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bookViews>
  <sheets>
    <sheet name="foo" sheetId="1" r:id="rId1"/>
    <sheet name="Sheet2" sheetId="2" r:id="rId2"/>
    <sheet name="Sheet3" sheetId="3" r:id="rId3"/>
  </sheets>
  <calcPr calcId="144525"/>
</workbook>
</file>

<file path=xl/sharedStrings.xml><?xml version="1.0" encoding="utf-8"?>
<sst xmlns="http://schemas.openxmlformats.org/spreadsheetml/2006/main" count="215152" uniqueCount="58197">
  <si>
    <t>办结时间</t>
  </si>
  <si>
    <r>
      <rPr>
        <b/>
        <sz val="9"/>
        <color theme="1"/>
        <rFont val="宋体"/>
        <charset val="134"/>
      </rPr>
      <t>工单流水号</t>
    </r>
  </si>
  <si>
    <t>客户端投诉问题分类</t>
  </si>
  <si>
    <t>服务请求</t>
  </si>
  <si>
    <t>业务号码</t>
  </si>
  <si>
    <t>客户姓名</t>
  </si>
  <si>
    <t>客户级别</t>
  </si>
  <si>
    <t>特殊标识</t>
  </si>
  <si>
    <t>受理中心</t>
  </si>
  <si>
    <t>当前状态</t>
  </si>
  <si>
    <t>紧急性</t>
  </si>
  <si>
    <t>重要性</t>
  </si>
  <si>
    <t>业务类型</t>
  </si>
  <si>
    <t>工单类型</t>
  </si>
  <si>
    <t>投诉地市</t>
  </si>
  <si>
    <t>通信质量问题位置</t>
  </si>
  <si>
    <t>环节应完成时间</t>
  </si>
  <si>
    <t>相关处理部门</t>
  </si>
  <si>
    <t>受理内容</t>
  </si>
  <si>
    <t>处理结果</t>
  </si>
  <si>
    <t>TS202310271543050163</t>
  </si>
  <si>
    <t>投诉工单（2021版）&gt;&gt;移网&gt;&gt;【变更及服务】渠道服务&gt;&gt;电话营销服务人员服务态度/解释不到位</t>
  </si>
  <si>
    <t/>
  </si>
  <si>
    <t>13872676495</t>
  </si>
  <si>
    <t>周枝静</t>
  </si>
  <si>
    <t>二星用户</t>
  </si>
  <si>
    <t>10015</t>
  </si>
  <si>
    <t>结束</t>
  </si>
  <si>
    <t>一般</t>
  </si>
  <si>
    <t>重要</t>
  </si>
  <si>
    <t>4G业务</t>
  </si>
  <si>
    <t>投诉工单（2021版）</t>
  </si>
  <si>
    <t>宜昌</t>
  </si>
  <si>
    <t>2023-10-27 16:06:43</t>
  </si>
  <si>
    <t>湖北分公司&gt;&gt;客服中心&gt;&gt;服务运营室&gt;&gt;投诉处理组&gt;&gt;越级投诉处理团队</t>
  </si>
  <si>
    <t>主办单位：湖北
客户类别：普通客户
10010是否打通：否
是否二次致电10015：是
是否联系：否
升级倾向：
号码归属省：湖北
SVIP等级：
1.问题类型:;
2.投诉类型:办理争议;
3.营业厅地址:;
4.位置信息:;
5.位置发生地:;
6.投诉内容:随便加流量包，先斩后奏
8.办理业务的名称:随便给我加流量包，加了给我打电话告知
8.无法办理的渠道:10010客服热线</t>
  </si>
  <si>
    <r>
      <rPr>
        <sz val="9"/>
        <rFont val="Consolas"/>
        <charset val="0"/>
      </rPr>
      <t>①</t>
    </r>
    <r>
      <rPr>
        <sz val="9"/>
        <rFont val="宋体"/>
        <charset val="0"/>
      </rPr>
      <t>客户投诉产生的原因：客户反馈被动办理流量包问题</t>
    </r>
    <r>
      <rPr>
        <sz val="9"/>
        <rFont val="Consolas"/>
        <charset val="0"/>
      </rPr>
      <t>. ②</t>
    </r>
    <r>
      <rPr>
        <sz val="9"/>
        <rFont val="宋体"/>
        <charset val="0"/>
      </rPr>
      <t>客户投诉问题核查情况及解决方案：经核实客户实际反映</t>
    </r>
    <r>
      <rPr>
        <sz val="9"/>
        <rFont val="Consolas"/>
        <charset val="0"/>
      </rPr>
      <t>10016</t>
    </r>
    <r>
      <rPr>
        <sz val="9"/>
        <rFont val="宋体"/>
        <charset val="0"/>
      </rPr>
      <t>营销电话推荐服务态度不满问题，针对工作人员服务问题带来不便敬请谅解，我公司将会逐步加强人员管理提高服务质量，并已成功登记屏蔽</t>
    </r>
    <r>
      <rPr>
        <sz val="9"/>
        <rFont val="Consolas"/>
        <charset val="0"/>
      </rPr>
      <t>10016</t>
    </r>
    <r>
      <rPr>
        <sz val="9"/>
        <rFont val="宋体"/>
        <charset val="0"/>
      </rPr>
      <t>外呼营销电话，无其他需求，客户知晓无异议。</t>
    </r>
    <r>
      <rPr>
        <sz val="9"/>
        <rFont val="Consolas"/>
        <charset val="0"/>
      </rPr>
      <t xml:space="preserve"> ③</t>
    </r>
    <r>
      <rPr>
        <sz val="9"/>
        <rFont val="宋体"/>
        <charset val="0"/>
      </rPr>
      <t>客户问题满意度：客户满意；</t>
    </r>
    <r>
      <rPr>
        <sz val="9"/>
        <rFont val="Consolas"/>
        <charset val="0"/>
      </rPr>
      <t xml:space="preserve"> </t>
    </r>
    <r>
      <rPr>
        <sz val="9"/>
        <rFont val="宋体"/>
        <charset val="0"/>
      </rPr>
      <t>回单成功</t>
    </r>
  </si>
  <si>
    <t>TS202310121055320318</t>
  </si>
  <si>
    <t>投诉工单（2021版）&gt;&gt;移网&gt;&gt;【变更及服务】业务变更&gt;&gt;对业务变更结果不认可</t>
  </si>
  <si>
    <t>17671333881</t>
  </si>
  <si>
    <t>文炎</t>
  </si>
  <si>
    <t>三星忠诚用户</t>
  </si>
  <si>
    <t>南方一中心&gt;&gt;河南正华&gt;&gt;正华热线4区&gt;&gt;正华4区3班</t>
  </si>
  <si>
    <t>普通</t>
  </si>
  <si>
    <t>5G业务</t>
  </si>
  <si>
    <t>2023-10-13 09:03:00</t>
  </si>
  <si>
    <t>湖北分公司&gt;&gt;客服中心&gt;&gt;服务运营室&gt;&gt;投诉处理组</t>
  </si>
  <si>
    <t xml:space="preserve">
高级模板内容：
投诉问题描述:用户来电反映对套餐变更不认可，自己没有办理过，是谁办理的，要求回电告知是谁为其办的套餐
业务名称: 畅越冰激凌5G套餐99元
变更渠道: (维系挽留)宜昌城区销维系团队
用户要求:10分之内回电告知是谁为其办理的套餐变更</t>
  </si>
  <si>
    <t>Q23：(维系挽留)宜昌城区销维系团队，99元5G畅越享49元赠费（次月生效）湖北AA，经核查属营业厅解释错误导致，现用户认可该套餐资费，不做任何更改，满意。</t>
  </si>
  <si>
    <t>TS202310141507372459</t>
  </si>
  <si>
    <t>投诉工单（2021版）&gt;&gt;融合&gt;&gt;【产品及计费使用】计交费及发票&gt;&gt;流量包费用争议</t>
  </si>
  <si>
    <t>18986771451</t>
  </si>
  <si>
    <t>黄光兰</t>
  </si>
  <si>
    <t>一星用户</t>
  </si>
  <si>
    <t>南方一中心&gt;&gt;河南正华&gt;&gt;正华热线6区&gt;&gt;正华6区4班</t>
  </si>
  <si>
    <t>2023-10-15 09:02:12</t>
  </si>
  <si>
    <t>南方一中心&gt;&gt;西南区域呼叫中心&gt;&gt;现场运营中心&gt;&gt;话务专家组</t>
  </si>
  <si>
    <t>判断省分:湖北
:流量费争议
:流量包定制争议
:不认可
:未享受
:小于等于500元，且仅限单倍、月份不超过12个月
:
高级模板内容：
投诉问题描述:退费
业务名称:3元1GB全国流量1日快餐包*5，  5元2GB全国流量3日快餐包（湖北）
争议月份:2023年10月
争议金额:20
是否承诺退费:是
用户要求:后续不要再出现乱扣费现象</t>
  </si>
  <si>
    <t>TS202310081149091762</t>
  </si>
  <si>
    <t>投诉工单（2021版）&gt;&gt;移网&gt;&gt;【产品及计费使用】计交费及发票&gt;&gt;流量包费用争议</t>
  </si>
  <si>
    <t>18671609021</t>
  </si>
  <si>
    <t>李万州</t>
  </si>
  <si>
    <t>五星忠诚用户</t>
  </si>
  <si>
    <t>南方一中心&gt;&gt;河南正华&gt;&gt;正华热线2区&gt;&gt;正华2区3班</t>
  </si>
  <si>
    <t>2023-10-08 15:12:18</t>
  </si>
  <si>
    <t>判断省分:其他省分
:流量计费争议
判断省分::流量包定制争议
:不认可
:未享受
:大于500
:
高级模板内容：
投诉问题描述:用户称流量包优惠过期，对扣费不认可
业务名称:5G升级包9元2GB（立即生效）
争议月份:2023年9月、2023年10月
争议金额:18
是否承诺退费:否
用户要求:用户要求退费</t>
  </si>
  <si>
    <t>TS202309301931531587</t>
  </si>
  <si>
    <t>13177062439</t>
  </si>
  <si>
    <t>熊勇</t>
  </si>
  <si>
    <t>四星忠诚用户</t>
  </si>
  <si>
    <t>南方一中心&gt;&gt;通发广进&gt;&gt;通发热线1区&gt;&gt;通发1区1班</t>
  </si>
  <si>
    <t>2023-10-01 10:44:13</t>
  </si>
  <si>
    <t>判断省分:湖北
:流量费争议
:流量包定制争议
:不认可
:未享受
:小于等于500元，且仅限单倍、月份不超过12个月
:
高级模板内容：
投诉问题描述:不知情办理业务
业务名称:5G升级包9元2GB（立即生效）
争议月份:2023年9月
争议金额:9
是否承诺退费:是
用户要求:退费，</t>
  </si>
  <si>
    <t>TS202310020929381166</t>
  </si>
  <si>
    <t>王锁</t>
  </si>
  <si>
    <t>南方一中心&gt;&gt;河南正华&gt;&gt;正华热线2区&gt;&gt;正华2区5班</t>
  </si>
  <si>
    <t>平级</t>
  </si>
  <si>
    <t>高级模板内容：
投诉问题描述:流量包费用争议
业务名称:5G升级包9元2GB（立即生效）
争议月份: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争议金额:18
是否承诺退费:否
用户要求:用户投诉，全国5G升级包9元档专享全额优惠包失效时未提醒自己续约，导致产生扣费，用户不认可，要求投诉并进行退费。请协助处理和取消该业务。</t>
  </si>
  <si>
    <t>TS202310141713170187</t>
  </si>
  <si>
    <t>投诉工单（2021版）&gt;&gt;移网&gt;&gt;【入网】办理&gt;&gt;不知情/未经同意被办理业务</t>
  </si>
  <si>
    <t>13032737118</t>
  </si>
  <si>
    <t>邹国兵</t>
  </si>
  <si>
    <t>无级别</t>
  </si>
  <si>
    <t>南方一中心&gt;&gt;通发广进&gt;&gt;通发热线1区&gt;&gt;通发1区5班</t>
  </si>
  <si>
    <t>2023-10-16 10:24:17</t>
  </si>
  <si>
    <t xml:space="preserve">
高级模板内容：
投诉问题描述:用户来电反馈自己手机卡套餐不知情情况下更改了对此不满要求我核实回电
业务名称:如意通畅听卡（开通优惠）-湖北迁转
争议月份:2023年10月
争议金额:0
办理渠道:宜昌谢凤艳（维系挽留）宜昌长阳维系团队营业厅老旧套餐清理迁转
前台是否取消:未取消
用户要求:用户来电反馈自己手机卡套餐不知情情况下更改了对此不满要求我核实回电，给出合理处理方案</t>
  </si>
  <si>
    <t>解释宣传：（维系挽留）宜昌长阳维系团队，套餐内容未解释清楚。经核实，2021-11-13 18:28:50（维系挽留）宜昌长阳维系团队因老旧套餐清理迁转4G全国流量王8元套餐，已联系客户解释说明，客户表示知晓。</t>
  </si>
  <si>
    <t>TS202310231232570031</t>
  </si>
  <si>
    <t>15571770338</t>
  </si>
  <si>
    <t>江潇慧</t>
  </si>
  <si>
    <t>南方一中心&gt;&gt;通发广进&gt;&gt;通发热线2区&gt;&gt;通发2区5班</t>
  </si>
  <si>
    <t>2023-10-23 15:10:32</t>
  </si>
  <si>
    <t>判断省分:其他省分
:流量计费争议
判断省分::流量包定制争议
:不认可
:未享受
:小于等于500元，且仅限单倍、月份不超过12个月
:
高级模板内容：
投诉问题描述:流量包不认可
业务名称:30元25GB省内流量10日快餐包-湖北（1）
争议月份:2023年10月
争议金额:30
是否承诺退费:是
用户要求:退费</t>
  </si>
  <si>
    <t>TS202310231137341271</t>
  </si>
  <si>
    <t>18671765405</t>
  </si>
  <si>
    <t>周婧文</t>
  </si>
  <si>
    <t>customerSign,TCSI-A</t>
  </si>
  <si>
    <t>南方一中心&gt;&gt;河南正华&gt;&gt;正华热线1区&gt;&gt;正华1区4班</t>
  </si>
  <si>
    <t>2023-10-23 15:00:00</t>
  </si>
  <si>
    <t>22年Q3Q4重点客户22年Q3Q4重点客户判断省分:湖北
:流量费争议
:流量包定制争议
:不认可
:未享受
:小于等于500元，且仅限单倍、月份不超过12个月
:
高级模板内容：
投诉问题描述:用户来电对20元14GB全国流量7天包-6个月协议期不认可，
业务名称:20元14GB全国流量7天包-6个月协议期
争议月份:2023年10月
争议金额:20
是否承诺退费:是
用户要求:退费</t>
  </si>
  <si>
    <t>TS202310231056160201</t>
  </si>
  <si>
    <t>投诉工单（2021版）&gt;&gt;融合&gt;&gt;【变更及服务】渠道服务&gt;&gt;电话营销服务人员服务态度/解释不到位</t>
  </si>
  <si>
    <t>15572729657</t>
  </si>
  <si>
    <t>丁燚</t>
  </si>
  <si>
    <t>南方一中心&gt;&gt;河南正华&gt;&gt;正华热线6区&gt;&gt;正华6区3班</t>
  </si>
  <si>
    <t>2023-10-23 16:44:32</t>
  </si>
  <si>
    <t xml:space="preserve">
高级模板内容：
投诉问题描述:用户来电反馈有10016给其打电话办理1000M提速包，通话中提到如果不办理之后可能会出现网卡，无法正常使用的情况，通话中工作人员态度极差，用户要求投诉，并怀疑联通为了让用户办理业务故意限制网速，要求核实处理，请加急
是否10016外呼:是
电话外呼号码:10016
反应问题涉及场景:话务人员服务问题
用户要求:加急</t>
  </si>
  <si>
    <t>TS202310251634470098</t>
  </si>
  <si>
    <t>18671748107</t>
  </si>
  <si>
    <t>周江山</t>
  </si>
  <si>
    <t>TCSI-A</t>
  </si>
  <si>
    <t>南方一中心&gt;&gt;河南正华&gt;&gt;正华热线7区&gt;&gt;正华7区1班</t>
  </si>
  <si>
    <t>2023-10-26 10:09:26</t>
  </si>
  <si>
    <t>【2022年上工信部测评重保用户】判断省分:其他省分
:流量计费争议
判断省分::流量包定制争议
:不认可
:未享受
:小于等于500元，且仅限单倍、月份不超过12个月
:
高级模板内容：
投诉问题描述:对流量包费用不认可
业务名称:20元15GB省内流量7日快餐包-湖北
争议月份:2023年10月
争议金额:20
是否承诺退费:是
用户要求:用户来电表示办理错了流量包，对费用不认可要求退费</t>
  </si>
  <si>
    <t>TS202310231640010652</t>
  </si>
  <si>
    <t>15071788613</t>
  </si>
  <si>
    <t>陈换莉</t>
  </si>
  <si>
    <t>南方一中心&gt;&gt;河南正华&gt;&gt;正华热线6区&gt;&gt;正华6区2班</t>
  </si>
  <si>
    <t>2023-10-24 09:56:00</t>
  </si>
  <si>
    <t xml:space="preserve">【2022年上工信部测评重保用户】判断省分:其他省分
:流量计费争议
判断省分::流量包定制争议
:不认可
:未享受
:小于等于500元，且仅限单倍、月份不超过12个月
:
高级模板内容：
投诉问题描述:用户反映自己问客服订购一个流量包客服说可以全国使用但前台看见是省内使用
业务名称:20元15GB省内流量7日快餐包-湖北
争议月份:2023年10月
争议金额:20
是否承诺退费:是
用户要求:用户要求退费</t>
  </si>
  <si>
    <t>TS202310221808480811</t>
  </si>
  <si>
    <t>投诉工单（2021版）&gt;&gt;融合&gt;&gt;【变更及服务】渠道服务&gt;&gt;电话营销诱导定制/不知情定制</t>
  </si>
  <si>
    <t>19071763908</t>
  </si>
  <si>
    <t>陈龙</t>
  </si>
  <si>
    <t>南方一中心&gt;&gt;通发广进&gt;&gt;通发新人班&gt;&gt;通发新人2班</t>
  </si>
  <si>
    <t>2023-10-23 09:53:50</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</si>
  <si>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产品名称:炫彩通信助理包-云盘版-次月生效（湖北）
争议月份:2023年7月、2023年8月、2023年9月、2023年10月
是否承诺退费:是
承诺退费金额:40
是否取消业务（如取消失败，需加上系统报错的提示）:用户无法告知验证码，已建取消工单
是否需要回复:否
用户要求:要求退费</t>
  </si>
  <si>
    <t>TS202310221901371570</t>
  </si>
  <si>
    <t>18671761883</t>
  </si>
  <si>
    <t>唐茂宸</t>
  </si>
  <si>
    <t>二星忠诚用户</t>
  </si>
  <si>
    <t>南方一中心&gt;&gt;河南正华&gt;&gt;正华热线1区&gt;&gt;正华1区1班</t>
  </si>
  <si>
    <t>2023-10-23 09:35:53</t>
  </si>
  <si>
    <t>判断省分:湖北
:流量费争议
:流量包定制争议
:不认可
:未享受
:小于等于500元，且仅限单倍、月份不超过12个月
:
高级模板内容：
投诉问题描述:20元10GB全国流量7日快餐包（湖北）（10）反映不认可
业务名称:20元10GB全国流量7日快餐包（湖北）（10）
争议月份:2023年10月
争议金额:20
是否承诺退费:是
用户要求:尽快处理</t>
  </si>
  <si>
    <t>TS202310261301391477</t>
  </si>
  <si>
    <t>13235634566</t>
  </si>
  <si>
    <t>邓鹏飞</t>
  </si>
  <si>
    <t>TCSI-C</t>
  </si>
  <si>
    <t>2023-10-26 15:04:33</t>
  </si>
  <si>
    <t>判断省分:湖北
:流量费争议
:流量包定制争议
:不认可
:未享受
:小于等于500元，且仅限单倍、月份不超过12个月
:
高级模板内容：
投诉问题描述:客户反映流量包有两个月没有使用要求退费
业务名称:5G流量语音加油包19元5GB+100分钟（立即生效）（湖北）
争议月份:2023年9月、2023年10月
争议金额:38
是否承诺退费:是
用户要求:退费</t>
  </si>
  <si>
    <t>TS202310241555232030</t>
  </si>
  <si>
    <t>17720419942</t>
  </si>
  <si>
    <t>龚建学</t>
  </si>
  <si>
    <t>2023-10-24 16:16:42</t>
  </si>
  <si>
    <t>主办单位：湖北
客户类别：普通客户
10010是否打通：否
是否二次致电10015：是
是否联系：否
升级倾向：
号码归属省：湖北
SVIP等级：
1.问题类型:;
2.投诉类型:退订争议;
3.营业厅地址:;
4.位置信息:;
5.位置发生地:;
6.投诉内容:20元10GB全国流量7日快餐包（湖北）-新
争议金额：20元
取消业务并退费
业务已全部自动退订成功</t>
  </si>
  <si>
    <t>TS202310241456090483</t>
  </si>
  <si>
    <t>18671737456</t>
  </si>
  <si>
    <t>刘绍均</t>
  </si>
  <si>
    <t>客户标识TCSI,TCSI-A</t>
  </si>
  <si>
    <t>南方一中心&gt;&gt;河南正华&gt;&gt;正华热线2区&gt;&gt;正华2区6班</t>
  </si>
  <si>
    <t>2023-10-24 17:34:07</t>
  </si>
  <si>
    <t>22年Q3Q4重点客户判断省分:湖北
:流量费争议
:流量包定制争议
:不认可
:未享受
:小于等于500元，且仅限单倍、月份不超过12个月
:
高级模板内容：
投诉问题描述:不知情办理5G升级包9元2GB（次月生效）
业务名称:5G升级包9元2GB（次月生效）（
争议月份:2023年1月、2023年2月、2023年3月、2023年4月、2023年5月、2023年6月、2023年7月、2023年8月、2023年9月、2023年10月
争议金额:0
是否承诺退费:否
用户要求:退费将开通之后产生的所有费用全额返还由于已经超过一年故未承诺退费</t>
  </si>
  <si>
    <t>TS202310250927011960</t>
  </si>
  <si>
    <t>18672100223</t>
  </si>
  <si>
    <t>李红英</t>
  </si>
  <si>
    <t>南方一中心&gt;&gt;河南正华&gt;&gt;正华热线6区&gt;&gt;正华6区1班</t>
  </si>
  <si>
    <t>2023-10-25 15:46:14</t>
  </si>
  <si>
    <t xml:space="preserve">判断省分:湖北
:流量费争议
:流量包定制争议
:不认可
:未享受
:小于等于500元，且仅限单倍、月份不超过12个月
:
高级模板内容：
投诉问题描述:未使用要求退费
业务名称:20元15GB省内流量7日快餐包-湖北
争议月份:2023年10月
争议金额:20
是否承诺退费:是
用户要求:退费</t>
  </si>
  <si>
    <t>TS202310252149190814</t>
  </si>
  <si>
    <t>17671266905</t>
  </si>
  <si>
    <t>周长剑</t>
  </si>
  <si>
    <t>ZB</t>
  </si>
  <si>
    <t>南方一中心&gt;&gt;河南正华&gt;&gt;正华热线2区&gt;&gt;正华2区2班</t>
  </si>
  <si>
    <t>2023-10-26 11:07:47</t>
  </si>
  <si>
    <t>判断省分:湖北
:流量费争议
:流量包定制争议
:不认可
:未享受
:小于等于500元，且仅限单倍、月份不超过12个月
:
高级模板内容：
投诉问题描述:用户称不知情语音包开通
业务名称:9元100分钟5G速率包（湖北）（立即生效）
争议月份:2023年10月、2023年9月、2023年8月、2023年7月、2023年6月、2023年5月
争议金额:54
是否承诺退费:是
用户要求:赠款退费谢谢！</t>
  </si>
  <si>
    <t>TS202310240914190105</t>
  </si>
  <si>
    <t>071700020418</t>
  </si>
  <si>
    <t>黄国宏</t>
  </si>
  <si>
    <t>湖北分公司&gt;&gt;客服中心&gt;&gt;服务运营室&gt;&gt;96868业务受理组</t>
  </si>
  <si>
    <t>宽带业务</t>
  </si>
  <si>
    <t>2023-10-24 14:59:12</t>
  </si>
  <si>
    <t>用户来电表示昨天10016的客服告知因为是优质客户，可以免费提速到1000兆，但是自己短信确认开通以后发现是要每个月扣15元费用的，用户对此不认可，已在线取消提速包，用户认为是那个客服欺骗自己，强烈要求该客服回电道歉，不然就要投诉到工信部</t>
  </si>
  <si>
    <t>TS202310231756092413</t>
  </si>
  <si>
    <t>15572768023</t>
  </si>
  <si>
    <t>李科俊</t>
  </si>
  <si>
    <t>南方一中心&gt;&gt;河南正华&gt;&gt;正华热线5区&gt;&gt;正华5区1班</t>
  </si>
  <si>
    <t>2023-10-24 17:31:31</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</si>
  <si>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产品名称:5G炫彩加油包19元10GB（立即生效）（湖北）
争议月份:2023年6月、2023年7月、2023年8月、2023年9月、2023年10月
是否承诺退费:是
承诺退费金额:95
是否取消业务（如取消失败，需加上系统报错的提示）:已取消
是否需要回复:否
用户要求:直接退</t>
  </si>
  <si>
    <t>TS202310231704581267</t>
  </si>
  <si>
    <t>投诉工单（2021版）&gt;&gt;融合&gt;&gt;【入网】办理&gt;&gt;不知情/未经同意被办理业务</t>
  </si>
  <si>
    <t>071700207948</t>
  </si>
  <si>
    <t>王勤先</t>
  </si>
  <si>
    <t>2023-10-24 09:51:12</t>
  </si>
  <si>
    <t>用户投诉被动办理15元*12个月合约千兆提速包（湖北）业务，对此不满，要求投诉、退费，请尽快处理并回复</t>
  </si>
  <si>
    <t>TS202310251122422468</t>
  </si>
  <si>
    <t>投诉工单（2021版）&gt;&gt;移网&gt;&gt;【变更及服务】增值或权益业务使用&gt;&gt;营销无故开通</t>
  </si>
  <si>
    <t>15549294940</t>
  </si>
  <si>
    <t>李若愚</t>
  </si>
  <si>
    <t>2023-10-25 15:20:14</t>
  </si>
  <si>
    <t>&gt;业务号码&gt;15549294940；&gt;号码归属地&gt;宜昌；&gt;产品名称&gt;5G炫彩加油包19元10GB（立即生效）（湖北）；&gt;产品代码&gt;91270892；&gt;产品编码&gt;无；&gt;订购时间&gt;2023-10-2409:43:29；&gt;核查情况&gt;平台故障；&gt;不规范定制分类&gt;平台故障，无法判责；&gt;退费金额&gt;19元；&gt;退费时间&gt;2023-10-25；&gt;投诉内容&gt;
是否10016外呼:是
反应问题涉及场景:话务人员解释不清楚
产品名称:5G炫彩加油包19元10GB（立即生效）（湖北）
争议月份:2023年10月
是否承诺退费:是
承诺退费金额:19
是否已经取消业务（如取消失败，需加上系统报错的提示）:已取消
是否需要回复:否
用户要求:用户要求退费，已在线承诺，谢谢</t>
  </si>
  <si>
    <t>TS202310250117430539</t>
  </si>
  <si>
    <t>投诉工单（2021版）&gt;&gt;融合&gt;&gt;【变更及服务】业务变更&gt;&gt;对业务变更结果不认可</t>
  </si>
  <si>
    <t>18672664266</t>
  </si>
  <si>
    <t>谢晓宇</t>
  </si>
  <si>
    <t>四星用户</t>
  </si>
  <si>
    <t>紧急</t>
  </si>
  <si>
    <t>2023-10-25 10:21:07</t>
  </si>
  <si>
    <t>主办单位：湖北
客户类别：星级客户
10010是否打通：否
是否二次致电10015：是
是否联系：否
升级倾向：
号码归属省：湖北
SVIP等级：
1.问题类型:;
2.投诉类型:其他;
3.营业厅地址:;
4.位置信息:;
5.位置发生地:;
6.投诉内容:不知情的情况下自动开通了低消融合套餐</t>
  </si>
  <si>
    <t>TS202310251730501693</t>
  </si>
  <si>
    <t>13647278099</t>
  </si>
  <si>
    <t>扈月述</t>
  </si>
  <si>
    <t>2023-10-26 10:04:44</t>
  </si>
  <si>
    <t xml:space="preserve">判断省分:其他省分
:流量计费争议
判断省分::流量包定制争议
:不认可
:未享受
:小于等于500元，且仅限单倍、月份不超过12个月
:
高级模板内容：
投诉问题描述:用户要求退还10月份订购的20元15GB省内流量7日快餐包要求退费
业务名称:20元15GB省内流量7日快餐包
争议月份:2023年10月
争议金额:20
是否承诺退费:是
用户要求:用户要求退还10月份订购的20元15GB省内流量7日快餐包要求退费</t>
  </si>
  <si>
    <t>BL202310251511380387</t>
  </si>
  <si>
    <t>办理工单（2021版）&gt;&gt;移网增值费用服务补救</t>
  </si>
  <si>
    <t>13047150716</t>
  </si>
  <si>
    <t>王贵</t>
  </si>
  <si>
    <t>南方一中心&gt;&gt;河南正华&gt;&gt;正华热线1区&gt;&gt;正华1区2班</t>
  </si>
  <si>
    <t>办理工单（2021版）</t>
  </si>
  <si>
    <t>2023-10-26 14:05:37</t>
  </si>
  <si>
    <t>&gt;业务号码&gt;13047150716；&gt;号码归属地&gt;宜昌；&gt;产品名称&gt;联通助理-智能应答5元（首月免费）；&gt;产品代码&gt;90790580；&gt;产品编码&gt;无；&gt;订购时间&gt;2021-06-2813:12:58；&gt;核查情况&gt;平台故障；&gt;不规范定制分类&gt;平台故障，无法判责；&gt;退费金额&gt;5元；&gt;退费时间&gt;2023-10-26；&gt;投诉内容&gt;
高级模板内容：
赔付类型：:增值业务争议
CBSS账单扣费名称：:联通助理-智能应答5元（首月免费）
办理渠道:13047150716
赔付月份：:2023年10月
返还倍率:单倍
赔付金额：:5
是否已经取消业务:是
是否承诺退费：:是
用户是否需要回复：:否
用户要求：:要求退费</t>
  </si>
  <si>
    <t>TS202310261224070608</t>
  </si>
  <si>
    <t>071700626775</t>
  </si>
  <si>
    <t>贺必珍</t>
  </si>
  <si>
    <t>南方一中心&gt;&gt;通发广进&gt;&gt;通发新人班&gt;&gt;通发新人1班</t>
  </si>
  <si>
    <t>2023-10-26 14:54:14</t>
  </si>
  <si>
    <t xml:space="preserve">
高级模板内容：
投诉问题描述:用户来电反映不知情办理业务，前台解释用户不认可，要求投诉办理业务的工作人员，请后台核实处理谢谢
业务名称:15元1000M提速包(湖北)（立即生效
争议月份:2023年10月、2023年8月、2023年9月
争议金额:45
办理渠道:无
前台是否取消:未取消
是否承诺退费:否
用户要求:前台取消CB显示没有该业务，用户要求立即处理</t>
  </si>
  <si>
    <t>TS202310261059400720</t>
  </si>
  <si>
    <t>13264903517</t>
  </si>
  <si>
    <t>孙超峰</t>
  </si>
  <si>
    <t>2023-10-26 15:33:47</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</si>
  <si>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产品名称:20元15GB省内流量7日快餐包-湖北
争议月份:2023年10月
是否承诺退费:是
承诺退费金额:20
是否已经取消业务（如取消失败，需加上系统报错的提示）:已取消
是否需要回复:否
用户要求:直接退</t>
  </si>
  <si>
    <t>BL202310251950371521</t>
  </si>
  <si>
    <t>13217176853</t>
  </si>
  <si>
    <t>谢本奎</t>
  </si>
  <si>
    <t>2023-10-26 11:25:01</t>
  </si>
  <si>
    <t>&gt;业务号码&gt;13217176853；&gt;号码归属地&gt;宜昌；&gt;产品名称&gt;炫彩通信助理包-云盘版-立即生效（湖北）；&gt;产品代码&gt;91212918；&gt;产品编码&gt;无；&gt;订购时间&gt;2023-06-1217:37:21；&gt;核查情况&gt;平台故障；&gt;不规范定制分类&gt;平台故障，无法判责；&gt;退费金额&gt;10元；&gt;退费时间&gt;2023-10-26；&gt;投诉内容&gt;
高级模板内容：
赔付类型：:增值业务争议
CBSS账单扣费名称：:炫彩通信助理包-云盘版
办理渠道:无
赔付月份：:2023年10月
返还倍率:单倍
赔付金额：:10
是否已经取消业务:否
是否承诺退费：:是
用户是否需要回复：:否
用户要求：:退费</t>
  </si>
  <si>
    <t>BL202310241534282131</t>
  </si>
  <si>
    <t>13657176848</t>
  </si>
  <si>
    <t>赵宗玉</t>
  </si>
  <si>
    <t>2023-10-25 11:08:17</t>
  </si>
  <si>
    <t>&gt;业务号码&gt;13657176848；&gt;号码归属地&gt;宜昌；&gt;产品名称&gt;联通助理-畅享版（在线渠道），手机彩铃沃音乐精选10元包月；&gt;产品代码&gt;89000014，49004937；&gt;产品编码&gt;8900001401，4900493700；&gt;订购时间&gt;2023-10-2010:50:48，2023-09-1920:17:07；&gt;核查情况&gt;平台故障；&gt;不规范定制分类&gt;平台故障，无法判责；&gt;退费金额&gt;16元，20元；&gt;退费时间&gt;2023-10-25；&gt;投诉内容&gt;
高级模板内容：
赔付类型：:增值业务争议
CBSS账单扣费名称：:联通助理-畅享版（在线渠道）手机彩铃沃音乐精选10元包月
办理渠道:SP平台接入
赔付月份：:2023年10月、2023年9月
返还倍率:单倍
赔付金额：:36
是否已经取消业务:是
是否承诺退费：:是
用户是否需要回复：:否
用户要求：:要求退回9~10月产生的费用.合计：36元解释不认可.已承诺退费并告知退回的费用不能抵扣的业务.请尽快处理</t>
  </si>
  <si>
    <t>BL202310260833410227</t>
  </si>
  <si>
    <t>15549363479</t>
  </si>
  <si>
    <t>胡代贵</t>
  </si>
  <si>
    <t>南方一中心&gt;&gt;通发广进&gt;&gt;通发热线2区&gt;&gt;通发2区3班</t>
  </si>
  <si>
    <t>2023-10-26 14:10:22</t>
  </si>
  <si>
    <t>&gt;业务号码&gt;15549363479;&gt;号码归属地&gt;宜昌;&gt;产品名称&gt;炫彩通信助理包-云盘版-立即生效（湖北）;&gt;产品代码&gt;91245135;&gt;产品编码&gt;无;&gt;订购时间&gt;2023-04-0914:14:18;&gt;核查情况&gt;平台故障;&gt;不规范定制分类&gt;平台故障，无法判责;&gt;赔付金额&gt;65元;&gt;退费时间&gt;2023-10-25;&gt;投诉内容&gt;[65岁以上老人]
高级模板内容：
赔付类型：:增值业务争议
CBSS账单扣费名称：:炫彩通信助理包-云盘版-立即生效（湖北）
办理渠道:系统无显示
赔付月份：:2023年4月、2023年5月、2023年6月、2023年7月、2023年8月、2023年9月、2023年10月
返还倍率:单倍
赔付金额：:65
是否已经取消业务:是
是否承诺退费：:是
用户是否需要回复：:否
用户要求：:退费</t>
  </si>
  <si>
    <t>TS202310251843090755</t>
  </si>
  <si>
    <t>18672098778</t>
  </si>
  <si>
    <t>谢星星</t>
  </si>
  <si>
    <t>南方一中心&gt;&gt;河南正华&gt;&gt;正华热线1区&gt;&gt;正华1区3班</t>
  </si>
  <si>
    <t>2023-10-26 11:24:46</t>
  </si>
  <si>
    <t>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争议月份:2022年11月、2022年12月、2023年1月、2023年2月、2023年3月、2023年4月、2023年5月、2023年6月、2023年7月、2023年8月、2023年9月、2023年10月
是否承诺退费:是
承诺退费金额:120
是否已经取消业务（如取消失败，需加上系统报错的提示）:否（用户无法提供验证码）
是否需要回复:否
用户要求:用户要求退费（已承诺退费）并取消（已经验证用户信息）</t>
  </si>
  <si>
    <t>BL202310251951471533</t>
  </si>
  <si>
    <t>15572738887</t>
  </si>
  <si>
    <t>崔显全</t>
  </si>
  <si>
    <t>三星用户</t>
  </si>
  <si>
    <t>2023-10-26 11:26:24</t>
  </si>
  <si>
    <t>&gt;业务号码&gt;15572738887；&gt;号码归属地&gt;宜昌；&gt;产品名称&gt;联通助理-畅爽版（在线渠道）；&gt;产品代码&gt;89000016；&gt;产品编码&gt;8900001601；&gt;订购时间&gt;	2023-10-2511:40:53；&gt;核查情况&gt;平台故障；&gt;不规范定制分类&gt;平台故障，无法判责；&gt;退费金额&gt;26元；&gt;退费时间&gt;2023-10-26；&gt;投诉内容&gt;-------------
高级模板内容：
赔付类型：:增值业务争议
CBSS账单扣费名称：:联通助理-畅爽版（在线渠道）
办理渠道:不知情办理
赔付月份：:2023年10月
返还倍率:单倍
赔付金额：:26
是否已经取消业务:是
是否承诺退费：:是
用户是否需要回复：:否
用户要求：:退费</t>
  </si>
  <si>
    <t>BL202310251129470090</t>
  </si>
  <si>
    <t>15997594963</t>
  </si>
  <si>
    <t>沈小雨</t>
  </si>
  <si>
    <t>南方一中心&gt;&gt;河南正华&gt;&gt;正华新人班&gt;&gt;正华新人2班</t>
  </si>
  <si>
    <t>2023-10-25 16:59:08</t>
  </si>
  <si>
    <t>&gt;业务号码&gt;15997594963；&gt;号码归属地&gt;宜昌；&gt;产品名称&gt;炫彩通信助理包-云盘版-立即生效（湖北）；&gt;产品代码&gt;91212918；&gt;产品编码&gt;无；&gt;订购时间&gt;2022-11-2809:50:26；&gt;核查情况&gt;平台故障；&gt;不规范定制分类&gt;平台故障，无法判责；&gt;退费金额&gt;110元；&gt;退费时间&gt;2023-10-25；&gt;投诉内容&gt;
赔付类型：:增值业务争议
CBSS账单扣费名称：:炫彩通信助理包-云盘版-立即生效（湖北
SP产品ID/元素ID：:1
办理渠道:无
赔付月份：:2023年1月、2023年2月、2023年3月、2023年4月、2023年5月、2023年6月、2023年7月、2023年8月、2023年9月、2023年10月、2022年12月
返还倍率:单倍
赔付金额：:110
是否已经取消业务:是
是否承诺退费：:是
用户是否需要回复：:否
用户要求：:尽快处理，谢谢</t>
  </si>
  <si>
    <t>BL202310260823360160</t>
  </si>
  <si>
    <t>17671927348</t>
  </si>
  <si>
    <t>何世慧</t>
  </si>
  <si>
    <t>南方一中心&gt;&gt;通发广进&gt;&gt;通发热线2区&gt;&gt;通发2区1班</t>
  </si>
  <si>
    <t>2023-10-26 14:51:00</t>
  </si>
  <si>
    <t>&gt;业务号码&gt;17671927348；&gt;号码归属地&gt;宜昌；&gt;产品名称&gt;联通助理-畅爽版（在线渠道），金太阳点读宝20元；&gt;产品代码&gt;89000016，66001320；&gt;产品编码&gt;8900001601，6600132000；&gt;订购时间&gt;2023-10-1421:22:55，2023-09-2014:52:11；&gt;核查情况&gt;平台故障；&gt;不规范定制分类&gt;平台故障，无法判责；&gt;退费金额&gt;26元，20元；&gt;退费时间&gt;2023年10月26日；&gt;投诉内容&gt;
高级模板内容：
赔付类型：:增值业务争议
CBSS账单扣费名称：:	金太阳点读宝20元、	联通助理-畅爽版（在线渠道）
SP产品ID/元素ID：:	8900001601、	6600132000
办理渠道:	长阳城区自有营业厅
赔付月份：:2023年10月
返还倍率:单倍
赔付金额：:46
是否已经取消业务:是
是否承诺退费：:是
用户是否需要回复：:否
用户要求：:退费</t>
  </si>
  <si>
    <t>BL202310261127240269</t>
  </si>
  <si>
    <t>18671609338</t>
  </si>
  <si>
    <t>王波</t>
  </si>
  <si>
    <t>2023-10-26 15:38:44</t>
  </si>
  <si>
    <t>&gt;业务号码&gt;18671609338；&gt;号码归属地&gt;宜昌；&gt;产品名称&gt;联通助理-畅享版（在线渠道，自然拼读钻石会员卡；&gt;产品代码&gt;89000014，66001422；&gt;产品编码&gt;8900001401，6600142200；&gt;订购时间&gt;2023-10-2116:49:06；&gt;核查情况&gt;平台故障；&gt;不规范定制分类&gt;平台故障，无法判责；&gt;退费金额&gt;36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CBSS账单扣费名称：:自然拼读钻石会员卡联通助理-畅享版（在线渠道）
办理渠道:
赔付月份：:2023年10月
返还倍率:单倍
赔付金额：:36
是否已经取消业务:是
是否承诺退费：:是
用户是否需要回复：:否
用户要求：:退费</t>
  </si>
  <si>
    <t>BL202310261045352045</t>
  </si>
  <si>
    <t>18674272520</t>
  </si>
  <si>
    <t>李丽芳</t>
  </si>
  <si>
    <t>南方一中心&gt;&gt;通发广进&gt;&gt;通发新人班&gt;&gt;通发新人6班</t>
  </si>
  <si>
    <t>2023-10-26 15:45:44</t>
  </si>
  <si>
    <t>&gt;业务号码&gt;18674272520；&gt;号码归属地&gt;宜昌；&gt;产品名称&gt;炫彩通信助理包-云盘版-立即生效（湖北）；&gt;产品代码&gt;91212918；&gt;产品编码&gt;无；&gt;订购时间&gt;2022-11-3016:06:54；&gt;核查情况&gt;平台故障；&gt;不规范定制分类&gt;平台故障，无法判责；&gt;退费金额&gt;115元；&gt;退费时间&gt;2023/10/26；&gt;投诉内容&gt;
高级模板内容：
赔付类型：:增值业务争议
CBSS账单扣费名称：:炫彩通信助理包-云盘版-立即生效（湖北）
办理渠道:业务运营支撑中心
赔付月份：:2023年10月、2022年11月
返还倍率:单倍
赔付金额：:110
是否已经取消业务:是
是否承诺退费：:是
用户是否需要回复：:否
用户要求：:退费同时取消此业务</t>
  </si>
  <si>
    <t>BL202310230818200594</t>
  </si>
  <si>
    <t>办理工单（2021版）&gt;&gt;电话营销费用服务补救</t>
  </si>
  <si>
    <t>13135819970</t>
  </si>
  <si>
    <t>望开慧</t>
  </si>
  <si>
    <t>南方一中心&gt;&gt;河南正华&gt;&gt;正华热线2区&gt;&gt;正华2区4班</t>
  </si>
  <si>
    <t>2023-10-23 10:26:47</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</si>
  <si>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用户要求：:退费</t>
  </si>
  <si>
    <t>BL202310240912132484</t>
  </si>
  <si>
    <t>18671708520</t>
  </si>
  <si>
    <t>徐意</t>
  </si>
  <si>
    <t>2023-10-24 14:23:30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</si>
  <si>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用户要求：:要求退费，已承诺退费，无需回复，谢谢</t>
  </si>
  <si>
    <t>BL202310250920400726</t>
  </si>
  <si>
    <t>18527204620</t>
  </si>
  <si>
    <t>邓兴桃</t>
  </si>
  <si>
    <t>2023-10-25 14:17:13</t>
  </si>
  <si>
    <t>判断省分:其他省分
:增值业务争议
判断省分:湖北
:移网
:在补救范围内
:不认可
:小于等于500元，且仅限单倍、月份不超过12个月
:
高级模板内容：
赔付类型：:增值业务争议
CBSS账单扣费名称：:_联通助理业务功能费4元、_视频彩铃3元、_联通云盘会员服务费2元
SP产品ID/元素ID：:无
办理渠道:无
赔付月份：:2023年10月
返还倍率:单倍
赔付金额：:9
是否已经取消业务:是
是否承诺退费：:是
用户是否需要回复：:否
用户要求：:退费。</t>
  </si>
  <si>
    <t>BL202310241241470227</t>
  </si>
  <si>
    <t>15997656902</t>
  </si>
  <si>
    <t>彭征</t>
  </si>
  <si>
    <t>南方一中心&gt;&gt;河南正华&gt;&gt;正华热线3区&gt;&gt;正华3区1班</t>
  </si>
  <si>
    <t>2023-10-24 15:51:02</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</si>
  <si>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CBSS账单扣费名称：:炫彩通信助理包-云盘版（立即生效）-湖北-10元
办理渠道:/
赔付月份：:2023年5月、2023年6月、2023年7月、2023年8月、2023年9月、2023年10月
返还倍率:单倍
赔付金额：:55
是否已经取消业务:否
是否承诺退费：:是
用户是否需要回复：:否
用户要求：:取消业务并退费</t>
  </si>
  <si>
    <t>BL202310291451170730</t>
  </si>
  <si>
    <t>13207222443</t>
  </si>
  <si>
    <t>周美君</t>
  </si>
  <si>
    <t>南方一中心&gt;&gt;河南正华&gt;&gt;正华热线5区&gt;&gt;正华5区4班</t>
  </si>
  <si>
    <t>2023-10-29 17:11:19</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</si>
  <si>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5G特惠加油包19元10GB（立即生效）
办理渠道:线上
赔付月份：:2023年10月
返还倍率:单倍
赔付金额：:19
是否已经取消业务:是
是否承诺退费：:是
用户是否需要回复：:否
用户要求：:用户不认可费用</t>
    </r>
  </si>
  <si>
    <t>TS202310291122480293</t>
  </si>
  <si>
    <t>15549382813</t>
  </si>
  <si>
    <t>周保林</t>
  </si>
  <si>
    <t>2023-10-29 15:18:20</t>
  </si>
  <si>
    <t>判断省分:湖北
:移网电话营销费用争议（套餐资费/融合宽带/副卡功能费类除外）
:不认可
:小于等于500元，且仅限单倍、月份不超过12个月
:
高级模板内容：
是否10016外呼:不记得
电话外呼号码:无
渠道名称:中国联通APP
反应问题涉及场景:电话营销业务资费争议
产品名称:20元14GB全国流量7天包-
争议月份:2023年10月
是否承诺退费:是
承诺退费金额:20
是否已经取消业务（如取消失败，需加上系统报错的提示）:否
是否需要回复:否
用户要求:退费20元</t>
  </si>
  <si>
    <t>TS202310291046491767</t>
  </si>
  <si>
    <t>18608607618</t>
  </si>
  <si>
    <t>吴艳</t>
  </si>
  <si>
    <t>2023-10-29 15:14:53</t>
  </si>
  <si>
    <r>
      <rPr>
        <sz val="11"/>
        <rFont val="宋体"/>
        <charset val="0"/>
      </rPr>
      <t>判断省分:湖北
:移网电话营销费用争议（套餐资费/融合宽带/副卡功能费类除外）
:不认可
:小于等于500元，且仅限单倍、月份不超过12个月
:
高级模板内容：
是否10016外呼:是
反应问题涉及场景:未经同意订购业务
产品名称:联通PLUS黄金会员月卡-优惠19元/月（促销-首月2.9元）
争议月份:2023年10月、2023年9月
是否承诺退费:是
承诺退费金额:21.9
是否已经取消业务（如取消失败，需加上系统报错的提示）:已取消
是否需要回复:否
用户要求:已在线承诺，不用回复用户</t>
    </r>
    <r>
      <rPr>
        <sz val="11"/>
        <rFont val="Arial"/>
        <charset val="0"/>
      </rPr>
      <t>_</t>
    </r>
    <r>
      <rPr>
        <sz val="11"/>
        <rFont val="宋体"/>
        <charset val="0"/>
      </rPr>
      <t>x005f_x000b_前台解决情况：经解释使用情况，客户不认可；为维系客户，已承诺24小时内退费，客户满意。</t>
    </r>
  </si>
  <si>
    <t>TS202310261714400369</t>
  </si>
  <si>
    <t>15572733158</t>
  </si>
  <si>
    <t>赵庆莲</t>
  </si>
  <si>
    <t>南方一中心&gt;&gt;河南正华&gt;&gt;正华热线2区&gt;&gt;正华2区1班</t>
  </si>
  <si>
    <t>2023-10-27 09:41:26</t>
  </si>
  <si>
    <t>22年Q3Q4重点客户判断省分:湖北
:流量费争议
:流量包定制争议
:不认可
:未享受
:小于等于500元，且仅限单倍、月份不超过12个月
:
高级模板内容：
投诉问题描述:不知情办理了业务
业务名称:全国5G升级包49元档专享7折优惠-立即生效5G升级包49元20G（立即生效）
争议月份:2023年10月
争议金额:34
是否承诺退费:是
用户要求:要求我司退费</t>
  </si>
  <si>
    <t>TS202310281949050936</t>
  </si>
  <si>
    <t>18571027573</t>
  </si>
  <si>
    <t>陈茂华</t>
  </si>
  <si>
    <t>2023-10-29 14:39:27</t>
  </si>
  <si>
    <t>[65岁以上老人]判断省分:其他省分
:流量计费争议
判断省分::流量包定制争议
:不认可
:未享受
:大于500
:
高级模板内容：
投诉问题描述:用户来电反馈不知情办理要求把前期这两个业务产生的所有费用退还，要求退费并回电
业务名称:月固定费_联通助理业务功能费_联通助理业务功能费、语音流量附属包月费
争议月份:2023年10月
争议金额:0
是否承诺退费:否
用户要求:用户要求尽快退费</t>
  </si>
  <si>
    <t>TS202310281814481795</t>
  </si>
  <si>
    <t>13040955075</t>
  </si>
  <si>
    <t>苏比努尔·吾斯曼</t>
  </si>
  <si>
    <t>2023-10-29 09:34:50</t>
  </si>
  <si>
    <t>判断省分:湖北
:流量费争议
:流量包定制争议
:不认可
:未享受
:小于等于500元，且仅限单倍、月份不超过12个月
:
高级模板内容：
投诉问题描述:对流量
业务名称:20元10GB全国流量7日快餐包（湖北）-新
争议月份:2023年10月
争议金额:60
是否承诺退费:是
用户要求:退费</t>
  </si>
  <si>
    <t>TS202310281512582495</t>
  </si>
  <si>
    <t>18571038665</t>
  </si>
  <si>
    <t>叶童</t>
  </si>
  <si>
    <t>2023-10-28 17:09:26</t>
  </si>
  <si>
    <t>判断省分:湖北
:流量费争议
:流量包定制争议
:不认可
:未享受
:小于等于500元，且仅限单倍、月份不超过12个月
:
高级模板内容：
投诉问题描述:用户对本月：5G超级会员白银版3GB通用流量立即生效不认可。
业务名称:5G超级会员白银版3GB通用流量立即生效
争议月份:2023年10月
争议金额:19
是否承诺退费:是
用户要求:退费</t>
  </si>
  <si>
    <t>BL202310290807592027</t>
  </si>
  <si>
    <t>13135828320</t>
  </si>
  <si>
    <t>周桂友</t>
  </si>
  <si>
    <t>一星忠诚用户</t>
  </si>
  <si>
    <t>南方一中心&gt;&gt;河南正华&gt;&gt;正华热线4区&gt;&gt;正华4区2班</t>
  </si>
  <si>
    <t>2023-10-29 14:23:45</t>
  </si>
  <si>
    <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办理渠道:无
赔付月份：:2023年1月、2023年2月、2023年3月、2023年4月、2023年5月、2023年6月、2023年7月、2023年8月、2023年9月、2023年10月、2022年11月、2022年12月
返还倍率:单倍
赔付金额：:120
是否已经取消业务:是
是否承诺退费：:是
用户是否需要回复：:是
用户要求：:用户要求退费</t>
  </si>
  <si>
    <t>TS202310270932450037</t>
  </si>
  <si>
    <t>17683708887</t>
  </si>
  <si>
    <t>向晨橙</t>
  </si>
  <si>
    <t>2023-10-27 14:28:29</t>
  </si>
  <si>
    <t xml:space="preserve">判断省分:湖北
:流量费争议
:流量包定制争议
:不认可
:未享受
:小于等于500元，且仅限单倍、月份不超过12个月
:
高级模板内容：
投诉问题描述:用户对于订购流量是省内流量，无法使用，要求退费，已解释无效，承诺服务补救，用户认可，请处理，谢谢！
业务名称:20元15GB省内流量7日快餐包-湖北（1），20元15GB省内流量7日快餐包-湖北（2）
争议月份:2023年10月
争议金额:40
是否承诺退费:是
用户要求:退费</t>
  </si>
  <si>
    <t>BL202310281957370998</t>
  </si>
  <si>
    <t>18671731141</t>
  </si>
  <si>
    <t>杨珍</t>
  </si>
  <si>
    <t>2023-10-29 10:57:19</t>
  </si>
  <si>
    <r>
      <rPr>
        <sz val="11"/>
        <rFont val="宋体"/>
        <charset val="0"/>
      </rPr>
      <t>&gt;业务号码&gt;18671731141；&gt;号码归属地&gt;宜昌；&gt;产品名称&gt;联通助理-畅爽版（在线渠道）；&gt;产品代码&gt;89000016；&gt;产品编码&gt;8900001601；&gt;订购时间&gt;2023-10-2714:47:06</t>
    </r>
    <r>
      <rPr>
        <sz val="11"/>
        <rFont val="Arial"/>
        <charset val="0"/>
      </rPr>
      <t xml:space="preserve">	</t>
    </r>
    <r>
      <rPr>
        <sz val="11"/>
        <rFont val="宋体"/>
        <charset val="0"/>
      </rPr>
      <t>；&gt;核查情况&gt;平台故障；&gt;不规范定制分类&gt;平台故障，无法判责；&gt;退费金额&gt;26元；&gt;退费时间&gt;2023年10月29日；&gt;投诉内容&gt;
高级模板内容：
赔付类型：:增值业务争议
CBSS账单扣费名称：:联通助理-畅爽版（在线渠道）
办理渠道:SP平台
赔付月份：:2023年10月
返还倍率:单倍
赔付金额：:26
是否已经取消业务:是
是否承诺退费：:是
用户是否需要回复：:否
用户要求：:退费</t>
    </r>
  </si>
  <si>
    <t>TS202310271446391097</t>
  </si>
  <si>
    <t>17507201964</t>
  </si>
  <si>
    <t>何如富</t>
  </si>
  <si>
    <t>2023-10-27 16:47:11</t>
  </si>
  <si>
    <r>
      <rPr>
        <sz val="11"/>
        <rFont val="宋体"/>
        <charset val="0"/>
      </rPr>
      <t>判断省分:湖北
:流量费争议
:流量包定制争议
:不认可
:未享受
:小于等于500元，且仅限单倍、月份不超过12个月
:
高级模板内容：
投诉问题描述:用户来电对19元5G流量语音炫彩包5GB+100分钟（立即生效）费用不认可，要求退费处理
业务名称:</t>
    </r>
    <r>
      <rPr>
        <sz val="11"/>
        <rFont val="Arial"/>
        <charset val="0"/>
      </rPr>
      <t xml:space="preserve">	</t>
    </r>
    <r>
      <rPr>
        <sz val="11"/>
        <rFont val="宋体"/>
        <charset val="0"/>
      </rPr>
      <t>19元5G流量语音炫彩包5GB+100分钟（立即生效）（湖北）订
争议月份:2023年7月、2023年8月、2023年9月、2023年10月
争议金额:76
是否承诺退费:是
用户要求:用户要求退费处理（已承诺退费）</t>
    </r>
  </si>
  <si>
    <t>TS202310261547550482</t>
  </si>
  <si>
    <t>18671753406</t>
  </si>
  <si>
    <t>张鹰潭</t>
  </si>
  <si>
    <t>2023-10-27 13:39:11</t>
  </si>
  <si>
    <t xml:space="preserve">判断省分:湖北
:流量费争议
:流量包定制争议
:不认可
:未享受
:小于等于500元，且仅限单倍、月份不超过12个月
:
高级模板内容：
投诉问题描述:用户来电对20元15GB省内流量7日快餐包-湖北业务不认可，要求退费处理
业务名称:	20元15GB省内流量7日快餐包-湖北订
争议月份:2023年10月
争议金额:20
是否承诺退费:是
用户要求:用户要求退费（已承诺退费退费处理）</t>
  </si>
  <si>
    <t>TS202310281309422317</t>
  </si>
  <si>
    <t>18694099111</t>
  </si>
  <si>
    <t>习强</t>
  </si>
  <si>
    <t>2023-10-28 16:27:12</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</si>
  <si>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是否10016外呼:否
电话外呼号码:1
渠道名称:中国联通业务平台
反应问题涉及场景:未经同意订购业务
产品名称:10元5GB全国流量单日快餐包-湖北
争议月份:2023年10月
是否承诺退费:是
承诺退费金额:10
是否已经取消业务（如取消失败，需加上系统报错的提示）:该业务为短期包
是否需要回复:否
用户要求:要求退费</t>
  </si>
  <si>
    <t>TS202310281248431880</t>
  </si>
  <si>
    <t>17671326732</t>
  </si>
  <si>
    <t>颜旭</t>
  </si>
  <si>
    <t>2023-10-29 13:54:33</t>
  </si>
  <si>
    <t>主办单位：湖北
客户类别：星级客户
10010是否打通：否
是否二次致电10015：是
是否联系：否
升级倾向：
号码归属省：湖北
SVIP等级：
1.问题类型:;
2.投诉类型:办理争议;
3.营业厅地址:;
4.位置信息:;
5.位置发生地:;
6.投诉内容:不知情办理专享59元45g100分钟5g炫彩包次月生效
8.办理业务的名称:不知情办理
8.无法办理的渠道:中国联通APP</t>
  </si>
  <si>
    <t>TS202310272201582456</t>
  </si>
  <si>
    <t>15571717910</t>
  </si>
  <si>
    <t>胡开顺</t>
  </si>
  <si>
    <t>2023-10-29 09:06:13</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</si>
  <si>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产品名称:5G炫彩加油包19元10GB（次月生效）（湖北）
争议月份:2023年4月、2023年5月、2023年6月、2023年10月
是否承诺退费:是
承诺退费金额:76
是否已经取消业务（如取消失败，需加上系统报错的提示）:是
是否需要回复:否
用户要求:用户要求退费，同时要求以后所有的营销电话都不要再联系这个号码，否则就投诉。</t>
  </si>
  <si>
    <t>TS202310271835342134</t>
  </si>
  <si>
    <t>18671442381</t>
  </si>
  <si>
    <t>熊建民</t>
  </si>
  <si>
    <t>2023-10-28 10:30:32</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</si>
  <si>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是否已经取消业务（如取消失败，需加上系统报错的提示）:已经取消
是否需要回复:否
用户要求:用户要求退费用，请尽快处理，谢谢</t>
  </si>
  <si>
    <t>TS202310271809541649</t>
  </si>
  <si>
    <t>投诉工单（2021版）&gt;&gt;移网&gt;&gt;【变更及服务】渠道服务&gt;&gt;电话营销诱导定制/不知情定制</t>
  </si>
  <si>
    <t>13117286822</t>
  </si>
  <si>
    <t>雷长久</t>
  </si>
  <si>
    <t>南方一中心&gt;&gt;河南正华&gt;&gt;正华热线4区&gt;&gt;正华4区1班</t>
  </si>
  <si>
    <t>2023-10-28 14:32:14</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</si>
  <si>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2023年5月、2023年6月、2023年1月、2023年2月、2023年3月、2023年4月、2023年7月、2023年8月、2022年1月、2022年2月、2022年3月、2022年4月、2022年5月、2022年6月、2022年7月、2022年8月、2022年9月、2022年10月、2022年11月、2022年12月、2021年10月、2021年11月、2021年12月
是否承诺退费:否
承诺退费金额:-1
是否取消业务（如取消失败，需加上系统报错的提示）:已经取消
是否需要回复:是
用户要求:见工单TS202310271244490784再次来电称只退了2023.9-10两个月的费用，现在要求从开通以后所有的费用全部退还</t>
  </si>
  <si>
    <t>TS202310271802071485</t>
  </si>
  <si>
    <t>13207222081</t>
  </si>
  <si>
    <t>彭靖然</t>
  </si>
  <si>
    <t>2023-10-28 09:06:15</t>
  </si>
  <si>
    <t>22年Q3Q4重点客户判断省分:湖北
:增值业务费用争议（含炫彩通信助理包云盘版等组合类增值业务）
:移网
:在补救范围内
:不认可
:大于500元
:
高级模板内容：
是否10016外呼:否
电话外呼号码:10018
渠道名称:10018
反应问题涉及场景:未经同意订购业务
产品名称:四/五星专享5GB全国流量*12个月（湖北）
争议月份:2023年10月
是否承诺退费:否
承诺退费金额:0
是否取消业务（如取消失败，需加上系统报错的提示）:是
是否需要回复:是
用户要求:用户要求处罚10018的工作人员，在未经过她的同意就办理业务</t>
  </si>
  <si>
    <t>TS202310271533072386</t>
  </si>
  <si>
    <t>投诉工单（2021版）&gt;&gt;融合&gt;&gt;【产品及计费使用】产品及业务规则&gt;&gt;套餐资费不优惠</t>
  </si>
  <si>
    <t>13094182426</t>
  </si>
  <si>
    <t>廖宏芳</t>
  </si>
  <si>
    <t>2023-10-27 16:06:39</t>
  </si>
  <si>
    <t>主办单位：湖北
客户类别：普通客户
10010是否打通：否
是否二次致电10015：是
是否联系：否
升级倾向：
号码归属省：湖北
SVIP等级：
1.问题类型:;
2.投诉类型:其他问题;
3.营业厅地址:;
4.位置信息:;
5.位置发生地:;
6.投诉内容:老家无信号，没用过宽带要求取消宽带销户，改成最低消费，联通卡在家里电话都打不成</t>
  </si>
  <si>
    <t>TS202310271516591944</t>
  </si>
  <si>
    <t>投诉工单（2021版）&gt;&gt;移网&gt;&gt;【变更及服务】增值或权益业务使用&gt;&gt;对业务办理不认可（不知情、不承认）</t>
  </si>
  <si>
    <t>15629334846</t>
  </si>
  <si>
    <t>黄正平</t>
  </si>
  <si>
    <t>2023-10-27 15:56:18</t>
  </si>
  <si>
    <t>判断省分:湖北
:增值业务费用争议（含炫彩通信助理包云盘版等组合类增值业务）
:移网
:在补救范围内
:不认可
:大于500元
:
高级模板内容：
投诉问题描述:用户表示没定过，要求退费，解释不认可，请协助处理，谢谢
争议业务名称:联通助理-智能应答5元（首月免费）
受理渠道:、
争议月份: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争议费用:140
一线客服在系统里:已取消
是否承诺退费:否
用户要求:用户表示没定过，要求退费，解释不认可，请协助处理，谢谢</t>
  </si>
  <si>
    <t>TS202310271643091876</t>
  </si>
  <si>
    <t>15671050238</t>
  </si>
  <si>
    <t>李兆凤</t>
  </si>
  <si>
    <t>2023-10-28 09:54:50</t>
  </si>
  <si>
    <t>判断省分:其他省分
:电话营销争议
:不认可
判断省分:湖北
:流量费争议
:流量包定制争议
:不认可
:未享受
:小于等于500元，且仅限单倍、月份不超过12个月
:
高级模板内容：
投诉问题描述:用户来电反映接到营销电话未要求订购，要求退费
业务名称:10元5GB全国流量5日快餐包（湖北）
争议月份:2023年10月
争议金额:10
是否承诺退费:是
用户要求:退费</t>
  </si>
  <si>
    <t>TS202310271443161008</t>
  </si>
  <si>
    <t>071700891050</t>
  </si>
  <si>
    <t>李红亮</t>
  </si>
  <si>
    <t>南方一中心&gt;&gt;河南正华&gt;&gt;正华新人班&gt;&gt;正华新人1班</t>
  </si>
  <si>
    <t>2023-10-27 17:04:29</t>
  </si>
  <si>
    <t>高级模板内容：
投诉问题描述:用户来电表示对此业务不认可
争议业务名称:月固定费_宽带包月费_宽带包月-包月费
受理渠道:无
争议月份:2023年10月
争议费用:30
一线客服在系统里:未取消，请后台协助处理
是否承诺退费:是
用户要求:用户表示对此业务不认可，用户称没有订购此业务要求取消，请后台工作人员尽快处理，并回电，谢谢</t>
  </si>
  <si>
    <t>BL202310271421080867</t>
  </si>
  <si>
    <t>13872532036</t>
  </si>
  <si>
    <t>王继友</t>
  </si>
  <si>
    <t>TCSI-B</t>
  </si>
  <si>
    <t>2023-10-27 16:50:57</t>
  </si>
  <si>
    <t>&gt;业务号码&gt;13872532036；&gt;号码归属地&gt;宜昌；&gt;产品名称&gt;炫彩通信助理包-云盘版；&gt;产品代码&gt;91212919；&gt;产品编码&gt;无；&gt;订购时间&gt;2023-08-0100:00:00；&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炫彩通信助理包-云盘版
办理渠道:.
赔付月份：:2023年8月、2023年9月
返还倍率:单倍
赔付金额：:20
是否已经取消业务:是
是否承诺退费：:是
用户是否需要回复：:否
用户要求：:退费</t>
  </si>
  <si>
    <t>TS202310271259231113</t>
  </si>
  <si>
    <t>13165611308</t>
  </si>
  <si>
    <t>韩庆江</t>
  </si>
  <si>
    <t>2023-10-27 14:27:32</t>
  </si>
  <si>
    <t>判断省分:其他省分
:电话营销争议
:不认可
判断省分:湖北
:增值业务费用争议（含炫彩通信助理包云盘版等组合类增值业务）
:移网
:在补救范围内
:不认可
:大于500元
:
高级模板内容：
投诉问题描述:用户来电反映不知情办理业务
争议业务名称:尊享权益包（白银版）次月生效5G会员权益包（次月生效）
受理渠道:各平台查询无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用户要求:用户要求退1年半的费用</t>
  </si>
  <si>
    <t>TS202310271244490784</t>
  </si>
  <si>
    <t>13227280811</t>
  </si>
  <si>
    <t>2023-10-27 14:54:28</t>
  </si>
  <si>
    <t>判断省分:其他省分
:流量计费争议
判断省分::流量包定制争议
:不认可
:未享受
:小于等于500元，且仅限单倍、月份不超过12个月
:
高级模板内容：
投诉问题描述:用户不知情办理20元10G全国流量100分钟语音（湖北）-次月生效
业务名称:20元10G全国流量100分钟语音（湖北）-次月生效
争议月份:2023年10月、2023年9月
争议金额:40
是否承诺退费:是
用户要求:赠款退费谢谢！用户的13117286822也不知情开通炫彩通信助理包体验版-立即生效（湖北），也承诺退费202309-202310.费用12元，请一起赠款退费52元谢谢！</t>
  </si>
  <si>
    <t>TS202310291046401762</t>
  </si>
  <si>
    <t>13507244331</t>
  </si>
  <si>
    <t>朱强</t>
  </si>
  <si>
    <t>2023-10-29 14:33:14</t>
  </si>
  <si>
    <t>判断省分:其他省分
:流量计费争议
判断省分::流量包定制争议
:不认可
:未享受
:小于等于500元，且仅限单倍、月份不超过12个月
:
高级模板内容：
投诉问题描述:用户来电要求退费，请处理
业务名称:5元3GB4小时国内流量包（立即生效）
争议月份:2023年10月
争议金额:5
是否承诺退费:是
用户要求:用户来电要求退费，请处理</t>
  </si>
  <si>
    <t>TS202310271008241070</t>
  </si>
  <si>
    <t>13886690624</t>
  </si>
  <si>
    <t>黄成权</t>
  </si>
  <si>
    <t>2023-10-27 11:07:14</t>
  </si>
  <si>
    <t>主办单位：湖北
客户类别：普通客户
10010是否打通：否
是否二次致电10015：是
是否联系：否
升级倾向：
号码归属省：湖北
SVIP等级：
1.问题类型:;
2.投诉类型:其他问题;
3.营业厅地址:;
4.位置信息:;
5.位置发生地:;
6.投诉内容:没有用过宽带，老家没有联通信号，要求宽带马上销户，降低资费</t>
  </si>
  <si>
    <t>TS202310261531130026</t>
  </si>
  <si>
    <t>18572379310</t>
  </si>
  <si>
    <t>周正刚</t>
  </si>
  <si>
    <t>2023-10-27 13:30:51</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</si>
  <si>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产品名称:9元100分钟5G速率包（湖北）（次月生效
争议月份:2023年1月、2023年2月、2023年3月、2023年4月、2023年5月、2023年6月、2023年7月、2023年8月、2023年9月、2023年10月
是否承诺退费:是
承诺退费金额:90
是否已经取消业务（如取消失败，需加上系统报错的提示）:已取消
是否需要回复:是
用户要求:用户要求退费</t>
  </si>
  <si>
    <t>TS202310261523012299</t>
  </si>
  <si>
    <t>13872616145</t>
  </si>
  <si>
    <t>李正静</t>
  </si>
  <si>
    <t>南方一中心&gt;&gt;河南正华&gt;&gt;正华热线5区&gt;&gt;正华5区2班</t>
  </si>
  <si>
    <t>2023-10-27 13:36:08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</si>
  <si>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争议月份:2023年10月、2023年9月、2023年2月、2023年3月、2023年4月、2023年5月、2023年6月、2023年7月、2023年8月
是否承诺退费:是
承诺退费金额:85
是否已经取消业务（如取消失败，需加上系统报错的提示）:是
是否需要回复:否
用户要求:退费，已承诺，请处理，谢谢</t>
  </si>
  <si>
    <t>BL202310280812061319</t>
  </si>
  <si>
    <t>15586353152</t>
  </si>
  <si>
    <t>李海元</t>
  </si>
  <si>
    <t>2023-10-28 14:17:52</t>
  </si>
  <si>
    <t>&gt;业务号码&gt;15586353152；&gt;号码归属地&gt;宜昌；&gt;产品名称&gt;联通助理-畅爽版（在线渠道）；&gt;产品代码&gt;89000016；&gt;产品编码&gt;8900001601；&gt;订购时间&gt;2023-10-1318:02:23；&gt;核查情况&gt;平台故障；&gt;不规范定制分类&gt;平台故障，无法判责；&gt;退费金额&gt;26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联通助理-畅爽版
办理渠道:无
赔付月份：:2023年10月
返还倍率:单倍
赔付金额：:26
是否已经取消业务:是
是否承诺退费：:是
用户是否需要回复：:否
用户要求：:退费</t>
  </si>
  <si>
    <t>BL202310272112050823</t>
  </si>
  <si>
    <t>13100787489</t>
  </si>
  <si>
    <t>董长柱</t>
  </si>
  <si>
    <t>2023-10-28 11:21:01</t>
  </si>
  <si>
    <t>&gt;业务号码&gt;13100787489；&gt;号码归属地&gt;宜昌；&gt;产品名称&gt;联通助理-畅爽版（在线渠道）；&gt;产品代码&gt;89000016；&gt;产品编码&gt;8900001601；&gt;订购时间&gt;2023-10-2416:49:17；&gt;核查情况&gt;平台故障；&gt;不规范定制分类&gt;平台故障，无法判责；&gt;赠费金额&gt;26元；&gt;赠费时间&gt;2023-10-28；&gt;投诉内容&gt;判断省分:其他省分
:增值业务争议
判断省分:湖北
:移网
:在补救范围内
:不认可
:小于等于500元，且仅限单倍、月份不超过12个月
:
高级模板内容：
赔付类型：:增值业务争议
CBSS账单扣费名称：:-联通助理-畅爽版（在线渠道）
办理渠道:无
赔付月份：:2023年10月
返还倍率:单倍
赔付金额：:26
是否已经取消业务:是
是否承诺退费：:是
用户是否需要回复：:否
用户要求：:退费</t>
  </si>
  <si>
    <t>TS202310251814070155</t>
  </si>
  <si>
    <t>18671762121</t>
  </si>
  <si>
    <t>黄超</t>
  </si>
  <si>
    <t>2023-10-27 09:33:07</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</si>
  <si>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备注:要求取消表示自己没用</t>
  </si>
  <si>
    <t>BL202310271348210411</t>
  </si>
  <si>
    <t>18995889727</t>
  </si>
  <si>
    <t>程东生</t>
  </si>
  <si>
    <t>南方一中心&gt;&gt;通发广进&gt;&gt;通发热线2区&gt;&gt;通发2区6班</t>
  </si>
  <si>
    <t>2023-10-28 10:14:17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</si>
  <si>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办理渠道:经cbss上未查询到办理渠道
赔付月份：:2023年2月、2023年3月、2023年4月、2023年5月、2023年6月、2023年7月、2023年8月、2023年9月、2023年10月
返还倍率:单倍
赔付金额：:90
是否已经取消业务:否
是否承诺退费：:是
用户是否需要回复：:否
用户要求：:用户要求取消并退费，因用户收不到短信验证码，请后台协助取消</t>
  </si>
  <si>
    <t>BL202310262204310310</t>
  </si>
  <si>
    <t>13032717016</t>
  </si>
  <si>
    <t>周红玉</t>
  </si>
  <si>
    <t>2023-10-27 15:01:25</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</si>
  <si>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CBSS账单扣费名称：:增值业务-联通助理-畅爽版（在线渠道）
SP产品ID/元素ID：:8900001601
办理渠道:SP接入
赔付月份：:2023年10月
返还倍率:单倍
赔付金额：:26
是否已经取消业务:是
是否承诺退费：:是
用户是否需要回复：:否
用户要求：:退费</t>
  </si>
  <si>
    <t>BL202310281128511500</t>
  </si>
  <si>
    <t>18672662297</t>
  </si>
  <si>
    <t>吴少青</t>
  </si>
  <si>
    <t>2023-10-28 16:10:24</t>
  </si>
  <si>
    <t>&gt;业务号码&gt;18672662297；&gt;号码归属地&gt;宜昌；&gt;产品名称&gt;炫彩通信助理包-云盘版（立即生效）-湖北-10元；&gt;产品代码&gt;91271441；&gt;产品编码&gt;；&gt;订购时间&gt;2023-06-0217:41:22；&gt;核查情况&gt;平台故障；&gt;不规范定制分类&gt;平台故障，无法判责；&gt;退费金额&gt;25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
办理渠道:无
赔付月份：:2023年6月、2023年7月、2023年8月、2023年9月、2023年10月
返还倍率:单倍
赔付金额：:25
是否已经取消业务:否
是否承诺退费：:是
用户是否需要回复：:否
用户要求：:要求退费并取消</t>
  </si>
  <si>
    <t>BL202310271317340053</t>
  </si>
  <si>
    <t>13032748705</t>
  </si>
  <si>
    <t>严定银</t>
  </si>
  <si>
    <t>2023-10-27 15:44:41</t>
  </si>
  <si>
    <t xml:space="preserve">13032748705命中精准预判服务场景:[65岁以上老人]
判断省分:湖北
:增值业务费用争议（含炫彩通信助理包云盘版等组合类增值业务）
:移网
:在补救范围内
:不认可
:小于等于500元，且仅限单倍、月份不超过12个月
:</t>
  </si>
  <si>
    <t>BL202310261910321681</t>
  </si>
  <si>
    <t>13235631283</t>
  </si>
  <si>
    <t>赵鑫</t>
  </si>
  <si>
    <t>南方一中心&gt;&gt;江西信合&gt;&gt;信合在线1区&gt;&gt;信合1区2班</t>
  </si>
  <si>
    <t>2023-10-27 11:29:54</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</si>
  <si>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20元15GB省内流量7日快餐包-湖北
办理渠道:</t>
    </r>
    <r>
      <rPr>
        <sz val="11"/>
        <rFont val="Arial"/>
        <charset val="0"/>
      </rPr>
      <t xml:space="preserve">	</t>
    </r>
    <r>
      <rPr>
        <sz val="11"/>
        <rFont val="宋体"/>
        <charset val="0"/>
      </rPr>
      <t>湖北省分公司电子商务部
赔付月份：:2023年10月
返还倍率:单倍
赔付金额：:20
是否已经取消业务:否
是否承诺退费：:是
用户是否需要回复：:否
用户要求：:退费，办理错了</t>
    </r>
  </si>
  <si>
    <t>BL202310181849302082</t>
  </si>
  <si>
    <t>18671786267</t>
  </si>
  <si>
    <t>许革清</t>
  </si>
  <si>
    <t>2023-10-19 10:12:17</t>
  </si>
  <si>
    <t>&gt;业务号码&gt;18671786267；&gt;号码归属地&gt;宜昌；&gt;产品名称&gt;联通助理-畅享版（在线渠道）；&gt;产品代码&gt;89000014；&gt;产品编码&gt;8900001401；&gt;订购时间&gt;2023-10-1807:43:54；&gt;核查情况&gt;平台故障；&gt;不规范定制分类&gt;平台故障，无法判责；&gt;退费金额&gt;16元；&gt;退费时间&gt;2023-10-19；&gt;投诉内容&gt;
高级模板内容：
赔付类型：:增值业务争议
CBSS账单扣费名称：:增值业务费_增值业务-联通助理-畅享版（在线渠道）
办理渠道:0
赔付月份：:2023年10月
返还倍率:单倍
赔付金额：:16
是否已经取消业务:是
是否承诺退费：:是
用户是否需要回复：:否
用户要求：:退费</t>
  </si>
  <si>
    <t>BL202310211327180371</t>
  </si>
  <si>
    <t>15587930459</t>
  </si>
  <si>
    <t>赵应俊</t>
  </si>
  <si>
    <t>2023-10-22 09:14:23</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</si>
  <si>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CBSS账单扣费名称：:炫彩通信助理包体验版-立即生效（湖北）
办理渠道:未查询到
赔付月份：:2023年10月、2023年1月、2023年2月、2023年3月、2023年4月、2023年5月、2023年6月、2023年7月、2023年8月、2023年9月
返还倍率:单倍
赔付金额：:60
是否已经取消业务:是
是否承诺退费：:是
用户是否需要回复：:否
用户要求：:退费</t>
  </si>
  <si>
    <t>TS202310191227291565</t>
  </si>
  <si>
    <t>16671729230</t>
  </si>
  <si>
    <t>黄莉</t>
  </si>
  <si>
    <t>2023-10-20 09:25:47</t>
  </si>
  <si>
    <t xml:space="preserve">
高级模板内容：
投诉问题描述:用户说没有办理炫彩通信助理包体验版-立即生效（湖北）
业务名称:炫彩通信助理包体验版-立即生效（湖北）
争议月份:2021年11月
争议金额:114
办理渠道:无
前台是否取消:已取消
用户要求:用户要求退费</t>
  </si>
  <si>
    <t>BL202310201206520330</t>
  </si>
  <si>
    <t>071700018219</t>
  </si>
  <si>
    <t>陈凯</t>
  </si>
  <si>
    <t>南方一中心&gt;&gt;河南正华&gt;&gt;正华热线4区&gt;&gt;正华4区4班</t>
  </si>
  <si>
    <t>2023-10-20 15:23:30</t>
  </si>
  <si>
    <t>22年Q3Q4重点客户22年Q3Q4重点客户判断省分:湖北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办理渠道:无
赔付月份：:2023年9月、2023年10月
返还倍率:单倍
赔付金额：:60
是否已经取消业务:是
是否承诺退费：:是
用户是否需要回复：:否
用户要求：:用户要求退还已扣费用</t>
  </si>
  <si>
    <t>BL202310210839452045</t>
  </si>
  <si>
    <t>15672498426</t>
  </si>
  <si>
    <t>余桂英</t>
  </si>
  <si>
    <t>2023-10-21 11:16:17</t>
  </si>
  <si>
    <t>&gt;业务号码&gt;15672498426；&gt;号码归属地&gt;宜昌；&gt;产品名称&gt;&gt;联通助理-畅享版（在线渠道）；&gt;产品代码&gt;89000014；&gt;产品编码&gt;8900001401；&gt;订购时间&gt;2023-10-2016:13:14；&gt;核查情况&gt;平台故障；&gt;不规范定制分类&gt;平台故障，无法判责；&gt;退费金额&gt;16元；&gt;退费时间&gt;2023-10-21；&gt;投诉内容&gt;
高级模板内容：
赔付类型：:增值业务争议
CBSS账单扣费名称：:	联通助理-畅享版
办理渠道:无
赔付月份：:2023年10月
返还倍率:单倍
赔付金额：:16
是否已经取消业务:否
是否承诺退费：:是
用户是否需要回复：:否
用户要求：:用户要求退回扣除的16元费用，用户欠费停机无法办理取消，已告知用户缴清欠费以后再来电办理，请处理，谢谢</t>
  </si>
  <si>
    <t>TS202310191006000899</t>
  </si>
  <si>
    <t>18671793620</t>
  </si>
  <si>
    <t>张怡胤</t>
  </si>
  <si>
    <t>2023-10-19 17:06:46</t>
  </si>
  <si>
    <t>判断省分:湖北
:流量费争议
:流量包定制争议
:不认可
:未享受
:小于等于500元，且仅限单倍、月份不超过12个月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</si>
  <si>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TS202310191454441872</t>
  </si>
  <si>
    <t>2023-10-19 16:53:12</t>
  </si>
  <si>
    <t>判断省分:湖北
:流量费争议
:流量包定制争议
:不认可
:未享受
:大于500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</si>
  <si>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TS202310211009060366</t>
  </si>
  <si>
    <t>13114465277</t>
  </si>
  <si>
    <t>宿雨田</t>
  </si>
  <si>
    <t>2023-10-21 14:22:16</t>
  </si>
  <si>
    <t>【2022年上工信部测评重保用户】判断省分:湖北
:流量费争议
:流量包定制争议
:不认可
:未享受
:小于等于500元，且仅限单倍、月份不超过12个月
:
高级模板内容：
投诉问题描述:用户来电反映，对本机定制的10元购（立即生效）不认可，为其解释并告知此业务优势，用户不认可，称自己9月份并没有享受VIP领取
业务名称:10元购（立即生效）
争议月份:2023年9月
争议金额:10
是否承诺退费:是
用户要求:退费</t>
  </si>
  <si>
    <t>TS202310191537080302</t>
  </si>
  <si>
    <t>13197300696</t>
  </si>
  <si>
    <t>施亚梅</t>
  </si>
  <si>
    <t>2023-10-19 17:24:28</t>
  </si>
  <si>
    <t xml:space="preserve">判断省分:湖北
:流量费争议
:流量包定制争议
:不认可
:未享受
:小于等于500元，且仅限单倍、月份不超过12个月
:
高级模板内容：
投诉问题描述:用户反映自己没有开通业务，用户要求要求退还产生的费用请处理谢谢请尽快处理，谢谢
业务名称:5G加油包29元10GB（立即生效）
争议月份:2023年7月、2023年8月、2023年9月
争议金额:87
是否承诺退费:是
用户要求:用户要求要求退还产生的费用请处理谢谢</t>
  </si>
  <si>
    <t>TS202310192033420738</t>
  </si>
  <si>
    <t>13197332566</t>
  </si>
  <si>
    <t>柯宇娟</t>
  </si>
  <si>
    <t>TCSI-C,TCSI-A</t>
  </si>
  <si>
    <t>2023-10-20 09:39:46</t>
  </si>
  <si>
    <t>判断省分:湖北
:流量费争议
:流量包定制争议
:不认可
:未享受
:小于等于500元，且仅限单倍、月份不超过12个月
:
高级模板内容：
投诉问题描述:未开通过，20元15GB省内流量7日快餐包-湖北（1），要求退费已承诺退费
业务名称:20元15GB省内流量7日快餐包-湖北（1）
争议月份:2023年10月
争议金额:20
是否承诺退费:是
用户要求:已承诺退费</t>
  </si>
  <si>
    <t>BL202310201650541389</t>
  </si>
  <si>
    <t>13040978023</t>
  </si>
  <si>
    <t>靳震</t>
  </si>
  <si>
    <t>2023-10-21 10:23:51</t>
  </si>
  <si>
    <t>判断省分:其他省分
:增值业务争议
判断省分:湖北
:移网
:在补救范围内
:不认可
:小于等于500元，且仅限单倍、月份不超过12个月
:
高级模板内容：
赔付类型：:电话营销争议
CBSS账单扣费名称：:20元15GB省内流量7日快餐包
SP产品ID/元素ID：:湖北
办理渠道:无
赔付月份：:2023年10月
返还倍率:单倍
赔付金额：:20
是否已经取消业务:是
是否承诺退费：:是
用户是否需要回复：:否
用户要求：:用户来电称自己之前进行办理没有看清楚，不小心订购了20元15GB省内流量7日快餐包，称自己没有使用要求继续退费，谢谢</t>
  </si>
  <si>
    <t>TS202310221632081573</t>
  </si>
  <si>
    <t>16671765189</t>
  </si>
  <si>
    <t>蔡阳</t>
  </si>
  <si>
    <t>2023-10-22 17:24:42</t>
  </si>
  <si>
    <t>主办单位：湖北
客户类别：普通客户
10010是否打通：否
是否二次致电10015：是
是否联系：否
升级倾向：
号码归属省：湖北
SVIP等级：
1.问题类型:;
2.投诉类型:退订争议;
3.营业厅地址:;
4.位置信息:;
5.位置发生地:;
6.投诉内容:20元15GB省内流量7日快餐包-湖北
争议金额：20元
取消业务并退费
业务已全部自动退订成功</t>
  </si>
  <si>
    <t>TS202310212129421839</t>
  </si>
  <si>
    <t>17671346170</t>
  </si>
  <si>
    <t>闫灵琳</t>
  </si>
  <si>
    <t>2023-10-22 10:25:46</t>
  </si>
  <si>
    <t>判断省分:其他省分
:流量计费争议
判断省分::流量包定制争议
:不认可
:未享受
:小于等于500元，且仅限单倍、月份不超过12个月
:
高级模板内容：
投诉问题描述:用户反映不知情订购：经解释使用情况，客户不认可；为维系客户，已承诺24小时内退费，客户满意
业务名称:5G加油包29元10GB（立即生效）
争议月份:2023年7月、2023年8月、2023年9月、2023年10月
争议金额:116
是否承诺退费:是
用户要求:要求尽快处理</t>
  </si>
  <si>
    <t>TS202310190822361715</t>
  </si>
  <si>
    <t>13085154553</t>
  </si>
  <si>
    <t>陈登文</t>
  </si>
  <si>
    <t>2023-10-19 10:21:18</t>
  </si>
  <si>
    <t xml:space="preserve">判断省分:其他省分
:增值业务争议
判断省分:湖北
:移网
:在补救范围内
:不认可
:大于500元
:
高级模板内容：
投诉问题描述:用户对额外业务费用不认可
争议业务名称:炫彩通信助理包体验版-立即生效（湖北）
受理渠道:/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用户要求:用户要求退费</t>
  </si>
  <si>
    <t>TS202310191715080096</t>
  </si>
  <si>
    <t>15629332452</t>
  </si>
  <si>
    <t>周欢欢</t>
  </si>
  <si>
    <t>2023-10-20 09:33:27</t>
  </si>
  <si>
    <t>判断省分:其他省分
:增值业务争议
判断省分:湖北
:移网
:在补救范围内
:不认可
:大于500元
:
高级模板内容：
投诉问题描述:用户称自己未订购增值业务，已承诺退费一年用户不同意，因时间较长前台未核算，请后台协助处理
争议业务名称:联通助理-智能应答5元（首月免费）
受理渠道:无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用户要求:用户要求尽快退费</t>
  </si>
  <si>
    <t>TS202310191439501523</t>
  </si>
  <si>
    <t>15572749113</t>
  </si>
  <si>
    <t>陈春香</t>
  </si>
  <si>
    <t>2023-10-20 09:44:47</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</si>
  <si>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产品名称:炫彩通信助理包体验版-立即生效（湖北）
争议月份:2021年10月、2021年11月、2021年12月、2022年1月、2022年2月、2022年3月、2022年4月、2022年5月、2022年6月、2022年7月、2022年8月、2022年9月、2022年10月、2022年11月、2022年12月、2023年1月、2023年2月、2023年3月、2023年4月
是否承诺退费:是
承诺退费金额:111
是否取消业务（如取消失败，需加上系统报错的提示）:是
是否需要回复:否
用户要求:（1）用户号码15572749113
（2）业务名称炫彩通信助理包体验版-立即生效（湖北）
（3）渠道名称无
（4）承诺退费金额111
（5）涉及退费月份2021.10-2023.4
（6）是否取消业务（如取消失败，需加上系统报错的提示）是
（7）已在线承诺，不用回复用户_x000b_前台解决情况：经解释使用情况，客户不认可；为维系客户，已承诺24小时内退费，客户满意。</t>
  </si>
  <si>
    <t>BL202310201744072061</t>
  </si>
  <si>
    <t>15572764138</t>
  </si>
  <si>
    <t>蔡纪琼</t>
  </si>
  <si>
    <t>南方一中心&gt;&gt;河南正华&gt;&gt;正华热线1区&gt;&gt;正华1区5班</t>
  </si>
  <si>
    <t>2023-10-21 10:58:17</t>
  </si>
  <si>
    <t>&gt;业务号码&gt;15572764138；&gt;号码归属地&gt;宜昌；&gt;产品名称&gt;炫彩通信助理包体验版-立即生效（湖北）；&gt;产品代码&gt;无；&gt;产品编码&gt;91052901；&gt;订购时间&gt;2021-10-0410:45:44；&gt;核查情况&gt;平台故障；&gt;不规范定制分类&gt;平台故障，无法判责；&gt;退费金额&gt;12元；&gt;退费时间&gt;2023-10-21；&gt;投诉内容&gt;
赔付类型：:增值业务争议
CBSS账单扣费名称：:炫彩通信助理包体验版-立即生效（湖北）
办理渠道:电话渠道
赔付月份：:2023年9月、2023年10月
返还倍率:单倍
赔付金额：:12
是否已经取消业务:是
是否承诺退费：:是
用户是否需要回复：:否
用户要求：:尽快退费</t>
  </si>
  <si>
    <t>TS202310211047041208</t>
  </si>
  <si>
    <t>071701037803</t>
  </si>
  <si>
    <t>牟立珍</t>
  </si>
  <si>
    <t>2023-10-21 14:21:11</t>
  </si>
  <si>
    <t>用户表示宽带都没有安装，但是被动开通了提速包，要求公司尽快核实谁开通的，要求取消并回复</t>
  </si>
  <si>
    <t>TS202310211023050692</t>
  </si>
  <si>
    <t>投诉工单（2021版）&gt;&gt;移网&gt;&gt;【入网】金融分期等合约&gt;&gt;不知情/诱导办理合约</t>
  </si>
  <si>
    <t>18527305483</t>
  </si>
  <si>
    <t>刘江</t>
  </si>
  <si>
    <t>2023-10-21 11:09:16</t>
  </si>
  <si>
    <t>主办单位：湖北
客户类别：普通客户
10010是否打通：否
是否二次致电10015：是
是否联系：否
升级倾向：
号码归属省：湖北
SVIP等级：
1.问题类型:;
2.投诉类型:退订争议;
3.营业厅地址:;
4.位置信息:;
5.位置发生地:;
6.投诉内容:;
全国一家亲主号码附加产品;
湖北2I专享39元25GB/100分钟5G炫彩包（次月生效）
我并未主动开通这些服务，也确认过四月一日前后没有与客服打过电话或者表达过要开通的意愿，所附加的服务也完全是一堆不需要的东西，现要求取消业务并且对这几个月的费用进行退费。</t>
  </si>
  <si>
    <t>BL202310211829591118</t>
  </si>
  <si>
    <t>13135805822</t>
  </si>
  <si>
    <t>周立云</t>
  </si>
  <si>
    <t>2023-10-22 09:56:39</t>
  </si>
  <si>
    <t>&gt;业务号码&gt;13135805822；&gt;号码归属地&gt;宜昌；&gt;产品名称&gt;联通助理-畅享版（在线渠道）；&gt;产品代码&gt;89000014；&gt;产品编码&gt;8900001400；&gt;订购时间&gt;2023-10-1915:24:50；&gt;核查情况&gt;平台故障；&gt;不规范定制分类&gt;平台故障，无法判责；&gt;退费金额&gt;16元；&gt;退费时间&gt;2023/10/22；&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用户要求：:已承诺退费，请尽快处理，谢谢</t>
  </si>
  <si>
    <t>BL202310220809080059</t>
  </si>
  <si>
    <t>13235623191</t>
  </si>
  <si>
    <t>周贤伟</t>
  </si>
  <si>
    <t>2023-10-22 10:20:39</t>
  </si>
  <si>
    <r>
      <rPr>
        <sz val="11"/>
        <rFont val="宋体"/>
        <charset val="0"/>
      </rPr>
      <t>&gt;业务号码&gt;13235623191；&gt;号码归属地&gt;宜昌；&gt;产品名称&gt;联通助理-畅享版（在线渠道）；&gt;产品代码&gt;89000014；&gt;产品编码&gt;8900001401；&gt;订购时间&gt;2023-10-2119:43:18；&gt;核查情况&gt;平台故障；&gt;不规范定制分类&gt;平台故障，无法判责；&gt;退费金额&gt;16元；&gt;退费时间&gt;2023-10-22；&gt;投诉内容&g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增值业务费_增值业务-联通助理-畅享版（在线渠道
办理渠道:SP平台
赔付月份：:2023年10月
返还倍率:单倍
赔付金额：:16
是否已经取消业务:是
是否承诺退费：:是
用户是否需要回复：:否
用户要求：:退费</t>
    </r>
  </si>
  <si>
    <t>TS202310212200382079</t>
  </si>
  <si>
    <t>15672502959</t>
  </si>
  <si>
    <t>郭仁宁</t>
  </si>
  <si>
    <t>2023-10-22 15:23:53</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</si>
  <si>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产品名称:王卡会员专属权益907491505G超级会员白银版次月生效91026317
争议月份:2023年7月、2023年8月、2023年9月、2023年10月、2023年6月、2023年5月、2023年1月、2023年2月、2023年3月、2023年4月、2022年7月、2022年8月、2022年9月、2022年10月、2022年11月、2022年12月
是否承诺退费:否
承诺退费金额:413
是否取消业务（如取消失败，需加上系统报错的提示）:无
是否需要回复:是
用户要求:用户来电对增值业务不认可要求退费麻烦后台协助回电处理</t>
  </si>
  <si>
    <t>TS202310201120131061</t>
  </si>
  <si>
    <t>18671734767</t>
  </si>
  <si>
    <t>朱大清</t>
  </si>
  <si>
    <t>2023-10-21 11:40:22</t>
  </si>
  <si>
    <t>【2022年上工信部测评重保用户】【2022年上工信部测评重保用户】
高级模板内容：
投诉问题描述:用户来电反映称，要求核实具体是谁订购的，用户称自己没有订购，用户又表示自己是昨天订购的，为什么昨天才生效，用户自己描述不清楚；要求核实处理，故没有承诺退费
业务名称:20元10GB全国流量7日快餐包（湖北）-新
争议月份:2023年10月
争议金额:0
是否承诺退费:否
用户要求:用户来电反映称，要求核实具体是谁订购的，用户称自己没有订购，用户又表示自己是昨天订购的，为什么昨天才生效，用户自己描述不清楚；要求核实处理，故没有承诺退费</t>
  </si>
  <si>
    <t>TS202310211547171880</t>
  </si>
  <si>
    <t>18695061601</t>
  </si>
  <si>
    <t>张耀</t>
  </si>
  <si>
    <t>2023-10-22 14:10:46</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</si>
  <si>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产品名称:)30元25GB省内流量10日快餐包-湖北
争议月份:2023年10月
是否承诺退费:是
承诺退费金额:30
是否取消业务（如取消失败，需加上系统报错的提示）:否，快餐包
是否需要回复:否
用户要求:退费</t>
  </si>
  <si>
    <t>BL202310220952430855</t>
  </si>
  <si>
    <t>15171738693</t>
  </si>
  <si>
    <t>向邦珍</t>
  </si>
  <si>
    <t>2023-10-22 16:02:59</t>
  </si>
  <si>
    <t>&gt;业务号码&gt;15171738693；&gt;号码归属地&gt;宜昌；&gt;产品名称&gt;联通助理-畅爽版（在线渠道）；&gt;产品代码&gt;89000016；&gt;产品编码&gt;8900001601；&gt;订购时间&gt;2023-10-2118:16:07；&gt;核查情况&gt;平台故障；&gt;不规范定制分类&gt;平台故障，无法判责；&gt;赠费金额&gt;26元；&gt;赠费时间&gt;2023.10.22；&gt;投诉内容&gt;
高级模板内容：
赔付类型：:增值业务争议
CBSS账单扣费名称：:联通助理-畅爽版（在线渠道）
SP产品ID/元素ID：:8900001601
办理渠道:SP平台接入
赔付月份：:2023年10月
返还倍率:单倍
赔付金额：:26
是否已经取消业务:是
是否承诺退费：:是
用户是否需要回复：:否
用户要求：:尽快处理</t>
  </si>
  <si>
    <t>BL202310221240240418</t>
  </si>
  <si>
    <t>13986827747</t>
  </si>
  <si>
    <t>刘邦秀</t>
  </si>
  <si>
    <t>2023-10-22 16:04:44</t>
  </si>
  <si>
    <t>&gt;业务号码&gt;13986827747；&gt;号码归属地&gt;宜昌；&gt;产品名称&gt;5G炫彩通信助理包-云盘版（首月5元半价）；&gt;产品代码&gt;91245135；&gt;产品编码&gt;无；&gt;订购时间&gt;2022-11-3011:26:03；&gt;核查情况&gt;平台故障；&gt;不规范定制分类&gt;平台故障，无法判责；&gt;退费金额&gt;115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办理渠道:未知
赔付月份：:2023年1月、2023年2月、2023年3月、2023年4月、2023年5月、2023年6月、2023年7月、2023年8月、2023年9月、2023年10月、2022年11月、2022年12月
返还倍率:单倍
赔付金额：:120
是否已经取消业务:是
是否承诺退费：:是
用户是否需要回复：:否
用户要求：:退费</t>
  </si>
  <si>
    <t>TS202310201501450696</t>
  </si>
  <si>
    <t>16671761528</t>
  </si>
  <si>
    <t>涂志安</t>
  </si>
  <si>
    <t>2023-10-20 15:48:14</t>
  </si>
  <si>
    <t xml:space="preserve">
高级模板内容：
投诉问题描述:用户来电称自己没办理过流量包更改.解释不认可
业务名称:湖北2I专享59元45GB/100分钟5G彩铃包（次月生效）
争议月份:2023年10月、2023年9月、2023年8月、2023年7月、2023年6月
争议金额:59
是否承诺退费:否
用户要求:要求更改成之前的：轻合约版超级会员（白金版）次月生效的业务.挽留失败.系统无选项.解释不认可.请尽快处理</t>
  </si>
  <si>
    <t>TS202310211108071705</t>
  </si>
  <si>
    <t>15549334355</t>
  </si>
  <si>
    <t>胡芳芳</t>
  </si>
  <si>
    <t>2023-10-21 14:44:20</t>
  </si>
  <si>
    <t>判断省分:湖北
:流量费争议
:流量包定制争议
:不认可
:未享受
:小于等于500元，且仅限单倍、月份不超过12个月
:
高级模板内容：
投诉问题描述:用户来电称此业务会员就只领取了一个月后面的都不可以领取不认可要求退费，前台解释无果
业务名称:2I专享39元20GB炫彩超会5G包（次月生效）湖北
争议月份:2023年6月、2023年7月、2023年8月、2023年9月、2023年10月、2023年5月
争议金额:174
是否承诺退费:是
用户要求:要求尽快退费，否则投诉谢谢</t>
  </si>
  <si>
    <t>TS202310201443270243</t>
  </si>
  <si>
    <t>13040964951</t>
  </si>
  <si>
    <t>胡春林</t>
  </si>
  <si>
    <t>2023-10-20 16:40:49</t>
  </si>
  <si>
    <t>主办单位：湖北
客户类别：普通客户
10010是否打通：否
是否二次致电10015：是
是否联系：否
升级倾向：
号码归属省：湖北
SVIP等级：
1.问题类型:;
2.投诉类型:办理争议;
3.营业厅地址:;
4.位置信息:;
5.位置发生地:;
6.投诉内容:到厅查询号码办理得有宽带，实际未开通，也不知情，要求取消。
8.办理业务的名称:取消宽带
8.无法办理的渠道:10010客服热线</t>
  </si>
  <si>
    <t>BL202310191213401335</t>
  </si>
  <si>
    <t>071704243204</t>
  </si>
  <si>
    <t>李汉萍</t>
  </si>
  <si>
    <t>2023-10-19 14:50:25</t>
  </si>
  <si>
    <t>用户反映被动开通15元提速包(湖北)（业务，解释挽留无效，已取消，已承诺减免9-10月合计30元功能费</t>
  </si>
  <si>
    <t>TS202310181218441082</t>
  </si>
  <si>
    <t>投诉工单（2021版）&gt;&gt;移网&gt;&gt;【产品及计费使用】计交费及发票&gt;&gt;对套餐/月租费不认可</t>
  </si>
  <si>
    <t>15571768252</t>
  </si>
  <si>
    <t>李元珍</t>
  </si>
  <si>
    <t>2023-10-19 09:09:27</t>
  </si>
  <si>
    <t xml:space="preserve">判断省分:其他省分
:普通消费有争议
:下一步
:套餐月费不认可
查询套餐:
:套餐月费有变化
业务办理记录:
:不认可
:其他渠道
判断省分:除甘肃贵州外
:
高级模板内容：
投诉问题描述:用户称没有办理炫彩通信助理包体验版，，10元5G全国流量50分钟语音（湖北），前台已解释，用户要求核实，请处理
争议月份:2023年10月
争议金额:-1
用户要求:用户称没有办理炫彩通信助理包体验版，，10元5G全国流量50分钟语音（湖北），前台已解释，用户要求核实，请处理</t>
  </si>
  <si>
    <t>BL202310201358471611</t>
  </si>
  <si>
    <t>15549314085</t>
  </si>
  <si>
    <t>沈富菊</t>
  </si>
  <si>
    <t>2023-10-20 17:22:31</t>
  </si>
  <si>
    <t>&gt;业务号码&gt;15549314085；&gt;号码归属地&gt;宜昌；&gt;产品名称&gt;联通助理-畅享版（在线渠道）；&gt;产品代码&gt;89000014；&gt;产品编码&gt;8900001401；&gt;订购时间&gt;2023-10-1918:10:05；&gt;核查情况&gt;平台故障；&gt;不规范定制分类&gt;平台故障，无法判责；&gt;退费金额&gt;16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SP产品ID/元素ID：:联通助理-畅享版（在线渠道）
办理渠道:无
赔付月份：:2023年10月
返还倍率:单倍
赔付金额：:16
是否已经取消业务:是
是否承诺退费：:是
用户是否需要回复：:否
用户要求：:退费，谢谢。</t>
  </si>
  <si>
    <t>TS202310200941421166</t>
  </si>
  <si>
    <t>胡华</t>
  </si>
  <si>
    <t>2023-10-20 10:16:17</t>
  </si>
  <si>
    <t>判断省分:其他省分
:增值业务争议
判断省分:湖北
:移网
:在补救范围内
:不认可
:大于500元
:
高级模板内容：
投诉问题描述:用户来电反映自己的副卡13085152285开通了一个炫彩通信助理包体验版-立即生效（湖北），要求从什么时候开通的就从什么时候退费
争议业务名称:炫彩通信助理包体验版-立即生效（湖北）
受理渠道:无
争议月份:2023年10月
争议费用:0
一线客服在系统里:未取消，请后台协助处理
是否承诺退费:否
用户要求:用户要求退费，烦请后台协助处理，谢谢。</t>
  </si>
  <si>
    <t>TS202310191833061575</t>
  </si>
  <si>
    <t>13117288800</t>
  </si>
  <si>
    <t>甜星</t>
  </si>
  <si>
    <t>2023-10-20 09:23:57</t>
  </si>
  <si>
    <t>[该用户有申诉倾向，请注意受理态度，查询近三天工单记录，积极解决用户问题。]判断省分:其他省分
:流量计费争议
判断省分::流量包定制争议
:不认可
:未享受
:小于等于500元，且仅限单倍、月份不超过12个月
:
高级模板内容：
投诉问题描述:要求退费流量包费用
业务名称:20元14GB全国流量7天包-6个月协议期
争议月份:2023年10月
争议金额:20
是否承诺退费:否
用户要求:用户未享受，要求退还费用，请核实处理
联系用户未接，未承诺退费，后续用户联系热线请为承诺退费</t>
  </si>
  <si>
    <t>BL202310180910292441</t>
  </si>
  <si>
    <t>13100785017</t>
  </si>
  <si>
    <t>许承鹏</t>
  </si>
  <si>
    <t>2023-10-18 16:08:29</t>
  </si>
  <si>
    <t>&gt;业务号码&gt;13100785017；&gt;号码归属地&gt;宜昌；&gt;产品名称&gt;联通助理-畅享版（在线渠道）；&gt;产品代码&gt;89000014；&gt;产品编码&gt;8900001401；&gt;订购时间&gt;2023-10-1711:15:56；&gt;核查情况&gt;平台故障；&gt;不规范定制分类&gt;平台故障，无法判责；&gt;退费金额&gt;16元；&gt;退费时间&gt;2023-10-18；&gt;投诉内容&gt;--------------
高级模板内容：
赔付类型：:增值业务争议
CBSS账单扣费名称：:联通助理-畅享版（在线渠道）
办理渠道:用户自己办理
赔付月份：:2023年10月
返还倍率:单倍
赔付金额：:16
是否已经取消业务:是
是否承诺退费：:是
用户是否需要回复：:否
用户要求：:用户来电表示未同意开通（联通助理-畅享版（在线渠道）），已向用户解释办理渠道与时间，用户不认可，要求退还此业务（10）月产生的业务费，请协助处理</t>
  </si>
  <si>
    <t>TS202310180841471334</t>
  </si>
  <si>
    <t>15672496556</t>
  </si>
  <si>
    <t>徐卓</t>
  </si>
  <si>
    <t>2023-10-18 10:29:15</t>
  </si>
  <si>
    <t>判断省分:其他省分
:流量计费争议
判断省分::流量包定制争议
:不认可
:已享受
:
高级模板内容：
投诉问题描述:用户来电不认可开通10元5GB全国流量5日快餐包（湖北），要求取消并退费
业务名称:10元5GB全国流量5日快餐包（湖北）
争议月份:2023年10月
争议金额:10
是否承诺退费:否
用户要求:用户要求退费</t>
  </si>
  <si>
    <t>TS202310061742362341</t>
  </si>
  <si>
    <t>15549390943</t>
  </si>
  <si>
    <t>赵阳洋</t>
  </si>
  <si>
    <t>2023-10-07 10:40:14</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</si>
  <si>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产品名称:5元2GB全国流量3日快餐包（湖北）
争议月份:2023年10月
是否承诺退费:是
承诺退费金额:5
是否取消业务（如取消失败，需加上系统报错的提示）:是
是否需要回复:否
用户要求:尽快核实办理，谢谢</t>
  </si>
  <si>
    <t>TS202310070908310962</t>
  </si>
  <si>
    <t>15572735707</t>
  </si>
  <si>
    <t>赵兴华</t>
  </si>
  <si>
    <t>2023-10-07 14:31:53</t>
  </si>
  <si>
    <t>判断省分:其他省分
:流量计费争议
判断省分::流量包定制争议
:不认可
:未享受
:小于等于500元，且仅限单倍、月份不超过12个月
:
高级模板内容：
投诉问题描述:用户误订购了流量包，用户对费用不认可
业务名称:10元5GB全国流量5日快餐包（湖北）
争议月份:2023年9月
争议金额:10
是否承诺退费:是
用户要求:退费</t>
  </si>
  <si>
    <t>TS202310111153141121</t>
  </si>
  <si>
    <t>18671707571</t>
  </si>
  <si>
    <t>杨茜</t>
  </si>
  <si>
    <t>2023-10-11 14:31:47</t>
  </si>
  <si>
    <t>判断省分:湖北
:流量费争议
:流量包定制争议
:不认可
:未享受
:小于等于500元，且仅限单倍、月份不超过12个月
:
高级模板内容：
投诉问题描述:用户定错流量包
业务名称:	 20元10GB全国流量7日快餐包
争议月份:2023年10月
争议金额:20
是否承诺退费:是
用户要求:已承诺</t>
  </si>
  <si>
    <t>BL202310031031370612</t>
  </si>
  <si>
    <t>赵正华</t>
  </si>
  <si>
    <r>
      <rPr>
        <sz val="11"/>
        <color theme="1"/>
        <rFont val="宋体"/>
        <charset val="134"/>
      </rPr>
      <t>&gt;业务号码&gt;16671736560&gt;号码归属地&gt;宜昌；&gt;产品名称&gt;联通助理-畅享版（在线渠道）；&gt;产品代码&gt;89000014；&gt;产品编码&gt;8900001401；&gt;订购时间&gt;2023-09-0221:05:08；&gt;核查情况&gt;平台故障；&gt;不规范定制分类&gt;平台故障，无法判责；&gt;退费金额&gt;32元；&gt;退费时间&gt;2023年10月3日&gt;投诉内容&gt;
高级模板内容：
赔付类型：:增值业务争议
CBSS账单扣费名称：:增值业务费_增值业务-联通助理-畅享版（在线渠道）
SP产品ID/元素ID：:无
办理渠道:</t>
    </r>
    <r>
      <rPr>
        <sz val="11"/>
        <color theme="1"/>
        <rFont val="Arial"/>
        <charset val="134"/>
      </rPr>
      <t xml:space="preserve">	</t>
    </r>
    <r>
      <rPr>
        <sz val="11"/>
        <color theme="1"/>
        <rFont val="宋体"/>
        <charset val="134"/>
      </rPr>
      <t>SP查询/退订/订购
赔付月份：:2023年9月、2023年10月
返还倍率:单倍
赔付金额：:32
是否已经取消业务:是
是否承诺退费：:是
用户是否需要回复：:否
用户要求：:尽快处理</t>
    </r>
  </si>
  <si>
    <t>BL202310061024411479</t>
  </si>
  <si>
    <t>13235626352</t>
  </si>
  <si>
    <t>李作宪</t>
  </si>
  <si>
    <t>2023-10-06 15:47:05</t>
  </si>
  <si>
    <t>&gt;业务号码&gt;13235626352；&gt;号码归属地&gt;宜昌；&gt;产品名称&gt;联通助理-畅爽版（在线渠道）；&gt;产品代码&gt;89000016；&gt;产品编码&gt;8900001601；&gt;订购时间&gt;2023-10-06 09:44:34；&gt;核查情况&gt;平台故障；&gt;不规范定制分类&gt;平台故障，无法判责；&gt;退费金额&gt;26元；&gt;退费时间&gt;2023-10-06；&gt;投诉内容&gt;【2022年上工信部测评重保用户】判断省分:湖北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CBSS账单扣费名称：:联通助理-畅爽版（在线渠道）
办理渠道:错点
赔付月份：:2023年10月
返还倍率:单倍
赔付金额：:26
是否已经取消业务:是
是否承诺退费 ：:是
用户是否需要回复：:否
用户要求：:尽快退费</t>
  </si>
  <si>
    <t>BL202310111755362003</t>
  </si>
  <si>
    <t>13032739798</t>
  </si>
  <si>
    <t>黄正军</t>
  </si>
  <si>
    <t>南方一中心&gt;&gt;通发广进&gt;&gt;通发热线2区&gt;&gt;通发2区4班</t>
  </si>
  <si>
    <t>2023-10-12 10:08:30</t>
  </si>
  <si>
    <t>&gt;业务号码&gt;13032739798；&gt;号码归属地&gt;宜昌；&gt;产品名称&gt;联通助理-畅享版（在线渠道），悦心钻石会员-包月-25元；&gt;产品代码&gt;89000014，21002405；&gt;产品编码&gt;8900001401，2100240500；&gt;订购时间&gt;2023-09-10 14:47:52，2023-09-25 14:35:32；&gt;核查情况&gt;平台故障；&gt;不规范定制分类&gt;平台故障，无法判责；&gt;退费金额&gt;32.00元，25.00元；&gt;退费时间&gt;2023-10-12；&gt;投诉内容&gt;判断省分:湖北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CBSS账单扣费名称：:-联通助理-畅享版（在线渠道）/悦心钻石会员-包月-25元
办理渠道:无
赔付月份：:2023年9月、2023年10月
返还倍率:单倍
赔付金额：:57
是否已经取消业务:是
是否承诺退费 ：:是
用户是否需要回复：:否
用户要求：:退费</t>
  </si>
  <si>
    <t>BL202310121044191381</t>
  </si>
  <si>
    <t>15271503050</t>
  </si>
  <si>
    <t>梅昌秀</t>
  </si>
  <si>
    <t>2023-10-12 16:39:43</t>
  </si>
  <si>
    <t>&gt;业务号码&gt;15271503050；&gt;号码归属地&gt;宜昌；&gt;产品名称&gt; 联通助理-畅享版（在线渠道） ；&gt;产品代码&gt;89000014；&gt;产品编码&gt;8900001401；&gt;订购时间&gt;2023-09-29 22:34:00；&gt;核查情况&gt;平台故障；&gt;不规范定制分类&gt;平台故障，无法判责；&gt;退费金额&gt;32元；&gt;退费时间&gt;2023/10/12；&gt;投诉内容&gt;
高级模板内容：
赔付类型：:增值业务争议 
CBSS账单扣费名称：:-联通助理-畅享版（在线渠道）_
办理渠道:sp平台
赔付月份：:2023年9月、2023年10月
返还倍率:单倍
赔付金额：:32
是否已经取消业务:是
是否承诺退费 ：:是
用户是否需要回复：:否
用户要求：:退费</t>
  </si>
  <si>
    <t>BL202310131454260257</t>
  </si>
  <si>
    <t>13294249065</t>
  </si>
  <si>
    <t>覃家菊</t>
  </si>
  <si>
    <t>2023-10-13 17:33:48</t>
  </si>
  <si>
    <t>&gt;业务号码&gt;13294249065；&gt;号码归属地&gt;宜昌；&gt;产品名称&gt; 联通爱听-职场精英20元包 ；&gt;产品代码&gt;66003010；&gt;产品编码&gt;6600301000；&gt;订购时间&gt;2023-09-15 16:00:38；&gt;核查情况&gt;平台故障；&gt;不规范定制分类&gt;平台故障，无法判责；&gt;退费金额&gt;40元；&gt;退费时间&gt;2023-10-13；&gt;投诉内容&gt;判断省分:湖北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	 CAP-068
赔付月份：:2023年10月、2023年9月
返还倍率:单倍
赔付金额：:40
是否已经取消业务:是
是否承诺退费 ：:是
用户是否需要回复：:否
用户要求：:用户对业务办理不认可，按照流程申请退费40元，请协助处理谢谢！</t>
  </si>
  <si>
    <t>BL202310130914330282</t>
  </si>
  <si>
    <t>18671755268</t>
  </si>
  <si>
    <t>吕道玉</t>
  </si>
  <si>
    <t>2023-10-13 15:08:17</t>
  </si>
  <si>
    <r>
      <rPr>
        <sz val="11"/>
        <rFont val="宋体"/>
        <charset val="0"/>
      </rPr>
      <t>&gt;业务号码&gt;18671755268；&gt;号码归属地&gt;宜昌；&gt;产品名称&gt; 联通爱听-职场精英20元包 ；&gt;产品代码&gt;66003010；&gt;产品编码&gt;6600301000；&gt;订购时间&gt;2023-10-13 00:26:46；&gt;核查情况&gt;平台故障；&gt;不规范定制分类&gt;平台故障，无法判责；&gt;退费金额&gt;20元；&gt;退费时间&gt;2023-10-13；&gt;投诉内容&gt;
赔付类型：:增值业务争议 
CBSS账单扣费名称：:</t>
    </r>
    <r>
      <rPr>
        <sz val="11"/>
        <rFont val="Arial"/>
        <charset val="0"/>
      </rPr>
      <t xml:space="preserve">	</t>
    </r>
    <r>
      <rPr>
        <sz val="11"/>
        <rFont val="宋体"/>
        <charset val="0"/>
      </rPr>
      <t>联通爱听-职场精英20元包
办理渠道:无
赔付月份：:2023年10月
返还倍率:单倍
赔付金额：:20
是否已经取消业务:是
是否承诺退费 ：:是
用户是否需要回复：:否
用户要求：:不知情开通业务，要求退费，解释不认可，已承诺退费告知退费事宜，请协助处理，谢谢</t>
    </r>
  </si>
  <si>
    <t>BL202310121630211379</t>
  </si>
  <si>
    <t>18674205612</t>
  </si>
  <si>
    <t>敖德群</t>
  </si>
  <si>
    <t>2023-10-13 11:16:02</t>
  </si>
  <si>
    <t>&gt;业务号码&gt;18674205612；&gt;号码归属地&gt;宜昌；&gt;产品名称&gt;联通爱听-职场精英20元包；&gt;产品代码&gt;66003010；&gt;产品编码&gt;6600301000；&gt;订购时间&gt;2023-09-12 10:21:26；&gt;核查情况&gt;平台故障；&gt;不规范定制分类&gt;平台故障，无法判责；&gt;退费金额&gt;40元；&gt;退费时间&gt;2023-10-13；&gt;投诉内容&gt;
高级模板内容：
赔付类型：:增值业务争议 
CBSS账单扣费名称：:联通爱听-职场精英20元包
办理渠道:SP接入
赔付月份：:2023年10月、2023年9月
返还倍率:单倍
赔付金额：:40
是否已经取消业务:是
是否承诺退费 ：:是
用户是否需要回复：:否
用户要求：:退费</t>
  </si>
  <si>
    <t>BL202310131715422476</t>
  </si>
  <si>
    <t>13094163017</t>
  </si>
  <si>
    <t>向荣</t>
  </si>
  <si>
    <t>2023-10-14 10:02:21</t>
  </si>
  <si>
    <t>【2022年上工信部测评重保用户】
高级模板内容：
赔付类型：:增值业务争议 
CBSS账单扣费名称：:自然拼读钻石会员卡
办理渠道:城区伍家岗中南路自有营业厅
赔付月份：:2023年10月
返还倍率:单倍
赔付金额：:20
是否已经取消业务:是
是否承诺退费 ：:是
用户是否需要回复：:否
用户要求：:不知情订购，已解释安抚但用户不认可，要求退费</t>
  </si>
  <si>
    <t>BL202310151026032122</t>
  </si>
  <si>
    <t>15572764905</t>
  </si>
  <si>
    <t>刘发春</t>
  </si>
  <si>
    <t>南方一中心&gt;&gt;河南正华&gt;&gt;正华热线5区&gt;&gt;正华5区3班</t>
  </si>
  <si>
    <t>2023-10-15 16:06:38</t>
  </si>
  <si>
    <t>&gt;业务号码&gt;15572764905；&gt;号码归属地&gt;宜昌；&gt;产品名称&gt; 联通爱听-职场精英20元包；&gt;产品代码&gt;66003010；&gt;产品编码&gt;6600301000；&gt;订购时间&gt;2023-10-15 09:38:59；&gt;核查情况&gt;平台故障；&gt;不规范定制分类&gt;平台故障，无法判责；&gt;退费金额&gt;20元；&gt;退费时间&gt;2023-10-15；&gt;投诉内容&gt;
高级模板内容：
赔付类型：:增值业务争议 
CBSS账单扣费名称：:联通爱听-职场精英20元包
办理渠道:/
赔付月份：:2023年10月
返还倍率:单倍
赔付金额：:20
是否已经取消业务:是
是否承诺退费 ：:是
用户是否需要回复：:否
用户要求：:用户要求退费</t>
  </si>
  <si>
    <t>BL202310151602051792</t>
  </si>
  <si>
    <t>15671070599</t>
  </si>
  <si>
    <t>杨艳平</t>
  </si>
  <si>
    <t>2023-10-16 14:33:31</t>
  </si>
  <si>
    <r>
      <rPr>
        <sz val="11"/>
        <rFont val="宋体"/>
        <charset val="0"/>
      </rPr>
      <t xml:space="preserve">
高级模板内容：
赔付类型：:增值业务争议
CBSS账单扣费名称：:联通爱听-职场精英20元包</t>
    </r>
    <r>
      <rPr>
        <sz val="11"/>
        <rFont val="Arial"/>
        <charset val="0"/>
      </rPr>
      <t xml:space="preserve">	</t>
    </r>
    <r>
      <rPr>
        <sz val="11"/>
        <rFont val="宋体"/>
        <charset val="0"/>
      </rPr>
      <t xml:space="preserve">
办理渠道:CAP-068
赔付月份：:2023年9月、2023年10月
返还倍率:单倍
赔付金额：:40
是否已经取消业务:是
是否承诺退费：:是
用户是否需要回复：:否
用户要求：:退费</t>
    </r>
  </si>
  <si>
    <t>ZX202310231824001453</t>
  </si>
  <si>
    <t>咨询工单（2021版）&gt;&gt;表扬或建议&gt;&gt;区域表扬</t>
  </si>
  <si>
    <t>17671266892</t>
  </si>
  <si>
    <t>咨询工单（2021版）</t>
  </si>
  <si>
    <t>2023-10-24 11:11:14</t>
  </si>
  <si>
    <t>用户来电反映需要表扬营业厅人员工号VHBYD196彭玉熊名都花园营业厅工资人员，请协助处理</t>
  </si>
  <si>
    <t>TS202310091300211153</t>
  </si>
  <si>
    <t>投诉工单（2021版）&gt;&gt;移网&gt;&gt;【入网】交付及激活&gt;&gt;未办理但接到物流配送或生成订单</t>
  </si>
  <si>
    <t>18572394087</t>
  </si>
  <si>
    <t>王芝英</t>
  </si>
  <si>
    <t>2023-10-09 17:37:10</t>
  </si>
  <si>
    <t xml:space="preserve">[65岁以上老人] 
高级模板内容：
投诉问题描述:用户来电表示自己未订购本机号码收到号卡</t>
  </si>
  <si>
    <t>配送争议：当阳城区，陈郑强AA，用户反映被动办理号码问题，经核查工作人员接收订单后上门配送，已向客户解释清楚后入网，现按客户要求办理销户，并退100元至号码15571729979上，24小时到账，此费用不可打印发票，客户满意</t>
  </si>
  <si>
    <t>BL202310021400122223</t>
  </si>
  <si>
    <t>胡红梅</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</si>
  <si>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办理渠道:城区点军区红叶专营店
赔付月份：:2023年10月、2023年9月、2023年8月、2023年7月、2023年6月、2023年5月、2023年4月、2023年3月、2023年2月、2023年1月、2022年12月、2022年11月
返还倍率:单倍
赔付金额：:115
是否已经取消业务:是
是否承诺退费：:是
用户是否需要回复：:否
用户要求：:退费</t>
  </si>
  <si>
    <t>BL202310021036091192</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</si>
  <si>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</si>
  <si>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BL202310021038421244</t>
  </si>
  <si>
    <t>&gt;业务号码&gt;13277396706；&gt;号码归属地&gt;宜昌；&gt;产品名称&gt;5G炫彩通信助理包-云盘版（首月5元半价）；&gt;产品代码&gt;91245135；&gt;产品编码&gt;无；&gt;订购时间&gt;2022-11-2821:19:59；&gt;核查情况&gt;平台故障；&gt;不规范定制分类&gt;平台故障，无法判责；&gt;退费金额&gt;115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</si>
  <si>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TS202310071012020315</t>
  </si>
  <si>
    <t>15629366988</t>
  </si>
  <si>
    <t>胡方立</t>
  </si>
  <si>
    <t>2023-10-07 16:02:29</t>
  </si>
  <si>
    <r>
      <rPr>
        <sz val="11"/>
        <rFont val="宋体"/>
        <charset val="0"/>
      </rPr>
      <t xml:space="preserve">
高级模板内容：
投诉问题描述:用户来电反馈对业务办理不知情，要求投诉
业务名称:5G炫彩通信助理包-云盘版（首月5元半价）  
争议月份:2022年11月、2022年12月、2023年1月、2023年2月、2023年3月、2023年4月、2023年5月、2023年6月、2023年7月、2023年8月、2023年9月、2023年10月
争议金额:115
办理渠道:</t>
    </r>
    <r>
      <rPr>
        <sz val="11"/>
        <rFont val="Arial"/>
        <charset val="0"/>
      </rPr>
      <t xml:space="preserve">	</t>
    </r>
    <r>
      <rPr>
        <sz val="11"/>
        <rFont val="宋体"/>
        <charset val="0"/>
      </rPr>
      <t xml:space="preserve"> 城区点军区红叶专营店
前台是否取消:未取消
用户要求:用户要求核实是谁办理的，并要求投诉！</t>
    </r>
  </si>
  <si>
    <t>BL202310131832361058</t>
  </si>
  <si>
    <t>18872527075</t>
  </si>
  <si>
    <t>张玉厚</t>
  </si>
  <si>
    <t>2023-10-14 14:07:21</t>
  </si>
  <si>
    <t>&gt;业务号码&gt;18872527075；&gt;号码归属地&gt;宜昌；&gt;产品名称&gt; 5G炫彩通信助理包-云盘版（首月5元半价） ；&gt;产品代码&gt;无；&gt;产品编码&gt; 91245135；&gt;订购时间 &gt;  2023-01-05 11:29:29 ；&gt;核查情况&gt;平台故障；&gt;不规范定制分类&gt;平台故障，无法判责；&gt;退费金额&gt;95元；&gt;退费时间&gt;2023年10月14日；&gt;投诉内容&gt;
高级模板内容：
赔付类型：:增值业务争议 
CBSS账单扣费名称：:5G炫彩通信助理包-云盘版（首月5元半价）
办理渠道:城区点军区红叶专营店
赔付月份：:2023年1月、2023年2月、2023年3月、2023年4月、2023年5月、2023年6月、2023年7月、2023年8月、2023年9月、2023年10月
返还倍率:单倍
赔付金额：:95
是否已经取消业务:是
是否承诺退费 ：:是
用户是否需要回复：:否
用户要求：:退费</t>
  </si>
  <si>
    <t>TS202309301407061882</t>
  </si>
  <si>
    <t>投诉工单（2021版）&gt;&gt;融合&gt;&gt;【变更及服务】渠道服务&gt;&gt;营业厅人员态度差/时效性差</t>
  </si>
  <si>
    <t>18671712924</t>
  </si>
  <si>
    <t>闫蝶</t>
  </si>
  <si>
    <t>2023-10-01 14:06:11</t>
  </si>
  <si>
    <t xml:space="preserve">用户反馈：:各渠道人员服务、态度问题
告知联通对服务质量的重视，再次解释安抚并致歉:不认可仍要投诉
用户要投诉的人员：:营业厅人员
:
高级模板内容：
投诉问题描述:用户来电称联系了此营业厅表示需要办理套餐打折活动，营业厅告知可以办理，但是用户去了之后营业厅告知要去另一个营业厅才可以办理，用户强烈不认可要求投诉，称没有合理解释会一直投诉，前台致歉无效，
渠道名称:湖北省宜昌市国贸自营厅
渠道地址:湖北省宜昌市国贸自营厅
用户要求:要求投诉此营业厅，已进行市场热线举报，前台致歉无效</t>
  </si>
  <si>
    <t>解释宣传：城区东山大道国贸自有营业厅  ，活动权限问题未解释清楚。经核实，应国贸自营厅无权限办理，告知用户至 城区星火路自有营业厅 办理，查询业务已办理成功，已联系客户解释说明，考虑客户感知，申请赠送20元话费，用户表示考虑，满意度一般。</t>
  </si>
  <si>
    <t>TS202309301646230774</t>
  </si>
  <si>
    <t>投诉工单（2021版）&gt;&gt;融合&gt;&gt;【变更及服务】产品查询&gt;&gt;无故产生宽带费</t>
  </si>
  <si>
    <t>周孝容</t>
  </si>
  <si>
    <t>主办单位：湖北
客户类别：普通客户
10010是否打通：是
是否二次致电10015：是
是否联系：是
升级倾向：无
号码归属省：湖北
SVIP等级：
用户反映7月份开始被无故收取了宽带包费用、叠加套餐包费用，对无故产生宽带费不满，客服告知会给其返费，用户称一直未返费，用户不满，要求尽快核实处理</t>
  </si>
  <si>
    <t>Q23①客户基本资料：业务号码：15629371262、客户姓名：
周孝容、套餐情况：5G副卡基本套餐(优享服务)；客户反映取消千兆宽带提速包问题； 
②首次联系客户时间：2023-10-01 18:32:48
③投诉核查处理情况：收到贵部转办，我司立即组织核查，经核实属城区东山大道国贸自有营业厅解释不到位导致客户对千兆宽带提速包扣费不满，查询已取消，考虑到用户使用感知为用户办理预存话费享40元/月话费优惠2个月（湖北），此费用不可打印发票。
④答复客户时间及客户满意度评价：根据上述核实情况，我司于2023-10-01 18:32:48联系客户满意，回单人：田群、联系方式：07176921001
⑤投诉核查关联材料：无。</t>
  </si>
  <si>
    <t>ZX202310071713500952</t>
  </si>
  <si>
    <t>咨询工单（2021版）&gt;&gt;业务规则&gt;&gt;销户/退网（含预约拆机）</t>
  </si>
  <si>
    <t>071701078733</t>
  </si>
  <si>
    <t>别铃琳</t>
  </si>
  <si>
    <t>南方一中心&gt;&gt;通发广进&gt;&gt;通发实习班</t>
  </si>
  <si>
    <t>2023-10-08 14:05:02</t>
  </si>
  <si>
    <t xml:space="preserve">判断省分:湖北
:被动办理宽带
:不需要
:
高级模板内容：
问题描述:用户来电未办理过宽带
第二联系方式:15871623300
销户原因:未办理过
用户要求:要求帮忙解决</t>
  </si>
  <si>
    <t>Q22：城区东山大道国贸自有营业厅，低消送宽带AA，虚拟宽带，挽留失败，客服部已取消，次月出账后退费6-10月宽带月租费用，次月8日前退费到账，此费用无法抵扣往月欠费及打印发票，满意</t>
  </si>
  <si>
    <t>ZX202310081508130948</t>
  </si>
  <si>
    <t>071703876093</t>
  </si>
  <si>
    <t>龙琦</t>
  </si>
  <si>
    <t>2023-10-09 14:12:52</t>
  </si>
  <si>
    <t>用户表示被动办理宽带，现要求取消，请尽快处理并回复</t>
  </si>
  <si>
    <t>Q23：城区东山大道国贸自有营业厅，虚拟宽带AA，用户反馈虚拟宽带的问题，经核实，为营业厅开通宽带前未跟用户解释清楚导致，已按用户取消，满意。</t>
  </si>
  <si>
    <t>TS202310101443051123</t>
  </si>
  <si>
    <t>18695076800</t>
  </si>
  <si>
    <t>蒋昌龙</t>
  </si>
  <si>
    <t>融合业务</t>
  </si>
  <si>
    <t>2023-10-10 18:26:38</t>
  </si>
  <si>
    <t>主办单位：湖北
客户类别：星级客户
10010是否打通：是
是否二次致电10015：是
是否联系：是
升级倾向：工信部
号码归属省：湖北
SVIP等级：
用户来电反映无故办理一条宽带 用户不满 现要求尽快取消 请核实处理 提到工信部 要求10分钟回复</t>
  </si>
  <si>
    <t>城区东山大道国贸自有营业厅2020-03-02 22:52:31</t>
  </si>
  <si>
    <t>TS202310131635530679</t>
  </si>
  <si>
    <t>16608607220</t>
  </si>
  <si>
    <t>熊祥荣</t>
  </si>
  <si>
    <t>2023-10-14 09:48:17</t>
  </si>
  <si>
    <t xml:space="preserve">判断省分:湖北
:增值业务费用争议（含炫彩通信助理包云盘版等组合类增值业务）
:移网
:不在补救范围内
:不认可
:
高级模板内容：
投诉问题描述:用户来电称自己未办理过，炫彩通信助理包6元版（立即生效），称自己不知情定制请，要求我方退费    同时用户要求取消，炫彩通信助理包6元版（立即生效） 用户暂时无法接收验证码
争议业务名称:炫彩通信助理包6元版（立即生效）
受理渠道:/
争议月份:2022年9月、2022年10月、2022年11月、2022年12月、2023年1月、2023年2月、2023年3月、2023年4月、2023年5月、2023年6月、2023年7月、2023年8月、2023年9月、2023年10月
争议费用:84
一线客服在系统里:未取消，请后台协助处理
是否承诺退费:否
用户要求:要求取消，并退费</t>
  </si>
  <si>
    <t>城区东山大道国贸自有营业厅 2022-09-17 19:36:03</t>
  </si>
  <si>
    <t>TS202310121736242385</t>
  </si>
  <si>
    <t>投诉工单（2021版）&gt;&gt;融合&gt;&gt;【产品及计费使用】计交费及发票&gt;&gt;合约赠款或返费不及时/未到账</t>
  </si>
  <si>
    <t>13117291352</t>
  </si>
  <si>
    <t>李彬</t>
  </si>
  <si>
    <t>2023-10-14 09:12:02</t>
  </si>
  <si>
    <t xml:space="preserve">22年Q3Q4重点客户【2022年上工信部测评重保用户】[该用户有申诉倾向，请注意受理态度，查询近三天工单记录，积极解决用户问题。] 确认用户是否有办理合约:有
查看用户状态是否正常:状态正常
结合交费销账、交费返销、交费查询等模板查询返费情况:未返还话费已过月结
生成投诉工单:
高级模板内容：
投诉问题描述:用户来电表示宽带没有减免费用
活动名称:低消融合（含300M宽带）移网（湖北）
争议月份:2023年8月、2022年7月、2022年9月、2022年10月
争议金额:30
用户要求:用户表示办理宽带时说明宽带不收取任何费用，但7月份和9月份和10月份各收取了宽带费，但8月没有收取宽带费，请后台工作人员核实后尽快处理，并与用户联系，谢谢</t>
  </si>
  <si>
    <t>解释宣传：城区东山大道国贸自有营业厅AA，用户反馈办理低消宽带时解释宣传错误，核实营业厅开通宽带时勾选1年赠费，于23.6月到期，故7月起每月产生10元费用，考虑客户感知，现申请减免1年宽带费用合计120元，退至宽带私有账户，24小时内到账，此费用不可打印账单发票，回访满意</t>
  </si>
  <si>
    <t>TS202310150938281089</t>
  </si>
  <si>
    <t>投诉工单（2021版）&gt;&gt;融合&gt;&gt;【产品及计费使用】计交费及发票&gt;&gt;对套餐/月租费不认可</t>
  </si>
  <si>
    <t>071701050062</t>
  </si>
  <si>
    <t>陈爱保</t>
  </si>
  <si>
    <t>2023-10-15 10:27:47</t>
  </si>
  <si>
    <t xml:space="preserve">22年Q3Q4重点客户22年Q3Q4重点客户判断省分:湖北
:被动办理宽带
:不需要
:
高级模板内容：
投诉问题描述:用户来电表示自己没有办理宽带，为什么产生费用，前台已按流程解释，用户不认可
争议月份:2023年10月、2023年9月、2023年1月、2023年2月、2023年3月、2023年4月、2023年5月、2023年6月、2023年7月、2023年8月、2022年6月、2022年7月、2022年8月、2022年9月、2022年10月、2022年11月、2022年12月
争议金额:170
用户要求:用户要求退费</t>
  </si>
  <si>
    <t>Q22：城区东山大道国贸自有营业厅，虚拟宽带AA。经核查属营业厅22.6月办理开通，免12个月宽带月费，23.7-10月产生扣费34.84元，现已为用户取消，并登记1月8日退还宽带月费，此费用不可打印发票，满意。</t>
  </si>
  <si>
    <t>TS202310092001541991</t>
  </si>
  <si>
    <t>投诉工单（2021版）&gt;&gt;宽带&gt;&gt;【变更及服务】增值或权益业务使用&gt;&gt;对业务办理不认可（不知情、不承认）</t>
  </si>
  <si>
    <t>071703544424</t>
  </si>
  <si>
    <t>来佳佳</t>
  </si>
  <si>
    <t>2023-10-15 16:38:46</t>
  </si>
  <si>
    <t>用户来电表示不知情办理提速至1000M（30元）（湖北），我部无法取消，故未授权，用户要求取消并且退费，否则投诉到工信部，加急</t>
  </si>
  <si>
    <t>Q23：城区东山大道国贸自有营业厅，宽带提速包AA。2023-02-17 12:10:50 城区东山大道国贸自有营业厅为客户宽带071703544424办理1000M宽带提速包（30元）（湖北）业务次月生效，属于工作人员工作差错未和客户确认一致，同时赠费180元分6个月到账，即3月-8月前6个月免费（无需客户实际付费），业务于2023-10-10 09:55:24已退订，9月-10月扣费60元于2023-10-10 15:34:18已退费到账。客户要求我司再给予宽带1年包年费用480元做赔偿，服务角度考虑，为其申请退费480元分2笔到账，其中182元于 2023-10-13 10:34:30 到账至13114462753上，余298元于2023-10-13 16:18:53到账至071703544424上，赠费无法打印发票，客户认可，满意</t>
  </si>
  <si>
    <t>ZX202310141647221326</t>
  </si>
  <si>
    <t>071703666457</t>
  </si>
  <si>
    <t>揭小亿</t>
  </si>
  <si>
    <t>2023-10-16 09:09:39</t>
  </si>
  <si>
    <t>是被动办理宽带。用户表示完全不知情，解释无效，对此不满。而且用户表示不需要此宽带，要求取消此宽带，请尽快联系答复</t>
  </si>
  <si>
    <t>Q23：城区东山大道国贸自有营业厅   畅越冰激凌融合5G套餐300M宽带   经核实2023-01-17 19:54:25城区东山大道国贸自有营业给客户办理畅越冰激凌融合5G套餐300M宽带 。虚拟地址，未实际安装，现客户表示无需使用，客服部已操作取消，满意。</t>
  </si>
  <si>
    <t>TS202310071103581944</t>
  </si>
  <si>
    <t>投诉工单（2021版）&gt;&gt;融合&gt;&gt;【变更及服务】渠道服务&gt;&gt;营业厅业务办理错误/操作不熟练</t>
  </si>
  <si>
    <t>15608605767</t>
  </si>
  <si>
    <t>夏培然</t>
  </si>
  <si>
    <t>2023-10-07 16:28:17</t>
  </si>
  <si>
    <t xml:space="preserve">用户反馈：:各渠道人员服务、态度问题
告知联通对服务质量的重视，再次解释安抚并致歉:不认可仍要投诉
用户要投诉的人员：:营业厅人员
:
高级模板内容：
投诉问题描述:用户要求投诉营业厅办理号卡解释不清楚，副卡提速包收费也不说清楚，用户说的很清楚一个月只要99元，但是却收了114最低消费，前台安抚用户不认可
到厅时间:2023-09-07
到厅名称:城区东山区金东山合作厅
办理业务:办理号卡以及副卡提速包收费不清晰
营业厅地址:城区东山区金东山合作厅
用户要求:核实回复（10010回复）</t>
  </si>
  <si>
    <t>解释宣传：:城区东山区金东山合作厅*未解释清楚副卡及宽带提速包收费问题，现以为用户取消提速包并注销副卡，考虑用户使用感知，以为用户申请减免9-10月费用25元，25小时内赠费到账，不可打印发票，满意</t>
  </si>
  <si>
    <t>BL202310040855321556</t>
  </si>
  <si>
    <t>15572711445</t>
  </si>
  <si>
    <t>冯任山</t>
  </si>
  <si>
    <t>2023-10-04 17:58:45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</si>
  <si>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办理渠道:城区东山新时空合作厅(广信)(自建他营)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</si>
  <si>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TS202310020935291319</t>
  </si>
  <si>
    <t>易万福</t>
  </si>
  <si>
    <t>高级模板内容：
投诉问题描述:用户来电称自己套餐名下的宽带和副卡自己当时办理套餐的时候都不知情，工作人员都没有如实告知
业务名称:副卡功能费、宽带
争议月份:2023年9月
争议金额:0
办理渠道:湖北精英盛华信息科技有限公司(宜昌)
前台是否取消:未取消
是否承诺退费:是
用户要求:用户要求注销副卡18571420818和宽带	
071703887056，前台解释用户不认可，要求取消。</t>
  </si>
  <si>
    <t>Q23：城区高新区东山花园自营厅，畅越冰激凌融合5G套餐300M宽带（湖北）AA，经核查属营业厅解释错误导致，现已为客户注销成功处理；宜昌融诚通信服务有限责任公司，副卡AA，经核实，于2023年3月过电话营销方式推荐客户办理，现联系客户解释不认可，现已注销副卡，满意。</t>
  </si>
  <si>
    <t>TS202310021212420820</t>
  </si>
  <si>
    <t>投诉工单（2021版）&gt;&gt;融合&gt;&gt;【变更及服务】产品查询&gt;&gt;余额余量不清晰/不认可</t>
  </si>
  <si>
    <t>白家望</t>
  </si>
  <si>
    <t>[65岁以上老人]
高级模板内容：
投诉问题描述:用户反映每月1号扣话费，9月充值205元，只结转了168.37元，不认可，请协助处理，谢谢
争议时间:2023-10-02
争议金额:168.37
用户查询情况:9月充值205元，只结转了168.37元
前台实际查询情况:9月充值205元，只结转了168.37元
用户要求:用户要求尽快处理</t>
  </si>
  <si>
    <t>解释宣传：城区高新区东山花园自营厅AA，用户反映宜昌-联通看家赠送120元享12个月（神眼）活动问题，经核实，为营业厅办理活动时未跟用户解释清楚导致，现已跟用户解释清楚，满意。</t>
  </si>
  <si>
    <t>TS202310021108181466</t>
  </si>
  <si>
    <t>韩亮</t>
  </si>
  <si>
    <t>高级模板内容：
投诉问题描述:用户对：月固定费_基本套餐费_副卡月功能费；月固定费_IPTV包月费_IPTV包月-包月费1；月固定费_基础附加包_视频彩铃；	增值业务费_联通云盘会员服务费_联通云盘会员服务费；不认可
争议月份:2023年10月
争议金额:0
用户要求:取消：月固定费_基本套餐费_副卡月功能费；月固定费_IPTV包月费_IPTV包月-包月费1；月固定费_基础附加包_视频彩铃；	增值业务费_联通云盘会员服务费_联通云盘会员服务费</t>
  </si>
  <si>
    <t>解释宣传：城区葛洲坝区恒锋通讯专营店AA，用户反映电视和沃助理问题，经核实因营业厅未解释清楚套餐资费，现已联系客户解释，我司取消电视和沃助理，并申请减免本月费用合计20元，24小时到账，此费用不可打印发票，客户满意。</t>
  </si>
  <si>
    <t>TS202310051622231547</t>
  </si>
  <si>
    <t>15571738662</t>
  </si>
  <si>
    <t>郭建霞</t>
  </si>
  <si>
    <t>南方一中心&gt;&gt;通发广进&gt;&gt;通发新人班&gt;&gt;通发新人4班</t>
  </si>
  <si>
    <t>2023-10-07 11:11:19</t>
  </si>
  <si>
    <t xml:space="preserve">22年Q3Q4重点客户
高级模板内容：
投诉问题描述:用户反映不知道宽带有低消
争议月份:2023年9月、2023年8月、2023年7月、2023年6月、2023年5月、2023年4月
争议金额:48
用户要求:用户要知道这个宽带低消是怎么办理的要求回电</t>
  </si>
  <si>
    <t>解释宣传：城区葛洲坝区恒锋通讯专营店AA，用户反映宽带低消的问题，经核实，为营业厅未解释清楚，现营业厅工作人员已跟机主联系解释清楚，满意。</t>
  </si>
  <si>
    <t>TS202310141601031105</t>
  </si>
  <si>
    <t>13217175013</t>
  </si>
  <si>
    <t>夏锋</t>
  </si>
  <si>
    <t>2023-10-14 17:18:14</t>
  </si>
  <si>
    <t>判断省分:湖北
:增值业务费用争议（含炫彩通信助理包云盘版等组合类增值业务）
:移网
:在补救范围内
:不认可
:大于500元
:
高级模板内容：
投诉问题描述:用户称自己没有办理此业务， 要求宜昌本地回复
争议业务名称:炫彩通信助理包-云盘版 -次月生效（湖北）-10元
受理渠道:城区葛洲坝区恒锋通讯专营店
争议月份:2023年7月、2023年8月、2023年9月、2023年10月
争议费用:40
一线客服在系统里:已取消
是否承诺退费:否
用户要求:联系：13581492661</t>
  </si>
  <si>
    <t>BL202310141117330174</t>
  </si>
  <si>
    <t>13094165282</t>
  </si>
  <si>
    <t>曹华琼</t>
  </si>
  <si>
    <t>2023-10-15 10:51:15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</si>
  <si>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赔付月份：:2022年12月-2023年10月
返还倍率:单倍
赔付金额：:105
是否已经取消业务:是
是否承诺退费 ：:是
用户是否需要回复：:否
用户要求：:用户称自己没有办理过5G炫彩通信助理包-云盘版（首月5元半价），现对扣费不认可，前台已经承诺退费，麻烦后台取消该业务并退费。</t>
  </si>
  <si>
    <t>城区葛洲坝区鹏程专营店 2022-12-01 22:01:27</t>
  </si>
  <si>
    <t>TS202310151710240444</t>
  </si>
  <si>
    <t>南方一中心&gt;&gt;河南正华&gt;&gt;正华热线3区&gt;&gt;正华3区2班</t>
  </si>
  <si>
    <t>2023-10-16 11:33:39</t>
  </si>
  <si>
    <t xml:space="preserve">判断省分:其他省分
:增值业务争议
判断省分:湖北
:移网
:不在补救范围内
:不认可
:
高级模板内容：
投诉问题描述:详见BL202310141117330174。用户来电称岁之前问题处理结果不满意，退款，为什么没有打电话告知，对此不满要求再次处理
争议业务名称:5G炫彩通信助理包-云盘版（首月5元半价）
受理渠道:城区葛洲坝区鹏程专营店
争议月份:2022年12月、2023年1月、2023年5月、2023年6月、2023年10月、2023年9月、2023年7月、2023年8月、2023年4月、2023年3月、2023年2月
争议费用:0
一线客服在系统里:已取消
是否承诺退费:否
用户要求:要求再次处理</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</si>
  <si>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</si>
  <si>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TS202310021202310559</t>
  </si>
  <si>
    <t>岳庭宇</t>
  </si>
  <si>
    <t>用户反映根本未申请联通宽带，当时推荐的时候就拒绝了，但现在查的2021-06-19宽带就开户了每月19元功能费，对此不认可，要求公司核实情况，退还所有扣费，联系电话17671929050</t>
  </si>
  <si>
    <t>解释宣传： 城区葛洲坝区沃鸿合作厅(自建他营) AA，用户反映宽带问题，经核实因营业厅未解释清楚宽带包月费用，宽带已取消，我司申请减免22.6-23.10月323元，已登记次月7日到账，此费用不可打印发票，宽带本月内取消，客户满意。</t>
  </si>
  <si>
    <t>TS202310111525160979</t>
  </si>
  <si>
    <t>071701046912</t>
  </si>
  <si>
    <t>陈荣焱</t>
  </si>
  <si>
    <t>2023-10-12 11:11:27</t>
  </si>
  <si>
    <t>用户投诉被动办理IPTV10元/月，对此不满，要求投诉，请尽快处理并回复。</t>
  </si>
  <si>
    <t>解释宣传：城区葛洲坝区沃鸿合作厅(自建他营)AA，用户反映IPTV扣费未解释清楚，经核实，已由营业厅与用户协商，近期将机顶盒设备退至该厅，并办理取消IPTV业务，用户满意。</t>
  </si>
  <si>
    <t>TS202310130851312487</t>
  </si>
  <si>
    <t>2023-10-13 14:33:54</t>
  </si>
  <si>
    <t>详见前期工单及处理结果：TS202310111525160979 解释宣传：城区葛洲坝区沃鸿合作厅(自建他营)AA，用户反映IPTV扣费未解释清楚，经核实，已由营业厅与用户协商，近期将机顶盒设备退至该厅，并办理取消IPTV业务，用户满意。
用户反映今天携带机顶盒设备到城区葛洲坝区沃鸿合作厅(自建他营)AA退还，并取消IPTV业务，营业厅不给自己办理，说是自己老婆办理的此业务，要自己老婆带设备再到厅办理，用户对此强烈不满，坚持要投诉，烦请公司跟进处理</t>
  </si>
  <si>
    <t>解释宣传：城区葛洲坝区沃鸿合作厅(自建他营)AA，用户反映IPTV扣费未解释清楚，经核实，已协商我部已优先办理取消IPTV业务，近期将机顶盒设备退至该厅，用户满意。</t>
  </si>
  <si>
    <t>TS202310131231520128</t>
  </si>
  <si>
    <t>18671722284</t>
  </si>
  <si>
    <t>庞路辉</t>
  </si>
  <si>
    <t>2023-10-14 11:14:28</t>
  </si>
  <si>
    <t xml:space="preserve">
高级模板内容：
是否10016外呼:不记得
电话外呼号码:0
渠道名称:电话营销
反应问题涉及场景:未经同意订购业务
产品名称:5G炫彩通信助理包-云盘版（首月5元半价）（已停售）5G炫彩通信助理包-云盘版（首月5元半价）（已停售）
争议月份:2022年11月、2022年12月、2023年1月、2023年2月、2023年3月、2023年4月、2023年5月、2023年6月、2023年7月、2023年8月、2023年9月、2023年10月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用户要求:客户来电表示自己没有开通5G炫彩通信助理包-云盘版（首月5元半价）（已停售）业务，要求我处记录投诉，并要求处理费用问题，请协助处理，谢谢</t>
  </si>
  <si>
    <t>Q22：城区葛洲坝区沃鸿合作厅(自建他营)、5G炫彩通信助理包-云盘版AA。经核查属营业厅22.11月办理开通，22.11-23.10月扣费合计115元，此费用不可打印发票，现已为用户取消，满意。</t>
  </si>
  <si>
    <t>TS202310021323320060</t>
  </si>
  <si>
    <t>投诉工单（2021版）&gt;&gt;宽带&gt;&gt;【产品及计费使用】计交费及发票&gt;&gt;宽带资费争议</t>
  </si>
  <si>
    <t>汪艳玲</t>
  </si>
  <si>
    <t>高级模板内容：
投诉问题描述:用户来电对iptv费用不认可，前台解释无效，用户称办理时没有说要要收费，办好了才说要费用，用户强烈不认可，要求退还费用提及转网
业务号码:071701028200
争议月份:2023年10月
争议金额:0
用户要求:要求退还iptv费用，不解决就转网</t>
  </si>
  <si>
    <t>解释宣传：城区葛洲坝区新明珠合作厅(自建他营)，IPTV业务，IPTV收费10元/月，现已解释，用户知晓，继续使用，暂无疑问，满意度一般。</t>
  </si>
  <si>
    <t>BL202310220213142466</t>
  </si>
  <si>
    <t>13098417251</t>
  </si>
  <si>
    <t>谈应宁</t>
  </si>
  <si>
    <t>南方一中心&gt;&gt;通发广进&gt;&gt;通发热线1区&gt;&gt;通发1区2班</t>
  </si>
  <si>
    <t>2023-10-22 10:54:35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</si>
  <si>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办理渠道:城区葛洲坝区新明珠合作厅(自建他营)
赔付月份：:2023年1月、2023年2月、2023年3月、2023年4月、2023年5月、2023年6月、2023年7月、2023年8月、2023年9月、2023年10月、2022年12月
返还倍率:单倍
赔付金额：:110
是否已经取消业务:是
是否承诺退费：:是
用户是否需要回复：:否
用户要求：:退费</t>
  </si>
  <si>
    <t>TS202310021543330932</t>
  </si>
  <si>
    <t>徐冬梅</t>
  </si>
  <si>
    <t>高级模板内容：
投诉问题描述:用户称自己入网时被告知月租149元可使用36个月，但这个月却是209元了。经查5G套餐月费7折优惠（立即生效24个月）（取整）（湖北）在9月底到期，解释不认可，前台无权限
争议月份:2023年10月
争议金额:60
用户要求:处理回复本机，有升级投诉倾向，谢谢</t>
  </si>
  <si>
    <t>解释宣传：城区集团高新区伟腾通讯店，折扣合约到期AA，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t>
  </si>
  <si>
    <t>TS202310021929051235</t>
  </si>
  <si>
    <t>13607209992</t>
  </si>
  <si>
    <t>2023-10-06 12:39:33</t>
  </si>
  <si>
    <t>主办单位：湖北
客户类别：普通客户
10010是否打通：否
是否二次致电10015：是
是否联系：是
升级倾向：无
号码归属省：湖北
SVIP等级：
用户来电反映号卡费用问题 用户表示对号卡在10月产生的月租费不认可 要求我方协助处理</t>
  </si>
  <si>
    <t>解释宣传：城区集团高新区伟腾通讯店，折扣合约到期AA①客户基本资料：业务号码：13607209992、客户姓名：徐冬梅、套餐情况：畅爽冰激凌5G套餐199元（基础版）；客户反映合约的问题； 
②首次联系客户时间：2023-10-03 16:22:00
③投诉核查处理情况：收到贵部转办，我司立即组织核查，经核实，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 
④答复客户时间及客户满意度评价：根据上述核实情况，我司于2023-10-03 16:22:00联系客户满意，回单人：胡春燕、联系方式：07176921001
⑤投诉核查关联材料：无。"</t>
  </si>
  <si>
    <t>TS202310050901070868</t>
  </si>
  <si>
    <t>杨纯明</t>
  </si>
  <si>
    <t>高级模板内容：
投诉问题描述:客户对套餐资费149不认可已解释麻烦处理谢谢！
争议月份:2023年10月
争议金额:149
用户要求:客户对套餐资费149不认可已解释麻烦处理谢谢！</t>
  </si>
  <si>
    <t>解释宣传： 城区集团宜昌喜联科技中小企业代理 ，副卡，IPTV费用问题未解释清楚。经核实，客户于2022-12-31 19:01:06 城区集团宜昌喜联科技中小企业代理 办理副卡，副卡会收取10元费用，2022-12-31 19:01:06办理IPTV，每月会收取10元费用，计费正常无误，现已为客户办理副卡月功能费-0元，次月生效，IPTV业务已取消，考虑客户感知，申请减减免23年1月-10月费用合计200元，24小时内到账，此费用无法抵扣往月欠费且不可打印发票，满意。</t>
  </si>
  <si>
    <t>BL202310151055270113</t>
  </si>
  <si>
    <t>15571766509</t>
  </si>
  <si>
    <t>刘永梅</t>
  </si>
  <si>
    <t>南方一中心&gt;&gt;通发广进&gt;&gt;通发热线2区&gt;&gt;通发2区2班</t>
  </si>
  <si>
    <t>2023-10-15 15:55:44</t>
  </si>
  <si>
    <t>&gt;业务号码&gt;15571766509；&gt;号码归属地&gt;宜昌；&gt;产品名称&gt;5G炫彩通信助理包-云盘版（首月5元半价）；&gt;产品代码&gt;91245135；&gt;产品编码&gt;无；&gt;订购时间&gt;2022-11-25 16:28:11  ；&gt;核查情况&gt;平台故障；&gt;不规范定制分类&gt;平台故障，无法判责；&gt;退费金额&gt;115元；&gt;退费时间&gt;2023-10-15；&gt;投诉内容&gt;
高级模板内容：
赔付类型：:增值业务争议 
CBSS账单扣费名称：:5G炫彩通信助理包-云盘版（首月5元半价）
办理渠道:城区精英盛华西陵一路合作厅(自建他营)
赔付月份：:2023年1月、2023年2月、2023年3月、2023年4月、2023年5月、2023年6月、2023年7月、2023年8月、2023年9月、2023年10月、2022年12月、2022年11月
返还倍率:单倍
赔付金额：:125
是否已经取消业务:是
是否承诺退费 ：:是
用户是否需要回复：:否
用户要求：:尽快处理</t>
  </si>
  <si>
    <t>TS202310061307230656</t>
  </si>
  <si>
    <t>071704114643</t>
  </si>
  <si>
    <t>朱柏融</t>
  </si>
  <si>
    <t>2023-10-07 13:43:11</t>
  </si>
  <si>
    <t>用户表示被动办理IPTV和WiFi6月包10元组网合约(湖北)，现对此表示不满，要求投诉，请尽快处理并回复</t>
  </si>
  <si>
    <t>解释宣传：城区盛之沃合作厅AA，因营业厅赠送路由器， 故每月收取WIFI费用10元，现已联系客户解释，已取消，并申请减免7-10月费用合计40元，用户对电视费用认可，满意。</t>
  </si>
  <si>
    <t>BL202310130847270023</t>
  </si>
  <si>
    <t>18671729386</t>
  </si>
  <si>
    <t>周志文</t>
  </si>
  <si>
    <t>2023-10-13 14:10:41</t>
  </si>
  <si>
    <t>&gt;业务号码&gt;18671723587&gt;号码归属地&gt;宜昌  ；&gt;产品名称&gt;   联通助理-畅享版（在线渠道）  ；&gt;产品代码&gt;89000014 ；&gt;产品编码&gt; 8900001401 ；&gt;订购时间&gt; 2023-10-12 19:52:07   ；&gt;核查情况&gt;平台故障；&gt;不规范定制分类&gt;平台故障，无法判责；&gt;退费金额&gt;16 元；&gt;退费时间&gt;2023年10月13日&gt;投诉内容&gt;
高级模板内容：
赔付类型：:增值业务争议 
CBSS账单扣费名称：:联通助理-畅享版（在线渠道）
办理渠道:无
赔付月份：:2023年10月
返还倍率:单倍
赔付金额：:16
是否已经取消业务:是
是否承诺退费 ：:是
用户是否需要回复：:否
用户要求：:退费</t>
  </si>
  <si>
    <t>TS202310091115080835</t>
  </si>
  <si>
    <t>13177060286</t>
  </si>
  <si>
    <t>毕家春</t>
  </si>
  <si>
    <t>2023-10-09 19:05:11</t>
  </si>
  <si>
    <t xml:space="preserve">
高级模板内容：
投诉问题描述:用户来电对本机号码产生的讯游戏畅玩包（前向）    炫彩通信助理包体验版-立即生效（湖北） 这两个业务 不认可，要求退费，对退费不能抵扣欠费不认可，
争议业务名称:腾讯游戏畅玩包（前向）    炫彩通信助理包体验版-立即生效（湖北） 
受理渠道:/
争议月份:2023年10月
争议费用:0
一线客服在系统里:未取消，请后台协助处理
是否承诺退费:否
用户要求:要求在一个小时之内回电  要求退费，把套餐改成 福多多29元（湖北），请处理  要投诉到其他的部门</t>
  </si>
  <si>
    <t>Q21： 城区土城合作厅  炫彩通信助理包体验版AA  经核实2021-10-25 12:01:45 城区土城合作厅  给客户办理炫彩通信助理包体验版。现客户表示无需使用，业务已取消，申请减免21年11月-23年10月费用合计144元，24小时内到账，此费用无法抵扣往月欠费且不可打印发票，另客户于2023-07-26 11:30:40总部网厅订购  腾讯游戏畅玩包（前向） ，已联系客户解释说明，业务已取消，考虑客户感知，申请减免23年7月-10月费用合计48元，24小时内到账，此费用无法抵扣往月欠费且不可打印发票，用户表示暂不更改套餐，继续使用现套餐，满意。</t>
  </si>
  <si>
    <t>TS202310121020481840</t>
  </si>
  <si>
    <t>13217271440</t>
  </si>
  <si>
    <t>刘静</t>
  </si>
  <si>
    <t>2023-10-12 15:40:30</t>
  </si>
  <si>
    <t xml:space="preserve">
高级模板内容：
投诉问题描述:客户反映未经同意办理 5G炫彩通信助理包-云盘版（首月5元半价） 要求反馈处理费用问题
业务名称: 5G炫彩通信助理包-云盘版（首月5元半价） 
争议月份:2022年11月
争议金额:115
办理渠道:城区土城合作厅  
前台是否取消:已取消
用户要求:客户反映未经同意办理 5G炫彩通信助理包-云盘版（首月5元半价） 要求反馈处理费用问题</t>
  </si>
  <si>
    <t>BL202310270954321717</t>
  </si>
  <si>
    <t>15572768105</t>
  </si>
  <si>
    <t>朱高平</t>
  </si>
  <si>
    <t>2023-10-27 17:28:33</t>
  </si>
  <si>
    <t>&gt;业务号码&gt;15572768105；&gt;号码归属地&gt;宜昌；&gt;产品名称&gt;5G炫彩通信助理包-云盘版（首月5元半价）；&gt;产品代码&gt;无；&gt;产品编码&gt;91245135；&gt;订购时间&gt;2022-11-2308:58:31；&gt;核查情况&gt;平台故障；&gt;不规范定制分类&gt;平台故障，无法判责；&gt;退费金额：115元；&gt;退费时间&gt;2023年10月27日;&gt;投诉内容&gt;
高级模板内容：
赔付类型：:增值业务争议
CBSS账单扣费名称：:5G炫彩通信助理包-云盘版（首月5元半价）
办理渠道:城区土城合作厅
赔付月份：:2022年11月、2023年10月
返还倍率:单倍
赔付金额：:0
是否已经取消业务:是
是否承诺退费：:否
用户是否需要回复：:是
用户要求：:请后台处理</t>
  </si>
  <si>
    <t>TS202310021755231813</t>
  </si>
  <si>
    <t>投诉工单（2021版）&gt;&gt;宽带&gt;&gt;【IPTV使用】IPTV&gt;&gt;TV操作太复杂，用户不会操作，缺乏必要指导</t>
  </si>
  <si>
    <t>杨顺龙</t>
  </si>
  <si>
    <t>主办单位：湖北
客户类别：星级客户
10010是否打通：否
是否二次致电10015：是
是否联系：否
升级倾向：
号码归属省：湖北
SVIP等级：
1.问题类型:IPTV;
2.投诉类型:宽带网络问题;
3.营业厅地址:;
4.位置信息:;
5.位置发生地:;
6.投诉内容:从没办理过这项业务，不知道你们何时办的
7.故障详情:
	故障现象:从没办理过
	故障发生时间:2023-10-0217:53</t>
  </si>
  <si>
    <t>Q23①客户投诉产生的原因：被动办理IPTV业务。
②客户投诉问题核查情况及解决方案：收到贵部转办后，我司立即组织调查。经核实，城区伍家岗桔城路自有营业厅于23.4月办理宽带071703994700，并开通IPTV业务月费10元，现客户表示无需使用，已取消并申请退费60.76元，24小时内到账，此费用不可打印发票，同时按客户要求注销副卡及宽带。我司于2023-10-03 11:38:34联系客户解释。 
③客户问题满意度：满意。 
④回单人：颜晶  6921001"</t>
  </si>
  <si>
    <t>TS202310031615551442</t>
  </si>
  <si>
    <t>张石容</t>
  </si>
  <si>
    <t>高级模板内容：
投诉问题描述:用户称自己是上个月携号转网过来的，称自己没有办套餐，对月租不认可
争议月份:2023年9月
争议金额:199
用户要求:核实处理，请协助，谢谢</t>
  </si>
  <si>
    <t>解释宣传：城区伍家岗桔城路自有营业厅，办理开户时套餐子非鱼问题未解释清楚，考虑客户感知，申请减免23.9-10月部分月租费用合计300元，24小时内到账，此费用不可打印账单发票，另登记48小时内登记转资8元流量王套餐，次月生效，满意</t>
  </si>
  <si>
    <t>TS202310071430260010</t>
  </si>
  <si>
    <t>13872633585</t>
  </si>
  <si>
    <t>江梦</t>
  </si>
  <si>
    <t>2023-10-08 10:59:09</t>
  </si>
  <si>
    <t xml:space="preserve">
高级模板内容：
投诉问题描述:用户来电对于业务 湖北IPTV产品套餐 ，不认可，表示自己从未办理过宽带和IPTV业务，要求取消业务，并退还所有扣取了IPTV业务月份的费用
业务名称:湖北IPTV产品套餐 
争议月份:2021年12月
争议金额:0
办理渠道:无
前台是否取消:未取消
是否承诺退费:否
用户要求:用户要求取业务，退还所有被扣取月份的费用，谢谢</t>
  </si>
  <si>
    <t>Q21:城区伍家岗桔城路自有营业厅,宽带及IPTV业务AA，虚拟宽带，挽留失败，客服部已取消，IPTV免费3个月，减免22.3-23.10月IPTV费用200元，系统办理预存享50元赠费，立即到账，补赠剩余150元赠费，此费用无法抵扣往月欠费及打印发票</t>
  </si>
  <si>
    <t>TS202310101155142203</t>
  </si>
  <si>
    <t>071701036391</t>
  </si>
  <si>
    <t>贾兴山</t>
  </si>
  <si>
    <t>2023-10-10 16:11:55</t>
  </si>
  <si>
    <t>用户表示自己在城区伍家岗桔城路自有营业厅办理套餐时，工作人员并未告知IPTV收费10元/月，对此不认可，并表示工作人员只告知自己可以装联通宽带但是自己没有需要故暂未安装，请处理并回复。</t>
  </si>
  <si>
    <t>"Q21/22/23：城区伍家岗桔城路自有营业厅，IPTV AA，经核查属营业厅未解释清楚导致，现已为客户取消并申请减免21.9-23.10月费用240元，24小时内赠费到账，不可打印发票，满意。"</t>
  </si>
  <si>
    <t>TS202310161126042012</t>
  </si>
  <si>
    <t>13114462096</t>
  </si>
  <si>
    <t>刘文斌</t>
  </si>
  <si>
    <t>南方一中心&gt;&gt;河南正华&gt;&gt;正华热线7区&gt;&gt;正华7区2班</t>
  </si>
  <si>
    <t>2023-10-16 14:56:56</t>
  </si>
  <si>
    <t xml:space="preserve">
高级模板内容：
投诉问题描述:不知情办理宽带
业务名称:畅越全国冰激凌套餐-168元档
争议月份:2023年10月
争议金额:0
办理渠道:无
前台是否取消:未取消
用户要求:用户来带表示不知情办理宽带已经在激活使用了，要求我处查询装机地址，我处告知是用户隐私建议用户前往营业厅咨询，客户不认可，要求投诉，请协助处理</t>
  </si>
  <si>
    <t>解释宣传：  城区伍家岗桔城路自有营业厅，宽带问题未解释清楚。经核实，城区伍家岗桔城路自有营业厅于2020-10-07 10:18:43 给客户办理200M宽带（低消融合专用）宽带，为虚拟宽带，未实际安装，已联系客户解释说明，客户表示保留继续使用，满意。</t>
  </si>
  <si>
    <t>TS202310030921210485</t>
  </si>
  <si>
    <t>程玉红</t>
  </si>
  <si>
    <t>南方一中心&gt;&gt;通发广进&gt;&gt;通发热线1区&gt;&gt;通发1区6班</t>
  </si>
  <si>
    <t>判断省分:湖北
:增值业务费用争议（含炫彩通信助理包云盘版等组合类增值业务）
:移网
:在补救范围内
:不认可
:大于500元
:
高级模板内容：
投诉问题描述:对开通的增值业务有争议，要求投诉
争议业务名称:炫彩通信助理包6元版（立即生效）
受理渠道:陈琴琴城区伍家岗区星通专营店
争议月份:2023年1月、2023年2月、2023年3月、2023年4月、2023年5月、2023年6月、2023年7月、2023年8月、2023年9月、2023年10月、2022年8月、2022年9月、2022年10月、2022年11月、2022年12月
争议费用:0
一线客服在系统里:已取消
是否承诺退费:否
用户要求:来电对开通的：炫彩通信助理包6元版（立即生效）不认可，表示是联通私自开通的，现要求投诉开通人员，前台已尝试提出可做费用减免，用户对此不认可，要求投诉开通人员，要求投诉处理回复13165617648</t>
  </si>
  <si>
    <t>Q22：城区伍家岗区星通专营店  ，炫彩通信助理包6元版AA，经核查属营业厅于22.8为客户办理炫彩通信助理包6元版，已取消，并申请减免22.8-23.10月费用合计78元，24小时到账，此费用不可打印发票，已推荐办理宽带提速包，客户表示暂不需要，满意。</t>
  </si>
  <si>
    <t>TS202310030948061130</t>
  </si>
  <si>
    <t>主办单位：湖北
客户类别：普通客户
10010是否打通：是
是否二次致电10015：是
是否联系：是
升级倾向：消费者协会
号码归属省：湖北
SVIP等级：
用户反映号卡绑定宽带，不知道从什么时间开始，多出了6块钱的资费（漏电服务），不知道什么时间开始的怎么开的，当地客服说是通过营业厅开通的，2022.8办理的，不满，表示当时人根本不在宜昌，怎么办理的，当地说给用户退半年费用，用户不认可，要求告知是谁开通的这个业务，请跟进，且要求退费。是哪个营业厅哪个人开的。提及12315</t>
  </si>
  <si>
    <t>Q22①客户基本信息：业务号码：13165617648、客户姓名：程玉红、套餐情况：30元存量专属家庭融合移网主卡套餐（湖北38档）； 客户反映取消业务的问题。
②首次联系客户时间： 2023-10-03 12:41:43； 
③投诉核查处理情况：收到贵部转办后，我司立即组织调查 。城区伍家岗区星通专营店 ，炫彩通信助理包6元版AA，经核查属营业厅于22.8为客户办理炫彩通信助理包6元版，已取消，并申请减免22.8-23.10月费用合计78元，24小时到账，此费用不可打印发票，满意。
④答复客户时间及客户满意度评价相关信息：我司于2023-10-03 12:41:43联系客户解释说明，客户认可满意。回单人：王宜艳
⑤投诉核查关联材料：无</t>
  </si>
  <si>
    <t>BL202310051137241236</t>
  </si>
  <si>
    <t>乾英华</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</si>
  <si>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SP产品ID/元素ID：:无
办理渠道:城区伍家岗区星通专营店
赔付月份：:2022年12月、2023年1月、2023年2月、2023年3月、2023年4月、2023年5月、2023年6月、2023年7月、2023年8月、2023年9月、2023年10月
返还倍率:单倍
赔付金额：:105
是否已经取消业务:否
是否承诺退费：:是
用户是否需要回复：:否
用户要求：:尽快处理，用户要求退费并取消业务</t>
  </si>
  <si>
    <t>TS202310041932052331</t>
  </si>
  <si>
    <t>喻琴</t>
  </si>
  <si>
    <t>高级模板内容：
投诉问题描述:用户来电称自己家里没有电视，也没有办理IPTV，请协助
争议业务名称:IPTV
受理渠道:无
争议月份:2023年6月、2023年7月、2023年8月、2023年9月、2023年10月
争议费用:0
一线客服在系统里:未取消，请后台协助处理
是否承诺退费:否
用户要求:尽快核实IPTV费用并取消业务</t>
  </si>
  <si>
    <t>Q23：城区伍家岗区星通专营店，IPTV扣费AA；用户反馈IPTV扣费问题，经核实，为营业厅开通前未跟用户解释清楚导致，现已取消，考虑用户感知，申请退23.7-10月IPTV费用，合计40元，24小时到帐，此费用不可打印发票，满意。</t>
  </si>
  <si>
    <t>BL202310071225152061</t>
  </si>
  <si>
    <t>16671729003</t>
  </si>
  <si>
    <t>王红</t>
  </si>
  <si>
    <t>2023-10-07 16:29:18</t>
  </si>
  <si>
    <r>
      <rPr>
        <sz val="11"/>
        <rFont val="宋体"/>
        <charset val="0"/>
      </rPr>
      <t xml:space="preserve">&gt;业务号码&gt;16671729003；&gt;号码归属地&gt;宜昌；&gt;产品名称&gt;5G炫彩通信助理包-云盘版（首月5元半价）；&gt;产品代码&gt;91245135；&gt;产品编码&gt;无 ；&gt;订购时间&gt;  </t>
    </r>
    <r>
      <rPr>
        <sz val="11"/>
        <rFont val="Arial"/>
        <charset val="0"/>
      </rPr>
      <t xml:space="preserve">	</t>
    </r>
    <r>
      <rPr>
        <sz val="11"/>
        <rFont val="宋体"/>
        <charset val="0"/>
      </rPr>
      <t>2022/11/29 15:20</t>
    </r>
    <r>
      <rPr>
        <sz val="11"/>
        <rFont val="Arial"/>
        <charset val="0"/>
      </rPr>
      <t xml:space="preserve">	</t>
    </r>
    <r>
      <rPr>
        <sz val="11"/>
        <rFont val="宋体"/>
        <charset val="0"/>
      </rPr>
      <t>；&gt;核查情况&gt;平台故障；&gt;不规范定制分类&gt;平台故障，无法判责；&gt;退费金额&gt;115元；&gt;退费时间&gt;</t>
    </r>
    <r>
      <rPr>
        <sz val="11"/>
        <rFont val="Arial"/>
        <charset val="0"/>
      </rPr>
      <t xml:space="preserve">	</t>
    </r>
    <r>
      <rPr>
        <sz val="11"/>
        <rFont val="宋体"/>
        <charset val="0"/>
      </rPr>
      <t>2023/10/7</t>
    </r>
    <r>
      <rPr>
        <sz val="11"/>
        <rFont val="Arial"/>
        <charset val="0"/>
      </rPr>
      <t xml:space="preserve">	</t>
    </r>
    <r>
      <rPr>
        <sz val="11"/>
        <rFont val="宋体"/>
        <charset val="0"/>
      </rPr>
      <t>；&gt;投诉内容
高级模板内容：
赔付类型：:增值业务争议 
CBSS账单扣费名称：:5G炫彩通信助理包-云盘版（首月5元半价）
办理渠道:城区伍家岗区星通专营店
赔付月份：:2022年11月、2022年12月、2023年1月、2023年2月、2023年3月、2023年4月、2023年5月、2023年6月、2023年7月、2023年8月、2023年9月、2023年10月
返还倍率:单倍
赔付金额：:115
是否已经取消业务:是
是否承诺退费 ：:是
用户是否需要回复：:否
用户要求：:用户要求退费</t>
    </r>
  </si>
  <si>
    <t>TS202310071740010889</t>
  </si>
  <si>
    <t>071701048107</t>
  </si>
  <si>
    <t>张云</t>
  </si>
  <si>
    <t>2023-10-09 10:45:27</t>
  </si>
  <si>
    <t>用户表示办理宽带071701048107和071701055424（两田宽带地址一样，绑定在一起，表示都没有要开IPTV）的时候没有要求办理IPTV，现在查询开通了不满，要求取消，并退还IPTV的功能费，解释无效，请尽快处理并回复。</t>
  </si>
  <si>
    <t>Q22：城区伍家岗区星通专营店，开通宽带中71701048107和071701055424的IPTV业务AA，经核查属营业厅解释错误导致，已发区域负责人+86-15572799366协助处理，于10月10日前处理完毕，用户知晓</t>
  </si>
  <si>
    <t>TS202310091129211263</t>
  </si>
  <si>
    <t>投诉工单（2021版）&gt;&gt;融合&gt;&gt;【产品及计费使用】消费提示&gt;&gt;合约使用提醒不及时/不到位/未提醒</t>
  </si>
  <si>
    <t>13135819920</t>
  </si>
  <si>
    <t>王立方</t>
  </si>
  <si>
    <t>2023-10-09 14:37:12</t>
  </si>
  <si>
    <t xml:space="preserve">
高级模板内容：
投诉问题描述:用户对合约到期后没有提示不认可，要求续约，以及退费202308-202310月的差价
合约名称:预存话费享折扣优惠 档位三（立即生效24个月）-湖北政企专属
合约办理渠道:不涉及
办理时间:2021-08-30
到期时间:2023-07-31
是否下发短信提醒:否
用户要求:用户对合约到期后没有提示不认可，要求续约，以及退费202308-202310月的差价，请协助核实回复处理，谢谢</t>
  </si>
  <si>
    <t>解释宣传：城区伍家岗区星通专营店，活动折扣时间未解释清楚。经核实，客户前期办理有 预存话费享折扣优惠 档位三（立即生效24个月）-湖北政企专属 ，活动于2023-07-31 23:59:59结束，已联系客户解释说明，9月已给客户办理存量5G畅爽套餐享109元赠费活动，10月生效，考虑客户感知，申请减免23年8月-9月月费差价224元， 24小时内到账，此费用无法抵扣往月欠费且不可打印发票，满意。</t>
  </si>
  <si>
    <t>TS202310101258551183</t>
  </si>
  <si>
    <t>投诉工单（2021版）&gt;&gt;融合&gt;&gt;【入网】宣传&gt;&gt;宣传和实际使用不一致</t>
  </si>
  <si>
    <t>15072508018</t>
  </si>
  <si>
    <t>望兵</t>
  </si>
  <si>
    <t>2023-10-10 17:29:15</t>
  </si>
  <si>
    <t xml:space="preserve">
高级模板内容：
投诉问题描述:用户来电对自己副卡要收费不认可 称当时办副卡的时候说的是永久免费 现在收费不认可 前台解释用户不认可 请协助处理 谢谢
业务名称:套餐资费
宣传渠道:其他:上门推销
宣传内容:说的副卡永久所有免费
实际情况:副卡免月租12个月（10元话费12个月）（湖北）-立即生效  在9月就到期了
用户要求:处理核实清楚</t>
  </si>
  <si>
    <t>解释宣传： 城区伍家岗区星通专营店 ，副卡费用问题未解释清楚。经核实，客户办理有 副卡免月租12个月（10元话费12个月）活动，活动至2023-09-30 23:59:59结束，活动结束后副卡会收取10元费用，已联系客户解释说明，考虑客户感知，申请为客户办理 副卡月功能费-0元，次月生效，满意。</t>
  </si>
  <si>
    <t>TS202310141226141822</t>
  </si>
  <si>
    <t>投诉工单（2021版）&gt;&gt;融合&gt;&gt;【IPTV使用】IPTV&gt;&gt;IPTV收费争议</t>
  </si>
  <si>
    <t>071704284347</t>
  </si>
  <si>
    <t>2023-10-15 08:52:22</t>
  </si>
  <si>
    <t xml:space="preserve">
高级模板内容：
投诉问题描述:用户来电对IPTV业务不认可，表示自己家里没有安装机顶盒，对此收费不认可，要求我方处理
收费月份:2023年8月、2023年9月、2023年10月
争议实际金额:23.23
用户要求:用户要求投诉，请处理</t>
  </si>
  <si>
    <t>解释宣传： 城区伍家岗区星通专营店 ，IPTV费用问题未解释清楚。经核实，宜城区伍家岗区星通专营店于 2023-08-31 19:23:49 给客户开通IPTV，已联系客户解释说明，现客户表示无需使用，业务已取消，考虑客户感知，申请减免23年8月-10月费用合计23.23元， 24小时内到账，此费用无法抵扣往月欠费且不可打印发票，满意。</t>
  </si>
  <si>
    <t>TS202309301226352256</t>
  </si>
  <si>
    <t>071700097424</t>
  </si>
  <si>
    <t>范雪莲</t>
  </si>
  <si>
    <t>2023-10-01 13:37:14</t>
  </si>
  <si>
    <t>用户表示被动15元提速包(湖北)（立即生效，次月收费）-新和路由器趸缴合约赠费（10元*36个月），解释不认可，要求处理并回复</t>
  </si>
  <si>
    <t>Q23： 城区伍家岗中南路自有营业厅   15元1000M提速包(湖北)  经核实 2023-08-30 11:58:46  城区伍家岗中南路自有营业厅  给客户开通 城区伍家岗中南路自有营业厅 ， 路由器趸缴合约赠费（10元*36个月） 。现客户表示无需使用，业务已取消，考虑客户感知，已为客户办理 预存话费享20元话费优惠(湖北) ，客户满意。</t>
  </si>
  <si>
    <t>BL202310021120452127</t>
  </si>
  <si>
    <t>官学群</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</si>
  <si>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CBSS账单扣费名称：:炫彩通信助理包-云盘版-次月生效（湖北）-10元
办理渠道:城区伍家岗中南路自有营业厅
赔付月份：:2023年8月、2023年9月、2023年10月
返还倍率:单倍
赔付金额：:30
是否已经取消业务:是
是否承诺退费：:是
用户是否需要回复：:否
用户要求：:要求退费</t>
  </si>
  <si>
    <t>TS202310111529191108</t>
  </si>
  <si>
    <t>13986776305</t>
  </si>
  <si>
    <t>胡松</t>
  </si>
  <si>
    <t>2023-10-11 16:43:47</t>
  </si>
  <si>
    <t xml:space="preserve">
高级模板内容：
投诉问题描述:用户要求投诉营业厅业务办理差错
到厅时间:2023-09-02
到厅名称:城区伍家岗中南路自有营业厅
办理业务:主副卡分卡，然后停用一张手机卡
营业厅地址:武汉市武昌区中南路10号鹏程时代1楼
用户要求:用户来电称9.2日在城区伍家岗中南路自有营业厅办理主副卡解绑，销户一张电话卡，但营业厅实际只解绑了，合账未解除，并且分别两个号码套餐为129+99，用户要求处理，请核实，谢谢</t>
  </si>
  <si>
    <t>解释宣传城区伍家岗中南路自有营业厅，主副卡AA，当月操作主副卡拆分，次月办理付费关系变更，现已操作，次月生效，满意</t>
  </si>
  <si>
    <t>TS202310141519070219</t>
  </si>
  <si>
    <t>071700099196</t>
  </si>
  <si>
    <t>李宗芯</t>
  </si>
  <si>
    <t>2023-10-15 08:52:30</t>
  </si>
  <si>
    <t xml:space="preserve">判断省分:湖北
:增值业务费用争议（含炫彩通信助理包云盘版等组合类增值业务）
:固网
:否
:
高级模板内容：
投诉问题描述:对业务办理不认可（不知情、不承认）
争议业务名称:15元提速包(湖北)（立即生效，次月收费）-新和路由器趸缴合约赠费（10元*36个月）
受理渠道:城区伍家岗中南路自有营业厅
争议月份:2023年9月、2023年10月
争议费用:10
一线客服在系统里:未取消，请后台协助处理
是否承诺退费:否
用户要求:用户反映未办理业务，要求取消业务并退费</t>
  </si>
  <si>
    <t>Q23：  城区伍家岗中南路自有营业厅   15元1000M提速包 AA经核实2023-08-30 11:37:45城区伍家岗中南路自有营业厅给客户办理 15元1000M提速包 。勾选路由器趸缴合约赠费（10元*36个月），现客户表示无需使用，业务已取消，考虑客户感知，申请减免23.9月-10月费用合计10元，24小时到帐，此费用无法抵扣往月欠费且不可打印发票，满意。</t>
  </si>
  <si>
    <t>TS202310160922181169</t>
  </si>
  <si>
    <t>投诉工单（2021版）&gt;&gt;融合&gt;&gt;【入网】办理&gt;&gt;营业厅办理差错/不成功</t>
  </si>
  <si>
    <t>071704451910</t>
  </si>
  <si>
    <t>王燕</t>
  </si>
  <si>
    <t>2023-10-16 13:30:52</t>
  </si>
  <si>
    <t xml:space="preserve">
高级模板内容：
投诉问题描述:用户表示自己这个宽带是包年的，现核实到欠费了，用户打电话给营业员，营业员表示自己忘了或者自己没有上班一直没有处理，请后台协助处理谢谢
产品名称:宽带欠费
办理时间:2023-09-05
办理渠道:宜昌新发广场
用户要求:回电请联系：18696152876</t>
  </si>
  <si>
    <t>城区伍家岗中南路自有营业厅，经核实，因营业厅未操作宽带提速包费用减免导致用户欠费停机，现营业厅已为用户交费165元，用户宽带已正常使用，满意</t>
  </si>
  <si>
    <t>BL202310040851331510</t>
  </si>
  <si>
    <t>15671035148</t>
  </si>
  <si>
    <t>王超</t>
  </si>
  <si>
    <t>2023-10-04 15:47:45</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</si>
  <si>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办理渠道:无
赔付月份：:2023年10月、2023年9月、2023年8月
返还倍率:单倍
赔付金额：:30
是否已经取消业务:是
是否承诺退费：:是
用户是否需要回复：:是
用户要求：:退费</t>
  </si>
  <si>
    <t>城区伍家区合益路专营店2022-11-21 11:12:13</t>
  </si>
  <si>
    <t>TS202310091553290880</t>
  </si>
  <si>
    <t>13177063888</t>
  </si>
  <si>
    <t>张亚雄</t>
  </si>
  <si>
    <t>南方一中心&gt;&gt;通发广进&gt;&gt;通发热线1区&gt;&gt;通发1区4班</t>
  </si>
  <si>
    <t>2023-10-10 09:53:50</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</si>
  <si>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电话外呼号码:忘记了
渠道名称:城区伍家区合益路专营店
反应问题涉及场景:未经同意订购业务
产品名称:5G炫彩通信助理包-云盘版
争议月份:2023年10月、2023年9月、2023年8月、2023年7月、2023年6月、2023年5月、2023年4月、2023年3月、2023年2月、2023年1月
是否承诺退费:是
承诺退费金额:100
是否取消业务（如取消失败，需加上系统报错的提示）:是
是否需要回复:否
用户要求:无</t>
  </si>
  <si>
    <t>BL202310071718141598</t>
  </si>
  <si>
    <t>18671765740</t>
  </si>
  <si>
    <t>刘洛生</t>
  </si>
  <si>
    <t>南方一中心&gt;&gt;河南正华&gt;&gt;综合</t>
  </si>
  <si>
    <t>2023-10-08 14:03:11</t>
  </si>
  <si>
    <t>&gt;业务号码&gt;18671765740；&gt;号码归属地&gt;宜昌；&gt;产品名称&gt; 5G炫彩通信助理包-云盘版（首月5元半价）  ；&gt;产品代码&gt;91245135；&gt;产品编码&gt;无；&gt;订购时间&gt; 2022-12-03 12:48:25 ；&gt;核查情况&gt;平台故障；&gt;不规范定制分类&gt;平台故障，无法判责；&gt;退费金额&gt;90元；&gt;退费时间&gt;2023-10-08；&gt;投诉内容&gt;
赔付类型：:增值业务争议 
CBSS账单扣费名称：: 5G炫彩通信助理包-云盘版（首月5元半价） 
SP产品ID/元素ID：:无
办理渠道: 城区伍家区柒柒营业厅 
赔付月份：:2023年1月、2023年2月、2023年3月、2023年4月、2023年5月、2023年6月、2023年7月、2023年8月、2023年9月
返还倍率:单倍
赔付金额：:90
是否已经取消业务:是
是否承诺退费 ：:是
用户是否需要回复：:否
用户要求：:已承诺退费，请处理，谢谢</t>
  </si>
  <si>
    <t>TS202310091334231947</t>
  </si>
  <si>
    <t>13032703424</t>
  </si>
  <si>
    <t>王耀明</t>
  </si>
  <si>
    <t>2023-10-09 15:20:33</t>
  </si>
  <si>
    <t>主办单位：湖北
客户类别：普通客户
10010是否打通：是
是否二次致电10015：是
是否联系：是
升级倾向：无
号码归属省：湖北
SVIP等级：
户表示无故安装宽带，要求取消   请尽快核实处理  加急  谢谢</t>
  </si>
  <si>
    <t>Q22：①客户投诉产生的原因：不知情办理宽带。 
②客户投诉问题核查情况及解决方案：收到贵部转办后，我司立即组织调查。经核实城区伍家区睿晟合作厅，畅越冰激凌5G套餐500M宽带（湖北)AA,现已为用户办理注销成功我司2023-10-09 11:43:49联系客户解释。
③客户问题满意度：满意。 
④回单人：田群、联系方式：07176921001</t>
  </si>
  <si>
    <t>TS202310150951371368</t>
  </si>
  <si>
    <t>15549295538</t>
  </si>
  <si>
    <t>谭三妮</t>
  </si>
  <si>
    <t>2023-10-15 16:21:30</t>
  </si>
  <si>
    <t xml:space="preserve">
高级模板内容：
投诉问题描述:不知情订购业务 炫彩通信助理包6元版（立即生效） 
争议业务名称: 炫彩通信助理包6元版（立即生效） 
受理渠道: 城区伍家区睿晟合作厅 
争议月份:2023年10月
争议费用:0
一线客服在系统里:已取消
是否承诺退费:否
用户要求:要求核实清楚到底谁给办理的要求给个说法。</t>
  </si>
  <si>
    <t>TS202309301454230552</t>
  </si>
  <si>
    <t>18671710337</t>
  </si>
  <si>
    <t>陈志美</t>
  </si>
  <si>
    <t>2023-10-01 14:06:02</t>
  </si>
  <si>
    <t xml:space="preserve">
高级模板内容：
投诉问题描述:用户来电称未经同意被办理宽带表示不认可，要求办理停机保号，尽快核实办理，谢谢
业务名称:停机保号
争议月份:2023年9月
争议金额:0
办理渠道:无
前台是否取消:未取消
是否承诺退费:否
用户要求:要求办理停机保号，尽快核实办理，谢谢</t>
  </si>
  <si>
    <t>Q22:城区伍家区尚美合作厅,宽带AA,虚拟宽带,挽留失败,现已取消,号码转资8元流量王套餐,次月生效,减免本月套餐差价151元,系统办理预存享50元赠费包,立即生效,补赠剩余101元,今日内到帐,此费用无法抵扣往月欠费及打印发票,满意</t>
  </si>
  <si>
    <t>ZX202310081327580041</t>
  </si>
  <si>
    <t>071700015340</t>
  </si>
  <si>
    <t>杜端三</t>
  </si>
  <si>
    <t>2023-10-10 16:45:15</t>
  </si>
  <si>
    <t xml:space="preserve">071700015340命中精准预判服务场景:[65岁以上老人] 
用户来电要求注销此宽带，挽留无效，表示宽带未安装使用过，是不知情被动开通的，有升级意向，要求今天之内尽快销户宽带并回复。</t>
  </si>
  <si>
    <t>Q21：城区伍家区尚美合作厅，宽带AA，系统查询为实装的CPE，用户表示未使用，已取消，手机号码转资29元福多多卡套餐，次月生效，减免用户3年IPTV费用360元，分7个月到账，每月到账50元，系统办理预存享50元赠费，立即到账，最后一个月退费60元，宽带费用为58元套餐必选项，套餐58元系统分摊出账，手机出账28元，宽带出账30元，宽带无法退费，已解释，用户知晓，满意度一般。</t>
  </si>
  <si>
    <t>TS202310181407380574</t>
  </si>
  <si>
    <t>17671277879</t>
  </si>
  <si>
    <t>田雪莲</t>
  </si>
  <si>
    <t>2023-10-19 10:45:47</t>
  </si>
  <si>
    <t xml:space="preserve">
高级模板内容：
投诉问题描述:未经同意被办理业务
业务名称:湖北分期低消128元（24个月）次月生效
争议月份:2023年10月
争议金额:0
办理渠道:城区伍家区尚美合作厅
前台是否取消:未取消
是否承诺退费:否
用户要求:未经同意被办理湖北分期低消128元（24个月）次月生效业务，用户称自己没有办理过合约，要求投诉，请尽快处理。</t>
  </si>
  <si>
    <t>Q22：城区伍家区尚美合作厅 AA，湖北分期低消128元（24个月）。经核实，22.7月办理，现用户表示无需使用，已取消，用户满意。</t>
  </si>
  <si>
    <t>TS202310020941351473</t>
  </si>
  <si>
    <t>熊文喜</t>
  </si>
  <si>
    <t>高级模板内容：
投诉问题描述:用户称自己没有开通湖北IPTV_1华为平台包月-10元/月，也没有安装机顶盒，要求核实取消。
业务名称:湖北IPTV_1华为平台包月-10元/月
争议月份:2023年10月
争议金额:10
办理渠道:无
前台是否取消:未取消
用户要求:核实回复，取消湖北IPTV_1华为平台包月-10元/月</t>
  </si>
  <si>
    <t>城区伍家区万达自有营业厅 ，IPTV费用问题未解释清楚。经核实， 城区伍家区万达自有营业厅 于2023-09-09 13:44:06给客户开通IPTV，现客户表示无需使用，客服部已操作取消，考虑客户感知，申请为客户赠送20元话费，24小时到帐，此费用无法抵扣往月欠费且不可打印发票，满意。</t>
  </si>
  <si>
    <t>TS202310031224110467</t>
  </si>
  <si>
    <t>15572719768</t>
  </si>
  <si>
    <t>张红艳</t>
  </si>
  <si>
    <t>2023-10-04 09:04:28</t>
  </si>
  <si>
    <t xml:space="preserve">【2022年上工信部测评重保用户】
高级模板内容：
投诉问题描述:对月租收费不认可
争议月份:2023年10月
争议金额:84
用户要求:用户对月租不认可长时间解释无效请核实回复处理谢谢</t>
  </si>
  <si>
    <t>城区伍家区万达自有营业厅  AA，办理宽带提速包未解释费用问题，已为用户登记24小时内取消，本月扣费5元已申请24小时内赠费到账，不可打印发票，满意</t>
  </si>
  <si>
    <t>TS202310031726440928</t>
  </si>
  <si>
    <t>071704179137</t>
  </si>
  <si>
    <t>涂弘敏</t>
  </si>
  <si>
    <t>2023-10-04 16:03:47</t>
  </si>
  <si>
    <t xml:space="preserve">
高级模板内容：
投诉问题描述:用户表示自己宽带办理时不知情被开通了业务，现要求取消并退费
争议业务名称:15元1000M提速包(湖北)（立即生效，次月收费）-新、路由器趸缴合约赠费（10元*36个月）
受理渠道:城区伍家区万达自有营业厅
争议月份:2023年8月、2023年9月、2023年10月
争议费用:15
一线客服在系统里:未取消，请后台协助处理
是否承诺退费:是
用户要求:要求取消15元1000M提速包(湖北)（立即生效，次月收费）-新、路由器趸缴合约赠费（10元*36个月），前台取消失败请协助处理谢谢，并退费。用户目前欠费了已提醒用户尽快缴费</t>
  </si>
  <si>
    <t>Q23：城区伍家区万达自有营业厅，提速包AA，现已取消，减免8-10月功能费用15元，（提速包15元，赠费10元，实际每月用户付费5元）已于2023-10-04 13:53:55 现金到账，业务已取消，满意</t>
  </si>
  <si>
    <t>TS202310041352431932</t>
  </si>
  <si>
    <t>投诉工单（2021版）&gt;&gt;融合&gt;&gt;【入网】金融分期等合约&gt;&gt;不知情/诱导办理合约</t>
  </si>
  <si>
    <t>18671781044</t>
  </si>
  <si>
    <t>田达</t>
  </si>
  <si>
    <t>2023-10-04 14:40:33</t>
  </si>
  <si>
    <t>主办单位：湖北
客户类别：普通客户
10010是否打通：否
是否二次致电10015：是
是否联系：否
升级倾向：
号码归属省：湖北
SVIP等级：
1.问题类型:;
2.投诉类型:其他;
3.营业厅地址:;
4.位置信息:;
5.位置发生地:;
6.投诉内容:在我不知情的情况下办理了宽带提速包业务，没有短信等业务通知我，莫名扣了两个月5元合计10元！这属于违法行为！</t>
  </si>
  <si>
    <t>Q23①客户基本信息：业务号码：18671781044、客户姓名：田达、套餐情况：智慧沃家共享版-4G成员套内产品； 客户反映取消业务的问题。
②首次联系客户时间： 2023-10-04 14:25:27； 
③投诉核查处理情况：收到贵部转办后，我司立即组织调查 。经核实， 城区伍家区万达自有营业厅 于2023-08-29 18:31:04办理宽带提速包，现申请减免9-10月费用合计10元，24小时到账，此费用不可打印发票，已取消，客户满意。
④答复客户时间及客户满意度评价相关信息：我司于2023-10-04 14:25:27联系客户解释说明，客户认可满意。回单人：王宜艳
⑤投诉核查关联材料：无</t>
  </si>
  <si>
    <t>TS202310041240330320</t>
  </si>
  <si>
    <t>路由器趸缴合约赠费（10元*36个月）15元提速包(湖北)（立即生效，次月收费）-新。生效时间2023-08-2918:25:34，办理渠道：城区伍家区万达自有营业厅
用户办理路由器趸交合约，同时办理千兆提速包，承诺宽带及千兆提速36个月，享每月10元赠费，共计36个月。赠费次月生效。
用户表示完全不知情，对此不满，要求取消此业务，要求投诉此渠道。并要求将开通至今的费用退还</t>
  </si>
  <si>
    <t>解释宣传：城区伍家区万达自有营业厅*，宽带提速包，经核实， 城区伍家区万达自有营业厅 于2023-08-29 18:31:04办理宽带提速包，现申请减免9-10月费用合计10元，24小时到账，此费用不可打印发票，已取消，客户满意。</t>
  </si>
  <si>
    <t>TS202310061158121526</t>
  </si>
  <si>
    <t>071704168484</t>
  </si>
  <si>
    <t>谭梦邻</t>
  </si>
  <si>
    <t>2023-10-07 09:03:52</t>
  </si>
  <si>
    <t>用户反映不知情15元提速包(湖北)（立即生效，次月收费）-新业务，系统显示[路由器趸缴合约赠费（10元*36个月）]部分依赖于产品[10元500M升1000M提速包(湖北)（立即生效，次月收费）-新]、[10元500M提速包(湖北)（立即生效，次月收费）-新]、此业务系统取消不了，要求取消15元提速包(湖北)（立即生效，次月收费）-新要求尽快联系回复处理。</t>
  </si>
  <si>
    <t>Q23： 城区伍家区万达自有营业厅 AA，用户反馈开通宽带提速包的问题，经核实，为城区伍家区万达自有营业厅于2023-07-28 17:04:26开通宽带提速包时未给用户解释清楚导致，已取消，申请退23.8-10月宽带提速包费用，合计15元现金到帐，24小时到帐，此费用不可打印发票，满意。</t>
  </si>
  <si>
    <t>TS202310150932310945</t>
  </si>
  <si>
    <t>071704189038</t>
  </si>
  <si>
    <t>卢云</t>
  </si>
  <si>
    <t>2023-10-16 13:35:08</t>
  </si>
  <si>
    <t xml:space="preserve">
高级模板内容：
投诉问题描述:用户来电表示对此业务不认可
争议业务名称:月固定费_IPTV包月费_IPTV包月-包月费1	月固定费_宽带提速包（湖北）_宽带提速包（湖北）
受理渠道:无
争议月份:2023年7月、2023年8月、2023年9月、2023年10月
争议费用:138.88
一线客服在系统里:未取消，请后台协助处理
是否承诺退费:是
用户要求:用户来电表示对此业务不认可，表明没有订购过此业务，请后台工作人员核实后尽快处理，并给以后v回电，谢谢</t>
  </si>
  <si>
    <t>Q23：城区伍家区睿晟合作厅，湖北IPTV产品套餐；另由城区伍家区万达自有营业厅，15元1000M提速包(湖北)（立即生效，次月收费）-新AA，经核查属营业厅解释错误导致，现已取消，考虑7-10月产生费用31元，考虑到用户使用感知为用户办理预存话费享30元话费优惠（湖北），另申请1元于24小时内到账，此费用不可打印发票，满意。</t>
  </si>
  <si>
    <t>TS202310161846231927</t>
  </si>
  <si>
    <t>071700054476</t>
  </si>
  <si>
    <t>孙红军</t>
  </si>
  <si>
    <t>2023-10-17 13:34:38</t>
  </si>
  <si>
    <t>用户投诉被动开通15元1000M提速包(湖北)（立即生效，次月收费）-新和路由器趸缴合约赠费（10元*36个月），挽留无果，要求公司核实（或去听是否同意的录音），取消退费并联系电话18671713841。</t>
  </si>
  <si>
    <t>Q23： 城区伍家区万达自有营业厅，宽带提速包AA，用户反馈宽带提速包扣费问题，经核实，为营业厅开通前未跟用户解释清楚导致，已取消，考虑用户感知，申请退23.9-10月费用，合计10元，24小时到帐，此费用不可打印发票，满意。</t>
  </si>
  <si>
    <t>TS202310091741061637</t>
  </si>
  <si>
    <t>17671255565</t>
  </si>
  <si>
    <t>望飞</t>
  </si>
  <si>
    <t>2023-10-10 09:03:44</t>
  </si>
  <si>
    <t xml:space="preserve">
高级模板内容：
投诉问题描述:用户来电对于办理的 优享福利 不认可 称为什么会办理 要求追究 
争议业务名称:优享福利
受理渠道:17671255565
争议月份:2023年4月
争议费用:0
一线客服在系统里:已取消
是否承诺退费:否
用户要求:要求核实为什么会办理 解释无效 请核实</t>
  </si>
  <si>
    <t>城区伍家区五一广场合作厅(自建他营)2023-03-20 02:58:08</t>
  </si>
  <si>
    <t>TS202309301558542040</t>
  </si>
  <si>
    <t>19807175378</t>
  </si>
  <si>
    <t>杨凡</t>
  </si>
  <si>
    <t>2023-10-01 10:06:27</t>
  </si>
  <si>
    <t xml:space="preserve">
高级模板内容：
投诉问题描述:用户来电表示自己当时办理的时候说的是加上电视每个月只收取59元，现在每个月都是69元，要求尽快核实处理
业务名称:畅爽冰激凌5G套餐99元（基
宣传渠道:营业厅
宣传内容:套餐总共收取59元
实际情况:+电视69元
用户要求:用户来电表示自己当时办理的时候说的是加上电视每个月只收取59元，现在每个月都是69元，要求尽快核实处理</t>
  </si>
  <si>
    <t>解释宣传： 城区伍家区兴发广场合作厅（自建他营） AA，用户反映办理套餐赠费活动时沃助理扣费问题未解释清楚，已重新勾选赠费，次月起，手机号码+副卡+IPTV合计扣费50元，有效期12个月，考虑客户感知，申请减免本月沃助理费用合计10元，24小时内到账，此费用不可打印账单发票，回访满意</t>
  </si>
  <si>
    <t>TS202310050920051230</t>
  </si>
  <si>
    <t>投诉工单（2021版）&gt;&gt;融合&gt;&gt;【变更及服务】业务变更&gt;&gt;办理过程复杂、不便捷</t>
  </si>
  <si>
    <t>肖尧</t>
  </si>
  <si>
    <t>高级模板内容：
投诉问题描述:用户来电称自己去营业厅解除绑定了，但是现在还是合账收费，用户不认可，称这个月还多收了200元的话费，现在要求解除合账收费
渠道名称:其他:10010
办理业务名称:合账收费
页面提示:无
用户要求:核实处理</t>
  </si>
  <si>
    <t>城区伍家区兴发广场合作厅（自建他营），付费关系变更AA，现减免本月欠费77.61元，24小时内操作付费关系变更，次月生效，满意</t>
  </si>
  <si>
    <t>TS202310111213151573</t>
  </si>
  <si>
    <t>15671019550</t>
  </si>
  <si>
    <t>肖平</t>
  </si>
  <si>
    <t>南方一中心&gt;&gt;北京通软&gt;&gt;通软热线3区&gt;&gt;通软3区2班</t>
  </si>
  <si>
    <t>2023-10-12 09:09:32</t>
  </si>
  <si>
    <t xml:space="preserve">
高级模板内容：
投诉问题描述:用户来电反映自己没有开通过（承诺低消升级5G基础速率12个月 （湖北））但是已经产生扣费，已做解释 用户不认可 要求核实并回复处理
业务名称:承诺低消升级5G基础速率12个月 （湖北）
争议月份:2023年1月、2023年2月、2023年3月、2023年4月、2023年5月、2023年6月、2023年7月、2023年8月、2023年9月、2023年10月
争议金额:30
办理渠道:城区伍家区兴发广场合作厅（自建他营）
前台是否取消:已取消
用户要求:尽快处理</t>
  </si>
  <si>
    <t>Q22：城区伍家区兴发广场合作厅（自建他营），承诺低消升级5G基础速率12个月 （湖北）AA，经核查属营业厅办理低消送流量业务时未与客户达成一致，已申请退还23.2-10月补收费用合计23.45元，现金到账，此费用可打印账单发票，另联通爱听-少儿优选20元包业务补收费用，已登记次月退还，回访满意</t>
  </si>
  <si>
    <t>ZX202310121011502318</t>
  </si>
  <si>
    <t>071704230851</t>
  </si>
  <si>
    <t>王为</t>
  </si>
  <si>
    <t>南方一中心&gt;&gt;通发广进&gt;&gt;通发新人班&gt;&gt;通发新人7班</t>
  </si>
  <si>
    <t>2023-10-13 09:05:32</t>
  </si>
  <si>
    <t xml:space="preserve">判断省分:湖北
:自己办理的宽带
:挽留失败
:不同意
:
高级模板内容：
问题描述:用户来电反映办理宽带销户
第二联系方式:15586350189
销户原因:用户表示对071704230851，071704230839两条宽带并不知情。
用户要求:071704230851，071704230839宽带销户</t>
  </si>
  <si>
    <t>Q23： 城区伍家区运通专营店（自建他营） ，虚拟宽带AA，用户反馈宽带问题，经核实，为营业厅开通宽带时未给用户解释清楚导致，已取消，考虑用户感知，申请退23.9-10月两条宽带费用，合计60元，24小时到帐，此费用不可打印发票，满意。</t>
  </si>
  <si>
    <t>TS202310082044492306</t>
  </si>
  <si>
    <t>071703424209</t>
  </si>
  <si>
    <t>李晓明</t>
  </si>
  <si>
    <t>2023-10-09 14:18:14</t>
  </si>
  <si>
    <t>用户表示被动办理了提速至1000M（30元）（湖北）预存0元;赠款总额180元;180元分6月返还;，现在要取消，并减免本月扣的30元费用，解释无效，请尽快处理并回复。</t>
  </si>
  <si>
    <t>Q22：城区西陵区葛洲坝自有营业厅，宽带提速包AA，现已取消，因存在赠费，宽带提速包未扣费，现已解释，用户知晓，满意</t>
  </si>
  <si>
    <t>BL202310081801161835</t>
  </si>
  <si>
    <t>2023-10-09 18:11:03</t>
  </si>
  <si>
    <t xml:space="preserve">判断省分:其他省分
:增值业务争议
判断省分:湖北
:固网
:是
:不认可
:小于等于500元，且仅限单倍、月份不超过12个月
:
高级模板内容：
赔付类型：:增值业务争议 
CBSS账单扣费名称：:提速至1000M（30元）（湖北）
办理渠道:无
赔付月份：:2023年10月
返还倍率:单倍
赔付金额：:30
是否已经取消业务:否
是否承诺退费 ：:是
用户是否需要回复：:否
用户要求：:取消并退费</t>
  </si>
  <si>
    <t>城区西陵区葛洲坝自有营业厅2022-12-27 16:28:50</t>
  </si>
  <si>
    <t>TS202310030914310325</t>
  </si>
  <si>
    <t>徐文声</t>
  </si>
  <si>
    <t>高级模板内容：
投诉问题描述:用户在2022.12.30开户副卡告知是前面3个月扣费功能费10元，后面不扣费免费，前台查询副卡免月租3个月（10元话费3个月）从4月--10月开始每个月10元用户对此费用不认可请后台协助
到厅时间:2022-12-30
到厅名称:城区东山大道国贸自有营业厅
办理业务:副卡月功能费-10元(次月生效)
营业厅地址:城区东山大道国贸自有营业厅
用户要求:加急</t>
  </si>
  <si>
    <t>解释宣传：城区西陵区广联专营店AA，用户对副卡扣费不认可。经核实，23.3月前期赠费活动已到期，现用户表示无需使用该副卡，已按用户要求办理注销，并退还23.4-10月扣费合计70元（2023-10-03 11:28:03到账20元、 2023-10-03 11:28:04到账50元），此费用不可打印发票，用户满意。</t>
  </si>
  <si>
    <t>TS202309302140420816</t>
  </si>
  <si>
    <t>何小妹</t>
  </si>
  <si>
    <t>高级模板内容：
投诉问题描述:客户来电，反映对于自己消费有质疑，表示自己是49套餐每个月收59元我处耐心解释是有副卡的客户不认可表示没有拿到这张卡之前说取消营业厅一直不给取消我处解释无效之前副卡有减免套餐费解释客户也不认可
争议月份:2023年9月
争议金额:49
用户要求:尽快核实处理谢谢1</t>
  </si>
  <si>
    <t>解释宣传：  城区西陵区金鹏之幸专营店 ，副卡费用问题未解释清楚。经核实，客户办理副卡13117293905，参加副卡免月租12个月（10元话费12个月），活动至2023-08-31 23:59:59，现客户表示无需使用，客户号码因客户风险号码局方半停无法办理销户，已告知客户前往中国联通自有营业厅或通过【中国联通APP】操作二次实人认证开机，操作开机后再办理销户，客户表示知晓，考虑客户感知，申请为客户减免23.9-10月费用合计20元，24小时内到账，此费用无法抵扣往月欠费且不可打印发票，满意。</t>
  </si>
  <si>
    <t>TS202310031512482091</t>
  </si>
  <si>
    <t>王莉</t>
  </si>
  <si>
    <t>判断省分:其他省分
:电话营销争议
:不认可
判断省分:湖北
:增值业务费用争议（含炫彩通信助理包云盘版等组合类增值业务）
:移网
:在补救范围内
:不认可
:大于500元
:
高级模板内容：
投诉问题描述:用户表示没有办理，要求退还全部费用，时长超一年，前台未承诺退费
争议业务名称:炫彩通信助理包8元版（立即生效）
受理渠道:城区西陵区精英盛华固网专营店
争议月份:2022年9月、2022年10月、2022年11月、2022年12月、2023年1月、2023年2月、2023年3月、2023年4月、2023年5月、2023年6月、2023年7月、2023年8月、2023年9月
争议费用:-1
一线客服在系统里:已取消
是否承诺退费:否
用户要求:要求退费</t>
  </si>
  <si>
    <t>TS202310061659051219</t>
  </si>
  <si>
    <t>18674277424</t>
  </si>
  <si>
    <t>安翠竹</t>
  </si>
  <si>
    <t>2023-10-07 17:24:42</t>
  </si>
  <si>
    <t xml:space="preserve">
高级模板内容：
投诉问题描述:用户套餐所有费用固定消费59元，工作人员说免费为用户开通宽带提速包，但是收取了十五元的费用，用户要求把产生多余的费用退还
争议月份:2023年10月
争议金额:1
用户要求:用户要求把套餐加宽带的费用加一起都改为59元，并把多产生的费用退还</t>
  </si>
  <si>
    <t>解释宣传：城区西陵区精英盛华固网专营店AA，用户反映套餐资费问题，经核实客户办理星锐卡-29元套餐，同时办理低消59元送宽带，故每月手机按59元低消收费，宽带每月10元，电视每月10元，同时办理宽带提速包每月15元，现已联系客户解释，并申请减免7-10月电视和提速包费用合计80元，24小时到账，此费用可打印发票，客户满意。</t>
  </si>
  <si>
    <t>TS202310062014180124</t>
  </si>
  <si>
    <t>18672667811</t>
  </si>
  <si>
    <t>李群</t>
  </si>
  <si>
    <t>2023-10-07 16:44:13</t>
  </si>
  <si>
    <t>用户表示被动转资，解释不认可，要求处理并回复</t>
  </si>
  <si>
    <t>Q22：城区西陵区沃信达专营店 AA，用户反映被动办理宽带问题，经核实营业厅于2022-03-18 15:35:36 未经客户同意办理宽带，现申请减免22.3-23.10月费用合计190，24小时到账，此费用不可打印发票，宽带已取消，客户继续使用此套餐，客户满意。</t>
  </si>
  <si>
    <t>TS202310071424192331</t>
  </si>
  <si>
    <t>071700325331</t>
  </si>
  <si>
    <t>向洁</t>
  </si>
  <si>
    <t>2023-10-08 15:38:18</t>
  </si>
  <si>
    <t>前期工单：TS202308111401491515，已告知前期结果，但用户表示今天前往营业厅安装时工作人员却告知需要归还设备，当时师傅上门查看后告知自己家里无法安装就走，根本没给自己设备，对此不满。</t>
  </si>
  <si>
    <t>解释宣传：城区西陵区沃信达专营店，宽带业务AA，已通知开户营业厅联系用户办理报装业务，用户满意</t>
  </si>
  <si>
    <t>BL202310291350412261</t>
  </si>
  <si>
    <t>18671707987</t>
  </si>
  <si>
    <t>蔡雨希</t>
  </si>
  <si>
    <t>2023-10-29 16:57:01</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</si>
  <si>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t>
    </r>
    <r>
      <rPr>
        <sz val="11"/>
        <rFont val="Arial"/>
        <charset val="0"/>
      </rPr>
      <t xml:space="preserve">	</t>
    </r>
    <r>
      <rPr>
        <sz val="11"/>
        <rFont val="宋体"/>
        <charset val="0"/>
      </rPr>
      <t>城区西陵区卓悦智慧通信合作营业厅（新）
赔付月份：:2023年1月、2023年2月、2023年3月、2023年4月、2023年5月、2023年6月、2023年7月、2023年8月、2023年9月、2023年10月、2022年12月
返还倍率:单倍
赔付金额：:110
是否已经取消业务:是
是否承诺退费：:是
用户是否需要回复：:否
用户要求：:退费</t>
    </r>
  </si>
  <si>
    <t>TS202310041412372400</t>
  </si>
  <si>
    <t>13094189331</t>
  </si>
  <si>
    <t>林新龙</t>
  </si>
  <si>
    <t>2023-10-04 16:58:41</t>
  </si>
  <si>
    <t xml:space="preserve">
高级模板内容：
投诉问题描述:用户来电未办理低消融合（宽移固）移网低消59元（湖北）
业务名称:低消融合（宽移固）移网低消59元（湖北）
争议月份:2023年6月、2023年7月、2023年8月、2023年9月
争议金额:52.5
办理渠道:	宜昌市城区胜利四路自有营业厅
前台是否取消:已取消
是否承诺退费:否
用户要求:核实清楚，用户执意要求退还费用。用户告知上个月已经反馈过了。前台没有查到任何工单。并且用户告知上个客服说10月1号退还费用。</t>
  </si>
  <si>
    <t>Q23:城区猇亭自有营业厅，低消送宽带AA，虚拟地址未安装，9月已取消，减免7-9月低消补收费用45.4元，系统办理预存享40元赠费，立即到账，剩余5.4元今日内现金到账，此费用无法抵扣往月欠费及打印发票，用户满意</t>
  </si>
  <si>
    <t>TS202310061000310916</t>
  </si>
  <si>
    <t>投诉工单（2021版）&gt;&gt;移网&gt;&gt;【变更及服务】产品查询&gt;&gt;余额余量不清晰/不认可</t>
  </si>
  <si>
    <t>2023-10-07 10:05:27</t>
  </si>
  <si>
    <t xml:space="preserve">
高级模板内容：
投诉问题描述:前期工单TS202310041412372400退费45.4  对于退费使用情况不认可 解释账单查询   不认可 要求核实回复
争议时间:2023-10-06
争议金额:45.4
用户查询情况:无法使用
前台实际查询情况:可用作月租  通信上网费用
用户要求:加急核实回复</t>
  </si>
  <si>
    <t>TS202310060956180807</t>
  </si>
  <si>
    <t>投诉工单（2021版）&gt;&gt;移网&gt;&gt;【变更及服务】增值或权益业务使用&gt;&gt;无法增加或取消附加包、增值业务（或权益）</t>
  </si>
  <si>
    <t>16671726162</t>
  </si>
  <si>
    <t>杨美玲</t>
  </si>
  <si>
    <t>2023-10-07 09:07:19</t>
  </si>
  <si>
    <t xml:space="preserve">
高级模板内容：
投诉问题描述:无法取消增值业务，cb无该业务显示，但是账单有显示
业务名称:月固定费_联通助理业务功能费_联通助理业务功能费，	 月固定费_基础附加包_视频彩铃 	 增值业务费_联通云盘会员服务费_联通云盘会员服务费
无法办理原因:无法取消  
办理渠道:/
用户要求:在线取消该业务，请协助处理，谢谢</t>
  </si>
  <si>
    <t>解释宣传：城区猇亭自有营业厅AA，用户反映有炫彩通信助理包-云盘版扣费问题。经核实，该厅于23.8月该厅办理“预存得2880元话费分36月”绑定此业务同时生效，月返80元，用户每月实付139元话费，满意。</t>
  </si>
  <si>
    <t>TS202310091000501201</t>
  </si>
  <si>
    <t>15672543454</t>
  </si>
  <si>
    <t>胡武平</t>
  </si>
  <si>
    <t>2023-10-09 13:36:45</t>
  </si>
  <si>
    <t xml:space="preserve">
高级模板内容：
投诉问题描述:用户表明前期工单宽带费用还未返回，前台已解释，用户要求处理
业务名称:宽带
变更渠道:线上
用户要求:我的手机号，在本人不知情的情況下报装了宽帶，从昨天到現在都沒有等到合理的解釋。不知道把宽帶装什么地方，用户表明前期工单宽带费用还未返回，前台已解释，用户要求处理</t>
  </si>
  <si>
    <t>Q23：城区猇亭自有营业厅AA，经核查属营业厅办理缓装宽带时未与客户达成一致，已按客户要求取消，已退还23.3-9月补收费用125.9元，系统办理预存享50元赠费包，立即到账，补赠剩余75.9元，24小时退费到账，此费用无法抵扣往月欠费及打印发票，客户满意。</t>
  </si>
  <si>
    <t>TS202310112104440403</t>
  </si>
  <si>
    <t>071703971772</t>
  </si>
  <si>
    <t>陈传富</t>
  </si>
  <si>
    <t>湖北分公司&gt;&gt;客服中心&gt;&gt;人力室</t>
  </si>
  <si>
    <t>2023-10-13 10:40:34</t>
  </si>
  <si>
    <t xml:space="preserve">071703971772命中精准预判服务场景:[65岁以上老人] 
用户反馈被动开通了低消融合套餐与宽带，现要求取消宽带与低消业务，请尽快处理回复</t>
  </si>
  <si>
    <t>Q23：城区猇亭自有营业厅，低消虚拟宽带AA，用户反馈低消虚拟宽带问题，经核实，为营业厅开通时未跟用户解释清楚导致，已按用户要求取消，考虑用户感知，申请退23.4-9月低消补收费用，合计84.5元，待10月帐单出帐后于次月7日前到帐，此费用不可打印发票，因多次未联系上客户，我司核实情况处理，如有疑问可在工作时间（08:30-12:00；14:00-17:30）致电我司宜昌联通13032700872，烦请前台代为转告</t>
  </si>
  <si>
    <t>TS202310141301352486</t>
  </si>
  <si>
    <t>071703553324</t>
  </si>
  <si>
    <t>涂德辉</t>
  </si>
  <si>
    <t>2023-10-16 09:02:48</t>
  </si>
  <si>
    <t xml:space="preserve">[65岁以上老人]
高级模板内容：
投诉问题描述:用户称未办理过宽带，对于名下有宽带，还有（移网低消（湖北）-低消融合（300M）），每月抵消扣费不满，已解释资费情况挽留无效，要求取消宽带并退费，请处理，谢谢！
争议月份:2023年1月、2023年2月、2023年3月、2023年4月、2023年5月、2023年6月、2023年7月、2023年8月、2023年9月、2023年10月
争议金额:0
用户要求:尽快回复处理，谢谢！</t>
  </si>
  <si>
    <t>Q22：城区猇亭自有营业厅，10元300M宽带（湖北）-低消融合（300M）和10元12个月宽带赠费（湖北）-立即生效AA，经核查属营业厅解释错误导致，现已取消，查询宽带抵消补收23.01-23.10月费用合计460元，现已为客户申请295元至号码13207227189上，24小时内到账；另由猇亭自有营业厅申请165元至号码13217173806 上，于11月5日前到账，此费用不可打印发票，满意。</t>
  </si>
  <si>
    <t>TS202310032308551052</t>
  </si>
  <si>
    <t>18674202971</t>
  </si>
  <si>
    <t>田书涵</t>
  </si>
  <si>
    <t>2023-10-04 16:47:50</t>
  </si>
  <si>
    <t xml:space="preserve">
高级模板内容：
投诉问题描述:用户来电称并未办理18674202971副卡，要求我方线上核实是谁订购，烦请协助处理谢谢
业务名称:副卡
争议月份:2023年10月
争议金额:0
办理渠道:未核实到
前台是否取消:未取消
是否承诺退费:否
用户要求:核实回电</t>
  </si>
  <si>
    <t>Q22：城区新时空旗舰店(自建他营)AA，被动办理副卡开户，已告知用户可到厅办理销户，考虑用户使用感知，已为用户申请减免1-10月费用100元，24小时内赠费到账，不可打印发票，满意</t>
  </si>
  <si>
    <t>BL202310250935170918</t>
  </si>
  <si>
    <t>18271334890</t>
  </si>
  <si>
    <t>李婷</t>
  </si>
  <si>
    <t>2023-10-25 15:38:35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</si>
  <si>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CBSS账单扣费名称：:5G炫彩通信助理包-云盘版（首月5元半价）+本月流量费
办理渠道:城区新时空旗舰店(自建他营)
赔付月份：:2023年1月、2023年2月、2023年3月、2023年4月、2023年5月、2023年6月、2023年7月、2023年8月、2023年9月、2023年10月、2022年12月
返还倍率:单倍
赔付金额：:140
是否已经取消业务:是
是否承诺退费：:是
用户是否需要回复：:否
用户要求：:退费，升级投诉倾向</t>
  </si>
  <si>
    <t>TS202310030902280113</t>
  </si>
  <si>
    <t>兰桂琳</t>
  </si>
  <si>
    <t>高级模板内容：
投诉问题描述:用户来电要求线上取消炫彩通信助理包-云盘版-次月生效（湖北）1
业务名称:炫彩通信助理包-云盘版-次月生效（湖北）1
无法办理原因:无法取消
办理渠道:无
用户要求:要求线上取消，谢谢</t>
  </si>
  <si>
    <t>解释宣传：城区新时空手机世界猇亭店(自建他营)AA，用户反映开通炫彩通信助理包-云盘版业务问题，经核实，为营业厅办理套餐变赠费活动时未给用户解释清楚，现已跟用户解释清楚，并取消了此赠费活动，满意。</t>
  </si>
  <si>
    <t>TS202310011502381399</t>
  </si>
  <si>
    <t>投诉工单（2021版）&gt;&gt;移网&gt;&gt;【变更及服务】渠道服务&gt;&gt;营业厅业务办理错误/操作不熟练</t>
  </si>
  <si>
    <t>15549329788</t>
  </si>
  <si>
    <t>何可而</t>
  </si>
  <si>
    <t>2023-10-01 15:45:54</t>
  </si>
  <si>
    <t xml:space="preserve">
高级模板内容：
投诉问题描述:用户来电反馈自己前往自有营业厅办理降低最低套餐，但是现在发现是39元的，对此不认可
到厅时间:2023-09-24
到厅名称:	城区星火路自有营业厅
办理业务:福多多39元（湖北）
营业厅地址:宜昌市珍珠路老国家电网旁
用户要求:要求立即变更为29元套餐，不认可次月生效</t>
  </si>
  <si>
    <t>工作差错：城区星火路自有营业厅AA，用户反映转资问题，经核实营业厅办理转资操作错误，现已按客户要求办理转资福多多29元，次月生效，同时减免本月10元，24小时到账，此费用不可打印发票，客户满意。</t>
  </si>
  <si>
    <t>TS202310050957312176</t>
  </si>
  <si>
    <t>071701057329</t>
  </si>
  <si>
    <t>刘燕</t>
  </si>
  <si>
    <t>2023-10-06 13:40:47</t>
  </si>
  <si>
    <t>用户表示自己安装店里的宽带没有电视也没有安装机顶盒，但一直收费，没有机顶盒也不愿前往营业厅处理，解释不认可，请公司处理</t>
  </si>
  <si>
    <t>Q22：城区星火路自有营业厅，湖北IPTV产品套餐AA，经核查属营业厅解释 错误导致，现已为客户取消，并为用户申请79元费用，24小时内到账，另为主副卡办理预存话费享50元话费优惠（湖北），此费用不可打印发票，满意。</t>
  </si>
  <si>
    <t>TS202310041008191306</t>
  </si>
  <si>
    <t>18672101591</t>
  </si>
  <si>
    <t>2023-10-06 10:02:13</t>
  </si>
  <si>
    <t xml:space="preserve">
高级模板内容：
投诉问题描述:用户来电对本机和另一个副卡（15572778825）收取的副卡功能费不认可，称前期告知会取消功能费，但目前仍在收取，解释后仍不认可
争议月份:2023年10月
争议金额:20
用户要求:要求回复处理</t>
  </si>
  <si>
    <t>解释宣传：城区星火路自有营业厅，副卡问题未解释清楚。经核实，客户于 2023-07-26 13:25:51 城区星火路自有营业厅办理副卡套餐，每月会收取10元月租费用，已联系客户解释说明，客服部已为客户办理 副卡月功能费-0元，次月生效，考虑客户感知，申请为客户赠送20元话费，24小时内到账，此费用无法抵扣往月欠费且不可打印发票，满意。</t>
  </si>
  <si>
    <t>BL202310061020261393</t>
  </si>
  <si>
    <t>办理工单（2021版）&gt;&gt;提醒服务&gt;&gt;公众信息（含10010发送）开通</t>
  </si>
  <si>
    <t>18671766219</t>
  </si>
  <si>
    <t>王斌</t>
  </si>
  <si>
    <t>2023-10-07 09:01:47</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</si>
  <si>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</t>
  </si>
  <si>
    <t>Q23：城区星火路自有营业厅  炫彩通信助理包体验版   经核实 2023-02-28 16:58:37 城 城区星火路自有营业厅  给客户开通炫 5G炫彩通信助理包-云盘版（首月5元半价） 。现客户表示无需使用，业务已取消，考虑客户感知，申请减免23年5月-10月费用合计50元，24小时内现金方式到账，此费用无法抵扣往月欠费且不可打印发票，满意。</t>
  </si>
  <si>
    <t>TS202310041821451029</t>
  </si>
  <si>
    <t>投诉工单（2021版）&gt;&gt;融合&gt;&gt;【入网】金融分期等合约&gt;&gt;金融分期收费/电子券抵扣争议</t>
  </si>
  <si>
    <t>18607205755</t>
  </si>
  <si>
    <t>夏圣</t>
  </si>
  <si>
    <t>2023-10-07 09:24:13</t>
  </si>
  <si>
    <t xml:space="preserve">22年Q3Q4重点客户
高级模板内容：
投诉问题描述:用户来电称办理的时候告知是每月可以赠送80元话费,但是用户现查询返还的不是话费,对此合约不认可,要求我方核实处理,请协助处理,谢谢.
产品名称:分期预存得1920元电子券分24月（5G199套餐购机优惠）
办理时间:2023-10-29
办理渠道:城区星火路自有营业厅
用户要求:用户来电称办理的时候告知是每月可以赠送80元话费,但是用户现查询返还的不是话费,对此合约不认可,要求我方核实处理,请协助处理,谢谢.</t>
  </si>
  <si>
    <t>工作差错：城区星火路自有营业厅，分期预存得1920元电子券分24月AA，工作人员活动办理错误，现已取消此活动，重新参与存量5G畅爽套餐享99元赠费活动，立即生效，用户满意</t>
  </si>
  <si>
    <t>ZX202310081543521307</t>
  </si>
  <si>
    <t>15571779030</t>
  </si>
  <si>
    <t>马婷婷</t>
  </si>
  <si>
    <t>2023-10-08 16:26:32</t>
  </si>
  <si>
    <t xml:space="preserve">判断省分:湖北
:被动办理宽带
:不需要
:
高级模板内容：
问题描述:用户来电反馈被动办理宽带，要求取消宽带变更套餐为福多多59元套餐
第二联系方式:13972537641
销户原因:不是自己办理的宽带
用户要求:不方便到厅，要求线上协助取消宽带变更套餐</t>
  </si>
  <si>
    <t>Q22：城区星火路自有营业厅，低消送宽带AA，虚拟宽带，挽留失败，客服部已取消，主卡转资59元福多多卡套餐，次月生效，满意</t>
  </si>
  <si>
    <t>TS202310092139030744</t>
  </si>
  <si>
    <t>2023-10-10 18:36:11</t>
  </si>
  <si>
    <t xml:space="preserve">22年Q3Q4重点客户
高级模板内容：
投诉问题描述:用户来电称变更套餐时说的是任何内容都不变，但现在短信没有了，流量只有60G，超出之后扣费，用户不认可，要求我方尽快处理
业务名称: 畅爽冰激凌5G套餐199元（基础版）
宣传渠道:营业厅
宣传内容:任何内容都不变，还是限速不限量
实际情况:流量只有60G，超出之后还要扣费，短信赠送的300条也没有了
用户要求:用户要求我方尽快处理，或者是将套餐改回原来的套餐</t>
  </si>
  <si>
    <t>解释宣传：城区星火路自有营业厅AA，用户反馈办理转资时营业厅未解释清楚，新套餐流量超出后要收费，已跟用户解释清楚，现用户要求转回原来的4G畅爽冰激凌199元套餐，该套餐已下架，无法更改回来，我司已登记申请，预计月底办理转回原套餐，用户知晓，满意。</t>
  </si>
  <si>
    <t>BL202310121914000979</t>
  </si>
  <si>
    <t>071704408039</t>
  </si>
  <si>
    <t>张胜成</t>
  </si>
  <si>
    <t>2023-10-13 10:55:22</t>
  </si>
  <si>
    <r>
      <rPr>
        <sz val="11"/>
        <rFont val="宋体"/>
        <charset val="0"/>
      </rPr>
      <t>&gt;业务号码&gt;071704408039；&gt;号码归属地&gt;宜昌；&gt;产品名称&gt;15元提速包(湖北)（立即生效，次月收费）-新；&gt;产品代码&gt;91288937；&gt;产品编码&gt;无；&gt;订购时间&gt;2023-09-08 13:42:46；&gt;核查情况&gt;平台故障；&gt;不规范定制分类&gt;平台故障，无法判责；&gt;退费金额&gt;5元；&gt;退费时间&gt;2023-10-13；&gt;投诉内容&gt;
高级模板内容：
赔付类型：:增值业务争议 
CBSS账单扣费名称：:15元提速包(湖北)（立即生效，次月收费）-新
办理渠道:</t>
    </r>
    <r>
      <rPr>
        <sz val="11"/>
        <rFont val="Arial"/>
        <charset val="0"/>
      </rPr>
      <t xml:space="preserve">			</t>
    </r>
    <r>
      <rPr>
        <sz val="11"/>
        <rFont val="宋体"/>
        <charset val="0"/>
      </rPr>
      <t>城区星火路自有营业厅
赔付月份：:2023年10月
返还倍率:单倍
赔付金额：:5
是否已经取消业务:是
是否承诺退费 ：:是
用户是否需要回复：:否
用户要求：:退费</t>
    </r>
  </si>
  <si>
    <t>BL202310060827122242</t>
  </si>
  <si>
    <t>17671325179</t>
  </si>
  <si>
    <t>周恒</t>
  </si>
  <si>
    <t>2023-10-06 17:19:42</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</si>
  <si>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SP产品ID/元素ID：:无
办理渠道:城区中通固网专业合作厅
赔付月份：:2023年4月、2023年5月、2023年6月、2023年7月、2023年8月、2023年9月、2023年10月
返还倍率:单倍
赔付金额：:70
是否已经取消业务:是
是否承诺退费 ：:是
用户是否需要回复：:否
用户要求：:退费</t>
  </si>
  <si>
    <t>BL202310171143500441</t>
  </si>
  <si>
    <t>13217170668</t>
  </si>
  <si>
    <t>杨本芳</t>
  </si>
  <si>
    <t>2023-10-17 16:28:17</t>
  </si>
  <si>
    <t>&gt;业务号码&gt;13217170668；&gt;号码归属地&gt;宜昌；&gt;产品名称&gt;5G炫彩通信助理包-云盘版（首月5元半价）；&gt;产品代码&gt;无；&gt;产品编码&gt;91245135；&gt;订购时间&gt;2023-10-0312:38:35；&gt;核查情况&gt;平台故障；&gt;不规范定制分类&gt;平台故障，无法判责；&gt;退费金额&gt;115元；&gt;退费时间&gt;2023-10-17；&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赔付月份：:2023年1月、2023年2月、2023年3月、2023年4月、2023年5月、2023年6月、2023年7月、2023年8月、2023年9月、2023年10月、2022年12月、2022年11月
返还倍率:单倍
赔付金额：:115
是否已经取消业务:是
是否承诺退费：:是
用户是否需要回复：:否
用户要求：:请处理退费115元</t>
  </si>
  <si>
    <t>城区中通固网专业合作厅2022-11-26 10:52:28</t>
  </si>
  <si>
    <t>TS202310021156160395</t>
  </si>
  <si>
    <t>丁昌菊</t>
  </si>
  <si>
    <t>高级模板内容：
投诉问题描述:用户对本月消费129元不认可，前台已解释，用户不认可，认为前台胡说八道，麻烦协助处理
争议月份:2023年10月
争议金额:129
用户要求:尽快处理</t>
  </si>
  <si>
    <t>解释宣传： 当阳城区南正街自有营业厅 ，副卡问题未解释清楚。经核实，客户于 2022-09-03 13:18:25  在当阳城区南正街自有营业厅 办理副卡，参加 副卡免月租12个月（10元话费12个月）（湖北）-立即生效 活动，活动于 2023-08-31 23:59:59 结束，已联系客户解释说明，考虑客户感知，申请赠送20元话费，24小时到帐，此费用无法抵扣往月欠费且不可打印发票，，并为副卡操作副卡月功能费-0元(次月生效)，次月生效，满意。</t>
  </si>
  <si>
    <t>TS202310021436531733</t>
  </si>
  <si>
    <t>卢成剑</t>
  </si>
  <si>
    <t>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电话外呼号码:无
渠道名称:营业厅
反应问题涉及场景:诱导订购（业务与实际宣传不符）
产品名称:畅越冰激凌5G套餐59元
争议月份:2023年10月
是否承诺退费:是
承诺退费金额:59
是否取消业务（如取消失败，需加上系统报错的提示）:无
是否需要回复:是
用户要求:核实处理</t>
  </si>
  <si>
    <t>工作差错：当阳城区南正街自有营业厅，网龄计划合约AA，工作人员转资后未添加网龄计划合约导致承诺与实际不符，现已添加网龄计划合约2年，次月生效，本月赠送6G国内流量，限当月使用，满意</t>
  </si>
  <si>
    <t>TS202310030854332475</t>
  </si>
  <si>
    <t>刘春晓</t>
  </si>
  <si>
    <t>高级模板内容：
投诉问题描述:不知情/未经同意被办理业务
业务名称:湖北IPTV_1华为平台包月-10元/月和副卡18572375569的月租费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争议金额:290
办理渠道:当阳城区南正街自有营业厅
前台是否取消:未取消
是否承诺退费:否
用户要求:用户要求取消宽带的IPTV业务，且副卡也是免费的，并退费，请处理，谢谢。</t>
  </si>
  <si>
    <t>解释宣传：当阳城区南正街自有营业厅AA，用户反映副卡和电视问题，经核实因营业厅未精神清楚资费，现已联系客户解释，客户表示继续保留电视，不取消，认可每月10元，我司申请减免18572375569  的7-10月费用合计40元，24小时到账，此费用不可打印发票，客户满意。</t>
  </si>
  <si>
    <t>TS202310031301101325</t>
  </si>
  <si>
    <t>071704000817</t>
  </si>
  <si>
    <t>汤贵成</t>
  </si>
  <si>
    <t>2023-10-04 15:28:54</t>
  </si>
  <si>
    <t>用户来电投诉对本月IPTV扣费10元质疑，用户对此费用很不认可，要求取消并退费，解释无效，请处理并回复！前期工单流水号是TS202309051557060954，处理结果是您反映套餐收费的问题，核实当阳城区南正街自有营业厅AA，您反映开通机顶盒WIFI-10元/月（24个月）、1000M宽带提速包（30元）、炫彩通信助理包-云盘版业务。经核实，营业厅23.5月办理时未解释清楚，您免费领取路由器，需绑定WIFI-10元/月（24个月）合约活动；另该厅办理的宽带提速包已享399组网套包得180元分6个月组网优惠，出账时减免为0元，第7个月营业厅直接取消；炫彩通信助理包-云盘版于23.6-9月扣费40元，您表示无需使用，已取消并申请退费，此费用不可打印发票。致电未接，已短信答复，如有疑问可在工作时间（08:30-12:00；14:00-17:30）联系07173902220当阳自营厅咨询处理。如您咨询，请10010话务中心代为解释，谢谢。用户不认可，要求重新处理</t>
  </si>
  <si>
    <t>解释宣传：当阳城区南正街自有营业厅AA，用户反映IPTV扣费问题，经核实，营业厅23.5月办理时未解释清楚，此业务为办理宽带时绑定开通，出于服务角度，申请退23.5-10月扣费合计60元， 此费用不可打印发票，后期仍执行原标准，2023-10-04 14:19:51已到账50元，2023-10-04 14:19:52到账10元，均已到账，用户满意。</t>
  </si>
  <si>
    <t>TS202310061252510352</t>
  </si>
  <si>
    <t>15672536795</t>
  </si>
  <si>
    <t>张大芳</t>
  </si>
  <si>
    <t>2023-10-07 15:14:29</t>
  </si>
  <si>
    <t xml:space="preserve">
高级模板内容：
投诉问题描述:用户来电反映当时办理套餐的时候说的加上宽带副卡一个月消费65元，但是现在发现现在扣费100多的费用，对此不认可，和当时办理告知不一致，要求投诉
业务名称:福多多卡59元
宣传渠道:营业厅
宣传内容:一个月65元所有包完
实际情况:扣费105.94元
用户要求:投诉和当时办理不一致</t>
  </si>
  <si>
    <t>Q23：当阳城区南正街自有营业厅   炫彩通信助理包体验版   经核实2023-08-04 09:33:46当阳城区南正街自有营业厅给客户开通炫彩通信助理包体验版。现客户表示无需使用，业务已取消，当阳城区南正街自有营业厅72小时内给用户赠送20元话费到账，客户表示知晓。</t>
  </si>
  <si>
    <t>TS202310061829070843</t>
  </si>
  <si>
    <t>17671321299</t>
  </si>
  <si>
    <t>艾建军</t>
  </si>
  <si>
    <t>2023-10-07 10:40:56</t>
  </si>
  <si>
    <t xml:space="preserve">
高级模板内容：
投诉问题描述:用户来电对现在套餐资费不认可，用户称办理套餐的时候工作人员告知每个月只扣费129元，目前查看扣费169元，用户不认可，要求后台处理退费，麻烦后台核实处理
争议月份:2023年10月
争议金额:169
用户要求:要求尽快处理</t>
  </si>
  <si>
    <t>解释宣传：当阳城区南正街自有营业厅AA，用户反映电视问题，经核实因营业厅办理转资后未告知电视费用，现申请减免2年电视费用合计240元，24小时到账，此费用不可打印发票，另核实于2023-08-10 11:08:44通过湖北杭州翔羽线上业务代理(宜昌)办理职场精英畅阅包，已取消，并退还8-10月费用合计60元，已到账，此费用可打印发票，用户满意。</t>
  </si>
  <si>
    <t>TS202310071142330605</t>
  </si>
  <si>
    <t>投诉工单（2021版）&gt;&gt;移网&gt;&gt;【入网】携入&gt;&gt;携入后被停机</t>
  </si>
  <si>
    <t>15997514610</t>
  </si>
  <si>
    <t>2023-10-07 15:09:16</t>
  </si>
  <si>
    <t>用户反馈:携入后发生问题
根据用户描述的问题进行查询和解释:不认可
:用户来电表示当时说的携号转网这个号码不变 现在转过来之后怎么给用户改了一个号码 用户非常不认可 要求我们线上处理 谢谢</t>
  </si>
  <si>
    <t>解释宣传：当阳城区南正街自有营业厅AA，用户反映营业厅未解释清楚入网号码，经核实现已通知营业厅联系客户解释，告知客户此号码可绑定作为副卡使用，不会办理销户，客户认可。</t>
  </si>
  <si>
    <t>BL202310111822102352</t>
  </si>
  <si>
    <t>13177070930</t>
  </si>
  <si>
    <t>林晓凡</t>
  </si>
  <si>
    <t>2023-10-12 11:02:17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</si>
  <si>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办理渠道:线下营业厅
赔付月份：:2023年10月、2023年9月、2023年5月、2023年6月、2023年7月、2023年8月、2023年4月、2023年3月、2023年2月、2023年1月、2022年11月、2022年12月
返还倍率:单倍
赔付金额：:110
是否已经取消业务:是
是否承诺退费 ：:是
用户是否需要回复：:否
用户要求：:退费</t>
  </si>
  <si>
    <t>当阳城区南正街自有营业厅2022-11-29 16:32:11</t>
  </si>
  <si>
    <t>TS202310141703052468</t>
  </si>
  <si>
    <t>15872529725</t>
  </si>
  <si>
    <t>黄雨菡</t>
  </si>
  <si>
    <t>2023-10-15 11:04:08</t>
  </si>
  <si>
    <t xml:space="preserve">用户反馈：:各渠道人员服务、态度问题
告知联通对服务质量的重视，再次解释安抚并致歉:不认可仍要投诉
用户要投诉的人员：:营业厅人员
:
高级模板内容：
投诉问题描述:用户来电反映自己在营业厅办理套餐变更，营业厅工作人员要求重新激活两张副卡，用户对此不认可
到厅时间:2023-10-14
到厅名称:中国联通当阳市分公司
办理业务:主副卡
营业厅地址:当阳市南正街
用户要求:要求投诉此营业厅并回复用户</t>
  </si>
  <si>
    <t>工作差错：当阳城区南正街自有营业厅AA，用户反映被动办理副卡问题，经核实营业厅未经客户同意办理副卡。现已取消，我司联系客户解释并致歉，用户满意。</t>
  </si>
  <si>
    <t>TS202310221522200272</t>
  </si>
  <si>
    <t>13886746408</t>
  </si>
  <si>
    <t>周相峰</t>
  </si>
  <si>
    <t>2023-10-23 09:02:22</t>
  </si>
  <si>
    <r>
      <rPr>
        <sz val="11"/>
        <rFont val="宋体"/>
        <charset val="0"/>
      </rPr>
      <t xml:space="preserve">
高级模板内容：
投诉问题描述:用户称没有办理过2021现金流活动专用，要求核查处理，必须给出合理解释，提及投诉，请后台协助，谢谢
业务名称:</t>
    </r>
    <r>
      <rPr>
        <sz val="11"/>
        <rFont val="Arial"/>
        <charset val="0"/>
      </rPr>
      <t xml:space="preserve">	</t>
    </r>
    <r>
      <rPr>
        <sz val="11"/>
        <rFont val="宋体"/>
        <charset val="0"/>
      </rPr>
      <t>2021现金流活动专用
争议月份:2023年10月
争议金额:0
办理渠道:当阳城区南正街自有营业厅
前台是否取消:未取消
是否承诺退费:否
用户要求:尽快处理</t>
    </r>
  </si>
  <si>
    <t>BL202310121156490082</t>
  </si>
  <si>
    <t>13197346271</t>
  </si>
  <si>
    <t>王重元</t>
  </si>
  <si>
    <t>2023-10-12 16:41:10</t>
  </si>
  <si>
    <t>&gt;业务号码&gt;13197346271；&gt;号码归属地&gt;宜昌；&gt;产品名称&gt;炫彩通信助理包-云盘版 -立即生效（湖北）；&gt;产品代码&gt;91212918；&gt;产品编码&gt;无；&gt;订购时间&gt;2023-09-27 16:27:05；&gt;核查情况&gt;平台故障；&gt;不规范定制分类&gt;平台故障，无法判责；&gt;退费金额&gt;15元；&gt;退费时间&gt;2023-10-12；&gt;投诉内容&gt;
高级模板内容：
赔付类型：:增值业务争议 
CBSS账单扣费名称：:炫彩通信助理包
办理渠道:当阳河溶支局营销
赔付月份：:2023年9月、2023年10月
返还倍率:单倍
赔付金额：:15
是否已经取消业务:是
是否承诺退费 ：:是
用户是否需要回复：:否
用户要求：:用户要求退还9月10月炫彩通信助理包产生的15元费用，业务已取消，前台已承诺退费，请后台协助处理谢谢</t>
  </si>
  <si>
    <t>TS202310022049470057</t>
  </si>
  <si>
    <t>16671729215</t>
  </si>
  <si>
    <t>罗汉生</t>
  </si>
  <si>
    <t>2023-10-04 09:06:21</t>
  </si>
  <si>
    <t xml:space="preserve">
高级模板内容：
投诉问题描述:用户对10月月租不认可，称自己月租是99元的，前台多次解释无效
争议月份:2023年10月
争议金额:72.86
用户要求:用户要求核实处理</t>
  </si>
  <si>
    <t>解释宣传：当阳庙前盛双通讯代理点，沃家神眼AA，监控免费一年于9月赠费结束，现申请减免一年功能费用120元，系统办理16671729215号码预存享10元赠费*12个月，立即到账，此费用无法抵扣往月欠费及打印发票，用户满意</t>
  </si>
  <si>
    <t>BL202310031105451289</t>
  </si>
  <si>
    <t>15672536916</t>
  </si>
  <si>
    <t>王先忠</t>
  </si>
  <si>
    <t>2023-10-04 09:26:52</t>
  </si>
  <si>
    <t>&gt;业务号码&gt;15672536916；&gt;号码归属地&gt;宜昌；&gt;产品名称&gt;炫彩通信助理包-云盘版-立即生效（湖北）；&gt;产品代码&gt;无；&gt;产品编码&gt;无；&gt;订购时间&gt;2022-11-2909:49:10；&gt;核查情况&gt;平台故障；&gt;不规范定制分类&gt;平台故障，无法判责；&gt;退费金额&gt;110元；&gt;退费时间&gt;2023/10/3；&gt;投诉内容&gt;赔付类型：:增值业务争议
CBSS账单扣费名称：:炫彩通信助理包-云盘版-立即生效（湖北）
办理渠道:当阳市半月玉蕾合作厅
赔付月份：:2023年1月、2023年2月、2023年3月、2023年4月、2023年5月、2023年6月、2023年7月、2023年8月、2023年9月、2023年10月、2022年12月
返还倍率:单倍
赔付金额：:110
是否已经取消业务:是
是否承诺退费：:是
用户是否需要回复：:否
用户要求：:尽快处理</t>
  </si>
  <si>
    <t>TS202310070851580625</t>
  </si>
  <si>
    <t>13277239830</t>
  </si>
  <si>
    <t>原秋华</t>
  </si>
  <si>
    <t>2023-10-07 12:48:01</t>
  </si>
  <si>
    <t xml:space="preserve">
高级模板内容：
投诉问题描述:用户办理副卡未说明副卡的收费情况
业务名称:副卡
宣传渠道:营业厅
宣传内容:免费
实际情况:10块钱一个月
用户要求:用户对于炫彩通信助理包-云盘版 -次月生效（湖北）-10元不认可</t>
  </si>
  <si>
    <t>"Q23：当阳市半月玉蕾合作厅，炫彩通信助理包-云盘版 -次月生效（湖北）-10元AA，经核查用户反映办理开户时未告知会开通沃助理业务，现以为用户取消并申请减免7-10月费用40元，24小时内赠费到账，不可打印发票，满意。"</t>
  </si>
  <si>
    <t>TS202310051611481253</t>
  </si>
  <si>
    <t>18995872360</t>
  </si>
  <si>
    <t>黄翠英</t>
  </si>
  <si>
    <t>2023-10-06 17:22:47</t>
  </si>
  <si>
    <t xml:space="preserve">
高级模板内容：
投诉问题描述:用户表示自己的扣费看不懂，自己每月是89的基本月租，短信账单查询是扣了99元，前台告知月底最后一天会有10元的返还，用户表示上月查到的都是89元，这个月和上个月的不一样，需要后台核实后联系用户，请后台协助办理，谢谢！
争议时间:2023-10-05
争议金额:10
用户查询情况:查询账单消费99元
前台实际查询情况:月底会有10元返还，抵扣之后就是89元
用户要求:用户要求核实清楚，给出合理解释</t>
  </si>
  <si>
    <t>解释宣传：当阳市腾喆通讯代理服务部，副卡费用问题未解释清楚。经核实，客户于2022-07-29 11:48:04 当阳市腾喆通讯代理服务部 办理副卡套餐，参加副卡免月租12个月（10元话费12个月）（湖北）-次月生效活动，实际未产生扣费，已联系客户解释说明，考虑客户感知，已为客户办理 副卡月功能费-0元(次月生效) ，申请减免本月20元费用，24小时到帐，此费用无法抵扣往月欠费且不可打印发票，满意。</t>
  </si>
  <si>
    <t>TS202310042150551756</t>
  </si>
  <si>
    <t>18727215063</t>
  </si>
  <si>
    <t>胡文杰</t>
  </si>
  <si>
    <t>2023-10-06 10:34:27</t>
  </si>
  <si>
    <t xml:space="preserve">[65岁以上老人] 
高级模板内容：
投诉问题描述:用户表示自己是69元的套餐，现在是89，用户不认可，解释无效，有投诉倾向
争议月份:2023年10月
争议金额:89
用户要求:用户表示自己是69元的套餐，现在是89，用户不认可，解释无效，有投诉倾向</t>
  </si>
  <si>
    <t>解释宣传：当阳市腾喆通讯代理服务部AA，副卡扣费未解释清楚。经核实，2022年8月办理两张副卡，享月赠10元优惠*12个月， 23.7月优惠到期，现申请退23.8-10月两张副卡合计60元，此费用不可打印发票，并为两张副卡勾选0月租优惠，次月生效，满意。</t>
  </si>
  <si>
    <t>BL202310081502281272</t>
  </si>
  <si>
    <t>071700060359</t>
  </si>
  <si>
    <t>高露</t>
  </si>
  <si>
    <t>2023-10-09 14:25:23</t>
  </si>
  <si>
    <r>
      <rPr>
        <sz val="11"/>
        <rFont val="宋体"/>
        <charset val="0"/>
      </rPr>
      <t>22年Q3Q4重点客户判断省分:其他省分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1000M宽带提速包（30元）（湖北） 
办理渠道:无
赔付月份：:2023年3月、2023年4月、2023年8月、2023年7月、2023年6月、2023年9月、2023年5月
返还倍率:单倍
赔付金额：:60
是否已经取消业务:是
是否承诺退费 ：:是
用户是否需要回复：:否
用户要求：:用户前期反馈了这个问题，之前处理是退还在手机号上，退费120元，实际扣费180元，用户不满，故此记单。</t>
    </r>
  </si>
  <si>
    <t>当阳市子龙路广信合作厅（自建他营）2023-03-26 17:59:26</t>
  </si>
  <si>
    <t>TS202310171135091518</t>
  </si>
  <si>
    <t>071700070442</t>
  </si>
  <si>
    <t>王秀贞</t>
  </si>
  <si>
    <t>2023-10-18 09:01:50</t>
  </si>
  <si>
    <t>071700070442命中精准预判服务场景:[65岁以上老人]
用户来电反馈被动开通“提速至1000M（30元）（湖北）”，要求公司协助取消，并且针对产生的扣费退还，请公司协助处理并回复。（用户提速包在CBSS“宽带提速包”模块无勾选项，故无法在线取消，因此未做授权处理，请公司协助处理。）</t>
  </si>
  <si>
    <t>Q23：当阳市子龙路广信合作厅（自建他营），宽带提速包AA，用户反馈宽带提速包的问题 ，经核实，为营业厅未通前未跟用户解释清楚导致，已取消，考虑用户感知，申请退23.4-10月宽带提速包费用，合计210元，24小时到帐，此费用不可打印发票，满意，。</t>
  </si>
  <si>
    <t>TS202310031137061696</t>
  </si>
  <si>
    <t>071704518954</t>
  </si>
  <si>
    <t>龚丽</t>
  </si>
  <si>
    <t>2023-10-04 14:29:12</t>
  </si>
  <si>
    <t xml:space="preserve">
高级模板内容：
投诉问题描述:用户称自己办理第二条宽带时工作人员告知可以免费加装，但是现在查询这个业务要收费30元每月，对此不认可
争议月份:2023年9月、2023年10月
争议金额:1
用户要求:用户要求核实为何会办成收费的业务，要求按照约定为其减免加装宽带的收费</t>
  </si>
  <si>
    <t>解释宣传：当阳玉阳万象城新时空合作厅(自建他营)AA，用户反映第二条宽带扣费问题，经核实，为营业厅工作人员办理业务时未跟用户解释清楚导致，现联系用户称已经营业厅已经给用户解释清楚了，另用户反馈18608609380开通沃助理业务问题，核实为当阳玉阳万象城新时空合作厅(自建他营)给用户办理预存0元;赠款总额2880元;2880元分36月返还时活动里包含的，无法单独取消，核实，代理商已于2023-10-04 10:10:53给用户一次性到帐120元，抵扣一年费用，已跟用户解释清楚，满意。</t>
  </si>
  <si>
    <t>TS202310031608221224</t>
  </si>
  <si>
    <t>18695079950</t>
  </si>
  <si>
    <t>饶忠华</t>
  </si>
  <si>
    <t>2023-10-04 14:10:30</t>
  </si>
  <si>
    <t xml:space="preserve">判断省分:其他省分
:增值业务争议
判断省分:湖北
:移网
:在补救范围内
:不认可
:大于500元
:
高级模板内容：
投诉问题描述:不知情开通业务
争议业务名称:1000M宽带提速包（30元）（湖北）湖北IPTV_1华为平台包月-10元/月AI彩铃6元包月
受理渠道:
争议月份:2023年1月、2023年2月、2023年3月、2023年4月、2023年5月、2023年6月、2023年7月、2023年8月、2023年9月、2023年10月、2022年5月、2022年6月、2022年7月、2022年8月、2022年9月、2022年10月、2022年11月、2022年12月
争议费用:0
一线客服在系统里:未取消，请后台协助处理
是否承诺退费:否
用户要求:表示不知情开通业务，这些都是自己不知情的情况下开通的要求取消并退费</t>
  </si>
  <si>
    <t>Q23：当阳玉阳智能通讯合作厅(自建他营) ，1000M宽带提速包AA，经核查属营业厅于23.3月开通宽带提速包，且营业厅于2023-03-26 15:11:20 30.00已退还30元费用；客户订购产品名称为 AI彩铃6元包月，产品代码为90115，有二次确认过程，不存在订购违规现象，考虑客户使用感知，网站方已取消屏蔽并于24小时退费102元现金方式到账，此费用可打印账单发票，电视每月收取10元费用，核实客户已安装使用，因多次未联系上客户，如有疑问可在工作时间（08:30-12:00；14:00-17:30）致电我司宜昌联通13032700872</t>
  </si>
  <si>
    <t>TS202310051857020114</t>
  </si>
  <si>
    <t>071700805207</t>
  </si>
  <si>
    <t>余双龙</t>
  </si>
  <si>
    <t>客户标识TCSI,TCSI-C,TCSI-A</t>
  </si>
  <si>
    <t>2023-10-06 14:49:47</t>
  </si>
  <si>
    <t>用户表示表示被动办理家庭WiFi服务费WIFI-10元/月（24个月）（湖北）业务，在线解释无效，用户表示当时办理师傅只告知有个移机费用120元，其他未告知有其他业务扣费，在线解释无效，用户不认可账单扣费，要求公司核实并尽快处理回复</t>
  </si>
  <si>
    <t>Q23： 当阳玉阳智能通讯合作厅(自建他营) ， 机顶盒WIFI-10元/月（24个月）（湖北） AA，经核查属营业厅办理时未与客户达成一致，现已为客户取消处理，并申请退还23.8-10月费用合计30元，24小时内到账，此费用不可打印账单发票，回访满意。</t>
  </si>
  <si>
    <t>TS202310061659371234</t>
  </si>
  <si>
    <t>18571028180</t>
  </si>
  <si>
    <t>杨海龙</t>
  </si>
  <si>
    <t>2023-10-07 11:27:57</t>
  </si>
  <si>
    <t xml:space="preserve">用户反馈：:各渠道人员服务、态度问题
告知联通对服务质量的重视，再次解释安抚并致歉:不认可仍要投诉
用户要投诉的人员：:营业厅人员
:
高级模板内容：
投诉问题描述:用户来电要求投诉当阳玉阳智能通讯合作厅工作人员厅(自建他营) EDY00312，1、续约没有跟用户提前沟通。2、套餐资费额外增加。3、用户不需要摄像头，额外增加了摄像头，前台对用户安抚解释不认可，要求投诉
到厅时间:2023-10-06
到厅名称:当阳玉阳智能通讯合作厅
办理业务:存量5G畅爽套餐享69元赠费
营业厅地址:用户无法提供
用户要求:尽快处理回复</t>
  </si>
  <si>
    <t>解释宣传：当阳玉阳智能通讯合作厅(自建他营)，合约续约AA，此为营业厅未向用户解释清楚合约续约内容，现已解释，与用户沟通办理预存享69元赠费*12个月，次月生效，查询用户未办理摄像头，用户认可，满意</t>
  </si>
  <si>
    <t>TS202310061420152263</t>
  </si>
  <si>
    <t>071700858235</t>
  </si>
  <si>
    <t>张磊</t>
  </si>
  <si>
    <t>2023-10-08 13:39:53</t>
  </si>
  <si>
    <t>对套餐月租里多了一个家庭WiFi服务费10.00不认可，表示此为多扣用户10元话费，已解释有合约赠费，用户坚持认为有多扣话费，要求公司尽快给予合理处理方案和回复。</t>
  </si>
  <si>
    <t>解释宣传：当阳玉阳智能通讯合作厅(自建他营)，家庭WiFi服务费未解释清楚。经核实，2022-10-07 16:00:06 当阳玉阳智能通讯合作厅 办理 机顶盒WIFI-10元/月（24个月） 赠送路由器活动，每月会收取10元费用，已联系客户解释说明，考虑客户感知，已为客户办理预存话费享10元/月话费优惠12个月活动，客户满意。</t>
  </si>
  <si>
    <t>TS202310141745410870</t>
  </si>
  <si>
    <t>071700000716</t>
  </si>
  <si>
    <t>何秀英</t>
  </si>
  <si>
    <t>2023-10-15 10:01:15</t>
  </si>
  <si>
    <t>#2022重保客户#071700000716命中精准预判服务场景:[65岁以上老人] 
用户来电表示对名下宽带提速包不知情，经核实业务为提速至1000M（30元）（湖北），前台无法核实到业务信息操作取消退订，请跟进处理。</t>
  </si>
  <si>
    <t>当阳玉阳智能通讯合作厅(自建他营)2023-03-25 20:36:17</t>
  </si>
  <si>
    <t>TS202310020931131204</t>
  </si>
  <si>
    <t>投诉工单（2021版）&gt;&gt;移网&gt;&gt;【产品及计费使用】计交费及发票&gt;&gt;合约赠款或返费不及时/未到账</t>
  </si>
  <si>
    <t>18695061056</t>
  </si>
  <si>
    <t>黄娥兰</t>
  </si>
  <si>
    <t>2023-10-16 08:51:09</t>
  </si>
  <si>
    <t xml:space="preserve">22年Q3Q4重点客户22年Q3Q4重点客户
高级模板内容：
投诉问题描述:合约赠款未到账
活动名称:湖北分期低消178元（24个月）
争议月份:2023年9月
争议金额:1000
用户要求:用户称办理合约时，工作人员告知合约到期返1000元的券，可以购买手机等其它设备抵用，但是现在没有收到该券，要求我方核实处理</t>
  </si>
  <si>
    <t>解释宣传：当阳玉阳智能通讯合作厅(自建他营)，分期活动未解释清楚。经核实，客户于2020-08-23 17:06:07当阳玉阳智能通讯合作厅办理花呗分期低消178元直降1000，活动于2022-08-31 23:59:59，活动结束后需续约才能再次参加活动，已联系客户解释说明，客户表示已自行至营业厅处理好，满意。</t>
  </si>
  <si>
    <t>BL202310172105221654</t>
  </si>
  <si>
    <t>13227258595</t>
  </si>
  <si>
    <t>黄雪莹</t>
  </si>
  <si>
    <t>2023-10-18 10:56:30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</si>
  <si>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赔付月份：:2023年1月、2023年2月、2023年3月、2023年4月、2023年5月、2023年6月、2023年7月、2023年8月、2023年9月、2023年10月、2022年11月、2022年12月
返还倍率:单倍
赔付金额：:120
是否已经取消业务:是
是否承诺退费：:是
用户是否需要回复：:否
用户要求：:已承诺退费</t>
  </si>
  <si>
    <t>当阳玉阳智能通讯合作厅(自建他营)2022-11-28 15:43:33</t>
  </si>
  <si>
    <t>TS202310020832570178</t>
  </si>
  <si>
    <t>陈云峰</t>
  </si>
  <si>
    <t>用户被动办理10元500M提速包(湖北)（立即生效，次月收费）-新要求取消并退费。</t>
  </si>
  <si>
    <t>当阳育溪自有营业厅2023-09-02 16:47:08</t>
  </si>
  <si>
    <t>TS202310111730071849</t>
  </si>
  <si>
    <t>投诉工单（2021版）&gt;&gt;融合&gt;&gt;【变更及服务】产品查询&gt;&gt;套餐内容不认可</t>
  </si>
  <si>
    <t>15549299063</t>
  </si>
  <si>
    <t>杨勇</t>
  </si>
  <si>
    <t>2023-10-12 19:38:41</t>
  </si>
  <si>
    <t xml:space="preserve">
高级模板内容：
投诉问题描述:用来电称号码现在的套餐：畅爽冰激凌5G套餐399元（基础版）不够用  称之前我方忽悠用户改了资费现在不够用  ，解释无效  要求我方更改一个语音够用的套餐
投诉项目:月固定费
争议月份:2023年10月
争议金额:0
用户要求:详见：TS202308141046000539  要求我方更改一个语音够用，资费划算的套餐  否则携号转网  请核实回电处理加急
</t>
  </si>
  <si>
    <t>解释宣传： 当阳育溪自有营业厅 ，资费套餐内容未解释清楚。经核实， 2023-06-26 10:04:13当阳育溪自有营业厅 给客户办理转资 畅爽冰激凌5G套餐239元（基础版） ，现客户反映套餐内分钟数为够用，导致产生扣费，已联系当阳育溪自有营业厅协助处理，营业厅已为客户办理畅爽冰激凌5G套餐399元（基础版）套餐，参加存量5G畅爽套餐享199元赠费活动，多次致电未接，已短信告知如您后期使用有任何疑问，可于工作时间（08：30-17：30）致电宜昌联通07176921001或13032700872。</t>
  </si>
  <si>
    <t>TS202310071247502362</t>
  </si>
  <si>
    <t>投诉工单（2021版）&gt;&gt;移网&gt;&gt;【入网】交付及激活&gt;&gt;强制首次充值、无法退还</t>
  </si>
  <si>
    <t>15572700014</t>
  </si>
  <si>
    <t>李媛媛</t>
  </si>
  <si>
    <t>2023-10-08 15:33:30</t>
  </si>
  <si>
    <t xml:space="preserve">[该用户有申诉倾向，请注意受理态度，查询近三天工单记录，积极解决用户问题。] 
高级模板内容：
投诉问题描述:前期工单：TS202309201457251241，用户再次来电，称自己问题没有解决，但是收到了工单办结的短信，对此不认可，要求继续投诉，请协助处理，谢谢。
问题类型:激活强制要求充值  
办理渠道:淘宝
充值金额（流量）:100
用户要求:前期工单：TS202309201457251241，用户再次来电，称自己问题没有解决，但是收到了工单办结的短信，对此不认可，要求继续投诉，请协助处理，谢谢。</t>
  </si>
  <si>
    <t>配送争议：枝江城区营服，配送人员姓名冯忠亮AA，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t>
  </si>
  <si>
    <t>BL202310051757472071</t>
  </si>
  <si>
    <t>15507202486</t>
  </si>
  <si>
    <t>屈磊</t>
  </si>
  <si>
    <t>2023-10-06 11:07:08</t>
  </si>
  <si>
    <t>&gt;业务号码&gt;15507202486；&gt;号码归属地&gt;宜昌；&gt;产品名称&gt;炫彩通信助理包- 云盘版（立即生效）-湖北-10元；&gt;产品代码&gt;91271441；&gt;产品编码&gt;；&gt;订购时间&gt;2023-05-10 14:45:29；&gt;核查情况&gt;平台故障；&gt;不规范定制分类&gt;平台故障，无法判责；&gt;退费金额&gt;30元；&gt;退费时间&gt;2023-10-06；&gt;投诉内容&gt;判断省分:其他省分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办理渠道:河南优耐特网络科技有限公司（宜昌）
赔付月份：:2023年6月、2023年7月、2023年8月、2023年9月、2023年10月、2023年5月
返还倍率:单倍
赔付金额：:30
是否已经取消业务:是
是否承诺退费 ：:是
用户是否需要回复：:否
用户要求：:用户要求退费30元，请协助，谢谢！</t>
  </si>
  <si>
    <t>BL202310070841340891</t>
  </si>
  <si>
    <t>13197328936</t>
  </si>
  <si>
    <t>熊萍</t>
  </si>
  <si>
    <t>2023-10-07 15:56:32</t>
  </si>
  <si>
    <t>&gt;业务号码&gt;13197328936；&gt;号码归属地&gt;宜昌；&gt;产品名称&gt;炫彩通信助理包- 云盘版（立即生效）-湖北-10元；&gt;产品代码&gt; 无；&gt;产品编码&gt;91271441；&gt;订购时间&gt;2023-05-25 13:58:09 ；&gt;核查情况&gt;平台故障；&gt;不规范定制分类&gt;平台故障，无法判责；&gt;退费金额&gt;30元；&gt;退费时间&gt;2023-10-07；&gt;投诉内容&gt;
高级模板内容：
赔付类型：:增值业务争议 
CBSS账单扣费名称：:炫彩通信助理包- 云盘版（立即生效）-湖北-10元
办理渠道:无
赔付月份：:2023年5月、2023年6月、2023年7月、2023年8月、2023年9月、2023年10月
返还倍率:单倍
赔付金额：:30
是否已经取消业务:是
是否承诺退费 ：:是
用户是否需要回复：:否
用户要求：:退费</t>
  </si>
  <si>
    <t>TS202310061958102373</t>
  </si>
  <si>
    <t>13277398230</t>
  </si>
  <si>
    <t>陈有才</t>
  </si>
  <si>
    <t>2023-10-07 11:21:12</t>
  </si>
  <si>
    <t>【2022年上工信部测评重保用户】判断省分:湖北
:移网电话营销费用争议（套餐资费/融合宽带/副卡功能费类除外）
:不认可
:大于500元
:
高级模板内容：
是否10016外呼:不记得
电话外呼号码:0
渠道名称:河南优耐特网络科技有限公司（宜昌）
反应问题涉及场景:未经同意订购业务
产品名称:炫彩通信助理包- 云盘版（立即生效）-湖北-10元
争议月份:2023年7月、2023年8月、2023年9月、2023年10月
是否承诺退费:否
承诺退费金额:0
是否取消业务（如取消失败，需加上系统报错的提示）:用户一直纠结费用，解释退费，不认可赠款抵扣事项，我方无法核对信息取消
是否需要回复:是
用户要求:要求马上回复处理</t>
  </si>
  <si>
    <t>TS202310091407360266</t>
  </si>
  <si>
    <t>15090958933</t>
  </si>
  <si>
    <t>徐亚辉</t>
  </si>
  <si>
    <t>2023-10-10 09:02:23</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</si>
  <si>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 云盘版（立即生效）-湖北-10元
争议月份:2023年7月、2023年8月、2023年9月、2023年10月
是否承诺退费:是
承诺退费金额:20
是否取消业务（如取消失败，需加上系统报错的提示）:是
是否需要回复:否
用户要求:退费，同意服务补救方案</t>
  </si>
  <si>
    <t>BL202310111652431003</t>
  </si>
  <si>
    <t>18372358887</t>
  </si>
  <si>
    <t>周杨</t>
  </si>
  <si>
    <t>2023-10-12 11:22:57</t>
  </si>
  <si>
    <t>判断省分:其他省分
:增值业务争议
判断省分:湖北
:移网
:在补救范围内
:不认可
:小于等于500元，且仅限单倍、月份不超过12个月
:
高级模板内容：
赔付类型：:增值业务争议 
CBSS账单扣费名称：:5G助理加油包19元10GB（次月生效）
办理渠道:/
赔付月份：:2023年7月、2023年8月、2023年9月、2023年10月
返还倍率:单倍
赔付金额：:76
是否已经取消业务:是
是否承诺退费 ：:是
用户是否需要回复：:否
用户要求：:用户表示之前反馈退费问题还是没有退回 表示不知情订购5G助理加油包19元10GB（次月生效） 要求退费 请尽快处理谢谢</t>
  </si>
  <si>
    <t>TS202309301051002448</t>
  </si>
  <si>
    <t>13098411386</t>
  </si>
  <si>
    <t>艾华廷</t>
  </si>
  <si>
    <t>2023-10-01 09:42:30</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</si>
  <si>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用户要求:直接退</t>
  </si>
  <si>
    <t>BL202309301344411158</t>
  </si>
  <si>
    <t>2023-10-01 09:19:23</t>
  </si>
  <si>
    <t>&gt;业务号码&gt;13032717016；&gt;号码归属地&gt;宜昌；&gt;产品名称&gt;AR视频彩铃酷趣会员15元包月；&gt;产品代码&gt;49007720；&gt;产品编码&gt;4900772000；&gt;订购时间&gt;2023-08-0207:50:47；&gt;核查情况&gt;平台故障；&gt;不规范定制分类&gt;平台故障，无法判责；&gt;退费金额&gt;15元；&gt;退费时间&gt;2023-9-30；&gt;投诉内容&gt;
高级模板内容：
赔付类型：:增值业务争议
CBSS账单扣费名称：:AR彩铃酷趣会员5G加油包
办理渠道:湖北杭州翔羽线上业务代理(宜昌)
赔付月份：:2023年8月
返还倍率:单倍
赔付金额：:15
是否已经取消业务:是
是否承诺退费：:是
用户是否需要回复：:否
用户要求：:用户来电对于8月扣费业务AR彩铃酷趣会员5G加油包不满，要求取消业务退还费用，我处解释无效，用户不认可，一承诺退费，用户不同意已赠款形式退还，要求直接返回话费余额里，请贵部协助处理，谢谢</t>
  </si>
  <si>
    <t>BL202310010926310678</t>
  </si>
  <si>
    <t>15672527558</t>
  </si>
  <si>
    <t>邓宗万</t>
  </si>
  <si>
    <t>2023-10-01 15:11:02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</si>
  <si>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用户要求：:退费</t>
  </si>
  <si>
    <t>BL202309301517530213</t>
  </si>
  <si>
    <t>18671446519</t>
  </si>
  <si>
    <t>何世金</t>
  </si>
  <si>
    <t>2023-10-01 09:02:34</t>
  </si>
  <si>
    <t>&gt;业务号码&gt;18671446519；&gt;号码归属地&gt;宜昌；&gt;产品名称&gt;云加速5G畅玩加油包(湖北)；&gt;产品代码&gt;91295249；&gt;产品编码&gt;无；&gt;订购时间&gt;2023-09-2215:32:12；&gt;核查情况&gt;平台故障；&gt;不规范定制分类&gt;平台故障，无法判责；&gt;赠费金额&gt;20元；&gt;赠费时间&gt;2023.09.30；&gt;投诉内容&gt;
高级模板内容：
赔付类型：:增值业务争议
CBSS账单扣费名称：:	增值业务费_增值业务-畅行会员S-包月-15元	月固定费_叠加套餐包_流量叠加包月套餐费
SP产品ID/元素ID：:2100242200
办理渠道:湖北杭州翔羽线上业务代理(宜昌)
赔付月份：:2023年9月
返还倍率:单倍
赔付金额：:20
是否已经取消业务:是
是否承诺退费：:是
用户是否需要回复：:否
用户要求：:退费</t>
  </si>
  <si>
    <t>TS202309301928471542</t>
  </si>
  <si>
    <t>13177095894</t>
  </si>
  <si>
    <t>罗启枝</t>
  </si>
  <si>
    <t>2023-10-01 13:33:52</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</si>
  <si>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用户要求:退费</t>
  </si>
  <si>
    <t>TS202309301627220284</t>
  </si>
  <si>
    <t>13085155883</t>
  </si>
  <si>
    <t>余礼菊</t>
  </si>
  <si>
    <t>2023-10-01 15:00:30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</si>
  <si>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上海航动科技有限公司（宜昌）
反应问题涉及场景:未经同意订购业务
产品名称:AR彩铃酷趣会员5G加油包（湖北）（已停售）、炫彩通信助理包-云盘版（立即生效）-湖北-10元（已停售）下月生效
争议月份:2023年9月、2023年8月
是否承诺退费:是
承诺退费金额:45
是否取消业务（如取消失败，需加上系统报错的提示）:是
是否需要回复:否
用户要求:退费</t>
  </si>
  <si>
    <t>BL202309301508210020</t>
  </si>
  <si>
    <t>18527208318</t>
  </si>
  <si>
    <t>董纯平</t>
  </si>
  <si>
    <t>2023-10-01 09:18:17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</si>
  <si>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赔付月份：:2023年9月
返还倍率:单倍
赔付金额：:20
是否已经取消业务:是
是否承诺退费：:是
用户是否需要回复：:是
用户要求：:用户对订购的云加速5G畅玩加油包(湖北)（已停售）不认可，要求取消且退费，到账要求短信告知，请协助处理，谢谢。</t>
  </si>
  <si>
    <t>BL202310021156100317</t>
  </si>
  <si>
    <t>朱文婷</t>
  </si>
  <si>
    <t>"&gt;业务号码&gt;15571765580；&gt;号码归属地&gt;宜昌；&gt;产品名称&gt;AR彩铃酷趣会员5G加油包（湖北）；&gt;产品代码&gt;91295250；&gt;产品编码&gt;无；&gt;订购时间&gt;2023-09-3019:14:27；&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</si>
  <si>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TS202310011917250114</t>
  </si>
  <si>
    <t>瞿廷新</t>
  </si>
  <si>
    <t>[65岁以上老人]判断省分:湖北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
争议月份:2023年9月
是否承诺退费:是
承诺退费金额:15
是否取消业务（如取消失败，需加上系统报错的提示）:用户无法提供验证码，所以要求后台取消
是否需要回复:否
用户要求:用户要求取消并退费</t>
  </si>
  <si>
    <t>BL202310021156060315</t>
  </si>
  <si>
    <t>齐梅英</t>
  </si>
  <si>
    <t>"&gt;业务号码&gt;15587913600；&gt;号码归属地&gt;宜昌；&gt;产品名称&gt;AR彩铃酷趣会员5G加油包（湖北）；&gt;产品代码&gt;91295250；&gt;产品编码&gt;无；&gt;订购时间&gt;2023-10-0208:58:02；&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用户要求：:用户来电要求退费请后台工作人员协助处理谢谢</t>
  </si>
  <si>
    <t>BL202310021444510424</t>
  </si>
  <si>
    <t>何肇君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</si>
  <si>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</si>
  <si>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BL202310020756291535</t>
  </si>
  <si>
    <t>李刚</t>
  </si>
  <si>
    <t>&gt;业务号码&gt;13177088251&gt;号码归属地&gt;宜昌；&gt;产品名称&gt;云加速5G畅玩加油包(湖北)；&gt;产品代码&gt;91295249；&gt;产品编码&gt;无；&gt;订购时间&gt;2023-09-3013:34:41；&gt;核查情况&gt;平台故障；&gt;不规范定制分类&gt;平台故障，无法判责；&gt;退费金额&gt;20元；&gt;退费时间&gt;2023年10月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用户要求：:承诺退费无需回复</t>
  </si>
  <si>
    <t>BL202310021051201496</t>
  </si>
  <si>
    <t>杜和平</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</si>
  <si>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</si>
  <si>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BL202310020716301490</t>
  </si>
  <si>
    <t>聂仔成</t>
  </si>
  <si>
    <t>&gt;业务号码&gt;13207202870；&gt;号码归属地&gt;宜昌市；&gt;产品名称&gt;AR彩铃酷趣会员5G加油包（湖北）；&gt;产品代码&gt;91295250；&gt;产品编码&gt;无；&gt;订购时间&gt;2023-10-0107:37:46；&gt;核查情况&gt;平台故障；&gt;不规范定制分类&gt;平台故障，无法判责；&gt;退费金额&gt;20元；&gt;退费时间&gt;2023-10-02；&gt;投诉内容&gt;
高级模板内容：
赔付类型：:增值业务争议
CBSS账单扣费名称：:AR彩铃酷趣会员5G加油包（湖北）
SP产品ID/元素ID：:4900772000
办理渠道:湖北杭州翔羽线上业务代理(宜昌)
赔付月份：:2023年10月
返还倍率:单倍
赔付金额：:20
是否已经取消业务:是
是否承诺退费：:是
用户是否需要回复：:否
用户要求：:退费</t>
  </si>
  <si>
    <t>BL202310021236130993</t>
  </si>
  <si>
    <t>周宗杰</t>
  </si>
  <si>
    <t>&gt;业务号码&gt;13217174531;&gt;号码归属地&gt;宜昌;&gt;产品名称&gt;热血都市畅听5G加油包（湖北）;&gt;产品代码&gt;无;&gt;产品编码&gt;91295262;&gt;订购时间&gt;2023-09-2718:00:49;&gt;核查情况&gt;平台故障;&gt;不规范定制分类&gt;平台故障，无法判责;&gt;赔付金额&gt;40元;&gt;退费时间&gt;2023-10-02;&gt;投诉内容&gt;[65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
赔付月份：:2023年9月、2023年10月
返还倍率:单倍
赔付金额：:40
是否已经取消业务:是
是否承诺退费：:是
用户是否需要回复：:否
用户要求：:考虑用户感知，前台已经承诺退费，并已告知退还的费用无法抵扣项目，请直接退费，无需回复</t>
  </si>
  <si>
    <t>BL202310021058221657</t>
  </si>
  <si>
    <t>陈志超</t>
  </si>
  <si>
    <t>&gt;业务号码&gt;15572757688;&gt;号码归属地&gt;宜昌;&gt;产品名称&gt;AR彩铃酷趣会员5G加油包（湖北）;&gt;产品代码&gt;91295250;&gt;产品编码&gt;无;&gt;订购时间&gt;2023-09-0722:08:18;&gt;核查情况&gt;平台故障;&gt;不规范定制分类&gt;平台故障，无法判责;&gt;赔付金额&gt;40元;&gt;退费时间&gt;2023-10-02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用户要求：:用户要求退费</t>
  </si>
  <si>
    <t>BL202310021206010481</t>
  </si>
  <si>
    <t>李德荣</t>
  </si>
  <si>
    <t>&gt;业务号码&gt;15586353398；&gt;号码归属地&gt;宜昌；&gt;产品名称&gt;AR彩铃酷趣会员5G加油包（湖北）；&gt;产品代码&gt;91295250；&gt;产品编码&gt;无；&gt;订购时间&gt;2023-09-3019:17:33；&gt;核查情况&gt;平台故障；&gt;不规范定制分类&gt;平台故障，无法判责；&gt;退费金额&gt;20元；&gt;退费时间&gt;2023-10-02；&gt;投诉内容&gt;
高级模板内容：
赔付类型：:增值业务争议
CBSS账单扣费名称：:AR视频彩铃酷趣会员15元包月
SP产品ID/元素ID：:	4900772000
办理渠道:	湖北杭州翔羽线上业务代
赔付月份：:2023年10月
返还倍率:单倍
赔付金额：:20
是否已经取消业务:是
是否承诺退费：:是
用户是否需要回复：:否
用户要求：:已承诺退费</t>
  </si>
  <si>
    <t>BL202310021518170944</t>
  </si>
  <si>
    <t>李思达</t>
  </si>
  <si>
    <t>南方一中心&gt;&gt;通发广进&gt;&gt;通发新人班&gt;&gt;通发新人3班</t>
  </si>
  <si>
    <t>&gt;业务号码&gt;15587915668；&gt;号码归属地&gt;宜昌；&gt;产品名称&gt;云加速5G畅玩加油包(湖北)；&gt;产品代码&gt;91295249；&gt;产品编码&gt;无；&gt;订购时间&gt;2023-09-1715:37:34；&gt;核查情况&gt;平台故障；&gt;不规范定制分类&gt;平台故障，无法判责；&gt;退费金额&gt;20元；&gt;退费时间&gt;2023年10月2日；&gt;投诉内容&gt;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</si>
  <si>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BL202310021305401479</t>
  </si>
  <si>
    <t>魏启秀</t>
  </si>
  <si>
    <t>&gt;业务号码&gt;16671744839;&gt;号码归属地&gt;宜昌;&gt;产品名称&gt;云加速5G畅玩加油包(湖北);&gt;产品代码&gt;无;&gt;产品编码&gt;91295249;&gt;订购时间&gt;2023-09-3014:33:26;&gt;核查情况&gt;平台故障;&gt;不规范定制分类&gt;平台故障，无法判责;&gt;赔付金额&gt;40元;&gt;退费时间&gt;2023-10-2;&gt;投诉内容&gt;
------------
高级模板内容：
赔付类型：:增值业务争议
CBSS账单扣费名称：:畅行会员S-包月-15元
办理渠道:湖北杭州翔羽线上业务
赔付月份：:2023年9月、2023年10月
返还倍率:单倍
赔付金额：:30
是否已经取消业务:是
是否承诺退费：:是
用户是否需要回复：:是
用户要求：:尽快联系处理</t>
  </si>
  <si>
    <t>TS202310021445461937</t>
  </si>
  <si>
    <t>叶志清</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</si>
  <si>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</si>
  <si>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TS202310021058171171</t>
  </si>
  <si>
    <t>张兆庆</t>
  </si>
  <si>
    <t>判断省分:湖北
:移网电话营销费用争议（套餐资费/融合宽带/副卡功能费类除外）
:不认可
:小于等于500元，且仅限单倍、月份不超过12个月
:
高级模板内容：
是否10016外呼:否
电话外呼号码:无
渠道名称:	湖北杭州翔羽线上业务
反应问题涉及场景:未经同意订购业务,电话营销业务资费争议
产品名称:	20元5GB云加速5G畅玩加油包(湖北)
争议月份:2023年10月
是否承诺退费:是
承诺退费金额:20
是否取消业务（如取消失败，需加上系统报错的提示）:是
是否需要回复:否
用户要求:退费</t>
  </si>
  <si>
    <t>BL202310021344462035</t>
  </si>
  <si>
    <t>李承超</t>
  </si>
  <si>
    <t>&gt;业务号码&gt;18695064719;&gt;号码归属地&gt;宜昌;&gt;产品名称&gt;云加速5G畅玩加油包(湖北);&gt;产品代码&gt;91295249;&gt;产品编码&gt;无;&gt;订购时间&gt;2023-10-0211:56:43;&gt;核查情况&gt;平台故障;&gt;不规范定制分类&gt;平台故障，无法判责;&gt;赔付金额&gt;20元;&gt;退费时间&gt;2023-10-02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用户要求：:承诺退费无需回复</t>
  </si>
  <si>
    <t>TS202310021624382032</t>
  </si>
  <si>
    <t>王坤喜</t>
  </si>
  <si>
    <t>22年Q3Q4重点客户判断省分:湖北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</si>
  <si>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BL202310030917341772</t>
  </si>
  <si>
    <t>肖志柏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</si>
  <si>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</si>
  <si>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BL202310031334161442</t>
  </si>
  <si>
    <t>牟立华</t>
  </si>
  <si>
    <t>&gt;业务号码&gt;13032708022；&gt;号码归属地&gt;宜昌；&gt;产品名称&gt;AR彩铃酷趣会员5G加油包（湖北）；&gt;产品代码&gt;91295250；&gt;产品编码&gt;无；&gt;订购时间&gt;2023-09-2823:28:18；&gt;核查情况&gt;平台故障；&gt;不规范定制分类&gt;平台故障，无法判责；&gt;退费金额&gt;20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是否承诺退费：:是
用户是否需要回复：:否
用户要求：:认可补救，尽快退费，谢谢</t>
  </si>
  <si>
    <t>BL202310030807371051</t>
  </si>
  <si>
    <t>谭明文</t>
  </si>
  <si>
    <t>&gt;业务号码&gt;13032721322；&gt;号码归属地&gt;宜昌；&gt;产品名称&gt;云加速5G畅玩加油包(湖北)；&gt;产品代码&gt;无；&gt;产品编码&gt;无；&gt;订购时间&gt;2023-09-2305:34:12；&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是否已经取消业务:否
是否承诺退费：:是
用户是否需要回复：:否
用户要求：:退费，在线没有取消用户不能验证码，用户需要后台核实处理，谢谢！</t>
  </si>
  <si>
    <t>BL202310031005280126</t>
  </si>
  <si>
    <t>靳芳国</t>
  </si>
  <si>
    <t>&gt;业务号码&gt;13040987771；&gt;号码归属地&gt;宜昌；&gt;产品名称&gt;AR视频彩铃酷趣会员15元包月；&gt;产品代码&gt;49007720；&gt;产品编码&gt;4900772000；&gt;订购时间&gt;2023-10-0107:28:27；&gt;核查情况&gt;平台故障；&gt;不规范定制分类&gt;平台故障，无法判责；&gt;赔付金额&gt;15元；&gt;退费时间&gt;2023-10-3；&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用户要求：:请尽快处理</t>
  </si>
  <si>
    <t>BL202310031051131002</t>
  </si>
  <si>
    <t>位桂珍</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</si>
  <si>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用户要求：:用户要求尽快处理</t>
  </si>
  <si>
    <t>BL202310031117541540</t>
  </si>
  <si>
    <t>向光前</t>
  </si>
  <si>
    <t>&gt;业务号码&gt;13040991511；&gt;号码归属地&gt;宜昌；&gt;产品名称&gt;&gt;云加速5G畅玩加油包(湖北)；&gt;产品代码&gt;91295249、66002655；&gt;产品编码&gt;无；&gt;订购时间&gt;2023-09-2015:15:35；&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</si>
  <si>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BL202310031119071568</t>
  </si>
  <si>
    <t>韩永清</t>
  </si>
  <si>
    <r>
      <rPr>
        <sz val="11"/>
        <color theme="1"/>
        <rFont val="宋体"/>
        <charset val="134"/>
      </rPr>
      <t>&gt;业务号码&gt;13085167195；&gt;号码归属地&gt;宜昌；&gt;产品名称&gt;AR视频彩铃酷趣会员15元包月；&gt;产品代码&gt;49007720；&gt;产品编码&gt;4900772000；&gt;订购时间&gt;2023-10-0310:40:05；&gt;核查情况&gt;平台故障；&gt;不规范定制分类&gt;平台故障，无法判责；&gt;退费金额&gt;15元；&gt;退费时间&gt;2023-10-3；&gt;投诉内容&gt;
高级模板内容：
赔付类型：:增值业务争议
CBSS账单扣费名称：:值业务-AR视频彩铃酷趣会员15元包月
SP产品ID/元素ID：:无
办理渠道:</t>
    </r>
    <r>
      <rPr>
        <sz val="11"/>
        <color theme="1"/>
        <rFont val="Arial"/>
        <charset val="134"/>
      </rPr>
      <t xml:space="preserve">	</t>
    </r>
    <r>
      <rPr>
        <sz val="11"/>
        <color theme="1"/>
        <rFont val="宋体"/>
        <charset val="134"/>
      </rPr>
      <t>湖北杭州翔羽线上业务
赔付月份：:2023年10月
返还倍率:单倍
赔付金额：:15
是否已经取消业务:是
是否承诺退费：:是
用户是否需要回复：:否
用户要求：:尽快处理</t>
    </r>
  </si>
  <si>
    <t>BL202310021839081480</t>
  </si>
  <si>
    <t>覃民</t>
  </si>
  <si>
    <t>22年Q3Q4重点客户[65岁以上老人]判断省分:其他省分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用户要求：:已承诺退费</t>
  </si>
  <si>
    <t>BL202310031103361254</t>
  </si>
  <si>
    <t>任如美</t>
  </si>
  <si>
    <t>&gt;业务号码&gt;13217276278；&gt;号码归属地&gt;宜昌；&gt;产品名称&gt;AR彩铃酷趣会员5G加油包（湖北）；&gt;产品代码&gt;无；&gt;产品编码&gt;无；&gt;订购时间&gt;2023-09-2918:28:05；&gt;核查情况&gt;平台故障；&gt;不规范定制分类&gt;平台故障，无法判责；&gt;退费金额&gt;40元；&gt;退费时间&gt;2023/10/3；&gt;投诉内容&gt;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</si>
  <si>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BL202310031356271754</t>
  </si>
  <si>
    <t>李德金</t>
  </si>
  <si>
    <t>&gt;业务号码&gt;13235631038；&gt;号码归属地&gt;宜昌；&gt;产品名称&gt;云加速5G畅玩加油包(湖北)；&gt;产品代码&gt;21002422；&gt;产品编码&gt;2100242200；&gt;订购时间&gt;2023-10-0313:17:47；&gt;核查情况&gt;平台故障；&gt;不规范定制分类&gt;平台故障，无法判责；&gt;退费金额&gt;20元；&gt;退费时间&gt;2023-10-03；&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用户要求：:退费</t>
  </si>
  <si>
    <t>BL202310022008552494</t>
  </si>
  <si>
    <t>袁正虎</t>
  </si>
  <si>
    <t>22年Q3Q4重点客户判断省分:其他省分
:增值业务争议
判断省分:湖北
:移网
:在补救范围内
:不认可
:小于等于500元，且仅限单倍、月份不超过12个月
:
高级模板内容：
赔付类型：:增值业务争议
CBSS账单扣费名称：:增值业务-AR视频彩铃酷趣会员15元包月、叠加套餐包（即：AR彩铃酷趣会员5G加油包（湖北）（已停售））
办理渠道:陶金湖北杭州翔羽线上业务代理(宜昌)
赔付月份：:2023年10月
返还倍率:单倍
赔付金额：:20
是否已经取消业务:是
是否承诺退费：:是
用户是否需要回复：:否
用户要求：:退费</t>
  </si>
  <si>
    <t>BL202310021942172206</t>
  </si>
  <si>
    <t>姚郑飞</t>
  </si>
  <si>
    <t>&gt;业务号码&gt;13294247199；&gt;号码归属地&gt;宜昌；&gt;产品名称&gt;云加速5G畅玩加油包(湖北)，哔哩哔哩10GB流量加会员轻合约包；&gt;产品代码&gt;91295249，91283448；&gt;产品编码&gt;无；&gt;订购时间&gt;2023-09-2703:50:29，2023-09-2517:24:08；&gt;核查情况&gt;平台故障；&gt;不规范定制分类&gt;平台故障，无法判责；&gt;退费金额&gt;70元；&gt;退费时间&gt;2023-10-03；&gt;投诉内容&gt;
高级模板内容：
赔付类型：:增值业务争议
CBSS账单扣费名称：:增值业务-哔哩哔哩10GB流量加会员轻合约包
办理渠道:总部网厅
赔付月份：:2023年9月、2023年10月
返还倍率:单倍
赔付金额：:30
是否已经取消业务:是
是否承诺退费：:是
用户是否需要回复：:否
用户要求：:CBSS账单扣费名称：云加速5G畅玩加油包(湖北)
办理渠道：湖北杭州翔羽线上业务代理(宜昌)
赔付月份：202309、202310
赔付金额：40
已取消，费用上账至主卡15571772211</t>
  </si>
  <si>
    <t>BL202310021746270775</t>
  </si>
  <si>
    <t>马昌翠</t>
  </si>
  <si>
    <t>高级模板内容：
赔付类型：:增值业务争议
CBSS账单扣费名称：:云加速5G畅玩加油包(湖北)（已停售）下月生效
办理渠道:	湖北杭州翔羽线上业务代理（宜昌）
赔付月份：:2023年10月
返还倍率:单倍
赔付金额：:20
是否已经取消业务:是
是否承诺退费：:是
用户是否需要回复：:否
用户要求：:退费</t>
  </si>
  <si>
    <t>BL202310031115571487</t>
  </si>
  <si>
    <t>刘三秀</t>
  </si>
  <si>
    <t>&gt;业务号码&gt;15549304759；&gt;号码归属地&gt;宜昌；&gt;产品名称&gt;&gt;云加速5G畅玩加油包(湖北)；&gt;产品代码&gt;91295249、66002655；&gt;产品编码&gt;无；&gt;订购时间&gt;2023-09-2619:37:03；&gt;核查情况&gt;平台故障；&gt;不规范定制分类&gt;平台故障，无法判责；&gt;退费金额&gt;40元；&gt;退费时间&gt;2023-10-3；&gt;投诉内容&gt;
高级模板内容：
赔付类型：:增值业务争议
CBSS账单扣费名称：:20元5GB云加速5G畅玩加油包(湖北
办理渠道:湖北杭州翔羽线上业务代理(宜昌)
赔付月份：:2023年9月、2023年10月
返还倍率:单倍
赔付金额：:40
是否已经取消业务:是
是否承诺退费：:是
用户是否需要回复：:否
用户要求：:已承诺退费</t>
  </si>
  <si>
    <t>BL202310021635032148</t>
  </si>
  <si>
    <t>赵春丽</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</si>
  <si>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</si>
  <si>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BL202310031044180857</t>
  </si>
  <si>
    <t>杨青</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</si>
  <si>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CBSS账单扣费名称：:AR彩铃酷趣会员5G加油包（湖北）订购
办理渠道:湖北杭州翔羽线上业务代理(宜昌)
赔付月份：:2023年10月
返还倍率:单倍
赔付金额：:20
是否已经取消业务:是
是否承诺退费：:是
用户是否需要回复：:否
用户要求：:退费</t>
  </si>
  <si>
    <t>BL202310021708140183</t>
  </si>
  <si>
    <t>赵兵</t>
  </si>
  <si>
    <t>&gt;业务号码&gt;17671926695；&gt;号码归属地&gt;宜昌；&gt;产品名称&gt;云加速5G畅玩加油包(湖北)；&gt;产品代码&gt;无；&gt;产品编码&gt;91295249；&gt;订购时间&gt;2023-10-0109:50:43；&gt;核查情况&gt;平台故障；&gt;不规范定制分类&gt;平台故障，无法判责；&gt;退费金额&gt;20元；&gt;退费时间&gt;2023年10月3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用户要求：:请尽快处理</t>
  </si>
  <si>
    <t>TS202310030932370748</t>
  </si>
  <si>
    <t>张龙</t>
  </si>
  <si>
    <t>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	AR彩铃酷趣会员5G加油包
争议月份:2023年10月
是否承诺退费:是
承诺退费金额:20
是否取消业务（如取消失败，需加上系统报错的提示）:取消
是否需要回复:否
用户要求:取消并退费</t>
  </si>
  <si>
    <t>TS202310022044002467</t>
  </si>
  <si>
    <t>赵士奎</t>
  </si>
  <si>
    <t>[65岁以上老人]判断省分:湖北
:增值业务费用争议（含炫彩通信助理包云盘版等组合类增值业务）
:移网
:在补救范围内
:不认可
:大于500元
:
高级模板内容：
投诉问题描述:用户来电反映不知情订购了云加速5G畅玩加油包(湖北)，用户要求退费，并且以后不要未经过他同意给他订购业务
争议业务名称:云加速5G畅玩加油包(湖北)
受理渠道:湖北杭州翔羽线上业务代理(宜昌)
争议月份:2023年10月
争议费用:20
一线客服在系统里:已取消
是否承诺退费:否
用户要求:用户要求退费，并且以后不要未经过他同意给他订购业务</t>
  </si>
  <si>
    <t>BL202310022045260268</t>
  </si>
  <si>
    <t>吕宝珍</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</si>
  <si>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赔付月份：:2023年8月、2023年9月
返还倍率:单倍
赔付金额：:40
是否已经取消业务:是
是否承诺退费：:是
用户是否需要回复：:否
用户要求：:已承诺退费，不用回复</t>
  </si>
  <si>
    <t>TS202310021910430888</t>
  </si>
  <si>
    <t>朱茂春</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</si>
  <si>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是否取消业务（如取消失败，需加上系统报错的提示）:是
是否需要回复:否
用户要求:用户要求退费，已在线承诺减免并告知退费事宜，请处理，谢谢</t>
  </si>
  <si>
    <t>TS202310040911122475</t>
  </si>
  <si>
    <t>13114468939</t>
  </si>
  <si>
    <t>郑玉枝</t>
  </si>
  <si>
    <t>2023-10-04 15:47:15</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</si>
  <si>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产品名称:自然拼读钻石会员卡，	联通助理-畅享版（在线渠道），云加速5G畅玩加油包(湖北)，优酷视频4GB流量加会员轻合约包，好看铃声6元包月，
争议月份:2023年9月
是否承诺退费:是
承诺退费金额:109.9
是否取消业务（如取消失败，需加上系统报错的提示）:已取消
是否需要回复:否
用户要求:退费</t>
  </si>
  <si>
    <t>TS202310040833591877</t>
  </si>
  <si>
    <t>18674203918</t>
  </si>
  <si>
    <t>沈瑞华</t>
  </si>
  <si>
    <t>2023-10-04 11:26:12</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</si>
  <si>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	云加速5G畅玩加油包(湖北)
争议月份:2023年10月
是否承诺退费:是
承诺退费金额:20
是否取消业务（如取消失败，需加上系统报错的提示）:已取消
是否需要回复:否
用户要求:退费</t>
  </si>
  <si>
    <t>TS202310041011351389</t>
  </si>
  <si>
    <t>13227277878</t>
  </si>
  <si>
    <t>尹菲</t>
  </si>
  <si>
    <t>2023-10-04 15:10:46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</si>
  <si>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是否取消业务（如取消失败，需加上系统报错的提示）:未能取消用户无法提供验证码
是否需要回复:否
用户要求:退费，取消业务</t>
  </si>
  <si>
    <t>TS202310040706241501</t>
  </si>
  <si>
    <t>15572789059</t>
  </si>
  <si>
    <t>刘红琼</t>
  </si>
  <si>
    <t>2023-10-04 11:11:30</t>
  </si>
  <si>
    <t>判断省分:其他省分
:电话营销争议
:不认可
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是否取消业务（如取消失败，需加上系统报错的提示）:无法获取验证码未取消，请协助取消
是否需要回复:否
用户要求:要求上账到主卡</t>
  </si>
  <si>
    <t>BL202310041157272259</t>
  </si>
  <si>
    <t>16608602293</t>
  </si>
  <si>
    <t>赵孔跃</t>
  </si>
  <si>
    <t>2023-10-04 17:51:39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</si>
  <si>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</si>
  <si>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BL202310040951412483</t>
  </si>
  <si>
    <t>13117292611</t>
  </si>
  <si>
    <t>万选平</t>
  </si>
  <si>
    <t>2023-10-04 15:25:36</t>
  </si>
  <si>
    <t>[65岁以上老人]判断省分:其他省分
:增值业务争议
判断省分:湖北
:移网
:在补救范围内
:不认可
:小于等于500元，且仅限单倍、月份不超过12个月
:
高级模板内容：
赔付类型：:增值业务争议
CBSS账单扣费名称：:	AR彩铃酷趣会员5G加油包（湖北）订购
办理渠道:湖北杭州翔羽线上业务代理(宜昌)v
赔付月份：:2023年8月、2023年9月、2023年10月
返还倍率:单倍
赔付金额：:60
是否已经取消业务:是
是否承诺退费：:是
用户是否需要回复：:否
用户要求：:立即核实退费，由于用户不愿提供验证码请后台协助取消谢谢</t>
  </si>
  <si>
    <t>BL202310031552121208</t>
  </si>
  <si>
    <t>13227282903</t>
  </si>
  <si>
    <t>苏永元</t>
  </si>
  <si>
    <t>2023-10-04 11:27:17</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</si>
  <si>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</si>
  <si>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BL202310040859131588</t>
  </si>
  <si>
    <t>13117297968</t>
  </si>
  <si>
    <t>屈代斌</t>
  </si>
  <si>
    <t>南方一中心&gt;&gt;通发广进&gt;&gt;通发热线1区&gt;&gt;通发1区3班</t>
  </si>
  <si>
    <t>2023-10-04 15:13:03</t>
  </si>
  <si>
    <t>&gt;业务号码&gt;13117297968&gt;号码归属地&gt;宜昌；&gt;产品名称&gt;云加速5G畅玩加油包(湖北)；&gt;产品代码&gt;无；&gt;产品编码&gt;91295249；&gt;订购时间&gt;2023-09-0908:39:07；&gt;核查情况&gt;平台故障；&gt;不规范定制分类&gt;平台故障，无法判责；&gt;退费金额&gt;40元；&gt;退费时间&gt;2023年10月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</si>
  <si>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BL202310031831491438</t>
  </si>
  <si>
    <t>17671933082</t>
  </si>
  <si>
    <t>聂佳源</t>
  </si>
  <si>
    <t>2023-10-04 14:06:36</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</si>
  <si>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赔付月份：:2023年8月、2023年9月、2023年10月
返还倍率:单倍
赔付金额：:60
是否已经取消业务:是
是否承诺退费：:是
用户是否需要回复：:否
用户要求：:用户要求退还其费用，请后台尽快处理。</t>
  </si>
  <si>
    <t>BL202310041420191803</t>
  </si>
  <si>
    <t>15572749200</t>
  </si>
  <si>
    <t>喻浩</t>
  </si>
  <si>
    <t>客户标识TCSI,TCSI-B,TCSI-A</t>
  </si>
  <si>
    <t>2023-10-04 15:04:22</t>
  </si>
  <si>
    <t>&gt;业务号码&gt;15572749200；&gt;号码归属地&gt;宜昌；&gt;产品名称&gt;云加速5G畅玩加油包(湖北)；&gt;产品代码&gt;91295249；&gt;产品编码&gt;无&gt;订购时间&gt;2023-09-2121:49:39；&gt;核查情况&gt;平台故障；&gt;不规范定制分类&gt;平台故障，无法判责；&gt;退费金额20元；&gt;退费时间&gt;2023年10月04日；&gt;投诉内容&gt;XX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湖北杭州翔羽线上业务代理(宜昌)vh
赔付月份：:2023年10月
返还倍率:单倍
赔付金额：:20
是否已经取消业务:否
是否承诺退费：:是
用户是否需要回复：:否
用户要求：:退费并取消</t>
  </si>
  <si>
    <t>BL202310031949582419</t>
  </si>
  <si>
    <t>15671063252</t>
  </si>
  <si>
    <t>岳述福</t>
  </si>
  <si>
    <t>2023-10-04 14:28:16</t>
  </si>
  <si>
    <t>&gt;业务号码&gt;15671063252；&gt;号码归属地&gt;宜昌；&gt;产品名称&gt;手机彩铃沃音乐精选10元包月，AR彩铃酷趣会员5G加油包（湖北）；&gt;产品代码&gt;49004937，无；&gt;产品编码&gt;4900493700，91295250；&gt;订购时间&gt;2023-09-1214:43:06，2023-08-1812:03:35；&gt;核查情况&gt;平台故障；&gt;不规范定制分类&gt;平台故障，无法判责；&gt;退费金额&gt;60元；&gt;退费时间&gt;2023-10-04；&gt;投诉内容&gt;
高级模板内容：
赔付类型：:增值业务争议
CBSS账单扣费名称：:AR彩铃酷趣会员5G加油包（湖北）/手机彩铃沃音乐精选10元包月
SP产品ID/元素ID：:	4900772000/	4900493700
办理渠道:湖北杭州翔羽线上业务代理(宜昌)/沃音乐_启化手机彩铃
赔付月份：:2023年9月、2023年10月
返还倍率:单倍
赔付金额：:60
是否已经取消业务:否
是否承诺退费：:是
用户是否需要回复：:否
用户要求：:赠款退费谢谢！用户不会看验证码，请取消谢谢！</t>
  </si>
  <si>
    <t>BL202310031731380471</t>
  </si>
  <si>
    <t>15671075327</t>
  </si>
  <si>
    <t>黎华</t>
  </si>
  <si>
    <t>2023-10-04 14:03:14</t>
  </si>
  <si>
    <t>&gt;业务号码&gt;15671075327；&gt;号码归属地&gt;宜昌；&gt;产品名称&gt;AR彩铃酷趣会员5G加油包（湖北）；&gt;产品代码&gt;91295250；&gt;产品编码&gt;无；&gt;订购时间&gt;	2023/8/2717:45	；&gt;核查情况&gt;平台故障；&gt;不规范定制分类&gt;平台故障，无法判责；&gt;退费金额&gt;60元；&gt;退费时间&gt;	2023/10/4	；&gt;投诉内容
高级模板内容：
赔付类型：:增值业务争议
CBSS账单扣费名称：:	AR彩铃酷趣会员5G加油包（湖北）订购
办理渠道:	湖北杭州翔羽线上业务代理(宜昌)vhbkfdx016
赔付月份：:2023年8月、2023年9月、2023年10月
返还倍率:单倍
赔付金额：:60
是否已经取消业务:是
是否承诺退费：:是
用户是否需要回复：:否
用户要求：:不用回电直接退费</t>
  </si>
  <si>
    <t>BL202310041200262306</t>
  </si>
  <si>
    <t>13117273794</t>
  </si>
  <si>
    <t>黄仕民</t>
  </si>
  <si>
    <t>2023-10-04 16:04:58</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</si>
  <si>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	湖北杭州翔羽线上业务代理(宜昌)
赔付月份：:2023年9月、2023年10月
返还倍率:单倍
赔付金额：:40
是否已经取消业务:否
是否承诺退费：:是
用户是否需要回复：:否
用户要求：:要求取消，要求退费</t>
  </si>
  <si>
    <t>BL202310021711510231</t>
  </si>
  <si>
    <t>18671702171</t>
  </si>
  <si>
    <t>韩育</t>
  </si>
  <si>
    <t>2023-10-04 14:41:52</t>
  </si>
  <si>
    <t>&gt;业务号码&gt;18671702171&gt;号码归属地&gt;宜昌；&gt;产品名称&gt;AR彩铃酷趣会员5G加油包（湖北）；&gt;产品代码&gt;91295250；&gt;产品编码&gt;无；&gt;订购时间&gt;2023-10-0308:59:06；&gt;核查情况&gt;平台故障；&gt;不规范定制分类&gt;平台故障，无法判责；&gt;退费金额&gt;40元；&gt;退费时间&gt;2023年10月3日&gt;投诉内容&gt;
高级模板内容：
赔付类型：:增值业务争议
CBSS账单扣费名称：:AR彩铃酷趣会员5G加油包（湖北）
SP产品ID/元素ID：:无
办理渠道:	湖北杭州翔羽线上业务代理(宜昌)v
赔付月份：:2023年10月
返还倍率:单倍
赔付金额：:60
是否已经取消业务:否
是否承诺退费：:是
用户是否需要回复：:否
用户要求：:已承诺退费，用户满意，请协助取消，无法接受验证码</t>
  </si>
  <si>
    <t>TS202310040925090275</t>
  </si>
  <si>
    <t>13165614948</t>
  </si>
  <si>
    <t>赵登军</t>
  </si>
  <si>
    <t>2023-10-04 15:12:31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</si>
  <si>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用户要求:请退费到主卡	
18671765868</t>
  </si>
  <si>
    <t>TS202310041039142215</t>
  </si>
  <si>
    <t>投诉工单（2021版）&gt;&gt;融合&gt;&gt;【变更及服务】增值或权益业务使用&gt;&gt;对业务办理不认可（不知情、不承认）</t>
  </si>
  <si>
    <t>13047170915</t>
  </si>
  <si>
    <t>薛运美</t>
  </si>
  <si>
    <t>2023-10-04 13:33:13</t>
  </si>
  <si>
    <t>[65岁以上老人]判断省分:其他省分
:增值业务争议
判断省分:湖北
:移网
:在补救范围内
:不认可
:小于等于500元，且仅限单倍、月份不超过12个月
:
高级模板内容：
投诉问题描述:用户反映号码是老人使用，对业务办理不知情，要求退费，请核实处理
争议业务名称:AR彩铃酷趣会员5G加油包
受理渠道:湖北杭州翔羽线上业务代理(宜昌)
争议月份:2023年10月
争议费用:15
一线客服在系统里:已取消
是否承诺退费:否
用户要求:核实办理情况，退费，要求不要在额外增加其他业务了，老人使用的</t>
  </si>
  <si>
    <t>TS202310032021422009</t>
  </si>
  <si>
    <t>15629373877</t>
  </si>
  <si>
    <t>覃天福</t>
  </si>
  <si>
    <t>2023-10-04 13:36:03</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</si>
  <si>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产品名称:AR彩铃酷趣会员5G加油包（湖北）（已停售）
争议月份:2023年10月、2023年9月
是否承诺退费:是
承诺退费金额:40
是否取消业务（如取消失败，需加上系统报错的提示）:是
是否需要回复:是
用户要求:已承诺退费不认可，要求核实开通处理</t>
  </si>
  <si>
    <t>TS202310031835140010</t>
  </si>
  <si>
    <t>15587987673</t>
  </si>
  <si>
    <t>王圣勇</t>
  </si>
  <si>
    <t>2023-10-04 10:44:32</t>
  </si>
  <si>
    <t xml:space="preserve">判断省分:其他省分
:增值业务争议
判断省分:湖北
:移网
:在补救范围内
:不认可
:大于500元
:
高级模板内容：
投诉问题描述:对开通AR彩铃酷趣会员5G加油包（湖北）不认可
争议业务名称:AR彩铃酷趣会员5G加油包（湖北）
受理渠道:湖北杭州翔羽线上业务代理(宜昌)
争议月份:2023年9月
争议费用:20
一线客服在系统里:已取消
是否承诺退费:否
用户要求:我方承诺退费。称在出现投诉升级倾向。故没有承诺退费，烦请核实回复谢谢</t>
  </si>
  <si>
    <t>TS202310051324142413</t>
  </si>
  <si>
    <t>罗士信</t>
  </si>
  <si>
    <t>[65岁以上老人]判断省分:湖北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</si>
  <si>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BL202310051257292484</t>
  </si>
  <si>
    <t>高玉宝</t>
  </si>
  <si>
    <r>
      <rPr>
        <sz val="11"/>
        <color theme="1"/>
        <rFont val="宋体"/>
        <charset val="134"/>
      </rPr>
      <t>"&gt;业务号码&gt;17671266820；&gt;号码归属地&gt;宜昌；&gt;产品名称&gt;云加速5G畅玩加油包(湖北)；&gt;产品代码&gt;91295249；&gt;产品编码&gt;无；&gt;订购时间&gt;2023-09-2607:11:57；&gt;核查情况&gt;平台故障；&gt;不规范定制分类&gt;平台故障，无法判责；&gt;退费金额&gt;40元；&gt;退费时间&gt;2023-10-5；&gt;投诉内容&gt;
----
高级模板内容：
赔付类型：:增值业务争议
CBSS账单扣费名称：:云加速5G畅玩加油包(湖北)
办理渠道:</t>
    </r>
    <r>
      <rPr>
        <sz val="11"/>
        <color theme="1"/>
        <rFont val="Arial"/>
        <charset val="134"/>
      </rPr>
      <t xml:space="preserve">	</t>
    </r>
    <r>
      <rPr>
        <sz val="11"/>
        <color theme="1"/>
        <rFont val="宋体"/>
        <charset val="134"/>
      </rPr>
      <t>湖北杭州翔羽线上业务代理(宜昌)
赔付月份：:2023年9月、2023年10月
返还倍率:单倍
赔付金额：:40
是否已经取消业务:是
是否承诺退费：:是
用户是否需要回复：:否
用户要求：:退费</t>
    </r>
  </si>
  <si>
    <t>TS202310041651361347</t>
  </si>
  <si>
    <t>董远洲</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</si>
  <si>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产品名称:云加速5G畅玩加油包(湖北)（已停售）
争议月份:2023年10月
是否承诺退费:是
承诺退费金额:20
是否取消业务（如取消失败，需加上系统报错的提示）:是
是否需要回复:否
用户要求:已在线承诺，不用回复用户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</si>
  <si>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TS202310051334400160</t>
  </si>
  <si>
    <t>谢永珍</t>
  </si>
  <si>
    <t>【2022年上工信部测评重保用户】[65岁以上老人]判断省分:其他省分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产品名称:AR彩铃酷趣会员5G加油包（湖北）、星燃铂金包（立即生效）
争议月份:2023年9月、2023年10月
是否承诺退费:是
承诺退费金额:68.5
是否取消业务（如取消失败，需加上系统报错的提示）:是
是否需要回复:否
用户要求:经解释使用情况，客户不认可；为维系客户，已承诺24小时内退费，客户满意。
费用上账至主卡18972606988</t>
  </si>
  <si>
    <t>TS202310051308332054</t>
  </si>
  <si>
    <t>卢林</t>
  </si>
  <si>
    <t>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产品名称:5G加油包29元10GB（立即生效）20元5GBAR彩铃酷趣会员5G加油包(湖北)
争议月份:2023年10月
是否承诺退费:是
承诺退费金额:49
是否取消业务（如取消失败，需加上系统报错的提示）:是
是否需要回复:否
用户要求:退费</t>
  </si>
  <si>
    <t>BL202310051151491508</t>
  </si>
  <si>
    <t>胡祖华</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</si>
  <si>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赔付月份：:2023年10月
返还倍率:单倍
赔付金额：:20
是否已经取消业务:否
是否承诺退费：:是
用户是否需要回复：:否
用户要求：:用户要求尽快退还其费用，请后台尽快处理，请后台一并取消业务，请后台一起处理。</t>
  </si>
  <si>
    <t>BL202310051131001110</t>
  </si>
  <si>
    <t>曾力军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</si>
  <si>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
赔付月份：:2023年9月
返还倍率:单倍
赔付金额：:20
是否已经取消业务:是
是否承诺退费：:是
用户是否需要回复：:否
用户要求：:用户要求退费</t>
  </si>
  <si>
    <t>BL202310041619391261</t>
  </si>
  <si>
    <t>刘再元</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</si>
  <si>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CBSS账单扣费名称：:云加速5G畅玩加油包(湖北)、视频彩铃商务版标准20元包
办理渠道:湖北杭州翔羽线上业务代理(宜昌)
赔付月份：:2023年9月、2023年10月
返还倍率:单倍
赔付金额：:60
是否已经取消业务:是
是否承诺退费：:是
用户是否需要回复：:否
用户要求：:要求退费</t>
  </si>
  <si>
    <t>BL202310050955441857</t>
  </si>
  <si>
    <t>周先敬</t>
  </si>
  <si>
    <t>【2022年上工信部测评重保用户】【2022年上工信部测评重保用户】判断省分:湖北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用户要求：:无</t>
  </si>
  <si>
    <t>BL202310041839010861</t>
  </si>
  <si>
    <t>田义伦</t>
  </si>
  <si>
    <t>&gt;业务号码&gt;13207206320；&gt;号码归属地&gt;宜昌；&gt;产品名称&gt;AR彩铃酷趣会员5G加油包（湖北）；&gt;产品代码&gt;91295250；&gt;产品编码&gt;无；&gt;订购时间&gt;2023-09-2218:27:33；&gt;核查情况&gt;平台故障；&gt;不规范定制分类&gt;平台故障，无法判责；&gt;赠费金额&gt;40元；&gt;赠费时间&gt;2023.10.05；&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</si>
  <si>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BL202310041036560827</t>
  </si>
  <si>
    <t>卢作枚</t>
  </si>
  <si>
    <t>&gt;业务号码&gt;13235626056；&gt;号码归属地&gt;宜昌；&gt;产品名称&gt;云加速5G畅玩加油包(湖北)；&gt;产品代码&gt;91295249；&gt;产品编码&gt;无；&gt;订购时间&gt;2023-09-2400:07:57；&gt;核查情况&gt;平台故障；&gt;不规范定制分类&gt;平台故障，无法判责；&gt;退费金额&gt;40元；&gt;退费时间&gt;2023/10/04；&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</si>
  <si>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BL202310031719580247</t>
  </si>
  <si>
    <t>官守华</t>
  </si>
  <si>
    <t>&gt;业务号码&gt;13294244529；&gt;号码归属地&gt;宜昌；&gt;产品名称&gt;AR彩铃酷趣会员5G加油包（湖北）；&gt;产品代码&gt;91295250；&gt;产品编码&gt;无；&gt;订购时间&gt;2023-08-1209:08:58；&gt;核查情况&gt;平台故障；&gt;不规范定制分类&gt;平台故障，无法判责；&gt;退费金额&gt;60元；&gt;退费时间&gt;2023-10-04；&gt;投诉内容&gt;
高级模板内容：
赔付类型：:增值业务争议
CBSS账单扣费名称：:AR彩铃酷趣会员5G加油包（湖北）
办理渠道:	湖北杭州翔羽线上业务代理(宜昌)
赔付月份：:2023年8月、2023年10月、2023年9月
返还倍率:单倍
赔付金额：:60
是否已经取消业务:是
是否承诺退费：:是
用户是否需要回复：:否
用户要求：:已承诺退费</t>
  </si>
  <si>
    <t>BL202310051300270029</t>
  </si>
  <si>
    <t>张世俊</t>
  </si>
  <si>
    <t>&gt;业务号码&gt;15549366005；&gt;号码归属地&gt;宜昌；&gt;产品名称&gt;AR彩铃酷趣会员5G加油包（湖北）；&gt;产品代码&gt;91295250；&gt;产品编码&gt;无；&gt;订购时间&gt;2023-10-0319:12:04；&gt;核查情况&gt;平台故障；&gt;不规范定制分类&gt;平台故障；&gt;退费金额&gt;20元；&gt;退费时间&gt;2023年10月5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</si>
  <si>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BL202310041813550544</t>
  </si>
  <si>
    <t>黄鹏飞</t>
  </si>
  <si>
    <t>&gt;业务号码&gt;15571721016；&gt;号码归属地&gt;宜昌；&gt;产品名称&gt;职场菁英畅阅5G加油包（湖北）；&gt;产品代码&gt;91295263；&gt;产品编码&gt;无；&gt;订购时间&gt;	2023/8/109:53	；&gt;核查情况&gt;平台故障；&gt;不规范定制分类&gt;平台故障，无法判责；&gt;退费金额&gt;60元；&gt;退费时间&gt;	2023/10/5	；&gt;投诉内容
高级模板内容：
赔付类型：:增值业务争议
CBSS账单扣费名称：:职场菁英畅阅5G加油包（湖北）
办理渠道:	湖北杭州翔羽线上业务代理(宜昌)
赔付月份：:2023年9月、2023年10月、2023年8月
返还倍率:单倍
赔付金额：:60
是否已经取消业务:是
是否承诺退费：:是
用户是否需要回复：:否
用户要求：:退费</t>
  </si>
  <si>
    <t>BL202310050822110562</t>
  </si>
  <si>
    <t>屈万金</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</si>
  <si>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
办理渠道:	湖北杭州翔羽线上业务代理(宜昌)
赔付月份：:2023年9月、2023年10月
返还倍率:单倍
赔付金额：:40
是否已经取消业务:是
是否承诺退费：:是
用户是否需要回复：:否
用户要求：:已承诺退费，无需回复</t>
  </si>
  <si>
    <t>BL202310042026122108</t>
  </si>
  <si>
    <t>崔永远</t>
  </si>
  <si>
    <t>&gt;业务号码&gt;15572754079；&gt;号码归属地&gt;宜昌；&gt;产品名称&gt;哔哩哔哩15G流量加会员月包，腾讯视频10G流量加会员月包，云加速（专业版），AR彩铃酷趣会员5G加油包（湖北）；&gt;产品代码&gt;80006723，80006720，21002503，91295250；&gt;产品编码&gt;8000672300，8000672000，2100250303，无；&gt;订购时间&gt;2023-09-2120:57:41，2023-09-2619:10:41，2023-10-0312:43:43，2023-07-2919:59:30；&gt;核查情况&gt;平台故障；&gt;不规范定制分类&gt;平台故障，无法判责；&gt;退费金额&gt;50元，50元，15元，80元；&gt;退费时间&gt;2023-10-05；&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腾讯视频10G流量加会员月包，	云加速（专业版）AR彩铃酷趣会员5G加油包（湖北）
办理渠道:湖北杭州翔羽线上业务代理(宜昌)
赔付月份：:2023年7月、2023年8月、2023年9月、2023年10月
返还倍率:单倍
赔付金额：:235
是否已经取消业务:否
是否承诺退费：:否
用户是否需要回复：:是
用户要求：:用户要求退费并取消，烦请后台协助处理
用户要求无法提供验证码，无法接受联通的短信，</t>
  </si>
  <si>
    <t>BL202310041456352402</t>
  </si>
  <si>
    <t>周启芬</t>
  </si>
  <si>
    <t>&gt;业务号码&gt;15587916061&gt;号码归属地&gt;宜昌；&gt;产品名称&gt;云加速5G畅玩加油包(湖北)；&gt;产品代码&gt;无；&gt;产品编码&gt;91295249；&gt;订购时间&gt;2023-10-0405:56:47；&gt;核查情况&gt;平台故障；&gt;不规范定制分类&gt;平台故障，无法判责；&gt;退费金额&gt;20元；&gt;退费时间&gt;2023年10月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</si>
  <si>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BL202310041518230262</t>
  </si>
  <si>
    <t>杜海建</t>
  </si>
  <si>
    <t>&gt;业务号码&gt;15608605308；&gt;号码归属地&gt;宜昌；&gt;产品名称&gt;云加速5G畅玩加油包(湖北)；&gt;产品代码&gt;无；&gt;产品编码&gt;91295249；&gt;订购时间&gt;2023-10-0412:31:58；&gt;核查情况&gt;平台故障；&gt;不规范定制分类&gt;平台故障，无法判责；&gt;退费金额&gt;20元；&gt;退费时间&gt;2023年10月5日；&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t>
  </si>
  <si>
    <t>BL202310041707021997</t>
  </si>
  <si>
    <t>向文武</t>
  </si>
  <si>
    <t>&gt;业务号码&gt;18571029398；&gt;号码归属地&gt;宜昌；&gt;产品名称&gt;AR彩铃酷趣会员5G加油包（湖北）；&gt;产品代码&gt;91295250；&gt;产品编码&gt;无；&gt;订购时间&gt;2023-09-2116:53:10；&gt;核查情况&gt;平台故障；&gt;不规范定制分类&gt;平台故障，无法判责；&gt;退费金额&gt;40元；&gt;退费时间&gt;2023-10-05；&gt;投诉内容&gt;
高级模板内容：
赔付类型：:增值业务争议
CBSS账单扣费名称：:AR彩铃酷趣会员5G加油包（湖北）（已停售）下月生效
办理渠道:湖北杭州翔羽线上业务代理(宜昌)
赔付月份：:2023年9月、2023年10月
返还倍率:单倍
赔付金额：:40
是否已经取消业务:是
是否承诺退费：:是
用户是否需要回复：:否
用户要求：:退费</t>
  </si>
  <si>
    <t>TS202310051435181551</t>
  </si>
  <si>
    <t>马德泉</t>
  </si>
  <si>
    <t>判断省分:湖北
:移网电话营销费用争议（套餐资费/融合宽带/副卡功能费类除外）
:不认可
:小于等于500元，且仅限单倍、月份不超过12个月
:
高级模板内容：
是否10016外呼:不记得
电话外呼号码:忘记了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用户要求:用户要求尽快退费</t>
  </si>
  <si>
    <t>BL202310051336180535</t>
  </si>
  <si>
    <t>刘传珍</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</si>
  <si>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办理渠道:湖北杭州翔羽线上业务代理(宜昌)
赔付月份：:2023年10月
返还倍率:单倍
赔付金额：:40
是否已经取消业务:是
是否承诺退费：:是
用户是否需要回复：:否
用户要求：:退费</t>
  </si>
  <si>
    <t>TS202310050919141209</t>
  </si>
  <si>
    <t>周爱华</t>
  </si>
  <si>
    <t>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</si>
  <si>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BL202310051003592012</t>
  </si>
  <si>
    <t>杨明华</t>
  </si>
  <si>
    <t>&gt;业务号码&gt;18672657612；&gt;号码归属地&gt;宜昌；&gt;产品名称&gt;云加速5G畅玩加油包(湖北)；&gt;产品代码&gt;91295249；&gt;产品编码&gt;无；&gt;订购时间&gt;2023-10-0218:55:01；&gt;核查情况&gt;平台故障；&gt;不规范定制分类&gt;平台故障，无法判责；&gt;退费金额&gt;20元；&gt;退费时间&gt;2023/10/05；&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用户要求：:前台已承诺退费，请核实处理，谢谢！</t>
  </si>
  <si>
    <t>BL202310050920201225</t>
  </si>
  <si>
    <t>熊昌全</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</si>
  <si>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办理渠道:宜昌陶金湖北杭州翔羽线上业务代理(宜昌)中台
赔付月份：:2023年9月、2023年10月
返还倍率:单倍
赔付金额：:40
是否已经取消业务:是
是否承诺退费：:是
用户是否需要回复：:否
用户要求：:退费40</t>
  </si>
  <si>
    <t>BL202310051141561315</t>
  </si>
  <si>
    <t>冯昊</t>
  </si>
  <si>
    <t>南方一中心&gt;&gt;河南正华&gt;&gt;正华新人班&gt;&gt;正华新人3班</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</si>
  <si>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用户要求：:用户要求退费</t>
  </si>
  <si>
    <t>TS202310050929111458</t>
  </si>
  <si>
    <t>覃协阶</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</si>
  <si>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电话外呼号码:15572790929
渠道名称:	湖北杭州翔羽线上业务
反应问题涉及场景:未经同意订购业务
产品名称:云加速5G畅玩加油包(湖北)
争议月份:2023年10月
是否承诺退费:是
承诺退费金额:20
是否取消业务（如取消失败，需加上系统报错的提示）:已取消
是否需要回复:是
用户要求:要求退费</t>
  </si>
  <si>
    <t>TS202310041854261645</t>
  </si>
  <si>
    <t>周三和</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</si>
  <si>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用户要求:退还费用</t>
  </si>
  <si>
    <t>TS202310051221190991</t>
  </si>
  <si>
    <t>阮华山</t>
  </si>
  <si>
    <t>22年Q3Q4重点客户
高级模板内容：
投诉问题描述:不知情被办理业务
争议业务名称:湖北杭州翔羽线上业务代理(宜昌)
受理渠道:云加速5G畅玩加油包(湖北)（已停售）
争议月份:2023年9月、2023年10月
争议费用:40
一线客服在系统里:未取消，请后台协助处理
是否承诺退费:否
用户要求:核实处理，称之前也是出现过这种情况</t>
  </si>
  <si>
    <t>BL202310051633410730</t>
  </si>
  <si>
    <t>13197304596</t>
  </si>
  <si>
    <t>韩庆木</t>
  </si>
  <si>
    <t>2023-10-06 11:09:53</t>
  </si>
  <si>
    <t>&gt;业务号码&gt;13197304596；&gt;号码归属地&gt;宜昌市；&gt;产品名称&gt; 云加速5G畅玩加油包(湖北)    ；&gt;产品代码&gt;91295249；&gt;产品编码&gt;无；&gt;订购时间&gt;2023-09-11 19:55:27     ；&gt;核查情况&gt;平台故障；&gt;不规范定制分类&gt;平台故障，无法判责；&gt;退费金额&gt;40  元；&gt;退费时间&gt;2023-10-06；&gt;投诉内容&gt;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</si>
  <si>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BL202310051025002386</t>
  </si>
  <si>
    <t>13197337330</t>
  </si>
  <si>
    <t>程平</t>
  </si>
  <si>
    <t>2023-10-06 11:08:37</t>
  </si>
  <si>
    <t>&gt;业务号码&gt;13197337330；&gt;号码归属地&gt;宜昌；&gt;产品名称&gt;云加速5G畅玩加油包(湖北) ；&gt;产品代码&gt;91295249；&gt;产品编码&gt;无；&gt;订购时间&gt;2023-10-03 20:20:27；&gt;核查情况&gt;平台故障；&gt;不规范定制分类&gt;平台故障，无法判责；&gt;退费金额&gt;20元；&gt;退费时间&gt;2023-10-05；&gt;投诉内容&gt;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</si>
  <si>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BL202310051609030314</t>
  </si>
  <si>
    <t>13227253208</t>
  </si>
  <si>
    <t>秦长兆</t>
  </si>
  <si>
    <t>2023-10-06 14:45:47</t>
  </si>
  <si>
    <t>&gt;业务号码&gt;13227253208；&gt;号码归属地&gt;宜昌；&gt;产品名称&gt;AR彩铃酷趣会员5G加油包（湖北）；&gt;产品代码&gt;无；&gt;产品编码&gt;91295250；&gt;订购时间 &gt;2023-10-05 10:32:11；&gt;核查情况&gt;平台故障；&gt;不规范定制分类&gt;平台故障，无法判责；&gt;退费金额&gt;20元；&gt;退费时间&gt;2023年10月6日；&gt;投诉内容&gt;
高级模板内容：
赔付类型：:增值业务争议 
CBSS账单扣费名称：:AR视频彩铃酷趣会员15元包月
办理渠道:湖北杭州翔羽线上业务代理
赔付月份：:2023年10月
返还倍率:单倍
赔付金额：:15
是否已经取消业务:是
是否承诺退费 ：:是
用户是否需要回复：:否
用户要求：:退费</t>
  </si>
  <si>
    <t>BL202310061107062172</t>
  </si>
  <si>
    <t>13227298931</t>
  </si>
  <si>
    <t>向方信</t>
  </si>
  <si>
    <t>2023-10-06 17:33:18</t>
  </si>
  <si>
    <t>&gt;业务号码&gt;13227298931；&gt;号码归属地&gt;宜昌；&gt;产品名称&gt;AR彩铃酷趣会员5G加油包（湖北）；&gt;产品代码&gt;91295250；&gt;产品编码&gt;无；&gt;订购时间&gt;2023-09-11 16:45:37；&gt;核查情况&gt;平台故障；&gt;不规范定制分类&gt;平台故障，无法判责；&gt;退费金额&gt;40元；&gt;退费时间&gt;2023-10-06；&gt;投诉内容&gt;
高级模板内容：
赔付类型：:增值业务争议 
CBSS账单扣费名称：:AR彩铃酷趣会员5G加油包（湖北）
SP产品ID/元素ID：:无
办理渠道:	 湖北杭州翔羽线上业务
赔付月份：:2023年9月、2023年10月
返还倍率:单倍
赔付金额：:40
是否已经取消业务:是
是否承诺退费 ：:是
用户是否需要回复：:否
用户要求：:尽快处理</t>
  </si>
  <si>
    <t>BL202310051744271876</t>
  </si>
  <si>
    <t>13235634220</t>
  </si>
  <si>
    <t>曹开建</t>
  </si>
  <si>
    <t>2023-10-06 15:28:49</t>
  </si>
  <si>
    <t>&gt;业务号码&gt;13235634220，13227255481；&gt;号码归属地&gt;宜昌；&gt;产品名称&gt;AR彩铃酷趣会员5G加油包（湖北），云加速5G畅玩加油包(湖北)；&gt;产品代码&gt;91295250，91295249；&gt;产品编码&gt;无，无；&gt;订购时间&gt;2023-09-05 19:31:33，2023-09-10 20:55:04；&gt;核查情况&gt;平台故障；&gt;不规范定制分类&gt;平台故障，无法判责；&gt;赠费金额&gt;20元，20元；&gt;赠费时间&gt;2023.10.06；&gt;投诉内容&gt;
高级模板内容：
赔付类型：:增值业务争议 
CBSS账单扣费名称：:云加速5G畅玩加油包(湖北)（已停售），AR彩铃酷趣会员5G加油包（湖北）（已停售） 
办理渠道:湖北杭州翔羽线上业务代
赔付月份：:2023年10月
返还倍率:单倍
赔付金额：:40
是否已经取消业务:否
是否承诺退费 ：:是
用户是否需要回复：:否
用户要求：:业务还未取消成功（工单流水号:BL202310051724241560前期工单未完结，用户要求把主副卡的增值业务取消之后把这个月扣除的资费全额退还</t>
  </si>
  <si>
    <t>BL202310060843432367</t>
  </si>
  <si>
    <t>13294242501</t>
  </si>
  <si>
    <t>董长为</t>
  </si>
  <si>
    <t>2023-10-06 14:15:17</t>
  </si>
  <si>
    <t>&gt;业务号码&gt;13294242501；&gt;号码归属地&gt;宜昌；&gt;产品名称 &gt;云加速5G畅玩加油包(湖北)；&gt;产品代码&gt;91295249；&gt;产品编码&gt;无；&gt;订购时间 &gt;2023-10-01 14:14:57；&gt;核查情况&gt;平台故障；&gt;不规范定制分类&gt;平台故障，无法判责；&gt;退费金额&gt;20元；&gt;退费时间&gt;2023年10月6日；&gt;投诉内容&gt;	22年Q3Q4重点客户判断省分:其他省分
:增值业务争议
判断省分:湖北
:移网
:在补救范围内
:不认可
:小于等于500元，且仅限单倍、月份不超过12个月
:
高级模板内容：
赔付类型：:增值业务争议 
CBSS账单扣费名称：:	 云加速5G畅玩加油包(
SP产品ID/元素ID：:无
办理渠道:	 湖北杭州翔羽线上业务
赔付月份：:2023年10月
返还倍率:单倍
赔付金额：:20
是否已经取消业务:是
是否承诺退费 ：:是
用户是否需要回复：:否
用户要求：:尽快处理</t>
  </si>
  <si>
    <t>BL202310051626240607</t>
  </si>
  <si>
    <t>15549369058</t>
  </si>
  <si>
    <t>陈宗培</t>
  </si>
  <si>
    <t>2023-10-06 10:41:09</t>
  </si>
  <si>
    <t>&gt;业务号码&gt;15549369058；&gt;号码归属地&gt;宜昌；&gt;产品名称&gt;云加速5G畅玩加油包(湖北)；&gt;产品代码&gt;91295249；&gt;产品编码&gt;无；&gt;订购时间 &gt;2023-09-12 10:03:32；&gt;核查情况&gt;平台故障；&gt;不规范定制分类&gt;平台故障，无法判责；&gt;退费金额&gt;40元；&gt;退费时间&gt;2023年10月6日；&gt;投诉内容&gt;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用户要求：:尽快处理</t>
  </si>
  <si>
    <t>BL202310051457141687</t>
  </si>
  <si>
    <t>15629389569</t>
  </si>
  <si>
    <t>艾光财</t>
  </si>
  <si>
    <t>2023-10-06 10:51:48</t>
  </si>
  <si>
    <t>&gt;业务号码&gt;15629389569；&gt;号码归属地&gt;宜昌；&gt;产品名称&gt;云加速5G畅玩加油包(湖北)  ；&gt;产品代码&gt;无；&gt;产品编码&gt;无；&gt;订购时间&gt;2023-10-04 20:59:18；&gt;核查情况&gt;平台故障；&gt;不规范定制分类&gt;平台故障，无法判责；&gt;退费金额&gt;20元；&gt;退费时间&gt;2023/10/6；&gt;投诉内容&gt;赔付类型：:增值业务争议 
CBSS账单扣费名称：:云加速5G畅玩加油包(湖北)(畅行会员S-包月-15元、叠加套餐包)
办理渠道: 湖北杭州翔羽线上业务代理(宜昌) 
赔付月份：:2023年10月
返还倍率:单倍
赔付金额：:20
是否已经取消业务:是
是否承诺退费 ：:是
用户是否需要回复：:否
用户要求：:无</t>
  </si>
  <si>
    <t>BL202310051719571494</t>
  </si>
  <si>
    <t>15671028533</t>
  </si>
  <si>
    <t>才秀婷</t>
  </si>
  <si>
    <t>2023-10-06 14:48:36</t>
  </si>
  <si>
    <t>&gt;业务号码&gt;15671028533；&gt;号码归属地&gt;宜昌；&gt;产品名称&gt;&gt;云加速5G畅玩加油包(湖北)；&gt;产品代码&gt;91295249；&gt;产品编码&gt;无；&gt;订购时间&gt;2023-10-04 17:55:16；&gt;核查情况&gt;平台故障；&gt;不规范定制分类&gt;平台故障，无法判责；&gt;退费金额&gt;20元；&gt;退费时间&gt;2023-10-6；&gt;投诉内容&gt;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</si>
  <si>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BL202310060841482350</t>
  </si>
  <si>
    <t>18671731548</t>
  </si>
  <si>
    <t>陈昌勇</t>
  </si>
  <si>
    <t>2023-10-06 14:15:39</t>
  </si>
  <si>
    <t>&gt;业务号码&gt;18671731548；&gt;号码归属地&gt;宜昌；&gt;产品名称&gt;AR彩铃酷趣会员5G加油包（湖北）；&gt;产品代码&gt;91295250；&gt;产品编码&gt;无；&gt;订购时间&gt;2023-10-01 13:02:54；&gt;核查情况&gt;平台故障；&gt;不规范定制分类&gt;平台故障，无法判责；&gt;退费金额&gt;20元；&gt;退费时间&gt;2023-10-06；&gt;投诉内容&gt;判断省分:其他省分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</si>
  <si>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BL202310061345432151</t>
  </si>
  <si>
    <t>16671729810</t>
  </si>
  <si>
    <t>陈佰绪</t>
  </si>
  <si>
    <t>2023-10-06 15:59:50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</si>
  <si>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vhbkfdx016
赔付月份：:2023年10月
返还倍率:单倍
赔付金额：:20
是否已经取消业务:否
是否承诺退费 ：:是
用户是否需要回复：:否
用户要求：:取消并退费，用户无法提供验证码，已按规范辅助验证用户身份信息，已告知注意事项，请协助取消谢谢</t>
  </si>
  <si>
    <t>BL202310051458561714</t>
  </si>
  <si>
    <t>13040989895</t>
  </si>
  <si>
    <t>屈定柱</t>
  </si>
  <si>
    <t>2023-10-06 11:46:16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</si>
  <si>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
赔付月份：:2023年10月
返还倍率:单倍
赔付金额：:20
是否已经取消业务:否
是否承诺退费 ：:是
用户是否需要回复：:否
用户要求：:尽快处理</t>
  </si>
  <si>
    <t>TS202310051718080481</t>
  </si>
  <si>
    <t>投诉工单（2021版）&gt;&gt;融合&gt;&gt;【入网】办理&gt;&gt;办理过程复杂、不便捷</t>
  </si>
  <si>
    <t>13227255481</t>
  </si>
  <si>
    <t>2023-10-06 15:01:57</t>
  </si>
  <si>
    <t>[65岁以上老人] 
高级模板内容：
投诉问题描述:用户要求取消（云加速5G畅玩加油包(湖北)），无法提供验证码和验证信息
业务名称:云加速5G畅玩加油包(湖北)
办理渠道:湖北杭州翔羽线上业务代理(宜昌)
办理时间:2023-09-10
系统提示内容:1
用户要求:取消主卡和副卡的这个业务</t>
  </si>
  <si>
    <t>BL202310060951330903</t>
  </si>
  <si>
    <t>18674205936</t>
  </si>
  <si>
    <t>程国庆</t>
  </si>
  <si>
    <t>2023-10-06 15:35:53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</si>
  <si>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赔付金额：:10
是否已经取消业务:是
是否承诺退费 ：:是
用户是否需要回复：:否
用户要求：:要求尽快退费</t>
  </si>
  <si>
    <t>BL202310051618540475</t>
  </si>
  <si>
    <t>15572791418</t>
  </si>
  <si>
    <t>彭绍恒</t>
  </si>
  <si>
    <t>2023-10-06 10:44:48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</si>
  <si>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 ：:是
用户是否需要回复：:否
用户要求：:退费</t>
  </si>
  <si>
    <t>BL202310051827510008</t>
  </si>
  <si>
    <t>15672530721</t>
  </si>
  <si>
    <t>张红霞</t>
  </si>
  <si>
    <t>2023-10-06 11:11:26</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</si>
  <si>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赔付月份：:2023年9月、2023年10月
返还倍率:单倍
赔付金额：:40
是否已经取消业务:是
是否承诺退费 ：:是
用户是否需要回复：:否
用户要求：:要求退费</t>
  </si>
  <si>
    <t>BL202310051925380685</t>
  </si>
  <si>
    <t>18608604158</t>
  </si>
  <si>
    <t>向华平</t>
  </si>
  <si>
    <t>2023-10-06 14:19:53</t>
  </si>
  <si>
    <t>判断省分:其他省分
:增值业务争议
判断省分:湖北
:移网
:在补救范围内
:不认可
:小于等于500元，且仅限单倍、月份不超过12个月
:
高级模板内容：
赔付类型：:增值业务争议 
CBSS账单扣费名称：: 视频彩铃商务版标准20元包 ，云加速5G畅玩加油包(湖北)
办理渠道:无，湖北杭州翔羽线上业务代理(宜昌)
赔付月份：:2023年10月
返还倍率:单倍
赔付金额：:40
是否已经取消业务:是
是否承诺退费 ：:是
用户是否需要回复：:否
用户要求：:尽快退费</t>
  </si>
  <si>
    <t>BL202310051150301489</t>
  </si>
  <si>
    <t>15549377165</t>
  </si>
  <si>
    <t>周苗</t>
  </si>
  <si>
    <t>2023-10-06 14:14:31</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</si>
  <si>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是否已经取消业务:否
是否承诺退费 ：:是
用户是否需要回复：:否
用户要求：:不知情办理此业务  称是小孩在电话手表 要求退还8 9 10三个月产生的费用合计60元已承诺 无法接收验证码 要求后台帮忙取消</t>
  </si>
  <si>
    <t>BL202310051653301055</t>
  </si>
  <si>
    <t>13085168619</t>
  </si>
  <si>
    <t>张凤琴</t>
  </si>
  <si>
    <t>2023-10-06 10:34:54</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</si>
  <si>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用户要求：:退费</t>
  </si>
  <si>
    <t>BL202310061254311469</t>
  </si>
  <si>
    <t>13094160981</t>
  </si>
  <si>
    <t>刘锦航</t>
  </si>
  <si>
    <t>2023-10-06 16:31:05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</si>
  <si>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用户要求：:承诺退费无需回复</t>
  </si>
  <si>
    <t>BL202310061420490186</t>
  </si>
  <si>
    <t>15549299132</t>
  </si>
  <si>
    <t>屈万浩</t>
  </si>
  <si>
    <t>2023-10-06 17:24:48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</si>
  <si>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</si>
  <si>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BL202310061136300224</t>
  </si>
  <si>
    <t>15572764566</t>
  </si>
  <si>
    <t>薛金花</t>
  </si>
  <si>
    <t>2023-10-06 15:29:17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</si>
  <si>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用户要求：:用户来电称未订购，要求退还产生的费用20元</t>
  </si>
  <si>
    <t>BL202310061607331799</t>
  </si>
  <si>
    <t>13100781312</t>
  </si>
  <si>
    <t>周小成</t>
  </si>
  <si>
    <t>2023-10-07 11:15:31</t>
  </si>
  <si>
    <r>
      <rPr>
        <sz val="11"/>
        <rFont val="宋体"/>
        <charset val="0"/>
      </rPr>
      <t>&gt;业务号码&gt;13100781312；&gt;号码归属地&gt;宜昌；&gt;产品名称&gt;联通助理-畅爽版（在线渠道）；&gt;产品代码&gt;89000016；&gt;产品编码&gt;8900001601；&gt;订购时间 &gt;2023-10-06 10:25:40</t>
    </r>
    <r>
      <rPr>
        <sz val="11"/>
        <rFont val="Arial"/>
        <charset val="0"/>
      </rPr>
      <t xml:space="preserve">	</t>
    </r>
    <r>
      <rPr>
        <sz val="11"/>
        <rFont val="宋体"/>
        <charset val="0"/>
      </rPr>
      <t>；&gt;核查情况&gt;平台故障；&gt;不规范定制分类&gt;平台故障，无法判责；&gt;退费金额&gt;26元；&gt;退费时间&gt;2023年10月7日；&gt;投诉内容&gt;
高级模板内容：
赔付类型：:增值业务争议 
CBSS账单扣费名称：:联通助理-畅爽版（在线渠道）
办理渠道:</t>
    </r>
    <r>
      <rPr>
        <sz val="11"/>
        <rFont val="Arial"/>
        <charset val="0"/>
      </rPr>
      <t xml:space="preserve">	</t>
    </r>
    <r>
      <rPr>
        <sz val="11"/>
        <rFont val="宋体"/>
        <charset val="0"/>
      </rPr>
      <t xml:space="preserve"> CAP-068
赔付月份：:2023年10月
返还倍率:单倍
赔付金额：:26
是否已经取消业务:是
是否承诺退费 ：:是
用户是否需要回复：:否
用户要求：:用户要求退费，已在线承诺减免并告知退费事宜，请处理，谢谢</t>
    </r>
  </si>
  <si>
    <t>BL202310071134541278</t>
  </si>
  <si>
    <t>15586361912</t>
  </si>
  <si>
    <t>李建武</t>
  </si>
  <si>
    <t>2023-10-07 16:37:15</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</si>
  <si>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办理渠道:湖北杭州翔羽线上业务代理(宜昌)
赔付月份：:2023年10月
返还倍率:单倍
赔付金额：:20
是否已经取消业务:是
是否承诺退费 ：:是
用户是否需要回复：:否
用户要求：:不知情订购要求退款</t>
  </si>
  <si>
    <t>BL202310062055060058</t>
  </si>
  <si>
    <t>13040954074</t>
  </si>
  <si>
    <t>张大柱</t>
  </si>
  <si>
    <t>2023-10-07 10:52:58</t>
  </si>
  <si>
    <r>
      <rPr>
        <sz val="11"/>
        <rFont val="宋体"/>
        <charset val="0"/>
      </rPr>
      <t>&gt;业务号码&gt;13040954074；&gt;号码归属地&gt;宜昌；&gt;产品名称&gt;云加速5G畅玩加油包(湖北)；&gt;产品代码&gt;无；&gt;产品编码&gt;无；&gt;订购时间&gt;2023-10-05 22:53:27；&gt;核查情况&gt;平台故障；&gt;不规范定制分类&gt;平台故障，无法判责；&gt;退费金额&gt;20元；&gt;退费时间&gt;2023-10-07；&gt;投诉内容&gt;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订购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用户要求：:立即核实退费请后台协助取消谢谢</t>
    </r>
  </si>
  <si>
    <t>BL202310071227122086</t>
  </si>
  <si>
    <t>13040973996</t>
  </si>
  <si>
    <t>张妮娟</t>
  </si>
  <si>
    <t>2023-10-07 15:54:44</t>
  </si>
  <si>
    <t>&gt;业务号码&gt;13040973996；&gt;号码归属地&gt;宜昌；&gt;产品名称&gt;云加速5G畅玩加油包(湖北)；&gt;产品代码&gt;91295249；&gt;产品编码&gt;无 ；&gt;订购时间&gt;  	2023/8/31 8:10	；&gt;核查情况&gt;平台故障；&gt;不规范定制分类&gt;平台故障，无法判责；&gt;退费金额&gt;60元；&gt;退费时间&gt;	2023/10/7	；&gt;投诉内容
高级模板内容：
赔付类型：:增值业务争议 
CBSS账单扣费名称：:云加速5G畅玩加油包(湖北)
办理渠道:	 湖北杭州翔羽线上业务代
赔付月份：:2023年8月、2023年9月、2023年10月
返还倍率:单倍
赔付金额：:60
是否已经取消业务:否
是否承诺退费 ：:是
用户是否需要回复：:否
用户要求：:加急   请取消</t>
  </si>
  <si>
    <t>BL202310061533531288</t>
  </si>
  <si>
    <t>13177050622</t>
  </si>
  <si>
    <t>谭业兰</t>
  </si>
  <si>
    <t>2023-10-07 14:21:40</t>
  </si>
  <si>
    <t>&gt;业务号码&gt;13177050622；&gt;号码归属地&gt;宜昌；&gt;产品名称&gt;云加速5G畅玩加油包(湖北)  ；&gt;产品代码&gt;无；&gt;产品编码&gt; 91295249  ；&gt;订购时间 &gt; 2023-09-10 13:47:02；&gt;核查情况&gt;平台故障；&gt;不规范定制分类&gt;平台故障，无法判责；&gt;退费金额&gt;40元；&gt;退费时间&gt;2023年10月7日；&gt;投诉内容&gt;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用户要求：:用户要求退费</t>
  </si>
  <si>
    <t>BL202310071054360585</t>
  </si>
  <si>
    <t>15549308529</t>
  </si>
  <si>
    <t>张次兰</t>
  </si>
  <si>
    <t>2023-10-07 15:42:31</t>
  </si>
  <si>
    <t>&gt;业务号码&gt;15549308529；&gt;号码归属地&gt;宜昌；&gt;产品名称&gt;云加速5G畅玩加油包(湖北），哔哩哔哩15G流量加会员月，联通助理-畅爽版（在线渠道）；&gt;产品代码&gt;无，80006723，89000016；&gt;产品编码&gt;91295249，8000672300，8900001601；&gt;订购时间&gt;2023-10-06 14:25:27，2023-09-29 19:30:42，2023-10-06 14:27:39；&gt;核查情况&gt;平台故障；&gt;不规范定制分类&gt;平台故障，无法判责；&gt;退费金额&gt;20元，50元，26元；&gt;退费时间&gt;2023/10/07；&gt;投诉内容&gt;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CBSS账单扣费名称：:云加速5G畅玩加油包(湖北)、哔哩哔哩15G流量加会员月、联通助理-畅爽版（在线渠道）
办理渠道:湖北杭州翔羽线上业务代理(宜昌) 
赔付月份：:2023年9月、2023年10月
返还倍率:单倍
赔付金额：:96
是否已经取消业务:是
是否承诺退费 ：:是
用户是否需要回复：:否
用户要求：:退费</t>
  </si>
  <si>
    <t>BL202310071013372344</t>
  </si>
  <si>
    <t>15671008393</t>
  </si>
  <si>
    <t>林必海</t>
  </si>
  <si>
    <t>2023-10-07 16:37:26</t>
  </si>
  <si>
    <t>&gt;业务号码&gt;15671008393； &gt;号码归属地&gt;宜昌；&gt;产品名称&gt; 云加速5G畅玩加油包(湖北) ；&gt;产品代码&gt;91295249；&gt;产品编码&gt;无；&gt;订购时间&gt;2023-10-06 15:24:01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v
赔付月份：:2023年10月
返还倍率:单倍
赔付金额：:20
是否已经取消业务:是
是否承诺退费 ：:是
用户是否需要回复：:否
用户要求：:要求尽快退还费用</t>
  </si>
  <si>
    <t>BL202310070826260772</t>
  </si>
  <si>
    <t>18671797348</t>
  </si>
  <si>
    <t>周立新</t>
  </si>
  <si>
    <t>2023-10-07 09:55:53</t>
  </si>
  <si>
    <t>&gt;业务号码&gt;18671797348；&gt;号码归属地&gt;宜昌；&gt;产品名称&gt;AR彩铃酷趣会员5G加油包（湖北）；&gt;产品代码&gt;91295250；&gt;产品编码&gt;无；&gt;订购时间&gt;2023-09-30 08:47:47；&gt;核查情况&gt;平台故障；&gt;不规范定制分类&gt;平台故障，无法判责；&gt;退费金额&gt;40元；&gt;退费时间&gt;2023-10-07；&gt;投诉内容&gt;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用户要求：:无</t>
  </si>
  <si>
    <t>BL202310061807301030</t>
  </si>
  <si>
    <t>18674262178</t>
  </si>
  <si>
    <t>李艳云</t>
  </si>
  <si>
    <t>2023-10-07 16:33:57</t>
  </si>
  <si>
    <r>
      <rPr>
        <sz val="11"/>
        <rFont val="宋体"/>
        <charset val="0"/>
      </rPr>
      <t>&gt;业务号码&gt;18674262178；&gt;号码归属地&gt;宜昌；&gt;产品名称&gt;云加速5G畅玩加油包(湖北)；&gt;产品代码&gt;无；&gt;产品编码&gt;91295249；&gt;订购时间&gt;2023-10-01 09:34:06；&gt;核查情况&gt;平台故障；&gt;不规范定制分类&gt;平台故障，无法判责；&gt;退费金额&gt;20元；&gt;退费时间&gt;2023-10-07；&gt;投诉内容&gt;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用户要求：:用户要求退费</t>
    </r>
  </si>
  <si>
    <t>BL202310071129251186</t>
  </si>
  <si>
    <t>13207229120</t>
  </si>
  <si>
    <t>张开新</t>
  </si>
  <si>
    <t>2023-10-07 15:28:21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</si>
  <si>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 热血都市畅听5G加油包(湖北)
SP产品ID/元素ID：: 6600303001 
办理渠道: 湖北杭州翔羽线上业务代理(宜昌) 
赔付月份：:2023年8月、2023年9月、2023年10月
返还倍率:单倍
赔付金额：:60
是否已经取消业务:否
是否承诺退费 ：:是
用户是否需要回复：:是
用户要求：:用户要求取消业务，并且要求退费。要求1小时内回电解决。用户有提及升级投诉经理</t>
  </si>
  <si>
    <t>BL202310071034160243</t>
  </si>
  <si>
    <t>13227289199</t>
  </si>
  <si>
    <t>刘宜香</t>
  </si>
  <si>
    <t>2023-10-07 15:49:27</t>
  </si>
  <si>
    <t>[65岁以上老人] 判断省分:其他省分
:增值业务争议
判断省分:湖北
:移网
:在补救范围内
:不认可
:小于等于500元，且仅限单倍、月份不超过12个月
:
高级模板内容：
赔付类型：:增值业务争议 
CBSS账单扣费名称：:星燃铂金包（立即生效）、腾讯游戏畅玩包（前向）、云加速5G畅玩加油包(湖北)、哔哩哔哩15G流量加会员月包、视频彩铃商务版标准20元包、爱乐彩铃8元包月、手机彩铃沃音乐精选10元包月
办理渠道:SP平台接入 、湖北杭州翔羽线上业务代理(宜昌)
赔付月份：:2023年10月
返还倍率:单倍
赔付金额：:128.5
是否已经取消业务:是
是否承诺退费 ：:是
用户是否需要回复：:否
用户要求：:要求退费</t>
  </si>
  <si>
    <t>BL202310061732100536</t>
  </si>
  <si>
    <t>13277255971</t>
  </si>
  <si>
    <t>刘金刚</t>
  </si>
  <si>
    <t>2023-10-07 11:02:38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</si>
  <si>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CBSS账单扣费名称：:增值业务费_增值业务-AR视频彩铃酷趣会员15元包月_增值业务-AR视频彩铃酷趣会员15元包月、月固定费_叠加套餐包_流量叠加包月套餐费
办理渠道:	 湖北杭州翔羽线上业务代理(宜昌)
赔付月份：:2023年8月、2023年9月、2023年10月
返还倍率:单倍
赔付金额：:60
是否已经取消业务:是
是否承诺退费 ：:是
用户是否需要回复：:否
用户要求：:要求退还产生的费用</t>
  </si>
  <si>
    <t>BL202310061427590288</t>
  </si>
  <si>
    <t>18672091963</t>
  </si>
  <si>
    <t>李洪英</t>
  </si>
  <si>
    <t>2023-10-07 11:16:44</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</si>
  <si>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赔付月份：:2023年8月、2023年9月、2023年10月
返还倍率:单倍
赔付金额：:60
是否已经取消业务:是
是否承诺退费 ：:是
用户是否需要回复：:否
用户要求：:退费</t>
  </si>
  <si>
    <t>BL202310071007142251</t>
  </si>
  <si>
    <t>13247283582</t>
  </si>
  <si>
    <t>董长元</t>
  </si>
  <si>
    <t>2023-10-07 15:00:23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</si>
  <si>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 ：:是
用户是否需要回复：:否
用户要求：:用户描述自己根本没有办理此业务，也对业务不知情。，用户要求退费处理 谢谢</t>
  </si>
  <si>
    <t>BL202310071342510563</t>
  </si>
  <si>
    <t>13047179051</t>
  </si>
  <si>
    <t>李新海</t>
  </si>
  <si>
    <t>2023-10-07 16:51:44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</si>
  <si>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 ：:是
用户是否需要回复：:否
用户要求：:考虑用户感知，前台已经承诺退费，并已告知退还的费用无法抵扣项目，请直接退费，无需回复</t>
  </si>
  <si>
    <t>BL202310062156200380</t>
  </si>
  <si>
    <t>18671778558</t>
  </si>
  <si>
    <t>杜江飞</t>
  </si>
  <si>
    <t>2023-10-07 11:33:51</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</si>
  <si>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SP产品ID/元素ID：:2100242200
办理渠道:	 湖北杭州翔羽线上业务代理(宜昌) 
赔付月份：:2023年10月
返还倍率:单倍
赔付金额：:20
是否已经取消业务:是
是否承诺退费 ：:是
用户是否需要回复：:否
用户要求：:尽快处理</t>
  </si>
  <si>
    <t>BL202310070955092042</t>
  </si>
  <si>
    <t>18671711500</t>
  </si>
  <si>
    <t>杨文海</t>
  </si>
  <si>
    <t>2023-10-07 15:27:34</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</si>
  <si>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叠加套餐包 
办理渠道:湖北杭州翔羽线上业务代理(宜昌) 
赔付月份：:2023年9月、2023年10月
返还倍率:单倍
赔付金额：:40
是否已经取消业务:是
是否承诺退费 ：:是
用户是否需要回复：:否
用户要求：:退费</t>
  </si>
  <si>
    <t>TS202310071427472431</t>
  </si>
  <si>
    <t>15572755590</t>
  </si>
  <si>
    <t>宋正芬</t>
  </si>
  <si>
    <t>2023-10-08 09:05:11</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</si>
  <si>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产品名称:10元购（立即生效）
争议月份:2023年8月、2023年9月、2023年10月
是否承诺退费:是
承诺退费金额:30
是否取消业务（如取消失败，需加上系统报错的提示）:已取消
是否需要回复:否
用户要求:前台已承诺退费，用户认可，请尽快处理，谢谢</t>
  </si>
  <si>
    <t>BL202310071449071683</t>
  </si>
  <si>
    <t>13085158258</t>
  </si>
  <si>
    <t>李金莲</t>
  </si>
  <si>
    <t>2023-10-08 10:53:24</t>
  </si>
  <si>
    <t>"&gt;业务号码&gt;13085158258；&gt;号码归属地&gt;宜昌；&gt;产品名称&gt;AR彩铃酷趣会员5G加油包（湖北） ；&gt;产品代码&gt;91295250；&gt;产品编码&gt;无；&gt;订购时间&gt;2023-10-06 18:49:21；&gt;核查情况&gt;平台故障；&gt;不规范定制分类&gt;平台故障，无法判责；&gt;退费金额&gt;20元；&gt;退费时间&gt;2023-10-08；&gt;投诉内容&gt;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t>
  </si>
  <si>
    <t>BL202310070906141157</t>
  </si>
  <si>
    <t>13117273044</t>
  </si>
  <si>
    <t>官守印</t>
  </si>
  <si>
    <t>2023-10-08 09:36:33</t>
  </si>
  <si>
    <t>&gt;业务号码&gt;13117273044；&gt;号码归属地&gt;宜昌；&gt;产品名称&gt;云加速5G畅玩加油包(湖北)   ；&gt;产品代码&gt;无；&gt;产品编码&gt;91295249   ；&gt;订购时间 &gt; 2023-10-02 18:36:44 ；&gt;核查情况&gt;平台故障；&gt;不规范定制分类&gt;平台故障，无法判责；&gt;退费金额&gt;20元；&gt;退费时间&gt;2023年10月7日；&gt;投诉内容&gt;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用户是否需要回复：:否
用户要求：:退费</t>
  </si>
  <si>
    <t>BL202310080951381070</t>
  </si>
  <si>
    <t>13197324269</t>
  </si>
  <si>
    <t>李云锋</t>
  </si>
  <si>
    <t>2023-10-08 15:45:01</t>
  </si>
  <si>
    <t>&gt;业务号码&gt;13197324269；&gt;号码归属地&gt;宜昌；&gt;产品名称&gt; 联通助理-智能应答5元（首月免费），20元10G全国流量100分钟语音（湖北）-次月生效 ，云加速5G畅玩加油包(湖北)  ；&gt;产品代码&gt;无，无，无；&gt;产品编码&gt;90790580，91009785 ，91295249  ；&gt;订购时间 &gt;  2021-06-03 10:13:34  ，2021-12-01 00:00:00，2023-09-19 22:28:58；&gt;核查情况&gt;平台故障；&gt;不规范定制分类&gt;平台故障，无法判责；&gt;退费金额&gt;5元，20元 ，20元；&gt;退费时间&gt;2023年10月8日；&gt;投诉内容&gt;
高级模板内容：
赔付类型：:增值业务争议 
CBSS账单扣费名称：:联通助理-智能应答5元（首月免费），云加速5G畅玩加油包(湖北)，20元10G全国流量100分钟语音，
办理渠道:	 湖北杭州翔羽线上业务代理
赔付月份：:2023年10月
返还倍率:单倍
赔付金额：:45
是否已经取消业务:是
是否承诺退费 ：:是
用户是否需要回复：:否
用户要求：:退费</t>
  </si>
  <si>
    <t>BL202310071612010577</t>
  </si>
  <si>
    <t>13207218887</t>
  </si>
  <si>
    <t>付伟</t>
  </si>
  <si>
    <t>2023-10-08 14:25:14</t>
  </si>
  <si>
    <t>&gt;业务号码&gt;13207218887；&gt;号码归属地&gt;宜昌；&gt;产品名称&gt; 炫彩通信助理包-云盘版 -立即生效（湖北）  云加速5G畅玩加油包(湖北) ；&gt;产品代码&gt;91212918   91295249；&gt;产品编码&gt;无；&gt;订购时间&gt;  2022-08-18 14:05:43   2023-10-07 14:08:02；&gt;核查情况&gt;平台故障；&gt;不规范定制分类&gt;平台故障，无法判责；&gt;退费金额&gt;140元；&gt;退费时间&gt;2023-10-08；&gt;投诉内容&gt;
高级模板内容：
赔付类型：:增值业务争议 
CBSS账单扣费名称：:炫彩通信助理包-云盘版 -立即生效（湖北）、云加速5G畅玩加油包(湖北)
办理渠道:湖北杭州翔羽线上业务代理(宜昌)
赔付月份：:2023年10月、2023年9月、2023年8月、2023年7月、2023年6月、2023年5月、2023年4月、2023年3月、2023年2月、2023年1月、2022年11月、2022年12月
返还倍率:单倍
赔付金额：:140
是否已经取消业务:是
是否承诺退费 ：:是
用户是否需要回复：:否
用户要求：:用户要求退费</t>
  </si>
  <si>
    <t>BL202310081112550022</t>
  </si>
  <si>
    <t>13264914288</t>
  </si>
  <si>
    <t>熊开金</t>
  </si>
  <si>
    <t>2023-10-08 16:23:45</t>
  </si>
  <si>
    <t>&gt;业务号码&gt;13264914288；&gt;号码归属地&gt;宜昌；&gt;产品名称&gt;云加速5G畅玩加油包(湖北)；&gt;产品代码&gt;无；&gt;产品编码&gt;无；&gt;订购时间&gt;2023-08-25 15:18:45；&gt;核查情况&gt;平台故障；&gt;不规范定制分类&gt;平台故障，无法判责；&gt;退费金额&gt;60元；&gt;退费时间&gt;2023-10-08；&gt;投诉内容&gt;
高级模板内容：
赔付类型：:增值业务争议 
CBSS账单扣费名称：:20元 5GB云加速5G畅玩加油包(湖北)
办理渠道:湖北杭州翔羽线上业务代理(宜昌)
赔付月份：:2023年8月、2023年9月、2023年10月
返还倍率:单倍
赔付金额：:60
是否已经取消业务:是
是否承诺退费 ：:是
用户是否需要回复：:否
用户要求：:用户要求退费，谢谢</t>
  </si>
  <si>
    <t>BL202310071454491790</t>
  </si>
  <si>
    <t>13297284249</t>
  </si>
  <si>
    <t>李爱萍</t>
  </si>
  <si>
    <t>2023-10-08 17:01:32</t>
  </si>
  <si>
    <t>&gt;业务号码&gt;13297284249；&gt;号码归属地&gt;宜昌；&gt;产品名称&gt; 云加速5G畅玩加油包(湖北)；&gt;产品代码&gt;无；&gt;产品编码&gt;91295249；&gt;订购时间 &gt; 2023-09-08 15:34:52 ；&gt;核查情况&gt;平台故障；&gt;不规范定制分类&gt;平台故障，无法判责；&gt;退费金额&gt;40元；&gt;退费时间&gt;2023年10月8日；&gt;投诉内容&gt;
高级模板内容：
赔付类型：:增值业务争议 
CBSS账单扣费名称：:云加速5G畅玩加油包(湖北)
办理渠道:	 湖北杭州翔羽线上业务代理(宜昌) v
赔付月份：:2023年9月、2023年10月
返还倍率:单倍
赔付金额：:40
是否已经取消业务:是
是否承诺退费 ：:是
用户是否需要回复：:否
用户要求：:退费处理</t>
  </si>
  <si>
    <t>BL202310081045012028</t>
  </si>
  <si>
    <t>15507204288</t>
  </si>
  <si>
    <t>覃立福</t>
  </si>
  <si>
    <t>2023-10-08 15:37:54</t>
  </si>
  <si>
    <t>&gt;业务号码&gt;15507204288&gt;号码归属地&gt; 宜昌；&gt;产品名称&gt; 云加速5G畅玩加油包(湖北)  ；&gt;产品代码&gt;无 ；&gt;产品编码&gt; 91295249 ；&gt;订购时间&gt; 2023-09-29 17:43:17 ；&gt;核查情况&gt;平台故障；&gt;不规范定制分类&gt;平台故障，无法判责；&gt;退费金额&gt; 40元；&gt;退费时间&gt;2023年10月8日&gt;投诉内容&gt;
高级模板内容：
赔付类型：:增值业务争议 
CBSS账单扣费名称：: 云加速5G畅玩加油包(湖北) 
办理渠道: 湖北杭州翔羽线上业务代理(宜昌) 
赔付月份：:2023年9月、2023年10月
返还倍率:单倍
赔付金额：:40
是否已经取消业务:否
是否承诺退费 ：:是
用户是否需要回复：:否
用户要求：:退费、用户收不到验证码未取消业务请协助退订。</t>
  </si>
  <si>
    <t>BL202310071640201026</t>
  </si>
  <si>
    <t>15549353296</t>
  </si>
  <si>
    <t>李明兴</t>
  </si>
  <si>
    <t>2023-10-08 10:13:29</t>
  </si>
  <si>
    <t>&gt;业务号码&gt;15549353296;&gt;号码归属地&gt;宜昌;&gt;产品名称&gt;云加速5G畅玩加油包(湖北);&gt;产品代码&gt;无;&gt;产品编码&gt;91295249;&gt;订购时间&gt;2023-10-05 18:07:19  ;&gt;核查情况&gt;平台故障;&gt;不规范定制分类&gt;平台故障，无法判责;&gt; 赔付金额&gt;20元;&gt;退费时间&gt;2023-10-8;&gt;投诉内容&gt;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</si>
  <si>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BL202310080903090249</t>
  </si>
  <si>
    <t>15571764196</t>
  </si>
  <si>
    <t>严宗玉</t>
  </si>
  <si>
    <t>2023-10-08 17:50:57</t>
  </si>
  <si>
    <t>&gt;业务号码&gt;15571764196；&gt;号码归属地&gt;宜昌；&gt;产品名称&gt; AR彩铃酷趣会员5G加油包（湖北） ；&gt;产品代码&gt;无；&gt;产品编码&gt;91295250；&gt;订购时间&gt;2023-09-19 10:06:58；&gt;核查情况&gt;平台故障；&gt;不规范定制分类&gt;平台故障，无法判责；&gt;退费金额&gt;40元；&gt;退费时间&gt;2023-10-08；&gt;投诉内容&gt;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用户要求：:请尽快谢谢</t>
  </si>
  <si>
    <t>BL202310072108381740</t>
  </si>
  <si>
    <t>18672099208</t>
  </si>
  <si>
    <t>李甲玉</t>
  </si>
  <si>
    <t>2023-10-08 11:29:27</t>
  </si>
  <si>
    <t xml:space="preserve">判断省分:其他省分
:增值业务争议
判断省分:湖北
:移网
:在补救范围内
:不认可
:小于等于500元，且仅限单倍、月份不超过12个月
:
高级模板内容：
赔付类型：:增值业务争议 
CBSS账单扣费名称：:增值业务-畅行会员S-包月-15元_，叠加套餐包
办理渠道:湖北杭州翔羽线上业务代理(宜昌)
赔付月份：:2023年10月
返还倍率:单倍
赔付金额：:20
是否已经取消业务:否
是否承诺退费 ：:是
用户是否需要回复：:是
用户要求：:用户称自己没有开通要求我司核实在哪里开通的，并且回电，用户不配合取消业务请后台协助取消</t>
  </si>
  <si>
    <t>BL202310080830552431</t>
  </si>
  <si>
    <t>18672096245</t>
  </si>
  <si>
    <t>熊启国</t>
  </si>
  <si>
    <t>2023-10-08 14:05:56</t>
  </si>
  <si>
    <r>
      <rPr>
        <sz val="11"/>
        <rFont val="宋体"/>
        <charset val="0"/>
      </rPr>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SP产品ID/元素ID：:无
办理渠道:</t>
    </r>
    <r>
      <rPr>
        <sz val="11"/>
        <rFont val="Arial"/>
        <charset val="0"/>
      </rPr>
      <t xml:space="preserve">	</t>
    </r>
    <r>
      <rPr>
        <sz val="11"/>
        <rFont val="宋体"/>
        <charset val="0"/>
      </rPr>
      <t xml:space="preserve"> 湖北杭州翔羽线上业务代理(宜昌) vhbkfdx016 2023-10-06
赔付月份：:2023年10月
返还倍率:单倍
赔付金额：:20
是否已经取消业务:是
是否承诺退费 ：:是
用户是否需要回复：:否
用户要求：:退费</t>
    </r>
  </si>
  <si>
    <t>TS202310080946280665</t>
  </si>
  <si>
    <t>15671060522</t>
  </si>
  <si>
    <t>黄静萍</t>
  </si>
  <si>
    <t>2023-10-08 15:23:46</t>
  </si>
  <si>
    <t xml:space="preserve">判断省分:湖北
:增值业务费用争议（含炫彩通信助理包云盘版等组合类增值业务）
:移网
:在补救范围内
:不认可
:大于500元
:
高级模板内容：
投诉问题描述:用户称没有办理过该业务，告知可以服务补救退费不认可，要求进行反馈核实投诉回复解释处理
争议业务名称:云加速5G畅玩加油包(湖北)
受理渠道:湖北杭州翔羽线上业务代理(宜昌)
争议月份:2023年10月
争议费用:20
一线客服在系统里:已取消
是否承诺退费:否
用户要求:告知可以服务补救退费不认可，要求进行反馈核实投诉回复解释处理，联系电话15671062027</t>
  </si>
  <si>
    <t>TS202310071419362179</t>
  </si>
  <si>
    <t>13135812097</t>
  </si>
  <si>
    <t>刘鸣</t>
  </si>
  <si>
    <t>2023-10-08 10:00:36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</si>
  <si>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
产品名称:云加速5G畅玩加油包(湖北)（已停售） 
争议月份:2023年9月、2023年10月
是否承诺退费:否
承诺退费金额:0
是否取消业务（如取消失败，需加上系统报错的提示）:否
是否需要回复:是
用户要求:前台退费，用户不认可，用户要求给个说法</t>
  </si>
  <si>
    <t>BL202310071740171942</t>
  </si>
  <si>
    <t>13032708600</t>
  </si>
  <si>
    <t>韩启菊</t>
  </si>
  <si>
    <t>2023-10-08 10:31:14</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</si>
  <si>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用户要求：:退费</t>
  </si>
  <si>
    <t>BL202310081001361232</t>
  </si>
  <si>
    <t>13032732524</t>
  </si>
  <si>
    <t>陈百令</t>
  </si>
  <si>
    <t>2023-10-08 15:35:35</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</si>
  <si>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 ：:是
用户是否需要回复：:否
用户要求：:退费</t>
  </si>
  <si>
    <t>BL202310071329250392</t>
  </si>
  <si>
    <t>18672909997</t>
  </si>
  <si>
    <t>李爽</t>
  </si>
  <si>
    <t>2023-10-08 09:17:00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</si>
  <si>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赔付月份：:2023年9月、2023年10月
返还倍率:单倍
赔付金额：:40
是否已经取消业务:是
是否承诺退费 ：:是
用户是否需要回复：:否
用户要求：:要求取消并退费</t>
  </si>
  <si>
    <t>BL202310081149450668</t>
  </si>
  <si>
    <t>18671602118</t>
  </si>
  <si>
    <t>黄华军</t>
  </si>
  <si>
    <t>2023-10-08 16:31:51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</si>
  <si>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</si>
  <si>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BL202310081220021131</t>
  </si>
  <si>
    <t>15672539281</t>
  </si>
  <si>
    <t>韩永春</t>
  </si>
  <si>
    <t>2023-10-08 16:01:08</t>
  </si>
  <si>
    <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CBSS账单扣费名称：:腾讯游戏畅玩包（前向）、云加速5G畅玩加油包(湖北)、哔哩哔哩15G流量加会员月包、	5G时代-精英社科历史包
办理渠道:	 湖北杭州翔羽线上业务代理(宜昌)
赔付月份：:2023年8月、2023年9月、2023年10月
返还倍率:单倍
赔付金额：:199
是否已经取消业务:是
是否承诺退费 ：:是
用户是否需要回复：:否
用户要求：:要求退费</t>
  </si>
  <si>
    <t>BL202310071146351493</t>
  </si>
  <si>
    <t>13177050450</t>
  </si>
  <si>
    <t>李昌仁</t>
  </si>
  <si>
    <t>TCSI-B,重保客户名单</t>
  </si>
  <si>
    <t>2023-10-08 09:30:41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</si>
  <si>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用户要求：:已承诺退费，不用回复</t>
  </si>
  <si>
    <t>BL202310071912370653</t>
  </si>
  <si>
    <t>16608600900</t>
  </si>
  <si>
    <t>韩锋</t>
  </si>
  <si>
    <t>五星用户</t>
  </si>
  <si>
    <t>2023-10-08 11:27:32</t>
  </si>
  <si>
    <t>判断省分:其他省分
:增值业务争议
判断省分:湖北
:移网
:在补救范围内
:不认可
:小于等于500元，且仅限单倍、月份不超过12个月
: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用户要求：:退费</t>
  </si>
  <si>
    <t>TS202310080236431067</t>
  </si>
  <si>
    <t>18671757916</t>
  </si>
  <si>
    <t>覃孟玖</t>
  </si>
  <si>
    <t>2023-10-08 09:54:20</t>
  </si>
  <si>
    <t>主办单位：湖北
客户类别：星级客户
10010是否打通：否
是否二次致电10015：是
是否联系：否
升级倾向：
号码归属省：湖北
SVIP等级：
1. 问题类型:;
2. 投诉类型:退订争议;
3. 营业厅地址:;
4. 位置信息:;
5. 位置发生地:;
6. 投诉内容:畅行会员S-包月-15元
争议金额：15元
取消业务并退费
业务自动退订失败</t>
  </si>
  <si>
    <t>TS202310091436091065</t>
  </si>
  <si>
    <t>13197309959</t>
  </si>
  <si>
    <t>赵志兵</t>
  </si>
  <si>
    <t>2023-10-09 17:02:14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</si>
  <si>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产品名称:增值业务-畅行会员S-包月-15元、叠加套餐包_流量叠加包月套餐费
争议月份:2023年10月、2023年9月、2023年8月
是否承诺退费:是
承诺退费金额:60
是否取消业务（如取消失败，需加上系统报错的提示）:是
是否需要回复:否
用户要求:退费</t>
  </si>
  <si>
    <t>TS202310091235300546</t>
  </si>
  <si>
    <t>18671727212</t>
  </si>
  <si>
    <t>朱远萱</t>
  </si>
  <si>
    <t>2023-10-09 15:20:14</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</si>
  <si>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产品名称:增值业务-畅行会员S-包月-15元
争议月份:2023年10月
是否承诺退费:是
承诺退费金额:20
是否取消业务（如取消失败，需加上系统报错的提示）:已取消
是否需要回复:是
用户要求:退费</t>
  </si>
  <si>
    <t>BL202310081838012348</t>
  </si>
  <si>
    <t>13135822294</t>
  </si>
  <si>
    <t>朱玉开</t>
  </si>
  <si>
    <t>2023-10-09 11:54:17</t>
  </si>
  <si>
    <t>&gt;业务号码&gt;13135822294；&gt;号码归属地&gt;宜昌；&gt;产品名称&gt; AR彩铃酷趣会员5G加油包（湖北） ；&gt;产品代码&gt;无；&gt;产品编码&gt;无；&gt;订购时间&gt;2023-10-06 18:13:39  ；&gt;核查情况&gt;平台故障；&gt;不规范定制分类&gt;平台故障，无法判责；&gt;退费金额&gt;5元；&gt;退费时间&gt;2023-10-9；&gt;投诉内容&gt;
高级模板内容：
赔付类型：:其他:AR彩铃酷趣会员5G加油包（湖北）
CBSS账单扣费名称：:AR彩铃酷趣会员5G加油包（湖北）
办理渠道:湖北杭州翔羽线上业务代理(宜昌)
赔付月份：:2023年10月
返还倍率:单倍
赔付金额：:5
是否已经取消业务:是
是否承诺退费 ：:是
用户是否需要回复：:否
用户要求：:前期业务费用没有处理完毕，要求退还费用</t>
  </si>
  <si>
    <t>BL202310091112282225</t>
  </si>
  <si>
    <t>13177069678</t>
  </si>
  <si>
    <t>夏玉珍</t>
  </si>
  <si>
    <t>2023-10-09 15:34:31</t>
  </si>
  <si>
    <t>&gt;业务号码&gt;13177069678；&gt;号码归属地&gt;宜昌；&gt;产品名称&gt; 云加速5G畅玩加油包(湖北) ，尊享悦读20元包；&gt;产品代码&gt;91295249，66001256；&gt;产品编码&gt; 无，6600125600；&gt;订购时间&gt;2023-10-07 12:27:33，2023-10-07 12:30:27；&gt;核查情况&gt;平台故障；&gt;不规范定制分类&gt;平台故障，无法判责；&gt;退费金额&gt;20元，20元；&gt;退费时间&gt;2023年10月9日；&gt;投诉内容&gt;  
高级模板内容：
赔付类型：:增值业务争议 
CBSS账单扣费名称：:20元 5GB云加速5G畅玩加油包(湖北)，尊享悦读20元包
办理渠道:湖北杭州翔羽线上业务代理(宜昌)
赔付月份：:2023年10月
返还倍率:单倍
赔付金额：:40
是否已经取消业务:是
是否承诺退费 ：:是
用户是否需要回复：:否
用户要求：:退费</t>
  </si>
  <si>
    <t>BL202310090821412052</t>
  </si>
  <si>
    <t>13207225325</t>
  </si>
  <si>
    <t>谢言成</t>
  </si>
  <si>
    <t>2023-10-09 14:39:50</t>
  </si>
  <si>
    <t>&gt;业务号码&gt;13207225325；&gt;号码归属地&gt;宜昌；&gt;产品名称&gt;AR彩铃酷趣会员5G加油包（湖北）；&gt;产品代码&gt;无；&gt;产品编码&gt;无；&gt;订购时间&gt;2023-10-07 22:35:42；&gt;核查情况&gt;平台故障；&gt;不规范定制分类&gt;平台故障，无法判责；&gt;退费金额&gt;20元；&gt;退费时间&gt;2023-10-09；&gt;投诉内容&gt;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</si>
  <si>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BL202310081410250187</t>
  </si>
  <si>
    <t>13207226402</t>
  </si>
  <si>
    <t>艾祖华</t>
  </si>
  <si>
    <t>2023-10-09 10:08:55</t>
  </si>
  <si>
    <t>&gt;业务号码&gt;13207226402；&gt;号码归属地&gt;宜昌；&gt;产品名称&gt;  云加速5G畅玩加油包(湖北) ；&gt;产品代码&gt;91295249；&gt;产品编码&gt;无；&gt;订购时间&gt;2023-09-24 14:11:16；&gt;核查情况&gt;平台故障；&gt;不规范定制分类&gt;平台故障，无法判责；&gt;退费金额&gt;40元；&gt;退费时间&gt;2023-10-08；&gt;投诉内容&gt;
高级模板内容：
赔付类型：:增值业务争议 
CBSS账单扣费名称：:	 云加速5G畅玩加油包
SP产品ID/元素ID：:无
办理渠道:	 湖北杭州翔羽线上
赔付月份：:2023年9月、2023年10月
返还倍率:单倍
赔付金额：:40
是否已经取消业务:是
是否承诺退费 ：:是
用户是否需要回复：:否
用户要求：:没有订购过  要求退费  谢谢</t>
  </si>
  <si>
    <t>BL202310091048221797</t>
  </si>
  <si>
    <t>15586356501</t>
  </si>
  <si>
    <t>丁祥权</t>
  </si>
  <si>
    <t>2023-10-09 15:25:49</t>
  </si>
  <si>
    <t>&gt;业务号码&gt;15586356501；&gt;号码归属地&gt;宜昌；&gt;产品名称&gt;云加速5G畅玩加油包(湖北)；&gt;产品代码&gt;91295249；&gt;产品编码&gt;无 ；&gt;订购时间&gt;  	2023/9/25 15:07	；&gt;核查情况&gt;平台故障；&gt;不规范定制分类&gt;平台故障，无法判责；&gt;退费金额&gt;40元；&gt;退费时间&gt;	2023/10/9	；&gt;投诉内容
高级模板内容：
赔付类型：:其他:云加速5G畅玩加油包(湖北)
CBSS账单扣费名称：:云加速5G畅玩加油包(湖北)
SP产品ID/元素ID：:
办理渠道:湖北杭州翔羽线上业务代理(宜昌)
赔付月份：:2023年10月、2023年9月
返还倍率:单倍
赔付金额：:40
是否已经取消业务:是
是否承诺退费 ：:是
用户是否需要回复：:否
用户要求：:要求退费</t>
  </si>
  <si>
    <t>BL202310081907240202</t>
  </si>
  <si>
    <t>15571715719</t>
  </si>
  <si>
    <t>邓宗楷</t>
  </si>
  <si>
    <t>2023-10-09 16:03:30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</si>
  <si>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</si>
  <si>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BL202310081318421940</t>
  </si>
  <si>
    <t>13135821417</t>
  </si>
  <si>
    <t>王劲松</t>
  </si>
  <si>
    <t>南方一中心&gt;&gt;江西信合&gt;&gt;信合在线1区&gt;&gt;信合1区4班</t>
  </si>
  <si>
    <t>2023-10-09 09:35:08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</si>
  <si>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CBSS账单扣费名称：:云加速5G畅玩加油包，联通助理-畅享版，沃阅读知涯升学20元特价包
办理渠道:	 湖北杭州翔羽线上业务代理
赔付月份：:2023年9月、2023年10月
返还倍率:单倍
赔付金额：:112
是否已经取消业务:是
是否承诺退费 ：:是
用户是否需要回复：:是
用户要求：:要求退费，请处理谢谢</t>
  </si>
  <si>
    <t>BL202310081936040552</t>
  </si>
  <si>
    <t>13094181998</t>
  </si>
  <si>
    <t>王同秀</t>
  </si>
  <si>
    <t>2023-10-09 14:11:11</t>
  </si>
  <si>
    <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CBSS账单扣费名称：:AR彩铃酷趣会员5G加油包（湖北）/5G加油包29元10GB（立即生效）
办理渠道:湖北杭州翔羽线上业务代理(宜昌)
赔付月份：:2023年10月
返还倍率:单倍
赔付金额：:49
是否已经取消业务:是
是否承诺退费 ：:是
用户是否需要回复：:是
用户要求：:用户需退费谢谢</t>
  </si>
  <si>
    <t>BL202310091150460448</t>
  </si>
  <si>
    <t>13114463411</t>
  </si>
  <si>
    <t>李双元</t>
  </si>
  <si>
    <t>2023-10-09 16:02:42</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</si>
  <si>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</si>
  <si>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BL202310091446100939</t>
  </si>
  <si>
    <t>15549361799</t>
  </si>
  <si>
    <t>张道富</t>
  </si>
  <si>
    <t>2023-10-09 17:26:50</t>
  </si>
  <si>
    <t>BL202310081616210117</t>
  </si>
  <si>
    <t>13135800122</t>
  </si>
  <si>
    <t>崔成炼</t>
  </si>
  <si>
    <t>2023-10-09 10:56:39</t>
  </si>
  <si>
    <t>BL202310082005440882</t>
  </si>
  <si>
    <t>15507200390</t>
  </si>
  <si>
    <t>陈滢先</t>
  </si>
  <si>
    <t>2023-10-09 14:20:23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</si>
  <si>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用户要求：:用户要求返还产生的费用，请尽快处理谢谢！</t>
  </si>
  <si>
    <t>BL202310100918490211</t>
  </si>
  <si>
    <t>13197343518</t>
  </si>
  <si>
    <t>胡学珍</t>
  </si>
  <si>
    <t>2023-10-10 14:40:30</t>
  </si>
  <si>
    <t>&gt;业务号码&gt;13197343518；&gt;号码归属地&gt;宜昌；&gt;产品名称&gt;云加速5G畅玩加油包(湖北)；&gt;产品代码&gt;91295249；&gt;产品编码&gt;无；&gt;订购时间&gt;2023-09-06 14:57:18；&gt;核查情况&gt;平台故障；&gt;不规范定制分类&gt;平台故障，无法判责；&gt;退费金额&gt;40元；&gt;退费时间&gt;2023-10-10；&gt;投诉内容&gt;
赔付类型：:增值业务争议 
CBSS账单扣费名称：:云加速5G畅玩加油包(湖北)（已停售） 下月生效 
办理渠道: 湖北杭州翔羽线上业务代理(宜昌) 
赔付月份：:2023年9月、2023年10月
返还倍率:单倍
赔付金额：:40
是否已经取消业务:是
是否承诺退费 ：:是
用户是否需要回复：:否
用户要求：:退费</t>
  </si>
  <si>
    <t>BL202310101026531369</t>
  </si>
  <si>
    <t>13207213423</t>
  </si>
  <si>
    <t>谭子欣</t>
  </si>
  <si>
    <t>2023-10-10 15:45:14</t>
  </si>
  <si>
    <t>&gt;业务号码&gt;13207213423；&gt;号码归属地&gt;宜昌；&gt;产品名称&gt;云加速5G畅玩加油包(湖北)；&gt;产品代码&gt;91295249；&gt;产品编码&gt;无；&gt;订购时间&gt;2023-10-09 09:52:15；&gt;核查情况&gt;平台故障；&gt;不规范定制分类&gt;平台故障，无法判责；&gt;赠费金额&gt;20元；&gt;赠费时间&gt;2023.10.10；&gt;投诉内容&gt;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用户要求：:退费</t>
  </si>
  <si>
    <t>BL202310091805081898</t>
  </si>
  <si>
    <t>13227251510</t>
  </si>
  <si>
    <t>李莉</t>
  </si>
  <si>
    <t>2023-10-10 14:26:02</t>
  </si>
  <si>
    <t>&gt;业务号码&gt;13227251510；&gt;号码归属地&gt;宜昌；&gt;产品名称&gt;云加速5G畅玩加油包(湖北)；&gt;产品代码&gt;91295249；&gt;产品编码&gt;无；&gt;订购时间&gt;2023-09-09 20:44:28；&gt;核查情况&gt;平台故障；&gt;不规范定制分类&gt;平台故障，无法判责；&gt;赠费金额&gt;40元；&gt;赠费时间&gt;2023.10.10；&gt;投诉内容&gt;
高级模板内容：
赔付类型：:增值业务争议 
CBSS账单扣费名称：:畅行会员S-包月-15元、流量叠加包月套餐费
办理渠道:	 湖北杭州翔羽线上业务代理(宜昌) vhbkfdx016
赔付月份：:2023年9月、2023年10月
返还倍率:单倍
赔付金额：:40
是否已经取消业务:是
是否承诺退费 ：:是
用户是否需要回复：:否
用户要求：:要求退费，在线已承诺退费，已告知费用抵扣范围，无需回复</t>
  </si>
  <si>
    <t>BL202310101444240353</t>
  </si>
  <si>
    <t>13227284098</t>
  </si>
  <si>
    <t>张云朋</t>
  </si>
  <si>
    <t>2023-10-10 17:30:52</t>
  </si>
  <si>
    <t>&gt;业务号码&gt;13227284098；&gt;号码归属地&gt;宜昌；&gt;产品名称&gt;AR彩铃酷趣会员5G加油包（湖北）；&gt;产品代码&gt;无；&gt;产品编码&gt;91295250；&gt;订购时间&gt;2023-09-26 12:59:59；&gt;核查情况&gt;平台故障；&gt;不规范定制分类&gt;平台故障，无法判责；&gt;退费金额&gt;20元；&gt;退费时间&gt;2023/10/10；&gt;投诉内容&gt;判断省分:其他省分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叠加套餐包
办理渠道:湖北杭州翔羽线上业务代理(宜昌)
赔付月份：:2023年10月
返还倍率:单倍
赔付金额：:20
是否已经取消业务:是
是否承诺退费 ：:是
用户是否需要回复：:否
用户要求：:退费</t>
  </si>
  <si>
    <t>BL202310101021051257</t>
  </si>
  <si>
    <t>15697276810</t>
  </si>
  <si>
    <t>谭士龙</t>
  </si>
  <si>
    <t>2023-10-10 17:07:54</t>
  </si>
  <si>
    <t>&gt;业务号码&gt;15697276810；&gt;号码归属地&gt;宜昌；&gt;产品名称&gt;AR彩铃酷趣会员5G加油包（湖北）；&gt;产品代码&gt;91295250；&gt;产品编码&gt;；&gt;订购时间&gt;2023-09-13 18:31:54；&gt;核查情况&gt;平台故障；&gt;不规范定制分类&gt;平台故障，无法判责；&gt;退费金额&gt;20元；&gt;退费时间&gt;2023-10-10；&gt;投诉内容&gt;22年Q3Q4重点客户判断省分:其他省分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是否已经取消业务:否
是否承诺退费 ：:是
用户是否需要回复：:否
用户要求：:退费并取消【AR彩铃酷趣会员5G加油包（湖北）】</t>
  </si>
  <si>
    <t>BL202310091838542405</t>
  </si>
  <si>
    <t>13217272189</t>
  </si>
  <si>
    <t>董明亮</t>
  </si>
  <si>
    <t>2023-10-10 10:23:49</t>
  </si>
  <si>
    <t>[65岁以上老人] 判断省分:其他省分
:增值业务争议
判断省分:湖北
:移网
:在补救范围内
:不认可
:小于等于500元，且仅限单倍、月份不超过12个月
:
高级模板内容：
赔付类型：:增值业务争议 
CBSS账单扣费名称：:	 王者荣耀流量权益包-腾讯-12元，	 云加速5G畅玩加油包(湖北)
SP产品ID/元素ID：:2100242200
办理渠道:湖北杭州翔羽线上业务代理(宜昌)
赔付月份：:2023年10月
返还倍率:单倍
赔付金额：:32
是否已经取消业务:是
是否承诺退费 ：:是
用户是否需要回复：:否
用户要求：:退费到主卡</t>
  </si>
  <si>
    <t>BL202310091649180675</t>
  </si>
  <si>
    <t>13217272750</t>
  </si>
  <si>
    <t>彭宏姣</t>
  </si>
  <si>
    <t>2023-10-10 11:15:51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</si>
  <si>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用户要求：:后台核实处理</t>
  </si>
  <si>
    <t>BL202310081521491646</t>
  </si>
  <si>
    <t>15671027246</t>
  </si>
  <si>
    <t>胡开治</t>
  </si>
  <si>
    <t>2023-10-10 15:22:46</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</si>
  <si>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月固定费_叠加套餐包_流量叠加包月套餐费
办理渠道:湖北杭州翔羽线上业务代理（宜昌）
赔付月份：:2023年10月
返还倍率:单倍
赔付金额：:20
是否已经取消业务:是
是否承诺退费 ：:是
用户是否需要回复：:否
用户要求：:退费20元</t>
  </si>
  <si>
    <t>BL202310091738051490</t>
  </si>
  <si>
    <t>15572775909</t>
  </si>
  <si>
    <t>李运权</t>
  </si>
  <si>
    <t>2023-10-10 11:41:14</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</si>
  <si>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CBSS账单扣费名称：:湖北杭州翔羽线上业务代理(宜昌)
办理渠道:湖北杭州翔羽线上业务代理(宜昌)
赔付月份：:2023年10月
返还倍率:单倍
赔付金额：:20
是否已经取消业务:是
是否承诺退费 ：:是
用户是否需要回复：:否
用户要求：:已承诺退费</t>
  </si>
  <si>
    <t>BL202310091734151426</t>
  </si>
  <si>
    <t>16671763436</t>
  </si>
  <si>
    <t>李玉枚</t>
  </si>
  <si>
    <t>2023-10-10 14:10:26</t>
  </si>
  <si>
    <t>判断省分:其他省分
:增值业务争议
判断省分:湖北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赔付金额：:80
是否已经取消业务:是
是否承诺退费 ：:是
用户是否需要回复：:否
用户要求：:退费</t>
  </si>
  <si>
    <t>BL202310091328102031</t>
  </si>
  <si>
    <t>18571037716</t>
  </si>
  <si>
    <t>彭之晓</t>
  </si>
  <si>
    <t>2023-10-10 11:18:33</t>
  </si>
  <si>
    <t xml:space="preserve">【2022年上工信部测评重保用户】[65岁以上老人]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用户要求：:用户要求取消业务并退费，尽快处理</t>
  </si>
  <si>
    <t>业务管理-线上引流： 用户反映云加速5G畅玩加油包(湖北)AA开通问题。经核实，湖北杭州翔羽线上业务代理(宜昌)于23.10月办理，已取消并双倍退费40元，我部已优先退费20元，2小时内到账，剩余20元由电话营销于24小时内到账，此费用不可抵扣往月欠费及打印发票，用户满意。</t>
  </si>
  <si>
    <t>BL202310110918541598</t>
  </si>
  <si>
    <t>13177065553</t>
  </si>
  <si>
    <t>任秀灵</t>
  </si>
  <si>
    <t>2023-10-11 15:16:55</t>
  </si>
  <si>
    <t>&gt;业务号码&gt;13177065553；&gt;号码归属地&gt;宜昌；&gt;产品名称&gt;云加速5G畅玩加油包(湖北)；&gt;产品代码&gt;无；&gt;产品编码&gt; 91295249；&gt;订购时间&gt;2023-10-10 18:00:10；&gt;核查情况&gt;平台故障；&gt;不规范定制分类&gt;平台故障，无法判责；&gt;退费金额&gt;20元；&gt;退费时间&gt;2023-10-11；&gt;投诉内容&gt;
赔付类型：:增值业务争议 
CBSS账单扣费名称：:云加速5G畅玩加油包(湖北)
办理渠道:湖北杭州翔羽线上业务代理
赔付月份：:2023年10月
返还倍率:单倍
赔付金额：:20
是否已经取消业务:是
是否承诺退费 ：:是
用户是否需要回复：:否
用户要求：:已在线承诺退费，无需回复</t>
  </si>
  <si>
    <t>BL202310111536132279</t>
  </si>
  <si>
    <t>13177089438</t>
  </si>
  <si>
    <t>邓兰菊</t>
  </si>
  <si>
    <t>2023-10-11 17:18:43</t>
  </si>
  <si>
    <t>&gt;业务号码&gt;13177089438；&gt;号码归属地&gt;宜昌；&gt;产品名称&gt;云加速5G畅玩加油包(湖北)；&gt;产品代码&gt;91295249；&gt;产品编码&gt;无；&gt;订购时间&gt;2023-09-02 15:38:55；&gt;核查情况&gt;平台故障；&gt;不规范定制分类&gt;平台故障，无法判责；&gt;退费金额&gt;40元；&gt;退费时间&gt;2023年10月11日；&gt;投诉内容&gt;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</si>
  <si>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BL202310111448101418</t>
  </si>
  <si>
    <t>13197316844</t>
  </si>
  <si>
    <t>熊佳引</t>
  </si>
  <si>
    <t>2023-10-11 16:49:06</t>
  </si>
  <si>
    <t>&gt;业务号码&gt;13197316844；&gt;号码归属地&gt;宜昌；&gt;产品名称&gt;AR视频彩铃酷趣会员15元包月；&gt;产品代码&gt;49007720；&gt;产品编码&gt;4900772000；&gt;订购时间&gt;4900772000；&gt;核查情况&gt;平台故障；&gt;不规范定制分类&gt;平台故障，无法判责；&gt;赔付金额&gt;30元；&gt;退费时间&gt;2023-10-11；&gt;投诉内容&gt;[65岁以上老人] 
高级模板内容：
赔付类型：:增值业务争议 
CBSS账单扣费名称：:AR彩铃酷趣会员5G加油包（湖北）
办理渠道:	 湖北杭州翔羽线上业务代理（宜昌）
赔付月份：:2023年9月、2023年10月
返还倍率:单倍
赔付金额：:40
是否已经取消业务:是
是否承诺退费 ：:是
用户是否需要回复：:否
用户要求：:退费</t>
  </si>
  <si>
    <t>BL202310101427300033</t>
  </si>
  <si>
    <t>15629353388</t>
  </si>
  <si>
    <t>韩胜海</t>
  </si>
  <si>
    <t>2023-10-11 10:18:32</t>
  </si>
  <si>
    <t>&gt;业务号码&gt;15629353388；&gt;号码归属地&gt;宜昌；&gt;产品名称&gt;R视频彩铃酷趣会员15元包月；&gt;产品代码&gt;91295250；&gt;产品编码&gt;无&gt;订购时间&gt;2023-10-10 12:03:31；&gt;核查情况&gt;平台故障；&gt;不规范定制分类&gt;平台故障，无法判责；&gt;退费金额15元；&gt;退费时间&gt;2023年10月10日；&gt;投诉内容&gt;XX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
SP产品ID/元素ID：:4900772000
办理渠道:湖北杭州翔羽线上业务代理(宜昌)
赔付月份：:2023年10月
返还倍率:单倍
赔付金额：:15
是否已经取消业务:是
是否承诺退费 ：:是
用户是否需要回复：:否
用户要求：:退费，尽快处理</t>
  </si>
  <si>
    <t>BL202310111421150930</t>
  </si>
  <si>
    <t>15671004160</t>
  </si>
  <si>
    <t>卞琳莉</t>
  </si>
  <si>
    <t>2023-10-11 17:23:39</t>
  </si>
  <si>
    <t>&gt;业务号码&gt;15671004160；&gt;号码归属地&gt;宜昌；&gt;产品名称&gt;云加速5G畅玩加油包(湖北)；&gt;产品代码&gt;91295249；&gt;产品编码&gt;无；&gt;订购时间&gt;2023-08-22 21:13:21；&gt;核查情况&gt;平台故障；&gt;不规范定制分类&gt;平台故障，无法判责；&gt;退费金额&gt;60元；&gt;退费时间&gt;2023-10-11；&gt;投诉内容&gt;
高级模板内容：
赔付类型：:增值业务争议 
CBSS账单扣费名称：:云加速5G畅玩加油包(湖北)（已停售） 下月生效 
办理渠道:湖北杭州翔羽线上业
赔付月份：:2023年8月、2023年9月、2023年10月
返还倍率:单倍
赔付金额：:60
是否已经取消业务:是
是否承诺退费 ：:是
用户是否需要回复：:否
用户要求：:用户要求退费</t>
  </si>
  <si>
    <t>BL202310111413350791</t>
  </si>
  <si>
    <t>17507200256</t>
  </si>
  <si>
    <t>方小兰</t>
  </si>
  <si>
    <t>2023-10-11 17:31:48</t>
  </si>
  <si>
    <t>&gt;业务号码&gt;17507200256；&gt;号码归属地&gt;宜昌；&gt;产品名称&gt; 热血都市畅听5G加油包（湖北） ；&gt;产品代码&gt;91295262；&gt;产品编码&gt;无；&gt;订购时间&gt; 023-10-10 20:33:08 ；&gt;核查情况&gt;平台故障；&gt;不规范定制分类&gt;平台故障，无法判责；&gt;退费金额&gt;20元；&gt;退费时间&gt;2023/10/11；&gt;投诉内容&gt;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赔付金额：:20
是否已经取消业务:否
是否承诺退费 ：:是
用户是否需要回复：:否
用户要求：:用户要求取消并且退费，谢谢</t>
  </si>
  <si>
    <t>BL202310100853442370</t>
  </si>
  <si>
    <t>13094165198</t>
  </si>
  <si>
    <t>樊友菊</t>
  </si>
  <si>
    <t>2023-10-11 14:47:30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</si>
  <si>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用户是否需要回复：:是
用户要求：:立即解决</t>
  </si>
  <si>
    <t>TS202310111442512250</t>
  </si>
  <si>
    <t>15608602138</t>
  </si>
  <si>
    <t>杜森林</t>
  </si>
  <si>
    <t>2023-10-11 16:28:13</t>
  </si>
  <si>
    <t xml:space="preserve">【2022年上工信部测评重保用户】
高级模板内容：
是否10016外呼:否
电话外呼号码:1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是否取消业务（如取消失败，需加上系统报错的提示）:未取消
是否需要回复:是
用户要求:用户要投诉自己母亲的15608602138没办理过云加速5G畅玩加油包(湖北)的业务，客服安抚承诺退费，用户不认可，要求尽快处理回电！</t>
  </si>
  <si>
    <t>TS202310111432011951</t>
  </si>
  <si>
    <t>13227255429</t>
  </si>
  <si>
    <t>2023-10-11 16:46:14</t>
  </si>
  <si>
    <t xml:space="preserve">
高级模板内容：
投诉问题描述:对副卡总是开通付费业务不认可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业务名称:云加速5G畅玩加油包(湖北)（已停售） 下月生效 
争议月份:2023年9月、2023年10月
争议金额:40
办理渠道: 湖北杭州翔羽线上业务代理(宜昌) 
前台是否取消:未取消
是否承诺退费:否
用户要求:对副卡总是开通付费业务不认可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要求回电联系：18671718639</t>
  </si>
  <si>
    <t>BL202310111530022178</t>
  </si>
  <si>
    <t>15572769146</t>
  </si>
  <si>
    <t>艾平</t>
  </si>
  <si>
    <t>2023-10-11 17:27:10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</si>
  <si>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t>
  </si>
  <si>
    <t>BL202310111445551372</t>
  </si>
  <si>
    <t>15549321222</t>
  </si>
  <si>
    <t>郭春莲</t>
  </si>
  <si>
    <t>2023-10-11 16:59:48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</si>
  <si>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</si>
  <si>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BL202310111221281994</t>
  </si>
  <si>
    <t>18694081807</t>
  </si>
  <si>
    <t>熊冰</t>
  </si>
  <si>
    <t>2023-10-11 15:23:55</t>
  </si>
  <si>
    <t>判断省分:其他省分
:增值业务争议
判断省分:湖北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赔付月份：:2023年9月
返还倍率:单倍
赔付金额：:20
是否已经取消业务:是
是否承诺退费 ：:是
用户是否需要回复：:否
用户要求：:退费</t>
  </si>
  <si>
    <t>BL202310111510531848</t>
  </si>
  <si>
    <t>18672090281</t>
  </si>
  <si>
    <t>谢宗海</t>
  </si>
  <si>
    <t>2023-10-11 17:07:12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</si>
  <si>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用户要求：:用户要求退费</t>
  </si>
  <si>
    <t>TS202310100932460622</t>
  </si>
  <si>
    <t>18674250245</t>
  </si>
  <si>
    <t>虞宗新</t>
  </si>
  <si>
    <t>2023-10-11 10:50:43</t>
  </si>
  <si>
    <t>主办单位：湖北
客户类别：普通客户
10010是否打通：否
是否二次致电10015：是
是否联系：否
升级倾向：
号码归属省：湖北
SVIP等级：
1. 问题类型:;
2. 投诉类型:其他;
3. 营业厅地址:;
4. 位置信息:;
5. 位置发生地:;
6. 投诉内容:没订加速云盘……，通知扣费了。</t>
  </si>
  <si>
    <t>TS202310111717051528</t>
  </si>
  <si>
    <t>13098400195</t>
  </si>
  <si>
    <t>张先强</t>
  </si>
  <si>
    <t>2023-10-12 10:53:11</t>
  </si>
  <si>
    <t>判断省分:湖北
:移网电话营销费用争议（套餐资费/融合宽带/副卡功能费类除外）
:不认可
:小于等于500元，且仅限单倍、月份不超过12个月
:
高级模板内容：
是否10016外呼:是
反应问题涉及场景:未经同意订购业务
产品名称:幸福家家乐39元套餐
争议月份:2023年9月、2023年10月
是否承诺退费:是
承诺退费金额:40
是否取消业务（如取消失败，需加上系统报错的提示）:取消
是否需要回复:否
用户要求:处理</t>
  </si>
  <si>
    <t>BL202310111624500565</t>
  </si>
  <si>
    <t>13032719512</t>
  </si>
  <si>
    <t>邹学林</t>
  </si>
  <si>
    <t>2023-10-12 11:44:51</t>
  </si>
  <si>
    <t>&gt;业务号码&gt;13032719512；&gt;号码归属地&gt;宜昌；&gt;产品名称&gt;云加速5G畅玩加油包(湖北)  ；&gt;产品代码&gt;91295249；&gt;产品编码&gt;无；&gt;订购时间&gt;2023-09-16 20:02:08；&gt;核查情况&gt;平台故障；&gt;不规范定制分类&gt;平台故障，无法判责；&gt;退费金额&gt;40元；&gt;退费时间&gt;2023-10-12；&gt;投诉内容&gt;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</si>
  <si>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BL202310111738141730</t>
  </si>
  <si>
    <t>13032749962</t>
  </si>
  <si>
    <t>李兵</t>
  </si>
  <si>
    <t>2023-10-12 09:50:29</t>
  </si>
  <si>
    <t>&gt;业务号码&gt;13032749962；&gt;号码归属地&gt;宜昌；&gt;产品名称&gt;畅行会员S-包月-15元；&gt;产品代码&gt;21002422；&gt;产品编码&gt;2100242200；&gt;订购时间&gt;2023-09-25 03:38:48；&gt;核查情况&gt;平台故障；&gt;不规范定制分类&gt;平台故障，无法判责；&gt;退费金额&gt;20元；&gt;退费时间&gt;2023-10-12；&gt;投诉内容&gt;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赔付月份：:2023年9月
返还倍率:单倍
赔付金额：:20
是否已经取消业务:是
是否承诺退费 ：:是
用户是否需要回复：:否
用户要求：:尽快处理</t>
  </si>
  <si>
    <t>BL202310111904390361</t>
  </si>
  <si>
    <t>13047158888</t>
  </si>
  <si>
    <t>刘鹏</t>
  </si>
  <si>
    <t>2023-10-12 14:57:56</t>
  </si>
  <si>
    <t>&gt;业务号码&gt;13047158888&gt;号码归属地&gt;宜昌；&gt;产品名称&gt;职场菁英畅阅5G加油包（湖北）；&gt;产品代码&gt;91295263；&gt;产品编码&gt;无 ；&gt;订购时间&gt;2023-08-12 16:15:14  ；&gt;核查情况&gt;平台故障；&gt;不规范定制分类&gt;平台故障，无法判责；&gt;退费金额&gt;60元；&gt;退费时间&gt;2023年10月12日&gt;投诉内容&gt;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用户要求：:已承诺退费</t>
  </si>
  <si>
    <t>BL202310111729051591</t>
  </si>
  <si>
    <t>13094178013</t>
  </si>
  <si>
    <t>胡新林</t>
  </si>
  <si>
    <t>2023-10-12 11:12:13</t>
  </si>
  <si>
    <t>&gt;业务号码&gt;13094178013；&gt;号码归属地&gt;宜昌；&gt;产品名称&gt;&gt;云加速5G畅玩加油包(湖北)；&gt;产品代码&gt;91295249；&gt;产品编码&gt;无；&gt;订购时间&gt;2023-10-10 20:12:18；&gt;核查情况&gt;平台故障；&gt;不规范定制分类&gt;平台故障，无法判责；&gt;退费金额&gt;20元；&gt;退费时间&gt;2023-10-12；&gt;投诉内容&gt;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</si>
  <si>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BL202310111631240688</t>
  </si>
  <si>
    <t>13094183845</t>
  </si>
  <si>
    <t>李劲松</t>
  </si>
  <si>
    <t>2023-10-12 11:04:52</t>
  </si>
  <si>
    <t>&gt;业务号码&gt;13094183845；&gt;号码归属地&gt;宜昌；&gt;产品名称&gt;云加速5G畅玩加油包(湖北)；&gt;产品代码&gt;91295249；&gt;产品编码&gt;无；&gt;订购时间&gt;2023-09-23 16:49:03；&gt;核查情况&gt;平台故障；&gt;不规范定制分类&gt;平台故障，无法判责；&gt;退费金额&gt;20元；&gt;退费时间&gt;2023/10/12；&gt;投诉内容&gt;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</si>
  <si>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BL202310111634170735</t>
  </si>
  <si>
    <t>13177064465</t>
  </si>
  <si>
    <t>曾祥友</t>
  </si>
  <si>
    <t>2023-10-12 14:17:26</t>
  </si>
  <si>
    <t>&gt;业务号码&gt;13177064465；&gt;号码归属地&gt;宜昌；&gt;产品名称&gt;  云加速5G畅玩加油包(湖北)   ；&gt;产品代码&gt;无；&gt;产品编码&gt;91295249；&gt;订购时间 &gt; 2023-09-18 06:22:46 ；&gt;核查情况&gt;平台故障；&gt;不规范定制分类&gt;平台故障，无法判责；&gt;退费金额&gt;20元；&gt;退费时间&gt;2023年10月12日；&gt;投诉内容&gt;
高级模板内容：
赔付类型：:增值业务争议 
CBSS账单扣费名称：:云加速5G畅玩加油包(湖北)
办理渠道: 湖北杭州翔羽线上业务代理(宜昌) 
赔付月份：:2023年9月
返还倍率:单倍
赔付金额：:20
是否已经取消业务:是
是否承诺退费 ：:是
用户是否需要回复：:否
用户要求：:要求尽快退费</t>
  </si>
  <si>
    <t>BL202310111857200272</t>
  </si>
  <si>
    <t>13177065980</t>
  </si>
  <si>
    <t>王素华</t>
  </si>
  <si>
    <t>2023-10-12 11:40:59</t>
  </si>
  <si>
    <t>&gt;业务号码&gt;13177065980&gt;号码归属地&gt;宜昌；&gt;产品名称&gt;云加速5G畅玩加油包(湖北)；&gt;产品代码&gt;91295249 ；&gt;产品编码&gt;无 ；&gt;订购时间&gt;2023-09-28 15:11:48；&gt;核查情况&gt;平台故障；&gt;不规范定制分类&gt;平台故障，无法判责；&gt;退费金额&gt;40 元；&gt;退费时间&gt;2023年10月12日&gt;投诉内容&gt;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用户要求：:前台已承诺退费，用户认可，请尽快处理，谢谢</t>
  </si>
  <si>
    <t>BL202310121220540426</t>
  </si>
  <si>
    <t>13294240754</t>
  </si>
  <si>
    <t>张子凤</t>
  </si>
  <si>
    <t>2023-10-12 16:37:23</t>
  </si>
  <si>
    <t>&gt;业务号码&gt;13294240754；&gt;号码归属地&gt;宜昌；&gt;产品名称&gt;AR彩铃酷趣会员5G加油包（湖北）；&gt;产品代码&gt;91295250；&gt;产品编码&gt;；&gt;订购时间&gt;2023-10-03 17:44:12；&gt;核查情况&gt;平台故障；&gt;不规范定制分类&gt;平台故障，无法判责；&gt;退费金额&gt;20元；&gt;退费时间&gt;2023-10-12；&gt;投诉内容&gt;判断省分:其他省分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用户要求：:退费，烦请协助取消业务</t>
  </si>
  <si>
    <t>BL202310120908282426</t>
  </si>
  <si>
    <t>15549286843</t>
  </si>
  <si>
    <t>韩小玲</t>
  </si>
  <si>
    <t>2023-10-12 15:07:45</t>
  </si>
  <si>
    <t>&gt;业务号码&gt;15549286843；&gt;号码归属地&gt;宜昌；&gt;产品名称&gt;云加速5G畅玩加油包(湖北)；&gt;产品代码&gt;91295249；&gt;产品编码&gt;无；&gt;订购时间&gt;2023-09-13 20:52:38；&gt;核查情况&gt;平台故障；&gt;不规范定制分类&gt;平台故障，无法判责；&gt;退费金额&gt;40元；&gt;退费时间&gt;2023-10-12；&gt;投诉内容&gt;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用户要求：:用户要求退费，</t>
  </si>
  <si>
    <t>BL202310111709581253</t>
  </si>
  <si>
    <t>15549369670</t>
  </si>
  <si>
    <t>朱太义</t>
  </si>
  <si>
    <t>2023-10-12 09:42:54</t>
  </si>
  <si>
    <t>&gt;业务号码&gt;15549369670；&gt;号码归属地&gt;宜昌；&gt;产品名称&gt;畅行会员S-包月-15元；&gt;产品代码&gt; 21002422；&gt;产品编码&gt; 2100242200；&gt;订购时间 &gt;2023-09-25 07:37:07；&gt;核查情况&gt;平台故障；&gt;不规范定制分类&gt;平台故障，无法判责；&gt;退费金额&gt;30元；&gt;退费时间&gt;2023年10月12日；&gt;投诉内容&gt;
赔付类型：:增值业务争议 
CBSS账单扣费名称：:	畅行会员S-包月-15元
办理渠道:湖北杭州翔羽线上业务代理(宜昌)
赔付月份：:2023年9月、2023年10月
返还倍率:单倍
赔付金额：:30
是否已经取消业务:是
是否承诺退费 ：:是
用户是否需要回复：:否
用户要求：:退费</t>
  </si>
  <si>
    <t>BL202310111558290123</t>
  </si>
  <si>
    <t>15572782886</t>
  </si>
  <si>
    <t>杜传仁</t>
  </si>
  <si>
    <t>2023-10-12 14:41:48</t>
  </si>
  <si>
    <t>&gt;业务号码&gt;15572782886；&gt;号码归属地&gt;宜昌；&gt;产品名称&gt; AR彩铃酷趣会员5G加油包（湖北）；&gt;产品代码&gt;无；&gt;产品编码&gt; 91295250；&gt;订购时间 &gt;  2023-09-10 17:52:44  ；&gt;核查情况&gt;平台故障；&gt;不规范定制分类&gt;平台故障，无法判责；&gt;退费金额&gt;20元；&gt;退费时间&gt;2023年10月12日；&gt;投诉内容&gt;
高级模板内容：
赔付类型：:增值业务争议 
CBSS账单扣费名称：: AR彩铃酷趣会员5G加油包（湖北） 
办理渠道:湖北杭州翔羽线上业务代理(宜昌)
赔付月份：:2023年9月
返还倍率:单倍
赔付金额：:20
是否已经取消业务:是
是否承诺退费 ：:是
用户是否需要回复：:否
用户要求：:用户要求退费，烦请协助处理，谢谢！</t>
  </si>
  <si>
    <t>BL202310111628350643</t>
  </si>
  <si>
    <t>15586375716</t>
  </si>
  <si>
    <t>望作桃</t>
  </si>
  <si>
    <t>2023-10-12 14:13:32</t>
  </si>
  <si>
    <t>&gt;业务号码&gt;15586375716；&gt;号码归属地&gt;宜昌；&gt;产品名称&gt; 云加速5G畅玩加油包(湖北) ；&gt;产品代码&gt;无；&gt;产品编码&gt; 91295249；&gt;订购时间 &gt;  2023-09-10 22:10:26 ；&gt;核查情况&gt;平台故障；&gt;不规范定制分类&gt;平台故障，无法判责；&gt;退费金额&gt;20元；&gt;退费时间&gt;2023年10月12日；&gt;投诉内容&gt;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用户要求：:要求尽快退费</t>
  </si>
  <si>
    <t>BL202310111637020778</t>
  </si>
  <si>
    <t>15587941495</t>
  </si>
  <si>
    <t>董远恩</t>
  </si>
  <si>
    <t>2023-10-12 09:53:48</t>
  </si>
  <si>
    <t>&gt;业务号码&gt;15587941495；&gt;号码归属地&gt;宜昌；&gt;产品名称&gt;AR彩铃酷趣会员5G加油包（湖北） ；&gt;产品代码&gt;49007267；&gt;产品编码&gt;4900726700；&gt;订购时间&gt;2023-07-30 10:21:55；&gt;核查情况&gt;平台故障；&gt;不规范定制分类&gt;平台故障，无法判责；&gt;退费金额&gt;40元；&gt;退费时间&gt;2023-10-12；&gt;投诉内容&gt;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
返还倍率:单倍
赔付金额：:40
是否已经取消业务:是
是否承诺退费 ：:是
用户是否需要回复：:否
用户要求：:尽快退费</t>
  </si>
  <si>
    <t>BL202310101554341548</t>
  </si>
  <si>
    <t>15629385769</t>
  </si>
  <si>
    <t>焦先友</t>
  </si>
  <si>
    <t>2023-10-12 11:18:46</t>
  </si>
  <si>
    <t>&gt;业务号码&gt;15629385769；&gt;号码归属地&gt;宜昌；&gt;产品名称&gt;AR彩铃酷趣会员5G加油包（湖北）；&gt;产品代码&gt;无；&gt;产品编码&gt;91295250；&gt;订购时间 &gt;2023-10-09 15:17:24  ；&gt;核查情况&gt;平台故障；&gt;不规范定制分类&gt;平台故障，无法判责；&gt;退费金额&gt;20元；&gt;退费时间&gt;2023年10月11日；&gt;投诉内容&gt;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用户要求：:尽快退费</t>
  </si>
  <si>
    <t>BL202310111730461619</t>
  </si>
  <si>
    <t>2023-10-12 11:39:21</t>
  </si>
  <si>
    <t>&gt;业务号码&gt;15697276810；&gt;号码归属地&gt;宜昌；&gt;产品名称&gt;&gt;AR彩铃酷趣会员5G加油包（湖北）；&gt;产品代码&gt;91295250；&gt;产品编码&gt;无；&gt;订购时间&gt;2023-09-13 18:31:54；&gt;核查情况&gt;平台故障；&gt;不规范定制分类&gt;平台故障，无法判责；&gt;退费金额&gt;20元；&gt;退费时间&gt;2023-10-12；&gt;投诉内容&gt;
高级模板内容：
赔付类型：:增值业务争议 
CBSS账单扣费名称：:AR彩铃酷趣会员5G加油包（湖北）
办理渠道:	 湖北杭州翔羽线上业务代理(宜昌)
赔付月份：:2023年9月
返还倍率:单倍
赔付金额：:20
是否已经取消业务:是
是否承诺退费 ：:是
用户是否需要回复：:否
用户要求：:要求退费</t>
  </si>
  <si>
    <t>BL202310111713051291</t>
  </si>
  <si>
    <t>15697277360</t>
  </si>
  <si>
    <t>张德清</t>
  </si>
  <si>
    <t>2023-10-12 10:12:01</t>
  </si>
  <si>
    <t>&gt;业务号码&gt;15697277360；&gt;号码归属地&gt;宜昌；&gt;产品名称&gt;AR视频彩铃酷趣会员15元包月；&gt;产品代码&gt;49007720；&gt;产品编码&gt;4900772000；&gt;订购时间&gt;2023-09-07 10:51:15；&gt;核查情况&gt;平台故障；&gt;不规范定制分类&gt;平台故障，无法判责；&gt;赔付金额&gt;15元；&gt;退费时间&gt;2023-10-12；&gt;投诉内容&gt;[65岁以上老人]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
SP产品ID/元素ID：:4900772000
办理渠道:湖北杭州翔羽线上业务代理(宜昌)
赔付月份：:2023年9月
返还倍率:单倍
赔付金额：:15
是否已经取消业务:是
是否承诺退费 ：:是
用户是否需要回复：:否
用户要求：:无</t>
  </si>
  <si>
    <t>BL202310121238090645</t>
  </si>
  <si>
    <t>18671719687</t>
  </si>
  <si>
    <t>李小红</t>
  </si>
  <si>
    <t>2023-10-12 15:38:54</t>
  </si>
  <si>
    <t>&gt;业务号码&gt;18671719687，13094167972；&gt;号码归属地&gt;宜昌；&gt;产品名称&gt;云加速5G畅玩加油包(湖北)，云加速5G畅玩加油包(湖北)；&gt;产品代码&gt;无，无；&gt;产品编码&gt;无，无；&gt;订购时间&gt;2023-09-17 22:38:51，2023-09-04 13:49:53；&gt;核查情况&gt;平台故障；&gt;不规范定制分类&gt;平台故障，无法判责；&gt;退费金额&gt;40，40元；&gt;退费时间&gt;2023-10-12；&gt;投诉内容&gt;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用户要求：:用户还有副卡13094167972也开通此业务，同时要求退费40元，烦请协助处理，谢谢</t>
  </si>
  <si>
    <t>BL202310112154241708</t>
  </si>
  <si>
    <t>18671736068</t>
  </si>
  <si>
    <t>罗斌</t>
  </si>
  <si>
    <t>2023-10-12 11:19:15</t>
  </si>
  <si>
    <t>&gt;业务号码&gt;18671736068；&gt;号码归属地&gt;宜昌；&gt;产品名称&gt;云加速5G畅玩加油包(湖北)；&gt;产品代码&gt;91295249；&gt;产品编码&gt;无；&gt;订购时间&gt;	2023-09-13 13:32:49 ；&gt;核查情况&gt;平台故障；&gt;不规范定制分类&gt;平台故障，无法判责；&gt;退费金额&gt;40元；&gt;退费时间&gt;2023-10-12；&gt;投诉内容&gt;------------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用户要求：:已承诺</t>
  </si>
  <si>
    <t>BL202310121050181498</t>
  </si>
  <si>
    <t>18671748329</t>
  </si>
  <si>
    <t>唐纯双</t>
  </si>
  <si>
    <t>2023-10-12 16:30:46</t>
  </si>
  <si>
    <t>&gt;业务号码&gt;18671748329;&gt;号码归属地&gt;宜昌;&gt;产品名称&gt;云加速5G畅玩加油包(湖北)、 哔哩哔哩15G流量加会员月包 ;&gt;产品代码&gt;无、80006723;&gt;产品编码&gt;91295249、8000672300;&gt;订购时间&gt;2023-09-09 15:42:15。 2023-10-01 19:22:51 ;&gt;核查情况&gt;平台故障;&gt;不规范定制分类&gt;平台故障，无法判责;&gt; 赔付金额&gt;40元、25元;&gt;退费时间&gt;2023-10-12;&gt;投诉内容&gt; 
高级模板内容：
赔付类型：:增值业务争议 
CBSS账单扣费名称：:云加速5G畅玩加油包(湖北)，-哔哩哔哩15G流量加会员月包
办理渠道: 湖北杭州翔羽线上业务代理(宜昌) 
赔付月份：:2023年10月、2023年9月
返还倍率:单倍
赔付金额：:65
是否已经取消业务:是
是否承诺退费 ：:是
用户是否需要回复：:否
用户要求：:退费</t>
  </si>
  <si>
    <t>BL202310111738541738</t>
  </si>
  <si>
    <t>18672108469</t>
  </si>
  <si>
    <t>冉启春</t>
  </si>
  <si>
    <t>2023-10-12 11:39:13</t>
  </si>
  <si>
    <t>&gt;业务号码&gt;18672108469；&gt;号码归属地&gt;宜昌；&gt;产品名称&gt;畅行会员S-包月-15元；&gt;产品代码&gt;21002422；&gt;产品编码&gt;2100242200；&gt;订购时间&gt;2023-09-24 11:06:26；&gt;核查情况&gt;平台故障；&gt;不规范定制分类&gt;平台故障，无法判责；&gt;退费金额&gt;20元；&gt;退费时间&gt;2023-10-12；&gt;投诉内容&gt;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用户要求：:退费到主卡</t>
  </si>
  <si>
    <t>BL202310121002090637</t>
  </si>
  <si>
    <t>15671058498</t>
  </si>
  <si>
    <t>贾莉莉</t>
  </si>
  <si>
    <t>2023-10-12 14:45:25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</si>
  <si>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</t>
  </si>
  <si>
    <t>BL202310120802511955</t>
  </si>
  <si>
    <t>15549331276</t>
  </si>
  <si>
    <t>董德宣</t>
  </si>
  <si>
    <t>2023-10-12 11:23:23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</si>
  <si>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赔付金额：:40
是否已经取消业务:是
是否承诺退费 ：:是
用户是否需要回复：:否
用户要求：:要求退费</t>
  </si>
  <si>
    <t>BL202310111705431194</t>
  </si>
  <si>
    <t>16671732886</t>
  </si>
  <si>
    <t>陈振香</t>
  </si>
  <si>
    <t>2023-10-12 15:15:52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</si>
  <si>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赔付月份：:2023年10月、2023年9月
返还倍率:单倍
赔付金额：:40
是否已经取消业务:否
是否承诺退费 ：:是
用户是否需要回复：:是
用户要求：:用户来电反映（对云加速5G畅玩加油包(湖北)不认可），我方核实（未取消，用户不配合提供验证码），用户对此不认可，要求取消并退费烦请后台协助处理。</t>
  </si>
  <si>
    <t>BL202310111926440610</t>
  </si>
  <si>
    <t>15607203812</t>
  </si>
  <si>
    <t>刘烈昌</t>
  </si>
  <si>
    <t>2023-10-12 10:36:56</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</si>
  <si>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赔付月份：:2023年9月、2023年10月、2023年8月
返还倍率:单倍
赔付金额：:45
是否已经取消业务:是
是否承诺退费 ：:是
用户是否需要回复：:否
用户要求：:前台已承诺退费</t>
  </si>
  <si>
    <t>BL202310121204470210</t>
  </si>
  <si>
    <t>13247288831</t>
  </si>
  <si>
    <t>李迅</t>
  </si>
  <si>
    <t>2023-10-12 15:39:26</t>
  </si>
  <si>
    <t>高级模板内容：
赔付类型：:增值业务争议 
CBSS账单扣费名称：:云加速5G畅玩加油包(湖北)
办理渠道: 湖北杭州翔羽线上业务代理
赔付月份：:2023年10月
返还倍率:单倍
赔付金额：:20
是否已经取消业务:是
是否承诺退费 ：:是
用户是否需要回复：:否
用户要求：:已在线承诺退费，无需回复</t>
  </si>
  <si>
    <t>BL202310121416561772</t>
  </si>
  <si>
    <t>18671746237</t>
  </si>
  <si>
    <t>岳开珍</t>
  </si>
  <si>
    <t>2023-10-12 17:09:25</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</si>
  <si>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办理渠道:	 湖北杭州翔羽线上业务代理(宜昌)
赔付月份：:2023年10月
返还倍率:单倍
赔付金额：:20
是否已经取消业务:是
是否承诺退费 ：:是
用户是否需要回复：:否
用户要求：:要求退费</t>
  </si>
  <si>
    <t>TS202310112022082386</t>
  </si>
  <si>
    <t>18671449175</t>
  </si>
  <si>
    <t>张随朝</t>
  </si>
  <si>
    <t>2023-10-12 14:47:15</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</si>
  <si>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用户要求:已在线承诺减免并告知退费事宜，请处理，谢谢</t>
  </si>
  <si>
    <t>BL202310121308390999</t>
  </si>
  <si>
    <t>13094179431</t>
  </si>
  <si>
    <t>李宗全</t>
  </si>
  <si>
    <t>2023-10-12 17:21:38</t>
  </si>
  <si>
    <t>判断省分:其他省分
:增值业务争议
判断省分:湖北
:移网
:在补救范围内
:不认可
:小于等于500元，且仅限单倍、月份不超过12个月
:
高级模板内容：
赔付类型：:增值业务争议 
CBSS账单扣费名称：:异型流量权益红包-套外版  20元 5GB云加速5G畅玩加油包(湖北)
办理渠道:	 湖北杭州翔羽线上业务代理(宜昌) 
赔付月份：:2023年10月
返还倍率:单倍
赔付金额：:30
是否已经取消业务:是
是否承诺退费 ：:是
用户是否需要回复：:否
用户要求：:要求退费</t>
  </si>
  <si>
    <t>BL202310111754341984</t>
  </si>
  <si>
    <t>15629386549</t>
  </si>
  <si>
    <t>柳建华</t>
  </si>
  <si>
    <t>2023-10-12 11:10:31</t>
  </si>
  <si>
    <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办理渠道:	 湖北杭州翔羽线上业务代理(宜昌) 
赔付月份：:2023年9月
返还倍率:单倍
赔付金额：:15
是否已经取消业务:是
是否承诺退费 ：:是
用户是否需要回复：:否
用户要求：: 1.CBSS账单扣费名称:（ 叠加套餐包）；
2.SP产品ID/元素ID：（无）；
3.赔付月份:（202309 ）；
4.返还倍率:（ 单倍）；
5.赔付金额:（5）。</t>
  </si>
  <si>
    <t>TS202310111720121605</t>
  </si>
  <si>
    <t>13032738845</t>
  </si>
  <si>
    <t>张礼胜</t>
  </si>
  <si>
    <t>2023-10-13 09:15:50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</si>
  <si>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反应问题涉及场景:诱导订购（业务与实际宣传不符）
产品名称:云加速5G畅玩加油包(湖北)
争议月份:2023年9月
是否承诺退费:是
承诺退费金额:20
是否取消业务（如取消失败，需加上系统报错的提示）:是
是否需要回复:否
用户要求:退费</t>
  </si>
  <si>
    <t>BL202310130910240223</t>
  </si>
  <si>
    <t>13217276768</t>
  </si>
  <si>
    <t>苏立群</t>
  </si>
  <si>
    <t>2023-10-13 15:06:30</t>
  </si>
  <si>
    <r>
      <rPr>
        <sz val="11"/>
        <rFont val="宋体"/>
        <charset val="0"/>
      </rPr>
      <t>&gt;业务号码&gt;13217276768；&gt;号码归属地&gt;宜昌；&gt;产品名称&gt;AR彩铃酷趣会员5G加油包（湖北）， 沃阅读-5G畅阅-经管学堂20元；&gt;产品代码&gt;91295250，66001249；&gt;产品编码&gt;无，6600124900；&gt;订购时间&gt;2023-09-12 08:44:01， 2023-09-12 08:45:16 ；&gt;核查情况&gt;平台故障；&gt;不规范定制分类&gt;平台故障，无法判责；&gt;退费金额&gt;40元，40元；&gt;退费时间&gt;2023-10-13；&gt;投诉内容&gt;
赔付类型：:增值业务争议 
CBSS账单扣费名称：:沃阅读-5G畅阅-经管学堂20元 订购</t>
    </r>
    <r>
      <rPr>
        <sz val="11"/>
        <rFont val="Arial"/>
        <charset val="0"/>
      </rPr>
      <t xml:space="preserve">	</t>
    </r>
    <r>
      <rPr>
        <sz val="11"/>
        <rFont val="宋体"/>
        <charset val="0"/>
      </rPr>
      <t xml:space="preserve"> AR彩铃酷趣会员5G加油包（湖北） 订购
办理渠道:湖北杭州翔羽线上业务代理(宜昌) 
赔付月份：:2023年10月、2023年9月
返还倍率:单倍
赔付金额：:80
是否已经取消业务:是
是否承诺退费 ：:是
用户是否需要回复：:否
用户要求：:立即核实退费</t>
    </r>
  </si>
  <si>
    <t>BL202310121922571073</t>
  </si>
  <si>
    <t>13227283385</t>
  </si>
  <si>
    <t>张远银</t>
  </si>
  <si>
    <t>2023-10-13 09:59:19</t>
  </si>
  <si>
    <t>&gt;业务号码&gt;13227283385；&gt;号码归属地&gt;宜昌；&gt;产品名称&gt;云加速5G畅玩加油包(湖北)；&gt;产品代码&gt;91295249；&gt;产品编码&gt;无；&gt;订购时间 &gt;2023-10-10 12:46:33；&gt;核查情况&gt;平台故障；&gt;不规范定制分类&gt;平台故障，无法判责；&gt;退费金额&gt;20元；&gt;退费时间&gt;2023年10月13日；&gt;投诉内容&gt;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用户要求：:承诺退费无需回复 （用户无法提供验证码请帮忙取消）</t>
  </si>
  <si>
    <t>BL202310111550262496</t>
  </si>
  <si>
    <t>13294240689</t>
  </si>
  <si>
    <t>佘佳佳</t>
  </si>
  <si>
    <t>2023-10-13 10:30:58</t>
  </si>
  <si>
    <t>&gt;业务号码&gt;13294240689；&gt;号码归属地&gt;宜昌；&gt;产品名称&gt; 职场菁英畅阅5G加油包（湖北） ，炫彩通信助理包体验版-立即生效（湖北）， 视频彩铃商务版标准20元包 ，沃悦读同步学钻石会员20元包， 手机彩铃沃音乐精选10元包月 ，主题彩铃6元包月；&gt;产品代码&gt;91295263，91052901，49004905，66001174，49004937，49004917；&gt;产品编码&gt;无，无，4900490501，6600117400，4900493700，4900491700；&gt;订购时间&gt;2023-08-26 22:11:19，2021-10-29 14:57:31， 2023-09-11 19:12:31 ，2023-09-11 19:10:48，2023-09-10 23:28:54，2023-09-10 20:29:04；&gt;核查情况&gt;平台故障；&gt;不规范定制分类&gt;平台故障，无法判责；&gt;退费金额&gt;60元，18元，40元，40元，20元，12元；&gt;退费时间&gt;2023-10-12；&gt;投诉内容&gt;
赔付类型：:增值业务争议 
CBSS账单扣费名称：:职场菁英畅阅5G加油包（湖北），主题彩铃6元包月，手机彩铃沃音乐精选10元包月，视频彩铃商务版标准20元包，-沃悦读同步学钻石会员20元包
办理渠道:湖北杭州翔羽线上业务代理(宜昌)
赔付月份：:2023年9月、2023年10月、2023年8月
返还倍率:单倍
赔付金额：:172
是否已经取消业务:是
是否承诺退费 ：:是
用户是否需要回复：:否
用户要求：:用户要求取消 20元 5GB职场菁英畅阅5G加油包(湖北) 以及炫彩通信助理包体验版-立即生效（湖北）并退费</t>
  </si>
  <si>
    <t>BL202310130824412385</t>
  </si>
  <si>
    <t>15549305997</t>
  </si>
  <si>
    <t>王祖凤</t>
  </si>
  <si>
    <t>2023-10-13 11:07:10</t>
  </si>
  <si>
    <t>&gt;业务号码&gt;15549305997；&gt;号码归属地&gt;宜昌；&gt;产品名称&gt;云加速5G畅玩加油包(湖北)；&gt;产品代码&gt;无；&gt;产品编码&gt;91295249；&gt;订购时间&gt;2023-10-13 06:53:02；&gt;核查情况&gt;平台故障；&gt;不规范定制分类&gt;平台故障，无法判责；&gt;退费金额&gt;20元；&gt;退费时间&gt;2023/10/13；&gt;投诉内容&gt;【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用户要求：:请尽快</t>
  </si>
  <si>
    <t>BL202310122054391787</t>
  </si>
  <si>
    <t>15571756077</t>
  </si>
  <si>
    <t>熊艳</t>
  </si>
  <si>
    <t>2023-10-13 11:14:44</t>
  </si>
  <si>
    <t>&gt;业务号码&gt;15571756077；&gt;号码归属地&gt;宜昌；&gt;产品名称&gt;云加速5G畅玩加油包(湖北)；&gt;产品代码&gt;91295249；&gt;产品编码&gt;无；&gt;订购时间&gt;2023-10-12 19:27:38；&gt;核查情况&gt;平台故障；&gt;不规范定制分类&gt;平台故障，无法判责；&gt;退费金额&gt;20元；&gt;退费时间&gt;2023-10-13；&gt;投诉内容&gt;------------
高级模板内容：
赔付类型：:增值业务争议 
CBSS账单扣费名称：:月固定费_叠加套餐包_流量叠加包月套餐费、增值业务费_增值业务-畅行会员S-包月-15元_增值业务-畅行会员S-包月-15元
办理渠道:湖北杭州翔羽线上业务代理（宜昌）
赔付月份：:2023年10月
返还倍率:单倍
赔付金额：:20
是否已经取消业务:是
是否承诺退费 ：:是
用户是否需要回复：:否
用户要求：:退费20元</t>
  </si>
  <si>
    <t>BL202310130935050583</t>
  </si>
  <si>
    <t>13040976987</t>
  </si>
  <si>
    <t>郑虎</t>
  </si>
  <si>
    <t>2023-10-13 16:10:52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</si>
  <si>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用户要求：:用户来电反映自己没有订购过此业务，要求退费，请后台协助处理，谢谢</t>
  </si>
  <si>
    <t>BL202310130849590043</t>
  </si>
  <si>
    <t>15571726260</t>
  </si>
  <si>
    <t>周宗柱</t>
  </si>
  <si>
    <t>2023-10-13 16:01:55</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</si>
  <si>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CBSS账单扣费名称：:热血都市畅听5G加油包（湖北），5G炫彩加油包19元10GB（次月生效）（湖北） 手机彩铃沃音乐精选10元包月 
办理渠道: 湖北杭州翔羽线上业务代理(宜昌) ， 上海航动科技有限公司（宜昌，无 
赔付月份：:2023年10月
返还倍率:单倍
赔付金额：:49
是否已经取消业务:是
是否承诺退费 ：:是
用户是否需要回复：:否
用户要求：:退费上账到主卡：13135807169</t>
  </si>
  <si>
    <t>BL202310131031121436</t>
  </si>
  <si>
    <t>15629378062</t>
  </si>
  <si>
    <t>姜从明</t>
  </si>
  <si>
    <t>2023-10-13 16:11:07</t>
  </si>
  <si>
    <t>&gt;业务号码&gt;15629378062；&gt;号码归属地&gt;宜昌；&gt;产品名称&gt; 职场精英畅阅包；&gt;产品代码&gt;66003017；&gt;产品编码&gt;6600301701；&gt;订购时间&gt;2023-08-16 11:27:33；&gt;核查情况&gt;平台故障；&gt;不规范定制分类&gt;平台故障，无法判责；&gt;退费金额&gt;45元；&gt;退费时间&gt;2023-10-13；&gt;投诉内容&gt;
高级模板内容：
赔付类型：:增值业务争议 
CBSS账单扣费名称：: 增值业务费_增值业务-职场精英畅阅包_增值业务-职场精英畅阅包 15.00
办理渠道: 湖北杭州翔羽线上业务代理(宜昌)
赔付月份：:2023年8月、2023年9月、2023年10月
返还倍率:单倍
赔付金额：:48
是否已经取消业务:是
是否承诺退费 ：:是
用户是否需要回复：:否
用户要求：:用户表示不知情办理，要求退费</t>
  </si>
  <si>
    <t>BL202310120922090121</t>
  </si>
  <si>
    <t>15671070863</t>
  </si>
  <si>
    <t>王晓明</t>
  </si>
  <si>
    <t>2023-10-13 14:18:54</t>
  </si>
  <si>
    <t>&gt;业务号码&gt;15671070863；&gt;号码归属地&gt;宜昌；&gt;产品名称&gt;云加速5G畅玩加油包(湖北)；&gt;产品代码&gt;91295249；&gt;产品编码&gt;无；&gt;订购时间&gt;2023-10-11 18:36:54；&gt;核查情况&gt;平台故障；&gt;不规范定制分类&gt;平台故障，无法判责；&gt;退费金额&gt;20元；&gt;退费时间&gt;2023/10/12；&gt;投诉内容&gt;
【2022年上工信部测评重保用户】判断省分:湖北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用户要求：:用户误操作办理业务，申请为用户退费20元，请协助处理谢谢！</t>
  </si>
  <si>
    <t>BL202310112035541276</t>
  </si>
  <si>
    <t>13197327377</t>
  </si>
  <si>
    <t>葛世萍</t>
  </si>
  <si>
    <t>2023-10-13 14:30:44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</si>
  <si>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
赔付月份：:2023年9月
返还倍率:单倍
赔付金额：:20
是否已经取消业务:是
是否承诺退费 ：:是
用户是否需要回复：:否
用户要求：:已承诺退费，请尽快处理</t>
  </si>
  <si>
    <t>TS202310121634480864</t>
  </si>
  <si>
    <t>15572755128</t>
  </si>
  <si>
    <t>何士斌</t>
  </si>
  <si>
    <t>2023-10-13 20:21:33</t>
  </si>
  <si>
    <t xml:space="preserve">[65岁以上老人] 判断省分:湖北
:增值业务费用争议（含炫彩通信助理包云盘版等组合类增值业务）
:移网
:在补救范围内
:不认可
:大于500元
:
高级模板内容：
投诉问题描述:用户对增值业务计费不认可，前台承诺退费时对赠费不认可，要求退费到话费余额
争议业务名称:	 沃阅读知涯升学20元特价包 、	 云加速5G畅玩加油包(湖北) 
受理渠道:	 湖北杭州翔羽线上业务代理(宜昌) vhbkfdx016
争议月份:2023年10月
争议费用:40
一线客服在系统里:已取消
是否承诺退费:否
用户要求:前台承诺退费时对赠费不认可，要求退费到话费余额</t>
  </si>
  <si>
    <t>线上引流：客户反馈不知情办理沃阅读知涯升学20元特价包 、 云加速5G畅玩加油包(湖北) ，有二次确认，不存在违规现象，已发退费40元，24小时内到账，此费用不可打印账单发票，回访满意</t>
  </si>
  <si>
    <t>BL202310141048502210</t>
  </si>
  <si>
    <t>13177084263</t>
  </si>
  <si>
    <t>王明清</t>
  </si>
  <si>
    <t>2023-10-14 15:42:59</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</si>
  <si>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 ：:是
用户是否需要回复：:否
用户要求：:用户对业务办理有争议，按照流程为用户申请退费60元，请协助处理谢谢！</t>
  </si>
  <si>
    <t>TS202310132124020943</t>
  </si>
  <si>
    <t>13227292234</t>
  </si>
  <si>
    <t>简彬彬</t>
  </si>
  <si>
    <t>2023-10-14 10:50:30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</si>
  <si>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产品名称:云加速5G畅玩加油包(湖北)（已停售）
争议月份:2023年9月、2023年10月
是否承诺退费:是
承诺退费金额:40
是否取消业务（如取消失败，需加上系统报错的提示）:已取消
是否需要回复:否
用户要求:退费</t>
  </si>
  <si>
    <t>TS202310131556442193</t>
  </si>
  <si>
    <t>13032728494</t>
  </si>
  <si>
    <t>李吉林</t>
  </si>
  <si>
    <t>2023-10-14 10:17:33</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</si>
  <si>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用户要求:退费</t>
  </si>
  <si>
    <t>BL202310141014301675</t>
  </si>
  <si>
    <t>13114457549</t>
  </si>
  <si>
    <t>尹茜</t>
  </si>
  <si>
    <t>2023-10-14 16:29:30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</si>
  <si>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 ：:是
用户是否需要回复：:否
用户要求：:退费</t>
  </si>
  <si>
    <t>BL202310141008511585</t>
  </si>
  <si>
    <t>15586378390</t>
  </si>
  <si>
    <t>郭大会</t>
  </si>
  <si>
    <t>2023-10-14 15:07:48</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</si>
  <si>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CBSS账单扣费名称：:增值业务费_增值业务-手机彩铃沃音乐精选10元包月、	 增值业务费_增值业务-哔哩哔哩15G流量加会员月包_增值业务费_增值业务-AR视频彩铃酷趣会员15元包月、增值业务费_增值业务-联通助理-畅爽版（在线渠道）、
SP产品ID/元素ID：:无
办理渠道:	 SP查询/退订/订购 CAP-068 2023-10-13、	 湖北杭州翔羽线上业务代理(宜昌) vhbkfdx016 2023-10-04
赔付月份：:2023年10月
返还倍率:单倍
赔付金额：:76
是否已经取消业务:是
是否承诺退费 ：:是
用户是否需要回复：:否
用户要求：:退费</t>
  </si>
  <si>
    <t>BL202310140852230679</t>
  </si>
  <si>
    <t>15697277978</t>
  </si>
  <si>
    <t>杨良喜</t>
  </si>
  <si>
    <t>2023-10-14 15:29:37</t>
  </si>
  <si>
    <t>判断省分:其他省分
:增值业务争议
判断省分:湖北
:移网
:在补救范围内
:不认可
:小于等于500元，且仅限单倍、月份不超过12个月
:
高级模板内容：
赔付类型：:增值业务争议 
CBSS账单扣费名称：:	 云加速5G畅玩加油包(湖北)
SP产品ID/元素ID：:2100242200
办理渠道:	 湖北杭州翔羽线上业务代理(宜昌)
赔付月份：:2023年10月
返还倍率:单倍
赔付金额：:20
是否已经取消业务:是
是否承诺退费 ：:是
用户是否需要回复：:否
用户要求：:退费</t>
  </si>
  <si>
    <t>BL202310140848360646</t>
  </si>
  <si>
    <t>13227295963</t>
  </si>
  <si>
    <t>李万寿</t>
  </si>
  <si>
    <t>2023-10-14 15:37:43</t>
  </si>
  <si>
    <r>
      <rPr>
        <sz val="11"/>
        <rFont val="宋体"/>
        <charset val="0"/>
      </rPr>
      <t>&gt;业务号码&gt;13227295963；&gt;号码归属地&gt;宜昌；&gt;产品名称&gt;AR彩铃酷趣会员5G加油包（湖北）；&gt;产品代码&gt;91295250；&gt;产品编码&gt;无；&gt;订购时间&gt;2023-09-03 19:26:51；&gt;核查情况&gt;平台故障；&gt;不规范定制分类&gt;平台故障，无法判责；&gt;退费金额&gt;40元；&gt;退费时间&gt;2023-10-14；&gt;投诉内容&gt;
赔付类型：:增值业务争议 
CBSS账单扣费名称：:AR彩铃酷趣会员5G加油包（湖北）
SP产品ID/元素ID：:无
办理渠道:</t>
    </r>
    <r>
      <rPr>
        <sz val="11"/>
        <rFont val="Arial"/>
        <charset val="0"/>
      </rPr>
      <t xml:space="preserve">	</t>
    </r>
    <r>
      <rPr>
        <sz val="11"/>
        <rFont val="宋体"/>
        <charset val="0"/>
      </rPr>
      <t xml:space="preserve"> 湖北杭州翔羽线上业务代理(宜昌) 
赔付月份：:2023年10月、2023年9月
返还倍率:单倍
赔付金额：:40
是否已经取消业务:是
是否承诺退费 ：:是
用户是否需要回复：:否
用户要求：:已承诺退费，用户满意</t>
    </r>
  </si>
  <si>
    <t>BL202310140839240582</t>
  </si>
  <si>
    <t>15549365879</t>
  </si>
  <si>
    <t>刘伍英</t>
  </si>
  <si>
    <t>2023-10-14 16:22:49</t>
  </si>
  <si>
    <t>&gt;业务号码&gt;15549365879；&gt;号码归属地&gt;宜昌；&gt;产品名称&gt; 云加速5G畅玩加油包(湖北) ；&gt;产品代码&gt;无；&gt;产品编码&gt; 91295249 ；&gt;订购时间 &gt; 2023-09-24 08:00:22 ；&gt;核查情况&gt;平台故障；&gt;不规范定制分类&gt;平台故障，无法判责；&gt;退费金额&gt;40元；&gt;退费时间&gt;2023年10月14日；&gt;投诉内容&gt;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</si>
  <si>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BL202310131545081085</t>
  </si>
  <si>
    <t>15586367628</t>
  </si>
  <si>
    <t>翟建清</t>
  </si>
  <si>
    <t>2023-10-14 11:34:56</t>
  </si>
  <si>
    <t>&gt;业务号码&gt;15586367628；&gt;号码归属地&gt;宜昌；&gt;产品名称&gt; 云加速5G畅玩加油包(湖北)；&gt;产品代码&gt;无；&gt;产品编码&gt;91295249；&gt;订购时间&gt;2023-10-12 18:39:12；&gt;核查情况&gt;平台故障；&gt;不规范定制分类&gt;平台故障，无法判责；&gt;退费金额&gt;20元；&gt;退费时间&gt;2023-10-14；&gt;投诉内容&gt;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</si>
  <si>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BL202310121213370333</t>
  </si>
  <si>
    <t>15549374928</t>
  </si>
  <si>
    <t>黄书全</t>
  </si>
  <si>
    <t>2023-10-14 09:30:33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</si>
  <si>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赔付金额：:20
是否已经取消业务:否
是否承诺退费 ：:是
用户是否需要回复：:否
用户要求：:需要后台协助取消，用户不配合验证码，需要退费</t>
  </si>
  <si>
    <t>BL202310120943280377</t>
  </si>
  <si>
    <t>18674203042</t>
  </si>
  <si>
    <t>贺湘华</t>
  </si>
  <si>
    <t>2023-10-14 09:23:30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</si>
  <si>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CBSS账单扣费名称：:增值业务-畅行会员S-包月-15元增值业务-视频彩铃商务版标准20元包
办理渠道:湖北杭州翔羽线上业务代理(宜昌)
赔付月份：:2023年10月、2023年9月
返还倍率:单倍
赔付金额：:70
是否已经取消业务:是
是否承诺退费 ：:是
用户是否需要回复：:否
用户要求：:退费</t>
  </si>
  <si>
    <t>BL202310132052352385</t>
  </si>
  <si>
    <t>13277399298</t>
  </si>
  <si>
    <t>赵举臣</t>
  </si>
  <si>
    <t>2023-10-14 14:55:58</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</si>
  <si>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湖北杭州翔羽线上业务代理(宜昌) 
赔付月份：:2023年10月
返还倍率:单倍
赔付金额：:20
是否已经取消业务:是
是否承诺退费 ：:是
用户是否需要回复：:否
用户要求：:立即退费到15672516538上面</t>
  </si>
  <si>
    <t>TS202310131844371290</t>
  </si>
  <si>
    <t>18671740472</t>
  </si>
  <si>
    <t>朱爱华</t>
  </si>
  <si>
    <t>2023-10-14 16:44:30</t>
  </si>
  <si>
    <t xml:space="preserve">判断省分:湖北
:增值业务费用争议（含炫彩通信助理包云盘版等组合类增值业务）
:移网
:不在补救范围内
:不认可
:
高级模板内容：
投诉问题描述:用户反映自己不知情订购业务，已经反映多次，前台承诺退费不认可，要求双倍赔偿130元，前台取消业务用户一直不配合，请协助处理
争议业务名称:云加速5G畅玩加油包(湖北)，哔哩哔哩15G流量加会员月包
受理渠道:湖北杭州翔羽线上业务代理(宜昌) 
争议月份:2023年9月、2023年10月
争议费用:65
一线客服在系统里:未取消，请后台协助处理
是否承诺退费:否
用户要求:用户要求双倍赔偿</t>
  </si>
  <si>
    <t>业务管理-线上引流：用户反映云加速5G畅玩加油包(湖北)业务开通问题，经核实，客户订购产品名称为云加速5G畅玩加油包(湖北)，产品代码为21002422，SP标识为 91639 ，推广短信链接订购，订购时间2023-09-28 18:16:15，取消时间： 2023-10-14 14:24:28，累计产生费用共计40元，有二次确认过程，不存在订购违规现象。考虑客户使用感知，网站方已取消屏蔽并于48小时退费40元现金方式到账，另用户反馈订购哔哩哔哩15G流量加会员月包业务问题，经核实，客户订购产品名称为哔哩哔哩15G流量加会员月包，产品代码为80006723，SP标识为 88226 ，推广短信链接订购，订购时间 2023-10-12 14:00:42 ，取消时间： 2023-10-14 14:44:53 ，累计产生费用共计25元，有二次确认过程，不存在订购违规现象。考虑客户使用感知，网站方已取消屏蔽并于三个工作日内退费25元现金方式到账，此费用可抵扣月租，不可打印账单发票，满意。</t>
  </si>
  <si>
    <t>TS202310131154561824</t>
  </si>
  <si>
    <t>13040994017</t>
  </si>
  <si>
    <t>杨军</t>
  </si>
  <si>
    <t>2023-10-14 09:54:17</t>
  </si>
  <si>
    <t>判断省分:其他省分
:增值业务争议
判断省分:湖北
:移网
:在补救范围内
:不认可
:大于500元
:
高级模板内容：
投诉问题描述:用户反馈手机卡不知情订购业务，要求我们退还费用（提及工信部）
争议业务名称: 云加速5G畅玩加油包(湖北) / 5G优惠加油包19元10GB（立即生效）（湖北） 
受理渠道:宜昌 陶金 湖北杭州翔羽线上业务代理(宜昌) 中台 
争议月份:2023年10月、2023年9月、2023年8月、2023年7月、2023年6月、2023年5月、2023年1月、2023年2月、2023年3月、2023年4月、2022年12月、2022年11月、2022年10月
争议费用:0
一线客服在系统里:已取消
是否承诺退费:否
用户要求:用户反馈手机卡不知情订购业务，要求我们退还费用（提及工信部）</t>
  </si>
  <si>
    <t>TS202310151415521881</t>
  </si>
  <si>
    <t>13227288516</t>
  </si>
  <si>
    <t>王业坤</t>
  </si>
  <si>
    <t>2023-10-15 17:06:34</t>
  </si>
  <si>
    <t>[65岁以上老人]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产品名称:哔哩哔哩15G流量加会员月包、职场菁英畅阅5G加油包（湖北）、腾讯游戏畅玩包（前向）
争议月份:2023年6月、2023年7月、2023年8月、2023年9月、2023年10月
是否承诺退费:是
承诺退费金额:170
是否取消业务（如取消失败，需加上系统报错的提示）:是
是否需要回复:否
用户要求:退费，老年人在用</t>
  </si>
  <si>
    <t>BL202310151358210061</t>
  </si>
  <si>
    <t>17507203832</t>
  </si>
  <si>
    <t>雷勇华</t>
  </si>
  <si>
    <t>2023-10-15 15:43:08</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</si>
  <si>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云加速5G畅玩加油包(湖北) 
办理渠道: 湖北杭州翔羽线上业务代理(宜昌) vhbkfdx016
赔付月份：:2023年10月
返还倍率:单倍
赔付金额：:20
是否已经取消业务:是
是否承诺退费 ：:是
用户是否需要回复：:否
用户要求：:退费</t>
    </r>
  </si>
  <si>
    <t>TS202310150957421505</t>
  </si>
  <si>
    <t>15549382952</t>
  </si>
  <si>
    <t>王登芳</t>
  </si>
  <si>
    <t>2023-10-15 14:45:49</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</si>
  <si>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
争议月份:2023年10月
是否承诺退费:是
承诺退费金额:20
是否取消业务（如取消失败，需加上系统报错的提示）:是
是否需要回复:是
用户要求:退费</t>
  </si>
  <si>
    <t>BL202310151152221004</t>
  </si>
  <si>
    <t>13177054166</t>
  </si>
  <si>
    <t>姜克成</t>
  </si>
  <si>
    <t>2023-10-15 15:52:31</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</si>
  <si>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月固定费_叠加套餐包_流量叠加包月套餐费 5.00
办理渠道:湖北杭州翔羽线上业务代理(宜昌) 
赔付月份：:2023年10月
返还倍率:单倍
赔付金额：:20
是否已经取消业务:是
是否承诺退费 ：:是
用户是否需要回复：:否
用户要求：:用户来电表示不知情办理业务，要求退费</t>
  </si>
  <si>
    <t>TS202310141900402119</t>
  </si>
  <si>
    <t>13040974300</t>
  </si>
  <si>
    <t>庞发玉</t>
  </si>
  <si>
    <t>2023-10-15 10:22:28</t>
  </si>
  <si>
    <t xml:space="preserve">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反应问题涉及场景:未经同意订购业务,电话营销业务资费争议
产品名称:	 云加速5G畅玩加油包(湖北) 
争议月份:2023年9月、2023年10月
是否承诺退费:是
承诺退费金额:40
是否取消业务（如取消失败，需加上系统报错的提示）:已取消
是否需要回复:否
用户要求:要求退费</t>
  </si>
  <si>
    <t>TS202310141846551910</t>
  </si>
  <si>
    <t>18671712698</t>
  </si>
  <si>
    <t>傅先发</t>
  </si>
  <si>
    <t>2023-10-15 10:23:27</t>
  </si>
  <si>
    <t xml:space="preserve">【2022年上工信部测评重保用户】【2022年上工信部测评重保用户】判断省分:湖北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用户要求:已承诺退费</t>
  </si>
  <si>
    <t>BL202310141823020934</t>
  </si>
  <si>
    <t>15549379006</t>
  </si>
  <si>
    <t>叶姗姗</t>
  </si>
  <si>
    <t>2023-10-15 10:08:21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</si>
  <si>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是否已经取消业务:否
是否承诺退费 ：:是
用户是否需要回复：:否
用户要求：:取消，退费，用户反映不要再订购什么业务了</t>
  </si>
  <si>
    <t>BL202310151159241105</t>
  </si>
  <si>
    <t>13114461096</t>
  </si>
  <si>
    <t>冯莉</t>
  </si>
  <si>
    <t>2023-10-15 15:32:50</t>
  </si>
  <si>
    <t>&gt;业务号码&gt;13114461096；&gt;号码归属地&gt;宜昌；&gt;产品名称&gt; 云加速5G畅玩加油包(湖北)；&gt;产品代码&gt;91295249；&gt;产品编码&gt;无；&gt;订购时间&gt; 2023-10-15 11:10:22 ；&gt;核查情况&gt;平台故障；&gt;不规范定制分类&gt;平台故障，无法判责；&gt;退费金额&gt;20元；&gt;退费时间&gt;2023-10-15；&gt;投诉内容&gt;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用户要求：:已在线承诺用户减免</t>
  </si>
  <si>
    <t>BL202310141550011432</t>
  </si>
  <si>
    <t>13197335125</t>
  </si>
  <si>
    <t>杨运华</t>
  </si>
  <si>
    <t>2023-10-15 10:23:04</t>
  </si>
  <si>
    <t>&gt;业务号码&gt;13197335125；&gt;号码归属地&gt;宜昌；&gt;产品名称&gt;云加速5G畅玩加油包(湖北)；&gt;产品代码&gt;91295249；&gt;产品编码&gt;无；&gt;订购时间&gt; 2023-09-20 05:39:22 ；&gt;核查情况&gt;平台故障；&gt;不规范定制分类&gt;平台故障，无法判责；&gt;退费金额&gt;40元；&gt;退费时间&gt;2023-10-15；&gt;投诉内容&gt;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</si>
  <si>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BL202310140901440748</t>
  </si>
  <si>
    <t>13197322106</t>
  </si>
  <si>
    <t>李廷民</t>
  </si>
  <si>
    <t>2023-10-15 09:55:18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</si>
  <si>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用户要求：:要求退费，请协助关闭此业务</t>
  </si>
  <si>
    <t>BL202310150805330313</t>
  </si>
  <si>
    <t>15572731321</t>
  </si>
  <si>
    <t>杨善品</t>
  </si>
  <si>
    <t>2023-10-15 11:30:27</t>
  </si>
  <si>
    <t>&gt;业务号码&gt;15572731321；&gt;号码归属地&gt;宜昌；&gt;产品名称&gt;云加速5G畅玩加油包(湖北)；&gt;产品代码&gt;无；&gt;产品编码&gt;无；&gt;订购时间&gt;2023-09-10 05:33:22；&gt;核查情况&gt;平台故障；&gt;不规范定制分类&gt;平台故障，无法判责；&gt;退费金额&gt;40元；&gt;退费时间&gt;2023-10-15；&gt;投诉内容&gt;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用户要求：:申请退费</t>
  </si>
  <si>
    <t>BL202310141518300982</t>
  </si>
  <si>
    <t>18527208641</t>
  </si>
  <si>
    <t>周晓艳</t>
  </si>
  <si>
    <t>2023-10-15 10:59:17</t>
  </si>
  <si>
    <t>&gt;业务号码&gt;18527208641；&gt;号码归属地&gt;宜昌；&gt;产品名称&gt;云加速5G畅玩加油包(湖北)；&gt;产品代码&gt;91295249；&gt;产品编码&gt;无；&gt;订购时间&gt;2023-10-13 19:10:00；&gt;核查情况&gt;平台故障；&gt;不规范定制分类&gt;平台故障，无法判责；&gt;退费金额&gt;20元；&gt;退费时间&gt;2023/10/15；&gt;投诉内容&gt;
判断省分:其他省分
:增值业务争议
判断省分:湖北
:移网
:在补救范围内
:不认可
:小于等于500元，且仅限单倍、月份不超过12个月
:
高级模板内容：
赔付类型：:增值业务争议 
CBSS账单扣费名称：:5GB云加速5G畅玩加油包(湖北)
办理渠道:湖北杭州翔羽线上业务代理(宜昌)
赔付月份：:2023年10月
返还倍率:单倍
赔付金额：:20
是否已经取消业务:是
是否承诺退费 ：:是
用户是否需要回复：:否
用户要求：:退费</t>
  </si>
  <si>
    <t>TS202310161425170685</t>
  </si>
  <si>
    <t>15572742082</t>
  </si>
  <si>
    <t>徐宗珍</t>
  </si>
  <si>
    <t>2023-10-16 16:01:47</t>
  </si>
  <si>
    <t xml:space="preserve">22年Q3Q4重点客户判断省分:湖北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是否取消业务（如取消失败，需加上系统报错的提示）:未取消
是否需要回复:否
用户要求:用户要求退费已承诺用户无法接收验证码请一并取消，谢谢</t>
  </si>
  <si>
    <t>BL202310151918041600</t>
  </si>
  <si>
    <t>13197317493</t>
  </si>
  <si>
    <t>吴述珍</t>
  </si>
  <si>
    <t>2023-10-16 11:05:06</t>
  </si>
  <si>
    <t>&gt;业务号码&gt;13197317493；&gt;号码归属地&gt;宜昌；&gt;产品名称&gt;云加速5G畅玩加油包(湖北)；&gt;产品代码&gt;91295249；&gt;产品编码&gt;无；&gt;订购时间&gt;2023-09-2015:30:32；&gt;核查情况&gt;平台故障；&gt;不规范定制分类&gt;平台故障，无法判责；&gt;退费金额&gt;40元；&gt;退费时间&gt;2023-10-16；&gt;投诉内容&gt;
[65岁以上老人]判断省分:其他省分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用户要求：:用户要求退费40元，请协助，谢谢！</t>
  </si>
  <si>
    <t>BL202310161152021053</t>
  </si>
  <si>
    <t>15549375653</t>
  </si>
  <si>
    <t>杜大志</t>
  </si>
  <si>
    <t>2023-10-16 15:13:01</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</si>
  <si>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用户要求：:要求退还产生的费用请处理谢谢</t>
  </si>
  <si>
    <t>BL202310161103410170</t>
  </si>
  <si>
    <t>15587910872</t>
  </si>
  <si>
    <t>周国喜</t>
  </si>
  <si>
    <t>2023-10-16 14:41:53</t>
  </si>
  <si>
    <t>&gt;业务号码&gt;15587910872；&gt;号码归属地&gt;宜昌；&gt;产品名称&gt;乐铃云盘包（立即生效）-湖北-3元，、云加速5G畅玩加油包(湖北)；&gt;产品代码&gt;无，无；&gt;产品编码&gt;无，无；&gt;订购时间&gt;2023-10-0210:06:06，2023-09-1515:25:59；&gt;核查情况&gt;平台故障；&gt;不规范定制分类&gt;平台故障，无法判责；&gt;退费金额&gt;40元，3元；&gt;退费时间&gt;2023-10-16；&gt;投诉内容&gt;
高级模板内容：
赔付类型：:增值业务争议
CBSS账单扣费名称：:乐铃云盘包（立即生效）-湖北-3元、云加速5G畅玩加油包(湖北)
办理渠道:		长阳磨市天诚合作厅、湖北杭州翔羽线上业务代理(宜昌)v
赔付月份：:2023年9月、2023年10月
返还倍率:单倍
赔付金额：:43
是否已经取消业务:是
是否承诺退费：:是
用户是否需要回复：:否
用户要求：:退费</t>
  </si>
  <si>
    <t>BL202310160947081404</t>
  </si>
  <si>
    <t>13227281429</t>
  </si>
  <si>
    <t>寇有凤</t>
  </si>
  <si>
    <t>2023-10-16 15:03:05</t>
  </si>
  <si>
    <t>判断省分:其他省分
:增值业务争议
判断省分:湖北
:移网
:在补救范围内
:不认可
:小于等于500元，且仅限单倍、月份不超过12个月
:
高级模板内容：
赔付类型：:增值业务争议
CBSS账单扣费名称：:云加速5G畅玩加油包(湖北)（畅行会员S-包月-15元，叠加套餐包）
办理渠道:	湖北杭州翔羽线上业务代理
赔付月份：:2023年10月
返还倍率:单倍
赔付金额：:20
是否已经取消业务:是
是否承诺退费：:是
用户是否需要回复：:否
用户要求：:退费</t>
  </si>
  <si>
    <t>BL202310151802170832</t>
  </si>
  <si>
    <t>15587928489</t>
  </si>
  <si>
    <t>胡礼涛</t>
  </si>
  <si>
    <t>2023-10-16 15:15:58</t>
  </si>
  <si>
    <t>&gt;业务号码&gt;15587928489；&gt;号码归属地&gt;宜昌；&gt;产品名称&gt;AR彩铃酷趣会员5G加油包（湖北）；&gt;产品代码&gt;21002422；&gt;产品编码&gt;2100242200；&gt;订购时间&gt;	2023-09-3003:06:46；&gt;核查情况&gt;平台故障；&gt;不规范定制分类&gt;平台故障，无法判责；&gt;退费金额&gt;20元；&gt;退费时间&gt;2023年10月16日；&gt;投诉内容&gt;
赔付类型：:增值业务争议
CBSS账单扣费名称：:增值业务-畅行会员S-包月-15元
办理渠道:湖北杭州翔羽线上业务代理(宜昌)
赔付月份：:2023年10月
返还倍率:单倍
赔付金额：:15
是否已经取消业务:是
是否承诺退费：:是
用户是否需要回复：:否
用户要求：:退费15元</t>
  </si>
  <si>
    <t>BL202310151901541435</t>
  </si>
  <si>
    <t>17671272656</t>
  </si>
  <si>
    <t>王祖军</t>
  </si>
  <si>
    <t>2023-10-16 10:46:57</t>
  </si>
  <si>
    <t>&gt;业务号码&gt;17671272656；&gt;号码归属地&gt;宜昌；&gt;产品名称&gt;AR视频彩铃酷趣会员15元包月，联通爱听-职场精英20元包；&gt;产品代码&gt;49007720，66003010；&gt;产品编码&gt;4900772000，6600301000；&gt;订购时间&gt;2023-10-1517:54:48，2023-10-1505:16:22；&gt;核查情况&gt;平台故障；&gt;不规范定制分类&gt;平台故障，无法判责；&gt;退费金额&gt;40元；&gt;退费时间&gt;2023-10-16；&gt;投诉内容&gt;
赔付类型：:增值业务争议
CBSS账单扣费名称：:	AR彩铃酷趣会员5G加油包（湖北）、	联通爱听-职场精英20元包
办理渠道:	湖北杭州翔羽线上业务代理(宜昌)vhbkfdx016
赔付月份：:2023年10月
返还倍率:单倍
赔付金额：:40
是否已经取消业务:是
是否承诺退费：:是
用户是否需要回复：:否
用户要求：:退费</t>
  </si>
  <si>
    <t>BL202310161156541123</t>
  </si>
  <si>
    <t>18672098338</t>
  </si>
  <si>
    <t>张光荣</t>
  </si>
  <si>
    <t>2023-10-16 15:08:48</t>
  </si>
  <si>
    <t>&gt;业务号码&gt;18672098338；&gt;号码归属地&gt;宜昌；&gt;产品名称&gt;AR彩铃酷趣会员5G加油包（湖北）；&gt;产品代码&gt;91295250；&gt;产品编码&gt;无；&gt;订购时间&gt;2023-09-1916:47:40；&gt;核查情况&gt;平台故障；&gt;不规范定制分类&gt;平台故障，无法判责；&gt;退费金额&gt;40元；&gt;退费时间&gt;2023-10-16；&gt;投诉内容&gt;
高级模板内容：
赔付类型：:增值业务争议
CBSS账单扣费名称：:	增值业务费_增值业务-AR视频彩铃酷趣会员15元包月_增值业务-AR视频彩铃酷趣会员15元包月
办理渠道:湖北杭州翔羽线上业务代理(宜昌)
赔付月份：:2023年9月、2023年10月
返还倍率:单倍
赔付金额：:40
是否已经取消业务:是
是否承诺退费：:是
用户是否需要回复：:否
用户要求：:退费</t>
  </si>
  <si>
    <t>BL202310151833331162</t>
  </si>
  <si>
    <t>18672908880</t>
  </si>
  <si>
    <t>赵香</t>
  </si>
  <si>
    <t>2023-10-16 11:28:22</t>
  </si>
  <si>
    <t>&gt;业务号码&gt;18672908880；&gt;号码归属地&gt;宜昌；&gt;产品名称&gt;云加速5G畅玩加油包(湖北)；&gt;产品代码&gt;无；&gt;产品编码&gt;91295249；&gt;订购时间&gt;2023-10-0405:11:51；&gt;核查情况&gt;平台故障；&gt;不规范定制分类&gt;平台故障，无法判责；&gt;退费金额&gt;20元；&gt;退费时间&gt;2023年10月16日；&gt;投诉内容&gt;
高级模板内容：
赔付类型：:增值业务争议
CBSS账单扣费名称：:云加速5G畅玩加油包(湖北)
办理渠道:湖北杭州翔羽线上业务代理(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</si>
  <si>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BL202310161528531317</t>
  </si>
  <si>
    <t>18571038728</t>
  </si>
  <si>
    <t>田秋芸</t>
  </si>
  <si>
    <t>2023-10-16 17:18:28</t>
  </si>
  <si>
    <t>工单受理&gt;业务号码&gt;18571038728；&gt;号码归属地&gt;宜昌；&gt;产品名称&gt;云加速5G畅玩加油包(湖北)，优酷视频4GB流量加会员轻合约包；&gt;产品代码&gt;91295249，91283446；&gt;产品编码&gt;无；&gt;订购时间&gt;2023-10-1416:46:40，2023-10-1416:43:14；&gt;核查情况&gt;平台故障；&gt;不规范定制分类&gt;平台故障，无法判责；&gt;退费金额&gt;20元,1元；&gt;退费时间&gt;2023-10-16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用户要求：:1、CBSS账单扣费名称：（优酷视频4GB流量加会员轻合约包）
2、SP产品ID/元素ID：（无）
3、赔付月份：（202310）
4、返还倍率:（单倍）
5、赔付金额：（1）
6、受理渠道：（湖北杭州翔羽线上业务代理(宜昌)
）
7、用户要求（退费）</t>
  </si>
  <si>
    <t>BL202310151702060110</t>
  </si>
  <si>
    <t>15671050728</t>
  </si>
  <si>
    <t>杨德香</t>
  </si>
  <si>
    <t>customerSign,TCSI-A,ZB</t>
  </si>
  <si>
    <t>2023-10-16 10:36:54</t>
  </si>
  <si>
    <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赔付月份：:2023年9月、2023年10月
返还倍率:单倍
赔付金额：:40
是否已经取消业务:是
是否承诺退费：:是
用户是否需要回复：:否
用户要求：:退费</t>
  </si>
  <si>
    <t>TS202310101552200590</t>
  </si>
  <si>
    <t>15671026918</t>
  </si>
  <si>
    <t>向延法</t>
  </si>
  <si>
    <t>2023-10-11 11:23:26</t>
  </si>
  <si>
    <t>[65岁以上老人] 判断省分:湖北
:移网电话营销费用争议（套餐资费/融合宽带/副卡功能费类除外）
:不认可
:小于等于500元，且仅限单倍、月份不超过12个月
:
高级模板内容：
是否10016外呼:不记得
电话外呼号码:不记得
渠道名称: 湖北杭州翔羽线上业务代理(宜昌) 
反应问题涉及场景:电话营销业务资费争议
产品名称: 湖北杭州翔羽线上业务代理(宜昌) 
争议月份:2023年10月
是否承诺退费:是
承诺退费金额:20
是否取消业务（如取消失败，需加上系统报错的提示）:已取消
是否需要回复:是
用户要求:退费</t>
  </si>
  <si>
    <t>TS202310121220472457</t>
  </si>
  <si>
    <t>13085156079</t>
  </si>
  <si>
    <t>余爱国</t>
  </si>
  <si>
    <t>2023-10-12 15:40:29</t>
  </si>
  <si>
    <t xml:space="preserve">[65岁以上老人]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产品名称:用户称不知情办理业务，要求取消并退费，前台根据预处理流程承诺退费，请后台协助处理
争议月份:2023年9月
是否承诺退费:是
承诺退费金额:20
是否取消业务（如取消失败，需加上系统报错的提示）:是
是否需要回复:否
用户要求:用户称不知情办理业务，要求取消并退费，前台根据预处理流程承诺退费，请后台协助处理</t>
  </si>
  <si>
    <t>BL202310131037451551</t>
  </si>
  <si>
    <t>18694098656</t>
  </si>
  <si>
    <t>梅喻</t>
  </si>
  <si>
    <t>2023-10-13 15:19:17</t>
  </si>
  <si>
    <t>判断省分:其他省分
:增值业务争议
判断省分:湖北
:移网
:在补救范围内
:不认可
:小于等于500元，且仅限单倍、月份不超过12个月
:
高级模板内容：
赔付类型：:增值业务争议 
CBSS账单扣费名称：:畅行会员S-包月+沃悦读同步学钻石会员20元包
SP产品ID/元素ID：:无
办理渠道:无
赔付月份：:2023年10月
返还倍率:单倍
赔付金额：:35
是否已经取消业务:是
是否承诺退费 ：:是
用户是否需要回复：:否
用户要求：:请协助处理，谢谢</t>
  </si>
  <si>
    <t>BL202310152013112122</t>
  </si>
  <si>
    <t>13032715389</t>
  </si>
  <si>
    <t>孙勇</t>
  </si>
  <si>
    <t>2023-10-16 10:23:29</t>
  </si>
  <si>
    <t>判断省分:其他省分
:增值业务争议
判断省分:湖北
:移网
:在补救范围内
:不认可
:小于等于500元，且仅限单倍、月份不超过12个月
:
高级模板内容：
赔付类型：:增值业务争议
CBSS账单扣费名称：:增值业务-畅行会员S-包月-15元、流量叠加包月套餐费5元
办理渠道:暂无
赔付月份：:2023年9月
返还倍率:单倍
赔付金额：:20
是否已经取消业务:是
是否承诺退费：:是
用户是否需要回复：:否
用户要求：:退费</t>
  </si>
  <si>
    <t>TS202310041122190947</t>
  </si>
  <si>
    <t>15972716096</t>
  </si>
  <si>
    <t>朱大喜</t>
  </si>
  <si>
    <t>2023-10-04 16:21:21</t>
  </si>
  <si>
    <t>判断省分:其他省分
:流量计费争议
判断省分::流量包定制争议
:不认可
:未享受
:大于500
:
高级模板内容：
投诉问题描述:用户来电反映没有办理家庭群组化副卡10G省内流量流量(不共享不结转)(湖北)，要求退费
业务名称:家庭群组化副卡10G省内流量流量(不共享不结转)(湖北)
争议月份:2022年7月、2022年8月、2022年9月、2022年10月、2022年11月、2022年12月、2023年1月、2023年2月、2023年3月、2023年4月、2023年5月、2023年6月、2023年7月、2023年8月、2023年9月、2023年10月
争议金额:160
是否承诺退费:否
用户要求:退费</t>
  </si>
  <si>
    <t>TS202310111642020627</t>
  </si>
  <si>
    <t>13477110190</t>
  </si>
  <si>
    <t>江殷</t>
  </si>
  <si>
    <t>2023-10-12 13:38:33</t>
  </si>
  <si>
    <t xml:space="preserve">【2022年上工信部测评重保用户】
高级模板内容：
投诉问题描述:用户称自己套餐是99元打了折扣的，称现在折扣到期未做提醒，导致多扣费对此不认可，要求处理费用前台已做解释用户不认可
争议月份:2023年10月
争议金额:-1
用户要求:要求核实处理，并处理费用。加急</t>
  </si>
  <si>
    <t>解释宣传： 湖北融诚通信中小企业代理 ，活动折扣时间未解释清楚。经核实，客户办理 5G冰激凌套餐5折活动，活动于2023-08-31 23:59:59结束。已协商客户办理存量5G畅爽套餐享49元赠费 活动，考虑客户感知，申请为客户减免9月月费差价50元， 24小时内到账，此费用无法抵扣往月欠费且不可打印发票，满意。</t>
  </si>
  <si>
    <t>TS202310050932461551</t>
  </si>
  <si>
    <t>董卫华</t>
  </si>
  <si>
    <t>【2022年上工信部测评重保用户】【2022年上工信部测评重保用户】[该用户有申诉倾向，请注意受理态度，查询近三天工单记录，积极解决用户问题。]判断省分:湖北
:移网电话营销费用争议（套餐资费/融合宽带/副卡功能费类除外）
:不认可
:小于等于500元，且仅限单倍、月份不超过12个月
:
高级模板内容：
是否10016外呼:否
电话外呼号码:无
渠道名称:湖北省分公司产品创新部
反应问题涉及场景:未经同意订购业务
产品名称:联通PLUS黄金会员月卡-优惠19元/月（促销-首月2.9元）
争议月份:2023年8月、2023年9月
是否承诺退费:是
承诺退费金额:21.9
是否取消业务（如取消失败，需加上系统报错的提示）:是
是否需要回复:否
用户要求:退费</t>
  </si>
  <si>
    <t>TS202310081134291333</t>
  </si>
  <si>
    <t>13040950058</t>
  </si>
  <si>
    <t>曾凡超</t>
  </si>
  <si>
    <t>2023-10-08 14:45:46</t>
  </si>
  <si>
    <r>
      <rPr>
        <sz val="11"/>
        <rFont val="宋体"/>
        <charset val="0"/>
      </rPr>
      <t>[65岁以上老人] 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湖北省分公司产品创新部 ITFSFCC
反应问题涉及场景:未经同意订购业务
产品名称:联通PLUS黄金会员月卡12个
争议月份:2023年9月、2023年10月
是否承诺退费:是
承诺退费金额:21.9
是否取消业务（如取消失败，需加上系统报错的提示）:已取消
是否需要回复:否
用户要求:退费</t>
    </r>
  </si>
  <si>
    <t>TS202310091609451348</t>
  </si>
  <si>
    <t>18608609958</t>
  </si>
  <si>
    <t>余国芳</t>
  </si>
  <si>
    <t>2023-10-10 11:23:12</t>
  </si>
  <si>
    <t>[65岁以上老人] 判断省分:湖北
:移网电话营销费用争议（套餐资费/融合宽带/副卡功能费类除外）
:不认可
:小于等于500元，且仅限单倍、月份不超过12个月
:
高级模板内容：
是否10016外呼:不记得
电话外呼号码:无
渠道名称:湖北省分公司产品创新部
反应问题涉及场景:未经同意订购业务
产品名称:联通PLUS黄金会员月卡12个月轻合约优惠19元/月（促销-首月2.9元）（立即生效）
争议月份:2023年9月、2023年10月
是否承诺退费:是
承诺退费金额:21.9
是否取消业务（如取消失败，需加上系统报错的提示）:是
是否需要回复:否
用户要求:已承诺退费</t>
  </si>
  <si>
    <t>BL202309301710162059</t>
  </si>
  <si>
    <t>16671767151</t>
  </si>
  <si>
    <t>鲁杨</t>
  </si>
  <si>
    <t>2023-10-01 14:08:28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</si>
  <si>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CBSS账单扣费名称：:20元15GB省内流量7日快餐包-湖北/10元5GB全国流量5日快餐包（湖北）/10元5GB全国流量5日快餐包（湖北）/10元5GB全国流量5日快餐包（湖北）/5G特惠加油包19元10GB（立即生效）（新）
SP产品ID/元素ID：:
办理渠道:</t>
    </r>
    <r>
      <rPr>
        <sz val="11"/>
        <rFont val="Arial"/>
        <charset val="0"/>
      </rPr>
      <t xml:space="preserve">	</t>
    </r>
    <r>
      <rPr>
        <sz val="11"/>
        <rFont val="宋体"/>
        <charset val="0"/>
      </rPr>
      <t>湖北省分公司电子商务部
赔付月份：:2023年9月
返还倍率:单倍
赔付金额：:99
是否已经取消业务:否
是否承诺退费：:是
用户是否需要回复：:否
用户要求：:用户反馈是家里小孩不懂办理的，要求我方为其退订退费，不愿在线退订，烦请协助退订谢谢！</t>
    </r>
  </si>
  <si>
    <t>BL202310091316371876</t>
  </si>
  <si>
    <t>13235627459</t>
  </si>
  <si>
    <t>宋长凤</t>
  </si>
  <si>
    <t>2023-10-09 16:28:34</t>
  </si>
  <si>
    <t>&gt;业务号码&gt;13235627459；&gt;号码归属地&gt;宜昌；&gt;产品名称&gt; 联通助理-智能应答Plus（在线渠道）；&gt;产品代码&gt;89000010；&gt;产品编码&gt;8900001000；&gt;订购时间 &gt;2023-10-02 13:47:18；&gt;核查情况&gt;平台故障；&gt;不规范定制分类&gt;平台故障，无法判责；&gt;退费金额&gt;8元；&gt;退费时间&gt;2023年10月9日；&gt;投诉内容&gt;
高级模板内容：
赔付类型：:增值业务争议 
CBSS账单扣费名称：:联通助理-智能应答Plus（在线渠道）
办理渠道:SP
赔付月份：:2023年10月
返还倍率:单倍
赔付金额：:8
是否已经取消业务:是
是否承诺退费 ：:是
用户是否需要回复：:否
用户要求：:无</t>
  </si>
  <si>
    <t>TS202310100934390670</t>
  </si>
  <si>
    <t>13227281218</t>
  </si>
  <si>
    <t>山成金</t>
  </si>
  <si>
    <t>2023-10-10 14:33:53</t>
  </si>
  <si>
    <t>判断省分:其他省分
:流量计费争议
判断省分::流量包定制争议
:不认可
:未享受
:小于等于500元，且仅限单倍、月份不超过12个月
:
高级模板内容：
投诉问题描述:用户来电反映未办理过流量包也从未使用过流量包
业务名称:20元14GB全国流量7天包-12个月协议期
争议月份:2023年4月、2023年5月、2023年6月、2023年7月、2023年8月、2023年9月、2023年10月
争议金额:140
是否承诺退费:是
用户要求:退费</t>
  </si>
  <si>
    <t>TS202310140805191923</t>
  </si>
  <si>
    <t>17683717426</t>
  </si>
  <si>
    <t>李婉瑶</t>
  </si>
  <si>
    <t>2023-10-14 14:35:46</t>
  </si>
  <si>
    <t xml:space="preserve">判断省分:湖北
:流量费争议
:流量包定制争议
:不认可
:未享受
:小于等于500元，且仅限单倍、月份不超过12个月
:
高级模板内容：
投诉问题描述:用户来电反映流量包定制错误，要求尽快退费
业务名称:30元25GB省内流量10日快餐包-湖北
争议月份:2023年10月
争议金额:30
是否承诺退费:是
用户要求:用户要求尽快处理</t>
  </si>
  <si>
    <t>TS202309302142030831</t>
  </si>
  <si>
    <t>13032747666</t>
  </si>
  <si>
    <t>黄太芬</t>
  </si>
  <si>
    <t>2023-10-01 13:33:05</t>
  </si>
  <si>
    <t xml:space="preserve">【2022年上工信部测评重保用户】判断省分:其他省分
:流量计费争议
判断省分::流量包定制争议
:不认可
:未享受
:小于等于500元，且仅限单倍、月份不超过12个月
:
高级模板内容：
投诉问题描述:用户称是定错了需要退费不接受解释请协助
业务名称:5G加油包29元10GB（立即生效）
争议月份:2023年9月
争议金额:29
是否承诺退费:是
用户要求:退费</t>
  </si>
  <si>
    <t>TS202310011118360315</t>
  </si>
  <si>
    <t>18672101437</t>
  </si>
  <si>
    <t>王慈行</t>
  </si>
  <si>
    <t>2023-10-01 14:42:46</t>
  </si>
  <si>
    <t>判断省分:湖北
:流量费争议
:流量包定制争议
:不认可
:未享受
:小于等于500元，且仅限单倍、月份不超过12个月
:
高级模板内容：
投诉问题描述:称不在湖北，错误订购20元15GB省内流量7日快餐包-湖北，需要退费，解释不认可，已承诺退费并告知注意事项，请处理，谢谢
业务名称:20元15GB省内流量7日快餐包-湖北
争议月份:2023年9月
争议金额:20
是否承诺退费:是
用户要求:退费</t>
  </si>
  <si>
    <t>TS202309302157390991</t>
  </si>
  <si>
    <t>投诉工单（2021版）&gt;&gt;移网&gt;&gt;【入网】宣传&gt;&gt;宣传和实际使用不一致</t>
  </si>
  <si>
    <t>戴藤杰</t>
  </si>
  <si>
    <t>高级模板内容：
投诉问题描述:用户表示自己的父母莫名其妙信息被泄露，被联通工作人员上门推销忽悠办理了这张来电号卡，宣传的是前两个月免费使用，实际上扣了费。联通员工从哪里得到的用户信息，还忽悠老人。处理不好就到消费者协会投诉
业务名称:入网
宣传渠道:营业厅
宣传内容:两个月免费使用
实际情况:收费
用户要求:将充值的100元退回来，并且将号码销户，同时投诉诱导自己父母办理号卡的员工。请联系：18571640137</t>
  </si>
  <si>
    <t>解释宣传:湖北省宜昌市OMO,套餐资费AA,现已为用户注销,用户表示未充值无需退费,满意</t>
  </si>
  <si>
    <t>TS202310020741322325</t>
  </si>
  <si>
    <t>孙大林</t>
  </si>
  <si>
    <t>判断省分:湖北
:流量费争议
:流量包定制争议
:不认可
:未享受
:小于等于500元，且仅限单倍、月份不超过12个月
:
高级模板内容：
投诉问题描述:	不知情办理5G加油包29元10GB
业务名称:	5G加油包29元10GB
争议月份:2023年10月
争议金额:29
是否承诺退费:是
用户要求:退费</t>
  </si>
  <si>
    <t>TS202310021516580235</t>
  </si>
  <si>
    <t>刘小望</t>
  </si>
  <si>
    <t>判断省分:湖北
:流量费争议
:流量包定制争议
:不认可
:未享受
:小于等于500元，且仅限单倍、月份不超过12个月
:
高级模板内容：
投诉问题描述:用户表示开错流量包了要求退费
业务名称:5G加油包19元5GB首月体验版（立即生效）
争议月份:2023年9月、2023年10月
争议金额:20
是否承诺退费:是
用户要求:退费</t>
  </si>
  <si>
    <t>TS202310020743322331</t>
  </si>
  <si>
    <t>鲁长明</t>
  </si>
  <si>
    <t>判断省分:湖北
:流量费争议
:流量包定制争议
:不认可
:未享受
:小于等于500元，且仅限单倍、月份不超过12个月
:
高级模板内容：
投诉问题描述:用户来电反映自己没有办理流量包，要求尽快处理
业务名称:5G加油包29元10GB（立即生效）哔哩哔哩15G流量加会员月包
争议月份:2023年10月
争议金额:54
是否承诺退费:是
用户要求:用户要求尽快处理</t>
  </si>
  <si>
    <t>TS202310021920251075</t>
  </si>
  <si>
    <t>李学思</t>
  </si>
  <si>
    <t>[65岁以上老人]判断省分:其他省分
:流量计费争议
判断省分::流量包定制争议
:不认可
:未享受
:小于等于500元，且仅限单倍、月份不超过12个月
:
高级模板内容：
投诉问题描述:流量包未开，退回费用
业务名称:5G加油包19元5GB
争议月份:2023年10月、2023年9月、2023年8月、2023年7月、2023年6月
争议金额:95
是否承诺退费:是
用户要求:尽快处理联系</t>
  </si>
  <si>
    <t>TS202310022147490739</t>
  </si>
  <si>
    <t>陈英</t>
  </si>
  <si>
    <t>判断省分:湖北
:流量费争议
:流量包定制争议
:不认可
:未享受
:小于等于500元，且仅限单倍、月份不超过12个月
:
高级模板内容：
投诉问题描述:5G加油包29元10GB
业务名称:5G加油包29元10GB
争议月份:2023年10月
争议金额:29
是否承诺退费:是
用户要求:无</t>
  </si>
  <si>
    <t>TS202310021824242455</t>
  </si>
  <si>
    <t>陈泽付</t>
  </si>
  <si>
    <t>判断省分:湖北
:流量费争议
:流量包定制争议
:不认可
:未享受
:小于等于500元，且仅限单倍、月份不超过12个月
:
高级模板内容：
投诉问题描述:流量包订购不认可
业务名称:5G加油包29元10GB（立即生效）
争议月份:2023年10月
争议金额:29
是否承诺退费:是
用户要求:要求退费</t>
  </si>
  <si>
    <t>TS202310031130471486</t>
  </si>
  <si>
    <t>黄伟</t>
  </si>
  <si>
    <t>判断省分:其他省分
:流量计费争议
判断省分::流量包定制争议
:不认可
:未享受
:小于等于500元，且仅限单倍、月份不超过12个月
:
高级模板内容：
投诉问题描述:不知情办理
业务名称:5G加油包29元10GB首月优惠版（立即生效）
争议月份:2023年8月、2023年9月、2023年10月
争议金额:63
是否承诺退费:是
用户要求:已承诺24小时内退费，客户满意。</t>
  </si>
  <si>
    <t>BL202310030949342347</t>
  </si>
  <si>
    <t>彭金桂</t>
  </si>
  <si>
    <t>&gt;业务号码&gt;18672093230；&gt;号码归属地&gt;宜昌；&gt;产品名称&gt;5G炫彩通信助理包-云盘版（首月5元半价）；&gt;产品代码&gt;91245135；&gt;产品编码&gt;无；&gt;订购时间&gt;2023-08-2515:56:54；&gt;核查情况&gt;平台故障；&gt;不规范定制分类&gt;平台故障，无法判责；&gt;退费金额&gt;25元；&gt;退费时间&gt;2023-10-03；&gt;投诉内容&gt;
高级模板内容：
赔付类型：:增值业务争议
CBSS账单扣费名称：:5G炫彩通信助理包-云盘版（首月5元半价）
办理渠道:湖北省宜昌市OMO
赔付月份：:2023年8月、2023年9月、2023年10月
返还倍率:单倍
赔付金额：:25
是否已经取消业务:是
是否承诺退费：:是
用户是否需要回复：:否
用户要求：:用户要求尽快处理</t>
  </si>
  <si>
    <t>TS202310041249070522</t>
  </si>
  <si>
    <t>15671027819</t>
  </si>
  <si>
    <t>李传月</t>
  </si>
  <si>
    <t>2023-10-04 15:12:28</t>
  </si>
  <si>
    <t xml:space="preserve">判断省分:湖北
:流量费争议
:流量包定制争议
:不认可
:未享受
:小于等于500元，且仅限单倍、月份不超过12个月
:
高级模板内容：
投诉问题描述:用户来电对开通的流量包有疑问，称是老年人不会操作，要求退费，请尽快处理
业务名称:5G加油包29元10GB（立即生效）
争议月份:2023年7月、2023年8月、2023年9月、2023年10月
争议金额:116
是否承诺退费:是
用户要求:用户无法提供验证码，请后台协助取消，谢谢</t>
  </si>
  <si>
    <t>TS202310032127300347</t>
  </si>
  <si>
    <t>13277178518</t>
  </si>
  <si>
    <t>屈定成</t>
  </si>
  <si>
    <t>2023-10-04 11:15:52</t>
  </si>
  <si>
    <t xml:space="preserve">判断省分:其他省分
:流量计费争议
判断省分::流量包定制争议
:不认可
:未享受
:小于等于500元，且仅限单倍、月份不超过12个月
:
高级模板内容：
投诉问题描述:用户来电对流量包扣费不认可，要求退费
业务名称:5G加油包19元5GB首月体验版（立即生效）
争议月份:2023年10月、2023年9月、2023年8月
争议金额:57
是否承诺退费:是
用户要求:退费</t>
  </si>
  <si>
    <t>TS202310041934522381</t>
  </si>
  <si>
    <t>肖宏麟</t>
  </si>
  <si>
    <t>高级模板内容：
投诉问题描述:用户对套餐费用宣传不认可
业务名称:月租费
宣传渠道:其他:网购平台
宣传内容:前五个月19块钱一个月
实际情况:30元1月
用户要求:用户要求核实原因回复沟通处理</t>
  </si>
  <si>
    <t>解释宣传： 湖北省宜昌市OMO ，套餐费用问题未解释清楚。经核实，客户办理小天卡-2023 套餐，每月29元月租，参加商家赠送话费活动，已联系客户解释说明，考虑客户感知，已为客户办理 预存话费享10元/月话费优惠12个月（湖北） 活动，客户满意。</t>
  </si>
  <si>
    <t>TS202310031825172306</t>
  </si>
  <si>
    <t>投诉工单（2021版）&gt;&gt;移网&gt;&gt;【离网】离网（离网+拆机+销户）&gt;&gt;销户无法退费/无法当时退费</t>
  </si>
  <si>
    <t>用户来电反映前期工单问题，工单流水号:TS202309302157390991，表示充值的话费，要求退费，请后台协助处理，谢谢</t>
  </si>
  <si>
    <t>解释宣传:湖北省宜昌市OMO,套餐资费AA,现已为用户注销,用户未充值，此费用为工作人员首充，已解释，无法退费，用户知晓，满意度一般。</t>
  </si>
  <si>
    <t>TS202310041644101178</t>
  </si>
  <si>
    <t>徐宗建</t>
  </si>
  <si>
    <t>判断省分:湖北
:流量费争议
:流量包定制争议
:不认可
:未享受
:小于等于500元，且仅限单倍、月份不超过12个月
:
高级模板内容：
投诉问题描述:针对：5G加油包29元10GB首月优惠版（立即生效），不认可，表示不知情开通，要求退费，用户有靓号低消，故记此单
业务名称:5G加油包29元10GB首月优惠版（立即生效）
争议月份:2023年6月、2023年7月、2023年8月、2023年9月、2023年10月
争议金额:121
是否承诺退费:否
用户要求:尽快处理，</t>
  </si>
  <si>
    <t>BL202310050914311125</t>
  </si>
  <si>
    <t>向恒义</t>
  </si>
  <si>
    <t>&gt;业务号码&gt;15697207030；&gt;号码归属地&gt;宜昌；&gt;产品名称&gt;5G炫彩通信助理包-云盘版（首月5元半价）；&gt;产品代码&gt;91245135；&gt;产品编码&gt;无；&gt;订购时间&gt;2023-08-1818:42:20；&gt;核查情况&gt;平台故障；&gt;不规范定制分类&gt;平台故障，无法判责；&gt;退费金额&gt;23元；&gt;退费时间&gt;2023-10-05；&gt;投诉内容&gt;
高级模板内容：
赔付类型：:增值业务争议
CBSS账单扣费名称：:5G炫彩通信助理包-云盘版（首月5元半价）
SP产品ID/元素ID：:无
办理渠道:	湖北省宜昌市OMO
赔付月份：:2023年8月、2023年9月、2023年10月
返还倍率:单倍
赔付金额：:25
是否已经取消业务:否
是否承诺退费：:是
用户是否需要回复：:否
用户要求：:没有订购要求取消退费谢谢</t>
  </si>
  <si>
    <t>TS202310051137102354</t>
  </si>
  <si>
    <t>秦士寿</t>
  </si>
  <si>
    <t>判断省分:湖北
:移网电话营销费用争议（套餐资费/融合宽带/副卡功能费类除外）
:不认可
:大于500元
:
高级模板内容：
是否10016外呼:是
反应问题涉及场景:未经同意订购业务
产品名称:5G加油包29元10GB（立即生效）
争议月份:2022年11月、2022年12月、2023年1月、2023年2月、2023年3月、2023年4月、2023年5月、2023年6月、2023年7月、2023年8月、2023年9月、2023年10月
是否承诺退费:否
承诺退费金额:228
是否取消业务（如取消失败，需加上系统报错的提示）:用户无法验证任何信息，业务未取消
是否需要回复:是
用户要求:用户要求退费并取消业务，用户无法验证任何信息，已解释无效，请协助处理，谢谢</t>
  </si>
  <si>
    <t>TS202310051822101938</t>
  </si>
  <si>
    <t>13247280518</t>
  </si>
  <si>
    <t>汪敏</t>
  </si>
  <si>
    <t>2023-10-06 09:58:27</t>
  </si>
  <si>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渠道名称:湖北省宜昌市OMO
反应问题涉及场景:未经同意订购业务
产品名称: 5G加油包29元10GB（立即生效） 
争议月份:2023年10月
是否承诺退费:是
承诺退费金额:29
是否取消业务（如取消失败，需加上系统报错的提示）:已取消
是否需要回复:否
用户要求:无</t>
  </si>
  <si>
    <t>TS202310051650542293</t>
  </si>
  <si>
    <t>13032725141</t>
  </si>
  <si>
    <t>田继炼</t>
  </si>
  <si>
    <t>2023-10-06 10:12:28</t>
  </si>
  <si>
    <t>判断省分:湖北
:流量费争议
:流量包定制争议
:不认可
:未享受
:小于等于500元，且仅限单倍、月份不超过12个月
:
高级模板内容：
投诉问题描述:不知情订购
业务名称:5G加油包29元10GB（立即生效）
争议月份:2023年8月、2023年9月
争议金额:58
是否承诺退费:是
用户要求:要求回电解释是谁开通的这个流量包，以及恢复以前被关闭的10元流量包，屏蔽一切营销电话，要求开通方回电否则投诉</t>
  </si>
  <si>
    <t>BL202310062012052255</t>
  </si>
  <si>
    <t>18572392065</t>
  </si>
  <si>
    <t>熊玉蓉</t>
  </si>
  <si>
    <t>2023-10-07 11:19:03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</si>
  <si>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赔付月份：:2023年8月、2023年9月、2023年10月
返还倍率:单倍
赔付金额：:26
是否已经取消业务:是
是否承诺退费 ：:是
用户是否需要回复：:否
用户要求：:退费，谢谢</t>
  </si>
  <si>
    <t>TS202310071227041816</t>
  </si>
  <si>
    <t>18671787540</t>
  </si>
  <si>
    <t>李俊</t>
  </si>
  <si>
    <t>2023-10-07 14:26:23</t>
  </si>
  <si>
    <t xml:space="preserve">判断省分:湖北
:流量费争议
:流量包定制争议
:不认可
:未享受
:小于等于500元，且仅限单倍、月份不超过12个月
:
高级模板内容：
投诉问题描述:退费
业务名称:5G加油包29元10GB（立即生效）
争议月份:2023年10月
争议金额:29
是否承诺退费:是
用户要求:退费</t>
  </si>
  <si>
    <t>BL202310071117170984</t>
  </si>
  <si>
    <t>13545846577</t>
  </si>
  <si>
    <t>王先翠</t>
  </si>
  <si>
    <t>2023-10-07 14:50:31</t>
  </si>
  <si>
    <t>判断省分:其他省分
:增值业务争议
判断省分:湖北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 ：:是
用户是否需要回复：:否
用户要求：:用户不认可，自己没有订购业务，前台已承诺退费</t>
  </si>
  <si>
    <t>TS202310071015500426</t>
  </si>
  <si>
    <t>18671711199</t>
  </si>
  <si>
    <t>熊宗伟</t>
  </si>
  <si>
    <t>2023-10-07 14:41:47</t>
  </si>
  <si>
    <r>
      <rPr>
        <sz val="11"/>
        <rFont val="宋体"/>
        <charset val="0"/>
      </rPr>
      <t xml:space="preserve">
高级模板内容：
投诉问题描述:用户称自己没有订够过</t>
    </r>
    <r>
      <rPr>
        <sz val="11"/>
        <rFont val="Arial"/>
        <charset val="0"/>
      </rPr>
      <t xml:space="preserve">	</t>
    </r>
    <r>
      <rPr>
        <sz val="11"/>
        <rFont val="宋体"/>
        <charset val="0"/>
      </rPr>
      <t xml:space="preserve"> 5G加油包29元10GB（立即生效） ，要求退费到话费余额并给出合理解释，不然就投诉12315，用户一直骂人，请后台协助
业务名称: 5G加油包29元10GB（立即生效） 订
争议月份:2023年9月、2023年10月
争议金额:58
办理渠道:湖北省宜昌市OMO
前台是否取消:未取消
是否承诺退费:否
用户要求:尽快处理</t>
    </r>
  </si>
  <si>
    <t>TS202310071848430003</t>
  </si>
  <si>
    <t>投诉工单（2021版）&gt;&gt;移网&gt;&gt;【变更及服务】业务变更&gt;&gt;办理过程复杂、不便捷</t>
  </si>
  <si>
    <t>18671607653</t>
  </si>
  <si>
    <t>刘辉</t>
  </si>
  <si>
    <t>2023-10-08 14:02:37</t>
  </si>
  <si>
    <t>主办单位：湖北
客户类别：普通客户
10010是否打通：否
是否二次致电10015：是
是否联系：否
升级倾向：
号码归属省：湖北
SVIP等级：
1. 问题类型:;
2. 投诉类型:办理争议;
3. 营业厅地址:;
4. 位置信息:;
5. 位置发生地:;
6. 投诉内容:我是给孩子办理的流量卡，工作人员说是最低消费流量卡，现在我查资费，根本不是流量卡，存在欺诈消费者，我要求联通找到那个工作人员，我要投诉！
8. 办理业务的名称:资费投诉
8. 无法办理的渠道:工作人员欺骗消费者</t>
  </si>
  <si>
    <t>解释宣传①客户投诉产生的原因：客户反映套餐费用问题							
②客户投诉问题核查情况及解决方案：收到贵部转办后，我司立即组织调查。经核实，客户于2023-04-29 11:05:12	 湖北省宜昌市OMO 办理 星锐卡(湖北) 套餐，参加星锐卡30元赠费12个月优惠合约活动，已联系客户解释说明，考虑客户感知，申请赠送126元话费，24小时内到账，此费用无法抵扣往月欠费且不可打印发票，满意。
③客户问题满意度：满意。								
④回单人:宜昌客服王晓玉；联系电话：07176921001。</t>
  </si>
  <si>
    <t>TS202310071546162359</t>
  </si>
  <si>
    <t>13197335953</t>
  </si>
  <si>
    <t>程春友</t>
  </si>
  <si>
    <t>2023-10-08 10:25:50</t>
  </si>
  <si>
    <t>判断省分:湖北
:移网电话营销费用争议（套餐资费/融合宽带/副卡功能费类除外）
:不认可
:小于等于500元，且仅限单倍、月份不超过12个月
:
高级模板内容：
是否10016外呼:不记得
电话外呼号码:无
渠道名称:湖北省宜昌市OMO
反应问题涉及场景:未经同意订购业务
产品名称:5G加油包29元10GB（立即生效）、沃阅读-5G畅阅-经管学堂20元
争议月份:2023年9月、2023年10月
是否承诺退费:是
承诺退费金额:98
是否取消业务（如取消失败，需加上系统报错的提示）:是
是否需要回复:否
用户要求:退费</t>
  </si>
  <si>
    <t>TS202310071734320743</t>
  </si>
  <si>
    <t>071704546800</t>
  </si>
  <si>
    <t>易美忠</t>
  </si>
  <si>
    <t>2023-10-08 13:39:22</t>
  </si>
  <si>
    <t>#断卡行动#用户表示当时转资费时并未告知会有15元1000M提速包(湖北)（立即生效，次月收费）-新业务，当时只说129畅爽冰激凌5G融合加电视10元，不认可经常额外添加业务，表示需要投诉并且将费用退还，请贵部协助处理</t>
  </si>
  <si>
    <t>Q23：湖北省宜昌市OMO，15元1000M提速包(湖北)AA，前期已取消业务，次月失效，申请为用户减免本月功能费15元，费用在2023-10-08 09:56:13已返还，用户已知晓，客户反映经常被15262311872骚扰，此号码归属江苏移动，非宜昌联通号码，已建议客户下载手机管家进行拦截拦截，并告知客户举报骚扰电话、垃圾短信举报方法，建议客户手机端拦截，如对方骚扰情况严重，可留存证据选择报警，客户认可。</t>
  </si>
  <si>
    <t>TS202310081759491809</t>
  </si>
  <si>
    <t>15872528039</t>
  </si>
  <si>
    <t>赵财</t>
  </si>
  <si>
    <t>2023-10-09 09:33:12</t>
  </si>
  <si>
    <t xml:space="preserve">判断省分:湖北
:流量费争议
:流量包定制争议
:不认可
:未享受
:小于等于500元，且仅限单倍、月份不超过12个月
:
高级模板内容：
投诉问题描述:客户来电称不知情被开通了5G加油包29元10GB（立即生效）要求退费
业务名称:5G加油包29元10GB（立即生效）
争议月份:2023年10月
争议金额:29
是否承诺退费:是
用户要求:退费</t>
  </si>
  <si>
    <t>TS202310081532532435</t>
  </si>
  <si>
    <t>13114455336</t>
  </si>
  <si>
    <t>黄炎平</t>
  </si>
  <si>
    <t>2023-10-09 13:36:54</t>
  </si>
  <si>
    <t xml:space="preserve">判断省分:湖北
:流量费争议
:流量包定制争议
:不认可
:未享受
:小于等于500元，且仅限单倍、月份不超过12个月
:
高级模板内容：
投诉问题描述:用户来电反映自己就是扫个充电宝，结果就弹个广告订购了一个流量包，对此扣费不认可
业务名称:5G加油包29元10GB（立即生效）
争议月份:2023年10月
争议金额:29
是否承诺退费:是
用户要求:退费</t>
  </si>
  <si>
    <t>TS202310100814181819</t>
  </si>
  <si>
    <t>13165618190</t>
  </si>
  <si>
    <t>张培兰</t>
  </si>
  <si>
    <t>2023-10-10 14:58:49</t>
  </si>
  <si>
    <t xml:space="preserve">判断省分:湖北
:流量费争议
:流量包定制争议
:不认可
:未享受
:小于等于500元，且仅限单倍、月份不超过12个月
:
高级模板内容：
投诉问题描述:用户来电反映对本月产生的流量包费用不认可，已多次解释不认可，要求取消并退费，请协助处理
业务名称:	 5G加油包29元10GB
争议月份:2023年10月
争议金额:29
是否承诺退费:是
用户要求:尽快处理</t>
  </si>
  <si>
    <t>BL202310091818512098</t>
  </si>
  <si>
    <t>13040989227</t>
  </si>
  <si>
    <t>胡峰山</t>
  </si>
  <si>
    <t>2023-10-10 14:32:37</t>
  </si>
  <si>
    <t>&gt;业务号码&gt;13040989227;&gt;号码归属地&gt;宜昌;&gt;产品名称&gt;5G炫彩通信助理包-云盘版（首月5元半价）  ;&gt;产品代码&gt;无 ;&gt;产品编码&gt;91245135;&gt;订购时间&gt;2023-09-23 12:27:05;&gt;核查情况&gt;平台故障;&gt;不规范定制分类&gt;平台故障，无法判责;&gt; 赔付金额&gt;13元;&gt;退费时间&gt;2023-10-10;&gt;投诉内容&gt; 
高级模板内容：
赔付类型：:增值业务争议 
CBSS账单扣费名称：:5G炫彩通信助理包-云盘版（首月5元半价）
办理渠道: 湖北省宜昌市OMO 
赔付月份：:2023年9月、2023年10月
返还倍率:单倍
赔付金额：:14
是否已经取消业务:是
是否承诺退费 ：:是
用户是否需要回复：:否
用户要求：:要求退费</t>
  </si>
  <si>
    <t>TS202310111346260952</t>
  </si>
  <si>
    <t>15672509663</t>
  </si>
  <si>
    <t>郑开春</t>
  </si>
  <si>
    <t>2023-10-11 16:43:09</t>
  </si>
  <si>
    <t xml:space="preserve">判断省分:湖北
:流量费争议
:流量包定制争议
:不认可
:未享受
:小于等于500元，且仅限单倍、月份不超过12个月
:
高级模板内容：
投诉问题描述:没有订购过  要求退费   谢谢
业务名称:	 5G加油包29元10GB
争议月份:2023年9月
争议金额:29
是否承诺退费:是
用户要求:没有订购过  要求退费   谢谢</t>
  </si>
  <si>
    <t>TS202310121414032218</t>
  </si>
  <si>
    <t>18986788649</t>
  </si>
  <si>
    <t>刘芳</t>
  </si>
  <si>
    <t>2023-10-12 16:35:53</t>
  </si>
  <si>
    <t xml:space="preserve">判断省分:其他省分
:流量计费争议
判断省分::流量包定制争议
:不认可
:未享受
:小于等于500元，且仅限单倍、月份不超过12个月
:
高级模板内容：
投诉问题描述:用户来电反映不知情订购流量包
业务名称:5G加油包19元5GB首月优惠版 （立即生效）
争议月份:2023年9月、2023年10月
争议金额:24
是否承诺退费:是
用户要求:退费</t>
  </si>
  <si>
    <t>TS202310111923281570</t>
  </si>
  <si>
    <t>15697207030</t>
  </si>
  <si>
    <t>2023-10-12 13:31:14</t>
  </si>
  <si>
    <t xml:space="preserve">判断省分:湖北
:移网电话营销费用争议（套餐资费/融合宽带/副卡功能费类除外）
:不认可
:小于等于500元，且仅限单倍、月份不超过12个月
:
高级模板内容：
是否10016外呼:不记得
电话外呼号码:无
渠道名称:5G炫彩通信助理包-云盘版（首月5元半价）
反应问题涉及场景:电话营销业务资费争议
产品名称:5G炫彩通信助理包-云盘版（首月5元半价）
争议月份:2023年8月、2023年9月、2023年10月
是否承诺退费:是
承诺退费金额:23
是否取消业务（如取消失败，需加上系统报错的提示）:已取消
是否需要回复:是
用户要求:退费</t>
  </si>
  <si>
    <t>BL202310121214470349</t>
  </si>
  <si>
    <t>13040955952</t>
  </si>
  <si>
    <t>王平洲</t>
  </si>
  <si>
    <t>2023-10-12 15:41:12</t>
  </si>
  <si>
    <t>判断省分:其他省分
:增值业务争议
判断省分:湖北
:移网
:在补救范围内
:不认可
:小于等于500元，且仅限单倍、月份不超过12个月
:
高级模板内容：
赔付类型：:增值业务争议 
CBSS账单扣费名称：:哔哩哔哩15G流量加会员月包；5G加油包29元10GB（立即生效）
办理渠道:湖北省宜昌市OMO
赔付月份：:2023年10月
返还倍率:单倍
赔付金额：:54
是否已经取消业务:是
是否承诺退费 ：:是
用户是否需要回复：:否
用户要求：:退费</t>
  </si>
  <si>
    <t>BL202310121752520070</t>
  </si>
  <si>
    <t>13047163928</t>
  </si>
  <si>
    <t>周婷婷</t>
  </si>
  <si>
    <t>2023-10-13 10:59:06</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</si>
  <si>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-立即生效（湖北）9元100分钟5G速率包（湖北）（立即生效）
办理渠道:湖北省宜昌市OMO
赔付月份：:2023年6月、2023年7月、2023年8月、2023年9月
返还倍率:单倍
赔付金额：:85
是否已经取消业务:是
是否承诺退费 ：:是
用户是否需要回复：:否
用户要求：:退费</t>
  </si>
  <si>
    <t>TS202310141010571314</t>
  </si>
  <si>
    <t>13217170736</t>
  </si>
  <si>
    <t>鲍玉清</t>
  </si>
  <si>
    <t>2023-10-14 15:03:14</t>
  </si>
  <si>
    <t>判断省分:湖北
:流量费争议
:流量包定制争议
:不认可
:未享受
:小于等于500元，且仅限单倍、月份不超过12个月
:
高级模板内容：
投诉问题描述:不知情开通
业务名称:5G加油包29元10GB（立即生效）
争议月份:2023年10月
争议金额:29
是否承诺退费:是
用户要求:不用回电直接退费</t>
  </si>
  <si>
    <t>TS202310151026432165</t>
  </si>
  <si>
    <t>投诉工单（2021版）&gt;&gt;移网&gt;&gt;【产品及计费使用】计交费及发票&gt;&gt;增值业务计费争议</t>
  </si>
  <si>
    <t>18671727998</t>
  </si>
  <si>
    <t>向阳</t>
  </si>
  <si>
    <t>2023-10-15 14:18:07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</si>
  <si>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投诉内容:为什么会有这个业务，谁要求开通的？是不是属于乱收费行为？
202309月增值业务费:联通云盘会员服务费6
需要退订业务:否</t>
  </si>
  <si>
    <t>BL202310160839090565</t>
  </si>
  <si>
    <t>13094178890</t>
  </si>
  <si>
    <t>庞龙应</t>
  </si>
  <si>
    <t>2023-10-16 16:23:26</t>
  </si>
  <si>
    <t>&gt;业务号码&gt;13094178890；&gt;号码归属地&gt;宜昌；&gt;产品名称&gt;联通助理-畅享版（在线渠道）；&gt;产品代码&gt;89000014；&gt;产品编码&gt;8900001401；&gt;订购时间&gt;2023-10-1219:43:20；&gt;核查情况&gt;平台故障；&gt;不规范定制分类&gt;平台故障，无法判责；&gt;退费金额&gt;16元；&gt;退费时间&gt;2023-10-16；&gt;投诉内容&gt;
高级模板内容：
赔付类型：:增值业务争议
CBSS账单扣费名称：:增值业务-联通助理-畅享版（在线渠道）
办理渠道:线上
赔付月份：:2023年10月
返还倍率:单倍
赔付金额：:16
是否已经取消业务:是
是否承诺退费：:是
用户是否需要回复：:否
用户要求：:退费</t>
  </si>
  <si>
    <t>TS202310161210150553</t>
  </si>
  <si>
    <t>18671779288</t>
  </si>
  <si>
    <t>姜金城</t>
  </si>
  <si>
    <t>2023-10-16 14:48:46</t>
  </si>
  <si>
    <t xml:space="preserve">判断省分:湖北
:流量费争议
:流量包定制争议
:不认可
:未享受
:小于等于500元，且仅限单倍、月份不超过12个月
:
高级模板内容：
投诉问题描述:用户来电反映（对20元15GB省内流量7日快餐包-湖北不认可），我方核实（到期取消），用户对此不认可，烦请后台协助处理。
业务名称:20元15GB省内流量7日快餐包-湖北
争议月份:2023年10月
争议金额:20
是否承诺退费:是
用户要求:退费</t>
  </si>
  <si>
    <t>TS202310151634442161</t>
  </si>
  <si>
    <t>13100781209</t>
  </si>
  <si>
    <t>彭定钰</t>
  </si>
  <si>
    <t>2023-10-16 09:21:27</t>
  </si>
  <si>
    <t>判断省分:湖北
:流量费争议
:流量包定制争议
:不认可
:未享受
:小于等于500元，且仅限单倍、月份不超过12个月
:
高级模板内容：
投诉问题描述:用户对流量订购不认可
业务名称:5G加油包29元10GB（立即生效）
争议月份:2023年9月
争议金额:29
是否承诺退费:是
用户要求:用户对流量订购不认可，要求退费</t>
  </si>
  <si>
    <t>TS202310170945101379</t>
  </si>
  <si>
    <t>13197341566</t>
  </si>
  <si>
    <t>李家香</t>
  </si>
  <si>
    <t>2023-10-17 14:11:30</t>
  </si>
  <si>
    <t>判断省分:湖北
:流量费争议
:流量包定制争议
:不认可
:未享受
:小于等于500元，且仅限单倍、月份不超过12个月
:
高级模板内容：
投诉问题描述:不知情被办理业务
业务名称:5G加油包29元10GB（立即生效）
争议月份:2023年10月
争议金额:29
是否承诺退费:是
用户要求:退费</t>
  </si>
  <si>
    <t>TS202310171222570069</t>
  </si>
  <si>
    <t>15071734959</t>
  </si>
  <si>
    <t>杜红祥</t>
  </si>
  <si>
    <t>2023-10-18 09:10:32</t>
  </si>
  <si>
    <t xml:space="preserve">判断省分:其他省分
:电话营销争议
:不认可
判断省分:湖北
:流量费争议
:流量包定制争议
:不认可
:未享受
:小于等于500元，且仅限单倍、月份不超过12个月
:
高级模板内容：
投诉问题描述:用户来电反映自己不知情订购流量包
业务名称:5G加油包29元10GB（立即生效）
争议月份:2023年10月
争议金额:29
是否承诺退费:是
用户要求:退费</t>
  </si>
  <si>
    <t>TS202310232016092038</t>
  </si>
  <si>
    <t>15171783241</t>
  </si>
  <si>
    <t>高本顺</t>
  </si>
  <si>
    <t>2023-10-24 10:55:47</t>
  </si>
  <si>
    <t>判断省分:其他省分
:电话营销争议
:不认可
判断省分:湖北
:移网电话营销费用争议（套餐资费/融合宽带/副卡功能费类除外）
:不认可
:小于等于500元，且仅限单倍、月份不超过12个月
:
高级模板内容：
投诉问题描述:用户表示没有同意订购5G加油包29元10GB（立即生效）业务，，解释不认可，要求退费
是否10016外呼:否
电话外呼号码:无
办理渠道:湖北省宜昌市OMO
反应问题涉及场景:电话营销业务资费争议,未经同意订购业务
业务名称:5G加油包29元10GB（立即生效）
争议金额:29
开通时间:2023-10-23
用户要求:要求退费处理</t>
  </si>
  <si>
    <t>TS202310180825301187</t>
  </si>
  <si>
    <t>13197309618</t>
  </si>
  <si>
    <t>田金玉</t>
  </si>
  <si>
    <t>2023-10-18 11:08:29</t>
  </si>
  <si>
    <r>
      <rPr>
        <sz val="11"/>
        <rFont val="宋体"/>
        <charset val="0"/>
      </rPr>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产品名称:10元5GB5天国内流量包（立即生效）
争议月份:2023年10月
是否承诺退费:是
承诺退费金额:10
是否取消业务（如取消失败，需加上系统报错的提示）:</t>
    </r>
    <r>
      <rPr>
        <sz val="11"/>
        <rFont val="Arial"/>
        <charset val="0"/>
      </rPr>
      <t xml:space="preserve">	</t>
    </r>
    <r>
      <rPr>
        <sz val="11"/>
        <rFont val="宋体"/>
        <charset val="0"/>
      </rPr>
      <t>集团互联网运营部直销
是否需要回复:否
用户要求:退费</t>
    </r>
  </si>
  <si>
    <t>TS202310011218561401</t>
  </si>
  <si>
    <t>13197313098</t>
  </si>
  <si>
    <t>鄢开玉</t>
  </si>
  <si>
    <t>2023-10-01 17:03:10</t>
  </si>
  <si>
    <t>【2022年上工信部测评重保用户】判断省分:湖北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反应问题涉及场景:未经同意订购业务
产品名称:炫彩通信助理包-云盘版-立即生效（湖北）
争议月份:2023年8月、2023年7月、2023年6月、2023年5月
是否承诺退费:是
承诺退费金额:35
是否取消业务（如取消失败，需加上系统报错的提示）:否
是否需要回复:否
用户要求:退费</t>
  </si>
  <si>
    <t>TS202310021128352096</t>
  </si>
  <si>
    <t>陈绍英</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</si>
  <si>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
渠道名称:</t>
    </r>
    <r>
      <rPr>
        <sz val="11"/>
        <color theme="1"/>
        <rFont val="Arial"/>
        <charset val="134"/>
      </rPr>
      <t xml:space="preserve">	</t>
    </r>
    <r>
      <rPr>
        <sz val="11"/>
        <color theme="1"/>
        <rFont val="宋体"/>
        <charset val="134"/>
      </rPr>
      <t>湖北精英盛华信息科技有限公司(宜昌)
反应问题涉及场景:未经同意订购业务
产品名称:</t>
    </r>
    <r>
      <rPr>
        <sz val="11"/>
        <color theme="1"/>
        <rFont val="Arial"/>
        <charset val="134"/>
      </rPr>
      <t xml:space="preserve">	</t>
    </r>
    <r>
      <rPr>
        <sz val="11"/>
        <color theme="1"/>
        <rFont val="宋体"/>
        <charset val="134"/>
      </rPr>
      <t>湖北2I专享59元45GB/100分钟5G炫彩包
争议月份:2023年6月、2023年7月、2023年8月、2023年9月、2023年10月
是否承诺退费:是
承诺退费金额:295
是否取消业务（如取消失败，需加上系统报错的提示）:是
是否需要回复:否
用户要求:1）用户号码15549298755
（2）业务名称湖北精英盛华信息科技有限公司(宜昌)
（3）渠道名称</t>
    </r>
    <r>
      <rPr>
        <sz val="11"/>
        <color theme="1"/>
        <rFont val="Arial"/>
        <charset val="134"/>
      </rPr>
      <t xml:space="preserve">	</t>
    </r>
    <r>
      <rPr>
        <sz val="11"/>
        <color theme="1"/>
        <rFont val="宋体"/>
        <charset val="134"/>
      </rPr>
      <t>湖北精英盛华信息科技有限公司(宜昌)
（4）承诺退费金额295元
（5）涉及退费月份
2023年6-9月
（6）是否取消业务（如取消失败，需加上系统报错的提示）
是
（7）已在线承诺，不用回复用户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</si>
  <si>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BL202310042215350223</t>
  </si>
  <si>
    <t>黄玉枚</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</si>
  <si>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办理渠道:湖北精英盛华信息科技有限公司(宜昌)
赔付月份：:2023年6月、2023年7月、2023年8月、2023年9月、2023年10月
返还倍率:单倍
赔付金额：:45
是否已经取消业务:是
是否承诺退费：:是
用户是否需要回复：:否
用户要求：:退费</t>
  </si>
  <si>
    <t>TS202310042221021995</t>
  </si>
  <si>
    <t>[65岁以上老人]
高级模板内容：
是否10016外呼:不记得
电话外呼号码:不记得
渠道名称:湖北精英盛华信息科技有限公司(宜昌)
反应问题涉及场景:未经同意订购业务
产品名称:炫彩通信助理包-云盘版-立即生效（湖北）
争议月份:2023年10月、2023年6月、2023年7月、2023年8月、2023年9月
是否承诺退费:是
承诺退费金额:45
是否取消业务（如取消失败，需加上系统报错的提示）:未取消
是否需要回复:是
用户要求:用户来电反映本机是老人使用的，接到电话根本就不知道是什么业务，我方就乱开通，已向用户承诺退费，用户不认可，还要求反馈此问题，要求我方备注，不要再有营销部门给自己打电话推荐业务办理，不然就要其他部门投诉了</t>
  </si>
  <si>
    <t>BL202310070923221473</t>
  </si>
  <si>
    <t>15587918419</t>
  </si>
  <si>
    <t>郑大芹</t>
  </si>
  <si>
    <t>2023-10-07 17:39:57</t>
  </si>
  <si>
    <t>&gt;业务号码&gt;15587918419；&gt;号码归属地&gt;宜昌；&gt;产品名称&gt;5G炫彩通信助理包-云盘版（首月5元半价） ；&gt;产品代码&gt;无；&gt;产品编码&gt;91245135；&gt;订购时间&gt; 2023-03-10 16:18:45 ；&gt;核查情况&gt;平台故障；&gt;不规范定制分类&gt;平台故障，无法判责；&gt;退费金额&gt;75元；&gt;退费时间&gt;2023-10-07；&gt;投诉内容&gt;[65岁以上老人]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办理渠道:湖北精英盛华信息科技有限公司(宜昌)
赔付月份：:2023年3月、2023年5月、2023年6月、2023年7月、2023年4月、2023年8月、2023年9月、2023年10月
返还倍率:单倍
赔付金额：:75
是否已经取消业务:是
是否承诺退费 ：:是
用户是否需要回复：:否
用户要求：:退费到主卡（15587907419）</t>
  </si>
  <si>
    <t>TS202310060611231251</t>
  </si>
  <si>
    <t>18672651967</t>
  </si>
  <si>
    <t>邓松平</t>
  </si>
  <si>
    <t>2023-10-07 09:00:33</t>
  </si>
  <si>
    <t>主办单位：湖北
客户类别：普通客户
10010是否打通：否
是否二次致电10015：是
是否联系：否
升级倾向：
号码归属省：湖北
SVIP等级：
1. 问题类型:;
2. 投诉类型:退订争议;
3. 营业厅地址:;
4. 位置信息:;
5. 位置发生地:;
6. 投诉内容:擅自增加宽带收费
未经本人同意擅自增加宽带收费</t>
  </si>
  <si>
    <t>TS202310071119242426</t>
  </si>
  <si>
    <t>18694084338</t>
  </si>
  <si>
    <t>周小英</t>
  </si>
  <si>
    <t>2023-10-07 15:35:47</t>
  </si>
  <si>
    <t xml:space="preserve">
高级模板内容：
投诉问题描述:用户再次来电反映之前的问题详见工单:TS202310062048020636，已在线解释，用户要求退返之前多出的费用。
业务名称:畅越冰激凌5G套餐49元
争议月份:2023年10月
争议金额:240
办理渠道::湖北精英盛华信息科技有限公司(宜昌)  
前台是否取消:已取消
用户要求:用户要求退费处理，谢谢</t>
  </si>
  <si>
    <t>TS202310080904302084</t>
  </si>
  <si>
    <t>18986782357</t>
  </si>
  <si>
    <t>龙学军</t>
  </si>
  <si>
    <t>2023-10-08 14:11:26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</si>
  <si>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渠道名称:湖北精英盛华信息科技有限公司(宜昌)
反应问题涉及场景:未经同意订购业务
产品名称:	 炫彩通信助理包-云盘版 -立即生效（湖北） 
争议月份:2023年4月、2023年5月、2023年6月、2023年7月、2023年8月、2023年9月、2023年10月
是否承诺退费:是
承诺退费金额:65
是否取消业务（如取消失败，需加上系统报错的提示）:已取消
是否需要回复:否
用户要求:要求退费，谢谢</t>
  </si>
  <si>
    <t>TS202310080827121478</t>
  </si>
  <si>
    <t>15572780114</t>
  </si>
  <si>
    <t>王祖财</t>
  </si>
  <si>
    <t>2023-10-08 10:07:50</t>
  </si>
  <si>
    <t>22年Q3Q4重点客户[65岁以上老人] 判断省分:湖北
:流量费争议
:流量包定制争议
:不认可
:未享受
:大于500
:
高级模板内容：
投诉问题描述:客户反馈不知情
业务名称:5G优惠加油包19元10GB（立即生效）（湖北）
争议月份:2022年9月、2022年10月、2022年11月、2022年12月、2023年1月、2023年2月、2023年3月、2023年4月、2023年5月、2023年6月、2023年7月、2023年8月、2023年9月、2023年10月
争议金额:0
是否承诺退费:否
用户要求:客户反馈不知情办理业务，业务订购时间超一年，要求我方核实查询怎么办理的，请协助</t>
  </si>
  <si>
    <t>TS202310081751271580</t>
  </si>
  <si>
    <t>13094165709</t>
  </si>
  <si>
    <t>向志常</t>
  </si>
  <si>
    <t>2023-10-09 11:14:13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</si>
  <si>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争议月份:2023年4月、2023年5月、2023年6月、2023年7月、2023年8月、2023年9月、2023年10月
是否承诺退费:是
承诺退费金额:65
是否取消业务（如取消失败，需加上系统报错的提示）:是
是否需要回复:否
用户要求:退到主卡：15549285733</t>
  </si>
  <si>
    <t>BL202310111830232439</t>
  </si>
  <si>
    <t>13227272108</t>
  </si>
  <si>
    <t>胡琼</t>
  </si>
  <si>
    <t>2023-10-12 10:41:18</t>
  </si>
  <si>
    <t>&gt;业务号码&gt;13227272108；&gt;号码归属地&gt;宜昌；&gt;产品名称&gt;炫彩通信助理包-云盘版 -立即生效（湖北）；&gt;产品代码&gt;无；&gt;产品编码&gt;91212918；&gt;订购时间&gt;2023-07-12 14:15:15；&gt;核查情况&gt;平台故障；&gt;不规范定制分类&gt;平台故障，无法判责；&gt;退费金额&gt;35元；&gt;退费时间&gt;2023/10/12；&gt;投诉内容&gt;判断省分:湖北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办理渠道:湖北精英盛华信息科技有限公司(宜昌)
赔付月份：:2023年7月、2023年8月、2023年9月、2023年10月
返还倍率:单倍
赔付金额：:40
是否已经取消业务:是
是否承诺退费 ：:是
用户是否需要回复：:否
用户要求：:退费</t>
  </si>
  <si>
    <t>TS202310121106070606</t>
  </si>
  <si>
    <t>15571729351</t>
  </si>
  <si>
    <t>宋发国</t>
  </si>
  <si>
    <t>2023-10-12 11:29:06</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</si>
  <si>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投诉内容:5G炫彩加油包19元10GB（次月生效）（湖北）
争议金额：19元
取消业务并退费
业务已全部自动退订成功</t>
  </si>
  <si>
    <t>TS202310111609342231</t>
  </si>
  <si>
    <t>071700590366</t>
  </si>
  <si>
    <t>田文秀</t>
  </si>
  <si>
    <t>2023-10-12 09:11:26</t>
  </si>
  <si>
    <t xml:space="preserve">
高级模板内容：
投诉问题描述:尽快把取消提速包
业务名称:15元1000M提速包(湖北)
争议月份:2023年8月、2023年9月、2023年10月
争议金额:45
办理渠道:线上
前台是否取消:未取消
是否承诺退费:是
用户要求:联系13227283289</t>
  </si>
  <si>
    <t>BL202310150833200438</t>
  </si>
  <si>
    <t>2023-10-15 16:46:30</t>
  </si>
  <si>
    <t>&gt;业务号码&gt;13094165198；&gt;号码归属地&gt;宜昌；&gt;产品名称&gt; 联通助理-畅爽版（在线渠道） ；&gt;产品代码&gt;89000016；&gt;产品编码&gt;8900001601；&gt;订购时间&gt; 2023-10-15 07:42:42 ；&gt;核查情况&gt;平台故障；&gt;不规范定制分类&gt;平台故障，无法判责；&gt;退费金额&gt;26元；&gt;退费时间&gt;2023-10-15；&gt;投诉内容&gt;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用户要求：:上账到主卡</t>
  </si>
  <si>
    <t>BL202310171759510149</t>
  </si>
  <si>
    <t>071700245303</t>
  </si>
  <si>
    <t>张琪</t>
  </si>
  <si>
    <t>2023-10-18 10:26:20</t>
  </si>
  <si>
    <t>判断省分:湖北
:增值业务费用争议（含炫彩通信助理包云盘版等组合类增值业务）
:移网
:在补救范围内
:不认可
:小于等于500元，且仅限单倍、月份不超过12个月
:
高级模板内容：
赔付类型：:增值业务争议
CBSS账单扣费名称：:15元1000M提速包(湖北)（立即生效，次月收费）-新
办理渠道:湖北精英盛华信息科技有限公司(宜昌)
赔付月份：:2023年9月、2023年10月
返还倍率:单倍
赔付金额：:30
是否已经取消业务:是
是否承诺退费：:是
用户是否需要回复：:否
用户要求：:已承诺退费，用户认可</t>
  </si>
  <si>
    <t>TS202310012056091075</t>
  </si>
  <si>
    <t>何勇</t>
  </si>
  <si>
    <t>22年Q3Q4重点客户22年Q3Q4重点客户
高级模板内容：
投诉问题描述:用户来电反映对不知情变更套餐不认可
业务名称:畅越冰激凌5G套餐59元
争议月份:2023年9月
争议金额:1
办理渠道:宽带一点受理中心
前台是否取消:未取消
用户要求:用户要求核实谁办理的套餐，为什么会不知情变更套餐，用户对此不认可，要求恢复之前的套餐</t>
  </si>
  <si>
    <t>TS202310021324230079</t>
  </si>
  <si>
    <t>徐俊松</t>
  </si>
  <si>
    <t>高级模板内容：
投诉问题描述:用户来电反馈当时办理宽带的时候工作人员告知宽带是免费的，实际宽带每月收取35块钱一个月表示不认可
争议月份:2023年10月
争议金额:35
用户要求:宽带免费</t>
  </si>
  <si>
    <t>解释宣传：宽带一点受理中心AA，用户反馈宽带扣费问题，经核实，为营业厅开通IPTV和宽带提速包时未给用户解释清楚，已跟用户解释清楚，并按用户要求取消IPTV和宽带提速包业务，满意。</t>
  </si>
  <si>
    <t>TS202310050909210997</t>
  </si>
  <si>
    <t>税严巍</t>
  </si>
  <si>
    <t>高级模板内容：
投诉问题描述:用户称办理宽带时一直都是10元的宽带和10元TPTV费用，用户对宽带的收费不认可，请协助处理，谢谢
业务名称:宽带收费
宣传渠道:其他:上门办理
宣传内容:10元的宽带和10元TPTV费用
实际情况:湖北IPTV_1华为平台包月-10元/月，融合加装宽带30元500M（湖北），WiFi6月包10元组网合约(湖北)
用户要求:核实回复，谢谢</t>
  </si>
  <si>
    <t>工作差错：宽带一点受理中心AA，用户反映宽带帐户扣费问题，经核实，为营业厅开通业务时未跟用户解释清楚导致，现已跟用户解释清楚，第二条宽带资费用为30元/月，并按用户取消IPTV和WiFi6月包10元组网合约(湖北)业务，考虑用户感知，申请退22.12-23.10月费用，合计220元，并申请退三张副卡勾选0元，次月生效，满意。</t>
  </si>
  <si>
    <t>ZX202310111553111640</t>
  </si>
  <si>
    <t>13032737042</t>
  </si>
  <si>
    <t>向家荣</t>
  </si>
  <si>
    <t>南方一中心&gt;&gt;江西信合&gt;&gt;信合在线1区&gt;&gt;信合1区3班</t>
  </si>
  <si>
    <t>2023-10-13 09:18:50</t>
  </si>
  <si>
    <t xml:space="preserve">判断省分:湖北
:被动办理宽带
:不需要
:
高级模板内容：
问题描述:用户进线，071703754933宽带不是自己办理的，要求取消，烦请处理，谢谢。
第二联系方式:13032737042
销户原因:用户进线，071703754933宽带不是自己办理的，要求取消，烦请处理，谢谢。
用户要求:用户进线，071703754933宽带不是自己办理的，要求取消，烦请处理，谢谢。</t>
  </si>
  <si>
    <t>Q23：宽带一点受理中心，畅越冰激凌5G套餐500M宽带（湖北)AA，经核查属营业厅解释错误导致，现已为客户注销宽带（虚装宽带）处理，满意。</t>
  </si>
  <si>
    <t>ZX202310131430102407</t>
  </si>
  <si>
    <t>071703915234</t>
  </si>
  <si>
    <t>梁建忠</t>
  </si>
  <si>
    <t>2023-10-14 16:19:48</t>
  </si>
  <si>
    <t xml:space="preserve">判断省分:湖北
:被动办理宽带
:不需要
:
高级模板内容：
问题描述:用户来电要求销户宽带，不知情订购，请协助处理谢谢
第二联系方式:18608604581
销户原因:不知情订购
用户要求:销户、退费</t>
  </si>
  <si>
    <t>Q23：宽带一点受理中心，10元300M宽带（湖北）-低消融合（300M）AA，经核查属营业厅解释错误导致，考虑到用户使用感知为用户办理预存话费享50元话费优惠（湖北）（已停售），另为您申请50元费用，11月5日前到账，此费用不可打印发票，用户知晓。</t>
  </si>
  <si>
    <t>TS202310141509380011</t>
  </si>
  <si>
    <t>071704112776</t>
  </si>
  <si>
    <t>周永忠</t>
  </si>
  <si>
    <t>2023-10-15 17:01:11</t>
  </si>
  <si>
    <t xml:space="preserve">071704112776命中精准预判服务场景:[65岁以上老人] 
[65岁以上老人] 
高级模板内容：
投诉问题描述:用户反映是在不知情的情况下办理的宽带，前台解释无效
业务名称:办理宽带
争议月份:2023年6月、2023年7月、2023年8月、2023年9月、2023年10月
争议金额:0
办理渠道:宽带一点受理中心
前台是否取消:未取消
是否承诺退费:否
用户要求:用户要求核实处理</t>
  </si>
  <si>
    <t>Q23：宽带一点受理中心，10元300M宽带（湖北）-低消融合（300M）、10元12个月宽带赠费（湖北）-立即生效AA，经核查属营业厅解释错误导致，查询宽带产生扣费17元，沟通后为用户办理预存话费享20元话费优惠(湖北)，此费用不可打印发票，满意。</t>
  </si>
  <si>
    <t>TS202309302049300210</t>
  </si>
  <si>
    <t>18671607189</t>
  </si>
  <si>
    <t>郑超</t>
  </si>
  <si>
    <t>2023-10-01 11:14:49</t>
  </si>
  <si>
    <r>
      <rPr>
        <sz val="11"/>
        <rFont val="宋体"/>
        <charset val="0"/>
      </rPr>
      <t>判断省分:湖北
:流量费争议
:流量包定制争议
:不认可
:未享受
:小于等于500元，且仅限单倍、月份不超过12个月
:
高级模板内容：
投诉问题描述:用户反映自己在不小心的情况下开通的流量包，订购了就马上取消了，却还是扣除了费用，前台已做解释，用户仍不认可
业务名称:</t>
    </r>
    <r>
      <rPr>
        <sz val="11"/>
        <rFont val="Arial"/>
        <charset val="0"/>
      </rPr>
      <t xml:space="preserve">	</t>
    </r>
    <r>
      <rPr>
        <sz val="11"/>
        <rFont val="宋体"/>
        <charset val="0"/>
      </rPr>
      <t>抖音定向流量包30元20GB
争议月份:2023年9月
争议金额:30
是否承诺退费:是
用户要求:用户要求退费</t>
    </r>
  </si>
  <si>
    <t>TS202310011802281774</t>
  </si>
  <si>
    <t>肖旭东</t>
  </si>
  <si>
    <r>
      <rPr>
        <sz val="11"/>
        <color theme="1"/>
        <rFont val="宋体"/>
        <charset val="134"/>
      </rPr>
      <t>22年Q3Q4重点客户查询增值业务: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电话外呼号码:无
渠道名称:</t>
    </r>
    <r>
      <rPr>
        <sz val="11"/>
        <color theme="1"/>
        <rFont val="Arial"/>
        <charset val="134"/>
      </rPr>
      <t xml:space="preserve">	</t>
    </r>
    <r>
      <rPr>
        <sz val="11"/>
        <color theme="1"/>
        <rFont val="宋体"/>
        <charset val="134"/>
      </rPr>
      <t>宽带在线营销渠道
反应问题涉及场景:未经同意订购业务
产品名称:30元异型流量权益红包【超享版】
争议月份:2023年9月
是否承诺退费:是
承诺退费金额:30
是否取消业务（如取消失败，需加上系统报错的提示）:是
是否需要回复:否
用户要求:退费</t>
    </r>
  </si>
  <si>
    <t>TS202310071240592194</t>
  </si>
  <si>
    <t>15549295567</t>
  </si>
  <si>
    <t>杨峥嵘</t>
  </si>
  <si>
    <t>普通用户</t>
  </si>
  <si>
    <t>2023-10-07 15:45:58</t>
  </si>
  <si>
    <t>判断省分:其他省分
:增值业务争议
判断省分:湖北
:移网
:在补救范围内
:不认可
:大于500元
:
高级模板内容：
投诉问题描述:用户来电称并未订购 炫彩通信助理包-云盘版 -立即生效（湖北）1 和
争议业务名称: 炫彩通信助理包-云盘版 -立即生效（湖北）1 / 抖音定向流量包30元20GB 
受理渠道:宽带在线营销渠道/
争议月份:2022年7月、2022年8月、2022年9月、2022年10月、2022年11月、2022年12月、2023年1月、2023年2月、2023年4月、2023年3月、2023年5月、2023年6月、2023年8月、2023年7月、2023年9月、2023年10月
争议费用:0
一线客服在系统里:未取消，请后台协助处理
是否承诺退费:否
用户要求:要求核实是谁订购，要求给出解释并回电处理（用户有销户意向）</t>
  </si>
  <si>
    <t>BL202310231816470277</t>
  </si>
  <si>
    <t>13247281138</t>
  </si>
  <si>
    <t>李明柱</t>
  </si>
  <si>
    <t>2023-10-24 10:50:20</t>
  </si>
  <si>
    <t>[65岁以上老人]
高级模板内容：
赔付类型：:增值业务争议
CBSS账单扣费名称：:抖音定向流量权益包（前向）
办理渠道:宽带在线营销渠道
赔付月份：:2023年10月
返还倍率:单倍
赔付金额：:15
是否已经取消业务:是
是否承诺退费：:是
用户是否需要回复：:否
用户要求：:退费</t>
  </si>
  <si>
    <t>TS202310281924300539</t>
  </si>
  <si>
    <t>17683717673</t>
  </si>
  <si>
    <t>赵丹</t>
  </si>
  <si>
    <t>2023-10-29 11:22:28</t>
  </si>
  <si>
    <t xml:space="preserve">判断省分:其他省分
:流量计费争议
判断省分::流量包定制争议
:不认可
:未享受
:大于500
:
高级模板内容：
投诉问题描述:称自己没有订购过59元流量包我处为其解释无效告知之前就有59流量包只是做了升级用户不认可称之前的59元流量包自己也没有订购过
业务名称:2I专享59元40GB炫彩超会5G包（次月生效）湖北
争议月份:2023年10月、2023年9月、2023年8月、2023年7月、2023年6月、2023年5月
争议金额:354
是否承诺退费:否
用户要求:要求核实处理</t>
  </si>
  <si>
    <t>业务管理：用户反映开通流量包问题，经核实2023-04-17 16:10:53刘艳芬EYCJF088升级流量包2I专享59元40GB炫彩超会5G包 ，已联系客户解释说明，客户同意保留继续使用，满意。</t>
  </si>
  <si>
    <t>TS202310091855580860</t>
  </si>
  <si>
    <t>15586375430</t>
  </si>
  <si>
    <t>夏浩</t>
  </si>
  <si>
    <t>2023-10-10 09:32:03</t>
  </si>
  <si>
    <t xml:space="preserve">
高级模板内容：
投诉问题描述:0
业务名称: 星锐卡-2023
宣传渠道:其他:0
宣传内容:100G国内
实际情况:89G省内10G国内
用户要求:用户表示办理号码与宣传不一致，要求处理，谢谢</t>
  </si>
  <si>
    <t>配送争议：秭归城区-茅坪北片区，彭辉AA，用户反映当时办理时未说明是省内流量，已跟用户解释清楚，用户表示先继续使用，满意。</t>
  </si>
  <si>
    <t>BL202310131419182178</t>
  </si>
  <si>
    <t>13177071053</t>
  </si>
  <si>
    <t>王金保</t>
  </si>
  <si>
    <t>2023-10-13 16:59:09</t>
  </si>
  <si>
    <r>
      <rPr>
        <sz val="11"/>
        <rFont val="宋体"/>
        <charset val="0"/>
      </rPr>
      <t>&gt;业务号码&gt;13177071053；&gt;号码归属地&gt;宜昌；&gt;产品名称&gt;&gt;联通助理-畅爽版、 悦阅E会员20元包；&gt;产品代码&gt;89000016、66001299；&gt;产品编码&gt;8900001601、6600129900；&gt;订购时间&gt;2023-10-13 12:00:03、 2022-07-04 05:23:02；&gt;核查情况&gt;平台故障；&gt;不规范定制分类&gt;平台故障，无法判责；&gt;退费金额&gt;46元；&gt;退费时间&gt;2023-10-13；&gt;投诉内容&gt;
高级模板内容：
赔付类型：:增值业务争议 
CBSS账单扣费名称：:悦阅E会员20元包+</t>
    </r>
    <r>
      <rPr>
        <sz val="11"/>
        <rFont val="Arial"/>
        <charset val="0"/>
      </rPr>
      <t xml:space="preserve">	</t>
    </r>
    <r>
      <rPr>
        <sz val="11"/>
        <rFont val="宋体"/>
        <charset val="0"/>
      </rPr>
      <t>联通助理-畅爽版（在线渠道）
办理渠道:无
赔付月份：:2023年10月
返还倍率:单倍
赔付金额：:46
是否已经取消业务:是
是否承诺退费 ：:是
用户是否需要回复：:否
用户要求：:退费</t>
    </r>
  </si>
  <si>
    <t>BL202310151605391842</t>
  </si>
  <si>
    <t>13227261683</t>
  </si>
  <si>
    <t>姚书玉</t>
  </si>
  <si>
    <t>2023-10-16 10:35:47</t>
  </si>
  <si>
    <t>&gt;业务号码&gt;13227261683；&gt;号码归属地&gt;宜昌；&gt;产品名称&gt;联通助理-畅享版（在线渠道）；&gt;产品代码&gt;89000014；&gt;产品编码&gt;8900001401；&gt;订购时间&gt;2023-10-1515:41:43；&gt;核查情况&gt;平台故障；&gt;不规范定制分类&gt;平台故障，无法判责；&gt;退费金额&gt;16元；&gt;退费时间&gt;2023-10-16；&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用户要求：:要求退费，有承诺退费，无需回复，谢谢</t>
  </si>
  <si>
    <t>BL202310180916470017</t>
  </si>
  <si>
    <t>18695064719</t>
  </si>
  <si>
    <t>2023-10-18 16:46:21</t>
  </si>
  <si>
    <t>&gt;业务号码&gt;18695064719；&gt;号码归属地&gt;宜昌；&gt;产品名称&gt;联通助理-畅爽版（在线渠道）；&gt;产品代码&gt;89000016；&gt;产品编码&gt;8900001601；&gt;订购时间&gt;2023-10-1313:38:06；&gt;核查情况&gt;平台故障；&gt;不规范定制分类&gt;平台故障，无法判责；&gt;退费金额&gt;26元；&gt;退费时间&gt;2023年10月18日；&gt;投诉内容&gt;
赔付类型：:增值业务争议
CBSS账单扣费名称：:增值业务-联通助理-畅爽版（在线渠道）
办理渠道:SP平台接入
赔付月份：:2023年10月
返还倍率:单倍
赔付金额：:26
是否已经取消业务:是
是否承诺退费：:是
用户是否需要回复：:否
用户要求：:退费。</t>
  </si>
  <si>
    <t>TS202310181118452203</t>
  </si>
  <si>
    <t>投诉工单（2021版）&gt;&gt;移网&gt;&gt;【入网】金融分期等合约&gt;&gt;无法取消合约或收取违约金</t>
  </si>
  <si>
    <t>13165611295</t>
  </si>
  <si>
    <t>胡明烨</t>
  </si>
  <si>
    <t>2023-10-19 09:02:36</t>
  </si>
  <si>
    <t xml:space="preserve">主办单位：湖北
客户类别：普通客户
10010是否打通：是
是否二次致电10015：是
是否联系：是
升级倾向：无
号码归属省：湖北
SVIP等级：
产品类型:标准合约-存费折扣;产品名称:畅越冰激凌5G套餐五折24个月(湖北次月生效);产品描述:49,59,99元产品享受套餐月费5折优惠，次月生效，有效期24个月
;产品ID:91082756;开始时间:2022-03-0100:00:00;结束时间:2024-02-2923:59:59;订购渠道:宜昌融诚通信服务有限责任公司;客户确认方式:无。
预处理名称:产品订购一键诊断
业务产品类型:反应合约问题
有无确认方式:无确认方式
客户情况:客户不了解此业务，要求取消或投诉
维系挽留:不接受
是否可以一键退订:不可一键退订
</t>
  </si>
  <si>
    <t>TS202310131324441102</t>
  </si>
  <si>
    <t>投诉工单（2021版）&gt;&gt;移网&gt;&gt;【入网】宣传&gt;&gt;过度宣传或营销/未考虑用户实际需求强推或诱导套餐、产品</t>
  </si>
  <si>
    <t>13098307086</t>
  </si>
  <si>
    <t>刘晓慧</t>
  </si>
  <si>
    <t>2023-10-13 16:01:13</t>
  </si>
  <si>
    <t>#2022重保客户#主办单位：湖北
客户类别：普通客户
10010是否打通：否
是否二次致电10015：是
是否联系：否
升级倾向：
号码归属省：湖北
SVIP等级：
1. 问题类型:;
2. 投诉类型:服务质量;
3. 营业厅地址:宜昌市城区三峡大学沁苑自有营业厅（校园）,宜昌市西陵区大学路8号三峡大学沁苑学生公寓2栋;
4. 位置信息:云林路;
5. 位置发生地:;
6. 投诉内容:1缩小业务范围，不允办理其他业务。厅内强制要求只能办理29元校园网套餐与冰淇淋系列套餐，不允办理不允查询其他联通有关办卡业务。
2服务态度恶劣，对业务操作不熟悉。不清楚办卡操作流程，套餐内容。不允许查询，不告知为何不能办理，不会办卡，不了解也不知道套餐内容。
3营业时间锁门，关门影响营业状态，可能造成营业损失。
问题发生地：联通营业厅
问题类型：诱导办理业务
问题发生时间：2023-10-13 12:40</t>
  </si>
  <si>
    <t>解释宣传：①客户投诉产生的原因：营业厅无法变更大流量卡套餐。 ②客户投诉问题核查情况及解决方案：收到贵部转办后，我司立即组织调查。经核实属三峡大学沁苑自有营业厅（校园）解释错误导致的，查询现号码已更改套餐为4G全国流量王8元套餐的问题，已办理成功，下月1日生效。我司2023-10-13 11:43:49联系客户解释。 ③客户问题满意度：一般。 ④回单人：田群、联系方式：07176921001</t>
  </si>
  <si>
    <t>TS202310021121421896</t>
  </si>
  <si>
    <t>李必春</t>
  </si>
  <si>
    <t>判断省分:湖北
:移网电话营销费用争议（套餐资费/融合宽带/副卡功能费类除外）
:不认可
:小于等于500元，且仅限单倍、月份不超过12个月
:
高级模板内容：
是否10016外呼:不记得
电话外呼号码:无
渠道名称:山东静雷通讯科技有限公司
反应问题涉及场景:诱导订购（业务与实际宣传不符）
产品名称:5G优惠加油包19元10GB（立即生效）（湖北）
争议月份:2023年10月
是否承诺退费:是
承诺退费金额:19
是否取消业务（如取消失败，需加上系统报错的提示）:已取消
是否需要回复:否
用户要求:退费有升级投诉倾向</t>
  </si>
  <si>
    <t>TS202310101709060305</t>
  </si>
  <si>
    <t>13085150913</t>
  </si>
  <si>
    <t>别巧妮</t>
  </si>
  <si>
    <t>2023-10-11 09:50:14</t>
  </si>
  <si>
    <t>判断省分:湖北
:移网电话营销费用争议（套餐资费/融合宽带/副卡功能费类除外）
:不认可
:小于等于500元，且仅限单倍、月份不超过12个月
:
高级模板内容：
是否10016外呼:不记得
电话外呼号码: 不记得
渠道名称:山东静雷通讯科技有限公司
反应问题涉及场景:未经同意订购业务
产品名称:9元100分钟5G速率包（湖北）（立即生效）
争议月份:2023年5月、2023年6月、2023年7月、2023年8月、2023年9月
是否承诺退费:是
承诺退费金额:36
是否取消业务（如取消失败，需加上系统报错的提示）:否（用户无法收到验证码）
是否需要回复:否
用户要求:取消业务退费</t>
  </si>
  <si>
    <t>TS202310111604122091</t>
  </si>
  <si>
    <t>18674272951</t>
  </si>
  <si>
    <t>金时元</t>
  </si>
  <si>
    <t>2023-10-12 10:10:46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</si>
  <si>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争议月份:2023年9月、2023年10月
是否承诺退费:是
承诺退费金额:18
是否取消业务（如取消失败，需加上系统报错的提示）:已取消
是否需要回复:否
用户要求:退费 谢谢 </t>
  </si>
  <si>
    <t>TS202310041727372245</t>
  </si>
  <si>
    <t>葛玥琴</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</si>
  <si>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产品名称:5G优惠加油包19元10GB（立即生效）（湖北）
争议月份:2022年10月、2022年11月、2022年12月、2023年1月、2023年2月、2023年3月、2023年4月、2023年5月、2023年6月、2023年7月、2023年8月、2023年9月、2023年10月
是否承诺退费:是
承诺退费金额:247
是否取消业务（如取消失败，需加上系统报错的提示）:是
是否需要回复:否
用户要求:退费</t>
  </si>
  <si>
    <t>BL202309301649521740</t>
  </si>
  <si>
    <t>15572733236</t>
  </si>
  <si>
    <t>曾令红</t>
  </si>
  <si>
    <t>2023-10-01 11:10:37</t>
  </si>
  <si>
    <t>&gt;业务号码&gt;15572733236；&gt;号码归属地&gt;宜昌；&gt;产品名称&gt;炫彩通信助理包-云盘版（立即生效）-湖北-10元；&gt;产品代码&gt;91271441；&gt;产品编码&gt;无；&gt;订购时间&gt;2023-06-0217:41:19；&gt;核查情况&gt;平台故障；&gt;不规范定制分类&gt;平台故障，无法判责；&gt;退费金额&gt;20元；&gt;退费时间&gt;2023年10月1日；&gt;投诉内容&gt;
赔付类型：:增值业务争议
CBSS账单扣费名称：:炫彩通信助理包-云盘版（立即生效）-湖北-10元（已停售
办理渠道:上海航动科技有限公司（宜昌）
赔付月份：:2023年6月、2023年7月、2023年8月、2023年9月
返还倍率:单倍
赔付金额：:40
是否已经取消业务:是
是否承诺退费：:是
用户是否需要回复：:否
用户要求：:退费</t>
  </si>
  <si>
    <t>BL202309302109462039</t>
  </si>
  <si>
    <t>15672529018</t>
  </si>
  <si>
    <t>张家努</t>
  </si>
  <si>
    <t>2023-10-01 14:36:24</t>
  </si>
  <si>
    <t>&gt;业务号码&gt;15672529018;&gt;号码归属地&gt;宜昌;&gt;产品名称&gt;5G炫彩通信助理包-云盘版（首月5元半价）;&gt;产品代码&gt;91245135;&gt;产品编码&gt;无;&gt;订购时间&gt;2023-03-2214:04:59;&gt;核查情况&gt;平台故障;&gt;不规范定制分类&gt;平台故障，无法判责;&gt;赔付金额&gt;55元;&gt;退费时间&gt;2023-10-01;&gt;投诉内容&g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办理渠道:上海航动科技有限公司（宜昌）
赔付月份：:2023年5月、2023年6月、2023年7月、2023年8月、2023年4月、2023年3月
返还倍率:单倍
赔付金额：:55
是否已经取消业务:是
是否承诺退费：:是
用户是否需要回复：:否
用户要求：:退费</t>
  </si>
  <si>
    <t>TS202309302106470436</t>
  </si>
  <si>
    <t>15549333992</t>
  </si>
  <si>
    <t>付春红</t>
  </si>
  <si>
    <t>2023-10-01 13:35:32</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</si>
  <si>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上海航动科技有限公司（宜昌）ECQ10978
反应问题涉及场景:未经同意订购业务
产品名称:19元抖音加油包（湖北）（次月生效）
争议月份:2023年7月、2023年8月、2023年9月
是否承诺退费:是
承诺退费金额:57
是否取消业务（如取消失败，需加上系统报错的提示）:否，系统已关闭渠道无法取消，已向用户解释，下个月可能会收取费用，请减免多余费用并取消
是否需要回复:否
用户要求:退费并取消该业务，请协助处理谢谢</t>
    </r>
  </si>
  <si>
    <t>BL202310020857551989</t>
  </si>
  <si>
    <t>朱景荣</t>
  </si>
  <si>
    <t>[65岁以上老人]
高级模板内容：
赔付类型：:增值业务争议
CBSS账单扣费名称：:炫彩通信助理包体验版-立即生效（湖北
办理渠道:上海航动科技有限公司（宜昌）
赔付月份：:2023年9月、2023年10月、2023年8月、2023年7月、2023年6月、2023年5月、2023年4月、2023年3月、2023年2月、2023年1月、2022年3月、2022年4月、2022年5月、2022年6月、2022年7月、2022年8月、2022年9月、2022年10月、2022年11月、2022年12月
返还倍率:单倍
赔付金额：:243
是否已经取消业务:是
是否承诺退费：:是
用户是否需要回复：:否
用户要求：:退费</t>
  </si>
  <si>
    <t>BL202310031324551311</t>
  </si>
  <si>
    <t>杜国红</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</si>
  <si>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SP产品ID/元素ID：:91271441
办理渠道:上海航动科技有限公司（宜昌）
赔付月份：:2023年7月、2023年8月、2023年9月、2023年10月
返还倍率:单倍
赔付金额：:20
是否已经取消业务:是
是否承诺退费：:是
用户是否需要回复：:否
用户要求：:用户来电要求退费，称自己没有办理，请处理，谢谢</t>
  </si>
  <si>
    <t>BL202310032146180814</t>
  </si>
  <si>
    <t>13117287381</t>
  </si>
  <si>
    <t>伍进华</t>
  </si>
  <si>
    <t>2023-10-04 16:15:18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</si>
  <si>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
赔付月份：:2023年9月、2023年10月
返还倍率:单倍
赔付金额：:10
是否已经取消业务:是
是否承诺退费：:是
用户是否需要回复：:否
用户要求：:考虑用户感知，前台已经承诺退费，并已告知退还的费用无法抵扣项目，请直接退费，无需回复</t>
  </si>
  <si>
    <t>BL202310050835180660</t>
  </si>
  <si>
    <t>朱国英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</si>
  <si>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5G炫彩通信助理包-云盘版（首月5元半价）
办理渠道:	上海航动科技有限公司（宜昌）
赔付月份：:2023年2月、2023年3月、2023年4月、2023年8月、2023年7月、2023年6月、2023年5月、2023年9月、2023年10月
返还倍率:单倍
赔付金额：:85
是否已经取消业务:是
是否承诺退费：:是
用户是否需要回复：:否
用户要求：:已承诺退费，不用回复</t>
  </si>
  <si>
    <t>BL202310050940511596</t>
  </si>
  <si>
    <t>黄作福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</si>
  <si>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办理渠道:上海航动科技有限公司（宜昌）
赔付月份：:2023年7月、2023年8月、2023年9月、2023年10月、2023年6月
返还倍率:单倍
赔付金额：:45
是否已经取消业务:是
是否承诺退费：:是
用户是否需要回复：:否
用户要求：:尽快退费</t>
  </si>
  <si>
    <t>BL202310051210071783</t>
  </si>
  <si>
    <t>向桂金</t>
  </si>
  <si>
    <t>&gt;业务号码&gt;13032726178;&gt;号码归属地&gt;宜昌;&gt;产品名称&gt;炫彩通信助理包-云盘版（立即生效）-湖北-10元;&gt;产品代码&gt;无;&gt;产品编码&gt;91271441;&gt;订购时间&gt;2023-07-2111:45:47;&gt;核查情况&gt;平台故障;&gt;不规范定制分类&gt;平台故障，无法判责;&gt;赔付金额&gt;20元;&gt;退费时间&gt;2023-10-5;&gt;投诉内容&gt;
高级模板内容：
赔付类型：:增值业务争议
CBSS账单扣费名称：:炫彩通信助理包-云盘版（立即生效）-湖北-10元
办理渠道:上海航动科技有限公司（宜昌）
赔付月份：:2023年7月、2023年8月、2023年9月、2023年10月
返还倍率:单倍
赔付金额：:20
是否已经取消业务:是
是否承诺退费：:是
用户是否需要回复：:否
用户要求：:退费</t>
  </si>
  <si>
    <t>BL202310051321010320</t>
  </si>
  <si>
    <t>余莉莉</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</si>
  <si>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SP产品ID/元素ID：:无
办理渠道:上海航动科技有限公司（宜昌）
赔付月份：:2023年2月、2023年3月、2023年4月、2023年5月、2023年6月、2023年7月、2023年8月、2023年9月、2023年10月
返还倍率:单倍
赔付金额：:85
是否已经取消业务:是
是否承诺退费：:是
用户是否需要回复：:否
用户要求：:退费</t>
  </si>
  <si>
    <t>BL202310051046330302</t>
  </si>
  <si>
    <t>梅云菊</t>
  </si>
  <si>
    <t>判断省分:其他省分
:增值业务争议
判断省分:湖北
:移网
:在补救范围内
:不认可
:小于等于500元，且仅限单倍、月份不超过12个月
:
高级模板内容：
赔付类型：:增值业务争议
CBSS账单扣费名称：:5G优惠加油包19元10GB（次月生效）（湖北）
办理渠道:上海航动科技有限公司（宜昌）
赔付月份：:2023年10月
返还倍率:单倍
赔付金额：:19
是否已经取消业务:是
是否承诺退费：:是
用户是否需要回复：:否
用户要求：:用户称自己未订购相关业务，要求退费19元</t>
  </si>
  <si>
    <t>TS202310051429251405</t>
  </si>
  <si>
    <t>鲜玉柱</t>
  </si>
  <si>
    <t>判断省分:湖北
:增值业务费用争议（含炫彩通信助理包云盘版等组合类增值业务）
:移网
:在补救范围内
:不认可
:大于500元
:
高级模板内容：
投诉问题描述:用户来电反映对炫彩通信助理包-云盘版-立即生效（湖北）不认可
争议业务名称:炫彩通信助理包-云盘版-立即生效（湖北）
受理渠道:上海航动科技有限公司（宜昌）
争议月份:2023年7月、2023年8月、2023年9月、2023年10月、2023年11月、2023年12月、2024年1月、2024年2月、2024年3月、2024年4月、2024年5月、2024年6月、2024年7月、2024年8月、2024年9月、2024年10月
争议费用:160
一线客服在系统里:已取消
是否承诺退费:否
用户要求:用户要求退费，请处理</t>
  </si>
  <si>
    <t>TS202310050949571972</t>
  </si>
  <si>
    <t>苏良山</t>
  </si>
  <si>
    <t>[65岁以上老人]
高级模板内容：
投诉问题描述:用户来电反映自己被不知情变更套餐
业务名称:畅越冰激凌5G套餐59元
争议月份:2021年11月、2023年10月
争议金额:0
办理渠道:上海航动科技有限公司（宜昌）
前台是否取消:未取消
用户要求:用户来电要求将自己的套餐变回以前的宜昌如意通随意打(OCS)-湖北宜昌套餐，前台解释套餐已经停售，无法变更，用户不认可，坚持要求办理，请后台尽快处理谢谢！</t>
  </si>
  <si>
    <t>BL202310061301341565</t>
  </si>
  <si>
    <t>15507200395</t>
  </si>
  <si>
    <t>张淼涛</t>
  </si>
  <si>
    <t>2023-10-06 17:35:31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</si>
  <si>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赔付月份：:2023年2月、2023年3月、2023年4月、2023年5月、2023年6月、2023年7月、2023年8月、2023年9月、2023年10月
返还倍率:单倍
赔付金额：:85
是否已经取消业务:否
是否承诺退费 ：:是
用户是否需要回复：:否
用户要求：:用户要求尽快处理，谢谢</t>
  </si>
  <si>
    <t>BL202310060826522233</t>
  </si>
  <si>
    <t>13227278768</t>
  </si>
  <si>
    <t>向前进</t>
  </si>
  <si>
    <t>2023-10-06 14:12:24</t>
  </si>
  <si>
    <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办理渠道:不知情办理
赔付月份：:2023年6月、2023年8月、2023年7月、2023年9月、2023年10月
返还倍率:单倍
赔付金额：:50
是否已经取消业务:否
是否承诺退费 ：:是
用户是否需要回复：:否
用户要求：:用户要求退费，请后台工作人员协助取消业务，谢谢</t>
  </si>
  <si>
    <t>BL202310060916330318</t>
  </si>
  <si>
    <t>071703712418</t>
  </si>
  <si>
    <t>王跃</t>
  </si>
  <si>
    <t>2023-10-06 10:34:28</t>
  </si>
  <si>
    <t>用户来电反映被动开通提速包， 15元提速包(湖北)（立即生效，次月收费）-新 ，解释挽留无效，已承诺减免本月合计15元功能费。</t>
  </si>
  <si>
    <t>TS202310051750011234</t>
  </si>
  <si>
    <t>15629368839</t>
  </si>
  <si>
    <t>高长志</t>
  </si>
  <si>
    <t>2023-10-06 10:23:30</t>
  </si>
  <si>
    <t xml:space="preserve">
高级模板内容：
投诉问题描述:用户来电对本月副卡要扣费10元不认可，称以前副卡都是0月租，现在对扣费不认可，要求我方退还费用，并且恢复0月租副卡
争议月份:2023年10月
争议金额:10
用户要求:恢复0月租副卡，退还多扣的费用</t>
  </si>
  <si>
    <t>BL202310061139390286</t>
  </si>
  <si>
    <t>13135827236</t>
  </si>
  <si>
    <t>李明星</t>
  </si>
  <si>
    <t>2023-10-06 15:52:52</t>
  </si>
  <si>
    <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赔付月份：:2023年10月、2023年9月、2023年8月、2023年7月
返还倍率:单倍
赔付金额：:76
是否已经取消业务:是
是否承诺退费 ：:是
用户是否需要回复：:否
用户要求：:退费</t>
  </si>
  <si>
    <t>BL202310061109152223</t>
  </si>
  <si>
    <t>18271319658</t>
  </si>
  <si>
    <t>黄杨明</t>
  </si>
  <si>
    <t>2023-10-07 10:27:31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</si>
  <si>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办理渠道:未查到
赔付月份：:2023年9月、2023年10月
返还倍率:单倍
赔付金额：:12
是否已经取消业务:否
是否承诺退费 ：:是
用户是否需要回复：:否
用户要求：:尽快取消并退费</t>
  </si>
  <si>
    <t>TS202310062002232458</t>
  </si>
  <si>
    <t>13040998262</t>
  </si>
  <si>
    <t>邓安义</t>
  </si>
  <si>
    <t>2023-10-07 11:26:29</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</si>
  <si>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产品名称:5G特惠加油包19元10GB（立即生效）（湖北）
争议月份:2023年10月
是否承诺退费:是
承诺退费金额:19
是否取消业务（如取消失败，需加上系统报错的提示）:已取消
是否需要回复:否
用户要求:要求退费</t>
  </si>
  <si>
    <t>TS202310071451160632</t>
  </si>
  <si>
    <t>071701031779</t>
  </si>
  <si>
    <t>胡超</t>
  </si>
  <si>
    <t>2023-10-07 16:04:47</t>
  </si>
  <si>
    <t>高级模板内容：
投诉问题描述:不知情办理业务
业务名称:15元*12个月合约千兆提速包（湖北）
争议月份:2023年5月、2023年6月、2023年7月、2023年8月、2023年9月、2023年10月
争议金额:90
办理渠道:无
前台是否取消:未取消
是否承诺退费:否
用户要求:用户表示被不知情办理业务 要求核查处理 并取消退还费用 尽快处理</t>
  </si>
  <si>
    <t>TS202310071401101717</t>
  </si>
  <si>
    <t>13047151151</t>
  </si>
  <si>
    <t>王长新</t>
  </si>
  <si>
    <t>2023-10-07 15:13:35</t>
  </si>
  <si>
    <t>[65岁以上老人] 判断省分:湖北
:移网电话营销费用争议（套餐资费/融合宽带/副卡功能费类除外）
:不认可
:大于500元
:
高级模板内容：
是否10016外呼:是
反应问题涉及场景:未经同意订购业务
产品名称:炫彩通信助理包6元版（立即生效）
争议月份:2022年4月、2023年10月
是否承诺退费:否
承诺退费金额:0
是否取消业务（如取消失败，需加上系统报错的提示）:否（用户欠费，前台无法取消）
是否需要回复:是
用户要求:退费，并且取消业务</t>
  </si>
  <si>
    <t>TS202310071057371743</t>
  </si>
  <si>
    <t>投诉工单（2021版）&gt;&gt;融合&gt;&gt;【变更及服务】业务变更&gt;&gt;渠道限制业务变更</t>
  </si>
  <si>
    <t>071703330994</t>
  </si>
  <si>
    <t>王春香</t>
  </si>
  <si>
    <t>2023-10-07 14:49:16</t>
  </si>
  <si>
    <t xml:space="preserve">
高级模板内容：
投诉问题描述:用户来电反映要求取消宽带提速包（15元*12个月合约千兆提速包（湖北））前台查询提速包有合约无法取消，用户本卡要求立即处理
办理渠道:其他:10010
无法办理原因:有合约
用户要求:用户要求取消业务，并且降费用户返还，</t>
  </si>
  <si>
    <t>TS202310071029420879</t>
  </si>
  <si>
    <t>15549366848</t>
  </si>
  <si>
    <t>张庆生</t>
  </si>
  <si>
    <t>2023-10-07 17:13:15</t>
  </si>
  <si>
    <t>[65岁以上老人] 判断省分:其他省分
:增值业务争议
判断省分:湖北
:移网
:在补救范围内
:不认可
:大于500元
:
高级模板内容：
投诉问题描述:  2022-11-23 08:47:35 2029-12-31 23:59:59  用户主卡和副卡15549388712，未办理此业务炫彩通信助理包-云盘版，产生了反映用户不满要求退费，炫彩通信助理包-云盘版开通： 2022-08-22 +5G炫彩通信助理包开通2022-11-23，请后台协助处理
争议业务名称:5G炫彩通信助理包-云盘版（首月5元半价）/  炫彩通信助理包-云盘版 -立即生效（湖北
受理渠道: 上海航动科技有限公司（宜昌） 
争议月份:2022年8月、2022年9月、2022年10月、2022年11月、2022年12月、2023年1月、2023年2月、2023年3月、2023年4月、2023年5月、2023年6月、2023年7月、2023年8月、2023年9月、2023年10月
争议费用:1
一线客服在系统里:已取消
是否承诺退费:否
用户要求:加急</t>
  </si>
  <si>
    <t>TS202310061429462495</t>
  </si>
  <si>
    <t>13032702310</t>
  </si>
  <si>
    <t>丁菊华</t>
  </si>
  <si>
    <t>2023-10-07 09:41:15</t>
  </si>
  <si>
    <t xml:space="preserve">【2022年上工信部测评重保用户】判断省分:其他省分
:增值业务争议
判断省分:湖北
:移网
:不在补救范围内
:不认可
:
高级模板内容：
投诉问题描述:18672100793和13032702310不知情办理炫彩通信助理包6元版（立即生效）
争议业务名称:炫彩通信助理包6元版（立即生效）
受理渠道:上海航动科技有限公司（宜昌）
争议月份:2023年10月
争议费用:16
一线客服在系统里:未取消，请后台协助处理
是否承诺退费:否
用户要求:要求投诉 取消业务并对收费不认可 月份超出 前台无法补救 烦请后台协助处理</t>
  </si>
  <si>
    <t>BL202310081231371294</t>
  </si>
  <si>
    <t>18695065875</t>
  </si>
  <si>
    <t>张玲</t>
  </si>
  <si>
    <t>2023-10-08 17:50:46</t>
  </si>
  <si>
    <t>判断省分:湖北
:增值业务费用争议（含炫彩通信助理包云盘版等组合类增值业务）
:移网
:在补救范围内
:不认可
:小于等于500元，且仅限单倍、月份不超过12个月
:
高级模板内容：
赔付类型：:增值业务争议 
CBSS账单扣费名称：: 【到期时间2029-12-31 23:59:59】 已续 炫彩通信助理包-云盘版 -立即生效（湖北）
办理渠道:/
赔付月份：:2023年4月、2023年5月、2023年6月、2023年7月、2023年8月、2023年9月、2023年10月
返还倍率:单倍
赔付金额：:65
是否已经取消业务:否
是否承诺退费 ：:是
用户是否需要回复：:否
用户要求：:退费并且取消业务</t>
  </si>
  <si>
    <t>BL202310081211360989</t>
  </si>
  <si>
    <t>15271482913</t>
  </si>
  <si>
    <t>杨德炳</t>
  </si>
  <si>
    <t>2023-10-08 15:42:44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</si>
  <si>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办理渠道:10010
赔付月份：:2023年2月、2023年3月、2023年4月、2023年5月、2023年6月、2023年7月、2023年8月、2023年9月、2023年10月
返还倍率:单倍
赔付金额：:90
是否已经取消业务:是
是否承诺退费 ：:是
用户是否需要回复：:否
用户要求：:退费</t>
  </si>
  <si>
    <t>BL202310081148040645</t>
  </si>
  <si>
    <t>15549366692</t>
  </si>
  <si>
    <t>陈伍梅</t>
  </si>
  <si>
    <t>2023-10-08 15:22:27</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</si>
  <si>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 
赔付月份：:2023年10月、2023年9月、2023年1月、2023年2月、2023年3月、2023年4月、2023年5月、2023年6月、2023年7月、2023年8月
返还倍率:单倍
赔付金额：:95
是否已经取消业务:是
是否承诺退费 ：:是
用户是否需要回复：:否
用户要求：:要求取消并退费</t>
  </si>
  <si>
    <t>BL202310081335352199</t>
  </si>
  <si>
    <t>18674269159</t>
  </si>
  <si>
    <t>李如军</t>
  </si>
  <si>
    <t>2023-10-08 17:32:39</t>
  </si>
  <si>
    <t>判断省分:其他省分
:增值业务争议
判断省分:湖北
:移网
:在补救范围内
:不认可
:小于等于500元，且仅限单倍、月份不超过12个月
:
高级模板内容：
赔付类型：:增值业务争议 
CBSS账单扣费名称：:联通云盘2T尊享会员包2022版10元/月
办理渠道:10010
赔付月份：:2023年1月、2023年2月、2023年3月、2023年4月、2023年5月、2023年6月、2023年7月、2023年8月、2023年9月、2023年10月
返还倍率:单倍
赔付金额：:100
是否已经取消业务:是
是否承诺退费 ：:是
用户是否需要回复：:否
用户要求：:已承诺退费</t>
  </si>
  <si>
    <t>TS202310071857200184</t>
  </si>
  <si>
    <t>13227257211</t>
  </si>
  <si>
    <t>鄢云平</t>
  </si>
  <si>
    <t>2023-10-08 10:00:56</t>
  </si>
  <si>
    <t>判断省分:湖北
:流量费争议
:流量包定制争议
:不认可
:未享受
:小于等于500元，且仅限单倍、月份不超过12个月
:
高级模板内容：
投诉问题描述:用户称自己没有同意办理过流量包
业务名称:5G炫彩加油包19元10GB（次月生效）（湖北）
争议月份:2023年8月、2023年7月、2023年9月、2023年10月
争议金额:76
是否承诺退费:是
用户要求:办理退费，已告知用户退费不能抵扣项目，请核实处理，谢谢</t>
  </si>
  <si>
    <t>TS202310081417440266</t>
  </si>
  <si>
    <t>13032733815</t>
  </si>
  <si>
    <t>邓应杰</t>
  </si>
  <si>
    <t>2023-10-08 17:21:11</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</si>
  <si>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反应问题涉及场景:未经同意订购业务
产品名称:5G炫彩加油包19元10GB（次月生效）（湖北）
争议月份:2023年10月、2023年9月、2023年8月、2023年7月
是否承诺退费:是
承诺退费金额:76
是否取消业务（如取消失败，需加上系统报错的提示）:是
是否需要回复:否
用户要求:退费</t>
    </r>
  </si>
  <si>
    <t>TS202310080956070973</t>
  </si>
  <si>
    <t>13294240818</t>
  </si>
  <si>
    <t>杜启忠</t>
  </si>
  <si>
    <t>2023-10-08 14:47:11</t>
  </si>
  <si>
    <t xml:space="preserve">判断省分:湖北
:移网电话营销费用争议（套餐资费/融合宽带/副卡功能费类除外）
:不认可
:小于等于500元，且仅限单倍、月份不超过12个月
:
高级模板内容：
是否10016外呼:不记得
电话外呼号码:.
渠道名称:	 上海航动科技有限公司（宜昌）
反应问题涉及场景:未经同意订购业务
产品名称:	 5G炫彩加油包19元10GB
争议月份:2023年7月、2023年8月、2023年9月、2023年10月
是否承诺退费:是
承诺退费金额:76
是否取消业务（如取消失败，需加上系统报错的提示）:已取消
是否需要回复:否
用户要求:退费</t>
  </si>
  <si>
    <t>TS202310071931120837</t>
  </si>
  <si>
    <t>13135803220</t>
  </si>
  <si>
    <t>赵伟</t>
  </si>
  <si>
    <t>2023-10-08 10:59:46</t>
  </si>
  <si>
    <t xml:space="preserve">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产品名称:5G炫彩加油包19元10GB（立即生效）（湖北）
争议月份:2023年10月
是否承诺退费:是
承诺退费金额:19
是否取消业务（如取消失败，需加上系统报错的提示）:已取消
是否需要回复:否
用户要求:退费，谢谢</t>
  </si>
  <si>
    <t>TS202310071650311836</t>
  </si>
  <si>
    <t>15586351101</t>
  </si>
  <si>
    <t>谢晓瑞</t>
  </si>
  <si>
    <t>2023-10-08 10:54:13</t>
  </si>
  <si>
    <t xml:space="preserve">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ECQ10978
反应问题涉及场景:电话营销业务资费争议,未经同意订购业务
产品名称:	 5G炫彩加油包19元10GB（立即生效）（湖北） 订购
争议月份:2023年5月、2023年6月、2023年7月、2023年8月、2023年9月、2023年10月
是否承诺退费:是
承诺退费金额:114
是否取消业务（如取消失败，需加上系统报错的提示）:已取消
是否需要回复:否
用户要求:尽快处理谢谢</t>
  </si>
  <si>
    <t>TS202310081053540171</t>
  </si>
  <si>
    <t>13135825364</t>
  </si>
  <si>
    <t>宋江</t>
  </si>
  <si>
    <t>2023-10-08 15:32:46</t>
  </si>
  <si>
    <t xml:space="preserve">
高级模板内容：
投诉问题描述:用户表示不知情被办理低消业务，要求退费
业务名称:承诺低消（省内流量）49元档3GB（湖北）
争议月份:2023年5月、2023年6月、2023年7月、2023年8月、2023年9月
争议金额:140
办理渠道:无
前台是否取消:已取消
用户要求:退费</t>
  </si>
  <si>
    <t>TS202310071852250083</t>
  </si>
  <si>
    <t>13264900725</t>
  </si>
  <si>
    <t>彭文</t>
  </si>
  <si>
    <t>2023-10-08 11:12:18</t>
  </si>
  <si>
    <t>22年Q3Q4重点客户判断省分:其他省分
:电话营销争议
:不认可
判断省分:湖北
:移网电话营销费用争议（套餐资费/融合宽带/副卡功能费类除外）
:不认可
:大于500元
:
高级模板内容：
是否10016外呼:不记得
电话外呼号码:0
渠道名称:未提供
反应问题涉及场景:未经同意订购业务
产品名称:炫彩通信助理包-云盘版 -立即生效（湖北）
争议月份:2022年6月、2022年7月、2022年8月、2022年9月、2022年10月、2022年11月、2022年12月、2023年1月、2023年2月、2023年3月、2023年4月、2023年5月、2023年6月、2023年7月、2023年8月、2023年9月、2023年10月
是否承诺退费:否
承诺退费金额:0
是否取消业务（如取消失败，需加上系统报错的提示）:否，无法提供验证码
是否需要回复:是
用户要求:用户要求查询原因，要求取消和退费，请核实，谢谢</t>
  </si>
  <si>
    <t>TS202310071849380016</t>
  </si>
  <si>
    <t>15629338752</t>
  </si>
  <si>
    <t>毛光亮</t>
  </si>
  <si>
    <t>2023-10-08 09:59:47</t>
  </si>
  <si>
    <t xml:space="preserve">判断省分:湖北
:增值业务费用争议（含炫彩通信助理包云盘版等组合类增值业务）
:移网
:在补救范围内
:不认可
:小于等于500元，且仅限单倍、月份不超过12个月
:
高级模板内容：
投诉问题描述:用户不知情订购5G炫彩通信助理包-云盘版（首月5元半价），承诺退费不认可，要求以后所有营销都不要联系
业务名称:5G炫彩通信助理包-云盘版（首月5元半价）
争议月份:2023年2月、2023年3月、2023年4月、2023年6月、2023年5月、2023年7月、2023年8月、2023年9月、2023年10月
争议金额:85
是否已经取消业务:是
是否承诺退费:是
用户要求:用户不知情订购5G炫彩通信助理包-云盘版（首月5元半价），承诺退费不认可，要求以后所有营销都不要联系</t>
  </si>
  <si>
    <t>BL202310091104422087</t>
  </si>
  <si>
    <t>15672536982</t>
  </si>
  <si>
    <t>陈必秀</t>
  </si>
  <si>
    <t>2023-10-09 15:28:40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</si>
  <si>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办理渠道:10010
赔付月份：:2023年4月、2023年5月、2023年6月、2023年7月、2023年8月、2023年9月、2023年10月
返还倍率:单倍
赔付金额：:70
是否已经取消业务:是
是否承诺退费 ：:是
用户是否需要回复：:否
用户要求：:退费</t>
  </si>
  <si>
    <t>BL202310091035041553</t>
  </si>
  <si>
    <t>15571774646</t>
  </si>
  <si>
    <t>田产林</t>
  </si>
  <si>
    <t>2023-10-09 16:21:09</t>
  </si>
  <si>
    <t>&gt;业务号码&gt;15571774646；&gt;号码归属地&gt;宜昌；&gt;产品名称&gt;5G炫彩通信助理包-云盘版；&gt;产品代码&gt;91245135；&gt;产品编码&gt;无；&gt;订购时间&gt;2022-10-06 13:37:43；&gt;核查情况&gt;平台故障；&gt;不规范定制分类&gt;平台故障，无法判责；&gt;赠费金额&gt;10元；&gt;赠费时间&gt;2023-10-09；&gt;投诉内容&gt;[65岁以上老人]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赔付月份：:2023年10月
返还倍率:单倍
赔付金额：:10
是否已经取消业务:是
是否承诺退费 ：:是
用户是否需要回复：:否
用户要求：:退费</t>
  </si>
  <si>
    <t>BL202310091250321495</t>
  </si>
  <si>
    <t>18371778510</t>
  </si>
  <si>
    <t>徐显平</t>
  </si>
  <si>
    <t>2023-10-09 17:32:21</t>
  </si>
  <si>
    <r>
      <rPr>
        <sz val="11"/>
        <rFont val="宋体"/>
        <charset val="0"/>
      </rPr>
      <t>&gt;业务号码&gt;18371778510；&gt;号码归属地&gt;宜昌；&gt;产品名称&gt;联通助理-畅爽版 ；&gt;产品代码&gt;89000016；&gt;产品编码&gt;8900001601；&gt;订购时间&gt; 2023-10-08 20:12:35；&gt;核查情况&gt;平台故障；&gt;不规范定制分类&gt;平台故障，无法判责；&gt;退费金额&gt;26元；&gt;退费时间&gt;2023-10-09；&gt;投诉内容&gt;
高级模板内容：
赔付类型：:低消业务 
CBSS账单扣费名称：:</t>
    </r>
    <r>
      <rPr>
        <sz val="11"/>
        <rFont val="Arial"/>
        <charset val="0"/>
      </rPr>
      <t xml:space="preserve">	</t>
    </r>
    <r>
      <rPr>
        <sz val="11"/>
        <rFont val="宋体"/>
        <charset val="0"/>
      </rPr>
      <t xml:space="preserve"> 联通助理-畅爽版
办理渠道:.
赔付月份：:2023年10月
返还倍率:单倍
赔付金额：:26
是否已经取消业务:否
是否承诺退费 ：:是
用户是否需要回复：:否
用户要求：:退费</t>
    </r>
  </si>
  <si>
    <t>TS202310091333091919</t>
  </si>
  <si>
    <t>17671329658</t>
  </si>
  <si>
    <t>屈金玉</t>
  </si>
  <si>
    <t>2023-10-09 16:49:30</t>
  </si>
  <si>
    <t xml:space="preserve">
高级模板内容：
投诉问题描述:用户来电说明自己没有订购过5G超级会员白银版立即生效
业务名称:5G超级会员白银版立即生效
争议月份:2023年2月、2023年3月、2023年4月、2023年5月、2023年6月、2023年7月、2023年8月、2023年9月、2023年10月
争议金额:171
是否承诺退费:是
用户要求:退费</t>
  </si>
  <si>
    <t>TS202310081630291701</t>
  </si>
  <si>
    <t>15572755797</t>
  </si>
  <si>
    <t>田恒文</t>
  </si>
  <si>
    <t>2023-10-09 10:50:14</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</si>
  <si>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争议月份:2023年10月、2023年9月、2023年5月、2023年6月、2023年7月、2023年8月、2023年4月、2023年3月、2023年2月
是否承诺退费:是
承诺退费金额:85
是否取消业务（如取消失败，需加上系统报错的提示）:是
是否需要回复:否
用户要求:退费</t>
  </si>
  <si>
    <t>TS202310081443350968</t>
  </si>
  <si>
    <t>15629347883</t>
  </si>
  <si>
    <t>朱永国</t>
  </si>
  <si>
    <t>2023-10-09 09:02:38</t>
  </si>
  <si>
    <t xml:space="preserve">查询增值业务:
合约信息查询:
系统查询到有产品信息
:无确认方式
客户不了解此业务，要求取消或投诉
维系挽留:不接受
一键退订:退订成功
取消成功:要求退费
判断省分:湖北
:小于等于500元
:
高级模板内容：
是否10016外呼:不记得
电话外呼号码:-
渠道名称:上海航动科技有限公司
反应问题涉及场景:未经同意订购业务
产品名称:5G炫彩加油包19元10GB
争议月份:2023年6月、2023年7月、2023年8月、2023年9月、2023年10月
是否承诺退费:是
承诺退费金额:95
是否取消业务（如取消失败，需加上系统报错的提示）:是
是否需要回复:否
用户要求:要求退费，请处理谢谢</t>
  </si>
  <si>
    <t>TS202310081427140527</t>
  </si>
  <si>
    <t>13247281909</t>
  </si>
  <si>
    <t>谢顺珍</t>
  </si>
  <si>
    <t>2023-10-09 09:05:11</t>
  </si>
  <si>
    <t xml:space="preserve">查询增值业务:
合约信息查询:
系统查询到有产品信息
:无确认方式
客户不了解此业务，要求取消或投诉
维系挽留:不接受
一键退订:‘一键退订’按钮操作提示操作失败/‘退订选择’置灰
:退订成功
取消成功:要求退费
判断省分:湖北
:小于等于500元
:
高级模板内容：
是否10016外呼:不记得
电话外呼号码:无
渠道名称:上海航动科技有限公司（宜昌）
反应问题涉及场景:未经同意订购业务
产品名称:腾讯王卡-39元5G版超级会员（黄金版）-次月生效（已停售） +   超会/尊享权益包用户承诺在网享10元*12个月优惠（湖北）-次月生效（已停售）
争议月份:2023年5月、2023年6月、2023年7月、2023年8月、2023年9月、2023年10月
是否承诺退费:是
承诺退费金额:174
是否取消业务（如取消失败，需加上系统报错的提示）:是
是否需要回复:否
用户要求:退费</t>
  </si>
  <si>
    <t>TS202310081659550130</t>
  </si>
  <si>
    <t>15697276641</t>
  </si>
  <si>
    <t>李永龙</t>
  </si>
  <si>
    <t>2023-10-09 13:39:21</t>
  </si>
  <si>
    <t>判断省分:湖北
:移网电话营销费用争议（套餐资费/融合宽带/副卡功能费类除外）
:不认可
:大于500元
:
高级模板内容：
是否10016外呼:是
反应问题涉及场景:未经同意订购业务
产品名称:尊享权益包（白银版）次月生效和5G会员权益包（次月生效）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是否承诺退费:否
承诺退费金额:698
是否取消业务（如取消失败，需加上系统报错的提示）:是
是否需要回复:是
用户要求:我方尽快核实回复，否则投诉未说渠道，联系电话17621544566</t>
  </si>
  <si>
    <t>TS202310081922020946</t>
  </si>
  <si>
    <t>15549327897</t>
  </si>
  <si>
    <t>郑涛</t>
  </si>
  <si>
    <t>TCSI-B,TCSI-A</t>
  </si>
  <si>
    <t>2023-10-09 13:40:19</t>
  </si>
  <si>
    <t xml:space="preserve">判断省分:湖北
:移网电话营销费用争议（套餐资费/融合宽带/副卡功能费类除外）
:不认可
:大于500元
:
高级模板内容：
是否10016外呼:不记得
电话外呼号码:-
渠道名称: 上海航动科技有限公司（宜昌） 
反应问题涉及场景:未经同意订购业务
产品名称: 炫彩通信助理包-云盘版 -立即生效（湖北） 
争议月份:2022年7月、2022年8月、2022年9月、2022年10月、2022年11月、2022年12月、2023年1月、2023年2月、2023年3月、2023年4月、2023年5月、2023年6月、2023年7月、2023年8月、2023年9月、2023年10月
是否承诺退费:否
承诺退费金额:160
是否取消业务（如取消失败，需加上系统报错的提示）:是
是否需要回复:是
用户要求:用户要求将产生的所有费用退还，因超出12个月故记此单，请后台核实处理</t>
  </si>
  <si>
    <t>BL202310091644500591</t>
  </si>
  <si>
    <t>15997534160</t>
  </si>
  <si>
    <t>杨晓玲</t>
  </si>
  <si>
    <t>2023-10-10 15:16:59</t>
  </si>
  <si>
    <t>判断省分:湖北
:增值业务费用争议（含炫彩通信助理包云盘版等组合类增值业务）
:移网
:在补救范围内
:不认可
:小于等于500元，且仅限单倍、月份不超过12个月
:
高级模板内容：
赔付类型：:其他:电话营销
CBSS账单扣费名称：:2I专享39元20GB炫彩超会5G包 （次月生效）湖北超会/尊享权益包用户承诺在网享10元*12个月优惠（
办理渠道:营销
赔付月份：:2023年6月、2023年7月、2023年8月
返还倍率:单倍
赔付金额：:144
是否已经取消业务:是
是否承诺退费 ：:是
用户是否需要回复：:否
用户要求：:要求退还产生的费用 请处理谢谢</t>
  </si>
  <si>
    <t>BL202310101009551047</t>
  </si>
  <si>
    <t>15572759388</t>
  </si>
  <si>
    <t>宋钰玲</t>
  </si>
  <si>
    <t>2023-10-10 16:29:56</t>
  </si>
  <si>
    <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办理渠道:上海航动科技有限公司（宜昌）
赔付月份：:2023年4月、2023年5月、2023年6月、2023年7月、2023年8月、2023年9月、2023年10月
返还倍率:单倍
赔付金额：:65
是否已经取消业务:是
是否承诺退费 ：:是
用户是否需要回复：:否
用户要求：:退费</t>
  </si>
  <si>
    <t>TS202310091557591008</t>
  </si>
  <si>
    <t>13207200087</t>
  </si>
  <si>
    <t>2023-10-10 13:40:14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</si>
  <si>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反应问题涉及场景:未经同意订购业务
产品名称: 5G炫彩通信助理包-云盘版 
争议月份:2023年3月、2023年4月、2023年5月、2023年6月、2023年7月、2023年8月、2023年9月、2023年10月、2023年2月
是否承诺退费:是
承诺退费金额:85
是否取消业务（如取消失败，需加上系统报错的提示）:是
是否需要回复:否
用户要求:无</t>
  </si>
  <si>
    <t>TS202310091717140927</t>
  </si>
  <si>
    <t>2023-10-10 15:43:12</t>
  </si>
  <si>
    <t>判断省分:其他省分
:电话营销争议
:不认可
判断省分:湖北
:移网电话营销费用争议（套餐资费/融合宽带/副卡功能费类除外）
:不认可
:大于500元
:
高级模板内容：
是否10016外呼:是
反应问题涉及场景:未经同意订购业务
产品名称:20元10GB全国流量7日快餐包（湖北）-新
争议月份:2023年7月
是否承诺退费:是
承诺退费金额:20
是否取消业务（如取消失败，需加上系统报错的提示）:是
是否需要回复:是
用户要求:要求核查办理记录！核查办理录音，客户表示自己没有办理过！客户对前期工单：TS202310091333091919，赠款无法查询不认可！坐席已告知查询途径，客户依然查询不到！</t>
  </si>
  <si>
    <t>TS202310101810181820</t>
  </si>
  <si>
    <t>15897507886</t>
  </si>
  <si>
    <t>邹琳</t>
  </si>
  <si>
    <t>2023-10-11 09:46:28</t>
  </si>
  <si>
    <t>判断省分:湖北
:流量费争议
:流量包定制争议
:不认可
:未享受
:小于等于500元，且仅限单倍、月份不超过12个月
:
高级模板内容：
投诉问题描述:没有订购过5G优惠加油包19元10GB（立即生效）（湖北）业务，要求退费
业务名称:5G优惠加油包19元10GB（立即生效）（湖北）
争议月份:2023年10月
争议金额:19
是否承诺退费:是
用户要求:退费</t>
  </si>
  <si>
    <t>BL202310091842572449</t>
  </si>
  <si>
    <t>15334047166</t>
  </si>
  <si>
    <t>陈艳</t>
  </si>
  <si>
    <t>2023-10-11 09:44:17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</si>
  <si>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
办理渠道:海航动科技有限公司
赔付月份：:2023年7月、2023年8月、2023年9月、2023年10月
返还倍率:单倍
赔付金额：:20
是否已经取消业务:是
是否承诺退费 ：:是
用户是否需要回复：:否
用户要求：:已承诺退费</t>
  </si>
  <si>
    <t>BL202310110903221387</t>
  </si>
  <si>
    <t>15549329213</t>
  </si>
  <si>
    <t>唐本生</t>
  </si>
  <si>
    <t>2023-10-11 16:41:50</t>
  </si>
  <si>
    <t>&gt;业务号码&gt;15549329213；&gt;号码归属地&gt;宜昌；&gt;产品名称&gt;5G炫彩通信助理包-云盘版（首月5元半价）；&gt;产品代码&gt;91245135；&gt;产品编码&gt;无；&gt;订购时间&gt;2023-02-07 16:14:28；&gt;核查情况&gt;平台故障；&gt;不规范定制分类&gt;平台故障，无法判责；&gt;退费金额&gt;85元；&gt;退费时间&gt;2023/10/11；&gt;投诉内容&gt;
[65岁以上老人] 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赔付月份：:2023年2月、2023年3月、2023年4月、2023年5月、2023年6月、2023年7月、2023年8月、2023年9月、2023年10月
返还倍率:单倍
赔付金额：:85
是否已经取消业务:是
是否承诺退费 ：:是
用户是否需要回复：:否
用户要求：:用户要求尽快处理</t>
  </si>
  <si>
    <t>TS202310111318560428</t>
  </si>
  <si>
    <t>13117296451</t>
  </si>
  <si>
    <t>刘学文</t>
  </si>
  <si>
    <t>2023-10-11 15:01:12</t>
  </si>
  <si>
    <t xml:space="preserve">22年Q3Q4重点客户判断省分:湖北
:增值业务费用争议（含炫彩通信助理包云盘版等组合类增值业务）
:移网
:在补救范围内
:不认可
:大于500元
:
高级模板内容：
投诉问题描述:不知情开通业务
争议业务名称:	 炫彩通信助理包-云盘版 -立即生效（湖北） 
受理渠道:无
争议月份:2023年10月
争议费用:0
一线客服在系统里:已取消
是否承诺退费:否
用户要求:要求核实处理，因开通时间超出12个月，故没有承诺退费，请协助处理</t>
  </si>
  <si>
    <t>TS202310092006232058</t>
  </si>
  <si>
    <t>2023-10-11 13:36:36</t>
  </si>
  <si>
    <t>主办单位：湖北
客户类别：普通客户
10010是否打通：是
是否二次致电10015：是
是否联系：是
升级倾向：无
号码归属省：湖北
SVIP等级：
（增值业务快捷受理） 
 投诉号码：15997534160 
 联系号码：15997534160 
 受理渠道：10015热线 
 升级倾向：无 
 用户是否对业务费用存在争议 ：存在  2023.6-2023.10 预处理无账单信息，无法提单操作烦请协助
 是否需要退订业务: 否 
 处理意见 : 不退订需退费 
 备注 ：用户来电反映：增值业务扣费问题（5G超级会员白银版立即生效，2I专享39元20GB炫彩超会5G包 （次月生效）湖北），解释不满，要求取消并退费，请处理</t>
  </si>
  <si>
    <t>TS202310111510060559</t>
  </si>
  <si>
    <t>18727293483</t>
  </si>
  <si>
    <t>邓磊</t>
  </si>
  <si>
    <t>2023-10-12 16:42:44</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</si>
  <si>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202309月增值业务费:联通云盘会员服务费6
争议金额:6.00
需要退订业务:否</t>
  </si>
  <si>
    <t>BL202310111742041796</t>
  </si>
  <si>
    <t>18272269309</t>
  </si>
  <si>
    <t>贺良红</t>
  </si>
  <si>
    <t>2023-10-12 09:51:00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</si>
  <si>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办理渠道:线上
赔付月份：:2023年10月、2023年9月、2023年5月、2023年6月、2023年7月、2023年8月、2023年4月
返还倍率:单倍
赔付金额：:70
是否已经取消业务:否
是否承诺退费 ：:是
用户是否需要回复：:否
用户要求：:用户要求取消并退费</t>
  </si>
  <si>
    <t>TS202310112058160338</t>
  </si>
  <si>
    <t>13165610582</t>
  </si>
  <si>
    <t>雷书琼</t>
  </si>
  <si>
    <t>2023-10-12 13:36:40</t>
  </si>
  <si>
    <t>[10015转接10010用户] 判断省分:湖北
:流量费争议
:流量包定制争议
:不认可
:未享受
:小于等于500元，且仅限单倍、月份不超过12个月
:
高级模板内容：
投诉问题描述:没有订购过5G特惠加油包19元10GB（次月生效）（新）业务，要求退费
业务名称:5G特惠加油包19元10GB（次月生效）（新）
争议月份:2023年6月、2023年7月、2023年8月、2023年9月、2023年10月
争议金额:95
是否承诺退费:是
用户要求:退费</t>
  </si>
  <si>
    <t>TS202310121142011534</t>
  </si>
  <si>
    <t>15572700967</t>
  </si>
  <si>
    <t>肖家银</t>
  </si>
  <si>
    <t>2023-10-12 14:41:46</t>
  </si>
  <si>
    <t>判断省分:湖北
:流量费争议
:流量包定制争议
:不认可
:未享受
:小于等于500元，且仅限单倍、月份不超过12个月
:
高级模板内容：
投诉问题描述:不知情办理业务
业务名称:腾讯王卡-39元5G版超级会员（黄金版）-立即生效
争议月份:2022年11月、2022年12月、2023年1月、2023年2月、2023年3月、2023年4月、2023年5月、2023年6月、2023年7月、2023年8月、2023年9月、2023年10月
争议金额:468
是否承诺退费:是
用户要求:退费</t>
  </si>
  <si>
    <t>TS202310121505241007</t>
  </si>
  <si>
    <t>15607202716</t>
  </si>
  <si>
    <t>李自尚</t>
  </si>
  <si>
    <t>2023-10-12 17:07:26</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</si>
  <si>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反应问题涉及场景:未经同意订购业务,外呼时间影响正常工作休息
产品名称:炫彩通信助理包-云盘版 -立即生效（湖北）
争议月份:2023年4月、2023年5月、2023年7月、2023年6月、2023年8月、2023年9月、2023年10月
是否承诺退费:是
承诺退费金额:65
是否取消业务（如取消失败，需加上系统报错的提示）:是
是否需要回复:否
用户要求:退费</t>
  </si>
  <si>
    <t>TS202310121023541918</t>
  </si>
  <si>
    <t>17671264296</t>
  </si>
  <si>
    <t>2023-10-12 14:49:49</t>
  </si>
  <si>
    <t>判断省分:湖北
:移网电话营销费用争议（套餐资费/融合宽带/副卡功能费类除外）
:不认可
:小于等于500元，且仅限单倍、月份不超过12个月
:
高级模板内容：
是否10016外呼:是
反应问题涉及场景:未经同意订购业务
产品名称:湖北2I专享39元25GB/100分钟5G炫彩包 （立即生效）
争议月份:2023年4月、2023年5月、2023年6月、2023年7月、2023年8月、2023年9月、2023年10月
是否承诺退费:是
承诺退费金额:273
是否取消业务（如取消失败，需加上系统报错的提示）:是
是否需要回复:否
用户要求:用户来电要求退费 请后台工作人员协助处理 谢谢</t>
  </si>
  <si>
    <t>TS202310111756042473</t>
  </si>
  <si>
    <t>15672547350</t>
  </si>
  <si>
    <t>汪亚君</t>
  </si>
  <si>
    <t>2023-10-12 10:40:48</t>
  </si>
  <si>
    <t>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5G炫彩通信助理包-云盘版（首月5元半价）
争议月份:2023年10月、2023年5月、2023年6月、2023年7月、2023年8月、2023年3月、2023年4月、2023年9月
是否承诺退费:是
承诺退费金额:147
是否取消业务（如取消失败，需加上系统报错的提示）:是
是否需要回复:否
用户要求:退费</t>
  </si>
  <si>
    <t>BL202310121526430439</t>
  </si>
  <si>
    <t>13997685107</t>
  </si>
  <si>
    <t>刘向阳</t>
  </si>
  <si>
    <t>2023-10-12 17:22:20</t>
  </si>
  <si>
    <t>&gt;业务号码&gt;13997685107；&gt;号码归属地&gt;宜昌；&gt;产品名称&gt;炫彩通信助理包-云盘版 -次月生效（湖北）-10元；&gt;产品代码&gt;91212919；&gt;产品编码&gt;无 ；&gt;订购时间&gt;  	2022/5/1 0:00	；&gt;核查情况&gt;平台故障；&gt;不规范定制分类&gt;平台故障，无法判责；&gt;退费金额&gt;60元；&gt;退费时间&gt;	2023/10/12	；&gt;投诉内容
高级模板内容：
赔付类型：:增值业务争议 
CBSS账单扣费名称：:炫彩通信助理包-云盘版 -次月生效（湖北）-10元
办理渠道:上海航动科技有限公司（宜昌）
赔付月份：:2023年6月、2023年5月、2023年7月、2023年8月、2023年9月、2023年10月
返还倍率:单倍
赔付金额：:60
是否已经取消业务:是
是否承诺退费 ：:是
用户是否需要回复：:否
用户要求：:已承诺退费，用户认可，请协助，谢谢</t>
  </si>
  <si>
    <t>BL202310121005160684</t>
  </si>
  <si>
    <t>15672489092</t>
  </si>
  <si>
    <t>付高新</t>
  </si>
  <si>
    <t>南方一中心&gt;&gt;通发广进</t>
  </si>
  <si>
    <t>2023-10-12 16:23:19</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</si>
  <si>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赔付月份：:2023年9月、2023年10月
返还倍率:单倍
赔付金额：:20
是否已经取消业务:是
是否承诺退费 ：:是
用户是否需要回复：:否
用户要求：:用户要求退费至公有账户</t>
  </si>
  <si>
    <t>BL202310121529560489</t>
  </si>
  <si>
    <t>15549288216</t>
  </si>
  <si>
    <t>付先武</t>
  </si>
  <si>
    <t>2023-10-12 17:22:23</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</si>
  <si>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CBSS账单扣费名称：:5G炫彩通信助理包-云盘版（首月5元半价）（已停售）
办理渠道:上海航动科技有限公司（宜昌）
赔付月份：:2023年1月、2023年2月、2023年3月、2023年4月、2023年5月、2023年6月、2023年7月、2023年8月、2023年9月、2023年10月
返还倍率:单倍
赔付金额：:95
是否已经取消业务:是
是否承诺退费 ：:是
用户是否需要回复：:否
用户要求：:用户来电表示在不知情情况下办理该业务，要求取消以及退费；坐席已取消该业务；用户要求24小时内进行退费，否则就投诉；</t>
  </si>
  <si>
    <t>BL202310111538352321</t>
  </si>
  <si>
    <t>18671783170</t>
  </si>
  <si>
    <t>杨景程</t>
  </si>
  <si>
    <t>2023-10-12 11:34:41</t>
  </si>
  <si>
    <t>&gt;业务号码&gt;18671783170；&gt;号码归属地&gt;宜昌；&gt;产品名称&gt;炫彩通信助理包- 云盘版（立即生效）-湖北-10元 ；&gt;产品代码&gt; 无；&gt;产品编码&gt;91271441；&gt;订购时间&gt;2023-07-21 11:03:18；&gt;核查情况&gt;平台故障；&gt;不规范定制分类&gt;平台故障，无法判责；&gt;退费金额&gt;20元；&gt;退费时间&gt;2023-10-12；&gt;投诉内容&gt;
高级模板内容：
赔付类型：:增值业务争议 
CBSS账单扣费名称：:炫彩通信助理包- 云盘版（立即生效）-湖北-10元
SP产品ID/元素ID：:无
办理渠道:	 上海航动科技有限公司（宜昌） 
赔付月份：:2023年7月、2023年8月、2023年9月、2023年10月
返还倍率:单倍
赔付金额：:40
是否已经取消业务:是
是否承诺退费 ：:是
用户是否需要回复：:否
用户要求：:要求取消并退费</t>
  </si>
  <si>
    <t>TS202310121049330146</t>
  </si>
  <si>
    <t>17507202198</t>
  </si>
  <si>
    <t>2023-10-12 16:15:46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</si>
  <si>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用户要求:已承诺退费，无需回复</t>
  </si>
  <si>
    <t>TS202310111827570638</t>
  </si>
  <si>
    <t>18694097881</t>
  </si>
  <si>
    <t>王启平</t>
  </si>
  <si>
    <t>2023-10-12 10:33:50</t>
  </si>
  <si>
    <t>判断省分:湖北
:移网电话营销费用争议（套餐资费/融合宽带/副卡功能费类除外）
:不认可
:小于等于500元，且仅限单倍、月份不超过12个月
:
高级模板内容：
是否10016外呼:不记得
电话外呼号码:毫不知情
渠道名称: 上海航动科技有限公司（宜昌）
反应问题涉及场景:电话营销业务资费争议,未经同意订购业务,诱导订购（业务与实际宣传不符）
产品名称:19元抖音加油包（湖北）（次月生效）
争议月份:2023年10月、2023年9月、2023年8月、2023年7月、2023年6月、2023年5月、2023年4月
是否承诺退费:是
承诺退费金额:19
是否取消业务（如取消失败，需加上系统报错的提示）:已取消
是否需要回复:否
用户要求:退费（已承诺）
有升级倾向未标明</t>
  </si>
  <si>
    <t>TS202310121343421600</t>
  </si>
  <si>
    <t>2023-10-12 15:01:11</t>
  </si>
  <si>
    <t>判断省分:湖北
:流量费争议
:流量包定制争议
:不认可
:已享受
:
高级模板内容：
投诉问题描述:对号码订购的业务有争议，称没有订购过
业务名称:5G特惠加油包19元10GB（次月生效）（湖北）
争议月份:2023年4月、2023年5月、2023年6月、2023年7月、2023年8月、2023年9月、2023年10月
争议金额:133
是否承诺退费:否
用户要求:核实处理，另外要求取消 联通助理-智能应答5元（首月免费）</t>
  </si>
  <si>
    <t>TS202310111530061121</t>
  </si>
  <si>
    <t>17671346830</t>
  </si>
  <si>
    <t>施报</t>
  </si>
  <si>
    <t>2023-10-12 08:36:27</t>
  </si>
  <si>
    <t>主办单位：湖北
客户类别：普通客户
10010是否打通：否
是否二次致电10015：是
是否联系：否
升级倾向：
号码归属省：湖北
SVIP等级：
1. 问题类型:;
2. 投诉类型:办理争议;
3. 营业厅地址:;
4. 位置信息:;
5. 位置发生地:;
6. 投诉内容:昨天有中国联通推销员推销业务，说免费送我流量，结果今天我手机欠费了，为了推销欺骗客户，是电话引导我订购的一个流量业务
8. 办理业务的名称:推销流量
8. 无法办理的渠道:中国联通APP</t>
  </si>
  <si>
    <t>客户投诉问题：用户实际反映开通5G炫彩加油包19元10GB业务时电销人员未说明业务扣费的问题 投诉核查处理情况：经核实此业务已取消成功，下月生效。现为用户退还2023年10月功能费合计19元，此费用24小时到账，无法抵扣往月欠费及打印发票，给用户带来不便敬请谅解，我公司将会逐步加强人员管理提高服务质量，用户认可满意。 客户问题满意度：满意" 回单成功</t>
  </si>
  <si>
    <t>TS202310111913591416</t>
  </si>
  <si>
    <t>13217273383</t>
  </si>
  <si>
    <t>鲁作英</t>
  </si>
  <si>
    <t>2023-10-12 09:37:15</t>
  </si>
  <si>
    <t>高级模板内容：
投诉问题描述:用户不知情办理业务，前台已做解释，用户不认可，请后台工作人员协助处理！
业务名称:5G特惠加油包19元10GB（次月生效）（湖北）
争议月份:2023年3月、2023年4月、2023年8月、2023年7月、2023年10月、2023年6月、2023年5月、2023年9月
争议金额:-1
办理渠道:上海航动科技有限公司（宜昌）
前台是否取消:未取消
用户要求:用户要求回电：13085169985，取消，退费！</t>
  </si>
  <si>
    <t>TS202310121738442428</t>
  </si>
  <si>
    <t>13114458036</t>
  </si>
  <si>
    <t>肖萍</t>
  </si>
  <si>
    <t>2023-10-13 10:20:48</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</si>
  <si>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 云盘版（立即生效）-湖北-10元
争议月份:2023年7月、2023年8月、2023年9月、2023年10月
是否承诺退费:是
承诺退费金额:20
是否取消业务（如取消失败，需加上系统报错的提示）:已取消
是否需要回复:否
用户要求:退还共享账户，已承诺退费，无需回复</t>
  </si>
  <si>
    <t>TS202310131255090581</t>
  </si>
  <si>
    <t>15629344199</t>
  </si>
  <si>
    <t>易晓泽</t>
  </si>
  <si>
    <t>2023-10-13 16:27:14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</si>
  <si>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用户要求:退费到主卡15671033399</t>
  </si>
  <si>
    <t>TS202310131353271609</t>
  </si>
  <si>
    <t>15549366628</t>
  </si>
  <si>
    <t>董长华</t>
  </si>
  <si>
    <t>2023-10-13 17:30:18</t>
  </si>
  <si>
    <t xml:space="preserve">判断省分:湖北
:移网电话营销费用争议（套餐资费/融合宽带/副卡功能费类除外）
:不认可
:小于等于500元，且仅限单倍、月份不超过12个月
:
高级模板内容：
是否10016外呼:不记得
电话外呼号码:不记得
渠道名称:上海航动科技有限公司（宜昌）
反应问题涉及场景:电话营销业务资费争议
产品名称:5G炫彩加油包19元10GB（次月生效）（湖北）
争议月份:2023年8月、2023年9月、2023年10月
是否承诺退费:是
承诺退费金额:57
是否取消业务（如取消失败，需加上系统报错的提示）:是
是否需要回复:否
用户要求:退费</t>
  </si>
  <si>
    <t>BL202310121114551920</t>
  </si>
  <si>
    <t>15672502382</t>
  </si>
  <si>
    <t>屈艳华</t>
  </si>
  <si>
    <t>2023-10-13 16:42:51</t>
  </si>
  <si>
    <t>判断省分:其他省分
:增值业务争议
判断省分:湖北
:移网
:在补救范围内
:不认可
:小于等于500元，且仅限单倍、月份不超过12个月
:
高级模板内容：
赔付类型：:增值业务争议 
CBSS账单扣费名称：:5G特惠加油包19元10GB（立即生效）（湖北）
办理渠道:上海航动科技有限公司（宜昌）
赔付月份：:2023年4月、2023年5月、2023年6月、2023年7月、2023年8月、2023年9月、2023年10月
返还倍率:单倍
赔付金额：:133
是否已经取消业务:是
是否承诺退费 ：:是
用户是否需要回复：:否
用户要求：:退费</t>
  </si>
  <si>
    <t>TS202310121758090332</t>
  </si>
  <si>
    <t>18571024253</t>
  </si>
  <si>
    <t>赵晨阳</t>
  </si>
  <si>
    <t>2023-10-13 10:00:16</t>
  </si>
  <si>
    <t>判断省分:湖北
:移网电话营销费用争议（套餐资费/融合宽带/副卡功能费类除外）
:不认可
:大于500元
:
高级模板内容：
是否10016外呼:是
反应问题涉及场景:未经同意订购业务
产品名称:炫彩通信助理包8元版（立即生效）  5G优惠加油包19元10GB（立即生效）（湖北）
争议月份:2022年9月、2022年10月、2022年11月、2022年12月、2023年1月、2023年2月、2023年3月、2023年4月、2023年5月、2023年6月、2023年7月、2023年8月、2023年9月、2023年10月
是否承诺退费:否
承诺退费金额:0
是否取消业务（如取消失败，需加上系统报错的提示）:已经取消
是否需要回复:是
用户要求:尽快处理</t>
  </si>
  <si>
    <t>TS202310131243460371</t>
  </si>
  <si>
    <t>15507203826</t>
  </si>
  <si>
    <t>沈建江</t>
  </si>
  <si>
    <t>2023-10-13 15:52:14</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</si>
  <si>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ECQ10978
反应问题涉及场景:电话营销业务资费争议,未经同意订购业务
产品名称:</t>
    </r>
    <r>
      <rPr>
        <sz val="11"/>
        <rFont val="Arial"/>
        <charset val="0"/>
      </rPr>
      <t xml:space="preserve">	</t>
    </r>
    <r>
      <rPr>
        <sz val="11"/>
        <rFont val="宋体"/>
        <charset val="0"/>
      </rPr>
      <t xml:space="preserve"> 5G炫彩加油包19元10GB（次月生效）（湖北）
争议月份:2023年8月、2023年9月、2023年7月
是否承诺退费:是
承诺退费金额:57
是否取消业务（如取消失败，需加上系统报错的提示）:已取消
是否需要回复:否
用户要求:要求尽快处理费用并要求把 联通号码的联通营销电话都屏蔽16671085427   15507203826      18671743521  请协助谢谢   </t>
    </r>
  </si>
  <si>
    <t>TS202310121609350164</t>
  </si>
  <si>
    <t>071700663148</t>
  </si>
  <si>
    <t>袁学芹</t>
  </si>
  <si>
    <t>2023-10-13 09:30:32</t>
  </si>
  <si>
    <t>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反应问题涉及场景:诱导订购（业务与实际宣传不符）
产品名称: 15元*12个月合约千兆提速包（湖北）
争议月份:2023年5月、2023年6月、2023年7月、2023年8月、2023年9月、2023年10月
是否承诺退费:否
承诺退费金额:82.5
是否取消业务（如取消失败，需加上系统报错的提示）:我处无法取消，请协助处理
是否需要回复:是
用户要求:要求取消退费</t>
  </si>
  <si>
    <t>TS202310131916151845</t>
  </si>
  <si>
    <t>18527300096</t>
  </si>
  <si>
    <t>谭梦月</t>
  </si>
  <si>
    <t>2023-10-14 09:35:46</t>
  </si>
  <si>
    <t xml:space="preserve">判断省分:湖北
:流量费争议
:流量包定制争议
:不认可
:未享受
:小于等于500元，且仅限单倍、月份不超过12个月
:
高级模板内容：
投诉问题描述:流量包争议
业务名称:5G炫彩加油包19元10GB（次月生效）（湖北）
争议月份:2023年8月、2023年10月
争议金额:38
是否承诺退费:是
用户要求:退费</t>
  </si>
  <si>
    <t>TS202310141206381454</t>
  </si>
  <si>
    <t>13197335018</t>
  </si>
  <si>
    <t>唐治斌</t>
  </si>
  <si>
    <t>2023-10-14 15:16:35</t>
  </si>
  <si>
    <t>判断省分:湖北
:流量费争议
:流量包定制争议
:不认可
:未享受
:小于等于500元，且仅限单倍、月份不超过12个月
:
高级模板内容：
投诉问题描述:用户来电反映，对5G优惠加油包19元10GB（次月生效）（湖北）
业务名称:5G优惠加油包19元10GB（次月生效）（湖北）
争议月份:2023年2月、2023年3月、2023年4月、2023年5月、2023年6月、2023年7月、2023年8月、2023年9月、2023年10月
争议金额:171
是否承诺退费:是
用户要求:退费</t>
  </si>
  <si>
    <t>TS202310131631080569</t>
  </si>
  <si>
    <t>2023-10-14 11:06:33</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</si>
  <si>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产品名称:5G特惠加油包19元10GB（次月生效）（新）  
争议月份:2023年7月、2023年8月、2023年9月、2023年10月
是否承诺退费:是
承诺退费金额:76
是否取消业务（如取消失败，需加上系统报错的提示）:未取消，请后台协助取消，5G特惠加油包19元10GB（次月生效）（新）（已停售） ，用户暂时无法接收验证码
是否需要回复:否
用户要求:已承诺退费   ，同时用户也需要取消，5G特惠加油包19元10GB（次月生效）（新）（已停售） ，用户暂时无法接收验证码     请后台协助取消    用户有要求屏蔽10016</t>
  </si>
  <si>
    <t>TS202310141355350940</t>
  </si>
  <si>
    <t>18671773480</t>
  </si>
  <si>
    <t>占永凤</t>
  </si>
  <si>
    <t>2023-10-14 17:08:46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</si>
  <si>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争议月份:2023年9月、2023年10月、2023年8月、2023年7月、2023年6月
是否承诺退费:是
承诺退费金额:95
是否取消业务（如取消失败，需加上系统报错的提示）:否
是否需要回复:否
用户要求:尽快为其退费取消</t>
  </si>
  <si>
    <t>TS202310131645530959</t>
  </si>
  <si>
    <t>13032722789</t>
  </si>
  <si>
    <t>陈敬松</t>
  </si>
  <si>
    <t>2023-10-14 11:34:32</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</si>
  <si>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产品名称:超会/尊享权益包用户承诺在网享10元*12个月优惠2I专享39元20GB炫彩超会5G包 （次月生效
争议月份:2023年7月、2023年8月、2023年9月、2023年10月
是否承诺退费:是
承诺退费金额:116
是否取消业务（如取消失败，需加上系统报错的提示）:请取消
是否需要回复:否
用户要求:加急</t>
  </si>
  <si>
    <t>BL202310131707072336</t>
  </si>
  <si>
    <t>071700305147</t>
  </si>
  <si>
    <t>贾凤林</t>
  </si>
  <si>
    <t>2023-10-14 10:15:24</t>
  </si>
  <si>
    <t>判断省分:湖北
:增值业务费用争议（含炫彩通信助理包云盘版等组合类增值业务）
:固网
:是
:不认可
:小于等于500元，且仅限单倍、月份不超过12个月
:
高级模板内容：
赔付类型：:增值业务争议 
CBSS账单扣费名称：:宽带提速包（湖北）
办理渠道:上海航动科技有限公司（宜昌）
赔付月份：:2023年10月
返还倍率:单倍
赔付金额：:15
是否已经取消业务:否
是否承诺退费 ：:是
用户是否需要回复：:否
用户要求：:用户要求退费并取消，业务前台没有取消选项，请处理，谢谢</t>
  </si>
  <si>
    <t>TS202310132157211161</t>
  </si>
  <si>
    <t>15549285652</t>
  </si>
  <si>
    <t>李广梅</t>
  </si>
  <si>
    <t>2023-10-14 15:42:32</t>
  </si>
  <si>
    <t>[65岁以上老人] 
高级模板内容：
投诉问题描述:用户来电称没有订购业务炫彩通信助理包-立即生效（湖北），要求退费，前台解释用户不认可，请后台协助处理，谢谢
业务名称:炫彩通信助理包-立即生效（湖北）
争议月份:2022年1月、2022年2月、2022年3月、2022年4月、2022年5月、2022年6月、2022年7月、2022年8月、2022年9月、2022年10月、2022年11月、2022年12月、2023年1月、2023年2月、2023年3月、2023年4月、2023年5月、2023年6月、2023年7月、2023年8月、2023年9月、2023年10月
争议金额:286
办理渠道:/
前台是否取消:未取消
用户要求:用户要求退费并联系该号码15623622933</t>
  </si>
  <si>
    <t>TS202310151419251946</t>
  </si>
  <si>
    <t>投诉工单（2021版）&gt;&gt;融合&gt;&gt;【入网】金融分期等合约&gt;&gt;无法取消合约或收取违约金</t>
  </si>
  <si>
    <t>15549369928</t>
  </si>
  <si>
    <t>智雨露</t>
  </si>
  <si>
    <t>2023-10-15 15:06:36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</si>
  <si>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投诉内容:1：没有取消月固定19元流量包
2 ：上个月说好本月到账50元补贴未到账
争议金额:0.00
需要退订业务:否</t>
  </si>
  <si>
    <t>BL202310151446580710</t>
  </si>
  <si>
    <t>15571724152</t>
  </si>
  <si>
    <t>袁方袁</t>
  </si>
  <si>
    <t>2023-10-15 17:11:53</t>
  </si>
  <si>
    <t>&gt;业务号码&gt;15571724152；&gt;号码归属地&gt;宜昌；&gt;产品名称&gt;炫彩通信助理包-云盘版 -立即生效（湖北）；&gt;产品代码&gt;91212918；&gt;产品编码&gt;无；&gt;订购时间&gt;2023-04-11 09:56:39；&gt;核查情况&gt;平台故障；&gt;不规范定制分类&gt;平台故障，无法判责；&gt;退费金额&gt;65元；&gt;退费时间&gt;2023-10-15；&gt;投诉内容&gt;判断省分:其他省分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办理渠道:无
赔付月份：:2023年10月、2023年9月、2023年7月、2023年8月、2023年6月、2023年5月、2023年4月
返还倍率:单倍
赔付金额：:65
是否已经取消业务:是
是否承诺退费 ：:是
用户是否需要回复：:否
用户要求：:用户表示未开通过要求退费</t>
  </si>
  <si>
    <t>TS202310151409081750</t>
  </si>
  <si>
    <t>15671058236</t>
  </si>
  <si>
    <t>刘俊香</t>
  </si>
  <si>
    <t>2023-10-15 16:42:28</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</si>
  <si>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产品名称:5G炫彩加油包19元10GB（立即生效）（湖北）
争议月份:2023年10月
是否承诺退费:是
承诺退费金额:19
是否取消业务（如取消失败，需加上系统报错的提示）:是
是否需要回复:否
用户要求:用户要求退费</t>
  </si>
  <si>
    <t>BL202310141950091814</t>
  </si>
  <si>
    <t>13217174779</t>
  </si>
  <si>
    <t>黄亮</t>
  </si>
  <si>
    <t>2023-10-15 11:12:35</t>
  </si>
  <si>
    <t>&gt;业务号码&gt;13217174779；&gt;号码归属地&gt;宜昌；&gt;产品名称&gt;炫彩通信助理包-云盘版 -立即生效（湖北）；&gt;产品代码&gt;91212918；&gt;产品编码&gt;无；&gt;订购时间&gt;2022-07-13 13:00:07；&gt;核查情况&gt;平台故障；&gt;不规范定制分类&gt;平台故障，无法判责；&gt;退费金额&gt;10元；&gt;退费时间&gt;2023-10-15；&gt;投诉内容&gt;-------------
高级模板内容：
赔付类型：:冰激凌圣代包 
CBSS账单扣费名称：:炫彩通信助理包-云盘版 -立即生效（湖北）
SP产品ID/元素ID：:炫彩通信助理包-云盘版 -立即生效（湖北）
办理渠道:上海航动科技有限公司（宜昌）
赔付月份：:2023年10月
返还倍率:单倍
赔付金额：:10
是否已经取消业务:是
是否承诺退费 ：:是
用户是否需要回复：:否
用户要求：:退费</t>
  </si>
  <si>
    <t>TS202310161232581031</t>
  </si>
  <si>
    <t>13098416058</t>
  </si>
  <si>
    <t>邓兴保</t>
  </si>
  <si>
    <t>2023-10-16 14:56:50</t>
  </si>
  <si>
    <t>[65岁以上老人]判断省分:湖北
:流量费争议
:流量包定制争议
:不认可
:未享受
:小于等于500元，且仅限单倍、月份不超过12个月
:
高级模板内容：
投诉问题描述:用户来电反馈没有定制过流量包，要求退费
业务名称:5G炫彩加油包19元10GB（次月生效）（湖北）
争议月份:2023年7月、2023年8月、2023年9月、2023年10月
争议金额:76
是否承诺退费:是
用户要求:退费</t>
  </si>
  <si>
    <t>TS202310151552301351</t>
  </si>
  <si>
    <t>2023-10-16 13:32:29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</si>
  <si>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争议月份:2023年6月、2023年7月、2023年8月、2023年9月、2023年10月
是否承诺退费:是
承诺退费金额:95
是否取消业务（如取消失败，需加上系统报错的提示）:否
是否需要回复:否
用户要求:尽快为其退费取消</t>
  </si>
  <si>
    <t>TS202310151810381569</t>
  </si>
  <si>
    <t>15671059758</t>
  </si>
  <si>
    <t>王晓芳</t>
  </si>
  <si>
    <t>2023-10-16 09:42:34</t>
  </si>
  <si>
    <t>判断省分:其他省分
:增值业务争议
判断省分:湖北
:移网
:在补救范围内
:不认可
:大于500元
:
高级模板内容：
投诉问题描述:用户来电反映对不知情业务想退费
争议业务名称:尊享权益包（青铜版）立即生效，
受理渠道:上海航动科技有限公司（宜昌）
争议月份:2022年1月、2022年2月、2022年3月、2022年4月、2022年5月、2022年6月、2022年7月、2022年8月、2022年9月、2022年10月、2022年11月、2022年12月、2023年1月、2023年2月、2023年3月、2023年4月、2023年5月、2023年6月、2023年7月、2023年8月、2023年9月、2023年10月
争议费用:330
一线客服在系统里:已取消
是否承诺退费:否
用户要求:要求退费5G会员权益包（立即生效)费用（180）元</t>
  </si>
  <si>
    <t>TS202310151742231069</t>
  </si>
  <si>
    <t>13032742279</t>
  </si>
  <si>
    <t>卢长清</t>
  </si>
  <si>
    <t>2023-10-16 15:32:37</t>
  </si>
  <si>
    <t>#2022重保客户##2022重保客户#主办单位：湖北
客户类别：普通客户
10010是否打通：是
是否二次致电10015：是
是否联系：否
升级倾向：
号码归属省：湖北
SVIP等级：
1.问题类型:;
2.投诉类型:增值业务费争议;
3.营业厅地址:;
4.位置信息:;
5.位置发生地:;
6.投诉内容:5元炫铃和6元随意打语音包。在本人不知情的情况在私加业务。现要求取消并返还其全部费用，否则向上级部门投诉
关联10010客服热线工单流水号:TS202310131614440150</t>
  </si>
  <si>
    <t>TS202310171302100832</t>
  </si>
  <si>
    <t>13297282204</t>
  </si>
  <si>
    <t>聂少北</t>
  </si>
  <si>
    <t>2023-10-17 16:44:14</t>
  </si>
  <si>
    <t>判断省分:湖北
:移网电话营销费用争议（套餐资费/融合宽带/副卡功能费类除外）
:不认可
:小于等于500元，且仅限单倍、月份不超过12个月
:
高级模板内容：
是否10016外呼:是
反应问题涉及场景:未经同意订购业务
产品名称:39元5G版尊享权益包黄金版
争议月份:2023年6月、2023年7月、2023年8月、2023年9月、2023年10月
是否承诺退费:是
承诺退费金额:195
是否取消业务（如取消失败，需加上系统报错的提示）:是
是否需要回复:否
用户要求:用户要求退费*已承诺退费</t>
  </si>
  <si>
    <t>TS202310161715500123</t>
  </si>
  <si>
    <t>13197333556</t>
  </si>
  <si>
    <t>柳家玉</t>
  </si>
  <si>
    <t>2023-10-17 11:00:32</t>
  </si>
  <si>
    <t>判断省分:湖北
:流量费争议
:流量包定制争议
:不认可
:未享受
:小于等于500元，且仅限单倍、月份不超过12个月
:
高级模板内容：
投诉问题描述:称没有办理过要求退费
业务名称:5G炫彩加油包19元10GB（立即生效）（湖北）
争议月份:2023年7月、2023年8月、2023年9月、2023年10月
争议金额:76
是否承诺退费:是
用户要求:已承诺退费</t>
  </si>
  <si>
    <t>TS202310161647251891</t>
  </si>
  <si>
    <t>投诉工单（2021版）&gt;&gt;移网&gt;&gt;【产品及计费使用】产品及业务规则&gt;&gt;套餐资费不优惠</t>
  </si>
  <si>
    <t>15571700863</t>
  </si>
  <si>
    <t>蔡承志</t>
  </si>
  <si>
    <t>2023-10-17 16:54:36</t>
  </si>
  <si>
    <t>主办单位：湖北
客户类别：普通客户
10010是否打通：是
是否二次致电10015：是
是否联系：否
升级倾向：
号码归属省：湖北
SVIP等级：
1.问题类型:;
2.投诉类型:其他问题;
3.营业厅地址:;
4.位置信息:;
5.位置发生地:;
6.投诉内容:为啥从7月份开始就变了增加了那么多其他费用啊19变38我还是个学生党又是贫困户如果不是正常情况求求给我取消穷人家孩子没钱谢谢了
关联历史投诉流水号:其他问题，请手动查询</t>
  </si>
  <si>
    <t>BL202310170920330859</t>
  </si>
  <si>
    <t>13177058891</t>
  </si>
  <si>
    <t>周德志</t>
  </si>
  <si>
    <t>2023-10-17 14:53:06</t>
  </si>
  <si>
    <t>&gt;业务号码&gt;13177058891；&gt;号码归属地&gt;宜昌；&gt;产品名称&gt;炫彩通信助理包-云盘版-立即生效（湖北）；&gt;产品代码&gt;91212918；&gt;产品编码&gt;无；&gt;订购时间&gt;2023-04-2516:46:12；&gt;核查情况&gt;平台故障；&gt;不规范定制分类&gt;平台故障，无法判责；&gt;退费金额&gt;65元；&gt;退费时间&gt;2023-10-17；&gt;投诉内容&gt;
赔付类型：:增值业务争议
CBSS账单扣费名称：:炫彩通信助理包-云盘版
办理渠道:上海航动科技有限公司（宜昌）
赔付月份：:2023年4月、2023年5月、2023年6月、2023年7月、2023年8月、2023年9月、2023年10月
返还倍率:单倍
赔付金额：:65
是否已经取消业务:否
是否承诺退费：:是
用户是否需要回复：:否
用户要求：:用户要求尽快处理并取消业务，由于用户无法收到验证码已按流程进行身份认证请后台协助处理</t>
  </si>
  <si>
    <t>BL202310161851411426</t>
  </si>
  <si>
    <t>13114460823</t>
  </si>
  <si>
    <t>黄正耀</t>
  </si>
  <si>
    <t>2023-10-17 10:46:52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</si>
  <si>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办理渠道:上海航动科技有限公司（宜昌）
赔付月份：:2023年5月、2023年9月、2023年10月、2023年6月、2023年7月、2023年8月、2023年4月
返还倍率:单倍
赔付金额：:65
是否已经取消业务:是
是否承诺退费：:是
用户是否需要回复：:否
用户要求：:用户来电表示不知情订购，要求取消并退费，请后台尽快处理谢谢！</t>
  </si>
  <si>
    <t>TS202310171447030412</t>
  </si>
  <si>
    <t>071703882706</t>
  </si>
  <si>
    <t>王康玉</t>
  </si>
  <si>
    <t>2023-10-17 16:44:47</t>
  </si>
  <si>
    <t xml:space="preserve">
高级模板内容：
投诉问题描述:用户来电对业务：15元*12个月合约千兆提速包（湖北）开通不认可要求调取办理录音看是否经过本人同意要求取消并退费前台无权限操作取消请核实一并处理
业务名称:15元*12个月合约千兆提速包（湖北）
争议月份:2023年6月、2023年7月、2023年8月、2023年9月、2023年10月
争议金额:75
办理渠道:上海航动科技有限公司（宜昌）
前台是否取消:未取消
是否承诺退费:否
用户要求:用户来电对业务：15元*12个月合约千兆提速包（湖北）开通不认可要求调取办理录音看是否经过本人同意要求取消并退费前台无权限操作取消请核实一并处理</t>
  </si>
  <si>
    <t>TS202310171143021715</t>
  </si>
  <si>
    <t>18608608066</t>
  </si>
  <si>
    <t>刘斌</t>
  </si>
  <si>
    <t>2023-10-17 14:17:24</t>
  </si>
  <si>
    <t xml:space="preserve">判断省分:湖北
:增值业务费用争议（含炫彩通信助理包云盘版等组合类增值业务）
:移网
:在补救范围内
:不认可
:大于500元
:
高级模板内容：
投诉问题描述: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争议业务名称:5G加油包29元10GB（立即生效）
受理渠道:湖北省宜昌市OMO
争议月份:2023年9月、2023年10月
争议费用:58
一线客服在系统里:已取消
是否承诺退费:否
用户要求: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t>
  </si>
  <si>
    <t>其他：经核实客户于2023-09-14 03:41:56  通过自助渠道办理5G加油包29元10GB，现已取消，申请减免9-10月费用合计58元，另核实上海航动科技有限公司（宜昌）于2023-06-02 14:16:16推荐副卡办理 炫彩通信助理包- 云盘版 ，现已取消，并申请减免6-10月费用合计50元，共计108元，次月7日到账，此费用不可打印发票，客户满意</t>
  </si>
  <si>
    <t>BL202310181541322222</t>
  </si>
  <si>
    <t>13085159812</t>
  </si>
  <si>
    <t>潘心明</t>
  </si>
  <si>
    <t>2023-10-18 17:16:53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</si>
  <si>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办理渠道:无
赔付月份：:2023年9月
返还倍率:单倍
赔付金额：:10
是否已经取消业务:是
是否承诺退费：:是
用户是否需要回复：:否
用户要求：:用户称自己没有订购过炫彩通信助理包-云盘版-立即生效（湖北），现对扣费不认可，前台已经承诺退费，麻烦处理</t>
  </si>
  <si>
    <t>BL202310172005551331</t>
  </si>
  <si>
    <t>13040985021</t>
  </si>
  <si>
    <t>向元松</t>
  </si>
  <si>
    <t>2023-10-18 14:04:19</t>
  </si>
  <si>
    <t>判断省分:其他省分
:增值业务争议
判断省分:湖北
:移网
:在补救范围内
:不认可
:小于等于500元，且仅限单倍、月份不超过12个月
:
高级模板内容：
赔付类型：:增值业务争议
CBSS账单扣费名称：:5G超级会员白银版立即生效
办理渠道:无
赔付月份：:2023年1月、2023年2月、2023年3月、2023年4月、2023年5月、2023年6月、2023年7月、2023年8月、2023年9月、2023年10月、2022年8月、2022年9月、2022年10月、2022年11月、2022年12月
返还倍率:单倍
赔付金额：:285
是否已经取消业务:是
是否承诺退费：:是
用户是否需要回复：:否
用户要求：:尽快退费</t>
  </si>
  <si>
    <t>BL202310181102311450</t>
  </si>
  <si>
    <t>13085163061</t>
  </si>
  <si>
    <t>尤必宪</t>
  </si>
  <si>
    <t>2023-10-18 15:35:07</t>
  </si>
  <si>
    <t>&gt;业务号码&gt;13085163061；&gt;号码归属地&gt;宜昌；&gt;产品名称&gt;炫彩通信助理包-云盘版-立即生效（湖北）；&gt;产品代码&gt;91212918；&gt;产品编码&gt;无；&gt;订购时间&gt;2023-04-1009:31:08；&gt;核查情况&gt;平台故障；&gt;不规范定制分类&gt;平台故障，无法判责；&gt;退费金额&gt;65元；&gt;退费时间&gt;2023-10-18；&gt;投诉内容&gt;
高级模板内容：
赔付类型：:增值业务争议
CBSS账单扣费名称：:炫彩通信助理包-云盘版-立即生效（湖北）
办理渠道:上海航动科技有限公司（宜昌）
赔付月份：:2023年5月、2023年6月、2023年7月、2023年8月、2023年9月、2023年10月、2023年4月
返还倍率:单倍
赔付金额：:65
是否已经取消业务:是
是否承诺退费：:是
用户是否需要回复：:否
用户要求：:退费，同意服务补救方案</t>
  </si>
  <si>
    <t>TS202310181155280582</t>
  </si>
  <si>
    <t>071700530497</t>
  </si>
  <si>
    <t>刘英</t>
  </si>
  <si>
    <t>2023-10-18 14:45:13</t>
  </si>
  <si>
    <t>用户反映不知情15元*12个月合约千兆提速包（湖北）办理此业务，要求取消此业务，要求尽快联系回复处理。</t>
  </si>
  <si>
    <t>TS202310180846231375</t>
  </si>
  <si>
    <t>2023-10-18 14:13:11</t>
  </si>
  <si>
    <t>判断省分:湖北
:移网电话营销费用争议（套餐资费/融合宽带/副卡功能费类除外）
:不认可
:大于500元
:
高级模板内容：
是否10016外呼:不记得
电话外呼号码:无
渠道名称:无
反应问题涉及场景:未经同意订购业务
产品名称:5G超级会员白银版立即生效
争议月份:2023年1月、2023年2月、2023年3月、2023年4月、2023年5月、2023年6月、2023年7月、2023年8月、2023年9月、2023年10月、2023年11月、2023年12月、2022年8月、2022年12月、2022年11月、2022年10月、2022年9月
是否承诺退费:否
承诺退费金额:0
是否取消业务（如取消失败，需加上系统报错的提示）:已取消
是否需要回复:是
用户要求:用户表示订购不知情，要求查询5G超级会员白银版立即生效业务具体是在哪个渠道订购的，</t>
  </si>
  <si>
    <t>BL202310191108240489</t>
  </si>
  <si>
    <t>15572703901</t>
  </si>
  <si>
    <t>曹冰</t>
  </si>
  <si>
    <t>2023-10-19 15:16:33</t>
  </si>
  <si>
    <t>&gt;业务号码&gt;15572703901;&gt;号码归属地&gt;宜昌;&gt;产品名称&gt;5G炫彩加油包19元10GB（次月生效）（湖北）;&gt;产品代码&gt;91270894;&gt;产品编码&gt;无;&gt;订购时间&gt;2023-06-1113:42:47;&gt;核查情况&gt;平台故障;&gt;不规范定制分类&gt;平台故障，无法判责;&gt;赔付金额&gt;95元;&gt;退费时间&gt;2023-10-19;&gt;投诉内容&g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赔付月份：:2023年6月、2023年7月、2023年8月、2023年9月、2023年10月
返还倍率:单倍
赔付金额：:95
是否已经取消业务:是
是否承诺退费：:是
用户是否需要回复：:否
用户要求：:用户称未办理，要求退费</t>
  </si>
  <si>
    <t>BL202310211111581316</t>
  </si>
  <si>
    <t>18272250855</t>
  </si>
  <si>
    <t>李燕来</t>
  </si>
  <si>
    <t>2023-10-21 15:53:09</t>
  </si>
  <si>
    <t>&gt;业务号码&gt;18272250855；&gt;号码归属地&gt;宜昌；&gt;产品名称&gt;5G炫彩通信助理包-云盘版；&gt;产品代码&gt;91245135；&gt;产品编码&gt;无；&gt;订购时间&gt;2023-02-0416:18:09；&gt;核查情况&gt;平台故障；&gt;不规范定制分类&gt;平台故障，无法判责；&gt;赠费金额&gt;10元；&gt;赠费时间&gt;2023-10-21；&gt;投诉内容&gt;判断省分:其他省分
:增值业务争议
判断省分:湖北
:移网
:在补救范围内
:不认可
:小于等于500元，且仅限单倍、月份不超过12个月
:
高级模板内容：
赔付类型：:增值业务争议
CBSS账单扣费名称：:联通助理业务功能费5元、视频彩铃3元、联通云盘会员服务费2元
SP产品ID/元素ID：:无
办理渠道:上海航动科技有限公司（宜昌）
赔付月份：:2023年10月
返还倍率:单倍
赔付金额：:10
是否已经取消业务:是
是否承诺退费：:是
用户是否需要回复：:否
用户要求：:退费。</t>
  </si>
  <si>
    <t>TS202310230940230553</t>
  </si>
  <si>
    <t>15572763554</t>
  </si>
  <si>
    <t>黄明木</t>
  </si>
  <si>
    <t>2023-10-23 13:32:01</t>
  </si>
  <si>
    <t>[65岁以上老人]
高级模板内容：
是否10016外呼:不记得
电话外呼号码:不记得
渠道名称:上海航动科技有限公司（宜昌）
反应问题涉及场景:未经同意订购业务
产品名称:炫彩通信助理包体验版-立即生效（湖北）
争议月份:2023年10月、2023年9月、2023年5月、2023年6月、2023年7月、2023年8月、2023年4月、2023年3月、2023年2月、2023年1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用户要求:要求将产生的费用退还，超过12个月，故记此单</t>
  </si>
  <si>
    <t>TS202310251301212255</t>
  </si>
  <si>
    <t>13235631076</t>
  </si>
  <si>
    <t>2023-10-25 15:25:47</t>
  </si>
  <si>
    <t>判断省分:湖北
:移网电话营销费用争议（套餐资费/融合宽带/副卡功能费类除外）
:不认可
:大于500元
:
高级模板内容：
是否10016外呼:否
电话外呼号码:/
渠道名称:上海航动科技有限公司（宜昌）
反应问题涉及场景:未经同意订购业务
产品名称:联通助理-智能应答5元（首月免费）
争议月份:2021年9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用户要求:用户对业务办理不认可，要求退费
因用户业务办理超过12月，故在线未直接承诺为其退费</t>
  </si>
  <si>
    <t>BL202310261139290479</t>
  </si>
  <si>
    <t>13177058374</t>
  </si>
  <si>
    <t>冯建全</t>
  </si>
  <si>
    <t>2023-10-26 16:33:11</t>
  </si>
  <si>
    <t>&gt;业务号码&gt;13177058374；&gt;号码归属地&gt;宜昌；&gt;产品名称&gt;5G炫彩通信助理包-云盘版（首月5元半价）；&gt;产品代码&gt;无；&gt;产品编码&gt;91245135；&gt;订购时间&gt;2022-10-0309:53:49；&gt;核查情况&gt;平台故障；&gt;不规范定制分类&gt;平台故障，无法判责；&gt;退费金额&gt;120元；&gt;退费时间&gt;2023-10-26；&gt;投诉内容&gt;
高级模板内容：
赔付类型：:增值业务争议
CBSS账单扣费名称：:5G炫彩通信助理包-云盘版（首月5元半价）
办理渠道:上海航动科技有限公司（宜昌
赔付月份：:2022年11月、2022年12月、2023年1月、2023年2月、2023年3月、2023年4月、2023年5月、2023年6月、2023年7月、2023年8月、2023年9月、2023年10月
返还倍率:单倍
赔付金额：:120
是否已经取消业务:是
是否承诺退费：:是
用户是否需要回复：:否
用户要求：:用户要求退费</t>
  </si>
  <si>
    <t>BL202310261024501713</t>
  </si>
  <si>
    <t>15571725851</t>
  </si>
  <si>
    <t>吴秀英</t>
  </si>
  <si>
    <t>2023-10-26 15:36:41</t>
  </si>
  <si>
    <t>&gt;业务号码&gt;15571725851；&gt;号码归属地&gt;宜昌；&gt;产品名称&gt;炫彩通信助理包-云盘版（立即生效）-湖北-10元；&gt;产品代码&gt;91271441；&gt;产品编码&gt;无；&gt;订购时间&gt;2023-07-2217:50:45；&gt;核查情况&gt;平台故障；&gt;不规范定制分类&gt;平台故障，无法判责；&gt;退费金额&gt;20元；&gt;退费时间&gt;2023-10-26；&gt;投诉内容&gt;
高级模板内容：
赔付类型：:增值业务争议
CBSS账单扣费名称：:	炫彩通信助理包-云盘版（立即生效）-湖北-10元订购
办理渠道:	上海航动科技有限公司（宜昌）
赔付月份：:2023年7月、2023年8月、2023年9月、2023年10月
返还倍率:单倍
赔付金额：:20
是否已经取消业务:是
是否承诺退费：:是
用户是否需要回复：:否
用户要求：:立即解决</t>
  </si>
  <si>
    <t>BL202310251001151245</t>
  </si>
  <si>
    <t>15671048611</t>
  </si>
  <si>
    <t>陈敏</t>
  </si>
  <si>
    <t>2023-10-25 15:48:33</t>
  </si>
  <si>
    <t>&gt;业务号码&gt;15671048611&gt;号码归属地&gt;宜昌；&gt;产品名称&gt;5G炫彩通信助理包-云盘版（首月5元半价）；&gt;产品代码&gt;无；&gt;产品编码&gt;91245135；&gt;订购时间&gt;2023-02-1317:02:09；&gt;核查情况&gt;平台故障；&gt;不规范定制分类&gt;平台故障，无法判责；&gt;退费金额&gt;85元；&gt;退费时间&gt;2023年10月25日&gt;投诉内容&gt;
高级模板内容：
赔付类型：:增值业务争议
CBSS账单扣费名称：:5G炫彩通信助理包-云盘版（首月5元半价）
办理渠道:上海航动科技有限公司（宜昌）
赔付月份：:2023年9月、2023年2月、2023年3月、2023年4月、2023年5月、2023年6月、2023年7月、2023年8月、2023年10月
返还倍率:单倍
赔付金额：:85
是否已经取消业务:是
是否承诺退费：:是
用户是否需要回复：:否
用户要求：:退费</t>
  </si>
  <si>
    <t>BL202310250807020195</t>
  </si>
  <si>
    <t>15629341308</t>
  </si>
  <si>
    <t>李中淼</t>
  </si>
  <si>
    <t>2023-10-25 14:03:01</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</si>
  <si>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SP产品ID/元素ID：:5G炫彩通信助理包-云盘版（首月5元半价）
办理渠道:上海航动科技有限公司（宜昌）
赔付月份：:2023年10月
返还倍率:单倍
赔付金额：:10
是否已经取消业务:是
是否承诺退费：:是
用户是否需要回复：:否
用户要求：:退费</t>
  </si>
  <si>
    <t>TS202310282038531673</t>
  </si>
  <si>
    <t>13297289811</t>
  </si>
  <si>
    <t>刘克双</t>
  </si>
  <si>
    <t>2023-10-29 10:50:02</t>
  </si>
  <si>
    <t>判断省分:其他省分
:增值业务争议
判断省分:湖北
:移网
:不在补救范围内
:不认可
:
高级模板内容：
投诉问题描述:用户办理增值业务不认可！
争议业务名称:5G炫彩通信助理包-云盘版（首月5元半价）
受理渠道:上海航动科技有限公司（宜昌）
争议月份:2023年2月、2023年3月、2023年4月、2023年7月、2023年6月、2023年5月
争议费用:-1
一线客服在系统里:已取消
是否承诺退费:否
用户要求:退费！</t>
  </si>
  <si>
    <t>TS202310262125062382</t>
  </si>
  <si>
    <t>18674250660</t>
  </si>
  <si>
    <t>吴金辉</t>
  </si>
  <si>
    <t>2023-10-27 11:21:53</t>
  </si>
  <si>
    <t>判断省分:湖北
:移网电话营销费用争议（套餐资费/融合宽带/副卡功能费类除外）
:不认可
:小于等于500元，且仅限单倍、月份不超过12个月
:
高级模板内容：
是否10016外呼:否
电话外呼号码:无法核实
渠道名称:上海航动科技有限公司（宜昌）
反应问题涉及场景:未经同意订购业务
产品名称:19元5G流量语音炫彩包5GB+100分钟（次月生效）（湖北），5G特惠加油包19元10GB（立即生效）（湖北）
争议月份:2023年4月、2023年5月、2023年6月、2023年7月、2023年8月、2023年9月、2023年10月
是否承诺退费:是
承诺退费金额:209
是否已经取消业务（如取消失败，需加上系统报错的提示）:是
是否需要回复:否
用户要求:尽快处理</t>
  </si>
  <si>
    <t>BL202310271248462178</t>
  </si>
  <si>
    <t>15671035781</t>
  </si>
  <si>
    <t>刘德兵</t>
  </si>
  <si>
    <t>2023-10-27 16:05:11</t>
  </si>
  <si>
    <t>查询增值业务:
合约信息查询:
系统查询到有产品信息
:无确认方式
客户不了解此业务，要求取消或投诉
维系挽留:不接受
一键退订:‘一键退订’按钮操作提示操作失败/‘退订选择’置灰
:附属产品
:退订成功
取消成功:要求退费
判断省分:湖北
:小于等于500元
:
高级模板内容：
赔付类型：:5G产品
CBSS账单扣费名称：:5G炫彩加油包19元10GB（次月生效）（湖北）
SP产品ID/元素ID：:/
办理渠道:上海航动科技有限公司（宜昌）
赔付月份：:2023年6月、2023年7月、2023年8月、2023年9月、2023年10月
返还倍率:单倍
赔付金额：:95
是否已经取消业务:是
是否承诺退费：:是
用户是否需要回复：:否
用户要求：:要求尽快处理</t>
  </si>
  <si>
    <t>BL202310271523041799</t>
  </si>
  <si>
    <t>18674201056</t>
  </si>
  <si>
    <t>舒鹏</t>
  </si>
  <si>
    <t>2023-10-28 11:02:16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</si>
  <si>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CBSS账单扣费名称：:炫彩通信助理包-云盘版、漏话提醒基础版
办理渠道:上海航动科技有限公司、湖北省分公司电子商务
赔付月份：:2023年5月、2023年7月
返还倍率:单倍
赔付金额：:10
是否已经取消业务:是
是否承诺退费：:是
用户是否需要回复：:是
用户要求：:1</t>
  </si>
  <si>
    <t>TS202310011500031362</t>
  </si>
  <si>
    <t>13247284033</t>
  </si>
  <si>
    <t>林文香</t>
  </si>
  <si>
    <t>2023-10-01 16:04:13</t>
  </si>
  <si>
    <t xml:space="preserve">[65岁以上老人]判断省分:其他省分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产品名称:炫彩通信助理包-云盘版-立即生效（湖北）
争议月份:2023年1月、2023年2月、2023年3月、2023年4月、2023年5月、2023年6月、2023年7月、2023年8月、2023年9月、2022年9月、2022年10月、2022年7月、2022年11月、2022年8月、2022年12月
是否承诺退费:否
承诺退费金额:145
是否取消业务（如取消失败，需加上系统报错的提示）:是
是否需要回复:是
用户要求:用户来电反映自己没有订购过此业务，要求退费，业务订购超过12个月,我处未承诺退费,请后台协助处理，谢谢</t>
  </si>
  <si>
    <t>TS202309301826270503</t>
  </si>
  <si>
    <t>16671729876</t>
  </si>
  <si>
    <t>肖列富</t>
  </si>
  <si>
    <t>2023-10-01 13:41:30</t>
  </si>
  <si>
    <t>判断省分:湖北
:增值业务费用争议（含炫彩通信助理包云盘版等组合类增值业务）
:移网
:在补救范围内
:不认可
:大于500元
:
高级模板内容：
投诉问题描述:办理不认可
争议业务名称:炫彩通信助理包-云盘版-立即生效（湖北）
受理渠道:1
争议月份:2022年7月、2022年9月、2022年10月、2022年11月、2022年8月、2022年12月、2023年1月、2023年2月、2023年3月、2023年4月、2023年5月、2023年6月、2023年7月、2023年8月、2023年9月
争议费用:1
一线客服在系统里:已取消
是否承诺退费:否
用户要求:退费</t>
  </si>
  <si>
    <t>TS202310020934041270</t>
  </si>
  <si>
    <t>阳海涛</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</si>
  <si>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产品名称:5G炫彩通信助理包-云盘版（首月5元半价）
争议月份:2023年2月、2023年3月、2023年4月、2023年5月、2023年6月、2023年7月、2023年8月、2023年9月、2023年10月
是否承诺退费:是
承诺退费金额:85
是否取消业务（如取消失败，需加上系统报错的提示）:已取消
是否需要回复:否
用户要求:前台已在线承诺用户减免，并已告知退还的费用无法抵扣项目，请直接退费，无需回复</t>
  </si>
  <si>
    <t>TS202310021123011937</t>
  </si>
  <si>
    <t>赵明学</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</si>
  <si>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用户要求:用户要求退费，已在线承诺，谢谢</t>
  </si>
  <si>
    <t>TS202310021607281564</t>
  </si>
  <si>
    <t>杨道春</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</si>
  <si>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
是否承诺退费:是
承诺退费金额:76
是否取消业务（如取消失败，需加上系统报错的提示）:无
是否需要回复:否
用户要求:退费</t>
  </si>
  <si>
    <t>TS202310021843590355</t>
  </si>
  <si>
    <t>张琴</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</si>
  <si>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争议月份:2023年8月、2023年9月、2023年10月、2023年7月
是否承诺退费:是
承诺退费金额:76
是否取消业务（如取消失败，需加上系统报错的提示）:无
是否需要回复:否
用户要求:尽快退费并取消</t>
  </si>
  <si>
    <t>TS202310022110450369</t>
  </si>
  <si>
    <t>王世平</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</si>
  <si>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争议月份:2023年2月、2023年3月、2023年4月、2023年5月、2023年6月、2023年7月、2023年8月、2023年9月、2023年10月
是否承诺退费:是
承诺退费金额:45
是否取消业务（如取消失败，需加上系统报错的提示）:已取消
是否需要回复:否
用户要求:退还共享账号，已承诺退费，无需回复</t>
  </si>
  <si>
    <t>TS202310021357230810</t>
  </si>
  <si>
    <t>唐超</t>
  </si>
  <si>
    <t>判断省分:湖北
:流量费争议
:流量包定制争议
:不认可
:未享受
:小于等于500元，且仅限单倍、月份不超过12个月
:
高级模板内容：
投诉问题描述:用户来电对流量包不认可，
业务名称:5G炫彩加油包19元10GB（次月生效）（湖北）
争议月份:2023年9月
争议金额:19
是否承诺退费:是
用户要求:退费</t>
  </si>
  <si>
    <t>TS202310031408290436</t>
  </si>
  <si>
    <t>周红森</t>
  </si>
  <si>
    <t>判断省分:其他省分
:增值业务争议
判断省分:湖北
:移网
:在补救范围内
:不认可
:大于500元
:
高级模板内容：
投诉问题描述:用户对炫彩通信助理包体验版-立即生效（湖北）开通不认可要求处理退费
争议业务名称:炫彩通信助理包体验版-立即生效（湖北）
受理渠道:无
争议月份:2023年1月、2023年2月、2023年3月、2023年4月、2023年5月、2023年6月、2023年7月、2023年8月、2023年9月、2023年10月、2022年1月、2022年2月、2022年3月、2022年4月、2022年5月、2022年6月、2022年7月、2022年8月、2022年9月、2022年10月、2022年11月、2022年12月、2021年12月、2021年11月
争议费用:144
一线客服在系统里:已取消
是否承诺退费:否
用户要求:立即核实处理回复</t>
  </si>
  <si>
    <t>TS202310031146181944</t>
  </si>
  <si>
    <t>袁玉双</t>
  </si>
  <si>
    <t>用户来电反馈接到营销电话告知免费提速，现在查账单显示有扣费15元，系统订购15元提速包(湖北)（立即生效，次月收费）-已向用户解释挽留无效，用户坚持要求取消并且退费，请公司核实处理</t>
  </si>
  <si>
    <t>TS202310021635532335</t>
  </si>
  <si>
    <t>董远兴</t>
  </si>
  <si>
    <t>判断省分:湖北
:移网电话营销费用争议（套餐资费/融合宽带/副卡功能费类除外）
:不认可
:大于500元
:
高级模板内容：
是否10016外呼:是
反应问题涉及场景:未经同意订购业务
产品名称:腾讯王卡-39元5G版超级会员（黄金版）-次月生效
争议月份:2023年1月、2023年2月、2023年3月、2023年4月、2023年5月、2023年6月、2023年7月、2023年8月、2023年9月、2023年10月、2022年5月、2022年6月、2022年7月、2022年8月、2022年10月、2022年9月、2022年11月、2022年12月
是否承诺退费:否
承诺退费金额:702
是否取消业务（如取消失败，需加上系统报错的提示）:否（用户无法提供验证码）
是否需要回复:是
用户要求:用户要求取消业务并退费，请核实处理，谢谢。</t>
  </si>
  <si>
    <t>TS202310031650582393</t>
  </si>
  <si>
    <t>13872466206</t>
  </si>
  <si>
    <t>谭国闾</t>
  </si>
  <si>
    <t>2023-10-04 11:22:18</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</si>
  <si>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用户要求:已承诺退费，请处理谢谢！</t>
  </si>
  <si>
    <t>BL202310032031550320</t>
  </si>
  <si>
    <t>15671041217</t>
  </si>
  <si>
    <t>徐万兵</t>
  </si>
  <si>
    <t>2023-10-04 14:41:44</t>
  </si>
  <si>
    <t>判断省分:其他省分
:增值业务争议
判断省分:湖北
:移网
:在补救范围内
:不认可
:小于等于500元，且仅限单倍、月份不超过12个月
:
高级模板内容：
赔付类型：:增值业务争议
CBSS账单扣费名称：:19元加油包专享100分钟语音（湖北）
SP产品ID/元素ID：:湖北
办理渠道:无
赔付月份：:2023年5月、2023年6月、2023年7月、2023年8月、2023年9月、2023年10月
返还倍率:单倍
赔付金额：:114
是否已经取消业务:是
是否承诺退费：:是
用户是否需要回复：:否
用户要求：:用户称对扣费，不认可，要求进行核实退费</t>
  </si>
  <si>
    <t>TS202310041609240309</t>
  </si>
  <si>
    <t>15671038679</t>
  </si>
  <si>
    <t>毛荣华</t>
  </si>
  <si>
    <t>2023-10-04 17:17:26</t>
  </si>
  <si>
    <t xml:space="preserve">判断省分:湖北
:流量费争议
:流量包定制争议
:不认可
:未享受
:小于等于500元，且仅限单倍、月份不超过12个月
:
高级模板内容：
投诉问题描述:用户来电反映没有订购流量包：5G炫彩加油包19元10GB（立即生效）（湖北）要求退费
业务名称:5G炫彩加油包19元10GB（立即生效）（湖北）
争议月份:2023年9月、2023年10月
争议金额:38
是否承诺退费:是
用户要求:退费</t>
  </si>
  <si>
    <t>BL202310031721390282</t>
  </si>
  <si>
    <t>15549344959</t>
  </si>
  <si>
    <t>鲁艾华</t>
  </si>
  <si>
    <t>2023-10-04 14:20:20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</si>
  <si>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赔付月份：:2023年1月、2023年2月、2023年3月、2023年4月、2023年5月、2023年6月、2023年7月、2023年8月、2023年9月、2023年10月、2022年8月、2022年9月、2022年10月、2022年11月、2022年12月
返还倍率:单倍
赔付金额：:150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</si>
  <si>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TS202310042059301181</t>
  </si>
  <si>
    <t>刘淑秀</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</si>
  <si>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产品名称:炫彩通信助理包-云盘版-立即生效（湖北）
争议月份:2023年10月
是否承诺退费:是
承诺退费金额:10
是否取消业务（如取消失败，需加上系统报错的提示）:否
是否需要回复:否
用户要求:取消并退费</t>
  </si>
  <si>
    <t>TS202310051219210943</t>
  </si>
  <si>
    <t>杨芳</t>
  </si>
  <si>
    <t>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产品名称:5G炫彩加油包19元10GB（次月生效）（湖北）
争议月份:2023年10月
是否承诺退费:是
承诺退费金额:19
是否取消业务（如取消失败，需加上系统报错的提示）:是
是否需要回复:否
用户要求:退钱</t>
  </si>
  <si>
    <t>TS202310051240391431</t>
  </si>
  <si>
    <t>李自成</t>
  </si>
  <si>
    <t>判断省分:其他省分
:流量计费争议
判断省分::流量包定制争议
:不认可
:未享受
:小于等于500元，且仅限单倍、月份不超过12个月
:
高级模板内容：
投诉问题描述:用户来电称自己没有要求办理过这流量包
业务名称:5G炫彩加油包19元10GB（次月生效）（湖北）5G特惠加油包19元10GB（次月生效）（湖北）
争议月份:2023年3月、2023年4月、2023年5月、2023年6月、2023年7月、2023年8月、2023年9月、2023年10月
争议金额:266
是否承诺退费:是
用户要求:要求把产生的费用全部退还</t>
  </si>
  <si>
    <t>TS202310051307032018</t>
  </si>
  <si>
    <t>陈贤菊</t>
  </si>
  <si>
    <t>[65岁以上老人]判断省分:其他省分
:增值业务争议
判断省分:湖北
:移网
:在补救范围内
:不认可
:大于500元
:
高级模板内容：
投诉问题描述:承诺退费一年不认可要求我司为其退从开通到现在的费用请回复谢谢
争议业务名称:炫彩通信助理包-云盘版-立即生效（湖北）
受理渠道:电销
争议月份:2023年1月、2023年2月、2023年3月、2023年4月、2023年5月、2023年6月、2023年7月、2023年8月、2023年9月、2022年8月、2022年9月、2022年10月、2022年11月、2022年12月
争议费用:1
一线客服在系统里:已取消
是否承诺退费:是
用户要求:退从开通到现在的费用</t>
  </si>
  <si>
    <t>TS202310041801130586</t>
  </si>
  <si>
    <t>刘祖军</t>
  </si>
  <si>
    <t>高级模板内容：
投诉问题描述:用户来电对5G升级包9元2GB（次月生效）产生的扣费不认可，表示自己一直没有办理，要求我方退费
业务名称:5G升级包9元2GB（次月生效）
争议月份: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争议金额:234
是否承诺退费:否
用户要求:退费</t>
  </si>
  <si>
    <t>TS202310061612062481</t>
  </si>
  <si>
    <t>投诉工单（2021版）&gt;&gt;移网&gt;&gt;【变更及服务】渠道服务&gt;&gt;营业厅人员态度差/时效性差</t>
  </si>
  <si>
    <t>13114457062</t>
  </si>
  <si>
    <t>伍凤琼</t>
  </si>
  <si>
    <t>2023-10-06 17:31:12</t>
  </si>
  <si>
    <t xml:space="preserve">[65岁以上老人] 
高级模板内容：
投诉问题描述:用户来电反映营业厅工作人员态度差，
渠道名称:松木坪镇联通营业厅
渠道地址:湖北省宜昌市宜都县松木坪镇联通营业厅
用户要求:反馈投诉，尽快加强培训</t>
  </si>
  <si>
    <t>解释宣传：松木坪镇联通营业厅AA，用户反映营业厅办理缴费问题解释宣传错误，考虑客户感知，申请减免本月月租费用合计15元，24小时内到账，此费用不可打印账单发票，回访满意</t>
  </si>
  <si>
    <t>TS202310061251120314</t>
  </si>
  <si>
    <t>18671738100</t>
  </si>
  <si>
    <t>冷国松</t>
  </si>
  <si>
    <t>2023-10-06 14:29:27</t>
  </si>
  <si>
    <t xml:space="preserve">
高级模板内容：
投诉问题描述:宣传与实际不一致不认可
业务名称:办卡宣传充200元送70元
宣传渠道:网厅
宣传内容:充200元送70元
实际情况:充200元送20元
用户要求:要求核实回复处理</t>
  </si>
  <si>
    <t>配送争议：伍家孙伟伟AA，用户反馈配送员当时宣传时告知充200元送70元，经核实，实际到账了20元，已跟用户解释清楚，考虑用户感知，申请补赠50元，24小时到账，此费用不可打印发票，满意</t>
  </si>
  <si>
    <t>TS202310021908590856</t>
  </si>
  <si>
    <t>董凤霞</t>
  </si>
  <si>
    <t>判断省分:其他省分
:流量计费争议
判断省分::流量包定制争议
:不认可
:未享受
:小于等于500元，且仅限单倍、月份不超过12个月
:
高级模板内容：
投诉问题描述:用户来电告知该流量包（5G特惠加油包19元10GB（立即生效）（新））不知情续订要求我方退费
业务名称:5G特惠加油包19元10GB（立即生效）（新）
争议月份:2023年10月
争议金额:19
是否承诺退费:是
用户要求:用户无法提供验证码，前台已验证用户身份信息，请后台协助取消</t>
  </si>
  <si>
    <t>TS202310121222262492</t>
  </si>
  <si>
    <t>15586362268</t>
  </si>
  <si>
    <t>李明睿</t>
  </si>
  <si>
    <t>2023-10-12 14:58:46</t>
  </si>
  <si>
    <t>判断省分:湖北
:流量费争议
:流量包定制争议
:不认可
:未享受
:小于等于500元，且仅限单倍、月份不超过12个月
:
高级模板内容：
投诉问题描述:用户来电对流量包不认可
业务名称:30元25GB省内流量10日快餐包-湖北
争议月份:2023年10月
争议金额:30
是否承诺退费:是
用户要求:用户要求尽快处理，谢谢</t>
  </si>
  <si>
    <t>TS202310111902171218</t>
  </si>
  <si>
    <t>13197331922</t>
  </si>
  <si>
    <t>刘程光</t>
  </si>
  <si>
    <t>2023-10-12 09:41:46</t>
  </si>
  <si>
    <t>判断省分:湖北
:流量费争议
:流量包定制争议
:不认可
:未享受
:小于等于500元，且仅限单倍、月份不超过12个月
:
高级模板内容：
投诉问题描述:用户来电反映，不知情被开通： 20元10GB全国流量7日快餐包（湖北）-新，为其解释此业务优势，用户不认可
业务名称: 20元10GB全国流量7日快餐包（湖北）-新  
争议月份:2023年9月
争议金额:20
是否承诺退费:是
用户要求:退费</t>
  </si>
  <si>
    <t>TS202310130946301095</t>
  </si>
  <si>
    <t>18671702126</t>
  </si>
  <si>
    <t>刘青华</t>
  </si>
  <si>
    <t>2023-10-13 14:15:12</t>
  </si>
  <si>
    <t>判断省分:湖北
:流量费争议
:流量包定制争议
:不认可
:未享受
:小于等于500元，且仅限单倍、月份不超过12个月
:
高级模板内容：
投诉问题描述:表示：30元25GB省内流量10日快餐包-湖北（2），开重复了，要求退一个的费用，解释无效
业务名称:30元25GB省内流量10日快餐包-湖北（2）
争议月份:2023年10月
争议金额:30
是否承诺退费:是
用户要求:要求退费</t>
  </si>
  <si>
    <t>TS202310151207591954</t>
  </si>
  <si>
    <t>13207225510</t>
  </si>
  <si>
    <t>金砚</t>
  </si>
  <si>
    <t>2023-10-15 14:29:53</t>
  </si>
  <si>
    <t>判断省分:湖北
:流量费争议
:流量包定制争议
:不认可
:未享受
:小于等于500元，且仅限单倍、月份不超过12个月
:
高级模板内容：
投诉问题描述:用户反映自己不在湖北，定了3个省内流量包，但是自己在外省完全用不了
业务名称:20元15GB省内流量7日快餐包-湖北1.2.3
争议月份:2023年10月
争议金额:60
是否承诺退费:是
用户要求:退费</t>
  </si>
  <si>
    <t>TS202310161713050042</t>
  </si>
  <si>
    <t>13047156800</t>
  </si>
  <si>
    <t>裴健平</t>
  </si>
  <si>
    <t>2023-10-17 09:38:53</t>
  </si>
  <si>
    <t>22年Q3Q4重点客户判断省分:其他省分
:流量计费争议
判断省分::流量包定制争议
:不认可
:未享受
:小于等于500元，且仅限单倍、月份不超过12个月
:
高级模板内容：
投诉问题描述:用户来电反映对30元25GB省内流量10日快餐包-湖北业务订购不认可，要求退费，请协助处理
业务名称:30元25GB省内流量10日快餐包-湖北
争议月份:2023年9月、2023年10月
争议金额:60
是否承诺退费:是
用户要求:用户来电反映对30元25GB省内流量10日快餐包-湖北业务订购不认可，要求退费，请协助处理</t>
  </si>
  <si>
    <t>TS202310171011101944</t>
  </si>
  <si>
    <t>13135823005</t>
  </si>
  <si>
    <t>王江波</t>
  </si>
  <si>
    <t>2023-10-17 14:16:20</t>
  </si>
  <si>
    <t>判断省分:湖北
:流量费争议
:流量包定制争议
:不认可
:未享受
:小于等于500元，且仅限单倍、月份不超过12个月
:
高级模板内容：
投诉问题描述:30元25GB省内流量10日快餐包-湖北（
业务名称:30元25GB省内流量10日快餐包-湖北（
争议月份:2023年10月
争议金额:30
是否承诺退费:是
用户要求:退费</t>
  </si>
  <si>
    <t>BL202310211636162442</t>
  </si>
  <si>
    <t>13085157946</t>
  </si>
  <si>
    <t>李泉源</t>
  </si>
  <si>
    <t>2023-10-22 09:52:29</t>
  </si>
  <si>
    <t>判断省分:湖北
:增值业务费用争议（含炫彩通信助理包云盘版等组合类增值业务）
:移网
:在补救范围内
:不认可
:小于等于500元，且仅限单倍、月份不超过12个月
:
高级模板内容：
赔付类型：:增值业务争议
CBSS账单扣费名称：:30元25GB省内流量10日快餐包-湖北
办理渠道:腾讯微信湖北宜昌市在线渠道
赔付月份：:2023年10月
返还倍率:单倍
赔付金额：:30
是否已经取消业务:是
是否承诺退费：:是
用户是否需要回复：:否
用户要求：:尽快处理，用户自己开错了，要求退费</t>
  </si>
  <si>
    <t>TS202310111846050954</t>
  </si>
  <si>
    <t>投诉工单（2021版）&gt;&gt;融合&gt;&gt;【产品及计费使用】计交费及发票&gt;&gt;增值业务计费争议</t>
  </si>
  <si>
    <t>15586365251</t>
  </si>
  <si>
    <t>李玺桐</t>
  </si>
  <si>
    <t>2023-10-12 16:02:37</t>
  </si>
  <si>
    <t>主办单位：湖北
客户类别：首次投诉
10010是否打通：否
是否二次致电10015：是
是否联系：否
升级倾向：
号码归属省：湖北
SVIP等级：
1. 问题类型:;
2. 投诉类型:增值业务费争议;
3. 营业厅地址:;
4. 位置信息:;
5. 位置发生地:;
6. 投诉内容:在本人不知情不认可的情况下，联通私自给此号码开通了
扣费业务，该行为侵犯了消费者的知情权、选择权以及公平交易权，违背了《消费者权益保护法》 第二十条。我要求联通一次性全额原路返还所有非主观意向扣费，现我依据《消费者权益保护法》第五十二条：【财产损害的民事
责任】经营者提供商品或者服务，造成消费者财产损害的，应当依照法律规定或者当事人约定承担修理、重作、更换、退货、补足商品数量、退还货款和服务费用或者赔偿损失等民事责任。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 规定。申请赔偿。
争议金额:0.00
需要退订业务:否</t>
  </si>
  <si>
    <t>Q23：①客户投诉产生的原因：开通5G新通信创新产品组合版问题。 
②客户投诉问题核查情况及解决方案：收到贵部转办后，我司立即组织调查。经核实属营业厅解释错误导致，已取消考虑到用户使用感知为用户办理预存话费享30元话费优惠（湖北），      我司2023-10-12 15:43:49联系客户解释。
③客户问题满意度：满意。 
④回单人：田群、联系方式：07176921001</t>
  </si>
  <si>
    <t>TS202310111618432472</t>
  </si>
  <si>
    <t>投诉工单（2021版）&gt;&gt;移网&gt;&gt;【变更及服务】业务变更&gt;&gt;业务开通/关闭不及时</t>
  </si>
  <si>
    <t>15586366172</t>
  </si>
  <si>
    <t>芦畅</t>
  </si>
  <si>
    <t>2023-10-12 10:06:36</t>
  </si>
  <si>
    <t>主办单位：湖北
客户类别：普通客户
10010是否打通：否
是否二次致电10015：是
是否联系：否
升级倾向：
号码归属省：湖北
SVIP等级：
1. 问题类型:;
2. 投诉类型:其他;
3. 营业厅地址:;
4. 位置信息:;
5. 位置发生地:;
6. 投诉内容:plus会员为什么给我自己续费了 不是早就给我取消续费了吗</t>
  </si>
  <si>
    <t>Q23：①客户投诉产生的原因：开通联通PLUS黄金会员月卡-优惠19元/月（促销-首月2.9元）问题。 
②客户投诉问题核查情况及解决方案：收到贵部转办后，我司立即组织调查。经核实属营业厅解释错误导致，已取消考虑到用户使用感知，考虑8-1月扣费40元，沟通后为用户办理预存话费享40元话费优惠（湖北）， 我司2023-10-12 15:43:49联系客户解释。
③客户问题满意度：满意。 
④回单人：田群、联系方式：07176921001</t>
  </si>
  <si>
    <t>TS202310041213342269</t>
  </si>
  <si>
    <t>王涛</t>
  </si>
  <si>
    <t>高级模板内容：
投诉问题描述:用户来电对移网低消（湖北）-低消融合（300M）不认可
争议月份:2023年6月、2023年7月、2023年8月、2023年9月、2023年10月
争议金额:1
用户要求:用户表示安装宽带时没有人告知每个月需要固定消费59元，要求后台把每个月对扣的费用退还</t>
  </si>
  <si>
    <t>解释宣传：宽带一点受理中心AA，宽带费用未解释清楚。经核实，2023-05-25 13:52:25 宽带一点受理中心 客户自行办理10元300M宽带（湖北）-低消融合（300M）， 10元12个月宽带赠费（湖北） ，手机号码要达到59元 低消，已联系客户解释说明，客户保留宽带继续使用，考虑客户感知，已登记次月7日退还23.6-10月低消补收费用至 15671031870，此费用不可抵扣往月欠费及打印发票。另 拓见科技(深圳)有限公司武汉分公司(宜昌) 于23年7月通过电话营销方式推荐用户办理 15元1000M提速包 ，现用户表示无需使用，业务已取消，申请退还23年8月-10月费用合计45元，24小时内现金方式到账，.此费用不可抵扣往月欠费及打印发票，满意。</t>
  </si>
  <si>
    <t>BL202310051604160236</t>
  </si>
  <si>
    <t>15607200684</t>
  </si>
  <si>
    <t>董玉喜</t>
  </si>
  <si>
    <t>2023-10-06 10:40:19</t>
  </si>
  <si>
    <r>
      <rPr>
        <sz val="11"/>
        <rFont val="宋体"/>
        <charset val="0"/>
      </rPr>
      <t>判断省分:湖北
:增值业务费用争议（含炫彩通信助理包云盘版等组合类增值业务）
:固网
:是
:不认可
:小于等于500元，且仅限单倍、月份不超过12个月
:
高级模板内容：
赔付类型：:增值业务争议 
CBSS账单扣费名称：:15元*12个月合约千兆提速包（湖北）
办理渠道:</t>
    </r>
    <r>
      <rPr>
        <sz val="11"/>
        <rFont val="Arial"/>
        <charset val="0"/>
      </rPr>
      <t xml:space="preserve">	</t>
    </r>
    <r>
      <rPr>
        <sz val="11"/>
        <rFont val="宋体"/>
        <charset val="0"/>
      </rPr>
      <t xml:space="preserve"> 拓见科技(深圳)有限公司武汉分公司(宜昌) 
赔付月份：:2023年7月、2023年8月、2023年9月、2023年10月
返还倍率:单倍
赔付金额：:52.5
是否已经取消业务:否
是否承诺退费 ：:是
用户是否需要回复：:否
用户要求：:要求退费并取消（通过CBSS无法办理）</t>
    </r>
  </si>
  <si>
    <t>TS202310051302371927</t>
  </si>
  <si>
    <t>071700203494</t>
  </si>
  <si>
    <t>李超</t>
  </si>
  <si>
    <t>2023-10-06 09:15:50</t>
  </si>
  <si>
    <t>用户反映没有办理15元1000M提速包(湖北)（立即生效，次月收费）-新业务不知情，要求把扣除的费用退还，要求尽快联系回复处理。</t>
  </si>
  <si>
    <t>BL202310070850170972</t>
  </si>
  <si>
    <t>15549388201</t>
  </si>
  <si>
    <t>陈启海</t>
  </si>
  <si>
    <t>2023-10-07 15:59:22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</si>
  <si>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赔付月份：:2023年3月、2023年4月、2023年5月、2023年6月、2023年7月、2023年8月、2023年9月、2023年10月
返还倍率:单倍
赔付金额：:75
是否已经取消业务:是
是否承诺退费 ：:是
用户是否需要回复：:否
用户要求：:退费</t>
  </si>
  <si>
    <t>BL202310061439390453</t>
  </si>
  <si>
    <t>18727266809</t>
  </si>
  <si>
    <t>江方羽</t>
  </si>
  <si>
    <t>2023-10-07 14:07:12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</si>
  <si>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云盘版（立即生效）-湖北-10元
办理渠道:无
赔付月份：:2023年6月、2023年7月、2023年8月、2023年9月、2023年10月
返还倍率:单倍
赔付金额：:25
是否已经取消业务:是
是否承诺退费 ：:是
用户是否需要回复：:否
用户要求：:用户称自己没有订购过炫彩通信助理包- 云盘版（立即生效）-湖北-10元，现对扣费不认可，前台已经承诺退费，麻烦处理。</t>
  </si>
  <si>
    <t>BL202310070830210800</t>
  </si>
  <si>
    <t>15572765913</t>
  </si>
  <si>
    <t>余家英</t>
  </si>
  <si>
    <t>2023-10-07 14:32:36</t>
  </si>
  <si>
    <t>&gt;业务号码&gt;15572765913；&gt;号码归属地&gt;宜昌；&gt;产品名称&gt;联通助理-畅爽版（在线渠道）； &gt;产品代码&gt;89000016；&gt;产品编码&gt;8900001601；&gt;订购时间&gt; 2023-10-06 07:29:59 ；&gt;核查情况&gt;平台故障；&gt;不规范定制分类&gt;平台故障，无法判责；&gt;退费金额：26元；&gt;退费时间&gt;2023年10月7日；&gt;投诉内容&gt;
高级模板内容：
赔付类型：:增值业务争议 
CBSS账单扣费名称：:增值业务-联通助理-畅爽版（在线渠道）
SP产品ID/元素ID：:增值业务-联通助理-畅爽版（在线渠道）
办理渠道:1
赔付月份：:2023年10月
返还倍率:单倍
赔付金额：:26
是否已经取消业务:是
是否承诺退费 ：:是
用户是否需要回复：:否
用户要求：:退费</t>
  </si>
  <si>
    <t>BL202310062118070205</t>
  </si>
  <si>
    <t>17762882110</t>
  </si>
  <si>
    <t>王琨</t>
  </si>
  <si>
    <t>2023-10-07 11:14:01</t>
  </si>
  <si>
    <t>&gt;业务号码&gt;17762882110；&gt;号码归属地&gt;宜昌；&gt;产品名称&gt;炫彩通信助理包- 云盘版（立即生效）-湖北-10元， 手机彩铃沃音乐精选10元包月 ；&gt;产品代码&gt;91271441，49004937；&gt;产品编码&gt;无， 4900493700  ；&gt;订购时间&gt;  	2023/6/6 16:07， 2023-08-27 19:38:28 	；&gt;核查情况&gt;平台故障；&gt;不规范定制分类&gt;平台故障，无法判责；&gt;退费金额&gt;25元，30元；&gt;退费时间&gt;	2023/10/7	；&gt;投诉内容
高级模板内容：
赔付类型：:增值业务争议 
CBSS账单扣费名称：:炫彩通信助理包- 云盘版（立即生效）-湖北-10元（已停售）
办理渠道:拓见科技(深圳)有限公司武汉分公司(宜昌)
赔付月份：:2023年6月、2023年7月、2023年8月、2023年9月、2023年10月
返还倍率:单倍
赔付金额：:25
是否已经取消业务:是
是否承诺退费 ：:是
用户是否需要回复：:否
用户要求：:1、CBSS账单扣费名称：（手机彩铃沃音乐精选10元包月） 
2、赔付月份：（202308-202310） 
3、返还倍率: （单倍） 
4、赔付金额：（30） 
5、受理渠道：（无）（CBSS查询后复制粘贴） 
6、用户要求（上账到主卡）（非必填，有特殊要求填写）</t>
  </si>
  <si>
    <t>TS202310062148471371</t>
  </si>
  <si>
    <t>071703480762</t>
  </si>
  <si>
    <t>刘会芹</t>
  </si>
  <si>
    <t>2023-10-07 14:23:47</t>
  </si>
  <si>
    <t>071703480762命中精准预判服务场景:[65岁以上老人] 
用户投诉此账户原本就是缓转机，我司人员还给用户开通千兆提速包，当前账户停机无法操作故未授权，用户对此强烈不满，要求公司核实订购情况并给与合理解释</t>
  </si>
  <si>
    <t>BL202310080903260256</t>
  </si>
  <si>
    <t>15572716392</t>
  </si>
  <si>
    <t>刘多春</t>
  </si>
  <si>
    <t>2023-10-08 16:17:35</t>
  </si>
  <si>
    <t>&gt;业务号码&gt;15572716392；&gt;号码归属地&gt;宜昌；&gt;产品名称&gt;5G炫彩通信助理包-云盘版（首月5元半价）；&gt;产品代码&gt;无；&gt;产品编码&gt; 91245135；&gt;订购时间&gt;2023-03-17 11:21:51；&gt;核查情况&gt;平台故障；&gt;不规范定制分类&gt;平台故障，无法判责；&gt;退费金额&gt;65元；&gt;退费时间&gt;2023-10-08；&gt;投诉内容&gt;
赔付类型：:增值业务争议 
CBSS账单扣费名称：:5G炫彩通信助理包-云盘版（首月5元半价）
SP产品ID/元素ID：:5G炫彩通信助理包-云盘版（首月5元半价）
办理渠道:无
赔付月份：:2023年3月、2023年4月、2023年5月、2023年6月、2023年7月、2023年8月、2023年9月、2023年10月
返还倍率:单倍
赔付金额：:65
是否已经取消业务:否
是否承诺退费 ：:是
用户是否需要回复：:否
用户要求：:退费，谢谢。</t>
  </si>
  <si>
    <t>TS202310080946490676</t>
  </si>
  <si>
    <t>13040997912</t>
  </si>
  <si>
    <t>2023-10-08 14:49:46</t>
  </si>
  <si>
    <t xml:space="preserve">[65岁以上老人] 
高级模板内容：
是否10016外呼:否
电话外呼号码:1
渠道名称:拓见科技(深圳)有限公司武汉分公司(宜昌)
反应问题涉及场景:未经同意订购业务
产品名称:5G炫彩通信助理包-云盘版（首月5元半价）
争议月份:2023年2月、2023年3月、2023年4月、2023年9月、2023年6月、2023年7月、2023年8月、2023年10月、2023年5月
是否承诺退费:是
承诺退费金额:85
是否取消业务（如取消失败，需加上系统报错的提示）:已取消
是否需要回复:否
用户要求:要求退费</t>
  </si>
  <si>
    <t>TS202310091445351368</t>
  </si>
  <si>
    <t>071700206150</t>
  </si>
  <si>
    <t>高学雷</t>
  </si>
  <si>
    <t>2023-10-09 15:36:14</t>
  </si>
  <si>
    <t>用户表示不知情办理 15元*12个月合约千兆提速包 ，要求取消此业务并有赔偿需求，请处理并回复。</t>
  </si>
  <si>
    <t>TS202310111201201307</t>
  </si>
  <si>
    <t>15572730986</t>
  </si>
  <si>
    <t>周承桥</t>
  </si>
  <si>
    <t>2023-10-11 15:35:49</t>
  </si>
  <si>
    <t>判断省分:湖北
:移网电话营销费用争议（套餐资费/融合宽带/副卡功能费类除外）
:不认可
:小于等于500元，且仅限单倍、月份不超过12个月
:
高级模板内容：
是否10016外呼:是
反应问题涉及场景:未经同意订购业务
产品名称:	 19元5G流量语音炫彩包5GB+100分钟（立即生效）（湖北） 
争议月份:2023年7月、2023年8月、2023年9月、2023年10月
是否承诺退费:是
承诺退费金额:76
是否取消业务（如取消失败，需加上系统报错的提示）:是
是否需要回复:否
用户要求:退费</t>
  </si>
  <si>
    <t>BL202310102037370375</t>
  </si>
  <si>
    <t>071700378925</t>
  </si>
  <si>
    <t>石艳</t>
  </si>
  <si>
    <t>2023-10-11 14:06:21</t>
  </si>
  <si>
    <t xml:space="preserve">22年Q3Q4重点客户判断省分:湖北
:增值业务费用争议（含炫彩通信助理包云盘版等组合类增值业务）
:固网
:是
:不认可
:小于等于500元，且仅限单倍、月份不超过12个月
:
高级模板内容：
赔付类型：:其他:提速至1000M（30元）（湖北）
CBSS账单扣费名称：:提速至1000M（30元）（湖北）
SP产品ID/元素ID：:72046692
办理渠道: 拓见科技(深圳)有限公司武汉分公司(宜昌) 营业厅 
赔付月份：:2022年11月、2022年12月、2023年1月、2023年2月、2023年3月、2023年4月、2023年5月、2023年6月、2023年7月、2023年8月、2023年9月、2023年10月
返还倍率:单倍
赔付金额：:360
是否已经取消业务:是
是否承诺退费 ：:是
用户是否需要回复：:否
用户要求：:退费</t>
  </si>
  <si>
    <t>BL202310110906171416</t>
  </si>
  <si>
    <t>13217272879</t>
  </si>
  <si>
    <t>胡学禹</t>
  </si>
  <si>
    <t>2023-10-13 13:21:46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</si>
  <si>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CBSS账单扣费名称：:19元5G流量语音炫彩包5GB+100分钟
办理渠道:不清楚
赔付月份：:2023年6月、2023年7月、2023年9月、2023年10月、2023年8月
返还倍率:单倍
赔付金额：:95
是否已经取消业务:是
是否承诺退费 ：:是
用户是否需要回复：:否
用户要求：:尽快处理（业务未取消，请后台协助处理，谢谢</t>
  </si>
  <si>
    <t>BL202310142113022398</t>
  </si>
  <si>
    <t>13100784694</t>
  </si>
  <si>
    <t>朱国新</t>
  </si>
  <si>
    <t>2023-10-15 16:06:51</t>
  </si>
  <si>
    <t>判断省分:其他省分
:增值业务争议
判断省分:湖北
:移网
:在补救范围内
:不认可
:小于等于500元，且仅限单倍、月份不超过12个月
:
高级模板内容：
赔付类型：:增值业务争议 
CBSS账单扣费名称：:联通助理-智能应答5元（首月免费）
办理渠道:拓见科技(深圳)有限公司武汉分公司(宜昌)
赔付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返还倍率:单倍
赔付金额：:140
是否已经取消业务:是
是否承诺退费 ：:是
用户是否需要回复：:否
用户要求：:退费</t>
  </si>
  <si>
    <t>TS202310150836510122</t>
  </si>
  <si>
    <t>071700666237</t>
  </si>
  <si>
    <t>宋正青</t>
  </si>
  <si>
    <t>2023-10-15 14:05:47</t>
  </si>
  <si>
    <t>22年Q3Q4重点客户[65岁以上老人] 
高级模板内容：
投诉问题描述:反馈：不知情开通业务，不同意退费，前台多次解释无效，需要后台核实处理，谢谢！
业务名称:20元*12个月合约千兆提速包（湖北）
争议月份:2023年9月、2023年10月
争议金额:40
办理渠道:拓见科技(深圳)有限公司武汉分公司(宜昌)
前台是否取消:未取消
是否承诺退费:否
用户要求:核实处理回电，谢谢！联系电话：13040978958</t>
  </si>
  <si>
    <t>TS202310170913180675</t>
  </si>
  <si>
    <t>15549304226</t>
  </si>
  <si>
    <t>周丹丹</t>
  </si>
  <si>
    <t>2023-10-17 09:53:54</t>
  </si>
  <si>
    <t xml:space="preserve">
高级模板内容：
投诉问题描述:用户要求查明是谁订购的增值业务以及把费用退回
业务名称:联通云盘会员服务费/视频彩铃
争议月份:2023年5月、2023年6月、2023年7月、2023年8月、2023年9月、2023年10月
争议金额:30
办理渠道:SP平台
前台是否取消:未取消
是否承诺退费:是
用户要求:尽快查明谁订购的业务，回电处理解决再退订业务</t>
  </si>
  <si>
    <t>TS202310181552430331</t>
  </si>
  <si>
    <t>何永华</t>
  </si>
  <si>
    <t>2023-10-18 16:29:12</t>
  </si>
  <si>
    <t>#2022重保客户#主办单位：湖北
客户类别：星级客户
10010是否打通：否
是否二次致电10015：是
是否联系：否
升级倾向：
号码归属省：湖北
SVIP等级：
1.问题类型:;
2.投诉类型:其他;
3.营业厅地址:;
4.位置信息:;
5.位置发生地:;
6.投诉内容:云盘是什么时候开通的？什么时候开始扣费的？多收的钱退回来。取消云盘收费</t>
  </si>
  <si>
    <t>BL202310181716381018</t>
  </si>
  <si>
    <t>071701012658</t>
  </si>
  <si>
    <t>陈瑾瑜</t>
  </si>
  <si>
    <t>2023-10-19 11:12:17</t>
  </si>
  <si>
    <r>
      <rPr>
        <sz val="11"/>
        <rFont val="宋体"/>
        <charset val="0"/>
      </rPr>
      <t>&gt;业务号码&gt;071701012658&gt;号码归属地&gt;宜昌；&gt;产品名称&gt;15元1000M提速包(湖北)（立即生效，次月收费）-新；&gt;产品代码&gt;无；&gt;产品编码&gt;91288937；&gt;订购时间&gt;2023-07-2616:00:24；&gt;核查情况&gt;平台故障；&gt;不规范定制分类&gt;平台故障，无法判责；&gt;退费金额&gt;45元；&gt;退费时间&gt;2023年10月19日&gt;投诉内容&gt;
高级模板内容：
赔付类型：:增值业务争议
CBSS账单扣费名称：:月固定费_宽带提速包（湖北）_宽带提速包（湖北）
办理渠道:</t>
    </r>
    <r>
      <rPr>
        <sz val="11"/>
        <rFont val="Arial"/>
        <charset val="0"/>
      </rPr>
      <t xml:space="preserve">	</t>
    </r>
    <r>
      <rPr>
        <sz val="11"/>
        <rFont val="宋体"/>
        <charset val="0"/>
      </rPr>
      <t>拓见科技(深圳)有限公司武汉分公司(宜昌)ECQ10845
赔付月份：:2023年8月、2023年9月、2023年10月
返还倍率:单倍
赔付金额：:45
是否已经取消业务:是
是否承诺退费：:是
用户是否需要回复：:否
用户要求：:退费</t>
    </r>
  </si>
  <si>
    <t>BL202310191751010427</t>
  </si>
  <si>
    <t>18671719753</t>
  </si>
  <si>
    <t>魏银莎</t>
  </si>
  <si>
    <t>2023-10-20 10:47:03</t>
  </si>
  <si>
    <t>&gt;业务号码&gt;18671719753；&gt;号码归属地&gt;宜昌；&gt;产品名称&gt;炫彩通信助理包-云盘版（立即生效）-湖北-10元；&gt;产品代码&gt;无；&gt;产品编码&gt;91271441；&gt;订购时间&gt;2023-09-0110:04:44；&gt;核查情况&gt;平台故障；&gt;不规范定制分类&gt;平台故障，无法判责；&gt;退费金额&gt;10元；&gt;退费时间&gt;2023-10-20；&gt;投诉内容&gt;
赔付类型：:增值业务争议
CBSS账单扣费名称：:炫彩通信助理包-云盘版（立即生效）-湖北-10元
办理渠道:拓见科技(深圳)有限公司武汉分公司(宜昌)
赔付月份：:2023年10月、2023年9月
返还倍率:单倍
赔付金额：:20
是否已经取消业务:是
是否承诺退费：:是
用户是否需要回复：:否
用户要求：:退费</t>
  </si>
  <si>
    <t>TS202310261024332160</t>
  </si>
  <si>
    <t>15549320810</t>
  </si>
  <si>
    <t>任国翠</t>
  </si>
  <si>
    <t>2023-10-26 11:05:28</t>
  </si>
  <si>
    <t>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投诉问题描述:用户来电要求我方为其取消（湖北）2021年牛年礼包畅越冰激凌5G套餐49元赠费10元/月（12个月），前台挽留失败，用户不愿去营业厅，要求我方线上取消
业务名称:（湖北）2021年牛年礼包畅越冰激凌5G套餐49元赠费10元/月（12个月）
争议月份:2023年10月
争议金额:10
办理渠道:拓见科技(深圳)有限公司武汉分公司(宜昌)
前台是否取消:未取消
用户要求:用户要求为其取消，麻烦后台协助处理，用户有携转弹窗</t>
  </si>
  <si>
    <t>BL202310230948031374</t>
  </si>
  <si>
    <t>13227285605</t>
  </si>
  <si>
    <t>张继秀</t>
  </si>
  <si>
    <t>2023-10-23 14:34:21</t>
  </si>
  <si>
    <t>判断省分:其他省分
:增值业务争议
判断省分:湖北
:移网
:在补救范围内
:不认可
:小于等于500元，且仅限单倍、月份不超过12个月
:
高级模板内容：
赔付类型：:其他:炫彩通信助理包-云盘版（立即生效）-湖北-10元
CBSS账单扣费名称：:炫彩通信助理包-云盘版（立即生效）-湖北-10元
SP产品ID/元素ID：:91271441
办理渠道:拓见科技(深圳)有限公司武汉分公司(宜昌)
赔付月份：:2023年6月、2023年7月、2023年8月、2023年9月、2023年10月
返还倍率:单倍
赔付金额：:25
是否已经取消业务:否
是否承诺退费：:是
用户是否需要回复：:否
用户要求：:要求取消并退费，前台已承诺退费并告知注意事项，业务未取消，请后台协助处理，用户无法提供验证码</t>
  </si>
  <si>
    <t>TS202310281123292456</t>
  </si>
  <si>
    <t>13227293683</t>
  </si>
  <si>
    <t>沈周柱</t>
  </si>
  <si>
    <t>2023-10-28 15:45:15</t>
  </si>
  <si>
    <r>
      <rPr>
        <sz val="11"/>
        <rFont val="宋体"/>
        <charset val="0"/>
      </rPr>
      <t>判断省分:湖北
:移网电话营销费用争议（套餐资费/融合宽带/副卡功能费类除外）
:不认可
:小于等于500元，且仅限单倍、月份不超过12个月
:
高级模板内容：
是否10016外呼:否
电话外呼号码:/
渠道名称:</t>
    </r>
    <r>
      <rPr>
        <sz val="11"/>
        <rFont val="Arial"/>
        <charset val="0"/>
      </rPr>
      <t xml:space="preserve">	</t>
    </r>
    <r>
      <rPr>
        <sz val="11"/>
        <rFont val="宋体"/>
        <charset val="0"/>
      </rPr>
      <t>拓见科技(深圳)有限公司武汉分公司(宜昌)
反应问题涉及场景:未经同意订购业务
产品名称:19元5G流量语音炫彩包5GB+100分钟（次月生效）（湖北）
争议月份:2023年7月、2023年8月、2023年9月、2023年10月
是否承诺退费:是
承诺退费金额:76
是否已经取消业务（如取消失败，需加上系统报错的提示）:是
是否需要回复:否
用户要求:（1）用户号码13227293683
（2）业务名称19元5G流量语音炫彩包5GB+100分钟（次月生效）（湖北）
（3）渠道名称拓见科技(深圳)有限公司武汉分公司(宜昌)
（4）承诺退费金额76元
（5）涉及退费月份2023年7-10月
（6）是否取是
（7）已在线承诺，不用回复用户</t>
    </r>
    <r>
      <rPr>
        <sz val="11"/>
        <rFont val="Arial"/>
        <charset val="0"/>
      </rPr>
      <t>_</t>
    </r>
    <r>
      <rPr>
        <sz val="11"/>
        <rFont val="宋体"/>
        <charset val="0"/>
      </rPr>
      <t>x005f_x000b_前台解决情况：经解释使用情况，客户不认可；为维系客户，已承诺24小时内退费，客户满意。</t>
    </r>
  </si>
  <si>
    <t>BL202310031246470725</t>
  </si>
  <si>
    <t>曾宪琼</t>
  </si>
  <si>
    <t>071701077086命中精准预判服务场景:[65岁以上老人]
用户对于不知情开通15元1000M提速包，不认可；为维系客户，已承诺24小时内退费，客户满意。8-10月份共计45元费用，业务已经取消。</t>
  </si>
  <si>
    <t>TS202310051606091112</t>
  </si>
  <si>
    <t>杜艳平</t>
  </si>
  <si>
    <t>高级模板内容：
投诉问题描述:用户来电反映自己没有订购10元500M升1000M提速包(湖北)（立即生效，次月收费）-新，我处解释用户不认可，请协助处理，谢谢
业务名称:10元500M升1000M提速包(湖北)（立即生效，次月收费）-新
争议月份:2023年10月
争议金额:10
办理渠道:营业厅
前台是否取消:未取消
是否承诺退费:否
用户要求:用户来电反映自己没有订购10元500M升1000M提速包(湖北)（立即生效，次月收费）-新，我处解释用户不认可，请协助处理，谢谢</t>
  </si>
  <si>
    <t>TS202310010931430565</t>
  </si>
  <si>
    <t>胡秀伦</t>
  </si>
  <si>
    <t>[该用户有申诉倾向，请注意受理态度，查询近三天工单记录，积极解决用户问题。]
高级模板内容：
投诉问题描述:用户来电对办卡时的靓号协议时限以实际不符合，解释无效
业务名称:靓号协议
宣传渠道:营业厅
宣传内容:靓号协议三年
实际情况:靓号协议十五年
用户要求:要求尽快核实处理，提及投诉</t>
  </si>
  <si>
    <t>解释宣传：交付经理王萌，靓号协议未解释清楚。经核实，客户办理18671763000靓号，靓号月承诺通信费100元，靓号协议期180月，已联系客户解释说明，客户表示知晓。</t>
  </si>
  <si>
    <t>TS202310081131541265</t>
  </si>
  <si>
    <t>投诉工单（2021版）&gt;&gt;移网&gt;&gt;【入网】交付及激活&gt;&gt;上门服务人员服务问题</t>
  </si>
  <si>
    <t>18566571127</t>
  </si>
  <si>
    <t>2023-10-08 14:17:14</t>
  </si>
  <si>
    <t xml:space="preserve">:号卡配送问题
:配送人员规范/态度问题
:
高级模板内容：
投诉问题描述:用户来电反馈自己订购号卡配送的时候发现卡不对换了一张卡，人员告知需要预充100元，用户不认可要求退回，配送人员辱骂自己，对此要求投诉
订单号/预留电话:	 2163100758038099
订购渠道:抖音
业务名称:亲子卡（基础版）
配送人员信息:电话号码：15587922857
用户要求:要求立即投诉此人员</t>
  </si>
  <si>
    <t>配送争议：伍家营服，王萌AA，用户反映订购号码问题，经核查用户对办理号码需交纳100元费用不认可，核实属管理要求，已向用户解释并致歉，客户表示知晓。</t>
  </si>
  <si>
    <t>TS202310071304070262</t>
  </si>
  <si>
    <t>2023-10-09 16:27:13</t>
  </si>
  <si>
    <t>主办单位：湖北
客户类别：首次投诉
10010是否打通：是
是否二次致电10015：是
是否联系：是
升级倾向：无
号码归属省：湖北
SVIP等级：
预处理名称：号卡激活处置流程，用户问题:激活费用问题
用户费用产生的时间:对激活同时要求充值不认可
获取证件号:
根据不用情况口径向用户进行解释，用户:不认可提投诉单
备注:
用户来电反映在网上同时办理两张卡  自己的卡没有强制首冲 但是自己爱人的卡强制充值 用户不满 要求相关此工作人员和相关领导再次送卡上门激活并当面道歉，请处理</t>
  </si>
  <si>
    <t>①客户基本资料：业务号码：15572700014、客户姓名：李媛媛、套餐情况：小天卡-2023；客户反映取消业务的问题					
②首次联系客户时间：2023-10-07 15:30:45				
③投诉核查处理情况：收到贵部转办，我司立即组织核查，经核实，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
④答复客户时间及客户满意度评价：根据上述情况我司于2023-10-08 15:10:45		联系客户解释，客户表示知晓。。回单人:宜昌客服王晓玉；联系电话：07176921001。					
⑤投诉核查关联材料：无</t>
  </si>
  <si>
    <t>TS202310141756431083</t>
  </si>
  <si>
    <t>18571044089</t>
  </si>
  <si>
    <t>王功祥</t>
  </si>
  <si>
    <t>2023-10-16 10:53:27</t>
  </si>
  <si>
    <t xml:space="preserve">[65岁以上老人]
高级模板内容：
投诉问题描述:用户来电称自己没有办理过此号码，也没有拿过手机卡，对开户不认可
业务名称:孝心卡（基础版）
争议月份:2023年4月、2023年5月、2023年6月、2023年7月、2023年8月、2023年9月、2023年10月
争议金额:69.87
办理渠道:湖北省宜昌市OMO
前台是否取消:未取消
用户要求:核实处理，提及不知情办理要举报</t>
  </si>
  <si>
    <t>配送争议：秭归城区，望运超AA，用户反映被动办理号码，经核查工作人员未经客户同意办理号码，现客户已到营业厅申请办理销户，我司现申请减免本月欠费21.93元，现金到账，此费用可打印发票，用户满意。</t>
  </si>
  <si>
    <t>TS202310062221051653</t>
  </si>
  <si>
    <t>18671714910</t>
  </si>
  <si>
    <t>谭学文</t>
  </si>
  <si>
    <t>2023-10-08 11:23:06</t>
  </si>
  <si>
    <t>主办单位：湖北
客户类别：星级客户
10010是否打通：否
是否二次致电10015：是
是否联系：否
升级倾向：
号码归属省：湖北
SVIP等级：
1. 问题类型:;
2. 投诉类型:其他问题;
3. 营业厅地址:;
4. 位置信息:;
5. 位置发生地:;
6. 投诉内容:难收费，套餐53元为什么给我变了</t>
  </si>
  <si>
    <t>Q23①客户投诉产生的原因：客户反映开通业务问题。							
②客户投诉问题核查情况及解决方案：收到贵部转办后，我司立即组织调查。经核实，2023-07-07 16:02:28 五峰城区东泰自有营业厅给客户办理低消宽带071704177206，IPTV业务。 参加10元12个月宽带赠费 活动，现客户表示无需使用，客服部已操作取消，考虑客户感知，登记11月7日退还23年7月-23年6月IPTV，低消补收费用，此费用无法抵扣往月欠费且不可打印发票 ，满意。 				
③客户问题满意度：满意。							
④回单人:宜昌客服王晓玉；联系电话：07176921001。</t>
  </si>
  <si>
    <t>ZX202310071030382004</t>
  </si>
  <si>
    <t>071703676321</t>
  </si>
  <si>
    <t>姜学枝</t>
  </si>
  <si>
    <t>2023-10-08 14:07:32</t>
  </si>
  <si>
    <t xml:space="preserve">071703676321命中精准预判服务场景:[65岁以上老人] 
[65岁以上老人] 判断省分:湖北
:被动办理宽带
:不需要
:
高级模板内容：
问题描述:用户来电反馈自己没有办理过宽带，现在还收费，对此不认可
第二联系方式:13135822308   
销户原因:自己没有办理过
用户要求:立即退费，取消宽带</t>
  </si>
  <si>
    <t>Q23：五峰城区东泰自有营业厅，低消送宽带AA，虚拟宽带，挽留失败，客服部已取消，次月出账后核算2-10月低消补收费用，次月8日前退费到账，此费用无法抵扣往月欠费及打印发票，满意</t>
  </si>
  <si>
    <t>TS202310111121000311</t>
  </si>
  <si>
    <t>15672480616</t>
  </si>
  <si>
    <t>陈丽</t>
  </si>
  <si>
    <t>2023-10-11 15:13:47</t>
  </si>
  <si>
    <t xml:space="preserve">
高级模板内容：
投诉问题描述:用户对上个月的低消补扣不认可，称自己没有办理过低消，要求核实回复处理
业务名称:低消融合（宽移固）移网低消69元（湖北）
争议月份:2023年9月
争议金额:45
办理渠道:0
前台是否取消:已取消
是否承诺退费:否
用户要求:要求核实回复处理</t>
  </si>
  <si>
    <t>五峰城区东泰自有营业厅2023-01-13 16:22:58</t>
  </si>
  <si>
    <t>TS202310102032241790</t>
  </si>
  <si>
    <t>投诉工单（2021版）&gt;&gt;移网&gt;&gt;【变更及服务】渠道服务&gt;&gt;越级投诉倾向（未表明具体原因）</t>
  </si>
  <si>
    <t>17671334241</t>
  </si>
  <si>
    <t>王朝阳</t>
  </si>
  <si>
    <t>2023-10-13 14:19:37</t>
  </si>
  <si>
    <t>主办单位：湖北
客户类别：普通客户
10010是否打通：是
是否二次致电10015：是
是否联系：否
升级倾向：
号码归属省：湖北
SVIP等级：
1. 问题类型:;
2. 投诉类型:服务质量;
3. 营业厅地址:五峰城区东泰自有营业厅,宜昌市五峰县渔洋关镇南北路十字路口东泰商城一楼;
4. 位置信息:长征路;
5. 位置发生地:;
6. 投诉内容:没什么好说的 看图片就行了
问题发生地：联通营业厅
问题类型：其他（宽带）
问题发生时间：2023-02-15 14:40</t>
  </si>
  <si>
    <t>Q22：五峰城区东泰自有营业厅，低消送宽带AA①客户基本资料：业务号码：17671334241、客户姓名：王朝阳、套餐情况：腾讯大王卡；客户反映低消送宽带问题； 
②首次联系客户时间：2023-10-11 09:48:00
③投诉核查处理情况：收到贵部转办，我司立即组织核查，经核实，2022-11-24 17:47:23五峰城区东泰自有营业厅办理低消送宽带，虚拟地址，挽留失败，23年2月已取消，3月退费22.11-23.2月低消补收费用109.8元，现客户要求赔偿，我司可申请减免2个月月租费用40元，用户要求109.8元*3倍，共计329.4元。无法实现，已告知用户我司可申请赠费100元，若需退费可致电宜昌服务监督热线13032700872，用户知晓。满意度一般； 
④答复客户时间及客户满意度评价：根据上述核实情况，我司于2023-10-11 09:48:00联系客户一般，回单人：胡春燕、联系方式：07176921001
⑤投诉核查关联材料：无。"</t>
  </si>
  <si>
    <t>TS202310101436430933</t>
  </si>
  <si>
    <t>湖北分公司&gt;&gt;客服中心&gt;&gt;服务运营室&gt;&gt;服务受理组</t>
  </si>
  <si>
    <t>2023-10-14 16:18:29</t>
  </si>
  <si>
    <t>TS202302151036300002，用户前期反映过此问题，已经按照前期处理结果解释，但用户表示自己突然想起这件事情，现在强烈要求投诉开通渠道，表示自己的个人信息被盗用，要求核实是哪个工作人员帮自己开通的业务，核实是怎么处罚这个工作人员的并告知自己处罚结果，还要求公司给他个人做出合理的补偿，要求投诉营业厅工作人员和营业厅以及中国联通公司，表示如果没有得到合理的解释和合理的补偿，就会升级投诉到工信部，解释无效，请尽快联系处理并电话回复</t>
  </si>
  <si>
    <t>Q22：五峰城区东泰自有营业厅，低消送宽带AA，现已取消，现已补赠用户100元现金，已转账至用户，满意</t>
  </si>
  <si>
    <t>TS202310221335530893</t>
  </si>
  <si>
    <t>071703044862</t>
  </si>
  <si>
    <t>张言</t>
  </si>
  <si>
    <t>2023-10-22 15:43:58</t>
  </si>
  <si>
    <t xml:space="preserve">
高级模板内容：
投诉问题描述:用户来电对宽带业务不认可，称自己没有办过，要求投诉，请处理
业务名称:10元500M宽带（湖北）-低消融合（500M）
争议月份:2022年8月、2022年9月、2022年10月、2022年11月、2022年12月、2023年1月、2023年2月、2023年3月、2023年4月、2023年5月、2023年6月、2023年7月、2023年8月、2023年9月、2023年10月
争议金额:1
办理渠道:1
前台是否取消:未取消
是否承诺退费:否
用户要求:尽快核实处理</t>
  </si>
  <si>
    <t>Q22：五峰城区东泰自有营业厅，10元500M宽带AA，经核查属营业厅于 2022-08-12 14:28:21开通10元500M宽带，现已为客户取消，并登记次月7日退还22.9.23.10月低消补收费用，此费用不可打印发票，满意。</t>
  </si>
  <si>
    <t>TS202310101649232222</t>
  </si>
  <si>
    <t>投诉工单（2021版）&gt;&gt;融合&gt;&gt;【离网】携出&gt;&gt;办理携出过程中发现有不知情绑定业务</t>
  </si>
  <si>
    <t>18671445999</t>
  </si>
  <si>
    <t>熊克久</t>
  </si>
  <si>
    <t>2023-10-13 15:17:07</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</si>
  <si>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备注:用户来电称没有办理过宽带，现用户查询绑定一条宽带，要求取消，请加急处理  （泛携转）
产品类型:轻合约;产品名称:湖北宜昌预存话费得流量短信包24个月-立即;产品描述:用户申请办理提前解约，需支付解约赔偿金，支付后办理解约，支付后办理解约，次月生效;产品ID:91022417;开始时间:2022-03-19 13:55:55;结束时间:2023-10-31 23:59:59;订购渠道:五峰城西自有营业厅;客户确认方式:无。</t>
  </si>
  <si>
    <t>五峰城西自有营业厅2022-03-19 13:56:12</t>
  </si>
  <si>
    <t>TS202310211426440361</t>
  </si>
  <si>
    <t>16608601616</t>
  </si>
  <si>
    <t>刘晋臣</t>
  </si>
  <si>
    <t>2023-10-21 17:29:06</t>
  </si>
  <si>
    <t>主办单位：湖北
客户类别：普通客户
10010是否打通：是
是否二次致电10015：是
是否联系：否
升级倾向：
号码归属省：湖北
SVIP等级：
1.问题类型:;
2.投诉类型:增值业务费争议;
3.营业厅地址:;
4.位置信息:;
5.位置发生地:;
6.投诉内容:这个月扣了什么电视费用十元
争议金额:0.00
需要退订业务:否
关联历史投诉流水号:其他问题，请手动查询</t>
  </si>
  <si>
    <r>
      <rPr>
        <sz val="11"/>
        <rFont val="宋体"/>
        <charset val="0"/>
      </rPr>
      <t>①客户投诉产生的原因： 客户反映宽视界优化版基础月包 费用问题。</t>
    </r>
    <r>
      <rPr>
        <sz val="11"/>
        <rFont val="Arial"/>
        <charset val="0"/>
      </rPr>
      <t xml:space="preserve">								</t>
    </r>
    <r>
      <rPr>
        <sz val="11"/>
        <rFont val="宋体"/>
        <charset val="0"/>
      </rPr>
      <t xml:space="preserve">
②客户投诉问题核查情况及解决方案：收到贵部转办后，我司立即组织调查。经核实，五峰城西自有营业厅于2023-10-19 09:40:06  办理宽视界优化版基础月包，现业务已取消，考虑客户感知，申请减免本月10元费用， 24小时内到账，此费用无法抵扣往月欠费且不可打印发票，满意。
③客户问题满意度：满意。</t>
    </r>
    <r>
      <rPr>
        <sz val="11"/>
        <rFont val="Arial"/>
        <charset val="0"/>
      </rPr>
      <t xml:space="preserve">								</t>
    </r>
    <r>
      <rPr>
        <sz val="11"/>
        <rFont val="宋体"/>
        <charset val="0"/>
      </rPr>
      <t xml:space="preserve">
④回单人:宜昌客服王晓玉；联系电话：07176921001。</t>
    </r>
  </si>
  <si>
    <t>TS202310111820560503</t>
  </si>
  <si>
    <t>18972529106</t>
  </si>
  <si>
    <t>杨海英</t>
  </si>
  <si>
    <t>2023-10-13 10:29:11</t>
  </si>
  <si>
    <t>用户来电对业务：5G炫彩通信助理包-云盘版（首月5元半价） 订购不认可称没有告知要求我方核实处理谢谢！称还有办理时说的100分钟也没有要求处理谢谢 ！</t>
  </si>
  <si>
    <t>Q23：五峰仁和坪明方合作厅， 5G炫彩通信助理包-云盘版（首月5元半价） AA，经核查属营业厅办理沃助理业务时未与客户达成一致，我部已协助取消，并申请退还23.9-10月费用合计30元，24小时内到账，此费用不可打印账单发票，另按客户要求办理9元语音速率包，次月生效，回访满意</t>
  </si>
  <si>
    <t>TS202310161642071749</t>
  </si>
  <si>
    <t>071704457024</t>
  </si>
  <si>
    <t>郝永均</t>
  </si>
  <si>
    <t>2023-10-17 13:38:34</t>
  </si>
  <si>
    <t>用户投诉被动办理宽带，核实此账号有登录显示用户坚持表示非本人办理，要求我司提供相关申请信息解释无效，有投诉工信部意向，要求公司核实处理回复</t>
  </si>
  <si>
    <t>Q23：五峰仁和坪明方合作厅，虚拟宽带AA。经核查属营业厅23.9月办理，现客户表示无需使用，已取消并按客户要求转资福多多59元套餐，次月生效，满意。</t>
  </si>
  <si>
    <t>BL202310050926511337</t>
  </si>
  <si>
    <t>覃余鑫</t>
  </si>
  <si>
    <r>
      <rPr>
        <sz val="11"/>
        <color theme="1"/>
        <rFont val="宋体"/>
        <charset val="134"/>
      </rPr>
      <t>高级模板内容：
赔付类型：:增值业务争议
CBSS账单扣费名称：:炫彩通信助理包-云盘版-立即生效（湖北）
办理渠道:</t>
    </r>
    <r>
      <rPr>
        <sz val="11"/>
        <color theme="1"/>
        <rFont val="Arial"/>
        <charset val="134"/>
      </rPr>
      <t xml:space="preserve">	</t>
    </r>
    <r>
      <rPr>
        <sz val="11"/>
        <color theme="1"/>
        <rFont val="宋体"/>
        <charset val="134"/>
      </rPr>
      <t>五峰新时空手机世界五峰店合作厅(自建他营)vhbwf075
赔付月份：:2023年2月、2023年3月、2023年4月、2023年5月、2023年6月、2023年7月、2023年8月、2023年10月、2023年9月
返还倍率:单倍
赔付金额：:85
是否已经取消业务:是
是否承诺退费：:是
用户是否需要回复：:否
用户要求：:退费</t>
    </r>
  </si>
  <si>
    <t>TS202310030919110438</t>
  </si>
  <si>
    <t>许光强</t>
  </si>
  <si>
    <t>高级模板内容：
投诉问题描述:用户来电反映自己拨打“城区伍家岗中南路自有营业厅”的电话，打不通，提示：暂未登陆，我处建议用户换机测试，用户不认可，现用户要求核实并回复，请协助处理，谢谢，
渠道名称:其他:营业厅
办理业务名称:拨打营业厅电话“城区伍家岗中南路自有营业厅”打不通
页面提示:暂未登陆
用户要求:用户来电反映自己拨打“城区伍家岗中南路自有营业厅”的电话，打不通，提示：暂未登陆，我处建议用户换机测试，用户不认可，现用户要求核实并回复，请协助处理，谢谢，</t>
  </si>
  <si>
    <t>解释宣传：伍家岗中南路自有营业厅AA，用户反映营业厅电话无法接通问题，已跟用户解释清楚，并反馈店长郝明容协助处理，用户满意。</t>
  </si>
  <si>
    <t>TS202310081234510332</t>
  </si>
  <si>
    <t>13217274452</t>
  </si>
  <si>
    <t>李彧</t>
  </si>
  <si>
    <t>广东互联网基地</t>
  </si>
  <si>
    <t>2023-10-09 09:23:52</t>
  </si>
  <si>
    <t>【互联网舆情工单】
1、用户ID：6421111471
2、粉丝量：1408019
3、发现方式：黑猫
4、投诉编号：17369074418
5、链接：//tousu.sina.com.cn/complaint/view/17369074418/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</si>
  <si>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②.处理结果：用户反馈在办理时商家告知有赠送话费活动，考虑客户感知，申请为客户办理预存话费享10元/月话费优惠12个月，客户满意 4、客户要求：无                                                                                                                                                                      
5、是否属于不知情订制：否  6、办理渠道：线上渠道 7、不知情订制类型：无；8、共性问题分类：无
9、产品名称：否  10、产品ID：否 11、业务办理时间：否  12、不属于不知情订制的原因说明：无（）13、三种确认方式凭证：否</t>
  </si>
  <si>
    <t>TS202310021715570840</t>
  </si>
  <si>
    <t>陈维和</t>
  </si>
  <si>
    <t>高级模板内容：
投诉问题描述:用户来电反映对月固定费_IPTV包月费不认可，称未办理过
争议月份:2023年10月、2023年9月、2023年8月、2023年7月、2023年6月
争议金额:50
用户要求:要求退费</t>
  </si>
  <si>
    <t>"Q21：武汉爱瑞迪科技有限公司-西陵尤启富，IPTVAA，经核查属营业厅开通IPTV业务时未跟用户确认清楚导致，现已为客户取消，考虑用户感知，申请退23.6-10月费用，合计50元，24小时到帐，此费用不可打印发票，满意。</t>
  </si>
  <si>
    <t>TS202310071026310776</t>
  </si>
  <si>
    <t>13217279194</t>
  </si>
  <si>
    <t>李邦才</t>
  </si>
  <si>
    <t>2023-10-07 16:10:48</t>
  </si>
  <si>
    <t xml:space="preserve">【2022年上工信部测评重保用户】[65岁以上老人] 
高级模板内容：
投诉问题描述:宣传诱导用户是移动电话卡，实际为联通电话卡，用户对此不认可，要求核实答复并协助其办理销户以及退费
业务名称: 腾讯天王卡3.0
宣传渠道:其他:	
湖北省宜昌市OMO
宣传内容:移动电话卡
实际情况:联通电话卡
用户要求:宣传诱导用户是移动电话卡，实际为联通电话卡，用户对此不认可，要求核实答复并协助其办理销户以及退费</t>
  </si>
  <si>
    <t>配送争议：伍家，谢海军AA，用户反映被动办理号码，经核查此为工作人员未解释清楚，此为免费体验号码，现已核实资料无误，我司协助24小时内办理销户，客户满意。</t>
  </si>
  <si>
    <t>TS202310041642441134</t>
  </si>
  <si>
    <t>胡兴国</t>
  </si>
  <si>
    <t>高级模板内容：
投诉问题描述:不知情被办理宽带
业务名称:10元300M宽带（湖北）-低消融合（300M）
争议月份:2023年10月、2023年9月、2023年8月、2023年7月、2023年6月、2023年5月、2023年4月、2023年3月、2023年2月、2023年1月、2022年11月、2022年12月
争议金额:-1
办理渠道:兴山城区自有营业厅
前台是否取消:未取消
是否承诺退费:否
用户要求:自己并没有办理宽带，要求退回被安装宽带收取的费用，要求在中午11点30后或者下午6点之后联系</t>
  </si>
  <si>
    <t>Q23:兴山城区自有营业厅,低消送宽带AA，虚拟宽带，挽留失败，客服部已取消，次月出账后核算22.11-23.10月低消补收费用，次月8日前退费到账，此费用无法抵扣往月欠费及打印发票，满意</t>
  </si>
  <si>
    <t>TS202310091756342076</t>
  </si>
  <si>
    <t>18572376106</t>
  </si>
  <si>
    <t>周丰林</t>
  </si>
  <si>
    <t>2023-10-10 10:10:38</t>
  </si>
  <si>
    <t xml:space="preserve">
高级模板内容：
投诉问题描述:不知情办理业务，要求退费 
争议业务名称:炫彩通信助理包-云盘版 -次月生效（湖北）-10元
受理渠道:	 兴山城区自有营业厅
争议月份:2023年9月
争议费用:10
一线客服在系统里:已取消
是否承诺退费:否
用户要求:联系：13277231933或者18572376106   </t>
  </si>
  <si>
    <t>TS202310051941480952</t>
  </si>
  <si>
    <t>13217179111</t>
  </si>
  <si>
    <t>江琛琛</t>
  </si>
  <si>
    <t>2023-10-07 09:10:05</t>
  </si>
  <si>
    <t xml:space="preserve">【2022年上工信部测评重保用户】判断省分:其他省分
:增值业务争议
判断省分:湖北
:移网
:在补救范围内
:不认可
:大于500元
:
高级模板内容：
投诉问题描述:客户来电表示自己开通了炫彩通信助理包体验版-立即生效（湖北）业务，但是自己一直没有收到相关的服务提醒，要求投诉
争议业务名称:炫彩通信助理包体验版-立即生效（湖北）
受理渠道:电话营销
争议月份:2021年10月、2023年10月
争议费用:1
一线客服在系统里:已取消
是否承诺退费:否
用户要求:客户来电表示自己开通了炫彩通信助理包体验版-立即生效（湖北）业务，但是自己一直没有收到相关的服务提醒，要求投诉，并要求把从订购开始到现在产生的费用全部退费，请协助处理，谢谢</t>
  </si>
  <si>
    <t>Q21： 兴山高桥鑫联合作厅 ， 炫彩通信助理包体验版-立即生效（湖北） AA,经核查属营业厅营业厅开通前未跟用户解释清楚，已取消，考虑用户感知，申请退21.11-23.10月费用，合计144元，24小时到帐，此费用不可打印发票，因多次未联系上用户，已短信答复，如有疑问可在工作时间（08:30-12:00；14:00-17:30 ）联系07176921001、13032700872宜昌客服。如用户咨询，请前台10010话务中 心代为解释，谢谢。</t>
  </si>
  <si>
    <t>TS202310021329370204</t>
  </si>
  <si>
    <t>袁书芬</t>
  </si>
  <si>
    <t>高级模板内容：
投诉问题描述:用户来电称自己转入联通的时候告知副卡15897503069，13135811285是不收取费用的，但是现在产生了费用，用户对此不认可，要求上报核实处理，请协助处理，谢谢
争议月份:2023年9月
争议金额:-1
用户要求:用户来电称自己转入联通的时候告知副卡15897503069，13135811285是不收取费用的，但是现在产生了费用，用户对此不认可，要求上报核实处理，请协助处理，谢谢</t>
  </si>
  <si>
    <t>解释宣传：兴山古夫新时空手机世界合作厅(自建他营)，副卡资费AA，副卡赠费22.7月结束，现减免22.8-23.10月费用2张副卡共计300元，2张副卡办理预存享20元赠费*6个月，主卡办理预存享30元赠费*2个月，立即到账，此费用无法抵扣往月欠费及打印发票，已更改0元副卡，用户满意</t>
  </si>
  <si>
    <t>TS202310021008042159</t>
  </si>
  <si>
    <t>李离奇</t>
  </si>
  <si>
    <t>表示15元*36月千兆提速包(湖北)（立即生效，次月收费）业务办理不认可，宽带都没有安装，对此办理不满，请尽快核实谁开通并取消，尽快处理</t>
  </si>
  <si>
    <t>Q23：当阳市子龙路广信合作厅（自建他营） ，15元*36月千兆提速包AA，经核查属营业厅于2023-09-30 17:47:16 办理15元*36月千兆提速包，已取消，并申请减免本月15元费用，24小时到账，此费用不可打印发票，客户满意</t>
  </si>
  <si>
    <t>ZX202310040910260544</t>
  </si>
  <si>
    <t>071704221185</t>
  </si>
  <si>
    <t>刘艳林</t>
  </si>
  <si>
    <t>2023-10-04 14:15:20</t>
  </si>
  <si>
    <t xml:space="preserve">18671765748
071704221185
来电反映没有办理过宽带，要求尽快取消，要不然投诉到工信部
</t>
  </si>
  <si>
    <t>Q23：当阳市子龙路广信合作厅（自建他营），虚拟宽带AA。经核查属营业厅23.7月办理开通，现已为用户取消，满意。</t>
  </si>
  <si>
    <t>TS202310051614001313</t>
  </si>
  <si>
    <t>071703898897</t>
  </si>
  <si>
    <t>卢士勇</t>
  </si>
  <si>
    <t>2023-10-06 16:35:12</t>
  </si>
  <si>
    <t xml:space="preserve">
高级模板内容：
投诉问题描述:开户不知情办理iptv业务，并且产生扣费，要求取消，退费 ，谢谢
业务名称:湖北IPTV产品套餐
争议月份:2023年3月
争议金额:10
办理渠道:当阳市子龙路广信合作厅（自建他营）
前台是否取消:未取消
是否承诺退费:否
用户要求:联系：13177071735</t>
  </si>
  <si>
    <t>Q23：当阳市子龙路广信合作厅（自建他营），IPTV AA，经核查属营业厅办理IPTV业务时未与客户达成一致，已取消， 申请退还23.3-10月费用合计80元，24小时内到账，此费用不可打印账单发票，回访满意</t>
  </si>
  <si>
    <t>TS202310111828220647</t>
  </si>
  <si>
    <t>071701058884</t>
  </si>
  <si>
    <t>陈贤秀</t>
  </si>
  <si>
    <t>2023-10-12 13:57:11</t>
  </si>
  <si>
    <t xml:space="preserve">【2022年上工信部测评重保用户】【2022年上工信部测评重保用户】
高级模板内容：
投诉问题描述:用户反映不知情办理了宽带提速包
争议业务名称:1000M宽带提速包（30元）（湖北）
受理渠道:当阳市子龙路广信合作厅（自建他营）
争议月份:2023年4月、2023年5月、2023年6月、2023年7月、2023年8月、2023年9月、2023年10月
争议费用:210
一线客服在系统里:未取消，请后台协助处理
是否承诺退费:是
用户要求:用户欠费停机，请后台协助取消，需要退费，请退到话费里抵扣欠费，让用户开机，</t>
  </si>
  <si>
    <t>Q23：当阳市子龙路广信合作厅（自建他营），宽带提速包AA，用户反馈宽带提速包费用问题，经核实，为营业厅开通宽带提速时未跟用户解释清楚导致，考虑用户感知，申请退23.4-10月费用，合计210元，24小时到帐，此费用不可打印发票，满意。</t>
  </si>
  <si>
    <t>TS202310131056430344</t>
  </si>
  <si>
    <t>071700333678</t>
  </si>
  <si>
    <t>杨飞蓉</t>
  </si>
  <si>
    <t>2023-10-14 09:04:53</t>
  </si>
  <si>
    <t>用户来电表示单宽带未知情办理了30元宽带提速包，导致宽带提前停机，要求尽快取消退费并尽快开通宽带.要求尽快处理并联系回复</t>
  </si>
  <si>
    <t>Q23： 当阳市子龙路广信合作厅（自建他营），1000M宽带提速包（30元）（湖北）AA，经核查属营业厅办理宽带提速包时未与客户达成一致，已取消，申请退还23.4-10月费用合计210元，24小时内到账，此费用不可打印账单发票，回访满意</t>
  </si>
  <si>
    <t>TS202310092049580166</t>
  </si>
  <si>
    <t>投诉工单（2021版）&gt;&gt;移网&gt;&gt;【变更及服务】渠道服务&gt;&gt;问题处理不及时/未收到处理结果/催单</t>
  </si>
  <si>
    <t>18572398664</t>
  </si>
  <si>
    <t>陈玉玲</t>
  </si>
  <si>
    <t>2023-10-15 09:53:47</t>
  </si>
  <si>
    <t xml:space="preserve">[该用户有申诉倾向，请注意受理态度，查询近三天工单记录，积极解决用户问题。] 
高级模板内容：
投诉问题描述:详见工单流水号:TS202309051532470206   问题没有得到解决要求把话费退费 然后吧这几个月多扣的费用要求退费 联系电话 18566728656
前期工单处理结果:您反映的问题，办理新入网时充值费用问题未解释清楚。经核实，您经理表示实际收费880元，其中200元为一次性充值到账，100元为宽带安装调试费用，200元为4张副卡转网预存各50元，剩余380元为机顶盒、光猫费用，已联系您解释说明，您知晓。
用户要求:详见工单流水号:TS202309051532470206   问题没有得到解决要求把话费退费 然后吧这几个月多扣的费用要求退费 联系电话 18566728656  要求24小时回复</t>
  </si>
  <si>
    <t>解释宣传：夷陵城区营服交付经理杨灿AA，办理新入网时充值费用问题未解释清楚。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t>
  </si>
  <si>
    <t>TS202310132248491399</t>
  </si>
  <si>
    <t>18972511041</t>
  </si>
  <si>
    <t>2023-10-15 10:04:46</t>
  </si>
  <si>
    <t xml:space="preserve">
高级模板内容：
投诉问题描述:用户再次来电反映在转入联通的时候，充值了1000元未入账的问题，详见：TS202309131403051001工单，称到我方{夷陵小溪塔神仙湾专营店（自建他营）}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渠道名称:夷陵小溪塔神仙湾专营店（自建他营）
渠道地址:宜昌市夷陵区峡州路10-14号（阳光医院对面）
人员工号:不清楚（个子不高微胖好像是店长）
用户要求:用户再次来电反映在转入联通的时候，充值了1000元未入账的问题，详见：TS202309131403051001工单，称到我方{夷陵小溪塔神仙湾专营店（自建他营）}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t>
  </si>
  <si>
    <t>解释宣传：夷陵城区营服交付经理杨灿AA①客户基本资料：业务号码：18972511041、客户姓名：
陈玉玲、套餐情况：5G副卡基本套餐(极速服务)；客户反映工作人员服务的问题； 
②首次联系客户时间：2023-10-14 15:34:00
③投诉核查处理情况：收到贵部转办，我司立即组织核查，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 
④答复客户时间及客户满意度评价：根据上述核实情况，我司于2023-10-14 15:34:00联系客户满意，回单人：胡春燕、联系方式：07176921001
⑤投诉核查关联材料：无。"</t>
  </si>
  <si>
    <t>TS202310011350300274</t>
  </si>
  <si>
    <t>彭杰</t>
  </si>
  <si>
    <t>高级模板内容：
投诉问题描述:用户来电反映称自己未更改此套餐，怎么更改的解释无效，要求核实回复处理谢谢！
业务名称:畅越冰激凌5G套餐199元（极速）
变更渠道:夷陵城区未来城自营厅
用户要求:用户来电反映称自己未更改此套餐，怎么更改的解释无效，要求核实回复处理谢谢！</t>
  </si>
  <si>
    <t>解释宣传：夷陵城区未来城自营厅AA，用户反映套餐问题，经核实，客户于2023-09-28 12:31:42 夷陵城区未来城自营厅 办理转资 畅越冰激凌5G套餐199元（极速） 套餐，已联系客户解释说明，  夷陵城区未来城自营厅 已给用户转回原套餐 畅越冰激凌5G套餐199元（极速），次月生效，考虑客户感知，申请为客户减免本月月费差价70元， 24小时内到账，此费用无法抵扣往月欠费且不可打印发票，满意。</t>
  </si>
  <si>
    <t>TS202309291705001645</t>
  </si>
  <si>
    <t>18671740805</t>
  </si>
  <si>
    <t>2023-10-01 13:40:00</t>
  </si>
  <si>
    <t xml:space="preserve">用户反馈：:各渠道人员服务、态度问题
告知联通对服务质量的重视，再次解释安抚并致歉:不认可仍要投诉
用户要投诉的人员：:营业厅人员
:
高级模板内容：
投诉问题描述:用户来电反映之前去营业厅办理销户时监控和号码绑定在一起的但是工作人员未告知销户之后监控就无法使用用户对此不满要求投诉
到厅时间:2023-09-29
到厅名称:夷陵城区自有营业厅
办理业务:销户
营业厅地址:夷陵城区自有营业厅
用户要求:后台核实处理</t>
  </si>
  <si>
    <t>解释宣传： 夷陵城区自有营业厅 ，摄像头问题未解释清楚。经核实，客户于 2023-09-29 09:40:38 办理号码销户，摄像头绑该号码，销户时未操作解绑，导致现无法使用，考虑客户感知，申请赠送100元话费至16671760320，24小时到帐，此费用无法抵扣往月欠费且不可打印发票，满意。</t>
  </si>
  <si>
    <t>TS202310021637242378</t>
  </si>
  <si>
    <t>李翠</t>
  </si>
  <si>
    <t>主办单位：湖北
客户类别：普通客户
10010是否打通：否
是否二次致电10015：是
是否联系：否
升级倾向：
号码归属省：湖北
SVIP等级：
1.问题类型:;
2.投诉类型:增值业务费争议;
3.营业厅地址:;
4.位置信息:;
5.位置发生地:;
6.投诉内容:2022年12月-2023年10月私自扣费每月30元，以提速流量费的名义。要求返还330元费用！</t>
  </si>
  <si>
    <t>客户投诉产生的原因：用户实际反映宽带071700000067提速包提速至1000M（30元）（湖北）问题； 客户投诉问题核查情况及解决方案：查询前期有赠费抵扣，相当于免费体验，于2023年7月份开始产生30元提速包费用，查询用户已通过其它渠道取消提速包业务。考虑客户的感知，我部申请以赠送形式在24小时内为客户13235623205号码到账120元话费（赠送的费用不在发票中体现，无法抵扣往月欠费，可以抵扣套餐月租，可结转使用，可查询缴费记录，也可以通过中国联通APP-剩余话费-当月存入，最下面 暂不可使用金额查询相关情况），用户认可； 客户问题满意度：认可； 回单成功</t>
  </si>
  <si>
    <t>TS202310021636012336</t>
  </si>
  <si>
    <t>高级模板内容：
投诉问题描述:用户称对宽带提速包费用不认可，坚持称未办理组网协议及宽带提速包
业务号码:071700000067
争议月份:2023年7月、2023年8月、2023年9月、2023年10月
争议金额:120
用户要求:用户要求退费</t>
  </si>
  <si>
    <t>Q22：夷陵城区自有营业厅，宽带提速包AA，用户已到厅取消，减免7-10月功能费用120元，15697276008办理预存享20元赠费，17671326658和13235623205办理预存享50元赠费，立即到账，此费用无法抵扣往月欠费及打印发票，用户满意</t>
  </si>
  <si>
    <t>TS202310020606232190</t>
  </si>
  <si>
    <t>望运强</t>
  </si>
  <si>
    <t>主办单位：湖北
客户类别：星级客户
10010是否打通：否
是否二次致电10015：是
是否联系：否
升级倾向：
号码归属省：湖北
SVIP等级：
1.问题类型:;
2.投诉类型:其他问题;
3.营业厅地址:;
4.位置信息:;
5.位置发生地:;
6.投诉内容:这是你们什么时候加的，都是套路，就想搞我钱。把这个30的费用去除。你查一下我的以前的，都是119.就是你门天天在乱收费。再这样搞我要携号转网</t>
  </si>
  <si>
    <t>Q22①客户基本信息：业务号码：15572792332、客户姓名：望运强、套餐情况：畅越冰激凌5G套餐99元； 客户反映取消业务的问题。
②首次联系客户时间： 2023-10-02 11:21:43 ； 
③投诉核查处理情况：收到贵部转办后，我司立即组织调查 。经核实，夷陵城区自有营业厅 于2022-12-24 13:52:46 开通宽带提速包，已取消，现申请减免7-10月费用合计120元，24小时到账，此费用不可打印发票，客户满意。
④答复客户时间及客户满意度评价相关信息：我司于2023-10-02 11:21:43联系客户解释说明，客户认可满意。回单人：王宜艳
⑤投诉核查关联材料：无</t>
  </si>
  <si>
    <t>TS202310011637390395</t>
  </si>
  <si>
    <t>罗曼</t>
  </si>
  <si>
    <t>高级模板内容：
投诉问题描述:用户来电反映之前去营业厅办理销户时监控和号码绑定在一起的但是工作人员未告知销户之后监控就无法使用，要求恢复，用户称需要我方联系摄像头的生产商4008302118，重置摄像头，重新绑定新号码，请尽快处理，谢谢
渠道名称:其他:营业厅
办理业务名称:摄像头
页面提示:无
用户要求:用户称需要我方联系摄像头的生产商4008302118，重置摄像头，重新绑定新号码，请尽快处理，谢谢</t>
  </si>
  <si>
    <t>TS202310031105050756</t>
  </si>
  <si>
    <t>冯贤峰</t>
  </si>
  <si>
    <t>高级模板内容：
投诉问题描述:用户对此套餐开通不知情对4月--10月每个月扣费150元不认可，5-6月来电告知取消IPTV过，用户称办理未告知要求核查清楚，提到携号转网，查清楚是个人还是公司行为，称是公司行为投诉到法院，个人行为要求解释清楚是什么原因，用户原来套餐宽带不扣费，现在宽带扣费了不认可，请后台协助核查清楚回电。
争议业务名称:FTTR套餐1800元/年（包年趸交）(湖北)
受理渠道:夷陵城区自有营业厅
争议月份:2023年4月、2023年5月、2023年6月、2023年7月、2023年8月、2023年9月、2023年10月
争议费用:1050
一线客服在系统里:未取消，请后台协助处理
是否承诺退费:否
用户要求:加急</t>
  </si>
  <si>
    <t>解释宣传：夷陵城区自有营业厅 AA，用户反映宽带收费问题，经核实营业厅于2023-03-12 12:15:44为客户开通FTTR套餐1800元/年，营业厅于 2023-03-12 12:17:18 缴费1800元至宽带私有账户，用于抵扣每月宽带150元，现已联系客户解释，同时已取消电视，现申请减免6-9月费用合计80元，24小时到账，此费用不可打印发票，客户满意</t>
  </si>
  <si>
    <t>TS202310031738441241</t>
  </si>
  <si>
    <t>071703811364</t>
  </si>
  <si>
    <t>向妮丽</t>
  </si>
  <si>
    <t>2023-10-04 14:11:53</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</si>
  <si>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投诉问题描述:不知情办理（月固定费_IPTV包月费）扣费10元，不认可，请核实。
争议月份:2023年10月
争议金额:10
用户要求:尽快核实。</t>
  </si>
  <si>
    <t>解释宣传：夷陵城区自有营业厅，IPTVAA，用户反馈IPTV扣费问题，经核实，为营业厅开通IPTV前未跟用户解释清楚导致，已跟用户解释清楚，用户表示IPTV还要继续使用，不要取消，已反馈营业厅赵海燕协助处理，满意。</t>
  </si>
  <si>
    <t>BL202310052103121585</t>
  </si>
  <si>
    <t>13227283813</t>
  </si>
  <si>
    <t>周华</t>
  </si>
  <si>
    <t>2023-10-06 11:02:20</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</si>
  <si>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办理渠道:夷陵城区自有营业厅
赔付月份：:2023年2月、2023年3月、2023年4月、2023年5月、2023年6月、2023年7月、2023年8月、2023年10月、2023年9月
返还倍率:单倍
赔付金额：:85
是否已经取消业务:是
是否承诺退费 ：:是
用户是否需要回复：:否
用户要求：:要求退费</t>
  </si>
  <si>
    <t>TS202310060821241532</t>
  </si>
  <si>
    <t>15171832211</t>
  </si>
  <si>
    <t>李明</t>
  </si>
  <si>
    <t>2023-10-06 15:43:46</t>
  </si>
  <si>
    <t xml:space="preserve">判断省分:其他省分
:普通消费有争议
:下一步
:套餐月费不认可
查询套餐:
:套餐月费有变化
业务办理记录:
:不认可
:其他渠道
判断省分:除甘肃贵州外
:
高级模板内容：
投诉问题描述:用户来电称对月租费用不认可，前台查到预存话费享折扣优惠 档位三（次月生效24个月）-湖北政企专属9月底失效导致月租回复原价，用户不认可，要求再次预存话费享折扣优惠 档位三（次月生效24个月）-湖北政企专属，并处理多扣费用问题，推荐营业厅不认可，请协助办理
争议月份:2023年10月
争议金额:-1
用户要求:核实处理</t>
  </si>
  <si>
    <t>解释宣传： 夷陵城区自有营业厅 ，活动折扣时间未解释清楚。经核实，客户于2021-09-29 11:26:31  夷陵城区自有营业厅办理 预存话费享折扣优惠 档位三（次月生效24个月）-湖北政企专属 活动，活动于2023-09-30 23:59:59结束，已联系客户解释说明，现系统无 预存话费享折扣优惠 档位三勾选项，已协商客户办理 存量5G畅爽套餐享89元赠费 活动，客户满意。</t>
  </si>
  <si>
    <t>TS202310061524141334</t>
  </si>
  <si>
    <t>071700314319</t>
  </si>
  <si>
    <t>王军</t>
  </si>
  <si>
    <t>南方一中心&gt;&gt;河南正华&gt;&gt;正华实习班</t>
  </si>
  <si>
    <t>2023-10-07 11:08:29</t>
  </si>
  <si>
    <t xml:space="preserve">
高级模板内容：
投诉问题描述:用户来电反映宽带自己没使用，但是已被别人安装使用。宽带被迁到了未知地。
业务名称:宽带
争议月份:2023年10月
争议金额:0
办理渠道:10010
前台是否取消:未取消
是否承诺退费:是
用户要求:要求把宽带安装在自己家，要求解释，要求退宽带费，若处理不当，携号转网</t>
  </si>
  <si>
    <t>Q20：夷陵城区自有营业厅，畅越冰激凌5G套餐129元200M宽带（湖北）AA，客户反馈不知情办理宽带，已联系客户致歉并转自营厅核实是否实装宽带，并联系客户处理，预计3个工作日内回复处理结果，回访满意</t>
  </si>
  <si>
    <t>TS202310092016492223</t>
  </si>
  <si>
    <t>18671720999</t>
  </si>
  <si>
    <t>周宗彭</t>
  </si>
  <si>
    <t>2023-10-10 14:14:08</t>
  </si>
  <si>
    <t xml:space="preserve">[该用户有申诉倾向，请注意受理态度，查询近三天工单记录，积极解决用户问题。] 
高级模板内容：
投诉问题描述:用户反馈一，之前处理的退费2600一直未到账，详见工单TS202309281357412230，用户要求二、补充上个月10010女性工作人员电话回复，让事情已经给我办好了，让用户不要接到10010的回访电话，提及投诉
争议月份:2023年10月
争议金额:2600
用户要求:尽快处理</t>
  </si>
  <si>
    <t>工作差错：夷陵城区自有营业厅，被动办理转资幸福家家乐39元套餐时未查询用户为靓号，保底300元，导致22.8-23.5月每月产生补收费用261元。客户要求申请退费，因22.7-23.5月产生费用已达2600，金额过高，考虑客户感知，申请分月给客户赠送到账，每月到账200元，13个月赠完，此费用无法抵扣往月欠费且不可打印发票，满意。</t>
  </si>
  <si>
    <t>TS202310121630250776</t>
  </si>
  <si>
    <t>15629344441</t>
  </si>
  <si>
    <t>唐燕</t>
  </si>
  <si>
    <t>2023-10-13 14:38:13</t>
  </si>
  <si>
    <t xml:space="preserve">
高级模板内容：
投诉问题描述:用户反映副卡13297284689之前已经做了优惠减免，但是实际上还是收了副卡费用不认可，前台查询用户有10元副卡优惠，但是号码确实也收了10元费用，请协助处理谢谢！
争议月份:2023年9月
争议金额:10
用户要求:用户反映副卡13297284689之前已经做了优惠减免，但是实际上还是收了副卡费用不认可，前台查询用户有10元副卡优惠，但是号码确实也收了10元费用，请协助处理谢谢！</t>
  </si>
  <si>
    <t>工作差错：夷陵城区自有营业厅，0元副卡AA。经核实为工作人员未操作副卡赠费，现已更改0元副卡，减免15090908043号码9-10月副卡功能费用20元，15586362539号码9-10月功能费20元，共计退费40元，24小时退费到账，此费用无法抵扣往月欠费及打印发票，用户满意</t>
  </si>
  <si>
    <t>TS202310111647100768</t>
  </si>
  <si>
    <t>15571767069</t>
  </si>
  <si>
    <t>刘友缘</t>
  </si>
  <si>
    <t>2023-10-13 09:46:14</t>
  </si>
  <si>
    <t xml:space="preserve">
高级模板内容：
投诉问题描述:用户来电对现在套餐资费不认可，用户称前期绑定副卡是没有收取副卡功能费的，现在收取副卡费用不认可，麻烦协助处理回复
争议月份:2023年10月
争议金额:0
用户要求:要求处理回复</t>
  </si>
  <si>
    <t>解释宣传： 夷陵城区自有营业厅 ，副卡费用问题未解释清楚。经核实，夷陵城区自有营业厅于2023-10-11 16:34:31给客户办理转资 5G副卡基本套餐，每月会收取10元月租费用，已联系客户解释说明，考虑客户感知，已为客户操作 副卡月功能费-0元 ，次月生效，并为客户主卡号码15571764069操作预存话费享10元/月话费优惠12个月活动，客户满意。</t>
  </si>
  <si>
    <t>TS202310131705391557</t>
  </si>
  <si>
    <t>18674258222</t>
  </si>
  <si>
    <t>邹宛芸</t>
  </si>
  <si>
    <t>2023-10-14 15:05:28</t>
  </si>
  <si>
    <t xml:space="preserve">判断省分:其他省分
:普通消费有争议
:下一步
:套餐月费不认可
查询套餐:
:套餐月费有变化
业务办理记录:
:不认可
:其他渠道
判断省分:除甘肃贵州外
:
高级模板内容：
投诉问题描述:用户来电反映自己在营业厅办理过户的时候，反复给营业厅确认了，一个月的月租只扣129元，但是现在发现每个月是159元，已向用户解释，用户不认可，要求投诉给他办理此业务的工作人元，请尽快核实处理，谢谢
争议月份:2023年9月、2023年10月
争议金额:60
用户要求:要求投诉给他办理此业务的工作人元，请尽快核实处理，谢谢</t>
  </si>
  <si>
    <t>解释宣传： 夷陵城区自有营业厅AA，用户反映账单扣费与宣传不符。经核实， 用户在营业厅办理过户时，双方已确定消费为150元，并签订约定消费协议，已向用户解释，如有疑问可方便时前往营业厅咨询处理，用户表示知晓。</t>
  </si>
  <si>
    <t>BL202310141407382373</t>
  </si>
  <si>
    <t>13040970177</t>
  </si>
  <si>
    <t>朱江道</t>
  </si>
  <si>
    <t>2023-10-15 09:03:33</t>
  </si>
  <si>
    <t>&gt;业务号码&gt;13040970177&gt;号码归属地&gt;  宜昌；&gt;产品名称&gt;  炫彩通信助理包-云盘版 -立即生效（湖北）、  1000M宽带提速包（30元）（湖北） ；&gt;产品代码&gt;无 ；&gt;产品编码&gt;91212918 、91217602 ；&gt;订购时间&gt;2022-12-31 09:43:16、 2022-12-19 13:49:26   ；&gt;核查情况&gt;平台故障；&gt;不规范定制分类&gt;平台故障，无法判责；&gt;退费金额&gt; 410元；&gt;退费时间&gt;2023年10月14日&gt;投诉内容&gt;
高级模板内容：
赔付类型：:增值业务争议 
CBSS账单扣费名称：:1000M宽带提速包（30元）（湖北）   91212918 炫彩通信助理包-云盘版 -立即生效（湖北 
办理渠道:无
赔付月份：:2023年1月、2023年2月、2023年3月、2023年4月、2023年5月、2023年6月、2023年7月、2023年8月、2023年9月、2023年10月、2022年12月
返还倍率:单倍
赔付金额：:467
是否已经取消业务:否
是否承诺退费 ：:是
用户是否需要回复：:否
用户要求：:用户要求退款
用户要求取消1000M宽带提速包（30元）（湖北）</t>
  </si>
  <si>
    <t>夷陵城区自有营业厅2022-12-19 13:49:26 、夷陵小溪塔鑫联合作厅(自建他营) 2022-12-31 09:43:16</t>
  </si>
  <si>
    <t>TS202310180957060222</t>
  </si>
  <si>
    <t>13032743272</t>
  </si>
  <si>
    <t>乔显</t>
  </si>
  <si>
    <t>2023-10-18 11:44:33</t>
  </si>
  <si>
    <t>#2022重保客户#主办单位：湖北
客户类别：普通客户
10010是否打通：否
是否二次致电10015：是
是否联系：否
升级倾向：
号码归属省：湖北
SVIP等级：
1.问题类型:;
2.投诉类型:办理争议;
3.营业厅地址:;
4.位置信息:;
5.位置发生地:;
6.投诉内容:没收到任何消息，也没有办理过宽带提速业务！为什么给我开通了这个业务！没有任何提示
8.办理业务的名称:宽带提速包
8.无法办理的渠道:不知道什么情况给我开通了宽带提速业务</t>
  </si>
  <si>
    <t>夷陵城区自有营业厅  2022-12-25 11:10:36</t>
  </si>
  <si>
    <t>TS202310042055281113</t>
  </si>
  <si>
    <t>投诉工单（2021版）&gt;&gt;宽带&gt;&gt;【IPTV使用】IPTV&gt;&gt;IPTV收费争议</t>
  </si>
  <si>
    <t>陈天祥</t>
  </si>
  <si>
    <t>[65岁以上老人]
高级模板内容：
投诉问题描述:用户来电对IPTV收费不认可，称家里无IPTV设备，也未安装，不愿到营业厅咨询取消，请协助
收费月份:2023年10月
争议实际金额:10
用户要求:核实处理并取消</t>
  </si>
  <si>
    <t>Q23：夷陵分乡宁速专营店（BTO），IPTV扣费AA，用户反馈IPTV扣费问题，经核实，为营业厅办理时未跟用户解释清楚导致，已按用户要求取消，考虑用户感知，申请退23.8-10月IPTV扣费，合计30元到13177076139私有，24小时到帐，此费用不可打印发票，满意。</t>
  </si>
  <si>
    <t>TS202309301714061488</t>
  </si>
  <si>
    <t>15572759686</t>
  </si>
  <si>
    <t>陈桂玲</t>
  </si>
  <si>
    <t>2023-10-01 15:18:18</t>
  </si>
  <si>
    <t xml:space="preserve">用户反馈：:各渠道人员服务、态度问题
告知联通对服务质量的重视，再次解释安抚并致歉:不认可仍要投诉
用户要投诉的人员：:营业厅人员
:
高级模板内容：
投诉问题描述:用户反映自己打营业厅电话咨询如何投屏，营业厅工作人员不耐烦，不告知自己，直接挂断电话，我处致歉，用户不认可
渠道名称:营业厅
渠道地址:宜昌市天赢营业厅
人员工号:肖鹏
用户要求:用户要求投诉该工作人员，请协助，谢谢！</t>
  </si>
  <si>
    <t>服务态度：夷陵分乡天盈专营店AA，用户反映营业厅服务态度不好，经核实客户实际反映手机终端投屏问题，已告知非联通业务，同时联系客户解释致歉营业厅服务态度问题，客户满意。</t>
  </si>
  <si>
    <t>TS202310021344300544</t>
  </si>
  <si>
    <t>屈定法</t>
  </si>
  <si>
    <t>高级模板内容：
投诉问题描述:自己没有办理家庭WiFi服务费，对此业务费用不认可
业务名称:家庭WiFi服务费
争议月份:2023年10月
争议金额:10
办理渠道:无
前台是否取消:未取消
是否承诺退费:否
用户要求:要求查询处理</t>
  </si>
  <si>
    <t>解释宣传：夷陵分乡天盈专营店，家庭WiFi服务费未解释清楚。经核实，夷陵分乡天盈专营店于2022-10-04 16:33:57办理沃家组网业务，11月开始扣费，用户购买199元路由器，其中话费预存至用户账户抵扣家庭WiFi服务费，一年后抵扣完。现账单显示此项收费实际是从用户预存话费里面抵扣并非额外产生计费，现已联系用户解释说明，用户知晓。</t>
  </si>
  <si>
    <t>TS202309301600542085</t>
  </si>
  <si>
    <t>071700308862</t>
  </si>
  <si>
    <t>望杰</t>
  </si>
  <si>
    <t>2023-10-01 09:19:08</t>
  </si>
  <si>
    <t>表自己家未安装IPTV包月费，对前期办理计费不满，要求退还前期计费。并安排工作人员安装，后期自己想使用，请一并处理</t>
  </si>
  <si>
    <t>解释宣传：夷陵黄花晓峰龚双玉营帐代理点（驿站）AA，用户反映IPTV扣费问题，经核实，为营业厅开通前未跟用户解释清楚导致，核实前期有做赠费未产生扣费，考虑用户感知，申请退22.10-23.9月费用，合计120元，24小时到帐，此费用不可打印发票，另用户反馈的要安装机顶盒和FTTR业务已反馈数固安排，预计一周内安装，满意。</t>
  </si>
  <si>
    <t>TS202310081454531310</t>
  </si>
  <si>
    <t>071700304828</t>
  </si>
  <si>
    <t>李双红</t>
  </si>
  <si>
    <t>2023-10-11 09:08:12</t>
  </si>
  <si>
    <t xml:space="preserve">判断省分:湖北
:增值业务费用争议（含炫彩通信助理包云盘版等组合类增值业务）
:固网
:是
:不认可
:大于500元
:
高级模板内容：
投诉问题描述:不知情被办理业务
争议业务名称:1000M宽带提速包（30元）（湖北）
受理渠道:	 夷陵龙泉土门合作厅
争议月份:2022年12月、2023年1月、2023年2月、2023年3月、2023年4月、2023年5月、2023年6月、2023年7月、2023年8月、2023年9月、2023年10月
争议费用:330
一线客服在系统里:已取消
是否承诺退费:否
用户要求:用户称自己就是营业厅工作人员，知道可以退费，要求必须双倍退回不知情被开通的宽带提速包，请及时处理，谢谢</t>
  </si>
  <si>
    <t>Q22：夷陵龙泉土门合作厅，1000M宽带提速包AA，经核查属营业厅于 2022-12-20 12:36:48 开通，并办理6个月赠费活动，现申请减免7-10月费用合计120元，已到账，此费用不可打印发票，营业厅已退240元，此费用可打印发票，客户认可。</t>
  </si>
  <si>
    <t>TS202310151854262235</t>
  </si>
  <si>
    <t>071700329663</t>
  </si>
  <si>
    <t>王俊</t>
  </si>
  <si>
    <t>2023-10-17 16:03:53</t>
  </si>
  <si>
    <t>#2022重保客户#用户表示被动办理宽带，且没有安装在自己家里，但是目前查询宽带属于在线状态有在使用，现用户对此表示不满，请尽快处理并回复</t>
  </si>
  <si>
    <t>Q21：夷陵龙泉土门合作厅，全国冰激凌融合129家庭自由畅玩套餐200M宽带（新）（湖北）AA；经核查属营业厅解释错误导致，已按用户要求取消宽带、副卡，变更为29元福多多套餐，次月生效，用户满意。</t>
  </si>
  <si>
    <t>TS202309301549371844</t>
  </si>
  <si>
    <t>15586357069</t>
  </si>
  <si>
    <t>龚超</t>
  </si>
  <si>
    <t>2023-10-01 13:40:40</t>
  </si>
  <si>
    <t xml:space="preserve">判断省分:其他省分
:增值业务争议
判断省分:湖北
:移网
:在补救范围内
:不认可
:大于500元
:
高级模板内容：
投诉问题描述:用户来电表示自己未办理增值业务，要求取消，前台已取消，用户要求前台取消未在用户身边副卡的业务，前台已解释，用户不认可
争议业务名称:炫彩通信助理包-云盘版-次月生效（湖北）-10元/炫彩通信助理包体验版-立即生效（湖北）/联通助理-智能应答5元（首月免费）/
受理渠道:总部客服一体化运营湖北省宜昌渠道/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争议费用:0
一线客服在系统里:未取消，请后台协助处理
是否承诺退费:否
用户要求:用户对本机及副卡开通的增值业务都不认可要求我方退款和调查当时开通的电话录音及用户要求赔偿，前台因业务开通时间较长无法计算，15586357069此号码因不在用户身边用户不能提供验证码，要求线上处理，（18694093698和18671712245号码已取消增值业务）请后台协助处理</t>
  </si>
  <si>
    <t>Q22：夷陵万达自有营业厅，炫彩通信助理包体验版-立即生效（湖北）AA，经核查属营业厅解释错误导致，查询主副卡均办理该业务22.01-23.09产生费用230元，现已用户4张副卡办理预存话费享50元话费优惠（湖北），另为用户申请30元费用，10月5日前到账，此费用不可打印发票，满意</t>
  </si>
  <si>
    <t>TS202310021224571120</t>
  </si>
  <si>
    <t>郝莉怡</t>
  </si>
  <si>
    <t>【2022年上工信部测评重保用户】【2022年上工信部测评重保用户】判断省分:湖北
:增值业务费用争议（含炫彩通信助理包云盘版等组合类增值业务）
:移网
:不在补救范围内
:不认可
:
高级模板内容：
投诉问题描述:用户对业务办理不认可
争议业务名称:炫彩通信助理包体验版-立即生效（湖北）
受理渠道:无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争议费用:144
一线客服在系统里:已取消
是否承诺退费:否
用户要求:业务订购已超12个月，请协助核实处理费用，谢谢</t>
  </si>
  <si>
    <t>TS202310111710471362</t>
  </si>
  <si>
    <t>13094165409</t>
  </si>
  <si>
    <t>田小琴</t>
  </si>
  <si>
    <t>2023-10-12 14:51:27</t>
  </si>
  <si>
    <t>判断省分:其他省分
:电话营销争议
:不认可
判断省分:湖北
:移网电话营销费用争议（套餐资费/融合宽带/副卡功能费类除外）
:不认可
:大于500元
:
高级模板内容：
是否10016外呼:不记得
电话外呼号码:无
渠道名称:夷陵万达自有营业厅
反应问题涉及场景:未经同意订购业务
产品名称:炫彩通信助理包体验版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承诺退费金额:144
是否取消业务（如取消失败，需加上系统报错的提示）:已取消
是否需要回复:是
用户要求:退费</t>
  </si>
  <si>
    <t>TS202310121259070793</t>
  </si>
  <si>
    <t>15587904679</t>
  </si>
  <si>
    <t>付泉</t>
  </si>
  <si>
    <t>2023-10-14 13:34:46</t>
  </si>
  <si>
    <t xml:space="preserve">判断省分:湖北
:增值业务费用争议（含炫彩通信助理包云盘版等组合类增值业务）
:移网
:不在补救范围内
:不认可
:
高级模板内容：
投诉问题描述:用户来电反馈说自己都没有订购过这个业务 要求双倍全额退还 请后台工作人员协助处理 谢谢
争议业务名称:炫彩通信助理包体验版-立即生效（湖北）
受理渠道:自行订购
争议月份: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用户要求:用户来电反馈说自己都没有订购过这个业务 要求双倍全额退还 请后台工作人员协助处理 谢谢</t>
  </si>
  <si>
    <t>Q21： 夷陵万达自有营业厅 炫彩通信助理包体验版 经核实2021-12-05 13:22:44夷陵万达自有营业厅给客户开通炫彩通信助理包体验版。业务已取消，考虑客户感知，申请减免21年1月-23年10月费用合计132元，多次致电未接，暂未操作退费，已短信告知如您后期使用有任何疑问，可于工作时间（08：30-17：30）致电宜昌联通07176921001或13032700872</t>
  </si>
  <si>
    <t>BL202310081914260294</t>
  </si>
  <si>
    <t>18695068121</t>
  </si>
  <si>
    <t>张爱华</t>
  </si>
  <si>
    <t>2023-10-11 11:43:12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</si>
  <si>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SP产品ID/元素ID：:91212918
办理渠道: 夷陵小溪塔恒杰专营店 
赔付月份：:2024年1月、2024年2月、2024年3月、2024年4月、2024年5月、2024年6月、2024年7月、2023年11月、2023年12月
返还倍率:单倍
赔付金额：:85
是否已经取消业务:是
是否承诺退费 ：:是
用户是否需要回复：:否
用户要求：:用户来电要求退费，请处理，谢谢</t>
  </si>
  <si>
    <t>TS202310181712212127</t>
  </si>
  <si>
    <t>15549281493</t>
  </si>
  <si>
    <t>艾祖旺</t>
  </si>
  <si>
    <t>2023-10-19 13:35:09</t>
  </si>
  <si>
    <t>15549281493命中精准预判服务场景:[65岁以上老人]
判断省分:其他省分
:电话营销争议
:不认可
判断省分:湖北
:移网电话营销费用争议（套餐资费/融合宽带/副卡功能费类除外）
:不认可
:小于等于500元，且仅限单倍、月份不超过12个月
:
要求核实退费称之前办理套餐告知副卡免费，要求退费副卡月租费用和主卡炫彩通信助理包-云盘版产生的费用120元</t>
  </si>
  <si>
    <t>Q22：夷陵小溪塔恒杰专营店AA，  炫彩通信助理包-云盘版。经核实，22.11月办理，22.11-23.10月扣费115元，已取消。精英盛华于23.2月通过电话营销方式推荐15549308108、15587925176办理家庭群组化副卡10G省内流量时取消副卡免月租优惠导致，3-10月两张副卡扣费160元。我部已协助勾选副卡0月租优惠，次月生效。现申请退还以上费用合计275元，此费用不可打印发票，满意。</t>
  </si>
  <si>
    <t>TS202310031800481781</t>
  </si>
  <si>
    <t>18986815055</t>
  </si>
  <si>
    <t>宋娅平</t>
  </si>
  <si>
    <t>2023-10-04 10:39:11</t>
  </si>
  <si>
    <t>用户来电称之前告知网龄计划合约是赠送30GB流量，但本月核实才20GB，对此不满，解释无效，现用户要求核实给予回复处理，谢谢</t>
  </si>
  <si>
    <t>解释宣传：夷陵小溪塔平湖天下专营店（自建他营）AA，用户反映网龄合约计划赠送流量问题，经核实，为营业厅办理时未给用户解释清楚导致，现已重新给用户办理网龄计划合约，国内流量30G，次月生效，满意。</t>
  </si>
  <si>
    <t>TS202310081450511166</t>
  </si>
  <si>
    <t>18672095796</t>
  </si>
  <si>
    <t>万能霜</t>
  </si>
  <si>
    <t>2023-10-09 13:36:20</t>
  </si>
  <si>
    <t>判断省分:湖北
:移网电话营销费用争议（套餐资费/融合宽带/副卡功能费类除外）
:不认可
:小于等于500元，且仅限单倍、月份不超过12个月
:
高级模板内容：
是否10016外呼:否
电话外呼号码:无
渠道名称:夷陵小溪塔平湖天下专营店（自建他营）
反应问题涉及场景:未经同意订购业务
产品名称:炫彩通信助理包-云盘版 -立即生效（湖北）
争议月份:2023年5月、2023年6月、2023年7月、2023年8月、2023年9月、2023年10月
是否承诺退费:否
承诺退费金额:55
是否取消业务（如取消失败，需加上系统报错的提示）:取消
是否需要回复:否
用户要求:费用退至主卡：18672095796</t>
  </si>
  <si>
    <t>TS202310081652592399</t>
  </si>
  <si>
    <t>13264917802</t>
  </si>
  <si>
    <t>袁永青</t>
  </si>
  <si>
    <t>2023-10-10 13:36:58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</si>
  <si>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争议月份:2023年6月、2023年7月、2023年8月、2023年10月、2023年9月
是否承诺退费:是
承诺退费金额:50
是否取消业务（如取消失败，需加上系统报错的提示）:否，无法验证码
是否需要回复:否
用户要求:退费</t>
  </si>
  <si>
    <t>夷陵小溪塔平湖天下专营店（自建他营）2023-05-22 14:54:41</t>
  </si>
  <si>
    <t>ZX202310021243161540</t>
  </si>
  <si>
    <t>张伶俐</t>
  </si>
  <si>
    <t>22年Q3Q4重点客户判断省分:湖北
:被动办理宽带
:不需要
:
高级模板内容：
问题描述:用户来电反馈自己未安装宽带，查询有IPTV包月费用，对此不认可，要求上报处理
第二联系方式:18671706610
销户原因:未安装
用户要求:尽快处理</t>
  </si>
  <si>
    <t>夷陵小溪塔平云合作厅 AA，用户反映宽带问题，经核实，为营业厅开通前未跟用户解释清楚导致，已取消，考虑用户感知，申请退22.3-23.10月部份宽带费用，合计50元，24小时到帐，此费用不可打印发票，满意。</t>
  </si>
  <si>
    <t>TS202309301632590419</t>
  </si>
  <si>
    <t>071704355789</t>
  </si>
  <si>
    <t>吴大平</t>
  </si>
  <si>
    <t>2023-10-01 16:08:27</t>
  </si>
  <si>
    <t xml:space="preserve">用户再次来电表示自己办理该宽带的时候，营业厅工作人员说是1000M的，但是自己在联通智家APP看到是500M，已告知前期处理结果用户有开通10元500M升1000M提速包(湖北)，用户不认可，要求马上免费提升到1000M，并表示自己的另外一个宽带账号是071704215974常年只有20M，认为公司有存在乱收费的情况，没有保障自己的权益，有升级12315，工信部投诉意向，请尽快处理。前期工单TS202309291607330336您反映的宽带问题，经核实，您于2023-08-2815:48:26在夷陵城区自有营业厅办理5G冰融加装宽带，为500M宽带，半非1000M，办理时工作人员已告知，已联系您解释说明，您表示知晓，核实已办理10元500M升1000M提速包(湖北)（立即生效，次月收费），立即生效，已联系您解释说明，并致歉，满意度一般。
</t>
  </si>
  <si>
    <t>解释宣传：夷陵城区自有营业厅，宽带资费AA未解释清楚。经核实，客户于2023-08-28 15:48:26在夷陵城区自有营业厅办理5G冰融加装宽带，为500M宽带，半非1000M，办理时工作人员已告知，已联系您解释说明，客户表示知晓，核实已办理10元500M升1000M提速包(湖北)（立即生效，次月收费），无免费提速，另客户于2023-07-22 18:30:49夷陵小溪塔三星金鼎合作厅办理宽带，因无有线资费，故办理无线CPE宽带。不存在乱收费现象。已联系客户解释说明，并致歉，满意度一般。</t>
  </si>
  <si>
    <t>TS202310061313440804</t>
  </si>
  <si>
    <t>15171755739</t>
  </si>
  <si>
    <t>彭裕昌</t>
  </si>
  <si>
    <t>2023-10-07 09:05:10</t>
  </si>
  <si>
    <t xml:space="preserve">
高级模板内容：
投诉问题描述:用户来电对月租不认可，称办理时告知只有199
争议月份:2023年9月
争议金额:37
用户要求:我方告知用户办理了助理包和IPTV，用户不认可，称之前告知都是包含在套餐里面的</t>
  </si>
  <si>
    <t>Q21：炫彩通信助理包体验版-立即生效（湖北），炫彩通信助理包体验版-立即生效（湖北）AA，经核查属营业厅开通沃助理业务时未与客户达成一致，申请减免2张副卡22.1-23.10月费用合计242元，24小时内到账，此费用不可打印账单发票，回访满意</t>
  </si>
  <si>
    <t>TS202310061512541050</t>
  </si>
  <si>
    <t>15337414271</t>
  </si>
  <si>
    <t>闭芷毓</t>
  </si>
  <si>
    <t>2023-10-07 14:44:50</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</si>
  <si>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争议月份:2022年10月、2022年11月、2022年12月、2023年1月、2023年2月、2023年3月、2023年4月、2023年5月、2023年6月、2023年7月、2023年8月、2023年9月、2023年10月
是否承诺退费:否
承诺退费金额:0
是否取消业务（如取消失败，需加上系统报错的提示）:是
是否需要回复:是
用户要求:退费 13872471593  15337414271</t>
  </si>
  <si>
    <t>夷陵小溪塔鑫联合作厅(自建他营)2021-10-19 11:21:38</t>
  </si>
  <si>
    <t>BL202310071005182215</t>
  </si>
  <si>
    <t>15586361314</t>
  </si>
  <si>
    <t>谭小玲</t>
  </si>
  <si>
    <t>2023-10-07 14:49:26</t>
  </si>
  <si>
    <t>&gt;业务号码&gt;15586361314；&gt;号码归属地&gt;宜昌市；&gt;产品名称&gt;炫彩通信助理包-云盘版 -次月生效（湖北）-10元     ；&gt;产品代码&gt;91212919；&gt;产品编码&gt;无；&gt;订购时间&gt; 2023-06-01 00:00:00    ；&gt;核查情况&gt;平台故障；&gt;不规范定制分类&gt;平台故障，无法判责；&gt;退费金额&gt;  10元；&gt;退费时间&gt;2023-10-07；&gt;投诉内容&gt;
高级模板内容：
赔付类型：:增值业务争议 
CBSS账单扣费名称：:炫彩通信助理包-云盘版 -次月生效（湖北）-10元
SP产品ID/元素ID：:湖北
办理渠道:无
赔付月份：:2023年10月
返还倍率:单倍
赔付金额：:10
是否已经取消业务:是
是否承诺退费 ：:是
用户是否需要回复：:否
用户要求：:用户称不知情进行办理要求退费</t>
  </si>
  <si>
    <t>夷陵小溪塔鑫联合作厅(自建他营)2023-05-31 18:55:37</t>
  </si>
  <si>
    <t>BL202310111704541179</t>
  </si>
  <si>
    <t>18671752867</t>
  </si>
  <si>
    <t>秦琴</t>
  </si>
  <si>
    <t>2023-10-12 10:08:57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</si>
  <si>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
赔付月份：:2022年12月、2023年1月、2023年2月、2023年3月、2023年4月、2023年5月、2023年6月、2023年7月、2023年8月、2023年9月、2023年10月
返还倍率:单倍
赔付金额：:110
是否已经取消业务:否
是否承诺退费 ：:是
用户是否需要回复：:否
用户要求：:取消并且退费</t>
  </si>
  <si>
    <t>夷陵小溪塔鑫联合作厅(自建他营)2022-12-30 16:46:39</t>
  </si>
  <si>
    <t>TS202310161534412423</t>
  </si>
  <si>
    <t>15629373135</t>
  </si>
  <si>
    <t>胡敖举</t>
  </si>
  <si>
    <t>2023-10-17 13:36:24</t>
  </si>
  <si>
    <t>[65岁以上老人]
高级模板内容：
投诉问题描述:用户对TS202310161147520038结果不认可，对以赠费形式到账不认可，要求以现金形式充值到账
争议月份:2023年10月
争议金额:1
用户要求:尽快处理</t>
  </si>
  <si>
    <t>Q22; 夷陵新下堡坪合作厅 ,炫彩通信助理包-云盘版 -立即生效（湖北）AA,用户反馈沃助理业务问题，经核实，为营业厅开通前未跟用户解释清楚，考虑用户感知，申请退22.11-23.10月费用，合计115元，24小时到帐，此费用不可打印发票，满意。（已跟用户解释清楚赠费抵扣规则，满意。）</t>
  </si>
  <si>
    <t>TS202310121648061249</t>
  </si>
  <si>
    <t>13217272717</t>
  </si>
  <si>
    <t>祁向阳</t>
  </si>
  <si>
    <t>2023-10-12 17:18:53</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</si>
  <si>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早已经申请退订，但目前还继续存在</t>
  </si>
  <si>
    <t>夷陵鸦鹊岭合作厅2023-02-03 10:10:14</t>
  </si>
  <si>
    <t>TS202310011834472162</t>
  </si>
  <si>
    <t>李逸龙</t>
  </si>
  <si>
    <t>用户表示被动办理低消融合（宽移固）移网低消69元（湖北）解释不认可，要求处理并回复</t>
  </si>
  <si>
    <t>"Q23：夷陵鸦鹊岭自有营业厅，低消虚拟宽带AA，用户反馈低消虚拟宽带问题，经核查属营业厅开通前未跟用户解释清楚导致，宽带有做赠费，实际未产生扣费，已取消，考虑用户感知，申请退23.2-9月低消补收费用，合计120.5元，待十月份帐单出帐后于次月7日前一起到帐，此费用不可打印发票，满意。</t>
  </si>
  <si>
    <t>TS202310051020420226</t>
  </si>
  <si>
    <t>投诉工单（2021版）&gt;&gt;宽带&gt;&gt;【变更及服务】渠道服务&gt;&gt;电话营销诱导定制/不知情定制</t>
  </si>
  <si>
    <t>曾宪智</t>
  </si>
  <si>
    <t>071700324778命中精准预判服务场景:[65岁以上老人]
用户投诉被动办理提速包1000M宽带提速包（30元）（湖北），此业务平台无勾选项无法取消，要求核实开通情况并处理费用</t>
  </si>
  <si>
    <t>BL202310091401140018</t>
  </si>
  <si>
    <t>071700314603</t>
  </si>
  <si>
    <t>钟刚</t>
  </si>
  <si>
    <t>2023-10-09 14:42:20</t>
  </si>
  <si>
    <t>用户来电反映被动办理了提速包业务提速至1000M（30元）（湖北），解释挽留无效，已承诺减免2023年3-10月份的提速包费用共160元。（业务已经取消）</t>
  </si>
  <si>
    <t>夷陵鸦鹊岭自有营业厅2022-12-29 17:09:06</t>
  </si>
  <si>
    <t>BL202310101057081960</t>
  </si>
  <si>
    <t>13872616835</t>
  </si>
  <si>
    <t>易海员</t>
  </si>
  <si>
    <t>2023-10-10 16:36:29</t>
  </si>
  <si>
    <t>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办理渠道:营销电话
赔付月份：:2022年12月、2023年10月
返还倍率:单倍
赔付金额：:330
是否已经取消业务:是
是否承诺退费 ：:是
用户是否需要回复：:否
用户要求：:用户要求尽快退费，请处理</t>
  </si>
  <si>
    <t>夷陵鸦鹊岭自有营业厅2022-12-29 12:50:27</t>
  </si>
  <si>
    <t>TS202310021939051398</t>
  </si>
  <si>
    <t>投诉工单（2021版）&gt;&gt;融合&gt;&gt;【入网】宣传&gt;&gt;过度宣传或营销/未考虑用户实际需求强推或诱导套餐、产品</t>
  </si>
  <si>
    <t>15572713956</t>
  </si>
  <si>
    <t>李威</t>
  </si>
  <si>
    <t>2023-10-10 18:56:39</t>
  </si>
  <si>
    <t>主办单位：湖北
客户类别：首次投诉
10010是否打通：否
是否二次致电10015：是
是否联系：否
升级倾向：
号码归属省：湖北
SVIP等级：
1. 问题类型:;
2. 投诉类型:服务质量;
3. 营业厅地址:鸦鹊岭自营厅,宜昌市夷陵区鸦鹊岭镇汉宜路85号（老吴农机旁）;
4. 位置信息:鸦鹊岭镇;
5. 位置发生地:;
6. 投诉内容:2023年9月28日我去咨询携号转网的事情，客户经理说可以弄，先要去区级营业厅注销原移动宽带，然后我排了两三个小时队注销后下午17：30左右回到鸦鹊岭联通营业厅，现场动态视频认证不通过，本来打算放弃了，客户经理说可以通过上级后台客服审核可以认证通过， 不过人家下班了我们就先走了。并且还在微信催促我办理业务，今天10月2日再次去鸦鹊岭营业厅还是动态验证不通过，业务经理就哄骗我先开户今天可以把宽带装了，后面把身份证重新办理后转网。然后我就开户了，结果一直敷衍我师傅今天会来装，截止到晚上19.30没有师傅上门安装，严重耽误我生活娱乐和远程工作。我投诉你们联通业务人员不能确定的事你们不要肯定的说出来能做，靠诱骗让客户同意开通业务
问题发生地：联通营业厅
问题类型：诱导办理业务
问题发生时间：2023-09-28 09:00</t>
  </si>
  <si>
    <t>解释宣传：夷陵鸦鹊岭自有营业厅，宽带AA①客户基本资料：业务号码：15572713956、客户姓名：李威、套餐情况：福多多卡59元；客户反映宽带未及时安装的问题； 
②首次联系客户时间：2023-10-10 10:39:00
③投诉核查处理情况：收到贵部转办，我司立即组织核查，经核实，现宽带已正常安装，满意； 
④答复客户时间及客户满意度评价：根据上述核实情况，我司于2023-10-10 10:39:00联系客户满意，回单人：胡春燕、联系方式：07176921001
⑤投诉核查关联材料：无。"</t>
  </si>
  <si>
    <t>TS202310101346222189</t>
  </si>
  <si>
    <t>071700329269</t>
  </si>
  <si>
    <t>许雪丽</t>
  </si>
  <si>
    <t>2023-10-11 10:34:51</t>
  </si>
  <si>
    <t>用户来电反映自己的宽带帐号上被动开通了提速包业务（提速至1000M（30元）（湖北）），用户对此不满，解释无效，要求公司查明开通原因，双倍退还费用，取消业务，回复。</t>
  </si>
  <si>
    <t>Q22：夷陵鸦鹊岭自有营业厅，宽带提速包，现已取消，前期存在赠费，6月结束，现减免7-10月宽带月费120元，用户反映强烈，减免用户部分月租费用120元，共计退费240元，已与用户沟通办理13100789990和15586358889预存享20元赠费*6个月，立即到账，此费用无法抵扣往月欠费及打印发票，满意</t>
  </si>
  <si>
    <t>TS202310130841272352</t>
  </si>
  <si>
    <t>投诉工单（2021版）&gt;&gt;宽带&gt;&gt;【变更及服务】渠道服务&gt;&gt;营业厅业务办理错误/操作不熟练</t>
  </si>
  <si>
    <t>071700305065</t>
  </si>
  <si>
    <t>谢述芝</t>
  </si>
  <si>
    <t>2023-10-14 09:47:47</t>
  </si>
  <si>
    <t>071700305065命中精准预判服务场景:[65岁以上老人] 
用户表示是被动办理的宽带提速包：提速至1000M（30元）（湖北），表示完全不知情，解释无效，要求取消并3倍赔偿此费用，（cbss系统中无法直接取消）尽快联系答复</t>
  </si>
  <si>
    <t>Q22： 夷陵鸦鹊岭自有营业厅 ，1000M宽带提速包AA，经核查属营业厅于 2022-12-20 12:36:48 开通，并办理6个月赠费活动，7-10月费用合计120元，用户坚持要求三倍退费，现协商我部退费200元，此费用可打印发票，该厅现金缴费160元，10月30日前到账，客户认可。</t>
  </si>
  <si>
    <t>TS202310121848511250</t>
  </si>
  <si>
    <t>15171730042</t>
  </si>
  <si>
    <t>宋功英</t>
  </si>
  <si>
    <t>2023-10-14 12:29:29</t>
  </si>
  <si>
    <t xml:space="preserve">[65岁以上老人] 
高级模板内容：
投诉问题描述:用户来电称宽带，IPTV是不收费的，现在收取了费用，要求退费，前台解释用户不认可，请后台协助处理，谢谢
争议月份:2023年10月
争议金额:0
用户要求:用户要求退费，退还所有宽带，IPTV产生的费用</t>
  </si>
  <si>
    <t>解释宣传：夷陵鸦鹊岭自有营业厅AA，1000M宽带提速包（30元）,经核实，夷陵鸦鹊岭自有营业厅于2022-12-13 17:27:26 办理1000M宽带提速包（30元），参加399组网套包得180元分6个月活动，活动于 2023-06-30 23:59:59 结束，现客户表示无需使用，业务已取消，考虑客户感知，申请减免23.7月-23.10月费用合计120元，24小时到帐，此费用无法抵扣往月欠费且不可打印发票，另IPTV已解释清楚费用，用户表示需要保留使用，满意。</t>
  </si>
  <si>
    <t>TS202310151241130100</t>
  </si>
  <si>
    <t>071700375163</t>
  </si>
  <si>
    <t>卢光珍</t>
  </si>
  <si>
    <t>2023-10-16 14:59:46</t>
  </si>
  <si>
    <t xml:space="preserve">
高级模板内容：
投诉问题描述:用户反馈不知情订购，要求1000M宽带提速包（30元）（湖北）退费并取消，尝试承诺退费，但是用户情绪激动，一直说要找谁办的，要求追究，请核实
争议业务名称:1000M宽带提速包（30元）（湖北）
受理渠道:营销
争议月份:2023年10月、2023年9月、2023年7月、2023年8月
争议费用:120
一线客服在系统里:未取消，请后台协助处理
是否承诺退费:否
用户要求:用户反馈不知情订购，要求1000M宽带提速包（30元）（湖北）退费并取消，尝试承诺退费，但是用户情绪激动，一直说要找谁办的，要求追究，请核实</t>
  </si>
  <si>
    <t>解释宣传：夷陵鸦鹊岭自有营业厅，1000M宽带提速包（30元）（湖北）AA，经核查属营业厅未解释清楚费用问题不认可，现已为客户取消并申请减免7-10月费用120元，24小时内赠费到账，可打印发票，满意。"</t>
  </si>
  <si>
    <t>BL202310191845170962</t>
  </si>
  <si>
    <t>071700359082</t>
  </si>
  <si>
    <t>向良勇</t>
  </si>
  <si>
    <t>2023-10-20 10:49:03</t>
  </si>
  <si>
    <t xml:space="preserve">
高级模板内容：
赔付类型：:增值业务争议
CBSS账单扣费名称：:宽带包月费
办理渠道:夷陵鸦鹊岭自有营业厅
赔付月份：:2023年7月、2023年8月、2023年9月、2023年10月
返还倍率:单倍
赔付金额：:120
是否已经取消业务:是
是否承诺退费：:是
用户是否需要回复：:否
用户要求：:退费</t>
  </si>
  <si>
    <t>ZX202310051008551175</t>
  </si>
  <si>
    <t>071703333312</t>
  </si>
  <si>
    <t>徐楼林</t>
  </si>
  <si>
    <t>2023-10-06 09:21:22</t>
  </si>
  <si>
    <t xml:space="preserve">判断省分:湖北
:被动办理宽带
:不需要
:
高级模板内容：
问题描述:用户来电反映没有办理过宽带，也不需要宽带。每个月还扣了费。用户不认可。
第二联系方式:15572782520   
销户原因:被动办理宽带
用户要求:要求我方尽快核实回复处理，谢谢！</t>
  </si>
  <si>
    <t>Q22：宜昌城区高新区港窑路自营厅，10元300M宽带（湖北）-低消融合（300M）AA。经核查属营业厅办理缓装宽带时未与客户达成一致，已登记客户缴清缴清后本月内取消，满意</t>
  </si>
  <si>
    <t>TS202310051049430994</t>
  </si>
  <si>
    <t>15572782520</t>
  </si>
  <si>
    <t>2023-10-06 13:26:33</t>
  </si>
  <si>
    <t>主办单位：湖北
客户类别：星级客户
10010是否打通：否
是否二次致电10015：是
是否联系：否
升级倾向：
号码归属省：湖北
SVIP等级：
1. 问题类型:;
2. 投诉类型:其他;
3. 营业厅地址:;
4. 位置信息:;
5. 位置发生地:;
6. 投诉内容:被别人盗用我的宽带  本人缴费了却没享受到服务</t>
  </si>
  <si>
    <t>Q22①客户投诉产生的原因：客户反馈注销宽带的问题。
②客户投诉问题核查情况及解决方案：收到贵部转办后，我司立即组织调查。经核实，宜昌城区高新区港窑路自营厅，10元300M宽带（湖北）-低消融合（300M）AA。经核查属营业厅办理缓装宽带时未与客户达成一致，已登记客户缴清缴清后本月内取消，并与客户达成一致。我司于2023-10-05 13:20:38联系客户解释以上情况。
③客户问题满意度：满意
④回单人：张婷   6921001</t>
  </si>
  <si>
    <t>TS202310111023511158</t>
  </si>
  <si>
    <t>071703631598</t>
  </si>
  <si>
    <t>李友斌</t>
  </si>
  <si>
    <t>2023-10-12 09:03:11</t>
  </si>
  <si>
    <t xml:space="preserve">判断省分:湖北
:增值业务费用争议（含炫彩通信助理包云盘版等组合类增值业务）
:固网
:否
:
高级模板内容：
投诉问题描述:用户称宽带自己没有开通提速包，要求核实回复处理，核实宽带没有返费活动，系统也取消不了，用户要求核实回复处理
争议业务名称:提速至1000M（30元）（湖北）
受理渠道:0
争议月份:2023年10月
争议费用:0
一线客服在系统里:未取消，请后台协助处理
是否承诺退费:否
用户要求:要求核实回复处理，宽带账号：（071703580799）（071703631598）</t>
  </si>
  <si>
    <t>Q23：宜昌城区高新区港窑路自营厅  ，提速至1000M（30元）（湖北）AA，经核查属营业厅未解释清楚提速包免费使用6个月，现已为客户取消并申请减免9-10月两条宽带提速包费用120元，24小时内赠费到账，不可打印发票，满意。</t>
  </si>
  <si>
    <t>TS202310120924300277</t>
  </si>
  <si>
    <t>18671728169</t>
  </si>
  <si>
    <t>彭启鹏</t>
  </si>
  <si>
    <t>TCSI-A,重保客户名单</t>
  </si>
  <si>
    <t>2023-10-12 10:23:53</t>
  </si>
  <si>
    <t xml:space="preserve">
高级模板内容：
投诉问题描述:用户来电称自己之前反映招联分期的问题并未处理，自己打电话给客服经理并未接听，用户情绪激动，请尽快处理，加急
产品名称:招联分期5G199元直降2900（社会渠道36期）（湖北）  
办理时间:2023-09-06
办理渠道:宜昌城区政企东山沃通专业代理
用户要求:用户来电称自己之前反映招联分期的问题并未处理，自己打电话给客服经理并未接听，用户情绪激动，请尽快处理，加急，详见：TS202309131535190930</t>
  </si>
  <si>
    <t>解释宣传：宜昌城区政企东山沃通专业代理AA ，用户要求取消招联分期5G199元直降2900。经核查，23年5月由客户经理上门办理，招联合约办理时需用户本人输入密码并认可方能办理成功，他人无法代办。无在线提前解约权限，如需取消合约可联系办理渠道缴纳违约金申请。现客户经理已加用户微信，表示后期有疑问可联系13032711101协助处理，用户表示知晓。</t>
  </si>
  <si>
    <t>TS202310141328000487</t>
  </si>
  <si>
    <t>15571779932</t>
  </si>
  <si>
    <t>王忠国</t>
  </si>
  <si>
    <t>2023-10-14 17:04:09</t>
  </si>
  <si>
    <t xml:space="preserve">
高级模板内容：
投诉问题描述:用户来电表示自己只有只有一张手机号，手机号在不知情的情况下被更改为副卡，对此产生不满，要求我方恢复为主卡并给一个合理的说法，请尽快处理，谢谢
争议业务名称: 5G副卡基本套餐(极速服务) 
受理渠道:宜昌城区政企东山沃通专业代理  
争议月份:2022年12月
争议费用:0
一线客服在系统里:未取消，请后台协助处理
是否承诺退费:否
用户要求:改为主卡</t>
  </si>
  <si>
    <t>Q22：宜昌城区政企东山沃通专业代理，办理主卡18672096150AA，经核查属营业厅操作错误导致，查询主卡下有招联分期5G199元直降2900（社会渠道36期）（湖北）  现线上无法勾选主副卡互换，现已发+86-18607201246协助于10月16日前处理完毕，用户知晓 。</t>
  </si>
  <si>
    <t>BL202310121655511790</t>
  </si>
  <si>
    <t>13040951675</t>
  </si>
  <si>
    <t>李志清</t>
  </si>
  <si>
    <t>2023-10-13 10:55:04</t>
  </si>
  <si>
    <r>
      <rPr>
        <sz val="11"/>
        <rFont val="宋体"/>
        <charset val="0"/>
      </rPr>
      <t>&gt;业务号码&gt;13040951675&gt;号码归属地&gt;宜昌 ；&gt;产品名称&gt;  5G炫彩通信助理包-云盘版（首月5元半价） ；&gt;产品代码&gt;无 ；&gt;产品编码&gt;91245135  ；&gt;订购时间&gt; 2022-12-03 14:26:00   ；&gt;核查情况&gt;平台故障；&gt;不规范定制分类&gt;平台故障，无法判责；&gt;退费金额&gt; 105元；&gt;退费时间&gt;2023年10月13日&gt;投诉内容&gt;
高级模板内容：
赔付类型：:增值业务争议 
CBSS账单扣费名称：:5G炫彩通信助理包-云盘版（首月5元半价）
SP产品ID/元素ID：:无
办理渠道:</t>
    </r>
    <r>
      <rPr>
        <sz val="11"/>
        <rFont val="Arial"/>
        <charset val="0"/>
      </rPr>
      <t xml:space="preserve">	</t>
    </r>
    <r>
      <rPr>
        <sz val="11"/>
        <rFont val="宋体"/>
        <charset val="0"/>
      </rPr>
      <t xml:space="preserve"> 宜昌点军区瑞通科技直
赔付月份：:2022年12月、2023年1月、2023年2月、2023年3月、2023年4月、2023年5月、2023年6月、2023年7月、2023年8月、2023年9月、2023年10月
返还倍率:单倍
赔付金额：:105
是否已经取消业务:是
是否承诺退费 ：:是
用户是否需要回复：:否
用户要求：:尽快处理</t>
    </r>
  </si>
  <si>
    <t>BL202310131241211011</t>
  </si>
  <si>
    <t>13986811469</t>
  </si>
  <si>
    <t>2023-10-13 15:53:36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</si>
  <si>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办理渠道:宜昌点军区瑞通科技直销团队
赔付月份：:2023年1月、2023年2月、2023年3月、2023年4月、2023年5月、2023年6月、2023年7月、2023年8月、2023年9月、2023年10月、2022年12月、2022年11月
返还倍率:单倍
赔付金额：:120
是否已经取消业务:是
是否承诺退费 ：:是
用户是否需要回复：:否
用户要求：:用户要求退费</t>
  </si>
  <si>
    <t>TS202309291715211865</t>
  </si>
  <si>
    <t>15607200893</t>
  </si>
  <si>
    <t>潘斌</t>
  </si>
  <si>
    <t>2023-10-01 10:40:14</t>
  </si>
  <si>
    <t xml:space="preserve">【2022年上工信部测评重保用户】
高级模板内容：
投诉问题描述:用户来电对六月份之后的套餐扣费不认可称我方多扣了99元用户要求核实
争议月份:2023年6月、2023年7月、2023年8月、2023年9月
争议金额:396
用户要求:用户要求核实为什么套餐资费增加了要求尽快核实回复</t>
  </si>
  <si>
    <t>解释宣传：宜昌市城区集团直属3G开户服务点，活动折扣时间未解释清楚。经核实，客户有参加调账99元话费活动，现活动已结束，考虑客户感知，申请减免23.7月-9月费用合计297元，24小时内到账，此费用无法抵扣往月欠费且不可打印发票，满意。</t>
  </si>
  <si>
    <t>TS202310021046120809</t>
  </si>
  <si>
    <t>张崇英</t>
  </si>
  <si>
    <t>用户被动办理湖北IPTV_1华为平台包月-10元/月要求取消并退费。</t>
  </si>
  <si>
    <t>宜昌市城区集团直属3G开户服务点 ，IPTV费用问题未解释清楚。经核实， 宜昌市城区集团直属3G开户服务点 于2021-07-05 13:17:01 2021 给客户办理IPTV业务，IPTV会收取10元费用，已联系客户解释说明，考虑客户感知，申请减免23.1月-10月费用合计100元，24小时内到账，此费用无法抵扣往月欠费且不可打印发票，满意。</t>
  </si>
  <si>
    <t>TS202310011631030275</t>
  </si>
  <si>
    <t>李祥昆</t>
  </si>
  <si>
    <t>高级模板内容：
投诉问题描述:用户来电表示自己办理的时候营业厅宣传80g省内流量，20g的国内流量，前台查询只有20g流量，用户不认可，要求恢复100g流量，请尽快处理，谢谢
业务名称:畅爽冰激凌5G套餐99元（基础版）
宣传渠道:营业厅
宣传内容:100g流量
实际情况:20g流量
用户要求:恢复100g流量包</t>
  </si>
  <si>
    <t>解释宣传：宜昌市城区集团直属3G开户服务点AA，用户反映宣传80G省内流量的问题，经核实，为营业厅办理时未解释清楚导致，现核实，宜昌市城区集团直属3G开户服务点已于2023-10-02 09:21:23为用户开通（湖北宜昌）160元包80G流量包-立即生效（新）业务，已跟用户解释清楚，满意。</t>
  </si>
  <si>
    <t>TS202310041312521058</t>
  </si>
  <si>
    <t>卢宾</t>
  </si>
  <si>
    <t>判断省分:其他省分
:普通消费有争议
:下一步
:套餐月费不认可
查询套餐:
:套餐月费有变化
业务办理记录:
:不认可
:其他渠道
判断省分:除甘肃贵州外
:
高级模板内容：
投诉问题描述:用户来电反映更换套餐的时候为什么没说活动到期了，称套餐优惠是公司联合办理的说没什么问题能一直优惠，到期了也不通知，请处理谢谢！
争议月份:2023年10月
争议金额:209.3
用户要求:用户来电反映更换套餐的时候为什么没说活动到期了，称套餐优惠是公司联合办理的说没什么问题能一直优惠，到期了也不通知，要求我司给一个满意的答复，和处理方法请处理谢谢！</t>
  </si>
  <si>
    <t>解释宣传： 宜昌市城区集团直属3G开户服务点 （刘倩兰），折扣活动时间未解释清楚。经核实，客户号码预存话费享折扣优惠 档位三（次月生效24个月）-湖北政企专属活动于2023-09-30 23:59:59结束，已联系客户经理协助处理，48小时有结果后回复 ，客户表示知晓。</t>
  </si>
  <si>
    <t>TS202310051008362433</t>
  </si>
  <si>
    <t>李远娅</t>
  </si>
  <si>
    <t>22年Q3Q4重点客户
高级模板内容：
投诉问题描述:用户来电对费用产生不认可要求处理
业务名称:畅爽冰激凌5G套餐99元
宣传渠道:其他:上门培训人员
宣传内容:免费用半年
实际情况:实际扣费赠费抵扣还是扣14
用户要求:联系号码：13098413489</t>
  </si>
  <si>
    <t>解释宣传：宜昌市城区集团直属3G开户服务点。资费AA，已解释，出于服务角度，赠送用户30元赠费*2个月，立即生效，此费用无法抵扣往月欠费及打印发票，满意</t>
  </si>
  <si>
    <t>TS202310051637101923</t>
  </si>
  <si>
    <t>18671719600</t>
  </si>
  <si>
    <t>罗旭</t>
  </si>
  <si>
    <t>2023-10-06 13:42:55</t>
  </si>
  <si>
    <t xml:space="preserve">
高级模板内容：
投诉问题描述:用户来电说副卡号码已经分出去了但是还在扣用户账户里面扣费
业务名称: 畅爽冰激凌5G套餐159元（基础
变更渠道:宜昌市城区集团直属3G开户服务点
用户要求:用户来电说之前去个营业厅把18607200870号码取消了但是这个号码又有人在使用但是扣的费用是18671719600里面的话费要求取消并且退费</t>
  </si>
  <si>
    <t>解释宣传：宜昌市城区集团直属3G开户服务点  副卡解绑问题未解释清楚，经核实， 宜昌市城区集团直属3G开户服务点 于2023-08-29 09:18:39操作解绑主副卡，次月客户未到厅办理付费关系变更，查询宜昌市城区集团直属3G开户服务点已操作普通付费关系变更，账户已分开，考虑客户感知，申请退还223年9月费用79.1元，24小时内到账，此费用无法抵扣往月欠费且不可打印发票，满意。</t>
  </si>
  <si>
    <t>TS202310041719462061</t>
  </si>
  <si>
    <t>15571707118</t>
  </si>
  <si>
    <t>王小羽</t>
  </si>
  <si>
    <t>2023-10-06 13:41:59</t>
  </si>
  <si>
    <t xml:space="preserve">【2022年上工信部测评重保用户】
高级模板内容：
投诉问题描述:客户来电 ，反映在今年3月份左右，这个号码通过单位办的 然后说是话费算错了 然后单位去找的营业厅 营业厅派了一个经理过来调整 客户说当时那个经理调整之后 有800多元的话费  但是这才10月就欠费了  对此强烈不认可 我处查询到没有任何的800话费记录 只有5月份有个300客户不认可 
业务名称:赔偿800
宣传渠道:营业厅
宣传内容:3月份 赔偿800
实际情况:5月份有个300
用户要求:要求曾经理回电  </t>
  </si>
  <si>
    <t>解释宣传：宜昌市城区集团直属3G开户服务点 套餐折扣活动时间未解释清楚，经核实，客户办理套餐3折折扣活动，活动至2023-01-31 23:59:59，结束后按原价收取，现已为客户 办理5G冰激凌套餐享24个月3折优惠 ，已生效，已联系客户协助处理48小时有结果后回复，客户表示知晓。</t>
  </si>
  <si>
    <t>TS202310070854310693</t>
  </si>
  <si>
    <t>18674200012</t>
  </si>
  <si>
    <t>丁超</t>
  </si>
  <si>
    <t>2023-10-07 10:47:47</t>
  </si>
  <si>
    <t xml:space="preserve">【2022年上工信部测评重保用户】判断省分:湖北
:增值业务费用争议（含炫彩通信助理包云盘版等组合类增值业务）
:移网
:不在补救范围内
:不认可
:
高级模板内容：
投诉问题描述:用户表示未要求办理 产生费用不认可
争议业务名称:政企彩铃融合版10元包月-2
受理渠道:宜昌市城区集团直属3G
争议月份:2023年10月
争议费用:40
一线客服在系统里:已取消
是否承诺退费:否
用户要求:用户表示要求双倍退费 超出一线坐席受理 请协助处理 </t>
  </si>
  <si>
    <t>解释宣传： 宜昌市城区集团直属3G开户服务点 ，增值业务AA，查询客户办理80G省内流量包，这个流量包必须 要勾选10元政企彩铃，相当于10元加80G省内流量。已解释，若需取消则需取消80G省内流量包，用户表示继续使用，暂不取消，满意</t>
  </si>
  <si>
    <t>TS202310061239580073</t>
  </si>
  <si>
    <t>投诉工单（2021版）&gt;&gt;移网&gt;&gt;【产品及计费使用】消费提示&gt;&gt;合约使用提醒不及时/不到位/未提醒</t>
  </si>
  <si>
    <t>13177099039</t>
  </si>
  <si>
    <t>湖北拓疆跃汽车销售服务有限公司</t>
  </si>
  <si>
    <t>2023-10-07 11:16:21</t>
  </si>
  <si>
    <t xml:space="preserve">
高级模板内容：
投诉问题描述:用户来电称 5G冰激凌套餐5折（次月生效24个月）（取整）（合约）（湖北宜昌），到期后没有通知，对此不认可，并且坚持要求投诉负责其公司的联通业务经理：胡洋，称打折活动已给用户办好了，让用户不用管，结果8月还是扣除了套餐原价，导致停机，称自己的号码是业务电话不能停机的，而且这位业务经理经常打电话不接，坚持要求投诉
合约名称:5G冰激凌套餐5折（次月生效24个月）（取整）（合约）（湖北宜昌）
合约办理渠道: 宜昌市城区集团直属3G开户服务点 
办理时间:2021-07-25
到期时间:2023-07-31
是否下发短信提醒:否
用户要求:处理欠费问题以及坚持投诉业务经理，XC</t>
  </si>
  <si>
    <t>解释宣传：宜昌市城区集团直属3G开户服务点，活动折扣时间未解释清楚。经核实，客户于22021-07-25 10:50:28宜昌市城区集团直属3G开户服务点参加 5G冰激凌套餐5折（次月生效24个月）（取整）（合约）活动，活动于2023-07-31 23:59:59结束，查询客户经理已给客户办理129元5G畅爽冰激凌65元赠费（立即生效36个月）（湖北政企专属-档位五）活动，已联系客户解释说明，考虑客户感知，申请减免8月月费差价68元，24小时内到账，此费用无法抵扣往月欠费且不可打印发票，满意。</t>
  </si>
  <si>
    <t>TS202310071301110187</t>
  </si>
  <si>
    <t>15587910111</t>
  </si>
  <si>
    <t>辜鑫</t>
  </si>
  <si>
    <t>2023-10-08 13:38:33</t>
  </si>
  <si>
    <t xml:space="preserve">
高级模板内容：
投诉问题描述:对之前的套餐折扣优惠到期后，未及时通知，对目前是199元套餐业务变更结果要投诉
业务名称:畅爽冰激凌5G套餐199元（极速）
变更渠道:\
用户要求:之前是：预存话费享折扣优惠 档位三（立即生效24个月）-湖北政企专属，每月是59元，到期后没人给其通知，导致现在是199元的基础套餐，要投诉，请联系回电处理</t>
  </si>
  <si>
    <t>解释宣传：宜昌市城区集团直属3G开户服务点，活动折扣时间未解释清楚。经核实，宜昌市城区集团直属3G开户服务点于2021-10-21 15:21:46给客户办理 预存话费享折扣优惠 档位三（立即生效24个月）-湖北政企专属 活动，活动于 2023-09-30 23:59:59 ，已联系客户经理48小时内协助为客户续约折扣活动，次月生效，客户满意。</t>
  </si>
  <si>
    <t>TS202310071130200237</t>
  </si>
  <si>
    <t>15571770401</t>
  </si>
  <si>
    <t>尹喜兵</t>
  </si>
  <si>
    <t>2023-10-08 10:29:27</t>
  </si>
  <si>
    <t xml:space="preserve">
高级模板内容：
投诉问题描述:用户来电反映宣传与使用不一致，要求核实回电，请处理谢谢
业务名称: 沃派39元2021
宣传渠道:营业厅
宣传内容:免费用半年
实际情况:优惠后每月套餐19元
用户要求:核实回电</t>
  </si>
  <si>
    <t>解释宣传：宜昌市城区集团直属3G开户服务点，套餐资费AA，核实客户经理承诺属实，因近6个月月租费用节假日后客户经理已发审批申请调账，预计一周内到账，用户号码为开通状态，可正常使用，多次联系用户未接听，已短信告知用户结果，若用户来电烦请代为解释或告知用户与本地服务监督热线13032700872（工作时间8:30-12:00 14:00-17:30工作时间）联系。</t>
  </si>
  <si>
    <t>BL202310090826022081</t>
  </si>
  <si>
    <t>15587961221</t>
  </si>
  <si>
    <t>孙雯秀</t>
  </si>
  <si>
    <t>2023-10-09 14:33:02</t>
  </si>
  <si>
    <t>&gt;业务号码&gt;15587961221；&gt;号码归属地&gt;宜昌；&gt;产品名称&gt;炫彩通信助理包-云盘版 -立即生效（湖北）  ；&gt;产品代码&gt;无；&gt;产品编码&gt;91212918；&gt;订购时间 &gt; 2023-07-07 16:03:47 ；&gt;核查情况&gt;平台故障；&gt;不规范定制分类&gt;平台故障，无法判责；&gt;退费金额&gt;40元；&gt;退费时间&gt;2023年10月9日；&gt;投诉内容&gt;
高级模板内容：
赔付类型：:增值业务争议 
CBSS账单扣费名称：:炫彩通信助理包-云盘版 -立即生效（湖北）（已停售） 下月生效 
办理渠道:未具体核实到
赔付月份：:2023年7月、2023年8月、2023年9月、2023年10月
返还倍率:单倍
赔付金额：:32
是否已经取消业务:是
是否承诺退费 ：:是
用户是否需要回复：:否
用户要求：:退费</t>
  </si>
  <si>
    <t>宜昌市城区集团直属3G开户服务点2023-07-07 16:04:13</t>
  </si>
  <si>
    <t>TS202310071851500062</t>
  </si>
  <si>
    <t>投诉工单（2021版）&gt;&gt;移网&gt;&gt;【变更及服务】业务变更&gt;&gt;渠道限制业务变更</t>
  </si>
  <si>
    <t>15671020458</t>
  </si>
  <si>
    <t>杨婷</t>
  </si>
  <si>
    <t>2023-10-09 09:06:11</t>
  </si>
  <si>
    <t xml:space="preserve">
高级模板内容：
投诉问题描述:用户来电反映套餐优惠到期（预存话费享折扣优惠 档位三（次月生效*24个月）-湖北政企专属）没有提醒，当时办理的工作人员也没有说明，用户要求继续续约，请处理，谢谢！
办理渠道:其他:公司
无法办理原因:无法办理
用户要求:解释和续约</t>
  </si>
  <si>
    <t>解释宣传：宜昌市城区集团直属3G开户服务点，活动折扣时间未解释清楚。经核实， 宜昌市城区集团直属3G开户服务点 于2021-09-16 13:21:42给客户办理 预存话费享折扣优惠 档位三（次月生效24个月）-湖北政企专属 活动，活动于2023-09-30 23:59:59结束，已联系客户解释说明，已为客户办理存量5G畅爽套餐享139元赠费，客户满意。</t>
  </si>
  <si>
    <t>TS202310091749441880</t>
  </si>
  <si>
    <t>15571770045</t>
  </si>
  <si>
    <t>吕月林</t>
  </si>
  <si>
    <t>2023-10-10 14:51:11</t>
  </si>
  <si>
    <t xml:space="preserve">
高级模板内容：
投诉问题描述:用户来电称当时说是免费使用6个月，但现在没有扣除19元对此不认可，要求核实处理
业务名称:套餐资费
宣传渠道:其他:上门办理
宣传内容:说是免费使用6个月
实际情况:但现在没有扣除19元对此不认可
用户要求:要求加急处理</t>
  </si>
  <si>
    <t>解释宣传：宜昌市城区集团直属3G开户服务点AA，用户反映办理时宣传的是免费使用6个月活动，已反馈渠道马媛媛协助处理，称是给用户办理的预存活动，费用会于本周内一次性到帐，因多次未联系上客户，我司无法核实情况处理，已短信告知用户处理结果，如有疑问可在工作时间（08:30-12:00；14:00-17:30）致电我司宜昌联通13032700872，烦请前台代为转告</t>
  </si>
  <si>
    <t>TS202310111217101667</t>
  </si>
  <si>
    <t>15697201117</t>
  </si>
  <si>
    <t>覃峥</t>
  </si>
  <si>
    <t>2023-10-12 13:48:13</t>
  </si>
  <si>
    <t xml:space="preserve">
高级模板内容：
投诉问题描述:用户反映自己套餐折扣优惠到，但是没有短信提醒，用户现在要求将优惠续订，并且将两个月费用返还
合约名称:预存话费享折扣优惠 档位三（立即生效24个月）-湖北政企专属
合约办理渠道:宜昌市城区集团直属3G开户服务点
办理时间:2021-09-01
到期时间:2023-08-31
是否下发短信提醒:否
用户要求:要求续订并且将两个月差额返还</t>
  </si>
  <si>
    <t>解释宣传：宜昌市城区集团直属3G开户服务点，活动折扣时间未解释清楚。经核实，客户办理 预存话费享折扣优惠 档位三（立即生效24个月）-湖北政企专属 活动，活动于2023-08-31 23:59:59，已协商客户办理存量5G畅爽套餐享109元赠费，考虑客户感知，申请减免23.9月月费差价112元，24小时内到账，此费用无法抵扣往月欠费且不可打印发票，满意。</t>
  </si>
  <si>
    <t>TS202310121226440103</t>
  </si>
  <si>
    <t>15907204169</t>
  </si>
  <si>
    <t>张祥斌</t>
  </si>
  <si>
    <t>2023-10-12 16:11:06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</si>
  <si>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202309月增值业务费:增值业务-联通邮箱套餐专享版0
争议金额:30.00
需要退订业务:否</t>
  </si>
  <si>
    <t>解释宣传：宜昌市城区集团直属3G开户服务点AA
①客户投诉产生的原因：用户反馈套餐资费问题 
②客户投诉问题核查情况及解决方案：收到贵部转办后，我司立即组织调查。经核实，用户使用套餐畅爽冰激凌5G套餐299元（基础版），办理的套餐为三折活动，折扣为价格为89元，已跟用户解释清楚，并反馈客户经理曾红梅协处理，满意。
③客户问题满意度：满意 
④回单人：潘娥、联系方式：07176921001"</t>
  </si>
  <si>
    <t>TS202310121013051589</t>
  </si>
  <si>
    <t>15572781683</t>
  </si>
  <si>
    <t>2023-10-13 10:08:25</t>
  </si>
  <si>
    <t xml:space="preserve">
高级模板内容：
投诉问题描述:用户来电称营业厅办理的29元的套餐，对返费70元到月底不认可，工作人员未告知用户有赠款月底返，要求核实，不愿赠款月底到账
争议月份:2023年10月
争议金额:70
用户要求:要求核实解决赠款月底到账</t>
  </si>
  <si>
    <t>解释宣传：宜昌市城区集团直属3G开户服务点AA，用户反映客户办理99元套餐+70元赠费解释宣传错误，客户实际仅要求办理29元套餐资费，已按客户要求转资29元福多多套餐，次月生效，另考虑客户感知，申请减免本月部分月租费用合计78元，24小时内到账，此费用不可打印账单发票，回访满意</t>
  </si>
  <si>
    <t>TS202310131126541141</t>
  </si>
  <si>
    <t>071704216153</t>
  </si>
  <si>
    <t>秦金建</t>
  </si>
  <si>
    <t>2023-10-14 13:33:43</t>
  </si>
  <si>
    <t>用户表示在不知情的情况下办理IPTV这项业务，现用户要求取消IPTV业务，并且退还IPTV在2023年7月-10月产生的功能费，同时查明被动开通原因后回复。</t>
  </si>
  <si>
    <t>Q23：宜昌市城区集团直属3G开户服务点，湖北IPTV产品套餐AA,经核查属营业厅解释错误导致，现已为客户取消，考虑到7-10产生扣费，为用户办理预存话费享30元话费优惠（湖北），满意</t>
  </si>
  <si>
    <t>TS202310130754061965</t>
  </si>
  <si>
    <t>18694083003</t>
  </si>
  <si>
    <t>李天蕊</t>
  </si>
  <si>
    <t>2023-10-14 14:37:06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</si>
  <si>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202309基本套餐费:89
争议金额:109.00</t>
  </si>
  <si>
    <t>解释宣传：
①客户投诉产生的原因：客户反馈套餐折扣的问题。
②客户投诉问题核查情况及解决方案：收到贵部转办后，我司立即组织调查。宜昌市城区集团直属3G开户服务点AA，用户反映套餐折扣问题，经核实，元畅爽冰激凌5G套餐129元（基础版）和 5G冰激凌套餐5折（立即生效24个月）（取整）（合约）（湖北宜昌） ，折后收费64元，由于5折活动于8月结束，从9月开始收费是 畅爽冰激凌5G套餐299元 和 预存话费享折扣优惠 档位三 ，折后 89 元，已联系客户解释清楚，客户知晓；。我司于2022-10-05 13:20:38联系客户解释以上情况。
③客户问题满意度：满意
④回单人：张婷   6921001</t>
  </si>
  <si>
    <t>TS202310121859461422</t>
  </si>
  <si>
    <t>18695060250</t>
  </si>
  <si>
    <t>卢大成</t>
  </si>
  <si>
    <t>2023-10-14 09:01:47</t>
  </si>
  <si>
    <t xml:space="preserve">
高级模板内容：
投诉问题描述:用户反馈办理的套餐实际与描述不符
业务名称: 畅爽冰激凌5G套餐299元（基础版）
宣传渠道:营业厅
宣传内容:60元套餐
实际情况:89元套餐
用户要求:核实处理</t>
  </si>
  <si>
    <t>解释宣传：宜昌市城区集团直属3G开户服务点AA，经核实，用户使用套餐畅爽冰激凌5G套餐299元（基础版），办理的套餐为三折活动，折扣为价格为89元，已跟用户解释清楚，并反馈客户经理王建协处理，客户经理回复，正在处理中，预计月底前处理好。满意</t>
  </si>
  <si>
    <t>TS202310062220241651</t>
  </si>
  <si>
    <t>15571717632</t>
  </si>
  <si>
    <t>向玉梦佳</t>
  </si>
  <si>
    <t>2023-10-07 15:35:28</t>
  </si>
  <si>
    <t xml:space="preserve">
高级模板内容：
投诉问题描述:不知情变更套餐
业务名称: 沃派校园融合9元移网成员套餐（湖北宜昌）和宽带071704534882
宣传渠道:其他:宜昌市城区三峡职院自有营业厅 校园
宣传时间:2023-09-16
宣传内容:不知情变更套餐
用户要求:尽快核实处理，并要求退还月租费不然升级投诉</t>
  </si>
  <si>
    <t>解释宣传：宜昌市城区三峡职院自有营业厅AA，用户反映转资问题，经核实营业厅办理转资和赠费活动，现营业厅表示已联系客户解释，因我司多次未联系上客户，如有疑问可在工作时间（08:30-12:00；14:00-17:30）致电我司宜昌联通13032700872</t>
  </si>
  <si>
    <t>BL202310071316520232</t>
  </si>
  <si>
    <t>071701067423</t>
  </si>
  <si>
    <t>杨红新</t>
  </si>
  <si>
    <t>2023-10-07 15:23:28</t>
  </si>
  <si>
    <t>#2022重保客户##2022重保客户#071701067423命中精准预判服务场景:[65岁以上老人] 
用户来电反映被动办理了提速包业务提速至1000M（30元）（湖北），解释挽留无效，已承诺减免2023年3-4月份的提速包费用共60元。（业务已经取消）</t>
  </si>
  <si>
    <t>宜昌市城区伍家区万达自有营业厅2022-12-25 16:37:46</t>
  </si>
  <si>
    <t>BL202310070958582096</t>
  </si>
  <si>
    <t>071701069075</t>
  </si>
  <si>
    <t>朱胜春</t>
  </si>
  <si>
    <t>2023-10-08 09:17:07</t>
  </si>
  <si>
    <t>071701069075命中精准预判服务场景:[65岁以上老人] 
用户来电反映被动1000M宽带提速包（30元）（湖北），已承诺退还23年3-4月份扣费，合计：60元，请尽快到账</t>
  </si>
  <si>
    <t>宜昌市城区伍家区万达自有营业厅  2022-12-25 16:34:07</t>
  </si>
  <si>
    <t>TS202310071835182193</t>
  </si>
  <si>
    <t>投诉工单（2021版）&gt;&gt;宽带&gt;&gt;【入网】宣传&gt;&gt;宣传和实际使用不一致</t>
  </si>
  <si>
    <t>071701058549</t>
  </si>
  <si>
    <t>王新宏</t>
  </si>
  <si>
    <t>2023-10-08 14:21:15</t>
  </si>
  <si>
    <t>用户表示自己办理该套餐并没有告知是有IPTV  10元/月费用，家里并没有安装过，每个月还在扣费，强烈要求把2022年6月至2023年10月所扣一共163元全部退还，强烈要求在半小时内解决，要求加急处理。有升级投诉意向。</t>
  </si>
  <si>
    <t>Q22：宜昌市城区伍家营服直销团队（O2O社会直销），电视AA，经核查属营业厅未经同意办理电视，现已取消，申请减免22.6-23.10月费用合计163元，24小时到账，此费用不可打印发票，满意。</t>
  </si>
  <si>
    <t>BL202310021218240712</t>
  </si>
  <si>
    <t>水琳</t>
  </si>
  <si>
    <t>用户反映被动开通15元提速包(湖北)（立即生效，次月收费）-新业务，解释挽留无效，已承诺减免4个月合计48.88元功能费。</t>
  </si>
  <si>
    <t>宜昌市城区西陵营服直销团队（O2O社会直销）2023-07-24 21:16:04</t>
  </si>
  <si>
    <t>TS202310031831512434</t>
  </si>
  <si>
    <t>13165610090</t>
  </si>
  <si>
    <t>庄雪娇</t>
  </si>
  <si>
    <t>2023-10-04 09:44:32</t>
  </si>
  <si>
    <t xml:space="preserve">【2022年上工信部测评重保用户】
高级模板内容：
投诉问题描述:用户来电称当时办理这个套餐，畅越冰激凌5G套餐139元告知有70G的流量，但是线上查询到只有35G的流量，解释无效，要求后台尽快回复处理，谢谢
业务名称:畅越冰激凌5G套餐139元
宣传渠道:其他:电话推销
宣传内容:告知有70G的流量
实际情况:线上查询到只有35G的流量
用户要求:要求后台尽快回复处理，谢谢</t>
  </si>
  <si>
    <t>解释宣传：宜昌市城区西陵营服直销团队（O2O社会直销）AA，用户反映套餐所含流量的问题，经核实，为营业厅工作人员未解释清楚导致，已跟用户解释清楚，并办理网龄合约计划，次月生效，满意。</t>
  </si>
  <si>
    <t>TS202309302057440327</t>
  </si>
  <si>
    <t>18695073569</t>
  </si>
  <si>
    <t>张运</t>
  </si>
  <si>
    <t>2023-10-01 14:44:12</t>
  </si>
  <si>
    <t xml:space="preserve">
高级模板内容：
投诉问题描述:用户来电反映，办理套餐时工作人员告知从第二个月开始是40G流量和400分钟通话，现在仍然还是20G，要求核查处理
业务名称:套餐
宣传渠道:客户经理
宣传内容:从第二个月开始是40G流量和400分钟通话
实际情况:现在仍然还是20G
用户要求:核查处理</t>
  </si>
  <si>
    <t>解释宣传：宜昌市当阳城区营服直销团队（O2O社会直销），套餐内容未解释清楚。经核实，客户办理 畅爽冰激凌5G套餐99元（基础版） 套餐，套餐内含400分钟国内语音拨打分钟数，20GB国内流量，已联系客户经理协助本月内转资畅越冰激凌5G套餐99元套餐+网龄，下月有另赠送流量和语音，考虑客户感知，申请为客户赠送0元20G流量，仅本月使用，满意。</t>
  </si>
  <si>
    <t>BL202310091122462434</t>
  </si>
  <si>
    <t>15549337816</t>
  </si>
  <si>
    <t>夏梦</t>
  </si>
  <si>
    <t>2023-10-09 15:23:43</t>
  </si>
  <si>
    <t>&gt;业务号码&gt;15549337816；&gt;号码归属地&gt;宜昌；&gt;产品名称&gt;炫彩通信助理包-云盘版 -次月生效（湖北）-10元；&gt;产品代码&gt; 91271441；&gt;产品编码&gt;无；&gt;订购时间 &gt;2023-09-27 11:42:37；&gt;核查情况&gt;平台故障；&gt;不规范定制分类&gt;平台故障，无法判责；&gt;退费金额&gt;5元；&gt;退费时间&gt;2023年10月9日；&gt;投诉内容&gt;
高级模板内容：
赔付类型：:增值业务争议 
CBSS账单扣费名称：:炫彩通信助理包- 云盘版（立即生效）-湖北-10元
办理渠道:宜昌市当阳城区营服直销团队（O2O社会直销）
赔付月份：:2023年10月
返还倍率:单倍
赔付金额：:5
是否已经取消业务:是
是否承诺退费 ：:是
用户是否需要回复：:否
用户要求：:退费，如果再乱扣费就工信部投诉</t>
  </si>
  <si>
    <t>TS202310120835251869</t>
  </si>
  <si>
    <t>投诉工单（2021版）&gt;&gt;移网&gt;&gt;【离网】离网（离网+拆机+销户）&gt;&gt;对滞纳金/历史欠费/违约金有争议</t>
  </si>
  <si>
    <t>13545709396</t>
  </si>
  <si>
    <t>叶晶露</t>
  </si>
  <si>
    <t>2023-10-13 11:06:24</t>
  </si>
  <si>
    <t xml:space="preserve">
高级模板内容：
投诉问题描述:详见TS202309270843112056用户来电称当时联系前期办理合约人员 并且之前的问题也没有得到解决，要求再次核实
需要缴纳:滞纳金  
争议金额:80
用户要求:
反映取消业务收取违约金的问题，经核实，为您主卡有招联分期活动，现您要提前拆分，宽带移到自己名下，工作人员当阳政企李晓琴共收取您659元，当时给您交了200元给她交了话费，459元，有100元是宽带调试费，还有359元是FTTR的费用，当时已跟您解释清楚，现您对FTTR扣费不认可，已反馈政企李晓琴协助处理，称已经申请了，预计一周内给您退FTTR的费用，您表示同意等待，满意。
用户目前要求退还80元！表示联系工作人员联系不上</t>
  </si>
  <si>
    <t>解释宣传：宜昌市当阳城区营服直销团队（O2O社会直销）AA，用户反映取消业务收取违约金的问题，经核实，为用户主卡有招联分期活动，现用户要提前拆分，宽带移到自己名下，工作人员当阳政企李晓琴共收取用户659元，当时给用户交了200元给她交了话费，还有459元客户经理已于9月29日已微信退给用户，联系用户称问题已处理好了，现无其他问题， 满意。</t>
  </si>
  <si>
    <t>TS202310052008471408</t>
  </si>
  <si>
    <t>071703353363</t>
  </si>
  <si>
    <t>童传洪</t>
  </si>
  <si>
    <t>2023-10-06 15:07:18</t>
  </si>
  <si>
    <t xml:space="preserve">
高级模板内容：
投诉问题描述:用户来电到营业厅为宽带续费，反映办理是是365一年，办理时营业厅告知现在升级为720一年，并且告知用户当月欠费，需要交费50，用户不认可，要求核实
到厅时间:2023-10-05
到厅名称:当阳城区南正街自有营业厅
办理业务:宽带续费
营业厅地址:当阳市南正街14号
用户要求:要求核实处理回电</t>
  </si>
  <si>
    <t>解释宣传：宜昌市当阳市集团3G开户服务点，宽带费用问题未解释清楚。经核实，客户办理下行10Mbit/s上行2Mbit/s集团宽带产品（酒店TV专用）（湖北宜昌政企）宽带产品，已联系客户经理24小时内联系客户操作续资费，考虑客户感知，申请赠送30元话费，24小时到帐，此费用无法抵扣往月欠费且不可打印发票，满意。</t>
  </si>
  <si>
    <t>TS202310021155170372</t>
  </si>
  <si>
    <t>22年Q3Q4重点客户判断省分:其他省分
:流量计费争议
判断省分::流量包定制争议
:不认可
:未享受
:小于等于500元，且仅限单倍、月份不超过12个月
:
高级模板内容：
投诉问题描述:用户对订购的2I专享39元20GB炫彩超会5G包不认可，表示订购重复，要求退费，请处理谢谢
业务名称:2I专享39元20GB炫彩超会5G包
争议月份:2023年10月
争议金额:39
是否承诺退费:是
用户要求:要求退费</t>
  </si>
  <si>
    <t>TS202310031603231066</t>
  </si>
  <si>
    <t>王丙华</t>
  </si>
  <si>
    <t>主办单位：湖北
客户类别：普通客户
10010是否打通：否
是否二次致电10015：是
是否联系：否
升级倾向：
号码归属省：湖北
SVIP等级：
1.问题类型:;
2.投诉类型:月固定费争议;
3.营业厅地址:;
4.位置信息:;
5.位置发生地:;
6.投诉内容:
202310联通助理业务功能费:5
202310基础附加包:3
202309联通助理业务功能费:5
202309基础附加包:3
202308联通助理业务功能费:5
202308基础附加包:3
202307联通助理业务功能费:5
202307基础附加包:3
202306联通助理业务功能费:5
202306叠加套餐包:15
202306基础附加包:3
202305联通助理业务功能费:5
202305叠加套餐包:10
202305基础附加包:3
争议金额:73.00</t>
  </si>
  <si>
    <t>BL202310041213472495</t>
  </si>
  <si>
    <t>13040992493</t>
  </si>
  <si>
    <t>肖永奉</t>
  </si>
  <si>
    <t>2023-10-04 16:22:38</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</si>
  <si>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CBSS账单扣费名称：:联通助理业务功能费、特殊信息费(代收费)
办理渠道:无
赔付月份：:2023年10月、2023年9月、2023年8月、2023年7月、2023年6月、2023年5月、2023年4月、2023年3月、2023年2月、2023年1月、2022年12月、2022年11月
返还倍率:单倍
赔付金额：:72
是否已经取消业务:是
是否承诺退费：:是
用户是否需要回复：:否
用户要求：:退费</t>
  </si>
  <si>
    <t>TS202310041100030349</t>
  </si>
  <si>
    <t>13047165250</t>
  </si>
  <si>
    <t>杨丹</t>
  </si>
  <si>
    <t>2023-10-04 14:45:15</t>
  </si>
  <si>
    <t>判断省分:其他省分
:增值业务争议
判断省分:湖北
:移网
:不在补救范围内
:不认可
:
高级模板内容：
投诉问题描述:用户来电称自己为订购过联通秘书3元资费包，且名下副卡13040967570也未订购过联通秘书3元资费包，对扣费不认可
争议业务名称:联通秘书3元资费包、炫彩通信助理包体验版-立即生效（湖北）
受理渠道:无
争议月份:2022年1月、2022年2月、2022年3月、2022年4月、2022年5月、2022年6月、2022年7月、2022年8月、2022年9月、2022年10月、2022年11月、2022年12月、2021年10月、2021年11月、2021年12月、2023年1月、2023年2月、2023年3月、2023年4月、2023年5月、2023年6月、2023年7月、2023年8月、2023年9月、2023年10月
争议费用:1
一线客服在系统里:未取消，请后台协助处理
是否承诺退费:否
用户要求:用户副卡接收不到验证码，无法在线取消，请后台协助取消，用户要求把这两项业务从开通至今产生的费用全部退还，尽快联系处理</t>
  </si>
  <si>
    <t>BL202310081011171409</t>
  </si>
  <si>
    <t>15586358508</t>
  </si>
  <si>
    <t>向正应</t>
  </si>
  <si>
    <t>2023-10-08 15:22:24</t>
  </si>
  <si>
    <t>&gt;业务号码&gt;15586358508；&gt;号码归属地&gt;宜昌；&gt;产品名称&gt;5G炫彩通信助理包-云盘版（首月5元半价）；&gt;产品代码&gt;91245135；&gt;产品编码&gt;无；&gt;订购时间&gt;2023-02-10 11:44:42；&gt;核查情况&gt;平台故障；&gt;不规范定制分类&gt;平台故障，无法判责；&gt;退费金额&gt;85元；&gt;退费时间&gt;2023-10-08；&gt;投诉内容&gt;
高级模板内容：
赔付类型：:增值业务争议 
CBSS账单扣费名称：:5G炫彩通信助理包-云盘版（首月5元半价）
SP产品ID/元素ID：:无
办理渠道:宜昌市分公司
赔付月份：:2023年9月、2023年10月、2023年6月、2023年5月、2023年2月、2023年3月、2023年4月、2023年8月、2023年7月
返还倍率:单倍
赔付金额：:85
是否已经取消业务:是
是否承诺退费 ：:是
用户是否需要回复：:否
用户要求：:已承诺退费</t>
  </si>
  <si>
    <t>TS202310081610431072</t>
  </si>
  <si>
    <t>13307202903</t>
  </si>
  <si>
    <t>邓春雷</t>
  </si>
  <si>
    <t>2023-10-09 15:33:26</t>
  </si>
  <si>
    <t xml:space="preserve">22年Q3Q4重点客户
高级模板内容：
投诉问题描述:投诉活动到期没提醒 对本月扣除原价不认可  要求赔偿退费
合约名称:预存话费享折扣优惠 档位三（次月生效24个月）-湖北政企专属
合约办理渠道:无
办理时间:2021-10-01
到期时间:2023-09-30
是否下发短信提醒:否
用户要求:投诉活动到期没提醒 对本月扣除原价不认可  要求赔偿退费</t>
  </si>
  <si>
    <t>解释宣传： 宜昌市分公司城区营销中心 ，活动折扣时间未解释清楚。经核实，客户于 2021-09-30 14:22:01 宜昌市分公司城区营销中心办理 预存话费享折扣优惠 档位三（次月生效24个月）-湖北政企专属 活动，活动于2023-09-30 23:59:59结束，现客户已自行至营业厅办理存量5G畅爽套餐享69元赠费活动，立即生效，本月69元赠费已于 2023-10-06 17:46:40 赠送到账，已联系客户解释产说明，客户表示知晓。</t>
  </si>
  <si>
    <t>TS202310111629490262</t>
  </si>
  <si>
    <t>13227263745</t>
  </si>
  <si>
    <t>陈兴梅</t>
  </si>
  <si>
    <t>2023-10-12 09:02:36</t>
  </si>
  <si>
    <t xml:space="preserve">
高级模板内容：
投诉问题描述:用户没有订购，要求退还产生的所有费用，烦请协助处理，谢谢！
业务名称:炫彩通信助理包体验版-次月生效（湖北）
争议月份:2023年10月
争议金额:6
办理渠道:/
前台是否取消:已取消
用户要求:用户没有订购，要求退还产生的所有费用，烦请协助处理，谢谢！</t>
  </si>
  <si>
    <t>TS202310032010481823</t>
  </si>
  <si>
    <t>15587931358</t>
  </si>
  <si>
    <t>张凯</t>
  </si>
  <si>
    <t>2023-10-04 09:48:46</t>
  </si>
  <si>
    <t>【2022年上工信部测评重保用户】22年Q3Q4重点客户判断省分:湖北
:流量费争议
:流量包定制争议
:不认可
:未享受
:小于等于500元，且仅限单倍、月份不超过12个月
:
高级模板内容：
投诉问题描述:用户来电称对本月产生的20元包7天假日包流量翻倍享14GB的费用20元不认可，我处已解释正常计费，用户不认可
业务名称:20元包7天假日包流量翻倍享14GB
争议月份:2023年10月
争议金额:20
是否承诺退费:是
用户要求:退费</t>
  </si>
  <si>
    <t>TS202310142025240735</t>
  </si>
  <si>
    <t>13277237617</t>
  </si>
  <si>
    <t>谢学军</t>
  </si>
  <si>
    <t>2023-10-15 18:54:35</t>
  </si>
  <si>
    <t>主办单位：湖北
客户类别：普通客户
10010是否打通：否
是否二次致电10015：是
是否联系：否
升级倾向：
号码归属省：湖北
SVIP等级：
1. 问题类型:;
2. 投诉类型:退订争议;
3. 营业厅地址:;
4. 位置信息:;
5. 位置发生地:;
6. 投诉内容:20元15GB省内流量7日快餐包-湖北
争议金额：20元
取消业务并退费
业务已全部自动退订成功</t>
  </si>
  <si>
    <t>TS202310081141091524</t>
  </si>
  <si>
    <t>071703939159</t>
  </si>
  <si>
    <t>吴进宝</t>
  </si>
  <si>
    <t>2023-10-09 11:38:10</t>
  </si>
  <si>
    <t xml:space="preserve">
高级模板内容：
投诉问题描述:用户对每月产生10元IPTV包月费不认可，称自己没有安装办理IPTV，要求退费并取消
争议月份:2023年4月、2023年5月、2023年6月、2023年7月、2023年8月、2023年9月、2023年10月
争议金额:65.99
用户要求:退费并取消</t>
  </si>
  <si>
    <t>工作差错：宜昌市猇亭区3G开户服务点AA，用户反映电视问题，经核实因营业厅未取消电视，现已取消，并申请减免4-10月费用合计65.99元，24小时到账，此费用不可打印发票，客户满意。</t>
  </si>
  <si>
    <t>BL202310051215181856</t>
  </si>
  <si>
    <t>陈其英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</si>
  <si>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赔付月份：:2023年10月、2023年2月、2023年3月、2023年4月、2023年5月、2023年6月、2023年7月、2023年8月、2023年9月
返还倍率:单倍
赔付金额：:90
是否已经取消业务:是
是否承诺退费：:是
用户是否需要回复：:否
用户要求：:退费</t>
  </si>
  <si>
    <t>宜昌市兴山乡镇营服直销团队（O2O社会直销）2023-10-13 12:27:53</t>
  </si>
  <si>
    <t>TS202310051105111474</t>
  </si>
  <si>
    <t>赵永鹏</t>
  </si>
  <si>
    <t>高级模板内容：
投诉问题描述:用户来电对业务不认可，要求取消，请尽快处理
争议业务名称:沃家神眼产品存储7天包月
受理渠道:宜昌市兴山乡镇营服直销团队（O2O社会直销）
争议月份:2023年10月
争议费用:0
一线客服在系统里:未取消，请后台协助处理
是否承诺退费:否
用户要求:用户来电对业务不认可，要求取消，请尽快处理</t>
  </si>
  <si>
    <t>解释宣传：宜昌市兴山乡镇营服直销团队（O2O社会直销）AA，用户对沃家神眼产品存储7天包月扣费不满。经核实，渠道办理时未按承诺到期取消此业务，导致23.9-10月扣费合计20元，已取消；另IPTV业务前期赠费活动于8月到期，9-10月合计扣费20元。 用户表示后期仍要继续使用IPTV业务，故未取消，认可后期IPTV扣月费10元，出于服务角度申请退9-10月合计两项费用40元， 此费用不可打印发票，满意。</t>
  </si>
  <si>
    <t>TS202309301433380048</t>
  </si>
  <si>
    <t>071704464670</t>
  </si>
  <si>
    <t>萧潇</t>
  </si>
  <si>
    <t>2023-10-01 13:33:18</t>
  </si>
  <si>
    <t xml:space="preserve">
高级模板内容：
投诉问题描述:用户来电不认可前工单（TS202309202140231106），告知这段时间又在扣费了，前台解释用户不认可。认为已经反馈了两次了，而且也取消不认可扣费
业务名称:IPTV
争议月份:2023年9月
争议金额:0
办理渠道:宜昌市夷陵区集团3G开户服务点
前台是否取消:未取消
是否承诺退费:否
用户要求:用户要求彻底将该费用取消并要求将这个月费用退回</t>
  </si>
  <si>
    <t>宜昌市夷陵区集团3G开户服务点AA，用户反映未办理IPTV业务，经核实，工作人员9月开通宽带后，已于2023-09-08 10:04:43取消IPTV业务并备注TV未装，联系用户解释，查询8月产生扣费8.33元，考虑前期已申请退9月IPTV扣费5.33元，沟通后现再申请3元费用，10月5日前到账，此费用不可打印发票，满意。</t>
  </si>
  <si>
    <t>TS202310020940321449</t>
  </si>
  <si>
    <t>投诉工单（2021版）&gt;&gt;融合&gt;&gt;【变更及服务】渠道服务&gt;&gt;客户经理态度不好/操作不熟练/办理差错</t>
  </si>
  <si>
    <t>蔡翔</t>
  </si>
  <si>
    <t>#2022重保客户##2022重保客户#用户来电反馈在不知情的情况下办理了IPTV，表示当时办理时已经明确告知客户经理不需要IPTV，客户经理也承若不会装ITV，也不会扣费，但是从今年3月开始产生了IPTV扣费，客户要求投诉客户经理，现在要求取消IPTV并且退费，请核实处理</t>
  </si>
  <si>
    <t>工作差错：宜昌市夷陵区集团3G开户服务点AA，用户反映电视问题，经核实因工作人员未经客户同意办理电视，申请减免3-9月费用合计80元，24小时到账，此费用不可打印发票，已取消，客户满意。</t>
  </si>
  <si>
    <t>BL202310111546472431</t>
  </si>
  <si>
    <t>15586364578</t>
  </si>
  <si>
    <t>李京京</t>
  </si>
  <si>
    <t>2023-10-12 11:28:38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</si>
  <si>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CBSS账单扣费名称：:5G炫彩通信助理包-云盘版（首月5元半价）,国内流量月包30元6GB(立即生效)（已停售）
办理渠道:电话营销
赔付月份：:2022年11月、2022年12月、2023年1月、2023年2月、2023年3月、2023年4月、2023年5月、2023年6月、2023年7月、2023年8月、2023年9月、2023年10月
返还倍率:3倍（仅青海可选）
赔付金额：:115
是否已经取消业务:是
是否承诺退费 ：:是
用户是否需要回复：:否
用户要求：:退费（国内流量月包30元6GB(立即生效)（已停售）只退2023年4月-10月的所以是;5G炫彩通信助理包-云盘版（首月5元半价）115+（国内流量月包30元6GB(立即生效)（已停售）只退2023年4月-10月D的180元）</t>
  </si>
  <si>
    <t>宜昌市夷陵区集团3G开户服务点2023-10-08 16:20:54</t>
  </si>
  <si>
    <t>TS202310102004281371</t>
  </si>
  <si>
    <t>18671774203</t>
  </si>
  <si>
    <t>陈松</t>
  </si>
  <si>
    <t>2023-10-11 14:39:47</t>
  </si>
  <si>
    <t xml:space="preserve">
高级模板内容：
投诉问题描述:用户来电表示对业务办理不知情，要求退费。
业务名称:	 炫彩通信助理包-云盘版 -立即生效（湖北） 订购
争议月份:2023年10月
争议金额:5
办理渠道:	 宜昌市远安城区营服直销团队（O2O社会直销) 
前台是否取消:已取消
是否承诺退费:是
用户要求:要求退费。</t>
  </si>
  <si>
    <t>BL202310131435212440</t>
  </si>
  <si>
    <t>13135820789</t>
  </si>
  <si>
    <t>胡圣军</t>
  </si>
  <si>
    <t>2023-10-14 14:14:55</t>
  </si>
  <si>
    <t>&gt;业务号码&gt;13135820789；&gt;号码归属地&gt;宜昌；&gt;产品名称&gt; 炫彩通信助理包-云盘版 -立即生效（湖北） ；&gt;产品代码&gt;91212918；&gt;产品编码&gt;无；&gt;订购时间&gt; 2023-10-11 09:22:22；&gt;核查情况&gt;平台故障；&gt;不规范定制分类&gt;平台故障，无法判责；&gt;退费金额&gt;5元；&gt;退费时间&gt;2023-10-13；&gt;投诉内容&gt;
高级模板内容：
赔付类型：:增值业务争议 
CBSS账单扣费名称：: 炫彩通信助理包-云盘版 -立即生效（湖北） 
办理渠道:宜昌市远安城区营服
赔付月份：:2023年10月
返还倍率:单倍
赔付金额：:10
是否已经取消业务:是
是否承诺退费 ：:是
用户是否需要回复：:否
用户要求：:要求尽快退还费用</t>
  </si>
  <si>
    <t>宜昌市远安城区营服直销团队（O2O社会直销)2023-10-11 09:22:26</t>
  </si>
  <si>
    <t>BL202310142034102166</t>
  </si>
  <si>
    <t>18571033808</t>
  </si>
  <si>
    <t>李建</t>
  </si>
  <si>
    <t>2023-10-15 10:48:32</t>
  </si>
  <si>
    <r>
      <rPr>
        <sz val="11"/>
        <rFont val="宋体"/>
        <charset val="0"/>
      </rPr>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炫彩通信助理包-云盘版 -立即生效（湖北）
SP产品ID/元素ID：: 炫彩通信助理包-云盘版 -立即生效（湖北）
办理渠道:</t>
    </r>
    <r>
      <rPr>
        <sz val="11"/>
        <rFont val="Arial"/>
        <charset val="0"/>
      </rPr>
      <t xml:space="preserve">	</t>
    </r>
    <r>
      <rPr>
        <sz val="11"/>
        <rFont val="宋体"/>
        <charset val="0"/>
      </rPr>
      <t xml:space="preserve"> 宜昌市远安城区营服直销团队（O2O社会直销) 
赔付月份：:2023年10月
返还倍率:单倍
赔付金额：:5
是否已经取消业务:是
是否承诺退费 ：:是
用户是否需要回复：:否
用户要求：:退费</t>
    </r>
  </si>
  <si>
    <t>TS202310170923280910</t>
  </si>
  <si>
    <t>17683708304</t>
  </si>
  <si>
    <t>邹浩东</t>
  </si>
  <si>
    <t>2023-10-17 09:45:19</t>
  </si>
  <si>
    <t xml:space="preserve">
高级模板内容：
投诉问题描述:客户对业务不认可要求我方处理有补救记录麻烦处理谢谢！
业务名称:炫彩通信助理包-云盘版-立即生效（湖北）
争议月份:2023年10月
争议金额:5
是否已经取消业务:否
是否承诺退费:否
用户要求:客户对业务不认可要求我方处理有补救记录麻烦处理谢谢！</t>
  </si>
  <si>
    <t>宜昌市远安城区营服直销团队（O2O社会直销) 2023-10-10 11:48:36</t>
  </si>
  <si>
    <t>BL202310201254300889</t>
  </si>
  <si>
    <t>19072766176</t>
  </si>
  <si>
    <t>向岚</t>
  </si>
  <si>
    <t>2023-10-20 15:58:59</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</si>
  <si>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办理渠道:宜昌市远安城区营服直销团队（O2O社会直销)
赔付月份：:2023年10月
返还倍率:单倍
赔付金额：:5
是否已经取消业务:是
是否承诺退费：:是
用户是否需要回复：:否
用户要求：:退费</t>
  </si>
  <si>
    <t>BL202310231830080434</t>
  </si>
  <si>
    <t>15507206409</t>
  </si>
  <si>
    <t>安祥阳</t>
  </si>
  <si>
    <t>2023-10-24 10:51:10</t>
  </si>
  <si>
    <t>&gt;业务号码&gt;15507206409；&gt;号码归属地&gt;宜昌；&gt;产品名称&gt;炫彩通信助理包-云盘版-立即生效（湖北）；&gt;产品代码&gt;无；&gt;产品编码&gt;无；&gt;订购时间&gt;2023-10-1109:28:44；&gt;核查情况&gt;平台故障；&gt;不规范定制分类&gt;平台故障，无法判责；&gt;退费金额&gt;5元；&gt;退费时间&gt;2023-10-24；&gt;投诉内容&gt;
高级模板内容：
赔付类型：:增值业务争议
CBSS账单扣费名称：:炫彩通信助理包-云盘版-立即生效（湖北）
办理渠道:宜昌市远安城区营服直销团队
赔付月份：:2023年10月
返还倍率:单倍
赔付金额：:5
是否已经取消业务:是
是否承诺退费：:是
用户是否需要回复：:否
用户要求：:退费</t>
  </si>
  <si>
    <t>BL202310271633300369</t>
  </si>
  <si>
    <t>13197301750</t>
  </si>
  <si>
    <t>王志敏</t>
  </si>
  <si>
    <t>2023-10-28 10:43:37</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</si>
  <si>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赔付类型：:其他:炫彩通信助理包-云盘版-立即生效（湖北）
CBSS账单扣费名称：:炫彩通信助理包-云盘版-立即生效（湖北）
办理渠道:</t>
    </r>
    <r>
      <rPr>
        <sz val="11"/>
        <rFont val="Arial"/>
        <charset val="0"/>
      </rPr>
      <t xml:space="preserve">	</t>
    </r>
    <r>
      <rPr>
        <sz val="11"/>
        <rFont val="宋体"/>
        <charset val="0"/>
      </rPr>
      <t>宜昌市远安城区营服直销团队（O2O社会直销)
赔付月份：:2023年10月
返还倍率:单倍
赔付金额：:5
是否已经取消业务:是
是否承诺退费：:是
用户是否需要回复：:否
用户要求：:退费</t>
    </r>
  </si>
  <si>
    <t>TS202310070826410227</t>
  </si>
  <si>
    <t>18695060655</t>
  </si>
  <si>
    <t>周志刚</t>
  </si>
  <si>
    <t>2023-10-07 13:36:58</t>
  </si>
  <si>
    <t xml:space="preserve">
高级模板内容：
投诉问题描述:用户来电对本月的月租不认可，称自己的宽带一直是免费的，为什么本月要扣宽带费用100元，用户不听我方解释，强烈要求我方立即将本机及宽带在线销户，请尽快核实
争议月份:2023年10月
争议金额:100
用户要求:要求尽快核实</t>
  </si>
  <si>
    <t>工作差错：宜昌市远安县集团3G开户服务点AA，用户反映宽带收费问题，经核实因营业厅操作错误，导致宽带收费，现核实营业厅已办理宽带销户，我司申请减免本月费用合计100元，24小时到账，此费用不可打印发票，客户满意。</t>
  </si>
  <si>
    <t>TS202310070826300223</t>
  </si>
  <si>
    <t>071700907075</t>
  </si>
  <si>
    <t>2023-10-07 13:34:26</t>
  </si>
  <si>
    <t xml:space="preserve">22年Q3Q4重点客户
高级模板内容：
投诉问题描述:用户对月固定费宽带包月费_宽带包一年-包月费不认可，称之前一直说免费
争议月份:2023年10月
争议金额:100
用户要求:要求核实回电</t>
  </si>
  <si>
    <t>TS202310082139290499</t>
  </si>
  <si>
    <t>18695060869</t>
  </si>
  <si>
    <t>李志萍</t>
  </si>
  <si>
    <t>2023-10-09 16:25:53</t>
  </si>
  <si>
    <t xml:space="preserve">
高级模板内容：
投诉问题描述:用户来电反映表示对月费费用不认可
业务名称:畅爽冰激凌5G套餐299元
宣传渠道:其他:上门办理
宣传内容:用户表示每个月69元
实际情况:每个月消费89元
用户要求:用户要求查询清楚 不然就销户</t>
  </si>
  <si>
    <t>解释宣传：宜昌市远安县集团3G开户服务，套餐资费AA，核实客户办理畅爽冰激凌5G套餐299元，参与3折活动，折扣后89元，月调账20元，调账2年，每月月底前到账，故用户最终实付69元，已解释，用户知晓，满意</t>
  </si>
  <si>
    <t>TS202310051630481743</t>
  </si>
  <si>
    <t>18672663609</t>
  </si>
  <si>
    <t>林杰</t>
  </si>
  <si>
    <t>2023-10-06 12:54:44</t>
  </si>
  <si>
    <t xml:space="preserve">
高级模板内容：
投诉问题描述:用户反映套餐宣传不符合
业务名称:套餐不符
宣传渠道:其他:宜昌市长阳县集团3G开户服务点
宣传内容:39
实际情况:3折下来38元+20元副卡功能费用
用户要求:后台协助处理，并回复</t>
  </si>
  <si>
    <t>解释宣传： 宜昌市长阳县集团3G开户服务点 ，副卡问题未解释清楚。经核实，客户于 2023-05-25 10:22:02  宜昌市长阳县集团3G开户服务点 办理副卡套餐，每月会收取10元月租费用，已联系客户解释说明，考虑客户感知，客服部已为客户办理 副卡月功能费-0元 ，次月生效，满意。</t>
  </si>
  <si>
    <t>TS202310061850051216</t>
  </si>
  <si>
    <t>15572776777</t>
  </si>
  <si>
    <t>田真春</t>
  </si>
  <si>
    <t>2023-10-07 16:28:55</t>
  </si>
  <si>
    <t xml:space="preserve">
高级模板内容：
投诉问题描述:用户来电对本月月租消费不认可
争议月份:2023年10月
争议金额:609.1
用户要求:已向用户解释。用户强烈要求我方核实处理、提及投诉。请加急 处理。</t>
  </si>
  <si>
    <t>解释宣传：宜昌市长阳县集团3G开户服务点，活动折扣时间未解释清楚。经核实， 2021-09-10 10:12:47  宜昌市长阳县集团3G开户服务点  给客户办理5G冰激凌套餐5折活动，活动于2023-09-30 23:59:59结束，已联系客户经理本月内协助办理折扣活动，客户表示知晓。</t>
  </si>
  <si>
    <t>TS202310060944230502</t>
  </si>
  <si>
    <t>18672663936</t>
  </si>
  <si>
    <t>张雨生</t>
  </si>
  <si>
    <t>2023-10-07 10:19:54</t>
  </si>
  <si>
    <t xml:space="preserve">【2022年上工信部测评重保用户】
高级模板内容：
投诉问题描述: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到厅时间:2023-09-28
到厅名称:联通营业厅
办理业务:主副卡绑定
营业厅地址:用户无法提供地址
用户要求: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t>
  </si>
  <si>
    <t>解释宣传：宜昌市长阳县集团3G开户服务点AA，用户反映副卡绑定的问题。经核实，集团客户经理未解释清楚绑定时间，已由长阳政企为用户申请补话费32元，由客户经理10月30日前办理副卡绑定，次月生效，用户满意。</t>
  </si>
  <si>
    <t>TS202310131023272002</t>
  </si>
  <si>
    <t>17671931251</t>
  </si>
  <si>
    <t>阮友超</t>
  </si>
  <si>
    <t>2023-10-13 13:34:26</t>
  </si>
  <si>
    <r>
      <rPr>
        <sz val="11"/>
        <rFont val="宋体"/>
        <charset val="0"/>
      </rPr>
      <t>22年Q3Q4重点客户
高级模板内容：
投诉问题描述:不知情办理</t>
    </r>
    <r>
      <rPr>
        <sz val="11"/>
        <rFont val="Arial"/>
        <charset val="0"/>
      </rPr>
      <t xml:space="preserve">	</t>
    </r>
    <r>
      <rPr>
        <sz val="11"/>
        <rFont val="宋体"/>
        <charset val="0"/>
      </rPr>
      <t xml:space="preserve"> 10元200条短彩信业务叠加包
争议业务名称:</t>
    </r>
    <r>
      <rPr>
        <sz val="11"/>
        <rFont val="Arial"/>
        <charset val="0"/>
      </rPr>
      <t xml:space="preserve">	</t>
    </r>
    <r>
      <rPr>
        <sz val="11"/>
        <rFont val="宋体"/>
        <charset val="0"/>
      </rPr>
      <t xml:space="preserve"> 10元200条短彩信业务叠加包
受理渠道:宜昌市枝江城区营服直销团队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争议费用:310
一线客服在系统里:已取消
是否承诺退费:否
用户要求:麻烦处理 谢谢  要求14号中午12点到13点之间联系谢谢 </t>
    </r>
  </si>
  <si>
    <t>TS202310071542282247</t>
  </si>
  <si>
    <t>071703309448</t>
  </si>
  <si>
    <t>李小康</t>
  </si>
  <si>
    <t>2023-10-07 17:24:45</t>
  </si>
  <si>
    <t xml:space="preserve">
高级模板内容：
投诉问题描述:用户来电称没有办理过宽带提速包，称以前工作人员告知副卡功能费终生减免，对费用不认可
争议业务名称:1000m宽带提速包  副卡功能费
受理渠道:无
争议月份:2023年2月、2023年10月
争议费用:300
一线客服在系统里:已取消
是否承诺退费:否
用户要求:用户要求尽快处理</t>
  </si>
  <si>
    <t>Q23：宜昌市枝江城区营服直销团队（O2O社会直销），宽带提速包AA，现已取消，减免9-10月宽带提速包费用60元。另副卡8月赠费到账，已更改0元副卡，次月生效，减免9-10月副卡功能费用20元，共计退费80元，13487277431办理预存享50元赠费，18572399990办理预存享30元赠费，已到账，此费用无法抵扣往月欠费及打印发票，用户满意</t>
  </si>
  <si>
    <t>TS202310031525492491</t>
  </si>
  <si>
    <t>16671730028</t>
  </si>
  <si>
    <t>湖北泰力建筑装配科技有限公司</t>
  </si>
  <si>
    <t>2023-10-04 09:02:13</t>
  </si>
  <si>
    <t xml:space="preserve">
高级模板内容：
投诉问题描述:用户称办卡告知打3折，一直没有打折，用户对月租不认可，要求处理
业务名称:畅爽冰激凌5G套餐129元（基础
宣传渠道:其他:宜昌市枝江市集团3G开户服务点
宣传内容:3折
实际情况:没有折后活动
用户要求:处理，第二联系：13339796712</t>
  </si>
  <si>
    <t>宜昌市枝江市集团3G开户服务点AA，用户反映套餐未享折扣问题。经核实，23.6月开户时系统未勾选3折优惠，现枝江政企已为用户办理“129元5G畅爽冰激凌91元赠费（立即生效36个月）”，并发OA申请于10月31日退还23.6-9月套餐差价，此费用不可打印发票，联系用户满意。</t>
  </si>
  <si>
    <t>TS202310061900511415</t>
  </si>
  <si>
    <t>13177080445</t>
  </si>
  <si>
    <t>周爱红</t>
  </si>
  <si>
    <t>2023-10-07 16:42:52</t>
  </si>
  <si>
    <t xml:space="preserve">
高级模板内容：
投诉问题描述:用户称宣传与实际不一致
业务名称:5G冰激凌套餐5折（次月生效24个月）（取整）（合约）（湖北宜昌）
宣传渠道:其他:推销电话
宣传内容:永久59元
实际情况:2年的5折
用户要求:要求续约业务</t>
  </si>
  <si>
    <t>解释宣传：宜昌市枝江市集团3G开户服务点，活动折扣时间未解释清楚。经核实， 2021-07-19 12:18:05宜昌市枝江市集团3G开户服务点给客户办理5G冰激凌套餐5折活动，活动于2023-07-31 23:59:59结束，已联系客户解释说明，客服部已为客户办理存量5G畅爽套餐享49元赠费活动，客户满意。</t>
  </si>
  <si>
    <t>TS202310051904510275</t>
  </si>
  <si>
    <t>13040979411</t>
  </si>
  <si>
    <t>蔡美玲</t>
  </si>
  <si>
    <t>2023-10-07 09:08:48</t>
  </si>
  <si>
    <t xml:space="preserve">【2022年上工信部测评重保用户】
高级模板内容：
投诉问题描述:用户来电对月租不认可 称自己月租一直都是79  对此不认可 解释无效 请协助
争议月份:2023年10月
争议金额:50
用户要求:要求尽快处理</t>
  </si>
  <si>
    <t>解释宣传： 宜昌市秭归城区营服直销团队（O2O社会直销） ，活动折扣时间未解释清楚。经核实，客户于2021-09-23 16:52:562021-09-23 16:52:56办理  预存话费享折扣优惠 档位五（次月生效24个月）-湖北政企专属 活动，活动于2023-09-30 23:59:59结束，已联系客户解释说明，考虑客户感知，申请赠送50元话费， 24小时内到账，此费用无法抵扣往月欠费且不可打印发票，协商客户办理 存量5G畅爽套餐享49元赠费，客户表示考虑，满意。</t>
  </si>
  <si>
    <t>BL202310071747552059</t>
  </si>
  <si>
    <t>18671755988</t>
  </si>
  <si>
    <t>唐友迎</t>
  </si>
  <si>
    <t>2023-10-08 11:21:13</t>
  </si>
  <si>
    <t>判断省分:其他省分
:增值业务争议
判断省分:湖北
:移网
:在补救范围内
:不认可
:小于等于500元，且仅限单倍、月份不超过12个月
:
高级模板内容：
赔付类型：:增值业务争议 
CBSS账单扣费名称：:18671755988炫彩通信助理包-云盘版 -立即生效，15572709010炫彩通信助理包- 云盘版（立即生效）-湖北-10元，15572709330视频彩铃任意换6元包月
SP产品ID/元素ID：:91212918，91271441，49004930
办理渠道:宜昌西陵区国贸永乐代理点，拓见科技(深圳)有限公司武汉分公司(宜昌)，
赔付月份：:2023年2月、2023年3月、2023年4月、2023年5月、2023年6月、2023年7月、2023年8月、2023年9月、2023年10月、2023年11月、2023年12月
返还倍率:双倍（仅青海可选）
赔付金额：:174
是否已经取消业务:否
是否承诺退费 ：:是
用户是否需要回复：:是
用户要求：:用户要求把所有的费用退还并取消业务，需要专门的工作人员回复，不允许其他业务在不知情的情况下生效，不然就投诉</t>
  </si>
  <si>
    <t>TS202310251842280745</t>
  </si>
  <si>
    <t>15872618422</t>
  </si>
  <si>
    <t>汪春莲</t>
  </si>
  <si>
    <t>2023-10-26 11:27:50</t>
  </si>
  <si>
    <t>判断省分:湖北
:移网电话营销费用争议（套餐资费/融合宽带/副卡功能费类除外）
:不认可
:小于等于500元，且仅限单倍、月份不超过12个月
:
高级模板内容：
是否10016外呼:不记得
电话外呼号码:无
渠道名称:宜都城区沃零售服务点
反应问题涉及场景:未经同意订购业务
产品名称:炫彩通信助理包-云盘版-次月生效（湖北）-10元
争议月份:2023年8月、2023年10月、2023年9月
是否承诺退费:是
承诺退费金额:30
是否已经取消业务（如取消失败，需加上系统报错的提示）:是
是否需要回复:否
用户要求:退费</t>
  </si>
  <si>
    <t>BL202310051916300568</t>
  </si>
  <si>
    <t>13297281861</t>
  </si>
  <si>
    <t>畅中东</t>
  </si>
  <si>
    <t>2023-10-06 11:50:57</t>
  </si>
  <si>
    <t>判断省分:其他省分
:增值业务争议
判断省分:湖北
:移网
:在补救范围内
:不认可
:小于等于500元，且仅限单倍、月份不超过12个月
:
高级模板内容：
赔付类型：:增值业务争议 
CBSS账单扣费名称：:炫彩通信助理包6元版（立即生效）	河狸彩铃6元包月
办理渠道:无
赔付月份：:2023年1月、2023年5月、2023年6月、2023年7月、2023年8月、2023年4月、2023年3月、2023年2月、2023年9月、2023年10月、2022年11月、2022年12月
返还倍率:单倍
赔付金额：:78
是否已经取消业务:否
是否承诺退费 ：:是
用户是否需要回复：:否
用户要求：:用户反映自己不知情办理业务要求取消业务并退费，前台告知有欠费不能取消业务让用户交完费我方取消用户不认可，用户有提及12345.请核实处理</t>
  </si>
  <si>
    <t>宜都城区营服直销团队（O2O社会直销）2022-11-20 22:49:02</t>
  </si>
  <si>
    <t>TS202310071528111818</t>
  </si>
  <si>
    <t>071700208031</t>
  </si>
  <si>
    <t>刘军武</t>
  </si>
  <si>
    <t>2023-10-07 17:08:29</t>
  </si>
  <si>
    <t>用户反映当时办理时交的720包年的宽带，现在还没有到期宽带却停机了，核实用户办理的70元包月300M宽带（湖北），用户对此不认可，强烈说明自己办理的是包年的宽带，是营业厅的工作人员搞错了，当时一次性就交的720包年费用，要求尽快处理开机。（用户等着宽带使用，要求必须16:00点前处理好）</t>
  </si>
  <si>
    <t>工作差错：宜都城区营服装维随销服务点，宽带资费AA，工作人员交费后未办理包时段产品导致宽带提前到期，现减免10-12月欠费及月租费用共计187.1元。</t>
  </si>
  <si>
    <t>TS202309301645160748</t>
  </si>
  <si>
    <t>18694081302</t>
  </si>
  <si>
    <t>2023-10-01 14:19:46</t>
  </si>
  <si>
    <t xml:space="preserve">
高级模板内容：
投诉问题描述:用户来电表示自己没有办理过;18694081302,用户要求我方核实谁办理的，要求给个合理的解释并退还所有产生的费用，请我方尽快处理谢谢
争议业务名称:18694081302副卡
受理渠道:宜昌城区高新区港窑路自营厅
争议月份:2023年9月、2023年8月、2023年7月、2023年6月
争议费用:10
一线客服在系统里:已取消
是否承诺退费:否
用户要求:用户来电表示自己没有办理过;18694081302,用户要求我方核实谁办理的，要求给个合理的解释并退还所有产生的费用，请我方尽快处理谢谢</t>
  </si>
  <si>
    <t>Q23：宜都高坝洲佳诚合作厅，业务名称AA，经核查属营业厅于2023-06-06 08:26:45办理副卡，核实副卡已销户，我司申请减免7-9月费用合计30元，24小时到账，此费用不可打印发票，满意。</t>
  </si>
  <si>
    <t>TS202310041812220819</t>
  </si>
  <si>
    <t>郑永亮</t>
  </si>
  <si>
    <t>高级模板内容：
投诉问题描述:用户对之前号码不知情办理宽带账号071703867171产生费用180元不认可强烈要求退费，前期处理结果TS202309051138421182，取消宽带，费用未处理，用户不认可要求处理费用180元，表示是之前工作人员说10月份退费给自己辛苦处理谢谢加急
业务名称:10元300M宽带（湖北）-低消融合（300M）
争议月份:2023年9月
争议金额:180
办理渠道:宽带一点受理中心营业厅
前台是否取消:已取消
是否承诺退费:否
用户要求:核实处理宽带费用</t>
  </si>
  <si>
    <t>宜都陆城清江路自营厅   2023-03-22 09:56:45</t>
  </si>
  <si>
    <t>TS202310050915281121</t>
  </si>
  <si>
    <t>13197341189</t>
  </si>
  <si>
    <t>向道兵</t>
  </si>
  <si>
    <t>2023-10-06 14:08:27</t>
  </si>
  <si>
    <t xml:space="preserve">
高级模板内容：
投诉问题描述:用户来电查询自己的话费账详单时发现有两张副卡称自己并未办理过，要求核实并解决问题，有投诉倾向。
争议月份:2023年10月
争议金额:0
用户要求:用户要求尽快核实并回电处理此问题，两张副卡号码为：13197341189，13217277283。</t>
  </si>
  <si>
    <t>Q23：宜都陆城清江路自营厅，副卡AA，经核查属营业厅办理副卡时未与客户达成一致，我部可协助注销，联系无人接听，已短信告知，如有疑问可在工作时间（08:30-12:00；14:00-17:30）联系07176921001、13032700872宜昌联通投诉处理中心。如用户咨询，请前台10010话务中心代为解释，谢谢</t>
  </si>
  <si>
    <t>TS202310140935250542</t>
  </si>
  <si>
    <t>13217278545</t>
  </si>
  <si>
    <t>熊星星</t>
  </si>
  <si>
    <t>2023-10-15 11:02:13</t>
  </si>
  <si>
    <t xml:space="preserve">
高级模板内容：
投诉问题描述:用户来电称对月租不认可，已解释宽带有优惠月底返赠，用户不认可表示我一个月就是149元的套餐，为什么月初要扣我179元，
争议月份:2023年10月
争议金额:179
用户要求:要求尽快处理</t>
  </si>
  <si>
    <t>"Q23：宜都陆城清江路自营厅二店 ， 399组网套包得180元分6个月（组网优惠）（湖北） AA，经核查属营业厅不知情办理，现已为客户取消，满意。"</t>
  </si>
  <si>
    <t>BL202310151318122082</t>
  </si>
  <si>
    <t>13197302216</t>
  </si>
  <si>
    <t>邵昌南</t>
  </si>
  <si>
    <t>2023-10-15 15:40:22</t>
  </si>
  <si>
    <t>高级模板内容：
赔付类型：:增值业务争议 
CBSS账单扣费名称：:炫彩通信助理包-云盘版 -次月生效（湖北）-10元（已停售） 
办理渠道:宜都陆城清江路自营厅二店
赔付月份：:2023年4月、2023年5月、2023年6月、2023年7月、2023年8月、2023年9月、2023年10月
返还倍率:单倍
赔付金额：:70
是否已经取消业务:是
是否承诺退费 ：:是
用户是否需要回复：:否
用户要求：:已承诺退费</t>
  </si>
  <si>
    <t>TS202310150832140084</t>
  </si>
  <si>
    <t>15571739019</t>
  </si>
  <si>
    <t>杜金华</t>
  </si>
  <si>
    <t>2023-10-15 11:42:37</t>
  </si>
  <si>
    <t xml:space="preserve">判断省分:其他省分
:普通消费有争议
:下一步
:套餐月费不认可
查询套餐:
:套餐月费有变化
业务办理记录:
:不认可
:其他渠道
判断省分:除甘肃贵州外
:
高级模板内容：
投诉问题描述:用户来电反映对副卡费用不认可，用户办理的时候说是免费的，长时间没有使用，一直在收费
争议月份:2023年1月、2023年2月、2023年3月、2023年4月、2023年5月、2023年6月、2023年7月、2023年8月、2023年9月、2023年10月、2022年7月、2022年8月、2022年9月、2022年10月、2022年11月、2022年12月
争议金额:480
用户要求:退费</t>
  </si>
  <si>
    <t>工作差错：宜都潘湾合作厅AA，用户反映副卡问题，经核实营业厅未经客户同意办理三张副卡，现营业厅已取消，我司申请减免三张副卡22.7-23.10月费用合计390元，24小时到账，此费用不可打印发票，客户满意。</t>
  </si>
  <si>
    <t>TS202310061228522309</t>
  </si>
  <si>
    <t>17671935973</t>
  </si>
  <si>
    <t>胡圣枚</t>
  </si>
  <si>
    <t>2023-10-07 19:23:56</t>
  </si>
  <si>
    <t xml:space="preserve">[65岁以上老人] 
高级模板内容：
投诉问题描述:用户来电对炫彩通信助理包-云盘版 -次月生效（湖北）不认可，称自己没有办理过，前台未查询到取消此业务路径，要求核实
业务名称:炫彩通信助理包-云盘版 -次月生效（湖北）
变更渠道:无
用户要求:核实处理</t>
  </si>
  <si>
    <t>解释宣传：宜都王畈乡吕明玉专营店，炫彩通信助理包-云盘版费用未解释清楚。经核实，宜都王畈乡吕明玉专营店于2023-08-29 17:13:12给客户办理 129元5G畅爽冰激凌65元赠费 活动，办理活动需勾选炫彩通信助理包-云盘版 业务，现无法操作取消，已联系客户解释说明，考虑客户感知，已为客户办理 预存话费享10元/月话费优惠12个月 活动，客户满意。</t>
  </si>
  <si>
    <t>BL202310041752360200</t>
  </si>
  <si>
    <t>薛刚</t>
  </si>
  <si>
    <t>判断省分:其他省分
:增值业务争议
判断省分:湖北
:移网
:在补救范围内
:不认可
:小于等于500元，且仅限单倍、月份不超过12个月
:
高级模板内容：
赔付类型：:增值业务争议
CBSS账单扣费名称：:炫彩通信助理包6元版
办理渠道:线上
赔付月份：:2022年12月、2023年1月、2023年2月、2023年3月、2023年4月、2023年8月、2023年7月、2023年6月、2023年5月、2023年9月、2023年10月
返还倍率:单倍
赔付金额：:66
是否已经取消业务:是
是否承诺退费：:是
用户是否需要回复：:是
用户要求：:退费</t>
  </si>
  <si>
    <t>宜都乡镇爱瑞迪2022-11-15 17:43:48</t>
  </si>
  <si>
    <t>TS202310011253061910</t>
  </si>
  <si>
    <t>15571748912</t>
  </si>
  <si>
    <t>廖宗忠</t>
  </si>
  <si>
    <t>2023-10-01 13:20:07</t>
  </si>
  <si>
    <t>主办单位：湖北
客户类别：普通客户
10010是否打通：否
是否二次致电10015：是
是否联系：否
升级倾向：
号码归属省：湖北
SVIP等级：
1.问题类型:;
2.投诉类型:其他问题;
3.营业厅地址:;
4.位置信息:;
5.位置发生地:;
6.投诉内容:7123022866469407宽容订单，前天才查询到2023年2月28开通的，第一没经过我同意，第二我家一直是电信的网，这算是欺骗消费者吗？为什么可以私自授权办理</t>
  </si>
  <si>
    <t>Q23①客户基本信息：业务号码：15571748912、客户姓名：廖宗忠、套餐情况：幸福家家乐59元套餐； 客户反映取消业务的问题。
②首次联系客户时间： 2023-10-01 13:17:19 ； 
③投诉核查处理情况：收到贵部转办后，我司立即组织调查 。经核实，宜都新时空手机世界宜都店合作厅于2023-02-28 15:27:46为客户办理虚拟宽带，现挽留无效，已取消，客户满意。
④答复客户时间及客户满意度评价相关信息：我司于2023-10-01 13:17:19联系客户解释说明，客户认可满意。回单人：王宜艳
⑤投诉核查关联材料：无</t>
  </si>
  <si>
    <t>TS202310010930440548</t>
  </si>
  <si>
    <t>13294245178</t>
  </si>
  <si>
    <t>王启洪</t>
  </si>
  <si>
    <t>2023-10-01 13:59:26</t>
  </si>
  <si>
    <t xml:space="preserve">
高级模板内容：
投诉问题描述:要求投诉工作人员态度不好
渠道名称:湖北宜昌宜都市中国联通营业厅
渠道地址:湖北宜昌宜都市中国联通营业厅
人员工号:无法提供姓名或者工号
用户要求:要求投诉工作人员态度不好在营业厅核实套餐资费的时候</t>
  </si>
  <si>
    <t>服务态度：宜都新时空手机世界宜都店合作厅 AA，用户反映营业厅服务态度不好，经核实工作人员服务不规范，现已联系客户解释致歉，我司申请补赠0元10G流量包，当月有效，客户认可。</t>
  </si>
  <si>
    <t>TS202310071825011953</t>
  </si>
  <si>
    <t>15334058513</t>
  </si>
  <si>
    <t>郑宇</t>
  </si>
  <si>
    <t>2023-10-08 16:43:43</t>
  </si>
  <si>
    <t xml:space="preserve">判断省分:湖北
:移网电话营销费用争议（套餐资费/融合宽带/副卡功能费类除外）
:不认可
:大于500元
:
高级模板内容：
是否10016外呼:是
反应问题涉及场景:未经同意订购业务
产品名称:	 炫彩通信助理包
争议月份:2023年6月、2023年7月、2023年8月、2023年9月、2023年10月
是否承诺退费:是
承诺退费金额:0
是否取消业务（如取消失败，需加上系统报错的提示）:否
是否需要回复:是
用户要求:要求核实开通录音  不接受直接退费   并且将其它号卡绑定的炫彩通信助理包一并核实处理  谢谢  有升级投诉倾向</t>
  </si>
  <si>
    <t>Q23：宜都新时空手机世界宜都店合作厅 ，炫彩通信助理包-云盘版AA，经核查属营业厅于2023-04-18 10:10:42 开通，已取消，并申请减免5-10月费用合计60元；另核实湖北精英盛华信息科技有限公司(宜昌)  于2023-06-08 11:57:01 为客户17307218513开通炫彩通信助理包-云盘版，现申请减免6-10月费用合计50元，共计110元，24小时到账，此费用不可打印发票，客户满意。</t>
  </si>
  <si>
    <t>TS202310121448360554</t>
  </si>
  <si>
    <t>投诉工单（2021版）&gt;&gt;移网&gt;&gt;【产品及计费使用】账单&gt;&gt;账详单内容不清晰/看不懂</t>
  </si>
  <si>
    <t>071700229029</t>
  </si>
  <si>
    <t>肖晓倩</t>
  </si>
  <si>
    <t>2023-10-14 09:02:04</t>
  </si>
  <si>
    <t xml:space="preserve">
高级模板内容：
投诉问题描述:用户反映对账单不清晰，对家庭wife服务费不认可，一线解释不通，请协助
争议月份:2023年10月
争议金额:20
用户要求:请尽快处理</t>
  </si>
  <si>
    <t>解释宣传：宜都新时空手机世界宜都店合作厅，机顶盒WIFI-10元/月（24个月）（湖北）AA。经核实，客户对营业厅办理机顶盒WIFI-10元/月业务时未与客户解释清楚，账单扣费正常，我部可协助在线取消，联系客户未接通，联系无人接听，已短信告知，如有疑问可在工作时间（08:30-12:00；14:00-17:30）联系07176921001、13032700872宜昌联通投诉处理中心。如用户咨询，请前台10010话务中心代为解释，谢谢</t>
  </si>
  <si>
    <t>TS202310071847452485</t>
  </si>
  <si>
    <t>15872570860</t>
  </si>
  <si>
    <t>高枚</t>
  </si>
  <si>
    <t>2023-10-08 17:14:21</t>
  </si>
  <si>
    <t xml:space="preserve">[65岁以上老人] 判断省分:其他省分
:普通消费有争议
:下一步
:套餐月费不认可
查询套餐:
:套餐月费有变化
业务办理记录:
:不认可
:其他渠道
判断省分:除甘肃贵州外
:
高级模板内容：
投诉问题描述:用户不认可沃家神眼产品存储7天包月的费用收取
争议月份:2023年10月、2023年1月、2023年2月、2023年3月、2023年4月、2023年5月、2023年6月、2023年7月、2023年8月、2023年9月、2022年7月、2022年6月、2022年9月、2022年10月、2022年11月、2022年12月、2022年8月、2022年5月
争议金额:1
用户要求:用户对沃家神眼产品存储7天包月的收费不认可要求减免退费，并要求以后的费用也减免，原因是当时营业厅工作人员承诺是不收费的</t>
  </si>
  <si>
    <t>"Q22：宜都长江合作厅，沃家神眼产品存储7天包月AA，经核查属营业厅解释错误导致，考虑2张卡及宽带于23.04-23.10持续扣费，现已为用户办理取消，沟通后为号码15807201791、18694098832办理预存话费享50元话费优惠（湖北），另为用户申请50元费用于24小时内到账，此费用不可打印发票，满意</t>
  </si>
  <si>
    <t>TS202310071452420680</t>
  </si>
  <si>
    <t>13872552497</t>
  </si>
  <si>
    <t>陈士兵</t>
  </si>
  <si>
    <t>2023-10-08 11:28:14</t>
  </si>
  <si>
    <t xml:space="preserve">
高级模板内容：
投诉问题描述:用户称对自己的副卡功能费用不认可，要求进行核实，退费，称办理时工作人员说的是免费的快手现在收费对此不认可，要求进行核实，把反映返还
争议月份:2023年10月
争议金额:10
用户要求:用户要求尽快进行核实退费</t>
  </si>
  <si>
    <t>解释宣传：宜都长江合作厅AA，用户反映沃家神眼问题，经核实营业厅未解释清楚，现已取消  ，并申请减免3-10月154元，24小时到账，此费用不可打印发票，客户满意。</t>
  </si>
  <si>
    <t>TS202310120837451894</t>
  </si>
  <si>
    <t>18771798370</t>
  </si>
  <si>
    <t>陈永梅</t>
  </si>
  <si>
    <t>2023-10-12 18:17:52</t>
  </si>
  <si>
    <t xml:space="preserve">
高级模板内容：
投诉问题描述:用户来电反映对月租费用不认可，称套餐折扣优惠到期并没有告知用户，现用户要求退费，请协助处理 谢谢
争议月份:2023年10月
争议金额:99
用户要求:尽快协助处理</t>
  </si>
  <si>
    <t>解释宣传：宜都枝城涵城专营店，活动折扣时间未解释清楚。经核实，客户 2021-09-17 12:07:00 办理有预存话费享折扣优惠 档位五（次月生效24个月）-湖北政企专属活动，活动于2023-09-30 23:59:59结束，已联系客户解释说明，考虑客户感知，已为客户赠送30元话费，24小时到帐，此费用无法抵扣往月欠费且不可打印发票，满意。</t>
  </si>
  <si>
    <t>BL202310070828230782</t>
  </si>
  <si>
    <t>071700290442</t>
  </si>
  <si>
    <t>周绍珍</t>
  </si>
  <si>
    <t>2023-10-07 14:06:50</t>
  </si>
  <si>
    <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 宜都枝城自营厅 
赔付月份：:2023年7月、2023年8月、2023年9月、2023年10月
返还倍率:单倍
赔付金额：:120
是否已经取消业务:是
是否承诺退费 ：:是
用户是否需要回复：:否
用户要求：:要求退还7~10月产生的费用.合计：120元.解释不认可.已承诺退费并告知退还的费用不能抵扣的业务.请尽快处理</t>
  </si>
  <si>
    <t>TS202310071442450379</t>
  </si>
  <si>
    <t>071700202641</t>
  </si>
  <si>
    <t>李绍兰</t>
  </si>
  <si>
    <t>2023-10-08 13:39:39</t>
  </si>
  <si>
    <t>071700202641命中精准预判服务场景:[65岁以上老人] 
[65岁以上老人]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 提速至1000M（30元）（湖北） 
争议月份:2023年1月、2023年2月、2023年3月、2023年4月、2023年5月、2023年6月、2023年7月、2023年8月、2023年9月、2023年10月
是否承诺退费:是
承诺退费金额:120
是否取消业务（如取消失败，需加上系统报错的提示）:未取消(CB未查询到该业务)
是否需要回复:否
用户要求:考虑用户感知，前台已经承诺退费，并已告知退还的费用无法抵扣项目，请直接退费，无需回复</t>
  </si>
  <si>
    <t>宜都枝城自营厅2022-12-26 14:44:29</t>
  </si>
  <si>
    <t>BL202310091746381602</t>
  </si>
  <si>
    <t>071700273687</t>
  </si>
  <si>
    <t>陈光清</t>
  </si>
  <si>
    <t>2023-10-10 09:15:32</t>
  </si>
  <si>
    <t>用户反映被动开通宽带提速包：提速至1000M（30元）（湖北） ，解释挽留无效，已取消，已承诺减免2023年7-10月合计120元功能费。</t>
  </si>
  <si>
    <t>宜都枝城自营厅2022-12-26 09:41:04</t>
  </si>
  <si>
    <t>TS202310101056420595</t>
  </si>
  <si>
    <t>071700208109</t>
  </si>
  <si>
    <t>皮艳</t>
  </si>
  <si>
    <t>2023-10-10 15:05:16</t>
  </si>
  <si>
    <t>高级模板内容：
是否10016外呼:是
反应问题涉及场景:未经同意订购业务
产品名称:提速至1000M（30元）（湖北）
争议月份:2023年7月、2023年8月、2023年9月、2023年10月
是否承诺退费:是
承诺退费金额:120
是否取消业务（如取消失败，需加上系统报错的提示）:否，离线无法操作请后台协助取消
是否需要回复:否
用户要求:我方已在线承诺退费，用户已认可
渠道：宜都枝城自营厅</t>
  </si>
  <si>
    <t>BL202310140945191281</t>
  </si>
  <si>
    <t>071700296156</t>
  </si>
  <si>
    <t>曾凡新</t>
  </si>
  <si>
    <t>2023-10-14 11:15:29</t>
  </si>
  <si>
    <t>用户反映被动开通宽带提速包： 提速至1000M（30元）（湖北） ，解释挽留无效，已取消，已承诺减免2023年7-10月合计120元功能费。</t>
  </si>
  <si>
    <t>宜都枝城自营厅  2022-12-24 17:15:13</t>
  </si>
  <si>
    <t>BL202310161429560547</t>
  </si>
  <si>
    <t>071700209706</t>
  </si>
  <si>
    <t>张永华</t>
  </si>
  <si>
    <t>2023-10-16 15:27:29</t>
  </si>
  <si>
    <t>13277258608
071700209706
用户反映被动开通提速至1000M（30元）（湖北）（30元/月）业务，解释挽留无效，已承诺减免7-10月合计120元功能费。）</t>
  </si>
  <si>
    <t>宜都枝城自营厅   2022-12-27 19:53:09</t>
  </si>
  <si>
    <t>TS202310111653310917</t>
  </si>
  <si>
    <t>15572774618</t>
  </si>
  <si>
    <t>秦长茂</t>
  </si>
  <si>
    <t>2023-10-12 17:25:12</t>
  </si>
  <si>
    <t xml:space="preserve">
高级模板内容：
投诉问题描述:用户来电反映当时工作人员上门办理宣传月租30元，包含100分钟语音通话以及流量属于全国流量，现用户来电对此不满，要求给一个满意的答复，否则注销此号码
业务名称: 星锐卡-2023
宣传渠道:其他:上门办理
宣传内容:宣传月租30
实际情况:实际收费42
用户要求:要求核查处理给个满意答复，否则销户</t>
  </si>
  <si>
    <t>解释宣传：夷陵城区交付经理袁帅AA，用户反映办理时宣传30元每月，实际扣费42元，核实为漏话提醒及速率包扣费，已取消，并申请退还23.8-10月费用合计36元，另补赠充值赠送费用40元，24小时内到账，此费用不可打印账单发票，回访满意</t>
  </si>
  <si>
    <t>TS202310061637130635</t>
  </si>
  <si>
    <t>投诉工单（2021版）&gt;&gt;融合&gt;&gt;【产品及计费使用】账单&gt;&gt;账详单内容不清晰/看不懂</t>
  </si>
  <si>
    <t>071700903900</t>
  </si>
  <si>
    <t>程亮</t>
  </si>
  <si>
    <t>南方一中心&gt;&gt;北京通软&gt;&gt;通软热线3区&gt;&gt;通软3区1班</t>
  </si>
  <si>
    <t>2023-10-07 10:13:02</t>
  </si>
  <si>
    <t xml:space="preserve">
高级模板内容：
投诉问题描述:用户来电反应对自己的202308-202310的账单看不懂
争议月份:2023年8月、2023年9月、2023年10月
争议金额:123
用户要求:我方核实具体的办理沃家神眼30天包月25元/月1的情况，在线解释不认可，要求我方退还多余产生的费用，请有关部门核实处理并回复用户，谢谢</t>
  </si>
  <si>
    <t>解释宣传：远安城区东门路自有营业厅AA，用户反映沃家神眼问题，经核实此为营业厅未解释清楚，已取消，现申请减免7-10月费用合计100元，24小时到账，此费用不可打印发票，用户满意。</t>
  </si>
  <si>
    <t>TS202310020812432456</t>
  </si>
  <si>
    <t>徐臻玉</t>
  </si>
  <si>
    <t>[65岁以上老人]
高级模板内容：
投诉问题描述:用户来电称9月来电更改套餐，更改的套餐10月1号生效为什么还要扣原套餐的费用
争议月份:2023年10月
争议金额:89
用户要求:用户要求退原套餐费用和今天充值的50元</t>
  </si>
  <si>
    <t>解释宣传：远安城区自有营业厅 AA，用户表示九月份已到远安城区自有营业厅办理销户，但这个月还有扣费，经核实，为营业厅未解释清楚导致，已协助销户13197306169 号码，考虑用户感知，申请退本月套餐费用，合计89元，24小时到帐，此费用不可打印发票，满意。</t>
  </si>
  <si>
    <t>TS202310021409531087</t>
  </si>
  <si>
    <t>谭江月</t>
  </si>
  <si>
    <t>22年Q3Q4重点客户
高级模板内容：
投诉问题描述:用户来电表示自己对自己宽带的湖北IPTV_1华为平台包月-10元/月，称没给自己说过，要求为其核实处理答复
争议月份:2023年10月
争议金额:27.34
用户要求:尽快为其核实处理答复</t>
  </si>
  <si>
    <t>解释宣传：远安城区自有营业厅，IPTV业务AA，现已解释IPTV免费一年，现用户要求取消，已取消该业务，减免功能费用120元，系统办理预存享20元赠费*6个月，立即到账，此费用无法抵扣往月欠费及打印发票，用户满意</t>
  </si>
  <si>
    <t>TS202310041136191327</t>
  </si>
  <si>
    <t>汪训春</t>
  </si>
  <si>
    <t>高级模板内容：
投诉问题描述:用户告知营业厅办理宽带时告知宽带IPTV摄像头都是免费的为何现在扣费
业务名称:宽带
宣传渠道:营业厅
宣传内容:告知宽带IPTV摄像头都是免费的
实际情况:宽带IPTV摄像头都是收费的
用户要求:取消收费免费使用并且返还扣除的费用</t>
  </si>
  <si>
    <t>解释宣传：远安城区自有营业厅，加装宽带问题未解释清楚。经核实，客户宽带   IPTV   摄像头扣费问题不满，核查为营业厅未解释清楚导致，已转远安自营厅杨晓洪联系客户处理，预计3个工作日内回复处理结果，客户知晓，满意度一般</t>
  </si>
  <si>
    <t>ZX202310061353110297</t>
  </si>
  <si>
    <t>071701055469</t>
  </si>
  <si>
    <t>雷磊</t>
  </si>
  <si>
    <t>2023-10-06 15:51:13</t>
  </si>
  <si>
    <t xml:space="preserve">判断省分:湖北
:被动办理宽带
:不需要
:
高级模板内容：
问题描述:用户来电反馈自己没有办理宽带！对此宽带办理的情况不理解！
第二联系方式:13114461199
销户原因:没有办理此宽带！
用户要求:要求我方将此宽带受理销户</t>
  </si>
  <si>
    <t>Q22：远安城区自有营业厅AA,用户反馈低消虚拟宽带问题，经核实，为营业厅开通时未跟用户解释清楚导致，已取消，考虑用户感知，申请退23.7-10月费用，合计40元于次月7日前到帐，此费用不可打印发票，满意。</t>
  </si>
  <si>
    <t>TS202310061556212093</t>
  </si>
  <si>
    <t>071700940255</t>
  </si>
  <si>
    <t>周家敏</t>
  </si>
  <si>
    <t>2023-10-07 12:01:00</t>
  </si>
  <si>
    <t xml:space="preserve">22年Q3Q4重点客户[内部员工专线1] 
高级模板内容：
投诉问题描述:不知情办理业务
业务名称: 移网低消（湖北）-低消融合（宽移固）（1000M） 
争议月份:2023年6月、2023年7月、2023年8月、2023年9月
争议金额:784.44
办理渠道:远安城区自有营业厅
前台是否取消:已取消
是否承诺退费:否
用户要求:客户来电表示自己不知情办理，营业厅来电告知是不小心点上去的，客户不认可，要求核查，请核实处理，谢谢！客户表示现在不充话费，要求尽快处理，先联系业务号码，如联系不上拨打13207206989，13207206989这个号码在中午十二点到两点半，晚上五点之后可联系</t>
  </si>
  <si>
    <t>解释宣传：远安城区自有营业厅AA，用户对主卡办理低消产品不认可。经核实，该厅于23.5月办理，导致23.6-9月该号码产生补收费用784.44元，出于服务角度，我部申请退299元至用户提供号码13207206989，剩余补收费用由远安营服发OA申请分月调账，用户认可并表示满意。</t>
  </si>
  <si>
    <t>ZX202310080807590018</t>
  </si>
  <si>
    <t>071703015314</t>
  </si>
  <si>
    <t>黄蓉</t>
  </si>
  <si>
    <t>2023-10-09 09:09:12</t>
  </si>
  <si>
    <t xml:space="preserve">【2022年上工信部测评重保用户】
高级模板内容：
问题描述:不知情办理宽带 要求取消宽带 以及不认可收费
第二联系方式:15629383713
销户原因:不知情办理
用户要求:尽快回复</t>
  </si>
  <si>
    <t>"Q22：远安城区自有营业厅，10元300M宽带（湖北）-低消融合（300M）AA，经核查属营业厅解释错误导致，现已为客户注销宽带（虚装），考虑到8-10月产生30元费用，沟通后为用户处理预存话费享30元话费优惠（湖北），满意。</t>
  </si>
  <si>
    <t>TS202310111326570564</t>
  </si>
  <si>
    <t>15671007097</t>
  </si>
  <si>
    <t>曾万杨</t>
  </si>
  <si>
    <t>2023-10-11 14:24:23</t>
  </si>
  <si>
    <t xml:space="preserve">
高级模板内容：
投诉问题描述:用户来电反映，办理本机号码告知是70元一个月，现在被收取了199元，为其解释并建议联系开卡部门核实是否有优惠？？用户不认可
业务名称:畅爽冰激凌5G套餐199元（基础版）
宣传渠道:营业厅
宣传内容:70元
实际情况:199元
用户要求:我方协助处理！</t>
  </si>
  <si>
    <t>解释宣传：远安城区自有营业厅AA，用户反映套餐折扣问题，核实为营业厅未解释清楚，已系统勾选赠费139元*12个月，本月139元赠费已回溯，回访满意</t>
  </si>
  <si>
    <t>TS202310111321230474</t>
  </si>
  <si>
    <t>15717890520</t>
  </si>
  <si>
    <t>汪洋</t>
  </si>
  <si>
    <t>2023-10-16 09:01:37</t>
  </si>
  <si>
    <t>主办单位：湖北
客户类别：普通客户
10010是否打通：是
是否二次致电10015：是
是否联系：是
升级倾向：工信部
号码归属省：湖北
SVIP等级：
用户来电反映称营业厅办理宽带时告知宽带IPTV摄像头都是免费的为何现在扣费有工信部工单，请尽快联系用户处理。</t>
  </si>
  <si>
    <t>解释宣传：
①客户基本资料：业务号码 15717890520、客户姓名 汪洋、套餐情况 5G副卡基本套餐(优享服务)；客户反映宽带扣费的问题； 
②首次联系客户时间：2023-10-13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24小时小时内到账，此费用不可打印账单发票，另IPTV及沃家神眼为正常扣费，我部无法调整免费，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④答复客户时间及客户满意度评价：根据上述核实情况，我司于2023-10-13 09:34:00联系客户未接通，回单人：张婷、联系方式：07176921001
⑤投诉核查关联材料：无。</t>
  </si>
  <si>
    <t>TS202310102007331423</t>
  </si>
  <si>
    <t>13235634808</t>
  </si>
  <si>
    <t>张贤金</t>
  </si>
  <si>
    <t>2023-10-11 17:24:14</t>
  </si>
  <si>
    <t xml:space="preserve">
高级模板内容：
投诉问题描述:用户称没有办理过 炫彩通信助理包-云盘版 -次月生效（湖北）1 ，在线查询是远安飞跃合作营业厅办理套餐和5折自带的，无法单独取消，未查询到取消路径，用户不认可，执意称营业厅告知让我方处理
争议月份:2023年10月
争议金额:10
用户要求:取消和退费</t>
  </si>
  <si>
    <t>解释宣传：远安飞跃合作营业厅  AA，用户反映沃助理问题，经核实因营业厅办理折扣未告知需开通沃助理，现已联系客户解释，并申请减免本月费用合计10元，24小时到账，此费用不可打印发票，客户满意。</t>
  </si>
  <si>
    <t>TS202310040941160658</t>
  </si>
  <si>
    <t>16671709873</t>
  </si>
  <si>
    <t>庞龙森</t>
  </si>
  <si>
    <t>2023-10-04 15:33:26</t>
  </si>
  <si>
    <t xml:space="preserve">
高级模板内容：
投诉问题描述:用户来电称当时办理副卡时，说的不收取费用，现在收取了10元，前台解释用户不认可，请后台协助处理，谢谢
业务名称:副卡
宣传渠道:其他:/
宣传内容:副卡不收费
实际情况:副卡收取了10元
用户要求:用户要求尽快处理</t>
  </si>
  <si>
    <t>工作差错：远安花林寺支局营销，副卡AA，营业厅已操作副卡赠费12个月，次月生效，减免7-10月副卡功能费用40元，系统办理预存享40元赠费，立即到账，此费用无法抵扣往月欠费及打印发票，满意</t>
  </si>
  <si>
    <t>TS202310071251012430</t>
  </si>
  <si>
    <t>13117281516</t>
  </si>
  <si>
    <t>陶礼秀</t>
  </si>
  <si>
    <t>2023-10-08 13:40:25</t>
  </si>
  <si>
    <t xml:space="preserve">[65岁以上老人] 判断省分:其他省分
:普通消费有争议
:下一步
:套餐月费不认可
查询套餐:
:套餐月费有变化
业务办理记录:
:不认可
:其他渠道
判断省分:除甘肃贵州外
:
高级模板内容：
投诉问题描述:用户对每个月的扣费不接受
争议月份:2023年1月、2023年2月、2023年3月、2023年4月、2023年5月、2023年7月、2023年6月、2023年8月、2023年9月、2023年10月
争议金额:0
用户要求:用户要求解释清楚并且退还多出的费用 前台解释用户不接受</t>
  </si>
  <si>
    <t>解释宣传： 远安县河口万佳合作营业厅 AA，用户反映月租扣费问题。经核实，23.9月为用户办理129元5G畅爽冰激凌65元赠费（次月生效12个月）（湖北）时，同步生效炫彩通信助理包-云盘版，10月多扣10元，已取消此合约活动，并勾选月赠69元*12个月活动，次月生效。另漏话提醒业务于8-9月扣费6元，已取消，并退以上两项业务扣费合计16元，此费用不可打印发票，3小时内到账，用户满意。</t>
  </si>
  <si>
    <t>TS202310081233480306</t>
  </si>
  <si>
    <t>投诉工单（2021版）&gt;&gt;融合&gt;&gt;【离网】离网（离网+拆机+销户）&gt;&gt;无法销户</t>
  </si>
  <si>
    <t>071700942583</t>
  </si>
  <si>
    <t>曾红梅</t>
  </si>
  <si>
    <t>2023-10-09 09:12:21</t>
  </si>
  <si>
    <t xml:space="preserve">
高级模板内容：
投诉问题描述:用户不知情被办理宽带
销户渠道:线下营业厅
无法销户原因:用户不想去线下营业厅
用户要求:线上销户宽带</t>
  </si>
  <si>
    <t>Q22：远安新时空手机大世界合作厅(自建他营)，幸福家家乐0元100M宽带AA，经核查属营业厅属正常扣费，现已为客户取消处理（虚装宽带），满意。</t>
  </si>
  <si>
    <t>TS202310061047432182</t>
  </si>
  <si>
    <t>17671337358</t>
  </si>
  <si>
    <t>刘全平</t>
  </si>
  <si>
    <t>2023-10-07 08:58:36</t>
  </si>
  <si>
    <t>主办单位：湖北
客户类别：普通客户
10010是否打通：是
是否二次致电10015：是
是否联系：是
升级倾向：无
号码归属省：湖北
SVIP等级：
客户来电反映要求宽带  不知情办理的  请尽快加急联系处理。</t>
  </si>
  <si>
    <t>Q23：
①客户投诉产生的原因：客户反馈不知情办理宽带的问题。
②客户投诉问题核查情况及解决方案：收到贵部转办后，我司立即组织调查。经核实，远安洋坪海威营业厅，10元300M宽带（湖北）-低消融合（300M）AA，经核查属营业厅办理低消宽带时未与客户达成一致，已按客户要求取消并转资8元流量王套餐，次月生效。我司于2023-10-06 11:40:38联系客户解释以上情况。
③客户问题满意度：满意
④回单人：张婷  6921001</t>
  </si>
  <si>
    <t>TS202310021403330951</t>
  </si>
  <si>
    <t>焦婷娉</t>
  </si>
  <si>
    <t>高级模板内容：
投诉问题描述:用户表示上个月称在月底之前回反半个月套餐费
活动名称:畅爽冰激凌5G套餐199元（基础
争议月份:2023年9月
争议金额:100
用户要求:用户表示上个月称在月底之前回反半个月套餐费现在查询未到账请协助处理</t>
  </si>
  <si>
    <t>解释宣传：远安洋坪支局营销，首月月租AA，用户对首月月租资费不满，现申请再次减免一半费用50元，系统办理预存享50元赠费，立即到账，此费用无法抵扣往月欠费及打印发票，用户满意</t>
  </si>
  <si>
    <t>TS202310020911370791</t>
  </si>
  <si>
    <t>雷健</t>
  </si>
  <si>
    <t>用户反馈：:各渠道人员服务、态度问题
告知联通对服务质量的重视，再次解释安抚并致歉:不认可仍要投诉
用户要投诉的人员：:营业厅人员
:
高级模板内容：
投诉问题描述:用户来电反映自己在9月通过营业厅办理主副卡解绑但是17671925310的消费还是绑定在自己的号码上而且13177096796没有解绑成功要求立即协助处理有升级投诉倾向10015
到厅时间:2023-09-15
到厅名称:宜昌市城区胜利四路自有营业厅
办理业务:解绑副卡
营业厅地址:宜昌市城区胜利四路自有营业厅
用户要求:协助处理17671925310的费用问题并且将13177096796解绑请尽快回电处理谢谢</t>
  </si>
  <si>
    <t>工作差错:宜昌市城区胜利四路自有营业厅,(张婷)未拆分副卡AA.经核实，17671925310上月已拆分转资,现减免本月13177096796 费用10元,系统办理预存享10元赠费,已按用户要求办理销户17671925310 13177096796 ，满意</t>
  </si>
  <si>
    <t>TS202310020954071783</t>
  </si>
  <si>
    <t>投诉工单（2021版）&gt;&gt;移网&gt;&gt;【变更及服务】渠道服务&gt;&gt;客服热线业务办理错误/操作不熟练</t>
  </si>
  <si>
    <t>13094163331</t>
  </si>
  <si>
    <t>2023-10-04 13:17:16</t>
  </si>
  <si>
    <t>主办单位：湖北
客户类别：普通客户
10010是否打通：是
是否二次致电10015：是
是否联系：是
升级倾向：无
号码归属省：湖北
SVIP等级：
9月份拨打10010要求取消副卡，客服人员说给用户取消，但实际上10月份也未取消成功，导致多扣除了2个副卡费用，不满要求尽快解决
集团高星用户，务必于12小时内，办理：客户需要取消主副卡，同时对于本月产生的副卡费用有问题，还请协助取消主副卡关系，谢谢！</t>
  </si>
  <si>
    <t>工作差错:宜昌市城区胜利四路自有营业厅,(张婷)未拆分副卡AA①客户基本资料：业务号码：13094163331、客户姓名：雷健、套餐情况：畅爽冰激凌5G套餐99元（基础版）；客户反映取消业务的问题； 
②首次联系客户时间：2023-10-02 12:14:00
③投诉核查处理情况：收到贵部转办，我司立即组织核查，经核实，17671925310上月已拆分转资,现减免本月13177096796 费用10元,系统办理预存享10元赠费,已按用户要求办理销户17671925310 13177096796 ，满意； 
④答复客户时间及客户满意度评价：根据上述核实情况，我司于2023-10-02 12:14:00联系客户满意，回单人：胡春燕、联系方式：07176921001
⑤投诉核查关联材料：无。</t>
  </si>
  <si>
    <t>TS202310051618311444</t>
  </si>
  <si>
    <t>19972767802</t>
  </si>
  <si>
    <t>向合奉</t>
  </si>
  <si>
    <t>2023-10-06 13:34:49</t>
  </si>
  <si>
    <t xml:space="preserve">
高级模板内容：
投诉问题描述:用户来电表示办理的时候说的是89元，为什么现在是99元，用户要求我方给个合理的解释 ，前台解释无效，请我方尽快处理谢谢
争议月份:2023年10月
争议金额:99
用户要求:用户来电表示办理的时候说的是89元，为什么现在是99元，用户要求我方给个合理的解释 ，前台解释无效，请我方尽快处理谢谢</t>
  </si>
  <si>
    <t>解释宣传：长阳城区自有营业厅AA，用户反映沃助理扣费问题，经核实，为长阳城区自有营业厅于 2023-09-28 11:47:26 为用户办理套餐赠费活动时未给用户解释清楚导致，无法单独取消，现已跟用户解释清楚，考虑用户感知，副卡申请减免费用，次月生效，满意。</t>
  </si>
  <si>
    <t>TS202310041901571787</t>
  </si>
  <si>
    <t>投诉工单（2021版）&gt;&gt;融合&gt;&gt;【入网】宣传&gt;&gt;活动、资费宣传不清晰/模糊宣传</t>
  </si>
  <si>
    <t>李元柱</t>
  </si>
  <si>
    <t>071703290178命中精准预判服务场景:[65岁以上老人]
用户表示办理宽带的时候，工作人员没有说IPTV是必选项，并未告知有10元收费，认为宣传不清晰，请公司处理。</t>
  </si>
  <si>
    <t>解释宣传：长阳都镇湾天诚合作厅(自建他营)AA，用户反映IPTV扣费未解释清楚。经核实，22.10月办理，现用户表示无需使用，已协助取消。致电未接，已短信答复，如有疑问可在工作时间（08:30-12:00；14:00-17:30
）联系07176921001、13032700872宜昌客服。如用户咨询，请前台10010话务中
心代为解释，谢谢。</t>
  </si>
  <si>
    <t>TS202310071001122476</t>
  </si>
  <si>
    <t>0717DJ104112124</t>
  </si>
  <si>
    <t>李志红</t>
  </si>
  <si>
    <t>2023-10-07 16:00:33</t>
  </si>
  <si>
    <t xml:space="preserve">
高级模板内容：
投诉问题描述:反馈：对月租费用强烈不认可，在线查询（增值业务费_家庭WiFi服务费_家庭WiFi服务费），称（工单流水号:TS202309231001161493）之前反馈过，我方多次告知202310没有，前台多次解释无效，需要后台核实处理，谢谢！
争议月份:2023年10月
争议金额:8.33
用户要求:核实处理回电，有升级倾向</t>
  </si>
  <si>
    <t>解释宣传：长阳都镇湾天诚合作厅(自建他营)， 智慧到家-家庭组网业务费用未解释清楚 ，经核实， 2023-09-26 14:40:02 长阳都镇湾天诚合作厅(自建他营)  给客户办理智慧到家-家庭组网业务，查询 2023-09-26 14:41:09 长阳都镇湾天诚合作厅有交纳100元家庭WiFi服务专用款用户抵扣家庭WiFi服务费  8.33元费用 ，实际未产生扣费，已联系客户解释说明，客户表示知晓。</t>
  </si>
  <si>
    <t>TS202310060937020332</t>
  </si>
  <si>
    <t>15671019655</t>
  </si>
  <si>
    <t>马红芳</t>
  </si>
  <si>
    <t>2023-10-06 10:51:33</t>
  </si>
  <si>
    <t>22年Q3Q4重点客户
高级模板内容：
投诉问题描述:用户来电称自己没有办理炫彩通信助理包体验版-立即生效（湖北）这个业务，要求核查处理
争议业务名称:炫彩通信助理包体验版-立即生效（湖北）
受理渠道:/
争议月份:2023年10月
争议费用:0
一线客服在系统里:已取消
是否承诺退费:否
用户要求:要求退费，已经超过13个月，没有承诺退费</t>
  </si>
  <si>
    <t>长阳津洋口新时空手机世界营业厅(自建他营)  2021-11-18 14:23:06</t>
  </si>
  <si>
    <t>ZX202310111508571226</t>
  </si>
  <si>
    <t>071704077132</t>
  </si>
  <si>
    <t>曾海丰</t>
  </si>
  <si>
    <t>2023-10-12 09:13:59</t>
  </si>
  <si>
    <t xml:space="preserve">判断省分:湖北
:被动办理宽带
:不需要
:
高级模板内容：
问题描述:不知情被办理宽带，自己没有办理宽带
第二联系方式:15571761588
销户原因:自己没有办理宽带
用户要求:尽快进行宽带取消，谢谢</t>
  </si>
  <si>
    <t>Q23:长阳龙舟坪蓝鸟合作厅，宽带AA，虚拟宽带，挽留失败，客服部已取消，满意</t>
  </si>
  <si>
    <t>TS202309301641030632</t>
  </si>
  <si>
    <t>19171380056</t>
  </si>
  <si>
    <t>沈凤英</t>
  </si>
  <si>
    <t>2023-10-01 15:19:11</t>
  </si>
  <si>
    <t xml:space="preserve">22年Q3Q4重点客户
高级模板内容：
投诉问题描述:对套餐/月租费不认可
争议月份:2023年9月
争议金额:99
用户要求:用户表示自己当时办理的时候告知用户是49元每月，但是现在查询到109元每月，我处核实用户每月有返费50元，向用户解释，用户不认可，现用户要求再次核实并回复，请协助处理，谢谢，</t>
  </si>
  <si>
    <t>解释宣传： 长阳龙舟坪新时空手机世界营业厅(自建他营) ，折扣活动未解释清楚。经核实，长阳龙舟坪新时空手机世界营业厅于 2023-08-31 09:53:02  给客户办理 99元5G畅爽冰激凌50元赠费（次月生效12个月）（湖北） 活动，办理此活动需开通炫彩通信助理包-云盘版，导致收取了59元费用，已联系客户解释说明，考虑客户感知，已为客户办理 预存话费享10元/月话费优惠12个月（湖北） 活动，客户表示知晓。</t>
  </si>
  <si>
    <t>BL202310021029531076</t>
  </si>
  <si>
    <t>李雷元</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</si>
  <si>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CBSS账单扣费名称：:炫彩通信助理包-云盘版-立即生效（湖北）（已停售）
办理渠道:长阳龙舟坪新时空手机世界营业厅(自建他营)
赔付月份：:2023年9月、2023年1月、2023年2月、2023年3月、2023年4月、2023年5月、2023年6月、2023年7月、2022年12月、2022年11月、2023年10月、2023年8月
返还倍率:单倍
赔付金额：:115
是否已经取消业务:是
是否承诺退费：:是
用户是否需要回复：:否
用户要求：:退费</t>
  </si>
  <si>
    <t>TS202310021738071406</t>
  </si>
  <si>
    <t>22年Q3Q4重点客户判断省分:其他省分
:增值业务争议
判断省分:湖北
:移网
:在补救范围内
:不认可
:大于500元
:
高级模板内容：
投诉问题描述:用户不接受前期处理结果，详见前期工单BL202310021029531076
争议业务名称::炫彩通信助理包-云盘版-立即生效（湖北）（已停售）
受理渠道:长阳龙舟坪新时空手机世界营业厅(自建他营)
争议月份:2023年9月、2023年8月、2023年7月、2023年6月、2023年5月、2023年4月、2023年3月、2023年2月、2023年1月、2022年12月、2022年11月
争议费用:115
一线客服在系统里:已取消
是否承诺退费:否
用户要求:用户要求双倍退费，前台无法承诺，用户要求反馈处理回电</t>
  </si>
  <si>
    <t>Q22：长阳龙舟坪新时空手机世界营业厅(自建他营)，炫彩通信助理包-云盘版AA，经核查属营业厅于22.11月开通炫彩通信助理包-云盘版 ，现已为客户取消，核实营业厅于 2022-11-25 15:58:46 和2022-12-27 15:13:32已退费，现申请减免1-10月沃助理费用和部分月租合计200元，24小时到账，此费用不可打印发票，满意。</t>
  </si>
  <si>
    <t>TS202310111152451109</t>
  </si>
  <si>
    <t>13085157442</t>
  </si>
  <si>
    <t>覃玉英</t>
  </si>
  <si>
    <t>2023-10-11 15:09:12</t>
  </si>
  <si>
    <t>判断省分:湖北
:增值业务费用争议（含炫彩通信助理包云盘版等组合类增值业务）
:移网
:在补救范围内
:不认可
:大于500元
:
高级模板内容：
投诉问题描述:用户反映未经允许办理业务
争议业务名称:炫彩通信助理包体验版-立即生效（湖北）
受理渠道: 长阳龙舟坪新时空手机世界营业厅(自建他营) 
争议月份:2021年11月、2021年12月、2022年1月、2022年2月、2022年3月、2022年4月、2022年5月、2022年6月、2022年7月、2022年8月、2022年9月、2022年10月、2022年11月、2022年12月、2023年1月、2023年2月、2023年3月、2023年4月、2023年5月、2023年6月、2023年7月、2023年8月、2023年9月
争议费用:138
一线客服在系统里:已取消
是否承诺退费:否
用户要求:用户反映未经允许办理业务，要求投诉并查询是谁办理的有没有自己的签字，核实处理23个月产生的费用</t>
  </si>
  <si>
    <t>BL202310141057102344</t>
  </si>
  <si>
    <t>15572752858</t>
  </si>
  <si>
    <t>曾令平</t>
  </si>
  <si>
    <t>2023-10-14 15:31:16</t>
  </si>
  <si>
    <t>&gt;业务号码&gt;15572752858；&gt;号码归属地&gt;宜昌；&gt;产品名称&gt;炫彩通信助理包-云盘版 -立即生效（湖北）；&gt;产品代码&gt;无；&gt;产品编码&gt;无；&gt;订购时间&gt;2022-11-23 16:56:36；&gt;核查情况&gt;平台故障；&gt;不规范定制分类&gt;平台故障，无法判责；&gt;退费金额&gt;100元；&gt;退费时间&gt;2023-10-14；&gt;投诉内容&gt;
高级模板内容：
赔付类型：:增值业务争议 
CBSS账单扣费名称：:炫彩通信助理包-云盘版 -立即生效（湖北）
办理渠道:无
赔付月份：:2023年1月、2023年2月、2023年3月、2023年4月、2023年5月、2023年6月、2023年7月、2023年8月、2023年9月、2023年10月
返还倍率:单倍
赔付金额：:100
是否已经取消业务:否
是否承诺退费 ：:否
用户是否需要回复：:否
用户要求：:退费</t>
  </si>
  <si>
    <t>长阳龙舟坪新时空手机世界营业厅(自建他营) 2022-11-23 16:56:36</t>
  </si>
  <si>
    <t>TS202310042059031171</t>
  </si>
  <si>
    <t>黄光荣</t>
  </si>
  <si>
    <t>高级模板内容：
投诉问题描述:用户来电不认可副卡功能费和IPTV包月费，前台解释用户不认可
争议月份:2023年10月
争议金额:20
用户要求:用户要求我方减免副卡月功能费（18571043935）和IPTV包月费（071701029760），用户告知去营业厅联系了客户经理告知套餐减免后每个月只有49元或50元的费用，不认可其他超出的费用，强烈要求我方线上减免。前台解释用户不认可</t>
  </si>
  <si>
    <t>解释宣传： 长阳磨市天诚合作 ，副卡费用问题未解释清楚。经核实，客户于 2022-03-08 11:44:42  长阳磨市天诚合作厅 办副卡套餐，每月会收取10元月租费用，计费正常无误 ，已联系客户解释说明，考虑客户感知，申请为客户办理副卡月功能费-0元，次月生效，另客户办理IPTV业务，每月会收取10元费用，已联系客户解释说明，客户保留继续使用，满意。</t>
  </si>
  <si>
    <t>TS202310021139332421</t>
  </si>
  <si>
    <t>汪正琼</t>
  </si>
  <si>
    <t>高级模板内容：
投诉问题描述:用户来电称宣传和实际使用不一致，要求后台核实处理，谢谢
业务名称:畅爽冰激凌5G套餐99元（基础版）
宣传渠道:营业厅
宣传内容:套餐5折优惠
实际情况:没有折扣
用户要求:要求后台核实处理，谢谢</t>
  </si>
  <si>
    <t>工作差错： 长阳锐泽专营店 AA，用户反映套餐折扣问题，经核实因营业厅未办理套餐折扣，现申请减免本月月租差价50元，24小时到账，此费用不可打印发票，另已办理赠费活动，次月生效，合约期12个月，客户满意。</t>
  </si>
  <si>
    <t>BL202310111528582164</t>
  </si>
  <si>
    <t>13135816485</t>
  </si>
  <si>
    <t>邓玉香</t>
  </si>
  <si>
    <t>2023-10-11 17:30:28</t>
  </si>
  <si>
    <t>&gt;业务号码&gt;13135816485；&gt;号码归属地&gt;宜昌；&gt;产品名称&gt; 炫彩通信助理包-云盘版 -立即生效（湖北） ；&gt;产品代码&gt;91212918；&gt;产品编码&gt;无；&gt;订购时间&gt;2022-11-29 16:58:21；&gt;核查情况&gt;平台故障；&gt;不规范定制分类&gt;平台故障，无法判责；&gt;退费金额&gt;105元；&gt;退费时间&gt;2023-10-11；&gt;投诉内容&gt;
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办理渠道:长阳新锐通讯营业厅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</si>
  <si>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TS202309301939211703</t>
  </si>
  <si>
    <t>15549332788</t>
  </si>
  <si>
    <t>聂霓萱</t>
  </si>
  <si>
    <t>2023-10-01 09:10:22</t>
  </si>
  <si>
    <t>[65岁以上老人]判断省分:其他省分
:电话营销争议
:不认可
判断省分:湖北
:增值业务费用争议（含炫彩通信助理包云盘版等组合类增值业务）
:移网
:不在补救范围内
:不认可
:
高级模板内容：
投诉问题描述:对业务办理不认可（不知情、不承认）
争议业务名称:联通助理-智能应答5元（首月免费）
受理渠道:枝江城区董市自营厅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争议费用:144
一线客服在系统里:已取消
是否承诺退费:否
用户要求:退费</t>
  </si>
  <si>
    <t>TS202309301946321807</t>
  </si>
  <si>
    <t>15571738120</t>
  </si>
  <si>
    <t>胡耀付</t>
  </si>
  <si>
    <t>2023-10-01 15:04:03</t>
  </si>
  <si>
    <t xml:space="preserve">
高级模板内容：
投诉问题描述:自己没有办理宽带，产生了费用
账单扣费名称:宽带包月费
争议月份:2023年9月
争议金额:0
业务前台:未取消，请后台协助处理
用户要求:核实处理</t>
  </si>
  <si>
    <t>Q22：  枝江城区董市自营厅    经核实 2022-12-27 16:00:   枝江城区董市自营厅  给客户办理 1000M宽带提速包（30元）（湖北） ， 399组网套包得180元分6个月（组网优惠）（湖北） 。实际未产生扣费，现客户表示无需使用，客服部已操作取消，满意。</t>
  </si>
  <si>
    <t>TS202309301146501378</t>
  </si>
  <si>
    <t>071704291115</t>
  </si>
  <si>
    <t>周绪国</t>
  </si>
  <si>
    <t>2023-10-01 14:45:12</t>
  </si>
  <si>
    <t>用户反映自己根本没有办理过宽带现在发现被动开通了宽带扣了多余的费用现在要求2点钟之前宽带销户并退还期间的所有费用不然就要打工信部电话投诉还要网上曝光我们。</t>
  </si>
  <si>
    <t>Q23:枝江城区董市自营厅,宽带AA,虚装宽带,挽留失败,客服部已取消,减免9-10月功能费用30元,系统办理预存享30元赠费,立即到帐,此费用无法抵扣往月欠费及打印发票,满意.</t>
  </si>
  <si>
    <t>TS202310010852432465</t>
  </si>
  <si>
    <t>13264902858</t>
  </si>
  <si>
    <t>陈国东</t>
  </si>
  <si>
    <t>2023-10-01 17:38:07</t>
  </si>
  <si>
    <t>主办单位：湖北
客户类别：普通客户
10010是否打通：是
是否二次致电10015：是
是否联系：是
升级倾向：无
号码归属省：湖北
SVIP等级：
用户来电对号码下绑定的宽带不认可，表示不知情办理，多次反映要求取消，一直未取消，不满，要求尽快取消，泛携转，请协助处理</t>
  </si>
  <si>
    <t>枝江城区董市自营厅   2023-03-31 11:21:31</t>
  </si>
  <si>
    <t>TS202310021553481202</t>
  </si>
  <si>
    <t>梁立江</t>
  </si>
  <si>
    <t>高级模板内容：
投诉问题描述:用户来电反映宣传与实际不符
业务名称:移网低消（湖北）-低消融合（500M）
宣传渠道:其他:用户未提供
宣传内容:免费
实际情况:低消补足产生了90元的费用
用户要求:核实业务详情，给出合理解释为什么宣传与实际不符</t>
  </si>
  <si>
    <t>Q23：枝江城区董市自营厅，10元500M宽带（湖北）-低消融合（500M）AA，经核查属营业厅沟通错误导致，查询该宽带09-10月产生180元低消费用，现为用户申请180元费用（置换至号码15629359089上），10月5日前到账，此费用不可打印发票，沟通后由负责人15629359089将宽带低消下调至59元于10月5日前操作完毕，致电未接，已短信答复如需办理可联系我部，如有疑问可在工作时间（08:30-12:00；14:00 -17:30 ）联系07176921001、13032700872宜昌客服。如用户咨询，请前台 10010话务 中心代为解释，谢谢</t>
  </si>
  <si>
    <t>ZX202310111753110316</t>
  </si>
  <si>
    <t>071704286100</t>
  </si>
  <si>
    <t>李代静</t>
  </si>
  <si>
    <t>2023-10-13 09:03:01</t>
  </si>
  <si>
    <t xml:space="preserve">[65岁以上老人] 判断省分:湖北
:被动办理宽带
:不需要
:
高级模板内容：
问题描述:用户表示自己不知情办理宽带被动办理不知情
第二联系方式:15672505252
销户原因:被动办理
用户要求:销户</t>
  </si>
  <si>
    <t>Q23：枝江城区董市自营厅，10元300M宽带（湖北）-低消融合（300M）AA，经核查属营业厅解释错误导致，现已为客户将宽带注销成功并办理转资8元套餐，次月生效，满意。</t>
  </si>
  <si>
    <t>TS202310071231001928</t>
  </si>
  <si>
    <t>15571761018</t>
  </si>
  <si>
    <t>邓伟</t>
  </si>
  <si>
    <t>2023-10-08 08:54:36</t>
  </si>
  <si>
    <t xml:space="preserve">
高级模板内容：
投诉问题描述:用户称之前工作人员承诺本月退还130元话费，对非现金到账不认可。要求以话费形式到账，工单流水号:TS202309051825350496
业务名称:宽带
争议月份:2023年8月、2023年9月
争议金额:130
办理渠道:枝江城区董市自营厅
前台是否取消:已取消
用户要求:要求核实退费</t>
  </si>
  <si>
    <t>Q23：枝江城区董市自营厅，低消虚拟宽带AA，经核查属营业厅工作差错，已跟用户解释清楚，已取消，申请退本月宽带提速包费用，合计15元；另用户反馈沃助理扣费问题，经核实， 上海航动科技有限公司（宜昌）于2022-09-01 16:31:21通过电话营销的方式推荐用户开通炫彩通信助理包-云盘版 -立即生效（湖北） ，已取消，考虑用户感知，申请退22.9-23.9月费用，合计115元，以上共计130元，已到账，此费用不可打印发票，已解释清楚赠费规则，满意。</t>
  </si>
  <si>
    <t>TS202310012012490675</t>
  </si>
  <si>
    <t>邹世成</t>
  </si>
  <si>
    <t>高级模板内容：
投诉问题描述:用户来电反馈更改此套餐后工作人员告知流量是16GB，但是目前核实只有10GB
业务名称:网龄计划合约一
宣传渠道:营业厅
宣传内容:16GB流量
实际情况:10GB流量
用户要求:前台为用户办理了网龄计划合约但是是次月生效，用户对此不理解！要求我方核实后解决此问题！请协助处理！</t>
  </si>
  <si>
    <t>工作差错：枝江城区公园路自营厅AA，用户反映营业厅漏操作网龄计划不认可，营业厅已为用户重新勾选，本月已为用户申请赠送10G流量及50分钟语音通话，满意</t>
  </si>
  <si>
    <t>TS202310021922511121</t>
  </si>
  <si>
    <t>投诉工单（2021版）&gt;&gt;移网&gt;&gt;【变更及服务】产品查询&gt;&gt;套餐内容不认可</t>
  </si>
  <si>
    <t>15507203538</t>
  </si>
  <si>
    <t>2023-10-04 10:13:47</t>
  </si>
  <si>
    <t xml:space="preserve">
高级模板内容：
投诉问题描述:用户对前单TS202310021123431959处理结果不认可，对本月赠送的10G流量和50分钟通话不认可，要求恢复每个月16G的国内通用流量和250分钟通话
投诉项目:流量费
争议月份:2023年10月
争议金额:1
用户要求:要求恢复每个月16G的国内通用流量和250分钟通话</t>
  </si>
  <si>
    <t>TS202310021123431959</t>
  </si>
  <si>
    <t>2023-10-04 17:20:07</t>
  </si>
  <si>
    <t>主办单位：湖北
客户类别：普通客户
10010是否打通：否
是否二次致电10015：是
是否联系：是
升级倾向：无
号码归属省：湖北
SVIP等级：
用户来电反映对号卡套餐内容不认可要求我方协助处理</t>
  </si>
  <si>
    <t>工作差错：枝江城区公园路自营厅AA①客户投诉产生的原因：客户反映套餐内容问题
②客户投诉问题核查情况及解决方案：收到贵部转办后，我司立即组织调查。经核实，用户反映营业厅漏操作网龄计划不认可，营业厅已为用户重新勾选，本月已为用户申请赠送10G流量及50分钟语音通话，满意。
③客户问题满意度：我司于2023-10-02 12:42:10联系客户满意。
④回单人:程李晶；联系电话：07176921001</t>
  </si>
  <si>
    <t>TS202310050611050118</t>
  </si>
  <si>
    <t>张雪涛</t>
  </si>
  <si>
    <t>高级模板内容：
投诉问题描述:用户表示对电视和提速服务办理不认可，表示根本没有同意开通，表示营业厅欺诈用户，要求对营业厅进行处罚，要求投诉，要求核实后告知用户处罚结果合理答复，请协助处理谢谢！
业务名称:15元1000M提速包(湖北)（立即生效，次月收费）-新、湖北IPTV产品套餐
争议月份:2023年10月、2023年9月、2023年8月
争议金额:75
办理渠道:枝江城区公园路自营厅
前台是否取消:未取消
用户要求:用户表示对电视和提速服务办理不认可，表示根本没有同意开通，表示营业厅欺诈用户，要求对营业厅进行处罚，要求投诉，要求核实后告知用户处罚结果合理答复，请协助处理谢谢！</t>
  </si>
  <si>
    <t>Q23：枝江城区公园路自营厅，湖北IPTV产品套餐及15元1000M提速包(湖北)（立即生效，次月收费）-新AA，经核查属营业厅解释错误导致已发该厅负责人对该厅做出通报批评，现已为客户取消处理，沟通后为用户办理预存话费享40元/月话费优惠2个月（湖北），满意。</t>
  </si>
  <si>
    <t>BL202310051046500311</t>
  </si>
  <si>
    <t>陈昭辉</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</si>
  <si>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CBSS账单扣费名称：:联通助理业务功能费，视频彩铃，联通云盘会员服务费
办理渠道:枝江城区公园路自营厅
赔付月份：:2023年7月、2023年8月、2023年9月、2023年10月
返还倍率:单倍
赔付金额：:40
是否已经取消业务:是
是否承诺退费：:是
用户是否需要回复：:否
用户要求：:尽快处理谢谢！</t>
  </si>
  <si>
    <t>BL202310061404352418</t>
  </si>
  <si>
    <t>15586373802</t>
  </si>
  <si>
    <t>赵卫明</t>
  </si>
  <si>
    <t>2023-10-06 17:12:27</t>
  </si>
  <si>
    <t>&gt;业务号码&gt;15586373802；&gt;号码归属地&gt;宜昌；&gt;产品名称&gt;5G炫彩通信助理包-云盘版（首月5元半价）；&gt;产品代码&gt;91245135；&gt;产品编码&gt;无；&gt;订购时间&gt;2023-01-04 17:53:33；&gt;核查情况&gt;平台故障；&gt;不规范定制分类&gt;平台故障，无法判责；&gt;退费金额&gt;20元；&gt;退费时间&gt;2023-10-06；&gt;投诉内容&gt;
高级模板内容：
赔付类型：:增值业务争议 
CBSS账单扣费名称：:5G炫彩通信助理包-云盘版（首月5元半价） 
办理渠道:未知
赔付月份：:2023年9月、2023年10月
返还倍率:单倍
赔付金额：:20
是否已经取消业务:是
是否承诺退费 ：:是
用户是否需要回复：:否
用户要求：:退费</t>
  </si>
  <si>
    <t>枝江城区公园路自营厅2023-01-04 17:55:29</t>
  </si>
  <si>
    <t>ZX202310081458160857</t>
  </si>
  <si>
    <t>071703621241</t>
  </si>
  <si>
    <t>张代胜</t>
  </si>
  <si>
    <t>2023-10-08 16:09:24</t>
  </si>
  <si>
    <t>用户来电表示对名下宽带不知情，要求取消名下宽带。正常解释为免费宽带，费用为提速包费用，宽带本身为免费宽带，用户坚决表示不需要宽带，拒绝前往营业厅办理销户，要求线上取消名下宽带并退还开通期间产生的所有费用，请跟进处理。</t>
  </si>
  <si>
    <t>Q23:枝江城区公园路自营厅,宽带AA，虚拟宽带，挽留失败，客服部已取消，减免9-10月宽带提速包功能费用60元，主卡办理50元赠费包，补赠剩余10元，24小时退费到账，此费用无法抵扣往月欠费及打印发票，用户满意</t>
  </si>
  <si>
    <t>TS202310080658071167</t>
  </si>
  <si>
    <t>18671751382</t>
  </si>
  <si>
    <t>向晓嫚</t>
  </si>
  <si>
    <t>2023-10-09 10:41:58</t>
  </si>
  <si>
    <t xml:space="preserve">判断省分:其他省分
:增值业务争议
判断省分:湖北
:移网
:在补救范围内
:不认可
:大于500元
:
高级模板内容：
投诉问题描述:用户对炫彩通信助理包-云盘版 -次月生效（湖北）-10元不认可
争议业务名称:炫彩通信助理包-云盘版 -次月生效（湖北）-10元
受理渠道:枝江城区公园路自营厅
争议月份:2023年7月、2023年8月、2023年9月、2023年10月
争议费用:40
一线客服在系统里:未取消，请后台协助处理
是否承诺退费:否
用户要求:用户对炫彩通信助理包-云盘版 -次月生效（湖北）-10元不认可，称自己没有订购过，要求取消并退费到本月话费余额里面，前台解释退还费用抵扣下月月租不认可，请核实处理</t>
  </si>
  <si>
    <t>Q23：枝江城区公园路自营厅，炫彩通信助理包-云盘版 -次月生效（湖北）-10元AA，经核查属营业厅解释错误导致，现已为客户取消，另为用户办理预存话费享40元话费优惠（湖北），用户知晓。</t>
  </si>
  <si>
    <t>ZX202310111541471538</t>
  </si>
  <si>
    <t>071703558154</t>
  </si>
  <si>
    <t>向彩霞</t>
  </si>
  <si>
    <t>2023-10-12 16:41:51</t>
  </si>
  <si>
    <t xml:space="preserve">判断省分:湖北
:被动办理宽带
:不需要
:
高级模板内容：
问题描述:用户来电要求办理宽带销户，称不是自己办理的，要求销户退费，不愿前往归属地自营厅，称现在异地，请处理，谢谢
第二联系方式:18671769860
销户原因:不需要，不是自己办理的
用户要求:用户来电要求办理宽带销户，称不是自己办理的，要求销户退费，不愿前往归属地自营厅，称现在异地，请处理，谢谢</t>
  </si>
  <si>
    <t>Q23：枝江城区公园路自营厅，低消虚拟宽带AA，用户反馈低消虚拟宽带问题，经核实，为营业厅给用户保留的缓装宽带，有做赠费活动，实际未产生扣费，已按用户要求取消，满意。</t>
  </si>
  <si>
    <t>TS202310021830330061</t>
  </si>
  <si>
    <t>董善格</t>
  </si>
  <si>
    <t>[65岁以上老人]判断省分:湖北
:移网电话营销费用争议（套餐资费/融合宽带/副卡功能费类除外）
:不认可
:小于等于500元，且仅限单倍、月份不超过12个月
:
高级模板内容：
是否10016外呼:不记得
电话外呼号码:不记得
渠道名称:枝江城区团结路自营厅
反应问题涉及场景:未经同意订购业务
产品名称:炫彩通信助理包-云盘版-次月生效（湖北）-10元
争议月份:2023年9月、2023年10月
是否承诺退费:是
承诺退费金额:20
是否取消业务（如取消失败，需加上系统报错的提示）:取消了
是否需要回复:否
用户要求:退费</t>
  </si>
  <si>
    <t>BL202310022024487381</t>
  </si>
  <si>
    <t>办理工单（2021版）&gt;&gt;合约/活动&gt;&gt;解除已生效合约/活动</t>
  </si>
  <si>
    <t>黄巧莉</t>
  </si>
  <si>
    <t>7d8c51a328e445f38cf3ca06a779022c</t>
  </si>
  <si>
    <t>重大</t>
  </si>
  <si>
    <t>用户来电反映：该业务在不知情的情况下订购的：视频彩铃精选会员，5元/月，精选视频内容+视频彩铃DIY联通云盘2T尊享会员包2022版10元/月（次月生效），要求取消处理，请跟进，谢谢备注：cb受限</t>
  </si>
  <si>
    <t>枝江城区团结路自营厅AA，用户对炫彩通信助理包-云盘版扣费不满，经核实，营业厅勾选折扣合约时未解释清楚绑定开通此业务，已取消并申请退10月扣费5元，同时登记11月6日开通月赠49元*12个月合约，用户同意。</t>
  </si>
  <si>
    <t>TS202310031248211030</t>
  </si>
  <si>
    <t>谭春江</t>
  </si>
  <si>
    <t>用户反馈绑定宽带071703802825被动开通提速至1000M（30元）（湖北）不认可，，对前期处理结果不满，提速包产生费用不认可，要求退费，并且以后不要开通任何业务，需重新联系解决，请处理后尽快回复</t>
  </si>
  <si>
    <t>枝江城区团结路自营厅2023-03-31 19:04:50</t>
  </si>
  <si>
    <t>TS202310031109410884</t>
  </si>
  <si>
    <t>周祥梅</t>
  </si>
  <si>
    <t>#2022重保客户##2022重保客户#用户9月去自营厅办理宽带拆机，并要求将手机改成最低十几元的手机套餐，营业厅工作人员退订了原来的宽带套餐，又定购新的宽带资费，造成用户无法办理携号转网，而且手机现在欠费，来电投诉，要求取消宽带套餐，将手机资费改成最低十几元的套餐，并且赔偿这个月手机话费，用户要求十分钟内处理并回复</t>
  </si>
  <si>
    <t>枝江城区团结路自营厅AA，用户反映宽带取消的问题，经核实，为用户2023-09-24 11:00:25到枝江城区团结路自营厅取消宽带时，营业厅未给用户及取消导致，另用户反馈本月扣月租问题，已跟用户解释清楚，考虑用户感知，申请退本月部分套餐费用，合计50元，24小时到帐，此费用不可打印发票，满意。</t>
  </si>
  <si>
    <t>BL202310041540220617</t>
  </si>
  <si>
    <t>071703880574</t>
  </si>
  <si>
    <t>邓诗国</t>
  </si>
  <si>
    <t>2023-10-04 17:05:14</t>
  </si>
  <si>
    <t>客户反映被动办理提速至1000M（30元）（湖北），业务已取消，已承诺客户退还本月（10月）30元费用，请尽快处理，谢谢</t>
  </si>
  <si>
    <t>枝江城区团结路自营厅2023-03-31 18:51:26</t>
  </si>
  <si>
    <t>BL202310070947531892</t>
  </si>
  <si>
    <t>17683707478</t>
  </si>
  <si>
    <t>李光华</t>
  </si>
  <si>
    <t>2023-10-07 15:23:04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</si>
  <si>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CBSS账单扣费名称：:5G炫彩通信助理包-云盘版（次月生效）
办理渠道:枝江城区团结路自营厅
赔付月份：:2023年5月、2023年6月、2023年7月、2023年8月、2023年9月、2023年10月
返还倍率:单倍
赔付金额：:60
是否已经取消业务:是
是否承诺退费 ：:是
用户是否需要回复：:否
用户要求：:退费</t>
  </si>
  <si>
    <t>BL202310281805352302</t>
  </si>
  <si>
    <t>13177094769</t>
  </si>
  <si>
    <t>郑劲松</t>
  </si>
  <si>
    <t>2023-10-29 10:42:59</t>
  </si>
  <si>
    <t>&gt;业务号码&gt;13177094769；&gt;号码归属地&gt;宜昌；&gt;产品名称&gt;5G炫彩通信助理包-云盘版（首月5元半价）；&gt;产品代码&gt;91245135；&gt;产品编码&gt;无；&gt;订购时间&gt;2022-03-2817:09:47；&gt;核查情况&gt;平台故障；&gt;不规范定制分类&gt;平台故障，无法判责；&gt;退费金额&gt;105元；&gt;退费时间&gt;2023-10-29；&gt;投诉内容&g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办理渠道:枝江城区团结路自营厅
赔付月份：:2023年10月、2023年1月、2023年2月、2023年3月、2023年4月、2023年5月、2023年6月、2023年7月、2023年8月、2023年9月、2022年12月
返还倍率:单倍
赔付金额：:105
是否已经取消业务:是
是否承诺退费：:是
用户是否需要回复：:否
用户要求：:退费</t>
  </si>
  <si>
    <t>BL202310281605450498</t>
  </si>
  <si>
    <t>15587925752</t>
  </si>
  <si>
    <t>赵郑鑫</t>
  </si>
  <si>
    <t>2023-10-29 09:34:23</t>
  </si>
  <si>
    <t>&gt;业务号码&gt;15587925752；&gt;号码归属地&gt;宜昌；&gt;产品名称&gt;5G炫彩通信助理包-云盘版（次月生效）；&gt;产品代码&gt;无；&gt;产品编码&gt;无；&gt;订购时间&gt;2023-04-0100:00:00；&gt;核查情况&gt;平台故障；&gt;不规范定制分类&gt;平台故障，无法判责；&gt;退费金额&gt;50元；&gt;退费时间&gt;2023/10/29；&gt;投诉内容&gt;赔付类型：:增值业务争议
CBSS账单扣费名称：:5G炫彩通信助理包-云盘版（次月生效）
办理渠道:枝江城区团结路自营厅
赔付月份：:2023年6月、2023年7月、2023年8月、2023年9月、2023年10月
返还倍率:单倍
赔付金额：:50
是否已经取消业务:是
是否承诺退费：:是
用户是否需要回复：:否
用户要求：:用户来电表示未同意开通（5G炫彩通信助理包-云盘版（次月生效）），已向用户解释办理渠道与时间，用户不认可，要求退还此业务（6-10）月产生的业务费，请协助处理</t>
  </si>
  <si>
    <t>BL202310080855340156</t>
  </si>
  <si>
    <t>15671068918</t>
  </si>
  <si>
    <t>刘后柱</t>
  </si>
  <si>
    <t>2023-10-08 15:26:54</t>
  </si>
  <si>
    <t>&gt;业务号码&gt;15671068918；&gt;号码归属地&gt;宜昌；&gt;产品名称&gt;炫彩通信助理包6元版（立即生效）；&gt;产品代码&gt;91212923；&gt;产品编码&gt;无；&gt;订购时间&gt;2022-10-29 21:23:57；&gt;核查情况&gt;平台故障；&gt;不规范定制分类&gt;平台故障，无法判责；&gt;退费金额&gt;6元；&gt;退费时间&gt;2023-10-08；&gt;投诉内容&gt;
高级模板内容：
赔付类型：:增值业务争议 
CBSS账单扣费名称：:炫彩通信助理包6元版
办理渠道:无
赔付月份：:2023年10月
返还倍率:单倍
赔付金额：:6
是否已经取消业务:是
是否承诺退费 ：:是
用户是否需要回复：:否
用户要求：:退费</t>
  </si>
  <si>
    <t>枝江顾家店维超营业厅2022-10-29 21:24:08</t>
  </si>
  <si>
    <t>TS202310040954430978</t>
  </si>
  <si>
    <t>13177091493</t>
  </si>
  <si>
    <t>杨金川</t>
  </si>
  <si>
    <t>2023-10-04 18:58:07</t>
  </si>
  <si>
    <t>主办单位：湖北
客户类别：普通客户
10010是否打通：是
是否二次致电10015：是
是否联系：是
升级倾向：无
号码归属省：湖北
SVIP等级：
用户表示没有办理过安装过宽带，现查询绑定一条宽带，要求取消并要求退费，请加急处理</t>
  </si>
  <si>
    <t>Q23：枝江市董市镇联胜合作营业厅(自建他营)，虚拟宽带AA
①客户基本资料：业务号码：13177091493、客户姓名：杨金川、套餐情况：畅越冰激凌5G套餐59元；客户反映宽带的问题； 
②首次联系客户时间：2023-10-04 10:38:30
③投诉核查处理情况：收到贵部转办，我司立即组织核查，经核实，为营业厅开通宽带前未跟用户达成一致导致，已跟用户解释清楚，并取消，考虑用户感知，申请退23.8-10月IPTV费用，合计30元，24小时到帐，此费用不可打印发票，满意。
④答复客户时间及客户满意度评价：根据上述核实情况，我司于2023-10-04 10:38:30联系客户满意，回单人：潘娥、联系方式：07176921001
⑤投诉核查关联材料：无</t>
  </si>
  <si>
    <t>TS202310040918360126</t>
  </si>
  <si>
    <t>071704240008</t>
  </si>
  <si>
    <t>2023-10-04 14:13:14</t>
  </si>
  <si>
    <t xml:space="preserve">13177091493
071704240008
来电反映没有办理过宽带和IPTV，并且产生了费用，手机号也没有参加过预存200元承诺在网24个月得好礼(宜昌)活动，现要求取消宽带以及手机的活动，并马上回复</t>
  </si>
  <si>
    <t>Q23：枝江市董市镇联胜合作营业厅(自建他营)，虚拟宽带AA，经核实，为营业厅开通宽带前未跟用户达成一致导致，已跟用户解释清楚，已取消，考虑用户感知，申请退23.8-10月IPTV费用，合计30元，24小时到帐，此费用不可打印发票，满意。</t>
  </si>
  <si>
    <t>TS202310151625091987</t>
  </si>
  <si>
    <t>13217170702</t>
  </si>
  <si>
    <t>向昌兰</t>
  </si>
  <si>
    <t>2023-10-16 09:25:28</t>
  </si>
  <si>
    <t>[65岁以上老人]判断省分:湖北
:增值业务费用争议（含炫彩通信助理包云盘版等组合类增值业务）
:移网
:在补救范围内
:不认可
:大于500元
:
高级模板内容：
投诉问题描述:用户对业务订购不认可
争议业务名称:炫彩通信助理包-云盘版
受理渠道:枝江市仙女镇宏晟代理点
争议月份:2022年11月、2022年12月、2023年1月、2023年2月、2023年3月、2023年4月、2023年5月、2023年6月、2023年7月、2023年8月、2023年9月、2023年10月
争议费用:15
一线客服在系统里:已取消
是否承诺退费:是
用户要求:用户要求退费2022.11-2023.10的费用，因账单只能查询到2023.1，故升此单，前台安抚无效，请协助，处理，谢谢</t>
  </si>
  <si>
    <t>TS202310041833571268</t>
  </si>
  <si>
    <t>陈宜洪</t>
  </si>
  <si>
    <t>反映被动开通了提速至1000M（30元）（湖北）业务，导致自己的号码现在欠费了，对此不满，要求取消并退费，并要求保证号码不停机，尽快处理并回复，（未授权原因：在线无法取消，故未授权）</t>
  </si>
  <si>
    <t>枝江问安新星营业厅（合作）2023-03-24 13:52:44</t>
  </si>
  <si>
    <t>TS202310042028540764</t>
  </si>
  <si>
    <t>王长林</t>
  </si>
  <si>
    <t>用户表示被动办理宽带、IPTV业务、路由器趸缴合约赠费（10元*36个月）和10元提速包(湖北)（立即生效，次月收费）-新，现对此表示不满，要求尽快处理并回复</t>
  </si>
  <si>
    <t>Q23：枝江仙女新时空合作营业厅，宽带AA，虚拟宽带，挽留失败，客服部已取消，减免8-10月IPTV功能费用20.33元，系统办理预存享20元赠费，立即到账，补赠剩余0.33元，24小时退费到账，此费用无法抵扣往月欠费及打印发票，用户满意</t>
  </si>
  <si>
    <t>BL202310070940251768</t>
  </si>
  <si>
    <t>15572791515</t>
  </si>
  <si>
    <t>张培新</t>
  </si>
  <si>
    <t>2023-10-07 15:30:30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</si>
  <si>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办理渠道:线上
赔付月份：:2023年9月、2023年10月
返还倍率:单倍
赔付金额：:20
是否已经取消业务:是
是否承诺退费 ：:是
用户是否需要回复：:否
用户要求：:用户不认可费用</t>
  </si>
  <si>
    <t>枝江仙女支局营销2023-08-10 10:48:03</t>
  </si>
  <si>
    <t>ZX202310031346072352</t>
  </si>
  <si>
    <t>071704094222</t>
  </si>
  <si>
    <t>史光红</t>
  </si>
  <si>
    <t>2023-10-04 14:08:06</t>
  </si>
  <si>
    <t>用户表示不知情被办理融合宽带，因为手机卡是家里老人使用的不需要宽带业务，现在要求更改套餐但是因为有融合宽带无法处理，致电后台要求办理宽带销户</t>
  </si>
  <si>
    <t>Q23：枝江新时空合作厅(自建他营)，宽带AA，虚拟宽带，挽留失败，客服部已取消，满意</t>
  </si>
  <si>
    <t>BL202310060904570115</t>
  </si>
  <si>
    <t>15672547018</t>
  </si>
  <si>
    <t>贺爱华</t>
  </si>
  <si>
    <t>2023-10-07 09:27:46</t>
  </si>
  <si>
    <t>&gt;业务号码&gt;15672547018；&gt;号码归属地&gt;宜昌；&gt;产品名称&gt;炫彩通信助理包-云盘版 -立即生效（湖北）；&gt;产品代码&gt;91212918；&gt;产品编码&gt;无；&gt;订购时间&gt;2022-11-30 10:53:47；&gt;核查情况&gt;平台故障；&gt;不规范定制分类&gt;平台故障，无法判责；&gt;退费金额&gt;115元；&gt;退费时间&gt;2023-10-06；&gt;投诉内容&gt;
赔付类型：:增值业务争议 
CBSS账单扣费名称：:炫彩通信助理包-云盘版 -立即生效（湖北）
办理渠道:枝江新时空合作厅(自建他营)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</si>
  <si>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BL202310061436510403</t>
  </si>
  <si>
    <t>15872555039</t>
  </si>
  <si>
    <t>方园园</t>
  </si>
  <si>
    <t>2023-10-07 16:54:52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</si>
  <si>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办理渠道:枝江新时空合作厅(自建他营)
赔付月份：:2022年11月、2022年12月、2023年1月、2023年2月、2023年3月、2023年4月、2023年5月、2023年6月、2023年7月、2023年8月、2023年9月、2023年10月
返还倍率:单倍
赔付金额：:120
是否已经取消业务:是
是否承诺退费 ：:是
用户是否需要回复：:否
用户要求：:退费</t>
  </si>
  <si>
    <t>TS202310100959091352</t>
  </si>
  <si>
    <t>13177060162</t>
  </si>
  <si>
    <t>向友忠</t>
  </si>
  <si>
    <t>2023-10-10 16:27:31</t>
  </si>
  <si>
    <t>[65岁以上老人]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产品名称:乐铃漏话提醒包（立即生效）-湖北-3元
争议月份:2023年10月
是否承诺退费:是
承诺退费金额:3
是否取消业务（如取消失败，需加上系统报错的提示）:已取消
是否需要回复:否
用户要求:退费</t>
  </si>
  <si>
    <t>枝江新时空合作厅(自建他营)2023-10-07 16:25:30</t>
  </si>
  <si>
    <t>TS202310121043432489</t>
  </si>
  <si>
    <t>13135828625</t>
  </si>
  <si>
    <t>杨大凤</t>
  </si>
  <si>
    <t>2023-10-12 11:52:33</t>
  </si>
  <si>
    <t xml:space="preserve">主办单位：湖北
客户类别：普通客户
10010是否打通：是
是否二次致电10015：是
是否联系：是
升级倾向：消费者协会
号码归属省：湖北
SVIP等级：
预处理名称:产品订购一键诊断
业务产品类型:反映其他业务问题
用户是否接受:用户不接受
是否知情订购:不知情订购
是否授权范围:否
备注:用户来电反映：不知情被办理宽带，安抚不满，要求30分钟内注销，315倾向，请重视处理</t>
  </si>
  <si>
    <t>Q23：枝江新时空合作厅(自建他营)  ，虚拟宽带AA
①客户基本资料：业务号码：13135828625、客户姓名：杨大凤、套餐情况：畅越冰激凌5G套餐59元；客户反映宽带的问题； 
②首次联系客户时间：2023-10-12 11:36:18
③投诉核查处理情况：收到贵部转办，我司立即组织核查，经核实，枝江新时空合作厅(自建他营)  于2023-04-29 17:22:44开通虚拟宽带时未跟用户解释清楚导致，挽留无效，已核对身份信息协助取消，满意。
④答复客户时间及客户满意度评价：根据上述核实情况，我司于2023-10-12 11:36:18联系客户满意，回单人：潘娥、联系方式：07176921001
⑤投诉核查关联材料：无</t>
  </si>
  <si>
    <t>ZX202310121040360063</t>
  </si>
  <si>
    <t>071703994113</t>
  </si>
  <si>
    <t>2023-10-12 14:17:09</t>
  </si>
  <si>
    <t xml:space="preserve">[65岁以上老人] 判断省分:湖北
:被动办理宽带
:不需要
:
高级模板内容：
问题描述:不知情被办理了宽带
第二联系方式:13135828625
销户原因:没有安装过
用户要求:用户要求取消宽带，不然就工信部投诉</t>
  </si>
  <si>
    <t>Q23：枝江新时空合作厅(自建他营)，虚拟宽带AA，经核实，枝江新时空合作厅(自建他营) 于2023-04-29 17:22:44开通虚拟宽带时未跟用户解释清楚导致，挽留无效，已核对身份信息协助取消，满意。</t>
  </si>
  <si>
    <t>TS202310131208582148</t>
  </si>
  <si>
    <t>投诉工单（2021版）&gt;&gt;融合&gt;&gt;【变更及服务】产品查询&gt;&gt;超套流量/语音不认可</t>
  </si>
  <si>
    <t>18507208682</t>
  </si>
  <si>
    <t>陈林</t>
  </si>
  <si>
    <t>2023-10-13 16:45:13</t>
  </si>
  <si>
    <t xml:space="preserve">判断省分:其他省分
:普通消费有争议
:下一步
:通话费不认可
获取参数:
:普通通话费超出争议
查询套餐:
:金额正确
:不认可
:仍不认可
判断省分:除四川外
:
高级模板内容：
投诉问题描述:用户对费用超出不认可，表示大概是没有介绍清楚超出通话费
争议月份:2023年10月、2023年9月
争议金额:206.85
是否有下发短信提醒:是
用户要求:用户要求申请退费，表示没提醒当时也没介绍清楚超出资费（加急处理）</t>
  </si>
  <si>
    <t>解释宣传：枝江新时空合作厅(自建他营)，套餐费用问题未解释清楚。经核实，客户办理畅爽冰激凌5G套餐199元套餐，套餐内包含1000分钟国内语音拨打分钟数，60GB国内流量，超出后语音：0.15元/分钟，流量：3元/GB，已联系客户解释说明，考虑客户感知，申请为客户赠送40元话费，24小时到帐，此费用无法抵扣往月欠费且不可打印发票，满意。</t>
  </si>
  <si>
    <t>BL202310131615591536</t>
  </si>
  <si>
    <t>18671707926</t>
  </si>
  <si>
    <t>林桂兰</t>
  </si>
  <si>
    <t>2023-10-14 10:46:43</t>
  </si>
  <si>
    <t>&gt;业务号码&gt;18671707926；&gt;号码归属地&gt;宜昌；&gt;产品名称&gt;5G炫彩通信助理包-云盘版（首月5元半价）；&gt;产品代码&gt;91245135；&gt;产品编码&gt;无；&gt;订购时间&gt;2022-11-22 14:02:04  ；&gt;核查情况&gt;平台故障；&gt;不规范定制分类&gt;平台故障，无法判责；&gt;退费金额&gt;115元；&gt;退费时间&gt;2023-10-14；&gt;投诉内容&gt;
高级模板内容：
赔付类型：:增值业务争议 
CBSS账单扣费名称：: 5G炫彩通信助理包-云盘版（首月5元半价） 
SP产品ID/元素ID：:    
办理渠道:枝江新时空合作厅(自建他营)
赔付月份：:2022年11月、2022年12月、2023年1月、2023年2月、2023年3月、2023年4月、2023年5月、2023年6月、2023年7月、2023年8月、2023年9月、2023年10月
返还倍率:单倍
赔付金额：:115
是否已经取消业务:是
是否承诺退费 ：:是
用户是否需要回复：:否
用户要求：:客户来电不知情办理； 5G炫彩通信助理包-云盘版（首月5元半价） 不认可</t>
  </si>
  <si>
    <t>TS202310151618181846</t>
  </si>
  <si>
    <t>13545740076</t>
  </si>
  <si>
    <t>吕董</t>
  </si>
  <si>
    <t>2023-10-16 09:03:00</t>
  </si>
  <si>
    <t xml:space="preserve">判断省分:其他省分
:普通消费有争议
:下一步
:套餐月费不认可
查询套餐:
:套餐月费有变化
业务办理记录:
:不认可
:其他渠道
判断省分:除甘肃贵州外
:
高级模板内容：
投诉问题描述:用户反馈当时转到联通的时候，营业厅工作人员说用户的所有副卡都是不收费的
争议月份:2023年10月
争议金额:0
用户要求:用户要求副卡不收费，前台帮用户查到在10月份之前有副卡免月租12个月（10元话费12个月）（湖北）-立即生效合约，望后台协助，谢谢。</t>
  </si>
  <si>
    <t>解释宣传：枝江新时空合作厅(自建他营)AA，用户反映副卡问题，经核实因营业厅未告知客户副卡赠费活动详情，已设置此副卡免费，次月生效，另申请减免本月10元费用，24小时到账，此费用不可打印发票，客户满意。</t>
  </si>
  <si>
    <t>TS202310231556142023</t>
  </si>
  <si>
    <t>13094168679</t>
  </si>
  <si>
    <t>吴才银</t>
  </si>
  <si>
    <t>2023-10-24 09:58:34</t>
  </si>
  <si>
    <t>判断省分:湖北
:移网电话营销费用争议（套餐资费/融合宽带/副卡功能费类除外）
:不认可
:小于等于500元，且仅限单倍、月份不超过12个月
:
高级模板内容：
是否10016外呼:不记得
电话外呼号码:不知情
渠道名称:枝江新时空合作厅(自建他营)
反应问题涉及场景:未经同意订购业务
产品名称:乐铃漏话提醒包（立即生效）-湖北-3元
争议月份:2023年10月、2023年9月
是否承诺退费:是
承诺退费金额:6
是否取消业务（如取消失败，需加上系统报错的提示）:要求取消
是否需要回复:否
用户要求:退还费用并要求取消该业务谢谢</t>
  </si>
  <si>
    <t>TS202310061350581581</t>
  </si>
  <si>
    <t>13177067346</t>
  </si>
  <si>
    <t>覃光胜</t>
  </si>
  <si>
    <t>2023-10-07 09:05:12</t>
  </si>
  <si>
    <r>
      <rPr>
        <sz val="11"/>
        <rFont val="宋体"/>
        <charset val="0"/>
      </rPr>
      <t>[65岁以上老人]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炫彩通信助理包8元版
争议月份:2023年2月、2023年3月
是否承诺退费:是
承诺退费金额:16
是否取消业务（如取消失败，需加上系统报错的提示）:是
是否需要回复:否
用户要求:退费</t>
    </r>
  </si>
  <si>
    <t>枝江雅畈合作厅2022-12-01 13:02:13</t>
  </si>
  <si>
    <t>TS202310021643230037</t>
  </si>
  <si>
    <t>高治军</t>
  </si>
  <si>
    <t>高级模板内容：
投诉问题描述:用户来电反映自己办理转网到联通的时候，工作人员告知一直都是3折优惠，但是现在在营业厅告知只能续约5折优惠，用户不认可，要求上报核实处理，谢谢
业务名称:畅越冰激凌5G套餐239元预存话费享折扣优惠档位三（次月生效24个月）-湖北政企专属
宣传渠道:其他:营销
宣传内容:工作人员告知一直都是3折优惠
实际情况:，但是现在在营业厅告知只能续约5折优惠
用户要求:要求上报核实处理，谢谢</t>
  </si>
  <si>
    <t>解释宣传：枝江中宇专营店AA，用户反映套餐折扣问题，经核实，为营业厅办理活动时未给用户解释清楚导致，已跟用户解释清楚，并按用户要求转资畅爽冰激凌5G套餐239元套餐，并办理存量5G畅爽套餐享159元赠费（次月生效），满意。</t>
  </si>
  <si>
    <t>TS202310051946591021</t>
  </si>
  <si>
    <t>071700136168</t>
  </si>
  <si>
    <t>郑振清</t>
  </si>
  <si>
    <t>2023-10-07 09:05:13</t>
  </si>
  <si>
    <t>用户投诉被动取消iptv业务对此不满，要求投诉，请尽快处理并回复</t>
  </si>
  <si>
    <t>解释宣传： 枝江中宇专营店 AA，用户反映被动取消IPTV，核实客户要求取消，并未不知情，已联系客户解释说明，客户自行缴纳100元安装费用，我部申请100元赠费到账，联系营业厅报装，客户表示考虑，若需办理可联系我部13032700872，满意</t>
  </si>
  <si>
    <t>BL202310051106150659</t>
  </si>
  <si>
    <t>戚道琼</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</si>
  <si>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办理渠道:中国联通合作营业厅
赔付月份：:2023年1月、2023年2月、2023年3月、2023年4月、2023年5月、2023年6月、2023年7月、2023年8月、2023年9月、2023年10月
返还倍率:单倍
赔付金额：:100
是否已经取消业务:否
是否承诺退费：:是
用户是否需要回复：:否
用户要求：:取消且退费</t>
  </si>
  <si>
    <t>枝江中远旗舰二店合作厅(自建他营)2022-11-28 10:00:16</t>
  </si>
  <si>
    <t>TS202310061818070624</t>
  </si>
  <si>
    <t>071700113850</t>
  </si>
  <si>
    <t>杜勇</t>
  </si>
  <si>
    <t>2023-10-07 11:18:16</t>
  </si>
  <si>
    <t>高级模板内容：
投诉问题描述:用户来电反映不知情被办理了1000M宽带提速包（30元）（湖北），要求取消并退费
争议月份:2023年7月、2023年8月、2023年9月、2023年10月
争议金额:120
用户要求:取消并退费</t>
  </si>
  <si>
    <t>枝江中远旗舰二店合作厅(自建他营)  2022-12-19 14:46:05</t>
  </si>
  <si>
    <t>TS202310151823021764</t>
  </si>
  <si>
    <t>071700169429</t>
  </si>
  <si>
    <t>郑国</t>
  </si>
  <si>
    <t>2023-10-16 09:00:58</t>
  </si>
  <si>
    <t xml:space="preserve">15587902688
071700169429
来电反映没有办理过宽带提速包，从开通提速包以来每个月扣除的费用还有区别，说联通想扣多少就扣多少，要求给个说法，以及扣费的问题，尽快回复处理，有升级投诉意向
</t>
  </si>
  <si>
    <t>枝江中远旗舰二店合作厅(自建他营)2022-12-19 14:55:25</t>
  </si>
  <si>
    <t>BL202310161908441596</t>
  </si>
  <si>
    <t>071700114743</t>
  </si>
  <si>
    <t>李晓科</t>
  </si>
  <si>
    <t>2023-10-17 14:25:48</t>
  </si>
  <si>
    <t>用户反映被动开通提速至1000M（30元）（湖北），解释挽留无效，已承诺减免7-10月合计120元功能费</t>
  </si>
  <si>
    <t>枝江中远旗舰二店合作厅(自建他营)2022-12-19 13:59:24</t>
  </si>
  <si>
    <t>TS202310191115490011</t>
  </si>
  <si>
    <t>15587902688</t>
  </si>
  <si>
    <t>2023-10-19 13:32:00</t>
  </si>
  <si>
    <t xml:space="preserve">判断省分:湖北
:增值业务费用争议（含炫彩通信助理包云盘版等组合类增值业务）
:固网
:否
:
高级模板内容：
投诉问题描述:用户来电表示被不知情办理前台根据预处理无法取消业务并且提速包有合约优惠无法退费请协助
争议业务名称:1000M宽带提速包（30元）（湖北）
受理渠道:城区东山大道国贸自有营业厅
争议月份:2023年10月、2022年12月
争议费用:180
一线客服在系统里:未取消，请后台协助处理
是否承诺退费:否
用户要求:要求退费以及取消此业务</t>
  </si>
  <si>
    <t>Q22：枝江中远旗舰二店合作厅(自建他营)  AA，1000M宽带提速包（30元）（湖北）。经核实，22.12月办理时享399组网套包得180元分6个月（组网优惠）（湖北），23.6月到期时未及时取消导致产生扣费，现已取消并申请退23.7-10月扣费合计120元，此费用不可打印发票，2小时到账，满意。</t>
  </si>
  <si>
    <t>BL202310022200000731</t>
  </si>
  <si>
    <t>屈凤华</t>
  </si>
  <si>
    <t>判断省分:其他省分
:增值业务争议
判断省分:湖北
:移网
:在补救范围内
:不认可
:小于等于500元，且仅限单倍、月份不超过12个月
:
高级模板内容：
赔付类型：:增值业务争议
CBSS账单扣费名称：:9元100分钟5G速率包（湖北）（立即生效）
SP产品ID/元素ID：:91238499
办理渠道:中国联通业务线上办理渠道
赔付月份：:2023年6月、2023年7月、2023年8月、2023年9月、2023年10月
返还倍率:单倍
赔付金额：:45
是否已经取消业务:是
是否承诺退费：:是
用户是否需要回复：:否
用户要求：:退费</t>
  </si>
  <si>
    <t>TS202310070848490550</t>
  </si>
  <si>
    <t>13986820482</t>
  </si>
  <si>
    <t>汪韶春</t>
  </si>
  <si>
    <t>2023-10-07 15:12:34</t>
  </si>
  <si>
    <t xml:space="preserve">[65岁以上老人] 
高级模板内容：
投诉问题描述:宣传和实际使用不一致
业务名称:菜鸟小宝卡（新）
宣传渠道:客户经理
宣传内容:79元一个月
实际情况:99元一个月
用户要求:前台已按账单解释，用户不认可， 坚持要求反馈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</si>
  <si>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因多次未联系上客户，如有疑问可在工作时间（08:30-12:00；14:00-17:30）致电我司宜昌联通13032700872</t>
  </si>
  <si>
    <t>TS202310071710470032</t>
  </si>
  <si>
    <t>2023-10-08 15:24:13</t>
  </si>
  <si>
    <t xml:space="preserve">[65岁以上老人] 
高级模板内容：
投诉问题描述:宣传和实际使用不一致
业务名称:菜鸟小宝卡（新）
宣传渠道:客户经理
宣传内容:79元一个月
实际情况:99元一个月
用户要求:用户再次来电反馈前期问题，前台按前期工单解释，用户不认可，要求再次反馈核实。烦请协助处理，谢谢</t>
  </si>
  <si>
    <t>TS202310091022481815</t>
  </si>
  <si>
    <t>2023-10-09 17:53:32</t>
  </si>
  <si>
    <t xml:space="preserve">[65岁以上老人] 
高级模板内容：
投诉问题描述:用户反映79元套餐，现在99元，用户不认可，在线按:TS202310071710470032解释，用户不认可
业务名称::菜鸟小宝卡（新）
宣传渠道:营业厅
宣传内容:79元一个月
实际情况:99元一个月
用户要求:用户要求:用户再次来电反馈前期问题，前台按前期工单解释TS202310071710470032，用户不认可，要求再次反馈核实。不认可产生的费用，要求退费，烦请协助处理，谢谢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</si>
  <si>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现已推荐客户办理转资畅越59元套餐，并取消电视业务，同时已登记次月7日退还22.10-23.10月副卡费用合计200元，24小时到账，此费用不可打印发票，客户满意。</t>
  </si>
  <si>
    <t>TS202310061140111085</t>
  </si>
  <si>
    <t>071700405534</t>
  </si>
  <si>
    <t>尹大权</t>
  </si>
  <si>
    <t>2023-10-06 15:36:26</t>
  </si>
  <si>
    <t>用户表示被动办理   提速至1000M（30元）（湖北）  不满，要求核查开通原因投诉办理地点，并退开通至今的费，请尽快处理并回复。</t>
  </si>
  <si>
    <t>朱慧敏 城区东山大道国贸自有营业厅  2022-09-02 16:16:16</t>
  </si>
  <si>
    <t>TS202310022023322152</t>
  </si>
  <si>
    <t>071704274291</t>
  </si>
  <si>
    <t>熊爱军</t>
  </si>
  <si>
    <t>2023-10-04 10:21:27</t>
  </si>
  <si>
    <t>用户表示被动开通了湖北IPTV_1华为平台包月-10元/月，要求公司尽快核实取消此业务并回复</t>
  </si>
  <si>
    <t>工作差错：秭归归州富强合作厅，IPTV未办理AA，现已取消IPTV业务，减免9-10月产生月租费用7.28元。24小时退费到账，此费用无法抵扣往月欠费及打印发票，用户满意</t>
  </si>
  <si>
    <t>BL202309301956011580</t>
  </si>
  <si>
    <t>13235628426</t>
  </si>
  <si>
    <t>袁立翠</t>
  </si>
  <si>
    <t>2023-10-01 14:03:18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</si>
  <si>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炫彩通信助理包-云盘版-次月生效（湖北）-10元订
办理渠道:</t>
    </r>
    <r>
      <rPr>
        <sz val="11"/>
        <rFont val="Arial"/>
        <charset val="0"/>
      </rPr>
      <t xml:space="preserve">	</t>
    </r>
    <r>
      <rPr>
        <sz val="11"/>
        <rFont val="宋体"/>
        <charset val="0"/>
      </rPr>
      <t>秭归郭家坝支局营销vhbz
赔付月份：:2023年9月、2023年8月、2023年10月
返还倍率:单倍
赔付金额：:30
是否已经取消业务:否
是否承诺退费：:是
用户是否需要回复：:否
用户要求：:不用回电直接退费并取消业务</t>
    </r>
  </si>
  <si>
    <t>BL202309300956510161</t>
  </si>
  <si>
    <t>071704224559</t>
  </si>
  <si>
    <t>钟吉力</t>
  </si>
  <si>
    <t>2023-10-01 09:22:03</t>
  </si>
  <si>
    <t>判断省分:湖北
:增值业务费用争议（含炫彩通信助理包云盘版等组合类增值业务）
:固网
:是
:不认可
:小于等于500元，且仅限单倍、月份不超过12个月
:
高级模板内容：
赔付类型：:其他:月固定费_IPTV包月费_IPTV包月-包月费1
CBSS账单扣费名称：:月固定费_IPTV包月费_IPTV包月-包月费1
办理渠道:无
赔付月份：:2023年8月
返还倍率:单倍
赔付金额：:10
是否已经取消业务:是
是否承诺退费：:是
用户是否需要回复：:否
用户要求：:用户反映没有开通电视但是8月份还是扣费了，需要退费</t>
  </si>
  <si>
    <t>秭归茅坪福广二店合作厅  2023-08-22 14:26:19</t>
  </si>
  <si>
    <t>BL202310081040521957</t>
  </si>
  <si>
    <t>15571702186</t>
  </si>
  <si>
    <t>王青贞</t>
  </si>
  <si>
    <t>2023-10-08 15:42:21</t>
  </si>
  <si>
    <t>&gt;业务号码&gt;15571702186；&gt;号码归属地&gt;宜昌；&gt;产品名称&gt;炫彩通信助理包-云盘版 -立即生效（湖北）；&gt;产品代码&gt;无；&gt;产品编码&gt;91212918；&gt;订购时间&gt;2022-11-23 16:31:40；&gt;核查情况&gt;平台故障；&gt;不规范定制分类&gt;平台故障，无法判责；&gt;退费金额&gt;95元；&gt;退费时间&gt;2023/10/08；&gt;投诉内容&gt;
判断省分:湖北
:增值业务费用争议（含炫彩通信助理包云盘版等组合类增值业务）
:移网
:在补救范围内
:不认可
:小于等于500元，且仅限单倍、月份不超过12个月
:
高级模板内容：
赔付类型：:其他:组合
CBSS账单扣费名称：:炫彩通信助理包-云盘版 -立即生效（湖北）
办理渠道: 秭归茅坪科鹏合作厅
赔付月份：:2022年11月、2022年12月、2023年1月、2023年2月、2023年3月、2023年4月、2023年5月、2023年6月、2023年7月、2023年8月、2023年9月、2023年10月
返还倍率:单倍
赔付金额：:100
是否已经取消业务:是
是否承诺退费 ：:是
用户是否需要回复：:否
用户要求：:尽快处理谢谢</t>
  </si>
  <si>
    <t>TS202310141737220681</t>
  </si>
  <si>
    <t>13197330808</t>
  </si>
  <si>
    <t>商芙蓉</t>
  </si>
  <si>
    <t>2023-10-15 15:56:07</t>
  </si>
  <si>
    <t xml:space="preserve">22年Q3Q4重点客户判断省分:湖北
:增值业务费用争议（含炫彩通信助理包云盘版等组合类增值业务）
:移网
:不在补救范围内
:不认可
:
高级模板内容：
投诉问题描述:用户来电反映对本机产生的炫彩通信助理包体验版-立即生效（湖北）， 视频彩铃任意换6元包月 不认可，现在来电要求将从202009-202310产生的所有费用退还，称自己从未办理过自己不知情，前台已解释无效故提此单，（同时用户要求将202211-202302套餐外超出的费用减免））
争议业务名称:炫彩通信助理包体验版-立即生效（湖北）， 视频彩铃任意换6元包月 
受理渠道:SP平台接入
争议月份:2023年10月
争议费用:0
一线客服在系统里:已取消
是否承诺退费:否
用户要求:要求12小时内处理，有提及升级投诉未提及渠道，请核实。</t>
  </si>
  <si>
    <t>Q21： 秭归茅坪科鹏合作厅 炫彩通信助理包体验版 经核实 2021-10-11 17:04:16 秭归茅坪科鹏合作厅 给客户开通炫彩通信助理包体验版。业务已取消，考虑客户感知，申请减免22年1月-23年10月费用合计231元至18694080180，24小时内到账，此费用无法抵扣往月欠费且不可打印发票，另 客户反映开通视频彩铃任意换6元包月业务， 产品代码为90115，有二次确认过程，不存在订购违规现象（HUB717053已处理），费用已于2023-05-08 09:27:32 赠送到账，已联系客户解释说明，客户满意。</t>
  </si>
  <si>
    <t>BL202310061255011476</t>
  </si>
  <si>
    <t>17507209865</t>
  </si>
  <si>
    <t>2023-10-06 16:40:29</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</si>
  <si>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赔付月份：:2022年11月、2022年12月、2023年1月、2023年2月、2023年3月、2023年4月、2023年5月、2023年6月、2023年7月、2023年8月、2023年9月、2023年10月
返还倍率:单倍
赔付金额：:115
是否已经取消业务:是
是否承诺退费 ：:是
用户是否需要回复：:否
用户要求：:请尽快处理</t>
  </si>
  <si>
    <t>秭归茅坪沃源合作厅(自建他营)2022-11-26 13:11:39</t>
  </si>
  <si>
    <t>TS202310151411091787</t>
  </si>
  <si>
    <t>071704382160</t>
  </si>
  <si>
    <t>周昱</t>
  </si>
  <si>
    <t>2023-10-16 14:13:11</t>
  </si>
  <si>
    <t>用户表示不知情被办理宽带提速包，后台核实2023-09-08开通15元*36月千兆提速包(湖北），结束时间2026-08-31，用户表示自己没有办理过此业务，对于产生的扣费也不认可，强烈要求核实处理</t>
  </si>
  <si>
    <t>Q23：秭归茅坪沃源合作厅(自建他营)，宽带提速包AA，经核查属营业厅解释有误，核实用户在该厅实际是办理15元路由器组网月付合约产生的费用，现取消，考虑到10元产生费用15元，为用户申请15元费用于24小时内到账，此费用不可打印发票，用户满意。</t>
  </si>
  <si>
    <t>TS202310021147200180</t>
  </si>
  <si>
    <t>周江英</t>
  </si>
  <si>
    <t>高级模板内容：
投诉问题描述:用户来电称自己每个月是79元的费用，对多出来的家庭WiFi服务费10元不认可，请后台协助处理，谢谢
争议月份:2023年9月
争议金额:89
用户要求:用户要求把退费，把家庭WiFi服务费产生的所用退还，联系该号码13085169308</t>
  </si>
  <si>
    <t>解释宣传：秭归梅家河义明合作厅，监控AA，查询用户安装监控，现已解释，出于服务角度，减免用户未使用月份费用50元，系统办理预存享50元赠费，立即到账，此费用无法抵扣往月欠费及打印发票，用户满意</t>
  </si>
  <si>
    <t>BL202310131756220596</t>
  </si>
  <si>
    <t>18671440519</t>
  </si>
  <si>
    <t>马尚进</t>
  </si>
  <si>
    <t>2023-10-14 15:29:48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</si>
  <si>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CBSS账单扣费名称：:炫彩通信助理包体验版-次月生效（湖北）
办理渠道:无
赔付月份：:2023年3月、2023年4月、2023年5月、2023年6月、2023年7月、2023年8月、2023年9月、2023年10月、2023年2月、2023年1月、2022年3月、2022年4月、2022年5月、2022年6月、2022年7月、2022年8月、2022年9月、2022年10月、2022年11月、2022年12月
返还倍率:单倍
赔付金额：:215
是否已经取消业务:是
是否承诺退费 ：:是
用户是否需要回复：:否
用户要求：:退费</t>
  </si>
  <si>
    <t>秭归梅家河义明合作厅 2022-02-27 16:05:28</t>
  </si>
  <si>
    <t>TS202310071658382143</t>
  </si>
  <si>
    <t>15697270705</t>
  </si>
  <si>
    <t>刘少飞</t>
  </si>
  <si>
    <t>2023-10-08 12:41:24</t>
  </si>
  <si>
    <t xml:space="preserve">
高级模板内容：
投诉问题描述:用户来电反映宣传与使用不一致，要求核实回电，请处理谢谢
业务名称: 畅爽冰激凌5G套餐129元（基础版
宣传渠道:营业厅
宣传内容:首月月租半价
实际情况:首月按天折算
用户要求:核实回电</t>
  </si>
  <si>
    <t>解释宣传：秭归屈原合作营业厅AA，用户反映套餐计费问题，经核实因营业厅未解释清楚，现申请减免本月部分月租100元，24小时到账，此费用不可打印发票，客户满意。</t>
  </si>
  <si>
    <t>BL202310132036342287</t>
  </si>
  <si>
    <t>18695071328</t>
  </si>
  <si>
    <t>王全军</t>
  </si>
  <si>
    <t>2023-10-14 14:19:55</t>
  </si>
  <si>
    <t>&gt;业务号码&gt;18695071328；&gt;号码归属地&gt;宜昌；&gt;产品名称&gt;联通助理-畅爽版；&gt;产品代码&gt;89000016；&gt;产品编码&gt;8900001601；&gt;订购时间&gt; 2023-10-13 17:08:12 ；&gt;核查情况&gt;平台故障；&gt;不规范定制分类&gt;平台故障，无法判责；&gt;退费金额&gt;26元；&gt;退费时间&gt;2023-10-14；&gt;投诉内容&gt;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用户要求：:退费</t>
  </si>
  <si>
    <t>TS202310110858591521</t>
  </si>
  <si>
    <t>13047150090</t>
  </si>
  <si>
    <t>王伟</t>
  </si>
  <si>
    <t>2023-10-11 16:33:00</t>
  </si>
  <si>
    <t xml:space="preserve">判断省分:湖北
:移网电话营销费用争议（套餐资费/融合宽带/副卡功能费类除外）
:不认可
:大于500元
:
高级模板内容：
是否10016外呼:不记得
电话外呼号码:无
渠道名称:无
反应问题涉及场景:电话营销业务资费争议
产品名称:5G升级包49元20G（次月生效）（已停售）
争议月份: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承诺退费金额:1960
是否取消业务（如取消失败，需加上系统报错的提示）:已取消
是否需要回复:是
用户要求:要求退费，因业务已超12个月，请协助核实处理，谢谢</t>
  </si>
  <si>
    <t>Q20： 秭归文化程程合作厅 ，5G升级包49元20G（次月生效）（已停售）AA，经核查属营业厅办理流量包时未与客户达成一致，申请退还23.1-10月部分费用合计300元，24小时内到账，此费用不可打印账单发票，回访满意</t>
  </si>
  <si>
    <t>BL202309301954141563</t>
  </si>
  <si>
    <t>13207200528</t>
  </si>
  <si>
    <t>王承云</t>
  </si>
  <si>
    <t>2023-10-01 14:02:41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</si>
  <si>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CBSS账单扣费名称：:炫彩通信助理包-云盘版-次月生效（湖北）-10元
办理渠道:/
赔付月份：:2023年9月、2023年8月、2023年10月
返还倍率:单倍
赔付金额：:30
是否已经取消业务:否
是否承诺退费：:是
用户是否需要回复：:是
用户要求：:不用回电直接退费，并取消业务</t>
  </si>
  <si>
    <t>秭归文化合作厅2023-07-13 20:52:27</t>
  </si>
  <si>
    <t>TS202310031633341940</t>
  </si>
  <si>
    <t>071704188121</t>
  </si>
  <si>
    <t>熊仁栋</t>
  </si>
  <si>
    <t>2023-10-04 10:21:03</t>
  </si>
  <si>
    <t>判断省分:其他省分
:增值业务争议
判断省分:湖北
:固网
:否
:
高级模板内容：
投诉问题描述:用户反映对15元*36月千兆提速包(湖北)不认可，要求取消退款，
争议业务名称:7553800815元*36月千兆提速包(湖北)（立即生效，次月收费）
受理渠道:无
争议月份:2023年8月、2023年9月、2023年10月
争议费用:45
一线客服在系统里:未取消，请后台协助处理
是否承诺退费:否
用户要求:用户反映对15元*36月千兆提速包(湖北)不认可，要求取消退款，
用户要求取消此业务</t>
  </si>
  <si>
    <t>解释宣传：秭归文化合作厅AA，用户反映15元*36月千兆提速包问题，经核实因营业厅未解释清楚宽带提速包问题，现申请减免8-10月费用合计45元，24小时到账，此费用不可打印发票，客户满意</t>
  </si>
  <si>
    <t>TS202310131505340870</t>
  </si>
  <si>
    <t>13886710418</t>
  </si>
  <si>
    <t>屈万芳</t>
  </si>
  <si>
    <t>2023-10-15 09:02:21</t>
  </si>
  <si>
    <t xml:space="preserve">[65岁以上老人] 
高级模板内容：
投诉问题描述:用户来电表示自己没有办理副卡 是谁办理的 要求线上取消
争议业务名称:副卡 
受理渠道:无
争议月份:2023年10月
争议费用:-1
一线客服在系统里:未取消，请后台协助处理
是否承诺退费:否
用户要求:用户来电表示自己没有办理副卡 是谁办理的 要求线上取消</t>
  </si>
  <si>
    <t>Q21：秭归文化合作厅，业务名称AA；经核查属营业厅解释错误导致，现查询副卡15586356658属风险号码关停，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开通后才可为用户办理销户，考虑到用户使用感知为用户申请20元费用，24小时内到账，此费用不可打印发票，满意。</t>
  </si>
  <si>
    <t>BL202310231912500815</t>
  </si>
  <si>
    <t>15697276926</t>
  </si>
  <si>
    <t>杜承龙</t>
  </si>
  <si>
    <t>2023-10-24 14:09:13</t>
  </si>
  <si>
    <r>
      <rPr>
        <sz val="11"/>
        <rFont val="宋体"/>
        <charset val="0"/>
      </rPr>
      <t>&gt;业务号码&gt;15697276926；&gt;号码归属地&gt;宜昌；&gt;产品名称&gt;炫彩通信助理包-云盘版-次月生效（湖北）-10元；&gt;产品代码&gt;无；&gt;产品编码&gt;91212919；&gt;订购时间&gt;2023-08-0100:00:00；&gt;核查情况&gt;平台故障；&gt;不规范定制分类&gt;平台故障，无法判责；&gt;退费金额&gt;30元；&gt;退费时间&gt;2023年10月24日；&gt;投诉内容&gt;
高级模板内容：
赔付类型：:增值业务争议
CBSS账单扣费名称：:炫彩通信助理包-云盘版-次月生效（湖北）-10元91212919
办理渠道:</t>
    </r>
    <r>
      <rPr>
        <sz val="11"/>
        <rFont val="Arial"/>
        <charset val="0"/>
      </rPr>
      <t xml:space="preserve">	</t>
    </r>
    <r>
      <rPr>
        <sz val="11"/>
        <rFont val="宋体"/>
        <charset val="0"/>
      </rPr>
      <t>秭归文化合作厅
赔付月份：:2023年8月、2023年9月、2023年10月
返还倍率:单倍
赔付金额：:30
是否已经取消业务:否
是否承诺退费：:是
用户是否需要回复：:否
用户要求：:取消退费，无法提供验证码，已验证信息，请协助取消</t>
    </r>
  </si>
  <si>
    <t>TS202310131614440150</t>
  </si>
  <si>
    <t>2023-10-14 11:24:29</t>
  </si>
  <si>
    <t xml:space="preserve">【2022年上工信部测评重保用户】[65岁以上老人] 
高级模板内容：
投诉问题描述:用来电称未经同意被办理业务，表示不认可，要求后台核实处理，谢谢
业务名称:炫铃功能费   10条短信+20分钟语音*24个月-立即-湖北宜昌
争议月份:2023年10月
争议金额:0
办理渠道:无
前台是否取消:已取消
用户要求:要求后台核实处理，谢谢  联系第二联系人：13040978958</t>
  </si>
  <si>
    <t>Q22:秭归泄滩合作厅,预存1元得盲盒24个月,现已取消，另用户对炫铃功能费用不满，减免用户部分费用120元，系统办理预存享20元*6个月，立即生效，此费用无法抵扣往月欠费及打印发票，满意</t>
  </si>
  <si>
    <t>TS202310270946320439</t>
  </si>
  <si>
    <t>13277173291</t>
  </si>
  <si>
    <t>王芳</t>
  </si>
  <si>
    <t>2023-10-27 10:41:34</t>
  </si>
  <si>
    <t>判断省分:其他省分
:增值业务争议
判断省分:湖北
:移网
:在补救范围内
:不认可
:大于500元
:
高级模板内容：
投诉问题描述:用户来电对订购的【炫彩通信助理包体验版-立即生效（湖北）】不认可，已向用户解释，用户不认可，要求我方退费
争议业务名称:炫彩通信助理包体验版-立即生效（湖北）
受理渠道:秭归讯达合作厅(自建他营)
争议月份:2021年10月、2022年1月、2022年2月、2022年3月、2022年4月、2022年5月、2022年6月、2022年7月、2022年8月、2022年9月、2022年10月、2022年11月、2022年12月、2023年1月、2023年2月、2023年3月、2023年4月、2023年5月、2023年6月、2023年7月、2023年8月、2023年9月、2023年10月、2021年11月、2021年12月
争议费用:0
一线客服在系统里:已取消
是否承诺退费:否
用户要求:早上9点前，晚上6点后回电</t>
  </si>
  <si>
    <t>TS202310161037220669</t>
  </si>
  <si>
    <t>2023-10-16 11:12:14</t>
  </si>
  <si>
    <r>
      <rPr>
        <sz val="11"/>
        <rFont val="宋体"/>
        <charset val="0"/>
      </rPr>
      <t>[65岁以上老人]判断省分:其他省分
:电话营销争议
:不认可
判断省分:湖北
:移网电话营销费用争议（套餐资费/融合宽带/副卡功能费类除外）
:不认可
:大于500元
:
高级模板内容：
是否10016外呼:否
电话外呼号码:忘记了
渠道名称:</t>
    </r>
    <r>
      <rPr>
        <sz val="11"/>
        <rFont val="Arial"/>
        <charset val="0"/>
      </rPr>
      <t xml:space="preserve">			</t>
    </r>
    <r>
      <rPr>
        <sz val="11"/>
        <rFont val="宋体"/>
        <charset val="0"/>
      </rPr>
      <t>秭归杨林桥沃诚合作厅
反应问题涉及场景:未经同意订购业务
产品名称:炫彩通信助理包体验版-立即生效（湖北）
争议月份:2023年10月、2023年9月、2023年5月、2023年6月、2023年7月、2023年8月、2023年4月、2023年2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用户要求:要求退还费用但是超过12个月请协助</t>
    </r>
  </si>
  <si>
    <t>TS202310261949421061</t>
  </si>
  <si>
    <t>13032715032</t>
  </si>
  <si>
    <t>周清华</t>
  </si>
  <si>
    <t>2023-10-27 17:23:12</t>
  </si>
  <si>
    <t>判断省分:其他省分
:增值业务争议
判断省分:湖北
:移网
:在补救范围内
:不认可
:大于500元
:
高级模板内容：
投诉问题描述:客户来电反映没有办理（炫彩通信助理包体验版-立即生效（湖北）），我处核实办理记录，引导客户回忆，客户不认可，要求退费
争议业务名称:炫彩通信助理包体验版-立即生效（湖北）
受理渠道:秭归杨林桥沃诚合作厅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争议费用:150
一线客服在系统里:已取消
是否承诺退费:否
用户要求:要求退费</t>
  </si>
  <si>
    <t>ZHX202310101529581675</t>
  </si>
  <si>
    <t>专项工单（2021版）&gt;&gt;二线坐席&gt;&gt;转接不成功&gt;&gt;服务质量</t>
  </si>
  <si>
    <t>13277398213</t>
  </si>
  <si>
    <t>方慧静</t>
  </si>
  <si>
    <t>南方一中心&gt;&gt;业务运营组&gt;&gt;质量监督组</t>
  </si>
  <si>
    <t>专项工单（2021版）</t>
  </si>
  <si>
    <t>2023-10-12 14:35:56</t>
  </si>
  <si>
    <t>用户来电反馈未经同意订购业务59元40GB炫彩5G包 （立即生效）湖北，费用已退，要求我方核实录音再给予回复，请处理，谢谢 涉及人员：XN203711[张杰]</t>
  </si>
  <si>
    <t>TS202310081808022013</t>
  </si>
  <si>
    <t>2023-10-13 09:04:58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</si>
  <si>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产品名称:59元40GB炫彩5G包 （立即生效）湖北
争议月份:2023年10月
是否承诺退费:是
承诺退费金额:59
是否取消业务（如取消失败，需加上系统报错的提示）:已经取消
是否需要回复:否
用户要求:加急  要求马上处理退费  提及投诉</t>
  </si>
  <si>
    <t>TS202309301712481457</t>
  </si>
  <si>
    <t>15671026008</t>
  </si>
  <si>
    <t>朱玉英</t>
  </si>
  <si>
    <t>2023-10-01 09:18:04</t>
  </si>
  <si>
    <t>判断省分:其他省分
:流量计费争议
判断省分::流量包定制争议
:不认可
:已享受
:
高级模板内容：
投诉问题描述:退还多余费用
业务名称:上网费和月固定费_叠加套餐包_流量叠加包月套餐费
争议月份:2023年7月、2023年8月、2023年9月、2023年6月
争议金额:180
是否承诺退费:是
用户要求:尽快处理并联系</t>
  </si>
  <si>
    <t>BL202310041115141504</t>
  </si>
  <si>
    <t>13197301811</t>
  </si>
  <si>
    <t>陈永树</t>
  </si>
  <si>
    <t>2023-10-04 16:35:01</t>
  </si>
  <si>
    <t>[65岁以上老人]判断省分:湖北
:增值业务费用争议（含炫彩通信助理包云盘版等组合类增值业务）
:移网
:在补救范围内
:不认可
:小于等于500元，且仅限单倍、月份不超过12个月
:
高级模板内容：
赔付类型：:上网流量争议
CBSS账单扣费名称：:5G炫彩通信助理包-云盘版
办理渠道:总部客服一体化运营湖北省宜昌渠道
赔付月份：:2023年1月、2023年2月、2023年3月、2023年4月、2023年5月、2023年6月、2023年7月、2023年8月、2023年9月、2023年10月
返还倍率:单倍
赔付金额：:100
是否已经取消业务:是
是否承诺退费：:是
用户是否需要回复：:否
用户要求：:老人不知情，未确认过，要求退费</t>
  </si>
  <si>
    <t>TS202310120922050226</t>
  </si>
  <si>
    <t>13177086979</t>
  </si>
  <si>
    <t>李泽森</t>
  </si>
  <si>
    <t>2023-10-13 09:09:20</t>
  </si>
  <si>
    <t xml:space="preserve">22年Q3Q4重点客户
高级模板内容：
投诉问题描述:对调增减项_低消补收费_账户级实收最低消费补足的费用不认可
争议月份:2023年8月、2023年9月
争议金额:99.9
用户要求:反馈一下，对99元账户级低消资费不认可，称自己没有办理，对8月和9月产生的	
调增减项_低消补收费_账户级实收最低消费补足的费用也不认可，要求投诉退费，请协助这是回复处理，谢谢</t>
  </si>
  <si>
    <t>工作差错： 总部客服一体化运营湖北省宜昌渠道 ，核实为 总部客服一体化运营湖北省宜昌渠道 办理99元账户级低消资费产生补收，现已为用户取消并申请减免8-10月补收费，已系统补收为准，次月7日前退费到账，不可打印发票，满意</t>
  </si>
  <si>
    <t>TS202310160835250333</t>
  </si>
  <si>
    <t>15586364726</t>
  </si>
  <si>
    <t>李道枝</t>
  </si>
  <si>
    <t>2023-10-16 10:08:17</t>
  </si>
  <si>
    <t xml:space="preserve">[65岁以上老人]
高级模板内容：
投诉问题描述:用户来电对业务订购不认可称自己没有订购要求我方核实处理谢谢！
争议业务名称:炫彩通信助理包体验版-立即生效（湖北）
受理渠道:无
争议月份:2023年10月
争议费用:-1
一线客服在系统里:未取消，请后台协助处理
是否承诺退费:否
用户要求:请处理谢谢！</t>
  </si>
  <si>
    <t>TS202310010810322078</t>
  </si>
  <si>
    <t>18672656996</t>
  </si>
  <si>
    <t>张竞蓉</t>
  </si>
  <si>
    <t>2023-10-01 17:28:24</t>
  </si>
  <si>
    <t xml:space="preserve">
高级模板内容：
投诉问题描述:用户来电表示自己在上次改套餐工作人员告知流量包会在8月底失效，已有班长核实客服无问题，用户对此流量包产生的费用不认可，要求我方处理，请尽快处理，谢谢
争议业务名称:5G升级包99元40G（次月生效）
受理渠道:无
争议月份:2023年9月
争议费用:69
一线客服在系统里:未取消，请后台协助处理
是否承诺退费:否
用户要求:要求我方处理费用</t>
  </si>
  <si>
    <t>1、录音情况：2023-08-22 14:48:48时间18672656996号来电咨询月租，客服告知套餐46元+流量包99元40G（折后69元）。用户99元40G是否可结转，客服告知可转接。用户咨询语音超套标准，客服告知0.25元1分钟。用户咨询套内流量，客服告知150M。回电：2023-08-22 14:51:50，用户咨询其他套餐，客服介绍福多多39元（湖北）200分钟10G。用户咨询其它流量包，客服介绍5G升级包。用户认可更改成39元套餐，客服受理。用户咨询次月流量包是否生效，客服告知流量包已经没有了。 2、存在问题：业务解释错误（错误告知已取消流量包），有责。 3、回复情况：2023-10-01 13:33:17时间，由28364员工回复18672656996号码，回电致歉，告知客服解释错误。已安排业务和沟通的培训，后期合格后重新上岗，当月绩效重新考核，业务已取消，出于服务，24小时内以话费充值的方式给18672656996号充值138元，用户认可。（客服自行充值）</t>
  </si>
  <si>
    <t>TS202309301848540902</t>
  </si>
  <si>
    <t>16671004060</t>
  </si>
  <si>
    <t>邵泽华</t>
  </si>
  <si>
    <t>2023-10-01 14:00:31</t>
  </si>
  <si>
    <t xml:space="preserve">[该用户有申诉倾向，请注意受理态度，查询近三天工单记录，积极解决用户问题。][65岁以上老人]
高级模板内容：
投诉问题描述:用户来电，告知自己每月月租是79加10元副卡费每月89元，现查询产生了119元，之前已经处理了20，但是多收取了1张副卡费用。用户对当前月租不认可，前台解释用户不理解，辛苦处理。
争议月份:2023年9月
争议金额:10
用户要求:尽快处理</t>
  </si>
  <si>
    <t>电话营销-开通争议： 湖北精英盛华信息科技有限公司(宜昌) ， 湖北精英盛华信息科技有限公司(宜昌) AA。用户反映开通业务问题，经核实，22年8月通过电话营销方式推荐用户办理，现用户表示无需使用，业务已取消，客服部已操作 副卡月功能费-0元 ，申请减免22年9月-23年10月费用合计140元，24小时内到账，此费用无法抵扣往月欠费及打印发票，满意.</t>
  </si>
  <si>
    <t>TS202309302009482140</t>
  </si>
  <si>
    <t>18694097503</t>
  </si>
  <si>
    <t>王玉基</t>
  </si>
  <si>
    <t>2023-10-01 17:57:18</t>
  </si>
  <si>
    <t xml:space="preserve">22年Q3Q4重点客户判断省分:湖北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产品名称:联通助理-智能应答5元（首月免费）
争议月份: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是否承诺退费:否
承诺退费金额:170
是否取消业务（如取消失败，需加上系统报错的提示）:否
是否需要回复:是
用户要求:用户反映老人在使用，不知道什么时候被开通的业务，在线解释不认可，用户要求核查开通原因并退费，请协助处理。</t>
  </si>
  <si>
    <t>电话营销-开通争议： 上海航动科技有限公司（宜昌） ，  联通助理-智能应答5元  AA。用户反映开通业务问题，经核实， 上海航动科技有限公司（宜昌） 于 2020-12-18 11:27:13 通过电话营销方式推荐客户办理  联通助理-智能应答5元 。现客户表示无需使用，业务已取消，考虑客户感知，申请减免22年12月-23年10月费用合计175元，24小时内到账，此费用无法抵扣往月欠费且不可打印发票，满意。</t>
  </si>
  <si>
    <t>TS202309301209041872</t>
  </si>
  <si>
    <t>13094172987</t>
  </si>
  <si>
    <t>黄自沾</t>
  </si>
  <si>
    <t>2023-10-01 10:30:03</t>
  </si>
  <si>
    <t xml:space="preserve">判断省分:湖北
:移网电话营销费用争议（套餐资费/融合宽带/副卡功能费类除外）
:不认可
:大于500元
:
高级模板内容：
是否10016外呼:不记得
电话外呼号码:称毫不知情
渠道名称:湖北精英盛华信息科技有限公司(宜昌)
反应问题涉及场景:未经同意订购业务,电话营销业务资费争议
产品名称:幸福家家乐59元套餐2021-02-0100:00:002023-03-3123:59:59被更改为（畅爽冰激凌5G套餐129元（基础版））
争议月份:2023年9月、2023年8月、2023年7月、2023年6月、2023年5月、2023年4月
是否承诺退费:否
承诺退费金额:129
是否取消业务（如取消失败，需加上系统报错的提示）:未取消（前台无权更改）
是否需要回复:是
用户要求:用户来电表示对于套餐被更改毫不知情
称只需要更改回原套餐59幸福家家乐+10（副卡），原套餐69元就行了
有升级倾向未标明，有携出倾向，情绪激动，要求核实联系本机（未承诺退费）烦请协助处理谢谢！</t>
  </si>
  <si>
    <t>电话营销-开通争议：湖北精英盛华信息科技有限公司(宜昌)，畅爽冰激凌5G套餐129元（基础版）AA。用户反映转资问题，经核实电话营销于2023-03-29 11:39:20  推荐办理，现已联系客户解释，并申请减免4-9月套餐差价106.5元，24小时到账，此费用不可打印发票，已协商办理转资69元畅越套餐，次月生效，客户满意。</t>
  </si>
  <si>
    <t>TS202309301636410523</t>
  </si>
  <si>
    <t>13135827252</t>
  </si>
  <si>
    <t>胡春秀</t>
  </si>
  <si>
    <t>2023-10-01 13:39:02</t>
  </si>
  <si>
    <t xml:space="preserve">
高级模板内容：
投诉问题描述:用户来电反映自己没有同意更改畅爽冰激凌5G套餐199元（基础版），解释不认可，要求更改会之前的套餐地王卡，解释套餐已下架，用户不认可，要求投诉并回电处理，谢谢
争议月份:2023年9月
争议金额:199
用户要求:用户来电反映自己没有同意更改畅爽冰激凌5G套餐199元（基础版），解释不认可，要求更改会之前的套餐地王卡，解释套餐已下架，用户不认可，要求投诉并回电处理，谢谢
</t>
  </si>
  <si>
    <t>电话营销-开通争议：湖北精英盛华信息科技有限公司(宜昌)，转资AA。2023-05-16 11:57:58通过电话营销方式办理转资,现已解释,原地王卡资费已下架,已与用户沟通转资69元畅越冰激凌套餐+2年网龄计划合约,,次月生效,减免6-10月差价399元,系统主副卡办理预存享50元赠费,立即到帐,剩余299元今日内到帐,此费用无法抵扣往月欠费及打印发票,满意</t>
  </si>
  <si>
    <t>TS202309291502201448</t>
  </si>
  <si>
    <t>13217272291</t>
  </si>
  <si>
    <t>朱铁军</t>
  </si>
  <si>
    <t>2023-10-01 10:36:28</t>
  </si>
  <si>
    <t xml:space="preserve">
高级模板内容：
投诉问题描述:客户反映自己没有办理炫彩通信助理包-云盘版-立即生效（要求退费
争议业务名称:炫彩通信助理包-云盘版-立即生效（
受理渠道:上海航动科技有限公司（宜昌）
争议月份:2023年9月
争议费用:10
一线客服在系统里:已取消
是否承诺退费:是
用户要求:客户反映自己没有办理炫彩通信助理包-云盘版-立即生效（要求退费</t>
  </si>
  <si>
    <r>
      <rPr>
        <sz val="11"/>
        <rFont val="宋体"/>
        <charset val="0"/>
      </rPr>
      <t>电话营销-开通争议：上海航动科技有限公司（宜昌）， 炫彩通信助理包-云盘版 -立即生效（湖北） 。经核实，23年4月上海航动科技有限公司通过电话营销方式给13217272291，13217275129号码办理 炫彩通信助理包 。现客户表示无需使用，业务已取消， 考虑客户感知，已为两个号码办理预存话费享20元话费优惠 ，客户满意。</t>
    </r>
    <r>
      <rPr>
        <sz val="11"/>
        <rFont val="Arial"/>
        <charset val="0"/>
      </rPr>
      <t xml:space="preserve">						</t>
    </r>
    <r>
      <rPr>
        <sz val="11"/>
        <rFont val="宋体"/>
        <charset val="0"/>
      </rPr>
      <t xml:space="preserve">
，</t>
    </r>
  </si>
  <si>
    <t>TS202309301412272029</t>
  </si>
  <si>
    <t>13207206756</t>
  </si>
  <si>
    <t>熊铸</t>
  </si>
  <si>
    <t>2023-10-01 15:31:46</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</si>
  <si>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产品名称:尊享权益包（青铜版）立即生效、5G会员权益包（立即生效）
争议月份:2021年11月、2021年12月、2022年1月、2022年2月、2022年3月、2022年4月、2022年5月、2022年6月、2022年7月、2022年8月、2022年9月、2022年10月、2022年11月、2022年12月、2023年1月、2023年2月、2023年3月、2023年4月、2023年7月、2023年5月、2023年6月、2023年8月、2023年9月
是否承诺退费:否
承诺退费金额:1
是否取消业务（如取消失败，需加上系统报错的提示）:未取消
是否需要回复:是
用户要求:用户要求我方核实清楚，是谁私自办理的业务，要求退费，请处理。</t>
  </si>
  <si>
    <t>电话营销-开通争议：上海航动科技有限公司（宜昌）、尊享权益包（青铜版）和5G会员权益包（立即生效）立即生效AA，经核实，该号码于21年11月通过电话营销方式推荐客户办理，现联系客户解释不认可，出于服务角度，退还21.12-23.9月费用合计528元，考虑到用户使用感知为用户办理预存话费享40元/月话费优惠2个月（湖北），另为用户申请448元费用，10月5日前到账完毕，此费用不可打印发票，满意。</t>
  </si>
  <si>
    <t>TS202309301323541003</t>
  </si>
  <si>
    <t>13264907433</t>
  </si>
  <si>
    <t>王开全</t>
  </si>
  <si>
    <t>2023-10-01 10:14:13</t>
  </si>
  <si>
    <t xml:space="preserve">[65岁以上老人]
高级模板内容：
投诉问题描述:不知情办理5G加油包19元5GB（次月生效），
业务名称:5G加油包19元5GB（次月生效），
争议月份:2023年9月、2023年8月、2023年7月、2023年6月、2023年5月、2023年4月、2023年3月、2023年2月、2023年1月、2022年1月、2022年2月、2022年3月、2022年4月、2022年5月、2022年6月、2022年7月、2022年8月、2022年9月、2022年10月、2022年11月、2022年12月、2021年2月、2021年3月、2021年4月、2021年5月、2021年6月、2021年7月、2021年8月、2021年9月、2021年10月、2021年11月、2021年12月
争议金额:608
是否承诺退费:是
用户要求:退费</t>
  </si>
  <si>
    <t>电话营销-开通争议：拓见科技(深圳)有限公司武汉分公司(宜昌)，5G加油包19元5GB（次月生效）AA，经核实，于2021年2月过电话营销方式推荐客户办理，现联系客户解释不认可，出于服务角度，退还21.2-23.9月费用合计608元，10月5日前到账，此费用不可打印发票，沟通后已为用户取消18.9-23.9月通讯无忧包(3元/月）180元，考虑到用户使用感知另为用户申请180元费用，10月5日前申请到账，此费用不可打印发票，满意。</t>
  </si>
  <si>
    <t>TS202309301721111657</t>
  </si>
  <si>
    <t>15572741009</t>
  </si>
  <si>
    <t>赵其秀</t>
  </si>
  <si>
    <t>2023-10-01 13:41:24</t>
  </si>
  <si>
    <t xml:space="preserve">[65岁以上老人]判断省分:其他省分
:普通消费有争议
:下一步
:套餐月费不认可
查询套餐:
:套餐月费有变化
业务办理记录:
:不认可
:其他渠道
判断省分:除甘肃贵州外
:
高级模板内容：
投诉问题描述:用户来单称对月固定费的变更不知情/不认可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争议金额:1176
用户要求:因为是老年机，老年人使用，用户称不知道什么时侯被更改套餐，称不是机主本人办理，需要回电给用户解释怎么办理的和是谁办理的并且后续跟进</t>
  </si>
  <si>
    <t>电话营销-开通争议：拓见科技(深圳)有限公司武汉分公司(宜昌)，业务名称AA。2021-09-15 13:15:54电话营销方式办理转资,现因折扣到期导致用户22.10-23.9月出账全月月租,减免折扣费用288元,系统办理预存50元赠费立即到帐,分5个月到帐,每月到帐50元,最后一个月到帐剩余费用88元.此费用无法抵扣往月欠费及打印发票,满意</t>
  </si>
  <si>
    <t>TS202309291022440447</t>
  </si>
  <si>
    <t>071700401566</t>
  </si>
  <si>
    <t>虎志学</t>
  </si>
  <si>
    <t>2023-10-01 15:05:49</t>
  </si>
  <si>
    <t>宁夏分公司&gt;&gt;省公司&gt;&gt;互联网业务中心&gt;&gt;互联网业务中心投诉处理组</t>
  </si>
  <si>
    <t>高级模板内容：
投诉问题描述:详见TS202309261459332173不认可前期处理结果要求再次联系处理不认可退费的金额
争议月份:2023年9月
争议金额:0
用户要求:尽快回复处理（户来电反映自己家里面并没有安装宽带，但是却产生了费用，要求核实后进行三倍赔偿）</t>
  </si>
  <si>
    <t>您反映的问题，经核实属电话营销-解释宣传：宜昌融诚通信服务有限责任公司，业务名称AA。您反映IPTV扣费问题，经核实，宜昌融诚通信服务有限责任公司于2022-04-24 14:35:36给您转资畅爽冰激凌5G套餐129元（基础版）时，未给您解释清楚，转资后IPTV会产生扣费导致，已跟您解释清楚，考虑您感知，申请退22.5-23.9月IPTV费用，合计230元，24小时到帐，此费用不可打印发票，已再次联系您解释费用问题，您认可。</t>
  </si>
  <si>
    <t>ZX202309301553461214</t>
  </si>
  <si>
    <t>071701019913</t>
  </si>
  <si>
    <t>穆勇志</t>
  </si>
  <si>
    <t>2023-10-01 16:12:20</t>
  </si>
  <si>
    <t xml:space="preserve">
高级模板内容：
投诉问题描述:自己没有办理过宽带，每月还在扣费，不在归属地，要求线上销户
到厅时间:2023-09-30
到厅名称:无
办理业务:线上注销071701019913
营业厅地址:无
用户要求:要求线上销户</t>
  </si>
  <si>
    <t>电话营销-开通争议：拓见科技(深圳)有限公司武汉分公司(宜昌)，低消39元宽带200M主产品AA。用户反映电话营销办理低消缓装宽带时未与客户达成一致，已按客户要求取消宽带，宽带竣工后48小时内取消低消，并登记本月出账后，次月7日前退还22.7-23.10月宽带费用，回访满意</t>
  </si>
  <si>
    <t>TS202310011204261132</t>
  </si>
  <si>
    <t>16671741958</t>
  </si>
  <si>
    <t>洪家富</t>
  </si>
  <si>
    <t>2023-10-01 14:14:27</t>
  </si>
  <si>
    <t>[65岁以上老人]
高级模板内容：
投诉问题描述:用户要求屏蔽所有营销业务的订购，谢谢
争议业务名称:营销业务
受理渠道:无
争议月份:2023年10月
争议费用:0
一线客服在系统里:已取消
是否承诺退费:否
用户要求:用户要求屏蔽所有营销业务的订购</t>
  </si>
  <si>
    <t>TS202309301223322196</t>
  </si>
  <si>
    <t>投诉工单（2021版）&gt;&gt;移网&gt;&gt;【变更及服务】渠道服务&gt;&gt;手、网、短、微厅（含公众号）体验不便捷</t>
  </si>
  <si>
    <t>15607169560</t>
  </si>
  <si>
    <t>北京罗克维尔斯科技有限公司</t>
  </si>
  <si>
    <t>2023-10-01 09:28:46</t>
  </si>
  <si>
    <t>22年Q3Q4重点客户
高级模板内容：
投诉问题描述:用户称在联通APP无法看到发票详情，自己号码和同事一起办，自己同事都能正常看见，要求我方核实回电，谢谢
渠道名称:中国联通APP
办理业务名称:发票
页面提示:无
用户要求:用户称在联通APP无法看到发票详情，自己号码和同事一起办，自己同事都能正常看见，要求我方核实回电，谢谢</t>
  </si>
  <si>
    <t>用户反映发票问题，我部回电用户，告知核实为充值卡缴费，用户表示在京东充值，告知充值卡缴费发票需联系充值平台提供，用户知晓满意。</t>
  </si>
  <si>
    <t>TS202310011058162418</t>
  </si>
  <si>
    <t>15587986073</t>
  </si>
  <si>
    <t>刘广欣</t>
  </si>
  <si>
    <t>2023-10-01 15:08:28</t>
  </si>
  <si>
    <t xml:space="preserve">
高级模板内容：
投诉问题描述:宣传告知每个月返20元/只收取9元/月
业务名称:宣传和实际不符
宣传渠道:营业厅
宣传内容:宣传告知每个月返20元/只收取9元/月
实际情况:按照原价收取，没有返费
用户要求:处理费用问题，请核实处理，谢谢</t>
  </si>
  <si>
    <t>电子渠道：客户反馈套餐订购小天卡，承诺赠费20元未到账，已按客户要求勾选20元赠费*6个月，立即生效，并申请减免23.8-9月差价合计40元，24小时内到账，此费用不可打印账单发票，回访满意</t>
  </si>
  <si>
    <t>GZ202310011824332130</t>
  </si>
  <si>
    <t>故障工单（2021版）&gt;&gt;全语音门户自助报障&gt;&gt;全语音门户自助报障</t>
  </si>
  <si>
    <t>071703961339</t>
  </si>
  <si>
    <t>刘弘扬</t>
  </si>
  <si>
    <t>全语音自助受理</t>
  </si>
  <si>
    <t>故障工单（2021版）</t>
  </si>
  <si>
    <t>2023-10-01 22:53:07</t>
  </si>
  <si>
    <t>302001AAA/CBSS判断签约和配置不一样，配置速率低于签约带宽
装机地址：湖北省宜昌市西陵区窑湾街道石板社区石板铺路香山总部鑫苑小区2栋1单元9层901</t>
  </si>
  <si>
    <t>查中自恢复</t>
  </si>
  <si>
    <t>GZ202310011636271370</t>
  </si>
  <si>
    <t>071704320000</t>
  </si>
  <si>
    <t>东园</t>
  </si>
  <si>
    <t>2023-10-01 18:13:34</t>
  </si>
  <si>
    <t>101004光猫断电离线
装机地址：湖北省宜昌市西陵区窑湾街道沙河社区西湖路39号北辰明珠小区6栋1单元10层1001</t>
  </si>
  <si>
    <t>热熔接头故障</t>
  </si>
  <si>
    <t>GZ202310011635271361</t>
  </si>
  <si>
    <t>故障工单（2021版）&gt;&gt;融合&gt;&gt;【网络使用】宽带网络&gt;&gt;宽带无法上网</t>
  </si>
  <si>
    <t>071700311817</t>
  </si>
  <si>
    <t>陈俊锋</t>
  </si>
  <si>
    <t>2023-10-01 22:16:40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</si>
  <si>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红灯，要求公司马上派师傅上门检修，回复。</t>
  </si>
  <si>
    <t>引入段光纤故障</t>
  </si>
  <si>
    <t>GZ202310011615321237</t>
  </si>
  <si>
    <t>071700681221</t>
  </si>
  <si>
    <t>张兵</t>
  </si>
  <si>
    <t>2023-10-01 23:17:13</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</si>
  <si>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光猫只亮电源灯，已断电刷新重启，请师傅尽快上门检查维修。</t>
  </si>
  <si>
    <t>路由器、交换设备故障</t>
  </si>
  <si>
    <t>GZ202310011531150923</t>
  </si>
  <si>
    <t>071700091627</t>
  </si>
  <si>
    <t>崔拥军</t>
  </si>
  <si>
    <t>2023-10-01 17:33:24</t>
  </si>
  <si>
    <t>302001AAA/CBSS判断签约和配置不一样，配置速率低于签约带宽
装机地址：湖北省宜昌市西陵区窑湾街道沙河社区西湖路39号北辰明珠小区10栋1单元14层1402</t>
  </si>
  <si>
    <t>固网派送失败，自动退单,有重复单存在,建单失败！</t>
  </si>
  <si>
    <t>GZ202310011358180293</t>
  </si>
  <si>
    <t>故障工单（2021版）&gt;&gt;融合&gt;&gt;【网络使用】宽带网络&gt;&gt;网速慢</t>
  </si>
  <si>
    <t>071700629485</t>
  </si>
  <si>
    <t>杜莎</t>
  </si>
  <si>
    <t>2023-10-01 20:45:56</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</si>
  <si>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:用户表示宽带上网很慢，在线解释无效，要求上门处理。</t>
  </si>
  <si>
    <t>用户家庭内部网线、熔/连接头、皮线光缆、暗线故障</t>
  </si>
  <si>
    <t>GZ202310011343190188</t>
  </si>
  <si>
    <t>071700342499</t>
  </si>
  <si>
    <t>袁宇森</t>
  </si>
  <si>
    <t>2023-10-01 18:21:30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</si>
  <si>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:网络连不上刷新无效要求尽快联系处理</t>
  </si>
  <si>
    <t>GZ202310011320230038</t>
  </si>
  <si>
    <t>071704214001</t>
  </si>
  <si>
    <t>彭明</t>
  </si>
  <si>
    <t>2023-10-01 17:51:31</t>
  </si>
  <si>
    <t>102002CBSS状态正常，AAA状态异常
装机地址：湖北省宜昌市当阳市玉阳街道办事处望城村望城村环南54号1栋周边</t>
  </si>
  <si>
    <t>GZ202310011309032440</t>
  </si>
  <si>
    <t>071704193233</t>
  </si>
  <si>
    <t>张启立</t>
  </si>
  <si>
    <t>2023-10-01 14:09:31</t>
  </si>
  <si>
    <t>302001AAA/CBSS判断签约和配置不一样，配置速率低于签约带宽
装机地址：湖北省宜昌市夷陵区小溪塔街道丁家坝社区丁家坝散户区龙台三巷62号周边</t>
  </si>
  <si>
    <t>GZ202310011257422365</t>
  </si>
  <si>
    <t>故障工单（2021版）&gt;&gt;融合&gt;&gt;【IPTV使用】IPTV&gt;&gt;IPTV无法观看</t>
  </si>
  <si>
    <t>071701002308</t>
  </si>
  <si>
    <t>王顺江</t>
  </si>
  <si>
    <t>2023-10-01 21:59:32</t>
  </si>
  <si>
    <t>071701002308命中精准预判服务场景:[65岁以上老人]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机顶盒无法使用，要求师傅尽快上门处理</t>
  </si>
  <si>
    <t>用户电脑、手机、PAD、电视、智能家居设备等终端问题，用户操作问题</t>
  </si>
  <si>
    <t>GZ202310011252312328</t>
  </si>
  <si>
    <t>071700002213</t>
  </si>
  <si>
    <t>李晓雨</t>
  </si>
  <si>
    <t>2023-10-01 22:26:02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</si>
  <si>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</si>
  <si>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WiFi覆盖问题导致网络不稳定，视频感知差</t>
  </si>
  <si>
    <t>GZ202310011240202227</t>
  </si>
  <si>
    <t>071700279185</t>
  </si>
  <si>
    <t>魏进</t>
  </si>
  <si>
    <t>2023-10-01 18:24:49</t>
  </si>
  <si>
    <t>302004光猫与签约速率不匹配（端业不匹配）
装机地址：湖北省宜昌市宜都市高坝洲镇宋山冲村宋山冲村3组卫生室周边</t>
  </si>
  <si>
    <t>GZ202310011237412212</t>
  </si>
  <si>
    <t>071700708819</t>
  </si>
  <si>
    <t>任成彬</t>
  </si>
  <si>
    <t>2023-10-01 13:46:30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</si>
  <si>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问题（现象）描述:用户来电反映称宽带监控无法存储回放
故障时间:2023-10-01
服务状态是否正常:是
设备灯显示:正常
错误代码:无
是否重启设备:已重启未恢复
用户要求:尽快上门处理</t>
  </si>
  <si>
    <t>GZ202310011236232201</t>
  </si>
  <si>
    <t>071700077457</t>
  </si>
  <si>
    <t>邓春容</t>
  </si>
  <si>
    <t>2023-10-01 17:23:48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</si>
  <si>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</si>
  <si>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GZ202310011231562154</t>
  </si>
  <si>
    <t>071704079335</t>
  </si>
  <si>
    <t>龙国英</t>
  </si>
  <si>
    <t>2023-10-01 19:54:43</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</si>
  <si>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</si>
  <si>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机顶盒故障</t>
  </si>
  <si>
    <t>GZ202310011227532130</t>
  </si>
  <si>
    <t>071700071932</t>
  </si>
  <si>
    <t>严立英</t>
  </si>
  <si>
    <t>2023-10-01 15:42:16</t>
  </si>
  <si>
    <t>302001AAA/CBSS判断签约和配置不一样，配置速率低于签约带宽
装机地址：湖北省宜昌市东山开发区发展大道99号清江润城58栋2单元18楼1802</t>
  </si>
  <si>
    <t>光猫、LAN/DSL上行网关终端故障</t>
  </si>
  <si>
    <t>GZ202310011225422112</t>
  </si>
  <si>
    <t>071700942876</t>
  </si>
  <si>
    <t>王正玲</t>
  </si>
  <si>
    <t>2023-10-01 19:11:44</t>
  </si>
  <si>
    <t>301001光猫收发光功率异常
装机地址：湖北省宜昌市远安县鸣凤镇安泰社区凤凰湾5栋1单元1层104</t>
  </si>
  <si>
    <t>GZ202310011223542104</t>
  </si>
  <si>
    <t>071700050575</t>
  </si>
  <si>
    <t>刘祥该</t>
  </si>
  <si>
    <t>2023-10-01 19:08:45</t>
  </si>
  <si>
    <t>#2022重保客户#101004光猫断电离线
装机地址：湖北省宜昌市西陵区西陵街道刘家大堰社区刘家大堰51栋1单元1楼102</t>
  </si>
  <si>
    <t>GZ202310011222592094</t>
  </si>
  <si>
    <t>故障工单（2021版）&gt;&gt;宽带&gt;&gt;【网络使用】宽带网络&gt;&gt;网速慢</t>
  </si>
  <si>
    <t>071700013757</t>
  </si>
  <si>
    <t>APP_HAND_ALL</t>
  </si>
  <si>
    <t>2023-10-01 15:57:52</t>
  </si>
  <si>
    <t>网速过慢
装机地址：湖北省宜昌市东山开发区发展大道99号清江润城57栋1单元25楼2504</t>
  </si>
  <si>
    <t>用户侧其他问题</t>
  </si>
  <si>
    <t>GZ202310011211422008</t>
  </si>
  <si>
    <t>071700069625</t>
  </si>
  <si>
    <t>宋少峰</t>
  </si>
  <si>
    <t>2023-10-01 14:24:07</t>
  </si>
  <si>
    <t>#2022重保客户#网速过慢
装机地址：湖北省宜昌市伍家区宝塔河街办城东大道180号东南岸5栋1单元20楼2003</t>
  </si>
  <si>
    <t>GZ202310011157171899</t>
  </si>
  <si>
    <t>071703605120</t>
  </si>
  <si>
    <t>吴华荣</t>
  </si>
  <si>
    <t>2023-10-01 16:39:12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</si>
  <si>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光猫红灯，要求师傅维修并回复</t>
  </si>
  <si>
    <t>冷接故障</t>
  </si>
  <si>
    <t>GZ202310011133251715</t>
  </si>
  <si>
    <t>071700036536</t>
  </si>
  <si>
    <t>张宇</t>
  </si>
  <si>
    <t>2023-10-01 17:59:41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</si>
  <si>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用户表示频繁掉线，表示不满，要求师傅上门处理</t>
  </si>
  <si>
    <t>GZ202310011131101691</t>
  </si>
  <si>
    <t>071700098371</t>
  </si>
  <si>
    <t>李祖云</t>
  </si>
  <si>
    <t>2023-10-01 17:40:33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</si>
  <si>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用户办理了IPTV，现在电视看不了，要求派师傅上门检修，请处理</t>
  </si>
  <si>
    <t>GZ202310011131011688</t>
  </si>
  <si>
    <t>071700342588</t>
  </si>
  <si>
    <t>陈宇</t>
  </si>
  <si>
    <t>2023-10-01 19:04:47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</si>
  <si>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:071700342588
湖北省宜昌市夷陵区小溪塔镇夷兴大道王子鞋城1楼
用户反映宽带无法使用，重启无效，用户要求尽快处理，请处理并回复
</t>
  </si>
  <si>
    <t>GZ202310011116391570</t>
  </si>
  <si>
    <t>071700026421</t>
  </si>
  <si>
    <t>徐高峰</t>
  </si>
  <si>
    <t>2023-10-01 14:01:34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</si>
  <si>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光猫红灯</t>
  </si>
  <si>
    <t>GZ202310011108051485</t>
  </si>
  <si>
    <t>071700000717</t>
  </si>
  <si>
    <t>余勤</t>
  </si>
  <si>
    <t>2023-10-01 15:49:22</t>
  </si>
  <si>
    <t>302004光猫与签约速率不匹配（端业不匹配）</t>
  </si>
  <si>
    <t>GZ202310011052211351</t>
  </si>
  <si>
    <t>071701078109</t>
  </si>
  <si>
    <t>徐斌</t>
  </si>
  <si>
    <t>2023-10-01 13:12:44</t>
  </si>
  <si>
    <t xml:space="preserve">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问题（现象）描述:用户来电反映宽带无法上网，要求我们尽快派人处理
故障时间:2023-09-30
服务状态是否正常:是
设备灯显示:正常
错误代码:无
是否重启设备:已重启未恢复
装机地址:无
用户要求:用户来电反映宽带无法上网，要求我们尽快派人处理</t>
  </si>
  <si>
    <t>GZ202310011051461341</t>
  </si>
  <si>
    <t>071700379897</t>
  </si>
  <si>
    <t>望雪松</t>
  </si>
  <si>
    <t>2023-10-01 16:07:53</t>
  </si>
  <si>
    <t>302001AAA/CBSS判断签约和配置不一样，配置速率低于签约带宽
装机地址：湖北省宜昌市夷陵区小溪塔街道营盘社区罗河路河畔春秋小区3栋2单元11层1103户</t>
  </si>
  <si>
    <t>GZ202310011028221105</t>
  </si>
  <si>
    <t>071700362699</t>
  </si>
  <si>
    <t>姜春艳</t>
  </si>
  <si>
    <t>2023-10-01 11:36:46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</si>
  <si>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问题（现象）描述:电视机看不了，要求上门检测
故障时间:2023-10-01
宽带是否安装IPTV:是
宽带是否可正常上网:是
是否重启设备:已重启未恢复</t>
  </si>
  <si>
    <t>GZ202310011020031017</t>
  </si>
  <si>
    <t>071700347310</t>
  </si>
  <si>
    <t>2023-10-01 14:13:51</t>
  </si>
  <si>
    <t>302002局方OLT设备收光功率异常。
装机地址：湖北省宜昌市夷陵区小溪塔街道办事处东湖社区双虹大道片区东湖大道1-2-1号周边</t>
  </si>
  <si>
    <t>GZ202310011008320916</t>
  </si>
  <si>
    <t>071700290678</t>
  </si>
  <si>
    <t>曹阳</t>
  </si>
  <si>
    <t>2023-10-01 18:29:22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</si>
  <si>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宽带网络无法使用，光信号红灯，要求派专人检修，请处理</t>
  </si>
  <si>
    <t>GZ202310011008020910</t>
  </si>
  <si>
    <t>071701040410</t>
  </si>
  <si>
    <t>梅龙</t>
  </si>
  <si>
    <t>2023-10-01 14:45:36</t>
  </si>
  <si>
    <t>宽带报障-MODEM故障
装机地址：湖北省宜昌市伍家岗区宝塔河街道艾家嘴社区东山大道375号125队片区东山大道373-12号12栋12单元4层112</t>
  </si>
  <si>
    <t>GZ202310010947050683</t>
  </si>
  <si>
    <t>071703027313</t>
  </si>
  <si>
    <t>覃鹏成</t>
  </si>
  <si>
    <t>2023-10-01 17:20:10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</si>
  <si>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IPTV无法观看需要专人上门维修</t>
  </si>
  <si>
    <t>GZ202310010940360610</t>
  </si>
  <si>
    <t>071703986230</t>
  </si>
  <si>
    <t>王建军</t>
  </si>
  <si>
    <t>2023-10-01 15:11:35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</si>
  <si>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</si>
  <si>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GZ202310010935530570</t>
  </si>
  <si>
    <t>071704272322</t>
  </si>
  <si>
    <t>罗勇</t>
  </si>
  <si>
    <t>2023-10-01 15:17:55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</si>
  <si>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:用户反映宽带上网慢，要求师傅上门解释，且表示自己实装地址不一致，自己家里实际住在金亚五号1栋1单元2单元802，要求一并核实处理</t>
  </si>
  <si>
    <t>GZ202310010923060442</t>
  </si>
  <si>
    <t>故障工单（2021版）&gt;&gt;宽带&gt;&gt;【网络使用】宽带网络&gt;&gt;突发故障--宽带网络故障</t>
  </si>
  <si>
    <t>071700010062</t>
  </si>
  <si>
    <t>严东玉</t>
  </si>
  <si>
    <t>2023-10-01 12:50:31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</si>
  <si>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装机地址：湖北省宜昌市猇亭区机场路黄龙寺村二组31号私房周边</t>
  </si>
  <si>
    <t>GZ202310010916490390</t>
  </si>
  <si>
    <t>071700965614</t>
  </si>
  <si>
    <t>杨艳</t>
  </si>
  <si>
    <t>2023-10-01 15:01:28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</si>
  <si>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:用户来电反映宽带网络慢，表示前期师傅告知光衰大，但家里人没空一直没上门，现来电要求尽快安排师傅上门检修，请处理</t>
  </si>
  <si>
    <t>GZ202310010832160081</t>
  </si>
  <si>
    <t>071700331166</t>
  </si>
  <si>
    <t>胡萍</t>
  </si>
  <si>
    <t>2023-10-01 15:28:30</t>
  </si>
  <si>
    <t>102002CBSS状态正常，AAA状态异常
装机地址：湖北省宜昌市夷陵区河心公园全家享专用</t>
  </si>
  <si>
    <t>GZ202310010806122458</t>
  </si>
  <si>
    <t>071700999242</t>
  </si>
  <si>
    <t>李艳芳</t>
  </si>
  <si>
    <t>2023-10-01 13:32:07</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</si>
  <si>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:宽带离线。用户表示入户线断了，请处理</t>
  </si>
  <si>
    <t>GZ202310010803262451</t>
  </si>
  <si>
    <t>071703635942</t>
  </si>
  <si>
    <t>刘长兵</t>
  </si>
  <si>
    <t>2023-10-01 16:21:44</t>
  </si>
  <si>
    <t>101004光猫断电离线
装机地址：湖北省宜昌市伍家岗区宝塔河街道张家坡社区万寿桥工商所片区东山大道305-1号1栋3单元1层101</t>
  </si>
  <si>
    <t>GZ202310010715412361</t>
  </si>
  <si>
    <t>故障工单（2021版）&gt;&gt;宽带&gt;&gt;【网络使用】宽带网络&gt;&gt;宽带无法上网</t>
  </si>
  <si>
    <t>071700204989</t>
  </si>
  <si>
    <t>周孝龙</t>
  </si>
  <si>
    <t>2023-10-01 10:58:02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</si>
  <si>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问题（现象）描述:用户来电称家里宽带没有王要求维修
故障时间:2023-10-01
服务状态是否正常:是
设备灯显示:红灯
错误代码:/
是否重启设备:已重启未恢复
用户要求:维修</t>
  </si>
  <si>
    <t>GZ202310010031212250</t>
  </si>
  <si>
    <t>071704225352</t>
  </si>
  <si>
    <t>秦娇</t>
  </si>
  <si>
    <t>2023-10-01 14:56:10</t>
  </si>
  <si>
    <t>101004光猫断电离线
装机地址：湖北省宜昌市高新区北苑街道厦门路社区北苑路春华星运城3栋2单元23楼2302</t>
  </si>
  <si>
    <t>GZ202309302215021970</t>
  </si>
  <si>
    <t>071701009958</t>
  </si>
  <si>
    <t>任文明</t>
  </si>
  <si>
    <t>2023-10-01 10:37:36</t>
  </si>
  <si>
    <t xml:space="preserve">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
故障时间:2023-09-30
宽带是否安装IPTV:是
宽带是否可正常上网:是
是否重启设备:已重启未恢复</t>
  </si>
  <si>
    <t>GZ202309302147551831</t>
  </si>
  <si>
    <t>071700403857</t>
  </si>
  <si>
    <t>梅娜</t>
  </si>
  <si>
    <t>2023-10-01 17:03:48</t>
  </si>
  <si>
    <t>302001AAA/CBSS判断签约和配置不一样，配置速率低于签约带宽
装机地址：湖北省宜昌市五峰土家族自治县渔洋关镇三房坪社区黄龙路黄龙寨17栋1单元6楼601</t>
  </si>
  <si>
    <t>GZ202309302107341634</t>
  </si>
  <si>
    <t>071700028731</t>
  </si>
  <si>
    <t>万浩</t>
  </si>
  <si>
    <t>2023-10-01 20:15:28</t>
  </si>
  <si>
    <t>#2022重保客户#302004光猫与签约速率不匹配（端业不匹配）
装机地址：湖北省宜昌市伍家区东站路宜城春晓7栋1单元21楼2103</t>
  </si>
  <si>
    <t>GZ202309302058411582</t>
  </si>
  <si>
    <t>071701065199</t>
  </si>
  <si>
    <t>覃媛媛</t>
  </si>
  <si>
    <t>2023-10-01 08:54:32</t>
  </si>
  <si>
    <t>302001AAA/CBSS判断签约和配置不一样，配置速率低于签约带宽
装机地址：湖北省宜昌市西陵区夜明珠街道望洲岗社区列电路望州岗村6组44号周边</t>
  </si>
  <si>
    <t>GZ202309302037591431</t>
  </si>
  <si>
    <t>故障工单（2021版）&gt;&gt;宽带&gt;&gt;【网络使用】宽带网络&gt;&gt;上网卡顿/掉线/延时/信号弱/不稳定/网页无法打开</t>
  </si>
  <si>
    <t>071700042025</t>
  </si>
  <si>
    <t>2023-10-01 22:37:33</t>
  </si>
  <si>
    <t>无法打开网页
装机地址：湖北省宜昌市伍家区宝塔河街办城东大道106号清江尚玲珑13栋1单元32楼3203清江尚玲珑13栋1单元32楼3202</t>
  </si>
  <si>
    <t>GZ202309302028031365</t>
  </si>
  <si>
    <t>071700087807</t>
  </si>
  <si>
    <t>黄明珍</t>
  </si>
  <si>
    <t>2023-10-01 11:54:52</t>
  </si>
  <si>
    <t>302002局方OLT设备收光功率异常。
装机地址：湖北省宜昌市猇亭区七里冲路七里新村安居小区35栋2单元3层205</t>
  </si>
  <si>
    <t>GZ202309302024431343</t>
  </si>
  <si>
    <t>071701068863</t>
  </si>
  <si>
    <t>周立银</t>
  </si>
  <si>
    <t>2023-10-01 08:45:12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</si>
  <si>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13207216979
071701068863
湖北省宜昌市西陵区夜明珠街道望洲岗社区列电路望州岗村7组
不能上网，刷新无效，请尽快联系17720599083上门维修</t>
  </si>
  <si>
    <t>GZ202309302017121284</t>
  </si>
  <si>
    <t>071704094412</t>
  </si>
  <si>
    <t>周勇</t>
  </si>
  <si>
    <t>2023-10-01 15:22:51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</si>
  <si>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t>
  </si>
  <si>
    <t>GZ202309302015551273</t>
  </si>
  <si>
    <t>故障工单（2021版）&gt;&gt;IVR自助报障&gt;&gt;IVR自助报障</t>
  </si>
  <si>
    <t>071701010154</t>
  </si>
  <si>
    <t>张业群</t>
  </si>
  <si>
    <t>湖北</t>
  </si>
  <si>
    <t>2023-10-01 10:19:58</t>
  </si>
  <si>
    <t>用户来电反映宽带071701010154从2023年09月30日开始无法上网，故障地址湖北省宜昌市西陵区葛洲坝街道办石子岭社区葛洲坝合作有线宽带IPTV专用，联系电话13217170468，请处理，谢谢！</t>
  </si>
  <si>
    <t>GZ202309302012551252</t>
  </si>
  <si>
    <t>071700313574</t>
  </si>
  <si>
    <t>高长青</t>
  </si>
  <si>
    <t>2023-10-01 15:37:21</t>
  </si>
  <si>
    <t>102002CBSS状态正常，AAA状态异常
装机地址：湖北省宜昌市夷陵区夷陵雾渡河营服中心4G-CPE项目卡186-7420-2284卡</t>
  </si>
  <si>
    <t>GZ202309302012011245</t>
  </si>
  <si>
    <t>071700207701</t>
  </si>
  <si>
    <t>冉敏</t>
  </si>
  <si>
    <t>2023-10-01 13:28:45</t>
  </si>
  <si>
    <t>302004光猫与签约速率不匹配（端业不匹配）
装机地址：湖北省宜昌市宜都市陆城镇杨守敬大道尤家苑3栋2单元1层102户</t>
  </si>
  <si>
    <t>GZ202309301957171121</t>
  </si>
  <si>
    <t>071700068901</t>
  </si>
  <si>
    <t>吕林</t>
  </si>
  <si>
    <t>2023-10-01 15:54:42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</si>
  <si>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:用户表示宽带无法使用，多次刷新无效，要求上门处理。</t>
  </si>
  <si>
    <t>GZ202309301931320912</t>
  </si>
  <si>
    <t>071703944044</t>
  </si>
  <si>
    <t>刘坤民</t>
  </si>
  <si>
    <t>2023-10-01 11:46:36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</si>
  <si>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光猫红灯</t>
  </si>
  <si>
    <t>GZ202309301926410879</t>
  </si>
  <si>
    <t>071700868231</t>
  </si>
  <si>
    <t>林丽</t>
  </si>
  <si>
    <t>2023-10-01 18:19:46</t>
  </si>
  <si>
    <t>#2022重保客户#301001光猫收发光功率异常
装机地址：湖北省宜昌市当阳市玉阳办事处广洲路凯旋名邸10栋3单元8层801</t>
  </si>
  <si>
    <t>GZ202309301855520653</t>
  </si>
  <si>
    <t>071700206273</t>
  </si>
  <si>
    <t>刘醒</t>
  </si>
  <si>
    <t>2023-10-01 10:23:36</t>
  </si>
  <si>
    <t>网络不稳定，网络停用
装机地址：湖北省宜昌市宜都市陆城镇清江大道雅斯国际广场小区6栋1单元17层1703户</t>
  </si>
  <si>
    <t>GZ202309301744280110</t>
  </si>
  <si>
    <t>071701026390</t>
  </si>
  <si>
    <t>郭建龙</t>
  </si>
  <si>
    <t>2023-10-01 17:21:09</t>
  </si>
  <si>
    <t xml:space="preserve">071701026390命中精准预判服务场景:[65岁以上老人]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:用户表示房子装修，设备都拆了下来，现在不会安装，要求师傅上门处理，加急处理并回复</t>
  </si>
  <si>
    <t>GZ202309301711452396</t>
  </si>
  <si>
    <t>071700295310</t>
  </si>
  <si>
    <t>崔小兵</t>
  </si>
  <si>
    <t>2023-10-01 18:41:06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</si>
  <si>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无法看节目，重启无效，请尽快处理</t>
  </si>
  <si>
    <t>GZ202309301621552049</t>
  </si>
  <si>
    <t>071700300890</t>
  </si>
  <si>
    <t>袁俊</t>
  </si>
  <si>
    <t>2023-10-01 14:27:46</t>
  </si>
  <si>
    <t>301001光猫收发光功率异常
装机地址：湖北省宜昌市夷陵区鸦鹊岭镇汉宜路黄金堂村1组209号周边</t>
  </si>
  <si>
    <t>GZ202309301601131864</t>
  </si>
  <si>
    <t>故障工单（2021版）&gt;&gt;宽带&gt;&gt;【IPTV使用】IPTV&gt;&gt;IPTV无法观看</t>
  </si>
  <si>
    <t>071704557234</t>
  </si>
  <si>
    <t>周建华</t>
  </si>
  <si>
    <t>2023-10-01 11:31:34</t>
  </si>
  <si>
    <t>IPTV内容不完整/无法使用
装机地址：湖北省宜昌市西陵区葛洲坝街道石子岭社区葛洲坝合作有线宽带IPTV专用</t>
  </si>
  <si>
    <t>GZ202309301145252340</t>
  </si>
  <si>
    <t>071701075011</t>
  </si>
  <si>
    <t>李梦丽</t>
  </si>
  <si>
    <t>2023-10-01 17:01:44</t>
  </si>
  <si>
    <t>102002CBSS状态正常，AAA状态异常
装机地址：湖北省宜昌市西陵区学院街道东正街社区西陵一路13号宜昌联通公司融合宽带项目专用</t>
  </si>
  <si>
    <t>GZ202309301013021338</t>
  </si>
  <si>
    <t>071700145703</t>
  </si>
  <si>
    <t>李诗平</t>
  </si>
  <si>
    <t>2023-10-01 13:21:07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</si>
  <si>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问题（现象）描述:用户表示已经有半年没有用宽带了，宽带光猫一直亮红灯，现要尽快联系报修
故障时间:2023-09-30
服务状态是否正常:是
设备灯显示:正常
错误代码:无
是否重启设备:不配合
装机地址:湖北省宜昌市枝江市仙女镇仙女新农村仙女村一组周边
用户要求:要求加急尽快报修</t>
  </si>
  <si>
    <t>GZ202309300901110648</t>
  </si>
  <si>
    <t>071700160357</t>
  </si>
  <si>
    <t>陈江萍</t>
  </si>
  <si>
    <t>2023-10-01 13:05:55</t>
  </si>
  <si>
    <t>101004光猫断电离线
装机地址：湖北省宜昌市枝江市马家店镇江汉大道61699部队生活区东院93栋1-3单元</t>
  </si>
  <si>
    <t>GZ202309300846460532</t>
  </si>
  <si>
    <t>071700312746</t>
  </si>
  <si>
    <t>望开建</t>
  </si>
  <si>
    <t>2023-10-01 17:20:36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</si>
  <si>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:pon闪烁，要求师傅上门，请处理</t>
  </si>
  <si>
    <t>GZ202309292134222045</t>
  </si>
  <si>
    <t>071700260223</t>
  </si>
  <si>
    <t>李毓元</t>
  </si>
  <si>
    <t>2023-10-01 08:25:56</t>
  </si>
  <si>
    <t>101004光猫断电离线
装机地址：湖北省宜昌市宜都市陆城街道办事处尾笔社区尾笔社区4组38号周边</t>
  </si>
  <si>
    <t>GZ202309292044221673</t>
  </si>
  <si>
    <t>071700845105</t>
  </si>
  <si>
    <t>鲁玉洁</t>
  </si>
  <si>
    <t>在线客服机器人</t>
  </si>
  <si>
    <t>2023-10-01 09:12:33</t>
  </si>
  <si>
    <t>#2022重保客户#22年Q3Q4重点客户22年Q3Q4重点客户网速过慢</t>
  </si>
  <si>
    <t>GZ202309291928081024</t>
  </si>
  <si>
    <t>071700824456</t>
  </si>
  <si>
    <t>肖瑞芝</t>
  </si>
  <si>
    <t>2023-10-01 15:56:22</t>
  </si>
  <si>
    <t>301001光猫收发光功率异常
装机地址：湖北省宜昌市当阳市玉阳街道办事处东门楼社区广洲路凯旋名邸10栋3单元9层902</t>
  </si>
  <si>
    <t>GZ202309291741460166</t>
  </si>
  <si>
    <t>071703512947</t>
  </si>
  <si>
    <t>周凤玲</t>
  </si>
  <si>
    <t>2023-10-01 14:50:55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</si>
  <si>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注册灯闪烁，宽带无法上网，请处理。</t>
  </si>
  <si>
    <t>GZ202309290908470823</t>
  </si>
  <si>
    <t>071700502192</t>
  </si>
  <si>
    <t>赵承明</t>
  </si>
  <si>
    <t>2023-10-01 17:07:45</t>
  </si>
  <si>
    <t>宽带报障-网速慢
装机地址：湖北省宜昌市长阳县长阳城区营服中心4G-CPE项目卡130-3271-4434卡</t>
  </si>
  <si>
    <t>GZ202309281811530021</t>
  </si>
  <si>
    <t>071700506205</t>
  </si>
  <si>
    <t>方华英</t>
  </si>
  <si>
    <t>2023-10-01 17:08:50</t>
  </si>
  <si>
    <t>宽带报障-宽带频繁掉线
装机地址：湖北省宜昌市长阳县长阳城区营服中心4G-CPE项目新号码池</t>
  </si>
  <si>
    <t>GZ202309281707302028</t>
  </si>
  <si>
    <t>071700403499</t>
  </si>
  <si>
    <t>李先伦</t>
  </si>
  <si>
    <t>2023-10-01 14:43:53</t>
  </si>
  <si>
    <t>宽带报障-无法登陆
装机地址：湖北省宜昌市五峰县五峰城西营服中心4G-CPE项目新号码池</t>
  </si>
  <si>
    <t>GZ202309271308230774</t>
  </si>
  <si>
    <t>071700831057</t>
  </si>
  <si>
    <t>全国国</t>
  </si>
  <si>
    <t>2023-10-01 17:01:27</t>
  </si>
  <si>
    <t>宽带报障-宽带频繁掉线
装机地址：湖北省宜昌市当阳市玉阳街道办事处熊家山社区南正街14号当阳城区营服中心4G-CPE项目无资源地址</t>
  </si>
  <si>
    <t>GZ202309271132290019</t>
  </si>
  <si>
    <t>071700687664</t>
  </si>
  <si>
    <t>宋秀香</t>
  </si>
  <si>
    <t>2023-10-01 20:53:22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</si>
  <si>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:红灯</t>
  </si>
  <si>
    <t>GZ202309271124222449</t>
  </si>
  <si>
    <t>故障工单（2021版）&gt;&gt;融合&gt;&gt;【网络使用】固话&gt;&gt;固话无法通话</t>
  </si>
  <si>
    <t>07176903677</t>
  </si>
  <si>
    <t>夏杰</t>
  </si>
  <si>
    <t>固话业务</t>
  </si>
  <si>
    <t>2023-10-01 14:49:10</t>
  </si>
  <si>
    <t xml:space="preserve">判断省分:湖北
:传入参数
是否本地本网用户:是
是否停机:正常
请到业务通知判断是否群障:否
::
高级模板内容：
问题（现象）描述:用户称固话无法接听，要求维修，请处理，谢谢
故障时间:2023-09-27
服务状态是否正常:是
装机地址:胜利4路星光天地2楼
用户要求:用户称固话无法接听，要求维修，请处理，谢谢
第二联系电话:13032739485</t>
  </si>
  <si>
    <t>GZ202309261500302007</t>
  </si>
  <si>
    <t>071700749746</t>
  </si>
  <si>
    <t>杨英</t>
  </si>
  <si>
    <t>2023-10-01 17:09:38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</si>
  <si>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:宽带无法上网需要专人处理</t>
  </si>
  <si>
    <t>GZ202309261429241799</t>
  </si>
  <si>
    <t>071703126037</t>
  </si>
  <si>
    <t>周文婷</t>
  </si>
  <si>
    <t>2023-10-01 16:57:13</t>
  </si>
  <si>
    <t>网络不稳定
装机地址：湖北省宜昌市西陵区大学路8号三峡大学(无资源)校园网</t>
  </si>
  <si>
    <t>GZ202309251148410971</t>
  </si>
  <si>
    <t>071700402749</t>
  </si>
  <si>
    <t>肖用柏</t>
  </si>
  <si>
    <t>2023-10-01 14:35:19</t>
  </si>
  <si>
    <t>071700402749命中精准预判服务场景:[65岁以上老人]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cpe宽带无法使用，刷新重启无效，要求师傅上门处理</t>
  </si>
  <si>
    <t>GZ202309251032460317</t>
  </si>
  <si>
    <t>071700830106</t>
  </si>
  <si>
    <t>尚廷让</t>
  </si>
  <si>
    <t>2023-10-01 16:58:10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</si>
  <si>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:湖北省宜昌市当阳市湖北省宜昌市当阳市城区观岭庙村5组，cpe无法上网，重启无效，要求公司检查原因处理并回复</t>
  </si>
  <si>
    <t>GZ202309240900261429</t>
  </si>
  <si>
    <t>故障工单（2021版）&gt;&gt;宽带&gt;&gt;【网络使用】宽带网络&gt;&gt;联通设施（线杆、井盖、机房等）问题</t>
  </si>
  <si>
    <t>13477181117</t>
  </si>
  <si>
    <t>2023-10-01 10:30:40</t>
  </si>
  <si>
    <t>用户来电反映湖北省宜昌市夷陵区五渡河镇交站垭村10组的联通网线在田里面，影响农民种田，要求尽快把线移走，请核实处理，谢谢。</t>
  </si>
  <si>
    <t>电线电缆：已通知维护人员现场核查处理，已向客户解释说明，满意。</t>
  </si>
  <si>
    <t>GZ202309231647210261</t>
  </si>
  <si>
    <t>071700043468</t>
  </si>
  <si>
    <t>杨龙红</t>
  </si>
  <si>
    <t>2023-10-01 14:34:10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</si>
  <si>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故障时间:2023-09-23
服务状态是否正常:是
设备灯显示:红灯
错误代码:无
是否重启设备:已重启未恢复
用户要求:用户来电反映宽带从（23.9.23）开始（无法上网），错误代码（无），设备灯显示（红灯），已建议用户重启设备（已重启未恢复），用户要求尽快上门处理。装机地址（湖北省宜昌市西陵区宜昌联通CBSS项目专用CPE地址）联系电话（15629373013）</t>
  </si>
  <si>
    <t>GZ202309231410181514</t>
  </si>
  <si>
    <t>071700202103</t>
  </si>
  <si>
    <t>刘令令</t>
  </si>
  <si>
    <t>2023-10-01 14:32:21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</si>
  <si>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:账号离线，刷新无效，老人家不会操作，用户要求上门检查</t>
  </si>
  <si>
    <t>GZ202309222058381673</t>
  </si>
  <si>
    <t>071700429538</t>
  </si>
  <si>
    <t>高云波</t>
  </si>
  <si>
    <t>2023-10-01 16:22:01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</si>
  <si>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:无线CPE故障，刷新重启无效。表示是老人使用，要求尽快安排人联系处理</t>
  </si>
  <si>
    <t>GZ202309201252081349</t>
  </si>
  <si>
    <t>071700445341</t>
  </si>
  <si>
    <t>黄发金</t>
  </si>
  <si>
    <t>2023-10-01 08:51:38</t>
  </si>
  <si>
    <t>#2022重保客户##2022重保客户#301001光猫收发光功率异常
装机地址：湖北省宜昌市五峰土家族自治县五峰镇水尽司村水尽司村2组157号周边</t>
  </si>
  <si>
    <t>引入段以上ODN光纤光缆故障</t>
  </si>
  <si>
    <t>GZ202309191044380754</t>
  </si>
  <si>
    <t>071703087758</t>
  </si>
  <si>
    <t>苏振涛</t>
  </si>
  <si>
    <t>2023-10-01 10:33:53</t>
  </si>
  <si>
    <t>用户来电反映宽带071703087758从2023年09月19日开始无法上网，故障地址湖北省宜昌市五峰土家族自治县渔洋关镇涨水坪村涨水坪村6组50号周边，联系电话18671601026，请处理，谢谢！</t>
  </si>
  <si>
    <t>市政施工/供电/割接改造</t>
  </si>
  <si>
    <t>GZ202309160859021715</t>
  </si>
  <si>
    <t>071703062577</t>
  </si>
  <si>
    <t>林雪</t>
  </si>
  <si>
    <t>2023-10-01 10:32:48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</si>
  <si>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9月16日）开始（无法上网），错误代码（无），设备灯显示（红灯），已建议用户重启设备（已重启未恢复），用户要求尽快上门处理。装机地址（湖北省宜昌市秭归县茅坪镇陈家冲村花果园村1组24号周边）联系电话（15572726777）
故障时间:2023-09-16
服务状态是否正常:是
设备灯显示:红灯
错误代码:无
是否重启设备:已重启未恢复
装机地址:湖北省宜昌市秭归县茅坪镇陈家冲村花果园村1组24号周边
用户要求:上门维修</t>
  </si>
  <si>
    <t>GZ202309150832251391</t>
  </si>
  <si>
    <t>071700514079</t>
  </si>
  <si>
    <t>覃雨辉</t>
  </si>
  <si>
    <t>2023-10-01 17:04:47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</si>
  <si>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:用户表示宽带无法使用，光猫闪红灯，请公司尽快处理并回复</t>
  </si>
  <si>
    <t>GZ202309131654290425</t>
  </si>
  <si>
    <t>071700600639</t>
  </si>
  <si>
    <t>周祖光</t>
  </si>
  <si>
    <t>2023-10-01 09:14:55</t>
  </si>
  <si>
    <t xml:space="preserve">#2022重保客户#071700600639命中精准预判服务场景:[65岁以上老人]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:用户表示宽带无法使用，光猫亮红灯，要求公司处理。</t>
  </si>
  <si>
    <t>GZ202309131449391983</t>
  </si>
  <si>
    <t>07176979671</t>
  </si>
  <si>
    <t>宜昌隆桥大酒店有限公司</t>
  </si>
  <si>
    <t>2023-10-01 17:03:36</t>
  </si>
  <si>
    <t xml:space="preserve">判断省分:湖北
:传入参数
是否本地本网用户:是
是否停机:正常
请到业务通知判断是否群障:有
根据解释口径向用户解释！:不认可
::固话无法使用，请处理并回复</t>
  </si>
  <si>
    <t>欠费、业务咨询等非网络质量问题</t>
  </si>
  <si>
    <t>GZ202309131129590266</t>
  </si>
  <si>
    <t>071700644736</t>
  </si>
  <si>
    <t>周祖刚</t>
  </si>
  <si>
    <t>2023-10-01 09:17:05</t>
  </si>
  <si>
    <t>#2022重保客户#071700644736命中精准预判服务场景:[65岁以上老人]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宽带无法使用，下大雨刮风线断了，重启无效，要求师傅上门处理</t>
  </si>
  <si>
    <t>GZ202309072232080012</t>
  </si>
  <si>
    <t>071700143061</t>
  </si>
  <si>
    <t>周思</t>
  </si>
  <si>
    <t>2023-10-01 17:11:36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</si>
  <si>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红灯</t>
  </si>
  <si>
    <t>GZ202309031323191647</t>
  </si>
  <si>
    <t>071704039489</t>
  </si>
  <si>
    <t>邱乔</t>
  </si>
  <si>
    <t>2023-10-01 11:45:35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</si>
  <si>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外线被拆了</t>
  </si>
  <si>
    <t>TS202309291700231526</t>
  </si>
  <si>
    <t>投诉工单（2021版）&gt;&gt;融合&gt;&gt;【网络使用】宽带网络&gt;&gt;宽带无法上网</t>
  </si>
  <si>
    <t>071700144641</t>
  </si>
  <si>
    <t>黄光兵</t>
  </si>
  <si>
    <t>2023-10-01 09:30:33</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</si>
  <si>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建议客户使用电脑直接连接光猫，尝试单机能否正常上网:不正常
引导用户重启光猫:不认可
是否有突发故障:无突发故障
光猫上的LOS灯是否常亮红灯:是
宽带装机地址：湖北省宜昌市枝江市安福寺镇上柏坪村上柏坪村三组82号周边备注:用户来电反映宽带无法上网光猫闪红灯请核实处理</t>
  </si>
  <si>
    <t>固网通信质量：①客户投诉产生的原因：宽带网速问题。 
②客户投诉问题核查情况及解决方案：收到贵部转办后，我司立即组织调查。经核实已发区域负责人协助处理。我司2023-10-01 11:43:49联系客户表示现在网络已经恢复，考虑到用户使用感知为用户申请40元费用，10月5日前到账，此费用不可打印发票。
③客户问题满意度：一般。 
④回单人：田群、联系方式：07176921001</t>
  </si>
  <si>
    <t>ZX202310011659090780</t>
  </si>
  <si>
    <t>咨询工单（2021版）&gt;&gt;业务规则&gt;&gt;不良号码关停（局方停机）</t>
  </si>
  <si>
    <t>18507207103</t>
  </si>
  <si>
    <t>艾金维</t>
  </si>
  <si>
    <t>2023-10-01 17:18:18</t>
  </si>
  <si>
    <t>:不认可
判断省分:湖北
node_134:
获取入参:
node_180:
判断局方停机状态:
:
node_223::关停原因带“断卡、实时换机、境外漫游”字眼
:不认可
:
高级模板内容：
投诉问题描述:复通
用户状态为:局方半停
停机原因:局方半停
前台是否按流程解释:是
用户要求:复通，要求明天9;00联系
第二联系电话:13997709095</t>
  </si>
  <si>
    <t>ZX202310011410562045</t>
  </si>
  <si>
    <t>13040991652</t>
  </si>
  <si>
    <t>杨龙龙</t>
  </si>
  <si>
    <t>2023-10-01 19:45:16</t>
  </si>
  <si>
    <t xml:space="preserve">:不认可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投诉问题描述:用户要求复机，人在异地，不方便到厅，烦请协助处理，谢谢！
用户状态为:局方半停
停机原因:新入网未正常使用半停（机主停机之日起7天内手厅自助复通，如逾期需前往营业厅办理，原则复机一次）
前台是否按流程解释:是
用户要求:用户要求复机
第二联系电话:18671732961</t>
  </si>
  <si>
    <t>号码关停： 新入网未正常使用半停 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</si>
  <si>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ZX202310010820321820</t>
  </si>
  <si>
    <t>13177081537</t>
  </si>
  <si>
    <t>郑春芳</t>
  </si>
  <si>
    <t>2023-10-01 19:09:34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</si>
  <si>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投诉问题描述:用户来电反馈被局方半停，不是自己身份信息，正常解释不认可，要求线上直接开通
用户状态为:局方半停
停机原因:本地异常号卡语音半停（机主停机之日起30天内在中国联通APP进行自助复通，如逾期需前往营业厅办理，原则复机一次）
前台是否按流程解释:是
用户要求:要求线上今天内直接复机，提及投诉，未说明投诉渠道
第二联系电话:13177081537</t>
  </si>
  <si>
    <t>号码关停：本地异常号卡语音半停AA。用户反映号码停机问题，经核实，客户号码因本地异常号卡语音半停而局方停机，根据相关要求进行关停处理。联系客户表示已自行至营业厅办理开机，已是开通状态，满意。</t>
  </si>
  <si>
    <t>ZX202309291857316929</t>
  </si>
  <si>
    <t>13872557747</t>
  </si>
  <si>
    <t>望芳</t>
  </si>
  <si>
    <t>2023-10-01 14:14:57</t>
  </si>
  <si>
    <t>用户要求在线复通，不接受APP以及营业厅，用户很急，要求今晚就要处理，请处理，谢谢。联系电话：13872562233</t>
  </si>
  <si>
    <t>号码关停：本地异常号卡语音半停AA。用户反映号码停机问题，经核实机主停机之日起30天内在中国联通APP进行自助复通或到营业厅申请复机，用户知晓，挂机，满意度一般。</t>
  </si>
  <si>
    <t>ZX202309301120120660</t>
  </si>
  <si>
    <t>15671060556</t>
  </si>
  <si>
    <t>付秀娟</t>
  </si>
  <si>
    <t>2023-10-01 08:49:15</t>
  </si>
  <si>
    <t xml:space="preserve">:不认可
判断省分:湖北
node_134:
获取入参:
node_180:
判断局方停机状态:
:
node_223::关停原因带“断卡、实时换机、境外漫游”字眼
:不认可
:
高级模板内容：
投诉问题描述:用户对工单ZX202309241224351489处理结果不满，因昨日告知几分钟就能搞定，但是近日还是未成功复机
用户状态为:局方半停
停机原因: 断卡2.0-湖北30天及以上睡眠卡风险用户打标（公众＆政企市场6月13日三无）
前台是否按流程解释:是
用户要求:用户要求10分钟内马上复机，不能马上复机用户要打消费者热线
第二联系电话:13545728556</t>
  </si>
  <si>
    <t>号码关停：断卡2.0-湖北30天及以上睡眠卡风险用户打标（公众＆政企市场6月13日三无）AA。用户反映号码停机问题，经核实，客户号码因断卡2.0-湖北30天及以上睡眠卡风险用户打标（公众＆政企市场6月13日三无） 风险打标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现查询号码已是开通状态，已能正常使用，满意。</t>
  </si>
  <si>
    <t>ZX202309301404532320</t>
  </si>
  <si>
    <t>18671742882</t>
  </si>
  <si>
    <t>陈勇</t>
  </si>
  <si>
    <t>2023-10-01 19:38:24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</si>
  <si>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21:325、复通指引:6、信安近60天复机次数:--&gt;系统判断的原因分类是否明确:
高级模板内容：
投诉问题描述:不愿前往营业厅要求在线复机
用户状态为:局方半停
停机原因: 断卡2.0-湖北30天及以上睡眠卡风险用户打标（公众市场6月7日三无）
前台是否按流程解释:是
用户要求:要求在线复机
第二联系电话:18972602882</t>
  </si>
  <si>
    <t>号码关停：断卡2.0-湖北30天及以上睡眠卡风险用户打标（公众市场6月7日三无）AA。用户反映号码停机问题，经核实，客户号码因断卡2.0-湖北30天及以上睡眠卡风险用户打标（公众市场6月7日三无）局方停机，需操作风险用户二次实人认证，需客户本人携本人有效身份证件，前往中国联通自有营业厅或通过【中国联通APP】操作二次实人认证开机，客户表示知晓。满意度一般。</t>
  </si>
  <si>
    <t>ZX202310011453512346</t>
  </si>
  <si>
    <t>15671020999</t>
  </si>
  <si>
    <t>瞿圆圆</t>
  </si>
  <si>
    <t>2023-10-01 16:17:22</t>
  </si>
  <si>
    <t xml:space="preserve">
高级模板内容：
投诉问题描述:不在归属地，收不到验证码
用户状态为:局方半停
停机原因:无
前台是否按流程解释:否
用户要求:要求复机
第二联系电话:15872585000</t>
  </si>
  <si>
    <t>号码关停：断卡宜昌上报风险用户AA。用户反映号码停机问题，经核实客户已通过手厅实名开机，用户满意。</t>
  </si>
  <si>
    <t>ZX202309301713567030</t>
  </si>
  <si>
    <t>13227268189</t>
  </si>
  <si>
    <t>陶理志</t>
  </si>
  <si>
    <t>2023-10-01 14:23:26</t>
  </si>
  <si>
    <t>用户无法在中国联通APP实名，无法到归属地营业厅办理，要求反馈联系视频处理，联系电话：13677175193</t>
  </si>
  <si>
    <t>号码关停:风险关停AA,现已注销,满意</t>
  </si>
  <si>
    <t>ZX202309301025182488</t>
  </si>
  <si>
    <t>13177098101</t>
  </si>
  <si>
    <t>陈建平</t>
  </si>
  <si>
    <t>2023-10-01 18:08:44</t>
  </si>
  <si>
    <t xml:space="preserve">22年Q3Q4重点客户[65岁以上老人]:不认可
判断省分:湖北
node_134:
获取入参:
node_180:
判断局方停机状态:
:
node_223::关停原因带“断卡、实时换机、境外漫游”字眼
:不认可
:
高级模板内容：
投诉问题描述:用户来电反映自助复通不成功，不方便去线下营业厅
用户状态为:局方半停
停机原因: 断卡第24期公众明细
前台是否按流程解释:是
用户要求:尽快回电联系，协助沟通处理
第二联系电话:18973805758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</si>
  <si>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现查询审核不通过。身份证压边以及有一段话需要照着读的也没有朗读，致电未接，已短信答复如需办理可联系我部，如有疑问可在工作时间（08:30-12:00；14:00 -17:30 ）联系07176921001、13032700872宜昌客服。如用户咨询，请前台 10010话务 中心代为解释，谢谢。</t>
  </si>
  <si>
    <t>ZX202309291437310627</t>
  </si>
  <si>
    <t>17671939086</t>
  </si>
  <si>
    <t>尤啟成</t>
  </si>
  <si>
    <t>2023-10-01 09:20:14</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</si>
  <si>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-2709:08:315、复通指引:6、信安近60天复机次数:--&gt;系统判断的原因分类是否明确:
高级模板内容：
投诉问题描述:详见前工单TS202309271220338366
用户状态为:局方停机
停机原因:集团鹰眼监测诈骗停机（异常换机）：首次关停可携带本人有效证件、本机号卡到就归属营厅核验签署承诺书复机一次
前台是否按流程解释:是
用户要求:要求赔偿
第二联系电话:不愿提供</t>
  </si>
  <si>
    <t>号码关停：集团鹰眼监测诈骗停机（异常换机）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</si>
  <si>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ZX202310011253491585</t>
  </si>
  <si>
    <t>18571001719</t>
  </si>
  <si>
    <t>周晓雨</t>
  </si>
  <si>
    <t>2023-10-01 16:20:36</t>
  </si>
  <si>
    <t xml:space="preserve">【2022年上工信部测评重保用户】[该用户有申诉倾向，请注意受理态度，查询近三天工单记录，积极解决用户问题。]:不认可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-2206:44:035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投诉问题描述:详见工单流水号:TS202309221635271445，用户来电反映不认可之前的处理方案，要求线上复机且销户，请处理
用户状态为:局方停机
停机原因:集团鹰眼监测诈骗停机（异常换机）：首次关停可携带本人有效证件、本机号卡到归属地自营厅核验签署承诺书复机一次
前台是否按流程解释:是
用户要求:复机、销户
第二联系电话:18710628621</t>
  </si>
  <si>
    <t>号码关停：集团鹰眼监测诈骗停机（异常换机）AA。用户反映号码停机问题，经核实客户号码已申请复机后销户，客户满意</t>
  </si>
  <si>
    <t>ZX202309302127281432</t>
  </si>
  <si>
    <t>13872540161</t>
  </si>
  <si>
    <t>吴海兵</t>
  </si>
  <si>
    <t>2023-10-01 14:34:28</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</si>
  <si>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-3019: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投诉问题描述:局方停机影响正常使用,不在归属地不方便到厅
用户状态为:局方停机
停机原因:集团鹰眼静默突增模型：首次关停可携带本人有效证件、本机号卡到归属地自营厅核验签署承诺书复机一次
前台是否按流程解释:是
用户要求:用户要求我方尽快协助复通
第二联系电话:13177075593</t>
  </si>
  <si>
    <t>号码关停：集团鹰眼静默突增模型AA。用户反映号码停机问题，经核实已告知客户回传资料后审核复机，客户满意。</t>
  </si>
  <si>
    <t>ZX202309301859380696</t>
  </si>
  <si>
    <t>13032734062</t>
  </si>
  <si>
    <t>李雪勇</t>
  </si>
  <si>
    <t>2023-10-01 18:53:57</t>
  </si>
  <si>
    <t xml:space="preserve">:不认可
判断省分:湖北
node_134:
获取入参:
node_180:
判断局方停机状态:
:
node_223::其他
判断是否局方停机:
:无
:小于等于7天/30天
:不认可
局方停机/复通历史记录：1、停机模型:集团反诈中心模型ZB0011-00052、停机原因:集团鹰眼实时换机模型（标签规则）：信安风险打标语音半停，24小时内手厅进行二次实人认证或到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2022-12-3117:35:255、复通指引:6、信安近60天复机次数:--&gt;系统判断的原因分类是否明确:
高级模板内容：
投诉问题描述:用户来电称要求在线复机，尽快核实办理，谢谢
用户状态为:局方半停
停机原因:集团鹰眼实时换机模型（标签规则）：信安风险打标语音半停，24小时内手厅进行二次实人认证或到归属自有营业厅核验
前台是否按流程解释:是
用户要求:尽快核实办理，谢谢
第二联系电话:15671027788</t>
  </si>
  <si>
    <t>号码关停：集团鹰眼实时换机模型（标签规则）：AA。用户反映号码停机问题，经核实，客户号码因集团鹰眼实时换机模型（标签规则）而局方停机，根据相关要求进行关停处理。前期已请其回传以下资料：身份证正、反面照，及风险告知书至13032700872微信号，审核通过后为用户办理开机。客户表示知晓。</t>
  </si>
  <si>
    <t>TS202309301610032315</t>
  </si>
  <si>
    <t>投诉工单（2021版）&gt;&gt;移网&gt;&gt;【网络使用】移网语音&gt;&gt;esim语音通讯问题</t>
  </si>
  <si>
    <t>15587970710</t>
  </si>
  <si>
    <t>孙雅昕</t>
  </si>
  <si>
    <t>其他</t>
  </si>
  <si>
    <t>2023-10-01 14:45:34</t>
  </si>
  <si>
    <t xml:space="preserve">:eSIM有信息(有附卡）
:附卡欠费停机但主卡状态正常
:
高级模板内容：
投诉问题描述:用户反映自己的esim卡无法使用称去营业厅的时候营业厅的工作人员也告知办理不了也无法在中国联通APP上复通
用户类型:独立号码
开始时间:2023-09-14
手表品牌:OPPO
备注:1</t>
  </si>
  <si>
    <t>号码关停：本地异常号卡语音半停AA。用户反映号码停机问题，已告知客户回传：身份证正，开机承诺函至我司微信13032700872，审核通过后办理开机，客户认可。</t>
  </si>
  <si>
    <t>ZX202310011611400450</t>
  </si>
  <si>
    <t>15671000018</t>
  </si>
  <si>
    <t>李红武</t>
  </si>
  <si>
    <t>2023-10-01 18:08:35</t>
  </si>
  <si>
    <t xml:space="preserve">:不认可
判断省分:湖北
node_134:
获取入参:
node_180:
判断局方停机状态:
:
node_223::其他原因
判断地市:其他地市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-0115:48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投诉问题描述:用户来电要求复机,,不愿前往营业厅，请尽快处理，谢谢
用户状态为:局方停机
停机原因: 鹰眼图数据库社区发现模型停机：首次关停可携带本人有效证件、本机号卡到归属地自营厅核验签署承诺书复机一次
前台是否按流程解释:是
用户要求:用户要求在线复机
第二联系电话:18671769575</t>
  </si>
  <si>
    <t>号码关停：鹰眼图数据库社区发现模型停机AA，根据相关要求进行关停处理。已请其回传一张照片：风险告知书+身份证正面+SIM卡背面照+签字至17671348103宜昌联通微信号，微信已添加，客户知晓。</t>
  </si>
  <si>
    <t>BL202309301551350786</t>
  </si>
  <si>
    <t>13277178211</t>
  </si>
  <si>
    <t>程曦</t>
  </si>
  <si>
    <t>2023-10-01 14:25:47</t>
  </si>
  <si>
    <t>&gt;业务号码&gt;071700064734；&gt;号码归属地&gt;宜昌；&gt;产品名称&gt;:智享音乐；&gt;产品代码&gt;无；&gt;产品编码&gt;2400006421；&gt;订购时间&gt;2023-09-1920:59:58；&gt;核查情况&gt;平台故障；&gt;不规范定制分类&gt;平台故障，无法判责；&gt;退费金额&gt;29元；&gt;退费时间&gt;2023-10-01；&gt;投诉内容&gt;
高级模板内容：
赔付类型：:增值业务争议
CBSS账单扣费名称：:智享音乐
办理渠道:无
赔付月份：:2023年9月
返还倍率:单倍
赔付金额：:29
是否已经取消业务:是
是否承诺退费：:是
用户是否需要回复：:否
用户要求：:用户要求退费。</t>
  </si>
  <si>
    <t>BL202309302120022076</t>
  </si>
  <si>
    <t>071700152412</t>
  </si>
  <si>
    <t>李军</t>
  </si>
  <si>
    <t>2023-10-01 17:32:26</t>
  </si>
  <si>
    <t>&gt;业务号码&gt;071700152412；&gt;号码归属地&gt;宜昌；&gt;产品名称&gt;:影视会员连续包月；&gt;产品代码&gt;无；&gt;产品编码&gt;2400023504；&gt;订购时间&gt;2023-09-2921:39:44；&gt;核查情况&gt;平台故障；&gt;不规范定制分类&gt;平台故障，无法判责；&gt;退费金额&gt;29.9元；&gt;退费时间&gt;2023-10-01；&gt;投诉内容&gt;
高级模板内容：
赔付类型：:增值业务争议
CBSS账单扣费名称：:_TV增值-娱乐-沃家高清VIP
办理渠道:TV
赔付月份：:2023年9月
返还倍率:单倍
赔付金额：:29.9
是否已经取消业务:是
是否承诺退费：:是
用户是否需要回复：:否
用户要求：:用户表示未要求办理产生费用申请退费</t>
  </si>
  <si>
    <t>TS202309302056060301</t>
  </si>
  <si>
    <t>17683717368</t>
  </si>
  <si>
    <t>张少义</t>
  </si>
  <si>
    <t>2023-10-01 18:02:38</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</si>
  <si>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202309月增值业务费:增值业务-AI留声机共享包钻石版25元-沃阅读25
争议金额:25.00
需要退订业务:是
AI留声机共享包钻石版25元-沃阅读(生效时间2023-09-0606:00:16价格25元)
业务未全部退订成功</t>
  </si>
  <si>
    <t>90559
计费争议-SP扣费：①客户投诉产生的原因：客户反馈增值业务扣费的问题。
②客户投诉问题核查情况及解决方案：收到贵部转办后，我司立即组织调查。经核实，用户反映SP增值业务开通问题，经核实，客户订购产品名称为AI留声机共享包钻石版25元-沃阅读，产品代码为6600265500 ，SP标识为66002655，订购时间2023-09-06 06:00:16，订购方式为SP接入，取消时间为 2023-09-30 23:59:59 ，25元/月，合计扣费1个月，累计产生费用共计25元，有二次确认过程，不存在订购违规现象。考虑客户使用感知，网站方已取消屏蔽并于。我司于2023-10-01 09:40:38联系客户解释以上情况。
③客户问题满意度：满意
④回单人：张婷   6921001</t>
  </si>
  <si>
    <t>BL202309301715282138</t>
  </si>
  <si>
    <t>13177088226</t>
  </si>
  <si>
    <t>吴晶晶</t>
  </si>
  <si>
    <t>2023-10-01 11:06:23</t>
  </si>
  <si>
    <t>&gt;业务号码&gt;13177088226；&gt;号码归属地&gt;宜昌；&gt;产品名称&gt;视频彩铃悦看版8元包月；&gt;产品代码&gt;49004923；&gt;产品编码&gt;4900492300；&gt;订购时间&gt;2023-09-2109:48:22；&gt;核查情况&gt;平台故障；&gt;不规范定制分类&gt;平台故障，无法判责；&gt;退费金额&gt;8元；&gt;退费时间&gt;2023年10月1日；&gt;投诉内容&gt;
高级模板内容：
赔付类型：:增值业务争议
CBSS账单扣费名称：:视频彩铃悦看版8元包月
办理渠道:sp
赔付月份：:2023年9月
返还倍率:单倍
赔付金额：:8
是否已经取消业务:是
是否承诺退费：:是
用户是否需要回复：:否
用户要求：:要求退费</t>
  </si>
  <si>
    <t>TS202309301913231283</t>
  </si>
  <si>
    <t>13277395666</t>
  </si>
  <si>
    <t>张燃</t>
  </si>
  <si>
    <t>2023-10-01 10:42:33</t>
  </si>
  <si>
    <t>主办单位：湖北
客户类别：普通客户
10010是否打通：否
是否二次致电10015：是
是否联系：否
升级倾向：
号码归属省：湖北
SVIP等级：
1.问题类型:IPTV;
2.投诉类型:宽带网络问题;
3.营业厅地址:;
4.位置信息:;
5.位置发生地:;
6.投诉内容:IPTV会员订购页面无法点击取消，导致老人误操作扣款，并且扣款的时候无扫码等确认机制，投诉事项：1,需关闭开通IPTV通道或者开通iptv需要有开通确认，2,返回本次因系统故障导致开通IPTV的29.9元。
7.故障详情:
	故障现象:IPTV会员订购无扫码确认老人误操作扣款
	故障发生时间:2023-09-3018:35</t>
  </si>
  <si>
    <t>计费争议-SP扣费：①客户投诉产生的原因：TV增值-娱乐-沃家高清VIP。 
②客户投诉问题核查情况及解决方案：收到贵部转办后，我司立即组织调查。经核实属正常扣费，考虑到用户使用感知，用户订购产品名称TV增值-娱乐-沃家高清VIP，产品代码为2400023504，订购时间，取消时间为23年9月，29.9元/月，合计扣费1个月，累计产生费用合计29.9元，订购方式为集团统一认证平台” 短信验证码，有二次确认过程，不存在订购违规现象。考虑用户使用感知，网站方已取消屏蔽并于三个工作日内退费29.9元到账，沟通后为号码18671706533，预存话费享30元话费优惠（湖北）此费用不可抵扣往月欠费及打印发票，我司2023-10-01 15:43:49联系客户解释。
③客户问题满意度：满意。 
④回单人：田群、联系方式：07176921001</t>
  </si>
  <si>
    <t>TS202309302206231072</t>
  </si>
  <si>
    <t>15587952800</t>
  </si>
  <si>
    <t>张代香</t>
  </si>
  <si>
    <t>2023-10-01 19:00:36</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</si>
  <si>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202309月增值业务费:增值业务-视频彩铃商务版标准2元包月2
争议金额:2.00
需要退订业务:是
视频彩铃商务版标准2元包月(生效时间2023-09-0817:07:20价格2元)
业务已全部退订成功</t>
  </si>
  <si>
    <t>计费争议-SP扣费：①客户投诉产生的原因：视频彩铃商务版标准2元包月。 
②客户投诉问题核查情况及解决方案：收到贵部转办后，我司立即组织调查。经核实用户订购产品名称视频彩铃商务版标准2元包月，产品代码为90115，订购时间，取消时间为23年9月，2元/月，合计扣费1个月，累计产生费用合计2元，订购方式为集团统一认证平台” 短信验证码，有二次确认过程，不存在订购违规现象。考虑用户使用感知，网站方已取消屏蔽并于三个工作日内退费2元到账，此费用不可抵扣往月欠费及打印发票。我司2023-10-01 11:43:49联系客户解释。
③客户问题满意度：满意。 
④回单人：田群、联系方式：07176921001</t>
  </si>
  <si>
    <t>TS202309302126340666</t>
  </si>
  <si>
    <t>13040996917</t>
  </si>
  <si>
    <t>李朝鹏</t>
  </si>
  <si>
    <t>2023-10-01 16:09:50</t>
  </si>
  <si>
    <t xml:space="preserve">判断省分:其他省分
:增值业务争议
判断省分:湖北
:移网
:不在补救范围内
:不认可
:
高级模板内容：
投诉问题描述:用户来电称对AI留声机共享包钻石版25元-沃阅读不认可认为乱定业务
争议业务名称:AI留声机共享包钻石版25元-沃阅读
受理渠道:无
争议月份:2023年9月
争议费用:25
一线客服在系统里:未取消，请后台协助处理
是否承诺退费:否
用户要求:要求核实问题怎么给他产生前台解释不认可</t>
  </si>
  <si>
    <t>计费争议-SP扣费：用户反映SP增值业务开通问题，经核实，客户订购产品名称为AI留声机共享包钻石版25元-沃阅读，产品代码为6600265500，SP标识为66002655，订购时间2023-09-17 09:36:07，订购方式为SP接入，取消时间为23.9，25元/月，合计扣费2个月，累计产生费用共计50元，有二次确认过程，不存在订购违规现象。考虑客户使用感知，网站方已取消屏蔽并于3个工作日内退费50元，24小时内到账，此费用不可打印账单发票，联系无人接听，已短信告知，如有疑问可在工作时间（08:30-12:00；14:00-17:30）联系07176921001、13032700872宜昌联通投诉处理中心。如用户咨询，请前台10010话务中心代为解释，谢谢</t>
  </si>
  <si>
    <t>TS202309290936311917</t>
  </si>
  <si>
    <t>投诉工单（2021版）&gt;&gt;融合&gt;&gt;【变更及服务】增值或权益业务使用&gt;&gt;无法正常使用</t>
  </si>
  <si>
    <t>071700659391</t>
  </si>
  <si>
    <t>王曼曼</t>
  </si>
  <si>
    <t>2023-10-01 09:54:27</t>
  </si>
  <si>
    <t>用户表示IPTV上通过微信支付了订购了优享影视连续包月19.9元，显示订购关系失效时间2023-10-2819:28:29，但是现在看电视还提示要订购会员，表示自己付费了还是不能看影视电视不满，解释无效，表示订购了无法使用，请尽快处理并回复。</t>
  </si>
  <si>
    <t>计费争议-SP扣费：用户反映被动办理TV增值业务开通问题，经核实，客户订购产品名称为优享影视连续包月 24000356 ，订购时间23.9，订购方式为电视遥控器订购，取消时间为23.9，19.9元/月，合计扣费1个月，累计产生费用共计19.9元，有二次确认过程，不存在订购违规现象。考虑客户使用感知，已申请减免费用19.9元费用，24小时内赠费到账，不可打印发票，满意</t>
  </si>
  <si>
    <t>TS202310011202041081</t>
  </si>
  <si>
    <t>15629350251</t>
  </si>
  <si>
    <t>余建平</t>
  </si>
  <si>
    <t>2023-10-01 17:56:08</t>
  </si>
  <si>
    <t xml:space="preserve">
高级模板内容：
投诉问题描述:用户来电表示自己在不知情的情况下办理了职场菁英畅阅5G加油包（湖北）
业务名称:职场菁英畅阅5G加油包（湖北）
争议月份:2023年8月、2023年9月
争议金额:40
办理渠道:公众中台订单中心_71b591k
前台是否取消:已取消
是否承诺退费:是
用户要求:退费</t>
  </si>
  <si>
    <t>计费争议-SP扣费：用户反映订购增值业务开通问题，经核实，客户号码订购 职场菁英畅阅5G加油包（湖北） ，产品代码为90115，订购时间23年8月，取消时间为23年10月，20元/月，合计扣费3个月，累计产生费用合计60元，订购方式为集团统一认证平台” 短信验证码，有二次确认过程，不存在订购违规现象.考虑用户使用感知，网站方已取消屏蔽并于三个工作日内退费60元到账，此费用不可抵扣往月欠费及打印发票，满意。</t>
  </si>
  <si>
    <t>BL202309301100071239</t>
  </si>
  <si>
    <t>071700077927</t>
  </si>
  <si>
    <t>张玲玲</t>
  </si>
  <si>
    <t>2023-10-01 09:23:20</t>
  </si>
  <si>
    <t xml:space="preserve">判断省分:其他省分
:增值业务争议
判断省分:湖北
:固网
:是
:不认可
:小于等于500元，且仅限单倍、月份不超过12个月
:
高级模板内容：
赔付类型：:增值业务争议
CBSS账单扣费名称：:TV增值-应用-游戏
办理渠道:无
赔付月份：:2023年6月、2023年7月、2023年8月、2023年9月
返还倍率:双倍（仅青海可选）
赔付金额：:320
是否已经取消业务:是
是否承诺退费：:是
用户是否需要回复：:否
用户要求：:用户要求双倍退费</t>
  </si>
  <si>
    <t>计费争议-SP扣费：用户反映来吧对战业务开通问题，经核实，客户订购产品名称为来吧对战，产品代码为2400024710，有二次确认过程，不存在订购违规现象，考虑客户使用感知，网站方已取消屏蔽，我司申请减免6-9月费用合计120元，24小时到账，此费用不可打印账单发票，因多次未联系上客户，如有疑问可在工作时间（08:30-12:00；14:00-17:30）致电我司宜昌联通13032700872</t>
  </si>
  <si>
    <t>TS202309301607072243</t>
  </si>
  <si>
    <t>15572758219</t>
  </si>
  <si>
    <t>谭黎明</t>
  </si>
  <si>
    <t>2023-10-01 08:32:38</t>
  </si>
  <si>
    <t>主办单位：湖北
客户类别：普通客户
10010是否打通：否
是否二次致电10015：是
是否联系：否
升级倾向：
号码归属省：湖北
SVIP等级：
1.问题类型:;
2.投诉类型:增值业务费争议;
3.营业厅地址:;
4.位置信息:;
5.位置发生地:;
6.投诉内容:未经机主同意确认，收取叠加套餐5元、联通在信0.1元、AR视频彩铃酷趣会员15元、联通云盘会员服务费6元。
争议金额:0.00
需要退订业务:否</t>
  </si>
  <si>
    <t>计费争议-SP扣费①客户投诉产生的原因：客户反映开通业务问题								
②客户投诉问题核查情况及解决方案：收到贵部转办后，我司立即组织调查。经核实，客户号码15572713518订购产品AR视频彩铃酷趣会员15元包月，产品代码为90115，订购时间23年8月，取消时间为23年9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订购产品金太阳点读宝20元，产品代码为90559，订购时间23年9月，取消时间为23年9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	另 客户号码18694092889 2023-07-22 14:13:53 拓见科技(深圳)有限公司武汉分公司(宜昌) 通过电话营销方式推荐客户办理 联通云盘500G畅享会员2022年版6元/月（立即生效） 。现客户表示无需使用，业务已取消，考虑客户感知，申请减免23.8.9月费用合计12元，	24小时到帐，此费用无法抵扣往月欠费且不可打印发票，满意。				
③客户问题满意度：满意。									
④回单人:宜昌客服王晓玉；联系电话：07176921001。</t>
  </si>
  <si>
    <t>BL202309301944561489</t>
  </si>
  <si>
    <t>15507200766</t>
  </si>
  <si>
    <t>罗曾运</t>
  </si>
  <si>
    <t>2023-10-01 14:06:16</t>
  </si>
  <si>
    <t>&gt;业务号码&gt;15507200766；&gt;号码归属地&gt;宜昌；&gt;产品名称&gt;5G-VR教育黄金包	；&gt;产品代码&gt;66002527；&gt;产品编码&gt;6600252700；&gt;订购时间&gt;2023-08-1309:28:31；&gt;核查情况&gt;平台故障；&gt;不规范定制分类&gt;平台故障，无法判责；&gt;退费金额&gt;20元；&gt;退费时间&gt;2023-10-1；&gt;投诉内容&gt;
:
高级模板内容：
赔付类型：:增值业务争议
CBSS账单扣费名称：:5G-VR教育黄金包
办理渠道:SP平台接入
赔付月份：:2023年8月
返还倍率:单倍
赔付金额：:20
是否已经取消业务:是
是否承诺退费：:是
用户是否需要回复：:否
用户要求：:前台已承诺退费，请核实处理，谢谢！</t>
  </si>
  <si>
    <t>BL202309301550490773</t>
  </si>
  <si>
    <t>15549280198</t>
  </si>
  <si>
    <t>龚道生</t>
  </si>
  <si>
    <t>2023-10-01 11:30:49</t>
  </si>
  <si>
    <t>&gt;业务号码&gt;15549280198；&gt;号码归属地&gt;宜昌；&gt;产品名称&gt;:腾讯游戏畅玩包（前向）；&gt;产品代码&gt;91039750；&gt;产品编码&gt;无；&gt;订购时间&gt;2023-06-1908:29:23；&gt;核查情况&gt;平台故障；&gt;不规范定制分类&gt;平台故障，无法判责；&gt;退费金额&gt;36元；&gt;退费时间&gt;2023-10-01；&gt;投诉内容&gt;
高级模板内容：
赔付类型：:增值业务争议
CBSS账单扣费名称：:	月固定费_叠加套餐包_其他定向流量包月租费
办理渠道:总部网厅
赔付月份：:2023年6月、2023年7月、2023年8月
返还倍率:单倍
赔付金额：:36
是否已经取消业务:是
是否承诺退费：:是
用户是否需要回复：:是
用户要求：:要求退费</t>
  </si>
  <si>
    <t>BL202309301751210164</t>
  </si>
  <si>
    <t>15549323411</t>
  </si>
  <si>
    <t>赵露</t>
  </si>
  <si>
    <t>2023-10-01 14:50:21</t>
  </si>
  <si>
    <t>&gt;业务号码&gt;15549323411；&gt;号码归属地&gt;宜昌；&gt;产品名称&gt;快手12G流量月包；&gt;产品代码&gt;80006694；&gt;产品编码&gt;8000669400；&gt;订购时间&gt;2023-09-3015:53:36；&gt;核查情况&gt;平台故障；&gt;不规范定制分类&gt;平台故障，无法判责；&gt;退费金额&gt;8元；&gt;退费时间&gt;2023-10-01；&gt;投诉内容&gt;
高级模板内容：
赔付类型：:增值业务争议
CBSS账单扣费名称：:快手12G流量月包_
办理渠道:/
赔付月份：:2023年9月
返还倍率:单倍
赔付金额：:8
是否已经取消业务:是
是否承诺退费：:是
用户是否需要回复：:否
用户要求：:退费</t>
  </si>
  <si>
    <t>BL202310011337080775</t>
  </si>
  <si>
    <t>071701030030</t>
  </si>
  <si>
    <t>李杨</t>
  </si>
  <si>
    <t>2023-10-01 14:47:12</t>
  </si>
  <si>
    <t>用户反映被动开通优享影视连续包月19.9元一个月，解释挽留无效，已取消业务，已承诺减免9月19.9元功能费</t>
  </si>
  <si>
    <t>TS202310011228521540</t>
  </si>
  <si>
    <t>投诉工单（2021版）&gt;&gt;移网&gt;&gt;【产品及计费使用】计交费及发票&gt;&gt;套内外流量费用争议</t>
  </si>
  <si>
    <t>15571760731</t>
  </si>
  <si>
    <t>罗士英</t>
  </si>
  <si>
    <t>2023-10-01 14:57:15</t>
  </si>
  <si>
    <t xml:space="preserve">[65岁以上老人]判断省分:湖北
:流量费争议
:未使用过/未使用那么多/用的wifi（产生流量/费用）
:不认可
:下一步
:不符合或不愿意开通
:已享受或不在授权范围
:
高级模板内容：
投诉问题描述:用户来电反映自己是老年手机但是一直扣流量费，要求核实原因
争议月份:2023年9月
争议金额/流量:30
用户要求:尽快核实处理</t>
  </si>
  <si>
    <t>TS202309302041340088</t>
  </si>
  <si>
    <t>15629373858</t>
  </si>
  <si>
    <t>刘连玉</t>
  </si>
  <si>
    <t>2023-10-01 13:41:15</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</si>
  <si>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投诉问题描述:用户来电反映对流量收费表示不认可
业务名称:手机上网流量费_无线接入-上网流量费-国内（本地使用）
争议月份:2023年9月
争议金额:90
是否承诺退费:是
用户要求:用户要求退费，同时表示对流量60元1G表示不认可，请回电核实处理</t>
  </si>
  <si>
    <t>TS202309292203340998</t>
  </si>
  <si>
    <t>18671729775</t>
  </si>
  <si>
    <t>袁本伏</t>
  </si>
  <si>
    <t>2023-10-01 09:14:40</t>
  </si>
  <si>
    <t xml:space="preserve">判断省分:湖北
:流量费争议
:未使用过/未使用那么多/用的wifi（产生流量/费用）
:不认可
:下一步
:不符合或不愿意开通
:未享受
:下一步
:单倍小于等于500
:
高级模板内容：
投诉问题描述:用户说自己没有使用流量，要去退费
业务名称:流量超出
争议月份:2023年9月
争议金额:5
是否承诺退费:是
用户要求:用户要求尽快退费</t>
  </si>
  <si>
    <t>TS202309301747082248</t>
  </si>
  <si>
    <t>15571721426</t>
  </si>
  <si>
    <t>王振飞</t>
  </si>
  <si>
    <t>2023-10-01 09:43:49</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</si>
  <si>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投诉问题描述:用户来电反映对9月流量扣费不认可要求退费处理
业务名称:套外流量扣费
争议月份:2023年9月
争议金额:40
是否承诺退费:是
用户要求:要求退还产生的费用请处理谢谢</t>
  </si>
  <si>
    <t>TS202309301525241269</t>
  </si>
  <si>
    <t>15572725168</t>
  </si>
  <si>
    <t>张丽明</t>
  </si>
  <si>
    <t>2023-10-01 10:40:30</t>
  </si>
  <si>
    <t xml:space="preserve">判断省分:湖北
:流量费争议
:未使用过/未使用那么多/用的wifi（产生流量/费用）
:不认可
:下一步
:不符合或不愿意开通
:已享受或不在授权范围
:
高级模板内容：
投诉问题描述:用户来电称自己在校园范围内，但是使用流量是扣的通用流量，解释无效
争议月份:2023年9月
争议金额/流量:0
用户要求:要求核实后回复，并退还产生的费用</t>
  </si>
  <si>
    <t>计费争议-流量：经核实，客户本月使用校园外流量产生有34.48元流量费用，计费正常无误，考虑客户感知，前期已申请减免23.9月流量费用35.48元，已到账，本月未产生流量扣费。我部协助添加锁定校园基站，客户满意。</t>
  </si>
  <si>
    <t>TS202309301937201665</t>
  </si>
  <si>
    <t>13114451288</t>
  </si>
  <si>
    <t>刘克吉</t>
  </si>
  <si>
    <t>2023-10-01 16:24:20</t>
  </si>
  <si>
    <t xml:space="preserve">判断省分:其他省分
:流量计费争议
判断省分::未使用过/未使用那么多/用的wifi（产生流量/费用）
:不认可
:下一步
:不符合或不愿意开通
:已享受或不在授权范围
:
高级模板内容：
投诉问题描述:用户对本月产生的流量费不认可，现要求退费，不然就投诉，请后台协助，谢谢
争议月份:2023年9月
争议金额/流量:120
用户要求:退费</t>
  </si>
  <si>
    <t>计费争议-流量:用户9月流量计费正常,此属用户自行使用产生扣费,按照50元流量橡皮擦核算差价,前期用户已开通30元橡皮擦业务,现按照20元核算差价130元,今日内分50元及80元话费到帐,系统办理预存享50元赠费,以到帐,剩余80元今日内到帐,此费用无法抵扣往月欠费及打印发票,多次联系用户拒接,以短信告知用户结果,如用户来电烦请代为解释或告知用户致电宜昌服务监督热线13032700872</t>
  </si>
  <si>
    <t>TS202309301711121420</t>
  </si>
  <si>
    <t>13197308660</t>
  </si>
  <si>
    <t>周芳</t>
  </si>
  <si>
    <t>2023-10-01 15:23:46</t>
  </si>
  <si>
    <t xml:space="preserve">判断省分:其他省分
:流量计费争议
判断省分::未使用过/未使用那么多/用的wifi（产生流量/费用）
:不认可
:下一步
:不符合或不愿意开通
:已享受或不在授权范围
:
高级模板内容：
投诉问题描述:客户反映申请的流量退费未到账要求反馈核实处理谢谢
争议月份:2023年9月
争议金额/流量:18
用户要求:反馈核实处理</t>
  </si>
  <si>
    <t>计费争议-流量：用户反映流量费用问题，经核实客户9月超出流量 6.55GB ，产生有20元流量费用，计费无误，考虑客户感知，前期已申请赠送20元话费，费用已到账，考虑客户感知，申请为客户赠送0元10G流量，仅本月使用，满意。</t>
  </si>
  <si>
    <t>TS202310011222261459</t>
  </si>
  <si>
    <t>13117272538</t>
  </si>
  <si>
    <t>余习华</t>
  </si>
  <si>
    <t>2023-10-01 15:41:11</t>
  </si>
  <si>
    <t xml:space="preserve">
高级模板内容：
投诉问题描述:用户要求核查9月份是那个APP使用超了流量，已给用户解释可以在APP上查询流量使用情况，用户不认可
争议月份:2023年9月
争议金额/流量:8.37
用户要求:核查退费
备注:已承诺退费烦请后台处理</t>
  </si>
  <si>
    <t>计费争议-流量：用户反映流量计费问题，核实计费无误，短信提醒正常，考虑用户使用感知，已为用户申请减免9月流量费用8.37元，24小时内赠费到账，不可打印发票，满意</t>
  </si>
  <si>
    <t>TS202309301607472265</t>
  </si>
  <si>
    <t>15549312009</t>
  </si>
  <si>
    <t>张发明</t>
  </si>
  <si>
    <t>2023-10-01 12:03:44</t>
  </si>
  <si>
    <t xml:space="preserve">[65岁以上老人]判断省分:湖北
:流量费争议
:未使用过/未使用那么多/用的wifi（产生流量/费用）
:不认可
:下一步
:不符合或不愿意开通
:未享受
:下一步
:大于500
:
高级模板内容：
投诉问题描述:用户来电对本月超出流量费用不认可，解释无效
争议月份:2023年9月
争议金额/流量:19.1
用户要求:要求投诉，并退费，请尽快处理</t>
  </si>
  <si>
    <t>计费争议-流量：用户反映流量计费问题，经核实9月流量计费无误，短信提醒正常，现考虑客户首次反映，我司申请减免9月流量费用合计19.1元，24小时到账，此费用不可打印发票，并已开通全家桶30元流量包，次月生效，客户满意。</t>
  </si>
  <si>
    <t>TS202309301056100095</t>
  </si>
  <si>
    <t>13264912895</t>
  </si>
  <si>
    <t>杨月强</t>
  </si>
  <si>
    <t>2023-10-01 12:44:59</t>
  </si>
  <si>
    <t xml:space="preserve">
高级模板内容：
投诉问题描述:用户来电对3月份主副卡语音超出扣费37.65不满，为其在线解释不认可，坚持称自己打这么多电话，认为联通公司账单作假，要求反馈投诉处理
争议月份:2023年3月
争议金额:37.65
是否有下发短信提醒:是
用户要求:要求反馈投诉处理，联系电话13264912895</t>
  </si>
  <si>
    <t>计费争议-流量：用户反映通话分钟数问题，经核实，客户3月超出分钟数 251分钟，产生有37.65元话费， 计费正常无误，考虑客户感知，申请为客户赠送20元话费，24小时内现金方式到帐，此费用可抵扣往月欠费且不可打印发票，满意。</t>
  </si>
  <si>
    <t>TS202309301615002440</t>
  </si>
  <si>
    <t>13114460380</t>
  </si>
  <si>
    <t>刘才洋</t>
  </si>
  <si>
    <t>2023-10-01 15:53:46</t>
  </si>
  <si>
    <t xml:space="preserve">判断省分:其他省分
:普通消费有争议
:下一步
:套餐月费不认可
查询套餐:
:套餐月费有变化
业务办理记录:
:不认可
:其他渠道
判断省分:除甘肃贵州外
:
高级模板内容：
投诉问题描述:用户来电反映对资费有质疑，解释无效
争议月份:2023年9月
争议金额:0
用户要求:用户来电称当时办理告知流量使用完毕后按照1元/G收费，已解释流量超出5元/G收费，用户不认可，请协助处理，谢谢</t>
  </si>
  <si>
    <t>计费争议-流量扣费：客户对9月流量扣费不满，经核实属正常扣费，致电未接，已短信答复如需办理可联系我部，如有疑问可在工作时间（08:30-12:00；14:00 -17:30 ）联系07176921001、13032700872宜昌客服。如用户咨询，请前台 10010话务 中心代为解释，谢谢。</t>
  </si>
  <si>
    <t>TS202310011444585663</t>
  </si>
  <si>
    <t>18671723679</t>
  </si>
  <si>
    <t>张秀丽</t>
  </si>
  <si>
    <t>2023-10-01 16:00:35</t>
  </si>
  <si>
    <t>用户表示上个月办的宽带，说的每个月手机流量有40个G今天一看流量只有15个G，请核实跟进谢谢</t>
  </si>
  <si>
    <t>计费争议-流量扣费：客户对流量15G不满，经核实，属套餐内流量，沟通后为用户勾选网龄计划，另为用户办理预存话费享20元话费优惠(湖北) ，建议用户继续观察使用，满意。</t>
  </si>
  <si>
    <t>TS202309301211381924</t>
  </si>
  <si>
    <t>投诉工单（2021版）&gt;&gt;融合&gt;&gt;【变更及服务】产品查询&gt;&gt;定向免流范围不清楚</t>
  </si>
  <si>
    <t>15571757196</t>
  </si>
  <si>
    <t>王晴</t>
  </si>
  <si>
    <t>2023-10-01 13:32:25</t>
  </si>
  <si>
    <t xml:space="preserve">
高级模板内容：
投诉问题描述:用户来电反映号卡免流在抖音，我方查看了知识库未查看到抖音在免流范围内，已告知用户不认可，要求尽快处理
争议定向流量包产品名称:	腾讯大王卡（新）主资费
订购渠道:10010
订购日期:2023-09-30
用户要求:尽快处理(要求晚上7点回电）</t>
  </si>
  <si>
    <t>计费争议-流量扣费：用户反映支付宝免流问题。经核实，用户7月10日使用阿里系流量，优惠轨迹均显示30GB宝卡专属免流包，未消耗移动数据流量。已告知用户手机淘宝、高德、虎牙、支付宝、优酷视频、UC浏览器、新浪微博免流，考虑到用户使用感知为用户办理预存话费享10元/月话费优惠1个月(湖北)，满意</t>
  </si>
  <si>
    <t>TS202309301902201097</t>
  </si>
  <si>
    <t>15671061039</t>
  </si>
  <si>
    <t>周芙蓉</t>
  </si>
  <si>
    <t>2023-10-01 10:25:23</t>
  </si>
  <si>
    <t xml:space="preserve">判断省分:湖北
:流量费争议
:没有短信通知/延迟
:不认可
:下一步
:不符合或不愿意开通
:未享受
:下一步
:单倍小于等于500
:
高级模板内容：
投诉问题描述:称不小心使用的要退费
业务名称:流量费
争议月份:2023年9月
争议金额:27
是否承诺退费:是
用户要求:加急</t>
  </si>
  <si>
    <t>TS202309302007212108</t>
  </si>
  <si>
    <t>13032712484</t>
  </si>
  <si>
    <t>宋小琴</t>
  </si>
  <si>
    <t>2023-10-01 10:51:50</t>
  </si>
  <si>
    <t xml:space="preserve">判断省分:湖北
:流量费争议
:未使用过/未使用那么多/用的wifi（产生流量/费用）
:不认可
:下一步
:不符合或不愿意开通
:未享受
:下一步
:单倍小于等于500
:
高级模板内容：
投诉问题描述:用户对本月流量超出费用不认可要求退费
业务名称:流量费
争议月份:2023年9月
争议金额:47.56
是否承诺退费:是
用户要求:退费</t>
  </si>
  <si>
    <t>TS202310011221461446</t>
  </si>
  <si>
    <t>18807209353</t>
  </si>
  <si>
    <t>刘彩丽</t>
  </si>
  <si>
    <t>2023-10-01 15:09:14</t>
  </si>
  <si>
    <t xml:space="preserve">判断省分:湖北
:流量费争议
:未使用过/未使用那么多/用的wifi（产生流量/费用）
:不认可
:下一步
:不符合或不愿意开通
:未享受
:下一步
:单倍小于等于500
:
高级模板内容：
投诉问题描述:用户来电反映主副卡都没有使用流量为什么还会收费，已解释不认可
业务名称:上网费_手机上网流量费_无线接入-上网流量费-国内（省际使用）
争议月份:2023年9月
争议金额:30
是否承诺退费:是
用户要求:退费</t>
  </si>
  <si>
    <t>TS202309301627170282</t>
  </si>
  <si>
    <t>18672901159</t>
  </si>
  <si>
    <t>刘勇利</t>
  </si>
  <si>
    <t>2023-10-01 10:10:50</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</si>
  <si>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投诉问题描述:用户反映使用WIFI却产生了费用，根据预处理走用户不认可，要求退费
业务名称:畅越冰激凌5G套餐109元
争议月份:2023年9月
争议金额:24
是否承诺退费:是
用户要求:用户要求退费，烦请后台协助处理</t>
  </si>
  <si>
    <t>TS202309301910501245</t>
  </si>
  <si>
    <t>18671709977</t>
  </si>
  <si>
    <t>李祯伟</t>
  </si>
  <si>
    <t>2023-10-01 14:52:16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</si>
  <si>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投诉问题描述:用户来电表示自己明明已经购买了流量包，可是现在还是有超出费用，表示对主副卡超出了流量费用不认可，要求尽快核实处理
业务名称:上网费_手机上网流量费
争议月份:2023年9月
争议金额:54
是否承诺退费:是
用户要求:用户来电表示自己明明已经购买了流量包，可是现在还是有超出费用，表示对主副卡超出了流量费用不认可，要求尽快核实处理</t>
  </si>
  <si>
    <t>TS202309301345411432</t>
  </si>
  <si>
    <t>13047177806</t>
  </si>
  <si>
    <t>付良军</t>
  </si>
  <si>
    <t>2023-10-01 10:54:46</t>
  </si>
  <si>
    <t xml:space="preserve">22年Q3Q4重点客户【2022年上工信部测评重保用户】22年Q3Q4重点客户
高级模板内容：
投诉问题描述:用户称自己是118.9元的套餐，为什么每个月收费178.9元，对此不认可
争议月份:2023年9月
争议金额:60
用户要求:要求核实套餐收费问题，并且退费多扣的费用，谢谢</t>
  </si>
  <si>
    <t>计费争议-账单：用户反映账单扣费问题，经核实，手机号码+宽带扣费99元，2副卡扣费20元，另沃助理扣费10元， 0717XN3140570147 湖北智慧沃家共享版（升级版）49.9元/月，账单扣费正常，13217176212沃助理客户表示不知情办理，已取消，并申请退还22.9-23.10月费用合计140元，24小时内到账，此费用不可打印账单发票，回访满意</t>
  </si>
  <si>
    <t>TS202310010908310177</t>
  </si>
  <si>
    <t>投诉工单（2021版）&gt;&gt;移网&gt;&gt;【变更及服务】产品查询&gt;&gt;超套流量/语音不认可</t>
  </si>
  <si>
    <t>15572785760</t>
  </si>
  <si>
    <t>秦立英</t>
  </si>
  <si>
    <t>2023-10-01 15:01:14</t>
  </si>
  <si>
    <t xml:space="preserve">判断省分:其他省分
:普通消费有争议
:下一步
:通话费不认可
获取参数:
:普通通话费超出争议
查询套餐:
:金额正确
:不认可
:仍不认可
判断省分:除四川外
:
高级模板内容：
投诉问题描述:用户来电表示对于上个月的国际长途漫游不认可正常解释用户不认可要求退费请处理谢谢
争议月份:2023年9月
争议金额:14.25
是否有下发短信提醒:是
用户要求:用户来电表示对于上个月的国际长途漫游不认可正常解释用户不认可要求退费请处理谢谢</t>
  </si>
  <si>
    <t>计费争议-账单扣费：客户对9月国际长途漫游14.25元不满，经核实属正常扣费，考虑到用户使用感知为用户办理预存话费享20元话费优惠(湖北)，满意。</t>
  </si>
  <si>
    <t>TS202309291740432473</t>
  </si>
  <si>
    <t>18972510397</t>
  </si>
  <si>
    <t>詹庆平</t>
  </si>
  <si>
    <t>南方一中心&gt;&gt;河南正华</t>
  </si>
  <si>
    <t>2023-10-01 09:12:10</t>
  </si>
  <si>
    <t xml:space="preserve">
高级模板内容：
投诉问题描述:用户来电称办理是工作人员说169元包括3张副卡和IPTV，现在查询都在账单中收取了费用，前台解释用户不认可，要求核实后回复！
业务名称:IPTV,副卡
宣传渠道:营业厅
宣传内容:169元包括3张副卡和IPTV，现在查询都在账单中收取了费用
实际情况:收取了40元
用户要求:用户要求按照承诺的执行，不然就销户！</t>
  </si>
  <si>
    <t>计费争议-账单扣费：客户对IPTV和副卡扣费不满，经核实属正常扣费，已联系区域负责人15629352013，用户实际反映的是对办理15元1000M提速包(湖北)（立即生效，次月收费）-新扣费不满，已取消，查询7-9月扣费45元，沟通后为用户办理预存话费享50元话费优惠（湖北），满意。</t>
  </si>
  <si>
    <t>TS202309301940071718</t>
  </si>
  <si>
    <t>15549296619</t>
  </si>
  <si>
    <t>韩路清</t>
  </si>
  <si>
    <t>2023-10-01 14:18:27</t>
  </si>
  <si>
    <t xml:space="preserve">
高级模板内容：
投诉问题描述:用户称本月并没有使用，对本月收费表示不认可
争议月份:2023年9月
争议金额:19
用户要求:要求处理费用问题，请核实处理，谢谢</t>
  </si>
  <si>
    <t>计费争议-账单扣费：客户反映账单扣费的问题。经核实，客户号码为宝卡Pro套餐，月租为29元/余额，因23.9月扣取月租费用产生29元欠费，考虑客户感知，申请减免23.9月月租费用合计29元，24小时内到账，此费用不可打印发票不可抵扣往月欠费，已告知客户需自行缴清往月欠费，客户知晓，认可</t>
  </si>
  <si>
    <t>TS202309301957321978</t>
  </si>
  <si>
    <t>13207206649</t>
  </si>
  <si>
    <t>2023-10-01 15:57:26</t>
  </si>
  <si>
    <t xml:space="preserve">
高级模板内容：
投诉问题描述:用户说副卡和宽带都销户了，但是来电是副卡，为什么还要扣费，要求退费
争议月份:2023年6月、2023年7月、2023年8月、2023年9月
争议金额:50
用户要求:宽带6月-9月扣费40退费，副卡9月扣费10元，要求销户副卡和宽带</t>
  </si>
  <si>
    <t>计费争议-账单扣费：用户反映账单问题，经核实，主卡扣费64元，宽带wifi服务费扣费10元，副卡赠费减免，实际出账74元，已联系客户解释清楚，客户认可，满意</t>
  </si>
  <si>
    <t>TS202309301717261581</t>
  </si>
  <si>
    <t>15671010605</t>
  </si>
  <si>
    <t>刘颖</t>
  </si>
  <si>
    <t>2023-10-01 14:42:16</t>
  </si>
  <si>
    <t xml:space="preserve">判断省分:其他省分
:流量计费争议
判断省分::流量包定制争议
:不认可
:未享受
:小于等于500元，且仅限单倍、月份不超过12个月
:
高级模板内容：
投诉问题描述:用户来电要求把副卡15671010605上的国内流量月包30元6GB(立即生效)这个业务取消并把从六月开始产生的费用退还给自己，表示自己根本没有订购过此业务
业务名称:国内流量月包30元6GB(立即生效)
争议月份:2023年6月、2023年7月、2023年8月、2023年9月
争议金额:120
是否承诺退费:是
用户要求:用户要求把产生的120元的费用退还，要求马上处理退费，加急！！</t>
  </si>
  <si>
    <t>TS202309302037000039</t>
  </si>
  <si>
    <t>投诉工单（2021版）&gt;&gt;移网&gt;&gt;【产品及计费使用】计交费及发票&gt;&gt;交费未到账或到账不及时（含错充）</t>
  </si>
  <si>
    <t>15587909972</t>
  </si>
  <si>
    <t>李海波</t>
  </si>
  <si>
    <t>2023-10-01 09:29:46</t>
  </si>
  <si>
    <t xml:space="preserve">
高级模板内容：
投诉问题描述:用户来电称交话费交错啦，要求后台核实处理，谢谢
充值时间:2023-09-30
充值渠道:支付宝
充值号码:15589709972
充值金额:200
前台是否按流程解释:是
用户要求:要求后台核实处理，谢谢</t>
  </si>
  <si>
    <t>BL202310011112351943</t>
  </si>
  <si>
    <t>办理工单（2021版）&gt;&gt;宽带业务&gt;&gt;宽带装机</t>
  </si>
  <si>
    <t>071701047165</t>
  </si>
  <si>
    <t>程国福</t>
  </si>
  <si>
    <t>2023-10-01 16:55:13</t>
  </si>
  <si>
    <t>#2022重保客户#BL202309291113371224用户表示营业厅人员一直没有联系，前天告知会在昨天上门安装的但一直没有处理好要求加急处理</t>
  </si>
  <si>
    <t>宽带安装：湖北宜昌点军区土城村3组253号AA。用户反映宽带移机，已由城区伍家区运通专营店15926972021联系用户办理，预计10月5日前为用户安装完毕（雨停了就可为用户安装），用户知晓。</t>
  </si>
  <si>
    <t>TS202309301149491439</t>
  </si>
  <si>
    <t>投诉工单（2021版）&gt;&gt;融合&gt;&gt;【入网】装机&gt;&gt;装机不及时</t>
  </si>
  <si>
    <t>071703375577</t>
  </si>
  <si>
    <t>罗忠荣</t>
  </si>
  <si>
    <t>2023-10-01 10:20:14</t>
  </si>
  <si>
    <t>用户表示融合里有一条宽带7月份在宜昌东山大道的营业厅报装了但一直没有安装被告知距离太远解释不认可。要求处理并回复</t>
  </si>
  <si>
    <t>宽带移机：经核实通过系统查询2023-07-27 09:49:11已完成移机业务，且后台查询已在线使用，因多次未联系上客户，如有疑问可在工作时间（08:30-12:00；14:00-17:30）致电我司宜昌联通13032700872</t>
  </si>
  <si>
    <t>TS202310010914500283</t>
  </si>
  <si>
    <t>18627129341</t>
  </si>
  <si>
    <t>王忠宏</t>
  </si>
  <si>
    <t>2023-10-01 16:57:46</t>
  </si>
  <si>
    <t>高级模板内容：
投诉问题描述:用户表示预约了29号装宽带，30号被告知会有当地工作人员联系但是并无人联系，要求尽快联系安装，前台并未查询到中台订单
装机产品:宽带
预约装机时间:2023-10-29
装机地址:湖北省宜昌市五峰县采花乡大村（无更精确地址）
申请装机渠道:未提供
用户要求:尽快联系装机</t>
  </si>
  <si>
    <t>您反映宽带安装：湖北省宜昌市五峰县采花乡大村（无更精确地址）AA。您反映预约了29号装宽带，经核实已发区域负责人5911808协助处理，现联系您现已经处理，您满意</t>
  </si>
  <si>
    <t>TS202309291228500784</t>
  </si>
  <si>
    <t>15572786560</t>
  </si>
  <si>
    <t>李诗宇</t>
  </si>
  <si>
    <t>客户标识TCSI</t>
  </si>
  <si>
    <t>2023-10-01 09:18:58</t>
  </si>
  <si>
    <t xml:space="preserve">22年Q3Q4重点客户22年Q3Q4重点客户22年Q3Q4重点客户22年Q3Q4重点客户22年Q3Q4重点客户22年Q3Q4重点客户22年Q3Q4重点客户22年Q3Q4重点客户22年Q3Q4重点客户22年Q3Q4重点客户
高级模板内容：
投诉问题描述:用户来电反映充值卡（712300000007534）充值未到账
充值时间:2023-09-29
充值渠道:其他:充值卡
充值号码:15572786560
充值金额:100
前台是否按流程解释:是
用户要求:用户尽快核实尽快回复谢谢</t>
  </si>
  <si>
    <t>其他：经核实通系统查询充值卡充值已到账，建议客户通过手厅查询缴费记录，客户满意。</t>
  </si>
  <si>
    <t>TS202309301006141279</t>
  </si>
  <si>
    <t>15549322930</t>
  </si>
  <si>
    <t>黄凤莲</t>
  </si>
  <si>
    <t>2023-10-01 16:00:32</t>
  </si>
  <si>
    <t xml:space="preserve">判断省分:其他省分
:流量计费争议
判断省分::流量包定制争议
:不认可
:未享受
:小于等于500元，且仅限单倍、月份不超过12个月
:
高级模板内容：
投诉问题描述:用户来电对于业务5G加油包29元10GB（立即生效）不满，表示未主动订购过，要求取消业务退还费用，我处已解释挽留，用户不认可
业务名称:5G加油包29元10GB（立即生效）
争议月份:2023年9月
争议金额:29
是否承诺退费:是
用户要求:我处已承诺退费29元，用户不愿已赠费形式退还，要求返还至话费余额里，，请贵部协助处理谢谢</t>
  </si>
  <si>
    <t>其他：客户反馈不知情定制5G加油包29元10GB（立即生效）业务，核实为客户手厅定制，已退订，考虑客户感知，申请减免23.9月流量包费用30元，24小时内到账，此费用不可打印账单发票，回访满意</t>
  </si>
  <si>
    <t>TS202309281813261632</t>
  </si>
  <si>
    <t>15572752250</t>
  </si>
  <si>
    <t>鲁鹏伟</t>
  </si>
  <si>
    <t>2023-10-01 09:32:27</t>
  </si>
  <si>
    <t xml:space="preserve">
高级模板内容：
投诉问题描述:用户反馈在省内使用这副卡，但是无法使用该流量，请核实回复
业务名称:20元15GB省内流量7日快餐包-湖北（1）
用户要求:请尽快核实回复</t>
  </si>
  <si>
    <t>其他：客户反映20元15GB省内流量7日快餐包问题，经核实，20元15GB省内流量7日快餐包已使用 132.63MB ，剩余 14.87GB ，多次致电未接，无法核实具体情况，已短信告知如您后期使用有任何疑问，可于工作时间（08：30-17：30）致电宜昌联通07176921001或13032700872</t>
  </si>
  <si>
    <t>TS202309301458500651</t>
  </si>
  <si>
    <t>15271451309</t>
  </si>
  <si>
    <t>2023-10-01 11:24:13</t>
  </si>
  <si>
    <t xml:space="preserve">
高级模板内容：
投诉问题描述:称自己不知情被办理了沃阅读，每个月扣费，用户称是本机号码办理扣费，用户是移动号码不愿联系移动咨询，称查询到是联通扣费，要求我方处理工单TS202309301308160660
业务名称:沃阅读
争议月份:2023年9月
争议金额:-1
办理渠道::联通
前台是否取消:未取消
用户要求:称自己不知情被办理了沃阅读，每个月扣费，用户称是本机号码办理扣费，用户是移动号码不愿联系移动咨询，称查询到是联通扣费，要求我方处理
工单TS202309301308160660</t>
  </si>
  <si>
    <t>其他：经核实客户非联通号码，且网站回复无订购关系，现已联系客户解释，客户知晓，挂机，满意度一般。</t>
  </si>
  <si>
    <t>TS202309301930551570</t>
  </si>
  <si>
    <t>投诉工单（2021版）&gt;&gt;移网&gt;&gt;【产品及计费使用】产品及业务规则&gt;&gt;遭遇通信骚扰、电信诈骗与电话非法改号</t>
  </si>
  <si>
    <t>15672500226</t>
  </si>
  <si>
    <t>付绚</t>
  </si>
  <si>
    <t>2023-10-01 10:14:46</t>
  </si>
  <si>
    <t xml:space="preserve">
高级模板内容：
投诉问题描述:用户反映被电话轰炸，表示要求拦截呼死你服务，已解释不认可，要求登记拦截
骚扰类型:电话
骚扰内容:无
骚扰时间:2023-09-30
骚扰号码:无</t>
  </si>
  <si>
    <t>TS202310011525231773</t>
  </si>
  <si>
    <t>投诉工单（2021版）&gt;&gt;移网&gt;&gt;【变更及服务】业务变更&gt;&gt;无法办理下架产品</t>
  </si>
  <si>
    <t>18695077688</t>
  </si>
  <si>
    <t>刘小玲</t>
  </si>
  <si>
    <t>2023-10-01 16:04:33</t>
  </si>
  <si>
    <t>主办单位：湖北
客户类别：普通客户
10010是否打通：否
是否二次致电10015：是
是否联系：否
升级倾向：
号码归属省：湖北
SVIP等级：
1.问题类型:;
2.投诉类型:办理争议;
3.营业厅地址:;
4.位置信息:;
5.位置发生地:;
6.投诉内容:
人工客服无法接通，不方便去营业厅，请给我改8元流量王套餐，如果改不了就停机不用了
8.办理业务的名称:8元流量王套餐
8.无法办理的渠道:null</t>
  </si>
  <si>
    <t>TS202310011234405958</t>
  </si>
  <si>
    <t>15572709790</t>
  </si>
  <si>
    <t>田恬</t>
  </si>
  <si>
    <t>2023-10-01 17:16:13</t>
  </si>
  <si>
    <t>用户进线要求更改便宜的，流量多的套餐，已挽留不接受，提及投诉，请跟进谢谢</t>
  </si>
  <si>
    <t>BL202310011428165741</t>
  </si>
  <si>
    <t>办理工单（2021版）&gt;&gt;业务变更&gt;&gt;套餐变更/套餐更改&gt;&gt;降套</t>
  </si>
  <si>
    <t>15671051239</t>
  </si>
  <si>
    <t>谭军</t>
  </si>
  <si>
    <t>2023-10-01 15:17:19</t>
  </si>
  <si>
    <t>客户进线要求将本机套餐（幸福家家乐39元套餐）转为（4G全国流量王8元套餐）套餐，次月生效，挽留无效，请尽快处理并回复。联系电话（15671051239）</t>
  </si>
  <si>
    <t>BL202310011344250832</t>
  </si>
  <si>
    <t>13040988798</t>
  </si>
  <si>
    <t>徐雄斌</t>
  </si>
  <si>
    <t>2023-10-01 17:03:34</t>
  </si>
  <si>
    <t xml:space="preserve">判断省分:湖北
:指定要求办理全国流量王8元套餐
:
高级模板内容：
用户诉求:用户来电反映指定降套办理全国流量王8元套餐
当前套餐名称:4G随意打套餐18元(OCS)
新套餐名称（转入套餐名称）:全国流量王8元套餐
是合约期内（含靓号）:是
备注:用户来电反映指定降套办理全国流量王8元套餐前台告知无法办理记录上报反馈麻烦后台协助降套回电</t>
  </si>
  <si>
    <t>BL202310011244236845</t>
  </si>
  <si>
    <t>15672492201</t>
  </si>
  <si>
    <t>罗杨鸿飞</t>
  </si>
  <si>
    <t>2023-10-01 14:25:08</t>
  </si>
  <si>
    <t xml:space="preserve">22年Q3Q4重点客户用户来电要求更改为4G全国流量王8元套餐，不接受联通营业厅办理，请跟进，谢谢！</t>
  </si>
  <si>
    <t>BL202310011232000260</t>
  </si>
  <si>
    <t>17671251960</t>
  </si>
  <si>
    <t>袁海洋</t>
  </si>
  <si>
    <t>2023-10-01 14:12:07</t>
  </si>
  <si>
    <t xml:space="preserve">判断省分:湖北
:指定要求办理全国流量王8元套餐
:
高级模板内容：
用户诉求:降套
当前套餐名称:福多多29元（湖北）
新套餐名称（转入套餐名称）:4G全国流量王8元套餐（90495213）
是合约期内（含靓号）:否
备注:挽留失败，要求修改，请核实，谢谢</t>
  </si>
  <si>
    <t>TS202310011217051366</t>
  </si>
  <si>
    <t>13094166196</t>
  </si>
  <si>
    <t>柳建平</t>
  </si>
  <si>
    <t>2023-10-01 14:05:13</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</si>
  <si>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6.投诉内容:我要办理八元套餐，我这张卡用了很久了，平时在家也不出门家里有无线网络，用不了这么高的套餐，麻烦修改一下业务，不然我会继续投诉的。</t>
  </si>
  <si>
    <t>BL202310011134342190</t>
  </si>
  <si>
    <t>13294246470</t>
  </si>
  <si>
    <t>赵紫薇</t>
  </si>
  <si>
    <t>2023-10-01 14:02:59</t>
  </si>
  <si>
    <t xml:space="preserve">
高级模板内容：
用户诉求:更改套餐
当前套餐名称:4G本地个性化套餐—随意打
新套餐名称（转入套餐名称）:全国流量王8元
是合约期内（含靓号）:否
备注:到厅无法办理请协助处理</t>
  </si>
  <si>
    <t>BL202310011100291795</t>
  </si>
  <si>
    <t>13040987792</t>
  </si>
  <si>
    <t>何田田</t>
  </si>
  <si>
    <t>2023-10-01 11:09:20</t>
  </si>
  <si>
    <t xml:space="preserve">判断省分:湖北
:指定要求办理全国流量王8元套餐
:
高级模板内容：
用户诉求:降套
当前套餐名称:腾讯大王卡
新套餐名称（转入套餐名称）:全国流量王8元套餐
是合约期内（含靓号）:否
备注:不愿到厅，坚持要求办理，请处理，谢谢。提示（该号码为有亲情群组关系的主号码，仅能变更为特定的基本产品，请重新选择！]]）</t>
  </si>
  <si>
    <t>BL202310010919060580</t>
  </si>
  <si>
    <t>18672107665</t>
  </si>
  <si>
    <t>鄢志刚</t>
  </si>
  <si>
    <t>2023-10-01 09:27:48</t>
  </si>
  <si>
    <t xml:space="preserve">【2022年上工信部测评重保用户】判断省分:湖北
:指定要求办理全国流量王8元套餐
:
高级模板内容：
用户诉求:降套
当前套餐名称:腾讯大王卡
新套餐名称（转入套餐名称）:全国流量王8元套餐
是合约期内（含靓号）:否</t>
  </si>
  <si>
    <t>BL202310010906195392</t>
  </si>
  <si>
    <t>13247287520</t>
  </si>
  <si>
    <t>赵金红</t>
  </si>
  <si>
    <t>2023-10-01 10:05:17</t>
  </si>
  <si>
    <t>用户来电要求更改4G全国流量王8元套餐，挽留不接受营业厅办理，要求我司处理，请跟进，谢谢！
提及工信部</t>
  </si>
  <si>
    <t>BL202310010144442402</t>
  </si>
  <si>
    <t>16608601391</t>
  </si>
  <si>
    <t>裘辉</t>
  </si>
  <si>
    <t>2023-10-01 14:27:09</t>
  </si>
  <si>
    <t xml:space="preserve">判断省分:湖北
:指定要求办理全国流量王8元套餐
:
高级模板内容：
用户诉求:用户强烈要求在线办理全国流量王8元套餐，不愿意到归属地联通自营厅咨询，挽留无效！
当前套餐名称:腾讯大王卡
新套餐名称（转入套餐名称）:全国流量王8元
是合约期内（含靓号）:是
备注:</t>
  </si>
  <si>
    <t>BL202309302204022239</t>
  </si>
  <si>
    <t>15607207067</t>
  </si>
  <si>
    <t>陈萌</t>
  </si>
  <si>
    <t>2023-10-01 17:03:19</t>
  </si>
  <si>
    <t xml:space="preserve">
高级模板内容：
用户诉求:变更资费，在线挽留，用户同意记单办理，次次月生效
当前套餐名称:4G全国流量王36元套餐
新套餐名称（转入套餐名称）:福多多39元（湖北）
是合约期内（含靓号）:否</t>
  </si>
  <si>
    <t>BL202309302024285854</t>
  </si>
  <si>
    <t>15671065188</t>
  </si>
  <si>
    <t>王小艳</t>
  </si>
  <si>
    <t>2023-10-01 09:08:59</t>
  </si>
  <si>
    <t xml:space="preserve">用户来电要求更改4G全国流量王8元套餐，挽留不接受，要求我司处理，请跟进，谢谢！备注：接受次次月生效</t>
  </si>
  <si>
    <t>BL202309301956365428</t>
  </si>
  <si>
    <t>16608602918</t>
  </si>
  <si>
    <t>李笃金</t>
  </si>
  <si>
    <t>2023-10-01 14:01:22</t>
  </si>
  <si>
    <t>用户来电要求将本机套餐（腾讯大王卡（新））转为（4G全国流量王8元套餐）套餐，次月生效，挽留无效，请尽快处理并回复。联系电话（16608602918）</t>
  </si>
  <si>
    <t>BL202309301931201350</t>
  </si>
  <si>
    <t>15872596666</t>
  </si>
  <si>
    <t>王雨</t>
  </si>
  <si>
    <t>2023-10-01 09:06:31</t>
  </si>
  <si>
    <t xml:space="preserve">判断省分:湖北
:指定要求办理全国流量王8元套餐
:
高级模板内容：
用户诉求:变更套餐
当前套餐名称:福多多39元（湖北）
新套餐名称（转入套餐名称）:全国流量王8元套餐
是合约期内（含靓号）:否
备注:用户需要变更套餐，前台挽留后不认可，请求后台处理</t>
  </si>
  <si>
    <t>BL202309301835596501</t>
  </si>
  <si>
    <t>18694087997</t>
  </si>
  <si>
    <t>魏蓝星</t>
  </si>
  <si>
    <t>2023-10-01 09:34:47</t>
  </si>
  <si>
    <t>用户想更改4G全国流量王8元套餐，在线挽留不接受，请跟进谢谢</t>
  </si>
  <si>
    <t>BL202309301722402250</t>
  </si>
  <si>
    <t>15507207519</t>
  </si>
  <si>
    <t>郑圆靖</t>
  </si>
  <si>
    <t>2023-10-01 14:39:16</t>
  </si>
  <si>
    <t>22年Q3Q4重点客户22年Q3Q4重点客户22年Q3Q4重点客户22年Q3Q4重点客户22年Q3Q4重点客户22年Q3Q4重点客户22年Q3Q4重点客户22年Q3Q4重点客户22年Q3Q4重点客户22年Q3Q4重点客户判断省分:湖北
:有意向资费
:是
:不认可：坚持要求转入有限制的套餐
:
高级模板内容：
用户诉求:用户要求更改套餐保号，用户表示营业厅要营业厅致电热线直接更改，用户情绪激动，要求立刻更改，用户提及投诉请加急处理
当前套餐名称:畅爽冰激凌5G套餐199元（基础版
新套餐名称（转入套餐名称）:29元福多多	91294084
是合约期内（含靓号）:是</t>
  </si>
  <si>
    <t>BL202309301637486081</t>
  </si>
  <si>
    <t>15671052433</t>
  </si>
  <si>
    <t>北方二中心&gt;&gt;众信佳-在线&gt;&gt;帖金区队&gt;&gt;新人组</t>
  </si>
  <si>
    <t>2023-10-01 09:15:46</t>
  </si>
  <si>
    <t xml:space="preserve">用户进线表示要求变更8元套餐，线上无法办理，用户不认可，用户不方便到营业厅办理，烦请协助处理，谢谢
</t>
  </si>
  <si>
    <t>BL202309301601070962</t>
  </si>
  <si>
    <t>17671939625</t>
  </si>
  <si>
    <t>秦宇洁</t>
  </si>
  <si>
    <t>2023-10-01 09:22:26</t>
  </si>
  <si>
    <t xml:space="preserve">判断省分:湖北
:有意向资费
:是
:不认可：坚持要求转入有限制的套餐
:
高级模板内容：
用户诉求:用户要求办理5元最低套餐
当前套餐名称:钉钉小宝卡
新套餐名称（转入套餐名称）:5元最低套餐
是合约期内（含靓号）:否
备注:前台已推荐用户去营业厅，用户不认可，请后台协助处理</t>
  </si>
  <si>
    <t>BL202309301503342437</t>
  </si>
  <si>
    <t>18672093438</t>
  </si>
  <si>
    <t>严绍海</t>
  </si>
  <si>
    <t>2023-10-01 14:06:07</t>
  </si>
  <si>
    <t xml:space="preserve">[65岁以上老人]判断省分:湖北
:有意向资费
:否
:降套
:消费过高
:挽留后，用户依旧要求降套
:资费对比
:挽留失败
:
node_106:
:无合约/无靓号
:
高级模板内容：
用户诉求:用户来电强烈要求办理29元套餐，融合关系不愿营业厅咨询，前台已做解释用户不认可
当前套餐名称:畅越冰激凌5G套餐99元
新套餐名称（转入套餐名称）:（湖北）福多多卡29元/月
是合约期内（含靓号）:是</t>
  </si>
  <si>
    <t>套餐变更:未到厅,降套,已为用户转资29元福多多卡,次月生效，满意</t>
  </si>
  <si>
    <t>BL202309301504292451</t>
  </si>
  <si>
    <t>15671046325</t>
  </si>
  <si>
    <t>张贤来</t>
  </si>
  <si>
    <t>2023-10-01 14:08:48</t>
  </si>
  <si>
    <t xml:space="preserve">判断省分:湖北
:指定要求办理全国流量王8元套餐
:
高级模板内容：
用户诉求:用户来电表示自己这个号码现在不怎么使用了，想要更改套餐，要求更改为8元套餐，要求尽快解决
当前套餐名称:小天卡-2023
新套餐名称（转入套餐名称）:全国流量王8元套餐
是合约期内（含靓号）:是</t>
  </si>
  <si>
    <t>套餐变更:未到厅,降套,已转资8元流量王套餐,次月生效,满意</t>
  </si>
  <si>
    <t>BL202310010946050889</t>
  </si>
  <si>
    <t>15571716031</t>
  </si>
  <si>
    <t>刘波</t>
  </si>
  <si>
    <t>2023-10-01 15:31:17</t>
  </si>
  <si>
    <t xml:space="preserve">判断省分:湖北
:有意向资费
:是
:不认可：坚持要求转入有限制的套餐
:
高级模板内容：
用户诉求:用户要求更改套餐
当前套餐名称:沃派校园融合9元移网成员套餐（湖北宜昌）
新套餐名称（转入套餐名称）:腾讯大王卡（新）（91090059）
是合约期内（含靓号）:否
备注:用户有校园宽带，已建议前往当地营业厅咨询更改，但用户不接受，坚持要求我方更改</t>
  </si>
  <si>
    <t>套餐变更-未到厅：49元转19元， 经核实已为用户办理转资腾讯大王卡，次月生效，用户满意。</t>
  </si>
  <si>
    <t>BL202309301239090260</t>
  </si>
  <si>
    <t>13117289543</t>
  </si>
  <si>
    <t>方廉洁</t>
  </si>
  <si>
    <t>2023-10-01 09:09:31</t>
  </si>
  <si>
    <t xml:space="preserve">判断省分:湖北
:指定要求办理全国流量王8元套餐
:
高级模板内容：
用户诉求:用户要求变更最低套餐
当前套餐名称:畅越冰激凌5G套餐59元
新套餐名称（转入套餐名称）:全国流量王8元套餐
是合约期内（含靓号）:否
备注:引导营业厅不认可</t>
  </si>
  <si>
    <t>套餐变更-未到厅：59元转8元，致电未接，已短信答复如需办理可联系我部，如有疑问可在工作时间（08:30-12:00；14:00 -17:30 ）联系07176921001、13032700872宜昌客服。如用户咨询，请前台 10010话务 中心代为解释，谢谢。</t>
  </si>
  <si>
    <t>BL202309300951410084</t>
  </si>
  <si>
    <t>13040996276</t>
  </si>
  <si>
    <t>李先金</t>
  </si>
  <si>
    <t>2023-10-01 09:12:18</t>
  </si>
  <si>
    <t xml:space="preserve">【2022年上工信部测评重保用户】
高级模板内容：
用户诉求:用户来电需要更改套餐，经查询用户是融合业务新用户包含宽带，前台无法办理，但用户不认可，称不方便去营业厅，要求后台进行协助更改
当前套餐名称:畅越冰激凌5G套餐79元
新套餐名称（转入套餐名称）:59元福多多
是合约期内（含靓号）:是
备注:尽快处理加急，谢谢！</t>
  </si>
  <si>
    <t>套餐变更-未到厅：用户要求转资畅越冰激凌5G套餐59元套餐，挽留无效（降套的）已办理，次月生效,用户满意。</t>
  </si>
  <si>
    <t>TS202309302345231503</t>
  </si>
  <si>
    <t>投诉工单（2021版）&gt;&gt;宽带&gt;&gt;【IPTV使用】IPTV&gt;&gt;IPTV播放卡顿</t>
  </si>
  <si>
    <t>15587905400</t>
  </si>
  <si>
    <t>席晓康</t>
  </si>
  <si>
    <t>2023-10-01 15:17:09</t>
  </si>
  <si>
    <t>主办单位：湖北
客户类别：星级客户
10010是否打通：否
是否二次致电10015：是
是否联系：否
升级倾向：
号码归属省：湖北
SVIP等级：
1.问题类型:IPTV;
2.投诉类型:宽带网络问题;
3.营业厅地址:;
4.位置信息:;
5.位置发生地:;
6.投诉内容:1、为了不走流程，但当地的宽带师傅电话、微信就是联系不上，快一个月了都没人联系；
2、时不时出现IPTV观看中跳回主界面，白天居多及观看几个小时后会出现；
3、换台卡顿，概率问题、一般在高峰期会卡顿。
7.故障详情:
	故障现象:IPTV播放卡顿
	故障发生时间:2023-09-3018:38</t>
  </si>
  <si>
    <t>套餐变更①客户基本资料：业务号码：15587905400、客户姓名：席晓康、套餐情况：畅爽冰激凌5G套餐199元（基础版）；客户反映IPTV无法使用的问题； 
②首次联系客户时间：2023-10-01 10:23:00
③投诉核查处理情况：收到贵部转办，我司立即组织核查，经核实，IPTV已安排工作人员处理,预计48小时内恢复,关于人员服务问题已向用户致歉,用户认可，满意； 
④答复客户时间及客户满意度评价：根据上述核实情况，我司于2023-10-01 10:23:00联系客户满意，回单人：胡春燕、联系方式：07176921001
⑤投诉核查关联材料：无。</t>
  </si>
  <si>
    <t>TS202309302110470484</t>
  </si>
  <si>
    <t>071700169608</t>
  </si>
  <si>
    <t>黄万芹</t>
  </si>
  <si>
    <t>2023-10-01 15:56:13</t>
  </si>
  <si>
    <t xml:space="preserve">18671713938
17671677154
071700169608
来电对现在资费不认可觉得高了，要求改更低的融合资费，并尽快回复17671677154(在下午或者晚上回复)
</t>
  </si>
  <si>
    <t>套餐变更-未到厅：用户要求转资畅越冰激凌5G套餐99元套餐，挽留无效（降套的）已办理，次月生效,用户满意。</t>
  </si>
  <si>
    <t>TS202310010828162230</t>
  </si>
  <si>
    <t>13135812287</t>
  </si>
  <si>
    <t>宋晓保</t>
  </si>
  <si>
    <t>2023-10-01 19:36:35</t>
  </si>
  <si>
    <t xml:space="preserve">
高级模板内容：
投诉问题描述:用户来电称8月的30元未赠送
争议月份:2023年8月
争议金额:30
用户要求:已解释，用户不认可，要求我方将未赠送的本月内一次赠送一次到账</t>
  </si>
  <si>
    <t>套餐变更-未到厅：用户要求转资低套餐，联系客户表示暂不更改套餐，继续使用现套餐，满意。</t>
  </si>
  <si>
    <t>TS202310011228261535</t>
  </si>
  <si>
    <t>投诉工单（2021版）&gt;&gt;融合&gt;&gt;【网络使用】移网语音&gt;&gt;无信号</t>
  </si>
  <si>
    <t>18682069159</t>
  </si>
  <si>
    <t>白华飞</t>
  </si>
  <si>
    <t>公共办公场所</t>
  </si>
  <si>
    <t>2023-10-01 14:42:27</t>
  </si>
  <si>
    <t>判断省份:非南一
:下一步
:诊断无异常/对解释不认可
:网络正常
:不认可
:1、受理流水号：;2、受理号码：18682069159;3、主叫号码：18682069159;4、被叫号码：;5、客户姓名：白华飞;6、客户级别：三星忠诚用户;7、用户归属地：宜昌市;8、受理员工工号：hubXN23TF2460;9、手机厂商：;10、投诉渠道：10010客服热线;11、投诉打点范围：0.5千米;12、投诉地址：宜昌市-五峰土家族自治县:阳关保险【渔洋关镇长乐大道33号长安汽车二楼】;13、网格ID：143303;14、网格名称：YC_B_143303;15、经度：111.090164;16、纬度：30.183381;17、用户现象：未发现网络问题;18、答复口径：您提供的位置周围基站暂时没有发现异常，建议您先进行换机换卡测试并留意观察。;19、网络类型：4G;20、投诉现象最近发生时间：3天以内;21、语音通话或数据上网：语音和数据;22、室内或室外：室内外;23、手机信号强弱：无信号;24、用户周边使用情况：不清楚;25、主工单流水号：hub169613438491522272;26、语音业务类型：无法主被叫;27、数据业务类型：无法上网;28、用户是否接受解释：否;29、公告类型：;30、基站ID：117.111071;31、基站名称：117.111071;32、其它地方是否正常使用：是;33、之前是否可以正常使用：是;
用户反映主副卡都无信号，前台核实上网功能异常，请尽快处理</t>
  </si>
  <si>
    <t>TS202310011108190121</t>
  </si>
  <si>
    <t>投诉工单（2021版）&gt;&gt;移网&gt;&gt;【网络使用】移网上网&gt;&gt;无法上网/无覆盖</t>
  </si>
  <si>
    <t>15827338181</t>
  </si>
  <si>
    <t>赵钦波</t>
  </si>
  <si>
    <t>居民区、家庭住宅</t>
  </si>
  <si>
    <t>2023-10-01 13:52:21</t>
  </si>
  <si>
    <t xml:space="preserve">
:下一步
node_317:
:不符合办理条件
:在湖北
:不能
:网络无异常
:1、受理流水号：;2、受理号码：15827338181;3、主叫号码：15827338181;4、被叫号码：;5、客户姓名：赵钦波;6、客户级别：二星用户;7、用户归属地：宜昌市;8、受理员工工号：hubXN23ZH6732;9、手机厂商：;10、投诉渠道：10010客服热线;11、投诉打点范围：0.5千米;12、投诉地址：宜昌市-五峰土家族自治县:牛庄乡人民政府【牛庄街25号】用户无法提供详细位置;13、网格ID：138998;14、网格名称：YC_B_138998;15、经度：110.360655;16、纬度：30.233717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169612957801369383;26、语音业务类型：;27、数据业务类型：无法上网;28、用户是否接受解释：否;29、公告类型：网络信息;30、基站ID：117.111104;31、基站名称：117.111104;32、其它地方是否正常使用：是;33、之前是否可以正常使用：是;无法上网：用户来电反映在（详细地址：宜昌市-五峰土家族自治县:牛庄乡人民政府【牛庄街25号】用户无法提供详细位置）从（时间：当天）开始无法上网（服务状态：开通），周围用户（不清楚）正常使用，用户（不配合）测试，手机显示（4G）网络，仍无法使用，要求（核实处理），联系电话（15827338181）</t>
  </si>
  <si>
    <t>TS202309301452300506</t>
  </si>
  <si>
    <t>投诉工单（2021版）&gt;&gt;移网&gt;&gt;【产品及计费使用】产品及业务规则&gt;&gt;对短信、通话、上网无法正常使用，有争议</t>
  </si>
  <si>
    <t>15572737688</t>
  </si>
  <si>
    <t>重保客户名单</t>
  </si>
  <si>
    <t>2023-10-01 09:18:31</t>
  </si>
  <si>
    <t>用户来电称（湖北省荆州市公安县长嘴村8组）这个位置10年了一直没有信号，前台已按预处理流程打点，因系统原因无法进行打点，在线解释无异常，用户不认可，用户要求我方解决此问题</t>
  </si>
  <si>
    <t>TS202309301705141266</t>
  </si>
  <si>
    <t>投诉工单（2021版）&gt;&gt;移网&gt;&gt;【网络使用】移网上网&gt;&gt;网速慢</t>
  </si>
  <si>
    <t>13264908853</t>
  </si>
  <si>
    <t>徐静</t>
  </si>
  <si>
    <t>市区户外（注3）</t>
  </si>
  <si>
    <t>2023-10-01 13:32:46</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</si>
  <si>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13264908853;3、主叫号码：13264908853;4、被叫号码：;5、客户姓名：徐静;6、客户级别：三星用户;7、用户归属地：宜昌市;8、受理员工工号：hubXN23ZH9958;9、手机厂商：;10、投诉渠道：10010客服热线;11、投诉打点范围：0.5千米;12、投诉地址：宜昌市-伍家岗区:东锦苑【峡州大道附近】;13、网格ID：104634;14、网格名称：YC_B_湖北省宜昌市夷陵区网格_104634;15、经度：111.387345;16、纬度：30.683343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169606455247191199;26、语音业务类型：;27、数据业务类型：上网速度慢;28、用户是否接受解释：否;29、公告类型：网络信息;30、基站ID：117.1005354;31、基站名称：117.1005354;32、其它地方是否正常使用：是;33、之前是否可以正常使用：是;</t>
  </si>
  <si>
    <t>联系用户时间：2023-10-1 10:15，用户表示已恢复正常使用，后期有问题直接联系测试人员：刘斌18607201346</t>
  </si>
  <si>
    <t>TS202309271149062321</t>
  </si>
  <si>
    <t>投诉工单（2021版）&gt;&gt;宽带&gt;&gt;【网络使用】宽带网络&gt;&gt;宽带无法上网</t>
  </si>
  <si>
    <t>071701079678</t>
  </si>
  <si>
    <t>宜昌高新区尚居酒店</t>
  </si>
  <si>
    <t>2023-10-01 18:46:07</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</si>
  <si>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宽带装机地址：湖北省宜昌市西陵区东苑街道汕头路社区汕头路19号东苑新城B座1单元4楼客房备注:宽带在18号就无法上网，请尽快处理，加急</t>
  </si>
  <si>
    <t>网络质量：湖北省宜昌市西陵区东苑街道汕头路社区汕头路19号东苑新城B座1单元4楼客房AA
①客户基本资料：业务号码：071701079678、客户姓名：宜昌高新区尚居酒店、套餐情况：下行10Mbit/s上行2Mbit/s集团宽带产品（酒店TV专用）（湖北宜昌政企）；客户反映宽带问题的问题； 
②首次联系客户时间：2023-09-28 12:01:27
③投诉核查处理情况：收到贵部转办，我司立即组织核查，经核实，师傅已上门处理好，联系用户表示已处理好了，满意。
④答复客户时间及客户满意度评价：根据上述核实情况，我司于2023-09-28 12:01:27联系客户满意，回单人：潘娥、联系方式：07176921001
⑤投诉核查关联材料：无</t>
  </si>
  <si>
    <t>TS202309301106000374</t>
  </si>
  <si>
    <t>13177052334</t>
  </si>
  <si>
    <t>韦秀虎</t>
  </si>
  <si>
    <t>2023-10-01 17:54:02</t>
  </si>
  <si>
    <t>13177052334命中精准预判服务场景:[65岁以上老人]
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13177052334;3、主叫号码：13177052334;4、被叫号码：;5、客户姓名：韦秀虎;6、客户级别：五星忠诚用户;7、用户归属地：宜昌市;8、受理员工工号：hubXN23ZH2103;9、手机厂商：;10、投诉渠道：10010客服热线;11、投诉打点范围：0.5千米;12、投诉地址：宜昌市-伍家岗区:胜利三路【伍家岗区】;13、网格ID：191257;14、网格名称：YC_A_湖北省宜昌市伍家岗区网格_191257;15、经度：111.295604;16、纬度：30.690417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个别发生;25、主工单流水号：hub169604298397710726;26、语音业务类型：无法主被叫;27、数据业务类型：;28、用户是否接受解释：否;29、公告类型：网络信息;30、基站ID：117.110856;31、基站名称：117.110856;32、其它地方是否正常使用：是;33、之前是否可以正常使用：否;</t>
  </si>
  <si>
    <t>网络质量：胜利三路AA。经网络部核查已发宜昌联通网络质量沟通群协助处理，致电未接，已短信答复如需办理可联系我部，如有疑问可在工作时间（08:30-12:00；14:00 -17:30 ）联系07176921001、13032700872宜昌客服。如用户咨询，请前台 10010话务 中心代为解释，谢谢。</t>
  </si>
  <si>
    <t>TS202309291738052413</t>
  </si>
  <si>
    <t>投诉工单（2021版）&gt;&gt;宽带&gt;&gt;【网络使用】宽带网络&gt;&gt;网络速率与光猫路由不匹配</t>
  </si>
  <si>
    <t>15571709537</t>
  </si>
  <si>
    <t>向成勇</t>
  </si>
  <si>
    <t>2023-10-01 10:54:36</t>
  </si>
  <si>
    <t>主办单位：湖北
客户类别：星级客户
10010是否打通：否
是否二次致电10015：是
是否联系：否
升级倾向：
号码归属省：湖北
SVIP等级：
1.问题类型:宽带;
2.投诉类型:宽带网络问题;
3.营业厅地址:;
4.位置信息:;
5.位置发生地:;
6.投诉内容:网速达不到，网速很慢
7.故障详情:
	故障现象:网络速率未达预期
	故障发生时间:2023-09-2917:36
	光猫上的LOS灯是否常亮红灯:否
	是否存在线路损坏情况:否</t>
  </si>
  <si>
    <t>网络质量：万科理想城23栋1801室AA
①客户投诉产生的原因：用户反馈宽带网速慢的问题
②客户投诉问题核查情况及解决方案：收到贵部转办后，我司立即组织调查。经核实，用户反馈宽带网速慢，已反馈数固协助处理，联系用户表示师傅上门查看，建议用户换光纤，用户表示近期不在家，待回来后再联系处理，满意。
③客户问题满意度：满意
④回单人：潘娥、联系方式：07176921001"</t>
  </si>
  <si>
    <t>TS202309281636251699</t>
  </si>
  <si>
    <t>投诉工单（2021版）&gt;&gt;融合&gt;&gt;【产品及计费使用】产品及业务规则&gt;&gt;对流量限速/封顶/使用顺序不认可</t>
  </si>
  <si>
    <t>15572789983</t>
  </si>
  <si>
    <t>周堇宸</t>
  </si>
  <si>
    <t>2023-10-01 14:56:07</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</si>
  <si>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办的5G卡，用起流量来还不如4G快</t>
  </si>
  <si>
    <t>网络质量①客户投诉产生的原因：客户反映网络信号问题。							
②客户投诉问题核查情况及解决方案：收到贵部转办后，我司立即组织调查。经核实，网络部核查，投诉点信号覆盖正常。建议客户换机换卡测试，后期有任何问题可直接联系网络部工作人员，客户表示知晓。		
③客户问题满意度：客户表示知晓。							
④回单人:宜昌客服王晓玉；联系电话：07176921001。</t>
  </si>
  <si>
    <t>TS202309281500051452</t>
  </si>
  <si>
    <t>13032710333</t>
  </si>
  <si>
    <t>苏艳丽</t>
  </si>
  <si>
    <t>2023-10-01 13:43:08</t>
  </si>
  <si>
    <t xml:space="preserve">
高级模板内容：
投诉问题描述:自己有一个集团通话，而且打的也是集团用户为什么扣的是通用语言，不认可
争议月份:2023年9月
争议金额:0
是否有下发短信提醒:是
用户要求:不认可语音</t>
  </si>
  <si>
    <t>系统支撑：集团短号（系统不同步等）。客户反映集团短号未享受到优惠问题。经核实，核实本月集团短号500分钟未使用，已联系集团客户经理协助处理，72小时有结果后回复，客户表示知晓。</t>
  </si>
  <si>
    <t>ZX202310010954010024</t>
  </si>
  <si>
    <t>咨询工单（2021版）&gt;&gt;业务规则&gt;&gt;携号转网-携出</t>
  </si>
  <si>
    <t>13032745800</t>
  </si>
  <si>
    <t>2023-10-01 16:12:50</t>
  </si>
  <si>
    <t>13032745800命中精准预判服务场景:[10015转接10010用户]
用户来电反映自己在营业厅办理携号转网，现在收不到授权码，请协助处理</t>
  </si>
  <si>
    <t>ZX202309301806415471</t>
  </si>
  <si>
    <t>15587906020</t>
  </si>
  <si>
    <t>林建东</t>
  </si>
  <si>
    <t>2023-10-01 14:50:47</t>
  </si>
  <si>
    <t>用户表示办理携号转网接收不到携转验证码，提及工信部，请跟进谢谢</t>
  </si>
  <si>
    <t>TS202310011027051710</t>
  </si>
  <si>
    <t>投诉工单（2021版）&gt;&gt;融合&gt;&gt;【离网】携出&gt;&gt;因合约/业务/套餐限制携出</t>
  </si>
  <si>
    <t>15549347025</t>
  </si>
  <si>
    <t>胡章萍</t>
  </si>
  <si>
    <t>2023-10-01 16:54:33</t>
  </si>
  <si>
    <t>主办单位：湖北
客户类别：普通客户
10010是否打通：否
是否二次致电10015：是
是否联系：否
升级倾向：
号码归属省：湖北
SVIP等级：
1.问题类型:;
2.投诉类型:携号转网;
3.营业厅地址:;
4.位置信息:;
5.位置发生地:;
6.投诉内容:不知情开通亲情网（群主）业务，现在要求立即取消，从来没有用过！
7.携转原因:需绑定副卡至其他运营商
8.无法携转原因:业务限制</t>
  </si>
  <si>
    <t>TS202309301531431437</t>
  </si>
  <si>
    <t>15571732996</t>
  </si>
  <si>
    <t>陈玉贤</t>
  </si>
  <si>
    <t>2023-10-01 16:26:36</t>
  </si>
  <si>
    <t>主办单位：湖北
客户类别：星级客户
10010是否打通：否
是否二次致电10015：是
是否联系：否
升级倾向：
号码归属省：湖北
SVIP等级：
1.问题类型:;
2.投诉类型:其他问题;
3.营业厅地址:;
4.位置信息:;
5.位置发生地:;
6.投诉内容:我这个号码没有装宽带提示我有宽带，我需要马上取消宽带业务今天不取消10.1号要出一个月话费，麻烦立即取消</t>
  </si>
  <si>
    <t>BL202309301615301182</t>
  </si>
  <si>
    <t>办理工单（2021版）&gt;&gt;业务变更&gt;&gt;携号转出</t>
  </si>
  <si>
    <t>13647271039</t>
  </si>
  <si>
    <t>袁倩瑶</t>
  </si>
  <si>
    <t>2023-10-01 09:21:22</t>
  </si>
  <si>
    <t>用户称一直收不到携出码，发送短信查询是主副卡业务，但是用户已经解绑了主副卡，请协助处理，谢谢</t>
  </si>
  <si>
    <t>BL202309301617511214</t>
  </si>
  <si>
    <t>15672505751</t>
  </si>
  <si>
    <t>向腾飞</t>
  </si>
  <si>
    <t>2023-10-01 14:09:56</t>
  </si>
  <si>
    <t>用户称合约取消，还是无法携号转网，并对次月产生费用不认可，前台已做解释，用户不认可，请后台工作人员协助处理，谢谢！</t>
  </si>
  <si>
    <t>携号转网(电子渠道)查询用户已携出,满意</t>
  </si>
  <si>
    <t>BL202309301134101814</t>
  </si>
  <si>
    <t>15672502535</t>
  </si>
  <si>
    <t>谭桂丽</t>
  </si>
  <si>
    <t>2023-10-01 09:16:21</t>
  </si>
  <si>
    <t>用户来电表示昨天到营业厅办理主副卡解绑，宽带销户，今天要求携转，结果发现还存在主副卡关系，用户不认可，多次解释不认可，要么今天必须解除主副卡关系，要么所涉及到的费用，用户要求中国联通承担，多次解释不认可，请处理</t>
  </si>
  <si>
    <t>携号转网（伍家营服中心）：客户要求解绑主副卡、解绑宽带，核实营业厅已办理，NP校验通过，可正常携出，已联系客户解释说明，回访满意</t>
  </si>
  <si>
    <t>BL202309301654121799</t>
  </si>
  <si>
    <t>15586373155</t>
  </si>
  <si>
    <t>罗朦</t>
  </si>
  <si>
    <t>2023-10-01 11:09:47</t>
  </si>
  <si>
    <t>22年Q3Q4重点客户用户反馈在昨天已经办理了携号转网，但是一直没收到携转码，表示如果今天没收到就下个月扣月租，费用不会承担，要求我方尽快处理，烦请协助谢谢！</t>
  </si>
  <si>
    <t>携号转网（西陵）：查已携出，满意</t>
  </si>
  <si>
    <t>BL202309301405041451</t>
  </si>
  <si>
    <t>15671009977</t>
  </si>
  <si>
    <t>张俞</t>
  </si>
  <si>
    <t>2023-10-01 17:26:21</t>
  </si>
  <si>
    <t xml:space="preserve">判断省分:湖北
:有意向资费
:是
:不认可：坚持要求转入有限制的套餐
:
高级模板内容：
用户诉求:更改套餐
当前套餐名称:畅爽冰激凌5G套餐199元
新套餐名称（转入套餐名称）:畅爽冰激凌5G套餐99元
是合约期内（含靓号）:是
备注:挽留无效请核实处理</t>
  </si>
  <si>
    <t>新套餐名称（转入套餐名称）: 畅爽冰激凌5G套餐99元，经核实现已为用户办理成功，暂无需操作办理，满意</t>
  </si>
  <si>
    <t>ZX202310011439472246</t>
  </si>
  <si>
    <t>13294242356</t>
  </si>
  <si>
    <t>石贞玉</t>
  </si>
  <si>
    <t>2023-10-01 15:23:34</t>
  </si>
  <si>
    <t xml:space="preserve">判断省分:湖北
:失败
node_42:
:无合约/简单合约
:单卡/移移融合副卡套餐
获取用户证件类型::不认可
:
高级模板内容：
问题描述:要求销户挽留无效
第二联系方式:13294242356
销户原因:不愿意提供
用户要求:要求销户挽留无效异地不同意到厅</t>
  </si>
  <si>
    <t>BL202309301802270325</t>
  </si>
  <si>
    <t>18674272423</t>
  </si>
  <si>
    <t>田成莲</t>
  </si>
  <si>
    <t>2023-10-01 09:04:55</t>
  </si>
  <si>
    <t xml:space="preserve">
高级模板内容：
需区域二线受理的业务:用户无法提供验证码
用户需办理业务名称:	联通PLUS黄金会员月卡12个
业务办理类型:取消
业务生效时间:次月生效
是否已按规范验证用户信息:无需验证</t>
  </si>
  <si>
    <t>ZX202310011431082172</t>
  </si>
  <si>
    <t>18527204309</t>
  </si>
  <si>
    <t>郭保权</t>
  </si>
  <si>
    <t>2023-10-01 16:14:18</t>
  </si>
  <si>
    <t xml:space="preserve">[65岁以上老人]判断省分:湖北
:失败
node_42:
:无合约/简单合约
:单卡/移移融合副卡套餐
获取用户证件类型::不认可
:
高级模板内容：
问题描述:用户来电称要求办了销户，挽留无效，请协助处理，谢谢
第二联系方式:15972708189
销户原因:被推销人员忽悠办理
用户要求:用户要求尽快处理，谢谢，有升级投诉倾向（未明确）</t>
  </si>
  <si>
    <t>ZX202310011426272149</t>
  </si>
  <si>
    <t>2023-10-01 15:47:13</t>
  </si>
  <si>
    <t xml:space="preserve">[65岁以上老人]判断省分:湖北
:被动办理宽带
:不需要
:
高级模板内容：
问题描述:用户来电要求取消宽带账号，前台建议前往营业厅，用户表示年龄大不方便不认可，请协助处理谢谢
第二联系方式:用户未提供
销户原因:未使用
用户要求:注销宽带</t>
  </si>
  <si>
    <t>ZX202310011237581489</t>
  </si>
  <si>
    <t>071703799608</t>
  </si>
  <si>
    <t>2023-10-01 14:25:36</t>
  </si>
  <si>
    <t xml:space="preserve">判断省分:湖北
:失败
node_42:
:无合约/简单合约
:其他套餐
:本地
:不认可
:
高级模板内容：
问题描述:用户称自己没有办理宽带，要求在线取消，用户有携转倾向，前台解释无效，请处理
第二联系方式:15571748912
销户原因:不知情办理
用户要求:用户称自己没有办理宽带，要求在线取消，用户有携转倾向，前台解释无效，请处理</t>
  </si>
  <si>
    <t>ZX202310010954110028</t>
  </si>
  <si>
    <t>071701024673</t>
  </si>
  <si>
    <t>张艳丽</t>
  </si>
  <si>
    <t>2023-10-01 14:42:15</t>
  </si>
  <si>
    <t>用户来电表示需要取消宽带，解释不认可，要求在线取消宽带业务</t>
  </si>
  <si>
    <t>ZX202309301842515978</t>
  </si>
  <si>
    <t>15572735626</t>
  </si>
  <si>
    <t>王柳</t>
  </si>
  <si>
    <t>2023-10-01 16:36:15</t>
  </si>
  <si>
    <t>用户来电要求注销号码，不接受自助办理，请跟进，谢谢！提及工信部投诉</t>
  </si>
  <si>
    <t>BL202309302226002287</t>
  </si>
  <si>
    <t>13235639183</t>
  </si>
  <si>
    <t>曾小红</t>
  </si>
  <si>
    <t>2023-10-01 14:23:50</t>
  </si>
  <si>
    <t xml:space="preserve">
高级模板内容：
需区域二线受理的业务:用户无法提供验证码
用户需办理业务名称:59元40GB炫彩5G包（立即生效）湖北
业务办理类型:取消
业务生效时间:立即生效
是否已按规范验证用户信息:是
备注（如开通流量包、语音包请备注清楚当月有效/长期有效）:退订9元40GB炫彩5G包（立即生效）湖北</t>
  </si>
  <si>
    <t>BL202310010915110529</t>
  </si>
  <si>
    <t>13217275219</t>
  </si>
  <si>
    <t>向常坤</t>
  </si>
  <si>
    <t>2023-10-01 10:54:16</t>
  </si>
  <si>
    <t xml:space="preserve">
高级模板内容：
需区域二线受理的业务:用户无法提供验证码
用户需办理业务名称:5G特惠加油包19元10GB（新）
业务办理类型:开通
业务生效时间:立即生效
是否已按规范验证用户信息:是</t>
  </si>
  <si>
    <t>ZX202309301525150853</t>
  </si>
  <si>
    <t>071701036461</t>
  </si>
  <si>
    <t>2023-10-01 09:13:22</t>
  </si>
  <si>
    <t xml:space="preserve">
高级模板内容：
问题描述:用户反馈自己并没安装过这个宽带，去营业厅告知要归还光猫，不然无法取消，但是自己并没有办理过，要求线上为其销户，烦请协助谢谢！
第二联系方式:15571732996
销户原因:没有办理过
用户要求:用户反馈自己并没安装过这个宽带，去营业厅告知要归还光猫，不然无法取消，但是自己并没有办理过，要求线上为其销户，烦请协助谢谢！</t>
  </si>
  <si>
    <t>BL202309301745410098</t>
  </si>
  <si>
    <t>13217271736</t>
  </si>
  <si>
    <t>张宏伟</t>
  </si>
  <si>
    <t>2023-10-01 09:10:53</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</si>
  <si>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备注（如开通流量包、语音包请备注清楚当月有效/长期有效）:用户要求取消（5G炫彩通信助理包-云盘版（次月生效）</t>
  </si>
  <si>
    <t>BL202310011200522484</t>
  </si>
  <si>
    <t>办理工单（2021版）&gt;&gt;业务功能&gt;&gt;挂失停机</t>
  </si>
  <si>
    <t>13277252154</t>
  </si>
  <si>
    <t>胡奎来</t>
  </si>
  <si>
    <t>北方一中心&gt;&gt;华北区域中心&gt;&gt;服务运营中心&gt;&gt;现场运营组&gt;&gt;河南正华&gt;&gt;普通班组（冀蒙）&gt;&gt;河北普通（王秀娆）</t>
  </si>
  <si>
    <t>2023-10-01 14:26:20</t>
  </si>
  <si>
    <t>客户来电要求办理挂失停机已核验请加急处理</t>
  </si>
  <si>
    <t>BL202310011055311754</t>
  </si>
  <si>
    <t>办理工单（2021版）&gt;&gt;流量包&gt;&gt;流量日包（含7天包\假日包\新春特惠包等）开通/变更</t>
  </si>
  <si>
    <t>18671716137</t>
  </si>
  <si>
    <t>张靖</t>
  </si>
  <si>
    <t>2023-10-01 11:17:47</t>
  </si>
  <si>
    <t>用户要求开通港澳台多天包4天和新加坡流量包5天的国际流量多天包，前台无法在CB节点选择到该流量包，无法直接办理，已建议用户通过APP或营业厅办理，用户不认可，请尽快处理，谢谢</t>
  </si>
  <si>
    <t>BL202310011050341693</t>
  </si>
  <si>
    <t>办理工单（2021版）&gt;&gt;业务功能&gt;&gt;手机上网功能取消</t>
  </si>
  <si>
    <t>18671741809</t>
  </si>
  <si>
    <t>吉大胜</t>
  </si>
  <si>
    <t>2023-10-01 11:15:14</t>
  </si>
  <si>
    <t>用户来电:关闭上网功能
判断省分:甘肃、湖北
解释无法关闭，建议用户关闭手机蜂窝数据网络即可:不认可
:
用户来电要求关闭上网功能，麻烦核实处理，谢谢。联系电话：17600078800</t>
  </si>
  <si>
    <t>BL202310011049321680</t>
  </si>
  <si>
    <t>13207202870</t>
  </si>
  <si>
    <t>2023-10-01 14:16:51</t>
  </si>
  <si>
    <t xml:space="preserve">
高级模板内容：
需区域二线受理的业务:用户无法提供验证码
用户需办理业务名称:AR彩铃酷趣会员5G加油包
业务办理类型:取消
业务生效时间:立即生效
是否已按规范验证用户信息:是</t>
  </si>
  <si>
    <t>BL202310011024321389</t>
  </si>
  <si>
    <t>13207215320</t>
  </si>
  <si>
    <t>程纪翠</t>
  </si>
  <si>
    <t>2023-10-01 14:21:34</t>
  </si>
  <si>
    <t xml:space="preserve">
高级模板内容：
需区域二线受理的业务:用户无法提供验证码
用户需办理业务名称:AR彩铃酷趣会员5G加油包（湖北）91295250
业务办理类型:取消
业务生效时间:立即生效
是否已按规范验证用户信息:是
备注（如开通流量包、语音包请备注清楚当月有效/长期有效）:/</t>
  </si>
  <si>
    <t>BL202310011308370574</t>
  </si>
  <si>
    <t>15549292076</t>
  </si>
  <si>
    <t>周明军</t>
  </si>
  <si>
    <t>2023-10-01 15:06:24</t>
  </si>
  <si>
    <t xml:space="preserve">
高级模板内容：
需区域二线受理的业务:用户无法提供验证码
用户需办理业务名称:R彩铃酷趣会员5G加油包（湖北）
业务办理类型:取消
业务生效时间:次月生效
是否已按规范验证用户信息:是</t>
  </si>
  <si>
    <t>BL202309302043131891</t>
  </si>
  <si>
    <t>2023-10-01 10:57:17</t>
  </si>
  <si>
    <t xml:space="preserve">15629373858命中精准预判服务场景:[65岁以上老人]
用户来电反映要求关闭手机上网功能</t>
  </si>
  <si>
    <t>BL202309302010501710</t>
  </si>
  <si>
    <t>办理工单（2021版）&gt;&gt;流量包&gt;&gt;流量月包或年包取消</t>
  </si>
  <si>
    <t>2023-10-01 14:53:47</t>
  </si>
  <si>
    <t>用户要求取消：国内流量月包20元3GB-智慧沃家共享版(立即生效)，用户对晚上8点过后无法取消业务不认可，坚持要求取消，已在线承诺为其减免跨月产生的扣费，请处理，谢谢</t>
  </si>
  <si>
    <t>BL202309302009591703</t>
  </si>
  <si>
    <t>办理工单（2021版）&gt;&gt;增值/权益&gt;&gt;在信业务取消</t>
  </si>
  <si>
    <t>15672503051</t>
  </si>
  <si>
    <t>王斌斌</t>
  </si>
  <si>
    <t>2023-10-01 09:02:10</t>
  </si>
  <si>
    <t>22年Q3Q4重点客户用户来电要求取消星燃铂金包（立即生效）和手机彩铃沃音乐精选10元包业务，已向用户解释，下个月可能会收取费用，用户不认可并坚持要求本月取消，有携转倾向，请协助处理，谢谢</t>
  </si>
  <si>
    <t>TS202309301820230383</t>
  </si>
  <si>
    <t>投诉工单（2021版）&gt;&gt;移网&gt;&gt;【入网】办理&gt;&gt;办理过程复杂、不便捷</t>
  </si>
  <si>
    <t>17683709273</t>
  </si>
  <si>
    <t>朱海洁</t>
  </si>
  <si>
    <t>2023-10-01 19:18:33</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</si>
  <si>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</si>
  <si>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TS202309301745572214</t>
  </si>
  <si>
    <t>18672655368</t>
  </si>
  <si>
    <t>孙亮</t>
  </si>
  <si>
    <t>2023-10-01 11:36:33</t>
  </si>
  <si>
    <t xml:space="preserve">
高级模板内容：
投诉问题描述:用户来电取消_联通助理业务功能
办理渠道:其他:无
无法办理原因:9月30日下午5点后湖北出账需求，无法取消业务
用户要求:取消联通助理业务功能</t>
  </si>
  <si>
    <t>BL202310011137432222</t>
  </si>
  <si>
    <t>15571736051</t>
  </si>
  <si>
    <t>张天国</t>
  </si>
  <si>
    <t>2023-10-01 15:40:25</t>
  </si>
  <si>
    <t xml:space="preserve">
高级模板内容：
需区域二线受理的业务:用户无法提供验证码
用户需办理业务名称:王卡会员专属权益（已停售）5GB国内流量包（专享）（已停售）
业务办理类型:取消
业务生效时间:立即生效
是否已按规范验证用户信息:是
备注（如开通流量包、语音包请备注清楚当月有效/长期有效）:取消业务</t>
  </si>
  <si>
    <t>BL202309301940141431</t>
  </si>
  <si>
    <t>18672109676</t>
  </si>
  <si>
    <t>2023-10-01 09:04:34</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</si>
  <si>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备注（如开通流量包、语音包请备注清楚当月有效/长期有效）:前台已验证身份通过，请后台协助取消，用户要求今天之内必须取消，如果今天没有取消，明天工信部投诉，前台已安抚，已解释，用户强烈不认可</t>
  </si>
  <si>
    <t>BL202309301935261391</t>
  </si>
  <si>
    <t>16671701630</t>
  </si>
  <si>
    <t>孙仕春</t>
  </si>
  <si>
    <t>2023-10-01 09:07:15</t>
  </si>
  <si>
    <t xml:space="preserve">
高级模板内容：
需区域二线受理的业务:用户无法提供验证码
用户需办理业务名称:炫彩通信助理包-云盘版-次月生效（湖北）-10元
业务办理类型:取消
业务生效时间:立即生效
是否已按规范验证用户信息:是</t>
  </si>
  <si>
    <t>BL202309301704431965</t>
  </si>
  <si>
    <t>办理工单（2021版）&gt;&gt;增值/权益&gt;&gt;彩铃/炫铃/悦铃取消</t>
  </si>
  <si>
    <t>18671776282</t>
  </si>
  <si>
    <t>向军</t>
  </si>
  <si>
    <t>2023-10-01 09:27:16</t>
  </si>
  <si>
    <t xml:space="preserve">客户要求取消AR视频彩铃酷趣会员15元包月，通过CBSS操作提示：调三户报错：用户号码:18671776282,规则限制:[$$$20001$$$用户有在途订单，不允许受理【用户有在途订单，不允许受理!订单号：7123093049361555】;]。无法取消成功。客户要求尽快取消。请处理并回复。</t>
  </si>
  <si>
    <t>BL202309301501072390</t>
  </si>
  <si>
    <t>办理工单（2021版）&gt;&gt;业务功能&gt;&gt;亲情网（亲情号）/小区优惠/VPN虚拟网（含集团网）出网</t>
  </si>
  <si>
    <t>15571764276</t>
  </si>
  <si>
    <t>袁贵平</t>
  </si>
  <si>
    <t>2023-10-01 09:24:15</t>
  </si>
  <si>
    <t>【2022年上工信部测评重保用户】用户来电要求取消亲情号，营业厅不认可，要求我方在线处理</t>
  </si>
  <si>
    <t>BL202309301813550458</t>
  </si>
  <si>
    <t>13040966090</t>
  </si>
  <si>
    <t>许银华</t>
  </si>
  <si>
    <t>2023-10-01 09:21:33</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</si>
  <si>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备注（如开通流量包、语音包请备注清楚当月有效/长期有效）:要求本月取消</t>
  </si>
  <si>
    <t>BL202310011505561492</t>
  </si>
  <si>
    <t>15629331583</t>
  </si>
  <si>
    <t>吴雪华</t>
  </si>
  <si>
    <t>2023-10-01 15:38:30</t>
  </si>
  <si>
    <t xml:space="preserve">
高级模板内容：
需区域二线受理的业务:用户无法提供验证码
用户需办理业务名称:职场菁英畅阅5G加油包（湖北）（已停售）
业务办理类型:取消
业务生效时间:立即生效
是否已按规范验证用户信息:无需验证</t>
  </si>
  <si>
    <t>BL202309301947331511</t>
  </si>
  <si>
    <t>13349769792</t>
  </si>
  <si>
    <t>王学举</t>
  </si>
  <si>
    <t>2023-10-01 09:39:17</t>
  </si>
  <si>
    <t xml:space="preserve">[65岁以上老人]
高级模板内容：
需区域二线受理的业务:用户无法提供验证码
用户需办理业务名称:炫彩通信助理包-云盘版-次月生效（湖北）-10元
业务办理类型:取消
业务生效时间:立即生效
是否已按规范验证用户信息:是</t>
  </si>
  <si>
    <t>ZX202309301707162167</t>
  </si>
  <si>
    <t>咨询工单（2021版）&gt;&gt;移网/融合套餐资费&gt;&gt;4G单产品套餐</t>
  </si>
  <si>
    <t>2023-10-01 14:14:05</t>
  </si>
  <si>
    <t>用户需要了解校园卡套餐，在线解释人工无校园卡套餐，要求线下咨询，用户不解释，烦请协助谢谢！</t>
  </si>
  <si>
    <t>套餐变更：已告知客户线上无法办理转资校园套餐，建议客户到校园营业厅申请新入网办理校园号码，客户满意</t>
  </si>
  <si>
    <t>ZX202309301657452051</t>
  </si>
  <si>
    <t>17671269853</t>
  </si>
  <si>
    <t>高兴</t>
  </si>
  <si>
    <t>2023-10-01 14:21:38</t>
  </si>
  <si>
    <t xml:space="preserve">判断省分:湖北
:失败
node_42:
:无合约/简单合约
:单卡/移移融合副卡套餐
获取用户证件类型::不认可
:
高级模板内容：
问题描述:用户来电要求办理销户，已挽留不认可，用户已拨打18671710010，无法打通，要求在线协助办理销户，请处理，谢谢，
第二联系方式:无
销户原因:不想使用
用户要求:用户来电要求办理销户，已挽留不认可，用户已拨打18671710010，无法打通，要求在线协助办理销户，请处理，谢谢，</t>
  </si>
  <si>
    <t>业务办理：经核实我司联系客户表示暂不办理销户，继续使用，客户满意。</t>
  </si>
  <si>
    <t>ZX202309301145570927</t>
  </si>
  <si>
    <t>咨询工单（2021版）&gt;&gt;业务规则&gt;&gt;短/彩信黑名单</t>
  </si>
  <si>
    <t>13085158797</t>
  </si>
  <si>
    <t>张真桂</t>
  </si>
  <si>
    <t>2023-10-01 14:18:54</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</si>
  <si>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用户来电称自己无法发送短信，要求我方处理，请协助处理回访</t>
  </si>
  <si>
    <t>业务办理：经核实因客户号码欠费，导致无法接收短信，现已缴费开机，我司核实短信功能正常，建议客户后期关注，客户满意</t>
  </si>
  <si>
    <t>ZX202309301457590515</t>
  </si>
  <si>
    <t>071701051845</t>
  </si>
  <si>
    <t>鲍雷</t>
  </si>
  <si>
    <t>2023-10-01 11:06:29</t>
  </si>
  <si>
    <t xml:space="preserve">判断省分:湖北
:被动办理宽带
:不需要
:
高级模板内容：
问题描述:用户表示自己没有办理过宽带，要求取消宽带
第二联系方式:15672501163
销户原因:非本人办理
用户要求:要求取消宽带</t>
  </si>
  <si>
    <t>业务办理：客户要求注销缓装宽带，已按要求注销，回访满意</t>
  </si>
  <si>
    <t>ZX202309291528161173</t>
  </si>
  <si>
    <t>071704429991</t>
  </si>
  <si>
    <t>王鹏程</t>
  </si>
  <si>
    <t>2023-10-01 09:02:01</t>
  </si>
  <si>
    <t xml:space="preserve">【2022年上工信部测评重保用户】【2022年上工信部测评重保用户】判断省分:湖北
:自己办理的宽带
:挽留失败
:不同意
:
高级模板内容：
问题描述:用户要求销户称宽带网络不好反馈处理过了要求退还安装调试费本月的月租费谢谢
第二联系方式:18671751297
销户原因:网络不好
用户要求:用户要求销户称宽带网络不好反馈处理过了要求退还安装调试费本月的月租费谢谢</t>
  </si>
  <si>
    <t>业务办理：客户要求注销加装宽带宽带并退还本月费用及安装调试费，联系用户表示已到厅办理，并退还费用，无需我部处理，回访满意</t>
  </si>
  <si>
    <t>ZX202309291757380138</t>
  </si>
  <si>
    <t>17683708914</t>
  </si>
  <si>
    <t>秦廷伟</t>
  </si>
  <si>
    <t>2023-10-01 13:20:08</t>
  </si>
  <si>
    <t xml:space="preserve">:不认可
判断省分:湖北
node_134:
获取入参:
node_180:
判断局方停机状态:
:
node_223::关停原因带“断卡、实时换机、境外漫游”字眼
:不认可
:
高级模板内容：
投诉问题描述:用户17683708914局方半停无法销户，认证后审核需要时间，用户U对此不认可表示;到工信部投诉你们这繁琐操作。要求：尽快审核，请处理，谢谢
用户状态为:局方半停
停机原因:断卡2.0-湖北45天及以上睡眠卡风险用户打标（第十一批）
前台是否按流程解释:是
用户要求:尽快审核
第二联系电话:17683708914</t>
  </si>
  <si>
    <t>业务办理：客户业务号码已通过二次实人认证，现已恢复使用，客户要求销户，因多次联系客户无法接通，未注销，如有疑问可在工作时间（08:30-12:00；14:00-17:30）联系07176921001、13032700872宜昌联通投诉处理中心。</t>
  </si>
  <si>
    <t>ZX202309301037180135</t>
  </si>
  <si>
    <t>18572390469</t>
  </si>
  <si>
    <t>张雨</t>
  </si>
  <si>
    <t>2023-10-01 14:10:20</t>
  </si>
  <si>
    <t xml:space="preserve">判断省分:湖北
:失败
node_42:
:无合约/简单合约
:其他套餐
:异地
:不认可/无法提供相关证件
:
高级模板内容：
问题描述:用户来电强烈要求销户，要求线上处理，前台已做解释挽留用户不认可
第二联系方式:18367600999
销户原因:不想用了
用户要求:要求线上处理，加急</t>
  </si>
  <si>
    <t>业务办理:销户,挽留成功,用户继续使用,赠送40元赠费*2个月,满意</t>
  </si>
  <si>
    <t>BL202310011318100642</t>
  </si>
  <si>
    <t>办理工单（2021版）&gt;&gt;合约/活动&gt;&gt;办理合约/活动</t>
  </si>
  <si>
    <t>15586353478</t>
  </si>
  <si>
    <t>苏朝</t>
  </si>
  <si>
    <t>2023-10-01 14:17:09</t>
  </si>
  <si>
    <t>已有前期工单BL202309011401120877，用户再次来电要求办理1元139GB全国流量与100分钟语音包*24月，我方暂无权限，查询本月仍未附加，请协助处理</t>
  </si>
  <si>
    <t>系统支撑：已发许勤燕登记7号上班后为客户添加1元139GB全国流量与100分钟语音包*24月，回访满意</t>
  </si>
  <si>
    <t>BL202309301649021723</t>
  </si>
  <si>
    <t>办理工单（2021版）&gt;&gt;业务变更&gt;&gt;撤销套餐变更/撤销预约业务变更</t>
  </si>
  <si>
    <t>13872566935</t>
  </si>
  <si>
    <t>女士</t>
  </si>
  <si>
    <t>2023-10-01 14:08:45</t>
  </si>
  <si>
    <t>:号卡配送问题
:号卡未送达但不想要了
:不认可
判断省分:除青海、四川、宁夏外
:
用户反映需要取消自己的号卡订单称自己未办理过为什么还会存在订单要求我方取消请核实处理联系电话19971403130</t>
  </si>
  <si>
    <t>业务办理:订单已退单,满意</t>
  </si>
  <si>
    <t>ZX202309300842461550</t>
  </si>
  <si>
    <t>13235639062</t>
  </si>
  <si>
    <t>肖丽平</t>
  </si>
  <si>
    <t>2023-10-01 09:05:08</t>
  </si>
  <si>
    <t xml:space="preserve">判断省分:湖北
:失败
node_42:
:无合约/简单合约
:单卡/移移融合副卡套餐
获取用户证件类型::不认可
:
高级模板内容：
问题描述:客户来电称，要求办理销户，自己现在在外地，无法办理，已解释，客户不认可，请协助处理谢谢
第二联系方式:15979621396
销户原因:不想使用了
用户要求:客户来电称，要求办理销户，自己现在在外地，无法办理，已解释，客户不认可，请协助处理谢谢</t>
  </si>
  <si>
    <t>业务办理：销户，用户要求销户，因多次未联系上客户，我司无法核实情况处理，暂未操作，如有疑问可在工作时间（08:30-12:00；14:00-17:30）致电我司宜昌联通13032700872，烦请前台代为转告</t>
  </si>
  <si>
    <t>BL202309301208212334</t>
  </si>
  <si>
    <t>2023-10-01 10:47:27</t>
  </si>
  <si>
    <t>22年Q3Q4重点客户22年Q3Q4重点客户用户来电要求续约湖北分期低消178元（24个月）次月生效活动，解释无效，请协助处理，谢谢</t>
  </si>
  <si>
    <t>业务办理：客户要求续约湖北分期低消178元（24个月）次月生效活动，核实为花呗分期活动我部无法线上办理，已引导客户到厅，客户知晓</t>
  </si>
  <si>
    <t>BL202309301343161139</t>
  </si>
  <si>
    <t>18671773555</t>
  </si>
  <si>
    <t>敖飞</t>
  </si>
  <si>
    <t>2023-10-01 10:07:27</t>
  </si>
  <si>
    <t>用户要求继续参加王卡5G套餐6个月月费7折优惠合约，不愿到厅。请处理谢谢1</t>
  </si>
  <si>
    <t>业务办理：客户要求续约王卡5G套餐6个月月费7折优惠合约，已按客户要求办理，已生效，再次回访客户满意</t>
  </si>
  <si>
    <t>BL202309292039280679</t>
  </si>
  <si>
    <t>2023-10-01 09:09:46</t>
  </si>
  <si>
    <t>用户来电要求解除号码18671741809全国亲情网异地同享服务，我处已建议用户中国联通APP操作或全国自营厅咨询，用户不认可，请贵部协助处理，谢谢</t>
  </si>
  <si>
    <t>业务办理：取消 全国一家亲跨域群组 ，已联系客户解释告知线上无操作取消权限，建议客户携带身份证至联通自营厅办理取消，客户表示知晓。</t>
  </si>
  <si>
    <t>BL202309301633041475</t>
  </si>
  <si>
    <t>071703613740</t>
  </si>
  <si>
    <t>陈治明</t>
  </si>
  <si>
    <t>2023-10-01 14:39:12</t>
  </si>
  <si>
    <t xml:space="preserve">判断省分:湖北
:宽带移机
:不认可
:
高级模板内容：
重要提醒：若能通过无缝下单则选择无缝，建此工单会被专项质检！！！:无缝建单
用户诉求:移机
移机地址:湖北省宜昌市吴家岗区长江广场呃长江广场1栋1924
当前使用地址:湖北省宜昌市高新区南苑街道南苑社区沁园春小区3栋1楼101
备注:移机</t>
  </si>
  <si>
    <t>业务办理:移机,已引导用户前往营业厅办理,移机收费100元.用户知晓,满意</t>
  </si>
  <si>
    <t>BL202310011104551857</t>
  </si>
  <si>
    <t>18671701228</t>
  </si>
  <si>
    <t>唐敏锐</t>
  </si>
  <si>
    <t>2023-10-01 14:01:40</t>
  </si>
  <si>
    <t>用户来电要求续约：5G套餐月费7折优惠（次月生效24个月）（取整）（湖北），用户不愿到厅，请后台协助处理，谢谢</t>
  </si>
  <si>
    <t>业务办理：已办理赠费活动，次月生效，合约期12个月，客户满意。</t>
  </si>
  <si>
    <t>BL202309301643321626</t>
  </si>
  <si>
    <t>13469823831</t>
  </si>
  <si>
    <t>陈世敏</t>
  </si>
  <si>
    <t>2023-10-01 17:21:27</t>
  </si>
  <si>
    <t>用户表示无法办理携出称有下个月生效业务用户要求反馈请协助处理</t>
  </si>
  <si>
    <t>业务办理：用户反映需办理携出，经核实已由湖北省分公司电子商务部办理立即拆机，致电未接，已短信答复如需办理可联系我部，如有疑问可在工作时间（08:30-12:00；14:00 -17:30 ）联系07176921001、13032700872宜昌客服。如用户咨询，请前台 10010话务 中心代为解释，谢谢。</t>
  </si>
  <si>
    <t>BL202309301342021112</t>
  </si>
  <si>
    <t>15571776621</t>
  </si>
  <si>
    <t>骆勇</t>
  </si>
  <si>
    <t>2023-10-01 09:05:11</t>
  </si>
  <si>
    <t>来电续办5G冰激凌套餐5折（次月生效24个月）（取整）（合约）（湖北宜昌），要求尽快联系处理谢谢</t>
  </si>
  <si>
    <t>业务办理：用户需办理5G冰激凌套餐5折（次月生效24个月），经核实为用户办理 存量5G畅爽套餐享119元赠费 湖北【合约时间：2023-10-01至2024-08-31】，致电未接，已短信答复如需办理可联系我部，如有疑问可在工作时间（08:30-12:00；14:00 -17:30 ）联系07176921001、13032700872宜昌客服。如用户咨询，请前台 10010话务 中心代为解释，谢谢。</t>
  </si>
  <si>
    <t>BL202309301440255387</t>
  </si>
  <si>
    <t>13085163530</t>
  </si>
  <si>
    <t>陈在春</t>
  </si>
  <si>
    <t>2023-10-01 09:04:21</t>
  </si>
  <si>
    <t>用户要求解绑主副卡关系办理腾讯大王卡（新）29元/月，不在归属地，请跟进，谢谢</t>
  </si>
  <si>
    <t>业务办理：用户需办理解绑主副卡关系，经核实现用户无需办理任何业务，后期有需要再跟我们联系，满意</t>
  </si>
  <si>
    <t>BL202309291549190039</t>
  </si>
  <si>
    <t>071701050653</t>
  </si>
  <si>
    <t>陈星妍</t>
  </si>
  <si>
    <t>2023-10-01 09:06:57</t>
  </si>
  <si>
    <t xml:space="preserve">判断省分:湖北
:宽带移机
:不认可
:
高级模板内容：
重要提醒：若能通过无缝下单则选择无缝，建此工单会被专项质检！！！:继续建单
用户诉求:移机
移机地址:湖北省宜昌市西陵区上海春天商务大厦2605
当前使用地址:湖北省宜昌市西陵区葛洲坝街道石子岭社区葛洲坝合作有线宽带专用
备注:</t>
  </si>
  <si>
    <t>业务办理：用户需办理宽带移机，用户办理移机需用户前往营业厅办理，致电未接，已发负责人+86-15571740429协助处理，已短信答复如需办理可联系我部，如有疑问可在工作时间（08:30-12:00；14:00 -17:30 ）联系07176921001、13032700872宜昌客服。如用户咨询，请前台 10010话务 中心代为解释，谢谢。</t>
  </si>
  <si>
    <t>BL202309291649540908</t>
  </si>
  <si>
    <t>17786316497</t>
  </si>
  <si>
    <t>向俊</t>
  </si>
  <si>
    <t>2023-10-01 09:10:08</t>
  </si>
  <si>
    <t>用户要求续约【预存话费享折扣优惠档位五（立即生效24个月）-湖北政企专属】，乡镇的营业厅办不了，要求我方处理，表示不能续这卡就不用了，学生用不起这么高的资费。</t>
  </si>
  <si>
    <t>业务办理：用户需办理续约【预存话费享折扣优惠 档位五（立即生效24个月）-湖北政企专属】，沟通后用户实际是想办理转资8元流量王套餐，现已为用户注销宽带及副卡并办理转资8元流量王套餐成功，次月生效，用户知晓</t>
  </si>
  <si>
    <t>ZX202309291719232293</t>
  </si>
  <si>
    <t>15587961318</t>
  </si>
  <si>
    <t>谭靖</t>
  </si>
  <si>
    <t>2023-10-01 11:24:47</t>
  </si>
  <si>
    <t xml:space="preserve">判断省分:湖北
:失败
node_42:
:其他合约
:本地
:不认可
:
高级模板内容：
问题描述:用户来电要求在线销户，不愿到厅，请后台核实处理
第二联系方式:15778205006
销户原因:不愿使用
用户要求:用户来电要求在线销户，不愿到厅，请后台核实处理</t>
  </si>
  <si>
    <t>业务办理：已核实客户资料无误，办理号码销户。</t>
  </si>
  <si>
    <t>ZX202309301919070827</t>
  </si>
  <si>
    <t>15572727361</t>
  </si>
  <si>
    <t>苏开欣</t>
  </si>
  <si>
    <t>2023-10-01 10:29:13</t>
  </si>
  <si>
    <t xml:space="preserve">【2022年上工信部测评重保用户】【2022年上工信部测评重保用户】判断省分:湖北
:失败
node_42:
:无合约/简单合约
:其他套餐
:本地
:不认可
:
高级模板内容：
问题描述:用户要求销户，挽留失败，不愿到厅，烦请协助处理，谢谢！
第二联系方式:19911327361
销户原因:不使用了
用户要求:用户要求销户，挽留失败，不愿到厅，烦请协助处理，谢谢！</t>
  </si>
  <si>
    <t>业务办理：已核实客户资料无误，我司协助办理销户，客户满意</t>
  </si>
  <si>
    <t>BL202309291813111955</t>
  </si>
  <si>
    <t>15571705839</t>
  </si>
  <si>
    <t>陆遥力</t>
  </si>
  <si>
    <t>2023-10-01 09:04:50</t>
  </si>
  <si>
    <t>用户要求续约预存话费享折扣优惠档位三（次月生效*24个月）-湖北政企专属，前台无法办理，请后台协助处理</t>
  </si>
  <si>
    <t>业务办理：用户要求办理套餐3折优惠，系统无勾选项，无法办理。现客户要求转资福多多29元（湖北）套餐，次月生效，满意。</t>
  </si>
  <si>
    <t>BL202309301307410635</t>
  </si>
  <si>
    <t>13177096066</t>
  </si>
  <si>
    <t>万梦寒</t>
  </si>
  <si>
    <t>2023-10-01 09:21:57</t>
  </si>
  <si>
    <t>【2022年上工信部测评重保用户】用户来电要求线上办理套餐折扣优惠，有携转倾向，请核实处理，谢谢</t>
  </si>
  <si>
    <t>业务办理：用户要求套餐享3折优惠，已协商转资畅爽冰激凌99元套餐，参与月赠69元*12个月活动，次月生效，满意。</t>
  </si>
  <si>
    <t>ZX202309301601065639</t>
  </si>
  <si>
    <t>17671270439</t>
  </si>
  <si>
    <t>覃淼鑫</t>
  </si>
  <si>
    <t>2023-10-01 09:06:00</t>
  </si>
  <si>
    <t>用户在中国联通APP上无法注销，查询没有影响的业务。在边界不方便到营业厅办理，请处理，谢谢。联系电话：17671270439</t>
  </si>
  <si>
    <t>业务办理：已核实客户资料无误，我司协助办理销户，客户满意。</t>
  </si>
  <si>
    <t>BL202310010929580711</t>
  </si>
  <si>
    <t>15871657765</t>
  </si>
  <si>
    <t>2023-10-01 14:11:45</t>
  </si>
  <si>
    <r>
      <rPr>
        <sz val="11"/>
        <rFont val="宋体"/>
        <charset val="0"/>
      </rPr>
      <t>用户称自己误操作订购了一张电话卡，现在不需要了，要求我处为其取消，请处理，谢谢
订单号：</t>
    </r>
    <r>
      <rPr>
        <sz val="11"/>
        <rFont val="Arial"/>
        <charset val="0"/>
      </rPr>
      <t xml:space="preserve">	</t>
    </r>
    <r>
      <rPr>
        <sz val="11"/>
        <rFont val="宋体"/>
        <charset val="0"/>
      </rPr>
      <t xml:space="preserve">
2223093010192912</t>
    </r>
  </si>
  <si>
    <t>业务办理;取消订单,已取消,满意</t>
  </si>
  <si>
    <t>BL202310011112231940</t>
  </si>
  <si>
    <t>15586369621</t>
  </si>
  <si>
    <t>于明</t>
  </si>
  <si>
    <t>2023-10-01 16:36:22</t>
  </si>
  <si>
    <t>15586369621命中精准预判服务场景:[65岁以上老人]
客户来电，反映对于湖北承诺低消送流量升级版(36元低消)业务到期了不认可表示流量少了费用不变非常气愤烦请核实处理谢谢！</t>
  </si>
  <si>
    <t>业务规则：经核实，因月底最后一天失效低消宽带活动规则无法满足客户使用需求，入网/协议/营业厅已明示相关规则，客户对此不认可，现已为其联系解释处理，申请本月赠送5G流量，本月内添加低消，次月生效，用户满意</t>
  </si>
  <si>
    <t>ZX202310011201071254</t>
  </si>
  <si>
    <t>071700376399</t>
  </si>
  <si>
    <t>张翔</t>
  </si>
  <si>
    <t>2023-10-01 14:53:27</t>
  </si>
  <si>
    <t>销户iptv业务，解释无效，有工信部投诉意向，尽快处理</t>
  </si>
  <si>
    <t>业务办理：已取消iptv，并申请减免一年费用120元，24小时到账，此费用不可打印发票，客户满意。</t>
  </si>
  <si>
    <t>ZX202309291534001232</t>
  </si>
  <si>
    <t>13277170913</t>
  </si>
  <si>
    <t>赵诗怡</t>
  </si>
  <si>
    <t>2023-10-01 09:12:09</t>
  </si>
  <si>
    <t xml:space="preserve">判断省分:湖北
:失败
node_42:
:其他合约
:异地
:不认可/无法提供相关证件
:
高级模板内容：
问题描述:用户来电称自己需要在线销户，本人在异地，前台已挽留挽留失败
第二联系方式:17630871928
销户原因:不想用了
用户要求:在线销户</t>
  </si>
  <si>
    <t>业务办理：用户需办理，经核实现已由宜昌市城区三峡大学沁苑自有营业厅（校园）为用户办理成功，满意</t>
  </si>
  <si>
    <t>ZX202309301227441344</t>
  </si>
  <si>
    <t>咨询工单（2021版）&gt;&gt;业务规则&gt;&gt;主副卡</t>
  </si>
  <si>
    <t>13117291380</t>
  </si>
  <si>
    <t>赵国文</t>
  </si>
  <si>
    <t>2023-10-01 09:22:29</t>
  </si>
  <si>
    <t>【2022年上工信部测评重保用户】【2022年上工信部测评重保用户】13117291380命中精准预判服务场景:[65岁以上老人]
要求注销主副卡，已经多次去过营业厅，没有给用户取消，现在用户强烈不满，要求马上解除，如果下个月产生额外扣费，自己完全不承认</t>
  </si>
  <si>
    <t>业务办理：用户需办理副卡销户，沟通后用户实际是办理号码携转，现已为用户办理副卡解绑，现号码15608605979；15672539962；13177091198，允许携出，满意</t>
  </si>
  <si>
    <t>ZX202309301212321193</t>
  </si>
  <si>
    <t>071703566847</t>
  </si>
  <si>
    <t>望西国</t>
  </si>
  <si>
    <t>2023-10-01 09:02:46</t>
  </si>
  <si>
    <t>被动开通宽带现在要求马上宽带销户并回复。</t>
  </si>
  <si>
    <t>业务办理：用户需办理宽带销户，经核实已为用户办理成功，满意</t>
  </si>
  <si>
    <t>ZX202309301445340328</t>
  </si>
  <si>
    <t>15571708898</t>
  </si>
  <si>
    <t>彭康</t>
  </si>
  <si>
    <t>2023-10-01 09:04:07</t>
  </si>
  <si>
    <t xml:space="preserve">
高级模板内容：
问题描述:要求销户
第二联系方式:15571708898
销户原因:不想使用
用户要求:尽快处理，谢谢</t>
  </si>
  <si>
    <t>业务办理：用户需办理销户，经核实号码由宜昌市城区三峡大学图书城自有营业厅（校园）办理成功，致电空号，已短信答复如需办理可联系我部，如有疑问可在工作时间（08:30-12:00；14:00 -17:30 ）联系07176921001、13032700872宜昌客服。如用户咨询，请前台 10010话务 中心代为解释，谢谢。</t>
  </si>
  <si>
    <t>ZX202309290855320023</t>
  </si>
  <si>
    <t>13032710042</t>
  </si>
  <si>
    <t>喻志鹏</t>
  </si>
  <si>
    <t>2023-10-01 09:17:48</t>
  </si>
  <si>
    <t xml:space="preserve">22年Q3Q4重点客户判断省分:湖北
:失败
node_42:
:其他合约
:异地
:不认可/无法提供相关证件
:
高级模板内容：
问题描述:用户来电需要销户号码保留宽带在线挽留失败烦请协助处理谢谢
第二联系方式:18664312050
销户原因:不想用了
用户要求:请尽快回电协助处理销户业务谢谢用户有升级投诉倾向工信部
</t>
  </si>
  <si>
    <t>业务办理：用户需办理销户号码无需销户宽带，致电未接，已短信答复如需办理可联系我部，如有疑问可在工作时间（08:30-12:00；14:00 -17:30 ）联系07176921001、13032700872宜昌客服。如用户咨询，请前台 10010话务 中心代为解释，谢谢。</t>
  </si>
  <si>
    <t>ZX202309300829331511</t>
  </si>
  <si>
    <t>咨询工单（2021版）&gt;&gt;合约/活动&gt;&gt;阶段促销活动</t>
  </si>
  <si>
    <t>19172241020</t>
  </si>
  <si>
    <t>刘娟</t>
  </si>
  <si>
    <t>2023-10-01 09:05:48</t>
  </si>
  <si>
    <t>用户来电表示号码的消费太高了，想咨询有没有折扣优惠，建议去营业厅咨询表示自己在外地不方便要求线上核实办理，加急</t>
  </si>
  <si>
    <t>业务办理：用户需办理折扣，经核实现为用户办理存量5G畅爽套餐享99元赠费，满意。</t>
  </si>
  <si>
    <t>ZX202309291849530476</t>
  </si>
  <si>
    <t>18695060905</t>
  </si>
  <si>
    <t>肖魁虎</t>
  </si>
  <si>
    <t>2023-10-01 09:20:49</t>
  </si>
  <si>
    <t xml:space="preserve">判断省分:湖北
:失败
node_42:
:其他合约
:本地
:不认可
:
高级模板内容：
问题描述:用户要求立马回电，说要注销，前台解释挽留，用户不认可
第二联系方式:18995884696
销户原因:信号差
用户要求:要求线上，并且要求今天办理好</t>
  </si>
  <si>
    <t>业务办理：用户需办理注销，经核实现已为号码18695060905；18695067721；18695066721及宽带办理销户成功，满意</t>
  </si>
  <si>
    <t>BL202310011007111160</t>
  </si>
  <si>
    <t>17671926695</t>
  </si>
  <si>
    <t>2023-10-01 14:13:13</t>
  </si>
  <si>
    <t xml:space="preserve">[65岁以上老人]
高级模板内容：
需区域二线受理的业务:用户无法提供验证码
用户需办理业务名称:云加速5G畅玩加油包(湖北)（已停售）下月生效
业务办理类型:取消
业务生效时间:立即生效
是否已按规范验证用户信息:是</t>
  </si>
  <si>
    <t>TS202309301829440561</t>
  </si>
  <si>
    <t>投诉工单（2021版）&gt;&gt;移网&gt;&gt;【产品及计费使用】产品及业务规则&gt;&gt;未实名/信息不一致/不完整/一证五卡/关联欠费等业务规则，无法办理业务、被停机或无法使用</t>
  </si>
  <si>
    <t>13094188673</t>
  </si>
  <si>
    <t>闵超</t>
  </si>
  <si>
    <t>2023-10-01 13:23:33</t>
  </si>
  <si>
    <t xml:space="preserve">
高级模板内容：
投诉问题描述:用户来电反映要把他老婆的号卡变为他的副卡，但是已经前往几个营业厅了，营业厅的人不给办理，同时对他本月产生的月租费不认可，我方已建议账期结束后来电查询用户不认可，要求尽快处理通话中有提及工信部，请协助处理
用户状态:正常
停机原因:无
第二联系电话:13094188673
用户要求:尽快处理</t>
  </si>
  <si>
    <t>业务办理;客户要求将18808609261绑定为13094188673为副卡，客服部已操作办理，次月生效，考虑客户感知，已为客户办理预存话费享20元话费优惠，客户表示知晓。</t>
  </si>
  <si>
    <t>BL202310011220080146</t>
  </si>
  <si>
    <t>2023-10-01 14:27:22</t>
  </si>
  <si>
    <t xml:space="preserve">【2022年上工信部测评重保用户】
高级模板内容：
需区域二线受理的业务:用户无法提供验证码
用户需办理业务名称:福多多29元（湖北）
业务办理类型:套餐变更
业务生效时间:次月生效
是否已按规范验证用户信息:无需验证
备注（如开通流量包、语音包请备注清楚当月有效/长期有效）:用户要去我方取消：炫彩通信助理包-云盘版-立即生效（湖北）（已停售）</t>
  </si>
  <si>
    <t>ZX202309301026510014</t>
  </si>
  <si>
    <t>13117278053</t>
  </si>
  <si>
    <t>李婕</t>
  </si>
  <si>
    <t>2023-10-01 09:03:32</t>
  </si>
  <si>
    <t xml:space="preserve">判断省分:湖北
:失败
node_42:
:无合约/简单合约
:单卡/移移融合副卡套餐
获取用户证件类型::不认可
:
高级模板内容：
问题描述:用户来电要求把13117278053办理销户
第二联系方式:15572790170
销户原因:不需要
用户要求:用户要求后台帮忙销户该号</t>
  </si>
  <si>
    <t>业务号码;号码销户  客服部已操作销户，满意。</t>
  </si>
  <si>
    <t>BL202310011308250571</t>
  </si>
  <si>
    <t>18672908053</t>
  </si>
  <si>
    <t>梅勇</t>
  </si>
  <si>
    <t>2023-10-01 15:04:39</t>
  </si>
  <si>
    <t xml:space="preserve">22年Q3Q4重点客户
高级模板内容：
需区域二线受理的业务:用户无法提供验证码
用户需办理业务名称:	5G-VR教育黄金包	20.00
业务办理类型:取消
业务生效时间:立即生效
是否已按规范验证用户信息:是
备注（如开通流量包、语音包请备注清楚当月有效/长期有效）:取消</t>
  </si>
  <si>
    <t>TS202309301637580555</t>
  </si>
  <si>
    <t>15872476103</t>
  </si>
  <si>
    <t>2023-10-01 13:41:46</t>
  </si>
  <si>
    <t xml:space="preserve">
高级模板内容：
投诉问题描述:用户反映联通工作人员（号码：13032749260）上门告知办理一张电话卡，但是实际办理了2张。且告知前3个月免费但是实际扣了费用。用户已经在营业厅销户了，不记得号码是多少，身份证：422724196005018219
用户状态:/
停机原因:/
第二联系电话:15872476103
用户要求:用户反映联通工作人员（号码：13032749260）上门告知办理一张电话卡，但是实际办理了2张。且告知前3个月免费但是实际扣了费用。用户已经在营业厅销户了，不记得号码是多少，身份证：422724196005018219用户提及报警现在用户不认可自己在营业厅销户还交了十多元费用，用户对此不认可，要求处理给出满意答复</t>
  </si>
  <si>
    <t>业务管理：客户反馈上门办卡工作人员（客户无法提供）解释宣传错误产生扣费，客户表示已到厅注销营业厅已退还充值费用19元，我部联系客户解释说明并致歉，客户表示认可，满意</t>
  </si>
  <si>
    <t>TS202309302017372254</t>
  </si>
  <si>
    <t>071704161431</t>
  </si>
  <si>
    <t>2023-10-01 14:57:46</t>
  </si>
  <si>
    <t xml:space="preserve">
高级模板内容：
投诉问题描述:用户不认可宽带，用户提及工信部投诉，用户表明不是自己订购
业务名称:宽带
争议月份:2023年9月
争议金额:0
办理渠道:	宽带一点受理中心
前台是否取消:未取消
是否承诺退费:否
用户要求:用户不认可宽带，用户提及工信部投诉，用户表明不是自己订购</t>
  </si>
  <si>
    <t>Q21：宽带一点受理中心，10元300M宽带（湖北）-低消融合（300M）AA，经核查属营业厅属营业厅解释错误导致，现已为客户注销宽带，23.06-23.09产生费用20.66元，考虑到用户使用感知预存话费享30元话费优惠（湖北），此费用不可打印发票，满意</t>
  </si>
  <si>
    <t>TS202309301817230331</t>
  </si>
  <si>
    <t>18571427203</t>
  </si>
  <si>
    <t>蔡征龙</t>
  </si>
  <si>
    <t>2023-10-01 11:05:50</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</si>
  <si>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争议月份:2023年8月、2023年9月
是否承诺退费:是
承诺退费金额:40
是否取消业务（如取消失败，需加上系统报错的提示）:是
是否需要回复:否
用户要求:退费</t>
  </si>
  <si>
    <t>BL202309301824440588</t>
  </si>
  <si>
    <t>18671782876</t>
  </si>
  <si>
    <t>2023-10-01 11:30:33</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</si>
  <si>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CBSS账单扣费名称：:热血都市畅听5G加油包（湖北）5G炫彩通信助理包-云盘版（首月5元半价）
办理渠道:上海航动科技有限公司（宜昌）
赔付月份：:2023年2月、2023年5月、2023年9月、2023年6月、2023年7月、2023年3月、2023年4月、2023年8月
返还倍率:单倍
赔付金额：:106
是否已经取消业务:是
是否承诺退费：:是
用户是否需要回复：:否
用户要求：:退费</t>
  </si>
  <si>
    <t>BL202310011038451570</t>
  </si>
  <si>
    <t>13277178311</t>
  </si>
  <si>
    <t>罗延武</t>
  </si>
  <si>
    <t>2023-10-01 16:36:51</t>
  </si>
  <si>
    <t>用户来电要求取消（云加速5G畅玩加油包(湖北)），用户无法提供验证码和身份信息，前台建议营业厅，用户不认可。用户要求我方直接取消，如果产生了费用就直接投诉，前台解释，用户不认可。请后台协助处理</t>
  </si>
  <si>
    <t>TS202309301719471631</t>
  </si>
  <si>
    <t>17683708974</t>
  </si>
  <si>
    <t>汪浩然</t>
  </si>
  <si>
    <t>2023-10-01 13:40:28</t>
  </si>
  <si>
    <t>判断省分:其他省分
:流量计费争议
判断省分::流量包定制争议
:不认可
:未享受
:小于等于500元，且仅限单倍、月份不超过12个月
:
高级模板内容：
投诉问题描述:用户来电对订购的云加速5G畅玩加油包(湖北)，要求退费。
业务名称:云加速5G畅玩加油包(湖北)
争议月份:2023年9月
争议金额:20
是否承诺退费:是
用户要求:退费。</t>
  </si>
  <si>
    <t>TS202310011211151248</t>
  </si>
  <si>
    <t>15549303955</t>
  </si>
  <si>
    <t>姚爱红</t>
  </si>
  <si>
    <t>TCSI-B,TCSI-C</t>
  </si>
  <si>
    <t>2023-10-01 14:53:11</t>
  </si>
  <si>
    <t xml:space="preserve">判断省分:其他省分
:普通消费有争议
:下一步
:套餐月费不认可
查询套餐:
:套餐月费有变化
业务办理记录:
:不认可
:其他渠道
判断省分:除甘肃贵州外
:
高级模板内容：
投诉问题描述:不小心订购流量包（5G助理加油包19元10GB），用户要求退费。
争议月份:2023年9月
争议金额:19
用户要求:退费。</t>
  </si>
  <si>
    <t>TS202310010110231696</t>
  </si>
  <si>
    <t>投诉工单（2021版）&gt;&gt;移网&gt;&gt;【产品及计费使用】产品及业务规则&gt;&gt;对流量限速/封顶/使用顺序不认可</t>
  </si>
  <si>
    <t>13177072792</t>
  </si>
  <si>
    <t>吴画</t>
  </si>
  <si>
    <t>2023-10-01 14:22:07</t>
  </si>
  <si>
    <t>主办单位：湖北
客户类别：普通客户
10010是否打通：否
是否二次致电10015：是
是否联系：否
升级倾向：
号码归属省：湖北
SVIP等级：
1.问题类型:;
2.投诉类型:其他问题;
3.营业厅地址:;
4.位置信息:;
5.位置发生地:;
6.投诉内容:上月没有用完的流量没有结转这是为什么？</t>
  </si>
  <si>
    <t>TS202309302129500697</t>
  </si>
  <si>
    <t>13197323571</t>
  </si>
  <si>
    <t>刘传华</t>
  </si>
  <si>
    <t>2023-10-01 16:30:29</t>
  </si>
  <si>
    <t xml:space="preserve">
高级模板内容：
投诉问题描述:用户来电反映自己在微信上上面订购的流量包，但是自己在微信上已经付费了，为什么还会再扣话费，且微信上没有退费，用户要求查询出两个渠道订购流量包的扣费方式，并要求退费，请处理，谢谢。
业务名称:10元5GB全国流量单日快餐包-湖北和5元3GB4小时国内流量包（立即生效）
争议月份:2023年9月
争议金额:15
是否承诺退费:否
用户要求:用户来电反映自己在微信上上面订购的流量包，但是自己在微信上已经付费了，为什么还会再扣话费，且微信上没有退费，用户要求查询出两个渠道订购流量包的扣费方式，并要求退费，请处理，谢谢。</t>
  </si>
  <si>
    <t>TS202309301924001462</t>
  </si>
  <si>
    <t>13227258561</t>
  </si>
  <si>
    <t>李晨昕</t>
  </si>
  <si>
    <t>2023-10-01 09:06:33</t>
  </si>
  <si>
    <t>判断省分:其他省分
:流量计费争议
判断省分::流量包定制争议
:不认可
:未享受
:大于500
:
高级模板内容：
投诉问题描述:用户来电反映自己订购了流量包但查不到该流量包，没有生效
业务名称:5元3GB省内流量单日快餐包-湖北
争议月份:2023年9月
争议金额:5
是否承诺退费:否
用户要求:要求核实回复，如果该流量包确实没生效要求退还费用，并将超出流量费用退还</t>
  </si>
  <si>
    <t>TS202309301528431352</t>
  </si>
  <si>
    <t>投诉工单（2021版）&gt;&gt;移网&gt;&gt;【变更及服务】渠道服务&gt;&gt;客服热线人员态度差/时效性差</t>
  </si>
  <si>
    <t>15629380845</t>
  </si>
  <si>
    <t>杨礼瑰</t>
  </si>
  <si>
    <t>2023-10-01 16:22:36</t>
  </si>
  <si>
    <t>主办单位：湖北
客户类别：首次投诉
10010是否打通：否
是否二次致电10015：是
是否联系：否
升级倾向：
号码归属省：湖北
SVIP等级：
1.问题类型:;
2.投诉类型:服务质量;
3.营业厅地址:;
4.位置信息:;
5.位置发生地:;
6.投诉内容:一直叫注销卡，昨天到现在都没弄行，一直说在加急，忽悠谁啊，都说很急很急还不行
问题发生地：10010客服热线
问题类型：服务态度恶劣
问题发生时间：2023-09-2916:00
人员工号：HUB717111</t>
  </si>
  <si>
    <t>业务规则：①客户投诉产生的原因：号码注销。 
②客户投诉问题核查情况及解决方案：收到贵部转办后，我司立即组织调查。用户反映需办理销户，经核实现已办理销户成功。我司2023-09-30 15:43:49联系客户解释。
③客户问题满意度：一般。 
④回单人：田群、联系方式：07176921001</t>
  </si>
  <si>
    <t>TS202310011124450448</t>
  </si>
  <si>
    <t>投诉工单（2021版）&gt;&gt;融合&gt;&gt;【产品及计费使用】计交费及发票&gt;&gt;套内外流量费用争议</t>
  </si>
  <si>
    <t>13177094676</t>
  </si>
  <si>
    <t>晏贤明</t>
  </si>
  <si>
    <t>2023-10-01 14:13:38</t>
  </si>
  <si>
    <t>主办单位：湖北
客户类别：普通客户
10010是否打通：是
是否二次致电10015：是
是否联系：否
升级倾向：
号码归属省：湖北
SVIP等级：
1.问题类型:;
2.投诉类型:手机流量费争议;
3.营业厅地址:;
4.位置信息:;
5.位置发生地:;
6.投诉内容:原先装宽带是说每年都送10G流量，现在都不送了，说是原先没有了，这是欺炸消费者
202310月上网费:0.00
争议金额:0.00
关联10010工单流水号：TS202309071948118057</t>
  </si>
  <si>
    <t>业务规则：①客户投诉产生的原因：赠送的10G手机流量先说原先说一年到期未自动续约。 ②客户投诉问题核查情况及解决方案：收到贵部转办后，我司立即组织调查。经核实已发区域负责人15671050588表示现无10G流量赠送，前期活动已结束，考虑到用户使用感知为用户赠送10G流量供本月使用，2023-10-01 12:43:49联系客户解释。 ③客户问题满意度：满意。 ④回单人：田群、联系方式：07176921001 回单成功</t>
  </si>
  <si>
    <t>TS202310011019321556</t>
  </si>
  <si>
    <t>071700361057</t>
  </si>
  <si>
    <t>黄阳华</t>
  </si>
  <si>
    <t>2023-10-01 11:46:38</t>
  </si>
  <si>
    <t xml:space="preserve">
高级模板内容：
投诉问题描述:用户来电告知（071700361057）有一笔7月赠费15元未使用，因为宽带每月返费10元导致一直未使用，前台解释用户不认可，要求这笔费用能抵扣套餐月租费
活动名称:普通赠款
争议月份:2023年7月、2023年8月、2023年9月
争议金额:15
用户要求:要求这笔费用能抵扣套餐月租费，要求一个小时之内回复</t>
  </si>
  <si>
    <t>业务规则：经核实，因宽带赠费无法共享，现已联系客户解释，我司申请补赠15元，24小时到账，此费用不可打印发票，客户满意</t>
  </si>
  <si>
    <t>TS202309301928101531</t>
  </si>
  <si>
    <t>18671760805</t>
  </si>
  <si>
    <t>夏正英</t>
  </si>
  <si>
    <t>2023-10-01 13:35:24</t>
  </si>
  <si>
    <t xml:space="preserve">
高级模板内容：
投诉问题描述:用户来电反映自己开户时说明副卡免费，每个月159套餐，现在发现每个月副卡都有扣费，用户不认可要求核实处理
业务名称:副卡功能费
宣传渠道:营业厅
宣传内容:副卡免费使用
实际情况:每月10元功能费
用户要求:要求核实，不然就消费者热线投诉</t>
  </si>
  <si>
    <t>业务规则：经核实，用户对3张副卡9月产生30元月租扣费不认可，申请减免30元费用，24小时内赠费到账，不可打印发票，满意</t>
  </si>
  <si>
    <t>TS202310011028011733</t>
  </si>
  <si>
    <t>投诉工单（2021版）&gt;&gt;融合&gt;&gt;【产品及计费使用】产品及业务规则&gt;&gt;靓号规则不认可</t>
  </si>
  <si>
    <t>15571730999</t>
  </si>
  <si>
    <t>李华</t>
  </si>
  <si>
    <t>2023-10-01 15:28:27</t>
  </si>
  <si>
    <t>客户来电表示自己办理的靓号是2年合约，查询到失效时间是2036-08-3123:59:59客户不认可，要求投诉，请协助处理，谢谢</t>
  </si>
  <si>
    <t>业务规则：经核实客户入网时签订靓号月承诺通信费200元每月，合约期180个月，客户另办理花呗分期5G199元直降2000为两年合约期，并非靓号合约两年，客户知晓，挂机，满意度一般。</t>
  </si>
  <si>
    <t>TS202309301654040973</t>
  </si>
  <si>
    <t>15629331386</t>
  </si>
  <si>
    <t>徐守香</t>
  </si>
  <si>
    <t>2023-10-01 11:12:12</t>
  </si>
  <si>
    <t xml:space="preserve">
高级模板内容：
投诉问题描述:用户要求反馈自己要求取消钱包账务不方便
渠道名称:中国联通APP
办理业务名称:取消钱包账务
页面提示:无
用户要求:用户要求反馈自己要求取消钱包账务不方便要求在线处理</t>
  </si>
  <si>
    <t>业务规则：经核实客户实际要求办理账户拆分，现已操作，次月生效，客户满意。</t>
  </si>
  <si>
    <t>TS202309301346301448</t>
  </si>
  <si>
    <t>15671057114</t>
  </si>
  <si>
    <t>邱育明</t>
  </si>
  <si>
    <t>2023-10-01 13:35:16</t>
  </si>
  <si>
    <t xml:space="preserve">
高级模板内容：
投诉问题描述:客户来电反映自己的套餐40G流量自己使用不到，我处核实并安抚解释，客户不认可，要求变更为国内通用流量，请协助谢谢
渠道名称:其他:10010
办理业务名称:1
页面提示:1
用户要求:要求变更为国内通用流量，请协助谢谢</t>
  </si>
  <si>
    <t>业务规则：经核实客户套餐为腾讯专属免流，无法修改为通用流量，现已联系客户解释，客户满意</t>
  </si>
  <si>
    <t>TS202309301342121369</t>
  </si>
  <si>
    <t>15872499903</t>
  </si>
  <si>
    <t>王锋</t>
  </si>
  <si>
    <t>2023-10-01 10:06:17</t>
  </si>
  <si>
    <t xml:space="preserve">
高级模板内容：
投诉问题描述:用户要求取消联通小号
业务名称:一卡双号
无法办理原因:无法取消
办理渠道:联通小号app
用户要求:用户来电要求取消联通小号，并且表示自己不方便去营业厅，请后台尽快处理谢谢！</t>
  </si>
  <si>
    <t>业务规则：经核实客户要求办理沃小号销户，已核实客户资料无误，我司协助办理销户，同时办理转资福多多29元套餐，客户满意</t>
  </si>
  <si>
    <t>TS202309301905141154</t>
  </si>
  <si>
    <t>15571703867</t>
  </si>
  <si>
    <t>熊峰</t>
  </si>
  <si>
    <t>2023-10-01 18:48:09</t>
  </si>
  <si>
    <t xml:space="preserve">
高级模板内容：
投诉问题描述:宣传和实际使用不一致
业务名称:副卡费用
宣传渠道:营业厅
宣传内容:副卡用几个月后营业厅自动帮忙取消
实际情况:副卡合约到期后还在扣费使用，未注销
用户要求:用户人在外地，要求注销副卡，并退还三张副卡产生的所有的费用，不然就转网并投诉，请处理，谢谢。</t>
  </si>
  <si>
    <t>业务规则：经核实用户对副卡免费使用12个月不认可，现用户号码风险关停，已操作二次实人认证，待认证通过后操作注销，考虑用户使用感知，已为用户申请减免7-9月3张副卡费用120元，24小时内现金到账，不可打印发票，满意</t>
  </si>
  <si>
    <t>TS202309302011102159</t>
  </si>
  <si>
    <t>投诉工单（2021版）&gt;&gt;融合&gt;&gt;【离网】离网（离网+拆机+销户）&gt;&gt;销户无法退费/无法当时退费</t>
  </si>
  <si>
    <t>071700680797</t>
  </si>
  <si>
    <t>周月</t>
  </si>
  <si>
    <t>2023-10-01 15:27:26</t>
  </si>
  <si>
    <t>用户去秭归城区自有营业厅办理宽带拆机，工作人员告知宽带可以拆机，但是宽带余额退不来，用户不认可，来电投诉，要求办理宽带拆机并将余额全额退回，请尽快处理并回复</t>
  </si>
  <si>
    <t>业务规则：客户反馈宽带注销余额清退问题，我部核实剩余话费292.03元为普通现金可正常清退，已建议客户用至月底联系我部注销，次月自行到厅办理余额清退，客户认可</t>
  </si>
  <si>
    <t>TS202309302206131071</t>
  </si>
  <si>
    <t>15587982664</t>
  </si>
  <si>
    <t>陈俊燕</t>
  </si>
  <si>
    <t>2023-10-01 15:28:46</t>
  </si>
  <si>
    <t xml:space="preserve">
高级模板内容：
投诉问题描述:用户来电对月租不认可
争议月份:2023年9月
争议金额:26.13
用户要求:用户来电说哦这个用月每月使用，要扣26.13不认可，</t>
  </si>
  <si>
    <t>业务规则：因号码未使用客户对月租扣费不认可，考虑客户感知，申请减免23.9月月租费用合计26.13元，24小时内到账，此费用不可打印账单发票，回访满意</t>
  </si>
  <si>
    <t>TS202310010804382045</t>
  </si>
  <si>
    <t>17671331825</t>
  </si>
  <si>
    <t>王佳瑞</t>
  </si>
  <si>
    <t>2023-10-01 14:26:28</t>
  </si>
  <si>
    <t xml:space="preserve">
高级模板内容：
投诉问题描述:用户来电称自己上月未使用，也扣了月租，解释无效
争议月份:2023年9月
争议金额:30
用户要求:要求投诉，请协助处理</t>
  </si>
  <si>
    <t>业务规则：因号码未使用客户对月租扣费不认可，考虑客户感知，申请减免23.9月月租费用合计30元，24小时内到账，此费用不可打印账单发票，回访满意</t>
  </si>
  <si>
    <t>TS202309301653490969</t>
  </si>
  <si>
    <t>18671787876</t>
  </si>
  <si>
    <t>粟传富</t>
  </si>
  <si>
    <t>2023-10-01 14:06:46</t>
  </si>
  <si>
    <t xml:space="preserve">
高级模板内容：
投诉问题描述:用户对月租费不认可请
争议月份:2023年9月、2023年8月、2023年7月、2023年6月、2023年5月、2023年4月、2023年3月、2023年2月、2023年1月
争议金额:450
用户要求:已对用户解释用户对宽带收费不接受请核实处理一下谢谢来电中提到了投诉</t>
  </si>
  <si>
    <t>业务规则：因手机号码及宽带分开出账引发客户不满，已按客户要求注销宽带，并协助转资39元福多多套餐，次月生效，另考虑客户感知，申请减免本月月租费用合计99元，24小时内到账，此费用不可打印账单发票，回访满意</t>
  </si>
  <si>
    <t>TS202309301837460724</t>
  </si>
  <si>
    <t>13227285588</t>
  </si>
  <si>
    <t>刘自权</t>
  </si>
  <si>
    <t>2023-10-01 13:40:49</t>
  </si>
  <si>
    <t xml:space="preserve">判断省分:其他省分
:普通消费有争议
:下一步
:通话费不认可
获取参数:
:普通通话费超出争议
查询套餐:
:金额正确
:不认可
:仍不认可
判断省分:除四川外
:
高级模板内容：
投诉问题描述:用户来电对本月产生17.4元不能认可，称有购买（国内语音加油包10元100分钟），为何扣费，查询告知使用规则，解释不认可，要求退语音包费用10元，请处理谢谢
争议月份:2023年9月
争议金额:10
是否有下发短信提醒:是
用户要求:用户来电对本月产生17.4元不能认可，称有购买（国内语音加油包10元100分钟），为何扣费，查询告知使用规则，解释不认可，要求退语音包费用10元，请处理谢谢</t>
  </si>
  <si>
    <t>业务规则：因语音加油包无法回溯已产生语音费用，考虑客户感知，申请减免23.9月语音扣费合计17.4元，24小时内到账，此费用不可打印账单发票，回访满意</t>
  </si>
  <si>
    <t>TS202309301208241857</t>
  </si>
  <si>
    <t>投诉工单（2021版）&gt;&gt;移网&gt;&gt;【离网】离网（离网+拆机+销户）&gt;&gt;被销户不知情</t>
  </si>
  <si>
    <t>18672102008</t>
  </si>
  <si>
    <t>2023-10-01 09:31:46</t>
  </si>
  <si>
    <t xml:space="preserve">
高级模板内容：
投诉问题描述:用户来电说自己经常给这个号码充话费，但是现在显示已经销户，要求核实
销户账号:18672102008
销户时间:2023-09-30
销户渠道:无
用户要求:用户来电说自己经常给这个号码充话费，但是现在显示已经销户，要求核实</t>
  </si>
  <si>
    <t>业务规则：用户对号码欠费销户规则不满，经核实，用户号码18672102008于2023-05-10 13:49:05  因欠费销户，已跟用户解释清楚，用户知悉挂机，满意度一般。</t>
  </si>
  <si>
    <t>TS202309181306180518</t>
  </si>
  <si>
    <t>15672496963</t>
  </si>
  <si>
    <t>杨莉</t>
  </si>
  <si>
    <t>2023-10-01 15:16:41</t>
  </si>
  <si>
    <t>【2022年上工信部测评重保用户】用户觉得套餐不优惠，表示宽带只有300M没有升级套餐也很贵，要求咨询有没有免费升级千兆活动，否则携号转网</t>
  </si>
  <si>
    <t>业务规则：用户对套餐内宽带速率不满，经核实，城区伍家区奇锋专营店（固网代理）于2021-09-04 15:59:17给用户把宽带免费提速至500M，已跟用户解释清楚，考虑用户感知，申请减免副卡费用，次月生效，满意。</t>
  </si>
  <si>
    <t>TS202310010744191995</t>
  </si>
  <si>
    <t>17671257642</t>
  </si>
  <si>
    <t>胡莫珍</t>
  </si>
  <si>
    <t>2023-10-01 14:37:29</t>
  </si>
  <si>
    <t xml:space="preserve">
高级模板内容：
投诉问题描述:用户来电对联通无法更改归属地不认可，要求投诉，询问其他投诉电话，前台解释无效，用户表示移动，电信都可以改请后台协助处理，谢谢
渠道名称:其他:无
办理业务名称:更改归属地
页面提示:无
用户要求:要求投诉</t>
  </si>
  <si>
    <t>业务规则：用户反映需更改归属地，营业厅已明示相关规则，经核实现线上无更改归属地勾选项，建议用户持续观察使用，用户知晓。</t>
  </si>
  <si>
    <t>TS202309301917161351</t>
  </si>
  <si>
    <t>15671057887</t>
  </si>
  <si>
    <t>王建华</t>
  </si>
  <si>
    <t>2023-10-01 11:38:30</t>
  </si>
  <si>
    <t xml:space="preserve">
高级模板内容：
投诉问题描述:取消沃小号
渠道名称:其他:/
办理业务名称:取消沃小号
页面提示:/
用户要求:用户要求在线取消沃小号业务解释无效要求加急处理取消用户不便到营业厅</t>
  </si>
  <si>
    <t>业务规则：用户反映需注销18672094520，经核实营业厅已明示相关规则，现已为用户办理销户成功，满意</t>
  </si>
  <si>
    <t>TS202309301123580829</t>
  </si>
  <si>
    <t>投诉工单（2021版）&gt;&gt;移网&gt;&gt;【入网】交付及激活&gt;&gt;配送不及时</t>
  </si>
  <si>
    <t>18672100717</t>
  </si>
  <si>
    <t>2023-10-01 13:38:43</t>
  </si>
  <si>
    <t>:号卡配送问题
:号卡一直未送达
:已退单
判断省分:其他省份
:
用户反映需要18672100717这个卡，但订单却取消了，他要这个卡，要求尽快联系配送，反映过见TS202309060917111899，解释不认可，他非要这个卡，要求送过来</t>
  </si>
  <si>
    <t>业务规则：用户需恢复订单2063090279727184，经核实发区域负责人回复现无法恢复订单，用户知晓。</t>
  </si>
  <si>
    <t>TS202309301529251373</t>
  </si>
  <si>
    <t>15671041808</t>
  </si>
  <si>
    <t>2023-10-01 17:08:27</t>
  </si>
  <si>
    <t>用户称在8月通过APP申请了销户，将余额退还至银行卡，但是到现在都未到账，要求核实原因尽快退费</t>
  </si>
  <si>
    <t>业务规则;经核实，客户号码于2023-08-30 12:51:54办理销户，查询费用未退还至银行卡，已联系客户告知可携带身份证原件至联通自营厅办理清退 ，客户表示知晓。</t>
  </si>
  <si>
    <t>TS202310011023231644</t>
  </si>
  <si>
    <t>16671005537</t>
  </si>
  <si>
    <t>2023-10-01 11:35:06</t>
  </si>
  <si>
    <t>主办单位：湖北
客户类别：普通客户
10010是否打通：是
是否二次致电10015：是
是否联系：是
升级倾向：无
号码归属省：湖北
SVIP等级：
湖北宜昌用户反映号卡赠款问题，用户称自己号卡里面的15元赠款一直未扣除，请尽快处理，加急</t>
  </si>
  <si>
    <t>业务规则①客户基本信息：业务号码：16671005537、客户姓名：黄阳华、套餐情况：5G副卡基本套餐(优享服务)； 客户反映取消业务的问题。
②首次联系客户时间： 2023-10-01 11:31:39 ； 
③投诉核查处理情况：收到贵部转办后，我司立即组织调查 。经核实，因宽带赠费无法共享，现已联系客户解释，我司申请补赠15元，24小时到账，此费用不可打印发票，客户满意
④答复客户时间及客户满意度评价相关信息：我司于2023-10-01 11:31:39联系客户解释说明，客户认可满意。回单人：王宜艳
⑤投诉核查关联材料：无</t>
  </si>
  <si>
    <t>TS202309271343430105</t>
  </si>
  <si>
    <t>投诉工单（2021版）&gt;&gt;移网&gt;&gt;【离网】携出&gt;&gt;因合约/业务/套餐限制携出</t>
  </si>
  <si>
    <t>13227289966</t>
  </si>
  <si>
    <t>王辉军</t>
  </si>
  <si>
    <t>2023-10-01 18:22:08</t>
  </si>
  <si>
    <t>主办单位：湖北
客户类别：普通客户
10010是否打通：是
是否二次致电10015：是
是否联系：是
升级倾向：无
号码归属省：湖北
SVIP等级：
预处理名称：携号转网处置流程:
查询携转详情，升投工单:
查询10工单:
前期工单情况:无10010/10015携转投诉工单
对用户进行挽留:挽留不成功
:
1*投诉问题描述:取消业务
3*受限产品名称:保底协议
4*客户要求及问题补充:前期：工单流水号：TS202309052217288712解释不认可，要求继续处理回复。要求联系处理，谢谢</t>
  </si>
  <si>
    <t>业务规则①客户基本资料：业务号码：13227289966、客户姓名：王辉军、套餐情况：4G全国流量王8元套餐；客户反映靓号合约的问题； ②首次联系客户时间：2023-09-21 17:23:00 ③投诉核查处理情况：收到贵部转办，我司立即组织核查，经核实，核查客户入网时签署月承诺通信协议消费66元/月，协议长期，2023-02-09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暂无结果，表示知晓，本地协议找寻中，找寻后上传工单附件； ④答复客户时间及客户满意度评价：根据上述核实情况，我司于2023-09-21 17:23:00联系客户满意，回单人：胡春燕、联系方式：07176921001 ⑤投诉核查关联材料：无</t>
  </si>
  <si>
    <t>TS202309260205051838</t>
  </si>
  <si>
    <t>13098413333</t>
  </si>
  <si>
    <t>赵忠萍</t>
  </si>
  <si>
    <t>2023-10-01 15:44:07</t>
  </si>
  <si>
    <t>主办单位：湖北
客户类别：星级客户
10010是否打通：否
是否二次致电10015：是
是否联系：否
升级倾向：
号码归属省：湖北
SVIP等级：
1.问题类型:;
2.投诉类型:月固定费争议;
3.营业厅地址:;
4.位置信息:;
5.位置发生地:;
6.投诉内容:我已经打客服问清楚此号没有保底消费，但是一直交话费营业厅都说因为是靓号有保底消费200，所以从买号码到现在每个月都是200话费，我给客服经理打电话，她给我说是靓号有保底消费，还有就是宽带业务，现在的宽带业务都免费，我例外吗？客服经理说加我微信跟我沟通，我留了微信，过去一个星期了吧？没反应！我要取消冰淇淋套餐。再就是联通给我一个满意的答复！不然我就一直投诉到最后携号转网！</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</si>
  <si>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客户知晓。我司于2023-09-26 21:20:38联系客户解释以上情况。
③客户问题满意度：满意
④回单人：张婷   6921001</t>
  </si>
  <si>
    <t>TS202309280923060096</t>
  </si>
  <si>
    <t>13177054551</t>
  </si>
  <si>
    <t>曾莉荣</t>
  </si>
  <si>
    <t>2023-10-01 17:14:39</t>
  </si>
  <si>
    <t>主办单位：湖北
客户类别：普通客户
10010是否打通：是
是否二次致电10015：是
是否联系：否
升级倾向：
号码归属省：湖北
SVIP等级：
1.问题类型:;
2.投诉类型:其他问题;
3.营业厅地址:;
4.位置信息:;
5.位置发生地:;
6.投诉内容:领了一个流量包的券，收不到验证码，黑名单信息拦截我都查了没有问题</t>
  </si>
  <si>
    <t>业务规则①客户投诉产生的原因：客户反映无法领取流量包问题
②客户投诉问题核查情况及解决方案：收到贵部转办后，我司立即组织调查。经核实，用户反流量包券无法使用问题，我部多次联系用户未接，建议用户有疑问可致电我部07176921001为其处理。
③客户问题满意度：我司于2023-09-30 16:42:10联系客户未接。
④回单人:程李晶；联系电话：07176921001</t>
  </si>
  <si>
    <t>TS202309302125070651</t>
  </si>
  <si>
    <t>投诉工单（2021版）&gt;&gt;宽带&gt;&gt;【产品及计费使用】计交费及发票&gt;&gt;宽带欠费停机缴费后仍无法使用</t>
  </si>
  <si>
    <t>071700002656</t>
  </si>
  <si>
    <t>郑丹俊</t>
  </si>
  <si>
    <t>2023-10-01 14:27:11</t>
  </si>
  <si>
    <t>用户办的单宽，手机充值200元已经到帐，宽带状态显示包期到期停机，来电投诉要求立即开通宽带，请尽快处理并回复</t>
  </si>
  <si>
    <t>业务规则：用户需包期到期停机需开户，营业厅已明示相关规则，经核实现宽带账号已办理开通，满意</t>
  </si>
  <si>
    <t>BL202310011607361986</t>
  </si>
  <si>
    <t>15587925968</t>
  </si>
  <si>
    <t>冯利民</t>
  </si>
  <si>
    <t>2023-10-01 17:05:14</t>
  </si>
  <si>
    <t xml:space="preserve">
获取省分、合约、附加产品:南一
:传统合约（金融类、标准类、强合约类）
:下一步
判断省分:湖北
:金融、靓号，套餐折扣、含设备的组网协议四类强合约
:无合约解约工单
:挽留失败
:不愿到厅
:用户来电取消网龄计划合约包G，主副卡关系去过营业厅也没取消现在要去线上取消前台解释不认可请协助处理谢谢</t>
  </si>
  <si>
    <t>BL202310011517111582</t>
  </si>
  <si>
    <t>15697275048</t>
  </si>
  <si>
    <t>姚为清</t>
  </si>
  <si>
    <t>2023-10-01 17:09:16</t>
  </si>
  <si>
    <t xml:space="preserve">查询增值业务:
合约信息查询:
系统查询到有产品信息
:有确认方式
客户要求取消
维系挽留:不接受挽留
:下一步
判断省分:湖北
:金融、靓号，套餐折扣、含设备的组网协议四类强合约
:合约解约工单已结束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t>
  </si>
  <si>
    <t>BL202310011516041576</t>
  </si>
  <si>
    <t>2023-10-01 16:44:20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</si>
  <si>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用户要求强烈取消有投诉倾向请协助处理谢谢</t>
  </si>
  <si>
    <t>TS202310011039241986</t>
  </si>
  <si>
    <t>071701033407</t>
  </si>
  <si>
    <t>丁祖凤</t>
  </si>
  <si>
    <t>2023-10-01 19:22:07</t>
  </si>
  <si>
    <t>主办单位：湖北
客户类别：普通客户
10010是否打通：否
是否二次致电10015：是
是否联系：是
升级倾向：其他
号码归属省：湖北
SVIP等级：
用户来电反映自己在1年前在五峰城区东泰自有营业办理了融合宽带销户但现在核实还是绑定关系对此强烈表示不满，要求处理。并表示前期投诉问题一直未得到回复，要求加急处理，谢谢</t>
  </si>
  <si>
    <t>BL202310011020021336</t>
  </si>
  <si>
    <t>15671062698</t>
  </si>
  <si>
    <t>田玉蓉</t>
  </si>
  <si>
    <t>2023-10-01 10:45:27</t>
  </si>
  <si>
    <t>15671062698命中精准预判服务场景:[10015转接10010用户]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档位七（次月生效*12个月）-湖北政企专属;产品描述:;产品ID:91230390;开始时间:2023-02-0100:00:00;结束时间:2024-01-3123:59:59;订购渠道:宜昌市城区集团直属3G开户服务点;客户确认方式:签字协议。
用户要求取消（预存话费享折扣优惠档位七（次月生效*12个月））希望后台协助处理，谢谢</t>
  </si>
  <si>
    <t>TS202309301216432044</t>
  </si>
  <si>
    <t>15672501018</t>
  </si>
  <si>
    <t>田本槐</t>
  </si>
  <si>
    <t>2023-10-01 16:06:48</t>
  </si>
  <si>
    <t>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6.投诉内容:帮忙把宽带注销，长期在外地上班，不需要了</t>
  </si>
  <si>
    <t>TS202309301213051955</t>
  </si>
  <si>
    <t>13264905275</t>
  </si>
  <si>
    <t>邓守静</t>
  </si>
  <si>
    <t>2023-10-01 13:22:35</t>
  </si>
  <si>
    <t>#2022重保客户#主办单位：湖北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违约赔偿金：按系统标准资费规则计费，流量3元/G，语音0.15元/分钟，短信0.1元/条。;产品ID:91082668;开始时间:2022-06-0100:00:00;结束时间:2024-05-3123:59:59;订购渠道:宜都新时空手机世界宜都店合作厅;客户确认方式:无。
用户来电要求，取消一元得盲盒业务，挽留失败，请帮忙尽快处理，谢谢。</t>
  </si>
  <si>
    <t>BL202309301705011971</t>
  </si>
  <si>
    <t>13135819860</t>
  </si>
  <si>
    <t>唐德军</t>
  </si>
  <si>
    <t>2023-10-01 14:01:16</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</si>
  <si>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
产品类型:标准合约-存费折扣;产品名称:（湖北）2021年牛年礼包畅越冰激凌5G套餐49元赠费10元/月（12个月）;产品描述:（湖北）2021年牛年礼包畅越冰激凌5G套餐49元赠费10元/月;产品ID:91000583;开始时间:2022-10-0100:00:00;结束时间:2023-09-3023:59:59;订购渠道:拓见科技(深圳)有限公司武汉分公司(宜昌);客户确认方式:无。
要求免违约金取消2021年牛年礼包畅越冰激凌5G套餐49元赠费10元/月（12个月）称不需要续约</t>
  </si>
  <si>
    <t>BL202309301237590254</t>
  </si>
  <si>
    <t>15972690805</t>
  </si>
  <si>
    <t>胡宜玲</t>
  </si>
  <si>
    <t>2023-10-01 09:00:32</t>
  </si>
  <si>
    <t>详见（BL202309291219142191），已告知用户处理结果，但用户称到营业厅问了，还没有取消绑定，谢谢</t>
  </si>
  <si>
    <t>ZX202309301604371345</t>
  </si>
  <si>
    <t>18572373808</t>
  </si>
  <si>
    <t>张厚文</t>
  </si>
  <si>
    <t>2023-10-01 14:11:48</t>
  </si>
  <si>
    <t>18572373808命中精准预判服务场景:[65岁以上老人]
用户来电称想线上办理分开主副卡前台解释不认可请协助处理谢谢</t>
  </si>
  <si>
    <t>务取消（西陵 营服中心）客户要求解绑主副卡，未转营服维系，联系客户表示暂不操作取消，保留继续使用，满意。</t>
  </si>
  <si>
    <t>BL202309301132361787</t>
  </si>
  <si>
    <t>13207208151</t>
  </si>
  <si>
    <t>陈代荣</t>
  </si>
  <si>
    <t>2023-10-01 14:14:42</t>
  </si>
  <si>
    <t>13207208151命中精准预判服务场景:[10015转接10010用户][65岁以上老人]
查询增值业务:
合约信息查询:
系统查询到有产品信息
:有确认方式
客户要求取消
维系挽留:不接受挽留
:下一步
判断省分:湖北
:其他合约
:办理不成功
:
产品类型:标准合约-存费得礼;产品名称:存240元分12个月返还（湖北）存费得礼;产品描述:您已成功办理预存话费活动，240元分12个月到账，每月到账20元。;产品ID:90795093;开始时间:2023-03-0100:00:00;结束时间:2024-02-2923:59:59;订购渠道:五峰仁和坪明方合作厅;客户确认方式:签字协议。
用户来电要求取消（存240元分12个月返还（湖北）存费得礼），前台办理提示（取费用异常全国工号不允许受理包含收退费的解约业务！），也不愿到厅，请核实处理</t>
  </si>
  <si>
    <t>业务取消（五峰城区 营服中心）客户要求取消存240元分12个月返还（湖北）存费得礼，未转营服维系，联系客户表示暂不操作取消，满意。</t>
  </si>
  <si>
    <t>BL202310011009136546</t>
  </si>
  <si>
    <t>办理工单（2021版）&gt;&gt;业务变更&gt;&gt;解绑副卡</t>
  </si>
  <si>
    <t>17762881982</t>
  </si>
  <si>
    <t>陆军</t>
  </si>
  <si>
    <t>2023-10-01 14:07:29</t>
  </si>
  <si>
    <t>用户进线反映不在归属地，要求我司处理副卡解绑，辛苦跟进处理</t>
  </si>
  <si>
    <t>业务取消（夷陵城区）：主副卡拆分，挽留无效，已取消，客户满意。</t>
  </si>
  <si>
    <t>BL202310011217470128</t>
  </si>
  <si>
    <t>15872587579</t>
  </si>
  <si>
    <t>贾翠芬</t>
  </si>
  <si>
    <t>2023-10-01 16:08:15</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</si>
  <si>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用户来电要求我方在线解绑15872587579，前台解释无效，挽留失败，请我方尽快处理谢谢！用户表示不用回复直接解绑</t>
  </si>
  <si>
    <t>业务取消（夷陵城区）主副卡，已为用户拆分主副卡，满意</t>
  </si>
  <si>
    <t>BL202309301244370336</t>
  </si>
  <si>
    <t>13217170505</t>
  </si>
  <si>
    <t>唐加明</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</si>
  <si>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用户要求取消靓号合约，称办理时未告知时间，提及工信部</t>
  </si>
  <si>
    <t>业务取消（远安城区）：靓号协议，挽留无效，已告知客户线上无法取消，客户知晓，挂机，满意度一般。</t>
  </si>
  <si>
    <t>BL202310011232276678</t>
  </si>
  <si>
    <t>13032711837</t>
  </si>
  <si>
    <t>李芹秀</t>
  </si>
  <si>
    <t>2023-10-01 16:46:18</t>
  </si>
  <si>
    <t xml:space="preserve">用户来电反映：要求在线取消该业务：预存话费享折扣优惠档位三（次月生效24个月）-湖北政企专属，请跟进，谢谢</t>
  </si>
  <si>
    <t>业务取消（长阳城区 营服中心）客户要求取消预存话费享折扣优惠 档位三（次月生效24个月）-湖北政企专属，未转营服维系，挽留无效，客服部已操作取消，满意。</t>
  </si>
  <si>
    <t>ZX202310010958170068</t>
  </si>
  <si>
    <t>071700062231</t>
  </si>
  <si>
    <t>余婷</t>
  </si>
  <si>
    <t>2023-10-01 15:03:21</t>
  </si>
  <si>
    <t>用户反映自己在外地，要求取消畅爽冰激凌5G融合1000M宽带（湖北），请协助处理并回复</t>
  </si>
  <si>
    <t>业务取消（城区校园）：校园宽带，挽留无效，已取消，客户满意。</t>
  </si>
  <si>
    <t>ZX202309291054461090</t>
  </si>
  <si>
    <t>071704131283</t>
  </si>
  <si>
    <t>张银</t>
  </si>
  <si>
    <t>2023-10-01 09:04:47</t>
  </si>
  <si>
    <t xml:space="preserve">判断省分:湖北
:被动办理宽带
:不需要
:
高级模板内容：
问题描述:用户来电反映自己没有安装联通的宽带业务
第二联系方式:15572760846
销户原因:没有使用需求
用户要求:用户要求尽快取消宽带业务和：低消融合（宽移固）移网低消99元（湖北），挽留无效，请核实处理，谢谢</t>
  </si>
  <si>
    <t>业务取消（伍家）：用户要求取消低消送宽带，挽留无效，已取消成功，满意。</t>
  </si>
  <si>
    <t>ZX202309301450180396</t>
  </si>
  <si>
    <t>071700093785</t>
  </si>
  <si>
    <t>牟建龙</t>
  </si>
  <si>
    <t>2023-10-01 14:14:48</t>
  </si>
  <si>
    <t xml:space="preserve">判断省分:湖北
:自己办理的宽带
:挽留失败
:不同意
:
高级模板内容：
问题描述:用户来电表示昨天在营业厅办理宽带注销（设备已经退还到营业厅），对目前还未销户不认可，解释不满，要求我处线上为其办理宽带注销，请处理谢谢
第二联系方式:18671708673
销户原因:不使用了
用户要求:要求我处线上为其办理宽带注销，请处理谢谢</t>
  </si>
  <si>
    <t>业务取消（西陵）：实装宽带，挽留无效，已取消，客户满意。</t>
  </si>
  <si>
    <t>TS202309301522381186</t>
  </si>
  <si>
    <t>071701026867</t>
  </si>
  <si>
    <t>田均虎</t>
  </si>
  <si>
    <t>2023-10-01 09:15:40</t>
  </si>
  <si>
    <t>用户表示自己要销户宽带办理转资但是前往“城区西陵区星火路营业厅”自有营业厅办理业务，营业厅不给办理，我方无权限直接处理，认为联通故意不给自己办理次月还会导致套餐扣费对此不满，要投诉到工信部，请公司核实处理并回复</t>
  </si>
  <si>
    <t>业务取消（五峰城区营服）：客户要求取消实装宽带，已按客户要求办理，回访满意</t>
  </si>
  <si>
    <t>TS202309291722062062</t>
  </si>
  <si>
    <t>15671040015</t>
  </si>
  <si>
    <t>佘昌怀</t>
  </si>
  <si>
    <t>2023-10-01 10:48:39</t>
  </si>
  <si>
    <t>#断卡行动#主办单位：湖北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6.投诉内容:帮忙把宽带注销，长期在外地，不需要了</t>
  </si>
  <si>
    <t>业务取消（五峰城西 营服中心）①客户投诉产生的原因：用户反映对安装宽带不满。 
②客户投诉问题核查情况及解决方案：收到贵部转办后，我司立即组织调查。用户反映实装宽带销户，挽留无效，现已为用户办理宽带销户，现号码允许携出。我司2023-09-30 10:12:58联系客户解释。
③客户问题满意度：满意。 
④回单人：田群、联系方式：07176921001</t>
  </si>
  <si>
    <t>TS202310010959241119</t>
  </si>
  <si>
    <t>2023-10-01 13:30:49</t>
  </si>
  <si>
    <t>用户表示1年前在五峰城区东泰自有营业办理了融合宽带销户但现在核实还是绑定关系解释不认可，要求加急处理，要求两个小时之内回复有升级投诉意向</t>
  </si>
  <si>
    <t>业务取消（西陵）：虚拟宽带，挽留无效， 已取消，已联系客户解释，客户满意。</t>
  </si>
  <si>
    <t>ZX202309301052120328</t>
  </si>
  <si>
    <t>071700049587</t>
  </si>
  <si>
    <t>谭丽霞</t>
  </si>
  <si>
    <t>2023-10-01 14:20:25</t>
  </si>
  <si>
    <t xml:space="preserve">【2022年上工信部测评重保用户】【2022年上工信部测评重保用户】【2022年上工信部测评重保用户】【2022年上工信部测评重保用户】判断省分:湖北
:自己办理的宽带
:挽留失败
:不同意
:
高级模板内容：
问题描述:用户来电要求销户自己名下的两个宽带（071700049587、071700094834），称自己今天已经去了营业厅（未提供具体营业厅地址）办理了，称营业厅告知让自己等，用户不认可，称自己设备已经交给营业厅，还不马上销户，称自己要工信部投诉
第二联系方式:15608603299
销户原因:不用了
用户要求:称自己设备已经交给营业厅，还不马上销户，称自己要工信部投诉</t>
  </si>
  <si>
    <t>业务取消（西陵营服中心）：实装宽带销户，挽留无效，客服部取消，沟通后现号码15608603299，13297281486，15586371561符合携出条件，满意。</t>
  </si>
  <si>
    <t>TS202310010847092397</t>
  </si>
  <si>
    <t>投诉工单（2021版）&gt;&gt;融合&gt;&gt;【产品及计费使用】产品及业务规则&gt;&gt;未实名/信息不一致/不完整/一证五卡/关联欠费等业务规则，无法办理业务、被停机或无法使用</t>
  </si>
  <si>
    <t>17507203344</t>
  </si>
  <si>
    <t>鲁勇</t>
  </si>
  <si>
    <t>2023-10-01 11:34:22</t>
  </si>
  <si>
    <t>用户来电要求解绑主副卡，要求在线处理，请协助处理回访</t>
  </si>
  <si>
    <t>业务取消（西陵）：主副卡，实装宽带，挽留无效，已取消，客户满意</t>
  </si>
  <si>
    <t>ZX202309301717412288</t>
  </si>
  <si>
    <t>071700077817</t>
  </si>
  <si>
    <t>麦吾兰·麦麦提</t>
  </si>
  <si>
    <t>2023-10-01 17:26:18</t>
  </si>
  <si>
    <t xml:space="preserve">判断省分:湖北
:自己办理的宽带
:挽留失败
:不同意
:
高级模板内容：
问题描述:用户来电要求校园宽带销户，已建议联系校园负责人不认可，请协助处理
第二联系方式:13040993341
销户原因:不需要
用户要求:校园宽带销户</t>
  </si>
  <si>
    <t>业务取消（校园宽带）：校园宽带销户，挽留无效，客服部取消，满意。</t>
  </si>
  <si>
    <t>TS202309301609432307</t>
  </si>
  <si>
    <t>15271511152</t>
  </si>
  <si>
    <t>张敏</t>
  </si>
  <si>
    <t>2023-10-01 16:20:38</t>
  </si>
  <si>
    <t xml:space="preserve">#2022重保客户#主办单位：湖北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:用户来电反映为其注销号码和宽带，现在在异地，无法去营业厅，用户要求我方尽快为其回复处理。</t>
  </si>
  <si>
    <t>业务取消（西陵营服中心）
①客户基本资料：业务号码：15271511152、客户姓名：张敏、套餐情况：畅爽冰激凌5G套餐199元（基础版）；客户反映宽带销户的问题； 
②首次联系客户时间：2023-09-30 16:19:01
③投诉核查处理情况：收到贵部转办，我司立即组织核查，经核实用户要求取消实装宽带，挽留无效，已按用户要求取消，主卡转资8元全国流量王套餐，次月生效，满意。
④答复客户时间及客户满意度评价：根据上述核实情况，我司于2023-09-30 16:19:01联系客户满意，回单人：潘娥、联系方式：07176921001
⑤投诉核查关联材料：无</t>
  </si>
  <si>
    <t>TS202309301524061236</t>
  </si>
  <si>
    <t>投诉工单（2021版）&gt;&gt;移网&gt;&gt;【离网】离网（离网+拆机+销户）&gt;&gt;无法销户</t>
  </si>
  <si>
    <t>15608603299</t>
  </si>
  <si>
    <t>张维均</t>
  </si>
  <si>
    <t>2023-10-01 16:22:39</t>
  </si>
  <si>
    <t>#2022重保客户#主办单位：湖北
客户类别：星级客户
10010是否打通：是
是否二次致电10015：是
是否联系：否
升级倾向：
号码归属省：湖北
SVIP等级：
1.问题类型:;
2.投诉类型:办理争议;
3.营业厅地址:;
4.位置信息:;
5.位置发生地:;
6.投诉内容:先打的客服，客服说所有的自办营业厅都可以办理销户，去了一个营业厅，又说要去西陵一路13号的营业厅，去了光猫，机顶盒等设备也给营业员了，以为办好了，回来后才知没有销户
8.办理业务的名称:销户宽带
8.无法办理的渠道:联通营业厅</t>
  </si>
  <si>
    <t>业务取消（西陵营服中心）①客户投诉产生的原因：用户反映对安装宽带不满。 
②客户投诉问题核查情况及解决方案：收到贵部转办后，我司立即组织调查。用户反映实装宽带销户，已告知宽带销户后月租依然扣费199元，沟通后用户表示考虑中，暂时不取消宽带。我司2023-09-30 10:12:58联系客户解释。
③客户问题满意度：满意。 
④回单人：田群、联系方式：07176921001</t>
  </si>
  <si>
    <t>TS202309302054520289</t>
  </si>
  <si>
    <t>投诉工单（2021版）&gt;&gt;融合&gt;&gt;【入网】装机&gt;&gt;无固网资源/资源不足</t>
  </si>
  <si>
    <t>071700701713</t>
  </si>
  <si>
    <t>姚万庆</t>
  </si>
  <si>
    <t>2023-10-01 13:37:28</t>
  </si>
  <si>
    <t>用户反映自己家里是做生意的安装的联通CPE信号很不好有时顾客付钱了要很久才能听到声音很影响自己使用要求公司在湖北省宜昌市兴山县黄粮镇公坪村2组增加有线宽带资源不然就把自己的套餐给降到最低。让自己去签电信的宽带，要求公司尽快给自己一个满意的答复。</t>
  </si>
  <si>
    <t>业务取消（兴山乡镇）：cpe宽带，挽留无效，已取消，客户满意。</t>
  </si>
  <si>
    <t>TS202309301309430697</t>
  </si>
  <si>
    <t>13047168991</t>
  </si>
  <si>
    <t>2023-10-01 13:56:10</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</si>
  <si>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:用户来电要求办理宽带销户烦请尽快核实处理谢谢</t>
  </si>
  <si>
    <t>业务取消（夷陵城区 营服中心）①客户投诉产生的原因：用户实际是反映对安装宽带不满。 
②客户投诉问题核查情况及解决方案：收到贵部转办后，我司立即组织调查。用户实际反映虚装宽带销户并不是在线销户号码，挽留无效，经核实宽带已取消成功。我司2023-09-30 14:52:03联系客户解释。
③客户问题满意度：满意。 
④回单人：田群、联系方式：07176921001</t>
  </si>
  <si>
    <t>TS202309301049232408</t>
  </si>
  <si>
    <t>2023-10-01 13:58:07</t>
  </si>
  <si>
    <t>主办单位：湖北
客户类别：普通客户
10010是否打通：否
是否二次致电10015：是
是否联系：否
升级倾向：
号码归属省：湖北
SVIP等级：
1.问题类型:;
2.投诉类型:其他问题;
3.营业厅地址:;
4.位置信息:;
5.位置发生地:;
6.投诉内容:取消网，用不了这么多话费</t>
  </si>
  <si>
    <t>TS202310010842192352</t>
  </si>
  <si>
    <t>2023-10-01 09:31:25</t>
  </si>
  <si>
    <t xml:space="preserve">[该用户有申诉倾向，请注意受理态度，查询近三天工单记录，积极解决用户问题。]
高级模板内容：
投诉问题描述:客户来电要求办理携号转网，挽留无效，核实还有固移融合业务，但是客户已经取消宽带！解释不认可！
类型:业务
受限产品名称:固移融合
前台解释内容:告知有固移融合！
用户要求:要求我方立即在线取消合约！请联系处理！</t>
  </si>
  <si>
    <t>业务取消（枝江乡镇）：实装宽带，挽留无效，已取消，客户满意。</t>
  </si>
  <si>
    <t>TS202310011347430243</t>
  </si>
  <si>
    <t>2023-10-01 14:50:33</t>
  </si>
  <si>
    <t xml:space="preserve">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备注:泛携转，用户来电反映称要求取消解除主副卡关系，请加急联系用户处理。</t>
  </si>
  <si>
    <t>业务取消①客户基本信息：业务号码：15571736051、客户姓名：张天国、套餐情况：联通王卡； 客户反映取消业务的问题。
②首次联系客户时间： 2023-10-01 14:46:43 ； 
③投诉核查处理情况：收到贵部转办后，我司立即组织调查 。经核实，宜都城区客户要求取消主副卡，挽留无效，已取消，客户满意。
④答复客户时间及客户满意度评价相关信息：我司于2023-10-01 14:46:43联系客户解释说明，客户认可满意。回单人：王宜艳
⑤投诉核查关联材料：无</t>
  </si>
  <si>
    <t>TS202309301609062296</t>
  </si>
  <si>
    <t>071700090107</t>
  </si>
  <si>
    <t>段启芬</t>
  </si>
  <si>
    <t>2023-10-01 16:20:42</t>
  </si>
  <si>
    <t>#2022重保客户##2022重保客户#主办单位：湖北
客户类别：普通客户
10010是否打通：是
是否二次致电10015：是
是否联系：是
升级倾向：无
号码归属省：湖北
SVIP等级：
用户来电要求销户宽带营业厅一直不给客户取消要求投诉</t>
  </si>
  <si>
    <t>业务取消①客户基本资料：业务号码 071700090107、客户姓名 段启芬、套餐情况 全国冰激凌融合99家庭自由畅玩套餐100M宽带（新）（湖北）；客户反映业务取消的问题； 
②首次联系客户时间：2023-09-30 16:31:00
③投诉核查处理情况：收到贵部转办，我司立即组织核查，经核实，西陵营服客户要求取消实装宽带、解绑副卡，已按客户要求办理，并与客户达成一致；
④答复客户时间及客户满意度评价：根据上述核实情况，我司于2023-09-30 16:31:00联系客户满意，回单人：张婷、联系方式：07176921001
⑤投诉核查关联材料：无。</t>
  </si>
  <si>
    <t>TS202309301539251608</t>
  </si>
  <si>
    <t>13886692196</t>
  </si>
  <si>
    <t>占玉琴</t>
  </si>
  <si>
    <t>2023-10-01 17:04:36</t>
  </si>
  <si>
    <t>#2022重保客户#主办单位：湖北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宽带业务，设备都换过了，请尽快加急处理。（协办工单）集团高星，务必于12小时内，用户表示13886692196号码要求取消主卡附加优惠，一号多卡群组，但有2023-09-3011:43:06办理情卡重用，等待报竣，有未完工的业务无法取消，谢谢</t>
  </si>
  <si>
    <t>业务取消①客户基本资料：业务号码 13886692196、客户姓名 占玉琴、套餐情况 畅爽冰激凌5G套餐159元（基础版）；客户反映业务取消的问题； 
②首次联系客户时间：2023-09-30 16:51:00
③投诉核查处理情况：收到贵部转办，我司立即组织核查，经核实，夷陵营服客户要求取消一号双终端，已按客户要求办理，并与客户达成一致；
④答复客户时间及客户满意度评价：根据上述核实情况，我司于2023-09-30 16:51:00联系客户满意，回单人：张婷、联系方式：07176921001
⑤投诉核查关联材料：无。</t>
  </si>
  <si>
    <t>ZX202309301307331701</t>
  </si>
  <si>
    <t>071703076421</t>
  </si>
  <si>
    <t>张治平</t>
  </si>
  <si>
    <t>2023-10-01 17:09:19</t>
  </si>
  <si>
    <t xml:space="preserve">判断省分:湖北
:被动办理宽带
:不需要
:
高级模板内容：
问题描述:要求宽带销户
第二联系方式:13165617212
销户原因:被动开通。
用户要求:被动开通，要求取消宽带，并取消：移网低消（湖北）-低消融合（300M），请核实，谢谢</t>
  </si>
  <si>
    <t>业务取消（夷陵雾渡河 营服中心）：虚装宽带销户，挽留无效，客服部取消，考虑到23.2-23.9移网低消（湖北）-低消融合产生扣费，沟通后为用户办理预存话费享40元/月话费优惠2个月（湖北），满意。</t>
  </si>
  <si>
    <t>TS202309301051432464</t>
  </si>
  <si>
    <t>投诉工单（2021版）&gt;&gt;移网&gt;&gt;【离网】携出&gt;&gt;办理携出过程中发现有不知情绑定业务</t>
  </si>
  <si>
    <t>15872631459</t>
  </si>
  <si>
    <t>何奎</t>
  </si>
  <si>
    <t>2023-10-01 13:20:33</t>
  </si>
  <si>
    <t>主办单位：湖北
客户类别：普通客户
10010是否打通：是
是否二次致电10015：是
是否联系：是
升级倾向：工信部
号码归属省：湖北
SVIP等级：
用户来电反应号码未申请过宽带要求销户，请核实处理，提到工信部</t>
  </si>
  <si>
    <t>业务取消①客户基本资料：业务号码 15872631459、客户姓名 何奎、套餐情况 畅爽冰激凌5G套餐129元（基础版）；客户反映业务取消的问题； 
②首次联系客户时间：2023-09-30 13:51:00
③投诉核查处理情况：收到贵部转办，我司立即组织核查，经核实，（西陵营服中心）：您要求注销缓装宽带，已按您要求办理，回访满意；
④答复客户时间及客户满意度评价：根据上述核实情况，我司于2022-10-28 14:11:00联系客户满意，回单人：张婷、联系方式：07176921001
⑤投诉核查关联材料：无。</t>
  </si>
  <si>
    <t>TS202309301639050581</t>
  </si>
  <si>
    <t>18608609402</t>
  </si>
  <si>
    <t>文金华</t>
  </si>
  <si>
    <t>2023-10-01 17:42:33</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</si>
  <si>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号码上一直不知情就有条宽带，麻烦帮忙取消宽带。</t>
  </si>
  <si>
    <t>业务取消①客户投诉产生的原因：合约限制办理携转不成功。
②客户投诉问题核查情况及解决方案：收到贵部转办后，我司立即组织调查。经核实，（五峰政城区服中心）客户要求取消实装宽带，已按客户要求办理，并与客户达成一致。我司于2023-10-01 09:27:38联系客户解释以上情况。
③客户问题满意度：满意
④回单人：张婷  6921001</t>
  </si>
  <si>
    <t>ZX202309301619001509</t>
  </si>
  <si>
    <t>071700274763</t>
  </si>
  <si>
    <t>邓鑫</t>
  </si>
  <si>
    <t>2023-10-01 16:26:15</t>
  </si>
  <si>
    <t xml:space="preserve">【2022年上工信部测评重保用户】判断省分:湖北
:被动办理宽带
:不需要
:
高级模板内容：
问题描述:用户要求取消宽带，称自己没有办理宽带，请处理，谢谢
第二联系方式:16671008303
销户原因:没有安装
用户要求:用户要求取消宽带，称自己没有办理宽带，请处理，谢谢</t>
  </si>
  <si>
    <t>业务取消（宜都乡镇 营服中心）：虚装宽带销户，经核实用户实际是反映机顶盒内增值服务订购功能，已将4006669882该平台售后电话告知用户，建议用户继续观察使用，满意。</t>
  </si>
  <si>
    <t>TS202309300947060821</t>
  </si>
  <si>
    <t>18527303974</t>
  </si>
  <si>
    <t>李政</t>
  </si>
  <si>
    <t>2023-10-01 16:07:16</t>
  </si>
  <si>
    <t>主办单位：湖北
客户类别：普通客户
10010是否打通：否
是否二次致电10015：是
是否联系：否
升级倾向：
号码归属省：湖北
SVIP等级：
1.问题类型:;
2.投诉类型:携号转网;
3.营业厅地址:;
4.位置信息:;
5.位置发生地:;
6.投诉内容:要求取消主副卡，亲情网，多次去厅办理，营业员推迟不处理
7.携转原因:需绑定副卡至其他运营商
8.无法携转原因:业务限制</t>
  </si>
  <si>
    <t>业务取消①客户投诉产生的原因：合约限制办理携转不成功。
②客户投诉问题核查情况及解决方案：收到贵部转办后，我司立即组织调查。经核实，枝江城区营服客户要求取消亲情网业务，已按客户要求办理，回访满意。我司于2023-09-30 14:50:38联系客户解释以上情况。
③客户问题满意度：满意
④回单人：张婷   6921001</t>
  </si>
  <si>
    <t>TS202309301132230999</t>
  </si>
  <si>
    <t>18671741171</t>
  </si>
  <si>
    <t>李微</t>
  </si>
  <si>
    <t>2023-10-01 16:14:45</t>
  </si>
  <si>
    <t>主办单位：湖北
客户类别：首次投诉
10010是否打通：否
是否二次致电10015：是
是否联系：否
升级倾向：
号码归属省：湖北
SVIP等级：
1.问题类型:;
2.投诉类型:退订争议;
3.营业厅地址:;
4.位置信息:;
5.位置发生地:;
6.投诉内容:注销账号
不给注销，要自己去营业厅弄，但是人在外地没有在归属地</t>
  </si>
  <si>
    <t>业务取消①客户投诉产生的原因：客户反映号码销户问题。									
②客户投诉问题核查情况及解决方案：收到贵部转办后，我司立即组织调查。经核实，客户要求注销号码18671741171，客服部已操作	办理，满意。							
③客户问题满意度：满意。									
④回单人:宜昌客服王晓玉；联系电话：07176921001。</t>
  </si>
  <si>
    <t>TS202309281015291518</t>
  </si>
  <si>
    <t>投诉工单（2021版）&gt;&gt;融合&gt;&gt;【变更及服务】增值或权益业务使用&gt;&gt;无法增加或取消附加包、增值业务（或权益）</t>
  </si>
  <si>
    <t>2023-10-01 14:14:09</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</si>
  <si>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预存话费享折扣优惠档位三（次月生效24个月）-湖北政企专属;
5G炫彩通信助理包-云盘版（首月5元半价）
取消以上业务
业务自动退订失败</t>
  </si>
  <si>
    <t>业务取消①客户投诉产生的原因：客户反映取消业务问题。									
②客户投诉问题核查情况及解决方案：收到贵部转办后，我司立即组织调查。经核实，（夷陵城区 营服中心）客户要求取消预存话费享折扣优惠 档位三（次月生效24个月）-湖北政企专属;，5G炫彩通信助理包-云盘版（首月5元半价），未转营服维系，挽留无效，客服部已操作取消，满意						
③客户问题满意度：满意。									
④回单人:宜昌客服王晓玉；联系电话：07176921001。</t>
  </si>
  <si>
    <t>ZX202309291446170739</t>
  </si>
  <si>
    <t>071704578171</t>
  </si>
  <si>
    <t>吴世贵</t>
  </si>
  <si>
    <t>2023-10-01 09:07:51</t>
  </si>
  <si>
    <t>用户表示今天有接到电话告知可以办理宽带，但是老人家搞不清楚就直接同意了，但是家里已经装了宽带不需要再次办理，强烈要求取消，挽留失败，请处理</t>
  </si>
  <si>
    <t>业务取消（枝江城区营服中心）：虚装宽带071704578171销户，挽留无效，经核实枝江城区公园路自营厅取消成功，满意。</t>
  </si>
  <si>
    <t>ZX202309300911091718</t>
  </si>
  <si>
    <t>071701017796</t>
  </si>
  <si>
    <t>叶春姣</t>
  </si>
  <si>
    <t>2023-10-01 09:03:55</t>
  </si>
  <si>
    <t xml:space="preserve">判断省分:湖北
:被动办理宽带
:不需要
:
高级模板内容：
问题描述:用户来电称没有办理过宽带，称没有安装宽带，强烈要求在线取消宽带，请核实处理回电
第二联系方式:15671033959
销户原因:不需要
用户要求:用户来电称没有办理过宽带，称没有安装宽带，强烈要求在线取消宽带，请核实处理回电</t>
  </si>
  <si>
    <t>业务取消（枝江乡镇营服中心）：实装宽带销户，挽留无效，客服部取消，考虑到用户使用感知为用户办理预存话费享50元话费优惠（湖北），满意</t>
  </si>
  <si>
    <t>ZX202310011343381877</t>
  </si>
  <si>
    <t>071700613033</t>
  </si>
  <si>
    <t>李祖兵</t>
  </si>
  <si>
    <t>2023-10-01 15:25:27</t>
  </si>
  <si>
    <t xml:space="preserve">判断省分:湖北
:失败
node_42:
:无合约/简单合约
:单卡/移移融合副卡套餐
获取用户证件类型::不认可
:
高级模板内容：
问题描述:用户来电要求今天之内办理销户
第二联系方式:13872646022
销户原因:不需要
用户要求:用户要求今天之内办理销户，目前在营业厅，但是营业厅告知销户不了，用户只有今天有时间，之后就是家里面老人在家，老人也不方便走动，用户目前在宜昌市秭归万象国际城营业厅等着</t>
  </si>
  <si>
    <t>业务取消（秭归乡镇）：实装宽带，挽留无效，已取消，客户满意。</t>
  </si>
  <si>
    <t>TS202309302217231142</t>
  </si>
  <si>
    <t>18671703806</t>
  </si>
  <si>
    <t>童苗仔</t>
  </si>
  <si>
    <t>2023-10-01 14:20:07</t>
  </si>
  <si>
    <t>主办单位：湖北
客户类别：普通客户
10010是否打通：否
是否二次致电10015：是
是否联系：否
升级倾向：
号码归属省：湖北
SVIP等级：
1.问题类型:;
2.投诉类型:退订争议;
3.营业厅地址:;
4.位置信息:;
5.位置发生地:;
6.投诉内容:IVPN
IVPN重来没使用过，无法退订，也不在这个集团网内</t>
  </si>
  <si>
    <t>TS202309301948471842</t>
  </si>
  <si>
    <t>投诉工单（2021版）&gt;&gt;宽带&gt;&gt;【变更及服务】产品查询&gt;&gt;无故产生宽带费</t>
  </si>
  <si>
    <t>071704521551</t>
  </si>
  <si>
    <t>董广新</t>
  </si>
  <si>
    <t>2023-10-01 15:57:11</t>
  </si>
  <si>
    <t xml:space="preserve">[65岁以上老人]
高级模板内容：
投诉问题描述:自己没有办理宽带
账单扣费名称:宽带包月费
争议月份:2023年9月
争议金额:6
业务前台:未取消，请后台协助处理
用户要求:核实处理</t>
  </si>
  <si>
    <t>业务取消（枝江城区营服中心）：虚装宽带销户，挽留无效，客服部取消，满意。</t>
  </si>
  <si>
    <t>TS202309301044402289</t>
  </si>
  <si>
    <t>071700388805</t>
  </si>
  <si>
    <t>叶孔进</t>
  </si>
  <si>
    <t>2023-10-01 09:06:18</t>
  </si>
  <si>
    <t>客户要求今天注销宽带，表示自己在农村，宽带未安装，不方便前往营业厅办理，要求今天在线注销宽带。客户表示自己注销宽带后手机套餐费应该20多元，宽带每月有产生69元扣费，解释无效，表示如今天未注销，导致下个月产生宽带扣费，将由联通公司自行承担。多次解释无效，强烈要求今天内注销宽带并回复。</t>
  </si>
  <si>
    <t>业务取消（枝江乡镇营服中心）：CPE装宽带销户，挽留无效，客服部取消，沟通后另为用户办理副卡0元次月生效，满意。</t>
  </si>
  <si>
    <t>ZX202309291103331189</t>
  </si>
  <si>
    <t>咨询工单（2021版）&gt;&gt;附加产品/服务&gt;&gt;定向流量包</t>
  </si>
  <si>
    <t>15587902380</t>
  </si>
  <si>
    <t>张家凤</t>
  </si>
  <si>
    <t>2023-10-01 10:10:24</t>
  </si>
  <si>
    <t>用户来电咨询流量王-新市民卡-基站流量200G（湖北）是在哪一个地方使用的前台暂未核实到用户表示当时办卡的时候也没有说请处理谢谢</t>
  </si>
  <si>
    <t>业务咨询：用户咨询 流量王-新市民卡-基站流量200G，经核实已解释该卡套餐内含国内流量10G出了宜昌市可以使用该套餐内流量，出宜昌市将无法触发基站免流，用户知晓。</t>
  </si>
  <si>
    <t>TS202309301609352305</t>
  </si>
  <si>
    <t>15571739705</t>
  </si>
  <si>
    <t>杨放</t>
  </si>
  <si>
    <t>2023-10-01 15:35:12</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</si>
  <si>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用户对（15571739705）号码无法正常通话不认可，前台通过一键诊断未发现问题，解释后用户不认可，要求（核实清楚无法正常通话的原因），请尽快处理，联系电话（15571739705）。</t>
  </si>
  <si>
    <t>终端使用：客户反映无法使用通话业务。经核实通话中功能正常，已为您重新刷新通话功能，请您关机重启再试，若未恢复请更换到其它手机中测试或到联通营业厅检测，满意。</t>
  </si>
  <si>
    <t>TS202309300948510865</t>
  </si>
  <si>
    <t>投诉工单（2021版）&gt;&gt;移网&gt;&gt;【网络使用】移网上网&gt;&gt;短彩信收发异常</t>
  </si>
  <si>
    <t>13098403456</t>
  </si>
  <si>
    <t>徐玉林</t>
  </si>
  <si>
    <t>2023-10-01 16:24:13</t>
  </si>
  <si>
    <t xml:space="preserve">
高级模板内容：
投诉问题描述:用户来电称自己在所有地方都收不到短信，发送正常，换机换卡去营业厅都试过了，依旧不能接收短信，要求核实处理，谢谢
故障现象:无法接收
故障时间:2023-09-27
短信功能是否开通:开通
上网功能是否开通:开通
前台解释内容:清卡不认可
用户要求:解决此问题，谢谢</t>
  </si>
  <si>
    <t>终端使用:联系用户表示现已恢复使用，无需我部再处理，满意</t>
  </si>
  <si>
    <t>TS202309301726221772</t>
  </si>
  <si>
    <t>高章磊</t>
  </si>
  <si>
    <t>判断省分:其他省分
:流量计费争议
判断省分::流量包定制争议
:不认可
:未享受
:小于等于500元，且仅限单倍、月份不超过12个月
:
高级模板内容：
投诉问题描述:退回95元流量包费用，5月份打的时候没有取消成功
业务名称:	5G加油包19元5G
争议月份:2023年5月、2023年6月、2023年7月、2023年8月、2023年9月
争议金额:95
是否承诺退费:是
用户要求:尽快联系处理</t>
  </si>
  <si>
    <t>经核实：2023-05-06 10:30:21用户18671799969来电，沟通上月被扣48是怎么来的，坐席向用户解释有月租19元，一号双终端10元，流量包19元，用户要求取消一号双终端，坐席向用户解释需要通过中国联通APP取消，用户称流量包当时只开了一个月的，现在要求取消，坐席表示发送验证码，用户提供后表示已取消成功（存在问题：未按客户需求受理业务，有责） 处理记录：2023-10-02 12:47:44，由XN091432[邹茂英]回复18671799969号码，向用户解释关于取消流量包未取消成功致歉，与用户一致协商赔偿76元，用户认可，费用于2023-10-02 12:50:28已到账，</t>
  </si>
  <si>
    <t>TS202310021341530466</t>
  </si>
  <si>
    <t>杨舒欣</t>
  </si>
  <si>
    <t>判断省分:其他省分
:普通消费有争议
:下一步
:套餐月费不认可
查询套餐:
:套餐月费有变化
业务办理记录:
:不认可
:其他渠道
判断省分:除甘肃贵州外
:
高级模板内容：
投诉问题描述:用户来电反映自己之前是5G畅爽冰激凌99元（首月全量全价），预存话费享折扣优惠档位三（次月生效*36个月）-湖北政企专属；现在被更改为畅爽冰激凌5G套餐199元（基础版），5G冰激凌套餐享24个月5折优惠（次月生效）（湖北），称未接到任何电话通知，短信通知，自己也未变更过，对此不认可
争议月份:2023年4月、2023年5月、2023年6月、2023年7月、2023年8月、2023年9月、2023年10月
争议金额:1
用户要求:用户要求变更为原来5G畅爽冰激凌99元（首月全量全价），预存话费享折扣优惠档位三（次月生效*36个月）-湖北政企专属，尽快联系处理</t>
  </si>
  <si>
    <t>电话营销-工作差错：城区葛洲坝区鹏程专营店，IPTVAA，用户实际反映IPTV扣费问题，已为用户取消并申请减免4-10月费用80元，24小时内赠费40元，次月7日前赠费40元，不可打印发票，满意</t>
  </si>
  <si>
    <t>TS202310021110011525</t>
  </si>
  <si>
    <t>张明平</t>
  </si>
  <si>
    <t>[65岁以上老人]
高级模板内容：
投诉问题描述:客户来电称15507204338号码在2022-09-17-2023-05-31开通的炫彩通信助理包-云盘版-立即生效（湖北）不是自己开通的，要求退费，2.绑定的宽带071700905500的IPTV包月费_IPTV包月-包月费110.00也不是自己开通的，要求退费。客户称要退自己180元，请协助处理谢谢
争议月份:2023年10月
争议金额:180
用户要求:客户来电称15507204338号码在2022-09-17-2023-05-31开通的炫彩通信助理包-云盘版-立即生效（湖北）不是自己开通的，要求退费，2.绑定的宽带071700905500的IPTV包月费_IPTV包月-包月费1
10.00也不是自己开通的，要求退费。客户称要退自己180元，请协助处理谢谢</t>
  </si>
  <si>
    <t>电话营销-开通争议： 上海航动科技有限公司（宜昌） ， 炫彩通信助理包-云盘版 -立即生效（湖北） AA。用户反映开通沃助理的问题，经核实，为上海航动科技有限公司（宜昌）于2022-09-17 14:29:23通过电话营销推荐用户开通沃助理业务，业务已于2022-09-17 14:29:23  在 远安城区自有营业厅 取消，考虑用户感知，申请退22.9-23.5月费用，合计85元，24小时到帐，此费用不可打印发票，另用户反馈IPTV扣费问题，经核实，为系统调帐到期导致扣费，考虑用户感知，申请退23.2-23.10月IPTV费用，合计95元，以上共计180元，24小时到帐，此费用不可打印发票，满意。</t>
  </si>
  <si>
    <t>TS202310020905050672</t>
  </si>
  <si>
    <t>杨传洲</t>
  </si>
  <si>
    <t>主办单位：湖北
客户类别：普通客户
10010是否打通：否
是否二次致电10015：是
是否联系：否
升级倾向：
号码归属省：湖北
SVIP等级：
1.问题类型:;
2.投诉类型:月固定费争议;
3.营业厅地址:;
4.位置信息:;
5.位置发生地:;
6.投诉内容:在本人不知情的情况下更改成199的套餐，还另外加了一条宽带，家里只有一条宽带。要投诉取消一切业务</t>
  </si>
  <si>
    <t>电话营销-开通争议：①客户投诉产生的原因：更改套餐不满。 
②客户投诉问题核查情况及解决方案：收到贵部转办后，我司立即组织调查。拓见科技(深圳)有限公司武汉分公司(宜昌)，畅爽冰激凌5G套餐199元（基础版）及5G冰激凌套餐享24个月6折优惠（次月生效）（湖北），经核实，于2022年8月过电话营销方式推荐客户办理，现联系客户解释不认可，沟通后为用户办理宽带注销（实装）及副卡销户，现号码允许携出。我司2023-10-02 11:43:49联系客户解释。
③客户问题满意度：满意。 
④回单人：田群、联系方式：07176921001</t>
  </si>
  <si>
    <t>TS202310011755011654</t>
  </si>
  <si>
    <t>王媛</t>
  </si>
  <si>
    <t>高级模板内容：
投诉问题描述:返费未到账
活动名称:不知情办理宽带返费
争议月份:2023年9月
争议金额:100
用户要求:用户称自己不知情的情况下办理了1条宽带，在上个月9月份的时候将它取消了，之后呢是有个100多的费用之前客服是承诺了要退，实际是还没有退还到账，要求上报核查</t>
  </si>
  <si>
    <t>电话营销-开通争议：开通渠道：拓见科技(深圳)有限公司武汉分公司(宜昌) 业务名称：低消39元宽带200M主产品AA 。客户反映被动开通低消宽带，经核实，拓见于2021-08-13 18:04:45通过电话营销方式推荐客户办理，为客户同意后办理。现联系客户解释说明，宽带免费赠送1年，系统有返费，但因办理为低消送宽带故产生补收费，现申请减免22.8-2023.9月费用266元，因系统低消本月取消，月底正式失效，跟用户协商本月现金到帐50元，剩下的于11月7日到前到帐，此费用不可打印账单发票，满意。</t>
  </si>
  <si>
    <t>TS202310020553432181</t>
  </si>
  <si>
    <t>张儒新</t>
  </si>
  <si>
    <t>主办单位：湖北
客户类别：普通客户
10010是否打通：否
是否二次致电10015：是
是否联系：否
升级倾向：
号码归属省：湖北
SVIP等级：
1.问题类型:;
2.投诉类型:其他;
3.营业厅地址:;
4.位置信息:;
5.位置发生地:;
6.投诉内容:我9月份帐单余额显示2.70元，我于9月28日交费100元，今天查询了上月费用89元，显示余额负2.7元、显示上月余额86元，请问一下我9月28日交的100元话费去哪儿了？我的套餐是69元，请问怎么随便给我增加了两项费用？请把给我增加的项目取消！谢谢！</t>
  </si>
  <si>
    <t>电话营销-开通争议①客户基本信息：业务号码：15572741400、客户姓名：张儒新、套餐情况：幸福家家乐59元套餐； 客户反映被动开通的问题。
②首次联系客户时间： 2023-10-02 11:07:24； 
③投诉核查处理情况：收到贵部转办后，我司立即组织调查 。经核实， 湖北杭州翔羽线上业务代理(宜昌) 于2023-09-30 19:30:41为客户开通AR彩铃酷趣会员5G加油包，现已联系客户解释，已取消，并申请退还9-10月费用合计40元，已到账，此费用可打印发票，客户满意。
④答复客户时间及客户满意度评价相关信息：我司于2023-10-02 11:07:24联系客户解释说明，客户认可满意。回单人：王宜艳
⑤投诉核查关联材料：无</t>
  </si>
  <si>
    <t>ZX202309301342022046</t>
  </si>
  <si>
    <t>王玉春</t>
  </si>
  <si>
    <t>判断省分:湖北
:被动办理宽带
:不需要
:
高级模板内容：
问题描述:用户来电称自己未办理宽带
第二联系方式:13047177515
销户原因:不知情办理宽带
用户要求:用户要求核实宽带是怎么给他办理的，要求针对费用退费</t>
  </si>
  <si>
    <t>电话营销-开通争议：融诚，低消89元宽带300M主产品AA。用户反映被动办理宽带，核实因为解释清楚费用问题导致，已为用户登记24小时内取消，22.3-23.10月补收费用，11月7日前赠费到账，不可打印发票，满意</t>
  </si>
  <si>
    <t>TS202310021612121699</t>
  </si>
  <si>
    <t>谢云峰</t>
  </si>
  <si>
    <t>【2022年上工信部测评重保用户】
高级模板内容：
投诉问题描述:用户来电反映称副卡费用与宣传不一致
业务名称:资费与宣传不一致
宣传渠道:客户经理
宣传内容:副卡不收费
实际情况:副卡每张收了10元
用户要求:退费或减免副卡功能费</t>
  </si>
  <si>
    <t>电话营销-开通争议：上海航动，家庭群组化副卡10G省内流量流量(不共享不结转)(湖北)_次月生效AA。用户反映副卡收费问题，已联系用户解释因电话营销未解释清楚费用问题导致，已为用户转资0月租并申请减免5-10月费用60元，24小时内赠费到账，不可打印发票，满意</t>
  </si>
  <si>
    <t>TS202310011721121080</t>
  </si>
  <si>
    <t>田承尧</t>
  </si>
  <si>
    <t>判断省分:湖北
:增值业务费用争议（含炫彩通信助理包云盘版等组合类增值业务）
:移网
:不在补救范围内
:不认可
:
高级模板内容：
投诉问题描述:用户对套餐外的额外业务办理均不认可，用户要求全额退费，解释无效，超出前台权限，故请后台协助处理谢谢！
争议业务名称:5G加油包19元5GB（次月生效）、星燃铂金包（立即生效）、腾讯游戏畅玩包（前向）、炫彩通信助理包-云盘版-立即生效（湖北）、畅享钻石会员-15元、5G精品听读PLUS会员
受理渠道:yangtao58、	CAP-068、ltzx_changshi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2021年9月
争议费用:0
一线客服在系统里:已取消
是否承诺退费:否
用户要求:用户对套餐外的额外业务办理均不认可，用户要求全额退费，解释无效，超出前台权限，故请后台协助处理谢谢！</t>
  </si>
  <si>
    <t>电话营销-开通争议：用户反馈开通5G加油包19元5GB（次月生效）的问题，经核实， 上海航动科技有限公司（宜昌）于2021-08-17 10:42:54通过电话营销开通5G加油包19元5GB（次月生效）的问题，考虑用户感知，申请退21.9-23.10月费用，合计494元；另反馈开通上海航动科技有限公司（宜昌）的问题，经核实， 上海航动科技有限公司（宜昌） 于2022-07-18 16:13:35通过电话营销开通炫彩通信助理包-云盘版 -立即生效（湖北）业务，考虑用户感知，申请退22.7-23.10月费用，合计155元；另用户反馈开通星燃铂金包的问题，经核实，为2023-09-27 11:35:09通过联通APP自助订购星燃铂金包（立即生效），考虑用户感知，申请退23.9-23.10月费用，合计57元，以上共计706元，预计7日前到帐，此费用不可打印发票；另用户反馈订购5G精品听读PLUS会员业务的问题，经核实，客户订购产品名称为5G精品听读PLUS会员，产品代码为66003045，SP标识为90559，通过网页自助订购，订购时间2023-08-22 13:26:19，累计产生费用共计60元，有二次确认过程，不存在订购违规现象。考虑客户使用感知，网站方已取消屏蔽并于三个工作日内到帐60元话费，此费用不可打印发票；另用户反馈订购畅享钻石会员-15元业务的问题，经核实，客户订购产品名称为畅享钻石会员-15元，产品代码为21001149，SP标识为 91639 ，通过网页自助订购，订购时间2021-10-10 12:53:05，累计产生费用共计375元，查询业务活动前期已返还用户15元，该笔费用到账时间为20211102014754，不存在订购违规现象。考虑客户使用感知，网站方已取消屏蔽并于24小时到帐360元话费，此费用不可打印发票，因多次未联系上客户，我司无法核实情况处理，已发短信告知处理情况，如有疑问可在工作时间（08:30-12:00；14:00-17:30）致电我司宜昌联通13032700872，烦请前台代为转告</t>
  </si>
  <si>
    <t>BL202310021429090169</t>
  </si>
  <si>
    <t>办理工单（2021版）&gt;&gt;屏蔽信息&gt;&gt;屏蔽10016外呼</t>
  </si>
  <si>
    <t>13098415962命中精准预判服务场景:[65岁以上老人]
用户反馈：:10016营销问题
属于：:要求禁呼屏蔽10016
判断省分:湖北
:办理失败
:
用户来电要求屏蔽10016的营销电话，请协助处理，谢谢</t>
  </si>
  <si>
    <t>TS202310011354060329</t>
  </si>
  <si>
    <t>投诉工单（2021版）&gt;&gt;移网&gt;&gt;【产品及计费使用】计交费及发票&gt;&gt;无法打印发票、额度不足等</t>
  </si>
  <si>
    <t>王相林</t>
  </si>
  <si>
    <t>主办单位：湖北
客户类别：星级客户
10010是否打通：否
是否二次致电10015：是
是否联系：否
升级倾向：
号码归属省：湖北
SVIP等级：
1.问题类型:;
2.投诉类型:其他问题;
3.营业厅地址:;
4.位置信息:;
5.位置发生地:;
6.投诉内容:无法开发票，显示额度不足</t>
  </si>
  <si>
    <t>TS202310011828432092</t>
  </si>
  <si>
    <t>杨淼</t>
  </si>
  <si>
    <t>主办单位：湖北
客户类别：普通客户
10010是否打通：否
是否二次致电10015：是
是否联系：否
升级倾向：
号码归属省：湖北
SVIP等级：
1.问题类型:;
2.投诉类型:退订争议;
3.营业厅地址:;
4.位置信息:;
5.位置发生地:;
6.投诉内容:5G新通信创新产品组合版（当月生效）
争议金额：15元
取消业务并退费
业务已全部自动退订成功</t>
  </si>
  <si>
    <t>电子渠道
①客户投诉产生的原因：用户反馈无法领取会员问题
②客户投诉问题核查情况及解决方案：收到贵部转办后，我司立即组织调查。经核实，用户已于2023-10-01 17:35:07订购了一个5G新通信创新产品组合版，但是无法领取会员，已跟用户解释清楚，用户表示已退订了，考虑用户感知，申请退本月费用，合计15元，24小时到帐，此费用不可打印发票，满意。
③客户问题满意度：满意
④回单人：潘娥、联系方式：07176921001"</t>
  </si>
  <si>
    <t>BL202310011259200495</t>
  </si>
  <si>
    <t>郑钰炎</t>
  </si>
  <si>
    <t>:号卡配送问题
:用户表示未下单，却联系其号卡配送
向用户确认是否是点击了网页福利红包等:未点击
查询是否有订单记录:已查到订单
建议用户先使用一段时间:仍要求退订
判断省分:除青海、四川、宁夏外
:
用户来电反映对不知情订购号卡不认可，用户要求取消并核实是什么情况，烦请后台协助处理</t>
  </si>
  <si>
    <t>电子渠道：用户要求取消手厅订单，已发2I组操作取消，满意。</t>
  </si>
  <si>
    <t>ZX202310021459380078</t>
  </si>
  <si>
    <t>贾雨晗</t>
  </si>
  <si>
    <t>南方一中心&gt;&gt;通发广进&gt;&gt;通发新人班&gt;&gt;通发新人5班</t>
  </si>
  <si>
    <t>判断省分:湖北
:下一步
移网一键诊断结果:1.用户状态是否正常：正常.2.查询短信功能是否正常开通：正常.3.查询是否短信黑名单：异常.4.是否存在群障：正常.:诊断有异常
:短信黑名单
:是
:不认可
:不认可
:不认可
:用户不认可要求后台核实回电移除黑名单否则要投诉</t>
  </si>
  <si>
    <t>ZX202310020455171991</t>
  </si>
  <si>
    <t>张艳</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</si>
  <si>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t>
  </si>
  <si>
    <t>GZ202310021906111376</t>
  </si>
  <si>
    <t>徐金龙</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</si>
  <si>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向用户解释后用户不认可:用户反映电视无法观看，拔插网线和重启机顶盒还是一样，要求师傅上门查看处理。</t>
  </si>
  <si>
    <t>GZ202310021703060581</t>
  </si>
  <si>
    <t>何金毅</t>
  </si>
  <si>
    <t>#2022重保客户##2022重保客户#长期未用，偶尔回家用不了
装机地址：湖北省宜昌市西陵区东山大道华龙嘉树4栋1单元5楼501</t>
  </si>
  <si>
    <t>GZ202310021634150345</t>
  </si>
  <si>
    <t>姚艾华</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</si>
  <si>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:用户表示宽带无法使用，光信号亮红灯。要求公司尽快处理并回复。</t>
  </si>
  <si>
    <t>GZ202310021525492414</t>
  </si>
  <si>
    <t>蔡玉春</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</si>
  <si>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机顶盒不能看电视，重启无效，要求师傅尽快上门处理。</t>
  </si>
  <si>
    <t>GZ202310021518022370</t>
  </si>
  <si>
    <t>郑翔</t>
  </si>
  <si>
    <t>#2022重保客户#22年Q3Q4重点客户按处理结果向用户解释:是
node_41:
判断省分:除甘肃外
获取历史工单:无工单
判断省分:湖北
反馈的问题是否在对外电话的受理范围内:不在服务范围内
填写以下内容:下一步
判断省分:其他省分
问题发生时间：2023/10/2；问题发生地点：宜昌当阳市半月镇农贸路96号；问题现象：宽带线路；用户具体要求：加急处理，自己家要装修;联系电话：'13507244607':</t>
  </si>
  <si>
    <t>固网质量：宜昌当阳市半月镇农贸路96号AA.用户反映宽带线路，经核实已发+86-18607201460协助处理，用户知晓</t>
  </si>
  <si>
    <t>GZ202310021434162015</t>
  </si>
  <si>
    <t>朱锦</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</si>
  <si>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向用户解释后用户不认可:用户表示机顶盒在家里，当时没有电视机就没有安装，现要求安排师傅上门安装好机顶盒，加急处理并回复</t>
  </si>
  <si>
    <t>GZ202310021411581854</t>
  </si>
  <si>
    <t>故障工单（2021版）&gt;&gt;宽带&gt;&gt;【IPTV使用】IPTV&gt;&gt;设备故障</t>
  </si>
  <si>
    <t>李克军</t>
  </si>
  <si>
    <t>IPTV遥控器无法使用
装机地址：湖北省宜昌市伍家岗区宝塔河街道东星社区城东大道宜化山雨城小区2栋2单元22层2201</t>
  </si>
  <si>
    <t>GZ202310021324031542</t>
  </si>
  <si>
    <t>刘凤姣</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</si>
  <si>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:宽带离线，光猫红灯</t>
  </si>
  <si>
    <t>GZ202310021241311208</t>
  </si>
  <si>
    <t>牟芸</t>
  </si>
  <si>
    <t>无法打开网页
装机地址：湖北省宜昌市远安县鸣凤镇凤祥苑小区10栋1单元3楼302</t>
  </si>
  <si>
    <t>GZ202310021237341185</t>
  </si>
  <si>
    <t>肖瑞琼</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</si>
  <si>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:用户反映宽带无法使用，重启无效，要求马上处理，请尽快处理并回复</t>
  </si>
  <si>
    <t>GZ202310021234531161</t>
  </si>
  <si>
    <t>易邦兴</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</si>
  <si>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用户表示要求把路由器挪位置，要求师傅尽快联系上门处理</t>
  </si>
  <si>
    <t>GZ202310021219021039</t>
  </si>
  <si>
    <t>李泽政</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</si>
  <si>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故障时间:2023-10-02
服务状态是否正常:是
设备灯显示:正常
错误代码:无
是否重启设备:已重启未恢复
用户要求:尽快处理，加急</t>
  </si>
  <si>
    <t>GZ202310021153210852</t>
  </si>
  <si>
    <t>故障工单（2021版）&gt;&gt;融合&gt;&gt;【IPTV使用】IPTV&gt;&gt;IPTV播放卡顿</t>
  </si>
  <si>
    <t>周国秀</t>
  </si>
  <si>
    <t>#2022重保客户#【2022年上工信部测评重保用户】【2022年上工信部测评重保用户】[65岁以上老人]判断省分:其他省分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问题（现象）描述:IPTV播放卡顿
故障时间:2023-10-02
宽带是否安装IPTV:是
宽带是否可正常上网:是
是否重启设备:已重启未恢复</t>
  </si>
  <si>
    <t>TS202309301833590648</t>
  </si>
  <si>
    <t>投诉工单（2021版）&gt;&gt;宽带&gt;&gt;【网络使用】宽带网络&gt;&gt;上网卡顿/掉线/延时/信号弱/不稳定/网页无法打开</t>
  </si>
  <si>
    <t>张艳萍</t>
  </si>
  <si>
    <t>22年Q3Q4重点客户
高级模板内容：
投诉问题描述:用户来电说自己的网线被老鼠咬断了，要求专人上门维修
宽带账号:071701051616
故障现象:网线被老鼠咬断了
故障地址:湖北省宜昌市西陵区西陵街道常刘路社区常刘路周边常刘路28号1栋1单元7楼702
故障时间:2023-09-30
用户要求:用户来电说自己的网线被老鼠咬断了，要求专人上门维修</t>
  </si>
  <si>
    <t>固网质量：西陵区西陵街道常刘路社区常刘路周边常刘路28号1栋1单元7楼702AA.经核实，已发区域负责人协助处理，沟通后用户表现现已处理完毕，满意。</t>
  </si>
  <si>
    <t>TS202310020814542478</t>
  </si>
  <si>
    <t>投诉工单（2021版）&gt;&gt;宽带&gt;&gt;【变更及服务】业务变更&gt;&gt;对业务变更结果不认可</t>
  </si>
  <si>
    <t>用户表示自己因龙池村道路扩建，原有杆路作废，需新建，有线宽带暂时无法恢复，后续分公司转为CPE宽带，但是维修师傅说会把自己的月租每个月都赔偿自己，现在没有赔偿，要求公司处理。</t>
  </si>
  <si>
    <t>固网质量：兴山县古夫镇龙池村道路扩建AA.用户反映有线宽带暂时无法恢复，后续分公司转为CPE宽带，但是维修师傅说会把自己的月租每个月都赔偿自己，经核实已联系13100782202师傅，实际断网不到一个月，按照补偿计划为用户申请费用129元，10月5日前到账，此费用不可打印发票，用户知晓</t>
  </si>
  <si>
    <t>TS202309302104050400</t>
  </si>
  <si>
    <t>主办单位：湖北
客户类别：普通客户
10010是否打通：否
是否二次致电10015：是
是否联系：否
升级倾向：
号码归属省：湖北
SVIP等级：
1.问题类型:宽带;
2.投诉类型:宽带网络问题;
3.营业厅地址:;
4.位置信息:;
5.位置发生地:;
6.投诉内容:宽带无法上网，半个小时未处理
7.故障详情:
	故障现象:宽带无法上网
	故障发生时间:2023-09-3020:30
	光猫上的LOS灯是否常亮红灯:不清楚
	是否存在线路损坏情况:否</t>
  </si>
  <si>
    <t>固网质量①客户投诉产生的原因：客户反映固网质量问题
②客户投诉问题核查情况及解决方案：收到贵部转办后，我司立即组织调查。经核实，客户反映宽带无法上网，已转固网处理，预计24小时内上门处理，用户同意等待，满意。
③客户问题满意度：我司于2023-10-01 14:42:10联系客户满意。
④回单人:胡春燕；联系电话：07176921001</t>
  </si>
  <si>
    <t>GZ202310021121350584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</si>
  <si>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没有错误代码，不闪红灯，无法上网，要师傅上门查看</t>
  </si>
  <si>
    <t>GZ202310021104260415</t>
  </si>
  <si>
    <t>章辉</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</si>
  <si>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:不能上网要求尽快联系处理</t>
  </si>
  <si>
    <t>GZ202310021057020347</t>
  </si>
  <si>
    <t>邓永凤</t>
  </si>
  <si>
    <t>071700161530命中精准预判服务场景:[65岁以上老人]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用户反馈网络不可用，重启设备无效，后台刷新无效，请尽快处理</t>
  </si>
  <si>
    <t>GZ202310021056300344</t>
  </si>
  <si>
    <t>刘湖川</t>
  </si>
  <si>
    <t>宽带报障-MODEM故障
装机地址：湖北省宜昌市伍家岗区大公桥街道北山坡社区市场生活小区9栋1单元6楼601</t>
  </si>
  <si>
    <t>GZ202310021051440285</t>
  </si>
  <si>
    <t>郭芳</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</si>
  <si>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</si>
  <si>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GZ202310021049330266</t>
  </si>
  <si>
    <t>王智勇</t>
  </si>
  <si>
    <t>#2022重保客户##2022重保客户#302004光猫与签约速率不匹配（端业不匹配）
装机地址：湖北省宜昌市伍家岗区宝塔河街道办岳家冲社区松林路伍家区上上城3期(强标)3栋1单元25层2501</t>
  </si>
  <si>
    <t>GZ202310021046240225</t>
  </si>
  <si>
    <t>陈伟</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</si>
  <si>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</si>
  <si>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GZ202310021030330080</t>
  </si>
  <si>
    <t>赵山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</si>
  <si>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</si>
  <si>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GZ202310021005182320</t>
  </si>
  <si>
    <t>陈涛</t>
  </si>
  <si>
    <t>102002CBSS状态正常，AAA状态异常
装机地址：湖北省宜昌市当阳市玉阳街道办事处三里港村长坂路三里岗大市场13栋4单元3层302户</t>
  </si>
  <si>
    <t>GZ202310021003412305</t>
  </si>
  <si>
    <t>王合富</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</si>
  <si>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故障时间:2023-10-02
服务状态是否正常:是
设备灯显示:正常
错误代码:无
是否重启设备:已重启未恢复
用户要求:要求加急谢谢</t>
  </si>
  <si>
    <t>GZ202310020958492255</t>
  </si>
  <si>
    <t>查珺</t>
  </si>
  <si>
    <t>宽带报障-无法登陆
装机地址：湖北省宜昌市西陵区葛洲坝街道樵湖社区西坝电厂小区西坝二路17-2号1栋5单元5层503户</t>
  </si>
  <si>
    <t>GZ202310020915541898</t>
  </si>
  <si>
    <t>邹祖杰</t>
  </si>
  <si>
    <t>071704028141命中精准预判服务场景:[65岁以上老人]
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频繁掉线，要师傅上门维修</t>
  </si>
  <si>
    <t>GZ202310020913081884</t>
  </si>
  <si>
    <t>陈静</t>
  </si>
  <si>
    <t>无法打开网页
装机地址：湖北省宜昌市西陵区葛洲坝街道石子岭社区葛洲坝合作有线宽带IPTV专用</t>
  </si>
  <si>
    <t>GZ202310020911471872</t>
  </si>
  <si>
    <t>傅杨</t>
  </si>
  <si>
    <t>网速过慢
装机地址：湖北省宜昌市伍家岗区伍家乡福久源社区桔城路6号香山福久源20栋1单元12楼1204</t>
  </si>
  <si>
    <t>GZ202310020857231781</t>
  </si>
  <si>
    <t>罗冲霄</t>
  </si>
  <si>
    <t>302001AAA/CBSS判断签约和配置不一样，配置速率低于签约带宽
装机地址：湖北省宜昌市宜都市陆城镇头笔新村小区1组82号</t>
  </si>
  <si>
    <t>路由器、交换设备LAN口或WiFi制式与业务速率不匹配</t>
  </si>
  <si>
    <t>GZ202310020843501712</t>
  </si>
  <si>
    <t>GZ202310020835211669</t>
  </si>
  <si>
    <t>郭爱荣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</si>
  <si>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故障时间:2023-10-02
宽带是否安装IPTV:是
宽带是否可正常上网:是
是否重启设备:已重启未恢复</t>
  </si>
  <si>
    <t>非固网问题</t>
  </si>
  <si>
    <t>GZ202310020826441613</t>
  </si>
  <si>
    <t>范永艳</t>
  </si>
  <si>
    <t>301001光猫收发光功率异常
装机地址：湖北省宜昌市宜都市陆城街道办事处清江社区城乡路小区城乡路2巷10号</t>
  </si>
  <si>
    <t>GZ202310020736461505</t>
  </si>
  <si>
    <t>无法打开网页。网络不通
装机地址：湖北省宜昌市宜都市姚家店镇姚家店社区五宜大道民富新天地4栋2单元14层1403</t>
  </si>
  <si>
    <t>GZ202310020729571500</t>
  </si>
  <si>
    <t>网络不通
装机地址：湖北省宜昌市宜都市陆城街道办事处清江社区法院宿舍小区法院宿舍1栋1单元2层201</t>
  </si>
  <si>
    <t>GZ202310012334021330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</si>
  <si>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日）开始无法正常看电视（无网页显示），宽带可正常上网，已建议重启机顶盒（已重启未恢复），用户要求尽快上门处理。装机地址（湖北省宜昌市西陵区西陵街道刘家大堰社区上岗路刘家大堰小区32栋2单元7楼702）联系电话（13094163331）
故障时间:2023-10-01
宽带是否安装IPTV:是
宽带是否可正常上网:是
是否重启设备:已重启未恢复
装机地址:湖北省宜昌市西陵区西陵街道刘家大堰社区上岗路刘家大堰小区32栋2单元7楼702</t>
  </si>
  <si>
    <t>GZ202310012236361192</t>
  </si>
  <si>
    <t>何波</t>
  </si>
  <si>
    <t>101004光猫断电离线
装机地址：湖北省宜昌市夷陵区小溪塔街道办兴安社区二小片区明珠四巷86号周边</t>
  </si>
  <si>
    <t>GZ202310012147461019</t>
  </si>
  <si>
    <t>王清</t>
  </si>
  <si>
    <t>无法打开网页，无法联网，上门维修请联系15771178521
装机地址：湖北省宜昌市西陵区平和里片区二马路11号1栋1单元7层701户二马路11-123</t>
  </si>
  <si>
    <t>GZ202310012040240628</t>
  </si>
  <si>
    <t>故障工单（2021版）&gt;&gt;宽带&gt;&gt;【网络使用】固话&gt;&gt;固话无法通话</t>
  </si>
  <si>
    <t>宜昌保和物业服务有限公司</t>
  </si>
  <si>
    <t>#2022重保客户#【2022年上工信部测评重保用户】判断省分:湖北
:传入参数
是否本地本网用户:是
是否停机:正常
请到业务通知判断是否群障:否
::
高级模板内容：
问题（现象）描述:无法接听电话，听筒有电流声
故障时间:2023-10-01
服务状态是否正常:是
装机地址:湖北宜昌夷陵东方大道保利罗兰香谷
用户要求:用户要求上门处理
第二联系电话:13972528984</t>
  </si>
  <si>
    <t>GZ202310012010410423</t>
  </si>
  <si>
    <t>张玉常</t>
  </si>
  <si>
    <t>#2022重保客户#22年Q3Q4重点客户[65岁以上老人]判断省分:湖北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设备灯显示:红灯
错误代码:无
是否重启设备:已重启未恢复
装机地址:湖北省宜昌市伍家岗区城东大道巴黎香颂9栋2单元2层202
用户要求:上门维修、要求带个新的路由器</t>
  </si>
  <si>
    <t>GZ202310012004530376</t>
  </si>
  <si>
    <t>谭君</t>
  </si>
  <si>
    <t>宽带报障-无法登陆
装机地址：湖北省宜昌市夷陵区夷陵龙泉营服中心4G-CPE项目卡130-4095-7304号13040957304</t>
  </si>
  <si>
    <t>GZ202310011956530308</t>
  </si>
  <si>
    <t>吕净</t>
  </si>
  <si>
    <t>302004光猫与签约速率不匹配（端业不匹配）
装机地址：湖北省宜昌市枝江市董市镇董市社区新农村一区2栋周边</t>
  </si>
  <si>
    <t>GZ202310011939530206</t>
  </si>
  <si>
    <t>郑江涛</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</si>
  <si>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</si>
  <si>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GZ202310011747581874</t>
  </si>
  <si>
    <t>刘虎臣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</si>
  <si>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用户来电反映IPTV不能收看了，错误代码的提示为30005，请处理并回复！</t>
  </si>
  <si>
    <t>GZ202310011721421694</t>
  </si>
  <si>
    <t>钟德英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</si>
  <si>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宜昌市夷陵区东湖一巷1号3单元115室，宽带无法正常使用，用户表示光猫设备老化故障，要求带光猫上门处理，上门处理。</t>
  </si>
  <si>
    <t>GZ202310011710371620</t>
  </si>
  <si>
    <t>刘曼丽</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</si>
  <si>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宽带无法使用，重启无法恢复，要求前往维护，请公司尽快处理并回复。</t>
  </si>
  <si>
    <t>GZ202310011702541559</t>
  </si>
  <si>
    <t>甘军</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</si>
  <si>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071700362607
湖北省宜昌市夷陵区三斗坪镇东岳庙村4组
用户反映宽带无法使用，刷新重启无效，用户要求尽快处理，请处理并回复</t>
  </si>
  <si>
    <t>GZ202310011342140179</t>
  </si>
  <si>
    <t>林朝虎</t>
  </si>
  <si>
    <t>301001光猫收发光功率异常
装机地址：湖北省宜昌市长阳县龙舟坪镇龙舟大道58号书香国际1栋A座28楼2803</t>
  </si>
  <si>
    <t>GZ202310011321110045</t>
  </si>
  <si>
    <t>刘西凯</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</si>
  <si>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机顶盒看不电视要求尽快联系处理</t>
  </si>
  <si>
    <t>GZ202310011051391337</t>
  </si>
  <si>
    <t>故障工单（2021版）&gt;&gt;融合&gt;&gt;【网络使用】宽带网络&gt;&gt;上网卡顿/掉线/延时/信号弱/不稳定/网页无法打开</t>
  </si>
  <si>
    <t>刘魏荣</t>
  </si>
  <si>
    <t>#2022重保客户#判断省分:湖北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
上网慢，卡顿，表示之前上网卡，师傅上门更换路由器后恢复了一段时间，又出现了卡顿的情况，现客户不愿意配合，反映强烈，多次解释无效，请尽快核查处理并回复。</t>
  </si>
  <si>
    <t>GZ202310010727532379</t>
  </si>
  <si>
    <t>侯敏</t>
  </si>
  <si>
    <t>301001光猫收发光功率异常
装机地址：湖北省宜昌市当阳市玉泉街道办事处娘娘庙社区环城西路盛和家园10栋1单元13层107号</t>
  </si>
  <si>
    <t>GZ202310010235012305</t>
  </si>
  <si>
    <t>谭俊奇</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</si>
  <si>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刷新重启无效，测速达不到500M，要求处理。</t>
  </si>
  <si>
    <t>固网质量：湖北省宜昌市点军区五龙三路碧桂园一期C小区80栋1单元29楼2902AA，客户反映网速未达到，系统核实为500M，现已联系客户解释，工作人员已上门处理测速，同时赠费30元，24小时到账，此费用不可打印发票，客户满意</t>
  </si>
  <si>
    <t>GZ202309302126021721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</si>
  <si>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故障时间:2023-09-30
服务状态是否正常:是
设备灯显示:红灯
错误代码:无
是否重启设备:已重启未恢复
装机地址:湖北省宜昌市夷陵区小溪塔街办祥和路59号祥和路1栋周边
用户要求:上门维修</t>
  </si>
  <si>
    <t>GZ202309302013101254</t>
  </si>
  <si>
    <t>何宏飞</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</si>
  <si>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入户线被装修弄断了，要求师傅上门处理</t>
  </si>
  <si>
    <t>GZ202309302012151247</t>
  </si>
  <si>
    <t>赵宏春</t>
  </si>
  <si>
    <t>302004光猫与签约速率不匹配（端业不匹配）
装机地址：湖北省宜昌市当阳市两河镇汉宜路胡场村七组56号周边</t>
  </si>
  <si>
    <t>GZ202309301925340866</t>
  </si>
  <si>
    <t>彭林林</t>
  </si>
  <si>
    <t>#2022重保客户#302004光猫与签约速率不匹配（端业不匹配）
装机地址：湖北省宜昌市夷陵区小溪塔镇至上未来城8栋1单元22楼2203</t>
  </si>
  <si>
    <t>GZ202309301339550745</t>
  </si>
  <si>
    <t>黄陵洲</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</si>
  <si>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用户反馈宽带无法上网,光猫亮红灯,要求师傅上门处理</t>
  </si>
  <si>
    <t>GZ202309301048061721</t>
  </si>
  <si>
    <t>覃华云</t>
  </si>
  <si>
    <t>网络不稳定
装机地址：湖北省宜昌市枝江市白洋镇雅畈片区青峰四队100周边</t>
  </si>
  <si>
    <t>GZ202309300040300066</t>
  </si>
  <si>
    <t>黄强</t>
  </si>
  <si>
    <t>客户使用手厅一键诊断功能进行宽带故障诊断，诊断结果，故障描述：宽带无法上网
装机地址：湖北省宜昌市枝江市枝江乡镇营服中心4G-CPE项目新号码池</t>
  </si>
  <si>
    <t>GZ202309291207030004</t>
  </si>
  <si>
    <t>张万学</t>
  </si>
  <si>
    <t>宽带报障-无法登陆
装机地址：湖北省宜昌市长阳土家族自治县龙舟坪镇龙门社区长阳城区营服中心4G-CPE项目无资源地址</t>
  </si>
  <si>
    <t>固网质量：湖北省宜昌市长阳土家族自治县龙舟坪镇龙门社区长阳城区营服中心4G-CPE项目无资源地址AA，固网回复联系用户表示不用了，无需维修，我部联系用户无法接通，建议用户有疑问可致电我部07176921001为其处理</t>
  </si>
  <si>
    <t>GZ202309281509171098</t>
  </si>
  <si>
    <t>徐春莲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</si>
  <si>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071703986812
湖北省宜昌市当阳市玉阳街道办事处三里港村5组243号
iptv无法使用，重启无效，用户要求尽快处理，请处理并回复</t>
  </si>
  <si>
    <t>GZ202309281148212065</t>
  </si>
  <si>
    <t>余海洋</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</si>
  <si>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:宽带无法使用，前面我司人员刷新解绑重启还是无线，要求尽快安排师傅联系上门处理，很急，谢谢</t>
  </si>
  <si>
    <t>GZ202309280840260486</t>
  </si>
  <si>
    <t>王豹</t>
  </si>
  <si>
    <t>#2022重保客户#302004光猫与签约速率不匹配（端业不匹配）
装机地址：湖北省宜昌市秭归县茅坪镇公路段小区丹阳路48号2栋2单元2层201户</t>
  </si>
  <si>
    <t>GZ202309271332140919</t>
  </si>
  <si>
    <t>李文云</t>
  </si>
  <si>
    <t>ZX202309301801080238</t>
  </si>
  <si>
    <t>郭翀</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</si>
  <si>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投诉问题描述:用户局方停机要求复机
用户状态为:局方半停
停机原因:?本地异常号卡语音半停（机主停机之日起30天内在中国联通APP进行自助复通，如逾期需前往营业厅办理，原则复机一次）
前台是否按流程解释:是
用户要求:用户要求复机用户是固话
第二联系电话:18062377459</t>
  </si>
  <si>
    <t>号码关停：本地异常号卡语音半停AA。用户反映号码关停问题，已请客户回传以下资料：身份证正、反面照，SIM卡及开机承诺函至13032700872微信号，审核通过后办理开机。如该号码再次被举报则永久关停，客户知晓。</t>
  </si>
  <si>
    <t>TS202310012003170591</t>
  </si>
  <si>
    <t>闫飞</t>
  </si>
  <si>
    <t>22年Q3Q4重点客户:不认可
判断省分:湖北
node_134:
获取入参:
node_180:
判断局方停机状态:非实名停机
:
判定是否二代身份证入网/是否为移网号码::不认可/办理失败
:本地
:不认可
:不认可
:对实名业务不满
:
高级模板内容：
投诉问题描述:号码非实名停机，自助办理提示不需要认证，不愿去营业厅，解释不认可，请核实处理，谢谢
用户状态:非实名停机
停机原因:新入网照片不合规
第二联系电话:13997667106
用户要求:尽快处理</t>
  </si>
  <si>
    <t>号码关停:非实名停机AA,已引导用户通过中国联通APP实名,用户认可满意</t>
  </si>
  <si>
    <t>ZX202310011659000778</t>
  </si>
  <si>
    <t>刘浩宇</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</si>
  <si>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-2619: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投诉问题描述:用户来电反映号码被停机
用户状态为:局方停机
停机原因:鹰眼换机话务突增模型停机
前台是否按流程解释:是
用户要求:尽快复机
第二联系电话:18264927975</t>
  </si>
  <si>
    <t>号码关停：鹰眼换机话务突增模型停机AA，根据相关要求进行关停处理。已请其回传一张照片：风险告知书+身份证正面+SIM卡背面照+签字至17671348103宜昌联通微信号，（微信已添加）客户知晓。</t>
  </si>
  <si>
    <t>ZX202310021552520490</t>
  </si>
  <si>
    <t>徐文卿</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</si>
  <si>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-0215:28: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投诉问题描述:复通
用户状态为:局方停机
停机原因:由于您的号码存在信息安全风险，为保障您的用卡安全、保障您的合法权益不受侵害，防止您名下号码被他人非法利用，
前台是否按流程解释:是
用户要求:要求今天下午联系
第二联系电话:13073919601</t>
  </si>
  <si>
    <t>号码关停：鹰眼诈骗模型编码ZB0054-0001AA。用户反映号码关停问题，经核实，号码于2023-10-02 15:28:26客户号码因鹰眼诈骗模型编码ZB0054-0001，根据相关要求进行关停处理。可请客户回传以下资料：身份证正、反面照，小卡号，开机承诺函至我司微信13032700872，审核通过后办理开机。如该号码再次被举报则永久关停，满意</t>
  </si>
  <si>
    <t>BL202309301444312083</t>
  </si>
  <si>
    <t>办理工单（2021版）&gt;&gt;业务功能&gt;&gt;报开机（欠费开机/信控开机等）</t>
  </si>
  <si>
    <t>阮雪松</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</si>
  <si>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:用户号码不欠费，但是显示欠费半停机状态，通过首页认证也是欠费半停机，请后台处理回复</t>
  </si>
  <si>
    <t>其他：客户反映号码停机问题，联系客户表示已自行处理好，无异议，满意</t>
  </si>
  <si>
    <t>TS202309271306061775</t>
  </si>
  <si>
    <t>投诉工单（2021版）&gt;&gt;移网&gt;&gt;【产品及计费使用】产品及业务规则&gt;&gt;被举报（含通信诈骗、骚扰）、信安监测（含鹰眼、高危地区监测）等非业务规则，被停机或无法使用</t>
  </si>
  <si>
    <t>主办单位：湖北
客户类别：星级客户
10010是否打通：是
是否二次致电10015：是
是否联系：否
升级倾向：
号码归属省：湖北
SVIP等级：
1.问题类型:;
2.投诉类型:其他问题;
3.营业厅地址:;
4.位置信息:;
5.位置发生地:;
6.投诉内容:我的手机不欠费，为什么会暂停服务</t>
  </si>
  <si>
    <t>骚扰关停-集团鹰眼监测诈骗停机（异常换机）AA：①客户基本资料：业务号码：17671939086、客户姓名：尤啟成、套餐情况：5G副卡基本套餐(优享服务)；客户反映号码关停的问题； 
②首次联系客户时间：2023-09-27 14:24:00
③投诉核查处理情况：收到贵部转办，我司立即组织核查，经核实，客户因集团鹰眼监测诈骗停机（异常换机）停机，需客户前往自营厅复机活动请客户回传以下资料：身份证正、反面照，手持证件正面照及开机承诺函至13032700872微信号，审核通过后办理开机。如该号码再次被举报则永久关停，用户号码停机无第二联系电话，已短信告知用户结果，若用户来电烦请代为解释或告知用户与本地服务监督热线13032700872（工作时间8:30-12:00 14:00-17:30工作时间）联系。； 
④答复客户时间及客户满意度评价：根据上述核实情况，我司于2023-09-27 14:24:00未联系上用户，回单人：胡春燕、联系方式：07176921001
⑤投诉核查关联材料：无。"</t>
  </si>
  <si>
    <t>ZX202310021152041173</t>
  </si>
  <si>
    <t>徐夕茹</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</si>
  <si>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-1717:39:505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投诉问题描述:用户来电反映号码无法使用，已解释不认可，没有在归属地，APP无法登陆
用户状态为:高额半停机加局方半停
停机原因:本地异常号卡语音半停（机主停机之日起30天内在中国联通APP进行自助复通，如逾期需前往营业厅办理，原则复机一次）
前台是否按流程解释:是
用户要求:在线复机
第二联系电话:19137995626</t>
  </si>
  <si>
    <t>BL202310012017021092</t>
  </si>
  <si>
    <t>周宜</t>
  </si>
  <si>
    <t>&gt;业务号码&gt;071700023062；&gt;号码归属地&gt;宜昌；&gt;产品名称&gt;教育会员，果果乐园；&gt;产品代码&gt;无；&gt;产品编码&gt;2400078000，2400000834；&gt;订购时间&gt;2023-09-1614:33:11，2023-08-3020:09:26；&gt;核查情况&gt;平台故障；&gt;不规范定制分类&gt;平台故障，无法判责；&gt;退费金额&gt;50元，87元；&gt;退费时间&gt;2023年10月2日；&gt;投诉内容&gt;
高级模板内容：
赔付类型：:增值业务争议
CBSS账单扣费名称：:TV增值-应用-教育
办理渠道:IPTV
赔付月份：:2023年9月、2023年10月、2023年8月
返还倍率:单倍
赔付金额：:137
是否已经取消业务:是
是否承诺退费：:是
用户是否需要回复：:否
用户要求：:已在线承诺退费，无需回复</t>
  </si>
  <si>
    <t>BL202310020929122489</t>
  </si>
  <si>
    <t>李喜梅</t>
  </si>
  <si>
    <t>&gt;业务号码&gt;071700081746；&gt;号码归属地&gt;宜昌；&gt;产品名称&gt;那豆少儿；&gt;产品代码&gt;无；&gt;产品编码&gt;2400039012；&gt;订购时间&gt;2023-10-0116:30:18；&gt;核查情况&gt;平台故障；&gt;不规范定制分类&gt;平台故障，无法判责；&gt;退费金额&gt;25元；&gt;退费时间&gt;2023-10-02；&gt;投诉内容&gt;【2022年上工信部测评重保用户】判断省分:其他省分
:增值业务争议
判断省分:湖北
:固网
:是
:不认可
:小于等于500元，且仅限单倍、月份不超过12个月
:
高级模板内容：
赔付类型：:增值业务争议
CBSS账单扣费名称：:那豆少儿/TV增值-应用-教育
SP产品ID/元素ID：:无
办理渠道:无
赔付月份：:2023年10月
返还倍率:单倍
赔付金额：:25
是否已经取消业务:是
是否承诺退费：:是
用户是否需要回复：:否
用户要求：:已承诺退费</t>
  </si>
  <si>
    <t>BL202310021506500789</t>
  </si>
  <si>
    <t>姚新叶</t>
  </si>
  <si>
    <t>&gt;业务号码&gt;071700190533；&gt;号码归属地&gt;宜昌；&gt;产品名称&gt;老友生活学堂，教育会员；&gt;产品代码&gt;无；&gt;产品编码&gt;2400004756，2400078000；&gt;订购时间&gt;2023-09-0410:16:56，2023-08-2814:07:54；&gt;核查情况&gt;平台故障；&gt;不规范定制分类&gt;平台故障，无法判责；&gt;退费金额&gt;50元，75元；&gt;退费时间&gt;2023-10-02；&gt;投诉内容&gt;判断省分:其他省分
:增值业务争议
判断省分:湖北
:固网
:是
:不认可
:小于等于500元，且仅限单倍、月份不超过12个月
:
高级模板内容：
赔付类型：:增值业务争议
CBSS账单扣费名称：:V增值-应用-教育25元TV增值-应用-健康25元
办理渠道:线上
赔付月份：:2023年8月、2023年9月、2023年10月
返还倍率:单倍
赔付金额：:125
是否已经取消业务:是
是否承诺退费：:是
用户是否需要回复：:否
用户要求：:要求尽快处理</t>
  </si>
  <si>
    <t>BL202310021306411501</t>
  </si>
  <si>
    <t>谢辉荣</t>
  </si>
  <si>
    <t>&gt;业务号码&gt;071700247448；&gt;号码归属地&gt;宜昌；&gt;产品名称&gt;优享少儿连续包月；&gt;产品代码&gt;24000356；&gt;产品编码&gt;2400035613；&gt;订购时间&gt;2023-09-2918:24:23；&gt;核查情况&gt;平台故障；&gt;不规范定制分类&gt;平台故障，无法判责；&gt;退费金额&gt;39.8元；&gt;退费时间&gt;2023/10/02；&gt;投诉内容&gt;
判断省分:湖北
:增值业务费用争议（含炫彩通信助理包云盘版等组合类增值业务）
:固网
:是
:不认可
:小于等于500元，且仅限单倍、月份不超过12个月
:
高级模板内容：
赔付类型：:增值业务争议
CBSS账单扣费名称：:优享少儿连续包月19.9/月
办理渠道:IPTV
赔付月份：:2023年9月、2023年10月
返还倍率:单倍
赔付金额：:39.8
是否已经取消业务:是
是否承诺退费：:是
用户是否需要回复：:否
用户要求：:退费</t>
  </si>
  <si>
    <t>BL202310021148370187</t>
  </si>
  <si>
    <t>罗群</t>
  </si>
  <si>
    <t>&gt;业务号码&gt;071700374316；&gt;号码归属地&gt;宜昌；&gt;产品名称&gt;爱丫爱课，老友生活学堂；&gt;产品代码&gt;24000133，24000047；&gt;产品编码&gt;2400013359，2400004756；&gt;订购时间&gt;2023-09-0619:01:07，2023-09-1010:58:47；&gt;核查情况&gt;平台故障；&gt;不规范定制分类&gt;平台故障，无法判责；&gt;退费金额&gt;50元，50元；&gt;退费时间&gt;2023/10/02；&gt;投诉内容&gt;
判断省分:其他省分
:增值业务争议
判断省分:湖北
:固网
:是
:不认可
:小于等于500元，且仅限单倍、月份不超过12个月
:
高级模板内容：
赔付类型：:增值业务争议
CBSS账单扣费名称：:TV增值-应用-教育/TV增值-应用-健康
SP产品ID/元素ID：:无
办理渠道:无
赔付月份：:2023年9月、2023年10月
返还倍率:单倍
赔付金额：:100
是否已经取消业务:是
是否承诺退费：:是
用户是否需要回复：:否
用户要求：:已承诺退费</t>
  </si>
  <si>
    <t>BL202310021041581307</t>
  </si>
  <si>
    <t>李敏</t>
  </si>
  <si>
    <t>&gt;业务号码&gt;071700902134&gt;号码归属地&gt;宜昌；&gt;产品名称&gt;飞咪玩具大世界；&gt;产品代码&gt;24000365；&gt;产品编码&gt;2400036500；&gt;订购时间&gt;2023-09-2617:30:23；&gt;核查情况&gt;平台故障；&gt;不规范定制分类&gt;平台故障，无法判责；&gt;退费金额&gt;50元；&gt;退费时间&gt;2023年10月2日&gt;投诉内容&gt;
高级模板内容：
赔付类型：:增值业务争议
CBSS账单扣费名称：:TV增值-应用-教育
办理渠道:/
赔付月份：:2023年9月、2023年10月
返还倍率:单倍
赔付金额：:50
是否已经取消业务:是
是否承诺退费：:是
用户是否需要回复：:否
用户要求：:退费</t>
  </si>
  <si>
    <t>BL202310021458470645</t>
  </si>
  <si>
    <t>覃海冰</t>
  </si>
  <si>
    <t>&gt;业务号码&gt;13032745301；&gt;号码归属地&gt;宜昌；&gt;产品名称&gt;:5G精品听读PLUS会员；&gt;产品代码&gt;66003045；&gt;产品编码&gt;6600304500；&gt;订购时间&gt;	2023-07-1109:22:189；&gt;核查情况&gt;平台故障；&gt;不规范定制分类&gt;平台故障，无法判责；&gt;退费金额&gt;20元；&gt;退费时间&gt;2023-10-02；&gt;投诉内容&gt;
高级模板内容：
赔付类型：:其他:/
CBSS账单扣费名称：:5G精品听读PLUS会员
SP产品ID/元素ID：:5G精品听读PLUS会员
办理渠道:SP平台接入
赔付月份：:2023年10月
返还倍率:单倍
赔付金额：:20
是否已经取消业务:是
是否承诺退费：:是
用户是否需要回复：:否
用户要求：:退费</t>
  </si>
  <si>
    <t>BL202310011914360778</t>
  </si>
  <si>
    <t>&gt;业务号码&gt;13047164383；&gt;号码归属地&gt;宜昌；&gt;产品名称&gt;AI留声机共享包钻石版25元-沃阅读，畅享彩铃8元包月；&gt;产品代码&gt;66002655，49004925；&gt;产品编码&gt;6600265500，4900492500；&gt;订购时间&gt;2023-09-2011:04:24，2023-09-1418:20:45；&gt;核查情况&gt;平台故障；&gt;不规范定制分类&gt;平台故障，无法判责；&gt;退费金额&gt;25元，8元；&gt;退费时间&gt;2023-10-02；&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CBSS账单扣费名称：:AI留声机共享包钻石版25元-沃阅读，畅享彩铃8元包月
办理渠道:SP平台接入
赔付月份：:2023年9月
返还倍率:单倍
赔付金额：:33
是否已经取消业务:否
是否承诺退费：:是
用户是否需要回复：:否
用户要求：:用户要求取消并退费，因用户无法接收验证码，请后台退订</t>
  </si>
  <si>
    <t>BL202310021504350744</t>
  </si>
  <si>
    <t>田柏平</t>
  </si>
  <si>
    <t>&gt;业务号码&gt;13098411303；&gt;号码归属地&gt;宜昌；&gt;产品名称&gt;金太阳点读宝20元；&gt;产品代码&gt;66001320；&gt;产品编码&gt;6600132000；&gt;订购时间&gt;2023-10-0213:42:47；&gt;核查情况&gt;平台故障；&gt;不规范定制分类&gt;平台故障，无法判责；&gt;退费金额&gt;20元；&gt;退费时间&gt;2023年10月2日；&gt;投诉内容&gt;
高级模板内容：
赔付类型：:增值业务争议
CBSS账单扣费名称：:金太阳点读宝20元
办理渠道:无
赔付月份：:2023年10月
返还倍率:单倍
赔付金额：:20
是否已经取消业务:是
是否承诺退费：:是
用户是否需要回复：:否
用户要求：:退费</t>
  </si>
  <si>
    <t>TS202310021245121613</t>
  </si>
  <si>
    <t>朱红江</t>
  </si>
  <si>
    <t>22年Q3Q4重点客户判断省分:湖北
:增值业务费用争议（含炫彩通信助理包云盘版等组合类增值业务）
:移网
:不在补救范围内
:不认可
:
高级模板内容：
投诉问题描述:对私自办理沃阅读-5G畅听-精品小说20元2.快读书城18元包不认可，称不给自己全部退费就工信部投诉，请处理回复
争议业务名称:沃阅读-5G畅听-精品小说20元2.快读书城18元包
受理渠道:SP平台接入
争议月份:2022年9月、2022年10月、2022年11月、2022年12月、2023年1月、2023年2月、2023年3月、2023年4月、2023年5月、2023年6月、2023年7月、2023年8月、2023年9月、2023年10月
争议费用:532
一线客服在系统里:已取消
是否承诺退费:否
用户要求:对私自办理沃阅读-5G畅听-精品小说20元2.快读书城18元包不认可，称不给自己全部退费就工信部投诉，请处理回复</t>
  </si>
  <si>
    <t>计费争议-SP扣费：经核实，用户订购产品沃阅读-5G畅听-精品小说20元，产品代码为90559，订购时间22年9月，取消时间为23年10月，20元/月，合计扣费14个月，累计产生费用合计280元，订购方式为集团统一认证平台” 短信验证码，有二次确认过程，不存在订购违规现象。考虑用户使用感知，网站方已取消屏蔽并于三个工作日内退费280元到账，此费用不可抵扣往月欠费及打印发票，另用户订购产品快读书城18元包，产品代码为90559，订购时间22年9月，取消时间为23年10月，18元/月，合计扣费14个月，累计产生费用合计252元，订购方式为集团统一认证平台” 短信验证码，有二次确认过程，不存在订购违规现象。考虑用户使用感知，网站方已取消屏蔽并于三个工作日内退费252元到账，此费用不可抵扣往月欠费及打印发票满意。满意。</t>
  </si>
  <si>
    <t>TS202309301437420152</t>
  </si>
  <si>
    <t>屈兵</t>
  </si>
  <si>
    <t>高级模板内容：
投诉问题描述:TS202309261028330204详见用户来电都会处理结果不满意，强烈要求全额退费，称扣了5年的费用，请核实处理回电加急
争议业务名称:手机听书15元包月产品增值业务-乐游快线
受理渠道:总部客服一体化运营湖北省宜昌渠道
争议月份:2023年9月
争议费用:0
一线客服在系统里:已取消
是否承诺退费:否
用户要求:TS202309261028330204详见用户来电都会处理结果不满意，强烈要求全额退费，称扣了5年的费用，请核实处理回电加急</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</si>
  <si>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，15元/月，合计扣费56个月，累计产生费用共计840元，有二次确认过程，不存在订购违规现象，已发网站同意退费500元，现金到账。 乐游快线 ，9000160000，90001600，订购时间2018-05-12 12:26:00，订购方式为SP接入，取消时间为2023-09-26 10:25:55，10元/月，合计扣费56个月，累计产生费用共计560元，有二次确认过程，不存在订购违规现象。 已发玩网站同意退费560元，客户不同意该反感，要求全额退费，已重新反馈至网站申请，因工单时限原因先行办结，后期网站回复结果后联系客户告知，如需处理退费可在工作时间（08:30-12:00；14:00-17:30）联系07176921001、13032700872宜昌联通投诉处理中心。如用户咨询，请前台10010话务中心代为解释，谢谢</t>
  </si>
  <si>
    <t>TS202310021042080680</t>
  </si>
  <si>
    <t>【2022年上工信部测评重保用户】【2022年上工信部测评重保用户】【2022年上工信部测评重保用户】【2022年上工信部测评重保用户】
高级模板内容：
投诉问题描述:用户来电称自己没有订购业务，称是小孩在使用，用户要求核实回电，故一线没有处理费用，请协助处理谢谢
业务名称:增值业务费_TV增值-应用-教育_TV增值-应用-教育增值业务费_TV增值-应用-健康_TV增值-应用-健康
争议月份:2023年4月、2023年5月、2023年6月、2023年7月、2023年8月、2023年9月、2023年10月
争议金额:275
办理渠道:无
前台是否取消:未取消
用户要求:加急</t>
  </si>
  <si>
    <t>计费争议-SP扣费：用户反映飞咪玩具大世界和掌厨业务开通问题，经核实，客户订购产品名称为飞咪玩具大世界和掌厨，产品代码为2400036500和2400011906，有二次确认过程，不存在订购违规现象，考虑客户使用感知，网站方已取消屏蔽，我司申请退费275元赠费方式到账，此费用不可打印账单发票，满意。</t>
  </si>
  <si>
    <t>BL202310021113541983</t>
  </si>
  <si>
    <t>吴爱玉</t>
  </si>
  <si>
    <t>投诉内容&gt;判断省分:其他省分
:增值业务争议
判断省分:湖北
:移网
:在补救范围内
:不认可
:小于等于500元，且仅限单倍、月份不超过12个月
:
高级模板内容：
赔付类型：:增值业务争议
CBSS账单扣费名称：:增值业务费_增值业务-联通爱听-少儿优选20元包_增值业务-联通爱听-少儿优选20元包
办理渠道:无
赔付月份：:2023年9月、2023年10月
返还倍率:单倍
赔付金额：:40
是否已经取消业务:是
是否承诺退费：:是
用户是否需要回复：:否
用户要求：:用户来电反馈表示自己并未订购过任何增值业务，前台核查已做解释不认可要求退还费用。请尽快处理谢谢！（已承诺退费）</t>
  </si>
  <si>
    <t>计费争议-SP扣费：用户反映联通爱听-少儿优选20元包业务开通问题，经核实，客户订购产品名称为联通爱听-少儿优选20元包，SP标识为90559，订购方式为短信验证，取消时间为23.10，20元/月，合计扣费2个月，累计产生费用共计40元，有二次确认过程，不存在订购违规现象。考虑客户使用感知，网站方已取消屏蔽并于三个工作日内退费40元现金方式到账，可打印账单发票，来向你用户未接，有疑问可致电我部07176921001为其处理</t>
  </si>
  <si>
    <t>BL202310011634402203</t>
  </si>
  <si>
    <t>郭云</t>
  </si>
  <si>
    <t>用户反映被动开通TV增值-应用-游戏（梦想游戏）25元/月，解释挽留无效，已承诺减免10月合计25元功能费</t>
  </si>
  <si>
    <t>计费争议-SP扣费：用户反映梦想游戏业务开通问题，经核实，客户订购产品名称为梦想游戏，产品代码为2400009209，有二次确认过程，不存在订购违规现象，考虑客户使用感知，网站方已取消屏蔽，我司于24小时退费75元赠费知客户提供号码13207217725上，此费用不可打印账单发票，满意。</t>
  </si>
  <si>
    <t>TS202310011948530457</t>
  </si>
  <si>
    <t>魏长新</t>
  </si>
  <si>
    <t>[65岁以上老人]判断省分:湖北
:增值业务费用争议（含炫彩通信助理包云盘版等组合类增值业务）
:移网
:在补救范围内
:不认可
:大于500元
:
高级模板内容：
投诉问题描述:用户来电反映自己没有办理业务，要求尽快核实处理，有升级倾向
争议业务名称:5G炫彩通信助理包-云盘版（首月5元半价）	文化新贵包王者荣耀流量权益包-腾讯-12元
受理渠道:无
争议月份:2022年11月、2022年12月、2023年1月、2023年2月、2023年3月、2023年4月、2023年5月、2023年6月、2023年7月、2023年8月、2023年9月
争议费用:10
一线客服在系统里:未取消，请后台协助处理
是否承诺退费:否
用户要求:用户要求后台联系处理，有升级倾向</t>
  </si>
  <si>
    <t>计费争议-SP扣费：用户反映王者荣耀流量权益包-腾讯-12元业务开通问题，经核实，客户订购产品名称为王者荣耀流量权益包-腾讯-12元，产品代码为21001876，SP标识为98177，APP上自助订购，订购时间： 2022-11-30 22:00:03 ，累计产生费用共计132元，有二次确认过程，不存在订购违规现象。考虑客户使用感知，网站方已取消屏蔽并于24小时退费132元现金方式到账，此费用可抵扣月租，不可打印账单发票；另用户反馈订购文化新贵包业务问题，经核实，客户订购产品名称为文化新贵包，产品代码为66001419，SP标识为90559，APP上自助订购，订购时间： 2022-11-14 09:21:16  ，累计产生费用共计240元，有二次确认过程，不存在订购违规现象。考虑客户使用感知，网站方已取消屏蔽并于三个工作日退费240元现金方式到账，此费用可抵扣月租，不可打印账单发票；另用户反馈订购5G炫彩通信助理包-云盘版（首月5元半价）业务问题，经核实，上海航动科技有限公司（宜昌）于2023-01-03 13:16:27通过电话营销的方式推荐用户开通，已取消，考虑用户感知，申请退23.1-23.10月费用，合计95元，24小时到帐，此费用不可打印发票，满意。</t>
  </si>
  <si>
    <t>TS202310011822072017</t>
  </si>
  <si>
    <t>章勋菊</t>
  </si>
  <si>
    <t>【2022年上工信部测评重保用户】
高级模板内容：
投诉问题描述:用户对此业务产生的费用不理解！号码内有低消！
业务名称:增值业务费_TV增值-应用-健康_TV增值-应用-健康，增值业务费_TV增值-应用-游戏_TV增值-应用-游戏
争议月份:2023年9月
争议金额:54
是否已经取消业务:是
是否承诺退费:是
用户要求:要求我方返还抵扣现有欠费！请协助处理！谢谢！</t>
  </si>
  <si>
    <t>计费争议-SP扣费：用户反映智享电竞和趣味生活业务开通问题，经核实，客户订购产品名称为智享电竞和趣味生活，产品代码为2400038805和2400077200，有二次确认过程，不存在订购违规现象，考虑客户使用感知，网站方已取消屏蔽，我司于24小时退费108元赠费方式到账，此费用可打印账单发票，已取消低消，满意。</t>
  </si>
  <si>
    <t>ZX202310011655190746</t>
  </si>
  <si>
    <t>咨询工单（2021版）&gt;&gt;非联通业务咨询&gt;&gt;非联通业务咨询</t>
  </si>
  <si>
    <t>用户来电称15071765032手机号码收到一条中国联通沃悦读的扣费19.9元，查询账单也有扣费，用户称自己没有订购相关业务，要求把扣除的费用退还</t>
  </si>
  <si>
    <t>计费争议-SP扣费：用户反映沃悦读业务开通问题，经核实，客户号码非我司，已告知用户我司仅可处理联通号码费用问题，用户表示自行前往移动营业厅处理，满意</t>
  </si>
  <si>
    <t>BL202310021338551927</t>
  </si>
  <si>
    <t>郝明红</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</si>
  <si>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CBSS账单扣费名称：:增值业务费_增值业务-5G-VR教育黄金包_增值业务-5G-VR教育黄金包
SP产品ID/元素ID：:6600252700
办理渠道:无，称毫不知情
赔付月份：:2023年10月
返还倍率:单倍
赔付金额：:60
是否已经取消业务:是
是否承诺退费：:是
用户是否需要回复：:否
用户要求：:退费（已承诺）</t>
  </si>
  <si>
    <t>BL202310020928262467</t>
  </si>
  <si>
    <t>郑之刚</t>
  </si>
  <si>
    <t>&gt;业务号码&gt;15586369708；&gt;号码归属地&gt;宜昌；&gt;产品名称&gt;腾讯视频10G流量加会员月包；&gt;产品代码&gt;80006720；&gt;产品编码&gt;8000672000；&gt;订购时间&gt;2023-09-3021:52:31；&gt;核查情况&gt;平台故障；&gt;不规范定制分类&gt;平台故障，无法判责；&gt;退费金额&gt;25元；&gt;退费时间&gt;2023-10-02；&gt;投诉内容&gt;
赔付类型：:增值业务争议
CBSS账单扣费名称：:	腾讯视频10G流量加会员月包
办理渠道:未查询到
赔付月份：:2023年9月
返还倍率:单倍
赔付金额：:25
是否已经取消业务:是
是否承诺退费：:是
用户是否需要回复：:否
用户要求：:退费</t>
  </si>
  <si>
    <t>BL202310021112371960</t>
  </si>
  <si>
    <t>刘南芳</t>
  </si>
  <si>
    <t>&gt;业务号码&gt;15607203747；&gt;号码归属地&gt;宜昌；&gt;产品名称&gt;自然拼读钻石会员卡；&gt;产品代码&gt;66001422；&gt;产品编码&gt;6600142200；&gt;订购时间&gt;2023-09-3008:15:35；&gt;核查情况&gt;平台故障；&gt;不规范定制分类&gt;平台故障，无法判责；&gt;退费金额&gt;40元；&gt;退费时间&gt;2023-10-2；&gt;投诉内容&gt;
高级模板内容：
赔付类型：:增值业务争议
CBSS账单扣费名称：:自然拼读钻石会员卡	
办理渠道:无
赔付月份：:2023年9月、2023年10月
返还倍率:单倍
赔付金额：:40
是否已经取消业务:是
是否承诺退费：:是
用户是否需要回复：:否
用户要求：:用户要求退费</t>
  </si>
  <si>
    <t>BL202310021202280428</t>
  </si>
  <si>
    <t>田学龙</t>
  </si>
  <si>
    <t>&gt;业务号码&gt;15671034516；&gt;号码归属地&gt;宜昌；&gt;产品名称&gt;悦读同步学钻石会员20元包；&gt;产品代码&gt;66001174；&gt;产品编码&gt;6600117400&gt;订购时间&gt;2023-09-1515:42:59；&gt;核查情况&gt;平台故障；&gt;不规范定制分类&gt;平台故障，无法判责；&gt;退费金额40元；&gt;退费时间&gt;2023年10月02日；&gt;投诉内容&gt;XX判断省分:其他省分
:增值业务争议
判断省分:湖北
:移网
:在补救范围内
:不认可
:小于等于500元，且仅限单倍、月份不超过12个月
:
高级模板内容：
赔付类型：:增值业务争议
CBSS账单扣费名称：:增值业务-沃悦读同步学钻石会员20元包
办理渠道:SP平台
赔付月份：:2023年10月、2023年9月
返还倍率:单倍
赔付金额：:40
是否已经取消业务:是
是否承诺退费：:是
用户是否需要回复：:否
用户要求：:退费</t>
  </si>
  <si>
    <t>BL202310021009000683</t>
  </si>
  <si>
    <t>王汉</t>
  </si>
  <si>
    <t>&gt;业务号码&gt;15671035313；&gt;号码归属地&gt;宜昌；&gt;产品名称&gt;沃阅读-5G畅阅-经管学堂20元；&gt;产品代码&gt;66001249；&gt;产品编码&gt;6600124900；&gt;订购时间&gt;2023-09-2911:58:32；&gt;核查情况&gt;平台故障；&gt;不规范定制分类&gt;平台故障，无法判责；&gt;退费金额&gt;40元；&gt;退费时间&gt;2023-10-02；&gt;投诉内容&gt;
高级模板内容：
赔付类型：:增值业务争议
CBSS账单扣费名称：:沃阅读-5G畅阅-经管学堂20元
办理渠道:SP
赔付月份：:2023年9月、2023年10月
返还倍率:单倍
赔付金额：:40
是否已经取消业务:是
是否承诺退费：:是
用户是否需要回复：:否
用户要求：:退费</t>
  </si>
  <si>
    <t>BL202310021521410993</t>
  </si>
  <si>
    <t>舒开琼</t>
  </si>
  <si>
    <t>&gt;业务号码&gt;15672528126；&gt;号码归属地&gt;宜昌；&gt;产品名称&gt;腾讯王者荣耀30元；&gt;产品代码&gt;21000982；&gt;产品编码&gt;2100098200；&gt;订购时间&gt;20231002023612；&gt;核查情况&gt;平台故障；&gt;不规范定制分类&gt;平台故障，无法判责；&gt;退费金额&gt;300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CBSS账单扣费名称：:腾讯王者荣耀30元
办理渠道:无
赔付月份：:2023年10月
返还倍率:单倍
赔付金额：:300
是否已经取消业务:是
是否承诺退费：:是
用户是否需要回复：:否
用户要求：:已承诺退费。无需回复</t>
  </si>
  <si>
    <t>BL202310021006260639</t>
  </si>
  <si>
    <t>覃彩莲</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</si>
  <si>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办理渠道:无
赔付月份：:2023年10月
返还倍率:单倍
赔付金额：:20
是否已经取消业务:是
是否承诺退费：:是
用户是否需要回复：:否
用户要求：:退费</t>
  </si>
  <si>
    <t>TS202310020955151820</t>
  </si>
  <si>
    <t>石玉兰</t>
  </si>
  <si>
    <r>
      <rPr>
        <sz val="11"/>
        <color theme="1"/>
        <rFont val="宋体"/>
        <charset val="134"/>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color theme="1"/>
        <rFont val="Arial"/>
        <charset val="134"/>
      </rPr>
      <t xml:space="preserve">	</t>
    </r>
    <r>
      <rPr>
        <sz val="11"/>
        <color theme="1"/>
        <rFont val="宋体"/>
        <charset val="134"/>
      </rPr>
      <t>联通PLUS黄金会员月卡12个月轻合约优惠19元/月（促销-首月2.9元）（立即生效）
争议月份:2023年8月、2023年9月、2023年10月
是否承诺退费:是
承诺退费金额:40.9
是否取消业务（如取消失败，需加上系统报错的提示）:是
是否需要回复:否
用户要求:已承诺退费，用户满意</t>
    </r>
  </si>
  <si>
    <t>TS202310021204220608</t>
  </si>
  <si>
    <t>黄显权</t>
  </si>
  <si>
    <t>判断省分:湖北
:移网电话营销费用争议（套餐资费/融合宽带/副卡功能费类除外）
:不认可
:小于等于500元，且仅限单倍、月份不超过12个月
:
高级模板内容：
是否10016外呼:是
反应问题涉及场景:未经同意订购业务
产品名称:	手机彩铃沃音乐精选10元包月
争议月份:2023年10月
是否承诺退费:是
承诺退费金额:10
是否取消业务（如取消失败，需加上系统报错的提示）:是
是否需要回复:否
用户要求:要求退费，已承诺退费</t>
  </si>
  <si>
    <t>BL202310021127542271</t>
  </si>
  <si>
    <t>陆玉锋</t>
  </si>
  <si>
    <t>判断省分:其他省分
:增值业务争议
判断省分:湖北
:移网
:在补救范围内
:不认可
:小于等于500元，且仅限单倍、月份不超过12个月
:
高级模板内容：
赔付类型：:增值业务争议
CBSS账单扣费名称：:腾讯游戏畅玩包（前向）腾讯视频10G流量加会员悦心钻石会员-包月-25元AI留声机共享包钻石版25
办理渠道:SP
赔付月份：:2023年9月、2023年10月
返还倍率:单倍
赔付金额：:174
是否已经取消业务:否
是否承诺退费：:是
用户是否需要回复：:否
用户要求：:退订并退费，目前不方便获取验证码，请协助取消</t>
  </si>
  <si>
    <t>BL202310020819161646</t>
  </si>
  <si>
    <t>王元红</t>
  </si>
  <si>
    <t>工单受理&gt;业务号码&gt;071703322958；&gt;号码归属地&gt;宜昌；&gt;产品名称&gt;趣味生活；&gt;产品代码&gt;无；&gt;产品编码&gt;2400077200；&gt;订购时间&gt;2023-09-3019:25:45；&gt;核查情况&gt;平台故障；&gt;不规范定制分类&gt;平台故障，无法判责；&gt;退费金额&gt;50元；&gt;退费时间&gt;2023-10-02；&gt;投诉内容&gt;
:
高级模板内容：
赔付类型：:增值业务争议
CBSS账单扣费名称：:TV增值-应用-健康
办理渠道:无
赔付月份：:2023年9月、2023年10月
返还倍率:单倍
赔付金额：:50
是否已经取消业务:是
是否承诺退费：:是
用户是否需要回复：:否
用户要求：:退费</t>
  </si>
  <si>
    <t>BL202310021254571303</t>
  </si>
  <si>
    <t>汪浩</t>
  </si>
  <si>
    <t>用户反映被动开通TV增值爱丫爱课（25元/月）、影视会员连续包月（29.9元/月）、开心乐园（25元/月），解释挽留无效，已承诺减免7-10月合计239.7元功能费</t>
  </si>
  <si>
    <t>TS202310021534370680</t>
  </si>
  <si>
    <t>张忠莲</t>
  </si>
  <si>
    <t>22年Q3Q4重点客户判断省分:其他省分
:普通消费有争议
:下一步
:通话费不认可
获取参数:
:普通通话费超出争议
查询套餐:
:金额正确
:不认可
:仍不认可
判断省分:除四川外
:
高级模板内容：
投诉问题描述:用户称6/7月份没有发过短信，用户要求核实
争议月份:2023年7月、2023年6月
争议金额:23
是否有下发短信提醒:否
用户要求:尽快核实处理</t>
  </si>
  <si>
    <t>TS202310021554091211</t>
  </si>
  <si>
    <t>向培堂</t>
  </si>
  <si>
    <t>[65岁以上老人]判断省分:湖北
:流量费争议
:未使用过/未使用那么多/用的wifi（产生流量/费用）
:不认可
:下一步
:不符合或不愿意开通
:未享受
:下一步
:单倍小于等于500
:
高级模板内容：
投诉问题描述:流量费争议
业务名称:流量费
争议月份:2023年9月
争议金额:120
是否承诺退费:是
用户要求:退费</t>
  </si>
  <si>
    <t>TS202310020911080780</t>
  </si>
  <si>
    <t>刘世辉</t>
  </si>
  <si>
    <t>用户来电称号码：15671067828没有使用流量但是一直在消耗流量数据前台解释无效要求我方核实处理请查询回电，谢谢</t>
  </si>
  <si>
    <t>计费争议-流量：用户反映反映流量问题，经核实通过手厅核实存在上网记录，建议客户下载流量监控软件核查，客户满意。</t>
  </si>
  <si>
    <t>TS202310021242231540</t>
  </si>
  <si>
    <t>黄容</t>
  </si>
  <si>
    <t>【2022年上工信部测评重保用户】[该用户有申诉倾向，请注意受理态度，查询近三天工单记录，积极解决用户问题。]判断省分:湖北
:流量费争议
:未使用过/未使用那么多/用的wifi（产生流量/费用）
:不认可
:下一步
:不符合或不愿意开通
:已享受或不在授权范围
:
高级模板内容：
投诉问题描述:不认可这个月的流量费，反映自己没有打开过流量
争议月份:2023年10月
争议金额/流量:20
用户要求:要求我方处理，请尽快核实，谢谢（前期已有退费）</t>
  </si>
  <si>
    <t>计费争议-流量扣费：沟通后客户对10月流量扣费20元不满，经核实属正常扣费，沟通后为用户办理预存话费享20元话费优惠(湖北)（已停售） ，另为用户赠送5G流量供本月使用，满意。</t>
  </si>
  <si>
    <t>TS202310021221521034</t>
  </si>
  <si>
    <t>向永菊</t>
  </si>
  <si>
    <t>[65岁以上老人]判断省分:湖北
:流量费争议
:未使用过/未使用那么多/用的wifi（产生流量/费用）
:不认可
:下一步
:不符合或不愿意开通
:未享受
:下一步
:大于500
:
高级模板内容：
投诉问题描述:用户反映号码是老人自使用，对号码从开户来所有的手机上网流量费都不认可，要求给出具体的使用明细，不愿APP上查看，请核实处理，谢谢。
争议月份:2023年10月
争议金额/流量:60
用户要求:用户反映号码是老人自使用，对号码从开户来所有的手机上网流量费都不认可，要求给出具体的使用明细，不愿APP上查看，有投诉倾向，要求今天内回复，请核实处理，谢谢。</t>
  </si>
  <si>
    <t>计费争议-流量扣费：客户对10月流量扣费60元不满，经核实，属正常扣费，考虑到用户使用感知为用户申请10元费用于10月5日前到账，另为用户办理预存话费享50元话费优惠（湖北）（已停售），另为用户赠送5G流量供本月使用，用户暂未要求取消上网功能，故暂时不操作，满意。</t>
  </si>
  <si>
    <t>TS202310021529080561</t>
  </si>
  <si>
    <t>投诉工单（2021版）&gt;&gt;移网&gt;&gt;【变更及服务】产品查询&gt;&gt;定向免流范围不清楚</t>
  </si>
  <si>
    <t>判断省分:其他省分
:流量计费争议
判断省分::定向流量未免流
:不认可
:不符合或不愿意开通
:
高级模板内容：
投诉问题描述:用户再次来电称自己使用手机淘宝，高德未享受免流业务，前台按照免流范围解释不认可，称自己没享受免流业务，解释不认可，要求投诉处理回复
争议定向流量包产品名称:30GB宝卡专属免流包
订购渠道:无
订购日期:2023-10-02
用户要求:用户再次来电称自己使用手机淘宝，高德未享受免流业务，前台按照免流范围解释不认可，称自己没享受免流业务，解释不认可，要求投诉处理回复</t>
  </si>
  <si>
    <t>计费争议-流量扣费：用户反映支付宝免流问题。经核实，用户7月10日使用阿里系流量，优惠轨迹均显示30GB宝卡专属免流包，未消耗移动数据流量。已告知用户手机淘宝、高德、虎牙、支付宝、优酷视频、UC浏览器、新浪微博免流，沟通后建议用户前往自营厅测试，前期已为用户申请10元费用，建议用户持续观察使用，用户知晓</t>
  </si>
  <si>
    <t>TS202310020912100805</t>
  </si>
  <si>
    <t>徐启海</t>
  </si>
  <si>
    <t>判断省分:湖北
:流量费争议
:定向流量未免流
:不认可
:不符合或不愿意开通
:
高级模板内容：
投诉问题描述:用户来电表示自己使用免流APP（优酷）的时候，但现在到有600MB通用流量消耗对此不认可表示自己没有使用其他的APP要求我方处理谢谢联系本机
争议定向流量包产品名称:30GB宝卡专属免流包
订购渠道:号卡激活
订购日期:2017-03-17
用户要求:用户来电表示自己使用免流APP（优酷）的时候，但现在到有600MB通用流量消耗对此不认可表示自己没有使用其他的APP要求我方处理谢谢联系17671266229，已在线多次解释用户表示自己是阿里小宝卡的老用户不会乱用的要求我方处理谢谢</t>
  </si>
  <si>
    <t>流量计费争议：客户反映免流问题。经核实，客户号码为阿里小宝卡套餐，现核实客户本月已正常免流1.20GB，已解释免流规则，建议客户卸载重装优酷后使用，申请补赠0元2G流量包，当月有效，客户满意。</t>
  </si>
  <si>
    <t>TS202310010938230695</t>
  </si>
  <si>
    <t>余杨飞</t>
  </si>
  <si>
    <t>主办单位：湖北
客户类别：普通客户
10010是否打通：否
是否二次致电10015：是
是否联系：否
升级倾向：
号码归属省：湖北
SVIP等级：
1.问题类型:;
2.投诉类型:其他;
3.营业厅地址:;
4.位置信息:;
5.位置发生地:;
6.投诉内容:乱扣费，欺骗消费者，本来就没怎么上网，手机也是刚买的，就只用WX社交，不玩游戏，而且还是大王卡免流，为什么话费这个月比上个月扣的还多，都投诉反应好多次了，问题不解决，网络信号覆盖也不稳，经常断网，什么情况，是不是老百姓的钱好骗</t>
  </si>
  <si>
    <t>流量计费争议①客户基本信息：业务号码：15672531676、客户姓名：余杨飞、套餐情况：腾讯大王卡； 客户反映反映的问题。 ②首次联系客户时间：2023-10-01 
 11:40:23 ； ③投诉核查处理情况：收到贵部转办后，我司立即组织调查 。用户反映流量扣费问题。经核实，客户使用腾讯大王卡套餐，享40GB王卡专属免流包，使用腾讯免流外软件或40G王卡专属免流用尽后继续使用腾讯免流软件均按日租宝1元/G计费，日租宝当天未使用完不结转，计费正常无误，不存在乱扣费。考虑用户使用感知，查询9月流量扣费101.3元，考虑到用户使用感知已为用户申请减免本月流量费101.3元，沟通后为用户办理预存话费享50元话费优惠（湖北），并为用户申请51.3元费用另为用户赠送15G流量供本月使用（已告知建议用户更改套餐，后期再反映流量问题则不予退费）10月5日前赠费到账，不可打印发票，满意 ④答复客户时间及客户满意度评价相关信息：我司于2023-10-01 11:40:23联系客户解释说明，客户认可。回单人：田群 ⑤投诉核查关联材料：无</t>
  </si>
  <si>
    <t>TS202310021401280902</t>
  </si>
  <si>
    <t>投诉工单（2021版）&gt;&gt;移网&gt;&gt;【产品及计费使用】消费提示&gt;&gt;流量使用提醒不及时/不到位/未提醒</t>
  </si>
  <si>
    <t>刘建华</t>
  </si>
  <si>
    <t>【2022年上工信部测评重保用户】判断省分:其他省分
:流量计费争议
判断省分::没有短信通知/延迟
:不认可
:下一步
:不符合或不愿意开通
:已享受或不在授权范围
:
高级模板内容：
投诉问题描述:用户来电称流量超出费用不认可请协助处理谢谢
争议月份:2023年9月
争议金额（流量）:63
是否下发流量短信提醒:是
用户要求:用户来电称9月份流量超出不认可说没提醒不认可谢谢</t>
  </si>
  <si>
    <t>TS202310021300592026</t>
  </si>
  <si>
    <t>李梦月</t>
  </si>
  <si>
    <t>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争议月份:2023年9月
争议金额:10
是否承诺退费:是
用户要求:已承诺退费，不用回复</t>
  </si>
  <si>
    <t>TS202310021024020138</t>
  </si>
  <si>
    <t>吴江</t>
  </si>
  <si>
    <t>判断省分:其他省分
:流量计费争议
判断省分::未使用过/未使用那么多/用的wifi（产生流量/费用）
:不认可
:下一步
:不符合或不愿意开通
:未享受
:下一步
:单倍小于等于500
:
高级模板内容：
投诉问题描述:对产生的流量费不认可，要求退费
业务名称:流量费
争议月份:2023年10月
争议金额:42.7
是否承诺退费:是
用户要求:退费。</t>
  </si>
  <si>
    <t>TS202310021021120049</t>
  </si>
  <si>
    <t>张洪兰</t>
  </si>
  <si>
    <t>判断省分:其他省分
:流量计费争议
判断省分::未使用过/未使用那么多/用的wifi（产生流量/费用）
:不认可
:下一步
:不符合或不愿意开通
:未享受
:下一步
:单倍小于等于500
:
高级模板内容：
投诉问题描述:流量费不认可
业务名称:手机上网流量费_无线接入
争议月份:2023年9月
争议金额:120
是否承诺退费:是
用户要求:退费</t>
  </si>
  <si>
    <t>TS202310021335310322</t>
  </si>
  <si>
    <t>周全刚</t>
  </si>
  <si>
    <t>判断省分:其他省分
:流量计费争议
判断省分::未使用过/未使用那么多/用的wifi（产生流量/费用）
:不认可
:下一步
:不符合或不愿意开通
:未享受
:下一步
:单倍小于等于500
:
高级模板内容：
投诉问题描述:用户不认可上网费用
业务名称:上网费用流量费
争议月份:2023年9月
争议金额:120
是否承诺退费:是
用户要求:用户不认可上网费用，用户不认可</t>
  </si>
  <si>
    <t>TS202309302122180618</t>
  </si>
  <si>
    <t>夏伟</t>
  </si>
  <si>
    <t>高级模板内容：
投诉问题描述:用户来电称九月份的返费还未到账，前台解释后不认可，烦请协助处理，谢谢
活动名称:星锐卡30元赠费12个月优惠合约
争议月份:2023年9月
争议金额:30
用户要求:要求尽快处理</t>
  </si>
  <si>
    <t>计费争议-账单：用户反映账单扣费问题，经核实属正常扣费，沟通后为用户办理星锐卡30元赠费12个月优惠合约 (湖北) ，考虑到9月扣费未返，另为用户办理预存话费享30元话费优惠（湖北）），满意。</t>
  </si>
  <si>
    <t>TS202309271649230153</t>
  </si>
  <si>
    <t>主办单位：湖北
客户类别：
10010是否打通：是
是否二次致电10015：是
是否联系：是
升级倾向：无
号码归属省：湖北
SVIP等级：
用户来电反映，号码注销了，费用一直未退还表示未收到退费，且为什么扣了月租费用不满，请帮忙尽快处理，谢谢。</t>
  </si>
  <si>
    <t>计费争议-账单①客户基本资料：业务号码：15671022625、客户姓名：谭方圆、套餐情况：腾讯大王卡、客户反映销户退费的问题
②首次联系客户时间：2023-09-28 09:05:46
③投诉核查处理情况：收到贵部转办，我司立即组织核查，经核实，客户于 2023-09-10 11:20:57 办理销户，余额7.24元客户选择清退至银行卡，该费用于次月25日前退费到账，建议客户次月查询银行卡余额。
④答复客户时间及客户满意度评价：根据上述情况我司于2023-09-28 13:49:46联系客户解释，满意。回单人：颜晶 6921001.
⑤投诉核查关联材料：无"</t>
  </si>
  <si>
    <t>TS202310020824060079</t>
  </si>
  <si>
    <t>康洋</t>
  </si>
  <si>
    <t>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202309基本套餐费:49
争议金额:58.00</t>
  </si>
  <si>
    <t>计费争议-账单扣费：①客户投诉产生的原因：9月账单扣费问题。 
②客户投诉问题核查情况及解决方案：收到贵部转办后，我司立即组织调查。经核实属正常扣费，考虑到用户使用感知，为用户办理预存话费享10元/月话费优惠1个月(湖北)      我司2023-10-02 15:43:49联系客户解释。
③客户问题满意度：满意。 
④回单人：田群、联系方式：07176921001</t>
  </si>
  <si>
    <t>TS202310011658105558</t>
  </si>
  <si>
    <t>牟联船</t>
  </si>
  <si>
    <t>用户表示8月份取消了宽带，9月份宽带扣费15元不认可，要求退费，请跟进谢谢</t>
  </si>
  <si>
    <t>计费争议-账单扣费：客户对9月宽带扣费15元不满，经核实属正常扣费，考虑到用户使用感知为用户办理预存话费享20元话费优惠(湖北)，已告知用户名下现只有一条宽带存在， 满意。</t>
  </si>
  <si>
    <t>TS202310021130235660</t>
  </si>
  <si>
    <t>投诉工单（2021版）&gt;&gt;移网&gt;&gt;【变更及服务】产品查询&gt;&gt;资费标准不认可</t>
  </si>
  <si>
    <t>林海波</t>
  </si>
  <si>
    <t>用户来电反映：表示：你们说的每月扣29月底补10元，目前没有返还，对此不认可，要求我司处理，请跟进，谢谢</t>
  </si>
  <si>
    <t>计费争议-账单扣费：客户对每月扣29月底补10元，目前没有返还不满，经核实属折扣优惠未到账导致，沟通后为用户办理 【到期时间2024-09-30 23:59:59】 已续 预存话费享10元/月话费优惠12个月（湖北）（已停售） ，另为用户申请10元费用于10月5日前到账，此费用不可打印发票，满意。</t>
  </si>
  <si>
    <t>TS202310021353300714</t>
  </si>
  <si>
    <t>苏凤娇</t>
  </si>
  <si>
    <t>高级模板内容：
投诉问题描述:用户来电对月租不认可前台解释不认可
争议月份:2023年9月
争议金额:238
用户要求:用户要求尽快解决用户要求两小时之内回电不然就投诉</t>
  </si>
  <si>
    <t>计费争议-账单扣费：客户对月租扣费不满，经核实属正常扣费，用户实际是对前期20元赠费被低消补收不满，沟通后为用户15587937353办理预存话费享20元话费优惠(湖北)，满意。</t>
  </si>
  <si>
    <t>TS202309301547001781</t>
  </si>
  <si>
    <t>彭春晓</t>
  </si>
  <si>
    <t>高级模板内容：
投诉问题描述:用户来电表示自己的套餐每个月就是129元，查询到这个月扣取了169，前台已告知副卡和宽带费用会返，用户不认可，表示为什么先要扣取，在返，表示自己也没有查询到，要求尽快核实处理
争议月份:2023年9月
争议金额:30
用户要求:用户来电表示自己的套餐每个月就是129元，查询到这个月扣取了169，前台已告知副卡和宽带费用会返，用户不认可，表示为什么先要扣取，在返，表示自己也没有查询到，要求尽快核实处理</t>
  </si>
  <si>
    <t>计费争议-账单扣费：客户反映账单扣费的问题。经核实，客户号码为畅越冰激凌5G套餐129元套餐，手机号码出账129元，副卡出账10元，单宽带出账30元，账单扣费正常。已按客户要求将副卡改为0元，次月生效，考虑客户感知，已申请减免本月副卡及宽带费用合计40元，24小时内到账，此费用不可打印账单发票，回访满意</t>
  </si>
  <si>
    <t>TS202310020934061275</t>
  </si>
  <si>
    <t>骆先锋</t>
  </si>
  <si>
    <t>高级模板内容：
投诉问题描述:客户来电表示自己的副卡是不收费的，要求核实处理，请协助处理，谢谢
争议月份:2023年10月
争议金额:124
用户要求:客户来电表示自己的副卡是不收费的，要求核实处理，请协助处理，谢谢</t>
  </si>
  <si>
    <t>系统支撑：经核实因副卡赠费活动到期无提醒，现申请减免副卡5个月费用合计100元，24小时到账，此费用不可打印发票，副卡协助办理销户，客户满意。</t>
  </si>
  <si>
    <t>TS202310021041360665</t>
  </si>
  <si>
    <t>张巧荣</t>
  </si>
  <si>
    <t>高级模板内容：
投诉问题描述:用户来电反馈自己副卡是免费使用，但是现在收费，对此不认可。告知用户只有2年优惠，用户不认可
争议月份:2023年10月
争议金额:30
用户要求:立即进行减免费用，否则销户。13227278468、13207218212、13094170065出现相同问题，都需要处理</t>
  </si>
  <si>
    <t>系统支撑：经核实因赠费到期无提醒，现申请减免本月费用合计30元，24小时到账，此费用不可打印发票，已设置副卡免费，客户满意。</t>
  </si>
  <si>
    <t>TS202310011319552333</t>
  </si>
  <si>
    <t>郑斌</t>
  </si>
  <si>
    <t>【2022年上工信部测评重保用户】
高级模板内容：
投诉问题描述:用户称办理此套餐告知一直只需要付一半的费用，现6月开始收取原价用户不认可，并称未提醒其活动结束
争议月份:2023年6月、2023年7月、2023年8月、2023年9月、2023年10月
争议金额:995
用户要求:继续参加打折活动并退还活动结束多收取的套餐差额费</t>
  </si>
  <si>
    <t>系统支撑：套餐折扣到期无提醒。客户反映5折优惠失效问题。经核实，属系统支撑不到位导致，已跟用户解释目前活动已下线，无法续办，建议用户可转资其他套餐，考虑用户有感知，申请退23.6-10月套餐差价500元，24小时到帐，此费用不可打印发票，满意。</t>
  </si>
  <si>
    <t>TS202310021522450394</t>
  </si>
  <si>
    <t>黄志文</t>
  </si>
  <si>
    <t>【2022年上工信部测评重保用户】【2022年上工信部测评重保用户】
高级模板内容：
投诉问题描述:用户表示对本月产生的的月费260元不认可，称自己套餐有活动，到期没有告知，现在不认可该费用，要求补偿差价，请处理谢谢！
争议月份:2023年10月
争议金额:260
用户要求:加急</t>
  </si>
  <si>
    <t>系统支撑：套餐折扣到期无提醒。客户反映7折优惠失效问题。经核实，属系统支撑不到位导致，已推荐用户办理239元5G畅爽冰激凌72元赠费（次月生效12个月）（湖北） ，考虑用户感知，申请退23.6-10月套餐差价，合计360元，24小时到帐，此费用不可打印发票，满意。</t>
  </si>
  <si>
    <t>TS202310021508460015</t>
  </si>
  <si>
    <t>【2022年上工信部测评重保用户】【2022年上工信部测评重保用户】
高级模板内容：
投诉问题描述:用户来电反映预存话费享折扣优惠档位五（立即生效24个月）-湖北政企专属活动结束，但未通知，因此产生的多出来的费用用户不认可
争议月份:2023年7月、2023年8月、2023年9月、2023年10月
争议金额:200
用户要求:退回该费用，并给出合理解释为什么活动结束不通知</t>
  </si>
  <si>
    <t>TS202310021449051999</t>
  </si>
  <si>
    <t>郑亚蓉</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</si>
  <si>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202310基本套餐费:129
争议金额:129.00</t>
  </si>
  <si>
    <t>TS202310011616070042</t>
  </si>
  <si>
    <t>刘芙蓉</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</si>
  <si>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6.投诉内容:240元分12个月返还
马上取消该业务，打服务号码后一直没反馈结果</t>
  </si>
  <si>
    <t>TS202310011246101805</t>
  </si>
  <si>
    <t>李新兵</t>
  </si>
  <si>
    <t>高级模板内容：
投诉问题描述:用户来电要求投诉流量还有剩余在APP显示已经用完对此不认可，详见前期工单
渠道名称:中国联通APP
办理业务名称:流量
页面提示:已经用完
用户要求:不满意前期处理方案，坚持要求投诉并解决此问题</t>
  </si>
  <si>
    <t>客户原因：用户反映流量余量问题  经核实，客户本月套餐流量剩余12G，网龄计划合约包K剩余11.68GB，计费正常无误，已联系客户解释说明，客户表示知晓。满意度一般。</t>
  </si>
  <si>
    <t>TS202310021449122006</t>
  </si>
  <si>
    <t>严维玲</t>
  </si>
  <si>
    <t>判断省分:湖北
:流量费争议
:流量包定制争议
:不认可
:未享受
:小于等于500元，且仅限单倍、月份不超过12个月
:
高级模板内容：
投诉问题描述:用户来电对省内流量包不认可
业务名称:20元15GB省内流量7日快餐包-湖北
争议月份:2023年9月
争议金额:20
是否承诺退费:是
用户要求:用户要求尽快处理，谢谢</t>
  </si>
  <si>
    <t>TS202310021105251383</t>
  </si>
  <si>
    <t>陈向荣</t>
  </si>
  <si>
    <t>北方一中心&gt;&gt;河南正华-在线&gt;&gt;互联网运营组&gt;&gt;互联网北京（一组）</t>
  </si>
  <si>
    <t>【2022年上工信部测评重保用户】（1）用户号码15607208596
（2）业务名称20元20GB夜间包（立即生效）
（3）渠道名称总部网厅
（4）承诺退费金额20元
（5）涉及退费月份202310
（6）是否取消业务（如取消失败，需加上系统报错的提示）是
（7）已在线承诺，不用回复用户_x000b_前台解决情况：经解释使用情况，客户不认可；为维系客户，已承诺24小时内退费，客户满意。</t>
  </si>
  <si>
    <t>TS202310020505562166</t>
  </si>
  <si>
    <t>李运波</t>
  </si>
  <si>
    <t>高级模板内容：
投诉问题描述:用户对本月产生费用不认可，称办理的语音包是一次性的，前台已做解释，用户不认可，请后台人员核实处理，谢谢！
争议月份:2023年10月
争议金额:20
用户要求:要求退费！</t>
  </si>
  <si>
    <t>ZHX202310020956021112</t>
  </si>
  <si>
    <t>专项工单（2021版）&gt;&gt;二线坐席&gt;&gt;转接不成功&gt;&gt;申诉预警</t>
  </si>
  <si>
    <t>南方一中心&gt;&gt;西南区域呼叫中心&gt;&gt;现场运营中心&gt;&gt;投申诉专家团队</t>
  </si>
  <si>
    <t>22年Q3Q4重点客户22年Q3Q4重点客户用户反馈问题（:用户要求核实谁办理的套餐，为什么会不知情变更套餐，），要求（必须尽快处），已派/未派省分工单，根据申诉预警4项场景第（1/2/3/4）项记录此单，请专家团队协助安抚/拦截/解释，谢谢！</t>
  </si>
  <si>
    <t>TS202310020948001628</t>
  </si>
  <si>
    <t>投诉工单（2021版）&gt;&gt;移网&gt;&gt;【入网】金融分期等合约&gt;&gt;金融分期收费/电子券抵扣争议</t>
  </si>
  <si>
    <t>高级模板内容：
投诉问题描述:详见：TS202309230932070904，用户对前期处理结果不认可，要求再次回复处理，谢谢！
产品名称:营业厅送手机活动
办理时间:2023-09-23
办理渠道:营业厅
用户要求:尽快回复，谢谢！</t>
  </si>
  <si>
    <t>其他：客户反映参加活动问题，多次致电未接，无法核实具体情况，已短信告知如您后期使用有任何疑问，可于工作时间（08：30-17：30）致电宜昌联通07176921001或13032700872。</t>
  </si>
  <si>
    <t>BL202310021651312416</t>
  </si>
  <si>
    <t>办理工单（2021版）&gt;&gt;举报登记&gt;&gt;垃圾短信举报</t>
  </si>
  <si>
    <t>李玉莲</t>
  </si>
  <si>
    <t>22年Q3Q4重点客户判断省分:湖北
根据用户描述选择以下场景:频繁收到垃圾短信
建议用户通过中国联通APP或12321进行举报:不认可
建议用户下载拦截软件进行拦截:不认可要求屏蔽
解释后用户不认可:</t>
  </si>
  <si>
    <t>BL202310021703190122</t>
  </si>
  <si>
    <t>许玮华</t>
  </si>
  <si>
    <t>判断省分:湖北
:指定要求办理全国流量王8元套餐
:
高级模板内容：
用户诉求:要求办理8元套餐，不愿到厅挽留失败
当前套餐名称:地王卡
新套餐名称（转入套餐名称）:全国流量王8元套餐
是合约期内（含靓号）:否</t>
  </si>
  <si>
    <t>BL202310021619241898</t>
  </si>
  <si>
    <t>陈绍兴</t>
  </si>
  <si>
    <t>客户来电要求办理8元全国流量王的资费，推荐营业厅咨询不认可，请协助处理，谢谢</t>
  </si>
  <si>
    <t>BL202310021432340229</t>
  </si>
  <si>
    <t>杜巧玲</t>
  </si>
  <si>
    <t>高级模板内容：
用户诉求:用户来电反馈要求更改8元套餐
当前套餐名称:幸福家家乐39元套餐
新套餐名称（转入套餐名称）:全国流量王8元套餐
是合约期内（含靓号）:否</t>
  </si>
  <si>
    <t>BL202310021403182279</t>
  </si>
  <si>
    <t>袁梦溪</t>
  </si>
  <si>
    <t>判断省分:湖北
:指定要求办理全国流量王8元套餐
:
高级模板内容：
用户诉求:要求降套，挽留解释无效，
当前套餐名称:腾讯大王卡
新套餐名称（转入套餐名称）:全国流量王8元套餐
是合约期内（含靓号）:否</t>
  </si>
  <si>
    <t>BL202310021304011445</t>
  </si>
  <si>
    <t>聂君秀</t>
  </si>
  <si>
    <t>判断省分:湖北
:指定要求办理全国流量王8元套餐
:
高级模板内容：
用户诉求:用户来电要求更改套餐为全国流量王8元套餐，前台挽留失败，解释用户不接受，还请后台协助，谢谢
当前套餐名称:流量王-新市民卡（湖北）
新套餐名称（转入套餐名称）:全国流量王8元套餐
是合约期内（含靓号）:否</t>
  </si>
  <si>
    <t>BL202310021133362395</t>
  </si>
  <si>
    <t>黄加红</t>
  </si>
  <si>
    <t>判断省分:湖北
:指定要求办理全国流量王8元套餐
:
高级模板内容：
用户诉求:套餐变更
当前套餐名称:梦想e卡
新套餐名称（转入套餐名称）:4G全国流量王8元套餐90495213
是合约期内（含靓号）:否</t>
  </si>
  <si>
    <t>BL202310021113511982</t>
  </si>
  <si>
    <t>判断省分:湖北
:指定要求办理全国流量王8元套餐
:
高级模板内容：
用户诉求:用户来电反馈要求更改套餐前台挽留失败请协助处理
当前套餐名称:阿里小宝卡
新套餐名称（转入套餐名称）:全国流量王8元套餐
是合约期内（含靓号）:否
备注:用户来电反馈要求更改套餐前台挽留失败请协助处理</t>
  </si>
  <si>
    <t>BL202310021002450571</t>
  </si>
  <si>
    <t>鲍小华</t>
  </si>
  <si>
    <t>判断省分:湖北
:指定要求办理全国流量王8元套餐
:
高级模板内容：
用户诉求:用户来电要求更改套餐为;8元流量王套餐，前台挽留失败。
当前套餐名称:畅爽冰激凌5G套餐99元（基础版）
新套餐名称（转入套餐名称）:8元流量王套餐
是合约期内（含靓号）:否</t>
  </si>
  <si>
    <t>BL202310020950310347</t>
  </si>
  <si>
    <t>严成</t>
  </si>
  <si>
    <t>判断省分:湖北
:指定要求办理全国流量王8元套餐
:
高级模板内容：
用户诉求:更换套餐不愿到厅
当前套餐名称:畅越冰激凌5G套餐49元
新套餐名称（转入套餐名称）:全国流量王8元套餐
是合约期内（含靓号）:否</t>
  </si>
  <si>
    <t>BL202310020921436613</t>
  </si>
  <si>
    <t>陈瑞</t>
  </si>
  <si>
    <t>用户来电要求更改4G全国流量王8元套餐，挽留不接受，要求我司处理，请跟进，谢谢！</t>
  </si>
  <si>
    <t>BL202310020905092079</t>
  </si>
  <si>
    <t>黄姗</t>
  </si>
  <si>
    <t>22年Q3Q4重点客户判断省分:湖北
:指定要求办理全国流量王8元套餐
:
高级模板内容：
用户诉求:降套
当前套餐名称:4G畅爽冰激凌国内流量套餐-99元/月
新套餐名称（转入套餐名称）:4G全国8元流量王
是合约期内（含靓号）:否</t>
  </si>
  <si>
    <t>BL202310020857381986</t>
  </si>
  <si>
    <t>张祖义</t>
  </si>
  <si>
    <t>[65岁以上老人]判断省分:湖北
:无意向资费
node_104:
node_102:
:降套
:消费过高
:挽留后，用户依旧要求降套
:消费对比
:挽留失败
:
node_106:
:有合约/有靓号
:
高级模板内容：
用户诉求:降套
当前套餐名称:畅爽冰激凌5G套餐99元
新套餐名称（转入套餐名称）:福多多29元
是合约期内（含靓号）:是</t>
  </si>
  <si>
    <t>BL202310012027145105</t>
  </si>
  <si>
    <t>彭佳韩</t>
  </si>
  <si>
    <t>22年Q3Q4重点客户用户来电要求更改4G全国流量王8元套餐，挽留不接受，要求我司处理，请跟进，谢谢！</t>
  </si>
  <si>
    <t>BL202310012025461119</t>
  </si>
  <si>
    <t>办理工单（2021版）&gt;&gt;业务变更&gt;&gt;套餐变更/套餐更改&gt;&gt;转冰激凌套餐</t>
  </si>
  <si>
    <t>牟方贵</t>
  </si>
  <si>
    <t>[65岁以上老人]
高级模板内容：
用户诉求:用户要求把套餐更改为福多多39元，前台变更系统提示只有59元的福多多卡没有39元的，麻烦后台协助办理
当前套餐名称:腾讯大王卡（新）
新套餐名称（转入套餐名称）:福多多39元
是合约期内（含靓号）:否</t>
  </si>
  <si>
    <t>BL202310011841486677</t>
  </si>
  <si>
    <t>曹晓</t>
  </si>
  <si>
    <t>用户来电要求将本机套餐（地王卡）转为（亲子卡）套餐，次月生效，挽留无效，请尽快处理并回复。联系电话（17671933171）</t>
  </si>
  <si>
    <t>BL202310011820060479</t>
  </si>
  <si>
    <t>闫一舟</t>
  </si>
  <si>
    <t>判断省分:湖北
:指定要求办理全国流量王8元套餐
:
高级模板内容：
用户诉求:用户来电要求变8元流量王套餐
当前套餐名称:流量王-新市民卡（湖北）
新套餐名称（转入套餐名称）:8元流量王
是合约期内（含靓号）:否
备注:</t>
  </si>
  <si>
    <t>TS202310020916230900</t>
  </si>
  <si>
    <t>吴忠军</t>
  </si>
  <si>
    <t>主办单位：湖北
客户类别：普通客户
10010是否打通：否
是否二次致电10015：是
是否联系：否
升级倾向：
号码归属省：湖北
SVIP等级：
1.问题类型:;
2.投诉类型:月固定费争议;
3.营业厅地址:;
4.位置信息:;
5.位置发生地:;
6.投诉内容:前两月通过客服已经改为8元套餐，但是这月还是显示欠费48.1元，而且还是显示59元星锐卡只是取消了以前的套餐优惠，8元套餐没改成，反而比以前套餐费用还高了。
202310基本套餐费:59</t>
  </si>
  <si>
    <t>TS202310020748062338</t>
  </si>
  <si>
    <t>何华茂</t>
  </si>
  <si>
    <t>主办单位：湖北
客户类别：普通客户
10010是否打通：否
是否二次致电10015：是
是否联系：否
升级倾向：
号码归属省：湖北
SVIP等级：
1.问题类型:;
2.投诉类型:其他问题;
3.营业厅地址:;
4.位置信息:;
5.位置发生地:;
6.投诉内容:我要改为8元套餐改不了。</t>
  </si>
  <si>
    <t>BL202310011727280137</t>
  </si>
  <si>
    <t>裴洪兵</t>
  </si>
  <si>
    <t>判断省分:湖北
:无意向资费
node_104:
node_102:
:降套
:消费过高
:挽留后，用户依旧要求降套
:资费对比
:挽留失败
:
node_106:
:有合约/有靓号
:
高级模板内容：
用户诉求:要求降套挽留失败
当前套餐名称:畅爽冰激凌5G套餐199元（基础版）
新套餐名称（转入套餐名称）:融合带宽带我处无法降套没做其他套餐介绍
是合约期内（含靓号）:否
备注:挽留失败坚持降套请核实回复处理谢谢联系18695061428</t>
  </si>
  <si>
    <t>套餐变更-前期已到宜都潘湾合作厅：联系用户表示已到厅转资成功，需我部退还套餐差价140元，已申请减免24小时内赠费到账，不可打印发票，满意</t>
  </si>
  <si>
    <t>BL202309301710536998</t>
  </si>
  <si>
    <t>熊晓红</t>
  </si>
  <si>
    <t>用户要求更改4G全国流量王8元套餐，挽留不接受，提及工信部，请跟进谢谢</t>
  </si>
  <si>
    <r>
      <rPr>
        <sz val="11"/>
        <color theme="1"/>
        <rFont val="宋体"/>
        <charset val="134"/>
      </rPr>
      <t>餐变更-未到厅：用户要求转资4G全国流量王8元套餐套餐，多次致电未接，无法核实转资情况，已短信告知如您后期使用有任何疑问，可于工作时间（08：30-17：30）致电宜昌联通07176921001或13032700872</t>
    </r>
    <r>
      <rPr>
        <sz val="11"/>
        <color theme="1"/>
        <rFont val="Arial"/>
        <charset val="134"/>
      </rPr>
      <t xml:space="preserve">	</t>
    </r>
    <r>
      <rPr>
        <sz val="11"/>
        <color theme="1"/>
        <rFont val="宋体"/>
        <charset val="134"/>
      </rPr>
      <t>。</t>
    </r>
  </si>
  <si>
    <t>BL202310020929412499</t>
  </si>
  <si>
    <t>判断省分:湖北
:有意向资费
:是
:不认可：坚持要求转入有限制的套餐
:
高级模板内容：
用户诉求:用户要求把原套餐更改为58元的福多多套餐
当前套餐名称:畅越冰激凌5G套餐79元
新套餐名称（转入套餐名称）:59元福多多卡
是合约期内（含靓号）:是
备注:套餐更改</t>
  </si>
  <si>
    <t>套餐变更:未到厅,降套,已转资59元福多多卡,次月生效,满意</t>
  </si>
  <si>
    <t>ZX202309302002481095</t>
  </si>
  <si>
    <t>咨询工单（2021版）&gt;&gt;业务规则&gt;&gt;变更套餐</t>
  </si>
  <si>
    <t>李君</t>
  </si>
  <si>
    <t>用户来电要求办理5G腾讯王卡套餐70元/月包含了400分钟语音和90GB流量的套餐请后台回电协助处理</t>
  </si>
  <si>
    <t>套餐变更-未到厅：多次联系用户未接，无法知晓用户需转资套餐名称，如有疑问可在工作时间（08:30-12:00；14:00-17:30）联系07176921001、13032700872宜昌客服。如用户咨询，请前台10010话务中心代为解释，谢谢</t>
  </si>
  <si>
    <t>BL202310011519331600</t>
  </si>
  <si>
    <t>程猛</t>
  </si>
  <si>
    <t>判断省分:湖北
:有意向资费
:是
:不认可：坚持要求转入有限制的套餐
:
高级模板内容：
用户诉求:降套
当前套餐名称:畅爽冰激凌5G套餐199元
新套餐名称（转入套餐名称）:79元无限流量，没说套餐名字，说是以前用过的
是合约期内（含靓号）:否
备注:用户有宽带，要求保留宽带，不改就12300投诉</t>
  </si>
  <si>
    <t>套餐变更-未到厅：79元畅越套餐已下架，已推荐客户办理转资59元畅越套餐，次月生效，并取消电视业务，用户满意。</t>
  </si>
  <si>
    <t>BL202310021003530595</t>
  </si>
  <si>
    <t>单雨竹</t>
  </si>
  <si>
    <t>判断省分:湖北
:指定要求办理全国流量王8元套餐
:
高级模板内容：
用户诉求:用户来电要求办理全国流量王8元套餐，已挽留现有套餐优势以及营业厅咨询办理，用户不认可，要求在线办理，在异地
当前套餐名称:沃派校园融合9元移网成员套餐
新套餐名称（转入套餐名称）:全国流量王8元套餐
是合约期内（含靓号）:是</t>
  </si>
  <si>
    <t>套餐变更-未到厅：已为用户转资8元全国流量王套餐，满意</t>
  </si>
  <si>
    <t>BL202310011935087161</t>
  </si>
  <si>
    <t>赵宁</t>
  </si>
  <si>
    <t>用户进线要求更改4G全国流量王8元套餐，已挽留不接受，请跟进谢谢</t>
  </si>
  <si>
    <t>套餐变更-未到厅：用户要求转资4G全国流量王8元套餐，挽留无效（降套的）已办理，次月生效,用户满意。</t>
  </si>
  <si>
    <t>BL202310021210280577</t>
  </si>
  <si>
    <t>杨双巧</t>
  </si>
  <si>
    <t>高级模板内容：
用户诉求:来电要更改8元的保号套餐
当前套餐名称:畅爽冰激凌5G套餐99元
新套餐名称（转入套餐名称）:4G全国流量王8元
是合约期内（含靓号）:是
备注:加急</t>
  </si>
  <si>
    <t>套餐变更-未到厅：用户要求转资8元流量王套餐，挽留无效（降套的）已办理，次月生效,用户满意。</t>
  </si>
  <si>
    <t>BL202310011332360739</t>
  </si>
  <si>
    <t>高纯武</t>
  </si>
  <si>
    <t>[65岁以上老人]判断省分:湖北
:无意向资费
node_104:
node_102:
:降套
:消费过高
:挽留后，用户依旧要求降套
:资费对比
:挽留失败
:
node_106:
:无合约/无靓号
:
高级模板内容：
用户诉求:用户来电称要求变更一下套餐资费低一点的
当前套餐名称:畅爽冰激凌5G套餐99元
新套餐名称（转入套餐名称）:未明确告知
是合约期内（含靓号）:否
备注:回复这个号码：18827259516</t>
  </si>
  <si>
    <t>BL202310010921115646</t>
  </si>
  <si>
    <t>宋德志</t>
  </si>
  <si>
    <t>用户进线要求更改腾讯大王卡（新）29元，受融合关系以及靓号协议影响无法直接受理故下此单</t>
  </si>
  <si>
    <t>套餐变更-未到厅：用户要求转资腾讯大王卡（新） 套餐，查询号码有靓号协议（靓号协议HUB717109处理中），无法操作转资，已联系客户解释说明，客户表示知晓</t>
  </si>
  <si>
    <t>TS202310011424230813</t>
  </si>
  <si>
    <t>曾德焱</t>
  </si>
  <si>
    <t>主办单位：湖北
客户类别：普通客户
10010是否打通：是
是否二次致电10015：是
是否联系：否
升级倾向：
号码归属省：湖北
SVIP等级：
1.问题类型:;
2.投诉类型:月固定费争议;
3.营业厅地址:;
4.位置信息:;
5.位置发生地:;
6.投诉内容:我要改资费(套餐)，说我参加活动不能改。为什么？我自己存话费，再每月反给我。到贵公司就是赠送了。
202309基本套餐费:59</t>
  </si>
  <si>
    <r>
      <rPr>
        <sz val="11"/>
        <color theme="1"/>
        <rFont val="宋体"/>
        <charset val="134"/>
      </rPr>
      <t>套餐变更-未到厅①客户投诉产生的原因：电话营销被动办理业务。</t>
    </r>
    <r>
      <rPr>
        <sz val="11"/>
        <color theme="1"/>
        <rFont val="Arial"/>
        <charset val="134"/>
      </rPr>
      <t xml:space="preserve">					</t>
    </r>
    <r>
      <rPr>
        <sz val="11"/>
        <color theme="1"/>
        <rFont val="宋体"/>
        <charset val="134"/>
      </rPr>
      <t xml:space="preserve">
②客户投诉问题核查情况及解决方案：收到贵部转办后，我司立即组织调查。经核实，用户要求转资福多多29元套餐，核实号码参加有存240元分12个月返还活动，现客户要求取消，已告知取消后话费不再返还，客服部已操作取消，并转资福多多29元（湖北）套餐，次月生效，考虑客户感知，申请为客户赠送200元话费，24小时到帐，此费用无法抵扣往月欠费且不可打印发票，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</si>
  <si>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TS202310010954070997</t>
  </si>
  <si>
    <t>刘宏山</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</si>
  <si>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6.投诉内容:我想改一下套餐资费，怎么这么难，各种各样的理由
8.办理业务的名称:改套餐，降低资费
8.无法办理的渠道:10010客服热线</t>
  </si>
  <si>
    <r>
      <rPr>
        <sz val="11"/>
        <color theme="1"/>
        <rFont val="宋体"/>
        <charset val="134"/>
      </rPr>
      <t>套餐变更-未到厅①客户投诉产生的原因：客户反映更改套餐问题。</t>
    </r>
    <r>
      <rPr>
        <sz val="11"/>
        <color theme="1"/>
        <rFont val="Arial"/>
        <charset val="134"/>
      </rPr>
      <t xml:space="preserve">								</t>
    </r>
    <r>
      <rPr>
        <sz val="11"/>
        <color theme="1"/>
        <rFont val="宋体"/>
        <charset val="134"/>
      </rPr>
      <t xml:space="preserve">
②客户投诉问题核查情况及解决方案：收到贵部转办后，我司立即组织调查。联系客户表示暂不更改套餐，继续保留使用现套餐，满意。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</si>
  <si>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TS202310011554002237</t>
  </si>
  <si>
    <t>屈家雄</t>
  </si>
  <si>
    <t>[65岁以上老人]
高级模板内容：
投诉问题描述:不知情被变更套餐
争议业务名称:畅爽冰激凌5G套餐199元（基础版）
受理渠道:宜昌融诚通信服务有限责任公司
争议月份:2023年10月
争议费用:0
一线客服在系统里:未取消，请后台协助处理
是否承诺退费:否
用户要求:核实处理回复，要求改回之前的幸福家家乐59元套餐</t>
  </si>
  <si>
    <t>套餐变更-未到厅：199元转59元，幸福家家乐59元套餐现线上无勾选项沟通后为用户办理转资畅越冰激凌5G套餐59元套餐，次月生效，用户满意。</t>
  </si>
  <si>
    <t>TS202310011258411988</t>
  </si>
  <si>
    <t>罗霄</t>
  </si>
  <si>
    <t>用户是否享受过赔付、产品信息:未享受过服务补救产品
人工判断是否执行过在线承诺补救:未享受过在线承诺补救
是否套餐变更:否
是否在赔付范围内:是选择补救产品:下一步
:获取补救金额:已获取补救金额
补救金额：11.1，补救产品：:下一步
判断补救金额是否超过500元:补救金额小于等于500元
在线承诺补救工单,补救产品：:1、受理流水号：;2、受理号码：13032704389;3、主叫号码：13032704389;4、被叫号码：;5、客户姓名：罗霄;6、客户级别：四星忠诚用户;7、用户归属地：宜昌市;8、受理员工工号：hubXN23TF2925;9、手机厂商：;10、投诉渠道：10010客服热线;11、投诉打点范围：0.5千米;12、投诉地址：宜昌市-夷陵区:家旺·滨湖国际【三峡路16号】;13、网格ID：190611;14、网格名称：YC_A_湖北省宜昌市夷陵区港虹路-望江路交叉口附近网格_190611;15、经度：111.293022;16、纬度：30.762026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169613593647458425;26、语音业务类型：;27、数据业务类型：上网速度慢;28、用户是否接受解释：否;29、公告类型：网络信息;30、基站ID：117.110977;31、基站名称：117.110977;32、其它地方是否正常使用：是;33、之前是否可以正常使用：是;用户来电反映该区域以及前期工单：TS202309291051331132TS202309261325572401，这些区域上网无法覆盖的情况，要求我方想办法解决，如果又出现和其他运营商共用基站的情况，建议只能联通用户使用，或者建立基站</t>
  </si>
  <si>
    <t>投诉点为弱覆盖区域，优化手段无法有效解决，已上报建站规划，建议用户关注 处理人 陈益满 联系电话 18671733750</t>
  </si>
  <si>
    <t>TS202310011535281928</t>
  </si>
  <si>
    <t>韦保业</t>
  </si>
  <si>
    <t>:网络无异常
:1、受理流水号：;2、受理号码：15672496897;3、主叫号码：15672496897;4、被叫号码：;5、客户姓名：韦保业;6、客户级别：无级别;7、用户归属地：宜昌市;8、受理员工工号：hubXN212503;9、手机厂商：;10、投诉渠道：10010客服热线;11、投诉打点范围：0.5千米;12、投诉地址：宜昌市-西陵区:宜昌市【西陵区】;13、网格ID：191272;14、网格名称：YC_A_湖北省宜昌市西陵区网格_191272;15、经度：111.281301;16、纬度：30.694608;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169614550199397702;26、语音业务类型：;27、数据业务类型：无法上网;28、用户是否接受解释：否;29、公告类型：;30、基站ID：117.1005522;31、基站名称：117.1005522;32、其它地方是否正常使用：是;33、之前是否可以正常使用：是;用户来电反映在（详细地址：宜昌市-西陵区:宜昌市【西陵区】,无法提供具体位置）从（时间：10.1）开始无法上网（服务状态：正常），周围用户（不清楚）正常使用，用户（已开关机/换机换卡/）测试，手机显示（4g）网络，仍无法使用，要求（反馈解决），联系电话（15672496897）</t>
  </si>
  <si>
    <t>网络质量：任何地方均无信号AA。经网络部核查，客户投诉地点属咸宁，沟通后用户自行前往营业厅更换号卡，用户知晓。</t>
  </si>
  <si>
    <t>TS202310021653180306</t>
  </si>
  <si>
    <t>刘诗红</t>
  </si>
  <si>
    <t>:eSIM有信息(有附卡）
:状态正常
:
高级模板内容：
投诉问题描述:一号双终端不能上网
用户类型:一号双终端
开始时间:2023-10-02
手表品牌:苹果手表</t>
  </si>
  <si>
    <t>TS202310020848440398</t>
  </si>
  <si>
    <t>投诉工单（2021版）&gt;&gt;融合&gt;&gt;【网络使用】移网上网&gt;&gt;无法上网/无覆盖</t>
  </si>
  <si>
    <t>蔡宇翔</t>
  </si>
  <si>
    <t>宾馆饭店</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</si>
  <si>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13114452268;3、主叫号码：13114452268;4、被叫号码：;5、客户姓名：蔡宇翔;6、客户级别：无级别;7、用户归属地：宜昌市;8、受理员工工号：hubXN23TF0087;9、手机厂商：;10、投诉渠道：10010客服热线;11、投诉打点范围：0.5千米;12、投诉地址：宜昌市-伍家岗区:凯旋名门【伍家区桔城路15号(金东之星大酒店)】;13、网格ID：191349;14、网格名称：YC_A_湖北省宜昌市伍家岗区网格_191349;15、经度：111.355856;16、纬度：30.656002;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无信号;24、用户周边使用情况：不清楚;25、主工单流水号：hub169620754786451354;26、语音业务类型：;27、数据业务类型：无法上网;28、用户是否接受解释：否;29、公告类型：;30、基站ID：117.110744;31、基站名称：117.110744;32、其它地方是否正常使用：是;33、之前是否可以正常使用：是;用户来电要求（手机信号差无法上网）一线建议（开关机重启）用户不认可要求（开关机重启后未恢复，要求线上处理）联系电话（13114452268）用户未提供第二联系方式</t>
  </si>
  <si>
    <t>TS202310011930560256</t>
  </si>
  <si>
    <t>汪宏伟</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</si>
  <si>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16608690123;3、主叫号码：16608690123;4、被叫号码：;5、客户姓名：汪宏伟;6、客户级别：五星用户;7、用户归属地：宜昌市;8、受理员工工号：hubXN215188;9、手机厂商：;10、投诉渠道：10010客服热线;11、投诉打点范围：0.2千米;12、投诉地址：宜昌市-猇亭区:宜昌三峡机场【机场路】;13、网格ID：114309;14、网格名称：YC_B_湖北省宜昌市猇亭区长寿路-机场路交叉口附近网格_114309;15、经度：111.480188;16、纬度：30.553789;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169615974736391042;26、语音业务类型：;27、数据业务类型：无法上网;28、用户是否接受解释：否;29、公告类型：;30、基站ID：;31、基站名称：;32、其它地方是否正常使用：是;33、之前是否可以正常使用：是;</t>
  </si>
  <si>
    <t>TS202310021211140785</t>
  </si>
  <si>
    <t>投诉工单（2021版）&gt;&gt;移网&gt;&gt;【产品及计费使用】计交费及发票&gt;&gt;国际业务计费争议</t>
  </si>
  <si>
    <t>许远航</t>
  </si>
  <si>
    <t>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投诉问题描述:用户来电反映自己没有前往澳门，上个月产生澳门数据漫游费25元，在线解释无效
业争议务名称:澳门数据漫游费
争议时间:2023-09-30
争议金额:25
前台结算内容:上网费_出境漫游数据费_澳门数据漫游费
用户要求:在线解释无效，用户要求我方核实处理，请求后台协助处理，谢谢</t>
  </si>
  <si>
    <t>系统支撑：因系统支撑不到位导致用户接收澳门基站产生出境漫游数据费，已按用户要求取消国际漫游功能并申请赠送30元话费，24小时内赠费到账，不可打印发票，满意</t>
  </si>
  <si>
    <t>TS202310011156190989</t>
  </si>
  <si>
    <t>徐宏初</t>
  </si>
  <si>
    <t>高级模板内容：
投诉问题描述:用户来电反映昨天今天分别充值50元。均没有到账。要求核实处理
充值时间:2023-10-01
充值渠道:微信
充值号码:15572731698
充值金额:100
充值交易号/订单编码:用户给微信客服打电话说充值成功了
前台是否按流程解释:是
用户要求:核实处理反馈</t>
  </si>
  <si>
    <t>TS202310021042160685</t>
  </si>
  <si>
    <t>张友权</t>
  </si>
  <si>
    <t>【2022年上工信部测评重保用户】
高级模板内容：
投诉问题描述:客户来电表示自己的主副卡已经解除但是办理携号转网的时候还是提示有主副卡，要求立即取消，请协助处理，谢谢
类型:业务
受限产品名称:主副卡
前台解释内容:月底失效
用户要求:立即失效</t>
  </si>
  <si>
    <t>携号转网（夷陵雾渡河营服中心）：用户反馈无法携号转网问题，经核实，用户主卡标识还未取消，已取消，校验可正常携出，考虑用户感知，申请退本月月租费用，合计50元，24小时到帐，此费用不可打印发票，满意。</t>
  </si>
  <si>
    <t>TS202310011210431240</t>
  </si>
  <si>
    <t>李书明</t>
  </si>
  <si>
    <t>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轻合约;产品名称:湖北宜昌预存话费得流量短信包24个月-立即;产品描述:用户申请办理提前解约，需支付解约赔偿金，支付后办理解约，支付后办理解约，次月生效;产品ID:91022417;开始时间:2021-12-2311:10:57;结束时间:2023-11-3023:59:59;订购渠道:五峰渔关营服沃行销服务点;客户确认方式:无。</t>
  </si>
  <si>
    <t>BL202310021322501725</t>
  </si>
  <si>
    <t>向光柏</t>
  </si>
  <si>
    <t>[65岁以上老人]
高级模板内容：
需区域二线受理的业务:用户无法提供验证码
用户需办理业务名称:5G优惠加油包19元10GB
业务办理类型:取消
业务生效时间:立即生效
是否已按规范验证用户信息:是
备注（如开通流量包、语音包请备注清楚当月有效/长期有效）:要求马上取消。</t>
  </si>
  <si>
    <t>BL202310020710231486</t>
  </si>
  <si>
    <t>谢克武</t>
  </si>
  <si>
    <t>[65岁以上老人]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备注（如开通流量包、语音包请备注清楚当月有效/长期有效）:长期</t>
  </si>
  <si>
    <t>BL202310021413062416</t>
  </si>
  <si>
    <t>曹昌林</t>
  </si>
  <si>
    <t>[65岁以上老人]
高级模板内容：
需区域二线受理的业务:用户无法提供验证码
用户需办理业务名称:云游彩铃15元包月
业务办理类型:取消
业务生效时间:立即生效
是否已按规范验证用户信息:是</t>
  </si>
  <si>
    <t>ZX202309301455096725</t>
  </si>
  <si>
    <t>缪庆宝</t>
  </si>
  <si>
    <t>用户要求销户，表示在异地办理营业厅告知无法办理，请跟进谢谢</t>
  </si>
  <si>
    <t>业务办理：号码销户  多次致电未接，无法核实资料，已短信告知如您后期使用有任何疑问，可于工作时间（08：30-17：30）致电宜昌联通07176921001或13032700872</t>
  </si>
  <si>
    <t>ZX202309301815330346</t>
  </si>
  <si>
    <t>李维嘉</t>
  </si>
  <si>
    <t>判断省分:湖北
:失败
node_42:
:无合约/简单合约
:单卡/移移融合副卡套餐
获取用户证件类型::不认可
:
高级模板内容：
问题描述:用户来电要求销户，一线已建议用户到营业厅或联系校园负责人或通过APP预约销户，用户不认可，要求线上销户，且10月不产生扣费，请协助受理，谢谢
第二联系方式:13686253558
销户原因:离开归属地，不再使用
用户要求:用户来电要求销户，一线已建议用户到营业厅或联系校园负责人或通过APP预约销户（用户表示APP提示不能办理），用户不认可，要求线上销户，且10月不产生扣费，请协助受理，谢谢，第二联系方式：13686253558</t>
  </si>
  <si>
    <t>业务办理：号码销户  客服部已操作办理，满意。</t>
  </si>
  <si>
    <t>ZX202309301058310415</t>
  </si>
  <si>
    <t>曾盎</t>
  </si>
  <si>
    <t>判断省分:湖北
:失败
node_42:
:无合约/简单合约
:单卡/移移融合副卡套餐
获取用户证件类型::不认可
:
高级模板内容：
问题描述:用户18672107239来电要求销户，前台挽留失败，用户号卡丢了，无法通过APP销户，用户要求：线上销户，请处理
第二联系方式:13886730437
销户原因:用户未提供
用户要求:线上销户，请处理</t>
  </si>
  <si>
    <t>业务办理：号码销户，查询号码已于2023-09-30 12:44:35办理销户，无法联系上客户，如用户咨询，请前台10010话务中心代为解释，谢谢。</t>
  </si>
  <si>
    <t>ZX202309301609041401</t>
  </si>
  <si>
    <t>张丽娟</t>
  </si>
  <si>
    <t>判断省分:湖北
:失败
node_42:
:无合约/简单合约
:单卡/移移融合副卡套餐
获取用户证件类型::不认可
:
高级模板内容：
问题描述:用户来电要求注销15629372622
第二联系方式:15671056183
销户原因:不想使用
用户要求:销户人在营业厅营业厅说提交不了订单前台已核实身份</t>
  </si>
  <si>
    <t>业务办理：号码销户，客服部已操作取消，满意。</t>
  </si>
  <si>
    <t>ZX202309301856100668</t>
  </si>
  <si>
    <t>咨询工单（2021版）&gt;&gt;业务信息&gt;&gt;用户信息核查</t>
  </si>
  <si>
    <t>韩庆莲</t>
  </si>
  <si>
    <t>用户来电称号卡：13227279900的用户信息不是自己的，也不认识这个韩庆莲，表示已去营业厅核实：客户资料是别人的但是的账户资料是自己本人的，前台已解释用户不认可，要求无法尽快核实具体情况，要求全部变更回自己的信息，联系电话：18607201440，请后台协助处理谢谢</t>
  </si>
  <si>
    <t>业务办理：客户反馈要将本机号码信息变更至自己名下，已建议客户到厅咨询办理，客户知晓</t>
  </si>
  <si>
    <t>ZX202310011435352210</t>
  </si>
  <si>
    <t>程芝兰</t>
  </si>
  <si>
    <t>[65岁以上老人]判断省分:湖北
:失败
node_42:
:无合约/简单合约
:单卡/移移融合副卡套餐
获取用户证件类型::不认可
:
高级模板内容：
问题描述:销户
第二联系方式:15872591668
销户原因:不需要
用户要求:被营销诱导办理，需要销号</t>
  </si>
  <si>
    <t>业务办理：客户要求注销本机号码，因多次联系客户未接通，联系无人接听，已短信告知，如有疑问可在工作时间（08:30-12:00；14:00-17:30）联系07176921001、13032700872宜昌联通投诉处理中心。如用户咨询，请前台10010话务中心代为解释，谢谢</t>
  </si>
  <si>
    <t>ZX202310011452047456</t>
  </si>
  <si>
    <t>黄明波</t>
  </si>
  <si>
    <t>用户来电要求销户这个号码，表示号码机主一直没有去营业厅，绑定副卡一直扣费，要求我司处理，请跟进，谢谢！并要求办理免费的5G速率包</t>
  </si>
  <si>
    <t>业务办理：客户要求注销亲情卡号码，核实该号码13227280302因风险关停，我部无法直接注销，请客户二次实人认证通过后，我部协助注销，知晓认可</t>
  </si>
  <si>
    <t>ZX202309301116360626</t>
  </si>
  <si>
    <t>张蕴杰</t>
  </si>
  <si>
    <t>判断省分:湖北
:失败
node_42:
:其他合约
:异地
:不认可/无法提供相关证件
:
高级模板内容：
问题描述:是校园套餐现在已毕业不想使用了要销户
第二联系方式:不愿意提供
销户原因:是校园套餐现在已毕业不想使用了要销户
用户要求:尽快处理，前台在取消合约时提示（[用户号码:15549398993,业务提示:[提前解约操作为月末最后一天，下月转兑可能已生效，请谨慎处理]]）故记此单</t>
  </si>
  <si>
    <t>业务办理：客户要求注销校园号码，因多次联系客户未接听，故未销户，如有疑问可在工作时间（08:30-12:00；14:00-17:30）联系07176921001、13032700872宜昌联通投诉处理中心。</t>
  </si>
  <si>
    <t>BL202310021310331550</t>
  </si>
  <si>
    <t>李秋</t>
  </si>
  <si>
    <t>用户需要续约预存话费享折扣优惠档位三（立即生效24个月）-湖北政企专属不愿到营业厅请尽快处理谢谢</t>
  </si>
  <si>
    <t>系统支撑：套餐折扣到期无提醒。客户反映3折优惠失效问题。经核实，属系统支撑不到位导致，已为用户办理存量5G畅爽套餐享139元赠费 湖北，活动期12个月， 次月生效，退本月套餐差价140元，24小时到帐，此费用不可打印发票，满意。</t>
  </si>
  <si>
    <t>BL202310021445070432</t>
  </si>
  <si>
    <t>预存话费享折扣优惠档位五（立即生效*12个月）-湖北政企专属，当时电话营销渠道办理的，并且没有告知是一年
1.要求继续续订，2.对本月产生的全量全价的月租不认可，要求把202310月租对半，其余返还</t>
  </si>
  <si>
    <t>系统支撑：套餐折扣到期无提醒。客户反映5折优惠失效问题。经核实，属系统支撑不到位导致，已为用户办理 存量5G畅爽套餐享69元赠费 湖北，活动期12个月， 次月生效，退本月套餐差价65元，24小时到帐，此费用不可打印发票，满意。</t>
  </si>
  <si>
    <t>BL202310021400252226</t>
  </si>
  <si>
    <t>徐豆豆</t>
  </si>
  <si>
    <r>
      <rPr>
        <sz val="11"/>
        <color theme="1"/>
        <rFont val="宋体"/>
        <charset val="134"/>
      </rPr>
      <t>用户要求前台在线将本机18571040015与副卡</t>
    </r>
    <r>
      <rPr>
        <sz val="11"/>
        <color theme="1"/>
        <rFont val="Arial"/>
        <charset val="134"/>
      </rPr>
      <t xml:space="preserve">	</t>
    </r>
    <r>
      <rPr>
        <sz val="11"/>
        <color theme="1"/>
        <rFont val="宋体"/>
        <charset val="134"/>
      </rPr>
      <t>17671920620主副卡关系拆分，前台查询后解释用户不认可要求在线处理请核实。</t>
    </r>
  </si>
  <si>
    <t>业务办理：客户实际要求办理17671920620销户，已为客户办理，客户满意</t>
  </si>
  <si>
    <t>BL202310011053211721</t>
  </si>
  <si>
    <t>22年Q3Q4重点客户22年Q3Q4重点客户客户要求续约湖北分期低消178元（24个月）次月生效活动，原工单BL202309301208212334办理失败</t>
  </si>
  <si>
    <t>BL202309301715272137</t>
  </si>
  <si>
    <t>杨华</t>
  </si>
  <si>
    <t>22年Q3Q4重点客户用户来电要求续约预存话费享折扣优惠档位五（次月生效24个月）-湖北政企专属，请后台协助处理，谢谢</t>
  </si>
  <si>
    <t>业务办理：客户要求续约预存话费享折扣优惠 档位五（次月生效24个月，已按客户要求勾选赠费69元*12个月赠费活动，次月生效，考虑客户感知，申请减免本月折扣差价合计65元，24小时内到账，此费用不可打印账单发票，回访满意</t>
  </si>
  <si>
    <t>BL202310011016471284</t>
  </si>
  <si>
    <t>王泽阳</t>
  </si>
  <si>
    <t>判断省分:湖北
:指定要求办理全国流量王8元套餐
:
高级模板内容：
用户诉求:用户来电反映要求办理8元保号套餐，前台已解释无此套餐，用户不认可，不愿到厅，请协助处理谢谢
当前套餐名称:4G本地个性化套餐-18元套餐（随意打）
新套餐名称（转入套餐名称）:8元保号套餐
是合约期内（含靓号）:是</t>
  </si>
  <si>
    <t>业务办理：客户要求转资8元流量王套餐，核实维系联系客户办理，回访满意</t>
  </si>
  <si>
    <t>BL202309301907001075</t>
  </si>
  <si>
    <t>周浩</t>
  </si>
  <si>
    <t>判断省分:湖北
:宽带移机
:不认可
:
高级模板内容：
重要提醒：若能通过无缝下单则选择无缝，建此工单会被专项质检！！！:继续建单
用户诉求:移机
移机地址:湖北省宜昌市西陵区西陵街道土城路社区市二中周边西陵二路68号64栋1单元3楼301
当前使用地址:湖北省宜昌市伍家岗区新涛苑小区21栋901</t>
  </si>
  <si>
    <t>业务办理：宽带移机。客户要求办理宽带移机业务，因客服部无在线办理权限，已联系用户前往自营厅办理，满意。</t>
  </si>
  <si>
    <t>BL202310020835491766</t>
  </si>
  <si>
    <t>周文化</t>
  </si>
  <si>
    <t>用户要求办理续约预存话费享折扣优惠档位三（立即生效24个月）-湖北政企专属，提及携转，请尽快处理，谢谢</t>
  </si>
  <si>
    <t>业务办理：续约3折，用户已到厅办理成功，满意</t>
  </si>
  <si>
    <t>BL202310011759140360</t>
  </si>
  <si>
    <t>罗良华</t>
  </si>
  <si>
    <r>
      <rPr>
        <sz val="11"/>
        <color theme="1"/>
        <rFont val="宋体"/>
        <charset val="134"/>
      </rPr>
      <t xml:space="preserve">:号卡配送问题
:用户表示未下单，却联系其号卡配送
向用户确认是否是点击了网页福利红包等:未点击
查询是否有订单记录:已查到订单
建议用户先使用一段时间:仍要求退订
判断省分:除青海、四川、宁夏外
:用户来电反映不知情订购号卡，要求取消，请协助，谢谢
</t>
    </r>
    <r>
      <rPr>
        <sz val="11"/>
        <color theme="1"/>
        <rFont val="Arial"/>
        <charset val="134"/>
      </rPr>
      <t xml:space="preserve">	</t>
    </r>
    <r>
      <rPr>
        <sz val="11"/>
        <color theme="1"/>
        <rFont val="宋体"/>
        <charset val="134"/>
      </rPr>
      <t xml:space="preserve">
订单编号：2263100170194119</t>
    </r>
  </si>
  <si>
    <t>业务办理：已退订单，客户满意。</t>
  </si>
  <si>
    <t>BL202310011650302324</t>
  </si>
  <si>
    <t>郭红卫</t>
  </si>
  <si>
    <t>【2022年上工信部测评重保用户】用户来电申请续约：5G冰激凌套餐5折（次月生效24个月）（取整）（合约）（湖北宜昌）称自己在外地无法回去续约要求线上协助处理请处理谢谢</t>
  </si>
  <si>
    <t>业务办理:已与用户沟通办理79元赠费*12个月,次月生效,本月减免差价80元,系统办;40元赠费*2个月,立即到帐,满意</t>
  </si>
  <si>
    <t>BL202310011029391459</t>
  </si>
  <si>
    <t>用户反映需要续约预存话费享折扣优惠档位五（次月生效24个月要求直接登记公司办理联系电话16671005536</t>
  </si>
  <si>
    <t>业务办理：用户反映需办理预存话费享折扣优惠 档位五，现线上无勾选项存量5G畅爽套餐享69元赠费 湖北【合约时间：2023-11-01至2024-09-30】等同5折，满意。</t>
  </si>
  <si>
    <t>BL202310011335450765</t>
  </si>
  <si>
    <t>肖艳新</t>
  </si>
  <si>
    <t>用户来电要求继续办理预存话费享折扣优惠档位三（立即生效*24个月）-湖北政企专属业务，请协助办理</t>
  </si>
  <si>
    <t>业务办理：用户需办理预存话费享折扣优惠 档位三（立即生效*24个月），沟通后用户表示暂不操作，建议用户继续观察使用，满意</t>
  </si>
  <si>
    <t>ZX202310012212451878</t>
  </si>
  <si>
    <t>王乐鑫</t>
  </si>
  <si>
    <t>高级模板内容：
问题描述:用户要求把15571724141号码及绑定的校园宽带销户，本人在异地无法到营业厅办理，已联系校园负责人：三峡大学：18607201225工作人员告知要到营业厅办理，用户不认可，要求在线销户。
第二联系方式:13035239509
销户原因:不使用了
用户要求:加急处理。</t>
  </si>
  <si>
    <t>业务办理：已核实客户资料无误，我司协助办理号码销户，客户满意。</t>
  </si>
  <si>
    <t>BL202310020821311660</t>
  </si>
  <si>
    <t>许艳丽</t>
  </si>
  <si>
    <t>用来电表示上个月打过电话解绑主副卡，套餐资费也换了，为什么这个月还在和主卡绑定在一起在扣主卡的钱，要求解决</t>
  </si>
  <si>
    <t>业务办理：用户要求操作账户拆分，已为用户拆分账户，并为用户赠送40元无法转移余额，，已赠费到账，满意</t>
  </si>
  <si>
    <t>ZX202310011928301512</t>
  </si>
  <si>
    <t>刘玉畅</t>
  </si>
  <si>
    <t>判断省分:湖北
:失败
node_42:
:无合约/简单合约
:单卡/移移融合副卡套餐
获取用户证件类型::不认可
:
高级模板内容：
问题描述:用户来电称要求办理销户，称去营业厅办理告知要6号以后，称今天就要扣月租了，要求我方尽量在今天现在办理，谢谢
第二联系方式:18694089652
销户原因:不想用了
用户要求:用户要求尽快处理，谢谢</t>
  </si>
  <si>
    <t>ZX202310021023250438</t>
  </si>
  <si>
    <t>杨晴</t>
  </si>
  <si>
    <t>判断省分:湖北
:失败
node_42:
:无合约/简单合约
:单卡/移移融合副卡套餐
获取用户证件类型::不认可
:
高级模板内容：
问题描述:客户来电，要求办理销户，在异地，存在合约，无法办理，已解释，客户不认可请协助处理谢谢
第二联系方式:18439487637
销户原因:归属地选择错误
用户要求:客户来电，要求办理销户，在异地，存在合约，无法办理，已解释，客户不认可请协助处理谢谢</t>
  </si>
  <si>
    <t>业务办理：用户需办理销户，经核实现已为用户办理成功，满意</t>
  </si>
  <si>
    <t>ZX202309301214161205</t>
  </si>
  <si>
    <t>董芳芳</t>
  </si>
  <si>
    <t>【2022年上工信部测评重保用户】【2022年上工信部测评重保用户】判断省分:湖北
:自己办理的宽带
:挽留失败
:不同意
:
高级模板内容：
问题描述:销户/退网（含预约拆机）
第二联系方式:13227276664
销户原因:不想使用了
用户要求:在线销户</t>
  </si>
  <si>
    <t>业务办理：用户需办理销户，经核实用户实际是想注销宽带，核查属全国冰激凌融合129家庭自由畅玩套餐200M宽带（新）（湖北），宽带无法单独办理注销，已告知用户注销宽带需更改套餐，沟通后为用户办理转资 畅爽冰激凌5G套餐199元（基础版） 和  【2023-11-01 00:00:00至2024-09-30 23:59:59】 存量5G畅爽套餐享99元赠费 湖北 ，另为用户办理副卡0元次月生效，满意</t>
  </si>
  <si>
    <t>ZX202309301857376127</t>
  </si>
  <si>
    <t>张希玲</t>
  </si>
  <si>
    <t>客户进线要求办理销户，表示在前端无法操作，不愿意联系专员处理，要求线上销户，请跟进，谢谢</t>
  </si>
  <si>
    <t>业务办理：用户需办理销户，致电未接，已短信答复如需办理可联系我部，如有疑问可在工作时间（08:30-12:00；14:00 -17:30 ）联系07176921001、13032700872宜昌客服。如用户咨询，请前台 10010话务 中心代为解释，谢谢。</t>
  </si>
  <si>
    <t>ZX202310011800497183</t>
  </si>
  <si>
    <t>咨询工单（2021版）&gt;&gt;附加产品/服务&gt;&gt;语音包</t>
  </si>
  <si>
    <t>徐荐红</t>
  </si>
  <si>
    <t>用户想办理空中入网用户赠送语音季度包（300分钟），CB受限，回复号码：16671736886，请跟进谢谢</t>
  </si>
  <si>
    <t>业务办理：用户要求办理空中入网用户语音季度包（300分钟）业务，已按用户要求办理，次月生效，满意。</t>
  </si>
  <si>
    <t>TS202310011743466391</t>
  </si>
  <si>
    <t>投诉工单（2021版）&gt;&gt;融合&gt;&gt;【变更及服务】渠道服务&gt;&gt;手、网、短、微厅（含公众号）体验不便捷</t>
  </si>
  <si>
    <t>徐鹏</t>
  </si>
  <si>
    <t>北方二中心&gt;&gt;众信佳-在线&gt;&gt;帖金区队&gt;&gt;李龙组</t>
  </si>
  <si>
    <t>客户问题：对无法在线办理预存话费享100分钟语音3个月（湖北）不认可
客户要求：上报宜昌联通办理，上报宜昌联通客服处理
及补充：已向用户解释不认可，请协助处理，并回复，谢谢。
本机来电预留电话</t>
  </si>
  <si>
    <t>业务办理：客户要求办理预存话费享100分钟语音3个月（湖北）活动  客服部已操作办理，满意。</t>
  </si>
  <si>
    <t>BL202310021555341522</t>
  </si>
  <si>
    <t>周功福</t>
  </si>
  <si>
    <t>13247282570命中精准预判服务场景:[65岁以上老人]
用户来电:关闭上网功能
判断省分:甘肃、湖北
解释无法关闭，建议用户关闭手机蜂窝数据网络即可:不认可
:
用户来电强烈要求关闭上网功能，前台挽留无效，请求后台处理谢谢</t>
  </si>
  <si>
    <t>TS202310021358325917</t>
  </si>
  <si>
    <t>投诉工单（2021版）&gt;&gt;宽带&gt;&gt;【变更及服务】渠道服务&gt;&gt;不同渠道提供的服务不一致</t>
  </si>
  <si>
    <t>望运新</t>
  </si>
  <si>
    <t>要求撤销宽带预约安装单，请处理</t>
  </si>
  <si>
    <t>业务办理：用户要求取消宽带预约安装单，联系用户表示已经取消了，无需我司再联系，满意。</t>
  </si>
  <si>
    <t>BL202310021057271641</t>
  </si>
  <si>
    <t>王邦树</t>
  </si>
  <si>
    <t>用户来电要求取消（上网功能）不愿到厅，请协助处理</t>
  </si>
  <si>
    <t>BL202310021129182300</t>
  </si>
  <si>
    <t>李红</t>
  </si>
  <si>
    <t>【2022年上工信部测评重保用户】【2022年上工信部测评重保用户】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备注（如开通流量包、语音包请备注清楚当月有效/长期有效）:已核验信息请取消</t>
  </si>
  <si>
    <t>BL202310021025130985</t>
  </si>
  <si>
    <t>办理工单（2021版）&gt;&gt;增值/权益&gt;&gt;沃助理/联通秘书（来电管家/漏话提醒）/来话宝取消</t>
  </si>
  <si>
    <t>周凤娥</t>
  </si>
  <si>
    <t>用户来电要求取消联通助理业务功能5元包月业务，前台取消时用户无法提供验证码。多次联系用户无效，请处理。13040966179</t>
  </si>
  <si>
    <t>BL202310020824581688</t>
  </si>
  <si>
    <t>洪义芳</t>
  </si>
  <si>
    <t>用户来电反映要退出语音亲情网，请尽快协助处理一下</t>
  </si>
  <si>
    <t>BL202310011932560886</t>
  </si>
  <si>
    <t>秦德菊</t>
  </si>
  <si>
    <t>15571745917命中精准预判服务场景:[65岁以上老人]
用户来电:关闭上网功能
判断省分:甘肃、湖北
解释无法关闭，建议用户关闭手机蜂窝数据网络即可:不认可
:
用户强烈要求关闭上网功能，请求后台处理谢谢。</t>
  </si>
  <si>
    <t>BL202310012001141021</t>
  </si>
  <si>
    <t>高级模板内容：
需区域二线受理的业务:用户无法提供验证码
用户需办理业务名称:_增值业务-哔哩哔哩10GB流量加会员轻合约包_云加速5G畅玩加油包(湖北)
业务办理类型:取消
业务生效时间:立即生效
是否已按规范验证用户信息:是
备注（如开通流量包、语音包请备注清楚当月有效/长期有效）:无</t>
  </si>
  <si>
    <t>BL202310011812480438</t>
  </si>
  <si>
    <t>徐臻友</t>
  </si>
  <si>
    <t>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t>
  </si>
  <si>
    <t>BL202310021504040733</t>
  </si>
  <si>
    <t>邓守兵</t>
  </si>
  <si>
    <t>高级模板内容：
需区域二线受理的业务:用户无法提供验证码
用户需办理业务名称:5G炫彩通信助理包-云盘版（首月5元半价）
业务办理类型:取消
业务生效时间:次月生效
是否已按规范验证用户信息:无需验证</t>
  </si>
  <si>
    <t>BL202310021434560264</t>
  </si>
  <si>
    <t>王雨竹</t>
  </si>
  <si>
    <t>高级模板内容：
需区域二线受理的业务:用户无法提供验证码
用户需办理业务名称:开通10元1G的流量橡皮擦
业务办理类型:开通
业务生效时间:立即生效
是否已按规范验证用户信息:无需验证</t>
  </si>
  <si>
    <t>BL202310011637322220</t>
  </si>
  <si>
    <t>谭学宝</t>
  </si>
  <si>
    <t>高级模板内容：
需区域二线受理的业务:用户无法提供验证码
用户需办理业务名称:网龄合约
业务办理类型:取消
业务生效时间:立即生效
是否已按规范验证用户信息:是</t>
  </si>
  <si>
    <t>BL202310021056311618</t>
  </si>
  <si>
    <t>高级模板内容：
需区域二线受理的业务:用户无法提供验证码
用户需办理业务名称:炫彩通信助理包-云盘版-立即生效（湖北）
业务办理类型:取消
业务生效时间:次月生效
是否已按规范验证用户信息:是</t>
  </si>
  <si>
    <t>BL202310021305581485</t>
  </si>
  <si>
    <t>郑之梅</t>
  </si>
  <si>
    <t>高级模板内容：
需区域二线受理的业务:用户无法提供验证码
用户需办理业务名称:炫彩通信助理包-云盘版-立即生效（湖北）（已停售）
业务办理类型:取消
业务生效时间:立即生效
是否已按规范验证用户信息:是</t>
  </si>
  <si>
    <t>BL202310021057521647</t>
  </si>
  <si>
    <t>孙海军</t>
  </si>
  <si>
    <t>高级模板内容：
需区域二线受理的业务:用户无法提供验证码
用户需办理业务名称:云加速5G畅玩加油包(湖北)
业务办理类型:取消
业务生效时间:次月生效
是否已按规范验证用户信息:是</t>
  </si>
  <si>
    <t>BL202310011748540293</t>
  </si>
  <si>
    <t>马万刚</t>
  </si>
  <si>
    <t>高级模板内容：
需区域二线受理的业务:用户无法提供验证码
用户需办理业务名称:云加速5G畅玩加油包(湖北)
业务办理类型:取消
业务生效时间:立即生效
是否已按规范验证用户信息:无需验证</t>
  </si>
  <si>
    <t>ZX202310021608437930</t>
  </si>
  <si>
    <t>先生</t>
  </si>
  <si>
    <t>北方二中心&gt;&gt;第一大区&gt;&gt;丁荣翡区&gt;&gt;丁荣翡区袁俊杰组</t>
  </si>
  <si>
    <t>山东分公司&gt;&gt;山东省分公司本部&gt;&gt;山东省分公司客户服务部&gt;&gt;省分客服部投诉处理调度室&gt;&gt;省分客服投诉处理调度室济宁班组</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</si>
  <si>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</si>
  <si>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TS202310020946331585</t>
  </si>
  <si>
    <t>钟华敏</t>
  </si>
  <si>
    <t>高级模板内容：
是否10016外呼:是
反应问题涉及场景:未经同意订购业务
产品名称:AAR彩铃酷趣会员5G加油包（湖北）（已停售）下月生效
争议月份:2023年10月、2023年9月
是否承诺退费:是
承诺退费金额:40
是否取消业务（如取消失败，需加上系统报错的提示）:已取消
是否需要回复:否
用户要求:请核实谢谢</t>
  </si>
  <si>
    <t>TS202310020909470757</t>
  </si>
  <si>
    <t>周小玲</t>
  </si>
  <si>
    <t>【2022年上工信部测评重保用户】
高级模板内容：
投诉问题描述:用户来电反映不知情开通业务，用户要求立即处理
业务名称:	20元5GBAR彩铃酷趣会员5G加油包
争议月份:2023年10月
争议金额:40
是否承诺退费:是
用户要求:用户要求核实怎么开通的，有没有录音</t>
  </si>
  <si>
    <t>BL202310021214220651</t>
  </si>
  <si>
    <t>张勇</t>
  </si>
  <si>
    <t>&gt;业务号码&gt;13047151889；&gt;号码归属地&gt;宜昌；&gt;产品名称&gt;5G精品听读PLUS会员，云加速5G畅玩加油包(湖北)；&gt;产品代码&gt;66003045，无；&gt;产品编码&gt;6600304500，91295249；&gt;订购时间&gt;2023-08-0918:05:08，2023-09-1207:20:31；&gt;核查情况&gt;平台故障；&gt;不规范定制分类&gt;平台故障，无法判责；&gt;退费金额&gt;60元，20元；&gt;退费时间&gt;2023年10月2日；&gt;投诉内容&gt;
高级模板内容：
赔付类型：:增值业务争议
CBSS账单扣费名称：:5G精品听读PLUS会员，云加速5G畅玩加油包(湖北)
SP产品ID/元素ID：:66003045，91295249
办理渠道:中国联通业务平台，中国联通互联网渠道
赔付月份：:2023年8月、2023年9月、2023年10月
返还倍率:单倍
赔付金额：:80
是否已经取消业务:否
是否承诺退费：:是
用户是否需要回复：:否
用户要求：:未使用，退费</t>
  </si>
  <si>
    <t>BL202310021227210855</t>
  </si>
  <si>
    <t>张金贵</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</si>
  <si>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用户要求：:尽快核实办理，谢谢</t>
  </si>
  <si>
    <t>BL202310021138402499</t>
  </si>
  <si>
    <t>周智金</t>
  </si>
  <si>
    <t>&gt;业务号码&gt;18571046419；&gt;号码归属地&gt;宜昌；&gt;产品名称&gt;云加速5G畅玩加油包(湖北)；&gt;产品代码&gt;91295249；&gt;产品编码&gt;无；&gt;订购时间&gt;2023-10-0121:20:21；&gt;核查情况&gt;平台故障；&gt;不规范定制分类&gt;平台故障，无法判责；&gt;退费金额&gt;20元；&gt;退费时间&gt;2023-10-01；&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</si>
  <si>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TS202310012002500585</t>
  </si>
  <si>
    <t>杨宗英</t>
  </si>
  <si>
    <t>高级模板内容：
是否10016外呼:是
反应问题涉及场景:未经同意订购业务
产品名称:云加速5G畅玩加油包(湖北)
争议月份:2023年9月、2023年10月
是否承诺退费:是
承诺退费金额:40
是否取消业务（如取消失败，需加上系统报错的提示）:用户不同意
是否需要回复:是
用户要求:不接受退费取消，已定要查到谁开的，要求道歉</t>
  </si>
  <si>
    <t>TS202310011834432160</t>
  </si>
  <si>
    <t>王开富</t>
  </si>
  <si>
    <t>[65岁以上老人]判断省分:其他省分
:流量计费争议
判断省分::流量包定制争议
:不认可
:已享受
:
高级模板内容：
投诉问题描述:用户来电反映不认可订购业务，要求退还费用，请后台协助处理，谢谢
业务名称:云加速5G畅玩加油包(湖北)
争议月份:2023年9月、2023年10月
争议金额:40
是否承诺退费:否
用户要求:退还费用</t>
  </si>
  <si>
    <t>BL202310011653222345</t>
  </si>
  <si>
    <t>杨闯</t>
  </si>
  <si>
    <t>&gt;业务号码&gt;18671600983；&gt;号码归属地&gt;宜昌；&gt;产品名称&gt;云加速5G畅玩加油包(湖北)；&gt;产品代码&gt;91295249；&gt;产品编码&gt;无；&gt;订购时间&gt;2023-10-0116:24:03；&gt;核查情况&gt;平台故障；&gt;不规范定制分类&gt;平台故障，无法判责；&gt;退费金额&gt;20元；&gt;退费时间&gt;2023年10月2日；&gt;投诉内容&gt;
赔付类型：:增值业务争议
CBSS账单扣费名称：:云加速5G畅玩加油包(湖北)
办理渠道:无
赔付月份：:2023年10月
返还倍率:单倍
赔付金额：:20
是否已经取消业务:是
是否承诺退费：:是
用户是否需要回复：:否
用户要求：:要求退费</t>
  </si>
  <si>
    <t>BL202310011350480880</t>
  </si>
  <si>
    <t>刘艳琼</t>
  </si>
  <si>
    <t>&gt;业务号码&gt;18671738270；&gt;号码归属地&gt;宜昌；&gt;产品名称&gt;5G加油包29元10GB（立即生效），AR彩铃酷趣会员5G加油包（湖北），手机彩铃沃音乐精选10元包月；&gt;产品代码&gt;90997655，91295250，49004937；&gt;产品编码&gt;4900493700；&gt;订购时间&gt;2023-08-1914:44:10，2023-08-1921:40:44，2023-08-2219:36:31；&gt;核查情况&gt;平台故障；&gt;不规范定制分类&gt;平台故障，无法判责；&gt;退费金额&gt;118元；&gt;退费时间&gt;2023/10/01；&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CBSS账单扣费名称：:AR彩铃酷趣会员5G加油包（湖北）5G加油包29元10GB（立即生效）
办理渠道:无
赔付月份：:2023年8月、2023年9月
返还倍率:单倍
赔付金额：:88
是否已经取消业务:是
是否承诺退费：:是
用户是否需要回复：:否
用户要求：:用户要求退还增值业务费用。</t>
  </si>
  <si>
    <t>TS202310021030390325</t>
  </si>
  <si>
    <t>张伟</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</si>
  <si>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产品名称:AR彩铃酷趣会员5G加油包（湖北）联通PLUS黄金会员月卡12个月轻合约优惠19元/月（
争议月份:2023年8月、2023年9月、2023年10月
是否承诺退费:是
承诺退费金额:81.9
是否取消业务（如取消失败，需加上系统报错的提示）:已取消
是否需要回复:否
用户要求:要求退费，谢谢</t>
  </si>
  <si>
    <t>BL202310021602451638</t>
  </si>
  <si>
    <t>谢桂苹</t>
  </si>
  <si>
    <t>判断省分:其他省分
:增值业务争议
判断省分:湖北
:移网
:在补救范围内
:不认可
:小于等于500元，且仅限单倍、月份不超过12个月
:
高级模板内容：
赔付类型：:增值业务争议
CBSS账单扣费名称：:云加速5G畅玩加油包(湖北)/主题彩铃6元包月
办理渠道:无
赔付月份：:2023年8月、2023年9月、2023年10月
返还倍率:单倍
赔付金额：:72
是否已经取消业务:是
是否承诺退费：:是
用户是否需要回复：:否
用户要求：:用户要求处理两张副卡分别订购的业务问题，前台已承诺退费，用户认可，请尽快处理，谢谢</t>
  </si>
  <si>
    <t>ZX202309301643241860</t>
  </si>
  <si>
    <t>龚小曼</t>
  </si>
  <si>
    <t>22年Q3Q4重点客户22年Q3Q4重点客户
高级模板内容：
问题描述:销户
第二联系方式:18271343507
销户原因:转网
用户要求:用户来电没有机顶盒，营业厅说有扣了押金，用户要求解决</t>
  </si>
  <si>
    <t>业务规则：经核实用户到厅取消IPTV，因无法归还设备支付100元押金不认可，申请减免押金费用100元，24小时内赠费到账，不可打印发票，满意</t>
  </si>
  <si>
    <t>TS202309301524051234</t>
  </si>
  <si>
    <t>投诉工单（2021版）&gt;&gt;融合&gt;&gt;【产品及计费使用】产品及业务规则&gt;&gt;二次放号使用问题</t>
  </si>
  <si>
    <t>邹学良</t>
  </si>
  <si>
    <t>:二次卡问题
判断省分:其他省分
:接到上任机主银行短信
:不认可
:
高级模板内容：
投诉问题描述:用户收到滴滴出行平台的电话和短信，用户并没有打车请后台协助处理。
争议号码:13177050119
问题现象:接到找前机主的电话、短信
用户要求:加急</t>
  </si>
  <si>
    <t>业务规则：经核实，因二次放号规则无法满足客户使用需求，导致客户接收到第三方业务提示消息，已联系客户解释说明，建议客户与第三方客服联系协助操作取消，考虑客户感知，申请赠送10元话费，24小时内到账，此费用不可抵扣往月欠费及打印发票，满意。</t>
  </si>
  <si>
    <t>TS202309301615322459</t>
  </si>
  <si>
    <t>秦晓东</t>
  </si>
  <si>
    <t>高级模板内容：
投诉问题描述:用户来电因为自己要享受折扣合约，就要取消“存240元分12个月返还（湖北）存费得礼”的活动，但是自己存了240元在里面，返费只返了三个月，现用户要求剩余的存费进行退费，请协助处理，谢谢，
活动名称:存240元分12个月返还（湖北）存费得礼
争议月份:2023年9月
争议金额:240
用户要求:用户来电因为自己要享受折扣合约，就要取消“存240元分12个月返还（湖北）存费得礼”的活动，但是自己存了240元在里面，返费只返了三个月，现用户要求剩余的存费进行退费，请协助处理，谢谢，</t>
  </si>
  <si>
    <t>业务规则：经核实，因合约规则无法满足客户使用需求，客户参加240元分12个月返还（湖北）存费得礼”活动，取消合约后费用无法再到账，考虑客户感知，申请赠送140元话费，24小时内到账，此费用无法抵扣往月欠费且不可打印发票，满意。</t>
  </si>
  <si>
    <t>TS202309302147000882</t>
  </si>
  <si>
    <t>韩琴</t>
  </si>
  <si>
    <t>高级模板内容：
投诉问题描述:用户来电表示对于自己的优惠这些没有取消星锐卡0元69GB省内流量包24个月(湖北)，星锐卡30元赠费12个月优惠合约(湖北)，用户表示当时办理的是29，没有说优惠现在要求核实
争议月份:2023年9月
争议金额:0
用户要求:用户要求处理</t>
  </si>
  <si>
    <t>业务规则：经核实，因合约规则无法满足用户使用需求。客户参加 星锐卡30元赠费12个月优惠合约 (湖北) 活动，活动于 2023-09-30 23:59:59 结束，现已为客户续约 星锐卡30元赠费12个月优惠合约活动，次月生效，考虑客户感知，已为客户办理预存话费享30元话费优惠，客户满意。</t>
  </si>
  <si>
    <t>TS202310011834512164</t>
  </si>
  <si>
    <t>投诉工单（2021版）&gt;&gt;融合&gt;&gt;【变更及服务】增值或权益业务使用&gt;&gt;电子券、权益无法领取或使用/兑换不成功</t>
  </si>
  <si>
    <t>余亿</t>
  </si>
  <si>
    <t>高级模板内容：
投诉问题描述:用户来电称每一个月都会下发权益领取的链接，但是从9月开始就没有下发了，对此不认可，要求我方处理
操作渠道:权益领取链接
参加活动（套餐）名称:校园
页面提示:没有下发
用户要求:加急要求今天内回电处理并且对自己做出补偿</t>
  </si>
  <si>
    <t>业务规则：经核实，因活动规则无法满足使用需求。经核实，客户参加0元百宝箱权益12个月活动，活动于2023-08-31 23:59:59结束，已联系客户解释说明，考虑客户感知，申请为客户赠送20元话费，24小时到帐，此费用无法抵扣往月欠费且不可打印发票，满意。</t>
  </si>
  <si>
    <t>TS202310011000381149</t>
  </si>
  <si>
    <t>孙泽刚</t>
  </si>
  <si>
    <t>[65岁以上老人]
高级模板内容：
投诉问题描述:用户来电反映当时办理时告知套餐次月生效，对9.29号开卡就扣取整月套餐费用不认可
争议月份:2023年9月
争议金额:99
用户要求:核查清楚，退费</t>
  </si>
  <si>
    <t>业务规则：经核实客户对首月按全价计费不满，现已联系客户解释，并申请减免9月月租99元，24小时到账，此费用不可打印发票，客户满意</t>
  </si>
  <si>
    <t>TS202310021319102453</t>
  </si>
  <si>
    <t>李婉萍</t>
  </si>
  <si>
    <t>22年Q3Q4重点客户
高级模板内容：
投诉问题描述:月租扣费和办理时候宣传不一样
业务名称:小天卡-2023
宣传渠道:公众号
宣传内容:20每月
实际情况:29每月
用户要求:要求记录核实为啥和宣传不一样给与回复</t>
  </si>
  <si>
    <t>业务规则：经核实客户对套餐计费规则不满，现办理赠费120元活动，立即生效，合约期12个月，客户满意。</t>
  </si>
  <si>
    <t>TS202310020826460110</t>
  </si>
  <si>
    <t>刘涌</t>
  </si>
  <si>
    <t>【2022年上工信部测评重保用户】
高级模板内容：
投诉问题描述:用户来电在APP上查看到一个话费分组业务，前台未查询到，前台长时间解释用户不认可，认为是一个业务告知开始时间为2019年，结束时间为2029年12月31号
渠道名称:中国联通APP
办理业务名称:话费分组
页面提示:无
用户要求:用户要求我方核实清楚并回电，同时用户要求我方赠送流量（老用户维系）。</t>
  </si>
  <si>
    <t>业务规则:经核实用户反映话费分钟业务，未查询到有任何扣费业务，另用户反映要求赠送流量，已告知用户我部无法无条件赠送流量，用户知晓，满意</t>
  </si>
  <si>
    <t>TS202310021356270787</t>
  </si>
  <si>
    <t>赵青林</t>
  </si>
  <si>
    <t>高级模板内容：
投诉问题描述:用户表示自己套餐内本月少10G流量，前台查询到套餐内10G流量9/30日已经失效用户不认可
业务名称:0元2GB国内流量包1，0元2GB国内流量包2，0元2GB国内流量包3，0元2GB国内流量包4，0元2GB国内流量包5
变更渠道:未查询到
用户要求:核实处理</t>
  </si>
  <si>
    <t>业务规则：客户对9月流量未结转不满，营业厅已明示相关规则，经核实属9月赠送的流量故系统无法结转，现线上无免费流量包勾选项，沟通后为用户赠送10G流量供本月使用，满意。</t>
  </si>
  <si>
    <t>TS202310021540510842</t>
  </si>
  <si>
    <t>严圣兰</t>
  </si>
  <si>
    <t>用户来电表示自己这个宽带号码欠费7.35元，今天自己到应城市长江埠联达通讯营业厅交费，营业厅工作人员表示自己宽带4月就欠费了，要求自己补齐6个月月租，最后协商给营业厅100元补齐二个月月租，自己再交100元就可以正常使用，对此不满，要求投诉营业厅多收自己100元话费，并且充值100元话费一直没有到账，请核实协助处理并回复</t>
  </si>
  <si>
    <t>业务规则：联系用户表示已到厅处理好，并已催单要求撤销投诉，无需我部再处理，满意</t>
  </si>
  <si>
    <t>TS202310021337250371</t>
  </si>
  <si>
    <t>郭永华</t>
  </si>
  <si>
    <t>高级模板内容：
投诉问题描述:用户来电未办理宽带但是在6月份扣除了9块钱
业务名称:宽带
争议月份:2023年6月
争议金额:9
办理渠道:无
前台是否取消:已取消
是否承诺退费:否
用户要求:核实清楚给出解决方案</t>
  </si>
  <si>
    <t>业务规则：联系用户核实，用户实际要求注销副卡18674276319，联系表示自行到厅办理，满意</t>
  </si>
  <si>
    <t>TS202310011202331093</t>
  </si>
  <si>
    <t>张华</t>
  </si>
  <si>
    <t>【2022年上工信部测评重保用户】
高级模板内容：
投诉问题描述:用户对9月份调帐补收费700元不认可，要求核实是什么费用，烦请协助处理，谢谢！
争议月份:2023年9月
争议金额:700
用户要求:用户对9月份调帐补收费700元不认可，要求核实是什么费用，烦请协助处理，谢谢！</t>
  </si>
  <si>
    <t>业务规则：因补收规则无法满足用户需求。经核实，该号码为员工号，6月离职后，7月和8月还进行了调账，9月把7月和8月调账的费用进行了补收。客户于23年7月在秭归城区自有营业厅转资 畅爽冰激凌5G套餐199元（基础版） 套餐，已联系客户解释说明，考虑客户感知，申请为客户减免7月-8月月费差价500元，本月到账250元话费，24小时到帐，此费用无法抵扣往月欠费且不可打印发票，另登记11月7日退再退还250元话费，客户表示知晓。</t>
  </si>
  <si>
    <t>TS202310011322492375</t>
  </si>
  <si>
    <t>郭相顺</t>
  </si>
  <si>
    <t>高级模板内容：
投诉问题描述:用户来电称通过联通APP上申请号码：15571759272提示：信息存在安全风险暂时不能下单身份证：420582199207023631要求核查处理
渠道名称:中国联通APP
办理业务名称:新办卡
页面提示:信息存在安全风险暂时不能下单
用户要求:要求加急处理</t>
  </si>
  <si>
    <t>业务规则：因客户线上审核未通过，已建议用户通过线下方式申办手机号码，客户知晓，挂机，满意度一般。</t>
  </si>
  <si>
    <t>TS202310021259061976</t>
  </si>
  <si>
    <t>王建国</t>
  </si>
  <si>
    <t>高级模板内容：
投诉问题描述:用户来电表示对自己的套餐更改，往月流量不结转不认可，表示自己改套餐没有人给自己说，并且自己在8.7去：城区东山大道国贸自有营业厅取消自己的虚拟宽带，当时营业厅说的月底给自己退费，结果费用一直也没有上账
投诉项目:流量费
争议月份:2023年10月
争议金额:0
用户要求:反馈，处理，联系电话：13047179777</t>
  </si>
  <si>
    <t>业务规则：用户对套餐餐更流量不结转规则不满，已跟用户解释清楚，考虑用户感知，申请退赠抽奖10GB流量本月使用，另用户反馈宽带扣费问题，经核实， 为城区东山大道国贸自有营业厅 于2022-06-12 15:32:33为用户办理低消虚拟宽带，做了一年赠费，用户表示暂不取消，核实，考虑用户感知，申请退23.6-8月宽带费用，合计30元，已于2023-09-22 15:52:39  到帐20元，还需补退10元，24小时到现金到帐，此费用不可打印发票，满意。</t>
  </si>
  <si>
    <t>TS202310020900360591</t>
  </si>
  <si>
    <t>张吉经</t>
  </si>
  <si>
    <t>高级模板内容：
投诉问题描述:用户来电反馈自己副卡要销户是接到电话，告知自己副卡可以免费使用，让自己不要销户，现在发现又开始收费，对此不认可
争议月份:2023年9月、2023年10月
争议金额:20
用户要求:立即免除副卡费用</t>
  </si>
  <si>
    <t>业务规则：用户反映对副卡扣费不满，营业厅已明示相关规则，沟通后为用户办理副卡0元次月生效，并办理预存话费享30元话费优惠（湖北），满意。</t>
  </si>
  <si>
    <t>TS202310021112521619</t>
  </si>
  <si>
    <t>苏周</t>
  </si>
  <si>
    <t>[65岁以上老人]
高级模板内容：
投诉问题描述:用户对套餐流量只结转一个月的业务规则不满，解释无效，要求长期结转，谢谢
用户状态:正常
停机原因:无
第二联系电话:15549271021
用户要求:联系：15549271021</t>
  </si>
  <si>
    <t>业务规则：用户反映对套餐流量只结转一个月不满，营业厅已明示相关规则，沟通后已解释属套餐内流量自动结余，建议用户持续观察使用，另为用户副卡赠送5G流量供本月使用，满意</t>
  </si>
  <si>
    <t>TS202310010808132061</t>
  </si>
  <si>
    <t>何蕾</t>
  </si>
  <si>
    <t>高级模板内容：
投诉问题描述:用户来电反映套餐上个自己去办理了活动，说的套餐内容和以前一样的，但是现在的套餐没有联通PLUS会员，用户对此不认可，要求我方给自己恢复联通PLUS隔一天
投诉项目:月固定费
争议月份:2023年10月
争议金额:0
用户要求:恢复自己的联通PULS会员</t>
  </si>
  <si>
    <t>业务规则：用户反映更改套餐为畅爽冰激凌5G套餐129元（基础版）后就无法领取会员，营业厅已明示相关规则，沟通后为用户办理联通PLUS白银会员月卡0元/月（立即生效），满意</t>
  </si>
  <si>
    <t>TS202310021319082452</t>
  </si>
  <si>
    <t>韩晓雷</t>
  </si>
  <si>
    <t>高级模板内容：
投诉问题描述:用户称自己才办理的号卡套餐小天卡-2023称网厅的工作人员告知19元一月为什么会是扣了29元的费用要求核实前台已做解释不认可要求核实
业务名称:小天卡-2023
宣传渠道:网厅
宣传内容:不一致
实际情况:29元一月不认可
用户要求:用户称自己才办理的号卡套餐小天卡-2023称网厅的工作人员告知19元一月为什么会是扣了29元的费用要求核实前台已做解释不认可要求核实</t>
  </si>
  <si>
    <t>业务规则：用户反映入网时告知可每月赠费10元，赠送24个月，已告知用户我司暂无此活动，建议用户可咨询入网渠道，考虑用户使用感知，未用户10-11月每月赠费10元，每月月初到账，用户认可满意</t>
  </si>
  <si>
    <t>TS202310012244281734</t>
  </si>
  <si>
    <t>廉金凤</t>
  </si>
  <si>
    <t>[65岁以上老人]
高级模板内容：
投诉问题描述:用户对于接到电话，次月回收取10元不满，已解释资费情况，查询副卡减免功能费的合约到期，用户不认可，称办理未告知会有结束时间，不认可次月会收取费用，要求减免功能费，请处理，谢谢！
争议月份:2023年9月
争议金额:0
用户要求:减免副卡月功能费</t>
  </si>
  <si>
    <t>业务规则:赠费活动结束,现已取消流量包更改0元副卡,次月生效,客户满意</t>
  </si>
  <si>
    <t>TS202310020927191125</t>
  </si>
  <si>
    <t>张露</t>
  </si>
  <si>
    <t>高级模板内容：
投诉问题描述:用户来电反映对九月与十月的月租不认可，称5G套餐月费7折优惠（次月生效12个月）（湖北到期没有打电话通知，对此不认可
争议月份:2023年9月、2023年10月
争议金额:258
用户要求:用户称不能九月和十月收之前的90元，用户就携号转网，烦请后台协助处理</t>
  </si>
  <si>
    <t>业务规则:折扣合约到期,现减免9-10月折扣差价80元,系统办理40元赠费*2个月,立即到帐,此费用无法抵扣往月欠费及打印发票,用户表示自行转资,满意</t>
  </si>
  <si>
    <t>TS202310011908050011</t>
  </si>
  <si>
    <t>投诉工单（2021版）&gt;&gt;移网&gt;&gt;【变更及服务】增值或权益业务使用&gt;&gt;无法正常使用</t>
  </si>
  <si>
    <t>李存芳</t>
  </si>
  <si>
    <t>高级模板内容：
投诉问题描述:流量包无法正常使用
业务名称:20元15GB省内流量7日快餐包-湖北
用户要求:尽快核实处理，实际使用地为：湖北省鄂州市武昌大道东城小区</t>
  </si>
  <si>
    <t>TS202310011729201197</t>
  </si>
  <si>
    <t>谭志安</t>
  </si>
  <si>
    <t>判断省分:其他省分
:普通消费有争议
:下一步
:套餐月费不认可
查询套餐:
:套餐月费有变化
业务办理记录:
:不认可
:其他渠道
判断省分:除甘肃贵州外
:
高级模板内容：
投诉问题描述:用户来电称九月号码因非实名停机未使用，现已开通，对上月月租费不认可，要求退还产生的费用19元
争议月份:2023年9月
争议金额:19
用户要求:用户要求退还上月产生的月租费19元</t>
  </si>
  <si>
    <t>ZX202310021047420640</t>
  </si>
  <si>
    <t>黄芙蓉</t>
  </si>
  <si>
    <t>用户表示用不上此宽带了，要求取消此宽带，不方便去归属地自有营业厅，请处理</t>
  </si>
  <si>
    <t>业务办理（西陵）实装宽带，营业厅已注销，满意</t>
  </si>
  <si>
    <t>BL202310011418061092</t>
  </si>
  <si>
    <t>【2022年上工信部测评重保用户】13094186418命中精准预判服务场景:[10015转接10010用户]
用户要求取消存240元分12个月返还（湖北）存费得礼，全国CB无权限请协助处理谢谢</t>
  </si>
  <si>
    <t>业务取消（五峰城区 营服中心）客户要求取消 存120元分12个月返还（湖北）存费得礼 ，未转营服维系，联系客户表示已操作取消，满意。</t>
  </si>
  <si>
    <t>BL202310011314320617</t>
  </si>
  <si>
    <t>孙士芹</t>
  </si>
  <si>
    <t>用户表示自己都不知道套餐内有副卡，要求解绑，并不愿意去营业厅，请处理。</t>
  </si>
  <si>
    <t>业务取消（宜都城区）主副卡，已为用户办理副卡销户，主卡转资8元流量王，次月生效，满意</t>
  </si>
  <si>
    <t>BL202310021529441117</t>
  </si>
  <si>
    <t>谢生堂</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</si>
  <si>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用户要求加急取消：预存1元得盲盒24个月-次月生效-湖北宜昌，前台取消失败提示：预存1元得盲盒24个月-次月生效-湖北宜昌</t>
  </si>
  <si>
    <t>ZX202310011114120850</t>
  </si>
  <si>
    <t>柳心雨</t>
  </si>
  <si>
    <t>判断省分:湖北
:被动办理宽带
:不需要
:
高级模板内容：
问题描述:客户来电表示自己没有办理过宽带，要求取消，请协助处理，谢谢
第二联系方式:17671925899
销户原因:没有办理过
用户要求:客户来电表示自己没有办理过宽带，要求取消，请协助处理，谢谢</t>
  </si>
  <si>
    <t>业务情绪（伍家）虚拟宽带，已按用户要求注销并转资福多多29元套餐，次月生效，满意</t>
  </si>
  <si>
    <t>BL202310020944070253</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</si>
  <si>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-0100:00:00;结束时间:2024-09-3023:59:59;订购渠道:宜都新时空手机世界宜都店合作厅;客户确认方式:签字协议。</t>
  </si>
  <si>
    <t>BL202310012120091297</t>
  </si>
  <si>
    <t>用户来电要求取消预存0元;赠款总额360元;30元一次性到账;330元分11月返还合约;解释不认可，请核实处理。</t>
  </si>
  <si>
    <t>ZX202310011656580756</t>
  </si>
  <si>
    <t>孙锐</t>
  </si>
  <si>
    <t>用户要求取消此宽带，但是人不在本地，无法去营业厅办理，要求公司尽快协助取消并回复</t>
  </si>
  <si>
    <t>ZX202309301755380197</t>
  </si>
  <si>
    <t>陈军</t>
  </si>
  <si>
    <t>用户表示本人不在归属地工作了，强烈要求取消：071704253193和071700846317，并把13886716355改为最低的套餐，在今天去营业厅办理时，营业厅解释无法办理宽带销户，对此解释不满，挽留失败，强烈要求公司今天内处理并回复。表示今天不处理有投诉工信部的意向。</t>
  </si>
  <si>
    <t>业务取消（当阳城区营服）：客户要求注销宽带、解绑副卡，已按客户要求办理，回访满意</t>
  </si>
  <si>
    <t>ZX202309301950181025</t>
  </si>
  <si>
    <t>薛圣昌</t>
  </si>
  <si>
    <t>判断省分:湖北
:自己办理的宽带
:挽留失败
:不同意
:
高级模板内容：
问题描述:用户来电要求销户本机号码绑定的宽带前天告知用户需要去归属地营业厅咨询办理用户称在外地不方便回去办理希望线上协助销户请处理谢谢
第二联系方式:18671700510
销户原因:不需要
用户要求:销户宽带</t>
  </si>
  <si>
    <t>业务取消（当阳城区营服中心）：实装宽带销户，挽留无效，客服部取消，另按用户要求注销号码17671325616，满意。</t>
  </si>
  <si>
    <t>ZX202310011514530003</t>
  </si>
  <si>
    <t>占宏德</t>
  </si>
  <si>
    <t>要求注销宽带，表示自己未报装过，不愿到厅取消，要求今天马上取消，请公司处理并回复。</t>
  </si>
  <si>
    <t>业务取消（伍家营服中心）客户要求取消宽带，未转营服维系，查询宽带已取消，多次致电未接，已短信告知如您后期使用有任何疑问，可于工作时间（08：30-17：30）致电宜昌联通07176921001或13032700872</t>
  </si>
  <si>
    <t>TS202310011242141744</t>
  </si>
  <si>
    <t>许霞</t>
  </si>
  <si>
    <t>高级模板内容：
投诉问题描述:用户来电要求解除主副卡关系，并在两小时内回复，不然投诉
用户状态:开通
停机原因:无
第二联系电话:15571754763
用户要求:用户来电要求解除主副卡关系，并在两小时内回复，不然投诉</t>
  </si>
  <si>
    <t>业务取消(电子渠道)主副卡,查询用户已携出.满意</t>
  </si>
  <si>
    <t>ZX202310020850212187</t>
  </si>
  <si>
    <t>邹长金</t>
  </si>
  <si>
    <t>判断省分:湖北
:被动办理宽带
:不需要
:
高级模板内容：
问题描述:用户表示没有办理宽带
第二联系方式:13277236115
销户原因:没有办理，不需要
用户要求:取消，请尽快处理</t>
  </si>
  <si>
    <t>业务取消（西陵）：虚拟宽带，挽留无效，已取消，客户满意。</t>
  </si>
  <si>
    <t>TS202310011414240640</t>
  </si>
  <si>
    <t>邓成义</t>
  </si>
  <si>
    <t>主办单位：湖北
客户类别：星级客户
10010是否打通：否
是否二次致电10015：是
是否联系：否
升级倾向：
号码归属省：湖北
SVIP等级：
1.问题类型:;
2.投诉类型:退订争议;
3.营业厅地址:;
4.位置信息:;
5.位置发生地:;
6.投诉内容:麻烦帮忙取消宽带，
麻烦帮忙取消宽带，营业厅多次不能办理。</t>
  </si>
  <si>
    <r>
      <rPr>
        <sz val="11"/>
        <color theme="1"/>
        <rFont val="宋体"/>
        <charset val="134"/>
      </rPr>
      <t>业务取消（五峰城西营服中心）①客户投诉产生的原因：客户反映取消业务问题。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②客户投诉问题核查情况及解决方案：收到贵部转办后，我司立即组织调查。经核实，（五峰城西 营服中心）客户要求取消宽带，未转营服维系，挽留无效，客服部已操作取消，满意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</si>
  <si>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TS202310011704090812</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</si>
  <si>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备注:用户来电反映，要求取消宽带，没办理过，请处理。加急。泛携转。提及12345</t>
  </si>
  <si>
    <t>业务取消（伍家营服中心）
①客户基本资料：业务号码：13227264388、客户姓名：占宏德、套餐情况：畅越冰激凌5G套餐79元；客户反映宽带问题的问题； 
②首次联系客户时间：2023-10-02 09:35:08
③投诉核查处理情况：收到贵部转办，我司立即组织核查，经核实，用户反馈虚拟宽带的问题，用户要求取消虚拟宽带，挽留无效，已按用户要求取消，满意。
④答复客户时间及客户满意度评价：根据上述核实情况，我司于2023-10-02 09:35:08联系客户满意，回单人：潘娥、联系方式：07176921001
⑤投诉核查关联材料：无</t>
  </si>
  <si>
    <t>ZX202309301534030965</t>
  </si>
  <si>
    <t>彭丽娜</t>
  </si>
  <si>
    <t>用户表示在外地，现在要我公司为其注销宽带，请为其处理并回复。</t>
  </si>
  <si>
    <t>业务取消（校园）校园宽带，已为用户注销并按用户要求转资联通天王卡2.0，用户认可，满意</t>
  </si>
  <si>
    <t>TS202310011002431183</t>
  </si>
  <si>
    <t>#2022重保客户#主办单位：湖北
客户类别：星级客户
10010是否打通：是
是否二次致电10015：是
是否联系：否
升级倾向：工信部
号码归属省：湖北
SVIP等级：
1.问题类型:;
2.投诉类型:携号转网;
3.营业厅地址:;
4.位置信息:;
5.位置发生地:;
6.投诉内容:要求销户宽带，10010客服说说去附近的联通自办营业厅都可以办理，去了后又说办不了，要去西陵一路13号，去了西陵一路13号的营业厅，设备也给他们了，我以为办好了，我本人带证件到营业厅应该当场可以办好，回来后发现没有销户宽带，打客服，客服和营业厅互相推诿，客服昨天和今天多次打电话给我，就是拖，我已投诉到工信部网站，明天就要回老家，如果造成我无法转网，我不会撤诉的，后果自负
7.携转原因:信号质量差;需绑定副卡至其他运营商
8.无法携转原因:业务限制;过度维系挽留
关联10010工单流水号：TS202309301459537940
（协办工单）集团高星用户，务必于12小时内，上传为其成功销户宽带的证明，尽快回执，谢谢</t>
  </si>
  <si>
    <t>业务取消（西陵营服中心）①客户投诉产生的原因：用户反映对安装宽带不满。 ②客户投诉问题核查情况及解决方案：收到贵部转办后，我司立即组织调查。用户反映实装宽带销户，现已将宽带注销成功。我司2023-10-01 10:12:58联系用户现号码已注销成功。 ③客户问题满意度：满意。 ④回单人：田群、联系方式：07176921001 回单成功</t>
  </si>
  <si>
    <t>ZX202309302053501321</t>
  </si>
  <si>
    <t>谢鲜艳</t>
  </si>
  <si>
    <t>#2022重保客户#用户表示没有办过这条宽带，要求注销，烦请公司核实处理回复</t>
  </si>
  <si>
    <t>业务取消（夷陵城区 营服中心）：虚装宽带销户，挽留无效，客服部取消，现号码符合携出条件，满意。</t>
  </si>
  <si>
    <t>TS202310011144060810</t>
  </si>
  <si>
    <t>投诉工单（2021版）&gt;&gt;宽带&gt;&gt;【离网】离网（离网+拆机+销户）&gt;&gt;无法销户</t>
  </si>
  <si>
    <t>黄林</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</si>
  <si>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6.投诉内容:宽带销户去了2次营业厅，还是不给销，明天要出门了，强烈要求销户，宽带不用了还不行吗</t>
  </si>
  <si>
    <r>
      <rPr>
        <sz val="11"/>
        <color theme="1"/>
        <rFont val="宋体"/>
        <charset val="134"/>
      </rPr>
      <t>业务取消（远安城区）①客户投诉产生的原因：客户反映取消业务问题。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②客户投诉问题核查情况及解决方案：收到贵部转办后，我司立即组织调查。经核实，（远安城区 营服中心）客户要求取消宽带，未转营服维系，挽留无效，客服部已操作取消，满意。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</si>
  <si>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TS202310021038240558</t>
  </si>
  <si>
    <t>屈林珍</t>
  </si>
  <si>
    <t>主办单位：湖北
客户类别：普通客户
10010是否打通：否
是否二次致电10015：是
是否联系：否
升级倾向：
号码归属省：湖北
SVIP等级：
1.问题类型:;
2.投诉类型:其他问题;
3.营业厅地址:;
4.位置信息:;
5.位置发生地:;
6.投诉内容:什么时候邦了宽带网取消改49</t>
  </si>
  <si>
    <t>业务取消①客户基本信息：业务号码：15629383537、客户姓名：屈林珍、套餐情况：畅越冰激凌5G套餐69元； 客户反映取消业务的问题。
②首次联系客户时间： 2023-10-02 11:14:29 ； 
③投诉核查处理情况：收到贵部转办后，我司立即组织调查 。经核实，伍家客户要求取消cpe宽带，挽留无效，已取消，同时已办理转资畅越49元，次月生效，客户满意
④答复客户时间及客户满意度评价相关信息：我司于2023-10-02 11:14:29联系客户解释说明，客户认可满意。回单人：王宜艳
⑤投诉核查关联材料：无</t>
  </si>
  <si>
    <t>TS202310020921430997</t>
  </si>
  <si>
    <t>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
用户反映手机号码内有主副卡，泛携转，用户称不需要，要求直接解绑</t>
  </si>
  <si>
    <t>业务取消①客户基本信息：业务号码：15697209725、客户姓名：孙士芹、套餐情况：幸福家家乐19元套餐； 客户反映取消业务的问题。
②首次联系客户时间：2023-10-02 15:39:15 ； 
③投诉核查处理情况：收到贵部转办后，我司立即组织调查 。经核实，宜都城区客户要求副卡销户，主卡办理转资8元流量王，次月生效，客户满意。
④答复客户时间及客户满意度评价相关信息：我司于2023-10-02 15:39:15联系客户解释说明，客户认可满意。回单人：胡春燕
⑤投诉核查关联材料：无</t>
  </si>
  <si>
    <t>TS202310010925450472</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</si>
  <si>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泛携转用户来电取消网龄计划合约.宽带业务，称自己未订购，请尽快核实处理，加急，谢谢
协办工单：客户表示宽带及网龄计划合约均未办理，集团高星用户，务必于12小时内协助核查宽带是否为虚拟宽带，若虚拟宽带可否直接拆分，网龄计划办理轨迹或凭证</t>
  </si>
  <si>
    <t>业务取消①客户基本资料：业务号码 15571762005、客户姓名 张艳丽、套餐情况 畅越冰激凌5G套餐99元；客户反映业务取消的问题； 
②首次联系客户时间：2023-10-01 10:31:00
③投诉核查处理情况：收到贵部转办，我司立即组织核查，经核实，西陵营服中心客户要求注销缓装宽带、取消网龄，已按客户要求办理，客户表示保留主副卡继续使用，并与客户达成一致；
④答复客户时间及客户满意度评价：根据上述核实情况，我司于2023-10-01 10:36:00联系客户满意，回单人：张婷、联系方式：07176921001
⑤投诉核查关联材料：无。</t>
  </si>
  <si>
    <t>ZX202310021037510546</t>
  </si>
  <si>
    <t>李从生</t>
  </si>
  <si>
    <t>071700287321命中精准预判服务场景:[65岁以上老人]
要求注销宽带，不愿到厅，请公司处理并回复。</t>
  </si>
  <si>
    <t>业务取消（宜都城区营服中心）：用户要求取消实装宽带，因多次未联系上客户，我司无法核实情况处理，暂未操作，如有疑问可在工作时间（08:30-12:00；14:00-17:30）致电我司宜昌联通13032700872，烦请前台代为转告</t>
  </si>
  <si>
    <t>ZX202310011639480640</t>
  </si>
  <si>
    <t>#2022重保客户#用户再次来电表示，自己还是需要销户该宽带，要求公司在线处理。</t>
  </si>
  <si>
    <t>业务取消（宜都乡镇营服中心）：虚装宽带销户，经核实用户虚注销16671008303名下的宽带，现已办理销户成功，满意</t>
  </si>
  <si>
    <t>ZX202310021012340324</t>
  </si>
  <si>
    <t>石从芬</t>
  </si>
  <si>
    <t>判断省分:湖北
:被动办理宽带
:不需要
:
高级模板内容：
问题描述:用户对名下有宽带不认可，请尽快处理
第二联系方式:13085167458
销户原因:每月办理过
用户要求:用户对名下有宽带不认可，请尽快处理</t>
  </si>
  <si>
    <t>业务取消（枝江城区）：虚拟宽带，已为用户注销，满意</t>
  </si>
  <si>
    <t>ZX202309301605461362</t>
  </si>
  <si>
    <t>胡兆春</t>
  </si>
  <si>
    <t>用户反映被动办理宽带，家里没有安装，要求马上取消，要求专人回复，请处理并回复</t>
  </si>
  <si>
    <t>业务取消（枝江乡镇营服中心）：实装宽带销户，致电未接，暂未操作，已短信答复如需办理可联系我部，如有疑问可在工作时间（08:30-12:00；14:00 -17:30 ）联系07176921001、13032700872宜昌客服。如用户咨询，请前台 10010话务 中心代为解释，谢谢。</t>
  </si>
  <si>
    <t>ZX202309301804040260</t>
  </si>
  <si>
    <t>用户要求宽带解绑销户，表示不认可去营业厅，要求线上处理并回复。</t>
  </si>
  <si>
    <t>业务取消（秭归城区 营服中心）：虚装宽带销户，挽留无效，客服部取消，满意。</t>
  </si>
  <si>
    <t>ZX202310011653120732</t>
  </si>
  <si>
    <t>周立春</t>
  </si>
  <si>
    <t>判断省分:湖北
:被动办理宽带
:不需要
:
高级模板内容：
问题描述:要求注销宽带并且低消融合（宽移固）移网低消49元（湖北）
第二联系方式:18672093517
销户原因:自己没有办理过这个宽带
用户要求:尽快处理</t>
  </si>
  <si>
    <t>业务取消（秭归城区 营服中心）：虚装宽带销户，挽留无效，移网低消49元客服部也一并取消，满意。</t>
  </si>
  <si>
    <t>ZX202310011519290050</t>
  </si>
  <si>
    <t>商光荣</t>
  </si>
  <si>
    <t>用户表示不需要宽带，要求取消宽带（宽带未安装），解释挽留无效，要求24小时内处理，请尽快处理并回复</t>
  </si>
  <si>
    <t>业务取消（秭归乡镇）虚拟宽带已注销，满意</t>
  </si>
  <si>
    <t>TS202310021313272315</t>
  </si>
  <si>
    <t>韩华值</t>
  </si>
  <si>
    <t>#2022重保客户#用户表示被动办理低消宽带，但目前核实该宽带属于在线状态有使用记录，现用户对此表示不满要求核实，请尽快处理并回复</t>
  </si>
  <si>
    <t>业务取消（枝江乡镇营服中心）：用户要求取消实装宽带，挽留无效，已按核对身份信息后协助取消，满意。</t>
  </si>
  <si>
    <t>ZX202310012007081643</t>
  </si>
  <si>
    <t>咨询工单（2021版）&gt;&gt;网络覆盖&gt;&gt;基站网络覆盖/优化</t>
  </si>
  <si>
    <t>陈爱华</t>
  </si>
  <si>
    <t>用户要求查询：宜昌宜都潘家湾乡杉木坑村的4g基站在哪里，谢谢，要求回电核实</t>
  </si>
  <si>
    <t>业务咨询：宜昌宜都潘家湾乡杉木坑村 的4g 基站在哪里，经核实西冲和九石巴门有基站，已告知用户，满意</t>
  </si>
  <si>
    <t>TS202309301604042157</t>
  </si>
  <si>
    <t>王伯平</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</si>
  <si>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是群障.8.查询终端5G开关状态：--.9.查询流量是否限速：未限速.10.查询用户终端蜂窝网络状态：开启.:诊断无异常/解释不认可
:下一步
node_317:
:不符合办理条件
:在区域12省外
:不认可
:
用户反应在所有地方无法上网和通话，用户称已换卡和清卡重用，还是不能使用，询问具体地址用户拒绝提供，要求尽快解决，不然就销户，并且不认可下个月收取费用，请协助处理，谢谢</t>
  </si>
  <si>
    <t>用户实际反映的号码是13117275645      
终端使用：客户反映无法接听电话。经本地核实，国内语音通话功能正常，建议客户换机换卡测试，客户表示换机换卡仍无法使用，现客户要求销户，客服部已操作办理，满意。</t>
  </si>
  <si>
    <t>TS202310011549202165</t>
  </si>
  <si>
    <t>邓长富</t>
  </si>
  <si>
    <t>18694093501命中精准预判服务场景:[65岁以上老人]
用户来电反映手机没有信号问题还未解决，用户要求再次处理回复工单流水号:TS202309291152105171</t>
  </si>
  <si>
    <t>终端使用:查询用户数据正常,已重启volte功能,建议用户重启手机试机,若无法使用到厅检测终端,用户知晓,满意</t>
  </si>
  <si>
    <t>TS202310012026510816</t>
  </si>
  <si>
    <t>李祖全</t>
  </si>
  <si>
    <t>判断省分:湖北
:湖北省内手机不能接
获取入参:
判断是否开通骚扰拦截:获取历史工单:没有历史工单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支持.8.近期缴费开机记录情况：无缴费开机.9.是否存在群障：不存在.10.VoLTE开关是否打开：打开.:诊断无异常/解释不认可
:否
:不认可
:下一步
node_94:
:不符合办理条件
:所有位置
:用户来电称自己的手机号码在所有的地方别人都打不进去，可以打出去，换机换卡测试还是不行，要求核查处理。联系电话：13972523460</t>
  </si>
  <si>
    <t>终端使用：客户反映固话无法接听电话。联系客户表示已恢复，已能正常使用，满意。</t>
  </si>
  <si>
    <t>TS202310021524040432</t>
  </si>
  <si>
    <t>高级模板内容：
投诉问题描述:用户来电称自己9月9号接到10018的电话告知自己携转到联通.副卡可以减免副卡费.但9月有产生副卡费10元不认可.解释不认可
争议月份:2023年9月
争议金额:10
用户要求:要求退还9月产生的副卡费10元.并尽快核查回复处理</t>
  </si>
  <si>
    <t>工作差错：10018.0元副卡AA，现已更改0元副卡，减免本月副卡功能费用10元，系统办理预存10元赠费*2个月，立即生效，开通后取消，仅限当月返费，此费用无法抵扣往月欠费及打印发票，用户满意</t>
  </si>
  <si>
    <t>TS202310031047430241</t>
  </si>
  <si>
    <t>陈兆峰</t>
  </si>
  <si>
    <t>主办单位：湖北
客户类别：普通客户
10010是否打通：否
是否二次致电10015：是
是否联系：否
升级倾向：
号码归属省：湖北
SVIP等级：
1.问题类型:;
2.投诉类型:手机流量费争议;
3.营业厅地址:;
4.位置信息:;
5.位置发生地:;
6.投诉内容:4月份开始哪里来的流量包</t>
  </si>
  <si>
    <t>被动办理（电话营销流量包）①客户基本信息：业务号码：13040968823、客户姓名：陈兆峰、套餐情况：宝卡乐享版； 客户反映取消业务的问题。
②首次联系客户时间：2023-10-03 14:24:22 ； 
③投诉核查处理情况：收到贵部转办后，我司立即组织调查 。经核实，上海航动科技有限公司（宜昌）于2023-03-17 14:24:42  为客户开通5G特惠加油包19元10GB，现已联系客户解释，现申请减免4-10月费用合计153元，24小时到账，此费用不可打印发票，套餐资费已向客户解释清楚，客户满意
④答复客户时间及客户满意度评价相关信息：我司于2023-10-03 14:24:22联系客户解释说明，客户认可满意。回单人：王宜艳
⑤投诉核查关联材料：无</t>
  </si>
  <si>
    <t>TS202310022023042146</t>
  </si>
  <si>
    <t>艾江洲</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</si>
  <si>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</si>
  <si>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电话营销-开通争议
①客户投诉产生的原因：用户反馈开通沃助理的问题。
②客户投诉问题核查情况及解决方案：收到贵部转办后，我司立即组织调查。经核实，用户反馈开通沃助理的问题，经核实 上海航动科技有限公司（宜昌） 于2023-01-14 10:24:55通过电话营销方式推荐用户开通沃助理业务，已于2023-09-10 12:37:44取消，考虑用户感知，申请退23.1-9月费用，合计85元，24小时到帐，此费用不可打印发票；另用户反馈15672492796订购联通爱听-职场精英20元包业务，客户订购产品名称为联通爱听-职场精英20元包业务，产品代码为66003010，SP标识为90559，订购时间2023-09-08 11:21:57，订购方式为通过网页自订购，取消时间为2023-09-09 21:58:13  ，20元/月，合计扣费1个月，累计产生费用共计20元，有二次确认过程，不存在订购违规现象。考虑客户使用感知，网站方已取消屏蔽并于三个工作日退费20元话费方式到账，此费用不可打印账单发票，满意。
③客户问题满意度：满意
④回单人：潘娥、联系方式：07176921001</t>
  </si>
  <si>
    <t>TS202310031152172111</t>
  </si>
  <si>
    <t>朱长友</t>
  </si>
  <si>
    <t>[65岁以上老人]
高级模板内容：
是否10016外呼:是
反应问题涉及场景:未经同意订购业务
产品名称:畅越冰激凌5G套餐59元
争议月份:2021年8月
是否承诺退费:否
承诺退费金额:0
是否取消业务（如取消失败，需加上系统报错的提示）:未取消
是否需要回复:是
用户要求:来电反映不知情更换套餐，要求更换回原本宜昌如意通团圆卡(创业版)(OCS)套餐，已停售，解释无效提及投诉未言明渠道麻烦处理谢谢</t>
  </si>
  <si>
    <t>电话营销-开通争议： 拓见科技(深圳)有限公司武汉分公司(宜昌) ，畅越冰激凌5G套餐59元AA。用户反映转资问题，经核实拓见科技(深圳)有限公司武汉分公司(宜昌) 于2021-08-10 18:00:43 办理转资，现已联系客户解释，并办理转资8元流量王，次月生效，客户满意。</t>
  </si>
  <si>
    <t>TS202310021634102279</t>
  </si>
  <si>
    <t>22年Q3Q4重点客户
高级模板内容：
是否10016外呼:不记得
电话外呼号码:不记得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是否取消业务（如取消失败，需加上系统报错的提示）:是
是否需要回复:是
用户要求:客户来电对工单流水号:TS202310021624382032退费不认可，要求退现金并且退到18571015359号码上，请协助处理，谢谢</t>
  </si>
  <si>
    <t>电话营销-开通争议：湖北杭州翔羽线上业务代理(宜昌)，云加速5G畅玩加油包(湖北)AA。用户反映被动开通业务，经核实电话营销于23.9为客户开通云加速5G畅玩加油包(湖北)，现申请减免9-10月费用合计40元，24小时到账，此费用不可打印发票，客户满意。</t>
  </si>
  <si>
    <t>TS202310021538010781</t>
  </si>
  <si>
    <t>曹润宇</t>
  </si>
  <si>
    <t>高级模板内容：
投诉问题描述:用户来单反映自己副卡是免费的，对副卡158725023117月份被取消免月租活动不认可，要求办理合约并退差价30元，请处理，谢谢。
争议月份:2023年8月、2023年9月、2023年10月
争议金额:30
用户要求:用户来单反映自己副卡是免费的，对副卡158725023117月份被取消免月租活动不认可，要求办理合约并退差价30元，请处理，谢谢。</t>
  </si>
  <si>
    <t>电话营销-开通争议：上海航动科技有限公司（宜昌） ，家庭群组化副卡10G省内流量流量AA。用户反映副卡问题，经核实电话营销于2023-07-25 14:38:57为客户开通家庭群组化副卡10G省内流量流量，现已设置副卡免费，我司申请减免8-10月费用合计30元，24小时到账，此费用不可打印发票，客户满意。</t>
  </si>
  <si>
    <t>TS202310021420091331</t>
  </si>
  <si>
    <t>李建东</t>
  </si>
  <si>
    <t>高级模板内容：
投诉问题描述:用户来电反映此业务不知情办理
业务名称:炫彩通信助理包体验版-立即生效（湖北）
争议月份:2022年1月
争议金额:-1
办理渠道:上海航动科技有限公司（宜昌）营业厅
前台是否取消:未取消
是否承诺退费:否
用户要求:一小时内回电，14:20之前联系，一个合理的解释，请核实处理，谢谢</t>
  </si>
  <si>
    <t>电话营销-开通争议：上海航动科技有限公司（宜昌）炫彩通信助理包体验 AA  经核实，22年1月上海航动科技有限公司（宜昌）通过电话营销方式推荐用户办理炫彩通信助理包体验，现用户表示无需使用，业务已取消，考虑客户感知，申请减免22年1月-23年10月费用合计132元，用户不认可 ，要求3倍返还，已联系上海航动科技有限公司协助，48小时有结果后回复 ，客户表示知晓</t>
  </si>
  <si>
    <t>BL202310031220070295</t>
  </si>
  <si>
    <t>胡学元</t>
  </si>
  <si>
    <t>13177053107命中精准预判服务场景:[65岁以上老人]
用户反馈：:10016营销问题
属于：:要求禁呼屏蔽10016
判断省分:湖北
:办理失败
:
用户要求在线屏蔽10016营销电话</t>
  </si>
  <si>
    <t>BL202310021148080173</t>
  </si>
  <si>
    <t>胡兰香</t>
  </si>
  <si>
    <t>用户反馈：:10016营销问题
属于：:要求禁呼屏蔽10016
判断省分:湖北
:办理失败
:要求屏蔽10016的短信和电话</t>
  </si>
  <si>
    <t>TS202310031343412355</t>
  </si>
  <si>
    <t>汤家宽</t>
  </si>
  <si>
    <t>高级模板内容：
投诉问题描述:用户来电要求将13277392623绑定成为本机的副卡，请处理
渠道名称:中国联通APP
办理业务名称:绑定主副卡关系
页面提示:无
用户要求:加急不愿去营业厅请处理</t>
  </si>
  <si>
    <t>电子渠道：用户反映手厅无法办理主副卡，经核实我司已核实客户资料无误，我司协助办理主副卡业务，次月生效，客户满意。</t>
  </si>
  <si>
    <t>TS202310031454071587</t>
  </si>
  <si>
    <t>高级模板内容：
投诉问题描述:用户来电称2023-10-0112:32:16在中国联通APP下单联通卡一直显示在审核中，无物流进度用户要求反馈后台核实联系号码：15997594049
办理渠道:中国联通APP
订单号:	2163100149302425
身份证号码:411524199701113611
用户要求:用户要求加急处理谢谢</t>
  </si>
  <si>
    <t>TS202310030945551081</t>
  </si>
  <si>
    <t>投诉工单（2021版）&gt;&gt;移网&gt;&gt;【变更及服务】产品查询&gt;&gt;查询结果与办理业务不一致</t>
  </si>
  <si>
    <t>谭琼</t>
  </si>
  <si>
    <t>高级模板内容：
投诉问题描述:用户反映定了一个半年包，前台查询不到这个流量包，查询短信0温馨提示，您已成功充值面值为100.0MB的国内流量半年包，国内流量半年包剩余流量5.280GB，流量有效期至2024年04月30日是有这个短信的
业务名称:国内流量半年包
用户要求:尽快查询是什么情况，用户是刚定的</t>
  </si>
  <si>
    <t>ZX202310021007240279</t>
  </si>
  <si>
    <t>董怀毕</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</si>
  <si>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用户来电反映手机无法发送短信，已换机换卡测试，仍无法使用，用户要求核实处理。</t>
  </si>
  <si>
    <t>终端使用：经交换核实，用户短信功能正常，建议换机换卡，客户表示知晓</t>
  </si>
  <si>
    <t>ZX202310031440110284</t>
  </si>
  <si>
    <t>刘士和</t>
  </si>
  <si>
    <t>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:用户来电称无法接受验证码，已换机换卡重启手机未恢复，前台无法进入短消息统一报表系统，请协助处理</t>
  </si>
  <si>
    <t>TS202310021140232439</t>
  </si>
  <si>
    <t>宋燕</t>
  </si>
  <si>
    <t>主办单位：湖北
客户类别：普通客户
10010是否打通：否
是否二次致电10015：是
是否联系：否
升级倾向：
号码归属省：湖北
SVIP等级：
1.问题类型:宽带;
2.投诉类型:宽带网络问题;
3.营业厅地址:;
4.位置信息:;
5.位置发生地:;
6.投诉内容:村里联通wifi都不能上网，亮红灯，无人来维修，已经快一个月无人来修理了
7.故障详情:
	故障现象:宽带无法上网
	故障发生时间:2023-09-1011:37
	光猫上的LOS灯是否常亮红灯:是
	是否存在线路损坏情况:不清楚</t>
  </si>
  <si>
    <t>固网通信质量：①客户投诉产生的原因：宽带无法上网问题。 
②客户投诉问题核查情况及解决方案：收到贵部转办后，我司立即组织调查。经核实已发区域负责人协助处理。我司2023-10-02 11:43:49联系客户致电未接，已短信答复如需办理可联系我部，如有疑问可在工作时间（08:30-12:00；14:00 -17:30 ）联系07176921001、13032700872宜昌客服。如用户咨询，请前台 10010话务 中心代为解释，谢谢。
。
③客户问题满意度：一般。 
④回单人：田群、联系方式：07176921001</t>
  </si>
  <si>
    <t>TS202309291531052046</t>
  </si>
  <si>
    <t>李雨农</t>
  </si>
  <si>
    <t>主办单位：湖北
客户类别：普通客户
10010是否打通：否
是否二次致电10015：是
是否联系：否
升级倾向：
号码归属省：湖北
SVIP等级：
1.问题类型:;
2.投诉类型:其他问题;
3.营业厅地址:;
4.位置信息:;
5.位置发生地:;
6.投诉内容:宽带故障没人理也没人联系给个具体维修时间联通宽带售后服务质量太差用户使用效果很差</t>
  </si>
  <si>
    <t>固网质量①客户投诉产生的原因：客户反映宽带故障问题
②客户投诉问题核查情况及解决方案：收到贵部转办后，我司立即组织调查。经核实，用户反映宽带无法使用，现已反馈至固网上门处理，预计24小时内上门，满意。
③客户问题满意度：我司于2023-09-29 15:42:10联系客户满意。
④回单人:程李晶；联系电话：07176921001</t>
  </si>
  <si>
    <t>GZ202310031723381852</t>
  </si>
  <si>
    <t>王春娥</t>
  </si>
  <si>
    <t>302001AAA/CBSS判断签约和配置不一样，配置速率低于签约带宽
装机地址：湖北省宜昌市宜都市枝城镇白水港村西湖大道白水港村大桦智能安防公司1栋周边</t>
  </si>
  <si>
    <t>GZ202310031631211500</t>
  </si>
  <si>
    <t>李铸</t>
  </si>
  <si>
    <t>网速过慢
装机地址：湖北省宜昌市远安县鸣凤镇双利村简家河一期三组127号周边</t>
  </si>
  <si>
    <t>GZ202310031426530691</t>
  </si>
  <si>
    <t>彭长松</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</si>
  <si>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:071700992623
湖北省宜昌市远安县鸣凤镇北门村二组
用户反映宽带无法使用，光猫注册灯闪烁，用户要求尽快处理，请处理并回复</t>
  </si>
  <si>
    <t>OLT以上线路故障</t>
  </si>
  <si>
    <t>GZ202310031412440592</t>
  </si>
  <si>
    <t>崔朝玉</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</si>
  <si>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:用户来电反映宽带不能上网，刷新了还是不能上网，用户要求师傅上门维修，请处理并回复！</t>
  </si>
  <si>
    <t>GZ202310031302430088</t>
  </si>
  <si>
    <t>姜永</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</si>
  <si>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:用户来电表示家里网速很慢，光猫已用了10年，要求师傅上门维护（今天和明天在家，之后就不在家，尽快上门）</t>
  </si>
  <si>
    <t>光猫与业务速率不匹配</t>
  </si>
  <si>
    <t>GZ202310031300080074</t>
  </si>
  <si>
    <t>302004光猫与签约速率不匹配（端业不匹配）
装机地址：湖北省宜昌市东山开发区大连路太平鸟集团1栋A区4层</t>
  </si>
  <si>
    <t>GZ202310031258210058</t>
  </si>
  <si>
    <t>程周华</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</si>
  <si>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用户来电反馈宽带无法上网，表示光猫后面有根线接触不良，要求师傅上门查看一下</t>
  </si>
  <si>
    <t>GZ202310031200072109</t>
  </si>
  <si>
    <t>刘义光</t>
  </si>
  <si>
    <t>101004光猫断电离线
装机地址：湖北省宜昌市夷陵区小溪塔街道办事处冯家湾社区峡洲路弘扬小区3栋1单元4层402户</t>
  </si>
  <si>
    <t>GZ202310031120241813</t>
  </si>
  <si>
    <t>杨行星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</si>
  <si>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故障时间:2023-10-03
服务状态是否正常:是
设备灯显示:红灯
错误代码:无
是否重启设备:已重启未恢复
用户要求:上门维修</t>
  </si>
  <si>
    <t>GZ202310031102161673</t>
  </si>
  <si>
    <t>李小容</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</si>
  <si>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:光猫红灯，无法上网，要求师傅尽快联系处理</t>
  </si>
  <si>
    <t>GZ202310031058391648</t>
  </si>
  <si>
    <t>方圆</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</si>
  <si>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:宽带离线，光猫红灯</t>
  </si>
  <si>
    <t>GZ202310031045471541</t>
  </si>
  <si>
    <t>马涛</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</si>
  <si>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用户来电表示安装宽带时没有装机顶盒，现在需要安装，已告知要收调测费，用户认可</t>
  </si>
  <si>
    <t>GZ202310031035381464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</si>
  <si>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PON闪烁</t>
  </si>
  <si>
    <t>GZ202310031032381436</t>
  </si>
  <si>
    <t>张文进</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</si>
  <si>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长时间未使用，现在注册闪，已刷新重启，问题未解决，请师傅今天尽快上门维修。</t>
  </si>
  <si>
    <t>GZ202310031031241430</t>
  </si>
  <si>
    <t>高洪枚</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</si>
  <si>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t>
  </si>
  <si>
    <t>GZ202310031007381220</t>
  </si>
  <si>
    <t>高静</t>
  </si>
  <si>
    <t>GZ202310030944581028</t>
  </si>
  <si>
    <t>杨波</t>
  </si>
  <si>
    <t>无法打开网页，无法连接到网关，
装机地址：湖北省宜昌市枝江市马家店镇江口社区解放路262号周边</t>
  </si>
  <si>
    <t>GZ202310030928020885</t>
  </si>
  <si>
    <t>李建国</t>
  </si>
  <si>
    <t>22年Q3Q4重点客户判断省分:湖北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问题（现象）描述:用户反映宽带登录不上，需要维修人员上门帮助，一线解释不通，请协助
故障时间:2023-10-03
服务状态是否正常:是
设备灯显示:红灯
错误代码:无
是否重启设备:已重启未恢复
装机地址:湖北省宜昌市伍家区松林路民欣家园二期1栋2单元2楼203
用户要求:请维修人员上门处理</t>
  </si>
  <si>
    <t>GZ202310030926010868</t>
  </si>
  <si>
    <t>张梦婷</t>
  </si>
  <si>
    <t>301001光猫收发光功率异常
装机地址：湖北省宜昌市夷陵区东城城乡统筹发展试验区黄金卡社区夷兴九巷片区夷兴九巷52号周边</t>
  </si>
  <si>
    <t>GZ202310030914550792</t>
  </si>
  <si>
    <t>冯骄</t>
  </si>
  <si>
    <t>102002CBSS状态正常，AAA状态异常
装机地址：湖北省宜昌市夷陵区东城城乡统筹发展试验区郭家湾村东方大道万科理想城37栋1单元29楼2902</t>
  </si>
  <si>
    <t>TV业务平台和CDN故障</t>
  </si>
  <si>
    <t>GZ202310030914490790</t>
  </si>
  <si>
    <t>刘丽</t>
  </si>
  <si>
    <t>#2022重保客户#102002CBSS状态正常，AAA状态异常
装机地址：湖北省宜昌市宜都市枝城镇西湖大道西湖春天13栋1单元5楼501</t>
  </si>
  <si>
    <t>GZ202310030902390705</t>
  </si>
  <si>
    <t>郭艳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</si>
  <si>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</si>
  <si>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GZ202310030902270702</t>
  </si>
  <si>
    <t>郑宏</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</si>
  <si>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用户反映宽带无法使用，光猫亮红灯，请尽快安排师傅上门处理。</t>
  </si>
  <si>
    <t>GZ202310030853290650</t>
  </si>
  <si>
    <t>李浩宇</t>
  </si>
  <si>
    <t>302004光猫与签约速率不匹配（端业不匹配）
装机地址：湖北省宜昌市当阳市玉阳街道办事处子龙路社区南子巷片区南子巷光交附近1栋1单元6层601</t>
  </si>
  <si>
    <t>GZ202310030433440279</t>
  </si>
  <si>
    <t>屈万俊</t>
  </si>
  <si>
    <t>客户使用手厅一键诊断功能进行宽带故障诊断，诊断结果：1、请致电10010客服热线，为您进一步核查。给您带来的不便，敬请谅解。；2、请您检查光猫是否正常通电，如仍未解决，可点击一键报修，我们尽快为您处理。；3、您的宽带网络所连接的主干光纤中断，可点击一键报修，我们尽快为您处理。；4、请您检查光猫光纤接口是否松动、光猫光纤是否弯折，重启光猫，如仍未解决，可点击一键报修，我们尽快为您处理。；5、您所使用宽带后台配置异常，可点击一键报修，我们尽快为您处理。，故障描述：宽带无法上网
装机地址：湖北省宜昌市高新区东苑街道汕头路社区汕头路21号东苑小区7栋1单元4楼401</t>
  </si>
  <si>
    <t>GZ202310022206172416</t>
  </si>
  <si>
    <t>岳伦</t>
  </si>
  <si>
    <t>宽带报障-MODEM故障
装机地址：湖北省宜昌市当阳市玉阳街道办事处子龙路社区南子巷片区文旅局2栋1单元3层302</t>
  </si>
  <si>
    <t>GZ202310022157272379</t>
  </si>
  <si>
    <t>杨文东</t>
  </si>
  <si>
    <t>#2022重保客户#302004光猫与签约速率不匹配（端业不匹配）
装机地址：湖北省宜昌市当阳市玉阳办事处子龙路中央街区A区13栋2单元11楼1101</t>
  </si>
  <si>
    <t>GZ202310022129352247</t>
  </si>
  <si>
    <t>雷涌</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</si>
  <si>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用户表示刷新重启还是不能上网，要求安排师傅上门维修，尽快处理并回复</t>
  </si>
  <si>
    <t>GZ202310022045371991</t>
  </si>
  <si>
    <t>路沔松</t>
  </si>
  <si>
    <t>IPTV内容不完整/无法使用IPTV
CCTV5卡顿，其他频道正常，9月20号开始
装机地址：湖北省宜昌市西陵区葛洲坝街道石子岭社区葛洲坝合作有线宽带专用</t>
  </si>
  <si>
    <t>GZ202310022021021841</t>
  </si>
  <si>
    <t>刘正华</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</si>
  <si>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</si>
  <si>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GZ202310022010391795</t>
  </si>
  <si>
    <t>邹来萍</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</si>
  <si>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用户表示IPTV卡顿，刷新无效，要求上门处理。</t>
  </si>
  <si>
    <t>GZ202310021937001580</t>
  </si>
  <si>
    <t>曹传剑</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</si>
  <si>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向用户解释后用户不认可:用户反映电视无法观看，已自行调试无信源选项也无单独遥控器。要求师傅明天上门查看处理。</t>
  </si>
  <si>
    <t>GZ202310021924521507</t>
  </si>
  <si>
    <t>彭俊艇</t>
  </si>
  <si>
    <t>302004光猫与签约速率不匹配（端业不匹配）
装机地址：湖北省宜昌市当阳市河溶镇民耀村河溶BTO10组28号周边当阳市河溶镇民耀村十组28号</t>
  </si>
  <si>
    <t>GZ202310021923301498</t>
  </si>
  <si>
    <t>胡玖玲</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</si>
  <si>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光猫只有电源灯亮，其他灯不亮，重启无效，要求师傅上门处理</t>
  </si>
  <si>
    <t>GZ202310021855031300</t>
  </si>
  <si>
    <t>杨峰</t>
  </si>
  <si>
    <t>宽带报障-MODEM故障
装机地址：湖北省宜昌市西陵区西坝街道和平路社区西坝桥头路8路桥南小区西坝桥头路2号1栋2单元2楼41号</t>
  </si>
  <si>
    <t>GZ202310021849061260</t>
  </si>
  <si>
    <t>刘杰</t>
  </si>
  <si>
    <t>客户使用手厅一键诊断功能进行宽带故障诊断，诊断结果，故障描述：，故障描述：宽带无法上网
装机地址：湖北省宜昌市西陵区宜昌联通CBSS项目专用CPE地址</t>
  </si>
  <si>
    <t>固网派送失败，自动退单,已有在途工单，工单号：GZ202310021848591259</t>
  </si>
  <si>
    <t>GZ202310021831401140</t>
  </si>
  <si>
    <t>曹杨林</t>
  </si>
  <si>
    <t>#2022重保客户#网络不稳，经常掉线，特别是晚上6点开始
装机地址：湖北省宜昌市枝江市马家店镇经济园深圳路二巷17号周边</t>
  </si>
  <si>
    <t>GZ202310021824411082</t>
  </si>
  <si>
    <t>李琼芝</t>
  </si>
  <si>
    <t>[65岁以上老人]判断省分:湖北
获取入参:传入参数
是否本省:历史工单:无历史记录
判断用户是否有缴费开机记录:无缴费开机记录
:是
用户归属地:
:宽带
宽带:
获取基本信息:
:是
:
高级模板内容：
问题（现象）描述:宽带无法上网
故障时间:2023-10-02
服务状态是否正常:是
设备灯显示:正常
错误代码:无
是否重启设备:已重启未恢复
用户要求:上门维修加急</t>
  </si>
  <si>
    <t>GZ202310021727380724</t>
  </si>
  <si>
    <t>聂邦志</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</si>
  <si>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</si>
  <si>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GZ202310021720370687</t>
  </si>
  <si>
    <t>詹园园</t>
  </si>
  <si>
    <t>102002CBSS状态正常，AAA状态异常
装机地址：湖北省宜昌市当阳市玉阳办事处长坂路龙城帝景小区3栋三单元2层201</t>
  </si>
  <si>
    <t>GZ202310021515362350</t>
  </si>
  <si>
    <t>王小丽</t>
  </si>
  <si>
    <t>102002CBSS状态正常，AAA状态异常
装机地址：湖北省宜昌市当阳市玉阳办事处简朴寨片区玉阳路121号周边</t>
  </si>
  <si>
    <t>GZ202310021426311961</t>
  </si>
  <si>
    <t>周绍兴</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</si>
  <si>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线路是否正常:主干光纤中断您的宽带网络所连接的主干光纤中断。;
光猫是否正常:光猫断电/离线;
上网速度检测:光猫收发光功率异常,设备收光异常,光猫终端能力与签约速率不匹配;
设备收发光功率是否异常:无异常;
:
光信号灯闪红灯，要求安排师傅上门处理，尽快处理并回复</t>
  </si>
  <si>
    <t>GZ202310021351041702</t>
  </si>
  <si>
    <t>袁方梅</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</si>
  <si>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上网速度检测:光猫收发光功率异常,后台配置异常您所使用宽带后台配置异常,设备收光异常,光猫终端能力与签约速率不匹配;
设备收发光功率是否异常:无异常;
:
宽带无法上网，已经刷新重启还是不行</t>
  </si>
  <si>
    <t>GZ202310021243591229</t>
  </si>
  <si>
    <t>邹厚雨</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</si>
  <si>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用户表示宽带有半个月不能上网，要求安排师傅上门维修，尽快处理并回复</t>
  </si>
  <si>
    <t>GZ202310021201540919</t>
  </si>
  <si>
    <t>韩永保</t>
  </si>
  <si>
    <t>302002局方OLT设备收光功率异常。
装机地址：湖北省宜昌市秭归县茅坪镇新城华府小区2栋3单元10楼1001</t>
  </si>
  <si>
    <t>GZ202310021125140629</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</si>
  <si>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:宽带无法上网需要专人维修</t>
  </si>
  <si>
    <t>GZ202310011811182032</t>
  </si>
  <si>
    <t>周航</t>
  </si>
  <si>
    <t>102002CBSS状态正常，AAA状态异常
装机地址：湖北省宜昌市当阳市玉阳街道办事处新民村和悦家园1栋1单元5层11504</t>
  </si>
  <si>
    <t>GZ202310011617451248</t>
  </si>
  <si>
    <t>周继成</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</si>
  <si>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:用户表示上网很慢，自己测速只用50M，已在线排障无效，要求尽快处理。</t>
  </si>
  <si>
    <t>接入网网络侧设备（OLT、MXU/LAN等设备）故障</t>
  </si>
  <si>
    <t>GZ202310011446320609</t>
  </si>
  <si>
    <t>李进玉</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</si>
  <si>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</si>
  <si>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GZ202309301729492498</t>
  </si>
  <si>
    <t>吴云飞</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</si>
  <si>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:用户反映宽带无法使用，表示是外面的线断了，要求尽快上门处理。</t>
  </si>
  <si>
    <t>GZ202309301119412065</t>
  </si>
  <si>
    <t>向华</t>
  </si>
  <si>
    <t>101004光猫断电离线
装机地址：湖北省宜昌市枝江市白洋镇雅畈片区青峰四队100周边</t>
  </si>
  <si>
    <t>GZ202309271703412373</t>
  </si>
  <si>
    <t>蔡潇</t>
  </si>
  <si>
    <t>按处理结果向用户解释:是
node_41:
判断省分:除甘肃外
获取历史工单:无工单
判断省分:湖北
反馈的问题是否在对外电话的受理范围内:不在服务范围内
填写以下内容:下一步
判断省分:其他省分
问题发生时间：0；问题发生地点：0；问题现象：0；用户具体要求：0;联系电话：'0':
用户反映未经允许在用户房屋钉了个联通的箱子，用户要求给个解释，不然工信部投诉地址：湖北宜昌秭归县茅坪镇</t>
  </si>
  <si>
    <t>电线电缆：已通知维护人员现场核查处理，已向客户解释说明，表示知晓。</t>
  </si>
  <si>
    <t>GZ202309201716010783</t>
  </si>
  <si>
    <t>刘妹</t>
  </si>
  <si>
    <t>宽带报障-无法登陆
装机地址：湖北省宜昌市当阳市当阳乡镇营服中心4G-CPE项目卡186-0720-3494卡</t>
  </si>
  <si>
    <t>ZX202310021719261157</t>
  </si>
  <si>
    <t>向文连</t>
  </si>
  <si>
    <t>:不认可
判断省分:湖北
node_134:
获取入参:
node_180:
判断局方停机状态:
:
node_223::关停原因带“断卡、实时换机、境外漫游”字眼
:不认可
:
高级模板内容：
投诉问题描述:对局方半停
用户状态为:局方半停
停机原因:断卡2.0-湖北30天及以上睡眠卡风险用户打标（公众市场副卡）
前台是否按流程解释:是
用户要求:我处在线开机手机APP无法办理认证验证码一直发送到主卡无法去营业厅办理我处解释无效
第二联系电话:15571718815</t>
  </si>
  <si>
    <t>号码关停：断卡2.0-湖北30天及以上睡眠卡风险用户打标（公众市场副卡）AA。用户反映号码停机问题，经核实线上无法复机，建议客户通过手厅办理二次实人或到营业厅办理复机，因多次未联系上客户，如有疑问可在工作时间（08:30-12:00；14:00-17:30）致电我司宜昌联通13032700872</t>
  </si>
  <si>
    <t>ZX202310011639456279</t>
  </si>
  <si>
    <t>王献</t>
  </si>
  <si>
    <t>停机原因，断卡宜昌上报风险用户，希望线上复机，烦请处理，谢谢。不在宜昌，其他的联系方式13143341495</t>
  </si>
  <si>
    <t>号码关停：断卡宜昌上报风险用户AA。用户反映风险关停用户经核实断卡宜昌上报风险用户导致，已请客户通过手厅操作二次实人认证或到厅认证，用户知晓满意</t>
  </si>
  <si>
    <t>TS202309291647451244</t>
  </si>
  <si>
    <t>刘继武</t>
  </si>
  <si>
    <t>主办单位：湖北
客户类别：星级客户
10010是否打通：是
是否二次致电10015：是
是否联系：否
升级倾向：
号码归属省：湖北
SVIP等级：
1.问题类型:;
2.投诉类型:其他问题;
3.营业厅地址:;
4.位置信息:;
5.位置发生地:;
6.投诉内容:因为你们APP上实名制补登记业务单号处理不及时，导致我反复被限制服务，后来经过多次投诉，才处理业务单号，目前已解决实名制补登记，又因为限制服务经历，触发反电信诈骗，手机号又被限制服务！！！真是要疯了，能不能让人好好用呀！！人又在广西打工！我也是被搞崩溃了。
关联10010工单流水号：TS202309221150078304</t>
  </si>
  <si>
    <t>号码关停：①客户投诉产生的原因：号码关停。 ②客户投诉问题核查情况及解决方案：收到贵部转办后，我司立即组织调查。经核实因照片不合规非实名停机AA，经核实现号码已正常开通成功，现用户表示耽误工作，考虑到用户使用感知为用户办理 预存话费享50元话费优惠（湖北）。我司2023-09-30 11:43:49联系客户解释。 ③客户问题满意度：满意。 ④回单人：田群、联系方式：07176921001 回单成功</t>
  </si>
  <si>
    <t>TS202309281333051610</t>
  </si>
  <si>
    <t>主办单位：湖北
客户类别：星级客户
10010是否打通：是
是否二次致电10015：是
是否联系：是
升级倾向：无
号码归属省：湖北
SVIP等级：
精准预判内容：
[10转15（重复转接投诉）]
----
高级模板内容：
1*投诉问题描述:要求把号码开机尽快复机要求15分钟未承诺</t>
  </si>
  <si>
    <t>号码关停：非实名停机AA
①客户基本资料：业务号码：15672501818、客户姓名：刘芳、套餐情况：大云卡；客户反映号码关停的问题； 
②首次联系客户时间：2023-09-28 15:23:12
③投诉核查处理情况：收到贵部转办，我司立即组织核查，经核实，，客户反映号码15672501818非实名停机问题，由于客户号码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后台反馈未查询到用户操作实名的记录，之前已申请过临时开机，，现无法再次申请临时开机，用户无有效联系方式，我部联系不上，若用户再次来电，麻烦提供有效联系方式，或添加我部微信13032700872，谢谢
④答复客户时间及客户满意度评价：根据上述核实情况，集团高星协办工单，回单人：潘娥、联系方式：07176921001
⑤投诉核查关联材料：无</t>
  </si>
  <si>
    <t>TS202310021433347082</t>
  </si>
  <si>
    <t>路爽</t>
  </si>
  <si>
    <t>用户要求转接视频客服，未说明问题，未提供其他号码，CB受限，请跟进谢谢</t>
  </si>
  <si>
    <t>号码关停：集团鹰眼监测诈骗停机（异常换机）AA。用户反映号码关停，客户可回传以下资料：身份证正、反面照，SIM卡及开机承诺函至13032700872微信号，审核通过后办理开机。认可满意</t>
  </si>
  <si>
    <t>BL202310021952412327</t>
  </si>
  <si>
    <t>覃兵祥</t>
  </si>
  <si>
    <t>"""&gt;业务号码&gt;15629384088；&gt;号码归属地&gt;宜昌；&gt;产品名称&gt;芒果TV10G流量加月会员合约包；&gt;产品代码&gt;80006702；&gt;产品编码&gt;8000670200；&gt;订购时间&gt;2023-08-2116:52:43；&gt;核查情况&gt;平台故障；&gt;不规范定制分类&gt;平台故障，无法判责；&gt;退费金额&gt;38.01元；&gt;退费时间&gt;2023-10-3；&gt;投诉内容&gt;&gt;
------
高级模板内容：
赔付类型：:增值业务争议
CBSS账单扣费名称：:芒果TV10G流量加月会员合约包
办理渠道:无
赔付月份：:2023年8月、2023年9月、2023年10月
返还倍率:单倍
赔付金额：:38.01
是否已经取消业务:是
是否承诺退费：:是
用户是否需要回复：:否
用户要求：:退费</t>
  </si>
  <si>
    <t>TS202310031038422484</t>
  </si>
  <si>
    <t>胡翠芳</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</si>
  <si>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反应问题涉及场景:诱导订购（业务与实际宣传不符）
产品名称:	哔哩哔哩15G流量加会员月包
争议月份:2023年9月、2023年10月
是否承诺退费:是
承诺退费金额:50
是否取消业务（如取消失败，需加上系统报错的提示）:是
是否需要回复:否
用户要求:退费</t>
  </si>
  <si>
    <t>BL202310022037310210</t>
  </si>
  <si>
    <t>&gt;业务号码&gt;071700026421;&gt;号码归属地&gt;宜昌;&gt;产品名称&gt;徕吧对战，影视会员连续包月;&gt;产品代码&gt;无，无;&gt;产品编码&gt;2400000811，2400023504;&gt;订购时间&gt;2023-10-0211:08:15，2023-08-0209:37:49	;&gt;核查情况&gt;平台故障;&gt;不规范定制分类&gt;平台故障，无法判责;&gt;赔付金额&gt;30元，89.7元;&gt;退费时间&gt;2023-10-03;&gt;投诉内容&gt;判断省分:其他省分
:增值业务争议
判断省分:湖北
:固网
:是
:不认可
:小于等于500元，且仅限单倍、月份不超过12个月
:
高级模板内容：
赔付类型：:增值业务争议
CBSS账单扣费名称：:TV增值-应用-游戏、TV增值-娱乐-沃家高清VIP
办理渠道:电视
赔付月份：:2023年8月、2023年9月、2023年10月
返还倍率:单倍
赔付金额：:119.7
是否已经取消业务:否
是否承诺退费：:是
用户是否需要回复：:否
用户要求：:退费</t>
  </si>
  <si>
    <t>BL202310031243020666</t>
  </si>
  <si>
    <t>&gt;业务号码&gt;071700305240；&gt;号码归属地&gt;宜昌；&gt;产品名称&gt;优享少儿连续包月；&gt;产品代码&gt;无；&gt;产品编码&gt;2400035613；&gt;订购时间&gt;2023-06-2718:52:30；&gt;核查情况&gt;平台故障；&gt;不规范定制分类&gt;平台故障，无法判责；&gt;退费金额&gt;99.5元；&gt;退费时间&gt;2023/10/3；&gt;投诉内容&gt;
高级模板内容：
赔付类型：:增值业务争议
CBSS账单扣费名称：:优享少儿连续包月
办理渠道:宽带支付（验证码）
赔付月份：:2023年6月、2023年7月、2023年8月、2023年9月、2023年10月
返还倍率:单倍
赔付金额：:99.5
是否已经取消业务:是
是否承诺退费：:是
用户是否需要回复：:否
用户要求：:退费</t>
  </si>
  <si>
    <t>BL202310021733510553</t>
  </si>
  <si>
    <t>李云斐</t>
  </si>
  <si>
    <t>&gt;业务号码&gt;071700330171；&gt;号码归属地&gt;宜昌；&gt;产品名称&gt;健康魔方，智享音乐；&gt;产品代码&gt;24000593，24000064；&gt;产品编码&gt;2400059300，2400006421；&gt;订购时间&gt;2023-10-0212:59:04，2023-02-2413:43:40；&gt;核查情况&gt;平台故障；&gt;不规范定制分类&gt;平台故障，无法判责；&gt;退费金额&gt;25元，261元；&gt;退费时间&gt;2023-10-03；&gt;投诉内容&gt;
高级模板内容：
赔付类型：:增值业务争议
CBSS账单扣费名称：:增值业务费_TV增值
办理渠道:电视
赔付月份：:2023年2月、2023年3月、2023年4月、2023年5月、2023年6月、2023年7月、2023年8月、2023年9月、2023年10月
返还倍率:单倍
赔付金额：:286
是否已经取消业务:是
是否承诺退费：:是
用户是否需要回复：:是
用户要求：:尽快联系处理</t>
  </si>
  <si>
    <t>TS202310031139231760</t>
  </si>
  <si>
    <t>何宝胜</t>
  </si>
  <si>
    <t>#2022重保客户#主办单位：湖北
客户类别：普通客户
10010是否打通：否
是否二次致电10015：是
是否联系：否
升级倾向：
号码归属省：湖北
SVIP等级：
1.问题类型:;
2.投诉类型:增值业务费争议;
3.营业厅地址:;
4.位置信息:;
5.位置发生地:;
6.投诉内容:没定的业务曾加了，只前也一样。
争议金额:0.00
需要退订业务:否</t>
  </si>
  <si>
    <t>"计费争议-SP扣费①客户投诉产生的原因：增值业务计费争议。
②客户投诉问题核查情况及解决方案：收到贵部转办后，我司立即组织调查。经核实， 用户成员号码13207204552订购产品名称视频彩铃乐享会员6元包月，产品代码为90115，订购时间21年8月，取消时间为23年10月，6元/月，合计扣费27个月，累计产生费用合计162元，订购方式为集团统一认证平台” 短信验证码，有二次确认过程，不存在订购违规现象。考虑用户使用感知，网站方已取消屏蔽并于10月10日前退费162元到账，此费用不可抵扣往月欠费及打印发票，满意。我司于2023-10-03 16:53:38联系解释以上情况。
③客户问题满意度：满意。
④回单人：颜晶 6921001."</t>
  </si>
  <si>
    <t>BL202310030811241080</t>
  </si>
  <si>
    <t>陶海军</t>
  </si>
  <si>
    <t>&gt;业务号码&gt;071700375175；&gt;号码归属地&gt;宜昌；&gt;产品名称&gt;影视会员连续包月；&gt;产品代码&gt;无；&gt;产品编码&gt;2400023504；&gt;订购时间&gt;2021-09-0508:37:21；&gt;核查情况&gt;平台故障；&gt;不规范定制分类&gt;平台故障，无法判责；&gt;退费金额&gt;328.9元；&gt;退费时间&gt;2023年10月3日；&gt;投诉内容&gt;
高级模板内容：
赔付类型：:增值业务争议
CBSS账单扣费名称：:增值业务费_TV增值-娱乐-沃家高清VIP_TV增值-娱乐-沃家高清VIP
办理渠道:TV
赔付月份：:2022年11月、2022年12月、2023年1月、2023年2月、2023年3月、2023年4月、2023年8月、2023年7月、2023年6月、2023年5月、2023年9月
返还倍率:单倍
赔付金额：:328.9
是否已经取消业务:是
是否承诺退费：:是
用户是否需要回复：:否
用户要求：:用户要求退费</t>
  </si>
  <si>
    <t>TS202310021134232252</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</si>
  <si>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202309月增值业务费:增值业务-联通爱听-少儿优选20元包20
202310月增值业务费:增值业务-联通爱听-少儿优选20元包20
争议金额:40.00
需要退订业务:否</t>
  </si>
  <si>
    <t>SP-增值业务①客户投诉产生的原因：客户反映取消增值业务扣费问题
②客户投诉问题核查情况及解决方案：收到贵部转办后，我司立即组织调查。经核实，客户反映联通爱听-少儿优选20元包（90559）扣费问题，核实为用户误操作开通，已发网站取消屏蔽，网站承诺3个工作日内退还9-10月费用40元，现金退费到账，可打印发票，满意。
③客户问题满意度：我司于2023-10-02 12:42:10联系客户满意。
④回单人:胡春燕；联系电话：07176921001</t>
  </si>
  <si>
    <t>BL202310031136581965</t>
  </si>
  <si>
    <t>覃斯海</t>
  </si>
  <si>
    <t>&gt;业务号码&gt;071700928525；&gt;号码归属地&gt;宜昌；&gt;产品名称&gt;智享音乐；&gt;产品代码&gt;无；&gt;产品编码&gt;2400006421；&gt;订购时间&gt;2023-01-2618:55:24；&gt;核查情况&gt;平台故障；&gt;不规范定制分类&gt;平台故障，无法判责；&gt;退费金额&gt;29元；&gt;退费时间&gt;2023年10月3日；&gt;投诉内容&gt;
高级模板内容：
赔付类型：:增值业务争议
CBSS账单扣费名称：:增值业务费_TV增值-应用-音乐_TV增值-应用-音乐
办理渠道:IPTV电视
赔付月份：:2023年10月
返还倍率:单倍
赔付金额：:29
是否已经取消业务:是
是否承诺退费：:是
用户是否需要回复：:否
用户要求：:已承诺退费无需回复，退费到主卡18671799179上</t>
  </si>
  <si>
    <t>TS202310031545120554</t>
  </si>
  <si>
    <t>王军成</t>
  </si>
  <si>
    <t>#2022重保客户#主办单位：湖北
客户类别：普通客户
10010是否打通：是
是否二次致电10015：是
是否联系：是
升级倾向：无
号码归属省：湖北
SVIP等级：
用户来电反映对于号码之前收取104元的费用不认可，已解释不认可，烦请尽快处理谢谢</t>
  </si>
  <si>
    <t>计费争议-SP扣费：
①客户基本资料：业务号码：15587937090、客户姓名：王军成、套餐情况：幸福家家乐59元套餐；客户反映订购乐动彩铃6元包月和5G加油包29元10GB的问题； 
②首次联系客户时间：2023-10-03 17:11:20
③投诉核查处理情况：收到贵部转办，我司立即组织核查，经核实，用户反馈乐动彩铃6元包月和5G加油包29元10GB的问题，经核实，用户经核实，客户订购产品名称为乐动彩铃6元包月，产品代码为49004947，SP标识为 90115 ，推广短信链接订购，订购时间2023-08-31 21:59:54  ，累计产生费用共计12元，有二次确认过程，不存在订购违规现象。考虑客户使用感知，前期已退6元，考虑用户感知，本月补退6元，另用户反馈于2023-08-10 17:41:09通过APP订购5G加油包29元10GB业务，已于2023-09-01 09:11:55取消，前期已退29元，现补退9月份费用29元，以上共计35元，24小时到帐，此费用可抵扣月租，不可打印账单发票，满意。
④答复客户时间及客户满意度评价：根据上述核实情况，我司于2023-10-03 17:11:20联系客户满意，回单人：潘娥、联系方式：07176921001
⑤投诉核查关联材料：无</t>
  </si>
  <si>
    <t>TS202310020948431649</t>
  </si>
  <si>
    <t>吴泽轩</t>
  </si>
  <si>
    <t>主办单位：湖北
客户类别：普通客户
10010是否打通：否
是否二次致电10015：是
是否联系：否
升级倾向：
号码归属省：湖北
SVIP等级：
1.问题类型:;
2.投诉类型:退订争议;
3.营业厅地址:;
4.位置信息:;
5.位置发生地:;
6.投诉内容:vr动漫包20元的
你们联通自动给我开通的业务，没有经过本人同意就擅自开通了收取了两个月的费用总共40元，打10010投诉一直不给处理，钱也没有退回</t>
  </si>
  <si>
    <t>计费争议-SP扣费：
①客户投诉产生的原因：用户反馈订购5G-VR动漫黄金包业务问题，
②客户投诉问题核查情况及解决方案：收到贵部转办后，我司立即组织调查。经核实，用户反馈订购5G-VR动漫黄金包问题，经核实，客户订购产品名称为5G-VR动漫黄金包，产品代码为66002536，SP标识为90559，推广短信链接订购，订购时间2023-08-06 08:52:35月，累计产生费用共计40元，有二次确认过程，不存在订购违规现象。考虑客户使用感知，网站方已取消屏蔽并于2023-09-06 10:36:17已退了20元，现补退20元，已于2023-10-02 10:06:18到帐，此费用不可打印发票，满意。
③客户问题满意度：满意
④回单人：潘娥、联系方式：07176921001"</t>
  </si>
  <si>
    <t>BL202310020858381995</t>
  </si>
  <si>
    <t>何明光</t>
  </si>
  <si>
    <t>[65岁以上老人]判断省分:其他省分
:增值业务争议
判断省分:湖北
:移网
:在补救范围内
:不认可
:小于等于500元，且仅限单倍、月份不超过12个月
:
高级模板内容：
赔付类型：:增值业务争议
CBSS账单扣费名称：:_增值业务-儿童娱乐早教包，5G炫彩通信助理包-云盘版（首月5元半价）
办理渠道:无
赔付月份：:2023年1月、2023年2月、2023年3月、2023年4月、2023年5月、2023年6月、2023年7月、2023年8月、2023年9月、2022年1月、2022年2月、2022年3月、2022年4月、2022年5月、2022年6月、2022年7月、2022年8月、2022年9月、2022年10月、2022年11月、2022年12月、2021年6月、2021年7月、2021年8月、2021年9月、2021年10月、2021年11月、2021年12月
返还倍率:单倍
赔付金额：:1
是否已经取消业务:是
是否承诺退费：:是
用户是否需要回复：:否
用户要求：:要求退费请尽快处理谢谢</t>
  </si>
  <si>
    <t>计费争议-SP扣费：用户反映儿童娱乐早教包开通问题，经核实，客户订购产品名称为儿童娱乐早教包，产品代码为6600127900，SP标识为90559，推广短信链接订购，订购时间82021-06-05 08:07:36，累计产生费用共计232元，有二次确认过程，不存在订购违规现象。考虑客户使用感知，网站方已取消屏蔽并于三个工作日退费232元话费到账，此费用可抵扣月租，不可打印账单发票，另用户反馈开通5G炫彩通信助理包-云盘版业务问题，经核实，为城区伍家区睿晟合作厅于2022-12-03 11:23:08为用户推荐开通，已取消，考虑用户感知，申请退23.1-23.10月费用，合计100元，预计7日前到帐，此费用不可打印发票，满意。</t>
  </si>
  <si>
    <t>BL202310021221230760</t>
  </si>
  <si>
    <t>闫小茜</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</si>
  <si>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CBSS账单扣费名称：:增值业务费_增值业务-金太阳点读宝20元_增值业务-金太阳点读宝20元
办理渠道:无
赔付月份：:2023年10月
返还倍率:单倍
赔付金额：:20
是否已经取消业务:是
是否承诺退费：:是
用户是否需要回复：:否
用户要求：:退费，前期处理了9月份的费用，目前十月份也产生了20元费用，也要求退费</t>
  </si>
  <si>
    <t>计费争议-SP扣费：用户反映金太阳点读宝20元开通问题，经核实，客户订购产品名称为金太阳点读宝20元，产品代码为90559，有二次确认过程，不存在订购违规现象。考虑客户使用感知，网站方已取消屏蔽并已退费20元赠费方式到账，此费用可打印账单发票，满意。</t>
  </si>
  <si>
    <t>TS202310021720570952</t>
  </si>
  <si>
    <t>许杰</t>
  </si>
  <si>
    <t>高级模板内容：
投诉问题描述:用户来电到本月的月租费用不认可，表示自己的套餐是159元就包含宽带和副卡，已经向用户解释副卡需要收取费用，用户不理解，请处理
争议月份:2023年10月
争议金额:189
用户要求:用户对本月账单不认可，要求投诉</t>
  </si>
  <si>
    <t>计费争议-SP扣费：用户反映手机彩铃沃音乐精选10元包月业务开通问题，经核实，客户订购产品名称为手机彩铃沃音乐精选10元包月，产品代码为49004937，SP标识为 90115 ，推广短信链接订购，订购时间 2023-10-02 06:33:13 ，累计产生费用共计10元，有二次确认过程，不存在订购违规现象。考虑客户使用感知，网站方已取消屏蔽并于24小时退费10元现金方式到账，此费用可抵扣月租，不可打印账单发票，另用户反馈副卡18671731315扣费问题，已按用户要求取消，考虑用户感知，申请退23.3-9月部分副卡费用，合计50元，24小时到帐，此费用不可打印发票，满意。</t>
  </si>
  <si>
    <t>TS202310021853080540</t>
  </si>
  <si>
    <t>刘青云</t>
  </si>
  <si>
    <t>高级模板内容：
投诉问题描述:用户来电表示自己没有开通增值业务，前台已按流程解释，用户不认可
业务名称:穿越火线流量权益-小沃-腾讯-包月12元，沃阅读-奇妙幻想动漫15元包
争议月份:2023年8月、2023年9月、2023年10月
争议金额:81
是否已经取消业务:是
是否承诺退费:否
用户要求:退费</t>
  </si>
  <si>
    <t>计费争议-SP扣费：用户反映增值业务开通问题，经核实，客户订购产品名称为穿越火线流量权益-小沃-腾讯-包月12元98177，8-10月扣费36元，奇妙幻想动漫 88392 7-10月扣费60元，，累计产生费用共计96元，有二次确认过程，不存在订购违规现象。考虑客户使用感知，网站方已取消屏蔽并于3个工作日内现金退费72元，,此费用可打印账单发票，我部赠费到账24元，不可打印发票，满意。</t>
  </si>
  <si>
    <t>BL202310031049550965</t>
  </si>
  <si>
    <t>成德益</t>
  </si>
  <si>
    <t>&gt;业务号码&gt;13227251687；&gt;号码归属地&gt;宜昌；&gt;产品名称&gt;5G-VR教育黄金包；&gt;产品代码&gt;66002527；&gt;产品编码&gt;6600252700；&gt;订购时间&gt;2023-08-1208:29:09；&gt;核查情况&gt;平台故障；&gt;不规范定制分类&gt;平台故障，无法判责；&gt;退费金额&gt;60元；&gt;退费时间&gt;2023-10-3；&gt;投诉内容&gt;--------------
高级模板内容：
赔付类型：:增值业务争议
CBSS账单扣费名称：:	5G-VR教育黄金包
办理渠道:沃悦读_WAP门户
赔付月份：:2023年8月、2023年9月、2023年10月
返还倍率:单倍
赔付金额：:60
是否已经取消业务:是
是否承诺退费：:是
用户是否需要回复：:否
用户要求：:要求退费60元，并屏蔽10016</t>
  </si>
  <si>
    <t>BL202310031251220790</t>
  </si>
  <si>
    <t>彭玉梅</t>
  </si>
  <si>
    <t>&gt;业务号码&gt;13227263069；&gt;号码归属地&gt;宜昌；&gt;产品名称&gt;联通爱听-少儿优选20元包；&gt;产品代码&gt;66003008；&gt;产品编码&gt;6600300800；&gt;订购时间&gt;2023-07-2012:12:38；&gt;核查情况&gt;平台故障；&gt;不规范定制分类&gt;平台故障，无法判责；&gt;退费金额&gt;80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CBSS账单扣费名称：:联通爱听-少儿优选20元包
办理渠道:SP平台接入
赔付月份：:2023年7月、2023年8月、2023年9月、2023年10月
返还倍率:单倍
赔付金额：:80
是否已经取消业务:是
是否承诺退费：:是
用户是否需要回复：:否
用户要求：:退费</t>
  </si>
  <si>
    <t>BL202310021825081284</t>
  </si>
  <si>
    <t>吴蜜</t>
  </si>
  <si>
    <t>&gt;业务号码&gt;13264915572；&gt;号码归属地&gt;宜昌；&gt;产品名称&gt;自然拼读钻石会员卡；&gt;产品代码&gt;66001422；&gt;产品编码&gt;6600142200；&gt;订购时间&gt;2023-10-0216:22:06；&gt;核查情况&gt;平台故障；&gt;不规范定制分类&gt;平台故障，无法判责；&gt;退费金额&gt;20元；&gt;退费时间&gt;2023年10月3日；&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是否承诺退费：:是
用户是否需要回复：:否
用户要求：:已承诺退费请尽快处理</t>
  </si>
  <si>
    <t>BL202310021659230058</t>
  </si>
  <si>
    <t>杨海蓉</t>
  </si>
  <si>
    <t>&gt;业务号码&gt;13277399708；&gt;号码归属地&gt;宜昌；&gt;产品名称&gt;乐铃云盘包（次月生效）-湖北-3元；&gt;产品代码&gt;无；&gt;产品编码&gt;91271445；&gt;订购时间&gt;2023-09-0100:00:00；&gt;核查情况&gt;平台故障；&gt;不规范定制分类&gt;平台故障，无法判责；&gt;退费金额&gt;6元；&gt;退费时间&gt;2023年10月3日；&gt;投诉内容&gt;
高级模板内容：
赔付类型：:增值业务争议
CBSS账单扣费名称：:乐铃云盘包（次月生效）-湖北-3元
办理渠道:无
赔付月份：:2023年9月、2023年10月
返还倍率:单倍
赔付金额：:6
是否已经取消业务:是
是否承诺退费：:是
用户是否需要回复：:否
用户要求：:退费</t>
  </si>
  <si>
    <t>BL202310021741030699</t>
  </si>
  <si>
    <t>姚军</t>
  </si>
  <si>
    <t>&gt;业务号码&gt;15549340373；&gt;号码归属地&gt;宜昌；&gt;产品名称&gt;畅行会员S-包月-15元；&gt;产品代码&gt;21002422；&gt;产品编码&gt;2100242200；&gt;订购时间&gt;2023-10-0207:26:14；&gt;核查情况&gt;平台故障；&gt;不规范定制分类&gt;平台故障，无法判责；&gt;退费金额&gt;15元；&gt;退费时间&gt;2023-10-03；&gt;投诉内容&gt;
--------------
高级模板内容：
赔付类型：:增值业务争议
CBSS账单扣费名称：:增值业务-畅行会员S-包月-15元和流量叠加包月套餐费
办理渠道:湖北杭州翔羽线上业务代理
赔付月份：:2023年10月
返还倍率:单倍
赔付金额：:20
是否已经取消业务:是
是否承诺退费：:是
用户是否需要回复：:否
用户要求：:退费</t>
  </si>
  <si>
    <t>BL202310031326401332</t>
  </si>
  <si>
    <t>胡倩倩</t>
  </si>
  <si>
    <t>&gt;业务号码&gt;15571727558；&gt;号码归属地&gt;宜昌；&gt;产品名称&gt;5G-VR教育黄金包；&gt;产品代码&gt;66002527；&gt;产品编码&gt;6600252700；&gt;订购时间&gt;2023-08-0609:48:45；&gt;核查情况&gt;平台故障；&gt;不规范定制分类&gt;平台故障，无法判责；&gt;退费金额&gt;60元；&gt;退费时间&gt;2023年10月3日；&gt;投诉内容&gt;
高级模板内容：
赔付类型：:增值业务争议
CBSS账单扣费名称：:增值业务-5G-VR教育黄金包
办理渠道:/
赔付月份：:2023年8月、2023年9月、2023年10月
返还倍率:单倍
赔付金额：:60
是否已经取消业务:是
是否承诺退费：:是
用户是否需要回复：:否
用户要求：:退费</t>
  </si>
  <si>
    <t>BL202310030853101438</t>
  </si>
  <si>
    <t>梅建新</t>
  </si>
  <si>
    <t>&gt;业务号码&gt;15572757116；&gt;号码归属地&gt;宜昌；&gt;产品名称&gt;金太阳点读宝20元；&gt;产品代码&gt;66001320；&gt;产品编码&gt;6600132000；&gt;订购时间&gt;2023-10-0113:52:02；&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用户要求：:尽快核实办理，谢谢</t>
  </si>
  <si>
    <t>BL202310021814491127</t>
  </si>
  <si>
    <t>陈德银</t>
  </si>
  <si>
    <t>&gt;业务号码&gt;15572773738；&gt;号码归属地&gt;宜昌；&gt;产品名称&gt;沃阅读知涯升学20元特价包；&gt;产品代码&gt;66002207；&gt;产品编码&gt;6600220700；&gt;订购时间&gt;2023-09-2608:46:13；&gt;核查情况&gt;平台故障；&gt;不规范定制分类&gt;平台故障，无法判责；&gt;退费金额&gt;40元；&gt;退费时间&gt;2023/10/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办理渠道:SP平台接入
赔付月份：:2023年9月、2023年10月
返还倍率:单倍
赔付金额：:40
是否已经取消业务:是
是否承诺退费：:是
用户是否需要回复：:否
用户要求：:退费</t>
  </si>
  <si>
    <t>BL202310030858171495</t>
  </si>
  <si>
    <t>李昊含</t>
  </si>
  <si>
    <t>判断省分:湖北
:增值业务费用争议（含炫彩通信助理包云盘版等组合类增值业务）
:移网
:在补救范围内
:不认可
:小于等于500元，且仅限单倍、月份不超过12个月
:
高级模板内容：
赔付类型：:增值业务争议
CBSS账单扣费名称：:	沃阅读-投资管理课-包月20元
办理渠道:沃悦读_WAP门户
赔付月份：:2023年10月
返还倍率:单倍
赔付金额：:20
是否已经取消业务:是
是否承诺退费：:是
用户是否需要回复：:否
用户要求：:要求退费（已承诺退费）</t>
  </si>
  <si>
    <t>BL202310021917021956</t>
  </si>
  <si>
    <t>乔玉英</t>
  </si>
  <si>
    <t>&gt;业务号码&gt;15586369322；&gt;号码归属地&gt;宜昌市；&gt;产品名称&gt;金太阳点读宝20元；&gt;产品代码&gt;66001320；&gt;产品编码&gt;6600132000；&gt;订购时间&gt;2023-10-0217:22:25；&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用户要求：:要求退费</t>
  </si>
  <si>
    <t>BL202310030932592040</t>
  </si>
  <si>
    <t>曹燕梅</t>
  </si>
  <si>
    <t>&gt;业务号码&gt;15629362495；&gt;号码归属地&gt;宜昌；&gt;产品名称&gt;金太阳点读宝20元；&gt;产品代码&gt;66001320；&gt;产品编码&gt;6600132000；&gt;订购时间&gt;2023-10-0309:21:18；&gt;核查情况&gt;平台故障；&gt;不规范定制分类&gt;平台故障，无法判责；&gt;退费金额&gt;20元；&gt;退费时间&gt;2023年10月3日；&gt;投诉内容&gt;
高级模板内容：
赔付类型：:增值业务争议
CBSS账单扣费名称：:金太阳点读宝20元
办理渠道:沃悦读_WAP门户
赔付月份：:2023年10月
返还倍率:单倍
赔付金额：:20
是否已经取消业务:是
是否承诺退费：:是
用户是否需要回复：:否
用户要求：:客户来电表示没有办理，前台已承诺退费，请核实处理，谢谢！</t>
  </si>
  <si>
    <t>BL202310021659460065</t>
  </si>
  <si>
    <t>黄显萍</t>
  </si>
  <si>
    <t>&gt;业务号码&gt;15629364489；&gt;号码归属地&gt;宜昌；&gt;产品名称&gt;互娱乐付动感15元包，联通助理-智能应答5元（首月免费）；&gt;产品代码&gt;90001318，90790580；&gt;产品编码&gt;9000131800，无；&gt;订购时间&gt;2018-08-2621:07:00，2021-08-1110:28:05；&gt;核查情况&gt;平台故障；&gt;不规范定制分类&gt;平台故障，无法判责；&gt;退费金额&gt;150元，50元；&gt;退费时间&gt;2023-10-3；&gt;投诉内容&gt;--------------
高级模板内容：
赔付类型：:增值业务争议
CBSS账单扣费名称：:联通助理-智能应答5元（首月免费）	互娱乐付动感15元包
办理渠道:未查询到
赔付月份：:2023年1月、2023年2月、2023年3月、2023年4月、2023年5月、2023年6月、2023年7月、2023年8月、2023年9月、2023年10月
返还倍率:单倍
赔付金额：:200
是否已经取消业务:是
是否承诺退费：:是
用户是否需要回复：:否
用户要求：:退费</t>
  </si>
  <si>
    <t>BL202310022115190473</t>
  </si>
  <si>
    <t>屈坤林</t>
  </si>
  <si>
    <t>&gt;业务号码&gt;15629379736；&gt;号码归属地&gt;宜昌；&gt;产品名称&gt;25元异型流量权益红包【超享版】，哔哩哔哩10GB流量加会员轻合约包；&gt;产品代码&gt;65000140，65000190；&gt;产品编码&gt;6500014000，6500019000；&gt;订购时间&gt;2023-09-3018:39:20，2023-09-1515:22:07；&gt;核查情况&gt;平台故障；&gt;不规范定制分类&gt;平台故障，无法判责；&gt;退费金额&gt;50元，30元；&gt;退费时间&gt;2023-10-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CBSS账单扣费名称：:增值业务-25元异型流量权益红包【超享版】，-哔哩哔哩10GB流量加会员轻合约包_增值业务
办理渠道:宽带在线营销渠道
赔付月份：:2023年9月、2023年10月
返还倍率:单倍
赔付金额：:80
是否已经取消业务:否
是否承诺退费：:是
用户是否需要回复：:否
用户要求：:用户要求尽快退费，并且取消业务，前台已按已按规范验证用户信息成功，用户无法接收验证码，请协助处理</t>
  </si>
  <si>
    <t>BL202310021656370008</t>
  </si>
  <si>
    <t>彭正东</t>
  </si>
  <si>
    <t>&gt;业务号码&gt;15671076805；&gt;号码归属地&gt;宜昌；&gt;产品名称&gt;5G精品听读PLUS会员，主题彩铃6元包月；&gt;产品代码&gt;66003045，49004917；&gt;产品编码&gt;6600304500，4900491700；&gt;订购时间&gt;2023-08-2611:52:54，2023-09-3020:55:48；&gt;核查情况&gt;平台故障；&gt;不规范定制分类&gt;平台故障，无法判责；&gt;退费金额&gt;20元，6元；&gt;退费时间&gt;2023年10月3日；&gt;投诉内容&gt;
高级模板内容：
赔付类型：:增值业务争议
CBSS账单扣费名称：:主题彩铃6元包月，5G精品听读PLUS会员
办理渠道:无
赔付月份：:2023年10月
返还倍率:单倍
赔付金额：:26
是否已经取消业务:是
是否承诺退费：:是
用户是否需要回复：:否
用户要求：:用户要求退费，麻烦核实处理，谢谢</t>
  </si>
  <si>
    <t>BL202310031401551840</t>
  </si>
  <si>
    <t>韩宝杰</t>
  </si>
  <si>
    <t>&gt;业务号码&gt;15672523836；&gt;号码归属地&gt;宜昌；&gt;产品名称&gt;哔哩哔哩15G流量加会员月包；&gt;产品代码&gt;80006723；&gt;产品编码&gt;8000672300；&gt;订购时间&gt;2023-10-0219:16:41；&gt;核查情况&gt;平台故障；&gt;不规范定制分类&gt;平台故障，无法判责；&gt;退费金额&gt;25元；&gt;退费时间&gt;2023/10/03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CBSS账单扣费名称：:_增值业务-哔哩哔哩15G流量加会员月包
办理渠道:线上
赔付月份：:2023年10月
返还倍率:单倍
赔付金额：:25
是否已经取消业务:否
是否承诺退费：:是
用户是否需要回复：:否
用户要求：:取消，退费。</t>
  </si>
  <si>
    <t>BL202310031014560293</t>
  </si>
  <si>
    <t>黄凡</t>
  </si>
  <si>
    <t>&gt;业务号码&gt;18608607561；&gt;号码归属地&gt;宜昌；&gt;产品名称&gt;沃阅读-投资管理课-包月20元；&gt;产品代码&gt;66002692；&gt;产品编码&gt;6600269200；&gt;订购时间&gt;2023-08-0605:34:16；&gt;核查情况&gt;平台故障；&gt;不规范定制分类&gt;平台故障，无法判责；&gt;退费金额&gt;60元；&gt;退费时间&gt;2023年10月3日；&gt;投诉内容&gt;
高级模板内容：
赔付类型：:增值业务争议
CBSS账单扣费名称：:沃阅读-投资管理课-包月20元
办理渠道:无
赔付月份：:2023年8月、2023年9月、2023年10月
返还倍率:单倍
赔付金额：:60
是否已经取消业务:是
是否承诺退费：:是
用户是否需要回复：:否
用户要求：:用户来电称没有办理过沃阅读-投资管理课-包月20元，要求取消并退费，请协助处理</t>
  </si>
  <si>
    <t>BL202310021638222215</t>
  </si>
  <si>
    <t>陈颖</t>
  </si>
  <si>
    <t>&gt;业务号码&gt;18671779596；&gt;号码归属地&gt;宜昌；&gt;产品名称&gt;:视频彩铃悦看版8元包月；&gt;产品代码&gt;49004923；&gt;产品编码&gt;4900492300；&gt;订购时间&gt;	2023-09-2909:43:57；&gt;核查情况&gt;平台故障；&gt;不规范定制分类&gt;平台故障，无法判责；&gt;退费金额&gt;16元；&gt;退费时间&gt;2023-10-03；&gt;投诉内容&gt;
高级模板内容：
赔付类型：:增值业务争议
CBSS账单扣费名称：:视频彩铃悦看版8元包月
SP产品ID/元素ID：:/
办理渠道:SP查询/退订/订购
赔付月份：:2023年9月、2023年10月
返还倍率:单倍
赔付金额：:16
是否已经取消业务:是
是否承诺退费：:是
用户是否需要回复：:否
用户要求：:退费</t>
  </si>
  <si>
    <t>BL202310031132141843</t>
  </si>
  <si>
    <t>许春林</t>
  </si>
  <si>
    <t>&gt;业务号码&gt;18672098269；&gt;号码归属地&gt;宜昌；&gt;产品名称&gt;沃阅读-投资管理课-包月20元；&gt;产品代码&gt;66002692；&gt;产品编码&gt;6600269200；&gt;订购时间&gt;2023-10-0308:35:21；&gt;核查情况&gt;平台故障；&gt;不规范定制分类&gt;平台故障，无法判责；&gt;退费金额&gt;20元；&gt;退费时间&gt;2023-10-03；&gt;投诉内容&gt;
高级模板内容：
赔付类型：:增值业务争议
CBSS账单扣费名称：:沃阅读-投资管理课-包月20元
办理渠道:SP平台接入
赔付月份：:2023年10月
返还倍率:单倍
赔付金额：:20
是否已经取消业务:是
是否承诺退费：:是
用户是否需要回复：:否
用户要求：:退费</t>
  </si>
  <si>
    <t>TS202310031040467428</t>
  </si>
  <si>
    <t>李勇</t>
  </si>
  <si>
    <t>22年Q3Q4重点客户用户进线表示自己9-10月份多了个沃阅读-投资管理课，用户表示自己从未订购沃，要求退订，线上无法退订，烦请协助处理，谢谢</t>
  </si>
  <si>
    <t>TS202310022215110967</t>
  </si>
  <si>
    <t>聂友安</t>
  </si>
  <si>
    <t>22年Q3Q4重点客户22年Q3Q4重点客户22年Q3Q4重点客户071701009181命中精准预判服务场景:[65岁以上老人]
[65岁以上老人]
高级模板内容：
投诉问题描述:用户来电反映自己在电视上充值了一个19.9元的视频会员，但一直未到账无法使用
业务名称:优享影视连续包月
办理渠道:IPTV
办理时间:2023-10-02
系统提示内容:无
用户要求:用户要求查询具体原因</t>
  </si>
  <si>
    <t>BL202310021909011879</t>
  </si>
  <si>
    <t>汪林顺</t>
  </si>
  <si>
    <t>071700815716命中精准预判服务场景:[65岁以上老人]
用户反映被动开通TV增值食乐汇（25元/月）和智享教育（29元/月）业务，解释挽留无效，已取消，已承诺减免5-9月合计324元功能费</t>
  </si>
  <si>
    <t>TS202310021306062131</t>
  </si>
  <si>
    <t>董昊杰</t>
  </si>
  <si>
    <t>主办单位：湖北
客户类别：普通客户
10010是否打通：是
是否二次致电10015：是
是否联系：是
升级倾向：无
号码归属省：湖北
SVIP等级：
（增值业务快捷受理）
投诉号码：18571008516
联系号码：18571008516
争议月份：202310
争议内容：
TV增值-应用-教育：25元；TV增值-应用-健康：25元；
受理渠道：10015热线
升级倾向：无
实际发生金额：50&amp;nbsp;争议金额：50
用户是否对业务费用存在争议：存在
是否需要创建服务补救工单:不需要
是否需要退订业务:否
处理意见:未全部退订成功
备注：
用户来电反映用户对TV增值-应用-教育TV增值-应用-健康计费不认可用户要求取消退还费用</t>
  </si>
  <si>
    <t>BL202310021825111285</t>
  </si>
  <si>
    <t>邹桂林</t>
  </si>
  <si>
    <t>用户反映被动开通TV增值-本地-增值优享影视连续包月、TV增值-应用-健康趣味生活，已承诺退还6-10月份扣费，合计149.5，请尽快处理</t>
  </si>
  <si>
    <t>BL202310031144522149</t>
  </si>
  <si>
    <t>蔡国兴</t>
  </si>
  <si>
    <t>用户反映被动开通TV增值-应用-教育29元，对此不满，已承诺退还8月9月10月扣费共87元，用户认可，请公司尽快处理并回复</t>
  </si>
  <si>
    <t>TS202310012257231761</t>
  </si>
  <si>
    <t>尹朝成</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</si>
  <si>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问题场景：流量封顶
是否存在流量封顶：否
为什么乱扣我的流量？我专门做了实验故意乱扣流量？几分钟时间，除了免流软件其他都没用，为什么扣的不是专属流量？</t>
  </si>
  <si>
    <t>计费争议-流量： ①客户投诉产生的原因：客户反映流量扣费的问题。 ②客户投诉问题核查情况及解决方案：收到贵部转办后，我司立即组织调查。经核实，用户反映流量扣费的问题，经核实流量扣费正常，考虑客户感知，申请赠送本月0元5G流量当月有效，联系无人接听，已短信告知，如有疑问可在工作时间（08:30-12:00；14:00-17:30）联系07176921001、13032700872宜昌联通投诉处理中心。如用户咨询，请前台10010话务中心代为解释。我司于2023-10-02 16:40:38联系客户解释以上情况。 ③客户问题满意度：满意 ④回单人：胡春燕6921001 回单成功</t>
  </si>
  <si>
    <t>TS202310030858030031</t>
  </si>
  <si>
    <t>郭萍</t>
  </si>
  <si>
    <t>高级模板内容：
投诉问题描述:用户表示需要对90超出的800m流量办理流量橡皮擦
争议月份:2023年9月
争议金额/流量:60
用户要求:办理流量橡皮擦</t>
  </si>
  <si>
    <t>计费争议-流量：用户对9月流量超出800MB产生60元扣费不认可，已解释橡皮擦需当月办理，考虑用户使用感知，已为用户申请按照橡皮擦收费减免50元，24小时内赠费到账，不可打印发票，满意</t>
  </si>
  <si>
    <t>TS202310031143301871</t>
  </si>
  <si>
    <t>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投诉问题描述:用户来电反映对1月与3月的美国数据漫游费不认可
业争议务名称:出境漫游数据费_美国数据漫游费
争议时间:2023-01-01
争议金额:160
前台结算内容:160
用户要求:用户要求核实没有使用手机为什么会产生费用，要求退费，烦请后台协助处理</t>
  </si>
  <si>
    <t>计费争议-流量：用户对出境漫游数据费不认可。经核实，用户国际漫游流量详单出账较慢，出于服务角度，申请退一半流量费80元，2小时内到身世，用户表示知晓。</t>
  </si>
  <si>
    <t>TS202310031105350770</t>
  </si>
  <si>
    <t>向凯</t>
  </si>
  <si>
    <t>判断省分:其他省分
:流量计费争议
判断省分::未使用过/未使用那么多/用的wifi（产生流量/费用）
:不认可
:下一步
:不符合或不愿意开通
:已享受或不在授权范围
:
高级模板内容：
投诉问题描述:手机上网流量费_10元，要求退费。
争议月份:2023年9月
争议金额/流量:10
用户要求:退费。
备注:退费。</t>
  </si>
  <si>
    <t>计费争议-流量：用户反映流量计费问题，经核实流量计费无误，套餐内包含5G国内流量，因每月剩余流量补贴，故结转后当月流量不一致，考虑用户使用感知，已为用户申请减免9月超出流量费10元，24小时内赠费到账，不可打印发票，满意</t>
  </si>
  <si>
    <t>TS202310021405190986</t>
  </si>
  <si>
    <t>付文静</t>
  </si>
  <si>
    <t>判断省分:湖北
:流量费争议
:未使用过/未使用那么多/用的wifi（产生流量/费用）
:不认可
:下一步
:不符合或不愿意开通
:未享受
:下一步
:单倍小于等于500
:
高级模板内容：
投诉问题描述:用户来电对9月上网费20元不认可，请处理，谢谢。
业务名称:上网费
争议月份:2023年9月
争议金额:20
是否承诺退费:是
用户要求:退费</t>
  </si>
  <si>
    <t>计费争议-流量争议：用户反馈9月份流量扣费问题，经核实，用户使用的是的4G组合套餐，套餐内含流量包20元450MB，用户上个月超出166.36MB，产生费用20元，考虑用户感知，申请退9月份流量费用，合计20元，24小时到帐，此费用不可打印发票，满意。</t>
  </si>
  <si>
    <t>TS202310022120150484</t>
  </si>
  <si>
    <t>周婉</t>
  </si>
  <si>
    <t>判断省分:湖北
:流量费争议
:流量包定制争议
:不认可
:未享受
:小于等于500元，且仅限单倍、月份不超过12个月
:
高级模板内容：
投诉问题描述:上网费_手机上网流量费_无线接入-上网流量费-国内（本地使用）
业务名称:上网费_手机上网流量费_无线接入-上网流量费-国内（本地使用）
争议月份:2023年10月
争议金额:40
是否承诺退费:是
用户要求:退费</t>
  </si>
  <si>
    <t>TS202310031025242113</t>
  </si>
  <si>
    <t>龚传顺</t>
  </si>
  <si>
    <t>判断省分:湖北
:流量费争议
:未使用过/未使用那么多/用的wifi（产生流量/费用）
:不认可
:下一步
:不符合或不愿意开通
:未享受
:下一步
:单倍小于等于500
:
高级模板内容：
投诉问题描述:套内外流量计费争议
业务名称:套内外流量计费争议
争议月份:2023年9月
争议金额:57
是否承诺退费:是
用户要求:退费57元，请协助处理，谢谢。</t>
  </si>
  <si>
    <t>TS202310031153152142</t>
  </si>
  <si>
    <t>判断省分:湖北
:流量费争议
:未使用过/未使用那么多/用的wifi（产生流量/费用）
:不认可
:下一步
:不符合或不愿意开通
:未享受
:下一步
:单倍小于等于500
:
高级模板内容：
投诉问题描述:用户对8,9月的流量费不认可，要求退费
业务名称:流量费
争议月份:2023年8月、2023年9月
争议金额:100
是否承诺退费:是
用户要求:认可补救，尽快退费，谢谢</t>
  </si>
  <si>
    <t>TS202310021800381954</t>
  </si>
  <si>
    <t>岳林寿</t>
  </si>
  <si>
    <t>高级模板内容：
投诉问题描述:用户来电反馈这张卡是家里老人用的9月份没怎么上网一下收费512.11并且没有短信提醒表示不认可
争议月份:2023年9月
争议金额/流量:512.11
用户要求:适当补偿</t>
  </si>
  <si>
    <t>TS202310021632502250</t>
  </si>
  <si>
    <t>艾光兵</t>
  </si>
  <si>
    <t>判断省分:其他省分
:流量计费争议
判断省分::没有短信通知/延迟
:不认可
:下一步
:不符合或不愿意开通
:未享受
:下一步
:单倍小于等于500
:
高级模板内容：
投诉问题描述:用户来电反馈在8月超出流量未提醒，对收取费用不认可，要求退费
业务名称:上网费_手机上网流量费_无线接入
争议月份:2023年8月
争议金额:60
是否承诺退费:是
用户要求:退费</t>
  </si>
  <si>
    <t>TS202310021610481665</t>
  </si>
  <si>
    <t>陈紫薇</t>
  </si>
  <si>
    <t>判断省分:其他省分
:流量计费争议
判断省分::未使用过/未使用那么多/用的wifi（产生流量/费用）
:不认可
:下一步
:不符合或不愿意开通
:未享受
:下一步
:单倍小于等于500
:
高级模板内容：
投诉问题描述:超套流量费不认可
业务名称:上网流量费
争议月份:2023年9月
争议金额:70
是否承诺退费:是
用户要求:前台已承诺退费，用户认可，请尽快处理，谢谢</t>
  </si>
  <si>
    <t>TS202310031221480395</t>
  </si>
  <si>
    <t>聂光福</t>
  </si>
  <si>
    <t>判断省分:其他省分
:流量计费争议
判断省分::未使用过/未使用那么多/用的wifi（产生流量/费用）
:不认可
:下一步
:不符合或不愿意开通
:未享受
:下一步
:单倍小于等于500
:
高级模板内容：
投诉问题描述:用户对今年1月到10月超套流量不认可，表示没有用产生的，要求退费
业务名称:超套流量
争议月份:2023年1月、2023年2月、2023年3月、2023年4月、2023年5月、2023年6月、2023年7月、2023年8月、2023年9月、2023年10月
争议金额:25.38
是否承诺退费:是
用户要求:退费</t>
  </si>
  <si>
    <t>TS202310031101550663</t>
  </si>
  <si>
    <t>刘传芳</t>
  </si>
  <si>
    <t>判断省分:其他省分
:流量计费争议
判断省分::未使用过/未使用那么多/用的wifi（产生流量/费用）
:不认可
:下一步
:不符合或不愿意开通
:未享受
:下一步
:单倍小于等于500
:
高级模板内容：
投诉问题描述:用户反映没使用流量却产生流量费，一线解释不通，请协助
业务名称:宜昌如意通随意打套餐
争议月份:2023年10月
争议金额:40
是否承诺退费:是
用户要求:退费</t>
  </si>
  <si>
    <t>TS202310021629502180</t>
  </si>
  <si>
    <t>别兆兵</t>
  </si>
  <si>
    <t>高级模板内容：
投诉问题描述:用户来电对套餐内容不认可，称办理时告知套餐内有免费通话，前台查询无免费通话，用户不认可，提及工信部投诉。
投诉项目:语音费
争议月份:2023年8月
争议金额:13.65
用户要求:用户来电对套餐内容不认可，称办理时告知套餐内有免费通话，前台查询无免费通话，用户不认可，提及工信部投诉。</t>
  </si>
  <si>
    <t>TS202310031445171375</t>
  </si>
  <si>
    <t>22年Q3Q4重点客户
高级模板内容：
投诉问题描述:用户反馈工单TS202310021738071406现在只到账50元还有150元没有到账，要求核实（工作人员让用户查的）
活动名称:工单TS202310021738071406
争议月份:2023年10月
争议金额:150
用户要求:核实回复，尽快到账（第二联系方式13094184505）</t>
  </si>
  <si>
    <t>TS202310021532090628</t>
  </si>
  <si>
    <t>张代梅</t>
  </si>
  <si>
    <t>[65岁以上老人]
高级模板内容：
投诉问题描述:用户来电反映称联通营业厅乱办理业务，号码是老人在使用，工作人员上门推荐办理宽带业务，还给新开卡办理副卡，老人根本用不到，办卡交了400元，到现在就欠费停机了，用户对此不认可
争议月份:2023年7月、2023年8月、2023年9月、2023年10月
争议金额:89
用户要求:要求投诉办理人员，必须给个合理处理，不然就将400元退返，自己也不用联通宽带，解释不认可，劳烦协助加急处理，谢谢！联系电话：15997649195</t>
  </si>
  <si>
    <t>计费争议-账单：查询用户59元畅越冰激凌套餐，办理低消送宽带，10元宽带月租+10元IPTV费用+10元路由器组网费用。月出账89元，用户缴纳400元，其中话费250元加宽带及IPTV初装费150元，用户7-10月出账282.71元，用户付费250元，故余额不足欠费，已解释，用户知晓，满意度一般。</t>
  </si>
  <si>
    <t>TS202310021525360479</t>
  </si>
  <si>
    <t>高级模板内容：
投诉问题描述:用户来电反映对16607205989消费，在线解释不认可
争议月份:2023年9月
争议金额:29.8
用户要求:核实处理</t>
  </si>
  <si>
    <t>计费争议-账单：经核实因用户9月月租费用为29元，计费无误，多次联系用户无法接通，建议用户有疑问可致电我部07176921001为其处理</t>
  </si>
  <si>
    <t>TS202310031059520602</t>
  </si>
  <si>
    <t>郝德爽</t>
  </si>
  <si>
    <t>高级模板内容：
投诉问题描述:客户来电表示自己号卡办理的时候是有返费的
业务名称:每个月进行返费
宣传渠道:其他:第三方渠道，抖音
宣传内容:办理的时候说每个月有十元返费
实际情况:没有进行返费
用户要求:用户表示需要进行详细核查，请核实处理，谢谢！</t>
  </si>
  <si>
    <t>计费争议-账单：用户反映月租扣费问题，经核实，该卡购买时由商家承诺月赠10元话费，实现实付19元月租，建议用户后期咨询商家赠费事宜，我部出于服务角度，已申请退还8-9月套餐差价合计20元，此费用不可打印发票，2小时内到账，满意。</t>
  </si>
  <si>
    <t>TS202310031037072445</t>
  </si>
  <si>
    <t>赖天鹰</t>
  </si>
  <si>
    <t>高级模板内容：
投诉问题描述:用户对于当时办理告知有返费，但是现在却没有不满，要求投诉，请核实
业务名称:小天卡-2023
宣传渠道:其他:京东
宣传内容:月初扣费30元，但是月末会返费10元
实际情况:实际并无返费
用户要求:用户对于当时办理告知有返费，但是现在却没有不满，要求投诉，请核实</t>
  </si>
  <si>
    <t>TS202310021334470307</t>
  </si>
  <si>
    <t>刘勇</t>
  </si>
  <si>
    <t>高级模板内容：
投诉问题描述:用户来电反映参与活动的赠款没有到账，在APP和营业厅上面查询不到，已经为用户查询到账用户不认可，
渠道名称:中国联通APP
办理业务名称:存120元分12个月返还（湖北）存费得礼
页面提示:无法查询
用户要求:为什么自己在APP和营业厅上面查询不到，尽快给他答复</t>
  </si>
  <si>
    <t>计费争议-账单：用户反映赠费未到账。经核实，存费得礼活动于8月29日、9月29日转兑合计20元，用户8月29日参与活动当天余额54.53元，加上9月12日缴费100元，用余额154.53元。扣减8月通话费0.15元及9月69.5元、10月截止目前消费48元，（如不加转兑20元，当前余额为36.88元），加上转兑后，当前余额56.88元，计费正常。联系用户解释，表示知晓。</t>
  </si>
  <si>
    <t>TS202310022112150397</t>
  </si>
  <si>
    <t>投诉工单（2021版）&gt;&gt;融合&gt;&gt;【变更及服务】渠道服务&gt;&gt;问题处理不及时/未收到处理结果/催单</t>
  </si>
  <si>
    <t>付承义</t>
  </si>
  <si>
    <t>【2022年上工信部测评重保用户】[该用户有申诉倾向，请注意受理态度，查询近三天工单记录，积极解决用户问题。]
高级模板内容：
投诉问题描述:用户来电对前期处理结果不认可
前期工单流水号:TS202309301327221077
前期工单处理结果:您好，经核实您套餐可免费赠送宽带，现查询您每月宽带扣费90元，20.12-23.8月扣费2880元，秭归营服鲁宇已发OA审批。支撑回复说本月额度已用完。每月到账赠费240元，合计金额2880元，本月到账240元已到账，针对服务问题，已申请减免部分月租费用80元，系统办理预存享40元*2个月，现已解释公司有调整为每月1号到账，并不会导致您停机，满意。
用户要求:要求线上核实为啥费用没有到账，有投诉倾向谢谢</t>
  </si>
  <si>
    <t>计费争议-账单：用户反映赠费未到账。经核实，用户套餐由秭归营服发OA申请，由支撑部退费2880元，月赠240元*12个月， 2023-09-04 09:11:49已到账240元，另80元赠费工作人员已勾选月赠40元*2个月，2023-09-03 16:42:29 已到账40元，10月31日前会再到账40元。此费用不可打印发票，已向用户解释，表示知晓。</t>
  </si>
  <si>
    <t>TS202310021648280198</t>
  </si>
  <si>
    <t>杨红</t>
  </si>
  <si>
    <t>高级模板内容：
投诉问题描述:用户反映为什么九月充了那么多钱，十月份还是欠费，一线解释不通，请协助
争议月份:2023年10月
争议金额:89.57
用户要求:请尽快处理</t>
  </si>
  <si>
    <t>计费争议-账单：用户反映账单扣费，经核实，9月缴费后结余50.43元，10月需一次性扣月费140元，故当前欠费89.57元。计费正常，已向用户解释，表示知晓。</t>
  </si>
  <si>
    <t>TS202310021954056053</t>
  </si>
  <si>
    <t>王炼</t>
  </si>
  <si>
    <t>用户反馈投诉新时空营业厅这边营业员态度不好，要求返还我副卡前期支付的费用，一直说处理不了，要求宜昌本地客服解决，联系15972691566，要求明天上午10点前联系，请跟进。谢谢</t>
  </si>
  <si>
    <t>计费争议-账单扣费：客户对副卡22.01-23.09前期扣费不满，经核实属正常扣费，考虑到用户使用感知为用户办理预存话费享50元话费优惠（湖北），满意。</t>
  </si>
  <si>
    <t>TS202310021539430823</t>
  </si>
  <si>
    <t>主办单位：湖北
客户类别：普通客户
10010是否打通：是
是否二次致电10015：是
是否联系：是
升级倾向：无
号码归属省：湖北
SVIP等级：
用户来电反映，对账单不认可，表示自己是46元除了46元其他的费用用户不认可，且前期退费金额不对，且还少退费了，要求核实，加急要求尽快处理谢谢</t>
  </si>
  <si>
    <t>计费争议-账单扣费①客户基本资料：业务号码：13277393909、客户姓名：
胡红梅、套餐情况：18元4G随意打；客户反映办理5G炫彩通信助理包-云盘版（首月5元半价）产生扣费问题； 
②首次联系客户时间：2023-10-02 18:32:48
③投诉核查处理情况：收到贵部转办，我司立即组织核查，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
④答复客户时间及客户满意度评价：根据上述核实情况，我司于2023-10-02 18:32:48联系客户满意，回单人：田群、联系方式：07176921001
⑤投诉核查关联材料：无。</t>
  </si>
  <si>
    <t>TS202310031015231792</t>
  </si>
  <si>
    <t>孔小清</t>
  </si>
  <si>
    <t>高级模板内容：
投诉问题描述:用户来电反映当时在营业厅办理此号码的时候工作人员宣传30的活动是两年的，但是现在一年就到期了，用户咨询该营业厅未得到处理结果，要求续约，否则就升级投诉。
业务名称:星锐卡30元赠费12个月优惠合约(湖北)
宣传渠道:营业厅
宣传内容:用户来电反映当时在营业厅办理此号码的时候工作人员宣传30的活动是两年的
实际情况:30元优惠是一年的活动
用户要求:要求续约</t>
  </si>
  <si>
    <t>系统支撑：经核实因系统支撑不到位，导致客户赠费到期无提醒，现申请减免10月费用合计30元，24小时到账，此费用不可打印发票，客户满意。</t>
  </si>
  <si>
    <t>TS202310030951351227</t>
  </si>
  <si>
    <t>方祯</t>
  </si>
  <si>
    <t>判断省分:其他省分
:普通消费有争议
:下一步
:套餐月费不认可
查询套餐:
:套餐月费有变化
业务办理记录:
:不认可
:其他渠道
判断省分:除甘肃贵州外
:
高级模板内容：
投诉问题描述:用户反映对月租费，表示套餐资费更改了为什么没有提示没有提前说，要求多余钱退款处理
争议月份:2023年9月
争议金额:39
用户要求:用户反映对月租费，表示套餐资费更改了为什么没有提示没有提前说，要求多余钱退款处理</t>
  </si>
  <si>
    <t>系统支撑：经核实因系统支撑不到位，导致赠费活动到期无提醒，现申请减免本月40元，24小时到账，此费用不可打印发票，已为客户办理转资59元畅越，客户满意。</t>
  </si>
  <si>
    <t>TS202310031002361475</t>
  </si>
  <si>
    <t>余瑞芹</t>
  </si>
  <si>
    <t>判断省分:其他省分
:普通消费有争议
:下一步
:套餐月费不认可
查询套餐:
:套餐月费有变化
业务办理记录:
:不认可
:其他渠道
判断省分:除甘肃贵州外
:
高级模板内容：
投诉问题描述:用户来电反映自己办理副卡的时候，工作人员告知自己名下所有副卡都优惠3年。不收取副卡功能费。但是现在收费了，已向用户解释，用户不认可，要求上报核实处理，谢谢
争议月份:2023年10月、2023年9月
争议金额:80
用户要求:要求上报核实处理，谢谢</t>
  </si>
  <si>
    <t>系统支撑：经核实因赠费活动到期无提醒，现申请减免9-10月费用合计80元，24小时到账，此费用不可打印发票，另申请副卡设置0元，次月生效，13177097016副卡已告知开机后联系我司申请免费，客户满意。</t>
  </si>
  <si>
    <t>TS202310021404310968</t>
  </si>
  <si>
    <t>王启坤</t>
  </si>
  <si>
    <t>[65岁以上老人]
高级模板内容：
投诉问题描述:用户来电对10月固定费_基本套餐费_副卡月功能费10元不认可，称办卡时告知人员只告知用户每月月租69元，未告知用户副卡免月租24个月（10元话费24个月）（湖北）-次月生效，前台解释用户不认可
争议月份:2023年10月
争议金额:10
用户要求:投诉，请核实回电，谢谢</t>
  </si>
  <si>
    <t>系统支撑：套餐赠费活动到期无提醒。客户反映副卡扣费问题。经核实，属系统支撑不到位导致，已勾选副卡0元， 次月生效，退本月副卡费用，合计10元，24小时到帐，此费用不可打印发票，满意。</t>
  </si>
  <si>
    <t>TS202310031403590309</t>
  </si>
  <si>
    <t>沈小艳</t>
  </si>
  <si>
    <t>高级模板内容：
投诉问题描述:用户来电称之前办理的5折活动24个月对现活动没有24个月，到期按原价扣费不认可解释无效要求处理
争议月份:2023年9月、2023年10月
争议金额:198
用户要求:对号码月租费用不认可不愿去营业厅核实请回电处理联系电话：13986835353</t>
  </si>
  <si>
    <t>系统支撑：用户反映折扣到期无提醒。经核实，用户原折扣优惠7月31日到期，现协商退还9月套餐差价50元，此费用不可打印发票，并勾选49元赠费*12个月，次月生效，满意。</t>
  </si>
  <si>
    <t>TS202310030817051989</t>
  </si>
  <si>
    <t>胡艳丽</t>
  </si>
  <si>
    <t>22年Q3Q4重点客户
高级模板内容：
投诉问题描述:用户来电反映对月租不认可
争议月份:2023年10月
争议金额:149.1
用户要求:用户要求尽快解决</t>
  </si>
  <si>
    <t>系统支撑：用户反映折扣到期无提醒。经核实，用户原折扣优惠9月30日到期，现协商勾选89元赠费*12个月，立即生效，满意。</t>
  </si>
  <si>
    <t>TS202310031256401215</t>
  </si>
  <si>
    <t>易远春</t>
  </si>
  <si>
    <t>高级模板内容：
投诉问题描述:用户来电称自己号码停机一直未正常使用
争议月份:2023年10月
争议金额:91.9
用户要求:已解释，用户不认可，称我方乱扣费，要求投诉，将费用退还，请尽快处理，谢谢</t>
  </si>
  <si>
    <t>TS202310030959101400</t>
  </si>
  <si>
    <t>汪玲</t>
  </si>
  <si>
    <t>22年Q3Q4重点客户22年Q3Q4重点客户判断省分:其他省分
:普通消费有争议
:下一步
:套餐月费不认可
查询套餐:
:套餐月费有变化
业务办理记录:
:不认可
:其他渠道
判断省分:除甘肃贵州外
:
高级模板内容：
投诉问题描述:用户对月租不认可
争议月份:2023年9月、2023年10月
争议金额:182
用户要求:用户要求退费，没有折扣的合约</t>
  </si>
  <si>
    <t>TS202310030906060165</t>
  </si>
  <si>
    <t>丁腊平</t>
  </si>
  <si>
    <t>主办单位：湖北
客户类别：普通客户
10010是否打通：否
是否二次致电10015：是
是否联系：否
升级倾向：
号码归属省：湖北
SVIP等级：
1.问题类型:;
2.投诉类型:月固定费争议;
3.营业厅地址:;
4.位置信息:;
5.位置发生地:;
6.投诉内容:这个号是转网，以前一个月是38，为什么这次是129，就多了91元，希望不要一而再再而三的乱加费用，这样我们消费者用到没有一点安全感
202310基本套餐费:129</t>
  </si>
  <si>
    <t>TS202310030833582169</t>
  </si>
  <si>
    <t>姜红维</t>
  </si>
  <si>
    <t>高级模板内容：
投诉问题描述:用户来电反映对套餐月租不认可（月固定费_基本套餐费_副卡月功能费）
争议月份:2023年10月
争议金额:40
用户要求:核实处理</t>
  </si>
  <si>
    <t>TS202310022054050129</t>
  </si>
  <si>
    <t>张元</t>
  </si>
  <si>
    <t>主办单位：湖北
客户类别：普通客户
10010是否打通：否
是否二次致电10015：是
是否联系：否
升级倾向：
号码归属省：湖北
SVIP等级：
1.问题类型:;
2.投诉类型:月固定费争议;
3.营业厅地址:;
4.位置信息:;
5.位置发生地:;
6.投诉内容:
202310会员业务:19
争议金额:19.00</t>
  </si>
  <si>
    <t>TS202310021941041434</t>
  </si>
  <si>
    <t>甘德厂</t>
  </si>
  <si>
    <t>22年Q3Q4重点客户
高级模板内容：
投诉问题描述:用户对于月租不认可，因为用户之前有3折优惠现在到期了恢复原价，用户对于未告知折扣到期后恢复全价的问题服务不认可，请处理。
争议月份:2023年10月
争议金额:99
用户要求:用户对于月租不认可，因为用户之前有3折优惠现在到期了恢复原价，用户对于未告知折扣到期后恢复全价的问题服务不认可，请处理。</t>
  </si>
  <si>
    <t>TS202310021938231388</t>
  </si>
  <si>
    <t>主办单位：湖北
客户类别：普通客户
10010是否打通：否
是否二次致电10015：是
是否联系：否
升级倾向：
号码归属省：湖北
SVIP等级：
1.问题类型:;
2.投诉类型:增值业务费争议;
3.营业厅地址:;
4.位置信息:;
5.位置发生地:;
6.投诉内容:以前每月109元，现在139元
争议金额:0.00
需要退订业务:否</t>
  </si>
  <si>
    <t>TS202310021238231454</t>
  </si>
  <si>
    <t>刘江保</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</si>
  <si>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202309基本套餐费:19
202309叠加套餐包:39
202308基本套餐费:19
202308叠加套餐包:39
202307基本套餐费:19
202307叠加套餐包:39
202306基本套餐费:19
202306叠加套餐包:39
202305基本套餐费:19
202305叠加套餐包:39
202310基本套餐费:1.23
202310叠加套餐包:39
争议金额:330.23</t>
  </si>
  <si>
    <t>TS202310031104490746</t>
  </si>
  <si>
    <t>李亚萍</t>
  </si>
  <si>
    <t>判断省分:其他省分
:流量计费争议
判断省分::流量包定制争议
:不认可
:未享受
:小于等于500元，且仅限单倍、月份不超过12个月
:
高级模板内容：
投诉问题描述:（1）用户号码13227292156（2）业务名称	国内流量月包10元1GB（立即生效）（3）渠道名称2021-06-1116:06:38宜昌丁春丽宜昌市微信公众号支付电子渠道（4）承诺退费金额10（5）涉及退费月份2023.9，用户只要求退还本月话费（6）是否取消业务（如取消失败，需加上系统报错的提示）（7）已在线承诺，不用回复用户_x000b_前台解决情况：经解释使用情况，客户不认可；为维系客户，已承诺24小时内退费，客户满意。
业务名称:国内流量月包10元1GB（立即生效）
争议月份:2023年9月
争议金额:10
是否承诺退费:是
用户要求:退费</t>
  </si>
  <si>
    <t>TS202310021642350017</t>
  </si>
  <si>
    <t>高级模板内容：
投诉问题描述:用户对我方未经允许订购了5G炫彩通信助理包-云盘版（首月5元半价）业务强烈不认可，我方联系用户告知13277396706和13277393909订购的5G炫彩通信助理包-云盘版（首月5元半价）业务费用已退费到账，用户称自己只收到了一笔115元的费用，另外一笔没有收到，并称该业务就算退费了也不止退2个115元费用，称自己2个号码都订购了该业务订购这么多月应该扣费总共600多元，多次解释强烈不认可。
业务名称:5G炫彩通信助理包-云盘版（首月5元半价）
争议月份:2022年11月、2022年12月、2023年1月、2023年2月、2023年3月、2023年4月、2023年5月、2023年6月、2023年7月、2023年8月、2023年9月、2023年10月
争议金额:115
是否已经取消业务:是
是否承诺退费:是
用户要求:用户只认可自己每月46元的固定消费，要求将其余的多订购的所有业务都需要全部退回，称自己2个手机号码都有清清楚楚的消费记录，称如果不全部退费就一直打电话投诉，烦请贵部协助处理，谢谢！</t>
  </si>
  <si>
    <t>计费争议-账单：用户反映赠费问题，经核实，13277396706和13277393909号码，分别于22.11-23.10月产生5G炫彩通信助理包-云盘版扣费，首月半价5元，次月原价10元，两个号码分别扣费115元。前期处理人员分别于2023-10-02 12:13:57、2023-10-02 14:52:19到账115元，赠费到账无误。已向用户解释，表示知晓。</t>
  </si>
  <si>
    <t>TS202310021355370760</t>
  </si>
  <si>
    <t>高级模板内容：
是否10016外呼:不记得
电话外呼号码:未提供
渠道名称:城区点军区红叶专营店
反应问题涉及场景:未经同意订购业务
产品名称:5G炫彩通信助理包-云盘版（首月5元半价）
争议月份:2023年1月、2023年5月、2023年6月、2023年2月、2023年3月、2023年7月、2023年4月、2023年8月、2023年9月、2022年11月、2022年12月
是否承诺退费:否
承诺退费金额:115
是否取消业务（如取消失败，需加上系统报错的提示）:是
是否需要回复:是
用户要求:前期工单：BL202310021036091192前台查询到前期工单备注的已经退费到账的业务号码不一样，两张卡都订购了，但是只退了一张卡的费用。未给用户做退费，请后台核实处理</t>
  </si>
  <si>
    <t>计费争议-账单扣费：客户对9月账单扣费不满，经核实属主副卡开通:5G炫彩通信助理包-云盘版导致扣费不满，查询已为用户办理取消  ，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满意。</t>
  </si>
  <si>
    <t>TS202310021347460606</t>
  </si>
  <si>
    <t>何鑫</t>
  </si>
  <si>
    <t>:话费错缴/话费多缴
用户反馈:多充
告知用户充值的费用可以用于号码的消费，建议正常使用即可:不认可
建议用户前往线下自有营业厅咨询是否有其他处理方式:不认可
解释后用户不认可:
高级模板内容：
投诉问题描述:多充
充值时间:2023-10-02
充值渠道:其他:ECS自动充财付通
充值号码:18671448002
充值金额:500
前台是否按流程解释:是
用户要求:退费480</t>
  </si>
  <si>
    <t>客户原因：用户反映充错话费的问题，已跟用户解释我们返销权销，无法处理，用户知悉挂机，满意</t>
  </si>
  <si>
    <t>BL202310021603061649</t>
  </si>
  <si>
    <t>宋子谦</t>
  </si>
  <si>
    <t>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60元15GB（立即生效）-6个月协议国内流量月包40元9GB（立即生效）-6个月协议国内流量月包30元6GB（立即生效）-6个月协议20元14GB全国流量7天包-6个月协议期国内流量月包20元3GB（立即生效）-6个月协议20元14GB全国流量7天包-12个月协议期10元5GB全国流量3天包-6个月协议版
办理渠道:SP
赔付月份：:2023年10月
返还倍率:单倍
赔付金额：:200
是否已经取消业务:是
是否承诺退费：:是
用户是否需要回复：:否
用户要求：:已为用户介绍39元25G59元45G流量包之前流量包订购错误产生费用申请退费</t>
  </si>
  <si>
    <t>TS202310031026342137</t>
  </si>
  <si>
    <t>李雨晴</t>
  </si>
  <si>
    <t>判断省分:湖北
:流量费争议
:流量包定制争议
:不认可
:未享受
:小于等于500元，且仅限单倍、月份不超过12个月
:
高级模板内容：
投诉问题描述:用户来电称自己开通错误流量包。要求取消退费。
业务名称:20元15GB省内流量7日快餐包-湖北
争议月份:2023年10月
争议金额:20
是否承诺退费:是
用户要求:退费</t>
  </si>
  <si>
    <t>BL202310021657480028</t>
  </si>
  <si>
    <t>杨祖秀</t>
  </si>
  <si>
    <t>用户表示自己宽带一直没有安装，现在自己不方便去营业厅，需要把宽带安装在：湖北省宜昌市伍家岗健康管理中心旁边，强烈要求后台核实处理，安排师傅带设备上门安装</t>
  </si>
  <si>
    <t>宽带安装：线上无法办理宽带安装，已通知桔城路营业厅联系客户办理，客户满意。</t>
  </si>
  <si>
    <t>BL202310021444565936</t>
  </si>
  <si>
    <t>于兆洋</t>
  </si>
  <si>
    <t>用户进线表示预约装宽带，装机师傅与其联系电话响铃不超过5秒钟，用户接不到电话要求客服反馈问题。烦请协助处理，谢谢。</t>
  </si>
  <si>
    <t>其他：用户实际要求办理宽带，已联系宜昌城区高新区港窑路自营厅24小时内联系客户协助办理，客户表示知晓。</t>
  </si>
  <si>
    <t>ESJ202310031343210349</t>
  </si>
  <si>
    <t>10019商机单&gt;&gt;业务新装&gt;&gt;固话业务</t>
  </si>
  <si>
    <t>南方一中心&gt;&gt;西南区域呼叫中心&gt;&gt;现场运营中心&gt;&gt;专线专家组</t>
  </si>
  <si>
    <t>10019商机单</t>
  </si>
  <si>
    <t>湖北分公司&gt;&gt;客服中心&gt;&gt;服务运营室&gt;&gt;投诉处理组&gt;&gt;工单一体化运营团队&gt;&gt;宜昌</t>
  </si>
  <si>
    <t>用户致电想要了解400固话业务资费，要求我方安排集团客户经理联系告知，请核实处理，谢谢！地址：湖北宜昌夷陵区（未提供详细地址）电话：13310575878</t>
  </si>
  <si>
    <t>ZHX202310031758362127</t>
  </si>
  <si>
    <t>朱应龙</t>
  </si>
  <si>
    <t>用户问题已派省分工单，现根据申诉预警场景（2,4）派发申诉预警工单，请申诉专席及进跟进，谢谢！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</si>
  <si>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TS202310021059551238</t>
  </si>
  <si>
    <t>投诉工单（2021版）&gt;&gt;移网&gt;&gt;【产品及计费使用】计交费及发票&gt;&gt;一次性费用争议（开户费/补卡费/初装费/调测费/押金等）</t>
  </si>
  <si>
    <t>金江山</t>
  </si>
  <si>
    <t>高级模板内容：
投诉问题描述:用户本身是自己加装第二条应该收200师傅说可以返一百收了100元费用后面师傅现金退还用户50说另外50以话费形式充值但是实际现在还没到账用户对此不认可
争议费用:调测
争议金额:50
前台解释情况:按照标准来说只装宽带调测费100加iptv是200可能是师傅自己有优惠
用户要求:请协助处理</t>
  </si>
  <si>
    <t>其他：用户办理宽带加装，到厅错误办理成移机，现要求退还移机费100元，营业厅已为用户退费到账，满意</t>
  </si>
  <si>
    <t>TS202310031239190814</t>
  </si>
  <si>
    <t>郝大成</t>
  </si>
  <si>
    <t>[65岁以上老人]:二次卡问题
判断省分:其他省分
:接到上任机主银行短信
:不认可
:
高级模板内容：
投诉问题描述:用户来电最近三个月收到农业银行的验证码信息，请协助处理谢谢
争议号码:15572772158
问题现象:接到找前机主的电话、短信
用户要求:尽快处理</t>
  </si>
  <si>
    <t>BL202310031603241407</t>
  </si>
  <si>
    <t>刘亚欣</t>
  </si>
  <si>
    <t>判断省分:湖北
:指定要求办理全国流量王8元套餐
:
高级模板内容：
用户诉求:在线挽留无效，请协助处理，谢谢
当前套餐名称:全国流量王8元套餐
新套餐名称（转入套餐名称）:18元流量王套餐(湖北)
是合约期内（含靓号）:是</t>
  </si>
  <si>
    <t>BL202310031513110486</t>
  </si>
  <si>
    <t>柯煜明</t>
  </si>
  <si>
    <t>高级模板内容：
用户诉求:客户来电表示要求降低套餐
当前套餐名称:地王卡
新套餐名称（转入套餐名称）:8元套餐
是合约期内（含靓号）:否
备注:要求尽快处理</t>
  </si>
  <si>
    <t>BL202310031449190152</t>
  </si>
  <si>
    <t>李晓莉</t>
  </si>
  <si>
    <t>判断省分:湖北
:有意向资费
:否
:降套
:消费过高
:挽留后，用户依旧要求降套
:消费对比
:挽留失败
:
node_106:
:有合约/有靓号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是合约期内（含靓号）:是</t>
  </si>
  <si>
    <t>BL202310031417132071</t>
  </si>
  <si>
    <t>王昌洪</t>
  </si>
  <si>
    <t>【2022年上工信部测评重保用户】用户进线要求更改8元套餐，挽留不认可，辛苦协助处理，谢谢</t>
  </si>
  <si>
    <t>BL202310031356241751</t>
  </si>
  <si>
    <t>办理工单（2021版）&gt;&gt;业务变更&gt;&gt;套餐变更/套餐更改&gt;&gt;平套</t>
  </si>
  <si>
    <t>龙学梅</t>
  </si>
  <si>
    <t>判断省分:湖北
:无意向资费
node_104:
node_102:
:升套/平套
:
高级模板内容：
用户诉求:用户要求在线更改套餐
当前套餐名称:畅越冰激凌5G套餐
新套餐名称（转入套餐名称）:无意向
是合约期内（含靓号）:是
备注:要求解除</t>
  </si>
  <si>
    <t>BL202310031328001349</t>
  </si>
  <si>
    <t>朱威</t>
  </si>
  <si>
    <t>判断省分:湖北
:指定要求办理全国流量王8元套餐
:
高级模板内容：
用户诉求:用户要求更改套餐
当前套餐名称:地王卡
新套餐名称（转入套餐名称）:8元流量王
是合约期内（含靓号）:否
备注:用户要求尽快处理</t>
  </si>
  <si>
    <t>BL202310031125181694</t>
  </si>
  <si>
    <t>周琼英</t>
  </si>
  <si>
    <t>高级模板内容：
用户诉求:用户要求更改套餐
当前套餐名称:18元4G随意打
新套餐名称（转入套餐名称）:全国流量王8元套餐
是合约期内（含靓号）:否
备注:用户要求尽快处理</t>
  </si>
  <si>
    <t>BL202310031006425174</t>
  </si>
  <si>
    <t>石爽</t>
  </si>
  <si>
    <t>用户进线表示要求变更8元套餐，线上无法办理，用户不认可，用户不方便到营业厅办理，用户无限制，烦请协助处理，谢谢</t>
  </si>
  <si>
    <t>BL202310030958545010</t>
  </si>
  <si>
    <t>李国芬</t>
  </si>
  <si>
    <t>用户来电要求更改为福多多卡29元，请跟进，谢谢！</t>
  </si>
  <si>
    <t>BL202310030947182305</t>
  </si>
  <si>
    <t>张传旭</t>
  </si>
  <si>
    <t>判断省分:湖北
:指定要求办理全国流量王8元套餐
:
高级模板内容：
用户诉求:要求降套，挽留无效
当前套餐名称:福享卡19元套餐
新套餐名称（转入套餐名称）:全国流量王8元套餐
是合约期内（含靓号）:是</t>
  </si>
  <si>
    <t>BL202310030856461477</t>
  </si>
  <si>
    <t>张小平</t>
  </si>
  <si>
    <t>[65岁以上老人]判断省分:湖北
:指定要求办理全国流量王8元套餐
:
高级模板内容：
用户诉求:更改成8元套餐
当前套餐名称:宜昌如意通随意打套餐
新套餐名称（转入套餐名称）:全国流量王8元套餐
是合约期内（含靓号）:否</t>
  </si>
  <si>
    <t>BL202310030846001364</t>
  </si>
  <si>
    <t>王祖良</t>
  </si>
  <si>
    <t>[65岁以上老人]
高级模板内容：
用户诉求:用户来电要求降低资费为腾讯大王卡29元套餐，解释挽留不认可，请核实协助办理
当前套餐名称:幸福家家乐39元套餐
新套餐名称（转入套餐名称）:腾讯大王卡29元
是合约期内（含靓号）:是</t>
  </si>
  <si>
    <t>BL202310022118590498</t>
  </si>
  <si>
    <t>艾祖刚</t>
  </si>
  <si>
    <t>判断省分:湖北
:无意向资费
node_104:
node_102:
:降套
:需要保号
:挽留后，用户依旧要求降套
:资费对比
:挽留失败
:
node_106:
:有合约/有靓号
:
高级模板内容：
用户诉求:用户来电要求将套餐更改为：福多多39元（湖北）挽留无效，前台办理失败，请协助处理，提示有报错，请协助处理，联系电话：18671722310
当前套餐名称:畅越冰激凌5G套餐159元
新套餐名称（转入套餐名称）:福多多39元（湖北）
是合约期内（含靓号）:是
备注:提示：业务不能办理，是否先办理预留单。</t>
  </si>
  <si>
    <t>BL202310021903156218</t>
  </si>
  <si>
    <t>李绪梅</t>
  </si>
  <si>
    <t>BL202310021842131525</t>
  </si>
  <si>
    <t>唐明敏</t>
  </si>
  <si>
    <t>判断省分:湖北
:指定要求办理全国流量王8元套餐
:
高级模板内容：
用户诉求:?用户来电要求更改4G全国流量王8元套餐挽留失败，解释需要到归属地赋权营业厅用户不认可
当前套餐名称:蚂蚁大宝卡
新套餐名称（转入套餐名称）:4G全国流量王8元套餐
是合约期内（含靓号）:否</t>
  </si>
  <si>
    <t>BL202310021818441182</t>
  </si>
  <si>
    <t>李楚豪</t>
  </si>
  <si>
    <t>22年Q3Q4重点客户
高级模板内容：
用户诉求:更改4G全国流量王8元套餐
当前套餐名称:4G全国流量王18元套餐
新套餐名称（转入套餐名称）:4G全国流量王8元套餐
是合约期内（含靓号）:否
备注:解释不认可，不愿前往归属地自有营业厅咨询，要求线上办理，请处理谢谢</t>
  </si>
  <si>
    <t>BL202310021702330110</t>
  </si>
  <si>
    <t>林存江</t>
  </si>
  <si>
    <t>判断省分:湖北
:指定要求办理全国流量王8元套餐
:
高级模板内容：
用户诉求:用户要求将套餐改为全国流量王8元套餐，要求我方处理，请尽快核实，谢谢
当前套餐名称:畅爽冰激凌5G套餐99元（基础版）
新套餐名称（转入套餐名称）:全国流量王8元套餐
是合约期内（含靓号）:否</t>
  </si>
  <si>
    <t>TS202310030946431098</t>
  </si>
  <si>
    <t>投诉工单（2021版）&gt;&gt;移网&gt;&gt;【变更及服务】渠道服务&gt;&gt;手、网、短、微厅（含公众号）办理不成功</t>
  </si>
  <si>
    <t>董元葛</t>
  </si>
  <si>
    <t>主办单位：湖北
客户类别：星级客户
10010是否打通：否
是否二次致电10015：是
是否联系：否
升级倾向：
号码归属省：湖北
SVIP等级：
1.问题类型:;
2.投诉类型:办理争议;
3.营业厅地址:;
4.位置信息:;
5.位置发生地:;
6.投诉内容:套餐变更只能增加不能降低
8.办理业务的名称:套餐
8.无法办理的渠道:联通营业厅</t>
  </si>
  <si>
    <t>BL202310021547101400</t>
  </si>
  <si>
    <t>王安顺</t>
  </si>
  <si>
    <t>【2022年上工信部测评重保用户】判断省分:湖北
:无意向资费
node_104:
node_102:
:升套/平套
:
高级模板内容：
用户诉求:用户来电反映需要更改套餐为畅越冰激凌5G套餐199元（极速），因用户存在宽带属于融合关系无法在线修改，引导用户前往营业厅用户不认可，要求在线修改
当前套餐名称:畅越冰激凌5G套餐159元
新套餐名称（转入套餐名称）:畅越冰激凌5G套餐199元（极速）
是合约期内（含靓号）:否
备注:用户要求线上变更</t>
  </si>
  <si>
    <t>套餐变更：未到厅，升档，已转资199元畅越冰激凌套餐+2年网龄，次月生效，满意</t>
  </si>
  <si>
    <t>BL202310020935000098</t>
  </si>
  <si>
    <t>周春梅</t>
  </si>
  <si>
    <t>判断省分:湖北
:有意向资费
:是
:不认可：坚持要求转入有限制的套餐
:
高级模板内容：
用户诉求:用户要求变更套餐
当前套餐名称:畅爽冰激凌5G套餐199元（基础版）
新套餐名称（转入套餐名称）:无
是合约期内（含靓号）:否
备注:用户要求变更一个包含宽带的最低套餐，对流量和通话语音都没有要求，用户不认可去营业厅，要求在线办理，麻烦协助处理一下，谢谢</t>
  </si>
  <si>
    <t>套餐变更-未到厅：199元转59元，已办理转资畅越冰激凌5G套餐59元，次月生效，用户满意。</t>
  </si>
  <si>
    <t>ZX202310022012581989</t>
  </si>
  <si>
    <t>蔡曹</t>
  </si>
  <si>
    <t>用户要求我方推荐优惠套餐，麻烦后台核实处理，谢谢</t>
  </si>
  <si>
    <t>套餐变更-未到厅：199转99，已为用户转资畅越冰激凌5G套餐99元，次月生效，满意</t>
  </si>
  <si>
    <t>BL202309301707362018</t>
  </si>
  <si>
    <t>判断省分:湖北
:有意向资费
:否
:升套/平套
:
高级模板内容：
用户诉求:客户要求更改同等价位更加划算的套餐表示自己流量不够使用要求更改27G流量和1500分钟通话的套餐
当前套餐名称:畅越冰激凌5G套餐79元
新套餐名称（转入套餐名称）:无
是合约期内（含靓号）:是</t>
  </si>
  <si>
    <t>套餐变更-未到厅：核实客户现使用畅越冰激凌5G套餐79元，套餐内包含15.00GB国内流量，300分钟通话，另开通网龄计划合约包，赠送12G流量， 100 分钟通话，无1500分钟通话的套餐，无法操作转资，已联系客户解释说明，客户表示知晓。</t>
  </si>
  <si>
    <t>TS202310011215511338</t>
  </si>
  <si>
    <t>投诉工单（2021版）&gt;&gt;移网&gt;&gt;【网络使用】移网语音&gt;&gt;无信号</t>
  </si>
  <si>
    <t>余志朋</t>
  </si>
  <si>
    <t>判断省份:湖北移网无法上网:手机移动数据获取入参:获取历史工单:有历史工不存在在途工单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在湖北能/不清:能/不清楚网络有异常往月欠费:不欠费获取参数:获取参数获取工单记录:已获取用户是否享受过赔付、产品信息:未享受过服务补救产品人工判断是否执行过在线承诺补救:享受过在线承诺补救建议用户换机换卡测试:用户不认可:1、受理流水号：;2、受理号码：15271517797;3、主叫号码：15271517797;4、被叫号码：;5、客户姓名：余志朋;6、客户级别：无级别;7、用户归属地：宜昌市;8、受理员工工号：hubXN22ZH2980;9、手机厂商：;10、投诉渠道：10010客服热线;11、投诉打点范围：0.5千米;12、投诉地址：宜昌市-猇亭区:猇亭区人民政府【正大路55号】三峡机场;13、网格ID：115699;14、网格名称：YC_B_湖北省宜昌市猇亭区商业三街-商业二巷交叉口附近网格_115699;15、经度：111.428482;16、纬度：30.533497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169613339858164567;26、语音业务类型：;27、数据业务类型：无法上网;28、用户是否接受解释：否;29、公告类型：网络信息;30、基站ID：117.110655;31、基站名称：117.110655;32、其它地方是否正常使用：是;33、之前是否可以正常使用：是;</t>
  </si>
  <si>
    <t>前期核实投诉点信号覆盖正常，用户表示无法使用，因区域限制，我部工作人员无法入场，无其他解决办法，建议用户关注，后期有问题与测试人员联系，处理人 刘斌 联系电话 18607201346</t>
  </si>
  <si>
    <t>TS202310012155301516</t>
  </si>
  <si>
    <t>郭玲</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</si>
  <si>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BO同步.9.流量封顶情况：正常.10.查询用户终端蜂窝网络状态：正常.:诊断无异常/解释不认可
:下一步
node_255:
::不同意/已配置
:在湖北
:所有APP
:长期
:网络无异常
:
1、受理流水号：;2、受理号码：16671006565;3、主叫号码：16671006565;4、被叫号码：;5、客户姓名：郭玲;6、客户级别：四星忠诚用户;7、用户归属地：宜昌市;8、受理员工工号：hubXN215631;9、手机厂商：;10、投诉渠道：10010客服热线;11、投诉打点范围：0.5千米;12、投诉地址：宜昌市-当阳市:望城村委会(公交站)【当阳3路】;13、网格ID：96969;14、网格名称：YC_B_湖北省宜昌市当阳市网格_96969;15、经度：111.792064;16、纬度：30.806041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169616845393363848;26、语音业务类型：;27、数据业务类型：上网速度慢;28、用户是否接受解释：否;29、公告类型：;30、基站ID：;31、基站名称：;32、其它地方是否正常使用：是;33、之前是否可以正常使用：是;</t>
  </si>
  <si>
    <t>投诉点为基站故障导致，暂未恢复，建议用户关注，后期有问题与测试人员联系，处理人 刘斌 联系电话 18607201346</t>
  </si>
  <si>
    <t>TS202310010809082068</t>
  </si>
  <si>
    <t>冯楚胜</t>
  </si>
  <si>
    <t>乡村（注5）</t>
  </si>
  <si>
    <t>判断省分:湖北
:湖北在省内手机不能打+不能接
获取入参: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node_317:
:不符合办理条件
:某一地点无法拨打或接听
:不清楚
:网络无异常
:1、受理流水号：;2、受理号码：13277259122;3、主叫号码：13277259122;4、被叫号码：;5、客户姓名：冯楚胜;6、客户级别：二星忠诚用户;7、用户归属地：宜昌市;8、受理员工工号：hubXN220924;9、手机厂商：;10、投诉渠道：10010客服热线;11、投诉打点范围：0.5千米;12、投诉地址：宜昌市-秭归县:九畹溪镇【滋兰路与255省道交叉口东南60米】;13、网格ID：93933;14、网格名称：YC_B_湖北省宜昌市秭归县网格_93933;15、经度：110.782591;16、纬度：30.843156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169611868102686867;26、语音业务类型：无法主被叫;27、数据业务类型：;28、用户是否接受解释：否;29、公告类型：网络信息;30、基站ID：117.1015038;31、基站名称：117.1015038;32、其它地方是否正常使用：是;33、之前是否可以正常使用：是;
用户称在宜昌市-秭归县:九畹溪镇【滋兰路与255省道交叉口东南60米】无信号/信号弱，无法提供详细位置，要求我方核实处理</t>
  </si>
  <si>
    <t>TS202310011823122036</t>
  </si>
  <si>
    <t>谢凤琴</t>
  </si>
  <si>
    <t>建议用户换机换卡测试:用户不认可
:1、受理流水号：;2、受理号码：13277397817;3、主叫号码：13277397817;4、被叫号码：;5、客户姓名：谢凤琴;6、客户级别：二星忠诚用户;7、用户归属地：宜昌市;8、受理员工工号：hubXN23ZH5618;9、手机厂商：;10、投诉渠道：10010客服热线;11、投诉打点范围：3千米;12、投诉地址：宜昌市-枝江市:迎宾大道【枝江市】;13、网格ID：190953;14、网格名称：YC_A_湖北省宜昌市枝江市江汉大道-迎宾大道交叉口附近网格_190953;15、经度：111.738844;16、纬度：30.430855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全部发生;25、主工单流水号：hub169615557149389351;26、语音业务类型：;27、数据业务类型：无法上网,上网速度慢,频繁掉线;28、用户是否接受解释：否;29、公告类型：网络信息;30、基站ID：117.110708;31、基站名称：117.110708;32、其它地方是否正常使用：是;33、之前是否可以正常使用：是;</t>
  </si>
  <si>
    <t>投诉点信号覆盖正常，周边基站无故障，已引导用户去营业厅检查终端设置，非移网质量问题，后期有问题与测试人员联系，处理人 陈益满 联系电话 18671733750</t>
  </si>
  <si>
    <t>TS202310021332300268</t>
  </si>
  <si>
    <t>投诉工单（2021版）&gt;&gt;移网&gt;&gt;【网络使用】移网上网&gt;&gt;上网卡顿/掉线/延时/信号弱/不稳定/网页无法打开</t>
  </si>
  <si>
    <t>宜昌市夷陵区综合行政执法局</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</si>
  <si>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15587989377;3、主叫号码：15587989377;4、被叫号码：;5、客户姓名：宜昌市夷陵区综合行政执法局;6、客户级别：无级别;7、用户归属地：宜昌市;8、受理员工工号：hubXN23ZH4391;9、手机厂商：;10、投诉渠道：10010客服热线;11、投诉打点范围：0.5千米;12、投诉地址：宜昌市-夷陵区:三斗坪镇人民政府【三斗坪镇黛狮集镇】;13、网格ID：94547;14、网格名称：YC_B_湖北省宜昌市夷陵区网格_94547;15、经度：111.067965;16、纬度：30.835867;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169622439940634406;26、语音业务类型：;27、数据业务类型：上网速度慢,频繁掉线;28、用户是否接受解释：否;29、公告类型：;30、基站ID：117.111091;31、基站名称：117.111091;32、其它地方是否正常使用：否;33、之前是否可以正常使用：否;
高级模板内容：
投诉问题描述:信号差
宽带账号:无
故障时间:2023-10-02
故障现象:信号差，网速慢
故障地址:湖北省宜昌夷陵区三斗坪镇
用户要求:恢复5G网络</t>
  </si>
  <si>
    <t>网络质量：昌市-夷陵区:三斗坪镇人民政府【三斗坪镇黛狮集镇】AA。经网络部核查，用户反馈之前网速一直很慢，用户让我方去解决网速慢的问题的意向很强烈。已跟用户约定假期结束后现场实测，用户同意。处理人：安继盛 ，联系电话：18607201286。用户同意，愿意等待，满意。</t>
  </si>
  <si>
    <t>TS202310011058482425</t>
  </si>
  <si>
    <t>22年Q3Q4重点客户判断省分:湖北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18671445088;3、主叫号码：18671445088;4、被叫号码：;5、客户姓名：王波;6、客户级别：二星用户;7、用户归属地：宜昌市;8、受理员工工号：hubXN23ZH7836;9、手机厂商：;10、投诉渠道：10010客服热线;11、投诉打点范围：0.5千米;12、投诉地址：宜昌市-五峰土家族自治县:五峰土家族自治县【五峰土家族自治县】;13、网格ID：145423;14、网格名称：YC_B_145423;15、经度：111.068131;16、纬度：30.159157;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满格;24、用户周边使用情况：全部发生;25、主工单流水号：hub169612906278685778;26、语音业务类型：无法主被叫;27、数据业务类型：;28、用户是否接受解释：否;29、公告类型：;30、基站ID：;31、基站名称：;32、其它地方是否正常使用：是;33、之前是否可以正常使用：是;</t>
  </si>
  <si>
    <t>网络质量：宜昌市-五峰土家族自治县:五峰土家族自治县【五峰土家族自治县】，经核实，用户投诉点信号覆盖正常，周边基站无故障，用户表示经常无法正常接电话，其他用户正常使用，建议用户前往营业厅换机换卡再试，表示知晓。</t>
  </si>
  <si>
    <t>TS202309281437230796</t>
  </si>
  <si>
    <t>投诉工单（2021版）&gt;&gt;融合&gt;&gt;【网络使用】移网语音&gt;&gt;回音/杂音/串线/断断续续/信号弱/不稳定/掉话/单通</t>
  </si>
  <si>
    <t>黄开魁</t>
  </si>
  <si>
    <t>主办单位：湖北
客户类别：普通客户
10010是否打通：否
是否二次致电10015：是
是否联系：否
升级倾向：
号码归属省：湖北
SVIP等级：
1.问题类型:;
2.投诉类型:手机信号问题;
3.营业厅地址:;
4.位置信息:夷兴大道鄢家河村六组学畔小区;
5.位置发生地:湖北省宜昌市夷陵区;
6.投诉内容:手机网络类型:4G；
网络情况:无法上网；
接打电话情况:掉话/单通/无法通话；
APP应用程序是否正常使用:均不正常；
影响范围:所有地点；
其他用户能否正常使用:不能正常使用；
影响时段:24小时；
投诉内容:手机没有信号不能正常接打电话；</t>
  </si>
  <si>
    <t>移网通信质量：①客户投诉产生的原因：手机没有信号不能正常接打电话问题。 
②客户投诉问题核查情况及解决方案：收到贵部转办后，我司立即组织调查。经核实已发区域负责人18607200162协助处理，建议重启手机再观察使用。我司2023-09-29 11:43:49联系客户解释。
③客户问题满意度：一般。 
④回单人：田群、联系方式：07176921001</t>
  </si>
  <si>
    <t>TS202310021511020070</t>
  </si>
  <si>
    <t>投诉工单（2021版）&gt;&gt;移网&gt;&gt;【变更及服务】增值或权益业务使用&gt;&gt;电子券、权益无法领取或使用/兑换不成功</t>
  </si>
  <si>
    <t>谈止燧</t>
  </si>
  <si>
    <t>[65岁以上老人]
高级模板内容：
投诉问题描述:用户表示自己通过湖北联通公众号兑换了200M流量，但一直未到账
操作渠道:微信公众号
参加活动（套餐）名称:兑流量活动
页面提示:无
用户要求:用户要求我方尽快核实处理</t>
  </si>
  <si>
    <t>系统支撑：经核实因系统支撑不到位，导致客户兑换流量未到账，现申请补赠0元100M，仅限本月使用，客户满意。</t>
  </si>
  <si>
    <t>TS202310022016442025</t>
  </si>
  <si>
    <t>向元付</t>
  </si>
  <si>
    <t>用户来电表示自己上月有5G加油包29元10GB（次月生效）没有使用的10G的流量没有结转这个月，我方查询不到有结转，要求后台尽快核实回复处理，请协助，谢谢</t>
  </si>
  <si>
    <t>系统支撑：用户反映流量未结转问题，查询此业务是优惠自动顺延，在2023-09-30 23:59:59取消结束，自动顺延开通导致未结转，现以为用户赠送10G流量本月使用，满意</t>
  </si>
  <si>
    <t>TS202310030843422302</t>
  </si>
  <si>
    <t>投诉工单（2021版）&gt;&gt;融合&gt;&gt;【产品及计费使用】产品及业务规则&gt;&gt;对短信、通话、上网无法正常使用，有争议</t>
  </si>
  <si>
    <t>乔金炳</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</si>
  <si>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未开通.7.用户终端是否支持VoLTE：数据为空.8.近期缴费开机记录情况：无缴费开机.9.是否存在群障：不存在.10.VoLTE开关是否打开：.:诊断无异常/解释不认可
:下一步
node_317:
:不符合办理条件
:任何地方都无法拨打或接听
:
用户来电反映手机到某些地方没有信号，周边用户信号正常，一线已建议用户开通volte功能，用户不认可，要求解决信号问题，请协助受理，谢谢。联系方式：13872636289</t>
  </si>
  <si>
    <t>系统支撑：用户反映手机到某些地方没有信号，周边用户信号正常，已建议用户开通volte功能，不存在信号覆盖问题，用户知晓，满意</t>
  </si>
  <si>
    <t>TS202310031115561058</t>
  </si>
  <si>
    <t>王静波</t>
  </si>
  <si>
    <t>[内部员工专线1]
高级模板内容：
投诉问题描述:客户来电表示前期问题没有解决，要求再次记录反馈请协助谢谢，前期工单TS202309020902311060
争议月份:2023年9月
争议金额:59
用户要求:要求尽快处理</t>
  </si>
  <si>
    <t>系统支撑：用户反映赠费到账后产生补收费用。经核实，因前期共享账户赠费未使用完，故9月会产生补收费用。已向用户解释，前期所有赠费均已于2023-09-03 12:00:56、2023-09-03 12:02:12分别重新补赠，故当前账单看到的赠费可忽略，联系用户解释，满意。</t>
  </si>
  <si>
    <t>TS202310021811232200</t>
  </si>
  <si>
    <t>雷江燕</t>
  </si>
  <si>
    <t>主办单位：湖北
客户类别：星级客户
10010是否打通：否
是否二次致电10015：是
是否联系：否
升级倾向：
号码归属省：湖北
SVIP等级：
1.问题类型:;
2.投诉类型:办理争议;
3.营业厅地址:;
4.位置信息:;
5.位置发生地:;
6.投诉内容:好不容易抢一个五元话费充值券，因付款方式导致充值失败结果券也“使用”过了，无不无聊？
8.办理业务的名称:话费充值
8.无法办理的渠道:中国联通APP</t>
  </si>
  <si>
    <t>系统支撑①客户基本信息：业务号码：13227290066、客户姓名：雷江燕、套餐情况：4G全国流量王39元套餐； 客户反映充值的问题。
②首次联系客户时间： 2023-10-03 09:47:54 ； 
③投诉核查处理情况：收到贵部转办后，我司立即组织调查 。经核实，客户反映充值无法使用优惠券问题，现联系客户表示已正常使用，满意。
④答复客户时间及客户满意度评价相关信息：我司于2023-10-03 09:47:54联系客户解释说明，客户认可满意。回单人：王宜艳
⑤投诉核查关联材料：无</t>
  </si>
  <si>
    <t>ZX202310030911340167</t>
  </si>
  <si>
    <t>咨询工单（2021版）&gt;&gt;查话费&gt;&gt;账详单查询</t>
  </si>
  <si>
    <t>孟道莲</t>
  </si>
  <si>
    <t>22年Q3Q4重点客户用户来电要求将欠费提醒，账单内容发送到13032744158副卡上，用户表示15572788817主号卡是家里老人家在用，收到交费提醒无法交费，一线已建议用户到营业厅更换主卡，用户不认可，请协助处理</t>
  </si>
  <si>
    <t>TS202310031145041914</t>
  </si>
  <si>
    <t>投诉工单（2021版）&gt;&gt;移网&gt;&gt;【离网】携出&gt;&gt;收不到携转码</t>
  </si>
  <si>
    <t>易行沛</t>
  </si>
  <si>
    <t>用户来电表示自己查询已经符合携转条件，但是获取授权码一直收不到，已经在线解释无效，用户不愿关注，坚持是联通故意拦截不给自己授权码，情绪激动，请处理</t>
  </si>
  <si>
    <t>①投诉核查处理情况：携号转网（西陵）：查询无限制，客户已成功接收授权码，客户已成功携出，客户满意。 ②答复客户时间及客户满意度评价：我司于2023-10-03 11:53:28联系客户解释 ③投诉核查关联材料：无</t>
  </si>
  <si>
    <t>TS202309301738052022</t>
  </si>
  <si>
    <t>主办单位：湖北
客户类别：普通客户
10010是否打通：是
是否二次致电10015：是
是否联系：是
升级倾向：无
号码归属省：湖北
SVIP等级：
用户来电反映收不到携转码，对此不满，请尽快加急处理。</t>
  </si>
  <si>
    <r>
      <rPr>
        <sz val="11"/>
        <color theme="1"/>
        <rFont val="宋体"/>
        <charset val="134"/>
      </rPr>
      <t>携号转网（电子渠道）①客户基本资料：业务号码：15587906020、客户姓名：林建东、套餐情况：林建东；客户反映接收不到携转码问题</t>
    </r>
    <r>
      <rPr>
        <sz val="11"/>
        <color theme="1"/>
        <rFont val="Arial"/>
        <charset val="134"/>
      </rPr>
      <t xml:space="preserve">			</t>
    </r>
    <r>
      <rPr>
        <sz val="11"/>
        <color theme="1"/>
        <rFont val="宋体"/>
        <charset val="134"/>
      </rPr>
      <t xml:space="preserve">
②首次联系客户时间：2023-10-01 09:20:27</t>
    </r>
    <r>
      <rPr>
        <sz val="11"/>
        <color theme="1"/>
        <rFont val="Arial"/>
        <charset val="134"/>
      </rPr>
      <t xml:space="preserve">				</t>
    </r>
    <r>
      <rPr>
        <sz val="11"/>
        <color theme="1"/>
        <rFont val="宋体"/>
        <charset val="134"/>
      </rPr>
      <t xml:space="preserve">
③投诉核查处理情况：收到贵部转办，我司立即组织核查，经核实，（电子渠道）客户反映接收不到携转码问题，查询号码符合携号转网，多次致电未接，无法核实具体情况，已短信告知如您后期使用有任何疑问，可于工作时间（08：30-17：30）致电宜昌联通07176921001或13032700872</t>
    </r>
    <r>
      <rPr>
        <sz val="11"/>
        <color theme="1"/>
        <rFont val="Arial"/>
        <charset val="134"/>
      </rPr>
      <t xml:space="preserve">						</t>
    </r>
    <r>
      <rPr>
        <sz val="11"/>
        <color theme="1"/>
        <rFont val="宋体"/>
        <charset val="134"/>
      </rPr>
      <t xml:space="preserve">
④答复客户时间及客户满意度评价：根据上述情况我司于2023-10-02 09:20:27联系客户解释，客户满意。回单人:宜昌客服王晓玉；联系电话：07176921001。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</si>
  <si>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TS202310031404380340</t>
  </si>
  <si>
    <t>朱发春</t>
  </si>
  <si>
    <t>用户来电表示前往长阳城区自有营业厅办理携号转网，营业厅告知用户没有办理取消合约的权限。现用户来电要求两分钟之内取消名下网龄计划合约以及注销名下071700502951宽带，查询到已有订单编码662023100313203587正在处理，解释用户需要等待，用户不认可，坚持要求两分钟之内回复并解约。</t>
  </si>
  <si>
    <t>携号转网（长阳城区营服中心）：用户要求取消实装宽带和网龄计划合约，经核实，宽带已于2023-10-03 15:11:41 在长阳城区自有营业厅已取消，现已取消网龄计划合约，校验可正常携出，满意。</t>
  </si>
  <si>
    <t>BL202310031205560064</t>
  </si>
  <si>
    <t>陈捷全</t>
  </si>
  <si>
    <t>[65岁以上老人]
高级模板内容：
需区域二线受理的业务:用户无法提供验证码
用户需办理业务名称:5G加油包19元5GB（立即生效）（已停售），炫彩通信助理包体验版-立即生效（湖北），儿童娱乐早教包
业务办理类型:取消
业务生效时间:次月生效
是否已按规范验证用户信息:是
备注（如开通流量包、语音包请备注清楚当月有效/长期有效）:需要取消</t>
  </si>
  <si>
    <t>BL202310031034230673</t>
  </si>
  <si>
    <t>屈定全</t>
  </si>
  <si>
    <t>[65岁以上老人]
高级模板内容：
需区域二线受理的业务:用户无法提供验证码
用户需办理业务名称:炫彩通信助理包体验版-立即生效（湖北）
业务办理类型:取消
业务生效时间:次月生效
是否已按规范验证用户信息:无需验证</t>
  </si>
  <si>
    <t>ZX202310031545320777</t>
  </si>
  <si>
    <t>咨询工单（2021版）&gt;&gt;业务规则&gt;&gt;挂失、解挂</t>
  </si>
  <si>
    <t>用户称在异地营业厅办理解挂，告知不能解，要求我方处理，请核实，谢谢</t>
  </si>
  <si>
    <t>业务办理：经核实客户已通过手厅办理解挂，客户满意</t>
  </si>
  <si>
    <t>BL202310031328281357</t>
  </si>
  <si>
    <t>姚骆春</t>
  </si>
  <si>
    <t>用户要求续订预存话费享折扣优惠档位三（立即生效24个月）-湖北政企专属营业厅告知无法续订，要求在线续订，请后台协助处理，谢谢</t>
  </si>
  <si>
    <t>系统支撑：套餐折扣到期无提醒。客户反映3折优惠失效问题。经核实，属系统支撑不到位导致，已为用户办理存量5G畅爽套餐享139元赠费 湖北， 活动期12个月，本月生效，满意。</t>
  </si>
  <si>
    <t>BL202310031047060903</t>
  </si>
  <si>
    <t>李小杰</t>
  </si>
  <si>
    <t>用户来电要求续约5G冰激凌套餐5折（次月生效24个月）（取整）（合约）（湖北宜昌），不愿到厅，请协助</t>
  </si>
  <si>
    <t>系统支撑：套餐折扣到期无提醒。客户反映5折优惠失效问题。经核实，属系统支撑不到位导致，建议用户办理存量5G畅爽套餐享149元赠费 湖北， 用户表示考虑用户一下，考虑用户感知，申请退本月套餐差价150元，24小时到帐，此费用不可打印发票，满意。</t>
  </si>
  <si>
    <t>BL202310031532220825</t>
  </si>
  <si>
    <t>鲍婧</t>
  </si>
  <si>
    <t>用户描述自己上个月要携号转网，但是自己接到10010的电话号说：5G冰激凌套餐5折（次月生效24个月）（取整）（合约）（湖北宜昌），进行修订挽留用户，但是今天用户查询自己并没有这个产品，要求加急处理谢谢。</t>
  </si>
  <si>
    <t>业务办理：经核实因赠费活动未续约，现申请减免本月套餐差价79元，24小时到账，此费用不可打印发票，另已办理赠费活动，次月生效，合约期12个月，客户满意。</t>
  </si>
  <si>
    <t>BL202310011815010448</t>
  </si>
  <si>
    <t>田毛</t>
  </si>
  <si>
    <t>用户来电要求办理网龄计划合约活动，已解释告知营业厅咨询办理，用户不认可，要求核实处理，谢谢</t>
  </si>
  <si>
    <t>业务办理：开通网龄计划合约活动，查询客户办理畅爽冰激凌5G套餐129元（基础版），无法办理网龄计划合约活动，已联系客户解释说明，客户表示知道。</t>
  </si>
  <si>
    <t>BL202310021114261990</t>
  </si>
  <si>
    <t>用户来电反映自己本月开通了月固定费_联通助理业务功能费，月固定费_基础附加包_视频彩铃吗，增值业务费_联通云盘会员服务费前台未查询到办理记录，并且无办理历史，用户要求取消，请协助处理</t>
  </si>
  <si>
    <t>业务办理：客户要求取消联通云盘会员服务费，经核实，客户办理 存量5G畅爽套餐享139元赠费活动，开通有 炫彩通信助理包-云盘版 ，无法办理取消，客户表示知晓。</t>
  </si>
  <si>
    <t>BL202310031322211264</t>
  </si>
  <si>
    <t>曾小勇</t>
  </si>
  <si>
    <r>
      <rPr>
        <sz val="11"/>
        <color theme="1"/>
        <rFont val="宋体"/>
        <charset val="134"/>
      </rPr>
      <t>22年Q3Q4重点客户:号卡配送问题
:号卡未送达但不想要了
:不认可
判断省分:除青海、四川、宁夏外
用户来电反映要求撤销订单</t>
    </r>
    <r>
      <rPr>
        <sz val="11"/>
        <color theme="1"/>
        <rFont val="Arial"/>
        <charset val="134"/>
      </rPr>
      <t xml:space="preserve">	</t>
    </r>
    <r>
      <rPr>
        <sz val="11"/>
        <color theme="1"/>
        <rFont val="宋体"/>
        <charset val="134"/>
      </rPr>
      <t xml:space="preserve">
6323100336227407前台挽留无效坚持撤单请协助谢谢</t>
    </r>
  </si>
  <si>
    <t>业务办理：已按客户要求取消副卡订单，客户满意</t>
  </si>
  <si>
    <t>BL202310031249080756</t>
  </si>
  <si>
    <t>梅江山</t>
  </si>
  <si>
    <t>【2022年上工信部测评重保用户】用户来电反映本机三折活动本月到期，要求我方核实是否能在续约，要求再次续约</t>
  </si>
  <si>
    <t>业务办理：已推荐客户办理赠费活动，合约期12个月，客户表示考虑，暂不办理，满意。</t>
  </si>
  <si>
    <t>BL202310031119441581</t>
  </si>
  <si>
    <t>办理工单（2021版）&gt;&gt;宽带业务&gt;&gt;IPTV业务</t>
  </si>
  <si>
    <t>用户要求关闭TV电视订购增值业务渠道</t>
  </si>
  <si>
    <t>业务办理：已向网站发邮申请取消屏蔽TV电视订购增值业务，客户满意</t>
  </si>
  <si>
    <t>BL202310021331391826</t>
  </si>
  <si>
    <t>张芹芹</t>
  </si>
  <si>
    <t>用户来电要求再次办理送费活动，前台查询用户返费活动结束了也未自动续约，用户要求回电确认并办理星锐卡30元赠费12个月优惠合约(湖北)送费活动，请尽快处理，谢谢</t>
  </si>
  <si>
    <t>业务办理：用户需续订星锐卡30元赠费12个月优惠合约 (湖北) ，已为用户用户续订成功，沟通后为用户办理预存话费享30元话费优惠（湖北），满意。</t>
  </si>
  <si>
    <t>BL202310020810111585</t>
  </si>
  <si>
    <t>陈瑛</t>
  </si>
  <si>
    <t>用户要求继续办理：预存话费享折扣优惠档位三（立即生效24个月）-湖北政企专属，请后台协助处理，谢谢！</t>
  </si>
  <si>
    <t>业务办理：用户要求办理套餐3折优惠，联系客户表示自行处理好，满意。</t>
  </si>
  <si>
    <t>ZX202310021753271368</t>
  </si>
  <si>
    <t>邓杨晖</t>
  </si>
  <si>
    <t>判断省分:湖北
:失败
node_42:
:无合约/简单合约
:单卡/移移融合副卡套餐
获取用户证件类型::不认可
:
高级模板内容：
问题描述:用户要求销户副卡，前台已挽留，用户不认可，称自己不使用，请尽快回复，谢谢
第二联系方式:19813754470
销户原因:不使用
用户要求:加急核实处理，谢谢</t>
  </si>
  <si>
    <t>BL202310021708270189</t>
  </si>
  <si>
    <t>李旭东</t>
  </si>
  <si>
    <t>16671729711命中精准预判服务场景:[65岁以上老人]
用户要求续订宜昌目标用户99元档5G融合套餐3折优惠24月（次月生效）68485624，无法续订就连宽带停机保号</t>
  </si>
  <si>
    <t>业务办理：用户要求续办套餐3折优惠，核实动10月31日到期，用户表示自己暂不续约，故未办理，满意。</t>
  </si>
  <si>
    <t>BL202310031033090648</t>
  </si>
  <si>
    <t>江丽华</t>
  </si>
  <si>
    <t>用户反映要求办理91237917星锐卡30元赠费12个月优惠合约(湖北)活动</t>
  </si>
  <si>
    <t>业务办理：用户要求续办星锐卡30元赠费12个月优惠合约 (湖北) 活动，已按用户要求办理，满意。</t>
  </si>
  <si>
    <t>BL202310030909431640</t>
  </si>
  <si>
    <t>赵成香</t>
  </si>
  <si>
    <t>18572377681命中精准预判服务场景:[65岁以上老人]
用户来电想要办理星锐卡30元赠费12个月优惠合约(湖北)，请尽快处理，谢谢</t>
  </si>
  <si>
    <t>BL202310030923581896</t>
  </si>
  <si>
    <t>王雄</t>
  </si>
  <si>
    <t>用户表示活动星锐卡30元赠费12个月优惠合约(湖北)到期要求继续参加引导营业厅不方便请协助处理</t>
  </si>
  <si>
    <t>业务办理：用户要求续办星锐卡30元赠费12个月优惠合约（湖北），已为用户办理立即生效，用户满意。</t>
  </si>
  <si>
    <t>BL202310031112271416</t>
  </si>
  <si>
    <t>常耀东</t>
  </si>
  <si>
    <t>18871723183命中精准预判服务场景:[该用户有申诉倾向，请注意受理态度，查询近三天工单记录，积极解决用户问题。]
用户来电要求续约预存话费享折扣优惠档位三（次月生效24个月）-湖北政企专属，不愿到厅，请协助</t>
  </si>
  <si>
    <t>业务办理：用户要求续约三折优惠，核实该活动于10月31日到期，系统无法直接勾选续约，已登记11月6日办理月赠139元*12个月优惠活动，次月生效，用户满意。</t>
  </si>
  <si>
    <t>TS202310021536090722</t>
  </si>
  <si>
    <t>田玉秀</t>
  </si>
  <si>
    <t>[65岁以上老人]
高级模板内容：
投诉问题描述:用户来电表示联通业务员上门表示给她免费送流量卡，结果把她移动的号码135的换成了这个132的联通卡，说是免费流量卡不收钱但现在号码欠费了，对欠费不认可，要求把自己135的移动号码还回去这个132的号码不要了对欠费也不会承担，用户应该是年龄比较大反复重复一个问题想跟用户协调沟通不听人讲话，询问多次后一直重，正常解释后报结束语挂机，请协助处理
业务名称:宣传和实际不符
宣传渠道:其他:联通业务员上门推荐
宣传内容:免费流量卡不要钱
实际情况:收取月租59元还把用户的135移动卡换成了132的联通卡
用户要求:要求把自己135的移动号码还回去这个132的号码不要了对欠费也不会承担请处理。</t>
  </si>
  <si>
    <t>业务办理：销户，已注销，用户满意</t>
  </si>
  <si>
    <t>TS202310021503002359</t>
  </si>
  <si>
    <t>用户来电反映号码18527206694在8月办理的销户，但是现在剩余话费还没有退还，要求请核实处理</t>
  </si>
  <si>
    <t>业务办理：用户反映小天卡余额清退问题，以为用户登记10号后办理清退，微信转账给用户，认可满意</t>
  </si>
  <si>
    <t>TS202310031050350322</t>
  </si>
  <si>
    <t>龙义芳</t>
  </si>
  <si>
    <t>[65岁以上老人]
高级模板内容：
投诉问题描述:用户来电要求解除主副卡关系，前台已解释，用户称不便前往营业厅，要求在线解除，请处理
业务名称:主副卡解除
办理渠道:10010
办理时间:2023-10-03
系统提示内容:0
用户要求:用户来电要求解除主副卡关系，前台已解释，用户称不便前往营业厅，要求在线解除，请处理</t>
  </si>
  <si>
    <t>业务办理：用户要求把副卡15872631434折分出来，挽留无效，已按用户要求转资4G全国流量王8元套餐，次月生效，满意。</t>
  </si>
  <si>
    <t>TS202310021307322166</t>
  </si>
  <si>
    <t>王传凤</t>
  </si>
  <si>
    <t>[65岁以上老人]
高级模板内容：
投诉问题描述:用户来电反映对本月月租费不认可
争议月份:2023年10月
争议金额:199
用户要求:继续预存话费享折扣优惠档位三（立即生效24个月）-湖北政企专属或退费</t>
  </si>
  <si>
    <t>业务办理：用户要求办理套餐3折优惠，联系客户表示已自行至联通营业厅办理好，无异议，满意。</t>
  </si>
  <si>
    <t>ZX202310021019450399</t>
  </si>
  <si>
    <t>胡长义</t>
  </si>
  <si>
    <t>判断省分:湖北
:失败
node_42:
:无合约/简单合约
:单卡/移移融合副卡套餐
获取用户证件类型::不认可
:
高级模板内容：
问题描述:客户来电反馈局方半停，要求我方协助副卡销户，自己不想要使用了，要求我方协助处理，谢谢！
第二联系方式:13227290543
销户原因:不想要
用户要求:我方协助处理</t>
  </si>
  <si>
    <t>业务办理：用户要求销户，已核实用户资料成功办理注销，满意。</t>
  </si>
  <si>
    <t>ZX202310021722191178</t>
  </si>
  <si>
    <t>22年Q3Q4重点客户判断省分:湖北
:失败
node_42:
:无合约/简单合约
:单卡/移移融合副卡套餐
获取用户证件类型::不认可
:
高级模板内容：
问题描述:用户来电反映称副卡13094179268和15629353376预约销户
第二联系方式:17683708558
销户原因:不想使用
用户要求:在不影响合约的情况下，副卡13094179268和15629353376预约销户</t>
  </si>
  <si>
    <t>业务办理：用户要求注销副卡，已核实用户资料办理销户，满意。</t>
  </si>
  <si>
    <t>TS202310030938590906</t>
  </si>
  <si>
    <t>郝明君</t>
  </si>
  <si>
    <t>高级模板内容：
投诉问题描述:用户来电表示自己上月联系客户经理陈章荣，续约了预存话费享折扣优惠档位三（次月生效24个月）-湖北政企专属优惠，但是没办理好
争议月份:2023年10月
争议金额:1
用户要求:核实处理答复</t>
  </si>
  <si>
    <t>业务办理：用户要求续约套餐三折优惠，系统无此勾选项，故客户经理无法办理。现已协商办理月赠89元*12个月优惠活动，立即生效，用户满意。</t>
  </si>
  <si>
    <t>TS202310021729091157</t>
  </si>
  <si>
    <t>贺清华</t>
  </si>
  <si>
    <t>高级模板内容：
投诉问题描述:用户来电称对之前的处理结果不认可，详见：TS202309021127471153
业务名称:变更套餐
宣传渠道:其他:工单处理
宣传内容:畅越冰激凌5G套餐199元，勾选网龄计划合约，次月生效
实际情况:还是畅爽冰激凌5G套餐199元（基础版）
用户要求:尽快变更</t>
  </si>
  <si>
    <t>业务办理：转资畅越冰激凌5G套餐199元，勾选 网龄计划合约，已为用户转资，次月生效，并为用户3张号码分别赠送10G流量本月使用，满意</t>
  </si>
  <si>
    <t>BL202310031534120861</t>
  </si>
  <si>
    <t>鲜小龙</t>
  </si>
  <si>
    <t>用户来电要求取消：联通助理-智能应答5元（次月生效），前台操作系统没有选项，要求我方处理</t>
  </si>
  <si>
    <t>BL202310031027180540</t>
  </si>
  <si>
    <t>唐世琼</t>
  </si>
  <si>
    <t>高级模板内容：
需区域二线受理的业务:用户无法提供验证码
用户需办理业务名称:5G超级会员白银版次月生效;5G炫彩通信助理包-云盘版（首月5元半价）
业务办理类型:取消
业务生效时间:立即生效
是否已按规范验证用户信息:无需验证</t>
  </si>
  <si>
    <t>BL202310031526160722</t>
  </si>
  <si>
    <t>陈朗宇</t>
  </si>
  <si>
    <t>高级模板内容：
需区域二线受理的业务:用户无法提供验证码
用户需办理业务名称:5G炫彩加油包19元10GB（次月生效）（湖北）（已停售）
业务办理类型:取消
业务生效时间:立即生效
是否已按规范验证用户信息:是
备注（如开通流量包、语音包请备注清楚当月有效/长期有效）:无</t>
  </si>
  <si>
    <t>BL202310031235290541</t>
  </si>
  <si>
    <t>孟华强</t>
  </si>
  <si>
    <t>高级模板内容：
需区域二线受理的业务:用户无法提供验证码
用户需办理业务名称:湖北2I专享29元15GB/100分钟5G炫彩包（次月生效）
业务办理类型:取消
业务生效时间:次月生效
是否已按规范验证用户信息:无需验证</t>
  </si>
  <si>
    <t>BL202310021521260986</t>
  </si>
  <si>
    <t>高级模板内容：
需区域二线受理的业务:用户无法提供验证码
用户需办理业务名称:欢居生活会员通用流量包20元-芒果TV10G流量加月会员合约包
业务办理类型:开通
业务生效时间:次月生效
是否已按规范验证用户信息:是
备注（如开通流量包、语音包请备注清楚当月有效/长期有效）:/</t>
  </si>
  <si>
    <t>BL202310021835051415</t>
  </si>
  <si>
    <t>1、用户要求取消（912176021000M宽带提速包（30元）（湖北）），CB系统暂未选项，联系电话：18671723389</t>
  </si>
  <si>
    <t>BL202310021825511297</t>
  </si>
  <si>
    <t>办理工单（2021版）&gt;&gt;流量包&gt;&gt;流量快餐包开通/变更</t>
  </si>
  <si>
    <t>取消：AR彩铃酷趣会员5G加油包（湖北），系统提示：服务名称[trades_mobilemodify_transform]txid[d2d27c36^1694011054599^27880769]规则编码[5001]规则内容:调用新的预提交服务异常,错误信息:[用户号码:13040990151,业务限制:[[宜昌如意通团圆卡(OCS)]--&gt;[基础业务功能包（湖北）]--&gt;[语音主服务]部分依赖于[本地市话（无漫游）]、[省内漫游]、[国内漫游]、[国际漫游、港澳台漫游]、[本地漫游]、[本地网漫游（一号多机）]$$$24139$$$]]</t>
  </si>
  <si>
    <t>BL202310031029190580</t>
  </si>
  <si>
    <t>吴承群</t>
  </si>
  <si>
    <t>高级模板内容：
需区域二线受理的业务:用户无法提供验证码
用户需办理业务名称:取消爱奇艺10G流量加月会员合约包省分
业务办理类型:取消
业务生效时间:立即生效
是否已按规范验证用户信息:无需验证</t>
  </si>
  <si>
    <t>BL202310021849121609</t>
  </si>
  <si>
    <t>范智超</t>
  </si>
  <si>
    <t>高级模板内容：
需区域二线受理的业务:用户无法提供验证码
用户需办理业务名称:取消腾讯王卡-39元5G版超级会员（黄金版）-次月生效（已停售）下月生效
业务办理类型:取消
业务生效时间:次月生效
是否已按规范验证用户信息:无需验证</t>
  </si>
  <si>
    <t>BL202310021918021972</t>
  </si>
  <si>
    <t>周金芹</t>
  </si>
  <si>
    <t>高级模板内容：
需区域二线受理的业务:用户无法提供验证码
用户需办理业务名称:星燃铂金包（立即生效），职场菁英畅阅5G加油包（湖北），炫彩通信助理包-云盘版-立即生效（湖北），手机彩铃沃音乐精选10元包月，沃阅读知涯升学20元特价包，哔哩哔哩15G流量加会员月包
业务办理类型:开通
业务生效时间:次月生效
是否已按规范验证用户信息:是
备注（如开通流量包、语音包请备注清楚当月有效/长期有效）:要求关闭上述业务，要求月底失效</t>
  </si>
  <si>
    <t>BL202310031251270793</t>
  </si>
  <si>
    <t>张家顺</t>
  </si>
  <si>
    <t>高级模板内容：
需区域二线受理的业务:用户无法提供验证码
用户需办理业务名称:炫彩通信助理包-云盘版-立即生效（湖北），	5G精品听读PLUS会员
业务办理类型:取消
业务生效时间:立即生效
是否已按规范验证用户信息:无需验证
备注（如开通流量包、语音包请备注清楚当月有效/长期有效）:用户要求取消，请尽快处理</t>
  </si>
  <si>
    <t>BL202310031531020805</t>
  </si>
  <si>
    <t>柳建</t>
  </si>
  <si>
    <t>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备注（如开通流量包、语音包请备注清楚当月有效/长期有效）:尽快处理</t>
  </si>
  <si>
    <t>BL202310022000372415</t>
  </si>
  <si>
    <t>张吉兴</t>
  </si>
  <si>
    <t>BL202310031037010728</t>
  </si>
  <si>
    <t>朱应珍</t>
  </si>
  <si>
    <t>高级模板内容：
需区域二线受理的业务:用户无法提供验证码
用户需办理业务名称:云加速5G畅玩加油包(湖北)视频彩铃悦看版8元包月
业务办理类型:取消
业务生效时间:立即生效
是否已按规范验证用户信息:无需验证</t>
  </si>
  <si>
    <t>BL202310031514590512</t>
  </si>
  <si>
    <t>覃玉蓉</t>
  </si>
  <si>
    <t>判断省分:湖北
:移网电话营销费用争议（套餐资费/融合宽带/副卡功能费类除外）
:不认可
:小于等于500元，且仅限单倍、月份不超过12个月
:
高级模板内容：
需区域二线受理的业务:用户无法提供验证码
用户需办理业务名称:5G加油包29元10GB首月优惠版（立即生效）、5G炫彩通信助理包-云盘版（首月5元半价）
业务办理类型:取消
业务生效时间:次月生效
是否已按规范验证用户信息:是</t>
  </si>
  <si>
    <t>ZX202310031258572034</t>
  </si>
  <si>
    <t>判断省分:湖北
:失败
node_42:
:无合约/简单合约
:单卡/移移融合副卡套餐
获取用户证件类型::不认可
:
高级模板内容：
问题描述:要求销户
第二联系方式:13725087396
销户原因:不需要
用户要求:被别人一直使用要求销户避免产生不良影响</t>
  </si>
  <si>
    <t>ZX202310030910550157</t>
  </si>
  <si>
    <t>姚晓萍</t>
  </si>
  <si>
    <t>判断省分:湖北
:失败
node_42:
:无合约/简单合约
:单卡/移移融合副卡套餐
获取用户证件类型::不认可
:
高级模板内容：
问题描述:用户来电要求销户，挽留无效，请处理，谢谢。
第二联系方式:18897018953
销户原因:无
用户要求:用户要求核实回电处理，谢谢。</t>
  </si>
  <si>
    <t>TS202310031216590270</t>
  </si>
  <si>
    <t>周天清</t>
  </si>
  <si>
    <t>[65岁以上老人]判断省分:湖北
:流量费争议
:流量包定制争议
:不认可
:未享受
:小于等于500元，且仅限单倍、月份不超过12个月
:
高级模板内容：
投诉问题描述:云加速5G畅玩加油包(湖北)的业务，没有办理过
业务名称:云加速5G畅玩加油包(湖北)
争议月份:2023年9月、2023年10月
争议金额:40
是否承诺退费:是
用户要求:退费</t>
  </si>
  <si>
    <t>TS202310031218570319</t>
  </si>
  <si>
    <t>李玉梅</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</si>
  <si>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云加速5G畅玩加油包(湖北)
争议月份:2023年10月
是否承诺退费:是
承诺退费金额:20
是否取消业务（如取消失败，需加上系统报错的提示）:是
是否需要回复:否
用户要求:已承诺退费，无需回复</t>
  </si>
  <si>
    <t>BL202310021638012211</t>
  </si>
  <si>
    <t>高波</t>
  </si>
  <si>
    <t>[65岁以上老人]判断省分:其他省分
:增值业务争议
判断省分:湖北
:移网
:在补救范围内
:不认可
:小于等于500元，且仅限单倍、月份不超过12个月
:
高级模板内容：
赔付类型：:增值业务争议
CBSS账单扣费名称：:热血都市畅听5G加油包（湖北）
办理渠道:SP
赔付月份：:2023年10月、2023年9月
返还倍率:单倍
赔付金额：:40
是否已经取消业务:是
是否承诺退费：:是
用户是否需要回复：:否
用户要求：:退费</t>
  </si>
  <si>
    <t>BL202310022000252414</t>
  </si>
  <si>
    <t>赵霞</t>
  </si>
  <si>
    <t>&gt;业务号码&gt;13117293331；&gt;号码归属地&gt;宜昌；&gt;产品名称&gt;职场菁英畅阅5G加油包（湖北）；&gt;产品代码&gt;91295263；&gt;产品编码&gt;无；&gt;订购时间&gt;2023-08-2320:02:18；&gt;核查情况&gt;平台故障；&gt;不规范定制分类&gt;平台故障，无法判责；&gt;退费金额&gt;40元；&gt;退费时间&gt;2023-10-3；&gt;投诉内容&gt;
----
高级模板内容：
赔付类型：:增值业务争议
CBSS账单扣费名称：:20元5GB职场菁英畅阅5G加油包(湖北)
办理渠道:不涉及
赔付月份：:2023年9月、2023年10月
返还倍率:单倍
赔付金额：:40
是否已经取消业务:是
是否承诺退费：:是
用户是否需要回复：:否
用户要求：:不知情办理此业务要求退还产生的40元已承诺</t>
  </si>
  <si>
    <t>BL202310030953322422</t>
  </si>
  <si>
    <t>胡文刚</t>
  </si>
  <si>
    <t>&gt;业务号码&gt;13177070735；&gt;号码归属地&gt;宜昌；&gt;产品名称&gt;云加速5G畅玩加油包(湖北)；&gt;产品代码&gt;91295249；&gt;产品编码&gt;无；&gt;订购时间&gt;2023-10-0222:43:49；&gt;核查情况&gt;平台故障；&gt;不规范定制分类&gt;平台故障，无法判责；&gt;退费金额&gt;20元；&gt;退费时间&gt;2023年10月3日；&gt;投诉内容&gt;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用户要求：:尽快处理</t>
  </si>
  <si>
    <t>BL202310030854071445</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</si>
  <si>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CBSS账单扣费名称：:增值业务-云加速（专业版）
办理渠道:SP平台带入
赔付月份：:2023年10月
返还倍率:单倍
赔付金额：:15
是否已经取消业务:是
是否承诺退费：:是
用户是否需要回复：:否
用户要求：:退费</t>
  </si>
  <si>
    <t>BL202310030931292023</t>
  </si>
  <si>
    <t>王功龙</t>
  </si>
  <si>
    <t>&gt;业务号码&gt;13207210685；&gt;号码归属地&gt;宜昌；&gt;产品名称&gt;AR彩铃酷趣会员5G加油包（湖北），	腾讯视频10G流量加会员月包；&gt;产品代码&gt;无，80006720；&gt;产品编码&gt;91295250，8000672000；&gt;订购时间&gt;2023-09-2519:49:19，2023-09-3020:14:11；&gt;核查情况&gt;平台故障；&gt;不规范定制分类&gt;平台故障，无法判责；&gt;退费金额&gt;40元,50元；&gt;退费时间&gt;2023年10月3日；&gt;投诉内容&gt;
高级模板内容：
赔付类型：:增值业务争议
CBSS账单扣费名称：:腾讯视频10G流量加会员月包AR视频彩铃酷趣会员15元包月
办理渠道:0
赔付月份：:2023年9月、2023年10月
返还倍率:单倍
赔付金额：:90
是否已经取消业务:是
是否承诺退费：:是
用户是否需要回复：:否
用户要求：:退费</t>
  </si>
  <si>
    <t>BL202310030953472429</t>
  </si>
  <si>
    <t>卢永权</t>
  </si>
  <si>
    <t>&gt;业务号码&gt;13217174784；&gt;号码归属地&gt;宜昌；&gt;产品名称&gt;5G时代-精英社科历史包，云游彩铃15元包月，AR彩铃酷趣会员5G加油包（湖北）；&gt;产品代码&gt;66002835，49007497，91295250；&gt;产品编码&gt;6600283500，4900749700，无；&gt;订购时间&gt;2023-08-0211:47:31，2023-08-1612:06:02，2023-08-0212:42:25；&gt;核查情况&gt;平台故障；&gt;不规范定制分类&gt;平台故障，无法判责；&gt;退费金额&gt;60元，45元，60元；&gt;退费时间&gt;2023年10月3日；&gt;投诉内容&gt;
高级模板内容：
赔付类型：:增值业务争议
CBSS账单扣费名称：:“云游彩铃15元包月、5G时代-精英社科历史包、AR彩铃酷趣会员5G加油包（湖北）
办理渠道:SP
赔付月份：:2023年8月、2023年9月、2023年10月
返还倍率:单倍
赔付金额：:165
是否已经取消业务:是
是否承诺退费：:是
用户是否需要回复：:否
用户要求：:退费</t>
  </si>
  <si>
    <t>TS202310021619301896</t>
  </si>
  <si>
    <t>孙大茂</t>
  </si>
  <si>
    <t>判断省分:湖北
:流量费争议
:流量包定制争议
:不认可
:未享受
:小于等于500元，且仅限单倍、月份不超过12个月
:
高级模板内容：
投诉问题描述:用户对流量包费用不认可，强烈要求退费
业务名称:AR彩铃酷趣会员5G加油包（湖北）
争议月份:2023年9月、2023年10月
争议金额:40
是否承诺退费:是
用户要求:要求退费，前台已告知无法抵扣项目，请尽快处理，谢谢！</t>
  </si>
  <si>
    <t>BL202310021610331770</t>
  </si>
  <si>
    <t>吴书锋</t>
  </si>
  <si>
    <t>&gt;业务号码&gt;18608602569；&gt;号码归属地&gt;宜昌；&gt;产品名称&gt;联通爱听-职场精英20元包，云加速（专业版）；&gt;产品代码&gt;无，66003010；&gt;产品编码&gt;6600301000，2100250303；&gt;订购时间&gt;2023-10-0208:06:43，2023-10-0207:53:58；&gt;核查情况&gt;平台故障；&gt;不规范定制分类&gt;平台故障，无法判责；&gt;退费金额&gt;35元；&gt;退费时间&gt;2023-10-02；&gt;投诉内容&gt;
高级模板内容：
赔付类型：:增值业务争议
CBSS账单扣费名称：:-联通爱听-职场精英20元包\云加速（专业版）
办理渠道:.
赔付月份：:2023年10月
返还倍率:单倍
赔付金额：:35
是否已经取消业务:是
是否承诺退费：:是
用户是否需要回复：:否
用户要求：:退费</t>
  </si>
  <si>
    <t>TS202310022219411008</t>
  </si>
  <si>
    <t>汤刚林</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</si>
  <si>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t>
  </si>
  <si>
    <t>TS202310021524430453</t>
  </si>
  <si>
    <t>主办单位：湖北
客户类别：普通客户
10010是否打通：是
是否二次致电10015：是
是否联系：是
升级倾向：无
号码归属省：湖北
SVIP等级：
用户来电反映：返费未到账问题（AR彩铃酷趣会员5G加油包（湖北）），按10010处理结果解释不认可，称未收到此费用，建议APP查看不认可，并表示实际应退费40元（2023.9-2023.10月份费用），烦请协助处理</t>
  </si>
  <si>
    <t>TS202310031134141594</t>
  </si>
  <si>
    <t>郑梅英</t>
  </si>
  <si>
    <t>判断省分:其他省分
:流量计费争议
判断省分::流量包定制争议
:不认可
:未享受
:小于等于500元，且仅限单倍、月份不超过12个月
:
高级模板内容：
投诉问题描述:不知情办理
业务名称:20元5GB云加速5G畅玩加油包(湖北)
争议月份:2023年9月、2023年10月
争议金额:40
是否承诺退费:是
用户要求:已承诺24小时内退费，客户满意。</t>
  </si>
  <si>
    <t>TS202310021309182213</t>
  </si>
  <si>
    <t>投诉工单（2021版）&gt;&gt;移网&gt;&gt;【入网】交付及激活&gt;&gt;配送卡号的套餐与实际不符</t>
  </si>
  <si>
    <t>高级模板内容：
投诉问题描述:前期工单：TS202309271805222215用户对前期处理结果不认可请要求再次反馈请尽快联系处理。
下单套餐名称:江苏视频流量卡
实际收到套餐:小天卡-2023
订购渠道:APP
用户要求:请尽快联系处理。</t>
  </si>
  <si>
    <t>您对小天卡套餐不支持选号规则不认可，已跟您解释清楚此订为流量卡，不支持线上选号，已跟您解释清楚回复人员问题，您知悉挂机，认可。</t>
  </si>
  <si>
    <t>TS202310020852070445</t>
  </si>
  <si>
    <t>朱文杰</t>
  </si>
  <si>
    <t>主办单位：湖北
客户类别：普通客户
10010是否打通：是
是否二次致电10015：是
是否联系：否
升级倾向：
号码归属省：湖北
SVIP等级：
1.问题类型:;
2.投诉类型:其他;
3.营业厅地址:;
4.位置信息:;
5.位置发生地:;
6.投诉内容:当时从正规途径开通赠包时没有告知我不能算在低消里面，每个月无缘无故的多扣除不足价钱，这让我感觉很是生气，感觉受到了欺骗，协商后未达成最终协议
关联10010工单流水号：TS202309281226070107</t>
  </si>
  <si>
    <t>业务规则：
①客户投诉产生的原因：用户反馈低消补问题
②客户投诉问题核查情况及解决方案：收到贵部转办后，我司立即组织调查。经核实用户于2023-01-13 17:13:38报装了低消宽带，需每个月主号到达低消59元宽带优惠资费 ，用户于三月份拔打10010要求办理预存话费享10元/月话费优惠12个月活动，当时因为用户开通的是腾讯王卡-59元5G版超级会员的流量包，做了赠费是够低消的，但用户于2023-03-29拔打10010，把流量包换成腾讯王卡-39元5G版超级会员，故赠费到帐后达不到59元，产生了低消补收，联系用户表示宽带要继续保持使用，考虑用户感知，申请退120元费用到副卡做私有，24小时到帐，此费用不可打印发票，满意。
③客户问题满意度：满意 
④回单人：潘娥、联系方式：07176921001"</t>
  </si>
  <si>
    <t>ZX202310021759321410</t>
  </si>
  <si>
    <t>判断省分:湖北
:失败
node_42:
:无合约/简单合约
:单卡/移移融合副卡套餐
获取用户证件类型::不认可
:
高级模板内容：
问题描述:客户来电要求注销来电号码：18572394229，挽留无效，推荐归属地营业厅处理不认可
第二联系方式:无
销户原因:不想要了
用户要求:客户要求我方在线取消，不愿意留第二联系方式，请联系处理！</t>
  </si>
  <si>
    <t>业务规则：用户对本月销户扣全月月租规则不认可，考虑用户感知，申请退本月月租费用，合计30元，24小时到帐，此费用不可打印发票，满意。</t>
  </si>
  <si>
    <t>TS202310021144500085</t>
  </si>
  <si>
    <t>贺杨煊</t>
  </si>
  <si>
    <t>高级模板内容：
投诉问题描述:用户来电反映称，自己办理的副卡在9月底开通，前期有询问过工作人员，工作人员告知不会收费，，用户现在不认可，我处耐心解释无效，用户不认可，要求核实具体情况，请协助处理。
争议月份:2023年9月
争议金额:5
用户要求:用户来电反映称，自己办理的副卡在9月底开通，前期有询问过工作人员，工作人员告知不会收费，，用户现在不认可，我处耐心解释无效，用户不认可，要求核实具体情况，请协助处理。</t>
  </si>
  <si>
    <t>业务规则：经核实因客户对副卡月底扣除月租不满，现申请减免9月费用合计10元，24小时到账，此费用不可打印发票，客户满意。</t>
  </si>
  <si>
    <t>TS202310021141422485</t>
  </si>
  <si>
    <t>孙小红</t>
  </si>
  <si>
    <t>高级模板内容：
投诉问题描述:用户来电对IPTV包月-包月费1不认可，要求上报处理
争议月份:2023年10月
争议金额:10
用户要求:尽快处理</t>
  </si>
  <si>
    <t>业务规则：经核实用户对IPTV免费使用12个月不认可，考虑用户使用感知，已为用户办理预存话费享10元/月话费优惠12个月（湖北），满意</t>
  </si>
  <si>
    <t>TS202310021751511726</t>
  </si>
  <si>
    <t>高级模板内容：
投诉问题描述:用户对于还有300的赠款，但是还是停机了不认可
活动名称:赠款
争议月份:2023年10月
争议金额:300
用户要求:用赠款抵扣欠费，恢复使用</t>
  </si>
  <si>
    <t>业务规则：因省分赠费300元无法抵扣增值业务扣费，已想用户解释致歉，用户认可，满意</t>
  </si>
  <si>
    <t>TS202310031058450572</t>
  </si>
  <si>
    <t>胡曼丽</t>
  </si>
  <si>
    <t>高级模板内容：
投诉问题描述:用户来电表示之前有电话给用户拨打说有个副卡不收费用户查询但是一直在扣费用户不认可要求核实清楚
业务名称:13100785018
宣传渠道:其他:外呼
宣传内容:不收费
实际情况:10元
用户要求:用户来电表示之前有电话给用户拨打说有个副卡不收费用户查询但是一直在扣费用户不认可要求核实清楚</t>
  </si>
  <si>
    <t>业务规则：用户对副卡扣费规则不满，经核实，用户13100785018号于2023-07-31 12:02:11由（维系挽留）宜昌当阳维系团队勾选0元，8月开始生效，未产生扣费，已跟用户解释清楚，用户满意。</t>
  </si>
  <si>
    <t>TS202310031051300355</t>
  </si>
  <si>
    <t>周小辉</t>
  </si>
  <si>
    <t>高级模板内容：
投诉问题描述:客户来电表示自己办理套餐的时候是有副卡免费使用1年，现在是副卡有功能费，要求核实处理，请协助处理，谢谢
争议月份:2023年10月
争议金额:30
用户要求:客户来电表示自己办理套餐的时候是有副卡免费使用1年，现在是副卡有功能费，要求核实处理，请协助处理，谢谢</t>
  </si>
  <si>
    <t>业务规则：用户对副卡月租费用不认可，已为用户申请减免本月3张副卡月租费用30元，24小时内赠费到账，不可打印发票，并为用户转资0月租，满意</t>
  </si>
  <si>
    <t>TS202310031143291870</t>
  </si>
  <si>
    <t>陈亮</t>
  </si>
  <si>
    <t>用户来电表示自己之前用的都是IPV4公网IP，但师傅昨日上门维修后，现在就变成动态IP了，已告知联通提供的都是动态IP，用户不认可，现在要求恢复IPV4公网IP，请尽快处理并回复</t>
  </si>
  <si>
    <t>业务规则：用户对宽带动态IP规则不认可，已跟用户解释清楚，并反馈夷陵韩晓岚协助处理，预计节后处理好，用户表示同意等待，满意。</t>
  </si>
  <si>
    <t>TS202310031305501440</t>
  </si>
  <si>
    <t>李亮</t>
  </si>
  <si>
    <t>高级模板内容：
投诉问题描述:宣传与实际不服
业务名称:小天卡-2023
宣传渠道:其他:快手直播间
宣传内容:19元每月
实际情况:总共30元每月
用户要求:要求改成对应套餐</t>
  </si>
  <si>
    <t>业务规则：用户对小天卡套餐资费跟商家宣传不一致规则不认可，经核实，用户反馈商家宣传的是19元/月，实际套餐为月费29（元），套餐包含：国内流量10GB，另1元139GB全国流量与100分钟语音包*24月，已跟用户解释清楚，考虑用户感知，申请预存话费享10元/月话费优惠12个月（湖北），满意。</t>
  </si>
  <si>
    <t>TS202310021103541338</t>
  </si>
  <si>
    <t>徐婕</t>
  </si>
  <si>
    <t>判断省分:其他省分
:普通消费有争议
:下一步
:套餐月费不认可
查询套餐:
:套餐月费有变化
业务办理记录:
:不认可
:其他渠道
判断省分:除甘肃贵州外
:
高级模板内容：
投诉问题描述:用户对于余额宝质押分期5G159元直降2300（社会渠道36期）有争议
争议月份:2023年10月
争议金额:159
用户要求:用户要求未成功抵扣的电子券进行一个退费处理</t>
  </si>
  <si>
    <t>业务规则：用户对余额宝质押分期5G159元直降2300（社会渠道36期）电子券无法使用不认可，已解释电子券有正常发放，可通过支付宝-卡包查询，用户知晓满意</t>
  </si>
  <si>
    <t>TS202310021746461622</t>
  </si>
  <si>
    <t>投诉工单（2021版）&gt;&gt;融合&gt;&gt;【变更及服务】业务变更&gt;&gt;无法在手网厅办理业务变更</t>
  </si>
  <si>
    <t>22年Q3Q4重点客户
高级模板内容：
投诉问题描述:用不来电自己在网上办副卡，老是自动退单
办理业务名称:副卡
办理渠道:中国联通APP
系统提示:恶意订单
用户要求:尽快核实回电，给个解决方案</t>
  </si>
  <si>
    <t>业务规则：用户对证件风控打标无法APP上订购副卡规则不满，经核实，因风控打标：总部信安鹰眼检出涉诈涉扰无法办理副卡，已跟用户解释清楚，用户知悉挂机，满意。</t>
  </si>
  <si>
    <t>TS202310031336042156</t>
  </si>
  <si>
    <t>周章斌</t>
  </si>
  <si>
    <t>高级模板内容：
投诉问题描述:用户对副卡收费不认可，称办理的时候告知副卡优惠可以办理2年，要求我司加急处理
争议月份:2023年10月
争议金额:10
用户要求:加急处理。另外称18071900848这个副卡也是，说的可以优惠2年。</t>
  </si>
  <si>
    <t>业务规则：用户反映副卡扣费问题，经核实，根据本地副卡规则应扣10元，出于服务角度，申请勾选两张副卡0月租优惠，次月生效，并退10月多收费用20元，此费用不可打印发票，满意。</t>
  </si>
  <si>
    <t>TS202310031218590321</t>
  </si>
  <si>
    <t>杨怡</t>
  </si>
  <si>
    <t>[该用户有申诉倾向，请注意受理态度，查询近三天工单记录，积极解决用户问题。]
高级模板内容：
投诉问题描述:用户来电反映入网是工作人员宣传副卡免月租，本月账单显示副卡扣费40元对此不认可
业务名称:副卡月功能费
宣传渠道:其他:宜昌猇亭政企商企爱瑞迪零售合作渠道
宣传内容:副卡免月租
实际情况:10元/月
用户要求:在线解释无效，用户要求我方核实处理回复，请求后台协助处理，谢谢</t>
  </si>
  <si>
    <t>业务规则：用户反映副卡扣费问题。经核实，副卡扣费10元为业务规则，出于服务角度，已勾选0月租优惠，次月生效，满意。</t>
  </si>
  <si>
    <t>TS202310030906400176</t>
  </si>
  <si>
    <t>闫兵</t>
  </si>
  <si>
    <t>高级模板内容：
投诉问题描述:用户反映当时没到现场，被客户经理要求身份证照片，然后就收到花呗签约的短信提醒，自己并不知情此业务
产品名称:花呗分期低消198元直降1200
办理时间:2022-01-11
办理渠道:枝江市董市镇联胜合作营业厅(自建他营)
用户要求:用户要求半小时内回复，不然就打工信部和12315</t>
  </si>
  <si>
    <t>业务规则：用户反映取消花呗合约，经核实， 用户于22年2月在枝江市董市镇联胜合作营业厅办理花呗合约，24年1月到期。不支持在线解约，提前解约需持身份证原件前往枝江自营厅申请，缴纳违约金并承担后期未还款部分。为挽留用户使用，现已协商按套餐5折优惠标准，待花呗合约2024年1月到期后，于2月6日一次性退还23.10-24.1月套餐差价398元，此费用不可打印发票，用户同意暂不取消，满意。</t>
  </si>
  <si>
    <t>TS202310021209270745</t>
  </si>
  <si>
    <t>韩双艳</t>
  </si>
  <si>
    <t>高级模板内容：
投诉问题描述:用户来电反映要求取消	9元100分钟5G速率包（湖北），已告知用户是套餐内必选用户不认可，强烈要求取消，请协助处理
投诉项目:月固定费
争议月份:2023年9月
争议金额:9
用户要求:尽快处理</t>
  </si>
  <si>
    <t>业务规则:用户需取消 9元100分钟5G速率包（湖北），营业厅已明示相关规则，经核实现已为办理取消，沟通后为用户申请9元费用，10月5日前到账，此费用不可打印发票，满意</t>
  </si>
  <si>
    <t>TS202310030921230486</t>
  </si>
  <si>
    <t>主办单位：湖北
客户类别：星级客户
10010是否打通：是
是否二次致电10015：是
是否联系：是
升级倾向：无
号码归属省：湖北
SVIP等级：
1*业务名称:花呗分期低消198元直降1200
2*业务开通时间:用户要求取消业务表示不知情办理
5*客户诉求及问题补充:（协办工单）集团高星，务必于12小时内，用户表示不知情办理花呗分期低消198元直降1200，要求取消并上传协议，谢谢</t>
  </si>
  <si>
    <t>业务规则①客户基本资料：业务号码：17671920906、客户姓名：闫兵、套餐情况：畅爽冰激凌5G套餐199元（基础版）、客户反映取消合约的问题
②首次联系客户时间：2023-10-03 09:36:12
③投诉核查处理情况：收到贵部转办，我司立即组织核查，经核实， 客户于22年2月在枝江市董市镇联胜合作营业厅办理花呗合约，24年1月到期。不支持在线解约，已向客户解释，如需提前解约，需持身份证原件前往枝江自营厅申请，缴纳违约金并承担后期未还款部分，客户表示知晓。
④答复客户时间及客户满意度评价：根据上述情况我司于2023-10-03 10:23:12联系客户解释，满意。回单人：颜晶 6921001.
⑤投诉核查关联材料：无"</t>
  </si>
  <si>
    <t>TS202310021109161503</t>
  </si>
  <si>
    <t>尤开礼</t>
  </si>
  <si>
    <t>[65岁以上老人]
高级模板内容：
投诉问题描述:用户称办理时没有告知要必须绑定炫彩通信助理包-云盘版-次月生效（湖北）1，请核实回复
争议月份:2023年10月
争议金额:10
用户要求:尽快处理</t>
  </si>
  <si>
    <t>业务规则：用户对参与99元5G畅越享49元赠费合约需绑定炫彩通信助理包-云盘版 -次月生效（湖北）不满。经核实，枝江城区公园路自营厅已明示相关规则属活动内，考虑使用感知，已为用户取消优惠活动，并登记11月5日前重新勾选99元5G畅越享49元赠费 （勾选该活动时不勾选炫彩通信助理包-云盘版 ），由于本月取消该活动考虑到用户使用感知为用户办理预存话费享50元话费优惠（湖北），联系用户解释以上情况，满意。</t>
  </si>
  <si>
    <t>TS202310031559080967</t>
  </si>
  <si>
    <t>谢宇宙</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</si>
  <si>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用户来电反映要求取消宽带，不方便去营业厅，请处理。</t>
  </si>
  <si>
    <t>"业务取消①客户基本资料：业务号码：15572707185、客户姓名：谢宇宙、套餐情况：59元冰融移网主卡套餐（新）（129元冰融套餐）（湖北）、客户反映取消业务的问题
②首次联系客户时间：2023-10-03 16:05:46
③投诉核查处理情况：收到贵部转办，我司立即组织核查，经核实，（枝江城区营服中心）客户要求注销宽带，已协商主副卡转资8元套餐，并注销宽带。
④答复客户时间及客户满意度评价：根据上述情况我司于2023-10-03 17:00:46联系客户解释，满意。回单人：颜晶 6921001.
⑤投诉核查关联材料：无"</t>
  </si>
  <si>
    <t>TS202309270711431537</t>
  </si>
  <si>
    <t>邓泽华</t>
  </si>
  <si>
    <t>主办单位：湖北
客户类别：星级客户
10010是否打通：否
是否二次致电10015：是
是否联系：否
升级倾向：
号码归属省：湖北
SVIP等级：
1.问题类型:;
2.投诉类型:退订争议;
3.营业厅地址:;
4.位置信息:;
5.位置发生地:;
6.投诉内容:取消靓号协议
申请取消靓号协议，主副卡分离</t>
  </si>
  <si>
    <t>（业务取消）①客户基本信息：业务号码：13047162888、客户姓名：邓泽华、套餐情况：4G畅爽冰激凌国内流量套餐-99元/月； 夷陵政企中心客户反映取消业务的问题。 ②投诉核查处理情况：收到贵部转办后，我司立即组织调查 。经核实，客户于2019-09-23 16:01:00在宜昌夷陵集团第一网格精英盛华中小企业代理入网，为尾号AAA靓号，月承诺通信99元，协议期60个月，无在线取消权限，且核查协议正规（TS202301051949377676工单已上传协议附件），已告知客户可前往夷陵城区5G智慧生活馆核查靓号协议并办理副卡解绑，建议客户后期有疑问与夷陵集团客户经理（13207210555）咨询处理，用户知晓，前期已请示领导此为最终处理结果，勿回访，谢谢 ③客户问题满意度：一般。 ④回单人:张婷；联系电话：07176921001。</t>
  </si>
  <si>
    <t>BL202310031052141022</t>
  </si>
  <si>
    <t>17671929589命中精准预判服务场景:[10015转接10010用户]
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产品类型:轻合约;产品名称:移网低消（湖北）-低消融合（300M）;产品描述:移网低消（湖北）-低消融合（300M）
;产品ID:91018329;开始时间:2023-02-0100:00:00;结束时间:2029-12-3123:59:59;订购渠道:远安城区自有营业厅;客户确认方式:无。
用户来电要求取消移网低消（湖北）-低消融合（300M）（到期时间为2029-12-3123:59:59），固移融合:限量融合套餐,主副卡2项业务，挽留失败，用户要求我方核实处理，有提到工信部升级投诉，请求后台协助处理，谢谢</t>
  </si>
  <si>
    <t>取消低消融合（宽移固）移网低消69元（湖北），查询宜昌市城区胜利四路自有营业厅于2023-10-03 11:02:05已为用户取消，用户已携出</t>
  </si>
  <si>
    <t>BL202310021610531775</t>
  </si>
  <si>
    <t>时金菊</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</si>
  <si>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违约赔偿金：按系统标准资费规则计费，流量3元/G，语音0.15元/分钟，短信0.1元/条。;产品ID:91082668;开始时间:2022-05-0100:00:00;结束时间:2024-04-3023:59:59;订购渠道:宜都陆城城乡路代理点;客户确认方式:无。
用户来电要求取消预存1元得盲盒24个月-次月生效-湖北宜昌，在线挽留失败，取消提示：服务名称[qrycancelinfoall_cancel2i]txid[d9cf4869^1695659892268^6971512]规则编码[4E02]规则内容:pretrades服务处理失败：调用getTradeFee异常:获取费用异常全国工号不允许受理包含收退费的解约业务！请后台协助处理。</t>
  </si>
  <si>
    <t>业务取消（宜都城区）：预存1元得盲盒24个月，挽留无效，已取消，客户满意。</t>
  </si>
  <si>
    <t>ZX202310030957406367</t>
  </si>
  <si>
    <t>王龙威</t>
  </si>
  <si>
    <t>用户反馈需要注销宽带业务，宽带是校园网，已经毕业了，而且不在学校所在的城市，要求线上处理，请跟进，谢谢</t>
  </si>
  <si>
    <t>业务取消（城区校园）：用户要求注销宽带，挽留无效，已核实用户资料成功办理注销，满意。</t>
  </si>
  <si>
    <t>ZX202310021558280530</t>
  </si>
  <si>
    <t>庹红霞</t>
  </si>
  <si>
    <t>判断省分:湖北
:被动办理宽带
:不需要
:
高级模板内容：
问题描述:销户宽带：071700005268
第二联系方式:18695079992
销户原因:没有办理过
用户要求:用户要求1个小时之内处理，不然投诉，谢谢</t>
  </si>
  <si>
    <t>业务取消（城区政企）实装宽带，已为用户注销，满意</t>
  </si>
  <si>
    <t>ZX202310021756501397</t>
  </si>
  <si>
    <t>张卉</t>
  </si>
  <si>
    <t>判断省分:湖北
:被动办理宽带
:不需要
:
高级模板内容：
问题描述:用户来电称未办理过宽带，要求取消
第二联系方式:18695072791
销户原因:未办理过
用户要求:立即取消</t>
  </si>
  <si>
    <t>业务取消（当阳城区）：虚拟宽带，已为用户注销，满意</t>
  </si>
  <si>
    <t>BL202310031301170932</t>
  </si>
  <si>
    <t>张淑佳</t>
  </si>
  <si>
    <t>查询增值业务:
合约信息查询:
系统未查询到产品信息/非用户咨询的产品
查询优惠产品信息:
:有确认方式
:客户要求取消
维系挽留:不接受挽留
:下一步
判断省分:湖北
:其他合约
:办理不成功
:
用户要求取消(超会/尊享权益包用户承诺在网享10元*12个月优惠（湖北）-次月生效，2I专享39元20GB炫彩超会5G包（次月生效）湖北),前台已向用户解释，但是用户不认可，强烈要求我方取消，谢谢。</t>
  </si>
  <si>
    <t>ZX202310021625220726</t>
  </si>
  <si>
    <t>颜李鹏</t>
  </si>
  <si>
    <t>用户要求销户宽带，表示自己没有申请过，在营业厅销户不成功，请公司处理。</t>
  </si>
  <si>
    <t>业务取消（电子渠道）：用户要求取消低消虚拟宽带，挽留无效，已按用户要求取消，待宽带竣工号取消号码低消，满意。</t>
  </si>
  <si>
    <t>ZX202310021613280652</t>
  </si>
  <si>
    <t>李绍勇</t>
  </si>
  <si>
    <t>22年Q3Q4重点客户判断省分:湖北
:被动办理宽带
:不需要
:
高级模板内容：
问题描述:用户来电表示宽带没有安装没有使用
第二联系方式:13135803151
销户原因:未安装未使用
用户要求:要求注销</t>
  </si>
  <si>
    <t>业务取消（五峰城区）：cpe宽带，挽留无效，已取消，客户满意。</t>
  </si>
  <si>
    <t>BL202310031031315766</t>
  </si>
  <si>
    <t>刘方正</t>
  </si>
  <si>
    <t>用户来电要求取消联通云盘2T尊享会员包2022版10元/月（次月生效）月固定费_联通助理业务功能费_联通助理业务功能费:5.00元；
月固定费_基础附加包_视频彩铃:3.00元，增值业务费_联通云盘会员服务费_联通云盘会员服务费:2.00元；
系统没有取消选项，请跟进，谢谢！</t>
  </si>
  <si>
    <t>TS202310031421050722</t>
  </si>
  <si>
    <t>陈义新</t>
  </si>
  <si>
    <t>主办单位：湖北
客户类别：普通客户
10010是否打通：否
是否二次致电10015：是
是否联系：否
升级倾向：
号码归属省：湖北
SVIP等级：
1.问题类型:;
2.投诉类型:其他问题;
3.营业厅地址:;
4.位置信息:;
5.位置发生地:;
6.投诉内容:向贵公司反应多次宽带信号不好，一直未解决，先请求贵公司帮忙取消宽带</t>
  </si>
  <si>
    <t>业务取消（五峰城区营服中心）
①客户投诉产生的原因：用户反馈宽带问题， 
②客户投诉问题核查情况及解决方案：收到贵部转办后，我司立即组织调查。经核实，用户要求取消实装宽带，挽留无效，已核对身份信息协助取消，满意。
③客户问题满意度：满意
④回单人：潘娥、联系方式：07176921001"</t>
  </si>
  <si>
    <t>ZX202310030917580204</t>
  </si>
  <si>
    <t>咨询工单（2021版）&gt;&gt;业务规则&gt;&gt;固话/宽带移机规范</t>
  </si>
  <si>
    <t>万秀玲</t>
  </si>
  <si>
    <t>用户来电表示需要取消宽带业务，解释不认可，要求在线取消宽带业务</t>
  </si>
  <si>
    <t>ZX202310020857392210</t>
  </si>
  <si>
    <t>陈邦祥</t>
  </si>
  <si>
    <t>判断省分:湖北
:被动办理宽带
:不需要
:
高级模板内容：
问题描述:用户来电反馈不知情办理宽带业务，要求取消（本人不愿前往营业厅，要求在线取消，否则投诉）
第二联系方式:15671034711
销户原因:非本人办理，现要更改套餐受限
用户要求:取消宽带</t>
  </si>
  <si>
    <t>业务取消（西陵营服中心）：虚装宽带销户，致电未接，暂未操作，已短信答复如需办理可联系我部，如有疑问可在工作时间（08:30-12:00；14:00 -17:30 ）联系07176921001、13032700872宜昌客服。如用户咨询，请前台 10010话务 中心代为解释，谢谢。</t>
  </si>
  <si>
    <t>TS202310021142052495</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</si>
  <si>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要求取消宽带</t>
  </si>
  <si>
    <t>业务取消（西陵营服中心）
①客户基本资料：业务号码：15629379069、客户姓名：黄芙蓉、套餐情况：畅越冰激凌5G套餐79元；客户反映宽带的问题； 
②首次联系客户时间：2023-10-02 11:49:28
③投诉核查处理情况：收到贵部转办，我司立即组织核查，经核实，用户要求取消实装宽带，挽留无效，已核对身份信息协助取消，满意。
④答复客户时间及客户满意度评价：根据上述核实情况，我司于2023-10-02 11:49:28联系客户满意，回单人：潘娥、联系方式：07176921001
⑤投诉核查关联材料：无</t>
  </si>
  <si>
    <t>ZX202310021246471560</t>
  </si>
  <si>
    <t>何梦晗</t>
  </si>
  <si>
    <t>南方一中心&gt;&gt;江西信合&gt;&gt;信合在线1区&gt;&gt;信合1区1班</t>
  </si>
  <si>
    <t>判断省分:湖北
:被动办理宽带
:不需要
:
高级模板内容：
问题描述:用户要求我方销户宽带称不知情被办理了宽带，17671263962开通的移网低消（湖北）-低消融合（300M）也需要取消
第二联系方式:13098694655
销户原因:不知情被办理了宽带
用户要求:用户要求我方销户宽带称不知情被办理了宽带，17671263962开通的移网低消（湖北）-低消融合（300M）也需要取消</t>
  </si>
  <si>
    <t>业务取消（夷陵城区）：虚拟宽带，挽留无效，已取消，因多次未联系上客户，如有疑问可在工作时间（08:30-12:00；14:00-17:30）致电我司宜昌联通13032700872</t>
  </si>
  <si>
    <t>TS202310011037431956</t>
  </si>
  <si>
    <t>甘继平</t>
  </si>
  <si>
    <t>主办单位：湖北
客户类别：星级客户
10010是否打通：是
是否二次致电10015：是
是否联系：是
升级倾向：无
号码归属省：湖北
SVIP等级：
----
高级模板内容：
1*投诉问题描述:泛携转用户
4*客户要求及问题补充:用户来电反映要求取消网龄计划合约，并解除主副卡关系啊，请协助处理！</t>
  </si>
  <si>
    <t>业务取消①客户基本资料：业务号码 15607206738、客户姓名 甘继平、套餐情况 畅越冰激凌5G套餐109元；客户反映业务取消的问题； 
②首次联系客户时间：2023-10-01 12:51:00
③投诉核查处理情况：收到贵部转办，我司立即组织核查，经核实，夷陵营服客户要求取消网龄、解绑主副卡，已按客户要求办理，并与客户达成一致；
④答复客户时间及客户满意度评价：根据上述核实情况，我司于2023-10-01 12:51:00联系客户满意，回单人：张婷、联系方式：07176921001
⑤投诉核查关联材料：无。</t>
  </si>
  <si>
    <t>BL202310031339281497</t>
  </si>
  <si>
    <t>办理工单（2021版）&gt;&gt;宽带业务&gt;&gt;智慧家庭业务（沃家固话/沃家组网/沃家神眼/智慧到家）</t>
  </si>
  <si>
    <t>张唯</t>
  </si>
  <si>
    <t>用户说自己之前有监控在此号码上18695066659，但是自己销户了，自己无法更换绑定号码，导致现在自己看不了，徐后台协助</t>
  </si>
  <si>
    <t>业务咨询：用户反映号码销户后，监控后台无法登录问题，经核实，用户号码2023-01-13 04:01:13销户，现号码已重新开户，建议用户可带设备到自营厅咨询，用户知悉挂机，满意。</t>
  </si>
  <si>
    <t>ZX202310031004520531</t>
  </si>
  <si>
    <t>咨询工单（2021版）&gt;&gt;业务规则&gt;&gt;过户</t>
  </si>
  <si>
    <t>张宏权</t>
  </si>
  <si>
    <t>客户来电反映自己要过户，开户机主联系不上，要求我方在线过户，请后台协助处理，谢谢！</t>
  </si>
  <si>
    <t>业务咨询：用户咨询过户问题，已跟用户解释清楚，线上无过户权限，建议用户可带证件到自营厅咨询，满意。</t>
  </si>
  <si>
    <t>ZX202310021040270564</t>
  </si>
  <si>
    <t>秦道军</t>
  </si>
  <si>
    <t>13235636023命中精准预判服务场景:[65岁以上老人]
用户反映在湖北省长阳土家族自治县榔坪镇榔坪村四组区域信号差，自己如果想装一个信号放大器，但是不清楚多少频段的合适，要求我方核实之后答复！</t>
  </si>
  <si>
    <t>业务咨询：用户咨询信号放大器需购买什么频段，已转网优联系客户解释，预计48小时内联系用户处理，满意</t>
  </si>
  <si>
    <t>ZX202310021209311319</t>
  </si>
  <si>
    <t>张晓曼</t>
  </si>
  <si>
    <t>判断省分:湖北
:被动办理宽带
:不需要
:
高级模板内容：
问题描述:不知情办理宽带
第二联系方式:不愿提供
销户原因:不知情办理
用户要求:取消宽带，退费，用户要求1小时内解决否则市长热线投诉</t>
  </si>
  <si>
    <t>迎新争议：客户表示暂不办理销户，继续使用，同时申请减免9月费用合计63.43元，24小时到账，此费用不可打印发票，客户满意。</t>
  </si>
  <si>
    <t>TS202310011337430096</t>
  </si>
  <si>
    <t>投诉工单（2021版）&gt;&gt;移网&gt;&gt;【网络使用】移网语音&gt;&gt;移网无法通话</t>
  </si>
  <si>
    <t>朱婧</t>
  </si>
  <si>
    <t>主办单位：湖北
客户类别：普通客户
10010是否打通：是
是否二次致电10015：是
是否联系：是
升级倾向：无
号码归属省：湖北
SVIP等级：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备注:用户反映前面关闭了手机上网功能，但是现在接打电话也不行了，不满，要求投诉，请处理，谢谢。</t>
  </si>
  <si>
    <r>
      <rPr>
        <sz val="11"/>
        <color theme="1"/>
        <rFont val="宋体"/>
        <charset val="134"/>
      </rPr>
      <t>系统支撑①客户基本资料：业务号码：16608607097、客户姓名：朱婧、套餐情况：亲情卡；客户反映无法拨打电话问题</t>
    </r>
    <r>
      <rPr>
        <sz val="11"/>
        <color theme="1"/>
        <rFont val="Arial"/>
        <charset val="134"/>
      </rPr>
      <t xml:space="preserve">			</t>
    </r>
    <r>
      <rPr>
        <sz val="11"/>
        <color theme="1"/>
        <rFont val="宋体"/>
        <charset val="134"/>
      </rPr>
      <t xml:space="preserve">
②首次联系客户时间：2023-10-01 15：20:25</t>
    </r>
    <r>
      <rPr>
        <sz val="11"/>
        <color theme="1"/>
        <rFont val="Arial"/>
        <charset val="134"/>
      </rPr>
      <t xml:space="preserve">			</t>
    </r>
    <r>
      <rPr>
        <sz val="11"/>
        <color theme="1"/>
        <rFont val="宋体"/>
        <charset val="134"/>
      </rPr>
      <t xml:space="preserve">
③投诉核查处理情况：收到贵部转办，我司立即组织核查，经核实，客户反映无法拨打电话，联系客户表示已恢复，已能正常使用，满意。
④答复客户时间及客户满意度评价：根据上述情况我司：2023-10-02 11：50:25联系客户解释，客户满意。回单人:宜昌客服王晓玉；联系电话：07176921001。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</si>
  <si>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TS202310031009191647</t>
  </si>
  <si>
    <t>何娇</t>
  </si>
  <si>
    <t>用户来电对本机号码不管在什么地方都是经常无法接打电话要求尽快核实处理</t>
  </si>
  <si>
    <t>TS202310031704090308</t>
  </si>
  <si>
    <t>13972048655</t>
  </si>
  <si>
    <t>覃慧英</t>
  </si>
  <si>
    <t>2023-10-04 11:21:06</t>
  </si>
  <si>
    <t xml:space="preserve">
高级模板内容：
投诉问题描述:用户表示客服取消了用户：（副卡免月租12个月（10元话费12个月）（湖北）-立即生效）
争议月份:2023年8月、2023年9月、2023年10月
争议金额:30
用户要求:将业务返还</t>
  </si>
  <si>
    <t>电话营销-工作差错：上海航动科技有限公司（宜昌） ，副卡免月租12个月AA。用户反映赠费活动，经核实上海航动科技有限公司（宜昌）于 2023-07-16 15:18:05 取消副卡免月租12个月，现申请副卡免费，并申请减免8-10月费用合计30元，24小时到账，此费用不可打印发票，客户满意。</t>
  </si>
  <si>
    <t>TS202310032022352028</t>
  </si>
  <si>
    <t>13177054559</t>
  </si>
  <si>
    <t>张模一</t>
  </si>
  <si>
    <t>2023-10-04 15:34:27</t>
  </si>
  <si>
    <t xml:space="preserve">22年Q3Q4重点客户
高级模板内容：
投诉问题描述:宣传和实际使用不一致
业务名称:主副卡：13177054559/	18871793750，云加速5G畅玩加油包(湖北)
宣传渠道:其他:营业厅宜昌宋诗琴宜昌市夷陵区集团3G开户服务点省分沃受理
宣传内容:宣传副卡永久免费
实际情况:实际免费一年
用户要求:用户反馈自己不知情定云加速5G畅玩加油包(湖北)要求退费202309/202310要求双倍退费同时要求恢复副卡的原本资费</t>
  </si>
  <si>
    <t>电话营销-开通争议：湖北杭州翔羽线上业务代理(宜昌) ，云加速5G畅玩加油包(湖北)AA。客户反映被动开通云加速5G畅玩加油包(湖北)业务引发客户不满，核实有二次确认不存在违规现象，已发网站退费40元，已现金充值到账，可打印账单发票，另客户反馈副卡扣费问题，经核实，副卡均有赠费减免，并未产生扣费，活动到期后可联系我部勾选0元副卡，客户知晓，另考虑客户感知，我部申请减免部分月租费用合计40元，24小时内到账，此费用不可打印账单发票，回访满意</t>
  </si>
  <si>
    <t>TS202310040923320238</t>
  </si>
  <si>
    <t>18671765868</t>
  </si>
  <si>
    <t>2023-10-04 16:29:50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</si>
  <si>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用户要求:已承诺退费</t>
  </si>
  <si>
    <t>电话营销-开通争议：湖北杭州翔羽线上业务代理(宜昌)，云加速5G畅玩加油包(湖北)AA。用户反映云加速5G畅玩加油包(湖北)问题，经核实湖北杭州翔羽线上业务代理(宜昌)于 2023-09-19 15:22:50 办理云加速5G畅玩加油包(湖北)，已取消，省份已退费两个号码加油包费用40元到账，此费用不可打印发票，客户本月月租仅扣费79元，并非139元，用户满意</t>
  </si>
  <si>
    <t>TS202310031935331274</t>
  </si>
  <si>
    <t>071703790058</t>
  </si>
  <si>
    <t>曾雪娇</t>
  </si>
  <si>
    <t>2023-10-04 16:22:00</t>
  </si>
  <si>
    <t>用户投诉未经同意办理了宽带，每月都在扣费，另外没申请副卡，现有一个不认识的号码绑定在一起扣费，每月话费100多，对此非常不满，要求我部核查清楚取消并退费，请尽快回复。</t>
  </si>
  <si>
    <t>电话营销-开通争议：宽带一点受理中心，虚拟宽带AA。用户反映被动办理宽带问题，已未用户注销并申请减免2-9月宽带补收费165元，喜悦7日前退费到账，另用户反映副卡问题，核实宽带一点受理中心误操作经用户号码于其他号码绑定，已拆分合账关系，用户满意</t>
  </si>
  <si>
    <t>TS202310022009171888</t>
  </si>
  <si>
    <t>15671075216</t>
  </si>
  <si>
    <t>黄海燕</t>
  </si>
  <si>
    <t>2023-10-04 09:57:00</t>
  </si>
  <si>
    <t xml:space="preserve">
高级模板内容：
投诉问题描述:客户来电表示没有办炫彩通信助理包-云盘版-立即生效（湖北）（已停售）要求核实处理，请协助谢谢
争议业务名称:炫彩通信助理包-云盘版-立即生效（湖北）（已停售）
受理渠道:上海航动科技有限公司（宜昌）
争议月份:2023年4月、2023年5月、2023年6月、2023年7月、2023年8月、2023年9月
争议费用:60
一线客服在系统里:未取消，请后台协助处理
是否承诺退费:是
用户要求:要求尽快处理</t>
  </si>
  <si>
    <t>电话营销-开通争议：上海航动科技有限公司（宜昌） ，炫彩通信助理包-云盘版 AA，经核实，上海航动科技有限公司（宜昌） 于2023-04-09 14:33:43  为客户开通炫彩通信助理包-云盘版，现已取消，并申请减免23.4-22.10月费用合计60元，24小时到账，此费用不可打印发票，客户满意。</t>
  </si>
  <si>
    <t>TS202310021714270807</t>
  </si>
  <si>
    <t>18671796247</t>
  </si>
  <si>
    <t>颜海涛</t>
  </si>
  <si>
    <t>2023-10-04 09:05:12</t>
  </si>
  <si>
    <t>上海航动科技有限公司（宜昌）办理时间：2023-09-1916:49:18，更改为10元/月副卡赠送0元10GB省内流量包
用户表示完全是诱导定制，表示自己完全不知情，解释无效，不认可从0元免费副卡更改为10元/月，要求投诉此情况，要求尽快联系处理答复18671796247</t>
  </si>
  <si>
    <t>电话营销-开通争议：上海航动科技有限公司（宜昌），家庭群组化副卡10G省内流量流量AA。2023-09-19 16:49:08电话营销方式办理家庭群组化副卡10G省内流量流量将0元副卡更改10元副卡，现已更改0元副卡，次月生效，减免本月功能费用10元，系统办理预存享10元赠费*2个月，开通后取消，仅限当月，此费用无法抵扣往月欠费及打印发票，用户满意</t>
  </si>
  <si>
    <t>TS202310021759481931</t>
  </si>
  <si>
    <t>18674203739</t>
  </si>
  <si>
    <t>谭俊芳</t>
  </si>
  <si>
    <t>2023-10-04 10:43:51</t>
  </si>
  <si>
    <t xml:space="preserve">判断省分:其他省分
:增值业务争议
判断省分:湖北
:移网
:在补救范围内
:不认可
:大于500元
:
高级模板内容：
投诉问题描述:用户对于不知情开通的增值业务不认可
争议业务名称:联通助理-智能应答5元（首月免费）
受理渠道:暂无查询
争议月份:2023年10月
争议费用:125
一线客服在系统里:未取消，请后台协助处理
是否承诺退费:是
用户要求:用户直接要求从2021-08-2010:21:00开始的联通助理业务全额退费</t>
  </si>
  <si>
    <t>电话营销-开通争议：上海航动科技有限公司（宜昌），联通助理-智能应答5元。用户反映沃助理问题，经核实上海航动科技有限公司（宜昌）于2021-08-20 10:21:25开通沃助理，已取消，现申请减免21.9-23.10月费用合计125元，24小时到账，此费用不可打印发票，客户满意。</t>
  </si>
  <si>
    <t>TS202310040948240839</t>
  </si>
  <si>
    <t>13197315737</t>
  </si>
  <si>
    <t>郑万超</t>
  </si>
  <si>
    <t>2023-10-04 16:54:32</t>
  </si>
  <si>
    <t xml:space="preserve">[65岁以上老人]判断省分:其他省分
:流量计费争议
判断省分::流量包定制争议
:不认可
:未享受
:大于500
:
高级模板内容：
投诉问题描述:用户来电反映号码是老人在用没有申请开通其他业务要求我方退费
业务名称:20元10G全国流量100分钟语音（湖北）-
争议月份:2021年10月、2023年10月
争议金额:500
是否承诺退费:否
用户要求:要求我方处理退费不然就投诉了请协助处理谢谢！</t>
  </si>
  <si>
    <t>电话营销-开通争议：拓见，20元10G全国流量100分钟语音（湖北）-AA。用户反映电话营销办理流量包问题，因费用问题不认可，21.10-23.10月产生费用500元，可为用户申请减免部分费用299元，用户表示考虑，已取消，满意</t>
  </si>
  <si>
    <t>TS202310041316061141</t>
  </si>
  <si>
    <t>15549382893</t>
  </si>
  <si>
    <t>王晓丽</t>
  </si>
  <si>
    <t>2023-10-04 16:17:33</t>
  </si>
  <si>
    <t>主办单位：湖北
客户类别：星级客户
10010是否打通：否
是否二次致电10015：是
是否联系：否
升级倾向：
号码归属省：湖北
SVIP等级：
1.问题类型:;
2.投诉类型:其他问题;
3.营业厅地址:;
4.位置信息:;
5.位置发生地:;
6.投诉内容:乱改资费，乱开通业务</t>
  </si>
  <si>
    <t>电话营销-开通争议①客户基本信息：业务号码：15549382893、客户姓名：王晓丽、套餐情况：畅爽冰激凌5G套餐199元（基础版）； 客户反映取消业务的问题。
②首次联系客户时间： 2023-10-04 13:39:59 ； 
③投诉核查处理情况：收到贵部转办后，我司立即组织调查 。经核实，上海航动科技有限公司（宜昌）  于2022-06-02 13:48:35开通炫彩通信助理包-云盘版，已取消，申请退还22.6-23.10月费用合计150元，24小时到账，此费用不可打印发票；另核实客户订购产品名称为鲸云铃声6元包月，产品代码为90115，有二次确认过程，不存在订购违规现象，考虑客户使用感知，网站方已取消屏蔽并于24小时到账退费162元现金方式到账，此费用可打印账单发票，转资问题现已转电话营销部门节后联系客户处理，客户满意。
④答复客户时间及客户满意度评价相关信息：我司于2023-10-04 13:39:59联系客户解释说明，客户认可满意。回单人：王宜艳
⑤投诉核查关联材料：无</t>
  </si>
  <si>
    <t>ZX202310031937482307</t>
  </si>
  <si>
    <t>071701048579</t>
  </si>
  <si>
    <t>屈斌斌</t>
  </si>
  <si>
    <t>2023-10-04 14:21:28</t>
  </si>
  <si>
    <t xml:space="preserve">22年Q3Q4重点客户判断省分:湖北
:被动办理宽带
:不需要
:
高级模板内容：
问题描述:不知情办理宽带
第二联系方式:15671050992
销户原因:不知情办理
用户要求:取消宽带以及低消</t>
  </si>
  <si>
    <t>电话营销-开通争议：宜昌融诚通信服务有限责任公司  ，低消虚拟宽带AA。用户反映低消虚拟宽带的问题，经核实，宜昌融诚通信服务有限责任公司于2022-03-18 14:25:19通过电话营销的方式推荐用户开通低消虚拟宽带，已取消，考虑用户感知，申请退23.5-9月低消补收费用，合计186.6元，待10月份帐单出帐于次7日前一起到帐，此费用不可打印发票，因多次未联系上客户，我司核实情况处理，如有疑问可在工作时间（08:30-12:00；14:00-17:30）致电我司宜昌联通13032700872，烦请前台代为转告</t>
  </si>
  <si>
    <t>TS202310031344382375</t>
  </si>
  <si>
    <t>18527207569</t>
  </si>
  <si>
    <t>张代现</t>
  </si>
  <si>
    <t>2023-10-04 14:29:26</t>
  </si>
  <si>
    <t xml:space="preserve">
高级模板内容：
投诉问题描述:不一致
业务名称:18527207569
宣传渠道:客户经理
宣传内容:59一个月
实际情况:94一个月
用户要求:未同意办理炫彩通助理包，业务已取消，称17683718223和13277235037也不应该收副卡功能费费，要求我方取消副卡功能费或者注销副卡，不愿到厅，要求我方核实回复处理</t>
  </si>
  <si>
    <t>电话营销-开通争议： 河南优耐特网络科技有限公司（宜昌） ，炫彩通信助理包-云盘版（立即生效）AA。用户反映沃助理扣费问题，已为用户取消，可为用户申请减免5-10月产生费用55元，另用户反映17683718223和13277235037需注销或转资0月租问题，因号码关停无法转资，多次联系用户未接，如有疑问可在工作时间（08:30-12:00；14:00-17:30）联系07176921001、13032700872宜昌客服。如用户咨询，请前台10010话务中心代为解释，谢谢</t>
  </si>
  <si>
    <t>TS202310031009551656</t>
  </si>
  <si>
    <t>15549307285</t>
  </si>
  <si>
    <t>刘跃芳</t>
  </si>
  <si>
    <t>2023-10-04 09:05:31</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</si>
  <si>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是否取消业务（如取消失败，需加上系统报错的提示）:否，用户一直骂人不提供验证码，请后台协助取消，谢谢
是否需要回复:是
用户要求:服务补救不认可，用户一直骂人，不提供验证码也不听，请后台核实，谢谢</t>
  </si>
  <si>
    <t>TS202310031143131860</t>
  </si>
  <si>
    <t>071701057088</t>
  </si>
  <si>
    <t>罗莉</t>
  </si>
  <si>
    <t>2023-10-04 11:10:50</t>
  </si>
  <si>
    <t xml:space="preserve">
高级模板内容：
投诉问题描述:用户表示自己办理这个宽带的时候说的是低消送宽带，宽带免费，高清电视收费知晓，表示在5月之前都有赠费，五月之后就没有了，要求尽快核实处理回电
业务名称:月固定费_宽带包月费_宽带包月-包月费
宣传渠道:其他:电话营销
宣传内容:宽带免费，低消39元
实际情况:宽带收费了19元，
用户要求:要求尽快核实处理回电</t>
  </si>
  <si>
    <t>电话营销-开通争议：宜昌融诚通信服务有限责任公司，低消送宽带AA。电话营销方式办理低消送宽带，宽带免费一年到期，已解释，现宽带需自行缴纳，用户知晓，满意</t>
  </si>
  <si>
    <t>BL202310031027130538</t>
  </si>
  <si>
    <t>13040953871</t>
  </si>
  <si>
    <t>张发佳</t>
  </si>
  <si>
    <t>2023-10-04 10:05:28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</si>
  <si>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赔付月份：:2023年10月
返还倍率:单倍
赔付金额：:20
是否已经取消业务:是
是否承诺退费：:是
用户是否需要回复：:否
用户要求：:用户来电对于业务	云加速5G畅玩加油包(湖北）不满，表示自己并未订购过，要求取消退还费用，我处解释用户不认可，已承诺退费，用户不愿已“赠款”形式退还，要求返回至话费余额里，请贵部协助处理，谢谢</t>
  </si>
  <si>
    <t>电话营销-开通争议：湖北杭州翔羽线上业务代理(宜昌），云加速5G畅玩加油包(湖北）AA。用户反映被动开通问题，经核实湖北杭州翔羽线上业务代理(宜昌）于2023-09-25 04:19:02 开通云加速5G畅玩加油包(湖北），已取消，退还9-10月费用合计40元，24小时到账，此费用不可打印发票，客户满意。</t>
  </si>
  <si>
    <t>BL202310031103151248</t>
  </si>
  <si>
    <t>17771729522</t>
  </si>
  <si>
    <t>周雪萍</t>
  </si>
  <si>
    <t>2023-10-04 14:14:27</t>
  </si>
  <si>
    <t>&gt;业务号码&gt;18571008907；&gt;号码归属地&gt;宜昌；&gt;产品名称&gt;炫彩通信助理包-云盘版-立即生效（湖北）；&gt;产品代码&gt;无；&gt;产品编码&gt;无；&gt;订购时间&gt;2023-04-1917:02:11；&gt;核查情况&gt;平台故障；&gt;不规范定制分类&gt;平台故障，无法判责；&gt;退费金额&gt;55元；&gt;退费时间&gt;2023/10/3；&gt;投诉内容&gt;赔付类型：:增值业务争议
CBSS账单扣费名称：:炫彩通信助理包-云盘版
办理渠道:/
赔付月份：:2023年4月、2023年5月、2023年6月、2023年7月、2023年8月、2023年9月、2023年10月
返还倍率:单倍
赔付金额：:65
是否已经取消业务:否
是否承诺退费：:是
用户是否需要回复：:否
用户要求：:用户要求取消业务并退费</t>
  </si>
  <si>
    <t>电话营销-开通争议：上海航动，炫彩通信助理包- 云盘版AA。用户反映未订购此业务，经核实，23年3月通过电话营销方式推荐成员号码18571008907办理，9月已取消，现申请退费55元，此费用不可打印发票；另本机号码开通有折扣合约，需同时绑定炫彩通信助理包-云盘版，10月会产生扣费10元，此属业务规则，已向用户解释，满意。</t>
  </si>
  <si>
    <t>BL202310041433182014</t>
  </si>
  <si>
    <t>2023-10-04 15:06:30</t>
  </si>
  <si>
    <t>用户反馈：:10016营销问题
属于：:要求禁呼屏蔽10016
判断省分:湖北
:办理失败
:
客户来电要求屏蔽10016的电话，称严重影响到自己的生活，要求处理，谢谢</t>
  </si>
  <si>
    <t>TS202310041005201230</t>
  </si>
  <si>
    <t>15507204829</t>
  </si>
  <si>
    <t>胡学喜</t>
  </si>
  <si>
    <t>2023-10-04 14:42:56</t>
  </si>
  <si>
    <t xml:space="preserve">
高级模板内容：
投诉问题描述:用户来电称自己开通的自动充现在取消不了前台已按照操作步骤教用户在APP上去取消用户称取消不了用户称自己也去营业厅了都取消不了要求前台为他直接取消请协助处理谢谢
渠道名称:其他:10010
办理业务名称:取消自动充
页面提示:点不上任何操作
用户要求:要求前台为他直接取消请协助处理谢谢</t>
  </si>
  <si>
    <t>电子渠道：经核实因客户通过手厅无法操作取消自动充值，现已发沃工单取消，预计24小时内，客户满意</t>
  </si>
  <si>
    <t>TS202310031811572027</t>
  </si>
  <si>
    <t>15549272763</t>
  </si>
  <si>
    <t>冯山</t>
  </si>
  <si>
    <t>2023-10-04 10:50:30</t>
  </si>
  <si>
    <t xml:space="preserve">
高级模板内容：
投诉问题描述:用户反映自己话费购里面有40的话费卷，但是无法兑换
操作渠道:话费购
参加活动（套餐）名称:话费卷
页面提示:无
用户要求:要求尽快处理</t>
  </si>
  <si>
    <t>电子渠道：客户反馈APP话费券无法抵扣的问题，考虑客户感知，已勾选增费40元，24小时内到账，此费用不可打印账单发票，回访满意</t>
  </si>
  <si>
    <t>TS202310031748341487</t>
  </si>
  <si>
    <t>13040965613</t>
  </si>
  <si>
    <t>路倩</t>
  </si>
  <si>
    <t>2023-10-04 14:06:17</t>
  </si>
  <si>
    <t xml:space="preserve">
高级模板内容：
投诉问题描述:客户来电表示办理时宣传的是每月返10元，客户来电表示没有返费，客户要求记录反馈
业务名称:小天卡-2023
宣传渠道:营业厅
宣传内容:每月返10元
实际情况:没有返费
用户要求:客户来电表示办理时宣传的是每月返10元，客户来电表示没有返费，客户要求记录反馈</t>
  </si>
  <si>
    <t>电子渠道：客户反馈办理小天卡宣传每月10元赠费未到账，已按客户要求要求勾选赠费10元*12个月，立即生效，并联系客户解释说明，考虑客户感知，补赠23.9月赠费合计10元，24小时内到账，此费用不可打印账单发票，回访满意</t>
  </si>
  <si>
    <t>TS202310031547300613</t>
  </si>
  <si>
    <t>18671772252</t>
  </si>
  <si>
    <t>李东阳</t>
  </si>
  <si>
    <t>2023-10-04 10:42:16</t>
  </si>
  <si>
    <t xml:space="preserve">
高级模板内容：
投诉问题描述:用户表示自己办该副卡有个领会员活动，但是在APP上无法找到地方领取，前天并未查询到相关会员活动，请求协助处理
操作渠道:中国联通APP
参加活动（套餐）名称:赠送热门会员12个月
页面提示:用户表示无法找到领取方式
用户要求:核实回复领会员</t>
  </si>
  <si>
    <t>电子渠道：用户反映APP上申请的副卡领取会员的问题，已告知用户用副卡号码登录联通APP，我的-我的礼包-卡券，可以领取会员，用户现已领取成功，满意。</t>
  </si>
  <si>
    <t>ZX202310041533520882</t>
  </si>
  <si>
    <t>13117290927</t>
  </si>
  <si>
    <t>陈芙蓉</t>
  </si>
  <si>
    <t>2023-10-04 16:12:50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</si>
  <si>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:用户无法接受验证码要求取消轻合约版超级会员（黄金版）的业务</t>
  </si>
  <si>
    <t>ZX202310041131511713</t>
  </si>
  <si>
    <t>15571759712</t>
  </si>
  <si>
    <t>王鑫</t>
  </si>
  <si>
    <t>2023-10-04 14:18:26</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</si>
  <si>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用户来电反映本机现在无法接收（所有/）短信，手机未设置拦截，用户（已换机换卡/）测试，请尽快核实处理并回复！</t>
  </si>
  <si>
    <t>ZX202310031835232014</t>
  </si>
  <si>
    <t>15997541598</t>
  </si>
  <si>
    <t>陈菡</t>
  </si>
  <si>
    <t>2023-10-04 09:58:47</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</si>
  <si>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
用户反馈自己短信功能解释银行的验证码很慢要求我们核实处理一下，引导清卡不认可故此下单</t>
  </si>
  <si>
    <t>ZX202310031007230563</t>
  </si>
  <si>
    <t>13177082385</t>
  </si>
  <si>
    <t>赵绪海</t>
  </si>
  <si>
    <t>2023-10-04 15:45:28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</si>
  <si>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:用户来电无法接收任何短信，请核实处理，谢谢</t>
  </si>
  <si>
    <t>终端使用：用户反映短信无法接收，核实用户短信功能正常，建议换机换卡再试，如仍不行可补卡再试。用户表示知晓。</t>
  </si>
  <si>
    <t>ZX202310041035331213</t>
  </si>
  <si>
    <t>咨询工单（2021版）&gt;&gt;宽带业务&gt;&gt;宽带提速、测速</t>
  </si>
  <si>
    <t>071700080080</t>
  </si>
  <si>
    <t>贾成美</t>
  </si>
  <si>
    <t>2023-10-04 16:09:17</t>
  </si>
  <si>
    <t>22年Q3Q4重点客户用户要宽带测速，请处理谢谢</t>
  </si>
  <si>
    <t>固网通信质量：宽带网速。师傅回复上门测速正常，用户路由器问题。我司多次未联系上客户，特已短信告知，如有疑问可在工作时间（08:30-12:00；14:00-17:30）致电我司宜昌联通13032700872。</t>
  </si>
  <si>
    <t>TS202310031549260661</t>
  </si>
  <si>
    <t>071700023964</t>
  </si>
  <si>
    <t>付华栋</t>
  </si>
  <si>
    <t>2023-10-04 14:25:15</t>
  </si>
  <si>
    <t xml:space="preserve">【2022年上工信部测评重保用户】【2022年上工信部测评重保用户】
高级模板内容：
投诉问题描述:光猫闪红灯
故障现象:光猫闪红灯
故障地址:湖北省宜昌市东山开发区发展大道99号清江润城小区42栋1单元26层2601户
故障时间:2023-10-03
用户要求:尽快上门维修</t>
  </si>
  <si>
    <t>固网质量：湖北省宜昌市东山开发区发展大道99号清江润城小区42栋1单元26层2601户AA。用户反映宽带故障，经核实，联系用户已自动恢复，满意。</t>
  </si>
  <si>
    <t>TS202310031014231768</t>
  </si>
  <si>
    <t>13217277673</t>
  </si>
  <si>
    <t>覃树强</t>
  </si>
  <si>
    <t>2023-10-04 08:37:39</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</si>
  <si>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宽带装机地址：湖北省宜昌市宜都市高坝洲镇皓光村皓光村4组25号周边备注:用户称和此号码绑定的宽带无法上网了，请尽快核实处理</t>
  </si>
  <si>
    <t>固网质量：湖北省宜昌市宜都市高坝洲镇皓光村皓光村4组25号周边AA.①客户基本资料：业务号码：13217277673、客户姓名：覃树强、套餐情况：畅爽冰激凌5G套餐99元（基础版）；客户反映宽带无法上网的问题； 
②首次联系客户时间：2023-10-03 18:34:00
③投诉核查处理情况：收到贵部转办，我司立即组织核查，经核实，我司回访客户表示已自行恢复，满意； 
④答复客户时间及客户满意度评价：根据上述核实情况，我司于2023-10-03 18:34:00联系客户满意，回单人：胡春燕、联系方式：07176921001
⑤投诉核查关联材料：无。"</t>
  </si>
  <si>
    <t>GZ202310041615170382</t>
  </si>
  <si>
    <t>071700026616</t>
  </si>
  <si>
    <t>师坤</t>
  </si>
  <si>
    <t>2023-10-04 18:45:15</t>
  </si>
  <si>
    <t>#2022重保客户##2022重保客户#宽带报障-网速慢
装机地址：湖北省宜昌市东山开发区青岛路鑫怡广场5栋1单元5楼501</t>
  </si>
  <si>
    <t>GZ202310041523580017</t>
  </si>
  <si>
    <t>071703512230</t>
  </si>
  <si>
    <t>陈龙飞</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</si>
  <si>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</si>
  <si>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GZ202310041502592373</t>
  </si>
  <si>
    <t>071700034550</t>
  </si>
  <si>
    <t>魏宏</t>
  </si>
  <si>
    <t>2023-10-04 17:46:06</t>
  </si>
  <si>
    <t>用户反馈自己家里刚刚装修完，现在宽带无法上网了，有可能是线路问题，要求上门处理</t>
  </si>
  <si>
    <t>GZ202310041438502199</t>
  </si>
  <si>
    <t>071700338616</t>
  </si>
  <si>
    <t>周筠</t>
  </si>
  <si>
    <t>2023-10-04 18:09:05</t>
  </si>
  <si>
    <t>用户反馈宽带上网慢，要求上门处理</t>
  </si>
  <si>
    <t>GZ202310041340231770</t>
  </si>
  <si>
    <t>071701032491</t>
  </si>
  <si>
    <t>陈洁</t>
  </si>
  <si>
    <t>2023-10-04 21:01:20</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</si>
  <si>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机顶盒看不了电视，重启无效，要求师傅尽快联系处理</t>
  </si>
  <si>
    <t>GZ202310041323271633</t>
  </si>
  <si>
    <t>071700088932</t>
  </si>
  <si>
    <t>向秦军</t>
  </si>
  <si>
    <t>2023-10-04 16:17:54</t>
  </si>
  <si>
    <t>302001AAA/CBSS判断签约和配置不一样，配置速率低于签约带宽
装机地址：湖北省宜昌市点军区五龙三路碧桂园一期C小区79栋1单元2楼201</t>
  </si>
  <si>
    <t>GZ202310041319441611</t>
  </si>
  <si>
    <t>071700035865</t>
  </si>
  <si>
    <t>魏梅影子</t>
  </si>
  <si>
    <t>2023-10-04 15:28:04</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</si>
  <si>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用户表示网不可用，自己弄不好，查询到是无线CPE，要求师傅联系上门维修。</t>
  </si>
  <si>
    <t>GZ202310041224291170</t>
  </si>
  <si>
    <t>071701042195</t>
  </si>
  <si>
    <t>田维筱</t>
  </si>
  <si>
    <t>2023-10-04 16:39:17</t>
  </si>
  <si>
    <t>101004光猫断电离线
装机地址：湖北省宜昌市西陵区北苑街道廖家湾社区发展大道半山云庭6栋1单元30楼3002</t>
  </si>
  <si>
    <t>GZ202310041140120782</t>
  </si>
  <si>
    <t>071703842667</t>
  </si>
  <si>
    <t>陈友翠</t>
  </si>
  <si>
    <t>2023-10-04 14:08:42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</si>
  <si>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:宽带无法正常上网，线断了，请处理并回复</t>
  </si>
  <si>
    <t>GZ202310041126010663</t>
  </si>
  <si>
    <t>071701012695</t>
  </si>
  <si>
    <t>李明英</t>
  </si>
  <si>
    <t>2023-10-04 15:21:17</t>
  </si>
  <si>
    <t xml:space="preserve">071701012695命中精准预判服务场景:[65岁以上老人]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:用户表示CPE宽带无法使用，要求师傅尽快上门处理</t>
  </si>
  <si>
    <t>GZ202310041125030654</t>
  </si>
  <si>
    <t>071701070380</t>
  </si>
  <si>
    <t>张义忠</t>
  </si>
  <si>
    <t>2023-10-04 14:10:24</t>
  </si>
  <si>
    <t>302002局方OLT设备收光功率异常。
装机地址：湖北省宜昌市西陵区云集街道白龙井社区军休所白龙井路15号1栋1单元2层202</t>
  </si>
  <si>
    <t>GZ202310041105030482</t>
  </si>
  <si>
    <t>071700805828</t>
  </si>
  <si>
    <t>向意乐</t>
  </si>
  <si>
    <t>2023-10-04 14:47:45</t>
  </si>
  <si>
    <t>#2022重保客户#网速过慢，一千兆的宽带只有一百兆的速度
装机地址：湖北省宜昌市当阳市玉泉街道办事处娘娘庙社区公园大观小区22栋1单元13层1301</t>
  </si>
  <si>
    <t>GZ202310041051550369</t>
  </si>
  <si>
    <t>071701016624</t>
  </si>
  <si>
    <t>柳祖平</t>
  </si>
  <si>
    <t>2023-10-04 12:58:02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</si>
  <si>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IPTV无法观看，用户表示机顶盒坏了，请处理。</t>
  </si>
  <si>
    <t>GZ202310041038380243</t>
  </si>
  <si>
    <t>071700022810</t>
  </si>
  <si>
    <t>黄露</t>
  </si>
  <si>
    <t>2023-10-04 13:32:47</t>
  </si>
  <si>
    <t>客户使用手厅一键诊断功能进行宽带故障诊断，诊断结果：1、请致电10010客服热线，为您进一步核查。给您带来的不便，敬请谅解。；2、非常抱歉，目前您所在的区域存在集中的临时故障，我们正在积极抢修中，预计2023-10-0409:06:44时间后恢复，请您耐心等待，给您带来的不便敬请谅解。；3、请您检查光猫是否正常通电，如仍未解决，可点击一键报修，我们尽快为您处理。；4、请您检查光猫光纤接口是否松动、光猫光纤是否弯折，重启光猫，如仍未解决，可点击一键报修，我们尽快为您处理。，故障描述：宽带无法上网
装机地址：湖北省宜昌市西陵区窑湾街道望洲社区望洲村6组42号周边</t>
  </si>
  <si>
    <t>GZ202310041032230184</t>
  </si>
  <si>
    <t>2023-10-04 11:15:08</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</si>
  <si>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问题（现象）描述:用户来电称实际宽带速率和办理的宽带速率相差太大
故障时间:2023-10-04
服务状态是否正常:是
设备灯显示:正常
错误代码:无
是否重启设备:不配合
装机地址:湖北省宜昌市伍家岗区大公桥街道隆康路社区一马路4号经委宿舍1栋2单元3楼302
用户要求:用户来电称自己1000M宽带，用测速软件测速，只有100M的带宽，用户来电要求后台查询并解决后反馈。</t>
  </si>
  <si>
    <t>GZ202310041024240106</t>
  </si>
  <si>
    <t>071700008488</t>
  </si>
  <si>
    <t>林克富</t>
  </si>
  <si>
    <t>2023-10-04 13:58:32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</si>
  <si>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</t>
  </si>
  <si>
    <t>GZ202310041018120047</t>
  </si>
  <si>
    <t>071700070468</t>
  </si>
  <si>
    <t>刘德强</t>
  </si>
  <si>
    <t>2023-10-04 12:58:15</t>
  </si>
  <si>
    <t>302002局方OLT设备收光功率异常。
装机地址：湖北省宜昌市伍家岗区万寿桥街道胜利一路社区河运新村16栋3单元3层301户</t>
  </si>
  <si>
    <t>GZ202310040959532340</t>
  </si>
  <si>
    <t>071701005163</t>
  </si>
  <si>
    <t>谢玉英</t>
  </si>
  <si>
    <t>2023-10-04 12:19:39</t>
  </si>
  <si>
    <t>071701005163命中精准预判服务场景:[65岁以上老人]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在线不能上网，要求直接上门</t>
  </si>
  <si>
    <t>GZ202310040933002134</t>
  </si>
  <si>
    <t>071700860032</t>
  </si>
  <si>
    <t>杨先慈</t>
  </si>
  <si>
    <t>2023-10-04 14:09:30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</si>
  <si>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:用户反映宽带网速慢，排障无效，用户坚持认为是联通公司的问题，要求安排人员上门处理并回复</t>
  </si>
  <si>
    <t>GZ202310040917372025</t>
  </si>
  <si>
    <t>071700044684</t>
  </si>
  <si>
    <t>张守东</t>
  </si>
  <si>
    <t>2023-10-04 13:05:59</t>
  </si>
  <si>
    <t>#2022重保客户#101004光猫断电离线
装机地址：湖北省宜昌市伍家岗区伍家乡合益村合益路九安城小区11栋2单元19楼1902</t>
  </si>
  <si>
    <t>GZ202310040826451694</t>
  </si>
  <si>
    <t>071703424673</t>
  </si>
  <si>
    <t>詹峰华</t>
  </si>
  <si>
    <t>2023-10-04 09:37:07</t>
  </si>
  <si>
    <t>客户使用手厅一键诊断功能进行宽带故障诊断，诊断结果，故障描述：undefined
装机地址：湖北省宜昌市当阳市玉阳街道办事处付家岗社区南正街当阳石油小区2栋周边</t>
  </si>
  <si>
    <t>GZ202310040824491688</t>
  </si>
  <si>
    <t>071700227571</t>
  </si>
  <si>
    <t>袁昌明</t>
  </si>
  <si>
    <t>2023-10-04 10:58:25</t>
  </si>
  <si>
    <t>#2022重保客户#102002CBSS状态正常，AAA状态异常
装机地址：湖北省宜昌市宜都市陆城镇解放公寓小区10栋2单元6层601</t>
  </si>
  <si>
    <t>GZ202310040814271647</t>
  </si>
  <si>
    <t>071700006122</t>
  </si>
  <si>
    <t>李昌林</t>
  </si>
  <si>
    <t>2023-10-04 12:30:08</t>
  </si>
  <si>
    <t>#2022重保客户#无法打开网页
装机地址：湖北省宜昌市西陵区列电路望州岗村6组30号周边</t>
  </si>
  <si>
    <t>GZ202310040802071598</t>
  </si>
  <si>
    <t>071701040397</t>
  </si>
  <si>
    <t>查光凯</t>
  </si>
  <si>
    <t>2023-10-04 10:53:21</t>
  </si>
  <si>
    <t>客户使用手厅一键诊断功能进行宽带故障诊断，诊断结果：1、请致电10010客服热线，为您进一步核查。给您带来的不便，敬请谅解。；2、非常抱歉，目前您所在的区域存在集中的临时故障，我们正在积极抢修中，预计2023-10-0407:24:03时间后恢复，请您耐心等待，给您带来的不便敬请谅解。；3、请您检查光猫是否正常通电，如仍未解决，可点击一键报修，我们尽快为您处理。；4、您的宽带网络所连接的主干光纤中断，可点击一键报修，我们尽快为您处理。；5、请您检查光猫光纤接口是否松动、光猫光纤是否弯折，重启光猫，如仍未解决，可点击一键报修，我们尽快为您处理。，故障描述：宽带无法上网
装机地址：湖北省宜昌市西陵区窑湾街道望洲社区望洲村6组44号周边</t>
  </si>
  <si>
    <t>GZ202310032329331387</t>
  </si>
  <si>
    <t>071700044938</t>
  </si>
  <si>
    <t>张胜</t>
  </si>
  <si>
    <t>2023-10-04 09:35:06</t>
  </si>
  <si>
    <t>无法打开网页
装机地址：湖北省宜昌市西陵区葛洲坝街道石子岭社区葛洲坝合作有线宽带专用</t>
  </si>
  <si>
    <t>GZ202310032259061334</t>
  </si>
  <si>
    <t>071700064721</t>
  </si>
  <si>
    <t>周佑平</t>
  </si>
  <si>
    <t>2023-10-04 15:25:18</t>
  </si>
  <si>
    <t>#2022重保客户##2022重保客户##2022重保客户#无法打开网页
装机地址：湖北省宜昌市伍家区峡洲大道东景苑15栋1单元6楼606</t>
  </si>
  <si>
    <t>GZ202310032258581332</t>
  </si>
  <si>
    <t>071700279734</t>
  </si>
  <si>
    <t>彭明媛</t>
  </si>
  <si>
    <t>2023-10-04 13:25:06</t>
  </si>
  <si>
    <t>客户使用手厅一键诊断功能进行宽带故障诊断，诊断结果：1、请致电10010客服热线，为您进一步核查。给您带来的不便，敬请谅解。，故障描述：宽带无法上网
装机地址：湖北省宜昌市宜都市高坝洲镇白洪溪村白洪溪村4组38号周边</t>
  </si>
  <si>
    <t>GZ202310032022010590</t>
  </si>
  <si>
    <t>071700829335</t>
  </si>
  <si>
    <t>陈天虹</t>
  </si>
  <si>
    <t>2023-10-04 17:23:53</t>
  </si>
  <si>
    <t>#2022重保客户##2022重保客户#302004光猫与签约速率不匹配（端业不匹配）
装机地址：湖北省宜昌市当阳市玉阳办事处北门公寓片区广洲路9巷36号周边</t>
  </si>
  <si>
    <t>GZ202310031940060319</t>
  </si>
  <si>
    <t>071700859486</t>
  </si>
  <si>
    <t>史红伟</t>
  </si>
  <si>
    <t>2023-10-04 15:21:24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</si>
  <si>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:宽带无法上网需要专人上门维修</t>
  </si>
  <si>
    <t>GZ202310031920400201</t>
  </si>
  <si>
    <t>071700804061</t>
  </si>
  <si>
    <t>孙崇媛</t>
  </si>
  <si>
    <t>2023-10-04 12:27:04</t>
  </si>
  <si>
    <t>301001光猫收发光功率异常
装机地址：湖北省宜昌市当阳市玉阳街道办事处南门垱社区子龙住宅片区新民村3组128号周边</t>
  </si>
  <si>
    <t>GZ202310031837032351</t>
  </si>
  <si>
    <t>071700084079</t>
  </si>
  <si>
    <t>谭明福</t>
  </si>
  <si>
    <t>2023-10-04 12:34:09</t>
  </si>
  <si>
    <t>#2022重保客户#101004光猫断电离线
装机地址：湖北省宜昌市伍家区东艳路东辰心语D区5栋1单元30楼3003</t>
  </si>
  <si>
    <t>GZ202310031804172120</t>
  </si>
  <si>
    <t>071700129675</t>
  </si>
  <si>
    <t>田文</t>
  </si>
  <si>
    <t>2023-10-04 13:04:44</t>
  </si>
  <si>
    <t>301001光猫收发光功率异常
装机地址：湖北省宜昌市枝江市团结西路领秀之江B12栋1单元4楼403</t>
  </si>
  <si>
    <t>GZ202310031757462060</t>
  </si>
  <si>
    <t>071700609587</t>
  </si>
  <si>
    <t>孙阳成</t>
  </si>
  <si>
    <t>2023-10-04 10:44:36</t>
  </si>
  <si>
    <t>071700609587命中精准预判服务场景:[65岁以上老人]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15672499376
071700609587
湖北省宜昌市秭归县茅坪镇滨湖社区滨湖路山水龙城E16栋303
机顶盒看不了电视，重启无效，请尽快联系维修</t>
  </si>
  <si>
    <t>GZ202310031748502007</t>
  </si>
  <si>
    <t>071700097695</t>
  </si>
  <si>
    <t>郭大勇</t>
  </si>
  <si>
    <t>2023-10-04 11:20:26</t>
  </si>
  <si>
    <t>302004光猫与签约速率不匹配（端业不匹配）
装机地址：湖北省宜昌市伍家岗区宝塔河街道韩家坝社区韩家坝社区中南路24号1栋2单元3楼301</t>
  </si>
  <si>
    <t>GZ202310031723061850</t>
  </si>
  <si>
    <t>2023-10-04 17:21:44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</si>
  <si>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:宽带无法连网，光猫的注册灯闪烁，希望师傅尽快上门查看处理。</t>
  </si>
  <si>
    <t>GZ202310031705421732</t>
  </si>
  <si>
    <t>071700063398</t>
  </si>
  <si>
    <t>刘扬</t>
  </si>
  <si>
    <t>2023-10-04 17:32:39</t>
  </si>
  <si>
    <t>302004光猫与签约速率不匹配（端业不匹配）
装机地址：湖北省宜昌市西陵区东山四路弘洋拉菲小镇6栋1单元27层2701</t>
  </si>
  <si>
    <t>GZ202310031620251421</t>
  </si>
  <si>
    <t>071700715717</t>
  </si>
  <si>
    <t>彭月兵</t>
  </si>
  <si>
    <t>2023-10-04 09:36:33</t>
  </si>
  <si>
    <t>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宽带网络可用，电视没有声音，用户表示没有静音也不是音量调小了，就是没有声音，坚持要求公司安排师傅上门检修，请公司尽快处理并回复</t>
  </si>
  <si>
    <t>GZ202310031603411322</t>
  </si>
  <si>
    <t>071700317096</t>
  </si>
  <si>
    <t>张显狄</t>
  </si>
  <si>
    <t>2023-10-04 21:19:27</t>
  </si>
  <si>
    <t>判断省分:湖北
获取入参:传入参数
是否本省:历史工单:无历史记录
判断用户是否有缴费开机记录:无缴费开机记录
:是
用户归属地:
:宽带
宽带:
获取基本信息:
:是
:
湖北省宜昌市夷陵区三斗坪镇高家冲村2组，宽带无法上网，光猫红灯，重启无效，需要上门处理。</t>
  </si>
  <si>
    <t>GZ202310031519021029</t>
  </si>
  <si>
    <t>071700017629</t>
  </si>
  <si>
    <t>高皓</t>
  </si>
  <si>
    <t>南方一中心&gt;&gt;西南区域呼叫中心&gt;&gt;现场运营中心&gt;&gt;BPO专家组</t>
  </si>
  <si>
    <t>2023-10-04 15:47:54</t>
  </si>
  <si>
    <t xml:space="preserve">#2022重保客户##2022重保客户#22年Q3Q4重点客户22年Q3Q4重点客户判断省分:湖北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反映宽带从（今天）开始（无法上网），错误代码（无），设备灯显示（红灯），已建议用户重启设备（已重启未恢复），用户要求尽快上门处理。装机地址（湖北省宜昌市西陵区绿萝路片区绿萝路29-1号1栋1单元4楼401）联系电话（15572700008）
故障时间:2023-10-03
服务状态是否正常:是
设备灯显示:红灯
错误代码:无
是否重启设备:已重启未恢复
装机地址:湖北省宜昌市西陵区绿萝路片区绿萝路29-1号1栋1单元4楼401
用户要求:用户来电反映宽带从（今天）开始（无法上网），错误代码（无），设备灯显示（红灯），已建议用户重启设备（已重启未恢复），用户要求尽快上门处理。装机地址（湖北省宜昌市西陵区绿萝路片区绿萝路29-1号1栋1单元4楼401）联系电话（15572700008）</t>
  </si>
  <si>
    <t>GZ202310030904520725</t>
  </si>
  <si>
    <t>071700362741</t>
  </si>
  <si>
    <t>杜阳珍</t>
  </si>
  <si>
    <t>2023-10-04 13:06:03</t>
  </si>
  <si>
    <t>#2022重保客户#101004光猫断电离线
装机地址：湖北省宜昌市夷陵区小溪塔街道官庄村官庄村长岭岗柑桔场45号周边</t>
  </si>
  <si>
    <t>GZ202310030839180570</t>
  </si>
  <si>
    <t>071700097956</t>
  </si>
  <si>
    <t>杨祖春</t>
  </si>
  <si>
    <t>2023-10-04 13:06:06</t>
  </si>
  <si>
    <t xml:space="preserve">071700097956命中精准预判服务场景:[65岁以上老人]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:光猫设备Los亮红灯，账号离线，请尽快上门处理</t>
  </si>
  <si>
    <t>GZ202310030825150480</t>
  </si>
  <si>
    <t>071700305589</t>
  </si>
  <si>
    <t>王合珍</t>
  </si>
  <si>
    <t>2023-10-04 08:23:51</t>
  </si>
  <si>
    <t>301001光猫收发光功率异常
装机地址：湖北省宜昌市夷陵区三斗坪镇东岳庙村东岳庙村二组22号周边</t>
  </si>
  <si>
    <t>GZ202310022032391902</t>
  </si>
  <si>
    <t>071701008894</t>
  </si>
  <si>
    <t>费丹波</t>
  </si>
  <si>
    <t>2023-10-04 10:04:15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</si>
  <si>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湖北省宜昌市西陵区望洲岗路84号203，宽带无法上网，多次重启无效，需要上门处理。</t>
  </si>
  <si>
    <t>GZ202310021453262161</t>
  </si>
  <si>
    <t>071703046635</t>
  </si>
  <si>
    <t>2023-10-04 09:34:19</t>
  </si>
  <si>
    <t>101004光猫断电离线
装机地址：湖北省宜昌市宜都市高坝洲镇皓光村皓光村4组25号周边</t>
  </si>
  <si>
    <t>GZ202310021424151948</t>
  </si>
  <si>
    <t>071703314657</t>
  </si>
  <si>
    <t>伍忠云</t>
  </si>
  <si>
    <t>2023-10-04 16:12:32</t>
  </si>
  <si>
    <t>宽带报障-MODEM故障
装机地址：湖北省宜昌市当阳市玉阳街道办事处熊家山社区南正街14号当阳城区营服中心4G-CPE项目无资源地址</t>
  </si>
  <si>
    <t>GZ202310021206300956</t>
  </si>
  <si>
    <t>071700317640</t>
  </si>
  <si>
    <t>王新伟</t>
  </si>
  <si>
    <t>2023-10-04 16:18:59</t>
  </si>
  <si>
    <t>#2022重保客户#302004光猫与签约速率不匹配（端业不匹配）
装机地址：湖北省宜昌市夷陵区黄花镇军田坝村军田坝村五组130号周边</t>
  </si>
  <si>
    <t>GZ202310012147251016</t>
  </si>
  <si>
    <t>071704143940</t>
  </si>
  <si>
    <t>万昆仑</t>
  </si>
  <si>
    <t>2023-10-04 15:45:09</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</si>
  <si>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装机地址：湖北省宜昌市秭归县茅坪镇滨湖社区天问路平湖小区2栋1单元17楼1701</t>
  </si>
  <si>
    <t>GZ202310011109371501</t>
  </si>
  <si>
    <t>071700399177</t>
  </si>
  <si>
    <t>杨金</t>
  </si>
  <si>
    <t>2023-10-04 14:03:52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</si>
  <si>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宽带无法上网</t>
  </si>
  <si>
    <t>GZ202310011100081418</t>
  </si>
  <si>
    <t>071700300418</t>
  </si>
  <si>
    <t>2023-10-04 15:55:03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</si>
  <si>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:宽带无法上网需要专人上门维修</t>
  </si>
  <si>
    <t>GZ202309302310032127</t>
  </si>
  <si>
    <t>071700529020</t>
  </si>
  <si>
    <t>邓守明</t>
  </si>
  <si>
    <t>2023-10-04 10:41:57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</si>
  <si>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问题（现象）描述:用户称宽带无法上网
故障时间:2023-09-30
服务状态是否正常:是
设备灯显示:正常
错误代码:无
是否重启设备:已重启未恢复
用户要求:用户希望尽快联系处理谢谢</t>
  </si>
  <si>
    <t>GZ202309301421551097</t>
  </si>
  <si>
    <t>071700113522</t>
  </si>
  <si>
    <t>周永凤</t>
  </si>
  <si>
    <t>2023-10-04 09:35:49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</si>
  <si>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15697276985
071700113522
湖北省宜昌市枝江市白洋镇张店村张店村1组12号
注册灯闪，请尽快联系维修
</t>
  </si>
  <si>
    <t>GZ202309300937560996</t>
  </si>
  <si>
    <t>071700959128</t>
  </si>
  <si>
    <t>胡兆军</t>
  </si>
  <si>
    <t>2023-10-04 15:26:02</t>
  </si>
  <si>
    <t>宽带报障-MODEM故障
装机地址：湖北省宜昌市远安县远安城区营服中心4G-CPE项目无资源地址</t>
  </si>
  <si>
    <t>GZ202309252108040385</t>
  </si>
  <si>
    <t>071700630445</t>
  </si>
  <si>
    <t>向会寅</t>
  </si>
  <si>
    <t>2023-10-04 10:09:22</t>
  </si>
  <si>
    <t>无法打开网页
装机地址：湖北省宜昌市秭归县沙镇溪集镇三星路105号私房周边</t>
  </si>
  <si>
    <t>ZX202310031419210116</t>
  </si>
  <si>
    <t>16607202332</t>
  </si>
  <si>
    <t>向青海</t>
  </si>
  <si>
    <t>2023-10-04 11:21:09</t>
  </si>
  <si>
    <t xml:space="preserve">
高级模板内容：
投诉问题描述:对于局方停机不认可
用户状态为:非实名停机
停机原因:非实名停机
前台是否按流程解释:是
用户要求:要求开机人在异地手机为老款手机无法下载软件用户要求处理结果出来之后添加中途客服告知用户处理结果
第二联系电话:没有其他联系方式</t>
  </si>
  <si>
    <t>号码关停：非实名停机AA。用户反映非实名停机问题，经核实因入网照片不合规导致，需用户前往附近自有营业厅或通过手厅操作实名制补登记，我部可协助申请临时开机5天，无第二联系方式无法告知，如有疑问可在工作时间（08:30-12:00；14:00-17:30）联系07176921001、13032700872宜昌客服。如用户咨询，请前台10010话务中心代为解释，谢谢</t>
  </si>
  <si>
    <t>ZX202310021710135293</t>
  </si>
  <si>
    <t>18674203462</t>
  </si>
  <si>
    <t>肖艺锴</t>
  </si>
  <si>
    <t>2023-10-04 15:56:32</t>
  </si>
  <si>
    <t>用户来电反映：表示无法复通，也不在归属地，要求在线复通，解释及指引不成功，请跟进，谢谢</t>
  </si>
  <si>
    <t>号码关停：集团鹰眼2I新入网监测涉诈停机AA。已请客户回传以下资料：身份证正、反面照，手持证件正面照及开机承诺函至13032700872微信号，审核通过后办理开机。如该号码再次被举报则永久关停，客户知晓。</t>
  </si>
  <si>
    <t>ZX202310041618411248</t>
  </si>
  <si>
    <t>15671042715</t>
  </si>
  <si>
    <t>孙妮</t>
  </si>
  <si>
    <t>2023-10-04 17:10:58</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</si>
  <si>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用户要求:让前期添加微信的工作人员发送复机模板。用户一直联系未回复有完结:ZX202309100939280174不认可，要求尽快回复微信
第二联系电话:15146709471</t>
  </si>
  <si>
    <t>号码关停：集团鹰眼监测诈骗停机（异常换机）AA，现用户已提供资料，已审核复机，满意</t>
  </si>
  <si>
    <t>ZX202310021741591294</t>
  </si>
  <si>
    <t>13040984720</t>
  </si>
  <si>
    <t>杨磊</t>
  </si>
  <si>
    <t>2023-10-04 12:49:39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</si>
  <si>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-1111:28:575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停机原因:集团鹰眼监测诈骗停机（异常换机）：首次关停可携带本人有效证件、本机号卡到归属地自营厅核验签署承诺书复机一次
前台是否按流程解释:是
用户要求:用户要求核实具体停机原因
第二联系电话:不愿提供</t>
  </si>
  <si>
    <t>号码关停：集团鹰眼监测诈骗停机（异常换机）AA。需客户回传以下资料：身份证正、反面照，手持证件正面照及开机承诺函至13032700872微信号，审核通过后办理开机。如该号码再次被举报则永久关停，客户号码停机，无第二联系电话，已短信告知用户结果，若用户来电烦请代为解释或告知用户与本地服务监督热线13032700872（工作时间8:30-12:00 14:00-17:30工作时间）联系。</t>
  </si>
  <si>
    <t>ZX202310022042342076</t>
  </si>
  <si>
    <t>18671709904</t>
  </si>
  <si>
    <t>梁平</t>
  </si>
  <si>
    <t>2023-10-04 12:55:24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</si>
  <si>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-2608:14:155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投诉问题描述:用户对局方停机不认可，前台解释无效，用户卡不在身边，不愿意到厅
用户状态为:局方停机
停机原因:集团鹰眼监测诈骗停机（异常换机）：首次关停可携带本人有效证件、本机号卡到归属地自营厅核验签署承诺书复机一次
前台是否按流程解释:是
用户要求:用户要求线上复机并给出一个解释，请加急处理
第二联系电话:18607209904</t>
  </si>
  <si>
    <t>号码关停：集团鹰眼监测诈骗停机（异常换机）AA。用户反映停机问题，经核实首次关停可携带本人有效证件、本机号卡到归属地自营厅核验签署承诺书复机一次或回传资料至我司审核后复机，另核实赠费已到账，建议客户通过手厅查询，客户满意。</t>
  </si>
  <si>
    <t>ZX202310031721411550</t>
  </si>
  <si>
    <t>13207216783</t>
  </si>
  <si>
    <t>徐翔</t>
  </si>
  <si>
    <t>2023-10-04 17:08:58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</si>
  <si>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-00182、停机原因:集团鹰眼监测诈骗停机：首次关停可携带本人有效证件、本机号卡到归属地自营厅核验签署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-0118:33:415、复通指引:6、信安近60天复机次数:--&gt;系统判断的原因分类是否明确:
高级模板内容：
投诉问题描述:营业厅办理不了，需后台协助，线上复机
用户状态为:局方停机
停机原因:集团鹰眼监测诈骗停机
前台是否按流程解释:是
用户要求:营业厅办理不了，需后台协助，线上复机
第二联系电话:18671727623</t>
  </si>
  <si>
    <t>号码关停：集团鹰眼监测诈骗停机AA。需用户前往营业厅办理复机，用户知晓，满意度一般</t>
  </si>
  <si>
    <t>ZX202310031927282255</t>
  </si>
  <si>
    <t>15572708050</t>
  </si>
  <si>
    <t>张丽萍</t>
  </si>
  <si>
    <t>2023-10-04 12:40:47</t>
  </si>
  <si>
    <t xml:space="preserve">:不认可
判断省分:湖北
node_134:
获取入参:
node_180:
判断局方停机状态:
:
node_223::关停原因带“断卡、实时换机、境外漫游”字眼
:不认可
:
高级模板内容：
投诉问题描述:用户来电对关停不认可，无法线上复机，用户不在归属地，要求我方协助处理谢谢！
用户状态为:局方半停
停机原因:静默号卡关停模型（风险打标）：信安风险打标语音半停，24小时内手厅进行二次实人认证或到号码归属自有营业厅核验。
前台是否按流程解释:是
用户要求:用户来电对关停不认可，无法线上复机，用户不在归属地，要求我方协助处理谢谢！
第二联系电话:19867676220</t>
  </si>
  <si>
    <t>号码关停：经核实客户号码因断卡2.0-湖北45天及以上睡眠卡风险用户打标（第十一批）停机，根据相关要求进行关停处理。已请客户手厅二次实人认证复机，或本人携带身份证办理复机，客户知晓</t>
  </si>
  <si>
    <t>ZX202310031300562048</t>
  </si>
  <si>
    <t>13197348276</t>
  </si>
  <si>
    <t>耿良贵</t>
  </si>
  <si>
    <t>2023-10-04 15:09:53</t>
  </si>
  <si>
    <t xml:space="preserve">【2022年上工信部测评重保用户】[65岁以上老人]:不认可
判断省分:湖北
node_134:
获取入参:
node_180:
判断局方停机状态:
:
node_223::关停原因带“断卡、实时换机、境外漫游”字眼
:不认可
:
高级模板内容：
投诉问题描述:用户来电对本机（局方半停）状态不认可，用户在APP办理,但是机主是老年人,称视频认证无法完成,也不愿到厅,要求我方协助处理,
用户状态为:局方半停
停机原因:断卡2.0-湖北45天及以上睡眠卡风险用户打标（第十一批）
前台是否按流程解释:是
用户要求:辅助认证
第二联系电话:15827607221</t>
  </si>
  <si>
    <t>号码关停：经核实客户号码因断卡2.0-湖北45天及以上睡眠卡风险用户打标（第十一批）停机，根据相关要求进行关停处理。已请客户手厅二次实人认证复机，或本人携带身份证办理复机，客户知晓。</t>
  </si>
  <si>
    <t>ZX202310031608230964</t>
  </si>
  <si>
    <t>16671760662</t>
  </si>
  <si>
    <t>向燈辉</t>
  </si>
  <si>
    <t>2023-10-04 15:19:27</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</si>
  <si>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-0315:42: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投诉问题描述:客户来电无法使用
用户状态为:高额半停机加局方停机
停机原因:涉案涉诈涉骚扰同证件号码停机（本人持效身份证件、SIM卡到营业厅实名签署承诺书复机，原则上复机一次）
前台是否按流程解释:是
用户要求:客户来电立刻复机
第二联系电话:19872247541</t>
  </si>
  <si>
    <t>号码关停：涉案涉诈涉骚扰同证件号码停机AA。用户反映局方停机问题，经核实，根据相关要求进行关停处理，已协商方便携带身份证原件前往夷陵区自营厅先办理实人认证，并签署承诺函尝试申请复机，用户同意。</t>
  </si>
  <si>
    <t>TS202310041453500977</t>
  </si>
  <si>
    <t>13294244588</t>
  </si>
  <si>
    <t>张透</t>
  </si>
  <si>
    <t>2023-10-04 16:00:15</t>
  </si>
  <si>
    <t xml:space="preserve">【2022年上工信部测评重保用户】:不认可
判断省分:湖北
node_134:
获取入参:
node_180:
判断局方停机状态:非实名停机
:
判定是否二代身份证入网/是否为移网号码::不认可/办理失败
:异地
:不认可
:不认可
:对实名业务不满
:
高级模板内容：
投诉问题描述:用户来电对停机不认可
用户状态:非实名停机
停机原因:非实名停机
第二联系电话:15672528413
用户要求:要求尽快处理</t>
  </si>
  <si>
    <t>号码关停：非实名关停AA，经核实，客户反映号码13294244588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</si>
  <si>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TS202310031933361227</t>
  </si>
  <si>
    <t>18671789168</t>
  </si>
  <si>
    <t>邓宁</t>
  </si>
  <si>
    <t>2023-10-04 14:28:31</t>
  </si>
  <si>
    <t xml:space="preserve">:不认可
判断省分:湖北
node_134:
获取入参:
node_180:
判断局方停机状态:非实名停机
:
判定是否二代身份证入网/是否为移网号码::异地
:不认可
:不认可
:对实名业务不满
:
高级模板内容：
投诉问题描述:用户来电对停机不认可要求线上复机
用户状态:非实名停机
停机原因:非实名停机
第二联系电话:	18671788989
用户要求:用户要求尽快解决</t>
  </si>
  <si>
    <t>号码关停：非实名停机AA， 其他+签名不合规 ，需用户添加186717100010宜昌王卡官微重新签署风险告知书署名后才可复机，用户号码停机，无第二联系电话，无法联系上，已短信告知您结果，若您来电烦请代为解释或告知您与本地服务监督热线13032700872（工作时间8:30-12:00 14:00-17:30工作时间）联系。</t>
  </si>
  <si>
    <t>TS202310031827552364</t>
  </si>
  <si>
    <t>18571000876</t>
  </si>
  <si>
    <t>吉斌</t>
  </si>
  <si>
    <t>2023-10-04 13:32:40</t>
  </si>
  <si>
    <t xml:space="preserve">
高级模板内容：
投诉问题描述:用户来电反馈当前这个号卡已经使用好几年，当前表示未实名，已经在中国联通APP进行实名到现在未通过，表示如果再不通过就要销户
用户状态:非实名停机
停机原因:非实名停机
第二联系电话:18571000876
用户要求:用户要求加急处理否则就销户，请后台协助处理谢谢。</t>
  </si>
  <si>
    <t>号码关停：非实名停机AA，新入网实名照片不合，需用户通过手厅实名制补登记或前往营业厅实名，用户号码停机，无第二联系电话，无法联系上，已短信告知用户结果，若用户来电烦请代为解释或告知用户与本地服务监督热线13032700872（工作时间8:30-12:00 14:00-17:30工作时间）联系。</t>
  </si>
  <si>
    <t>TS202310031020391959</t>
  </si>
  <si>
    <t>13227284525</t>
  </si>
  <si>
    <t>2023-10-04 09:19:50</t>
  </si>
  <si>
    <t xml:space="preserve">[65岁以上老人]:不认可
判断省分:湖北
node_134:
获取入参:
node_180:
判断局方停机状态:非实名停机
:
判定是否二代身份证入网/是否为移网号码::本地
:不认可
:不认可
:对实名业务不满
:
高级模板内容：
投诉问题描述:用户来电反映自己非实名停机，用户现在无法接收验证码，前台推荐营业厅不认可，请协助处理
用户状态:费实名停机
停机原因:非实名
第二联系电话:13227284525
用户要求:要求线上复机</t>
  </si>
  <si>
    <t>号码关停：其他+签名不合规AA。用户反映号码停机，经核实，因签名不合规导致停机，已短信告知客户添加王卡官微微信号18671710010审核开机，已申请5天临时开机，因多次未联系上客户，我司核实情况处理，如有疑问可在工作时间（08:30-12:00；14:00-17:30）致电我司宜昌联通13032700872，烦请前台代为转告</t>
  </si>
  <si>
    <t>TS202310040925170277</t>
  </si>
  <si>
    <t>15587915032</t>
  </si>
  <si>
    <t>向品恒</t>
  </si>
  <si>
    <t>2023-10-04 14:20:47</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</si>
  <si>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:本地
:不认可
:不认可
:对实名业务不满
:
高级模板内容：
投诉问题描述:用户来电称自己被停机，现在我方进行使用，用户要求进行核实，前台已解释用户不认可，要求进行反馈，尽快处理，用户称自己现手机卡没有擦在手机上，不知道电话号码是那一张，已告知用户前往营业厅人，用户不认可，要求进行反馈
用户状态:非实名停机
停机原因:非实名停机
第二联系电话:13407147186
用户要求:用户要求进行反馈，进行核实，尽快进行处理</t>
  </si>
  <si>
    <t>号码关停：其他+入网照片不合规AA。用户反映号码停机，经核实，因入网照片不合规不合规导致停机，已建议用户可通过中国联通APP--服务--办理--实名制补登记办理，且上传的证件照片不可压边、不可缺角、不可模糊反光，人脸采集视频录制不可戴帽子、不可戴口罩，建议客户用此号码登录手厅后按照要求上传资料提交实名，满意。</t>
  </si>
  <si>
    <t>BL202310031227360414</t>
  </si>
  <si>
    <t>18571008516</t>
  </si>
  <si>
    <t>2023-10-04 11:59:27</t>
  </si>
  <si>
    <t>[该用户有申诉倾向，请注意受理态度，查询近三天工单记录，积极解决用户问题。]判断省分:湖北
:增值业务费用争议（含炫彩通信助理包云盘版等组合类增值业务）
:固网
:是
:不认可
:小于等于500元，且仅限单倍、月份不超过12个月
:
高级模板内容：
赔付类型：:增值业务争议
CBSS账单扣费名称：:TV增值-应用-教育、TV增值-应用-健康
SP产品ID/元素ID：:无
办理渠道:无
赔付月份：:2023年4月、2023年5月、2023年6月、2023年7月、2023年8月、2023年9月
返还倍率:单倍
赔付金额：:200
是否已经取消业务:是
是否承诺退费：:是
用户是否需要回复：:否
用户要求：:退费</t>
  </si>
  <si>
    <t>BL202310031815561173</t>
  </si>
  <si>
    <t>13040982283</t>
  </si>
  <si>
    <t>李文均</t>
  </si>
  <si>
    <t>2023-10-04 11:45:58</t>
  </si>
  <si>
    <t>&gt;业务号码&gt;13040982283；&gt;号码归属地&gt;宜昌；&gt;产品名称&gt;沃悦读同步学钻石会员20元包；&gt;产品代码&gt;66001174；&gt;产品编码&gt;6600117400；&gt;订购时间&gt;2023-10-0107:23:37；&gt;核查情况&gt;平台故障；&gt;不规范定制分类&gt;平台故障，无法判责；&gt;退费金额&gt;20元；&gt;退费时间&gt;2023-10-04；&gt;投诉内容&gt;
高级模板内容：
赔付类型：:增值业务争议
CBSS账单扣费名称：:沃悦读同步学钻石会员20元包
办理渠道:SP平台接入
赔付月份：:2023年10月
返还倍率:单倍
赔付金额：:20
是否已经取消业务:是
是否承诺退费：:是
用户是否需要回复：:否
用户要求：:无</t>
  </si>
  <si>
    <t>BL202310031609241488</t>
  </si>
  <si>
    <t>13047157689</t>
  </si>
  <si>
    <t>何仕汉</t>
  </si>
  <si>
    <t>2023-10-04 10:04:53</t>
  </si>
  <si>
    <t>&gt;业务号码&gt;13047157689；&gt;号码归属地&gt;宜昌；&gt;产品名称&gt;悦心钻石会员-包月-25元；&gt;产品代码&gt;21002405；&gt;产品编码&gt;2100240500；&gt;订购时间&gt;2023-09-2513:02:24；&gt;核查情况&gt;平台故障；&gt;不规范定制分类&gt;平台故障，无法判责；&gt;退费金额&gt;50元；&gt;退费时间&gt;2023年10月4日；&gt;投诉内容&gt;
赔付类型：:增值业务争议
CBSS账单扣费名称：:悦心钻石会员-包月-25元
办理渠道:无
赔付月份：:2023年9月、2023年10月
返还倍率:单倍
赔付金额：:50
是否已经取消业务:是
是否承诺退费：:是
用户是否需要回复：:否
用户要求：:退费</t>
  </si>
  <si>
    <t>BL202310031945242375</t>
  </si>
  <si>
    <t>13100787371</t>
  </si>
  <si>
    <t>付錞</t>
  </si>
  <si>
    <t>2023-10-04 14:20:14</t>
  </si>
  <si>
    <t>&gt;业务号码&gt;13100787371；&gt;号码归属地&gt;宜昌；&gt;产品名称&gt;特惠礼包；&gt;产品代码&gt;无；&gt;产品编码&gt;6700990700；&gt;订购时间&gt;2018-11-2713:10:45；&gt;核查情况&gt;平台故障；&gt;不规范定制分类&gt;平台故障，无法判责；&gt;退费金额&gt;60元；&gt;退费时间&gt;2023-10-04；&gt;投诉内容&gt;判断省分:其他省分
:增值业务争议
判断省分:湖北
:移网
:在补救范围内
:不认可
:小于等于500元，且仅限单倍、月份不超过12个月
:
高级模板内容：
赔付类型：:增值业务争议
CBSS账单扣费名称：:增值业务费_增值业务-特惠礼包_增值业务-特惠礼包
办理渠道:线上
赔付月份：:2023年1月、2023年2月、2023年3月、2023年4月、2023年5月、2023年6月、2023年7月、2023年8月、2023年9月、2023年10月、2022年12月、2022年11月
返还倍率:单倍
赔付金额：:60
是否已经取消业务:否
是否承诺退费：:是
用户是否需要回复：:是
用户要求：:尽快处理回复</t>
  </si>
  <si>
    <t>BL202310031814551159</t>
  </si>
  <si>
    <t>13114465094</t>
  </si>
  <si>
    <t>彭涛</t>
  </si>
  <si>
    <t>2023-10-04 16:06:59</t>
  </si>
  <si>
    <t>&gt;业务号码&gt;13114465094；&gt;号码归属地&gt;宜昌；&gt;产品名称&gt;芒果TV10G流量加月会员合约包；&gt;产品代码&gt;80006702；&gt;产品编码&gt;8000670200；&gt;订购时间&gt;2023-09-2819:38:44；&gt;核查情况&gt;平台故障；&gt;不规范定制分类&gt;平台故障，无法判责；&gt;退费金额&gt;19元；&gt;退费时间&gt;2023-10-04；&gt;投诉内容&gt;
高级模板内容：
赔付类型：:增值业务争议
CBSS账单扣费名称：:芒果TV10G流量加月会员合约包
办理渠道:/
赔付月份：:2023年10月
返还倍率:单倍
赔付金额：:19
是否已经取消业务:否
是否承诺退费：:是
用户是否需要回复：:否
用户要求：:要求取消并退费，无法接收验证码，请后台协助取消，谢谢</t>
  </si>
  <si>
    <t>BL202310040807051174</t>
  </si>
  <si>
    <t>13117282189</t>
  </si>
  <si>
    <t>滕玉清</t>
  </si>
  <si>
    <t>2023-10-04 14:11:12</t>
  </si>
  <si>
    <t>&gt;业务号码&gt;13117282189；&gt;号码归属地&gt;宜昌；&gt;产品名称&gt;腾讯王者荣耀30元；&gt;产品代码&gt;无；&gt;产品编码&gt;2100098200；&gt;订购时间&gt;2023-10-0321:11:12、2023-10-0321:13:50、2023-10-0321:16:46、2023-10-0321:18:37、2023-10-0321:20:36、2023-10-0321:24:41、2023-10-0321:28:42、2023-10-0321:29:42、2023-10-0321:30:35、2023-10-0321:32:41、2023-10-0321:35:03、2023-10-0321:55:13、2023-10-0321:56:28；&gt;核查情况&gt;平台故障；&gt;不规范定制分类&gt;平台故障，无法判责；&gt;退费金额&gt;390元；&gt;退费时间&gt;2023年10月4日；&gt;投诉内容&gt;
高级模板内容：
赔付类型：:增值业务争议
CBSS账单扣费名称：:增值业务-腾讯王者荣耀30元
SP产品ID/元素ID：:增值业务-腾讯王者荣耀30元
办理渠道:无
赔付月份：:2023年10月
返还倍率:单倍
赔付金额：:390
是否已经取消业务:否
是否承诺退费：:是
用户是否需要回复：:否
用户要求：:赠款退费谢谢！</t>
  </si>
  <si>
    <t>BL202310041001000148</t>
  </si>
  <si>
    <t>13177051413</t>
  </si>
  <si>
    <t>何凌</t>
  </si>
  <si>
    <t>2023-10-04 16:45:55</t>
  </si>
  <si>
    <t>&gt;业务号码&gt;13177051413、13032703750；&gt;号码归属地&gt;宜昌；&gt;产品名称&gt;5G精品听读PLUS会员、优酷12G流量加月会员合约包、腾讯游戏畅玩包（前向）；&gt;产品代码&gt;66003045、80006700、无；&gt;产品编码&gt;6600304500、8000670000、91039750；&gt;订购时间&gt;2023-08-1911:21:19、2023-04-3016:41:51、2023-09-0420:31:53；&gt;核查情况&gt;平台故障；&gt;不规范定制分类&gt;平台故障，无法判责；&gt;退费金额&gt;60元、60元、24元；&gt;退费时间&gt;2023年10月4日；&gt;投诉内容&gt;
高级模板内容：
赔付类型：:增值业务争议
CBSS账单扣费名称：:5G精品听读PLUS会员腾讯游戏畅玩包优酷12G流量加月会员合约包（已停售）
办理渠道:无
赔付月份：:2023年8月、2023年9月、2023年10月
返还倍率:单倍
赔付金额：:144
是否已经取消业务:是
是否承诺退费：:是
用户是否需要回复：:否
用户要求：:客户来电表示不知情办理，前台已承诺退费，请核实处理，谢谢！131770514135G精品听读PLUS会员13032703750腾讯游戏畅玩包优酷12G流量加月会员合约包（已停售）</t>
  </si>
  <si>
    <t>TS202310031846060255</t>
  </si>
  <si>
    <t>13207223429</t>
  </si>
  <si>
    <t>刘冬生</t>
  </si>
  <si>
    <t>2023-10-04 14:12:07</t>
  </si>
  <si>
    <t>主办单位：湖北
客户类别：普通客户
10010是否打通：否
是否二次致电10015：是
是否联系：否
升级倾向：
号码归属省：湖北
SVIP等级：
1.问题类型:;
2.投诉类型:其他;
3.营业厅地址:;
4.位置信息:;
5.位置发生地:;
6.投诉内容:未经本人允许开通业务</t>
  </si>
  <si>
    <t>计费争议-SP扣费：①客户基本资料：业务号码：13207223429、客户姓名：刘冬生、套餐情况：幸福家家乐59元套；客户反映增值业务扣费的问题； 
②首次联系客户时间：2023-10-04 12:10:00
③投诉核查处理情况：收到贵部转办，我司立即组织核查，经核实， 20元 5GB云加速5G畅玩加油包(湖北) 21002422，91639,短信验证码确认订购，9月办理并当月取消，减免9月产生扣费20元。沃悦读同步学钻石会员20元包66001174，90559，短信验证码确认订购，9月办理并当月取消，减免9月产生扣费15元，共计产生费用35元，三个工作日退费到账，满意； 
④答复客户时间及客户满意度评价：根据上述核实情况，我司于2023-10-04 12:10:00联系客户满意，回单人：胡春燕、联系方式：07176921001
⑤投诉核查关联材料：无。"</t>
  </si>
  <si>
    <t>TS202310031907550733</t>
  </si>
  <si>
    <t>15671045663</t>
  </si>
  <si>
    <t>秦学琼</t>
  </si>
  <si>
    <t>2023-10-04 14:35:27</t>
  </si>
  <si>
    <t>高级模板内容：
投诉问题描述:用户称没有开通过（尊享悦读20元包，哔哩哔哩15G流量加会员月包），用户欠费半停机，建议用户交费开机后退订业务相关处理，用户不认可，要求核实为什么订购，解释不认可，请尽快联系谢谢
业务名称:尊享悦读20元包，哔哩哔哩15G流量加会员月
争议月份:2023年9月
争议金额:0
是否已经取消业务:否
是否承诺退费:否
用户要求:请尽快联系谢谢</t>
  </si>
  <si>
    <t>计费争议-SP扣费：经核实，用户订购产品名称（1）尊享悦读20元包，产品代码为90559，订购时间，取消时间为23年10月，20元/月，合计扣费1个月，累计产生费用合计20元；（2）哔哩哔哩15G流量加会员月，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短信验证码，有二次确认过程，不存在订购违规现象。考虑用户使用感知，网站方已取消屏蔽并于三个工作日内退费70元到账，此费用不可抵扣往月欠费及打印发票，满意。</t>
  </si>
  <si>
    <t>TS202310040000191176</t>
  </si>
  <si>
    <t>13117282308</t>
  </si>
  <si>
    <t>岳从青</t>
  </si>
  <si>
    <t>2023-10-04 14:14:28</t>
  </si>
  <si>
    <t xml:space="preserve">判断省分:其他省分
:增值业务争议
判断省分:湖北
:移网
:不在补救范围内
:不认可
:
高级模板内容：
投诉问题描述:用户来电称并未增值业务-腾讯王者荣耀30元/增值业务-腾讯王者荣耀18元，前台查询后解释用户不认可，并称卫生么玩王者荣耀扣费会扣话费，有没有经过本人同意，烦请后台协助处理，谢谢
争议业务名称:增值业务-腾讯王者荣耀18元/增值业务-腾讯王者荣耀18元
受理渠道:未核实到具体渠道
争议月份:2023年10月
争议费用:138
一线客服在系统里:已取消
是否承诺退费:否
用户要求:要求加急处理有提及工信部</t>
  </si>
  <si>
    <t>计费争议-SP扣费：腾讯王者荣耀30元、腾讯王者荣耀18元，产品代码为腾讯王者荣耀18元，SP标识为2100098500 ，21000985，订购时间23.10，订购方式为游戏，取消时间为23.10，累计产生费用共计18元，有二次确认过程，不存在订购违规现象。腾讯王者荣耀30元，SP标识为2100098200 ，21000982，订购时间23.10，订购方式为游戏，取消时间为23.10，累计产生费用共计120元，有二次确认过程，不存在订购违规现象。考虑客户使用感知，网站方已取消屏蔽并于3个工作日内退费138元，现金充值，可打印账单发票，回访满意</t>
  </si>
  <si>
    <t>TS202310041033392060</t>
  </si>
  <si>
    <t>15672531553</t>
  </si>
  <si>
    <t>向元浩</t>
  </si>
  <si>
    <t>2023-10-04 16:10:30</t>
  </si>
  <si>
    <t xml:space="preserve">[65岁以上老人]判断省分:湖北
:增值业务费用争议（含炫彩通信助理包云盘版等组合类增值业务）
:移网
:在补救范围内
:不认可
:大于500元
:
高级模板内容：
投诉问题描述:用户来电对于不小心点到产生费用不认可，前台已向用户解释并告知用户可以申请以赠费的形式退还产生的费用用户不认可，要求关闭所有办理附近业务的功能，多次解释用户不认可，要求反馈并回电处理，谢谢
争议业务名称:芒果TV10G流量加月会员合约包
受理渠道:无
争议月份:2023年9月、2023年10月
争议费用:19.01
一线客服在系统里:已取消
是否承诺退费:是
用户要求:用户来电对于不小心点到产生费用不认可，前台已向用户解释并告知用户可以申请以赠费的形式退还产生的费用用户不认可，要求关闭所有办理附近业务的功能，多次解释用户不认可，要求反馈并回电处理，谢谢</t>
  </si>
  <si>
    <t>计费争议-SP扣费：用户反映A芒果TV10G流量加月会员合约包业务开通问题，经核实，客户订购产品名称为芒果TV10G流量加月会员合约包，产品代码为80006702，SP标识为 88226 ，推广短信链接订购，订购时间2023-09-29 10:55:17，取消时间：2023-10-01 19:38:49，累计产生费用共计19元，有二次确认过程，不存在订购违规现象。考虑客户使用感知，网站方已取消屏蔽并于三个工作日内退费19元话费方式到账，此费用可抵扣月租，不可打印账单发票，满意。</t>
  </si>
  <si>
    <t>TS202310040910312463</t>
  </si>
  <si>
    <t>13197345793</t>
  </si>
  <si>
    <t>杜青三</t>
  </si>
  <si>
    <t>2023-10-04 11:11:50</t>
  </si>
  <si>
    <t xml:space="preserve">[65岁以上老人]
高级模板内容：
投诉问题描述:BL202309030933261986，前台已多次解释赠款在9月3号已退还到账。用户不认可，坚称未到账，请后台协助处理
活动名称:BL202309030933261986
争议月份:2023年9月
争议金额:36
用户要求:核实处理</t>
  </si>
  <si>
    <t>计费争议-SP扣费：用户反映哔哩哔哩15G流量加会员月包业务开通问题，经核实，客户订购产品名称为哔哩哔哩15G流量加会员月包，产品代码为80006723，SP标识为 88226 ，推广短信链接订购，订购时间2023-09-12 07:25:23，取消时间2023-10-04 10:55:37，累计产生费用共计50元，有二次确认过程，不存在订购违规现象。考虑客户使用感知，网站方已取消屏蔽并于三个工作日内小时退费50元现金方式到账，此费用可抵扣月租，不可打印账单发票，满意。</t>
  </si>
  <si>
    <t>TS202310021955231683</t>
  </si>
  <si>
    <t>15671053570</t>
  </si>
  <si>
    <t>杨培林</t>
  </si>
  <si>
    <t>2023-10-04 10:09:46</t>
  </si>
  <si>
    <t xml:space="preserve">[65岁以上老人]判断省分:湖北
:移网电话营销费用争议（套餐资费/融合宽带/副卡功能费类除外）
:不认可
:大于500元
:
高级模板内容：
是否10016外呼:不记得
电话外呼号码:0
渠道名称:湖北杭州翔羽线上业务代理(宜昌)
反应问题涉及场景:未经同意订购业务
产品名称:腾讯视频10G流量加会员月包、云加速5G畅玩加油包(湖北)
争议月份:2023年9月、2023年10月
是否承诺退费:否
承诺退费金额:0
是否取消业务（如取消失败，需加上系统报错的提示）:否
是否需要回复:是
用户要求:用户称15671053570号卡是70多岁老人使用的，没有办理此业务，已解释退费，用户不认可，情绪非常激动，我方无法沟通，请回复协助处理，业务未取消</t>
  </si>
  <si>
    <t>计费争议-SP扣费：用户反映增值业务开通问题，经核实，客户订购产品名称为畅行会员S-包月-15元，产品代码为21002422。91639，9月订购，订购方式为短信验证码，取消时间为10月，20元/月，累计产生费用共计40元。 腾讯视频10G流量加会员月包80006720，88226，9月订购，订购方式为短信验证码，取消时间为10月，25元/月，累计产生费用共计50元。 有二次确认过程，不存在订购违规现象。考虑客户使用感知，网站方已取消屏蔽并于3个工作日退费90元现金方式到账，此费用可抵扣月租，不可打印账单发票，满意。</t>
  </si>
  <si>
    <t>TS202310031046480216</t>
  </si>
  <si>
    <t>15671069533</t>
  </si>
  <si>
    <t>黄汉清</t>
  </si>
  <si>
    <t>2023-10-04 11:23:47</t>
  </si>
  <si>
    <t xml:space="preserve">15671069533命中精准预判服务场景:[65岁以上老人]
判断省分:其他省分
:增值业务争议
判断省分:湖北
:移网
:在补救范围内
:不认可
:大于500元
:
高级模板内容：
投诉问题描述:用户来电表示自己没有办理用户要求取消或者退费
争议业务名称:增值业务-沃阅读-5G畅阅-经管学堂20元增值业务-悦心钻石会员-包月-25元
受理渠道:无
争议月份:2023年10月、2023年9月
争议费用:90
一线客服在系统里:未取消，请后台协助处理
是否承诺退费:否
用户要求:用户来电表示自己没有办理用户要求取消（用户无法提供验证码要求马上取消正常解释用户非常不认可）和退费今天之内处理不然就投诉</t>
  </si>
  <si>
    <t>计费争议-SP扣费：悦心钻石会员-包月-25元91639。客户反映被动开通增值业务问题，经核实，客户订购产品名称为悦心钻石会员-包月-25元，产品代码为2100240500，SP标识为21002405，订购时间 2023-09-22 12:48:03 ，订购方式为SP接入，取消时间为本月，25元/月，合计扣费2个月，累计产生费用共计50元，有二次确认过程，不存在订购违规现象。精选娱乐资讯钻石会员20元包90559，6600124900，66001249，订购时间2023-09-02 16:34:11 ，取消时间为本月，20元/月，合计扣费2个月，累计产生费用共计40元，有二次确认过程，不存在订购违规现象。考虑客户使用感知，网站方已取消屏蔽并于3个工作日内退费90元，现金到账，可打印账单发票，回访满意</t>
  </si>
  <si>
    <t>TS202310040851432111</t>
  </si>
  <si>
    <t>18695078287</t>
  </si>
  <si>
    <t>曾凡刚</t>
  </si>
  <si>
    <t>2023-10-04 14:14:12</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</si>
  <si>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</si>
  <si>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计费争议-SP扣费①客户基本资料：业务号码：18695078287、客户姓名：曾凡刚、套餐情况：畅爽冰激凌5G套餐129元（基础版）；客户反映增值业务的问题； 
②首次联系客户时间：2023-10-04 13:24:00
③投诉核查处理情况：收到贵部转办，我司立即组织核查，经核实，徕吧对战2400024710,96596，9月通过遥控器点播产生，现已取消，减免9月产生扣费30元，系统办理18695078287号码预存享30元赠费，立即到账，满意； 
④答复客户时间及客户满意度评价：根据上述核实情况，我司于2023-10-04 13:24:00联系客户满意，回单人：胡春燕、联系方式：07176921001
⑤投诉核查关联材料：无。"</t>
  </si>
  <si>
    <t>BL202310041208402434</t>
  </si>
  <si>
    <t>13227260532</t>
  </si>
  <si>
    <t>赵代红</t>
  </si>
  <si>
    <t>2023-10-04 15:30:23</t>
  </si>
  <si>
    <t>&gt;业务号码&gt;13227260532；&gt;号码归属地&gt;宜昌；&gt;产品名称&gt;视频彩铃商务版标准20元包；&gt;产品代码&gt;49004905；&gt;产品编码&gt;4900490501；&gt;订购时间&gt;2023-09-1310:36:59；&gt;核查情况&gt;平台故障；&gt;不规范定制分类&gt;平台故障，无法判责；&gt;赠费金额&gt;20元；&gt;赠费时间&gt;2023-10-04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CBSS账单扣费名称：:视频彩铃商务版标准20元包
办理渠道:CAP-068
赔付月份：:2023年10月
返还倍率:单倍
赔付金额：:20
是否已经取消业务:是
是否承诺退费：:是
用户是否需要回复：:否
用户要求：:退费</t>
  </si>
  <si>
    <t>BL202310031259120904</t>
  </si>
  <si>
    <t>13227276828</t>
  </si>
  <si>
    <t>郑家金</t>
  </si>
  <si>
    <t>2023-10-04 12:10:58</t>
  </si>
  <si>
    <t>&gt;业务号码&gt;13227276828&gt;号码归属地&gt;宜昌；&gt;产品名称&gt;尊享悦读20元包；&gt;产品代码&gt;66001256；&gt;产品编码&gt;6600125600；&gt;订购时间&gt;2023-10-0311:29:34；&gt;核查情况&gt;平台故障；&gt;不规范定制分类&gt;平台故障，无法判责；&gt;退费金额&gt;20元；&gt;退费时间&gt;2023年10月3日&gt;投诉内容&gt;
高级模板内容：
赔付类型：:增值业务争议
CBSS账单扣费名称：:尊享悦读20元包
办理渠道:CAP-068
赔付月份：:2023年10月
返还倍率:单倍
赔付金额：:20
是否已经取消业务:是
是否承诺退费：:是
用户是否需要回复：:否
用户要求：:退费</t>
  </si>
  <si>
    <t>BL202310031703092467</t>
  </si>
  <si>
    <t>13277231584</t>
  </si>
  <si>
    <t>刘辉祥</t>
  </si>
  <si>
    <t>2023-10-04 15:04:29</t>
  </si>
  <si>
    <t>&gt;业务号码&gt;13277231584；&gt;号码归属地&gt;宜昌；&gt;产品名称&gt;AI留声机共享包钻石版25元-沃阅读；&gt;产品代码&gt;66002655；&gt;产品编码&gt;6600265500；&gt;订购时间&gt;2023-09-1210:38:04；&gt;核查情况&gt;平台故障；&gt;不规范定制分类&gt;平台故障，无法判责；&gt;赔付金额&gt;25元；&gt;退费时间&gt;2023-10-4；&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办理渠道:无
赔付月份：:2023年9月
返还倍率:单倍
赔付金额：:25
是否已经取消业务:是
是否承诺退费：:是
用户是否需要回复：:否
用户要求：:用户来电反映不小心点到的，要求退费，前台已承诺退费，烦请退费，谢谢</t>
  </si>
  <si>
    <t>BL202310040959070118</t>
  </si>
  <si>
    <t>13886687486</t>
  </si>
  <si>
    <t>2023-10-04 16:06:28</t>
  </si>
  <si>
    <t>&gt;业务号码&gt;13886687486；&gt;号码归属地&gt;宜昌；&gt;产品名称&gt;哔哩哔哩15G流量加会员月包，手机彩铃沃音乐精选10元包月；&gt;产品代码&gt;80006723，49004937；&gt;产品编码&gt;8000672300，4900493700；&gt;订购时间&gt;2023-09-1314:25:41，2023-09-0517:10:11；&gt;核查情况&gt;平台故障；&gt;不规范定制分类&gt;平台故障，无法判责；&gt;赠费金额&gt;50元，20元；&gt;赠费时间&gt;2023.10.04；&gt;投诉内容&gt;
高级模板内容：
赔付类型：:增值业务争议
CBSS账单扣费名称：:哔哩哔哩15G流量加会员月包、手机彩铃沃音乐精选10元包月
SP产品ID/元素ID：:4900493700	
办理渠道:	CAP-068
赔付月份：:2023年9月、2023年10月
返还倍率:单倍
赔付金额：:70
是否已经取消业务:是
是否承诺退费：:是
用户是否需要回复：:否
用户要求：:
要求退费，在线已承诺退费，已告知费用抵扣范围，无需回复</t>
  </si>
  <si>
    <t>BL202310031321151244</t>
  </si>
  <si>
    <t>15549295209</t>
  </si>
  <si>
    <t>张佳芹</t>
  </si>
  <si>
    <t>2023-10-04 10:05:45</t>
  </si>
  <si>
    <t>&gt;业务号码&gt;15549295209；&gt;号码归属地&gt;宜昌；&gt;产品名称&gt;金太阳点读宝20元；&gt;产品代码&gt;66001320；&gt;产品编码&gt;6600132000&gt;订购时间&gt;2023-10-0312:06:24；&gt;核查情况&gt;平台故障；&gt;不规范定制分类&gt;平台故障，无法判责；&gt;退费金额&gt;20元；&gt;退费时间&gt;2023-10-03；&gt;投诉内容&gt;
:增值业务争议
判断省分:湖北
:移网
:在补救范围内
:不认可
:小于等于500元，且仅限单倍、月份不超过12个月
:
高级模板内容：
赔付类型：:增值业务争议
CBSS账单扣费名称：:	金太阳点读宝20元
办理渠道:手机端
赔付月份：:2023年10月
返还倍率:单倍
赔付金额：:20
是否已经取消业务:是
是否承诺退费：:是
用户是否需要回复：:否
用户要求：:退费</t>
  </si>
  <si>
    <t>BL202310040922421979</t>
  </si>
  <si>
    <t>15549346682</t>
  </si>
  <si>
    <t>冯孝莲</t>
  </si>
  <si>
    <t>2023-10-04 14:49:07</t>
  </si>
  <si>
    <t>&gt;业务号码&gt;15549346682；&gt;号码归属地&gt;宜昌；&gt;产品名称&gt;:AI留声机共享包钻石版25元-沃阅读；&gt;产品代码&gt;66002655；&gt;产品编码&gt;6600265500；&gt;订购时间&gt;2023-09-1413:00:18；&gt;核查情况&gt;平台故障；&gt;不规范定制分类&gt;平台故障，无法判责；&gt;退费金额&gt;50元；&gt;退费时间&gt;2023年10月4日；&gt;投诉内容&gt;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用户要求：:退费，已在线承诺，不用回复用户</t>
  </si>
  <si>
    <t>BL202310031543391058</t>
  </si>
  <si>
    <t>15572766668</t>
  </si>
  <si>
    <t>向济元</t>
  </si>
  <si>
    <t>2023-10-04 17:43:03</t>
  </si>
  <si>
    <t>&gt;业务号码&gt;15572766668，13100783636；&gt;号码归属地&gt;宜昌；&gt;产品名称&gt;腾讯游戏畅玩包（前向），炫彩通信助理包-云盘版（立即生效）-湖北-10元；&gt;产品代码&gt;无，无；&gt;产品编码&gt;91039750；&gt;订购时间&gt;2023-01-0822:48:47，91271441；&gt;核查情况&gt;平台故障；&gt;不规范定制分类&gt;平台故障，无法判责；&gt;退费金额&gt;120元，20元；&gt;退费时间&gt;2023年10月4日；&gt;投诉内容&gt;
高级模板内容：
赔付类型：:增值业务争议
CBSS账单扣费名称：:腾讯游戏畅玩包（前向）炫彩通信助理包-云盘版（立即生效）-湖北-10元
办理渠道:	拓见科技(深圳)有限公司
赔付月份：:2023年1月、2023年2月、2023年3月、2023年4月、2023年5月、2023年6月、2023年7月、2023年8月、2023年9月、2023年10月
返还倍率:单倍
赔付金额：:160
是否已经取消业务:否
是否承诺退费：:是
用户是否需要回复：:否
用户要求：:请取消业务</t>
  </si>
  <si>
    <t>BL202310041007360282</t>
  </si>
  <si>
    <t>15572795308</t>
  </si>
  <si>
    <t>刘孝美</t>
  </si>
  <si>
    <t>2023-10-04 16:17:51</t>
  </si>
  <si>
    <t>&gt;业务号码&gt;15572795308；&gt;号码归属地&gt;宜昌；&gt;产品名称&gt;5G时代-精英社科历史包；&gt;产品代码&gt;66002835；&gt;产品编码&gt;6600283500；&gt;订购时间&gt;2023-08-0808:35:51；&gt;核查情况&gt;平台故障；&gt;不规范定制分类&gt;平台故障，无法判责；&gt;退费金额&gt;40元；&gt;退费时间&gt;2023/10/04；&gt;投诉内容&gt;
高级模板内容：
赔付类型：:增值业务争议
CBSS账单扣费名称：:增值业务-5G时代-精英社科历史包
办理渠道:SP平台
赔付月份：:2023年9月、2023年10月
返还倍率:单倍
赔付金额：:40
是否已经取消业务:是
是否承诺退费：:是
用户是否需要回复：:否
用户要求：:退费</t>
  </si>
  <si>
    <t>BL202310031051251005</t>
  </si>
  <si>
    <t>15587970872</t>
  </si>
  <si>
    <t>黄会专</t>
  </si>
  <si>
    <t>2023-10-04 09:26:38</t>
  </si>
  <si>
    <t>&gt;业务号码&gt;15587970872；&gt;号码归属地&gt;宜昌；&gt;产品名称&gt;沃阅读知涯升学20元特价包；&gt;产品代码&gt;66002207；&gt;产品编码&gt;6600220700；&gt;订购时间&gt;2023-09-0809:23:17；&gt;核查情况&gt;平台故障；&gt;不规范定制分类&gt;平台故障，无法判责；&gt;退费金额&gt;40元；&gt;退费时间&gt;2023-10-3；&gt;投诉内容&gt;--------------
高级模板内容：
赔付类型：:增值业务争议
CBSS账单扣费名称：:	沃阅读知涯升学20元特价包
办理渠道:SP
赔付月份：:2023年9月、2023年10月
返还倍率:单倍
赔付金额：:40
是否已经取消业务:是
是否承诺退费：:是
用户是否需要回复：:否
用户要求：:已承诺退费，不用回复，升级倾向，请及时退费</t>
  </si>
  <si>
    <t>BL202310031915512035</t>
  </si>
  <si>
    <t>15671071690</t>
  </si>
  <si>
    <t>曾广耀</t>
  </si>
  <si>
    <t>2023-10-04 11:29:52</t>
  </si>
  <si>
    <t>&gt;业务号码&gt;15671071690；&gt;号码归属地&gt;宜昌；&gt;产品名称&gt;自然拼读钻石会员卡；&gt;产品代码&gt;66001422；&gt;产品编码&gt;6600142200；&gt;订购时间&gt;2023-09-1611:20:12；&gt;核查情况&gt;平台故障；&gt;不规范定制分类&gt;平台故障，无法判责；&gt;赠费金额&gt;40元；&gt;赠费时间&gt;2023.10.04；&gt;投诉内容&gt;
高级模板内容：
赔付类型：:增值业务争议
CBSS账单扣费名称：:	自然拼读钻石会员卡
办理渠道:湖北杭州翔羽线上业务代理(宜昌)
赔付月份：:2023年9月、2023年10月
返还倍率:单倍
赔付金额：:40
是否已经取消业务:是
是否承诺退费：:是
用户是否需要回复：:否
用户要求：:退费</t>
  </si>
  <si>
    <t>TS202310040851052105</t>
  </si>
  <si>
    <t>15572716057</t>
  </si>
  <si>
    <t>陈爱容</t>
  </si>
  <si>
    <t>2023-10-04 14:19:33</t>
  </si>
  <si>
    <t>主办单位：湖北
客户类别：普通客户
10010是否打通：否
是否二次致电10015：是
是否联系：否
升级倾向：
号码归属省：湖北
SVIP等级：
1.问题类型:;
2.投诉类型:办理争议;
3.营业厅地址:;
4.位置信息:;
5.位置发生地:;
6.投诉内容:为什么扣了我25，我根本就没订悦什么心钻石会员，瞎扣钱，你们联通自己开通的吧！
8.办理业务的名称:悦心钻石会员
8.无法办理的渠道:10010客服热线</t>
  </si>
  <si>
    <t>增值业务-SP扣费①客户投诉产生的原因：客户反映增值业务扣费问题
②客户投诉问题核查情况及解决方案：收到贵部转办后，我司立即组织调查。经核实，客户反映悦心钻石会员扣费问题，核实为23.9月通过短信验证码核验开通，本月已取消，网站回复3个工作日内退费40元现金，可打印发票，满意。
③客户问题满意度：我司于2023-10-04 12:42:10联系客户满意。
④回单人:程李晶；联系电话：07176921001</t>
  </si>
  <si>
    <t>BL202310041418541790</t>
  </si>
  <si>
    <t>16608603096</t>
  </si>
  <si>
    <t>郑江山</t>
  </si>
  <si>
    <t>2023-10-04 17:49:16</t>
  </si>
  <si>
    <t>&gt;业务号码&gt;16608603096；&gt;号码归属地&gt;宜昌；&gt;产品名称&gt;沃悦读同步学钻石会员20元包；&gt;产品代码&gt;66001174；&gt;产品编码&gt;6600117400；&gt;订购时间&gt;	2023/10/310:00	；&gt;核查情况&gt;平台故障；&gt;不规范定制分类&gt;平台故障，无法判责；&gt;退费金额&gt;20元；&gt;退费时间&gt;	2023/10/4	；&gt;投诉内容
高级模板内容：
赔付类型：:增值业务争议
CBSS账单扣费名称：:增值业务费_增值业务-沃悦读同步学钻石会员20元包_增值业务-沃悦读同步学钻石会员20元包
办理渠道:无
赔付月份：:2023年10月
返还倍率:单倍
赔付金额：:20
是否已经取消业务:是
是否承诺退费：:是
用户是否需要回复：:否
用户要求：:退费</t>
  </si>
  <si>
    <t>BL202310040851451513</t>
  </si>
  <si>
    <t>13235634802</t>
  </si>
  <si>
    <t>熊成成</t>
  </si>
  <si>
    <t>2023-10-04 17:17:49</t>
  </si>
  <si>
    <t>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
SP产品ID/元素ID：:8000670200
办理渠道:总部网厅
赔付月份：:2023年9月、2023年10月
返还倍率:单倍
赔付金额：:19.01
是否已经取消业务:是
是否承诺退费：:是
用户是否需要回复：:否
用户要求：:退费</t>
  </si>
  <si>
    <t>BL202310031702592460</t>
  </si>
  <si>
    <t>18572357825</t>
  </si>
  <si>
    <t>张玉玲</t>
  </si>
  <si>
    <t>2023-10-04 17:36:23</t>
  </si>
  <si>
    <t>&gt;业务号码&gt;18572357825；&gt;号码归属地&gt;宜昌；&gt;产品名称&gt;金太阳点读宝20元；&gt;产品代码&gt;66001320；&gt;产品编码&gt;6600132000；&gt;订购时间&gt;2023-10-0314:26:45；&gt;核查情况&gt;平台故障；&gt;不规范定制分类&gt;平台故障，无法判责；&gt;赔付金额&gt;20元；&gt;退费时间&gt;2023-10-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	CAP-068
赔付月份：:2023年10月
返还倍率:单倍
赔付金额：:20
是否已经取消业务:是
是否承诺退费：:是
用户是否需要回复：:否
用户要求：:烦请处理要求退费</t>
  </si>
  <si>
    <t>BL202310031833041464</t>
  </si>
  <si>
    <t>18608602895</t>
  </si>
  <si>
    <t>张春平</t>
  </si>
  <si>
    <t>2023-10-04 11:27:06</t>
  </si>
  <si>
    <t>&gt;业务号码&gt;18608602895；&gt;号码归属地&gt;宜昌；&gt;产品名称&gt;沃阅读知涯升学20元特价包；&gt;产品代码&gt;66002207；&gt;产品编码&gt;6600220700；&gt;订购时间&gt;2023-10-0310:46:08；&gt;核查情况&gt;平台故障；&gt;不规范定制分类&gt;平台故障，无法判责；&gt;退费金额&gt;20元；&gt;退费时间&gt;2023-10-04；&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	CAP-068
赔付月份：:2023年10月
返还倍率:单倍
赔付金额：:20
是否已经取消业务:是
是否承诺退费：:是
用户是否需要回复：:否
用户要求：:用户要求退费</t>
  </si>
  <si>
    <t>TS202310041219072410</t>
  </si>
  <si>
    <t>17671346701</t>
  </si>
  <si>
    <t>张世银</t>
  </si>
  <si>
    <t>2023-10-04 14:49:21</t>
  </si>
  <si>
    <t xml:space="preserve">判断省分:湖北
:流量费争议
:流量包定制争议
:不认可
:未享受
:小于等于500元，且仅限单倍、月份不超过12个月
:
高级模板内容：
投诉问题描述:用户对于订购对星燃铂金包（立即生效）不认可
业务名称:星燃铂金包（立即生效）
争议月份:2023年10月
争议金额:28.5
是否承诺退费:是
用户要求:退费</t>
  </si>
  <si>
    <t>BL202310031527590751</t>
  </si>
  <si>
    <t>18694086597</t>
  </si>
  <si>
    <t>杨文江</t>
  </si>
  <si>
    <t>2023-10-04 11:23:24</t>
  </si>
  <si>
    <t>&gt;业务号码&gt;18694086597；&gt;号码归属地&gt;宜昌；&gt;产品名称&gt;悦心钻石会员-包月-25元；&gt;产品代码&gt;21002405；&gt;产品编码&gt;2100240500；&gt;订购时间&gt;2023-09-2710:11:49；&gt;核查情况&gt;平台故障；&gt;不规范定制分类&gt;平台故障，无法判责；&gt;退费金额&gt;25元；&gt;退费时间&gt;2023年10月4日；&gt;投诉内容&gt;
高级模板内容：
赔付类型：:增值业务争议
CBSS账单扣费名称：:悦心钻石会员-包月-25元
办理渠道:联通在线定向流量集约平台-小沃科技
赔付月份：:2023年9月
返还倍率:单倍
赔付金额：:25
是否已经取消业务:是
是否承诺退费：:是
用户是否需要回复：:否
用户要求：:客户来电表示办理就马上退订了，为什么还没退费，表示不认可，前台已承诺退费，请核实处理，谢谢！</t>
  </si>
  <si>
    <t>TS202310041014151467</t>
  </si>
  <si>
    <t>13135821480</t>
  </si>
  <si>
    <t>何宝满</t>
  </si>
  <si>
    <t>2023-10-04 14:39:46</t>
  </si>
  <si>
    <t xml:space="preserve">[65岁以上老人]判断省分:湖北
:流量费争议
:流量包定制争议
:不认可
:未享受
:小于等于500元，且仅限单倍、月份不超过12个月
:
高级模板内容：
投诉问题描述:用户反映自己没有使用流量，要求要求退还产生的费用请处理谢谢
业务名称:套外流量
争议月份:2023年9月
争议金额:120
是否承诺退费:是
用户要求:用户要求要求退还产生的费用请处理谢谢</t>
  </si>
  <si>
    <t>TS202310032204480705</t>
  </si>
  <si>
    <t>13235629108</t>
  </si>
  <si>
    <t>向永恒</t>
  </si>
  <si>
    <t>2023-10-04 13:57:11</t>
  </si>
  <si>
    <t xml:space="preserve">判断省分:其他省分
:流量计费争议
判断省分::没有短信通知/延迟
:不认可
:下一步
:不符合或不愿意开通
:未享受
:下一步
:单倍小于等于500
:
高级模板内容：
投诉问题描述:用户反馈自己的流量费用超出没有提示，前台解释有发送短信提示，用户不认可
业务名称:上网流量费
争议月份:2023年10月
争议金额:60
是否承诺退费:是
用户要求:前台建议用户可以开通橡皮擦擦除，用户不接受，用户要求退费，希望后台协助，谢谢！</t>
  </si>
  <si>
    <t>TS202310031638232072</t>
  </si>
  <si>
    <t>2023-10-04 16:03:12</t>
  </si>
  <si>
    <t xml:space="preserve">
高级模板内容：
投诉问题描述:详情见前工单TS202309301525241269，用户对退费方式及退费总费用不认可
争议月份:2023年10月
争议金额/流量:0
用户要求:要求回电继续受理该业务并给出详细处理方案</t>
  </si>
  <si>
    <t>计费争议-流量：经核实，客户本月使用校园外流量产生有34.48元流量费用，计费正常无误，考虑客户感知，前期已申请减免23.9月流量费用8元，24小时内到账，此费用不可打印账单发票，回访满意</t>
  </si>
  <si>
    <t>TS202310030628281734</t>
  </si>
  <si>
    <t>17771725620</t>
  </si>
  <si>
    <t>陈航宇</t>
  </si>
  <si>
    <t>2023-10-04 13:34:55</t>
  </si>
  <si>
    <t xml:space="preserve">判断省分:湖北
:流量费争议
:未使用过/未使用那么多/用的wifi（产生流量/费用）
:不认可
:下一步
:不符合或不愿意开通
:已享受或不在授权范围
:
高级模板内容：
投诉问题描述:用户称自己的流量在10点左右就消耗400M的流量，整400M整400M的扣很不满，称已经将软件关闭了，没有后台在运行，要求反馈核实处理
争议月份:2023年10月
争议金额/流量:2
用户要求:用户称自己的流量在10点左右就消耗400M的流量，整400M整400M的扣很不满，称已经将软件关闭了，没有后台在运行，要求反馈核实处理</t>
  </si>
  <si>
    <t>计费争议-流量：经核实用户反映流量计费问题，已告知用户流量使用非实时显示，建议用户关注使用，考虑用户使用感知，已为用户 申请本月赠送5G流量本月使用，用户认可满意</t>
  </si>
  <si>
    <t>TS202310040852182124</t>
  </si>
  <si>
    <t>13227256809</t>
  </si>
  <si>
    <t>2023-10-04 15:12:16</t>
  </si>
  <si>
    <t xml:space="preserve">判断省分:湖北
:流量费争议
:未使用过/未使用那么多/用的wifi（产生流量/费用）
:不认可
:下一步
:不符合或不愿意开通
:未享受
:下一步
:单倍小于等于500
:
高级模板内容：
投诉问题描述:用户来电对本机上个月产生的流量费用30元不理解
业务名称:手机上网流量费
争议月份:2023年9月
争议金额:30
是否承诺退费:否
用户要求:已承诺退费</t>
  </si>
  <si>
    <t>TS202310041017201563</t>
  </si>
  <si>
    <t>13469831877</t>
  </si>
  <si>
    <t>郭治慧</t>
  </si>
  <si>
    <t>2023-10-04 14:29:46</t>
  </si>
  <si>
    <t xml:space="preserve">判断省分:湖北
:流量费争议
:未使用过/未使用那么多/用的wifi（产生流量/费用）
:不认可
:下一步
:符合且同意开
:小于等于10G
:不认可
:未享受
:下一步
:单倍小于等于500
:
高级模板内容：
投诉问题描述:用户称自己一直在使用WIFI扣了10元的流量费不认可要求退费谢谢
业务名称:流量费
争议月份:2023年10月
争议金额:10
是否承诺退费:是
用户要求:用户称自己一直在使用WIFI扣了10元的流量费不认可要求退费谢谢</t>
  </si>
  <si>
    <t>TS202310041035442116</t>
  </si>
  <si>
    <t>13235623862</t>
  </si>
  <si>
    <t>秦俊</t>
  </si>
  <si>
    <t>2023-10-04 14:37:37</t>
  </si>
  <si>
    <t xml:space="preserve">判断省分:其他省分
:流量计费争议
判断省分::流量包定制争议
:不认可
:未享受
:小于等于500元，且仅限单倍、月份不超过12个月
:
高级模板内容：
投诉问题描述:用户对流量费超出不认可！
业务名称:	上网费_手机上网流量费_无线接入-上网流量费-国内（本地使用）
争议月份:2023年10月
争议金额:68.42
是否承诺退费:是
用户要求:要求退费，前台已告知无法抵扣项目，请尽快处理，谢谢！
</t>
  </si>
  <si>
    <t>TS202310031913560859</t>
  </si>
  <si>
    <t>15549379597</t>
  </si>
  <si>
    <t>2023-10-04 09:49:17</t>
  </si>
  <si>
    <t xml:space="preserve">判断省分:其他省分
:流量计费争议
判断省分::未使用过/未使用那么多/用的wifi（产生流量/费用）
:不认可
:下一步
:不符合或不愿意开通
:未享受
:下一步
:单倍小于等于500
:
高级模板内容：
投诉问题描述:对本月产生上网费用不认可
业务名称:上网费用
争议月份:2023年10月
争议金额:10
是否承诺退费:是
用户要求:退费</t>
  </si>
  <si>
    <t>TS202310040901452295</t>
  </si>
  <si>
    <t>15671073095</t>
  </si>
  <si>
    <t>寇志龙</t>
  </si>
  <si>
    <t>2023-10-04 15:08:13</t>
  </si>
  <si>
    <t xml:space="preserve">判断省分:其他省分
:流量计费争议
判断省分::未使用过/未使用那么多/用的wifi（产生流量/费用）
:不认可
:下一步
:不符合或不愿意开通
:未享受
:下一步
:单倍小于等于500
:
高级模板内容：
投诉问题描述:用户表示自己没有收到短信提示
业务名称:手机上网流量费
争议月份:2023年9月
争议金额:120
是否承诺退费:是
用户要求:要求退还费用</t>
  </si>
  <si>
    <t>TS202310031637432059</t>
  </si>
  <si>
    <t>18608605617</t>
  </si>
  <si>
    <t>李小玲</t>
  </si>
  <si>
    <t>2023-10-04 16:20:42</t>
  </si>
  <si>
    <t>主办单位：湖北
客户类别：普通客户
10010是否打通：是
是否二次致电10015：是
是否联系：否
升级倾向：
号码归属省：湖北
SVIP等级：
1.问题类型:;
2.投诉类型:手机流量费争议;
3.营业厅地址:;
4.位置信息:;
5.位置发生地:;
6.投诉内容:流量叠加包乱收费，7、8、9月
202307月上网费:0.00
202308月上网费:5.00
202309月上网费:0.00
争议金额:null</t>
  </si>
  <si>
    <t>TS202310031528350076</t>
  </si>
  <si>
    <t>13100789161</t>
  </si>
  <si>
    <t>曹一刚</t>
  </si>
  <si>
    <t>2023-10-04 11:00:35</t>
  </si>
  <si>
    <t xml:space="preserve">[65岁以上老人]
高级模板内容：
投诉问题描述:用户来电对9月产生打电话0.3扣费不认可，用户称自己是拨打了电话，但是对打电话收费不认可，强烈要求退费，多次解释无效，强烈要求投诉处理，谢谢
争议月份:2023年9月
争议金额:0.3
是否有下发短信提醒:是
用户要求:用户来电对9月产生打电话0.3扣费不认可，用户称自己是拨打了电话，但是对打电话收费不认可，强烈要求退费，多次解释无效，强烈要求投诉处理，谢谢</t>
  </si>
  <si>
    <t>计费争议-语音：客户反映语音扣费的问题。经核实，客户号码为宜昌如意通团圆卡套餐，本月共产生0..3元语音扣费，考虑客户感知，已申请话费退还，24小时内到账，此费用不可打印账单，满意</t>
  </si>
  <si>
    <t>TS202310031203282435</t>
  </si>
  <si>
    <t>13247288761</t>
  </si>
  <si>
    <t>丁家权</t>
  </si>
  <si>
    <t>2023-10-04 10:34:13</t>
  </si>
  <si>
    <t>13247288761命中精准预判服务场景:[该用户有申诉倾向，请注意受理态度，查询近三天工单记录，积极解决用户问题。][65岁以上老人]
前期工单TS202309291735152346，处理结果：您好，计费争议-语音扣费：您反映通话分钟数问题。经核实，您号码为宜昌如意通随意打套餐，本月套餐内50分市话网龄已使用完，8月已为您办理4G套餐空中入网-赠送300M流量和300分钟语音，计费正常，您多次反映通话问题要求退费，已建议您通过手厅核查通话详单，您不愿，我司前期已多次退费，无法再次申请，现已联系您解释，您表示知晓。
已经按前期处理结果解释用户不认可，用户表示自己不会通过手厅查询，也不愿意去营业厅核对详单，坚持联通就是盗窃了61分钟（自己在手机上自己算的没有182分钟，只有121分钟），要求公司核实到底是哪个营业厅盗取了自己分钟数，有12315、工信部升级意向，请处理</t>
  </si>
  <si>
    <t>计费争议-语音扣费①投诉核查处理情况：用户反映通话分钟数问题
②答复客户时间及客户满意度评价：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
③投诉核查关联材料：无"</t>
  </si>
  <si>
    <t>ZX202310031644471253</t>
  </si>
  <si>
    <t>咨询工单（2021版）&gt;&gt;查话费&gt;&gt;赠款查询</t>
  </si>
  <si>
    <t>15629370708</t>
  </si>
  <si>
    <t>邹婷婷</t>
  </si>
  <si>
    <t>2023-10-04 09:12:55</t>
  </si>
  <si>
    <t>用户来电对之前前期工单返费怎么抵扣表示不认可要求我方处理前台已解释9月抵扣189.8用户表示不认可实际扣费要求我方核实之后来电解释</t>
  </si>
  <si>
    <t>ZX202310021756595944</t>
  </si>
  <si>
    <t>17671328304</t>
  </si>
  <si>
    <t>姚晓鹏</t>
  </si>
  <si>
    <t>2023-10-04 09:11:25</t>
  </si>
  <si>
    <t xml:space="preserve">用户来电反映：表示：购买卡的商家说当时这张卡说从激活次月起每月赠送10元，相当于2-12个月每月20元，表示扣话费不对，目前没有返还，对此不认可，要求处理，请跟进，谢谢
</t>
  </si>
  <si>
    <t>TS202310031855480475</t>
  </si>
  <si>
    <t>13227283868</t>
  </si>
  <si>
    <t>2023-10-04 15:22:20</t>
  </si>
  <si>
    <t xml:space="preserve">
高级模板内容：
投诉问题描述:月租不认可
争议月份:2023年10月
争议金额:0
用户要求:用户对月租不认可</t>
  </si>
  <si>
    <t>ZX202310031042310926</t>
  </si>
  <si>
    <t>咨询工单（2021版）&gt;&gt;查话费&gt;&gt;话费余额（欠费）</t>
  </si>
  <si>
    <t>13177057990</t>
  </si>
  <si>
    <t>龚海波</t>
  </si>
  <si>
    <t>2023-10-04 09:02:34</t>
  </si>
  <si>
    <t>用户称13177057990，要求查询9月30号之前话费余额，前台查询确实没有，要求尽快核实。</t>
  </si>
  <si>
    <t>计费争议-账单：用户要求查询9月结余话费，经核实，秭归城区自有营业厅于9月30日办理融合拆分，原失效账户7114110226955419余额200.01元未转入当前有效账户。致电未接，已短信告知请用户协商携带身份证原件前往该厅清退余额，如有疑问可在工作时间（08:30-12:00；14:00-17:30）联系07176921001、13032700872宜昌客服。如用户咨询，请前台10010话务中心代为解释，谢谢。</t>
  </si>
  <si>
    <t>TS202310040015051214</t>
  </si>
  <si>
    <t>13040967672</t>
  </si>
  <si>
    <t>秦朝阳</t>
  </si>
  <si>
    <t>2023-10-04 11:36:36</t>
  </si>
  <si>
    <t>主办单位：湖北
客户类别：首次投诉
10010是否打通：否
是否二次致电10015：是
是否联系：否
升级倾向：
号码归属省：湖北
SVIP等级：
1.问题类型:;
2.投诉类型:手机流量费争议;
3.营业厅地址:;
4.位置信息:;
5.位置发生地:;
6.投诉内容:办卡的时候是19块钱一个月，2023年9月2023年10月，两个月给我扣了30
202310月上网费:0.00
202309月上网费:0.00
争议金额:0.00</t>
  </si>
  <si>
    <t>计费争议-账单：①客户投诉产生的原因：账单计费争议。 
②客户投诉问题核查情况及解决方案：收到贵部转办后，我司立即组织调查。经核实，该卡购买时由商家承诺月赠10元话费，实现实付19元月租，建议客户后期咨询商家赠费事宜，出于服务角度，我部已优先退还9-10月差价20元，此费用不可打印发票，我司于2023-10-14 13:32:34联系客户未接，已短信告知。
③客户问题满意度：未联系上 
④回单人：颜晶  6921001"</t>
  </si>
  <si>
    <t>TS202310021859230669</t>
  </si>
  <si>
    <t>071703714935</t>
  </si>
  <si>
    <t>余池贵</t>
  </si>
  <si>
    <t>2023-10-04 13:31:41</t>
  </si>
  <si>
    <t>高级模板内容：
投诉问题描述:用户来电对9月的月租费不认可，称办理这个宽带时说的是每个月119元，称我方乱收费，用户要求我方尽快处理
争议月份:2023年9月
争议金额:0
用户要求:用户要求尽快处理</t>
  </si>
  <si>
    <t>计费争议-账单：核实为宽带提速包扣费，多次联系用户未接，已为用户取消，有疑问可致电我部07176921001为其处理</t>
  </si>
  <si>
    <t>TS202310031547370615</t>
  </si>
  <si>
    <t>18694084702</t>
  </si>
  <si>
    <t>熊经纬</t>
  </si>
  <si>
    <t>2023-10-04 10:39:27</t>
  </si>
  <si>
    <t xml:space="preserve">
高级模板内容：
投诉问题描述:用户来电反映前期工单问题，工单流水号:TS202309081025122138
争议月份:2023年9月
争议金额:0
用户要求:您反映的问题，计费争议-账单：经核实因2023-08-2419:55:41赠费100元，您有（省内流量）89元档8GB低消导致补收，已为您取消低消补收并协商一致申请减免22.12-23.9月补收费按照150元补赠，次月7日前退费到账，不可打印发票，满意，用户来电反映，要求前期处理工作人员重新回电用户，请后台协助处理，谢谢</t>
  </si>
  <si>
    <t>计费争议-账单：经核实因2023-08-24 19:55:41 赠费100元，您有（省内流量）89元档8GB低消导致补收，已为您取消低消补收并协商一致申请减免22.12-23.9月补收费按照150元补赠，已为您退费到账，不可打印发票，联系您未接，已短信告知，有疑问可致电我部07176921001为其处理</t>
  </si>
  <si>
    <t>TS202310031523512431</t>
  </si>
  <si>
    <t>15926965818</t>
  </si>
  <si>
    <t>陈发斌</t>
  </si>
  <si>
    <t>2023-10-04 13:31:27</t>
  </si>
  <si>
    <t xml:space="preserve">
高级模板内容：
投诉问题描述:用户反馈对于账单扣费内容不理解，前台解释不认可
争议月份:2023年10月、2023年9月
争议金额:-1
用户要求:要求给出一个解释</t>
  </si>
  <si>
    <t>计费争议-账单：用户对套餐扣费不理解。经核实，城区点军区红叶专营店于9月办理月赠139元合约时，同步生效炫彩通信助理包-云盘版10元业务，故用户本月虽享赠费活动但多扣10元话费，出于服务角度，申请重新勾选月赠139元*12个月合约活动，立即生效，次月起主卡月费60元，已向用户解释，满意。</t>
  </si>
  <si>
    <t>TS202310031537140330</t>
  </si>
  <si>
    <t>071700341120</t>
  </si>
  <si>
    <t>蔡宏涛</t>
  </si>
  <si>
    <t>2023-10-04 16:23:46</t>
  </si>
  <si>
    <t xml:space="preserve">
高级模板内容：
投诉问题描述:月租不认可
争议月份:2023年10月
争议金额:10
用户要求:用户对071700341120湖北IPTV_1华为平台包月-10元/月不认可表示自己办理时告知免费不扣费现在扣费不认可要求处理</t>
  </si>
  <si>
    <t>计费争议-账单：用户反映IPTV扣费，经核实，入网时享免费使用光猫机顶盒，故月费10元，已向用户解释，同意本月前往营业厅取消此业务，我部申请退IPTV业务8-10月扣费25元，2小时内到账，此费用不可打印发票，满意。</t>
  </si>
  <si>
    <t>TS202310031141461826</t>
  </si>
  <si>
    <t>15697274360</t>
  </si>
  <si>
    <t>陈顺兰</t>
  </si>
  <si>
    <t>2023-10-04 09:48:29</t>
  </si>
  <si>
    <t xml:space="preserve">[65岁以上老人]
高级模板内容：
投诉问题描述:用户来电反映对前期工单处理结果不认可，要求尽快处理详见：TS202308171445120825
业务名称:	星锐卡59元/月主资费（首月全量全价）
宣传渠道:营业厅
宣传内容:用户来电反映称前期有工作人员告知改套餐有200分钟通话，前台核实到并没有，用户不认
实际情况:无
用户要求:要求多打几次电话，请协助处理，已按照工单内容告知用户，电话无法接听，故建此单</t>
  </si>
  <si>
    <t>计费争议-账单：用户反映更改200分钟通话套餐，经核实，当前套餐享月赠30元优惠，如更改套餐则不支持享赠费活动，前期未接到您反映更改套餐记录，现致电您未接，已短信答复，如有疑问可在工作时间（08:30-12:00；14:00-17:30）联系07176921001、13032700872宜昌客服。如您咨询，请前台10010话务中心代为解释，谢谢。</t>
  </si>
  <si>
    <t>TS202310031147051962</t>
  </si>
  <si>
    <t>15549363728</t>
  </si>
  <si>
    <t>童绪权</t>
  </si>
  <si>
    <t>2023-10-04 10:57:11</t>
  </si>
  <si>
    <t xml:space="preserve">
高级模板内容：
投诉问题描述:用户来电反馈对2023-09-03的20元返费已经结转到10月了，但是缴费108元后，还有9元余额不见了，前台已按流程解释用户不认可，请协助处理谢谢
业务名称:上月结转金额
SP代码:无
争议月份:2023年10月
争议金额:9
是否已经取消业务:否
系统报错提示:无
是否承诺退费:否
用户要求:查询清楚9元去向，需要回电处理</t>
  </si>
  <si>
    <t>计费争议-账单：用户反映余额问题。经核实， 2023-09-03 12:09:18赠费20元与用户套餐低消98元发生互斥，导致9月账单补收9元，出于服务角度，申请现金退费9元至副卡13177076668号码私有账户，此费用不可打印发票，用户满意。</t>
  </si>
  <si>
    <t>TS202310021852300531</t>
  </si>
  <si>
    <t>13098415526</t>
  </si>
  <si>
    <t>冯代金</t>
  </si>
  <si>
    <t>2023-10-04 09:13:50</t>
  </si>
  <si>
    <t xml:space="preserve">[该用户有申诉倾向，请注意受理态度，查询近三天工单记录，积极解决用户问题。]
高级模板内容：
投诉问题描述:户来电反映自己办理了预存话费享10元/月话费优惠12个月（湖北）活动，已按TS202309271231100882解释不认可
活动名称:预存话费享10元/月话费优惠12个月（湖北）
争议月份:2023年8月、2023年9月
争议金额:20
用户要求:要求赠送话费，还有套餐月租费做减免麻烦处理谢谢</t>
  </si>
  <si>
    <t>计费争议-账单扣费： 用户反映账单扣费问题，经核实，前期工单处理时工作人员已勾选预存话费享10元/月话费优惠12个月，可抵扣当月月租。但用户未结清往月欠费43.40，且该套餐月租29元月头一次性扣出，故无法触发赠费抵扣，计费正常无误，建议用户自行结清欠费。致电未接，已短信告知如您后期使用有任何疑问，可于工作时间（08：30-17：30）致电宜昌联通07176921001或13032700872。</t>
  </si>
  <si>
    <t>TS202310031510372034</t>
  </si>
  <si>
    <t>15607208470</t>
  </si>
  <si>
    <t>章玉玲</t>
  </si>
  <si>
    <t>2023-10-04 11:00:52</t>
  </si>
  <si>
    <t xml:space="preserve">
高级模板内容：
投诉问题描述:用户来电反映9月未使用，对9月月租不认可，要求：减免费用。请协助，谢谢。联系电话：18674202397号。
争议月份:2023年9月
争议金额:15
用户要求:用户来电反映9月未使用，对9月月租不认可，要求：减免费用。请协助，谢谢。联系电话：18674202397号。</t>
  </si>
  <si>
    <t>计费争议-账单扣费：客户反映账单扣费的问题。经核实，客户号码为宜昌如意通随意打套餐套餐，因23.8月已有欠费12.47元，9月欠费30元，账单扣费征信，客户反馈9月未使用，核实有信用开机记录激活当月账单产生扣费，已联系客户解释清楚，考虑客户感知，申请减免23.9月月租费用合计30元，24小时内到账，此费用不可打印账单发票不可抵扣往月欠费，客户通知自行缴清往月欠费42.54元，回访满意</t>
  </si>
  <si>
    <t>TS202310031730261014</t>
  </si>
  <si>
    <t>15586362520</t>
  </si>
  <si>
    <t>席文静</t>
  </si>
  <si>
    <t>2023-10-04 10:57:56</t>
  </si>
  <si>
    <t xml:space="preserve">
高级模板内容：
投诉问题描述:对目前套餐扣费199元不接受，
争议月份:2023年10月
争议金额:-119.61
用户要求:前台告知5G套餐月费7折优惠（次月生效12个月）（湖北）已经到期了，客户不接受，一直强调没短信通知，前台告知是有短信通知的，客户急了要求投诉，麻烦跟进回电解释，谢谢</t>
  </si>
  <si>
    <t>系统支撑：经核实因折扣到期无提醒，我司已联系客户解释，客户表示已处理，无需我司协助处理，满意</t>
  </si>
  <si>
    <t>TS202310031755121661</t>
  </si>
  <si>
    <t>13697286787</t>
  </si>
  <si>
    <t>2023-10-04 10:52:38</t>
  </si>
  <si>
    <t xml:space="preserve">
高级模板内容：
投诉问题描述:用户来电反映对本月月租费用不认可，前台已解释5折优惠已到期，用户称到期结束未提醒，且对名下副卡收取10元不认可，要求处理回电
争议月份:2023年10月
争议金额:259
用户要求:用户要求处理回电，要求加急，要求今天内处理</t>
  </si>
  <si>
    <t>系统支撑：因套餐折扣到期无提醒，现申请减免本月费用合计100元，另已设置副卡15697202868免费，同时申请减免本月副卡费用合计40元，共计140元，24小时到账，此费用不可打印发票，主卡申请赠费活动，次月生效，合约期12个月，客户满意。</t>
  </si>
  <si>
    <t>TS202310031439361219</t>
  </si>
  <si>
    <t>13545847850</t>
  </si>
  <si>
    <t>2023-10-04 10:11:27</t>
  </si>
  <si>
    <t xml:space="preserve">22年Q3Q4重点客户
高级模板内容：
投诉问题描述:用户再次来电对前期反馈问题不认可详见：TS202310021941041434我方已按工单解释：来电反映之前有3折优惠现在到期了恢复原价的问题，我部已告知您目前两年合约活动已到期，建议您携带有效证件前往联通自营厅更改套餐资费，如宽带不使用需要携带证件及设备前往办理注销，用户表示不认可要求处理本月套餐差额烦请处理联系号码：13545847850
争议月份:2023年10月
争议金额:70
用户要求:用户要求加急处理谢谢</t>
  </si>
  <si>
    <t>系统支撑：用户反映折扣到期无提醒。经核实，用户原折扣优惠9月30日到期，申请退10月套餐差价69元，此费用不可打印发票，并协商勾选59元赠费*12个月，次月生效，满意。</t>
  </si>
  <si>
    <t>TS202310041107100543</t>
  </si>
  <si>
    <t>13032723691</t>
  </si>
  <si>
    <t>许魏</t>
  </si>
  <si>
    <t>2023-10-04 14:45:50</t>
  </si>
  <si>
    <t xml:space="preserve">判断省分:湖北
:流量费争议
:流量包定制争议
:不认可
:未享受
:小于等于500元，且仅限单倍、月份不超过12个月
:
高级模板内容：
投诉问题描述:流量包不认可
业务名称:国内流量月包200元100GB(立即生效)
争议月份:2023年10月
争议金额:200
是否承诺退费:是
用户要求:用户来对流量包订购费用不认可要求取消退还费用</t>
  </si>
  <si>
    <t>TS202310031611571325</t>
  </si>
  <si>
    <t>15271457268</t>
  </si>
  <si>
    <t>石玉华</t>
  </si>
  <si>
    <t>2023-10-04 11:46:00</t>
  </si>
  <si>
    <t xml:space="preserve">【2022年上工信部测评重保用户】
高级模板内容：
投诉问题描述:用户来电表示自己小孩子在无意订购的，没有经过本人同意
争议月份:2023年9月、2023年10月
争议金额:83
用户要求:用户要求回复处理</t>
  </si>
  <si>
    <t>客户原因：经核实客户于2023-09-25 18:47:07 通过总部网厅订购星燃铂金包，现已取消，申请减免9-10月费用合计83元，另已设置三张副卡免费，次月生效，同时申请减免副卡7-10月费用合计120元，以上费用24小时到账，此费用不可打印发票，客户满意。</t>
  </si>
  <si>
    <t>TS202310041049450032</t>
  </si>
  <si>
    <t>18672106100</t>
  </si>
  <si>
    <t>严义芳</t>
  </si>
  <si>
    <t>2023-10-04 13:38:21</t>
  </si>
  <si>
    <t xml:space="preserve">
高级模板内容：
投诉问题描述:宣传告知可以赠送24个月的酷狗会员，未赠送，对此不认可，要求反馈处理
业务名称:腾讯天王卡2.0
宣传渠道:其他:抖音
宣传内容:赠送24个月的酷狗会员
实际情况:未查询到赠送会员活动
用户要求:反馈处理</t>
  </si>
  <si>
    <t>其他：经核实客户关注王卡助手微信号公众号绑定后领取，领取途径：特权-个人中心-我的活动奖品-待领取，现客户已成功领取，客户满意</t>
  </si>
  <si>
    <t>TS202310031944101405</t>
  </si>
  <si>
    <t>15697279386</t>
  </si>
  <si>
    <t>2023-10-04 15:02:28</t>
  </si>
  <si>
    <t xml:space="preserve">用户反馈：:各渠道人员服务、态度问题
告知联通对服务质量的重视，再次解释安抚并致歉:不认可仍要投诉
用户要投诉的人员：:营业厅人员
:
高级模板内容：
投诉问题描述:用户来电要求投诉营业厅服务态度差
渠道名称:无
渠道地址:移民局小区卡营业厅神仙湾万福超市旁
人员工号:无
用户要求:1.称这个营业厅服务态度差，要求我方核实处理。2.工单建好宽带师傅一直不上门维修；3.联通知家为什么500兆改到1000兆。4.核实8.28-10.3投诉处理问题，。提及投诉。</t>
  </si>
  <si>
    <t>其他：客户反映工作人员态度问题，核实营业厅，装维工作人员按正常流程处理，当时已报警处理，已联系客户解释说明并致歉，客户满意度一般。</t>
  </si>
  <si>
    <t>TS202310040031421243</t>
  </si>
  <si>
    <t>13085151820</t>
  </si>
  <si>
    <t>张学鹏</t>
  </si>
  <si>
    <t>2023-10-04 15:32:47</t>
  </si>
  <si>
    <t xml:space="preserve">
高级模板内容：
投诉问题描述:用户领取腾讯视频VIP后不能使用
操作渠道:王卡助手
参加活动（套餐）名称:全家桶超级会员（黄金版）
页面提示:无法使用
用户要求:用户要求查清原因并解决</t>
  </si>
  <si>
    <t>其他：联系用户表示问题已解决，无需我部再处理，在休息要求不回访，满意</t>
  </si>
  <si>
    <t>TS202310041159231954</t>
  </si>
  <si>
    <t>投诉工单（2021版）&gt;&gt;融合&gt;&gt;【变更及服务】业务变更&gt;&gt;无法办理下架产品</t>
  </si>
  <si>
    <t>15549297105</t>
  </si>
  <si>
    <t>白家勇</t>
  </si>
  <si>
    <t>2023-10-04 15:54:37</t>
  </si>
  <si>
    <t>主办单位：湖北
客户类别：星级客户
10010是否打通：否
是否二次致电10015：是
是否联系：否
升级倾向：
号码归属省：湖北
SVIP等级：
1.问题类型:;
2.投诉类型:办理争议;
3.营业厅地址:;
4.位置信息:;
5.位置发生地:;
6.投诉内容:这个号码用了九年了，目前妻子在用，他现在是专职宝妈，很少外出，家里有无线网，套餐太贵，营业厅告知不能降低。望解决
8.办理业务的名称:办理一个八元的套餐。
8.无法办理的渠道:中国联通APP</t>
  </si>
  <si>
    <t>TS202310031808061941</t>
  </si>
  <si>
    <t>15672497783</t>
  </si>
  <si>
    <t>周青松</t>
  </si>
  <si>
    <t>2023-10-04 16:38:41</t>
  </si>
  <si>
    <t>主办单位：湖北
客户类别：普通客户
10010是否打通：否
是否二次致电10015：是
是否联系：否
升级倾向：
号码归属省：湖北
SVIP等级：
1.问题类型:;
2.投诉类型:其他问题;
3.营业厅地址:;
4.位置信息:;
5.位置发生地:;
6.投诉内容:我要改8元套餐，客服不给改</t>
  </si>
  <si>
    <t>BL202310041508170081</t>
  </si>
  <si>
    <t>17671331475</t>
  </si>
  <si>
    <t>赵静</t>
  </si>
  <si>
    <t>2023-10-04 15:19:18</t>
  </si>
  <si>
    <t xml:space="preserve">
高级模板内容：
用户诉求:变更套餐
当前套餐名称:腾讯大王卡
新套餐名称（转入套餐名称）:8元流量王
是合约期内（含靓号）:否
备注:用户去营业厅办理告知不能办理，现用户要求线上处理</t>
  </si>
  <si>
    <t>BL202310041400281506</t>
  </si>
  <si>
    <t>18507208871</t>
  </si>
  <si>
    <t>黄思琪</t>
  </si>
  <si>
    <t>2023-10-04 16:32:15</t>
  </si>
  <si>
    <t xml:space="preserve">判断省分:湖北
:无意向资费
node_104:
node_102:
:降套
:消费过高
:挽留后，用户依旧要求降套
:资费对比
:挽留失败
:
node_106:
:无合约/无靓号
:
高级模板内容：
用户诉求:用户要求办理29元福多多卡套餐，前台解释用户不认可
当前套餐名称:畅越冰激凌5G套餐119元
新套餐名称（转入套餐名称）:29元福多多卡
是合约期内（含靓号）:否</t>
  </si>
  <si>
    <t>BL202310041358191477</t>
  </si>
  <si>
    <t>13117292976</t>
  </si>
  <si>
    <t>王溶</t>
  </si>
  <si>
    <t>2023-10-04 14:20:04</t>
  </si>
  <si>
    <t xml:space="preserve">
高级模板内容：
用户诉求:降套
当前套餐名称:腾讯大王卡
新套餐名称（转入套餐名称）:4G全国流量王套餐
是合约期内（含靓号）:否
备注:多次提及无法变更8元套餐营业厅不认可</t>
  </si>
  <si>
    <t>BL202310041200132301</t>
  </si>
  <si>
    <t>17683708237</t>
  </si>
  <si>
    <t>宋莉</t>
  </si>
  <si>
    <t>2023-10-04 17:11:50</t>
  </si>
  <si>
    <t xml:space="preserve">
高级模板内容：
用户诉求:更改4G全国流量王8元套餐
当前套餐名称:腾讯大王卡
新套餐名称（转入套餐名称）:4G全国流量王8元套餐
是合约期内（含靓号）:否
备注:解释不认可，不愿前往归属地自有营业厅咨询，要求线上办理，请处理谢谢</t>
  </si>
  <si>
    <t>BL202310041137101897</t>
  </si>
  <si>
    <t>18695066920</t>
  </si>
  <si>
    <t>何荣</t>
  </si>
  <si>
    <t>2023-10-04 14:14:55</t>
  </si>
  <si>
    <t xml:space="preserve">判断省分:湖北
:有意向资费
:是
:不认可：坚持要求转入有限制的套餐
:
高级模板内容：
用户诉求:用户要求更改套餐
当前套餐名称:阿里小宝卡
新套餐名称（转入套餐名称）:5元米粉卡
是合约期内（含靓号）:否
备注:在线已解释用户不接受要求更改成5元米粉卡</t>
  </si>
  <si>
    <t>BL202310041111461436</t>
  </si>
  <si>
    <t>17671341652</t>
  </si>
  <si>
    <t>李喆灏</t>
  </si>
  <si>
    <t>2023-10-04 14:03:11</t>
  </si>
  <si>
    <t xml:space="preserve">22年Q3Q4重点客户判断省分:湖北
:指定要求办理全国流量王8元套餐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</si>
  <si>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BL202310040944592363</t>
  </si>
  <si>
    <t>16608603569</t>
  </si>
  <si>
    <t>陈中琳</t>
  </si>
  <si>
    <t>2023-10-04 09:55:27</t>
  </si>
  <si>
    <t xml:space="preserve">判断省分:湖北
:指定要求办理全国流量王8元套餐
:
高级模板内容：
用户诉求:用户要求更改全国流量王8元套餐，前台解释不认可，要求线上更改
当前套餐名称:腾讯大王卡
新套餐名称（转入套餐名称）:全国流量王8元套餐
是合约期内（含靓号）:否</t>
  </si>
  <si>
    <t>BL202310040926262035</t>
  </si>
  <si>
    <t>18671718490</t>
  </si>
  <si>
    <t>招奥</t>
  </si>
  <si>
    <t>2023-10-04 14:05:35</t>
  </si>
  <si>
    <t xml:space="preserve">判断省分:湖北
:指定要求办理全国流量王8元套餐
:
高级模板内容：
用户诉求:用户来电反馈要求变更套餐，前台挽留无效建议前往营业厅，用户不认可，要求在线反馈
当前套餐名称:腾讯大王卡
新套餐名称（转入套餐名称）:全国流量王8元套餐
是合约期内（含靓号）:否
备注:用户要求加急处理，请后台协助处理谢谢。</t>
  </si>
  <si>
    <t>BL202310032112180617</t>
  </si>
  <si>
    <t>16607208262</t>
  </si>
  <si>
    <t>袁欢</t>
  </si>
  <si>
    <t>2023-10-04 10:51:48</t>
  </si>
  <si>
    <t xml:space="preserve">判断省分:湖北
:指定要求办理全国流量王8元套餐
:
高级模板内容：
用户诉求:更改为（4G全国流量王8元套餐下月生效）已解释挽留失败用户不认可强烈要求更改，加急谢谢
当前套餐名称:福多多29元（湖北）
新套餐名称（转入套餐名称）:4G全国流量王8元套餐
是合约期内（含靓号）:否</t>
  </si>
  <si>
    <t>BL202310031812231114</t>
  </si>
  <si>
    <t>15571726952</t>
  </si>
  <si>
    <t>张开秀</t>
  </si>
  <si>
    <t>2023-10-04 10:15:14</t>
  </si>
  <si>
    <t xml:space="preserve">[65岁以上老人]判断省分:湖北
:有意向资费
:是
:不认可：坚持要求转入有限制的套餐
:
高级模板内容：
用户诉求:用户来电要求更改套餐，我方挽留无效，不愿到厅，请后台协助处理，谢谢。
当前套餐名称:2G用户迁转专属产品-20元/月
新套餐名称（转入套餐名称）:宜昌如意通团圆卡(创业版)(OCS)
是合约期内（含靓号）:否</t>
  </si>
  <si>
    <t>BL202310031759370930</t>
  </si>
  <si>
    <t>2023-10-04 09:01:57</t>
  </si>
  <si>
    <t xml:space="preserve">判断省分:湖北
:指定要求办理全国流量王8元套餐
:
高级模板内容：
用户诉求:用户要求把套餐更改为全国流量王8元套餐，前台挽留无效，不愿意到厅
当前套餐名称:蚂蚁大宝卡
新套餐名称（转入套餐名称）:全国流量王8元套餐
是合约期内（含靓号）:否
备注:用户有升级倾向，请加急处理</t>
  </si>
  <si>
    <t>BL202310031719175356</t>
  </si>
  <si>
    <t>17671326482</t>
  </si>
  <si>
    <t>尤志伟</t>
  </si>
  <si>
    <t>2023-10-04 14:03:27</t>
  </si>
  <si>
    <t>用户要求：我想换那个199的套餐
已补充：请协助处理，并回复，谢谢。</t>
  </si>
  <si>
    <t>BL202310031204290042</t>
  </si>
  <si>
    <t>13135826992</t>
  </si>
  <si>
    <t>章敬凤</t>
  </si>
  <si>
    <t>2023-10-04 09:10:55</t>
  </si>
  <si>
    <t xml:space="preserve">
高级模板内容：
用户诉求:更改4G全国流量王8元套餐
当前套餐名称:幸福家家乐39元套餐
新套餐名称（转入套餐名称）:4G全国流量王8元套餐
是合约期内（含靓号）:否
备注:解释不认可，不愿前往归属地自有营业厅咨询，要求线上办理，请处理谢谢</t>
  </si>
  <si>
    <t>BL202310031949352415</t>
  </si>
  <si>
    <t>17671274561</t>
  </si>
  <si>
    <t>裴勇</t>
  </si>
  <si>
    <t>2023-10-04 15:48:16</t>
  </si>
  <si>
    <t xml:space="preserve">判断省分:湖北
:指定要求办理全国流量王8元套餐
:
高级模板内容：
用户诉求:降套
当前套餐名称:腾讯大王卡
新套餐名称（转入套餐名称）:8元保号套餐
是合约期内（含靓号）:否</t>
  </si>
  <si>
    <t>套餐变更-未到厅：19转8元，用户要求转资全国流量王8元套餐，因多次未联系上客户，我司无法核实情况处理，暂未操作，已发短信告知用户，如有疑问可在工作时间（08:30-12:00；14:00-17:30）致电我司宜昌联通13032700872，烦请前台代为转告</t>
  </si>
  <si>
    <t>BL202310041142481999</t>
  </si>
  <si>
    <t>18694087773</t>
  </si>
  <si>
    <t>钱雨薇</t>
  </si>
  <si>
    <t>2023-10-04 14:19:55</t>
  </si>
  <si>
    <t xml:space="preserve">判断省分:湖北
:有意向资费
:是
:不认可：坚持要求转入有限制的套餐
:
高级模板内容：
用户诉求:用户要求办理套餐变更
当前套餐名称:大云卡
新套餐名称（转入套餐名称）:19元腾讯大王卡套餐
是合约期内（含靓号）:否</t>
  </si>
  <si>
    <t>套餐变更-未到厅：39元转19元，已办理转资腾讯大王卡19元套餐，次月生效，用户满意。</t>
  </si>
  <si>
    <t>BL202310040912321785</t>
  </si>
  <si>
    <t>13085161529</t>
  </si>
  <si>
    <t>刘连菊</t>
  </si>
  <si>
    <t>2023-10-04 14:25:22</t>
  </si>
  <si>
    <t xml:space="preserve">判断省分:湖北
:有意向资费
:否
:降套
:消费过高
:挽留后，用户依旧要求降套
:消费对比
:挽留失败
:
node_106:
:有合约/有靓号
:
高级模板内容：
用户诉求:用户来电要求更换套餐为畅越冰激凌5G融合套餐69元，且要求办理网龄计划合约
当前套餐名称:地王卡
新套餐名称（转入套餐名称）:畅越冰激凌5G套餐69元
是合约期内（含靓号）:是</t>
  </si>
  <si>
    <t>套餐变更-未到厅：39转69，已按用户要求转资畅越冰激凌5G套餐69元，次月生效，满意</t>
  </si>
  <si>
    <t>BL202310031709560076</t>
  </si>
  <si>
    <t>13617179963</t>
  </si>
  <si>
    <t>杨志康</t>
  </si>
  <si>
    <t>2023-10-04 15:12:15</t>
  </si>
  <si>
    <t xml:space="preserve">
高级模板内容：
用户诉求:详见TS202308031851182098要求更改：4G全国流量王8元套餐前期称已经改好了现在还是没有生效要求处理
当前套餐名称:畅爽冰激凌5G套餐99元
新套餐名称（转入套餐名称）:4G全国流量王8元套餐
是合约期内（含靓号）:否</t>
  </si>
  <si>
    <t>套餐变更-未到厅：99元转8元，已办理转资4G全国流量王8元套餐，次月生效，用户满意。</t>
  </si>
  <si>
    <t>BL202310031056151113</t>
  </si>
  <si>
    <t>15697279080</t>
  </si>
  <si>
    <t>闫承芳</t>
  </si>
  <si>
    <t>2023-10-04 09:11:41</t>
  </si>
  <si>
    <t>#2022重保客户#用户表示目前在外地，要求解绑宽带并降低资费到最低，无法回到归属地申请，烦请协助处理</t>
  </si>
  <si>
    <t>套餐变更-未到厅：99转39，用户要求注销宽带及副卡，转资39元福多多套餐，已为用户办理成功，满意</t>
  </si>
  <si>
    <t>BL202310041234220307</t>
  </si>
  <si>
    <t>13117271562</t>
  </si>
  <si>
    <t>彭丹</t>
  </si>
  <si>
    <t>2023-10-04 14:18:55</t>
  </si>
  <si>
    <t>5G套餐月费8折优惠（立即生效24个月）（取整）（湖北）
此产品续约。</t>
  </si>
  <si>
    <t>套餐变更-未到厅：用户要求转资99元畅爽冰激凌套餐+49元赠费*12个月，次月生效，回访满意。</t>
  </si>
  <si>
    <t>BL202310031316121166</t>
  </si>
  <si>
    <t>18672903411</t>
  </si>
  <si>
    <t>王瑞</t>
  </si>
  <si>
    <t>2023-10-04 14:07:35</t>
  </si>
  <si>
    <t xml:space="preserve">【2022年上工信部测评重保用户】
高级模板内容：
用户诉求:用户要求降套
当前套餐名称:畅爽冰激凌5G套餐199元（基础版）
新套餐名称（转入套餐名称）:畅越冰激凌5G套餐99元
是合约期内（含靓号）:否
备注:挽留无效，有宽带，不愿意去营业厅，在外地，请处理，提及携号转网</t>
  </si>
  <si>
    <t>套餐变更-未到厅：用户要求转资畅越冰激凌5G套餐99元 套餐，因副卡号码13117287720风险关停，已告知客户手厅二次实人认证通过后我部48小时内协助转资，回访满意</t>
  </si>
  <si>
    <t>BL202310041140361955</t>
  </si>
  <si>
    <t>15586375103</t>
  </si>
  <si>
    <t>刘明</t>
  </si>
  <si>
    <t>2023-10-04 17:01:13</t>
  </si>
  <si>
    <t xml:space="preserve">
高级模板内容：
用户诉求:降套
当前套餐名称:畅越冰激凌5G套餐59元
新套餐名称（转入套餐名称）:福多多29元（湖北）
是合约期内（含靓号）:是
备注:用户有融合宽带，在线客服无法办理更改套餐，变更为福多多29元（湖北）套餐，挽留失败。请处理。</t>
  </si>
  <si>
    <t>套餐变更-未到厅：用户要求转资福多多29元（湖北） 套餐，挽留无效（降套的）已办理，次月生效 客户满意。</t>
  </si>
  <si>
    <t>ZX202310031803431861</t>
  </si>
  <si>
    <t>咨询工单（2021版）&gt;&gt;网络覆盖&gt;&gt;5G网络覆盖</t>
  </si>
  <si>
    <t>13197326030</t>
  </si>
  <si>
    <t>杨非</t>
  </si>
  <si>
    <t>2023-10-04 14:06:00</t>
  </si>
  <si>
    <t>客户反映自己在5G覆盖范围内，客户流量网速不好，8mbps下行速度，客户对此不认可，客户要求解决</t>
  </si>
  <si>
    <t>TS202310041626240714</t>
  </si>
  <si>
    <t>18671786095</t>
  </si>
  <si>
    <t>袁梁</t>
  </si>
  <si>
    <t>市区购物、餐饮、公共娱乐场所（注2）</t>
  </si>
  <si>
    <t>2023-10-04 17:23:16</t>
  </si>
  <si>
    <t>主办单位：湖北
客户类别：普通客户
10010是否打通：否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其他用户能否正常使用:不能正常使用；
影响时段:16:00-16:23；
投诉内容:这个时间段网速特别卡；</t>
  </si>
  <si>
    <t>TS202310040836531907</t>
  </si>
  <si>
    <t>18572399640</t>
  </si>
  <si>
    <t>侯国勇</t>
  </si>
  <si>
    <t>2023-10-04 13:55:11</t>
  </si>
  <si>
    <t xml:space="preserve">用户对（18572399640）号码无法使用套餐（内）的（流量）不认可，核实为（用户未打开上网功能）原因导致，解释（用户本人未打卡上网功能）用户不认可，要求（我方帮他查明具体原因，并且给他一个解决方案），请尽快处理，联系电话（18572399640）。用户反馈自己上网卡，用户现在在异地，不愿提供具体地址，无法为用户进行打点，用户描述自己在浙江省内，基站没有问题，望后台协助，谢谢。</t>
  </si>
  <si>
    <t>TS202310031758081719</t>
  </si>
  <si>
    <t>15587909891</t>
  </si>
  <si>
    <t>吴蓉</t>
  </si>
  <si>
    <t>2023-10-04 09:30:21</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</si>
  <si>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用户来电反映自己号码无法拨打电话，要求核实，用户清卡重用后未恢复，请协助处理</t>
  </si>
  <si>
    <t>TS202310031716190636</t>
  </si>
  <si>
    <t>投诉工单（2021版）&gt;&gt;移网&gt;&gt;【网络使用】移网语音&gt;&gt;回音/杂音/串线/断断续续/信号弱/不稳定/掉话/单通</t>
  </si>
  <si>
    <t>15629333302</t>
  </si>
  <si>
    <t>郑光兵</t>
  </si>
  <si>
    <t>2023-10-04 17:05:12</t>
  </si>
  <si>
    <t>判断省分:湖北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
:1、受理流水号：;2、受理号码：15629333302;3、主叫号码：15629333302;4、被叫号码：;5、客户姓名：郑光兵;6、客户级别：二星用户;7、用户归属地：宜昌市;8、受理员工工号：hubXN23ZH9563;9、手机厂商：;10、投诉渠道：10010客服热线;11、投诉打点范围：0.5千米;12、投诉地址：宜昌市-兴山县:南阳镇政府【南阳镇阳泉村一组】;13、网格ID：65794;14、网格名称：YC_B_65794;15、经度：110.672268;16、纬度：31.311082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169632433616775456;26、语音业务类型：无法主被叫;27、数据业务类型：;28、用户是否接受解释：否;29、公告类型：网络信息;30、基站ID：117.1006051;31、基站名称：117.1006051;32、其它地方是否正常使用：是;33、之前是否可以正常使用：是;用户来电反映在（详细地址：湖北省宜昌市兴山县南阳镇）从（时间：一周以上）开始（信号弱），（服务状态：正常），周围用户（不清楚）正常使用，用户（已开关机/换机换卡/不配合）测试，手机显示（4G），用户要求尽快核实处理，联系电话（15171752763）。</t>
  </si>
  <si>
    <t>投诉点为弱覆盖区域，优化手段无法有效解决，已上报建站规划，建议用户关注 处理人 安继盛 联系电话 18607201286</t>
  </si>
  <si>
    <t>TS202310021003242038</t>
  </si>
  <si>
    <t>17606563996</t>
  </si>
  <si>
    <t>赵晓平</t>
  </si>
  <si>
    <t>2023-10-04 09:06:28</t>
  </si>
  <si>
    <t>判断省份:浙江
:移网上网慢
node_116:
获取历史工单:无历史工单
移网一键诊断:下一步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对解释不认可
:在区域12省内（除浙江）
:1、受理流水号：;2、受理号码：17606563996;3、主叫号码：17606563996;4、被叫号码：;5、客户姓名：赵晓平;6、客户级别：二星用户;7、用户归属地：宜昌市;8、受理员工工号：hubXN23ZH7494;9、手机厂商：;10、投诉渠道：10010客服热线;11、投诉打点范围：0.5千米;12、投诉地址：宜昌市-夷陵区:湖北省宜昌市夷陵区太平溪镇【】;13、网格ID：91622;14、网格名称：YC_B_湖北省宜昌市夷陵区网格_91622;15、经度：110.964999;16、纬度：30.880412;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一至两格不稳定;24、用户周边使用情况：不清楚;25、主工单流水号：hub169621208811924486;26、语音业务类型：;27、数据业务类型：上网速度慢;28、用户是否接受解释：否;29、公告类型：;30、基站ID：117.711368;31、基站名称：117.711368;32、其它地方是否正常使用：否;33、之前是否可以正常使用：否;
上网卡的很信号就一两个周围用户都是用户要求尽快处理要不然就退费不愿提供详细地址</t>
  </si>
  <si>
    <t>TS202310030929230691</t>
  </si>
  <si>
    <t>投诉工单（2021版）&gt;&gt;融合&gt;&gt;【网络使用】移网上网&gt;&gt;上网卡顿/掉线/延时/信号弱/不稳定/网页无法打开</t>
  </si>
  <si>
    <t>13098413618</t>
  </si>
  <si>
    <t>李天斌</t>
  </si>
  <si>
    <t>2023-10-04 10:04:37</t>
  </si>
  <si>
    <t>主办单位：湖北
客户类别：普通客户
10010是否打通：否
是否二次致电10015：是
是否联系：否
升级倾向：
号码归属省：湖北
SVIP等级：
1.问题类型:;
2.投诉类型:手机信号问题;
3.营业厅地址:;
4.位置信息:樟村坪镇三堡垭;
5.位置发生地:湖北省宜昌市夷陵区;
6.投诉内容:手机网络类型:4G；
网络情况:无法上网；
接打电话情况:掉话/单通/无法通话；
APP应用程序是否正常使用:均不正常；
影响范围:所有地点；
其他用户能否正常使用:不能正常使用；
影响时段:10月2号至3号；
投诉内容:手机信号很差，也无法上网；</t>
  </si>
  <si>
    <t>网络质量：夷陵区樟村坪镇三堡垭AA①客户基本资料：业务号码：13098413618、客户姓名：李天斌、套餐情况：腾讯大王卡；客户反映网络质量的问题； 
②首次联系客户时间：2023-10-04 09:44:00
③投诉核查处理情况：收到贵部转办，我司立即组织核查，经核实，回访客户表示已恢复，现已赠送用户1G国内流量，限当月使用，建议用户后期关注网络使用情况，有疑问致电宜昌服务监督热线13032700872，满意； 
④答复客户时间及客户满意度评价：根据上述核实情况，我司于2023-10-04 09:44:00联系客户满意，回单人：胡春燕、联系方式：07176921001
⑤投诉核查关联材料：无。"</t>
  </si>
  <si>
    <t>TS202310041245060427</t>
  </si>
  <si>
    <t>15608603003</t>
  </si>
  <si>
    <t>杨庆</t>
  </si>
  <si>
    <t>2023-10-04 14:11:36</t>
  </si>
  <si>
    <t>主办单位：湖北
客户类别：普通客户
10010是否打通：否
是否二次致电10015：是
是否联系：否
升级倾向：
号码归属省：湖北
SVIP等级：
1.问题类型:;
2.投诉类型:其他问题;
3.营业厅地址:;
4.位置信息:;
5.位置发生地:;
6.投诉内容:短信告知我，我这个号码可以透支50元。结果我充值，忘记小数点后面的1了，差1角钱给我停了两天，我还以为手机坏了。停机了只能找有wifi的地方上网查情况，停机前能发个短信非常明确告知吗？</t>
  </si>
  <si>
    <t>TS202310021128292093</t>
  </si>
  <si>
    <t>投诉工单（2021版）&gt;&gt;移网&gt;&gt;【入网】办理&gt;&gt;esim开卡及激活问题</t>
  </si>
  <si>
    <t>13177076150</t>
  </si>
  <si>
    <t>周耿宇</t>
  </si>
  <si>
    <t>2023-10-04 17:28:13</t>
  </si>
  <si>
    <t>22年Q3Q4重点客户:报错现象为“请关闭手机WI-FI或切换至联通数据网”
:已关闭wifi
:不认可
:不认可
:
自助办理提示“请关闭手机WI-FI或切换至联通数据网”，，关闭之后还是重复提示，到营业厅办理告知还未开通该业务，请核实处理，谢谢</t>
  </si>
  <si>
    <t>系统支撑：因当月过户导致无法绑定，现已引导用户次月绑定一号双终端，出于服务角度，赠送用户50元话费，系统办理预存享50元赠费，立即到账，此费用无法抵扣往月欠费及打印发票，满意</t>
  </si>
  <si>
    <t>TS202309301730481860</t>
  </si>
  <si>
    <t>投诉工单（2021版）&gt;&gt;移网&gt;&gt;【产品及计费使用】产品及业务规则&gt;&gt;对积分兑换/计算有争议</t>
  </si>
  <si>
    <t>13032741035</t>
  </si>
  <si>
    <t>冷长江</t>
  </si>
  <si>
    <t>2023-10-04 11:23:11</t>
  </si>
  <si>
    <t xml:space="preserve">
高级模板内容：
投诉问题描述:用户表示积分兑换被商场取消，积分也消失了
兑换渠道:中国联通APP
用户争议点:积分没有了，兑换未成功
用户要求:给个解释</t>
  </si>
  <si>
    <t>系统支撑：因系统支撑不到位导致积分问题，现已为用户折算成30元话费，系统办理预存享30元赠费，已到账，此费用无法抵扣往月欠费及打印发票，满意</t>
  </si>
  <si>
    <t>TS202310020811432445</t>
  </si>
  <si>
    <t>18572398212</t>
  </si>
  <si>
    <t>胡邦国</t>
  </si>
  <si>
    <t>2023-10-04 14:11:11</t>
  </si>
  <si>
    <t>称本机绑定一号双终端业务，开通绑定没有错误提示，但是无法使用，一直提示无服务，未查询到附卡，称重新办理提示暂无法办理此业务，不方便去营业厅，需要尽快回复解决，请核实处理，谢谢</t>
  </si>
  <si>
    <t>系统支撑：因系统支撑不到位导致一号双终端无法使用，附卡无资料，已发沃工单OHB2023100400068处理，现已恢复。满意</t>
  </si>
  <si>
    <t>TS202310040849112077</t>
  </si>
  <si>
    <t>15871569759</t>
  </si>
  <si>
    <t>王金萍</t>
  </si>
  <si>
    <t>2023-10-04 16:27:15</t>
  </si>
  <si>
    <t xml:space="preserve">
高级模板内容：
投诉问题描述:用户来电反馈本月扣费16.66元，告知是路由器终端及服务200元/年，在去年10月31号有200元的话费到账，用户不认可，要求反馈
争议月份:2023年10月
争议金额:16.66
用户要求:尽快处理</t>
  </si>
  <si>
    <t>系统支撑：因系统支撑不到账到账本月赠费未到账，核实路由器终端及服务200元/年该活动已是最后一个月，已申请补赠20元，已到账，此费用不可打印账单发票，回访满意</t>
  </si>
  <si>
    <t>TS202310031455441627</t>
  </si>
  <si>
    <t>15549398668</t>
  </si>
  <si>
    <t>2023-10-04 16:05:10</t>
  </si>
  <si>
    <t xml:space="preserve">#2022重保客户#主办单位：湖北
客户类别：普通客户
10010是否打通：是
是否二次致电10015：是
是否联系：是
升级倾向：无
号码归属省：湖北
SVIP等级：
精准预判内容：
[TCSI用户]
预处理内容：
预处理名称:产品订购一键诊断
业务产品类型:反映其他业务问题
用户是否接受:用户不接受
是否知情订购:知情订购
备注:
----
高级模板内容：
1*投诉问题描述:泛携转用户要求取消业务宽带并将套餐更换为最低套餐要求10分钟内联系处理请联系处理</t>
  </si>
  <si>
    <t>BL202310041126521710</t>
  </si>
  <si>
    <t>13040988481</t>
  </si>
  <si>
    <t>王晨光</t>
  </si>
  <si>
    <t>2023-10-04 14:05:19</t>
  </si>
  <si>
    <t xml:space="preserve">13040988481命中精准预判服务场景:[65岁以上老人]
查询增值业务:
合约信息查询:
系统未查询到产品信息/非用户咨询的产品
查询优惠产品信息:
:无确认方式
:客户不了解此业务，要求取消或投诉
:不接受
:附属产品
:退订失败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-2210:29:28;结束时间:2023-10-3123:59:59;订购渠道:城区伍家区合益路专营店;客户确认方式:签字协议。
用户来电要求要求取消本机的（亲情网（群主））业务，有携出意向，挽留失败，此业务前台解除失败，烦请协助。联系电话（13871217473）</t>
  </si>
  <si>
    <t>TS202310032221030829</t>
  </si>
  <si>
    <t>13177068333</t>
  </si>
  <si>
    <t>杨兆亮</t>
  </si>
  <si>
    <t>2023-10-04 10:53:58</t>
  </si>
  <si>
    <t xml:space="preserve">
高级模板内容：
投诉问题描述:客户来电反映自己的月租太高了，要携号转网，但是要求退还本月的99元月租费用，我处核实并安抚解释，客户不认可，要求退费处理回电，请协助谢谢
争议月份:2023年10月
争议金额:99
用户要求:要求退费处理回电，请协助谢谢</t>
  </si>
  <si>
    <t>携号转网（当阳政企）：靓号协议，湖北宜昌预存话费得流量短信包24个月。 经核实，用户为尾号AAA靓号，月承诺通信费100元，合约期（2019-04-01至2024-03-31 ），提前解约需支付违约金，无在线办理权限，建议用户如坚持要求解约，可携带身份证原件前往当阳政企咨询办理，用户表示知晓。</t>
  </si>
  <si>
    <t>BL202310041100391225</t>
  </si>
  <si>
    <t>15672511929</t>
  </si>
  <si>
    <t>叶丽莉</t>
  </si>
  <si>
    <t>2023-10-04 14:22:16</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</si>
  <si>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备注（如开通流量包、语音包请备注清楚当月有效/长期有效）:用户加急</t>
  </si>
  <si>
    <t>BL202310041352001387</t>
  </si>
  <si>
    <t>13032726755</t>
  </si>
  <si>
    <t>李玉美</t>
  </si>
  <si>
    <t>2023-10-04 14:57:07</t>
  </si>
  <si>
    <t xml:space="preserve">
高级模板内容：
需区域二线受理的业务:用户无法提供验证码
用户需办理业务名称:5G炫彩通信助理包-云盘版（首月5元半价）（已停售）
业务办理类型:取消
业务生效时间:次月生效
是否已按规范验证用户信息:无需验证
备注（如开通流量包、语音包请备注清楚当月有效/长期有效）:无</t>
  </si>
  <si>
    <t>BL202310031933382234</t>
  </si>
  <si>
    <t>13032728587</t>
  </si>
  <si>
    <t>郑华芹</t>
  </si>
  <si>
    <t>2023-10-04 09:29:37</t>
  </si>
  <si>
    <t xml:space="preserve">
高级模板内容：
需区域二线受理的业务:用户无法提供验证码
用户需办理业务名称:AR彩铃酷趣会员5G加油包（湖北）（已停售）
业务办理类型:取消
业务生效时间:次月生效
是否已按规范验证用户信息:是</t>
  </si>
  <si>
    <t>ZX202310040903360502</t>
  </si>
  <si>
    <t>15549288793</t>
  </si>
  <si>
    <t>2023-10-04 11:29:13</t>
  </si>
  <si>
    <t xml:space="preserve">判断省分:湖北
:失败
node_42:
:无合约/简单合约
:单卡/移移融合副卡套餐
获取用户证件类型::不认可
:
高级模板内容：
问题描述:不使用了
第二联系方式:15549280797
销户原因:不使用了
用户要求:要求尽快办理销户</t>
  </si>
  <si>
    <t>ZX202310031708421454</t>
  </si>
  <si>
    <t>071703491084</t>
  </si>
  <si>
    <t>彭春生</t>
  </si>
  <si>
    <t>2023-10-04 11:14:47</t>
  </si>
  <si>
    <t xml:space="preserve">判断省分:湖北
:被动办理宽带
:不需要
:
高级模板内容：
问题描述:用户来电称没有办理过宽带业务对有宽带业务不认可要求在线解绑宽带和本机号码绑定的副卡
第二联系方式:无法提供
销户原因:非本人办理
用户要求:用户要求解绑宽带和绑定的副卡不愿到营业厅请核实回电处理</t>
  </si>
  <si>
    <t>BL202310041016420456</t>
  </si>
  <si>
    <t>15672526023</t>
  </si>
  <si>
    <t>向晨曦</t>
  </si>
  <si>
    <t>2023-10-04 14:46:53</t>
  </si>
  <si>
    <t xml:space="preserve">
高级模板内容：
需区域二线受理的业务:用户无法提供验证码
用户需办理业务名称:国内流量月包20元3GB(立即生效)（已停售）
业务办理类型:取消
业务生效时间:立即生效
是否已按规范验证用户信息:是</t>
  </si>
  <si>
    <t>BL202310041055281139</t>
  </si>
  <si>
    <t>13117279569</t>
  </si>
  <si>
    <t>袁吉峰</t>
  </si>
  <si>
    <t>2023-10-04 14:22:36</t>
  </si>
  <si>
    <t xml:space="preserve">
高级模板内容：
需区域二线受理的业务:用户无法提供验证码
用户需办理业务名称:取消5G炫彩通信助理包-云盘版（首月5元半价）
业务办理类型:取消
业务生效时间:次月生效
是否已按规范验证用户信息:是</t>
  </si>
  <si>
    <t>BL202310041444052194</t>
  </si>
  <si>
    <t>18672661015</t>
  </si>
  <si>
    <t>宋新玉</t>
  </si>
  <si>
    <t>2023-10-04 17:45:09</t>
  </si>
  <si>
    <t xml:space="preserve">
高级模板内容：
需区域二线受理的业务:用户无法提供验证码
用户需办理业务名称:炫彩通信助理包8元版（立即生效）
业务办理类型:取消
业务生效时间:立即生效
是否已按规范验证用户信息:是
备注（如开通流量包、语音包请备注清楚当月有效/长期有效）:无</t>
  </si>
  <si>
    <t>BL202310041200272308</t>
  </si>
  <si>
    <t>13227283335</t>
  </si>
  <si>
    <t>肖菊芳</t>
  </si>
  <si>
    <t>2023-10-04 14:47:03</t>
  </si>
  <si>
    <t xml:space="preserve">
高级模板内容：
需区域二线受理的业务:用户无法提供验证码
用户需办理业务名称:炫彩通信助理包-云盘版-立即生效（湖北）
业务办理类型:取消
业务生效时间:次月生效
是否已按规范验证用户信息:是</t>
  </si>
  <si>
    <t>BL202310031755200857</t>
  </si>
  <si>
    <t>13197300234</t>
  </si>
  <si>
    <t>李惠琴</t>
  </si>
  <si>
    <t>2023-10-04 09:17:38</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</si>
  <si>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备注（如开通流量包、语音包请备注清楚当月有效/长期有效）:无</t>
  </si>
  <si>
    <t>BL202310031746340725</t>
  </si>
  <si>
    <t>18671762796</t>
  </si>
  <si>
    <t>龚德胜</t>
  </si>
  <si>
    <t>2023-10-04 09:12:45</t>
  </si>
  <si>
    <t xml:space="preserve">
高级模板内容：
需区域二线受理的业务:用户无法提供验证码
用户需办理业务名称:云加速5G畅玩加油包(湖北)（已停售）
业务办理类型:取消
业务生效时间:立即生效
是否已按规范验证用户信息:是</t>
  </si>
  <si>
    <t>BL202310041312150880</t>
  </si>
  <si>
    <t>15629335072</t>
  </si>
  <si>
    <t>陈德之</t>
  </si>
  <si>
    <t>2023-10-04 16:13:13</t>
  </si>
  <si>
    <t xml:space="preserve">15629335072命中精准预判服务场景:[65岁以上老人]
用户来电:关闭上网功能
判断省分:甘肃、湖北
解释无法关闭，建议用户关闭手机蜂窝数据网络即可:不认可
:用户要求关闭上网功能，前台已解释，用户不认可，用户要求我方尽快处理</t>
  </si>
  <si>
    <t>BL202310041030550712</t>
  </si>
  <si>
    <t>18694087985</t>
  </si>
  <si>
    <t>韩飘</t>
  </si>
  <si>
    <t>2023-10-04 17:40:38</t>
  </si>
  <si>
    <t xml:space="preserve">
高级模板内容：
需区域二线受理的业务:用户无法提供验证码
用户需办理业务名称:职场菁英畅阅5G加油包（湖北）（已停售）
业务办理类型:取消
业务生效时间:次月生效
是否已按规范验证用户信息:是</t>
  </si>
  <si>
    <t>BL202310041022200552</t>
  </si>
  <si>
    <t>13227253853</t>
  </si>
  <si>
    <t>崔明</t>
  </si>
  <si>
    <t>2023-10-04 10:33:31</t>
  </si>
  <si>
    <t>1、用户要求取消（炫彩通信助理包-云盘版（立即生效）-湖北-10元
91271441）前台提示（
用户有在途订单，不允许受理
服务名称[用户信息查询服务]txid[d2c92d46^1694011038181^28880476]规则编码[5001]规则内容:用户号码:13227253853,规则限制:[$$$20001$$$用户有在途订单，不允许受理【用户有在途订单，不允许受理!订单号：7123100452695528】;该用户存在服务状态类型的在途订单，不允许办理此业务【该用户存在产品服务变更类型的在途订单，不允许办理此业务!订单号：7123100452695528】;]）</t>
  </si>
  <si>
    <t>BL202310041517390245</t>
  </si>
  <si>
    <t>13177057640</t>
  </si>
  <si>
    <t>李先英</t>
  </si>
  <si>
    <t>2023-10-04 17:06:17</t>
  </si>
  <si>
    <t xml:space="preserve">[65岁以上老人]
高级模板内容：
需区域二线受理的业务:用户无法提供验证码
用户需办理业务名称:5G加油包19元5GB（次月生效）湖北承诺低消36元100分钟国内语音12个月联通助理-智能应答5元（首月免费）
业务办理类型:取消
业务生效时间:次月生效
是否已按规范验证用户信息:无需验证</t>
  </si>
  <si>
    <t>BL202310032029540301</t>
  </si>
  <si>
    <t>2023-10-04 10:44:52</t>
  </si>
  <si>
    <t xml:space="preserve">[65岁以上老人]
高级模板内容：
需区域二线受理的业务:用户无法提供验证码
用户需办理业务名称:AI留声机共享包钻石版25元-沃阅读联通PLUS黄金会员月卡炫彩通信助理包AR彩铃酷趣会员5G加油包
业务办理类型:取消
业务生效时间:次月生效
是否已按规范验证用户信息:是</t>
  </si>
  <si>
    <t>BL202310032220150941</t>
  </si>
  <si>
    <t>15571775358</t>
  </si>
  <si>
    <t>李祥彪</t>
  </si>
  <si>
    <t>2023-10-04 10:38:15</t>
  </si>
  <si>
    <t>15571775358命中精准预判服务场景:[65岁以上老人]
用户来电:关闭上网功能
判断省分:甘肃、湖北
解释无法关闭，建议用户关闭手机蜂窝数据网络即可:不认可
:
用户来电要求关闭上网功能，请处理。</t>
  </si>
  <si>
    <t>BL202310041048591050</t>
  </si>
  <si>
    <t>15549325281</t>
  </si>
  <si>
    <t>范德明</t>
  </si>
  <si>
    <t>2023-10-04 17:51:32</t>
  </si>
  <si>
    <t xml:space="preserve">[65岁以上老人]
高级模板内容：
需区域二线受理的业务:用户无法提供验证码
用户需办理业务名称:开通2个湖北流量橡皮擦除10元1G国内流量包
业务办理类型:开通
业务生效时间:立即生效
是否已按规范验证用户信息:无需验证</t>
  </si>
  <si>
    <t>BL202310032028290288</t>
  </si>
  <si>
    <t>办理工单（2021版）&gt;&gt;宽带业务&gt;&gt;宽带提速</t>
  </si>
  <si>
    <t>071704563610</t>
  </si>
  <si>
    <t>廖玉文</t>
  </si>
  <si>
    <t>2023-10-04 11:23:27</t>
  </si>
  <si>
    <t>用户要求取消15元提速包(湖北)（立即生效，次月收费）-新前台通过cbss无法取消，无法搜索到产品，请后台协助处理，谢谢！</t>
  </si>
  <si>
    <t>BL202310040833091351</t>
  </si>
  <si>
    <t>18571018312</t>
  </si>
  <si>
    <t>江银喜</t>
  </si>
  <si>
    <t>2023-10-04 09:54:20</t>
  </si>
  <si>
    <t xml:space="preserve">[65岁以上老人]
高级模板内容：
需区域二线受理的业务:用户无法提供验证码
用户需办理业务名称:取消云加速5G畅玩加油包(湖北)
业务办理类型:取消
业务生效时间:次月生效
是否已按规范验证用户信息:无需验证
备注（如开通流量包、语音包请备注清楚当月有效/长期有效）:取消云加速5G畅玩加油包(湖北)（11月开始不使用）</t>
  </si>
  <si>
    <t>BL202310040951442484</t>
  </si>
  <si>
    <t>13277172078</t>
  </si>
  <si>
    <t>陈开菊</t>
  </si>
  <si>
    <t>2023-10-04 11:24:35</t>
  </si>
  <si>
    <t xml:space="preserve">[65岁以上老人]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备注（如开通流量包、语音包请备注清楚当月有效/长期有效）:无</t>
  </si>
  <si>
    <t>BL202310031612361552</t>
  </si>
  <si>
    <t>13114468409</t>
  </si>
  <si>
    <t>李兰英</t>
  </si>
  <si>
    <t>2023-10-04 09:13:05</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</si>
  <si>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备注（如开通流量包、语音包请备注清楚当月有效/长期有效）:用户加急，加急</t>
  </si>
  <si>
    <t>ZX202310031724541578</t>
  </si>
  <si>
    <t>15697205051</t>
  </si>
  <si>
    <t>2023-10-04 17:22:16</t>
  </si>
  <si>
    <t xml:space="preserve">22年Q3Q4重点客户判断省分:湖北
:失败
node_42:
:无合约/简单合约
:单卡/移移融合副卡套餐
获取用户证件类型::不认可
:
高级模板内容：
问题描述:15697205051用户要求线上销户
第二联系方式:18671727623
销户原因:卡太多了
用户要求:线上销户，不愿去营业厅</t>
  </si>
  <si>
    <t>业务办理：15697205051此号码销户，13207216783此号码要求开机问题ZX202310031721411550处理中，宽带要求转移到18671727623此号码名下，联系用户表示已到厅办理，无需我部处理，满意</t>
  </si>
  <si>
    <t>ZX202310021451045906</t>
  </si>
  <si>
    <t>13098417631</t>
  </si>
  <si>
    <t>王小宇</t>
  </si>
  <si>
    <t>2023-10-04 09:13:45</t>
  </si>
  <si>
    <t>用户来电反映号码办卡时缴费100元首充就每月返还10元，但是充值了没有返还不满，，要求我司处理，请跟进，谢谢！</t>
  </si>
  <si>
    <t>业务办理：经核实客户反映赠费未到账，可申请办理赠费活动，每月到账10元，合约期12个月，带客户开机后联系我司申请办理，客户满意</t>
  </si>
  <si>
    <t>BL202310041512240158</t>
  </si>
  <si>
    <t>13477866676</t>
  </si>
  <si>
    <t>付明刚</t>
  </si>
  <si>
    <t>2023-10-04 15:41:13</t>
  </si>
  <si>
    <t>用户来电要求办理到期折扣合约，请联系用户核实处理。</t>
  </si>
  <si>
    <t>系统支撑：套餐折扣到期无提醒。客户反映3折优惠失效问题。经核实，属系统支撑不到位导致， 已为用户办理存量5G畅爽套餐享139元赠费 湖北，活动期12个月，立即生效，满意。</t>
  </si>
  <si>
    <t>ZX202310031806111872</t>
  </si>
  <si>
    <t>13040965383</t>
  </si>
  <si>
    <t>雷正英</t>
  </si>
  <si>
    <t>2023-10-04 14:10:44</t>
  </si>
  <si>
    <t xml:space="preserve">判断省分:湖北
:失败
node_42:
:无合约/简单合约
:单卡/移移融合副卡套餐
获取用户证件类型::不认可
:
高级模板内容：
问题描述:要求注销本机。称自己都没用就欠费了，不认可，要求我方处理费用并且注销，自己不会充值，请协助。谢谢
第二联系方式:无
销户原因:不需要了
用户要求:要求注销本机。称自己都没用就欠费了，不认可，要求我方处理费用并且注销，自己不会充值，请协助。谢谢</t>
  </si>
  <si>
    <t>业务办理：客户要求注销本机号码，已核对身份信息后协助注销，回访满意</t>
  </si>
  <si>
    <t>ZX202310021900041731</t>
  </si>
  <si>
    <t>13227280302</t>
  </si>
  <si>
    <t>2023-10-04 12:52:36</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</si>
  <si>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3、解释口径:4、停机时间:2023-06-0120:15:015、复通指引:6、信安近60天复机次数:--&gt;系统判断的原因分类是否明确:
高级模板内容：
投诉问题描述:用户要求复机，用户的号卡掉了
用户状态为:局方半停
停机原因: 断卡2.0-湖北30天及以上睡眠卡风险用户打标（公众市场副卡）
前台是否按流程解释:是
用户要求:复机
第二联系电话:15571751751</t>
  </si>
  <si>
    <t>ZX202310021123210953</t>
  </si>
  <si>
    <t>15671025314</t>
  </si>
  <si>
    <t>谷文兵</t>
  </si>
  <si>
    <t>2023-10-04 15:40:47</t>
  </si>
  <si>
    <t xml:space="preserve">判断省分:湖北
:失败
node_42:
:其他合约
:本地
:不认可
:
高级模板内容：
问题描述:客户来电反馈反馈要求办理销户，要求我方协助处理，告知没有其他联系方式，要求我方协助处理
第二联系方式:15671025314
销户原因:不想要使用
用户要求:我方协助处理销户</t>
  </si>
  <si>
    <t>业务办理：销户，联系用户表示暂不办理，用户满意。</t>
  </si>
  <si>
    <t>ZX202310031516510531</t>
  </si>
  <si>
    <t>13277254127</t>
  </si>
  <si>
    <t>蒋铭振</t>
  </si>
  <si>
    <t>2023-10-04 14:17:34</t>
  </si>
  <si>
    <t xml:space="preserve">
高级模板内容：
问题描述:客户来电表示需要进行销户
第二联系方式:13062653351
销户原因:不想用了
用户要求:客户表示之前就进行销户，现在人在异地，无法进行销户，请核实处理，谢谢！</t>
  </si>
  <si>
    <t>业务办理：销户，用户要求办理销户，挽留无效，已核对身份信息协助销号，次月10日正式销户，满意。</t>
  </si>
  <si>
    <t>BL202310041107271340</t>
  </si>
  <si>
    <t>15997519392</t>
  </si>
  <si>
    <t>辛亮</t>
  </si>
  <si>
    <t>2023-10-04 14:02:34</t>
  </si>
  <si>
    <t>用户来电要求继续办理907211525G套餐月费7折优惠（次月生效24个月）（取整）（湖北），最好是本月就生效，如下月生效需退差价，请核实处理回复15907200106，谢谢</t>
  </si>
  <si>
    <t>系统支撑：套餐折扣到期无提醒。客户反映7折优惠失效问题。经核实，属系统支撑不到位导致，已为用户办理存量5G畅爽套餐享79元赠费 湖北，本月生效，活动期12个月，满意。</t>
  </si>
  <si>
    <t>ZX202310031437450267</t>
  </si>
  <si>
    <t>18694094951</t>
  </si>
  <si>
    <t>陈丝敏</t>
  </si>
  <si>
    <t>2023-10-04 10:34:22</t>
  </si>
  <si>
    <t xml:space="preserve">判断省分:湖北
:失败
node_42:
:其他合约
:异地
:不认可/无法提供相关证件
:
高级模板内容：
问题描述:体验感不好无法接打电话
第二联系方式:19353044493
销户原因:销户
用户要求:反馈一下，称18694094951从办卡到现在一直体验不好，也无法正常使用，要求注销，并且把充值的100元话费退给她，挽留失败，请协助核实回复处理，谢谢</t>
  </si>
  <si>
    <t>业务办理：销户，用户要求销户，挽留无效，已申请减免本月月租费用，并协助销户，已添加用户微信，预计本月13日前余额微信转帐，满意。</t>
  </si>
  <si>
    <t>BL202310032038320378</t>
  </si>
  <si>
    <t>13277179276</t>
  </si>
  <si>
    <t>许文菊</t>
  </si>
  <si>
    <t>2023-10-04 14:16:36</t>
  </si>
  <si>
    <t>【2022年上工信部测评重保用户】用户要求续约畅越冰激凌99元套餐5折附加优惠(内部限量）</t>
  </si>
  <si>
    <t>业务办理：99元5G畅越享49元赠费（次月生效）湖北，已为用户办理续约，合约期12个月，满意</t>
  </si>
  <si>
    <t>BL202310041145562054</t>
  </si>
  <si>
    <t>13277179130</t>
  </si>
  <si>
    <t>张东程</t>
  </si>
  <si>
    <t>2023-10-04 14:17:49</t>
  </si>
  <si>
    <t>用户来电要求办理星锐卡30元赠费12个月优惠合约(湖北)，请后台协助处理谢谢。</t>
  </si>
  <si>
    <t>业务办理：办理星锐卡30元赠费12个月优惠合约，用户当月无法续订，已告知用户次月联系我部办理立即生效的赠费活动，用户知晓，满意</t>
  </si>
  <si>
    <t>BL202310041407161622</t>
  </si>
  <si>
    <t>15572720627</t>
  </si>
  <si>
    <t>秦晴</t>
  </si>
  <si>
    <t>2023-10-04 17:30:47</t>
  </si>
  <si>
    <t>用户要求继续使用5G冰激凌套餐5折（次月生效24个月）（取整）（合约）（湖北宜昌），请尽快处理，谢谢</t>
  </si>
  <si>
    <t>业务办理：存量5G畅爽套餐享199元赠费 湖北，已为用户办理，联系用户未接，已短信告知，有疑问可致电我部07176921001为其处理</t>
  </si>
  <si>
    <t>BL202310031756100875</t>
  </si>
  <si>
    <t>15571730455</t>
  </si>
  <si>
    <t>张琳莉</t>
  </si>
  <si>
    <t>2023-10-04 14:16:07</t>
  </si>
  <si>
    <t>22年Q3Q4重点客户用户用户来电要求参加副卡功能费减免活动要求减免副卡月租不愿到营业厅核实请核实协助回电处理谢谢</t>
  </si>
  <si>
    <t>业务办理：副卡办理0月租，已为用户办理成功，次月生效，满意</t>
  </si>
  <si>
    <t>BL202310041319290963</t>
  </si>
  <si>
    <t>17371717750</t>
  </si>
  <si>
    <t>吴炀</t>
  </si>
  <si>
    <t>2023-10-04 14:15:30</t>
  </si>
  <si>
    <t>用户来电申请续约：预存话费享折扣优惠档位三（立即生效24个月）-湖北政企专属，请核实处理，谢谢</t>
  </si>
  <si>
    <t>业务办理：客户反馈折扣到期的问题，已按客户要求续约139元赠费*12个月活动，次月生效，考虑客户满意度，申请减免本月折扣差价合计140元，24小时内到账，此费用不可打印账单发票，回访满意</t>
  </si>
  <si>
    <t>BL202310040950532470</t>
  </si>
  <si>
    <t>15997649712</t>
  </si>
  <si>
    <t>王建平</t>
  </si>
  <si>
    <t>2023-10-04 14:04:08</t>
  </si>
  <si>
    <t>用户来电反馈说自己都不知道合约就到期了用户表示还想要继续续订这个合约这个预存话费享折扣优惠档位三（次月生效24个月）-湖北政企专属表示要求尽快的进行处理和解决不然就携号转网出去了请后台工作人员协助处理谢谢</t>
  </si>
  <si>
    <t>业务办理：客户反馈折扣到期未提醒本月收取全月月租，已按客户要求续约139元赠费*12个月，次月生效，考虑客户满意度，申请减免23.10月折扣差价合计140元，24小时内到账，此费用不可打印账单发票，回访满意</t>
  </si>
  <si>
    <t>BL202310031920372084</t>
  </si>
  <si>
    <t>15671052350</t>
  </si>
  <si>
    <t>张大明</t>
  </si>
  <si>
    <t>2023-10-04 14:10:23</t>
  </si>
  <si>
    <t>用户来电要求继续办理星锐卡0元69GB省内流量包*24期请处理无法去营业厅，在异地</t>
  </si>
  <si>
    <t>业务办理：客户实际反馈 星锐卡30元赠费12个月优惠合约 (湖北) 到期的问题，已按客户要求续约，次月生效，考虑客户满意度，申请补赠本月赠费合计30元，24小时内到账，此费用不可打印账单发票，回访满意</t>
  </si>
  <si>
    <t>BL202310021830561353</t>
  </si>
  <si>
    <t>15671079327</t>
  </si>
  <si>
    <t>杜丽</t>
  </si>
  <si>
    <t>2023-10-04 16:30:31</t>
  </si>
  <si>
    <t>用户来电要求办理5G冰激凌套餐享24个月5折优惠（次月生效）（湖北）活动，解释无效，请协助处理，谢谢</t>
  </si>
  <si>
    <t>业务办理：客户要求续办套餐5折优惠，核实2023-09-03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12:04:36赔付100元，用户认可。我部已办理月赠199元*12个月，立即生效，满意。</t>
  </si>
  <si>
    <t>BL202310031644462149</t>
  </si>
  <si>
    <t>071700098398</t>
  </si>
  <si>
    <t>张浩云</t>
  </si>
  <si>
    <t>2023-10-04 14:12:46</t>
  </si>
  <si>
    <t>22年Q3Q4重点客户用户来电反映需要取消：提速至1000M（30元）（湖北），请协助处理</t>
  </si>
  <si>
    <t>业务办理：取消宽带提速包，已为用户取消，联系挂机，如果疑问可致电我部07176921001为其处理</t>
  </si>
  <si>
    <t>BL202310021925232049</t>
  </si>
  <si>
    <t>办理工单（2021版）&gt;&gt;流量包&gt;&gt;流量月包或年包开通/变更</t>
  </si>
  <si>
    <t>18671449840</t>
  </si>
  <si>
    <t>王彬</t>
  </si>
  <si>
    <t>2023-10-04 15:41:51</t>
  </si>
  <si>
    <t xml:space="preserve">用户来电要求办理	融合专属流量包-0元10G国内*12个月-次月生效（湖北）</t>
  </si>
  <si>
    <t>业务办理：融合专属流量包-0元10G国内*12个月-次月生效（湖北），已告知用户无此业务，建议用户可选择其他合适流量包，满意</t>
  </si>
  <si>
    <t>BL202310031436362413</t>
  </si>
  <si>
    <t>17354477212</t>
  </si>
  <si>
    <t>覃方梅</t>
  </si>
  <si>
    <t>2023-10-04 09:02:18</t>
  </si>
  <si>
    <t>预存话费享折扣优惠档位三（立即生效24个月）-湖北政企专属用户要求续约</t>
  </si>
  <si>
    <t>业务办理：现仅有69元赠费*12个月，已无三折活动，已解释，用户表示暂不办理，考虑下，若需办理致电宜昌服务监督热线13032700872。减免本月差价70元，系统办理预存享50元赠费立即到账，补赠剩余20元。24小时退费到账，此费用无法抵扣往月欠费及打印发票，用户满意</t>
  </si>
  <si>
    <t>BL202310032053130499</t>
  </si>
  <si>
    <t>13207205948</t>
  </si>
  <si>
    <t>朱玉柏</t>
  </si>
  <si>
    <t>2023-10-04 14:04:54</t>
  </si>
  <si>
    <t>13207205948命中精准预判服务场景:[65岁以上老人]
4G套餐空中入网-赠送300M流量和300分钟语音，用户再次来电咨询能否续约</t>
  </si>
  <si>
    <t>业务办理：续约4G套餐空中入网-赠送300M流量和300分钟语音，已为用户办理成功，客户表示知晓。</t>
  </si>
  <si>
    <t>BL202310041107211338</t>
  </si>
  <si>
    <t>办理工单（2021版）&gt;&gt;合约/活动&gt;&gt;存量到期自动续约</t>
  </si>
  <si>
    <t>13117292025</t>
  </si>
  <si>
    <t>熊英</t>
  </si>
  <si>
    <t>2023-10-04 14:10:32</t>
  </si>
  <si>
    <t>用户来电要求续约活动：宜昌目标用户99元档5G融合套餐4折优惠24月（立即生效），请处理，谢谢</t>
  </si>
  <si>
    <t>业务办理：已推荐客户办理赠费活动，次月生效，合约期12个月，客户满意。</t>
  </si>
  <si>
    <t>BL202310031853171757</t>
  </si>
  <si>
    <t>19908609286</t>
  </si>
  <si>
    <t>胡涛</t>
  </si>
  <si>
    <t>2023-10-04 11:12:29</t>
  </si>
  <si>
    <t>用户要求续约办理预存话费享折扣优惠档位三（立即生效*24个月）-湖北政企专属，请处理，谢谢</t>
  </si>
  <si>
    <t>业务办理：已推荐客户办理赠费活动，次月生效，合约期12个月，另申请减免本月套餐差价139元，24小时到账，此费用不可打印发票，客户满意</t>
  </si>
  <si>
    <t>BL202310031118181552</t>
  </si>
  <si>
    <t>18694094877</t>
  </si>
  <si>
    <t>刘平丰</t>
  </si>
  <si>
    <t>2023-10-04 09:06:19</t>
  </si>
  <si>
    <t>用户要求续合约：预存话费享折扣优惠档位六（立即生效12个月）-湖北政企专属</t>
  </si>
  <si>
    <t>业务办理：已为用户办理存量5G畅爽套餐享79元赠费（次月生效）湖北，并申请减免本月套餐差价69元，24小时内赠费到账，不可打印发票，满意</t>
  </si>
  <si>
    <t>BL202310031753300835</t>
  </si>
  <si>
    <t>15549353599</t>
  </si>
  <si>
    <t>2023-10-04 14:12:26</t>
  </si>
  <si>
    <t>【2022年上工信部测评重保用户】用户来电称自己号码前期有预存话费享折扣优惠档位三（次月生效24个月）-湖北政企专属到期为提醒，对此不认可，要求续约，本月也要按照3折收取，退还多收取的话费，联系13227250912</t>
  </si>
  <si>
    <t>业务办理：已与用户沟通办理279元赠费*12个月，立即生效，用户满意</t>
  </si>
  <si>
    <t>BL202310031535060875</t>
  </si>
  <si>
    <t>13872599175</t>
  </si>
  <si>
    <t>杨少洲</t>
  </si>
  <si>
    <t>2023-10-04 14:11:34</t>
  </si>
  <si>
    <t>用户来电要求续约：宜昌目标用户99元档5G融合套餐3折优惠24月（立即生效），用户拒绝前往营业厅要求在线办理否则携出烦请处理谢谢联系号码：13872599175</t>
  </si>
  <si>
    <t>业务办理：已与用户沟通转资99元畅爽冰激凌（基础版），参加69元赠费*12个月，次月生效，满意</t>
  </si>
  <si>
    <t>BL202310031643392129</t>
  </si>
  <si>
    <t>17671320611</t>
  </si>
  <si>
    <t>杨俊丽</t>
  </si>
  <si>
    <t>2023-10-04 17:29:12</t>
  </si>
  <si>
    <t>用户来电来电要求继续使用5G套餐月费7折优惠（立即生效24个月）（取整）（湖北），请尽快处理，谢谢</t>
  </si>
  <si>
    <t>业务办理：以为用户 办理赠费合约30元/月*24个月（新），满意</t>
  </si>
  <si>
    <t>ZX202310031240091931</t>
  </si>
  <si>
    <t>13177059295</t>
  </si>
  <si>
    <t>汪润鹏</t>
  </si>
  <si>
    <t>2023-10-04 09:36:15</t>
  </si>
  <si>
    <t xml:space="preserve">判断省分:湖北
:失败
node_42:
:其他合约
:本地
:不认可
:
高级模板内容：
问题描述:用户来电要求销户，已解释，仍不理解，请处理
第二联系方式:18672659295
销户原因:不想使用了
用户要求:要求加急处理</t>
  </si>
  <si>
    <t>业务办理：销户，用户要求销户副卡，挽留无效，已核对身份信息协助办理，满意。</t>
  </si>
  <si>
    <t>ZX202310031243311953</t>
  </si>
  <si>
    <t>15549296523</t>
  </si>
  <si>
    <t>腾丽</t>
  </si>
  <si>
    <t>2023-10-04 09:01:55</t>
  </si>
  <si>
    <t>前期工单：:BL202309191449421238处理不满，用户要求延续：星锐卡30元赠费12个月优惠合约(湖北)活动，请核实处理。15549296523</t>
  </si>
  <si>
    <t>业务办理：已办理星锐卡30元赠费12个月优惠合约 (湖北)   活动，24年9月结束，本月产生费用30元系统已办理预存享30元赠费，已到账，满意</t>
  </si>
  <si>
    <t>BL202310031353001707</t>
  </si>
  <si>
    <t>15586365485</t>
  </si>
  <si>
    <t>严红莲</t>
  </si>
  <si>
    <t>2023-10-04 15:13:13</t>
  </si>
  <si>
    <t xml:space="preserve">:终端协议、金融产品、微信花呗等分期
:挽留失败
判断省分:湖北
:用户要求用户来电要求取消畅越冰激凌5G套餐五折24个月(湖北次月生效)请处理谢谢</t>
  </si>
  <si>
    <t>业务办理：用户实际反映需要重新办理畅越冰激凌5G套餐五折24个月，系统无勾选项，已办理月赠29元*12个月，次月生效，满意。</t>
  </si>
  <si>
    <t>BL202310041343431284</t>
  </si>
  <si>
    <t>13277390173</t>
  </si>
  <si>
    <t>翟宇新</t>
  </si>
  <si>
    <t>2023-10-04 15:46:29</t>
  </si>
  <si>
    <t>用户来电要求办理1元139GB全国流量与100分钟语音包*24月，前期工单:TS202309020709232437,请协助核实回复处理，谢谢</t>
  </si>
  <si>
    <t>业务办理：用户要求办理1元139GB全国流量与100分钟语音包*24月，已成功办理，用户同意。</t>
  </si>
  <si>
    <t>BL202310032006000093</t>
  </si>
  <si>
    <t>13264907917</t>
  </si>
  <si>
    <t>李茜</t>
  </si>
  <si>
    <t>2023-10-04 15:45:47</t>
  </si>
  <si>
    <t>用户要求办理1元139GB全国流量与100分钟语音包*24月麻烦尽快处理</t>
  </si>
  <si>
    <t>BL202310040836581380</t>
  </si>
  <si>
    <t>15671029087</t>
  </si>
  <si>
    <t>谭之高</t>
  </si>
  <si>
    <t>2023-10-04 09:14:06</t>
  </si>
  <si>
    <t>用户来电要求续约：副卡月功能费-0元(次月生效)解释无效，要求我方核实处理，谢谢联系电话：18527202536</t>
  </si>
  <si>
    <t>业务办理：用户要求办理副卡0月租，已成功办理，继续享免费使用，用户满意。</t>
  </si>
  <si>
    <t>BL202310021833451398</t>
  </si>
  <si>
    <t>15507203066</t>
  </si>
  <si>
    <t>汪晓芬</t>
  </si>
  <si>
    <t>2023-10-04 09:53:13</t>
  </si>
  <si>
    <t>15571752478命中精准预判服务场景:[65岁以上老人]
客户来电表示自己之前接到10016外呼电话告知可以给副卡15507203066号码免功能费，请协助处理，谢谢</t>
  </si>
  <si>
    <t>业务办理：用户要求办理副卡减免活动，已按用户要求勾选副卡0元，次月生效，满意。</t>
  </si>
  <si>
    <t>BL202310031853251759</t>
  </si>
  <si>
    <t>15697270223</t>
  </si>
  <si>
    <t>陈启林</t>
  </si>
  <si>
    <t>2023-10-04 16:13:27</t>
  </si>
  <si>
    <t>用户来电称要求继续参加91045751宜昌目标用户99元档5G融合套餐3折优惠24月（立即生效）此活动，烦请协助处理</t>
  </si>
  <si>
    <t>业务办理：用户要求办理套餐3折优惠，系统无勾选项，已办理月赠69元*12个月，立即生效。致电未接，已短信答复，如有疑问可在工作时间（08:30-12:00；14:00-17:30
）联系07176921001、13032700872宜昌客服。如用户咨询，请前台10010话务中
心代为解释，谢谢。</t>
  </si>
  <si>
    <t>BL202310041602270961</t>
  </si>
  <si>
    <t>18064231761</t>
  </si>
  <si>
    <t>闵伟</t>
  </si>
  <si>
    <t>2023-10-04 17:18:25</t>
  </si>
  <si>
    <t>用户要求办理预存话费享折扣优惠档位三（立即生效24个月）-湖北政企专属续约，前台已解释建议用户到厅咨询政企专属客服经理核实处理，不认可，异地不愿到厅辛苦处理谢谢加急</t>
  </si>
  <si>
    <t>业务办理：用户要求办理套餐三折优惠，系统无勾选项，已协商办理月赠139元*12个月，立即生效，用户满意。</t>
  </si>
  <si>
    <t>BL202310031740250617</t>
  </si>
  <si>
    <t>18572379175</t>
  </si>
  <si>
    <t>邹鹏</t>
  </si>
  <si>
    <t>2023-10-04 14:02:26</t>
  </si>
  <si>
    <t>用户来电要求续约星锐卡30元赠费12个月优惠合约(湖北)，不愿到厅，请协助</t>
  </si>
  <si>
    <t>业务办理：用户要求办理星锐卡30元赠费12个月优惠合约 (湖北) ，已按用户要求办理，立即生效，满意。</t>
  </si>
  <si>
    <t>BL202310041624281337</t>
  </si>
  <si>
    <t>16671741809</t>
  </si>
  <si>
    <t>李影</t>
  </si>
  <si>
    <t>2023-10-04 16:52:15</t>
  </si>
  <si>
    <t xml:space="preserve">用户来电反映要求办理星锐卡30元赠费12个月优惠合约，关联工单流水号:BL202309211444032410，烦扰后台跟进谢谢
</t>
  </si>
  <si>
    <t>业务办理：用户要求办理星锐卡30元赠费12个月优惠合约，已办理续约，并补赠本月赠费30元，此费用不可打印发票，满意。</t>
  </si>
  <si>
    <t>BL202310041046591012</t>
  </si>
  <si>
    <t>18674251985</t>
  </si>
  <si>
    <t>尚敬华</t>
  </si>
  <si>
    <t>2023-10-04 11:26:28</t>
  </si>
  <si>
    <t>【2022年上工信部测评重保用户】用户来电要求把18674251985这张副卡解绑出去，不愿到厅</t>
  </si>
  <si>
    <t>业务办理：用户要求解绑副卡18674251985，挽留无效，已按用户要求转资4G全国流量王8元套餐，次月生效，满意。</t>
  </si>
  <si>
    <t>BL202310031807191054</t>
  </si>
  <si>
    <t>13135803795</t>
  </si>
  <si>
    <t>张君立</t>
  </si>
  <si>
    <t>2023-10-04 15:26:15</t>
  </si>
  <si>
    <t xml:space="preserve">【2022年上工信部测评重保用户】【2022年上工信部测评重保用户】
高级模板内容：
需区域二线受理的业务:用户无法提供验证码
用户需办理业务名称:月固定费_IPTV包月费，5G炫彩通信助理包-云盘版（首月5元半价）（已停售）
业务办理类型:取消
业务生效时间:立即生效
是否已按规范验证用户信息:是</t>
  </si>
  <si>
    <t>业务办理：用户要求取消IPTV包月费，5G炫彩通信助理包-云盘版，已取消成功，用户满意。</t>
  </si>
  <si>
    <t>BL202310032116130641</t>
  </si>
  <si>
    <t>17671277766</t>
  </si>
  <si>
    <t>2023-10-04 14:14:30</t>
  </si>
  <si>
    <t>用户来电要求取消申请的号卡订单号：6323100340936348证件号码：500233199108216397申请的号码：17671277766请协助处理谢谢！</t>
  </si>
  <si>
    <t>业务办理：用户要求取消订单，已反馈2I协助取消，满意。</t>
  </si>
  <si>
    <t>BL202310031057121124</t>
  </si>
  <si>
    <t>18571004692</t>
  </si>
  <si>
    <t>黄永清</t>
  </si>
  <si>
    <t>2023-10-04 14:16:13</t>
  </si>
  <si>
    <t xml:space="preserve">查询增值业务:
合约信息查询:
系统未查询到产品信息/非用户咨询的产品
查询优惠产品信息:
:无确认方式
:客户不了解此业务，要求取消或投诉
:不接受
:附属产品
:退订失败
判断省分:其他省分
产品类型:用户要求取消：炫彩通信助理包，之前已经取消，但依旧造成扣费，请工作人员核实处理回复
</t>
  </si>
  <si>
    <t>业务办理：用户要求取消炫彩通信助理包，核实省分已取消，联系用户解释，用户认可满意</t>
  </si>
  <si>
    <t>BL202310031307211024</t>
  </si>
  <si>
    <t>15671067042</t>
  </si>
  <si>
    <t>刘淑云</t>
  </si>
  <si>
    <t>2023-10-04 09:13:04</t>
  </si>
  <si>
    <t>15671067042命中精准预判服务场景:[65岁以上老人]
用户要求申请：畅越冰激凌59元套餐5折附加优惠(内部限量），要求回复办理</t>
  </si>
  <si>
    <t>业务办理：用户要求续办畅越冰激凌59元套餐5折附加优惠(内部限量），系统无勾选项，已勾选月赠29元*12个月活动，次月生效，用户满意。</t>
  </si>
  <si>
    <t>BL202310031634431963</t>
  </si>
  <si>
    <t>13387284580</t>
  </si>
  <si>
    <t>曹芙蓉</t>
  </si>
  <si>
    <t>2023-10-04 14:14:40</t>
  </si>
  <si>
    <t>用户要求续约本机和13508607148上的副卡免月租12个月（10元话费12个月）（湖北）-立即生效，用户不愿到厅，称我方当时告知是两年的，请协助处理，谢谢</t>
  </si>
  <si>
    <t>业务办理：用户要求续副卡赠费合约， 宽带一点受理中心已于2023-10-03 16:38:01成功办理，次月生效，满意。</t>
  </si>
  <si>
    <t>BL202310031803390997</t>
  </si>
  <si>
    <t>15672532655</t>
  </si>
  <si>
    <t>闫平</t>
  </si>
  <si>
    <t>2023-10-04 15:46:32</t>
  </si>
  <si>
    <t>用户要求续约办理预存话费享折扣优惠档位五（次月生效24个月）-湖北政企专属，活动，请处理，谢谢</t>
  </si>
  <si>
    <t>业务办理：用户要求续约办理预存话费享折扣优惠 档位五（次月生效24个月），系统无勾选项，协商办理月赠99元*12个月，用户满意。</t>
  </si>
  <si>
    <t>BL202310041342371277</t>
  </si>
  <si>
    <t>17671275075</t>
  </si>
  <si>
    <t>唐明忠</t>
  </si>
  <si>
    <t>2023-10-04 16:39:28</t>
  </si>
  <si>
    <t>星锐卡30元赠费12个月优惠合约(湖北)，表示自己没有取消过，要求继续续订，并且对本月的费用做一个差价退费处理</t>
  </si>
  <si>
    <t>业务办理：用户要求续约星锐卡30元赠费12个月优惠合约 (湖北)，核实该合约2024-09-30 到期并未失效，无需办理续约，联系用户解释，认可。</t>
  </si>
  <si>
    <t>BL202310041624571348</t>
  </si>
  <si>
    <t>13032731665</t>
  </si>
  <si>
    <t>刘兵</t>
  </si>
  <si>
    <t>2023-10-04 16:59:16</t>
  </si>
  <si>
    <t>用户来电称要去续约星锐卡30元赠费12个月优惠合约(湖北)请处理</t>
  </si>
  <si>
    <t>业务办理：用户要求续约星锐卡30元赠费12个月优惠合约 ，已办理立即生效，用户满意。</t>
  </si>
  <si>
    <t>BL202310031422022158</t>
  </si>
  <si>
    <t>13264919612</t>
  </si>
  <si>
    <t>向陈芳</t>
  </si>
  <si>
    <t>2023-10-04 09:05:50</t>
  </si>
  <si>
    <t>用户来电要求办理到期的赠费合约，请联系用户处理。</t>
  </si>
  <si>
    <t>业务办理：用户要求续约星锐卡赠费合约，已办理立即生效。致电未接，已短信答复，如有疑问可在工作时间（08:30-12:00；14:00-17:30）联系07176921001、13032700872宜昌客服。如用户咨询，请前台10010话务中心代为解释，谢谢。</t>
  </si>
  <si>
    <t>BL202310031327241340</t>
  </si>
  <si>
    <t>13387283910</t>
  </si>
  <si>
    <t>李晓芳</t>
  </si>
  <si>
    <t>2023-10-04 14:05:49</t>
  </si>
  <si>
    <t>用户要求续约办理存话费享折扣优惠档位三（立即生效24个月）-湖北政企专属，请处理，谢谢</t>
  </si>
  <si>
    <t>业务办理：用户已到厅办理存量5G畅爽套餐享139元赠费立即生效，当月已返费139元，用户满意。</t>
  </si>
  <si>
    <t>BL202310021554531514</t>
  </si>
  <si>
    <t>15587903980</t>
  </si>
  <si>
    <t>赵传昊</t>
  </si>
  <si>
    <t>2023-10-04 14:19:32</t>
  </si>
  <si>
    <t xml:space="preserve">判断省分:湖北
:无意向资费
node_104:
node_102:
:降套
:需要保号
:挽留后，用户依旧要求降套
:消费对比
:挽留失败
:
node_106:
:有合约/有靓号
:
高级模板内容：
用户诉求:降套
当前套餐名称:畅爽冰激凌5G套餐129元
新套餐名称（转入套餐名称）:10018告知可以改一个58元20G流量带宽带的套餐，可以线上办理，
是合约期内（含靓号）:是</t>
  </si>
  <si>
    <t>业务办理：转资，我部无此套餐，转10018核实回复未联系过，我部联系用户未接，如有疑问可致电我部07176921001为其处理</t>
  </si>
  <si>
    <t>ZX202310031636001171</t>
  </si>
  <si>
    <t>18671759512</t>
  </si>
  <si>
    <t>孙东平</t>
  </si>
  <si>
    <t>2023-10-04 09:34:15</t>
  </si>
  <si>
    <t xml:space="preserve">
高级模板内容：
问题描述:详见ZX202309181406300521您好！关于您要求办理销户的问题，可直接联系18671710010协助处理，感谢您的理解与支持！”（拨打按套餐标准计费；工作时间：每日8:30-12:00；14:00-17:30）。用户10月3日再次来电，按照处理结果告知，用户不认可，称18671710010打不通，坚持要求在线销户，提及投诉，请加急，谢谢
第二联系方式:18671759512
销户原因:不需要使用
用户要求:坚持要求在线销户，提及投诉，请加急，谢谢</t>
  </si>
  <si>
    <t>ZX202310031028220770</t>
  </si>
  <si>
    <t>13040984051</t>
  </si>
  <si>
    <t>2023-10-04 09:02:37</t>
  </si>
  <si>
    <t xml:space="preserve">
高级模板内容：
问题描述:前期工单：:ZX202309231212560984用户要求还是要办理销户，前台告知的精准弹窗的联系电话打不通，用户要求线上销户，请协助处理，谢谢
第二联系方式:13040984051
销户原因:不想使用
用户要求:尽快联系</t>
  </si>
  <si>
    <t>业务办理：用户反映需办理销户，已核实用户资料，成功办理注销，并按用户要求操作余额10元转至用户提供银行卡6228212389023311170，用户满意。</t>
  </si>
  <si>
    <t>TS202310040910322464</t>
  </si>
  <si>
    <t>15971651726</t>
  </si>
  <si>
    <t>刘武军</t>
  </si>
  <si>
    <t>2023-10-04 14:18:13</t>
  </si>
  <si>
    <t xml:space="preserve">
高级模板内容：
投诉问题描述:用户来电反映对本月月租费用不认可，在线解释套餐折扣到期用户不认可，表示自己没有收到通知，请协助处理谢谢
争议月份:2023年10月
争议金额:215.3
用户要求:尽快核实处理</t>
  </si>
  <si>
    <t>业务办理：存量5G畅爽套餐享139元赠费 湖北，已为用户办理续约，本月生效，满意</t>
  </si>
  <si>
    <t>TS202310031724530872</t>
  </si>
  <si>
    <t>投诉工单（2021版）&gt;&gt;移网&gt;&gt;【变更及服务】产品查询&gt;&gt;查询受限</t>
  </si>
  <si>
    <t>18695068707</t>
  </si>
  <si>
    <t>高华丽</t>
  </si>
  <si>
    <t>2023-10-04 10:46:11</t>
  </si>
  <si>
    <t xml:space="preserve">
高级模板内容：
投诉问题描述:用户来电称为什么亲情付扣取自己的话费，称自己没有办理此业务
业务名称:亲情付
查询渠道:10010
推荐用户去渠道，用户是否认可:是
用户要求:解释不认可，要求马上回电处理。提及投诉</t>
  </si>
  <si>
    <t>业务办理：客户要求注销亲情业务，已按客户要求办理，回访满意</t>
  </si>
  <si>
    <t>ZX202310031801151845</t>
  </si>
  <si>
    <t>13177057950</t>
  </si>
  <si>
    <t>2023-10-04 14:15:12</t>
  </si>
  <si>
    <t xml:space="preserve">22年Q3Q4重点客户判断省分:湖北
:失败
node_42:
:无合约/简单合约
:其他套餐
:本地
:不认可
:
高级模板内容：
问题描述:用户来电要求销户，因欠费无法办理，用户不愿交费，请协助处理
第二联系方式:13177057950
销户原因:被诱导办理
用户要求:销户</t>
  </si>
  <si>
    <t>业务办理：用户要求办理销户，已核实用户资料，并按用户要求注销副卡13177057954、主卡13177057950，用户满意。</t>
  </si>
  <si>
    <t>ZX202310032202240169</t>
  </si>
  <si>
    <t>15586371993</t>
  </si>
  <si>
    <t>曹林</t>
  </si>
  <si>
    <t>2023-10-04 16:10:24</t>
  </si>
  <si>
    <t xml:space="preserve">判断省分:湖北
:失败
node_42:
:无合约/简单合约
:单卡/移移融合副卡套餐
获取用户证件类型::不认可
:
高级模板内容：
问题描述:用户来电称自己之前副卡要求注销给自己赠费告知自己不用管，但是现在一直没有注销还一直扣费，前台结合账单查询解释不认可，要求投诉处理回复，请处理
第二联系方式:13687177556
销户原因:自己不想使用
用户要求:用户来电称自己之前副卡要求注销给自己赠费告知自己不用管，但是现在一直没有注销还一直扣费，前台结合账单查询解释不认可，要求投诉处理注销并处理费用问题，请处理</t>
  </si>
  <si>
    <t>业务办理：用户要求办理注销副卡，已成功注销，并退23.5-10月扣费60元，此费用不可打印发票，满意。</t>
  </si>
  <si>
    <t>BL202310041021320543</t>
  </si>
  <si>
    <t>15672483378</t>
  </si>
  <si>
    <t>孙芹</t>
  </si>
  <si>
    <t>2023-10-04 16:27:51</t>
  </si>
  <si>
    <t xml:space="preserve">[65岁以上老人]
高级模板内容：
需区域二线受理的业务:用户无法提供验证码
用户需办理业务名称:炫彩通信助理包-云盘版-立即生效（湖北）（已停售）
业务办理类型:取消
业务生效时间:次月生效
是否已按规范验证用户信息:是</t>
  </si>
  <si>
    <t>BL202310041344241292</t>
  </si>
  <si>
    <t>13094162354</t>
  </si>
  <si>
    <t>黄锡铭</t>
  </si>
  <si>
    <t>2023-10-04 18:13:19</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</si>
  <si>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</si>
  <si>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BL202310041116311531</t>
  </si>
  <si>
    <t>15608604571</t>
  </si>
  <si>
    <t>覃明友</t>
  </si>
  <si>
    <t>2023-10-04 14:26:38</t>
  </si>
  <si>
    <t xml:space="preserve">15608604571命中精准预判服务场景:[65岁以上老人]
[65岁以上老人]
高级模板内容：
需区域二线受理的业务:用户无法提供验证码
用户需办理业务名称:【到期时间2029-12-3123:59:59】已续炫彩通信助理包-云盘版-立即生效（湖北）（已停售）
业务办理类型:取消
业务生效时间:立即生效
是否已按规范验证用户信息:是</t>
  </si>
  <si>
    <t>BL202310041118131558</t>
  </si>
  <si>
    <t>18671787226</t>
  </si>
  <si>
    <t>2023-10-04 14:27:43</t>
  </si>
  <si>
    <t xml:space="preserve">18671787226命中精准预判服务场景:[65岁以上老人]
[65岁以上老人]
高级模板内容：
需区域二线受理的业务:用户无法提供验证码
用户需办理业务名称:炫彩通信助理包-云盘版-立即生效（湖北）（已停售）
业务办理类型:取消
业务生效时间:立即生效
是否已按规范验证用户信息:是</t>
  </si>
  <si>
    <t>TS202310041342561713</t>
  </si>
  <si>
    <t>17683700812</t>
  </si>
  <si>
    <t>张涵倩</t>
  </si>
  <si>
    <t>2023-10-04 14:56:13</t>
  </si>
  <si>
    <t xml:space="preserve">
高级模板内容：
投诉问题描述:客户要求投诉来营业厅办理业务没开门说要下午两点才办理业务麻烦处理谢谢
渠道名称:夷陵城区5G智慧生活馆
渠道地址:夷陵区峡州路5号万富超市一楼
人员工号:无
用户要求:客户要求投诉来营业厅办理业务没开门说要下午两点才办理业务麻烦处理谢谢</t>
  </si>
  <si>
    <t>业务管理：客户反馈营业厅中午无人办理业务的问题，经核实属管理要求，已联系客户解释致歉，客户理解，满意。</t>
  </si>
  <si>
    <t>BL202310031917522056</t>
  </si>
  <si>
    <t>13094169334</t>
  </si>
  <si>
    <t>吕建平</t>
  </si>
  <si>
    <t>2023-10-04 14:14:44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</si>
  <si>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是否承诺退费：:是
用户是否需要回复：:否
用户要求：:用户表示并没有办理过这个业务，要求退费，烦请协助谢谢！</t>
  </si>
  <si>
    <t>TS202310041230290112</t>
  </si>
  <si>
    <t>17671936617</t>
  </si>
  <si>
    <t>黄敏</t>
  </si>
  <si>
    <t>2023-10-04 16:13:47</t>
  </si>
  <si>
    <t xml:space="preserve">
高级模板内容：
投诉问题描述:用户称自己的套餐不知情就更改了要求核实处理
业务名称:畅爽冰激凌5G套餐99元（基础版）
争议月份:2023年10月
争议金额:99
办理渠道:营业厅
前台是否取消:未取消
用户要求:用户称自己的套餐不知情就更改了要求核实处理</t>
  </si>
  <si>
    <t>业务管理： 2023-09-19 07:37:16 湖北省分公司电子商务部转资，此属自助渠道，非被动办理，已解释，小宝卡现已下架，暂无法转资，已解释，建议用户更改在售套餐，用户知晓，满意度一般。</t>
  </si>
  <si>
    <t>TS202310041416072485</t>
  </si>
  <si>
    <t>15572785009</t>
  </si>
  <si>
    <t>黄守魁</t>
  </si>
  <si>
    <t>2023-10-04 16:07:09</t>
  </si>
  <si>
    <t>主办单位：湖北
客户类别：普通客户
10010是否打通：是
是否二次致电10015：是
是否联系：是
升级倾向：无
号码归属省：湖北
SVIP等级：
用户来电对月租费用不认可，自己套餐是69元的，请协助处理！</t>
  </si>
  <si>
    <t>TS202310041150381696</t>
  </si>
  <si>
    <t>13085158076</t>
  </si>
  <si>
    <t>张大胜</t>
  </si>
  <si>
    <t>2023-10-04 16:35:19</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</si>
  <si>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产品名称:腾讯视频10G流量加会员月包、AR彩铃酷趣会员5G加油包（湖北）
争议月份:2023年8月、2023年9月、2023年10月
是否承诺退费:是
承诺退费金额:110
是否取消业务（如取消失败，需加上系统报错的提示）:已取消
是否需要回复:否
用户要求:用户要求退费，否则投诉，请协助处理，谢谢</t>
  </si>
  <si>
    <t>TS202310032052502447</t>
  </si>
  <si>
    <t>13197333861</t>
  </si>
  <si>
    <t>赵儒成</t>
  </si>
  <si>
    <t>2023-10-04 10:08:28</t>
  </si>
  <si>
    <t xml:space="preserve">[65岁以上老人]判断省分:其他省分
:流量计费争议
判断省分::流量包定制争议
:不认可
:未享受
:小于等于500元，且仅限单倍、月份不超过12个月
:
高级模板内容：
投诉问题描述:用户来电反映自己没有办理过云加速5G畅玩加油包(湖北)，在线解释不认可，要求退费
业务名称:云加速5G畅玩加油包(湖北)
争议月份:2023年10月、2023年9月
争议金额:40
是否承诺退费:是
用户要求:要求退费，前台已承诺退费并告知注意事项</t>
  </si>
  <si>
    <t>TS202310040904162341</t>
  </si>
  <si>
    <t>13032725654</t>
  </si>
  <si>
    <t>闫群</t>
  </si>
  <si>
    <t>2023-10-04 14:56:16</t>
  </si>
  <si>
    <t xml:space="preserve">22年Q3Q4重点客户22年Q3Q4重点客户判断省分:湖北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
是否承诺退费:是
承诺退费金额:20
是否取消业务（如取消失败，需加上系统报错的提示）:是
是否需要回复:否
用户要求:退费</t>
  </si>
  <si>
    <t>TS202310031710060464</t>
  </si>
  <si>
    <t>13207224629</t>
  </si>
  <si>
    <t>万凤权</t>
  </si>
  <si>
    <t>2023-10-04 08:35:17</t>
  </si>
  <si>
    <t>主办单位：湖北
客户类别：普通客户
10010是否打通：否
是否二次致电10015：是
是否联系：否
升级倾向：
号码归属省：湖北
SVIP等级：
1.问题类型:;
2.投诉类型:月固定费争议;
3.营业厅地址:;
4.位置信息:;
5.位置发生地:;
6.投诉内容:我没有改套歺，也没有增加其他业务，可九月份扣了我40丶10元的费用，请帮我把钱退给回来，我每月20元的费用，多收了20丶10元，帮忙退回来。
202309叠加套餐包:5</t>
  </si>
  <si>
    <t>BL202310041137241901</t>
  </si>
  <si>
    <t>18672661019</t>
  </si>
  <si>
    <t>刘继科</t>
  </si>
  <si>
    <t>2023-10-04 17:35:04</t>
  </si>
  <si>
    <t>[65岁以上老人]判断省分:其他省分
:增值业务争议
判断省分:湖北
:移网
:在补救范围内
:不认可
:小于等于500元，且仅限单倍、月份不超过12个月
:
高级模板内容：
赔付类型：:增值业务争议
CBSS账单扣费名称：:哔哩哔哩15G流量加会员月包畅行会员S-包月沃阅读-5G畅阅，云加速5G畅玩加油包(湖北)
办理渠道:无
赔付月份：:2023年10月、2023年9月、2023年7月
返还倍率:单倍
赔付金额：:140
是否已经取消业务:是
是否承诺退费：:是
用户是否需要回复：:是
用户要求：:退费·</t>
  </si>
  <si>
    <t>BL202310041248220536</t>
  </si>
  <si>
    <t>13098405198</t>
  </si>
  <si>
    <t>董广斌</t>
  </si>
  <si>
    <t>2023-10-04 16:05:15</t>
  </si>
  <si>
    <t>&gt;业务号码&gt;13098405198；&gt;号码归属地&gt;宜昌；&gt;产品名称&gt;AR彩铃酷趣会员5G加油包（湖北）；&gt;产品代码&gt;91295250；&gt;产品编码&gt;无；&gt;订购时间&gt;2023-09-2519:18:16；&gt;核查情况&gt;平台故障；&gt;不规范定制分类&gt;平台故障，无法判责；&gt;退费金额&gt;40元；&gt;退费时间&gt;2023-10-4；&gt;投诉内容&gt;
高级模板内容：
赔付类型：:增值业务争议
CBSS账单扣费名称：:AR视频彩铃酷趣会员15元包月
办理渠道:平台
赔付月份：:2023年9月、2023年10月
返还倍率:单倍
赔付金额：:15
是否已经取消业务:是
是否承诺退费：:是
用户是否需要回复：:是
用户要求：:用户表示老人订购的增值业务AR视频彩铃酷趣会员15元包月,要求退还9月份和10月份的费用共计30.尽快回复</t>
  </si>
  <si>
    <t>BL202310031549071142</t>
  </si>
  <si>
    <t>13217177851</t>
  </si>
  <si>
    <t>吴巧云</t>
  </si>
  <si>
    <t>2023-10-04 10:25:30</t>
  </si>
  <si>
    <t>&gt;业务号码&gt;13217177851&gt;号码归属地&gt;宜昌；&gt;产品名称&gt;云加速5G畅玩加油包(湖北)；&gt;产品代码&gt;无；&gt;产品编码&gt;91295249；&gt;订购时间&gt;2023-09-2617:57:04；&gt;核查情况&gt;平台故障；&gt;不规范定制分类&gt;平台故障，无法判责；&gt;退费金额&gt;40元；&gt;退费时间&gt;2023年10月4日&gt;投诉内容&gt;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用户要求：:退费</t>
  </si>
  <si>
    <t>BL202310031527350743</t>
  </si>
  <si>
    <t>15571707222</t>
  </si>
  <si>
    <t>胡义艳</t>
  </si>
  <si>
    <t>2023-10-04 11:10:59</t>
  </si>
  <si>
    <t>&gt;业务号码&gt;15571707222；&gt;号码归属地&gt;宜昌；&gt;产品名称&gt;云加速5G畅玩加油包(湖北)；&gt;产品代码&gt;无；&gt;产品编码&gt;91295249；&gt;订购时间&gt;2023-10-0300:38:01；&gt;核查情况&gt;平台故障；&gt;不规范定制分类&gt;平台故障，无法判责；&gt;退费金额&gt;20元；&gt;退费时间&gt;2023年10月4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</si>
  <si>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BL202310031109451364</t>
  </si>
  <si>
    <t>15608601669</t>
  </si>
  <si>
    <t>向玲芝</t>
  </si>
  <si>
    <t>2023-10-04 12:03:50</t>
  </si>
  <si>
    <t>&gt;业务号码&gt;15608601669；&gt;号码归属地&gt;宜昌；&gt;产品名称&gt;AR视频彩铃酷趣会员15元包月；&gt;产品代码&gt;49007720；&gt;产品编码&gt;4900772000；&gt;订购时间&gt;2023-09-2018:00:28；&gt;核查情况&gt;平台故障；&gt;不规范定制分类&gt;平台故障，无法判责；&gt;退费金额&gt;30元；&gt;退费时间&gt;2023/10/03；&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
SP产品ID/元素ID：:湖北
办理渠道:无
赔付月份：:2023年10月、2023年9月
返还倍率:单倍
赔付金额：:30
是否已经取消业务:是
是否承诺退费：:是
用户是否需要回复：:否
用户要求：:用户称对费用不认可，要求进行核实退费</t>
  </si>
  <si>
    <t>BL202310031516580544</t>
  </si>
  <si>
    <t>15671070253</t>
  </si>
  <si>
    <t>胡兴朋</t>
  </si>
  <si>
    <t>2023-10-04 11:03:50</t>
  </si>
  <si>
    <t>&gt;业务号码&gt;15671070253；&gt;号码归属地&gt;宜昌；&gt;产品名称&gt;AR彩铃酷趣会员5G加油包（湖北）；&gt;产品代码&gt;91295250；&gt;产品编码&gt;无；&gt;订购时间&gt;2023-09-1818:01:44；&gt;核查情况&gt;平台故障；&gt;不规范定制分类&gt;平台故障，无法判责；&gt;退费金额&gt;40元；&gt;退费时间&gt;2023-10-04；&gt;投诉内容&gt;
高级模板内容：
赔付类型：:增值业务争议
CBSS账单扣费名称：:AR彩铃酷趣会员5G加油包（湖北）
SP产品ID/元素ID：:4900772000
办理渠道:公众中台订单中心_71b591k
赔付月份：:2023年9月、2023年10月
返还倍率:单倍
赔付金额：:40
是否已经取消业务:是
是否承诺退费：:是
用户是否需要回复：:否
用户要求：:赠款退费谢谢！用户不会看验证码，请协助取消谢谢！</t>
  </si>
  <si>
    <t>BL202310041032490752</t>
  </si>
  <si>
    <t>13117280322</t>
  </si>
  <si>
    <t>王春华</t>
  </si>
  <si>
    <t>2023-10-04 16:03:22</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</si>
  <si>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SP产品ID/元素ID：:湖北
办理渠道:无
赔付月份：:2023年10月
返还倍率:单倍
赔付金额：:20
是否已经取消业务:是
是否承诺退费：:是
用户是否需要回复：:否
用户要求：:用户称不知情进行办理要求进行核实退费</t>
  </si>
  <si>
    <t>BL202310041057101167</t>
  </si>
  <si>
    <t>17671325478</t>
  </si>
  <si>
    <t>张书梅</t>
  </si>
  <si>
    <t>2023-10-04 15:57:38</t>
  </si>
  <si>
    <t>判断省分:其他省分
:增值业务争议
判断省分:湖北
:移网
:在补救范围内
:不认可
:小于等于500元，且仅限单倍、月份不超过12个月
:
高级模板内容：
赔付类型：:增值业务争议
CBSS账单扣费名称：:云加速（专业版）
SP产品ID/元素ID：:2100250303
办理渠道:业务运营支撑中心
赔付月份：:2023年10月
返还倍率:单倍
赔付金额：:15
是否已经取消业务:是
是否承诺退费：:是
用户是否需要回复：:否
用户要求：:退费</t>
  </si>
  <si>
    <t>TS202310031733481105</t>
  </si>
  <si>
    <t>13247289021</t>
  </si>
  <si>
    <t>甘秀丽</t>
  </si>
  <si>
    <t>2023-10-04 09:29:29</t>
  </si>
  <si>
    <t xml:space="preserve">判断省分:湖北
:流量费争议
:流量包定制争议
:不认可
:未享受
:小于等于500元，且仅限单倍、月份不超过12个月
:
高级模板内容：
投诉问题描述:不认可订购的	云加速5G畅玩加油包(湖北)解释不认可请协助谢谢
业务名称:	云加速5G畅玩加油包(湖北)
争议月份:2023年9月、2023年10月
争议金额:40
是否承诺退费:是
用户要求:尽快处理谢谢</t>
  </si>
  <si>
    <t>TS202310041246440469</t>
  </si>
  <si>
    <t>13177061282</t>
  </si>
  <si>
    <t>邬祥林</t>
  </si>
  <si>
    <t>2023-10-04 14:50:14</t>
  </si>
  <si>
    <t xml:space="preserve">判断省分:湖北
:流量费争议
:流量包定制争议
:不认可
:未享受
:小于等于500元，且仅限单倍、月份不超过12个月
:
高级模板内容：
投诉问题描述:用户对于不知情开通：云加速5G畅玩加油包(湖北)，对于扣费不满，已解释资费情况挽留无效，要求退费，已承诺服务补救，用户认可，请处理，谢谢！
业务名称:云加速5G畅玩加油包(湖北)
争议月份:2023年10月
争议金额:20
是否承诺退费:是
用户要求:退费并取消（无法接收验证码故未取消）</t>
  </si>
  <si>
    <t>TS202310031516382219</t>
  </si>
  <si>
    <t>13277237787</t>
  </si>
  <si>
    <t>赵涛</t>
  </si>
  <si>
    <t>2023-10-04 14:51:46</t>
  </si>
  <si>
    <t xml:space="preserve">判断省分:湖北
:流量费争议
:流量包定制争议
:不认可
:未享受
:小于等于500元，且仅限单倍、月份不超过12个月
:
高级模板内容：
投诉问题描述:用户来电反映不知情被增加了业务，要求尽快退费并取消该业务
业务名称:云加速5G畅玩加油包(湖北)
争议月份:2023年10月
争议金额:20
是否承诺退费:是
用户要求:要求尽快退费并取消该业务</t>
  </si>
  <si>
    <t>TS202310041041042268</t>
  </si>
  <si>
    <t>15571728625</t>
  </si>
  <si>
    <t>刘笑豫</t>
  </si>
  <si>
    <t>2023-10-04 15:57:14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</si>
  <si>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是否取消业务（如取消失败，需加上系统报错的提示）:未取消（老年人，不会看验证码）
是否需要回复:否
用户要求:用户要求关闭业务并且退费，谢谢（请协助关闭，谢谢）</t>
  </si>
  <si>
    <t>TS202310040944440753</t>
  </si>
  <si>
    <t>13117292737</t>
  </si>
  <si>
    <t>王华山</t>
  </si>
  <si>
    <t>2023-10-04 14:59:10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</si>
  <si>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用户要求:请处理</t>
  </si>
  <si>
    <t>TS202310041028411916</t>
  </si>
  <si>
    <t>13098405386</t>
  </si>
  <si>
    <t>史光全</t>
  </si>
  <si>
    <t>2023-10-04 14:53:11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</si>
  <si>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承诺退费金额:40
是否取消业务（如取消失败，需加上系统报错的提示）:是
是否需要回复:否
用户要求:尽快处理</t>
  </si>
  <si>
    <t>BL202310031532010820</t>
  </si>
  <si>
    <t>13207220699</t>
  </si>
  <si>
    <t>杨兴华</t>
  </si>
  <si>
    <t>2023-10-04 11:05:32</t>
  </si>
  <si>
    <t>判断省分:其他省分
:增值业务争议
判断省分:湖北
:移网
:在补救范围内
:不认可
:小于等于500元，且仅限单倍、月份不超过12个月
:
高级模板内容：
赔付类型：:增值业务争议
CBSS账单扣费名称：:云加速5G畅玩加油包(湖北)增值业务费_增值业务-沃悦读同步学钻石会员20元
办理渠道:无
赔付月份：:2023年10月
返还倍率:单倍
赔付金额：:40
是否已经取消业务:是
是否承诺退费：:是
用户是否需要回复：:否
用户要求：:退费</t>
  </si>
  <si>
    <t>TS202310040848282065</t>
  </si>
  <si>
    <t>13264904023</t>
  </si>
  <si>
    <t>林水添</t>
  </si>
  <si>
    <t>2023-10-04 14:41:57</t>
  </si>
  <si>
    <t xml:space="preserve">判断省分:其他省分
:流量计费争议
判断省分::流量包定制争议
:不认可
:未享受
:小于等于500元，且仅限单倍、月份不超过12个月
:
高级模板内容：
投诉问题描述:用户表示没有办理过，解释无效
业务名称:云加速5G畅玩加油包(湖北)
争议月份:2023年9月、2023年10月
争议金额:40
是否承诺退费:是
用户要求:要求退费，前台已告知无法抵扣项目，请尽快处理，谢谢！</t>
  </si>
  <si>
    <t>TS202310040821131735</t>
  </si>
  <si>
    <t>16671763882</t>
  </si>
  <si>
    <t>刘远金</t>
  </si>
  <si>
    <t>2023-10-04 10:11:18</t>
  </si>
  <si>
    <t>用户来电要求优先使用自己副卡内的流量，解释不认可，要求反馈处理并回电，请处理谢谢</t>
  </si>
  <si>
    <t>TS202310021658368692</t>
  </si>
  <si>
    <t>13227287461</t>
  </si>
  <si>
    <t>北方二中心&gt;&gt;第一大区&gt;&gt;侯春建区&gt;&gt;综合处理专席（保时通）</t>
  </si>
  <si>
    <t>2023-10-04 12:16:47</t>
  </si>
  <si>
    <t>您好，业务规则：经核实，您已办理注销，当月预约销户，10月10日后正式销户，正式销户后才可退费，现还未正式销户，无法退费，已添加您13792285210微信，正式销户后您提供身份证照片，我司来申请退费后转账您，您同意，满意</t>
  </si>
  <si>
    <t>TS202310031500241762</t>
  </si>
  <si>
    <t>15587971018</t>
  </si>
  <si>
    <t>曾佳琪</t>
  </si>
  <si>
    <t>2023-10-04 16:40:53</t>
  </si>
  <si>
    <t>主办单位：湖北
客户类别：首次投诉
10010是否打通：否
是否二次致电10015：是
是否联系：否
升级倾向：
号码归属省：湖北
SVIP等级：
1.问题类型:;
2.投诉类型:其他问题;
3.营业厅地址:;
4.位置信息:;
5.位置发生地:;
6.投诉内容:本电话号码是有用户用过后注销的，我今天我这个电话号码登录某购物app，显示仍正常使用中，也就是说，这个电话号码在注销后，原机主仍然在用这个号码注册的某app账户购买物品，这使我这个号码的新机主无法正常使用该号码</t>
  </si>
  <si>
    <t>业务规则
①客户投诉产生的原因：用户反馈号码二次放号规则不满
②客户投诉问题核查情况及解决方案：收到贵部转办后，我司立即组织调查。经核实，用户反馈自己新办理的号码无法注册某购物平台，已跟用户解释清楚，建议用户可直接联系该平台处理，用户知悉挂机，满意。
③客户问题满意度：满意。 
④回单人：潘娥、联系方式：07176921001</t>
  </si>
  <si>
    <t>ZX202310021846281662</t>
  </si>
  <si>
    <t>13227279900</t>
  </si>
  <si>
    <t>2023-10-04 14:07:53</t>
  </si>
  <si>
    <t>用户称自己之前是用张丹丹开户，但是却不清楚因为什么原因导致现在用户信息是韩庆莲，用户称自己并不认识韩庆莲，现在要求核实用什么样的方式才能更改为自己的信息，请核实之后回复，谢谢
工信部投诉倾向</t>
  </si>
  <si>
    <t>业务规则：实名，已引导用户前往营业厅办理，提供身份证、服务密码、SIM卡，近10条通话记录，近6个月交费记录到枝江集团办理真实身份证认证，用户知晓，满意</t>
  </si>
  <si>
    <t>TS202310022057070174</t>
  </si>
  <si>
    <t>13207205142</t>
  </si>
  <si>
    <t>蔡宗陆</t>
  </si>
  <si>
    <t>2023-10-04 10:15:50</t>
  </si>
  <si>
    <t xml:space="preserve">
高级模板内容：
投诉问题描述:	融合专属流量包-0元10G国内*12个月办理告知是一直有效，对现在实现不认可
业务名称:	融合专属流量包-0元10G国内*12个月
用户要求:用户对融合专属流量包-0元10G国内*12个月办理告知是一直有效，对现在失效不认可，解释前往营业厅咨询不认可请处理，谢谢</t>
  </si>
  <si>
    <t>业务规则：0元10G国内*12个月已下架，暂无法办理，仅有10元10G流量包，已解释，用户表示暂不办理，满意</t>
  </si>
  <si>
    <t>TS202310021034420442</t>
  </si>
  <si>
    <t>投诉工单（2021版）&gt;&gt;融合&gt;&gt;【产品及计费使用】计交费及发票&gt;&gt;一次性费用争议（开户费/补卡费/初装费/调测费/押金等）</t>
  </si>
  <si>
    <t>071703126468</t>
  </si>
  <si>
    <t>宋明</t>
  </si>
  <si>
    <t>2023-10-04 16:06:29</t>
  </si>
  <si>
    <t>加装IPTV，月费：10元/月，已告知机顶盒有调试费100元。但用户表示家里有联通机顶盒，不认可机顶盒有调试费100元。用户情绪激动，解释无效，请处理</t>
  </si>
  <si>
    <t>业务规则：IPTV安装出装费用100元，无法调整，需用户缴纳，已解释，用户知晓，满意度一般。</t>
  </si>
  <si>
    <t>TS202310031903080634</t>
  </si>
  <si>
    <t>13207225786</t>
  </si>
  <si>
    <t>李燕红</t>
  </si>
  <si>
    <t>2023-10-04 13:34:04</t>
  </si>
  <si>
    <t xml:space="preserve">
高级模板内容：
投诉问题描述:用户来电称自己在去年就已经注销了副卡，但是核实到自己的账单里面还有副卡收费，对此不认可，要求我方核实为什么还没有注销副卡多收费用，解释无效，请核实处理
争议月份:2023年10月
争议金额:20
用户要求:用户来电称自己在去年就已经注销了副卡，但是核实到自己的账单里面还有副卡收费，对此不认可，要求我方核实为什么还没有注销副卡多收费用，解释无效，请核实处理</t>
  </si>
  <si>
    <t>业务规则：查询用户折扣合约到期，现已注销用户副卡，减免本月2张副卡功能费用20元，主卡办理预存享20元赠费，立即到账，此费用无法抵扣往月欠费及打印发票，用户满意</t>
  </si>
  <si>
    <t>TS202310032036012211</t>
  </si>
  <si>
    <t>18271302735</t>
  </si>
  <si>
    <t>2023-10-04 11:16:13</t>
  </si>
  <si>
    <t xml:space="preserve">
高级模板内容：
投诉问题描述:详见工单：TS202309301615322459。用户来电反映9月扣取违约拆机转应收费用140元，用户之前反映要取消“存240元分12个月返还（湖北）存费得礼”的活动，但是自己存了240元在里面，返费只返了三个月，要求退费。我方退费140元。但是9月还是扣了140元。当相于没有返费，用户不认可
争议月份:2023年9月
争议金额:140
用户要求:要求退费140元，要求我方尽快核实回复处理，谢谢！要求联系电话：13207204887</t>
  </si>
  <si>
    <t>ZX202310041056481402</t>
  </si>
  <si>
    <t>17683705102</t>
  </si>
  <si>
    <t>张创</t>
  </si>
  <si>
    <t>2023-10-04 14:11:05</t>
  </si>
  <si>
    <t xml:space="preserve">22年Q3Q4重点客户
高级模板内容：
问题描述:用户对前期处理不认可，工单流水号：ZX202309071552321388，用户称对退费不能抵扣历史欠费，增值业务费不认可，表示前期没有告知
第二联系方式:17683705102
销户原因:无
用户要求:用户称前期处理没有告知退费不能抵扣历史欠费增值业务费，对此不认可请处理谢谢</t>
  </si>
  <si>
    <t>业务规则：用户对赠费使用规则不认可，表示省客服告知不可抵扣日租宝扣费不认可，已解释赠费可抵扣日租宝扣费，用户认可满意</t>
  </si>
  <si>
    <t>TS202310021712025658</t>
  </si>
  <si>
    <t>山东</t>
  </si>
  <si>
    <t>2023-10-04 12:17:22</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</si>
  <si>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</si>
  <si>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业务规则：经核实，用户已办理注销，当月预约销户，10月10日后正式销户，正式销户后才可退费，现还未正式销户，无法退费，已添加用户13792285210微信，正式销户后用户提供身份证照片，我司来申请退费后转账用户，用户同意，满意</t>
  </si>
  <si>
    <t>TS202310032003081704</t>
  </si>
  <si>
    <t>18572372792</t>
  </si>
  <si>
    <t>王雨欣</t>
  </si>
  <si>
    <t>2023-10-04 11:55:10</t>
  </si>
  <si>
    <t xml:space="preserve">
高级模板内容：
投诉问题描述:抖音购买号卡宣传时表示首月免费，实际按天扣费，宣传套餐费用19，实际30
业务名称:宣传和实际使用不一致
宣传渠道:其他:抖音订购
宣传内容:首月免费，19元月租
实际情况:首月按天扣除，29月租1元流量包
用户要求:反馈核实回复处理</t>
  </si>
  <si>
    <t>业务规则：经核实客户对套餐计费规则不满，现已联系客户解释，考虑客户使用感知，我司申请减免9月费用合计26元，另办理赠费120元活动，每月到账，此费用不可打印发票，客户满意。</t>
  </si>
  <si>
    <t>TS202310031111460936</t>
  </si>
  <si>
    <t>13264903134</t>
  </si>
  <si>
    <t>李国忠</t>
  </si>
  <si>
    <t>2023-10-04 09:26:17</t>
  </si>
  <si>
    <t xml:space="preserve">[65岁以上老人]
高级模板内容：
投诉问题描述:0
争议月份:2023年9月
争议金额:20
用户要求:用户表示上月交费10元后余额52.71元，现在不应该欠费，我方查询用户有低消补收费，解释无果，请及时处理，谢谢</t>
  </si>
  <si>
    <t>业务规则：经核实因低消与赠费互斥，导致上月赠费20元导致本月产生补收费用，现已联系客户解释，我司申请补赠20元现金，24小时到账，此费用不可打印发票，客户满意。</t>
  </si>
  <si>
    <t>TS202310041414512448</t>
  </si>
  <si>
    <t>15572748188</t>
  </si>
  <si>
    <t>江晓露</t>
  </si>
  <si>
    <t>2023-10-04 17:08:27</t>
  </si>
  <si>
    <t xml:space="preserve">
高级模板内容：
投诉问题描述:用户来电反映固定套餐的折扣失效没通知
争议月份:2023年10月
争议金额:10
用户要求:及时续约移网全省统一7折附加产品（当月生效24个月）(湖北)合约，否则要求退还10月的费用，两小时内回电（未承诺）沟通处理</t>
  </si>
  <si>
    <t>业务规则：客户对合约到期未提醒不满，已告知用户无法办理移网全省统一7折附加产品立即生效，已为用户申请减免10月套餐差价费用合计60元，24小时内现金到账，建议用户到厅更换合适套餐，满意。</t>
  </si>
  <si>
    <t>TS202310031843590207</t>
  </si>
  <si>
    <t>18674263155</t>
  </si>
  <si>
    <t>王慧玲</t>
  </si>
  <si>
    <t>2023-10-04 16:24:56</t>
  </si>
  <si>
    <t xml:space="preserve">22年Q3Q4重点客户
高级模板内容：
投诉问题描述:用户来电反映上个月自己有70元的话费，还返了70的费用就有140多。扣除上个月的套餐资费后怎么会还欠费30多，对此欠费不认可，还有本月扣费，上个月说是把靓号分开，怎么还是在一起扣费。对此不认可。详情：TS202309252157081181
争议月份:2023年9月
争议金额:1
用户要求:回电，退费</t>
  </si>
  <si>
    <t>业务规则：客户对靓号规则不认可，已按客户要求将业务号码18671608288转资49元畅越冰激凌套餐，本月已生效，并按客户要求将账户拆分，考虑客户感知，申请减免本月部分月租费用合计81.4元，24小时内到账，此费用不可打印账单发票，回访满意</t>
  </si>
  <si>
    <t>TS202310032247450967</t>
  </si>
  <si>
    <t>15629362272</t>
  </si>
  <si>
    <t>刘萌</t>
  </si>
  <si>
    <t>2023-10-04 14:23:29</t>
  </si>
  <si>
    <t>【2022年上工信部测评重保用户】用户来电反映上月剩余流量未结转，前台查询有更改套餐记录，多次解释用户不认可，表示在更改时没有提醒，用户要求补偿剩余的流量，请协助</t>
  </si>
  <si>
    <t>业务规则：客户反馈更改套餐后流量未结转的问题，因更改套餐后未使用流量无法结转至次月，考虑客户感知，已赠送本月0元10G流量，当月有效，回访满意</t>
  </si>
  <si>
    <t>TS202310021951421603</t>
  </si>
  <si>
    <t>13016461456</t>
  </si>
  <si>
    <t>邓玮</t>
  </si>
  <si>
    <t>2023-10-04 14:31:46</t>
  </si>
  <si>
    <t>用户来电反映自己家人的流量不够用，要求推荐划算的套餐，前台已把在售所有套餐都推荐了，也推荐了流量包，用户不认可·，称套餐资费不优惠，前台解释无效，要求核实处理</t>
  </si>
  <si>
    <t>业务规则：您对号码15672482589套餐内所含流量规则不满，已跟您解释清楚，为您办理网龄计划合约，次月生效，满意。</t>
  </si>
  <si>
    <t>TS202310021713099502</t>
  </si>
  <si>
    <t>18307135678</t>
  </si>
  <si>
    <t>张明</t>
  </si>
  <si>
    <t>北方二中心&gt;&gt;济南云上&gt;&gt;任智豪区队&gt;&gt;尹志鹏班组</t>
  </si>
  <si>
    <t>2023-10-04 09:54:19</t>
  </si>
  <si>
    <t>客户来电表示想要销户，因拥有合约网龄计划合约无法销户，显示客户是湖北的给客户转接湖北客服客户不同意转接，要求直接投诉到联通总部，烦请核实处理，谢谢</t>
  </si>
  <si>
    <t>业务规则：您反映销户问题。核实网龄计划合约可为您取消，但主卡同时绑定有招联分期5G159元直降2300（社会渠道36期）（湖北），合约到期时间2025-06-30 23:59:59，建议等待合约结束后再注销，如需提前解约，不支持在线办理，需您携带身份证原件前往联通自营厅咨询办理，并自行承担后期未还款部分，已向您解释表示知晓。</t>
  </si>
  <si>
    <t>TS202310031642112166</t>
  </si>
  <si>
    <t>15572770110</t>
  </si>
  <si>
    <t>王奥</t>
  </si>
  <si>
    <t>2023-10-04 13:38:29</t>
  </si>
  <si>
    <t xml:space="preserve">用户进线明表示自己和办理副卡的时候看到副卡有10G专属流量才办的，咋办着办着成什么12个月啥会员了，我方正常解释并没有查询到有这个活动用户不不认可要求给个说法请核实处理谢谢详情见附件</t>
  </si>
  <si>
    <t>业务规则：现已为用户办理家庭群组化副卡10G省内流量流量，立即生效，有效期24个月，满意</t>
  </si>
  <si>
    <t>TS202310031303141380</t>
  </si>
  <si>
    <t>投诉工单（2021版）&gt;&gt;融合&gt;&gt;【入网】装机&gt;&gt;对使用旧设备不满</t>
  </si>
  <si>
    <t>071700315052</t>
  </si>
  <si>
    <t>王孟省</t>
  </si>
  <si>
    <t>2023-10-04 14:32:47</t>
  </si>
  <si>
    <t>用户来电称有给用户赠送一个无线宽带的盒子，用户称无线宽带的盒子坏了找工作人员维修维修以后工作人员给用户了一个旧的宽带盒子用户不认可要求投诉工作人员请协助处理谢谢</t>
  </si>
  <si>
    <t>业务规则：现已无新设备，已解释，已告知用户我司保证客户在网期间的正常使用，若有问题可随时到厅维修，客户知晓，满意</t>
  </si>
  <si>
    <t>TS202310040845382026</t>
  </si>
  <si>
    <t>13117276747</t>
  </si>
  <si>
    <t>熊作全</t>
  </si>
  <si>
    <t>2023-10-04 16:25:53</t>
  </si>
  <si>
    <t xml:space="preserve">[65岁以上老人]
高级模板内容：
投诉问题描述:客户来电反映合约结束未提醒，要求继续参加活动，我处建议前往营业厅咨询办理，客户不认可，要求退还本月差价140元，且继续参加该活动
合约名称:预存话费享折扣优惠档位三（次月生效24个月）-湖北政企专属
合约办理渠道:宜昌市分公司城区营销中心
办理时间:2021-09-25
到期时间:2023-09-30
是否下发短信提醒:是
用户要求:要求退还本月差价140元，且继续参加该活动</t>
  </si>
  <si>
    <t>业务规则：现与用户沟通办理139元赠费*12个月，立即生效，当月已返费139元，用户满意，回访用户无疑问，满意</t>
  </si>
  <si>
    <t>TS202310031634561982</t>
  </si>
  <si>
    <t>17671323439</t>
  </si>
  <si>
    <t>周梦凡</t>
  </si>
  <si>
    <t>2023-10-04 14:17:46</t>
  </si>
  <si>
    <t>用户表示自己有40G通用流量对不对前台根据用户问题解释（腾讯定向免流）用户表示不满挂机了，但是用户在挂机前表示自己回去（黑猫）投诉请处理谢谢</t>
  </si>
  <si>
    <t>业务规则：因腾讯大王卡免流规则不满满足客户需求，已联系客户解释套餐仅包含40G腾讯专属流量，通用流量为日租宝1G/元，客户知晓，认可</t>
  </si>
  <si>
    <t>TS202310041123250980</t>
  </si>
  <si>
    <t>13508608949</t>
  </si>
  <si>
    <t>邹雁妮</t>
  </si>
  <si>
    <t>2023-10-04 16:59:11</t>
  </si>
  <si>
    <t xml:space="preserve">
高级模板内容：
投诉问题描述:用户来电反馈9月27号10016外呼说副卡可以免费办理10g的省内流量，并收到了1065585565发的短信用户回复确认办理，提示收到确认信息，前台查询无此业务，请核实协助处理谢谢
业务名称:副卡免费办理10g的省内流量
宣传渠道:其他:10016
宣传内容:副卡可以免费办理10g的省内流量
实际情况:无
用户要求:核实办理</t>
  </si>
  <si>
    <t>业务规则：因用户号码赠费与家庭群组化副卡10G省内流量流量互斥，已解释，用户表示保留副卡赠费，出于服务角度，本月赠送用户10G国内流量，限当月使用，用户满意</t>
  </si>
  <si>
    <t>TS202310021053091020</t>
  </si>
  <si>
    <t>13886662452</t>
  </si>
  <si>
    <t>李寅</t>
  </si>
  <si>
    <t>2023-10-04 13:35:42</t>
  </si>
  <si>
    <t xml:space="preserve">
高级模板内容：
投诉问题描述:用户来电反映办理转网到联通告知一个月8元10G流量100分钟，但是查询只有70分钟1G流量，用户不认可
业务名称:小天才学生手表专属套餐（湖北）（首月全量全价）
宣传渠道:营业厅
宣传内容:100分钟10G流量
实际情况:70分钟1个G流量
用户要求:要求我方尽快核实处理</t>
  </si>
  <si>
    <t>业务规则：用户8元套餐内70分钟1G流量，办理1元专属优惠包（国内语音30分钟+省内流量9GB）(湖北)1元专属优惠包减免优惠24个月（湖北），实际用户存在100分钟+10G流量（9G省内+1G国内）已解释套餐资费，用户知晓，出于服务角度，赠送用户10元赠费*2个月，立即生效，用户满意</t>
  </si>
  <si>
    <t>TS202310041333141502</t>
  </si>
  <si>
    <t>13277231546</t>
  </si>
  <si>
    <t>王怡凡</t>
  </si>
  <si>
    <t>2023-10-04 16:53:11</t>
  </si>
  <si>
    <t xml:space="preserve">
高级模板内容：
投诉问题描述:用户来电称自己要求注销号码，要求减免本月的话费30元，请核实处理，谢谢
争议月份:2023年10月
争议金额:30
用户要求:用户来电称自己要求注销号码，要求减免本月的话费30元，请核实处理，谢谢</t>
  </si>
  <si>
    <t>业务规则：用户当月已使用部分流量，减免部分月租费用20元，系统办理预存享20元赠费。立即到账，已为用户办理注销，满意</t>
  </si>
  <si>
    <t>TS202310031201332393</t>
  </si>
  <si>
    <t>13227251860</t>
  </si>
  <si>
    <t>龙文强</t>
  </si>
  <si>
    <t>2023-10-04 09:06:51</t>
  </si>
  <si>
    <t xml:space="preserve">
高级模板内容：
投诉问题描述:用户来电对：9元100分钟5G速率包（湖北）（立即生效），漏话提醒云盘包（次月生效）-湖北-3元不认可
投诉项目:月固定费
争议月份:2023年7月、2023年8月、2023年9月、2023年10月
争议金额:39
用户要求:用户要求取消及退费</t>
  </si>
  <si>
    <t>业务规则：用户对9元100分钟5G速率包（湖北）（立即生效），漏话提醒云盘包（次月生效）-湖北-3元 不认可，已为用户取消并申请减免8-10月费用39元，24小时内赠费到账，不可打印发票，满意</t>
  </si>
  <si>
    <t>TS202310031057320529</t>
  </si>
  <si>
    <t>15571764895</t>
  </si>
  <si>
    <t>李倩</t>
  </si>
  <si>
    <t>2023-10-04 09:04:44</t>
  </si>
  <si>
    <t xml:space="preserve">判断省分:其他省分
:普通消费有争议
:下一步
:套餐月费不认可
查询套餐:
:套餐月费有变化
业务办理记录:
:不认可
:其他渠道
判断省分:除甘肃贵州外
:
高级模板内容：
投诉问题描述:用户对副卡功能费不认可，前台解释不认可，要求取消并退费，请尽快处理
争议月份:2023年10月
争议金额:0
用户要求:请尽快核实回复</t>
  </si>
  <si>
    <t>业务规则：用户对副卡未使用产生月租扣费不满，减免5个月副卡功能费用50元，系统办理主卡预存享50元赠费，立即到账，此费用无法抵扣往月欠费及打印发票，已解释副卡10元/月，用户认可，知晓，满意</t>
  </si>
  <si>
    <t>TS202310041420480113</t>
  </si>
  <si>
    <t>18671780828</t>
  </si>
  <si>
    <t>周普</t>
  </si>
  <si>
    <t>2023-10-04 16:21:14</t>
  </si>
  <si>
    <t xml:space="preserve">
高级模板内容：
投诉问题描述:用户来电反馈9月14号才办理的电话卡却扣了90块钱，认为扣的太多了，对此不认可，请协助处理谢谢
争议月份:2023年9月
争议金额:90
用户要求:用户认为月中才办理的电话卡应该扣一半的月租费，尽快处理</t>
  </si>
  <si>
    <t>业务规则：用户对号码首月按整月扣费规则不满，已跟用户解释清楚，考虑用户感知，申请退23.9月一半月租，合计45元现金到帐，24小时到帐，此费用不可打印发票，满意。</t>
  </si>
  <si>
    <t>TS202310040811561653</t>
  </si>
  <si>
    <t>18527207815</t>
  </si>
  <si>
    <t>张林先</t>
  </si>
  <si>
    <t>2023-10-04 14:47:21</t>
  </si>
  <si>
    <t xml:space="preserve">【2022年上工信部测评重保用户】
高级模板内容：
投诉问题描述:用户来电对月租费用不认可，称自己月租是59元，已在线解释优惠到期，用户不认可，请协助处理
争议月份:2023年10月
争议金额:199
用户要求:退还月租</t>
  </si>
  <si>
    <t>业务规则：用户对合约到期无提醒导致扣费不认可。已为用户续约 存量5G畅爽套餐享139元赠费 湖北 ，本月生效，合约期12个月，6-9月套餐差价417元，本月到账217元，次月到账200元，不可打印发票，满意</t>
  </si>
  <si>
    <t>TS202310040946150787</t>
  </si>
  <si>
    <t>071700822477</t>
  </si>
  <si>
    <t>向橙</t>
  </si>
  <si>
    <t>2023-10-04 14:52:17</t>
  </si>
  <si>
    <t>高级模板内容：
投诉问题描述:宽带无法使用
故障现象:宽带无法使用
故障地址:湖北省宜昌市当阳市玉泉街道办事处娘娘庙社区公园大观小区2栋2单元1层101
故障时间:2023-10-04
用户要求:上门维修</t>
  </si>
  <si>
    <t>业务规则：用户对宽带欠费停机无法使用规则不满，用户反馈宽带无法使用问题，经核实，为用户宽带已欠费停机导致，已跟用户解释清楚，用户满意。因为用户宽带欠费停机导致不能使用，而不是网络质量原因，酌情修改定责，谢谢。</t>
  </si>
  <si>
    <t>TS202310041330011425</t>
  </si>
  <si>
    <t>15587984232</t>
  </si>
  <si>
    <t>王宏祥</t>
  </si>
  <si>
    <t>2023-10-04 14:11:47</t>
  </si>
  <si>
    <t xml:space="preserve">
高级模板内容：
投诉问题描述:表示办理时页面宣传19元每月，但是现在查询到是30元每月，对此不认可，要求核实清楚
业务名称:小天卡-2023
宣传渠道:其他:京东
宣传内容:19元每月
实际情况:30元每月
用户要求:核实，并回复</t>
  </si>
  <si>
    <t>TS202310041320191233</t>
  </si>
  <si>
    <t>15549308350</t>
  </si>
  <si>
    <t>李伟</t>
  </si>
  <si>
    <t>2023-10-04 17:23:47</t>
  </si>
  <si>
    <t xml:space="preserve">
高级模板内容：
投诉问题描述:不知情开卡
业务名称:开户
争议月份:2023年10月
争议金额:200
办理渠道:未办理
前台是否取消:未取消
用户要求:用户称自己在网上办了一张卡	
18652600390，但是有人送了另一张卡15549308350，并要求充值200元。用户以为是自己定的卡，后来才发现不是，要求投诉，有升级倾向，请协助谢谢联系电话17590555878
</t>
  </si>
  <si>
    <t>TS202310031543540515</t>
  </si>
  <si>
    <t>15549308793</t>
  </si>
  <si>
    <t>邱紫叶</t>
  </si>
  <si>
    <t>2023-10-04 13:37:14</t>
  </si>
  <si>
    <t xml:space="preserve">
高级模板内容：
投诉问题描述:用户来电称入网办理预存100送110，其中10元一次性到账，剩下的分月返还，但是9月底无赠费到账，我方建议用户在10月底关注赠费情况烦请核实回复联系号码：15549308793
活动名称:存100送10
争议月份:2023年9月
争议金额:10
用户要求:用户要求加急处理谢谢</t>
  </si>
  <si>
    <t>业务规则：用户对小天卡套餐资费跟商家宣传不一致规则不认可，经核实，用户反馈商家宣传的是预存100送110，其中10元一次性到账，已跟用户解释清楚，考虑用户感知，申请预存话费享10元/月话费优惠12个月（湖北），满意。</t>
  </si>
  <si>
    <t>TS202310031937301312</t>
  </si>
  <si>
    <t>18572392046</t>
  </si>
  <si>
    <t>王金合</t>
  </si>
  <si>
    <t>2023-10-04 16:52:28</t>
  </si>
  <si>
    <t xml:space="preserve">
高级模板内容：
投诉问题描述:用户来电反映本月消费，前台查询解释（30元月租）不认可，告知申请号卡时有活动从第二月月租19元，请协助处理
业务名称:充100送110
宣传渠道:其他:二维码
宣传内容:第二个月19元月租
实际情况:30元
用户要求:核实处理</t>
  </si>
  <si>
    <t>业务规则：用户反映办卡时告知第二个月起19元/月，联系用户未接，无法知晓赠费期限，建议用户有疑问可致电我部07176921001为其处理</t>
  </si>
  <si>
    <t>TS202310022115050428</t>
  </si>
  <si>
    <t>15587944782</t>
  </si>
  <si>
    <t>尤兴秀</t>
  </si>
  <si>
    <t>2023-10-04 09:03:45</t>
  </si>
  <si>
    <t xml:space="preserve">判断省分:其他省分
:普通消费有争议
:下一步
:套餐月费不认可
查询套餐:
:套餐月费有变化
业务办理记录:
:不认可
:其他渠道
判断省分:除甘肃贵州外
:
高级模板内容：
投诉问题描述:用户对套餐变更不认可
争议月份:2023年10月
争议金额:-1
用户要求:用户要求核实回复处理</t>
  </si>
  <si>
    <t>业务规则：用户反映被动转资，联系用户表示为自行同意后办理，仅对套餐内容不清楚，已解释认可满意</t>
  </si>
  <si>
    <t>TS202310021735081316</t>
  </si>
  <si>
    <t>15549271021</t>
  </si>
  <si>
    <t>陈玉莲</t>
  </si>
  <si>
    <t>2023-10-04 09:13:20</t>
  </si>
  <si>
    <t xml:space="preserve">
高级模板内容：
投诉问题描述:用户对前期工单TS202310021112521619处理结果不认可，称赠送流量没到账
用户状态:*
停机原因:*
第二联系电话:*
用户要求:*</t>
  </si>
  <si>
    <t>业务规则：用户反映流量结转的问题。经核实，前期工单承诺为副卡赠送0元5G国内流量，已于2023-10-02 12:37:30赠送到账。致电未接，已短信答复，如有疑问可在工作时间（08:30-12:00；14:00-17:30）联系07176921001、13032700872宜昌客服。如用户咨询，请前台10010话务中心代为解释，谢谢。</t>
  </si>
  <si>
    <t>TS202310041012101412</t>
  </si>
  <si>
    <t>15572723665</t>
  </si>
  <si>
    <t>卜海霞</t>
  </si>
  <si>
    <t>2023-10-04 15:21:11</t>
  </si>
  <si>
    <t xml:space="preserve">
高级模板内容：
投诉问题描述:称自己订购的会员本月一直领取不了会员
操作渠道:中国联通APP
参加活动（套餐）名称:沃乐享会员包月
页面提示:无
用户要求:要求尽快处理</t>
  </si>
  <si>
    <t>业务规则：用户反映无法领取会员。经核实，沃乐享会员包月业务领取方式为登陆沃悦读 - 右下角悦会员 - 悦读书店 -右下角 我的会员 -输入手机号码领取 ，现网站表示用户已领取成功。领取方式按上述操作一般均可正常领取成功，仅在用户遇到问题时可再致电4006022088网站协助处理，已再次联系用户解释以上情况，表示知晓。</t>
  </si>
  <si>
    <t>TS202310030902025941</t>
  </si>
  <si>
    <t>2023-10-04 09:55:02</t>
  </si>
  <si>
    <t xml:space="preserve">
客户来电表示想要销户，因拥有合约网龄计划合约无法销户，显示客户是湖北的给客户转接湖北客服客户不同意转接，要求直接投诉到联通总部，烦请核实处理，谢谢</t>
  </si>
  <si>
    <t>业务规则：用户反映销户问题。核实网龄计划合约可为其取消，但主卡同时绑定有招联分期5G159元直降2300（社会渠道36期）（湖北），合约到期时间2025-06-30 23:59:59，建议等待合约结束后再注销，如需提前解约，不支持在线办理，需用户携带身份证原件前往联通自营厅咨询办理，并自行承担后期未还款部分，已向用户解释表示知晓。</t>
  </si>
  <si>
    <t>TS202310040834141881</t>
  </si>
  <si>
    <t>18671711290</t>
  </si>
  <si>
    <t>2023-10-04 09:12:13</t>
  </si>
  <si>
    <t xml:space="preserve">
高级模板内容：
投诉问题描述:用户来电称自己收到短信提醒说副卡下月要收取10元副卡功能费，用户不认可，要求继续保持0元副卡资费
争议月份:2023年11月
争议金额:10
用户要求:用户要求尽快处理</t>
  </si>
  <si>
    <t>业务规则：用户要求副卡享0月租优惠，经核实，本地副卡规则10元 /月，出于服务角度，已办理0月租优惠，次月生效，满意。</t>
  </si>
  <si>
    <t>TS202310022201350868</t>
  </si>
  <si>
    <t>18671758136</t>
  </si>
  <si>
    <t>吴兴友</t>
  </si>
  <si>
    <t>2023-10-04 09:01:22</t>
  </si>
  <si>
    <t>用户来电对于本卡分户后扣取39元的月租费不认可，请核实。</t>
  </si>
  <si>
    <t>业务规则：主副卡当月拆分，拆分后次月生效，次月可操作付费关系变更拆分，已解释，用户知晓，继续使用不拆分，满意</t>
  </si>
  <si>
    <t>TS202310031647232308</t>
  </si>
  <si>
    <t>2023-10-04 09:26:36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</si>
  <si>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:APP上销户不了，对此不满，请尽快加急联系处理。</t>
  </si>
  <si>
    <t>业务规则①客户基本信息：业务号码：18671759512、客户姓名：孙东平、套餐情况：小天卡； 客户反映销户的问题。
②首次联系客户时间： 2023-10-04 09:23:51； 
③投诉核查处理情况：收到贵部转办后，我司立即组织调查 。经核实，已核实客户资料无误，我司协助办理销户，客户满意
④答复客户时间及客户满意度评价相关信息：我司于2023-10-04 09:23:51联系客户解释说明，客户认可满意。回单人：王宜艳
⑤投诉核查关联材料：无</t>
  </si>
  <si>
    <t>TS202310022127430561</t>
  </si>
  <si>
    <t>15572700112</t>
  </si>
  <si>
    <t>宋亚举</t>
  </si>
  <si>
    <t>2023-10-04 16:09:15</t>
  </si>
  <si>
    <t>主办单位：湖北
客户类别：普通客户
10010是否打通：否
是否二次致电10015：是
是否联系：否
升级倾向：
号码归属省：湖北
SVIP等级：
1.问题类型:;
2.投诉类型:月固定费争议;
3.营业厅地址:;
4.位置信息:;
5.位置发生地:;
6.投诉内容:</t>
  </si>
  <si>
    <t>业务规则①客户投诉产生的原因：客户反映副卡收费问题
②客户投诉问题核查情况及解决方案：收到贵部转办后，我司立即组织调查。经核实，用户对副卡月租扣费不认可，考虑用户使用感知，已为用户申请减免9-10月2张副卡费用40元，24小时内赠费到账，不可打印发票，已将副卡转资0月租，满意。
③客户问题满意度：我司于2023-10-03 14:42:10联系客户满意。
④回单人:程李晶；联系电话：07176921001</t>
  </si>
  <si>
    <t>TS202310031445241382</t>
  </si>
  <si>
    <t>15572775501</t>
  </si>
  <si>
    <t>刘金涛</t>
  </si>
  <si>
    <t>2023-10-04 08:36:36</t>
  </si>
  <si>
    <t>主办单位：湖北
客户类别：首次投诉
10010是否打通：否
是否二次致电10015：是
是否联系：否
升级倾向：
号码归属省：湖北
SVIP等级：
1.问题类型:;
2.投诉类型:增值业务费争议;
3.营业厅地址:;
4.位置信息:;
5.位置发生地:;
6.投诉内容:为什么三张副卡会扣费。工作人员没有明说
争议金额:0.00
需要退订业务:否</t>
  </si>
  <si>
    <t>业务规则①客户投诉产生的原因：客户反映副卡月租费用问题
②客户投诉问题核查情况及解决方案：收到贵部转办后，我司立即组织调查。经核实，用户副卡为免费使用12个月，系统已操作赠费，月初扣费月底返还，建议用户可通过手厅查询，联系用户未接已短信告知，有疑问可致电我部07176921001为其处理。
③客户问题满意度：我司于2023-10-03 16:42:10联系客户未接。
④回单人:程李晶；联系电话：07176921001</t>
  </si>
  <si>
    <t>TS202310041359052090</t>
  </si>
  <si>
    <t>17671262091</t>
  </si>
  <si>
    <t>周双双</t>
  </si>
  <si>
    <t>2023-10-04 16:28:41</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</si>
  <si>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争议金额：19元
取消业务并退费
业务自动退订失败</t>
  </si>
  <si>
    <t>业务规则①客户投诉产生的原因：客户反映取消流量包问题 ②客户投诉问题核查情况及解决方案：收到贵部转办后，我司立即组织调查。经核实，用户反映要求取消5G加油包19元5GB首月体验版（立即生效）业务，已为用户取消并申请减免本月流量包费用19元，24小时内赠费到账，不可打印发票，用户认可 ③客户问题满意度：我司于2023-10-04 16:02:10联系客户满意。 ④回单人:程李晶；联系电话：07176921001</t>
  </si>
  <si>
    <t>TS202310031634381972</t>
  </si>
  <si>
    <t>18986830078</t>
  </si>
  <si>
    <t>魏华丽</t>
  </si>
  <si>
    <t>2023-10-04 13:35:22</t>
  </si>
  <si>
    <t xml:space="preserve">【2022年上工信部测评重保用户】判断省分:其他省分
:普通消费有争议
:下一步
:套餐月费不认可
查询套餐:
:套餐月费有变化
业务办理记录:
:不认可
:电话营销渠道
判断省份:
:不认可
:小于等于500元，且仅限单倍、月份不超过12个月
:
高级模板内容：
是否10016外呼:不记得
电话外呼号码:不知道
渠道名称:电话营销
反应问题涉及场景:话务人员解释不清楚
产品名称:畅越冰激凌5G套餐199元（极速）
争议月份:2023年10月
是否承诺退费:是
承诺退费金额:199
是否取消业务（如取消失败，需加上系统报错的提示）:无
是否需要回复:是
用户要求:退费解释</t>
  </si>
  <si>
    <t>业务规则：客户实际反馈副卡扣费的为问题，已按客户要求将副卡改为0元，次月生效，另考虑客户感知，申请减免本月副卡及沃助理扣费合计30元，24小时内到账，此费用不可打印账单发票，回访满意</t>
  </si>
  <si>
    <t>TS202310041620460569</t>
  </si>
  <si>
    <t>18527305148</t>
  </si>
  <si>
    <t>2023-10-04 16:46:32</t>
  </si>
  <si>
    <t xml:space="preserve">
高级模板内容：
投诉问题描述:用户要求取消亲情网群主关系
办理渠道:其他:用户未提供
无法办理原因:无权限
用户要求:取消亲情网群主关系</t>
  </si>
  <si>
    <t>BL202310041411541678</t>
  </si>
  <si>
    <t>18671716718</t>
  </si>
  <si>
    <t>刘邦新</t>
  </si>
  <si>
    <t>2023-10-04 14:30:48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</si>
  <si>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2023-10-3123:59:59;订购渠道:宜都新时空手机世界宜都店合作厅;客户确认方式:签字协议。
用户要求取消亲情网(群主，请尽快回电处理：已挽留，不愿到厅加急</t>
  </si>
  <si>
    <t>BL202310040956370075</t>
  </si>
  <si>
    <t>13085162600</t>
  </si>
  <si>
    <t>严庆三</t>
  </si>
  <si>
    <t>2023-10-04 11:21:13</t>
  </si>
  <si>
    <t xml:space="preserve">查询增值业务:
合约信息查询:
系统未查询到产品信息/非用户咨询的产品
查询优惠产品信息: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取消预存1元得盲盒24个月-次月生效-湖北宜昌cbss提示服务名称[qrycancelinfoall_cancel2i]txid[d9d032d2^1695659924557^7960714]规则编码[4E02]规则内容:pretrades服务处理失败：调用getTradeFee异常:获取费用异常全国工号不允许受理包含收退费的解约业务！请处理谢谢</t>
  </si>
  <si>
    <t>BL202310031718500228</t>
  </si>
  <si>
    <t>2023-10-04 11:06:22</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</si>
  <si>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新时空手机世界宜都店合作厅;客户确认方式:签字协议。
用户要求取消预存1元得盲盒24个月-次月生效-湖北宜昌我处操作：服务异常，请稍后再试服务名称[qrycancelinfoall_cancel2i]txid[d9d11d3b^1695659931082^7744048]规则编码[4E02]规则内容:pretrades服务处理失败：调用getTradeFee异常:获取费用异常全国工号不允许受理包含收退费的解约业务！挽留无效不方便去营业厅联系：18671716718请相关人员核实处理，谢谢。</t>
  </si>
  <si>
    <t>BL202310041053171111</t>
  </si>
  <si>
    <t>15671001782</t>
  </si>
  <si>
    <t>杨群英</t>
  </si>
  <si>
    <t>2023-10-04 14:19:48</t>
  </si>
  <si>
    <t>15671001782命中精准预判服务场景:[10015转接10010用户]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产品类型:轻合约;产品名称:预存话费享折扣优惠档位五（次月生效24个月）-湖北政企专属;产品描述:政企专属5折*24个月-湖北次月生效
;产品ID:91025459;开始时间:2022-10-0100:00:00;结束时间:2024-09-3023:59:59;订购渠道:湖北融诚通信中小企业代理;客户确认方式:无。
客户来电要求取消预存话费享折扣优惠档位五（次月生效24个月）-湖北政企专属业务，挽留无效，要求5分钟之内回电处理，请加急，谢谢用户未明确表达要携转，备注：已挽留，不愿到厅</t>
  </si>
  <si>
    <t>业务取消（城区政企）5折合约，省份客服已取消，用户满意</t>
  </si>
  <si>
    <t>BL202310031353481719</t>
  </si>
  <si>
    <t>2023-10-04 14:01:14</t>
  </si>
  <si>
    <t>:终端协议、金融产品、微信花呗等分期
:挽留失败
判断省分:湖北
:
用户来电要求取消畅越冰激凌5G套餐五折24个月(湖北次月生效)</t>
  </si>
  <si>
    <t>业务取消（当阳城区）：畅越冰激凌5G套餐五折24个月(湖北次月生效)，已为用户取消，满意</t>
  </si>
  <si>
    <t>BL202310031212110173</t>
  </si>
  <si>
    <t>13177089900</t>
  </si>
  <si>
    <t>曾华军</t>
  </si>
  <si>
    <t>2023-10-04 14:22:19</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</si>
  <si>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用户来电称因为信号不好，要求将所有受限制业务取消后携出，挽留失败，称去了营业厅很多次一直都不给取消，坚持要求反馈线上取消，联系电话13047170079</t>
  </si>
  <si>
    <t>业务取消（当阳城区）：已为用户取消宽带拆分主副卡，现用户已成功携出，满意</t>
  </si>
  <si>
    <t>BL202310021655522497</t>
  </si>
  <si>
    <t>18674201990</t>
  </si>
  <si>
    <t>朱碧香</t>
  </si>
  <si>
    <t>2023-10-04 09:52:33</t>
  </si>
  <si>
    <t>用户来电要求解绑主副卡，建议到厅，用户不认可，不愿到厅，要求在线办理，请处理</t>
  </si>
  <si>
    <t>业务取消（当阳城区）拆分主副卡，联系用户未接，无法知晓用户需办理套餐名称，建议用户有疑问可致电我部07176921001为其处理</t>
  </si>
  <si>
    <t>BL202310041202042334</t>
  </si>
  <si>
    <t>15572786303</t>
  </si>
  <si>
    <t>张丙红</t>
  </si>
  <si>
    <t>2023-10-04 14:33:20</t>
  </si>
  <si>
    <t>用户来电要求将主副卡关系解绑，称到营业厅办理不到，请处理，谢谢。称自己今天要去外地了，要求今天回电处理，谢谢。15572786303</t>
  </si>
  <si>
    <t>业务取消（西陵）：主副卡，挽留无效，用户号码设置拦截，我司多次未联系上，故联系主卡15572780512告知已办理主副卡拆分，满意</t>
  </si>
  <si>
    <t>BL202310031406051898</t>
  </si>
  <si>
    <t>15549270626</t>
  </si>
  <si>
    <t>赵亨</t>
  </si>
  <si>
    <t>2023-10-04 16:28:47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</si>
  <si>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;产品ID:91015059;开始时间:2021-09-0100:00:00;结束时间:2024-08-3123:59:59;订购渠道:枝江新时空合作厅(自建他营);客户确认方式:无。用户要求取消
招联分期5G159元直降1400，营业厅告知用户无法取消。用户不认可</t>
  </si>
  <si>
    <t>业务取消（校园）：招联分期5G159元直降1400，已告知用户需前往城区政企办理取消，线上无法操作，满意</t>
  </si>
  <si>
    <t>BL202310031500340308</t>
  </si>
  <si>
    <t>16607206262</t>
  </si>
  <si>
    <t>魏明</t>
  </si>
  <si>
    <t>用户来电要求取消预存话费享折扣优惠档位五（次月生效*24个月）-湖北政企专属，已经挽留，不愿到厅，有工信部升级意向，请处理</t>
  </si>
  <si>
    <t>业务取消（宜都城区）：套餐折扣，挽留无效，已取消，客户满意。</t>
  </si>
  <si>
    <t>BL202310030846481376</t>
  </si>
  <si>
    <t>13047157339</t>
  </si>
  <si>
    <t>向秀珍</t>
  </si>
  <si>
    <t>2023-10-04 16:33:48</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</si>
  <si>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产品类型:轻合约;产品名称:5G冰激凌套餐5折（次月生效24个月）（取整）（合约）（湖北宜昌）;产品描述:5G冰激凌套餐5折（次月生效24个月）（取整）（合约）（湖北宜昌）
;产品ID:91021191;开始时间:2022-01-0100:00:00;结束时间:2023-12-3123:59:59;订购渠道:宜昌市远安县集团3G开户服务点;客户确认方式:无。加急今天中午之前</t>
  </si>
  <si>
    <t>业务取消（远安城企）5折合约，挽留失败，客服部已取消，满意</t>
  </si>
  <si>
    <t>BL202310041451102307</t>
  </si>
  <si>
    <t>15997517891</t>
  </si>
  <si>
    <t>陈建</t>
  </si>
  <si>
    <t>2023-10-04 16:18:20</t>
  </si>
  <si>
    <t>用户来电要求把副卡从主卡上解绑.称去营业厅办理告知要我方客服处理.解释不认可.请尽快处理</t>
  </si>
  <si>
    <t>业务取消（远安城区）副卡，已拆分转资8元流量王套餐，次月生效，满意</t>
  </si>
  <si>
    <t>BL202310021553201489</t>
  </si>
  <si>
    <t>13872514447</t>
  </si>
  <si>
    <t>颜道新</t>
  </si>
  <si>
    <t>2023-10-04 09:14:34</t>
  </si>
  <si>
    <t xml:space="preserve">
高级模板内容：
需区域二线受理的业务:用户无法提供验证码
用户需办理业务名称:月固定费_联通助理业务功能费_联通助理业务功能费、	月固定费_基础附加包_视频彩铃、	增值业务费_联通云盘会员服务费_联通云盘会员服务费
业务办理类型:取消
业务生效时间:次月生效
是否已按规范验证用户信息:是</t>
  </si>
  <si>
    <t>业务取消：用户要求取消沃助理业务，已取消，因多次未联系上客户，已下发短信告知用户，如有疑问可在工作时间（08:30-12:00；14:00-17:30）致电我司宜昌联通13032700872，烦请前台代为转告</t>
  </si>
  <si>
    <t>ZX202310041352080128</t>
  </si>
  <si>
    <t>071700805750</t>
  </si>
  <si>
    <t>黄继宝</t>
  </si>
  <si>
    <t>2023-10-04 16:43:17</t>
  </si>
  <si>
    <t>用户来电要求将宽带解绑销户（其设备已于2023年8月归还至联通营业厅），请公司加急处理并回复。</t>
  </si>
  <si>
    <t>业务取消（当阳城区）：用户要求注销宽带，挽留无效，已成功取消，满意。</t>
  </si>
  <si>
    <t>ZX202310021938491880</t>
  </si>
  <si>
    <t>13032716911</t>
  </si>
  <si>
    <t>路占良</t>
  </si>
  <si>
    <t>2023-10-04 09:02:07</t>
  </si>
  <si>
    <t xml:space="preserve">判断省分:湖北
:被动办理宽带
:不需要
:
高级模板内容：
问题描述:不知道有这条宽带
第二联系方式:13032716911
销户原因:没有使用过
用户要求:要求取消宽带并且取消融合低消</t>
  </si>
  <si>
    <t>业务取消（当阳城区）虚拟宽带，挽留失败，客服部已取消，满意</t>
  </si>
  <si>
    <t>ZX202310031622441078</t>
  </si>
  <si>
    <t>071700037546</t>
  </si>
  <si>
    <t>邵建</t>
  </si>
  <si>
    <t>2023-10-04 17:11:29</t>
  </si>
  <si>
    <t xml:space="preserve">判断省分:湖北
:自己办理的宽带
:挽留失败
:不同意
:
高级模板内容：
问题描述:用户来电反馈需要宽带销户，但不在归属地，异地营业厅无法办理，要求线上协助办理
第二联系方式:13117271105
销户原因:不用宽带了
用户要求:要求线上协助办理</t>
  </si>
  <si>
    <t>业务取消（当阳乡镇）实装宽带，已为用户注销，满意</t>
  </si>
  <si>
    <t>ZX202310031203361670</t>
  </si>
  <si>
    <t>18671442002</t>
  </si>
  <si>
    <t>冯晨</t>
  </si>
  <si>
    <t>2023-10-04 16:27:55</t>
  </si>
  <si>
    <t>客户进线反馈，要办理宽带销户，宽带是在镇上办理的，现在要销户，但是镇上的营业厅说办理不了，必须让我去县城销户，这边不方便到营业厅办理，要求线上办理，客服侧挽留不认可，请协助处理，谢谢</t>
  </si>
  <si>
    <t>业务取消（电子渠道）实装宽带，挽留失败，客户欠费，需用户交费后致电宜昌服务监督热线13032700872注销。多次联系用户未接听，已短信告知用户结果，若用户来电烦请代为解释或告知用户与本地服务监督热线13032700872（工作时间8:30-12:00 14:00-17:30工作时间）联系。</t>
  </si>
  <si>
    <t>ZX202310031526140606</t>
  </si>
  <si>
    <t>071703238490</t>
  </si>
  <si>
    <t>王梦斌</t>
  </si>
  <si>
    <t>2023-10-04 16:48:48</t>
  </si>
  <si>
    <t>用户表示不知情办理宽带，未安装，人在异地，要求取消，请处理并回复。</t>
  </si>
  <si>
    <t>业务取消（电子渠道）虚拟宽带，已为用户注销，满意</t>
  </si>
  <si>
    <t>ZX202310031658441371</t>
  </si>
  <si>
    <t>071700518663</t>
  </si>
  <si>
    <t>黄俞晓</t>
  </si>
  <si>
    <t>2023-10-04 14:08:13</t>
  </si>
  <si>
    <t>判断省分:湖北
:失败
node_42:
:无合约/简单合约
:单卡/移移融合副卡套餐
获取用户证件类型::不认可
客户表示自己没有联通设备，宽带为儿子在成都，没有办法办理回来销户，要求公司协助办理代办销户，烦请处理</t>
  </si>
  <si>
    <t>业务取消（电子渠道营销中心）：用户要求取消低消虚拟宽带，挽留无效，已核对身份信息协助取消，并按用户要求转资8元全国流量王套餐，次月生效，满意。</t>
  </si>
  <si>
    <t>ZX202310041523190794</t>
  </si>
  <si>
    <t>071701032231</t>
  </si>
  <si>
    <t>闫甜甜</t>
  </si>
  <si>
    <t>2023-10-04 16:53:13</t>
  </si>
  <si>
    <t>#2022重保客户#用户在外地无法去营业厅办理拆机，要求在线取消宽带，请尽快处理并回复</t>
  </si>
  <si>
    <t>业务取消（伍家营服）实装宽带，挽留失败，客服部已取消，满意</t>
  </si>
  <si>
    <t>TS202310041344271751</t>
  </si>
  <si>
    <t>071703599616</t>
  </si>
  <si>
    <t>吴启平</t>
  </si>
  <si>
    <t>2023-10-04 17:25:26</t>
  </si>
  <si>
    <t>客户表示自己8月已经去当阳营业厅取消了宽带业务，当时工作人员告知自己已取消成功，但是自己现在发现，宽带还在，强烈不满，要求尽快核实处理，谢谢</t>
  </si>
  <si>
    <t>业务取消（当阳城区营服）：客户要求注销实装宽带，已按客户要求办理，回访满意</t>
  </si>
  <si>
    <t>ZX202310041422530325</t>
  </si>
  <si>
    <t>071703466075</t>
  </si>
  <si>
    <t>2023-10-04 15:17:28</t>
  </si>
  <si>
    <t>用户来电表示不知情办理宽带，解释挽留无效，表示并未安装，要求尽快取消，请处理并回复。</t>
  </si>
  <si>
    <t>业务取消（西陵）：用户要求取消宽带，挽留无效，已取消成功，用户满意。</t>
  </si>
  <si>
    <t>ZX202310031400042449</t>
  </si>
  <si>
    <t>071701017066</t>
  </si>
  <si>
    <t>高傲琴</t>
  </si>
  <si>
    <t>2023-10-04 14:08:45</t>
  </si>
  <si>
    <t xml:space="preserve">22年Q3Q4重点客户判断省分:湖北
:被动办理宽带
:不需要
:
高级模板内容：
问题描述:用户来电要求线上销户071701017066的宽带，
第二联系方式:15572703008
销户原因:去好几个营业厅也无法销户，
用户要求:用户强烈要求线上销户，加急，用户情绪激动，说是去了好几个营业员都是推来推去，</t>
  </si>
  <si>
    <t>业务取消（西陵营服中心）：客户要求注销实装宽带，已按客户要求办理，回访满意</t>
  </si>
  <si>
    <t>TS202310031132431542</t>
  </si>
  <si>
    <t>投诉工单（2021版）&gt;&gt;宽带&gt;&gt;【变更及服务】业务变更&gt;&gt;办理过程复杂、不便捷</t>
  </si>
  <si>
    <t>071704561875</t>
  </si>
  <si>
    <t>宋垚</t>
  </si>
  <si>
    <t>2023-10-04 15:57:51</t>
  </si>
  <si>
    <t xml:space="preserve">
高级模板内容：
投诉问题描述:用户来电反映去营业厅办理取消15元*36月千兆提速包(湖北)（立即生效，次月收费）业务，告知无法办理，用户要求在线取消该业务
渠道名称:其他:10010
办理业务名称:15元*36月千兆提速包(湖北)（立即生效，次月收费）
页面提示:/
用户要求:用户要求取消</t>
  </si>
  <si>
    <t>业务取消（夷陵城区）15元*36月千兆提速包，挽留失败，客服部已取消，满意。</t>
  </si>
  <si>
    <t>TS202310031720060735</t>
  </si>
  <si>
    <t>13135807754</t>
  </si>
  <si>
    <t>主办单位：湖北
客户类别：普通客户
10010是否打通：否
是否二次致电10015：是
是否联系：否
升级倾向：
号码归属省：湖北
SVIP等级：
1.问题类型:;
2.投诉类型:其他问题;
3.营业厅地址:;
4.位置信息:;
5.位置发生地:;
6.投诉内容:没经过我同意虚假装机，要求马上取消宽带</t>
  </si>
  <si>
    <t>业务取消（枝江乡镇）①客户投诉产生的原因：客户反映取消业务问题
②客户投诉问题核查情况及解决方案：收到贵部转办后，我司立即组织调查。经核实，枝江乡镇营服客户要求注销虚拟宽带，已为用户注销，满意。
③客户问题满意度：我司于2023-10-04 12:42:10联系客户满意。
④回单人:程李晶；联系电话：07176921001</t>
  </si>
  <si>
    <t>TS202310021032240375</t>
  </si>
  <si>
    <t>15672528637</t>
  </si>
  <si>
    <t>2023-10-04 13:13:16</t>
  </si>
  <si>
    <t>主办单位：湖北
客户类别：普通客户
10010是否打通：否
是否二次致电10015：是
是否联系：否
升级倾向：
号码归属省：湖北
SVIP等级：
1.问题类型:;
2.投诉类型:其他问题;
3.营业厅地址:;
4.位置信息:;
5.位置发生地:;
6.投诉内容:什么时候办宽带网，给我取消</t>
  </si>
  <si>
    <t>业务取消①客户基本信息：业务号码：15672528637、客户姓名：屈林珍、套餐情况：畅越冰激凌5G套餐69元； 客户反映取消业务的问题。 ②首次联系客户时间： 2023-10-02 11:50:29 ； ③投诉核查处理情况：收到贵部转办后，我司立即组织调查 。经核实，伍家客户要求取消cpe宽带，挽留无效，查询宽带已取消，客户满意 ④答复客户时间及客户满意度评价相关信息：我司于2023-10-02 18:20:29联系客户解释说明，客户认可满意。回单人：王晓玉 ⑤投诉核查关联材料：无</t>
  </si>
  <si>
    <t>ZX202310041619391254</t>
  </si>
  <si>
    <t>18671735141</t>
  </si>
  <si>
    <t>韩玉琦</t>
  </si>
  <si>
    <t>2023-10-04 16:45:48</t>
  </si>
  <si>
    <t>18671735141命中精准预判服务场景:[10015转接10010用户]
用户要求解绑主副卡，前台已解释，客户不接受</t>
  </si>
  <si>
    <t>业务取消（夷陵城区营服中心）：用户要求解绑主副卡，挽留无效，已核对身份信息协助办理，主卡转资福多多卡59元，两张副卡转资福多多卡29元，次月生效，满意。</t>
  </si>
  <si>
    <t>ZX202310031942002319</t>
  </si>
  <si>
    <t>071700345959</t>
  </si>
  <si>
    <t>胡秀菊</t>
  </si>
  <si>
    <t>2023-10-04 15:48:47</t>
  </si>
  <si>
    <t>用户反映未办理过宽带，挽留无效，要求销户，请处理并回复18162398484</t>
  </si>
  <si>
    <t>业务取消（夷陵雾渡河）：用户要求办理宽带注销，挽留无效，已成功办理注销，满意。</t>
  </si>
  <si>
    <t>ZX202310041319532412</t>
  </si>
  <si>
    <t>071703866020</t>
  </si>
  <si>
    <t>黄启超</t>
  </si>
  <si>
    <t>2023-10-04 15:09:28</t>
  </si>
  <si>
    <t xml:space="preserve">判断省分:湖北
:被动办理宽带
:不需要
:
高级模板内容：
问题描述:用户来电表示未办理过宽带
第二联系方式:18674206240
销户原因:表示自己办理的
用户要求:要求在线销户</t>
  </si>
  <si>
    <t>业务取消（枝江城区）：虚拟宽带，挽留无效，已取消，客户满意</t>
  </si>
  <si>
    <t>TS202310031551060721</t>
  </si>
  <si>
    <t>13886730252</t>
  </si>
  <si>
    <t>谈心明</t>
  </si>
  <si>
    <t>2023-10-04 16:40:49</t>
  </si>
  <si>
    <t>主办单位：湖北
客户类别：普通客户
10010是否打通：否
是否二次致电10015：是
是否联系：否
升级倾向：
号码归属省：湖北
SVIP等级：
1.问题类型:;
2.投诉类型:其他问题;
3.营业厅地址:;
4.位置信息:;
5.位置发生地:;
6.投诉内容:把13886730252，15672532206这2个号码从主号15672536916分开，改成3个号码单独交费，并改成最低资费</t>
  </si>
  <si>
    <t>业务取消-当阳乡镇①客户基本资料：业务号码：13886730252、客户姓名：谈心明、套餐情况：5G副卡基本套餐(极速服务)；客户反映取消业务的问题； 
②首次联系客户时间：2023-10-03 18:14:00
③投诉核查处理情况：收到贵部转办，我司立即组织核查，经核实，副卡已拆分转资8元流量王套餐，次月生效，满意； 
④答复客户时间及客户满意度评价：根据上述核实情况，我司于2023-10-03 18:14:00联系客户满意，回单人：胡春燕、联系方式：07176921001
⑤投诉核查关联材料：无。"</t>
  </si>
  <si>
    <t>ZX202310040756160311</t>
  </si>
  <si>
    <t>071700102418</t>
  </si>
  <si>
    <t>周敬玲</t>
  </si>
  <si>
    <t>2023-10-04 16:29:47</t>
  </si>
  <si>
    <t xml:space="preserve">22年Q3Q4重点客户判断省分:湖北
:被动办理宽带
:不需要
:
高级模板内容：
问题描述:用户称需要取消宽带，已解释挽留无效，查询未安装，请协助处理，谢谢！
第二联系方式:13177086100
销户原因:不使用
用户要求:取消宽带</t>
  </si>
  <si>
    <t>业务取消（枝江城区）虚拟宽带，已为用户注销满意</t>
  </si>
  <si>
    <t>TS202310041146311593</t>
  </si>
  <si>
    <t>071703699219</t>
  </si>
  <si>
    <t>汪凯轮</t>
  </si>
  <si>
    <t>2023-10-04 14:13:29</t>
  </si>
  <si>
    <t xml:space="preserve">
高级模板内容：
投诉问题描述:用户称自己已经毕业10多年了，这个号码也没用过宽带，被不知情绑定宽带业务，导致自己不能修改套餐，现在人不在本地
产品名称:畅爽冰激凌融合300M宽带（湖北）
办理时间:2023-02-03
办理渠道:鲁娇娇宽带一点受理中心
用户要求:用户要求投诉给个说法</t>
  </si>
  <si>
    <t>业务取消（校园）虚拟宽带，已为用户注销，满意</t>
  </si>
  <si>
    <t>TS202310031145351924</t>
  </si>
  <si>
    <t>071704013130</t>
  </si>
  <si>
    <t>王晓红</t>
  </si>
  <si>
    <t>2023-10-04 09:04:21</t>
  </si>
  <si>
    <t>用户反映自己并没有安装过宽带，要求取消宽带，不愿到营业厅，请协助处理。</t>
  </si>
  <si>
    <t>业务取消-伍家营服：虚拟宽带未实装，现已取消，满意</t>
  </si>
  <si>
    <t>TS202310031318431763</t>
  </si>
  <si>
    <t>18671790718</t>
  </si>
  <si>
    <t>2023-10-04 08:47:11</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</si>
  <si>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备注:用户来电反映，不知情办理的宽带要求线上取消，加急请帮忙尽快处理，谢谢。泛携转</t>
  </si>
  <si>
    <t>业务取消-伍家营服①客户基本资料：业务号码：18671790718、客户姓名：王晓红、套餐情况：畅越冰激凌5G套餐69元；客户反映取消业务的问题； 
②首次联系客户时间：2023-10-03 19:01:00
③投诉核查处理情况：收到贵部转办，我司立即组织核查，经核实，虚拟宽带未实装，现已取消，满意； 
④答复客户时间及客户满意度评价：根据上述核实情况，我司于2023-10-03 19:01:00联系客户满意，回单人：胡春燕、联系方式：07176921001
⑤投诉核查关联材料：无。"</t>
  </si>
  <si>
    <t>BL202310031047410923</t>
  </si>
  <si>
    <t>办理工单（2021版）&gt;&gt;宽带业务&gt;&gt;室内改线/上门维护</t>
  </si>
  <si>
    <t>071700813563</t>
  </si>
  <si>
    <t>冯罗成</t>
  </si>
  <si>
    <t>2023-10-04 15:46:51</t>
  </si>
  <si>
    <t>用户要求我方更换一个机顶盒，称自己机顶盒坏了，请协助处理，谢谢。地址;湖北省宜昌市当阳市玉阳街道办事处窑湾社区窑湾集镇窑湾街245号1栋周边，联系电话：15997676017</t>
  </si>
  <si>
    <t>业务咨询：客户咨询更换机顶盒业务，经核实，本地固网已转装维师傅于节后领取设备后，再联系用户上门更换，已向客户解释说明，满意。</t>
  </si>
  <si>
    <t>ZX202310041149371829</t>
  </si>
  <si>
    <t>18671795999</t>
  </si>
  <si>
    <t>何书云</t>
  </si>
  <si>
    <t>2023-10-04 14:09:10</t>
  </si>
  <si>
    <t>【2022年上工信部测评重保用户】用户要求核实过户的低消（前台查询有150和200）协议期，现在办理过户是否执行靓号（2023.10.31到期）请尽快核实回电，加急</t>
  </si>
  <si>
    <t>业务咨询：用户咨询靓号过户的问题，已跟用户解释清楚，建议用户具体可咨询营业厅，已提供自营业厅电话，满意。</t>
  </si>
  <si>
    <t>TS202310051024190321</t>
  </si>
  <si>
    <t>谭贵远</t>
  </si>
  <si>
    <t>【2022年上工信部测评重保用户】【2022年上工信部测评重保用户】[65岁以上老人]
高级模板内容：
投诉问题描述:用户来电反映自己没有定购过宽带提速包，前台已解释，用户不认可，要求告知具体是谁给用户办理的，并要求给用户办理宽带提速包的客服给用户回电，请后台协助处理，谢谢
争议月份:2023年8月、2023年9月、2023年10月
争议金额:45
用户要求:告知具体是谁给用户办理的，并要求给用户办理宽带提速包的客服给用户回电</t>
  </si>
  <si>
    <t>电话营销-被动办理： 拓见科技(深圳)有限公司武汉分公司(宜昌) ，宽带提速包。经核实，23年7月拓见科技(深圳)有限公司武汉分公司(宜昌) 通过电话营销方式推荐用户办理15元1000M提速包(湖北)（立即生效，次月收费）-新，现用户表示无需使用，业务已取消，考虑客户感知，申请退还23年8月-10月费用合计45元，24小时内到账，.此费用不可抵扣往月欠费及打印发票，满意。</t>
  </si>
  <si>
    <t>TS202310050954552112</t>
  </si>
  <si>
    <t>张道雄</t>
  </si>
  <si>
    <t>高级模板内容：
投诉问题描述:用户称自己没有同意办理过畅越全国冰激凌套餐-98元档这个套餐对此不认可
争议月份:2019年6月、2019年7月、2019年8月、2019年9月、2019年10月、2019年12月、2019年11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争议金额:0
用户要求:回电处理</t>
  </si>
  <si>
    <t>电话营销-开通争议： 城区正兴代理点 ，转资AA。经核实，2019年5月通过电话营销方式在用户同意后转资，录音已上传附件，核实原套餐消费较高故触发10016电话营销致电宣传，现联系用户对此不认可，已协商本月发OA申请尝试转回原套餐，10月31日前有结果联系用户告知，满意。</t>
  </si>
  <si>
    <t>TS202310040950170884</t>
  </si>
  <si>
    <t>陈飞</t>
  </si>
  <si>
    <t>高级模板内容：
投诉问题描述:用户来电称自己没有更改过套餐，现在要求更改回原来的套餐，前台解释用户不认可，请后台协助处理，谢谢
业务名称:畅越冰激凌5G套餐59元
争议月份:2023年9月
争议金额:0
办理渠道:上海航动科技有限公司（宜昌）
前台是否取消:未取消
用户要求:用户要求更改回原来的套餐（腾讯大王卡19元）</t>
  </si>
  <si>
    <t>电话营销-开通争议： 上海航动科技有限公司（宜昌） ，畅越冰激凌5G套餐59元AA。用户反映被动转资问题，经核实，为上海航动科技有限公司（宜昌）于2022-12-29 16:27:36通过电话营销的方式推荐用户开通畅越冰激凌5G套餐59元并办理5折活动，已跟用户解释清楚，并按用户要求转资 腾讯大王卡19元，次月生效，满意。</t>
  </si>
  <si>
    <t>TS202310051017220147</t>
  </si>
  <si>
    <t>魏兵</t>
  </si>
  <si>
    <t>高级模板内容：
投诉问题描述:用户表示其中两张副卡：15872459608、18995878467从本月开始收费，对此不认可，烦请协助处理，谢谢！
争议月份:2023年10月
争议金额:20
用户要求:用户表示其中两张副卡：15872459608、18995878467从本月开始收费，对此不认可，烦请协助处理，谢谢！</t>
  </si>
  <si>
    <t>电话营销-开通争议：上海航动，家庭群组化副卡10G省内流量AA。用户反映副卡扣费问题，经核实，23年9月通过电话营销方式推荐15872459608办理此业务时取消副卡免月租优惠导致，9月扣费10元，现已取消此业务；另18995878467号码原赠费活动于9月30日到期导致本月副卡按原价扣费10元，已重新勾选以上副卡赠费活动10元*12个月，立即生效，满意。</t>
  </si>
  <si>
    <t>TS202310032037432236</t>
  </si>
  <si>
    <t>冯青鹏</t>
  </si>
  <si>
    <t>判断省分:其他省分
:流量计费争议
判断省分::流量包定制争议
:不认可
:未享受
:大于500
:
高级模板内容：
投诉问题描述:用户进线反映业务订购不知情问题，前台已解释致歉，用户不认可，坚持核实订购渠道给出合理解释，请尽快回复，谢谢
业务名称:5G超级会员白银版立即生效/炫彩通信助理包体验版-立即生效（湖北）
争议月份:2023年1月、2023年2月、2023年3月、2023年4月、2023年5月、2023年6月、2023年7月、2023年8月、2023年9月、2022年2月、2022年3月、2022年4月、2022年5月、2022年6月、2022年7月、2022年8月、2022年9月、2022年10月、2022年11月、2022年12月
争议金额:25
是否承诺退费:否
用户要求:加急核实回复，谢谢</t>
  </si>
  <si>
    <t>电话营销-开通争议：上海航动科技有限公司（宜昌），5G超级会员白银版立即生效/炫彩通信助理包体验版AA。 2022-02-11 13:42:39电话营销方式办理5G超级会员白银版立即生效/炫彩通信助理包体验版，现已取消 ，减免炫彩助理包22.3-23.10月费用120元，流量包已使用，无法退费，已解释，用户知晓，满意</t>
  </si>
  <si>
    <t>TS202310050926381388</t>
  </si>
  <si>
    <t>高级模板内容：
投诉问题描述:用户反映没定过联通助理-智能应答5元（首月免费）、副卡上的沃助理-智能应答功能费6元版-立即生效，一直扣费，要求退费
业务名称:联通助理-智能应答5元（首月免费）、沃助理-智能应答功能费6元版-立即生效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争议金额:11
是否已经取消业务:是
是否承诺退费:否
用户要求:处理回复，并要求本月不准停机</t>
  </si>
  <si>
    <t>电话营销-开通争议：拓见科技(深圳)有限公司武汉分公司(宜昌)，联通助理-智能应答5元（首月免费）AA，经核实，于2021年10月过电话营销方式推荐客户办理，现联系客户解释不认可，出于服务角度，退还21.8-23.10月费用合计285元，沟通后为用户13094168685办理预存话费享30元话费优惠（湖北），另为用户申请255元费用于11月5日前到账，此费用不可打印发票，另为用户注销宽带（虚装），满意。</t>
  </si>
  <si>
    <t>TS202310051604151072</t>
  </si>
  <si>
    <t>李冬</t>
  </si>
  <si>
    <t>判断省分:其他省分
:普通消费有争议
:下一步
:套餐月费不认可
查询套餐:
:套餐月费有变化
业务办理记录:
:不认可
:其他渠道
判断省分:除甘肃贵州外
:
高级模板内容：
投诉问题描述:用户来电对套餐折扣合约办理不知情
产品名称:5G冰激凌套餐享24个月7折优惠（次月生效）（湖北）
办理时间:2023-03-30
办理渠道:拓见科技(深圳)有限公司武汉分公司(宜昌)
用户要求:用户要求核实处理</t>
  </si>
  <si>
    <t>电话营销-开通争议：拓见科技(深圳)有限公司武汉分公司(宜昌)AA，转资。经核实，23年3月拓见科技通过电话营销方式推荐客户办理转资 畅爽冰激凌5G套餐299元 套餐，参加 5G冰激凌套餐享24个月7折优惠（次月生效） 。已联系客户解释说明，与客户协商转资 畅爽冰激凌5G套餐129元（基础版）套餐 ，次月生效，满意。</t>
  </si>
  <si>
    <t>TS202310051008532441</t>
  </si>
  <si>
    <t>徐正义</t>
  </si>
  <si>
    <t>判断省分:湖北
:移网电话营销费用争议（套餐资费/融合宽带/副卡功能费类除外）
:不认可
:大于500元
:
高级模板内容：
是否10016外呼:是
反应问题涉及场景:未经同意订购业务
产品名称:畅越冰激凌5G套餐79元
争议月份:2023年5月、2023年6月、2023年7月、2023年8月、2023年9月、2023年10月
是否承诺退费:否
承诺退费金额:574.2
是否取消业务（如取消失败，需加上系统报错的提示）:未取消
是否需要回复:是
用户要求:退费，并恢复原套餐，并对副卡和IPTV的扣费不认可。</t>
  </si>
  <si>
    <t>电话营销-开通争议：宜昌融诚通信服务有限责任公司，转资AA。2023-04-12 14:49:34  电话营销方式办理转资，现已与用户沟通转资59元畅越冰激凌套餐+2年网龄，副卡免费。销户副卡18527826039，减免套餐差价120元，副卡赠费于7月结束，减免副卡8-10月功能费用60元，共计退费180元，系统办理主副卡预存享50元赠费立即到账，立即到账，补赠剩余80元，24小时退费到账，此费用无法抵扣往月欠费及打印发票，用户满意</t>
  </si>
  <si>
    <t>ZX202310041019001050</t>
  </si>
  <si>
    <t>刘欢</t>
  </si>
  <si>
    <t>22年Q3Q4重点客户判断省分:湖北
:被动办理宽带
:不需要
:
高级模板内容：
问题描述:用户并未要求安装宽带
第二联系方式:18671763606
销户原因:不需要
用户要求:用户并未要求安装宽带，并对费用不认可要求销户并退费产生的费用</t>
  </si>
  <si>
    <t>电话营销-开通争议：宜昌融诚通信服务有限责任公司，低消送宽带AA。经核实，21年9月通过电话营销方式推荐用户办理，免宽带月费，录入虚拟地址未实际安装。现用户表示无需使用，已取消，并登记11月8日退还23.9-10月宽带月费38元，此费用不可抵扣往月欠费及打印发票，满意。</t>
  </si>
  <si>
    <t>TS202310041301250816</t>
  </si>
  <si>
    <t>主办单位：湖北
客户类别：普通客户
10010是否打通：否
是否二次致电10015：是
是否联系：否
升级倾向：
号码归属省：湖北
SVIP等级：
1.问题类型:;
2.投诉类型:退订争议;
3.营业厅地址:;
4.位置信息:;
5.位置发生地:;
6.投诉内容:畅行会员S-包月-15元
争议金额：15元
取消业务并退费
业务自动退订失败</t>
  </si>
  <si>
    <t>电话营销-开通争议①客户投诉产生的原因：客户反映办理云加速5G畅玩加油包(湖北)的问题 
②客户投诉问题核查情况及解决方案：收到贵部转办，我司立即组织核查，电话营销-开通争议：湖北杭州翔羽线上业务代理(宜昌) ，云加速5G畅玩加油包(湖北)AA。经核查，客户反映办理云加速5G畅玩加油包(湖北)的问题，查询号码于2023-10-04 05:35:43由湖北杭州翔羽线上业务代理(宜昌)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15:07:52退费20元，业务已取消屏蔽，客户满意。 
③客户问题满意度：我司于2023-10-04 16:15:23回访客户满意； 
④回单人:黎明（872）；联系电话：07176921001</t>
  </si>
  <si>
    <t>BL202310041757560296</t>
  </si>
  <si>
    <t>袁爱群</t>
  </si>
  <si>
    <t>22年Q3Q4重点客户用户来电要求屏蔽10016的营销热线，请尽快处理，谢谢</t>
  </si>
  <si>
    <t>TS202310051013100051</t>
  </si>
  <si>
    <t>高级模板内容：
投诉问题描述:78月发票
发票类型:实缴发票
涉及月份:2023年7月、2023年8月
发票金额:329
办理渠道:无
用户要求:APP开票失败。要求后台处理、</t>
  </si>
  <si>
    <t>TS202310051010202482</t>
  </si>
  <si>
    <t>投诉工单（2021版）&gt;&gt;融合&gt;&gt;【产品及计费使用】计交费及发票&gt;&gt;无法打印发票、额度不足等</t>
  </si>
  <si>
    <t>汪兴波</t>
  </si>
  <si>
    <t>【2022年上工信部测评重保用户】【2022年上工信部测评重保用户】[该用户有申诉倾向，请注意受理态度，查询近三天工单记录，积极解决用户问题。]
高级模板内容：
投诉问题描述:用户称在联通APP打印202309月的发票，提示可打额度不足
发票类型:月结发票
涉及月份:2023年9月
发票金额:149
办理渠道:联通APP
用户要求:用户称app显示一点可打额度都没有，要求我处为其调整至149元的可打额度</t>
  </si>
  <si>
    <t>TS202310051112591694</t>
  </si>
  <si>
    <t>高级模板内容：
投诉问题描述:客户来电表示自己号卡是19元套餐，然后流量是1元1G计算
业务名称:号卡套餐
宣传渠道:营业厅
宣传内容:套餐资费为19元，流量超出按照1元1G来计算
实际情况:资费29元，流量5元1G计算
用户要求:客户来电表示套餐问题，解释不认可。请核实处理，谢谢！</t>
  </si>
  <si>
    <t>电子渠道：客户反馈办理腾讯大王卡（新）实际扣费为29元，流量为流量5元1G月租包扣费，已联系客户解释为新旧两个办理，并按客户要求转资19元腾讯大王卡，次月生效，更改日租包扣费，回访满意</t>
  </si>
  <si>
    <t>TS202310041836241327</t>
  </si>
  <si>
    <t>许福兴</t>
  </si>
  <si>
    <t>高级模板内容：
投诉问题描述:用户来电称办理的时候说的是19元一个月，现在查询到30一个月，强烈不满，要求我方尽快核实回复
业务名称:宣传与实际不符
宣传渠道:营业厅
宣传内容:办理的时候说的是19元一个月
实际情况:现在查询到30一个月
用户要求:我方尽快核实回复，否则投诉未说渠道</t>
  </si>
  <si>
    <t>电子渠道：客户反馈网上办理小天卡宣传与实际不符，已按客户要求勾选10元赠费*12个月，立即生效，另考虑客户感知，申请补赠23.9月费用合计10元，24小时内到账，此费用不可打印账单发票，另1元流量包费用，已告知客户入网第11个月，将一次性返还前面费用合计11元，客户知晓，满意</t>
  </si>
  <si>
    <t>ZX202310051424020413</t>
  </si>
  <si>
    <t>彭华昌</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</si>
  <si>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用户来电表示无法发送短信，要求我方核实处理请尽快联系。</t>
  </si>
  <si>
    <t>GZ202310051813340814</t>
  </si>
  <si>
    <t>赵明俊</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</si>
  <si>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:账号离线，刷新无效，用户要求上门检查</t>
  </si>
  <si>
    <t>GZ202310051652110234</t>
  </si>
  <si>
    <t>曾刚</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</si>
  <si>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
用户表示宽带无法使用，多次刷新无效，要求上门处理。要求师傅带路由器设备上门。</t>
  </si>
  <si>
    <t>GZ202310051649380200</t>
  </si>
  <si>
    <t>李凤琴</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</si>
  <si>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:用户表示宽带无法使用，刷新无效，要求师傅上门维修并回复（需要师傅今天上门）</t>
  </si>
  <si>
    <t>GZ202310051607212371</t>
  </si>
  <si>
    <t>李昌武</t>
  </si>
  <si>
    <t>#2022重保客户#071700832143命中精准预判服务场景:[65岁以上老人]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:用户前期因考虑转网，把光猫设备都拆了准备退给营业厅，但现在想继续使用，要去公司派人上门重新接好宽带，烦请协助处理</t>
  </si>
  <si>
    <t>GZ202310051601282315</t>
  </si>
  <si>
    <t>覃振海</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</si>
  <si>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用户表示电视看不了，提示网络开小差了，用户不清楚宽带有没有网，要求上门处理，谢谢！</t>
  </si>
  <si>
    <t>GZ202310051546332178</t>
  </si>
  <si>
    <t>302001AAA/CBSS判断签约和配置不一样，配置速率低于签约带宽
装机地址：湖北省宜昌市高新区东苑街道汕头路社区汕头路21号东苑小区7栋1单元4楼401</t>
  </si>
  <si>
    <t>GZ202310051536592091</t>
  </si>
  <si>
    <t>蒋玉龙</t>
  </si>
  <si>
    <t>宽带报障-MODEM故障
装机地址：湖北省宜昌市夷陵区东城城乡统筹发展试验区锦湖社区东方大道万科理想城32栋1单元3楼303</t>
  </si>
  <si>
    <t>GZ202310051438421648</t>
  </si>
  <si>
    <t>姚敬劬</t>
  </si>
  <si>
    <t>071700004545命中精准预判服务场景:[65岁以上老人]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要求师傅上门调试路由器，已经告知会有相关费用，认可，请师傅上门处理</t>
  </si>
  <si>
    <t>GZ202310051432321599</t>
  </si>
  <si>
    <t>魏玉美</t>
  </si>
  <si>
    <t>#2022重保客户#判断省分:湖北
获取入参:传入参数
是否本省:历史工单:有历史记录
:不存在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:客户表示家里网速非常慢，要求师傅上门查看，请处理</t>
  </si>
  <si>
    <t>GZ202310051420081507</t>
  </si>
  <si>
    <t>代阳</t>
  </si>
  <si>
    <t>#2022重保客户#宽带报障-网页打不开
装机地址：湖北省宜昌市当阳市坝陵街道办事处慈化村慈化村慈窑路136号1栋周边</t>
  </si>
  <si>
    <t>GZ202310051305470968</t>
  </si>
  <si>
    <t>叶义进</t>
  </si>
  <si>
    <t>301001光猫收发光功率异常
装机地址：湖北省宜昌市当阳市玉泉街道办事处关陵庙村关陵庙村6组97号周边</t>
  </si>
  <si>
    <t>GZ202310051246500797</t>
  </si>
  <si>
    <t>肖滨滨</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</si>
  <si>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:不能上网，pon灯闪烁，要求师傅尽快上门处理</t>
  </si>
  <si>
    <t>GZ202310051241460755</t>
  </si>
  <si>
    <t>金海燕</t>
  </si>
  <si>
    <t>网络不稳定
装机地址：湖北省宜昌市伍家岗区万寿桥街道建设社区建设新村建设新村62号1栋4单元1楼102</t>
  </si>
  <si>
    <t>GZ202310051232040655</t>
  </si>
  <si>
    <t>金宗芬</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</si>
  <si>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网速慢，强烈要求师傅上门检修</t>
  </si>
  <si>
    <t>GZ202310051226510594</t>
  </si>
  <si>
    <t>杨雪莲</t>
  </si>
  <si>
    <t>#2022重保客户#宽带报障-MODEM故障
装机地址：湖北省宜昌市枝江市迎宾大道省化生活区19栋1单元4楼402</t>
  </si>
  <si>
    <t>GZ202310051210310422</t>
  </si>
  <si>
    <t>卞正</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</si>
  <si>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:用户表示宽带网速慢无法使用，已经刷新重启无法恢复，请公司尽快处理并回复</t>
  </si>
  <si>
    <t>GZ202310051205100368</t>
  </si>
  <si>
    <t>刘春霞</t>
  </si>
  <si>
    <t>302001AAA/CBSS判断签约和配置不一样，配置速率低于签约带宽
装机地址：湖北省宜昌市西陵区绿萝路715片区绿萝路101号1栋1单元5层501户</t>
  </si>
  <si>
    <t>GZ202310051157390292</t>
  </si>
  <si>
    <t>宋红锦</t>
  </si>
  <si>
    <t>#2022重保客户##2022重保客户#判断省分:其他省分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用户反应电视不能看，蓝屏，重启机顶盒无效，请处理。</t>
  </si>
  <si>
    <t>GZ202310051141560144</t>
  </si>
  <si>
    <t>周艳阳</t>
  </si>
  <si>
    <t>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用户办的联通宽带，无法提供宽带帐号，只能用手机号派单，无法上网，请尽快联系</t>
  </si>
  <si>
    <t>GZ202310051136330095</t>
  </si>
  <si>
    <t>王锦坤</t>
  </si>
  <si>
    <t>路由器红灯常亮，wifi可以连接但显示没有网络。自行诊断显示上行连接未连接
装机地址：湖北省宜昌市西陵区葛洲坝街道石子岭社区葛洲坝合作有线宽带IPTV专用</t>
  </si>
  <si>
    <t>异网问题</t>
  </si>
  <si>
    <t>GZ202310051128420016</t>
  </si>
  <si>
    <t>李冬云</t>
  </si>
  <si>
    <t>#2022重保客户##2022重保客户#22年Q3Q4重点客户22年Q3Q4重点客户判断省分:湖北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问题（现象）描述:用户来电反映宽带无法上网要求上门维修
故障时间:2023-10-05
服务状态是否正常:是
设备灯显示:正常
错误代码:路由器能力不匹配
是否重启设备:已重启未恢复
用户要求:用户来电反映宽带无法上网要求上门维修</t>
  </si>
  <si>
    <t>GZ202310051116042373</t>
  </si>
  <si>
    <t>崔梦蝶</t>
  </si>
  <si>
    <t>#2022重保客户#101004光猫断电离线
装机地址：湖北省宜昌市西陵区东苑街道珠海路社区珠海路6号半岛花园4栋1单元24层245</t>
  </si>
  <si>
    <t>GZ202310051104022262</t>
  </si>
  <si>
    <t>邓永煌</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</si>
  <si>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
故障时间:2023-10-05
宽带是否安装IPTV:是
宽带是否可正常上网:是
是否重启设备:已重启未恢复
装机地址:湖北省宜昌市西陵区西陵街道土街头社区碧水兰庭3栋1单元26层2602户</t>
  </si>
  <si>
    <t>GZ202310051056412191</t>
  </si>
  <si>
    <t>蒋彩云</t>
  </si>
  <si>
    <t>302004光猫与签约速率不匹配（端业不匹配）
装机地址：湖北省宜昌市枝江市民主路北奥名苑小区7栋11楼1102户</t>
  </si>
  <si>
    <t>GZ202310051048182098</t>
  </si>
  <si>
    <t>胡兆芙</t>
  </si>
  <si>
    <t>071700725253命中精准预判服务场景:[65岁以上老人]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:光猫闪灯正常，刷新重启无效，请安排师傅上门核实处理并回复</t>
  </si>
  <si>
    <t>GZ202310051033111951</t>
  </si>
  <si>
    <t>吴晓峰</t>
  </si>
  <si>
    <t>无法打开网页
装机地址：湖北省宜昌市长阳县龙舟坪镇刨花板厂龙舟大道215号1栋1单元7楼702</t>
  </si>
  <si>
    <t>GZ202310051018401787</t>
  </si>
  <si>
    <t>管春艳</t>
  </si>
  <si>
    <t>302004光猫与签约速率不匹配（端业不匹配）
装机地址：湖北省宜昌市夷陵区鸦鹊岭镇黄金堂村一组81号周边</t>
  </si>
  <si>
    <t>GZ202310050959211588</t>
  </si>
  <si>
    <t>胡继萍</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</si>
  <si>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</si>
  <si>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GZ202310050954011527</t>
  </si>
  <si>
    <t>刘云洲</t>
  </si>
  <si>
    <t>无法打开网页
装机地址：湖北省宜昌市远安县鸣凤镇航天社区环城路2巷2号领秀天下小区33栋一单元1楼101</t>
  </si>
  <si>
    <t>GZ202310050922121256</t>
  </si>
  <si>
    <t>邓平</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</si>
  <si>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断网几天了，请尽快处理</t>
  </si>
  <si>
    <t>GZ202310050921591252</t>
  </si>
  <si>
    <t>梁晶</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</si>
  <si>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入户光纤线断了，要求师傅上门维修。</t>
  </si>
  <si>
    <t>GZ202310050917131221</t>
  </si>
  <si>
    <t>曹小琴</t>
  </si>
  <si>
    <t>宽带报障-宽带频繁掉线
装机地址：湖北省宜昌市长阳县长阳乡镇营服中心4G-CPE项目卡131-6561-6084号</t>
  </si>
  <si>
    <t>GZ202310050904021108</t>
  </si>
  <si>
    <t>占焕云</t>
  </si>
  <si>
    <t>#2022重保客户##2022重保客户#22年Q3Q4重点客户【2022年上工信部测评重保用户】22年Q3Q4重点客户22年Q3Q4重点客户判断省分:其他省分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问题（现象）描述:用户来电称换了新电视后IPTV无法观看电视
故障时间:2023-10-05
宽带是否安装IPTV:是
宽带是否可正常上网:是
是否重启设备:已重启未恢复</t>
  </si>
  <si>
    <t>GZ202310050801140803</t>
  </si>
  <si>
    <t>张建华</t>
  </si>
  <si>
    <t>#2022重保客户#宽带报障-网页打不开
装机地址：湖北省宜昌市当阳市玉阳街道办事处付家岗社区付家岗社区付岗6巷5号1栋周边</t>
  </si>
  <si>
    <t>GZ202310050739090760</t>
  </si>
  <si>
    <t>张瑞</t>
  </si>
  <si>
    <t>网速过慢
装机地址：湖北省宜昌市西陵区葛洲坝街道石子岭社区葛洲坝合作有线宽带IPTV专用</t>
  </si>
  <si>
    <t>GZ202310050736160757</t>
  </si>
  <si>
    <t>王玉翠</t>
  </si>
  <si>
    <t>宽带报障-宽带频繁掉线
装机地址：湖北省宜昌市远安县洋坪镇万家咀村3组150号周边</t>
  </si>
  <si>
    <t>GZ202310050335210682</t>
  </si>
  <si>
    <t>周立海</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</si>
  <si>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故障时间:2023-10-05
服务状态是否正常:是
设备灯显示:正常
错误代码:无
是否重启设备:已重启未恢复
装机地址:湖北省宜昌市秭归县秭归乡镇营服中心4G-CPE项目新号码池
用户要求:安排工作人员上门维修，请求后台协助处理，谢谢</t>
  </si>
  <si>
    <t>GZ202310050010130591</t>
  </si>
  <si>
    <t>李慧婷</t>
  </si>
  <si>
    <t>网速过慢一直4G重启后也一直4G
装机地址：湖北省宜昌市西陵区体育场路31号湖北三峡职业技术学院校园网专用</t>
  </si>
  <si>
    <t>GZ202310042314020521</t>
  </si>
  <si>
    <t>肖旋</t>
  </si>
  <si>
    <t>客户使用手厅一键诊断功能进行宽带故障诊断，诊断结果：1、您的路由器与签约速率不匹配，建议您更换路由器解决。详情可咨询10010。，故障描述：宽带无法上网
装机地址：湖北省宜昌市伍家区宝塔河街办城东大道180号东南岸7栋1单元10楼1003</t>
  </si>
  <si>
    <t>GZ202310042313590520</t>
  </si>
  <si>
    <t>客户使用手厅一键诊断功能进行宽带故障诊断，诊断结果：1、您的路由器与签约速率不匹配，建议您更换路由器解决。详情可咨询10010。，故障描述：，故障描述：宽带无法上网
装机地址：湖北省宜昌市伍家区宝塔河街办城东大道180号东南岸7栋1单元10楼1003</t>
  </si>
  <si>
    <t>GZ202310042307410510</t>
  </si>
  <si>
    <t>胡航俊</t>
  </si>
  <si>
    <t>IPTV内容不完整/无法使用</t>
  </si>
  <si>
    <t>GZ202310042129350123</t>
  </si>
  <si>
    <t>陈鑫</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</si>
  <si>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</si>
  <si>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GZ202310042111300014</t>
  </si>
  <si>
    <t>伍业浩</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</si>
  <si>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用户表示宽带上网网速慢，严重影响正常使用，请尽快处理并回复</t>
  </si>
  <si>
    <t>GZ202310042059322440</t>
  </si>
  <si>
    <t>龙彪</t>
  </si>
  <si>
    <t>#2022重保客户##2022重保客户#302001AAA/CBSS判断签约和配置不一样，配置速率低于签约带宽
装机地址：湖北省宜昌市伍家区白沙路中建之星6栋1单元23楼2301</t>
  </si>
  <si>
    <t>GZ202310042023162163</t>
  </si>
  <si>
    <t>赵美铃</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</si>
  <si>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:光猫红灯，不能上网，要求师傅明天上午上门处理</t>
  </si>
  <si>
    <t>GZ202310041958511988</t>
  </si>
  <si>
    <t>沈若涵</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</si>
  <si>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</si>
  <si>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GZ202310041944061885</t>
  </si>
  <si>
    <t>穆仙燕</t>
  </si>
  <si>
    <t>光猫光信号闪红灯
装机地址：湖北省宜昌市西陵区学院街道东正街社区西陵一路13号宜昌联通公司融合宽带项目专用</t>
  </si>
  <si>
    <t>GZ202310041922281710</t>
  </si>
  <si>
    <t>罗成玲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</si>
  <si>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</si>
  <si>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GZ202310041908041595</t>
  </si>
  <si>
    <t>林冬梅</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</si>
  <si>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问题（现象）描述:电视无法观看，要求上门维修，地址：湖北省宜昌市伍家区同强路秋语台1栋1单元31楼3104
故障时间:2023-10-04
宽带是否安装IPTV:是
宽带是否可正常上网:是
是否重启设备:已重启未恢复</t>
  </si>
  <si>
    <t>GZ202310041819071266</t>
  </si>
  <si>
    <t>王思伟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</si>
  <si>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</si>
  <si>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GZ202310041754461029</t>
  </si>
  <si>
    <t>杜承平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</si>
  <si>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电视不能看，提示认证超时，重启了还是不行，尽快安排师傅上门处理并回复</t>
  </si>
  <si>
    <t>GZ202310041650000611</t>
  </si>
  <si>
    <t>张阳</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</si>
  <si>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18507202043
071703692586
湖北省宜昌市西陵区学院街道环城东路社区环城东路社区木桥街汇济药方隔壁
注册灯闪，请尽快联系维修</t>
  </si>
  <si>
    <t>GZ202310041632090488</t>
  </si>
  <si>
    <t>周莉</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</si>
  <si>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客户表示已多次来电刷新重启，都无法使用，强烈要求安排工作人员上门处理，要求加急处理</t>
  </si>
  <si>
    <t>固网质量：湖北省宜昌市兴山县古夫镇兴隆商苑宝丰路9号1单元1层102（兴鑫药店）AA.用户反映宽带故障问题，联系客户表示已恢复，已能正常使用，满意。</t>
  </si>
  <si>
    <t>GZ202310041555420231</t>
  </si>
  <si>
    <t>秦秀梅</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</si>
  <si>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用户反映宽带无法使用，光猫红灯，用户要求马上处理，请处理并回复</t>
  </si>
  <si>
    <t>GZ202310041324241637</t>
  </si>
  <si>
    <t>李新梅</t>
  </si>
  <si>
    <t>宽带报障-宽带频繁掉线
装机地址：湖北省宜昌市伍家区东山大道山水华庭17栋2单元5楼504</t>
  </si>
  <si>
    <t>GZ202310032024010604</t>
  </si>
  <si>
    <t>卢大春</t>
  </si>
  <si>
    <t>用户来电反映宽带071700918198从2023年10月03日开始无法上网，故障地址湖北省宜昌市远安县洋坪镇S456县道徐家棚村2组156号周边，联系电话18672104226，请处理，谢谢！</t>
  </si>
  <si>
    <t>GZ202310031908430100</t>
  </si>
  <si>
    <t>刘永生</t>
  </si>
  <si>
    <t>071704017062命中精准预判服务场景:[65岁以上老人]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:不能上网，刷新无效，要求师傅上门处理。</t>
  </si>
  <si>
    <t>GZ202310031728261888</t>
  </si>
  <si>
    <t>魏生斌</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</si>
  <si>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在线坚持要求人员上门维修，请尽快处理并回复</t>
  </si>
  <si>
    <t>固网派送失败，自动退单,</t>
  </si>
  <si>
    <t>GZ202310031123031835</t>
  </si>
  <si>
    <t>杨先桃</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</si>
  <si>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问题（现象）描述:用户表示今天宽带无法使用，要求上门处理
故障时间:2023-10-03
服务状态是否正常:是
设备灯显示:正常
错误代码:无
是否重启设备:已重启未恢复
装机地址:湖北省宜昌市夷陵区雾渡河镇茅坪河居委会夷陵雾渡河营服中心4G-CPE项目无资源地址
用户要求:尽快处理</t>
  </si>
  <si>
    <t>GZ202310011327240076</t>
  </si>
  <si>
    <t>田从俊</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</si>
  <si>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宽带无法上网，刷新无效</t>
  </si>
  <si>
    <t>GZ202310010953210752</t>
  </si>
  <si>
    <t>刘爽</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</si>
  <si>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问题（现象）描述:用户来电称宽带无法上网
故障时间:2023-10-01
服务状态是否正常:否
设备灯显示:红灯
错误代码:无
是否重启设备:已重启未恢复
用户要求:用户要求尽快安排工程师上门处理。</t>
  </si>
  <si>
    <t>GZ202309260737241137</t>
  </si>
  <si>
    <t>宽带报障-网速慢
装机地址：湖北省宜昌市西陵区宜昌联通CBSS项目专用CPE地址</t>
  </si>
  <si>
    <t>ZX202310041648091466</t>
  </si>
  <si>
    <t>林春松</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</si>
  <si>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第二联系电话:无</t>
  </si>
  <si>
    <t>号码关停：本地异常号卡语音半停AA。经核实，客户号码因本地异常号卡语音半停而局方停机，根据相关要求进行关停处理。已请其回传以下资料：身份证正、反面照，及风险告知书至13032700872微信号，审核通过后为用户办理开机。如该号码2023年二次局方停机则无法支持开机，客户表示知晓。</t>
  </si>
  <si>
    <t>ZX202310040945070788</t>
  </si>
  <si>
    <t>宗心茹</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</si>
  <si>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265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投诉问题描述:用户来电要求前台在线将本机局方半停办理开机，前台查询后解释无效需协助处理谢谢。
用户状态为:局方半停
停机原因:?本地异常号卡语音半停（机主停机之日起30天内在中国联通APP进行自助复通，如逾期需前往营业厅办理，原则复机一次）
前台是否按流程解释:是
用户要求:在线开机
第二联系电话:18291141621</t>
  </si>
  <si>
    <t>号码关停：本地异常号卡语音半停AA。已请客户回传以下资料：身份证正、反面照，手持证件正面照及开机承诺函至1141365830@qq.com，审核通过后办理开机。如该号码再次被举报则永久关停，客户知晓。已发送用户邮箱1983804113@qq.com</t>
  </si>
  <si>
    <t>ZX202310041456530587</t>
  </si>
  <si>
    <t>黄培龙</t>
  </si>
  <si>
    <t>:不认可
判断省分:湖北
node_134:
获取入参:
node_180:
判断局方停机状态:
:
node_223::关停原因带“断卡、实时换机、境外漫游”字眼
:不认可
:
高级模板内容：
投诉问题描述:在异地，要求我方线上复机
用户状态为:局方半停
停机原因:本地异常号卡语音半停（机主停机之日起30天内在中国联通APP进行自助复通，如逾期需前往营业厅办理，原则复机一次）
前台是否按流程解释:是
用户要求:尽快处理
第二联系电话:无</t>
  </si>
  <si>
    <t>号码关停：本地异常号卡语音半停AA。用户反映局方停机问题，经核实，根据相关要求进行关停处理，已请其回传一张照片：风险告知书+身份证正面+SIM卡背面照+签字至13032700872宜昌联通微信号，审核通过后为用户办理开机。现号码已成功开机，满意。</t>
  </si>
  <si>
    <t>ZX202310041418480294</t>
  </si>
  <si>
    <t>赵江浩</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</si>
  <si>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355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投诉问题描述:用户来电要求我方线上复机，已在线解释，用户不认可，请协助处理
用户状态为:局方半停
停机原因:本地异常号卡语音半停（机主停机之日起30天内在中国联通APP进行自助复通，如逾期需前往营业厅办理，原则复机一次）
前台是否按流程解释:是
用户要求:复机
第二联系电话:18233037976</t>
  </si>
  <si>
    <t>ZX202310041324022450</t>
  </si>
  <si>
    <t>高级模板内容：
投诉问题描述:详见工单ZX202310031419210116，用户称问题没有得到解决，已按前期处理结果解释，用户不认可，要求再次反馈处理
用户状态为:非实名停机
停机原因:非实名停机
前台是否按流程解释:是
用户要求:在线复机，称自己在异地
第二联系电话:没有其他联系方式</t>
  </si>
  <si>
    <t>ZX202310051047571467</t>
  </si>
  <si>
    <t>庾双全</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</si>
  <si>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-2506:43:565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投诉问题描述:用户号卡封停，现在异地，要求线上复机
用户状态为:局方停机
停机原因:集团鹰眼监测诈骗停机（异常换机）：首次关停可携带本人有效证件、本机号卡到归属地自营厅核验签署承诺书复机一次
前台是否按流程解释:是
用户要求:要求线上复机
第二联系电话:13972024676</t>
  </si>
  <si>
    <t>号码关停：集团鹰眼监测诈骗停机（异常换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</si>
  <si>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ZX202310041943150015</t>
  </si>
  <si>
    <t>王静亚</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</si>
  <si>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-0418:43:225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投诉问题描述:用户对本机局方停机不认可，称老年人使用。下午才收到快递，无法去营业厅
用户状态为:局方停机
停机原因:集团鹰眼监测诈骗停机（异常换机）：首次关停可携带本人有效证件、本机号卡到就归属营厅核验签署承诺书复机一次
前台是否按流程解释:是
用户要求:加急联系开机
第二联系电话:18972601710</t>
  </si>
  <si>
    <t>ZX202310041546290978</t>
  </si>
  <si>
    <t>程曼</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</si>
  <si>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-0414:18:245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投诉问题描述:用户来电说明被局方停机
用户状态为:局方停机
停机原因:集团鹰眼诈骗-图数据库通联模型：首次关停可携带本人有效证件到号码归属地自营厅核验签署法律风险告知书复机一次.
前台是否按流程解释:是
用户要求:开机
第二联系电话:15927690259</t>
  </si>
  <si>
    <t>号码关停：集团鹰眼诈骗-图数据库通联模型AA。用户反映局方停机问题，经核实，根据相关要求进行关停处理，已请其回传一张照片：风险告知书+身份证正面+SIM卡背面照+签字至13032700872宜昌联通微信号，审核通过后为用户办理开机。现号码已成功开机，满意。</t>
  </si>
  <si>
    <t>ZX202310050817110545</t>
  </si>
  <si>
    <t>庄久庭</t>
  </si>
  <si>
    <t>22年Q3Q4重点客户:不认可
判断省分:湖北
node_134:
获取入参:
node_180:
判断局方停机状态:
:
node_223::关停原因带“断卡、实时换机、境外漫游”字眼
:不认可
:
高级模板内容：
投诉问题描述:用户来电称号码被封停了，前台解释无效，用户不愿通过中国联通APP进行二次实人认证，要求后台协助处理，谢谢
用户状态为:局方半停
停机原因:静默号卡关停模型（风险打标）：信安风险打标语音半停，24小时内手厅进行二次实人认证或到号码归属自有营业厅核验。
前台是否按流程解释:是
用户要求:后台协助处理，谢谢
第二联系电话:13094160678</t>
  </si>
  <si>
    <t>号码关停：静默号卡关停模型（风险打标）AA，根据相关要求进行关停处理。已请客户手厅二次实人认证，或机主本人携带身份证到厅办理复机，客户知晓</t>
  </si>
  <si>
    <t>ZX202310051100511583</t>
  </si>
  <si>
    <t>张保金</t>
  </si>
  <si>
    <t>:不认可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41:315、复通指引:6、信安近60天复机次数:--&gt;系统判断的原因分类是否明确:
高级模板内容：
投诉问题描述:客户来电反映：本机现在状态局方半停：已按口径解释，客户不认可，客户不愿自助复开，也不愿去营业厅，客户现在是在外地，要求我方线上复开，请协助处理谢谢
用户状态为:局方半停
停机原因:断卡2.0-湖北30天及以上睡眠卡风险用户打标（公众市场6月7日三无）
前台是否按流程解释:是
用户要求:客户来电反映：本机现在状态局方半停：已按口径解释，客户不认可，客户不愿自助复开，也不愿去营业厅，客户现在是在外地，要求我方线上复开，请协助处理谢谢
第二联系电话:18808602008</t>
  </si>
  <si>
    <t>号码关停：静默号卡关停模型（风险打标）AA。用户反映号码关停问题，经核实，需用户持身份证原件通过【中国联通APP】操作二次实人认证、或自营厅操作风险用户二次实人认证，现已认证成功号码开机，满意。</t>
  </si>
  <si>
    <t>ZX202310051012521201</t>
  </si>
  <si>
    <t>咨询工单（2021版）&gt;&gt;跨域业务&gt;&gt;异地实名补登</t>
  </si>
  <si>
    <t>曹俊杰</t>
  </si>
  <si>
    <t>:不认可
判断省分:湖北
node_134:
获取入参:
node_180:
判断局方停机状态:非实名停机
:
判定是否二代身份证入网/是否为移网号码::不认可/办理失败
:异地
:不认可
:不认可
:仅咨询实名制问题
:
用户来电称自己在外地营业厅咨询了，无法实名补登记，请后台协助处理</t>
  </si>
  <si>
    <t>号码关停：其他+签名不合规AA。用户反映号码停机，经核实，因签名不合规导致停机，已建议客户添加王卡官微微信号18671710010审核开机，已申请五天临时开机，用户满意。</t>
  </si>
  <si>
    <t>ZX202310051033551353</t>
  </si>
  <si>
    <t>陈家亮</t>
  </si>
  <si>
    <t>:不认可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-0412:52:425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投诉问题描述:用户号码已经停机，超出APP认证时间，现前往营业厅办理复机，但营业厅人员告知无法办理
用户状态为:局方半停
停机原因:新入网未正常使用半停（机主停机之日起30天内手厅自助复通，如逾期前往营业厅办理，原则复机一次）
前台是否按流程解释:是
用户要求:在线复机
第二联系电话:15871568126</t>
  </si>
  <si>
    <t>号码关停：新入网未正常使用半停AA，根据相关要求进行关停处理。已请其回传一张照片：风险告知书+身份证正面+SIM卡背面照+签字至17671348103宜昌联通微信号，客户知晓。</t>
  </si>
  <si>
    <t>TS202310051401540793</t>
  </si>
  <si>
    <t>肖友平</t>
  </si>
  <si>
    <t>【2022年上工信部测评重保用户】【2022年上工信部测评重保用户】
高级模板内容：
投诉问题描述:用户要求实名认证，手机号码不在身边，无法进行实名认证
用户状态:非实名停机
停机原因:非实名停机
第二联系电话:13177092691
用户要求:复通</t>
  </si>
  <si>
    <t>号码关停：非实名停机AA，经核实客户号码因因非实名停机规则无法满足客户使用需求，入网已明示相关规则，用户属资料不齐需实名补登记，现申请临时开机，有效期5天，仅限开通一次，已联系用户可登陆中国联通APP【实名制补登记】，如不行则需到自营厅做身份证cBSS【实人认证】。满意</t>
  </si>
  <si>
    <t>ZX202310041529270842</t>
  </si>
  <si>
    <t>母应婷</t>
  </si>
  <si>
    <t>:不认可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投诉问题描述:用户局方半停，不愿到厅办理，要求线上复通
用户状态为:局方半停
停机原因:无
前台是否按流程解释:是
用户要求:请尽快处理
第二联系电话:18786856081</t>
  </si>
  <si>
    <t>号码关停：新入网未正常使用半停AA。用户反映新入网未正常使用半停，已请客户回传以下资料：身份证正、反面照，SIM卡及开机承诺函至13032700872微信号，审核通过后办理开机。如该号码再次被举报则永久关停，客户表示知晓。</t>
  </si>
  <si>
    <t>TS202310041637241005</t>
  </si>
  <si>
    <t>王亚民</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</si>
  <si>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反应问题涉及场景:未经同意订购业务
产品名称:联通爱听-职场精英20元包
争议月份:2023年9月、2023年10月
是否承诺退费:是
承诺退费金额:40
是否取消业务（如取消失败，需加上系统报错的提示）:否
是否需要回复:否
用户要求:退费</t>
  </si>
  <si>
    <t>BL202310051316460247</t>
  </si>
  <si>
    <t>余伶俐</t>
  </si>
  <si>
    <t>&gt;业务号码&gt;071700113145；&gt;号码归属地&gt;宜昌；&gt;产品名称&gt;教育会员，萌果ai学；&gt;产品代码&gt;无，无；&gt;产品编码&gt;2400078000，2400013352；&gt;订购时间&gt;2023-10-0416:39:20，2023-06-2118:27:26；&gt;核查情况&gt;平台故障；&gt;不规范定制分类&gt;平台故障，无法判责；&gt;退费金额&gt;25元，20元；&gt;退费时间&gt;2023年10月5日；&gt;投诉内容&gt;	判断省分:湖北
:增值业务费用争议（含炫彩通信助理包云盘版等组合类增值业务）
:固网
:是
:不认可
:小于等于500元，且仅限单倍、月份不超过12个月
:
高级模板内容：
赔付类型：:增值业务争议
CBSS账单扣费名称：:教育会员，	萌果ai学
办理渠道:无
赔付月份：:2023年10月
返还倍率:单倍
赔付金额：:45
是否已经取消业务:是
是否承诺退费：:是
用户是否需要回复：:否
用户要求：:用户要求退费，谢谢</t>
  </si>
  <si>
    <t>BL202310041509090100</t>
  </si>
  <si>
    <t>刘理</t>
  </si>
  <si>
    <t>&gt;业务号码&gt;071700503509；&gt;号码归属地&gt;宜昌；&gt;产品名称&gt;唱吧，飞咪玩具大世界；&gt;产品代码&gt;无；&gt;产品编码&gt;2400081800，2400036500；&gt;订购时间&gt;2023-08-1914:19:21，2023-08-0916:10:55；&gt;核查情况&gt;平台故障；&gt;不规范定制分类&gt;平台故障，无法判责；&gt;退费金额&gt;50元；&gt;退费时间&gt;2023-10-05；&gt;投诉内容&gt;
:增值业务争议
判断省分:湖北
:固网
:是
:不认可
:小于等于500元，且仅限单倍、月份不超过12个月
:
高级模板内容：
赔付类型：:增值业务争议
CBSS账单扣费名称：:_TV增值-应用-教育，TV增值-应用-音乐
办理渠道:iptv
赔付月份：:2023年10月
返还倍率:单倍
赔付金额：:50
是否已经取消业务:是
是否承诺退费：:是
用户是否需要回复：:否
用户要求：:直接退</t>
  </si>
  <si>
    <t>BL202310041758560311</t>
  </si>
  <si>
    <t>&gt;业务号码&gt;071700699518；&gt;号码归属地&gt;宜昌；&gt;产品名称&gt;徕吧对战，飞咪玩具大世界；&gt;产品代码&gt;无；&gt;产品编码&gt;2400024710，2400036500；&gt;订购时间&gt;2023-08-2815:41:40，2023-08-0320:19:46；&gt;核查情况&gt;平台故障；&gt;不规范定制分类&gt;平台故障，无法判责；&gt;赠费金额&gt;90元，75元；&gt;赠费时间&gt;2023.10.05；&gt;投诉内容&gt;
高级模板内容：
赔付类型：:增值业务争议
CBSS账单扣费名称：:增值业务费_TV增值-应用-教育_TV增值-应用-教育，增值业务费_TV增值-应用-游戏_TV增值-应用-游戏
办理渠道:无法核实
赔付月份：:2023年8月、2023年9月、2023年10月
返还倍率:单倍
赔付金额：:165
是否已经取消业务:是
是否承诺退费：:是
用户是否需要回复：:否
用户要求：:退费</t>
  </si>
  <si>
    <t>BL202310041649371748</t>
  </si>
  <si>
    <t>&gt;业务号码&gt;071700717536；&gt;号码归属地&gt;宜昌；&gt;产品名称&gt;	果果乐园，	教育会员；&gt;产品代码&gt;24000008，24000780；&gt;产品编码&gt;2400000834，2400078000；&gt;订购时间&gt;2023-08-2317:21:00，2023-08-2316:28:45；&gt;核查情况&gt;平台故障；&gt;不规范定制分类&gt;平台故障，无法判责；&gt;退费金额&gt;87元,75元；&gt;退费时间&gt;2023/10/05；&gt;投诉内容&gt;判断省分:其他省分
:增值业务争议
判断省分:湖北
:固网
:是
:不认可
:小于等于500元，且仅限单倍、月份不超过12个月
:
高级模板内容：
赔付类型：:增值业务争议
CBSS账单扣费名称：:TV增值-应用-教育
办理渠道:各平台查询显示无
赔付月份：:2023年8月、2023年9月、2023年10月
返还倍率:单倍
赔付金额：:162
是否已经取消业务:是
是否承诺退费：:是
用户是否需要回复：:否
用户要求：:退费</t>
  </si>
  <si>
    <t>BL202310041843120925</t>
  </si>
  <si>
    <t>王大选</t>
  </si>
  <si>
    <t>&gt;业务号码&gt;13040952769&gt;号码归属地&gt;宜昌；&gt;产品名称&gt;AI留声机共享包钻石版25元-沃阅读；&gt;产品代码&gt;66002655；&gt;产品编码&gt;6600265500；&gt;订购时间&gt;2023-09-2812:33:43；&gt;核查情况&gt;平台故障；&gt;不规范定制分类&gt;平台故障，无法判责；&gt;退费金额&gt;25元；&gt;退费时间&gt;2023年10月5日&gt;投诉内容&gt;
高级模板内容：
赔付类型：:增值业务争议
CBSS账单扣费名称：:增值业务-AI留声机共享包钻石版25元-沃阅读
办理渠道:SP接入
赔付月份：:2023年9月
返还倍率:单倍
赔付金额：:25
是否已经取消业务:是
是否承诺退费：:是
用户是否需要回复：:否
用户要求：:退费</t>
  </si>
  <si>
    <t>BL202310041513020171</t>
  </si>
  <si>
    <t>苏华</t>
  </si>
  <si>
    <t>&gt;业务号码&gt;13177051556；&gt;号码归属地&gt;宜昌；&gt;产品名称&gt;欢趣彩铃10元包月；&gt;产品代码&gt;49007723；&gt;产品编码&gt;4900772300；&gt;订购时间&gt;2023-10-0310:13:01；&gt;核查情况&gt;平台故障；&gt;不规范定制分类&gt;平台故障，无法判责；&gt;退费金额&gt;10元；&gt;退费时间&gt;2023-10-05；&gt;投诉内容&gt;
高级模板内容：
赔付类型：:增值业务争议
CBSS账单扣费名称：:欢趣彩铃10元包月
SP产品ID/元素ID：:4900772300
办理渠道:无
赔付月份：:2023年10月
返还倍率:单倍
赔付金额：:10
是否已经取消业务:是
是否承诺退费：:是
用户是否需要回复：:否
用户要求：:退费</t>
  </si>
  <si>
    <t>BL202310050954391844</t>
  </si>
  <si>
    <t>郑善春</t>
  </si>
  <si>
    <t>&gt;业务号码&gt;13177072195；&gt;号码归属地&gt;宜昌；&gt;产品名称&gt;云游彩铃15元包月，哔哩哔哩15G流量加会员月包；&gt;产品代码&gt;49007497，80006723；&gt;产品编码&gt;4900749700，8000672300；&gt;订购时间&gt;2023-09-2713:41:20，2023-09-0223:08:31；&gt;核查情况&gt;平台故障；&gt;不规范定制分类&gt;平台故障，无法判责；&gt;退费金额&gt;30元，50元；&gt;退费时间&gt;2023年10月5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CBSS账单扣费名称：:5G加油包29元10GB（立即生效）、哔哩哔哩15G流量加会员月包、云游彩铃15元包月
SP产品ID/元素ID：:5G加油包29元10GB（立即生效）、哔哩哔哩15G流量加会员月包、云游彩铃15元包月
办理渠道:无
赔付月份：:2023年10月、2023年9月
返还倍率:单倍
赔付金额：:138
是否已经取消业务:是
是否承诺退费：:是
用户是否需要回复：:否
用户要求：:用户要求退费，请协助处理，谢谢</t>
  </si>
  <si>
    <t>TS202310042350432305</t>
  </si>
  <si>
    <t>王刚</t>
  </si>
  <si>
    <t>主办单位：湖北
客户类别：普通客户
10010是否打通：否
是否二次致电10015：是
是否联系：否
升级倾向：
号码归属省：湖北
SVIP等级：
1.问题类型:;
2.投诉类型:退订争议;
3.营业厅地址:;
4.位置信息:;
5.位置发生地:;
6.投诉内容:;
20元14GB全国流量7天包-6个月协议期;
5G-好书畅读会员包
争议金额：120元
取消业务并退费
业务已全部自动退订成功</t>
  </si>
  <si>
    <t>计费争议-SP扣费：①客户投诉产生的原因：5G-好书畅读会员包。 
②客户投诉问题核查情况及解决方案：收到贵部转办后，我司立即组织调查。经核实，用户订购产品名称沃阅读-5G-好书畅读会员包，产品代码为90559，订购时间，取消时间为23年9月，15元/月，合计扣费8个月，累计产生费用合计120元，订购方式为集团统一认证平台” 短信验证码，有二次确认过程，不存在订购违规现象。考虑用户使用感知，网站方已取消屏蔽并于三个工作日内退费120元到账，此费用不可抵扣往月欠费及打印发票；另由湖北省分公司电子商务部办理的20元14GB全国流量7天包-6个月协议期不满，已取消，另为用户办理 预存话费享50元话费优惠（湖北），另申请10元费用于24小时内到账，此费用不可打印发票，我司2023-10-05 15:43:49联系客户解释。
③客户问题满意度：满意。 
④回单人：田群、联系方式：07176921001</t>
  </si>
  <si>
    <t>TS202310050950522003</t>
  </si>
  <si>
    <t>韩文明</t>
  </si>
  <si>
    <t>判断省分:其他省分
:增值业务争议
判断省分:湖北
:固网
:是
:不认可
:大于500元
:
高级模板内容：
投诉问题描述:用户表示家里小孩订购的业务，要求把费用退回，请后台协助办理，谢谢！之前有过退费记录，前台无法承诺退费
争议业务名称:智享音乐
受理渠道:IPTV
争议月份:2023年10月
争议费用:29
一线客服在系统里:已取消
是否承诺退费:否
用户要求:退费</t>
  </si>
  <si>
    <t>计费争议-SP扣费：经核实，用户订购产品名称智享音乐元，产品代码为2400006421，订购时间9月，取消时间为23年10月，29元/月，合计扣费2个月，累计产生费用合计58元，订购方式为集团统一认证平台” 短信验证码，有二次确认过程，不存在订购违规现象。考虑用户使用感知，考虑到用户使用感知为用户办理预存话费享50元话费优惠（湖北），另为您申请8元于10月10日前到账，此费用不可抵扣往月欠费及打印发票，满意。</t>
  </si>
  <si>
    <t>TS202310041623130633</t>
  </si>
  <si>
    <t>判断省分:其他省分
:增值业务争议
判断省分:湖北
:移网
:在补救范围内
:不认可
:大于500元
:
高级模板内容：
投诉问题描述:不知情开通要求退还从开通到现在的费用请回复谢谢
争议业务名称:视频彩铃乐享会员6元版
受理渠道:未查询到
争议月份:2023年10月
争议费用:6
一线客服在系统里:已取消
是否承诺退费:否
用户要求:要去加急核实回复谢谢</t>
  </si>
  <si>
    <t>计费争议-SP扣费：用户反映视频彩铃乐享会员6元版业务开通问题，经核实，客户订购产品名称为视频彩铃乐享会员6元版，产品代码为49004981，SP标识为90115 ，推广短信链接订购，订购时间2021-10-26 11:24:39，累计产生费用共计144元，前期活动已返6元故退费138元，有二次确认过程，不存在订购违规现象。考虑客户使用感知，网站方已取消屏蔽并于24小时退费138元话费方式到账，此费用可抵扣月租，不可打印账单发票，满意。</t>
  </si>
  <si>
    <t>TS202310041439230599</t>
  </si>
  <si>
    <t>高级模板内容：
投诉问题描述:用户对腾讯王者荣耀30元扣费390元不认可，中国联通老是推送短信就自动扣钱，用户没有点击没有下载此APP，导致用户停机不满前台已解释已退费用户要求核实是什么原因为什么会扣费，昨天9-11点半推送了18次扣了390元，请后台协助处理
争议业务名称:增值业务-腾讯王者荣耀30元
受理渠道:无
争议月份:2023年10月
争议费用:390
一线客服在系统里:已取消
是否承诺退费:是
用户要求:加急</t>
  </si>
  <si>
    <t>计费争议-SP扣费：用户反映腾讯王者荣耀30元 业务开通问题，经核实，客户订购产品名称为腾讯王者荣耀30元 ，产品代码为21000982，SP标识为89286，推广短信链接订购，订购时间10.4，累计产生费用共计420元，有二次确认过程，不存在订购违规现象。考虑客户使用感知，网站方已取消屏蔽，申请退本月费用，前期已退390元，现补申请退30元，24小时到帐，此费用不要可打印发票，满意。</t>
  </si>
  <si>
    <t>TS202310041947310101</t>
  </si>
  <si>
    <t>丁捷</t>
  </si>
  <si>
    <t>高级模板内容：
投诉问题描述:称自己没有开通过，对产生的费用不认可，要求查询谁给自己开通的（前台查询都是自己开的），不认可，情绪激动，一直骂人
业务名称:沃悦读同步学钻石会员20元包，云游彩铃15元包月，	云加速（专业版），	腾讯视频10G流量加会员月包
争议月份:2023年9月、2023年10月
争议金额:0
办理渠道:无
前台是否取消:未取消
用户要求:核实回复，提及投诉，工信部。称乱扣费，还要求把自己的所有号码都销户</t>
  </si>
  <si>
    <t>计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用户订购产品增值业务-云加速，产品代码为98177，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短信验证码，有二次确认过程，不存在订购违规现象。考虑用户使用感知，网站方已取消屏蔽并于三个工作日内退费40元到账，此费用不可抵扣往月欠费及打印发票，客户满意。</t>
  </si>
  <si>
    <t>TS202310041753570428</t>
  </si>
  <si>
    <t>彭运文</t>
  </si>
  <si>
    <t>高级模板内容：
投诉问题描述:对招联分期5G99元直降1200（社会渠道36期）（湖北）不认可，不知情办理，且对副卡15629387200开通的自然拼读钻石会员卡、20元20GB夜间包（立即生效）、夜间包月费5折活动（6个月）-立即生效不认可
产品名称:招联分期5G99元直降1200（社会渠道36期）（湖北）
办理时间:2023-01-12
办理渠道:夷陵小溪塔平云合作厅
用户要求:核查处理</t>
  </si>
  <si>
    <t>计费争议-SP扣费：用户反映自然拼读钻石会员卡业务开通问题，经核实，客户订购产品名称为自然拼读钻石会员卡，产品代码为66001422，SP标识为 90559 ，推广短信链接订购，订购时间2023-09-27 11:01:43，累计产生费用共计40元，有二次确认过程，不存在订购违规现象。考虑客户使用感知，网站方已取消屏蔽并于三个工作日内退费40元话费方式到账，此费用可抵扣月租，不可打印账单发票，另用户15629387200订购20元20GB夜间包（5折），经核实为2023-09-28 19:14:08  在网站上订购，已取消，考虑用户感知，申请退23.9-10月费用，合计20元，24小时到帐，此费用不可打印发票，关于用户反馈招联分期5G99元直降1200（社会渠道36期）（湖北）的问题，用户表示营业厅已经给他说清楚了，自己知悉无问题，满意。</t>
  </si>
  <si>
    <t>TS202310041753230413</t>
  </si>
  <si>
    <t>贺必海</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</si>
  <si>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202309月增值业务费:增值业务-畅行会员S-包月-15元15
争议金额:15.00
需要退订业务:否</t>
  </si>
  <si>
    <t>计费争议-SP扣费①客户基本资料：业务号码：13032733978、客户姓名：贺心海、套餐情况：幸福家家乐39元套餐；客户反映增值业务扣费的问题； 
②首次联系客户时间：2023-10-04 09:54:00
③投诉核查处理情况：收到贵部转办，我司立即组织核查，经核实，畅行会员S-包月-15元，21002422，91639，客户通过短信验证码二次订购，此属用户自行办理，现已取消，网站24小时内退费9-10月费用40元，满意； 
④答复客户时间及客户满意度评价：根据上述核实情况，我司于2023-10-04 09:54:00联系客户满意，回单人：胡春燕、联系方式：07176921001
⑤投诉核查关联材料：无。"</t>
  </si>
  <si>
    <t>TS202310040159051359</t>
  </si>
  <si>
    <t>胡雅琴</t>
  </si>
  <si>
    <t>主办单位：湖北
客户类别：普通客户
10010是否打通：否
是否二次致电10015：是
是否联系：否
升级倾向：
号码归属省：湖北
SVIP等级：
1.问题类型:;
2.投诉类型:办理争议;
3.营业厅地址:;
4.位置信息:;
5.位置发生地:;
6.投诉内容:TV盒子套餐莫名其妙就办理了，找不到取消的地方。
8.办理业务的名称:TV盒子套餐莫名其妙就办理了
8.无法办理的渠道:中国联通APP</t>
  </si>
  <si>
    <t>计费争议-SP扣费①客户基本资料：业务号码：18671770061、客户姓名：胡雅琴、套餐情况：畅越冰激凌5G套餐69元；客户反映取消业务的问题； 
②首次联系客户时间：2023-10-20 09:34:00
③投诉核查处理情况：收到贵部转办，我司立即组织核查，经核实，影视会员连续包月2400023504,9月通过遥控器点播，现已取消屏蔽点播功能，减免9-10月产生扣费59.8元，系统办理18671770061和17507205200预存享30元赠费，立即到账，多次联系用户未接听，已短信告知用户结果，若用户来电烦请代为解释或告知用户与本地服务监督热线13032700872（工作时间8:30-12:00 14:00-17:30工作时间）联系。； 
④答复客户时间及客户满意度评价：根据上述核实情况，我司于2023-02-03 09:34:00未联系上，回单人：胡春燕、联系方式：07176921001
⑤投诉核查关联材料：无。"</t>
  </si>
  <si>
    <t>TS202310051340060292</t>
  </si>
  <si>
    <t>庞小卫</t>
  </si>
  <si>
    <t>主办单位：湖北
客户类别：普通客户
10010是否打通：否
是否二次致电10015：是
是否联系：否
升级倾向：
号码归属省：湖北
SVIP等级：
1.问题类型:;
2.投诉类型:其他问题;
3.营业厅地址:;
4.位置信息:;
5.位置发生地:;
6.投诉内容:我不需要这样的套餐。</t>
  </si>
  <si>
    <t>计费争议-SP扣费①客户基本资料：业务号码：18672093656、客户姓名：庞小卫、套餐情况：V粉卡（9元版）；客户反映增值业务扣费及宽带的问题； 
②首次联系客户时间：2023-10-05 14:54:00
③投诉核查处理情况：收到贵部转办，我司立即组织核查，经核实，乐动彩铃6元包月，49004947，90115， 2022-12-12 13:10:32 订购，23.10月取消，用户订购短信验证码二次验证订购，网站已屏蔽并于3个工作日退费用66元。另宽带为虚拟宽带，免费一年，用户未实装，现已取消，减免9-10月宽带月租费用20元，系统办理预存享20元赠费，立即到账，此费用无法抵扣往月欠费及打印发票，满意； 
④答复客户时间及客户满意度评价：根据上述核实情况，我司于2023-10-05 14:54:00联系客户满意，回单人：胡春燕、联系方式：07176921001
⑤投诉核查关联材料：无。"</t>
  </si>
  <si>
    <t>BL202310051321540335</t>
  </si>
  <si>
    <t>王帮汉</t>
  </si>
  <si>
    <t>&gt;业务号码&gt;13197318990；&gt;号码归属地&gt;宜昌；&gt;产品名称&gt;沃阅读知涯升学20元特价包；&gt;产品代码&gt;66002207；&gt;产品编码&gt;6600220700；&gt;订购时间&gt;2023-10-0109:11:25；&gt;核查情况&gt;平台故障；&gt;不规范定制分类&gt;平台故障，无法判责；&gt;退费金额&gt;20元；&gt;退费时间&gt;2023-10-05；&gt;投诉内容&gt;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CBSS账单扣费名称：:-沃阅读知涯升学20元特价包_增值业务-
SP产品ID/元素ID：:6600220700
办理渠道:无
赔付月份：:2023年10月
返还倍率:单倍
赔付金额：:20
是否已经取消业务:是
是否承诺退费：:是
用户是否需要回复：:否
用户要求：:退费</t>
  </si>
  <si>
    <t>BL202310042124450025</t>
  </si>
  <si>
    <t>覃荣学</t>
  </si>
  <si>
    <t>&gt;业务号码&gt;13197330287；&gt;号码归属地&gt;宜昌；&gt;产品名称&gt;哔哩哔哩15G流量加会员月包；&gt;产品代码&gt;80006723；&gt;产品编码&gt;8000672300；&gt;订购时间&gt;2023-09-2109:15:12；&gt;核查情况&gt;平台故障；&gt;不规范定制分类&gt;平台故障，无法判责；&gt;退费金额&gt;50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CBSS账单扣费名称：:增值业务-哔哩哔哩15G流量加会员月包
SP产品ID/元素ID：:8000672300
办理渠道:SP接入
赔付月份：:2023年9月、2023年10月
返还倍率:单倍
赔付金额：:50
是否已经取消业务:是
是否承诺退费：:是
用户是否需要回复：:否
用户要求：:退费</t>
  </si>
  <si>
    <t>BL202310041730242372</t>
  </si>
  <si>
    <t>林莉</t>
  </si>
  <si>
    <t>&gt;业务号码&gt;13227274272；&gt;号码归属地&gt;宜昌；&gt;产品名称&gt;那豆少儿，趣味生活；&gt;产品代码&gt;无，无；&gt;产品编码&gt;2400039012，2400077200；&gt;订购时间&gt;2023-10-0316:11:06，2023-09-2320:38:04；&gt;核查情况&gt;平台故障；&gt;不规范定制分类&gt;平台故障，无法判责；&gt;退费金额&gt;25，50元；&gt;退费时间&gt;2023-10-05；&gt;投诉内容&gt;
高级模板内容：
赔付类型：:增值业务争议
CBSS账单扣费名称：:那豆少儿趣味生活
办理渠道:线上
赔付月份：:2023年9月、2023年10月
返还倍率:单倍
赔付金额：:75
是否已经取消业务:是
是否承诺退费：:是
用户是否需要回复：:否
用户要求：:退诺退费</t>
  </si>
  <si>
    <t>BL202310050944451664</t>
  </si>
  <si>
    <t>熊新华</t>
  </si>
  <si>
    <t>&gt;业务号码&gt;13264906476；&gt;号码归属地&gt;宜昌；&gt;产品名称&gt;牛人科学，飞咪玩具大世界；&gt;产品代码&gt;66001299；&gt;产品编码&gt;6600129900；&gt;订购时间&gt;2023-04-2112:12:46，2023-04-0912:32:21；&gt;核查情况&gt;平台故障；&gt;不规范定制分类&gt;平台故障，无法判责；&gt;退费金额&gt;175元，175元；&gt;退费时间&gt;2023-10-05；&gt;投诉内容&gt;判断省分:湖北
:增值业务费用争议（含炫彩通信助理包云盘版等组合类增值业务）
:固网
:是
:不认可
:小于等于500元，且仅限单倍、月份不超过12个月
:
高级模板内容：
赔付类型：:增值业务争议
CBSS账单扣费名称：:牛人科学	、飞咪玩具大世界
办理渠道:电视点播
赔付月份：:2023年4月、2023年10月
返还倍率:单倍
赔付金额：:350
是否已经取消业务:是
是否承诺退费：:是
用户是否需要回复：:否
用户要求：:用户来电对于业务牛人科学	、飞咪玩具大世界不满，表示自己并未订购过，现要求退还所有扣费月份费用，我处解释用户不认可，已承诺退费，请贵部协助处理，谢谢</t>
  </si>
  <si>
    <t>BL202310051051090405</t>
  </si>
  <si>
    <t>周璇</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</si>
  <si>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CBSS账单扣费名称：:增值业务-自然拼读钻石会员卡
SP产品ID/元素ID：:6600142200
办理渠道:无
赔付月份：:2023年10月
返还倍率:单倍
赔付金额：:20
是否已经取消业务:是
是否承诺退费：:是
用户是否需要回复：:否
用户要求：:退费</t>
  </si>
  <si>
    <t>BL202310051308180133</t>
  </si>
  <si>
    <t>姜锋</t>
  </si>
  <si>
    <t>&gt;业务号码&gt;15549320296；&gt;号码归属地&gt;宜昌；&gt;产品名称&gt;哔哩哔哩15G流量加会员月包；&gt;产品代码&gt;80006723；&gt;产品编码&gt;8000672300；&gt;订购时间&gt;2023-10-0216:33:42；&gt;核查情况&gt;平台故障；&gt;不规范定制分类&gt;平台故障，无法判责；&gt;退费金额&gt;25元；&gt;退费时间&gt;2023-10-05；&gt;投诉内容&gt;
【2022年上工信部测评重保用户】[65岁以上老人]判断省分:湖北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办理渠道:自己
赔付月份：:2023年10月
返还倍率:单倍
赔付金额：:25
是否已经取消业务:是
是否承诺退费：:是
用户是否需要回复：:否
用户要求：:尽快退费</t>
  </si>
  <si>
    <t>BL202310050836410672</t>
  </si>
  <si>
    <t>魏新民</t>
  </si>
  <si>
    <t>&gt;业务号码&gt;15571734700；&gt;号码归属地&gt;宜昌；&gt;产品名称&gt;芒果TV10G流量加月会员合约包；&gt;产品代码&gt;80006702；&gt;产品编码&gt;8000670200；&gt;订购时间&gt;2023-09-2910:55:13；&gt;核查情况&gt;平台故障；&gt;不规范定制分类&gt;平台故障，无法判责；&gt;退费金额&gt;19元；&gt;退费时间&gt;2023-10-05；&gt;投诉内容&gt;
高级模板内容：
赔付类型：:增值业务争议
CBSS账单扣费名称：:	芒果TV10G流量加月会员合约包	19.00
办理渠道:线上
赔付月份：:2023年10月
返还倍率:单倍
赔付金额：:19
是否已经取消业务:是
是否承诺退费：:是
用户是否需要回复：:否
用户要求：:承诺退费</t>
  </si>
  <si>
    <t>BL202310051318530284</t>
  </si>
  <si>
    <t>张治家</t>
  </si>
  <si>
    <t>&gt;业务号码&gt;15572707031；&gt;号码归属地&gt;宜昌；&gt;产品名称&gt;沃悦读同步学钻石会员20元包；&gt;产品代码&gt;66001174；&gt;产品编码&gt;6600117400；&gt;订购时间&gt;2023-10-0410:27:37；&gt;核查情况&gt;平台故障；&gt;不规范定制分类&gt;平台故障，无法判责；&gt;退费金额&gt;20元；&gt;退费时间&gt;2023年10月5日；&gt;投诉内容&gt;
高级模板内容：
赔付类型：:增值业务争议
CBSS账单扣费名称：:沃悦读同步学钻石会员20元包
办理渠道:无
赔付月份：:2023年10月
返还倍率:单倍
赔付金额：:20
是否已经取消业务:是
是否承诺退费：:是
用户是否需要回复：:否
用户要求：:已承诺退费请尽快处理</t>
  </si>
  <si>
    <t>BL202310050941151606</t>
  </si>
  <si>
    <t>万永明</t>
  </si>
  <si>
    <t>&gt;业务号码&gt;15572734795；&gt;号码归属地&gt;宜昌；&gt;产品名称&gt;联通爱听-职场精英20元包；&gt;产品代码&gt;66003010；&gt;产品编码&gt;6600301000；&gt;订购时间&gt;2023-09-1607:53:29；&gt;核查情况&gt;平台故障；&gt;不规范定制分类&gt;平台故障，无法判责；&gt;退费金额&gt;40元；&gt;退费时间&gt;2023-10-05；&gt;投诉内容&gt;
高级模板内容：
赔付类型：:增值业务争议
CBSS账单扣费名称：:联通爱听-职场精英20元包
办理渠道:SP
赔付月份：:2023年9月、2023年10月
返还倍率:单倍
赔付金额：:40
是否已经取消业务:是
是否承诺退费：:是
用户是否需要回复：:否
用户要求：:已承诺退费，不用回复</t>
  </si>
  <si>
    <t>BL202310051156081573</t>
  </si>
  <si>
    <t>&gt;业务号码&gt;15572791161；&gt;号码归属地&gt;宜昌；&gt;产品名称&gt;视频彩铃悦看版8元包月；&gt;产品代码&gt;49004923；&gt;产品编码&gt;4900492300；&gt;订购时间&gt;2023-10-0509:18:07；&gt;核查情况&gt;平台故障；&gt;不规范定制分类&gt;平台故障，无法判责；&gt;退费金额&gt;8.00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视频彩铃悦看版8元包月
办理渠道:sp
赔付月份：:2023年10月
返还倍率:单倍
赔付金额：:8
是否已经取消业务:是
是否承诺退费：:是
用户是否需要回复：:否
用户要求：:加急</t>
  </si>
  <si>
    <t>BL202310050934331477</t>
  </si>
  <si>
    <t>向译莎</t>
  </si>
  <si>
    <t>&gt;业务号码&gt;15671038757；&gt;号码归属地&gt;宜昌；&gt;产品名称&gt;沃阅读-5G畅阅-经管学堂20元；&gt;产品代码&gt;66001249；&gt;产品编码&gt;6600124900；&gt;订购时间&gt;2023-09-3011:23:31；&gt;核查情况&gt;平台故障；&gt;不规范定制分类&gt;平台故障，无法判责；&gt;退费金额&gt;20元；&gt;退费时间&gt;2023-10-05；&gt;投诉内容&gt;
赔付类型：:增值业务争议
CBSS账单扣费名称：:	沃阅读-5G畅阅-经管学堂2
办理渠道:无
赔付月份：:2023年9月
返还倍率:单倍
赔付金额：:20
是否已经取消业务:是
是否承诺退费：:否
用户是否需要回复：:是
用户要求：:用户要求承诺退费的20元可以正常使用，对不能抵扣历史欠费和增值业务费用不认可，要求把欠费的7元抵扣掉</t>
  </si>
  <si>
    <t>BL202310041352201395</t>
  </si>
  <si>
    <t>熊会友</t>
  </si>
  <si>
    <t>&gt;业务号码&gt;15672481511&gt;号码归属地&gt;宜昌；&gt;产品名称&gt;AI留声机共享包钻石版25元-沃阅读；&gt;产品代码&gt;66002655；&gt;产品编码&gt;6600265500；&gt;订购时间&gt;	2023-09-3012:27:22；&gt;核查情况&gt;平台故障；&gt;不规范定制分类&gt;平台故障，无法判责；&gt;退费金额&gt;50元；&gt;退费时间&gt;2023年10月4日&gt;投诉内容&gt;
高级模板内容：
赔付类型：:增值业务争议
CBSS账单扣费名称：:	AI留声机共享包钻石版25元-沃阅读
办理渠道:/
赔付月份：:2023年10月、2023年9月
返还倍率:单倍
赔付金额：:50
是否已经取消业务:是
是否承诺退费：:是
用户是否需要回复：:否
用户要求：:用户来电反映	AI留声机共享包钻石版25元-沃阅读业务订购不知情，要求退费，请协助处理</t>
  </si>
  <si>
    <t>TS202310042016230595</t>
  </si>
  <si>
    <t>汪德会</t>
  </si>
  <si>
    <t>判断省分:湖北
:流量费争议
:流量包定制争议
:不认可
:未享受
:小于等于500元，且仅限单倍、月份不超过12个月
:
高级模板内容：
投诉问题描述:用户来电反映没有订购：哔哩哔哩15G流量加会员月包要求退费
业务名称:哔哩哔哩15G流量加会员月包
争议月份:2023年9月、2023年10月
争议金额:50
是否承诺退费:是
用户要求:退费</t>
  </si>
  <si>
    <t>BL202310042001461887</t>
  </si>
  <si>
    <t>秦明珍</t>
  </si>
  <si>
    <t>&gt;业务号码&gt;17671931478；&gt;号码归属地&gt;宜昌；&gt;产品名称&gt;AI留声机共享包钻石版25元-沃阅读，哔哩哔哩15G流量加会员月包；&gt;产品代码&gt;66002655，80006723；&gt;产品编码&gt;6600265500，8000672300；&gt;订购时间&gt;2023-09-2009:32:33，2023-09-0717:32:52；&gt;核查情况&gt;平台故障；&gt;不规范定制分类&gt;平台故障，无法判责；&gt;退费金额&gt;50元，50元；&gt;退费时间&gt;2023/10/05；&gt;投诉内容&gt;
[65岁以上老人]判断省分:其他省分
:增值业务争议
判断省分:湖北
:移网
:在补救范围内
:不认可
:小于等于500元，且仅限单倍、月份不超过12个月
:
高级模板内容：
赔付类型：:增值业务争议
CBSS账单扣费名称：:AI留声机共享包钻石版25元-沃阅读哔哩哔哩15G流量加会员月包
办理渠道:未
赔付月份：:2023年9月、2023年10月
返还倍率:单倍
赔付金额：:100
是否已经取消业务:是
是否承诺退费：:是
用户是否需要回复：:否
用户要求：:退费</t>
  </si>
  <si>
    <t>BL202310051213561836</t>
  </si>
  <si>
    <t>周怡</t>
  </si>
  <si>
    <t>&gt;业务号码&gt;18671700571；&gt;号码归属地&gt;宜昌；&gt;产品名称&gt;自然拼读钻石会员卡；&gt;产品代码&gt;66001422；&gt;产品编码&gt;6600142200；&gt;订购时间&gt;2023-10-0510:24:30；&gt;核查情况&gt;平台故障；&gt;不规范定制分类&gt;平台故障，无法判责；&gt;退费金额&gt;20元；&gt;退费时间&gt;2023-10-05；&gt;投诉内容&gt;
--------------
高级模板内容：
赔付类型：:增值业务争议
CBSS账单扣费名称：:	自然拼读钻石会员卡
办理渠道:无
赔付月份：:2023年10月
返还倍率:单倍
赔付金额：:20
是否已经取消业务:是
是否承诺退费：:是
用户是否需要回复：:否
用户要求：:用户要求取消，并退费</t>
  </si>
  <si>
    <t>TS202310050816200342</t>
  </si>
  <si>
    <t>杨世汇</t>
  </si>
  <si>
    <t>[65岁以上老人]判断省分:湖北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争议金额:120
是否承诺退费:是
用户要求:已承诺退费，不用回复</t>
  </si>
  <si>
    <t>TS202310041900151759</t>
  </si>
  <si>
    <t>吕正双</t>
  </si>
  <si>
    <t>[65岁以上老人]判断省分:湖北
:流量费争议
:未使用过/未使用那么多/用的wifi（产生流量/费用）
:不认可
:下一步
:不符合或不愿意开通
:未享受
:下一步
:单倍小于等于500
:
高级模板内容：
投诉问题描述:用户来电对手机上网流量费_费用不认可，要求退费处理
业务名称:手机上网流量费
争议月份:2023年10月
争议金额:20
是否承诺退费:是
用户要求:用户要求退费处理</t>
  </si>
  <si>
    <t>TS202310040943570729</t>
  </si>
  <si>
    <t>高香元</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</si>
  <si>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投诉问题描述:用户来电称自己流量超出不认可要求退费请协助处理谢谢
业务名称:上网流量费
争议月份:2023年9月
争议金额:15
是否承诺退费:是
用户要求:退费</t>
  </si>
  <si>
    <t>TS202310031951231517</t>
  </si>
  <si>
    <t>张贵兰</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</si>
  <si>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202309月上网费:10.10
202308月上网费:38.80
争议金额:38.80</t>
  </si>
  <si>
    <t>计费争议-流量： ①客户投诉产生的原因：客户反馈流量扣费的问题。 ②客户投诉问题核查情况及解决方案：收到贵部转办后，我司立即组织调查。经核实，用户反映流量扣费问题，经核实流量扣费正常，联系无人接听，已短信告知，如有疑问可在工作时间（08:30-12:00；14:00-17:30）联系07176921001、13032700872宜昌联通投诉处理中心。如用户咨询，请前台10010话务中心代为解释，谢谢。我司于2023-10-04 14:30:38联系客户解释以上情况。 ③客户问题满意度：未接通 ④回单人：张婷 6921001</t>
  </si>
  <si>
    <t>TS202310050901380876</t>
  </si>
  <si>
    <t>罗小芹</t>
  </si>
  <si>
    <t>高级模板内容：
投诉问题描述:反映自己上个月才充了话费，结果现在欠费了，已告知上个月产生了流量费和当月的月租，用户不认可
争议月份:2023年9月
争议金额/流量:156
用户要求:要求退还这个月充的150元费用，请尽快核实，谢谢</t>
  </si>
  <si>
    <t>计费争议-流量：客户反映流量扣费的问题。经核实，客户号码为畅越冰激凌5G套餐119元套餐，23.9月共产生流量扣费156元，考虑客户感知，已申请话费退还，24小时内到账，此费用不可打印账单发票，回访满意</t>
  </si>
  <si>
    <t>TS202310051439181649</t>
  </si>
  <si>
    <t>王海波</t>
  </si>
  <si>
    <t>判断省分:其他省分
:流量计费争议
判断省分::定向流量未免流
:不认可
:不符合或不愿意开通
:
高级模板内容：
投诉问题描述:用户来电反映称本机流量一直在使用腾讯软件，但是一直在收费，已向用户解释流量免流范围，用户不认可，称自己没有使用第三方，要求不愿自己查询上网详单要求我方尽快核实
争议定向流量包产品名称:腾讯大王卡（新）
订购渠道:无
订购日期:2023-10-05
用户要求:要求尽快处理。</t>
  </si>
  <si>
    <t>计费争议-流量：用户反映流量费用问题，经核实，客户本月30GB王卡专属免流包，已使用2.33GB，已正常免流，使用其他流量产生有40元流量费用，计费正常无误，考虑客户感知，申请减免本月40元流量费用，24小时内到账，此费用无法抵扣往月欠费且不可打印发票，另为客户赠送0元10G流量，仅本月使用，满意。</t>
  </si>
  <si>
    <t>TS202310051014450088</t>
  </si>
  <si>
    <t>陈本银</t>
  </si>
  <si>
    <t>判断省分:湖北
:流量费争议
:未使用过/未使用那么多/用的wifi（产生流量/费用）
:不认可
:下一步
:不符合或不愿意开通
:未享受
:下一步
:单倍小于等于500
:
高级模板内容：
投诉问题描述:流量费不认可
业务名称:流量费
争议月份:2023年10月
争议金额:10
是否承诺退费:是
用户要求:尽快处理</t>
  </si>
  <si>
    <t>TS202310051122221941</t>
  </si>
  <si>
    <t>孙发群</t>
  </si>
  <si>
    <t>判断省分:湖北
:流量费争议
:未使用过/未使用那么多/用的wifi（产生流量/费用）
:不认可
:下一步
:不符合或不愿意开通
:未享受
:下一步
:单倍小于等于500
:
高级模板内容：
投诉问题描述:用户对本月产生流量费不认可要求退费
业务名称:流量费
争议月份:2023年10月
争议金额:10
是否承诺退费:是
用户要求:退费</t>
  </si>
  <si>
    <t>TS202310051153370310</t>
  </si>
  <si>
    <t>易振新</t>
  </si>
  <si>
    <t>判断省分:湖北
:流量费争议
:未使用过/未使用那么多/用的wifi（产生流量/费用）
:不认可
:下一步
:不符合或不愿意开通
:已享受或不在授权范围
:
高级模板内容：
投诉问题描述:上网费不认可
争议月份:2023年10月
争议金额/流量:210
用户要求:我处承诺退费用户不认可，称是别人用了他的流量，他根本没用过，要求核实流量是在哪儿用掉的，请处理谢谢</t>
  </si>
  <si>
    <t>TS202310042141521687</t>
  </si>
  <si>
    <t>陈安乐</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</si>
  <si>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投诉问题描述:用户来电反映自己流量数据没有打开可是产生了流量费
业务名称:上网费_手机上网流量费_无线接入-上网流量费-国内
争议月份:2023年10月
争议金额:2.43
是否承诺退费:是
用户要求:退费，如果明天还产生流量，投诉工信部</t>
  </si>
  <si>
    <t>TS202310051425321316</t>
  </si>
  <si>
    <t>谭红群</t>
  </si>
  <si>
    <t>判断省分:其他省分
:流量计费争议
判断省分::未使用过/未使用那么多/用的wifi（产生流量/费用）
:不认可
:下一步
:不符合或不愿意开通
:未享受
:下一步
:单倍小于等于500
:
高级模板内容：
投诉问题描述:流量计费争议
业务名称:宜昌如意通吉祥卡(OCS)
争议月份:2023年10月
争议金额:10
是否承诺退费:是
用户要求:退费</t>
  </si>
  <si>
    <t>TS202310041937272434</t>
  </si>
  <si>
    <t>牛望香</t>
  </si>
  <si>
    <t>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	上网费_手机上网流量费_无线接入-上网流量费-国内（本地使用）
争议月份:2023年9月
争议金额:118.64
是否承诺退费:是
用户要求:用户要求退款</t>
  </si>
  <si>
    <t>TS202310032128400353</t>
  </si>
  <si>
    <t>高级模板内容：
投诉问题描述:用户来电反映自己的手机根本无法拨打电话，但是上个月却产生了通话费，非常不满，前台已按账单解释，不认可
争议月份:2023年9月
争议金额:16.2
是否有下发短信提醒:是
用户要求:用户要求退还扣除的费用，麻烦后台协助处理一下</t>
  </si>
  <si>
    <t>计费争议-语音：客户反映语音扣费的问题。经核实，客户号码为大云卡套餐，23.9月共超出语音通话162分钟，产生16.2元语音费，考虑客户感知，已申请话费退还，24小时内到账，此费用不可打印账单发票，回访满意</t>
  </si>
  <si>
    <t>TS202310041706401738</t>
  </si>
  <si>
    <t>杨晓明</t>
  </si>
  <si>
    <t>[65岁以上老人]
高级模板内容：
投诉问题描述:用户来电对本月语音通话108分钟不认可，称自己没有打那么多电话，建议用户通过中国联通APP查询详单，用户不认可
争议月份:2023年10月
争议金额:0.8
是否有下发短信提醒:是
用户要求:投诉，请核实回电，谢谢</t>
  </si>
  <si>
    <t>计费争议-语音：用户反映通话分钟数问题，经核实，客户本月超出分钟数0.8钟，产生有0.8元费用，计费正常无误，已联系客户解释说明，考虑客户感知，申请赠送5元话费，24小时到帐，此费用无法抵扣往月欠费且不可打印发票，满意。</t>
  </si>
  <si>
    <t>TS202310042152201772</t>
  </si>
  <si>
    <t>判断省分:湖北
:流量费争议
:未使用过/未使用那么多/用的wifi（产生流量/费用）
:不认可
:下一步
:不符合或不愿意开通
:已享受或不在授权范围
:
高级模板内容：
投诉问题描述:详见：TS202309292203340998前台已解释，用户不认可，用户要求退还至话费余额
争议月份:2023年9月
争议金额/流量:5
用户要求:重新回电处理</t>
  </si>
  <si>
    <t>计费争议-/赠费：客户反映赠送话费问题，经核实，省份已于 2023-10-01 08:55:27 赠送到账5元话费，客户不认可，考虑客户感知，申请为客户赠送5元话费，24小时内现金方式到账，此费用可抵扣往月欠费且不可打印发票，满意。</t>
  </si>
  <si>
    <t>TS202310051121101910</t>
  </si>
  <si>
    <t>陈旭</t>
  </si>
  <si>
    <t>[65岁以上老人]
高级模板内容：
是否10016外呼:否
电话外呼号码:/
渠道名称:	湖北杭州翔羽线上业务代理(宜昌)
反应问题涉及场景:未经同意订购业务
产品名称::AR彩铃酷趣会员5G加油包（湖北）
争议月份:2023年10月
是否承诺退费:是
承诺退费金额:20
是否取消业务（如取消失败，需加上系统报错的提示）:是
是否需要回复:是
用户要求:已按前期工单（TS202310041018361612）告知用户，用户不认可，要求再次处理，请协助，谢谢</t>
  </si>
  <si>
    <t>ZX202310051505580706</t>
  </si>
  <si>
    <t>咨询工单（2021版）&gt;&gt;合约/活动&gt;&gt;合约计划</t>
  </si>
  <si>
    <t>郭志</t>
  </si>
  <si>
    <t>18671757774命中精准预判服务场景:[10015转接10010用户]
用户来电称合约到期后没有短信提醒没有电话通知，对此感到强烈不满，对本月套餐原价收费不认可，用户要求续约，否则工信部投诉</t>
  </si>
  <si>
    <t>系统支撑：套餐折扣到期无提醒。客户反映3折优惠失效问题。经核实，属系统支撑不到位导致，已办理存量5G畅爽套餐享209元赠费 湖北，活动期12个月 本月生效，满意。</t>
  </si>
  <si>
    <t>TS202310041729582317</t>
  </si>
  <si>
    <t>投诉工单（2021版）&gt;&gt;融合&gt;&gt;【变更及服务】渠道服务&gt;&gt;不同渠道查询的结果不一致</t>
  </si>
  <si>
    <t>杜明</t>
  </si>
  <si>
    <t>22年Q3Q4重点客户
高级模板内容：
投诉问题描述:用户来电反映自己在中国联通APP上查询的缴费是9月份缴费130元，转入20元，合计150元，在线查询9月无缴费记录，10月有一个转入173.73元，用户告知10月没有这个费用，查询结果不一致，用户要求核实回复，请协助处理。
涉及渠道:10010
用户要求:用户要求核实回复，请协助处理。</t>
  </si>
  <si>
    <t>计费争议-帐单争议：用户反馈话费余额不对，经核实，用户把13040972252合到一个帐户了，本月帐单多了该号码的月租费用90元，故本月实时话费: 249元，已跟用户解释清楚，满意。</t>
  </si>
  <si>
    <t>TS202310051144230052</t>
  </si>
  <si>
    <t>郑玉珍</t>
  </si>
  <si>
    <t>高级模板内容：
投诉问题描述:用户对于月租费扣费不认可，表示自己是18元，但是每月是59元，用户有开通承诺低消升级5G基础速率12个月（湖北），对此不认可，表示自己没有开通，要求把之前都扣的费用全部退费，请协助处理，谢谢
争议月份:2023年10月
争议金额:59
用户要求:用户对于月租费扣费不认可，表示自己是18元，但是每月是59元，用户有开通承诺低消升级5G基础速率12个月（湖北），对此不认可，表示自己没有开通，要求把之前都扣的费用全部退费，请协助处理，谢谢</t>
  </si>
  <si>
    <t>计费争议-账单：城区伍家区金龙合作厅AA，用户反映承诺低消升级5G基础速率12个月开通不认可。经核实，22.11月办理，现已取消，并登记11月8日退还22.12-23.10月补收费用，此费用不可打印发票，满意。</t>
  </si>
  <si>
    <t>TS202310050845030623</t>
  </si>
  <si>
    <t>闫志华</t>
  </si>
  <si>
    <t>高级模板内容：
投诉问题描述:客户反映对套餐239不认可已解释麻烦处理谢谢！
争议月份:2023年10月
争议金额:239
用户要求:客户反映对套餐239不认可已解释麻烦处理谢谢！</t>
  </si>
  <si>
    <t>计费争议-账单：核实用户副卡赠费活动结束导致本月产生月租扣费，减免3张副卡赠费30元，已到账，此费用无法抵扣往月欠费及打印发票，已调整0元副卡，次月生效，满意</t>
  </si>
  <si>
    <t>TS202310041619380537</t>
  </si>
  <si>
    <t>马晓蕾</t>
  </si>
  <si>
    <t>判断省分:其他省分
:电话营销争议
:不认可
判断省分:湖北
:移网电话营销费用争议（套餐资费/融合宽带/副卡功能费类除外）
:不认可
:大于500元
:
高级模板内容：
是否10016外呼:是
反应问题涉及场景:电话营销业务资费争议,未经同意订购业务
产品名称:20元异型流量权益红包【超享版】-连续包月（2）
争议月份:2023年9月、2023年10月
是否承诺退费:否
承诺退费金额:0
是否取消业务（如取消失败，需加上系统报错的提示）:否
是否需要回复:是
用户要求:请后台处理，用户要求联系15571703651</t>
  </si>
  <si>
    <t>计费争议-账单：用户对20元异型流量权益红包【超享版】-连续包月（2）产生扣费不满，经核实，属用户23.9月通过短信渠道办理此业务，现表示无需使用，已取消并申请退9-10月扣费合计40元，此费用不可打印发票，满意。</t>
  </si>
  <si>
    <t>TS202310041741240130</t>
  </si>
  <si>
    <t>向爱丽</t>
  </si>
  <si>
    <t>高级模板内容：
投诉问题描述:用户来电对欠费不认可。请后台工作人员尽快处理。谢谢
争议月份:2023年10月
争议金额:82.5
用户要求:处理欠费</t>
  </si>
  <si>
    <t>计费争议-账单：用户对欠费不认可，经核实，8月6日用户最后一次缴费30元，余额5.5元，不足抵扣9月、10月月租费，故产生欠费。已告知用户需自行结清欠费，表示知晓。</t>
  </si>
  <si>
    <t>TS202310041007271282</t>
  </si>
  <si>
    <t>[65岁以上老人]
高级模板内容：
投诉问题描述:用户来电反映前工单问题详情TS202310031141461826，对前工单结果不认可，要求查询录音，前台解释无效
业务名称:星锐卡59元/月主资费（首月全量全价）
宣传渠道:营业厅
宣传内容:用户来电反映称前期有工作人员告知改套餐有200分钟通话，前台核实到并没有，用户不认
实际情况:无
用户要求:要求查录音，对前工单结果不认可，</t>
  </si>
  <si>
    <t>计费争议-账单：用户反映更改200分钟通话套餐，经核实，当前套餐享月赠30元优惠，并未匹配赠送200分钟勾选项。用户坚持表示前期有工作人员致电宣传套餐可赠送200分钟，已核查精准营销平台无成功外呼记录，6月、7月、8月致电均显示用户挂机。联系用户解释当前套餐优惠性，表示知晓。</t>
  </si>
  <si>
    <t>TS202310051123411991</t>
  </si>
  <si>
    <t>杨德才</t>
  </si>
  <si>
    <t>【2022年上工信部测评重保用户】[65岁以上老人]
高级模板内容：
投诉问题描述:用户来电对自动缴费不认可，前台已解释开通自动充，用户不认可，要求退费，请尽快处理
渠道名称:中国联通APP
办理业务名称:自动充开通
页面提示:无
用户要求:用户来电对自动缴费不认可，前台已解释开通自动充，用户不认可，要求退费，请尽快处理</t>
  </si>
  <si>
    <t>计费争议-账单：用户反映话费自动充问题。经核实，用户前期开通有自动充业务，余额不足时于2023-10-05 11:00:58缴费50元，已结清欠费2.24元。因充值话费已抵扣使用，故系统不支持返销该笔充值。联系用户解释表示知晓。</t>
  </si>
  <si>
    <t>TS202310041055120201</t>
  </si>
  <si>
    <t>汪义红</t>
  </si>
  <si>
    <t>#2022重保客户#15671035148
071700015587
用户反映当时办理宽带是25一个月的，现查询宽带每个月多扣费了费用，对沃派校园融合宽带成员套餐40元100M（湖北宜昌）不认可，要求跟改为25一个月的，不愿意前往营业厅办理，要求尽快回复处理</t>
  </si>
  <si>
    <t>计费争议-账单：用户反映宽带扣费问题，经核实，用户宽带已欠费，近三个月未产生扣费，已解释如需变更可持身份证原件前往校园营业厅办理，用户表示知晓。</t>
  </si>
  <si>
    <t>TS202310050914381101</t>
  </si>
  <si>
    <t>陈旗</t>
  </si>
  <si>
    <t>高级模板内容：
投诉问题描述:用户来电反馈联通乱扣费，坚持表示9月缴费了90元，前台查询只收到50元，用户无法提供剩余40元的交费时间和交费渠道，对10月消费账单不认可，多次解释不认，可要求投诉，要求核实1-5号每天的消费情况，请协助处理
争议月份:2023年10月
争议金额:0
用户要求:投诉</t>
  </si>
  <si>
    <t>计费争议-账单：用户反映账单扣费问题，经核实，前期赠费39元与低消59元互斥，导致9月账单补收31元，现协商退费31元至宽带私有账户071700034059，此费用不可打印发票，2小时到账，满意。</t>
  </si>
  <si>
    <t>TS202310041558560055</t>
  </si>
  <si>
    <t>投诉工单（2021版）&gt;&gt;移网&gt;&gt;【产品及计费使用】账单&gt;&gt;内容有误/查询结果不一致</t>
  </si>
  <si>
    <t>用户反映前期通过10010投诉流量包问题承诺退费，我台无法查询到工单详情只能核实到有到账40，但用户表示和自己实际核实到的金额不符，坚持认为自己查余额只到了20，解释无效，请公司核实处理回复</t>
  </si>
  <si>
    <t>计费争议-账单扣费：客户对10月40元赠费金额到账不满，经核实40元赠费已于2023-10-04 15:36:03到账，已解释，用户知晓</t>
  </si>
  <si>
    <t>TS202310050816160341</t>
  </si>
  <si>
    <t>叶凤云</t>
  </si>
  <si>
    <t>判断省分:其他省分
:普通消费有争议
:下一步
:套餐月费不认可
查询套餐:
:套餐月费有变化
业务办理记录:
:不认可
:其他渠道
判断省分:除甘肃贵州外
:
高级模板内容：
投诉问题描述:用户反映套餐是38元，对10月的套餐不认可，已解释星锐卡30元赠费12个月优惠合约(湖北)在上月结束的，用户不认可，请协助处理，谢谢
争议月份:2023年10月
争议金额:68
用户要求:用户要求尽快处理</t>
  </si>
  <si>
    <t>计费争议-账单扣费：客户对10月扣费不满，经核实属正常扣费，查询属折扣到期系统不能自动续订导致，沟通后为用户办理星锐卡30元赠费12个月优惠合约 (湖北)，考虑10月折扣未续订产生了30元，另为用户办理预存话费享30元话费优惠（湖北），满意。</t>
  </si>
  <si>
    <t>TS202310042125321489</t>
  </si>
  <si>
    <t>向妮琼</t>
  </si>
  <si>
    <t>高级模板内容：
投诉问题描述:用户来电反映去营业厅办理副卡的时候工作人员说的不收费，但是现在却收费了
业务名称:副卡
宣传渠道:营业厅
宣传内容:副卡不收费
实际情况:有一个副卡免月租24个月（10元话费24个月）（湖北）活动，现在到期了是要收费的
用户要求:用户要求尽快核实处理</t>
  </si>
  <si>
    <t>计费争议-账单扣费：客户对副卡扣费不满，经核实属正常扣费，  沟通后为用户办理副卡0元次月生效，考虑10元产生副卡扣费10元，为用户办理 预存话费享10元/月话费优惠1个月(湖北) ，满意。</t>
  </si>
  <si>
    <t>TS202310041715021931</t>
  </si>
  <si>
    <t>李翠翠</t>
  </si>
  <si>
    <t>高级模板内容：
投诉问题描述:用户称办理副卡时说好副卡不收费的
业务名称:副卡
宣传渠道:营业厅
宣传内容:副卡不收月费
实际情况:副卡开始收取月费
用户要求:对此费用不理解要求解释</t>
  </si>
  <si>
    <t>计费争议-账单扣费：客户对副卡扣费不满，经核实属正常扣费，查询有副卡免月租12个月故本月不会产生费用，沟通后为用户办理副卡0元，次月生效， 满意。</t>
  </si>
  <si>
    <t>TS202310050859230850</t>
  </si>
  <si>
    <t>投诉工单（2021版）&gt;&gt;移网&gt;&gt;【入网】办理&gt;&gt;无法办理下架产品</t>
  </si>
  <si>
    <t>王朝会</t>
  </si>
  <si>
    <t>高级模板内容：
投诉问题描述:客户表示自己的套餐资费为什么变了
产品名称:预存话费享折扣优惠档位三（立即生效24个月）-湖北政企专属
是否推荐其他产品:否
用户要求:客户来电表示自己之前的套餐都是59的，为什么一下子变成了199，告知优惠已经结束了，客户不认可，并且表示也没有人进行通知，请核实处理，谢谢！</t>
  </si>
  <si>
    <t>系统支撑：套餐折扣到期无提醒。客户反映3折优惠失效问题。经核实，属系统支撑不到位导致，已为用户办理存量5G畅爽套餐享139元赠费 湖北 ， 本月生效，活动期12个月，满意。</t>
  </si>
  <si>
    <t>TS202310041501361177</t>
  </si>
  <si>
    <t>向克武</t>
  </si>
  <si>
    <t>高级模板内容：
投诉问题描述:用户来电反映对月租不认可
争议月份:2023年10月
争议金额:189.2
用户要求:用户要求尽快解决</t>
  </si>
  <si>
    <t>系统支撑：用户反映折扣到期无提醒。经核实，用户原折扣优惠8月31日到期，现协商退还9月套餐差价100元，此费用不可打印发票，并勾选109元赠费*12个月，次月生效，并按用户要求注销两张副卡13177090376、17398254623。用户满意。</t>
  </si>
  <si>
    <t>TS202310050933091562</t>
  </si>
  <si>
    <t>向武双</t>
  </si>
  <si>
    <t>高级模板内容：
投诉问题描述:用户来电反映合约到期没有提醒，导致9月起开始恢复原价，在线解释不认可，用户要求续约并退回多扣的费用，请协助处理。
合约名称:预存话费享折扣优惠档位五（次月生效24个月）-湖北政企专属
合约办理渠道:五峰城西营服沃行销服务点
办理时间:2021-09-01
到期时间:2023-08-31
是否下发短信提醒:否
用户要求:用户要求续约并退回多扣的费用，请协助处理。</t>
  </si>
  <si>
    <t>系统支撑：用户反映折扣到期无提醒。经核实，用户原折扣优惠8月31日到期，现协商退还9月套餐差价80元，此费用不可打印发票，并勾选79元赠费*12个月，次月生效，满意。</t>
  </si>
  <si>
    <t>TS202310041822511056</t>
  </si>
  <si>
    <t>来建锋</t>
  </si>
  <si>
    <t>【2022年上工信部测评重保用户】
高级模板内容：
投诉问题描述:用户来电对号码之前办理预存话费享折扣优惠档位三（次月生效24个月）-湖北政企专属合约结束未通知导致现在产生费用不认可，已解释告知可以联系10010在线查合约或者营业厅咨询，用户不认可
争议月份:2023年9月、2023年10月
争议金额:0
用户要求:要求核实处理，请协助，。谢谢</t>
  </si>
  <si>
    <t>系统支撑：用户反映折扣到期无提醒。经核实，用户原折扣优惠8月31日到期，宜昌市城区集团直属3G开户服务点已办理399元5G畅爽冰激凌280元赠费（立即生效36个月）合约，用户表示知晓。</t>
  </si>
  <si>
    <t>TS202310041917592093</t>
  </si>
  <si>
    <t>张志攀</t>
  </si>
  <si>
    <t>高级模板内容：
投诉问题描述:用户反馈之前办理套餐的时候没有告知打折活动，要求恢复之前的价格并且返还本月多扣的费用，烦请协助谢谢！
争议月份:2023年10月
争议金额:140
用户要求:用户反馈之前办理套餐的时候没有告知打折活动，要求恢复之前的价格并且返还本月多扣的费用，烦请协助谢谢！</t>
  </si>
  <si>
    <t>系统支撑：用户反映折扣到期无提醒。经核实，用户原折扣优惠9月30日到期，并勾选139元赠费*12个月，次月生效，满意。</t>
  </si>
  <si>
    <t>BL202310041748030120</t>
  </si>
  <si>
    <t>李世云</t>
  </si>
  <si>
    <t>判断省分:其他省分
:增值业务争议
判断省分:湖北
:移网
:在补救范围内
:不认可
:小于等于500元，且仅限单倍、月份不超过12个月
:
高级模板内容：
赔付类型：:增值业务争议
CBSS账单扣费名称：:增值业务-炫铃功能费
办理渠道:线上
赔付月份：:2023年1月、2023年2月、2023年3月、2023年4月、2023年5月、2023年6月、2023年7月、2023年8月、2023年9月、2023年10月、2022年11月、2022年12月
返还倍率:单倍
赔付金额：:60
是否已经取消业务:是
是否承诺退费：:是
用户是否需要回复：:是
用户要求：:尽快处理回复</t>
  </si>
  <si>
    <t>TS202310051008242425</t>
  </si>
  <si>
    <t>潘诚成</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</si>
  <si>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争议金额:9.00
需要退订业务:否</t>
  </si>
  <si>
    <t>TS202310051002062271</t>
  </si>
  <si>
    <t>姜武森</t>
  </si>
  <si>
    <t>主办单位：湖北
客户类别：星级客户
10010是否打通：否
是否二次致电10015：是
是否联系：否
升级倾向：
号码归属省：湖北
SVIP等级：
1.问题类型:;
2.投诉类型:其他问题;
3.营业厅地址:;
4.位置信息:;
5.位置发生地:;
6.投诉内容:取消预存50元话费享受10元话费12个月</t>
  </si>
  <si>
    <t>TS202310041716471968</t>
  </si>
  <si>
    <t>杨文露</t>
  </si>
  <si>
    <t>判断省分:其他省分
:普通消费有争议
:下一步
:套餐月费不认可
查询套餐:
:套餐月费有变化
业务办理记录:
:不认可
:其他渠道
判断省分:除甘肃贵州外
:
高级模板内容：
投诉问题描述:对副卡从下个月收10元月租费用不认可，
争议月份:2023年11月
争议金额:10
用户要求:对副卡从下个月收10元月租费用不认可，表示入网只说副卡免费没有说活动会到期，现对从下月开始收月租费用不认可，要求联通继续办理副卡优惠活动，麻烦处理回复本机</t>
  </si>
  <si>
    <t>TS202310042104481247</t>
  </si>
  <si>
    <t>史振民</t>
  </si>
  <si>
    <t>22年Q3Q4重点客户
高级模板内容：
投诉问题描述:用户来电反馈联通网上营业厅电脑版一直登不上去
渠道名称:网厅
办理业务名称:无
页面提示:登录报错
用户要求:尽快处理</t>
  </si>
  <si>
    <t>客户原因：用户反映联通网上营业厅电脑版一直登不上去，联系客户表示更换浏览器后已能正常登录，已处理好，满意。</t>
  </si>
  <si>
    <t>TS202310050934221584</t>
  </si>
  <si>
    <t>投诉工单（2021版）&gt;&gt;宽带&gt;&gt;【入网】办理&gt;&gt;无法线上办理宽带业务</t>
  </si>
  <si>
    <t>用户来电表示自己要安装联通宽带，地址：宜昌西陵区夜明珠建材市场，要求宽带网速快，要连接30台手机，欲给客户介绍宽带资费和查询宽带资源覆盖，客户表示不需要，有升级投诉意向，坚持要求本地工作人员核实后回复，请处理。</t>
  </si>
  <si>
    <t>宽带安装/资源：宜昌西陵区夜明珠建材市场AA。用户反映安装宽带问题，经核实，夜明珠建材市场无宽带资源，暂时无法办理，已联系客户解释说明，客户表示知晓。</t>
  </si>
  <si>
    <t>TS202310051111101648</t>
  </si>
  <si>
    <t>孙翠翠</t>
  </si>
  <si>
    <t>高级模板内容：
投诉问题描述:客户反映有一笔140的返费要求我方处理已解释麻烦处理谢谢！
活动名称:返费140
争议月份:2023年10月
争议金额:140
用户要求:客户反映有一笔140的返费要求我方处理已解释麻烦处理谢谢！</t>
  </si>
  <si>
    <t>其他：客户反馈23.9月未使用对月租扣费不认可，考虑客户感知，申请减免23.9月月租费用合计129元，24小时内到账，此费用不可打印账单发票，回访满意</t>
  </si>
  <si>
    <t>TS202310041530491887</t>
  </si>
  <si>
    <t>徐静玫</t>
  </si>
  <si>
    <t>高级模板内容：
投诉问题描述:总收到非本人电费账单，
争议号码:13135825872
问题现象:接到找前机主的电话、短信
用户要求:要求后台核实处理</t>
  </si>
  <si>
    <t>骚扰短信：用户接收前机主电费短信，我司无法解除，建议用户与国家电网客服联系请其解除前机主短信绑定，用户知晓，满意度一般。</t>
  </si>
  <si>
    <t>BL202310051617150442</t>
  </si>
  <si>
    <t>李俊英</t>
  </si>
  <si>
    <t>高级模板内容：
用户诉求:要求更换套餐为福多多卡29元，系统无选项，请协助处理，谢谢
当前套餐名称:畅越冰激凌5G套餐49元
新套餐名称（转入套餐名称）:福多多卡29元
是合约期内（含靓号）:否</t>
  </si>
  <si>
    <t>BL202310051601490192</t>
  </si>
  <si>
    <t>李宗满</t>
  </si>
  <si>
    <t>[65岁以上老人]判断省分:湖北
:指定要求办理全国流量王8元套餐
:
高级模板内容：
用户诉求:要求改为：8元，为其解释并挽留，用户不认可
当前套餐名称:福多多29元（湖北）
新套餐名称（转入套餐名称）:全国流量王8元套餐
是合约期内（含靓号）:否</t>
  </si>
  <si>
    <t>BL202310051225016543</t>
  </si>
  <si>
    <t>王飞洋</t>
  </si>
  <si>
    <t>湖北分公司&gt;&gt;宜昌&gt;&gt;宜昌自有营业厅&gt;&gt;宜昌校园渠道</t>
  </si>
  <si>
    <t>15549293112学生已离校，注销手机号码和校园网</t>
  </si>
  <si>
    <t>BL202310051154531554</t>
  </si>
  <si>
    <t>舒琍萍</t>
  </si>
  <si>
    <t>判断省分:湖北
:指定要求办理全国流量王8元套餐
:
高级模板内容：
用户诉求:用户来电要求更改为8元套餐，已解释告知营业厅咨询办理，用户不认可，在异地，要求在线办理，请协助，谢谢
当前套餐名称:联通王卡
新套餐名称（转入套餐名称）:8元套餐
是合约期内（含靓号）:否</t>
  </si>
  <si>
    <t>BL202310051100580571</t>
  </si>
  <si>
    <t>赵明</t>
  </si>
  <si>
    <t>判断省分:湖北
:有意向资费
:是
:不认可：坚持要求转入有限制的套餐
:
高级模板内容：
用户诉求:用户来电要求更改29元福多多91294084，用户在营业厅取消了主副卡绑定，营业厅无法更改该套餐，系统也无法直接更改
当前套餐名称:腾讯大王卡
新套餐名称（转入套餐名称）:29元福多多91294084
是合约期内（含靓号）:否</t>
  </si>
  <si>
    <t>BL202310051058410528</t>
  </si>
  <si>
    <t>孙玉华</t>
  </si>
  <si>
    <t>高级模板内容：
用户诉求:变更套餐
当前套餐名称:4G全国套餐-76元套餐（新）
新套餐名称（转入套餐名称）:福多多卡59元
是合约期内（含靓号）:否
备注:收入归集集团成员关系，不愿前往营业厅解除变更。
需要线上变更</t>
  </si>
  <si>
    <t>BL202310050959281929</t>
  </si>
  <si>
    <t>邹虹怡</t>
  </si>
  <si>
    <t>判断省分:湖北
:指定要求办理全国流量王8元套餐
:
高级模板内容：
用户诉求:要求降套，挽留无效
当前套餐名称:星锐卡(湖北
新套餐名称（转入套餐名称）:全国流量王8元套餐
是合约期内（含靓号）:是</t>
  </si>
  <si>
    <t>BL202310050934411479</t>
  </si>
  <si>
    <t>李开印</t>
  </si>
  <si>
    <t>22年Q3Q4重点客户判断省分:湖北
:指定要求办理全国流量王8元套餐
:
高级模板内容：
用户诉求:降低套餐
当前套餐名称:畅越冰激凌5G套餐59元
新套餐名称（转入套餐名称）:全国流量王8元套餐
是合约期内（含靓号）:否</t>
  </si>
  <si>
    <t>BL202310041951571759</t>
  </si>
  <si>
    <t>李先锋</t>
  </si>
  <si>
    <t>判断省分:湖北
:指定要求办理全国流量王8元套餐
:
高级模板内容：
用户诉求:降低套餐
当前套餐名称:幸福家家乐39元套餐
新套餐名称（转入套餐名称）:全国流量王8元套餐
是合约期内（含靓号）:否</t>
  </si>
  <si>
    <t>BL202310041925111442</t>
  </si>
  <si>
    <t>辛再伍</t>
  </si>
  <si>
    <t>判断省分:湖北
:指定要求办理全国流量王8元套餐
:
高级模板内容：
用户诉求:要求办理8元套餐，不愿到厅
当前套餐名称:幸福家家乐39元套餐
新套餐名称（转入套餐名称）:全国流量王8元套餐
是合约期内（含靓号）:否</t>
  </si>
  <si>
    <t>TS202310051650442286</t>
  </si>
  <si>
    <t>刘芷晗</t>
  </si>
  <si>
    <t>主办单位：湖北
客户类别：普通客户
10010是否打通：否
是否二次致电10015：是
是否联系：否
升级倾向：
号码归属省：湖北
SVIP等级：
1.问题类型:;
2.投诉类型:办理争议;
3.营业厅地址:;
4.位置信息:;
5.位置发生地:;
6.投诉内容:想换个对我来说更划算的套餐，客服的答复非常不合理，凭什么不给我换，非常不人性化
8.办理业务的名称:换套餐
8.无法办理的渠道:中国联通APP</t>
  </si>
  <si>
    <t>TS202310051022440288</t>
  </si>
  <si>
    <t>主办单位：湖北
客户类别：普通客户
10010是否打通：是
是否二次致电10015：是
是否联系：否
升级倾向：工信部
号码归属省：湖北
SVIP等级：
1.问题类型:;
2.投诉类型:办理争议;
3.营业厅地址:;
4.位置信息:;
5.位置发生地:;
6.投诉内容:给我改8元套餐，别叫我去营业厅，去了营业厅也说没有，改不了。线上APP也改不了，只能投诉可以改。我没有合约，你没有权限给我反馈上级给我改。别踢皮球了，别忽悠我说没有这个套餐，我现在很生气，别逼我投诉工信部，投诉你。
8.办理业务的名称:8元套餐
8.无法办理的渠道:联通营业厅</t>
  </si>
  <si>
    <t>TS202310041902231796</t>
  </si>
  <si>
    <t>胡学高</t>
  </si>
  <si>
    <t>主办单位：湖北
客户类别：普通客户
10010是否打通：否
是否二次致电10015：是
是否联系：否
升级倾向：
号码归属省：湖北
SVIP等级：
1.问题类型:;
2.投诉类型:其他问题;
3.营业厅地址:;
4.位置信息:;
5.位置发生地:;
6.投诉内容:套餐保底太高丶本卡用的比较少,要改成8元的</t>
  </si>
  <si>
    <t>TS202310041750070330</t>
  </si>
  <si>
    <t>万梅</t>
  </si>
  <si>
    <t>主办单位：湖北
客户类别：普通客户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</si>
  <si>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BL202310041539180597</t>
  </si>
  <si>
    <t>吴峻熙</t>
  </si>
  <si>
    <t>高级模板内容：
用户诉求:用户来电要求降低套餐。因用户是融合关系，已建议用户前往营业厅，用户表示不认可
当前套餐名称:畅爽冰激凌5G套餐299元
新套餐名称（转入套餐名称）:无
是合约期内（含靓号）:否</t>
  </si>
  <si>
    <t>套餐变更：未到厅，降套，已与用户转资99元畅越冰激凌套餐，次月生效，满意</t>
  </si>
  <si>
    <t>BL202310041730022365</t>
  </si>
  <si>
    <t>曹松竹</t>
  </si>
  <si>
    <t>判断省分:湖北
:有意向资费
:是
:不认可：坚持要求转入有限制的套餐
:
高级模板内容：
用户诉求:用户来电称自己需要降低套餐资费，不方便到厅，请后台核实协助处理
当前套餐名称:用户来电称自己需要降低套餐资费，不方便到厅，请后台核实协助处理
新套餐名称（转入套餐名称）:畅爽冰激凌5G融合套餐79元（湖北）新
是合约期内（含靓号）:否
备注:用户来电称自己需要降低套餐资费，不方便到厅，请后台核实协助处理。前台尝试操作系统报错，烦请后台协助处理</t>
  </si>
  <si>
    <t>套餐变更-未到厅：129转59元，用户要求转资畅越59元套餐，挽留无效，已核对身份信息协助取消，并告知用户现在用的套餐已下架，改了之后无法转回，用户表示知悉，满意。</t>
  </si>
  <si>
    <t>BL202310050937561549</t>
  </si>
  <si>
    <t>田生元</t>
  </si>
  <si>
    <t>22年Q3Q4重点客户判断省分:湖北
:有意向资费
:否
:降套
:需要保号
:挽留后，用户依旧要求降套
:资费对比
:挽留失败
:
node_106:
:有合约/有靓号
:
高级模板内容：
用户诉求:用户来电要求更改畅越冰激凌5G套餐99元挽留失败，解释有副卡宽带需要到营业厅用户不认可称自己上月就联系更改但是本月还没有更改
当前套餐名称:畅越冰激凌5G套餐159元
新套餐名称（转入套餐名称）:畅越冰激凌5G套餐99元
是合约期内（含靓号）:是</t>
  </si>
  <si>
    <t>套餐变更-未到厅：159元转99元，已办理转资畅越冰激凌5G套餐99元，次月生效，用户满意。</t>
  </si>
  <si>
    <t>BL202310050957411895</t>
  </si>
  <si>
    <t>汪念</t>
  </si>
  <si>
    <t>判断省分:湖北
:指定要求办理全国流量王8元套餐
:
高级模板内容：
用户诉求:更改套餐
当前套餐名称:畅爽冰激凌5G套餐159元（基础版）
新套餐名称（转入套餐名称）:全国流量王8元套餐
是合约期内（含靓号）:否
备注:已挽留用户坚持要更改</t>
  </si>
  <si>
    <t>套餐变更-未到厅：159转8元，用户要求转资4G全国流量王8元套餐，挽留无效，已核对身份信息协助办理，次月生效，满意。</t>
  </si>
  <si>
    <t>BL202310051123090980</t>
  </si>
  <si>
    <t>刘宇龙</t>
  </si>
  <si>
    <t>判断省分:湖北
:无意向资费
node_104:
node_102:
:降套
:消费过高
:挽留后，用户依旧要求降套
:资费对比
:挽留失败
:
node_106:
:有合约/有靓号
:
高级模板内容：
用户诉求:用户来电要求变更套餐。前台引导去营业厅。用户不认可。请后台工作人员尽快处理。谢谢
当前套餐名称:畅爽冰激凌5G套餐299元（首月全量全价）
新套餐名称（转入套餐名称）:畅爽冰激凌5G套餐129元（基础版）
是合约期内（含靓号）:是</t>
  </si>
  <si>
    <t>套餐变更-未到厅：299元转129元，已办理转资畅爽冰激凌5G套餐129元（基础版），次月生效，用户满意。</t>
  </si>
  <si>
    <t>BL202310032008290114</t>
  </si>
  <si>
    <t>李琼</t>
  </si>
  <si>
    <t>22年Q3Q4重点客户查询增值业务: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-2617:15:50;结束时间:2024-01-3123:59:59;订购渠道:夷陵鸦鹊岭自有营业厅;客户确认方式:无。
用户来电要求取消短信活动，有携转倾向，请协助</t>
  </si>
  <si>
    <t>套餐变更-未到厅：用户要求转资69元畅越冰激凌套餐，挽留无效（降套的）已办理，次月生效 客户满意。</t>
  </si>
  <si>
    <t>TS202310021554511230</t>
  </si>
  <si>
    <t>杜京珍</t>
  </si>
  <si>
    <t>判断省分:湖北
:湖北在省内手机不能打+不能接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13907207793;3、主叫号码：13907207793;4、被叫号码：;5、客户姓名：杜京珍;6、客户级别：无级别;7、用户归属地：宜昌市;8、受理员工工号：hubXN23ZH6900;9、手机厂商：;10、投诉渠道：10010客服热线;11、投诉打点范围：0.5千米;12、投诉地址：好宜家超市;13、网格ID：191067;14、网格名称：YC_A_湖北省宜昌市西陵区葛洲坝三江大桥-珍珠路交叉口附近网格_191067;15、经度：111.282018;16、纬度：30.712734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169623319998970793;26、语音业务类型：无法主被叫;27、数据业务类型：;28、用户是否接受解释：否;29、公告类型：网络信息;30、基站ID：117.1005429;31、基站名称：117.1005429;32、其它地方是否正常使用：是;33、之前是否可以正常使用：是;</t>
  </si>
  <si>
    <t>经现场测试，西陵区好宜购超市内4G联通/电信均覆盖正常。现场核查用户反馈问题为wifi信号弱，非移网问题，已建议用户咨询96868。处理人：安继盛 联系电话：18607201286</t>
  </si>
  <si>
    <t>TS202310021629412176</t>
  </si>
  <si>
    <t>李秀收</t>
  </si>
  <si>
    <t>1、受理流水号：;2、受理号码：18071914720;3、主叫号码：18071914720;4、被叫号码：;5、客户姓名：李秀收;6、客户级别：无级别;7、用户归属地：宜昌市;8、受理员工工号：hubXN23ZH4391;9、手机厂商：;10、投诉渠道：10010客服热线;11、投诉打点范围：0.5千米;12、投诉地址：宜昌市-西陵区:冠丰小区【东山开发区城东大道8号】;13、网格ID：191249;14、网格名称：YC_A_湖北省宜昌市西陵区网格_191249;15、经度：111.305433;16、纬度：30.710403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一至两格不稳定;24、用户周边使用情况：不清楚;25、主工单流水号：hub169623499803088811;26、语音业务类型：杂音,回音;27、数据业务类型：上网速度慢,频繁掉线;28、用户是否接受解释：否;29、公告类型：网络信息;30、基站ID：117.112014;31、基站名称：117.112014;32、其它地方是否正常使用：否;33、之前是否可以正常使用：否;
高级模板内容：
投诉问题描述:信号差
故障时间:2023-10-02
故障现象:信号差，电话卡顿且部分无声，网速慢
故障地址:宜昌市西陵区冠丰小区1号楼1单元
用户要求:解决信号差的问题</t>
  </si>
  <si>
    <t>投诉点为弱覆盖区域，已申请电信共享，建议用户关注，后期有问题与测试人员联系，处理人 安继胜 联系电话 18607201286</t>
  </si>
  <si>
    <t>TS202310031213590198</t>
  </si>
  <si>
    <t>王清山</t>
  </si>
  <si>
    <t>判断省分:四川
:省内手机不能打+不能接
node_72:
node_28:
获取历史工单信息:无历史工单
移网一键诊断:下一步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查询用户是否开通SA：开通.10.是否存在群障：不存在.11.VoLTE开关是否打开：打开.:诊断无异常/对解释不认可
:某一地点无法使用
:周围用户不可使用/不清楚
:1、受理流水号：;2、受理号码：17683163458;3、主叫号码：17683163458;4、被叫号码：;5、客户姓名：王清山;6、客户级别：三星忠诚用户;7、用户归属地：宜昌市;8、受理员工工号：hubXN214216;9、手机厂商：;10、投诉渠道：10010客服热线;11、投诉打点范围：0.2千米;12、投诉地址：宜昌市-夷陵区:宜昌北站(建设中)【龙泉镇万家畈村】;13、网格ID：100482;14、网格名称：YC_B_湖北省宜昌市夷陵区网格_100482;15、经度：111.470505;16、纬度：30.748320;17、用户现象：未发现网络问题;18、答复口径：您提供的位置周围基站暂时没有发现异常，建议您先进行换机换卡测试并留意观察。;19、网络类型：4G;20、投诉现象最近发生时间：一周以上;21、语音通话或数据上网：语音;22、室内或室外：室外;23、手机信号强弱：满格;24、用户周边使用情况：不清楚;25、主工单流水号：hub169630624916162161;26、语音业务类型：无法主被叫;27、数据业务类型：;28、用户是否接受解释：否;29、公告类型：;30、基站ID：117.1005690;31、基站名称：117.100569;32、其它地方是否正常使用：否;33、之前是否可以正常使用：否;
用户来电反映在（详细地址：宜昌市-夷陵区宜昌北站(建设中)）从（时间：几天前）开始无法通话（服务状态：正常），周围用户（不清楚）正常使用，用户（已开关机）测试，手机显示（4G），用户要求尽快核实处理，联系电话（17683163458）。</t>
  </si>
  <si>
    <t>投诉点为弱覆盖区域，已有建站规划，建议用户关注。另用户表示需要话费补偿，请协助处理！处理人：安继盛 18607201286</t>
  </si>
  <si>
    <t>TS202310011053062295</t>
  </si>
  <si>
    <t>王林</t>
  </si>
  <si>
    <t>主办单位：湖北
客户类别：普通客户
10010是否打通：是
是否二次致电10015：是
是否联系：否
升级倾向：工信部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影响时段:全天；
投诉内容:9月19日反应问题但至今无人解决，准备向工信部递交材料投诉中国联通解决问题能力低下，以拖延代替解决，本人的问题并没有效解决，但APP内却显示已解决，明显是欺骗行为，我已保存做为证据材料上交有关部门。；
关联10010工单流水号：TS202309191814102444</t>
  </si>
  <si>
    <t>网络质量：
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无法达成一致，满意度一般。我司于2023-10-02 08:40:38联系客户解释以上情况。
③客户问题满意度：一般
④回单人：张婷   6921001</t>
  </si>
  <si>
    <t>TS202310051231251202</t>
  </si>
  <si>
    <t>余祥凤</t>
  </si>
  <si>
    <t>主办单位：湖北
客户类别：星级客户
10010是否打通：否
是否二次致电10015：是
是否联系：否
升级倾向：
号码归属省：湖北
SVIP等级：
1.问题类型:;
2.投诉类型:手机信号问题;
3.营业厅地址:;
4.位置信息:陆逊大道尾笔小区;
5.位置发生地:湖北省宜昌市宜都市;
6.投诉内容:手机网络类型:5G；
网络情况:上网卡顿/掉线/不稳定；
接打电话情况:杂音/断断续续；
APP应用程序是否正常使用:均不正常；
影响范围:所有地点；
其他用户能否正常使用:不了解；
影响时段:7：00；
投诉内容:网络信号不稳定，存在掉线；</t>
  </si>
  <si>
    <t>网络质量：①客户投诉产生的原因：上网卡顿/问题。 
②客户投诉问题核查情况及解决方案：收到贵部转办后，我司立即组织调查。经核实已发区域负责人安继盛 18607201286协助处理。沟通后用户表示用户表示在自己手机卡片已经四五年未更换，在同一位置处用户亲友5G网络正常，判别为非移网质量问题。已建议用户到就近营业厅补换卡，我司2023-10-05 11:43:49联系客户解释。
③客户问题满意度：一般。 
④回单人：田群、联系方式：07176921001</t>
  </si>
  <si>
    <t>TS202310042355432320</t>
  </si>
  <si>
    <t>伍发军</t>
  </si>
  <si>
    <t>郊外公园、旅游区、会议中心、休闲娱乐场所（注4）</t>
  </si>
  <si>
    <t>主办单位：湖北
客户类别：星级客户
10010是否打通：否
是否二次致电10015：是
是否联系：否
升级倾向：
号码归属省：湖北
SVIP等级：
1.问题类型:;
2.投诉类型:手机信号问题;
3.营业厅地址:;
4.位置信息:龙舟大道拾光民宿;
5.位置发生地:湖北省宜昌市长阳土家族自治县;
6.投诉内容:手机网络类型:4G；
网络情况:网页无法打开/网速慢；
接打电话情况:掉话/单通/无法通话；
APP应用程序是否正常使用:均不正常；
影响范围:所有地点；
其他用户能否正常使用:不能正常使用；
影响时段:1：00&amp;mdash;24：00；
投诉内容:网速慢，卡，不能正常使用；</t>
  </si>
  <si>
    <t>TS202310041425510250</t>
  </si>
  <si>
    <t>张继良</t>
  </si>
  <si>
    <t>:下一步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有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15672502438;3、主叫号码：15672502438;4、被叫号码：;5、客户姓名：张继良;6、客户级别：二星忠诚用户;7、用户归属地：宜昌市;8、受理员工工号：hubXN23TF3649;9、手机厂商：;10、投诉渠道：10010客服热线;11、投诉打点范围：0.5千米;12、投诉地址：宜昌市-五峰土家族自治县:湖北省宜昌市五峰土家族自治县仁和坪镇351国道【】;13、网格ID：148254;14、网格名称：YC_B_148254;15、经度：111.102811;16、纬度：30.115461;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不清楚;25、主工单流水号：hub169640057401055587;26、语音业务类型：无法主被叫;27、数据业务类型：;28、用户是否接受解释：否;29、公告类型：;30、基站ID：117.1006454;31、基站名称：117.1006454;32、其它地方是否正常使用：是;33、之前是否可以正常使用：是;
信号不好，之前在此位置还可以正常使用，现在不能接打电话正常使用断断续续的，提到携号转网。</t>
  </si>
  <si>
    <t>TS202310051425311314</t>
  </si>
  <si>
    <t>邹斌</t>
  </si>
  <si>
    <t>高级模板内容：
投诉问题描述:办理自动充提示已经办理
业务名称:自动充
办理渠道:app
办理时间:2023-10-05
系统提示内容:/
用户要求:用户反映办理自动充提示已经办理，但是自己已经在微信取消，解释不认可请处理，谢谢</t>
  </si>
  <si>
    <t>系统支撑：客户反映手厅取消自动充后办理过户业务仍有限制。经核实，属系统支撑不到位导致，现已发沃工单协助处理，客户已恢复使用，满意。</t>
  </si>
  <si>
    <t>TS202309261133322172</t>
  </si>
  <si>
    <t>石玉双</t>
  </si>
  <si>
    <t>判断省分:湖北
:湖北在省内手机不能打+不能接
获取入参:
获取历史工单:无历史工单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8.近期缴费开机记录情况：无缴费开机.9.是否存在群障：不存在.10.VoLTE开关是否打开：.:诊断无异常/解释不认可
:下一步
node_317:
:不符合办理条件
:任何地方都无法拨打或接听
:详见：TS202309251556501676用户反映使用了一下现在又不能拨打电话但是可以接听，要求核实尽快回电处理，谢谢</t>
  </si>
  <si>
    <t>系统支撑：现已重启volte功能，用户已恢复，可正常拨打，现用户表示无法拨打固话，查询用户号码数据正常，建议用户到厅换卡测试，客户知晓，满意。</t>
  </si>
  <si>
    <t>TS202310050858530842</t>
  </si>
  <si>
    <t>13117288008命中精准预判服务场景:[10015转接10010用户]
用户来电反映对前期的手机没有信号的处理结果不认可，详细：TS202310030843422302，用户不认可，开通VoLTE功能要开通上网功能，解释不认可，不愿同时开通上网功能，请处理。</t>
  </si>
  <si>
    <t>系统支撑：用户反映手机到某些地方没有信号，周边用户信号正常，已建议用户开通volte功能，不存在信号覆盖问题，用户知晓，满意度一般。</t>
  </si>
  <si>
    <t>ZX202310041611461192</t>
  </si>
  <si>
    <t>贺必才</t>
  </si>
  <si>
    <t>判断省分:湖北
:被动办理宽带
:不需要
:
高级模板内容：
问题描述:用户称自己未办理宽带，用户想要转网名下现有宽带导致无法转网
第二联系方式:13094185747
销户原因:用户想要转网名下宽带影响转网
用户要求:用户要求尽快销户</t>
  </si>
  <si>
    <t>携号转网（枝江城区）实装宽带，挽留失败，客服部已取消，满意</t>
  </si>
  <si>
    <t>BL202310051028142447</t>
  </si>
  <si>
    <t>任光富</t>
  </si>
  <si>
    <t>[65岁以上老人]
高级模板内容：
需区域二线受理的业务:用户无法提供验证码
用户需办理业务名称:5G炫彩通信助理包-云盘版（首月5元半价）
业务办理类型:取消
业务生效时间:次月生效
是否已按规范验证用户信息:是</t>
  </si>
  <si>
    <t>BL202310050923481290</t>
  </si>
  <si>
    <t>周祖恒</t>
  </si>
  <si>
    <t>[65岁以上老人]
高级模板内容：
需区域二线受理的业务:用户无法提供验证码
用户需办理业务名称:炫彩通信助理包体验版-立即生效（湖北）
业务办理类型:取消
业务生效时间:立即生效
是否已按规范验证用户信息:无需验证</t>
  </si>
  <si>
    <t>ZX202310042140490329</t>
  </si>
  <si>
    <t>#2022重保客户#湖北IPTV_1华为平台包月-10元/月，用户表示自己长期在外地，要求注销IPTV业务，烦请公司核实处理回复</t>
  </si>
  <si>
    <t>业务办理：客户要求注销IPTV业务，已按客户要求办理，联系无人接听，已短信告知，如有疑问可在工作时间（08:30-12:00；14:00-17:30）联系07176921001、13032700872宜昌联通投诉处理中心。如用户咨询，请前台10010话务中心代为解释，谢谢</t>
  </si>
  <si>
    <t>BL202310051131501126</t>
  </si>
  <si>
    <t>史小红</t>
  </si>
  <si>
    <t>用户来电要求续约预存话费享折扣优惠档位三（次月生效24个月）-湖北政企专属，已经建议用户去营业厅，用户不认可，请协助处理，谢谢</t>
  </si>
  <si>
    <t>系统支撑：套餐折扣到期无提醒。客户反映3折优惠失效问题。经核实，属系统支撑不到位导致，已办理存量5G畅爽套餐享139元赠费 湖北 ，本月生效，活动期12个月，满意。</t>
  </si>
  <si>
    <t>ZX202310031415020074</t>
  </si>
  <si>
    <t>判断省分:湖北
:失败
node_42:
:无合约/简单合约
:单卡/移移融合副卡套餐
获取用户证件类型::不认可
:
高级模板内容：
问题描述:要求在线销户
第二联系方式:15549376645要求联系本机，不愿提供第二联系方式
销户原因:不用了
用户要求:在线销户</t>
  </si>
  <si>
    <t>业务办理：销户，多次未联系上用户，无法确认销户事宜。已短信告知用户如需注销可致电宜昌服务监督热线13032700872.</t>
  </si>
  <si>
    <t>BL202310051426371251</t>
  </si>
  <si>
    <t>何忠泽</t>
  </si>
  <si>
    <t>用户来电要求继续办理5G冰激凌套餐5折（次月生效24个月）（取整）（合约）（湖北宜昌）并且将2023.9和10月的多收取的费用退还，因为没有提醒自己到期了，请处理</t>
  </si>
  <si>
    <t>系统支撑：套餐折扣到期无提醒。客户反映5折优惠失效问题。经核实，属系统支撑不到位导致，存量5G畅爽套餐享49元赠费 湖北 ， 本月生效，活动期12个月，考虑用户感知，申请退23.9月套餐差价50元，24小时到帐，此费用不可打印发票，满意。</t>
  </si>
  <si>
    <t>BL202310041823070661</t>
  </si>
  <si>
    <t>许荣耀</t>
  </si>
  <si>
    <t>22年Q3Q4重点客户用户来电希望给自己之前的合约5G冰激凌套餐5折（次月生效24个月）（取整）（合约）（湖北宜昌）合约办理回来
用户自述自己并没有取消这个合约不应该终止，并且表示合约失效之前甚至没有收取到提醒的短信，对本月的消费并不认可
要求：1.办理5G冰激凌套餐5折（次月生效24个月）（取整）（合约）（湖北宜昌）
2.对本月的消费希望减免或者</t>
  </si>
  <si>
    <t>系统支撑：套餐折扣到期无提醒。客户反映5折优惠失效问题。经核实，属系统支撑不到位导致，已推荐 存量5G畅爽套餐享149元赠费 湖北， 活动期12个月，本月生效，满意。</t>
  </si>
  <si>
    <t>BL202310041746280100</t>
  </si>
  <si>
    <t>汪杨</t>
  </si>
  <si>
    <t>【2022年上工信部测评重保用户】【2022年上工信部测评重保用户】续约：预存话费享折扣优惠档位三（次月生效24个月）-湖北政企专属</t>
  </si>
  <si>
    <t>系统支撑：用户反映折扣到期无提醒。经核实，用户原折扣优惠8月31日到期，并勾选279元赠费*12个月，次月生效，满意。</t>
  </si>
  <si>
    <t>BL202310041753480220</t>
  </si>
  <si>
    <t>前期工单：BL202310041407161622，用户反映漏接了回复电话，在线按处理结果解释，用户要求回复，表示想要再了解一下存量5G畅爽套餐享199元赠费湖北，请协助处理。</t>
  </si>
  <si>
    <t>业务办理：存量5G畅爽套餐享199元赠费 湖北，客服部已操作办理，次月生效，满意。</t>
  </si>
  <si>
    <t>BL202310042031332147</t>
  </si>
  <si>
    <t>邓国</t>
  </si>
  <si>
    <t>用户要求续订预存话费享折扣优惠档位五（立即生效24个月）-湖北政企专属，请协助（有携号转网倾向）</t>
  </si>
  <si>
    <t>业务办理：联系用户办理预存享69元赠费*12个月，立即生效，继续使用，满意</t>
  </si>
  <si>
    <t>BL202310051426331248</t>
  </si>
  <si>
    <t>谭伍孜</t>
  </si>
  <si>
    <t>22年Q3Q4重点客户用户来电反映之前客服说明不用去营业厅自动可以续约预存话费享折扣优惠档位三（立即生效12个月）-湖北政企专属，现在发现合约在7月31日结束，多扣了8月份9月份10月份的月租费，用户要求续约预存话费享折扣优惠档位三（立即生效12个月）-湖北政企专属，并要求返回8月份开始多扣除的月租费共计420，请尽快处理</t>
  </si>
  <si>
    <t>业务办理：现与用户沟通办理139元赠费*12个月，立即到账，减免8-9月折扣差价280元，4张主副卡办理预存享50元赠费，立即到账，补赠剩余80元赠费，24小时退费到账，此费用无法抵扣往月欠费及打印发票，用户满意</t>
  </si>
  <si>
    <t>BL202310051542222389</t>
  </si>
  <si>
    <t>郭青山</t>
  </si>
  <si>
    <t>15549346442命中精准预判服务场景:[65岁以上老人]
用户称参加的活动:畅越冰激凌49元套餐5折附加优惠(内部限量）本月到期，要求为其续订，请处理，谢谢</t>
  </si>
  <si>
    <t>业务办理：已于用户沟通办理25元赠费*12个月活动，次月生效，满意</t>
  </si>
  <si>
    <t>BL202310041204212367</t>
  </si>
  <si>
    <t>熊必柱</t>
  </si>
  <si>
    <t>15629341339命中精准预判服务场景:[65岁以上老人]
用户要求十月份续订的合约十月份生效，对产生的副卡功能费用不认可，要求退费</t>
  </si>
  <si>
    <t>业务办理：用户实际反映副卡产生10月扣费，核实为当阳玉阳智能通讯合作厅(自建他营)于10月办理合约时未减免10月副卡费，我部已赠费30元用于抵扣本月副卡扣费，此费用不可打印发票，用户满意。</t>
  </si>
  <si>
    <t>BL202310051223121968</t>
  </si>
  <si>
    <t>李怀珍</t>
  </si>
  <si>
    <t>13207206979命中精准预判服务场景:[65岁以上老人]
用户要求继续续约畅越冰激凌59元套餐5折附加优惠(内部限量），请后台人员处理，谢谢</t>
  </si>
  <si>
    <t>业务办理：用户要求办理5折活动，已按用户要求办理59元5G畅越享29元赠费（次月生效）湖北 ，满意。</t>
  </si>
  <si>
    <t>BL202310051506181822</t>
  </si>
  <si>
    <t>洪和平</t>
  </si>
  <si>
    <t>用户来电要求续订（星锐卡30元赠费12个月优惠合约(湖北)），请核实处理，谢谢</t>
  </si>
  <si>
    <t>业务办理：用户要求续订星锐卡30元赠费12个月优惠合约 ，已成功办理立即生效，满意。</t>
  </si>
  <si>
    <t>BL202310041830560748</t>
  </si>
  <si>
    <t>刘雯</t>
  </si>
  <si>
    <t>22年Q3Q4重点客户用户来电称9月接到联通客服要求续约预存话费享折扣优惠档位三（次月生效24个月）-湖北政企专属，结果无人联系。导致10月多产生费用不认可，要求续约预存话费享折扣优惠档位三（次月生效24个月）-湖北政企专属，前台推荐营业厅不认可，请协助</t>
  </si>
  <si>
    <t>业务规则：用户需续订预存话费享折扣优惠 档位三，经核实现线上无勾选项，本月产生109元费用，考虑用户使用感知为用户办理预存话费享50元话费优惠（湖北），另为用户申请59元费用，24小时内到账，此费用不可打印发票，用户表示折扣后期自行跟联通沟通后再办理，本次不予处理，满意</t>
  </si>
  <si>
    <t>TS202310041549012307</t>
  </si>
  <si>
    <t>22年Q3Q4重点客户
高级模板内容：
投诉问题描述:用户来电反馈对自己9月的月费不认可
争议月份:2023年9月
争议金额:140
用户要求:前台解释用户打折活动到期了用户不认可称没有接收到提醒请核实处理谢谢用户要求减免</t>
  </si>
  <si>
    <t>TS202310041618520521</t>
  </si>
  <si>
    <t>13032730934命中精准预判服务场景:[10015转接10010用户]
[10015转接10010用户]
高级模板内容：
投诉问题描述:用户来电要求解绑副卡不方便到营业厅
渠道名称:其他:10010
办理业务名称:解绑副卡
页面提示:无
用户要求:用户来电要求解绑副卡13177051908和13032730934不方便到营业厅，并把副卡改成最低套餐</t>
  </si>
  <si>
    <t>业务办理：用户要求解绑副卡，已按用户要求成功解绑，用户满意。</t>
  </si>
  <si>
    <t>BL202310051522052065</t>
  </si>
  <si>
    <t>张千川</t>
  </si>
  <si>
    <t>【2022年上工信部测评重保用户】
高级模板内容：
需区域二线受理的业务:用户无法提供验证码
用户需办理业务名称:5G炫彩通信助理包-云盘版（首月5元半价）
业务办理类型:取消
业务生效时间:立即生效
是否已按规范验证用户信息:无需验证</t>
  </si>
  <si>
    <t>BL202310051533162241</t>
  </si>
  <si>
    <t>姜廷新</t>
  </si>
  <si>
    <t>【2022年上工信部测评重保用户】
高级模板内容：
需区域二线受理的业务:用户无法提供验证码
用户需办理业务名称:炫彩通信助理包-云盘版-立即生效（湖北）
业务办理类型:取消
业务生效时间:立即生效
是否已按规范验证用户信息:是</t>
  </si>
  <si>
    <t>BL202310051532112220</t>
  </si>
  <si>
    <t>BL202310041705131980</t>
  </si>
  <si>
    <t>尹雪</t>
  </si>
  <si>
    <t>22年Q3Q4重点客户
高级模板内容：
需区域二线受理的业务:用户无法提供验证码
用户需办理业务名称:畅行会员S-包月-15元
业务办理类型:取消
业务生效时间:次月生效
是否已按规范验证用户信息:是
备注（如开通流量包、语音包请备注清楚当月有效/长期有效）:无</t>
  </si>
  <si>
    <t>BL202310050851020832</t>
  </si>
  <si>
    <t>高级模板内容：
需区域二线受理的业务:用户无法提供验证码
用户需办理业务名称:	5G时代-精英社科历史包
业务办理类型:取消
业务生效时间:次月生效
是否已按规范验证用户信息:是
备注（如开通流量包、语音包请备注清楚当月有效/长期有效）:无</t>
  </si>
  <si>
    <t>BL202310041545310695</t>
  </si>
  <si>
    <t>高级模板内容：
需区域二线受理的业务:用户无法提供验证码
用户需办理业务名称:20元异型流量权益红包【超享版】-连续包月（2）
业务办理类型:取消
业务生效时间:次月生效
是否已按规范验证用户信息:是
备注（如开通流量包、语音包请备注清楚当月有效/长期有效）:用户要求取消（20元异型流量权益红包【超享版】-连续包月（2），已挽留不愿接收验证码，已验证身份信息，请协助取消</t>
  </si>
  <si>
    <t>BL202310051412301011</t>
  </si>
  <si>
    <t>周德满</t>
  </si>
  <si>
    <t>高级模板内容：
需区域二线受理的业务:用户无法提供验证码
用户需办理业务名称:5G超级会员白银版立即生效炫彩通信助理包6元版（立即生效）
业务办理类型:取消
业务生效时间:次月生效
是否已按规范验证用户信息:无需验证</t>
  </si>
  <si>
    <t>BL202310050906420998</t>
  </si>
  <si>
    <t>邓西炯</t>
  </si>
  <si>
    <t>高级模板内容：
需区域二线受理的业务:用户无法提供验证码
用户需办理业务名称:5G加油包19元5GB（立即生效）
业务办理类型:取消
业务生效时间:次月生效
是否已按规范验证用户信息:无需验证</t>
  </si>
  <si>
    <t>BL202310041045280987</t>
  </si>
  <si>
    <t>宋子成</t>
  </si>
  <si>
    <t>高级模板内容：
需区域二线受理的业务:用户无法提供验证码
用户需办理业务名称:5G特惠加油包19元10GB（立即生效）（新）
业务办理类型:取消
业务生效时间:次月生效
是否已按规范验证用户信息:无需验证
备注（如开通流量包、语音包请备注清楚当月有效/长期有效）:收不到验证码</t>
  </si>
  <si>
    <t>BL202310051025452407</t>
  </si>
  <si>
    <t>向朝才</t>
  </si>
  <si>
    <t>高级模板内容：
需区域二线受理的业务:用户无法提供验证码
用户需办理业务名称:AR彩铃酷趣会员5G加油包（湖北），联通爱听-职场理财20元包，联通助理-智能应答5元（首月免费）
业务办理类型:取消
业务生效时间:立即生效
是否已按规范验证用户信息:是
备注（如开通流量包、语音包请备注清楚当月有效/长期有效）:已验证，请取消</t>
  </si>
  <si>
    <t>BL202310040851381511</t>
  </si>
  <si>
    <t>傅一敏</t>
  </si>
  <si>
    <t>高级模板内容：
需区域二线受理的业务:用户无法提供验证码
用户需办理业务名称:国内短信月包30元500条国内短信
业务办理类型:开通
业务生效时间:立即生效
是否已按规范验证用户信息:是
备注（如开通流量包、语音包请备注清楚当月有效/长期有效）:用户要求只当月有效</t>
  </si>
  <si>
    <t>BL202310051020592288</t>
  </si>
  <si>
    <t>陈会年</t>
  </si>
  <si>
    <t>高级模板内容：
需区域二线受理的业务:用户无法提供验证码
用户需办理业务名称:联通助理-畅享版（在线渠道）
业务办理类型:取消
业务生效时间:立即生效
是否已按规范验证用户信息:是</t>
  </si>
  <si>
    <t>BL202310051427591275</t>
  </si>
  <si>
    <t>陈雪冰</t>
  </si>
  <si>
    <t>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备注（如开通流量包、语音包请备注清楚当月有效/长期有效）:并且要求副卡号码上的视频彩铃一并取消要求一起上报处理并且称以后不要开通其它免费业务</t>
  </si>
  <si>
    <t>BL202310042018382041</t>
  </si>
  <si>
    <t>万兴枝</t>
  </si>
  <si>
    <t>高级模板内容：
需区域二线受理的业务:用户无法提供验证码
用户需办理业务名称:通讯无忧包(3元/月）
业务办理类型:取消
业务生效时间:立即生效
是否已按规范验证用户信息:无需验证</t>
  </si>
  <si>
    <t>BL202310051608340305</t>
  </si>
  <si>
    <t>赵续华</t>
  </si>
  <si>
    <t>高级模板内容：
需区域二线受理的业务:用户无法提供验证码
用户需办理业务名称:炫彩通信助理包-云盘版-立即生效（湖北）
业务办理类型:取消
业务生效时间:次月生效
是否已按规范验证用户信息:无需验证</t>
  </si>
  <si>
    <t>BL202310051427161263</t>
  </si>
  <si>
    <t>邹正龙</t>
  </si>
  <si>
    <t>BL202310051137121232</t>
  </si>
  <si>
    <t>张朋武</t>
  </si>
  <si>
    <t>高级模板内容：
需区域二线受理的业务:用户无法提供验证码
用户需办理业务名称:云加速5G畅玩加油包(湖北)
业务办理类型:取消
业务生效时间:次月生效
是否已按规范验证用户信息:是
备注（如开通流量包、语音包请备注清楚当月有效/长期有效）:称如果下个月之前不取消就会投诉</t>
  </si>
  <si>
    <t>BL202310041738332489</t>
  </si>
  <si>
    <t>陈超</t>
  </si>
  <si>
    <t>高级模板内容：
需区域二线受理的业务:用户无法提供验证码
用户需办理业务名称:云加速5G畅玩加油包(湖北)（已停售）
业务办理类型:取消
业务生效时间:次月生效
是否已按规范验证用户信息:是
备注（如开通流量包、语音包请备注清楚当月有效/长期有效）:无</t>
  </si>
  <si>
    <t>BL202310041812150512</t>
  </si>
  <si>
    <t>高级模板内容：
需区域二线受理的业务:用户无法提供验证码
用户需办理业务名称:职场菁英畅阅5G加油包（湖北）
业务办理类型:取消
业务生效时间:次月生效
是否已按规范验证用户信息:是</t>
  </si>
  <si>
    <t>BL202310041925231446</t>
  </si>
  <si>
    <t>张孟德</t>
  </si>
  <si>
    <t>判断省分:湖北
:有意向资费
:是
:不认可：坚持要求转入有限制的套餐
:
高级模板内容：
需区域二线受理的业务:用户无法提供验证码
用户需办理业务名称:福多多29元（湖北）
业务办理类型:套餐变更
业务生效时间:立即生效
是否已按规范验证用户信息:是</t>
  </si>
  <si>
    <t>ZX202310051620221243</t>
  </si>
  <si>
    <t>彭炎江</t>
  </si>
  <si>
    <t>判断省分:湖北
:失败
node_42:
:无合约/简单合约
:单卡/移移融合副卡套餐
获取用户证件类型::不认可
:
高级模板内容：
问题描述:销户
第二联系方式:17703130779
销户原因:个人
用户要求:销户</t>
  </si>
  <si>
    <t>ZX202310051436410497</t>
  </si>
  <si>
    <t>高敏</t>
  </si>
  <si>
    <t>用户来电要求注销071703806133宽带，不愿去营业厅，烦请协助处理</t>
  </si>
  <si>
    <t>BL202310051258002490</t>
  </si>
  <si>
    <t>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用户需办理业务名称:云加速5G畅玩加油包(湖北)
业务办理类型:取消
业务生效时间:次月生效
是否已按规范验证用户信息:是</t>
  </si>
  <si>
    <t>ZX202310051356100211</t>
  </si>
  <si>
    <t>陈政锋</t>
  </si>
  <si>
    <t>判断省分:湖北
:失败
node_42:
:无合约/简单合约
:单卡/移移融合副卡套餐
获取用户证件类型::不认可
:
高级模板内容：
问题描述:用户来电办理销户，挽留失败，请处理。
第二联系方式:15071760722
销户原因:自己不需要了。
用户要求:用户来电办理销户，挽留失败，请处理。</t>
  </si>
  <si>
    <t>BL202310041542500649</t>
  </si>
  <si>
    <t>谢卫华</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</si>
  <si>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SP产品ID/元素ID：:5G加油包29元10GB（立即生效）
办理渠道:无
赔付月份：:2023年10月
返还倍率:单倍
赔付金额：:29
是否已经取消业务:是
是否承诺退费：:是
用户是否需要回复：:否
用户要求：:退费，谢谢。</t>
  </si>
  <si>
    <t>BL202310051043150231</t>
  </si>
  <si>
    <t>万群</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</si>
  <si>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赔付月份：:2023年9月
返还倍率:单倍
赔付金额：:29
是否已经取消业务:是
是否承诺退费：:是
用户是否需要回复：:否
用户要求：:退费</t>
  </si>
  <si>
    <t>TS202310050821040387</t>
  </si>
  <si>
    <t>郑敦平</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</si>
  <si>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争议月份:2023年9月、2023年10月
是否承诺退费:是
承诺退费金额:40
是否取消业务（如取消失败，需加上系统报错的提示）:取消
是否需要回复:否
用户要求:没有订购要求退费谢谢</t>
  </si>
  <si>
    <t>TS202310050923461325</t>
  </si>
  <si>
    <t>王昌丁</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</si>
  <si>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产品名称:20元5GBAR彩铃酷趣会员5G加油包(湖北)
争议月份:2023年8月、2023年9月、2023年10月
是否承诺退费:是
承诺退费金额:60
是否取消业务（如取消失败，需加上系统报错的提示）:是
是否需要回复:否
用户要求:退费</t>
  </si>
  <si>
    <t>TS202310041058210297</t>
  </si>
  <si>
    <t>连芙蓉</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</si>
  <si>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用户要求:请处理谢谢</t>
  </si>
  <si>
    <t>TS202310051241301448</t>
  </si>
  <si>
    <t>刘守华</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</si>
  <si>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用户要求:已承诺退费，无需回复</t>
  </si>
  <si>
    <t>TS202310041018361612</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</si>
  <si>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用户要求:退费</t>
  </si>
  <si>
    <t>TS202310041931232318</t>
  </si>
  <si>
    <t>沈邹会</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</si>
  <si>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t>
  </si>
  <si>
    <t>TS202310041441110645</t>
  </si>
  <si>
    <t>陈淑琼</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</si>
  <si>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争议月份:2023年8月、2023年9月、2023年10月
是否承诺退费:是
承诺退费金额:60
是否取消业务（如取消失败，需加上系统报错的提示）:是
是否需要回复:否
用户要求:用户来电反馈说自己要求退费请后台工作人员协助处理谢谢</t>
  </si>
  <si>
    <t>TS202310042042510945</t>
  </si>
  <si>
    <t>刘得虎</t>
  </si>
  <si>
    <r>
      <rPr>
        <sz val="11"/>
        <color theme="1"/>
        <rFont val="宋体"/>
        <charset val="134"/>
      </rPr>
      <t>判断省分:湖北
:流量费争议
:流量包定制争议
:不认可
:未享受
:小于等于500元，且仅限单倍、月份不超过12个月
:
高级模板内容：
投诉问题描述:</t>
    </r>
    <r>
      <rPr>
        <sz val="11"/>
        <color theme="1"/>
        <rFont val="Arial"/>
        <charset val="134"/>
      </rPr>
      <t xml:space="preserve">	</t>
    </r>
    <r>
      <rPr>
        <sz val="11"/>
        <color theme="1"/>
        <rFont val="宋体"/>
        <charset val="134"/>
      </rPr>
      <t>AR彩铃酷趣会员5G加油
业务名称:</t>
    </r>
    <r>
      <rPr>
        <sz val="11"/>
        <color theme="1"/>
        <rFont val="Arial"/>
        <charset val="134"/>
      </rPr>
      <t xml:space="preserve">	</t>
    </r>
    <r>
      <rPr>
        <sz val="11"/>
        <color theme="1"/>
        <rFont val="宋体"/>
        <charset val="134"/>
      </rPr>
      <t>AR彩铃酷趣会员5G加油
争议月份:2023年9月、2023年10月
争议金额:40
是否承诺退费:是
用户要求:退费并取消</t>
    </r>
  </si>
  <si>
    <t>BL202310050911201063</t>
  </si>
  <si>
    <t>山於勤</t>
  </si>
  <si>
    <t>&gt;业务号码&gt;13117285925；&gt;号码归属地&gt;宜昌；&gt;产品名称&gt;AR彩铃酷趣会员5G加油包（湖北），哔哩哔哩15G流量加会员月包；&gt;产品代码&gt;无，80006723；&gt;产品编码&gt;91295250，8000672300；&gt;订购时间&gt;2023-08-0815:33:23，2023-08-2814:46:02；&gt;核查情况&gt;平台故障；&gt;不规范定制分类&gt;平台故障，无法判责；&gt;退费金额&gt;90元；&gt;退费时间&gt;2023/10/5；&gt;投诉内容&gt;
高级模板内容：
赔付类型：:增值业务争议
CBSS账单扣费名称：:AR彩铃酷趣会员5G加油包（湖北）、	哔哩哔哩15G流量加会员月包
SP产品ID/元素ID：:AR彩铃酷趣会员5G加油包（湖北）、	哔哩哔哩15G流量加会员月包
办理渠道:无
赔付月份：:2023年9月、2023年8月
返还倍率:单倍
赔付金额：:90
是否已经取消业务:是
是否承诺退费：:是
用户是否需要回复：:否
用户要求：:用户要求退费，请协助处理，谢谢</t>
  </si>
  <si>
    <t>BL202310050947201707</t>
  </si>
  <si>
    <t>吴彬</t>
  </si>
  <si>
    <t>&gt;业务号码&gt;13197326976&gt;号码归属地&gt;宜昌；&gt;产品名称&gt;AR彩铃酷趣会员5G加油包（湖北）；&gt;产品代码&gt;无；&gt;产品编码&gt;91295250；&gt;订购时间&gt;2023-10-0108:09:00；&gt;核查情况&gt;平台故障；&gt;不规范定制分类&gt;平台故障，无法判责；&gt;退费金额&gt;20元；&gt;退费时间&gt;2023年10月5日&gt;投诉内容&gt;
高级模板内容：
赔付类型：:增值业务争议
CBSS账单扣费名称：:AR彩铃酷趣会员5G加油包（湖北）（已停售）
办理渠道:不涉及
赔付月份：:2023年10月
返还倍率:单倍
赔付金额：:20
是否已经取消业务:是
是否承诺退费：:是
用户是否需要回复：:否
用户要求：:不知情办理要求退费20元已承诺</t>
  </si>
  <si>
    <t>BL202310051156501585</t>
  </si>
  <si>
    <t>胡玉姝</t>
  </si>
  <si>
    <t>&gt;业务号码&gt;15586375092；&gt;号码归属地&gt;宜昌；&gt;产品名称&gt;AR彩铃酷趣会员5G加油包（湖北），5G教育大咖精品包；&gt;产品代码&gt;91295250，66002536；&gt;产品编码&gt;6600253600；&gt;订购时间&gt;2023-08-0514:42:50，2023-08-0512:04:42；&gt;核查情况&gt;平台故障；&gt;不规范定制分类&gt;平台故障，无法判责；&gt;退费金额&gt;60元，60元；&gt;退费时间&gt;2023-10-05；&gt;投诉内容&gt;
赔付类型：:增值业务争议
CBSS账单扣费名称：:AR彩铃酷趣会员5G加油包（湖北）/	5G教育大咖精品包
办理渠道:/
赔付月份：:2023年9月、2023年10月、2023年8月
返还倍率:单倍
赔付金额：:120
是否已经取消业务:是
是否承诺退费：:是
用户是否需要回复：:否
用户要求：:用户来电反映AR彩铃酷趣会员5G加油包（湖北）/	5G教育大咖精品包业务订购不认可，要求退费，请协助处理</t>
  </si>
  <si>
    <t>BL202310050953061822</t>
  </si>
  <si>
    <t>唐兰英</t>
  </si>
  <si>
    <t>&gt;业务号码&gt;15697275057；&gt;号码归属地&gt;宜昌；&gt;产品名称&gt;腾讯视频10G流量加会员月包，AR彩铃酷趣会员5G加油包（湖北）；&gt;产品代码&gt;80006720，91295250；&gt;产品编码&gt;8000672000，无；&gt;订购时间&gt;2023-09-1319:21:59，2023-09-2617:37:52；&gt;核查情况&gt;平台故障；&gt;不规范定制分类&gt;平台故障，无法判责；&gt;退费金额&gt;25元，20元；&gt;退费时间&gt;2023-10-05；&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CBSS账单扣费名称：:增值业务-腾讯视频10G流量加会员月包增值业务-AR视频彩铃酷趣会员15元包月
SP产品ID/元素ID：:增值业务-腾讯视频10G流量加会员月包增值业务-AR视频彩铃酷趣会员15元包月
办理渠道:1
赔付月份：:2023年10月
返还倍率:单倍
赔付金额：:40
是否已经取消业务:是
是否承诺退费：:是
用户是否需要回复：:否
用户要求：:退费</t>
  </si>
  <si>
    <t>TS202310041654291422</t>
  </si>
  <si>
    <t>乐厚春</t>
  </si>
  <si>
    <t>判断省分:湖北
:流量费争议
:流量包定制争议
:不认可
:未享受
:小于等于500元，且仅限单倍、月份不超过12个月
:
高级模板内容：
投诉问题描述:用户对此流量产生的费用不理解！称并未办理过！
业务名称:云加速5G畅玩加油包(湖北)
争议月份:2023年9月
争议金额:20
是否承诺退费:是
用户要求:已承诺退费！请处理！</t>
  </si>
  <si>
    <t>BL202310041823110662</t>
  </si>
  <si>
    <t>魏荣健</t>
  </si>
  <si>
    <t>&gt;业务号码&gt;18571009116；&gt;号码归属地&gt;宜昌；&gt;产品名称&gt;AR彩铃酷趣会员5G加油包（湖北）；&gt;产品代码&gt;无；&gt;产品编码&gt;91295250；&gt;订购时间&gt;2023-10-0418:19:06；&gt;核查情况&gt;平台故障；&gt;不规范定制分类&gt;平台故障，无法判责；&gt;退费金额&gt;20元；&gt;退费时间&gt;2023-10-5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办理渠道:手机渠道
赔付月份：:2023年10月
返还倍率:单倍
赔付金额：:20
是否已经取消业务:是
是否承诺退费：:是
用户是否需要回复：:否
用户要求：:要求退费</t>
  </si>
  <si>
    <t>BL202310041721562227</t>
  </si>
  <si>
    <t>向德金</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</si>
  <si>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CBSS账单扣费名称：:增值业务-AR视频彩铃酷趣会员15元包月增值业务-AI留声机共享包钻石版25元
SP产品ID/元素ID：:增值业务-AR视频彩铃酷趣会员15元包月增值业务-AI留声机共享包钻石版25元
办理渠道:1
赔付月份：:2023年9月、2023年10月
返还倍率:单倍
赔付金额：:90
是否已经取消业务:是
是否承诺退费：:是
用户是否需要回复：:否
用户要求：:退费</t>
  </si>
  <si>
    <t>BL202310051024062362</t>
  </si>
  <si>
    <t>邓淑君</t>
  </si>
  <si>
    <t>&gt;业务号码&gt;18671795677；&gt;号码归属地&gt;宜昌；&gt;产品名称&gt;云加速5G畅玩加油包(湖北)；&gt;产品代码&gt;91295249；&gt;产品编码&gt;无；&gt;订购时间&gt;2023-10-0207:22:35&gt;核查情况&gt;平台故障；&gt;不规范定制分类&gt;平台故障，无法判责；&gt;退费金额&gt;20元；&gt;退费时间&gt;2023-10-05；&gt;投诉内容&gt;
高级模板内容：
赔付类型：:增值业务争议
CBSS账单扣费名称：:云加速5G畅玩加油包(湖北)
办理渠道:/
赔付月份：:2023年9月
返还倍率:单倍
赔付金额：:20
是否已经取消业务:是
是否承诺退费：:是
用户是否需要回复：:否
用户要求：:退费</t>
  </si>
  <si>
    <t>BL202310051326110394</t>
  </si>
  <si>
    <t>游昌军</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</si>
  <si>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
办理渠道:/
赔付月份：:2023年9月、2023年10月
返还倍率:单倍
赔付金额：:40
是否已经取消业务:是
是否承诺退费：:是
用户是否需要回复：:否
用户要求：:退费·</t>
  </si>
  <si>
    <t>TS202310050939311709</t>
  </si>
  <si>
    <t>蔺伟</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</si>
  <si>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产品名称:AR彩铃酷趣会员5G加油包（湖北）（已停售）视频彩铃商务版标准20元包
争议月份:2023年9月、2023年10月
是否承诺退费:是
承诺退费金额:80
是否取消业务（如取消失败，需加上系统报错的提示）:是
是否需要回复:否
用户要求:退费</t>
  </si>
  <si>
    <t>BL202310050950411770</t>
  </si>
  <si>
    <t>杨成秀</t>
  </si>
  <si>
    <t>判断省分:其他省分
:增值业务争议
判断省分:湖北
:移网
:在补救范围内
:不认可
:小于等于500元，且仅限单倍、月份不超过12个月
:
高级模板内容：
赔付类型：:增值业务争议
CBSS账单扣费名称：:自然拼读钻石会员卡，，，云加速5G畅玩加油包(湖北)
办理渠道:SP
赔付月份：:2023年10月
返还倍率:单倍
赔付金额：:40
是否已经取消业务:是
是否承诺退费：:是
用户是否需要回复：:否
用户要求：:用户来电要求退费，请处理</t>
  </si>
  <si>
    <t>TS202310051434151517</t>
  </si>
  <si>
    <t>陈世红</t>
  </si>
  <si>
    <t>判断省分:其他省分
:流量计费争议
判断省分::流量包定制争议
:不认可
:未享受
:小于等于500元，且仅限单倍、月份不超过12个月
:
高级模板内容：
投诉问题描述:用户对流量包开通不认可！
业务名称:云加速5G畅玩加油包(湖北)
争议月份:2023年9月、2023年10月、2023年8月
争议金额:60
是否承诺退费:是
用户要求:退费！</t>
  </si>
  <si>
    <t>TS202310051254481758</t>
  </si>
  <si>
    <t>周千军</t>
  </si>
  <si>
    <t>高级模板内容：
投诉问题描述:用户称在手机是设置呼叫转移时未提醒呼叫转移收费0.1元一分钟，对产生的费用不认可，要求处理
争议月份:2023年9月
争议金额:99.2
是否有下发短信提醒:否
用户要求:用户要求申请退费</t>
  </si>
  <si>
    <t>业务规则：呼叫转移收费正常，已解释，出于服务角度，减免用户产生部分费用240元，主副卡办理预存享20元赠费*6个月，另登记24小时内为用户转资299元畅爽冰激凌套餐，参加209元赠费*12个月，次月生效，满意</t>
  </si>
  <si>
    <t>TS202310040940390640</t>
  </si>
  <si>
    <t>段绪青</t>
  </si>
  <si>
    <t>高级模板内容：
投诉问题描述:1：客户对扣费：IPTV包月-包月费10元不认可，表示没有办理，要求处理，谢谢2：客户来电对副卡（15671058876）扣费10元不认可，表示之前都是免费，客户来电一直骂人无法沟通，表示联通乱收费，要求加急处理，谢谢
争议月份:2023年7月、2023年8月、2023年9月、2023年10月
争议金额:0
用户要求:客户要求处理，谢谢</t>
  </si>
  <si>
    <t>业务规则：客户对副卡及IPTV扣费不认可，已按客户要求将副卡改为0元，次月生效，考虑客户感知，申请减免23.8-10月费用合计60元，已到账，此费用不可打印账单发票，另告知无法减免IPTV扣费，次月起主卡月租加IPTV合计59元，客户认可满意</t>
  </si>
  <si>
    <t>TS202310041206192113</t>
  </si>
  <si>
    <t>李小艳</t>
  </si>
  <si>
    <t>高级模板内容：
投诉问题描述:详见工单：TS202305051237210978，用户目前是套餐优惠到期，解释不认可，坚持称之前就投诉过一直没有解决，要求答复，谢谢
业务名称:畅爽冰激凌5G套餐299元（首月全量全价）
争议月份:2023年10月
争议金额:0
办理渠道:无
前台是否取消:未取消
是否承诺退费:否
用户要求:详见工单：TS202305051237210978，用户目前是套餐优惠到期，解释不认可，坚持称之前就投诉过一直没有解决，要求答复，谢谢
用户坚持称来电号码是主卡，多次解释不认可，称之前也是投诉过多次，未解决，要求核实处理，谢谢</t>
  </si>
  <si>
    <t>业务规则：客户反馈5折优惠到期本月收取全月月租费用，已按客户要求续约209元增费*12个月活动，次月生效，另考虑客户感知，申请退还23.10月折扣差价合计150元，24小时内到账，此费用不可打印账单发票，回访满意</t>
  </si>
  <si>
    <t>TS202310041642111114</t>
  </si>
  <si>
    <t>黄锐</t>
  </si>
  <si>
    <t>22年Q3Q4重点客户
高级模板内容：
投诉问题描述:用户来电反馈合约到期未提醒
合约名称:宜昌目标用户99元档5G融合套餐3折优惠24月（立即生效）
合约办理渠道:宜昌市夷陵区分公司市场营销中心
办理时间:2021-09-17
到期时间:2023-08-31
是否下发短信提醒:否
用户要求:已解释，用户要求我方解释并退费，请尽快处理</t>
  </si>
  <si>
    <t>业务规则：现已与用户沟通办理69元赠费*12个月，立即生效，减免9月折扣差价70元，系统办理预存享50元赠费，立即到账，补赠剩余20元，24小时退费到账，此费用无法抵扣往月欠费及打印发票，用户满意</t>
  </si>
  <si>
    <t>TS202310031828142368</t>
  </si>
  <si>
    <t>胡成</t>
  </si>
  <si>
    <t>高级模板内容：
投诉问题描述:用户表示：18972579941，之前在宜昌市神仙湾联通营业厅办理合账关系解绑，但我处查询到该号码还在合账关系中，对此不满，要求核实处理
产品名称:合账关系解绑
办理时间:2023-10-03
办理渠道:宜昌市神仙湾联通营业厅
办理人工号:无法核实
用户要求:尽快处理</t>
  </si>
  <si>
    <t>业务规则：已联系用户解释合账不影响套餐变更，用户知晓满意</t>
  </si>
  <si>
    <t>TS202310041946540093</t>
  </si>
  <si>
    <t>陆治</t>
  </si>
  <si>
    <t>:缴费未开机/缴费未到账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投诉问题描述:交费未到账
充值时间:2023-10-04
充值渠道:营业厅
充值号码:18674209408
充值金额:10
前台是否按流程解释:是
用户要求:尽快查明，目前手机显示已交费到账，后台未显示</t>
  </si>
  <si>
    <t>业务规则：已引导用户通过中国联通APP进行交费，已为用户操作临时开机，有效期24小时内，建议用户尽快交费，满意</t>
  </si>
  <si>
    <t>TS202310041633050878</t>
  </si>
  <si>
    <t>刘清</t>
  </si>
  <si>
    <t>高级模板内容：
投诉问题描述:用户来电对号码里面出现的其他号码不认可。请后台工作人员尽快处理。谢谢
投诉项目:月固定费
争议月份:2023年10月
争议金额:0
用户要求:处理</t>
  </si>
  <si>
    <t>业务规则：用户表示对办理副卡不认可，营业厅已明示相关规则，查询号码17671255435及17683708672于2023-04-13 10:41:53通过湖北省宜昌市OMO属通过网站自行开户办理，现2张号码均属风险号码无法直接办理销户，属cBSS系统中风险标识已局方半停机AA。已告知用户持号卡及效身份证件到当地联通自有营业厅进行二次实人认证，或下载中国联通APP，点击服务-办理-基础服务-二次实人认证，进行二次实人认证复机，号码复通后再办理销户，现2张副卡均产生扣费，考虑到用户使用感知为用户申请290元费用，24小时内到账，此费用不可打印发票，用户知晓。</t>
  </si>
  <si>
    <t>TS202310041751390374</t>
  </si>
  <si>
    <t>宋浩翔</t>
  </si>
  <si>
    <t>高级模板内容：
投诉问题描述:用户来电反映证件上个月14号号码才被解封前面都没有使用，用户对前期产生的费用不认可，麻烦后台核实处理，谢谢
争议月份:2023年9月
争议金额:40
用户要求:我方核实处理，谢谢</t>
  </si>
  <si>
    <t>业务规则：用户对号码9月14日才开机扣整月月租规则不认可，经核实，用户号码非实名关停，于2023-09-14 16:06:41在夷陵城区自有营业厅复机，现用户对九月份扣取整月月租不认可，考虑用户感知，申请减免9月份50%的月功能费，合计40元现金到帐，24小时到帐，此费用不可打印发票，满意。</t>
  </si>
  <si>
    <t>TS202310051350400538</t>
  </si>
  <si>
    <t>严文清</t>
  </si>
  <si>
    <t>[65岁以上老人]
高级模板内容：
投诉问题描述:用户来电，告知到营业厅改套餐，多办了两张副卡，而且现在到营业厅改套餐营业厅告知改过一次不能继续变更了，用户对此不满要求投诉，辛苦核实。
到厅时间:2023-10-05
到厅名称:丹阳市城区南正街自有营业厅
办理业务:变更套餐
营业厅地址:丹阳市城区南正街自有营业厅
用户要求:要求变更套餐</t>
  </si>
  <si>
    <t>业务规则：用户对融合转资不可撤消不满。经核实，4G转5G融合不支持撤消，建议用户如需转资，可于11月再办理，用户表示知晓。</t>
  </si>
  <si>
    <t>TS202310051057051220</t>
  </si>
  <si>
    <t>李小霞</t>
  </si>
  <si>
    <t>高级模板内容：
投诉问题描述:用户来电说明前面有工作人员说明过交50送50元的活动，但前台并未查询到有相关的活动
业务名称:充值缴费
宣传渠道:其他:线下营销人员
宣传内容:充50送50元的活动
实际情况:并未赠送
用户要求:核实情况并回复解释</t>
  </si>
  <si>
    <t>TS202310050922361292</t>
  </si>
  <si>
    <t>李慧</t>
  </si>
  <si>
    <t>高级模板内容：
投诉问题描述:客户来电，宣传与实际不一致客户表示客户说宣传的时候首充100元冻结100次月开始到后面每个月返还10元每个月只需要交19元话费但是没有这个冻结客户强烈不认可解释多次无效
业务名称:冻结100每个月返还
宣传渠道:其他:商家
宣传内容:冻结100返还
实际情况:没有冻结活动
用户要求:商家说这是我们运营商规定的商家也不清楚</t>
  </si>
  <si>
    <t>TS202310051248141605</t>
  </si>
  <si>
    <t>戴婧</t>
  </si>
  <si>
    <t>高级模板内容：
投诉问题描述:用户来电称当时办卡是说副卡费用减免36个月，用户查询到只减免12个月，要求继续减免，要不就取消合约
业务名称:副卡免月租12个月（10元话费12个月）（湖北）
宣传渠道:客户经理
宣传内容:在招联分期5G129元直降1700（社会渠道36期）（湖北）到期之前副卡都是免费的
实际情况:副卡功能费只减免了12个月
用户要求:用户要求副卡功能费继续减免，要不就取消招联分期5G129元直降1700（社会渠道36期）这个合约</t>
  </si>
  <si>
    <t>业务规则：用户反映副卡扣费问题。经核实，副卡月费10元为业务规则，出于服务角度，申请为副卡勾选0月租优惠，次月生效，用户满意。</t>
  </si>
  <si>
    <t>TS202310050838380543</t>
  </si>
  <si>
    <t>张震</t>
  </si>
  <si>
    <t>高级模板内容：
投诉问题描述:客户来电表示套餐200分钟，现在查询没有，要求记录反馈请协助谢谢
业务名称:分钟数
宣传渠道:营业厅
宣传内容:200
实际情况:没有分钟数
用户要求:要求尽快处理</t>
  </si>
  <si>
    <t>业务规则：用户反映套餐200分钟数现查询没有不满，营业厅已明示相关规则，经核实套餐内并未包含200分钟通话，现线上无0元200分钟数通话勾选项，已解释建议用户继续观察使用，用户知晓</t>
  </si>
  <si>
    <t>TS202310042011350517</t>
  </si>
  <si>
    <t>罗李平</t>
  </si>
  <si>
    <t>高级模板内容：
投诉问题描述:用户表示自己九月中旬才拿到的号卡，但是在八月份就产生了月租费用，对此不认可
争议月份:2023年8月
争议金额:8.54
用户要求:用户要求处理该费用，处理之后将该号码进行销户，并且表示自己的空闲时间在晚上10:30之后，要求工作人员在10:30之后进行回复，要求尽肯能在今晚11点之前进行回复，请后台尽快处理谢谢！</t>
  </si>
  <si>
    <t>业务规则：用户反映需注销号卡，营业厅已明示相关规则，经核实已为用户办理销户成功，满意。</t>
  </si>
  <si>
    <t>TS202310041537432044</t>
  </si>
  <si>
    <t>孙晓玲</t>
  </si>
  <si>
    <t>主办单位：湖北
客户类别：星级客户
10010是否打通：否
是否二次致电10015：是
是否联系：否
升级倾向：
号码归属省：湖北
SVIP等级：
1.问题类型:;
2.投诉类型:其他;
3.营业厅地址:;
4.位置信息:;
5.位置发生地:;
6.投诉内容:宽带包含在套餐之内，常年收取宽带费用，重复收费</t>
  </si>
  <si>
    <t>业务规则①客户基本资料：业务号码：15571757018、客户姓名：孙晓玲、套餐情况：全国冰激凌融合129家庭自由畅玩套餐（59元/月）（湖北；客户反映宽带收费的问题； 
②首次联系客户时间：2023-10-04 16:57:00
③投诉核查处理情况：收到贵部转办，我司立即组织核查，经核实，用户套餐为全国冰激凌融合129元，手机出账59元，宽带出账60元+10元IPTV，共计出账129元，第二条宽带月租费用30元+10元IPTV，计费正常，用户知晓，满意； 
④答复客户时间及客户满意度评价：根据上述核实情况，我司于2023-10-04 16:57:00联系客户满意，回单人：胡春燕、联系方式：07176921001
⑤投诉核查关联材料：无。"</t>
  </si>
  <si>
    <t>TS202310031733051088</t>
  </si>
  <si>
    <t>主办单位：湖北
客户类别：星级客户
10010是否打通：是
是否二次致电10015：是
是否联系：是
升级倾向：无
号码归属省：湖北
SVIP等级：
用户反映2条宽带每月收取90元，当时告知宽带是赠送的，对无故产生宽带费不满，要求尽快核实处理。</t>
  </si>
  <si>
    <t>TS202310041233230171</t>
  </si>
  <si>
    <t>李作银</t>
  </si>
  <si>
    <t>主办单位：湖北
客户类别：普通客户
10010是否打通：否
是否二次致电10015：是
是否联系：否
升级倾向：
号码归属省：湖北
SVIP等级：
1.问题类型:;
2.投诉类型:月固定费争议;
3.营业厅地址:;
4.位置信息:;
5.位置发生地:;
6.投诉内容:我以前的套餐是打的三折优惠，现在变成了59的套餐，莫名其妙，因为是老人去改的，不清楚是怎么回事，就被忽悠了，我现在要求改回原先的套餐，打三折优惠
202309基本套餐费:99</t>
  </si>
  <si>
    <t>业务规则①客户基本资料：业务号码：15871584659、客户姓名：李作银、套餐情况：畅越冰激凌5G套餐59元；客户反映办理折扣合约的问题； 
②首次联系客户时间：2023-10-04 13:11:00
③投诉核查处理情况：收到贵部转办，我司立即组织核查，经核实，现已与用户沟通办理99元畅爽冰激凌套餐，参与69元赠费*12个月，次月生效，当月赠送主卡10G国内流量，限当月使用，满意； 
④答复客户时间及客户满意度评价：根据上述核实情况，我司于2023-10-04 13:11:00联系客户满意，回单人：胡春燕、联系方式：07176921001
⑤投诉核查关联材料：无。"</t>
  </si>
  <si>
    <t>TS202310041004411218</t>
  </si>
  <si>
    <t>用户反馈：:未经同意办理业务，投诉人员
查询业务是否办理成功:已办理成功
判断业务是否已生效:已生效
按业务优势挽留用户继续使用:不认可
判断省分:湖北
:坚持投诉工作人员
:
高级模板内容：
是否10016外呼:是
反应问题涉及场景:未经同意订购业务
产品名称:畅爽冰激凌5G套餐99元（基础版）
争议月份:2023年8月、2023年9月、2023年10月
是否承诺退费:否
承诺退费金额:1
是否取消业务（如取消失败，需加上系统报错的提示）:要求取消俩张副卡1327739771915671058876
是否需要回复:是
用户要求:用户来电反映要去取消俩张副卡及回电反馈营业厅未经同意·办理俩张副卡</t>
  </si>
  <si>
    <t>业务规则：客户对副卡扣费不认可，已按客户要求将副卡改为0元，次月生效，考虑客户感知，申请减免23.8-10月费用合计60元，已到账，此费用不可打印账单发票，回访满意</t>
  </si>
  <si>
    <t>ZX202310041509460687</t>
  </si>
  <si>
    <t>望开涛</t>
  </si>
  <si>
    <t>用户来电要求解绑宽带并销户，请公司尽快处理并回复。</t>
  </si>
  <si>
    <t>业务办理（伍家）：用户要求注销宽带，挽留无效，已成功注销，满意。</t>
  </si>
  <si>
    <t>BL202310050850520830</t>
  </si>
  <si>
    <t>刘胜</t>
  </si>
  <si>
    <t>用户来电称要将13264901530，15549346390两张副卡解绑，要求在十点之前处理完成，否则要携号转网</t>
  </si>
  <si>
    <t>业务取消（夷陵城区）副卡拆分，挽留失败，副卡已拆分8元流量王套餐，次月生效，满意</t>
  </si>
  <si>
    <t>ZX202310041046571321</t>
  </si>
  <si>
    <t>判断省分:湖北
:自己办理的宽带
:挽留失败
:不同意
:
高级模板内容：
问题描述:用户来电反馈要求解绑宽带销户，已将设备归还到营业厅，但营业厅告知需等待一周左右，用户着急，要求加急办理
第二联系方式:13217172247
销户原因:宽带不用了
用户要求:要求线上协助尽快办理宽带解绑销户</t>
  </si>
  <si>
    <t>业务取消（当阳乡镇）宽带、主副卡、实装宽带，挽留失败，客服部已取消，副卡销户，主卡转资8元流量王套餐，次月生效，满意</t>
  </si>
  <si>
    <t>ZX202310041954180055</t>
  </si>
  <si>
    <t>张雅萍</t>
  </si>
  <si>
    <t>表示人现在在外地，要求把宽带取消，尽快处理并回复</t>
  </si>
  <si>
    <t>业务取消（电子渠道）：用户要求取消宽带，挽留无效，已取消成功，满意。</t>
  </si>
  <si>
    <t>ZX202310041433420404</t>
  </si>
  <si>
    <t>缪志洪</t>
  </si>
  <si>
    <t>用户来电要求注销此宽带，挽留无效，表示宽带未安装使用过，自己人也在外地，要求尽快销户宽带并回复。</t>
  </si>
  <si>
    <t>业务取消（伍家）：用户要求注销宽带，挽留无效，已成功办理注销，并按用户要求转资腾讯大王卡19元，次月生效，满意。</t>
  </si>
  <si>
    <t>TS202310041751240367</t>
  </si>
  <si>
    <t>高级模板内容：
投诉问题描述:用户来电反映要求解绑主副卡，不愿到营业厅，要求线上解绑，请协助处理
用户状态:正常
停机原因:/
第二联系电话:13264901530
用户要求:用户来电反映要求解绑主副卡，不愿到营业厅，要求线上解绑，请协助处理</t>
  </si>
  <si>
    <t>业务取消（伍家营服）副卡拆分，挽留失败，副卡已拆分8元流量王套餐，次月生效，满意</t>
  </si>
  <si>
    <t>TS202310041207432131</t>
  </si>
  <si>
    <t>主办单位：湖北
客户类别：普通客户
10010是否打通：否
是否二次致电10015：是
是否联系：否
升级倾向：
号码归属省：湖北
SVIP等级：
1.问题类型:;
2.投诉类型:退订争议;
3.营业厅地址:;
4.位置信息:;
5.位置发生地:;
6.投诉内容:未告知套餐真实信息
没有经过我的允许，私自办理宽带。当时营业厅业余员给我办理套餐时根本没提打折的信息，最近突然套餐费上涨，本人都不知道。打了客户电话才知道。营业厅人员销售存在欺诈行为，严重侵犯消费者知情权</t>
  </si>
  <si>
    <t>业务取消（校园）①客户投诉产生的原因：客户反映取消业务问题
②客户投诉问题核查情况及解决方案：收到贵部转办后，我司立即组织调查。经核实，校园营服客户要求注销虚拟宽带，已为用户注销，满意。
③客户问题满意度：我司于2023-10-04 12:42:10联系客户满意。
④回单人:程李晶；联系电话：07176921001</t>
  </si>
  <si>
    <t>TS202310041805460686</t>
  </si>
  <si>
    <t>高级模板内容：
投诉问题描述:强烈要求将：本机下面的两张副卡拆分，已解释到营业厅。用户不认可。
办理渠道:其他:10010
无法办理原因:无权
用户要求:强烈要求将：本机下面的两张副卡拆分，已解释到营业厅。用户不认可。请核实。</t>
  </si>
  <si>
    <t>业务取消（夷陵城区）副卡拆分，挽留失败，2张副卡已拆分8元流量王套餐，次月生效，满意</t>
  </si>
  <si>
    <t>ZX202310041319092402</t>
  </si>
  <si>
    <t>汤建</t>
  </si>
  <si>
    <t>用户来电要求注销此宽带，挽留无效，表示宽带未安装使用过，是不知情被动开通，自己人也在外地，要求尽快销户宽带并回复。</t>
  </si>
  <si>
    <t>业务取消（夷陵城区营服）：客户要求注销缓装宽带，解绑主副卡，主卡转资19元腾讯大王卡，副卡转资8元流量王套餐，次月生效，回访满意</t>
  </si>
  <si>
    <t>TS202310032038052243</t>
  </si>
  <si>
    <t>余自强</t>
  </si>
  <si>
    <t>主办单位：湖北
客户类别：首次投诉
10010是否打通：否
是否二次致电10015：是
是否联系：否
升级倾向：
号码归属省：湖北
SVIP等级：
1.问题类型:;
2.投诉类型:退订争议;
3.营业厅地址:;
4.位置信息:;
5.位置发生地:;
6.投诉内容:注销副卡
需要注销多余的副卡，不支持注销副卡怎么处理吧</t>
  </si>
  <si>
    <t>业务取消：①客户投诉产生的原因：客户反馈注销副卡的问题。
②客户投诉问题核查情况及解决方案：收到贵部转办后，我司立即组织调查。经核实，（当阳城区营服）客户要求注销副卡，因多次致电客户无法接通，无法核实身份信息未注销，如有疑问可在工作时间（08:30-12:00；14:00-17:30）联系07176921001、13032700872宜昌联通投诉处理中心。如用户咨询，请前台10010话务中心代为解释，谢谢。我司于2023-10-04 14:26:38联系客户解释以上情况。
③客户问题满意度：未接通
④回单人：张婷   6921001</t>
  </si>
  <si>
    <t>TS202310041526231793</t>
  </si>
  <si>
    <t>主办单位：湖北
客户类别：星级客户
10010是否打通：是
是否二次致电10015：是
是否联系：是
升级倾向：无
号码归属省：湖北
SVIP等级：
用户来电销户宽带，挽留失败，请帮忙尽快处理，谢谢。3
协办工单：客户表示号卡中的宽带本人未安装，已告知属免费宽带，客户不接受集团高星用户，务必于12小时内协助取消</t>
  </si>
  <si>
    <t>业务取消①客户基本信息：业务号码：18671736151、客户姓名：望开涛、套餐情况：畅越冰激凌5G套餐139元； 客户反映取消业务的问题。
②首次联系客户时间：2023-10-04 15:35:23； 
③投诉核查处理情况：收到贵部转办后，我司立即组织调查 。经核实，伍家客户要求取消虚拟宽带，挽留无效，已取消，客户满意
④答复客户时间及客户满意度评价相关信息：我司于2023-10-04 15:35:23联系客户解释说明，客户认可满意。回单人：王宜艳
⑤投诉核查关联材料：无</t>
  </si>
  <si>
    <t>TS202310041431050377</t>
  </si>
  <si>
    <t>赵文武</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</si>
  <si>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麻烦帮忙取消宽带，营业厅不能办理。</t>
  </si>
  <si>
    <t>业务取消①客户投诉产生的原因：宽带注销不成功。 
②客户投诉问题核查情况及解决方案：收到贵部转办后，我司立即组织调查。经核实，（五峰城区）客户要求取消宽带，此业务属优惠体验服务，挽留无效，客服部取消。我司于2023-10-04 15:12:34联系客户解释。 
③客户问题满意度：满意。 
④回单人：颜晶  6921001</t>
  </si>
  <si>
    <t>BL202310051518462009</t>
  </si>
  <si>
    <t>吕玉芳</t>
  </si>
  <si>
    <t>用户来电需要取消：湖北宜昌预存话费得流量短信包24个月-立即，因违约金有651元，前台无权限取消，请尽快处理。</t>
  </si>
  <si>
    <t>BL202310051439131429</t>
  </si>
  <si>
    <t>赵发金</t>
  </si>
  <si>
    <t>15697208927命中精准预判服务场景:[10015转接10010用户][65岁以上老人]
用户来电要求取消预存1元得盲盒24个月-次月生效-湖北宜昌，我处解释用户不认可，请协助处理，谢谢</t>
  </si>
  <si>
    <t>BL202310051152291519</t>
  </si>
  <si>
    <t>刘方芹</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</si>
  <si>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客户来电，要办携号转网，但存在预存1元得盲盒24个月-次月生效-湖北宜昌，要求取消，不愿去营业厅，请协助处理谢谢</t>
  </si>
  <si>
    <t>TS202310031858230530</t>
  </si>
  <si>
    <t>刘智</t>
  </si>
  <si>
    <t>主办单位：湖北
客户类别：普通客户
10010是否打通：否
是否二次致电10015：是
是否联系：否
升级倾向：
号码归属省：湖北
SVIP等级：
1.问题类型:;
2.投诉类型:退订争议;
3.营业厅地址:;
4.位置信息:;
5.位置发生地:;
6.投诉内容:2I承诺低消39元宽带优惠产品(立即生效)
取消以上业务
业务自动退订失败</t>
  </si>
  <si>
    <t>业务取消①客户基本信息：业务号码：17683700282、客户姓名：刘智、套餐情况：腾讯大王卡； 客户反映取消业务的问题。
②首次联系客户时间： 2023-10-04 11:51:01 ； 
③投诉核查处理情况：收到贵部转办后，我司立即组织调查 。经核实，宜昌融诚通信服务有限责任公司于2021-11-16 11:48:29 推荐客户办理2I承诺低消39元宽带优惠产品，现已取消，客户满意。
④答复客户时间及客户满意度评价相关信息：我司于2023-10-04 11:51:01联系客户解释说明，客户认可满意。回单人：王宜艳
⑤投诉核查关联材料：无</t>
  </si>
  <si>
    <t>BL202310041102121251</t>
  </si>
  <si>
    <t>李东风</t>
  </si>
  <si>
    <t>高级模板内容：
用户诉求:用户称自己是联通老用户，要求进行核实，看看有没有优惠套餐，要求金星秀核实，协助进行更改，否则就进行携号转网了
当前套餐名称:腾讯天王卡
新套餐名称（转入套餐名称）:无
是合约期内（含靓号）:否
备注:用户称自己是老用户，用户要求线上进行查询优惠套餐，用户称自己现在流量不够自己使用，已告知用户可以进行购买流量包，但用户不认可，用户要求查询优惠套餐和流量多套餐，进行更改，已按流程进行解释，但用户不认可。</t>
  </si>
  <si>
    <t>业务咨询：已引导用户转资天王卡2.0套餐，用户表示暂不考虑，暂不办理，暂无其他优惠活动，已解释，用户知晓，满意</t>
  </si>
  <si>
    <t>ZX202310041708561632</t>
  </si>
  <si>
    <t>刘超</t>
  </si>
  <si>
    <t>用户来电反馈：称自己是湖北宜昌五家渠星通营业厅的，称联通自己断自己后路，10016拨打给用户（携转过来的）告知下个月副卡会收取10元副卡费，用户称发展一个携转用户十分困难，不能因为一个副卡费就导致用户流失，用户表示每个月都会办理到因为副卡费携出的用户，要求专员联系一下！</t>
  </si>
  <si>
    <t>业务咨询：客户反映副卡赠费合约被电话营销取消问题，已登记为客户提供号码屏蔽电话营销，满意。</t>
  </si>
  <si>
    <t>ZX202310041546400979</t>
  </si>
  <si>
    <t>咨询工单（2021版）&gt;&gt;宽带业务&gt;&gt;宽带资费政策</t>
  </si>
  <si>
    <t>周志翔</t>
  </si>
  <si>
    <t>用户反映接到07176990239营销电话推荐办理宽带活动，要求此营销人员再次回复电话，想详细咨询活动具体内容，请处理并回复</t>
  </si>
  <si>
    <t>业务咨询：用户要求咨询宽带套餐，已转国贸自有营业厅联系用户，预计24小时内联系，满意</t>
  </si>
  <si>
    <t>ZX202310032012462425</t>
  </si>
  <si>
    <t>姜登华</t>
  </si>
  <si>
    <t>用户来电称知道自己同事的移动号码同等价位的套餐流量比自己现套餐多，有携转的倾向，挽留后咨询同等价位流量更多的活动套餐，请核实，谢谢</t>
  </si>
  <si>
    <t>业务咨询：用户咨询套餐优惠问题，联系用户未接，建议用户可到厅咨询套餐折扣，有疑问可致电我部07176921001为其处理</t>
  </si>
  <si>
    <t>TS202310051141182466</t>
  </si>
  <si>
    <t>史成龙</t>
  </si>
  <si>
    <t>22年Q3Q4重点客户判断省分:湖北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:用户称无法任何接听电话，用户未提供第二联系方式，用户要求加急解决，请处理</t>
  </si>
  <si>
    <t>ZHX202310051415420604</t>
  </si>
  <si>
    <t>13085160236</t>
  </si>
  <si>
    <t>2023-10-06 17:29:07</t>
  </si>
  <si>
    <t>于2023-10-05 14:12:06联系用户告知用户退费情况，用户表示满意，称服务态度很好，请协助核实处理，谢谢。</t>
  </si>
  <si>
    <t>TS202310061057512452</t>
  </si>
  <si>
    <t>071703860148</t>
  </si>
  <si>
    <t>刘运涛</t>
  </si>
  <si>
    <t>2023-10-06 16:44:29</t>
  </si>
  <si>
    <t>用户反映自己没有办理15元*12个月合约千兆提速包（湖北）业务，要求取消此业务，要求尽快联系处理。</t>
  </si>
  <si>
    <t>电话营销-被动办理： 拓见科技(深圳)有限公司武汉分公司(宜昌) ，宽带提速包。经核实，23年7月 拓见科技(深圳)有限公司武汉分公司(宜昌) 通过电话营销方式推荐用户办理15元*12个月合约千兆提速包，现用户表示无需使用，业务已取消，考虑客户感知，申请减免23.7月-10月费用合计52.5元，24小时内到账，.此费用不可抵扣往月欠费及打印发票，满意。</t>
  </si>
  <si>
    <t>TS202310042024280708</t>
  </si>
  <si>
    <t>18695079351</t>
  </si>
  <si>
    <t>邓远珍</t>
  </si>
  <si>
    <t>2023-10-06 09:02:49</t>
  </si>
  <si>
    <t>[65岁以上老人] 判断省分:其他省分
:增值业务争议
判断省分:湖北
:移网
:在补救范围内
:不认可
:大于500元
:
高级模板内容：
投诉问题描述:不知情的业务，要求给个说法
争议业务名称:5G超级会员白银版立即生效
受理渠道:无
争议月份:2023年5月、2023年6月、2023年7月、2023年8月、2023年9月、2023年10月、2023年1月、2023年2月、2023年3月、2023年4月、2022年2月、2022年3月、2022年4月、2022年5月、2022年6月、2022年7月、2022年8月、2022年9月、2022年10月、2022年11月、2022年12月
争议费用:399
一线客服在系统里:未取消，请后台协助处理
是否承诺退费:否
用户要求:联系告知办理情况</t>
  </si>
  <si>
    <t>电话营销-开通争议： 拓见科技(深圳)有限公司武汉分公司(宜昌) ，5G超级会员白银版AA。用户反映开通5G超级会员白银版业务问题，经核实，为拓见科技(深圳)有限公司武汉分公司(宜昌)于2022-02-14 10:35:30通过电话营销的方式推荐用户开通，经核实，该流量用户有使用到，考虑用户感知，申请退22.2-23.10月费，合计399元，24小时到帐，此费用不可打印发票，满意。</t>
  </si>
  <si>
    <t>TS202310060840151720</t>
  </si>
  <si>
    <t>18671796808</t>
  </si>
  <si>
    <t>彭海迪</t>
  </si>
  <si>
    <t>2023-10-06 10:44:35</t>
  </si>
  <si>
    <t xml:space="preserve">22年Q3Q4重点客户
高级模板内容：
投诉问题描述:用户来电反应未办理这个低消宽带优惠产品，要求取消
争议业务名称:2I承诺低消59元宽带优惠产品
受理渠道:宜昌融诚通信服务有限责任公司
争议月份:2023年10月
争议费用:1
一线客服在系统里:未取消，请后台协助处理
是否承诺退费:否
用户要求:用户要求取消低消产品，烦请后台协助处理</t>
  </si>
  <si>
    <t>电话营销-开通争议： 宜昌融诚通信服务有限责任公司 ，低消宽带。经核实， 宜昌融诚通信服务有限责任公司 于2022-01-24 16:15:49  通过电话营销方式推荐客户办理低消59元宽带300M主产品。现客户表示无需使用，业务已取消，考虑客户感知，登记11月7日退还21年12月-23年10月低消补收费用，此费用无法抵扣往月欠费且不可打印发票，满意。</t>
  </si>
  <si>
    <t>TS202310051033140549</t>
  </si>
  <si>
    <t>15671056662</t>
  </si>
  <si>
    <t>周心贵</t>
  </si>
  <si>
    <t>2023-10-06 09:51:16</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</si>
  <si>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投诉问题描述:用户来电对202211-202310产生的所有的月租费均不认可，称自己没有同意变更过套餐，为什么就更改了？要求我方把此期间产生的费用全部退费，请协助处理，谢谢
争议月份:2022年11月、2022年12月、2023年1月、2023年2月、2023年3月、2023年4月、2023年5月、2023年6月、2023年7月、2023年8月、2023年9月、2023年10月
争议金额:1
用户要求:要求我方把此期间产生的费用全部退费，请协助处理，谢谢。</t>
  </si>
  <si>
    <t>电话营销-开通争议：湖北精英盛华信息科技有限公司(宜昌)，畅爽冰激凌5G套餐199元（基础版）及5G冰激凌套餐享24个月8折优惠（次月生效）AA，经核实，于2022年11月过电话营销方式推荐客户办理，现联系客户解释不认可，出于服务角度，退还22.11-10月费用合计722.4元，24小时到账，此费用不可打印发票无法抵扣往月欠费，满意。</t>
  </si>
  <si>
    <t>TS202310051635311863</t>
  </si>
  <si>
    <t>13477869629</t>
  </si>
  <si>
    <t>王苏娟</t>
  </si>
  <si>
    <t>2023-10-06 11:29:11</t>
  </si>
  <si>
    <t xml:space="preserve">
高级模板内容：
投诉问题描述:不知情办理业务
业务名称:5G炫彩通信助理包-云盘版（首月5元半价）
争议月份:2023年1月、2023年2月、2023年3月、2023年4月、2023年5月、2023年6月、2023年7月
争议金额:53
办理渠道:上海航动科技有限公司（宜昌）
前台是否取消:已取消
是否承诺退费:否
用户要求:客户称不知情办理此业务 要求核实当时谁办理的 要求投诉办理人员 给与回复并退还产生的费用合计53元 未承诺</t>
  </si>
  <si>
    <t>电话营销-开通争议：上海航动，5G炫彩通信助理包-云盘版AA。用户反映未订购此业务，经核实，23年1月通过电话营销方式推荐用户办理，首月半价5元，次月原价10元。23.1-7月扣费65元，已取消并于2小时内退费到账。另副卡已为用户申请0月租优惠，次月生效，用户满意。</t>
  </si>
  <si>
    <t>TS202310051343150359</t>
  </si>
  <si>
    <t>071703702246</t>
  </si>
  <si>
    <t>张平</t>
  </si>
  <si>
    <t>2023-10-06 16:55:13</t>
  </si>
  <si>
    <t xml:space="preserve">
高级模板内容：
投诉问题描述:用户表示从5月开始每个月多扣了15元的宽带费用
活动名称:宽带费未到账
争议月份:2023年5月、2023年6月、2023年7月、2023年8月、2023年9月、2023年10月
争议金额:15
用户要求:当地营业厅说是从9月开始会返还给用户，核实 9月没有这笔费用到账 要求尽快核实后到账</t>
  </si>
  <si>
    <t>电话营销-开通争议：上海航动科技有限公司（宜昌） ，宽带提速包。经核实，23年5月 上海航动科技有限公司（宜昌）通过电话营销方式推荐用户办理15元*12个月合约千兆提速包，现用户表示无需使用，业务已于2023-08-16 10:06:16操作取消，考虑客户感知，申请减免23.5月-8月费用合计52.5元，24小时内到账，.此费用不可抵扣往月欠费及打印发票，满意。</t>
  </si>
  <si>
    <t>TS202310061533361547</t>
  </si>
  <si>
    <t>071703570311</t>
  </si>
  <si>
    <t>汪东林</t>
  </si>
  <si>
    <t>2023-10-06 17:01:11</t>
  </si>
  <si>
    <t>判断省分:湖北
:增值业务费用争议（含炫彩通信助理包云盘版等组合类增值业务）
:固网
:否
:
高级模板内容：
投诉问题描述:用户来电对于业务15元*12个月合约千兆提速包（湖北）不满，表示当时推销员称免费体验不收费，现从2023.2月至10月每月都是收取了费用15元，总共收费135元，对费用不满，要求取消业务退还费用，我处解释挽留无效，用户不认可
争议业务名称:15元*12个月合约千兆提速包（湖北）
受理渠道:无
争议月份:2023年2月、2023年10月
争议费用:135
一线客服在系统里:未取消，请后台协助处理
是否承诺退费:否
用户要求:要求取消业务退还费用，我处解释挽留无效，用户不认可，请贵部协助处理，谢谢</t>
  </si>
  <si>
    <t>电话营销-开通争议：上海航动科技有限公司（宜昌），15元*12个月合约千兆提速包AA，经核实，于2023年1月过电话营销方式推荐客户办理，现联系客户解释不认可，现已取消出于服务角度，退还23.2-9月费用合计85元，24小时到账，另为用户办理此费用不可打印发票，满意。</t>
  </si>
  <si>
    <t>TS202310050916411150</t>
  </si>
  <si>
    <t>13094168685</t>
  </si>
  <si>
    <t>朱华丰</t>
  </si>
  <si>
    <t>2023-10-06 11:30:14</t>
  </si>
  <si>
    <t xml:space="preserve">判断省分:湖北
:移网电话营销费用争议（套餐资费/融合宽带/副卡功能费类除外）
:不认可
:小于等于500元，且仅限单倍、月份不超过12个月
:
高级模板内容：
是否10016外呼:不记得
电话外呼号码:不记得
渠道名称:无，超出一年，请后台核实
反应问题涉及场景:未经同意订购业务,电话营销业务资费争议
产品名称:炫彩通信助理包体验版-立即生效（湖北）
争议月份:2023年10月
是否承诺退费:是
承诺退费金额:6
是否取消业务（如取消失败，需加上系统报错的提示）:已取消
是否需要回复:否
用户要求:退费，已在线承诺共退11元，不用回复用户
（1）用户号码：15629363432
（2）业务名称：联通助理-智能应答5元（首月免费）
（3）渠道名称：无，超出一年
（4）承诺退费金额：5
（5）涉及退费月份：202310
（6）是否取消业务：已取消</t>
  </si>
  <si>
    <t>TS202310051937470886</t>
  </si>
  <si>
    <t>071700002354</t>
  </si>
  <si>
    <t>微特技术有限公司</t>
  </si>
  <si>
    <t>2023-10-06 14:32:37</t>
  </si>
  <si>
    <t>被动开通宽带要求取消并给自己一个满意的答复，用户说我们是小偷只告知开通免费宽带现在自己查询发现被扣了几年的钱，有投诉意向故登记此单。</t>
  </si>
  <si>
    <t>电话营销-开通争议：宜昌融诚通信服务有限责任公司，低消送宽带AA。经核实，21年5月通过电话营销方式推荐用户办理，免12个月宽带月费，22.5-23.10月扣费149.4元，录入虚拟地址未实际安装。现用户表示无需使用，已取消，并登记11月8日退还开通期间宽带月费，此费用不可抵扣往月欠费及打印发票，满意。</t>
  </si>
  <si>
    <t>TS202310051201390540</t>
  </si>
  <si>
    <t>18527306995</t>
  </si>
  <si>
    <t>张国庆</t>
  </si>
  <si>
    <t>2023-10-06 11:15:30</t>
  </si>
  <si>
    <t xml:space="preserve">
高级模板内容：
投诉问题描述:用户来电对于副卡恢复10元费用不认可
业务名称:副卡免月租12个月（10元话费12个月）（湖北）
变更渠道:	 上海航动科技有限公司（
用户要求:烦请处理   要求恢复0元</t>
  </si>
  <si>
    <t>电话营销-开通争议：上海航动科技有限公司（宜昌）  ， 家庭群组化副卡10G省内流量流量(不共享不结转)(湖北)-次月生效 AA。用户反映电话营销开通副卡流量包时未与客户达成一致，已按客户要求将副卡改为0元并取消流量包，次月生效，并申请退还本月副卡费用10元，24小时内到账，此费用不可打印账单发票，回访满意</t>
  </si>
  <si>
    <t>TS202310051106421520</t>
  </si>
  <si>
    <t>13040999435</t>
  </si>
  <si>
    <t>赵家元</t>
  </si>
  <si>
    <t>2023-10-06 09:43:26</t>
  </si>
  <si>
    <t>判断省分:湖北
:移网电话营销费用争议（套餐资费/融合宽带/副卡功能费类除外）
:不认可
:小于等于500元，且仅限单倍、月份不超过12个月
:
高级模板内容：
是否10016外呼:不记得
电话外呼号码:/
渠道名称:上海航动科技有限公司（宜昌）   湖北杭州翔羽线上业务代理(宜昌)
反应问题涉及场景:未经同意订购业务
产品名称:5G炫彩通信助理包-云盘版（首月5元半价）AR彩铃酷趣会员5G加油包（湖北）
争议月份:2023年1月、2023年2月、2023年3月、2023年4月、2023年5月、2023年6月、2023年7月、2023年8月、2023年9月、2023年10月
是否承诺退费:是
承诺退费金额:155
是否取消业务（如取消失败，需加上系统报错的提示）:已取消
是否需要回复:是
用户要求:退费</t>
  </si>
  <si>
    <t>电话营销-开通争议：上海航动科技有限公司（宜昌），5G炫彩通信助理包-云盘版（首月5元半价）AA。用户反映沃助理扣费问题，经核实，上海航动科技有限公司（宜昌）于2023-01-02 10:40:47通过电话营销的方式推荐开通，已取消，考虑用户感知，申请退23.1-23.10月费用，合计100元，24小时到帐，此费用不可打印发票；另用户反馈AR彩铃酷趣会员5G加油包（湖北）扣费，经核实，客户订购产品名称为AR彩铃酷趣会员5G加油包，产品代码为91295250，SP标识为90559，推广短信链接订购，订购时间2023-08-12 09:52:14，取消时间：2023-10-05 10:58:09，累计产生费用共计60元，有二次确认过程，不存在订购违规现象。考虑客户使用感知，网站方已取消屏蔽并于24小时退费60元现金方式到账，此费用可抵扣月租，不可打印账单发票；另用户反馈订购腾讯-穿越火线-包月-15元业务，经核实，客户订购产品名称为腾讯-穿越火线-包月-15元，产品代码为21002236，SP标识为98177，通过集团短信验证码方式，订购时间 2022-09-04 16:25:29 ，取消时间：2023-10-05 10:58:09，累计产生费用共计195元，有二次确认过程，不存在订购违规现象。考虑客户使用感知，网站方已取消屏蔽并于三个工作日内退费195元现金方式到账，此费用可抵扣月租，不可打印账单发票；另用户反馈订购沃悦读同步学钻石会员20元包业务，经核实，客户订购产品名称为沃悦读同步学钻石会员20元包，产品代码为66001174，SP标识为 90559 ，通过集团短信验证码方式，订购时间2023-09-05 09:53:02 ，取消时间：2023-10-05 10:58:09，累计产生费用共计40元，有二次确认过程，不存在订购违规现象。考虑客户使用感知，网站方已取消屏蔽并于三个工作日内退费195元现金方式到账，此费用可抵扣月租，不可打印账单发票,满意。</t>
  </si>
  <si>
    <t>BL202310051300160027</t>
  </si>
  <si>
    <t>15671071529</t>
  </si>
  <si>
    <t>袁珍</t>
  </si>
  <si>
    <t>2023-10-06 17:10:16</t>
  </si>
  <si>
    <t xml:space="preserve">开始-&gt;判断省分:湖北-&gt;:有意向资费-&gt;:是-&gt;:不认可：坚持要求转入有限制的套餐=&gt;:
高级模板内容：
用户诉求:用户来电称要恢复原已下架的套餐“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当前套餐名称:畅越冰激凌5G套餐59元
新套餐名称（转入套餐名称）:4G本地个性化套餐—沃众卡(省内流量5MB(已升级为国内流量))（首月全量全价） 
是合约期内（含靓号）:是
备注:用户来电称要恢复原已下架的套餐“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t>
  </si>
  <si>
    <t>电话营销-开通争议：河南优耐特网络科技有限公司（宜昌），畅越冰激凌5G套餐59元AA。用户反映被动转资的问题，经核实，为河南优耐特网络科技有限公司（宜昌）于2023-05-20 15:55:36通过电话营销的方式推荐用户转资 畅越冰激凌5G套餐59元 套餐并办理五折活动，已为用户转资8元全国流量王套餐，次月生效，考虑用户感知，申请退23.6-10月套餐差价，合计95元，24小时到帐，此费用不可打印发票，满意。</t>
  </si>
  <si>
    <t>BL202310051759352098</t>
  </si>
  <si>
    <t>2023-10-06 10:55:50</t>
  </si>
  <si>
    <t xml:space="preserve">用户反馈：:10016营销问题
属于：:要求禁呼屏蔽10016
判断省分:湖北
:办理失败
:用户来电要求屏蔽掉10016营销电话，我处无权限屏蔽，请协助，谢谢！</t>
  </si>
  <si>
    <t>TS202310060148231117</t>
  </si>
  <si>
    <t>投诉工单（2021版）&gt;&gt;移网&gt;&gt;【离网】离网（离网+拆机+销户）&gt;&gt;对手厅单卡销户时长不满</t>
  </si>
  <si>
    <t>17671277381</t>
  </si>
  <si>
    <t>刘强</t>
  </si>
  <si>
    <t>2023-10-06 11:34:36</t>
  </si>
  <si>
    <t>主办单位：湖北
客户类别：星级客户
10010是否打通：否
是否二次致电10015：是
是否联系：否
升级倾向：
号码归属省：湖北
SVIP等级：
1. 问题类型:;
2. 投诉类型:其他问题;
3. 营业厅地址:;
4. 位置信息:;
5. 位置发生地:;
6. 投诉内容:我另外的一个号码申请销户都快一个月了，为什么还没有成功</t>
  </si>
  <si>
    <t>TS202310051725340670</t>
  </si>
  <si>
    <t>13217279289</t>
  </si>
  <si>
    <t>章超</t>
  </si>
  <si>
    <t>2023-10-06 09:11:53</t>
  </si>
  <si>
    <t xml:space="preserve">
高级模板内容：
投诉问题描述:用户来电反映称在9份办理的语音包，当时办理的工作人员未说明是连续包月的，导致本月也产生了费用用户不认可
争议业务名称:国内语音月包20元240分钟(立即生效)
受理渠道:湖北省分公司电子商务部
争议月份:2023年10月
争议费用:20
一线客服在系统里:已取消
是否承诺退费:否
用户要求:用户要求退还本月产生的的语音包费用</t>
  </si>
  <si>
    <t>TS202310051331140081</t>
  </si>
  <si>
    <t>13040979780</t>
  </si>
  <si>
    <t>师佳佳</t>
  </si>
  <si>
    <t>2023-10-06 09:12:11</t>
  </si>
  <si>
    <t xml:space="preserve">
高级模板内容：
投诉问题描述:领取活动不成功
操作渠道:中国联通APP
参加活动（套餐）名称:盛夏活动
页面提示:无
用户要求:请求后台尽快处理</t>
  </si>
  <si>
    <t>TS202310051142222494</t>
  </si>
  <si>
    <t>13040951530</t>
  </si>
  <si>
    <t>李宇婷</t>
  </si>
  <si>
    <t>2023-10-06 13:32:27</t>
  </si>
  <si>
    <t xml:space="preserve">
高级模板内容：
投诉问题描述:用户表示领取的满50-5元的话费券无法使用，请联系处理，谢谢
操作渠道:中国联通app
参加活动（套餐）名称:大转盘
页面提示:.
用户要求:可以使用满50-5元的话费券</t>
  </si>
  <si>
    <t>电子渠道：话费券无法使用，现补赠5元话费，24小时退费到账，此费用无法抵扣往月欠费及打印发票，用户满意</t>
  </si>
  <si>
    <t>TS202310050829190450</t>
  </si>
  <si>
    <t>13040982632</t>
  </si>
  <si>
    <t>肖云泽</t>
  </si>
  <si>
    <t>2023-10-06 09:56:28</t>
  </si>
  <si>
    <t xml:space="preserve">
高级模板内容：
投诉问题描述:用户来电反映当时办理的时候宣传的是20元一个月，现在查询到是30一个月强烈不满，在线解释无效，要求我方尽快核实回复，否则投诉未说渠道
业务名称:宣传与实际不符
宣传渠道:营业厅
宣传内容:反映当时办理的时候宣传的是20元一个月
实际情况:现在查询到是30一个月
用户要求:我方尽快核实回复，否则投诉未说渠道</t>
  </si>
  <si>
    <t>电子渠道：客户反馈网上办理小天卡宣传与实际不符，已按客户要求勾选10元赠费*12个月，立即生效，另考虑客户感知，申请补赠23.8-9月费用合计20元，24小时内到账，此费用不可打印账单发票，另1元流量包费用，已告知客户入网第11个月，将一次性返还前面费用合计11元，联系无人接听，已短信告知，如有疑问可在工作时间（08:30-12:00；14:00-17:30）联系07176921001、13032700872宜昌联通投诉处理中心。如用户咨询，请前台10010话务中心代为解释，谢谢</t>
  </si>
  <si>
    <t>TS202310051717050456</t>
  </si>
  <si>
    <t>13277236548</t>
  </si>
  <si>
    <t>郭亚欣</t>
  </si>
  <si>
    <t>2023-10-06 13:42:49</t>
  </si>
  <si>
    <t xml:space="preserve">
高级模板内容：
投诉问题描述:办卡时与实际承诺不相符
业务名称:小天卡-2023
宣传渠道:其他:网上办卡
宣传内容:20元一个月前一年
实际情况:30元
用户要求:处理回复</t>
  </si>
  <si>
    <t>电子渠道：用户反映办卡时与实际承诺不相符，经核实属套餐内正常扣费，沟通后为用户办理预存话费享10元/月话费优惠12个月（湖北），考虑到9月产生费用，现为用户申请8.07元，24小时内到账，此费用不可打印发票，用户满意。</t>
  </si>
  <si>
    <t>TS202310061428322459</t>
  </si>
  <si>
    <t>13886700514</t>
  </si>
  <si>
    <t>庄光毅</t>
  </si>
  <si>
    <t>2023-10-06 15:38:08</t>
  </si>
  <si>
    <t xml:space="preserve">
高级模板内容：
投诉问题描述:该用户来电反映：称本机上个月活动到期没有短信提醒，导致本月多扣月租，对此不认可，要求多扣的费用退返，
合约名称:预存话费享折扣优惠 档位三（立即生效24个月）-湖北政企专属
合约办理渠道:宜昌市分公司城区营销中心
办理时间:2021-10-26
到期时间:2023-09-30
是否下发短信提醒:否
用户要求:要求尽快核实处理，联系本机。</t>
  </si>
  <si>
    <t>ZX202310051459410650</t>
  </si>
  <si>
    <t>13117274324</t>
  </si>
  <si>
    <t>宗在霞</t>
  </si>
  <si>
    <t>2023-10-06 14:18:58</t>
  </si>
  <si>
    <t xml:space="preserve">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:下发失败
:14垃圾短信鉴权失败
:不认可
:用户来电反映短信无法发送，要求尽快处理，请后台核实尽快处理谢谢，加急</t>
  </si>
  <si>
    <t>移动方回复：非移动短信黑名单号码</t>
  </si>
  <si>
    <t>GZ202310061656330200</t>
  </si>
  <si>
    <t>2023-10-06 17:56:38</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</si>
  <si>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用户表示光猫红灯，要求尽快处理维修</t>
  </si>
  <si>
    <t>GZ202310061627512490</t>
  </si>
  <si>
    <t>071700864676</t>
  </si>
  <si>
    <t>郭莉</t>
  </si>
  <si>
    <t>2023-10-06 18:16:47</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</si>
  <si>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</si>
  <si>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GZ202310061601122278</t>
  </si>
  <si>
    <t>071700838045</t>
  </si>
  <si>
    <t>郑蓉</t>
  </si>
  <si>
    <t>2023-10-06 18:18:57</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</si>
  <si>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客户表示光猫红灯，设备重启，未恢复。希望公司今天内安排维修，恢复正常使用。</t>
  </si>
  <si>
    <t>GZ202310061551212186</t>
  </si>
  <si>
    <t>071700052856</t>
  </si>
  <si>
    <t>王琴</t>
  </si>
  <si>
    <t>2023-10-06 17:21:44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</si>
  <si>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故障时间:2023-10-06
服务状态是否正常:是
设备灯显示:正常
错误代码:无
是否重启设备:已重启未恢复
用户要求:尽快处理联系谢谢</t>
  </si>
  <si>
    <t>固网派送失败，自动退单,已有在途工单，工单号：GZ202310060754340393</t>
  </si>
  <si>
    <t>GZ202310061532392029</t>
  </si>
  <si>
    <t>071700365543</t>
  </si>
  <si>
    <t>宜昌市夷陵区市场监督管理局</t>
  </si>
  <si>
    <t>2023-10-06 18:10:59</t>
  </si>
  <si>
    <t>101004光猫断电离线
装机地址：湖北省宜昌市夷陵区东城城乡统筹发展试验区黄金卡社区发展大道豪彦庄16栋2单元7楼703</t>
  </si>
  <si>
    <t>GZ202310061443041572</t>
  </si>
  <si>
    <t>071700844842</t>
  </si>
  <si>
    <t>陈桂浩</t>
  </si>
  <si>
    <t>2023-10-06 18:19:09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</si>
  <si>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:注册灯闪烁，着急使用，要求加急处理。</t>
  </si>
  <si>
    <t>GZ202310061436541513</t>
  </si>
  <si>
    <t>071700613448</t>
  </si>
  <si>
    <t>池良钦</t>
  </si>
  <si>
    <t>2023-10-06 15:32:25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</si>
  <si>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:账号在线，刷新无效，用户要求上门检查</t>
  </si>
  <si>
    <t>GZ202310061432231476</t>
  </si>
  <si>
    <t>071701026150</t>
  </si>
  <si>
    <t>刘培贵</t>
  </si>
  <si>
    <t>2023-10-06 15:25:00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</si>
  <si>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设备灯显示:红灯
错误代码:无
是否重启设备:已重启未恢复
用户要求:上门维修</t>
  </si>
  <si>
    <t>GZ202310061427391435</t>
  </si>
  <si>
    <t>071700024806</t>
  </si>
  <si>
    <t>鄢小龙</t>
  </si>
  <si>
    <t>2023-10-06 17:10:38</t>
  </si>
  <si>
    <t>#2022重保客户#无网络连接
装机地址：湖北省宜昌市伍家区中南一路伍家区上上城3期(强标)5栋1单元27层2702</t>
  </si>
  <si>
    <t>GZ202310061427201430</t>
  </si>
  <si>
    <t>071700096572</t>
  </si>
  <si>
    <t>袁海燕</t>
  </si>
  <si>
    <t>2023-10-06 15:56:35</t>
  </si>
  <si>
    <t>302002局方OLT设备收光功率异常。
装机地址：湖北省宜昌市伍家岗区宝塔河街道宝联社区夷陵大道178号江临天下7栋2单元1楼102</t>
  </si>
  <si>
    <t>GZ202310061423211387</t>
  </si>
  <si>
    <t>071701015433</t>
  </si>
  <si>
    <t>吴小梅</t>
  </si>
  <si>
    <t>2023-10-06 16:28:49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</si>
  <si>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问题（现象）描述:用户来电反映无法上网要求上门维修
故障时间:2023-10-06
服务状态是否正常:是
设备灯显示:红灯
错误代码:无
是否重启设备:已重启未恢复
装机地址:湖北省宜昌市西陵区葛洲坝街道办石子岭社区葛洲坝合作有线宽带IPTV专用
用户要求:用户来电反映无法上网要求上门维修</t>
  </si>
  <si>
    <t>GZ202310061352241119</t>
  </si>
  <si>
    <t>071700025756</t>
  </si>
  <si>
    <t>2023-10-06 15:57:24</t>
  </si>
  <si>
    <t xml:space="preserve">#2022重保客户#22年Q3Q4重点客户【2022年上工信部测评重保用户】[65岁以上老人]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设备收发光功率是否异常:无异常;
:
高级模板内容：
问题（现象）描述:用户来电反映宽带从（具体时间10.6）开始（无法上网/网速慢/上网掉线），错误代码（无/具体代码），设备灯显示（红灯/正常），已建议用户重启设备（已重启未恢复/不配合），用户要求尽快上门处理。装机地址（必填湖北省宜昌市伍家岗区伍家岗街道王家河社区夷陵大道王家河片区倚江苑小区1栋1单元4楼401）联系电话（必填15507200395   ）
故障时间:2023-10-06
服务状态是否正常:否
设备灯显示:红灯
错误代码:/
是否重启设备:已重启未恢复
用户要求:用户宽带无法使用 （告知用户欠费不认可 要求处理）</t>
  </si>
  <si>
    <t>GZ202310061337010983</t>
  </si>
  <si>
    <t>071700227403</t>
  </si>
  <si>
    <t>邓长明</t>
  </si>
  <si>
    <t>2023-10-06 15:49:30</t>
  </si>
  <si>
    <t>#2022重保客户#判断省分:湖北
获取入参:传入参数
是否本省:历史工单:无历史记录
判断用户是否有缴费开机记录:无缴费开机记录
:是
用户归属地:
:宽带
宽带:
获取基本信息:
:是
:
不能上网，要留师傅去维修，请尽快处理。</t>
  </si>
  <si>
    <t>GZ202310061336240979</t>
  </si>
  <si>
    <t>071703671401</t>
  </si>
  <si>
    <t>张洁</t>
  </si>
  <si>
    <t>2023-10-06 18:05:24</t>
  </si>
  <si>
    <t>302001AAA/CBSS判断签约和配置不一样，配置速率低于签约带宽
装机地址：湖北省宜昌市当阳市玉阳街道办事处太子桥社区向阳新村146号周边</t>
  </si>
  <si>
    <t>GZ202310061317470806</t>
  </si>
  <si>
    <t>071700644565</t>
  </si>
  <si>
    <t>2023-10-06 14:03:20</t>
  </si>
  <si>
    <t>无法打开网页
装机地址：湖北省宜昌市秭归县茅坪镇岳家湾小区63号周边</t>
  </si>
  <si>
    <t>GZ202310061315460792</t>
  </si>
  <si>
    <t>071700804397</t>
  </si>
  <si>
    <t>尹晓山</t>
  </si>
  <si>
    <t>2023-10-06 17:44:50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</si>
  <si>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湖北省宜昌市当阳市玉阳街道办事处太子桥社区向阳新村太子桥街1栋2单元5层502户太子桥市场，宽带无法上网，多次重启无效，需要上门处理。</t>
  </si>
  <si>
    <t>GZ202310061310570751</t>
  </si>
  <si>
    <t>071701057266</t>
  </si>
  <si>
    <t>廖径弘</t>
  </si>
  <si>
    <t>2023-10-06 15:17:31</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</si>
  <si>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</si>
  <si>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GZ202310061254540607</t>
  </si>
  <si>
    <t>071703862465</t>
  </si>
  <si>
    <t>谭金治</t>
  </si>
  <si>
    <t>2023-10-06 14:37:56</t>
  </si>
  <si>
    <t>GZ202310061252240581</t>
  </si>
  <si>
    <t>071700905694</t>
  </si>
  <si>
    <t>季宇飞</t>
  </si>
  <si>
    <t>2023-10-06 16:15:33</t>
  </si>
  <si>
    <t>用户来电反映宽带071700905694从2023年10月06日开始无法上网，故障地址湖北省宜昌市远安县鸣凤镇花园村花园村9组77号周边，联系电话13135816921，请处理，谢谢！</t>
  </si>
  <si>
    <t>GZ202310061249380549</t>
  </si>
  <si>
    <t>071704158121</t>
  </si>
  <si>
    <t>覃正军</t>
  </si>
  <si>
    <t>2023-10-06 16:04:50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</si>
  <si>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
注册闪烁</t>
  </si>
  <si>
    <t>GZ202310061245140518</t>
  </si>
  <si>
    <t>071704036191</t>
  </si>
  <si>
    <t>李红春</t>
  </si>
  <si>
    <t>2023-10-06 15:10:37</t>
  </si>
  <si>
    <t>#断卡行动#判断省分:其他省分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</si>
  <si>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GZ202310061242570500</t>
  </si>
  <si>
    <t>071700089465</t>
  </si>
  <si>
    <t>王英芬</t>
  </si>
  <si>
    <t>2023-10-06 15:03:20</t>
  </si>
  <si>
    <t>301001光猫收发光功率异常
装机地址：湖北省宜昌市西陵区南苑街道杜家坝社区港窑路54号杜家坝小区11栋3单元4楼402</t>
  </si>
  <si>
    <t>GZ202310061239040475</t>
  </si>
  <si>
    <t>071701076612</t>
  </si>
  <si>
    <t>牟勇</t>
  </si>
  <si>
    <t>2023-10-06 15:51:38</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</si>
  <si>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不能上网  要求尽快联系处理</t>
  </si>
  <si>
    <t>GZ202310061217150247</t>
  </si>
  <si>
    <t>071704001369</t>
  </si>
  <si>
    <t>黄华</t>
  </si>
  <si>
    <t>2023-10-06 14:37:24</t>
  </si>
  <si>
    <t>102002CBSS状态正常，AAA状态异常
装机地址：湖北省宜昌市西陵区学院街道解放路社区紫晶城小区H栋1单元7楼712</t>
  </si>
  <si>
    <t>GZ202310061210330187</t>
  </si>
  <si>
    <t>071700278058</t>
  </si>
  <si>
    <t>周蓉</t>
  </si>
  <si>
    <t>2023-10-06 15:52:11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</si>
  <si>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:用户表示宽带无法使用，刷新无效，要求尽快上门处理。</t>
  </si>
  <si>
    <t>GZ202310061157320042</t>
  </si>
  <si>
    <t>071703814250</t>
  </si>
  <si>
    <t>刘金金</t>
  </si>
  <si>
    <t>2023-10-06 14:21:03</t>
  </si>
  <si>
    <t>302001AAA/CBSS判断签约和配置不一样，配置速率低于签约带宽
装机地址：湖北省宜昌市夷陵区东城城乡统筹发展试验区锦湖社区东方大道万科理想城29栋1单元15楼1503</t>
  </si>
  <si>
    <t>GZ202310061136452296</t>
  </si>
  <si>
    <t>071700904159</t>
  </si>
  <si>
    <t>杨红玲</t>
  </si>
  <si>
    <t>2023-10-06 12:33:22</t>
  </si>
  <si>
    <t>无法打开网页
装机地址：湖北省宜昌市远安县鸣凤镇栖凤社区南门桥片区林业车队小区1栋4单元1层101</t>
  </si>
  <si>
    <t>GZ202310061130322246</t>
  </si>
  <si>
    <t>071700070787</t>
  </si>
  <si>
    <t>汪茂</t>
  </si>
  <si>
    <t>2023-10-06 12:14:26</t>
  </si>
  <si>
    <t>用户来电反映宽带071700070787从2023年10月06日开始无法上网，故障地址湖北省宜昌市西陵区西陵街道刘家大堰社区刘家大堰21栋1单元7楼701，联系电话18672100057，请处理，谢谢！</t>
  </si>
  <si>
    <t>GZ202310061125212193</t>
  </si>
  <si>
    <t>071701072104</t>
  </si>
  <si>
    <t>王睿琪</t>
  </si>
  <si>
    <t>2023-10-06 15:54:14</t>
  </si>
  <si>
    <t>GZ202310061123402176</t>
  </si>
  <si>
    <t>071700373854</t>
  </si>
  <si>
    <t>黄金花</t>
  </si>
  <si>
    <t>2023-10-06 14:51:01</t>
  </si>
  <si>
    <t>无法打开网页，从昨天下午开始网就用不了了
装机地址：湖北省宜昌市夷陵区小溪塔街道办东湖社区塔办工行片区广厦街23号周边</t>
  </si>
  <si>
    <t>GZ202310061043581779</t>
  </si>
  <si>
    <t>071700024645</t>
  </si>
  <si>
    <t>田栋梁</t>
  </si>
  <si>
    <t>2023-10-06 15:33:02</t>
  </si>
  <si>
    <t>302002局方OLT设备收光功率异常。
装机地址：湖北省宜昌市伍家岗区宝塔河街道办合益路社区合益路88号城中金谷5栋1单元1楼102</t>
  </si>
  <si>
    <t>GZ202310061039501740</t>
  </si>
  <si>
    <t>071700000877</t>
  </si>
  <si>
    <t>陈芳兰</t>
  </si>
  <si>
    <t>2023-10-06 14:09:06</t>
  </si>
  <si>
    <t>#2022重保客户##2022重保客户#302004光猫与签约速率不匹配（端业不匹配）
装机地址：湖北省宜昌市伍家区峡洲大道东景苑13栋1单元25楼2506</t>
  </si>
  <si>
    <t>GZ202310061034461689</t>
  </si>
  <si>
    <t>071701062000</t>
  </si>
  <si>
    <t>2023-10-06 18:07:38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</si>
  <si>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</si>
  <si>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GZ202310061002291318</t>
  </si>
  <si>
    <t>071701066770</t>
  </si>
  <si>
    <t>刘朝成</t>
  </si>
  <si>
    <t>2023-10-06 15:33:22</t>
  </si>
  <si>
    <t>102002CBSS状态正常，AAA状态异常
装机地址：湖北省宜昌市西陵区葛洲坝街道石子岭社区葛洲坝合作有线宽带IPTV专用</t>
  </si>
  <si>
    <t>GZ202310060951531204</t>
  </si>
  <si>
    <t>071700325603</t>
  </si>
  <si>
    <t>尹忠</t>
  </si>
  <si>
    <t>2023-10-06 11:47:46</t>
  </si>
  <si>
    <t>#2022重保客户#102002CBSS状态正常，AAA状态异常
装机地址：湖北省宜昌市夷陵区东城城乡统筹发展试验区锦湖社区发展大道梅香溪岸小区3栋3单元1层101户</t>
  </si>
  <si>
    <t>GZ202310060908570822</t>
  </si>
  <si>
    <t>071700083244</t>
  </si>
  <si>
    <t>王怡</t>
  </si>
  <si>
    <t>2023-10-06 13:18:21</t>
  </si>
  <si>
    <t>302004光猫与签约速率不匹配（端业不匹配）
装机地址：湖北省宜昌市西陵区樵湖岭社区珍珠路三江园4栋26楼2601</t>
  </si>
  <si>
    <t>GZ202310060902100761</t>
  </si>
  <si>
    <t>071700036858</t>
  </si>
  <si>
    <t>王平</t>
  </si>
  <si>
    <t>2023-10-06 14:42:11</t>
  </si>
  <si>
    <t>101004光猫断电离线
装机地址：湖北省宜昌市猇亭区金岭路92号盛世桃园小区2栋1单元4层401户</t>
  </si>
  <si>
    <t>GZ202310060900570750</t>
  </si>
  <si>
    <t>071700809848</t>
  </si>
  <si>
    <t>张冬烈</t>
  </si>
  <si>
    <t>2023-10-06 21:00:33</t>
  </si>
  <si>
    <t>302001AAA/CBSS判断签约和配置不一样，配置速率低于签约带宽
装机地址：湖北省宜昌市当阳市玉阳街道办事处熊家山社区长坂路龙城帝景小区3栋3单元2层201户</t>
  </si>
  <si>
    <t>GZ202310060844480626</t>
  </si>
  <si>
    <t>071701011104</t>
  </si>
  <si>
    <t>向永贵</t>
  </si>
  <si>
    <t>2023-10-06 12:45:06</t>
  </si>
  <si>
    <t>071701011104命中精准预判服务场景:[65岁以上老人]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客户表示昨晚已调试两个小时，均无法正常观看，已询问客户宽带是否能使用，客户表明他什么都不懂，要求联通处理维修。要不然就是联通服务问题。解释无效。</t>
  </si>
  <si>
    <t>GZ202310060831410536</t>
  </si>
  <si>
    <t>071700039028</t>
  </si>
  <si>
    <t>于志滨</t>
  </si>
  <si>
    <t>2023-10-06 17:06:24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</si>
  <si>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设备收发光功率是否异常:光猫LAN口能力不匹配;
:
高级模板内容：
问题（现象）描述:宽带无法上网
故障时间:2023-10-06
服务状态是否正常:是
设备灯显示:正常
错误代码:无
是否重启设备:已重启未恢复
用户要求:上门处理</t>
  </si>
  <si>
    <t>GZ202310060754340393</t>
  </si>
  <si>
    <t>2023-10-06 14:02:22</t>
  </si>
  <si>
    <t>宽带报障-网速慢
装机地址：湖北省宜昌市伍家岗区宝塔河街道古塔社区安琪小区东山大道368号1单元1楼101</t>
  </si>
  <si>
    <t>GZ202310052239250080</t>
  </si>
  <si>
    <t>071700007503</t>
  </si>
  <si>
    <t>刘选琼</t>
  </si>
  <si>
    <t>2023-10-06 18:19:45</t>
  </si>
  <si>
    <t>客户使用手厅一键诊断功能进行宽带故障诊断，诊断结果：1、请致电10010客服热线，为您进一步核查。给您带来的不便，敬请谅解。，故障描述：宽带无法上网
装机地址：湖北省宜昌市猇亭区古老背街道毛家岗社区318国道国华瑞景7号楼1单元7楼704</t>
  </si>
  <si>
    <t>GZ202310052109262112</t>
  </si>
  <si>
    <t>071701067752</t>
  </si>
  <si>
    <t>2023-10-06 13:22:47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</si>
  <si>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光猫红灯</t>
  </si>
  <si>
    <t>GZ202310052107412099</t>
  </si>
  <si>
    <t>071700760102</t>
  </si>
  <si>
    <t>2023-10-06 10:29:28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</si>
  <si>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故障时间:2023-10-05
服务状态是否正常:是
设备灯显示:红灯
错误代码:无
是否重启设备:已重启未恢复
用户要求:要求尽快处理</t>
  </si>
  <si>
    <t>GZ202310052054312034</t>
  </si>
  <si>
    <t>071704263109</t>
  </si>
  <si>
    <t>韩庆桂</t>
  </si>
  <si>
    <t>2023-10-06 15:04:54</t>
  </si>
  <si>
    <t>#2022重保客户#102002CBSS状态正常，AAA状态异常
装机地址：湖北省宜昌市夷陵区小溪塔街道冯家湾社区峡州路片区峡州一巷23号周边</t>
  </si>
  <si>
    <t>GZ202310052034021872</t>
  </si>
  <si>
    <t>071700402145</t>
  </si>
  <si>
    <t>2023-10-06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</si>
  <si>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问题（现象）描述:用户来电反映宽带无法上网，要求安排师傅上门维修
故障时间:2023-10-05
服务状态是否正常:是
设备灯显示:红灯
错误代码:无
是否重启设备:已重启未恢复
用户要求:用户来电反映宽带无法上网，要求安排师傅上门维修</t>
  </si>
  <si>
    <t>GZ202310052031291855</t>
  </si>
  <si>
    <t>071700366724</t>
  </si>
  <si>
    <t>杨伟</t>
  </si>
  <si>
    <t>2023-10-06 20:34:45</t>
  </si>
  <si>
    <t>302001AAA/CBSS判断签约和配置不一样，配置速率低于签约带宽
装机地址：湖北省宜昌市夷陵区小溪塔街道营盘社区罗河路玫瑰城小区9栋2单元13楼1304</t>
  </si>
  <si>
    <t>GZ202310052014211738</t>
  </si>
  <si>
    <t>071700620415</t>
  </si>
  <si>
    <t>胡睿聪</t>
  </si>
  <si>
    <t>2023-10-06 10:37:15</t>
  </si>
  <si>
    <t>302004光猫与签约速率不匹配（端业不匹配）
装机地址：湖北省宜昌市秭归县茅坪镇杨贵店村河东大道河东花园1栋1单元2楼201</t>
  </si>
  <si>
    <t>GZ202310052013021725</t>
  </si>
  <si>
    <t>071700306048</t>
  </si>
  <si>
    <t>薛春梅</t>
  </si>
  <si>
    <t>2023-10-06 14:04:09</t>
  </si>
  <si>
    <t>#2022重保客户#宽带报障-宽带频繁掉线
装机地址：湖北省宜昌市夷陵区小溪塔街道办事处东湖社区塔办工行片区广厦街60-2-1号周边</t>
  </si>
  <si>
    <t>GZ202310051951181536</t>
  </si>
  <si>
    <t>071700098161</t>
  </si>
  <si>
    <t>周海修</t>
  </si>
  <si>
    <t>2023-10-06 11:54:11</t>
  </si>
  <si>
    <t>302004光猫与签约速率不匹配（端业不匹配）
装机地址：湖北省宜昌市西陵区南苑街道杜家坝社区港窑路56号金东山四期B区2843号</t>
  </si>
  <si>
    <t>GZ202310051949071520</t>
  </si>
  <si>
    <t>071700084812</t>
  </si>
  <si>
    <t>周运海</t>
  </si>
  <si>
    <t>2023-10-06 17:31:44</t>
  </si>
  <si>
    <t>#2022重保客户##2022重保客户#302002局方OLT设备收光功率异常。
装机地址：湖北省宜昌市点军区五龙路五龙阳光2栋1单元17层167</t>
  </si>
  <si>
    <t>GZ202310051933361442</t>
  </si>
  <si>
    <t>071700890556</t>
  </si>
  <si>
    <t>柯青青</t>
  </si>
  <si>
    <t>2023-10-06 11:17:13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</si>
  <si>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:用户表示宽带无法使用，需要公司尽快处理</t>
  </si>
  <si>
    <t>GZ202310051916241306</t>
  </si>
  <si>
    <t>13507244607</t>
  </si>
  <si>
    <t>2023-10-06 17:58:47</t>
  </si>
  <si>
    <t>地点：湖北宜昌当阳市半月镇农贸路96号；问题现象：宽带线路；用户具体要求：加急处理，自己家要装修，，，，没有人管动工线断了自行负责
工单GZ202310021518022370</t>
  </si>
  <si>
    <t>固网质量：宜昌当阳市半月镇农贸路96号AA.您反映宽带线路，经核实已发+86-18607201460协助处理，表示知晓，感谢您的支持！</t>
  </si>
  <si>
    <t>GZ202310051853211109</t>
  </si>
  <si>
    <t>071701035088</t>
  </si>
  <si>
    <t>蔡方清</t>
  </si>
  <si>
    <t>2023-10-06 21:21:41</t>
  </si>
  <si>
    <t xml:space="preserve">#2022重保客户##2022重保客户#071701035088命中精准预判服务场景:[65岁以上老人]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</si>
  <si>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GZ202310051822520888</t>
  </si>
  <si>
    <t>071700616669</t>
  </si>
  <si>
    <t>张季芳</t>
  </si>
  <si>
    <t>2023-10-06 12:17:38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</si>
  <si>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:宽带离线，pon闪</t>
  </si>
  <si>
    <t>GZ202310051757570689</t>
  </si>
  <si>
    <t>071703301030</t>
  </si>
  <si>
    <t>李傲</t>
  </si>
  <si>
    <t>2023-10-06 13:56:30</t>
  </si>
  <si>
    <t>102002CBSS状态正常，AAA状态异常
装机地址：湖北省宜昌市当阳市玉阳街道办事处子龙路社区广洲路中央街区C区2栋2单元9楼904</t>
  </si>
  <si>
    <t>GZ202310051752020652</t>
  </si>
  <si>
    <t>071701075060</t>
  </si>
  <si>
    <t>黄巍</t>
  </si>
  <si>
    <t>2023-10-06 15:11:25</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</si>
  <si>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故障时间:2023-10-05
服务状态是否正常:是
设备灯显示:正常
错误代码:无
是否重启设备:已重启未恢复
装机地址:湖北省宜昌市西陵区学院街道环城东路社区肖家巷片区四中教师宿舍四新路2-3号1单元4楼401
用户要求:尽快处理</t>
  </si>
  <si>
    <t>GZ202310051747120623</t>
  </si>
  <si>
    <t>071700034519</t>
  </si>
  <si>
    <t>龚晓辉</t>
  </si>
  <si>
    <t>2023-10-06 13:36:13</t>
  </si>
  <si>
    <t>101004光猫断电离线
装机地址：湖北省宜昌市西陵区学院街街道办尚书巷社区鼓楼社区育才路6号1栋1单元4楼401</t>
  </si>
  <si>
    <t>GZ202310051713150373</t>
  </si>
  <si>
    <t>071701076652</t>
  </si>
  <si>
    <t>2023-10-06 19:59:35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</si>
  <si>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:客户表示宽带断网，刷新重启无效，要求师傅上门处理</t>
  </si>
  <si>
    <t>GZ202310051705260323</t>
  </si>
  <si>
    <t>071700030180</t>
  </si>
  <si>
    <t>李彦林</t>
  </si>
  <si>
    <t>2023-10-06 13:39:11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</si>
  <si>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</si>
  <si>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GZ202310051603092335</t>
  </si>
  <si>
    <t>071700309904</t>
  </si>
  <si>
    <t>高强</t>
  </si>
  <si>
    <t>2023-10-06 21:03:45</t>
  </si>
  <si>
    <t>#2022重保客户#302001AAA/CBSS判断签约和配置不一样，配置速率低于签约带宽
装机地址：湖北省宜昌市夷陵区小溪塔镇广厦街38号周边</t>
  </si>
  <si>
    <t>OLT设备容量拥塞</t>
  </si>
  <si>
    <t>GZ202310051549162198</t>
  </si>
  <si>
    <t>13197327849</t>
  </si>
  <si>
    <t>陈金枚</t>
  </si>
  <si>
    <t>2023-10-06 17:38:44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</si>
  <si>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客户反映IPTV  无法正常使用，解释无效，坚持要求师傅上门查看，反映强烈，无法提供具体宽带账号，已提供具体地址。</t>
  </si>
  <si>
    <t>GZ202310051515321934</t>
  </si>
  <si>
    <t>071704058215</t>
  </si>
  <si>
    <t>刘艳容</t>
  </si>
  <si>
    <t>2023-10-06 15:59:21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</si>
  <si>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</si>
  <si>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GZ202310051334351157</t>
  </si>
  <si>
    <t>071704029165</t>
  </si>
  <si>
    <t>2023-10-06 08:41:23</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</si>
  <si>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用户反应师傅上门处理了两次都说没有问题，但实际上网的时候还是会出现卡顿的情况，请处理。</t>
  </si>
  <si>
    <t>GZ202310051321181045</t>
  </si>
  <si>
    <t>071700482662</t>
  </si>
  <si>
    <t>刘浩</t>
  </si>
  <si>
    <t>2023-10-06 17:20:32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</si>
  <si>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</si>
  <si>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GZ202310042248020452</t>
  </si>
  <si>
    <t>071703540364</t>
  </si>
  <si>
    <t>熊久安</t>
  </si>
  <si>
    <t>2023-10-06 10:59:46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</si>
  <si>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FTTB设备是否正常:无异常;
:
高级模板内容：
问题（现象）描述:无法上网
故障时间:2023-10-04
服务状态是否正常:是
设备灯显示:正常
错误代码:无
是否重启设备:已重启未恢复
装机地址:湖北省宜昌市西陵区城区高新营服中心4G-CPE项目无资源地址
用户要求:尽快处理</t>
  </si>
  <si>
    <t>GZ202310041930131769</t>
  </si>
  <si>
    <t>071700009814</t>
  </si>
  <si>
    <t>陈愿愿</t>
  </si>
  <si>
    <t>2023-10-06 15:48:07</t>
  </si>
  <si>
    <t>IPTV内容不完整/无法使用直接没信号啊
装机地址：湖北省宜昌市西陵区宜昌联通CBSS项目专用CPE地址</t>
  </si>
  <si>
    <t>GZ202310041348461839</t>
  </si>
  <si>
    <t>071700307636</t>
  </si>
  <si>
    <t>李枝华</t>
  </si>
  <si>
    <t>2023-10-06 09:19:05</t>
  </si>
  <si>
    <t>101004光猫断电离线
装机地址：湖北省宜昌市夷陵区小溪塔街道办岩花村岩花村4组198号周边</t>
  </si>
  <si>
    <t>GZ202310031939410314</t>
  </si>
  <si>
    <t>071700332417</t>
  </si>
  <si>
    <t>涂金翠</t>
  </si>
  <si>
    <t>2023-10-06 17:18:09</t>
  </si>
  <si>
    <t xml:space="preserve">#2022重保客户#22年Q3Q4重点客户判断省分:其他省分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问题（现象）描述:电视无法观看
故障时间:2023-10-03
宽带是否安装IPTV:是
宽带是否可正常上网:是
是否重启设备:已重启未恢复
装机地址:湖北省宜昌市夷陵区东城城乡统筹发展试验区蔡家河村蔡家河村四组554号周边</t>
  </si>
  <si>
    <t>GZ202310031559031296</t>
  </si>
  <si>
    <t>071700110416</t>
  </si>
  <si>
    <t>覃武松</t>
  </si>
  <si>
    <t>2023-10-06 12:49:21</t>
  </si>
  <si>
    <t xml:space="preserve">判断省分:湖北
获取入参:传入参数
是否本省:历史工单:无历史记录
判断用户是否有缴费开机记录:无缴费开机记录
:是
用户归属地:
:宽带
宽带:
获取基本信息:
:是
:光猫闪红灯，请公司尽快处理并回复</t>
  </si>
  <si>
    <t>GZ202310011407280355</t>
  </si>
  <si>
    <t>071700175797</t>
  </si>
  <si>
    <t>许代兵</t>
  </si>
  <si>
    <t>2023-10-06 10:26:20</t>
  </si>
  <si>
    <t>301001光猫收发光功率异常
装机地址：湖北省宜昌市枝江市百里洲镇百里洲片区来兴村四组171号周边</t>
  </si>
  <si>
    <t>ZX202310051425420427</t>
  </si>
  <si>
    <t>15549270628</t>
  </si>
  <si>
    <t>2023-10-06 11:31:40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</si>
  <si>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第二联系电话:15549270628</t>
  </si>
  <si>
    <t>ZX202310051455090621</t>
  </si>
  <si>
    <t>15572749763</t>
  </si>
  <si>
    <t>许志明</t>
  </si>
  <si>
    <t>2023-10-06 18:25:55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</si>
  <si>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-31 08:51:435、复通指引:复机渠道：中国联通APP、线下营业厅，原则上复机1次。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
用户状态为:局方半停
停机原因:本地异常号卡语音半停（机主停机之日起30天内在中国联通APP进行自助复通，如逾期需前往营业厅办理，原则复机一次）
前台是否按流程解释:是
用户要求:表示APP上无法复通，不愿前往自营厅进行，要求在线进行复通，请协助处理，谢谢
第二联系电话:13777836972</t>
  </si>
  <si>
    <t>号码关停：本地异常号卡语音半停AA。用户反映号码关停问题，经核实，客户号码地异常号卡语音半停，根据相关要求进行关停处理。可请客户回传以下资料：身份证正、反面照，小卡号，开机承诺函至我司微信13032700872，审核通过后办理开机。如该号码再次被举报则永久关停，满意</t>
  </si>
  <si>
    <t>ZX202310051553131040</t>
  </si>
  <si>
    <t>18671776175</t>
  </si>
  <si>
    <t>王羽嫣</t>
  </si>
  <si>
    <t>2023-10-06 19:06:15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</si>
  <si>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 09:38:485、复通指引:复机渠道：中国联通APP、线下营业厅，原则上复机1次。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投诉问题描述:用户甘肃号来电查询本机，称已多次在APP上尝试复机，一直提示验证超时，表示不满，不方便到宜昌营业厅申请复通，安抚无效要求反馈（称异地营业厅无权限）
用户状态为:本地异常号卡语音半停（机主停机之日起30天内在中国联通APP进行自助复通，如逾期需前往营业厅办理，原则复机一次）
停机原因:本地异常号卡语音半停（机主停机之日起30天内在中国联通APP进行自助复通，如逾期需前往营业厅办理，原则复机一次）
前台是否按流程解释:是
用户要求:要求立即申请线上复机，安抚无效
第二联系电话:17640637112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</si>
  <si>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</si>
  <si>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ZX202310050817310547</t>
  </si>
  <si>
    <t>15586372998</t>
  </si>
  <si>
    <t>刘孝雄</t>
  </si>
  <si>
    <t>2023-10-06 16:01:48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</si>
  <si>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-03 16:19:465、复通指引:复机渠道：中国联通APP、线下营业厅、热线10010，原则上复机1次。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 局方半停
用户状态为: 局方半停
停机原因:本地异常号卡语音半停（机主停机之日起30天内在中国联通APP进行自助复通，如逾期需前往营业厅办理，原则复机一次）
前台是否按流程解释:是
用户要求:线上复机
第二联系电话:15586372998</t>
  </si>
  <si>
    <t>ZX202310051537390921</t>
  </si>
  <si>
    <t>17671328018</t>
  </si>
  <si>
    <t>2023-10-06 10:02:57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</si>
  <si>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05:285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投诉问题描述:号码二次关停不认可，要求开机
用户状态为: 局方停机
停机原因:鹰眼诈骗模型编码ZB0048-0001：首次关停可携带本人有效证件到号码归属地自营厅核验签署法律风险告知书复机一次。
前台是否按流程解释:是
用户要求:用户要求开机
第二联系电话:13477664430</t>
  </si>
  <si>
    <t>ZX202310051809462078</t>
  </si>
  <si>
    <t>15549289850</t>
  </si>
  <si>
    <t>刘易青</t>
  </si>
  <si>
    <t>2023-10-06 19:47:05</t>
  </si>
  <si>
    <t xml:space="preserve">:不认可
判断省分:湖北
node_134:
获取入参:
node_180:
判断局方停机状态:
:
node_223::其他
判断是否局方停机:
:无
:大于7/30天
:不认可
局方停机/复通历史记录：1、停机模型:2、停机原因:本地异常号卡语音半停（机主停机之日起30天内在中国联通APP进行自助复通，如逾期需前往营业厅办理，原则复机一次）3、解释口径:4、停机时间:2023-09-05 10:12:025、复通指引:6、信安近60天复机次数:--&gt;系统判断的原因分类是否明确:
高级模板内容：
投诉问题描述:称9.5就局方半停了，但是月租正常收取，对此不认可，要求复机并且退费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</si>
  <si>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本地异常号卡语音半停AA。用户反映因集团本地异常号卡语音半停机，根据相关要求进行关停处理。已发后台审核开机，另考虑客户感知，申请退还23.9月月租费用合计30元，24小时内到账，此费用不可打印账单发票，回访满意</t>
  </si>
  <si>
    <t>ZX202310060911220760</t>
  </si>
  <si>
    <t>15587952981</t>
  </si>
  <si>
    <t>郭广冲</t>
  </si>
  <si>
    <t>2023-10-06 13:24:23</t>
  </si>
  <si>
    <t xml:space="preserve">【2022年上工信部测评重保用户】:不认可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09:03:185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投诉问题描述:客户表示才办理的号卡被停机
用户状态为:局方停机
停机原因:集团鹰眼ZB0007-0006模型停机
前台是否按流程解释:是
用户要求:要求尽快处理
第二联系电话:15972051950</t>
  </si>
  <si>
    <t>号码关停：集团鹰眼ZB0007-0006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</si>
  <si>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ZX202310061123411814</t>
  </si>
  <si>
    <t>17683715745</t>
  </si>
  <si>
    <t>李远明</t>
  </si>
  <si>
    <t>2023-10-06 18:19:51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</si>
  <si>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11:18:305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投诉问题描述:号码被封停 本人不在本地
用户状态为: 局方停机
停机原因:集团鹰眼风险IMEI扩展模型停机：首次关停可携带本人有效证件、本机号卡到归属地自营厅核验签署承诺书复机一次
前台是否按流程解释:是
用户要求:线上复机 
第二联系电话:18871731903</t>
  </si>
  <si>
    <t>号码关停：集团鹰眼风险IMEI扩展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</si>
  <si>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ZX202310061122521804</t>
  </si>
  <si>
    <t>15549307827</t>
  </si>
  <si>
    <t>付泳红</t>
  </si>
  <si>
    <t>2023-10-06 19:03:52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</si>
  <si>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 06:44: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投诉问题描述:用户来电反馈说自己现在人在湖南 用户表示自己在网上购买的卡 要求在线进行开机 请后台工作人员协助处理 谢谢
用户状态为: 局方停机
停机原因:集团鹰眼监测诈骗停机（异常换机）
前台是否按流程解释:是
用户要求:用户来电反馈说自己现在人在湖南 用户表示自己在网上购买的卡 要求在线进行开机 请后台工作人员协助处理 谢谢
第二联系电话:19118958841   </t>
  </si>
  <si>
    <t>号码关停：集团鹰眼监测诈骗停机（异常换机）AA，根据相关要求进行关停处理。已请其回传一张照片：风险告知书+身份证正面+SIM卡背面照+签字至17671348103宜昌联通微信号，客户知晓</t>
  </si>
  <si>
    <t>ZX202310051544260979</t>
  </si>
  <si>
    <t>18671771477</t>
  </si>
  <si>
    <t>潘晓东</t>
  </si>
  <si>
    <t>2023-10-06 13:49:37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</si>
  <si>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0018-00012、停机原因:集团鹰眼证件扩展监控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投诉问题描述:用户来电称在外地，手机被封，要求无法尽快核实处理
用户状态为: 局方停机
停机原因: 集团鹰眼证件扩展监控停机
前台是否按流程解释:是
用户要求:复机
第二联系电话:无</t>
  </si>
  <si>
    <t>号码关停：集团鹰眼证件扩展监控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</si>
  <si>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ZX202310041958200071</t>
  </si>
  <si>
    <t>13197328776</t>
  </si>
  <si>
    <t>向念成</t>
  </si>
  <si>
    <t>2023-10-06 13:42:42</t>
  </si>
  <si>
    <t xml:space="preserve">[65岁以上老人] :不认可
判断省分:湖北
node_134:
获取入参:
node_180:
判断局方停机状态:
:
node_223::其他
判断是否局方停机:
:有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-04 13:12:485、复通指引:6、信安近60天复机次数:--&gt;系统判断的原因分类是否明确:
高级模板内容：
投诉问题描述:客户表示自己号卡被关停了
用户状态为:欠费局方半停
停机原因:新入网未正常使用半停
前台是否按流程解释:是
用户要求:客户来电表示说自己号卡没有使用，然后被封停了，不认可，告知客服现在我已经打了电话，后续这张号卡有诈骗行为不关号主的事情，不愿提供第二联系方式，告知能打通就打通，不能打通就直接销户
第二联系电话:13197328776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</si>
  <si>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用户结清欠费后可正常使用。致电停机，已短信答复，如有疑问可在工作时间（08:30-12:00；14:00-17:30）联系07176921001、13032700872宜昌客服。如用户咨询，请前台10010话务中心代为解释，谢谢。</t>
  </si>
  <si>
    <t>ZX202310061112311720</t>
  </si>
  <si>
    <t>13197304890</t>
  </si>
  <si>
    <t>金玉</t>
  </si>
  <si>
    <t>2023-10-06 16:44:11</t>
  </si>
  <si>
    <t xml:space="preserve">
高级模板内容：
投诉问题描述:用户对自己的号码被局方半停不认可，前台解释用户不认可
用户状态为:局方半停
停机原因:新入网未正常使用半停省分自有模型710015-0002
前台是否按流程解释:是
用户要求:用户要求我方酌情进行赔偿然后尽快解决
第二联系电话:15171877760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</si>
  <si>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致电未接，已短信答复，如有疑问可在工作时间（08:30-12:00；14:00-17:30
）联系07176921001、13032700872宜昌客服。如用户咨询，请前台10010话务中
心代为解释，谢谢。</t>
  </si>
  <si>
    <t>ZX202310051458560643</t>
  </si>
  <si>
    <t>15549283793</t>
  </si>
  <si>
    <t>贾梦达</t>
  </si>
  <si>
    <t>2023-10-06 13:42:40</t>
  </si>
  <si>
    <t xml:space="preserve">:不认可
判断省分:湖北
node_134:
获取入参:
node_180:
判断局方停机状态:
:
node_223::其他原因
判断地市:其他地市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-20 13: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投诉问题描述:用户来电称手机号被封，不在号码归属地，不愿到厅，不愿上传资料担心信息泄露，要求办理销户
用户状态为: 局方停机
停机原因:  鹰眼换机话务突增模型停机
前台是否按流程解释:是
用户要求:销户
第二联系电话:15148385863</t>
  </si>
  <si>
    <t>号码关停：鹰眼换机话务突增模型停机AA。用户反映局方停机问题，经核实，根据相关要求进行关停处理，已请其回传一张照片：风险告知书+身份证正面+SIM卡背面照+签字至13032700872宜昌联通微信号，审核通过后为用户办理开机。现号码已成功开机，满意。</t>
  </si>
  <si>
    <t>TS202310041746460260</t>
  </si>
  <si>
    <t>15629381854</t>
  </si>
  <si>
    <t>易娟</t>
  </si>
  <si>
    <t>2023-10-06 09:15:28</t>
  </si>
  <si>
    <t xml:space="preserve">:不认可
判断省分:湖北
node_134:
获取入参:
node_180:
判断局方停机状态:非实名停机
:
判定是否二代身份证入网/是否为移网号码::不认可/办理失败
:本地
:不认可
:不认可
:对实名业务不满
:
高级模板内容：
投诉问题描述:用户来电对停机不认可，表示我方发了短信提醒但是用户没收到就没有用，前台解释无效，用户在APP上无法复机，没有服务界面，也不愿前往营业厅，对停机强烈不认可，烦请后台协助处理
用户状态:非实名停机
停机原因:非实名停机
第二联系电话:13760871336
用户要求:要求我方复机</t>
  </si>
  <si>
    <t>号码关停：其他+签名不合规AA。用户反映号码停机，经核实，客户号码因其他+签名不合规非实名停机，现需重新实名，已告知客户添加微信18671710010重新签订协议后复机，客户满意。</t>
  </si>
  <si>
    <t>TS202310051844322388</t>
  </si>
  <si>
    <t>18527206482</t>
  </si>
  <si>
    <t>黄周</t>
  </si>
  <si>
    <t>2023-10-06 13:39:33</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</si>
  <si>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:异地
:不认可
:不认可
:对实名业务不满
:
高级模板内容：
投诉问题描述:对停机不认可
用户状态: 非实名停机
停机原因: 非实名停机
第二联系电话:无
用户要求:解释不认可，要求在线开机</t>
  </si>
  <si>
    <t>号码关停：其他+签名不合规AA。用户反映号码停机，经核实，因签名不合规导致停机，无在线直接复机权限，前期已告知需添加王卡官微微信号18671710010，根据对方要求回传告知书重新签字，审核成功后开机。如有疑问用户可致电18671710010号码咨询处理，致电停机，如用户咨询，请前台10010话务中心代为解释以上情况，谢谢。</t>
  </si>
  <si>
    <t>BL202310061238351235</t>
  </si>
  <si>
    <t>13197312373</t>
  </si>
  <si>
    <t>刘卫斌</t>
  </si>
  <si>
    <t>2023-10-06 16:08:54</t>
  </si>
  <si>
    <t>"&gt;业务号码&gt;13197312373；&gt;号码归属地&gt;宜昌；&gt;产品名称&gt; 视频彩铃商务版标准20元包,5G教育大咖精品包，20元 5GB AR彩铃酷趣会员5G加油包(湖北) ；&gt;产品代码&gt;49004905,66002536，91295250  ；&gt;产品编码&gt; 4900490501 ,6600253600，无；&gt;订购时间&gt;2023-09-06 17:38:58, 2023-08-11 09:50:04，2023-08-21 20:04:32  ；&gt;核查情况&gt;平台故障；&gt;不规范定制分类&gt;平台故障，无法判责；&gt;退费金额&gt;20元,20元，20元；&gt;退费时间&gt;2023-10-6；&gt;投诉内容&gt;&gt; 
高级模板内容：
赔付类型：:增值业务争议 
CBSS账单扣费名称：:AR彩铃酷趣会员5G加油包（湖北）（已停售）,	5G教育大咖精品包,视频彩铃商务版标准20元包
办理渠道:电话营销
赔付月份：:2023年10月
返还倍率:单倍
赔付金额：:60
是否已经取消业务:是
是否承诺退费 ：:是
用户是否需要回复：:否
用户要求：:客户来电表示自己没有订购AR彩铃酷趣会员5G加油包（湖北）（已停售）,	5G教育大咖精品包,视频彩铃商务版标准20元包业务，要求退费，请协助处理，谢谢</t>
  </si>
  <si>
    <t>BL202310061240401276</t>
  </si>
  <si>
    <t>18671608890</t>
  </si>
  <si>
    <t>喻振辉</t>
  </si>
  <si>
    <t>2023-10-06 17:32:51</t>
  </si>
  <si>
    <t>"&gt;业务号码&gt;18671608890；&gt;号码归属地&gt;宜昌；&gt;产品名称&gt;视频彩铃悦看版8元包月 ；&gt;产品代码&gt;49004923；&gt;产品编码&gt;4900492300；&gt;订购时间&gt; 2023-10-05 09:36:21 ；&gt;核查情况&gt;平台故障；&gt;不规范定制分类&gt;平台故障，无法判责；&gt;退费金额&gt;8元；&gt;退费时间&gt;2023-10-6；&gt;投诉内容&gt;&gt; 
高级模板内容：
赔付类型：:增值业务争议 
CBSS账单扣费名称：:视频彩铃悦看版8元包月
办理渠道:无
赔付月份：:2023年10月
返还倍率:单倍
赔付金额：:8
是否已经取消业务:是
是否承诺退费 ：:是
用户是否需要回复：:否
用户要求：:用户要求退费   已承诺</t>
  </si>
  <si>
    <t>BL202310061245531341</t>
  </si>
  <si>
    <t>071700129049</t>
  </si>
  <si>
    <t>鲍攀宇</t>
  </si>
  <si>
    <t>2023-10-06 16:14:41</t>
  </si>
  <si>
    <t>&gt;业务号码&gt;071700129049&gt;号码归属地&gt;宜昌；&gt;产品名称&gt;哆啦看书；&gt;产品代码&gt;无 ；&gt;产品编码&gt;2400036301；&gt;订购时间&gt;2023-09-27 15:06:15；&gt;核查情况&gt;平台故障；&gt;不规范定制分类&gt;平台故障，无法判责；&gt;退费金额&gt;58元；&gt;退费时间&gt;2023年10月6日&gt;投诉内容&gt;
高级模板内容：
赔付类型：:增值业务争议 
CBSS账单扣费名称：:增值业务费_TV增值-应用-教育_TV增值-应用-教育
办理渠道:无
赔付月份：:2023年9月、2023年10月
返还倍率:单倍
赔付金额：:58
是否已经取消业务:是
是否承诺退费 ：:是
用户是否需要回复：:否
用户要求：:前台已承诺退费，用户认可，请尽快处理，谢谢</t>
  </si>
  <si>
    <t>BL202310060812452154</t>
  </si>
  <si>
    <t>13040990181</t>
  </si>
  <si>
    <t>陈雪芹</t>
  </si>
  <si>
    <t>2023-10-06 11:31:33</t>
  </si>
  <si>
    <t>&gt;业务号码&gt;071700502206；&gt;号码归属地&gt;宜昌；&gt;产品名称 &gt;飞咪玩具大世界；&gt;产品代码&gt;无；&gt;产品编码&gt;2400036500；&gt;订购时间 &gt;2023-10-04 18:42:02；&gt;核查情况&gt;平台故障；&gt;不规范定制分类&gt;平台故障，无法判责；&gt;退费金额&gt;25元；&gt;退费时间&gt;2023年10月6日；&gt;投诉内容&gt;判断省分:湖北
:增值业务费用争议（含炫彩通信助理包云盘版等组合类增值业务）
:固网
:是
:不认可
:小于等于500元，且仅限单倍、月份不超过12个月
:
高级模板内容：
赔付类型：:增值业务争议 
CBSS账单扣费名称：:V增值-应用-教育_TV增值-应用-教育
办理渠道:/
赔付月份：:2023年10月
返还倍率:单倍
赔付金额：:25
是否已经取消业务:是
是否承诺退费 ：:是
用户是否需要回复：:否
用户要求：:退费</t>
  </si>
  <si>
    <t>BL202310060832582278</t>
  </si>
  <si>
    <t>13085169980</t>
  </si>
  <si>
    <t>向义</t>
  </si>
  <si>
    <t>2023-10-06 14:26:57</t>
  </si>
  <si>
    <t>&gt;业务号码&gt;071700641970；&gt;号码归属地&gt;宜昌；&gt;产品名称&gt;唱吧，那豆少儿；&gt;产品代码&gt;无，无；&gt;产品编码&gt;2400081800，2400039012；&gt;订购时间&gt;2023-10-05 10:22:20，2023-10-03 16:58:08	；&gt;核查情况&gt;平台故障；&gt;不规范定制分类&gt;平台故障，无法判责；&gt;退费金额&gt;25元，25元；&gt;退费时间&gt;2023/10/6；&gt;投诉内容&gt;
高级模板内容：
赔付类型：:增值业务争议 
CBSS账单扣费名称：:TV增值-应用-音乐  TV增值-应用-音乐
办理渠道:宽带
赔付月份：:2023年10月
返还倍率:单倍
赔付金额：:50
是否已经取消业务:是
是否承诺退费 ：:是
用户是否需要回复：:否
用户要求：:退费</t>
  </si>
  <si>
    <t>BL202310061347352182</t>
  </si>
  <si>
    <t>071700846424</t>
  </si>
  <si>
    <t>熊成新</t>
  </si>
  <si>
    <t>2023-10-06 16:07:33</t>
  </si>
  <si>
    <t>&gt;业务号码&gt;071700846424；&gt;号码归属地&gt;宜昌；&gt;产品名称 &gt;趣味生活；&gt;产品代码&gt;无；&gt;产品编码&gt;2400077200；&gt;订购时间 &gt;2023-09-17 12:45:41；&gt;核查情况&gt;平台故障；&gt;不规范定制分类&gt;平台故障，无法判责；&gt;退费金额&gt;50元；&gt;退费时间&gt;2023年10月6日；&gt;投诉内容&gt;	判断省分:湖北
:增值业务费用争议（含炫彩通信助理包云盘版等组合类增值业务）
:固网
:是
:不认可
:小于等于500元，且仅限单倍、月份不超过12个月
:
高级模板内容：
赔付类型：:增值业务争议 
CBSS账单扣费名称：:	趣味生活
办理渠道:无
赔付月份：:2023年9月、2023年10月
返还倍率:单倍
赔付金额：:50
是否已经取消业务:是
是否承诺退费 ：:是
用户是否需要回复：:否
用户要求：:尽快处理</t>
  </si>
  <si>
    <t>BL202310061218280917</t>
  </si>
  <si>
    <t>071701053250</t>
  </si>
  <si>
    <t>王明</t>
  </si>
  <si>
    <t>2023-10-06 16:34:38</t>
  </si>
  <si>
    <t>&gt;业务号码&gt;071701053250；&gt;号码归属地&gt;宜昌；&gt;产品名称&gt;TV增值-应用-游戏；&gt;产品代码&gt;24000388；&gt;产品编码&gt;2400038805；&gt;订购时间&gt;2023-04-08 07:00:23；&gt;核查情况&gt;平台故障；&gt;不规范定制分类&gt;平台故障，无法判责；&gt;退费金额&gt;203元；&gt;退费时间&gt;2023-10-06；&gt;投诉内容&gt;
赔付类型：:增值业务争议 
CBSS账单扣费名称：:_TV增值-应用-游戏_TV增值-应用-游戏
办理渠道:宽带电视
赔付月份：:2023年4月、2023年5月、2023年6月、2023年7月、2023年8月、2023年9月、2023年10月
返还倍率:单倍
赔付金额：:203
是否已经取消业务:是
是否承诺退费 ：:是
用户是否需要回复：:否
用户要求：:尽快退费</t>
  </si>
  <si>
    <t>BL202310061034021652</t>
  </si>
  <si>
    <t>13085151453</t>
  </si>
  <si>
    <t>高永善</t>
  </si>
  <si>
    <t>2023-10-06 15:28:57</t>
  </si>
  <si>
    <t>&gt;业务号码&gt;13085151453；&gt;号码归属地&gt;宜昌；&gt;产品名称&gt; 手机彩铃沃音乐精选10元包月 ；&gt;产品代码&gt;49004937；&gt;产品编码&gt;4900493700；&gt;订购时间&gt; 2023-10-06 08:39:18 ；&gt;核查情况&gt;平台故障；&gt;不规范定制分类&gt;平台故障，无法判责；&gt;退费金额&gt;10元；&gt;退费时间&gt;2023/10/06；&gt;投诉内容&gt;
高级模板内容：
赔付类型：:增值业务争议 
CBSS账单扣费名称：:手机彩铃沃音乐精选10元包月 
办理渠道:SP
赔付月份：:2023年10月
返还倍率:单倍
赔付金额：:10
是否已经取消业务:是
是否承诺退费 ：:是
用户是否需要回复：:否
用户要求：:退费</t>
  </si>
  <si>
    <t>BL202310060809062122</t>
  </si>
  <si>
    <t>13094174995</t>
  </si>
  <si>
    <t>李金成</t>
  </si>
  <si>
    <t>2023-10-06 17:17:22</t>
  </si>
  <si>
    <t>&gt;业务号码&gt;13094174995；&gt;号码归属地&gt;宜昌；&gt;产品名称&gt;芒果TV10G流量加月会员合约包，云加速（专业版）；&gt;产品代码&gt;80006702，21002503；&gt;产品编码&gt;8000670200，2100250303；&gt;订购时间&gt;2023-09-28 21:16:19，2023-09-29 03:52:47；&gt;核查情况&gt;平台故障；&gt;不规范定制分类&gt;平台故障，无法判责；&gt;退费金额&gt;19.01元，30元；&gt;退费时间&gt;2023年10月6日；&gt;投诉内容&gt;
高级模板内容：
赔付类型：:增值业务争议 
CBSS账单扣费名称：:芒果TV10G流量加月会员合约包，云加速（专业版）
办理渠道:	 CAP-068，	 ltzx_changshi
赔付月份：:2023年9月、2023年10月
返还倍率:单倍
赔付金额：:49.01
是否已经取消业务:否
是否承诺退费 ：:是
用户是否需要回复：:否
用户要求：:退费，并取消业务无法接收验证码，已验证身份信息</t>
  </si>
  <si>
    <t>BL202310060819132192</t>
  </si>
  <si>
    <t>13100785726</t>
  </si>
  <si>
    <t>胡玲华</t>
  </si>
  <si>
    <t>2023-10-06 11:33:36</t>
  </si>
  <si>
    <t>&gt;业务号码&gt;13100785726；&gt;号码归属地&gt;宜昌；&gt;产品名称&gt;悦动人生彩铃6元包月，腾讯游戏畅玩包（前向）；&gt;产品代码&gt;49007180，91039750；&gt;产品编码&gt;4900718000，无；&gt;订购时间&gt;2023-08-16 10:12:40，2023-08-06 17:54:21；&gt;核查情况&gt;平台故障；&gt;不规范定制分类&gt;平台故障，无法判责；&gt;退费金额&gt;18元，36元；&gt;退费时间&gt;2023/10/06；&gt;投诉内容&gt;判断省分:湖北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   	 悦动人生彩铃6元包月  
SP产品ID/元素ID：:无
办理渠道:无
赔付月份：:2023年8月、2023年9月、2023年10月
返还倍率:单倍
赔付金额：:54
是否已经取消业务:否
是否承诺退费 ：:是
用户是否需要回复：:否
用户要求：:没有订购过  要求1小时内取消  退费  不然投诉  谢谢</t>
  </si>
  <si>
    <t>BL202310042052052304</t>
  </si>
  <si>
    <t>13100786190</t>
  </si>
  <si>
    <t>周建</t>
  </si>
  <si>
    <t>2023-10-06 14:13:46</t>
  </si>
  <si>
    <t>&gt;业务号码&gt;13100786190；&gt;号码归属地&gt;宜昌；&gt;产品名称&gt;自然拼读钻石会员卡；&gt;产品代码&gt;66001422；&gt;产品编码&gt;6600142200；&gt;订购时间&gt;2023-10-03 18:01:08；&gt;核查情况&gt;平台故障；&gt;不规范定制分类&gt;平台故障，无法判责；&gt;退费金额&gt;20元；&gt;退费时间&gt;2023-10-5；&gt;投诉内容&gt;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 ：:是
用户是否需要回复：:否
用户要求：:退费</t>
  </si>
  <si>
    <t>BL202310051445541508</t>
  </si>
  <si>
    <t>13197306538</t>
  </si>
  <si>
    <t>杨召付</t>
  </si>
  <si>
    <t>2023-10-06 09:33:09</t>
  </si>
  <si>
    <t>&gt;业务号码&gt;13197306538；&gt;号码归属地&gt;宜昌；&gt;产品名称&gt;悦心钻石会员-包月-25元；&gt;产品代码&gt;21002405；&gt;产品编码&gt;2100240500；&gt;订购时间&gt;2023-09-21 12:50:31；&gt;核查情况&gt;平台故障；&gt;不规范定制分类&gt;平台故障，无法判责；&gt;退费金额&gt;50元；&gt;退费时间&gt;2023/10/5；&gt;投诉内容&gt;
高级模板内容：
赔付类型：:增值业务争议 
CBSS账单扣费名称：:悦心钻石会员-包月-25元;
办理渠道:SP平台接入
赔付月份：:2023年9月、2023年10月
返还倍率:单倍
赔付金额：:50
是否已经取消业务:是
是否承诺退费 ：:是
用户是否需要回复：:否
用户要求：:退费</t>
  </si>
  <si>
    <t>BL202310051949200960</t>
  </si>
  <si>
    <t>13135808456</t>
  </si>
  <si>
    <t>羊建军</t>
  </si>
  <si>
    <t>2023-10-06 10:35:39</t>
  </si>
  <si>
    <t>判断省分:湖北
:增值业务费用争议（含炫彩通信助理包云盘版等组合类增值业务）
:移网
:在补救范围内
:不认可
:小于等于500元，且仅限单倍、月份不超过12个月
:
高级模板内容：
赔付类型：:增值业务争议 
CBSS账单扣费名称：:迷笛彩铃8元包月 	沃阅读-5G畅阅-经管学堂20元
SP产品ID/元素ID：:4900495600  6600124900
办理渠道:SP平台接入
赔付月份：:2023年9月、2023年10月
返还倍率:单倍
赔付金额：:56
是否已经取消业务:是
是否承诺退费 ：:是
用户是否需要回复：:否
用户要求：:退费</t>
  </si>
  <si>
    <t>BL202310052027151295</t>
  </si>
  <si>
    <t>13227271889</t>
  </si>
  <si>
    <t>文秀宜</t>
  </si>
  <si>
    <t>2023-10-06 11:27:03</t>
  </si>
  <si>
    <t>&gt;业务号码&gt;13227271889；&gt;号码归属地&gt;宜昌；&gt;产品名称&gt; 哔哩哔哩15G流量加会员月包 ，悦心钻石会员-包月-25元，沃悦读同步学钻石会员20元包；&gt;产品代码&gt;80006723，21002405，66001174；&gt;产品编码&gt; 8000672300，2100240500，6600117400；&gt;订购时间&gt;2023-09-25 12:55:44， 2023-09-25 12:54:00 ，2023-09-25 12:52:50；&gt;核查情况&gt;平台故障；&gt;不规范定制分类&gt;平台故障，无法判责；&gt;退费金额&gt;140元；&gt;退费时间&gt;2023年10月6日；&gt;投诉内容&gt; 
高级模板内容：
赔付类型：:增值业务争议 
CBSS账单扣费名称：: 哔哩哔哩15G流量加会员月包 
办理渠道:无
赔付月份：:2023年9月、2023年10月
返还倍率:单倍
赔付金额：:50
是否已经取消业务:是
是否承诺退费 ：:是
用户是否需要回复：:否
用户要求：:1、CBSS账单扣费名称：（悦心钻石会员-包月-25元） 
2、赔付月份：（202309-202310） 
3、返还倍率: （单倍） 
4、赔付金额：（50） 
5、受理渠道：（无） 
6、用户要求（上账到主卡）
1、CBSS账单扣费名称：（沃悦读同步学钻石会员20元包） 
2、赔付月份：（202309-202310） 
3、返还倍率: （单倍） 
4、赔付金额：（40） 
5、受理渠道：（无） 
6、用户要求（上账到主卡）</t>
  </si>
  <si>
    <t>BL202310061021571424</t>
  </si>
  <si>
    <t>13264916700</t>
  </si>
  <si>
    <t>胡庆凤</t>
  </si>
  <si>
    <t>2023-10-06 17:25:57</t>
  </si>
  <si>
    <t>&gt;业务号码&gt;13264916700； &gt;号码归属地&gt;宜昌；&gt;产品名称&gt;迷你世界会员流量包（前向）；&gt;产品代码&gt;91039621；&gt;产品编码&gt;无；&gt;订购时间&gt; 2022-06-06 23:09:58 ；&gt;核查情况&gt;平台故障；&gt;不规范定制分类&gt;平台故障，无法判责；&gt;退费金额&gt;180元；&gt;退费时间&gt;2023/10/06；&gt;投诉内容&gt;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CBSS账单扣费名称：:迷你世界会员流量包（前向）
办理渠道:不知情办理
赔付月份：:2023年10月、2023年9月、2023年8月、2023年7月、2023年6月、2023年5月、2023年4月、2023年3月、2023年2月、2023年1月、2022年12月、2022年11月
返还倍率:单倍
赔付金额：:180
是否已经取消业务:否
是否承诺退费 ：:是
用户是否需要回复：:否
用户要求：:用户属于欠费状态，要求取消业务并尽快退费</t>
  </si>
  <si>
    <t>BL202310051707261274</t>
  </si>
  <si>
    <t>13343531255</t>
  </si>
  <si>
    <t>胡开明</t>
  </si>
  <si>
    <t>2023-10-06 10:31:53</t>
  </si>
  <si>
    <t>&gt;业务号码&gt;13343531255；&gt;号码归属地&gt;宜昌；&gt;产品名称&gt;&gt;手机彩铃沃音乐精选10元包月；&gt;产品代码&gt;49004937；&gt;产品编码&gt;4900493700；&gt;订购时间&gt;2023-09-07 22:44:22；&gt;核查情况&gt;平台故障；&gt;不规范定制分类&gt;平台故障，无法判责；&gt;退费金额&gt;10元；&gt;退费时间&gt;2023-10-6；&gt;投诉内容&gt;
高级模板内容：
赔付类型：:增值业务争议 
CBSS账单扣费名称：:手机彩铃沃音乐精选10元包月
办理渠道:/
赔付月份：:2023年10月
返还倍率:单倍
赔付金额：:10
是否已经取消业务:是
是否承诺退费 ：:是
用户是否需要回复：:否
用户要求：:退费</t>
  </si>
  <si>
    <t>BL202310052244301939</t>
  </si>
  <si>
    <t>15549352236</t>
  </si>
  <si>
    <t>文耀洪</t>
  </si>
  <si>
    <t>2023-10-06 14:25:05</t>
  </si>
  <si>
    <r>
      <rPr>
        <sz val="11"/>
        <rFont val="宋体"/>
        <charset val="0"/>
      </rPr>
      <t>&gt;业务号码&gt;15549352236；&gt;号码归属地&gt;宜昌；&gt;产品名称&gt;金太阳点读宝20元；&gt;产品代码&gt;66001320；&gt;产品编码&gt;6600132000；&gt;订购时间&gt;2023-10-01 15:03:43</t>
    </r>
    <r>
      <rPr>
        <sz val="11"/>
        <rFont val="Arial"/>
        <charset val="0"/>
      </rPr>
      <t xml:space="preserve">	</t>
    </r>
    <r>
      <rPr>
        <sz val="11"/>
        <rFont val="宋体"/>
        <charset val="0"/>
      </rPr>
      <t>；&gt;核查情况&gt;平台故障；&gt;不规范定制分类&gt;平台故障，无法判责；&gt;退费金额&gt;20元；&gt;退费时间&gt;2023-10-06；&gt;投诉内容&gt;
高级模板内容：
赔付类型：:增值业务争议 
CBSS账单扣费名称：:金太阳点读宝20元
办理渠道:SP查询/退订/订购
赔付月份：:2023年10月
返还倍率:单倍
赔付金额：:20
是否已经取消业务:是
是否承诺退费 ：:是
用户是否需要回复：:否
用户要求：:已承诺</t>
    </r>
  </si>
  <si>
    <t>BL202310051924590674</t>
  </si>
  <si>
    <t>15629360686</t>
  </si>
  <si>
    <t>秦祥菊</t>
  </si>
  <si>
    <t>2023-10-06 14:11:09</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</si>
  <si>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
办理渠道:无
赔付月份：:2023年9月、2023年10月
返还倍率:单倍
赔付金额：:30
是否已经取消业务:是
是否承诺退费 ：:是
用户是否需要回复：:否
用户要求：:退费</t>
  </si>
  <si>
    <t>TS202310061119060504</t>
  </si>
  <si>
    <t>15607201506</t>
  </si>
  <si>
    <t>刘言焜</t>
  </si>
  <si>
    <t>2023-10-06 13:42:07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</si>
  <si>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投诉内容:我没订增值服务，怎么加收40元
202309月增值业务费:增值业务-悦心钻石会员-包月-25元25;增值业务-热血都市畅听包15;增值业务-联通邮箱套餐专享版0
需要退订业务:是
悦心钻石会员-包月-25元(生效时间2023-09-27 11:39:21价格25元)
业务未全部退订成功</t>
  </si>
  <si>
    <t>计费争议-SP扣费
①客户投诉产生的原因：用户反馈热血都市畅听包和悦心钻石会员-包月-25元业务问题。
②客户投诉问题核查情况及解决方案：收到贵部转办后，我司立即组织调查。用户反映热血都市畅听包15业务开通问题，经核实，客户订购产品名称为热血都市畅听包，产品代码为66003030，SP标识为 90559 ，推广短信链接订购，订购时间2023-09-27 11:35:55，累计产生费用共计40元，有二次确认过程，不存在订购违规现象。考虑客户使用感知，网站方已取消屏蔽并于24小时退费40元现金方式到账，此费用可抵扣月租，不可打印账单发票；用户反映悦心钻石会员-包月-25元业务开通问题，经核实，客户订购产品名称为悦心钻石会员-包月-25元，产品代码为21002405，SP标识为  91639  ，推广短信链接订购，订购时间2023-09-27 11:39:23，累计产生费用共计50元，有二次确认过程，不存在订购违规现象。考虑客户使用感知，网站方已取消屏蔽并于24小时退费50元现金方式到账，此费用可抵扣月租，不可打印账单发票；
③客户问题满意度：满意
④回单人：潘娥、联系方式：07176921001"</t>
  </si>
  <si>
    <t>TS202310051949231062</t>
  </si>
  <si>
    <t>13277399373</t>
  </si>
  <si>
    <t>张晓幡</t>
  </si>
  <si>
    <t>2023-10-06 10:54:45</t>
  </si>
  <si>
    <t>主办单位：湖北
客户类别：星级客户
10010是否打通：否
是否二次致电10015：是
是否联系：否
升级倾向：
号码归属省：湖北
SVIP等级：
1. 问题类型:;
2. 投诉类型:退订争议;
3. 营业厅地址:;
4. 位置信息:;
5. 位置发生地:;
6. 投诉内容:金太阳点读宝20元
争议金额：20元
取消业务并退费
业务已全部自动退订成功</t>
  </si>
  <si>
    <t>计费争议-SP扣费：
①客户投诉产生的原因：增值业务扣费的问题。
②客户投诉问题核查情况及解决方案：收到贵部转办后，我司立即组织调查。经核实，用户反映金太阳点读宝20元90559，业务开通问题，经核实，客户订购产品名称为金太阳点读宝20元，产品代码为6600132000，SP标识为66001320，订购时间23.10，订购方式为SP接入，取消时间为23.10，20元/月，合计扣费1个月，累计产生费用共计20元，有二次确认过程，不存在订购违规现象。考虑客户使用感知，网站方已取消屏蔽并于3个工作日内退费20元，现金到账，可打印账单发票，回访满意。我司于2023-10-06 10:40:38联系客户解释以上情况。
③客户问题满意度：满意
④回单人：张婷   6921001</t>
  </si>
  <si>
    <t>TS202310042016280598</t>
  </si>
  <si>
    <t>15872551750</t>
  </si>
  <si>
    <t>2023-10-06 09:01:46</t>
  </si>
  <si>
    <t>[65岁以上老人] 
高级模板内容：
投诉问题描述:用户来电反映对账单不认可
争议时间:2023-10-04
争议金额:1
用户查询情况:产生多余扣费
前台实际查询情况:在9，10月产生了增值业务产生扣费
用户要求:用户要求查询详细账单，前台查询之后报了详细的账单，但是前台查询到有增值业务，前台出口提醒被用户打断，无法询问用户是否取消，是否退费，烦请后台处理</t>
  </si>
  <si>
    <t>计费争议-SP扣费：经核实，用户订购产品名称-哔哩哔哩15G流量加会员月包，产品代码为88226，订购时间，取消时间为23年9月，25元/月，合计扣费2个月，累计产生费用合计50元，订购方式淘宝订购，不存在订购违规现象。考虑用户使用感知，网站方已取消屏蔽并于三个工作日内退费50元到账，查询2023-10-05已到账，此费用不可抵扣往月欠费及打印发票，谢谢。</t>
  </si>
  <si>
    <t>TS202310051846532432</t>
  </si>
  <si>
    <t>13032703821</t>
  </si>
  <si>
    <t>文光菊</t>
  </si>
  <si>
    <t>2023-10-06 14:22:20</t>
  </si>
  <si>
    <t xml:space="preserve">判断省分:湖北
:增值业务费用争议（含炫彩通信助理包云盘版等组合类增值业务）
:移网
:在补救范围内
:不认可
:小于等于500元，且仅限单倍、月份不超过12个月
:
高级模板内容：
投诉问题描述:用户来电反映前期工单（TS202308312031201019）我司承诺的退款240元现在还未到账不认可，要求我司处理此问题，同时对于本机现在额外的增值业务（云加速5G畅玩加油包(湖北)，腾讯视频10G流量加会员月包）扣费不认可，要求取消退费，请尽快处理，谢谢！
活动名称:前期工单（TS202308312031201019）
争议月份:2023年9月
争议金额:240
用户要求:尽快处理</t>
  </si>
  <si>
    <t>计费争议-SP扣费：经核实，用户订购产品名称腾讯视频10G流量加会员月包，产品代码为88226，订购时间，取消时间为23年9月，25元/月，合计扣费2个月，累计产生费用合计50元；用户订购产品名称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80元到账，此费用不可抵扣往月欠费及打印发票，前期承诺为用户申请240元费用，24小时内到账，此费用不可打印发票，满意。</t>
  </si>
  <si>
    <t>TS202310051811441720</t>
  </si>
  <si>
    <t>13277233002</t>
  </si>
  <si>
    <t>严宗国</t>
  </si>
  <si>
    <t>2023-10-06 14:17:11</t>
  </si>
  <si>
    <t xml:space="preserve">
高级模板内容：
投诉问题描述:不知情被办理，前期有退费记录，有投诉倾向，要求取消，并且回复，故记此单，联系电话：18671447122
业务名称:5G加油包29元10GB（立即生效）、5G加油包19元5GB首月优惠版 （立即生效）、	悦心钻石会员-包月-25元、云加速（专业版）、	腾讯视频10G流量加会员月包
争议月份:2023年9月、2023年10月
争议金额:-1
办理渠道:SP接入
前台是否取消:未取消
用户要求:不知情被办理，前期有退费记录，有投诉倾向，要求取消，并且回复，故记此单，联系电话：18671447122</t>
  </si>
  <si>
    <t>计费争议-SP扣费：经核实，用户订购产品名称腾讯视频10G流量加会员月包，产品代码为88226，订购时间9，取消时间为23年9月，25元/月，合计扣费2个月，累计产生费用合计50元；用户订购产品名称增值业务-云加速（专业版），产品代码为98177，订购时间，取消时间为23年10月，15元/月，合计扣费2个月累计产生费用合计30元；用户订购产品名称增值业务-悦心钻石会员-包月-25元，产品代码为91639，订购时间，取消时间为23年6月，25元/月，合计扣费1个月累计产生费用合计50元订购方式为集团统一认证平台” 短信验证码，有二次确认过程，不存在订购违规现象。考虑用户使用感知，网站方已取消屏蔽并于三个工作日内退费130元到账，此费用不可抵扣往月欠费及打印发票.；另为用户对办理9月开通5G加油包29元10GB（立即生效）、5G加油包19元5GB首月优惠版 （立即生效）不满，已取消为用户申请46元费用24小时内到账，另为用户办理预存话费享50元话费优惠（湖北），此费用不可打印发票，满意。</t>
  </si>
  <si>
    <t>TS202310051250441656</t>
  </si>
  <si>
    <t>13227295996</t>
  </si>
  <si>
    <t>梅德洪</t>
  </si>
  <si>
    <t>2023-10-06 11:10:18</t>
  </si>
  <si>
    <t xml:space="preserve">【2022年上工信部测评重保用户】【2022年上工信部测评重保用户】
高级模板内容：
投诉问题描述:用户来电反映自己套餐是69元加监控器，对多余业务扣费不认可，要求将多扣费用返还，业务历史超过12月，故记此单，请协助处理
争议业务名称:5G加油包29元10GB（立即生效）联通PLUS会员月包联通助理-智能应答5元（首月免费）今日头条定向流量10GB月包（前向包月）-手机彩铃沃音乐精选10元包月王者荣耀流量权益包
受理渠道: 湖北省分公司产品创新部
争议月份:2023年10月
争议费用:-1
一线客服在系统里:已取消
是否承诺退费:否
用户要求:要求核实退费，联系电话15607204265</t>
  </si>
  <si>
    <t>计费争议-SP扣费：经核实，用户订购产品名称王者荣耀流量权益包-腾讯-12元，产品代码为98177，订购时间，取消时间为22年7月，12元/月，合计扣费16个月，累计产生费用合计192元；用户订购产品名称腾讯视频10G流量加会员月包，产品代码为88226，订购时间，取消时间为23年9月，25元/月，合计扣费2个月，累计产生费用合计50元；用户订购产品名称手机彩铃沃音乐精选10元包月，产品代码为90115，订购时间，取消时间为23年8月，10元/月，合计扣费3个月，累计产生费用合计30元；订购方式为集团统一认证平台” 短信验证码，有二次确认过程，不存在订购违规现象。考虑用户使用感知，网站方已取消屏蔽并于三个工作日内退费272元到账，此费用不可抵扣往月欠费及打印发票；另用户对开通的5G加油包29元10GB联通PLUS会员月包联通助理-智能应答5元（首月免费）今日头条定向流量10GB月包 不满，查询已取消，考虑到用户使用感知为用户主副卡办理预存话费享50元话费优惠（湖北），现已与用户达成一致，满意</t>
  </si>
  <si>
    <t>TS202310050829210451</t>
  </si>
  <si>
    <t>13177064736</t>
  </si>
  <si>
    <t>黄廷忠</t>
  </si>
  <si>
    <t>2023-10-06 11:22:39</t>
  </si>
  <si>
    <t xml:space="preserve">[65岁以上老人] 
高级模板内容：
投诉问题描述:用户来电对于9月份月租费及不认可 称自己不会承认自己对费用 要求我方赔偿自己上个月的费用 要求我方将9月份的费用全部返还 
争议月份:2023年9月
争议金额:74
用户要求:要求赔偿上个月全部的费用 联系电话13177064736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</si>
  <si>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，4900493700，49004937，开通时间2023-10-01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考虑客户使用感知，网站方已取消屏蔽并于3个工作日内退费180元，现金到账，可打印账单发票，回访满意</t>
  </si>
  <si>
    <t>TS202310061011361197</t>
  </si>
  <si>
    <t>15549391663</t>
  </si>
  <si>
    <t>杨承勇</t>
  </si>
  <si>
    <t>2023-10-06 15:34:16</t>
  </si>
  <si>
    <t>高级模板内容：
投诉问题描述:用户对号码的10月消费：148元不认可，称自己只有月租扣费，对其他的费用不满，解释无效，要求核实流量包是谁办理的，要求退除了月租以外的其他所费用，谢谢 
争议月份:2023年10月
争议金额:0
用户要求:联系：13032705288</t>
  </si>
  <si>
    <t>计费争议-SP扣费：用户反映 云加速（游戏版） 业务开通问题，经核实，客户订购产品名称为 云加速（游戏版） ，产品代码为 2100250303 ，SP标识为21002503，订购时间2023-10-05 10:27:04，订购方式为SP接入，取消时间为本月，15元/月，合计扣费1个月，累计产生费用共计15元，有二次确认过程，不存在订购违规现象。
 尊享悦读20元包 ， 6600125600 ，66001256，订购时间 2023-10-05 10:23:19 ，订购方式为SP接入，取消时间为本月，20元/月，合计扣费1个月，累计产生费用共计20元，有二次确认过程，不存在订购违规现象。考虑客户使用感知，网站方已取消屏蔽并于3个工作日内退费35元，另5G加油包29元10GB（立即生效），已取消并退还23.10月费用合计29元，24小时内到账，此费用不可打印账单发票，回访满意</t>
  </si>
  <si>
    <t>TS202310051433401501</t>
  </si>
  <si>
    <t>071703338995</t>
  </si>
  <si>
    <t>黄铁亮</t>
  </si>
  <si>
    <t>2023-10-06 15:13:27</t>
  </si>
  <si>
    <t xml:space="preserve">[65岁以上老人] 
高级模板内容：
投诉问题描述:对：TV增值-应用-游戏_TV增值-应用-游戏
争议业务名称:TV增值-应用-游戏_TV增值-应用-游戏
受理渠道:/
争议月份:2023年10月
争议费用:0
一线客服在系统里:未取消，请后台协助处理
是否承诺退费:否
用户要求:取消业务：TV增值-应用-游戏_TV增值-应用-游戏</t>
  </si>
  <si>
    <t>计费争议-SP扣费：用户反映来吧对战业务开通问题，经核实，客户订购产品名称为来吧对战，产品代码为2400024710，订购时间23.10，订购方式为遥控器点播方式，取消时间为23.10，30元/月，合计扣费1个月，累计产生费用共计30元，有二次确认过程，不存在订购违规现象。
大屏游戏，2400060400，订购时间23.10，订购方式为遥控器点播方式，取消时间为23.10，25元/月，合计扣费1个月，累计产生费用共计25元，有二次确认过程，不存在订购违规现象。考虑客户使用感知，网站方已取消屏蔽并于24小时内到账55元，此费用不可打印账单账单发票，回访满意</t>
  </si>
  <si>
    <t>TS202310061137351018</t>
  </si>
  <si>
    <t>18672106888</t>
  </si>
  <si>
    <t>殷伟</t>
  </si>
  <si>
    <t>2023-10-06 16:10:31</t>
  </si>
  <si>
    <t xml:space="preserve">
高级模板内容：
投诉问题描述:TS202309112227071397用户反映之前的退费40元又被低消给扣回去了，请处理
活动名称:赠费
争议月份:2023年9月
争议金额:40
用户要求:用户反映自己手机如果停机了，产生的损失需要公司全部负责</t>
  </si>
  <si>
    <t>计费争议-SP扣费：用户反映联通爱听-职场理财20元包业务开通问题，经核实，客户订购产品名称为联通爱听-职场理财20元包，产品代码为90559，订购方式为平台上自行订购，取消时间为23.09，20元/月，合计扣费2个月，累计产生费用共计40元，有二次确认过程，不存在订购违规现象。考虑客户使用感知，网站方已取消屏蔽并于3个工作退费到账，此费用可抵扣发票，不可打印账单发票，已告知用户退一赔三暂时无法实现，另考虑到用户使用感知为用户办理预存话费享40元话费优惠（湖北），此费用不可打印发票，沟通后为用户副卡18672104423/18672104740各申请30元费用，为18672106647申请20元费用，24小时内到账，此费用不可打印发票，用户知晓</t>
  </si>
  <si>
    <t>TS202310050938381686</t>
  </si>
  <si>
    <t>071700021263</t>
  </si>
  <si>
    <t>杨春霞</t>
  </si>
  <si>
    <t>2023-10-06 10:51:26</t>
  </si>
  <si>
    <t xml:space="preserve">【2022年上工信部测评重保用户】判断省分:湖北
:增值业务费用争议（含炫彩通信助理包云盘版等组合类增值业务）
:固网
:是
:不认可
:大于500元
:
高级模板内容：
投诉问题描述:用户来电，告知自己没有订购过，现来电要求取消并且退费
争议业务名称:奇乐宝贝  	哆啦看书
受理渠道:无
争议月份:2022年12月、2023年1月、2023年5月、2023年6月、2023年7月、2023年8月、2023年4月、2023年3月、2023年2月、2023年9月、2023年10月
争议费用:594
一线客服在系统里:已取消
是否承诺退费:否
用户要求:要求退费。</t>
  </si>
  <si>
    <t>计费争议-SP扣费：用户反映奇乐宝贝和哆啦看书业务开通问题，经核实，客户订购产品名称为奇乐宝贝，产品代码为2400056600，通过遥控器按“ok”键订购，订购时间22.12.31，25元/月，取消时间：23.10.5，累计产生费用共计275元，有二次确认过程，不存在订购违规现象；客户订购产品名称为哆啦看书，产品代码为2400036301，通过遥控器按“ok”键订购，订购时间22.12，取消时间：23.10.5，29元/月，累计产生费用共计319元，有二次确认过程，不存在订购违规，现象考虑客户使用感知，网站方已取消屏蔽，申请退22.12-23.10月费，合计594元，24小时到帐，此费用可抵扣月租，不可打印账单发票，满意。</t>
  </si>
  <si>
    <t>BL202310052047491466</t>
  </si>
  <si>
    <t>15572756311</t>
  </si>
  <si>
    <t>代鹏</t>
  </si>
  <si>
    <t>2023-10-06 11:23:50</t>
  </si>
  <si>
    <t>&gt;业务号码&gt;15572756311；&gt;号码归属地&gt;宜昌；&gt;产品名称&gt; 沃阅读-5G畅阅-经管学堂20元；&gt;产品代码&gt;66001249；&gt;产品编码&gt; 6600124900；&gt;订购时间&gt;2023-09-27 13:04:40；&gt;核查情况&gt;平台故障；&gt;不规范定制分类&gt;平台故障，无法判责；&gt;退费金额&gt;40元；&gt;退费时间&gt;2023-10-06；&gt;投诉内容&gt;判断省分:湖北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CBSS账单扣费名称：:增值业务-沃阅读-5G畅阅-经管学堂20元
办理渠道:无
赔付月份：:2023年9月、2023年10月
返还倍率:单倍
赔付金额：:40
是否已经取消业务:是
是否承诺退费 ：:是
用户是否需要回复：:否
用户要求：:尽快退费</t>
  </si>
  <si>
    <t>BL202310061432540340</t>
  </si>
  <si>
    <t>15671023250</t>
  </si>
  <si>
    <t>李瑞兰</t>
  </si>
  <si>
    <t>2023-10-06 16:12:39</t>
  </si>
  <si>
    <t>&gt;业务号码&gt;15671023250;&gt;号码归属地&gt;黄冈;&gt;产品名称&gt;沃阅读-5G畅阅-经管学堂20元    ,联通助理-智能应答Plus（在线渠道） ;&gt;产品代码&gt;66001249,89000010;&gt;产品编码&gt;6600124900,8900001002;&gt;订购时间&gt;2023-09-18 23:05:46	,2023-09-21 20:05:26  ;&gt;核查情况&gt;平台故障;&gt;不规范定制分类&gt;平台故障，无法判责;&gt; 赔付金额&gt;40元,16元;&gt;退费时间&gt;2023-10-06;&gt;投诉内容&gt;  [65岁以上老人] 判断省分:其他省分
:增值业务争议
判断省分:湖北
:移网
:在补救范围内
:不认可
:小于等于500元，且仅限单倍、月份不超过12个月
:
高级模板内容：
赔付类型：:增值业务争议 
CBSS账单扣费名称：:	沃阅读-5G畅阅-经管学堂20元    	联通助理-智能应答Plus（在线渠道）  
办理渠道:无
赔付月份：:2023年9月、2023年10月
返还倍率:单倍
赔付金额：:56
是否已经取消业务:否
是否承诺退费 ：:是
用户是否需要回复：:否
用户要求：:用户要求退订并且退费</t>
  </si>
  <si>
    <t>BL202310051320450314</t>
  </si>
  <si>
    <t>071700448823</t>
  </si>
  <si>
    <t>胡守华</t>
  </si>
  <si>
    <t>2023-10-06 09:21:32</t>
  </si>
  <si>
    <t>用户反映被动开通TV增值那豆少儿（25元/月）业务，解释挽留无效，已承诺减免9-10月合计50元功能费。</t>
  </si>
  <si>
    <t>BL202310052253581944</t>
  </si>
  <si>
    <t>071701068753</t>
  </si>
  <si>
    <t>宋正燕</t>
  </si>
  <si>
    <t>2023-10-06 14:19:57</t>
  </si>
  <si>
    <t>用户反映被动开通TV增值趣味生活（25元/月），解释挽留无效，已承诺减免9-10月合计50元功能费</t>
  </si>
  <si>
    <t>计费争议-SP扣费：经核实，用户宽带账号071701068753订购产品名称趣味生活(2400077200)，订购时间23年9月，取消时间为23年10月，25元/月，合计扣费2个月，累计产生费用合计50元，订购方式为电视遥控器按OK键确认，有二次确认过程，不存在订购违规现象。考虑用户使用感知，已取消屏蔽并于三个工作日内退费到账50元，此费用不可抵扣往月欠费及打印发票。另已取消副卡18671443125家庭群组化副卡10G省内流量流量(不共享不结转)(湖北)和炫彩通信助理包-云盘版业务，满意。</t>
  </si>
  <si>
    <t>TS202310052006551372</t>
  </si>
  <si>
    <t>13032744295</t>
  </si>
  <si>
    <t>许光美</t>
  </si>
  <si>
    <t>2023-10-06 09:41:46</t>
  </si>
  <si>
    <t xml:space="preserve">[65岁以上老人] 判断省分:湖北
:流量费争议
:未使用过/未使用那么多/用的wifi（产生流量/费用）
:不认可
:下一步
:不符合或不愿意开通
:未享受
:下一步
:单倍小于等于500
:
高级模板内容：
投诉问题描述:用户不认可超出的48元的上网流量费
业务名称:上网流量费
争议月份:2023年9月
争议金额:48
是否承诺退费:是
用户要求:退费48</t>
  </si>
  <si>
    <t>TS202310061020331455</t>
  </si>
  <si>
    <t>13277176577</t>
  </si>
  <si>
    <t>王学雄</t>
  </si>
  <si>
    <t>2023-10-06 14:31:22</t>
  </si>
  <si>
    <t xml:space="preserve">[65岁以上老人] 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争议金额:20
是否承诺退费:是
用户要求:退费</t>
  </si>
  <si>
    <t>TS202310060955200785</t>
  </si>
  <si>
    <t>13277252793</t>
  </si>
  <si>
    <t>陈顺卿</t>
  </si>
  <si>
    <t>2023-10-06 14:28:46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</si>
  <si>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投诉问题描述:用户反映未使用流量却产生了流量费，前台解释无效
业务名称:手机上网流量费
争议月份:2023年10月
争议金额:50
是否承诺退费:是
用户要求:用户要求退费</t>
  </si>
  <si>
    <t>TS202310052003141315</t>
  </si>
  <si>
    <t>15572739769</t>
  </si>
  <si>
    <t>李传银</t>
  </si>
  <si>
    <t>2023-10-06 09:45:33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</si>
  <si>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投诉问题描述:用户来电反映未使用过流量，产生了计费，想要退费
业务名称: 宜昌如意通随意打(OCS)-湖北宜昌
争议月份:2023年10月
争议金额:60
是否承诺退费:是
用户要求:用户要求退费，烦请后台处理</t>
  </si>
  <si>
    <t>TS202310052141280173</t>
  </si>
  <si>
    <t>15571763391</t>
  </si>
  <si>
    <t>许娟娟</t>
  </si>
  <si>
    <t>2023-10-06 10:22:13</t>
  </si>
  <si>
    <t xml:space="preserve">判断省分:湖北
:流量费争议
:没有短信通知/延迟
:不认可
:下一步
:不符合或不愿意开通
:未享受
:下一步
:单倍小于等于500
:
高级模板内容：
投诉问题描述:用户表示未及时收到短信
业务名称:沃派校园融合9元移网成员套餐
争议月份:2023年9月、2023年8月
争议金额:119.6
是否承诺退费:是
用户要求:用户表示要求申请退费</t>
  </si>
  <si>
    <t>TS202310051601121000</t>
  </si>
  <si>
    <t>15549318010</t>
  </si>
  <si>
    <t>樊哲群</t>
  </si>
  <si>
    <t>2023-10-06 09:38:42</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</si>
  <si>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业务名称:湖北宜昌-4G拾惠卡
争议月份:2023年9月
争议金额:50
是否承诺退费:是
用户要求:退费</t>
  </si>
  <si>
    <t>TS202310052045411958</t>
  </si>
  <si>
    <t>15571703404</t>
  </si>
  <si>
    <t>杨洋</t>
  </si>
  <si>
    <t>2023-10-06 13:38:46</t>
  </si>
  <si>
    <t xml:space="preserve">判断省分:湖北
:流量费争议
:未使用过/未使用那么多/用的wifi（产生流量/费用）
:不认可
:下一步
:不符合或不愿意开通
:未享受
:下一步
:单倍小于等于500
:
高级模板内容：
投诉问题描述:用户对流量超出不认可
业务名称:上网流量费
争议月份:2023年10月
争议金额:20
是否承诺退费:是
用户要求:要求尽快处理，要核实自己没有出过学校，为什么要扣通用流量，请尽快处理，谢谢</t>
  </si>
  <si>
    <t>计费争议-流量：用户反映流量费用问题。经核实，用户本月使用校园外流量 5.81GB ，产生有30元流量费用，计费正常无误，考虑到用户的感知，申请减免本月30元流量费用，，24小时到帐，此费用无法抵扣往月欠费且不可打印发票， 已发校园营业厅协助添加锁定校园基站，另赠送10G流量，本月内有效，满意。</t>
  </si>
  <si>
    <t>TS202310052041171904</t>
  </si>
  <si>
    <t>2023-10-06 14:13:11</t>
  </si>
  <si>
    <t xml:space="preserve">判断省分:湖北
:流量费争议
:未使用过/未使用那么多/用的wifi（产生流量/费用）
:不认可
:下一步
:不符合或不愿意开通
:未享受
:下一步
:大于500
:
高级模板内容：
投诉问题描述:用户不认可流量费
争议月份:2023年10月
争议金额/流量:20
用户要求:用户称在校园  使用的通用流量，没有走校园流量，还有剩余的校园流量，但是扣费了，解释无效，承诺退费不愿意，请处理，
备注:用户在三峡大学</t>
  </si>
  <si>
    <t>TS202310051324042407</t>
  </si>
  <si>
    <t>13277179151</t>
  </si>
  <si>
    <t>2023-10-06 09:02:36</t>
  </si>
  <si>
    <t xml:space="preserve">[65岁以上老人] 判断省分:湖北
:流量费争议
:未使用过/未使用那么多/用的wifi（产生流量/费用）
:不认可
:下一步
:不符合或不愿意开通
:已享受或不在授权范围
:
高级模板内容：
投诉问题描述:用户来电反映对9月的上网流量费不认可，前台已按预处理解释，用户不认可，要求尽快处理，请后台协助处理，谢谢
争议月份:2023年9月
争议金额/流量:30
用户要求:尽快处理</t>
  </si>
  <si>
    <t>计费争议-流量：用户反映流量扣费问题，经核实，9月流量超出269.16MB，申请按1个10元流量橡皮擦标准退费20元，此费用不可打印发票，2小时到账，用户满意。</t>
  </si>
  <si>
    <t>TS202310052123302470</t>
  </si>
  <si>
    <t>13135824188</t>
  </si>
  <si>
    <t>冯小飞</t>
  </si>
  <si>
    <t>2023-10-06 15:28:13</t>
  </si>
  <si>
    <t xml:space="preserve">判断省分:其他省分
:流量计费争议
判断省分::定向流量未免流
:不认可
:不符合或不愿意开通
:
高级模板内容：
投诉问题描述:用户来电反映对使用淘宝，抖音无法免流不认可
争议定向流量包产品名称: 阿里小宝卡
订购渠道:无
订购日期:2019-07-01
用户要求:用户要求我方核实免流情况，前台已解释用户不认可，请处理谢谢</t>
  </si>
  <si>
    <t>计费争议-流量：用户反映流量扣费问题。经核实，客户办理 阿里小宝卡 套餐， 包含30GB宝卡专属免流包 ，使用其他应用是在国内1元1G日租宝，计费正常无误，已联系客户解释说明，考虑客户感知，申请为客户赠送0元20G流量，仅本月使用，满意。</t>
  </si>
  <si>
    <t>TS202310061212071870</t>
  </si>
  <si>
    <t>15572704680</t>
  </si>
  <si>
    <t>苏华敏</t>
  </si>
  <si>
    <t>2023-10-06 16:37:15</t>
  </si>
  <si>
    <t xml:space="preserve">
高级模板内容：
投诉问题描述:国际业务计费争议
业争议务名称:	 40.00 0.00 40.00 0.00 0.00 0.00 15572704680
争议时间:2023-10-06
争议金额:25
前台结算内容:25元
用户要求:用户称到香港没有使用数据，但是却产生了25元的漫游数据费，用户对此不认可，要求核实处理</t>
  </si>
  <si>
    <t>计费争议-流量扣费：客户对10月流量扣费25不满，经核实，属正常扣费，考虑到用户使用感知为用办理预存话费享30元话费优惠（湖北），满意。</t>
  </si>
  <si>
    <t>TS202310051832132139</t>
  </si>
  <si>
    <t>13310565778</t>
  </si>
  <si>
    <t>冯德荣</t>
  </si>
  <si>
    <t>2023-10-06 15:50:14</t>
  </si>
  <si>
    <t xml:space="preserve">
高级模板内容：
投诉问题描述:用户非本机来电，对789月份套外流量费不认可，要求解释，说工信部投诉
争议月份:2023年7月、2023年8月、2023年9月
争议金额/流量:0
用户要求:请尽快与用户联系</t>
  </si>
  <si>
    <t>计费争议-流量扣费：客户对7-9月流量扣费不满，经核实，属正常扣费，考虑到用户使用， 为用户申请162元费用，24小时内到账，此费用不可打印发票，满意。</t>
  </si>
  <si>
    <t>TS202310051027350407</t>
  </si>
  <si>
    <t>13235636883</t>
  </si>
  <si>
    <t>韩晶晶</t>
  </si>
  <si>
    <t>2023-10-06 11:27:11</t>
  </si>
  <si>
    <t xml:space="preserve">判断省分:湖北
:流量费争议
:未使用过/未使用那么多/用的wifi（产生流量/费用）
:不认可
:下一步
:不符合或不愿意开通
:未享受
:下一步
:大于500
:
高级模板内容：
投诉问题描述:用户来电反映自己9月份不小心超出的流量，前台承诺退费，用户不接受
争议月份:2023年9月
争议金额/流量:60
用户要求:用户要求我方以现金的方式到账，请各市处理，谢谢</t>
  </si>
  <si>
    <t>计费争议-流量扣费：客户对9月流量扣费60元不满，经核实属正常扣费，考虑到用户使用感知为用户申请60元费用，24小时内到账，此费用不可打印发票，  满意。</t>
  </si>
  <si>
    <t>TS202310051921590607</t>
  </si>
  <si>
    <t>15572782869</t>
  </si>
  <si>
    <t>2023-10-06 13:51:46</t>
  </si>
  <si>
    <t>地址：湖北宜昌三峡大学西苑。称自己在学校使用，但是扣了通用流量，未产生资费，不认可，需要核实回复</t>
  </si>
  <si>
    <t>计费争议-流量争议：用户反馈校园基站流量未使用到问题，经核实，用户本月已产生20.66GB基站流量，已反馈校园负责人姜茹协助处理，考虑用户感知，申请赠费抽奖10GB流量本月使用，满意。</t>
  </si>
  <si>
    <t>TS202310051512202402</t>
  </si>
  <si>
    <t>18571021268</t>
  </si>
  <si>
    <t>龙明江</t>
  </si>
  <si>
    <t>2023-10-06 14:45:12</t>
  </si>
  <si>
    <t xml:space="preserve">【2022年上工信部测评重保用户】
高级模板内容：
投诉问题描述:用户来电称自己的套餐自带100分钟的语音通话，但现在没有了，已在线解释但用户仍不认可，要求加上这100分钟的语音通话。
投诉项目:语音费
争议月份:2023年10月
争议金额:0
用户要求:用户要求解释清楚他套餐内的100分钟语音通话网速慢没有了，要求加上。</t>
  </si>
  <si>
    <t>计费争议-语音争议：用户反馈语音包的问题，经核实，用户于2023-09-09 15:17:25 在联通APP上0元100分钟全国语音换成了 0元1GB国内流量月包 ，故导致这个月没有语音通话了，已跟用户解释清楚，并给用户申请办理100分钟国内语音包，立即生效，满意。</t>
  </si>
  <si>
    <t>TS202310060926260064</t>
  </si>
  <si>
    <t>15872579908</t>
  </si>
  <si>
    <t>龚敬林</t>
  </si>
  <si>
    <t>2023-10-06 10:47:26</t>
  </si>
  <si>
    <t xml:space="preserve">22年Q3Q4重点客户
高级模板内容：
投诉问题描述:用户来电称上个月说的是要退费140元，称没有退费，前台查询解释不认可，请后台核实处理
争议月份:2023年10月
争议金额:150
用户要求:用户来电称上个月说的是要退费140元，称没有退费，前台查询解释不认可，请后台核实处理</t>
  </si>
  <si>
    <t>TS202310061546251850</t>
  </si>
  <si>
    <t>13207207938</t>
  </si>
  <si>
    <t>乔能奎</t>
  </si>
  <si>
    <t>2023-10-06 16:22:36</t>
  </si>
  <si>
    <t xml:space="preserve">主办单位：湖北
客户类别：普通客户
10010是否打通：是
是否二次致电10015：是
是否联系：是
升级倾向：无
号码归属省：湖北
SVIP等级：
用户对月租费不认可  请尽快核实处理  加急  谢谢</t>
  </si>
  <si>
    <t>TS202310061505390892</t>
  </si>
  <si>
    <t>13098403320</t>
  </si>
  <si>
    <t>何群</t>
  </si>
  <si>
    <t>2023-10-06 15:44:17</t>
  </si>
  <si>
    <t xml:space="preserve">[65岁以上老人] 
高级模板内容：
投诉问题描述:对折扣失效后扣除全月租费用不认可，烦请处理
争议月份:2023年9月、2023年10月
争议金额:1
用户要求:尽快处理</t>
  </si>
  <si>
    <t>TS202310061503520845</t>
  </si>
  <si>
    <t>18572358348</t>
  </si>
  <si>
    <t>五峰土家族自治县城市管理执法局</t>
  </si>
  <si>
    <t>2023-10-06 17:15:12</t>
  </si>
  <si>
    <t xml:space="preserve">
高级模板内容：
投诉问题描述:用户来电对套餐月租不认可，称原来都是59元的9月就变成了199元的，也没有短信提醒，要求退还费用。
争议月份:2023年9月、2023年10月
争议金额:398
用户要求:用户要求尽快处理退费。谢谢</t>
  </si>
  <si>
    <t>TS202310061421592301</t>
  </si>
  <si>
    <t>18871796859</t>
  </si>
  <si>
    <t>乔爱华</t>
  </si>
  <si>
    <t>2023-10-06 16:20:28</t>
  </si>
  <si>
    <t xml:space="preserve">
高级模板内容：
投诉问题描述:用户来电对此号码（ 预存话费享折扣优惠 档位三（立即生效24个月）-湖北政企专属 ）此活动到期后按照套餐原价扣除月租费用不理解
争议月份:2023年10月
争议金额:91
用户要求:要求我方将此合约进行续费并且减免本月多扣除的费用！</t>
  </si>
  <si>
    <t>TS202310061306520648</t>
  </si>
  <si>
    <t>13047178609</t>
  </si>
  <si>
    <t>廖宗平</t>
  </si>
  <si>
    <t>2023-10-06 14:00:25</t>
  </si>
  <si>
    <t xml:space="preserve">22年Q3Q4重点客户
高级模板内容：
投诉问题描述:用户反映为什么才交费150又欠费，一线解释不通，请协助
争议月份:2023年10月
争议金额:24.87
用户要求:请尽快处理</t>
  </si>
  <si>
    <t>TS202310061233352418</t>
  </si>
  <si>
    <t>17707173096</t>
  </si>
  <si>
    <t>张君轩</t>
  </si>
  <si>
    <t>2023-10-06 15:39:46</t>
  </si>
  <si>
    <t xml:space="preserve">【2022年上工信部测评重保用户】
高级模板内容：
投诉问题描述:用户来电对于本月月租 不认可
争议月份:2023年10月
争议金额:-1
用户要求:用户来电称合约到期没有短信提醒   要求处理费用  提及工信部</t>
  </si>
  <si>
    <t>TS202310061103050100</t>
  </si>
  <si>
    <t>18607207325</t>
  </si>
  <si>
    <t>明亮</t>
  </si>
  <si>
    <t>2023-10-06 15:02:35</t>
  </si>
  <si>
    <t>主办单位：湖北
客户类别：星级客户
10010是否打通：否
是否二次致电10015：是
是否联系：否
升级倾向：
号码归属省：湖北
SVIP等级：
1. 问题类型:;
2. 投诉类型:月固定费争议;
3. 营业厅地址:;
4. 位置信息:;
5. 位置发生地:;
6. 投诉内容:你好 我这个号码已经用了很多年了  是在宜昌办理的 后来我一直在外地  客服给我办理套餐的时候说收费111 也没有讲 是有时间限制 这个月套餐费用居然涨到159 有点懵了 之前也没有电话 短信通知 难道就是这样的服务态度吗 我在外地  从来没享受过其他福利  麻烦帮忙解决
202310基本套餐费:159</t>
  </si>
  <si>
    <t>TS202310060913312272</t>
  </si>
  <si>
    <t>13264918516</t>
  </si>
  <si>
    <t>2023-10-06 13:31:43</t>
  </si>
  <si>
    <t xml:space="preserve">
高级模板内容：
投诉问题描述:用户来电称需要取消（湖北）2021年牛年礼包畅越冰激凌5G套餐49元赠费10元/月（12个月） 已建议用户前往营业厅取消，用户不认可，要求在线取消，请核实处理并回复，谢谢 
业务名称:（湖北）2021年牛年礼包畅越冰激凌5G套餐49元赠费10元/月（12个月）  
办理时间:2023-10-06
办理渠道:10010
用户要求:取消（湖北）2021年牛年礼包畅越冰激凌5G套餐49元赠费10元/月（12个月）  </t>
  </si>
  <si>
    <t>TS202310060858431967</t>
  </si>
  <si>
    <t>投诉工单（2021版）&gt;&gt;融合&gt;&gt;【变更及服务】产品查询&gt;&gt;资费标准不认可</t>
  </si>
  <si>
    <t>18695072555</t>
  </si>
  <si>
    <t>邱海波</t>
  </si>
  <si>
    <t>2023-10-06 16:40:43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</si>
  <si>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投诉内容:手机是159元的套餐，要求手机的4张副卡取消每月都收取的10元月费。</t>
  </si>
  <si>
    <t>TS202310051656172431</t>
  </si>
  <si>
    <t>18671768573</t>
  </si>
  <si>
    <t>周超</t>
  </si>
  <si>
    <t>2023-10-06 09:21:53</t>
  </si>
  <si>
    <t xml:space="preserve">
高级模板内容：
投诉问题描述:用户的3折优惠称到期未提醒，要求反馈处理，谢谢
合约名称: 预存话费享折扣优惠 档位三（次月生效24个月）-湖北政企专属 
合约办理渠道:无法核实
办理时间:2023-10-05
到期时间:2023-10-05
是否下发短信提醒:否
用户要求:专人核实处理回复，谢谢</t>
  </si>
  <si>
    <t>TS202310041905061851</t>
  </si>
  <si>
    <t>2023-10-06 17:32:07</t>
  </si>
  <si>
    <t>主办单位：湖北
客户类别：首次投诉
10010是否打通：是
是否二次致电10015：是
是否联系：否
升级倾向：
号码归属省：湖北
SVIP等级：
1. 问题类型:;
2. 投诉类型:手机流量费争议;
3. 营业厅地址:;
4. 位置信息:;
5. 位置发生地:;
6. 投诉内容:19元一个月给我扣了30
202310月上网费:0.00
争议金额:0.00
关联10010工单流水号：TS202310040014249887</t>
  </si>
  <si>
    <t>TS202310051932060778</t>
  </si>
  <si>
    <t>18671706586</t>
  </si>
  <si>
    <t>孙韬</t>
  </si>
  <si>
    <t>2023-10-06 14:39:15</t>
  </si>
  <si>
    <t xml:space="preserve">
高级模板内容：
投诉问题描述:用户来电对于自己月租费不认可 称自己套餐就是每个月消费56元 称为什么自己的费用这么高 解释无效 
争议月份:2023年10月
争议金额:94.2
用户要求:要求上报公司核实处理 并且要求将自己多产生对费用全部退还   联系电话18671706586</t>
  </si>
  <si>
    <t>计费争议-账单：用户对10月账单消费不认可，经核实，主卡套餐99元享5折优惠，实付月费49元，两张副卡分别享月赠10元优惠，出账时优惠为0元。宽带071704238180于23.8月在城区新时空旗舰店(自建他营)办理15元路由器组网月付合约，合约期36个月，合约提供WiFi6路由器一台，同时IPTV电视使用费10元，计费无误，联系用户解释，满意。</t>
  </si>
  <si>
    <t>TS202310051436211581</t>
  </si>
  <si>
    <t>071703834643</t>
  </si>
  <si>
    <t>刘向境</t>
  </si>
  <si>
    <t>2023-10-06 13:42:26</t>
  </si>
  <si>
    <t xml:space="preserve">
高级模板内容：
投诉问题描述:用户来电表示对于宽带附加（月固定费_IPTV包月费_IPTV包月-包月费10.00元）表示不知情不认可，安抚无效
争议月份:2023年5月、2023年6月、2023年7月、2023年8月、2023年9月、2023年10月、2023年4月
争议金额:10
用户要求:要求取消并对于扣取费用给予赔付，安抚无效，联系来电号
</t>
  </si>
  <si>
    <t>计费争议-账单：用户对IPTV扣费不认可。经核实，23.3月办理宽带，入网时同步生效IPTV业务，现用户表示并未安装使用，已协商24小时内取消，并申请退23.3-10月扣费合计76.78元，此费用不可打印发票，2小时到账，满意。</t>
  </si>
  <si>
    <t>TS202310051519570108</t>
  </si>
  <si>
    <t>071704209721</t>
  </si>
  <si>
    <t>饶彬彬</t>
  </si>
  <si>
    <t>2023-10-06 14:37:47</t>
  </si>
  <si>
    <t>用户对于家庭WiFi服务费不认可，表示当时办理时告知宽带上没有任何费用，请处理。</t>
  </si>
  <si>
    <t>计费争议-账单：用户对家庭wifi服务费不认可。经核实，用户家人在该厅参与订购15元路由器组网月付合约，合约期36个月，合约提供WiFi6路由器一台。故账单扣费15元，计费无误，联系用户解释，满意。</t>
  </si>
  <si>
    <t>TS202310061344171459</t>
  </si>
  <si>
    <t>投诉工单（2021版）&gt;&gt;移网&gt;&gt;【产品及计费使用】消费提示&gt;&gt;停复机提醒不及时/不到位/未提醒</t>
  </si>
  <si>
    <t>18695066820</t>
  </si>
  <si>
    <t>周兆萍</t>
  </si>
  <si>
    <t>2023-10-06 15:57:16</t>
  </si>
  <si>
    <t xml:space="preserve">
高级模板内容：
投诉问题描述:用户来电对号码欠费以后没有马上停机而是继续扣费不认可，已正常解释还是不认可，麻烦核实处理。
是否下发短信:是
历史记录是否有开机:是
提醒时间:2023-09-19
提醒内容:【流量用尽提醒】：截至09月19日02时59分，您当月套餐内的共享国内通用流量已用尽，超出部分按套餐外资费标准收取。
用户要求:用户来电对号码欠费以后没有马上停机而是继续扣费不认可，已正常解释还是不认可，麻烦核实处理。</t>
  </si>
  <si>
    <t>计费争议-账单：用户反映流量使用问题。经核实，用户当前流量超出按3元 /G扣费，9月成员号码流量使用较多产生63元，本机号码仅超出流量21元。已向用户解释以上情况，申请退9月一半流量费42元，此费用不可打印发票，用户表示知晓。</t>
  </si>
  <si>
    <t>TS202310051229161156</t>
  </si>
  <si>
    <t>15572721626</t>
  </si>
  <si>
    <t>王文娟</t>
  </si>
  <si>
    <t>2023-10-06 09:13:14</t>
  </si>
  <si>
    <t xml:space="preserve">
高级模板内容：
投诉问题描述:用户来电反映自己3月之前每月都返费49元，都合约到期未提醒不认可，要求续办合约并退还未返费几个月的费用，请核实处理，谢谢。
争议月份:2023年4月、2023年5月、2023年6月、2023年7月、2023年8月、2023年9月、2023年10月
争议金额:343
用户要求:用户来电反映自己3月之前每月都返费49元，都合约到期未提醒不认可，要求续办合约并退还未返费几个月的费用，请核实处理，谢谢。</t>
  </si>
  <si>
    <t>计费争议-账单：用户反映未享返费优惠。经核实，城区政企入网的集团号码，前期返费活动已统一结束，出于服务角度，申请退4-10月部分月费180元，此费用不可打印发票，并于10月15日前由集团客户经理联系用户协商转资办理折扣套餐，用户满意。</t>
  </si>
  <si>
    <t>TS202310051639572015</t>
  </si>
  <si>
    <t>13100780453</t>
  </si>
  <si>
    <t>陈旭龙</t>
  </si>
  <si>
    <t>2023-10-06 15:08:26</t>
  </si>
  <si>
    <t xml:space="preserve">
高级模板内容：
投诉问题描述:用户来电称自己办卡的时候工作人员说是19元一个月,为什么现在变成了30块钱一个月,要求我方核实
业务名称:小天卡-2023
宣传渠道:网厅
宣传内容:19元一个月
实际情况:30元一个月
用户要求:请后台处理</t>
  </si>
  <si>
    <t>计费争议-账单：用户反映月租扣费问题，经核实，该卡购买时由商家承诺月赠10元话费，实现实付19元月租，建议用户后期咨询商家赠费事宜，联系用户解释，满意。</t>
  </si>
  <si>
    <t>TS202310051603431058</t>
  </si>
  <si>
    <t>13197306295</t>
  </si>
  <si>
    <t>陈心怡</t>
  </si>
  <si>
    <t>2023-10-06 16:52:36</t>
  </si>
  <si>
    <t>主办单位：湖北
客户类别：首次投诉
10010是否打通：否
是否二次致电10015：是
是否联系：否
升级倾向：
号码归属省：湖北
SVIP等级：
1. 问题类型:;
2. 投诉类型:其他问题;
3. 营业厅地址:;
4. 位置信息:;
5. 位置发生地:;
6. 投诉内容:扣费和买的时候不一样，人工客服不解决</t>
  </si>
  <si>
    <t>计费争议-账单①客户投诉产生的原因：账单计费争议 
②客户投诉问题核查情况及解决方案：收到贵部转办后，我司立即组织调查。经核实，该卡购买时由商家承诺月赠10元话费，实现实付19元月租，建议用户后期咨询商家赠费事宜，联系用户解释。我司于2023-10-05 16:21:34联系客户解释。 
③客户问题满意度：满意。 
④回单人：颜晶  6921001"</t>
  </si>
  <si>
    <t>TS202310061017231361</t>
  </si>
  <si>
    <t>13997655958</t>
  </si>
  <si>
    <t>凃传荣</t>
  </si>
  <si>
    <t>2023-10-06 15:38:36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</si>
  <si>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202309基本套餐费:99
争议金额:99.00</t>
  </si>
  <si>
    <t>计费争议-账单①客户投诉产生的原因：账单计费争议。 
②客户投诉问题核查情况及解决方案：收到贵部转办后，我司立即组织调查。经核实，客户反映9月按套餐原价扣费不认可，为前期赠费活动8月31日到期导致，现协商本月退费50元，此费用不可打印发票。我司于2023-10-06 15:23:34联系客户解释。 
③客户问题满意度：满意。 
④回单人：颜晶  6921001"</t>
  </si>
  <si>
    <t>TS202310061220072070</t>
  </si>
  <si>
    <t>13177090770</t>
  </si>
  <si>
    <t>彭彩容</t>
  </si>
  <si>
    <t>2023-10-06 15:32:40</t>
  </si>
  <si>
    <t>主办单位：湖北
客户类别：普通客户
10010是否打通：否
是否二次致电10015：是
是否联系：否
升级倾向：
号码归属省：湖北
SVIP等级：
1. 问题类型:;
2. 投诉类型:退订争议;
3. 营业厅地址:;
4. 位置信息:;
5. 位置发生地:;
6. 投诉内容:;
优酷12G流量加月会员合约包;
政企名单制客户专属5G升级包10元5GB（次月生效）;
5G加油包29元10GB（立即生效）;
优酷12G流量加月会员合约包;
20元合约产品违约金补偿包（优酷）
取消以上业务
业务自动退订失败</t>
  </si>
  <si>
    <t>计费争议-账单①客户投诉产生的原因：账单计费争议。 
②客户投诉问题核查情况及解决方案：收到贵部转办后，我司立即组织调查。经核实，客户于分别于 2023-08-19 13:06:02 、2023-10-05 10:27:22自行订购优酷12G流量加月会员合约包、20元合约产品违约金补偿包（优酷）；湖北省宜昌市OMO于2023-08-19 13:05:13开通5G加油包29元10GB（立即生效）；政企名单制客户专属5G升级包10元5GB为于23.8月开通后台自动顺延生效。现用户表示无需使用，已取消成功并申请退费30元，此费用不可打印发票。我司于2023-10-06 15:15:34联系客户解释。 
③客户问题满意度：满意。 
④回单人：颜晶  6921001"</t>
  </si>
  <si>
    <t>TS202310051311572124</t>
  </si>
  <si>
    <t>18907206665</t>
  </si>
  <si>
    <t>李向露</t>
  </si>
  <si>
    <t>2023-10-06 09:11:13</t>
  </si>
  <si>
    <t xml:space="preserve">
高级模板内容：
投诉问题描述:用户来电称对十月份突然欠费不认可，因为卡为公司办理会有公司缴费，已解释有赠款返还和账前调整，但用户表示之前未出现过月初扣费就欠费的情况，要求核查
争议月份:2023年10月
争议金额:89.3
用户要求:核查账单详情，是否有多扣除费用，为何之前都没有月初扣费后就欠费</t>
  </si>
  <si>
    <t>计费争议-账单扣费：客户对10月扣费不满，经核实属正常扣费，沟通后为用户办理副卡0元次月生效，考虑10月扣费20元，沟通后为用户副卡办理预存话费享20元话费优惠(湖北），满意。</t>
  </si>
  <si>
    <t>TS202310042014300565</t>
  </si>
  <si>
    <t>15072514512</t>
  </si>
  <si>
    <t>余从虎</t>
  </si>
  <si>
    <t>2023-10-06 13:42:20</t>
  </si>
  <si>
    <t xml:space="preserve">
高级模板内容：
投诉问题描述:客户反映对套餐是129  已解释 不认可 麻烦处理谢谢！
争议月份:2023年10月
争议金额:129
用户要求:客户反映对套餐是129  已解释 不认可 麻烦处理谢谢！</t>
  </si>
  <si>
    <t>计费争议-账单扣费：客户对10月套餐联通云盘2T尊享会员包2022版10元/月不满，经核实属正常扣费，已发区域负责人3902220协助处理，考虑到是新入网用户现为用户办理预存话费享10元/月话费优惠1个月(湖北) ， 满意。</t>
  </si>
  <si>
    <t>TS202310041722302127</t>
  </si>
  <si>
    <t>18674272888</t>
  </si>
  <si>
    <t>刘长寿</t>
  </si>
  <si>
    <t>2023-10-06 09:11:10</t>
  </si>
  <si>
    <t xml:space="preserve">
高级模板内容：
投诉问题描述:用户反馈称我方上个月返费80元给自己的时候 自己有244.96元 为什么现在上月结余话费只有168.96元 请核实谢谢 
争议月份:2023年9月
争议金额:80
用户要求:请核实处理谢谢 </t>
  </si>
  <si>
    <t>计费争议-账单扣费：客户对9月账单扣费不满，经核实属靓号补收，已发区域负责人 16671731180协助处理，沟通后为用户申请100元费用（置换至号码16671731180上），24小时内到账，此费用不可打印发票，满意。</t>
  </si>
  <si>
    <t>TS202310051416521097</t>
  </si>
  <si>
    <t>13886722266</t>
  </si>
  <si>
    <t>何圆圆</t>
  </si>
  <si>
    <t>2023-10-06 16:30:31</t>
  </si>
  <si>
    <t xml:space="preserve">判断省分:其他省分
:普通消费有争议
:下一步
:套餐月费不认可
查询套餐:
:套餐月费有变化
业务办理记录:
:不认可
:其他渠道
判断省分:除甘肃贵州外
:
高级模板内容：
投诉问题描述:用户称对产生的费用有疑问，前台解释用户不认可，请处理
争议月份:2023年10月
争议金额:-1
用户要求:用户称对产生的费用有疑问，前台解释用户不认可，请处理</t>
  </si>
  <si>
    <t>计费争议-账单扣费：客户对副卡扣费不满，经核实副卡有副卡免月租12个月（10元话费12个月）（湖北）-立即生效并未产生费用，现用户要求注销副卡，查询副卡现均属风险号码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副卡开通后再为用户办理副卡销户，用户知晓。</t>
  </si>
  <si>
    <t>BL202310061036321675</t>
  </si>
  <si>
    <t>18671786738</t>
  </si>
  <si>
    <t>童双双</t>
  </si>
  <si>
    <t>2023-10-06 15:58:44</t>
  </si>
  <si>
    <t>&gt;业务号码&gt;18671786738；&gt;号码归属地&gt;宜昌；&gt;产品名称&gt;联通邮箱套餐专享版；&gt;产品代码&gt;82000011；&gt;产品编码&gt;8200001100；&gt;订购时间&gt; 2023-10-01 00:00:00 ；&gt;核查情况&gt;平台故障；&gt;不规范定制分类&gt;平台故障，无法判责；&gt;退费金额&gt;5元；&gt;退费时间&gt;2023/10/06；&gt;投诉内容&gt;
高级模板内容：
赔付类型：:增值业务争议 
CBSS账单扣费名称：:用户称自己办理副卡的时候工作人员没有告知有联通邮箱套餐专享版 5.00要求取消并退费
办理渠道:营业厅
赔付月份：:2023年10月
返还倍率:单倍
赔付金额：:5
是否已经取消业务:是
是否承诺退费 ：:是
用户是否需要回复：:否
用户要求：:退费</t>
  </si>
  <si>
    <t>TS202310051319592312</t>
  </si>
  <si>
    <t>18672657667</t>
  </si>
  <si>
    <t>徐正东</t>
  </si>
  <si>
    <t>2023-10-06 13:38:43</t>
  </si>
  <si>
    <t xml:space="preserve">
高级模板内容：
投诉问题描述:用户来电反映称自己的活动到期我方未有提醒导致用户本月月租扣除不知情
争议月份:2023年10月
争议金额:140
用户要求:用户现在要求把这个活动继续办理（预存话费享折扣优惠 档位三（次月生效24个月）-湖北政企专属），并且要求我方赔付本月多扣除的月租</t>
  </si>
  <si>
    <t>系统支撑：套餐折扣到期无提醒。客户反映3折优惠失效问题。经核实，属系统支撑不到位导致，已存量5G畅爽套餐享139元赠费 湖北，活动期12个月， 立即生效，此费用不可打印发票，满意。</t>
  </si>
  <si>
    <t>TS202310051656352442</t>
  </si>
  <si>
    <t>13607206341</t>
  </si>
  <si>
    <t>付正洪</t>
  </si>
  <si>
    <t>2023-10-06 17:30:15</t>
  </si>
  <si>
    <t xml:space="preserve">判断省分:其他省分
:普通消费有争议
:下一步
:套餐月费不认可
查询套餐:
:套餐月费有变化
业务办理记录:
:不认可
:其他渠道
判断省分:除甘肃贵州外
:
高级模板内容：
投诉问题描述:折扣活动失效没有通知
争议月份:2023年10月
争议金额:140
用户要求:用户要求续约预存话费享折扣优惠 档位三（立即生效24个月）-湖北政企专属，请后台工作人员核实处理，谢谢</t>
  </si>
  <si>
    <t>系统支撑：套餐折扣到期无提醒。客户反映套餐3折扣优惠失效问题。经核实，属系统支撑不到位导致，已为用户办理 存量5G畅爽套餐享139元赠费 湖北 ，活动期12个月，立即生效，满意。</t>
  </si>
  <si>
    <t>TS202310051748521203</t>
  </si>
  <si>
    <t>13277170997</t>
  </si>
  <si>
    <t>王梦婷</t>
  </si>
  <si>
    <t>2023-10-06 14:29:47</t>
  </si>
  <si>
    <t xml:space="preserve">【2022年上工信部测评重保用户】【2022年上工信部测评重保用户】
高级模板内容：
投诉问题描述:用户称本机没有变更套餐，从8月开始套餐就多扣费，我方核实产品信息，未查询到用户有其他失效活动，请核实回复处理
争议月份:2023年8月、2023年9月、2023年10月
争议金额:0
用户要求:要求核实回复处理</t>
  </si>
  <si>
    <t>系统支撑：套餐折扣到期无提醒。客户反映套餐折扣优惠失效问题。经核实，为之前系统有做调整，核实活动到8月份到期了，已跟用户解释此老套餐折扣活动已下线，无法办理，建议用户转资其他套餐，用户表示先考虑一下，考虑用户感知，申请退23.9-10月折扣费用，合计90元，24小时到帐，此费用不可打印发票，满意。</t>
  </si>
  <si>
    <t>TS202310051006362382</t>
  </si>
  <si>
    <t>13177090567</t>
  </si>
  <si>
    <t>谢峰</t>
  </si>
  <si>
    <t>2023-10-06 16:02:14</t>
  </si>
  <si>
    <t xml:space="preserve">判断省分:其他省分
:普通消费有争议
:下一步
:套餐月费不认可
查询套餐:
:套餐月费有变化
业务办理记录:
:不认可
:其他渠道
判断省分:除甘肃贵州外
:
高级模板内容：
投诉问题描述:对套餐/月租费不认可
争议月份:2023年4月、2023年5月、2023年6月、2023年7月、2023年8月、2023年9月、2023年10月
争议金额:0
用户要求:用户来电称之前每月75元，对现在每月139元费用不认可，烦请协助核实处理</t>
  </si>
  <si>
    <t>系统支撑：套餐折扣到期无提醒。客户反映赠费活动优惠失效问题。经核实，属系统支撑不到位导致，已跟用户解释活动已下线，无法续办，已帮用户取消虚拟宽带，并转资畅爽冰激凌5G套餐129元，存量5G畅爽套餐享69元赠费（次月生效）湖北 ，满意。</t>
  </si>
  <si>
    <t>TS202310051822341953</t>
  </si>
  <si>
    <t>15549300900</t>
  </si>
  <si>
    <t>李琴</t>
  </si>
  <si>
    <t>2023-10-06 17:31:26</t>
  </si>
  <si>
    <t xml:space="preserve">
高级模板内容：
投诉问题描述:用户来电称自己当时在营业厅办理宽带工作人员告知每个月64员一个月，为什么现在变成了129，我方经查询告知预存话费享折扣优惠 档位五（立即生效24个月）-湖北政企专属已经到期
业务名称: 畅爽冰激凌5G套餐129元（基础班）
宣传渠道:营业厅
宣传内容:64元一个月
实际情况:129元一个月
用户要求:用户要求退还十月的费用，请后台处理</t>
  </si>
  <si>
    <t>系统支撑：用户反馈套餐折扣到期无提醒问题，经核实，属系统支撑不到位导致，已跟用户解释清楚，并为用户办理存量5G畅爽套餐享69元赠费 湖北 活动，立即生效，活动期12个月，满意。</t>
  </si>
  <si>
    <t>BL202310052001131084</t>
  </si>
  <si>
    <t>13117277220</t>
  </si>
  <si>
    <t>2023-10-06 17:28:36</t>
  </si>
  <si>
    <t>客户来电要求继续办理预存话费享折扣优惠 档位三（次月生效24个月）-湖北政企专属，我处建议前往营业厅咨询，客户不认可，请协助处理，谢谢</t>
  </si>
  <si>
    <t>系统支撑：用户反馈套餐折扣到期无提醒问题，经核实，属系统支撑不到位导致，已跟用户解释清楚，建议用户办理存量存量5G畅爽套餐享69元赠费 湖北 ，立即生效，活动期12个月，用户表示先考虑一下，满意。</t>
  </si>
  <si>
    <t>BL202310052233121920</t>
  </si>
  <si>
    <t>2023-10-06 16:39:48</t>
  </si>
  <si>
    <t>【2022年上工信部测评重保用户】用户表示自己的9711414 预存话费享折扣优惠 档位三（次月生效*24个月）-湖北政企专属 ，合约到期了没有短信通知，解释不认可，表示办理不成功就销户，请处理</t>
  </si>
  <si>
    <t>系统支撑：用户反映折扣到期无提醒。经核实，用户原折扣优惠9月30日到期，城区东山大道国贸自有营业厅已于2023-10-06 11:53:57成功办理勾选139元赠费*12个月，立即生效，联系用户解释，满意。</t>
  </si>
  <si>
    <t>TS202310051903090242</t>
  </si>
  <si>
    <t>13094170460</t>
  </si>
  <si>
    <t>王欢</t>
  </si>
  <si>
    <t>2023-10-06 14:28:16</t>
  </si>
  <si>
    <t xml:space="preserve">22年Q3Q4重点客户
高级模板内容：
投诉问题描述:用户反馈（13094170460）（18671792082）副卡免月租12个月（10元话费12个月）（湖北）-立即生效，合约到期未收到提醒，营业厅只补偿了10月的费用，要求把9月的扣费退还，解释不认可，请协助处理
合约名称:副卡免月租12个月（10元话费12个月）
合约办理渠道:当阳城区南正街自有营业厅 营业厅 
办理时间:2022-09-01
到期时间:2023-08-31
是否下发短信提醒:是  
用户要求:用户反馈没有收到下发的短信提醒，要求把9月的扣费退还（20元），解释不认可，请协助处理</t>
  </si>
  <si>
    <t>业务规则：用户对副卡扣费不认可。经核实，营业厅已办理月赠10元*12个优惠立即生效，但9月两张副卡扣费20元，出于服务角度，申请退费20元，此费用不可打印发票，满意。</t>
  </si>
  <si>
    <t>TS202310051324342420</t>
  </si>
  <si>
    <t>17771272179</t>
  </si>
  <si>
    <t>张鹏举</t>
  </si>
  <si>
    <t>2023-10-06 09:57:27</t>
  </si>
  <si>
    <t xml:space="preserve">
高级模板内容：
是否10016外呼:是
反应问题涉及场景:电话营销业务资费争议
产品名称:详见TS202308050901182193
争议月份:2023年8月
是否承诺退费:否
承诺退费金额:0
是否取消业务（如取消失败，需加上系统报错的提示）:已取消
是否需要回复:是
用户要求:详见TS202308050901182193，用户反馈副卡扣费，前台已解释2023.8月副卡已退费到账(减免4张副卡23.4-8月费用合计200元)，用户不认可，前台长时间解释，用户不认可，坚持退费后又把钱扣走了，强烈要求投诉，请后台协助处理</t>
  </si>
  <si>
    <t>计费争议-账单扣费：客户反映账单扣费的问题。经核实，客户主卡号码为套餐为畅爽冰激凌5G套餐239元（基础版），我部23.8月返还费用合计599元，客户期间并未交费，扣除8-10月月租费用，现欠费94.85元，账单扣费正常，联系无人接听，已短信告知，如有疑问可在工作时间（08:30-12:00；14:00-17:30）联系07176921001、13032700872宜昌联通投诉处理中心。如用户咨询，请前台10010话务中心代为解释，谢谢</t>
  </si>
  <si>
    <t>TS202310061135000940</t>
  </si>
  <si>
    <t>15629358125</t>
  </si>
  <si>
    <t>熊凤梅</t>
  </si>
  <si>
    <t>2023-10-06 17:19:15</t>
  </si>
  <si>
    <t xml:space="preserve">
高级模板内容：
投诉问题描述:用户来电对上个月的最低消费补足189元的费用不认可，对赠送费抵扣的消费不能算在承诺低消保底消费中不认可，要求核查处理
争议月份:2023年9月
争议金额:189
用户要求:要求在今天之内处理好，不然就起诉联通  消费者投诉热线投诉</t>
  </si>
  <si>
    <t>业务规则：用户反映对上个月的最低消费补足189元的费用不认可，核实前期工单BL202309021650316090通过赠费到账290元，此属业务规则，已联系客户致歉解释清楚，现已重新为客户申请290元赠费，因有往月欠费，现金到账162.7元，赠费到账127.3元，合计:290元，用户满意</t>
  </si>
  <si>
    <t>BL202310051634010736</t>
  </si>
  <si>
    <t>13117274721</t>
  </si>
  <si>
    <t>刘文耀</t>
  </si>
  <si>
    <t>2023-10-06 11:18:31</t>
  </si>
  <si>
    <t>&gt;业务号码&gt;13117274721；&gt;号码归属地&gt;宜昌市；&gt;产品名称&gt;20元异型流量权益红包【超享版】-连续包月；&gt;产品代码&gt;65000055；&gt;产品编码&gt;6500005500；&gt;订购时间&gt; 2023-08-26 16:39:35      ；&gt;核查情况&gt;平台故障；&gt;不规范定制分类&gt;平台故障，无法判责；&gt;退费金额&gt;20元；&gt;退费时间&gt;2023-10-06；&gt;投诉内容&gt;
高级模板内容：
赔付类型：:增值业务争议 
CBSS账单扣费名称：:增值业务费_增值业务-20元异型流量权益红包【超享版】 
办理渠道:无
赔付月份：:2023年10月
返还倍率:单倍
赔付金额：:40
是否已经取消业务:是
是否承诺退费 ：:是
用户是否需要回复：:否
用户要求：:用户表示不是自己办理的 要求取消退费</t>
  </si>
  <si>
    <t>TS202310050952342055</t>
  </si>
  <si>
    <t>13227288044</t>
  </si>
  <si>
    <t>夏承虎</t>
  </si>
  <si>
    <t>2023-10-06 09:05:10</t>
  </si>
  <si>
    <t xml:space="preserve">判断省分:湖北
:增值业务费用争议（含炫彩通信助理包云盘版等组合类增值业务）
:移网
:在补救范围内
:不认可
:大于500元
:
高级模板内容：
投诉问题描述:用户来电反映没有开通过，已解释开卡时就办理的，用户表示开卡时只告知月租39元，没有开通此业务，不知情被办理，对费用不认可。
争议业务名称:新闻早晚报
受理渠道:无
争议月份:2023年10月、2023年9月、2023年5月、2023年6月、2023年7月、2023年8月、2023年4月、2023年3月、2023年2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
争议费用:1
一线客服在系统里:已取消
是否承诺退费:否
用户要求:要求我方尽快核实回复处理，谢谢</t>
  </si>
  <si>
    <t>客户原因：经核实，客户于2021-07-19 09:13:14  自行转资幸福家家乐39元套餐，转资后新闻早晚报未操作取消，现客户表示无需使用，业务已取消，考虑客户感知，申请减免21年8月-23年10月费用合计81元， 24小时内到账，此费用无法抵扣往月欠费且不可打印发票，满意。</t>
  </si>
  <si>
    <t>TS202310041629590794</t>
  </si>
  <si>
    <t>071704581553</t>
  </si>
  <si>
    <t>左大芬</t>
  </si>
  <si>
    <t>2023-10-06 09:02:45</t>
  </si>
  <si>
    <t>用户反映9月30日有下单新装宽带，当天也接到短信，承诺已经安排师傅上门，但到10月4号，一直无师傅联系，发给用户的号码也联系不上，非常不满，强烈要求投诉，拦截失败，请处理并回复。</t>
  </si>
  <si>
    <t>宽带安装：夷陵区金凤朝阳小区业务单号662023093009434175AA。经核实已发固网故障协助催促安装，已催促安装师傅15672513743，沟通后已为用户安装成功，满意。</t>
  </si>
  <si>
    <t>BL202310050830440629</t>
  </si>
  <si>
    <t>071700802750</t>
  </si>
  <si>
    <t>赵越</t>
  </si>
  <si>
    <t>2023-10-06 17:13:17</t>
  </si>
  <si>
    <t xml:space="preserve">22年Q3Q4重点客户判断省分:湖北
:宽带移机
:不认可
:
高级模板内容：
重要提醒：若能通过无缝下单则选择无缝，建此工单会被专项质检！！！:继续建单
用户诉求:移机
移机地址: 湖北省宜昌市当阳市城西公租房1栋2单元1110
当前使用地址:湖北省宜昌市当阳市玉阳办事处和悦家园4栋1单元5层41501</t>
  </si>
  <si>
    <t>宽带安装：湖北省宜昌市当阳市城西公租房1栋2单元1110AA，用户要求办理移机，已由当阳城区南正街自有营业厅联系用户处理，满意。</t>
  </si>
  <si>
    <t>ZHX202310061311321170</t>
  </si>
  <si>
    <t>2023-10-06 18:11:53</t>
  </si>
  <si>
    <t>【2022年上工信部测评重保用户】该用户申诉风险较高，已经生成工单，请申诉专家及时跟进！谢谢！</t>
  </si>
  <si>
    <t>ZHX202310061741421393</t>
  </si>
  <si>
    <t>18695064569</t>
  </si>
  <si>
    <t>李崇洋</t>
  </si>
  <si>
    <t>2023-10-06 20:48:23</t>
  </si>
  <si>
    <t>【2022年上工信部测评重保用户】用户问题已派省分工单，现根据申诉预警场景（1）派发申诉预警工单，请申诉专席及进跟进，谢谢！
【填写注意事项】
场景一申诉预警打标用户填写“1”用户要求半小时内回电处理问题，不然就工信部投诉
场景二历史申诉用户要求在线解决/不挂机填写“2”
场景三15日5件及以上工单用户要求在线解决/不挂机填写“3”
场景四要求转上级/领导/值班经理用户填写“4”</t>
  </si>
  <si>
    <t>ZHX202310061939091509</t>
  </si>
  <si>
    <t>15571754640</t>
  </si>
  <si>
    <t>刘世林</t>
  </si>
  <si>
    <t>2023-10-06 20:16:12</t>
  </si>
  <si>
    <t>该用户申诉风险较高，已经生成工单，请申诉专家及时跟进！谢谢！</t>
  </si>
  <si>
    <t>ZHX202310061016081021</t>
  </si>
  <si>
    <t>18674026896</t>
  </si>
  <si>
    <t>洪军涛</t>
  </si>
  <si>
    <t>2023-10-06 10:18:58</t>
  </si>
  <si>
    <t>TS202309141224122425</t>
  </si>
  <si>
    <t>13114465122</t>
  </si>
  <si>
    <t>易振凤</t>
  </si>
  <si>
    <t>2023-10-06 17:05:50</t>
  </si>
  <si>
    <t xml:space="preserve">
高级模板内容：
投诉问题描述:详见：TS202309080840361773，用户不认可：您反馈不知情办理转资 幸福家家乐59元套餐，核实为21年6月您来电反馈流量超出问题时，与您沟通一致情况下转资幸福家家乐59元套餐，不存在不知情办理，考虑您满意度，可酌情减免6个月折扣差价合计240元，您拒绝，要退补偿30个月1200元，无法满足
争议月份:2023年9月
争议金额:1200
用户要求:核实处理谢谢！提及工信部，要求退现金</t>
  </si>
  <si>
    <t>其他： 客户反馈不知情办理转资 幸福家家乐59元套餐，核实为21年6月客户来电反馈流量超出问题时，与客户沟通一致情况下转资幸福家家乐59元套餐，不存在不知情办理，考虑客户满意度，可酌情减免6个月折扣差价合计240元，客户拒绝，要退补偿30个月1200元，无法满足，满意度一般，若客户同意我部退费方案，可致电07176921001、13032700872宜昌联通投诉处理中心。</t>
  </si>
  <si>
    <t>TS202310060148241118</t>
  </si>
  <si>
    <t>13177090085</t>
  </si>
  <si>
    <t>2023-10-06 18:20:07</t>
  </si>
  <si>
    <t>主办单位：湖北
客户类别：星级客户
10010是否打通：否
是否二次致电10015：是
是否联系：否
升级倾向：
号码归属省：湖北
SVIP等级：
1. 问题类型:;
2. 投诉类型:月固定费争议;
3. 营业厅地址:;
4. 位置信息:;
5. 位置发生地:;
6. 投诉内容:
202309叠加套餐包:19
202308叠加套餐包:19
202307叠加套餐包:19
202306叠加套餐包:19
202305叠加套餐包:19
202310基本套餐费:139
争议金额:234.00</t>
  </si>
  <si>
    <t>其他：①客户投诉产生的原因：客户反馈流量包扣费的问题。
②客户投诉问题核查情况及解决方案：收到贵部转办后，我司立即组织调查。经核实，客户反馈不知情办理今日头条定向流量10GB月包（前向包月）业务，核实为手厅开通，不存在不知情定制，考虑客户感知，申请减免22.11-23.10月费用合计228元，24小时内到账，此费用不可打印账单发票不可抵扣往月欠费，已登记客户缴清往月欠费后我部协助取消流量包。我司于2023-10-06 13：46:38联系客户解释以上情况。
③客户问题满意度：满意
④回单人：张婷 6921001</t>
  </si>
  <si>
    <t>TS202310061025161574</t>
  </si>
  <si>
    <t>15549278655</t>
  </si>
  <si>
    <t>罗倩</t>
  </si>
  <si>
    <t>2023-10-06 17:29:14</t>
  </si>
  <si>
    <t xml:space="preserve">
高级模板内容：
投诉问题描述:用户表示无法领取到权益
操作渠道:中国联通APP
参加活动（套餐）名称:0元百宝箱权益12个月立即生效-湖北
页面提示:未办理
用户要求:用户表示无法领取到权益，要求核实处理</t>
  </si>
  <si>
    <t>其他：客户反映无法领取0元百宝箱权益，已联系城区三峡大学校园迎新服务站（校园）营业厅协助处理，联系客户表示已成功领取，满意。</t>
  </si>
  <si>
    <t>BL202310061644502359</t>
  </si>
  <si>
    <t>13264916693</t>
  </si>
  <si>
    <t>方炳金</t>
  </si>
  <si>
    <t>2023-10-06 17:25:28</t>
  </si>
  <si>
    <t>高级模板内容：
用户诉求:降套 前台办理提示：除最后一个月，用户在合约期内仅允许变更为合约规定范围内的套餐或者更高档的套餐，请协助办理，谢谢 
当前套餐名称:畅越冰激凌5G套餐49元
新套餐名称（转入套餐名称）:福多多29元   150分钟 和 5G国内流量
是合约期内（含靓号）:是
备注:联系：13264916693</t>
  </si>
  <si>
    <t>BL202310061413190053</t>
  </si>
  <si>
    <t>13227288480</t>
  </si>
  <si>
    <t>饶渝玲</t>
  </si>
  <si>
    <t>2023-10-06 14:26:15</t>
  </si>
  <si>
    <t xml:space="preserve">判断省分:湖北
:指定要求办理全国流量王8元套餐
:
高级模板内容：
用户诉求:变更8元套餐，挽留无效，不认可去营业厅，强烈要求线上办理
当前套餐名称: 畅越冰激凌5G套餐69元
新套餐名称（转入套餐名称）:全国流量王8元套餐
是合约期内（含靓号）:是</t>
  </si>
  <si>
    <t>BL202310061336572028</t>
  </si>
  <si>
    <t>17671250827</t>
  </si>
  <si>
    <t>李质冰</t>
  </si>
  <si>
    <t>2023-10-06 14:16:29</t>
  </si>
  <si>
    <t xml:space="preserve">判断省分:湖北
:有意向资费
:否
:降套
:需要保号
:挽留后，用户依旧要求降套
:消费对比
:挽留失败
:
node_106:
:无合约/无靓号
:
高级模板内容：
用户诉求:降套
当前套餐名称: 畅越冰激凌5G套餐129元
新套餐名称（转入套餐名称）:福多多29元
是合约期内（含靓号）:否
备注:要求线上更换，前台办理无选项，请协助处理</t>
  </si>
  <si>
    <t>BL202310061131090119</t>
  </si>
  <si>
    <t>13040959589</t>
  </si>
  <si>
    <t>辛恩荣</t>
  </si>
  <si>
    <t>2023-10-06 14:53:17</t>
  </si>
  <si>
    <t xml:space="preserve">判断省分:湖北
:指定要求办理全国流量王8元套餐
:
高级模板内容：
用户诉求:用户要求将套餐更改为全国流量王8元套餐  营业厅告知用户打10010可以办理   用户强烈要求今天之内回复处理  不及时处理将投诉 未说明投诉渠道  解释无效 挽留失败
当前套餐名称: 18元4G随意打
新套餐名称（转入套餐名称）:全国流量王8元套餐
是合约期内（含靓号）:否
备注:用户要求将套餐更改为全国流量王8元套餐  营业厅告知用户打10010可以办理   用户强烈要求今天之内回复处理  不及时处理将投诉 未说明投诉渠道  解释无效 挽留失败</t>
  </si>
  <si>
    <t>BL202310061128400075</t>
  </si>
  <si>
    <t>15672498838</t>
  </si>
  <si>
    <t>陈诗齐</t>
  </si>
  <si>
    <t>2023-10-06 14:19:46</t>
  </si>
  <si>
    <t xml:space="preserve">判断省分:湖北
:无意向资费
node_104:
node_102:
:降套
:消费过高
:挽留后，用户依旧要求降套
:资费对比
:挽留失败
:
node_106:
:有合约/有靓号
:
高级模板内容：
用户诉求:更改套餐
当前套餐名称:畅越冰激凌5G套餐119元
新套餐名称（转入套餐名称）:福多多39元套餐
是合约期内（含靓号）:是
备注:已挽留，无效，请协助处理，谢谢</t>
  </si>
  <si>
    <t>BL202310061057112014</t>
  </si>
  <si>
    <t>15587919787</t>
  </si>
  <si>
    <t>贺必册</t>
  </si>
  <si>
    <t>2023-10-06 11:07:28</t>
  </si>
  <si>
    <t xml:space="preserve">[65岁以上老人] 判断省分:湖北
:指定要求办理全国流量王8元套餐
:
高级模板内容：
用户诉求:用户要求办理全国流量王8元套餐，已挽留引导去营业厅，用户不认可，请处理，谢谢
当前套餐名称: 畅爽冰激凌5G套餐99元（基础版）
新套餐名称（转入套餐名称）:全国流量王8元套餐
是合约期内（含靓号）:否
备注:要求尽快办理</t>
  </si>
  <si>
    <t>BL202310061051151918</t>
  </si>
  <si>
    <t>13047171826</t>
  </si>
  <si>
    <t>张子林</t>
  </si>
  <si>
    <t>2023-10-06 11:00:18</t>
  </si>
  <si>
    <t xml:space="preserve">判断省分:湖北
:指定要求办理全国流量王8元套餐
:
高级模板内容：
用户诉求:用户来电要求办理八元套餐，解释不认可，用户不愿意去营业厅，称48小时太长了，要求尽快办理，请核实处理
当前套餐名称:18元4G随意打
新套餐名称（转入套餐名称）:8元套餐
是合约期内（含靓号）:否
备注:要求尽快处理</t>
  </si>
  <si>
    <t>BL202310061000351054</t>
  </si>
  <si>
    <t>18608605053</t>
  </si>
  <si>
    <t>张祥全</t>
  </si>
  <si>
    <t>2023-10-06 11:21:17</t>
  </si>
  <si>
    <t xml:space="preserve">
高级模板内容：
用户诉求:用户来电要求更改套餐为腾讯大王卡29元版（新），我处挽留失败，用户要求办理，我处办理失败，显示为“携出拆机用户不能再受理除缴费、停开机、查询类以外的其它业务”，请贵部协助处理，谢谢
当前套餐名称: 流量王-工友卡（湖北）
新套餐名称（转入套餐名称）:腾讯大王卡29元（新）
是合约期内（含靓号）:否
备注:用户来电要求更改套餐为腾讯大王卡29元版（新），我处挽留失败，用户要求办理，我处办理失败，全国CB显示为“携出拆机用户不能再受理除缴费、停开机、查询类以外的其它业务”，请贵部协助处理，谢谢</t>
  </si>
  <si>
    <t>BL202310051936120818</t>
  </si>
  <si>
    <t>13135801313</t>
  </si>
  <si>
    <t>刘平</t>
  </si>
  <si>
    <t>2023-10-06 11:07:13</t>
  </si>
  <si>
    <t xml:space="preserve">
高级模板内容：
用户诉求:用户要求变更59福多多套餐，前台说告知为靓号，用话要求更改
当前套餐名称: 腾讯王卡5G版129元套餐
新套餐名称（转入套餐名称）:59福多多套餐
是合约期内（含靓号）:是</t>
  </si>
  <si>
    <t>BL202310051852130301</t>
  </si>
  <si>
    <t>15572726318</t>
  </si>
  <si>
    <t>龚风伍</t>
  </si>
  <si>
    <t>2023-10-06 10:57:47</t>
  </si>
  <si>
    <t xml:space="preserve">判断省分:湖北
:指定要求办理全国流量王8元套餐
:
高级模板内容：
用户诉求:用户来电反映想要变更套餐
当前套餐名称: 畅越冰激凌5G套餐69元
新套餐名称（转入套餐名称）: 福多多29元（湖北） 
是合约期内（含靓号）:否</t>
  </si>
  <si>
    <t>BL202310051743391865</t>
  </si>
  <si>
    <t>16671728735</t>
  </si>
  <si>
    <t>汤田甜</t>
  </si>
  <si>
    <t>2023-10-06 09:01:47</t>
  </si>
  <si>
    <t xml:space="preserve">判断省分:湖北
:指定要求办理全国流量王8元套餐
:
高级模板内容：
用户诉求:变更套餐
当前套餐名称:福多多29元（湖北）
新套餐名称（转入套餐名称）:8元流量王
是合约期内（含靓号）:是
备注:本机更改套餐在线解释挽留无效，不愿意到厅多次提到工信部</t>
  </si>
  <si>
    <t>BL202310051704311220</t>
  </si>
  <si>
    <t>15629339325</t>
  </si>
  <si>
    <t>崔昀</t>
  </si>
  <si>
    <t>2023-10-06 09:03:15</t>
  </si>
  <si>
    <t xml:space="preserve">
高级模板内容：
用户诉求:全国流量王8元套餐
当前套餐名称:腾讯大王卡
新套餐名称（转入套餐名称）:全国流量王8元套餐
是合约期内（含靓号）:否
备注:全国流量王8元套餐
前台解释在线无法办理用户不认可故记此单</t>
  </si>
  <si>
    <t>BL202310051700011147</t>
  </si>
  <si>
    <t>18527309834</t>
  </si>
  <si>
    <t>谭昌印</t>
  </si>
  <si>
    <t>2023-10-06 14:02:50</t>
  </si>
  <si>
    <t xml:space="preserve">判断省分:湖北
:指定要求办理全国流量王8元套餐
:
高级模板内容：
用户诉求:更改套餐
当前套餐名称: 畅越冰激凌5G套餐99元
新套餐名称（转入套餐名称）:8元全国流量王套餐
是合约期内（含靓号）:是
备注:挽留无效 请核实处理 联系电话18086650490   </t>
  </si>
  <si>
    <t>BL202310051548012465</t>
  </si>
  <si>
    <t>15571774205</t>
  </si>
  <si>
    <t>2023-10-06 09:12:32</t>
  </si>
  <si>
    <t xml:space="preserve">22年Q3Q4重点客户
高级模板内容：
用户诉求:降套
当前套餐名称:畅爽冰激凌5G套餐99元
新套餐名称（转入套餐名称）:4G全国流量王8元
是合约期内（含靓号）:否
备注:
用户要求更改4G全国流量王8元。挽留失败，解释前往营业厅不认可，请处理，谢谢</t>
  </si>
  <si>
    <t>BL202310051547492463</t>
  </si>
  <si>
    <t>2023-10-06 09:16:36</t>
  </si>
  <si>
    <t xml:space="preserve">[65岁以上老人] 
高级模板内容：
用户诉求:用户来电要求办理全国流量王8元套餐
当前套餐名称:18695079351
新套餐名称（转入套餐名称）:腾讯大王卡
是合约期内（含靓号）:否</t>
  </si>
  <si>
    <t>BL202310051355330772</t>
  </si>
  <si>
    <t>18695062952</t>
  </si>
  <si>
    <t>张楠</t>
  </si>
  <si>
    <t>2023-10-06 09:19:25</t>
  </si>
  <si>
    <t xml:space="preserve">判断省分:湖北
:指定要求办理全国流量王8元套餐
:
高级模板内容：
用户诉求:更改套餐
当前套餐名称:沃派29元套餐（湖北）
新套餐名称（转入套餐名称）:全国流量王8元套餐
是合约期内（含靓号）:是</t>
  </si>
  <si>
    <t>BL202310051344330633</t>
  </si>
  <si>
    <t>16608604301</t>
  </si>
  <si>
    <t>吴熙泽</t>
  </si>
  <si>
    <t>2023-10-06 09:08:40</t>
  </si>
  <si>
    <t xml:space="preserve">判断省分:湖北
:指定要求办理全国流量王8元套餐
:
高级模板内容：
用户诉求:降套
当前套餐名称: 腾讯大王卡
新套餐名称（转入套餐名称）: 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</si>
  <si>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BL202310051329500435</t>
  </si>
  <si>
    <t>13085155333</t>
  </si>
  <si>
    <t>鲍翼</t>
  </si>
  <si>
    <t>2023-10-06 09:02:35</t>
  </si>
  <si>
    <t xml:space="preserve">判断省分:湖北
:无意向资费
node_104:
node_102:
:降套
:消费过高
:挽留后，用户依旧要求降套
:资费对比
:挽留失败
:
node_106:
:有合约/有靓号
:
高级模板内容：
用户诉求:用户来电反映要求更改套餐，已挽留无效，已建议前往营业厅用户不认可，要求尽快处理
当前套餐名称:	 5G畅爽冰激凌299元（首月全量全价）
新套餐名称（转入套餐名称）:29元福多多
是合约期内（含靓号）:是
备注:尽快处理</t>
  </si>
  <si>
    <t>BL202310051309250148</t>
  </si>
  <si>
    <t>2023-10-06 16:48:30</t>
  </si>
  <si>
    <t xml:space="preserve">
高级模板内容：
用户诉求:用户来电反映自己我方工作人员告知建议用户畅越冰激凌套餐89月租外加10块的宽带电视1个月99有15g流量赠送20g流量去营业厅办理告知无法办理现要求我方处理
当前套餐名称: 0元月租省内全家福4G成员套餐
新套餐名称（转入套餐名称）:畅越冰激凌套餐89
是合约期内（含靓号）:否
备注:我方协助处理</t>
  </si>
  <si>
    <t>套餐变更-前期到厅：用户要求转资畅越冰激凌5G套餐89元套餐，挽留无效，已按用户要求办理，次月生效。</t>
  </si>
  <si>
    <t>TS202310060928450126</t>
  </si>
  <si>
    <t>13387288489</t>
  </si>
  <si>
    <t>曾祥林</t>
  </si>
  <si>
    <t>2023-10-06 19:26:33</t>
  </si>
  <si>
    <t xml:space="preserve">主办单位：湖北
客户类别：普通客户
10010是否打通：是
是否二次致电10015：是
是否联系：是
升级倾向：无
号码归属省：湖北
SVIP等级：
----
高级模板内容：
1*投诉问题描述:用户来电反映套餐被不知情更改了，表示之前是69的，现在成99的了，要求改回69的套餐，请尽快核实处理</t>
  </si>
  <si>
    <t>套餐变更-未到厅①客户基本资料：业务号码：13387288489、客户姓名：
曾祥林、套餐情况：畅爽冰激凌5G套餐99元；客户反映赠费合约30元/月*24个月（新）到期未正常续订问题； 
②首次联系客户时间：2023-10-06 18:32:48
③投诉核查处理情况：收到贵部转办，我司立即组织核查，经核实客户对活动到期未正常续订，对7-9月扣费90元不满，考虑到用户使用感知为用户申请90元费用，24小时内到账，此费用不可打印发票。
④答复客户时间及客户满意度评价：根据上述核实情况，我司于2023-10-06 18:32:48联系客户满意，回单人：田群、联系方式：07176921001
⑤投诉核查关联材料：无。</t>
  </si>
  <si>
    <t>TS202310051122261947</t>
  </si>
  <si>
    <t>投诉工单（2021版）&gt;&gt;融合&gt;&gt;【变更及服务】渠道服务&gt;&gt;手、网、短、微厅（含公众号）办理不成功</t>
  </si>
  <si>
    <t>18672902496</t>
  </si>
  <si>
    <t>刘伯涵</t>
  </si>
  <si>
    <t>2023-10-06 08:43:06</t>
  </si>
  <si>
    <t>主办单位：湖北
客户类别：普通客户
10010是否打通：否
是否二次致电10015：是
是否联系：否
升级倾向：
号码归属省：湖北
SVIP等级：
1. 问题类型:;
2. 投诉类型:办理争议;
3. 营业厅地址:;
4. 位置信息:;
5. 位置发生地:;
6. 投诉内容:套餐不能换，说是要在2年5折合约结束后才能换，之前办理时从来没说过要等5折合约到期才能换套餐。就算这样，5折合约明明和159冰淇淋套餐不是一个，5折只是说冰淇淋套餐，那为什么不能换低价位的冰淇淋套餐
8. 办理业务的名称:换套餐不能换
8. 无法办理的渠道:联通营业厅</t>
  </si>
  <si>
    <t>套餐变更-未到厅①客户投诉产生的原因：客户反映更改套餐问题。								
②客户投诉问题核查情况及解决方案：收到贵部转办后，我司立即组织调查。经核实，用户要求转资福多多29元套餐，挽留无效（降套的）已办理，次月生效,用户满意。								
③客户问题满意度：满意。								
④回单人:宜昌客服王晓玉；联系电话：07176921001。</t>
  </si>
  <si>
    <t>BL202310061010371219</t>
  </si>
  <si>
    <t>15549282518</t>
  </si>
  <si>
    <t>杨静</t>
  </si>
  <si>
    <t>2023-10-06 16:39:28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</si>
  <si>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产品类型:轻合约;产品名称:5G炫彩加油包19元10GB（次月生效）（湖北）;产品描述:5G炫彩加油包19元10GB（次月生效）（湖北）;产品ID:91270894;开始时间:2023-05-01 00:00:00;结束时间:2025-04-30 23:59:59;订购渠道:上海航动科技有限公司（宜昌）;客户确认方式:无。
客户想要改套餐,但需要先解绑亲情卡和主卡的套餐。客户现在不方便去营业厅,坐席建议她去营业厅咨询并记录情况。客户想要更改成29元的福多多卡套餐,坐席已经记录了客户的需求并会与她联系。</t>
  </si>
  <si>
    <t>套餐变更-未到厅：10元转29元，已办理转资福多多29元，次月生效，用户满意。</t>
  </si>
  <si>
    <t>BL202310041441042140</t>
  </si>
  <si>
    <t>15587985285</t>
  </si>
  <si>
    <t>徐海红</t>
  </si>
  <si>
    <t>2023-10-06 15:29:47</t>
  </si>
  <si>
    <t xml:space="preserve">判断省分:湖北
:有意向资费
:是
:不认可：坚持要求转入有限制的套餐
:
高级模板内容：
用户诉求:0
当前套餐名称:5G畅爽冰激凌129元（首月全量全价）
新套餐名称（转入套餐名称）: 4G畅爽冰激凌国内流量套餐-129元/月 
是合约期内（含靓号）:否
备注:用户要求更改原套餐，请及时处理，谢谢</t>
  </si>
  <si>
    <t>套餐变更-未到厅：129元转资4G畅爽冰激凌国内流量套餐-129元/月资费，属xi现线上无对应勾选项，暂未操作办理，用户知晓。</t>
  </si>
  <si>
    <t>BL202310051654281068</t>
  </si>
  <si>
    <t>13040961909</t>
  </si>
  <si>
    <t>胡晓林</t>
  </si>
  <si>
    <t>2023-10-06 14:12:08</t>
  </si>
  <si>
    <t xml:space="preserve">22年Q3Q4重点客户
高级模板内容：
用户诉求:用户来电反映要求变更套餐
当前套餐名称:畅越冰激凌5G套餐139元
新套餐名称（转入套餐名称）:福多多29元
是合约期内（含靓号）:是
备注:要求在线解绑宽带071701032007，更改套餐</t>
  </si>
  <si>
    <t>套餐变更-未到厅：139元转29元，已注销宽带并办理转资福多多29元，次月生效，用户满意。</t>
  </si>
  <si>
    <t>BL202310060905340120</t>
  </si>
  <si>
    <t>18671761293</t>
  </si>
  <si>
    <t>杨宗良</t>
  </si>
  <si>
    <t>2023-10-06 16:21:21</t>
  </si>
  <si>
    <t xml:space="preserve">【2022年上工信部测评重保用户】判断省分:湖北
:有意向资费
:是
:不认可：坚持要求转入有限制的套餐
:
高级模板内容：
用户诉求:用户来电要求更改套餐为20元左右的套餐，前台挽留失败且按照预处理解释，用户不认可
当前套餐名称: 畅越冰激凌5G套餐49元
新套餐名称（转入套餐名称）:20元左右的套餐
是合约期内（含靓号）:否
备注:用户要求尽快处理，烦请后台协助处理，谢谢。</t>
  </si>
  <si>
    <t>套餐变更-未到厅：49元转19元，已办理转资大王卡19元套餐，次月生效，用户满意。</t>
  </si>
  <si>
    <t>BL202310051746141902</t>
  </si>
  <si>
    <t>13197339710</t>
  </si>
  <si>
    <t>刘厚林</t>
  </si>
  <si>
    <t>2023-10-06 17:13:20</t>
  </si>
  <si>
    <t xml:space="preserve">判断省分:湖北
:无意向资费
node_104:
node_102:
:降套
:消费过高
:挽留后，用户依旧要求降套
:消费对比
:挽留失败
:
node_106:
:无合约/无靓号
:
高级模板内容：
用户诉求:用户来电反映要求更改套餐，已多次挽留无效，已推荐29元套餐，用户不认可，要求更优惠的，其次要求更改成功之后要求把本月产生的月租费退还，请协助处理
当前套餐名称:	 星锐卡59元/月主资费（首月套餐减半）
新套餐名称（转入套餐名称）:无
是合约期内（含靓号）:否
备注:尽快处理</t>
  </si>
  <si>
    <t>套餐变更-未到厅：59转8元，用户要求转资4G全国流量王8元套餐，挽留无效，已按用户要求办理，次月生效，满意。</t>
  </si>
  <si>
    <t>BL202310061106572169</t>
  </si>
  <si>
    <t>13117272059</t>
  </si>
  <si>
    <t>廖佐六</t>
  </si>
  <si>
    <t>2023-10-06 16:46:22</t>
  </si>
  <si>
    <t xml:space="preserve">判断省分:湖北
:有意向资费
:否
:降套
:消费过高
:挽留后，用户依旧要求降套
:资费对比
:挽留失败
:
node_106:
:无合约/无靓号
:
高级模板内容：
用户诉求:用户来电要求降套，挽留无效，请协助处理，提示存在融合关系，请到融合业务2.0办理，请协助处理
当前套餐名称: 畅越冰激凌5G套餐69元
新套餐名称（转入套餐名称）:（湖北）29元福多多卡
是合约期内（含靓号）:否</t>
  </si>
  <si>
    <t>套餐变更-未到厅：69元转29元，已办理转资29元福多多卡 ，次月生效，用户满意。</t>
  </si>
  <si>
    <t>BL202310051409400975</t>
  </si>
  <si>
    <t>18672105110</t>
  </si>
  <si>
    <t>关小雨</t>
  </si>
  <si>
    <t>2023-10-06 09:12:03</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</si>
  <si>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</si>
  <si>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套餐变更-未到厅：79转8元，挽留无效，已按用户要求办理转资4G全国流量王8元套餐，次月生效，满意。</t>
  </si>
  <si>
    <t>BL202310050925531323</t>
  </si>
  <si>
    <t>15672502062</t>
  </si>
  <si>
    <t>2023-10-06 09:07:25</t>
  </si>
  <si>
    <t xml:space="preserve">[65岁以上老人] 判断省分:湖北
:有意向资费
:是
:不认可：坚持要求转入有限制的套餐
:
高级模板内容：
用户诉求:用户来电要求变更套餐。前台挽留失败。请后台工作人员尽快处理。谢谢
当前套餐名称:5G畅爽冰激凌99元（首月按量计费）
新套餐名称（转入套餐名称）:腾讯大王卡29元
是合约期内（含靓号）:是</t>
  </si>
  <si>
    <t>套餐变更-未到厅：99元转腾讯大王卡29元，沟通后为用户办理转资 腾讯大王卡19元，次月生效  ，用户满意。</t>
  </si>
  <si>
    <t>BL202310051812522284</t>
  </si>
  <si>
    <t>18694097655</t>
  </si>
  <si>
    <t>张永新</t>
  </si>
  <si>
    <t>2023-10-06 14:19:04</t>
  </si>
  <si>
    <t xml:space="preserve">[65岁以上老人] 判断省分:湖北
:无意向资费
node_104:
node_102:
:降套
:消费过高
:挽留后，用户依旧要求降套
:资费对比
:挽留失败
:
node_106:
:有合约/有靓号
:
高级模板内容：
用户诉求:降套
当前套餐名称:畅爽冰激凌5G套餐99元（基础版）
新套餐名称（转入套餐名称）:没有推荐
是合约期内（含靓号）:是</t>
  </si>
  <si>
    <t>套餐变更-未到厅：99元转资，联系用户表示自己要去营业厅办理注销业务，故暂不转资，满意。</t>
  </si>
  <si>
    <t>BL202310041816440584</t>
  </si>
  <si>
    <t>15671028305</t>
  </si>
  <si>
    <t>颜俊</t>
  </si>
  <si>
    <t>2023-10-06 09:28:15</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</si>
  <si>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当前套餐名称:畅爽冰激凌5G套餐199元（基础版）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</si>
  <si>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套餐变更-未到厅：用户要求转资4G全国流量王8元套餐，挽留无效（降套的）已办理，次月生效 客户满意。</t>
  </si>
  <si>
    <t>BL202310041026190622</t>
  </si>
  <si>
    <t>15586358109</t>
  </si>
  <si>
    <t>李智聪</t>
  </si>
  <si>
    <t>2023-10-06 14:20:55</t>
  </si>
  <si>
    <t xml:space="preserve">
高级模板内容：
用户诉求:用户对上一工单处理结果不认可，不认可下架套餐，要求变更
当前套餐名称: 福多多卡59元
新套餐名称（转入套餐名称）:阿里小宝卡
是合约期内（含靓号）:否
备注:未解决；您要求转资 阿里小宝卡套餐，属下架资费，已发OA尝试本月内转资办理转资阿里小宝卡套餐，次月生效，您表示知晓。</t>
  </si>
  <si>
    <t>套餐变更-未到厅：转资阿里小宝卡，已告知用户阿里小宝卡已下架无法转回，已解释，建议用户可转资其他合适套餐，用户知晓一般。</t>
  </si>
  <si>
    <t>TS202310061350191565</t>
  </si>
  <si>
    <t>15696687172</t>
  </si>
  <si>
    <t>胡海松</t>
  </si>
  <si>
    <t>2023-10-06 17:14:28</t>
  </si>
  <si>
    <t>判断省分:重庆
:手机不能接
获取入参:
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:未开通
是否清卡重用:否
:下一步
node_82:
:不符合办理条件
:不愿意操作/已取消过呼转仍然不能使用
:1、受理流水号：;2、受理号码：15696687172;3、主叫号码：15696687172;4、被叫号码：;5、客户姓名：胡海松;6、客户级别：二星用户;7、用户归属地：宜昌市; 8、受理员工工号：hubXN23TF7257;9、手机厂商：;10、投诉渠道：10010客服热线;11、投诉打点范围：0.2千米;12、投诉地址：宜昌市-伍家岗区:豪爵足道(长江广场店)【城东大道112号方圆荟·长江广场F2层】;13、网格ID：191374;14、网格名称：YC_A_湖北省宜昌市伍家岗区中南路-城东大道交叉口附近网格_191374;15、经度：111.325116;16、纬度：30.677940;17、用户现象：不能接;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满格;24、用户周边使用情况：不清楚;25、主工单流水号：hub169657079726937811;26、语音业务类型：无法主被叫;27、数据业务类型：;28、用户是否接受解释：否;29、公告类型：网络信息;30、基站ID：117.111333;31、基站名称：117.111333;32、其它地方是否正常使用：是;33、之前是否可以正常使用：</t>
  </si>
  <si>
    <t>TS202310060948570624</t>
  </si>
  <si>
    <t>18671776265</t>
  </si>
  <si>
    <t>董长知</t>
  </si>
  <si>
    <t>2023-10-06 15:55:16</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</si>
  <si>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:1、受理流水号：;2、受理号码：18671776265;3、主叫号码：18671776265;4、被叫号码：;5、客户姓名：董长知;6、客户级别：二星用户;7、用户归属地：宜昌市; 8、受理员工工号：hubXN23ZH2137;9、手机厂商：;10、投诉渠道：10010客服热线;11、投诉打点范围：0.5千米;12、投诉地址：宜昌市-兴山县:兴山县峡口镇双坪村委会【】;13、网格ID：76034;14、网格名称：YC_B_76034;15、经度：110.749496;16、纬度：31.130940;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个别发生;25、主工单流水号：hub169655681754368167;26、语音业务类型：无法主被叫;27、数据业务类型：;28、用户是否接受解释：否;29、公告类型：;30、基站ID：117.1006246;31、基站名称：117.1006246;32、其它地方是否正常使用：是;33、之前是否可以正常使用：是;
用户来电反映在（详细地址：宜昌市-兴山县:兴山县峡口镇双坪村委会【】  ）从（时间：今天）开始无法通话（服务状态：正常），周围用户（不清楚）正常使用，用户（已开关机）测试，手机显示（满格），用户要求尽快核实处理，联系电话（18671776265）。</t>
  </si>
  <si>
    <t>TS202310041419230072</t>
  </si>
  <si>
    <t>13100781231</t>
  </si>
  <si>
    <t>2023-10-06 09:35:46</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</si>
  <si>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:1、受理流水号：;2、受理号码：13100781231;3、主叫号码：13100781231;4、被叫号码：;5、客户姓名：李华;6、客户级别：一星忠诚用户;7、用户归属地：宜昌市; 8、受理员工工号：hubXN23ZH6630;9、手机厂商：;10、投诉渠道：10010客服热线;11、投诉打点范围：0.5千米;12、投诉地址：宜昌市-枝江市:湖北省枝江市盐务管理局【汉江大道33-4、5】;13、网格ID：190929;14、网格名称：YC_A_湖北省宜昌市枝江市深圳路四巷-深圳路交叉口附近网格_190929;15、经度：111.737615;16、纬度：30.422146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169640016230568483;26、语音业务类型：;27、数据业务类型：上网速度慢;28、用户是否接受解释：否;29、公告类型：网络信息;30、基站ID：117.110650;31、基站名称：117.11065;32、其它地方是否正常使用：是;33、之前是否可以正常使用：是;</t>
  </si>
  <si>
    <t>投诉点信号覆盖正常，周边基站无故障。多次联系用户无法接通，已短信告知有空与测试人员联系。处理人：安继盛 联系电话18607201286</t>
  </si>
  <si>
    <t>TS202310061101340063</t>
  </si>
  <si>
    <t>投诉工单（2021版）&gt;&gt;移网&gt;&gt;【网络使用】移网语音&gt;&gt;国际漫游/边界漫游异议</t>
  </si>
  <si>
    <t>460016734433434</t>
  </si>
  <si>
    <t>湖北分公司&gt;&gt;客服中心&gt;&gt;服务运营室&gt;&gt;投诉处理组&gt;&gt;省投支撑处理</t>
  </si>
  <si>
    <t>2023-10-06 17:00:15</t>
  </si>
  <si>
    <t xml:space="preserve">投诉描述:我们收到一卡两号客人反映在内地网络覆盖问题，烦请协助核查所在位置3G,4G覆盖情况，谢谢。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无需回复用户，请将处理结果反馈国漫中心即可，谢谢
此为国际漫游平台的投诉，请优先处理</t>
  </si>
  <si>
    <t>网络质量：湖北省宜昌市兴山县樽子乡紫龙山昭君原野AA。经网络部核查该区域属网络信号为正常，致电号码不存在，已短信答复如需办理可联系我部，如有疑问可在工作时间（08:30-12:00；14:00 -17:30 ）联系07176921001、13032700872宜昌客服。如用户咨询，请前台 10010话务 中心代为解释，谢谢</t>
  </si>
  <si>
    <t>TS202310041733442428</t>
  </si>
  <si>
    <t>13032704389</t>
  </si>
  <si>
    <t>2023-10-06 10:37:47</t>
  </si>
  <si>
    <t>用户来电称自己在宜昌市水悦城酒店无法正常使用，要求我方核实处理，打点无法提交，故记此单</t>
  </si>
  <si>
    <t>网络质量：宜昌市水悦城酒店海关公交站附近AA。经网络部核查，用户反馈昨天交费后重启手机，10-5下午，在宜昌市水悦城酒店海关公交站附近，可以上网，不能打电话，现已恢复正常，建议用户观察使用，满意。</t>
  </si>
  <si>
    <t>TS202310041912511998</t>
  </si>
  <si>
    <t>13094167514</t>
  </si>
  <si>
    <t>朱记明</t>
  </si>
  <si>
    <t>2023-10-06 10:46:28</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</si>
  <si>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:1、受理流水号：;2、受理号码：13094167514;3、主叫号码：13094167514;4、被叫号码：;5、客户姓名：朱记明;6、客户级别：一星忠诚用户;7、用户归属地：宜昌市; 8、受理员工工号：hubXN23ZH2148;9、手机厂商：;10、投诉渠道：10010客服热线;11、投诉打点范围：0.2千米;12、投诉地址：宜昌市-伍家岗区:石油大厦(胜利四路)【伍家区胜利四路30号】;13、网格ID：191258;14、网格名称：YC_A_湖北省宜昌市西陵区胜利四路-东山大道交叉口附近网格_191258;15、经度：111.294068;16、纬度：30.694996;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无信号;24、用户周边使用情况：不清楚;25、主工单流水号：hub169641772339430127;26、语音业务类型：无法主被叫;27、数据业务类型：;28、用户是否接受解释：否;29、公告类型：;30、基站ID：117.111998;31、基站名称：117.111998;32、其它地方是否正常使用：是;33、之前是否可以正常使用：是;</t>
  </si>
  <si>
    <t>用户投诉点为弱覆盖区域，优化手段无法有效解决，需新建基站。网络部回复暂无建站计划。处理人:安继盛  18607201286</t>
  </si>
  <si>
    <t>TS202310060941250419</t>
  </si>
  <si>
    <t>15549346681</t>
  </si>
  <si>
    <t>肖远树</t>
  </si>
  <si>
    <t>2023-10-06 11:03:12</t>
  </si>
  <si>
    <t xml:space="preserve">[65岁以上老人] :缴费未开机/缴费未到账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投诉问题描述:用户反映交费为开机
充值时间:2023-10-06
充值渠道:其他:拼多多
充值号码:15549346681
充值金额:100
前台是否按流程解释:是
用户要求:要求处理</t>
  </si>
  <si>
    <t>TS202310051051391062</t>
  </si>
  <si>
    <t>投诉工单（2021版）&gt;&gt;移网&gt;&gt;【离网】携出&gt;&gt;携出后余额争议问题</t>
  </si>
  <si>
    <t>17671251162</t>
  </si>
  <si>
    <t>艾靖</t>
  </si>
  <si>
    <t>2023-10-06 11:38:49</t>
  </si>
  <si>
    <t>客户月初办理携出，套餐内容都没有使用到，希望可以退还一部分费用。
具体费用金额未说明。</t>
  </si>
  <si>
    <t>携号转网（伍家）：用户反映携出当月扣费问题，核实该号码已享套餐5折优惠，实付月费200元。现号码月初暂未办理携出，致电未接，已短信告知可为其酌情再退费100元，如有退费需求，可在工作时间（08:30-12:00；14:00-17:30）联系07176921001、13032700872宜昌客服。如用户咨询，请前台10010话务中心代为解释，谢谢。</t>
  </si>
  <si>
    <t>BL202310061634282224</t>
  </si>
  <si>
    <t>15572742328</t>
  </si>
  <si>
    <t>屈定云</t>
  </si>
  <si>
    <t>2023-10-06 16:51:28</t>
  </si>
  <si>
    <t>15572742328命中精准预判服务场景:[65岁以上老人] 
客户要求取消炫彩通信助理包-云盘版 -立即生效（湖北 老人无法接收短信 请协助处理谢谢！</t>
  </si>
  <si>
    <t>TS202310051857040116</t>
  </si>
  <si>
    <t>投诉工单（2021版）&gt;&gt;移网&gt;&gt;【产品及计费使用】产品及业务规则&gt;&gt;二次放号使用问题</t>
  </si>
  <si>
    <t>15587953260</t>
  </si>
  <si>
    <t>钟家琴</t>
  </si>
  <si>
    <t>2023-10-06 13:36:26</t>
  </si>
  <si>
    <t>【2022年上工信部测评重保用户】
高级模板内容：
投诉问题描述:号码注册微信显示号码需要解封，表示号码已经被人使用过
争议号码:15587953260
问题现象:无法注册第三方应用 
用户要求:注册微信，要求6号下午之前尽快处理</t>
  </si>
  <si>
    <t>BL202310060909110165</t>
  </si>
  <si>
    <t>办理工单（2021版）&gt;&gt;业务功能&gt;&gt;信用度调整（长期/临时）</t>
  </si>
  <si>
    <t>18671751003</t>
  </si>
  <si>
    <t>赵康</t>
  </si>
  <si>
    <t>2023-10-06 14:15:51</t>
  </si>
  <si>
    <t>用户要求增加50信用额度 有投诉倾向</t>
  </si>
  <si>
    <t>BL202310052107221615</t>
  </si>
  <si>
    <t>071703986042</t>
  </si>
  <si>
    <t>朱思旭</t>
  </si>
  <si>
    <t>2023-10-06 10:08:25</t>
  </si>
  <si>
    <t>用户要求取消15元1000M提速包(湖北)（立即生效，次月收费）-新，前台因在融合业务新里面也无法取消，麻烦处理</t>
  </si>
  <si>
    <t>BL202310051926190693</t>
  </si>
  <si>
    <t>071703940594</t>
  </si>
  <si>
    <t>杨海迪</t>
  </si>
  <si>
    <t>2023-10-06 09:51:51</t>
  </si>
  <si>
    <t>【2022年上工信部测评重保用户】【2022年上工信部测评重保用户】用户要求取消提速至1000M（30元）（湖北）  前台无法取消，没有点选项，请后台协助取消，谢谢</t>
  </si>
  <si>
    <t>BL202310051803242151</t>
  </si>
  <si>
    <t>15671016571</t>
  </si>
  <si>
    <t>陈昌发</t>
  </si>
  <si>
    <t>2023-10-06 10:03:13</t>
  </si>
  <si>
    <t>22年Q3Q4重点客户15671016571命中精准预判服务场景:[65岁以上老人] 
用户来电要求取消AR彩铃酷趣会员5G加油包（湖北）、5G精品听读PLUS会员、手机彩铃沃音乐精选10元包月、沃阅读知涯升学20元特价包、云加速（专业版），前台操作受限提示：用户有在途订单，不允许受理，全国cb无法撤单，请后台协助处理，谢谢</t>
  </si>
  <si>
    <t>BL202310051730541663</t>
  </si>
  <si>
    <t>071704589891</t>
  </si>
  <si>
    <t>尤雪鸣</t>
  </si>
  <si>
    <t>2023-10-06 09:01:02</t>
  </si>
  <si>
    <t>用户来电要求取消  15元提速包(湖北)（立即生效，次月收费）-新</t>
  </si>
  <si>
    <t>BL202310061503040809</t>
  </si>
  <si>
    <t>18671745146</t>
  </si>
  <si>
    <t>黄银科</t>
  </si>
  <si>
    <t>2023-10-06 17:05:20</t>
  </si>
  <si>
    <t xml:space="preserve">
高级模板内容：
需区域二线受理的业务:用户无法提供验证码
用户需办理业务名称:	 云加速5G畅玩加油包(湖北)
业务办理类型:取消
业务生效时间:立即生效
是否已按规范验证用户信息:无需验证</t>
  </si>
  <si>
    <t>BL202310061549411511</t>
  </si>
  <si>
    <t>17371700682</t>
  </si>
  <si>
    <t>胡金华</t>
  </si>
  <si>
    <t>2023-10-06 17:12:34</t>
  </si>
  <si>
    <t xml:space="preserve">
高级模板内容：
需区域二线受理的业务:用户无法提供验证码
用户需办理业务名称:5G加油包29元10GB（立即生效）
业务办理类型:取消
业务生效时间:次月生效
是否已按规范验证用户信息:无需验证</t>
  </si>
  <si>
    <t>BL202310052110531638</t>
  </si>
  <si>
    <t>15587941883</t>
  </si>
  <si>
    <t>向祖军</t>
  </si>
  <si>
    <t>2023-10-06 09:06:37</t>
  </si>
  <si>
    <t xml:space="preserve">
高级模板内容：
需区域二线受理的业务:用户无法提供验证码
用户需办理业务名称:5G炫彩加油包19元10GB（次月生效）（湖北）
业务办理类型:取消
业务生效时间:次月生效
是否已按规范验证用户信息:无需验证</t>
  </si>
  <si>
    <t>BL202310051854030318</t>
  </si>
  <si>
    <t>18572374076</t>
  </si>
  <si>
    <t>李启龙</t>
  </si>
  <si>
    <t>2023-10-06 11:52:56</t>
  </si>
  <si>
    <t xml:space="preserve">
高级模板内容：
需区域二线受理的业务:用户无法提供验证码
用户需办理业务名称:-河狸彩铃6元包月  优酷12G流量加月会员合约包
业务办理类型:取消
业务生效时间:立即生效
是否已按规范验证用户信息:无需验证</t>
  </si>
  <si>
    <t>BL202310052153151829</t>
  </si>
  <si>
    <t>13235624233</t>
  </si>
  <si>
    <t>陈祖平</t>
  </si>
  <si>
    <t>2023-10-06 09:04:41</t>
  </si>
  <si>
    <t xml:space="preserve">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备注（如开通流量包、语音包请备注清楚当月有效/长期有效）:要求取消</t>
  </si>
  <si>
    <t>BL202310051724241560</t>
  </si>
  <si>
    <t>2023-10-06 15:48:45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</si>
  <si>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</si>
  <si>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BL202310061007441180</t>
  </si>
  <si>
    <t>13135812662</t>
  </si>
  <si>
    <t>胡林章</t>
  </si>
  <si>
    <t>2023-10-06 11:13:27</t>
  </si>
  <si>
    <t xml:space="preserve">[65岁以上老人] 
高级模板内容：
需区域二线受理的业务:用户无法提供验证码
用户需办理业务名称:5G加油包29元10GB（立即生效）。AR视频彩铃酷趣会员15元包月。腾讯视频10G流量加会员月包。
业务办理类型:取消
业务生效时间:立即生效
是否已按规范验证用户信息:无需验证</t>
  </si>
  <si>
    <t>ZX202310051150441982</t>
  </si>
  <si>
    <t>13085156535</t>
  </si>
  <si>
    <t>陈启兵</t>
  </si>
  <si>
    <t>2023-10-06 15:03:17</t>
  </si>
  <si>
    <t>用户表示现在8元套餐资费太贵     要求更换5元套餐  前台表示暂无5元套餐  用户不认可，</t>
  </si>
  <si>
    <t>业务办理：客户要求转资5元套餐资费，我部核实并无5元勾选，已联系客户解释说明，客户知晓</t>
  </si>
  <si>
    <t>ZX202310052120200284</t>
  </si>
  <si>
    <t>咨询工单（2021版）&gt;&gt;宽带业务&gt;&gt;智慧家庭业务（沃家固话/沃家组网/沃家神眼/智慧到家）</t>
  </si>
  <si>
    <t>071700831055</t>
  </si>
  <si>
    <t>陈金华</t>
  </si>
  <si>
    <t>2023-10-06 17:28:51</t>
  </si>
  <si>
    <t>【2022年上工信部测评重保用户】22年Q3Q4重点客户【2022年上工信部测评重保用户】用户来电反馈自己家里的IPTV使用不了投屏业务，要求我们协助处理一下</t>
  </si>
  <si>
    <t>业务办理：用户反映IPTV使用不了投屏业务，经核实IPTV无投屏功能，建议用户在电视机内寻找该功能，用户知晓</t>
  </si>
  <si>
    <t>BL202310060903270094</t>
  </si>
  <si>
    <t>13117290780</t>
  </si>
  <si>
    <t>杨昌美</t>
  </si>
  <si>
    <t>2023-10-06 10:27:53</t>
  </si>
  <si>
    <t xml:space="preserve">[65岁以上老人] 
高级模板内容：
需区域二线受理的业务:用户无法提供验证码
用户需办理业务名称:炫彩通信助理包8元版（立即生效）  云加速5G畅玩加油包(湖北)
业务办理类型:取消
业务生效时间:立即生效
是否已按规范验证用户信息:是</t>
  </si>
  <si>
    <t>BL202310051735041735</t>
  </si>
  <si>
    <t>15672501195</t>
  </si>
  <si>
    <t>向立文</t>
  </si>
  <si>
    <t>2023-10-06 12:01:33</t>
  </si>
  <si>
    <t xml:space="preserve">[65岁以上老人] 
高级模板内容：
需区域二线受理的业务:用户无法提供验证码
用户需办理业务名称:炫彩通信助理包-云盘版 -立即生效（湖北）
业务办理类型:取消
业务生效时间:次月生效
是否已按规范验证用户信息:是</t>
  </si>
  <si>
    <t>ZX202310041440580455</t>
  </si>
  <si>
    <t>18672100389</t>
  </si>
  <si>
    <t>李维</t>
  </si>
  <si>
    <t>2023-10-06 09:18:07</t>
  </si>
  <si>
    <t xml:space="preserve">判断省分:湖北
:失败
node_42:
:其他合约
:本地
:不认可
:
高级模板内容：
问题描述:用户来电称要求注销号码，和宽带，解释无效，用户称不方便到厅，要求线上协助处理，谢谢
第二联系方式:15872510635
销户原因:不使用
用户要求:后台尽快回复处理，谢谢</t>
  </si>
  <si>
    <t>业务办理：用户要求办理与码及宽带注销业务，已协商方便时携带身份证原件前往五峰自营厅结清欠费后办理，用户表示知晓。</t>
  </si>
  <si>
    <t>ZX202310061317560069</t>
  </si>
  <si>
    <t>15549313228</t>
  </si>
  <si>
    <t>2023-10-06 16:53:18</t>
  </si>
  <si>
    <t xml:space="preserve">判断省分:湖北
:失败
node_42:
:其他合约
:本地
:不认可
:
高级模板内容：
问题描述:用户来电反映需要销户，不方便去营业厅办理
第二联系方式:13396159148
销户原因:产生不知情费用
用户要求:尽快线上完成销户</t>
  </si>
  <si>
    <t>业务办理：用户要求注销15549313228号码，已办理销户，满意。</t>
  </si>
  <si>
    <t>BL202310051927410708</t>
  </si>
  <si>
    <t>13177096801</t>
  </si>
  <si>
    <t>唐冬冬</t>
  </si>
  <si>
    <t>2023-10-06 09:45:53</t>
  </si>
  <si>
    <t xml:space="preserve">22年Q3Q4重点客户
高级模板内容：
需区域二线受理的业务:用户无法提供验证码
用户需办理业务名称:优酷12G流量加月会员合约包
业务办理类型:取消
业务生效时间:次月生效
是否已按规范验证用户信息:无需验证</t>
  </si>
  <si>
    <t>BL202310061003591120</t>
  </si>
  <si>
    <t>17671325801</t>
  </si>
  <si>
    <t>左锐</t>
  </si>
  <si>
    <t>2023-10-06 10:48:57</t>
  </si>
  <si>
    <t xml:space="preserve">22年Q3Q4重点客户22年Q3Q4重点客户
高级模板内容：
需区域二线受理的业务:用户无法提供验证码
用户需办理业务名称:炫彩通信助理包-立即生效（湖北）
业务办理类型:取消
业务生效时间:次月生效
是否已按规范验证用户信息:是</t>
  </si>
  <si>
    <t>TS202310051103231416</t>
  </si>
  <si>
    <t>13207219697</t>
  </si>
  <si>
    <t>2023-10-06 13:58:33</t>
  </si>
  <si>
    <t>主办单位：湖北
客户类别：普通客户
10010是否打通：否
是否二次致电10015：是
是否联系：否
升级倾向：
号码归属省：湖北
SVIP等级：
1. 问题类型:;
2. 投诉类型:其他问题;
3. 营业厅地址:;
4. 位置信息:;
5. 位置发生地:;
6. 投诉内容:APP中的销卡服务无法打开！</t>
  </si>
  <si>
    <t>业务办理
①客户投诉产生的原因：用户反馈销户问题。
②客户投诉问题核查情况及解决方案：收到贵部转办后，我司立即组织调查。经核实，用户要求办理销户，挽留无效，已核对身份信息协助办理预约销户，次月10日正式销户，满意。
③客户问题满意度：满意 
④回单人：潘娥、联系方式：07176921001"</t>
  </si>
  <si>
    <t>TS202310061400071787</t>
  </si>
  <si>
    <t>15872670802</t>
  </si>
  <si>
    <t>闫玉林</t>
  </si>
  <si>
    <t>2023-10-06 16:08:39</t>
  </si>
  <si>
    <t>主办单位：湖北
客户类别：普通客户
10010是否打通：是
是否二次致电10015：是
是否联系：是
升级倾向：无
号码归属省：湖北
SVIP等级：
用户来电反映要求办理合适优惠的折扣，请处理。</t>
  </si>
  <si>
    <t>业务办理：
①客户基本资料：业务号码 15872670802、客户姓名 闫玉林、套餐情况：畅爽冰激凌5G套餐129元；客户反映的办理套餐折扣问题； 
②首次联系客户时间：2023-10-06 15:53:17
③投诉核查处理情况：收到贵部转办，我司立即组织核查，经核实，用户要求办理套餐三折活动，已跟用户解释清楚活动已下线，建议用户办理 存量5G畅爽套餐享89元赠费 湖北 业务，用户表示要先考虑一下，满意；
④答复客户时间及客户满意度评价：根据上述核实情况，我司于2023-10-06 15:53:17联系客户不满意，回单人：潘娥、联系方式：07176921001
⑤投诉核查关联材料：无。</t>
  </si>
  <si>
    <t>TS202310051411550989</t>
  </si>
  <si>
    <t>13098413960</t>
  </si>
  <si>
    <t>杨延龙</t>
  </si>
  <si>
    <t>2023-10-06 14:27:14</t>
  </si>
  <si>
    <t xml:space="preserve">
高级模板内容：
投诉问题描述:用户来电表示对13098413960表示未办理过 
业务名称:新办卡
争议月份:2023年8月
争议金额:0
办理渠道:	 武汉爱瑞迪科技有限公司-伍家
前台是否取消:未取消
用户要求:处理</t>
  </si>
  <si>
    <t>业务办理：号码销户  经核实， 城区伍家岗桔城路自有营业厅 已给用户办理销户，已处理好，满意。</t>
  </si>
  <si>
    <t>TS202310061112300352</t>
  </si>
  <si>
    <t>15587927195</t>
  </si>
  <si>
    <t>汪开文</t>
  </si>
  <si>
    <t>2023-10-06 17:55:10</t>
  </si>
  <si>
    <t xml:space="preserve">
高级模板内容：
投诉问题描述:销户
销户渠道:在线
无法销户原因:不方便去营业厅
用户要求:要求联系主号码15587927625，需要对负号码15587927195进行销户</t>
  </si>
  <si>
    <t>业务办理：号码销户  客户要求注销副卡15587927195，客服部已操作办理，满意。</t>
  </si>
  <si>
    <t>TS202310051510162361</t>
  </si>
  <si>
    <t>13197312168</t>
  </si>
  <si>
    <t>王进秋</t>
  </si>
  <si>
    <t>2023-10-06 15:39:12</t>
  </si>
  <si>
    <t xml:space="preserve">【2022年上工信部测评重保用户】【2022年上工信部测评重保用户】
高级模板内容：
投诉问题描述:要把号码13032709332作为副卡 主卡是13197312168  双方一个在江苏 一个在湖北  无法前往办理 要求核实回复  请回复 谢谢
办理渠道:营业厅 
无法办理原因:无权限
用户要求:主副卡做更换  自己只有自己身份证  </t>
  </si>
  <si>
    <t>业务办理：用户要求更换主副卡，已跟用户解释清楚，用户表示不需要更换了，满意。</t>
  </si>
  <si>
    <t>BL202310050912021073</t>
  </si>
  <si>
    <t>19536094941</t>
  </si>
  <si>
    <t>李涛</t>
  </si>
  <si>
    <t>2023-10-06 09:06:21</t>
  </si>
  <si>
    <t>用户来电要求续约 预存话费享折扣优惠 档位三（立即生效24个月）-湖北政企专属，请协助处理。</t>
  </si>
  <si>
    <t>业务办理 ：用户反映需办理预存话费享折扣优惠 档位三，现线上无对应勾选项【2023-11-01至2024-09-30】 存量5G畅爽套餐享139元赠费湖北，考虑到本月无折扣产生扣费，沟通后为用户办理预存话费享50元话费优惠（湖北），满意</t>
  </si>
  <si>
    <t>BL202310041754130231</t>
  </si>
  <si>
    <t>15572723717</t>
  </si>
  <si>
    <t>赵娜</t>
  </si>
  <si>
    <t>2023-10-06 17:08:51</t>
  </si>
  <si>
    <t>用户来电反映需要办理： 视频彩铃铂金会员（套餐组合版），前台无法办理，请协助处理 谢谢</t>
  </si>
  <si>
    <t>业务办理：客户要求办理 视频彩铃铂金会员（套餐组合版），系统并无此勾选，已联系客户解释说明，客户知晓</t>
  </si>
  <si>
    <t>BL202310061447560566</t>
  </si>
  <si>
    <t>18572378988</t>
  </si>
  <si>
    <t>司登峰</t>
  </si>
  <si>
    <t>2023-10-06 15:39:18</t>
  </si>
  <si>
    <t>用户来电要求撤销下月生效的赠费合约40元/月*36个月（新） 前台挽留失败 请协助处理 称自己要投诉  谢谢</t>
  </si>
  <si>
    <t>业务办理：客户要求撤销下月生效的赠费合约40元/月*36个月（新），已按客户要求办理，回访满意</t>
  </si>
  <si>
    <t>BL202310041715072118</t>
  </si>
  <si>
    <t>18086370683</t>
  </si>
  <si>
    <t>费喜香</t>
  </si>
  <si>
    <t>2023-10-06 09:10:34</t>
  </si>
  <si>
    <t>用户来电反馈需要重新续约预存话费享折扣优惠 档位三（立即生效24个月）-湖北政企专属，请尽快核实处理</t>
  </si>
  <si>
    <t>业务办理：客户要求续约3折，已按客户要求办理赠费139元*12个月，次月生效，另考虑客户感知，申请退还23.10月套餐差价合计140元，24小时内到账，此费用不可打印账单发票，回访满意</t>
  </si>
  <si>
    <t>BL202310051531182209</t>
  </si>
  <si>
    <t>18571036468</t>
  </si>
  <si>
    <t>刘晓菲</t>
  </si>
  <si>
    <t>2023-10-06 15:28:19</t>
  </si>
  <si>
    <t>BL202309161827160812，对之前处理解释不认可，要求继续处理，用户称想办理一个套餐减半的活动，套餐分钟数流量不变，不然就转网，用户称不方便接电话，希望能把结果反馈到工单上，用户明天自己来电查询，请协助处理谢谢</t>
  </si>
  <si>
    <t>业务办理：现仅有畅爽冰激凌可参与返费活动，客户需转资畅爽冰激凌159元套餐，参与返费79元*12个月，用户原畅越套餐包含网龄计划合约，现畅爽冰激凌159元仅套餐内700分钟，40G，转资后无网龄赠送。派单时备注用户不方便接听电话，我司已短信回复用户，若需办理可致电宜昌服务监督热线13032700872</t>
  </si>
  <si>
    <t>BL202310051351430727</t>
  </si>
  <si>
    <t>071700015818</t>
  </si>
  <si>
    <t>佘克群</t>
  </si>
  <si>
    <t>2023-10-06 09:39:31</t>
  </si>
  <si>
    <t xml:space="preserve">判断省分:湖北
:宽带移机
:不认可
:
高级模板内容：
重要提醒：若能通过无缝下单则选择无缝，建此工单会被专项质检！！！:继续建单
用户诉求:移机
移机地址:湖北省宜昌市五峰县渔洋关镇南北路君福祥宾馆1栋周边
当前使用地址:湖北省宜昌市伍家岗区梧桐邑小区10号楼2单元506
备注:用户不会操作</t>
  </si>
  <si>
    <t>业务办理：移机，已引导用户前往营业厅办理移机，移机收费100元，用户知晓，满意</t>
  </si>
  <si>
    <t>BL202310041423091849</t>
  </si>
  <si>
    <t>15587908800</t>
  </si>
  <si>
    <t>潘峰</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</si>
  <si>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CBSS账单扣费名称：:国内语音月包30元400分钟(次月生效)
办理渠道:不清楚
赔付月份：:2023年9月、2023年8月、2023年10月
返还倍率:单倍
赔付金额：:120
是否已经取消业务:是
是否承诺退费 ：:是
用户是否需要回复：:否
用户要求：:尽快处理</t>
  </si>
  <si>
    <t>业务办理：用户反映国内语音月包30元400分钟(次月生效)导致9-10月扣费不满，已为用户办理取消，经核实实际产生不认可扣费为60元，考虑到用户使用感知为用户办理预存话费享30元/月话费优惠2个月（湖北），用户满意</t>
  </si>
  <si>
    <t>BL202310051102090596</t>
  </si>
  <si>
    <t>071700894332</t>
  </si>
  <si>
    <t>罗媛媛</t>
  </si>
  <si>
    <t>2023-10-06 09:06:44</t>
  </si>
  <si>
    <t>【2022年上工信部测评重保用户】查询增值业务:
合约信息查询:
系统查询到有产品信息
:有确认方式
客户要求取消
维系挽留:不接受挽留
:下一步
判断省分:湖北
:其他合约
:办理不成功
:
产品类型:轻合约;产品名称:15元路由器组网月付合约;产品描述:订购15元路由器组网月付合约，合约期36个月，合约提供WiFi6路由器一台、千兆提速服务及智家工程师网络调测服务。服务当月生效，次月费；合约到期之后自动续订，继续享受千兆提速服务及智家工程师网络调测
服务。;产品ID:91287963;开始时间:2023-09-30 14:57:41;结束时间:2026-08-31 23:59:59;订购渠道:当阳玉阳智能通讯合作厅(自建他营);客户确认方式:签字协议。
用户要求取消15元*36月千兆提速包(湖北)（立即生效，次月收费） 我处挽留无效 在线操作无法取消 请协助处理 联系：15572777526请相关人员核实处理，谢谢。</t>
  </si>
  <si>
    <t>业务办理：用户反映需办理解除已生效合约，沟通后用户表示无需操作任何，客服暂未操作建议用户继续观察使用，用户知晓</t>
  </si>
  <si>
    <t>BL202310051559320148</t>
  </si>
  <si>
    <t>13886716490</t>
  </si>
  <si>
    <t>付宇</t>
  </si>
  <si>
    <t>2023-10-06 09:05:55</t>
  </si>
  <si>
    <t>【2022年上工信部测评重保用户】用户来电要求续约预存话费享折扣优惠 档位三（次月生效24个月）-湖北政企专属，不愿到厅，请协助</t>
  </si>
  <si>
    <t>业务办理：用户反映需办理预存话费享折扣优惠 档位三，现线上无勾选项沟通后为用户办理存量5G畅爽套餐享89元赠费湖北等同3折，考虑到本月折扣未到期产生扣费，现为用户办理预存话费享50元话费优惠（湖北），满意</t>
  </si>
  <si>
    <t>BL202310050942471634</t>
  </si>
  <si>
    <t>15671063789</t>
  </si>
  <si>
    <t>2023-10-06 09:07:19</t>
  </si>
  <si>
    <t>用户要求续约：5G冰激凌套餐5折（次月生效24个月），请核实处理，谢谢</t>
  </si>
  <si>
    <t>业务办理：用户需续订5G冰激凌套餐5折（次月生效24个月），沟通后为用户办理存量5G畅爽套餐享79元赠费 湖北等同5折，考虑到本月折扣未到期产生80元费用，预存话费享40元/月话费优惠2个月（湖北），满意</t>
  </si>
  <si>
    <t>BL202310051951130973</t>
  </si>
  <si>
    <t>13264915921</t>
  </si>
  <si>
    <t>田浩</t>
  </si>
  <si>
    <t>2023-10-06 17:23:13</t>
  </si>
  <si>
    <t>用户要求办理：星锐卡30元赠费12个月优惠合约 (湖北) ，请后台核实回复。</t>
  </si>
  <si>
    <t>业务办理:用户需续订星锐卡30元赠费12个月优惠合约 (湖北) ，经核实现已为用户办理成功，满意</t>
  </si>
  <si>
    <t>BL202310041650091755</t>
  </si>
  <si>
    <t>071703653215</t>
  </si>
  <si>
    <t>2023-10-06 09:05:49</t>
  </si>
  <si>
    <t>用户来电反映还想参与预存话费享折扣优惠 档位三（立即生效24个月）-湖北政企专属，解释无效，请核实并回复。</t>
  </si>
  <si>
    <t>业务办理：用户需续订预存话费享折扣优惠 档位三，现线上无勾选项存量5G畅爽套餐享89元赠费 湖北 【2023-11-01至2024-09-30】等同3折，考虑到活动到期9-10月产生了全月费用，沟通后为用户办理预存话费享40元/月话费优惠2个月（湖北），用户满意</t>
  </si>
  <si>
    <t>BL202310061602501723</t>
  </si>
  <si>
    <t>17671330259</t>
  </si>
  <si>
    <t>董学召</t>
  </si>
  <si>
    <t>2023-10-06 17:27:27</t>
  </si>
  <si>
    <t>22年Q3Q4重点客户用户来电要求17671330259 号码和13207201793号码，办理副卡免月租12个月（10元话费12个月）（湖北）-立即生效业务</t>
  </si>
  <si>
    <t>业务办理：用户要求办理免月租12个月（10元话费12个月），已办理立即生效，用户满意。</t>
  </si>
  <si>
    <t>BL202310061103532115</t>
  </si>
  <si>
    <t>15337450158</t>
  </si>
  <si>
    <t>王启新</t>
  </si>
  <si>
    <t>2023-10-06 14:13:25</t>
  </si>
  <si>
    <t>22年Q3Q4重点客户15337450158命中精准预判服务场景:[65岁以上老人] 
用户来电反映三折套餐过期了想要续约，营业厅工作人员说如果不能续约能不能以赠费形式给用户，烦请后台协助处理</t>
  </si>
  <si>
    <t>业务办理：用户要求办理套餐3折优惠，系统无勾选项，已协商客户存量5G畅爽套餐享139元赠费，次月生效，满意。</t>
  </si>
  <si>
    <t>BL202310051507091836</t>
  </si>
  <si>
    <t>18507201991</t>
  </si>
  <si>
    <t>陈树</t>
  </si>
  <si>
    <t>2023-10-06 09:02:29</t>
  </si>
  <si>
    <t>用户来电要求继续办理：5G冰激凌套餐5折（次月生效24个月）（取整）（合约）（湖北宜昌），烦请协助处理谢谢</t>
  </si>
  <si>
    <t>业务办理：用户要求办理套餐5折优惠，系统无勾选项，已协商办理 存量5G畅爽套餐享69元赠费（次月生效）湖北 ，次月生效，考虑客户感知，申请为客户赠送129元话费，24小时内到账，此费用无法抵扣往月欠费且不可打印发票，满意。</t>
  </si>
  <si>
    <t>BL202310051533312245</t>
  </si>
  <si>
    <t>18674252798</t>
  </si>
  <si>
    <t>秦世槐</t>
  </si>
  <si>
    <t>2023-10-06 09:01:30</t>
  </si>
  <si>
    <t>18674252798命中精准预判服务场景:[65岁以上老人] 
要求续订 5G套餐月费7折优惠（次月生效24个月）（取整）（湖北） ，请核实处理，谢谢</t>
  </si>
  <si>
    <t>业务办理：用户要求办理套餐7折优惠，系统无勾选项，多次致电未接，已短信告知如您后期使用有任何疑问，可于工作时间（08：30-17：30）致电宜昌联通07176921001或13032700872。</t>
  </si>
  <si>
    <t>BL202310051707071267</t>
  </si>
  <si>
    <t>15334066980</t>
  </si>
  <si>
    <t>韩奎</t>
  </si>
  <si>
    <t>2023-10-06 14:13:48</t>
  </si>
  <si>
    <t>用户来电称要求继续参加副卡免月租12个月（10元话费12个月）（湖北）-立即生效请尽快核实是否可以续约</t>
  </si>
  <si>
    <t>业务办理：用户要求副卡继续享免月租优惠，已办理0月租优惠，次月生效，满意。</t>
  </si>
  <si>
    <t>BL202310051151261504</t>
  </si>
  <si>
    <t>办理工单（2021版）&gt;&gt;提醒服务&gt;&gt;公众信息（含10010发送）取消</t>
  </si>
  <si>
    <t>15671048579</t>
  </si>
  <si>
    <t>邓华双</t>
  </si>
  <si>
    <t>2023-10-06 14:13:12</t>
  </si>
  <si>
    <t>用户要求退订联通助理-畅爽版26元/月（在线渠道），收不到验证码，尽快回电</t>
  </si>
  <si>
    <t>业务办理：用户要求退订联通助理-畅爽版26元/月，已取消成功并退还10月扣费26元，此费用不可打印发票，2小时到账，满意。</t>
  </si>
  <si>
    <t>BL202310061324171862</t>
  </si>
  <si>
    <t>18671735596</t>
  </si>
  <si>
    <t>童正荣</t>
  </si>
  <si>
    <t>2023-10-06 17:25:14</t>
  </si>
  <si>
    <t>用户要求续约：5G套餐月费7折优惠（次月生效24个月）（取整）（湖北） ，要求回复处理。</t>
  </si>
  <si>
    <t>业务办理：用户要求续办7折优惠，已办理次月生效12个月，并同时注销副卡，用户满意。</t>
  </si>
  <si>
    <t>BL202310051925460687</t>
  </si>
  <si>
    <t>2023-10-06 14:17:37</t>
  </si>
  <si>
    <t>用户来电称要求续约 5G套餐月费7折优惠（次月生效12个月）（湖北）   请处理</t>
  </si>
  <si>
    <t>业务办理：用户要求续约5G套餐月费7折优惠，系统无勾选项，2023-10-06 11:51:42工作人员已办理月赠48元*12个月活动。已短信答复，如有疑问可在工作时间（08:30-12:00；14:00-17:30）联系07176921001、13032700872宜昌客服。如用户咨询，请前台10010话务中心代为解释，谢谢。</t>
  </si>
  <si>
    <t>BL202310050958101906</t>
  </si>
  <si>
    <t>18808605736</t>
  </si>
  <si>
    <t>潘婷</t>
  </si>
  <si>
    <t>2023-10-06 09:09:52</t>
  </si>
  <si>
    <t>要求续约副卡15897518770和18808605736 免月租12个月（10元话费12个月）（湖北）-立即生效，人工台无权办理，尽快核实处理</t>
  </si>
  <si>
    <t>业务办理：用户要求续约副卡赠费合约。已为用户办理月赠10元*12个月，立即生效，用户满意。（详见附件，为立即生效产品，赠费已到账，本月出账时优惠为0元）</t>
  </si>
  <si>
    <t>BL202310052016431203</t>
  </si>
  <si>
    <t>13135829397</t>
  </si>
  <si>
    <t>勾文青</t>
  </si>
  <si>
    <t>2023-10-06 14:14:42</t>
  </si>
  <si>
    <t>用户要求前台办理续约 星锐卡30元赠费12个月优惠合约 (湖北) ，需协助处理谢谢</t>
  </si>
  <si>
    <t>业务办理：用户要求续约星锐卡30元赠费12个月优惠合约，已成功办理，满意。</t>
  </si>
  <si>
    <t>TS202310061403191853</t>
  </si>
  <si>
    <t>15586372521</t>
  </si>
  <si>
    <t>杨传红</t>
  </si>
  <si>
    <t>2023-10-06 16:57:46</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</si>
  <si>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产品名称:AR彩铃酷趣会员5G加油包（湖北）、5G加油包29元10GB（立即生效）
争议月份:2023年9月、2023年10月
是否承诺退费:是
承诺退费金额:98
是否取消业务（如取消失败，需加上系统报错的提示）:已取消
是否需要回复:否
用户要求:退费</t>
  </si>
  <si>
    <t>TS202310061041212023</t>
  </si>
  <si>
    <t>13207218017</t>
  </si>
  <si>
    <t>胡学晏</t>
  </si>
  <si>
    <t>2023-10-06 15:13:47</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</si>
  <si>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是否取消业务（如取消失败，需加上系统报错的提示）:否
是否需要回复:否
用户要求:用户来电要求尽快退费并取消此业务</t>
  </si>
  <si>
    <t>TS202310060923132499</t>
  </si>
  <si>
    <t>13047155723</t>
  </si>
  <si>
    <t>汤德岗</t>
  </si>
  <si>
    <t>2023-10-06 14:59:11</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</si>
  <si>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电话外呼号码:无法提供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用户要求:退费</t>
  </si>
  <si>
    <t>TS202310060850461845</t>
  </si>
  <si>
    <t>15587926011</t>
  </si>
  <si>
    <t>田经凤</t>
  </si>
  <si>
    <t>2023-10-06 15:33:26</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</si>
  <si>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渠道名称:无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用户要求:请尽快处理</t>
  </si>
  <si>
    <t>TS202310060735121316</t>
  </si>
  <si>
    <t>15572752151</t>
  </si>
  <si>
    <t>孙中华</t>
  </si>
  <si>
    <t>2023-10-06 11:26:27</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</si>
  <si>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产品名称:云加速5G畅玩加油包(湖北)
争议月份:2023年10月
是否承诺退费:是
承诺退费金额:20
是否取消业务（如取消失败，需加上系统报错的提示）:已取消
是否需要回复:否
用户要求:退费</t>
  </si>
  <si>
    <t>TS202310052201080353</t>
  </si>
  <si>
    <t>13117295505</t>
  </si>
  <si>
    <t>王正英</t>
  </si>
  <si>
    <t>2023-10-06 11:25:27</t>
  </si>
  <si>
    <t xml:space="preserve">[65岁以上老人] 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反应问题涉及场景:诱导订购（业务与实际宣传不符）
产品名称:AR彩铃酷趣会员5G加油包（湖北）
争议月份:2023年10月
是否承诺退费:是
承诺退费金额:20
是否取消业务（如取消失败，需加上系统报错的提示）:取消
是否需要回复:否
用户要求:退费</t>
  </si>
  <si>
    <t>TS202310051859350162</t>
  </si>
  <si>
    <t>13047153812</t>
  </si>
  <si>
    <t>谭锐</t>
  </si>
  <si>
    <t>2023-10-06 10:04:12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</si>
  <si>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是否取消业务（如取消失败，需加上系统报错的提示）:是
是否需要回复:否
用户要求:要求退费否则投诉工信部</t>
  </si>
  <si>
    <t>TS202310051850382493</t>
  </si>
  <si>
    <t>13135809222</t>
  </si>
  <si>
    <t>王金刚</t>
  </si>
  <si>
    <t>2023-10-06 10:34:13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</si>
  <si>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</si>
  <si>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TS202310052031141741</t>
  </si>
  <si>
    <t>13235620908</t>
  </si>
  <si>
    <t>庄兰艳</t>
  </si>
  <si>
    <t>2023-10-06 09:50:34</t>
  </si>
  <si>
    <t xml:space="preserve">判断省分:其他省分
:流量计费争议
判断省分::流量包定制争议
:不认可
:未享受
:小于等于500元，且仅限单倍、月份不超过12个月
:
高级模板内容：
投诉问题描述:流量包不认可
业务名称:云加速5G畅玩加油包(湖北)
争议月份:2023年10月
争议金额:20
是否承诺退费:是
用户要求:退主卡抵扣月租</t>
  </si>
  <si>
    <t>TS202310051554190848</t>
  </si>
  <si>
    <t>13197307820</t>
  </si>
  <si>
    <t>张言芳</t>
  </si>
  <si>
    <t>2023-10-06 09:05:16</t>
  </si>
  <si>
    <t xml:space="preserve">
高级模板内容：
投诉问题描述:用户来电反映买的是19元套餐，现在为29元，用户不认可，要求核实并加上优惠
业务名称:套餐资费
宣传渠道:营业厅
宣传内容:19元月租
实际情况:30元月租
用户要求:用户要求核实处理，谢谢用户要求改为19元资费，请尽快处理，谢谢</t>
  </si>
  <si>
    <t>TS202310021647240156</t>
  </si>
  <si>
    <t>2023-10-06 17:00:08</t>
  </si>
  <si>
    <t>主办单位：湖北
客户类别：重复投诉
10010是否打通：是
是否二次致电10015：是
是否联系：是
升级倾向：无
号码归属省：湖北
SVIP等级：
用户来电投诉举报湖北宜昌联通公司非法盗取用户信息，没有经过用户本人同意乱私自开联通号卡15571754640，不满，从哪获取用户的信息，是谁给他们的权限，请尽快处理并回电。</t>
  </si>
  <si>
    <t>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③投诉核查处理情况：收到贵部转办，我司立即组织核查，经核实，经核实为电话购渠道联系用户下单后配送，为用户同意后办理，已联系用户解释，用户表示知晓，满意度一般。 ④答复客户时间及客户满意度评价：根据上述情况我司于2023-10-03 16:30:00联系客户解释，客户一般 回单人:宜昌客服程李晶；联系电话：07176921001。 ⑤投诉核查关联材料：无</t>
  </si>
  <si>
    <t>TS202310061440360279</t>
  </si>
  <si>
    <t>15572766788</t>
  </si>
  <si>
    <t>杨君波</t>
  </si>
  <si>
    <t>2023-10-06 15:40:19</t>
  </si>
  <si>
    <t>【2022年上工信部测评重保用户】【2022年上工信部测评重保用户】判断省分:其他省分
:增值业务争议
判断省分:湖北
:移网
:在补救范围内
:不认可
:大于500元
:
高级模板内容：
投诉问题描述:用户来电对20元 5GB AR彩铃酷趣会员5G加油包(湖北)这个业务办理不认可，之前给联通反映过的这个副卡是坚决不能开通任何业务的，为什么被办理了，要求核查处理
争议业务名称:20元 5GB AR彩铃酷趣会员5G加油包(湖北)
受理渠道:/
争议月份:2023年10月
争议费用:20
一线客服在系统里:已取消
是否承诺退费:否
用户要求:前台承诺退费，用户不认可，要求核查处理</t>
  </si>
  <si>
    <t>BL202310051449311558</t>
  </si>
  <si>
    <t>15672504983</t>
  </si>
  <si>
    <t>阮正梅</t>
  </si>
  <si>
    <t>2023-10-06 11:05:08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</si>
  <si>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办理渠道:无
赔付月份：:2023年9月、2023年10月
返还倍率:单倍
赔付金额：:40
是否已经取消业务:是
是否承诺退费 ：:是
用户是否需要回复：:否
用户要求：:退费</t>
  </si>
  <si>
    <t>BL202310051510341887</t>
  </si>
  <si>
    <t>13040955694</t>
  </si>
  <si>
    <t>韩培荣</t>
  </si>
  <si>
    <t>2023-10-06 17:44:16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</si>
  <si>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办理渠道:公众中台订单中心_71b591k	
赔付月份：:2023年10月
返还倍率:单倍
赔付金额：:20
是否已经取消业务:是
是否承诺退费 ：:是
用户是否需要回复：:否
用户要求：:退费</t>
  </si>
  <si>
    <t>BL202310061238551241</t>
  </si>
  <si>
    <t>13197319107</t>
  </si>
  <si>
    <t>刘德秀</t>
  </si>
  <si>
    <t>2023-10-06 17:25:38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</si>
  <si>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办理渠道:公众中台订单中心_71b591k
赔付月份：:2023年10月
返还倍率:单倍
赔付金额：:20
是否已经取消业务:是
是否承诺退费 ：:是
用户是否需要回复：:否
用户要求：:用户要求退费</t>
  </si>
  <si>
    <t>BL202310051740071813</t>
  </si>
  <si>
    <t>13032723075</t>
  </si>
  <si>
    <t>殷祺</t>
  </si>
  <si>
    <t>2023-10-06 10:52:46</t>
  </si>
  <si>
    <t>&gt;业务号码&gt;13032723075；&gt;号码归属地&gt;宜昌；&gt;产品名称&gt;AR彩铃酷趣会员5G加油包（湖北）；&gt;产品代码&gt;91295250；&gt;产品编码&gt;无；&gt;订购时间&gt;2023-09-17 09:10:15；&gt;核查情况&gt;平台故障；&gt;不规范定制分类&gt;平台故障，无法判责；&gt;赠费金额&gt;40元；&gt;赠费时间&gt;2023.10.06；&gt;投诉内容&gt;
高级模板内容：
赔付类型：:增值业务争议 
CBSS账单扣费名称：:20元 5GB AR彩铃酷趣会员5G加油包(湖北)
办理渠道:不知情
赔付月份：:2023年9月、2023年10月
返还倍率:单倍
赔付金额：:40
是否已经取消业务:否
是否承诺退费 ：:是
用户是否需要回复：:否
用户要求：:无</t>
  </si>
  <si>
    <t>BL202310061301361566</t>
  </si>
  <si>
    <t>13217176939</t>
  </si>
  <si>
    <t>童立华</t>
  </si>
  <si>
    <t>2023-10-06 17:35:21</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</si>
  <si>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办理渠道:中国联通APP
赔付月份：:2023年10月
返还倍率:单倍
赔付金额：:20
是否已经取消业务:是
是否承诺退费 ：:是
用户是否需要回复：:是
用户要求：:用户来电反映对云加速5G畅玩加油包(湖北)计费不认可 要求退费 麻烦后台协助处理</t>
  </si>
  <si>
    <t>BL202310061322001826</t>
  </si>
  <si>
    <t>13047150958</t>
  </si>
  <si>
    <t>刘明清</t>
  </si>
  <si>
    <t>2023-10-06 17:05:01</t>
  </si>
  <si>
    <t>&gt;业务号码&gt;13047150958；&gt;号码归属地&gt;宜昌；&gt;产品名称&gt;云加速5G畅玩加油包(湖北)  ；&gt;产品代码&gt;91295249；&gt;产品编码&gt; 无；&gt;订购时间&gt;2023-10-05 22:51:03；&gt;核查情况&gt;平台故障；&gt;不规范定制分类&gt;平台故障，无法判责；&gt;退费金额&gt;20元；&gt;退费时间&gt;2023年10月6日；&gt;投诉内容&gt;  
高级模板内容：
赔付类型：:增值业务争议 
CBSS账单扣费名称：:畅行会员S-包月-15元
办理渠道:无
赔付月份：:2023年10月
返还倍率:单倍
赔付金额：:2
是否已经取消业务:是
是否承诺退费 ：:是
用户是否需要回复：:是
用户要求：:无</t>
  </si>
  <si>
    <t>BL202310052023201262</t>
  </si>
  <si>
    <t>13277177889</t>
  </si>
  <si>
    <t>孙寿绪</t>
  </si>
  <si>
    <t>2023-10-06 11:02:32</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</si>
  <si>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办理渠道:电话营销
赔付月份：:2023年10月
返还倍率:单倍
赔付金额：:20
是否已经取消业务:是
是否承诺退费 ：:是
用户是否需要回复：:否
用户要求：:客户来电表示自己没有订购云加速5G畅玩加油包(湖北)（已停售）业务，要求退费，请协助处理，谢谢</t>
  </si>
  <si>
    <t>BL202310061154090534</t>
  </si>
  <si>
    <t>13197326072</t>
  </si>
  <si>
    <t>郭成杰</t>
  </si>
  <si>
    <t>2023-10-06 16:29:29</t>
  </si>
  <si>
    <t>&gt;业务号码&gt;13197326072；&gt;号码归属地&gt;宜昌；&gt;产品名称&gt;云加速5G畅玩加油包(湖北)；&gt;产品代码&gt;无；&gt;产品编码&gt;91295249；&gt;订购时间&gt;2023-10-05 18:13:07；&gt;核查情况&gt;平台故障；&gt;不规范定制分类&gt;平台故障，无法判责；&gt;退费金额&gt;20元；&gt;退费时间&gt;2023-10-06；&gt;投诉内容&gt;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</si>
  <si>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BL202310060856190010</t>
  </si>
  <si>
    <t>15572725058</t>
  </si>
  <si>
    <t>陈喜</t>
  </si>
  <si>
    <t>2023-10-06 16:46:00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</si>
  <si>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办理渠道:未查询到
赔付月份：:2023年8月、2023年9月
返还倍率:单倍
赔付金额：:40
是否已经取消业务:是
是否承诺退费 ：:是
用户是否需要回复：:否
用户要求：:退费</t>
  </si>
  <si>
    <t>BL202310051957551048</t>
  </si>
  <si>
    <t>13235639776</t>
  </si>
  <si>
    <t>王爱姣</t>
  </si>
  <si>
    <t>2023-10-06 15:15:47</t>
  </si>
  <si>
    <r>
      <rPr>
        <sz val="11"/>
        <rFont val="宋体"/>
        <charset val="0"/>
      </rPr>
      <t>&gt;业务号码&gt;13235639776；&gt;号码归属地&gt;宜昌；&gt;产品名称&gt; AR视频彩铃酷趣会员15元包月 ；&gt;产品代码&gt;49007720；&gt;产品编码&gt;4900772000；&gt;订购时间&gt;</t>
    </r>
    <r>
      <rPr>
        <sz val="11"/>
        <rFont val="Arial"/>
        <charset val="0"/>
      </rPr>
      <t xml:space="preserve">	</t>
    </r>
    <r>
      <rPr>
        <sz val="11"/>
        <rFont val="宋体"/>
        <charset val="0"/>
      </rPr>
      <t>2023-09-23 21:55:38 ；&gt;核查情况&gt;平台故障；&gt;不规范定制分类&gt;平台故障，无法判责；&gt;退费金额&gt;40元；&gt;退费时间&gt;2023-10-06；&gt;投诉内容&gt;-------------
高级模板内容：
赔付类型：:增值业务争议 
CBSS账单扣费名称：:AR彩铃酷趣会员5G加油包（湖北）
办理渠道:SP
赔付月份：:2023年9月、2023年10月
返还倍率:单倍
赔付金额：:40
是否已经取消业务:是
是否承诺退费 ：:是
用户是否需要回复：:否
用户要求：:退费</t>
    </r>
  </si>
  <si>
    <t>BL202310061019441381</t>
  </si>
  <si>
    <t>15549308386</t>
  </si>
  <si>
    <t>马尚文</t>
  </si>
  <si>
    <t>2023-10-06 15:00:41</t>
  </si>
  <si>
    <t>&gt;业务号码&gt;15549308386； &gt;号码归属地&gt;宜昌；&gt;产品名称&gt;AR彩铃酷趣会员5G加油包（湖北）；&gt;产品代码&gt;91295250；&gt;产品编码&gt;无；&gt;订购时间&gt;2023-08-09 17:24:18；&gt;核查情况&gt;平台故障；&gt;不规范定制分类&gt;平台故障，无法判责；&gt;退费金额&gt;60元；&gt;退费时间&gt;2023/10/06；&gt;投诉内容&gt;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办理渠道:无
赔付月份：:2023年8月、2023年9月、2023年10月
返还倍率:单倍
赔付金额：:60
是否已经取消业务:是
是否承诺退费 ：:是
用户是否需要回复：:否
用户要求：:用户要求退费</t>
  </si>
  <si>
    <t>BL202310051628470651</t>
  </si>
  <si>
    <t>13177062732</t>
  </si>
  <si>
    <t>王世松</t>
  </si>
  <si>
    <t>2023-10-06 12:00:19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</si>
  <si>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用户要求：:请核实处理</t>
  </si>
  <si>
    <t>TS202310052002281306</t>
  </si>
  <si>
    <t>18694087680</t>
  </si>
  <si>
    <t>马永娟</t>
  </si>
  <si>
    <t>2023-10-06 14:46:47</t>
  </si>
  <si>
    <t xml:space="preserve">:二次卡问题
判断省分:其他省分
:无法注册第三方应用（微信支付宝等）
:不可清理APP
判断省分:其他
:不认可
:仍不认可
:
高级模板内容：
投诉问题描述:用户表示此号之前被别人注册了武汉停车APP和银行APP没注销，导致自己使用一直有短信发来骚扰要求处理
争议号码:18694087680
问题现象:银行卡消费短信提醒  
用户要求:处理号码之前机主注册软件未注销的问题。</t>
  </si>
  <si>
    <t>TS202310061308050670</t>
  </si>
  <si>
    <t>18671706486</t>
  </si>
  <si>
    <t>焦晋</t>
  </si>
  <si>
    <t>2023-10-06 17:50:36</t>
  </si>
  <si>
    <t>主办单位：湖北
客户类别：星级客户
10010是否打通：否
是否二次致电10015：是
是否联系：否
升级倾向：
号码归属省：湖北
SVIP等级：
1. 问题类型:;
2. 投诉类型:其他;
3. 营业厅地址:;
4. 位置信息:;
5. 位置发生地:;
6. 投诉内容:139元的套餐宽带只有200M，太不合理</t>
  </si>
  <si>
    <t>业务规则：①客户投诉产生的原因：宽带速率问题。
②客户投诉问题核查情况及解决方案：收到贵部转办后，我司立即组织调查。经核实，客户 反馈宽带速率问题，已升级为500M，次月生效，联系无人接听，已短信告知，如有疑问可在工作时间（08:30-12:00；14:00-17:30）联系07176921001、13032700872宜昌联通投诉处理中心。如用户咨询，请前台10010话务中心代为解释，谢谢。我司于2023-10-06 14:20:38联系客户解释以上情况。
③客户问题满意度：未接通
④回单人：张婷   6921001</t>
  </si>
  <si>
    <t>TS202310052030521734</t>
  </si>
  <si>
    <t>13227279090</t>
  </si>
  <si>
    <t>龚江桦</t>
  </si>
  <si>
    <t>2023-10-06 13:35:58</t>
  </si>
  <si>
    <t xml:space="preserve">【2022年上工信部测评重保用户】【2022年上工信部测评重保用户】
高级模板内容：
投诉问题描述:用户来电称自己在最近这一周频繁收到陌生人的催债短信，自己已经设置了手机管家，但还是拦截不了，要求我方尽快处理，不然自己就报警了
骚扰类型:短信
骚扰内容:催债
骚扰时间:2023-10-05
骚扰号码:太多，无法提供具体</t>
  </si>
  <si>
    <t>业务规则：二次放号，客户反馈频繁接到骚扰短信及电话，已联系客户解释我部无法在线屏蔽，建议客户下载三方APP拦截，客户知晓，认可</t>
  </si>
  <si>
    <t>TS202310051757391420</t>
  </si>
  <si>
    <t>15671032266</t>
  </si>
  <si>
    <t>2023-10-06 14:00:33</t>
  </si>
  <si>
    <t>15671032266命中精准预判服务场景:[10015转接10010用户] 
用户再次来电反馈在我不知情的情况下给用户添加了吉祥号，已按前期工单处理结果（2019-10-25 15:29:51入网办理尾号AABB靓号，月承诺通信费用50元/月，协议期5年，到期时间2024-10-31 23:59:59，已解释产品资费内容，用户知晓，无其他补偿方案满意）（TS202310042018240626）告知用户，用户不认可，要求在线取消靓号协议，请协助，谢谢，加急</t>
  </si>
  <si>
    <t>业务规则：经核实，核实2019-10-25 15:29:51入网办理尾号AABB靓号，月承诺通信费用50元/月，协议期5年，到期时间2024-10-31 23:59:59，已解释产品资费内容，2我部无法在线解除靓号，若坚持取消可前往自营厅缴纳违约金后取消，用户知晓，满意；</t>
  </si>
  <si>
    <t>TS202310051113461717</t>
  </si>
  <si>
    <t>13227287413</t>
  </si>
  <si>
    <t>朱英菊</t>
  </si>
  <si>
    <t>2023-10-06 13:51:26</t>
  </si>
  <si>
    <t xml:space="preserve">【2022年上工信部测评重保用户】[该用户有申诉倾向，请注意受理态度，查询近三天工单记录，积极解决用户问题。] 
高级模板内容：
投诉问题描述:用户有前期工单，前台按工单解释用户不认可，称自己去了营业厅，也不能办理，要求再次处理，请后台协助，谢谢
前期工单流水号:TS202309121701061920
前期工单处理结果:收到贵部转办后，我司立即组织调查。经核实，客户反映号码销户后需将余额清退至副卡，现查询未清退成功，已告知用户可携带有效证件到厅办理余额清退，用户认可，满意
用户要求:用户要求在4小时内处理好</t>
  </si>
  <si>
    <t>业务规则：经核实，客户反映号码销户后需将余额清退至副卡，现查询未清退成功，前期已告知用户可携带有效证件到厅办理余额清退，联系客户表示已自行至营业厅办理清退，已处理好，满意。</t>
  </si>
  <si>
    <t>TS202310051216040850</t>
  </si>
  <si>
    <t>18672099147</t>
  </si>
  <si>
    <t>王小菊</t>
  </si>
  <si>
    <t>2023-10-06 15:11:12</t>
  </si>
  <si>
    <t xml:space="preserve">
高级模板内容：
投诉问题描述:用户来电称自己上个月就要求办理停机保号，但是未办理成功，解释无效
渠道名称:其他:10010
办理业务名称:停机保号
页面提示:无
用户要求:要求对本月扣费不认可，要求12小时内处理并回复</t>
  </si>
  <si>
    <t>业务规则：经核实，因停机保号规则无法满足用户使用需求。已联系客户解释说明，建议客户通过【中国联通APP】办理停机保号，考虑客户感知，申请减免本月54元月租费用，24小时内到账，此费用无法抵扣往月欠费且不可打印发票，满意。</t>
  </si>
  <si>
    <t>TS202310051122041933</t>
  </si>
  <si>
    <t>18527820800</t>
  </si>
  <si>
    <t>湖北顺丰速运有限公司</t>
  </si>
  <si>
    <t>2023-10-06 16:05:47</t>
  </si>
  <si>
    <t xml:space="preserve">
高级模板内容：
投诉问题描述:对账单有质疑
争议月份:2023年10月、2023年9月、2023年8月、2023年7月、2023年6月、2023年5月、2023年4月
争议金额:-63.9
用户要求:反馈一下，称自己每个月只需要交60元就够了，但每个月的消费都不止60元，尤其是本月，到现在为止都欠费
-63.90元，对此很不满，现用户要求核实每个月的调账50元是几号调账，并且给予回复处理，谢谢</t>
  </si>
  <si>
    <t>业务规则：经核实，因赠费规则无法满足客户使用需求，客户反映业务号码办理顺丰巴枪卡31元套餐，账单显示扣费110元，核实有50元赠费未到账，已联系客户解释说明，客户认可，满意</t>
  </si>
  <si>
    <t>TS202310041619350534</t>
  </si>
  <si>
    <t>投诉工单（2021版）&gt;&gt;移网&gt;&gt;【离网】离网（离网+拆机+销户）&gt;&gt;对销户无法复装不满</t>
  </si>
  <si>
    <t>13100622922</t>
  </si>
  <si>
    <t>谭本成</t>
  </si>
  <si>
    <t>2023-10-06 13:31:14</t>
  </si>
  <si>
    <t>高级模板内容：
投诉问题描述:用户固话已在2023-03-10 10:59:02 欠费销户 已按规则解释用户不认可！
离网类型:固话
需要复装的号码:7173900390
销户号码是否90天内:否
无法复装的原因:/
用户要求:用户强烈要求恢复使用！</t>
  </si>
  <si>
    <t>业务规则：经核实，因注销规则无法满足用户需求。查询客户号码于 2023-03-10 10:59:02 欠费销户，已联系客户解释说明，如需继续使用，可携带身份证原件至当阳市南正街自营厅办理原号重启，客户表示知晓。</t>
  </si>
  <si>
    <t>TS202310051115001743</t>
  </si>
  <si>
    <t>15090910910</t>
  </si>
  <si>
    <t>江军</t>
  </si>
  <si>
    <t>2023-10-06 09:04:42</t>
  </si>
  <si>
    <t xml:space="preserve">判断省分:其他省分
:普通消费有争议
:下一步
:套餐月费不认可
查询套餐:
:套餐月费有变化
业务办理记录:
:不认可
:其他渠道
判断省分:除甘肃贵州外
:
高级模板内容：
投诉问题描述:月租不认可 用户说上个月没有提示 预存话费享折扣优惠 档位五（次月生效24个月）-湖北政企专属到期，导致自己超出了费用，用户不认可，要求给出处理方案
争议月份:2023年10月
争议金额:215.1
用户要求:月租不认可 用户说上个月没有提示 预存话费享折扣优惠 档位五（次月生效24个月）-湖北政企专属到期，导致自己超出了费用，用户不认可，要求给出处理方案</t>
  </si>
  <si>
    <t>业务规则：客户对活动到期未自动续订不满，营业厅已明示相关规则，经核实，存量5G畅爽套餐享99元赠费（次月生效）湖北
【合约时间：2023-11-01至2024-10-31】，考虑到本月是全月扣费沟通后为用户主副卡办理预存话费享50元话费优惠（湖北），满意。</t>
  </si>
  <si>
    <t>TS202310061145351231</t>
  </si>
  <si>
    <t>18671785802</t>
  </si>
  <si>
    <t>韩文禹</t>
  </si>
  <si>
    <t>2023-10-06 15:17:12</t>
  </si>
  <si>
    <t xml:space="preserve">
高级模板内容：
投诉问题描述:用户来电称自己订购的小红书定向流量不能使用。
争议定向流量包产品名称:小红书定向流量包-9元（前向）
订购渠道:无
订购日期:2023-10-04
用户要求:用户来电称自己全国流量用完后，订购了小红书流量，使用小红书时，流量还是产生套外费用。要求查询反馈。联系电话：18671785802</t>
  </si>
  <si>
    <t>业务规则：客户反馈小红书定向流量未免流，考虑客户感知，申请退还本月流量包费用9元，24小时内到账，此费用不可打印账单发票，满意</t>
  </si>
  <si>
    <t>TS202310051444331773</t>
  </si>
  <si>
    <t>18694088589</t>
  </si>
  <si>
    <t>袁晓红</t>
  </si>
  <si>
    <t>2023-10-06 10:24:13</t>
  </si>
  <si>
    <t xml:space="preserve">判断省分:其他省分
:普通消费有争议
:下一步
:套餐月费不认可
查询套餐:
:套餐月费有变化
业务办理记录:
:不认可
:其他渠道
判断省分:除甘肃贵州外
:
高级模板内容：
投诉问题描述:用户来电反映5G套餐月费7折优惠9月到期没有通知导致这个月话费恢复成原价99元
争议月份:2023年10月
争议金额:30
用户要求:核实，处理</t>
  </si>
  <si>
    <t>业务规则：客户反馈折扣到期未提醒本月收取全月月租，已按客户要求续约49元赠费*12个月活动，次月生效，另考虑客户感知，申请退还本月折扣差价合计30元，24小时内到账，此费用不可打印账单发票，回访满意</t>
  </si>
  <si>
    <t>TS202310061404271880</t>
  </si>
  <si>
    <t>13217172632</t>
  </si>
  <si>
    <t>张利涛</t>
  </si>
  <si>
    <t>2023-10-06 15:44:32</t>
  </si>
  <si>
    <t>用户来电称自己之前参加的 5G冰激凌套餐5折（次月生效24个月）（取整）（湖北） 业务到期没有提醒不认可，要求退还中间的差价，请协助处理回复</t>
  </si>
  <si>
    <t>业务规则：客户反馈折扣到期未提醒产生扣费，考虑客户感知，申请减免23.9-10月折扣差价合计121元，24小时内到账，此费用不可打印账单发票，回访满意</t>
  </si>
  <si>
    <t>TS202310051642022074</t>
  </si>
  <si>
    <t>15072507806</t>
  </si>
  <si>
    <t>2023-10-06 10:09:47</t>
  </si>
  <si>
    <t>:卡在58%
:无结果
:
用户进线，15671017661是前号卡 ，需要更换号卡  15072507806线下办理的这个绑定到58不动了，烦请处理。谢谢。</t>
  </si>
  <si>
    <t>业务规则：需线上办理河北号码15072507806注销，现查询该卡归属河北，沟通后用户自行前往城区伍家岗中南路自有营业厅协助办理，用户知晓</t>
  </si>
  <si>
    <t>TS202310051619331479</t>
  </si>
  <si>
    <t>13094182266</t>
  </si>
  <si>
    <t>郑运刚</t>
  </si>
  <si>
    <t>2023-10-06 14:48:06</t>
  </si>
  <si>
    <t xml:space="preserve">【2022年上工信部测评重保用户】[该用户有申诉倾向，请注意受理态度，查询近三天工单记录，积极解决用户问题。] 
高级模板内容：
投诉问题描述:用户来电对上个月低消补收费200.21不认可
争议月份:2023年9月
争议金额:200.21
用户要求:用户要求后台核实是怎么回事</t>
  </si>
  <si>
    <t>业务规则：因赠费与低消互斥导致9月低消补收，因低消与赠费互斥产生补收，申请补退补收费用合计271.4元，24小时内到账，此费用不可打印账单发票，回访满意</t>
  </si>
  <si>
    <t>TS202310061054182351</t>
  </si>
  <si>
    <t>15629345831</t>
  </si>
  <si>
    <t>程启海</t>
  </si>
  <si>
    <t>2023-10-06 16:12:14</t>
  </si>
  <si>
    <t xml:space="preserve">
高级模板内容：
投诉问题描述:用户表示自己上个月要求退款后还有一个补收款不认可要求尽快联系处理谢谢
争议月份:2023年9月
争议金额:59
用户要求:用户表示自己上个月要求退款后还有一个补收款不认可要求尽快联系处理谢谢</t>
  </si>
  <si>
    <t>业务规则：用户对59元费用低消补收不满，经核实有移网低消59元（湖北）-低消融合（200M业务），沟通后为用户申请59元费用赠送至账号071703548294上，24小时内到账，此费用不可打印发票，满意</t>
  </si>
  <si>
    <t>TS202310051548110715</t>
  </si>
  <si>
    <t>18671708673</t>
  </si>
  <si>
    <t>2023-10-06 10:10:33</t>
  </si>
  <si>
    <t xml:space="preserve">
高级模板内容：
投诉问题描述:详见工单（BL202309281710280589）处理结果显示：您要求取消5G套餐月费8折优惠（立即生效24个月）活动，挽留无效，已按您要求取消，联系您表示不用改套餐，业务取消就可以了，满意。现用户称自己当时明确表示变更套餐，不愿次月再支付199元月租，用户对10月扣费不认可，要求处理
争议月份:2023年10月
争议金额:0
用户要求:要求核实回复处理</t>
  </si>
  <si>
    <t>业务规则：用户对套餐变更次月生效规则不满，考虑用户感知，申请减免本月套餐差价，合计180元，24小时到帐，此费用不可打印发票，满意。</t>
  </si>
  <si>
    <t>TS202310051332330108</t>
  </si>
  <si>
    <t>13177066009</t>
  </si>
  <si>
    <t>2023-10-06 09:05:31</t>
  </si>
  <si>
    <t xml:space="preserve">22年Q3Q4重点客户:号卡配送问题
:号卡一直未送达
:已退单
判断省分:其他省份
:
高级模板内容：
投诉问题描述:用户来电表示自己办理的订单号码：1763100360047008一直未配送，用户要求我方立马处理，请我方尽快处理谢谢
办理渠道:中国联通APP
订单号:1763100360047008  业务号码：15587999009
身份证号码:420582199512013173
用户要求:用户来电表示自己办理的订单号码：1763100360047008一直未配送，用户要求我方立马处理，请我方尽快处理谢谢</t>
  </si>
  <si>
    <t>TS202310061126440726</t>
  </si>
  <si>
    <t>15572795323</t>
  </si>
  <si>
    <t>赵隆荣</t>
  </si>
  <si>
    <t>2023-10-06 15:54:21</t>
  </si>
  <si>
    <t xml:space="preserve">
高级模板内容：
投诉问题描述:用户来电反映无法领取会员，已建议用户在联通畅视微信公众号领取，用户表示无法领取
操作渠道:联通畅视微信公众号
参加活动（套餐）名称:0元百宝箱权益
页面提示:无
用户要求:用户要求在线领取，解释无效，请协助处理，谢谢</t>
  </si>
  <si>
    <t>业务规则：用户反映0元百宝箱权益领取不成功。经核实，属出账期系统未同步，现联系用户已成功领取，满意。</t>
  </si>
  <si>
    <t>TS202310051123271986</t>
  </si>
  <si>
    <t>13227264535</t>
  </si>
  <si>
    <t>2023-10-06 13:35:02</t>
  </si>
  <si>
    <t>用户来电反馈在8.22日在营业厅提交了销户并填写了退费资料，但一直到10月份都未退费，要求核查处理，退费的银行卡号：6217855000005492608  中国银行，联系方式：15130449991</t>
  </si>
  <si>
    <t>业务规则：用户反映销户清退费用问题，经核实，因首次充值费用无法清退，现由营业厅申请权限办理清退，并添加客户微信，一周内以微信转账方式退话费余额，建议客户耐心等待，如有疑问可致电13032700872宜昌联通客服，客户满意。</t>
  </si>
  <si>
    <t>TS202310051953281151</t>
  </si>
  <si>
    <t>15549304248</t>
  </si>
  <si>
    <t>2023-10-06 10:14:13</t>
  </si>
  <si>
    <t>用户表示之前对：15549304248进行了销户，之前约定话费会通过银行卡返还，但是迟迟没有到账</t>
  </si>
  <si>
    <t>业务规则：用户反映小天卡销户退余额问题。经核实，首充话费余额98.03元不支持清退至银行卡，已请用户通过QQ邮箱1141365830@qq.com回传身份证正、反面照，我部于五个工作日内通过支付宝转账方式退费到账，用户满意。</t>
  </si>
  <si>
    <t>TS202310052152360267</t>
  </si>
  <si>
    <t>13197337999</t>
  </si>
  <si>
    <t>王真桂</t>
  </si>
  <si>
    <t xml:space="preserve">
高级模板内容：
投诉问题描述:用户反映在新疆信号不好，短时间无法解决，要求携出，解释有合约，融合，用户不愿承担违约金，要求解约解融合，携出
类型:合约  
受限产品名称:融合、两个合约
前台解释内容:·
用户要求:取消受限业务。携出</t>
  </si>
  <si>
    <t>业务规则：用户反映需解约解融合办理携出，营业厅已明示相关规则经核实用户办理花呗分期5G199元直降2000和靓号专属月承诺通信资费均并未到期，现线上无对应勾选项，经验用户前往当地自营厅协助办理，现号码有靓号低消保底200元现不支持退费，建议 用户将家人副卡纳入副卡供使用，用户知晓.(前期已人工回访，本次请转回访）</t>
  </si>
  <si>
    <t>TS202310051750201239</t>
  </si>
  <si>
    <t>13032710927</t>
  </si>
  <si>
    <t>彭文芳</t>
  </si>
  <si>
    <t>2023-10-06 15:00:15</t>
  </si>
  <si>
    <t xml:space="preserve">
高级模板内容：
投诉问题描述:用户来电称之前的套餐折扣到期了，然后没有提醒导致扣了2个月的套餐费用，用户要求退费9月和10月的差价，用户称营业员的态度也不耐烦，要求24小时内回复。
活动名称:预存话费享折扣优惠 档位三（次月生效24个月）-湖北政企专属
争议月份:2023年9月、2023年10月
争议金额:336
用户要求:尽快处理，不然要投诉，谢谢</t>
  </si>
  <si>
    <t>业务规则：用户反映折扣未提醒导致扣了2个月的套餐原价费用，营业厅已明示相关规则经核实属折扣到期未正常续订，属集团用户现客服线上无勾选项，已发区域负责人+86-18607201262于10月10日前处理完毕，经核实9-10月产生费用沟通后为用户主副卡办理预存话费享50元话费优惠（湖北），另为用户申请184.6元费用，24小时内到账，此费用不可打印发票，满意</t>
  </si>
  <si>
    <t>TS202310051719040503</t>
  </si>
  <si>
    <t>15572739581</t>
  </si>
  <si>
    <t>张国才</t>
  </si>
  <si>
    <t>2023-10-06 14:51:28</t>
  </si>
  <si>
    <t xml:space="preserve">判断省分:其他省分
:普通消费有争议
:下一步
:套餐月费不认可
查询套餐:
:套餐月费有变化
业务办理记录:
:不认可
:其他渠道
判断省分:除甘肃贵州外
:
高级模板内容：
投诉问题描述:用户来电称对自己的套餐月租不认可，称以前每月81现在249，前台解释不认可，用户要求反馈，请后台尽快处理，谢谢
争议月份:2023年10月
争议金额:249
用户要求:恢复到以前费用81</t>
  </si>
  <si>
    <t>业务规则：用户需办理预存话费享折扣优惠 档位三（立即生效24个月）-湖北政企专属业务9月已结束，现为用户办理存量5G畅爽套餐享159元赠费 湖北                         致电未接，已短信答复如需办理可联系我部，如有疑问可在工作时间（08:30-12:00；14:00 -17:30 ）联系07176921001、13032700872宜昌客服。如用户咨询，请前台 10010话务 中心代为解释，谢谢。</t>
  </si>
  <si>
    <t>TS202310041655051437</t>
  </si>
  <si>
    <t>2023-10-06 13:18:36</t>
  </si>
  <si>
    <t>主办单位：湖北
客户类别：普通客户
10010是否打通：是
是否二次致电10015：是
是否联系：否
升级倾向：
号码归属省：湖北
SVIP等级：
1. 问题类型:;
2. 投诉类型:其他;
3. 营业厅地址:;
4. 位置信息:;
5. 位置发生地:;
6. 投诉内容:反应问题1个月没有解决！！！没有给出处理结果，一味的打评价电话！
关联10010工单流水号：TS202309052217288712</t>
  </si>
  <si>
    <t>业务规则①客户基本资料：客户反映靓号合约的问题； ②②客户投诉问题核查情况及解决方案：收到贵部转办，我司立即组织核查，经核实，核查客户入网时签署月承诺通信协议消费66元/月，协议长期，2023-02-09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客户表示知晓； ④答复客户时间及客户满意度评价：根据上述核实情况，我司于2023-10-05 13:20:00联系客户满意，回单人：王晓玉、联系方式：07176921001 ⑤投诉核查关联材料：无</t>
  </si>
  <si>
    <t>TS202310050850430699</t>
  </si>
  <si>
    <t>13177091690</t>
  </si>
  <si>
    <t>冯杰</t>
  </si>
  <si>
    <t>2023-10-06 08:46:07</t>
  </si>
  <si>
    <t>主办单位：湖北
客户类别：普通客户
10010是否打通：是
是否二次致电10015：是
是否联系：是
升级倾向：无
号码归属省：湖北
SVIP等级：
客户来电表示安装电视时要收100元服务费，但是说的电视和宽带只收一次就行，自己只是分开安装就要收俩次， 客户不满，要求处理</t>
  </si>
  <si>
    <t>业务规则①客户基本资料：业务号码：13177091690、客户姓名：冯杰、套餐情况：畅爽冰激凌5G套餐99元（基础版）；客户反映IPTV安装费用问题					
②首次联系客户时间：2023-10-05 10：40:51				
③投诉核查处理情况：收到贵部转办，我司立即组织核查，经核实，用户对安装IPTV收取100元安装费用不认可，考虑客户感知，申请赠送100元话费至13177091690，24小时内到账，此费用
④答复客户时间及客户满意度评价：根据上述情况我司于2023-10-05 18：40:51联系客户解释，客户满意。回单人:宜昌客服王晓玉；联系电话：07176921001。					
⑤投诉核查关联材料：无</t>
  </si>
  <si>
    <t>TS202310052242050642</t>
  </si>
  <si>
    <t>2023-10-06 11:30:33</t>
  </si>
  <si>
    <t>主办单位：湖北
客户类别：普通客户
10010是否打通：否
是否二次致电10015：是
是否联系：否
升级倾向：
号码归属省：湖北
SVIP等级：
1. 问题类型:;
2. 投诉类型:服务质量;
3. 营业厅地址:五峰城西自有营业厅,五峰县五峰镇城关沿江东路1号（民族饭店1楼）;
4. 位置信息:石良司路;
5. 位置发生地:;
6. 投诉内容:该营业厅经理杨娇为达成个人业绩目标 ，诱导老龄用户办理电话卡，并且明确告知该号码不用之后可以不用注销，直接丢弃即可，我认为此类事件在你司不属于个类，理应对该员工做开除处理，避免后续发生此类事件
问题发生地：联通营业厅
问题类型：诱导办理业务
问题发生时间：2023-09-30 10:42</t>
  </si>
  <si>
    <t>业务规则①客户投诉产生的原因：客户反映开通号码问题。								
②客户投诉问题核查情况及解决方案：收到贵部转办后，我司立即组织调查。经核实，客户反映开通号码问题，联系客户表示已处理好，无异议，满意。
③客户问题满意度：满意。								
④回单人:宜昌客服王晓玉；联系电话：07176921001。</t>
  </si>
  <si>
    <t>TS202310051820231908</t>
  </si>
  <si>
    <t>2023-10-06 10:37:33</t>
  </si>
  <si>
    <t>#2022重保客户#主办单位：湖北
客户类别：普通客户
10010是否打通：是
是否二次致电10015：是
是否联系：否
升级倾向：
号码归属省：湖北
SVIP等级：
1. 问题类型:;
2. 投诉类型:其他问题;
3. 营业厅地址:;
4. 位置信息:;
5. 位置发生地:;
6. 投诉内容:约定9/10号退费到账，过期退费问题未处理
关联10010工单流水号：TS202309121659578494</t>
  </si>
  <si>
    <t>业务规则①客户投诉产生的原因：客户反映清退话费问题。								
②客户投诉问题核查情况及解决方案：收到贵部转办后，我司立即组织调查。经核实，经核实，客户反映号码销户后需将余额清退至副卡，现查询未清退成功，前期已告知用户可携带有效证件到厅办理余额清退，联系客户表示已自行至营业厅办理清退，已处理好，满意。								
③客户问题满意度：满意。								
④回单人:宜昌客服王晓玉；联系电话：07176921001。</t>
  </si>
  <si>
    <t>TS202310041737050021</t>
  </si>
  <si>
    <t>13207211807</t>
  </si>
  <si>
    <t>胡小磊</t>
  </si>
  <si>
    <t>2023-10-06 13:14:33</t>
  </si>
  <si>
    <t>#2022重保客户#主办单位：湖北
客户类别：首次投诉
10010是否打通：否
是否二次致电10015：是
是否联系：否
升级倾向：
号码归属省：湖北
SVIP等级：
1. 问题类型:;
2. 投诉类型:其他问题;
3. 营业厅地址:;
4. 位置信息:;
5. 位置发生地:;
6. 投诉内容:号码不能注册微信，显示已经注册过了，但是我没有注册</t>
  </si>
  <si>
    <t>业务规则①客户投诉产生的原因：客户反映无法注册微信							
②客户投诉问题核查情况及解决方案：收到贵部转办后，我司立即组织调查。经核实，因二次放号规则无法满足客户使用需求，导致客户无法注册微信，已联系客户解释说明，告知客户先进入微信登录界面选择“注册”。（若您之前在此手机上登录过微信号，且在输入帐号和密码的登录微信页面，则请您点击左上角的“取消”按钮，再选择“注册”即可），验证时会提示该手机号码已经被注册，您可以继续创建帐号或者直接登录，选择继续注册，点击“继续注册”，根据提示完成新微信号注册即可，客户表示知晓。
③客户问题满意度：满意。							
④回单人:宜昌客服王晓玉；联系电话：07176921001。</t>
  </si>
  <si>
    <t>TS202310042155301812</t>
  </si>
  <si>
    <t>071701016109</t>
  </si>
  <si>
    <t>陈仁菊</t>
  </si>
  <si>
    <t>2023-10-06 09:02:40</t>
  </si>
  <si>
    <t>用户被动办理湖北IPTV_1华为平台包月-10元/月 要求取消并退费。</t>
  </si>
  <si>
    <t>业务规则：客户对IPTV扣费规则不认可，已按客户要求取消，并申请退还22.7-23.10月费用合计160元，24小时内到账，此费用不可打印账单发票，回访满意</t>
  </si>
  <si>
    <t>BL202310061214520862</t>
  </si>
  <si>
    <t>18671796564</t>
  </si>
  <si>
    <t>何腾飞</t>
  </si>
  <si>
    <t>2023-10-06 14:12:43</t>
  </si>
  <si>
    <t>用户要求取消（ TDML卡专属亲情号码 ），前台已解释挽留，用户不认可，称前往营业厅告知无法操作取消，提及携转，请尽快回复，谢谢</t>
  </si>
  <si>
    <t>ZX202310051820192136</t>
  </si>
  <si>
    <t>13207226330</t>
  </si>
  <si>
    <t>佘克月</t>
  </si>
  <si>
    <t>2023-10-06 10:03:16</t>
  </si>
  <si>
    <t xml:space="preserve">判断省分:湖北
:失败
node_42:
:其他合约
:本地
:不认可
:
高级模板内容：
问题描述:用户来电称要求办理副卡销户，挽留无效，用户不愿去营业厅办理，要求我方协助处理 ，谢谢
第二联系方式:18671789129
销户原因:不想用了
用户要求:用户要求尽快处理，谢谢</t>
  </si>
  <si>
    <t>TS202310060905052094</t>
  </si>
  <si>
    <t>13477174856</t>
  </si>
  <si>
    <t>王方银</t>
  </si>
  <si>
    <t>2023-10-06 09:38:40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</si>
  <si>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产品类型:标准合约-存费折扣;产品名称:副卡免月租12个月（10元话费12个月）（湖北）-次月生效;产品描述:副卡免月租12个月（10元话费12个月）（湖北）-次月生效;产品ID:91001442;开始时间:2023-10-01 00:00:00;结束时间:2024-09-30 23:59:59;订购渠道:枝江市众成合作营业厅;客户确认方式:签字协议。并要求取消宽带业务 解绑主副卡关系，请核实处理。</t>
  </si>
  <si>
    <t>"业务取消①客户基本资料：业务号码：13477174856、客户姓名：王方银、套餐情况：5G副卡基本套餐(优享服务)、客户反映取消业务的问题
②首次联系客户时间：2023-10-06 09:22:57
③投诉核查处理情况：收到贵部转办，我司立即组织核查，经核实，（枝江城区营服中心）客户因携出要求取消宽带、合约及主副卡关系，挽留无效，客服部取消，现号码符合携出条件。
④答复客户时间及客户满意度评价：根据上述情况我司于2023-10-06 09:22:57联系客户解释，满意。回单人：颜晶 6921001.
⑤投诉核查关联材料：无"</t>
  </si>
  <si>
    <t>ZX202310041536010894</t>
  </si>
  <si>
    <t>071701027721</t>
  </si>
  <si>
    <t>李云龙</t>
  </si>
  <si>
    <t>2023-10-06 09:04:50</t>
  </si>
  <si>
    <t xml:space="preserve">判断省分:湖北
:被动办理宽带
:不需要
:
高级模板内容：
问题描述:用户称自己没有办理过宽带要求注销。
第二联系方式:16671757159   
销户原因:没在当地了。
用户要求:销户</t>
  </si>
  <si>
    <t>业务取消（城区校园营服中心）：用户要求取消校园宽带，挽留无效，已按用户要求取消，满意。</t>
  </si>
  <si>
    <t>ZX202310041328332478</t>
  </si>
  <si>
    <t>071700854429</t>
  </si>
  <si>
    <t>2023-10-06 14:18:28</t>
  </si>
  <si>
    <t xml:space="preserve">判断省分:湖北
:被动办理宽带
:不需要
:
高级模板内容：
问题描述:用户要求销户副卡和宽带，不愿前往营业厅，请尽快处理，1谢谢
第二联系方式:18571046332
销户原因:不需要了
用户要求:要求在线销户，请尽快处理，1谢谢</t>
  </si>
  <si>
    <t>业务取消（当阳城区 营服中心）客户要求取消宽带，副卡，未转营服维系，挽留无效，多次致电未接，无法核实具体情况，多次致电未接，已短信告知如您后期使用有任何疑问，可于工作时间（08：30-17：30）致电宜昌联通07176921001或13032700872</t>
  </si>
  <si>
    <t>ZX202310041226042094</t>
  </si>
  <si>
    <t>071700859381</t>
  </si>
  <si>
    <t>冯安静</t>
  </si>
  <si>
    <t>2023-10-06 14:20:45</t>
  </si>
  <si>
    <t xml:space="preserve">判断省分:湖北
:自己办理的宽带
:挽留失败
:不同意
:
高级模板内容：
问题描述:用户来电称不在宽带安装地居住了
第二联系方式: 15507202336
销户原因:不需要了
用户要求:要求销户宽带</t>
  </si>
  <si>
    <t>业务取消（当阳城区营服中心）：用户要求取消实装宽带，挽留无效，已核对身份信息协助取消，主副卡拆分并转资8元全国流量王套餐，次月生效，满意。</t>
  </si>
  <si>
    <t>ZX202310061110251699</t>
  </si>
  <si>
    <t>13177092116</t>
  </si>
  <si>
    <t>陈士林</t>
  </si>
  <si>
    <t>2023-10-06 16:09:13</t>
  </si>
  <si>
    <t xml:space="preserve">判断省分:湖北
:失败
node_42:
:其他合约
:异地
:不认可/无法提供相关证件
:
高级模板内容：
问题描述:现在外地不使用卡和宽带，要求在线销户，不愿到厅，请后台核实处理
第二联系方式:13262913268
销户原因:不想使用
用户要求:现在外地不使用卡和宽带，要求在线销户，不愿到厅，请后台核实处理</t>
  </si>
  <si>
    <t>业务取消（当阳乡镇营服中心）：用户要求取消实装宽带，挽留无效，已按用户要求取消，满意。</t>
  </si>
  <si>
    <t>ZX202310041750031912</t>
  </si>
  <si>
    <t>071700809918</t>
  </si>
  <si>
    <t>彭芹</t>
  </si>
  <si>
    <t>2023-10-06 09:05:32</t>
  </si>
  <si>
    <t>#2022重保客户#表示人在外地，要求把宽带取消，尽快处理并回复</t>
  </si>
  <si>
    <t>业务取消（当阳政企）：用户要求取消实装宽带，挽留无效，已按用户要求取消，满意。</t>
  </si>
  <si>
    <t>ZX202310061228442283</t>
  </si>
  <si>
    <t>071703173807</t>
  </si>
  <si>
    <t>张海</t>
  </si>
  <si>
    <t>2023-10-06 14:24:48</t>
  </si>
  <si>
    <t xml:space="preserve">判断省分:湖北
:自己办理的宽带
:挽留失败
:不同意
:
高级模板内容：
问题描述:用户来电表示宽带不使用了，想要办理销户，已经去营业厅把设备退掉了可是说的，要三 五个工作日处理，用户表示不认可，要求尽快取消，表示不处理，就投诉
第二联系方式:18527303913
销户原因:不使用了
用户要求:用户来电表示宽带不使用了，想要办理销户，已经去营业厅把设备退掉了可是说的，要三 五个工作日处理，用户表示不认可，要求尽快取消，表示不处理，就投诉</t>
  </si>
  <si>
    <t>业务取消（西陵 营服中心）客户要求取消宽带，未转营服维系，挽留无效，客服部已操作取消，满意。</t>
  </si>
  <si>
    <t>ZX202310041307002338</t>
  </si>
  <si>
    <t>16671729711</t>
  </si>
  <si>
    <t>2023-10-06 09:02:22</t>
  </si>
  <si>
    <t xml:space="preserve">[65岁以上老人] 判断省分:湖北
:失败
node_42:
:无合约/简单合约
:其他套餐
:异地
:不认可/无法提供相关证件
:
高级模板内容：
问题描述:称光猫已经已交了。前期反映过，让在反馈。
第二联系方式:13702886619
销户原因:在外地
用户要求:要求在线处理销户。烦请核实回复谢谢</t>
  </si>
  <si>
    <t>业务取消（夷陵城区 营服中心）客户要求取消宽带，未营服维系，联系客户表示暂不操作取消，保底继续使用，满意。</t>
  </si>
  <si>
    <t>ZX202310051023381272</t>
  </si>
  <si>
    <t>071701034023</t>
  </si>
  <si>
    <t>田立勋</t>
  </si>
  <si>
    <t>2023-10-06 14:11:55</t>
  </si>
  <si>
    <t xml:space="preserve">判断省分:湖北
:被动办理宽带
:不需要
:
高级模板内容：
问题描述:用户来电要求取消宽带，前往营业厅告知有合约无法取消，用户要求取消合约销户。
第二联系方式:18694098392   
销户原因:自己未安装
用户要求:用户来电要求取消宽带，前往营业厅告知有合约无法取消，用户要求取消合约销户。</t>
  </si>
  <si>
    <t>业务取消（长阳城区）：用户要求取消低消宽带，挽留无效，已取消成功，满意。</t>
  </si>
  <si>
    <t>ZX202310051612241177</t>
  </si>
  <si>
    <t>071700050599</t>
  </si>
  <si>
    <t>2023-10-06 14:14:29</t>
  </si>
  <si>
    <t>#2022重保客户#用户要求注销宽带，挽留失败，告知要持身份证和光猫设备前往联通自营厅办理，用户不愿意，坚持要求线上销户，请协助处理</t>
  </si>
  <si>
    <t>业务取消（政企客户服务中心）客户要求取消宽带，未转营服维系，联系客户表示暂不操作取消，保留继续使用，满意。</t>
  </si>
  <si>
    <t>ZX202310060900560719</t>
  </si>
  <si>
    <t>071700106917</t>
  </si>
  <si>
    <t>彭传英</t>
  </si>
  <si>
    <t>2023-10-06 15:57:31</t>
  </si>
  <si>
    <t xml:space="preserve">【2022年上工信部测评重保用户】判断省分:湖北
:自己办理的宽带
:挽留失败
:不同意
:
高级模板内容：
问题描述:用户来电要求取消宽带和副卡赠送活动以及解除主副卡，已挽留以及解释告知营业厅咨询办理，用户不认可，
第二联系方式:/
销户原因:不想用
用户要求:要求在线取消宽带和副卡赠送活动以及解除主副卡，提及投诉，未告知具体渠道，加急</t>
  </si>
  <si>
    <t>业务取消（枝江城区营服中心）：客户因携出要求取消宽带、合约及主副卡关系，挽留无效，客服部取消，现号码符合携出条件。</t>
  </si>
  <si>
    <t>ZX202310041120291596</t>
  </si>
  <si>
    <t>071701070365</t>
  </si>
  <si>
    <t>夏红梅</t>
  </si>
  <si>
    <t>2023-10-06 09:03:12</t>
  </si>
  <si>
    <t xml:space="preserve">判断省分:湖北
:被动办理宽带
:不需要
:
高级模板内容：
问题描述:用户没有办理过宽带 要求线上协助销户，
第二联系方式:15587907620
销户原因:自己没有办理过宽带
用户要求:要求销户</t>
  </si>
  <si>
    <t>业务取消（枝江乡镇）客户要求取消宽带，未转营服维系，虚拟宽带，客户号码欠费，无法操作取消，已告知用户需交清欠费后办理销户，用户认可满意</t>
  </si>
  <si>
    <t>TS202310060946240556</t>
  </si>
  <si>
    <t>071700814279</t>
  </si>
  <si>
    <t>陈昌权</t>
  </si>
  <si>
    <t>2023-10-06 13:41:56</t>
  </si>
  <si>
    <t>高级模板内容：
投诉问题描述:宽带无法销户
销户渠道:营业厅
无法销户原因:登记并等待电话通知
用户要求:需要半小时内回电处理，进行线上的销户。</t>
  </si>
  <si>
    <t>业务取消（当阳城区）：用户要求注销宽带，挽留无效，已协助取消宽带并按用户要求拆分主副卡，满意。</t>
  </si>
  <si>
    <t>TS202310060946430564</t>
  </si>
  <si>
    <t>15549380955</t>
  </si>
  <si>
    <t>刘著华</t>
  </si>
  <si>
    <t>2023-10-06 17:25:30</t>
  </si>
  <si>
    <t xml:space="preserve">
高级模板内容：
投诉问题描述:用户来电要求将主卡下副卡全部移除，前台推荐营业厅，用户不认可。
办理渠道:营业厅 
无法办理原因:用户不愿前往营业厅
用户要求:要求将主卡下副卡全部移除，并要求在今天12点前联系办理</t>
  </si>
  <si>
    <t>业务取消（当阳乡镇 营服中心）客户要求解绑主副卡，未转营服维系，挽留无效，客服部已操作解绑， 15586355733  15697279096  15549380062 三个副卡已按客户要求办理销户，满意。</t>
  </si>
  <si>
    <t>BL202310051439081427</t>
  </si>
  <si>
    <t>2023-10-06 14:15:41</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</si>
  <si>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;产品ID:91015059;开始时间:2021-09-01 00:00:00;结束时间:2024-08-31 23:59:59;订购渠道:枝江新时空合作厅(自建他营);客户确认方式:无。
用户要求取消招联分期5G159元直降1400（社会渠道36期）（湖北）我处挽留无效 表示已去枝江团结路营业厅无法取消 要求在线办理 请协助处理 联系：15549270626</t>
  </si>
  <si>
    <t>TS202310051443241752</t>
  </si>
  <si>
    <t>18671440076</t>
  </si>
  <si>
    <t>罗万兵</t>
  </si>
  <si>
    <t>2023-10-06 16:27:10</t>
  </si>
  <si>
    <t>主办单位：湖北
客户类别：星级客户
10010是否打通：否
是否二次致电10015：是
是否联系：否
升级倾向：
号码归属省：湖北
SVIP等级：
1. 问题类型:;
2. 投诉类型:其他问题;
3. 营业厅地址:;
4. 位置信息:;
5. 位置发生地:;
6. 投诉内容:取消宽带网，取消网龄计划合约，不要给我乱加业务。差评，我用不了这么多话费，改19元月租</t>
  </si>
  <si>
    <t>业务取消（西陵营服中心）
①客户投诉产生的原因：用户反馈取消实装宽带和网龄计划合约的问题
②客户投诉问题核查情况及解决方案：收到贵部转办后，我司立即组织调查。经核实，用户要求取消实装宽带和网龄计划合约，挽留无效，已核对身份信息协助取消，并按用户要求主副卡拆分，转资福多多29元（湖北），次月生效，满意。
③客户问题满意度：满意
④回单人：潘娥、联系方式：07176921001"</t>
  </si>
  <si>
    <t>TS202310051340440310</t>
  </si>
  <si>
    <t>18671789096</t>
  </si>
  <si>
    <t>赵吴波</t>
  </si>
  <si>
    <t>2023-10-06 16:08:46</t>
  </si>
  <si>
    <t>#2022重保客户#主办单位：湖北
客户类别：星级客户
10010是否打通：否
是否二次致电10015：是
是否联系：否
升级倾向：
号码归属省：湖北
SVIP等级：
1. 问题类型:;
2. 投诉类型:其他问题;
3. 营业厅地址:;
4. 位置信息:;
5. 位置发生地:;
6. 投诉内容:没装过宽带，客服说有一条宽带，要求立刻取消</t>
  </si>
  <si>
    <t>业务取消（夷陵城区营服中心）
①客户投诉产生的原因：用户要求取消实装宽带问题，
②客户投诉问题核查情况及解决方案：收到贵部转办后，我司立即组织调查。经核实，用户要求实装宽带，挽留无效，已核对身信息协助取消，满意。
③客户问题满意度：满意
④回单人：潘娥、联系方式：07176921001</t>
  </si>
  <si>
    <t>TS202310051530060330</t>
  </si>
  <si>
    <t>13177093462</t>
  </si>
  <si>
    <t>谭进成</t>
  </si>
  <si>
    <t>2023-10-06 16:20:38</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</si>
  <si>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用户表示号码下绑定的宽带和监控要销户，老人年纪大了，不需要了，无法到县城营业厅销户，要求尽快处理，请协助处理</t>
  </si>
  <si>
    <t>业务取消：
①客户投诉产生的原因：合约限制办理携转不成功。
②客户投诉问题核查情况及解决方案：收到贵部转办后，我司立即组织调查。经核实，远安城区营服，客户要求注销实装宽带及监控，联系机主表示暂不取消，保留使用，回访满意。我司于2023-10-05 16:40:38联系客户解释以上情况。
③客户问题满意度：满意
④回单人：张婷  6921001</t>
  </si>
  <si>
    <t>BL202310050957151885</t>
  </si>
  <si>
    <t>18671726433</t>
  </si>
  <si>
    <t>黎文来</t>
  </si>
  <si>
    <t>2023-10-06 09:09:59</t>
  </si>
  <si>
    <t xml:space="preserve">查询增值业务:
合约信息查询:
系统未查询到产品信息/非用户咨询的产品
查询优惠产品信息:
:无确认方式
:客户不了解此业务，要求取消或投诉
:不接受
:附属产品
:退订失败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 00:00:00;结束时间:2024-09-30 23:59:59;订购渠道:宜都新时空手机世界宜都店合作厅;客户确认方式:无。
用户来电要求取消   预存1元得盲盒24个月-次月生效-湖北宜昌，前台通过移网合约取消，提示获取费用异常全国工号不允许受理包含收退费的解约业务！退订失败，请协助取消，请处理</t>
  </si>
  <si>
    <t>业务取消（宜都城区）预存1元得盲盒24个月，挽留失败，省份客服已取消，满意</t>
  </si>
  <si>
    <t>TS202310051232561241</t>
  </si>
  <si>
    <t>071700904844</t>
  </si>
  <si>
    <t>冯晓霞</t>
  </si>
  <si>
    <t>2023-10-06 13:38:59</t>
  </si>
  <si>
    <t xml:space="preserve">
高级模板内容：
投诉问题描述:用户称不知情办理了宽带，对宽带不认可
业务名称:畅越冰激凌融合5G套餐300M宽带（湖北）
争议月份:2021年11月
争议金额:0
办理渠道:/
前台是否取消:未取消
是否承诺退费:否
用户要求:用户要求核实清楚办理的情况</t>
  </si>
  <si>
    <t>业务取消（西陵营服中心）：虚装宽带销户，挽留无效，客服部取消，满意。</t>
  </si>
  <si>
    <t>ZX202310051924392424</t>
  </si>
  <si>
    <t>咨询工单（2021版）&gt;&gt;业务信息&gt;&gt;同证件号码查询</t>
  </si>
  <si>
    <t>18507206667</t>
  </si>
  <si>
    <t>赵云飞</t>
  </si>
  <si>
    <t>2023-10-06 09:18:17</t>
  </si>
  <si>
    <t>1、用户来电提及工信部查询名下联通号码有两张，前台解释查询步骤，用户认可，因提及工信部，故记此单，联系电话：18507206667</t>
  </si>
  <si>
    <t>ZX202310051647061457</t>
  </si>
  <si>
    <t>咨询工单（2021版）&gt;&gt;业务信息&gt;&gt;归属地/号段归属运营商</t>
  </si>
  <si>
    <t>15672498790</t>
  </si>
  <si>
    <t>杨浩</t>
  </si>
  <si>
    <t>2023-10-06 10:06:29</t>
  </si>
  <si>
    <t>用户来电称要求更改归属地，前台解释，用户称要求提建议更改归属地，谢谢</t>
  </si>
  <si>
    <t>ZX202310051559421084</t>
  </si>
  <si>
    <t>13032742410</t>
  </si>
  <si>
    <t>雷华</t>
  </si>
  <si>
    <t>2023-10-06 17:22:21</t>
  </si>
  <si>
    <t>【2022年上工信部测评重保用户】用户来电要求查询是否有流量、分钟数免费升级活动，烦请协助处理，谢谢</t>
  </si>
  <si>
    <t>业务咨询：用户咨询0元提速1000M提速服务，经核实现线上无对应勾选项，建议用户前往自营厅咨询协助办理，用户知晓</t>
  </si>
  <si>
    <t>BL202310051059050534</t>
  </si>
  <si>
    <t>071704577496</t>
  </si>
  <si>
    <t>李爱民</t>
  </si>
  <si>
    <t>2023-10-06 09:09:05</t>
  </si>
  <si>
    <t xml:space="preserve">用户反馈:APP无法语音对讲
确定具体故障:用户不会操作
指引用户设置:不认可/还是不行
:用户不会操作联通看家app不会使用 前台引导用户操作用户依旧不会 请协助 </t>
  </si>
  <si>
    <t>业务咨询：用户反映联通看家app，经核实用户不会使用监控，已发区域负责人15672514150，协助于10月10日前处理，用户知晓。</t>
  </si>
  <si>
    <t>TS202310051854400066</t>
  </si>
  <si>
    <t>13177062630</t>
  </si>
  <si>
    <t>周金莲</t>
  </si>
  <si>
    <t>2023-10-06 10:10:14</t>
  </si>
  <si>
    <t>13177062630命中精准预判服务场景:[65岁以上老人] 
用户反映自己无法正常接听电话，但是能打出去，要求我方处理。</t>
  </si>
  <si>
    <t>TS202310061136220984</t>
  </si>
  <si>
    <t>13997723852</t>
  </si>
  <si>
    <t>董方艳</t>
  </si>
  <si>
    <t>2023-10-06 15:45:27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</si>
  <si>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:符合办理条件
请判断是否是联通小号资费:不是
当月是否清卡重用:是
:任何地方都无法拨打或接听
:用户称把卡插在某一个手机上无法正常使用，其他手机可以正常用以及其他卡都可以正常使用，建议用户查看手机设置或者是否手机有问题，用户不认可，认为是我方原因，要求我方核实处理</t>
  </si>
  <si>
    <t>终端使用：客户反映无法使用上网业务。经核实上网功能正常，已为您重新刷新上网功能，请您关机重启再试，若未恢复请更换到其它手机中测试或到联通营业厅检测，满意。</t>
  </si>
  <si>
    <t>TS202310051443181750</t>
  </si>
  <si>
    <t>13040992922</t>
  </si>
  <si>
    <t>杜芳</t>
  </si>
  <si>
    <t>2023-10-06 10:25:18</t>
  </si>
  <si>
    <t xml:space="preserve">判断省份:湖北
:移网无法上网
:手机移动数据
获取入参:
获取历史工单:无历史工单
:下一步
移网一键诊断结果:1.用户状态是否正常：.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:客户来电表示自己前边已经来电进行刷新重启，但是还是没有恢复，要求我处记录反馈处理，加急，请协助处理，谢谢</t>
  </si>
  <si>
    <t>TS202310061422122308</t>
  </si>
  <si>
    <t>13207229387</t>
  </si>
  <si>
    <t>周惠红</t>
  </si>
  <si>
    <t>2023-10-06 16:36:13</t>
  </si>
  <si>
    <t xml:space="preserve">
高级模板内容：
投诉问题描述:用户来电称返了三个月费用，本月为什么就欠费了，已解释不认可，用户称8月不应该扣费，请处理
争议月份:2023年8月
争议金额:-1
用户要求:账详单不清晰，请后台核实费用问题，用户要求反馈</t>
  </si>
  <si>
    <t>终端使用：前期客户反映无法使用一号双终端业务。经核实，功能正常，不排除为终端设置问题。现用户人在异地暂无法前往营业厅，用户反映8月电话未使用，现考虑到用户使用感知为用户申请74元费用，此费用不可打印发票，用户知晓。</t>
  </si>
  <si>
    <t>TS202310051438271629</t>
  </si>
  <si>
    <t>18671742906</t>
  </si>
  <si>
    <t>易姣姣</t>
  </si>
  <si>
    <t>2023-10-06 14:28:13</t>
  </si>
  <si>
    <t>用户来电称18671742906这个号码打电话打陌生号码就是提示：您的手机卡存在安全风险无法拨打出去，打亲朋好友的电话就可以拨打，要求核查处理  联系电话：18671742906  第二联系电话：15848583980</t>
  </si>
  <si>
    <t>终端使用：用户反映18671742906这个号码打电话打陌生号码就是提示：您的手机卡存在安全风险无法拨打出去，经核实现号码属正常开通态，沟通后用户自行前往营业厅协助处理，用户知晓</t>
  </si>
  <si>
    <t>TS202310060908312169</t>
  </si>
  <si>
    <t>17671346100</t>
  </si>
  <si>
    <t>梁文智</t>
  </si>
  <si>
    <t>2023-10-06 16:05:51</t>
  </si>
  <si>
    <t xml:space="preserve">:eSIM有信息(有附卡）
:状态正常
:
高级模板内容：
投诉问题描述:用户称一号双终端手表无法上网，其他正常，请处理
用户类型:一号双终端 
开始时间:2023-10-06
手表品牌:华为</t>
  </si>
  <si>
    <t>终端使用：用户反映一号双终端无法上网，经核实，已核查系统绑定关系正常，不排除为终端不支持，建议用户方便时携带手表前往联通自营厅咨询处理，用户同意。</t>
  </si>
  <si>
    <t>TS202310041749050307</t>
  </si>
  <si>
    <t>15671078281</t>
  </si>
  <si>
    <t>吴振涛</t>
  </si>
  <si>
    <t>2023-10-06 13:21:06</t>
  </si>
  <si>
    <t>主办单位：湖北
客户类别：首次投诉
10010是否打通：是
是否二次致电10015：是
是否联系：否
升级倾向：
号码归属省：湖北
SVIP等级：
1. 问题类型:;
2. 投诉类型:其他问题;
3. 营业厅地址:;
4. 位置信息:;
5. 位置发生地:;
6. 投诉内容:网络卡，刷视频卡顿，打游戏掉网，一直都卡</t>
  </si>
  <si>
    <t>终端使用①客户投诉产生的原因：客户反映上网慢问题。									
②客户投诉问题核查情况及解决方案：收到贵部转办后，我司立即组织调查。经核实，客户反映上网慢，多次致电未接，已短信告知如您后期使用有任何疑问，可于工作时间（08：30-17：30）致电宜昌联通07176921001或13032700872					
③客户问题满意度：未联系上。									
④回单人:宜昌客服王晓玉；联系电话：07176921001。</t>
  </si>
  <si>
    <t>ZHX202310050952090381</t>
  </si>
  <si>
    <t>18674257208</t>
  </si>
  <si>
    <t>潘红</t>
  </si>
  <si>
    <t>2023-10-07 15:38:44</t>
  </si>
  <si>
    <t>用户反馈：:各渠道人员服务、态度问题
告知联通对服务质量的重视，再次解释安抚并致歉:不认可仍要投诉
用户要投诉的人员：:热线客服
判断省分:湖北
:
用户来电反应要投诉工号26109的热线客户，投诉客户业务不熟悉，忽悠用户，已做解释客户不认可，并要求后台48小时回电，请协助处理谢谢!</t>
  </si>
  <si>
    <t>TS202310070910090989</t>
  </si>
  <si>
    <t>15571768553</t>
  </si>
  <si>
    <t>吴兵</t>
  </si>
  <si>
    <t>2023-10-07 11:18:32</t>
  </si>
  <si>
    <t xml:space="preserve">
高级模板内容：
投诉问题描述:用户反映办卡时工作人员说副卡免费，但现在收取十元一张，只有一张有赠费了，前台解释无效
业务名称:畅越冰激凌5G套餐129元
宣传渠道:营业厅
宣传内容:办卡时工作人员说副卡免费
实际情况:但现在收取十元一张，只有一张有赠费了
用户要求:用户要求核实处理</t>
  </si>
  <si>
    <t>工作差错：（维系挽留）宜昌宜都维系团队，副卡AA，查询工作人员仅续费一张副卡，现已将另外2张更改0元副卡，次月生效，减免本月产生功能费用20元，主卡办理预存享20元赠费，立即到账，此费用无法抵扣往月欠费及打印发票，满意</t>
  </si>
  <si>
    <t>TS202310061724281877</t>
  </si>
  <si>
    <t>13235629622</t>
  </si>
  <si>
    <t>赵艳丽</t>
  </si>
  <si>
    <t>2023-10-07 10:12:24</t>
  </si>
  <si>
    <t xml:space="preserve">22年Q3Q4重点客户判断省分:其他省分
:电话营销争议
:不认可
判断省分:湖北
:移网电话营销费用争议（套餐资费/融合宽带/副卡功能费类除外）
:不认可
:大于500元
:
高级模板内容：
是否10016外呼:不记得
电话外呼号码:无
渠道名称:无
反应问题涉及场景:未经同意订购业务
产品名称:加油包19元10GB（立即生效）
争议月份:2023年7月、2023年8月、2023年9月、2023年10月
是否承诺退费:否
承诺退费金额:0
是否取消业务（如取消失败，需加上系统报错的提示）:否
是否需要回复:是
用户要求:用户不愿退费，称你说开就开，你说退费就要退费，要求退还3倍，并且赔偿。</t>
  </si>
  <si>
    <t>电话营销-开通争议：上海航动，加油包19元10GB（立即生效）AA。用户反映被动办理流量包问题，经核实未用户知晓同意后办理，现用户要求取消并退费，已播放办理录音用户认可，已取消并申请减免7-10月费用76元，24小时内赠费到账，不可打印发票，满意</t>
  </si>
  <si>
    <t>TS202310061930381909</t>
  </si>
  <si>
    <t>13207203368</t>
  </si>
  <si>
    <t>黄代</t>
  </si>
  <si>
    <t>2023-10-07 13:35:11</t>
  </si>
  <si>
    <t xml:space="preserve">判断省分:其他省分
:普通消费有争议
:下一步
:套餐月费不认可
查询套餐:
:套餐月费有变化
业务办理记录:
:不认可
:其他渠道
判断省分:除甘肃贵州外
:
高级模板内容：
投诉问题描述:号码是自己父亲的，现在父亲有事手机和卡都不在用，要求退本月的月租并取消炫彩通信助理包- 云盘版（立即生效）-湖北-10元业务
争议月份:2023年10月
争议金额:144
用户要求:要求退本月的月租并取消炫彩通信助理包- 云盘版（立即生效）-湖北-10元业务</t>
  </si>
  <si>
    <t>电话营销-开通争议：上海航动，炫彩通信助理包- 云盘版AA。用户反映未订购此业务，经核实，23年7月通过电话营销方式推荐用户办理，已取消并申请退还23.7-10月扣费35元，此费用不可打印发票，满意。</t>
  </si>
  <si>
    <t>ZX202310061433210614</t>
  </si>
  <si>
    <t>071701060875</t>
  </si>
  <si>
    <t>黄婉</t>
  </si>
  <si>
    <t>2023-10-07 09:34:25</t>
  </si>
  <si>
    <t xml:space="preserve">【2022年上工信部测评重保用户】判断省分:湖北
:被动办理宽带
:不需要
:
高级模板内容：
问题描述:不知情办理宽带
第二联系方式:15572797765   
销户原因:不知情
用户要求:取消这条宽带，以及低消</t>
  </si>
  <si>
    <t>电话营销-开通争议：宜昌融诚通信服务有限责任公司，低消59元宽带300M主产品AA。用户反映低消59元宽带300M主产品问题，经核实电话营销推荐办理，24小时内已取消，客户满意</t>
  </si>
  <si>
    <t>ZX202310051139061892</t>
  </si>
  <si>
    <t>071701066244</t>
  </si>
  <si>
    <t>陈国飞</t>
  </si>
  <si>
    <t>2023-10-07 09:08:56</t>
  </si>
  <si>
    <t xml:space="preserve">判断省分:湖北
:被动办理宽带
:不需要
:
高级模板内容：
问题描述:&gt;销户/退网（含预约拆机）
第二联系方式:19171715691
销户原因:用户表示未办理过也不需要
用户要求:用户要求立马取消宽带，并退还前期宽带费用</t>
  </si>
  <si>
    <t>电话营销-开通争议：宜昌融诚通信服务有限责任公司，低消虚拟宽带AA。客户反映被动开通低消虚拟宽带问题，经核实，昌融诚通信服务有限责任公司于2021-12-06 15:43:18通过电话营销方式推荐客户办理低消虚拟宽带。现联系客户解释说明，已取消，考虑客户使用感知，退还21.12-23.10月低消费用，于次7日前到帐，此费用不可打印发票，满意。</t>
  </si>
  <si>
    <t>TS202310061007271089</t>
  </si>
  <si>
    <t>15549281685</t>
  </si>
  <si>
    <t>胡珊</t>
  </si>
  <si>
    <t>2023-10-07 13:52:28</t>
  </si>
  <si>
    <t xml:space="preserve">
高级模板内容：
投诉问题描述:用户再次来电表示自己每个月的话费都不对，表示自己之前每个月都是70多一个月，自己查询到每个月都是100多，表示前期也有反馈这个问题，说的是要退还费用，表示现在还没有处理，请后台尽快协助处理
争议月份:2023年3月、2023年4月、2023年5月、2023年6月、2023年7月、2023年8月、2023年9月、2023年10月
争议金额:1
用户要求:用户再次来电表示自己每个月的话费都不对，表示自己之前每个月都是70多一个月，自己查询到每个月都是100多，表示前期也有反馈这个问题，说的是要退还费用，表示现在还没有处理，请后台尽快协助处理，并表示之前也有反馈过被无故办理 花呗分期30元千兆提速包直降600元（社会渠道24期）（湖北） ，现在取消了花呗还一直在扣取费用，要求尽快解决</t>
  </si>
  <si>
    <t>电话营销-开通争议： 湖北精英盛华信息科技有限公司(宜昌) ，家庭群组化副卡10G省内流量。用户反映副卡扣费问题，经核实， 湖北精英盛华信息科技有限公司(宜昌) 于2023-02-07 16:47:05通过电话营销方式推荐办理此业务时取消副卡免月租优惠导致，现申请退23.3-9月副卡扣费合计70元，24小时到账，此费用不抵扣往月欠费及打印发票，宜都陆城名都自营厅已于2023-09-08 09:34:55办理赠费活动，10月生效，满意。</t>
  </si>
  <si>
    <t>TS202310061757440225</t>
  </si>
  <si>
    <t>2023-10-07 13:40:55</t>
  </si>
  <si>
    <t xml:space="preserve">
高级模板内容：
投诉问题描述:前期工单（TS202310051846532432）对处理结果不满意，要求退现金，多次解释不认可，请协助处理
活动名称:承诺退费
争议月份:2023年9月
争议金额:240
用户要求:要求退现金，多次解释不认可，请协助处理</t>
  </si>
  <si>
    <t>电话营销-开通争议：前期拓见科技(深圳)有限公司武汉分公司(宜昌) 业务名称：低消59元宽带300M主产品 AA。客户反映被动开通低消宽带，经核实，拓见于2021-09-22 11:30:16通过电话营销方式推荐客户办理，为客户同意后办理。现联系客户解释说明，宽带免费赠送1年，系统有返费，但因办理为低消送宽带故产生补收费，现申请减免2023.4-2023.9月低消补收费用240元于次月7日前到账，此费用不可打印账单发票，已取消低消活动，查询240元赠费已于2023-10-06 12:47:04到账成功现有230.71元未被触发使用，现用户对云加速5G畅玩加油包(湖北)，本次考虑用户使用感知为用户申请5元费用，24小时内到账，此费用不可打印发票， 用户满意。</t>
  </si>
  <si>
    <t>TS202310061738552277</t>
  </si>
  <si>
    <t>071701031592</t>
  </si>
  <si>
    <t>曾祥桂</t>
  </si>
  <si>
    <t>2023-10-07 14:40:18</t>
  </si>
  <si>
    <t>22年Q3Q4重点客户
高级模板内容：
问题描述:自己没有办理宽带，要求线上销户，并退其产生的所有费用
第二联系方式:15572779205
销户原因:不知情办理
用户要求:要求线上销户，并退其产生的所有费用</t>
  </si>
  <si>
    <t>电话营销-开通争议：宜昌融诚通信服务有限责任公司，低消39元宽带200M主产品AA，经核实，于2021年11月过电话营销方式推荐客户办理，现联系客户解释不认可，出于服务角度，退还21.10-23.10月费用合计102元，11月5日前到账，此费用不可打印发票；用户订购产品名称腾讯-穿越火线-包月-15元，产品代码为98177，订购时间，取消时间为23年10月，15元/月，合计扣费13个月，累计产生费用合计195元，订购方式为集团统一认证平台” 短信验证码，有二次确认过程，不存在订购违规现象。考虑用户使用感知，网站方已取消屏蔽并于三个工作日内退费195元到账，此费用不可抵扣往月欠费及打印发票，满意。</t>
  </si>
  <si>
    <t>BL202310061312261713</t>
  </si>
  <si>
    <t>13032735721</t>
  </si>
  <si>
    <t>张欣龙</t>
  </si>
  <si>
    <t>2023-10-07 09:49:28</t>
  </si>
  <si>
    <t>用户来电称要求取消2I承诺低消39元宽带优惠产品 (立即生效)，并要求退还9月产生的扣费19.9</t>
  </si>
  <si>
    <t>电话营销-开通争议：宜昌融诚通信服务有限责任公司，2I承诺低消39元宽带优惠产品 (立即生效)AA，致电未接，已短信答复如需办理可联系我部，如有疑问可在工作时间（08:30-12:00；14:00 -17:30 ）联系07176921001、13032700872宜昌客服。如用户咨询，请前台 10010话务 中心代为解释，谢谢。</t>
  </si>
  <si>
    <t>BL202310071613230604</t>
  </si>
  <si>
    <t>2023-10-07 17:05:01</t>
  </si>
  <si>
    <t>用户要求屏蔽10016外呼，要求我方尽快处理</t>
  </si>
  <si>
    <t>BL202310062007292215</t>
  </si>
  <si>
    <t>13085165356</t>
  </si>
  <si>
    <t>2023-10-07 09:32:47</t>
  </si>
  <si>
    <t xml:space="preserve">【2022年上工信部测评重保用户】用户反馈：:10016营销问题
属于：:要求禁呼屏蔽10016
判断省分:湖北
:办理失败
:</t>
  </si>
  <si>
    <t>BL202310061545571449</t>
  </si>
  <si>
    <t>13197335551</t>
  </si>
  <si>
    <t>韩海军</t>
  </si>
  <si>
    <t>2023-10-07 10:08:48</t>
  </si>
  <si>
    <t xml:space="preserve">用户反馈：:10016营销问题
属于：:要求禁呼屏蔽10016
判断省分:湖北
:办理失败
:用户来电要求屏蔽号码：13197335551\13032711701\15671050351\13098405551\13032719928的10016外呼以及所有营销电话 ，用户称是老年人在使用手机，不需要营销，请核实处理，谢谢</t>
  </si>
  <si>
    <t>电话营销-屏蔽：已为用户屏蔽10016电话营销，满意。</t>
  </si>
  <si>
    <t>BL202310071126041130</t>
  </si>
  <si>
    <t>13197345795</t>
  </si>
  <si>
    <t>朱慧敏</t>
  </si>
  <si>
    <t>2023-10-07 16:47:38</t>
  </si>
  <si>
    <t xml:space="preserve">
高级模板内容：
需区域二线受理的业务:增加发票可打额度（甘、川、渝、湖、新、陕、云、宁）
需开具发票的月份:2023年9月
发票类型:月结发票
涉及需增加的发票差额:31.19</t>
  </si>
  <si>
    <t>TS202310061616060100</t>
  </si>
  <si>
    <t>15572730233</t>
  </si>
  <si>
    <t>吴笛</t>
  </si>
  <si>
    <t>2023-10-07 11:04:39</t>
  </si>
  <si>
    <t>主办单位：湖北
客户类别：普通客户
10010是否打通：否
是否二次致电10015：是
是否联系：否
升级倾向：
号码归属省：湖北
SVIP等级：
1. 问题类型:;
2. 投诉类型:其他问题;
3. 营业厅地址:;
4. 位置信息:;
5. 位置发生地:;
6. 投诉内容:在中国联通app上抽奖，中了三个500M流量，兑换时要求填写验证码，手机号就是本机号码，离谱的是验证码重发时间是300秒，硬生生等了五分钟，也没收到短信，你们倒底是几个意思？不想给就别搞什么活动，抽中又兑换不了，什么玩意儿？？？</t>
  </si>
  <si>
    <t>电子渠道：①客户投诉产生的原因：中了三个500M流量，兑换时要求填写验证码时出问题。 
②客户投诉问题核查情况及解决方案：收到贵部转办后，我司立即组织调查。用户反映三个500M流量，兑换时未成功，现为用户赠送5G流量供本月使用，用户知晓。我司2023-10-07 15:43:49联系客户解释。
③客户问题满意度：一般。 
④回单人：田群、联系方式：07176921001</t>
  </si>
  <si>
    <t>TS202310061415302138</t>
  </si>
  <si>
    <t>15587993879</t>
  </si>
  <si>
    <t>刘镇</t>
  </si>
  <si>
    <t>2023-10-07 09:04:12</t>
  </si>
  <si>
    <t xml:space="preserve">
高级模板内容：
投诉问题描述:用户来电反映，自己前往联通畅视领取权益，页面显示已使用。要求处理。
操作渠道:微信公众号“联通畅视”-百宝箱
参加活动（套餐）名称:0元百宝箱权益12个月立即生效-湖北
页面提示:已使用
用户要求:要求处理</t>
  </si>
  <si>
    <t>电子渠道：微厅。客户反映微厅/无法领取会员业务，经核实，属手厅系统支撑不到位导致，已跟用户解释清楚，用户表示这个月的已正常领取，上个月的没有领取消成功，考虑用户感知，申请退20元补偿，24小时到帐，此费用不可打印发票，满意。</t>
  </si>
  <si>
    <t>TS202310060911362230</t>
  </si>
  <si>
    <t>15671036761</t>
  </si>
  <si>
    <t>吴宇鑫</t>
  </si>
  <si>
    <t>2023-10-07 09:09:55</t>
  </si>
  <si>
    <t xml:space="preserve">【2022年上工信部测评重保用户】
高级模板内容：
投诉问题描述:用户来电通过中国联通APP设置亲情付一直显示有在途订单
渠道名称:中国联通APP 
办理业务名称:亲情付
页面提示:有在途订单
用户要求:用户要求后台帮忙取消在途订单，自己好设置亲情付</t>
  </si>
  <si>
    <r>
      <rPr>
        <sz val="11"/>
        <rFont val="宋体"/>
        <charset val="0"/>
      </rPr>
      <t>电子渠道：用户反映通过中国联通APP设置亲情付一直显示有在途订单，多次致电未接，已短信告知如您后期使用有任何疑问，可于工作时间（08：30-17：30）致电宜昌联通07176921001或13032700872</t>
    </r>
    <r>
      <rPr>
        <sz val="11"/>
        <rFont val="Arial"/>
        <charset val="0"/>
      </rPr>
      <t xml:space="preserve">	</t>
    </r>
    <r>
      <rPr>
        <sz val="11"/>
        <rFont val="宋体"/>
        <charset val="0"/>
      </rPr>
      <t>。</t>
    </r>
  </si>
  <si>
    <t>TS202310061831310890</t>
  </si>
  <si>
    <t>15172463861</t>
  </si>
  <si>
    <t>2023-10-07 14:17:14</t>
  </si>
  <si>
    <t>高级模板内容：
投诉问题描述:用户表示自己在联通APP办理了补换卡的业务（补卡号码：15629339391）但是营业厅打电话给他说办理不了，要操作退单，用户说自己给了25元的 补卡的费用，在联通APP找不到退单的界面，要求我方操作退单并且退费
争议费用:补卡 
争议金额:25
前台解释情况:建议在联通APP操作退单
用户要求:用户要求我放你协助退单退费</t>
  </si>
  <si>
    <t>您反映中国联通补卡未成功，联系您表示已取消订单，建议您本人携带身份证原件至联通自营厅办理补卡，考虑您感知，申请赠送25元话费至15629339391， 24小时内到账，此费用无法抵扣往月欠费且不可打印发票，满意</t>
  </si>
  <si>
    <t>TS202310071434350126</t>
  </si>
  <si>
    <t>18672659861</t>
  </si>
  <si>
    <t>杨丽</t>
  </si>
  <si>
    <t>2023-10-07 17:12:33</t>
  </si>
  <si>
    <t xml:space="preserve">
高级模板内容：
投诉问题描述:用户对本月套餐费用不认可，称折扣到期没通知，前台已做解释，用户不认可，请后台工作人员协助处理，谢谢！
争议月份:2023年10月
争议金额:-1
用户要求:要求退费！</t>
  </si>
  <si>
    <t>TS202310052038591863</t>
  </si>
  <si>
    <t>投诉工单（2021版）&gt;&gt;融合&gt;&gt;【变更及服务】产品查询&gt;&gt;查询受限</t>
  </si>
  <si>
    <t>15571738151</t>
  </si>
  <si>
    <t>涂雯斐</t>
  </si>
  <si>
    <t>2023-10-07 09:25:51</t>
  </si>
  <si>
    <t xml:space="preserve">
高级模板内容：
投诉问题描述:用户来电手每个月都有一个腾讯视频会员领取，领取后使用不了
业务名称:腾讯会员
查询渠道:10010
推荐用户去渠道，用户是否认可:是
用户要求:用户来电手每个月都有一个腾讯视频会员领取，领取后使用不了，提示兑换异常</t>
  </si>
  <si>
    <t>ZX202310041809172031</t>
  </si>
  <si>
    <t>15171842392</t>
  </si>
  <si>
    <t>陈自贵</t>
  </si>
  <si>
    <t>2023-10-07 10:01:13</t>
  </si>
  <si>
    <t xml:space="preserve">15171842392命中精准预判服务场景:[65岁以上老人]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:用户称每个月2号发送电费通知，用户称本机手机没有拦截，7月开始就收不到国家电网发送的短信，要求处理</t>
  </si>
  <si>
    <t>终端使用：用户反映从7月开始收不到国家电网下发的电费通知短信。经核实，用户接收其他手机号码及平台验证码短信均正常。省客服已通过短信平台核查，7-9月联通方均有正常下发国家电网短信至用户手机端。建议用户换机换卡再试，如仍不行可前往联通营业厅补卡再试，表示知晓。</t>
  </si>
  <si>
    <t>ZX202310061806212326</t>
  </si>
  <si>
    <t>2023-10-07 10:41:28</t>
  </si>
  <si>
    <t>用户再次来电反映前期工单：ZX202310031007230563的结果不认可，在线解释不认可，要求我方再次处理并回复用户，谢谢  称之前的处理的工作人员会在3天之内给自己再次回复，请有关部门核实处理并回复用户，谢谢</t>
  </si>
  <si>
    <t>终端使用：用户反映短信无法接收，核实用户短信功能正常，建议换机换卡再试，如仍不行可补卡再试。已再次联系用户，表示知晓。</t>
  </si>
  <si>
    <t>TS202310011443251107</t>
  </si>
  <si>
    <t>16671729097</t>
  </si>
  <si>
    <t>张效刚</t>
  </si>
  <si>
    <t>2023-10-07 12:54:41</t>
  </si>
  <si>
    <t>案件编号：
受理日期：2023-10-01 14:39:00
处理日期：2023-10-01 14:42:05
认定员：
申诉来源：wechat
用户地址：无
2年合约到期，我要续约合约，营业厅不给办理，打电话等回复，一直没有人回复</t>
  </si>
  <si>
    <t>"1. 用户基本信息：客户号码：16671729097、机主姓名：张效刚、入网时间：2021-11-18 20:26:31、入网地点：城区伍家岗区星通专营店、当前使用套餐：畅爽冰激凌5G套餐239元、套餐类型：全国套餐
2.前期处理情况：客户反映合约续约问题。客户前期未向10010反馈，直接越级申诉。 
3.申诉处理方案：10月01日收到贵部转办，经核查，客户要求续约套餐3折优惠，2023-10-01 15:11:16已为客户成功续约，满意。
4.核查存在的问题分析：无
5.申诉回复情况：2023-10-01 15:13:27联系客户，客户满意。"</t>
  </si>
  <si>
    <t>TS202309291536252146</t>
  </si>
  <si>
    <t>18671737366</t>
  </si>
  <si>
    <t>黎明</t>
  </si>
  <si>
    <t>2023-10-07 16:26:37</t>
  </si>
  <si>
    <t>案件编号：
受理日期：2023-09-29 15:22:10
处理日期：2023-09-29 15:35:02
认定员：
申诉来源：wechat
用户地址：无
宽带销户为什么不能当天办理，需要等待72个小时，完全不合理，希望能当即办理</t>
  </si>
  <si>
    <r>
      <rPr>
        <sz val="11"/>
        <rFont val="宋体"/>
        <charset val="0"/>
      </rPr>
      <t>1. 用户基本信息：客户号码：18671737366、机主姓名：黎明、入网时间：</t>
    </r>
    <r>
      <rPr>
        <sz val="11"/>
        <rFont val="Arial"/>
        <charset val="0"/>
      </rPr>
      <t xml:space="preserve">	</t>
    </r>
    <r>
      <rPr>
        <sz val="11"/>
        <rFont val="宋体"/>
        <charset val="0"/>
      </rPr>
      <t>2017-08-28 19:31:58、入网地点：城区东山大道国贸自有营业厅、当前使用套餐：畅越冰激凌5G套餐239元、套餐类型：全国套餐
2.前期处理情况：客户反映取消业务的问题。客户前期未向10010反馈，直接越级申诉。 
3.申诉处理方案：9月29日收到贵部转办，经核查，客户要求取消实装宽带携出至移动，两条宽带071700003187、071700070184，设备用户归还至星火路自有营业厅，主副卡号码18671737366、15671019701、18671737364、13886710255、18671733302转资为8元全国流量王套餐，挽留无效，我司于2023-09-29 15:53:27已协助客户成功办理销户，客户认可。
4.核查存在的问题分析：无
5.申诉回复情况：2023-09-29 15:53:27联系客户，客户满意。</t>
    </r>
  </si>
  <si>
    <t>TS202309261035310406</t>
  </si>
  <si>
    <t>投诉工单（2021版）&gt;&gt;移网&gt;&gt;【产品及计费使用】产品及业务规则&gt;&gt;靓号规则不认可</t>
  </si>
  <si>
    <t>15629381333</t>
  </si>
  <si>
    <t>张昌军</t>
  </si>
  <si>
    <t>2023-10-07 17:19:23</t>
  </si>
  <si>
    <t>案件编号：鄂-20230900005969
受理日期：2023-09-26 10:26:47
处理日期：2023-09-26 10:34:39
认定员：周辉
申诉来源：微信
用户地址：夷陵区发展大道
存在保底消费，合约期过长，不允许注销，现已消费不起</t>
  </si>
  <si>
    <t>申辩工单：1.申诉前未向企业投诉。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2.前期处理情况：客户反映靓号协议期内销户的问题。客户前期未向10010反馈，直接越级申诉。 
3.申诉处理方案：（1）申诉是否属实：不属实；（2）本次申诉原因及处理方案：经核查，客户入网时签署月承诺通信协议消费150元/月，协议期2020-07-01至 2035-06-30，优惠编码88888888，目前还在协议期内，提前解约销户需支付违约金：月承诺通信协议消费150元/月*3个月合计450元，客户拒绝支付违约金，未达成一致。
4.核查存在的问题分析：（1)存在问题：无（2）整改举措：无（3）是否属于不知情订制：否
5.申诉回复情况：2023-09-28 10:15:45联系客户，客户不满意。</t>
  </si>
  <si>
    <t>TS202309261537240807</t>
  </si>
  <si>
    <t>15587997777</t>
  </si>
  <si>
    <t>涂军</t>
  </si>
  <si>
    <t>2023-10-07 17:18:25</t>
  </si>
  <si>
    <t>案件编号：鄂-20230900006092
受理日期：2023-09-26 15:32:09
处理日期：2023-09-26 15:34:54
认定员：吴婷婷
申诉来源：微信
用户地址：荆州市沙市区航空路9号
联通公司强制消费在个人不知情的情况下将保底消费的年限设定了长期消费保底</t>
  </si>
  <si>
    <t>申辩工单：1.调解重单同鄂-20230800000681转-2023080915216092调-2023082910366985
1. 用户基本信息：客户号码：15587997777、机主姓名：宜昌亚投旅游客运有限公司、入网时间：2019-07-09 15:13:54、入网地点：宜昌城区集团医疗健康BU直销团队、当前使用套餐：畅爽冰激凌5G套餐299元（基础版）、套餐类型：全国套餐
2.前期处理情况：客户反映靓号协议的问题。同鄂-20230800000681转-2023080915216092调-2023082910366985，我司申请并案处理。前期处理结果如下：客户入网时签署月承诺通信消费协议278元/月，优惠编码88888888，协议期2019-08-01至2029-07-31 ，目前使用4年未满5年还在协议期内，协议期内需按约定套餐消费，入网协议已明示。现客户要求降低保底消费至80元/月，无法在线处理，需客户经理审批同意后调整保底消费，如提前解约需支付违约金：月承诺通信消费协议278元/月*3合计834元。联系客户解释沟通，不愿支付违约金，同意等待客户经理申请后回复最终处理结果，预计7个工作日内回复，未配合撤诉。 
3.申诉处理方案：（1）申诉是否属实：不属实；（2）本次申诉原因及处理方案：结果同前期，客户经理后续跟客户沟通，客户诉求有变化，要求降低保底消费至8元营服反馈申请未通过，现客户愿意支付违约金解约但本人不便到厅办理，经再次协商，客户同意降低保底消费至50元过户至个人名下继续使用，同前期仍无法在线处理，需客户经理重新审批同意后调整保底消费，预计7个工作日内回复，仍未达成一致。
4.核查存在的问题分析：（1)存在问题：无（2）整改举措：无（3）是否属于不知情订制：否
5.申诉回复情况：2023-10-05 12:30:26联系客户，客户不满意。</t>
  </si>
  <si>
    <t>TS202309301922251430</t>
  </si>
  <si>
    <t>15272122344</t>
  </si>
  <si>
    <t>2023-10-07 10:52:19</t>
  </si>
  <si>
    <t>案件编号：
受理日期：2023-09-30 19:11:13
处理日期：2023-09-30 19:21:03
认定员：
申诉来源：wechat
用户地址：无
强制套餐，本人要求注销，与联通客服沟通后不同意注销，拖拉不处理。</t>
  </si>
  <si>
    <t>"1. 用户基本信息：客户号码：15572735626、机主姓名：王柳、入网时间：2022-09-15 15:51:16、入网地点：城区三峡大学校园迎新服务站（校园）、当前使用套餐：沃派校园融合9元移网成员套餐（湖北宜昌）、套餐类型：校园套餐
2.前期处理情况：客户反映取消业务的问题。客户前期未向10010反馈，直接越级申诉。 
3.申诉处理方案：9月30日收到贵部转办，经核查，客户要求注销名下15572735626号码， 2023-10-01 10:58:35 已为客户注销并转资成功，客户认可。
4.核查存在的问题分析：无
5.申诉回复情况：2023-10-01  10:33:27联系客户，客户满意。"""</t>
  </si>
  <si>
    <t>TS202309291857251350</t>
  </si>
  <si>
    <t>15926998936</t>
  </si>
  <si>
    <t>汪萍</t>
  </si>
  <si>
    <t>2023-10-07 09:56:42</t>
  </si>
  <si>
    <t>案件编号：
受理日期：2023-09-29 18:45:13
处理日期：2023-09-29 18:56:03
认定员：
申诉来源：wechat
用户地址：无
不知情的情况下怎么有个打折，然后我去了几个联通营业厅退宽带都不给我办理，联通信号也不行搞的心里烦，请帮我线上处理，谢谢</t>
  </si>
  <si>
    <t>"1. 用户基本信息：客户号码：15926998936、机主姓名：汪萍、入网时间：2021-12-01 09:02:19、入网地点：城区伍家区睿晟合作厅、当前使用套餐：畅爽冰激凌5G套餐99元、套餐类型：全国套餐
2.前期处理情况：客户反映取消业务的问题。客户前期未向10010反馈，直接越级申诉。 
3.申诉处理方案：9月30日收到贵部转办，经核查，客户要求取消实装宽带携出至移动，设备用户归还至星火路自有营业厅，挽留无效，我司于2023-09-30 09:46:44已协助客户成功办理注销，2023-09-30 10:01:29客户已携出，满意。
4.核查存在的问题分析：无
5.申诉回复情况：2023-09-30 09:53:27联系客户，客户满意。"</t>
  </si>
  <si>
    <t>TS202309261108251426</t>
  </si>
  <si>
    <t>15549346413</t>
  </si>
  <si>
    <t>黄美香</t>
  </si>
  <si>
    <t>2023-10-07 15:22:27</t>
  </si>
  <si>
    <t>案件编号：
受理日期：2023-09-26 10:55:04
处理日期：2023-09-26 11:07:06
认定员：
申诉来源：wechat
用户地址：无
我现在人在武汉，宽带早没用了，抽时间去办宽带的营业厅销户，营业厅说不能销户！要去别的地方！太麻烦了，我没时间到处跑！</t>
  </si>
  <si>
    <t>1. 用户基本信息：客户号码：15549346413、机主姓名：黄美香、入网时间：2019-05-31 15:52:11、入网地点：城区伍家岗桔城路自有营业厅、当前使用套餐：4G畅爽冰激凌国内流量套餐-129元/月、套餐类型：全国套餐
2.前期处理情况：客户反映取消业务的问题。客户前期未向10010反馈，直接越级申诉。 
3.申诉处理方案：9月26日收到贵部转办，经核查，客户要求宽带071700034569办理销户，此为实装宽带，挽留成功，同意继续使用，客户认可。
4.核查存在的问题分析：无
5.申诉回复情况：2023-09-28 08:49:55联系客户，客户满意。</t>
  </si>
  <si>
    <t>TS202309272222240578</t>
  </si>
  <si>
    <t>16671757252</t>
  </si>
  <si>
    <t>张倩</t>
  </si>
  <si>
    <t>2023-10-07 12:24:10</t>
  </si>
  <si>
    <t>案件编号：
受理日期：2023-09-27 22:19:06
处理日期：2023-09-27 22:21:04
认定员：
申诉来源：wechat
用户地址：无
流量封顶购买的流量包不能用。客服没人回消息。给我造成非常大的不方便</t>
  </si>
  <si>
    <t>1. 用户基本信息：客户号码：16671757252、机主姓名：张倩、入网时间：2020-10-08 14:19:58、入网地点：城区三峡大学校园迎新服务站（校园）、当前使用套餐：沃派校园融合9元移网成员套餐（湖北宜昌）、套餐类型：全国套餐
2.前期处理情况：客户反映流量包使用的问题。客户前期未向10010反馈，直接越级申诉。 
3.申诉处理方案：9月27日收到贵部转办，经核查，客户反映于2023-09-27 21:27:44 在手厅购买 20元15GB省内流量7日快餐包-湖北不能使用，现联系表示已可以正常使用，客户认可。
4.核查存在的问题分析：无
5.申诉回复情况：2023-9-28 14:30:22联系客户，客户满意。</t>
  </si>
  <si>
    <t>TS202309261108241423</t>
  </si>
  <si>
    <t>18671764658</t>
  </si>
  <si>
    <t>王钰涵</t>
  </si>
  <si>
    <t>2023-10-07 12:26:12</t>
  </si>
  <si>
    <t>#2022重保客户#案件编号：
受理日期：2023-09-26 10:54:23
处理日期：2023-09-26 11:07:05
认定员：
申诉来源：wechat
用户地址：无
大王卡胡乱扣费现象，本是说一个月29元包含流量和话费，但是每个月都会额外收取费用60.70不等，所以要注销大王卡</t>
  </si>
  <si>
    <t>1. 用户基本信息：客户号码：18671764658、机主姓名：王钰涵、入网时间：2016-06-16 20:12:08、入网地点：枝江城区鑫天代办、当前使用套餐：畅越冰激凌5G套餐139元、套餐类型：全国套餐
2.前期处理情况：客户反映销户的问题。客户前期未向10010反馈，直接越级申诉。 
3.申诉处理方案：9月26日收到贵部转办，经核查，客户要求销户，需要核对信息，2023-09-27 17:50:53、2023-09-28 12:12:04、2023-09-28 17:38:17多次未联系上，暂未注销已短信回复。
4.核查存在的问题分析：无
5.申诉回复情况：2023-09-27 17:50:53、2023-09-28 12:12:04、2023-09-28 17:38:17联系客户，未联系上。</t>
  </si>
  <si>
    <t>TS202309271257251549</t>
  </si>
  <si>
    <t>18672098746</t>
  </si>
  <si>
    <t>范小芳</t>
  </si>
  <si>
    <t>2023-10-07 10:51:28</t>
  </si>
  <si>
    <t>案件编号：
受理日期：2023-09-27 12:44:00
处理日期：2023-09-27 12:56:03
认定员：
申诉来源：wechat
用户地址：无
家里宽带不需要了去营业厅销户，营业厅说销户宽带要72小时才能办理，请帮忙解决一下，我没时间等72小时啊</t>
  </si>
  <si>
    <t>1. 用户基本信息：客户号码：18672098746、机主姓名：范小芳、入网时间：2011-11-18 15:24:52、入网地点：城区点军区有为合作厅、当前使用套餐：4G主副卡业务-语音副卡基本套餐、套餐类型：全国套餐
2.前期处理情况：客户反映取消业务的问题。客户前期未向10010反馈，直接越级申诉。 
3.申诉处理方案：9月27日收到贵部转办，经核查，客户要求宽带071700001905办理销户，此为实装宽带，挽留无效，我司于 2023-09-28 08:53:57已协助客户成功办理销户，客户认可。
4.核查存在的问题分析：无
5.申诉回复情况：2023-09-28 08:50:32联系客户，客户满意。</t>
  </si>
  <si>
    <t>TS202309281008241320</t>
  </si>
  <si>
    <t>18672905061</t>
  </si>
  <si>
    <t>李志娥</t>
  </si>
  <si>
    <t>2023-10-07 10:52:29</t>
  </si>
  <si>
    <t>案件编号：
受理日期：2023-09-28 09:54:15
处理日期：2023-09-28 10:07:03
认定员：
申诉来源：wechat
用户地址：无
我的手机号码被莫名其妙的开了一个虚拟宽带，投诉10010几天了也不给我解决，望速处理，我的事也办不成好麻烦啊</t>
  </si>
  <si>
    <t>1. 用户基本信息：客户号码：18672905061、机主姓名：李志娥、入网时间：2013-09-14 11:22:32、入网地点：城区西陵区广联专营店、当前使用套餐：畅越冰激凌5G套餐199元、套餐类型：全国套餐
2.前期处理情况：客户反映取消业务的问题。客户9月28日向10010反馈，核查处理中，同步越级申诉。 
3.申诉处理方案：9月28日收到贵部转办，经核查，客户要求宽带071700089830办理销户，此为虚拟宽带，挽留无效，于2023-09-28 10:46:12协助客户成功办理销户，客户认可。
4.核查存在的问题分析：无
5.申诉回复情况：2023-09-28 15:45:39联系客户，客户满意。</t>
  </si>
  <si>
    <t>TS202310021108241473</t>
  </si>
  <si>
    <t>18674209613</t>
  </si>
  <si>
    <t>2023-10-07 15:19:45</t>
  </si>
  <si>
    <t>案件编号：
受理日期：2023-10-02 10:52:51
处理日期：2023-10-02 11:07:01
认定员：
申诉来源：wechat
用户地址：无
不知道什么时候开通了宽带网，要取消，不要给我乱开通</t>
  </si>
  <si>
    <t>1. 用户基本信息：客户号码：18674209613、机主姓名：屈林珍、入网时间：2022-06-28 10:06:15、入网地点：湖北省宜昌市OMO、当前使用套餐：天神卡优选版、套餐类型：全国套餐
2.前期处理情况：客户反映开通宽带的问题。客户前期未向10010反馈，直接越级申诉。 
3.申诉处理方案：10月2日收到贵部转办，经核查，客户号码项下并无宽带业务，多次联系客户未接通，无法确认业务号码，已发短信，后期如有疑问可致电6921001或13032700872。
4.核查存在的问题分析：无
5.申诉回复情况：2023-10-02 14:30:40、2023-10-02 15:08:21联系客户，客户未接听。</t>
  </si>
  <si>
    <t>TS202309281122451038</t>
  </si>
  <si>
    <t>18871756125</t>
  </si>
  <si>
    <t>王硕</t>
  </si>
  <si>
    <t>2023-10-07 15:27:37</t>
  </si>
  <si>
    <t>案件编号：
受理日期：2023-09-28 11:13:48
处理日期：2023-09-28 11:21:17
认定员：
申诉来源：wechat
用户地址：无
我去营业厅改低资费，营业厅说我有一条宽带，我从来没有装过宽带，昨天也打10015.说给我回复，到现在也没有给我取消，也没有回复，要求给我取消这个宽带</t>
  </si>
  <si>
    <t>1. 用户基本信息：客户号码：18871756125、机主姓名：王硕、入网时间：2021-08-27 16:10:16、入网地点：城区盛之沃合作厅、当前使用套餐：畅爽冰激凌5G套餐99元、套餐类型：全国套餐
2.前期处理情况：客户反映取消业务的问题。客户9月28日向10010反馈，核查处理中，同步越级申诉。 
3.申诉处理方案：9月28日收到贵部转办，经核查，客户要求宽带071703624264办理销户，此为虚拟宽带，挽留无效，于2023-09-28 15:54:29协助客户成功办理销户，客户认可。
4.核查存在的问题分析：无
5.申诉回复情况：2023-09-28 15:54:52联系客户，客户满意。</t>
  </si>
  <si>
    <t>TS202309281815261677</t>
  </si>
  <si>
    <t>19164222575</t>
  </si>
  <si>
    <t>任小雨</t>
  </si>
  <si>
    <t>2023-10-07 10:05:54</t>
  </si>
  <si>
    <t>案件编号：
受理日期：2023-09-28 18:04:08
处理日期：2023-09-28 18:14:05
认定员：
申诉来源：wechat
用户地址：无
我号码下面显示有个宽带，我号码下面没得，请帮我取消！</t>
  </si>
  <si>
    <t>1. 用户基本信息：客户号码：19164222575、机主姓名：任小雨、入网时间：2021-08-19 15:05:30、入网地点：城区伍家区尚美合作厅、当前使用套餐：畅爽冰激凌5G套餐129元（基础版）、套餐类型：全国套餐
2.前期处理情况：客户反映取消业务的问题。客户前期未向10010反馈，直接越级申诉。 
3.申诉处理方案：9月29日收到贵部转办，经核查，客户要求宽带071701028484办理销户携出，现客服部挽留成功，为客户迁转畅越冰激凌5G套餐89元融合套餐，宽带不取消，两张副卡改为0元月租，次月生效，客户认可。
4.核查存在的问题分析：无
5.申诉回复情况： 2023-09-29 10:16:11联系客户，客户满意。</t>
  </si>
  <si>
    <t>TS202309251635270264</t>
  </si>
  <si>
    <t>15572747503</t>
  </si>
  <si>
    <t>朱思翰</t>
  </si>
  <si>
    <t>2023-10-07 15:07:10</t>
  </si>
  <si>
    <t>案件编号：鄂-20230900005821
受理日期：2023-09-25 16:18:54
处理日期：2023-09-25 16:34:12
认定员：杨春颖
申诉来源：微信
用户地址：15093593117
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后续多次投诉，又多次给我结束工单。工单内容提示，让我跟13032700872这个号码去联系，然而本人多次打这个号码，发现根本无法接通，属于显然欺负人，藐视法律法规！湖北联通拒绝提供执照的这一行为也属于违法行为，同时还违反了电信管理条例。现事实清楚，证据充分，录音完备，本人愿全力配合调查，望贵局予以监督处理，对于已经发生的违法事实，责令整改，并将整改和处理结果依法公示！以解我问题，回应人民之关切！！此事拖拉已经有一个月，望贵部依法依规处理</t>
  </si>
  <si>
    <t>申辩工单：1.申诉前15日已向企业投诉，仍在处理中。
1. 用户基本信息：客户号码：15572747503、机主姓名：朱思翰、入网时间：不详、入网地点：不详、当前使用套餐：不详、套餐类型：不详
2.前期处理情况：客户反映线上订单争议的问题。客户8月25日、8月26日向10010反馈，核查客户2023-08-24 20:20:06通过线上自助申请卡号15572747503，详见订单截图，但工作人员上门配送客户拒收未激活，客户坚持表示自己未申请，解释无效未达成一致。客户9月25日向10010再次反馈，同步越级申诉。 
3.申诉处理方案：（1）申诉是否属实：不属实；（2）本次申诉原因及处理方案：10010工单因时限原因根据核查情况如实办结，我司9月17日和25日多次使用071710010跟踪联系客户均未接听，详见联系记录，所述联系我部13032700872后无回应，后续无人处理等情况不属实。9月28日11:42工作人员使用个人手机18671607062再次联系客户解释沟通，结果同前期，客户仍不认可，拒绝协商处理，未达成一致。
4.核查存在的问题分析：（1)存在问题：无（2）整改举措：无（3）是否属于不知情订制：否
5.申诉回复情况：2023-09-28 11:42联系客户，客户不满意。</t>
  </si>
  <si>
    <t>TS202309271019252069</t>
  </si>
  <si>
    <t>18986820121</t>
  </si>
  <si>
    <t>国珍</t>
  </si>
  <si>
    <t>红名单,TCSI-C</t>
  </si>
  <si>
    <t>2023-10-07 17:22:07</t>
  </si>
  <si>
    <t>#重要客户#案件编号：鄂-20230900006230
受理日期：2023-09-27 10:16:21
处理日期：2023-09-27 10:18:14
认定员：张月
申诉来源：微信
用户地址：湖北省当阳市坝陵办事处坝陵集镇52
资费不清，擅改收费模式，不提供收费清单及办理详单，根据中华人民共和国电信条例第三条国务院信息产业主管部门依照本条例的规定对全国电信业实施监督管理及第七十三条违反本条例第三十三条第一款第三十九条第二款的规定，电信业务经营者拒绝免费为电信用户提供国内长途通信国际通信移动通信和信息服务等收费清单，或者电信用户对交纳本地电话费用有异议并提出要求时，拒绝为电信用户免费提供本地电话收费依据的，由省自治区直辖市电信管理机构责令改正，并向电信用户赔礼道歉；拒不改正并赔礼道歉的，处以警告，并处5000元以上5万元以下的罚款</t>
  </si>
  <si>
    <t>申辩工单：1.转办重单同部-20230700068363转-2023071414139803。2.敏感用户。3.无事实依据
1.用户基本信息：客户号码：18986820121、机主姓名：国珍、入网时间：2020-07-30 14:39:05、入网地点：当阳太子桥天沃代理点、当前使用套餐：畅爽冰激凌5G套餐129元（基础版）、套餐类型：全国套餐
2.前期处理情况：客户反映套餐收费的问题。前期投诉至工信部：①客户20年7月入网时办理畅爽冰激凌5G套餐129元（基础版）套餐，同时办理2条宽带071700861511（产品编码91020526）和071700822428（产品编码90964360），无客户签字确认，071700816571为客户名下单宽非融合成员仅合账扣费，入网时我司无首条宽带免费政策，加装500M宽带60元/条，客户2条宽带我司实际均按30元/条收费，当前首条宽带免费需客户到厅手工纳入，即客户虽然前期首条宽带未享受免费也未超出收费标准。如将071700861511作为客户首条宽带，至23年5月止此条宽带个人实际付费751.94元。②副卡18086379330和18086378330（产品编码90662460）同为入网时办理，正常收费均为10元/月/张，其中副卡18086379330至23年5月客户个人实际付费259.52元，副卡18086378330至23年5月客户个人实际付费260.78元。③2张副卡已申请赠费23年6月生效有效期12个月减免月费，071700861511于6月作为首条宽带营服已为其操作纳入7月起免费，6月费用30元于2023-06-15 16:42:49已返还，2条宽带（ 071700861511和071700822428和）7月起价格只需支付30元，071700816571非融合成员，仅为合账单宽带，故按照实际资费收费30元/月显示在账单中。经协商上述费用按1000元计算已微信现金退费到账，仍要求按照消费额外补偿，和客户协商退费300元，客户仍拒绝，未达成一致。
3.申诉处理方案：（1）申诉是否属实：部分属实；（2）本次申诉原因及处理方案：结果同前期，我司可为其提供近12+1个月账单，客户可到厅或APP查询，实际仍是以此为理由要求我司满足其高额赔偿要求，联系客户再次协商，营服为其申请退300元基础上，我司再为其申请退200元赠费，客户拒绝故未退费，营服于9月30日已上门解释账单扣费的问题，并告知后期有疑问联系当阳联通工作人员，客户表示知晓，但未配合撤诉。
4.核查存在的问题分析：（1)存在问题：业务办理无二次确认（2）整改举措：后期加强业务办理规范性（3）是否属于不知情订制：是，个案
5.申诉回复情况：2023-09-29 14:11:28联系客户，不满意。</t>
  </si>
  <si>
    <t>GZ202310071951411910</t>
  </si>
  <si>
    <t>071700874960</t>
  </si>
  <si>
    <t>刘金梅</t>
  </si>
  <si>
    <t>2023-10-07 21:22:59</t>
  </si>
  <si>
    <t>#2022重保客户#301001光猫收发光功率异常
装机地址：湖北省宜昌市当阳市育溪镇刘河村1组107号周边</t>
  </si>
  <si>
    <t>GZ202310071634540067</t>
  </si>
  <si>
    <t>071700066705</t>
  </si>
  <si>
    <t>程爱娥</t>
  </si>
  <si>
    <t>TCSI-A,ZB</t>
  </si>
  <si>
    <t>2023-10-07 17:04:10</t>
  </si>
  <si>
    <t>302004光猫与签约速率不匹配（端业不匹配）
装机地址：湖北省宜昌市伍家岗区伍家岗街道办临江溪社区伍临路38号金都市场A19栋3单元3楼303</t>
  </si>
  <si>
    <t>GZ202310071621022470</t>
  </si>
  <si>
    <t>18271319148</t>
  </si>
  <si>
    <t>2023-10-07 19:44:18</t>
  </si>
  <si>
    <t>按处理结果向用户解释:否
:地址：湖北宜昌五峰县于阳关镇桥河村6组，表示联通电线杆子影响自己挖地，要求尽快挪走，请核实处理</t>
  </si>
  <si>
    <t>电线电缆：已通知维护人员现场核查处理，已向用户解释说明，满意。</t>
  </si>
  <si>
    <t>GZ202310071530422079</t>
  </si>
  <si>
    <t>071700901515</t>
  </si>
  <si>
    <t>刘红光</t>
  </si>
  <si>
    <t>2023-10-07 17:19:40</t>
  </si>
  <si>
    <t xml:space="preserve">#2022重保客户#用户来电反馈，IPTV无法观看，提示0000  ，请核实处理。</t>
  </si>
  <si>
    <t>GZ202310071513191921</t>
  </si>
  <si>
    <t>071701019416</t>
  </si>
  <si>
    <t>智辉</t>
  </si>
  <si>
    <t>2023-10-07 18:23:44</t>
  </si>
  <si>
    <t>302004光猫与签约速率不匹配（端业不匹配）
装机地址：湖北省宜昌市夷陵区小溪塔镇发展大道117号恒大绿洲47栋1单元3楼302</t>
  </si>
  <si>
    <t>GZ202310071501151831</t>
  </si>
  <si>
    <t>071700036574</t>
  </si>
  <si>
    <t>代长奇</t>
  </si>
  <si>
    <t>2023-10-07 18:27:50</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</si>
  <si>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用户反映电视无法观看，显示乱码，自己重启设备也是一样，希望派师傅上门处理，请协助处理。</t>
  </si>
  <si>
    <t>GZ202310071448231727</t>
  </si>
  <si>
    <t>071700209952</t>
  </si>
  <si>
    <t>2023-10-07 18:19:24</t>
  </si>
  <si>
    <t>是的</t>
  </si>
  <si>
    <t>GZ202310071435121615</t>
  </si>
  <si>
    <t>071701070629</t>
  </si>
  <si>
    <t>杨雪</t>
  </si>
  <si>
    <t>2023-10-07 18:19:26</t>
  </si>
  <si>
    <t>302002局方OLT设备收光功率异常。
装机地址：湖北省宜昌市伍家岗区大公桥街道胜利四路社区胜利四路城市吉尼斯周边胜利四路16号1栋2单元3楼206</t>
  </si>
  <si>
    <t>GZ202310071425471504</t>
  </si>
  <si>
    <t>071701059730</t>
  </si>
  <si>
    <t>付彩霞</t>
  </si>
  <si>
    <t>2023-10-07 14:42:52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</si>
  <si>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:用户表示装修把线弄乱了，导致无法使用，要求师傅上门维修</t>
  </si>
  <si>
    <t>GZ202310071420181462</t>
  </si>
  <si>
    <t>071704548781</t>
  </si>
  <si>
    <t>宜昌新博思自动化设备有限公司</t>
  </si>
  <si>
    <t>2023-10-07 15:55:16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</si>
  <si>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表示网很慢，要求安排师傅上门处理并回复</t>
  </si>
  <si>
    <t>GZ202310071413171421</t>
  </si>
  <si>
    <t>071704050760</t>
  </si>
  <si>
    <t>詹仲波</t>
  </si>
  <si>
    <t>2023-10-07 17:23:31</t>
  </si>
  <si>
    <t>071704050760命中精准预判服务场景:[65岁以上老人]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用户反映宽带无法上网，电视也无法观看，希望快点派师傅上门处理（不要派之前的师傅，根本没有处理好问题）请尽快处理。</t>
  </si>
  <si>
    <t>GZ202310071406421378</t>
  </si>
  <si>
    <t>071703190864</t>
  </si>
  <si>
    <t>万晴</t>
  </si>
  <si>
    <t>2023-10-07 20:56:07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</si>
  <si>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:光猫亮红灯</t>
  </si>
  <si>
    <t>GZ202310071354541300</t>
  </si>
  <si>
    <t>071700057739</t>
  </si>
  <si>
    <t>伍桂林</t>
  </si>
  <si>
    <t>2023-10-07 20:43:05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</si>
  <si>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t>
  </si>
  <si>
    <t>GZ202310071305410944</t>
  </si>
  <si>
    <t>071700311328</t>
  </si>
  <si>
    <t>陈贤兵</t>
  </si>
  <si>
    <t>2023-10-07 14:15:30</t>
  </si>
  <si>
    <t>301001光猫收发光功率异常
装机地址：湖北省宜昌市夷陵区小溪塔街道办事处营盘社区夷兴六巷片区康乐街9-1-103号周边</t>
  </si>
  <si>
    <t>GZ202310071251340842</t>
  </si>
  <si>
    <t>071701009430</t>
  </si>
  <si>
    <t>徐飞</t>
  </si>
  <si>
    <t>2023-10-07 15:24:37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</si>
  <si>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</t>
  </si>
  <si>
    <t>GZ202310071228530643</t>
  </si>
  <si>
    <t>071700313323</t>
  </si>
  <si>
    <t>赵昌金</t>
  </si>
  <si>
    <t>2023-10-07 13:43:36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</si>
  <si>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</si>
  <si>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GZ202310071209020437</t>
  </si>
  <si>
    <t>071703638757</t>
  </si>
  <si>
    <t>黄德新</t>
  </si>
  <si>
    <t>2023-10-07 14:24:02</t>
  </si>
  <si>
    <t>071703638757命中精准预判服务场景:[65岁以上老人]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用户来电表示iptv电视看不了了，老人家什么都不懂在线排障失败，用户要求直接派师傅上门检修，请处理</t>
  </si>
  <si>
    <t>GZ202310071159430327</t>
  </si>
  <si>
    <t>071700744193</t>
  </si>
  <si>
    <t>2023-10-07 13:40:21</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</si>
  <si>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</si>
  <si>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GZ202310071156020285</t>
  </si>
  <si>
    <t>071704062150</t>
  </si>
  <si>
    <t>张建军</t>
  </si>
  <si>
    <t>2023-10-07 12:39:35</t>
  </si>
  <si>
    <t>IPTV机顶盒故障</t>
  </si>
  <si>
    <t>GZ202310071143030127</t>
  </si>
  <si>
    <t>071701045075</t>
  </si>
  <si>
    <t>郭凝</t>
  </si>
  <si>
    <t>2023-10-07 13:11:50</t>
  </si>
  <si>
    <t>101004光猫断电离线
装机地址：湖北省宜昌市西陵区学院街道尚书巷社区鼓楼社区得胜街21号1栋2单元1层101户</t>
  </si>
  <si>
    <t>GZ202310071126412492</t>
  </si>
  <si>
    <t>071700024647</t>
  </si>
  <si>
    <t>喻宗赟</t>
  </si>
  <si>
    <t>2023-10-07 12:24:25</t>
  </si>
  <si>
    <t>302004光猫与签约速率不匹配（端业不匹配）
装机地址：湖北省宜昌市伍家岗区万寿桥街道汉宜社区汉宜村四组101号周边</t>
  </si>
  <si>
    <t>GZ202310071121242447</t>
  </si>
  <si>
    <t>071704105559</t>
  </si>
  <si>
    <t>张家佐</t>
  </si>
  <si>
    <t>2023-10-07 18:10:44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</si>
  <si>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用户宽带无法使用，要求师傅上门处理</t>
  </si>
  <si>
    <t>GZ202310071121222446</t>
  </si>
  <si>
    <t>071700058886</t>
  </si>
  <si>
    <t>杜华平</t>
  </si>
  <si>
    <t>2023-10-07 18:25:36</t>
  </si>
  <si>
    <t>宽带报障-网页打不开
装机地址：湖北省宜昌市伍家区桔城路6号香山福久源B区10栋1单元26层2604户室</t>
  </si>
  <si>
    <t>GZ202310071117002405</t>
  </si>
  <si>
    <t>071700670547</t>
  </si>
  <si>
    <t>高正鹏</t>
  </si>
  <si>
    <t>2023-10-07 20:55:01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</si>
  <si>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红灯，要求公司马上派师傅上门检修，回复。</t>
  </si>
  <si>
    <t>GZ202310071107382303</t>
  </si>
  <si>
    <t>071700907649</t>
  </si>
  <si>
    <t>刘文英</t>
  </si>
  <si>
    <t>2023-10-07 12:43:32</t>
  </si>
  <si>
    <t>102002CBSS状态正常，AAA状态异常
装机地址：湖北省宜昌市远安县鸣凤镇中医院、教育局片区水立方商店1栋1单元1楼102</t>
  </si>
  <si>
    <t>GZ202310071050052129</t>
  </si>
  <si>
    <t>071700960438</t>
  </si>
  <si>
    <t>奂胜平</t>
  </si>
  <si>
    <t>2023-10-07 14:24:55</t>
  </si>
  <si>
    <t>102002CBSS状态正常，AAA状态异常
装机地址：湖北省宜昌市远安县鸣凤镇安泰社区安泰大道2号航天花园小区9栋4层402户</t>
  </si>
  <si>
    <t>GZ202310071041332052</t>
  </si>
  <si>
    <t>071700053351</t>
  </si>
  <si>
    <t>王立娜</t>
  </si>
  <si>
    <t>2023-10-07 15:34:29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</si>
  <si>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用户表示宽带上网网速慢，严重影响正常使用，要求师傅上门核实是否需要更换千兆光猫，请尽快处理并回复</t>
  </si>
  <si>
    <t>GZ202310071034581980</t>
  </si>
  <si>
    <t>071700609536</t>
  </si>
  <si>
    <t>2023-10-07 18:32:07</t>
  </si>
  <si>
    <t>#2022重保客户#102002CBSS状态正常，AAA状态异常
装机地址：湖北省宜昌市秭归县茅坪镇滨湖社区花园一路平湖半岛小区3栋1单元11层1101户</t>
  </si>
  <si>
    <t>GZ202310071028021898</t>
  </si>
  <si>
    <t>071700266086</t>
  </si>
  <si>
    <t>余锦辉</t>
  </si>
  <si>
    <t>2023-10-07 16:06:54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</si>
  <si>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t>
  </si>
  <si>
    <t>GZ202310071021201844</t>
  </si>
  <si>
    <t>071701000521</t>
  </si>
  <si>
    <t>罗通</t>
  </si>
  <si>
    <t>2023-10-07 18:19:27</t>
  </si>
  <si>
    <t>302001AAA/CBSS判断签约和配置不一样，配置速率低于签约带宽
装机地址：湖北省宜昌市伍家岗区伍家岗街道办事处王家坝社区城东大道巴黎香颂10栋2单元25楼2502</t>
  </si>
  <si>
    <t>GZ202310071017421812</t>
  </si>
  <si>
    <t>071703258848</t>
  </si>
  <si>
    <t>杜春秀</t>
  </si>
  <si>
    <t>2023-10-07 16:38:25</t>
  </si>
  <si>
    <t>网络不稳定
装机地址：湖北省宜昌市西陵区西坝街道和平路社区西坝二路两江人家1栋1单元11楼1101</t>
  </si>
  <si>
    <t>GZ202310071013591753</t>
  </si>
  <si>
    <t>071703666075</t>
  </si>
  <si>
    <t>宜昌达联物流有限公司</t>
  </si>
  <si>
    <t>2023-10-07 17:02:17</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</si>
  <si>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光猫亮红灯</t>
  </si>
  <si>
    <t>GZ202310071006541666</t>
  </si>
  <si>
    <t>071703055835</t>
  </si>
  <si>
    <t>湖北中建鸿友建设有限公司</t>
  </si>
  <si>
    <t>2023-10-07 21:29:47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</si>
  <si>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上网速度检测:光猫收发光功率异常,设备收光异常,光猫终端能力与签约速率不匹配;
设备收发光功率是否异常:无异常;
:用户反映无法上网，刷新重启也是一样，希望尽快派师傅上门处理。</t>
  </si>
  <si>
    <t>GZ202310070949171468</t>
  </si>
  <si>
    <t>071700399786</t>
  </si>
  <si>
    <t>江山</t>
  </si>
  <si>
    <t>2023-10-07 12:51:14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</si>
  <si>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表示光猫不通电，尽快安排师傅上门处理并回复</t>
  </si>
  <si>
    <t>GZ202310070919211139</t>
  </si>
  <si>
    <t>2023-10-07 14:08:18</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</si>
  <si>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高级模板内容：
问题（现象）描述:用户称自己宽带无法进行剩余，经查询，用户是欠费状态，已解释，用户仍不认可，要求进行核实，派师傅上门进行修理
故障时间:2023-10-07
服务状态是否正常:是
设备灯显示:红灯
错误代码:无
是否重启设备:不配合
装机地址:湖北
用户要求:用户称自己缴费了360，一个月宽带费用是30元，但是为什么现在宽带就欠费了，对此用户不认可，要求进行核实，经查询3月4月，宽带费用多扣了用户30元费用导致用户欠费，用户对此不认可，要求进行核实退费</t>
  </si>
  <si>
    <t>GZ202310070912471076</t>
  </si>
  <si>
    <t>071703861674</t>
  </si>
  <si>
    <t>黄晓露</t>
  </si>
  <si>
    <t>2023-10-07 18:45:44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</si>
  <si>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:注册灯闪烁，同一位置 071700314203宽带也无法上网，要求安排师傅尽快上门维修，办公网络着急使用，加急处理并回复</t>
  </si>
  <si>
    <t>GZ202310070847350859</t>
  </si>
  <si>
    <t>071700359829</t>
  </si>
  <si>
    <t>王永昌</t>
  </si>
  <si>
    <t>2023-10-07 17:36:44</t>
  </si>
  <si>
    <t>用户来电反映宽带071700359829从2023年10月07日开始无法上网，故障地址湖北省宜昌市夷陵区小溪塔街道冯家湾社区长江市场湖光路104-5号1栋1单元1楼102，联系电话15572762927，请处理，谢谢！</t>
  </si>
  <si>
    <t>GZ202310070839410802</t>
  </si>
  <si>
    <t>071700959082</t>
  </si>
  <si>
    <t>汪丽华</t>
  </si>
  <si>
    <t>2023-10-07 12:54:43</t>
  </si>
  <si>
    <t>#2022重保客户#301001光猫收发光功率异常
装机地址：湖北省宜昌市远安县鸣凤镇鸣凤社区友谊巷3号畜牧局宿舍1栋2单元1楼101</t>
  </si>
  <si>
    <t>GZ202310070833210774</t>
  </si>
  <si>
    <t>071701027787</t>
  </si>
  <si>
    <t>孙许荣</t>
  </si>
  <si>
    <t>2023-10-07 12:21:09</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</si>
  <si>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问题（现象）描述:用户来电反映电视除了中央台其他频道声音和频道对不上，请尽快处理
故障时间:2023-10-07
宽带是否安装IPTV:是
宽带是否可正常上网:是
是否重启设备:已重启未恢复
装机地址:湖北省宜昌市西陵区葛洲坝街道石子岭社区葛洲坝合作有线宽带IPTV专用</t>
  </si>
  <si>
    <t>GZ202310070758260616</t>
  </si>
  <si>
    <t>071704587567</t>
  </si>
  <si>
    <t>2023-10-07 12:20:46</t>
  </si>
  <si>
    <t xml:space="preserve">071704587567命中精准预判服务场景:[65岁以上老人]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:宽带无法上网，请处理并回复 </t>
  </si>
  <si>
    <t>GZ202310070722400553</t>
  </si>
  <si>
    <t>2023-10-07 09:38:09</t>
  </si>
  <si>
    <t>GZ202310070700030535</t>
  </si>
  <si>
    <t>071703880017</t>
  </si>
  <si>
    <t>张俊</t>
  </si>
  <si>
    <t>2023-10-07 09:38:35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</si>
  <si>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问题（现象）描述:用户家里宽带无法使用，要求安排维修人员上门维修，请后台协助办理，谢谢！
故障时间:2023-10-07
服务状态是否正常:是
设备灯显示:正常
错误代码:0
是否重启设备:已重启未恢复
用户要求:尽快上门维修</t>
  </si>
  <si>
    <t>GZ202310070105310474</t>
  </si>
  <si>
    <t>071701020683</t>
  </si>
  <si>
    <t>李佳泽</t>
  </si>
  <si>
    <t>2023-10-07 12:56:33</t>
  </si>
  <si>
    <t>已从话费中扣除套餐费用，但还是显示未购买任何套餐
装机地址：湖北省宜昌市西陵区大学路8号三峡大学(无资源)校园网</t>
  </si>
  <si>
    <t>GZ202310062224310185</t>
  </si>
  <si>
    <t>071700086591</t>
  </si>
  <si>
    <t>郑雷鸣</t>
  </si>
  <si>
    <t>2023-10-07 09:15:45</t>
  </si>
  <si>
    <t>无法打开网页，显示互联网连接
装机地址：湖北省宜昌市伍家区东艳路99号宜化新天地7号楼1单元22楼2204</t>
  </si>
  <si>
    <t>GZ202310062202040100</t>
  </si>
  <si>
    <t>071703513847</t>
  </si>
  <si>
    <t>李庆</t>
  </si>
  <si>
    <t>2023-10-07 12:40:22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</si>
  <si>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:用户表示宽带无法使用，刷新无效，要求师傅上门维修并回复</t>
  </si>
  <si>
    <t>GZ202310062151550051</t>
  </si>
  <si>
    <t>071701060824</t>
  </si>
  <si>
    <t>李正乾</t>
  </si>
  <si>
    <t>2023-10-07 14:26:12</t>
  </si>
  <si>
    <t>#2022重保客户#IPTV内容不完整/无法使用
装机地址：湖北省宜昌市伍家岗区伍家岗街道桔城路社区桔城路9号桔城路小区1栋2单元1层202</t>
  </si>
  <si>
    <t>GZ202310062140530003</t>
  </si>
  <si>
    <t>071701076377</t>
  </si>
  <si>
    <t>李锐</t>
  </si>
  <si>
    <t>2023-10-07 11:00:00</t>
  </si>
  <si>
    <t>#2022重保客户#IPTV内容不完整/无法使用
装机地址：湖北省宜昌市伍家岗区伍家(猇亭)营服中心4G-CPE项目无资源地址</t>
  </si>
  <si>
    <t>GZ202310062056302220</t>
  </si>
  <si>
    <t>071700347406</t>
  </si>
  <si>
    <t>韩莉莉</t>
  </si>
  <si>
    <t>2023-10-07 13:06:22</t>
  </si>
  <si>
    <t>302001AAA/CBSS判断签约和配置不一样，配置速率低于签约带宽
装机地址：湖北省宜昌市夷陵区小溪塔街道办平湖社区夷兴大道209号欣印象2栋2单元2层201户</t>
  </si>
  <si>
    <t>GZ202310062052222187</t>
  </si>
  <si>
    <t>071700300536</t>
  </si>
  <si>
    <t>黄祖江</t>
  </si>
  <si>
    <t>2023-10-07 15:29:22</t>
  </si>
  <si>
    <t>071700300536命中精准预判服务场景:[65岁以上老人]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</si>
  <si>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GZ202310062046022138</t>
  </si>
  <si>
    <t>18671702867</t>
  </si>
  <si>
    <t>谭江</t>
  </si>
  <si>
    <t>2023-10-07 19:27:01</t>
  </si>
  <si>
    <t xml:space="preserve">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问题发生时间：2023年10月6日；问题发生地点：宜昌秭归县杨林桥镇西阳坪村三组猫子岩基站；问题现象：基站；用户具体要求：建议不要在那里键基站;联系电话：'18671702867':
用户称自己所在位置的用户很少，建议不要在那里建基站，认为我方是浪费资源。【已解释新建基站由当地综合考量进行建立，用户坚持要求把自己的建议转达】</t>
  </si>
  <si>
    <t>其他：用户反映建设基站问题，多次致电未接，已短信告知如您后期使用有任何疑问，可于工作时间（08：30-17：30）致电宜昌联通07176921001或13032700872</t>
  </si>
  <si>
    <t>GZ202310062005211805</t>
  </si>
  <si>
    <t>071700035553</t>
  </si>
  <si>
    <t>2023-10-07 18:48:41</t>
  </si>
  <si>
    <t xml:space="preserve">【2022年上工信部测评重保用户】【2022年上工信部测评重保用户】判断省分:其他省分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 要求处理核实清楚
故障时间:2023-10-06
宽带是否安装IPTV:是
宽带是否可正常上网:是
是否重启设备:已重启未恢复</t>
  </si>
  <si>
    <t>GZ202310061946301638</t>
  </si>
  <si>
    <t>071701075013</t>
  </si>
  <si>
    <t>周鹏涛</t>
  </si>
  <si>
    <t>2023-10-07 12:50:17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</si>
  <si>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cpe无法使用，刷新重启无效</t>
  </si>
  <si>
    <t>GZ202310061918331380</t>
  </si>
  <si>
    <t>07174957008</t>
  </si>
  <si>
    <t>湖北交投宜昌高速公路运营管理有限公司</t>
  </si>
  <si>
    <t>2023-10-07 10:17:26</t>
  </si>
  <si>
    <t>判断省分:湖北
:传入参数
是否本地本网用户:是
是否停机:正常
请到业务通知判断是否群障:否
::
13617176797
07174957008
湖北省宜昌市宜都市陆城街道办事处亮家垴村宜都东收费站
座机不能打不能接，急用，要求今天内尽快上门维修，马上联系18872510490告知具体上门时间</t>
  </si>
  <si>
    <t>GZ202310061902471240</t>
  </si>
  <si>
    <t>071704411560</t>
  </si>
  <si>
    <t>张娜</t>
  </si>
  <si>
    <t>2023-10-07 13:03:47</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</si>
  <si>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</si>
  <si>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GZ202310061900351212</t>
  </si>
  <si>
    <t>071700381060</t>
  </si>
  <si>
    <t>丁长志</t>
  </si>
  <si>
    <t>2023-10-07 14:15:52</t>
  </si>
  <si>
    <t>302004光猫与签约速率不匹配（端业不匹配）
装机地址：湖北省宜昌市夷陵区小溪塔街道办营盘社区夷兴六巷片区平湖一巷58号周边</t>
  </si>
  <si>
    <t>GZ202310061900251210</t>
  </si>
  <si>
    <t>071700108066</t>
  </si>
  <si>
    <t>鲍翠珍</t>
  </si>
  <si>
    <t>2023-10-07 11:51:39</t>
  </si>
  <si>
    <t>301001光猫收发光功率异常
装机地址：湖北省宜昌市枝江市马家店街道七口堰社区铂悦府1栋2单元4楼403</t>
  </si>
  <si>
    <t>GZ202310061827110909</t>
  </si>
  <si>
    <t>071700066992</t>
  </si>
  <si>
    <t>薛翩</t>
  </si>
  <si>
    <t>2023-10-07 14:17:07</t>
  </si>
  <si>
    <t>302004光猫与签约速率不匹配（端业不匹配）
装机地址：湖北省宜昌市西陵区珍珠路59-5号气象台40号1栋1单元2楼201</t>
  </si>
  <si>
    <t>GZ202310061819170839</t>
  </si>
  <si>
    <t>071700354678</t>
  </si>
  <si>
    <t>屈清</t>
  </si>
  <si>
    <t>2023-10-07 11:24:56</t>
  </si>
  <si>
    <t>GZ202310061725020400</t>
  </si>
  <si>
    <t>071700402623</t>
  </si>
  <si>
    <t>2023-10-07 16:01:42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</si>
  <si>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问题（现象）描述:用户来电反馈光猫匹配，要求免费上门换光猫，提及工信部投诉，请尽快处理
故障时间:2023-10-06
服务状态是否正常:否
设备灯显示:正常
错误代码:无
是否重启设备:已重启未恢复
用户要求:尽快处理</t>
  </si>
  <si>
    <t>GZ202310061714030322</t>
  </si>
  <si>
    <t>071700870460</t>
  </si>
  <si>
    <t>文磊磊</t>
  </si>
  <si>
    <t>2023-10-07 12:33:57</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</si>
  <si>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装机地址：湖北省宜昌市当阳市玉阳办事处三里岗片区长坂路10巷36号周边</t>
  </si>
  <si>
    <t>GZ202310061705250259</t>
  </si>
  <si>
    <t>071700223838</t>
  </si>
  <si>
    <t>王萍</t>
  </si>
  <si>
    <t>2023-10-07 10:03:52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</si>
  <si>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自己换了一个路由器，但是光猫的接口跟路由器上的不匹配，需要师傅上门处理，已经告知会有相关费用，具体咨询师傅，认可，尽快联系处理</t>
  </si>
  <si>
    <t>GZ202310061640590084</t>
  </si>
  <si>
    <t>071704268842</t>
  </si>
  <si>
    <t>蔡军</t>
  </si>
  <si>
    <t>2023-10-07 10:13:38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</si>
  <si>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湖北省宜昌市夷陵区小溪塔街道广益一巷23号102，宽带无法上网，多次重启无效，需要上门检测。</t>
  </si>
  <si>
    <t>GZ202310061552412204</t>
  </si>
  <si>
    <t>071700092719</t>
  </si>
  <si>
    <t>陈宗</t>
  </si>
  <si>
    <t>2023-10-07 10:58:47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</si>
  <si>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问题（现象）描述:用户来电称光猫接线的地方有故障
故障时间:2023-10-06
服务状态是否正常:是
设备灯显示:正常
错误代码:无
是否重启设备:已重启未恢复
用户要求:用户要求我司派工程师上门检修，请尽快处理。联系电话:15549351975
装机地址：湖北省宜昌市西陵区隆康路隆康路电力小区1栋4单元1层101户</t>
  </si>
  <si>
    <t>GZ202310061543312122</t>
  </si>
  <si>
    <t>071700306266</t>
  </si>
  <si>
    <t>刘丽娟</t>
  </si>
  <si>
    <t>2023-10-07 18:42:59</t>
  </si>
  <si>
    <t>#2022重保客户#301001光猫收发光功率异常
装机地址：湖北省宜昌市夷陵区鄢家河村6组612商店周边</t>
  </si>
  <si>
    <t>GZ202310061525001946</t>
  </si>
  <si>
    <t>071704393410</t>
  </si>
  <si>
    <t>王世云</t>
  </si>
  <si>
    <t>2023-10-07 12:20:32</t>
  </si>
  <si>
    <t>GZ202310061439241545</t>
  </si>
  <si>
    <t>071700084046</t>
  </si>
  <si>
    <t>朱运双</t>
  </si>
  <si>
    <t>2023-10-07 12:14:40</t>
  </si>
  <si>
    <t>无法打开网页
装机地址：湖北省宜昌市当阳市河溶镇红胜村1组91号周边</t>
  </si>
  <si>
    <t>GZ202310061425091408</t>
  </si>
  <si>
    <t>071700845792</t>
  </si>
  <si>
    <t>朱晓平</t>
  </si>
  <si>
    <t>customerSign,TCSI-C,TCSI-A</t>
  </si>
  <si>
    <t>2023-10-07 12:15:05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</si>
  <si>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电视看不了，强烈要求师傅上门检修</t>
  </si>
  <si>
    <t>GZ202310061312330764</t>
  </si>
  <si>
    <t>071700049540</t>
  </si>
  <si>
    <t>2023-10-07 09:46:06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</si>
  <si>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</si>
  <si>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GZ202310061300400664</t>
  </si>
  <si>
    <t>071704000229</t>
  </si>
  <si>
    <t>李梦娇</t>
  </si>
  <si>
    <t>2023-10-07 08:57:27</t>
  </si>
  <si>
    <t>102002CBSS状态正常，AAA状态异常
装机地址：湖北省宜昌市当阳市玉泉街道办事处关陵庙村关陵庙村3组44号周边</t>
  </si>
  <si>
    <t>GZ202310061025031567</t>
  </si>
  <si>
    <t>071700009968</t>
  </si>
  <si>
    <t>张波</t>
  </si>
  <si>
    <t>2023-10-07 12:02:24</t>
  </si>
  <si>
    <t>302004光猫与签约速率不匹配（端业不匹配）
装机地址：湖北省宜昌市夷陵区小溪塔镇夷兴大道23号安旺花园1号楼1单元4层401</t>
  </si>
  <si>
    <t>GZ202310061021411532</t>
  </si>
  <si>
    <t>071700859503</t>
  </si>
  <si>
    <t>李凌晖</t>
  </si>
  <si>
    <t>2023-10-07 10:31:16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</si>
  <si>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:光猫红灯，要求师傅尽快上门处理并电话回复，电联：18571010736。</t>
  </si>
  <si>
    <t>GZ202310060904010775</t>
  </si>
  <si>
    <t>071700645379</t>
  </si>
  <si>
    <t>陈兴喜</t>
  </si>
  <si>
    <t>2023-10-07 10:30:44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</si>
  <si>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</si>
  <si>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GZ202310052016091754</t>
  </si>
  <si>
    <t>071700875586</t>
  </si>
  <si>
    <t>冯腾腾</t>
  </si>
  <si>
    <t>2023-10-07 16:02:42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</si>
  <si>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湖北省宜昌市当阳市玉阳办事处汉宜路窑湾村窑湾街66号，表示设备是无线的重启无法上网，请处理回复</t>
  </si>
  <si>
    <t>GZ202310051913101277</t>
  </si>
  <si>
    <t>071700374259</t>
  </si>
  <si>
    <t>许百灵</t>
  </si>
  <si>
    <t>2023-10-07 11:28:13</t>
  </si>
  <si>
    <t>无法打开网页
装机地址：湖北省宜昌市夷陵区小溪塔镇夷兴大道君临山水2栋2单元7楼702</t>
  </si>
  <si>
    <t>GZ202310051655320261</t>
  </si>
  <si>
    <t>071700629563</t>
  </si>
  <si>
    <t>韩燚</t>
  </si>
  <si>
    <t>2023-10-07 13:12:56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</si>
  <si>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</si>
  <si>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GZ202310051528182034</t>
  </si>
  <si>
    <t>071700303519</t>
  </si>
  <si>
    <t>杨杰</t>
  </si>
  <si>
    <t>2023-10-07 13:20:57</t>
  </si>
  <si>
    <t>网络不稳定，经常断网。一会儿又来了是怎么回事啊
装机地址：湖北省宜昌市夷陵区东城城乡统筹发展试验区姜家湾村姜家湾村3组运河桥头</t>
  </si>
  <si>
    <t>GZ202310051021541836</t>
  </si>
  <si>
    <t>071704413996</t>
  </si>
  <si>
    <t>付少军</t>
  </si>
  <si>
    <t>2023-10-07 15:00:52</t>
  </si>
  <si>
    <t>302001AAA/CBSS判断签约和配置不一样，配置速率低于签约带宽
装机地址：湖北省宜昌市秭归县茅坪镇九里村九里村6组141-1号周边</t>
  </si>
  <si>
    <t>固网通信质量：用户反映宽带故障问题。已转固网调度协助处理，预计3个工作日内回复结果，建议客户耐心等待，客户知晓</t>
  </si>
  <si>
    <t>GZ202310050859171064</t>
  </si>
  <si>
    <t>071700300532</t>
  </si>
  <si>
    <t>2023-10-07 15:25:11</t>
  </si>
  <si>
    <t>071700300532命中精准预判服务场景:[65岁以上老人]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宽带每天都会不定时断网，光猫闪红灯，要求尽快联系上门处理</t>
  </si>
  <si>
    <t>GZ202310041912321629</t>
  </si>
  <si>
    <t>071700311958</t>
  </si>
  <si>
    <t>程浩</t>
  </si>
  <si>
    <t>2023-10-07 13:27:54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</si>
  <si>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:用户表示宽带无法使用，光猫亮红灯，要求公司处理。</t>
  </si>
  <si>
    <t>GZ202310041247081360</t>
  </si>
  <si>
    <t>071700273932</t>
  </si>
  <si>
    <t>赖元模</t>
  </si>
  <si>
    <t>2023-10-07 09:52:42</t>
  </si>
  <si>
    <t>#2022重保客户#071700273932命中精准预判服务场景:[65岁以上老人]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</si>
  <si>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GZ202310041215581078</t>
  </si>
  <si>
    <t>071703609919</t>
  </si>
  <si>
    <t>闫辉</t>
  </si>
  <si>
    <t>2023-10-07 21:30:48</t>
  </si>
  <si>
    <t>101004光猫断电离线
装机地址：湖北省宜昌市夷陵区东城城乡统筹发展试验区梅子垭村东城汽车市场1栋周边</t>
  </si>
  <si>
    <t>GZ202310021848591259</t>
  </si>
  <si>
    <t>071700034665</t>
  </si>
  <si>
    <t>2023-10-07 16:23:23</t>
  </si>
  <si>
    <t>客户使用手厅一键诊断功能进行宽带故障诊断，诊断结果，故障描述：宽带无法上网
装机地址：湖北省宜昌市西陵区宜昌联通CBSS项目专用CPE地址</t>
  </si>
  <si>
    <t>GZ202310021125060627</t>
  </si>
  <si>
    <t>071700012008</t>
  </si>
  <si>
    <t>秦爱翠</t>
  </si>
  <si>
    <t>2023-10-07 16:14:12</t>
  </si>
  <si>
    <t>GZ202309260904241514</t>
  </si>
  <si>
    <t>071700049939</t>
  </si>
  <si>
    <t>陈卫华</t>
  </si>
  <si>
    <t>2023-10-07 17:38:47</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</si>
  <si>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:用户表示注册灯闪烁，要求师傅维修并回复</t>
  </si>
  <si>
    <t>TS202310061737062208</t>
  </si>
  <si>
    <t>2023-10-07 11:02:40</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</si>
  <si>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宽带装机地址：湖北省宜昌市秭归县茅坪镇长宁三路福康家园9栋2单元5楼502  备注:用户来电反映宽带无法上网，请协助处理。</t>
  </si>
  <si>
    <t>"固网通信质量：①客户基本资料：业务号码：071700629563、客户姓名：韩燚、套餐情况：
畅越冰激凌融合5G套餐300M宽带（湖北）；客户反映宽带无法上网问题； 
②首次联系客户时间：2023-10-07 11:32:48
③投诉核查处理情况：收到贵部转办，我司立即组织核查，经核实已发区域负责人协助处理，用户表现现已恢复。
④答复客户时间及客户满意度评价：根据上述核实情况，我司于2023-10-07 11:32:48联系客户满意，回单人：田群、联系方式：07176921001
⑤投诉核查关联材料：无。</t>
  </si>
  <si>
    <t>TS202309241217031798</t>
  </si>
  <si>
    <t>投诉工单（2021版）&gt;&gt;宽带&gt;&gt;【入网】装机&gt;&gt;装机不及时</t>
  </si>
  <si>
    <t>071700168961</t>
  </si>
  <si>
    <t>李洪梅</t>
  </si>
  <si>
    <t>2023-10-07 09:49:11</t>
  </si>
  <si>
    <t>用户来电表示对监控一直不安装不满，表示自己办理宽带说的是送监控，现在宽带已经安装好了，但是监控设备也没有给自己，也没有给自己安装，对此不满，要求尽快给安装摄像头，请公司处理并回复。
安装地址：湖北省宜昌市枝江市安福寺镇紫荆岭社区机务段8栋3单元301。</t>
  </si>
  <si>
    <t>固网质量：湖北省宜昌市枝江市安福寺镇紫荆岭社区机务段8栋3单元301AA，室内机没有设备，还在调货中，等有设备了就去安装，已向用户解释，建议用户本月关注，用户知晓，满意</t>
  </si>
  <si>
    <t>TS202309302043040109</t>
  </si>
  <si>
    <t>13197309161</t>
  </si>
  <si>
    <t>李绪平</t>
  </si>
  <si>
    <t>2023-10-07 09:49:47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</si>
  <si>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:1、受理流水号：;2、受理号码：13197309161;3、主叫号码：13197309161;4、被叫号码：;5、客户姓名：李绪平;6、客户级别：二星忠诚用户;7、用户归属地：宜昌市; 8、受理员工工号：hubXN23ZH0353;9、手机厂商：;10、投诉渠道：10010客服热线;11、投诉打点范围：0.2千米;12、投诉地址：宜昌市-枝江市:一品江山【江汉大道与七星大道交叉口东南220米】;13、网格ID：190969;14、网格名称：YC_A_湖北省宜昌市枝江市江汉大道-256省道交叉口附近网格_190969;15、经度：111.739309;16、纬度：30.440940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169607759977046812;26、语音业务类型：;27、数据业务类型：无法上网;28、用户是否接受解释：否;29、公告类型：;30、基站ID：117.1007432;31、基站名称：117.1007432;32、其它地方是否正常使用：是;33、之前是否可以正常使用：是;
用户来电反映从（一周前）开始在（宜昌市-枝江市:一品江山）使用手机出现上网问题，服务状态正常，用户（不配合）测试，手机显示（如4G）网络，要求尽快核实原因并处理。
用户反映宽带也半天转不出来，换手机也半天转不出来对联通公司不满意表示要投诉</t>
  </si>
  <si>
    <t>固网质量：枝江人民医院对面AA，用户表示暂可使用，已建议用户关注，后期有疑问致电宜昌服务监督热线13032700872.</t>
  </si>
  <si>
    <t>TS202310061732052058</t>
  </si>
  <si>
    <t>18571011127</t>
  </si>
  <si>
    <t>2023-10-07 19:18:33</t>
  </si>
  <si>
    <t>主办单位：湖北
客户类别：星级客户
10010是否打通：否
是否二次致电10015：是
是否联系：否
升级倾向：
号码归属省：湖北
SVIP等级：
1. 问题类型:;
2. 投诉类型:服务质量;
3. 营业厅地址:;
4. 位置信息:;
5. 位置发生地:;
6. 投诉内容:10月5号维修员工没修好，10月6号今天也没来处理维修，打了好多次客服，都没人来出来处理故障事件
问题发生地：在线客服
问题类型：办理不成功
问题发生时间：2023-10-05 16:08</t>
  </si>
  <si>
    <t>固网质量①客户投诉产生的原因：客户反映宽带故障问题。								
②客户投诉问题核查情况及解决方案：收到贵部转办后，我司立即组织调查。经核实，客户反映宽带故障问题，联系客户表示已恢复，已能正常使用，满意。								
③客户问题满意度：满意。								
④回单人:宜昌客服王晓玉；联系电话：07176921001。</t>
  </si>
  <si>
    <t>ZX202310061617171473</t>
  </si>
  <si>
    <t>18674272302</t>
  </si>
  <si>
    <t>刘海青</t>
  </si>
  <si>
    <t>2023-10-07 14:18:34</t>
  </si>
  <si>
    <t xml:space="preserve">:不认可
判断省分:湖北
node_134:
获取入参:
node_180:
判断局方停机状态:
:
node_223::关停原因含“武汉反诈、孝感反诈“字眼、指定联系电话
:不认可
:
高级模板内容：
投诉问题描述:用户来电反映手机无法正常使用
用户状态为:局方停机
停机原因:鹰眼换机话务突增模型停机：首次关停可携带本人有效证件、本机号卡到归属自营厅核验签署承诺书复机一次
前台是否按流程解释:是
用户要求:用户要求复机，请协助处理，谢谢
第二联系电话:18389784198</t>
  </si>
  <si>
    <t>ZX202310071641570654</t>
  </si>
  <si>
    <t>15587958966</t>
  </si>
  <si>
    <t>黄晓军</t>
  </si>
  <si>
    <t>2023-10-07 17:09:31</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</si>
  <si>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投诉问题描述:用户客户经理来电反映用户办理号卡后因用户儿子结婚请宴电话呼出较多导致封停,现因用户不在归属地无法办理复机,要求我方协助核实办理复机
用户状态为: 局方停机
停机原因:鹰眼诈骗模型编码ZB0055-0001：首次关停可携带本人有效证件到号码归属地自营厅核验签署法律风险告知书复机一次。
前台是否按流程解释:是
用户要求:尽快复机
第二联系电话:13047169711</t>
  </si>
  <si>
    <t>ZX202310061512550899</t>
  </si>
  <si>
    <t>18572394378</t>
  </si>
  <si>
    <t>黄汝亮</t>
  </si>
  <si>
    <t>2023-10-07 17:28:20</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</si>
  <si>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-25 11:21:545、复通指引:复机渠道：中国联通APP、线下营业厅，原则上复机1次。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投诉问题描述:对局方停机不认可，要求协助复机。
用户状态为: 局方半停
停机原因:本地异常号卡语音半停
前台是否按流程解释:是
用户要求:协助复机，人在异地
第二联系电话:18572394378</t>
  </si>
  <si>
    <t>号码关停：本地异常号卡语音半停。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</si>
  <si>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ZX202310070816080830</t>
  </si>
  <si>
    <t>15671031780</t>
  </si>
  <si>
    <t>赵玉兰</t>
  </si>
  <si>
    <t>2023-10-07 14:04:43</t>
  </si>
  <si>
    <t xml:space="preserve">:不认可
判断省分:湖北
node_134:
获取入参:
node_180:
判断局方停机状态:
:
node_223::其他
判断是否局方停机:
:无
:大于7/30天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-03 12:33:305、复通指引:6、信安近60天复机次数:--&gt;系统判断的原因分类是否明确:
高级模板内容：
投诉问题描述:用户来电对停机不认可，要求直接复机，不然就要投诉，请尽快处理，谢谢
用户状态为:局方半停
停机原因:短期多次开卡信安半停（机主停机之日起30天内手厅自助复通，如逾期需前往营业厅办理，原则复机一次）
前台是否按流程解释:是
用户要求:线上复机
第二联系电话:15871569571</t>
  </si>
  <si>
    <t>号码关停：短期多次开卡信安半停AA，根据相关要求进行关停处理。已请其回传一张照片：风险告知书+身份证正面+SIM卡背面照+签字至17671348103宜昌联通微信号，（微信已添加）客户知晓。</t>
  </si>
  <si>
    <t>ZX202310051924552427</t>
  </si>
  <si>
    <t>13207218288</t>
  </si>
  <si>
    <t>张鹏</t>
  </si>
  <si>
    <t>2023-10-07 11:50:51</t>
  </si>
  <si>
    <t>:不认可
判断省分:湖北
node_134:
获取入参:
node_180:
判断局方停机状态:
:
node_223::关停原因带“断卡、实时换机、境外漫游”字眼
:不认可
:
高级模板内容：
投诉问题描述:用户来电反映无法通过中国联通app认证要求协助
用户状态为: 局方半停
停机原因:断卡宜昌上报风险打标第四期
前台是否按流程解释:是
用户要求:用户来电反映无法通过中国联通app认证要求协助
第二联系电话:15190796759</t>
  </si>
  <si>
    <t>号码关停：断卡宜昌上报风险打标第四期AA。用户反映风险号码关停，已请客户通过手厅操作二次实人认证后复机，用户认可，满意</t>
  </si>
  <si>
    <t>ZX202310061437390640</t>
  </si>
  <si>
    <t>2023-10-07 18:17:55</t>
  </si>
  <si>
    <t xml:space="preserve">
高级模板内容：
投诉问题描述:对前期工单不认可
用户状态为:局方停机
停机原因:鹰眼图数据库社区发现模型停机
前台是否按流程解释:是
用户要求:用户来电给的微信号都搜索不到要求重新联系用户
第二联系电话:18671769575</t>
  </si>
  <si>
    <t>号码关停：鹰眼图数据库社区发现模型停机AA，根据相关要求进行关停处理。已请其回传一张照片：风险告知书+身份证正面+SIM卡背面照+签字至17671348103宜昌联通微信号，现号码已开通，用户知晓。</t>
  </si>
  <si>
    <t>BL202310070913231286</t>
  </si>
  <si>
    <t>071700050349</t>
  </si>
  <si>
    <t>陈玮</t>
  </si>
  <si>
    <t>2023-10-07 15:07:42</t>
  </si>
  <si>
    <t>&gt;业务号码&gt;071700050349；&gt;号码归属地&gt;宜昌；&gt;产品名称&gt;教育会员；&gt;产品代码&gt;无；&gt;产品编码&gt;2400078000；&gt;订购时间&gt;2023-10-06 09:40:07；&gt;核查情况&gt;平台故障；&gt;不规范定制分类&gt;平台故障，无法判责；&gt;赠费金额&gt;25元；&gt;赠费时间&gt;2023.10.07；&gt;投诉内容&gt;
高级模板内容：
赔付类型：:增值业务争议 
CBSS账单扣费名称：:教育会员
办理渠道:/
赔付月份：:2023年10月
返还倍率:单倍
赔付金额：:25
是否已经取消业务:是
是否承诺退费 ：:是
用户是否需要回复：:否
用户要求：:用户来电反映自己没有订购过此业务，要求退费，请后台协助处理，谢谢</t>
  </si>
  <si>
    <t>BL202310061647092390</t>
  </si>
  <si>
    <t>071700081814</t>
  </si>
  <si>
    <t>代东海</t>
  </si>
  <si>
    <t>2023-10-07 11:38:25</t>
  </si>
  <si>
    <t>&gt;业务号码&gt;071700081814；&gt;号码归属地&gt;宜昌；&gt;产品名称&gt;		那豆少儿；&gt;产品代码&gt;无；&gt;产品编码&gt;2400039012；&gt;订购时间&gt;2023-10-01 12:05:39；&gt;核查情况&gt;平台故障；&gt;不规范定制分类&gt;平台故障，无法判责；&gt;退费金额&gt;25元；&gt;退费时间&gt;2023-10-07；&gt;投诉内容&gt;
高级模板内容：
赔付类型：:增值业务争议 
CBSS账单扣费名称：:增值业务费_TV增值-应用-教育_TV增值-应用-教育
SP产品ID/元素ID：:无
办理渠道:无
赔付月份：:2023年10月
返还倍率:单倍
赔付金额：:25
是否已经取消业务:是
是否承诺退费 ：:是
用户是否需要回复：:否
用户要求：:直接退费</t>
  </si>
  <si>
    <t>BL202310070910021221</t>
  </si>
  <si>
    <t>071700345228</t>
  </si>
  <si>
    <t>向凤</t>
  </si>
  <si>
    <t>2023-10-07 16:32:59</t>
  </si>
  <si>
    <t>&gt;业务号码&gt;071700345228；&gt;号码归属地&gt;宜昌；&gt;产品名称&gt;影视会员连续包月；&gt;产品代码&gt;无；&gt;产品编码&gt;2400023504；&gt;订购时间&gt;2023-08-19 11:28:16；&gt;核查情况&gt;平台故障；&gt;不规范定制分类&gt;平台故障，无法判责；&gt;退费金额&gt;89.7元；&gt;退费时间&gt;2023-10-07；&gt;投诉内容&gt;
高级模板内容：
赔付类型：:增值业务争议 
CBSS账单扣费名称：:TV增值-娱乐
办理渠道:遥控
赔付月份：:2023年8月、2023年9月、2023年10月
返还倍率:单倍
赔付金额：:89.7
是否已经取消业务:是
是否承诺退费 ：:是
用户是否需要回复：:否
用户要求：:退费</t>
  </si>
  <si>
    <t>BL202310061754380877</t>
  </si>
  <si>
    <t>071700934285</t>
  </si>
  <si>
    <t>马万忠</t>
  </si>
  <si>
    <t>2023-10-07 14:27:47</t>
  </si>
  <si>
    <t>&gt;业务号码&gt;071700934285;&gt;号码归属地&gt;宜昌;&gt;产品名称&gt; 梦想游戏;&gt;产品代码&gt;24000008;&gt;产品编码&gt;2400000811;&gt;订购时间&gt;2023-08-31 18:40:28;&gt;核查情况&gt;平台故障;&gt;不规范定制分类&gt;平台故障，无法判责;&gt; 赔付金额&gt;25元;&gt;退费时间&gt;2023-10-07;&gt;投诉内容&gt;【2022年上工信部测评重保用户】判断省分:湖北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CBSS账单扣费名称：:TV增值-应用-游戏
办理渠道:-
赔付月份：:2023年10月
返还倍率:单倍
赔付金额：:25
是否已经取消业务:是
是否承诺退费 ：:是
用户是否需要回复：:否
用户要求：:用户要求退费</t>
  </si>
  <si>
    <t>BL202310062137460296</t>
  </si>
  <si>
    <t>13032742321</t>
  </si>
  <si>
    <t>丁旭明</t>
  </si>
  <si>
    <t>2023-10-07 14:06:57</t>
  </si>
  <si>
    <t>&gt;业务号码&gt;13032742321；&gt;号码归属地&gt;宜昌；&gt;产品名称&gt;沃阅读知涯升学20元特价包，云加速5G畅玩加油包，腾讯游戏畅玩包，哔哩哔哩15G流量加会员月包，云加速（专业版）；&gt;产品代码&gt;66002207，无，无，80006723，21002503；&gt;产品编码&gt;6600220700，91295249，91039750，8000672300，2100250303；&gt;订购时间&gt;2023-09-22 07:17:5，2023-09-11 21:16:43，2023-09-22 07:10:58，2023-09-22 07:25:41，2023-09-20 21:12:58；&gt;核查情况&gt;平台故障；&gt;不规范定制分类&gt;平台故障，无法判责；&gt;退费金额&gt;40元，40元，24元，50元，30元；&gt;退费时间&gt;2023/10/07；&gt;投诉内容&gt;
[65岁以上老人] 判断省分:其他省分
:增值业务争议
判断省分:湖北
:移网
:在补救范围内
:不认可
:小于等于500元，且仅限单倍、月份不超过12个月
:
高级模板内容：
赔付类型：:增值业务争议 
CBSS账单扣费名称：: 云加速（游戏版）  云加速5G畅玩加油包 腾讯游戏畅玩包 哔哩哔哩15G流量加会员月包
办理渠道:平台
赔付月份：:2023年9月、2023年10月
返还倍率:单倍
赔付金额：:184
是否已经取消业务:是
是否承诺退费 ：:是
用户是否需要回复：:否
用户要求：:请协助取消 办理退费</t>
  </si>
  <si>
    <t>BL202310071408260894</t>
  </si>
  <si>
    <t>13085154665</t>
  </si>
  <si>
    <t>张飞</t>
  </si>
  <si>
    <t>2023-10-07 17:20:50</t>
  </si>
  <si>
    <t>&gt;业务号码&gt;13085154665；&gt;号码归属地&gt;宜昌；&gt;产品名称&gt;哔哩哔哩15G流量加会员月包；&gt;产品代码&gt;80006723；&gt;产品编码&gt;8000672300 ；&gt;订购时间&gt;  	2023/9/5 1:24	；&gt;核查情况&gt;平台故障；&gt;不规范定制分类&gt;平台故障，无法判责；&gt;退费金额&gt;50元；&gt;退费时间&gt;	2023/10/7	；&gt;投诉内容
高级模板内容：
赔付类型：:增值业务争议 
CBSS账单扣费名称：:增值业务费_增值业务-哔哩哔哩15G流量加会员月包
办理渠道:/
赔付月份：:2023年10月、2023年9月
返还倍率:单倍
赔付金额：:50
是否已经取消业务:是
是否承诺退费 ：:是
用户是否需要回复：:否
用户要求：:已承诺退费</t>
  </si>
  <si>
    <t>BL202310071406340868</t>
  </si>
  <si>
    <t>15587943915</t>
  </si>
  <si>
    <t>李克已</t>
  </si>
  <si>
    <t>2023-10-07 17:19:26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</si>
  <si>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办理渠道:/
赔付月份：:2023年10月
返还倍率:单倍
赔付金额：:20
是否已经取消业务:是
是否承诺退费 ：:是
用户是否需要回复：:否
用户要求：:尽快处理</t>
  </si>
  <si>
    <t>BL202310070945411848</t>
  </si>
  <si>
    <t>13098417268</t>
  </si>
  <si>
    <t>王世柱</t>
  </si>
  <si>
    <t>南方一中心&gt;&gt;河南正华&gt;&gt;回访专席</t>
  </si>
  <si>
    <t>2023-10-07 14:56:21</t>
  </si>
  <si>
    <t>&gt;业务号码&gt;13098417268；&gt;号码归属地&gt;宜昌；&gt;产品名称&gt; 悦心钻石会员-包月-25元 ；&gt;产品代码&gt;21002405；&gt;产品编码&gt;2100240500；&gt;订购时间&gt; 2023-09-25 12:35:05 ；&gt;核查情况&gt;平台故障；&gt;不规范定制分类&gt;平台故障，无法判责；&gt;退费金额&gt;50元；&gt;退费时间&gt;2023-10-07；&gt;投诉内容&gt;
高级模板内容：
赔付类型：:增值业务争议 
CBSS账单扣费名称：:悦心钻石会员-包月-25元
SP产品ID/元素ID：:2100240500
办理渠道:/
赔付月份：:2023年9月、2023年10月
返还倍率:单倍
赔付金额：:50
是否已经取消业务:是
是否承诺退费 ：:是
用户是否需要回复：:否
用户要求：:要求退费50元，请核实处理</t>
  </si>
  <si>
    <t>BL202310071044210407</t>
  </si>
  <si>
    <t>15572773751</t>
  </si>
  <si>
    <t>万佳知</t>
  </si>
  <si>
    <t>2023-10-07 17:20:39</t>
  </si>
  <si>
    <t>22年Q3Q4重点客户判断省分:湖北
:增值业务费用争议（含炫彩通信助理包云盘版等组合类增值业务）
:移网
:在补救范围内
:不认可
:小于等于500元，且仅限单倍、月份不超过12个月
:
高级模板内容：
赔付类型：:电话营销争议 
CBSS账单扣费名称：:沃阅读知涯升学20元特价包  哔哩哔哩15G流量加会员月包  5G加油包29元10GB（立即生效） 5G升级包19元5GB（次月生效） 腾讯视频5GB流量加会员轻合约包 联通PLUS黄金会员月卡12个月轻合约优惠19元/月
办理渠道:	 湖北省分公司产品创新部
赔付月份：:2023年10月
返还倍率:单倍
赔付金额：:157
是否已经取消业务:是
是否承诺退费 ：:是
用户是否需要回复：:否
用户要求：:用户表示未要求办理 产生费用申请退费</t>
  </si>
  <si>
    <t>TS202310070858440764</t>
  </si>
  <si>
    <t>15572773639</t>
  </si>
  <si>
    <t>周雅慧</t>
  </si>
  <si>
    <t>2023-10-07 14:41:15</t>
  </si>
  <si>
    <t xml:space="preserve">判断省分:湖北
:流量费争议
:流量包定制争议
:不认可
:未享受
:小于等于500元，且仅限单倍、月份不超过12个月
:
高级模板内容：
投诉问题描述:用户表示自己没办理过： 星燃铂金包、	 哔哩哔哩15G流量加会员月包  
业务名称:星燃铂金包、	 哔哩哔哩15G流量加会员月包  
争议月份:2023年10月
争议金额:53.5
是否承诺退费:是
用户要求:退还费用并要求取消该业务谢谢</t>
  </si>
  <si>
    <t>BL202310061914021738</t>
  </si>
  <si>
    <t>13165619232</t>
  </si>
  <si>
    <t>徐绍华</t>
  </si>
  <si>
    <t>2023-10-07 11:10:38</t>
  </si>
  <si>
    <t>&gt;业务号码&gt;13165619232；&gt;号码归属地&gt;宜昌；&gt;产品名称&gt;AI留声机共享包钻石版25元-沃阅读；&gt;产品代码&gt;66002655；&gt;产品编码&gt;6600265500；&gt;订购时间&gt; 2023-09-27 11:42:37 ；&gt;核查情况&gt;平台故障；&gt;不规范定制分类&gt;平台故障，无法判责；&gt;退费金额&gt;50元；&gt;退费时间&gt;2023-10-07；&gt;投诉内容&gt; 
高级模板内容：
赔付类型：:增值业务争议 
CBSS账单扣费名称：:增值业务-AI留声机共享包钻石版25元-沃阅读
办理渠道:无
赔付月份：:2023年9月、2023年10月
返还倍率:单倍
赔付金额：:50
是否已经取消业务:是
是否承诺退费 ：:是
用户是否需要回复：:否
用户要求：:退费</t>
  </si>
  <si>
    <t>BL202310071044410416</t>
  </si>
  <si>
    <t>13177080589</t>
  </si>
  <si>
    <t>向吉伍</t>
  </si>
  <si>
    <t>2023-10-07 17:31:24</t>
  </si>
  <si>
    <t>&gt;业务号码&gt;13177080589；&gt;号码归属地&gt;宜昌；&gt;产品名称&gt; 手机彩铃沃音乐精选10元包月  ；&gt;产品代码&gt;49004937；&gt;产品编码&gt; 4900493700 ；&gt;订购时间&gt; 2023-10-06 16:40:39  ；&gt;核查情况&gt;平台故障；&gt;不规范定制分类&gt;平台故障，无法判责；&gt;退费金额&gt;10元；&gt;退费时间&gt;2023-10-07；&gt;投诉内容&gt;
高级模板内容：
赔付类型：:增值业务争议 
CBSS账单扣费名称：: 增值业务-手机彩铃沃音乐精选10元包月  0  
办理渠道:无
赔付月份：:2023年10月
返还倍率:单倍
赔付金额：:10
是否已经取消业务:是
是否承诺退费 ：:是
用户是否需要回复：:否
用户要求：:无</t>
  </si>
  <si>
    <t>BL202310070946291863</t>
  </si>
  <si>
    <t>13177080778</t>
  </si>
  <si>
    <t>王帮月</t>
  </si>
  <si>
    <t>2023-10-07 15:09:02</t>
  </si>
  <si>
    <t>&gt;业务号码&gt;13177080778；&gt;号码归属地&gt;宜昌；&gt;产品名称&gt; 沃阅读-5G畅阅-经管学堂20元 ；&gt;产品代码&gt;66001249；&gt;产品编码&gt;6600124900；&gt;订购时间&gt;2023-09-29 11:09:25；&gt;核查情况&gt;平台故障；&gt;不规范定制分类&gt;平台故障，无法判责；&gt;退费金额&gt;40元；&gt;退费时间&gt;2023-10-07；&gt;投诉内容&gt;
高级模板内容：
赔付类型：:增值业务争议 
CBSS账单扣费名称：:沃阅读-5G畅阅-经管学堂20元
办理渠道:SP平台接入
赔付月份：:2023年9月、2023年10月
返还倍率:单倍
赔付金额：:40
是否已经取消业务:是
是否承诺退费 ：:是
用户是否需要回复：:否
用户要求：:退费共享</t>
  </si>
  <si>
    <t>BL202310061509260907</t>
  </si>
  <si>
    <t>15572715101</t>
  </si>
  <si>
    <t>黄春丽</t>
  </si>
  <si>
    <t>2023-10-07 11:41:46</t>
  </si>
  <si>
    <t>判断省分:湖北
:增值业务费用争议（含炫彩通信助理包云盘版等组合类增值业务）
:移网
:在补救范围内
:不认可
:小于等于500元，且仅限单倍、月份不超过12个月
:
高级模板内容：
赔付类型：:增值业务争议 
CBSS账单扣费名称：:精英社科历史包
办理渠道:0
赔付月份：:2023年8月、2023年9月、2023年10月
返还倍率:单倍
赔付金额：:60
是否已经取消业务:是
是否承诺退费 ：:是
用户是否需要回复：:否
用户要求：:退费</t>
  </si>
  <si>
    <t>BL202310071357270768</t>
  </si>
  <si>
    <t>13227256271</t>
  </si>
  <si>
    <t>张莉</t>
  </si>
  <si>
    <t>2023-10-07 17:12:28</t>
  </si>
  <si>
    <t>&gt;业务号码&gt;13227256271；&gt;号码归属地&gt;宜昌；&gt;产品名称&gt;&gt;哔哩哔哩15G流量加会员月包；&gt;产品代码&gt;80006723；&gt;产品编码&gt;8000672300；&gt;订购时间&gt;2023-09-17 17:25:34；&gt;核查情况&gt;平台故障；&gt;不规范定制分类&gt;平台故障，无法判责；&gt;退费金额&gt;50元；&gt;退费时间&gt;2023-10-7；&gt;投诉内容&gt;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用户要求：:申请退费</t>
  </si>
  <si>
    <t>TS202310061406431931</t>
  </si>
  <si>
    <t>13277174744</t>
  </si>
  <si>
    <t>曹航</t>
  </si>
  <si>
    <t>2023-10-07 16:34:36</t>
  </si>
  <si>
    <t>主办单位：湖北
客户类别：星级客户
10010是否打通：否
是否二次致电10015：是
是否联系：否
升级倾向：
号码归属省：湖北
SVIP等级：
1. 问题类型:;
2. 投诉类型:办理争议;
3. 营业厅地址:;
4. 位置信息:;
5. 位置发生地:;
6. 投诉内容:金太阳点读宝引导办理
8. 办理业务的名称:金太阳点读宝
8. 无法办理的渠道:取消不了</t>
  </si>
  <si>
    <t>"计费争议-SP扣费①客户投诉产生的原因：增值业务计费争议。
②客户投诉问题核查情况及解决方案：收到贵部转办后，我司立即组织调查。经核实， 用户订购产品名称金太阳点读宝，产品代码为90559，订购时间，取消时间为23年10月，20元/月，合计扣费1个月，累计产生费用合计20元，订购方式为集团统一认证平台” 短信验证码，有二次确认过程，不存在订购违规现象。考虑用户使用感知，网站方已取消屏蔽并于三个工作日内退费20元到账，此费用不可抵扣往月欠费及打印发票，满意。我司于2023-10-06 17:13:38联系解释以上情况。
③客户问题满意度：满意。
④回单人：颜晶 6921001."</t>
  </si>
  <si>
    <t>BL202310071316050220</t>
  </si>
  <si>
    <t>13277237425</t>
  </si>
  <si>
    <t>王丹</t>
  </si>
  <si>
    <t>2023-10-07 15:51:32</t>
  </si>
  <si>
    <t>&gt;业务号码&gt;13277237425；&gt;号码归属地&gt;宜昌；&gt;产品名称 &gt;沃阅读知涯升学20元特价包，联通助理-智能应答5元（首月免费）；&gt;产品代码&gt;66002207，63381410；&gt;产品编码&gt;6600220700，；&gt;订购时间 &gt; 2023-09-29 14:44:03，2021-06-09 13:34:38；&gt;核查情况&gt;平台故障；&gt;不规范定制分类&gt;平台故障，无法判责；&gt;退费金额&gt;40元,10元；&gt;退费时间&gt;2023年10月7日；&gt;投诉内容&gt;	判断省分:其他省分
:增值业务争议
判断省分:湖北
:移网
:在补救范围内
:不认可
:小于等于500元，且仅限单倍、月份不超过12个月
:
高级模板内容：
赔付类型：:增值业务争议 
CBSS账单扣费名称：:沃阅读知涯升学20元特价包，联通助理业务功能费
SP产品ID/元素ID：:湖北
办理渠道:无
赔付月份：:2023年9月、2023年10月
返还倍率:单倍
赔付金额：:50
是否已经取消业务:是
是否承诺退费 ：:是
用户是否需要回复：:否
用户要求：:用户称不知情进行办理要求进行核实退费</t>
  </si>
  <si>
    <t>BL202310070906151158</t>
  </si>
  <si>
    <t>13308609647</t>
  </si>
  <si>
    <t>熊作勇</t>
  </si>
  <si>
    <t>2023-10-07 11:00:45</t>
  </si>
  <si>
    <t>&gt;业务号码&gt;13308609647；&gt;号码归属地&gt;宜昌；&gt;产品名称&gt;哔哩哔哩15G流量加会员月包；&gt;产品代码&gt;80006723；&gt;产品编码&gt;8000672300；&gt;订购时间&gt;2023-08-27 06:32:01；&gt;核查情况&gt;平台故障；&gt;不规范定制分类&gt;平台故障，无法判责；&gt;退费金额&gt;50元；&gt;退费时间&gt;2023-10-07；&gt;投诉内容&gt;
高级模板内容：
赔付类型：:增值业务争议 
CBSS账单扣费名称：:	 哔哩哔哩15G流量加会员月包 订购
办理渠道:无
赔付月份：:2023年9月、2023年10月
返还倍率:单倍
赔付金额：:50
是否已经取消业务:是
是否承诺退费 ：:是
用户是否需要回复：:否
用户要求：:立即核实退费</t>
  </si>
  <si>
    <t>TS202310062121581096</t>
  </si>
  <si>
    <t>13227266876</t>
  </si>
  <si>
    <t>胡旭东</t>
  </si>
  <si>
    <t>2023-10-07 14:54:28</t>
  </si>
  <si>
    <t xml:space="preserve">判断省分:其他省分
:普通消费有争议
:下一步
:套餐月费不认可
查询套餐:
:套餐月费有变化
业务办理记录:
:不认可
:其他渠道
判断省分:除甘肃贵州外
:
高级模板内容：
投诉问题描述:用户来电对欠费停机不认可，要求核实为什么欠费，前台解释无效，请处理
争议月份:2023年10月
争议金额:51.91
用户要求:用户来电对欠费停机不认可，要求核实为什么欠费，前台解释无效，请处理</t>
  </si>
  <si>
    <t>SP/增值业务：经核实，用户订购产品沃阅读知涯升学20元特价包，产品代码为90559，订购时间23年9月，取消时间为23年10月，20元/月，合计扣费2个月，累计产生费用合计40元，订购方式为集团统一认证平台”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用户订购产品AR视频彩铃酷趣会员15元包月，产品代码为90115，订购时间23年9月，取消时间为23年10月，20元/月，合计扣费2个月，累计产生费用合计50元，订购方式为集团统一认证平台” 短信验证码，有二次确认过程，不存在订购违规现象。考虑用户使用感知，网站方已取消屏蔽并于三个工作日内退费40元到账，此费用不可抵扣往月欠费及打印发票。另用户订购产品云游彩铃15元包月，产品代码为90115，订购时间23年10月，取消时间为23年10月，15元/月，合计扣费1个月，累计产生费用合计50元，订购方式为集团统一认证平台” 短信验证码，有二次确认过程，不存在订购违规现象。考虑用户使用感知，网站方已取消屏蔽并于三个工作日内退费15元到账，合计退费95元，此费用不可抵扣往月欠费及打印发票，满意。</t>
  </si>
  <si>
    <t>TS202310071445130452</t>
  </si>
  <si>
    <t>2023-10-07 17:30:19</t>
  </si>
  <si>
    <t xml:space="preserve">[65岁以上老人] 判断省分:湖北
:增值业务费用争议（含炫彩通信助理包云盘版等组合类增值业务）
:移网
:在补救范围内
:不认可
:小于等于500元，且仅限单倍、月份不超过12个月
:
高级模板内容：
投诉问题描述:用户来电对前期处理结果不认可，扣取的是9月10月的费用为啥只退了10月的费用
前期工单流水号:BL202310051744271876
前期工单处理结果:已按工单内容要求将13235634220订购的 AR彩铃酷趣会员5G加油包（湖北）、13227255481订购的 云加速5G畅玩加油包(湖北) 业务2023.10月的产生的费用合计：40元 承诺退费处理，费用已退还到主卡：13235634220 退费已到账，故此单完结。
用户要求:要求线上核实处理，谢谢</t>
  </si>
  <si>
    <t>计费争议-SP扣费：经核实，13235634220用户订购产品名称AR彩铃酷趣会员5G加油包（湖北），产品代码为90115，订购时间23.9月，取消时间为23.10月，15元/月，合计扣费2个月，累计产生费用合计30元；另成员号码13227255481订购产品名称畅行会员S-包月-15元，产品代码为91639，订购时间23.9月，取消时间为23.10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短信验证码，有二次确认过程，不存在订购违规现象。考虑用户使用感知，网站方已取消屏蔽并于三个工作日内退费60元到账，此费用不可抵扣往月欠费及打印发票，满意。</t>
  </si>
  <si>
    <t>TS202310061427402434</t>
  </si>
  <si>
    <t>17671939390</t>
  </si>
  <si>
    <t>王琼</t>
  </si>
  <si>
    <t>2023-10-07 16:39:12</t>
  </si>
  <si>
    <t xml:space="preserve">判断省分:湖北
:增值业务费用争议（含炫彩通信助理包云盘版等组合类增值业务）
:移网
:在补救范围内
:不认可
:大于500元
:
高级模板内容：
投诉问题描述: 用户描述自己根本没有办理此业务，也对业务不知情。前台查询用户有补救记录无法承诺退费，用户要求退费处理
争议业务名称:AI留声机共享包钻石版25元-沃阅读，	手机彩铃沃音乐精选10元包月
受理渠道:无
争议月份:2023年9月、2023年10月
争议费用:60
一线客服在系统里:已取消
是否承诺退费:否
用户要求: 用户描述自己根本没有办理此业务，也对业务不知情。前台查询用户有补救记录无法承诺退费，用户要求退费处理</t>
  </si>
  <si>
    <t>计费争议-SP扣费：经核实，用户订购产品名称（1）AI留声机共享包钻石版25元-沃阅读，产品代码为90559，订购时间23.9月，取消时间为23.10月，25元/月，合计扣费2个月，累计产生费用合计50元；（2）手机彩铃沃音乐精选10元包月，产品代码为90115，订购时间，取消时间为23.10月，10元/月，合计扣费1个月，累计产生费用合计10元；订购方式为集团统一认证平台” 短信验证码，有二次确认过程，不存在订购违规现象。考虑用户使用感知，网站方已取消屏蔽并于三个工作日内退费60元到账，此费用不可抵扣往月欠费及打印发票，满意。</t>
  </si>
  <si>
    <t>TS202310061814370556</t>
  </si>
  <si>
    <t>2023-10-07 11:47:08</t>
  </si>
  <si>
    <t xml:space="preserve">[65岁以上老人] 
高级模板内容：
投诉问题描述:对套餐月租费用不认可
争议月份:2023年1月、2023年2月、2023年3月、2023年4月、2023年5月、2023年6月、2023年7月、2023年8月、2023年9月、2023年10月
争议金额:180
用户要求:联系前期工单：TS202310050829210451
用户对于退费180元不认可，要求我方重新核实处理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</si>
  <si>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考虑客户使用感知，网站方已取消屏蔽并于3个工作日内退费180元，现金到账，可打印账单发票，已联系客户解释说明，客户表示知晓。</t>
  </si>
  <si>
    <t>TS202310071308450382</t>
  </si>
  <si>
    <t>071700160789</t>
  </si>
  <si>
    <t>任长安</t>
  </si>
  <si>
    <t>2023-10-07 17:29:47</t>
  </si>
  <si>
    <t>用户反映被动开通TV增值-应用-游戏，要求退还8-10月份扣费，请尽快处理并回复。用户有低消故未授权</t>
  </si>
  <si>
    <t>计费争议-SP扣费：用户反映被动办理TV增值业务开通问题，经核实，客户订购产品名称为智享电竞， 2400038805，订购时间23.8，订购方式为电视遥控器订购，取消时间为23.10，29元/月，合计扣费3个月，累计产生费用共计87元，有二次确认过程，不存在订购违规现象。考虑客户使用感知，已申请减免8-10月费用87元费用，24小时内赠费到账至私有账户，不可打印发票，满意</t>
  </si>
  <si>
    <t>TS202310070733062442</t>
  </si>
  <si>
    <t>15607208358</t>
  </si>
  <si>
    <t>柳云祥</t>
  </si>
  <si>
    <t>2023-10-07 11:09:46</t>
  </si>
  <si>
    <t xml:space="preserve">
高级模板内容：
投诉问题描述:用户来电反映自己月租一个月是299，为什么现在变成355了
争议月份:2023年10月
争议金额:355
用户要求:核实费用详情，每一个业务是谁办的，给出合理解释为森么资费变多了</t>
  </si>
  <si>
    <t>计费争议-SP扣费：用户反映视频彩铃商务版标准10元包业务开通问题，经核实，客户订购产品名称为视频彩铃商务版标准10元包，产品代码为90115，有二次确认过程，不存在订购违规现象，现已联系客户解释，客户认可，暂不取消；另核实客户副卡15671019688于2023-09-28 10:27:13通过湖北杭州翔羽线上业务代理(宜昌)办理畅行会员S-包月，现已取消，并申请退还9-10月费用合计40元，已到账，此费用不可打印发票，同时还办理 河狸彩铃6元包月 ，产品代码90115，网站已取消屏蔽，于24小时退费12元，此费用可打印发票，满意。</t>
  </si>
  <si>
    <t>BL202310070922071448</t>
  </si>
  <si>
    <t>15572789041</t>
  </si>
  <si>
    <t>郑春华</t>
  </si>
  <si>
    <t>2023-10-07 16:21:53</t>
  </si>
  <si>
    <t>&gt;业务号码&gt;15572789041；&gt;号码归属地&gt;宜昌；&gt;产品名称&gt;AI留声机共享包钻石版25元-沃阅读；&gt;产品代码&gt;66002655；&gt;产品编码&gt;6600265500；&gt;订购时间&gt;2023-09-24 14:04:35 ；&gt;核查情况&gt;平台故障；&gt;不规范定制分类&gt;平台故障，无法判责；&gt;退费金额&gt;50元；&gt;退费时间&gt;2023-10-07；&gt;投诉内容&gt;判断省分:湖北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CBSS账单扣费名称：:增值业务费_增值业务-AI留声机共享包钻石版25元-沃阅读_增值业务-AI留声机共享包钻石版25元-沃
办理渠道:无
赔付月份：:2023年9月、2023年10月
返还倍率:单倍
赔付金额：:50
是否已经取消业务:是
是否承诺退费 ：:是
用户是否需要回复：:否
用户要求：:退费</t>
  </si>
  <si>
    <t>BL202310071015402387</t>
  </si>
  <si>
    <t>15586374085</t>
  </si>
  <si>
    <t>李秀梅</t>
  </si>
  <si>
    <t>2023-10-07 15:48:03</t>
  </si>
  <si>
    <t>&gt;业务号码&gt;15586374085； &gt;号码归属地&gt;宜昌；&gt;产品名称&gt; 沃阅读-5G畅阅-经管学堂20元 ；&gt;产品代码&gt;66001249；&gt;产品编码&gt;6600124900；&gt;订购时间&gt; 2023-09-03 12:41:44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CBSS账单扣费名称：:沃阅读-5G畅阅-经管学堂20元_
办理渠道:未核实到具体渠道
赔付月份：:2023年10月
返还倍率:单倍
赔付金额：:20
是否已经取消业务:是
是否承诺退费 ：:是
用户是否需要回复：:否
用户要求：:退费</t>
  </si>
  <si>
    <t>BL202310061600001675</t>
  </si>
  <si>
    <t>15671053207</t>
  </si>
  <si>
    <t>王倩</t>
  </si>
  <si>
    <t>2023-10-07 11:16:17</t>
  </si>
  <si>
    <r>
      <rPr>
        <sz val="11"/>
        <rFont val="宋体"/>
        <charset val="0"/>
      </rPr>
      <t>&gt;业务号码&gt;15671053207；&gt;号码归属地&gt;宜昌；&gt;产品名称&gt;哔哩哔哩15G流量加会员月包；&gt;产品代码&gt;80006723；&gt;产品编码&gt;8000672300；&gt;订购时间 &gt;2023-09-24 22:25:52；&gt;核查情况&gt;平台故障；&gt;不规范定制分类&gt;平台故障，无法判责；&gt;退费金额&gt;50元；&gt;退费时间&gt;2023年10月7日；&gt;投诉内容&gt;
高级模板内容：
赔付类型：:增值业务争议 
CBSS账单扣费名称：:</t>
    </r>
    <r>
      <rPr>
        <sz val="11"/>
        <rFont val="Arial"/>
        <charset val="0"/>
      </rPr>
      <t xml:space="preserve">	</t>
    </r>
    <r>
      <rPr>
        <sz val="11"/>
        <rFont val="宋体"/>
        <charset val="0"/>
      </rPr>
      <t>哔哩哔哩15G流量加会员月包
办理渠道:线上
赔付月份：:2023年9月、2023年10月
返还倍率:单倍
赔付金额：:50
是否已经取消业务:是
是否承诺退费 ：:是
用户是否需要回复：:否
用户要求：:用户不认可费用</t>
    </r>
  </si>
  <si>
    <t>BL202310071259380039</t>
  </si>
  <si>
    <t>15872567758</t>
  </si>
  <si>
    <t>黎开珍</t>
  </si>
  <si>
    <t>2023-10-07 15:55:48</t>
  </si>
  <si>
    <t>&gt;业务号码&gt;15872567758；&gt;号码归属地&gt;宜昌；&gt;产品名称&gt;哔哩哔哩15G流量加会员月包；&gt;产品代码&gt;80006723；&gt;产品编码&gt;8000672300；&gt;订购时间&gt;2023-09-18 23:29:52；&gt;核查情况&gt;平台故障；&gt;不规范定制分类&gt;平台故障，无法判责；&gt;退费金额&gt;50元；&gt;退费时间&gt;2023-10-07；&gt;投诉内容&gt;[65岁以上老人] 判断省分:其他省分
:增值业务争议
判断省分:湖北
:移网
:在补救范围内
:不认可
:小于等于500元，且仅限单倍、月份不超过12个月
:
高级模板内容：
赔付类型：:增值业务争议 
CBSS账单扣费名称：:哔哩哔哩15G流量加会员月包
办理渠道:线上
赔付月份：:2023年10月、2023年9月
返还倍率:单倍
赔付金额：:50
是否已经取消业务:是
是否承诺退费 ：:是
用户是否需要回复：:否
用户要求：:尽快</t>
  </si>
  <si>
    <t>BL202310071007362256</t>
  </si>
  <si>
    <t>17671268138</t>
  </si>
  <si>
    <t>彭万谦</t>
  </si>
  <si>
    <t>2023-10-07 15:23:07</t>
  </si>
  <si>
    <t>判断省分:其他省分
:增值业务争议
判断省分:湖北
:移网
:在补救范围内
:不认可
:小于等于500元，且仅限单倍、月份不超过12个月
:
高级模板内容：
赔付类型：:增值业务争议 
CBSS账单扣费名称：:优酷12G流量加月会员合约包
办理渠道:无
赔付月份：:2023年8月、2023年9月、2023年10月
返还倍率:单倍
赔付金额：:40.01
是否已经取消业务:是
是否承诺退费 ：:是
用户是否需要回复：:否
用户要求：:要求退费</t>
  </si>
  <si>
    <t>BL202310062026522366</t>
  </si>
  <si>
    <t>18571004008</t>
  </si>
  <si>
    <t>陈彩霞</t>
  </si>
  <si>
    <t>customerSign,TCSI-B,TCSI-A</t>
  </si>
  <si>
    <t>2023-10-07 10:32:40</t>
  </si>
  <si>
    <t>&gt;业务号码&gt;18571004008&gt;号码归属地&gt;宜昌 ；&gt;产品名称&gt;  金太阳点读宝20元   ；&gt;产品代码&gt;66001320 ；&gt;产品编码&gt; 6600132000 ；&gt;订购时间&gt;2023-10-06 18:55:41  ；&gt;核查情况&gt;平台故障；&gt;不规范定制分类&gt;平台故障，无法判责；&gt;退费金额&gt; 20元；&gt;退费时间&gt;2023年10月7日&gt;投诉内容&gt;
高级模板内容：
赔付类型：:增值业务争议 
CBSS账单扣费名称：:增值业务-金太阳点读宝20元
办理渠道:SP平台接入
赔付月份：:2023年10月
返还倍率:单倍
赔付金额：:20
是否已经取消业务:是
是否承诺退费 ：:是
用户是否需要回复：:否
用户要求：:退费20元</t>
  </si>
  <si>
    <t>BL202310070937181717</t>
  </si>
  <si>
    <t>18672106881</t>
  </si>
  <si>
    <t>李生明</t>
  </si>
  <si>
    <t>2023-10-07 16:40:59</t>
  </si>
  <si>
    <t>&gt;业务号码&gt;18672106881；&gt;号码归属地&gt;宜昌；&gt;产品名称&gt;沃悦读同步学钻石会员20元包，手机彩铃沃音乐精选10元包月，畅行会员S-包月-15元；&gt;产品代码&gt;66001174，49004937，21002422；&gt;产品编码&gt;6600117400，4900493700，2100242200；&gt;订购时间&gt;2023-09-19 13:52:29，2023-10-06 22:55:11，2023-09-19 13:50:50；&gt;核查情况&gt;平台故障；&gt;不规范定制分类&gt;平台故障，无法判责；&gt;退费金额&gt;40元，10元，30元；&gt;退费时间&gt;2023-10-7；&gt;投诉内容&gt;---------------
高级模板内容：
赔付类型：:增值业务争议 
CBSS账单扣费名称：:畅行会员S-包月，，手机彩铃沃音乐精选10元包月，，沃悦读同步学钻石会员20元包_
办理渠道:/
赔付月份：:2023年9月、2023年10月
返还倍率:单倍
赔付金额：:80
是否已经取消业务:是
是否承诺退费 ：:是
用户是否需要回复：:否
用户要求：:用户称不知情办理，要求退费，请处理</t>
  </si>
  <si>
    <t>BL202310061507190871</t>
  </si>
  <si>
    <t>18672651546</t>
  </si>
  <si>
    <t>刘兴艳</t>
  </si>
  <si>
    <t>2023-10-07 10:37:27</t>
  </si>
  <si>
    <t>&gt;业务号码&gt;18672651546&gt;号码归属地&gt; 宜昌；&gt;产品名称&gt;  优酷12G流量加月会员合约包 、 尊享悦读20元包   ；&gt;产品代码&gt;80006700、66001256 ；&gt;产品编码&gt;8000670000、6600125600  ；&gt;订购时间&gt;  2023-09-07 21:26:32 、 2023-09-07 21:07:13  ；&gt;核查情况&gt;平台故障；&gt;不规范定制分类&gt;平台故障，无法判责；&gt;退费金额&gt; 60.01元；&gt;退费时间&gt;2023年10月7日&gt;投诉内容&gt;
高级模板内容：
赔付类型：:增值业务争议 
CBSS账单扣费名称：:优酷12G流量加月会员合约包、尊享悦读20元包
办理渠道:无
赔付月份：:2023年9月、2023年10月
返还倍率:单倍
赔付金额：:60.01
是否已经取消业务:是
是否承诺退费 ：:是
用户是否需要回复：:是
用户要求：:用户要求退还所产生的费用，请尽快在48小时内回复处理，谢谢！</t>
  </si>
  <si>
    <t>TS202310071555090137</t>
  </si>
  <si>
    <t>13094165273</t>
  </si>
  <si>
    <t>李成佑</t>
  </si>
  <si>
    <t>2023-10-07 16:49:33</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</si>
  <si>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投诉问题描述:用户称自己未使用要求退费
业务名称:上网费_手机上网流量费_无线接入-上网流量费-国内（本地使用）
争议月份:2023年9月
争议金额:180
是否承诺退费:是
用户要求:尽快退费</t>
  </si>
  <si>
    <t>TS202310071058361778</t>
  </si>
  <si>
    <t>2023-10-07 16:49:46</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</si>
  <si>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投诉问题描述:用户称自己未使用这么多流量，要求退费，前台查询上月用户有开通橡皮檫，故记此单
业务名称:上网费_手机上网流量费_无线接入-上网流量费-国内（本地使用）
争议月份:2023年9月
争议金额:180
是否承诺退费:否
用户要求:用户要求尽快退费</t>
  </si>
  <si>
    <t>TS202310071323470766</t>
  </si>
  <si>
    <t>13100788032</t>
  </si>
  <si>
    <t>谢静</t>
  </si>
  <si>
    <t>2023-10-07 15:34:14</t>
  </si>
  <si>
    <t xml:space="preserve">判断省分:湖北
:流量费争议
:未使用过/未使用那么多/用的wifi（产生流量/费用）
:不认可
:下一步
:不符合或不愿意开通
:未享受
:下一步
:单倍小于等于500
:
高级模板内容：
投诉问题描述:用户表示自己是老用户，且小孩使用了过多流量自己不知情
业务名称:上网流量费
争议月份:2023年9月
争议金额:66
是否承诺退费:是
用户要求:流量超出号码：13100788032；13117275846；13294240965，用户表示是自己不知情使用的，要求退还</t>
  </si>
  <si>
    <t>TS202310061948162210</t>
  </si>
  <si>
    <t>13277239938</t>
  </si>
  <si>
    <t>谢青春</t>
  </si>
  <si>
    <t>2023-10-07 09:57:11</t>
  </si>
  <si>
    <t xml:space="preserve">判断省分:其他省分
:流量计费争议
判断省分::未使用过/未使用那么多/用的wifi（产生流量/费用）
:不认可
:下一步
:不符合或不愿意开通
:未享受
:下一步
:单倍小于等于500
:
高级模板内容：
投诉问题描述:未使用流量
业务名称:未使用流量
争议月份:2023年10月
争议金额:15
是否承诺退费:是
用户要求:退费</t>
  </si>
  <si>
    <t>TS202310061029081670</t>
  </si>
  <si>
    <t>13177094041</t>
  </si>
  <si>
    <t>2023-10-07 15:00:19</t>
  </si>
  <si>
    <t xml:space="preserve">判断省分:湖北
:流量费争议
:未使用过/未使用那么多/用的wifi（产生流量/费用）
:不认可
:下一步
:不符合或不愿意开通
:未享受
:下一步
:单倍小于等于500
:
高级模板内容：
投诉问题描述:对于9月份总产生的流量费不认可
业务名称:流量费
争议月份:2023年9月
争议金额:60
是否承诺退费:是
用户要求:退费</t>
  </si>
  <si>
    <t>计费争议-流量：流量计费正常，此属用户自行使用产生计费，前期已退费并赠送流量（9月18671786738、13135805068赠送5G流量供使用，13177094041、18672665638赠送1G国内流量），此属用户自行使用产生扣费，无法再次退费，已解释，用户知晓，已无疑问。</t>
  </si>
  <si>
    <t>TS202310061640430723</t>
  </si>
  <si>
    <t>2023-10-07 10:53:47</t>
  </si>
  <si>
    <t xml:space="preserve">[65岁以上老人] 判断省分:其他省分
:流量计费争议
判断省分::没有短信通知/延迟
:不认可
:下一步
:不符合或不愿意开通
:已享受或不在授权范围
:
高级模板内容：
投诉问题描述:用户不认可流量计费，解释无效（有短信通知和APP可以查询详单），用户已经服务补救，
争议月份:2023年9月
争议金额（流量）:110
是否下发流量短信提醒:是 
用户要求:解释无效，请协助谢谢!提及携出！</t>
  </si>
  <si>
    <t>计费争议-流量：用户反映流量费用问题。经核实，客户9月使用 1.44GB 流量，产生有110元流量费用，计费正常无误，考虑客户感知，申请减免9月流量费用110元，24小时到帐，此费用无法抵扣往月欠费且不可打印发票，满意。</t>
  </si>
  <si>
    <t>TS202310060946430561</t>
  </si>
  <si>
    <t>13177065484</t>
  </si>
  <si>
    <t>田荣焕</t>
  </si>
  <si>
    <t>2023-10-07 09:05:32</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</si>
  <si>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投诉问题描述:用户来电反映自己没有使用这么多流量，但是产生流量费，我处解释用户不认可，请协助处理，谢谢
争议月份:2023年10月
争议金额:40
用户要求:用户来电反映自己没有使用这么多流量，但是产生流量费，我处解释用户不认可，请协助处理，谢谢</t>
  </si>
  <si>
    <t>计费争议-流量：用户反映流量扣费的问题，考虑客户感知，申请减免23.10月流量费用40元，24小时内到账，此费用不可打印账单发票。满意</t>
  </si>
  <si>
    <t>TS202310061915321660</t>
  </si>
  <si>
    <t>18671786545</t>
  </si>
  <si>
    <t>王小龙</t>
  </si>
  <si>
    <t>2023-10-07 12:01:04</t>
  </si>
  <si>
    <t xml:space="preserve">判断省分:湖北
:流量费争议
:定向流量未免流
:不认可
:不符合或不愿意开通
:
高级模板内容：
投诉问题描述:用户来电称自己看的腾讯视频扣取套外流量
争议定向流量包产品名称:无
订购渠道:无
订购日期:2023-10-06
用户要求:解释不认可，要求我方核实自己上网详情</t>
  </si>
  <si>
    <t>计费争议-流量：用户反映免流问题，经核实本月流量计费无误，核实免流876.54MB，客户表示腾讯已正常免流，考虑客户首次反映，我司申请减免本月15元，24小时到账，此费用不可打印发票，客户满意。</t>
  </si>
  <si>
    <t>TS202310071011220294</t>
  </si>
  <si>
    <t>13647171087</t>
  </si>
  <si>
    <t>邓军</t>
  </si>
  <si>
    <t>2023-10-07 14:15:10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</si>
  <si>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202310基本套餐费:129
争议金额:65.00</t>
  </si>
  <si>
    <t>计费争议-流量扣费：①客户投诉产生的原因：流量扣费问题。 
②客户投诉问题核查情况及解决方案：收到贵部转办后，我司立即组织调查。经核实属正常扣费，沟通后现已为用户操作副卡0元次月生效，考虑到用户使用感知现为用户2张副卡办理预存话费享30元话费优惠（湖北） 另为用户申请5元费用，24小时内到账，此费用不可打印发票，我司2023-10-07 15:43:49联系客户解释。
③客户问题满意度：满意。 
④回单人：田群、联系方式：07176921001.</t>
  </si>
  <si>
    <t>TS202310062001512452</t>
  </si>
  <si>
    <t>17671262695</t>
  </si>
  <si>
    <t>谭之娥</t>
  </si>
  <si>
    <t>2023-10-07 14:22:28</t>
  </si>
  <si>
    <t xml:space="preserve">[65岁以上老人] 
高级模板内容：
投诉问题描述:未返30
活动名称: 星锐卡30元赠费12个月优惠合约 (湖北) 
争议月份:2023年9月、2023年10月
争议金额:60
用户要求:无</t>
  </si>
  <si>
    <t>TS202310061749020002</t>
  </si>
  <si>
    <t>15997502109</t>
  </si>
  <si>
    <t>熊芳芳</t>
  </si>
  <si>
    <t>2023-10-07 13:41:30</t>
  </si>
  <si>
    <t xml:space="preserve">确认用户是否有办理合约:有
查看用户状态是否正常:状态正常
结合交费销账、交费返销、交费查询等模板查询返费情况:未返还话费已过月结
生成投诉工单:
高级模板内容：
投诉问题描述:用户来电反映赠费未到账
活动名称:存量5G畅爽套餐享99元赠费 湖北
争议月份:2023年10月
争议金额:99
用户要求:尽快到账</t>
  </si>
  <si>
    <t>TS202310071427082414</t>
  </si>
  <si>
    <t>18608605665</t>
  </si>
  <si>
    <t>林艳</t>
  </si>
  <si>
    <t>2023-10-07 16:14:13</t>
  </si>
  <si>
    <t xml:space="preserve">
高级模板内容：
投诉问题描述:用户来电反映之前套餐收费64，已解释套餐活动到期不认可，表示没有提前告知多收费
争议月份:2023年10月
争议金额:129
用户要求:要求我方合理解释套餐资费且处理费用</t>
  </si>
  <si>
    <t>TS202310071359231671</t>
  </si>
  <si>
    <t>18671724598</t>
  </si>
  <si>
    <t>黄晓英</t>
  </si>
  <si>
    <t>2023-10-07 14:45:10</t>
  </si>
  <si>
    <t>主办单位：湖北
客户类别：星级客户
10010是否打通：否
是否二次致电10015：是
是否联系：否
升级倾向：
号码归属省：湖北
SVIP等级：
1. 问题类型:;
2. 投诉类型:退订争议;
3. 营业厅地址:;
4. 位置信息:;
5. 位置发生地:;
6. 投诉内容:网龄计划合约包
没有办理网龄计划合约包，请立即取消，这属于联通私自捆绑业务</t>
  </si>
  <si>
    <t>TS202310071220371644</t>
  </si>
  <si>
    <t>15549273633</t>
  </si>
  <si>
    <t>2023-10-07 17:11:15</t>
  </si>
  <si>
    <t xml:space="preserve">
高级模板内容：
投诉问题描述:用户来电反映自己开户时交费170元，但是扣了两个月月租导致欠费，用户有返费活动，对前台解释不认可，清协助处理
争议月份:2023年9月、2023年10月
争议金额:73.5
用户要求:要求核实账单情况</t>
  </si>
  <si>
    <t>TS202310071152570879</t>
  </si>
  <si>
    <t>15697208070</t>
  </si>
  <si>
    <t>庆卓</t>
  </si>
  <si>
    <t>2023-10-07 15:20:52</t>
  </si>
  <si>
    <t xml:space="preserve">
高级模板内容：
投诉问题描述:用户来电对10月份产生的199元不认可
争议月份:2023年10月
争议金额:199
用户要求:用户要求后台帮忙减免140元，表示上个月3折合约到期没有提醒，导致这个月恢复原价，要求后台把10元费用减免140</t>
  </si>
  <si>
    <t>TS202310071131330275</t>
  </si>
  <si>
    <t>13094169257</t>
  </si>
  <si>
    <t>付文昕</t>
  </si>
  <si>
    <t>2023-10-07 13:39:13</t>
  </si>
  <si>
    <t xml:space="preserve">22年Q3Q4重点客户
高级模板内容：
投诉问题描述:用户来电表示自己之前每月都是有30元的返费，但是现在却不返了，要求核实并回电
活动名称:预存0元;12月返还;
争议月份:2023年10月
争议金额:30
用户要求:要求核实并解决</t>
  </si>
  <si>
    <t>TS202310070819290127</t>
  </si>
  <si>
    <t>13165617913</t>
  </si>
  <si>
    <t>邓守霞</t>
  </si>
  <si>
    <t xml:space="preserve">判断省分:湖北
:流量费争议
:流量包定制争议
:不认可
:已享受
:
高级模板内容：
投诉问题描述:不知情开通业务
业务名称:5G冰激凌充电包20元10GB（立即生效）
争议月份:2023年9月
争议金额:0
是否承诺退费:否
用户要求:要求退还所有费用，并取消业务</t>
  </si>
  <si>
    <t>TS202310061711271541</t>
  </si>
  <si>
    <t>15671037679</t>
  </si>
  <si>
    <t>易中亮</t>
  </si>
  <si>
    <t>2023-10-07 09:29:27</t>
  </si>
  <si>
    <t xml:space="preserve">
高级模板内容：
投诉问题描述:用户对9月月租不认可
争议月份:2023年9月
争议金额:49
用户要求:用户对9月月租不认可，称自己才使用几天，不应该扣这么多月租，要求核实处理</t>
  </si>
  <si>
    <t>TS202310071216511521</t>
  </si>
  <si>
    <t>18086220300</t>
  </si>
  <si>
    <t>陈行圣</t>
  </si>
  <si>
    <t>2023-10-07 17:30:35</t>
  </si>
  <si>
    <t xml:space="preserve">
高级模板内容：
投诉问题描述:用户来电反馈称自己之前套餐是打三折，我处查询告知用户参加的合约一直是5折优惠，之前是有赠费减免，用户强烈不认可，称自己就是三折的合约，要求我方给其办理三折合约，称不办理就转网，请协助处理，谢谢。
争议月份:2023年10月
争议金额:99
用户要求:用户来电反馈称自己之前套餐是打三折，我处查询告知用户参加的合约一直是5折优惠，之前是有赠费减免，用户强烈不认可，称自己就是三折的合约，要求我方给其办理三折合约，称不办理就转网，请协助处理，谢谢。</t>
  </si>
  <si>
    <t>计费争议 -账单：用户反映账单扣费问题，经核实，原套餐五折优惠由营服再调账减免至三折，现调账已结束，申请取消套餐5折优惠，并于11月勾选月赠139元*12个月赠费活动，主卡月费低至三折60元，并按原套餐标准申请退9-10月套餐差价合计40元，2小时到账，此费用不可打印发票，满意。</t>
  </si>
  <si>
    <t>TS202310071022050622</t>
  </si>
  <si>
    <t>18908608574</t>
  </si>
  <si>
    <t>向兴旺</t>
  </si>
  <si>
    <t>2023-10-07 17:28:37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</si>
  <si>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投诉内容:乱扣费，办理套餐不告知清楚
争议金额:0.00
需要退订业务:否</t>
  </si>
  <si>
    <t>计费争议 -账单①客户投诉产生的原因：账单计费争议。
②客户投诉问题核查情况及解决方案：收到贵部转办后，我司立即组织调查。经核实， 城区西陵区星景代理点于22.10月办理宽带时同时生效IPTV，计费无误。我司于2023-10-07 17:14:38联系解释以上情况。
③客户问题满意度：满意。
④回单人：颜晶 6921001</t>
  </si>
  <si>
    <t>TS202310060949470647</t>
  </si>
  <si>
    <t>13469832359</t>
  </si>
  <si>
    <t>陈学英</t>
  </si>
  <si>
    <t>2023-10-07 09:02:55</t>
  </si>
  <si>
    <t xml:space="preserve">
高级模板内容：
投诉问题描述:用户来电对欠费43.78元不认可，称应该还有130元的余额，在线解释副卡费用先扣后返，用户不认可，要求投诉，请处理
争议月份:2023年10月
争议金额:159
用户要求:用户来电对欠费43.78元不认可，称应该还有130元的余额，在线解释副卡费用先扣后返，用户不认可，要求投诉，请处理</t>
  </si>
  <si>
    <t>计费争议-套餐争议：用户反馈副卡扣费问题，经核实，副卡有做赠费活动，用户表示不认可，已跟用户协商好取消副卡赠费活动，调整成0元，次月生效，并申请退23.6-9月副卡费用，合计50元，24小时到帐，此费用不可打印发票，满意。</t>
  </si>
  <si>
    <t>TS202310051627181669</t>
  </si>
  <si>
    <t>18671732880</t>
  </si>
  <si>
    <t>曹玉川</t>
  </si>
  <si>
    <t>2023-10-07 09:02:37</t>
  </si>
  <si>
    <t xml:space="preserve">
高级模板内容：
投诉问题描述:月租扣费不认可
争议月份:2023年10月
争议金额:189
用户要求:客户称189扣费不认可 称自己是179元 要求后台核实清楚 否则工信部投诉 请协助处理谢谢！</t>
  </si>
  <si>
    <t>计费争议-帐单争议：用户反馈帐单问题，经核实，为用户副卡13477869629有操作赠费活动，已跟用户解释清楚，满意。</t>
  </si>
  <si>
    <t>TS202310061859071390</t>
  </si>
  <si>
    <t>13277257921</t>
  </si>
  <si>
    <t>向祚奎</t>
  </si>
  <si>
    <t>2023-10-07 10:38:28</t>
  </si>
  <si>
    <t xml:space="preserve">
高级模板内容：
投诉问题描述:用户来电对月租费不认可，前台解释用户一直骂人。
争议月份:2023年10月
争议金额:-1
用户要求:核实清楚 用户多次骂人  并且一直使用方言 要求我方退三个月的月租</t>
  </si>
  <si>
    <t>计费争议-账单：查询用户10月月租出账65元，流量包29元，短信费用0.2元，无其他计费，已解释，计费正常，无法退费，用户知晓，已无疑问，已推荐客户更改套餐，用户表示自行到厅办理，满意</t>
  </si>
  <si>
    <t>TS202310061648550928</t>
  </si>
  <si>
    <t>071700037007</t>
  </si>
  <si>
    <t>曹平</t>
  </si>
  <si>
    <t>2023-10-07 14:54:14</t>
  </si>
  <si>
    <t xml:space="preserve">
高级模板内容：
投诉问题描述:用户表示对宽带费用不认可有疑问
争议月份:2023年10月
争议金额:49.84
用户要求:用户来电称宽带账号：071700037007自己不知情，让核查是谁给其安装的这套宽带，经查询该账号实名是另一人，用户要投诉，要求撤销宽带账号并退还期间产生的费用，已解释安抚但用户不认可，请联系回电处理</t>
  </si>
  <si>
    <t>计费争议-账单：用户对宽带开通认可，实际反映宽带扣费问题，经核实，当阳市子龙路广信合作厅于23.3月办理1000M宽带提速包（30元）（湖北），导致23.4-10月扣提速包费用合计210元，现用户要求双倍退费，出于服务角度，由我部申请退费220元，营业厅退费200元，合计退费420元，此费用不可打印发票，满意。</t>
  </si>
  <si>
    <t>TS202310061929321890</t>
  </si>
  <si>
    <t>071700362034</t>
  </si>
  <si>
    <t>谢红兵</t>
  </si>
  <si>
    <t>用户表示自己当时办理融合套餐的时候，夷陵龙泉合作厅工作人员告知用户每月套餐月租是99元，已告知用户目前办理的是冰激凌融合套餐，10元IPTV业务为必选项，一共月租为109元，但用户不认可，坚持要求投诉营业厅告知的与实际扣费不一致，请尽快处理并回复</t>
  </si>
  <si>
    <t>计费争议-账单：用户反映IPTV扣费，经核实，21.9月夷陵龙泉合作厅办理此业务，前期有调账减免故未扣费，现协商我部退10月扣费10元，此费用不可打印发票，11月起由夷陵龙泉营服协助以调账方式每月减免10元，用户满意。</t>
  </si>
  <si>
    <t>TS202310071012110322</t>
  </si>
  <si>
    <t>15586372007</t>
  </si>
  <si>
    <t>庄会芳</t>
  </si>
  <si>
    <t>2023-10-07 16:12:29</t>
  </si>
  <si>
    <t xml:space="preserve">
高级模板内容：
投诉问题描述:用户来电表示称自己要求取消炫彩通信助理包-云盘版 -次月生效（湖北），前台核实到是和20230701-预存得1800元话费分36月（5G159套餐购机优惠）-次月生效-湖北一起绑定在一起的无法客服取消，用户不认可，烦请协助处理并回复
渠道名称:其他:10010
办理业务名称:炫彩通信助理包-云盘版 -次月生效（湖北），20230701-预存得1800元话费分36月（5G159套餐购机优惠）-次月生效-湖北
页面提示:/
用户要求:取消炫彩通信助理包-云盘版 -次月生效（湖北）</t>
  </si>
  <si>
    <t>计费争议-账单：用户反映有炫彩通信助理包-云盘版扣费，经核实，此业务与20230701-预存得1800元话费分36月（5G159套餐购机优惠）绑定生效，不支持取消，现申请勾选月赠10元*12个月优惠活动，立即生效，到期后用户可再致电我部续勾选此活动，用户满意。</t>
  </si>
  <si>
    <t>TS202310061241570122</t>
  </si>
  <si>
    <t>投诉工单（2021版）&gt;&gt;移网&gt;&gt;【产品及计费使用】计交费及发票&gt;&gt;对滞纳金/历史欠费/违约金有争议</t>
  </si>
  <si>
    <t>15571701839</t>
  </si>
  <si>
    <t>陈拥军</t>
  </si>
  <si>
    <t>2023-10-07 09:11:48</t>
  </si>
  <si>
    <t xml:space="preserve">
高级模板内容：
投诉问题描述:用户来电反映，称自己上月有返费，自己之前有交费，但是现在这个月又欠费了，前台告知是扣的这个月月租。用户对此不认可。
争议业务名称:欠费
争议月份:2023年10月
争议金额:56.68
用户要求:要求处理。</t>
  </si>
  <si>
    <t>计费争议-账单：用户反映账单扣费的问题，经核实，主卡扣费59元，副卡扣费10元，账单扣费正常，已联系客户解释说明，回访满意</t>
  </si>
  <si>
    <t>TS202310061912311613</t>
  </si>
  <si>
    <t>13032745839</t>
  </si>
  <si>
    <t>李雪菊</t>
  </si>
  <si>
    <t>2023-10-07 14:31:47</t>
  </si>
  <si>
    <t xml:space="preserve">
高级模板内容：
投诉问题描述:用户来电反映，对现在欠费35.84不认可，称应该还会有60元返费，解释不认可
争议月份:2023年10月
争议金额:-1
用户要求:核查处理</t>
  </si>
  <si>
    <t>计费争议-账单：用户反映账单扣费问题，经核实，该号码2023-09-05 11:10:53交费100元后余额18.16元， 不足抵扣10月消费154元，故2023-10-04 19:19:31再次缴费100元后，仍有欠费35.84元，计费无误，联系用户解释，表示知晓。</t>
  </si>
  <si>
    <t>TS202310071050271510</t>
  </si>
  <si>
    <t>18571005789</t>
  </si>
  <si>
    <t>刘艳</t>
  </si>
  <si>
    <t>2023-10-07 16:08:16</t>
  </si>
  <si>
    <t xml:space="preserve">
高级模板内容：
投诉问题描述:用户来电对调增减项_补收_调帐补收费费用不认可要求核查回电
争议月份:2023年10月
争议金额:0
用户要求:核查回电</t>
  </si>
  <si>
    <t>计费争议-账单：用户反映账单扣费问题，经核实，该号码为尾号ABC靓号，月承诺通信费66元，出账不足时会产生补收，计费无误，联系用户解释，表示知晓。</t>
  </si>
  <si>
    <t>TS202310061440230273</t>
  </si>
  <si>
    <t>18695062360</t>
  </si>
  <si>
    <t>孙固成</t>
  </si>
  <si>
    <t>2023-10-07 15:24:17</t>
  </si>
  <si>
    <t xml:space="preserve">
高级模板内容：
投诉问题描述:宣传和实际使用不一致
业务名称: 畅爽冰激凌5G套餐299元
宣传渠道:客户经理
宣传内容:60元一个月
实际情况:83元一个月
用户要求:核实情况</t>
  </si>
  <si>
    <t>计费争议-账单：用户反映账单扣费与宣传不符，经核实，该号码为远安集团用户，前期宣传为二折优惠，但系统无勾选项，故当前主卡享三折优惠，实付月费83元。现由远安政企已发OA尝试申请为用户做调账减免，建议用户11月6日出账后关注本月出账情况，用户表示知晓。</t>
  </si>
  <si>
    <t>TS202310070638062392</t>
  </si>
  <si>
    <t>13207210218</t>
  </si>
  <si>
    <t>程静</t>
  </si>
  <si>
    <t>2023-10-07 15:36:44</t>
  </si>
  <si>
    <t>主办单位：湖北
客户类别：星级客户
10010是否打通：否
是否二次致电10015：是
是否联系：否
升级倾向：
号码归属省：湖北
SVIP等级：
1. 问题类型:;
2. 投诉类型:月固定费争议;
3. 营业厅地址:;
4. 位置信息:;
5. 位置发生地:;
6. 投诉内容:月固定10元 乱扣钱
202310基本套餐费:99
202309基本套餐费:99</t>
  </si>
  <si>
    <t>计费争议-账单①客户投诉产生的原因：账单计费争议 。 
②客户投诉问题核查情况及解决方案：收到贵部转办后，我司立即组织调查。经核实，客户实际反映对071703810310的IPTV包月费费用不认可，已取消并申请退23.4-10月扣费合计70元，此费用不可打印发票，满意。。我司于2023-10-07 15:21:34联系客户解释。 
③客户问题满意度：满意。 
④回单人：颜晶  6921001"</t>
  </si>
  <si>
    <t>TS202310071123450070</t>
  </si>
  <si>
    <t>18671711866</t>
  </si>
  <si>
    <t>黄军孝</t>
  </si>
  <si>
    <t>2023-10-07 18:54:33</t>
  </si>
  <si>
    <t>主办单位：湖北
客户类别：星级客户
10010是否打通：否
是否二次致电10015：是
是否联系：否
升级倾向：
号码归属省：湖北
SVIP等级：
1. 问题类型:;
2. 投诉类型:其他;
3. 营业厅地址:;
4. 位置信息:;
5. 位置发生地:;
6. 投诉内容:我上过月取消了增减项</t>
  </si>
  <si>
    <t>计费争议-账单①客户投诉产生的原因：账单计费争议。 
②客户投诉问题核查情况及解决方案：收到贵部转办后，我司立即组织调查。经核实，客户前期使用腾讯大王卡，开通低消融合（宽移固）移网低消299元（湖北），故客户虽9月虽缴费400元，但出账时不足299元产生补收费用203.1元，10月有往月欠费107.33元，客户于10月缴150元已结清往月欠费，但剩余话费42.67元不足支付10月消费119元，当前欠费76.33元，计费无误。我司于2023-10-07 14:26:34联系客户解释。 
③客户问题满意度：满意。 
④回单人：颜晶  6921001</t>
  </si>
  <si>
    <t>TS202310061414512112</t>
  </si>
  <si>
    <t>18527822337</t>
  </si>
  <si>
    <t>谢磊</t>
  </si>
  <si>
    <t>2023-10-07 16:13:47</t>
  </si>
  <si>
    <t xml:space="preserve">
高级模板内容：
投诉问题描述:用户来电对月租费不认可，表示办理工作人员告知自己每月只扣169元，我处解释不认可
争议月份:2023年10月
争议金额:239
用户要求:用户要求核实处理，请协助。谢谢！</t>
  </si>
  <si>
    <t>计费争议-账单扣费：客户对10月套餐收费239元不满，经核实属正常扣费，查询到用户有招联分期5G199元直降2900（社会渠道36期）（湖北），另用户办理畅爽冰激凌5G套餐199元（基础版），套餐内扣费实际199元，已发负责人18571011691协助处理，用户知晓。</t>
  </si>
  <si>
    <t>TS202310071008330208</t>
  </si>
  <si>
    <t>13507208100</t>
  </si>
  <si>
    <t>曹巧巧</t>
  </si>
  <si>
    <t>2023-10-07 17:12:13</t>
  </si>
  <si>
    <t xml:space="preserve">22年Q3Q4重点客户
高级模板内容：
投诉问题描述:用户对自己使用的移动电话-信息费 4.00不认可称自己没有打电话要求核实前台已做解释不认可
争议月份:2023年10月
争议金额:4
是否有下发短信提醒:否
用户要求:用户对自己使用的移动电话-信息费 4.00不认可称自己没有打电话要求核实前台已做解释不认可</t>
  </si>
  <si>
    <t>计费争议-账单扣费：客户对10月套餐收费4元不满，经核实属正常扣费，现为用户申请4元费用，24小时内到账，此费用不可打印发票，现用户表示18571028206号码是电话手表打不出电话属个人设置，查询现号码属正常，满意。</t>
  </si>
  <si>
    <t>TS202310061727461958</t>
  </si>
  <si>
    <t>15672485190</t>
  </si>
  <si>
    <t>崔鹏</t>
  </si>
  <si>
    <t>2023-10-07 14:00:33</t>
  </si>
  <si>
    <t xml:space="preserve">【2022年上工信部测评重保用户】
高级模板内容：
投诉问题描述:开户时告知每月会返还话费10元
业务名称: 小天卡-2023
宣传渠道:其他:未告知
宣传内容:每月会返还话费10元
实际情况:系统未查询到用户有返费
用户要求:要求核查清楚，认为忽悠人，已解释安抚，但用户不认可，请联系回电并处理</t>
  </si>
  <si>
    <t>计费争议-账单扣费：客户对10月账单扣费不满，经核实属正常扣费，沟通后为用户办理预存话费享10元/月话费优惠12个月（湖北），考虑到9月产生扣费，为用户申请10元费用，24小时内到账，此费用不可打印发票，满意。</t>
  </si>
  <si>
    <t>TS202310060905272104</t>
  </si>
  <si>
    <t>18608606980</t>
  </si>
  <si>
    <t>罗伟民</t>
  </si>
  <si>
    <t>2023-10-07 09:19:31</t>
  </si>
  <si>
    <t xml:space="preserve">
高级模板内容：
投诉问题描述:见工单TS202309191714211098  对返费金额不认可，称自己没有使用就没有了，解释账单不理解，请处理
活动名称:存120元分12个月返还（湖北）存费得礼
争议月份:2023年10月
争议金额:-1
用户要求:加急</t>
  </si>
  <si>
    <t>计费争议-账单扣费：客户对10月账单扣费不满，经核实属正常扣费，前期的赠费也由系统全部抵扣了9月的全月租85.85元，剩余部分抵扣了10月的月租54.11元，已解释，用户知晓</t>
  </si>
  <si>
    <t>TS202310061650140965</t>
  </si>
  <si>
    <t>18672665802</t>
  </si>
  <si>
    <t>梅文萍</t>
  </si>
  <si>
    <t>2023-10-07 13:41:36</t>
  </si>
  <si>
    <t xml:space="preserve">
高级模板内容：
投诉问题描述:用户来电不认可当月欠费，用户告知在9月29号缴费50元，短信告知还有84.96余额，这个月欠费不认可，前台长时间解释用户不认可。
争议月份:2023年10月
争议金额:84.96
用户要求:用户要求我方将余额还回来，并开通手机，不认可欠费</t>
  </si>
  <si>
    <t>计费争议-账单扣费：客户对9月29号缴费50元不满，经核实用户表示属主副卡拆分时话费分配问题导致，考虑到用户使用感知为15608603608办理预存话费享50元话费优惠（湖北），满意。</t>
  </si>
  <si>
    <t>TS202310060811421435</t>
  </si>
  <si>
    <t>071700086056</t>
  </si>
  <si>
    <t>袁秋霞</t>
  </si>
  <si>
    <t>2023-10-07 09:03:56</t>
  </si>
  <si>
    <t>用户表示自己2021年一次性交了两年的费用，但是宽带未到期就经常欠费停机，对此不满，强烈要求尽快处理开通网络，并保证自己能正常使用到宽带到期时间10月20日，尽快处理并回复结果</t>
  </si>
  <si>
    <t>计费争议-账单扣费：客户对宽带扣费不满，经核实属正常扣费，经核实用户于2021-09-02 10:39:17缴费宽带960元，已于今年9月宽带已自动到期，已解释致电未接，已短信答复如需办理可联系我部，如有疑问可在工作时间（08:30-12:00；14:00 -17:30 ）联系07176921001、13032700872宜昌客服。如用户咨询，请前台 10010话务 中心代为解释，谢谢。</t>
  </si>
  <si>
    <t>TS202310061534501577</t>
  </si>
  <si>
    <t>15271453201</t>
  </si>
  <si>
    <t>李梦桃</t>
  </si>
  <si>
    <t>2023-10-07 11:04:14</t>
  </si>
  <si>
    <t xml:space="preserve">【2022年上工信部测评重保用户】22年Q3Q4重点客户
高级模板内容：
投诉问题描述:用户要求返还9月19月多扣的费用
争议月份:2023年10月、2023年9月
争议金额:200
用户要求:用户来电称因为工作人员的失误导致活动没有续约，导致九月十月按套餐的标准资费进行的扣除，用户要求把这两个月多扣除的费用进行返还，麻烦核实处理，谢谢</t>
  </si>
  <si>
    <t>系统支撑：经核实因套餐折扣到期无提醒，现申请减免9-10月套餐差价199元，24小时到账，此费用不可打印发票，客户满意。</t>
  </si>
  <si>
    <t>TS202310070924041385</t>
  </si>
  <si>
    <t>18671783868</t>
  </si>
  <si>
    <t>邓兵</t>
  </si>
  <si>
    <t>2023-10-07 11:45:06</t>
  </si>
  <si>
    <t xml:space="preserve">
高级模板内容：
投诉问题描述:用户称合约到期未提醒，要求在线续约，电称办理时告知可以续约，请协助，谢谢
合约名称:预存话费享折扣优惠 档位五（次月生效24个月）-湖北政企专属
合约办理渠道:宜昌市秭归城区营服直销团队（O2O社会直销）  
办理时间:2021-10-01
到期时间:2023-09-30
是否下发短信提醒:否
用户要求:尽快处理</t>
  </si>
  <si>
    <t>系统支撑：经核实因套餐折扣到期无提醒，现已联系客户解释，并办理赠费活动，合约期12个月，客户满意。</t>
  </si>
  <si>
    <t>TS202310050947101914</t>
  </si>
  <si>
    <t>15672512152</t>
  </si>
  <si>
    <t>牟照明</t>
  </si>
  <si>
    <t>2023-10-07 09:01:18</t>
  </si>
  <si>
    <t xml:space="preserve">
高级模板内容：
投诉问题描述:用户来电对月租费用不认可，称自己月租固定是64元，已在线解释活动到期，用户不认可，请协助处理
争议月份:2023年10月
争议金额:64
用户要求:尽快处理</t>
  </si>
  <si>
    <t>系统支撑：套餐折扣到期无提醒。客户反映5折优惠失效问题。经核实，属系统支撑不到位导致，已办理存量5G畅爽套餐享69元赠费湖北，立即生效，退9月套餐差价65元，24小时到帐，此费用不可打印发票，满意。</t>
  </si>
  <si>
    <t>TS202310052047331990</t>
  </si>
  <si>
    <t>13264918027</t>
  </si>
  <si>
    <t>邓莉</t>
  </si>
  <si>
    <t>2023-10-07 09:07:26</t>
  </si>
  <si>
    <t xml:space="preserve">
高级模板内容：
投诉问题描述:用户来电对10月收取68元不认可，称9月联系我方告知自动续订，已解释告知该活动（星锐卡30元赠费12个月优惠合约 (湖北)）9月已结束，用户不认可
争议月份:2023年10月
争议金额:0
用户要求:要求核实处理，请协助，谢谢</t>
  </si>
  <si>
    <t>系统支撑：用户反馈套餐赠费到期无提醒问题，经核实，属系统支撑不到位导致，已跟用户解释清楚，并为用户办理星锐卡30元赠费12个月优惠合约 (湖北) ，立即生效，活动期12个月，满意。</t>
  </si>
  <si>
    <t>BL202310070811040674</t>
  </si>
  <si>
    <t>071703810310</t>
  </si>
  <si>
    <t>2023-10-07 14:17:26</t>
  </si>
  <si>
    <t>用户反映已经取消湖北IPTV_1华为平台包月-10元/月，但是还在收费，对此不满，请核实处理答复</t>
  </si>
  <si>
    <t>计费争议-账单：用户反映IPTV扣费问题，经核实，系统无IPTV取消记录，已取消并申请退23.4-10月扣费合计70元，此费用不可打印发票，满意。</t>
  </si>
  <si>
    <t>TS202310062033190407</t>
  </si>
  <si>
    <t>15571775509</t>
  </si>
  <si>
    <t>尚荣</t>
  </si>
  <si>
    <t>2023-10-07 09:56:08</t>
  </si>
  <si>
    <t xml:space="preserve">22年Q3Q4重点客户
高级模板内容：
投诉问题描述:用户来电反映预存话费享折扣优惠 档位三（次月生效24个月）-湖北政企专属合约到期未提醒，无法到营业厅，要求线上续约，之前办理都是说长期有效自动续约的，请协助
业务名称:预存话费享折扣优惠 档位三（次月生效24个月）-湖北政企专属
变更渠道:未查询到
用户要求:用户要求尽快处理</t>
  </si>
  <si>
    <t>业务办理：续约3折优惠，已协商一致办理存量5G畅爽套餐享109元赠费 湖北  ，合约期12个月，满意</t>
  </si>
  <si>
    <t>TS202310070837530384</t>
  </si>
  <si>
    <t>18871708100</t>
  </si>
  <si>
    <t>张健</t>
  </si>
  <si>
    <t>2023-10-07 13:40:51</t>
  </si>
  <si>
    <t xml:space="preserve">
高级模板内容：
投诉问题描述:用户反映自己套餐有3折折扣优惠，但是9月到期未提醒，导致自己本月产生高额费用，用户表示不认可
合约名称:91025364 预存话费享折扣优惠 档位三（立即生效24个月）-湖北政企专属 
合约办理渠道:宜昌市分公司城区营销中心
办理时间:2021-10-30
到期时间:2023-09-30
是否下发短信提醒:否
用户要求:要求核实处理</t>
  </si>
  <si>
    <t>业务办理：续约存量5G畅爽套餐享279元赠费 湖北，已为用户办理成功，次月生效，满意</t>
  </si>
  <si>
    <t>BL202310061847311463</t>
  </si>
  <si>
    <t>17507208224</t>
  </si>
  <si>
    <t>詹玉良</t>
  </si>
  <si>
    <t>2023-10-07 14:21:47</t>
  </si>
  <si>
    <t>用户要求续订 预存话费享折扣优惠 档位五（立即生效24个月）-湖北政企专属 ，请处理，谢谢。加急</t>
  </si>
  <si>
    <t>系统支撑：用户反映折扣到期无提醒。经核实，用户原折扣优惠9月30日到期， 并勾选99元赠费*12个月，立即生效，满意。</t>
  </si>
  <si>
    <t>TS202310061644540814</t>
  </si>
  <si>
    <t>18672090881</t>
  </si>
  <si>
    <t>李天苗</t>
  </si>
  <si>
    <t>2023-10-07 13:39:47</t>
  </si>
  <si>
    <t xml:space="preserve">
高级模板内容：
投诉问题描述:用户来电对副卡收费不认可，称当时办理人员说不收费的，要求我司上报处理副卡费用问题
争议月份:2023年10月
争议金额:10
用户要求:加急处理</t>
  </si>
  <si>
    <t>业务规则：用户反映副卡收费问题，已为用户转资0月租并申请减免5-10月月租费用60元，24小时内赠费到账，不可打印发票，满意</t>
  </si>
  <si>
    <t>TS202310070854560699</t>
  </si>
  <si>
    <t>13207226079</t>
  </si>
  <si>
    <t>李祖英</t>
  </si>
  <si>
    <t>2023-10-07 10:27:47</t>
  </si>
  <si>
    <t>【2022年上工信部测评重保用户】
高级模板内容：
投诉问题描述:用户投诉   自己办卡的时候告知所有的资费一共是99元  现在查询是扣109元  解释无效   要求投诉  并且自己办理时本号码是主卡 为什么现在是副卡  要求一并核实处理   已在线解释  用户不接受 要求投诉  有升级倾向
争议月份:2023年10月
争议金额:109
用户要求:用户投诉   自己办卡的时候告知所有的资费一共是99元  现在查询是扣109元  解释无效   要求投诉  并且自己办理时本号码是主卡 为什么现在是副卡  要求一并核实处理   已在线解释  用户不接受 要求投诉  有升级倾向</t>
  </si>
  <si>
    <t>TS202310070921071298</t>
  </si>
  <si>
    <t>15572735789</t>
  </si>
  <si>
    <t>王玉花</t>
  </si>
  <si>
    <t>2023-10-07 10:44:18</t>
  </si>
  <si>
    <t>用户表示自己并未办理宽带，为什么会有一个0717DJ269763731家庭WiFi服务费，要求公司核实并取消，请尽快处理</t>
  </si>
  <si>
    <t>计费争议-账单：用户反映家庭WiFi服务费，经核实，23.2月夷陵自营厅注销宽带时未取消0717DJ269763731组网活动，导致23.3-10月产生扣费，现已注销并退费66.64元，此费用不可打印发票，2小时内到账，用户满意。</t>
  </si>
  <si>
    <t>TS202310061205141699</t>
  </si>
  <si>
    <t>15549317782</t>
  </si>
  <si>
    <t>2023-10-07 14:14:47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</si>
  <si>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投诉问题描述:称话费错充了  但是联系不到户主，要求我方处理
充值时间:2023-10-05
充值渠道:微信
充值号码:15549317782
充值金额:50
前台是否按流程解释:是
用户要求:加急</t>
  </si>
  <si>
    <t>客户原因：用户反映话费错充的问题，经核实，无在线返费权限，仅支持被充值号码机主本人携带身份证原件前往自有营业厅申请强制清退话费。已向用户解释，建议后期通过中国联通APP办理充值，用户同意。</t>
  </si>
  <si>
    <t>TS202310071005180099</t>
  </si>
  <si>
    <t>投诉工单（2021版）&gt;&gt;融合&gt;&gt;【变更及服务】宽带移机&gt;&gt;移机收费争议</t>
  </si>
  <si>
    <t>071700959727</t>
  </si>
  <si>
    <t>王陈芳</t>
  </si>
  <si>
    <t>2023-10-07 15:25:12</t>
  </si>
  <si>
    <t>用户表示移机收取100元费用，师傅熔线也收取了50元费用，对此50元收费不认可，要求核实公司收费标准，在线解释无效，请公司处理。</t>
  </si>
  <si>
    <t>宽带移机：用户反映师傅熔线也收取了50元费用，对此50元收费不认可，经核实已发安装师傅核实15672513446，师傅表示是宽带网线以外的接线（接的是备纤），额外接的线收取的需额外接线的费用，考虑到用户使用感知为号码13387275778办理预存话费享30元话费优惠（湖北） ，满意</t>
  </si>
  <si>
    <t>BL202310061615461925</t>
  </si>
  <si>
    <t>071700344398</t>
  </si>
  <si>
    <t>金湘</t>
  </si>
  <si>
    <t xml:space="preserve">【2022年上工信部测评重保用户】【2022年上工信部测评重保用户】判断省分:湖北
:宽带移机
:不认可
:
高级模板内容：
重要提醒：若能通过无缝下单则选择无缝，建此工单会被专项质检！！！:继续建单
用户诉求:移机
移机地址:湖北省宜昌市夷陵区宜兴大道104-5杠103
当前使用地址:湖北省宜昌市夷陵区小溪塔镇夷兴大道90号新华书店宿舍1栋1单元6层604户</t>
  </si>
  <si>
    <t>宽带安装/资源：湖北省宜昌市夷陵区宜兴大道104-5-103AA。用户反映移机问题，已联系 宜昌城区高新区港窑路自营厅 协助处理，24小时有结果后回复。客户表示知晓</t>
  </si>
  <si>
    <t>ZHX202310071844332212</t>
  </si>
  <si>
    <t>2023-10-07 18:49:25</t>
  </si>
  <si>
    <t>TS202310061737372236</t>
  </si>
  <si>
    <t>18608603772</t>
  </si>
  <si>
    <t>周军</t>
  </si>
  <si>
    <t>2023-10-07 14:48:02</t>
  </si>
  <si>
    <t xml:space="preserve">:二次卡问题
判断省分:其他省分
:被标记为快递、营销、骚扰电话
判断开户时间:
:不认可
:仍不认可
:
高级模板内容：
投诉问题描述:下发取消标记的网址打不开  要求后台协助取消标记  谢谢    
争议号码:18608603772
问题现象:其他:  被标记称房产中介
用户要求:下发取消标记的网址打不开  要求后台协助取消标记  谢谢      被标记称房产中介</t>
  </si>
  <si>
    <t>其他：用户反映号码被标记，经核实，需用户关注微信公众号“码号服务平台，输入待查询号码，点击“查询”按钮根据页面提示操作；或登陆www.opene164.org.cn网站，选择号码标记服务区域操作。无在线取消权限，已向用户解释以上情况，表示知晓。</t>
  </si>
  <si>
    <t>TS202310051354030613</t>
  </si>
  <si>
    <t>15549396619</t>
  </si>
  <si>
    <t>荆少林</t>
  </si>
  <si>
    <t>2023-10-07 09:04:41</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</si>
  <si>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投诉问题描述:用户称自己办卡就交费了100，现在还没有到账，一个月了，要求核实
充值时间:2023-09-15
充值渠道:其他:学校里的定点
充值号码:15549396619
充值金额:100
前台是否按流程解释:是
用户要求:用户称自己办卡就交费了100，现在还没有到账，一个月了，要求核实</t>
  </si>
  <si>
    <t>其他：用户反映交纳未到账，联系客户表示话费已到账，已处理好，满意。</t>
  </si>
  <si>
    <t>TS202310061710471529</t>
  </si>
  <si>
    <t>投诉工单（2021版）&gt;&gt;融合&gt;&gt;【产品及计费使用】产品及业务规则&gt;&gt;遭遇通信骚扰、电信诈骗与电话非法改号</t>
  </si>
  <si>
    <t>18672102215</t>
  </si>
  <si>
    <t>2023-10-07 09:30:18</t>
  </si>
  <si>
    <t>用户来电要求举报一个骚扰电话为18271564717的号码，说他搞诈骗，要求尽快处理并回复，同时屏蔽该号码</t>
  </si>
  <si>
    <t>BL202310071929550852</t>
  </si>
  <si>
    <t>办理工单（2021版）&gt;&gt;举报登记&gt;&gt;诈骗电话举报</t>
  </si>
  <si>
    <t>13117274131</t>
  </si>
  <si>
    <t>黄雪芹</t>
  </si>
  <si>
    <t xml:space="preserve">判断省分:湖北
根据用户描述选择以下场景:投诉骚扰诈骗电话
建议用户通过智慧沃服务进行拦截:不认可
判断用户是否能提供被举报的号码:可以提供号码
:
客户来电 经常收到各种各样的骚扰电话  17050138960   16510108416   17058683896  16727102038  017179545202 0210514319  特别是18881935898 这个号码   16585444077  已建议用户智慧沃服务 12321受理中心  等 客户都不认可表示 都不会操作 只要求我处屏蔽  烦请核实处理谢谢！ </t>
  </si>
  <si>
    <t>BL202310071754512164</t>
  </si>
  <si>
    <t>办理工单（2021版）&gt;&gt;举报登记&gt;&gt;骚扰电话举报</t>
  </si>
  <si>
    <t>13264919651</t>
  </si>
  <si>
    <t>王晓文</t>
  </si>
  <si>
    <t xml:space="preserve">判断省分:湖北
根据用户描述选择以下场景:投诉骚扰诈骗电话
建议用户通过智慧沃服务进行拦截:不认可
判断用户是否能提供被举报的号码:可以提供号码
:用户来电反馈自己一直被号码：15344130260骚扰，要求我方给其举报该用户，不愿自行办理，请协助处理，谢谢。</t>
  </si>
  <si>
    <t>BL202310071541430129</t>
  </si>
  <si>
    <t>18671756502</t>
  </si>
  <si>
    <t>赵福艳</t>
  </si>
  <si>
    <t>用户来电表示这个号码一直打电话骚扰，要求举报</t>
  </si>
  <si>
    <t>TS202310062048020636</t>
  </si>
  <si>
    <t>2023-10-07 11:02:25</t>
  </si>
  <si>
    <t xml:space="preserve">
高级模板内容：
投诉问题描述:用户来电称未经同意就把他的19套餐改成了49的
业务名称: 畅越冰激凌5G套餐49元
争议月份:2023年10月
争议金额:0
办理渠道:湖北精英盛华信息科技有限公司(宜昌)  
前台是否取消:未取消
用户要求:用户要求核实回电，并把套餐给他改回去</t>
  </si>
  <si>
    <t>BL202310071531165042</t>
  </si>
  <si>
    <t>15586351391</t>
  </si>
  <si>
    <t>代政</t>
  </si>
  <si>
    <t>15586351391  用户毕业离校，要求取消校园网业务，保留手机号码转现行29元资费</t>
  </si>
  <si>
    <t>BL202310071521447309</t>
  </si>
  <si>
    <t>15587979565</t>
  </si>
  <si>
    <t>柯倩倩</t>
  </si>
  <si>
    <t>15587979565 用户来电要求销户宽带和手机号码</t>
  </si>
  <si>
    <t>BL202310071215371920</t>
  </si>
  <si>
    <t>17671329015</t>
  </si>
  <si>
    <t>李洋可</t>
  </si>
  <si>
    <t>2023-10-07 17:01:47</t>
  </si>
  <si>
    <t xml:space="preserve">
高级模板内容：
用户诉求:用户要求变更的是5元套餐，没有要求将套外资费改为5元/G月租宝，详见：BL202310061747490769
当前套餐名称:腾讯大王卡
新套餐名称（转入套餐名称）:5元套餐
是合约期内（含靓号）:是
备注:已解释不认可，用户未明确详细资费名称</t>
  </si>
  <si>
    <t>BL202310071145481476</t>
  </si>
  <si>
    <t>13277259698</t>
  </si>
  <si>
    <t>赵玉芬</t>
  </si>
  <si>
    <t>2023-10-07 14:17:01</t>
  </si>
  <si>
    <t xml:space="preserve">判断省分:湖北
:指定要求办理全国流量王8元套餐
:
高级模板内容：
用户诉求:用户来电要求办理全国流量王8元套餐 请协助处理 谢谢
当前套餐名称: 4G全国流量王18元套餐（湖北
新套餐名称（转入套餐名称）:全国流量王8元套餐
是合约期内（含靓号）:否</t>
  </si>
  <si>
    <t>BL202310071111120889</t>
  </si>
  <si>
    <t>18571013129</t>
  </si>
  <si>
    <t>杨守翠</t>
  </si>
  <si>
    <t>2023-10-07 11:23:14</t>
  </si>
  <si>
    <t xml:space="preserve">判断省分:湖北
:指定要求办理全国流量王8元套餐
:
高级模板内容：
用户诉求:降套，改为全国流量王8元套餐
当前套餐名称: 流量王-新市民卡（湖北
新套餐名称（转入套餐名称）:全国流量王8元套餐
是合约期内（含靓号）:否</t>
  </si>
  <si>
    <t>BL202310071104130765</t>
  </si>
  <si>
    <t>18527208412</t>
  </si>
  <si>
    <t>郑继博</t>
  </si>
  <si>
    <t>2023-10-07 11:16:48</t>
  </si>
  <si>
    <t xml:space="preserve">判断省分:湖北
:指定要求办理全国流量王8元套餐
:
高级模板内容：
用户诉求:用户来电要求变更套餐为全国流量王8元，不愿去营业厅，请核实处理，谢谢
当前套餐名称:小天卡-2023
新套餐名称（转入套餐名称）:全国流量王8元
是合约期内（含靓号）:否</t>
  </si>
  <si>
    <t>BL202310071002412159</t>
  </si>
  <si>
    <t>15871658210</t>
  </si>
  <si>
    <t>杨晓艳</t>
  </si>
  <si>
    <t>2023-10-07 10:55:48</t>
  </si>
  <si>
    <t xml:space="preserve">
高级模板内容：
用户诉求:降低套餐
当前套餐名称: 幸福家家乐59元套餐
新套餐名称（转入套餐名称）:福多多29元（湖北）
是合约期内（含靓号）:否
备注:用户想要保留号码 我处挽留无效 操作系统无套餐档位选择 请协助处理</t>
  </si>
  <si>
    <t>BL202310070922351460</t>
  </si>
  <si>
    <t>18671783411</t>
  </si>
  <si>
    <t>胡艳莉</t>
  </si>
  <si>
    <t>2023-10-07 16:46:21</t>
  </si>
  <si>
    <t xml:space="preserve">【2022年上工信部测评重保用户】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</si>
  <si>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BL202310070856351043</t>
  </si>
  <si>
    <t>15549383983</t>
  </si>
  <si>
    <t>范尹</t>
  </si>
  <si>
    <t>2023-10-07 09:22:01</t>
  </si>
  <si>
    <t xml:space="preserve">判断省分:湖北
:指定要求办理全国流量王8元套餐
:
高级模板内容：
用户诉求:客户来电表示要求降低套餐
当前套餐名称: 沃派39元2021
新套餐名称（转入套餐名称）:4G全国流量王套餐8元
是合约期内（含靓号）:否</t>
  </si>
  <si>
    <t>BL202310062135280287</t>
  </si>
  <si>
    <t>15586371859</t>
  </si>
  <si>
    <t>朱容</t>
  </si>
  <si>
    <t>2023-10-07 14:17:05</t>
  </si>
  <si>
    <t xml:space="preserve">
高级模板内容：
用户诉求:用户来电反映要求变更套餐
当前套餐名称: 畅越冰激凌5G套餐49元
新套餐名称（转入套餐名称）:福多多29元（湖北）
是合约期内（含靓号）:是</t>
  </si>
  <si>
    <t>BL202310062117220198</t>
  </si>
  <si>
    <t>13094169959</t>
  </si>
  <si>
    <t>乔磊</t>
  </si>
  <si>
    <t>2023-10-07 09:01:51</t>
  </si>
  <si>
    <t xml:space="preserve">
高级模板内容：
用户诉求:用户要求降套
当前套餐名称:畅越冰激凌5G套餐49元
新套餐名称（转入套餐名称）:孝心卡基础版套餐
是合约期内（含靓号）:是
备注:挽留无效，解释线下营业厅前台、指定线上渠道定向推广和办理那，用户不认可，要求我司处理</t>
  </si>
  <si>
    <t>BL202310062020122317</t>
  </si>
  <si>
    <t>13040961610</t>
  </si>
  <si>
    <t>陈成</t>
  </si>
  <si>
    <t>2023-10-07 09:25:32</t>
  </si>
  <si>
    <t xml:space="preserve">
高级模板内容：
用户诉求:用户要求修改8元套餐，前台已挽留，请尽快核实处理，谢谢
当前套餐名称:腾讯大王卡
新套餐名称（转入套餐名称）:全国流量王8元套餐
是合约期内（含靓号）:否</t>
  </si>
  <si>
    <t>BL202310062002002179</t>
  </si>
  <si>
    <t>15871664602</t>
  </si>
  <si>
    <t>龚伟</t>
  </si>
  <si>
    <t>2023-10-07 14:16:21</t>
  </si>
  <si>
    <t xml:space="preserve">判断省分:湖北
:有意向资费
:是
:不认可：坚持要求转入有限制的套餐
:
高级模板内容：
用户诉求:用户来电称要求更改为之前的套餐
当前套餐名称:腾讯大王卡（新）	 91090059
新套餐名称（转入套餐名称）: 腾讯大王卡   90063345
是合约期内（含靓号）:是</t>
  </si>
  <si>
    <t>BL202310061955152116</t>
  </si>
  <si>
    <t>18674203303</t>
  </si>
  <si>
    <t>2023-10-07 09:01:25</t>
  </si>
  <si>
    <t xml:space="preserve">22年Q3Q4重点客户判断省分:湖北
:指定要求办理全国流量王8元套餐
:
高级模板内容：
用户诉求:要求办理8元套餐，不愿到厅
当前套餐名称:4G畅爽冰激凌国内流量套餐-99元/月
新套餐名称（转入套餐名称）:全国流量王8元套餐
是合约期内（含靓号）:否
备注:</t>
  </si>
  <si>
    <t>BL202310061746510753</t>
  </si>
  <si>
    <t>15572707658</t>
  </si>
  <si>
    <t>高凤章</t>
  </si>
  <si>
    <t>2023-10-07 09:03:06</t>
  </si>
  <si>
    <t xml:space="preserve">[65岁以上老人] 判断省分:湖北
:指定要求办理全国流量王8元套餐
:
高级模板内容：
用户诉求:用户要求办理4G全国流量王8元套餐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</si>
  <si>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BL202310061709330214</t>
  </si>
  <si>
    <t>15671001103</t>
  </si>
  <si>
    <t>侯玙婷</t>
  </si>
  <si>
    <t>2023-10-07 11:15:48</t>
  </si>
  <si>
    <t xml:space="preserve">判断省分:湖北
:指定要求办理全国流量王8元套餐
:
高级模板内容：
用户诉求:用户15671001103来电要求将套餐变更为（4G全国流量王8元套餐），前台挽留失败，不愿意到营业厅办理，要求我方线上处理，请处理 谢谢
当前套餐名称: 幸福家家乐19元套餐
新套餐名称（转入套餐名称）:4G全国流量王8元套餐
是合约期内（含靓号）:是
备注:</t>
  </si>
  <si>
    <t>BL202310061708160200</t>
  </si>
  <si>
    <t>17671932819</t>
  </si>
  <si>
    <t>向怡妮洋</t>
  </si>
  <si>
    <t>2023-10-07 09:07:08</t>
  </si>
  <si>
    <t xml:space="preserve">判断省分:湖北
:指定要求办理全国流量王8元套餐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当前套餐名称:腾讯大王卡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</si>
  <si>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BL202310061659350066</t>
  </si>
  <si>
    <t>18672660659</t>
  </si>
  <si>
    <t>黄玥</t>
  </si>
  <si>
    <t>2023-10-07 09:01:21</t>
  </si>
  <si>
    <t xml:space="preserve">22年Q3Q4重点客户判断省分:湖北
:指定要求办理全国流量王8元套餐
:
高级模板内容：
用户诉求:用户要求指定要求办理全国流量王8元套餐
当前套餐名称:腾讯天王卡
新套餐名称（转入套餐名称）:全国流量王8元套餐
是合约期内（含靓号）:是
备注:王卡会员专属权益</t>
  </si>
  <si>
    <t>ZX202310061357560328</t>
  </si>
  <si>
    <t>18671447077</t>
  </si>
  <si>
    <t>陈澜</t>
  </si>
  <si>
    <t>2023-10-07 09:04:52</t>
  </si>
  <si>
    <t xml:space="preserve">投诉描述:开始-&gt;提供手机号码，确认漫游地:下一步-&gt;提供套餐名称及档位:无套餐名称-&gt;为用户记录反馈:下一步=&gt;:
18671447077湖北宜昌4G后付费目前漫游在澳大利亚，现要求查询号码通过人工客服可以变更的最低档位套餐是什么。只接收短信接听电话
机主姓名：陈澜，证件号码：420521199012080449，已通过身份验证。
联系人：陈澜，联系电话：18671447077，用户要求短信回复。
此为国际漫游平台的投诉，请优先处理</t>
  </si>
  <si>
    <t>套餐变更-未到厅：用户要求转资8元流量王套餐，挽留无效（降套的）已办理，次月生效 客户满意。</t>
  </si>
  <si>
    <t>TS202310052213050459</t>
  </si>
  <si>
    <t>13217170767</t>
  </si>
  <si>
    <t>王彦翔</t>
  </si>
  <si>
    <t>2023-10-07 13:24:34</t>
  </si>
  <si>
    <t>主办单位：湖北
客户类别：星级客户
10010是否打通：否
是否二次致电10015：是
是否联系：否
升级倾向：
号码归属省：湖北
SVIP等级：
1. 问题类型:;
2. 投诉类型:其他问题;
3. 营业厅地址:;
4. 位置信息:;
5. 位置发生地:;
6. 投诉内容:更改套餐要是网上无法更改套餐，去营业厅就是带号转移动了</t>
  </si>
  <si>
    <t>套餐变更-未到厅①客户投诉产生的原因：客户反映更改套餐问题。								
②客户投诉问题核查情况及解决方案：收到贵部转办后，我司立即组织调查。经核实，客户反映更改套餐问题	，多次致电未接，无法核实转资情况，已短信告知如您后期使用有任何疑问，可于工作时间（08：30-17：30）致电宜昌联通07176921001或13032700872						
③客户问题满意度：未联系上。								
④回单人:宜昌客服王晓玉；联系电话：07176921001。</t>
  </si>
  <si>
    <t>BL202310070943301818</t>
  </si>
  <si>
    <t>18672901010</t>
  </si>
  <si>
    <t>曾雷</t>
  </si>
  <si>
    <t>2023-10-07 15:01:28</t>
  </si>
  <si>
    <t xml:space="preserve">判断省分:湖北
:有意向资费
:是
:不认可：坚持要求转入有限制的套餐
:
高级模板内容：
用户诉求:用户有宽带有副卡，要求在线改套餐，并表示自己已经前往营业厅，工作人员告知自己联系专属客服，但自己又联系不到，请核实
当前套餐名称:畅爽全国冰激凌套餐398元档
新套餐名称（转入套餐名称）:畅爽冰激凌5G套餐199元（基础版）
是合约期内（含靓号）:是</t>
  </si>
  <si>
    <t>套餐变更：降套，已与用户沟通销户副卡，主卡转资199元畅冰激凌套餐，次月生效，满意</t>
  </si>
  <si>
    <t>BL202310061520441082</t>
  </si>
  <si>
    <t>17671340680</t>
  </si>
  <si>
    <t>余秋虹</t>
  </si>
  <si>
    <t>2023-10-07 10:55:28</t>
  </si>
  <si>
    <t xml:space="preserve">判断省分:湖北
:指定要求办理全国流量王8元套餐
:
高级模板内容：
用户诉求:降套
当前套餐名称: 腾讯大王卡
新套餐名称（转入套餐名称）:8元保号套餐
是合约期内（含靓号）:否</t>
  </si>
  <si>
    <t>套餐变更：未到厅，降套，用户存在亲情组关系的主号码，需取消后转资，多次未联系上用户，已短信告知用户结果，若用户来电烦请代为解释或告知用户与本地服务监督热线13032700872（工作时间8:30-12:00 14:00-17:30工作时间）联系。</t>
  </si>
  <si>
    <t>BL202310061934341936</t>
  </si>
  <si>
    <t>15971644350</t>
  </si>
  <si>
    <t>黄文红</t>
  </si>
  <si>
    <t>2023-10-07 14:12:33</t>
  </si>
  <si>
    <t xml:space="preserve">判断省分:湖北
:指定要求办理全国流量王8元套餐
:
高级模板内容：
用户诉求:用户要求更改4G全国流量王8元套餐，已告知到厅咨询用户不认可
当前套餐名称:5G副卡基本套餐(极速服务)
新套餐名称（转入套餐名称）:4G全国流量王8元套餐
是合约期内（含靓号）:否</t>
  </si>
  <si>
    <t>套餐变更-未到厅：10元转8元，致电未接，已联系主卡15271509760 ，表示暂时不解绑转资，故未操作，用户满意。</t>
  </si>
  <si>
    <t>BL202310070557170565</t>
  </si>
  <si>
    <t>15872670857</t>
  </si>
  <si>
    <t>李娜</t>
  </si>
  <si>
    <t>2023-10-07 14:58:30</t>
  </si>
  <si>
    <t xml:space="preserve">22年Q3Q4重点客户判断省分:湖北
:指定要求办理全国流量王8元套餐
:
高级模板内容：
用户诉求:变更全国流量王8元套餐
当前套餐名称: 畅爽冰激凌5G套餐129元（基础版）
新套餐名称（转入套餐名称）:全国流量王8元套餐
是合约期内（含靓号）:是</t>
  </si>
  <si>
    <t>套餐变更-未到厅：129转8元，联系用户表示8元套餐不够用，暂不转资，故未操作业务，满意</t>
  </si>
  <si>
    <t>BL202310052124521703</t>
  </si>
  <si>
    <t>13197312179</t>
  </si>
  <si>
    <t>邵蒙</t>
  </si>
  <si>
    <t>2023-10-07 09:17:16</t>
  </si>
  <si>
    <t xml:space="preserve">判断省分:湖北
:有意向资费
:是
:不认可：坚持要求转入有限制的套餐
:
高级模板内容：
用户诉求:用户来电反映需要更改一个98元全国畅享冰淇淋套餐，在线解释改套餐已停售无法更改，用户强烈要求更改
当前套餐名称: 畅越全国冰激凌套餐-158元档
新套餐名称（转入套餐名称）:98元全国畅享冰淇淋套餐
是合约期内（含靓号）:否
备注:要求改为98元全国畅享冰淇淋套餐</t>
  </si>
  <si>
    <t>套餐变更-未到厅：158元转98元，系统无勾选项，建议用户转资其他更优套餐，用户表示知晓。</t>
  </si>
  <si>
    <t>BL202310051425471234</t>
  </si>
  <si>
    <t>13886708988</t>
  </si>
  <si>
    <t>阮超</t>
  </si>
  <si>
    <t>2023-10-07 09:19:12</t>
  </si>
  <si>
    <t xml:space="preserve">判断省分:湖北
:无意向资费
node_104:
node_102:
:降套
:消费过高
:挽留后，用户依旧要求降套
:资费对比
:挽留失败
:
node_106:
:无合约/无靓号
:
高级模板内容：
用户诉求:用户来电反映自己的套餐原本是99元的，不知道什么时候成159了，用户不认可是自己办理的更改套餐，现在需要我们为他取消，
当前套餐名称: 畅爽冰激凌5G套餐199元
新套餐名称（转入套餐名称）:畅爽冰激凌5G套餐99元（基础版）
是合约期内（含靓号）:是
备注:用户有合约和宽带副卡，不认可自己去营业厅更改套餐，坚持我们为他更改，否则投诉工信部</t>
  </si>
  <si>
    <t>套餐变更-未到厅：199元转99元，沟通后用户实际是想办理携号转网，现已按用户办理宽带注销成功，现号码允许携出，用户满意。</t>
  </si>
  <si>
    <t>BL202310061634422227</t>
  </si>
  <si>
    <t>13032702377</t>
  </si>
  <si>
    <t>陈昌礼</t>
  </si>
  <si>
    <t>2023-10-07 14:25:14</t>
  </si>
  <si>
    <t xml:space="preserve">[65岁以上老人] 判断省分:湖北
:无意向资费
node_104:
node_102:
:降套
:消费过高
:挽留后，用户依旧要求降套
:消费对比
:挽留失败
:
node_106:
:有合约/有靓号
:
高级模板内容：
用户诉求:用户要求变更 畅越冰激凌5G套餐159元（极速）
当前套餐名称: 畅越冰激凌5G套餐199元（极速）
新套餐名称（转入套餐名称）:畅越冰激凌5G套餐159元
是合约期内（含靓号）:是</t>
  </si>
  <si>
    <t>套餐变更-未到厅：199转159，用户要求转资畅越冰激凌5G套餐159元，联系用户表示暂不转资，满意</t>
  </si>
  <si>
    <t>BL202310061001511079</t>
  </si>
  <si>
    <t>15549344518</t>
  </si>
  <si>
    <t>肖进</t>
  </si>
  <si>
    <t>2023-10-07 09:08:19</t>
  </si>
  <si>
    <t xml:space="preserve">判断省分:湖北
:无意向资费
node_104:
node_102:
:降套
:消费过高
:挽留后，用户依旧要求降套
:消费对比
:挽留失败
:
node_106:
:无合约/无靓号
:
高级模板内容：
用户诉求:用户来电要求将套餐降低为同系列套餐69元档，一线已建议用户到归属地营业厅办理，用户不认可，要求线上变更成功，请协助受理，谢谢
当前套餐名称:畅越冰激凌5G套餐89元
新套餐名称（转入套餐名称）:畅越冰激凌5G套餐69元
是合约期内（含靓号）:是
备注:用户非单卡，有融合关系，用户表示机主高龄，无法到营业厅办理，且表示所在地营业厅无法变更</t>
  </si>
  <si>
    <t>套餐变更-未到厅：89元转69元，已办理转资畅越冰激凌5G套餐69元套餐，次月生效，用户满意。</t>
  </si>
  <si>
    <t>BL202310052104151594</t>
  </si>
  <si>
    <t>19813754143</t>
  </si>
  <si>
    <t>覃峥瑞</t>
  </si>
  <si>
    <t>2023-10-07 09:16:32</t>
  </si>
  <si>
    <t xml:space="preserve">判断省分:湖北
:无意向资费
node_104:
node_102:
:降套
:消费过高
:挽留后，用户依旧要求降套
:资费对比
:挽留失败
:
node_106:
:无合约/无靓号
:
高级模板内容：
用户诉求:用户来电称要求变更福多多29元（湖北）  91294084  29元，前台推荐营业厅，用户不认可，请协助，2.用户对预存话费享折扣优惠 档位五（立即生效24个月）-湖北政企专属6月底结束未告知不认可，前台查到无短信告知用户，请协助处理
当前套餐名称: 畅爽冰激凌5G套餐99元
新套餐名称（转入套餐名称）:	 福多多29元（湖北）  91294084  29元
是合约期内（含靓号）:否
备注:</t>
  </si>
  <si>
    <t>套餐变更-未到厅：99元转29元，沟通后用户只需取消IPTV及30元20G全国流量150分钟语音（湖北）；炫彩通信助理包体验版-立即生效（湖北）（已停售），挽留成功暂时不转资，用户满意。</t>
  </si>
  <si>
    <t>BL202310061500300767</t>
  </si>
  <si>
    <t>17683703886</t>
  </si>
  <si>
    <t>邓辉</t>
  </si>
  <si>
    <t>2023-10-07 09:12:52</t>
  </si>
  <si>
    <t xml:space="preserve">判断省分:湖北
:指定要求办理全国流量王8元套餐
:
高级模板内容：
用户诉求:降套
当前套餐名称: 腾讯大王卡
新套餐名称（转入套餐名称）:4g全国流量王8元套餐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</si>
  <si>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套餐变更-未到厅：用户要求转资4G全国流量王8元套餐套餐，挽留无效（降套的）已办理，次月生效,用户满意。</t>
  </si>
  <si>
    <t>BL202310051651331027</t>
  </si>
  <si>
    <t>13177085131</t>
  </si>
  <si>
    <t>2023-10-07 09:06:04</t>
  </si>
  <si>
    <t xml:space="preserve">
高级模板内容：
用户诉求:更改4G全国流量王8元套餐   挽留无效，不愿意去营业厅 要求在线申请更改，已向用户推荐归属地营业厅不认可
当前套餐名称: 宝卡Pro
新套餐名称（转入套餐名称）:4G全国流量王8元套餐
是合约期内（含靓号）:否</t>
  </si>
  <si>
    <t>BL202310051302350062</t>
  </si>
  <si>
    <t>13227298562</t>
  </si>
  <si>
    <t>刘亚琦</t>
  </si>
  <si>
    <t>2023-10-07 09:07:28</t>
  </si>
  <si>
    <t xml:space="preserve">判断省分:湖北
:指定要求办理全国流量王8元套餐
:
高级模板内容：
用户诉求:用户来电要求变更保号套餐，前台已解释，用户不认可
当前套餐名称: 畅越冰激凌5G套餐59元
新套餐名称（转入套餐名称）:20元以内
是合约期内（含靓号）:否
备注:用户不愿意交费，不变更就欠费销户，请尽快协助处理一下</t>
  </si>
  <si>
    <t>套餐变更-未到厅：用户要求转资8元流量王套餐，挽留无效（降套的）已办理，次月生效 ，另考虑客户感知，申请减免本月月租费用合计29.5元，24小时内到账，此费用不可打印账单发票，回访满意</t>
  </si>
  <si>
    <t>BL202310061551491541</t>
  </si>
  <si>
    <t>18672105350</t>
  </si>
  <si>
    <t>艾智荣</t>
  </si>
  <si>
    <t>2023-10-07 09:09:45</t>
  </si>
  <si>
    <t>【2022年上工信部测评重保用户】用户要求办理赠送流量的合约，他邻居告诉他129元有60G流量，前台解释营业厅可以详询，用户不认可，需后台协助</t>
  </si>
  <si>
    <t>套餐变更-未到厅：用户要求转资畅越冰激凌5G套餐129元套餐，挽留无效（降套的）已办理，次月生效,用户满意。</t>
  </si>
  <si>
    <t>BL202310061747490769</t>
  </si>
  <si>
    <t>2023-10-07 16:52:47</t>
  </si>
  <si>
    <t xml:space="preserve">判断省分:湖北
:有意向资费
:是
:不认可：坚持要求转入有限制的套餐
:
高级模板内容：
用户诉求:用户来电要求我方降低套餐 改为5元套餐 挽留无效 请协助联系处理
当前套餐名称: 腾讯大王卡
新套餐名称（转入套餐名称）:5元套餐流量1元1G每天3元封顶 具体未表明套餐名称
是合约期内（含靓号）:是
备注:要求24小时内回复办理不然就工信部投诉了</t>
  </si>
  <si>
    <t>业务办理：转资小天神卡套餐，已告知用户该套餐已停售无法办理，建议用户可转资最低8元全国流量王套餐，用户认可，已转资次月生效，满意</t>
  </si>
  <si>
    <t>TS202310071310440426</t>
  </si>
  <si>
    <t>18671779052</t>
  </si>
  <si>
    <t>郝欢</t>
  </si>
  <si>
    <t>2023-10-07 17:13:22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</si>
  <si>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
:网络无异常
:1、受理流水号：;2、受理号码：18671779052;3、主叫号码：18671779052;4、被叫号码：;5、客户姓名：郝欢;6、客户级别：三星忠诚用户;7、用户归属地：宜昌市; 8、受理员工工号：hubXN221541;9、手机厂商：;10、投诉渠道：10010客服热线;11、投诉打点范围：0.2千米;12、投诉地址：宜昌市-夷陵区:平湖天下【三峡路17号】;13、网格ID：190632;14、网格名称：YC_A_湖北省宜昌市夷陵区三峡路-S58三峡高速三峡路出口交叉口附近网格_190632;15、经度：111.294442;16、纬度：30.762187;17、用户现象：未发现网络问题;18、答复口径：您提供的位置周围基站暂时没有发现异常，建议您先进行换机换卡测试并留意观察。;19、网络类型：4G;20、投诉现象最近发生时间：当天;21、语音通话或数据上网：数据;22、室内或室外：室内;23、手机信号强弱：满格;24、用户周边使用情况：不清楚;25、主工单流水号：hub169665529670625236;26、语音业务类型：;27、数据业务类型：无法上网;28、用户是否接受解释：否;29、公告类型：;30、基站ID：117.110977;31、基站名称：117.110977;32、其它地方是否正常使用：是;33、之前是否可以正常使用：是;用户反映在宜昌市夷陵区平湖天下手机无法上网，请尽快联系处理</t>
  </si>
  <si>
    <t>TS202310071018260501</t>
  </si>
  <si>
    <t>15571752721</t>
  </si>
  <si>
    <t>徐康乐</t>
  </si>
  <si>
    <t>2023-10-07 11:40:36</t>
  </si>
  <si>
    <t>#2022重保客户#主办单位：湖北
客户类别：首次投诉
10010是否打通：否
是否二次致电10015：是
是否联系：否
升级倾向：
号码归属省：湖北
SVIP等级：
1. 问题类型:;
2. 投诉类型:手机流量费争议;
3. 营业厅地址:;
4. 位置信息:;
5. 位置发生地:;
6. 投诉内容:本来有流量但还用不了
202310月上网费:0.00
争议金额:0.00</t>
  </si>
  <si>
    <t>TS202310070105052218</t>
  </si>
  <si>
    <t>15571731237</t>
  </si>
  <si>
    <t>王成</t>
  </si>
  <si>
    <t>2023-10-07 11:31:10</t>
  </si>
  <si>
    <t>主办单位：湖北
客户类别：星级客户
10010是否打通：否
是否二次致电10015：是
是否联系：否
升级倾向：
号码归属省：湖北
SVIP等级：
1. 问题类型:;
2. 投诉类型:手机信号问题;
3. 营业厅地址:;
4. 位置信息:四方堰社区;
5. 位置发生地:湖北省宜昌市西陵区;
6. 投诉内容:手机网络类型:4G；
 网络情况:上网卡顿/掉线/不稳定；
 接打电话情况:杂音/断断续续；
 APP应用程序是否正常使用:均不正常；
 影响范围:特定地点；
 其他用户能否正常使用:不了解；
 影响时段:23:00-12:00；
 投诉内容:网速慢，卡 还五块钱一个G；</t>
  </si>
  <si>
    <t>TS202310061419152231</t>
  </si>
  <si>
    <t>13040980616</t>
  </si>
  <si>
    <t>金开珍</t>
  </si>
  <si>
    <t>2023-10-07 09:17:18</t>
  </si>
  <si>
    <t>13040980616命中精准预判服务场景:[65岁以上老人] 
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:任何地方都无法拨打或接听
:客户进线可以正常接打电话，但是接大概十几秒就开始自动挂断，想尽快解决问题</t>
  </si>
  <si>
    <t>TS202310071040231223</t>
  </si>
  <si>
    <t>18694052142</t>
  </si>
  <si>
    <t>曾钒峰</t>
  </si>
  <si>
    <t>机场、火车站、长途汽车站、地铁等交通枢纽设施</t>
  </si>
  <si>
    <t>2023-10-07 14:56:41</t>
  </si>
  <si>
    <t>主办单位：湖北
客户类别：星级客户
10010是否打通：否
是否二次致电10015：是
是否联系：否
升级倾向：
号码归属省：湖北
SVIP等级：
1. 问题类型:;
2. 投诉类型:手机信号问题;
3. 营业厅地址:;
4. 位置信息:三峡机场 候机大厅;
5. 位置发生地:湖北省宜昌市猇亭区;
6. 投诉内容:手机网络类型:5G；
 网络情况:无法上网；
 接打电话情况:杂音/断断续续；
 APP应用程序是否正常使用:均不正常；
 影响范围:所有地点；
 其他用户能否正常使用:不能正常使用；
 影响时段:10:30-11:30；
 投诉内容:移动 电信在宜昌三峡机场都可以使用 唯独联通连微信都打不开。；</t>
  </si>
  <si>
    <t>"网络质量①客户投诉产生的原因：网络信号的问题。
②客户投诉问题核查情况及解决方案：收到贵部转办后，我司立即组织调查。经核实，客户反映三峡机场 候机大厅信号问题，我司于2023-10-07 11:37:38联系客户未接，已短信告知如后期可联系网优测试 人员16607208514协助现场实测。
③客户问题满意度：未联系上
④回单人：颜晶 6921001"</t>
  </si>
  <si>
    <t>TS202310051303351946</t>
  </si>
  <si>
    <t>18671796795</t>
  </si>
  <si>
    <t>郑之交</t>
  </si>
  <si>
    <t>2023-10-07 10:10:34</t>
  </si>
  <si>
    <t>【2022年上工信部测评重保用户】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:1、受理流水号：;2、受理号码：18671796795;3、主叫号码：18671796795;4、被叫号码：;5、客户姓名：郑之交;6、客户级别：四星忠诚用户;7、用户归属地：宜昌市; 8、受理员工工号：hubXN23ZH1236;9、手机厂商：;10、投诉渠道：10010客服热线;11、投诉打点范围：0.5千米;12、投诉地址：宜昌市-秭归县:秭归县【秭归县】  毛坪;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一至两格不稳定;24、用户周边使用情况：不清楚;25、主工单流水号：hub169648203975858155;26、语音业务类型：单通;27、数据业务类型：;28、用户是否接受解释：否;29、公告类型：;30、基站ID：117.110750;31、基站名称：117.11075;32、其它地方是否正常使用：是;33、之前是否可以正常使用：是;
用户来电反映从（2023.10.5）开始在（宜昌市-秭归县:秭归县【秭归县】  毛坪使用（无信号），服务状态正常，用户（已开关机/换机换卡）测试，仍然如此，要求尽快处理，第二联系电话（18671796795）。</t>
  </si>
  <si>
    <t>多次联系用户无法接通，已短信告知有空与测试人员联系，处理人 陈益满 联系电话 18671733750</t>
  </si>
  <si>
    <t>TS202310051858480150</t>
  </si>
  <si>
    <t>15586358286</t>
  </si>
  <si>
    <t>杜运松</t>
  </si>
  <si>
    <t>小城镇（注5）</t>
  </si>
  <si>
    <t>2023-10-07 10:11:27</t>
  </si>
  <si>
    <t>判断省分:湖北
:湖北省内手机不能打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:1、受理流水号：;2、受理号码：15586358286;3、主叫号码：15586358286;4、被叫号码：;5、客户姓名：杜运松;6、客户级别：二星用户;7、用户归属地：宜昌市; 8、受理员工工号：hubXN200402;9、手机厂商：;10、投诉渠道：10010客服热线;11、投诉打点范围：0.5千米;12】;13、网格ID：132017;14、网格名称：YC_B_132017;15、经度：111.160438;16、纬度：30.322997;17、用户现象：未发现网络问题;18、答复口径：您提供的位置周围基站暂时没有发现异常，建议您先进行换机换卡测试并留意观察。;19、网络类型：5G;20、投诉现象最近发生时间：当天;21、语音通话或数据上网：语音和数据;22、室内或室外：室内外;23、手机信号强弱：三格;24、用户周边使用情况：不清楚;25、主工单流水号：hub169650332288272961;26、语音业务类型：杂音,回音;27、数据业务类型：无法上网,上网速度慢;28、用户是否接受解释：否;29、公告类型：;30、基站ID：;31、基站名称：;32、其它地方是否正常使用：是;33、之前是否可以正常使用：否;
、投诉地址：宜昌市-长阳土家族自治县:石磙淌村便民服务中心柳垭服务处【大堰乡石磙淌村五组 4组38号。无法正常上网跟打电话，在别的地方正常。我方按口径解释，称不行转网，申请建基站。烦请核实回复谢谢 没有其他联系方式</t>
  </si>
  <si>
    <t>TS202310051104071434</t>
  </si>
  <si>
    <t>15549307335</t>
  </si>
  <si>
    <t>曹光梅</t>
  </si>
  <si>
    <t>2023-10-07 10:26:33</t>
  </si>
  <si>
    <t>15549307335命中精准预判服务场景:[65岁以上老人] 
判断省分:湖北
:湖北省内手机不能打
获取入参:
获取历史工单:无历史工单
:下一步
移网一键诊断结果:1.用户状态是否正常：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:不清楚
:网络无异常
:1、受理流水号：;2、受理号码：15549307335;3、主叫号码：15549307335;4、被叫号码：;5、客户姓名：曹光梅;6、客户级别：二星忠诚用户;7、用户归属地：宜昌市; 8、受理员工工号：hubXN22ZH2997;9、手机厂商：;10、投诉渠道：10010客服热线;11、投诉打点范围：0.5千米;12、投诉地址：宜昌市-宜都市:宜都市人力资源和社会保障局【长江大道219号】;13、网格ID：190722;14、网格名称：YC_A_湖北省宜昌市宜都市杨守敬大道-莲花路交叉口附近网格_190722;15、经度：111.434003;16、纬度：30.384046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三格;24、用户周边使用情况：个别发生;25、主工单流水号：hub169647482939668009;26、语音业务类型：无法主被叫;27、数据业务类型：;28、用户是否接受解释：否;29、公告类型：网络信息;30、基站ID：117.111362;31、基站名称：117.111362;32、其它地方是否正常使用：否;33、之前是否可以正常使用：否;用户进线称自己手机无法接听和拨打电话，要求我方尽快处理，辛苦核实，谢谢。地址：宜都市人力资源和社会保障局（无法更具体）</t>
  </si>
  <si>
    <t>网络质量：宜都市:宜都市人力资源和社会保障局【长江大道219号】AA，用户2部苹果手机 XR可以正常使用 5S无法正常通话 为终端不支持导致 已指导用户更换终端使用，用户知晓，满意度一般。</t>
  </si>
  <si>
    <t>TS202310052035041777</t>
  </si>
  <si>
    <t>18671708586</t>
  </si>
  <si>
    <t>梅汇</t>
  </si>
  <si>
    <t>2023-10-07 09:42:45</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</si>
  <si>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:1、受理流水号：;2、受理号码：18671708586;3、主叫号码：18671708586;4、被叫号码：;5、客户姓名：梅汇;6、客户级别：二星忠诚用户;7、用户归属地：宜昌市; 8、受理员工工号：hubXN23ZH5190;9、手机厂商：;10、投诉渠道：10010客服热线;11、投诉打点范围：0.5千米;12、投诉地址：宜昌市-长阳土家族自治县:金龙隧道【长阳土家族自治县】;13   未提供详细地址  、网格ID：108847;14、网格名称：YC_B_湖北省宜昌市长阳土家族自治县网格_108847;15、经度：110.755108;16、纬度：30.620074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满格;24、用户周边使用情况：不清楚;25、主工单流水号：hub169650916427917213;26、语音业务类型：;27、数据业务类型：无法上网;28、用户是否接受解释：否;29、公告类型：网络信息;30、基站ID：117.1006139;31、基站名称：117.1006139;32、其它地方是否正常使用：是;33、之前是否可以正常使用：是;</t>
  </si>
  <si>
    <t>用户表示只是经过，现已不在投诉地点，投诉点已恢复正常，处理人 陈益满 联系电话 18671733750</t>
  </si>
  <si>
    <t>TS202310071228361863</t>
  </si>
  <si>
    <t>13117286554</t>
  </si>
  <si>
    <t>黄卫华</t>
  </si>
  <si>
    <t>2023-10-07 16:55:13</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</si>
  <si>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投诉问题描述:用户来电反映不认可套餐流量，反映在8月抽奖抽了200M流量，但前台未查询到，要求核实回电，请处理
争议月份:2023年9月
争议金额/流量:200
用户要求:核实回电</t>
  </si>
  <si>
    <t>系统支撑：经核实因系统支撑不到位，导致领取流量未到账，现申请补赠0元1G流量包，当月有效，客户满意。</t>
  </si>
  <si>
    <t>TS202310071309310399</t>
  </si>
  <si>
    <t>投诉工单（2021版）&gt;&gt;移网&gt;&gt;【产品及计费使用】计交费及发票&gt;&gt;亲情网（亲情号）/小区优惠/VPN虚拟网（含集团网）的计费异议</t>
  </si>
  <si>
    <t>13094176050</t>
  </si>
  <si>
    <t>覃徐姁</t>
  </si>
  <si>
    <t>2023-10-07 14:05:00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</si>
  <si>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投诉问题描述:用户来电表示当前在宜昌的学校但是无法使用校园流量，表示APP显示是在范围外，用户不认可，要求核实在哪个学校才可以使用
是否剩余小区优惠:是
实际使用地:湖北三峡职业技术学院
是否在优惠范围:是
涉及金额:15
是否已解释可能超出优惠范围:是
涉及时间范围:2023-10-06～2023-10-07
用户要求:要求核实怎么才能使用校园流量，范围在哪里</t>
  </si>
  <si>
    <t>系统支撑：经核实因系统支撑不到位，导致校园基站流量无法使用，现申请减免本月费用合计15元，24小时到账，此费用不可打印发票，另已转校园协助处理，预计本月内恢复，客户满意</t>
  </si>
  <si>
    <t>TS202310061213271899</t>
  </si>
  <si>
    <t>07176988228</t>
  </si>
  <si>
    <t>田乔东</t>
  </si>
  <si>
    <t>2023-10-07 13:35:28</t>
  </si>
  <si>
    <t xml:space="preserve">【2022年上工信部测评重保用户】
高级模板内容：
投诉问题描述:用户来电反映座机打出去提示尚未登录，要求我方核实处理
渠道名称:其他:无
办理业务名称:无
页面提示:无
用户要求:用户要求尽快处理，烦请后台协助处理谢谢。</t>
  </si>
  <si>
    <t>系统支撑：已为用户刷新volte功能，现已恢复，满意</t>
  </si>
  <si>
    <t>TS202310041645441221</t>
  </si>
  <si>
    <t>13165615383</t>
  </si>
  <si>
    <t>柯贵清</t>
  </si>
  <si>
    <t>2023-10-07 09:45:28</t>
  </si>
  <si>
    <t>前期工单（TS202309021657511700）用户工单处理结果不满意，表示流量使用顺序的问题未得到有效解决，请后台联系本机处理，谢谢。</t>
  </si>
  <si>
    <t>系统支撑：因系统支撑不到位导致基站流量无法使用，客户经理已发申请锁定基站，本月内恢复，因系统无流量包赠送，已为用户订购19元10G流量包，限当月使用，减免本月产生扣费19元， 24小时退费到账，此费用无法抵扣往月欠费及打印发票，用户满意</t>
  </si>
  <si>
    <t>TS202310071305360305</t>
  </si>
  <si>
    <t>18671606026</t>
  </si>
  <si>
    <t>2023-10-07 15:14:14</t>
  </si>
  <si>
    <t xml:space="preserve">
高级模板内容：
投诉问题描述:订购的 -超级商务炫铃10元包 无法使用
业务名称:超级商务炫铃10元包
用户要求:核实处理</t>
  </si>
  <si>
    <t>系统支撑：用户无法使用超级商务炫铃10元包，现网站已为用户处理恢复，联系用户满意</t>
  </si>
  <si>
    <t>TS202310051745051126</t>
  </si>
  <si>
    <t>投诉工单（2021版）&gt;&gt;融合&gt;&gt;【入网】办理&gt;&gt;客服热线人员办理差错/不成功</t>
  </si>
  <si>
    <t>18671796602</t>
  </si>
  <si>
    <t>2023-10-07 17:08:10</t>
  </si>
  <si>
    <t>主办单位：湖北
客户类别：普通客户
10010是否打通：是
是否二次致电10015：是
是否联系：否
升级倾向：
号码归属省：湖北
SVIP等级：
1. 问题类型:;
2. 投诉类型:办理争议;
3. 营业厅地址:;
4. 位置信息:;
5. 位置发生地:;
6. 投诉内容:事情没有解决，就不管了
8. 办理业务的名称:客服热线不当回事
8. 无法办理的渠道:10010客服热线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</si>
  <si>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，套餐内包含12G国内流量，网龄计划赠送国内流量12G，本月网龄计划12.G已使用 968.14MB ，剩余 11.05GB，计费正常无误，已联系客户解释说明，客户表示知晓，满意度一般。 ③客户问题满意度：满意度一般。 ④回单人:宜昌客服王晓玉；联系电话：07176921001。</t>
  </si>
  <si>
    <t>BL202310071208411807</t>
  </si>
  <si>
    <t>13135814191</t>
  </si>
  <si>
    <t>董山海</t>
  </si>
  <si>
    <t>2023-10-07 14:14:56</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</si>
  <si>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产品类型:标准合约-存费折扣;产品名称:（湖北）2021年牛年礼包畅越冰激凌5G套餐49元赠费10元/月（12个月）;产品描述:（湖北）2021年牛年礼包畅越冰激凌5G套餐49元赠费10元/月;产品ID:91000583;开始时间:2023-04-01 00:00:00;结束时间:2024-03-31 23:59:59;订购渠道:拓见科技(深圳)有限公司武汉分公司(宜昌);客户确认方式:无。
要求取消业务</t>
  </si>
  <si>
    <t>TS202310061628030399</t>
  </si>
  <si>
    <t>13177098816</t>
  </si>
  <si>
    <t>马金学</t>
  </si>
  <si>
    <t>2023-10-07 14:48:29</t>
  </si>
  <si>
    <t xml:space="preserve">
高级模板内容：
投诉问题描述:表示宽带并未安装过也未使用，要求处理宽带以便携号转网
业务名称:畅爽冰激凌5G融合500M宽带（湖北）
携出原因:未提供
用户要求:联系处理宽带</t>
  </si>
  <si>
    <t>携号转网（伍家）：CPE宽带，套餐7折，已为用户取消，用户可自行获取授权码携出，满意</t>
  </si>
  <si>
    <t>BL202310070838040865</t>
  </si>
  <si>
    <t>15549284267</t>
  </si>
  <si>
    <t>游春</t>
  </si>
  <si>
    <t>2023-10-07 14:55:12</t>
  </si>
  <si>
    <t xml:space="preserve">
高级模板内容：
需区域二线受理的业务:用户无法提供验证码
用户需办理业务名称: 国内流量月包10元1GB(立即生效) 
业务办理类型:开通
业务生效时间:立即生效
是否已按规范验证用户信息:无需验证</t>
  </si>
  <si>
    <t>BL202310070849560967</t>
  </si>
  <si>
    <t>15571700601</t>
  </si>
  <si>
    <t>李永政</t>
  </si>
  <si>
    <t>2023-10-07 15:33:51</t>
  </si>
  <si>
    <t xml:space="preserve">
高级模板内容：
需区域二线受理的业务:用户无法提供验证码
用户需办理业务名称: 炫彩通信助理包-云盘版 -立即生效（湖北） ，5元5G基础速率包（湖北）（已停售） 
业务办理类型:取消
业务生效时间:立即生效
是否已按规范验证用户信息:是</t>
  </si>
  <si>
    <t>TS202310071341371208</t>
  </si>
  <si>
    <t>15572781781</t>
  </si>
  <si>
    <t>丁赵星</t>
  </si>
  <si>
    <t>2023-10-07 16:28:01</t>
  </si>
  <si>
    <t xml:space="preserve">【2022年上工信部测评重保用户】
高级模板内容：
投诉问题描述:用户反映接收上个机主银行信息
争议号码:15572781781
问题现象:接收上个机主银行信息 
用户要求:要求我方上报公司尽快联系处理</t>
  </si>
  <si>
    <t>BL202310071140091380</t>
  </si>
  <si>
    <t>13114456547</t>
  </si>
  <si>
    <t>黄健</t>
  </si>
  <si>
    <t>2023-10-07 14:22:42</t>
  </si>
  <si>
    <t xml:space="preserve">
高级模板内容：
需区域二线受理的业务:用户无法提供验证码
用户需办理业务名称:	 国内语音月包50元700分钟
业务办理类型:取消
业务生效时间:立即生效
是否已按规范验证用户信息:无需验证</t>
  </si>
  <si>
    <t>BL202310070946191859</t>
  </si>
  <si>
    <t>13227293848</t>
  </si>
  <si>
    <t>董传玉</t>
  </si>
  <si>
    <t>2023-10-07 11:37:48</t>
  </si>
  <si>
    <t xml:space="preserve">
高级模板内容：
需区域二线受理的业务:用户无法提供验证码
用户需办理业务名称:	 云加速5G畅玩加油包(湖北)
业务办理类型:取消
业务生效时间:立即生效
是否已按规范验证用户信息:是</t>
  </si>
  <si>
    <t>TS202310062036000459</t>
  </si>
  <si>
    <t>2023-10-07 15:05:47</t>
  </si>
  <si>
    <t xml:space="preserve">判断省分:湖北
判断用户状态:不正常
:无星、一星、二星用户
:不认可
:仍不认可
:不满足条件
:不满足条件
:不认可
:
高级模板内容：
投诉问题描述:用户来电要求取消（ 炫彩通信助理包-云盘版 -立即生效（湖北） ），已解释目前为停机状态无法办理，用户仍不认可
渠道名称:其他:10010
办理业务名称: 炫彩通信助理包-云盘版 -立即生效（湖北） 
页面提示:无
用户要求:要求回复处理
提及12345投诉</t>
  </si>
  <si>
    <t>BL202310061814521109</t>
  </si>
  <si>
    <t>13227299289</t>
  </si>
  <si>
    <t>2023-10-07 09:11:18</t>
  </si>
  <si>
    <t xml:space="preserve">
高级模板内容：
需区域二线受理的业务:用户无法提供验证码
用户需办理业务名称:20元15GB省内流量7日快餐包-湖北
业务办理类型:开通
业务生效时间:立即生效
是否已按规范验证用户信息:是</t>
  </si>
  <si>
    <t>BL202310071021590012</t>
  </si>
  <si>
    <t>13227292228</t>
  </si>
  <si>
    <t>罗平山</t>
  </si>
  <si>
    <t>2023-10-07 14:34:44</t>
  </si>
  <si>
    <t xml:space="preserve">
高级模板内容：
需区域二线受理的业务:用户无法提供验证码
用户需办理业务名称:5G炫彩通信助理包-云盘版（首月5元半价）AR彩铃酷趣会员5G加油包（湖北）
业务办理类型:取消
业务生效时间:立即生效
是否已按规范验证用户信息:是</t>
  </si>
  <si>
    <t>BL202310070849020956</t>
  </si>
  <si>
    <t>16671001502</t>
  </si>
  <si>
    <t>范新华</t>
  </si>
  <si>
    <t>2023-10-07 14:18:31</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</si>
  <si>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</si>
  <si>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BL202310070837350859</t>
  </si>
  <si>
    <t>071700682647</t>
  </si>
  <si>
    <t>宋兴连</t>
  </si>
  <si>
    <t>2023-10-07 09:14:09</t>
  </si>
  <si>
    <t>用户要求取消 15元*12个月合约千兆提速包（湖北） ，挽留失败，要求在线取消，请协助处理，谢谢！</t>
  </si>
  <si>
    <t>BL202310071245372351</t>
  </si>
  <si>
    <t>13032738832</t>
  </si>
  <si>
    <t>李建青</t>
  </si>
  <si>
    <t>2023-10-07 16:45:21</t>
  </si>
  <si>
    <t xml:space="preserve">
高级模板内容：
需区域二线受理的业务:用户无法提供验证码
用户需办理业务名称:把套餐改成 福多多卡59元 
业务办理类型:套餐变更
业务生效时间:次月生效
是否已按规范验证用户信息:是</t>
  </si>
  <si>
    <t>BL202310061926491854</t>
  </si>
  <si>
    <t>15571711763</t>
  </si>
  <si>
    <t>付志强</t>
  </si>
  <si>
    <t>2023-10-07 09:08:02</t>
  </si>
  <si>
    <t xml:space="preserve">
高级模板内容：
需区域二线受理的业务:用户无法提供验证码
用户需办理业务名称:解除封顶
业务办理类型:取消
业务生效时间:立即生效
是否已按规范验证用户信息:是</t>
  </si>
  <si>
    <t>BL202310061928321877</t>
  </si>
  <si>
    <t>18572375398</t>
  </si>
  <si>
    <t>谭静</t>
  </si>
  <si>
    <t>2023-10-07 09:51:37</t>
  </si>
  <si>
    <t xml:space="preserve">
高级模板内容：
需区域二线受理的业务:用户无法提供验证码
用户需办理业务名称:视频彩铃乐铃会员3元包月-1	
业务办理类型:取消
业务生效时间:次月生效
是否已按规范验证用户信息:是</t>
  </si>
  <si>
    <t>BL202310071009202285</t>
  </si>
  <si>
    <t>15671067098</t>
  </si>
  <si>
    <t>向涛</t>
  </si>
  <si>
    <t>2023-10-07 10:58:41</t>
  </si>
  <si>
    <t xml:space="preserve">
高级模板内容：
需区域二线受理的业务:用户无法提供验证码
用户需办理业务名称:炫彩通信助理包- 云盘版（立即生效）-湖北-10元
业务办理类型:取消
业务生效时间:立即生效
是否已按规范验证用户信息:是</t>
  </si>
  <si>
    <t>BL202310071340310536</t>
  </si>
  <si>
    <t>15629379086</t>
  </si>
  <si>
    <t>梅赞</t>
  </si>
  <si>
    <t>2023-10-07 14:35:14</t>
  </si>
  <si>
    <t xml:space="preserve">
高级模板内容：
需区域二线受理的业务:用户无法提供验证码
用户需办理业务名称:炫彩通信助理包6元版（立即生效）（已停售）
业务办理类型:取消
业务生效时间:立即生效
是否已按规范验证用户信息:是
备注（如开通流量包、语音包请备注清楚当月有效/长期有效）:取消</t>
  </si>
  <si>
    <t>BL202310071523182310</t>
  </si>
  <si>
    <t>18571006366</t>
  </si>
  <si>
    <t>陈述</t>
  </si>
  <si>
    <t>2023-10-07 16:16:50</t>
  </si>
  <si>
    <t xml:space="preserve">
高级模板内容：
需区域二线受理的业务:用户无法提供验证码
用户需办理业务名称:炫彩通信助理包8元版（立即生效）（已停售） 
业务办理类型:取消
业务生效时间:立即生效
是否已按规范验证用户信息:是</t>
  </si>
  <si>
    <t>BL202310070950321954</t>
  </si>
  <si>
    <t>13197327769</t>
  </si>
  <si>
    <t>史永桥</t>
  </si>
  <si>
    <t>2023-10-07 10:44:17</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</si>
  <si>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</si>
  <si>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BL202310071008432274</t>
  </si>
  <si>
    <t>18571028021</t>
  </si>
  <si>
    <t>汪伟</t>
  </si>
  <si>
    <t>2023-10-07 11:37:44</t>
  </si>
  <si>
    <t xml:space="preserve">
高级模板内容：
需区域二线受理的业务:用户无法提供验证码
用户需办理业务名称:用户要求退订18571028021的炫彩通信助理包- 云盘版（立即生效）-湖北-10元，退订13094188737的AR彩铃酷趣会员5G加油包（湖北）
业务办理类型:取消
业务生效时间:立即生效
是否已按规范验证用户信息:是
备注（如开通流量包、语音包请备注清楚当月有效/长期有效）:已验证证件号和地址，姓名</t>
  </si>
  <si>
    <t>BL202310071120111028</t>
  </si>
  <si>
    <t>18671705962</t>
  </si>
  <si>
    <t>颜伏全</t>
  </si>
  <si>
    <t xml:space="preserve">
高级模板内容：
需区域二线受理的业务:用户无法提供验证码
用户需办理业务名称:云加速5G畅玩加油包(湖北)
业务办理类型:取消
业务生效时间:立即生效
是否已按规范验证用户信息:是</t>
  </si>
  <si>
    <t>BL202310061742430688</t>
  </si>
  <si>
    <t>15337409284</t>
  </si>
  <si>
    <t>谭文珍</t>
  </si>
  <si>
    <t>2023-10-07 09:12:33</t>
  </si>
  <si>
    <t xml:space="preserve">[65岁以上老人] 
高级模板内容：
需区域二线受理的业务:用户无法提供验证码
用户需办理业务名称: 5G炫彩加油包19元10GB
业务办理类型:取消
业务生效时间:立即生效
是否已按规范验证用户信息:无需验证
备注（如开通流量包、语音包请备注清楚当月有效/长期有效）:用户来电反馈打了三次电话都没有取消，验证码没有接收现有在途订单无法撤销，取消一下</t>
  </si>
  <si>
    <t>BL202310071415591010</t>
  </si>
  <si>
    <t>13032741959</t>
  </si>
  <si>
    <t>苏长桃</t>
  </si>
  <si>
    <t>2023-10-07 16:43:25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</si>
  <si>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</si>
  <si>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BL202310070910251234</t>
  </si>
  <si>
    <t>13032726678</t>
  </si>
  <si>
    <t>钟正庆</t>
  </si>
  <si>
    <t>2023-10-07 11:09:56</t>
  </si>
  <si>
    <t xml:space="preserve">[65岁以上老人] 
高级模板内容：
需区域二线受理的业务:用户无法提供验证码
用户需办理业务名称:AR彩铃酷趣会员5G加油包（湖北）
业务办理类型:取消
业务生效时间:立即生效
是否已按规范验证用户信息:无需验证</t>
  </si>
  <si>
    <t>ZX202310060819000553</t>
  </si>
  <si>
    <t>071703100941</t>
  </si>
  <si>
    <t>邹昌林</t>
  </si>
  <si>
    <t>2023-10-07 09:04:25</t>
  </si>
  <si>
    <t xml:space="preserve">判断省分:湖北
:被动办理宽带
:不需要
:
高级模板内容：
问题描述:用户来电，要取消宽带，告知自己没有安装，辛苦处理。
第二联系方式:15549274755
销户原因:不需要
用户要求:尽快处理</t>
  </si>
  <si>
    <t>业务办理：客户要求注销CPE宽带，已按客户要求办理，回访满意</t>
  </si>
  <si>
    <t>ZX202310051142231917</t>
  </si>
  <si>
    <t>17683719062</t>
  </si>
  <si>
    <t>2023-10-07 09:07:00</t>
  </si>
  <si>
    <t xml:space="preserve">判断省分:湖北
:失败
node_42:
:无合约/简单合约
:其他套餐
:异地
:不认可/无法提供相关证件
:
高级模板内容：
问题描述:客户要求注销本机和副卡，已经去了异地营业厅但是一直没有联系，要求在线申请
第二联系方式:15308604530
销户原因:无
用户要求:客户要求注销本机和副卡</t>
  </si>
  <si>
    <t>业务办理：客户要求注销本机号码及副卡，核实已到厅办理预约销户，回访满意</t>
  </si>
  <si>
    <t>ZX202310041912012389</t>
  </si>
  <si>
    <t>071701011673</t>
  </si>
  <si>
    <t>黄嵘</t>
  </si>
  <si>
    <t>2023-10-07 09:08:10</t>
  </si>
  <si>
    <t>用户反映被动办理宽带，要求取消，要求马上处理，加急，请处理并回复</t>
  </si>
  <si>
    <t>业务办理：客户要求注销缓装低消宽带，已按客户要求注销，并登记48小时内取消低消，回访满意</t>
  </si>
  <si>
    <t>ZX202310050933380908</t>
  </si>
  <si>
    <t>071703899421</t>
  </si>
  <si>
    <t>杨玉桥</t>
  </si>
  <si>
    <t>2023-10-07 09:07:56</t>
  </si>
  <si>
    <t xml:space="preserve">[65岁以上老人] 判断省分:湖北
:被动办理宽带
:不需要
:
高级模板内容：
问题描述:要求我方销户宽带并投诉，烦请处理
第二联系方式:13094176176
销户原因:不知情办理
用户要求:尽快处理</t>
  </si>
  <si>
    <t>业务办理：客户要求注销缓装宽带，已按客户要求办理，回访满意</t>
  </si>
  <si>
    <t>ZX202310052006260098</t>
  </si>
  <si>
    <t>18672662357</t>
  </si>
  <si>
    <t>李春丽</t>
  </si>
  <si>
    <t>2023-10-07 09:05:35</t>
  </si>
  <si>
    <t xml:space="preserve">【2022年上工信部测评重保用户】
高级模板内容：
问题描述:要求注销宽带业务
第二联系方式:18672662357
销户原因:无需使用
用户要求:加急处理，谢谢</t>
  </si>
  <si>
    <t>业务办理：客户要求注销缓装宽带，已按客户要求注销，回访满意</t>
  </si>
  <si>
    <t>ZX202310051228192184</t>
  </si>
  <si>
    <t>071701037633</t>
  </si>
  <si>
    <t>雷艳萍</t>
  </si>
  <si>
    <t>2023-10-07 14:06:47</t>
  </si>
  <si>
    <t>用户反映没有办理联通宽带业务，要求宽带销户，要求尽快联系回复处理。</t>
  </si>
  <si>
    <t>ZX202310051325500029</t>
  </si>
  <si>
    <t>071700873874</t>
  </si>
  <si>
    <t>刘菊香</t>
  </si>
  <si>
    <t>2023-10-07 09:02:58</t>
  </si>
  <si>
    <t>用户表示要办理宽带销户，人不在宜昌本地，在线解释无线，要求公司协助处理并回复</t>
  </si>
  <si>
    <t>业务办理：客户要求注销实装宽带，联系客户无人接通未注销，联系无人接听，已短信告知，如有疑问可在工作时间（08:30-12:00；14:00-17:30）联系07176921001、13032700872宜昌联通投诉处理中心。如用户咨询，请前台10010话务中心代为解释，谢谢</t>
  </si>
  <si>
    <t>ZX202310051432460471</t>
  </si>
  <si>
    <t>071700393059</t>
  </si>
  <si>
    <t>何博文</t>
  </si>
  <si>
    <t>2023-10-07 09:06:08</t>
  </si>
  <si>
    <t xml:space="preserve">22年Q3Q4重点客户22年Q3Q4重点客户判断省分:湖北
:自己办理的宽带
:挽留失败
:不同意
:
高级模板内容：
问题描述:用户要求线上办理销户宽带业务挽留失败请核实，不愿到厅
第二联系方式:未提供
销户原因:不想用了
用户要求:用户要求线上办理销户宽带业务挽留失败请核实，不愿到厅</t>
  </si>
  <si>
    <t>业务办理：客户要求注销异地融合宽带，已按客户要求取消，回访满意</t>
  </si>
  <si>
    <t>ZX202310051551321023</t>
  </si>
  <si>
    <t>18572379040</t>
  </si>
  <si>
    <t>刘江凡</t>
  </si>
  <si>
    <t>2023-10-07 09:07:15</t>
  </si>
  <si>
    <t xml:space="preserve">判断省分:湖北
:失败
node_42:
:无合约/简单合约
:单卡/移移融合副卡套餐
获取用户证件类型::不认可
:
高级模板内容：
问题描述:用户来电要求销户，前台挽留失败，按预处理解释，用户不认可，请后台协助处理，谢谢
第二联系方式:18671712470
销户原因:不想使用
用户要求:用户要求在线销户，还要把10月份的费用减免</t>
  </si>
  <si>
    <t>业务办理：销户，用户要求销户，挽留成功，已为用户续办星锐卡30元赠费12个月优惠合约 (湖北），立即生效，满意。</t>
  </si>
  <si>
    <t>ZX202310070940031383</t>
  </si>
  <si>
    <t>18671795820</t>
  </si>
  <si>
    <t>李玉发</t>
  </si>
  <si>
    <t>2023-10-07 10:33:48</t>
  </si>
  <si>
    <t>18671795820命中精准预判服务场景:[65岁以上老人] 
用户来电要求继续使用：畅越冰激凌59元套餐5折附加优惠(内部限量），请协助办理</t>
  </si>
  <si>
    <t>业务办理：已与用户沟通办理29元赠费*12个月，次月生效，满意</t>
  </si>
  <si>
    <t>ZX202310060847090632</t>
  </si>
  <si>
    <t>071704218334</t>
  </si>
  <si>
    <t>鲁双清</t>
  </si>
  <si>
    <t>2023-10-07 09:16:53</t>
  </si>
  <si>
    <t xml:space="preserve">[65岁以上老人] 判断省分:湖北
:自己办理的宽带
:挽留失败
:不同意
:
高级模板内容：
问题描述:在线销户
第二联系方式:15572727399
销户原因:APP上不去
用户要求:用户在8月到宜昌葛洲坝营业厅办理销户，设备及费用全部退还，但是一直未办理成功，要求马上处理，谢谢
</t>
  </si>
  <si>
    <t>业务办理：用户需办理销户，经核实已由湖北省分公司电子商务部2023-10-06 17:01:14办理成功，满意</t>
  </si>
  <si>
    <t>ZX202310051553361045</t>
  </si>
  <si>
    <t>13277392800</t>
  </si>
  <si>
    <t>唐长友</t>
  </si>
  <si>
    <t>2023-10-07 09:12:48</t>
  </si>
  <si>
    <t>13277392800命中精准预判服务场景:[65岁以上老人] 
用户来电称上个月办理了主副卡解绑，还有剩余话费，这个月就扣了月租29元就欠费，要求我方核实详单，请协助处理</t>
  </si>
  <si>
    <t>业务办理：用户要求办理付费关系变更，已按用户要求办理，满意。</t>
  </si>
  <si>
    <t>ZX202310061008361164</t>
  </si>
  <si>
    <t>18771752204</t>
  </si>
  <si>
    <t>周继新</t>
  </si>
  <si>
    <t>2023-10-07 09:04:05</t>
  </si>
  <si>
    <t xml:space="preserve">判断省分:湖北
:失败
node_42:
:无合约/简单合约
:单卡/移移融合副卡套餐
获取用户证件类型::不认可
:
高级模板内容：
问题描述:用户来电要求线上为其强制销户，尽快处理并回复
第二联系方式:18771752204
销户原因:不要了
用户要求:用户来电要求线上为其强制销户，尽快处理并回复</t>
  </si>
  <si>
    <t>业务办理：用户要求办理副卡15629361626销户，查询该号码有分期解耦5G159元直降1400元（社会渠道36期）-统一费率 （湖北），于2026-06-30 23:59:59到期，已解释现线上无法操作办理该号码销户，建议用户前期自营厅协助办理，用户知晓</t>
  </si>
  <si>
    <t>ZX202310071315121033</t>
  </si>
  <si>
    <t>18271386378</t>
  </si>
  <si>
    <t>金发成</t>
  </si>
  <si>
    <t>2023-10-07 14:21:20</t>
  </si>
  <si>
    <t>用户来电需要解绑主副卡业务，一线推荐线下营业厅，用户表示不方便，请后台协助沟通，处理</t>
  </si>
  <si>
    <t>业务办理：用户要求解绑副卡，已核实用户资料成功解绑并转资腾讯大王卡19元，次月生效，用户要求单独付费使用，故操作付费关系变更，满意。</t>
  </si>
  <si>
    <t>ZX202310061512430898</t>
  </si>
  <si>
    <t>13117279942</t>
  </si>
  <si>
    <t>冯彩燕</t>
  </si>
  <si>
    <t>2023-10-07 10:28:15</t>
  </si>
  <si>
    <t xml:space="preserve">【2022年上工信部测评重保用户】判断省分:湖北
:失败
node_42:
:其他合约
:异地
:不认可/无法提供相关证件
:
高级模板内容：
问题描述:用户要求销户已解释不认可，不在归属地，请协助处理谢谢
第二联系方式:无
销户原因:不想用了
用户要求:要求协助销户</t>
  </si>
  <si>
    <t>业务办理：用户要求注销号码13117279942，已核实用户资料，成功办理注销，满意。</t>
  </si>
  <si>
    <t>ZX202310071017221828</t>
  </si>
  <si>
    <t>071700050289</t>
  </si>
  <si>
    <t>杨洁</t>
  </si>
  <si>
    <t>2023-10-07 17:19:52</t>
  </si>
  <si>
    <t xml:space="preserve">判断省分:湖北
:自己办理的宽带
:挽留失败
:不同意
:
高级模板内容：
问题描述:用户来电要求取消宽带
第二联系方式:15527732263   
销户原因:人在异地无法使用
用户要求:用户要求尽快核实处理</t>
  </si>
  <si>
    <t>业务办理：注销宽带及号码，已核对身份信息后为用户注销，满意</t>
  </si>
  <si>
    <t>BL202310061845221443</t>
  </si>
  <si>
    <t>13114456216</t>
  </si>
  <si>
    <t>陈凤英</t>
  </si>
  <si>
    <t>2023-10-07 09:35:29</t>
  </si>
  <si>
    <t xml:space="preserve">【2022年上工信部测评重保用户】[65岁以上老人] 
高级模板内容：
需区域二线受理的业务:用户无法提供验证码
用户需办理业务名称:1000M宽带提速包（30元）（湖北）
业务办理类型:取消
业务生效时间:次月生效
是否已按规范验证用户信息:是
备注（如开通流量包、语音包请备注清楚当月有效/长期有效）:尽快处理</t>
  </si>
  <si>
    <t>BL202310071558280390</t>
  </si>
  <si>
    <t>13297286729</t>
  </si>
  <si>
    <t>闵菊花</t>
  </si>
  <si>
    <t>2023-10-07 16:40:19</t>
  </si>
  <si>
    <t xml:space="preserve">22年Q3Q4重点客户[65岁以上老人] 
高级模板内容：
需区域二线受理的业务:用户无法提供验证码
用户需办理业务名称:5G加油包19元5GB（次月生效）
业务办理类型:取消
业务生效时间:次月生效
是否已按规范验证用户信息:无需验证</t>
  </si>
  <si>
    <t>BL202310070859521075</t>
  </si>
  <si>
    <t>18694092819</t>
  </si>
  <si>
    <t>王爱民</t>
  </si>
  <si>
    <t>2023-10-07 14:34:36</t>
  </si>
  <si>
    <t xml:space="preserve">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备注（如开通流量包、语音包请备注清楚当月有效/长期有效）:18694085878 号码上的联通助理-智能应答5元（首月免费） 也验证成功  麻烦顺便取消 </t>
  </si>
  <si>
    <t>TS202310061900211411</t>
  </si>
  <si>
    <t>18671721513</t>
  </si>
  <si>
    <t>段爱燕</t>
  </si>
  <si>
    <t>2023-10-07 13:32:28</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</si>
  <si>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投诉问题描述:用户对套餐合约到期无短信提醒导致话费超出不认可，已有工单进行续约，用户要求退回本月费用差值
争议月份:2023年10月
争议金额:91
用户要求:退费</t>
  </si>
  <si>
    <t>业务办理：存量5G畅爽套餐享89元赠费 湖北，已为用户办理。合约期12个月，满意</t>
  </si>
  <si>
    <t>TS202310051438061619</t>
  </si>
  <si>
    <t>18674263518</t>
  </si>
  <si>
    <t>覃世兰</t>
  </si>
  <si>
    <t>2023-10-07 10:24:14</t>
  </si>
  <si>
    <t xml:space="preserve">[65岁以上老人] 
高级模板内容：
投诉问题描述:用户称副卡自己没有办理过，而且不认识副卡的人，要求核实回复处理
争议月份:2023年10月
争议金额:0
用户要求:要求回复处理，联系：13972607991</t>
  </si>
  <si>
    <t>业务办理：客户反馈未办理副卡，多次联系客户未接通，建议客户到厅咨询办理，如有疑问，可致电13032700872</t>
  </si>
  <si>
    <t>TS202310071350061421</t>
  </si>
  <si>
    <t>15671023394</t>
  </si>
  <si>
    <t>2023-10-07 15:51:16</t>
  </si>
  <si>
    <t>用户反馈，自己在8月注销的电话卡，但是到现在还没有收到话费的退还，要求核实处理。预留的账户是银行卡，且用户表示是才办理的新卡办理的注销，注销的时候并未说明首充无法退费 ，请协助核实处理</t>
  </si>
  <si>
    <t>业务办理：余额清退，已告知用户未用户申请清退，申请成功后微信转账至用户提供微信账号，预计1周处理完成，满意</t>
  </si>
  <si>
    <t>BL202310061000151043</t>
  </si>
  <si>
    <t>13085158527</t>
  </si>
  <si>
    <t>用户来电要求续约 星锐卡30元赠费12个月优惠合约 (湖北) ，请后台协助处理谢谢。</t>
  </si>
  <si>
    <t>业务办理：
用户来电要求续约 星锐卡30元赠费12个月优惠合约 (湖北) ，已按客户要求办理，本月30元赠费已到账，回访满意</t>
  </si>
  <si>
    <t>BL202310062055000057</t>
  </si>
  <si>
    <t>18671746497</t>
  </si>
  <si>
    <t>覃大为</t>
  </si>
  <si>
    <t>2023-10-07 10:08:33</t>
  </si>
  <si>
    <t xml:space="preserve">【2022年上工信部测评重保用户】【2022年上工信部测评重保用户】用户来电称要求续约（融合专属流量包-0元10G国内*12个月-次月生效（湖北）尽快核实办理，谢谢</t>
  </si>
  <si>
    <t>业务办理：0元10G国内*12个月流量包已下架，暂无法续约，已解释，用户知晓，满意度一般。</t>
  </si>
  <si>
    <t>BL202310071151481570</t>
  </si>
  <si>
    <t>15072533152</t>
  </si>
  <si>
    <t>陈家珍</t>
  </si>
  <si>
    <t>2023-10-07 16:05:14</t>
  </si>
  <si>
    <t>用户来电，本机要求续约， 预存话费享折扣优惠 档位三（立即生效*24个月）-湖北政企专属 ，请处理</t>
  </si>
  <si>
    <t>业务办理：存量5G畅爽套餐享139元赠费 湖北，已为用户办理，立即生效，合约期12个月，满意</t>
  </si>
  <si>
    <t>BL202310071006192236</t>
  </si>
  <si>
    <t>18086239950</t>
  </si>
  <si>
    <t>邓进</t>
  </si>
  <si>
    <t>2023-10-07 14:20:14</t>
  </si>
  <si>
    <t>用户来电要求办理预存话费享折扣优惠 档位五（次月生效24个月）-湖北政企专属 业务，请处理谢谢</t>
  </si>
  <si>
    <t>业务办理：存量5G畅爽套餐享69元赠费 湖北，已为用户办理成功，合约期12个月，满意</t>
  </si>
  <si>
    <t>BL202310061853201521</t>
  </si>
  <si>
    <t>2023-10-07 14:02:47</t>
  </si>
  <si>
    <t>【2022年上工信部测评重保用户】用户表示套餐内预存话费享折扣优惠 档位三（次月生效24个月）-湖北政企专属已到期，要求续约，请求协助处理</t>
  </si>
  <si>
    <t>BL202310051754192019</t>
  </si>
  <si>
    <t>13207217060</t>
  </si>
  <si>
    <t>冯美玲</t>
  </si>
  <si>
    <t>2023-10-07 09:06:23</t>
  </si>
  <si>
    <t>用户来电反映还要继续参加副卡免月租24个月（10元话费24个月）（湖北）-次月生效活动，麻烦后台核实处理，谢谢</t>
  </si>
  <si>
    <t>业务办理：副卡免月租12个月（10元话费12个月）（湖北）-次月生效  客服部已操作办理，满意。</t>
  </si>
  <si>
    <t>BL202310051925370684</t>
  </si>
  <si>
    <t>15586375082</t>
  </si>
  <si>
    <t>刘想</t>
  </si>
  <si>
    <t>2023-10-07 09:09:56</t>
  </si>
  <si>
    <t xml:space="preserve">用户反馈:APP无法语音对讲
确定具体故障:观看实时视频不出声
指引用户设置:不认可/还是不行
:用户表示家里摄像头不好用，称模糊看不清，请处理谢谢！</t>
  </si>
  <si>
    <t>业务办理：客户反馈摄像头模糊无法使用，已联系客户解释说明，客户表示自行到厅退订，回访满意</t>
  </si>
  <si>
    <t>BL202310052058341557</t>
  </si>
  <si>
    <t>18727207636</t>
  </si>
  <si>
    <t>黄新荣</t>
  </si>
  <si>
    <t>2023-10-07 09:03:45</t>
  </si>
  <si>
    <t>用户来电反馈自己办卡的时候有优惠，减免后只需要43.2元的月租，前台已解释用户不认可，强烈要求再次办理优惠，不愿到厅，前台未查询到活动名称，请后台协助处理</t>
  </si>
  <si>
    <t>业务办理：客户反馈套餐折扣的问题，已取消5折扣勾选赠费89元*12个月活动，次月生效，回访满意</t>
  </si>
  <si>
    <t>BL202310061249261394</t>
  </si>
  <si>
    <t>15586379856</t>
  </si>
  <si>
    <t>高爽</t>
  </si>
  <si>
    <t>2023-10-07 09:04:36</t>
  </si>
  <si>
    <t>用户要求办理：港澳台5天包，今天办理，10.7号生效，谢谢。（前台无法办理，选择不了）</t>
  </si>
  <si>
    <t>业务办理：客户要求办理港澳台5天包，已按客户要求办理，回访满意</t>
  </si>
  <si>
    <t>BL202310051559510153</t>
  </si>
  <si>
    <t>13047173242</t>
  </si>
  <si>
    <t>王丽</t>
  </si>
  <si>
    <t>2023-10-07 09:04:48</t>
  </si>
  <si>
    <r>
      <rPr>
        <sz val="11"/>
        <rFont val="宋体"/>
        <charset val="0"/>
      </rPr>
      <t>用户反映需要继续续约</t>
    </r>
    <r>
      <rPr>
        <sz val="11"/>
        <rFont val="Arial"/>
        <charset val="0"/>
      </rPr>
      <t xml:space="preserve">	</t>
    </r>
    <r>
      <rPr>
        <sz val="11"/>
        <rFont val="宋体"/>
        <charset val="0"/>
      </rPr>
      <t>湖北承诺低消送流量升级版(36元低消) 要求上报公司处理 联系电话13047173242</t>
    </r>
  </si>
  <si>
    <t>业务办理：客户要求办理湖北承诺低消送流量升级版(36元低消) ，已登记本月内添加，联系无人接听，已短信告知，如有疑问可在工作时间（08:30-12:00；14:00-17:30）联系07176921001、13032700872宜昌联通投诉处理中心。如用户咨询，请前台10010话务中心代为解释，谢谢</t>
  </si>
  <si>
    <t>BL202310061129200083</t>
  </si>
  <si>
    <t>18695073798</t>
  </si>
  <si>
    <t>2023-10-07 14:39:48</t>
  </si>
  <si>
    <t>15629338855命中精准预判服务场景:[该用户有申诉倾向，请注意受理态度，查询近三天工单记录，积极解决用户问题。] 
用户要求解绑主副卡，不愿到厅，同时要求主副卡解绑后，都更改为腾讯大王卡（新）29元/月，请尽快处理，谢谢</t>
  </si>
  <si>
    <t>业务办理：客户要求将主副卡分别转资29元腾讯大王卡套餐，已按客户要求办理，次月生效，回访满意</t>
  </si>
  <si>
    <t>BL202310051317500263</t>
  </si>
  <si>
    <t>071700374514</t>
  </si>
  <si>
    <t>黄珊珊</t>
  </si>
  <si>
    <t>2023-10-07 09:09:42</t>
  </si>
  <si>
    <t>22年Q3Q4重点客户用户要求取消提速至1000M（30元）（湖北） 预存0元;赠款总额180元;180元分6月返还，称自己不需要提速，要求取消</t>
  </si>
  <si>
    <t>业务办理：客户要求取消提速至1000M（30元）（湖北） 预存0元;赠款总额180元;180元分6月返还，已按客户要求办理，回访满意</t>
  </si>
  <si>
    <t>BL202310051512371922</t>
  </si>
  <si>
    <t>15671078612</t>
  </si>
  <si>
    <t>屈定虎</t>
  </si>
  <si>
    <t>2023-10-07 09:03:59</t>
  </si>
  <si>
    <t>用户来电需要办理 星锐卡30元赠费12个月优惠合约 (湖北)   在线无法操作  烦请协助处理  谢谢</t>
  </si>
  <si>
    <t>业务办理：客户要求续约星锐卡30元赠费12个月优惠合约 (湖北)  ，已按客户要求办理，立即生效，联系无人接听，已短信告知，如有疑问可在工作时间（08:30-12:00；14:00-17:30）联系07176921001、13032700872宜昌联通投诉处理中心。如用户咨询，请前台10010话务中心代为解释，谢谢</t>
  </si>
  <si>
    <t>BL202310060802282090</t>
  </si>
  <si>
    <t>15672484546</t>
  </si>
  <si>
    <t>李旭</t>
  </si>
  <si>
    <t>2023-10-07 09:06:33</t>
  </si>
  <si>
    <t>用户要求办理预存话费享折扣优惠 档位五（次月生效24个月）-湖北政企专属，请尽快联系处理。</t>
  </si>
  <si>
    <t>业务办理：客户要求续约预存话费享折扣优惠 档位五（次月生效24个月），已按客户要求办理，回访满意</t>
  </si>
  <si>
    <t>BL202310051153251534</t>
  </si>
  <si>
    <t>2023-10-07 09:04:16</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</si>
  <si>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产品类型:标准合约-存费折扣;产品名称:（湖北）2021年牛年礼包畅越冰激凌5G套餐49元赠费10元/月（12个月）;产品描述:（湖北）2021年牛年礼包畅越冰激凌5G套餐49元赠费10元/月;产品ID:91000583;开始时间:2023-02-01 00:00:00;结束时间:2024-01-31 23:59:59;订购渠道:宜昌融诚通信服务有限责任公司;客户确认方式:签字协议。
要求免违约金取消 （湖北）2021年牛年礼包畅越冰激凌并把套餐更换回之前的4G全国流量王36元套餐</t>
  </si>
  <si>
    <t>业务办理：客户要求转资4G全国流量王36元套餐，已告知该套餐已下线无法办理，考虑客户感知，已将副卡勾选0元，次月生效，回访满意</t>
  </si>
  <si>
    <t>BL202310070915461331</t>
  </si>
  <si>
    <t>071701012036</t>
  </si>
  <si>
    <t>2023-10-07 14:18:47</t>
  </si>
  <si>
    <t>用户要求办理宽带移机，由湖北省宜昌市伍家岗区伍家岗街道办合益路社区正泰玫瑰园5栋1单元2楼201迁移到新地址：宜昌市伍家岗中南一路民欣家园小区12号楼1单元，建议到营业厅申请办理移机，但不认可，坚持要求工作人员直接办理，请处理。</t>
  </si>
  <si>
    <t>业务办理：移机，联系用户表示已到厅办理成功，无需我部处理，满意</t>
  </si>
  <si>
    <t>BL202310071000252123</t>
  </si>
  <si>
    <t>071700607162</t>
  </si>
  <si>
    <t>许强</t>
  </si>
  <si>
    <t>2023-10-07 16:26:15</t>
  </si>
  <si>
    <t xml:space="preserve">判断省分:湖北
:宽带移机
:不认可
:
高级模板内容：
重要提醒：若能通过无缝下单则选择无缝，建此工单会被专项质检！！！:继续建单
用户诉求:移机
移机地址:湖北省宜昌市点军区江南URD3号楼2单元2503室
当前使用地址:湖北省宜昌市秭归县茅坪镇丹阳社区悦湖华庭4栋1单元8层8002号</t>
  </si>
  <si>
    <t>业务办理：移机，已告知用户移机需到厅办理，线上无法办理，用户知晓满意</t>
  </si>
  <si>
    <t>BL202310051748051924</t>
  </si>
  <si>
    <t>17671273923</t>
  </si>
  <si>
    <t>李洪东</t>
  </si>
  <si>
    <t>2023-10-07 09:03:09</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</si>
  <si>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产品类型:轻合约;产品名称:王卡会员专属权益;产品描述:王卡用户升级为王卡会员时免费订购，王卡会员可享受会员折扣、购机福利等多重特权。;产品ID:90749150;开始时间:2023-01-01 00:00:00;结束时间:2023-12-31 23:59:59;订购渠道:湖北省分公司电子商务部;客户确认方式:无。
要求取消 2I承诺低消89元宽带优惠产品 (次月生效) 及宽带 请核实处理 </t>
  </si>
  <si>
    <t>业务办理：已按客户要求取消手机号码低消，回访满意</t>
  </si>
  <si>
    <t>BL202310071354390724</t>
  </si>
  <si>
    <t>18995909655</t>
  </si>
  <si>
    <t>孙城炎</t>
  </si>
  <si>
    <t>2023-10-07 14:23:46</t>
  </si>
  <si>
    <t>用户来电要求继续使用预存话费享折扣优惠 档位三（次月生效24个月）-湖北政企专属的折扣优惠。</t>
  </si>
  <si>
    <t>业务办理：已办理赠费活动，合约期12个月，客户满意。</t>
  </si>
  <si>
    <t>BL202310070953172009</t>
  </si>
  <si>
    <t>13477869418</t>
  </si>
  <si>
    <t>尤冬林</t>
  </si>
  <si>
    <t>2023-10-07 11:03:31</t>
  </si>
  <si>
    <t>【2022年上工信部测评重保用户】用户要求继续续约预存话费享折扣优惠 档位三（次月生效24个月）-湖北政企专属</t>
  </si>
  <si>
    <t>BL202310061647412402</t>
  </si>
  <si>
    <t>15871586652</t>
  </si>
  <si>
    <t>姚进</t>
  </si>
  <si>
    <t>2023-10-07 09:14:35</t>
  </si>
  <si>
    <t>22年Q3Q4重点客户用户要求续约办理预存话费享折扣优惠 档位三（次月生效24个月）-湖北政企专属,烦请协助处理.</t>
  </si>
  <si>
    <t>BL202310070951261971</t>
  </si>
  <si>
    <t>15871551656</t>
  </si>
  <si>
    <t>李飞</t>
  </si>
  <si>
    <t>2023-10-07 14:04:12</t>
  </si>
  <si>
    <t>22年Q3Q4重点客户用户要求继续办理 预存话费享折扣优惠 档位三（次月生效24个月）-湖北政企专属 活动，要求10分钟内回复处理</t>
  </si>
  <si>
    <t>业务办理：已与用户沟通办理159元赠费*12个月活动，立即生效，用户满意  2023-10-07 11:19:28已返费159元，这个是立即生效的产品，已返费</t>
  </si>
  <si>
    <t>BL202310070847390944</t>
  </si>
  <si>
    <t>13669075941</t>
  </si>
  <si>
    <t>刘海霞</t>
  </si>
  <si>
    <t>2023-10-07 10:10:25</t>
  </si>
  <si>
    <t>用户要求续订之前到期的折扣：预存话费享折扣优惠 档位五（次月生效*12个月）-湖北政企专属，烦请协助处理，谢谢！</t>
  </si>
  <si>
    <t>业务办理：已与用户沟通办理49元赠费*12个月，立即到账，用户满意。</t>
  </si>
  <si>
    <t>BL202310071048320495</t>
  </si>
  <si>
    <t>15549370870</t>
  </si>
  <si>
    <t>刘慧</t>
  </si>
  <si>
    <t>2023-10-07 11:22:19</t>
  </si>
  <si>
    <t>用户要求续订预存话费享折扣优惠 档位五（立即生效12个月）-湖北政企专属</t>
  </si>
  <si>
    <t>业务办理：已与用户沟通办理69元赠费*12个月，立即生效，用户满意</t>
  </si>
  <si>
    <t>BL202310071104340774</t>
  </si>
  <si>
    <t>13085155123</t>
  </si>
  <si>
    <t>李路</t>
  </si>
  <si>
    <t>2023-10-07 14:11:19</t>
  </si>
  <si>
    <t>用户来电要求办理预存话费享折扣优惠 档位五（次月生效24个月）-湖北政企专属活动，还需要办理名下3张副卡的副卡免月租24个月（10元话费24个月）（湖北）活动，请处理谢谢</t>
  </si>
  <si>
    <t>业务办理：已与用户沟通办理99元赠费*12个月，次月生效，3张副卡已更改0元副卡，次月生效，满意</t>
  </si>
  <si>
    <t>BL202310071142161420</t>
  </si>
  <si>
    <t>15672506418</t>
  </si>
  <si>
    <t>吴远秀</t>
  </si>
  <si>
    <t>2023-10-07 14:06:51</t>
  </si>
  <si>
    <t>【2022年上工信部测评重保用户】15672506418命中精准预判服务场景:[65岁以上老人] 
用户来电反映自己是老用户，流量不够用，要求赠送点流量，前台引导用户去营业厅，用户不认可，烦请后台核实处理。</t>
  </si>
  <si>
    <t>业务办理：用户反映流量不够用，出于服务角度，申请补赠0元5G国内流量，仅本月使用，用户满意。</t>
  </si>
  <si>
    <t>BL202310051935520814</t>
  </si>
  <si>
    <t>071703341590</t>
  </si>
  <si>
    <t>王源</t>
  </si>
  <si>
    <t>2023-10-07 09:03:34</t>
  </si>
  <si>
    <t>强烈要求上报取消本宽带的：15元提速包(湖北)（立即生效，次月收费）-新【一线CB无此选项，请后台协助处理】</t>
  </si>
  <si>
    <t>业务办理：用户反映取消15元提速包(湖北)（立即生效），经核实现已为用户取消成功，考虑到用户使用感知为用户办理预存话费享10元/月话费优惠1个月(湖北)，用户知晓</t>
  </si>
  <si>
    <t>BL202310060840012337</t>
  </si>
  <si>
    <t>18671747957</t>
  </si>
  <si>
    <t>杨枭鹏</t>
  </si>
  <si>
    <t>2023-10-07 09:17:50</t>
  </si>
  <si>
    <t>用户来电表示想要继续办理5G冰激凌套餐5折（次月生效24个月）合约活动，并且要求反映合约到期没有提示的问题，表示如果无法办理，自己将要携转</t>
  </si>
  <si>
    <t>业务办理：用户需办理5G冰激凌套餐5折（次月生效24个月），沟通后为用户办理  【2023-11-01至2024-10-31】 存量5G畅爽套餐享89元赠费（次月生效）湖北  等同5折，考虑到用户本月产生费用80元，为用户办理预存话费享40元/月话费优惠2个月（湖北），用户知晓</t>
  </si>
  <si>
    <t>BL202310061001421076</t>
  </si>
  <si>
    <t>13277176631</t>
  </si>
  <si>
    <t>刘怀会</t>
  </si>
  <si>
    <t>2023-10-07 09:10:44</t>
  </si>
  <si>
    <t>用户要求续约星锐卡30元赠费12个月优惠合约 (湖北) ，前台建议用户缴清欠费，再次申请，用户不认可，要求马上解决</t>
  </si>
  <si>
    <t>业务办理：用户需办理续约星锐卡30元赠费12个月优惠合约 (湖北) ，经核实沟通后现已为用户续订成功，满意</t>
  </si>
  <si>
    <t>BL202310061129260086</t>
  </si>
  <si>
    <t>13487230655</t>
  </si>
  <si>
    <t>刘长杰</t>
  </si>
  <si>
    <t>2023-10-07 09:09:52</t>
  </si>
  <si>
    <t>预存话费享折扣优惠 档位三（立即生效24个月
要求继续续订</t>
  </si>
  <si>
    <t>业务办理：用户需办理预存话费享折扣优惠 档位三（立即生效24个月，经核实沟通后为用户办理 存量5G畅爽套餐享139元赠费（次月生效）湖北等同3折，满意</t>
  </si>
  <si>
    <t>BL202310051656371098</t>
  </si>
  <si>
    <t>15629381001</t>
  </si>
  <si>
    <t>冯宇</t>
  </si>
  <si>
    <t>2023-10-07 09:16:00</t>
  </si>
  <si>
    <t>来电要求续订预存话费享折扣优惠 档位五（次月生效24个月）-湖北政企专属，请核实处理，谢谢</t>
  </si>
  <si>
    <t>业务办理：用户需办理折扣优惠 档位五（次月生效24个月，经核实，现为用户办理【2023-11-01至2024-10-31】 存量5G畅爽套餐享99元赠费（次月生效）湖北等同5折 ，用户知晓。</t>
  </si>
  <si>
    <t>BL202310051733551715</t>
  </si>
  <si>
    <t>办理工单（2021版）&gt;&gt;业务功能&gt;&gt;VOLTE开通</t>
  </si>
  <si>
    <t>15629343378</t>
  </si>
  <si>
    <t>2023-10-07 09:04:19</t>
  </si>
  <si>
    <t>15629343378命中精准预判服务场景:[65岁以上老人] 
1、用户要求打开高清通话功能，但是不能打开上网功能，解释无效，要求反馈，联系电话：19171368899</t>
  </si>
  <si>
    <t>业务办理：用户需开通上网功能，经核实现已为用户办理开通，用户现已恢复，用户知晓,。</t>
  </si>
  <si>
    <t>BL202310061309371673</t>
  </si>
  <si>
    <t>18672093444</t>
  </si>
  <si>
    <t>佘启妮</t>
  </si>
  <si>
    <t>2023-10-07 09:09:06</t>
  </si>
  <si>
    <t>用户来电要求续约：预存话费享折扣优惠 档位三（次月生效24个月）-湖北政企专属，请处理，不然就销户</t>
  </si>
  <si>
    <t>业务办理：用户需续约：预存话费享折扣优惠 档位三（次月生效24个月），经核实为 用户【2023-11-01至2024-10-31】 存量5G畅爽套餐享89元赠费（次月生效）湖北 等同3折，用户满意</t>
  </si>
  <si>
    <t>BL202310061437350414</t>
  </si>
  <si>
    <t>15672483387</t>
  </si>
  <si>
    <t>王在铎</t>
  </si>
  <si>
    <t>2023-10-07 09:11:04</t>
  </si>
  <si>
    <t xml:space="preserve">
用户来电要求继续参加：5G冰激凌套餐5折（次月生效24个月）（取整）（合约）（湖北宜昌） ，称在9月份有工作人员打电话告知可以自动续约 ，但是本月未享受续约，为其 解释并建议到营业厅咨询，用户不认可，要求我方登记处理！</t>
  </si>
  <si>
    <t>业务办理：用户要办理套餐五折活动，已按用户要求办理存量5G畅爽套餐享49元赠费 湖北 ，活动期12个月，立即生效，满意。</t>
  </si>
  <si>
    <t>BL202310061445290530</t>
  </si>
  <si>
    <t>15572720702</t>
  </si>
  <si>
    <t>张岳</t>
  </si>
  <si>
    <t>2023-10-07 09:16:43</t>
  </si>
  <si>
    <t>用户来电要求参加;5G冰激凌套餐5折（次月生效24个月）（取整）（合约）（湖北宜昌）续约  如果续约不了  要转网  请核实处理，谢谢</t>
  </si>
  <si>
    <t>业务办理：用户要办理套餐五折活动，已按用户要求办理存量5G畅爽套餐享69元赠费 湖北 ，活动期12个月，立即生效，满意。</t>
  </si>
  <si>
    <t>BL202310060954480957</t>
  </si>
  <si>
    <t>13477122038</t>
  </si>
  <si>
    <t>耿耿</t>
  </si>
  <si>
    <t>2023-10-07 15:26:15</t>
  </si>
  <si>
    <t>用户要求续约预存话费享折扣优惠 档位三（立即生效*24个月）-湖北政企专属 ，请协助处理</t>
  </si>
  <si>
    <t>业务办理：用户要求办理存话费享折扣优惠 档位三合约活动，系统无勾选项，已协商客户办理存量5G畅爽套餐享139元赠费，用户满意</t>
  </si>
  <si>
    <t>BL202310061203350675</t>
  </si>
  <si>
    <t>13986818613</t>
  </si>
  <si>
    <t>刘杞传</t>
  </si>
  <si>
    <t>2023-10-07 09:04:02</t>
  </si>
  <si>
    <t>13986818613命中精准预判服务场景:[65岁以上老人] 
用户要求续约：91025450 预存话费享折扣优惠 档位三（次月生效24个月）-湖北政企专属 ，解释不认可，请协助处理，谢谢</t>
  </si>
  <si>
    <t>业务办理：用户要求办理套餐3折优惠，系统无勾选项，已协商客户办理存量5G畅爽套餐享49元赠费，客户表示考虑，知晓。</t>
  </si>
  <si>
    <t>BL202310051639360827</t>
  </si>
  <si>
    <t>13117293127</t>
  </si>
  <si>
    <t>吴小芹</t>
  </si>
  <si>
    <t>2023-10-07 09:03:48</t>
  </si>
  <si>
    <t>预存话费享折扣优惠 档位五（立即生效24个月）-湖北政企专属   用户要求续约  请后台协助处理，谢谢</t>
  </si>
  <si>
    <t>业务办理：用户要求办理套餐5折优惠，系统无勾选项，已协商客户办理存量5G畅爽套餐享99元赠费，用户满意。</t>
  </si>
  <si>
    <t>BL202310071236022226</t>
  </si>
  <si>
    <t>15572717000</t>
  </si>
  <si>
    <t>李文忠</t>
  </si>
  <si>
    <t>2023-10-07 15:51:14</t>
  </si>
  <si>
    <t>用户来电反馈需要解绑号码名下的副卡号码15671021761，13197317020业务，人不在湖北，请尽快核实处理</t>
  </si>
  <si>
    <t>业务办理：用户要求解绑副卡，已协助成功解绑13197317020，并按用户要求注销13277256620 、15671021761，用户满意。</t>
  </si>
  <si>
    <t>BL202310052123041691</t>
  </si>
  <si>
    <t>18572377026</t>
  </si>
  <si>
    <t>徐华锋</t>
  </si>
  <si>
    <t>2023-10-07 09:04:09</t>
  </si>
  <si>
    <t>用户来电要求继续办理： 星锐卡30元赠费12个月优惠合约 (湖北) 。烦请协助处理，谢谢</t>
  </si>
  <si>
    <t>业务办理：用户要求续办 星锐卡30元赠费12个月优惠合约 (湖北)，已按用户要求办理，立即生效，致电未接，已短信答复，如有疑问可在工作时间（08:30-12:00；14:00-17:30 ）联系07176921001、13032700872宜昌客服。如用户咨询，请前台10010话务中 心代为解释，谢谢。</t>
  </si>
  <si>
    <t>BL202310061221590980</t>
  </si>
  <si>
    <t>13235627010</t>
  </si>
  <si>
    <t>李艳奎</t>
  </si>
  <si>
    <t>2023-10-07 09:20:52</t>
  </si>
  <si>
    <t>客户来电要求重新办理之前套餐折扣：预存话费享折扣优惠 档位三（立即生效24个月）-湖北政企专属</t>
  </si>
  <si>
    <t>业务办理：用户要求续办套餐三折活动，经核实，用户主号因断卡2.0-湖北45天及以上睡眠卡风险用户打标（第十一批政企渠道）风险关停，无法操作，已建议用户先在APP上操作二次实人认证，复机后联系我们办理，用户满意。</t>
  </si>
  <si>
    <t>BL202310061537581333</t>
  </si>
  <si>
    <t>15571716681</t>
  </si>
  <si>
    <t>李作富</t>
  </si>
  <si>
    <t>2023-10-07 09:13:53</t>
  </si>
  <si>
    <t>用户来电要求主卡办理预存话费享折扣优惠 档位三（次月生效24个月）-湖北政企专属，已解释告知营业厅咨询办理，用户不认可，要求在线办理，请协助，谢谢</t>
  </si>
  <si>
    <t>业务办理：用户要求续约三折优惠，系统无勾选项，已办理月赠139元*12个月，立即生效，用户满意。</t>
  </si>
  <si>
    <t>BL202310071147391507</t>
  </si>
  <si>
    <t>18871735976</t>
  </si>
  <si>
    <t>乔杨</t>
  </si>
  <si>
    <t>2023-10-07 14:20:21</t>
  </si>
  <si>
    <t>用户要求续约：预存话费享折扣优惠 档位三（立即生效24个月）-湖北政企专属，请尽快处理</t>
  </si>
  <si>
    <t>业务办理：用户要求续约三折优惠，系统无勾选项，已协商办理月赠139元*12个月活动，立即生效，用户满意。</t>
  </si>
  <si>
    <t>BL202310071142071416</t>
  </si>
  <si>
    <t>19172212770</t>
  </si>
  <si>
    <t>李宗堂</t>
  </si>
  <si>
    <t>2023-10-07 14:08:39</t>
  </si>
  <si>
    <t>19172212770命中精准预判服务场景:[65岁以上老人] 
15671008039命中精准预判服务场景:[65岁以上老人] 
用户来电反馈想继续预存话费享折扣优惠 档位三（次月生效24个月）-湖北政企专属 续约，请协助处理谢谢</t>
  </si>
  <si>
    <t>业务办理：暂无折扣活动，仅有赠费109元*12个月活动，用户表示考虑，如需办理致电宜昌服务监督热线13032700872</t>
  </si>
  <si>
    <t>TS202310071054261639</t>
  </si>
  <si>
    <t>15671021994</t>
  </si>
  <si>
    <t>黄家华</t>
  </si>
  <si>
    <t>2023-10-07 15:19:50</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</si>
  <si>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用户要求:要求退费</t>
  </si>
  <si>
    <t>TS202310071053251594</t>
  </si>
  <si>
    <t>18671727963</t>
  </si>
  <si>
    <t>卞文勇</t>
  </si>
  <si>
    <t>2023-10-07 15:17:14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</si>
  <si>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用户要求:退还费用</t>
  </si>
  <si>
    <t>TS202310070917471181</t>
  </si>
  <si>
    <t>15672514631</t>
  </si>
  <si>
    <t>王宏斌</t>
  </si>
  <si>
    <t>2023-10-07 15:37:46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</si>
  <si>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产品名称:腾讯游戏畅玩包（前向）、优酷12G流量加月会员合约包、炫彩通信助理包体验版-立即生效（湖北）、优酷视频4GB流量加会员轻合约包、云加速5G畅玩加油包(湖北)、	5G-VR教育黄金包、主题彩铃6元包月、	云加速（专业版）
争议月份:2023年7月、2023年8月、2023年9月、2023年10月
是否承诺退费:是
承诺退费金额:324.91
是否取消业务（如取消失败，需加上系统报错的提示）:是
是否需要回复:否
用户要求:要求退还7-10月份副卡15672514631所有增值业务的费用，已承诺退费</t>
  </si>
  <si>
    <t>TS202310071439570301</t>
  </si>
  <si>
    <t>13227292065</t>
  </si>
  <si>
    <t>裴宏玉</t>
  </si>
  <si>
    <t>2023-10-07 16:56:28</t>
  </si>
  <si>
    <t xml:space="preserve">[65岁以上老人] 判断省分:其他省分
:流量计费争议
判断省分::流量包定制争议
:不认可
:未享受
:小于等于500元，且仅限单倍、月份不超过12个月
:
高级模板内容：
投诉问题描述:用户来电称没有办理过云加速5G畅玩加油包(湖北)/联通PLUS会员月包，要求取消并退费，请协助处理
业务名称:云加速5G畅玩加油包(湖北)/联通PLUS会员月包
争议月份:2023年9月、2023年10月
争议金额:41.9
是否承诺退费:是
用户要求:用户来电称没有办理过云加速5G畅玩加油包(湖北)/联通PLUS会员月包，要求取消并退费，请协助处理</t>
  </si>
  <si>
    <t>TS202310062013590118</t>
  </si>
  <si>
    <t>15629353441</t>
  </si>
  <si>
    <t>韦德富</t>
  </si>
  <si>
    <t>2023-10-07 10:42:28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</si>
  <si>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9元10G今日头条国内定向流量     	 20元 5GB云加速5G畅玩加油包(湖北)
争议月份:2023年9月、2023年10月
是否承诺退费:是
承诺退费金额:58
是否取消业务（如取消失败，需加上系统报错的提示）:未取消
是否需要回复:是
用户要求:尽快核实办理，谢谢</t>
  </si>
  <si>
    <t>TS202310061748462499</t>
  </si>
  <si>
    <t>17683702287</t>
  </si>
  <si>
    <t>陈友宽</t>
  </si>
  <si>
    <t>2023-10-07 11:24:34</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</si>
  <si>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 5GB职场菁英畅阅5G加油包(湖北)
争议月份:2023年8月、2023年9月、2023年10月
是否承诺退费:是
承诺退费金额:60
是否取消业务（如取消失败，需加上系统报错的提示）:是
是否需要回复:否
用户要求:退费</t>
  </si>
  <si>
    <t>BL202310070847450948</t>
  </si>
  <si>
    <t>13094186223</t>
  </si>
  <si>
    <t>盛从玉</t>
  </si>
  <si>
    <t>2023-10-07 16:20:22</t>
  </si>
  <si>
    <t>[65岁以上老人] 判断省分:其他省分
:增值业务争议
判断省分:湖北
:移网
:在补救范围内
:不认可
:小于等于500元，且仅限单倍、月份不超过12个月
:
高级模板内容：
赔付类型：:增值业务争议 
CBSS账单扣费名称：:手机彩铃沃音乐精选10元包月/联通助理-畅爽版（在线渠道）
办理渠道:沃音乐_启化手机彩铃/沃助理_客服电话
赔付月份：:2023年9月、2023年10月
返还倍率:单倍
赔付金额：:46
是否已经取消业务:是
是否承诺退费 ：:是
用户是否需要回复：:否
用户要求：:用户要求退费</t>
  </si>
  <si>
    <t>TS202310061434050103</t>
  </si>
  <si>
    <t>15697200768</t>
  </si>
  <si>
    <t>邓霞</t>
  </si>
  <si>
    <t>2023-10-07 11:10:14</t>
  </si>
  <si>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</si>
  <si>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TS202310061715121619</t>
  </si>
  <si>
    <t>13165613980</t>
  </si>
  <si>
    <t>付德金</t>
  </si>
  <si>
    <t>2023-10-07 09:46:14</t>
  </si>
  <si>
    <t xml:space="preserve">判断省分:湖北
:流量费争议
:流量包定制争议
:不认可
:未享受
:小于等于500元，且仅限单倍、月份不超过12个月
:
高级模板内容：
投诉问题描述:用户来电称自己没办理过云加速5G畅玩加油包(湖北)的业务.对产生的费用不认可
业务名称:云加速5G畅玩加油包(湖北)
争议月份:2023年10月
争议金额:20
是否承诺退费:是
用户要求:要求退还10月产生的费用.合计：20元.解释不认可.已承诺退费并告知退还的费用不能抵扣的业务.请尽快处理</t>
  </si>
  <si>
    <t>TS202310070835540350</t>
  </si>
  <si>
    <t>15629339531</t>
  </si>
  <si>
    <t>胡耀政</t>
  </si>
  <si>
    <t>2023-10-07 14:07:47</t>
  </si>
  <si>
    <t xml:space="preserve">判断省分:其他省分
:流量计费争议
判断省分::流量包定制争议
:不认可
:未享受
:小于等于500元，且仅限单倍、月份不超过12个月
:
高级模板内容：
投诉问题描述:用户来电称没有订购流量包，要求取消并退费，请协助处理
业务名称:腾讯游戏畅玩包（前向）/AR彩铃酷趣会员5G加油包（湖北）
争议月份:2023年7月、2023年8月、2023年9月、2023年10月
争议金额:88
是否承诺退费:是
用户要求:用户来电称没有订购流量包，要求取消并退费，请协助处理</t>
  </si>
  <si>
    <t>TS202310051833152166</t>
  </si>
  <si>
    <t>15871624728</t>
  </si>
  <si>
    <t>方贵芹</t>
  </si>
  <si>
    <t>2023-10-07 09:07:49</t>
  </si>
  <si>
    <t xml:space="preserve">
高级模板内容：
投诉问题描述:用户来电对十月的账单不认可，经核查账单有差错差额10元）
争议月份:2023年10月
争议金额:10
用户要求:要求核查处理</t>
  </si>
  <si>
    <t>业务管理：营业办理赠费附加炫彩通信助理包-云盘版 -次月生效（湖北），已按客户要求取消，并申请退还23.10月沃助理费用合计10元，24小时内到账，此费用不可打印账单发票，回访满意</t>
  </si>
  <si>
    <t>BL202310070951431980</t>
  </si>
  <si>
    <t>15571769407</t>
  </si>
  <si>
    <t>乔士任</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</si>
  <si>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云游彩铃15元包月   	 手机彩铃沃音乐精选10元    
SP产品ID/元素ID：:无
办理渠道:无
赔付月份：:2023年9月、2023年10月
返还倍率:单倍
赔付金额：:90
是否已经取消业务:是
是否承诺退费 ：:是
用户是否需要回复：:否
用户要求：:没有订购过  要求退费  谢谢</t>
  </si>
  <si>
    <t>BL202310061249481403</t>
  </si>
  <si>
    <t>13085155876</t>
  </si>
  <si>
    <t>李杰秀</t>
  </si>
  <si>
    <t>2023-10-07 09:31:45</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</si>
  <si>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5GB云加速5G畅玩加油包(湖北)
办理渠道:无
赔付月份：:2023年10月
返还倍率:单倍
赔付金额：:20
是否已经取消业务:是
是否承诺退费 ：:是
用户是否需要回复：:否
用户要求：:退费</t>
  </si>
  <si>
    <t>TS202310070854100687</t>
  </si>
  <si>
    <t>15549280936</t>
  </si>
  <si>
    <t>王艳</t>
  </si>
  <si>
    <t>2023-10-07 11:17:26</t>
  </si>
  <si>
    <t>判断省分:其他省分
:流量计费争议
判断省分::流量包定制争议
:不认可
:已享受
:
高级模板内容：
投诉问题描述:不知情办理云加速5G畅玩加油包(湖北)，要求退费，前期已有补救记录，烦请后台处理
业务名称:云加速5G畅玩加油包(湖北)
争议月份:2023年10月、2023年9月
争议金额:40
是否承诺退费:否
用户要求:尽快处理</t>
  </si>
  <si>
    <t>BL202310071052210552</t>
  </si>
  <si>
    <t>13117298633</t>
  </si>
  <si>
    <t>刘银银</t>
  </si>
  <si>
    <t>2023-10-07 16:00:48</t>
  </si>
  <si>
    <t>&gt;业务号码&gt;13117298633；&gt;号码归属地&gt;宜昌；&gt;产品名称&gt;&gt;AR彩铃酷趣会员5G加油包（湖北）；&gt;产品代码&gt;91295250；&gt;产品编码&gt;无；&gt;订购时间&gt;2023-10-06 10:27:07；&gt;核查情况&gt;平台故障；&gt;不规范定制分类&gt;平台故障，无法判责；&gt;退费金额&gt;20元；&gt;退费时间&gt;2023-10-7；&gt;投诉内容&gt;
高级模板内容：
赔付类型：:增值业务争议 
CBSS账单扣费名称：:AR彩铃酷趣会员5G加油包20元
SP产品ID/元素ID：:无
办理渠道:无 
赔付月份：:2023年10月
返还倍率:单倍
赔付金额：:20
是否已经取消业务:是
是否承诺退费 ：:是
用户是否需要回复：:否
用户要求：:退费</t>
  </si>
  <si>
    <t>BL202310062054530055</t>
  </si>
  <si>
    <t>2023-10-07 10:51:47</t>
  </si>
  <si>
    <t>&gt;业务号码&gt;13135822294；&gt;号码归属地&gt;宜昌；&gt;产品名称&gt;AR视频彩铃酷趣会员15元包月；&gt;产品代码&gt;49007720；&gt;产品编码&gt;4900772000；&gt;订购时间&gt;2023-10-06 18:13:39；&gt;核查情况&gt;平台故障；&gt;不规范定制分类&gt;平台故障，无法判责；&gt;退费金额&gt;15元；&gt;退费时间&gt;2023-10-07；&gt;投诉内容&gt;
高级模板内容：
赔付类型：:增值业务争议 
CBSS账单扣费名称：:AR视频彩铃酷趣会员15元包月
SP产品ID/元素ID：:4900772000
办理渠道:公众中台订单中心_71b591k
赔付月份：:2023年10月
返还倍率:单倍
赔付金额：:15
是否已经取消业务:是
是否承诺退费 ：:是
用户是否需要回复：:否
用户要求：:退费</t>
  </si>
  <si>
    <t>BL202310070916281347</t>
  </si>
  <si>
    <t>13165610382</t>
  </si>
  <si>
    <t>谭昌学</t>
  </si>
  <si>
    <t>2023-10-07 15:10:40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</si>
  <si>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赔付月份：:2023年8月、2023年9月、2023年10月
返还倍率:单倍
赔付金额：:60
是否已经取消业务:是
是否承诺退费 ：:是
用户是否需要回复：:否
用户要求：:退费</t>
  </si>
  <si>
    <t>BL202310071018382455</t>
  </si>
  <si>
    <t>13227257988</t>
  </si>
  <si>
    <t>吴开荣</t>
  </si>
  <si>
    <t>2023-10-07 15:46:18</t>
  </si>
  <si>
    <t>&gt;业务号码&gt;13227257988； &gt;号码归属地&gt;宜昌；&gt;产品名称&gt;AR彩铃酷趣会员5G加油包（湖北）；&gt;产品代码&gt;91295250；&gt;产品编码&gt;无；&gt;订购时间&gt; 2023-10-04 17:14:46 ；&gt;核查情况&gt;平台故障；&gt;不规范定制分类&gt;平台故障，无法判责；&gt;退费金额&gt;20元；&gt;退费时间&gt;2023/10/07；&gt;投诉内容&gt;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办理渠道:线下
赔付月份：:2023年10月
返还倍率:单倍
赔付金额：:20
是否已经取消业务:是
是否承诺退费 ：:是
用户是否需要回复：:否
用户要求：:退费</t>
  </si>
  <si>
    <t>BL202310071021550009</t>
  </si>
  <si>
    <t>15571771942</t>
  </si>
  <si>
    <t>成城</t>
  </si>
  <si>
    <t>2023-10-07 15:47:49</t>
  </si>
  <si>
    <t>&gt;业务号码&gt;15571771942；&gt;号码归属地&gt;宜昌市；&gt;产品名称&gt;AR彩铃酷趣会员5G加油包（湖北）， 联通爱听-职场精英20元包      ；&gt;产品代码&gt;91295250，66003010；&gt;产品编码&gt;无，6600301000；&gt;订购时间&gt;2023-09-19 17:01:56， 联通爱听-职场精英20元包      ；&gt;核查情况&gt;平台故障；&gt;不规范定制分类&gt;平台故障，无法判责；&gt;退费金额&gt;40元，40  元；&gt;退费时间&gt;2023-10-07；&gt;投诉内容&gt;
高级模板内容：
赔付类型：:增值业务争议 
CBSS账单扣费名称：:AR彩铃酷趣会员5G加油包（湖北）	联通爱听-职场精英20元包
办理渠道:无
赔付月份：:2023年9月、2023年10月
返还倍率:单倍
赔付金额：:80
是否已经取消业务:是
是否承诺退费 ：:是
用户是否需要回复：:否
用户要求：:退费</t>
  </si>
  <si>
    <t>BL202310071248292396</t>
  </si>
  <si>
    <t>18671444779</t>
  </si>
  <si>
    <t>徐发宽</t>
  </si>
  <si>
    <t>2023-10-07 16:07:46</t>
  </si>
  <si>
    <t>&gt;业务号码&gt;18671444779；&gt;号码归属地&gt;宜昌；&gt;产品名称&gt; 云加速5G畅玩加油包(湖北) ；&gt;产品代码&gt;无；&gt;产品编码&gt;无；&gt;订购时间&gt; 2023-08-28 11:53:18 ；&gt;核查情况&gt;平台故障；&gt;不规范定制分类&gt;平台故障，无法判责；&gt;退费金额&gt;60元；&gt;退费时间&gt;2023-10-7；&gt;投诉内容&gt;
高级模板内容：
赔付类型：:增值业务争议 
CBSS账单扣费名称：:云加速5G畅玩加油包(湖北)
办理渠道:sp
赔付月份：:2023年9月、2023年10月、2023年8月
返还倍率:单倍
赔付金额：:60
是否已经取消业务:是
是否承诺退费 ：:是
用户是否需要回复：:否
用户要求：:承诺退费无需回复</t>
  </si>
  <si>
    <t>BL202310070930501603</t>
  </si>
  <si>
    <t>18671740197</t>
  </si>
  <si>
    <t>宋秀飞</t>
  </si>
  <si>
    <t>2023-10-07 17:25:42</t>
  </si>
  <si>
    <t>&gt;业务号码&gt;18671740197；&gt;号码归属地&gt;宜昌；&gt;产品名称&gt;AR彩铃酷趣会员5G加油包（湖北），AI留声机共享包钻石版25元-沃阅读；&gt;产品代码&gt;无，49007720；&gt;产品编码&gt;91295250，4900772000；&gt;订购时间 &gt; 2023-09-30 15:26:17，2023-09-28 12:55:52；&gt;核查情况&gt;平台故障；&gt;不规范定制分类&gt;平台故障，无法判责；&gt;退费金额&gt;40元，50元；&gt;退费时间&gt;2023年10月7日；&gt;投诉内容&gt;
高级模板内容：
赔付类型：:增值业务争议 
CBSS账单扣费名称：:AR彩铃酷趣会员5G加油包（湖北），AI留声机共享包钻石版25元
办理渠道:无
赔付月份：:2023年9月、2023年10月
返还倍率:单倍
赔付金额：:90
是否已经取消业务:是
是否承诺退费 ：:是
用户是否需要回复：:否
用户要求：:退费。</t>
  </si>
  <si>
    <t>TS202310071058041757</t>
  </si>
  <si>
    <t>投诉工单（2021版）&gt;&gt;移网&gt;&gt;【变更及服务】业务变更&gt;&gt;黑名单不能办业务</t>
  </si>
  <si>
    <t>15571707996</t>
  </si>
  <si>
    <t>2023-10-07 17:00:33</t>
  </si>
  <si>
    <t>用户来电称自己现在要办理联通新的业务，但是查询有黑名单无法办理，已查询有15571707996号码欠费-292.92，要求我方处理费用。</t>
  </si>
  <si>
    <t>ZX202310070957491575</t>
  </si>
  <si>
    <t>13707200068</t>
  </si>
  <si>
    <t>万莉</t>
  </si>
  <si>
    <t>2023-10-07 15:47:17</t>
  </si>
  <si>
    <t>【2022年上工信部测评重保用户】用户来电反映之前参加的预存话费享折扣优惠 档位三（次月生效*24个月）-湖北政企专属活动在在9月到期了并没有短信提醒，要求10月也打折，前台解释不认可，请协助处理谢谢。</t>
  </si>
  <si>
    <t>业务规则：因合约到期无提醒不认可，考虑用户使用感知，已为用户申请减免本月套餐差价139元，24小时内赠费到账，不可打印发票，满意</t>
  </si>
  <si>
    <t>ZX202310061558261287</t>
  </si>
  <si>
    <t>咨询工单（2021版）&gt;&gt;业务信息&gt;&gt;订单记录（含物流信息）</t>
  </si>
  <si>
    <t>17671327643</t>
  </si>
  <si>
    <t>宋浮凝</t>
  </si>
  <si>
    <t>2023-10-07 14:21:30</t>
  </si>
  <si>
    <t xml:space="preserve">
高级模板内容：
问题描述:用户来电要求查询2022年8月22号自己在王卡助手订购了一张亲情卡，当时提示已经撤销了，现在用户想重新办理副卡，提示有前期的恶意订单
物流单号或订单号:无
用户身份证号码/预留的联系电话:420527200002242137
订单渠道:王卡助手
用户要求:用户要求我方查询去年8月份的订单信息，请核实处理，谢谢。 </t>
  </si>
  <si>
    <t>业务规则：用户反映亲情卡申请不成功。经核实，本地2I核查为恶意订单拦载，建议用户如现在需申请号卡，可更换证件办理，用户表示知晓。</t>
  </si>
  <si>
    <t>TS202310061420242266</t>
  </si>
  <si>
    <t>17771663242</t>
  </si>
  <si>
    <t>2023-10-07 16:52:33</t>
  </si>
  <si>
    <t>主办单位：湖北
客户类别：
10010是否打通：是
是否二次致电10015：是
是否联系：是
升级倾向：无
号码归属省：湖北
SVIP等级：
高级模板内容：
投诉问题描述:前期工单：TS202309271805222215 用户对前期处理结果不认可请要求再次反馈请尽快联系处理。
下单套餐名称:江苏视频流量卡
实际收到套餐:小天卡-2023
订购渠道:APP
用户要求:请尽快联系处理。</t>
  </si>
  <si>
    <t>业务规则：
①客户基本资料：业务号码 17771663242、客户姓名 无、套餐情况 无；客户反映业务取消的问题； 
②首次联系客户时间：2023-10-06 20:06:28
③投诉核查处理情况：收到贵部转办，我司立即组织核查，经核实，用户对小天卡套餐不支持选号规则不认可，已跟用户解释清楚此订为流量卡，不支持线上选号，已跟用户解释清楚回复人员问题，用户知悉挂机，满意。
④答复客户时间及客户满意度评价：根据上述核实情况，我司于2023-10-06 20:06:28联系客户满意，回单人：潘娥、联系方式：07176921001
⑤投诉核查关联材料：无。</t>
  </si>
  <si>
    <t>TS202310061217442000</t>
  </si>
  <si>
    <t>13227299475</t>
  </si>
  <si>
    <t>张发兵</t>
  </si>
  <si>
    <t>2023-10-07 13:22:29</t>
  </si>
  <si>
    <t>主办单位：湖北
客户类别：普通客户
10010是否打通：是
是否二次致电10015：是
是否联系：否
升级倾向：工信部
号码归属省：湖北
SVIP等级：
1. 问题类型:;
2. 投诉类型:退订争议;
3. 营业厅地址:;
4. 位置信息:;
5. 位置发生地:;
6. 投诉内容:畅爽冰淇淋5G套餐 基础款
退订此套餐，并且不接受扣除违约金
平台不接受我线上退订的要求，我也拒绝前往线下办理
工信部规定，任何合约都可以提前取消，并且不付违约金。
请尽快为我办理，如不能办到直接投诉工信部
我也不接受任何电话解释，我只要求一个结果&amp;mdash;退订
办不到直接短信通知我，我直接投诉，也不必再浪费我的时间</t>
  </si>
  <si>
    <t>业务规则：①客户投诉产生的原因：招联分期5G159元直降2300（社会渠道36期）（湖北）。 
②客户投诉问题核查情况及解决方案：收到贵部转办后，我司立即组织调查。营业厅已明示相关规则，查询用户招联分期5G159元直降2300（社会渠道36期）（湖北）于2025-10-31 23:59:59到期，现并未到期现线上无对应勾选项，暂时无法操作办理取消。我司2023-10-06 15:43:49联系客户解释。
③客户问题满意度：一般。 
④回单人：田群、联系方式：07176921001</t>
  </si>
  <si>
    <t>TS202310061524501352</t>
  </si>
  <si>
    <t>15672532333</t>
  </si>
  <si>
    <t>2023-10-07 09:42:33</t>
  </si>
  <si>
    <t>用户来电称，本机销户时，还有109.68余额没有退还，要求退还到13277253988，解释无效，请处理</t>
  </si>
  <si>
    <t>业务规则：查询用户号码已注销，现已无法操作余额转移，建议用户持有效证件前往宜昌自营厅办理退费，用户知晓，满意</t>
  </si>
  <si>
    <t>TS202310071448140542</t>
  </si>
  <si>
    <t>15897536362</t>
  </si>
  <si>
    <t>屈林科</t>
  </si>
  <si>
    <t>2023-10-07 16:55:12</t>
  </si>
  <si>
    <t xml:space="preserve">
高级模板内容：
投诉问题描述: 套餐折扣到期没有提醒，导致产生额外的费用，现在要求退充值的话费
争议月份:2023年10月
争议金额:100
用户要求:用户要求退还充值的话费100元</t>
  </si>
  <si>
    <t>业务规则：存量5G畅爽套餐享139元赠费 湖北，已为用户续约立即生效，合约期12个月，满意</t>
  </si>
  <si>
    <t>TS202310061434210114</t>
  </si>
  <si>
    <t>投诉工单（2021版）&gt;&gt;融合&gt;&gt;【变更及服务】业务变更&gt;&gt;停开复机不及时/规则不合理</t>
  </si>
  <si>
    <t>18527201389</t>
  </si>
  <si>
    <t>2023-10-07 14:09:30</t>
  </si>
  <si>
    <t>用户来电对刚刚被停机不认可，称自己打一个重要电话被切了，已告知停机情况，用户不认可，要求我司加急处理</t>
  </si>
  <si>
    <t>业务规则：经核实，因欠费停机规则无法满足客户使用需求，客户对欠费停机不认可，已联系客户解释说明，欠费会系统会自动停机，考虑客户感知，申请减免本月30%月租费用，客户表示考虑，知晓。</t>
  </si>
  <si>
    <t>TS202310071202201165</t>
  </si>
  <si>
    <t>投诉工单（2021版）&gt;&gt;移网&gt;&gt;【产品及计费使用】消费提示&gt;&gt;欠费提醒不及时/不到位/未提醒</t>
  </si>
  <si>
    <t>13886680131</t>
  </si>
  <si>
    <t>2023-10-07 17:27:00</t>
  </si>
  <si>
    <t>用户来电称自己欠费没有提醒，告知有短信下发，用户称自己没有看到，为什么没有打电话通知自己，解释不认可，称我方提醒不到位，要求投诉</t>
  </si>
  <si>
    <t>业务规则：经核实，因欠费停机规则无法满足客户使用需求，客户对欠费停机未告知不满，查询已正常下发预停机提醒，已联系客户解释说明，考虑客户感知，申请减免本月30%月租费用47.7元，24小时内到账，此费用无法抵扣往月欠费且不可打印发票，满意。</t>
  </si>
  <si>
    <t>TS202310061439090250</t>
  </si>
  <si>
    <t>2023-10-07 10:00:16</t>
  </si>
  <si>
    <t xml:space="preserve">判断省分:其他省分
:普通消费有争议
:下一步
:套餐月费不认可
查询套餐:
:套餐月费有变化
业务办理记录:
:不认可
:其他渠道
判断省分:除甘肃贵州外
:
高级模板内容：
投诉问题描述:用户来电反馈对套餐折扣失效后产生的112元不认可，要要求退费，请协助处理谢谢
争议月份:2023年10月
争议金额:112
用户要求:退费</t>
  </si>
  <si>
    <t>业务规则：经核实客户对套餐折扣到期无提醒不满，建议客户号码实名复机后联系我司申请办理减免套餐差价，客户满意。</t>
  </si>
  <si>
    <t>TS202310061156411490</t>
  </si>
  <si>
    <t>13177062029</t>
  </si>
  <si>
    <t>何太桂</t>
  </si>
  <si>
    <t>2023-10-07 11:27:05</t>
  </si>
  <si>
    <t xml:space="preserve">
高级模板内容：
投诉问题描述:用户对预存0元;赠款总额120元;10元一次性到账;110元分11月返还;只有1年时间不认可要求给其办理为长期有效的在线长时间解释不认可
争议月份:2023年10月
争议金额:0
用户要求:用户对预存0元;赠款总额120元;10元一次性到账;110元分11月返还;只有1年时间不认可要求给其办理为长期有效的在线长时间解释不认可，要求马上给其更改为长期的</t>
  </si>
  <si>
    <t>业务规则：经核实因副卡赠费活动无法续约，现已联系客户解释，并已取消副卡赠费，同时本月内办理副卡免费，客户满意</t>
  </si>
  <si>
    <t>TS202310070941421950</t>
  </si>
  <si>
    <t>13117278175</t>
  </si>
  <si>
    <t>张振群</t>
  </si>
  <si>
    <t>2023-10-07 16:20:53</t>
  </si>
  <si>
    <t xml:space="preserve">
高级模板内容：
投诉问题描述:用户来电称对本月的余额只有30.88元不认可，表示本月交了60元，并且本月只消费22元多，应该余额剩余40多元，前台查询之前有欠费，解释无效，用户要求后台尽快回复处理，谢谢
争议月份:2023年10月
争议金额:30.88
用户要求:后台尽快 回复处理，谢谢，要求在下午3点之间回复处理，谢谢</t>
  </si>
  <si>
    <t>业务规则：经核实因客户9月有赠费30元，导致客户本月消费未达到，现已联系客户解释，我司申请补赠30元现金到账，此费用可打印发票，客户满意。</t>
  </si>
  <si>
    <t>TS202310061811000484</t>
  </si>
  <si>
    <t>17671262407</t>
  </si>
  <si>
    <t>帅凯轩</t>
  </si>
  <si>
    <t>2023-10-07 12:58:57</t>
  </si>
  <si>
    <t xml:space="preserve">
高级模板内容：
投诉问题描述:当时办理时有充话费返话费活动
业务名称:无
宣传渠道:其他:三方
宣传内容:充话费返话费活动
实际情况:没有查询到此业务
用户要求:尽快处理，谢谢</t>
  </si>
  <si>
    <t>业务规则：经核实因赠费活动未办理，现申请减免8-9月费用合计20元，24小时到账，此费用不可打印发票，另办理赠费120元活动，立即生效，客户满意</t>
  </si>
  <si>
    <t>TS202310061738142256</t>
  </si>
  <si>
    <t>2023-10-07 17:50:08</t>
  </si>
  <si>
    <t xml:space="preserve">【2022年上工信部测评重保用户】[该用户有申诉倾向，请注意受理态度，查询近三天工单记录，积极解决用户问题。] 
高级模板内容：
投诉问题描述:用户来电反馈当时办理的宽带和副卡的时候工作人员称是不收费的，之前有反映过这个问题工作人员告知用户已处理不收费了，现在还是收费用户表示不理解
争议月份:2023年10月
争议金额:50
用户要求:尽快处理，不然要投诉</t>
  </si>
  <si>
    <t>业务规则：经核实用户宽带为加装宽带30元/月，副卡系统有操作赠费，实际未扣费，已为用户取消赠费转资0月租。多次联系用户挂机，如有疑问可在工作时间（08:30-12:00；14:00-17:30）联系07176921001、13032700872宜昌客服。如用户咨询，请前台10010话务中心代为解释，谢谢</t>
  </si>
  <si>
    <t>TS202310061211131846</t>
  </si>
  <si>
    <t>071703308399</t>
  </si>
  <si>
    <t>周继泽</t>
  </si>
  <si>
    <t>2023-10-07 15:21:28</t>
  </si>
  <si>
    <t>对宽带收费不满，要求一直免费，表示之前就有工信部投诉了，查询减免了一年费用，现在查询收费就不满，解释无效，有工信部投诉意向，请尽快联系处理</t>
  </si>
  <si>
    <t>业务规则：客户对低消宽带扣费不认可，考虑客户感知，申请减免1年宽带费用合计120元，赠至客户宽带私有账户，24小时内到账，此费用不可打印账单发票，回访满意</t>
  </si>
  <si>
    <t>TS202310070925331433</t>
  </si>
  <si>
    <t>15971662526</t>
  </si>
  <si>
    <t>2023-10-07 16:04:31</t>
  </si>
  <si>
    <t xml:space="preserve">
高级模板内容：
投诉问题描述:用户称自己套餐费用不对， 畅爽冰激凌5G套餐239元不认可
争议月份:2023年10月
争议金额:0
用户要求:要求核实处理，给与回复，要求1点之前回电处理</t>
  </si>
  <si>
    <t>业务规则：前期用户需办理预存话费享折扣优惠 档位三（立即生效24个月）-湖北政企专属业务9月已结束，现为用户续订办理存量5G畅爽套餐享159元赠费 等同前期3折，用户知晓。</t>
  </si>
  <si>
    <t>TS202310062047030618</t>
  </si>
  <si>
    <t>18694096919</t>
  </si>
  <si>
    <t>王德志</t>
  </si>
  <si>
    <t>2023-10-07 15:11:51</t>
  </si>
  <si>
    <t>客户查询其手机流量剩余情况,坐席解释由于结转了30个g的流量,只能结转套餐内的流量。客户对结转规则不认可,请尽快处理</t>
  </si>
  <si>
    <t>业务规则：网龄计划合约流量不结转，仅能结转套餐内流量，已向用户解释，用户知晓，满意</t>
  </si>
  <si>
    <t>TS202310061908411557</t>
  </si>
  <si>
    <t>18572397904</t>
  </si>
  <si>
    <t>王佳静</t>
  </si>
  <si>
    <t>2023-10-07 10:56:10</t>
  </si>
  <si>
    <t xml:space="preserve">
高级模板内容：
投诉问题描述:用户说当时办理的有返费，为什么自己的朋友都有，自己没有每个月返费十块钱，用户不认可，前台查询无返费，要求明天早上八点前退费，否则投诉
业务名称:返费10元
宣传渠道:营业厅
宣传内容:用户说当时办理的有返费，自己没有每个月返费十块钱
实际情况:自己没有每个月返费十块钱，用户不认可
用户要求:用户说当时办理的有返费，为什么自己的朋友都有，自己没有每个月返费十块钱，用户不认可，前台查询无返费，要求明天早上八点前退费，否则投诉</t>
  </si>
  <si>
    <t>业务规则：现已为用户办理预存享10元赠费*12个月，立即生效，减免9月赠费10元，24小时退费到账，此费用无法抵扣往月欠费及打印发票，用户满意</t>
  </si>
  <si>
    <t>TS202310071026570788</t>
  </si>
  <si>
    <t>15272132839</t>
  </si>
  <si>
    <t>张大云</t>
  </si>
  <si>
    <t>2023-10-07 13:33:08</t>
  </si>
  <si>
    <t xml:space="preserve">【2022年上工信部测评重保用户】[65岁以上老人] 
高级模板内容：
投诉问题描述:用户来电反映（对 5G冰激凌套餐5折（立即生效24个月）（取整）（湖北） 到期没有提醒用户，对2月27号交了一年的费用到现在停机不认可），我方核实（5G冰激凌套餐5折（立即生效24个月）（取整）（湖北）在2023-03-31 到期），用户对此不认可，烦请后台协助处理。
争议月份:2023年9月、2023年10月、2023年4月、2023年5月、2023年6月、2023年7月、2023年8月
争议金额:1
用户要求:用户要求退费，烦请后台协助处理</t>
  </si>
  <si>
    <t>业务规则：现与用户沟通办理69元赠费*12个月，立即生效，减免4-9月套餐折扣差价390元，主卡和副卡办理预存享20元赠费*6个月，剩余150元赠费到账，今日内到账，此费用无法抵扣往月欠费及打印发票，用户满意</t>
  </si>
  <si>
    <t>TS202310051637421944</t>
  </si>
  <si>
    <t>18694094510</t>
  </si>
  <si>
    <t>朱正忠</t>
  </si>
  <si>
    <t>2023-10-07 09:41:47</t>
  </si>
  <si>
    <t xml:space="preserve">判断省分:其他省分
:普通消费有争议
:下一步
:套餐月费不认可
查询套餐:
:套餐月费有变化
业务办理记录:
:不认可
:其他渠道
判断省分:除甘肃贵州外
:
高级模板内容：
投诉问题描述:用户来电反映对月租扣费有争议，解释无效
争议月份:2023年10月
争议金额:0
用户要求:用户称之前已充值话费不应该停机，用户有点激动，解释无效，请协助处理，谢谢</t>
  </si>
  <si>
    <t>业务规则：因欠费停机规则无法满足用户需求。经核实，客户办理星锐卡(湖北)，本月月租月头一次性扣出，产生有37.4元欠费，多次致电未接，已短信告知如您后期使用有任何疑问，可于工作时间（08：30-17：30）致电宜昌联通07176921001或13032700872。</t>
  </si>
  <si>
    <t>TS202310061203191650</t>
  </si>
  <si>
    <t>15571775688</t>
  </si>
  <si>
    <t>乔光辉</t>
  </si>
  <si>
    <t>2023-10-07 14:08:05</t>
  </si>
  <si>
    <t xml:space="preserve">
高级模板内容：
投诉问题描述:用户对产生的月租费用不认可、折扣到期未提醒
争议月份:2023年10月
争议金额:200
用户要求:用户对欠费不认可</t>
  </si>
  <si>
    <t>业务规则：用户对合约到厅无提醒不认可，已为用户续约存量5G畅爽套餐享199元赠费 湖北，合约期12个月。联系用户通话中，如有疑问可在工作时间（08:30-12:00；14:00-17:30）联系07176921001、13032700872宜昌客服。如用户咨询，请前台10010话务中心代为解释，谢谢</t>
  </si>
  <si>
    <t>TS202310061409091988</t>
  </si>
  <si>
    <t>15007208489</t>
  </si>
  <si>
    <t>罗家文</t>
  </si>
  <si>
    <t>2023-10-07 10:58:09</t>
  </si>
  <si>
    <t xml:space="preserve">
高级模板内容：
投诉问题描述:用户对23年9月扣费	 59.99不认可   表示自己办理时被告知首月只扣30元，现在多扣了费用 不认可 要求处理
争议月份:2023年9月
争议金额:59.99
用户要求:用户对23年9月扣费	
59.99不认可   表示自己办理时被告知首月只扣30元，现在多扣了费用 不认可 要求处理</t>
  </si>
  <si>
    <t>业务规则：用户对入网首月收取整月月租不认可，申请减免套餐差价30元，24小时内赠费到账，不可打印发票，满意</t>
  </si>
  <si>
    <t>TS202310060932230209</t>
  </si>
  <si>
    <t>13177066069</t>
  </si>
  <si>
    <t>吕玉芬</t>
  </si>
  <si>
    <t>2023-10-07 15:08:12</t>
  </si>
  <si>
    <t xml:space="preserve">
高级模板内容：
投诉问题描述:用户来电反映对畅爽国内流量包（湖北）不认可称包含10G
投诉项目:流量费
争议月份:2023年10月
争议金额:0
用户要求:用户要求我方核实，前台查询月费0元/月，含10MB国内流量，用户不认可要求办理含10G流量</t>
  </si>
  <si>
    <t>业务规则：用户对套餐内仅包含10M流量不满。经核实，当前套餐内仅支持勾选10元10G国内流量，出于服务角度，申请本月为用户补赠0元10G国内流量，仅本月使用，建议用户后期前往自营厅转资冰激凌套餐，用户同意。</t>
  </si>
  <si>
    <t>TS202310071220231635</t>
  </si>
  <si>
    <t>13040991992</t>
  </si>
  <si>
    <t>孙大桂</t>
  </si>
  <si>
    <t>2023-10-07 13:54:17</t>
  </si>
  <si>
    <t xml:space="preserve">【2022年上工信部测评重保用户】
高级模板内容：
投诉问题描述:用户反映这个月用了花呗，自己在还花呗的时候把本来应该用自动返还电子券抵扣的部分给一起还了，现在就只剩一块钱了，但是本月电子券还未返还，担心自己还款了会不会影响自动返还的电子券的使用，要求我方尽快核实回复
产品名称:花呗先享5G129元直降1100（社会36期）
办理时间:2023-10-07
办理渠道:当阳玉阳万象城新时空合作厅(自建他营)
用户要求:我方尽快核实回复</t>
  </si>
  <si>
    <t>业务规则：用户反映还花呗的时候把本来应该用自动返还电子券抵扣的部分给一起还了，营业厅已明示相关规则，经核实本月花呗返费已被使用，考虑到用户使用感知，沟通后为号码13247280479办理预存话费享40元话费优惠（湖北），满意</t>
  </si>
  <si>
    <t>TS202310060956290818</t>
  </si>
  <si>
    <t>15572773429</t>
  </si>
  <si>
    <t>何盈</t>
  </si>
  <si>
    <t>2023-10-07 15:20:49</t>
  </si>
  <si>
    <t xml:space="preserve">:二次卡问题
判断省分:其他省分
:接到上任机主银行短信
:不认可
:
高级模板内容：
投诉问题描述:招商银行，湖北银行，还有湖南三峡银行等多个银行
争议号码:15572773429
问题现象:接到找前机主的电话、短信 
用户要求:对此强烈要求取消所有第三方银行信息，多个催债的短信。请核实。 </t>
  </si>
  <si>
    <t>业务规则：用户反映取消所有第三方银行信息，多个催债的短信，营业厅已明示相关规则经核实属二次放号导致，现线上无取消对应勾选项，用户知晓。</t>
  </si>
  <si>
    <t>TS202310070917121170</t>
  </si>
  <si>
    <t>13308605489</t>
  </si>
  <si>
    <t>易超</t>
  </si>
  <si>
    <t>2023-10-07 16:03:27</t>
  </si>
  <si>
    <t xml:space="preserve">
高级模板内容：
投诉问题描述:用户来电反映之前都是69的月租为什么这个月变成了199元的，已在线解释用户仍不认可要求尽快处理并退费。
争议月份:2023年10月
争议金额:209
用户要求:用户要求今天之内处理好，并联系;13308604589</t>
  </si>
  <si>
    <t>业务规则：用户要求续约3折优惠，已为用户办理存量5G畅爽套餐享139元赠费 湖北，合约期12个月，本月生效，满意</t>
  </si>
  <si>
    <t>TS202310061342241406</t>
  </si>
  <si>
    <t>13047151090</t>
  </si>
  <si>
    <t>冯帅</t>
  </si>
  <si>
    <t>2023-10-07 14:22:37</t>
  </si>
  <si>
    <t>#2022重保客户#主办单位：湖北
客户类别：首次投诉
10010是否打通：是
是否二次致电10015：是
是否联系：是
升级倾向：无
号码归属省：湖北
SVIP等级：
预处理名称：移网一键诊断，用户问题:手机无法收发短彩信
用户意见:诊断无异常/不认可
通过GIS打点系统为用户进行打点:不认可提投诉单
移网一键诊断结果： 
用户状态是否正常：正常 
查询短信功能是否正常开通：正常 
查询是否短信黑名单：异常 
是否存在群障：正常 
备注:用户来电要求解除短信黑名单 请联系处理</t>
  </si>
  <si>
    <t>业务规则①客户基本资料：业务号码 13047151090、客户姓名 冯帅、套餐情况 小天卡-2023；客户反映短信黑名单的问题； 
②首次联系客户时间：2023-10-06 16:21:00
③投诉核查处理情况：收到贵部转办，我司立即组织核查，经核实，核实客户因催收已短信短信功能，解封时间为2023-10-11 23:59:59 ，联系无人接听，已短信告知，如有疑问可在工作时间（08:30-12:00；14:00-17:30）联系07176921001、13032700872宜昌联通投诉处理中心。如用户咨询，请前台10010话务中心代为解释，谢谢；
④答复客户时间及客户满意度评价：根据上述核实情况，我司于2023-10-06 16:21:00联系客户未接通，回单人：宜昌联通客服部100、联系方式：07176921001
⑤投诉核查关联材料：无。</t>
  </si>
  <si>
    <t>TS202310021243431580</t>
  </si>
  <si>
    <t>主办单位：湖北
客户类别：星级客户
10010是否打通：是
是否二次致电10015：是
是否联系：否
升级倾向：
号码归属省：湖北
SVIP等级：
1. 问题类型:;
2. 投诉类型:月固定费争议;
3. 营业厅地址:;
4. 位置信息:;
5. 位置发生地:;
6. 投诉内容:没有保底消费，我要求取消套餐，取消保底消费。同之前的要求一样
关联10010工单流水号：TS202309260204259201</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</si>
  <si>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我司无法取消，若需转资我司可办理，但消费不足200元按照200元补收，已解释，用户暂不转资，客户知晓。我司于2023-10-02 18:37:38联系客户解释以上情况。 ③客户问题满意度：一般 ④回单人：胡春燕 6921001 回单成功</t>
  </si>
  <si>
    <t>TS202310061635050548</t>
  </si>
  <si>
    <t>13217272267</t>
  </si>
  <si>
    <t>2023-10-07 09:54:33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</si>
  <si>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投诉内容:手机套餐199元，要求副卡10 元每月的套餐减免。谢谢！</t>
  </si>
  <si>
    <t>业务规则①客户投诉产生的原因：客户反映副卡费用问题。							
②客户投诉问题核查情况及解决方案：收到贵部转办后，我司立即组织调查。经核实，客户反映副卡费用问题，已联系客户解释说明，副卡会收取10元月租费用，考虑客户感知，客服部已为客户办理 副卡月功能费-0元(次月生效) ，客户满意。						
③客户问题满意度：满意。							
④回单人:宜昌客服王晓玉；联系电话：07176921001。</t>
  </si>
  <si>
    <t>TS202310070945552087</t>
  </si>
  <si>
    <t>07177201786</t>
  </si>
  <si>
    <t>2023-10-07 15:06:29</t>
  </si>
  <si>
    <t>高级模板内容：
投诉问题描述:用户来电对固话不能使用不认可，前台核实在2023-03-29 13:05:17用户固话已经拆机，向用户解释不认可，称自己没有申请过拆机，对此不满，强烈要求投诉处理，谢谢
渠道名称:其他:宜昌市分公司
办理业务名称:固话拆机
页面提示:/
用户要求:用户来电对固话不能使用不认可，前台核实在2023-03-29 13:05:17用户固话已经拆机，向用户解释不认可，称自己没有申请过拆机，对此不满，强烈要求投诉处理，谢谢</t>
  </si>
  <si>
    <t>业务规则：用户反映2023-03-29 13:05:17用户固话已经拆机不认可，经核实已发区域负责人+86-18607201419协助处理，现线上无法复机，需用户联系+86-18607201419负责人复机，用户知晓。</t>
  </si>
  <si>
    <t>TS202310062015590154</t>
  </si>
  <si>
    <t>18672906166</t>
  </si>
  <si>
    <t>阳文</t>
  </si>
  <si>
    <t>2023-10-07 10:48:14</t>
  </si>
  <si>
    <t xml:space="preserve">
高级模板内容：
投诉问题描述:用户来电表示未经同意增加资费，前台已按流程解释，用户不认可
争议月份:2023年9月、2023年10月
争议金额:160
用户要求:用户要求续约5G冰激凌套餐5折（次月生效24个月）（取整）（合约）（湖北宜昌），退费</t>
  </si>
  <si>
    <t>业务规则：用户需续约5G冰激凌套餐5折（次月生效24个月）（取整）（合约）（湖北宜昌），沟通后为用户办理  【2023-11-01 00:00:00至2024-09-30 23:59:59】 存量5G畅爽套餐享79元赠费 湖北  ，等同5折，考虑到用户使用感知为用户申请160元费用，24小时内到账，此费用不可打印发票，用户满意</t>
  </si>
  <si>
    <t>BL202310071526052363</t>
  </si>
  <si>
    <t>17671328067</t>
  </si>
  <si>
    <t>2023-10-07 15:37:28</t>
  </si>
  <si>
    <t>用户现在要求取消亲情号业务，拒绝去营业厅取消，要求后台马上取消</t>
  </si>
  <si>
    <t>ZX202310071524222314</t>
  </si>
  <si>
    <t>071700844549</t>
  </si>
  <si>
    <t>申长根</t>
  </si>
  <si>
    <t>2023-10-07 17:25:14</t>
  </si>
  <si>
    <t xml:space="preserve">22年Q3Q4重点客户22年Q3Q4重点客户判断省分:湖北
:自己办理的宽带
:挽留失败
:不同意
:
高级模板内容：
问题描述:用户称自己去营业厅办理取消宽带   工作人员告知要等7天   用户不认可  要求反馈后台尽快处理，谢谢
第二联系方式:13264907702
销户原因:不使用 了
用户要求:用户称自己去营业厅办理取消宽带   工作人员告知要等7天   用户不认可  要求反馈后台尽快处理，谢谢</t>
  </si>
  <si>
    <t>ZX202310071117350058</t>
  </si>
  <si>
    <t>071704110748</t>
  </si>
  <si>
    <t>赵顺</t>
  </si>
  <si>
    <t>2023-10-07 17:04:55</t>
  </si>
  <si>
    <t xml:space="preserve">判断省分:湖北
:被动办理宽带
:不需要
:
高级模板内容：
问题描述:用户反映自己未办理宽带，要求取消，前台解释无效
第二联系方式:15671020872
销户原因:未办理宽带
用户要求:用户要求取消宽带并给出一个解释，有升级倾向，请加急处理</t>
  </si>
  <si>
    <t>ZX202310071535052414</t>
  </si>
  <si>
    <t>15587984843</t>
  </si>
  <si>
    <t>韩浩</t>
  </si>
  <si>
    <t>2023-10-07 17:04:42</t>
  </si>
  <si>
    <t xml:space="preserve">判断省分:湖北
:失败
node_42:
:其他合约
:异地
:不认可/无法提供相关证件
:
高级模板内容：
问题描述:用户要求办理销户，前台已解释，用户不认可，用户坚持办理销户
第二联系方式:13205582716
销户原因:无
用户要求:尽快处理</t>
  </si>
  <si>
    <t>BL202310071008402272</t>
  </si>
  <si>
    <t>13197310231</t>
  </si>
  <si>
    <t>刘传柱</t>
  </si>
  <si>
    <t>2023-10-07 14:02:40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</si>
  <si>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 00:00:00;结束时间:2024-04-30 23:59:59;订购渠道:宜都陆城城乡路代理点;客户确认方式:签字协议。
用户要求取消:预存1元得盲盒24个月-次月生效-湖北宜昌，前台取消时提示获取费用异常全国工号不允许受理包含收退费的解约业务！请协助处理</t>
  </si>
  <si>
    <t>BL202310070957112070</t>
  </si>
  <si>
    <t>13117279725</t>
  </si>
  <si>
    <t>邹喜明</t>
  </si>
  <si>
    <t>2023-10-07 17:30:32</t>
  </si>
  <si>
    <t>用户要求取消副卡免月租12个月（10元话费12个月）（湖北）-立即生效业务，不愿到厅，请处理谢谢！</t>
  </si>
  <si>
    <t>BL202310061804190997</t>
  </si>
  <si>
    <t>18671775201</t>
  </si>
  <si>
    <t>向倩</t>
  </si>
  <si>
    <t>2023-10-07 09:28:28</t>
  </si>
  <si>
    <t xml:space="preserve">22年Q3Q4重点客户查询增值业务:
合约信息查询:
系统查询到有产品信息
:有确认方式
客户要求取消
维系挽留:不接受挽留
:下一步
判断省分:湖北
:其他合约
:办理不成功
:
产品类型:标准合约-存费折扣;产品名称:20230701-预存得480元话费分12月（5G129套餐购机优惠）-次月生效-湖北;产品描述:购终端预存480元，享480元直降优惠，还得480元话费，每月40元，分12个月
;产品ID:91290347;开始时间:2023-11-01 00:00:00;结束时间:2024-10-31 23:59:59;订购渠道:城区高新区东山花园自营厅;客户确认方式:签字协议。</t>
  </si>
  <si>
    <t>TS202310061222432143</t>
  </si>
  <si>
    <t>18671760386</t>
  </si>
  <si>
    <t>熊菊花</t>
  </si>
  <si>
    <t>2023-10-07 16:06:37</t>
  </si>
  <si>
    <t>主办单位：湖北
客户类别：普通客户
10010是否打通：是
是否二次致电10015：是
是否联系：是
升级倾向：无
号码归属省：湖北
SVIP等级：
预处理名称:产品订购一键诊断
业务产品类型:反映其他业务问题
用户是否接受:用户接受
要求取消宽带，表示跑了四趟营业厅没取消</t>
  </si>
  <si>
    <t>①客户基本资料：业务号码 18671760386、客户姓名 熊菊花、套餐情况 畅越冰激凌5G套餐59元；客户反映业务取消的问题； 
②首次联系客户时间：2023-10-06 15:31:00
③投诉核查处理情况：收到贵部转办，我司立即组织核查，经核实，西陵营服客户要求取消实装宽带，已按客户要求办理；
④答复客户时间及客户满意度评价：根据上述核实情况，我司于2023-10-06 15:31:00联系客户满意，回单人：张婷、联系方式：07176921001
⑤投诉核查关联材料：无。</t>
  </si>
  <si>
    <t>ZX202310061103251637</t>
  </si>
  <si>
    <t>071701029107</t>
  </si>
  <si>
    <t>王海兰</t>
  </si>
  <si>
    <t>2023-10-07 09:07:04</t>
  </si>
  <si>
    <t xml:space="preserve">判断省分:湖北
:被动办理宽带
:不需要
:
高级模板内容：
问题描述:要求销户宽带
第二联系方式:15871580765
销户原因:自己并未安装过且不需要。
用户要求:
要求销户宽带
</t>
  </si>
  <si>
    <t>业务取消（伍家 营服中心）客户要求取消宽带，未转营服维系，挽留无效，客服部已操作取消，满意。</t>
  </si>
  <si>
    <t>ZX202310051515380777</t>
  </si>
  <si>
    <t>071703851311</t>
  </si>
  <si>
    <t>余金红</t>
  </si>
  <si>
    <t xml:space="preserve">判断省分:湖北
:被动办理宽带
:不需要
:
高级模板内容：
问题描述:用户来电要求取消本机绑定的宽带自己没有申请过 
第二联系方式:15629367271
销户原因:没有安装
用户要求:要求我方尽快处理取消解绑</t>
  </si>
  <si>
    <t>业务取消（西陵 营服中心）：虚装宽带销户，挽留无效，客服部取消，沟通后另为用户办理转资8元流量王套餐，次月生效，满意。</t>
  </si>
  <si>
    <t>ZX202310061614571445</t>
  </si>
  <si>
    <t>071701079624</t>
  </si>
  <si>
    <t>王轩</t>
  </si>
  <si>
    <t>2023-10-07 15:09:48</t>
  </si>
  <si>
    <t xml:space="preserve">判断省分:湖北
:失败
node_42:
:其他合约
:本地
:不认可
:
高级模板内容：
问题描述:用户反映没有办理过这个低消宽带业务
第二联系方式:	 13085151732
销户原因:不想用这个低消了
用户要求:用户要求我方在线取消这个宽带，用户去过营业厅，营业厅告知10010可以线上取消</t>
  </si>
  <si>
    <t>业务取消（西陵）虚拟宽带，已为用户取消，满意</t>
  </si>
  <si>
    <t>ZX202310051755461984</t>
  </si>
  <si>
    <t>071701018010</t>
  </si>
  <si>
    <t>曾玉秀</t>
  </si>
  <si>
    <t>2023-10-07 09:13:56</t>
  </si>
  <si>
    <t xml:space="preserve">判断省分:湖北
:被动办理宽带
:不需要
:
高级模板内容：
问题描述:用户要求取消宽带加急联系处理谢谢，宽带：	 071701018010
第二联系方式:13117290709
销户原因:不需要
用户要求:用户要求取消宽带加急联系处理谢谢，宽带：	
071701018010</t>
  </si>
  <si>
    <t>业务取消（西陵营服中心）客户要求取消宽带，未转营服维系，挽留无效，虚拟宽带，未实际安装，客服部已操作取消，满意。</t>
  </si>
  <si>
    <t>ZX202310062314390705</t>
  </si>
  <si>
    <t>15571750750</t>
  </si>
  <si>
    <t>李剑</t>
  </si>
  <si>
    <t>2023-10-07 15:10:18</t>
  </si>
  <si>
    <t xml:space="preserve">判断省分:湖北
:被动办理宽带
:不需要
:
高级模板内容：
问题描述:用户要求线上销户宽带
第二联系方式:15571750750
销户原因:没有使用
用户要求:尽快处理</t>
  </si>
  <si>
    <t>业务取消（校园）实装宽带，已为用户取消，满意</t>
  </si>
  <si>
    <t>ZX202310051553061039</t>
  </si>
  <si>
    <t>071703674346</t>
  </si>
  <si>
    <t>屈金涛</t>
  </si>
  <si>
    <t>2023-10-07 09:09:25</t>
  </si>
  <si>
    <t>用户来电表示未知情办理了宽带，已告知缓装宽带建议保留后期有需要再安装，用户表示不需要，表示在三峡营业厅咨询表示取消不了，用户强烈要求在线销户.</t>
  </si>
  <si>
    <t>业务取消（夷陵城区 营服中心）客户要求取消宽带，未转营服维系，挽留无效，客服部已操作取消，满意。</t>
  </si>
  <si>
    <t>ZX202310061502410821</t>
  </si>
  <si>
    <t>13207204071</t>
  </si>
  <si>
    <t>黄杜娟</t>
  </si>
  <si>
    <t>2023-10-07 10:52:48</t>
  </si>
  <si>
    <t xml:space="preserve">判断省分:湖北
:自己办理的宽带
:挽留失败
:不同意
:
高级模板内容：
问题描述:用户称要求注销宽带 但是没有设备 去了营业厅不给办理
第二联系方式:用户称要求注销宽带 但是没有设备 去了营业厅不给办理
销户原因:用户称要求注销宽带 但是没有设备 去了营业厅不给办理
用户要求:回电处理 通话中提及工信部</t>
  </si>
  <si>
    <t>业务取消（夷陵城区）：实装宽带，挽留无效，客户要求月底办理销户，建议客户办理转资腾讯大王卡和全家桶白金版流量包，客户表示考虑，月底联系我司处理，认可。</t>
  </si>
  <si>
    <t>ZX202310061306280014</t>
  </si>
  <si>
    <t>071700361041</t>
  </si>
  <si>
    <t>房万福</t>
  </si>
  <si>
    <t>2023-10-07 09:08:03</t>
  </si>
  <si>
    <t xml:space="preserve">【2022年上工信部测评重保用户】【2022年上工信部测评重保用户】[10015转接10010用户] 判断省分:湖北
:自己办理的宽带
:挽留失败
:不同意
:
高级模板内容：
问题描述:用户要求注销宽带，去镇上的营业厅告知要去市里面的指定营业厅办理，用户不认可，要去上门办理注销。
第二联系方式:18727271144   
销户原因:宽带不能使用，
用户要求:请尽快处理回复。</t>
  </si>
  <si>
    <t>业务取消（夷陵城区营服）：客户要求注销宽带、副卡，已按客户要求办理，回访满意</t>
  </si>
  <si>
    <t>ZX202310050947331015</t>
  </si>
  <si>
    <t>071700279617</t>
  </si>
  <si>
    <t>2023-10-07 09:05:17</t>
  </si>
  <si>
    <t>用户15572789256绑定的2条宽带071700279617、071703548293都要注销，挽留无效，表示自己在外地无法去营业厅销户，坚持要求公司直接为其注销宽带，请公司尽快处理并回复</t>
  </si>
  <si>
    <t>业务取消（宜都城区 营服中心）：实装宽带销户，挽留无效，客服部取消，满意。</t>
  </si>
  <si>
    <t>ZX202310051348150150</t>
  </si>
  <si>
    <t>071701032901</t>
  </si>
  <si>
    <t>黎孔军</t>
  </si>
  <si>
    <t>用户来电要求取消宽带，表示已经不在归属地，也不会回去，强烈要求线上取消，挽留失败，请处理并回复。</t>
  </si>
  <si>
    <t>业务取消（宜都城区营服中心）：实装宽带销户，挽留无效，客服部取消，满意。</t>
  </si>
  <si>
    <t>ZX202310061047251486</t>
  </si>
  <si>
    <t>071704146951</t>
  </si>
  <si>
    <t>2023-10-07 09:03:26</t>
  </si>
  <si>
    <t xml:space="preserve">用户来电投诉对于线上无法注销宽带不满；解释无效不愿到厅，坚持要求我公司为其线上拆分以及注销宽带，请公司处理并回复。									</t>
  </si>
  <si>
    <t>业务取消（远安乡镇 营服中心）：实装宽带销户，挽留无效，客服部取消，满意。</t>
  </si>
  <si>
    <t>ZX202310062048480508</t>
  </si>
  <si>
    <t>13197345881</t>
  </si>
  <si>
    <t>2023-10-07 14:19:44</t>
  </si>
  <si>
    <t xml:space="preserve">判断省分:湖北
:被动办理宽带
:不需要
:
高级模板内容：
问题描述:用户表示不是自己办理宽带 要求销户宽带 不愿到厅办理 要求线上办理 请处理谢谢
第二联系方式:13197345881
销户原因:不知情办理
用户要求:用户表示不是自己办理宽带 要求销户宽带 不愿到厅办理 要求线上办理 请处理谢谢</t>
  </si>
  <si>
    <t>业务取消（枝江乡镇）：虚拟宽带，挽留无效，已取消，客户满意</t>
  </si>
  <si>
    <t>TS202310071459060880</t>
  </si>
  <si>
    <t>15572726760</t>
  </si>
  <si>
    <t>彭敏利</t>
  </si>
  <si>
    <t>2023-10-07 19:18:36</t>
  </si>
  <si>
    <t>#2022重保客户#主办单位：湖北
客户类别：星级客户
10010是否打通：否
是否二次致电10015：是
是否联系：否
升级倾向：
号码归属省：湖北
SVIP等级：
1. 问题类型:;
2. 投诉类型:退订争议;
3. 营业厅地址:;
4. 位置信息:;
5. 位置发生地:;
6. 投诉内容:;
主卡附加优惠;
200M宽带低消融合（湖北）;
0元5G极速服务包
争议金额：119元
取消业务并退费
业务自动退订失败</t>
  </si>
  <si>
    <t>业务取消（城区政企）①客户投诉产生的原因：客户反映取消业务问题
②客户投诉问题核查情况及解决方案：收到贵部转办后，我司立即组织调查。经核实，城区政企客户要求注销宽带及副卡，主卡转资8元全国流量王套餐，已为用户办理，次月生效，满意。
③客户问题满意度：我司于2023-10-07 17:42:10联系客户满意。
④回单人:程李晶；联系电话：07176921001</t>
  </si>
  <si>
    <t>BL202310051816562336</t>
  </si>
  <si>
    <t>15672493013</t>
  </si>
  <si>
    <t>张霜</t>
  </si>
  <si>
    <t>2023-10-07 10:09:48</t>
  </si>
  <si>
    <t>用户来电要求线上强制为其解约星锐卡30元赠费12个月优惠合约 (湖北)该活动，尽快处理并回复，不然投诉。加急处理</t>
  </si>
  <si>
    <t>业务取消（电子渠道）客户要求取消星锐卡30元赠费12个月优惠合约，未转营服维系，挽留无效，客服部已操作取消，满意。</t>
  </si>
  <si>
    <t>TS202310060936430323</t>
  </si>
  <si>
    <t>15997671208</t>
  </si>
  <si>
    <t>郑文</t>
  </si>
  <si>
    <t>2023-10-07 09:05:07</t>
  </si>
  <si>
    <t xml:space="preserve">
高级模板内容：
投诉问题描述:用户来电称自己在异地没法到厅取消要求把副卡移除，用户称今天不回电就要投诉工信部，请处理谢谢！
办理渠道:其他:/
无法办理原因:无法办理
用户要求:用户来电称自己在异地没法到厅取消要求把副卡移除，用户称今天不回电就要投诉工信部，请处理谢谢！</t>
  </si>
  <si>
    <t>业务取消（当阳乡镇营服中心）：用户要求解绑主副卡，挽留无效，已按用户要求办理，副卡转资8元全国流量王套餐，次月生效，满意。</t>
  </si>
  <si>
    <t>ZX202310060848300638</t>
  </si>
  <si>
    <t>071701032018</t>
  </si>
  <si>
    <t>陈朦</t>
  </si>
  <si>
    <t>2023-10-07 09:14:31</t>
  </si>
  <si>
    <t>用户表示自己没有办理宽带，要求公司取消宽带，尽快处理</t>
  </si>
  <si>
    <t>业务取消（秭归政企）：用户要求注销宽带，挽留无效，已取消成功，满意。</t>
  </si>
  <si>
    <t>TS202310061659241228</t>
  </si>
  <si>
    <t>2023-10-07 17:16:38</t>
  </si>
  <si>
    <t>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用户来电反映要求取消宽带，请处理。有工信部投诉倾向，请重视处理，已转接</t>
  </si>
  <si>
    <t>业务取消（西陵营服中心）
①客户基本资料：业务号码：071701018010、客户姓名：曾玉秀、套餐情况：畅爽冰激凌融合300M宽带（湖北）；客户反映取消业务的问题				
②首次联系客户时间：2023-10-07 08:40:45		
③投诉核查处理情况：收到贵部转办，我司立即组织核查，经核实，（西陵营服中心）客户要求取消宽带，未转营服维系，挽留无效，虚拟宽带，未实际安装，客服部已操作取消，满意。
④答复客户时间及客户满意度评价：根据上述情况我司于2023-10-07 08:55:45联系客户解释，客户满意。回单人:宜昌客服王晓玉；联系电话：07176921001。				
⑤投诉核查关联材料：无</t>
  </si>
  <si>
    <t>TS202310061223052153</t>
  </si>
  <si>
    <t>15671027381</t>
  </si>
  <si>
    <t>2023-10-07 09:04:06</t>
  </si>
  <si>
    <t xml:space="preserve">
高级模板内容：
投诉问题描述:时效性差
渠道名称:营业厅
渠道地址:西陵一路13号
用户要求:用户反映设备什么的全部都退给营业厅了，现在营业厅说现在不能办理宽带注销，要求投诉营业厅时效性差，要求马上取消，用户有升级倾向</t>
  </si>
  <si>
    <t>业务取消（西陵营服中心）客户要求取消宽带未转营服维系，挽留无效，客服部已操作取消，满意</t>
  </si>
  <si>
    <t>TS202310061436430188</t>
  </si>
  <si>
    <t>投诉工单（2021版）&gt;&gt;移网&gt;&gt;【产品及计费使用】产品及业务规则&gt;&gt;亲情网（亲情号）/小区优惠/VPN虚拟网（含集团网）的规则不满</t>
  </si>
  <si>
    <t>13264901818</t>
  </si>
  <si>
    <t>齐冬林</t>
  </si>
  <si>
    <t>2023-10-07 14:42:33</t>
  </si>
  <si>
    <t>主办单位：湖北
客户类别：普通客户
10010是否打通：是
是否二次致电10015：是
是否联系：是
升级倾向：无
号码归属省：湖北
SVIP等级：
客户表示自己副卡想要解绑，请尽快核实处理</t>
  </si>
  <si>
    <t>业务取消（兴山乡镇）
①客户基本资料：业务号码13264901818、客户姓名 齐冬林、套餐情况5G副卡基本套餐(优享服务)；客户反映业务解绑主副卡的问题； 
②首次联系客户时间：2023-10-06 18:18:39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④答复客户时间及客户满意度评价：根据上述核实情况，我司于2023-10-06 18:18:39联系客户不满意，回单人：宜昌联通客服部100、联系方式：07176921001
⑤投诉核查关联材料：无。</t>
  </si>
  <si>
    <t>TS202310061506440917</t>
  </si>
  <si>
    <t>投诉工单（2021版）&gt;&gt;融合&gt;&gt;【离网】离网（离网+拆机+销户）&gt;&gt;拆机需交还设备</t>
  </si>
  <si>
    <t>071700304530</t>
  </si>
  <si>
    <t>2023-10-07 09:35:12</t>
  </si>
  <si>
    <t>用户表示宽带安装的时候有一个原始设备，后面由于更新换代，又换了个新的设备，新的设备是自己花钱买的，自己现在要把宽带取消，但原始设备找不到，要求解决这个问题，尽快处理并回复</t>
  </si>
  <si>
    <t>业务取消（夷陵城区）：用户要求取消实装宽带，挽留无效，因设备丢失，用户无法归还，当前套餐月费129元分摊至宽带及手机号码，故注销宽带同时需变更主卡套餐，已向用户解释考虑好需要迁转的资费后，可致电我部再办理注销，用户同意。</t>
  </si>
  <si>
    <t>TS202310061341371391</t>
  </si>
  <si>
    <t>13207216869</t>
  </si>
  <si>
    <t>陈义法</t>
  </si>
  <si>
    <t>用户来电对欠费停机规则不认可，称自己每个月都缴纳了几百的费用，要求投诉，前台解释停机规则用户不认可，请后台协助联系处理</t>
  </si>
  <si>
    <t>业务取消（夷陵城区营服）：客户要求注销宽带，已按客户要求注销，已告知客户副卡非机主本人，我部无法注销，客户知晓，满意度一般</t>
  </si>
  <si>
    <t>TS202310061053572338</t>
  </si>
  <si>
    <t>15572779346</t>
  </si>
  <si>
    <t>屈定珍</t>
  </si>
  <si>
    <t>2023-10-07 09:06:17</t>
  </si>
  <si>
    <t xml:space="preserve">
高级模板内容：
投诉问题描述:用户来电反应去营业厅办理了解绑副卡业务，但是现在转网还是提示有主副卡业务，用户表示不满，要求我方6号内处理，明天就没时间了，请后台协助处理，谢谢
渠道名称:其他:营业厅
办理业务名称:解绑副卡
页面提示:无
用户要求:要求我方尽快处理</t>
  </si>
  <si>
    <t>业务取消（夷陵城区营服中心）：用户要求解绑主副卡的问题，经核实，用户号码已于2023-10-06 12:00:53携出，满意。</t>
  </si>
  <si>
    <t>TS202310071046211387</t>
  </si>
  <si>
    <t>投诉工单（2021版）&gt;&gt;移网&gt;&gt;【入网】办理&gt;&gt;营业厅办理差错/不成功</t>
  </si>
  <si>
    <t>15571750895</t>
  </si>
  <si>
    <t>何姣燕</t>
  </si>
  <si>
    <t>2023-10-07 11:40:25</t>
  </si>
  <si>
    <t xml:space="preserve">【2022年上工信部测评重保用户】
高级模板内容：
投诉问题描述:用户称去营业厅办理了主副卡解绑，营业厅告知办理成功，现在提示没有办理成功
产品名称:主副卡解绑
办理时间:2023-10-07
办理渠道:长阳城区自有营业厅
用户要求:用户不认可，要求马上处理，否则投诉到工信部，加急</t>
  </si>
  <si>
    <t>业务取消（长阳政企 ）客户要求解绑主副卡，未转营服维系，查询长阳城区自有营业厅已给客户操作解绑，号码符合携出条件，已联系客户解释说明，客户表示知晓。</t>
  </si>
  <si>
    <t>TS202310071254060016</t>
  </si>
  <si>
    <t>15671020872</t>
  </si>
  <si>
    <t>2023-10-07 15:07:13</t>
  </si>
  <si>
    <r>
      <rPr>
        <sz val="11"/>
        <rFont val="宋体"/>
        <charset val="0"/>
      </rPr>
      <t xml:space="preserve">主办单位：湖北
客户类别：星级客户
10010是否打通：否
是否二次致电10015：是
是否联系：否
升级倾向：
号码归属省：湖北
SVIP等级：
1. 问题类型:宽带;
2. 投诉类型:宽带网络问题;
3. 营业厅地址:;
4. 位置信息:;
5. 位置发生地:;
6. 投诉内容:宽带没经本人同意，在异地非法安装
7. 故障详情:
</t>
    </r>
    <r>
      <rPr>
        <sz val="11"/>
        <rFont val="Arial"/>
        <charset val="0"/>
      </rPr>
      <t xml:space="preserve">	</t>
    </r>
    <r>
      <rPr>
        <sz val="11"/>
        <rFont val="宋体"/>
        <charset val="0"/>
      </rPr>
      <t xml:space="preserve">故障现象: 宽带没经本人同意，在异地非法安装
</t>
    </r>
    <r>
      <rPr>
        <sz val="11"/>
        <rFont val="Arial"/>
        <charset val="0"/>
      </rPr>
      <t xml:space="preserve">	</t>
    </r>
    <r>
      <rPr>
        <sz val="11"/>
        <rFont val="宋体"/>
        <charset val="0"/>
      </rPr>
      <t xml:space="preserve">故障发生时间: 2023-06-07 12:49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</si>
  <si>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业务取消（秭归乡镇营服中心）①客户投诉产生的原因：用户反映对安装宽带不满。 
②客户投诉问题核查情况及解决方案：收到贵部转办后，我司立即组织调查。用户反映虚装宽带销户，挽留无效，现已为用户取消宽带。我司2023-10-07 15:12:58联系客户解释。
③客户问题满意度：满意。 
④回单人：田群、联系方式：07176921001</t>
  </si>
  <si>
    <t>BL202310071054190580</t>
  </si>
  <si>
    <t>18986787897</t>
  </si>
  <si>
    <t>鲁兵</t>
  </si>
  <si>
    <t>2023-10-07 15:56:47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</si>
  <si>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产品类型:标准合约-存费折扣;产品名称:5G冰激凌套餐享24个月6折优惠（次月生效）（湖北）;产品描述:99元及以上产品享受套餐月费6折优惠，次月生效，有效期24个月
;产品ID:91078551;开始时间:2023-05-01 00:00:00;结束时间:2025-04-30 23:59:59;订购渠道:湖北精英盛华信息科技有限公司(宜昌);客户确认方式:无。
用户要求取消此合约，有携号转出的意向。</t>
  </si>
  <si>
    <t>业务取消（秭归城区）5G冰激凌套餐享24个月6折优惠，挽留失败，客服部已取消，满意</t>
  </si>
  <si>
    <t>TS202310041516071507</t>
  </si>
  <si>
    <t>2023-10-07 14:34:33</t>
  </si>
  <si>
    <t xml:space="preserve">主办单位：湖北
客户类别：星级客户
10010是否打通：是
是否二次致电10015：是
是否联系：是
升级倾向：无
号码归属省：湖北
SVIP等级：
 用户来电反映不知情办理宽带，要求取消，要求尽快联系取消，请协助处理！
（协办工单）集团高星，务必于12小时内，不知情办理宽带，要求取消 ，谢谢</t>
  </si>
  <si>
    <t>业务取消①客户基本资料：业务号码：15572749200、客户姓名：喻浩、套餐情况：畅越冰激凌5G套餐79元、客户反映取消业务的问题
②首次联系客户时间：2023-10-04 15:58:47
③投诉核查处理情况：收到贵部转办，我司立即组织核查，经核实，（西陵）城区伍家岗桔城路自有营业厅于22年11月办理虚拟宽带， 挽留无效，客服部取消。
④答复客户时间及客户满意度评价： 集团高星协办工单
⑤投诉核查关联材料：无"</t>
  </si>
  <si>
    <t>ZX202310062020150408</t>
  </si>
  <si>
    <t>咨询工单（2021版）&gt;&gt;业务信息&gt;&gt;营业厅地址/电话</t>
  </si>
  <si>
    <t>18371799596</t>
  </si>
  <si>
    <t>2023-10-07 14:22:04</t>
  </si>
  <si>
    <t>用户称18371799596，要求查询(湖北省宜昌市云集路营业厅）的办理业务营业厅的电话，请核实。</t>
  </si>
  <si>
    <t>ZX202310061709121930</t>
  </si>
  <si>
    <t>13117285855</t>
  </si>
  <si>
    <t>谢丽嫚</t>
  </si>
  <si>
    <t>2023-10-07 11:22:16</t>
  </si>
  <si>
    <t>22年Q3Q4重点客户22年Q3Q4重点客户用户来电查询费用称自己一个月消费固定费用109元，要求一线赠送语音分钟数及流量，前台已解释，用户不认可，要求尽快处理</t>
  </si>
  <si>
    <t>业务咨询：客户咨询优惠活动，现已为客户办理网龄计划，次月生效，客户满意。</t>
  </si>
  <si>
    <t>TS202310061608452397</t>
  </si>
  <si>
    <t>2023-10-07 16:47:13</t>
  </si>
  <si>
    <t xml:space="preserve">主办单位：湖北
客户类别：普通客户
10010是否打通：是
是否二次致电10015：是
是否联系：是
升级倾向：无
号码归属省：湖北
SVIP等级：
预处理名称：移网一键诊断，用户问题:手机无法主被叫
移网一键诊断结果： 
用户状态是否正常：正常 
2345G终端支持情况：正常 
查询是否设置了无条件呼叫转移：正常 
查询是否开通呼入限制：正常 
查询是否开通呼叫限制：正常 
用户是否开通VoLTE：正常 
用户终端是否支持VoLTE：正常 
近期缴费开机记录情况：正常 
是否存在群障：正常 
备注:用户来电对号卡使用4G手机无法通话，工作人员让用户换手机不然就转网，对不不满，请尽快加急联系处理。</t>
  </si>
  <si>
    <t>终端使用：①客户基本资料：业务号码 13997723852、客户姓名 董方艳、套餐情况 4G主副卡业务-语音副卡基本套餐；客户反映无法通话的问题； 
②首次联系客户时间：2023-10-06 20:01:00
③投诉核查处理情况：收到贵部转办，我司立即组织核查，经核实，客户反馈号码无法正常通话的问题。经核实通话功能正常，5G手机可正常使用，4G手机无法通话为手机不支持VOLTE功能，我部已建议客户更换终端，客户知晓；
④答复客户时间及客户满意度评价：根据上述核实情况，我司于2022-10-28 14:11:00联系客户满意度一般，回单人：张婷、联系方式：07176921001
⑤投诉核查关联材料：无。</t>
  </si>
  <si>
    <t>TS202310071042581291</t>
  </si>
  <si>
    <t>15671033308</t>
  </si>
  <si>
    <t>汪秀峰</t>
  </si>
  <si>
    <t>2023-10-07 15:47:27</t>
  </si>
  <si>
    <t xml:space="preserve">22年Q3Q4重点客户用户来电反映不能正常接打电话，拒绝GIS打点，表示不是固定地方，不愿留第二联系方式，要求今日内解决问题并联系本机号码。</t>
  </si>
  <si>
    <t>终端使用：客户反映无法接听电话的业务。经核实语音功能正常，已为您重新刷新VOTLE功能，联系用户解释说明，建议用户换机先观察使用，满意。</t>
  </si>
  <si>
    <t>TS202310062152441413</t>
  </si>
  <si>
    <t>13117270678</t>
  </si>
  <si>
    <t>2023-10-07 15:16:58</t>
  </si>
  <si>
    <t>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:符合办理条件
请判断是否是联通小号资费:不是
判断是否清卡重用:是
:所有位置
:
用户来电反映，称自己的号卡可以打电话，但是无法接听别人打过来的电话。请后台核查处理。第二联系电话：13117177007</t>
  </si>
  <si>
    <t>终端使用：用户反映号码无法接听电话，我部联系用户测试正常，用户表示换机后已恢复，无需我部再处理，满意</t>
  </si>
  <si>
    <t>TS202310071544442307</t>
  </si>
  <si>
    <t>15671061986</t>
  </si>
  <si>
    <t>喻正楷</t>
  </si>
  <si>
    <t>2023-10-08 18:08:58</t>
  </si>
  <si>
    <t xml:space="preserve">
高级模板内容：
投诉问题描述:用户表示自己号码副卡15671061986要求修改回之前免费的副卡解释开通情况不认可并  表示这个炫彩通信助理包-云盘版 -立即生效（湖北）   要求取消和退费
争议月份:2023年4月、2023年5月、2023年6月、2023年7月、2023年8月、2023年9月、2023年10月
争议金额:65
用户要求:用户表示自己号码副卡15671061986要求修改回之前免费的副卡解释开通情况不认可并  表示这个炫彩通信助理包-云盘版 -立即生效（湖北）   要求取消和退费 请协助谢谢</t>
  </si>
  <si>
    <t>电话营销-开通争议： 上海航动科技有限公司（宜昌） 炫彩通信助理包-云盘版  AA 经核实， 上海航动科技有限公司于2023-04-19 14:07:05通过电话营销方式推荐客户办理 炫彩通信助理包-云盘版。现客户表示无需使用，业务已取消，考虑客户感知，申请退还23年5月-10月费用合计60元，另于2023-05-09 09:44:46通过电话营销方式推荐客户办理家庭群组化副卡10G省内流量业务，现用户表示无需使用，业务已取消，客服部已操作副卡免月租12个月（10元话费12个月），申请退还23年7月-23年10月费用合计40元，两项业务合计退费100元， 24小时内到账，此费用无法抵扣往月欠费且不可打印发票，满意。</t>
  </si>
  <si>
    <t>TS202310072015281567</t>
  </si>
  <si>
    <t>071703909981</t>
  </si>
  <si>
    <t>2023-10-08 14:22:28</t>
  </si>
  <si>
    <t>投诉被动办理 15元*12个月合约千兆提速包（湖北 业务，对此不满，要求投诉、退费，取消，请尽快处理并回复</t>
  </si>
  <si>
    <t>电话营销-开通争议： 拓见科技(深圳)有限公司武汉分公司(宜昌) ，15元*12个月合约千兆提速包AA。用户反映被动开通问题，经核实电话营销于2023-07-03 16:01:47办理15元*12个月合约千兆提速包，已取消，并申请减免7-10月费用合计52.5元，24小时到账，此费用不可打印发票，客户满意。</t>
  </si>
  <si>
    <t>TS202310071144430676</t>
  </si>
  <si>
    <t>15572709166</t>
  </si>
  <si>
    <t>王魁</t>
  </si>
  <si>
    <t>2023-10-08 14:52:39</t>
  </si>
  <si>
    <t xml:space="preserve">判断省分:其他省分
:流量计费争议
判断省分::流量包定制争议
:不认可
:未享受
:小于等于500元，且仅限单倍、月份不超过12个月
:
高级模板内容：
投诉问题描述:用户来电表示想要退费
业务名称:5G加油包29元10GB（立即生效），AR彩铃酷趣会员5G加油包（湖北）
争议月份:2023年8月、2023年9月、2023年10月
争议金额:127
是否承诺退费:否
用户要求:用户来电取消，想要把费用退回。渠道：湖北省宜昌市OMO，湖北杭州翔羽线上业务代理(宜昌)
</t>
  </si>
  <si>
    <t>电话营销-开通争议：湖北省宜昌市OMO ，5G加油包29元10GB（立即生效）AA （7-10月扣费116元），湖北杭州翔羽线上业务代理(宜昌) ，AR彩铃酷趣会员5G加油包（湖北）AA （9-10月扣费40元），核实电话营销未说明费用问题，现以为用户取消并申请减免116元，其中116元赠费到账，40元现金到账，不可打印发票，不影响低消补收，满意</t>
  </si>
  <si>
    <t>TS202310062120411076</t>
  </si>
  <si>
    <t>18986782110</t>
  </si>
  <si>
    <t>胡玉玲</t>
  </si>
  <si>
    <t>2023-10-08 13:39:57</t>
  </si>
  <si>
    <t xml:space="preserve">
高级模板内容：
投诉问题描述:客户来电称对于目前副卡收取10元月租费用不认可，要求续约副卡免月租24个月（10元话费24个月）（湖北）-立即生效
争议月份:2023年10月
争议金额:0
用户要求:客户来电称对于目前副卡收取10元月租费用不认可，要求续约副卡免月租24个月（10元话费24个月）（湖北）-立即生效，去年7月份不知情被取消掉了，烦请核实协助处理</t>
  </si>
  <si>
    <t>电话营销-开通争议：精英盛华，家庭群组化副卡10G省内流量AA。用户反映副卡扣费问题，经核实，23年3月通过电话营销方式推荐办理此业务时取消副卡免月租优惠导致，现申请退23.4-10月副卡扣费合计70元，此费用不抵扣往月欠费及打印发票，并由我部协助勾选副卡0月租优惠，次月生效，用户满意。</t>
  </si>
  <si>
    <t>TS202310071617200822</t>
  </si>
  <si>
    <t>15872519015</t>
  </si>
  <si>
    <t>周严成</t>
  </si>
  <si>
    <t>2023-10-08 15:55:12</t>
  </si>
  <si>
    <t xml:space="preserve">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营业厅 
反应问题涉及场景:未经同意订购业务
产品名称:家庭群组化副卡10G省内流量流量(不共享不结转)(湖北)-
争议月份:2023年3月、2023年4月、2023年5月、2023年6月、2023年7月、2023年8月、2023年9月、2023年10月
是否承诺退费:是
承诺退费金额:80
是否取消业务（如取消失败，需加上系统报错的提示）:是
是否需要回复:否
用户要求:退费</t>
  </si>
  <si>
    <t>电话营销-开通争议：精英盛华，家庭群组化副卡10G省内流量流量(不共享不结转)(湖北)-AA。用户反映电话营销办理流量包问题，已为用户转资0月租并申请减免3-10月费用80元，24小时内赠费到账，不可打印发票，满意</t>
  </si>
  <si>
    <t>TS202310071422182245</t>
  </si>
  <si>
    <t>13165618863</t>
  </si>
  <si>
    <t>鲍琰</t>
  </si>
  <si>
    <t>2023-10-08 14:26:17</t>
  </si>
  <si>
    <t xml:space="preserve">
高级模板内容：
投诉问题描述:用户表示自己套餐就是99的，多了10元，前台解释不认可，用户要求办理工作人员回电
是否10016外呼:不记得
电话外呼号码:无
渠道名称:宽带一点受理中心
反应问题涉及场景:    话务人员解释不清楚
用户要求:用户要求办理工作人员回电给一个解释</t>
  </si>
  <si>
    <t>电话营销-开通争议：宽带一点受理中心，炫彩通信助理包-云盘版 -次月生效（湖北）-10元AA。用户反映被动办理沃助理问题，已为用户取消并申请减免7-10月费用40元，24小时内赠费到账，不可打印发票，满意</t>
  </si>
  <si>
    <t>TS202310081036022170</t>
  </si>
  <si>
    <t>18671766701</t>
  </si>
  <si>
    <t>张钿</t>
  </si>
  <si>
    <t>2023-10-08 15:08:03</t>
  </si>
  <si>
    <t xml:space="preserve">判断省分:湖北
:增值业务费用争议（含炫彩通信助理包云盘版等组合类增值业务）
:移网
:在补救范围内
:不认可
:大于500元
:
高级模板内容：
投诉问题描述:用户要求退费，前台解释无果。
争议业务名称:联通助理业务功能费，视频彩铃，联通云盘会员服务费
受理渠道:无
争议月份:2023年10月、2023年9月、2023年8月、2023年7月、2023年6月、2023年5月、2023年4月
争议费用:650
一线客服在系统里:已取消
是否承诺退费:否
用户要求:用户要求10倍，请尽快处理，谢谢</t>
  </si>
  <si>
    <t>电话营销-开通争议：上海航动，炫彩助理包AA。用户反映电话营销被动办理沃助理产生扣费不认可，已联系用户致歉，并申请减免4-10月费用65元，无法满足用户10倍要求，用户表示考虑，一般</t>
  </si>
  <si>
    <t>TS202310071349541418</t>
  </si>
  <si>
    <t>15090919095</t>
  </si>
  <si>
    <t>刘登柱</t>
  </si>
  <si>
    <t>2023-10-08 11:39:59</t>
  </si>
  <si>
    <t xml:space="preserve">
高级模板内容：
投诉问题描述:用户来电反馈的对这两个的月租费用不认可，3张副卡之前是有减免活动的。活动 还没到期就被变成了家庭群组化副卡10G省内流量流量(不共享不结转)(湖北)-次月生效。解释不认可，要求退还这两个月的费用，并且继续参与副卡免月租24个月（10元话费24个月）（湖北）-立即生效，故提此单，请协助处理。联系17671936395。谢谢
争议月份:2023年9月、2023年10月
争议金额:40
用户要求:要求退还这两个月的费用差额，并且继续参与副卡免月租24个月（10元话费24个月）（湖北）-立即生效，故提此单，请协助处理。联系17671936395。谢谢</t>
  </si>
  <si>
    <t>电话营销-开通争议：上海航动科技有限公司（宜昌） ，家庭群组化副卡10G省内流量流量AA。用户反映被动开通问题，经核实 电话营销于2023-07-16 10:41:04办理家庭群组化副卡10G省内流量流量，已取消，并申请减免8-10月费用合计30元，24小时到账，此费用不可打印发票，客户满意。</t>
  </si>
  <si>
    <t>TS202310080945550653</t>
  </si>
  <si>
    <t>2023-10-08 16:14:57</t>
  </si>
  <si>
    <t xml:space="preserve">判断省分:其他省分
:普通消费有争议
:下一步
:套餐月费不认可
查询套餐:
:套餐月费有变化
业务办理记录:
:不认可
:其他渠道
判断省分:除甘肃贵州外
:
高级模板内容：
投诉问题描述:用户反馈当时联通的工作人员上门办理卡号的时候说，副卡是永久免费的，现在突然每个月要收取10元的功能费，不认可
争议月份:2023年9月
争议金额:10
用户要求:要求核实过后再致电回复</t>
  </si>
  <si>
    <t>电话营销-开通争议：上海航动科技有限公司（宜昌） ，家庭群组化副卡10G省内流量流量AA。用户反映家庭群组化副卡10G省内流量流量问题，经核实上海航动科技有限公司（宜昌） 于2023-01-16 14:35:27办理家庭群组化副卡10G省内流量流量，已设置副卡0元，次月生效，同时申请减免2-10月费用合计90元，24小时到账，此费用不可打印发票，客户满意。</t>
  </si>
  <si>
    <t>TS202310071401331731</t>
  </si>
  <si>
    <t>071700253607</t>
  </si>
  <si>
    <t>毛忠</t>
  </si>
  <si>
    <t>2023-10-08 09:04:55</t>
  </si>
  <si>
    <t>用户反馈在不知情的情况下办理了宽带提速包，现要求取消提速包业务并退还费用（工号没有权限取消办理），请尽快处理回复</t>
  </si>
  <si>
    <t>电话营销-开通争议：拓见科技(深圳)有限公司武汉分公司(宜昌)  ， 15元1000M提速包AA 。用户反映开通业务问题，经核实，23年7月拓见科技(深圳)有限公司武汉分公司(宜昌)  通过电话营销方式推荐用户办理15元1000M提速包，现用户表示无需使用，业务已取消，申请减免23.8月-10月费用合计45元，24小时内到账，此费用不可抵扣往月欠费及打印发票，满意。</t>
  </si>
  <si>
    <t>TS202310071341081200</t>
  </si>
  <si>
    <t>071703095947</t>
  </si>
  <si>
    <t>晏露</t>
  </si>
  <si>
    <t>2023-10-08 09:29:26</t>
  </si>
  <si>
    <t xml:space="preserve">
高级模板内容：
投诉问题描述:不知情办理宽带
业务名称:宽带
争议月份:2023年10月
争议金额:0
办理渠道:宜昌融诚通信服务有限责任公司  
前台是否取消:未取消
是否承诺退费:否
用户要求:要求取消宽带，并且核实费用问题，退费，谢谢</t>
  </si>
  <si>
    <t>电话营销-开通争议：宜昌融诚通信服务有限责任公司，低消送宽带AA。经核实，22年8月通过电话营销方式推荐用户办理，免宽带月费，录入虚拟地址未实际安装。现用户表示无需使用，已取消，并登记11月8日退还22.8-23.10月宽带月费，此费用不可抵扣往月欠费及打印发票，满意。</t>
  </si>
  <si>
    <t>TS202310071429452489</t>
  </si>
  <si>
    <t>2023-10-08 16:12:28</t>
  </si>
  <si>
    <t xml:space="preserve">[65岁以上老人] 
高级模板内容：
投诉问题描述:用户再次来电对套餐资费扣费不认可，称自己没有办理副卡，也不认识副卡的人，前台按照前期处理结果查询解释不认可，称自己联系处理电话也无人接听，要求投诉处理回复，详见TS202310051438061619
争议月份:2023年10月
争议金额:0
用户要求:用户再次来电对套餐资费扣费不认可，称自己没有办理副卡，也不认识副卡的人，前台按照前期处理结果查询解释不认可，称自己联系处理电话也无人接听，要求投诉处理回复，详见TS202310051438061619</t>
  </si>
  <si>
    <t>电话营销-开通争议：宜昌融诚通信服务有限责任公司，副卡AA。用户反映被动办理副卡，经核实宜昌融诚通信服务有限责任公司于2022-10-09 16:17:31办理副卡18674263518，现已联系客户解释，因风险关停无法销户，现申请减免一年费用120元，24小时到账，此非费用不可打印发票，客户满意。</t>
  </si>
  <si>
    <t>TS202310081021551727</t>
  </si>
  <si>
    <t>18671768317</t>
  </si>
  <si>
    <t>张其明</t>
  </si>
  <si>
    <t>2023-10-08 15:25:16</t>
  </si>
  <si>
    <t xml:space="preserve">22年Q3Q4重点客户判断省分:湖北
:增值业务费用争议（含炫彩通信助理包云盘版等组合类增值业务）
:移网
:在补救范围内
:不认可
:大于500元
:
高级模板内容：
投诉问题描述:用户要求10倍退费，前台解释无效
争议业务名称:哗哩哗哩
受理渠道:无
争议月份:2023年10月
争议费用:250
一线客服在系统里:未取消，请后台协助处理
是否承诺退费:否
用户要求:用户要求10倍退费并取消业务，请尽快处理</t>
  </si>
  <si>
    <t>电话营销-开通争议：上海航动科技有限公司（宜昌），炫彩通信助理包-云盘版 -立即生效（湖北）AA，经核实，于2023年4月过电话营销方式推荐客户办理，现联系客户解释不认可，出于服务角度，退还23.4-10月费用合计70元，为号码18671766705办理预存话费享30元话费优惠（湖北），为18671768317号码预存话费享40元话费优惠（湖北）此费用不可打印发票；用户订购产品名称增值业务-哔哩哔哩15G流量加会员月包，产品代码为88226，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短信验证码，有二次确认过程，不存在订购违规现象。考虑用户使用感知，网站方已取消屏蔽并于三个工作日内退费25元到账，此费用不可抵扣往月欠费及打印发票，现用户要求10倍赔付无法实现，用户知晓</t>
  </si>
  <si>
    <t>TS202310080926030104</t>
  </si>
  <si>
    <t>18271312912</t>
  </si>
  <si>
    <t>席凤艳</t>
  </si>
  <si>
    <t>2023-10-08 11:29:02</t>
  </si>
  <si>
    <t xml:space="preserve">
高级模板内容：
投诉问题描述:用户称不知情办理了业务炫彩通信助理包-云盘版 -立即生效（湖北）/芒果TV定向流量会员包（前向）（首月优惠），要求将几张副卡的所有额外业务取消并退费处理13094169150/13545830948/18271312912
争议业务名称:炫彩通信助理包-云盘版 -立即生效（湖北）/芒果TV定向流量会员包（前向）（首月优惠）
受理渠道:/
争议月份:2023年1月、2023年2月、2023年3月、2023年4月、2023年5月、2023年6月、2023年7月、2023年8月、2023年9月、2023年10月、2022年10月、2022年11月、2022年12月、2022年9月
争议费用:1
一线客服在系统里:未取消，请后台协助处理
是否承诺退费:否
用户要求:要求取消退费</t>
  </si>
  <si>
    <t>电话营销-开通争议：上海航动科技有限公司（宜昌），炫彩助理包，2022-09-22 09:46:55电话营销方式办理炫彩助理包，13094169150号码22.9-23.10月费用135元。
Q22:当阳市半月玉蕾合作厅，炫彩助理包AA，13545830948号码22.11-23.10月费用115元。
Q22：当阳市半月玉蕾合作厅，炫彩助理包AA，18271312912号码22.11-23.10月费用115元。共计费用365元。主副卡办理预存享50元赠费，共计150元，补赠剩余215元，24小时退费到账，此费用无法抵扣往月欠费及打印发票，用户满意。另2021-07-26 16:39:50  总部网厅 订购芒果TV定向流量会员包（前向）（首月优惠），首月优惠减免，此为自助方式办理，无法退费，用户知晓，认可，满意</t>
  </si>
  <si>
    <t>BL202310071022090018</t>
  </si>
  <si>
    <t>13197326756</t>
  </si>
  <si>
    <t>梅云桂</t>
  </si>
  <si>
    <t>2023-10-08 14:39:35</t>
  </si>
  <si>
    <t>&gt;业务号码&gt;13197326756；&gt;号码归属地&gt;宜昌；&gt;产品名称&gt;云加速5G畅玩加油包(湖北)；&gt;产品代码&gt;无；&gt;产品编码&gt;无；&gt;订购时间&gt;2023-09-26 05:59:20；&gt;核查情况&gt;平台故障；&gt;不规范定制分类&gt;平台故障，无法判责；&gt;退费金额&gt;40元；&gt;退费时间&gt;2023-10-07；&gt;投诉内容&gt;
高级模板内容：
赔付类型：:增值业务争议 
CBSS账单扣费名称：:云加速5G畅玩加油包(湖北)（已停售） 下月生效 
办理渠道:湖北杭州翔羽线上业务代理(宜昌)
赔付月份：:2023年9月、2023年10月
返还倍率:单倍
赔付金额：:40
是否已经取消业务:是
是否承诺退费 ：:是
用户是否需要回复：:否
用户要求：:用户来电反映自己并未订购过业务云加速5G畅玩加油包(湖北)（已停售） 下月生效 对此不满，要求取消业务退还费用，我处已解释用户不认可，已承诺退费，用户不愿已【赠款】形式退还，要求退还至话费余额里，请贵部协助处理，谢谢</t>
  </si>
  <si>
    <t>电话营销-开通争议：湖北杭州翔羽线上业务代理(宜昌)，云加速5G畅玩加油包(湖北)AA。用户反映被动开通问题，经核实湖北杭州翔羽线上业务代理(宜昌)于2023-09-26 05:59:24开通云加速5G畅玩加油包(湖北)，已取消，并申请退还9-10月费用40元，24小时到账，此费用可打印发票，因多次未联系上客户，如有疑问可在工作时间（08:30-12:00；14:00-17:30）致电我司宜昌联通13032700872</t>
  </si>
  <si>
    <t>TS202310081159232043</t>
  </si>
  <si>
    <t>15672531997</t>
  </si>
  <si>
    <t>李晋溶</t>
  </si>
  <si>
    <t>2023-10-08 14:58:40</t>
  </si>
  <si>
    <t>主办单位：湖北
客户类别：星级客户
10010是否打通：否
是否二次致电10015：是
是否联系：否
升级倾向：
号码归属省：湖北
SVIP等级：
1. 问题类型:;
2. 投诉类型:其他;
3. 营业厅地址:;
4. 位置信息:;
5. 位置发生地:;
6. 投诉内容:您好，本号码于9月30日充值200元话费，当时查看账单时发现已到账，但是月结发票没有显示本次充值金额</t>
  </si>
  <si>
    <t>TS202310071518361522</t>
  </si>
  <si>
    <t>18671734308</t>
  </si>
  <si>
    <t>谭光亮</t>
  </si>
  <si>
    <t>2023-10-08 09:06:56</t>
  </si>
  <si>
    <t xml:space="preserve">
高级模板内容：
投诉问题描述:用户反馈自己是用中国联通APP充值的话费，但每次充值后可打额度都不够，每次都要打电话来调整额度，对此不认可，已给用户调整额度，用户称要求以后不要求每次自己打的时候就不够，不然下次就直接转网了，
发票类型:月结发票
涉及月份:2023年7月
发票金额:290.5
办理渠道::中国联通APP
用户要求:要求查询每次可打额度不足原因，每次都有这个问题，已告知不足的情况，可以来电我方调整，用户不理解，要求记录上报，坐席已解释，用户不认可</t>
  </si>
  <si>
    <t>电子发票：用户要求打印7月发票，省客服已返销前期发票增加可打额度，成功推送至客户指定邮箱，满意。</t>
  </si>
  <si>
    <t>TS202310020943251508</t>
  </si>
  <si>
    <t>18671711353</t>
  </si>
  <si>
    <t>2023-10-08 17:17:07</t>
  </si>
  <si>
    <t xml:space="preserve">主办单位：湖北
客户类别：星级客户
10010是否打通：是
是否二次致电10015：是
是否联系：否
升级倾向：
号码归属省：湖北
SVIP等级：
1. 问题类型:;
2. 投诉类型:其他问题;
3. 营业厅地址:;
4. 位置信息:;
5. 位置发生地:;
6. 投诉内容:开票额度不够，处理了为什么还是不够呢
关联10010工单流水号：TS202310011353499522
备注（协办工单）
派单意见：集团高星用户，务必于12小时内回复，用户表示前期增加的可打额度不够，用户截图显示可打最大额度是107.38元用户实际发票金额是170.3.8元解释用户不认可，现要求增加可打额度总部无法操作，烦请省分协助为用户增加可打额度，谢谢！</t>
  </si>
  <si>
    <t>电子发票①客户基本信息：业务号码：18671711353、客户姓名：王相林、套餐情况：畅爽冰激凌5G套餐159元（基础版）； 客户反映电子发票的问题。
②首次联系客户时间：2023-10-02 10:00:23； 
③投诉核查处理情况：收到贵部转办后，我司立即组织调查 。经核实，客户电子发票额度不足，现已返销前期发票，增加可打额度，客户满意
④答复客户时间及客户满意度评价相关信息：我司于2023-10-02 10:00:23联系客户解释说明，客户认可满意。回单人：王宜艳
⑤投诉核查关联材料：无</t>
  </si>
  <si>
    <t>TS202310081024061789</t>
  </si>
  <si>
    <t>13177089601</t>
  </si>
  <si>
    <t>余发珍</t>
  </si>
  <si>
    <t>2023-10-08 17:31:10</t>
  </si>
  <si>
    <t>主办单位：湖北
客户类别：星级客户
10010是否打通：否
是否二次致电10015：是
是否联系：否
升级倾向：
号码归属省：湖北
SVIP等级：
1. 问题类型:;
2. 投诉类型:其他问题;
3. 营业厅地址:;
4. 位置信息:;
5. 位置发生地:;
6. 投诉内容:号码上有条宽带，宽带没有装机，要取消</t>
  </si>
  <si>
    <t>TS202310072111412377</t>
  </si>
  <si>
    <t>13277252356</t>
  </si>
  <si>
    <t>李宜州</t>
  </si>
  <si>
    <t>2023-10-08 13:37:54</t>
  </si>
  <si>
    <t xml:space="preserve">
高级模板内容：
投诉问题描述:用户称号卡订单已经很久了，一直没有人联系送卡，要求加急核实联系处理
办理渠道:中国联通APP
订单号:	 1963100669298938
身份证号码:无
用户要求:用户称号卡订单已经很久了，一直没有人联系送卡，要求加急核实联系处理</t>
  </si>
  <si>
    <t>TS202310071502521030</t>
  </si>
  <si>
    <t>13165611007</t>
  </si>
  <si>
    <t>邹军</t>
  </si>
  <si>
    <t>2023-10-08 12:02:38</t>
  </si>
  <si>
    <t xml:space="preserve">:号卡配送问题
:号卡一直未送达
:已退单
判断省分:其他省份
:
高级模板内容：
投诉问题描述:客户来电表示办理的号卡一直没有送达，要求加急
办理渠道:联通APP
订单号:6323100777271609
身份证号码:4205821988004085414
用户要求:客户来电表示办理的号卡一直没有送达，要求加急</t>
  </si>
  <si>
    <t>配送争议：经核实，用户证件名下无任何订单，前期订单用户已拒收，已向用户解释，建议用户到厅办理，用户认可满意</t>
  </si>
  <si>
    <t>TS202310071112482231</t>
  </si>
  <si>
    <t>15572711994</t>
  </si>
  <si>
    <t>占晓英</t>
  </si>
  <si>
    <t>2023-10-08 16:22:28</t>
  </si>
  <si>
    <t>判断省分:湖北
:下一步
移网一键诊断结果:1.用户状态是否正常：正常.2.查询短信功能是否正常开通：正常.3.查询是否短信黑名单：正常.4.是否存在群障：正常.:诊断无异常/解释不认可
:短信
:否
:4G/5G手机
:湖北省内手机不能接
获取入参:
判断是否开通骚扰拦截:获取历史工单:没有历史工单
:下一步
移网一键诊断结果:1.用户状态是否正常：开通.2.查询短信功能是否正常开通：开通.3.查询是否短信黑名单：否.4.是否存在群障：不存在.:诊断无异常/解释不认可
:否
:不认可
:下一步
node_94:
:不符合办理条件
:所有位置
:
用户来电称手机在所有位置都不能接受验证码，接听电话，要求尽快核实处理，谢谢！第二联系方式：15072501088</t>
  </si>
  <si>
    <t>系统支撑：用户反映无法接收短信问题，已反馈至短信平台核查，预计48小时内处理恢复，用户认可满意</t>
  </si>
  <si>
    <t>TS202309301357261650</t>
  </si>
  <si>
    <t>2023-10-08 09:19:49</t>
  </si>
  <si>
    <t>案件编号：
受理日期：2023-09-30 13:48:54
处理日期：2023-09-30 13:56:07
认定员：
申诉来源：wechat
用户地址：无
2023年4月经当地营销人员向我推荐活动59.7元的套餐营销人员向我介绍时只提到该活动优惠2年而未指出该活动2年内无法取消，如违约要缴纳违约金已经属于欺骗消费者行为。后因为我换了住址，信号不好影响日常使用，想取消活动套餐，与中国联通客服沟通无果，把我当皮球踢来踢去。还望严肃处理事！</t>
  </si>
  <si>
    <t>"1. 用户基本信息：客户号码：13040979780、机主姓名：师佳佳、入网时间：2023-09-30 13:48:54、入网地点：城区伍家岗中南路自有营业厅、当前使用套餐：5G副卡基本套餐(极速服务)、套餐类型：全国套餐
2.前期处理情况：客户反映取消业务的问题。客户前期未向10010反馈，直接越级申诉。 
3.申诉处理方案：9月30日收到贵部转办，经核查，客户要求注销名下主副卡15335716610、13197343796、13197348619并将本机转资8元全国流量王套餐， 2023-09-30 15:13:30 已为客户注销并转资成功，客户认可。
4.核查存在的问题分析：无
5.申诉回复情况：2023-09-30 15:33:27联系客户，客户满意。"</t>
  </si>
  <si>
    <t>TS202310040000231177</t>
  </si>
  <si>
    <t>15586366241</t>
  </si>
  <si>
    <t>任雅琪</t>
  </si>
  <si>
    <t>2023-10-08 17:00:54</t>
  </si>
  <si>
    <t>案件编号：
受理日期：2023-10-03 23:51:02
处理日期：2023-10-04 00:00:01
认定员：
申诉来源：wechat
用户地址：无
在宜昌办理的校园卡，每月多扣40元宽带费，没有短信账单中体现，当初办理套餐时没有详细告知，属于期盲消费者</t>
  </si>
  <si>
    <t>1. 用户基本信息：客户号码：15586366241、机主姓名：任雅琪、入网时间：2019-03-12 16:47:25、入网地点：宜昌市城区三峡大学沁苑自有营业厅（校园）、当前使用套餐：16元沃派2018（后付费）、套餐类型：全国套餐
2.前期处理情况：客户反映15586366241套餐收费的问题。客户前期未向10010反馈，直接越级申诉。 
3.申诉处理方案：10月3日收到贵部转办，经核查，客户宽带40元/月（071700007321）和手机号码（29元/月），此为校园宽带融合套餐，合计69元/月，因赠费20元/月于23年2月到期，23年3月起开始按原价69元/月收费。我司于2023-10-04 15:21:37、2023-10-05 09:55:01、2023-10-06 10:10:32多次联系客户未接听，暂无法协商处理，已短信回复并预留我部电话13032700872。
4.核查存在的问题分析：无
5.申诉回复情况： 2023-10-04 15:21:37、2023-10-05 09:55:01、2023-10-06 10:10:32联系客户，未联系上。</t>
  </si>
  <si>
    <t>TS202310041915302049</t>
  </si>
  <si>
    <t>17621555873</t>
  </si>
  <si>
    <t>宋广睿</t>
  </si>
  <si>
    <t>2023-10-08 17:00:26</t>
  </si>
  <si>
    <t>案件编号：
受理日期：2023-10-04 19:04:38
处理日期：2023-10-04 19:14:05
认定员：
申诉来源：wechat
用户地址：无
我在外面跑业务突然给我号封了我现在工作做不了即将面临事业，家里还等着我挣钱给客服打电话申请网上解封，态度不好不处理，我没办法了</t>
  </si>
  <si>
    <t>1. 用户基本信息：客户号码：15672498045、机主姓名：宋广睿、入网时间：2023-08-06 09:39:32、入网地点：湖北省宜昌市OMO、当前使用套餐：小天卡-2023、套餐类型：全国套餐
2.前期处理情况：客户反映15672498045局方停机的问题。客户前期未向10010反馈，直接越级申诉。 
3.申诉处理方案：10月4日收到贵部转办，经核查，客户号码15672498045因鹰眼骚扰语音半停于2023-09-29 18:38:24局方半停机，2023-10-06 13:15:09已协助开机，客户认可。
4.核查存在的问题分析：无
5.申诉回复情况：  2023-10-06 13:21:16联系客户，客户满意。</t>
  </si>
  <si>
    <t>TS202310071835232196</t>
  </si>
  <si>
    <t>18871625395</t>
  </si>
  <si>
    <t>郑梦潼</t>
  </si>
  <si>
    <t>2023-10-08 17:02:07</t>
  </si>
  <si>
    <t>案件编号：
受理日期：2023-10-07 18:10:04
处理日期：2023-10-07 18:35:00
认定员：
申诉来源：wechat
用户地址：无
因为很久都不用这张卡了，希望能注销，但是营业厅说还有欠费，必须要把欠费都结清才能注销，在我没有使用那张卡的情况下，还要交钱这并不合理，希望能得到解决。</t>
  </si>
  <si>
    <t>1. 用户基本信息：客户号码：15672522171、机主姓名：郑梦潼、入网时间：2023-03-12 13:16:33、入网地点：湖北省宜昌市OMO、当前使用套餐：   星锐卡(湖北)、套餐类型：全国套餐
2.前期处理情况：客户反映15672522171销户的问题。客户前期未向10010反馈，直接越级申诉。 
3.申诉处理方案：10月7日收到贵部转办，经核查，客户要求15672522171办理销户，挽留无效，已联系客户收集销户委托书和核对证件信息，于2023-10-08 14:54:11协助客户成功办理销户，客户认可。
4.核查存在的问题分析：无
5.申诉回复情况： 2023-10-08 14:49:51联系客户，客户满意。</t>
  </si>
  <si>
    <t>TS202310071815231742</t>
  </si>
  <si>
    <t>2023-10-08 17:00:51</t>
  </si>
  <si>
    <t>案件编号：
受理日期：2023-10-07 18:06:54
处理日期：2023-10-07 18:14:15
认定员：
申诉来源：wechat
用户地址：无
因为很久都不用这张卡了，希望能注销，但是营业厅说还有欠费，必须要把欠费都结清才能注销，在我没有使用那张卡的情况下，还要交钱这并不合理，希望能得到解决。</t>
  </si>
  <si>
    <t>TS202310032336231116</t>
  </si>
  <si>
    <t>2023-10-08 10:05:31</t>
  </si>
  <si>
    <t>案件编号：
受理日期：2023-10-03 23:26:37
处理日期：2023-10-03 23:35:04
认定员：
申诉来源：wechat
用户地址：无
没有明确通知客户就更改礼包兑换数量及内容，私自更改电话卡的套餐福利，没有相应的后续礼包兑换内容以及福利点的后续使用</t>
  </si>
  <si>
    <t>1. 用户基本信息：客户号码：17671341652、机主姓名：李喆灏、入网时间： 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</si>
  <si>
    <t>TS202310061343261436</t>
  </si>
  <si>
    <t>18527303913</t>
  </si>
  <si>
    <t>2023-10-08 13:50:26</t>
  </si>
  <si>
    <t>案件编号：
受理日期：2023-10-06 13:31:24
处理日期：2023-10-06 13:42:03
认定员：
申诉来源：wechat
用户地址：无
去营业厅办理退宽带，因为信号不好，要拖延几天，信号不好需要携转，麻烦立即解决</t>
  </si>
  <si>
    <t>1. 用户基本信息：客户号码：18527303913、机主姓名：张海、入网时间：2021-12-01 09:02:19、入网地点：城区葛洲坝区沃鸿合作厅(自建他营)、当前使用套餐：畅爽冰激凌5G套餐99元、套餐类型：全国套餐
2.前期处理情况：客户反映取消业务的问题。客户前期向10010反馈，同步越级申诉。 
3.申诉处理方案：10月6日收到贵部转办，经核查，客户要求取消实装宽带携出至移动，设备用户归还至星火路自有营业厅，挽留无效，我司于2023-10-06 14:15:58已协助客户成功办理注销，客户已符合携出条件，满意。
4.核查存在的问题分析：无
5.申诉回复情况：2023-10-06 14:18:58联系客户，客户满意。</t>
  </si>
  <si>
    <t>TS202310032136240439</t>
  </si>
  <si>
    <t>18694094642</t>
  </si>
  <si>
    <t>田强</t>
  </si>
  <si>
    <t>2023-10-08 10:04:34</t>
  </si>
  <si>
    <t>案件编号：
受理日期：2023-10-03 21:22:23
处理日期：2023-10-03 21:35:02
认定员：
申诉来源：wechat
用户地址：无
取消59元5G会员白金版,一直不能办理，悄悄扣了几年话费</t>
  </si>
  <si>
    <t>1. 用户基本信息：客户号码：18694094642、机主姓名：田强、入网时间：2017-11-05 10:26:16、入网地点：湖北省宜昌市OMO、当前使用套餐：腾讯大王卡、套餐类型：全国套餐 
2.前期处理情况：客户反映要求取消腾讯王卡-59元5G版超级会员（白金版）-次月生效的问题。客户前期未向10010反馈，直接越级申诉。 
3.申诉处理方案：10月4日收到贵部转办，经核查，客户反映线上无法取消腾讯王卡-59元5G版超级会员（白金版）-次月生效业务，已联系客户致歉解释，并于2023-10-04 16:59:40取消成功，客户认可。
4.核查存在的问题分析：无
5.申诉回复情况：2023-10-04 16:59:31联系客户，客户满意。</t>
  </si>
  <si>
    <t>TS202310060943260469</t>
  </si>
  <si>
    <t>2023-10-08 13:44:33</t>
  </si>
  <si>
    <t>案件编号：
受理日期：2023-10-06 09:31:38
处理日期：2023-10-06 09:42:04
认定员：
申诉来源：wechat
用户地址：无
我因为工作原因，无法回归属地复通，跟客服打电话协商网上复通，告知无法说明原因，无动于衷，一点都不体谅我们打工人，而且服务态度及其敷衍，说话声音根本听不到</t>
  </si>
  <si>
    <t>1用户基本信息：号码：15672498045、姓名：宋广睿、套餐：小天卡-新、入网时间：2023-08-06 09:39:32
2前期处理情况：客户反映局方停机的问题。前期未向10010反馈，直接越级申诉。
3申诉处理方案：10月6日收到贵部转办，经核查，客户号码15672498045于2023-09-29 18:38:30局方停机，需机主停机之日起30天内手厅自助复通，如逾期前往营业厅办理，客户无法前往异地营业厅办理开机，出于服务角度，我部收集客户资料号码已于 2023-10-06 13:15:22局方开机，并建议用户前往异地自营厅办理实名认证后再使用，用户认可。2023-10-06 13:21:16联系用户满意。
4.核查存在的问题分析：无
5.申诉回复情况：2023-10-06 13:21:16联系客户，客户满意。</t>
  </si>
  <si>
    <t>TS202310041704061676</t>
  </si>
  <si>
    <t>15587918269</t>
  </si>
  <si>
    <t>徐*</t>
  </si>
  <si>
    <t>2023-10-08 15:44:36</t>
  </si>
  <si>
    <t>案件编号：fde01b5dceb64b3f8b3d54e1c2427040
受理日期：2023-10-04 14:45:31
处理日期：2023-10-04 16:57:37
认定员：
申诉来源：
用户地址：
不想使用本电话，而且打电话不予注销</t>
  </si>
  <si>
    <t>详见附件。</t>
  </si>
  <si>
    <t>TS202309301357251649</t>
  </si>
  <si>
    <t>18671701502</t>
  </si>
  <si>
    <t>望西佳</t>
  </si>
  <si>
    <t>2023-10-08 09:19:46</t>
  </si>
  <si>
    <t>案件编号：
受理日期：2023-09-30 13:47:01
处理日期：2023-09-30 13:56:05
认定员：
申诉来源：wechat
用户地址：无
想改套餐客服说改不了梱绑有主卡和宽带，但办理时并没讲清楚，反应了几个小时没接到任何回电，态度差，效率低，投诉要求尽快改成19元王卡套餐</t>
  </si>
  <si>
    <t>"1. 用户基本信息：客户号码：18671701502、机主姓名：望西佳、入网时间： 2023-09-30 13:47:01、入网地点：夷陵太平溪瑞通科技专营店（自建他营）、当前使用套餐：4G主副卡业务-语音副卡基本套餐、套餐类型：全国套餐
2.前期处理情况：客户反映取消业务的问题。客户前期未向10010反馈，直接越级申诉。 
3.申诉处理方案：9月30日收到贵部转办，经核查，客户要求取消主副卡，2023-09-30 14:09:19已为客户拆分成功，客户认可。
4.核查存在的问题分析：无
5.申诉回复情况：2023-09-30 15:33:27联系客户，客户满意。"</t>
  </si>
  <si>
    <t>TS202310051856240103</t>
  </si>
  <si>
    <t>16603871612</t>
  </si>
  <si>
    <t>于心雨</t>
  </si>
  <si>
    <t>2023-10-08 13:26:46</t>
  </si>
  <si>
    <t>案件编号：
受理日期：2023-10-05 18:43:58
处理日期：2023-10-05 18:56:01
认定员：
申诉来源：wechat
用户地址：无
异地注销宽带，她不给我注销是什么意思哟。。。。。。。</t>
  </si>
  <si>
    <t>1. 用户基本信息：客户号码：071704296494、机主姓名：于心雨、入网时间：2023-08-24 14:10:38、入网地点：宽带一点受理中心（伍家营服装维随销服务点）、当前使用套餐：全国一家亲异地宽带300M产品、套餐类型：全国套餐
2.前期处理情况：客户反映要求全国一家亲异地宽带300M产品宽带注销的问题。客户前期未向10010反馈，直接越级申诉。 
3.申诉处理方案：10月6日收到贵部转办，经核查，客户宽带071704296494，装机地址湖北省宜昌市伍家岗区宝塔河街道合益路社区万科城市之光6栋1单元15楼1504，此为实装宽带，需退设备到厅办理销户，客户欠费-106.81元，客户交清欠费后客服部于2023-10-06 13:15:54 已为其申请成功取消宽带业务。
4.核查存在的问题分析：无
5.申诉回复情况：2023-10-06 10:59:31联系客户，客户满意。</t>
  </si>
  <si>
    <t>TS202309281357232218</t>
  </si>
  <si>
    <t>13207212872</t>
  </si>
  <si>
    <t>邓辉平</t>
  </si>
  <si>
    <t>2023-10-08 08:44:34</t>
  </si>
  <si>
    <t>案件编号：
受理日期：2023-09-28 13:40:47
处理日期：2023-09-28 13:56:00
认定员：
申诉来源：wechat
用户地址：无
宽带注销业务进程太缓慢，故意拖延。要求今天之内把宽带销户。</t>
  </si>
  <si>
    <t>1. 用户基本信息：客户号码：13207212872、机主姓名：邓辉平、入网时间：2017-05-31 13:52:24、入网地点：城区猇亭区雨萱专营店、当前使用套餐：59元冰融移网主卡套餐（新）（129元冰融套餐）（湖北）、套餐类型：全国套餐
2.前期处理情况：客户反映取消业务的问题。客户前期未向10010反馈，直接越级申诉。 
3.申诉处理方案：9月28日收到贵部转办，经核查，客户要求宽带071700007285办理销户，查询城区猇亭自有营业厅于2023-09-28 11:16:31已协助客户成功办理销户，客户认可。
4.核查存在的问题分析：无
5.申诉回复情况： 2023-09-28 16:48:52联系客户，客户满意。</t>
  </si>
  <si>
    <t>TS202309281236270334</t>
  </si>
  <si>
    <t>2023-10-08 08:43:16</t>
  </si>
  <si>
    <t>案件编号：
受理日期：2023-09-28 12:26:05
处理日期：2023-09-28 12:35:09
认定员：
申诉来源：wechat
用户地址：无
收不到10010发来的短信。打人工服务三四次都无法解决问题。手机更换了几个都不行。</t>
  </si>
  <si>
    <t>1. 用户基本信息：客户号码：13207212872、机主姓名：邓辉平、入网时间：2017-05-31 13:52:24、入网地点：城区猇亭区雨萱专营店、当前使用套餐：59元冰融移网主卡套餐（新）（129元冰融套餐）（湖北）、套餐类型：全国套餐
2.前期处理情况：客户反映实际反映授权码收取的问题。客户9月28日向10010反馈，核查处理中，同步越级申诉。 
3.申诉处理方案：9月28日收到贵部转办，经核查，客户已成功获取授权码，于2023-09-28 18:01:03已成功携号转网，客户认可。
4.核查存在的问题分析：无
5.申诉回复情况： 2023-09-28 16:48:52联系客户，客户满意。</t>
  </si>
  <si>
    <t>TS202310071857270189</t>
  </si>
  <si>
    <t>13972564778</t>
  </si>
  <si>
    <t>张文军</t>
  </si>
  <si>
    <t>2023-10-08 17:00:15</t>
  </si>
  <si>
    <t>案件编号：
受理日期：2023-10-07 18:44:34
处理日期：2023-10-07 18:56:02
认定员：
申诉来源：wechat
用户地址：无
不知情的情况下给我参加活动，副卡我不需要，网卡的要死，不想要了，去营业厅排几小时队也不给取消</t>
  </si>
  <si>
    <t>1. 用户基本信息：客户号码：13972564778、机主姓名：张文军、入网时间：2021-06-04 10:10:15、入网地点：当阳坝陵盛达专营店、当前使用套餐：畅爽冰激凌5G套餐99元、套餐类型：全国套餐
2.前期处理情况：客户反映取消业务的问题。客户前期未向10010反馈，直接越级申诉。 
3.申诉处理方案：10月7日收到贵部转办，经核查，客户要求注销宽带071700880895和副卡（ 18527201080 、 18527202080 、18527203080、 18527203890 ），挽留无效，2023-10-08 10:34:10已协助客户注销宽带和副卡，客户认可。
4.核查存在的问题分析：无
5.申诉回复情况： 2023-10-08 10:29:40联系客户，客户满意。</t>
  </si>
  <si>
    <t>TS202310071857260188</t>
  </si>
  <si>
    <t>2023-10-08 17:01:31</t>
  </si>
  <si>
    <t>案件编号：
受理日期：2023-10-07 18:48:28
处理日期：2023-10-07 18:56:03
认定员：
申诉来源：wechat
用户地址：无
不知情乱加业务，网特别差，又不让取消.副卡也不要了，麻烦尽快处理</t>
  </si>
  <si>
    <t>TS202309261336230138</t>
  </si>
  <si>
    <t>15571762762</t>
  </si>
  <si>
    <t>刘占营</t>
  </si>
  <si>
    <t>2023-10-08 08:17:42</t>
  </si>
  <si>
    <t>#2022重保客户#案件编号：
受理日期：2023-09-26 13:24:27
处理日期：2023-09-26 13:35:04
认定员：
申诉来源：wechat
用户地址：无
我是月租199元，但是每月扣我212元，多扣的十几元打电话他们说取消不了</t>
  </si>
  <si>
    <t>1. 用户基本信息：客户号码：15571762762、机主姓名：刘占营、入网时间：2015-04-01 17:42:17、入网地点：城区正兴代理点、当前使用套餐：4G畅爽冰激凌国内流量套餐-199元/月、套餐类型：全国套餐
2.前期处理情况：客户反映套餐收费的问题。客户前期未向10010反馈，直接越级申诉。 
3.申诉处理方案：9月26日收到贵部转办，经核查，因沃小号18672903943产生10元扣费不满，已协助销户，扣费120元分2笔于2023-09-28 12:24:04和2023-09-28 12:25:07已退费到账，另视频彩铃乐铃会员3元包月已取消屏蔽，网站申请退还2021.9-2023.9月78元于2023-09-28 17:39:37已到账，客户认可。
4.核查存在的问题分析：无
5.申诉回复情况：2023-09-28 12:14:43联系客户，客户满意。</t>
  </si>
  <si>
    <t>TS202309281315321192</t>
  </si>
  <si>
    <t>15171906970</t>
  </si>
  <si>
    <t>徐怡薇</t>
  </si>
  <si>
    <t>2023-10-08 08:43:35</t>
  </si>
  <si>
    <t>案件编号：
受理日期：2023-09-28 13:07:11
处理日期：2023-09-28 13:14:15
认定员：
申诉来源：wechat
用户地址：无
线上咨询客服，无法线上销户并退费，希望能够销户并退费</t>
  </si>
  <si>
    <t>1. 用户基本信息：客户号码：15572780126、机主姓名：徐怡薇、入网时间：2018-05-26 13:28:06、入网地点：枝江联众通讯城合作厅、当前使用套餐：4G畅爽冰激凌国内流量套餐-99元/月、套餐类型：全国套餐
2.前期处理情况：客户反映15572780126销户的问题。客户前期未向10010反馈，直接越级申诉。 
3.申诉处理方案：9月28日收到贵部转办，经核查，客户要求15572780126销户，已收集销户委托书和核对证件信息，查宜昌城区高新区港窑路自营厅于2023-09-28 16:20:23已协助销户。
4.核查存在的问题分析：无
5.申诉回复情况：2023-09-28 16:27:56联系客户，客户满意。</t>
  </si>
  <si>
    <t>TS202309281543250232</t>
  </si>
  <si>
    <t>18772900989</t>
  </si>
  <si>
    <t>王森冉</t>
  </si>
  <si>
    <t>2023-10-08 08:45:33</t>
  </si>
  <si>
    <t>案件编号：
受理日期：2023-09-28 15:32:24
处理日期：2023-09-28 15:42:11
认定员：
申诉来源：wechat
用户地址：无
本人于9月14日被哄骗办理电话卡，强制执行套餐，沟通无果，不予注销</t>
  </si>
  <si>
    <t>1. 用户基本信息：客户号码：15586350771、机主姓名：王森冉、入网时间：2023-09-14 17:06:03、入网地点：城区三峡大学校园迎新服务站（校园）、当前使用套餐：沃派39元2021、套餐类型：全国套餐
2.前期处理情况：客户反映15586350771销户的问题。客户前期未向10010反馈，直接越级申诉。 
3.申诉处理方案：9月28日收到贵部转办，经核查，客户要求15586350771办理销户，挽留无效，已联系客户收集销户委托书和核对证件信息，于2023-09-28 17:53:41协助客户成功办理销户，次月10日后到厅清退话费，客户认可。
4.核查存在的问题分析：无
5.申诉回复情况： 2023-09-28 17:16:43联系客户，客户满意。</t>
  </si>
  <si>
    <t>TS202309261857280764</t>
  </si>
  <si>
    <t>15171059809</t>
  </si>
  <si>
    <t>曹家顺</t>
  </si>
  <si>
    <t>2023-10-08 08:18:10</t>
  </si>
  <si>
    <t>案件编号：
受理日期：2023-09-26 18:24:26
处理日期：2023-09-26 18:56:03
认定员：
申诉来源：wechat
用户地址：无
不想要了感觉没有啥用我自己有两张卡他强制我办的我本来不想办的他非要我办</t>
  </si>
  <si>
    <t>1. 用户基本信息：客户号码：15586350883、机主姓名：曹家顺、入网时间：2023-09-14 13:43:04、入网地点：城区三峡大学校园迎新服务站（校园）、当前使用套餐：沃派39元2021、套餐类型：全国套餐
2.前期处理情况：客户反映15586350883销户的问题。客户前期未向10010反馈，直接越级申诉。 
3.申诉处理方案：9月26日收到贵部转办，经核查，客户要求15586350883办理销户，已联系客户同意到厅注销，次月10号后清退余额，客户认可。
4.核查存在的问题分析：无
5.申诉回复情况： 2023-09-28 16:08:41联系客户，客户满意。</t>
  </si>
  <si>
    <t>TS202309271915230994</t>
  </si>
  <si>
    <t>15586363238</t>
  </si>
  <si>
    <t>王世群</t>
  </si>
  <si>
    <t>2023-10-08 08:25:20</t>
  </si>
  <si>
    <t>案件编号：
受理日期：2023-09-27 19:06:29
处理日期：2023-09-27 19:14:03
认定员：
申诉来源：wechat
用户地址：无
我今天去营业厅退宽带，营业厅说我号码是当阳的，让我回当阳营业厅才能销户！</t>
  </si>
  <si>
    <t>1. 用户基本信息：客户号码：15586363238、机主姓名：王世群、入网时间：2013-03-01 00:00:00、入网地点：当阳两河栋林营帐接入代理点、当前使用套餐：畅爽冰激凌5G套餐129元（基础版）、套餐类型：全国套餐
2.前期处理情况：客户反映取消业务的问题。客户前期未向10010反馈，直接越级申诉。 
3.申诉处理方案：9月27日收到贵部转办，经核查，客户要求宽带071701006256办理销户，此为实装宽带，挽留无效，我司于2023-09-28 11:14:43已协助客户成功办理销户，客户认可。
4.核查存在的问题分析：无
5.申诉回复情况：2023-09-28 11:08:06联系客户，客户满意。</t>
  </si>
  <si>
    <t>TS202309281143251597</t>
  </si>
  <si>
    <t>18696281667</t>
  </si>
  <si>
    <t>郑玉娇</t>
  </si>
  <si>
    <t>2023-10-08 08:41:20</t>
  </si>
  <si>
    <t>案件编号：
受理日期：2023-09-28 11:36:30
处理日期：2023-09-28 11:42:17
认定员：
申诉来源：wechat
用户地址：无
我要注销电话卡！！注销电话卡！现在立刻马上！！注销电话卡！！快！！</t>
  </si>
  <si>
    <t>1. 用户基本信息：客户号码：15587933293、机主姓名：郑玉娇、入网时间：2022-09-22 17:14:57、入网地点：城区三峡大学校园迎新服务站（校园）、当前使用套餐：沃派校园融合9元移网成员套餐（湖北宜昌）、套餐类型：全国套餐
2.前期处理情况：客户反映15587933293销户的问题。客户前期未向10010反馈，直接越级申诉。 
3.申诉处理方案：9月28日收到贵部转办，经核查，客户要求15587933293销户，已收集销户委托书和核对证件信息，于2023-09-28 17:01:08协助销户。
4.核查存在的问题分析：无
5.申诉回复情况：2023-09-28 16:20:15联系客户，客户满意。</t>
  </si>
  <si>
    <t>TS202310031908230744</t>
  </si>
  <si>
    <t>2023-10-08 10:02:33</t>
  </si>
  <si>
    <t>案件编号：
受理日期：2023-10-03 18:56:38
处理日期：2023-10-03 19:07:06
认定员：
申诉来源：wechat
用户地址：无
联通公司私自更改我套餐，被我投诉后以套餐无法恢复理由拒绝恢复套餐，原本199无限流量套餐现在被改成399套餐，导致我通讯成本大幅提升，多次与客服沟通无果，态度恶劣，针对其偷盗行为我要求联通5倍赔偿当月损失，并将我套餐改为1295G套餐后给于道歉处理。</t>
  </si>
  <si>
    <t>1. 用户基本信息：客户号码：15671079327、机主姓名：杜丽、入网时间：2017-06-27 10:27:06、入网地点：城区东山区鑫沐合作厅、当前使用套餐：畅爽冰激凌5G套餐399元（基础版）、套餐类型：全国套餐
2.前期处理情况：客户反映套餐变更的问题。客户前期未向10010反馈，直接越级申诉。
3.申诉处理方案：10月4日收到贵部转办，经核查核实2023-09-03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12:04:36赔付100元，用户认可。我部已办理月赠199元*12个月，立即生效，客户认可。
4.核查存在的问题分析：无 
5.申诉回复情况： 2023-10-04 16:09:21联系用户，满意。</t>
  </si>
  <si>
    <t>TS202309281857230021</t>
  </si>
  <si>
    <t>15672501818</t>
  </si>
  <si>
    <t>郑磊</t>
  </si>
  <si>
    <t>2023-10-08 08:49:06</t>
  </si>
  <si>
    <t>案件编号：
受理日期：2023-09-28 18:42:06
处理日期：2023-09-28 18:56:01
认定员：
申诉来源：wechat
用户地址：无
联通公司以身份证需要二次补登，在没有任何短信电话通知情况下，突然将我手机停机，无法接打电话及短信和上网功能，造成本人飞机延误，与客户联系不上，损失惨重。在向联通公司投诉后，并没有提供合理的解释及结果，第二天要求联通公司紧急开机，但本人损失联通公司未给任何说法，开机第五天晚上，联通公司又在无任何提示情况下停机，当时正在与客户沟通项目图纸，停机后没有任何办法及方式联系客户，造成我与客户等到二天凌晨5点工作仍未处理完成，第二天投诉联通公司，未给与任何补救措施，态度恶劣</t>
  </si>
  <si>
    <r>
      <rPr>
        <sz val="11"/>
        <rFont val="宋体"/>
        <charset val="0"/>
      </rPr>
      <t>1. 用户基本信息：客户号码：15672501818、机主姓名：郑磊、入网时间：</t>
    </r>
    <r>
      <rPr>
        <sz val="11"/>
        <rFont val="Arial"/>
        <charset val="0"/>
      </rPr>
      <t xml:space="preserve">	</t>
    </r>
    <r>
      <rPr>
        <sz val="11"/>
        <rFont val="宋体"/>
        <charset val="0"/>
      </rPr>
      <t>2017-07-12 11:45:21、入网地点：宜都陆城镇曹续卫合作厅、当前使用套餐：大云卡、套餐类型：全国套餐
2.前期处理情况：客户反映非实名停机的问题。前期向10010反馈，经核实，客户反映号码15672501818非实名停机问题，由于客户号码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因客户未在5天内提交实名审核资料，5天到期后非实名全停，客户不认可，故越级申诉。
3.申诉处理方案：9月29日收到贵部转办，经核查，15672501818  号码已于2023-09-28 15:45:22在宜都市讯大（BTO）项目服务点开机，2023-09-29 11:23:00 已联系用户解释清楚。
4.核查存在的问题分析：无
5.申诉回复情况：2023-09-29 11:23:00 联系客户，客户满意。</t>
    </r>
  </si>
  <si>
    <t>TS202310041243260379</t>
  </si>
  <si>
    <t>2023-10-08 10:10:28</t>
  </si>
  <si>
    <t>案件编号：
受理日期：2023-10-04 12:36:36
处理日期：2023-10-04 12:42:08
认定员：
申诉来源：wechat
用户地址：无
在客户不知情，未同意的情况下，多次私自加载扣费内容，非法侵占公民私有财产。</t>
  </si>
  <si>
    <r>
      <rPr>
        <sz val="11"/>
        <rFont val="宋体"/>
        <charset val="0"/>
      </rPr>
      <t>1. 用户基本信息：客户号码：16608602293、机主姓名：赵孔跃、入网时间：</t>
    </r>
    <r>
      <rPr>
        <sz val="11"/>
        <rFont val="Arial"/>
        <charset val="0"/>
      </rPr>
      <t xml:space="preserve">	</t>
    </r>
    <r>
      <rPr>
        <sz val="11"/>
        <rFont val="宋体"/>
        <charset val="0"/>
      </rPr>
      <t>2020-03-17 11:40:04、入网地点：兴山城区自有营业厅、当前使用套餐：冰激凌融合放心用58套餐移网主资费-28元/月（湖北）、套餐类型：全国套餐
2.前期处理情况：客户反映订购云加速5G畅玩加油包(湖北)的问题。客户前期未向10010反馈，直接越级申诉。 
3.申诉处理方案：10月4日收到贵部转办，经核查，客户反映办理云加速5G畅玩加油包(湖北)的问题，查询号码于2023-10-04 05:35:43 宜昌 陶金 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15:07:52退费20元，业务已取消屏蔽，客户认可。
4.核查存在的问题分析：无
5.申诉回复情况：2023-10-04 16:15:23联系客户，满意。</t>
    </r>
  </si>
  <si>
    <t>TS202309291015260253</t>
  </si>
  <si>
    <t>17507208717</t>
  </si>
  <si>
    <t>艾明</t>
  </si>
  <si>
    <t>2023-10-08 08:51:09</t>
  </si>
  <si>
    <t>案件编号：
受理日期：2023-09-29 10:05:23
处理日期：2023-09-29 10:14:04
认定员：
申诉来源：wechat
用户地址：无
拒不办理8元套餐，查询联通公众号显示有该业务，不说明拒不办理的理由</t>
  </si>
  <si>
    <t>1. 用户基本信息：客户号码：17507208717、机主姓名：艾明、入网时间：2017-03-09 09:43:57、入网地点：湖北省宜昌市OMO、当前使用套餐：4G全国流量王56元套餐、套餐类型：全国套餐
2.前期处理情况：客户反映联通公众号无法转资8元全国流量王套餐的问题。前期向10010反馈，同步申诉。
3.申诉处理方案：9月29日收到贵部转办，经核查，8元全国流量王未对外销售，仅针对特殊对象办理，联通公众号无法办理，现联系客户，挽留无效，已为其申请办理转资8元全国流量王套餐次月生效，客户满意。
4.核查存在的问题分析：无
5.申诉回复情况： 2023-09-29 11:20:33联系客户，客户满意。</t>
  </si>
  <si>
    <t>TS202310041122260957</t>
  </si>
  <si>
    <t>2023-10-08 10:08:34</t>
  </si>
  <si>
    <t>案件编号：
受理日期：2023-10-04 11:19:08
处理日期：2023-10-04 11:21:17
认定员：
申诉来源：wechat
用户地址：无
办理的哔哩哔哩33卡，没有明确通知客户就更改礼包兑换数量及内容，私自更改电话卡的套餐福利，没有相应的后续礼包兑换内容以及福利点的后续使用</t>
  </si>
  <si>
    <r>
      <rPr>
        <sz val="11"/>
        <rFont val="宋体"/>
        <charset val="0"/>
      </rPr>
      <t>1. 用户基本信息：客户号码：17671341652、机主姓名：李喆灏、入网时间：</t>
    </r>
    <r>
      <rPr>
        <sz val="11"/>
        <rFont val="Arial"/>
        <charset val="0"/>
      </rPr>
      <t xml:space="preserve">	</t>
    </r>
    <r>
      <rPr>
        <sz val="11"/>
        <rFont val="宋体"/>
        <charset val="0"/>
      </rPr>
      <t>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r>
  </si>
  <si>
    <t>TS202310061336281276</t>
  </si>
  <si>
    <t>2023-10-08 13:46:25</t>
  </si>
  <si>
    <t>案件编号：
受理日期：2023-10-06 13:27:07
处理日期：2023-10-06 13:35:05
认定员：
申诉来源：wechat
用户地址：无
去营业厅办理退宽带故意拖延时间，联系客服也不及时解决，恶意阻拦携转</t>
  </si>
  <si>
    <t>TS202310051115231758</t>
  </si>
  <si>
    <t>13272532399</t>
  </si>
  <si>
    <t>谭鑫</t>
  </si>
  <si>
    <t>2023-10-08 17:27:40</t>
  </si>
  <si>
    <t>案件编号：
受理日期：2023-10-05 11:04:35
处理日期：2023-10-05 11:14:10
认定员：
申诉来源：wechat
用户地址：无
联通诱导中年人不懂金融常识，办理了招联金融分期业务，一分期就是3年，而且钱给了，电话卡也用不了</t>
  </si>
  <si>
    <t>1. 用户基本信息：客户号码：18572373291、机主姓名：谭善忠、入网时间：2023-02-05 17:16:16、入网地点：湖北省宜昌市OMO、当前使用套餐：畅爽冰激凌5G套餐159元（基础版）、套餐类型：全国套餐
2.前期处理情况：客户反映18572373291分期合约的问题。客户前期未向10010反馈，直接越级申诉。 
3.申诉处理方案：10月5日收到贵部转办，经核查，客户号码18572373291于2023-02-05 18:01:59通过永乐电子渠道参加“招联分期5G159元直降2300（社会渠道36期）（湖北）”，合约期2023-03-01至2026-02-28，因欠费无法正常使用，结清欠费后可正常使用，联系客户解释不认可，未达成一致。
4.核查存在的问题分析：无
5.申诉回复情况： 2023/10/5 16:35:11联系客户，客户不满意。</t>
  </si>
  <si>
    <t>TS202310051108431587</t>
  </si>
  <si>
    <t>2023-10-08 17:27:33</t>
  </si>
  <si>
    <t>案件编号：
受理日期：2023-10-05 10:57:39
处理日期：2023-10-05 11:07:07
认定员：
申诉来源：wechat
用户地址：无
诱导办理，贷款消费招联金融，明明是月租，非要去招联金融还款，一还就是3年，还了过后电话卡也不能用</t>
  </si>
  <si>
    <t>TS202310011757251705</t>
  </si>
  <si>
    <t>18672651425</t>
  </si>
  <si>
    <t>王培燕</t>
  </si>
  <si>
    <t>2023-10-08 09:32:56</t>
  </si>
  <si>
    <t>案件编号：
受理日期：2023-10-01 17:40:14
处理日期：2023-10-01 17:56:00
认定员：
申诉来源：wechat
用户地址：无
联通公司后台把我的10010的短信屏蔽了，收不到10010发来的短信了</t>
  </si>
  <si>
    <r>
      <rPr>
        <sz val="11"/>
        <rFont val="宋体"/>
        <charset val="0"/>
      </rPr>
      <t>1. 用户基本信息：客户号码：18672651425、机主姓名：王培燕、入网时间：</t>
    </r>
    <r>
      <rPr>
        <sz val="11"/>
        <rFont val="Arial"/>
        <charset val="0"/>
      </rPr>
      <t xml:space="preserve">	</t>
    </r>
    <r>
      <rPr>
        <sz val="11"/>
        <rFont val="宋体"/>
        <charset val="0"/>
      </rPr>
      <t>2012-10-19 16:59:19、入网地点：城区西陵区夷陵数码合作厅、当前使用套餐：畅越全国冰激凌套餐-98元档、套餐类型：全国套餐
2.前期处理情况：客户实际是反映携号转网收不到10010携转验证码的问题。客户前期未向10010反馈，直接越级申诉。 
3.申诉处理方案：10月2日收到贵部转办，经核查，客户实际反映无法获取携转验证码，属手机终端问题导致，查询客户已于2023-10-01 19:01:39成功携出，客户认可。
4.核查存在的问题分析：无
5.申诉回复情况：2023-10-02 09:12:31联系客户，客户满意。</t>
    </r>
  </si>
  <si>
    <t>TS202309271908240903</t>
  </si>
  <si>
    <t>18871718239</t>
  </si>
  <si>
    <t>高艳丽</t>
  </si>
  <si>
    <t>2023-10-08 08:25:14</t>
  </si>
  <si>
    <t>案件编号：
受理日期：2023-09-27 18:55:18
处理日期：2023-09-27 19:07:03
认定员：
申诉来源：wechat
用户地址：无
我要去改资费，营业厅说我有个赠送话费改不了，帮我取消一下，谢谢！</t>
  </si>
  <si>
    <t>1. 用户基本信息：客户号码：18871718239、机主姓名：高艳丽、入网时间：2021-09-07 16:05:34、入网地点：城区伍家区尚美合作厅、当前使用套餐：畅爽冰激凌5G套餐199元（基础版）、套餐类型：全国套餐
2.前期处理情况：客户反映取消业务的问题。客户前期未向10010反馈，直接越级申诉。 
3.申诉处理方案：9月27日收到贵部转办，经核查，客户实际要求取消存量5G畅爽套餐享99元赠费转资，挽留无效，已为客户取消赠费转资8元流量王次月生效，客户认可。
4.核查存在的问题分析：无
5.申诉回复情况：2023-09-28 11:00:55联系客户，客户满意。</t>
  </si>
  <si>
    <t>TS202310061015231300</t>
  </si>
  <si>
    <t>15672506610</t>
  </si>
  <si>
    <t>杨钰娇</t>
  </si>
  <si>
    <t>2023-10-08 13:36:18</t>
  </si>
  <si>
    <t>案件编号：
受理日期：2023-10-06 10:09:27
处理日期：2023-10-06 10:14:12
认定员：
申诉来源：wechat
用户地址：无
不小心办理了腾讯畅视，退订以后扣了我违约金24.99元帮我退回</t>
  </si>
  <si>
    <t>1.用户基本信息：号码：15672506610、姓名：杨军、入网时间：2023-01-07 10:12:30 入网地点：湖北省宜昌市OMO、当前使用套餐：星锐卡(湖北)、套餐类型：全国套餐
2.前期处理情况：客户反映腾讯视频10G流量加月会员合约包的问题。前期未向10010反馈，直接越级申诉。
3.申诉处理方案：10月6日收到贵部转办，经核查，2023-09-28 03:09:30客户通过总部网厅办理腾讯视频10G流量加月会员合约包，因客户表示于2023-10-04 22:25:07取消流量包，产生24.99元违约金不满，我部申请退10月流量包扣费25元。我司于2023-10-06 15:27:49联系客户解释，客户认可。
4.核查存在的问题分析：无
5.申诉回复情况：2023-10-06 15:27:49联系客户，客户满意。</t>
  </si>
  <si>
    <t>TS202310061236242490</t>
  </si>
  <si>
    <t>15511987597</t>
  </si>
  <si>
    <t>刘锐婉</t>
  </si>
  <si>
    <t>2023-10-08 11:17:15</t>
  </si>
  <si>
    <t>案件编号：
受理日期：2023-10-06 12:28:04
处理日期：2023-10-06 12:35:04
认定员：
申诉来源：wechat
用户地址：无
中国联通，需要要注销手机号15586377795。</t>
  </si>
  <si>
    <t>1.用户基本信息：客户号码：15586377795、机主姓名：刘锐婉、入网时间：2021-10-05 09:54:10、入网地点   宜昌市城区三峡大学沁苑自有营业厅（校园）、当前使用套餐：沃派29元套餐（湖北）、套餐类型：校园套餐
2.前期处理情况：客户反映取消业务的问题。客户前期未向10010反馈，直接越级申诉。 
3.申诉处理方案：10月5日收到贵部转办，经核查，客户要求注销名下15586377795号码， 我部于2023-10-06 14:35:37已为客户注销，客户认可。
4.核查存在的问题分析：无
5.申诉回复情况：2023-10-06 14:33:23联系客户，客户满意。</t>
  </si>
  <si>
    <t>GZ202310082026172422</t>
  </si>
  <si>
    <t>071703785601</t>
  </si>
  <si>
    <t>陈小万</t>
  </si>
  <si>
    <t>2023-10-08 21:44:48</t>
  </si>
  <si>
    <t>302001AAA/CBSS判断签约和配置不一样，配置速率低于签约带宽
装机地址：湖北省宜昌市当阳市玉阳街道办事处太子桥社区长坂路恒丰花园1栋3单元1层101</t>
  </si>
  <si>
    <t>GZ202310082004262199</t>
  </si>
  <si>
    <t>071700250973</t>
  </si>
  <si>
    <t>2023-10-08 20:20:14</t>
  </si>
  <si>
    <t>#2022重保客户#宽带报障-MODEM故障
装机地址：湖北省宜昌市宜都市姚家店镇新桥河村1组68号周边</t>
  </si>
  <si>
    <t>GZ202310081637400419</t>
  </si>
  <si>
    <t>071700085678</t>
  </si>
  <si>
    <t>王玉兰</t>
  </si>
  <si>
    <t>2023-10-08 21:08:32</t>
  </si>
  <si>
    <t>#2022重保客户##2022重保客户#302004光猫与签约速率不匹配（端业不匹配）
装机地址：湖北省宜昌市西陵区鼓楼社区得胜街19号1栋4单元1层101户</t>
  </si>
  <si>
    <t>GZ202310081555060085</t>
  </si>
  <si>
    <t>071700302194</t>
  </si>
  <si>
    <t>谭晓艳</t>
  </si>
  <si>
    <t>2023-10-08 21:43:06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</si>
  <si>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宽带网络无法使用，光猫红灯，要求派专人检修，请处理</t>
  </si>
  <si>
    <t>GZ202310081538032448</t>
  </si>
  <si>
    <t>13872672305</t>
  </si>
  <si>
    <t>2023-10-08 21:15:28</t>
  </si>
  <si>
    <t>判断省分:一屏清无资料用户
用户归属地:
:宽带
宽带:
获取基本信息:
:是
:无法上网
:
设置参数:
获取诊断信息:诊断信息空
诊断信息查询为空:
用户来电要求师傅上门调整光猫位置，无法提供宽带或者身份证号，确定自己使用的是联通宽带，请师傅上门处理。</t>
  </si>
  <si>
    <t>GZ202310081528162359</t>
  </si>
  <si>
    <t>071704539571</t>
  </si>
  <si>
    <t>王玉友</t>
  </si>
  <si>
    <t>2023-10-08 17:15:35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</si>
  <si>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用户反馈网络不可用，家里老人无法操作，用户要求今天晚上5点半以后联系，请尽快处理</t>
  </si>
  <si>
    <t>GZ202310081511272241</t>
  </si>
  <si>
    <t>071700960080</t>
  </si>
  <si>
    <t>张术贵</t>
  </si>
  <si>
    <t>2023-10-08 17:19:27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</si>
  <si>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机顶盒不能看电视，重启无效，要求师傅今天尽快上门处理。</t>
  </si>
  <si>
    <t>GZ202310081510542237</t>
  </si>
  <si>
    <t>071700025178</t>
  </si>
  <si>
    <t>李松新</t>
  </si>
  <si>
    <t>2023-10-08 18:11:27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</si>
  <si>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:光信号灯闪红灯，要求安排师傅上门处理，尽快处理并回复</t>
  </si>
  <si>
    <t>GZ202310081455382121</t>
  </si>
  <si>
    <t>071700075703</t>
  </si>
  <si>
    <t>郑慧芳</t>
  </si>
  <si>
    <t>2023-10-08 17:48:16</t>
  </si>
  <si>
    <t xml:space="preserve">#2022重保客户#071700075703命中精准预判服务场景:[65岁以上老人]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用户表示需要师傅上门开一个房间的端口，已告知上门服务费30元/次，开端口的费用，请师傅提前联系告知，尽量今天上门。</t>
  </si>
  <si>
    <t>GZ202310081452262103</t>
  </si>
  <si>
    <t>071701051854</t>
  </si>
  <si>
    <t>黄奎</t>
  </si>
  <si>
    <t>2023-10-08 21:04:53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</si>
  <si>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用户IPTV无法使用，要求师傅上门处理</t>
  </si>
  <si>
    <t>GZ202310081424591891</t>
  </si>
  <si>
    <t>071701054618</t>
  </si>
  <si>
    <t>杨前前</t>
  </si>
  <si>
    <t>2023-10-08 16:51:58</t>
  </si>
  <si>
    <t>301001光猫收发光功率异常
装机地址：湖北省宜昌市伍家岗区伍家岗街道白沙脑社区白沙路8号江天一色5栋1单元1层101</t>
  </si>
  <si>
    <t>GZ202310081420141840</t>
  </si>
  <si>
    <t>071700037058</t>
  </si>
  <si>
    <t>朱慧</t>
  </si>
  <si>
    <t>2023-10-08 17:44:48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</si>
  <si>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
设备收发光功率是否异常:路由器能力不匹配;
:
  光猫红灯，要师傅上门处理</t>
  </si>
  <si>
    <t>GZ202310081420011839</t>
  </si>
  <si>
    <t>071700700389</t>
  </si>
  <si>
    <t>2023-10-08 17:50:10</t>
  </si>
  <si>
    <t>宽带报障-MODEM故障
装机地址：湖北省宜昌市兴山县古夫镇桂苑路桂苑小区52栋2单元1楼202</t>
  </si>
  <si>
    <t>GZ202310081345501581</t>
  </si>
  <si>
    <t>071700109969</t>
  </si>
  <si>
    <t>徐曼</t>
  </si>
  <si>
    <t>2023-10-08 15:59:45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</si>
  <si>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光猫灯不亮</t>
  </si>
  <si>
    <t>GZ202310081337011510</t>
  </si>
  <si>
    <t>071703302560</t>
  </si>
  <si>
    <t>周琳</t>
  </si>
  <si>
    <t>2023-10-08 15:25:21</t>
  </si>
  <si>
    <t>GZ202310081330431459</t>
  </si>
  <si>
    <t>071703356243</t>
  </si>
  <si>
    <t>陈波</t>
  </si>
  <si>
    <t>2023-10-08 13:57:57</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</si>
  <si>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服务端内部异常:
高级模板内容：
问题（现象）描述:网速慢，下载只有10M
故障时间:2023-10-08
服务状态是否正常:是
设备灯显示:正常
错误代码:无
是否重启设备:已重启未恢复
用户要求:网速慢，下载只有10M,要求检测</t>
  </si>
  <si>
    <t>GZ202310081306001292</t>
  </si>
  <si>
    <t>071700345114</t>
  </si>
  <si>
    <t>黎本珍</t>
  </si>
  <si>
    <t>2023-10-08 17:29:21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</si>
  <si>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:宽带无法使用，刷新数据也用不了，要求师傅明天上午去查看，今天家里没有人。地址：湖北省宜昌市夷陵区小溪塔街道办平湖社区祥和路片区祥和二巷104号</t>
  </si>
  <si>
    <t>GZ202310081238221059</t>
  </si>
  <si>
    <t>071704494773</t>
  </si>
  <si>
    <t>杨剑雄</t>
  </si>
  <si>
    <t>2023-10-08 18:50:28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</si>
  <si>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故障时间:2023-10-08
服务状态是否正常:是
设备灯显示:红灯
错误代码:无
是否重启设备:已重启未恢复
用户要求:请尽快联系谢谢13197300247   </t>
  </si>
  <si>
    <t>GZ202310081229390978</t>
  </si>
  <si>
    <t>071700079873</t>
  </si>
  <si>
    <t>李臻</t>
  </si>
  <si>
    <t>2023-10-08 18:26:38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</si>
  <si>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用户表示家人看到网线被剪了造成不能使用，要师傅上门查看，处理并回复。</t>
  </si>
  <si>
    <t>GZ202310081228340965</t>
  </si>
  <si>
    <t>071701013520</t>
  </si>
  <si>
    <t>李国华</t>
  </si>
  <si>
    <t>2023-10-08 17:28:42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</si>
  <si>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用户表示宽带无法使用，光猫亮红灯，要求公司处理。</t>
  </si>
  <si>
    <t>GZ202310081223410923</t>
  </si>
  <si>
    <t>071701011549</t>
  </si>
  <si>
    <t>黄发军</t>
  </si>
  <si>
    <t>2023-10-08 14:41:52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</si>
  <si>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问题（现象）描述:线断了，要求上门维修
故障时间:2023-10-08
服务状态是否正常:是
设备灯显示:正常
错误代码:无
是否重启设备:已重启未恢复
用户要求:尽快上门维修</t>
  </si>
  <si>
    <t>GZ202310081214220832</t>
  </si>
  <si>
    <t>2023-10-08 14:26:26</t>
  </si>
  <si>
    <t>按处理结果向用户解释:否
:
地点：湖北宜昌当阳市半月镇农贸路96号；问题现象：宽带线路下沉了，只有两米多点，影响车子过，；用户具体要求：加急处理，自己家要装修，，，，没有人管动工线断了自行负责，有挖机进去，已经两个星期了，</t>
  </si>
  <si>
    <t>GZ202310081213420826</t>
  </si>
  <si>
    <t>071700021132</t>
  </si>
  <si>
    <t>彭俊</t>
  </si>
  <si>
    <t>2023-10-08 17:37:25</t>
  </si>
  <si>
    <t>101004光猫断电离线
装机地址：湖北省宜昌市西陵区景荣小区育才路7号1栋1单元5楼115</t>
  </si>
  <si>
    <t>GZ202310081143480566</t>
  </si>
  <si>
    <t>071700297610</t>
  </si>
  <si>
    <t>覃士学</t>
  </si>
  <si>
    <t>2023-10-08 13:41:03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</si>
  <si>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用户表示该位置需要重新走线，要求人员上门处理，同时表示网速慢，要求一并处理并回复</t>
  </si>
  <si>
    <t>GZ202310081141510542</t>
  </si>
  <si>
    <t>071703676979</t>
  </si>
  <si>
    <t>柳乾坤</t>
  </si>
  <si>
    <t>2023-10-08 17:31:01</t>
  </si>
  <si>
    <t>101004光猫断电离线
装机地址：湖北省宜昌市伍家岗区伍家乡共同村峡州大道东景苑18栋1单元30楼3004</t>
  </si>
  <si>
    <t>GZ202310081137370505</t>
  </si>
  <si>
    <t>2023-10-08 20:41:25</t>
  </si>
  <si>
    <t>GZ202310081128340416</t>
  </si>
  <si>
    <t>071700280955</t>
  </si>
  <si>
    <t>曹礼华</t>
  </si>
  <si>
    <t>2023-10-08 17:36:15</t>
  </si>
  <si>
    <t>#2022重保客户#302004光猫与签约速率不匹配（端业不匹配）
装机地址：宜昌市宜都市陆城镇莲花堰5组小刘庄巷内</t>
  </si>
  <si>
    <t>GZ202310081100030102</t>
  </si>
  <si>
    <t>15587985777</t>
  </si>
  <si>
    <t>冯金勇</t>
  </si>
  <si>
    <t>2023-10-08 20:06:56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</si>
  <si>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问题发生时间：2023年10月8号；问题发生地点：湖北宜昌夷陵区鸦鹊岭镇长湖村2组；问题现象：联通的网线；用户具体要求：尽快迁移;联系电话：'15587985777':</t>
  </si>
  <si>
    <t>电线电缆：已通知维护人员现场核查处理，已向用户解释说明，满意</t>
  </si>
  <si>
    <t>GZ202310081059210091</t>
  </si>
  <si>
    <t>071700106319</t>
  </si>
  <si>
    <t>吕莉</t>
  </si>
  <si>
    <t>2023-10-08 16:09:48</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</si>
  <si>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问题（现象）描述:无法上网
故障时间:2023-10-08
服务状态是否正常:否
设备灯显示:红灯
错误代码:无
是否重启设备:已重启未恢复
用户要求:用户要求上门师傅检查是否是设备问题</t>
  </si>
  <si>
    <t>GZ202310081045212442</t>
  </si>
  <si>
    <t>15586362745</t>
  </si>
  <si>
    <t>何秀丽</t>
  </si>
  <si>
    <t>2023-10-08 11:46:45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</si>
  <si>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此账号在cbss用户宽带信息接口未查到信息!:
高级模板内容：
问题（现象）描述:用户来电宽带长期网速慢，望派人上门查看
故障时间:2022-08-01
服务状态是否正常:是
设备灯显示:正常
错误代码:0
是否重启设备:已重启未恢复
装机地址:湖北省宜昌市夷陵区小溪塔镇夷兴大道金都御林1栋3单元6楼602
用户要求:客户要求48小时回复，望派上门查看，烦请尽快处理，谢谢</t>
  </si>
  <si>
    <t>GZ202310081038462377</t>
  </si>
  <si>
    <t>071700391793</t>
  </si>
  <si>
    <t>2023-10-08 15:00:08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</si>
  <si>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:宽带无法上网，已经刷新重启还是不行</t>
  </si>
  <si>
    <t>GZ202310081008362081</t>
  </si>
  <si>
    <t>071700843140</t>
  </si>
  <si>
    <t>冯丛阳</t>
  </si>
  <si>
    <t>2023-10-08 16:33:03</t>
  </si>
  <si>
    <t>#2022重保客户#301001光猫收发光功率异常
装机地址：湖北省宜昌市当阳市干溪镇金沙路干河村1组261号周边</t>
  </si>
  <si>
    <t>GZ202310080951201930</t>
  </si>
  <si>
    <t>071700053357</t>
  </si>
  <si>
    <t>2023-10-08 14:07:14</t>
  </si>
  <si>
    <t>102002CBSS状态正常，AAA状态异常
装机地址：湖北省宜昌市西陵区西陵一路13号宜昌联通全家享专用</t>
  </si>
  <si>
    <t>GZ202310080950031915</t>
  </si>
  <si>
    <t>071700604925</t>
  </si>
  <si>
    <t>梅海涛</t>
  </si>
  <si>
    <t>2023-10-08 13:35:52</t>
  </si>
  <si>
    <t>301001光猫收发光功率异常
装机地址：湖北省宜昌市秭归县茅坪镇丹阳社区悦湖华庭5栋1单元1层1002号</t>
  </si>
  <si>
    <t>GZ202310080940291820</t>
  </si>
  <si>
    <t>071700035813</t>
  </si>
  <si>
    <t>易方</t>
  </si>
  <si>
    <t>2023-10-08 17:23:07</t>
  </si>
  <si>
    <t>302004光猫与签约速率不匹配（端业不匹配）
装机地址：湖北省宜昌市西陵区窑湾街道办石板村发展大道112号山水缘3栋1单元15层1501</t>
  </si>
  <si>
    <t>GZ202310080917381631</t>
  </si>
  <si>
    <t>071700375814</t>
  </si>
  <si>
    <t>龚铖</t>
  </si>
  <si>
    <t>2023-10-08 17:31:44</t>
  </si>
  <si>
    <t>#2022重保客户#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装机地址：湖北省宜昌市夷陵区小溪塔镇夷兴九巷片区夷兴大道166-1号周边</t>
  </si>
  <si>
    <t>GZ202310080915121608</t>
  </si>
  <si>
    <t>071700060982</t>
  </si>
  <si>
    <t>梅旭</t>
  </si>
  <si>
    <t>2023-10-08 13:13:53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</si>
  <si>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</si>
  <si>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GZ202310080905241517</t>
  </si>
  <si>
    <t>071700072198</t>
  </si>
  <si>
    <t>鲍雪寒</t>
  </si>
  <si>
    <t>2023-10-08 10:40:14</t>
  </si>
  <si>
    <t>无法打开网页
装机地址：湖北省宜昌市西陵区平和里片区福绥路47号1栋1单元5层503户</t>
  </si>
  <si>
    <t>GZ202310080855341443</t>
  </si>
  <si>
    <t>071700614019</t>
  </si>
  <si>
    <t>宋韩杨</t>
  </si>
  <si>
    <t>2023-10-08 14:45:08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</si>
  <si>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客户表示自己今天就要出门，重启过还是用不了网，要求尽快处理</t>
  </si>
  <si>
    <t>GZ202310080847161374</t>
  </si>
  <si>
    <t>2023-10-08 10:50:06</t>
  </si>
  <si>
    <t>GZ202310080835341285</t>
  </si>
  <si>
    <t>071700091362</t>
  </si>
  <si>
    <t>王浩</t>
  </si>
  <si>
    <t>2023-10-08 16:32:26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</si>
  <si>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用户表示现在只要按遥控器上的返回键机顶盒就会黑屏无法使用，其他按键使用正常，要求人员再次上门处理，请尽快处理并回复</t>
  </si>
  <si>
    <t>GZ202310080831201258</t>
  </si>
  <si>
    <t>071704128056</t>
  </si>
  <si>
    <t>蔡心悦</t>
  </si>
  <si>
    <t>2023-10-08 11:34:12</t>
  </si>
  <si>
    <t>302001AAA/CBSS判断签约和配置不一样，配置速率低于签约带宽
装机地址：湖北省宜昌市高新区北苑街道廖家湾社区恒大林溪郡6栋1单元9楼901</t>
  </si>
  <si>
    <t>GZ202310080828101248</t>
  </si>
  <si>
    <t>071701013067</t>
  </si>
  <si>
    <t>刘士俊</t>
  </si>
  <si>
    <t>2023-10-08 17:51:38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</si>
  <si>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用户反映宽带无法使用，光猫亮红灯，且电视也看不了，要求师傅上门处理。</t>
  </si>
  <si>
    <t>GZ202310080803371134</t>
  </si>
  <si>
    <t>071701002420</t>
  </si>
  <si>
    <t>陶维</t>
  </si>
  <si>
    <t>2023-10-08 17:22:40</t>
  </si>
  <si>
    <t>102002CBSS状态正常，AAA状态异常
装机地址：湖北省宜昌市西陵区葛洲坝街道办石子岭社区葛洲坝合作有线宽带IPTV专用</t>
  </si>
  <si>
    <t>GZ202310080801451123</t>
  </si>
  <si>
    <t>071703650614</t>
  </si>
  <si>
    <t>2023-10-08 14:28:52</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</si>
  <si>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故障描述：宽带无法上网
装机地址：湖北省宜昌市夷陵区东城城乡统筹发展试验区鄢家河村鄢家河村八组127号周边</t>
  </si>
  <si>
    <t>GZ202310080801451124</t>
  </si>
  <si>
    <t>2023-10-08 14:29:13</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</si>
  <si>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宽带无法上网
装机地址：湖北省宜昌市夷陵区东城城乡统筹发展试验区鄢家河村鄢家河村八组127号周边</t>
  </si>
  <si>
    <t>GZ202310072255020757</t>
  </si>
  <si>
    <t>071700007910</t>
  </si>
  <si>
    <t>佟曦</t>
  </si>
  <si>
    <t>2023-10-08 15:56:00</t>
  </si>
  <si>
    <t xml:space="preserve">#2022重保客户#22年Q3Q4重点客户判断省分:湖北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问题（现象）描述:宽带网速慢，无法正常使用
故障时间:2023-10-07
服务状态是否正常:是
设备灯显示:正常
错误代码:无
是否重启设备:已重启未恢复
装机地址:湖北省宜昌市伍家岗区伍家乡共强村同强路东城花园2栋3单元2楼202
用户要求:尽快处理</t>
  </si>
  <si>
    <t>GZ202310072228130674</t>
  </si>
  <si>
    <t>071703342490</t>
  </si>
  <si>
    <t>袁立三</t>
  </si>
  <si>
    <t>2023-10-08 21:08:51</t>
  </si>
  <si>
    <t>无法打开网页
装机地址：湖北省宜昌市夷陵区三斗坪镇中堡村中堡村三组68号周边</t>
  </si>
  <si>
    <t>GZ202310072201190553</t>
  </si>
  <si>
    <t>071700005494</t>
  </si>
  <si>
    <t>彭冬梅</t>
  </si>
  <si>
    <t>2023-10-08 20:36:19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</si>
  <si>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iptv无法使用，宽带也无法上网，要求安排师傅上门维修，尽快处理并回复</t>
  </si>
  <si>
    <t>GZ202310072101140123</t>
  </si>
  <si>
    <t>071701078349</t>
  </si>
  <si>
    <t>戴月波</t>
  </si>
  <si>
    <t>2023-10-08 09:11:59</t>
  </si>
  <si>
    <t xml:space="preserve">071701078349命中精准预判服务场景:[65岁以上老人]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13687170946
071701078349
湖北省宜昌市西陵区窑湾街道东山村体育场路香樟里6栋1单元10层1004
机顶盒看不了电视，重启无效，请尽快联系维修
</t>
  </si>
  <si>
    <t>GZ202310072055510075</t>
  </si>
  <si>
    <t>071700034962</t>
  </si>
  <si>
    <t>陈立华</t>
  </si>
  <si>
    <t>2023-10-08 10:16:15</t>
  </si>
  <si>
    <t>102002CBSS状态正常，AAA状态异常
装机地址：湖北省宜昌市伍家岗区伍家岗街道办白马山社区东艳路东辰心语A5栋2单元21楼2104</t>
  </si>
  <si>
    <t>GZ202310072054390065</t>
  </si>
  <si>
    <t>071700179202</t>
  </si>
  <si>
    <t>杨宁</t>
  </si>
  <si>
    <t>2023-10-08 20:39:52</t>
  </si>
  <si>
    <t>宽带报障-网页打不开
装机地址：湖北省宜昌市枝江市马家店街道熊家窑社区阳光商厦左栋周边</t>
  </si>
  <si>
    <t>GZ202310072053120051</t>
  </si>
  <si>
    <t>071700174539</t>
  </si>
  <si>
    <t>金磊</t>
  </si>
  <si>
    <t>2023-10-08 18:15:58</t>
  </si>
  <si>
    <t>#2022重保客户##2022重保客户#301001光猫收发光功率异常
装机地址：湖北省宜昌市枝江市马家店镇马店路片区北山宿舍1栋1单元4楼402</t>
  </si>
  <si>
    <t>GZ202310072015402182</t>
  </si>
  <si>
    <t>071700839228</t>
  </si>
  <si>
    <t>魏宇</t>
  </si>
  <si>
    <t>2023-10-08 14:16:11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</si>
  <si>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:用户来电反映宽带不能上网，光猫闪红灯，请处理并回复！</t>
  </si>
  <si>
    <t>GZ202310072009232121</t>
  </si>
  <si>
    <t>071703138211</t>
  </si>
  <si>
    <t>胡媛</t>
  </si>
  <si>
    <t>2023-10-08 10:28:29</t>
  </si>
  <si>
    <t>302004光猫与签约速率不匹配（端业不匹配）
装机地址：湖北省宜昌市枝江市马家店街道五柳树社区五星建材市场片区建材市场西路28号1栋周边</t>
  </si>
  <si>
    <t>GZ202310072006112072</t>
  </si>
  <si>
    <t>071700373723</t>
  </si>
  <si>
    <t>贾方程</t>
  </si>
  <si>
    <t>2023-10-08 13:34:07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</si>
  <si>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</t>
  </si>
  <si>
    <t>GZ202310071956481970</t>
  </si>
  <si>
    <t>071701000501</t>
  </si>
  <si>
    <t>温曙光</t>
  </si>
  <si>
    <t>2023-10-08 15:53:27</t>
  </si>
  <si>
    <t>客户使用手厅一键诊断功能进行宽带故障诊断，诊断结果，故障描述：宽带无法上网
装机地址：湖北省宜昌市西陵区葛洲坝街道办石子岭社区葛洲坝合作有线宽带专用</t>
  </si>
  <si>
    <t>GZ202310071937131784</t>
  </si>
  <si>
    <t>071701004279</t>
  </si>
  <si>
    <t>王茹君</t>
  </si>
  <si>
    <t>2023-10-08 14:20:45</t>
  </si>
  <si>
    <t>GZ202310071934421755</t>
  </si>
  <si>
    <t>15902638861</t>
  </si>
  <si>
    <t>2023-10-08 17:57:56</t>
  </si>
  <si>
    <t>判断省分:一屏清无资料用户
用户归属地:
:宽带
宽带:
获取基本信息:
:是
:无法上网
:
设置参数:
获取诊断信息:诊断信息空
诊断信息查询为空:
用户表示宽带无法使用，反复确认无法提供账号和身份证号码查询，强烈要求师傅上门处理</t>
  </si>
  <si>
    <t>GZ202310071926381659</t>
  </si>
  <si>
    <t>071700759835</t>
  </si>
  <si>
    <t>安雨莲</t>
  </si>
  <si>
    <t>2023-10-08 19:24:37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</si>
  <si>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:用户来电反映宽带不能上网，用户说光猫坏了，请处理并回复！</t>
  </si>
  <si>
    <t>GZ202310071915561563</t>
  </si>
  <si>
    <t>071700078343</t>
  </si>
  <si>
    <t>胡达文</t>
  </si>
  <si>
    <t>101004光猫断电离线
装机地址：湖北省宜昌市伍家区万寿桥工商所片区汉宜村4-230号1栋2单元周边</t>
  </si>
  <si>
    <t>GZ202310071901211393</t>
  </si>
  <si>
    <t>071700113889</t>
  </si>
  <si>
    <t>朱琳</t>
  </si>
  <si>
    <t>2023-10-08 13:50:42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</si>
  <si>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问题（现象）描述:宽带无法上网，频繁的出现这个情况，请尽快联系处理谢谢
故障时间:2023-10-07
服务状态是否正常:是
设备灯显示:红灯
错误代码:无
是否重启设备:已重启未恢复
用户要求:请加急，着急使用，谢谢，回电请联系：18671758127   </t>
  </si>
  <si>
    <t>GZ202310071857161336</t>
  </si>
  <si>
    <t>071701063203</t>
  </si>
  <si>
    <t>杨泉</t>
  </si>
  <si>
    <t>2023-10-08 14:22:03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</si>
  <si>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13986779292
071701063203
湖北省宜昌市西陵区学院街道尚书巷社区鼓楼社区得胜街80号
猫红灯，请尽快联系维修</t>
  </si>
  <si>
    <t>GZ202310071848491246</t>
  </si>
  <si>
    <t>071701075437</t>
  </si>
  <si>
    <t>覃梓涵</t>
  </si>
  <si>
    <t>2023-10-08 17:30:03</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</si>
  <si>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湖北省宜昌市西陵区窑湾街道茶庵社区茶庵小区4栋1单元3层105，宽带无法上网，多次重启无效，需要上门处理。</t>
  </si>
  <si>
    <t>GZ202310071848181237</t>
  </si>
  <si>
    <t>071703532389</t>
  </si>
  <si>
    <t>李强</t>
  </si>
  <si>
    <t>2023-10-08 21:30:20</t>
  </si>
  <si>
    <t>#重要客户#101004光猫断电离线
装机地址：湖北省宜昌市西陵区学院街道环城东路社区同心小区西陵一路30号2栋3单元2楼201</t>
  </si>
  <si>
    <t>GZ202310071846561226</t>
  </si>
  <si>
    <t>071700076367</t>
  </si>
  <si>
    <t>周先米</t>
  </si>
  <si>
    <t>2023-10-08 13:43:56</t>
  </si>
  <si>
    <t>#2022重保客户#301001光猫收发光功率异常
装机地址：湖北省宜昌市伍家区港窑路运河佳苑二期5栋1单元2楼202</t>
  </si>
  <si>
    <t>GZ202310071831091044</t>
  </si>
  <si>
    <t>071700306703</t>
  </si>
  <si>
    <t>刘奎</t>
  </si>
  <si>
    <t>2023-10-08 17:32:13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</si>
  <si>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用户表示宽带无法使用，需要公司尽快处理</t>
  </si>
  <si>
    <t>固网派送失败，自动退单,审核失败，重复查询不到工单ID，请联系系统管理员！</t>
  </si>
  <si>
    <t>GZ202310071817480899</t>
  </si>
  <si>
    <t>071700086270</t>
  </si>
  <si>
    <t>熊仁新</t>
  </si>
  <si>
    <t>2023-10-08 13:42:45</t>
  </si>
  <si>
    <t>101004光猫断电离线
装机地址：湖北省宜昌市西陵区云集街道白龙井社区军休所白龙井路15号14栋3单元5层501</t>
  </si>
  <si>
    <t>GZ202310071753420686</t>
  </si>
  <si>
    <t>071700062791</t>
  </si>
  <si>
    <t>张晓松</t>
  </si>
  <si>
    <t>2023-10-08 17:02:47</t>
  </si>
  <si>
    <t>302004光猫与签约速率不匹配（端业不匹配）
装机地址：湖北省宜昌市东山开发区城东大道三峡职院周转房1栋1单元13楼1301</t>
  </si>
  <si>
    <t>GZ202310071721580376</t>
  </si>
  <si>
    <t>071701006005</t>
  </si>
  <si>
    <t>付翱祥</t>
  </si>
  <si>
    <t>2023-10-08 08:35:24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</si>
  <si>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注册灯闪烁，要求明天下午五点之后上门维修</t>
  </si>
  <si>
    <t>GZ202310071718210361</t>
  </si>
  <si>
    <t>071700096491</t>
  </si>
  <si>
    <t>王晶</t>
  </si>
  <si>
    <t>2023-10-08 09:30:57</t>
  </si>
  <si>
    <t>101004光猫断电离线
装机地址：湖北省宜昌市西陵区体育场路西陵区英伦皇都13栋2单元5楼501</t>
  </si>
  <si>
    <t>GZ202310071637160093</t>
  </si>
  <si>
    <t>071700065067</t>
  </si>
  <si>
    <t>李戌名</t>
  </si>
  <si>
    <t>2023-10-08 13:06:22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</si>
  <si>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</si>
  <si>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GZ202310071556402278</t>
  </si>
  <si>
    <t>071701014178</t>
  </si>
  <si>
    <t>井文钢</t>
  </si>
  <si>
    <t>2023-10-08 10:13:54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</si>
  <si>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向用户解释后用户不认可:IPTV无法观看  需要专人上门维修</t>
  </si>
  <si>
    <t>GZ202310071426521516</t>
  </si>
  <si>
    <t>071703615990</t>
  </si>
  <si>
    <t>龚道明</t>
  </si>
  <si>
    <t>2023-10-08 20:54:10</t>
  </si>
  <si>
    <t xml:space="preserve">071703615990命中精准预判服务场景:[65岁以上老人]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</si>
  <si>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GZ202310071353141289</t>
  </si>
  <si>
    <t>071704060209</t>
  </si>
  <si>
    <t>宋义来</t>
  </si>
  <si>
    <t>2023-10-08 14:22:51</t>
  </si>
  <si>
    <t>无法打开网页
装机地址：湖北省宜昌市秭归县沙镇溪镇乐丰村乐峰村一组20号周边</t>
  </si>
  <si>
    <t>GZ202310071332531140</t>
  </si>
  <si>
    <t>071704242483</t>
  </si>
  <si>
    <t>郝平</t>
  </si>
  <si>
    <t>2023-10-08 11:38:41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</si>
  <si>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用户反映无法上网，刷新重启还是一样，希望尽快派师傅上门处理。</t>
  </si>
  <si>
    <t>GZ202310071259500914</t>
  </si>
  <si>
    <t>071700138151</t>
  </si>
  <si>
    <t>2023-10-08 18:29:54</t>
  </si>
  <si>
    <t>无法打开网页
装机地址：湖北省宜昌市枝江市迎宾大道77号棉纺生活区13栋2单元2层201</t>
  </si>
  <si>
    <t>GZ202310062217140159</t>
  </si>
  <si>
    <t>071703279153</t>
  </si>
  <si>
    <t>慕晓雨</t>
  </si>
  <si>
    <t>2023-10-08 14:19:32</t>
  </si>
  <si>
    <t>用不了校园网
装机地址：湖北省宜昌市西陵区云集街道体育场路社区体育场路31号三峡职业技术学院校园专用地址</t>
  </si>
  <si>
    <t>TS202310071036441099</t>
  </si>
  <si>
    <t>投诉工单（2021版）&gt;&gt;宽带&gt;&gt;【IPTV使用】IPTV&gt;&gt;IPTV无法观看</t>
  </si>
  <si>
    <t>15572746448</t>
  </si>
  <si>
    <t>2023-10-08 13:37:29</t>
  </si>
  <si>
    <r>
      <rPr>
        <sz val="11"/>
        <rFont val="宋体"/>
        <charset val="0"/>
      </rPr>
      <t xml:space="preserve">主办单位：湖北
客户类别：普通客户
10010是否打通：否
是否二次致电10015：是
是否联系：否
升级倾向：
号码归属省：湖北
SVIP等级：
1. 问题类型:IPTV;
2. 投诉类型:宽带网络问题;
3. 营业厅地址:;
4. 位置信息:;
5. 位置发生地:;
6. 投诉内容:电话转来转去，没人联系维修
7. 故障详情:
</t>
    </r>
    <r>
      <rPr>
        <sz val="11"/>
        <rFont val="Arial"/>
        <charset val="0"/>
      </rPr>
      <t xml:space="preserve">	</t>
    </r>
    <r>
      <rPr>
        <sz val="11"/>
        <rFont val="宋体"/>
        <charset val="0"/>
      </rPr>
      <t xml:space="preserve">故障现象: IPTV无法观看
</t>
    </r>
    <r>
      <rPr>
        <sz val="11"/>
        <rFont val="Arial"/>
        <charset val="0"/>
      </rPr>
      <t xml:space="preserve">	</t>
    </r>
    <r>
      <rPr>
        <sz val="11"/>
        <rFont val="宋体"/>
        <charset val="0"/>
      </rPr>
      <t>故障发生时间: 2023-10-07 06:34</t>
    </r>
  </si>
  <si>
    <t>固网质量：湖北省宜昌市西陵区葛洲坝振平路31-111 AA.①客户基本资料：业务号码：15572746448、客户姓名：李明英、套餐情况：幸福家家乐19元套餐；客户反映电视看不了的问题； 
②首次联系客户时间：2023-10-07 14:12:00
③投诉核查处理情况：收到贵部转办，我司立即组织核查，经核实，联系用户表示无需安排人员维修，表示自行到厅退订IPTV业务，已无疑问，满意； 
④答复客户时间及客户满意度评价：根据上述核实情况，我司于2023-10-07 14:12:00联系客户满意，回单人：胡春燕、联系方式：07176921001
⑤投诉核查关联材料：无。"</t>
  </si>
  <si>
    <t>GZ202310062012011858</t>
  </si>
  <si>
    <t>071703238959</t>
  </si>
  <si>
    <t>章雅萌</t>
  </si>
  <si>
    <t>2023-10-08 17:12:44</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</si>
  <si>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装机地址：湖北省宜昌市伍家岗区宝塔河街道合益路社区合益路民益家园7栋4单元4层402</t>
  </si>
  <si>
    <t>GZ202310061932381527</t>
  </si>
  <si>
    <t>071700060943</t>
  </si>
  <si>
    <t>徐军</t>
  </si>
  <si>
    <t>2023-10-08 20:14:31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</si>
  <si>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表示线断了，尽快安排师傅上门处理并回复</t>
  </si>
  <si>
    <t>TS202310010944387300</t>
  </si>
  <si>
    <t>071701018157</t>
  </si>
  <si>
    <t>胡小雨</t>
  </si>
  <si>
    <t>2023-10-08 10:14:36</t>
  </si>
  <si>
    <t>22年Q3Q4重点客户用户来电反映宽带所有的灯都不亮，按照一键诊断排障不接受，表示家里网速不达标刚好换个新光猫，请跟进，谢谢！</t>
  </si>
  <si>
    <t>固网质量：湖北省宜昌市夷陵区龙泉镇土峡路钟家畈村4组26号周边AA.用户反映宽带故障问题，联系客户给已恢复，已能正常使用，满意。</t>
  </si>
  <si>
    <t>GZ202310061916461360</t>
  </si>
  <si>
    <t>071700091304</t>
  </si>
  <si>
    <t>黄海淋</t>
  </si>
  <si>
    <t>2023-10-08 12:49:24</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</si>
  <si>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:光猫设备Los亮红灯，账号离线，请尽快上门处理</t>
  </si>
  <si>
    <t>TS202309300848102196</t>
  </si>
  <si>
    <t>投诉工单（2021版）&gt;&gt;融合&gt;&gt;【IPTV使用】IPTV&gt;&gt;IPTV无法观看</t>
  </si>
  <si>
    <t>071700111467</t>
  </si>
  <si>
    <t>袁清华</t>
  </si>
  <si>
    <t>2023-10-08 09:52:50</t>
  </si>
  <si>
    <t xml:space="preserve">
高级模板内容：
投诉问题描述:IPTV无法观看
宽带账号:071700111467
故障时间:2023-09-30
故障地址:湖北省宜昌市枝江市马家店街道双寿桥社区东湖大道龙鑫广场1栋1单元1层5号
是否重启设备:已重启 
用户要求:要求安排师傅上门检测</t>
  </si>
  <si>
    <t>固网质量：湖北省宜昌市枝江市马家店街道双寿桥社区东湖大道龙鑫广场1栋1单元1层5号 AA.用户反映电视故障问题，经核实工作人员已上门处理恢复，用户满意。</t>
  </si>
  <si>
    <t>GZ202310061352361122</t>
  </si>
  <si>
    <t>071703708180</t>
  </si>
  <si>
    <t>袁松林</t>
  </si>
  <si>
    <t>2023-10-08 10:41:46</t>
  </si>
  <si>
    <t>宽带报障-宽带频繁掉线
装机地址：湖北省宜昌市夷陵区小溪塔街道东湖社区夷陵城区营服中心4G-CPE项目无资源地址</t>
  </si>
  <si>
    <t>GZ202310061154510011</t>
  </si>
  <si>
    <t>071700012754</t>
  </si>
  <si>
    <t>曹小强</t>
  </si>
  <si>
    <t>2023-10-08 16:48:41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</si>
  <si>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</si>
  <si>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GZ202310061151112468</t>
  </si>
  <si>
    <t>071704449175</t>
  </si>
  <si>
    <t>赵思源</t>
  </si>
  <si>
    <t>2023-10-08 10:25:59</t>
  </si>
  <si>
    <t>客户使用手厅一键诊断功能进行宽带故障诊断，诊断结果：1、请致电10010客服热线，为您进一步核查。给您带来的不便，敬请谅解。，故障描述：手机网络只有4G，上网卡顿速度慢
装机地址：湖北省宜昌市点军区桥边镇偏岩村三峡大学科技学院江南校区专项地址</t>
  </si>
  <si>
    <t>GZ202310060933241027</t>
  </si>
  <si>
    <t>071700659360</t>
  </si>
  <si>
    <t>周立斌</t>
  </si>
  <si>
    <t>2023-10-08 14:37:21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</si>
  <si>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:光猫闪红灯，请安排师傅上门核实处理并回复 </t>
  </si>
  <si>
    <t>GZ202310051940391474</t>
  </si>
  <si>
    <t>071704577536</t>
  </si>
  <si>
    <t>杜维</t>
  </si>
  <si>
    <t>2023-10-08 13:17:52</t>
  </si>
  <si>
    <t>302002局方OLT设备收光功率异常。
装机地址：湖北省宜昌市秭归县茅坪镇橘颂社区丹阳路丽晶城1栋1单元9楼901</t>
  </si>
  <si>
    <t>GZ202310051923021358</t>
  </si>
  <si>
    <t>071700306750</t>
  </si>
  <si>
    <t>杜支炎</t>
  </si>
  <si>
    <t>2023-10-08 17:45:37</t>
  </si>
  <si>
    <t>宽带报障-MODEM故障
装机地址：湖北省宜昌市夷陵区夷陵雾渡河营服中心4G-CPE项目卡155-8795-1974卡</t>
  </si>
  <si>
    <t>GZ202310051824040895</t>
  </si>
  <si>
    <t>071700636234</t>
  </si>
  <si>
    <t>邓芳</t>
  </si>
  <si>
    <t>2023-10-08 12:10:48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</si>
  <si>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问题（现象）描述:电视播放经常卡顿，网络可以正常使用
故障时间:2023-10-05
宽带是否安装IPTV:是
宽带是否可正常上网:是
是否重启设备:已重启未恢复
装机地址:湖北省宜昌市秭归县茅坪镇金缸城村金鼎豪庭11栋2单元5层501</t>
  </si>
  <si>
    <t>GZ202310041709060740</t>
  </si>
  <si>
    <t>071700576044</t>
  </si>
  <si>
    <t>王文州</t>
  </si>
  <si>
    <t>2023-10-08 15:57:25</t>
  </si>
  <si>
    <t>用户反馈宽带无法上网，要求核实处理</t>
  </si>
  <si>
    <t>GZ202310040937102170</t>
  </si>
  <si>
    <t>071700607156</t>
  </si>
  <si>
    <t>杜国芬</t>
  </si>
  <si>
    <t>2023-10-08 14:08:12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</si>
  <si>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用户表示宽带无法使用，要求师傅上门维修，请尽快处理并回复</t>
  </si>
  <si>
    <t>GZ202310032043370709</t>
  </si>
  <si>
    <t>071703893944</t>
  </si>
  <si>
    <t>2023-10-08 17:22:44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</si>
  <si>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t>
  </si>
  <si>
    <t>GZ202310032027390631</t>
  </si>
  <si>
    <t>071703316857</t>
  </si>
  <si>
    <t>杨志刚</t>
  </si>
  <si>
    <t>2023-10-08 16:50:21</t>
  </si>
  <si>
    <t>网速过慢
装机地址：湖北省宜昌市夷陵区小溪塔街道东湖社区夷陵城区营服中心4G-CPE项目无资源地址</t>
  </si>
  <si>
    <t>GZ202310031741051980</t>
  </si>
  <si>
    <t>071700674683</t>
  </si>
  <si>
    <t>王功德</t>
  </si>
  <si>
    <t>2023-10-08 17:03:44</t>
  </si>
  <si>
    <t>302004光猫与签约速率不匹配（端业不匹配）
装机地址：湖北省宜昌市秭归县沙镇溪集镇长岭路12号私房周边</t>
  </si>
  <si>
    <t>GZ202310031323200243</t>
  </si>
  <si>
    <t>071700744322</t>
  </si>
  <si>
    <t>袁书宝</t>
  </si>
  <si>
    <t>2023-10-08 17:51:47</t>
  </si>
  <si>
    <t>#2022重保客户#无网络，显示DNS服务器可能不可用
装机地址：湖北省宜昌市兴山县兴山城区公众营销网格4G-CPE项目无资源地址</t>
  </si>
  <si>
    <t>GZ202310031235342366</t>
  </si>
  <si>
    <t>071700019512</t>
  </si>
  <si>
    <t>张小容</t>
  </si>
  <si>
    <t>2023-10-08 15:54:23</t>
  </si>
  <si>
    <t>客户使用手厅一键诊断功能进行宽带故障诊断，诊断结果：1、请致电10010客服热线，为您进一步核查。给您带来的不便，敬请谅解。，故障描述：宽带无法上网
装机地址：湖北省宜昌市西陵区宜昌联通CBSS项目专用CPE地址</t>
  </si>
  <si>
    <t>GZ202310030922190841</t>
  </si>
  <si>
    <t>071701011204</t>
  </si>
  <si>
    <t>谢艳鹏</t>
  </si>
  <si>
    <t>2023-10-08 17:38:45</t>
  </si>
  <si>
    <t>宽带报障-无法登陆
装机地址：湖北省宜昌市西陵区学院街道办东正街社区西陵一路13号宜昌联通公司全家享及缓装专用</t>
  </si>
  <si>
    <t>GZ202310022058322076</t>
  </si>
  <si>
    <t>071700694108</t>
  </si>
  <si>
    <t>2023-10-08 14:10:45</t>
  </si>
  <si>
    <t>宽带报障-网速慢
装机地址：湖北省宜昌市秭归县秭归乡镇营服中心4G-CPE项目卡155-4931-6764卡</t>
  </si>
  <si>
    <t>GZ202310021720380688</t>
  </si>
  <si>
    <t>071700110585</t>
  </si>
  <si>
    <t>周家华</t>
  </si>
  <si>
    <t>2023-10-08 09:02:10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</si>
  <si>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用户反馈宽带无法上网，联系师傅告知是外面的线被剪断了，表示需节后才能处理，但是用户无法等待，要求现在能安排处理</t>
  </si>
  <si>
    <t>GZ202310021304531411</t>
  </si>
  <si>
    <t>071703457930</t>
  </si>
  <si>
    <t>吕江海</t>
  </si>
  <si>
    <t>2023-10-08 16:26:39</t>
  </si>
  <si>
    <t>#2022重保客户#无法打开网页，无法连到手机
装机地址：湖北省宜昌市伍家岗区伍家(猇亭)营服中心4G-CPE项目无资源地址</t>
  </si>
  <si>
    <t>GZ202310020920251921</t>
  </si>
  <si>
    <t>071700680024</t>
  </si>
  <si>
    <t>颜士见</t>
  </si>
  <si>
    <t>2023-10-08 16:33:05</t>
  </si>
  <si>
    <t xml:space="preserve">[65岁以上老人]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FTTB设备是否正常:无异常;
:
高级模板内容：
问题（现象）描述:用户来电反映宽带从（具体时间10.2）开始（无法上网/网速慢/上网掉线），错误代码（无/具体代码），设备灯显示（红灯/正常），已建议用户重启设备（已重启未恢复/不配合），用户要求尽快上门处理。装机地址（必填湖北省宜昌市秭归县梅家河乡鲁家湾村秭归乡镇营服中心4G-CPE项目无资源地址）联系电话（必填13117287112   ）
故障时间:2023-10-02
服务状态是否正常:是
设备灯显示:红灯
错误代码:/
是否重启设备:已重启未恢复
用户要求:加急 用户要求尽快上门处理  谢谢</t>
  </si>
  <si>
    <t>GZ202310012012270438</t>
  </si>
  <si>
    <t>071700080104</t>
  </si>
  <si>
    <t>何韩英</t>
  </si>
  <si>
    <t>2023-10-08 15:54:55</t>
  </si>
  <si>
    <t>102002CBSS状态正常，AAA状态异常
装机地址：湖北省宜昌市西陵区宜昌联通CBSS项目专用CPE地址</t>
  </si>
  <si>
    <t>GZ202310011725481725</t>
  </si>
  <si>
    <t>071700302712</t>
  </si>
  <si>
    <t>吴建平</t>
  </si>
  <si>
    <t>2023-10-08 15:51:54</t>
  </si>
  <si>
    <t>无法打开网页
装机地址：湖北省宜昌市夷陵区夷陵城区营服中心4G-CPE项目无资源地址</t>
  </si>
  <si>
    <t>GZ202310011701421552</t>
  </si>
  <si>
    <t>071700345954</t>
  </si>
  <si>
    <t>宋明香</t>
  </si>
  <si>
    <t>2023-10-08 17:14:01</t>
  </si>
  <si>
    <t>宽带报障-无法登陆
装机地址：湖北省宜昌市夷陵区夷陵城区营服中心4G-CPE项目新号码池</t>
  </si>
  <si>
    <t>GZ202310011611531210</t>
  </si>
  <si>
    <t>071700631046</t>
  </si>
  <si>
    <t>王祖新</t>
  </si>
  <si>
    <t>2023-10-08 17:00:37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</si>
  <si>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已经刷新重启无法恢复上网，请尽快处理并回复</t>
  </si>
  <si>
    <t>GZ202310011535450953</t>
  </si>
  <si>
    <t>071700044985</t>
  </si>
  <si>
    <t>熊淑苹</t>
  </si>
  <si>
    <t>2023-10-08 17:46:09</t>
  </si>
  <si>
    <t>宽带报障-网页打不开
装机地址：湖北省宜昌市西陵区宜昌联通CBSS项目专用CPE地址</t>
  </si>
  <si>
    <t>GZ202309301856560664</t>
  </si>
  <si>
    <t>071700362495</t>
  </si>
  <si>
    <t>王宗志</t>
  </si>
  <si>
    <t>2023-10-08 17:05:09</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</si>
  <si>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FTTB设备是否正常:无异常;
:网速慢 需要专人处理测速</t>
  </si>
  <si>
    <t>GZ202309291749410237</t>
  </si>
  <si>
    <t>071700690367</t>
  </si>
  <si>
    <t>宋秀梅</t>
  </si>
  <si>
    <t>2023-10-08 17:24:09</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</si>
  <si>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问题（现象）描述:用户称宽带无法使用，已经一个多月了，不止自己一家，周边联通用户的网络都无法使用
故障时间:2023-09-01
服务状态是否正常:是
设备灯显示:红灯
错误代码:/
是否重启设备:已重启未恢复
用户要求:用户要求尽快恢复网络使用，要是不给恢复，就给自己退钱</t>
  </si>
  <si>
    <t>GZ202309291340570815</t>
  </si>
  <si>
    <t>071700536322</t>
  </si>
  <si>
    <t>高光绪</t>
  </si>
  <si>
    <t>2023-10-08 17:04:33</t>
  </si>
  <si>
    <t>071700536322命中精准预判服务场景:[65岁以上老人]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用户反映宽带无法使用，刷新无效，要求尽快上门处理。</t>
  </si>
  <si>
    <t>GZ202309291203272467</t>
  </si>
  <si>
    <t>071700009693</t>
  </si>
  <si>
    <t>2023-10-08 15:54:41</t>
  </si>
  <si>
    <t>GZ202309271441581407</t>
  </si>
  <si>
    <t>071700204962</t>
  </si>
  <si>
    <t>孔凡全</t>
  </si>
  <si>
    <t>2023-10-08 10:51:06</t>
  </si>
  <si>
    <t xml:space="preserve">071700204962命中精准预判服务场景:[65岁以上老人]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:用户CPE无法使用，要求师傅上门处理</t>
  </si>
  <si>
    <t>GZ202309271413101185</t>
  </si>
  <si>
    <t>071700212058</t>
  </si>
  <si>
    <t>杨大全</t>
  </si>
  <si>
    <t>2023-10-08 13:15:32</t>
  </si>
  <si>
    <t>301001光猫收发光功率异常
装机地址：湖北省宜昌市宜都市聂家河镇邓家桥村邓家桥村1组28号周边</t>
  </si>
  <si>
    <t>GZ202309271223370434</t>
  </si>
  <si>
    <t>071700060255</t>
  </si>
  <si>
    <t>韩云</t>
  </si>
  <si>
    <t xml:space="preserve">判断省分:湖北
获取入参:传入参数
是否本省:历史工单:有历史记录
:不存在
判断用户是否有缴费开机记录:无缴费开机记录
:是
用户归属地:
:宽带
宽带:
获取基本信息:
:是
:频繁掉线
:
设置参数:
获取诊断信息:
:其他异常显示
:否
:不同意或清在线仍不行
:生成工单
设置工单参数:
宽带是否有欠费及账号是否异常:无异常;
FTTB设备是否正常:无异常;
:网络卡顿频繁掉线，刷新无效，要求加急，强烈要求师傅尽快上门处理并电话回复</t>
  </si>
  <si>
    <t>GZ202309270700460741</t>
  </si>
  <si>
    <t>071704555572</t>
  </si>
  <si>
    <t>王运雄</t>
  </si>
  <si>
    <t>2023-10-08 17:48:13</t>
  </si>
  <si>
    <t>把光猫改成桥接模式，之前装机师傅说不会，还是重新派个人来弄一下吧
装机地址：湖北省宜昌市枝江市七星台镇赵楼子村赵楼子村四组12号周边</t>
  </si>
  <si>
    <t>GZ202309261658190350</t>
  </si>
  <si>
    <t>071700284221</t>
  </si>
  <si>
    <t>2023-10-08 16:56:11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</si>
  <si>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
湖北省宜昌市 宜都市 枝城 镇 洋津畈村3组，cpe无法使用，重启无效，请尽快处理并回复</t>
  </si>
  <si>
    <t>GZ202309181942280661</t>
  </si>
  <si>
    <t>071700600132</t>
  </si>
  <si>
    <t>宋秀国</t>
  </si>
  <si>
    <t>2023-10-08 11:49:32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</si>
  <si>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猫红灯</t>
  </si>
  <si>
    <t>ZX202310081030310988</t>
  </si>
  <si>
    <t>13100781994</t>
  </si>
  <si>
    <t>李若男</t>
  </si>
  <si>
    <t>2023-10-08 16:04:51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</si>
  <si>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33:415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投诉问题描述:客户反馈已经在营业厅登记认证，对解释不认可，要求我方核实处理。
用户状态为: 局方停机
停机原因:集团鹰眼监测诈骗停机（异常换机）：首次关停可携带本人有效证件、本机号卡到就归属营厅核验签署承诺书复机一次
前台是否按流程解释:是
用户要求:客户要求今天给自己复机。
第二联系电话:18671734552</t>
  </si>
  <si>
    <t>ZX202310071207300530</t>
  </si>
  <si>
    <t>13207224685</t>
  </si>
  <si>
    <t>杨泽珍</t>
  </si>
  <si>
    <t>2023-10-08 09:04:26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</si>
  <si>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38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投诉问题描述:用户来电表示本机号是老年人在用，不方便前往营业厅复机，前台解释无效，用户情绪激动，烦请后台协助处理
用户状态为:局方停机
停机原因:集团鹰眼风险IMEI扩展模型停机：首次关停可携带本人有效证件、本机号卡到归属地自营厅核验签署承诺书复机一次
前台是否按流程解释:是
用户要求:要求线上
第二联系电话:15726736001</t>
  </si>
  <si>
    <t>ZX202310071348071285</t>
  </si>
  <si>
    <t>15629371986</t>
  </si>
  <si>
    <t>袁训墙</t>
  </si>
  <si>
    <t>2023-10-08 09:18:05</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</si>
  <si>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13: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投诉问题描述:用户反映今天已经到联通营业厅去复机了，一直没有开机，用户表示特别着急使用，需要工作
用户状态为: 局方停机
停机原因:集团鹰眼诈骗-图数据库通联模型：首次关停可携带本人有效证件到号码归属地自营厅核验签署法律风险告知书复机一次.
前台是否按流程解释:是
用户要求:要求加急复机！
第二联系电话:19971899573</t>
  </si>
  <si>
    <t>ZX202310062104010539</t>
  </si>
  <si>
    <t>18694092030</t>
  </si>
  <si>
    <t>梁睿</t>
  </si>
  <si>
    <t>2023-10-08 13:15:05</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</si>
  <si>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 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投诉问题描述:机主本人未使用，他人身份证办理的，解释不认可，要求线上解决，请核实，谢谢
用户状态为:局方半停
停机原因:本地异常号卡语音半停
前台是否按流程解释:是
用户要求:要求复机
第二联系电话:18694092030</t>
  </si>
  <si>
    <t>号码关停：本地异常号卡语音半停AA。用户反映号码关停问题，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</si>
  <si>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ZX202310081127521605</t>
  </si>
  <si>
    <t>15587953117</t>
  </si>
  <si>
    <t>佘钊</t>
  </si>
  <si>
    <t>2023-10-08 14:10:38</t>
  </si>
  <si>
    <t xml:space="preserve">:不认可
判断省分:湖北
node_134:
获取入参:
node_180:
判断局方停机状态:
:
node_223::关停原因：鹰眼骚扰语音半停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-08 11:16:005、复通指引:复机渠道：中国联通APP、线下营业厅、热线10010，原则上复机1次。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3、首次复机可通过热线10010复机，用户提供机主全名、机主身份证号码、修改后验证服务密码后予以复机。6、信安近60天复机次数:3--&gt;系统判断的原因分类是否明确:
高级模板内容：
投诉问题描述:用户对停机不认可，已多次停机，要求线上复机，不愿到厅，请协助处理谢谢！
用户状态为: 局方半停
停机原因:本地异常号卡语音半停（机主停机之日起30天内在中国联通APP进行自助复通，如逾期需前往营业厅办理，原则复机一次）
前台是否按流程解释:是
用户要求:用户对停机不认可，已多次停机，要求线上复机，不愿到厅，请协助处理谢谢！
第二联系电话:不愿提供</t>
  </si>
  <si>
    <t>号码关停：本地异常号卡语音半停AA。用户反映局方停机问题，经核实，根据相关要求进行关停处理，本月已频繁停机，建议用户近期停止频繁外呼，避免再次停机。本次出于服务角度，已开机。致电未接，已短信答复，如有疑问可在工作时间（08:30-12:00；14:00-17:30）联系07176921001、13032700872宜昌客服。如用户咨询，请前台10010话务中心代为解释，谢谢。</t>
  </si>
  <si>
    <t>ZX202310081354240249</t>
  </si>
  <si>
    <t>13217177159</t>
  </si>
  <si>
    <t>李玉洁</t>
  </si>
  <si>
    <t>2023-10-08 14:39:58</t>
  </si>
  <si>
    <t xml:space="preserve">
高级模板内容：
投诉问题描述:用户局方半停，用户无法收到在APP上无法复机，不愿前往营业厅
用户状态为: 局方半停
停机原因:断卡2.0-湖北30天及以上睡眠卡风险用户打标第二批（公众市场三无静默）
前台是否按流程解释:是
用户要求:线上复机
第二联系电话:16671737633</t>
  </si>
  <si>
    <t>号码关停：断卡2.0-湖北30天及以上睡眠卡风险用户打标第二批AA。用户反映号码停机问题，经核实因客户号码风险关停，线上无权限办理开机，建议客户通过手厅办理二次实人或到营业厅申请复机，因多次未联系上客户，如有疑问可在工作时间（08:30-12:00；14:00-17:30）致电我司宜昌联通13032700872</t>
  </si>
  <si>
    <t>ZX202310071634400572</t>
  </si>
  <si>
    <t>18572396194</t>
  </si>
  <si>
    <t>樊铭杰</t>
  </si>
  <si>
    <t>2023-10-08 17:21:17</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</si>
  <si>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-08-21 05:59:065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投诉问题描述:用户来电要销户  无法去营业厅
用户状态为:局方停机
停机原因:集团鹰眼监测诈骗停机（异常换机）：首次关停可携带本人有效证件、本机号卡到归属地自营厅核验签署承诺书复机一次
前台是否按流程解释:是
用户要求:立即处理
第二联系电话:18532272007</t>
  </si>
  <si>
    <t>号码关停：集团鹰眼监测诈骗停机（异常换机）AA。用户反映局方停机问题，经核实，根据相关要求进行关停处理，已核实用户资料成功办理注销，满意。</t>
  </si>
  <si>
    <t>ZX202310071614010334</t>
  </si>
  <si>
    <t>13040982331</t>
  </si>
  <si>
    <t>曾川</t>
  </si>
  <si>
    <t>2023-10-08 11:59:46</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</si>
  <si>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425、复通指引:复机渠道：线下营业厅。用户本人可持身份证原件，原SIM号卡，到号卡归属地联通自有实体营业厅完成实人认证，签署安全承诺书后可办理复机，只能复机一次，若再次被关停，则不予复机。6、信安近60天复机次数:4--&gt;系统判断的原因分类是否明确:
高级模板内容：
投诉问题描述:局方停机
用户状态为:局方停机
停机原因:集团鹰眼静默突增模型：首次关停可携带本人有效证件、本机号卡到归属地自营厅核验签署承诺书复机一次
前台是否按流程解释:是
用户要求:要求线上复通，不愿意去营业厅
第二联系电话:15507595292</t>
  </si>
  <si>
    <t>号码关停：集团鹰眼静默突增模型AA。用户反映号码关停问题，经核实，客户号码因集团鹰眼静默突增模型，根据相关要求进行关停处理。可请客户回传以下资料：身份证正、反面照，小卡号，开机承诺函、工作证明、营业执照复印件，至我司微信13032700872，审核通过后办理开机。如该号码再次被举报则永久关停，满意.</t>
  </si>
  <si>
    <t>ZX202310062031070441</t>
  </si>
  <si>
    <t>18674278281</t>
  </si>
  <si>
    <t>王佳宝</t>
  </si>
  <si>
    <t>2023-10-08 19:02:09</t>
  </si>
  <si>
    <t xml:space="preserve">:不认可
判断省分:湖北
node_134:
获取入参:
node_180:
判断局方停机状态:
:
node_223::其他原因
判断地市:其他地市
:不认可
局方停机/复通历史记录：1、停机模型:2、停机原因:集团鹰眼诈骗-图数据库通联模型：首次关停可携带本人有效证件到号码归属地自营厅核验签署法律风险告知书复机一次.3、解释口径:4、停机时间:2023-10-06 18:23:205、复通指引:6、信安近60天复机次数:--&gt;系统判断的原因分类是否明确:
高级模板内容：
投诉问题描述:对局方停机不认可
用户状态为: 局方停机
停机原因:集团鹰眼诈骗-图数据库通联模型：首次关停可携带本人有效证件到号码归属地自营厅核验签署法律风险告知书复机一次.
前台是否按流程解释:是
用户要求:要求在线开机
第二联系电话:18674278281</t>
  </si>
  <si>
    <t>号码关停：集团鹰眼诈骗-图数据库通联模型AA。用户反映号码停机问题，经核实，客户号码因集团鹰眼诈骗-图数据库通联模型停机，根据相关要求进行关停处理，查询号码现已是销户状态，无法联系上客户，如用户咨询，请前台10010话务中心代为解释，谢谢</t>
  </si>
  <si>
    <t>ZX202310061612461429</t>
  </si>
  <si>
    <t>13207227946</t>
  </si>
  <si>
    <t>高阳</t>
  </si>
  <si>
    <t>2023-10-08 13:38:15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</si>
  <si>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-10 10:29:415、复通指引:复机渠道：中国联通APP、线下营业厅，原则上复机1次。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投诉问题描述:用户来电要复机 但是APP认证认证  不方便去营业厅  在异地  请处理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</si>
  <si>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经核实客户号码因本地异常号卡语音半停，根据相关要求进行关停处理。请客户通过手厅操作自助复通，或前往异地自营厅操作真实身份认证后回传以下资料：身份证正、反面照，手持证件正面照及开机承诺函至13032700872微信号，审核通过后办理开机。满意</t>
  </si>
  <si>
    <t>ZX202310081552201405</t>
  </si>
  <si>
    <t>咨询工单（2021版）&gt;&gt;业务规则&gt;&gt;实名制</t>
  </si>
  <si>
    <t>13277254067</t>
  </si>
  <si>
    <t>高筠东</t>
  </si>
  <si>
    <t>2023-10-08 17:30:21</t>
  </si>
  <si>
    <t xml:space="preserve">:不认可
判断省分:湖北
node_134:
获取入参:
node_180:
判断局方停机状态:非实名停机
:
判定是否二代身份证入网/是否为移网号码::不认可/办理失败
:本地
:不认可
:不认可
:仅咨询实名制问题
:
高级模板内容：
投诉问题描述:用户称收不到验证码 无法在手厅实名补登记 不愿意去营业厅 要求我方处理 
用户状态为: 非实名停机
停机原因: 非实名停机
前台是否按流程解释:是
用户要求:开机
第二联系电话:15141919107</t>
  </si>
  <si>
    <t>号码关停：其他+签名不合规AA。用户反映号码停机，经核实，号码全停导致无法办理实名认证，已请其回传一张照片：签名不合规告知书+身份证正面+SIM卡正面照至1141365830@qq.com宜昌联通邮箱，审核通过后为用户办理开机。满意。</t>
  </si>
  <si>
    <t>ZX202310080909140226</t>
  </si>
  <si>
    <t>17671929919</t>
  </si>
  <si>
    <t>邓玉娜</t>
  </si>
  <si>
    <t>2023-10-08 19:52:20</t>
  </si>
  <si>
    <t xml:space="preserve">:不认可
判断省分:湖北
node_134:
获取入参:
node_180:
判断局方停机状态:
:
node_223::其他
判断是否局方停机:
:无
:大于7/30天
:不认可
局方停机/复通历史记录：1、停机模型:2、停机原因:新入网未正常使用半停（机主停机之日起7天内手厅自助复通，如逾期需前往营业厅办理，原则复机一次）3、解释口径:4、停机时间:2021-12-20 10:15:275、复通指引:6、信安近60天复机次数:--&gt;系统判断的原因分类是否明确:
高级模板内容：
投诉问题描述:局方半停要求在线复机，联通APP操作不了，目前人不在归属地，请协助，谢谢
用户状态为:局方半停
停机原因:新入网未正常使用半停（机主停机之日起7天内手厅自助复通，如逾期需前往营业厅办理，原则复机一次）
前台是否按流程解释:是
用户要求:局方半停要求在线复机，联通APP操作不了，目前人不在归属地，请协助，谢谢
第二联系电话:17683970629</t>
  </si>
  <si>
    <t>号码关停：新入网未正常使用半停，用户反映号码停机问题，经核实，客户号码因 新入网未正常使用半停 而局方停机，根据相关要求进行关停处理。已请其回传以下资料：身份证正、反面照，及风险告知书至13032700872微信号，审核通过后为用户办理开机。用户表示知晓。</t>
  </si>
  <si>
    <t>ZX202310070935281337</t>
  </si>
  <si>
    <t>18671703655</t>
  </si>
  <si>
    <t>2023-10-08 19:03:53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</si>
  <si>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13:28:455、复通指引:复机渠道：中国联通APP、线下营业厅、热线10010，原则上复机1次。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投诉问题描述:无故被停机不接受
用户状态为:局方半停
停机原因:新入网未正常使用半停（机主停机之日起30天内手厅自助复通，如逾期前往营业厅办理，原则复机一次）
前台是否按流程解释:是
用户要求:如果后台不给自己开通就要起诉我们公司，前台多次安抚解释告知复机流程，客户不接受，要求后台直接
第二联系电话:无法提供第二联系号码</t>
  </si>
  <si>
    <t>号码关停：新入网未正常使用半停AA。用户反映号码停机，经核实，用户号码因新入网未正常使用半停而局方停机，根据相关要求进行关停处理。已请其回传以下资料：身份证正、反面照，及风险告知书至13032700872微信号，审核通过后为用户办理开机。用户表示知晓。</t>
  </si>
  <si>
    <t>TS202309021507430531</t>
  </si>
  <si>
    <t>15672502650</t>
  </si>
  <si>
    <t>贺小凤</t>
  </si>
  <si>
    <t>2023-10-08 14:45:45</t>
  </si>
  <si>
    <t>主办单位：湖北
客户类别：普通客户
10010是否打通：是
是否二次致电10015：是
是否联系：是
升级倾向：消费者协会
号码归属省：湖北
SVIP等级：
预处理名称：局方停机:-&amp;gt;
1、停机模型:
2、停机原因:断卡2.0-湖北30天及以上睡眠卡风险用户打标第二批（公众市场三无静默）
3、解释口径:
4、停机时间:2023-06-07 10:14:45
5、复通指引:
6、信安近60天复机次数:
用户停机类型:其他关停类-&amp;gt;:下一步=&amp;gt;
用户联系方式：17620995710
备注:
用户来电对号码停机不认可，表示反映当地一直无人回复处理，不认可，要求在15:00前回复处理，未回复投诉12315，请协助处理</t>
  </si>
  <si>
    <t>号码关停：断卡2.0-湖北30天及以上睡眠卡风险用户打标第二批（公众市场三无静默）AA
①客户基本资料：业务号码：15672502650、客户姓名：贺小凤、套餐情况：联通王卡；客户反映号码关停的问题； 
②首次联系客户时间：2023-09-02 15:27:37
③投诉核查处理情况：收到贵部转办，我司立即组织核查，经核实用户号码因断卡2.0-湖北30天及以上睡眠卡风险用户打标第二批（公众市场三无静默），风险关停，可通过中国联通APP--服务--办理--二次实人认证，且上传的证件照片不可压边、不可缺角、不可模糊反光，人脸采集视频录制不可戴帽子、不可戴口罩，现已审核通过开机，因多次未联系上客户，我司核实情况处理，如有疑问可在工作时间（08:30-12:00；14:00-17:30）致电我司宜昌联通13032700872
④答复客户时间及客户满意度评价：根据上述核实情况，我司于2023-09-03 16:06:38/2023-09-03 17:16:31/2023-09-03 18:29:22多次联系用户无人接听，回单人：潘娥、联系方式：07176921001
⑤投诉核查关联材料：无</t>
  </si>
  <si>
    <t>TS202310071200411094</t>
  </si>
  <si>
    <t>15697203815</t>
  </si>
  <si>
    <t>郭德荣</t>
  </si>
  <si>
    <t>2023-10-08 10:07:27</t>
  </si>
  <si>
    <t xml:space="preserve">
高级模板内容：
投诉问题描述: 非实名半停机
用户状态为: 非实名半停机
停机原因:无
前台是否按流程解释:是
用户要求:要求线上加急处理
第二联系电话:15697203815</t>
  </si>
  <si>
    <t>号码关停：非实名半停机AA。用户反映非实名半停机，可为用户申请临时开机5天，用户通过手厅操作实名制补登记后复机，联系用户无法接通，如有疑问可在工作时间（08:30-12:00；14:00-17:30）联系07176921001、13032700872宜昌客服。如用户咨询，请前台10010话务中心代为解释，谢谢</t>
  </si>
  <si>
    <t>TS202310081502491582</t>
  </si>
  <si>
    <t>13135801167</t>
  </si>
  <si>
    <t>曹光富</t>
  </si>
  <si>
    <t>2023-10-08 17:20:48</t>
  </si>
  <si>
    <t xml:space="preserve">[65岁以上老人] :不认可
判断省分:湖北
node_134:
获取入参:
node_180:
判断局方停机状态:非实名停机
:
判定是否二代身份证入网/是否为移网号码::不认可/办理失败
:异地
:不认可
:不认可
:对实名业务不满
:
高级模板内容：
投诉问题描述:用户在APP无法操作，提示要求收取验证码，无法收到，不愿到营业厅，要求在线复机
用户状态: 非实名停机
停机原因:其他+未免冠 
第二联系电话:19230559611
用户要求:要求在线复机</t>
  </si>
  <si>
    <t>号码关停：其他+未免冠AA。用户反映号码停机，经核实，根据相关要求进行关停处理，已与用户协商明天上午10点申请临时开机，用户通过手厅—实名制补登记菜单上传资料，审核通过后为用户办理开机，满意。</t>
  </si>
  <si>
    <t>TS202310081058190308</t>
  </si>
  <si>
    <t>15672499912</t>
  </si>
  <si>
    <t>孙芳</t>
  </si>
  <si>
    <t>2023-10-08 15:58:11</t>
  </si>
  <si>
    <t xml:space="preserve">:不认可
判断省分:湖北
node_134:
获取入参:
node_180:
判断局方停机状态:非实名停机
:
判定是否二代身份证入网/是否为移网号码::本地
:不认可
:不认可
:对实名业务不满
:
高级模板内容：
投诉问题描述:用户来电反映办理折扣，续约前台已解释非实名停机状态我方无法办理需要实名补登用户不认可
用户状态:非实名停机
停机原因:非实名停机
第二联系电话:13098405678
用户要求:尽快处理</t>
  </si>
  <si>
    <t>号码关停：由于客户号码二次审核实名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客户满意</t>
  </si>
  <si>
    <t>ZX202310071235070750</t>
  </si>
  <si>
    <t>15549302682</t>
  </si>
  <si>
    <t>赵红金</t>
  </si>
  <si>
    <t>2023-10-08 20:26:41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</si>
  <si>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16:43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投诉问题描述:用户来电号码为局方停机，解释不认可，用户不愿意去营业厅，要求线上复机，请核实处理
用户状态为:局方停机
停机原因:鹰眼诈骗模型编码ZB0056-0001：首次关停可携带本人有效证件到号码归属地自营厅核验签署法律风险告知书复机一次。
前台是否按流程解释:是
用户要求:尽快处理回复
第二联系电话:13089943633</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</si>
  <si>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</si>
  <si>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TS202310071026430781</t>
  </si>
  <si>
    <t>投诉工单（2021版）&gt;&gt;融合&gt;&gt;【产品及计费使用】产品及业务规则&gt;&gt;被举报（含通信诈骗、骚扰）、信安监测（含鹰眼、高危地区监测）等非业务规则，被停机或无法使用</t>
  </si>
  <si>
    <t>18671761002</t>
  </si>
  <si>
    <t>骆贵玲</t>
  </si>
  <si>
    <t>2023-10-08 13:20:39</t>
  </si>
  <si>
    <t>主办单位：湖北
客户类别：普通客户
10010是否打通：否
是否二次致电10015：是
是否联系：否
升级倾向：
号码归属省：湖北
SVIP等级：
1. 问题类型:;
2. 投诉类型:其他问题;
3. 营业厅地址:;
4. 位置信息:;
5. 位置发生地:;
6. 投诉内容:无欠费 无使用异常 也无需二次实名认证  被莫名局方半停机 线上复通进不去 请快速解决</t>
  </si>
  <si>
    <t>号码关停①客户投诉产生的原因：客户反映号码停机问题。									
②客户投诉问题核查情况及解决方案：收到贵部转办后，我司立即组织调查。经核实，客户号码因新入网未正常使用半停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</si>
  <si>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BL202310071523312314</t>
  </si>
  <si>
    <t>071700159677</t>
  </si>
  <si>
    <t>曹一春</t>
  </si>
  <si>
    <t>2023-10-08 15:12:27</t>
  </si>
  <si>
    <t>&gt;业务号码&gt;071700159677；&gt;号码归属地&gt;宜昌；&gt;产品名称&gt;飞咪玩具大世界，乐孝居家；&gt;产品代码&gt;无；&gt;产品编码&gt;2400036500，2400062105；&gt;订购时间&gt;2023-09-23 13:05:26，2023-05-27 12:18:21；&gt;核查情况&gt;平台故障；&gt;不规范定制分类&gt;平台故障，无法判责；&gt;退费金额&gt;200元；&gt;退费时间&gt;2023-10-08；&gt;投诉内容&gt;22年Q3Q4重点客户【2022年上工信部测评重保用户】【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 增值业务费_TV增值-应用-健康_TV增值-应用-健康
办理渠道:/
赔付月份：:2023年5月、2023年6月、2023年7月、2023年8月、2023年9月、2023年10月
返还倍率:单倍
赔付金额：:200
是否已经取消业务:是
是否承诺退费 ：:是
用户是否需要回复：:否
用户要求：:退费</t>
  </si>
  <si>
    <t>BL202310071720431645</t>
  </si>
  <si>
    <t>071700375564</t>
  </si>
  <si>
    <t>谭瑛</t>
  </si>
  <si>
    <t>2023-10-08 11:25:29</t>
  </si>
  <si>
    <t>&gt;业务号码&gt;071700375564；&gt;号码归属地&gt;宜昌市；&gt;产品名称&gt;  	爱丫爱课   ；&gt;产品代码&gt;无；&gt;产品编码&gt;2400013359；&gt;订购时间&gt;2023-09-21 11:42:33     ；&gt;核查情况&gt;平台故障；&gt;不规范定制分类&gt;平台故障，无法判责；&gt;退费金额&gt; 50 元；&gt;退费时间&gt;2023-10-08；&gt;投诉内容&gt;
高级模板内容：
赔付类型：:增值业务争议 
CBSS账单扣费名称：:TV增值-应用-教育_TV增值-应用-教育
办理渠道:无
赔付月份：:2023年9月、2023年10月
返还倍率:单倍
赔付金额：:50
是否已经取消业务:是
是否承诺退费 ：:是
用户是否需要回复：:否
用户要求：:要求退费，有承诺退费，无需回复，谢谢</t>
  </si>
  <si>
    <t>BL202310071459271884</t>
  </si>
  <si>
    <t>071700944475</t>
  </si>
  <si>
    <t>李玲</t>
  </si>
  <si>
    <t>2023-10-08 11:04:37</t>
  </si>
  <si>
    <t>&gt;业务号码&gt;071700944475；&gt;号码归属地&gt;宜昌；&gt;产品名称&gt;趣味生活，尊享生活；&gt;产品代码&gt;无，无；&gt;产品编码&gt;2400077200，2400013332；&gt;订购时间&gt;2023-08-01 08:29:51，2023-08-02 08:08:27；&gt;核查情况&gt;平台故障；&gt;不规范定制分类&gt;平台故障，无法判责；&gt;退费金额&gt;75元，60元；&gt;退费时间&gt;2023-10-08；&gt;投诉内容&gt;
高级模板内容：
赔付类型：:增值业务争议 
CBSS账单扣费名称：:TV增值-应用-健康_
办理渠道:-
赔付月份：:2023年8月、2023年9月、2023年10月
返还倍率:单倍
赔付金额：:135
是否已经取消业务:是
是否承诺退费 ：:是
用户是否需要回复：:否
用户要求：:用户要求退费</t>
  </si>
  <si>
    <t>BL202310071635250947</t>
  </si>
  <si>
    <t>15572732509</t>
  </si>
  <si>
    <t>陈光胜</t>
  </si>
  <si>
    <t>2023-10-08 14:04:31</t>
  </si>
  <si>
    <t>&gt;业务号码&gt;071703453165；&gt;号码归属地&gt;宜昌；&gt;产品名称&gt;趣味生活；&gt;产品代码&gt;24000772；&gt;产品编码&gt;2400077200；&gt;订购时间&gt;2023-09-21 18:07:01；&gt;核查情况&gt;平台故障；&gt;不规范定制分类&gt;平台故障，无法判责；&gt;退费金额&gt;25元；&gt;退费时间&gt;2023-10-08；&gt;投诉内容&gt; 
高级模板内容：
赔付类型：:增值业务争议 
CBSS账单扣费名称：:	趣味生活
办理渠道:电视
赔付月份：:2023年10月
返还倍率:单倍
赔付金额：:25
是否已经取消业务:是
是否承诺退费 ：:是
用户是否需要回复：:否
用户要求：:退费</t>
  </si>
  <si>
    <t>BL202310080906250289</t>
  </si>
  <si>
    <t>15672488998</t>
  </si>
  <si>
    <t>吕正清</t>
  </si>
  <si>
    <t>2023-10-08 16:41:37</t>
  </si>
  <si>
    <t>&gt;业务号码&gt;071703487588； &gt;号码归属地&gt;宜昌；&gt;产品名称&gt;	智享电竞；&gt;产品代码&gt;24000388；&gt;产品编码&gt;2400038805；&gt;订购时间&gt;2023-04-14 21:23:37；&gt;核查情况&gt;平台故障；&gt;不规范定制分类&gt;平台故障，无法判责；&gt;退费金额&gt;203元；&gt;退费时间&gt;2023/10/08；&gt;投诉内容&gt; 【2022年上工信部测评重保用户】判断省分:其他省分
:增值业务争议
判断省分:湖北
:固网
:是
:不认可
:小于等于500元，且仅限单倍、月份不超过12个月
:
高级模板内容：
赔付类型：:增值业务争议 
CBSS账单扣费名称：:TV增值-应用-游戏_
办理渠道:IPTV
赔付月份：:2023年4月、2023年5月、2023年6月、2023年7月、2023年8月、2023年9月、2023年10月
返还倍率:单倍
赔付金额：:203
是否已经取消业务:是
是否承诺退费 ：:是
用户是否需要回复：:否
用户要求：:退费</t>
  </si>
  <si>
    <t>BL202310080902420240</t>
  </si>
  <si>
    <t>18986801530</t>
  </si>
  <si>
    <t>傅宜忠</t>
  </si>
  <si>
    <t>2023-10-08 15:32:03</t>
  </si>
  <si>
    <t>&gt;业务号码&gt;071703488158；&gt;号码归属地&gt;宜昌；&gt;产品名称&gt;绘本立体阅读，智享电竞 ；&gt;产品代码&gt;无；&gt;产品编码&gt;2400011908，2400038805；&gt;订购时间&gt;2023-07-08 10:19:36，2023-07-08 09:55:29；&gt;核查情况&gt;平台故障；&gt;不规范定制分类&gt;平台故障，无法判责；&gt;退费金额&gt;75元，87元；&gt;退费时间&gt;2023-10-08；&gt;投诉内容&gt;【2022年上工信部测评重保用户】判断省分:其他省分
:增值业务争议
判断省分:湖北
:固网
:是
:不认可
:小于等于500元，且仅限单倍、月份不超过12个月
:
高级模板内容：
赔付类型：:增值业务争议 
CBSS账单扣费名称：:TV增值-应用-教育、TV增值-应用-游戏
办理渠道:IPTV
赔付月份：:2023年8月、2023年9月、2023年10月
返还倍率:单倍
赔付金额：:162
是否已经取消业务:是
是否承诺退费 ：:是
用户是否需要回复：:否
用户要求：:退费</t>
  </si>
  <si>
    <t>BL202310081203190867</t>
  </si>
  <si>
    <t>18671764816</t>
  </si>
  <si>
    <t>李妍浠</t>
  </si>
  <si>
    <t>2023-10-08 15:10:50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</si>
  <si>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办理渠道:沃悦读_ WAP门户
赔付月份：:2023年10月
返还倍率:单倍
赔付金额：:20
是否已经取消业务:是
是否承诺退费 ：:是
用户是否需要回复：:否
用户要求：:退费</t>
  </si>
  <si>
    <t>BL202310071904330547</t>
  </si>
  <si>
    <t>15572751350</t>
  </si>
  <si>
    <t>许书玲</t>
  </si>
  <si>
    <t>2023-10-08 14:03:07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</si>
  <si>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CBSS账单扣费名称：:增值业务费_增值业务-沃阅读知涯升学20元特价包星燃铂金包（立即生效）优酷12G流量加月会员合约包5G加油包29元10GB（立即生效）
办理渠道:星燃铂金包（立即生效）
赔付月份：:2023年9月、2023年10月
返还倍率:单倍
赔付金额：:195
是否已经取消业务:是
是否承诺退费 ：:是
用户是否需要回复：:否
用户要求：:退费</t>
  </si>
  <si>
    <t>TS202310081237190409</t>
  </si>
  <si>
    <t>13197317908</t>
  </si>
  <si>
    <t>李光明</t>
  </si>
  <si>
    <t>2023-10-08 15:25:34</t>
  </si>
  <si>
    <t xml:space="preserve">判断省分:湖北
:流量费争议
:流量包定制争议
:不认可
:未享受
:小于等于500元，且仅限单倍、月份不超过12个月
:
高级模板内容：
投诉问题描述:用户对芒果TV10G流量加月会员合约包不认可
业务名称:芒果TV10G流量加月会员合约包
争议月份:2023年10月
争议金额:19
是否承诺退费:是
用户要求:无</t>
  </si>
  <si>
    <t>BL202310071520502259</t>
  </si>
  <si>
    <t>13135823918</t>
  </si>
  <si>
    <t>陈沛义</t>
  </si>
  <si>
    <t>2023-10-08 11:22:44</t>
  </si>
  <si>
    <t>&gt;业务号码&gt;13135823918；&gt;号码归属地&gt;宜昌；&gt;产品名称&gt;芒果TV10G流量加月会员合约包，联通PLUS黄金会员月卡12个月轻合约优惠19元/月（促销-首月2.9元）（立即生效） ；&gt;产品代码&gt;80006702，91284895；&gt;产品编码&gt;8000670200，无；&gt;订购时间&gt;2023-09-28 21:46:53，2023-09-06 20:50:48 ；&gt;核查情况&gt;平台故障；&gt;不规范定制分类&gt;平台故障，无法判责；&gt;退费金额&gt;19元，19元；&gt;退费时间&gt;2023-10-08；&gt;投诉内容&gt;[65岁以上老人]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CBSS账单扣费名称：:芒果TV10G流量加月会员合约包（已停售）  联通PLUS黄金会员月卡12个月轻合约优惠19元/月
办理渠道:ltzx_changshi
赔付月份：:2023年10月
返还倍率:单倍
赔付金额：:38
是否已经取消业务:是
是否承诺退费 ：:是
用户是否需要回复：:否
用户要求：:退费，同意服务补救方案</t>
  </si>
  <si>
    <t>BL202310071939380938</t>
  </si>
  <si>
    <t>15571776098</t>
  </si>
  <si>
    <t>任志勇</t>
  </si>
  <si>
    <t>2023-10-08 12:02:54</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</si>
  <si>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SP产品ID/元素ID：:	2100242200
办理渠道:/
赔付月份：:2023年10月
返还倍率:单倍
赔付金额：:15
是否已经取消业务:是
是否承诺退费 ：:是
用户是否需要回复：:否
用户要求：:退费</t>
  </si>
  <si>
    <t>BL202310071516282198</t>
  </si>
  <si>
    <t>13277252341</t>
  </si>
  <si>
    <t>陈振斌</t>
  </si>
  <si>
    <t>2023-10-08 11:59:11</t>
  </si>
  <si>
    <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办理渠道:沃悦读_ WAP门户	
赔付月份：:2023年10月
返还倍率:单倍
赔付金额：:20
是否已经取消业务:是
是否承诺退费 ：:是
用户是否需要回复：:否
用户要求：:退费</t>
  </si>
  <si>
    <t>BL202310071541410128</t>
  </si>
  <si>
    <t>17671256059</t>
  </si>
  <si>
    <t>郑友昌</t>
  </si>
  <si>
    <t>2023-10-08 10:47:21</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</si>
  <si>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办理渠道:SP平台接入
赔付月份：:2023年9月、2023年10月
返还倍率:单倍
赔付金额：:40
是否已经取消业务:是
是否承诺退费 ：:是
用户是否需要回复：:否
用户要求：:今天之内退费到主机，麻烦核实处理</t>
  </si>
  <si>
    <t>BL202310080817392349</t>
  </si>
  <si>
    <t>13997660955</t>
  </si>
  <si>
    <t>何文木</t>
  </si>
  <si>
    <t>2023-10-08 14:46:03</t>
  </si>
  <si>
    <t>&gt;业务号码&gt;13997660955；&gt;号码归属地&gt;宜昌；&gt;产品名称&gt;哔哩哔哩15G流量加会员月包；&gt;产品代码&gt;80006723；&gt;产品编码&gt;8000672300；&gt;订购时间&gt;2023-09-23 20:40:22；&gt;核查情况&gt;平台故障；&gt;不规范定制分类&gt;平台故障，无法判责；&gt;退费金额&gt;50元；&gt;退费时间&gt;2023-10-08；&gt;投诉内容&gt;[65岁以上老人]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CBSS账单扣费名称：:增值业务费_增值业务-哔哩哔哩15G流量加会员月包_增值业务-哔哩哔哩15G流量加会员月包
办理渠道:1
赔付月份：:2023年9月、2023年10月
返还倍率:单倍
赔付金额：:50
是否已经取消业务:是
是否承诺退费 ：:是
用户是否需要回复：:否
用户要求：:退还费用</t>
  </si>
  <si>
    <t>BL202310071441151498</t>
  </si>
  <si>
    <t>15571701396</t>
  </si>
  <si>
    <t>李甲桂</t>
  </si>
  <si>
    <t>2023-10-08 09:02:48</t>
  </si>
  <si>
    <t>&gt;业务号码&gt;15571701396；&gt;号码归属地&gt;宜昌；&gt;产品名称&gt;手机彩铃沃音乐精选10元包月；&gt;产品代码&gt;49004937；&gt;产品编码&gt;4900493700&gt;订购时间&gt;  2023-10-07 11:30:06 ；&gt;核查情况&gt;平台故障；&gt;不规范定制分类&gt;平台故障，无法判责；&gt;退费金额10元；&gt;退费时间&gt;2023年10月07日；&gt;投诉内容&gt;XX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
办理渠道:无
赔付月份：:2023年10月
返还倍率:单倍
赔付金额：:10
是否已经取消业务:是
是否承诺退费 ：:是
用户是否需要回复：:否
用户要求：:退费</t>
  </si>
  <si>
    <t>TS202310071907230378</t>
  </si>
  <si>
    <t>15549360513</t>
  </si>
  <si>
    <t>邹顺恩</t>
  </si>
  <si>
    <t>2023-10-08 11:04:33</t>
  </si>
  <si>
    <t>主办单位：湖北
客户类别：普通客户
10010是否打通：否
是否二次致电10015：是
是否联系：否
升级倾向：
号码归属省：湖北
SVIP等级：
1. 问题类型:;
2. 投诉类型:其他问题;
3. 营业厅地址:;
4. 位置信息:;
5. 位置发生地:;
6. 投诉内容:2023年10月7日，我在腾讯视频中搜寻电视剧中，要我登录，随即在我不知晓的情况下，购买了6元主题彩玲包。随即我通过人工台退了主题彩玲包，前后不到半小时时间，我在网上查询到，联通扣了6元钱。我又没有享用，第一时间就退了，应立即返回6元钱。</t>
  </si>
  <si>
    <t>计费争议-SP扣费：①客户投诉产生的原因：6元主题彩玲包扣费问题。 
②客户投诉问题核查情况及解决方案：收到贵部转办后，我司立即组织调查。经核实用户订购产品名称主题彩铃6元包月，产品代码为90115，订购时间，取消时间为23年10月，6元/月，合计扣费1个月，累计产生费用合计6元，订购方式为集团统一认证平台” 短信验证码，有二次确认过程，不存在订购违规现象。考虑用户使用感知，网站方已取消屏蔽并于三个工作日内退费6元到账，此费用不可抵扣往月欠费及打印发票，我司2023-10-08 15:43:49联系客户解释。
③客户问题满意度：满意。 
④回单人：田群、联系方式：07176921001</t>
  </si>
  <si>
    <t>TS202310071837522262</t>
  </si>
  <si>
    <t>15629345131</t>
  </si>
  <si>
    <t>陈圣云</t>
  </si>
  <si>
    <t>2023-10-08 14:39:11</t>
  </si>
  <si>
    <t xml:space="preserve">[65岁以上老人] 判断省分:湖北
:增值业务费用争议（含炫彩通信助理包云盘版等组合类增值业务）
:移网
:在补救范围内
:不认可
:大于500元
:
高级模板内容：
投诉问题描述:用户来电反映自己除了套餐没有开通过其他业务，要求退还产生的所有费用
争议业务名称:腾讯游戏会员流量包-包月-15元、悦阅E会员20元包、王者荣耀流量权益包-腾讯-12元、LGame流量权益包-12元、主题彩铃6元包月、哔哩哔哩15G流量加会员月包、悦心钻石会员-包月-25元、沃阅读知涯升学20元特价包、腾讯游戏畅玩包（前向）、湖北2I专享49元35GB/100分钟5G炫彩包 （次月生效）、联通PLUS黄金会员月卡12个月轻合约优惠19元/月（促销-首月2.9元）（
受理渠道:小沃科技_Web网站、沃悦读_ WAP门户...
争议月份:2023年10月
争议费用:0
一线客服在系统里:已取消
是否承诺退费:否
用户要求:用户要求退还套餐外业务产生的所有费用</t>
  </si>
  <si>
    <t>计费争议-SP扣费：经核实，用户订购产品名称（1）腾讯游戏会员流量包-包月-15元，产品代码为98177，订购时间22.5月，取消时间为23.10月，15元/月，合计扣费18个月，累计产生费用合计270元；（2）王者荣耀流量权益包-腾讯-12元，产品代码为98177，订购时间22.8月，取消时间为23.10月，12元/月，合计扣费15个月，累计产生费用合计180元；（3）LGame流量权益包-12元，产品代码为98177，订购时间23.7月，取消时间为23.10月，12元/月，合计扣费4个月，累计产生费用合计48元；（4）悦阅E会员20元包，产品代码为99492，订购时间23.9月，取消时间为23.10月，20元/月，合计扣费2个月，累计产生费用合计40元；（5）知涯升学20元特价包，产品代码为90559，订购时间23.9月，取消时间为23.10月，20元/月，合计扣费2个月，累计产生费用合计40元；（6）悦心钻石会员-包月-25元，产品代码为91639，订购时间23.9月，取消时间为23.10月，25元/月，合计扣费2个月，累计产生费用合计50元；（7）主题彩铃6元包月，产品代码为90115，订购时间23.7月，取消时间为23.10月，6元/月，合计扣费4个月，累计产生费用合计24元；（8） 哔哩哔哩15G流量加会员月包，产品代码为88226，订购时间23.9月，取消时间为23.10月，25元/月，合计扣费2个月，累计产生费用合计50元；以上订购方式为集团统一认证平台” 短信验证码，有二次确认过程，不存在订购违规现象。考虑用户使用感知，网站方已取消屏蔽并于三个工作日内退费702元到账。另用户于23.6月通过总部网厅自行订购腾讯游戏畅玩包（前向） ，于23.9月通过总部网厅自行订购联通PLUS黄金会员月卡12个月轻合约优惠19元/月（促销-首月2.9元）（立即生效），湖北精英盛华信息科技有限公司(宜昌)于23.5月办理湖北2I专享49元35GB/100分钟5G炫彩包 ，此三项业务用户表示取消即可，认可退费702元，此费用不可抵扣往月欠费及打印发票，满意。</t>
  </si>
  <si>
    <t>TS202310071119122422</t>
  </si>
  <si>
    <t>13047176150</t>
  </si>
  <si>
    <t>乔姣军</t>
  </si>
  <si>
    <t>2023-10-08 13:32:44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</si>
  <si>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产品名称:云加速5G畅玩加油包(湖北)、悦心钻石会员-包月-25元
争议月份:2023年9月、2023年10月
是否承诺退费:是
承诺退费金额:90
是否取消业务（如取消失败，需加上系统报错的提示）:是
是否需要回复:否
用户要求:用户表示自己没有办理，解释不认可，已在线承诺减免并告知退费事宜，请处理，谢谢
要求屏蔽联通所有营销电话，要求今天内退费，不然就转网</t>
  </si>
  <si>
    <t>计费争议-SP扣费：经核实，用户订购产品名称（1）悦心钻石会员-包月-25元，产品代码为91639，订购时间23年9月，取消时间为23年10月，25元/月，合计扣费2个月，累计产生费用合计50元；（2）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合计80元。另湖北杭州翔羽线上业务代理(宜昌)通过电话营销方式于23.9月推荐办理云加速5G畅玩加油包(湖北)月费5元，9-10月扣费合计10元，我部退费到账10元，此费用不可抵扣往月欠费及打印发票，满意。</t>
  </si>
  <si>
    <t>TS202310061728221971</t>
  </si>
  <si>
    <t>13197336365</t>
  </si>
  <si>
    <t>张啟渝</t>
  </si>
  <si>
    <t>2023-10-08 13:37:14</t>
  </si>
  <si>
    <t xml:space="preserve">[65岁以上老人] 判断省分:其他省分
:增值业务争议
判断省分:湖北
:移网
:在补救范围内
:不认可
:大于500元
:
高级模板内容：
投诉问题描述:用户来电自己没有开通增值业务-悦心钻石会员-包月-25元_增
争议业务名称:增值业务-悦心钻石会员-包月-25元_增
受理渠道:无
争议月份:2023年10月
争议费用:25
一线客服在系统里:未取消，请后台协助处理
是否承诺退费:否
用户要求:用户要求退现金话费抵扣欠费</t>
  </si>
  <si>
    <t>计费争议-SP扣费：经核实，用户订购产品名称-悦心钻石会员-包月-25元，产品代码为91639，订购时间，取消时间为23年10月，25元/月，合计扣费2个月，累计产生费用合计50元；经核实，用户订购产品名称-畅行会员S-包月-15元，产品代码为91639，订购时间，取消时间为23年09月，15元/月，合计扣费1个月，累计产生费用合计15元，订购方式为集团统一认证平台” 短信验证码，有二次确认过程，不存在订购违规现象。考虑用户使用感知，网站方已取消屏蔽并于三个工作日内退费65元到账，此费用不可抵扣往月欠费及打印发票，满意。</t>
  </si>
  <si>
    <t>TS202310072214220471</t>
  </si>
  <si>
    <t>071700666644</t>
  </si>
  <si>
    <t>杜三翠</t>
  </si>
  <si>
    <t>2023-10-08 13:36:17</t>
  </si>
  <si>
    <t>22年Q3Q4重点客户22年Q3Q4重点客户
高级模板内容：
投诉问题描述:对TV增值-应用-教育_TV增值-应用-音乐。不认可，要求退费退订
收费月份:2023年10月
争议实际金额:54
用户要求:对TV增值-应用-教育_TV增值-应用-音乐。不认可，要求退费退订</t>
  </si>
  <si>
    <t>计费争议-SP扣费：经核实，用户宽带账号071700666644订购产品名称（1）智享音乐 (2400006421)，订购时间23年9月，取消时间为23年10月，29元/月，合计扣费2个月，累计产生费用合计58元；（2）飞咪玩具大世界(2400036500)，订购时间23年9月，取消时间为23年6月，25元/月，合计扣费2个月，累计产生费用合计50元，订购方式为电视遥控器按OK键确认，有二次确认过程，不存在订购违规现象。考虑用户使用感知，已取消屏蔽申请退费108元到账（已到账，请核查交费记录）。此费用不可抵扣往月欠费及打印发票，满意。</t>
  </si>
  <si>
    <t>TS202310071709452491</t>
  </si>
  <si>
    <t>13117293366</t>
  </si>
  <si>
    <t>娄小平</t>
  </si>
  <si>
    <t>2023-10-08 13:37:36</t>
  </si>
  <si>
    <t xml:space="preserve">【2022年上工信部测评重保用户】判断省分:湖北
:增值业务费用争议（含炫彩通信助理包云盘版等组合类增值业务）
:移网
:不在补救范围内
:不认可
:
高级模板内容：
投诉问题描述:用户来电对业务不认可
争议业务名称:增值业务费_增值业务-开心观影定向流量会员包_增值业务-	 增值业务费_增值业务-畅享至尊会员-包月-25元_增值业务-畅享至尊会员-包月-25元开心观影定向流量会员包，
受理渠道:湖北杭州翔羽线上业务代理
争议月份:2023年1月、2023年2月、2023年3月、2023年4月、2023年5月、2023年6月、2023年7月、2023年8月、2023年9月、2023年10月、2023年11月、2023年12月
争议费用:400
一线客服在系统里:已取消
是否承诺退费:是
用户要求:用户来电称没有订购业务，要求尽快处理，并加急请工作人员尽快处理，谢谢</t>
  </si>
  <si>
    <t>计费争议-SP扣费：用户反映畅享至尊会员-包月-25元业务开通问题，经核实，客户订购产品名称为畅享至尊会员-包月-25元，产品代码为93041，25元/月，累计产生费用共计655元，有二次确认过程，不存在订购违规现象。考虑客户使用感知，网站方已取消屏蔽并于1个工作日内退费655元现金方式到账，可打印账单发票，开心观影定向流量会员包未用户知晓同意后办理，已为用户取消，无法办理退费，用户认可满意。</t>
  </si>
  <si>
    <t>TS202310071314550511</t>
  </si>
  <si>
    <t>15572766238</t>
  </si>
  <si>
    <t>吴祥新</t>
  </si>
  <si>
    <t>2023-10-08 14:49:27</t>
  </si>
  <si>
    <t>高级模板内容：
投诉问题描述:用户来电对：沃悦读同步学钻石会员20元包  、手机彩铃沃音乐精选10元包月  、5G时代-精英社科历史包  、热血都市畅听5G加油包（湖北）  、增值业务-云加速（专业版）  、    前台解释无效  用户要求退费到主卡上  
业务名称:沃悦读同步学钻石会员20元包  、手机彩铃沃音乐精选10元包月  、5G时代-精英社科历史包  、热血都市畅听5G加油包（湖北）  、增值业务-云加速（专业版）  、
SP代码:6600283500    4900493700	 6600117400	 2100250303	 	6600303001 
争议月份:2023年7月、2023年8月、2023年9月、2023年10月
争议金额:235
是否已经取消业务:是
系统报错提示:无
是否承诺退费:否
用户要求:  用户要求退费到主卡上</t>
  </si>
  <si>
    <t>计费争议-SP扣费：用户反映增值业务开通问题，经核实，客户订购产品名称为手机彩铃沃音乐精选10元包月（90115,10月/月，9-10月扣费20元，已取消），云加速 （98177,15元/月，扣费1个月15元），5G时代-精英社科历史包（90559，20元/月，7-10月合计扣费80元）热血都市畅听包（90559,15月/月，8-10月扣费45元）沃悦读同步学钻石会员20元包（90559,20元/月，9-10月扣费40元）订购方式为短信验证，取消时间为23.10，合计扣费200元，有二次确认过程，不存在订购违规现象。考虑客户使用感知，网站方已取消屏蔽并于3个工作日内退费200元现金方式到账，可打印账单发票，满意。</t>
  </si>
  <si>
    <t>TS202310071329320897</t>
  </si>
  <si>
    <t>15571750599</t>
  </si>
  <si>
    <t>2023-10-08 13:36:06</t>
  </si>
  <si>
    <t xml:space="preserve">[65岁以上老人] 判断省分:其他省分
:增值业务争议
判断省分:湖北
:移网
:在补救范围内
:不认可
:大于500元
:
高级模板内容：
投诉问题描述:用户对业务办理不认可
争议业务名称:	 AR彩铃酷趣会员5G加油包（湖北） 
受理渠道:	 湖北杭州翔羽线上业务代理(宜昌) 
争议月份:2023年9月、2023年10月
争议费用:40
一线客服在系统里:已取消
是否承诺退费:否
用户要求:用户现在要求双倍退费，对只能退费产生的费用不认可，不然就会工信部投诉，请后台协助处理</t>
  </si>
  <si>
    <t>计费争议-SP扣费：用户反映增值业务开通问题，经核实，用户订购产品AR彩铃酷趣会员5G加油包（湖北），产品代码为90115，订购时间23年9月，取消时间为23年10月，20元/月，合计扣费2个月，累计产生费用合计40元，订购方式为集团统一认证平台” 短信验证码，有二次确认过程，不存在订购违规现象。考虑您使用感知，网站方已取消屏蔽并于三个工作日内退费80元到账，此费用不可抵扣往月欠费及打印发票。客户满意</t>
  </si>
  <si>
    <t>TS202310071112192216</t>
  </si>
  <si>
    <t>15572755360</t>
  </si>
  <si>
    <t>2023-10-08 13:12:47</t>
  </si>
  <si>
    <t xml:space="preserve">判断省分:其他省分
:增值业务争议
判断省分:湖北
:移网
:在补救范围内
:不认可
:大于500元
:
高级模板内容：
投诉问题描述:用户来电对办理的联通助理-畅爽版（在线渠道）表示不知情，要求退费，要求关闭来电号码主副卡订购增值业务的通道，解释不认可，要求退费回电，晴额上处理
争议业务名称:联通助理-畅爽版（在线渠道）
受理渠道:0
争议月份:2023年10月
争议费用:26
一线客服在系统里:已取消
是否承诺退费:是
用户要求:尽快处理回电</t>
  </si>
  <si>
    <t>计费争议-SP扣费：用户反映增值业务问题，经核实，用户订购产品联通助理-畅爽版（在线渠道），产品代码为88892，订购时间23年10月，取消时间为23年10月，26元/月，合计扣费1个月，累计产生费用合计26元，订购方式为集团统一认证平台” 短信验证码，有二次确认过程，不存在订购违规现象。考虑用户使用感知，网站方已取消屏蔽并于三个工作日内退费26元到账，此费用不可抵扣往月欠费及打印发票，满意。</t>
  </si>
  <si>
    <t>BL202310071926020810</t>
  </si>
  <si>
    <t>15672505071</t>
  </si>
  <si>
    <t>陈双霜</t>
  </si>
  <si>
    <t>2023-10-08 16:05:06</t>
  </si>
  <si>
    <t>判断省分:其他省分
:增值业务争议
判断省分:湖北
:移网
:在补救范围内
:不认可
:小于等于500元，且仅限单倍、月份不超过12个月
:
高级模板内容：
赔付类型：:增值业务争议 
CBSS账单扣费名称：:5G-VR教育黄金包
SP产品ID/元素ID：:6600252700
办理渠道:无
赔付月份：:2023年10月、2023年9月、2023年8月
返还倍率:单倍
赔付金额：:60
是否已经取消业务:否
是否承诺退费 ：:是
用户是否需要回复：:是
用户要求：:要求取消以及退费 用户无法收取验证码 已验证身份信息</t>
  </si>
  <si>
    <t>BL202310081132070359</t>
  </si>
  <si>
    <t>18672108835</t>
  </si>
  <si>
    <t>2023-10-08 15:52:47</t>
  </si>
  <si>
    <t>&gt;业务号码&gt;18672108835；&gt;号码归属地&gt;宜昌；&gt;产品名称&gt;优酷12G流量加月会员合约包；&gt;产品代码&gt;80006700；&gt;产品编码&gt;8000670000；&gt;订购时间&gt;2022-05-22 18:16:21；&gt;核查情况&gt;平台故障；&gt;不规范定制分类&gt;平台故障，无法判责；&gt;退费金额&gt;120元；&gt;退费时间&gt;2023-10-8；&gt;投诉内容&gt;--------------
高级模板内容：
赔付类型：:增值业务争议 
CBSS账单扣费名称：:增值业务-优酷12G流量加月会员合约包
办理渠道:0
赔付月份：:2023年9月、2023年8月、2023年7月、2023年6月、2023年5月、2023年4月
返还倍率:单倍
赔付金额：:120
是否已经取消业务:是
是否承诺退费 ：:是
用户是否需要回复：:否
用户要求：:退费</t>
  </si>
  <si>
    <t>BL202310081025311671</t>
  </si>
  <si>
    <t>18694092637</t>
  </si>
  <si>
    <t>罗荣庭</t>
  </si>
  <si>
    <t>2023-10-08 15:20:22</t>
  </si>
  <si>
    <t>&gt;业务号码&gt;18694092637；&gt;号码归属地&gt;宜昌；&gt;产品名称&gt;好酷彩铃8元包月；&gt;产品代码&gt;49004928；&gt;产品编码&gt;4900492800；&gt;订购时间 &gt;2023-09-20 21:39:20；&gt;核查情况&gt;平台故障；&gt;不规范定制分类&gt;平台故障，无法判责；&gt;退费金额&gt;8元；&gt;退费时间&gt;2023年10月8日；&gt;投诉内容&gt;
赔付类型：:增值业务争议 
CBSS账单扣费名称：:增值业务费_增值业务-好酷彩铃8元包月_增值业务-好酷彩铃8元包月
办理渠道:无
赔付月份：:2023年10月
返还倍率:单倍
赔付金额：:8
是否已经取消业务:是
是否承诺退费 ：:是
用户是否需要回复：:否
用户要求：:请处理退费8元</t>
  </si>
  <si>
    <t>BL202310081109042464</t>
  </si>
  <si>
    <t>071700214382</t>
  </si>
  <si>
    <t>程启元</t>
  </si>
  <si>
    <t>2023-10-08 15:13:17</t>
  </si>
  <si>
    <t>071700214382命中精准预判服务场景:[65岁以上老人] 
反映被动开通了智享电竞，飞咪玩具大世界，挽留解释无效，已承诺减免8月-10元费用，合计162元</t>
  </si>
  <si>
    <t>BL202310071141391409</t>
  </si>
  <si>
    <t>071700016351</t>
  </si>
  <si>
    <t>向刚元</t>
  </si>
  <si>
    <t>2023-10-08 15:07:28</t>
  </si>
  <si>
    <t xml:space="preserve">用户反映被动开通TV增值牛人科学（25元/月）和教育会员（25元/月）业务，解释挽留无效，已承诺减免3-10月合计400元功能费。）</t>
  </si>
  <si>
    <t>BL202310081413200236</t>
  </si>
  <si>
    <t>071700026535</t>
  </si>
  <si>
    <t>冯昌幸</t>
  </si>
  <si>
    <t>2023-10-08 16:44:29</t>
  </si>
  <si>
    <t>用户反映被动开通TV增值丫爱课（25元/月）业务，解释挽留无效，已承诺减免9-10月合计50元功能费。（业务已经取消）</t>
  </si>
  <si>
    <t>BL202310061851511506</t>
  </si>
  <si>
    <t>15334057561</t>
  </si>
  <si>
    <t>2023-10-08 09:21:48</t>
  </si>
  <si>
    <t xml:space="preserve">
高级模板内容：
需区域二线受理的业务:用户无法提供验证码
用户需办理业务名称:腾讯视频10G流量加会员月包     主号码:13277396185取消 炫彩通信助理包-云盘版 -立即生效（湖北）1
业务办理类型:取消
业务生效时间:立即生效
是否已按规范验证用户信息:是
备注（如开通流量包、语音包请备注清楚当月有效/长期有效）:无</t>
  </si>
  <si>
    <t>计费争议-SP扣费：经核实，用户订购产品名称腾讯视频10G流量加会员月包，产品代码为88226，订购时间23.9月，取消时间为23.10，25元/月，合计扣费2个月，累计产生费用合计50元，订购方式为集团统一认证平台” 短信验证码，有二次确认过程，不存在订购违规现象。考虑用户使用感知，网站方已取消屏蔽并于三个工作日内退费50元到账。另拓见科技于23.1月通过电话营销方式推荐13277396185办理炫彩通信助理包-云盘版，23.1-10月扣费95元，2小时内退费到账，此费用不可抵扣往月欠费及打印发票，致电未接，已短信答复，如有疑问可在工作时间（08:30-12:00；14:00-17:30）联系07176921001、13032700872宜昌客服。如用户咨询，请前台10010话务中心代为解释，谢谢。</t>
  </si>
  <si>
    <t>TS202310071741450947</t>
  </si>
  <si>
    <t>15629354271</t>
  </si>
  <si>
    <t>2023-10-08 13:38:01</t>
  </si>
  <si>
    <t xml:space="preserve">【2022年上工信部测评重保用户】【2022年上工信部测评重保用户】判断省分:湖北
:增值业务费用争议（含炫彩通信助理包云盘版等组合类增值业务）
:移网
:在补救范围内
:不认可
:大于500元
:
高级模板内容：
投诉问题描述:用户称未订购（5G精品听读PLUS会员，视频彩铃任意换6元包月，5G加油包29元10GB（立即生效）），解释后仍不认可
争议业务名称:5G精品听读PLUS会员，视频彩铃任意换6元包月，5G加油包29元10GB（立即生效）
受理渠道:/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争议费用:327
一线客服在系统里:已取消
是否承诺退费:否
用户要求:要求核实回复处理</t>
  </si>
  <si>
    <t>计费争议-SP扣费：经核实，用户订购产品名称视频彩铃任意换6元包月，产品代码为90115，订购时间21.05月，取消时间为23年10月，6元/月，合计扣费30个月，累计产生费用合计180元；用户订购产品名称5G精品听读PLUS会员，产品代码为90559，订购时间23.08月，取消时间为23年10月，20元/月，合计扣费3个月，累计产生费用合计60元订购方式为集团统一认证平台” 短信验证码，有二次确认过程，不存在订购违规现象。考虑用户使用感知，网站方已取消屏蔽并于三个工作日内退费240元到账，此费用不可抵扣往月欠费及打印发票；另用户为开通的5G加油包29元10GB（立即生效）不满，查询已取消成功，8-10月产生费用87元，考虑到用户使用感知为用户副卡办理预存话费享50元话费优惠（湖北），另为用户申请37元费用，24小时内到账，此费用不可打印发票，满意。</t>
  </si>
  <si>
    <t>TS202310081029231950</t>
  </si>
  <si>
    <t>13264902506</t>
  </si>
  <si>
    <t>胡廷中</t>
  </si>
  <si>
    <t>2023-10-08 14:39:46</t>
  </si>
  <si>
    <t xml:space="preserve">[65岁以上老人] 判断省分:湖北
:流量费争议
:没有短信通知/延迟
:不认可
:下一步
:不符合或不愿意开通
:未享受
:下一步
:单倍小于等于500
:
高级模板内容：
投诉问题描述:用户来电称不小心打开了此卡的流量，导致流量超出，要求退还
业务名称:上网流量费-国内（本地使用）
争议月份:2023年10月
争议金额:110
是否承诺退费:是
用户要求:用户要求退还超出套餐流量费用。</t>
  </si>
  <si>
    <t>TS202310081448121090</t>
  </si>
  <si>
    <t>15629372505</t>
  </si>
  <si>
    <t>牟宗兰</t>
  </si>
  <si>
    <t>2023-10-08 16:52:36</t>
  </si>
  <si>
    <t xml:space="preserve">[65岁以上老人] 判断省分:湖北
:流量费争议
:未使用过/未使用那么多/用的wifi（产生流量/费用）
:不认可
:下一步
:不符合或不愿意开通
:未享受
:下一步
:单倍小于等于500
:
高级模板内容：
投诉问题描述:用户表示没用这么多流量，要求退费，解释不认可，请协助处理，谢谢
业务名称:上网费_手机上网流量费_无线接入-上网流量费-国内（本地使用）
争议月份:2023年10月、2023年9月
争议金额:86.48
是否承诺退费:是
用户要求:用户表示没用这么多流量，要求退费，解释不认可，请协助处理，谢谢</t>
  </si>
  <si>
    <t>TS202310081020091677</t>
  </si>
  <si>
    <t>15572765695</t>
  </si>
  <si>
    <t>黎大美</t>
  </si>
  <si>
    <t>2023-10-08 13:49:14</t>
  </si>
  <si>
    <t xml:space="preserve">[65岁以上老人] 判断省分:湖北
:流量费争议
:未使用过/未使用那么多/用的wifi（产生流量/费用）
:不认可
:下一步
:不符合或不愿意开通
:未享受
:下一步
:单倍小于等于500
:
高级模板内容：
投诉问题描述:用户对于7.8月流量超出扣费不认可，请协助处理，谢谢
业务名称:流量费
争议月份:2023年7月、2023年8月
争议金额:50
是否承诺退费:是
用户要求:用户要求退费，请协助处理，谢谢</t>
  </si>
  <si>
    <t>TS202310071830452081</t>
  </si>
  <si>
    <t>18672651807</t>
  </si>
  <si>
    <t>阮永梅</t>
  </si>
  <si>
    <t>2023-10-08 09:37:30</t>
  </si>
  <si>
    <t xml:space="preserve">22年Q3Q4重点客户判断省分:其他省分
:流量计费争议
判断省分::没有短信通知/延迟
:不认可
:下一步
:不符合或不愿意开通
:未享受
:下一步
:单倍小于等于500
:
高级模板内容：
投诉问题描述:流量退费
业务名称:流量退费
争议月份:2023年9月
争议金额:60
是否承诺退费:是
用户要求:退费</t>
  </si>
  <si>
    <t>TS202310081420550353</t>
  </si>
  <si>
    <t>15586357549</t>
  </si>
  <si>
    <t>苏慧婷</t>
  </si>
  <si>
    <t>2023-10-08 16:31:30</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</si>
  <si>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投诉问题描述:套外流量不认可
业务名称:套外流量不认可
争议月份:2023年9月
争议金额:30
是否承诺退费:是
用户要求:退费</t>
  </si>
  <si>
    <t>TS202310081303341035</t>
  </si>
  <si>
    <t>18672092488</t>
  </si>
  <si>
    <t>李会桃</t>
  </si>
  <si>
    <t>2023-10-08 16:29:50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</si>
  <si>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投诉问题描述:用户来电反映对产生的流量费不认可
业务名称:上网流量费-国内（本地使用）
争议月份:2023年10月
争议金额:10
是否承诺退费:是
用户要求:用户来电反映保证联通的卡用流量。需要退费，麻烦尽快处理，谢谢</t>
  </si>
  <si>
    <t>TS202310071155010939</t>
  </si>
  <si>
    <t>2023-10-08 14:59:30</t>
  </si>
  <si>
    <t>【互联网舆情工单】
1、用户ID：6421111471
2、粉丝量：1408019
3、发现方式：黑猫
4、投诉编号：17369049539
5、链接：//tousu.sina.com.cn/complaint/view/17369049539/
6、投诉原文：本人号码15629343378没有开通流量，且用的是其他运营商的流量，必须手动开启，在本人不知情的情况下恶意后台运行，导致扣费，10010客服说取消流量功能后还能正常拨打电话，并且已关闭流量，现在是无法接通，没信号。严重影响我的工作，再次拔打10010客服又说流量和通话是一起的，那是不是打个电话也是流量了，以前就没得这种自动使用流量的，以前10010马上给我处理好</t>
  </si>
  <si>
    <t>1、客户信息：业务号码15629343378、套餐如意通随意打（宜昌随意打）(OCS)、级别 一星用户，责任归属地 湖北宜昌 2、客户问题描述：反映流量扣费问题 3、本次受理情况： ①.核实原因：用户对流量扣费有疑问。 ②.处理结果：2023-10-07 考虑用户首次反映流量扣费问题（详情见附件），已为用户申请4.59元，话费于24小时内到账。客户自行要求关闭上网功能，因上网服务于VOLTE功能绑定，同时关闭导致无法正常通话，现已按客户要求打开上网服务及VOLTE功能，通话已恢复正常，并告知客户语音通话过程中不会产生上网流量。联系本机号码关机，联系第二个号码用户未接，已短信答复如需办理可联系我部 4、客户要求：无 5、是否属于不知情 订制：否 6、办理渠道：无 7、不知情订制类型：无 8、共性问题分类：无 9、产品名称：如意通随意打（宜昌随意打）(OCS) 10、产品ID：90539805 11、业务办理时间：2013-05-08 12、不属于不知情订制的原因说明：用户反映流量扣费问题，非不知情办理 13、三种确认方式凭证：无</t>
  </si>
  <si>
    <t>TS202310081330081616</t>
  </si>
  <si>
    <t>15587915015</t>
  </si>
  <si>
    <t>何睿滢</t>
  </si>
  <si>
    <t>2023-10-08 14:17:11</t>
  </si>
  <si>
    <t xml:space="preserve">判断省分:其他省分
:流量计费争议
判断省分::定向流量未免流
:不认可
:不符合或不愿意开通
:
高级模板内容：
投诉问题描述:自己本月只有两天在校外，也没有怎么用流量，但自己现在在校内还是用的国内流量，没有用校园流量，对此产生的流量费用不认可，要求退其本月产生的所有流量费用，并处理校园流量不能用的问题
争议定向流量包产品名称:	 0元100G校园基站流量（立即生效）
订购渠道:无
订购日期:2023-10-08
用户要求:要求退其本月产生的所有流量费用，并处理校园流量不能用的问题，要求明天内处理并回复</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</si>
  <si>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20G流量，仅本月使用，满意。</t>
  </si>
  <si>
    <t>TS202310071736490814</t>
  </si>
  <si>
    <t>2023-10-08 13:11:06</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</si>
  <si>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投诉问题描述:用户来电要求将3月份的流量费用退费
争议月份:2023年3月
争议金额/流量:140
用户要求:要求退费</t>
  </si>
  <si>
    <t>计费争议-流量：用户反映流量费用问题。经核实，用户3月超出流量 9.75GB ，产生有140元流量费用，计费正常无误，考虑客户感知，申请减免3月流量费用140元， 24小时内到账，此费用无法抵扣往月欠费且不可打印发票，满意。</t>
  </si>
  <si>
    <t>TS202310071001500003</t>
  </si>
  <si>
    <t>2023-10-08 09:07:59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</si>
  <si>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投诉问题描述:用户来电称自己在校园内还有校园基站流量，但是产生了套外通用流量扣费，用户要求退费并正常消耗定向流量。
是否剩余小区优惠:是
实际使用地:未详尽
是否在优惠范围:是
涉及金额:35
是否已解释可能超出优惠范围:是
涉及时间范围:2023-10-01～2023-10-07
用户要求:用户来电称自己在校园内还有校园基站流量，但是产生了套外通用流量扣费，用户要求退费并正常消耗定向流量。</t>
  </si>
  <si>
    <t>计费争议-流量：用户反映流量费用问题。经核实，用户本月使用校园外流量 5.81GB ，产生有30元流量费用，计费正常无误，考虑到用户的感知，申请减免本月30元流量费用，费用已于 2023-10-06 13:09:45 赠送到账，查询号码现已销户，无法联系上客户，如用户咨询，请前台10010话务中心代为解释，谢谢</t>
  </si>
  <si>
    <t>TS202310071825361964</t>
  </si>
  <si>
    <t>16671003836</t>
  </si>
  <si>
    <t>黄子珈</t>
  </si>
  <si>
    <t>2023-10-08 16:21:47</t>
  </si>
  <si>
    <t>用户来单反映称自己在使用王卡流量QQ浏览器的时候同时也在扣除通用流量，用户坚持称并未有进入第三方平台，用户要求我方核实之后尽快处理，谢谢</t>
  </si>
  <si>
    <t>计费争议-流量：用户反映免流问题。经核实，QQ浏览器如有其他第三方链接则不支持免流，建议用户通过王卡助手微信公众号，查看QQ浏览器免流范围，计费无误，用户表示知晓。</t>
  </si>
  <si>
    <t>TS202310070510052357</t>
  </si>
  <si>
    <t>18671604418</t>
  </si>
  <si>
    <t>刘维俊</t>
  </si>
  <si>
    <t>2023-10-08 14:04:39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</si>
  <si>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投诉内容:为什么扣20元的流量费，帐上有余额就随便扣？请问我这差流量吗？马上给我退款20元。
202310月上网费:0.00
争议金额:0.00</t>
  </si>
  <si>
    <t>TS202310071708352454</t>
  </si>
  <si>
    <t>13094180522</t>
  </si>
  <si>
    <t>舒德培</t>
  </si>
  <si>
    <t>2023-10-08 12:28:26</t>
  </si>
  <si>
    <t xml:space="preserve">[65岁以上老人] 
高级模板内容：
投诉问题描述:用户对超出语音通话扣费不认可
争议月份:2023年6月、2023年7月、2023年8月、2023年9月
争议金额:0
是否有下发短信提醒:是
用户要求:用户反馈没有打这么多电话，解释不认可，要求核实处理，请后台协助处理，谢谢！</t>
  </si>
  <si>
    <t>计费争议-语音：用户反映语音问题，经核实语音计费无误，已建议客户通过手厅查询通话详单，考虑客户首次反映，我司申请减免9月语音费用126.9元，24小时到账，此费用不可打印发票，客户满意。</t>
  </si>
  <si>
    <t>TS202310071222281689</t>
  </si>
  <si>
    <t>2023-10-08 15:03:27</t>
  </si>
  <si>
    <t xml:space="preserve">[该用户有申诉倾向，请注意受理态度，查询近三天工单记录，积极解决用户问题。] [65岁以上老人] 
高级模板内容：
投诉问题描述:用户来电对于上个月语音通话时间扣除强烈不满，称联通盗窃了61分钟，在线解释无效，要求我方尽快核实回复
争议月份:2023年9月
争议金额:0
是否有下发短信提醒:是
用户要求:我方尽快核实回复</t>
  </si>
  <si>
    <t>计费争议-语音扣费：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t>
  </si>
  <si>
    <t>TS202310081259390925</t>
  </si>
  <si>
    <t>18571000765</t>
  </si>
  <si>
    <t>刘科</t>
  </si>
  <si>
    <t>2023-10-08 17:28:36</t>
  </si>
  <si>
    <t xml:space="preserve">
高级模板内容：
投诉问题描述:用户表示自己没有收到短信通知，没有提前通知，前台查询无下发记录
合约名称:5G冰激凌套餐5折（次月生效24个月）（取整）（合约）（湖北宜昌）
合约办理渠道:营业厅
办理时间:2021-10-01
到期时间:2023-09-30
是否下发短信提醒:否
用户要求:用户不认可10月份套餐，要求我方核实</t>
  </si>
  <si>
    <t>TS202310081101410408</t>
  </si>
  <si>
    <t>15671059028</t>
  </si>
  <si>
    <t>2023-10-08 15:25:12</t>
  </si>
  <si>
    <t xml:space="preserve">
高级模板内容：
投诉问题描述:用户反映合约到期没提醒   要求退费自7月开始多扣的话费
合约名称: 2021-07-01 00:00:00 2022-04-30 23:59:59 5G00 联通5G 畅爽冰激凌5G套餐129元 7121063072308234  91021191  
合约办理渠道:营业厅
办理时间:2021-07-01
到期时间:2023-06-30
是否下发短信提醒:否
用户要求:要求核实退费  联系号码15671059026</t>
  </si>
  <si>
    <t>TS202310080949380777</t>
  </si>
  <si>
    <t>13135823240</t>
  </si>
  <si>
    <t>2023-10-08 10:19:27</t>
  </si>
  <si>
    <t xml:space="preserve">
高级模板内容：
投诉问题描述:用户来电对于月租扣费不认可，称自己前期手机被关停一直没有使用，对于此期间扣费不认可
争议月份:2023年10月
争议金额:18
用户要求:对于没有使用的期间扣取的月租费用不认可</t>
  </si>
  <si>
    <t>TS202310080855251913</t>
  </si>
  <si>
    <t>16671728818</t>
  </si>
  <si>
    <t>官守国</t>
  </si>
  <si>
    <t>2023-10-08 10:45:26</t>
  </si>
  <si>
    <t xml:space="preserve">
高级模板内容：
投诉问题描述:用户来电表示对月租不认可，前台解释告知折扣失效，用户表示并未通知到位，要求我方返还本月多产生的月租费用。
争议月份:2023年10月
争议金额:140
用户要求:尽快核实处理回复。</t>
  </si>
  <si>
    <t>TS202310072006311431</t>
  </si>
  <si>
    <t>15572736988</t>
  </si>
  <si>
    <t>张子辰</t>
  </si>
  <si>
    <t>2023-10-08 15:34:40</t>
  </si>
  <si>
    <t xml:space="preserve">判断省分:其他省分
:普通消费有争议
:下一步
:套餐月费不认可
查询套餐:
:套餐月费有变化
业务办理记录:
:不认可
:其他渠道
判断省分:除甘肃贵州外
:
高级模板内容：
投诉问题描述:对月租费用不认可，不知情的情况下就原价了
争议月份:2023年8月、2023年9月、2023年10月
争议金额:195
用户要求:退费</t>
  </si>
  <si>
    <t>TS202310071733090704</t>
  </si>
  <si>
    <t>2023-10-08 15:29:31</t>
  </si>
  <si>
    <t xml:space="preserve">22年Q3Q4重点客户
高级模板内容：
投诉问题描述:用户来电对本月两张副卡的月租费已经扣除，但现在副卡不能使用不认可，用户要求要么恢复副卡把这个月使用完再停机，要么就退费本月副卡功能费
争议月份:2023年10月
争议金额:20
用户要求:我方解释不认可，用户要求要么恢复副卡把这个月使用完再停机，要么就退费本月副卡功能费，请后台核实尽快处理谢谢，联系电话15697279080</t>
  </si>
  <si>
    <t>TS202310071537052091</t>
  </si>
  <si>
    <t>18672903187</t>
  </si>
  <si>
    <t>宋兴鑫</t>
  </si>
  <si>
    <t>2023-10-08 20:28:10</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</si>
  <si>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投诉内容:5G炫彩加油包19元10GB（立即生效）（湖北）
争议金额：20元
取消业务并退费
业务已全部自动退订成功</t>
  </si>
  <si>
    <t>TS202310071309230393</t>
  </si>
  <si>
    <t>13972575686</t>
  </si>
  <si>
    <t>杨善红</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</si>
  <si>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产品类型:标准合约-存费折扣;产品名称:5G冰激凌套餐享24个月5折优惠（次月生效）（湖北）;产品描述:99元及以上产品享受套餐月费5折优惠，次月生效，有效期24个月
;产品ID:91078562;开始时间:2023-07-01 00:00:00;结束时间:2025-06-30 23:59:59;订购渠道:宜昌市分公司城区营销中心;客户确认方式:签字协议。
用户来电要求取消5G冰激凌套餐享24个月5折优惠（次月生效）（湖北） 业务， 携转，对违约金不认可，请尽快处理谢谢！</t>
  </si>
  <si>
    <t>TS202310072000111327</t>
  </si>
  <si>
    <t>15717200903</t>
  </si>
  <si>
    <t>刘雪枫</t>
  </si>
  <si>
    <t>2023-10-08 15:09:58</t>
  </si>
  <si>
    <t xml:space="preserve">判断省分:湖北
:流量费争议
:未使用过/未使用那么多/用的wifi（产生流量/费用）
:不认可
:下一步
:不符合或不愿意开通
:已享受或不在授权范围
:
高级模板内容：
投诉问题描述:用户来电反映对超套外产生的流量费用不认可
争议月份:2023年9月
争议金额/流量:60
用户要求:用户要求退费</t>
  </si>
  <si>
    <t>计费争议-账单：用户反映流量扣费问题，经核实，9月流量不够用导致副卡超出20.71GB，出于服务角度，申请退费60元，此费用不可打印发票，后期同类情况不予减免，用户表示知晓。</t>
  </si>
  <si>
    <t>TS202310081042192340</t>
  </si>
  <si>
    <t>15090900543</t>
  </si>
  <si>
    <t>钟红新</t>
  </si>
  <si>
    <t>2023-10-08 16:02:47</t>
  </si>
  <si>
    <t>用户来电表示营业厅告知给自己办理的是59元的套餐，现在一个月100多元，已告知用户核实有合约（预存0元;赠款总额588元;588元分12月返还;）每月返还49元，109-49，一个月60元，多次解释不认可，表示营业厅告知是59元就应该只给自己扣59元，为什么还要给自己搞这些乱七八糟的业务，要求尽快核实</t>
  </si>
  <si>
    <t>计费争议-账单：用户反映套餐计费问题。经核实，当阳城区南正街自有营业厅 23.9月办理赠费合约时同步生效有炫彩通信助理包-云盘版10元业务，现协商退费10元，并重新办理月赠59元*12个月活动，次月生效，用户满意。</t>
  </si>
  <si>
    <t>TS202310081035422158</t>
  </si>
  <si>
    <t>15672503398</t>
  </si>
  <si>
    <t>刘成雄</t>
  </si>
  <si>
    <t>2023-10-08 15:58:40</t>
  </si>
  <si>
    <t>用户来电反映 ，称本机资费太高了，称之前办理是只要38元，现在被收取129元，我方查询用户前期有参加： 预存话费享折扣优惠 档位三（立即生效24个月）-湖北政企专属 在8月31日到期，为其解释并建议到营业厅咨询新的套餐优惠，用户不认可，要求我方协助处理！</t>
  </si>
  <si>
    <t>计费争议-账单：用户反映套餐扣费较高。经核实，当前套餐折扣到期，但用户拒绝续约。已按用户要求分别转资8元流量王，次月生效，并注销宽带及局方停机的副卡，用户满意。</t>
  </si>
  <si>
    <t>TS202310061755080166</t>
  </si>
  <si>
    <t>13032718795</t>
  </si>
  <si>
    <t>汪亮</t>
  </si>
  <si>
    <t>2023-10-08 13:39:43</t>
  </si>
  <si>
    <t xml:space="preserve">【2022年上工信部测评重保用户】【2022年上工信部测评重保用户】判断省分:其他省分
:普通消费有争议
:下一步
:套餐月费不认可
查询套餐:
:套餐月费有变化
业务办理记录:
:不认可
:其他渠道
判断省分:除甘肃贵州外
:
高级模板内容：
投诉问题描述:用户来电对于本机本月月租费不认可，称办理的时候是59元每月，但是现在查询到收取了75元，对此不认可
争议月份:2023年10月
争议金额:75
用户要求:用户要求我方核实回复，谢谢！</t>
  </si>
  <si>
    <t>计费争议-账单：用户反映月租扣费问题，经核实，原套餐未失效，导致产生多扣费用，已发沃工单问题编号：OHB2023100801159协助处理，现申请退费到账10月套餐差价16元，此费用不可打印发票，满意。</t>
  </si>
  <si>
    <t>TS202310070851050604</t>
  </si>
  <si>
    <t>15671033444</t>
  </si>
  <si>
    <t>郑军昌</t>
  </si>
  <si>
    <t>2023-10-08 13:58:07</t>
  </si>
  <si>
    <t>主办单位：湖北
客户类别：普通客户
10010是否打通：否
是否二次致电10015：是
是否联系：否
升级倾向：
号码归属省：湖北
SVIP等级：
1. 问题类型:;
2. 投诉类型:通话费争议;
3. 营业厅地址:;
4. 位置信息:;
5. 位置发生地:;
6. 投诉内容:
202310国内通话费:0
争议金额:199.00</t>
  </si>
  <si>
    <t>计费争议-账单①客户基本资料：业务号码：15671033444、客户姓名：郑军昌、套餐情况：畅爽冰激凌5G套餐199元（基础版）；客户反映10月账单的问题； 
②首次联系客户时间：2023-10-07 14:41:00
③投诉核查处理情况：收到贵部转办，我司立即组织核查，经核实，查询客户办理199元套餐，参加100元返费活动，本月2号已短信发送返费100元，用户实付月租99元+10元副卡+10元IPTV业务，现已解释，出于服务角度，申请调整副卡月租费用0元/月，次月生效，满意； 
④答复客户时间及客户满意度评价：根据上述核实情况，我司于2023-10-07 14:41:00联系客户满意，回单人：胡春燕、联系方式：07176921001
⑤投诉核查关联材料：无。"</t>
  </si>
  <si>
    <t>TS202310070851460621</t>
  </si>
  <si>
    <t>15549367258</t>
  </si>
  <si>
    <t>肖新玉</t>
  </si>
  <si>
    <t>2023-10-08 09:03:29</t>
  </si>
  <si>
    <t xml:space="preserve">
高级模板内容：
投诉问题描述:用户来电反映副卡转为副卡都有话费的，对话费只有178.56不认可，要求核实，请尽快处理
争议时间:2023-10-07
争议金额:0
用户查询情况:178.56
前台实际查询情况:178.56
用户要求:用户来电反映副卡转为副卡都有话费的，对话费只有178.56不认可，要求核实，请尽快处理</t>
  </si>
  <si>
    <t>计费争议-账单扣费：客户对10月副卡扣费元不满，经核实属正常扣费，考虑到用户使用感知沟通后为用户15549367258办理预存话费享50元话费优惠（湖北），满意。</t>
  </si>
  <si>
    <t>TS202310071407501870</t>
  </si>
  <si>
    <t>13207206111</t>
  </si>
  <si>
    <t>秦烨</t>
  </si>
  <si>
    <t>2023-10-08 09:58:46</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</si>
  <si>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投诉问题描述:用户表示自己最低消费每月都补足到119元，对于宽带每月还有家庭WiFi服务费不认可，要求处理费用（涉及月份较多请求后台协助处理）
争议月份:2023年10月
争议金额:40
用户要求:核实回复</t>
  </si>
  <si>
    <t>计费争议-账单扣费：客户对10月套餐扣费40元不满，经核实用户是对开通超级WiFi在网36个月月包40元（湖北）未返还到账导致扣费不满，现线上无对应勾选项已发区域负责人18607201296协助处理，于10月10日前处理完毕，用户知晓。</t>
  </si>
  <si>
    <t>TS202310071018240497</t>
  </si>
  <si>
    <t>15587937702</t>
  </si>
  <si>
    <t>张吉轩</t>
  </si>
  <si>
    <t>2023-10-08 09:01:39</t>
  </si>
  <si>
    <t xml:space="preserve">判断省分:其他省分
:普通消费有争议
:下一步
:套餐月费不认可
查询套餐:
:套餐月费有变化
业务办理记录:
:不认可
:其他渠道
判断省分:除甘肃贵州外
:
高级模板内容：
投诉问题描述:用户来电自己没有更改套餐沃派校园融合9元移网成员套餐，前台解释，客户不认可，需要后台工作人员协助处理
争议月份:2023年10月
争议金额:9
用户要求:客户对套餐不认可，需要后台工作人员协助处理，谢谢</t>
  </si>
  <si>
    <t>计费争议-账单扣费：客户对10月套餐收费不满，经核实属套餐内正常扣费，已解释，考虑到用户使用感知为用户申请10元费用，24小时内地澳洲，此费用不可打印发票，满意。</t>
  </si>
  <si>
    <t>TS202310061855371318</t>
  </si>
  <si>
    <t>2023-10-08 09:06:59</t>
  </si>
  <si>
    <t xml:space="preserve">
高级模板内容：
投诉问题描述:用户来电对月租消费不认可
争议月份:2023年10月
争议金额:200.66
用户要求:已向用户解释。用户强烈要求我方核实处理。提及投诉。请加急 处理、</t>
  </si>
  <si>
    <t>计费争议-账单扣费：客户对10月账单扣费不满，经核实用户是对另拓见科技于23.1月通过电话营销方式推荐13277396185办理炫彩通信助理包-云盘版扣费不满，23.1-10月扣费95元，2小时内退费到账，此费用不可抵扣往月欠费及打印发票，满意</t>
  </si>
  <si>
    <t>TS202310061923231802</t>
  </si>
  <si>
    <t>18572397250</t>
  </si>
  <si>
    <t>张学军</t>
  </si>
  <si>
    <t>2023-10-08 09:03:12</t>
  </si>
  <si>
    <t xml:space="preserve">
高级模板内容：
投诉问题描述:称开卡告知30元一个月，现对业务9元100分钟5G速率包（湖北）（立即生效），漏话提醒云盘包（次月生效）-湖北-3元不认可，称不知情办理，要求回复解决，请核实处理，谢谢
业务名称:9元100分钟5G速率包（湖北）（立即生效），漏话提醒云盘包（次月生效）-湖北-3元不认可
争议月份:2023年10月、2023年8月、2023年9月
争议金额:1
办理渠道:湖北省宜昌市OMO
前台是否取消:未取消
用户要求:尽快处理</t>
  </si>
  <si>
    <t>计费争议-账单扣费：客户对8-10月套餐收费不满，经核实用户是对8-10月开通的9元100分钟5G速率包（湖北）（立即生效）和漏话提醒云盘包（次月生效）-湖北-3元扣费不满，现为用户取消  ，沟通后为用户办理预存话费享40元话费优惠（湖北），满意。</t>
  </si>
  <si>
    <t>TS202310070810280061</t>
  </si>
  <si>
    <t>16671702183</t>
  </si>
  <si>
    <t>洪义</t>
  </si>
  <si>
    <t>2023-10-08 09:02:19</t>
  </si>
  <si>
    <t xml:space="preserve">
高级模板内容：
投诉问题描述:营业厅办卡宣传的资费和实际使用不认可
业务名称:畅爽冰激凌5G套餐99元（基础版）
宣传渠道:营业厅
宣传内容:月租69，宽带免费
实际情况:9月109,10月114元月租
用户要求:用户对欠费不认可，不愿交费要求处理费用以及套餐问题</t>
  </si>
  <si>
    <t>计费争议-账单扣费：客户对9-10月套餐收费99不满，经核实属折扣到期未办理导致，现已为用户办理存量5G畅爽套餐享39元赠费（次月生效），考虑到用户9-10月产生费用，沟通后为用户办理湖北预存话费享50元话费优惠（湖北），另为用户申请15元费用于24小时内到账，此费用不可打印发票，另已按用户要求取消15元1000M提速包(湖北)，满意</t>
  </si>
  <si>
    <t>TS202310081336331755</t>
  </si>
  <si>
    <t>18671799997</t>
  </si>
  <si>
    <t>蒋琳</t>
  </si>
  <si>
    <t>2023-10-08 15:34:18</t>
  </si>
  <si>
    <t xml:space="preserve">
高级模板内容：
投诉问题描述:用户本机来电反映称本机来电副卡之前属于主卡，于5月左右联系营业厅工作人员（宜昌西陵区点军永乐代理点），当时办理活动营业人员承诺把本机与副卡更换。当前号码为主卡。每月减免副卡（18671799997，18671798441，不扣20元），用户表示当时还有聊天截图，表示近期查询账单发现每月都有扣取副卡20元，表示不满，联系对方称不清楚，安抚无效
争议月份:2023年6月、2023年7月、2023年8月、2023年9月、2023年10月
争议金额:20
用户要求:要求反馈核实，把副卡固定称宣传时的免费。联系来电好，有升级倾向未标明
备注：经核实暂未查到返费与减免</t>
  </si>
  <si>
    <t>计费争议-账单扣费：客户对副卡扣费不满，经核实属正常扣费，沟通后是属正常扣费，现已为用户办理副卡0元次月生效，查询6-8月产生费用100元，沟通后为号码18671798441/18671799997办理预存话费享50元话费优惠（湖北），满意。</t>
  </si>
  <si>
    <t>TS202310070934331726</t>
  </si>
  <si>
    <t>18986809061</t>
  </si>
  <si>
    <t>鲁永海</t>
  </si>
  <si>
    <t>2023-10-08 13:31:44</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</si>
  <si>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	 上海航动科技有限公司（宜昌） 
反应问题涉及场景:电话营销业务资费争议,未经同意订购业务,诱导订购（业务与实际宣传不符）
产品名称:		 家庭群组化副卡10G省内流量流量(不共享不结转)(湖北)-次月生效 订购 副卡免月租12个月（10元话费12个月）（湖北）-立即生效 退订
争议月份:2023年10月
是否承诺退费:否
承诺退费金额:0
是否取消业务（如取消失败，需加上系统报错的提示）:未取消无权限
是否需要回复:是
用户要求:要求更改回	
副卡免月租12个月（10元话费12个月）（湖北）-立即生效 </t>
  </si>
  <si>
    <t>计费争议-账单扣费：客户对副卡扣费不满，经核实属正常扣费，沟通后为用户4张办理副卡0元次月生效，满意。</t>
  </si>
  <si>
    <t>TS202310071326540830</t>
  </si>
  <si>
    <t>18672654198</t>
  </si>
  <si>
    <t>王虎</t>
  </si>
  <si>
    <t>2023-10-08 14:16:23</t>
  </si>
  <si>
    <t xml:space="preserve">
高级模板内容：
投诉问题描述:用户对套餐预存0元;赠款总额240元;10元一次性到账;230元分23月返还;  ，月底10月31号结束了不认可称之前一直是免费的下个月扣费不满，并且之前每个月月租只有50多现在扣费169元不认可，主卡的月租查询之前有减免但是系统未显示套餐优惠。
争议月份:2023年10月
争议金额:169
用户要求:加急</t>
  </si>
  <si>
    <t>计费争议-账单扣费：客户对副卡扣费不满，经核实用户实际是反映调账赠费到期无法续订导致，现线上无优惠对应勾选项，已发区域负责人4951010协助处理，于10月10日前处理完毕，考虑到活动未正常续订导致本月产生59元费用，沟通后为用户18672654198/15549319558办理预存话费享30元话费优惠（湖北），满意。</t>
  </si>
  <si>
    <t>TS202310080958501049</t>
  </si>
  <si>
    <t>2023-10-08 15:51:31</t>
  </si>
  <si>
    <t>用户表示2023-08-10 11:54:32续交了两年的费用，但是宽带之后就经常欠费停机，多次单独充值，对此非常不满，要求我部彻底解决问题，尽快开通并回复。（用户不认可前期工单TS202310060811421435的解释）</t>
  </si>
  <si>
    <t>计费争议-账单扣费：客户对宽带扣费不满，经核实属正常扣费，经核实用户于2021-09-02 10:39:17缴费宽带960元，已于今年9月宽带已自动到期，已发区域负责人2910111联系，已解释致电未接，已短信答复如需办理可联系我部，如有疑问可在工作时间（08:30-12:00；14:00 -17:30 ）联系07176921001、13032700872宜昌客服。如用户咨询，请前台 10010话务 中心代为解释，谢谢。</t>
  </si>
  <si>
    <t>TS202310071820561870</t>
  </si>
  <si>
    <t>15671039463</t>
  </si>
  <si>
    <t>袁亚挺</t>
  </si>
  <si>
    <t>2023-10-08 17:14:13</t>
  </si>
  <si>
    <t xml:space="preserve">
高级模板内容：
投诉问题描述:用户来电称本机没有开通沃家神眼而扣费不理解
争议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争议金额:280
用户要求:已向用户解释但用户不解，联系电话15587958678   </t>
  </si>
  <si>
    <t>计费争议-账单扣费：客户对沃家神眼扣费不满，经核实由侯海燕返单录入中心，沟通后已取消，查询22.01-23.10产生费用220元沟通后现为用户办理预存话费享50元话费优惠（湖北），另为用户申请170元费用，24小时内到账，此费用不可打印发票，满意</t>
  </si>
  <si>
    <t>TS202310070834230326</t>
  </si>
  <si>
    <t>15587982995</t>
  </si>
  <si>
    <t>郭琼芳</t>
  </si>
  <si>
    <t>2023-10-08 17:26:47</t>
  </si>
  <si>
    <t xml:space="preserve">
高级模板内容：
投诉问题描述:用户来电反映8月消费，前台查询解释（月租29月，每月30月赠费已到账未体现在账单上）不认可，要求尽快核实处理，请协助处理
争议月份:2023年8月
争议金额:30
用户要求:退费</t>
  </si>
  <si>
    <t>计费争议-账单扣费：客户对星锐卡30元赠费12个月优惠合约 (湖北)未到账不满，经核实本月赠款金额30元现已被使用，查询7月返费未到账现为用户申请30元费用，24小时内到账，此费用不可打印发票，满意。</t>
  </si>
  <si>
    <t>TS202310071003320054</t>
  </si>
  <si>
    <t>13972530705</t>
  </si>
  <si>
    <t>望伟</t>
  </si>
  <si>
    <t>2023-10-08 15:02:55</t>
  </si>
  <si>
    <t xml:space="preserve">
高级模板内容：
投诉问题描述:用户来电称自己每月都有返还10元，但本月没有返还，要求核实回复，请后台协助处理，谢谢。
活动名称:前台未查询到返还合约
争议月份:2023年10月
争议金额:10
用户要求:核实回复</t>
  </si>
  <si>
    <t>计费争议-账单扣费：客户对账单扣费不满，经核实属正常扣费前期开户时的优惠现已到期，现线上无续订勾选项，建议用户继续观察使用，用户知晓。</t>
  </si>
  <si>
    <t>TS202310080954020919</t>
  </si>
  <si>
    <t>15671016941</t>
  </si>
  <si>
    <t>王秀娟</t>
  </si>
  <si>
    <t>2023-10-08 13:37:42</t>
  </si>
  <si>
    <t xml:space="preserve">
高级模板内容：
投诉问题描述:用户对前期返费不认可
争议月份:2023年9月
争议金额:40
用户要求:用户说退费90但是只退费了50用户不认可 前期工单:TS202309281335281673</t>
  </si>
  <si>
    <t>您反馈计费争议-账单扣费：您对副卡扣费不满，经核实属副卡正常扣费，现沟通后为您办理副卡0元次月生效，副卡收费正常为10元费用为每月超出5元不认可，21.10-23.09月现为用户申请最高补偿为300元费用（现为用户办理副卡系统赠费50元，另23.10-23.12每月为用户办理副卡赠费60元，24.01月给用户70元，直至费用返还完毕为止）此费用不可打印发票 ，用户知晓。</t>
  </si>
  <si>
    <t>TS202310062118281040</t>
  </si>
  <si>
    <t>13545830311</t>
  </si>
  <si>
    <t>刘学珍</t>
  </si>
  <si>
    <t>2023-10-08 11:39:42</t>
  </si>
  <si>
    <t xml:space="preserve">
高级模板内容：
投诉问题描述:用户对10月的月租不认可，称之前一直没人说预存话费享折扣优惠 档位三（次月生效24个月）-湖北政企专属是有期限的，前台解释无效
争议月份:2023年10月
争议金额:120
用户要求:用户要求24小时之内核实处理，请加急处理</t>
  </si>
  <si>
    <t>系统支撑：经核实因套餐折扣到期无提醒，现办理赠费活动，合约期12个月，客户满意。</t>
  </si>
  <si>
    <t>TS202310071134530361</t>
  </si>
  <si>
    <t>18674253558</t>
  </si>
  <si>
    <t>张弟美</t>
  </si>
  <si>
    <t>2023-10-08 10:02:03</t>
  </si>
  <si>
    <t>用户来电反映要求进行保持之前的套餐优惠，不然销户
请回电核实处理</t>
  </si>
  <si>
    <t>系统支撑：经核实因系统支撑不到位，导致套餐折扣到期无提醒，本月办理赠费活动，合约期12个月，并申请减免套餐差价69元，24小时到账，此费用不可打印发票，客户满意。</t>
  </si>
  <si>
    <t>TS202310072045152025</t>
  </si>
  <si>
    <t>15672539558</t>
  </si>
  <si>
    <t>潘小伟</t>
  </si>
  <si>
    <t>2023-10-08 13:02:44</t>
  </si>
  <si>
    <t xml:space="preserve">[65岁以上老人] 
高级模板内容：
投诉问题描述:不一致
业务名称: 畅爽冰激凌5G套餐129元
宣传渠道:客户经理
宣传内容:48一个月
实际情况:149一个月
用户要求:要求核实回复，并改回之前48一个月，不愿提供第二联系电话，请处理</t>
  </si>
  <si>
    <t>系统支撑：经核实因系统支撑不到位，导致套餐折扣到期无提醒，申请减免9月套餐差价91元，24小时到账，此费用不可打印发票，另已告知客户到营业厅申请复机后，联系我司办理赠费活动，客户满意。</t>
  </si>
  <si>
    <t>TS202310071846502461</t>
  </si>
  <si>
    <t>15572755577</t>
  </si>
  <si>
    <t>黄直伟</t>
  </si>
  <si>
    <t>2023-10-08 14:12:19</t>
  </si>
  <si>
    <t xml:space="preserve">判断省分:其他省分
:普通消费有争议
:下一步
:套餐月费不认可
查询套餐:
:套餐月费有变化
业务办理记录:
:不认可
:其他渠道
判断省分:除甘肃贵州外
:
高级模板内容：
投诉问题描述:用户对预存话费享折扣优惠 档位五（立即生效24个月）-湖北政企专属到期不满
争议月份:2023年10月
争议金额:200
用户要求:要求恢复预存话费享折扣优惠 档位五（立即生效24个月）-湖北政企专属。同时这个月月租打五折</t>
  </si>
  <si>
    <t>系统支撑：用户反映预存话费享折扣优惠 档位五（立即生效24个月，经核实用户需续订折扣为3年，现线上无对应勾选项，沟通后用户表示自行前往营业厅办理，考虑到用户本月折扣到期支付全月月租，为用户主卡及3张副卡办理预存话费享50元话费优惠（湖北），满意</t>
  </si>
  <si>
    <t>TS202310071846512462</t>
  </si>
  <si>
    <t>13349763956</t>
  </si>
  <si>
    <t>唐博文</t>
  </si>
  <si>
    <t>2023-10-08 13:38:51</t>
  </si>
  <si>
    <t>用户来电反馈预存话费享折扣优惠 档位三（立即生效24个月）-湖北政企专属合约到期，未有及时提醒，导致202309和202310月产生了多的费用，对费用不认可，要求将多扣费用退还并且续约，联系方式：13349763957</t>
  </si>
  <si>
    <t>系统支撑：用户反映折扣到期无提醒。经核实，用户原折扣优惠8月31日到期，现协商退还9月套餐差价70元，2小时到账，此费用不可打印发票，并勾选69元赠费*12个月，次月生效，满意。</t>
  </si>
  <si>
    <t>TS202310081043012364</t>
  </si>
  <si>
    <t>13117273604</t>
  </si>
  <si>
    <t>张传文</t>
  </si>
  <si>
    <t>2023-10-08 15:36:36</t>
  </si>
  <si>
    <t xml:space="preserve">22年Q3Q4重点客户
高级模板内容：
投诉问题描述:来电对现在套餐合约到期没有提示不认可
合约名称:预存话费享折扣优惠 档位五（次月生效24个月）-湖北政企专属
合约办理渠道:夷陵城区自有营业厅
办理时间:2021-10-01
到期时间:2021-10-01
是否下发短信提醒:是  
用户要求:我方解释到期前都会提示短信，不认可，称自己不知情就把手机停了。自己都交费了。还停机、要求核实处理。称不行不使用了</t>
  </si>
  <si>
    <t>系统支撑：用户反映折扣到期无提醒。经核实，用户原折扣优惠9月30日到期，已勾选99元赠费*12个月，次月生效，用户满意。</t>
  </si>
  <si>
    <t>TS202310072139360180</t>
  </si>
  <si>
    <t>15907202540</t>
  </si>
  <si>
    <t>邹忠列</t>
  </si>
  <si>
    <t>2023-10-08 15:16:33</t>
  </si>
  <si>
    <t xml:space="preserve">
高级模板内容：
投诉问题描述:用户称套餐费用过高，要求取消这个套餐，前台已做解释，用户不认可，请后台工作人员协助处理，谢谢！
争议月份:2023年10月
争议金额:-1
用户要求:降低套餐！</t>
  </si>
  <si>
    <t>系统支撑：用户实际反映折扣到期无提醒。经核实，用户原折扣优惠8月31日到期，已办理69元赠费*12个月，立即生效，满意。</t>
  </si>
  <si>
    <t>TS202310080940530516</t>
  </si>
  <si>
    <t>13264905669</t>
  </si>
  <si>
    <t>李承旺</t>
  </si>
  <si>
    <t>2023-10-08 15:02:14</t>
  </si>
  <si>
    <t xml:space="preserve">[65岁以上老人] 
高级模板内容：
投诉问题描述:详见：用户在营业厅，营业厅告知无法办理用户存量5G畅爽套餐享69元赠费；最多只能办理五折优惠，用户不认可
争议月份:2023年10月
争议金额:-1
用户要求:用户要求重新处理</t>
  </si>
  <si>
    <t>业务办理：用户要求办理套餐3折优惠，系统无勾选项，已协商 用户办理存量5G畅爽套餐享69元赠费，用户满意。</t>
  </si>
  <si>
    <t>TS202310070939571898</t>
  </si>
  <si>
    <t>2023-10-08 09:58:28</t>
  </si>
  <si>
    <t xml:space="preserve">[65岁以上老人] 
高级模板内容：
投诉问题描述:用户来电称对月租的费用不认可，在线解释称是合约到期，已在线解释用户不认可，请协助处理谢谢
争议月份:2023年10月
争议金额:99
用户要求:要求续约预存话费享折扣优惠 档位三（次月生效24个月）-湖北政企专属，请协助</t>
  </si>
  <si>
    <t>业务办理：用户要求办理套餐3折优惠，系统无勾选项，已协商 用户存量5G畅爽套餐享69元赠费，用户表示考虑，知晓。</t>
  </si>
  <si>
    <t>BL202310081325572045</t>
  </si>
  <si>
    <t>18771801768</t>
  </si>
  <si>
    <t>颜东</t>
  </si>
  <si>
    <t>2023-10-08 14:14:20</t>
  </si>
  <si>
    <t xml:space="preserve">要求续订预存话费享折扣优惠 档位五（次月生效24个月）-湖北政企专属   解释不认可 请续订</t>
  </si>
  <si>
    <t>系统支撑：用户反映折扣到期无提醒。经核实，用户原折扣优惠10月31日到期，系统不支持续订，已登记11月8日勾选49元赠费*12个月，立即生效，满意。</t>
  </si>
  <si>
    <t>BL202310071946021008</t>
  </si>
  <si>
    <t>15607208418</t>
  </si>
  <si>
    <t>舒卫兵</t>
  </si>
  <si>
    <t>2023-10-08 14:23:35</t>
  </si>
  <si>
    <t>【2022年上工信部测评重保用户】用户要求续 5G冰激凌套餐享12个月7折优惠（次月生效）（湖北）</t>
  </si>
  <si>
    <t>系统支撑：用户反映折扣到期无提醒。经核实，用户原折扣优惠8月31日到期，现协商退还9月套餐差价60元，此费用不可打印发票，并勾选60元赠费*12个月，次月生效，满意。</t>
  </si>
  <si>
    <t>TS202310080953290900</t>
  </si>
  <si>
    <t>13117289962</t>
  </si>
  <si>
    <t>杨春珍</t>
  </si>
  <si>
    <t>2023-10-08 15:33:46</t>
  </si>
  <si>
    <t xml:space="preserve">
高级模板内容：
投诉问题描述:用户说自己携转过来 有三张副卡 提示免收副卡月功能费两年 但是现在有两张卡只免收了一年   不认可 要后台协助处理
业务名称:招联分期5G199元直降2900（社会渠道36期）（湖北）	
宣传渠道:营业厅
宣传内容:副卡免收两年的副卡月功能费 
实际情况:   15171868407 /18871713945    副卡月功能卡只免了12个月 
用户要求:核实后回复   联系 ：15587960868   </t>
  </si>
  <si>
    <t>业务规则：用户反映副卡扣费问题，经核实，副卡月租10元，现用户不认可，已办理0月租优惠，次月生效，满意。</t>
  </si>
  <si>
    <t>TS202310071742140971</t>
  </si>
  <si>
    <t>071700047861</t>
  </si>
  <si>
    <t>曹会萍</t>
  </si>
  <si>
    <t>2023-10-08 15:41:27</t>
  </si>
  <si>
    <t>#2022重保客户#用户表示被动办理IPTV业务10元/月，现要求取消并退费，请尽快处理并回复</t>
  </si>
  <si>
    <t>计费争议-账单扣费：客户对IPTV扣费不满，经核实属正常扣费，沟通后用户表示属家人自行订购，沟通后为用户办理 存量5G畅爽套餐享99元赠费（次月生效）湖北 ，                      满意。</t>
  </si>
  <si>
    <t>TS202310071007160159</t>
  </si>
  <si>
    <t>投诉工单（2021版）&gt;&gt;融合&gt;&gt;【产品及计费使用】计交费及发票&gt;&gt;交费未到账或到账不及时（含错充）</t>
  </si>
  <si>
    <t>17671345218</t>
  </si>
  <si>
    <t>2023-10-08 09:13:36</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</si>
  <si>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投诉问题描述:用户来电称自己错充了号码，联系过了对方，对方称要求我司做退费处理，请尽快处理
充值时间:2023-10-07
充值渠道:微厅
充值号码:17671345210
充值金额:100
前台是否按流程解释:是
用户要求:尽快处理</t>
  </si>
  <si>
    <t>客户原因：用户反映充错号码问题，经核实，客户交费充错话费至17671345210，现无法联系上机主，考虑客户感知，申请赠送100元话费， 24小时内到账，此费用无法抵扣往月欠费且不可打印发票，满意。</t>
  </si>
  <si>
    <t>ZX202310061721582037</t>
  </si>
  <si>
    <t>13264919593</t>
  </si>
  <si>
    <t>王雪莲</t>
  </si>
  <si>
    <t>2023-10-08 09:07:41</t>
  </si>
  <si>
    <t>客户表示自己要在宜昌市夷陵区平云3路2巷13号加联通宽带，但今天工作人员上门安装时告知没有联通端口，但有移动和电信的，需要加联通箱子，客户咨询什么时候可以加箱子安装宽带。请核实并回复。</t>
  </si>
  <si>
    <t>宽带安装/资源：宜昌市夷陵区平云3路2巷13号加联通宽带AA。用户反映需加装联通的箱子，已发区域负责人催促+86-18607201319，协助处理，用户满意。</t>
  </si>
  <si>
    <t>ZHX202310081006542384</t>
  </si>
  <si>
    <t>2023-10-08 10:40:27</t>
  </si>
  <si>
    <t>TS202310061600212188</t>
  </si>
  <si>
    <t>13297992998</t>
  </si>
  <si>
    <t>红名单</t>
  </si>
  <si>
    <t>2023-10-08 09:04:33</t>
  </si>
  <si>
    <t>:号卡配送问题
:配送时工作人员要求必须充值话费
:不认可
:不认可
:
高级模板内容：
投诉问题描述:用户反映线上办理副卡13297992998，送来时强制用户充费20元不认可
问题类型:激活强制要求充值  
办理渠道:·
充值金额（流量）:20
用户要求:处理。</t>
  </si>
  <si>
    <t>您反映配送人员问题，经核查现已通知工作人员联系客户解释并致歉，您认可，满意。*</t>
  </si>
  <si>
    <t>TS202310071446120481</t>
  </si>
  <si>
    <t>13477194515</t>
  </si>
  <si>
    <t>王玉</t>
  </si>
  <si>
    <t>2023-10-08 10:25:51</t>
  </si>
  <si>
    <t xml:space="preserve">:二次卡问题
判断省分:其他省分
:被标记为快递、营销、骚扰电话
判断开户时间:
:不认可
:仍不认可
:
高级模板内容：
投诉问题描述:用户来电反映对自己号码被标记为快递不认可，不愿意自行操作，还经常接到国外的陌生电话也要求一并屏蔽。
争议号码:13477194515
问题现象:其他:标记为外卖快递
用户要求:解除自己号码的标记，屏蔽掉国外骚扰诈骗电话</t>
  </si>
  <si>
    <t>其他：用户对号码标记快递电话不认可，已建议用户通过“码号码平台”清除标记，我司暂无法操作，关于国外陌生电话，建议用户通过“手机管家”拦截，用户知晓，满意度一般</t>
  </si>
  <si>
    <t>TS202310071509121202</t>
  </si>
  <si>
    <t>13098418621</t>
  </si>
  <si>
    <t>崔莉莉</t>
  </si>
  <si>
    <t>2023-10-08 14:32:28</t>
  </si>
  <si>
    <t>用户要求投诉为她购买电话卡的营销人员联系电话17681010389
用户要求不要拨打电话下发短信即可</t>
  </si>
  <si>
    <t>业务管理：安徽京东配送人员，关于工作人员服务问题，我司已按用户要求短信回复用户并向用户致歉，用户一直未回复，已告知用户若有疑问致电宜昌服务监督热线13032700872.</t>
  </si>
  <si>
    <t>BL202310080945420976</t>
  </si>
  <si>
    <t>13886656712</t>
  </si>
  <si>
    <t>付军</t>
  </si>
  <si>
    <t xml:space="preserve">【2022年上工信部测评重保用户】判断省分:湖北
根据用户描述选择以下场景:投诉骚扰诈骗电话
建议用户通过智慧沃服务进行拦截:不认可
判断用户是否能提供被举报的号码:可以提供号码
:</t>
  </si>
  <si>
    <t>TS202309061808062426</t>
  </si>
  <si>
    <t>15507200357</t>
  </si>
  <si>
    <t>陈庆阳</t>
  </si>
  <si>
    <t>2023-10-08 14:46:57</t>
  </si>
  <si>
    <t>主办单位：湖北
客户类别：普通客户
10010是否打通：否
是否二次致电10015：是
是否联系：否
升级倾向：
号码归属省：湖北
SVIP等级：
1. 问题类型:;
2. 投诉类型:办理业务;
3. 营业厅地址:;
4. 位置信息:;
5. 位置发生地:;
6. 投诉内容:在线客服一直不支持办理保号套餐
8. 办理业务的名称:办理8元流量王套餐
8. 无法办理的原因:APP无法办理</t>
  </si>
  <si>
    <t>BL202310081645100621</t>
  </si>
  <si>
    <t>17671262231</t>
  </si>
  <si>
    <t>袁真昊</t>
  </si>
  <si>
    <t>2023-10-08 17:03:17</t>
  </si>
  <si>
    <t xml:space="preserve">判断省分:湖北
:指定要求办理全国流量王8元套餐
:
高级模板内容：
用户诉求:用户来电要求将套餐更改为：全国流量王8元套餐 挽留无效，表示号码不使用了，要求反馈，联系电话：  17671262231 
当前套餐名称: 腾讯大王卡
新套餐名称（转入套餐名称）:全国流量王8元套餐
是合约期内（含靓号）:否</t>
  </si>
  <si>
    <t>BL202310081551302168</t>
  </si>
  <si>
    <t>15672511999</t>
  </si>
  <si>
    <t>杨超</t>
  </si>
  <si>
    <t>2023-10-08 16:32:19</t>
  </si>
  <si>
    <t xml:space="preserve">判断省分:湖北
:指定要求办理全国流量王8元套餐
:
高级模板内容：
用户诉求:用户要求变更8元的套餐，前台挽留无效
当前套餐名称: 5G畅爽冰激凌99元
新套餐名称（转入套餐名称）:全国流量王8元套餐
是合约期内（含靓号）:否</t>
  </si>
  <si>
    <t>BL202310081542122027</t>
  </si>
  <si>
    <t>15586362830</t>
  </si>
  <si>
    <t>胡耀祖</t>
  </si>
  <si>
    <t>2023-10-08 15:52:23</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</si>
  <si>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当前套餐名称:腾讯大王卡
新套餐名称（转入套餐名称）:4G全国流量王8元套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</si>
  <si>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BL202310081515091524</t>
  </si>
  <si>
    <t>15549338072</t>
  </si>
  <si>
    <t>刘念</t>
  </si>
  <si>
    <t>2023-10-08 15:39:48</t>
  </si>
  <si>
    <t xml:space="preserve">
高级模板内容：
用户诉求:用户来电 要求降低8元，请协助处理，我处挽留不认可，用户不方便接电话，要求直接更改，谢谢
当前套餐名称: 4G本地个性化套餐-18元套餐（随
新套餐名称（转入套餐名称）:8元
是合约期内（含靓号）:否
备注:用户来电 要求降低8元，请协助处理，我处挽留不认可，用户不方便接电话，要求直接更改，谢谢</t>
  </si>
  <si>
    <t>BL202310081506161345</t>
  </si>
  <si>
    <t>15572720077</t>
  </si>
  <si>
    <t>郭志清</t>
  </si>
  <si>
    <t>2023-10-08 17:29:48</t>
  </si>
  <si>
    <t xml:space="preserve">
高级模板内容：
用户诉求:降套
当前套餐名称:4G全国流量王29元套餐
新套餐名称（转入套餐名称）:4G全国流量王8元
是合约期内（含靓号）:否
备注:用户要求更改4G全国流量王8元。挽留失败，解释前往营业厅不认可，请处理，谢谢</t>
  </si>
  <si>
    <t>BL202310081500171232</t>
  </si>
  <si>
    <t>18672907293</t>
  </si>
  <si>
    <t>邬小灵</t>
  </si>
  <si>
    <t>2023-10-08 15:27:13</t>
  </si>
  <si>
    <t xml:space="preserve">判断省分:湖北
:指定要求办理全国流量王8元套餐
:
高级模板内容：
用户诉求:用户要求线上更改8元流量王套餐，前台解释不认可，要求线上处理
当前套餐名称: 流量王-新市民卡（湖北）
新套餐名称（转入套餐名称）:8元流量王套餐
是合约期内（含靓号）:否</t>
  </si>
  <si>
    <t>BL202310081450301020</t>
  </si>
  <si>
    <t>18671746323</t>
  </si>
  <si>
    <t>熊翔</t>
  </si>
  <si>
    <t>2023-10-08 16:37:12</t>
  </si>
  <si>
    <t xml:space="preserve">判断省分:湖北
:指定要求办理全国流量王8元套餐
:
高级模板内容：
用户诉求:更改套餐
当前套餐名称:腾讯大王卡
新套餐名称（转入套餐名称）:8元流量王套餐
是合约期内（含靓号）:否</t>
  </si>
  <si>
    <t>BL202310081439310781</t>
  </si>
  <si>
    <t>13085169125</t>
  </si>
  <si>
    <t>2023-10-08 15:44:47</t>
  </si>
  <si>
    <t xml:space="preserve">判断省分:湖北
:有意向资费
:是
:不认可：坚持要求转入有限制的套餐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是合约期内（含靓号）:否</t>
  </si>
  <si>
    <t>BL202310081342502310</t>
  </si>
  <si>
    <t>18695060305</t>
  </si>
  <si>
    <t>向文铃</t>
  </si>
  <si>
    <t>2023-10-08 14:13:31</t>
  </si>
  <si>
    <t xml:space="preserve">
高级模板内容：
用户诉求:降套
当前套餐名称:腾讯大王卡
新套餐名称（转入套餐名称）:4G全国流量王8元
是合约期内（含靓号）:否
备注:用户要求更改4G全国流量王8元。挽留失败，解释前往营业厅不认可，请处理，谢谢</t>
  </si>
  <si>
    <t>BL202310081123500218</t>
  </si>
  <si>
    <t>17671262750</t>
  </si>
  <si>
    <t>王徐</t>
  </si>
  <si>
    <t xml:space="preserve">
高级模板内容：
用户诉求: 更改4G全国流量王8元套餐   挽留无效，不愿意去营业厅 要求在线申请更改，已向用户推荐归属地营业厅不认可 
当前套餐名称:腾讯大王卡
新套餐名称（转入套餐名称）:4G全国流量王8元套餐  
是合约期内（含靓号）:否
备注:工信部</t>
  </si>
  <si>
    <t>BL202310081058062255</t>
  </si>
  <si>
    <t>17671272876</t>
  </si>
  <si>
    <t>刘梓豪</t>
  </si>
  <si>
    <t>2023-10-08 16:09:13</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</si>
  <si>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当前套餐名称:福多多29元（湖北）
新套餐名称（转入套餐名称）:8元4G全国流量王套餐，
是合约期内（含靓号）:否</t>
  </si>
  <si>
    <t>BL202310081020431600</t>
  </si>
  <si>
    <t>13135806589</t>
  </si>
  <si>
    <t>皮天信</t>
  </si>
  <si>
    <t>2023-10-08 10:40:17</t>
  </si>
  <si>
    <t xml:space="preserve">
高级模板内容：
用户诉求:用户来电要求更改套餐29元福多多套餐，
当前套餐名称:幸福家家乐59元套餐
新套餐名称（转入套餐名称）:福多多29元（湖北）
是合约期内（含靓号）:否</t>
  </si>
  <si>
    <t>BL202310081019151570</t>
  </si>
  <si>
    <t>18694094250</t>
  </si>
  <si>
    <t>官成林</t>
  </si>
  <si>
    <t>2023-10-08 14:23:16</t>
  </si>
  <si>
    <t xml:space="preserve">判断省分:湖北
:指定要求办理全国流量王8元套餐
:
高级模板内容：
用户诉求:要求更改为全国流量王8元套餐，前台解释不认可
当前套餐名称:腾讯大王卡
新套餐名称（转入套餐名称）:全国流量王8元套餐
是合约期内（含靓号）:否</t>
  </si>
  <si>
    <t>BL202310080944530959</t>
  </si>
  <si>
    <t>13207221027</t>
  </si>
  <si>
    <t>李洋</t>
  </si>
  <si>
    <t>2023-10-08 15:13:13</t>
  </si>
  <si>
    <t xml:space="preserve">判断省分:湖北
:指定要求办理全国流量王8元套餐
:
高级模板内容：
用户诉求:更改为（4G全国流量王8元套餐 下月生效）已解释挽留失败 用户不认可强烈要求更改，加急谢谢 
当前套餐名称:4G全国组合套餐
新套餐名称（转入套餐名称）:4G全国流量王8元套餐
是合约期内（含靓号）:否</t>
  </si>
  <si>
    <t>BL202310080904090264</t>
  </si>
  <si>
    <t>17671256459</t>
  </si>
  <si>
    <t>谭本俊</t>
  </si>
  <si>
    <t>2023-10-08 09:20:30</t>
  </si>
  <si>
    <t xml:space="preserve">[该用户有申诉倾向，请注意受理态度，查询近三天工单记录，积极解决用户问题。] 
高级模板内容：
用户诉求:用户来电要求将套餐变更为（4G全国流量王8元套餐），不愿意到营业厅办理，要求我方线上处理，请处理 谢谢
当前套餐名称:腾讯大王卡
新套餐名称（转入套餐名称）:4G全国流量王8元套餐
是合约期内（含靓号）:否
备注:用户来电要求将套餐变更为（4G全国流量王8元套餐），不愿意到营业厅办理，要求我方线上处理，请处理 谢谢</t>
  </si>
  <si>
    <t>BL202310072058521667</t>
  </si>
  <si>
    <t>13032739298</t>
  </si>
  <si>
    <t>2023-10-08 15:06:23</t>
  </si>
  <si>
    <t xml:space="preserve">
高级模板内容：
用户诉求:降套
当前套餐名称:18元流量王套餐(湖北)
新套餐名称（转入套餐名称）:8元流量王
是合约期内（含靓号）:否</t>
  </si>
  <si>
    <t>BL202310072006421210</t>
  </si>
  <si>
    <t>13040974741</t>
  </si>
  <si>
    <t>林芳</t>
  </si>
  <si>
    <t>2023-10-08 10:54:15</t>
  </si>
  <si>
    <t xml:space="preserve">判断省分:湖北
:指定要求办理全国流量王8元套餐
:
高级模板内容：
用户诉求:用户来电要办理8元套餐 
当前套餐名称:幸福家家乐39元套餐 
新套餐名称（转入套餐名称）:8元套餐 
是合约期内（含靓号）:否</t>
  </si>
  <si>
    <t>BL202310071953331080</t>
  </si>
  <si>
    <t>18695068083</t>
  </si>
  <si>
    <t>袁一帆</t>
  </si>
  <si>
    <t>2023-10-08 14:18:04</t>
  </si>
  <si>
    <t xml:space="preserve">22年Q3Q4重点客户
高级模板内容：
用户诉求:用户来电要求降套至（4G全国流量王8元档），建议用户到厅咨询办理！用户不认可！强烈要求我方线上核实变更该套餐！前台挽留无效，故记录此单！烦请后台核实处理！谢谢
当前套餐名称: 幸福家家乐19元套餐
新套餐名称（转入套餐名称）:4G全国流量王8元套餐
是合约期内（含靓号）:否
备注:</t>
  </si>
  <si>
    <t>BL202310071602520467</t>
  </si>
  <si>
    <t>13040978361</t>
  </si>
  <si>
    <t>赵蒙超</t>
  </si>
  <si>
    <t>2023-10-08 09:14:43</t>
  </si>
  <si>
    <t xml:space="preserve">判断省分:湖北
:指定要求办理全国流量王8元套餐
:
高级模板内容：
用户诉求:要求办理全国流量王8元套餐，营业厅员工称没有选项
当前套餐名称: 腾讯大王卡
新套餐名称（转入套餐名称）:全国流量王8元套餐
是合约期内（含靓号）:否
备注:请尽快联系谢谢</t>
  </si>
  <si>
    <t>TS202309051210072150</t>
  </si>
  <si>
    <t>18671718991</t>
  </si>
  <si>
    <t>敬兰兰</t>
  </si>
  <si>
    <t>2023-10-08 14:46:41</t>
  </si>
  <si>
    <t>主办单位：湖北
客户类别：星级客户
10010是否打通：否
是否二次致电10015：是
是否联系：否
升级倾向：
号码归属省：湖北
SVIP等级：
1. 问题类型:;
2. 投诉类型:取消业务;
3. 营业厅地址:;
4. 位置信息:;
5. 位置发生地:;
6. 投诉内容:取消宽带，降低最低资费！
因本人房子以卖，搬家去外地，资费营业厅也不改，上周去东山大道营业厅去办理工作人员找各种理由推诿不给办理！请问你们就是这样服务用户的吗？？？从外地回来路费怎么算！时间怎么算</t>
  </si>
  <si>
    <r>
      <rPr>
        <sz val="11"/>
        <rFont val="宋体"/>
        <charset val="0"/>
      </rPr>
      <t>套餐变更-前期到厅
①客户投诉产生的原因：用户要求转资
②客户投诉问题核查情况及解决方案：收到贵部转办后，我司立即组织调查。经核实用户要求转资29元套餐，挽留无效，已按用户要求转资</t>
    </r>
    <r>
      <rPr>
        <sz val="11"/>
        <rFont val="Arial"/>
        <charset val="0"/>
      </rPr>
      <t xml:space="preserve">	</t>
    </r>
    <r>
      <rPr>
        <sz val="11"/>
        <rFont val="宋体"/>
        <charset val="0"/>
      </rPr>
      <t>福多多29元（湖北），次月生效，满意。
③客户问题满意度：满意。 
④回单人：潘娥、联系方式：07176921001"</t>
    </r>
  </si>
  <si>
    <t>TS202310071143230625</t>
  </si>
  <si>
    <t>18507203802</t>
  </si>
  <si>
    <t>胡鹏</t>
  </si>
  <si>
    <t>2023-10-08 10:24:37</t>
  </si>
  <si>
    <t>主办单位：湖北
客户类别：星级客户
10010是否打通：否
是否二次致电10015：是
是否联系：否
升级倾向：
号码归属省：湖北
SVIP等级：
1. 问题类型:;
2. 投诉类型:月固定费争议;
3. 营业厅地址:;
4. 位置信息:;
5. 位置发生地:;
6. 投诉内容:我是你们的老客户，绑定了很多业务，我需要保留这张卡，需要换一个便宜点的套餐。
202310基本套餐费:269
202309基本套餐费:269
202308基本套餐费:269
202307基本套餐费:269
202306基本套餐费:269
202305基本套餐费:269</t>
  </si>
  <si>
    <t>"套餐变更-未到厅:①客户投诉产生的原因：手厅转资不成功。 
②客户投诉问题核查情况及解决方案：收到贵部转办后，我司立即组织调查。经核实，客户通过手厅自行转资不成功，现协助成功转资畅越冰激凌5G融合套餐159元+网龄计划合约24个月，次月生效。我司于2023-10-08 09:42:34联系客户解释。 
③客户问题满意度：满意。 
④回单人：颜晶  6921001"</t>
  </si>
  <si>
    <t>TS202310041244240404</t>
  </si>
  <si>
    <t>15672531676</t>
  </si>
  <si>
    <t>2023-10-08 16:59:37</t>
  </si>
  <si>
    <t>主办单位：湖北
客户类别：普通客户
10010是否打通：是
是否二次致电10015：是
是否联系：否
升级倾向：
号码归属省：湖北
SVIP等级：
1. 问题类型:;
2. 投诉类型:办理争议;
3. 营业厅地址:;
4. 位置信息:;
5. 位置发生地:;
6. 投诉内容:投诉好多次了问题不能解决，治标不治本，帮忙改个套餐不就行了，自己申请了又不给改，为什么服务态度那么差，霸王条款，违反消费者权益法
8. 办理业务的名称:不给办理套餐，霸王条款，违反消费者权益法
8. 无法办理的渠道:10010客服热线</t>
  </si>
  <si>
    <t>套餐变更-未到厅:①客户投诉产生的原因：手厅转资不成功。 
②客户投诉问题核查情况及解决方案：收到贵部转办后，我司立即组织调查。经核实，客户要求本机号码转资小天卡2023，已解释系统无勾选项，建议通过线上渠道申请。客户同意自行申请新号码，后期会再致电10010，将本机号码办理为8元套餐，要求我部备注。我司于2023-10-05 08:33:34联系客户解释。 
③客户问题满意度：满意。 
④回单人：颜晶  6921001"</t>
  </si>
  <si>
    <t>BL202310071306560123</t>
  </si>
  <si>
    <t>17671256410</t>
  </si>
  <si>
    <t>王林茂</t>
  </si>
  <si>
    <t>2023-10-08 14:58:16</t>
  </si>
  <si>
    <t xml:space="preserve">判断省分:湖北
:有意向资费
:是
:不认可：坚持要求转入有限制的套餐
:
高级模板内容：
用户诉求:用户来电要求更改套餐，我方挽留无效，不愿到厅，请后台协助处理，谢谢。
当前套餐名称: 腾讯大王卡
新套餐名称（转入套餐名称）:29元100G
是合约期内（含靓号）:是</t>
  </si>
  <si>
    <t>套餐变更：未到厅，查询我司无29元100G产品，暂无法办理转资，已解释，用户知晓，满意</t>
  </si>
  <si>
    <t>BL202310071048100485</t>
  </si>
  <si>
    <t>15572768930</t>
  </si>
  <si>
    <t>黄海波</t>
  </si>
  <si>
    <t>2023-10-08 14:15:13</t>
  </si>
  <si>
    <t xml:space="preserve">
高级模板内容：
用户诉求:用户来电称要求将套餐变为 福多多卡59元 ，前台办理系统提示                                             存在融合关系，请到融合业务2.0办理                         服务名称 [ trades_mobilemodify_transform ] txid [d2d25524^1694011047921^31334835] 规则编码 [5001] 规则内容: 调用新的预提交服务异常,错误信息:[用户号码:15572768930,业务限制:[存在融合关系，请到融合业务2.0_体验版办理。]]，用户不愿到厅，烦请协助处理，谢谢
当前套餐名称:畅爽冰激凌5G套餐129元（基础版）
新套餐名称（转入套餐名称）:福多多卡59元 
是合约期内（含靓号）:否
备注:系统报错：福多多卡59元         
                                    存在融合关系，请到融合业务2.0办理</t>
  </si>
  <si>
    <t>套餐变更-未到厅：129元转59元，已办理转资福多多卡59元 ，次月生效，用户满意。</t>
  </si>
  <si>
    <t>BL202310071059480690</t>
  </si>
  <si>
    <t>18671700769</t>
  </si>
  <si>
    <t>周云</t>
  </si>
  <si>
    <t>2023-10-08 09:05:52</t>
  </si>
  <si>
    <t xml:space="preserve">判断省分:湖北
:无意向资费
node_104:
node_102:
:降套
:需要保号
:挽留后，用户依旧要求降套
:资费对比
:挽留失败
:
node_106:
:有合约/有靓号
:
高级模板内容：
用户诉求:人在外地，保号
当前套餐名称: 畅爽冰激凌5G套餐159元
新套餐名称（转入套餐名称）:保号套餐（宽带保留，手机号码流量用得少，电话也打得少）坐席无合适 推荐
是合约期内（含靓号）:是</t>
  </si>
  <si>
    <t>套餐变更-未到厅：159元转59元，已办理转资畅越冰激凌融合5G套餐59元（湖北）套餐，次月生效，用户满意。</t>
  </si>
  <si>
    <t>BL202310061622452039</t>
  </si>
  <si>
    <t>15671051796</t>
  </si>
  <si>
    <t>周风云</t>
  </si>
  <si>
    <t>2023-10-08 16:55:48</t>
  </si>
  <si>
    <t xml:space="preserve">判断省分:湖北
:有意向资费
:是
:不认可：坚持要求转入有限制的套餐
:
高级模板内容：
用户诉求: 用户来电要求更改套餐，我方挽留无效，不愿到厅，请后台协助处理，谢谢。
当前套餐名称: 腾讯大王卡
新套餐名称（转入套餐名称）:5元米粉卡 
是合约期内（含靓号）:是</t>
  </si>
  <si>
    <t>套餐变更-未到厅：19元转5元，经核实该套餐已下架现线上无勾选项，建议用户继续观察使用，用户知晓。</t>
  </si>
  <si>
    <t>BL202310061221580979</t>
  </si>
  <si>
    <t>17671921619</t>
  </si>
  <si>
    <t>王思铭</t>
  </si>
  <si>
    <t>2023-10-08 09:53:48</t>
  </si>
  <si>
    <t xml:space="preserve">判断省分:湖北
:指定要求办理全国流量王8元套餐
:
高级模板内容：
用户诉求:降套
当前套餐名称:腾讯大王卡
新套餐名称（转入套餐名称）:4G全国流量王8元套餐
是合约期内（含靓号）:否</t>
  </si>
  <si>
    <t>套餐变更-未到厅：用户要求转资4G全国流量王8元套餐套餐，经核实，客户副卡号码17671250624因断卡2.0-湖北45天及以上睡眠卡风险用户打标（第十一批）局方停机，已告知客户前往中国联通自有营业厅或通过【中国联通APP】操作二次实人认证开机，操作开机后再办理转资，已联系客户解释说明，客户表示知晓。</t>
  </si>
  <si>
    <t>BL202310072035461479</t>
  </si>
  <si>
    <t>13997740215</t>
  </si>
  <si>
    <t>冯兴阶</t>
  </si>
  <si>
    <t>2023-10-08 14:17:09</t>
  </si>
  <si>
    <t xml:space="preserve">[65岁以上老人] 判断省分:湖北
:无意向资费
node_104:
node_102:
:降套
:消费过高
:挽留后，用户依旧要求降套
:消费对比
:挽留失败
:
node_106:
:有合约/有靓号
:
高级模板内容：
用户诉求:降低资费
当前套餐名称:畅爽冰激凌5G套餐199元（极速）
新套餐名称（转入套餐名称）:无
是合约期内（含靓号）:否
备注:推荐到厅不认可在外地，在线更改存在融合故没有推荐资费，烦请核实回复谢谢</t>
  </si>
  <si>
    <t>套餐变更-未到厅：用户要求转资59元畅越套餐，挽留无效（降套的）已办理，次月生效,用户满意。</t>
  </si>
  <si>
    <t>BL202310071628420858</t>
  </si>
  <si>
    <t>13117282477</t>
  </si>
  <si>
    <t>胡雪婷</t>
  </si>
  <si>
    <t>2023-10-08 10:43:48</t>
  </si>
  <si>
    <t xml:space="preserve">判断省分:湖北
:无意向资费
node_104:
node_102:
:降套
:流量过多
:挽留后，用户依旧要求降套
:资费对比
:挽留失败
:
node_106:
:有合约/有靓号
:
高级模板内容：
用户诉求:用户来电表示自己流量过多，现在想改回之前的套餐，无具体名称
当前套餐名称: 畅爽冰激凌5G套餐239元
新套餐名称（转入套餐名称）:无具体名称
是合约期内（含靓号）:是
备注:5G冰激凌套餐享24个月5折优惠（次月生效）（湖北）  </t>
  </si>
  <si>
    <t>套餐变更-未到厅：用户要求转资畅爽199元套餐，挽留无效（降套的）已办理，次月生效,用户满意。</t>
  </si>
  <si>
    <t>BL202310071736361894</t>
  </si>
  <si>
    <t>15671031802</t>
  </si>
  <si>
    <t>2023-10-08 10:48:16</t>
  </si>
  <si>
    <t xml:space="preserve">判断省分:湖北
:有意向资费
:是
:不认可：坚持要求转入有限制的套餐
:
高级模板内容：
用户诉求:用户来电要求改79元的畅越冰激凌套餐，解释不认可，不愿到厅，有宽带前台无法更改，并且要求取消宽带（071700705590）里面的（ 提速至1000M（30元）（湖北） ）前台操作无选项，还要仔细合约活动赠送，请协助处理
当前套餐名称: 畅越冰激凌5G套餐99元
新套餐名称（转入套餐名称）:畅越冰激凌5G融合套餐79元
是合约期内（含靓号）:是</t>
  </si>
  <si>
    <t>套餐变更-未到厅：用户要求转资畅越冰激凌5G融合套餐79元套餐，挽留无效（降套的）已办理，次月生效,已取消宽带提速包，用户满意。</t>
  </si>
  <si>
    <t>BL202310080853410134</t>
  </si>
  <si>
    <t>15997553864</t>
  </si>
  <si>
    <t>吴秀琼</t>
  </si>
  <si>
    <t>2023-10-08 10:14:48</t>
  </si>
  <si>
    <t>客户要求恢复副卡月功能费-0元(次月生效)，请协助办理，同时要求我方后续该号码办理业务，给主号拨打电话，不要给副卡拨打电话</t>
  </si>
  <si>
    <t>业务办理：转资0月租，屏蔽电话营销，已处理，满意</t>
  </si>
  <si>
    <t>TS202309051407430221</t>
  </si>
  <si>
    <t>15572769777</t>
  </si>
  <si>
    <t>李根</t>
  </si>
  <si>
    <t>外省地域</t>
  </si>
  <si>
    <t>2023-10-08 14:47:58</t>
  </si>
  <si>
    <t>主办单位：湖北
客户类别：星级客户
10010是否打通：否
是否二次致电10015：是
是否联系：否
升级倾向：
号码归属省：湖北
SVIP等级：
1. 问题类型:;
2. 投诉类型:手机信号问题;
3. 营业厅地址:;
4. 位置信息:双山汽车城;
5. 位置发生地:贵州省毕节市七星关区;
6. 投诉内容:手机网络类型:4G；
 网络情况:上网卡顿/掉线/不稳定；
 接打电话情况:掉话/单通/无法通话；
 APP应用程序是否正常使用:部分不正常；
 影响范围:所有地点；
 其他用户能否正常使用:不了解；
 影响时段:全天；
 投诉内容:电话打着打着就断线了，手机信号显示满格，电话打不进来，短信验证码收不到，收到时已经过期了。；</t>
  </si>
  <si>
    <t>TS202310061612292495</t>
  </si>
  <si>
    <t>2023-10-08 14:11:11</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</si>
  <si>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用户是否享受过赔付、产品信息:享受过服务补救产品
建议用户换机换卡测试:用户不认可
宜昌市伍家岗区中粮国悦府4号楼1502室，网络信号不好，影响正常使用，要求核实处理
:</t>
  </si>
  <si>
    <t>多次联系用户无人接听，已短信告知有空与工作人员联系，处理人 陈益满 联系电话 18671733750</t>
  </si>
  <si>
    <t>TS202310061720491783</t>
  </si>
  <si>
    <t>15337408588</t>
  </si>
  <si>
    <t>周清菊</t>
  </si>
  <si>
    <t>2023-10-08 11:50:25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</si>
  <si>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有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:能/不清楚网络无异常受理流水号受理号码：15337408588;3、主叫号码：15337408588;4、被叫号码：;5、客户姓名：周清菊;6、客户级别：五星忠诚用户;7、用户归属地：宜昌市; 8、受理员工工号：hubXN23ZH0151;9、手机厂商10投诉渠道10010客服热线11投诉打点范围0.5千米;12投诉地址宜昌市-伍家岗区:宜昌伍家岗万达广场沿江大道特166号网格ID191236;14、网格名称：YC_A_湖北省宜昌市伍家岗区沿江大道-江海路交叉口附近网格_191236;15、经度：111.302366;16、纬度：30.682803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室内或室外室内外23手机信号强弱满格;24用户周边使用情况不清楚;25主工单流水号：hub169658355472156054;26、语音业务类型：无法主被叫;27、数据业务类型：频繁掉线;28、用户是否接受解释否;29公告类型网络信息;30、基站ID：117.112010;31、基站名称：117.11201;32、其它地方是否正常使用：是;33、之前是否可以正常使用：是;"无法上网：用户来电反映到哪里都经常出现这种情况无法呼出</t>
  </si>
  <si>
    <t>联系用户表示非本人投诉，多次联系受理号码无法接通， 已短信告知有空与工作人员联系，处理人 陈益满 联系电话 18671733750</t>
  </si>
  <si>
    <t>TS202310071109052125</t>
  </si>
  <si>
    <t>17671385195</t>
  </si>
  <si>
    <t>覃方杰</t>
  </si>
  <si>
    <t>2023-10-08 14:45:27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</si>
  <si>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:不能
:网络无异常
:1、受理流水号：;2、受理号码：17671385195;3、主叫号码：17671385195;4、被叫号码：;5、客户姓名：覃方杰;6、客户级别：三星忠诚用户;7、用户归属地：宜昌市; 8、受理员工工号：hubXN23ZH6717;9、手机厂商：;10、投诉渠道：10010客服热线;11、投诉打点范围：0.2千米;12、投诉地址：宜昌市-点军区:那溪谷二期【卷桥河】;13、网格ID：104024;14、网格名称：YC_B_湖北省宜昌市点军区网格_104024;15、经度：111.249656;16、纬度：30.696232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全部发生;25、主工单流水号：hub169664796917729278;26、语音业务类型：;27、数据业务类型：无法上网;28、用户是否接受解释：否;29、公告类型：网络信息;30、基站ID：117.711189;31、基站名称：117.711189;32、其它地方是否正常使用：是;33、之前是否可以正常使用：是;
用户称在地下室无法使用网络，要求尽快处理，地址为：宜昌市点军区那溪谷二期地下室</t>
  </si>
  <si>
    <t>TS202310061909331568</t>
  </si>
  <si>
    <t>15697206161</t>
  </si>
  <si>
    <t>龚婷婷</t>
  </si>
  <si>
    <t>2023-10-08 09:45:12</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</si>
  <si>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:1、受理流水号：;2、受理号码：15697206161;3、主叫号码：15697206161;4、被叫号码：;5、客户姓名：龚婷婷;6、客户级别：二星忠诚用户;7、用户归属地：宜昌市; 8、受理员工工号：hubXN23ZH1220;9、手机厂商：;10、投诉渠道：10010客服热线;11、投诉打点范围：0.5千米;12、投诉地址：宜昌市-夷陵区:莲沱村委会【334省道与S58三峡高速交叉口北100米】;13、网格ID：93968;14、网格名称：YC_B_湖北省宜昌市夷陵区网格_93968;15、经度：111.147167;16、纬度：30.848643;17、用户现象：信号差;18、答复口径：您任何不便，敬请谅解。;19、网络类型：4G;20、投诉现象最近发生时间：一周以上;21、语音通话或数据上网：语音;22、室内或室外：室内;23、手机信号强弱：无信号;24、用户周边使用情况：全部发生;25、主工单流水号：hub169659044116244005;26、语音业务类型：无法主被叫;27、数据业务类型：;28、用户是否接受解释：否;29、公告类型：网络信息;30、基站ID：117.111397;31、基站名称：117.111397;32、其它地方是否正常使用：是;33、之前是否可以正常使用：是;用户来电反映在该区域无信号，要求尽快协助处理 谢谢</t>
  </si>
  <si>
    <t>投诉点信号覆盖 正常，为用户终端不支持volte功能导致，已引导用户更换手机，建议用户观察使用，后期有问题与测试人员联系，处理人 陈益满 联系电话 18671733750</t>
  </si>
  <si>
    <t>TS202310072041161973</t>
  </si>
  <si>
    <t>13308603019</t>
  </si>
  <si>
    <t>郑雁</t>
  </si>
  <si>
    <t>南方一中心&gt;&gt;北京通软&gt;&gt;通软热线4区&gt;&gt;通软4区1班</t>
  </si>
  <si>
    <t>2023-10-08 15:54:30</t>
  </si>
  <si>
    <t xml:space="preserve">【2022年上工信部测评重保用户】13308603019命中精准预判服务场景:[该用户有申诉倾向，请注意受理态度，查询近三天工单记录，积极解决用户问题。]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:1、受理流水号：;2、受理号码：13308603019;3、主叫号码：13308603019;4、被叫号码：;5、客户姓名：郑雁;6、客户级别：二星用户;7、用户归属地：宜昌市; 8、受理员工工号：hubXN23TR1716;9、手机厂商：;10、投诉渠道：10010客服热线;11、投诉打点范围：0.5千米;12、投诉地址：甘孜藏族自治州-色达县:四川省甘孜藏族自治州色达县观音桥镇【】;13、网格ID：;14、网格名称：;15、经度：100.468006;16、纬度：32.149002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无信号;24、用户周边使用情况：全部发生;25、主工单流水号：hub169668213513636090;26、语音业务类型：;27、数据业务类型：无法上网;28、用户是否接受解释：否;29、公告类型：;30、基站ID：117.111451;31、基站名称：117.111451;32、其它地方是否正常使用：是;33、之前是否可以正常使用：否;
</t>
  </si>
  <si>
    <t>网络质量：甘孜藏族自治州-色达县:四川省甘孜藏族自治州色达县观音桥镇AA。经网络部核查，客户上网功能正常，多次致电未接，已短信告知如您后期使用有任何疑问，可于工作时间（08：30-17：30）致电宜昌联通07176921001或13032700872。</t>
  </si>
  <si>
    <t>TS202310061644230794</t>
  </si>
  <si>
    <t>2023-10-08 14:28:36</t>
  </si>
  <si>
    <t>主办单位：湖北
客户类别：首次投诉
10010是否打通：否
是否二次致电10015：是
是否联系：否
升级倾向：
号码归属省：湖北
SVIP等级：
1. 问题类型:;
2. 投诉类型:手机信号问题;
3. 营业厅地址:;
4. 位置信息:三峡大学科技学院江南校区;
5. 位置发生地:湖北省宜昌市点军区;
6. 投诉内容:手机网络类型:5G；
 网络情况:上网卡顿/掉线/不稳定；
 接打电话情况:掉话/单通/无法通话；
 APP应用程序是否正常使用:均不正常；
 影响范围:特定地点；
 其他用户能否正常使用:不能正常使用；
 影响时段:每天；
 投诉内容:为什么以前可以5G，现在不能5g了，卡插舍友手机里也一样！同样的基站，电信就可以5g！；</t>
  </si>
  <si>
    <t>网络质量：三峡大学科技学院江南校区AA①客户基本资料：业务号码：15587937702、客户姓名：张吉轩、套餐情况：沃派校园融合9元移网成员套餐（湖北宜；客户反映网络质量的问题； 
②首次联系客户时间：2023-10-07 09:31:00
③投诉核查处理情况：收到贵部转办，我司立即组织核查，经核实，已安排工作人员一周内实测，用户同意，出于服务角度，申请赠费用户10元*2个月，立即到账，此费用无法抵扣往月欠费及打印发票，满意； 
④答复客户时间及客户满意度评价：根据上述核实情况，我司于2023-10-07 09:31:00联系客户满意，回单人：胡春燕、联系方式：07176921001
⑤投诉核查关联材料：无。"</t>
  </si>
  <si>
    <t>TS202310071047151411</t>
  </si>
  <si>
    <t>13094179427</t>
  </si>
  <si>
    <t>2023-10-08 10:26:14</t>
  </si>
  <si>
    <t>判断省份:湖北
:移网上网慢
获取参数:
获取历史工单:有历史工单
:无在途工单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:偶发
:不认可
:网络无异常
:1、受理流水号：;2、受理号码：13094179427;3、主叫号码：13094179427;4、被叫号码：;5、客户姓名：钟红新;6、客户级别：四星忠诚用户;7、用户归属地：宜昌市; 8、受理员工工号：hubXN23ZH4297;9、手机厂商：;10、投诉渠道：10010客服热线;11、投诉打点范围：0.5千米;12、投诉地址：宜昌市-当阳市:湖北省宜昌市当阳市玉阳街道友谊路【】;13、网格ID：96970;14、网格名称：YC_B_湖北省宜昌市当阳市网格_96970;15、经度：111.794857;16、纬度：30.801854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169664661813935513;26、语音业务类型：;27、数据业务类型：上网速度慢;28、用户是否接受解释：否;29、公告类型：;30、基站ID：117.110753;31、基站名称：117.110753;32、其它地方是否正常使用：否;33、之前是否可以正常使用：是;
高级模板内容：
投诉问题描述:用户称自己的手机没有网络，经常出现这种无网络的问题，要求核实回复
故障时间:2023-10-07
故障现象:经常出现这种无网络的问题
故障地址:湖北省宜昌市当阳市玉阳街道友谊路
用户要求:核实回复</t>
  </si>
  <si>
    <t>网络质量：宜昌市-当阳市:湖北省宜昌市当阳市玉阳街道友谊路AA。经网络部核查，客户投诉点基站运行正常，已刷新上网功能，建议客户更换手机后测试，另已告知客户重启宽带设备，客户认可。</t>
  </si>
  <si>
    <t>TS202310071730590631</t>
  </si>
  <si>
    <t>15586358849</t>
  </si>
  <si>
    <t>颜道俊</t>
  </si>
  <si>
    <t>2023-10-08 16:32:29</t>
  </si>
  <si>
    <t>判断省份:湖北
:移网上网慢
获取参数:
获取历史工单:有历史工单
:无在途工单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:1、受理流水号：;2、受理号码：15586358849;3、主叫号码：15586358849;4、被叫号码：;5、客户姓名：颜道俊;6、客户级别：无级别;7、用户归属地：宜昌市; 8、受理员工工号：hubXN23TF8492;9、手机厂商：;10、投诉渠道：10010客服热线;11、投诉打点范围：0.5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169667097933556387;26、语音业务类型：;27、数据业务类型：上网速度慢;28、用户是否接受解释：否;29、公告类型：;30、基站ID：117.110905;31、基站名称：117.110905;32、其它地方是否正常使用：是;33、之前是否可以正常使用：是; 网速慢</t>
  </si>
  <si>
    <t>网络质量：宜昌市-点军区:桥边镇人民政府AA。经网络部核查，客户投诉地点已指导用户更改终端设置，建议用户观察使用，后期有问题与测试人员联系，处理人 李海洋 联系电话 16607208514，用户知晓。</t>
  </si>
  <si>
    <t>TS202310061721351799</t>
  </si>
  <si>
    <t>18672101588</t>
  </si>
  <si>
    <t>雷丽丽</t>
  </si>
  <si>
    <t>2023-10-08 09:16:01</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</si>
  <si>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异常.6.是否存在群障：正常.7.上网功能是否正常：正常.8.用户是否开通VoLTE：正常.9.流量封顶情况：正常.10.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
获取补救金额:已获取补救金额
补救金额：19.2，补救产品：网络-减免百分之30套餐月租-1月:下一步
判断补救金额是否超过500元:补救金额小于等于500元
在线承诺补救工单,补救产品：网络-减免百分之30套餐月租-1月:1、受理流水号：;2、受理号码：18672101588;3、主叫号码：18672101588;4、被叫号码：;5、客户姓名：雷丽丽;6、客户级别：二星忠诚用户;7、用户归属地：宜昌市; 8、受理员工工号：hubXN22ZH3694;9、手机厂商：;10、投诉渠道：10010客服热线;11、投诉打点范围：0.5千米;12、投诉地址：宜昌市-伍家岗区:宜化新天地2期【东艳路与双城路交叉口西北约120米】;13、网格ID：191343;14、网格名称：YC_A_湖北省宜昌市伍家岗区网格_191343;15、经度：111.343265;16、纬度：30.659900;17、用户现象：信号差;18、答复口径：您好！关于您所反映的网络问题，是由于您所在位置离基站较远或建筑密集阻挡信号导致，</t>
  </si>
  <si>
    <t>已指导用户更改终端设置，建议用户观察使用，后期有问题与测试人员联系，处理人 陈益满 联系电话 18671733750</t>
  </si>
  <si>
    <t>ZX202310071845511649</t>
  </si>
  <si>
    <t>咨询工单（2021版）&gt;&gt;业务功能&gt;&gt;来电显示</t>
  </si>
  <si>
    <t>13264912292</t>
  </si>
  <si>
    <t>张培茹</t>
  </si>
  <si>
    <t>2023-10-08 17:01:52</t>
  </si>
  <si>
    <t>用户表示自己来电显示是开着的 半年前突然没了 前期有反馈 一直没有得到处理 加急</t>
  </si>
  <si>
    <t>TS202310071644001641</t>
  </si>
  <si>
    <t>投诉工单（2021版）&gt;&gt;移网&gt;&gt;【变更及服务】业务变更&gt;&gt;停开复机不及时/规则不合理</t>
  </si>
  <si>
    <t>15090872027</t>
  </si>
  <si>
    <t>刘琳琳</t>
  </si>
  <si>
    <t>2023-10-08 10:32:29</t>
  </si>
  <si>
    <t>用户有余额现在号码欠费停机不认可 要求反映解决 几个主副卡都停机了 受理历史提示：关联工单(触发用户为:15572775135)  本机现已经办理临时开机 其他号码还是停机的</t>
  </si>
  <si>
    <t>系统支撑：交费开机不及时，现已竣工，已开机，用户已正常使用，满意</t>
  </si>
  <si>
    <t>TS202310071455220750</t>
  </si>
  <si>
    <t>071700043433</t>
  </si>
  <si>
    <t>2023-10-08 09:08:35</t>
  </si>
  <si>
    <t>用户表示在2022年4月在宜昌唐家湾小学续办了包年宽带，交费1360元24个月，但是现在宽带欠费停机，查询导致包月宽带，对此非常不满，要求投诉该营业厅，并宽带马上开机，请加急。</t>
  </si>
  <si>
    <t>系统支撑：经核实因系统支撑不到位，导致宽带未到期停机，现申请减免费用剩余6个月费用合计270，24小时到账，此费用不可打印发票，客户满意。</t>
  </si>
  <si>
    <t>TS202310071223241716</t>
  </si>
  <si>
    <t>13264915664</t>
  </si>
  <si>
    <t>李俊驰</t>
  </si>
  <si>
    <t>2023-10-08 10:52:13</t>
  </si>
  <si>
    <t>【2022年上工信部测评重保用户】:其他报错
:
用户反映到营业厅开通一号双终端 手机显示数据获取超时  请稍后尝试   手表显示正在下载 安装配置  用户 表示是华为手表 苹果手机 请联系处理</t>
  </si>
  <si>
    <t>系统支撑：用户反映一号双终端无法使用问题，多次联系用户未接，无法知晓用户使用情况，有疑问可致电我部07176921001为其处理</t>
  </si>
  <si>
    <t>TS202310051742231069</t>
  </si>
  <si>
    <t>13872487229</t>
  </si>
  <si>
    <t>2023-10-08 16:56:07</t>
  </si>
  <si>
    <t>主办单位：湖北
客户类别：普通客户
10010是否打通：否
是否二次致电10015：是
是否联系：否
升级倾向：
号码归属省：湖北
SVIP等级：
1. 问题类型:;
2. 投诉类型:通话费争议;
3. 营业厅地址:;
4. 位置信息:;
5. 位置发生地:;
6. 投诉内容:我交了费，怎么可能欠费，赶紧给我开机
202309国内通话费:7.95
202308国内通话费:2.7</t>
  </si>
  <si>
    <t>系统支撑①客户投诉产生的原因：缴费开机不及时。 
②客户投诉问题核查情况及解决方案：收到贵部转办后，我司立即组织调查。经核实，客户对缴费后未及时开机不满，已致歉并解释出账期系统繁忙导致，建议后期关注使用。我司于2023-10-06  11:33:34联系客户解释。 
③客户问题满意度：满意。 
④回单人：颜晶  6921001"</t>
  </si>
  <si>
    <t>BL202310080931580751</t>
  </si>
  <si>
    <t>18607204582</t>
  </si>
  <si>
    <t>陈佳良</t>
  </si>
  <si>
    <t>2023-10-08 14:14:38</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</si>
  <si>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用户表示自己手机有话费 却是高额半停机   状态  解释无效 要求处理  谢谢</t>
  </si>
  <si>
    <t>其他：客户反映号码停机问题，联系客户表示已是开通状态，已能正常使用，满意。</t>
  </si>
  <si>
    <t>TS202310071024250706</t>
  </si>
  <si>
    <t>18671446579</t>
  </si>
  <si>
    <t>郑晓强</t>
  </si>
  <si>
    <t>2023-10-08 13:32:32</t>
  </si>
  <si>
    <r>
      <rPr>
        <sz val="11"/>
        <rFont val="宋体"/>
        <charset val="0"/>
      </rPr>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;产品ID:91025459;开始时间:2023-02-01 00:00:00;结束时间:2025-01-31 23:59:59;订购渠道:宜昌融诚通信服务有限责任公司;客户确认方式:签字协议。
取消</t>
    </r>
    <r>
      <rPr>
        <sz val="11"/>
        <rFont val="Arial"/>
        <charset val="0"/>
      </rPr>
      <t xml:space="preserve">	</t>
    </r>
    <r>
      <rPr>
        <sz val="11"/>
        <rFont val="宋体"/>
        <charset val="0"/>
      </rPr>
      <t>预存话费享折扣优惠 档位五（次月生效24个月）-湖北政企专属   更改最低套餐</t>
    </r>
  </si>
  <si>
    <t>BL202310071502401954</t>
  </si>
  <si>
    <t>15571711888</t>
  </si>
  <si>
    <t>廖春风</t>
  </si>
  <si>
    <t>2023-10-08 14:17:12</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</si>
  <si>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 档位五（次月生效24个月）-湖北政企专属;产品描述:政企专属5折*24个月-湖北 次月生效
;产品ID:91025459;开始时间:2022-12-01 00:00:00;结束时间:2024-11-30 23:59:59;订购渠道:宜昌市城区集团直属3G开户服务点;客户确认方式:签字协议。
用户来电称因联通信号差，要办理携号转网。要求取消靓号合约跟套餐折扣合约。前台已做解释，客户表示到营业厅也被告知无法办理取消合约。请处理 谢谢</t>
  </si>
  <si>
    <t>携号转网（宜都政企）：靓号协议、套餐折扣，我部无法取消靓号协议，因涉及违约金需到厅申请，多谢联系用户未接，如有疑问可在工作时间（08:30-12:00；14:00-17:30）联系07176921001、13032700872宜昌客服。如用户咨询，请前台10010话务中心代为解释，谢谢</t>
  </si>
  <si>
    <t>BL202310071934310899</t>
  </si>
  <si>
    <t>13040957646</t>
  </si>
  <si>
    <t>曹诗银</t>
  </si>
  <si>
    <t>2023-10-08 09:09:14</t>
  </si>
  <si>
    <t xml:space="preserve">
高级模板内容：
需区域二线受理的业务:用户无法提供验证码
用户需办理业务名称:	AR视频彩铃酷趣会员15元包月	
业务办理类型:取消
业务生效时间:次月生效
是否已按规范验证用户信息:无需验证</t>
  </si>
  <si>
    <t>BL202310072024471377</t>
  </si>
  <si>
    <t>15572704005</t>
  </si>
  <si>
    <t>姜英</t>
  </si>
  <si>
    <t>2023-10-08 09:39:12</t>
  </si>
  <si>
    <t xml:space="preserve">
高级模板内容：
需区域二线受理的业务:用户无法提供验证码
用户需办理业务名称:5G加油包29元10GB（立即生效
业务办理类型:取消
业务生效时间:次月生效
是否已按规范验证用户信息:是</t>
  </si>
  <si>
    <t>BL202310072011431254</t>
  </si>
  <si>
    <t>13294246690</t>
  </si>
  <si>
    <t>方雄清</t>
  </si>
  <si>
    <t>2023-10-08 09:07:07</t>
  </si>
  <si>
    <t xml:space="preserve">
高级模板内容：
需区域二线受理的业务:用户无法提供验证码
用户需办理业务名称:5G加油包29元10GB（立即生效） 
业务办理类型:取消
业务生效时间:立即生效
是否已按规范验证用户信息:是</t>
  </si>
  <si>
    <t>BL202310081002291248</t>
  </si>
  <si>
    <t>13100788768</t>
  </si>
  <si>
    <t>姚登碧</t>
  </si>
  <si>
    <t>2023-10-08 14:19:53</t>
  </si>
  <si>
    <t xml:space="preserve">
高级模板内容：
需区域二线受理的业务:用户无法提供验证码
用户需办理业务名称:5G炫彩加油包19元10GB（次月生效）（湖北）
业务办理类型:取消
业务生效时间:立即生效
是否已按规范验证用户信息:无需验证</t>
  </si>
  <si>
    <t>BL202310071703021389</t>
  </si>
  <si>
    <t>13197300076</t>
  </si>
  <si>
    <t>田小飞</t>
  </si>
  <si>
    <t>2023-10-08 09:14:29</t>
  </si>
  <si>
    <t xml:space="preserve">
高级模板内容：
需区域二线受理的业务:用户无法提供验证码
用户需办理业务名称:5G炫彩加油包19元10GB（立即生效）（湖北）
业务办理类型:取消
业务生效时间:次月生效
是否已按规范验证用户信息:是
备注（如开通流量包、语音包请备注清楚当月有效/长期有效）:副卡（18672663572）取消炫彩通信助理包6元版（立即生效），在线验证信息成功，需要后台核实处理，谢谢！</t>
  </si>
  <si>
    <t>BL202310081521591650</t>
  </si>
  <si>
    <t>18672099559</t>
  </si>
  <si>
    <t>姜艳蓉</t>
  </si>
  <si>
    <t>2023-10-08 16:44:53</t>
  </si>
  <si>
    <t xml:space="preserve">
高级模板内容：
需区域二线受理的业务:用户无法提供验证码
用户需办理业务名称:5G炫彩通信助理包-云盘版（首月5元半价）
业务办理类型:取消
业务生效时间:立即生效
是否已按规范验证用户信息:是</t>
  </si>
  <si>
    <t>BL202310071734221863</t>
  </si>
  <si>
    <t>2023-10-08 09:16:45</t>
  </si>
  <si>
    <t xml:space="preserve">
高级模板内容：
需区域二线受理的业务:用户无法提供验证码
用户需办理业务名称:撤销福多多59元套餐
业务办理类型:取消
业务生效时间:立即生效
是否已按规范验证用户信息:是</t>
  </si>
  <si>
    <t>BL202310081511331455</t>
  </si>
  <si>
    <t>办理工单（2021版）&gt;&gt;业务功能&gt;&gt;解除流量封顶</t>
  </si>
  <si>
    <t>15671063588</t>
  </si>
  <si>
    <t>邬道萍</t>
  </si>
  <si>
    <t>2023-10-08 15:22:15</t>
  </si>
  <si>
    <t>用户来电反映要求开通流量封顶取消，前台开通不成功，烦扰后台跟进谢谢</t>
  </si>
  <si>
    <t>BL202310081111350003</t>
  </si>
  <si>
    <t>15572797320</t>
  </si>
  <si>
    <t>胡开兴</t>
  </si>
  <si>
    <t>2023-10-08 16:24:48</t>
  </si>
  <si>
    <t>用户要求线上开机，请协助处理，谢谢。</t>
  </si>
  <si>
    <t>BL202310080949271036</t>
  </si>
  <si>
    <t>071704188534</t>
  </si>
  <si>
    <t>孙小飞</t>
  </si>
  <si>
    <t>用户来电要求取消15元1000M提速包(湖北)（立即生效，次月收费）-新</t>
  </si>
  <si>
    <t>BL202310080830312425</t>
  </si>
  <si>
    <t>15672513498</t>
  </si>
  <si>
    <t>中国联合网络通信有限公司宜昌市城区分公司</t>
  </si>
  <si>
    <t>2023-10-08 11:14:16</t>
  </si>
  <si>
    <t xml:space="preserve">
高级模板内容：
需区域二线受理的业务:用户无法提供验证码
用户需办理业务名称:联通助理挂机短信10元档（当月
业务办理类型:取消
业务生效时间:立即生效
是否已按规范验证用户信息:是</t>
  </si>
  <si>
    <t>BL202310071827010091</t>
  </si>
  <si>
    <t>15572701021</t>
  </si>
  <si>
    <t>张成林</t>
  </si>
  <si>
    <t>2023-10-08 15:58:23</t>
  </si>
  <si>
    <t>用户来电反映在不知情下被办理了提速包，要求尽快处理并回复。收费业务路由器趸缴合约赠费（10元*36个月）、15元提速包(湖北)（立即生效，次月收费）-新。</t>
  </si>
  <si>
    <t>BL202310071756122188</t>
  </si>
  <si>
    <t>15671012016</t>
  </si>
  <si>
    <t>周卫华</t>
  </si>
  <si>
    <t>2023-10-08 09:10:29</t>
  </si>
  <si>
    <t xml:space="preserve">
高级模板内容：
需区域二线受理的业务:用户无法提供验证码
用户需办理业务名称:炫彩通信助理包体验版-立即生效（湖北）
业务办理类型:取消
业务生效时间:次月生效
是否已按规范验证用户信息:是</t>
  </si>
  <si>
    <t>TS202310080945230636</t>
  </si>
  <si>
    <t>18120353035</t>
  </si>
  <si>
    <t>彭菊英</t>
  </si>
  <si>
    <t>2023-10-08 11:12:33</t>
  </si>
  <si>
    <t>主办单位：湖北
客户类别：普通客户
10010是否打通：否
是否二次致电10015：是
是否联系：否
升级倾向：
号码归属省：湖北
SVIP等级：
1. 问题类型:;
2. 投诉类型:其他问题;
3. 营业厅地址:;
4. 位置信息:;
5. 位置发生地:;
6. 投诉内容:把18120353035，18171906225，18171906339，这三个号码从主号分开，各交各的话费，都改成最低资费。</t>
  </si>
  <si>
    <t>"业务办理：①客户投诉产生的原因：主副卡拆分。 
②客户投诉问题核查情况及解决方案：收到贵部转办后，我司立即组织调查。用户反映需办理销户并退费，经核实现已为用户办理18120353035，18171906225，18171906339拆分并转资8元流量王套餐，次月生效。我司2023-10-08 15:43:49联系客户解释。
③客户问题满意度：一般。 
④回单人：田群、联系方式：07176921001</t>
  </si>
  <si>
    <t>BL202310081544192046</t>
  </si>
  <si>
    <t>13872474650</t>
  </si>
  <si>
    <t>袁学志</t>
  </si>
  <si>
    <t>2023-10-08 17:22:21</t>
  </si>
  <si>
    <t xml:space="preserve">
高级模板内容：
需区域二线受理的业务:用户无法提供验证码
用户需办理业务名称:炫彩通信助理包-云盘版 -立即生效（湖北）
业务办理类型:取消
业务生效时间:次月生效
是否已按规范验证用户信息:是</t>
  </si>
  <si>
    <t>BL202310081551202164</t>
  </si>
  <si>
    <t>15572782501</t>
  </si>
  <si>
    <t>袁平</t>
  </si>
  <si>
    <t>2023-10-08 17:43:16</t>
  </si>
  <si>
    <t xml:space="preserve">
高级模板内容：
需区域二线受理的业务:用户无法提供验证码
用户需办理业务名称:炫彩通信助理包-云盘版 -立即生效（湖北）
业务办理类型:取消
业务生效时间:次月生效
是否已按规范验证用户信息:无需验证
备注（如开通流量包、语音包请备注清楚当月有效/长期有效）:取消炫彩通信助理包-云盘版 -立即生效（湖北），次月生效，谢谢</t>
  </si>
  <si>
    <t>BL202310071543080150</t>
  </si>
  <si>
    <t>2023-10-08 10:35:26</t>
  </si>
  <si>
    <t>BL202310071601150436</t>
  </si>
  <si>
    <t>18571045259</t>
  </si>
  <si>
    <t>李淑芳</t>
  </si>
  <si>
    <t>2023-10-08 09:24:50</t>
  </si>
  <si>
    <t xml:space="preserve">
高级模板内容：
需区域二线受理的业务:用户无法提供验证码
用户需办理业务名称:云加速5G畅玩加油包(湖北)（已停售）
业务办理类型:取消
业务生效时间:次月生效
是否已按规范验证用户信息:无需验证</t>
  </si>
  <si>
    <t>BL202310081438590773</t>
  </si>
  <si>
    <t>19972758018</t>
  </si>
  <si>
    <t>罗时全</t>
  </si>
  <si>
    <t>2023-10-08 18:18:26</t>
  </si>
  <si>
    <t xml:space="preserve">[65岁以上老人] 
高级模板内容：
需区域二线受理的业务:用户无法提供验证码
用户需办理业务名称: 炫彩通信助理包-云盘版 -立即生效（湖北）
业务办理类型:取消
业务生效时间:次月生效
是否已按规范验证用户信息:无需验证</t>
  </si>
  <si>
    <t>BL202310080858220192</t>
  </si>
  <si>
    <t>2023-10-08 11:55:27</t>
  </si>
  <si>
    <t>ZX202310051059021561</t>
  </si>
  <si>
    <t>15629382030</t>
  </si>
  <si>
    <t>龚倪</t>
  </si>
  <si>
    <t>2023-10-08 09:19:45</t>
  </si>
  <si>
    <t xml:space="preserve">判断省分:湖北
:失败
node_42:
:无合约/简单合约
:其他套餐
:异地
:不认可/无法提供相关证件
:
高级模板内容：
问题描述:要求销户
第二联系方式:15172339157
销户原因:不需要了
用户要求:要求销户，无法到厅请协助处理 外地无法到厅取消宽带</t>
  </si>
  <si>
    <t>业务办理：客户要求注销缓装宽带，联系无人接听，已短信告知，如有疑问可在工作时间（08:30-12:00；14:00-17:30）联系07176921001、13032700872宜昌联通投诉处理中心。如用户咨询，请前台10010话务中心代为解释，谢谢</t>
  </si>
  <si>
    <t>ZX202310071312571021</t>
  </si>
  <si>
    <t>15571754298</t>
  </si>
  <si>
    <t>闫梅芳</t>
  </si>
  <si>
    <t>2023-10-08 14:18:21</t>
  </si>
  <si>
    <t xml:space="preserve">判断省分:湖北
:失败
node_42:
:其他合约
:本地
:不认可
:
高级模板内容：
问题描述:把15571754298和15571754856销户
第二联系方式:15090886589
销户原因:自己不使用了
用户要求:尽快处理</t>
  </si>
  <si>
    <t>业务办理：销户，现已注销，满意</t>
  </si>
  <si>
    <t>ZX202310071117140049</t>
  </si>
  <si>
    <t>15572736023</t>
  </si>
  <si>
    <t>李思瑜</t>
  </si>
  <si>
    <t>2023-10-08 14:24:24</t>
  </si>
  <si>
    <t xml:space="preserve">判断省分:湖北
:失败
node_42:
:其他合约
:异地
:不认可/无法提供相关证件
:
高级模板内容：
问题描述:用户反映自己不在校园使用了要求把这个号码销户但自己在异地
第二联系方式:18727575110
销户原因:毕业了不在校园
用户要求:用户要求在线销户请核实处理</t>
  </si>
  <si>
    <t>ZX202310070850420943</t>
  </si>
  <si>
    <t>18527203932</t>
  </si>
  <si>
    <t>薛保雄</t>
  </si>
  <si>
    <t>2023-10-08 09:28:15</t>
  </si>
  <si>
    <t xml:space="preserve">【2022年上工信部测评重保用户】判断省分:湖北
:失败
node_42:
:无合约/简单合约
:单卡/移移融合副卡套餐
获取用户证件类型::不认可
:
高级模板内容：
问题描述:要求销户13177071723和18527203932
第二联系方式:15697201352
销户原因:不需要了
用户要求:要求销户 无法去归属的营业厅请协助 加急</t>
  </si>
  <si>
    <t>ZX202310071012071750</t>
  </si>
  <si>
    <t>13235620313</t>
  </si>
  <si>
    <t>雷山山</t>
  </si>
  <si>
    <t>2023-10-08 14:12:10</t>
  </si>
  <si>
    <t>表示之前有套餐折扣，咨询是否可以续：预存话费享折扣优惠 档位三（立即生效24个月），到期未给其及时提醒，请回电处理</t>
  </si>
  <si>
    <t>业务办理：已与用户沟通办理139元赠费*12个月活动，立即生效，当月返费，用户满意</t>
  </si>
  <si>
    <t>ZX202310062014010385</t>
  </si>
  <si>
    <t>15572706877</t>
  </si>
  <si>
    <t>谢魁</t>
  </si>
  <si>
    <t>2023-10-08 09:07:34</t>
  </si>
  <si>
    <t xml:space="preserve">判断省分:湖北
:失败
node_42:
:其他合约
:异地
:不认可/无法提供相关证件
:
高级模板内容：
问题描述:用户在异地，想销户本机，要求回复处理
第二联系方式:19990620928
销户原因:不使用
用户要求:要求回复处理</t>
  </si>
  <si>
    <t>业务办理：用户需办理销户，经核实现号码欠费中需补齐欠费后才可办理销户，用户知晓</t>
  </si>
  <si>
    <t>ZX202310080838250085</t>
  </si>
  <si>
    <t>13477191210</t>
  </si>
  <si>
    <t>刘银萍</t>
  </si>
  <si>
    <t>2023-10-08 14:13:44</t>
  </si>
  <si>
    <t>用户来电反映副卡免月租12个月（10元话费12个月）（湖北）-立即生效活动到期，人在外地无法去营业厅，现要求在线处理继续参加火药，尽快反馈处理</t>
  </si>
  <si>
    <t>业务办理：用户要求办理副卡免月租优惠活动，已办理副卡免月租12个月（10元话费12个月）（湖北）-立即生效，满意。</t>
  </si>
  <si>
    <t>TS202310061742348449</t>
  </si>
  <si>
    <t>北方二中心&gt;&gt;济南云上&gt;&gt;任智豪区队&gt;&gt;李萌班组</t>
  </si>
  <si>
    <t>2023-10-08 16:03:06</t>
  </si>
  <si>
    <t>客户来电表示想要销户，因拥有合约网龄计划合约无法销户，要求联通公司高管回电话解决此业务，烦请核实处理谢谢</t>
  </si>
  <si>
    <t>您反映销户问题。核实网龄计划合约可为其取消，但主卡同时绑定有宜昌城区政企东山沃通专业代理办理的“招联分期5G159元直降2300（社会渠道36期）（湖北）”，合约到期时间2025-06-30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您现同意承担招联分期未还款部分，要求减免提前解约时违约金，我部无在线减免及取消权限，已告知可与客户经理13032711101联系处理，您表示知晓。</t>
  </si>
  <si>
    <t>BL202310071749332079</t>
  </si>
  <si>
    <t>15549376023</t>
  </si>
  <si>
    <t>曹光桃</t>
  </si>
  <si>
    <t>2023-10-08 09:10:49</t>
  </si>
  <si>
    <t xml:space="preserve">[65岁以上老人]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备注（如开通流量包、语音包请备注清楚当月有效/长期有效）:用户无法接收到验证码，已通过身份认证，请贵部协助取消，谢谢</t>
  </si>
  <si>
    <t>ZX202310071035272064</t>
  </si>
  <si>
    <t>13207205720</t>
  </si>
  <si>
    <t>鹿勇</t>
  </si>
  <si>
    <t>2023-10-08 17:31:17</t>
  </si>
  <si>
    <t xml:space="preserve">22年Q3Q4重点客户判断省分:湖北
:失败
node_42:
:无合约/简单合约
:单卡/移移融合副卡套餐
获取用户证件类型::不认可
:
高级模板内容：
问题描述:用户来电需要销户  在线挽留失败  烦请协助处理  谢谢
第二联系方式:13487278642
销户原因:不需要了
用户要求:立即协助销户</t>
  </si>
  <si>
    <t>业务办理：用户要求办理注销， 城区伍家区兴发广场合作厅（自建他营） 已办理销户，满意。</t>
  </si>
  <si>
    <t>ZX202310081436160637</t>
  </si>
  <si>
    <t>咨询工单（2021版）&gt;&gt;查话费&gt;&gt;上网记录</t>
  </si>
  <si>
    <t>15586362843</t>
  </si>
  <si>
    <t>胡海霞</t>
  </si>
  <si>
    <t>2023-10-08 16:53:28</t>
  </si>
  <si>
    <t>用户来电要求查询今天中午流量具体的使用情况，用到哪个软件上了，不愿自己去查，请处理</t>
  </si>
  <si>
    <t>业务办理：用户要求查询流量上网记录，本地系统已无查询详单权限，建议用户通过手厅流量详单核实，用户表示知晓。</t>
  </si>
  <si>
    <t>ZX202310071108002452</t>
  </si>
  <si>
    <t>13227281246</t>
  </si>
  <si>
    <t>陈贤锴</t>
  </si>
  <si>
    <t>2023-10-08 16:47:25</t>
  </si>
  <si>
    <t>用户1元139GB全国流量与100分钟语音包*24月被塔城地区分公司取消了要求重新办理</t>
  </si>
  <si>
    <t>业务办理：用户要求开通1元139GB全国流量与100分钟语音包*24月，已转本地2I协助24小时内开通，满意。</t>
  </si>
  <si>
    <t>BL202310080922540608</t>
  </si>
  <si>
    <t>13094185998</t>
  </si>
  <si>
    <t>舒开梅</t>
  </si>
  <si>
    <t>2023-10-08 11:08:52</t>
  </si>
  <si>
    <t xml:space="preserve">【2022年上工信部测评重保用户】
高级模板内容：
需区域二线受理的业务:用户无法提供验证码
用户需办理业务名称:云加速5G畅玩加油包(湖北)（已停售）
业务办理类型:取消
业务生效时间:立即生效
是否已按规范验证用户信息:是</t>
  </si>
  <si>
    <t>BL202310080925130644</t>
  </si>
  <si>
    <t>18671718463</t>
  </si>
  <si>
    <t>2023-10-08 11:03:47</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</si>
  <si>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</si>
  <si>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BL202310081030211754</t>
  </si>
  <si>
    <t>18671706201</t>
  </si>
  <si>
    <t>袁万里</t>
  </si>
  <si>
    <t>2023-10-08 15:37:13</t>
  </si>
  <si>
    <t xml:space="preserve">22年Q3Q4重点客户[65岁以上老人] 
高级模板内容：
需区域二线受理的业务:用户无法提供验证码
用户需办理业务名称:星燃铂金包（立即生效）（已停售）
业务办理类型:取消
业务生效时间:次月生效
是否已按规范验证用户信息:无需验证</t>
  </si>
  <si>
    <t>BL202310071600200424</t>
  </si>
  <si>
    <t>13277257205</t>
  </si>
  <si>
    <t>覃士伟</t>
  </si>
  <si>
    <t>2023-10-08 09:53:39</t>
  </si>
  <si>
    <t xml:space="preserve">22年Q3Q4重点客户22年Q3Q4重点客户
高级模板内容：
需区域二线受理的业务:用户无法提供验证码
用户需办理业务名称:AR彩铃酷趣会员5G加油包（湖北）
业务办理类型:取消
业务生效时间:次月生效
是否已按规范验证用户信息:无需验证
备注（如开通流量包、语音包请备注清楚当月有效/长期有效）:/</t>
  </si>
  <si>
    <t>TS202310071135500401</t>
  </si>
  <si>
    <t>18671775426</t>
  </si>
  <si>
    <t>徐玲</t>
  </si>
  <si>
    <t>2023-10-08 10:13:47</t>
  </si>
  <si>
    <t xml:space="preserve">
高级模板内容：
投诉问题描述:用户表示之前反馈过问题 有个退费退到注销号码上了  现在号码也不记得了 要求把费用转到来电号码上 请协助处理
充值时间:2023-10-07
充值渠道:微信
充值号码:18671775426
充值金额:120
前台是否按流程解释:是
用户要求:用户表示之前反馈过问题 有个退费退到注销号码上了  现在号码也不记得了 要求把费用转到来电号码上 请协助处理</t>
  </si>
  <si>
    <t>业务办理：18672092721余额剩余122.3元，线上方式无法退费，已建议用户持有效证件前往营业厅办理清退，用户知晓，满意</t>
  </si>
  <si>
    <t>TS202310081123581060</t>
  </si>
  <si>
    <t>15337458540</t>
  </si>
  <si>
    <t>肖丹丹</t>
  </si>
  <si>
    <t>2023-10-08 16:13:47</t>
  </si>
  <si>
    <t xml:space="preserve">判断省分:其他省分
:普通消费有争议
:下一步
:套餐月费不认可
查询套餐:
:套餐月费有变化
业务办理记录:
:不认可
:其他渠道
判断省分:除甘肃贵州外
:
高级模板内容：
投诉问题描述:用户来电反映自己之前一直有 预存话费享折扣优惠 档位三（立即生效24个月）-湖北政企专属 ，在线解释用户不认可，表示自己人在外地不方便到营业厅，要求继续享受折扣活动并退还本月的费用
争议月份:2023年10月
争议金额:225
用户要求:要求继续享受之前的套餐折扣活动，并退还本月产生的费用，联系电话19086817228</t>
  </si>
  <si>
    <t>业务办理：存量5G畅爽套餐享139元赠费 湖北，已为用户办理立即生效，合约期12个月，满意</t>
  </si>
  <si>
    <t>TS202310080852201839</t>
  </si>
  <si>
    <t>15071796857</t>
  </si>
  <si>
    <t>李彩全</t>
  </si>
  <si>
    <t>2023-10-08 13:40:19</t>
  </si>
  <si>
    <t xml:space="preserve">[65岁以上老人] 
高级模板内容：
投诉问题描述:用户来电表示自己预存话费享折扣优惠 档位三（立即生效24个月）-湖北政企专属到期了我方没有打电话提醒，导致现在扣取了原价，用户要求我方退还多产生的费用，前台解释无效，请我方尽快处理谢谢
争议月份:2023年10月
争议金额:199
用户要求:用户来电表示自己预存话费享折扣优惠 档位三（立即生效24个月）-湖北政企专属到期了我方没有打电话提醒，导致现在扣取了原价，用户要求我方退还多产生的费用，前台解释无效，请我方尽快处理谢谢</t>
  </si>
  <si>
    <t>业务办理：存量5G畅爽套餐享139元赠费 湖北，以为用户办理成功，立即生效，合约期12个月，满意</t>
  </si>
  <si>
    <t>TS202310080854551901</t>
  </si>
  <si>
    <t>15671028145</t>
  </si>
  <si>
    <t>郭琼</t>
  </si>
  <si>
    <t>2023-10-08 18:40:01</t>
  </si>
  <si>
    <t xml:space="preserve">
高级模板内容：
投诉问题描述:用户来电表示自己这张卡本来不想办，当时说免费才办的，现在欠费了要求销户
销户渠道:线下
无法销户原因:欠费不认可
用户要求:反馈回复。联系电弧：15587911555</t>
  </si>
  <si>
    <t>业务办理：号码销户  客户要求注销手机号码15671028145，客服部已操作办理，满意。</t>
  </si>
  <si>
    <t>TS202310071648591783</t>
  </si>
  <si>
    <t>15572777209</t>
  </si>
  <si>
    <t>王梦洁</t>
  </si>
  <si>
    <t>2023-10-08 10:18:30</t>
  </si>
  <si>
    <t xml:space="preserve">22年Q3Q4重点客户[10015转接10010用户] 
高级模板内容：
投诉问题描述:用户来电反馈在枝江团结路5G智慧生活馆办理主副卡分离，但是营业厅不给办！现用户要求解决
产品名称:主副卡
办理时间:2023-10-07
办理渠道:枝江团结路5G智慧生活馆
用户要求:立即解决</t>
  </si>
  <si>
    <t>业务办理：用户要求解绑副卡，枝江城区团结路自营厅已于10月6日成功解绑，现号码已无主副卡关系，联系用户满意。</t>
  </si>
  <si>
    <t>TS202310071008480217</t>
  </si>
  <si>
    <t>071700323388</t>
  </si>
  <si>
    <t>2023-10-08 14:36:36</t>
  </si>
  <si>
    <t>用户表示10元IPTV业务用不上，需要取消，现在就要求取消IPTV业务，尽快处理并回复</t>
  </si>
  <si>
    <t>业务办理：用户要求取消IPTV业务，联系用户解释套餐扣费情况，同意暂不取消，继续使用，满意。</t>
  </si>
  <si>
    <t>TS202310080853271874</t>
  </si>
  <si>
    <t>18527203195</t>
  </si>
  <si>
    <t>杨健平</t>
  </si>
  <si>
    <t>2023-10-08 17:08:50</t>
  </si>
  <si>
    <t xml:space="preserve">
高级模板内容：
投诉问题描述:一号多卡无法关闭
渠道名称:中国联通APP 
办理业务名称:一号多卡
页面提示:无法关闭
用户要求:用户表示在中国联通APP办理取消，显示无法关闭需要协助处理</t>
  </si>
  <si>
    <t>业务办理：用户要求取消一号多卡业务。已按用户要求24小时内取消此业务，用户满意。</t>
  </si>
  <si>
    <t>TS202310061618060149</t>
  </si>
  <si>
    <t>2023-10-08 16:58:37</t>
  </si>
  <si>
    <t>主办单位：湖北
客户类别：首次投诉
10010是否打通：是
是否二次致电10015：是
是否联系：是
升级倾向：无
号码归属省：湖北
SVIP等级：
预处理名称：宽带故障一键诊断:
诊断号码类型:宽带
结合宽带号码的状态及余额，分情况受理:欠费停机
告知用户宽带欠费，提醒用户缴费:不认可
用户是否为单宽带资费:是
是否为包年到期转包月:否
:不认可提投诉单
宽带装机地址：湖北省宜昌市西陵区葛洲坝街道石子岭社区葛洲坝合作有线宽带专用  备注:
用户来电反馈通过中国联通APP办理了此宽带，当时办理是准备跟18672661616绑定在一起，但后期一直没有进行绑定，用户在9月1日测试网速没有达到300M要求取消宽带，但当时交的100元调测费，不退，现在有停机了，用户对此不认可，要求把此宽带跟18672661616绑定在一起，用户还要投诉前期有客服人员加用户微信一直帮用户绑定业务，但到现在一直没有绑定，请协助处理</t>
  </si>
  <si>
    <t>业务办理①客户基本资料：业务号码：071704393410、客户姓名：王世云、套餐情况：湖北宽带300M基本套餐、客户反映宽带绑定的问题
②首次联系客户时间：2023-10-07  08:42:29
③投诉核查处理情况：收到贵部转办，我司立即组织核查，经核实，客户于23.8月办理宽带产品071704393410，因主卡有自动充业务导致工作人员无法办理绑定（非工作人员忘记绑定），现宽带欠费6.74元，已由我部协助退费到账，此费用不可打印发票。同时由宽带组协助成功绑定至 18672661616。
④答复客户时间及客户满意度评价：根据上述情况我司于2023-10-07  17:40:29联系客户解释，满意。回单人：颜晶 6921001.
⑤投诉核查关联材料：无"</t>
  </si>
  <si>
    <t>BL202310071847420339</t>
  </si>
  <si>
    <t>13349763957</t>
  </si>
  <si>
    <t>2023-10-08 14:01:28</t>
  </si>
  <si>
    <t>用户来电反馈要求续约预存话费享折扣优惠 档位三（立即生效24个月）-湖北政企专属，不愿到厅，要求线上直接办理，联系方式：13349763957</t>
  </si>
  <si>
    <t>业务办理：存量5G畅爽套餐享139元赠费（次月生效）湖北，合约期12个月，满意</t>
  </si>
  <si>
    <t>BL202310072056261642</t>
  </si>
  <si>
    <t>15572782981</t>
  </si>
  <si>
    <t>吕曦</t>
  </si>
  <si>
    <t>2023-10-08 17:00:28</t>
  </si>
  <si>
    <t>用户要求续订合约：宜昌目标用户99元档5G融合套餐3折优惠24月（立即生效），烦请协助处理，谢谢！</t>
  </si>
  <si>
    <t>业务办理：存量5G畅爽套餐享69元赠费 湖北，立即生效；合约期12个月，满意</t>
  </si>
  <si>
    <t>BL202310061900261606</t>
  </si>
  <si>
    <t>13227277237</t>
  </si>
  <si>
    <t>金洲</t>
  </si>
  <si>
    <t>2023-10-08 09:10:25</t>
  </si>
  <si>
    <t>用户于10月4号办理挂失业务，挂失号码13227277237，后中途断线未办理，已多次联系用户均未接电，请后台协助回复办理谢谢。</t>
  </si>
  <si>
    <t>业务办理：号码挂失   联系客户表示已处理好，满意</t>
  </si>
  <si>
    <t>BL202310081000201205</t>
  </si>
  <si>
    <t>15337407539</t>
  </si>
  <si>
    <t>陈永芬</t>
  </si>
  <si>
    <t>2023-10-08 14:03:09</t>
  </si>
  <si>
    <t>15337407539命中精准预判服务场景:[65岁以上老人] 
客户来电称要求续约预存话费享折扣优惠 档位五（立即生效*24个月）-湖北政企专属，烦请后台协助处理</t>
  </si>
  <si>
    <t>业务办理：经核实已办理赠费活动，次月生效，客户满意。</t>
  </si>
  <si>
    <t>BL202310071141211406</t>
  </si>
  <si>
    <t>13032713723</t>
  </si>
  <si>
    <t>周少波</t>
  </si>
  <si>
    <t>2023-10-08 09:05:56</t>
  </si>
  <si>
    <t>用户反映需要办理10G流量包（抽奖专用）（湖北）-立即生效 要求上报公司办理  联系电话13032713723</t>
  </si>
  <si>
    <t>业务办理：客户要求办理 10G流量包（抽奖专用）流量包，客服部已操作办理，满意。</t>
  </si>
  <si>
    <t>BL202310071000462135</t>
  </si>
  <si>
    <t>18272446329</t>
  </si>
  <si>
    <t>张明新</t>
  </si>
  <si>
    <t>2023-10-08 09:09:10</t>
  </si>
  <si>
    <t>用户来电要求办理预存话费享折扣优惠 档位三（立即生效24个月）-湖北政企专属，请尽快处理，谢谢</t>
  </si>
  <si>
    <t>业务办理：客户要求办理套餐3折优惠，联系客户表示已自行至联通营业厅办理好，无异议，满意。</t>
  </si>
  <si>
    <t>BL202310081549352137</t>
  </si>
  <si>
    <t>16671761964</t>
  </si>
  <si>
    <t>2023-10-08 17:04:47</t>
  </si>
  <si>
    <t xml:space="preserve">:号卡配送问题
:号卡未送达但不想要了
:不认可
判断省分:除青海、四川、宁夏外
:用户要求线上取消（2063100860570898）此（16671761964）号码订单，已挽留坚持取消，表示不需要配送，请协助回复</t>
  </si>
  <si>
    <t>业务办理：取消订单，已为用户取消，满意</t>
  </si>
  <si>
    <t>BL202310081327052066</t>
  </si>
  <si>
    <t>2023-10-08 14:39:13</t>
  </si>
  <si>
    <t>称之前有10010电话告知可以办理免费流量包，并赠送话费，人工台无此活动，要求尽快核实处理</t>
  </si>
  <si>
    <t>业务办理：现已与用户沟通办理20元赠费*6个月，立即生效，用户要求办理39元25G炫彩流量包，已办理，立即生效，满意</t>
  </si>
  <si>
    <t>BL202310081042481995</t>
  </si>
  <si>
    <t>13227283962</t>
  </si>
  <si>
    <t>魏渤淋</t>
  </si>
  <si>
    <t>2023-10-08 14:48:19</t>
  </si>
  <si>
    <t>解释不认可，不愿意去营业厅，用户要求协助把宽带从湖北省宜昌市西陵区北苑街道厦门路社区发展大道29号四季花园12栋1单元8层802移机到同楼902，请处理</t>
  </si>
  <si>
    <t>业务办理：移机，已引导用户前往营业厅办理移机业务，移机收费100元，已解释，用户知晓，满意</t>
  </si>
  <si>
    <t>BL202310071728561785</t>
  </si>
  <si>
    <t>13247289361</t>
  </si>
  <si>
    <t>孙文英</t>
  </si>
  <si>
    <t>2023-10-08 11:00:18</t>
  </si>
  <si>
    <t>13247289361命中精准预判服务场景:[65岁以上老人] 
用户要求办理（星锐卡30元赠费12个月优惠合约 (湖北)），请及时处理，谢谢</t>
  </si>
  <si>
    <t>BL202310081251421586</t>
  </si>
  <si>
    <t>18808609621</t>
  </si>
  <si>
    <t>贺建中</t>
  </si>
  <si>
    <t>2023-10-08 14:48:24</t>
  </si>
  <si>
    <t>用户要求续约（预存话费享折扣优惠 档位三（立即生效24个月）-湖北政企专属）如果无法续约就携号转网，希望后台协助处理，谢谢</t>
  </si>
  <si>
    <t>BL202310081527091728</t>
  </si>
  <si>
    <t>13277252625</t>
  </si>
  <si>
    <t>秦玉玲</t>
  </si>
  <si>
    <t>2023-10-08 16:25:14</t>
  </si>
  <si>
    <t>用户要求续约畅越冰激凌99元套餐5折附加优惠(内部限量），请协助处理谢谢！</t>
  </si>
  <si>
    <t>业务办理：已与用户沟通办理49元赠费*12个月，次月生效，满意</t>
  </si>
  <si>
    <t>BL202310071443081548</t>
  </si>
  <si>
    <t>13294248957</t>
  </si>
  <si>
    <t>刘晨毅</t>
  </si>
  <si>
    <t>2023-10-08 09:02:43</t>
  </si>
  <si>
    <t>用户要求继续办理：星锐卡30元赠费12个月优惠合约 (湖北)，请后台协助处理，谢谢！</t>
  </si>
  <si>
    <t>业务办理：用户反映星锐卡30元赠费12个月优惠合约 (湖北)，经核实现已为用户续订成功，满意</t>
  </si>
  <si>
    <t>BL202310071421411122</t>
  </si>
  <si>
    <t>15872652410</t>
  </si>
  <si>
    <t>孙雪莲</t>
  </si>
  <si>
    <t>2023-10-08 09:03:21</t>
  </si>
  <si>
    <t>用户现在要求我方办理（预存话费享折扣优惠 档位三（次月生效24个月）-湖北政企专属）</t>
  </si>
  <si>
    <t>业务办理：用户反映需办理预存话费享折扣优惠 档位三（次月生效24个月，沟通后用户已办理199元5G畅爽冰激凌140元赠费（立即生效36个月）（湖北政企专属-档位三） 无需再次操作，另为用户申请139元，24小时内到账，此费用不可打印发票，满意</t>
  </si>
  <si>
    <t>BL202310081209340956</t>
  </si>
  <si>
    <t>13872697231</t>
  </si>
  <si>
    <t>王晶晶</t>
  </si>
  <si>
    <t>2023-10-08 14:20:13</t>
  </si>
  <si>
    <t>用户来电要求办理 副卡免月租24个月（10元话费24个月）（湖北）-次月生效 ，要求尽快处理</t>
  </si>
  <si>
    <t>BL202310071622020746</t>
  </si>
  <si>
    <t>13545704326</t>
  </si>
  <si>
    <t>童林</t>
  </si>
  <si>
    <t>2023-10-08 09:08:37</t>
  </si>
  <si>
    <t>用户要求续约预存话费享折扣优惠 档位三（立即生效24个月）-湖北政企专属，前台已解释，用户不认可，请尽快回访，谢谢</t>
  </si>
  <si>
    <t>业务办理：用户要求办理套餐3折优惠，系统无勾选项，已协商客户办理存量5G畅爽套餐享89元赠费，客户表示考虑，知晓。</t>
  </si>
  <si>
    <t>BL202310071541460130</t>
  </si>
  <si>
    <t>13094174516</t>
  </si>
  <si>
    <t>韩昆</t>
  </si>
  <si>
    <t>2023-10-08 09:04:29</t>
  </si>
  <si>
    <t>用户想要续宜昌目标用户99元档5G融合套餐3折优惠24月的合约，要求尽快回复处理，谢谢</t>
  </si>
  <si>
    <t>业务办理：用户要求办理套餐3折优惠，系统无勾选项，已协商用户办理存量5G畅爽套餐享69元赠费，次月生效，用户满意。</t>
  </si>
  <si>
    <t>BL202310071427451228</t>
  </si>
  <si>
    <t>15727170252</t>
  </si>
  <si>
    <t>刘春艳</t>
  </si>
  <si>
    <t>2023-10-08 09:06:10</t>
  </si>
  <si>
    <t>用户要求续订 预存话费享折扣优惠 档位五（次月生效24个月）-湖北政企专属</t>
  </si>
  <si>
    <t>业务办理：用户要求办理套餐5折优惠，系统无勾选项，已协商客户办理存量5G畅爽套餐享49元赠费，用户满意。</t>
  </si>
  <si>
    <t>BL202310070945551853</t>
  </si>
  <si>
    <t>13545744127</t>
  </si>
  <si>
    <t>万家荣</t>
  </si>
  <si>
    <t>2023-10-08 09:06:17</t>
  </si>
  <si>
    <t xml:space="preserve">用户称现在医院住院，无法到营业厅续约合约，营业厅告知可续约1年，要求线上续约合约，用户要求办理成功与否，需要回电，预存话费享折扣优惠 档位五（次月生效24个月）-湖北政企专属</t>
  </si>
  <si>
    <t>业务办理：用户要求办理套餐5折优惠，系统无勾选项，已协商用户办理存量5G畅爽套餐享49元赠费，次月生效，用户满意。</t>
  </si>
  <si>
    <t>BL202310071347130636</t>
  </si>
  <si>
    <t>13177079929</t>
  </si>
  <si>
    <t>唐述香</t>
  </si>
  <si>
    <t>2023-10-08 16:56:19</t>
  </si>
  <si>
    <t>用户来电说想要有一个赠送100G流量的活动，希望后台协助联系用户活动相关事宜，谢谢！</t>
  </si>
  <si>
    <t>业务办理：用户要求参与100G流量的活动，系统无勾选项，已向用户解释，建议后期关注其他优惠活动，用户知晓。</t>
  </si>
  <si>
    <t>BL202310071618180673</t>
  </si>
  <si>
    <t>18771754556</t>
  </si>
  <si>
    <t>杜一小</t>
  </si>
  <si>
    <t>2023-10-08 09:16:47</t>
  </si>
  <si>
    <t>用户要求撤销 	6723100412757589  	18571001862  号卡申请 号卡不需要了  挽留失败 解释无效 尽快处理谢谢</t>
  </si>
  <si>
    <t>业务办理：用户要求撤消订单，核实18571001862号卡已由其他用户开户使用。致电未接，已短信答复，如有疑问可在工作时间（08:30-12:00；14:00-17:30）联系07176921001、13032700872宜昌客服。如用户咨询，请前台10010话务中心代为解释，谢谢。</t>
  </si>
  <si>
    <t>BL202310071743081997</t>
  </si>
  <si>
    <t>18672651218</t>
  </si>
  <si>
    <t>刘小飞</t>
  </si>
  <si>
    <t>2023-10-08 16:58:15</t>
  </si>
  <si>
    <t>用户来电要求续约5G冰激凌套餐享12个月5折优惠（次月生效）（湖北），已在线解释用户仍不认可坚持要求续约，用户要求尽快处理，谢谢</t>
  </si>
  <si>
    <t>业务办理：用户要求续约5G冰激凌套餐享12个月5折优惠（次月生效）（湖北），系统无勾选项，已办理月赠99元*12个月活动，次月生效，满意。</t>
  </si>
  <si>
    <t>BL202310071410010919</t>
  </si>
  <si>
    <t>13117274982</t>
  </si>
  <si>
    <t>田海军</t>
  </si>
  <si>
    <t>2023-10-08 14:01:13</t>
  </si>
  <si>
    <t>用户来电反映称要求再次参与畅越冰激凌59元套餐5折附加优惠(内部限量），烦请协助处理</t>
  </si>
  <si>
    <t>业务办理：用户要求续约畅越冰激凌59元套餐5折附加优惠(内部限量），系统无勾选项，已办理月赠29元*12个月，次月生效，满意。</t>
  </si>
  <si>
    <t>BL202310081229331276</t>
  </si>
  <si>
    <t>13135802282</t>
  </si>
  <si>
    <t>覃万文</t>
  </si>
  <si>
    <t>2023-10-08 17:22:16</t>
  </si>
  <si>
    <t>用户来电要求我方办理套餐的折扣优惠、已向用户解释。用户强烈要求我方核实处理、</t>
  </si>
  <si>
    <t>业务办理：赠费合约30元/月*24个月（新），已为用户办理，次月生效，满意</t>
  </si>
  <si>
    <t>BL202310081623550261</t>
  </si>
  <si>
    <t>15071809007</t>
  </si>
  <si>
    <t>孙文俊</t>
  </si>
  <si>
    <t>2023-10-08 17:05:47</t>
  </si>
  <si>
    <t>用户来电要求续约预存话费享折扣优惠 档位三（次月生效24个月）-湖北政企专属，请后台核实处理</t>
  </si>
  <si>
    <t>业务办理：折扣合约已下架，现仅有赠费139元*12个月活动，可办理立即生效及次月生效，用户表示暂不办理，自行到厅转资，满意</t>
  </si>
  <si>
    <t>TS202310071920250643</t>
  </si>
  <si>
    <t>15671042676</t>
  </si>
  <si>
    <t>卢跃进</t>
  </si>
  <si>
    <t>2023-10-08 09:59:11</t>
  </si>
  <si>
    <r>
      <rPr>
        <sz val="11"/>
        <rFont val="宋体"/>
        <charset val="0"/>
      </rPr>
      <t>[65岁以上老人] 判断省分:湖北
:流量费争议
:流量包定制争议
:不认可
:未享受
:小于等于500元，且仅限单倍、月份不超过12个月
:
高级模板内容：
投诉问题描述:</t>
    </r>
    <r>
      <rPr>
        <sz val="11"/>
        <rFont val="Arial"/>
        <charset val="0"/>
      </rPr>
      <t xml:space="preserve">	</t>
    </r>
    <r>
      <rPr>
        <sz val="11"/>
        <rFont val="宋体"/>
        <charset val="0"/>
      </rPr>
      <t xml:space="preserve"> 云加速5G畅玩加油包(湖北)
业务名称:</t>
    </r>
    <r>
      <rPr>
        <sz val="11"/>
        <rFont val="Arial"/>
        <charset val="0"/>
      </rPr>
      <t xml:space="preserve">	</t>
    </r>
    <r>
      <rPr>
        <sz val="11"/>
        <rFont val="宋体"/>
        <charset val="0"/>
      </rPr>
      <t xml:space="preserve"> 云加速5G畅玩加油包(湖北)
争议月份:2023年10月、2023年9月
争议金额:40
是否承诺退费:是
用户要求:退费并且退费</t>
    </r>
  </si>
  <si>
    <t>TS202310081210112300</t>
  </si>
  <si>
    <t>18674201783</t>
  </si>
  <si>
    <t>韩启珍</t>
  </si>
  <si>
    <t>2023-10-08 15:11:11</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</si>
  <si>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用户要求:退费</t>
  </si>
  <si>
    <t>TS202310080945320641</t>
  </si>
  <si>
    <t>13207200179</t>
  </si>
  <si>
    <t>张桂莲</t>
  </si>
  <si>
    <t>2023-10-08 14:01:46</t>
  </si>
  <si>
    <t xml:space="preserve">[65岁以上老人] 判断省分:湖北
:移网电话营销费用争议（套餐资费/融合宽带/副卡功能费类除外）
:不认可
:小于等于500元，且仅限单倍、月份不超过12个月
:
高级模板内容：
是否10016外呼:不记得
电话外呼号码:/
渠道名称:13227492998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</si>
  <si>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TS202310080931200230</t>
  </si>
  <si>
    <t>13040994275</t>
  </si>
  <si>
    <t>汪正江</t>
  </si>
  <si>
    <t>2023-10-08 13:36:30</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</si>
  <si>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争议月份:2023年10月
是否承诺退费:是
承诺退费金额:20
是否取消业务（如取消失败，需加上系统报错的提示）:是
是否需要回复:否
用户要求:退费</t>
  </si>
  <si>
    <t>TS202310071651221857</t>
  </si>
  <si>
    <t>15671001910</t>
  </si>
  <si>
    <t>马金丽</t>
  </si>
  <si>
    <t>2023-10-08 10:53:11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</si>
  <si>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是否取消业务（如取消失败，需加上系统报错的提示）:已取消 
是否需要回复:否
用户要求:认可补救，尽快退费， 谢谢</t>
  </si>
  <si>
    <t>TS202310071634031316</t>
  </si>
  <si>
    <t>13094160370</t>
  </si>
  <si>
    <t>彭兆英</t>
  </si>
  <si>
    <t>2023-10-08 11:13:26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</si>
  <si>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是否取消业务（如取消失败，需加上系统报错的提示）:无法提供验证码
是否需要回复:否
用户要求:退费，提及投诉请尽快处理</t>
  </si>
  <si>
    <t>TS202310081224140119</t>
  </si>
  <si>
    <t>18672103460</t>
  </si>
  <si>
    <t>唐敏</t>
  </si>
  <si>
    <t>2023-10-08 20:32:43</t>
  </si>
  <si>
    <t xml:space="preserve">
高级模板内容：
投诉问题描述:宣传不一致
业务名称:小天卡-2023
宣传渠道:其他:淘宝天猫营业厅
宣传内容:每月返11元 月租19元 连返11个月
实际情况:每月30元 没有返
用户要求:用户要求进款核查处理 加急</t>
  </si>
  <si>
    <t>解释宣传： 湖北省宜昌市OMO ，套餐费用问题未解释清楚。经核实，客户办理小天卡-2023 套餐，每月29元月租，参加商家赠送话费活动，已联系客户解释说明，已为客户办理预存话费享10元/月话费优惠12个月，客户满意。</t>
  </si>
  <si>
    <t>TS202310071334311024</t>
  </si>
  <si>
    <t>18695060436</t>
  </si>
  <si>
    <t>蔡丹</t>
  </si>
  <si>
    <t>2023-10-08 16:39:11</t>
  </si>
  <si>
    <t xml:space="preserve">
高级模板内容：
投诉问题描述:用户来电反映对套餐收费不认可，表示自己的IPTV包月是已经一次性支付过费用的，并且签订了合同，我方解释不认可，请后台协助处理
争议月份:2023年10月
争议金额:10
用户要求:尽快核实联系处理</t>
  </si>
  <si>
    <t>解释宣传：宽带一点受理中心，IPTV费用问题未解释清楚。经核实，2022-12-11 14:03:24客户通过宽带一点受理中心 加装IPTV业务，每月会收取10元费用，计费正常无误，已联系客户解释说明，考虑客户感知，已为客户办理预存话费享10元/月话费优惠12个月活动，客户满意。</t>
  </si>
  <si>
    <t>TS202310081412500123</t>
  </si>
  <si>
    <t>13235629435</t>
  </si>
  <si>
    <t>崔思雄</t>
  </si>
  <si>
    <t>2023-10-08 17:20:15</t>
  </si>
  <si>
    <t xml:space="preserve">
高级模板内容：
投诉问题描述:用户称自己办卡的时候工作人员告知副卡一直免费，并且IPTV也不收费，用户现 查询产生了副卡及IPTV收费，对此不认可，要求按入网宣传给其办理套餐，并且退还之前扣除的费用，请协助处理，谢谢。
业务名称:套餐资费
宣传渠道:营业厅
宣传内容:主副卡加宽带99元
实际情况:主副卡加宽带129元
用户要求:用户称自己办卡的时候工作人员告知副卡一直免费，并且IPTV也不收费，用户现 查询产生了副卡及IPTV收费，对此不认可，要求按入网宣传给其办理套餐，并且退还之前扣除的费用，请协助处理，谢谢。</t>
  </si>
  <si>
    <t>业务管理：湖北省宜昌市OMO，未操作副卡赠费AA，17671342831号码3-10月费用80元。13032724452号码3-10月费用80元，已操作0元副卡，次月生效，IPTV业务已取消，减免3-10月费用80元，共计退费240元，主副卡4张办理50元赠费，13165615946办理40元赠费，已到账，此费用无法抵扣往月欠费及打印发票，用户满意</t>
  </si>
  <si>
    <t>TS202310080950590822</t>
  </si>
  <si>
    <t>13197312545</t>
  </si>
  <si>
    <t>李西珍</t>
  </si>
  <si>
    <t>2023-10-08 10:51:27</t>
  </si>
  <si>
    <t>[65岁以上老人] 判断省分:湖北
:增值业务费用争议（含炫彩通信助理包云盘版等组合类增值业务）
:移网
:在补救范围内
:不认可
:大于500元
:
高级模板内容：
投诉问题描述:用户来电反映自己没有开通增值业务包，已解释不认可，已告知可退费但用户有第二诉求故未直接退费
争议业务名称:云加速5G畅玩加油包(湖北) 
受理渠道:湖北杭州翔羽线上业务代理(宜昌) 
争议月份:2023年10月
争议费用:1
一线客服在系统里:未取消，请后台协助处理
是否承诺退费:否
用户要求:要求我方合理解释为什么不知情开通业务且投诉开通业务且退还费用且取消业务，谢谢</t>
  </si>
  <si>
    <t>TS202310071916060550</t>
  </si>
  <si>
    <t>18674264969</t>
  </si>
  <si>
    <t>李龙凯</t>
  </si>
  <si>
    <t>2023-10-08 10:06:39</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</si>
  <si>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投诉内容:云加速5G加油包为什么会自动订购，请帮我取消，并且将本月扣的产生的费用退回
争议金额:0.00
需要退订业务:否</t>
  </si>
  <si>
    <t>TS202310081321221427</t>
  </si>
  <si>
    <t>15571755800</t>
  </si>
  <si>
    <t>王瑶</t>
  </si>
  <si>
    <t>2023-10-08 15:23:15</t>
  </si>
  <si>
    <t xml:space="preserve">22年Q3Q4重点客户
高级模板内容：
投诉问题描述:业务开通不认可
业务名称:AR彩铃酷趣会员5G加油包（湖北）
争议月份:2023年10月
争议金额:20
是否已经取消业务:是
是否承诺退费:是
用户要求:退费</t>
  </si>
  <si>
    <t>TS202310081227150191</t>
  </si>
  <si>
    <t>18671716732</t>
  </si>
  <si>
    <t>陈怀桂</t>
  </si>
  <si>
    <t>2023-10-08 17:29:27</t>
  </si>
  <si>
    <t>[65岁以上老人] 判断省分:其他省分
:增值业务争议
判断省分:湖北
:移网
:在补救范围内
:不认可
:大于500元
:
高级模板内容：
投诉问题描述:用户对-AR视频彩铃酷趣会员15元包月业务不认可
争议业务名称:-AR视频彩铃酷趣会员15元包月
受理渠道:SP
争议月份:2023年8月、2023年9月、2023年10月
争议费用:60
一线客服在系统里:未取消，请后台协助处理
是否承诺退费:否
用户要求:用户态度非常强烈，明确告知没有办理过此业务要求后台核实清楚后回复用户</t>
  </si>
  <si>
    <t>BL202310081244231470</t>
  </si>
  <si>
    <t>18674208458</t>
  </si>
  <si>
    <t>骆春容</t>
  </si>
  <si>
    <t>2023-10-08 17:17:38</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</si>
  <si>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CBSS账单扣费名称：:云加速5G畅玩加油包(湖北)（已停售）20元、沃悦读同步学钻石会员20元包
办理渠道:暂无
赔付月份：:2023年10月
返还倍率:单倍
赔付金额：:40
是否已经取消业务:是
是否承诺退费 ：:是
用户是否需要回复：:否
用户要求：:退费</t>
  </si>
  <si>
    <t>BL202310072228482056</t>
  </si>
  <si>
    <t>13235621561</t>
  </si>
  <si>
    <t>袁红</t>
  </si>
  <si>
    <t>2023-10-08 16:19:00</t>
  </si>
  <si>
    <t>&gt;业务号码&gt;13235621561；&gt;号码归属地&gt;宜昌；&gt;产品名称&gt;云加速5G畅玩加油包(湖北)；&gt;产品代码&gt;91295249；&gt;产品编码&gt;无；&gt;订购时间&gt;2023-10-07 13:48:24；&gt;核查情况&gt;平台故障；&gt;不规范定制分类&gt;平台故障，无法判责；&gt;退费金额&gt;20元；&gt;退费时间&gt;2023年10月8日；&gt;投诉内容&gt;
高级模板内容：
赔付类型：:增值业务争议 
CBSS账单扣费名称：:云加速5G畅玩加油包(湖北)
办理渠道:云加速5G畅玩加油包(湖北)
赔付月份：:2023年10月
返还倍率:单倍
赔付金额：:20
是否已经取消业务:是
是否承诺退费 ：:是
用户是否需要回复：:否
用户要求：:退费</t>
  </si>
  <si>
    <t>BL202310070911201253</t>
  </si>
  <si>
    <t>13277238391</t>
  </si>
  <si>
    <t>占萍</t>
  </si>
  <si>
    <t>2023-10-08 12:42:40</t>
  </si>
  <si>
    <t>&gt;业务号码&gt;13277238391；&gt;号码归属地&gt;宜昌；&gt;产品名称&gt;云加速5G畅玩加油包(湖北)  ；&gt;产品代码&gt;无；&gt;产品编码&gt;91295249；&gt;订购时间 &gt; 2023-09-25 07:10:34 ；&gt;核查情况&gt;平台故障；&gt;不规范定制分类&gt;平台故障，无法判责；&gt;退费金额&gt;20元；&gt;退费时间&gt;2023年10月7日；&gt;投诉内容&gt;
高级模板内容：
赔付类型：:增值业务争议 
CBSS账单扣费名称：:云加速5G畅玩加油包
办理渠道:0
赔付月份：:2023年10月
返还倍率:单倍
赔付金额：:20
是否已经取消业务:否
是否承诺退费 ：:是
用户是否需要回复：:否
用户要求：:业务没有取消，用户无法提供验证码，请核实处理</t>
  </si>
  <si>
    <t>BL202310081039481935</t>
  </si>
  <si>
    <t>15507202003</t>
  </si>
  <si>
    <t>陈年会</t>
  </si>
  <si>
    <t>2023-10-08 18:17:16</t>
  </si>
  <si>
    <t>&gt;业务号码&gt;15507202003；&gt;号码归属地&gt;宜昌；&gt;产品名称&gt;云加速5G畅玩加油包(湖北)；&gt;产品代码&gt;无；&gt;产品编码&gt;91295249；&gt;订购时间&gt;2023-10-07 17:54:29；&gt;核查情况&gt;平台故障；&gt;不规范定制分类&gt;平台故障，无法判责；&gt;退费金额&gt;20元；&gt;退费时间&gt;2023/10/08；&gt;投诉内容&gt;22年Q3Q4重点客户判断省分:湖北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用户要求：:退费</t>
  </si>
  <si>
    <t>BL202310071723461707</t>
  </si>
  <si>
    <t>15671013677</t>
  </si>
  <si>
    <t>王大富</t>
  </si>
  <si>
    <t>2023-10-08 11:15:40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</si>
  <si>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用户要求：:用户要求退费 并且说不要给用户随便订购不知情业务了</t>
  </si>
  <si>
    <t>BL202310071346450622</t>
  </si>
  <si>
    <t>17671347385</t>
  </si>
  <si>
    <t>杨正宏</t>
  </si>
  <si>
    <t>2023-10-08 16:14:31</t>
  </si>
  <si>
    <t>&gt;业务号码&gt;17671347385；&gt;号码归属地&gt;宜昌；&gt;产品名称&gt;沃阅读知涯升学20元特价包、好看铃声6元包月、云加速5G畅玩加油包(湖北)；&gt;产品代码&gt;66002207、49004991、无；&gt;产品编码&gt;6600220700、4900499100、91295249；&gt;订购时间&gt;2023-09-10 00:39:16、2023-09-10 00:35:18、2023-09-02 09:44:54；&gt;核查情况&gt;平台故障；&gt;不规范定制分类&gt;平台故障，无法判责；&gt;退费金额&gt;40元、12元、40元；&gt;退费时间&gt;2023-10-07&gt;投诉内容&gt;
赔付类型：:增值业务争议 
CBSS账单扣费名称：:沃阅读知涯升学20元特价包、好看铃声6元包月、云加速5G畅玩加油包(湖北)、5G加油包29元10GB（立即生效）
办理渠道:无
赔付月份：:2023年10月、2023年9月
返还倍率:单倍
赔付金额：:130
是否已经取消业务:是
是否承诺退费 ：:是
用户是否需要回复：:否
用户要求：:退费</t>
  </si>
  <si>
    <t>BL202310080936170822</t>
  </si>
  <si>
    <t>13177073466</t>
  </si>
  <si>
    <t>李晓乐</t>
  </si>
  <si>
    <t>2023-10-08 17:33:43</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</si>
  <si>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SP产品ID/元素ID：:云加速5G畅玩加油包(湖北)
办理渠道:自办
赔付月份：:2023年10月
返还倍率:单倍
赔付金额：:20
是否已经取消业务:是
是否承诺退费 ：:是
用户是否需要回复：:否
用户要求：:退费</t>
  </si>
  <si>
    <t>TS202310081412160105</t>
  </si>
  <si>
    <t>18571420115</t>
  </si>
  <si>
    <t>2023-10-08 15:48:25</t>
  </si>
  <si>
    <t xml:space="preserve">
高级模板内容：
投诉问题描述:用户来电对开卡强制充值200元不认可，解释不满，现用户要求我处为其解决处理并回电，谢谢
问题类型:激活强制要求充值  
办理渠道:营业厅
充值金额（流量）:200
用户要求:要求我处为其解决处理并回电，谢谢</t>
  </si>
  <si>
    <t>ZX202310071419191552</t>
  </si>
  <si>
    <t>2023-10-08 09:27:48</t>
  </si>
  <si>
    <t>22年Q3Q4重点客户用户来电称自己自己一直无法办理副卡，去营业厅也无法办理，前台根据前期工单处理结果告知用户，用户不认可，称就算有限制那限制什么时候解除，请尽快处理   前期工单：TS202310051332330108</t>
  </si>
  <si>
    <t>业务规则：用户对证件风控打标无法APP上订购副卡规则不满，经核实，因风控打标：总部信安鹰眼检出涉诈涉扰无法办理副卡，已跟用户解释清楚，建议客户回传资料审核通过后申请取消标记，客户认可。</t>
  </si>
  <si>
    <t>TS202310061644460807</t>
  </si>
  <si>
    <t>2023-10-08 09:13:11</t>
  </si>
  <si>
    <t xml:space="preserve">[该用户有申诉倾向，请注意受理态度，查询近三天工单记录，积极解决用户问题。] 
高级模板内容：
投诉问题描述:前期工单：TS202310021647240156  用户来电投诉举报湖北宜昌联通公司非法盗取用户信息，没有经过用户本人同意乱私自开联通号卡15571754640，不满，从哪获取用户的信息，是谁给他们的权限，请尽快处理并回电。  处理结果：业务管理①客户基本资料：业务号码：15571754640、客户姓名：刘世林、套餐情况：小天卡-2023；客户反映号码开户问题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③投诉核查处理情况：收到贵部转办，我司立即组织核查，经核实，经核实为电话购渠道联系用户下单后配送，为用户同意后办理，已再次联系用户解释说明，安抚，用户表示知晓，满意度一般。    用户再次来电，称并没有处理部门工作人员联系处理问题，只收到了回访电话问是否处理好了问题，用户说未处理好
用户状态:开通
停机原因:无
第二联系电话:19602308365
用户要求:核实处理，提及工信部及10015投诉</t>
  </si>
  <si>
    <t>业务规则：经核实，经核实为电话购渠道联系用户下单后配送，为用户同意后办理，联系业务号码表示为机主，实际已无疑问，机主表示联系人为异地联通运营商，已再次联系用户解释说明，安抚，用户表示知晓，满意度一般。</t>
  </si>
  <si>
    <t>TS202310080855501923</t>
  </si>
  <si>
    <t>15549380685</t>
  </si>
  <si>
    <t>葛斌</t>
  </si>
  <si>
    <t>2023-10-08 20:35:23</t>
  </si>
  <si>
    <t xml:space="preserve">
高级模板内容：
投诉问题描述:用户来电称号码内包含有100分钟  对于现在套餐内没有语音不认可  请核实回电处理
投诉项目:语音费
争议月份:2023年10月
争议金额:1.3
用户要求:对号码现在不包含免费语音不认可  解释无效  要求投诉  请回电处理，谢谢</t>
  </si>
  <si>
    <t>业务规则：经核实，因套餐规则无法满足用户需求。客户办理梦想e卡套餐，套餐内无100分钟 ，已联系客户解释说明，考虑客户感知，已为客户办理预存话费享100分钟语音6个月活动，客户表示知晓。</t>
  </si>
  <si>
    <t>TS202310071851270056</t>
  </si>
  <si>
    <t>15572739727</t>
  </si>
  <si>
    <t>龚婷</t>
  </si>
  <si>
    <t>2023-10-08 13:36:24</t>
  </si>
  <si>
    <t xml:space="preserve">22年Q3Q4重点客户
高级模板内容：
投诉问题描述:用户来电称办理的存240元分12个月返还（湖北）存费得礼，称每个月是有返费的。没有返费
活动名称:存240元分12个月返还（湖北）存费得礼
争议月份:2023年10月
争议金额:20
用户要求:已向用户解释。返费是在每个月月底返的。用户称没有返费。解释不认可。请核实处理。</t>
  </si>
  <si>
    <t>业务规则：经核实，因赠费规则无法满足用户使用需求。查询赠费每月月底都已成功转兑返还，剩余60元赠费，已联系客户解释说明，客户表示知晓。</t>
  </si>
  <si>
    <t>TS202310071100371839</t>
  </si>
  <si>
    <t>15171742385</t>
  </si>
  <si>
    <t>陈明凤</t>
  </si>
  <si>
    <t>2023-10-08 09:47:11</t>
  </si>
  <si>
    <t xml:space="preserve">[65岁以上老人] 
高级模板内容：
投诉问题描述:用户来电对于自己9月份的月租费不认可 称为什么9月产生259元费用 前台查询到调增减项_转应收费用_违约拆机转应收费用 120.00  用户称未办理过 为什么会收费 对此不认可
争议月份:2023年9月
争议金额:259
用户要求:要求上报公司处理 联系电话15071760073</t>
  </si>
  <si>
    <t>业务规则：经核实，用户对9月账单调增减项转应收费用120元不认可，查询为营业厅取消存240元分12个月返还（湖北）存费得礼未减免违约金到账，已为用户申请减免120元，24小时内赠费到账，不可打印发票，满意</t>
  </si>
  <si>
    <t>TS202310081024381807</t>
  </si>
  <si>
    <t>13135820822</t>
  </si>
  <si>
    <t>李自强</t>
  </si>
  <si>
    <t>2023-10-08 11:46:07</t>
  </si>
  <si>
    <t xml:space="preserve">[65岁以上老人] 
高级模板内容：
投诉问题描述:用户来电实际资费和营业厅宣传不一致 前台解释 用户不认可
业务名称: 18元4G随意打
宣传渠道:营业厅
宣传内容:37元包10G国内流量
实际情况:19元5G国内流量
用户要求:回电解释 尽快处理，谢谢！</t>
  </si>
  <si>
    <t>业务规则：经核实因流量包规则不能满足客户，现已联系客户解释，仅为19元5G流量包，推荐客户办理20元10G流量包和100分语音，客户表示考虑，暂不办理，客户满意。</t>
  </si>
  <si>
    <t>TS202310071715440183</t>
  </si>
  <si>
    <t>投诉工单（2021版）&gt;&gt;移网&gt;&gt;【产品及计费使用】消费提示&gt;&gt;赠款提醒不及时/不到位/未提醒</t>
  </si>
  <si>
    <t>15671031870</t>
  </si>
  <si>
    <t>王作兴</t>
  </si>
  <si>
    <t>2023-10-08 14:08:14</t>
  </si>
  <si>
    <t>用户来电称对自己的星锐卡30元赠费12个月优惠合约 不认可，称自己本月平白无故进行区分，对此不认可，要求进行核</t>
  </si>
  <si>
    <t>业务规则：客户每月59元套餐，另赠送360元话费，分月到账30元，实际29元，客户满意。</t>
  </si>
  <si>
    <t>TS202310072135590139</t>
  </si>
  <si>
    <t>15672501615</t>
  </si>
  <si>
    <t>蔡宇</t>
  </si>
  <si>
    <t>2023-10-08 16:27:31</t>
  </si>
  <si>
    <t xml:space="preserve">
高级模板内容：
投诉问题描述:用户来电要求将套餐账单分离，已解释去营业厅办理不认可，坚持要线上操作，解释无效，请核实处理
渠道名称:其他:营业厅
办理业务名称:账单分离
页面提示:无
用户要求:用户来电要求将套餐账单分离，已解释去营业厅办理不认可，坚持要线上操作，解释无效，请核实处理</t>
  </si>
  <si>
    <t>业务规则：联系用户表示暂不办理付费关系变更，继续融合绑定，满意</t>
  </si>
  <si>
    <t>TS202310071221431668</t>
  </si>
  <si>
    <t>15071798392</t>
  </si>
  <si>
    <t>殷均麟</t>
  </si>
  <si>
    <t>2023-10-08 14:19:12</t>
  </si>
  <si>
    <t xml:space="preserve">判断省分:其他省分
:普通消费有争议
:下一步
:套餐月费不认可
查询套餐:
:套餐月费有变化
业务办理记录:
:不认可
:其他渠道
判断省分:除甘肃贵州外
:
高级模板内容：
投诉问题描述:用户反映对10月份月租费不认可，表示活动到期为什么没有提醒
争议月份:2023年10月
争议金额:140
用户要求:用户要求处理这个月多扣的费用
用户要求续约91025450 预存话费享折扣优惠 档位三（次月生效24个月）-湖北政企专属 </t>
  </si>
  <si>
    <t>业务规则：现已与用户沟通办理139元赠费*12个月，立即生效，当月返费139元，用户满意</t>
  </si>
  <si>
    <t>TS202310071605450480</t>
  </si>
  <si>
    <t>2023-10-08 13:37:30</t>
  </si>
  <si>
    <t xml:space="preserve">
高级模板内容：
投诉问题描述:星锐卡30元赠费12个月优惠合约 (湖北)  未收到活动到期提醒，导致本月恢复原价收费，解释不认可
合约名称:星锐卡30元赠费12个月优惠合约 (湖北)
合约办理渠道:湖北省宜昌市OMO
办理时间:2022-10-01
到期时间:2023-09-30
是否下发短信提醒:是  
用户要求:要求退还本月多扣费的30元费用 麻烦处理 谢谢 </t>
  </si>
  <si>
    <t>业务规则：因赠费活动到期无提醒，现申请减免本月费用30元，24小时到账，此费用不可打印发票，客户满意。</t>
  </si>
  <si>
    <t>TS202310080834481565</t>
  </si>
  <si>
    <t>071704237515</t>
  </si>
  <si>
    <t>杜成刚</t>
  </si>
  <si>
    <t>2023-10-08 16:18:21</t>
  </si>
  <si>
    <t>用户表示入网时工作人员没有告知有湖北IPTV_1华为平台包月-10元/月，对此不满，坚持要投诉，要求核实处理回复</t>
  </si>
  <si>
    <t>业务规则：用户对IPTV收费 不认可，联系用户表示未安装要求取消，现已为用户取消并申请减免8-10月费用30元，24小时内赠费到账，不可打印发票，满意</t>
  </si>
  <si>
    <t>TS202310071615140738</t>
  </si>
  <si>
    <t>18527823152</t>
  </si>
  <si>
    <t>2023-10-08 09:41:50</t>
  </si>
  <si>
    <t xml:space="preserve">
高级模板内容：
投诉问题描述:用户来电称自己的副卡之前因为没有使用被我方关停，本月还扣了20元费用，自己已经去注销了，要求把本月收的20元退回，请核实处理
争议月份:2023年10月
争议金额:20
用户要求:用户来电称自己的副卡之前因为没有使用被我方关停，本月还扣了20元费用，自己已经去注销了，要求把本月收的20元退回，请核实处理</t>
  </si>
  <si>
    <t>业务规则：用户对副卡18671773295和18527823152因未使用风险关停仍产生月租扣费不认可，9月费用前期已退，现申请减免本月两张副卡月租费用20元，24小时内赠费到账，不可打印发票，满意</t>
  </si>
  <si>
    <t>TS202310071741430945</t>
  </si>
  <si>
    <t>15672513421</t>
  </si>
  <si>
    <t>刘磊</t>
  </si>
  <si>
    <t>2023-10-08 15:49:27</t>
  </si>
  <si>
    <t xml:space="preserve">
高级模板内容：
投诉问题描述:用户反馈去补卡的时候营业厅告知身份证与本人不匹配，匹配度只有60%-70%，不给补卡，表示办理的时候都没有问题，为什么补卡不行，要求处理，烦请协助谢谢！
用户状态:开通
停机原因:无
第二联系电话:18671448320
用户要求:用户反馈去补卡的时候营业厅告知身份证与本人不匹配，匹配度只有60%-70%，不给补卡，表示办理的时候都没有问题，为什么补卡不行，要求处理，烦请协助谢谢！</t>
  </si>
  <si>
    <t>业务规则：用户对身份信息不匹配无法补卡不认可，已联系用户解释致歉，建议用户可补办身份证后尝试补卡，用户知晓满意</t>
  </si>
  <si>
    <t>TS202310071744501053</t>
  </si>
  <si>
    <t>18571012717</t>
  </si>
  <si>
    <t>李为民</t>
  </si>
  <si>
    <t>2023-10-08 15:35:46</t>
  </si>
  <si>
    <t xml:space="preserve">[65岁以上老人] 判断省分:湖北
:增值业务费用争议（含炫彩通信助理包云盘版等组合类增值业务）
:移网
:在补救范围内
:不认可
:大于500元
:
高级模板内容：
投诉问题描述:前期工单已经执行过赠费退款并且已经到账，但用户对此不认可
争议业务名称:无
受理渠道:无
争议月份:2023年10月
争议费用:0
一线客服在系统里:已取消
是否承诺退费:否
用户要求:用户现要求将赠款充到其话费里面，不认可赠款抵扣，请协助处理，谢谢</t>
  </si>
  <si>
    <t>业务规则：用户对赠费到帐规则不认可，已指导用户通过联通APP-首页搜索交费记录查询，到帐时间为2023-09-14 10:54:05，客户满意。</t>
  </si>
  <si>
    <t>TS202310071657282101</t>
  </si>
  <si>
    <t>2023-10-08 16:48:29</t>
  </si>
  <si>
    <t xml:space="preserve">:二次卡问题
判断省分:其他省分
:接到上任机主银行短信
:不认可
:
高级模板内容：
投诉问题描述:用户来电反映用户家人收到客户手机号发送的短信，但客户本人未发送过，要求核实回电，请处理 
争议号码:15697270705
问题现象:接到找前机主的电话、短信 
用户要求:核实回电</t>
  </si>
  <si>
    <t>业务规则：用户反馈家人收到本机发送短信，实际未发送给家人，已告知用户后期关注，有疑问联系我部核查，用户认可满意</t>
  </si>
  <si>
    <t>TS202310071739430881</t>
  </si>
  <si>
    <t>17671250761</t>
  </si>
  <si>
    <t>白永梅</t>
  </si>
  <si>
    <t>2023-10-08 16:15:31</t>
  </si>
  <si>
    <t xml:space="preserve">
高级模板内容：
投诉问题描述:用户来电反映自己被不知情办理了花呗分期合约，称工作人员上门办理没有告知
产品名称: 花呗先享5G99元直降1100（社会36期） 
办理时间:2022-12-28
办理渠道:宜昌城区政企东山沃通专业代理
用户要求:核实处理，谢谢！</t>
  </si>
  <si>
    <t>业务规则：用户反应映自己被不知情办理了花呗分期合约，营业厅已明示相关规则，现线上无取消勾选项，沟通后需用户自行前往自营厅办理，用户知晓，</t>
  </si>
  <si>
    <t>TS202310071925210736</t>
  </si>
  <si>
    <t>投诉工单（2021版）&gt;&gt;融合&gt;&gt;【变更及服务】产品查询&gt;&gt;查询结果与办理业务不一致</t>
  </si>
  <si>
    <t>18695072897</t>
  </si>
  <si>
    <t>李金凤</t>
  </si>
  <si>
    <t>2023-10-08 15:25:51</t>
  </si>
  <si>
    <t>高级模板内容：
投诉问题描述:用户来电 18695072897这张卡不知道怎么来的，自己没有办理过
用户状态:开通
停机原因:0
第二联系电话:18695069982
用户要求:用户来电 18695072897这张卡不知道怎么来的，自己没有办理过。要求查询 回电</t>
  </si>
  <si>
    <t>业务规则：用户反映不知情办理18695072897，已解释此号码为参加活动办理新入网号码，用户认可满意</t>
  </si>
  <si>
    <t>TS202310080930520215</t>
  </si>
  <si>
    <t>15572740270</t>
  </si>
  <si>
    <t>黄绍文</t>
  </si>
  <si>
    <t>2023-10-08 14:47:50</t>
  </si>
  <si>
    <t>【2022年上工信部测评重保用户】用户非本机查询15572740270号卡，验证身份证信息后，称我方私自修改实名，已解释不认可，坚持称我方私自修改，请回复处理、谢谢</t>
  </si>
  <si>
    <t>业务规则：用户反映客户资料问题。经核实，无客户资料变更记录，已向用户解释，前期办理宽带绑定时，客户资料统一导致，已向用户解释后期可由双方持身份证原件前往营业厅办理过户，表示知晓。</t>
  </si>
  <si>
    <t>TS202310071253322493</t>
  </si>
  <si>
    <t>16607207238</t>
  </si>
  <si>
    <t>杨涛</t>
  </si>
  <si>
    <t>2023-10-08 09:27:26</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</si>
  <si>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投诉问题描述:用户来电反映对流量的使用顺序不认可要求优先使用流量王-工友卡-基站流量200G（湖北）的流量。
是否剩余小区优惠:是
实际使用地:湖北省宜昌市西宁区cbd商业服务中心
是否在优惠范围:是
涉及金额:0
是否已解释可能超出优惠范围:是
涉及时间范围:2023-10-01～2023-10-07
用户要求:用户要求尽快处理，谢谢</t>
  </si>
  <si>
    <t>业务规则：用户反映流量使用规则。经核实，用户当前套餐基站流量200G为锁定后自动抵扣，目前使用顺序为锁定基站内优先抵扣基站流量，非锁定基站内且在省内使用在省内流量10G包（湖北）中抵扣。已向用户解释以上情况，表示知晓。</t>
  </si>
  <si>
    <t>TS202310071045321361</t>
  </si>
  <si>
    <t>15549309900</t>
  </si>
  <si>
    <t>王江龙</t>
  </si>
  <si>
    <t>2023-10-08 14:53:52</t>
  </si>
  <si>
    <t>用户反馈为什么老用户欠费16元就停机，其他的为什么可以欠费40元的不停机</t>
  </si>
  <si>
    <t>业务规则：用户反映欠费停机问题，经核实，停机不以欠费金额为依据，建议用户后期在月末将次月话费提前预缴，或开通话费自动充业务，用户表示知晓。</t>
  </si>
  <si>
    <t>TS202310070850436028</t>
  </si>
  <si>
    <t>2023-10-08 16:03:42</t>
  </si>
  <si>
    <t>业务规则：用户反映销户问题。核实网龄计划合约可为其取消，但主卡同时绑定有宜昌城区政企东山沃通专业代理办理的“招联分期5G159元直降2300（社会渠道36期）（湖北）”，合约到期时间2025-06-30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用户现同意承担招联分期未还款部分，要求减免提前解约时违约金，我部无在线减免及取消权限，已告知可与客户经理13032711101联系处理，用户表示知晓。</t>
  </si>
  <si>
    <t>TS202310071135090373</t>
  </si>
  <si>
    <t>18671790906</t>
  </si>
  <si>
    <t>马雪羚</t>
  </si>
  <si>
    <t>2023-10-08 14:25:27</t>
  </si>
  <si>
    <t xml:space="preserve">[该用户有申诉倾向，请注意受理态度，查询近三天工单记录，积极解决用户问题。] 
高级模板内容：
投诉问题描述:投诉为什么会有余额宝质押分期5G159元直降2300（社会渠道36期）（湖北）
业务名称:余额宝质押分期5G159元直降2300（社会渠道36期）（湖北）
争议月份:2023年6月、2023年7月、2023年8月、2023年9月、2023年10月、2023年5月
争议金额:0
办理渠道:宜昌城区政企东山沃通专业代理
前台是否取消:未取消
用户要求:要求合理解释，尽快处理，用户有投诉倾向</t>
  </si>
  <si>
    <t>业务规则：用户反映要求取消分期合约问题，营业厅已明示相关规则经核实，号码于2023-05-25 15:38:56 宜昌 王晨 宜昌城区政企东山沃通专业代理 办理余额宝质押分期5G159元直降2300（社会渠道36期）（湖北），现客户表示要求取消，线上无取消权限，告知用户自行前往自营厅办理，用户知晓。</t>
  </si>
  <si>
    <t>TS202310071525541756</t>
  </si>
  <si>
    <t>18672102229</t>
  </si>
  <si>
    <t>李燕</t>
  </si>
  <si>
    <t>2023-10-08 15:10:15</t>
  </si>
  <si>
    <t xml:space="preserve">
高级模板内容：
投诉问题描述:用户对上个月的详单看不懂，前台解释不认可，有靓号补扣21元对此不认可。
争议月份:2023年9月
争议金额:21
用户要求:要求我方尽快回复。</t>
  </si>
  <si>
    <t>业务规则：用户反映有靓号补扣21元不满，经核实属靓号补收导致，营业厅已明示相关规则，沟通后为用户申请30元费用于24小时内到账，此费用不可打印发票，满意</t>
  </si>
  <si>
    <t>TS202310062024450306</t>
  </si>
  <si>
    <t>2023-10-08 09:38:33</t>
  </si>
  <si>
    <t xml:space="preserve">
高级模板内容：
投诉问题描述:用户来电反映自己上个月去办理了主副卡解绑，但是现在还是处于合账关系不认可， 用户要求给出合理解释
业务名称:合账
变更渠道:营业厅
用户要求:要求给出合理解释，并且解除合账</t>
  </si>
  <si>
    <t>业务规则：用户反映主副卡拆分问题，现查询现 号码主副卡拆分成功，致电关机，已短信答复如需办理可联系我部，如有疑问可在工作时间（08:30-12:00；14:00 -17:30 ）联系07176921001、13032700872宜昌客服。如用户咨询，请前台 10010话务 中心代为解释，谢谢。</t>
  </si>
  <si>
    <t>TS202310081131131241</t>
  </si>
  <si>
    <t>13886651003</t>
  </si>
  <si>
    <t>陈义明</t>
  </si>
  <si>
    <t>2023-10-08 16:38:33</t>
  </si>
  <si>
    <t xml:space="preserve">:话费错缴/话费多缴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投诉问题描述:用户来电称自己话费交多
充值时间:2023-10-08
充值渠道:微信
充值号码:13886651003
充值金额:500
前台是否按流程解释:是
用户要求:已解释，用户要求将500元充值到：13872592055，称我方不办理，就转网，请协助处理，加急</t>
  </si>
  <si>
    <t>业务规则：用户要求将充值金额500元原路退回，已告知用户无法原路退回，用户认可满意</t>
  </si>
  <si>
    <t>TS202310080948020719</t>
  </si>
  <si>
    <t>15697274339</t>
  </si>
  <si>
    <t>谭宏昌</t>
  </si>
  <si>
    <t>2023-10-08 14:33:53</t>
  </si>
  <si>
    <t>用户要求在线开机，在线多次解释无效，不愿充值交费</t>
  </si>
  <si>
    <t>业务规则：用户要求开机，核查本月已开机两次，无法再紧急开机，已解释用户知晓满意</t>
  </si>
  <si>
    <t>TS202310081012191437</t>
  </si>
  <si>
    <t>15586353780</t>
  </si>
  <si>
    <t>宋金秀</t>
  </si>
  <si>
    <t>2023-10-08 11:43:07</t>
  </si>
  <si>
    <t>【2022年上工信部测评重保用户】15586353780命中精准预判服务场景:[65岁以上老人] 
用户来电反馈自己套餐的（5G套餐月费7折优惠）到期未自动续费的情况不理解！对目前本月产生的月租费用情况不认可！要求我方尽快核实后解决此问题！请协助处理！</t>
  </si>
  <si>
    <t>业务规则：折扣合约到期，现已为用户办理30元赠费*12个月，次月生效，减免9-10月折扣差价60元，副卡办理40元赠费，主卡办理20元赠费，立即到账，此费用无法抵扣往月欠费及打印发票，用户满意</t>
  </si>
  <si>
    <t>TS202310080937230415</t>
  </si>
  <si>
    <t>15571726042</t>
  </si>
  <si>
    <t>吴珍</t>
  </si>
  <si>
    <t>2023-10-08 18:12:09</t>
  </si>
  <si>
    <t>主办单位：湖北
客户类别：普通客户
10010是否打通：否
是否二次致电10015：是
是否联系：否
升级倾向：
号码归属省：湖北
SVIP等级：
1. 问题类型:;
2. 投诉类型:办理争议;
3. 营业厅地址:;
4. 位置信息:;
5. 位置发生地:;
6. 投诉内容:抖音的联通官号说有这个套餐，app就应该有，不然什么都没有你出这个个app是干啥的？
8. 办理业务的名称:29元联通大流量王卡
8. 无法办理的渠道:中国联通APP</t>
  </si>
  <si>
    <t>业务规则①客户基本信息：业务号码：15571726042、客户姓名：吴珍、套餐情况：腾讯大王卡； 客户反映转资的问题。
②首次联系客户时间： 2023-10-08 10:30:53 ； 
③投诉核查处理情况：收到贵部转办后，我司立即组织调查 。经核实，29元联通大流量王卡线上无勾选项，现已联系客户解释，客户认可。
④答复客户时间及客户满意度评价相关信息：我司于2023-10-08 10:30:53联系客户解释说明，客户认可满意。回单人：王宜艳
⑤投诉核查关联材料：无</t>
  </si>
  <si>
    <t>TS202310042018240626</t>
  </si>
  <si>
    <t>2023-10-08 14:20:18</t>
  </si>
  <si>
    <t>主办单位：湖北
客户类别：普通客户
10010是否打通：是
是否二次致电10015：是
是否联系：否
升级倾向：
号码归属省：湖北
SVIP等级：
1. 问题类型:;
2. 投诉类型:其他问题;
3. 营业厅地址:;
4. 位置信息:;
5. 位置发生地:;
6. 投诉内容:贵公司在我不知情的情况下给我添加了吉祥号，烦请帮忙取消</t>
  </si>
  <si>
    <t>业务规则①客户基本资料：业务号码：15671032266、客户姓名：陈义新、套餐情况：幸福家家乐59元套餐；客户反映取消业务的问题； 
②首次联系客户时间：2023-10-05 09:45:00
③投诉核查处理情况：收到贵部转办，我司立即组织核查，经核实，核实2019-10-25 15:29:51入网办理尾号AABB靓号，月承诺通信费用50元/月，协议期5年，到期时间2024-10-31 23:59:59，已解释产品资费内容，用户知晓，满意； 
④答复客户时间及客户满意度评价：根据上述核实情况，我司于2023-10-05 09:45:00联系客户满意，回单人：胡春燕、联系方式：07176921001
⑤投诉核查关联材料：无。"</t>
  </si>
  <si>
    <t>TS202310062053460746</t>
  </si>
  <si>
    <t>15071735393</t>
  </si>
  <si>
    <t>官纯琴</t>
  </si>
  <si>
    <t>2023-10-08 09:02:58</t>
  </si>
  <si>
    <t xml:space="preserve">
高级模板内容：
投诉问题描述:用户来电对副卡扣费10元不认可，称以前都是不收费，现在给自己私自修改不认可，要求我方返还费用，并且恢复副卡免费，不然就其他渠道投诉
争议月份:2023年10月
争议金额:10
用户要求:返还多扣的费用，并且恢复副卡免费</t>
  </si>
  <si>
    <t>业务规则：用户反映需副卡免费，经核实现已为用户办理副卡0元次月生效，考虑到用户使用感知为用户办理预存话费享10元/月话费优惠2个月(湖北)，满意。</t>
  </si>
  <si>
    <t>ZX202310081107101376</t>
  </si>
  <si>
    <t>071700311977</t>
  </si>
  <si>
    <t>望娟</t>
  </si>
  <si>
    <t>2023-10-08 14:20:02</t>
  </si>
  <si>
    <t xml:space="preserve">071700311977命中精准预判服务场景:[65岁以上老人] 
13197314628命中精准预判服务场景:[10015转接10010用户] [65岁以上老人] 
用户反馈在不知情的情况下办理了宽带，现要求取消宽带且无法前往营业厅办理，解释挽留无效，请尽快处理回复</t>
  </si>
  <si>
    <t>ZX202310071607280265</t>
  </si>
  <si>
    <t>18671732491</t>
  </si>
  <si>
    <t>邓小鹏</t>
  </si>
  <si>
    <t>2023-10-08 09:07:58</t>
  </si>
  <si>
    <t xml:space="preserve">判断省分:湖北
:失败
node_42:
:其他合约
:异地
:不认可/无法提供相关证件
:
高级模板内容：
问题描述:销户，不认可联系18671710010协助处理
第二联系方式:无
销户原因:已挽留 未告知
用户要求:用户提及 投诉</t>
  </si>
  <si>
    <t>BL202310071848140344</t>
  </si>
  <si>
    <t>18671744769</t>
  </si>
  <si>
    <t>张继明</t>
  </si>
  <si>
    <t>2023-10-08 09:17:44</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</si>
  <si>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23:59:59;订购渠道:夷陵城区自有营业厅;客户确认方式:签字协议。
用户要求取消（湖北宜昌）预存话费得2G流量24个月-次月生效挽留不认可请处理</t>
  </si>
  <si>
    <t>BL202310071838140234</t>
  </si>
  <si>
    <t>2023-10-08 11:07:12</t>
  </si>
  <si>
    <t xml:space="preserve">13972564778命中精准预判服务场景:[10015转接10010用户]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;产品ID:91078562;开始时间:2023-06-01 00:00:00;结束时间:2025-05-31 23:59:59;订购渠道:宜昌市分公司当阳市分公司;客户确认方式:签字协议。
用户来电取消 5G冰激凌套餐享24个月5折优惠（次月生效）（湖北） ，已解释，用户不认可，不愿到营业厅，请处理。</t>
  </si>
  <si>
    <t>TS202310071027060795</t>
  </si>
  <si>
    <t>投诉工单（2021版）&gt;&gt;融合&gt;&gt;【离网】离网（离网+拆机+销户）&gt;&gt;无法线上办理销户/拆机</t>
  </si>
  <si>
    <t>13207227006</t>
  </si>
  <si>
    <t>涂先国</t>
  </si>
  <si>
    <t>2023-10-08 10:54:33</t>
  </si>
  <si>
    <t>主办单位：湖北
客户类别：普通客户
10010是否打通：是
是否二次致电10015：是
是否联系：是
升级倾向：无
号码归属省：湖北
SVIP等级：
用户来电反馈去营业厅办理宽带注销，让用户等72小时，对此不满，要求投诉，不同意等这么久，要求尽快注销 ，请尽快处理谢谢！</t>
  </si>
  <si>
    <t>①客户基本资料：业务号码 13207227006、客户姓名 涂先国、套餐情况 畅爽冰激凌5G套餐129元（基础版）；客户反映业务取消的问题； 
②首次联系客户时间：2023-10-07 11:41:00
③投诉核查处理情况：收到贵部转办，我司立即组织核查，经核实，西陵营服客户要求取消CPE宽带，解绑副卡并转资8元流量王套餐，已按客户要求办理，回访满意；
④答复客户时间及客户满意度评价：根据上述核实情况，我司于2023-10-07 11:41:00联系客户满意，回单人：张婷、联系方式：07176921001
⑤投诉核查关联材料：无。</t>
  </si>
  <si>
    <t>TS202310071636061394</t>
  </si>
  <si>
    <t>13227251578</t>
  </si>
  <si>
    <t>廖德芳</t>
  </si>
  <si>
    <t>2023-10-08 11:46:36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</si>
  <si>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:用户反映要求取消号码绑定的宽带，已经交回设备了，要求尽快解决，请协助处理，谢谢</t>
  </si>
  <si>
    <t>①客户基本资料：业务号码：13227251578、客户姓名：廖德芳、套餐情况：4G全国流量王36元套餐；客户反映取消业务的问题					
②首次联系客户时间：2023-10-08 08:50:49				
③投诉核查处理情况：收到贵部转办，我司立即组织核查，经核实，（西陵 营服中心）客户要求取消宽带，未转营服维系，多次致电未接，已短信告知如您后期使用有任何疑问，可于工作时间（08：30-17：30）致电宜昌联通07176921001或13032700872				
④答复客户时间及客户满意度评价：根据上述情况我司于2023-10-08 11:30:49	未联系上。回单人:宜昌客服王晓玉；联系电话：07176921001。					
⑤投诉核查关联材料：无</t>
  </si>
  <si>
    <t>ZX202310071613500330</t>
  </si>
  <si>
    <t>071700832138</t>
  </si>
  <si>
    <t>卢桂芳</t>
  </si>
  <si>
    <t>2023-10-08 09:39:47</t>
  </si>
  <si>
    <t>用户要求销户宽带 表示没有安装过 要求公司处理</t>
  </si>
  <si>
    <t>业务取消（当阳城区）：cpe宽带，挽留无效，已取消，客户满意。</t>
  </si>
  <si>
    <t>ZX202310071303160957</t>
  </si>
  <si>
    <t>071701046525</t>
  </si>
  <si>
    <t>洪爱民</t>
  </si>
  <si>
    <t>2023-10-08 11:02:16</t>
  </si>
  <si>
    <t>销户宽带，表示不是自己办理的，解释无效，尽快处理</t>
  </si>
  <si>
    <t>业务取消（当阳城区）：用户要求注销低消宽带，挽留无效，已成功办理取消，满意。</t>
  </si>
  <si>
    <t>ZX202310061009181168</t>
  </si>
  <si>
    <t>071701071301</t>
  </si>
  <si>
    <t>钟琅文</t>
  </si>
  <si>
    <t>2023-10-08 09:37:27</t>
  </si>
  <si>
    <t xml:space="preserve">22年Q3Q4重点客户判断省分:湖北
:自己办理的宽带
:挽留失败
:不同意
:
高级模板内容：
问题描述:用户要求取消宽带不愿到厅，称在外地，请尽快处理，谢谢
第二联系方式:未提供
销户原因:无
用户要求:请尽快处理</t>
  </si>
  <si>
    <t>业务取消（电子渠道）客户要求取消宽带，未转营服维系，多次致电未接，暂未操作取消，  已短信告知如您后期使用有任何疑问，可于工作时间（08：30-17：30）致电宜昌联通07176921001或13032700872</t>
  </si>
  <si>
    <t>ZX202310062133050588</t>
  </si>
  <si>
    <t>071703079292</t>
  </si>
  <si>
    <t>徐君</t>
  </si>
  <si>
    <t>2023-10-08 14:07:35</t>
  </si>
  <si>
    <t>用户表示自己没有安装宽带，但是查询到手机号被动开通了宽带，要求公司尽快核实取消宽带并回复，要求联系13886704167</t>
  </si>
  <si>
    <t>业务取消（电子渠道）客户要求取消宽带，未转营服维系，虚拟宽带，未实际安装，挽留无效，客服部已操作取消，满意。</t>
  </si>
  <si>
    <t>ZX202310061532581063</t>
  </si>
  <si>
    <t>13227289975</t>
  </si>
  <si>
    <t>严开娥</t>
  </si>
  <si>
    <t>2023-10-08 09:03:07</t>
  </si>
  <si>
    <t xml:space="preserve">判断省分:湖北
:被动办理宽带
:不需要
:
高级模板内容：
问题描述:用户要求取消宽带
第二联系方式:13227289975
销户原因:用户不需要
用户要求:用户要求取消宽带，请尽快处理，谢谢。</t>
  </si>
  <si>
    <t>业务取消（五峰城区 营服中心）客户要求取消宽带，未转营服维系，挽留无效，客服部已操作取消，满意。</t>
  </si>
  <si>
    <t>ZX202310061521570965</t>
  </si>
  <si>
    <t>071700097030</t>
  </si>
  <si>
    <t>彭善菊</t>
  </si>
  <si>
    <t>2023-10-08 11:02:23</t>
  </si>
  <si>
    <t xml:space="preserve">22年Q3Q4重点客户判断省分:湖北
:自己办理的宽带
:挽留失败
:不同意
:
高级模板内容：
问题描述:用户表示不在归属地要求取消宽带
第二联系方式:18671780504
销户原因:想要改套餐
用户要求:取消宽带，宽带不再使用</t>
  </si>
  <si>
    <t>业务取消（伍家营服中心）：实装宽带销户，挽留无效，客服部取消，另按用户要求注销副卡2张副卡15572714737；18671786264  ；再为用户办理存量5G畅爽套餐享99元赠费（次月生效）湖北，满意</t>
  </si>
  <si>
    <t>ZX202310081021310895</t>
  </si>
  <si>
    <t>071700022133</t>
  </si>
  <si>
    <t>王晓龙</t>
  </si>
  <si>
    <t>2023-10-08 17:05:57</t>
  </si>
  <si>
    <t xml:space="preserve">【2022年上工信部测评重保用户】判断省分:湖北
:自己办理的宽带
:挽留失败
:不同意
:
高级模板内容：
问题描述:用户反映昨天去营业厅办理宽带销户，但是现在一直没有注销成功，前台解释无效
第二联系方式:15672536660  
销户原因:不想用了
用户要求:用户要求核实处理，请加急注销</t>
  </si>
  <si>
    <t>业务取消（西陵营服）实装宽带，挽留失败，客服部已取消，满意</t>
  </si>
  <si>
    <t>ZX202310061536421082</t>
  </si>
  <si>
    <t>071701041833</t>
  </si>
  <si>
    <t>王诗波</t>
  </si>
  <si>
    <t>2023-10-08 09:07:29</t>
  </si>
  <si>
    <t xml:space="preserve">判断省分:湖北
:被动办理宽带
:不需要
:
高级模板内容：
问题描述:用户表示自己没有安装宽带对此不认可现在扣费	 10.00 元查询告知是 10元500M宽带（湖北）-低消融合（500M） 用户不认可要求反馈处理辛苦核实联系
第二联系方式:15629334862   
销户原因:用户表示自己
用户要求:尽快协助处理表示都没有线路自己没有安装对此宽带不认可要求处理对扣费有疑问，辛苦核实联系</t>
  </si>
  <si>
    <t>业务取消（猇亭综合 -公众营服中心）：实装宽带销户，挽留无效，客服部取消，考虑到用户使用感知为用户申请50元费用，11月5日前到账，此费用不可打印发票，满意。</t>
  </si>
  <si>
    <t>ZX202310071057502349</t>
  </si>
  <si>
    <t>071700037955</t>
  </si>
  <si>
    <t>黎思来</t>
  </si>
  <si>
    <t>2023-10-08 09:02:33</t>
  </si>
  <si>
    <t xml:space="preserve">判断省分:湖北
:自己办理的宽带
:挽留失败
:不同意
:
高级模板内容：
问题描述:用户要求线上注销宽带，人在国外，请尽快处理
第二联系方式:13094175890
销户原因:无
用户要求:请尽快处理</t>
  </si>
  <si>
    <t>业务取消（校园宽带）：校园销户，挽留无效，客服部取消，满意。</t>
  </si>
  <si>
    <t>ZX202310080840010096</t>
  </si>
  <si>
    <t>071701041331</t>
  </si>
  <si>
    <t>李继任</t>
  </si>
  <si>
    <t>2023-10-08 14:04:03</t>
  </si>
  <si>
    <t>表示被动办理了宽带，要求把低消宽带取消，要求尽快取消宽带并回复</t>
  </si>
  <si>
    <t>业务取消（夷陵乡镇）：虚拟宽带，挽留无效，已取消，客户满意。</t>
  </si>
  <si>
    <t>BL202310071823250049</t>
  </si>
  <si>
    <t>17386508772</t>
  </si>
  <si>
    <t>李雪莲</t>
  </si>
  <si>
    <t>2023-10-08 14:18:51</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</si>
  <si>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用户去营业厅办理套餐打折取消 营业厅告知办理不了 请协助处理 用户未明确表达要携转，备注：已挽留，不愿到厅 </t>
  </si>
  <si>
    <t>业务取消（伍家）：套餐折扣，挽留无效，已取消，客户满意。</t>
  </si>
  <si>
    <t>TS202310071630341224</t>
  </si>
  <si>
    <t>071700088820</t>
  </si>
  <si>
    <t>2023-10-08 13:39:18</t>
  </si>
  <si>
    <t>071700088820命中精准预判服务场景:[65岁以上老人] 
用户表示在一个小时前左右前往了城区精英盛华西陵一路合作厅办理了宽带销户，但是到目前还没有取消成功，对问题处理不及时不满，坚持要求投诉，请尽快处理并回复</t>
  </si>
  <si>
    <t>业务取消（西陵 营服中心）：实装宽带销户，挽留无效，客服部取消，现号码允许携出，满意。</t>
  </si>
  <si>
    <t>TS202310070919281244</t>
  </si>
  <si>
    <t>15572741945</t>
  </si>
  <si>
    <t>龚万伦</t>
  </si>
  <si>
    <t>2023-10-08 10:38:13</t>
  </si>
  <si>
    <t xml:space="preserve">【2022年上工信部测评重保用户】[65岁以上老人] 
高级模板内容：
投诉问题描述:宽带销不了
销户渠道:营业厅
无法销户原因:设备没有
用户要求:取消宽带</t>
  </si>
  <si>
    <t>业务取消（西陵 营服中心）客户要求取消宽带，未转营服维系，挽留无效，客服部已操作取消，并按客户要求转资4G全国流量王8元套餐，次月生效，满意。</t>
  </si>
  <si>
    <t>TS202310062108590930</t>
  </si>
  <si>
    <t>15629338855</t>
  </si>
  <si>
    <t>2023-10-08 13:34:25</t>
  </si>
  <si>
    <t xml:space="preserve">[该用户有申诉倾向，请注意受理态度，查询近三天工单记录，积极解决用户问题。] 
高级模板内容：
投诉问题描述:15629338855要求取消网龄计划，解绑副卡，挽留无效，不愿到营业厅解约、解绑，要求反馈线上办理，请处理并回复15871620139
办理渠道:营业厅 
无法办理原因:营业厅办理解约，解绑
用户要求:15629338855要求取消网龄计划，解绑副卡，挽留无效，不愿到营业厅解约、解绑，要求反馈线上办理，请处理并回复15871620139</t>
  </si>
  <si>
    <t>业务取消（夷陵龙泉）网龄计划、主副卡，已为用户取消，满意</t>
  </si>
  <si>
    <t>TS202310081222180068</t>
  </si>
  <si>
    <t>13264900537</t>
  </si>
  <si>
    <t>黄义松</t>
  </si>
  <si>
    <t>2023-10-08 15:38:48</t>
  </si>
  <si>
    <t xml:space="preserve">[65岁以上老人] 
高级模板内容：
投诉问题描述:用户来电要求办理主副卡解绑，解释不认可，表示无法前往营业厅，要求我处为其办理主副卡解绑，请处理谢谢
业务名称:主副卡解绑
办理渠道:10010
办理时间:2023-09-28
系统提示内容:无
用户要求:详见：TS202309281146231676对处理结果不认可，用户要求重新联系处理，用户要求尽快联系处理，谢谢！</t>
  </si>
  <si>
    <t>业务取消（秭归乡镇）：主副卡，挽留无效，已取消，客户满意</t>
  </si>
  <si>
    <t>TS202310071537242099</t>
  </si>
  <si>
    <t>13264907702</t>
  </si>
  <si>
    <t>2023-10-08 17:30:38</t>
  </si>
  <si>
    <t>#2022重保客户#主办单位：湖北
客户类别：星级客户
10010是否打通：否
是否二次致电10015：是
是否联系：否
升级倾向：
号码归属省：湖北
SVIP等级：
1. 问题类型:;
2. 投诉类型:办理争议;
3. 营业厅地址:;
4. 位置信息:;
5. 位置发生地:;
6. 投诉内容:携带光猫去营业厅办理解绑宽带，被告知不能马上就办理，需要登记，一周时间内才能办理，需要再跑一趟
8. 办理业务的名称:解绑宽带
8. 无法办理的渠道:联通营业厅</t>
  </si>
  <si>
    <t>业务取消①客户基本信息：业务号码：13264907702、客户姓名：申长根、套餐情况：49元冰融移网主卡套餐（新）（99元冰融套餐）（湖北）； 客户反映取消业务的问题。
②首次联系客户时间： 2023-10-07 16:19:10 ； 
③投诉核查处理情况：收到贵部转办后，我司立即组织调查 。经核实，城区校园客户要求办理宽带销户，当阳城区南正街自有营业厅已取消，客户满意
④答复客户时间及客户满意度评价相关信息：我司于2023-10-07 16:19:10联系客户解释说明，客户认可满意。回单人：王宜艳
⑤投诉核查关联材料：无</t>
  </si>
  <si>
    <t>TS202310070911241018</t>
  </si>
  <si>
    <t>15549307853</t>
  </si>
  <si>
    <t>庄德文</t>
  </si>
  <si>
    <t>2023-10-08 13:16:41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</si>
  <si>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产品类型:轻合约;产品名称:湖北宜昌预存话费得流量短信包24个月-立即;产品描述:用户申请办理提前解约，需支付解约赔偿金，支付后办理解约，支付后办理解约，次月生效;产品ID:91022417;开始时间:2022-02-26 10:05:43;结束时间:2024-01-31 23:59:59;订购渠道:夷陵小溪塔新时空合作厅（自建他营）;客户确认方式:签字协议。
用户来电反映 用户称不知情办理 湖北宜昌预存话费得流量短信包24个月-立即    用户要求尽快处理回复</t>
  </si>
  <si>
    <t>业务取消①客户基本信息：业务号码：15549307853、客户姓名：庄德文、套餐情况：湖北宜昌-如意通团圆卡（OCS）； 客户反映取消业务的问题。
②首次联系客户时间： 2023-10-07 12:56:11 ； 
③投诉核查处理情况：收到贵部转办后，我司立即组织调查 。经核实，夷陵城区客户要求取消湖北宜昌预存话费得流量短信包24个月，已取消，因多次未联系上客户，如有疑问可在工作时间（08:30-12:00；14:00-17:30）致电我司宜昌联通13032700872
④答复客户时间及客户满意度评价相关信息：我司于2023-10-07 12:56:11多次未联系上。回单人：王宜艳
⑤投诉核查关联材料：无</t>
  </si>
  <si>
    <t>TS202310081410450066</t>
  </si>
  <si>
    <t>071703226402</t>
  </si>
  <si>
    <t>程云</t>
  </si>
  <si>
    <t>2023-10-08 16:28:32</t>
  </si>
  <si>
    <t>高级模板内容：
投诉问题描述:用户称其从未办理此业务，现对此不满
到厅时间:2023-10-08
到厅名称:无
办理业务:拆机
营业厅地址:无
用户要求:用户称其从未办理此业务，现对此不满，要求给其拆机，请处理</t>
  </si>
  <si>
    <t>业务取消（西陵）：用户要求注销虚拟宽带，致电未接，为避免重复投诉，已注销并短信告知以上情况，如用户咨询，请前台10010话务中
心代为解释，谢谢。</t>
  </si>
  <si>
    <t>ZX202310081535431236</t>
  </si>
  <si>
    <t>咨询工单（2021版）&gt;&gt;业务信息&gt;&gt;套餐资费</t>
  </si>
  <si>
    <t>15629333381</t>
  </si>
  <si>
    <t>鲁世成</t>
  </si>
  <si>
    <t>2023-10-08 17:04:29</t>
  </si>
  <si>
    <t>用户要求我方详细告知那些软件可以使用定向流量 通过知识库查询到的用户不认可要求告知详细的软件</t>
  </si>
  <si>
    <t>ZX202310071301120939</t>
  </si>
  <si>
    <t>13197333346</t>
  </si>
  <si>
    <t>洪玉莲</t>
  </si>
  <si>
    <t>2023-10-08 09:19:13</t>
  </si>
  <si>
    <t xml:space="preserve">
高级模板内容：
问题描述:用户来电称自己之前9月28日办理了一张卡，但是后面又被取消，解释无效，。称自己现在想要该号码，
物流单号或订单号:1963092824674531
用户身份证号码/预留的联系电话:420582198701240661
订单渠道:中国联通app
用户要求:要求我方核实处理，谢谢</t>
  </si>
  <si>
    <t>业务咨询：查询前期订单因未填写详细地址导致退单，已解释，手厅30天内同证件+联电+地址暂无法申请，建议用户前往营业厅办卡，用户知晓，满意</t>
  </si>
  <si>
    <t>ZX202310071701090837</t>
  </si>
  <si>
    <t>咨询工单（2021版）&gt;&gt;查话费&gt;&gt;交费记录</t>
  </si>
  <si>
    <t>2023-10-08 17:31:52</t>
  </si>
  <si>
    <t>13235634220命中精准预判服务场景:[65岁以上老人] 
用户称9.27充值了50元话费，APP和微信客户都说到账了，前台查询无果，用户不认可，请后台工作人员协助处理，谢谢！</t>
  </si>
  <si>
    <t>业务咨询：客户咨询交费记录，经核实，2023-09-27 09:04:21为本机号码缴费50元，可通过账户标识7123061687386311查询，已向客户解释说明，满意。</t>
  </si>
  <si>
    <t>ZX202310071551420085</t>
  </si>
  <si>
    <t>15571778389</t>
  </si>
  <si>
    <t>黄国江</t>
  </si>
  <si>
    <t>2023-10-08 14:09:10</t>
  </si>
  <si>
    <t xml:space="preserve">[65岁以上老人] 判断省分:湖北
:失败
node_42:
:其他合约
:本地
:不认可
:
高级模板内容：
问题描述:用户来电称要求在线销户，尽快核实办理，谢谢
第二联系方式:15571778389
销户原因:不想使用
用户要求:要求在线销户，尽快核实办理，谢谢</t>
  </si>
  <si>
    <t>业务咨询：联系13477861894表示13986761590给所有用户打电话，自已听得到对方声音，但对方听不到自已的声音，查询此号码非联通号码，建议用户联系移动核实，暂无疑问</t>
  </si>
  <si>
    <t>BL202310071023570054</t>
  </si>
  <si>
    <t>18672900065</t>
  </si>
  <si>
    <t>孙宜胜</t>
  </si>
  <si>
    <t>2023-10-08 09:25:47</t>
  </si>
  <si>
    <t>【2022年上工信部测评重保用户】用户来电要求办理那个联通号码打联通号码免费的随意打的包  营业厅表示无法办理  前台未查到可以办理 请处理 谢谢</t>
  </si>
  <si>
    <t>业务咨询：核实暂无随意打语音包，无法办理，用户知晓，满意</t>
  </si>
  <si>
    <t>TS202310071416582095</t>
  </si>
  <si>
    <t>13085156282</t>
  </si>
  <si>
    <t>汪慧娣</t>
  </si>
  <si>
    <t>2023-10-08 10:05:16</t>
  </si>
  <si>
    <t xml:space="preserve">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:客户只有这一个电话，没有第二联系方式，要求处理</t>
  </si>
  <si>
    <t>TS202310081105410516</t>
  </si>
  <si>
    <t>13872538758</t>
  </si>
  <si>
    <t>刘志华</t>
  </si>
  <si>
    <t>2023-10-08 15:36:33</t>
  </si>
  <si>
    <t xml:space="preserve">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未开通.7.用户终端是否支持VoLTE：手机不支持,系统不支持.8.近期缴费开机记录情况：无缴费开机.9.是否存在群障：不存在.10.VoLTE开关是否打开：关闭.:诊断无异常/解释不认可
:下一步
node_171:
:不符合办理条件
:任何地方均无法拨打/接听
:用户来电反映号卡在异地无法正常使用通话功能，但是其他联通卡可以，且换机换卡测试也是一样无法接听和拨打，用户已查询过当地设施基站正常，故前台记此单，请核实处理</t>
  </si>
  <si>
    <t>终端使用：查询用户号码数据正常，已建议用户到厅换机换卡测试，用户同意，满意</t>
  </si>
  <si>
    <t>TS202310072035121860</t>
  </si>
  <si>
    <t>15587942037</t>
  </si>
  <si>
    <t>2023-10-08 15:02:58</t>
  </si>
  <si>
    <t>【2022年上工信部测评重保用户】用户来电称自己的手机号码在所有的地方别人都打不进去，可以打出去，换机换卡测试还是不行，要求核查处理。联系电话：13972523460      用户无法提供详细地址，要求之前处理工作人员联系处理，亲核实</t>
  </si>
  <si>
    <t>TS202310071936320925</t>
  </si>
  <si>
    <t>13085169143</t>
  </si>
  <si>
    <t>曾令军</t>
  </si>
  <si>
    <t>2023-10-09 09:06:19</t>
  </si>
  <si>
    <t xml:space="preserve">
高级模板内容：
投诉问题描述:对副卡的月功能费不认可
争议月份:2023年10月
争议金额:10
用户要求:用户称当时更改套餐时，工作人员称每个月就49元包含所有，但现在还扣了一个10元副卡月功能费，用户对这个扣费不认可，麻烦核实处理，谢谢</t>
  </si>
  <si>
    <t>电话营销-开通争议： 上海航动科技有限公司  家庭群组化副卡10G省内流量业务。经核实，23年9月上海航动科技有限公司 通过电话营销方式推荐用户办理家庭群组化副卡10G省内流量业务，现用户表示无需使用，业务已取消，客服部已操作 副卡月功能费-0元 ，客户满意。</t>
  </si>
  <si>
    <t>TS202310091329061815</t>
  </si>
  <si>
    <t>18527301619</t>
  </si>
  <si>
    <t>曾雪纯</t>
  </si>
  <si>
    <t>2023-10-09 14:19:06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</si>
  <si>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投诉内容:中国联通业务助理费我并没有同意开通过却给我开通
争议金额:0.00
需要退订业务:否</t>
  </si>
  <si>
    <t>电话营销-开通争议： 上海航动科技有限公司（宜昌） ，联通助理-智能应答5元（首月免费）AA
①客户投诉产生的原因：用户反馈沃助理业务问题
②客户投诉问题核查情况及解决方案：收到贵部转办后，我司立即组织调查。经核实，上海航动科技有限公司（宜昌）于2021-05-17 09:35:04通过电话营销方式推荐用户开通沃助理业务，已取消，考虑用户感知，申请退21.6-23.10月费用，合计145元，24小时到帐，此费用不可打印发票，满意。
③客户问题满意度：满意
④回单人：潘娥、联系方式：07176921001</t>
  </si>
  <si>
    <t>TS202310090953360987</t>
  </si>
  <si>
    <t>13872679080</t>
  </si>
  <si>
    <t>张庆福</t>
  </si>
  <si>
    <t>2023-10-09 14:38:25</t>
  </si>
  <si>
    <t xml:space="preserve">
高级模板内容：
投诉问题描述:用户来电称自己的宽带反映30元不认可，要求进行核实
争议月份:2023年10月
争议金额:30
用户要求:用户称要求尽快进行核实，称自己之前进行反映过此问题，要求进行核实否则进行工信部投诉</t>
  </si>
  <si>
    <t>电话营销-开通争议： 上海航动科技有限公司（宜昌） ，提速至1000M（30元）（湖北）AA。用户反映开通宽带提速包问题，经核实，22年5月上海航动科技有限公司通过电话营销方式推荐用户办理提速至1000M（30元），现用户表示无需使用，业务已取消，申请退还22年5月-23年10月费用合计725元，24小时到帐，此费用无法抵扣往月欠费且不可打印发票，满意。</t>
  </si>
  <si>
    <t>TS202310080946340666</t>
  </si>
  <si>
    <t>071700430646</t>
  </si>
  <si>
    <t>周容</t>
  </si>
  <si>
    <t>2023-10-09 09:13:20</t>
  </si>
  <si>
    <t xml:space="preserve">判断省分:其他省分
:增值业务争议
判断省分:湖北
:固网
:否
:
高级模板内容：
投诉问题描述:不知情被办理了业务 
争议业务名称: 15元*12个月合约千兆提速包（湖北） 
受理渠道:	 河南优耐特网络科技有限公司（宜昌）
争议月份:2023年7月、2023年8月、2023年9月、2023年10月
争议费用:52.5
一线客服在系统里:未取消，请后台协助处理
是否承诺退费:否
用户要求:用户要求退费并且退订该业务</t>
  </si>
  <si>
    <t>电话营销-开通争议：河南优耐特网络科技有限公司（宜昌），15元*12个月合约千兆提速包AA，经核实，于2023年7月过电话营销方式推荐客户办理，现联系客户解释不认可，出于服务角度，查询23.7-10月费用合计52.5元，沟通后为号码15671078532、16671728027办理 预存话费享30元话费优惠（湖北），满意。</t>
  </si>
  <si>
    <t>TS202310081548070381</t>
  </si>
  <si>
    <t>13177080028</t>
  </si>
  <si>
    <t>周成松</t>
  </si>
  <si>
    <t>2023-10-09 16:25:50</t>
  </si>
  <si>
    <t xml:space="preserve">判断省分:湖北
:流量费争议
:流量包定制争议
:不认可
:未享受
:小于等于500元，且仅限单倍、月份不超过12个月
:
高级模板内容：
投诉问题描述:用户来电反馈广告误导办理此业务！导致扣除费用！用户对此不理解！
业务名称: 云加速5G畅玩加油包(湖北) 
争议月份:2023年10月
争议金额:20
是否承诺退费:否
用户要求:用户号码内有低消，无法进行服务补救！请协助处理！</t>
  </si>
  <si>
    <t>电话营销-开通争议：湖北杭州翔羽线上业务代理(宜昌) ， 云加速5G畅玩加油包 AA。用户反映被动开通业务，经核实湖北杭州翔羽线上业务代理(宜昌) 于 2023-10-08 14:35:08  开通，业务已取消，申请减免本月20元费用，24小时内到账，此费用无法抵扣往月欠费且不可打印发票，满意。</t>
  </si>
  <si>
    <t>TS202310081540420176</t>
  </si>
  <si>
    <t>13277179338</t>
  </si>
  <si>
    <t>谭本林</t>
  </si>
  <si>
    <t>2023-10-09 14:16:29</t>
  </si>
  <si>
    <t xml:space="preserve">
高级模板内容：
投诉问题描述:用户称自己没办理过变更套餐要求改回原套餐《幸福家家乐19元套餐》
业务名称: 畅越冰激凌5G套餐79元
争议月份:2023年10月
争议金额:0
办理渠道:湖北精英盛华信息科技有限公司(宜昌)
前台是否取消:未取消
是否承诺退费:否
用户要求:用户要求该改回原套餐</t>
  </si>
  <si>
    <t>电话营销-开通争议：湖北精英盛华信息科技有限公司(宜昌)，转资AA。2022-08-13 16:46:28  电话营销方式办理转资，现已解释，幸福家家乐19元套餐已下架暂无法转回，建议用户更改在售套餐，用户知晓，表示考虑，后期需转资费再与我部客服联系，满意</t>
  </si>
  <si>
    <t>TS202310081356492224</t>
  </si>
  <si>
    <t>071703170423</t>
  </si>
  <si>
    <t>赵倩</t>
  </si>
  <si>
    <t>2023-10-09 09:09:13</t>
  </si>
  <si>
    <t xml:space="preserve">判断省分:其他省分
:增值业务争议
判断省分:湖北
:固网
:否
:
高级模板内容：
投诉问题描述:用户来电反映对开通的 宽带提速包不认可 要求取消
争议业务名称:15元*12个月合约千兆提速包（湖北）
受理渠道:上海航动科技有限公司
争议月份:2023年5月、2023年6月、2023年7月、2023年8月、2023年9月、2023年10月
争议费用:15
一线客服在系统里:未取消，请后台协助处理
是否承诺退费:否
用户要求:要求我方尽快处理退订 </t>
  </si>
  <si>
    <t>电话营销-开通争议：上海航动科技有限公司（宜昌），15元*12个月合约千兆提速包AA，经核实，于2023年5月过电话营销方式推荐客户办理，现联系客户解释不认可，出于服务角度，退还23.5-10月费用合计75元，24小时到账，此费用不可打印发票，满意。</t>
  </si>
  <si>
    <t>TS202310090917320050</t>
  </si>
  <si>
    <t>071701039715</t>
  </si>
  <si>
    <t>张金磊</t>
  </si>
  <si>
    <t>2023-10-09 16:47:31</t>
  </si>
  <si>
    <t>用户来电反映自己的手机号码17671263518被动绑定了联通宽带业务，且产生了扣费，用户对此强烈不满，表示自己并没有申请过，也没有同意办理过，现要求公司查明开通原因，处理解决，回复。</t>
  </si>
  <si>
    <t>电话营销-开通争议：拓见科技(深圳)有限公司武汉分公司(宜昌)，低消89元宽带300MAA，经核实，于2021年10月过电话营销方式推荐客户办理，现联系客户解释不认可，现已为用户办理注销成功，2I承诺低消89元宽带优惠产品 (立即生效)（已停售） 于10月15日前取消成功，出于服务角度，退还21.10-23.10月费用合计616.8元（宽带扣费：22.10-23.10 13*9=117元低消：21.10-23.9 499.8元），现用户要求退一赔三，现线上无法实现，此费用不可打印发票，待用户考虑好后再与我们联系，用户知晓。</t>
  </si>
  <si>
    <t>TS202310081951521498</t>
  </si>
  <si>
    <t>15171810837</t>
  </si>
  <si>
    <t>杨念华</t>
  </si>
  <si>
    <t>2023-10-09 12:23:24</t>
  </si>
  <si>
    <t xml:space="preserve">
高级模板内容：
投诉问题描述:业务变更不认可，要求查询原因并恢复，
业务名称:副卡免月租12个月（10元话费12个月）（湖北）-次月生效
变更渠道:上海航动科技有限公司（宜昌）
用户要求:用户来电对副卡被取消月租减免并增加业务不认可，我处已解释，用户要求查询原因，并恢复“副卡免月租12个月（10元话费12个月）（湖北）-次月生效”，要求退费，请核实，谢谢</t>
  </si>
  <si>
    <t>电话营销-开通争议：上海航动科技有限公司（宜昌），家庭群组化副卡10G省内流量流量AA。用户反映家庭群组化副卡10G省内流量流量问题，经核实电话营销于2023-05-09 14:26:26办理家庭群组化副卡10G省内流量流量，现已取消，并申请减免6-10月费用合计50元，24小时到账，此费用不可打印发票，客户满意。</t>
  </si>
  <si>
    <t>BL202310081017351537</t>
  </si>
  <si>
    <t>18527827060</t>
  </si>
  <si>
    <t>梁祖喜</t>
  </si>
  <si>
    <t>2023-10-09 14:20:20</t>
  </si>
  <si>
    <t xml:space="preserve">判断省分:湖北
:有意向资费
:是
:不认可：坚持要求转入有限制的套餐
:
高级模板内容：
用户诉求:用户来电反映不知情变更了套餐
当前套餐名称:畅越冰激凌5G套餐79元
新套餐名称（转入套餐名称）:幸福家家乐59元套餐
是合约期内（含靓号）:否
备注:同时用户要求返还变更套餐之后多产生的费用，请协助处理， 谢谢</t>
  </si>
  <si>
    <t>电话营销-开通争议：湖北精英盛华信息科技有限公司(宜昌)，转资。经核实，23年2月湖北精英盛华信息科技有限公司通过电话营销方式推荐客户办理转资畅越冰激凌5G套餐79元。已联系客户解释说明，协商客户转资畅越冰激凌5G套餐59元 套餐，次月生效，考虑客户感知，申请减免23年3月-10月费用合计160元，24小时到帐，此费用无法抵扣往月欠费且不可打印发票，满意。</t>
  </si>
  <si>
    <t>BL202310091155490540</t>
  </si>
  <si>
    <t>15671037931</t>
  </si>
  <si>
    <t>鲁邦杰</t>
  </si>
  <si>
    <t>2023-10-09 14:47:13</t>
  </si>
  <si>
    <t>要求屏蔽10016外呼。</t>
  </si>
  <si>
    <t>BL202310081837322337</t>
  </si>
  <si>
    <t>2023-10-09 11:12:15</t>
  </si>
  <si>
    <t xml:space="preserve">15549308386命中精准预判服务场景:[65岁以上老人] 
用户反馈：:10016营销问题
属于：:要求禁呼屏蔽10016
判断省分:湖北
:办理失败
:</t>
  </si>
  <si>
    <t>BL202310081213291024</t>
  </si>
  <si>
    <t>15507205739</t>
  </si>
  <si>
    <t>2023-10-09 10:33:13</t>
  </si>
  <si>
    <t xml:space="preserve">用户反馈：:10016营销问题
属于：:要求禁呼屏蔽10016
判断省分:湖北
:办理失败
: 用户要求副卡15507205739.和15507202486屏蔽10016，挽留无效，请后台协助处理</t>
  </si>
  <si>
    <t>TS202310061207071748</t>
  </si>
  <si>
    <t>16608607753</t>
  </si>
  <si>
    <t>郑海琼</t>
  </si>
  <si>
    <t>2023-10-09 09:16:36</t>
  </si>
  <si>
    <t xml:space="preserve">主办单位：湖北
客户类别：普通客户
10010是否打通：是
是否二次致电10015：是
是否联系：是
升级倾向：无
号码归属省：湖北
SVIP等级：
预处理名称：举报骚扰、诈骗语音或垃圾短信，用户号码:联通号码
投诉用户来电是否为4G/5G用户:4G/5G用户
引导用户办理手机管家进行拦截，用户:不认可办理
引导用户在联通APP进行实名举报，用户:不认可
根据解释口径进一步解释，用户:不认可提投诉单
备注:用户来电反映，老是接到0717开头的骚扰电话，不满，要求协助屏蔽，请处理。加急</t>
  </si>
  <si>
    <t>电话营销-屏蔽：
①客户投诉产生的原因：屏蔽电话营销。
②客户投诉问题核查情况及解决方案：收到贵部转办后，我司立即组织调查。经核实，已为用户屏蔽电话营销，满意。我司于2023-10-06 14:30:38联系客户解释以上情况。
③客户问题满意度：满意
④回单人：张婷  6921001</t>
  </si>
  <si>
    <t>TS202310081817032206</t>
  </si>
  <si>
    <t>18671766656</t>
  </si>
  <si>
    <t>陶明静</t>
  </si>
  <si>
    <t>2023-10-09 10:53:47</t>
  </si>
  <si>
    <t xml:space="preserve">
高级模板内容：
投诉问题描述:打印发票
渠道名称:中国联通APP 
办理业务名称:发票问题
页面提示:无
用户要求:用户来电表示自己要打印去年7月份到今年9月份的月结发票  打印到单位的 但APP只能打印近12月的 要求协助处理 </t>
  </si>
  <si>
    <t>电子发票：用户要求打印22.7-23.9月发票，已推送至客户指定邮箱，满意。</t>
  </si>
  <si>
    <t>TS202310091618271577</t>
  </si>
  <si>
    <t>2023-10-09 16:40:19</t>
  </si>
  <si>
    <t xml:space="preserve">
高级模板内容：
投诉问题描述:见附图，客户要求投诉微信公众号推送账单每个月都延时，要求我方解决此技术问题，解释无数次不认可，请处理谢谢
渠道名称:微厅（含公众号）
办理业务名称:微信公众号推送账单
页面提示:见附图
用户要求:要求我方及时推送，要求反馈  不愿通过其他任何方式查询</t>
  </si>
  <si>
    <t>TS202310081554430548</t>
  </si>
  <si>
    <t>17671921949</t>
  </si>
  <si>
    <t>张建国</t>
  </si>
  <si>
    <t>2023-10-09 16:12:39</t>
  </si>
  <si>
    <t>主办单位：湖北
客户类别：普通客户
10010是否打通：是
是否二次致电10015：是
是否联系：是
升级倾向：无
号码归属省：湖北
SVIP等级：
客户致电自己前往APP或者王卡助手进行取消显示没有号码 系统查询有其他亲情号码 要求我方处理</t>
  </si>
  <si>
    <t>TS202310091144231681</t>
  </si>
  <si>
    <t>13277177342</t>
  </si>
  <si>
    <t>魏李镜</t>
  </si>
  <si>
    <t>2023-10-09 14:44:10</t>
  </si>
  <si>
    <t xml:space="preserve">:号卡配送问题
:号卡一直未送达
:已退单
判断省分:其他省份
:
高级模板内容：
投诉问题描述:用户来单，告知自己没有退单，需要继续使用，解不认可，辛苦核查处理。
办理渠道:APP
订单号:	 1963100868341675
身份证号码:无
用户要求:尽快处理</t>
  </si>
  <si>
    <t>TS202310090807111542</t>
  </si>
  <si>
    <t>16671009991</t>
  </si>
  <si>
    <t>高瑾</t>
  </si>
  <si>
    <t>2023-10-09 16:01:22</t>
  </si>
  <si>
    <t xml:space="preserve">
高级模板内容：
投诉问题描述:用户称自己订购的是湖南的号码，但收到通知是湖北的号码，用户要求取消该订单
用户身份证号码:不愿意提供
用户要求:用户要求尽快取消该订单，，订单号3129523076，请核实尽快处理谢谢</t>
  </si>
  <si>
    <t>TS202310081707380331</t>
  </si>
  <si>
    <t>13277233772</t>
  </si>
  <si>
    <t>恢皇</t>
  </si>
  <si>
    <t>2023-10-09 10:48:14</t>
  </si>
  <si>
    <t xml:space="preserve">
高级模板内容：
投诉问题描述:号卡一直未送达
办理渠道:网上
订单号:	 1963092731972631
身份证号码:420583199107041935
用户要求:用户要求配送人员尽快联系，尽快派送，</t>
  </si>
  <si>
    <t>TS202310081002561178</t>
  </si>
  <si>
    <t>16605121818</t>
  </si>
  <si>
    <t>徐建磊</t>
  </si>
  <si>
    <t>2023-10-09 11:04:47</t>
  </si>
  <si>
    <t>高级模板内容：
投诉问题描述:用户来电反映对下单成功但没有审核通过不认可
渠道名称:中国联通APP 
办理业务名称:选号购买
页面提示:处理中
用户要求:用户来电反映之前10010客户代表回复30天内有证件+联电+地址均相同的重复单，订单无法配送，用户不认可     要求协助办理，审核通过</t>
  </si>
  <si>
    <t>您反映单成功但没有审核通过，经核实30天内有证件+联电+地址均相同的重复单，订单无法配送，已告知您，您知晓</t>
  </si>
  <si>
    <t>TS202310091117240915</t>
  </si>
  <si>
    <t>13545832455</t>
  </si>
  <si>
    <t>2023-10-09 14:43:11</t>
  </si>
  <si>
    <t xml:space="preserve">
高级模板内容：
投诉问题描述:用户反映办理的（5G-好书畅读会员包）之前可以领取会员权益，本月却无法领取，显示无权益
操作渠道:APP
参加活动（套餐）名称:5G-好书畅读会员包
页面提示:显示无权益
用户要求:领取会员权益</t>
  </si>
  <si>
    <t>TS202310082228380834</t>
  </si>
  <si>
    <t>18672901559</t>
  </si>
  <si>
    <t>张文</t>
  </si>
  <si>
    <t>2023-10-09 10:31:47</t>
  </si>
  <si>
    <t xml:space="preserve">22年Q3Q4重点客户
高级模板内容：
投诉问题描述:用户反映有一个腾讯vip领取网页
操作渠道:客服发送
参加活动（套餐）名称:腾讯天王卡
页面提示:无
用户要求:想要此网址</t>
  </si>
  <si>
    <t>TS202310081245260601</t>
  </si>
  <si>
    <t>18807201505</t>
  </si>
  <si>
    <t>李桂娥</t>
  </si>
  <si>
    <t>2023-10-09 09:14:29</t>
  </si>
  <si>
    <t xml:space="preserve">[65岁以上老人] 
高级模板内容：
投诉问题描述:用户来电称自己号卡套餐折扣到期没有通知，解释无效
争议月份:2023年6月、2023年7月、2023年8月、2023年9月、2023年10月
争议金额:0
用户要求:要求多扣的费用全部退还</t>
  </si>
  <si>
    <t>ZX202310091557280037</t>
  </si>
  <si>
    <t>13177077770</t>
  </si>
  <si>
    <t>邱志凯</t>
  </si>
  <si>
    <t>2023-10-09 17:23:13</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</si>
  <si>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:接收短信延迟 要求反映处理</t>
  </si>
  <si>
    <t>ZX202310091217570708</t>
  </si>
  <si>
    <t>18694080135</t>
  </si>
  <si>
    <t>谭冬玲</t>
  </si>
  <si>
    <t>2023-10-09 17:07:39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</si>
  <si>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t>
  </si>
  <si>
    <t>您反映的无法给移动发送短信问题已为您处理恢复。信息安全，人人有责！为保障您的短信功能正常使用，请您发送短信避免发送内容涉及房产、理财等商业促销信息及广告或含敏感字段；避开同时段发送大量短信。如再次出现请您关注7日，短信功能自动恢复。</t>
  </si>
  <si>
    <t>ZX202310091212450679</t>
  </si>
  <si>
    <t>15571745792</t>
  </si>
  <si>
    <t>向年红</t>
  </si>
  <si>
    <t>2023-10-09 17:05:51</t>
  </si>
  <si>
    <t>详见：ZX202309281450040985，用户称再次出现给移动用户发不了短信的情况，要求申报后台处理，请协助处理，谢谢！</t>
  </si>
  <si>
    <t>TS202309271718251043</t>
  </si>
  <si>
    <t>13135807359</t>
  </si>
  <si>
    <t>马闫</t>
  </si>
  <si>
    <t>2023-10-09 23:13:33</t>
  </si>
  <si>
    <t>案件编号：鄂-20230900006370
受理日期：2023-09-27 17:16:21
处理日期：2023-09-27 17:17:19
认定员：宗伟
申诉来源：微信
用户地址：湖北省枝江市中央山水
当天更改套餐后想取消更改的套餐，店面说一个月只能改一次，套餐不想用为什么不能更改，套餐里面宽带升级收了100元升级费用，打电话投诉后没有明确说退款，没有享受宽带升级，为什么升级的100元不能退</t>
  </si>
  <si>
    <t>申辩工单：1.申诉前15日已向企业投诉，仍在处理中。2.客户已撤诉。
1. 用户基本信息：客户号码：13135807359、机主姓名：马明琼、入网时间：2008-10-02 12:08:58、入网地点：枝江城区公园路自营厅、当前使用套餐：畅爽冰激凌5G套餐129元（基础版）、套餐类型：全国套餐
2.前期处理情况：客户反映套餐使用的问题。客户9月27日向10010/10015反馈，核查处理中，同步越级申诉。 
3.申诉处理方案：（1）申诉是否属实：不属实；（2）本次申诉原因及处理方案：经核查，客户于2023-09-26 15:32:20通过枝江城区团结路自营厅办理融合转资，同时将原有300M宽带071700172851拆分，新办500M宽带071704570298（优惠编码67788426）交纳100元安装费用，现客户反悔表示无需继续使用此号码，宽带071704570298未成功安装，客户要求退还此100元费用，已联系客户，同意方便时前往枝江城区团结路自营厅退费，客户认可。
4.核查存在的问题分析：（1)存在问题：无（2）整改举措：无（3）是否属于不知情订制：否
5.申诉回复情况：2023-10-08 15:27:44联系客户，客户满意。</t>
  </si>
  <si>
    <t>TS202309280835261608</t>
  </si>
  <si>
    <t>2023-10-09 23:13:06</t>
  </si>
  <si>
    <t>案件编号：鄂-20230900006390
受理日期：2023-09-28 08:21:17
处理日期：2023-09-28 08:34:19
认定员：宋胜楠
申诉来源：微信
用户地址：湖北省宜昌市秭归县水田坝乡严坪村2组
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</si>
  <si>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申辩工单：1.申诉前15日已向企业投诉，仍在处理中。
1. 用户基本信息：客户号码：13227289966、机主姓名：王辉军、入网时间：2014-01-03 16:54:33、入网地点：枝江市骏马营帐接入代理点、当前使用套餐：4G全国流量王8元套餐、套餐类型：全国套餐
2.前期处理情况：客户反映靓号协议收费的问题。客户9月3日/向10010反馈，9月6日/21日向10015反馈，核查客户入网时签署月承诺通信协议消费66元/月，协议长期，2023-02-09 09:52:46通过微信联系客户经理办理转资8元流量王，消费未达到66元按66元补收，属于正常收费，多次联系客户解释不认可。本次月9月27日向10015反馈，核查处理中，同步越级申诉。 
3.申诉处理方案：（1）申诉是否属实：不属实；（2）本次申诉原因及处理方案：经核查，结果同前期，客户可自主选择套餐使用，消费达到约定66元/月即可，如未达到66元则进行补收，并非恶意收费。客户要求我司无条件为其取消靓号协议，无法满足客户要求，故转而认为工作人员服务不好，实际属于正常解释，未达成一致。
4.核查存在的问题分析：（1)存在问题：无（2）整改举措：无（3）是否属于不知情订制：否
5.申诉回复情况：2023-10-07 17:17:35联系客户，客户不满意。</t>
  </si>
  <si>
    <t>TS202309260816422186</t>
  </si>
  <si>
    <t>18694090432</t>
  </si>
  <si>
    <t>邓宏勤</t>
  </si>
  <si>
    <t>2023-10-09 16:42:11</t>
  </si>
  <si>
    <t>部-20230900159867鄂-20230900004585转-20230925163058602023-09-19 15:35:48.0乱收费，投诉多次不解决，多次打10010说明白情况，有乱扣费情况，始终得不到解决，也没给一个交代问题出现在哪里，还在继续乱收费，这个宜昌联通公司难道没有人管了吗？还有没有有关部门管一管这种乱收费现象？对他们这种乱收费现象要进行相应的处罚，每次投诉就是把扣的费用退回来，根本都没有进行相应处罚，难道老百姓就这样任人宰割吗？</t>
  </si>
  <si>
    <t>TS202309250818030320</t>
  </si>
  <si>
    <t>18671775232</t>
  </si>
  <si>
    <t>郑丰</t>
  </si>
  <si>
    <t>2023-10-09 15:35:09</t>
  </si>
  <si>
    <t>部-20230900146813鄂-20230900004138转-20230922172362232023-09-18 09:58:20.02020年在营业厅办理流量套餐，使用两年后2022年到营业厅续套餐，营业厅工作人员告知我的是套餐内享受500M宽带流速，实际使用一年家里宽带都是200M流速，根本用不了，导致每个月移动流量用超，一个月最高话费交到248，到营业厅咨询才发现自己家的流量速度跟套餐内的根本不符，期间多次打10010反应网络使用不了的情况都没有告知我家里的宽带限速，知道真相后我不想再使用联通电话卡，要求取消套餐，营业厅工作人员告知我取消套餐必须要付九百多违约金，我不认可，拨打10010投诉，10010客服人员回复我，要想取消套餐只有按营业厅说的办，我不服，联通欺诈消费者，我已经对他失去了信任，不想再用了。</t>
  </si>
  <si>
    <t>GZ202310091642100355</t>
  </si>
  <si>
    <t>071700009848</t>
  </si>
  <si>
    <t>2023-10-09 17:34:22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</si>
  <si>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无法开机，重启无效，要师傅上门维修</t>
  </si>
  <si>
    <t>GZ202310091616430150</t>
  </si>
  <si>
    <t>071700309880</t>
  </si>
  <si>
    <t>彭杨</t>
  </si>
  <si>
    <t>2023-10-09 20:28:18</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</si>
  <si>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用户表示前期报修时工作人员上门查看后告知用户光猫老化，建议更换，故用户来电需要更换光猫，已告知调测费100元，请处理并回复。</t>
  </si>
  <si>
    <t>GZ202310091611490100</t>
  </si>
  <si>
    <t>071700290184</t>
  </si>
  <si>
    <t>郎学勤</t>
  </si>
  <si>
    <t>2023-10-09 20:21:26</t>
  </si>
  <si>
    <t>071700290184命中精准预判服务场景:[65岁以上老人]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外线断了，要求师傅尽快上门处理</t>
  </si>
  <si>
    <t>GZ202310091611100091</t>
  </si>
  <si>
    <t>071704047672</t>
  </si>
  <si>
    <t>熊竹丹</t>
  </si>
  <si>
    <t>2023-10-09 20:21:47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</si>
  <si>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</si>
  <si>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GZ202310091559152495</t>
  </si>
  <si>
    <t>071700317101</t>
  </si>
  <si>
    <t>向小玲</t>
  </si>
  <si>
    <t>2023-10-09 20:58:08</t>
  </si>
  <si>
    <t>301001光猫收发光功率异常
装机地址：湖北省宜昌市夷陵区小溪塔街道东湖社区电信小区罗河路35号A区3栋3单元3楼302</t>
  </si>
  <si>
    <t>GZ202310091537472339</t>
  </si>
  <si>
    <t>071701079181</t>
  </si>
  <si>
    <t>崔家源</t>
  </si>
  <si>
    <t>2023-10-09 21:02:19</t>
  </si>
  <si>
    <t>网络不稳定
装机地址：湖北省宜昌市西陵区东苑街道深圳路社区发展大道6号华腾花园9栋2单元2楼202</t>
  </si>
  <si>
    <t>GZ202310091529012268</t>
  </si>
  <si>
    <t>071704545770</t>
  </si>
  <si>
    <t>卞小芳</t>
  </si>
  <si>
    <t>2023-10-09 18:49:44</t>
  </si>
  <si>
    <t>IPTV内容不完整/无法使用。
没有网络
装机地址：湖北省宜昌市枝江市马家店街道熊家窑社区团结路佳境天城2栋4单元6层602</t>
  </si>
  <si>
    <t>GZ202310091527532254</t>
  </si>
  <si>
    <t>071701040442</t>
  </si>
  <si>
    <t>陈祖云</t>
  </si>
  <si>
    <t>2023-10-09 20:27:20</t>
  </si>
  <si>
    <t>071701040442命中精准预判服务场景:[65岁以上老人]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用户反馈无法上网，老人不会操作，要求师傅上门处理</t>
  </si>
  <si>
    <t>GZ202310091519452189</t>
  </si>
  <si>
    <t>071700098298</t>
  </si>
  <si>
    <t>陈玉丽</t>
  </si>
  <si>
    <t>customerSign</t>
  </si>
  <si>
    <t>2023-10-09 16:23:49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</si>
  <si>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</si>
  <si>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GZ202310091516382161</t>
  </si>
  <si>
    <t>071701066724</t>
  </si>
  <si>
    <t>易前旺</t>
  </si>
  <si>
    <t>2023-10-09 16:04:37</t>
  </si>
  <si>
    <t>302001AAA/CBSS判断签约和配置不一样，配置速率低于签约带宽
装机地址：湖北省宜昌市西陵区学院街道环城东路社区四中教师宿舍肖家巷43号1栋3单元4楼311</t>
  </si>
  <si>
    <t>GZ202310091406541623</t>
  </si>
  <si>
    <t>071700301587</t>
  </si>
  <si>
    <t>赵红玲</t>
  </si>
  <si>
    <t>2023-10-09 19:23:22</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</si>
  <si>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</si>
  <si>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GZ202310091353381516</t>
  </si>
  <si>
    <t>071700302124</t>
  </si>
  <si>
    <t>张文娇</t>
  </si>
  <si>
    <t>2023-10-09 16:02:22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</si>
  <si>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</si>
  <si>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GZ202310091341061420</t>
  </si>
  <si>
    <t>071703967859</t>
  </si>
  <si>
    <t>袁琼琼</t>
  </si>
  <si>
    <t>2023-10-09 20:22:09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</si>
  <si>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:用户当时有营业厅赠送的路由器没有安装要求安排师傅上门安装已经告知会有费用具体师傅上门看了告知为准用户同意。</t>
  </si>
  <si>
    <t>GZ202310091302581149</t>
  </si>
  <si>
    <t>071704113845</t>
  </si>
  <si>
    <t>师锋民</t>
  </si>
  <si>
    <t>2023-10-09 18:51:41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</si>
  <si>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后台在线，无法上网，刷新无效，不方便单线操作，要求师傅尽快联系处理</t>
  </si>
  <si>
    <t>GZ202310091259411126</t>
  </si>
  <si>
    <t>071700226781</t>
  </si>
  <si>
    <t>陈永兰</t>
  </si>
  <si>
    <t>2023-10-09 18:41:45</t>
  </si>
  <si>
    <t xml:space="preserve">#2022重保客户##2022重保客户##2022重保客户#【2022年上工信部测评重保用户】【2022年上工信部测评重保用户】【2022年上工信部测评重保用户】【2022年上工信部测评重保用户】【2022年上工信部测评重保用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问题（现象）描述:用反映宽带无法上网，要求我方工作人员上门维修
故障时间:2023-10-09
服务状态是否正常:是
设备灯显示:红灯
错误代码:无
是否重启设备:已重启未恢复
用户要求:用户要求我方尽快处理</t>
  </si>
  <si>
    <t>GZ202310091242500973</t>
  </si>
  <si>
    <t>071700176116</t>
  </si>
  <si>
    <t>陈家喜</t>
  </si>
  <si>
    <t>2023-10-09 19:18:13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</si>
  <si>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宽带在线，无法上网刷新无效，请尽快处理</t>
  </si>
  <si>
    <t>GZ202310091239160938</t>
  </si>
  <si>
    <t>2023-10-09 20:32:15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</si>
  <si>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光猫红灯，用户表示看到外线断了，要求师傅维修并回复</t>
  </si>
  <si>
    <t>GZ202310091222090770</t>
  </si>
  <si>
    <t>071700859050</t>
  </si>
  <si>
    <t>刘洋</t>
  </si>
  <si>
    <t>2023-10-09 18:55:26</t>
  </si>
  <si>
    <t>无法打开网页，宽带故障，光纤信号亮红灯</t>
  </si>
  <si>
    <t>GZ202310091208040654</t>
  </si>
  <si>
    <t>071700374533</t>
  </si>
  <si>
    <t>2023-10-09 14:21:25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</si>
  <si>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</si>
  <si>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GZ202310091203210624</t>
  </si>
  <si>
    <t>071700608335</t>
  </si>
  <si>
    <t>吴雪奎</t>
  </si>
  <si>
    <t>2023-10-09 13:54:54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</si>
  <si>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问题（现象）描述:用户来电反映自己是1000兆宽带，表示自己测速只有300兆，要求工作人员上门检测
故障时间:2023-10-09
服务状态是否正常:是
设备灯显示:正常
错误代码:无
是否重启设备:不配合
用户要求:要求工作人员上门处理</t>
  </si>
  <si>
    <t>GZ202310091153340543</t>
  </si>
  <si>
    <t>071700050897</t>
  </si>
  <si>
    <t>李中明</t>
  </si>
  <si>
    <t>2023-10-09 18:22:15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</si>
  <si>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:用户反映自己在外地，家里老人说宽带无法连网，由于老人什么都不懂烦请师傅与其联系，再上门查看处理。</t>
  </si>
  <si>
    <t>GZ202310091151460525</t>
  </si>
  <si>
    <t>071701062301</t>
  </si>
  <si>
    <t>汤桂英</t>
  </si>
  <si>
    <t>2023-10-09 19:35:09</t>
  </si>
  <si>
    <t>071701062301命中精准预判服务场景:[65岁以上老人]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电视不能看，黑屏，重启了还是不行，尽快安排师傅上门处理并回复</t>
  </si>
  <si>
    <t>GZ202310091114230168</t>
  </si>
  <si>
    <t>071703775138</t>
  </si>
  <si>
    <t>江兆英</t>
  </si>
  <si>
    <t>2023-10-09 19:35:25</t>
  </si>
  <si>
    <t>071703775138命中精准预判服务场景:[65岁以上老人]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用户表示光猫灯不亮，家里老人不会弄，要求公司安排师傅联系上门处理。</t>
  </si>
  <si>
    <t>GZ202310091055052485</t>
  </si>
  <si>
    <t>071704155110</t>
  </si>
  <si>
    <t>赵俊森</t>
  </si>
  <si>
    <t>2023-10-09 11:12:10</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</si>
  <si>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宽带无法上网，用户不愿配合刷新重启，要求工作人员上门处理。</t>
  </si>
  <si>
    <t>GZ202310091049462444</t>
  </si>
  <si>
    <t>071704470469</t>
  </si>
  <si>
    <t>韩庆兵</t>
  </si>
  <si>
    <t>2023-10-09 11:01:07</t>
  </si>
  <si>
    <t>宽带报障-MODEM故障
装机地址：湖北省宜昌市夷陵区乐天溪镇兆吉坪村大家庭生态农庄别墅2栋周边</t>
  </si>
  <si>
    <t>固网派送失败，自动退单,已有在途工单，工单号：GZ202310081550540054</t>
  </si>
  <si>
    <t>GZ202310091033102277</t>
  </si>
  <si>
    <t>071700317245</t>
  </si>
  <si>
    <t>朱玲莉</t>
  </si>
  <si>
    <t>2023-10-09 12:22:28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</si>
  <si>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用户表示宽带无法使用，已经刷新重启无法恢复，请公司尽快处理并回复</t>
  </si>
  <si>
    <t>GZ202310091012402070</t>
  </si>
  <si>
    <t>071700350561</t>
  </si>
  <si>
    <t>周海燕</t>
  </si>
  <si>
    <t>2023-10-09 20:44:45</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</si>
  <si>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用户反映家里网线没有接好，导致有个房间无法上网，要求尽快上门处理</t>
  </si>
  <si>
    <t>GZ202310091007482034</t>
  </si>
  <si>
    <t>071704303439</t>
  </si>
  <si>
    <t>曾祥彪</t>
  </si>
  <si>
    <t>2023-10-09 14:16:14</t>
  </si>
  <si>
    <t>用户来电反映宽带071704303439从2023年10月09日开始无法上网，故障地址湖北省宜昌市当阳市玉泉街道办事处合意村合意村2组29号周边，联系电话13477852008，请处理，谢谢！</t>
  </si>
  <si>
    <t>GZ202310090948441869</t>
  </si>
  <si>
    <t>071703925862</t>
  </si>
  <si>
    <t>刘毅勇</t>
  </si>
  <si>
    <t>2023-10-09 19:17:44</t>
  </si>
  <si>
    <t>GZ202310090946321842</t>
  </si>
  <si>
    <t>071700031917</t>
  </si>
  <si>
    <t>李仕红</t>
  </si>
  <si>
    <t>2023-10-09 16:03:49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</si>
  <si>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用户反映光猫连接电源后不亮，无法上网，家里老人也不会弄，要求安排师傅联系今天早上上门处理，请加急。</t>
  </si>
  <si>
    <t>GZ202310090944571831</t>
  </si>
  <si>
    <t>071700054758</t>
  </si>
  <si>
    <t>鲁海涛</t>
  </si>
  <si>
    <t>2023-10-09 13:49:02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</si>
  <si>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:宽带离线，未知故障情况，重启无效，要求师傅上门处理</t>
  </si>
  <si>
    <t>GZ202310090944381826</t>
  </si>
  <si>
    <t>071703418209</t>
  </si>
  <si>
    <t>向春林</t>
  </si>
  <si>
    <t>2023-10-09 17:18:53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</si>
  <si>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:无法上网，重启刷新无效，请协助</t>
  </si>
  <si>
    <t>GZ202310090941021788</t>
  </si>
  <si>
    <t>071700859742</t>
  </si>
  <si>
    <t>罗阳</t>
  </si>
  <si>
    <t>2023-10-09 14:39:33</t>
  </si>
  <si>
    <t>301001光猫收发光功率异常
装机地址：湖北省宜昌市当阳市坝陵办事处车站路锦屏花园1栋1单元6层602</t>
  </si>
  <si>
    <t>GZ202310090919281568</t>
  </si>
  <si>
    <t>071700328203</t>
  </si>
  <si>
    <t>龚薇</t>
  </si>
  <si>
    <t>2023-10-09 12:54:55</t>
  </si>
  <si>
    <t>宽带报障-网页打不开
装机地址：湖北省宜昌市夷陵区东城城乡统筹发展试验区梅子垭村发展大道梅岭新村14号楼2单元1楼102</t>
  </si>
  <si>
    <t>GZ202310090919211567</t>
  </si>
  <si>
    <t>18071310440</t>
  </si>
  <si>
    <t>2023-10-09 18:40:04</t>
  </si>
  <si>
    <t xml:space="preserve">按处理结果向用户解释:是
node_41:
判断省分:除甘肃外
获取历史工单:无工单
判断省分:其他省分
填写以下内容:下一步
判断省分:其他省分
问题发生时间：2023.10.9；问题发生地点：湖北省宜昌市西陵区西宁二路47号华安乐园小区；问题现象：西陵区西宁二路47号华安乐园石板溪社区居委会工作人员反映，联通的宽带线现在和移动电信堆积在一起，线是断的，要求我方派人员及时整理；用户具体要求：尽快安排人员到现场处理;联系电话：'18071310440':</t>
  </si>
  <si>
    <t>GZ202310090918271554</t>
  </si>
  <si>
    <t>071700990507</t>
  </si>
  <si>
    <t>叶孔泉</t>
  </si>
  <si>
    <t>2023-10-09 10:32:59</t>
  </si>
  <si>
    <t>101004光猫断电离线
装机地址：湖北省宜昌市远安县鸣凤镇解放社区鸣凤大道盛世中央小区商铺1栋1层周边</t>
  </si>
  <si>
    <t>GZ202310090912061494</t>
  </si>
  <si>
    <t>071700100264</t>
  </si>
  <si>
    <t>何艳</t>
  </si>
  <si>
    <t>2023-10-09 16:36:50</t>
  </si>
  <si>
    <t>#2022重保客户#302002局方OLT设备收光功率异常。
装机地址：湖北省宜昌市枝江市马家店街道七口堰社区民主大道省化生活区72栋6单元5楼502</t>
  </si>
  <si>
    <t>GZ202310090903451433</t>
  </si>
  <si>
    <t>071700382790</t>
  </si>
  <si>
    <t>周一鸣</t>
  </si>
  <si>
    <t>2023-10-09 15:31:47</t>
  </si>
  <si>
    <t>102002CBSS状态正常，AAA状态异常
装机地址：湖北省宜昌市夷陵区东城城乡统筹发展试验区梅子垭村发展大道梅岭新村14号楼2单元1楼101</t>
  </si>
  <si>
    <t>GZ202310090853281374</t>
  </si>
  <si>
    <t>071704423289</t>
  </si>
  <si>
    <t>吴希斌</t>
  </si>
  <si>
    <t>2023-10-09 10:38:48</t>
  </si>
  <si>
    <t>#2022重保客户#102002CBSS状态正常，AAA状态异常
装机地址：湖北省宜昌市伍家岗区万寿桥街道张家店社区胜利三路宜桥小院1栋1单元5楼502</t>
  </si>
  <si>
    <t>GZ202310090837561295</t>
  </si>
  <si>
    <t>071700081824</t>
  </si>
  <si>
    <t>杜柯</t>
  </si>
  <si>
    <t>2023-10-09 10:34:17</t>
  </si>
  <si>
    <t>#2022重保客户##2022重保客户#101004光猫断电离线
装机地址：湖北省宜昌市西陵区果园路片区果园三路4号1栋3单元4层401户</t>
  </si>
  <si>
    <t>GZ202310090837261290</t>
  </si>
  <si>
    <t>071703507569</t>
  </si>
  <si>
    <t>陈淑兰</t>
  </si>
  <si>
    <t>2023-10-09 12:17:05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</si>
  <si>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注册灯不断闪烁，安排师傅上门维修。用户还要求补偿断网期间的费用。</t>
  </si>
  <si>
    <t>GZ202310090835481278</t>
  </si>
  <si>
    <t>071700303952</t>
  </si>
  <si>
    <t>王家玉</t>
  </si>
  <si>
    <t>2023-10-09 10:58:24</t>
  </si>
  <si>
    <t>#2022重保客户##2022重保客户#302004光猫与签约速率不匹配（端业不匹配）
装机地址：湖北省宜昌市夷陵区小溪塔镇夷兴六巷片区平湖大道22号周边</t>
  </si>
  <si>
    <t>GZ202310090831021253</t>
  </si>
  <si>
    <t>071700305511</t>
  </si>
  <si>
    <t>何应阶</t>
  </si>
  <si>
    <t>2023-10-09 17:10:31</t>
  </si>
  <si>
    <t>302002局方OLT设备收光功率异常。
装机地址：湖北省宜昌市夷陵区东城城乡统筹发展试验区梅子垭村发展大道梅岭新村二期3栋2单元9层902号</t>
  </si>
  <si>
    <t>GZ202310090826221220</t>
  </si>
  <si>
    <t>071700070938</t>
  </si>
  <si>
    <t>沈旭碧</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</si>
  <si>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故障时间:2023-10-09
服务状态是否正常:是
设备灯显示:正常
错误代码:无
是否重启设备:已重启未恢复
用户要求:无法上网 </t>
  </si>
  <si>
    <t>GZ202310090819531191</t>
  </si>
  <si>
    <t>071700249795</t>
  </si>
  <si>
    <t>徐伟</t>
  </si>
  <si>
    <t>2023-10-09 12:11:35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</si>
  <si>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</si>
  <si>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GZ202310090816561176</t>
  </si>
  <si>
    <t>071703493510</t>
  </si>
  <si>
    <t>2023-10-09 12:12:10</t>
  </si>
  <si>
    <t>302002局方OLT设备收光功率异常。
装机地址：湖北省宜昌市夷陵区东城城乡统筹发展试验区东城社区万达大都会天越小区6栋1单元8楼802</t>
  </si>
  <si>
    <t>GZ202310090816361173</t>
  </si>
  <si>
    <t>071703565488</t>
  </si>
  <si>
    <t>熊春芳</t>
  </si>
  <si>
    <t>2023-10-09 08:58:21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</si>
  <si>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:无法上网，重启刷新无效，请协助处理</t>
  </si>
  <si>
    <t>GZ202310090808311143</t>
  </si>
  <si>
    <t>071701068542</t>
  </si>
  <si>
    <t>2023-10-09 14:59:10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</si>
  <si>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:宽带无法上网，光猫亮红灯，请尽快处理并回复   </t>
  </si>
  <si>
    <t>GZ202310082211060677</t>
  </si>
  <si>
    <t>071700331099</t>
  </si>
  <si>
    <t>王苏北</t>
  </si>
  <si>
    <t>2023-10-09 12:19:35</t>
  </si>
  <si>
    <t>301001光猫收发光功率异常
装机地址：湖北省宜昌市夷陵区小溪塔镇夷兴三巷4-1-1号周边</t>
  </si>
  <si>
    <t>GZ202310082120560412</t>
  </si>
  <si>
    <t>071700328887</t>
  </si>
  <si>
    <t>谭国锐</t>
  </si>
  <si>
    <t>2023-10-09 09:05:56</t>
  </si>
  <si>
    <t>101004光猫断电离线
装机地址：湖北省宜昌市夷陵区东城城乡统筹发展试验区郭家湾村东方大道万科理想城39栋1单元26楼2603</t>
  </si>
  <si>
    <t>GZ202310082110110325</t>
  </si>
  <si>
    <t>071700602417</t>
  </si>
  <si>
    <t>姜雪静</t>
  </si>
  <si>
    <t>2023-10-09 20:22:58</t>
  </si>
  <si>
    <t>302004光猫与签约速率不匹配（端业不匹配）
装机地址：湖北省宜昌市秭归县茅坪镇橘颂社区丹阳路丽晶城2栋1单元1楼102</t>
  </si>
  <si>
    <t>GZ202310082102380263</t>
  </si>
  <si>
    <t>071700910370</t>
  </si>
  <si>
    <t>张致国</t>
  </si>
  <si>
    <t>2023-10-09 10:49:59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</si>
  <si>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光猫红灯</t>
  </si>
  <si>
    <t>GZ202310082056520220</t>
  </si>
  <si>
    <t>2023-10-09 11:12:06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</si>
  <si>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  要求尽快联系处理</t>
  </si>
  <si>
    <t>GZ202310082030422476</t>
  </si>
  <si>
    <t>2023-10-09 16:50:30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</si>
  <si>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设备收发光功率是否异常:无异常;
:
高级模板内容：
问题（现象）描述:用户来电反映宽带无法上网，要求立即处理不然工信部投诉
故障时间:2023-10-08
服务状态是否正常:是
设备灯显示:红灯
错误代码:无
是否重启设备:已重启未恢复
用户要求:立即处理</t>
  </si>
  <si>
    <t>GZ202310082028222440</t>
  </si>
  <si>
    <t>071700091699</t>
  </si>
  <si>
    <t>崔海</t>
  </si>
  <si>
    <t>2023-10-09 10:25:29</t>
  </si>
  <si>
    <t>宽带报障-网速慢
装机地址：湖北省宜昌市伍家区东艳路东辰心语C区C5栋2单元22楼2202</t>
  </si>
  <si>
    <t>GZ202310081959372149</t>
  </si>
  <si>
    <t>071703967636</t>
  </si>
  <si>
    <t>朱明亮</t>
  </si>
  <si>
    <t>2023-10-09 13:17:01</t>
  </si>
  <si>
    <t>102002CBSS状态正常，AAA状态异常
装机地址：湖北省宜昌市高新区东苑街道汕头路社区大连路清风华园1号楼2单元14楼1402</t>
  </si>
  <si>
    <t>GZ202310081956232121</t>
  </si>
  <si>
    <t>071703359150</t>
  </si>
  <si>
    <t>2023-10-09 13:39:33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</si>
  <si>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问题（现象）描述:用户来电反映称宽带无法使用，要求师傅上门维修
故障时间:2023-10-08
服务状态是否正常:是
设备灯显示:正常
错误代码:无
是否重启设备:已重启未恢复
装机地址:湖北省宜昌市西陵区学院街道东正街社区西陵一路13号宜昌联通公司全家享项目专用(有线宽带项目)
用户要求:要求尽快处理
联系电话：18671799925
装机地址：湖北省宜昌市西陵区学院街道东正街社区西陵一路13号宜昌联通公司全家享项目专用(有线宽带项目)</t>
  </si>
  <si>
    <t>GZ202310081927211836</t>
  </si>
  <si>
    <t>071700028332</t>
  </si>
  <si>
    <t>2023-10-09 11:07:19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</si>
  <si>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故障时间:2023-10-08
服务状态是否正常:是
设备灯显示:正常
错误代码:无
是否重启设备:已重启未恢复
用户要求:处理</t>
  </si>
  <si>
    <t>GZ202310081926151821</t>
  </si>
  <si>
    <t>071700031659</t>
  </si>
  <si>
    <t>郝静</t>
  </si>
  <si>
    <t>2023-10-09 19:17:30</t>
  </si>
  <si>
    <t>网速过慢
装机地址：湖北省宜昌市西陵区葛洲坝街道石子岭社区葛洲坝合作有线宽带专用</t>
  </si>
  <si>
    <t>GZ202310081914391717</t>
  </si>
  <si>
    <t>071700050092</t>
  </si>
  <si>
    <t>2023-10-09 20:43:20</t>
  </si>
  <si>
    <t>301001光猫收发光功率异常
装机地址：湖北省宜昌市西陵区绿萝路715片区绿萝路55号2栋1单元6层602户</t>
  </si>
  <si>
    <t>GZ202310081912111690</t>
  </si>
  <si>
    <t>071700229098</t>
  </si>
  <si>
    <t>李泉</t>
  </si>
  <si>
    <t>2023-10-09 08:22:45</t>
  </si>
  <si>
    <t>302004光猫与签约速率不匹配（端业不匹配）
装机地址：湖北省宜昌市宜都市陆城镇清江大道十里铺片区头笔社区1组142号</t>
  </si>
  <si>
    <t>GZ202310081904361617</t>
  </si>
  <si>
    <t>071703020112</t>
  </si>
  <si>
    <t>张胜钱</t>
  </si>
  <si>
    <t>2023-10-09 08:29:43</t>
  </si>
  <si>
    <t>#2022重保客户#302004光猫与签约速率不匹配（端业不匹配）
装机地址：湖北省宜昌市枝江市董市镇董市社区董市社区金盆山大道38号1栋周边</t>
  </si>
  <si>
    <t>GZ202310081854441515</t>
  </si>
  <si>
    <t>071700600942</t>
  </si>
  <si>
    <t>向长海</t>
  </si>
  <si>
    <t>2023-10-09 17:33:10</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</si>
  <si>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t>
  </si>
  <si>
    <t>GZ202310081853391511</t>
  </si>
  <si>
    <t>071700944336</t>
  </si>
  <si>
    <t>王剑楠</t>
  </si>
  <si>
    <t>2023-10-09 15:02:45</t>
  </si>
  <si>
    <t>#2022重保客户#IPTV内容不完整/无法使用
装机地址：湖北省宜昌市远安县鸣凤镇安泰社区凤凰湾5栋1单元10层1004</t>
  </si>
  <si>
    <t>GZ202310081836581372</t>
  </si>
  <si>
    <t>2023-10-09 11:44:33</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</si>
  <si>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注册灯不亮，要求安排师傅上门处理，尽快处理并回复</t>
  </si>
  <si>
    <t>GZ202310081759361069</t>
  </si>
  <si>
    <t>071700370802</t>
  </si>
  <si>
    <t>张晓东</t>
  </si>
  <si>
    <t>2023-10-09 10:59:16</t>
  </si>
  <si>
    <t>301001光猫收发光功率异常
装机地址：湖北省宜昌市夷陵区小溪塔街道平湖社区平湖社区康乐街菜场周边</t>
  </si>
  <si>
    <t>GZ202310081752241002</t>
  </si>
  <si>
    <t>071701018714</t>
  </si>
  <si>
    <t>吾泰芳</t>
  </si>
  <si>
    <t>2023-10-09 15:52:15</t>
  </si>
  <si>
    <t>#2022重保客户##2022重保客户#102002CBSS状态正常，AAA状态异常
装机地址：湖北省宜昌市西陵区葛洲坝街道石子岭社区葛洲坝合作有线宽带IPTV专用</t>
  </si>
  <si>
    <t>GZ202310081653300541</t>
  </si>
  <si>
    <t>071700021855</t>
  </si>
  <si>
    <t>祁小祥</t>
  </si>
  <si>
    <t>2023-10-09 13:48:44</t>
  </si>
  <si>
    <t>101004光猫断电离线
装机地址：湖北省宜昌市西陵区中南路29号东辰壹号峰景小区5栋1单元8层801户</t>
  </si>
  <si>
    <t>GZ202310081648270503</t>
  </si>
  <si>
    <t>071701018003</t>
  </si>
  <si>
    <t>2023-10-09 16:58:37</t>
  </si>
  <si>
    <t>#2022重保客户##2022重保客户#宽带报障-MODEM故障
装机地址：湖北省宜昌市西陵区云集街道二马路社区粮苑小区二马路55号2栋1单元6层602</t>
  </si>
  <si>
    <t>GZ202310081642410470</t>
  </si>
  <si>
    <t>07176996999</t>
  </si>
  <si>
    <t>王晨</t>
  </si>
  <si>
    <t>2023-10-09 14:01:19</t>
  </si>
  <si>
    <t xml:space="preserve">【2022年上工信部测评重保用户】判断省分:湖北
:传入参数
是否本地本网用户:是
是否停机:正常
请到业务通知判断是否群障:否
::
高级模板内容：
问题（现象）描述:用户来电反映固话无法拨打和接听 听筒拿起后直接提示嘟嘟嘟的声音 用户称有很长一段时间
故障时间:2023-10-08
服务状态是否正常:是
装机地址:湖北省宜昌市西陵区学院街道东门外正街社区西陵一路19号亚洲广场B座一单元7楼702
用户要求:用户要求我方核实处理 
第二联系电话:15872635723</t>
  </si>
  <si>
    <t>GZ202310081546190015</t>
  </si>
  <si>
    <t>071700005460</t>
  </si>
  <si>
    <t>望开萍</t>
  </si>
  <si>
    <t>2023-10-09 15:53:20</t>
  </si>
  <si>
    <t>#2022重保客户#071700005460命中精准预判服务场景:[65岁以上老人]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无法上网，电视也不能看，重启了还是不行，尽快安排师傅上门处理并回复</t>
  </si>
  <si>
    <t>GZ202310081300541253</t>
  </si>
  <si>
    <t>071700016409</t>
  </si>
  <si>
    <t>李鹏兵</t>
  </si>
  <si>
    <t>2023-10-09 12:15:21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</si>
  <si>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重启无效，宽带无法上网，请处理。</t>
  </si>
  <si>
    <t>GZ202310081114210258</t>
  </si>
  <si>
    <t>071704253435</t>
  </si>
  <si>
    <t>陈浩</t>
  </si>
  <si>
    <t>2023-10-09 13:16:44</t>
  </si>
  <si>
    <t>302004光猫与签约速率不匹配（端业不匹配）
装机地址：湖北省宜昌市枝江市白洋镇白洋社区白洋青年公寓1号楼1单元13层13018</t>
  </si>
  <si>
    <t>GZ202310080948411902</t>
  </si>
  <si>
    <t>071700079781</t>
  </si>
  <si>
    <t>易城</t>
  </si>
  <si>
    <t>2023-10-09 10:18:08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</si>
  <si>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问题（现象）描述:网速慢
故障时间:2023-10-08
服务状态是否正常:是
设备灯显示:红灯
错误代码:无
是否重启设备:已重启未恢复
装机地址:湖北省宜昌市伍家岗区伍家岗街道小洋坝社区伍临路36号城中半岛15栋1单元21楼2102
用户要求:用户要求上门维修</t>
  </si>
  <si>
    <t>申告网速慢但测速正常</t>
  </si>
  <si>
    <t>GZ202310080624121025</t>
  </si>
  <si>
    <t>071700008183</t>
  </si>
  <si>
    <t>郭立戈</t>
  </si>
  <si>
    <t>2023-10-09 08:53:44</t>
  </si>
  <si>
    <t>#2022重保客户#无法打开网页
装机地址：湖北省宜昌市伍家区港窑路12号运河佳苑1栋1单元10层1003户</t>
  </si>
  <si>
    <t>GZ202310071853031283</t>
  </si>
  <si>
    <t>071700830721</t>
  </si>
  <si>
    <t>史兆梅</t>
  </si>
  <si>
    <t>2023-10-09 17:03:05</t>
  </si>
  <si>
    <t>071700830721命中精准预判服务场景:[65岁以上老人]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用户表示iptv无法使用老人家不懂，要求师傅尽快维修处理，请尽快处理并回复</t>
  </si>
  <si>
    <t>GZ202310071749020632</t>
  </si>
  <si>
    <t>071700073125</t>
  </si>
  <si>
    <t>童玥</t>
  </si>
  <si>
    <t>2023-10-09 08:52:44</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</si>
  <si>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问题（现象）描述:用户来电反映宽带从（10月 7号）开始（无法上网），，设备灯显示（红灯/），已建议用户重启设备（已重启未恢复），用户要求尽快上门处理。
故障时间:2023-10-07
服务状态是否正常:是
设备灯显示:红灯
错误代码:无
是否重启设备:已重启未恢复
装机地址:湖北省宜昌市市区桔城路6号香山福久源B区16号楼901
用户要求:尽快维修</t>
  </si>
  <si>
    <t>GZ202310071633500060</t>
  </si>
  <si>
    <t>071703907029</t>
  </si>
  <si>
    <t>朱瑞</t>
  </si>
  <si>
    <t>2023-10-09 19:54:46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</si>
  <si>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用户表示宽带要重新布线，要求师傅上门处理</t>
  </si>
  <si>
    <t>GZ202310071537452139</t>
  </si>
  <si>
    <t>071700056272</t>
  </si>
  <si>
    <t>张媛</t>
  </si>
  <si>
    <t>2023-10-09 20:49:01</t>
  </si>
  <si>
    <t>#2022重保客户#302002局方OLT设备收光功率异常。
装机地址：湖北省宜昌市东山开发区城东大道康龙龙吟台1栋1单元14楼1401</t>
  </si>
  <si>
    <t>GZ202310071235290700</t>
  </si>
  <si>
    <t>071700053042</t>
  </si>
  <si>
    <t>汤青勇</t>
  </si>
  <si>
    <t>2023-10-09 08:34:44</t>
  </si>
  <si>
    <t>GZ202310071205000395</t>
  </si>
  <si>
    <t>071704094535</t>
  </si>
  <si>
    <t>朱莉</t>
  </si>
  <si>
    <t>2023-10-09 08:07:43</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</si>
  <si>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网速慢，要求去测试网速</t>
  </si>
  <si>
    <t>GZ202310061854231159</t>
  </si>
  <si>
    <t>071700090811</t>
  </si>
  <si>
    <t>易晓映</t>
  </si>
  <si>
    <t>2023-10-09 11:09:36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</si>
  <si>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设备灯显示:正常
错误代码:无
是否重启设备:已重启未恢复
用户要求:上门处理</t>
  </si>
  <si>
    <t>GZ202310061047411819</t>
  </si>
  <si>
    <t>18671798694</t>
  </si>
  <si>
    <t>付先菊</t>
  </si>
  <si>
    <t>2023-10-09 17:06:25</t>
  </si>
  <si>
    <t xml:space="preserve">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问题（现象）描述:用户反馈宽带无法上网
故障时间:2023-10-06
服务状态是否正常:是
设备灯显示:正常
错误代码:无
是否重启设备:已重启未恢复
装机地址: 湖北省宜昌市智慧县茅坪镇罗家村3组
用户要求:用户要求我方安排师傅上门维修，谢谢。</t>
  </si>
  <si>
    <t>GZ202310041610320349</t>
  </si>
  <si>
    <t>071700445098</t>
  </si>
  <si>
    <t>邓金玲</t>
  </si>
  <si>
    <t>2023-10-09 10:30:45</t>
  </si>
  <si>
    <t>IPTV内容不完整/无法使用
装机地址：湖北省宜昌市西陵区宜昌联通CBSS项目专用CPE地址</t>
  </si>
  <si>
    <t>GZ202310031406230543</t>
  </si>
  <si>
    <t>071703640590</t>
  </si>
  <si>
    <t>付玉臣</t>
  </si>
  <si>
    <t>2023-10-09 18:42:17</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</si>
  <si>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问题（现象）描述:用户来电反映家里宽带无法山网
故障时间:2023-10-03
服务状态是否正常:是
设备灯显示:正常
错误代码:无
是否重启设备:已重启未恢复
装机地址:湖北省宜昌市远安县花林寺镇慈化村慈化村4组44号周边
用户要求:尽快核实处理，谢谢</t>
  </si>
  <si>
    <t>GZ202310031125001849</t>
  </si>
  <si>
    <t>071703661561</t>
  </si>
  <si>
    <t>付华</t>
  </si>
  <si>
    <t>2023-10-09 19:09:56</t>
  </si>
  <si>
    <t>101004光猫断电离线
装机地址：湖北省宜昌市远安县花林寺镇慈化村慈化村4组44号周边</t>
  </si>
  <si>
    <t>GZ202310011637411377</t>
  </si>
  <si>
    <t>071700645258</t>
  </si>
  <si>
    <t>谭海峰</t>
  </si>
  <si>
    <t>2023-10-09 17:34:10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</si>
  <si>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故障时间:2023-10-01
服务状态是否正常:是
设备灯显示:红灯
错误代码:无
是否重启设备:已重启未恢复
用户要求:用户来电反映宽带从前两天开始无法上网，错误代码（无），设备灯显示（红灯），已建议用户重启设备（已重启未恢复），用户要求尽快上门处理。装机地址（湖北省宜昌市西陵区宜昌联通CBSS项目专用CPE地址）联系电话（13986803820）</t>
  </si>
  <si>
    <t>GZ202310010913100363</t>
  </si>
  <si>
    <t>071700105508</t>
  </si>
  <si>
    <t>黄春梅</t>
  </si>
  <si>
    <t>2023-10-09 15:17:59</t>
  </si>
  <si>
    <t>302004光猫与签约速率不匹配（端业不匹配）
装机地址：湖北省宜昌市枝江市百里洲镇神龙潭村神农潭村一组51号周边</t>
  </si>
  <si>
    <t>GZ202309301108141941</t>
  </si>
  <si>
    <t>071700617803</t>
  </si>
  <si>
    <t>宋文孟</t>
  </si>
  <si>
    <t>2023-10-09 15:26:20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</si>
  <si>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用户反映宽带无法使用，光猫红灯，用户要求今天马上处理，加急，请处理并回复</t>
  </si>
  <si>
    <t>GZ202309291611221987</t>
  </si>
  <si>
    <t>071700394589</t>
  </si>
  <si>
    <t>章良孟</t>
  </si>
  <si>
    <t>2023-10-09 12:38:47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</si>
  <si>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</si>
  <si>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GZ202309282209212121</t>
  </si>
  <si>
    <t>071700367185</t>
  </si>
  <si>
    <t>丁汉雄</t>
  </si>
  <si>
    <t>2023-10-09 17:26:49</t>
  </si>
  <si>
    <t>ZX202310091544552392</t>
  </si>
  <si>
    <t>15587953121</t>
  </si>
  <si>
    <t>瞿进洋</t>
  </si>
  <si>
    <t>2023-10-09 17:11:20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</si>
  <si>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投诉问题描述:用户来电表示号码又被封停，
用户状态为:局方半停
停机原因:本地异常号卡语音半停（机主停机之日起30天内在中国联通APP进行自助复通，如逾期需前往营业厅办理，原则复机一次）
前台是否按流程解释:是
用户要求:用户要求线上复机
第二联系电话:13163236233</t>
  </si>
  <si>
    <t>ZX202310091038352255</t>
  </si>
  <si>
    <t>15587953017</t>
  </si>
  <si>
    <t>曹辉</t>
  </si>
  <si>
    <t>2023-10-09 14:02:07</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</si>
  <si>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09:13: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投诉问题描述:用户对号码停机不认可，表示人在异地不方便去营业厅办理复机
用户状态为: 局方停机
停机原因: 集团鹰眼ZB0007-0006模型停机：首次关停可携带本人有效证件、本机号卡到归属地自营厅核验签署承诺书复机一次。
前台是否按流程解释:是
用户要求:在线复机
第二联系电话:15139755630</t>
  </si>
  <si>
    <t>ZX202310090826301298</t>
  </si>
  <si>
    <t>15587950519</t>
  </si>
  <si>
    <t>张倩晖</t>
  </si>
  <si>
    <t>2023-10-09 19:08:05</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</si>
  <si>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23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投诉问题描述:用户来电称回不去归属地复机，在线解释无效，要求我方我方今天上午复机，否则投诉未说渠道
用户状态为: 局方停机
停机原因:集团鹰眼ZB0007-0006模型停机
前台是否按流程解释:是
用户要求:我方今天上午复机
第二联系电话:15507168716</t>
  </si>
  <si>
    <t>号码关停： 集团鹰眼ZB0007-0006模型停机 AA。用户反映号码停机问题，经核实， 客户号码因集团鹰眼ZB0007-0006模型停机 而局方停机，根据相关要求进行关停处理。已请其回传以下资料：身份证正、反面照，及风险告知书至13032700872微信号，审核通过后为用户办理开机。客户表示知晓。</t>
  </si>
  <si>
    <t>ZX202310091050402392</t>
  </si>
  <si>
    <t>15697275449</t>
  </si>
  <si>
    <t>田均瑶</t>
  </si>
  <si>
    <t>2023-10-09 18:07:33</t>
  </si>
  <si>
    <t xml:space="preserve">:不认可
判断省分:湖北
node_134:
获取入参:
node_180:
判断局方停机状态:
:
node_223::其他
判断是否局方停机:
:有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-05 12:43:345、复通指引:复机渠道：中国联通APP、线下营业厅、热线10010，原则上复机1次。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投诉问题描述:用户对本机局方半停机不理解
用户状态为: 局方半停
停机原因:短期多次开卡信安半停
前台是否按流程解释:是
用户要求:用户不愿通过手机营业厅操作，也不愿到厅处理，强烈要求我方特殊处理并回复电话13812698665
第二联系电话:13812698665</t>
  </si>
  <si>
    <t>号码关停：短期多次开卡信安半停AA，需客户回传以下资料：身份证正、反面照，手持证件正面照及开机承诺函至13032700872微信号，审核通过后办理开机。如该号码再次被举报则永久关停，13812698665关机，15697275449无人接听，已短信告知用户结果，若用户来电烦请代为解释或告知用户与本地服务监督热线13032700872（工作时间8:30-12:00 14:00-17:30工作时间）联系</t>
  </si>
  <si>
    <t>ZX202310090010361157</t>
  </si>
  <si>
    <t>13117283813</t>
  </si>
  <si>
    <t>吴辉菊</t>
  </si>
  <si>
    <t>2023-10-09 19:08:08</t>
  </si>
  <si>
    <t xml:space="preserve">[65岁以上老人] :不认可
判断省分:湖北
node_134:
获取入参:
node_180:
判断局方停机状态:
:
node_223::关停原因带“断卡、实时换机、境外漫游”字眼
:不认可
:
高级模板内容：
投诉问题描述:用户不愿操作认证，现在要求直接开机
用户状态为: 局方半停
停机原因: 断卡2.0-湖北45天及以上睡眠卡风险用户打标（第十一批）
前台是否按流程解释:是
用户要求:复机
第二联系电话:13117283813无第二联系方式</t>
  </si>
  <si>
    <r>
      <rPr>
        <sz val="11"/>
        <rFont val="宋体"/>
        <charset val="0"/>
      </rPr>
      <t>号码关停：断卡2.0-湖北45天及以上睡眠卡风险用户打标（第十一批）AA。用户反映号码停机问题，经核实，客户号码因断卡2.0-湖北45天及以上睡眠卡风险用户打标（第十一批）</t>
    </r>
    <r>
      <rPr>
        <sz val="11"/>
        <rFont val="Arial"/>
        <charset val="0"/>
      </rPr>
      <t xml:space="preserve">	</t>
    </r>
    <r>
      <rPr>
        <sz val="11"/>
        <rFont val="宋体"/>
        <charset val="0"/>
      </rPr>
      <t>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r>
  </si>
  <si>
    <t>ZX202310072039442186</t>
  </si>
  <si>
    <t>13197345732</t>
  </si>
  <si>
    <t>彭骏来</t>
  </si>
  <si>
    <t>2023-10-09 17:57:43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</si>
  <si>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-19 09:08: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投诉问题描述:用户来电反馈自己网上购买的卡 自己人在深圳  要求在线进行开机 请后台工作人员协助处理 谢谢
用户状态为: 欠费半停机加局方停机
停机原因:集团反诈中心模型ZB0011-0002
前台是否按流程解释:是
用户要求:用户来电反馈自己网上购买的卡 自己人在深圳  要求在线进行开机 请后台工作人员协助处理 谢谢
第二联系电话:15507423675</t>
  </si>
  <si>
    <t>号码关停：集团鹰眼监测诈骗停机（异常换机）AA，根据相关要求进行关停处理。已请其回传一张照片：风险告知书+身份证正面+SIM卡背面照+签字至17671348103宜昌联通微信号，客户知晓。</t>
  </si>
  <si>
    <t>ZX202310082303251129</t>
  </si>
  <si>
    <t>18571001337</t>
  </si>
  <si>
    <t>辜億</t>
  </si>
  <si>
    <t>2023-10-09 18:19:59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</si>
  <si>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投诉问题描述:用户表示对于：局方停机，已建议用户前往营业厅咨询，用户不认可，请协助处理一下，谢谢。
用户状态为:局方停机
停机原因:集团鹰眼监测诈骗停机（异常换机）：首次关停可携带本人有效证件、本机号卡到归属地自营厅核验签署承诺书复机一次
前台是否按流程解释:是
用户要求:在线复机
第二联系电话:18571000217</t>
  </si>
  <si>
    <t>ZX202310081732002389</t>
  </si>
  <si>
    <t>13227261698</t>
  </si>
  <si>
    <t>陈蒙蒙</t>
  </si>
  <si>
    <t>2023-10-09 16:24:31</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</si>
  <si>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局方停机/复通历史记录：1、停机模型:2、停机原因:3、解释口径:4、停机时间:5、复通指引:6、信安近60天复机次数:--&gt;系统判断的原因分类是否明确:
高级模板内容：
投诉问题描述:对封停不认可
用户状态为: 局方停逾期欠费停
停机原因: 局方停逾期欠费停
前台是否按流程解释:是
用户要求:要求线上办理复机
第二联系电话:13523304550</t>
  </si>
  <si>
    <t>号码关停：集团鹰眼监测诈骗停机（异常换机）AA。用户反映停机问题，经核实现已联系客户解释，并协助开机后销户，用户满意。</t>
  </si>
  <si>
    <t>ZX202310082032280839</t>
  </si>
  <si>
    <t>17671270333</t>
  </si>
  <si>
    <t>张婷</t>
  </si>
  <si>
    <t>2023-10-09 19:08:18</t>
  </si>
  <si>
    <t xml:space="preserve">:不认可
判断省分:湖北
node_134:
获取入参:
node_180:
判断局方停机状态:
:
node_223::其他原因
判断地市:其他地市
:不认可
局方停机/复通历史记录：1、停机模型:集团反诈中心模型ZB0001-00202、停机原因:集团鹰眼诈骗-受害者扩散模型模型：首次关停可携带本人有效证件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15:28:215、复通指引:用户本人持有效身份证件和手机SIM卡到号卡归属地自有实体营业厅完成实人认证，并签订承诺书可复机一次，若再次被关停，将不予复机6、信安近60天复机次数:0--&gt;系统判断的原因分类是否明确:
高级模板内容：
投诉问题描述:用户表示自己不在归属地需要复机
用户状态为: 局方停机
停机原因:集团鹰眼诈骗-受害者扩散模型模型
前台是否按流程解释:是
用户要求:用户要求在线协助复通，并要求加急尽快处理
第二联系电话:13816843683</t>
  </si>
  <si>
    <t>号码关停：集团鹰眼诈骗-受害者扩散模型模型AA，根据相关要求进行关停处理。已请其回传一张照片：风险告知书+身份证正面+SIM卡背面照+签字至17671348103宜昌联通微信号，客户知晓</t>
  </si>
  <si>
    <t>ZX202310081740332469</t>
  </si>
  <si>
    <t>2023-10-09 15:21:17</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</si>
  <si>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投诉问题描述:现在状态;鹰眼诈骗模型编码ZB0055-0001，现在是双停状态无法上网，表示现在在四川无法回到归属地操作复机，要求我处在线协助办理复机
用户状态为: 局方停机
停机原因:鹰眼诈骗模型编码ZB0055-0001
前台是否按流程解释:是
用户要求:要求我处在线协助办理复机
第二联系电话:13047169711</t>
  </si>
  <si>
    <t>号码关停：鹰眼诈骗模型编码ZB0055-0001AA。用户反映号码关停问题，已请客户回传以下资料：身份证正、反面照，SIM卡及开机承诺函至13032700872微信号，审核通过后办理开机。如该号码再次被举报则永久关停，客户知晓。</t>
  </si>
  <si>
    <t>TS202310081924390989</t>
  </si>
  <si>
    <t>15571711191</t>
  </si>
  <si>
    <t>李宜达</t>
  </si>
  <si>
    <t>2023-10-09 11:50:41</t>
  </si>
  <si>
    <t xml:space="preserve">
高级模板内容：
投诉问题描述:APP无法登陆，不愿到厅，要求线上复机，请核实，谢谢
用户状态:非实名停机
停机原因:非实名停机
第二联系电话:18695076930
用户要求:用户号码非实名停机，解释不认可，要求线上处理，谢谢</t>
  </si>
  <si>
    <t>TS202310081225230146</t>
  </si>
  <si>
    <t>2023-10-09 16:18:37</t>
  </si>
  <si>
    <t>主办单位：湖北
客户类别：普通客户
10010是否打通：否
是否二次致电10015：是
是否联系：否
升级倾向：
号码归属省：湖北
SVIP等级：
1. 问题类型:;
2. 投诉类型:服务质量;
3. 营业厅地址:;
4. 位置信息:;
5. 位置发生地:;
6. 投诉内容:无法解决我的问题。。
问题发生地：10010客服热线
问题类型：其他（提出的问题无法解决）
问题发生时间：2023-10-08 12:23
人员工号：19100</t>
  </si>
  <si>
    <t>号码关停①客户投诉产生的原因：本地异常号卡语音半停AA
②客户投诉问题核查情况及解决方案：收到贵部转办后，我司立即组织调查。经核实，客户号码频繁外呼导致号码停机，已告知携带身份证原件前往营业厅实名认证并签署承诺函后开机。我司于2023-10-08  16:08:34联系客户解释。 
③客户问题满意度：满意。 
④回单人：颜晶  6921001"</t>
  </si>
  <si>
    <t>BL202310091258121614</t>
  </si>
  <si>
    <t>2023-10-09 14:39:28</t>
  </si>
  <si>
    <t>#2022重保客户#用户反映被动开通TV增值-影视会员连续包月（29.9元/月）业务，解释挽留无效，已承诺减免10月合计29.9元功能费。</t>
  </si>
  <si>
    <t>BL202310091150290441</t>
  </si>
  <si>
    <t>071701001943</t>
  </si>
  <si>
    <t>龚辉</t>
  </si>
  <si>
    <t>2023-10-09 17:46:39</t>
  </si>
  <si>
    <t>&gt;业务号码&gt;071701001943；&gt;号码归属地&gt;宜昌；&gt;产品名称&gt;教育会员；&gt;产品代码&gt;24000780；&gt;产品编码&gt;2400078000；&gt;订购时间&gt;2023-05-16 18:54:40；&gt;核查情况&gt;平台故障；&gt;不规范定制分类&gt;平台故障，无法判责；&gt;退费金额&gt;150元；&gt;退费时间&gt;2023-10-9；&gt;投诉内容&gt;-------------
高级模板内容：
赔付类型：:增值业务争议 
CBSS账单扣费名称：:TV增值-应用-教育
办理渠道:无
赔付月份：:2023年5月、2023年6月、2023年7月、2023年8月、2023年9月、2023年10月
返还倍率:单倍
赔付金额：:83.35
是否已经取消业务:是
是否承诺退费 ：:是
用户是否需要回复：:否
用户要求：:用户要求返还所产生的费用。请尽快处理谢谢！</t>
  </si>
  <si>
    <t>BL202310091300111640</t>
  </si>
  <si>
    <t>13098417416</t>
  </si>
  <si>
    <t>郑红梅</t>
  </si>
  <si>
    <t>2023-10-09 17:29:54</t>
  </si>
  <si>
    <t>&gt;业务号码&gt;13098417416；&gt;号码归属地&gt;宜昌；&gt;产品名称&gt;沃阅读知涯升学20元特价包；&gt;产品代码&gt;66002207；&gt;产品编码&gt;6600220700；&gt;订购时间&gt;2023-10-09 09:08:04；&gt;核查情况&gt;平台故障；&gt;不规范定制分类&gt;平台故障，无法判责；&gt;退费金额&gt;20元；&gt;退费时间&gt;2023-10-09；&gt;投诉内容&gt;
高级模板内容：
赔付类型：:增值业务争议 
CBSS账单扣费名称：:13098417416
办理渠道:SP
赔付月份：:2023年10月
返还倍率:单倍
赔付金额：:20
是否已经取消业务:是
是否承诺退费 ：:是
用户是否需要回复：:否
用户要求：:用户表示误操作 产生费用申请退费</t>
  </si>
  <si>
    <t>BL202310081702390913</t>
  </si>
  <si>
    <t>15572713680</t>
  </si>
  <si>
    <t>王怡华</t>
  </si>
  <si>
    <t>2023-10-09 14:09:12</t>
  </si>
  <si>
    <t>&gt;业务号码&gt;13184411535；&gt;号码归属地&gt;杭州；&gt;产品名称&gt; 乐动彩铃6元包月、腾讯游戏畅玩包（前向） ；&gt;产品代码&gt;49004947、无；&gt;产品编码&gt;4900494700、91039750；&gt;订购时间&gt;2023-07-28 08:47:55；&gt;核查情况&gt;平台故障；&gt;不规范定制分类&gt;平台故障，无法判责；&gt;退费金额&gt;6元、12元；&gt;退费时间&gt;2023年10月9日；&gt;投诉内容&gt;
高级模板内容：
赔付类型：:增值业务争议 
CBSS账单扣费名称：:乐动彩铃6元包月腾讯游戏畅玩包（前向）
办理渠道:无
赔付月份：:2023年10月
返还倍率:单倍
赔付金额：:18
是否已经取消业务:是
是否承诺退费 ：:是
用户是否需要回复：:否
用户要求：:退费</t>
  </si>
  <si>
    <t>BL202310081444310882</t>
  </si>
  <si>
    <t>13207214205</t>
  </si>
  <si>
    <t>朱贵娥</t>
  </si>
  <si>
    <t>2023-10-09 10:02:01</t>
  </si>
  <si>
    <t>&gt;业务号码&gt;13207214205；&gt;号码归属地&gt;宜昌；&gt;产品名称&gt;金太阳点读宝20元；&gt;产品代码&gt;66001320；&gt;产品编码&gt;6600132000；&gt;订购时间&gt;2023-10-06 18:49:13；&gt;核查情况&gt;平台故障；&gt;不规范定制分类&gt;平台故障，无法判责；&gt;退费金额&gt;20元；&gt;退费时间&gt;2023-10-08；&gt;投诉内容&gt;---------------
高级模板内容：
赔付类型：:增值业务争议 
CBSS账单扣费名称：:金太阳点读宝20元
办理渠道:/
赔付月份：:2023年10月
返还倍率:单倍
赔付金额：:20
是否已经取消业务:是
是否承诺退费 ：:是
用户是否需要回复：:否
用户要求：:要求退费</t>
  </si>
  <si>
    <t>BL202310081836002314</t>
  </si>
  <si>
    <t>13247281472</t>
  </si>
  <si>
    <t>王小清</t>
  </si>
  <si>
    <t>2023-10-09 17:35:35</t>
  </si>
  <si>
    <t>&gt;业务号码&gt;13247281472；&gt;号码归属地&gt;宜昌；&gt;产品名称&gt;沃阅读知涯升学20元特价包；&gt;产品代码&gt;66002207；&gt;产品编码&gt;6600220700；&gt;订购时间&gt; 2023-10-08 09:28:39 ；&gt;核查情况&gt;平台故障；&gt;不规范定制分类&gt;平台故障，无法判责；&gt;退费金额&gt;20元；&gt;退费时间&gt;2023-10-9；&gt;投诉内容&gt;
高级模板内容：
赔付类型：:增值业务争议 
CBSS账单扣费名称：:沃阅读知涯升学20元特价包
办理渠道:自己
赔付月份：:2023年10月
返还倍率:单倍
赔付金额：:20
是否已经取消业务:是
是否承诺退费 ：:是
用户是否需要回复：:否
用户要求：:尽快退费</t>
  </si>
  <si>
    <t>BL202310082035101161</t>
  </si>
  <si>
    <t>13247287170</t>
  </si>
  <si>
    <t>杨俭</t>
  </si>
  <si>
    <t>2023-10-09 17:48:44</t>
  </si>
  <si>
    <t>&gt;业务号码&gt;13247287170；&gt;号码归属地&gt;宜昌；&gt;产品名称&gt;畅行会员S-包月-15元；&gt;产品代码&gt;21002422；&gt;产品编码&gt;2100242200；&gt;订购时间&gt;2023-09-10 13:27:18；&gt;核查情况&gt;平台故障；&gt;不规范定制分类&gt;平台故障，无法判责；&gt;赠费金额&gt;30元；&gt;赠费时间&gt;2023.10.09；&gt;投诉内容&gt;
高级模板内容：
赔付类型：:增值业务争议 
CBSS账单扣费名称：:畅行会员S-包月-15元
办理渠道:10016
赔付月份：:2023年9月、2023年10月
返还倍率:单倍
赔付金额：:30
是否已经取消业务:是
是否承诺退费 ：:是
用户是否需要回复：:否
用户要求：:退费</t>
  </si>
  <si>
    <t>BL202310090823462064</t>
  </si>
  <si>
    <t>15549290042</t>
  </si>
  <si>
    <t>陈运红</t>
  </si>
  <si>
    <t>2023-10-09 15:45:53</t>
  </si>
  <si>
    <t>&gt;业务号码&gt;15549290042；&gt;号码归属地&gt;宜昌；&gt;产品名称&gt; 腾讯视频10G流量加会员月包 、哔哩哔哩15G流量加会员月包；&gt;产品代码&gt;80006720、80006723；&gt;产品编码&gt;8000672000、8000672300；&gt;订购时间 &gt; 2023-09-26 17:04:52 、 2023-09-08 07:43:01 ；&gt;核查情况&gt;平台故障；&gt;不规范定制分类&gt;平台故障，无法判责；&gt;退费金额&gt;50元、50元；&gt;退费时间&gt;2023年10月9日；&gt;投诉内容&gt;
高级模板内容：
赔付类型：:增值业务争议 
CBSS账单扣费名称：:哔哩哔哩15G流量加会员月包
办理渠道:/
赔付月份：:2023年9月、2023年10月
返还倍率:单倍
赔付金额：:50
是否已经取消业务:是
是否承诺退费 ：:是
用户是否需要回复：:否
用户要求：:尽快处理</t>
  </si>
  <si>
    <t>BL202310090845002233</t>
  </si>
  <si>
    <t>15549319696</t>
  </si>
  <si>
    <t>童全芳</t>
  </si>
  <si>
    <t>2023-10-09 15:33:15</t>
  </si>
  <si>
    <t>&gt;业务号码&gt;15549319696；&gt;号码归属地&gt;宜昌；产品名称&gt;沃助理-智能应答5元（首月免费）;&gt;产品代码&gt;90790580;&gt;产品编码&gt;无;；&gt;订购时间&gt;2021-04-25 14:33:28；&gt;核查情况&gt;平台故障；&gt;不规范定制分类&gt;平台故障，无法判责；&gt;退费金额&gt;45元；&gt;退费时间&gt;2023-10-09；&gt;投诉内容&gt;
高级模板内容：
赔付类型：:增值业务争议 
CBSS账单扣费名称：: 联通助理-智能应答5元
办理渠道:无
赔付月份：:2023年1月、2023年2月、2023年3月、2023年4月、2023年5月、2023年6月、2023年7月、2023年8月、2023年9月、2023年10月、2023年11月
返还倍率:单倍
赔付金额：:55
是否已经取消业务:是
是否承诺退费 ：:是
用户是否需要回复：:否
用户要求：:用户要求退费</t>
  </si>
  <si>
    <t>TS202310070935501769</t>
  </si>
  <si>
    <t>13040993346</t>
  </si>
  <si>
    <t>闫玉梅</t>
  </si>
  <si>
    <t>2023-10-09 10:16:13</t>
  </si>
  <si>
    <t xml:space="preserve">[65岁以上老人] 
高级模板内容：
投诉问题描述:用户来电表示自己没有开通业务
业务名称:悦心钻石会员-包月-25元，AI留声机共享包钻石版25元-沃阅读，腾讯游戏畅玩包（前向），腾讯视频10G流量加会员月包，哔哩哔哩15G流量加会员月包
争议月份:2023年10月、2023年9月
争议金额:1
是否已经取消业务:否
是否承诺退费:否
用户要求:退费并且取消</t>
  </si>
  <si>
    <t>计费争议-SP扣费：经核实，用户订购产品名称-哔哩哔哩15G流量加会员月包，产品代码为88226，订购时间8月，取消时间为23年10月，25元/月，合计扣费3个月，累计产生费用合计75元；用户订购产品名称AI留声机共享包钻石版25元-沃阅读，产品代码为90559，订购时间9月，取消时间为23年10月，25元/月，合计扣费2个月，累计产生费用合计50元；用户订购产品名称腾讯视频10G流量加会员月包，产品代码为88226，订购时间9月，取消时间为23年10月，25元/月，合计扣费2个月，累计产生费用合计50元；用户订购产品名称-悦心钻石会员-包月-25元，产品代码为91639，订购时间9月，取消时间为23年10月，25元/月，合计扣费2个月，累计产生费用合计50元订购方式为集团统一认证平台” 短信验证码，有二次确认过程，不存在订购违规现象。考虑用户使用感知，网站方已取消屏蔽并于三个工作日内退费225元到账，此费用不可抵扣往月欠费及打印发票，满意。</t>
  </si>
  <si>
    <t>TS202310081410540073</t>
  </si>
  <si>
    <t>18671714261</t>
  </si>
  <si>
    <t>张培元</t>
  </si>
  <si>
    <t>2023-10-09 09:13:06</t>
  </si>
  <si>
    <t xml:space="preserve">判断省分:其他省分
:增值业务争议
判断省分:湖北
:移网
:在补救范围内
:不认可
:大于500元
:
高级模板内容：
投诉问题描述:用户反馈没有订购业务，要求投诉
争议业务名称:云游彩铃15元包月、云加速5G畅玩加油包(湖北)
受理渠道:湖北杭州翔羽线上业务代理(宜昌)
争议月份:2023年10月、2023年9月
争议费用:70
一线客服在系统里:未取消，请后台协助处理
是否承诺退费:否
用户要求:（1）用户号码：18671714261
（2）业务名称：云游彩铃15元包月、云加速5G畅玩加油包(湖北)
（3）承诺退费金额：70
（4）涉及退费月份：9、10
（5）是否取消业务（如取消失败，需加上系统报错的提示）</t>
  </si>
  <si>
    <t>计费争议-SP扣费：经核实，用户订购产品名称云游彩铃15元包月，产品代码为90115，订购时间，取消时间为23年10月，15元/月，合计扣费2个月，累计产生费用合计30元；用户订购产品名称畅行会员S-包月-15元，产品代码为91639，订购时间，取消时间为23年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另按用户要求取消云加速5G畅玩加油包(湖北)，考虑用户9-10产生10元费用，沟通后为用户办理预存话费享10元/月话费优惠1个月(湖北) ，满意。</t>
  </si>
  <si>
    <t>TS202310072312170772</t>
  </si>
  <si>
    <t>15629366136</t>
  </si>
  <si>
    <t>周月英</t>
  </si>
  <si>
    <t>2023-10-09 11:05:29</t>
  </si>
  <si>
    <t xml:space="preserve">[65岁以上老人] 
高级模板内容：
投诉问题描述:用户来电表示自己的副卡开通了 云加速5G畅玩加油包(湖北) 腾讯视频10G流量加会员月包 要求取消并退费 由于用户停机状态 无法取消 麻烦协助处理
争议业务名称:腾讯视频10G流量加会员月包 云加速5G畅玩加油包(湖北)
受理渠道:湖北杭州翔羽线上业务代理(宜昌)
争议月份:2023年9月、2023年10月
争议费用:70
一线客服在系统里:未取消，请后台协助处理
是否承诺退费:是
用户要求:尽快处理</t>
  </si>
  <si>
    <t>计费争议-SP扣费：用户反映 腾讯视频10G流量加会员月包业务开通问题，经核实，客户订购产品名称为 腾讯视频10G流量加会员月包 ，产品代码为88226，有二次确认过程，不存在订购违规现象，考虑客户使用感知，网站方已取消屏蔽，我司申请减免9-10月费用合计50元，24小时到账，此费用不可打印账单发票；另核实湖北杭州翔羽线上业务代理(宜昌)于2023-10-01 22:21:13 开通云加速5G畅玩加油包(湖北)，有二次确认，订购规范，已取消，申请减免本月20元，24小时到账，此费用不可打印发票，因多次未联系上客户，如有疑问可在工作时间（08:30-12:00；14:00-17:30）致电我司宜昌联通13032700872</t>
  </si>
  <si>
    <t>TS202310091114170805</t>
  </si>
  <si>
    <t>071700106500</t>
  </si>
  <si>
    <t>代圣亚</t>
  </si>
  <si>
    <t>2023-10-09 16:51:54</t>
  </si>
  <si>
    <t xml:space="preserve">22年Q3Q4重点客户判断省分:湖北
:增值业务费用争议（含炫彩通信助理包云盘版等组合类增值业务）
:固网
:是
:不认可
:大于500元
:
高级模板内容：
投诉问题描述:不知情办理业务，要求退费
争议业务名称:食乐汇	宽带支付（验证码
受理渠道:宽带支付（验证码
争议月份:2023年10月
争议费用:25
一线客服在系统里:已取消
是否承诺退费:是
用户要求:用户要求退费，但是用户提及自己从来没有办理过，要求核实怎么订购的，称如果再次出现就当地派出所报案</t>
  </si>
  <si>
    <t>计费争议-SP扣费：用户反映TV增值业务业务开通问题，经核实，客户订购产品名称为食乐汇  2400019005（10月费用25元）  萌宝星空2400004712（9月费用19元）  飞咪玩具大世界2400036500（7-8月费用50元）  开心乐园2400006309（7-8月费用50元），累计产生费用共计144元，遥控器点播产生，有二次确认过程，不存在订购违规现象。考虑客户使用感知，已取消屏蔽点播功能，系统办理主卡和副卡预存享50元赠费*2个月，补赠剩余费用44元，24小时退费到账，此费用无法抵扣往月欠费及打印发票，用户满意。</t>
  </si>
  <si>
    <t>TS202310080842431679</t>
  </si>
  <si>
    <t>15572785818</t>
  </si>
  <si>
    <t>王祖芹</t>
  </si>
  <si>
    <t>2023-10-09 14:21:51</t>
  </si>
  <si>
    <t xml:space="preserve">判断省分:其他省分
:增值业务争议
判断省分:湖北
:移网
:不在补救范围内
:不认可
:
高级模板内容：
投诉问题描述:用户来电对哔哩哔哩15G流量加会员月 职场菁英畅阅5G加油包（湖北） 5G加油包29元10GB（立即生效） 不认可 要求退费 请协助处理 谢谢
争议业务名称:哔哩哔哩15G流量加会员月 职场菁英畅阅5G加油包（湖北） 5G加油包29元10GB（立即生效）
受理渠道:	 湖北省宜昌市OMO
争议月份:2023年8月、2023年9月、2023年10月
争议费用:168
一线客服在系统里:已取消
是否承诺退费:否
用户要求:退费</t>
  </si>
  <si>
    <t>计费争议-SP扣费：用户反映增值业务开通问题，经核实，客户订购产品名称为哔哩哔哩15G流量加会员月包，产品代码为80006723，88226，订购时间9月，订购方式为短信验证码，取消时间为10月，25元/月，累计产生费用共计50元。3个工作日现金退费到账。 职场精英畅阅包 66003017，90559，订购时间8月，订购方式为短信验证码，取消时间为10月，20元/月，累计产生费用共计60元，2023-10-09 08:53:58已现金到账。 有二次确认过程，不存在订购违规现象。2023-09-12 15:43:24湖北省宜昌市OMO自主订购5G加油包29元10GB，查询用户未使用，减免9-10月功能费用58元。系统办理预存享50元，立即到账，补赠剩余8元费用，今日内到账，此费用无法抵扣往月欠费及打印发票，满意。</t>
  </si>
  <si>
    <t>BL202310091107112124</t>
  </si>
  <si>
    <t>15586370468</t>
  </si>
  <si>
    <t>李成钢</t>
  </si>
  <si>
    <t>2023-10-09 16:06:21</t>
  </si>
  <si>
    <t>&gt;业务号码&gt;15586370468；&gt;号码归属地&gt;宜昌；&gt;产品名称&gt;云游彩铃15元包月；&gt;产品代码&gt;49007497；&gt;产品编码&gt;4900749700；&gt;订购时间 &gt; 2023-10-08 21:26:59 ；&gt;核查情况&gt;平台故障；&gt;不规范定制分类&gt;平台故障，无法判责；&gt;退费金额&gt;15元；&gt;退费时间&gt;2023年10月9日；&gt;投诉内容&gt;
高级模板内容：
赔付类型：:增值业务争议 
CBSS账单扣费名称：:云游彩铃15元包月
办理渠道:受理员工号：CAP-068
赔付月份：:2023年10月
返还倍率:单倍
赔付金额：:15
是否已经取消业务:是
是否承诺退费 ：:是
用户是否需要回复：:否
用户要求：:尽快处理</t>
  </si>
  <si>
    <t>BL202310090913140097</t>
  </si>
  <si>
    <t>15697279287</t>
  </si>
  <si>
    <t>喻鼎</t>
  </si>
  <si>
    <t>2023-10-09 15:08:21</t>
  </si>
  <si>
    <r>
      <rPr>
        <sz val="11"/>
        <rFont val="宋体"/>
        <charset val="0"/>
      </rPr>
      <t>&gt;业务号码&gt;15697279287；&gt;号码归属地&gt;宜昌；&gt;产品名称&gt;自然拼读钻石会员卡；&gt;产品代码&gt;66001422；&gt;产品编码&gt;6600142200；&gt;订购时间&gt;2023-10-08 19:34:53；&gt;核查情况&gt;平台故障；&gt;不规范定制分类&gt;平台故障，无法判责；&gt;退费金额&gt;20元；&gt;退费时间&gt;2023-10-09；&gt;投诉内容&gt;高级模板内容：
赔付类型：:增值业务争议 
CBSS账单扣费名称：:</t>
    </r>
    <r>
      <rPr>
        <sz val="11"/>
        <rFont val="Arial"/>
        <charset val="0"/>
      </rPr>
      <t xml:space="preserve">	</t>
    </r>
    <r>
      <rPr>
        <sz val="11"/>
        <rFont val="宋体"/>
        <charset val="0"/>
      </rPr>
      <t>金太阳点读宝20元
办理渠道:无
赔付月份：:2023年10月
返还倍率:单倍
赔付金额：:20
是否已经取消业务:是
是否承诺退费 ：:是
用户是否需要回复：:否
用户要求：:用户没有要求，能退费就行</t>
    </r>
  </si>
  <si>
    <t>BL202310081503431306</t>
  </si>
  <si>
    <t>17671929966</t>
  </si>
  <si>
    <t>兰艳丽</t>
  </si>
  <si>
    <t>2023-10-09 10:08:21</t>
  </si>
  <si>
    <t>&gt;业务号码&gt;17671929966；&gt;号码归属地&gt;宜昌；&gt;产品名称&gt; 悦动人生彩铃6元包月 ；&gt;产品代码&gt;49007180；&gt;产品编码&gt;4900718000；&gt;订购时间&gt;2023-10-08 07:42:57；&gt;核查情况&gt;平台故障；&gt;不规范定制分类&gt;平台故障，无法判责；&gt;退费金额&gt;6元；&gt;退费时间&gt;2023-10-09；&gt;投诉内容&gt;
赔付类型：:增值业务争议 
CBSS账单扣费名称：:悦动人生彩铃6元包月
办理渠道:无
赔付月份：:2023年10月
返还倍率:单倍
赔付金额：:6
是否已经取消业务:是
是否承诺退费 ：:是
用户是否需要回复：:否
用户要求：:不知情订购，要求退费</t>
  </si>
  <si>
    <t>BL202310091000540943</t>
  </si>
  <si>
    <t>2023-10-09 17:43:04</t>
  </si>
  <si>
    <t>&gt;业务号码&gt;18671706201；&gt;号码归属地&gt;宜昌；&gt;产品名称&gt;哔哩哔哩15G流量加会员月包，AI留声机共享包钻石版25元-沃阅读 ；&gt;产品代码&gt;80006723，66002655；&gt;产品编码&gt;8000672300，6600265500；&gt;订购时间&gt; 2023-09-26 15:28:32 ， 2023-09-26 15:26:04 ；&gt;核查情况&gt;平台故障；&gt;不规范定制分类&gt;平台故障，无法判责；&gt;退费金额&gt;50元，50元；&gt;退费时间&gt;2023-10-09；&gt;投诉内容&gt; 
高级模板内容：
赔付类型：:增值业务争议 
CBSS账单扣费名称：:	 增值业务费_增值业务-哔哩哔哩15G流量加会员月包_增值业务-哔哩哔哩15G流量加会员月包、增值业务费_增值业务-AI留声机共享包钻石版25元-沃阅读_增值业务-AI留声机共享包钻石版25元-
办理渠道:查询为空
赔付月份：:2023年9月、2023年10月
返还倍率:单倍
赔付金额：:100
是否已经取消业务:是
是否承诺退费 ：:是
用户是否需要回复：:是
用户要求：:要求退费</t>
  </si>
  <si>
    <t>BL202310091013431178</t>
  </si>
  <si>
    <t>18672661883</t>
  </si>
  <si>
    <t>王腊梅</t>
  </si>
  <si>
    <t>2023-10-09 15:53:38</t>
  </si>
  <si>
    <r>
      <rPr>
        <sz val="11"/>
        <rFont val="宋体"/>
        <charset val="0"/>
      </rPr>
      <t>&gt;业务号码&gt;18672661883；&gt;号码归属地&gt;宜昌；&gt;产品名称&gt;自然拼读钻石会员卡；&gt;产品代码&gt;66001422；&gt;产品编码&gt;6600142200；&gt;订购时间&gt;</t>
    </r>
    <r>
      <rPr>
        <sz val="11"/>
        <rFont val="Arial"/>
        <charset val="0"/>
      </rPr>
      <t xml:space="preserve">	</t>
    </r>
    <r>
      <rPr>
        <sz val="11"/>
        <rFont val="宋体"/>
        <charset val="0"/>
      </rPr>
      <t>2023-09-26 10:16:35；&gt;核查情况&gt;平台故障；&gt;不规范定制分类&gt;平台故障，无法判责；&gt;退费金额&gt;20元；&gt;退费时间&gt;2023-10-09；&gt;投诉内容&gt;
赔付类型：:增值业务争议 
CBSS账单扣费名称：:增值业务费_增值业务-自然拼读钻石会员卡_增值业务-自然拼读钻石会员卡
SP产品ID/元素ID：:6600142200
办理渠道:无，称毫不知情
赔付月份：:2023年10月
返还倍率:单倍
赔付金额：:20
是否已经取消业务:是
是否承诺退费 ：:是
用户是否需要回复：:否
用户要求：:退费（已承诺）</t>
    </r>
  </si>
  <si>
    <t>BL202310091354162399</t>
  </si>
  <si>
    <t>18672901482</t>
  </si>
  <si>
    <t>严光义</t>
  </si>
  <si>
    <t>2023-10-09 18:11:34</t>
  </si>
  <si>
    <r>
      <rPr>
        <sz val="11"/>
        <rFont val="宋体"/>
        <charset val="0"/>
      </rPr>
      <t>&gt;业务号码&gt;18672901482；&gt;号码归属地&gt;宜昌；&gt;产品名称&gt;沃阅读知涯升学20元特价包；&gt;产品代码&gt;66002207；&gt;产品编码&gt;6600220700；&gt;订购时间 &gt;2023-10-09 08:57:33</t>
    </r>
    <r>
      <rPr>
        <sz val="11"/>
        <rFont val="Arial"/>
        <charset val="0"/>
      </rPr>
      <t xml:space="preserve">	</t>
    </r>
    <r>
      <rPr>
        <sz val="11"/>
        <rFont val="宋体"/>
        <charset val="0"/>
      </rPr>
      <t>；&gt;核查情况&gt;平台故障；&gt;不规范定制分类&gt;平台故障，无法判责；&gt;退费金额&gt;20元；&gt;退费时间&gt;2023年10月9日；&gt;投诉内容&gt;
高级模板内容：
赔付类型：:增值业务争议 
CBSS账单扣费名称：:沃阅读知涯升学20元特价包
办理渠道:   
赔付月份：:2023年10月
返还倍率:单倍
赔付金额：:20
是否已经取消业务:是
是否承诺退费 ：:是
用户是否需要回复：:否
用户要求：:客户来电不知情办理；沃阅读知涯升学20元特价包，客户不认可</t>
    </r>
  </si>
  <si>
    <t>TS202310082209050741</t>
  </si>
  <si>
    <t>15572737926</t>
  </si>
  <si>
    <t>马晓杰</t>
  </si>
  <si>
    <t>2023-10-09 11:38:39</t>
  </si>
  <si>
    <t>主办单位：湖北
客户类别：普通客户
10010是否打通：否
是否二次致电10015：是
是否联系：否
升级倾向：
号码归属省：湖北
SVIP等级：
1. 问题类型:;
2. 投诉类型:其他问题;
3. 营业厅地址:;
4. 位置信息:;
5. 位置发生地:;
6. 投诉内容:没有允许私自给我添加增值业务</t>
  </si>
  <si>
    <t>TS202310081835330097</t>
  </si>
  <si>
    <t>15572786694</t>
  </si>
  <si>
    <t>朱一德</t>
  </si>
  <si>
    <t>2023-10-09 10:03:54</t>
  </si>
  <si>
    <t xml:space="preserve">[65岁以上老人] 判断省分:湖北
:流量费争议
:未使用过/未使用那么多/用的wifi（产生流量/费用）
:不认可
:下一步
:不符合或不愿意开通
:未享受
:下一步
:单倍小于等于500
:
高级模板内容：
投诉问题描述:用户对流量费不认可
业务名称:手机上网流量费
争议月份:2023年9月、2023年10月
争议金额:6.75
是否承诺退费:是
用户要求:退费</t>
  </si>
  <si>
    <t>TS202310091215020037</t>
  </si>
  <si>
    <t>15572702154</t>
  </si>
  <si>
    <t>陈友山</t>
  </si>
  <si>
    <t>2023-10-09 15:25:12</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</si>
  <si>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投诉问题描述:用户来电反映自己只是家里连接WiFi使用，并没有使用自己流量，产生了流量的使用
争议月份:2023年10月
争议金额/流量:200
用户要求:要求核实处理</t>
  </si>
  <si>
    <t>TS202310082112260226</t>
  </si>
  <si>
    <t>18671730430</t>
  </si>
  <si>
    <t>刘玲</t>
  </si>
  <si>
    <t>2023-10-09 15:21:14</t>
  </si>
  <si>
    <t xml:space="preserve">判断省分:其他省分
:流量计费争议
判断省分::没有短信通知/延迟
:不认可
:下一步
:不符合或不愿意开通
:未享受
:下一步
:单倍小于等于500
:
高级模板内容：
投诉问题描述:用户对超出流量费不认可
业务名称:流量超出费
争议月份:2023年10月
争议金额:10
是否承诺退费:是
用户要求:用户要求退费</t>
  </si>
  <si>
    <t>TS202310091438471165</t>
  </si>
  <si>
    <t>18986800701</t>
  </si>
  <si>
    <t>张明义</t>
  </si>
  <si>
    <t>2023-10-09 15:01:27</t>
  </si>
  <si>
    <t>【2022年上工信部测评重保用户】[65岁以上老人] 判断省分:其他省分
:流量计费争议
判断省分::未使用过/未使用那么多/用的wifi（产生流量/费用）
:不认可
:下一步
:不符合或不愿意开通
:已享受或不在授权范围
:
高级模板内容：
投诉问题描述:用户反馈18986800701产生大量流量损耗，本身手机是闲置没有使用
争议月份:2023年10月
争议金额/流量:10
用户要求:给出一个解释</t>
  </si>
  <si>
    <t>.</t>
  </si>
  <si>
    <t>TS202310071824011927</t>
  </si>
  <si>
    <t>18671760303</t>
  </si>
  <si>
    <t>王甜</t>
  </si>
  <si>
    <t>2023-10-09 09:06:26</t>
  </si>
  <si>
    <t xml:space="preserve">判断省分:其他省分
:流量计费争议
判断省分::流量包定制争议
:不认可
:未享受
:小于等于500元，且仅限单倍、月份不超过12个月
:
高级模板内容：
投诉问题描述:用户称自己主卡订购国际流量包但是副卡产生了20元的流量费需要退费请协助
业务名称:流量费
争议月份:2023年9月
争议金额:20
是否承诺退费:是
用户要求:要求退费</t>
  </si>
  <si>
    <t>计费争议-流量：用户反映流量费用问题。经核实，客户9月副卡有在国外使用，产生有20元出境漫游数据费用，计费正常无误，已联系客户解释说明，考虑客户感知，申请减免9月20元费用，24小时到帐，此费用无法抵扣往月欠费且不可打印发票，满意。</t>
  </si>
  <si>
    <t>TS202310081711250439</t>
  </si>
  <si>
    <t>2023-10-09 10:34:28</t>
  </si>
  <si>
    <t xml:space="preserve">[65岁以上老人] 
高级模板内容：
投诉问题描述:对前期 工单流水号:TS202310071736490814  处理结果不认可
争议月份:2023年3月
争议金额:260
用户要求:已解释前期工单处理结果，但是用户不认可，强烈不满，情绪激动，要求给出满意答复</t>
  </si>
  <si>
    <t>计费争议-流量：用户反映流量费用问题。经核实，用户3月超出流量 9.75GB ，产生有140元流量费用，计费正常无误，考虑客户感知，申请减免3月流量费用140元，费用已于 2023-10-08 12:50:09 到账，此费用无法抵扣往月欠费且不可打印发票，客户知晓。</t>
  </si>
  <si>
    <t>TS202310091605531241</t>
  </si>
  <si>
    <t>18695063640</t>
  </si>
  <si>
    <t>王玮珂</t>
  </si>
  <si>
    <t>2023-10-09 17:05:42</t>
  </si>
  <si>
    <t xml:space="preserve">
高级模板内容：
投诉问题描述:用户来电对流量超出不认可 我处解释无效 要求退还之前产生的所有流量费 请协助
争议月份:2023年10月
争议金额/流量:9
用户要求:要求尽快处理</t>
  </si>
  <si>
    <t>计费争议-流量：用户首次反映流量问题，减免4-9月超出流量一半费用288元。24小时退费到账，此费用无法抵扣往月欠费及打印发票，用户满意</t>
  </si>
  <si>
    <t>TS202310090115231268</t>
  </si>
  <si>
    <t>17683715274</t>
  </si>
  <si>
    <t>郑智伟</t>
  </si>
  <si>
    <t>2023-10-09 18:46:33</t>
  </si>
  <si>
    <t>主办单位：湖北
客户类别：星级客户
10010是否打通：否
是否二次致电10015：是
是否联系：否
升级倾向：
号码归属省：湖北
SVIP等级：
1. 问题类型:;
2. 投诉类型:手机流量费争议;
3. 营业厅地址:;
4. 位置信息:;
5. 位置发生地:;
6. 投诉内容:我不知道为什么，原来一个月50块话费，同样的手机同样的用法，现在一个月已经200多了，中国联通是不是没钱用了</t>
  </si>
  <si>
    <t>计费争议-流量①客户投诉产生的原因：客户反映流量扣费问题
②客户投诉问题核查情况及解决方案：收到贵部转办后，我司立即组织调查。经核实，用户9月流量超出产生扣费208元，已为用户将日租宝由1元500MB改为1元1G，且为用户赠送10G流量本月使用，联系用户未接，已短信告知，有疑问可致电我部07176921001为其处理。
③客户问题满意度：我司于2023-10-09 10:22:10联系客户未接。
④回单人:程李晶；联系电话：07176921001</t>
  </si>
  <si>
    <t>TS202310090917040038</t>
  </si>
  <si>
    <t>15587979568</t>
  </si>
  <si>
    <t>衡欣</t>
  </si>
  <si>
    <t>2023-10-09 13:37:29</t>
  </si>
  <si>
    <t xml:space="preserve">判断省分:湖北
:流量费争议
:定向流量未免流
:不认可
:不符合或不愿意开通
:
高级模板内容：
投诉问题描述:用户称在校园没有使用校园流量，导致通用流量超出10.09元
争议定向流量包产品名称:沃派39元2021
订购渠道:联通APP
订购日期:2023-10-09
用户要求:用户在湖北省宜昌市西陵区体育场路31号，不认可使用的通用流量，解释无效，请处理，</t>
  </si>
  <si>
    <t>计费争议-流量争议：用户反馈流量问题，经核实，用户本月校园基站流量已使用 7.16GB ，国内通用流量超出 2.20GB ，共产生费用，合计14.2元，已反馈校园负责人钟扬玲协助处理，考虑用户感知，申请退本月流量费用，合计14.2元，24小时到帐，此费用不可打印发票，另赠费10GB抽奖流量本月使用，满意。</t>
  </si>
  <si>
    <t>TS202310091527080076</t>
  </si>
  <si>
    <t>15672503930</t>
  </si>
  <si>
    <t>曹春艳</t>
  </si>
  <si>
    <t>2023-10-09 16:49:47</t>
  </si>
  <si>
    <t xml:space="preserve">
高级模板内容：
投诉问题描述:用户表示自己的账号以前本地打本地是不收费的，对本地打本地的话费不认可 
争议月份:2023年10月、2023年9月、2023年5月、2023年6月、2023年7月、2023年8月、2023年4月、2023年3月、2023年2月、2023年1月
争议金额:44.4
是否有下发短信提醒:否
用户要求:退费</t>
  </si>
  <si>
    <t>TS202310081751571593</t>
  </si>
  <si>
    <t>15571752810</t>
  </si>
  <si>
    <t>张征</t>
  </si>
  <si>
    <t>2023-10-09 16:32:32</t>
  </si>
  <si>
    <t xml:space="preserve">判断省分:其他省分
:普通消费有争议
:下一步
:通话费不认可
获取参数:
:普通通话费超出争议
查询套餐:
:金额正确
:不认可
:仍不认可
判断省分:除四川外
:
高级模板内容：
投诉问题描述:用户来电称通话分钟数不对
争议月份:2023年10月
争议金额:0
是否有下发短信提醒:否
用户要求:要求回电解释通话分钟数不对，要求24小时内处理不然每半个小时来电投诉
备注:尽快处理，用户比较激动</t>
  </si>
  <si>
    <t>计费争议-语音：客户反映语音计费问题。经核实，客户办理懂我卡畅享版，套餐内有100分钟通话，本月已使用59分钟，剩余41分钟，计费正常无误，已联系客户解释说明，建议客户自行下载中国联通APP查询通话详单，客户表示知晓。</t>
  </si>
  <si>
    <t>TS202310081525452257</t>
  </si>
  <si>
    <t>2023-10-09 15:31:27</t>
  </si>
  <si>
    <t xml:space="preserve">[该用户有申诉倾向，请注意受理态度，查询近三天工单记录，积极解决用户问题。] [65岁以上老人] 
高级模板内容：
投诉问题描述:对前期工单流水号:TS202310031203282435 处理结果不满意
争议月份:2023年10月
争议金额:0
用户要求:已解释安抚但用户不认可，用户有升级倾向，提及了工信部，要求给其退还费用，给其合理解释和满意答复，请处理</t>
  </si>
  <si>
    <t>TS202310071849570019</t>
  </si>
  <si>
    <t>15629371823</t>
  </si>
  <si>
    <t>邹必能</t>
  </si>
  <si>
    <t>2023-10-09 14:13:31</t>
  </si>
  <si>
    <t xml:space="preserve">
高级模板内容：
投诉问题描述:用户要求称我方承诺我方9月不扣月租
争议月份:2023年9月
争议金额:59
用户要求:已解释，用户要求我方退回，详见TS202309071718252036</t>
  </si>
  <si>
    <t>计费争议-赠费：经核实，9月申请减免23.1月-8月部分月租费用300元，费用已于 2023-10-06 09:56:38 赠送到账，已联系客户解释说明，现客户不认可，要求再次减免两个号码9月月租费用，考虑客户感知，申请为15629371823和15629373283 各赠送59无限 话费，24小时内到帐，此费用无法抵扣往月欠费且不可打印发票，客户满意。</t>
  </si>
  <si>
    <t>TS202310091240120662</t>
  </si>
  <si>
    <t>15337402868</t>
  </si>
  <si>
    <t>郑玉菊</t>
  </si>
  <si>
    <t>2023-10-09 14:49:18</t>
  </si>
  <si>
    <t xml:space="preserve">【2022年上工信部测评重保用户】
高级模板内容：
投诉问题描述:用户来电对上两个月优惠到期多收的费用不认可，
争议月份:2023年8月、2023年9月
争议金额:130
用户要求:我方处理费用，信息</t>
  </si>
  <si>
    <t>TS202310091040082361</t>
  </si>
  <si>
    <t>投诉工单（2021版）&gt;&gt;移网&gt;&gt;【产品及计费使用】消费提示&gt;&gt;提醒内容不准确</t>
  </si>
  <si>
    <t>18671772590</t>
  </si>
  <si>
    <t>2023-10-09 14:28:17</t>
  </si>
  <si>
    <t xml:space="preserve">[65岁以上老人] 
高级模板内容：
投诉问题描述:用户来电反馈 每次缴费后都有下发 充值多少钱成功剩余话费多少钱  今天充值没有下发剩余话费 要求我方核实处理该问题 要求补发该类短信
争议时间:2023-10-09
争议内容:充值短信提醒
争议渠道:短信
用户要求:用户来电反馈 每次缴费后都有下发 充值多少钱成功剩余话费多少钱  今天充值没有下发剩余话费 要求我方核实处理该问题 要求补发该类短信</t>
  </si>
  <si>
    <t>TS202310090915400009</t>
  </si>
  <si>
    <t>13135803179</t>
  </si>
  <si>
    <t>金虎</t>
  </si>
  <si>
    <t>2023-10-09 11:01:15</t>
  </si>
  <si>
    <t>高级模板内容：
投诉问题描述:用户来电称之前办理套餐营销人员告知是免副卡功能费的，现在开始收费了，用户不认可。
争议月份:2023年9月、2023年10月、2023年8月
争议金额:80
用户要求:用户要求减免副卡的月功能费，并且取消13135803179这张副卡的增值业务。此副卡为客户父亲使用，无法收到验证码，无法身份验证。请处理好后反馈。联系电话：13177077761</t>
  </si>
  <si>
    <t>TS202310081805331962</t>
  </si>
  <si>
    <t>15327664490</t>
  </si>
  <si>
    <t>苏明明</t>
  </si>
  <si>
    <t>2023-10-09 09:14:01</t>
  </si>
  <si>
    <t xml:space="preserve">【2022年上工信部测评重保用户】
高级模板内容：
投诉问题描述:用户称预存话费享折扣优惠 档位三（立即生效24个月）-湖北政企专属合约到期我方没有提醒到用户，导致用户本月月租扣了299元
合约名称:预存话费享折扣优惠 档位三（立即生效24个月）-湖北政企专属
合约办理渠道:宜昌市分公司城区营销中心
办理时间:2021-10-17
到期时间:2023-09-30
是否下发短信提醒:否
用户要求:退还月租差价，请核实处理，谢谢</t>
  </si>
  <si>
    <t>TS202310081324061491</t>
  </si>
  <si>
    <t>15629350137</t>
  </si>
  <si>
    <t>姜从忠</t>
  </si>
  <si>
    <t>2023-10-09 16:46:42</t>
  </si>
  <si>
    <t>主办单位：湖北
客户类别：普通客户
10010是否打通：否
是否二次致电10015：是
是否联系：否
升级倾向：
号码归属省：湖北
SVIP等级：
1. 问题类型:;
2. 投诉类型:其他问题;
3. 营业厅地址:;
4. 位置信息:;
5. 位置发生地:;
6. 投诉内容:8.9月份的费用怎么这么多，我33元的套餐，咋收93元</t>
  </si>
  <si>
    <t>ZX202310062141410603</t>
  </si>
  <si>
    <t>18572394851</t>
  </si>
  <si>
    <t>黄勇</t>
  </si>
  <si>
    <t>北方一中心&gt;&gt;华北区域中心&gt;&gt;服务运营中心&gt;&gt;现场运营组&gt;&gt;山东保时通&gt;&gt;普通班组（河北）&gt;&gt;河北普通（刘丽）</t>
  </si>
  <si>
    <t>2023-10-09 09:03:45</t>
  </si>
  <si>
    <t>用户来电反映这张卡在抖音购买的，宣传的资费是月租每月19元，抖音客服也说是19元包月，需要协助核查处理谢谢</t>
  </si>
  <si>
    <t>计费争议-账单扣费：客户对每月账单29不满，经核实属优惠折扣未勾选导致，沟通后为用户办理 【到期时间2024-09-30 23:59:59】 已续 预存话费享10元/月话费优惠12个月（湖北），考虑到8-9月产生20元费用，为用户申请20元，24小时内到账，此费用不可打印发票， 满意。</t>
  </si>
  <si>
    <t>TS202310081609291034</t>
  </si>
  <si>
    <t>13207200160</t>
  </si>
  <si>
    <t>陈华伟</t>
  </si>
  <si>
    <t>2023-10-09 16:22:32</t>
  </si>
  <si>
    <t xml:space="preserve">
高级模板内容：
投诉问题描述:合约到期未提醒，导致扣除整月月租，要求退还超出的费用
争议月份:2023年10月
争议金额:100
用户要求:要求退还合约到期之后产生的超过原5折的费用</t>
  </si>
  <si>
    <t>计费争议-账单扣费：客户对10月套餐收费不满，属5折合约到期未正常续订导致，查询已由宜昌市城区集团直属3G开户服务点办理成功，沟通后4-9月产生费用600元，考虑用户使用感知为用户申请299元费用，24小时内到账，另申请299元费用11月5日前到账，此费用不可打印发票， 满意。</t>
  </si>
  <si>
    <t>TS202310071654151971</t>
  </si>
  <si>
    <t>13343531513</t>
  </si>
  <si>
    <t>向晓兰</t>
  </si>
  <si>
    <t>2023-10-09 11:30:29</t>
  </si>
  <si>
    <t xml:space="preserve">
高级模板内容：
投诉问题描述:用户来电表示之前携号转网进来的时候没有告知有这么多的副卡，只有一根副卡，现在收取这个多费用，用户不认可
争议月份:2023年10月
争议金额:40
用户要求:用户要求核实处理，回复</t>
  </si>
  <si>
    <t>计费争议-账单扣费：客户对10月账单扣费不满，经核实属携入网用户工作人员承诺的赠费未到账导致，已发区域负责人13872525978 协助处理，沟通后为用户申请200元费用，24小时内到账，此费用不可打印发票，满意。</t>
  </si>
  <si>
    <t>TS202310071841372342</t>
  </si>
  <si>
    <t>18972016981</t>
  </si>
  <si>
    <t>张玉霜</t>
  </si>
  <si>
    <t>2023-10-09 09:07:46</t>
  </si>
  <si>
    <t xml:space="preserve">
高级模板内容：
投诉问题描述:用户来电称自己副卡是没有月租的，现在收费了，要求核实处理
争议月份:2023年10月
争议金额:10
用户要求:用户来电称自己副卡是没有月租的，现在收费了，要求核实处理，要求今天晚上回复</t>
  </si>
  <si>
    <t>计费争议-账单扣费：客户对副卡扣费不满，经核实属正常扣费，查询8-10月副卡扣费30元现用户不认可，沟通后为用户办理 预存话费享30元话费优惠（湖北），另为用户办理副卡0元次月生效，满意。</t>
  </si>
  <si>
    <t>TS202310091020341737</t>
  </si>
  <si>
    <t>18671605249</t>
  </si>
  <si>
    <t>杨钰瀚</t>
  </si>
  <si>
    <t>2023-10-09 11:00:11</t>
  </si>
  <si>
    <t>用户来电反馈目前对现有套餐没有折扣优惠的情况不认可！要求我方确认后为其恢复（ 预存话费享折扣优惠 档位五（次月生效24个月）-湖北政企专属 ）此业务！并且要求减免10月份多余扣除的费用！请协助处理！</t>
  </si>
  <si>
    <t>系统支撑：经核实因系统支撑不到位，导致折扣到期无提醒，现已办理赠费活动，合约期12个月，客户满意。</t>
  </si>
  <si>
    <t>TS202310091104120549</t>
  </si>
  <si>
    <t>13177077070</t>
  </si>
  <si>
    <t>赵宝菊</t>
  </si>
  <si>
    <t>2023-10-09 15:52:14</t>
  </si>
  <si>
    <t xml:space="preserve">
高级模板内容：
投诉问题描述:用户反馈对该月的不打折月租不认可，表示合约到期并没有告知，要求为其处理，情绪激动未留第二个联系电话，烦请协助谢谢！
争议月份:2023年10月
争议金额:60
用户要求:用户反馈对该月的不打折月租不认可，表示合约到期并没有告知，要求为其处理，情绪激动未留第二个联系电话，烦请协助谢谢！</t>
  </si>
  <si>
    <t>系统支撑：套餐折扣到期无提醒。客户反映7折优惠失效问题。经核实，属系统支撑不到位导致，已推荐用户办理 199元5G畅爽冰激凌60元赠费 活动，用户表示会自行到营业厅办理，申请退本月套餐差价60元，24小时到帐，此费用不可打印发票，满意。</t>
  </si>
  <si>
    <t>BL202310071812562415</t>
  </si>
  <si>
    <t>15572721598</t>
  </si>
  <si>
    <t>苏阳</t>
  </si>
  <si>
    <t>2023-10-09 09:18:22</t>
  </si>
  <si>
    <t>用户反映自己之前到期的合约 没有收到短信就到期了 需要活动续约 5G套餐月费7折优惠（次月生效24个月）（取整）（湖北） 还需要将10月多扣的钱申请减免30.00元
联系电话：15572721598
用要求：合约续约，申请减免30元</t>
  </si>
  <si>
    <t>系统支撑：用户反映折扣到期无提醒。经核实，用户原折扣优惠9月30日到期，现协商退还10月套餐差价30元，此费用不可打印发票，并勾选30元赠费*24个月，次月生效，满意。</t>
  </si>
  <si>
    <t>TS202310081319231387</t>
  </si>
  <si>
    <t>13177074294</t>
  </si>
  <si>
    <t>2023-10-09 16:16:32</t>
  </si>
  <si>
    <t>主办单位：湖北
客户类别：普通客户
10010是否打通：是
是否二次致电10015：是
是否联系：是
升级倾向：无
号码归属省：湖北
SVIP等级：
用户反映办理的是130多元业务，为什么现在扣179元，已解释账单，用户不解，要求投诉，请处理。</t>
  </si>
  <si>
    <t>TS202310081856230494</t>
  </si>
  <si>
    <t>13227280919</t>
  </si>
  <si>
    <t>徐双玉</t>
  </si>
  <si>
    <t>2023-10-09 18:30:36</t>
  </si>
  <si>
    <t>主办单位：湖北
客户类别：普通客户
10010是否打通：否
是否二次致电10015：是
是否联系：否
升级倾向：
号码归属省：湖北
SVIP等级：
1. 问题类型:;
2. 投诉类型:退订争议;
3. 营业厅地址:;
4. 位置信息:;
5. 位置发生地:;
6. 投诉内容:爱奇艺10G流量加月会员合约包省分
争议金额：50元
取消业务并退费
业务自动退订失败</t>
  </si>
  <si>
    <t>用户原因①客户基本信息：业务号码：13227280919、客户姓名：郑姝祺、套餐情况：4G主副卡业务-语音副卡基本套餐； 客户反映取消业务的问题。
②首次联系客户时间： 2023-10-09 10:12:39 ； 
③投诉核查处理情况：收到贵部转办后，我司立即组织调查 。经核实，客户误操作订购爱奇艺10G流量加月会员合约包，现申请减免本月25元，24小时到账，此费用不可打印发票，客户满意。
④答复客户时间及客户满意度评价相关信息：我司于2023-10-09 10:12:39联系客户解释说明，客户认可满意。回单人：王宜艳
⑤投诉核查关联材料：无</t>
  </si>
  <si>
    <t>ESJ202310071405220399</t>
  </si>
  <si>
    <t>10019商机单&gt;&gt;业务新装&gt;&gt;双线业务</t>
  </si>
  <si>
    <t>15671036243</t>
  </si>
  <si>
    <t>曹莲莲</t>
  </si>
  <si>
    <t>政企双线业务</t>
  </si>
  <si>
    <t>2023-10-09 10:15:13</t>
  </si>
  <si>
    <t>用户来电咨询办理专线，地址：湖北省宜昌市武家岗区中南路环球港，用户要求尽快核实回复处理。联系电话：15671036243</t>
  </si>
  <si>
    <t>ZHX202310091311210742</t>
  </si>
  <si>
    <t>2023-10-09 13:20:12</t>
  </si>
  <si>
    <t>TS202309151843250143</t>
  </si>
  <si>
    <t>19164289116</t>
  </si>
  <si>
    <t>钱玉宝</t>
  </si>
  <si>
    <t>2023-10-09 11:00:14</t>
  </si>
  <si>
    <t>案件编号：
受理日期：2023-09-15 18:32:57
处理日期：2023-09-15 18:42:05
认定员：
申诉来源：wechat
用户地址：无
手机号注销客服百般刁难不让注销注销还要支付违约金，蛮烦</t>
  </si>
  <si>
    <t>1. 用户基本信息：客户号码：19164289116（实际申诉号码13117241801）、机主姓名：钱玉宝、入网时间：2022-11-12 18:47:08、入网地点：江汉仙桃政企营服大企行业汤函中小企业代理、当前使用套餐：腾讯大王卡、套餐类型：公众套餐 
2.前期处理情况：客户前期未向10010客服热线反映此问题。 
3.申诉处理方案： 
（1）申诉是否属实：不属实； 
（2）本次申诉原因及处理方案：经核实，客户号码于2022-11-12 20:58:36通过江汉仙桃政企营服大企行业汤函中小企业代理办理预存话费得盲盒24个月(湖北江汉)，即：预存0元;0元2G闲时流量*24个月(23:00-7:00)(湖北江汉)结束时间： 2024-11-30 23:59:59，与客户联系并解释，业务已取消，客户可自行通过联通APP申请办理销户业务，客户满意。
4.核查存在的问题分析： 
（1）存在问题：销户争议引发申诉。 
（2）整改举措：无。 
（3）是否不知情订制：否。 
5.申诉回复情况：于2023-09-16 14:29:30与19164289116联系解释，客户满意。</t>
  </si>
  <si>
    <t>TS202310081409430038</t>
  </si>
  <si>
    <t>13277178276</t>
  </si>
  <si>
    <t>2023-10-09 09:11:16</t>
  </si>
  <si>
    <t xml:space="preserve">【2022年上工信部测评重保用户】[该用户有申诉倾向，请注意受理态度，查询近三天工单记录，积极解决用户问题。] 判断省分:其他省分
:普通消费有争议
:下一步
:套餐月费不认可
查询套餐:
:套餐月费有变化
业务办理记录:
:不认可
:其他渠道
判断省分:除甘肃贵州外
:
高级模板内容：
投诉问题描述:用户称自己账户余额怎么都还有10钱，为什么只剩余1.54，前台已解释，用户不认可，用户坚持称自己在9月自己充值10元，前台未查询到，已解释，用户不认可
争议月份:2023年7月、2023年8月、2023年9月、2023年10月
争议金额:0
用户要求:用户要求给出合理解释</t>
  </si>
  <si>
    <t>其他：经核实客户反映通过抖音缴费问题，现核实客户充值号码为电信，非联通，无需我司处理，满意。</t>
  </si>
  <si>
    <t>TS202310081427530551</t>
  </si>
  <si>
    <t>18671768608</t>
  </si>
  <si>
    <t>李玉平</t>
  </si>
  <si>
    <t>2023-10-09 14:23:47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</si>
  <si>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投诉问题描述:用户来电称自己不小心将话费错误充值200元到18671768608，我方已向用户解释，建议用户联系对方退还，用户称对方一直不接电话 要求我方处理  联系号码：13986824593
充值时间:2023-10-07
充值渠道:微信
充值号码:18671768608
充值金额:200
前台是否按流程解释:是
用户要求:用户要求我方加急退费</t>
  </si>
  <si>
    <t>其他：经核实客户误操作充值200元至18671768608上，我司无清退权限，且18671768608多次致电均无法接通，现已联系客户解释，客户知晓，挂机，满意度一般。</t>
  </si>
  <si>
    <t>TS202310081010431398</t>
  </si>
  <si>
    <t>15572776730</t>
  </si>
  <si>
    <t>陈丹</t>
  </si>
  <si>
    <t>2023-10-09 13:32:36</t>
  </si>
  <si>
    <t xml:space="preserve">判断省分:其他省分
:流量计费争议
判断省分::流量包定制争议
:不认可
:未享受
:大于500
:
高级模板内容：
投诉问题描述:用户来电对开通的流量包费用不认可要求核实开通情况
业务名称:云加速5G畅玩加油包(湖北)   5G加油包19元5GB首月优惠版
争议月份:2023年10月
争议金额:25
是否承诺退费:是
用户要求:要求我方核实谁开通的流量包 要求必须查清楚  因用户欠费无法取消业务  用户有投诉倾向 并要求处理赔偿 请协助处理谢谢！</t>
  </si>
  <si>
    <t>其他：经核实客户于2023-10-05 22:15:26通过自助渠道订购5G加油包19元5GB首月优惠版；另核实湖北杭州翔羽线上业务代理(宜昌)于2023-10-08 04:30:27开通云加速5G畅玩加油包(湖北)，订购规范，以上情况已向客户解释，已取消，并申请减免本月费用合计50元，24小时到账，此费用不可打印发票，客户满意。</t>
  </si>
  <si>
    <t>TS202310071547462398</t>
  </si>
  <si>
    <t>13487290288</t>
  </si>
  <si>
    <t>王宪艳</t>
  </si>
  <si>
    <t>2023-10-09 09:08:02</t>
  </si>
  <si>
    <t xml:space="preserve">
高级模板内容：
投诉问题描述:用户来电称办理的-腾讯视频10G流量加月会员合约包省分，无法使用
业务名称:-腾讯视频10G流量加月会员合约包省分
订购渠道:无
用户要求:用户要求核实处理，谢谢。</t>
  </si>
  <si>
    <t>其他：用户反映办理的-腾讯视频10G流量加月会员合约无法使用，联系客户表示已处理好，已能正常使用，满意。</t>
  </si>
  <si>
    <t>TS202309241224141939</t>
  </si>
  <si>
    <t>071703913244</t>
  </si>
  <si>
    <t>孙鲁豫</t>
  </si>
  <si>
    <t>2023-10-09 09:12:48</t>
  </si>
  <si>
    <t>用户反映本月9-24在宽视界上面订购爱奇艺和优酷VIP服务，提示订购成功，并且已支付费用，但无法观看，要求马上处理，加急，请处理并回复</t>
  </si>
  <si>
    <t>其他：用户反映宽视界基础标准年包无法领取会员，联系客户表示已成功领取，已能正常使用，满意。</t>
  </si>
  <si>
    <t>TS202310081612281121</t>
  </si>
  <si>
    <t>13277257209</t>
  </si>
  <si>
    <t>2023-10-09 10:55:27</t>
  </si>
  <si>
    <t xml:space="preserve">:二次卡问题
判断省分:其他省分
:无法注册第三方应用（微信支付宝等）
:不可清理APP
判断省分:其他
:不认可
:仍不认可
:
高级模板内容：
投诉问题描述:用户称无法注册微信，联系微信客服未接听，用户称是联通的问题
争议号码:13277257209
问题现象:无法注册第三方应用 
用户要求:用户要求今日内解决注册微信号，加急</t>
  </si>
  <si>
    <t>其他：用户反映无法注册微信的问题，联系用户称已经处理好了，满意。</t>
  </si>
  <si>
    <t>TS202310091108540667</t>
  </si>
  <si>
    <t>18571003553</t>
  </si>
  <si>
    <t>王国虎</t>
  </si>
  <si>
    <t>2023-10-09 13:34:00</t>
  </si>
  <si>
    <t xml:space="preserve">
高级模板内容：
投诉问题描述:用户来电自己突然收到很多短信，要求线上处理屏蔽，有投诉倾向
骚扰类型:短信
骚扰内容:短信
骚扰时间:2023-10-09
骚扰号码:很多</t>
  </si>
  <si>
    <t>TS202310081154061902</t>
  </si>
  <si>
    <t>13297280492</t>
  </si>
  <si>
    <t>周昌玉</t>
  </si>
  <si>
    <t>2023-10-09 16:24:43</t>
  </si>
  <si>
    <t>主办单位：湖北
客户类别：星级客户
10010是否打通：否
是否二次致电10015：是
是否联系：否
升级倾向：
号码归属省：湖北
SVIP等级：
1. 问题类型:;
2. 投诉类型:办理争议;
3. 营业厅地址:;
4. 位置信息:;
5. 位置发生地:;
6. 投诉内容:想取消5G流量套餐，打客服，到营业厅均办不下来
8. 办理业务的名称:取消5G流量套餐
8. 无法办理的渠道:10010客服热线</t>
  </si>
  <si>
    <t>TS202310072015271566</t>
  </si>
  <si>
    <t>18671792476</t>
  </si>
  <si>
    <t>陈宇涵</t>
  </si>
  <si>
    <t>2023-10-09 11:07:07</t>
  </si>
  <si>
    <t>主办单位：湖北
客户类别：普通客户
10010是否打通：否
是否二次致电10015：是
是否联系：否
升级倾向：
号码归属省：湖北
SVIP等级：
1. 问题类型:;
2. 投诉类型:办理争议;
3. 营业厅地址:;
4. 位置信息:;
5. 位置发生地:;
6. 投诉内容:我想要办理八元套餐，这张手机卡用很久了，绑定了不少业务，想要保留这张电话卡，麻烦修改一下套餐
8. 办理业务的名称:八元流量王套餐
8. 无法办理的渠道:中国联通APP</t>
  </si>
  <si>
    <t>BL202310091634370406</t>
  </si>
  <si>
    <t>18571044943</t>
  </si>
  <si>
    <t>彭潇然</t>
  </si>
  <si>
    <t>2023-10-09 16:49:13</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</si>
  <si>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当前套餐名称:畅越冰激凌5G套餐69元
新套餐名称（转入套餐名称）:8元4G全国流量王套餐
是合约期内（含靓号）:否
备注:提及工信部</t>
  </si>
  <si>
    <t>BL202310091205170709</t>
  </si>
  <si>
    <t>13135812795</t>
  </si>
  <si>
    <t>胡晓伟</t>
  </si>
  <si>
    <t>2023-10-09 14:23:40</t>
  </si>
  <si>
    <t xml:space="preserve">判断省分:湖北
:指定要求办理全国流量王8元套餐
:
高级模板内容：
用户诉求:降套
当前套餐名称: 2014沃派16元(OCS)湖北
新套餐名称（转入套餐名称）:全国流量王8元
是合约期内（含靓号）:否</t>
  </si>
  <si>
    <t>BL202310091137150191</t>
  </si>
  <si>
    <t>13177058520</t>
  </si>
  <si>
    <t>张小宝</t>
  </si>
  <si>
    <t>2023-10-09 14:13:04</t>
  </si>
  <si>
    <t xml:space="preserve">判断省分:湖北
:指定要求办理全国流量王8元套餐
:
高级模板内容：
用户诉求:要求变更套餐，挽留无效请协助处理谢谢。
当前套餐名称:腾讯大王卡
新套餐名称（转入套餐名称）:全国流量王8元套餐
是合约期内（含靓号）:否</t>
  </si>
  <si>
    <t>BL202310091118372360</t>
  </si>
  <si>
    <t>13247284077</t>
  </si>
  <si>
    <t>李家甫</t>
  </si>
  <si>
    <t>2023-10-09 14:02:01</t>
  </si>
  <si>
    <t xml:space="preserve">[65岁以上老人] 判断省分:湖北
:无意向资费
node_104:
node_102:
:降套
:消费过高
:挽留后，用户依旧要求降套
:资费对比
:挽留失败
:
node_106:
:无合约/无靓号
:
高级模板内容：
用户诉求:用户表示资费过高，要求更换套餐，降低消费
当前套餐名称:小骑手卡
新套餐名称（转入套餐名称）:用户未提供具体套餐名称
是合约期内（含靓号）:否
备注:用户要求降为18/19元套餐</t>
  </si>
  <si>
    <t>BL202310090944310628</t>
  </si>
  <si>
    <t>18608603877</t>
  </si>
  <si>
    <t>彭伟</t>
  </si>
  <si>
    <t>2023-10-09 09:57:17</t>
  </si>
  <si>
    <t xml:space="preserve">
高级模板内容：
用户诉求:降套
当前套餐名称:福多多29元（湖北）
新套餐名称（转入套餐名称）:4G全国流量王8元套餐
是合约期内（含靓号）:否
备注:变更为4G全国流量王8元套餐，已经推过线下营业厅不愿去，挽留失败，请处理</t>
  </si>
  <si>
    <t>BL202310090910040043</t>
  </si>
  <si>
    <t>13047172194</t>
  </si>
  <si>
    <t>何宝兵</t>
  </si>
  <si>
    <t>2023-10-09 09:46:29</t>
  </si>
  <si>
    <t xml:space="preserve">判断省分:湖北
:指定要求办理全国流量王8元套餐
:
高级模板内容：
用户诉求:要求套餐改为（全国流量王8元套餐）要求在线变更，且不需要其他任何业务，请协助。谢谢
当前套餐名称:18元如意通随意打套餐（湖北）
新套餐名称（转入套餐名称）:全国流量王8元套餐
是合约期内（含靓号）:否</t>
  </si>
  <si>
    <t>BL202310081756241759</t>
  </si>
  <si>
    <t>2023-10-09 09:02:39</t>
  </si>
  <si>
    <t xml:space="preserve">
高级模板内容：
用户诉求:用户要求降套
当前套餐名称:18元4G随意打
新套餐名称（转入套餐名称）:4G全国流量王8元
是合约期内（含靓号）:否
备注:挽留无效，解释特殊套餐， 不愿意去营业厅，请处理， 已经告知套餐无法转回， 提及工信部</t>
  </si>
  <si>
    <t>BL202310081749311655</t>
  </si>
  <si>
    <t>17671333394</t>
  </si>
  <si>
    <t>向邦雄</t>
  </si>
  <si>
    <t xml:space="preserve">判断省分:湖北
:指定要求办理全国流量王8元套餐
:
高级模板内容：
用户诉求:用户来电要求更改8元套餐，前台挽留无效
当前套餐名称: 腾讯大王卡
新套餐名称（转入套餐名称）:流量王8元套餐
是合约期内（含靓号）:否
备注:用户要求尽快回电通知，请尽快处理，谢谢</t>
  </si>
  <si>
    <t>BL202310081740541529</t>
  </si>
  <si>
    <t>18671708170</t>
  </si>
  <si>
    <t>俞景陶</t>
  </si>
  <si>
    <t>2023-10-09 11:28:18</t>
  </si>
  <si>
    <t xml:space="preserve">
高级模板内容：
用户诉求:更改套餐
当前套餐名称: 福多多卡59元
新套餐名称（转入套餐名称）: 福多多39元（湖北）  91294097
是合约期内（含靓号）:否
备注:我处无此选项，请协助处理谢谢</t>
  </si>
  <si>
    <t>BL202310081734521426</t>
  </si>
  <si>
    <t>17671920225</t>
  </si>
  <si>
    <t>郑兴刚</t>
  </si>
  <si>
    <t>2023-10-09 09:37:48</t>
  </si>
  <si>
    <t xml:space="preserve">判断省分:湖北
:指定要求办理全国流量王8元套餐
:
高级模板内容：
用户诉求:要求办理8元套餐
当前套餐名称:腾讯大王卡
新套餐名称（转入套餐名称）:8元全国流量王
是合约期内（含靓号）:否</t>
  </si>
  <si>
    <t>BL202310081730411360</t>
  </si>
  <si>
    <t>15586379010</t>
  </si>
  <si>
    <t>2023-10-09 09:05:57</t>
  </si>
  <si>
    <t xml:space="preserve">
高级模板内容：
用户诉求:用户要求更改8元套餐
当前套餐名称:腾讯大王卡
新套餐名称（转入套餐名称）:8元套餐
是合约期内（含靓号）:否
备注:尽快处理·</t>
  </si>
  <si>
    <t>BL202310081704000939</t>
  </si>
  <si>
    <t>13207204700</t>
  </si>
  <si>
    <t>杨松山</t>
  </si>
  <si>
    <t>2023-10-09 09:11:19</t>
  </si>
  <si>
    <t xml:space="preserve">22年Q3Q4重点客户判断省分:湖北
:指定要求办理全国流量王8元套餐
:
高级模板内容：
用户诉求:降低套餐
当前套餐名称:流量王-新市民卡（湖北）
新套餐名称（转入套餐名称）:8元流量王
是合约期内（含靓号）:否</t>
  </si>
  <si>
    <t>ZX202310081528551171</t>
  </si>
  <si>
    <t>18672091685</t>
  </si>
  <si>
    <t>2023-10-09 09:03:34</t>
  </si>
  <si>
    <t>用户称这个套餐费用高，要求更改套餐低，流量多的，前台未核实到相关套餐，有携转倾向，挽留无效，故此记单，请尽快回复。</t>
  </si>
  <si>
    <t>套餐变更-未到厅：98元转要求更改套餐低，沟通后用户表示需考虑暂不操作，考虑好后再与我们联系，用户满意。</t>
  </si>
  <si>
    <t>TS202310081330281624</t>
  </si>
  <si>
    <t>18062383182</t>
  </si>
  <si>
    <t>2023-10-09 10:33:27</t>
  </si>
  <si>
    <t xml:space="preserve">
高级模板内容：
投诉问题描述:客户来电称，自己42050519880704704X名下，有张联通的号码加宽带的业务，自己现在要更改套餐，自己去营业厅，找了一圈都未找到营业厅，客户非常的不理解，现在要求我方为其查询手机号码后给其更换套餐，请协助处理谢谢
业务名称:/
查询渠道:营业厅
推荐用户去渠道，用户是否认可:是
用户要求:客户来电称，自己42050519880704704X名下，有张联通的号码加宽带的业务，自己现在要更改套餐，自己去营业厅，找了一圈都未找到营业厅，客户非常的不理解，现在要求我方为其查询手机号码后给其更换套餐，请协助处理谢谢</t>
  </si>
  <si>
    <t>套餐变更-未到厅：用户要求转资低一点的套餐，联系用户称暂时不改了，已跟用户解释清楚营业厅位置，满意。</t>
  </si>
  <si>
    <t>BL202310081421110378</t>
  </si>
  <si>
    <t>18571010128</t>
  </si>
  <si>
    <t>吴兰芳</t>
  </si>
  <si>
    <t>2023-10-09 14:18:28</t>
  </si>
  <si>
    <t xml:space="preserve">判断省分:湖北
:有意向资费
:是
:不认可：坚持要求转入有限制的套餐
:
高级模板内容：
用户诉求:降套
当前套餐名称:畅爽冰激凌5G套餐199元（极速）
新套餐名称（转入套餐名称）:畅爽冰激凌5G套餐159元-优化版
是合约期内（含靓号）:是
备注:降套，保留副卡以及折扣</t>
  </si>
  <si>
    <t>套餐变更：未到厅，降套，现已转资159元畅爽冰激凌套餐，次月生效，满意</t>
  </si>
  <si>
    <t>BL202310071318110253</t>
  </si>
  <si>
    <t>15549292600</t>
  </si>
  <si>
    <t>邹灵杰</t>
  </si>
  <si>
    <t>2023-10-09 09:54:19</t>
  </si>
  <si>
    <t xml:space="preserve">判断省分:湖北
:指定要求办理全国流量王8元套餐
:
高级模板内容：
用户诉求:降套
当前套餐名称:沃派校园融合9元移网成员套餐（湖北宜昌）
新套餐名称（转入套餐名称）:4G全国流量王8元套餐
是合约期内（含靓号）:否</t>
  </si>
  <si>
    <t>套餐变更：未到厅，用户已注销号码，满意</t>
  </si>
  <si>
    <t>BL202310081157180776</t>
  </si>
  <si>
    <t>18571020081</t>
  </si>
  <si>
    <t>田圣宝</t>
  </si>
  <si>
    <t>2023-10-09 14:00:54</t>
  </si>
  <si>
    <t xml:space="preserve">22年Q3Q4重点客户
高级模板内容：
用户诉求:用户来电反映需要办理更换套餐，请协助处理
当前套餐名称:畅爽冰激凌5G套餐159元（基础版）
新套餐名称（转入套餐名称）:福多多59元
是合约期内（含靓号）:否</t>
  </si>
  <si>
    <t>套餐变更-未到厅：159转资59，已为用户转资福多多59元套餐，次月生效，满意</t>
  </si>
  <si>
    <t>BL202310081234171333</t>
  </si>
  <si>
    <t>18694089521</t>
  </si>
  <si>
    <t>田泽斌</t>
  </si>
  <si>
    <t>2023-10-09 14:23:51</t>
  </si>
  <si>
    <t xml:space="preserve">判断省分:湖北
:无意向资费
node_104:
node_102:
:降套
:需要保号
:挽留后，用户依旧要求降套
:消费对比
:挽留失败
:
node_106:
:有合约/有靓号
:
高级模板内容：
用户诉求:用户要求降低套餐为畅爽冰激凌5G套餐129元（基础版），不愿到营业厅，强烈要求线上修改，烦请协助处理，谢谢
当前套餐名称:畅爽冰激凌5G套餐199元（基础版）
新套餐名称（转入套餐名称）:畅爽冰激凌5G套餐129元（基础版）
是合约期内（含靓号）:是</t>
  </si>
  <si>
    <t>套餐变更-未到厅：199转129，已转资畅爽冰激凌5G套餐129元（基础版），次月生效，满意</t>
  </si>
  <si>
    <t>BL202310080917330509</t>
  </si>
  <si>
    <t>16671001900</t>
  </si>
  <si>
    <t>2023-10-09 09:22:36</t>
  </si>
  <si>
    <t xml:space="preserve">判断省分:湖北
:有意向资费
:是
:不认可：坚持要求转入有限制的套餐
:
高级模板内容：
用户诉求:变更套餐
当前套餐名称:腾讯大王卡
新套餐名称（转入套餐名称）:小天卡
是合约期内（含靓号）:是
备注:我处解释已下架不认可要求在线变更</t>
  </si>
  <si>
    <t>套餐变更-未到厅：19转29，用户要求转资小天卡套餐，核实我部无法办理，已联系用户解释，用户知晓满意</t>
  </si>
  <si>
    <t>BL202310081119120133</t>
  </si>
  <si>
    <t>13197330758</t>
  </si>
  <si>
    <t>程刚</t>
  </si>
  <si>
    <t>2023-10-09 09:23:01</t>
  </si>
  <si>
    <t xml:space="preserve">判断省分:湖北
:指定要求办理全国流量王8元套餐
:
高级模板内容：
用户诉求:用户来电称自己并不怎么使用，也不在归属地当地，前台已解释，客户不认可，请核实协助处理，用户有销户意向
当前套餐名称:畅越冰激凌5G套餐49元
新套餐名称（转入套餐名称）:全国流量王8元套餐
是合约期内（含靓号）:是
备注:用户来电称自己并不怎么使用，也不在归属地当地，前台已解释，客户不认可，请核实协助处理，用户有销户意向</t>
  </si>
  <si>
    <t>套餐变更-未到厅：49转8，已为用户转资8元全国流量王套餐，次月生效，联系用户未接，已短信告知，有疑问可致电我部07176921001为其处理</t>
  </si>
  <si>
    <t>BL202310081830152240</t>
  </si>
  <si>
    <t>15572789265</t>
  </si>
  <si>
    <t>余明阳</t>
  </si>
  <si>
    <t>2023-10-09 16:18:16</t>
  </si>
  <si>
    <t xml:space="preserve">【2022年上工信部测评重保用户】判断省分:湖北
:无意向资费
node_104:
node_102:
:降套
:消费过高
:挽留后，用户依旧要求降套
:资费对比
:挽留失败
:
node_106:
:有合约/有靓号
:
高级模板内容：
用户诉求:用户要求降低套餐，前台挽留无效，用户坚持降套，要求我方在线取消网龄计划合约一
当前套餐名称:畅越冰激凌5G套餐69元
新套餐名称（转入套餐名称）:未明确说明想变更的套餐名称
是合约期内（含靓号）:是
备注:用户要求尽快处理！</t>
  </si>
  <si>
    <t>套餐变更-未到厅：多次联系用户未接，无法知晓用户需转资套餐名称，故未操作业务，如有疑问可在工作时间（08:30-12:00；14:00-17:30）联系07176921001、13032700872宜昌客服。如用户咨询，请前台10010话务中心代为解释，谢谢</t>
  </si>
  <si>
    <t>BL202310071719111618</t>
  </si>
  <si>
    <t>13277255793</t>
  </si>
  <si>
    <t>许培</t>
  </si>
  <si>
    <t>2023-10-09 09:10:07</t>
  </si>
  <si>
    <t xml:space="preserve">判断省分:湖北
:有意向资费
:是
:不认可：坚持要求转入有限制的套餐
:
高级模板内容：
用户诉求:用户来电要为29元套餐，表示已经去营业咨询过不给办才来电要求人工处理的，说自己没有同意过办理现在的套餐，也没有绑定过宽带，要求降套
当前套餐名称: 畅越冰激凌5G套餐159元
新套餐名称（转入套餐名称）:福多多29元（湖北） 91294084
是合约期内（含靓号）:是
备注:有宽带合约</t>
  </si>
  <si>
    <t>套餐变更-未到厅：已为用户转资福多多29元（湖北），次月生效，满意</t>
  </si>
  <si>
    <t>BL202310081217281084</t>
  </si>
  <si>
    <t>15572784871</t>
  </si>
  <si>
    <t>李菊兰</t>
  </si>
  <si>
    <t>2023-10-09 09:03:52</t>
  </si>
  <si>
    <t xml:space="preserve">判断省分:湖北
:无意向资费
node_104:
node_102:
:降套
:消费过高
:挽留后，用户依旧要求降套
:资费对比
:挽留失败
:
node_106:
:无合约/无靓号
:
高级模板内容：
用户诉求:用户来电要求变更套餐，前台已按预处理解释，用户不认可，坚持要求变更套餐，请后台协助处理，谢谢
当前套餐名称:畅越冰激凌5G套餐89元
新套餐名称（转入套餐名称）:（湖北）39元福多多卡
是合约期内（含靓号）:否</t>
  </si>
  <si>
    <t>套餐变更-未到厅：用户要求转资39元福多多卡套餐，挽留无效（降套的）已办理，次月生效,用户满意。</t>
  </si>
  <si>
    <t>BL202310080935490815</t>
  </si>
  <si>
    <t>18671768389</t>
  </si>
  <si>
    <t>邓帮勇</t>
  </si>
  <si>
    <t>2023-10-09 09:04:05</t>
  </si>
  <si>
    <t xml:space="preserve">判断省分:湖北
:无意向资费
node_104:
node_102:
:降套
:消费过高
:挽留后，用户依旧要求降套
:资费对比
:挽留失败
:
node_106:
:有合约/有靓号
:
高级模板内容：
用户诉求:降套，挽留失败
当前套餐名称:畅越冰激凌5G套餐159元
新套餐名称（转入套餐名称）:福多多卡59元
是合约期内（含靓号）:是
备注:用户称，流量太少了，不够使用，挽留失败，强烈要求为其更改低套餐，为其推荐了福多多卡59元，用户有意向更改，但没有明确是否更改该套餐，一直说要改低套餐，请再次回复确认，请处理</t>
  </si>
  <si>
    <t>套餐变更-未到厅：用户要求转资畅越冰激凌5G套餐59元套餐，挽留无效（降套的）已办理，次月生效,用户满意</t>
  </si>
  <si>
    <t>BL202310081204460884</t>
  </si>
  <si>
    <t>16607203816</t>
  </si>
  <si>
    <t>2023-10-09 10:40:17</t>
  </si>
  <si>
    <t xml:space="preserve">【2022年上工信部测评重保用户】判断省分:湖北
:有意向资费
:是
:不认可：坚持要求转入有限制的套餐
:
高级模板内容：
用户诉求:要求降套
当前套餐名称: 畅越冰激凌5G套餐99元
新套餐名称（转入套餐名称）: 畅越冰激凌5G套餐79元
是合约期内（含靓号）:否</t>
  </si>
  <si>
    <t>套餐变更-未到厅：用户要求转资畅越冰激凌5G套餐79元，挽留无效（降套的）已办理，次月生效,用户满意。</t>
  </si>
  <si>
    <t>BL202310081410430192</t>
  </si>
  <si>
    <t>15572701128</t>
  </si>
  <si>
    <t>罗国红</t>
  </si>
  <si>
    <t>2023-10-09 16:58:34</t>
  </si>
  <si>
    <t xml:space="preserve">判断省分:湖北
:有意向资费
:是
:不认可：坚持要求转入有限制的套餐
:
高级模板内容：
用户诉求:用户反映需要变更套餐
当前套餐名称: 畅爽冰激凌5G套餐239元（基础版）
新套餐名称（转入套餐名称）:福多多29元（湖北）
是合约期内（含靓号）:是</t>
  </si>
  <si>
    <t>套餐变更-未到厅：用户要求转资福多多29元套餐，多次致电未接，无法核实转资情况，已短信告知如您后期使用有任何疑问，可于工作时间（08：30-17：30）致电宜昌联通07176921001或13032700872</t>
  </si>
  <si>
    <t>BL202310081916050310</t>
  </si>
  <si>
    <t>13227252988</t>
  </si>
  <si>
    <t>汪家珍</t>
  </si>
  <si>
    <t>2023-10-09 14:12:13</t>
  </si>
  <si>
    <t xml:space="preserve">判断省分:湖北
:有意向资费
:是
:不认可：坚持要求转入有限制的套餐
:
高级模板内容：
用户诉求:客户来电称对于目前套餐中绑定99元及以上产品享受套餐月费5折优惠，次月生效，有效期24个月	不认可，想要降低套餐
当前套餐名称: 畅爽冰激凌5G套餐129元
新套餐名称（转入套餐名称）:福多多29元（湖北）
是合约期内（含靓号）:是
备注:客户来电称对于目前套餐中绑定99元及以上产品享受套餐月费5折优惠，次月生效，有效期24个月	不认可，并不知情该协议有两年时间，想要降低套餐，烦请协助处理</t>
  </si>
  <si>
    <t>套餐变更-未到厅：用户要求转资福多多29元套餐，挽留无效（降套的）已办理，次月生效,用户满意。</t>
  </si>
  <si>
    <t>BL202310071500201906</t>
  </si>
  <si>
    <t>13040988959</t>
  </si>
  <si>
    <t>屈燕</t>
  </si>
  <si>
    <t>2023-10-09 09:13:10</t>
  </si>
  <si>
    <t xml:space="preserve">22年Q3Q4重点客户判断省分:湖北
:有意向资费
:是
:不认可：坚持要求转入有限制的套餐
:
高级模板内容：
用户诉求:更改套餐
当前套餐名称: 幸福家家乐59元套餐
新套餐名称（转入套餐名称）:福多多卡29元
是合约期内（含靓号）:否</t>
  </si>
  <si>
    <t>BL202310081540492002</t>
  </si>
  <si>
    <t>18671700539</t>
  </si>
  <si>
    <t>朱宇航</t>
  </si>
  <si>
    <t>2023-10-09 17:01:33</t>
  </si>
  <si>
    <t xml:space="preserve">判断省分:湖北
:有意向资费
:是
:不认可：坚持要求转入有限制的套餐
:
高级模板内容：
用户诉求:变更套餐
当前套餐名称:畅越冰激凌5G套餐139元
新套餐名称（转入套餐名称）:更改回之前的套餐腾讯王卡-59元5G版超级会员（白金版）-次月生效
是合约期内（含靓号）:是
备注:挽留无效，直接咨询投诉电话</t>
  </si>
  <si>
    <t>套餐变更-未到厅：转资29元大王卡套餐，用户要求仅转资不办理流量包，已为用户转资次月生效，满意</t>
  </si>
  <si>
    <t>BL202310090923450256</t>
  </si>
  <si>
    <t>18671601170</t>
  </si>
  <si>
    <t>杨嶷</t>
  </si>
  <si>
    <t>2023-10-09 16:56:52</t>
  </si>
  <si>
    <t xml:space="preserve">判断省分:湖北
:有意向资费
:是
:不认可：坚持要求转入有限制的套餐
:
高级模板内容：
用户诉求:用户表示自己的客户经理没有更改的权限，只能客服热线协助，现在要求登记变更套餐
当前套餐名称:畅爽冰激凌5G套餐199元（基础版）
新套餐名称（转入套餐名称）:腾讯天王卡3.0（91292699）
是合约期内（含靓号）:是
备注:请处理谢谢</t>
  </si>
  <si>
    <t>业务办理-未到厅：核实无腾讯天王卡3.0套餐，已向用户解释，用户表示自己联系刘经理转资，无需我部处理，满意</t>
  </si>
  <si>
    <t>TS202310091212302470</t>
  </si>
  <si>
    <t>15587977162</t>
  </si>
  <si>
    <t>张强</t>
  </si>
  <si>
    <t>2023-10-09 14:35:50</t>
  </si>
  <si>
    <t xml:space="preserve">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</si>
  <si>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TS202310090733011465</t>
  </si>
  <si>
    <t>18657428169</t>
  </si>
  <si>
    <t>王钰兰</t>
  </si>
  <si>
    <t>南方一中心&gt;&gt;北京电发&gt;&gt;电发新人班&gt;&gt;电发新人4班</t>
  </si>
  <si>
    <t>2023-10-09 09:20:31</t>
  </si>
  <si>
    <t>18657428169命中精准预判服务场景:[65岁以上老人] 
判断省份:浙江
:移网无法上网
node_314:
获取历史工单:有历史工单
:不存在在途工单
是否订购守护宝:否
移网一键诊断:下一步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限速.10.查询用户终端蜂窝网络状态：开启.:诊断无异常/对解释不认可
:下一步
用户关系查询:
:属于
:在省外
:能
:能/不清楚
:在区域12省内（除浙江）
:1、受理流水号：;2、受理号码：18657428169;3、主叫号码：18657428169;4、被叫号码：;5、客户姓名：王钰兰;6、客户级别：四星忠诚用户;7、用户归属地：宜昌市; 8、受理员工工号：hubXN213937;9、手机厂商：;10、投诉渠道：10010客服热线;11、投诉打点范围：0.2千米;12、投诉地址：宜昌市-西陵区:东山开发区【西陵区】;13、网格ID：191226;14、网格名称：YC_A_湖北省宜昌市西陵区青岛路-珠海路交叉口附近网格_191226;15、经度：111.314975;16、纬度：30.706602;17、用户现象：信号差;18、答复口径：您好！关于您所反映的网络问题，是由于您所在位置离基站较远或建筑密集阻挡信号导致，。;19、网络类型：4G;20、投诉现象最近发生时间：当天;21、语音通话或数据上网：数据;22、室内或室外：室内外;23、手机信号强弱：无信号;24、用户周边使用情况：全部发生;25、主工单流水号：hub169680774700345926;26、语音业务类型：;27、数据业务类型：无法上网;28、用户是否接受解释：否;29、公告类型：网络信息;30、基站ID：117.705032;31、基站名称：117.705032;32、其它地方是否正常使用：是;33、之前是否可以正常使用：是;用户反映完全无法上网，之前限速过后只是网速慢一点，要求核查并处理谢谢！</t>
  </si>
  <si>
    <t>TS202310082104470089</t>
  </si>
  <si>
    <t>2023-10-09 09:11:30</t>
  </si>
  <si>
    <t>判断省分:湖北
:湖北省内手机不能接
获取入参:
判断是否开通骚扰拦截:获取历史工单:有历史工单
:不存在
:下一步
移网一键诊断结果:1.用户状态是否正常：开通.2.2345G终端支持情况：数据为空.3.查询是否设置了无条件呼叫转移：开通.4.查询是否开通呼入限制：未开通.5.查询是否开通呼叫限制：CBSS未开通,核心网开通.6.用户是否开通VoLTE：CBSS侧开通，核心网未开通.7.用户终端是否支持VoLTE：数据为空.8.近期缴费开机记录情况：无缴费开机.9.是否存在群障：不存在.10.VoLTE开关是否打开：.:诊断无异常/解释不认可
:否
:不认可
:下一步
node_94:
:不符合办理条件
:某个位置
:1、受理流水号：;2、受理号码：18694084702;3、主叫号码：18694084702;4、被叫号码：;5、客户姓名：熊经纬;6、客户级别：四星忠诚用户;7、用户归属地：宜昌市; 8、受理员工工号：hubXN23ZH2685;9、手机厂商：;10、投诉渠道：10010客服热线;11、投诉打点范围：0.5千米;12、投诉地址：宜昌市-秭归县:林凤发艺(长宁大道店)【茅坪镇新县城长宁大道24号劳动局门面】;13、网格ID：191016;14、网格名称：YC_A_湖北省宜昌市秭归县长宁大道-平湖三路交叉口附近网格_191016;15、经度：110.970086;16、纬度：30.827313;17、用户现象：未发现网络问题;18、答复口径：您提供的位置周围基站暂时没有发现异常，建议您先进行换机换卡测试并留意观察。;19、网络类型：4G;20、投诉现象最近发生时间：3天以内;21、语音通话或数据上网：语音;22、室内或室外：室内外;23、手机信号强弱：满格;24、用户周边使用情况：不清楚;25、主工单流水号：hub169677006513460183;26、语音业务类型：单通,无法主被叫;27、数据业务类型：;28、用户是否接受解释：否;29、公告类型：;30、基站ID：117.110749;31、基站名称：117.110749;32、其它地方是否正常使用：是;33、之前是否可以正常使用：是;</t>
  </si>
  <si>
    <t>TS202310061411492043</t>
  </si>
  <si>
    <t>15587972151</t>
  </si>
  <si>
    <t>刘岩锋</t>
  </si>
  <si>
    <t>校园、厂区、部队营区、医院等（注1）</t>
  </si>
  <si>
    <t>2023-10-09 09:21:12</t>
  </si>
  <si>
    <t>高级模板内容：
投诉问题描述:用户无法领取会员权益
操作渠道:手机二维码
参加活动（套餐）名称:沃派校园融合9元移网成员套餐
页面提示:无领取资格
用户要求:用户来电称办卡时有0元百宝箱权益12个月立即生效-湖北，本月无法领取，请后台核实后回电。联系电话：15052052560/15587972151</t>
  </si>
  <si>
    <t>15052052560/15587972151用户2张联通卡，1张正常使用，信号覆盖正常，周边基站无故障，用户为学校学生，已多次联系，用户表示1张卡恢复，为另一张卡业务问题，烦请更改路径核实处理！</t>
  </si>
  <si>
    <t>TS202310081036412191</t>
  </si>
  <si>
    <t>13197326515</t>
  </si>
  <si>
    <t>苏萌</t>
  </si>
  <si>
    <t>2023-10-09 17:04:13</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</si>
  <si>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:1、受理流水号：;2、受理号码：13197326515;3、主叫号码：13197326515;4、被叫号码：;5、客户姓名：苏萌;6、客户级别：三星忠诚用户;7、用户归属地：宜昌市; 8、受理员工工号：hubXN215910;9、手机厂商：;10、投诉渠道：10010客服热线;11、投诉打点范围：0.5千米;12、投诉地址：宜昌市-西陵区:宜化·巴黎香颂【城东大道与东风路交汇处】  地下负2层;13、网格ID：191196;14、网格名称：YC_A_湖北省宜昌市伍家岗区网格_191196;15、经度：111.321110;16、纬度：30.685411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23、手机信号强弱：无信号;24、用户周边使用情况：全部发生;25、主工单流水号：hub169673244538220602;26、语音业务类型：无法主被叫;27、数据业务类型：无法上网;28、用户是否接受解释：否;29、公告类型：网络信息;30、基站ID：117.1005420;31、基站名称：117.100542;32、其它地方是否正常使用：否;33、之前是否可以正常使用：否</t>
  </si>
  <si>
    <t>经核实，用户投诉点信号覆盖正常，周边基站无故障，其他联通用户正常使用，烦请更改路径协助处理</t>
  </si>
  <si>
    <t>TS202310071400191689</t>
  </si>
  <si>
    <t>18507200249</t>
  </si>
  <si>
    <t>卞周华</t>
  </si>
  <si>
    <t>2023-10-09 10:15:36</t>
  </si>
  <si>
    <t>判断省分:湖北
:湖北用户漫游外省无法拨打或接听
获取入参:
查询历史工单:无历史工单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:1、受理流水号：;2、受理号码：18507200249;3、主叫号码：18507200249;4、被叫号码：;5、客户姓名：卞周华;6、客户级别：无级别;7、用户归属地：宜昌市; 8、受理员工工号：hubXN2205125;9、手机厂商：;10、投诉渠道：10010客服热线;11、投诉打点范围：0.5千米;12、投诉地址：宜昌市-五峰土家族自治县:湖北省宜昌市五峰土家族自治县渔洋关镇【】五峰县3板桥村9组;13、网格ID：;14、网格名称：;15、经度：110.984505;16、纬度：30.076814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外;23、手机信号强弱：一至两格不稳定;24、用户周边使用情况：全部发生;25、主工单流水号：hub169665812048567479;26、语音业务类型：无法主被叫;27、数据业务类型：;28、用户是否接受解释：否;29、公告类型：网络信息;30、基站ID：117.1006387;31、基站名称：117.1006387;32、其它地方是否正常使用：是;33、之前是否可以正常使用：是;
用户坚持要求上门处理，已按预处理解释，第二联系电话18271383045</t>
  </si>
  <si>
    <t>联系用户待信号放大器到货后安装，处理人 陈益满 联系电话 18671733750</t>
  </si>
  <si>
    <t>TS202310071913300500</t>
  </si>
  <si>
    <t>15571750013</t>
  </si>
  <si>
    <t>胡娇娇</t>
  </si>
  <si>
    <t>2023-10-09 10:20:47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</si>
  <si>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:1、受理流水号：;2、受理号码：15571750013;3、主叫号码：15571750013;4、被叫号码：;5、客户姓名：胡娇娇;6、客户级别：一星忠诚用户;7、用户归属地：宜昌市; 8、受理员工工号：hubXN23ZH5431;9、手机厂商：;10、投诉渠道：10010客服热线;11、投诉打点范围：0.5千米;12、投诉地址：宜昌市-枝江市:金湖柳苑【南岗路与迎宾大道交叉口北220米】;13、网格ID：190952;14、网格名称：YC_A_湖北省宜昌市枝江市深圳路-迎宾大道交叉口附近网格_190952;15、经度：111.730610;16、纬度：30.430299;17、用户现象：未发现网络问题;18、答复口径：您提供的位置周围基站暂时没有发现异常，建议您先进行换机换卡测试并留意观察。;19、网络类型：5G;20、投诉现象最近发生时间：一周以上;21、语音通话或数据上网：语音;22、室内或室外：室外;23、手机信号强弱：一至两格不稳定;24、用户周边使用情况：个别发生;25、主工单流水号：hub169667692689749691;26、语音业务类型：无法主被叫;27、数据业务类型：;28、用户是否接受解释：否;29、公告类型：;30、基站ID：;31、基站名称：;32、其它地方是否正常使用：是;33、之前是否可以正常使用：是;</t>
  </si>
  <si>
    <t>联系用户近期现场测试，处理人 陈益满 联系电话 18671733750</t>
  </si>
  <si>
    <t>TS202310071608240559</t>
  </si>
  <si>
    <t>2023-10-09 10:15:28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</si>
  <si>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:符合办理条件
当月是否清卡重用:是
:在湖北
:不能
:网络无异常
:1、受理流水号：;2、受理号码：13032704389;3、主叫号码：13032704389;4、被叫号码：;5、客户姓名：罗霄;6、客户级别：四星忠诚用户;7、用户归属地：宜昌市; 8、受理员工工号：hubXN23TF1728;9、手机厂商：;10、投诉渠道：10010客服热线;11、投诉打点范围：0.5千米;12、投诉地址：宜昌市-西陵区:三峡云计算大厦【发展大道57-6号高新区管委会旁】;13、网格ID：191146;14、网格名称：YC_A_湖北省宜昌市西陵区发展大道-北海路交叉口附近网格_191146;15、经度：111.328238;16、纬度：30.725321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169666564578170051;26、语音业务类型：杂音,回音,无法主被叫;27、数据业务类型：无法上网;28、用户是否接受解释：否;29、公告类型：网络信息;30、基站ID：;31、基站名称：;32、其它地方是否正常使用：是;33、之前是否可以正常使用：是;</t>
  </si>
  <si>
    <t>TS202310091418380564</t>
  </si>
  <si>
    <t>3G业务</t>
  </si>
  <si>
    <t>2023-10-09 16:36:14</t>
  </si>
  <si>
    <t xml:space="preserve">集团 您好，
该客户未配置4G模板，仅支持2G、3G，烦请协助确认所投诉地点的2G、3G覆盖，谢谢。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无需回复用户，请将处理结果直接反馈至国漫中心，请协助处理，谢谢
此为国际漫游平台的投诉，请优先处理</t>
  </si>
  <si>
    <t>网络质量：湖北省宜昌市兴山县樽子乡紫龙山昭君原野AA。经网络部核查该区域属网络信号为正常，致电号码属空号，已短信答复如需办理可联系我部，如有疑问可在工作时间（08:30-12:00；14:00 -17:30 ）联系07176921001、13032700872宜昌客服。如用户咨询，请前台 10010话务 中心代为解释，谢谢</t>
  </si>
  <si>
    <t>TS202310081327051561</t>
  </si>
  <si>
    <t>15572742163</t>
  </si>
  <si>
    <t>李璐丹</t>
  </si>
  <si>
    <t>2023-10-09 11:25:07</t>
  </si>
  <si>
    <t>主办单位：湖北
客户类别：首次投诉
10010是否打通：否
是否二次致电10015：是
是否联系：否
升级倾向：
号码归属省：湖北
SVIP等级：
1. 问题类型:;
2. 投诉类型:办理争议;
3. 营业厅地址:;
4. 位置信息:;
5. 位置发生地:;
6. 投诉内容:客服不回一直人工服务一直不回答我的问题
8. 办理业务的名称:拨号
8. 无法办理的渠道:10010客服热线</t>
  </si>
  <si>
    <t>网络质量①客户基本信息：业务号码：15572700727、客户姓名：夏平原、套餐情况：幸福家家乐19元套餐； 客户反映取消业务的问题。
②首次联系客户时间： 2023-10-08 13:59:28； 
③投诉核查处理情况：收到贵部转办后，我司立即组织调查 。经核实，经核实因客户入网未开通VoLTE导致，现已联系客户解释，客户已恢复通话，客户满意。
④答复客户时间及客户满意度评价相关信息：我司于2023-10-08 13:59:28联系客户解释说明，客户认可满意。回单人：王宜艳
⑤投诉核查关联材料：无</t>
  </si>
  <si>
    <t>ZX202310081717492265</t>
  </si>
  <si>
    <t>2023-10-09 10:05:47</t>
  </si>
  <si>
    <t>用户表示自己来电显示是开着的 半年前突然没了 前期有反馈 一直没有得到处理 加急  详见：ZX202310071845511649  用户要求重新回电处理，前台已解释，用户不认可</t>
  </si>
  <si>
    <t>TS202310090158501311</t>
  </si>
  <si>
    <t>投诉工单（2021版）&gt;&gt;移网&gt;&gt;【产品及计费使用】计交费及发票&gt;&gt;突发故障--交费不开机</t>
  </si>
  <si>
    <t>13277257790</t>
  </si>
  <si>
    <t>王伊水</t>
  </si>
  <si>
    <t>2023-10-09 14:25:12</t>
  </si>
  <si>
    <t xml:space="preserve">
高级模板内容：
投诉问题描述:用户充值话费但是一直显示欠费停机
缴费号码:13277257790
缴费金额:10
交费到账时间:2023-10-09 01:58:04
交费渠道:微信公众号
系统是否提示交费到账未竣工:是 
用户要求:用户态度强烈，现在马上要用手机打电话，请尽快处理，谢谢</t>
  </si>
  <si>
    <t>TS202310081557140627</t>
  </si>
  <si>
    <t>16671727326</t>
  </si>
  <si>
    <t>陶丽丽</t>
  </si>
  <si>
    <t>2023-10-09 11:50:08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</si>
  <si>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投诉问题描述:用户来电对2023010产生的60元上网费不认可，称自己一直在宜昌远安县使用，为什么就产生了费用？解释不认可，请协助处理，谢谢
是否剩余小区优惠:是
实际使用地:湖北宜昌远安县
是否在优惠范围:是
涉及金额:60
是否已解释可能超出优惠范围:是
涉及时间范围:2023-10-01～2023-10-08
用户要求:要求我方退费并核实什么原因导致的。谢谢</t>
  </si>
  <si>
    <t>系统支撑：经核实因系统支撑不到位，导致客户流量无法使用，现申请减免本月流量费用60元，24小时到账，此费用不可打印发票，另申请补赠0元10G流量包，当月有效，客户满意</t>
  </si>
  <si>
    <t>TS202310091440481237</t>
  </si>
  <si>
    <t>15549308732</t>
  </si>
  <si>
    <t>刘增义</t>
  </si>
  <si>
    <t>2023-10-09 16:45:51</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</si>
  <si>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投诉问题描述:用户没要到过香港，按照预处理解释不认可，对出境漫游费用不认可，要求退费
业争议务名称:国际漫游费用
争议时间:2023-10-09
争议金额:5
前台结算内容:5
用户要求:要求退费</t>
  </si>
  <si>
    <t>系统支撑：用户反映在深圳爬南山接触了香港基站信号产生出镜漫游费，考虑用户使用感知，已为用户申请减免本月费用5元，24小时内赠费到账，不可打印发票，满意</t>
  </si>
  <si>
    <t>BL202310081026571703</t>
  </si>
  <si>
    <t>13047152293</t>
  </si>
  <si>
    <t>柳董银</t>
  </si>
  <si>
    <t>2023-10-09 09:06:23</t>
  </si>
  <si>
    <t>用户反映以前有充值50送50元的活动，在线解释已无此活动不认可，且用户不认可去咨询营业厅咨询，故寄单。</t>
  </si>
  <si>
    <t>系统支撑：因系统支撑不到位导致赠费未到账，经核实，客户交费充值未赠费，已联系客户解释说明，考虑客户感知，已为客户办理 预存话费享50元话费优惠活动，客户满意。</t>
  </si>
  <si>
    <t>TS202310091514432214</t>
  </si>
  <si>
    <t>15572780512</t>
  </si>
  <si>
    <t>2023-10-09 16:02:36</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</si>
  <si>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用户来电取消宽带，携转用户，请协助处理。</t>
  </si>
  <si>
    <t>BL202310081018481564</t>
  </si>
  <si>
    <t>18671444694</t>
  </si>
  <si>
    <t>严黎明</t>
  </si>
  <si>
    <t>2023-10-09 09:46:33</t>
  </si>
  <si>
    <t>用户来电要求在线办理携号转网，称自己之前9月14/15号左右已经去营业厅办理了主副卡解绑，但现在还是无法转出，要求办理</t>
  </si>
  <si>
    <t>携号转网（伍家）：主副卡，已为用户拆分，用户可自行获取携转码携出，满意  等工单</t>
  </si>
  <si>
    <t>BL202310081618260166</t>
  </si>
  <si>
    <t>18271331643</t>
  </si>
  <si>
    <t>甘发娟</t>
  </si>
  <si>
    <t>2023-10-09 14:11:27</t>
  </si>
  <si>
    <t>用户反馈要求携号转出，套餐内的合约自己并不知情就自动续订了，表示不接受该合约的违约金，要求为其取消并且办理携号转出，烦请协助谢谢！</t>
  </si>
  <si>
    <t>携号转网（伍家营服中心）:用户要求取消套餐折扣问题，挽留无效，已按用户要求取消活约和实装宽带，校验无其他限制，满意。</t>
  </si>
  <si>
    <t>TS202310071924230714</t>
  </si>
  <si>
    <t>18571012398</t>
  </si>
  <si>
    <t>郑祖宏</t>
  </si>
  <si>
    <t>2023-10-09 13:16:38</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</si>
  <si>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202305月增值业务费:增值业务-联通邮箱套餐专享版0
202306月增值业务费:增值业务-联通邮箱套餐专享版0
202307月增值业务费:增值业务-联通邮箱套餐专享版0
202308月增值业务费:增值业务-联通邮箱套餐专享版0
202309月增值业务费:增值业务-联通邮箱套餐专享版0;点对点短信0.1
争议金额:300.00
需要退订业务:否</t>
  </si>
  <si>
    <t>增值业务①客户投诉产生的原因：客户反映取消业务办理携号转网问题
②客户投诉问题核查情况及解决方案：收到贵部转办后，我司立即组织调查。经核实，客户反映TV增值业务扣费，核实为用户通过电视遥控器订购，多啦看书2400036301，订购时间23.9月，,29元/月，扣费58元，乐笑居家2400062105,25元/月，23.4月订购，扣费175元，合计扣费233元，已为用户取消屏蔽，并申请减免233元，24小时内赠费到账，不可打印发票，满意。
③客户问题满意度：我司于2023-10-08  24:42:10联系客户满意。
④回单人:程李晶；联系电话：07176921001</t>
  </si>
  <si>
    <t>BL202310081436370706</t>
  </si>
  <si>
    <t>13032712535</t>
  </si>
  <si>
    <t>罗文化</t>
  </si>
  <si>
    <t>2023-10-09 09:20:58</t>
  </si>
  <si>
    <t xml:space="preserve">
高级模板内容：
需区域二线受理的业务:用户无法提供验证码
用户需办理业务名称:	 哔哩哔哩15G流量加会员月包/联通PLUS黄金会员月卡12个月轻合约优惠19元/月（促销-首月2.9元）（立即生效）
业务办理类型:取消
业务生效时间:次月生效
是否已按规范验证用户信息:无需验证</t>
  </si>
  <si>
    <t>BL202310091255591573</t>
  </si>
  <si>
    <t>2023-10-09 17:59:38</t>
  </si>
  <si>
    <t xml:space="preserve">
高级模板内容：
需区域二线受理的业务:用户无法提供验证码
用户需办理业务名称:5G特惠加油包19元10GB（新
业务办理类型:开通
业务生效时间:立即生效
是否已按规范验证用户信息:无需验证
备注（如开通流量包、语音包请备注清楚当月有效/长期有效）:用户只开通一个月    下个月不需要</t>
  </si>
  <si>
    <t>TS202310091116190882</t>
  </si>
  <si>
    <t>2023-10-09 16:33:11</t>
  </si>
  <si>
    <t xml:space="preserve">判断省分:湖北
:失败
node_42:
:无合约/简单合约
:其他套餐
:本地
:不认可
:
高级模板内容：
投诉问题描述:用户来电要求取消 沃小号 关系
办理渠道:其他:10010
无法办理原因:前台无权限
用户要求:用户要去在12点钟以前进行取消 沃小号关系</t>
  </si>
  <si>
    <t>BL202310090811121973</t>
  </si>
  <si>
    <t>13040957862</t>
  </si>
  <si>
    <t>王明金</t>
  </si>
  <si>
    <t>2023-10-09 09:09:11</t>
  </si>
  <si>
    <t xml:space="preserve">
高级模板内容：
需区域二线受理的业务:用户无法提供验证码
用户需办理业务名称:AR彩铃酷趣会员5G加油包（湖北）
业务办理类型:取消
业务生效时间:次月生效
是否已按规范验证用户信息:是</t>
  </si>
  <si>
    <t>BL202310082002250855</t>
  </si>
  <si>
    <t>16671747706</t>
  </si>
  <si>
    <t>喻柏翠</t>
  </si>
  <si>
    <t>2023-10-09 09:09:14</t>
  </si>
  <si>
    <t xml:space="preserve">
高级模板内容：
需区域二线受理的业务:用户无法提供验证码
用户需办理业务名称:乐铃漏话提醒包（次月生效）-湖北-3元  尊享权益包（白银版）次月生效   5G会员权益包（次月生效）-联通助理漏话提醒
业务办理类型:取消
业务生效时间:次月生效
是否已按规范验证用户信息:是
备注（如开通流量包、语音包请备注清楚当月有效/长期有效）:月底失效</t>
  </si>
  <si>
    <t>BL202310090834502142</t>
  </si>
  <si>
    <t>13135812906</t>
  </si>
  <si>
    <t>陈华</t>
  </si>
  <si>
    <t>2023-10-09 09:20:51</t>
  </si>
  <si>
    <t xml:space="preserve">
高级模板内容：
需区域二线受理的业务:用户无法提供验证码
用户需办理业务名称:取消联通助理-智能应答5元（次月生效   取消视频彩铃精选会员
业务办理类型:取消
业务生效时间:立即生效
是否已按规范验证用户信息:是</t>
  </si>
  <si>
    <t>BL202310082157411653</t>
  </si>
  <si>
    <t>13177051060</t>
  </si>
  <si>
    <t>徐德里</t>
  </si>
  <si>
    <t>2023-10-09 09:45:31</t>
  </si>
  <si>
    <t>BL202310081657240816</t>
  </si>
  <si>
    <t>15671063507</t>
  </si>
  <si>
    <t>朱应东</t>
  </si>
  <si>
    <t>2023-10-09 09:17:42</t>
  </si>
  <si>
    <t xml:space="preserve">
高级模板内容：
需区域二线受理的业务:用户无法提供验证码
用户需办理业务名称:炫彩通信助理包体验版-立即生效（湖北） 、 (湖北)国内流量月包5元包500MB 
业务办理类型:取消
业务生效时间:次月生效
是否已按规范验证用户信息:无需验证</t>
  </si>
  <si>
    <t>BL202310091507511395</t>
  </si>
  <si>
    <t>13227262934</t>
  </si>
  <si>
    <t>2023-10-09 17:25:54</t>
  </si>
  <si>
    <t xml:space="preserve">
高级模板内容：
需区域二线受理的业务:用户无法提供验证码
用户需办理业务名称:炫彩通信助理包体验版-立即生效、通讯无忧包(3元/月）
业务办理类型:取消
业务生效时间:立即生效
是否已按规范验证用户信息:无需验证</t>
  </si>
  <si>
    <t>BL202310091048191795</t>
  </si>
  <si>
    <t>办理工单（2021版）&gt;&gt;业务功能&gt;&gt;短信功能开通</t>
  </si>
  <si>
    <t>13040990745</t>
  </si>
  <si>
    <t>叶军红</t>
  </si>
  <si>
    <t>2023-10-09 10:55:17</t>
  </si>
  <si>
    <t xml:space="preserve">用户来电:开通短信收发功能
用户状态、余额:正常
判断地市、套餐:其他省分地市
进行服务密码验证:验证成功
为用户办理:办理失败
:在线无法为客户开通短信收发功能 多次引导用户前往营业厅 用户不愿意 已验证身份信息成功 烦请后台协助处理谢谢1 </t>
  </si>
  <si>
    <t>BL202310091036271576</t>
  </si>
  <si>
    <t>13197345996</t>
  </si>
  <si>
    <t>江朝圣</t>
  </si>
  <si>
    <t>2023-10-09 14:17:57</t>
  </si>
  <si>
    <t>13197345996命中精准预判服务场景:[65岁以上老人] 
用户来电:关闭上网功能
判断省分:甘肃、湖北
解释无法关闭，建议用户关闭手机蜂窝数据网络即可:不认可
:
用户要求关闭上网功能，</t>
  </si>
  <si>
    <t>BL202310090126101815</t>
  </si>
  <si>
    <t>15671077095</t>
  </si>
  <si>
    <t>孟思浩</t>
  </si>
  <si>
    <t>2023-10-09 09:13:53</t>
  </si>
  <si>
    <t>用户要求取消畅想彩铃10元包月。提示有在途订单，请后台协助处理</t>
  </si>
  <si>
    <t>BL202310081925330422</t>
  </si>
  <si>
    <t>15671049019</t>
  </si>
  <si>
    <t>郭娥</t>
  </si>
  <si>
    <t>2023-10-09 09:50:17</t>
  </si>
  <si>
    <r>
      <rPr>
        <sz val="11"/>
        <rFont val="宋体"/>
        <charset val="0"/>
      </rPr>
      <t>用户来电:关闭上网功能
判断省分:甘肃、湖北
解释无法关闭，建议用户关闭手机蜂窝数据网络即可:不认可
:用户来电反映要求关闭;</t>
    </r>
    <r>
      <rPr>
        <sz val="11"/>
        <rFont val="Arial"/>
        <charset val="0"/>
      </rPr>
      <t xml:space="preserve">	</t>
    </r>
    <r>
      <rPr>
        <sz val="11"/>
        <rFont val="宋体"/>
        <charset val="0"/>
      </rPr>
      <t>15671062440.与</t>
    </r>
    <r>
      <rPr>
        <sz val="11"/>
        <rFont val="Arial"/>
        <charset val="0"/>
      </rPr>
      <t xml:space="preserve">	</t>
    </r>
    <r>
      <rPr>
        <sz val="11"/>
        <rFont val="宋体"/>
        <charset val="0"/>
      </rPr>
      <t>15671062341的上网功能，已通过服务密码验证，烦请后台协助处理</t>
    </r>
  </si>
  <si>
    <t>BL202310081921040370</t>
  </si>
  <si>
    <t>071700376478</t>
  </si>
  <si>
    <t>2023-10-09 11:17:27</t>
  </si>
  <si>
    <t>071700376478命中精准预判服务场景:[65岁以上老人] 
用户来电要求取消提速至1000M（30元）（湖北）并回复</t>
  </si>
  <si>
    <t>BL202310081826052173</t>
  </si>
  <si>
    <t>15571755990</t>
  </si>
  <si>
    <t>龙玉海</t>
  </si>
  <si>
    <t>2023-10-09 09:23:09</t>
  </si>
  <si>
    <t>用户来电:关闭上网功能
判断省分:甘肃、湖北
解释无法关闭，建议用户关闭手机蜂窝数据网络即可:不认可
:
用户来电要求关闭15571755990号码上网功能，解释无效。</t>
  </si>
  <si>
    <t>TS202310071706432398</t>
  </si>
  <si>
    <t>13264902011</t>
  </si>
  <si>
    <t>陈思哲</t>
  </si>
  <si>
    <t>2023-10-09 13:34:48</t>
  </si>
  <si>
    <t>主办单位：湖北
客户类别：首次投诉
10010是否打通：否
是否二次致电10015：是
是否联系：否
升级倾向：
号码归属省：湖北
SVIP等级：
1. 问题类型:;
2. 投诉类型:其他问题;
3. 营业厅地址:;
4. 位置信息:;
5. 位置发生地:;
6. 投诉内容:我在网上下的是其他的套餐卡，没有下过这个套餐，为什么要给我发这个卡，湖北联通盗用我信息办其他套餐，现在要求退费100元销户。</t>
  </si>
  <si>
    <t>①客户基本资料：业务号码13264902011、客户姓名 陈思哲、套餐情况 小天卡-2023；
②首次联系客户时间：2023-10-08 11:51:00
③投诉核查处理情况：收到贵部转办，我司立即组织核查，经核实，客户要求注销小天卡，已按客户要求要求注销，并登记1周内退还充值费用100元至客户微信
④答复客户时间及客户满意度评价：根据上述核实情况，我司于2023-10-08 11:51:00
联系客户满意，回单人：张婷、联系方式：07176921001
⑤投诉核查关联材料：无。</t>
  </si>
  <si>
    <t>BL202310081737461484</t>
  </si>
  <si>
    <t>18674204017</t>
  </si>
  <si>
    <t>孙家珍</t>
  </si>
  <si>
    <t>2023-10-09 09:14:32</t>
  </si>
  <si>
    <t xml:space="preserve">[65岁以上老人] 
高级模板内容：
需区域二线受理的业务:用户无法提供验证码
用户需办理业务名称:5G超级会员白银版立即生效
业务办理类型:取消
业务生效时间:次月生效
是否已按规范验证用户信息:无需验证
备注（如开通流量包、语音包请备注清楚当月有效/长期有效）:收不到短信验证码</t>
  </si>
  <si>
    <t>BL202310081750521673</t>
  </si>
  <si>
    <t>13032700760</t>
  </si>
  <si>
    <t>张俊云</t>
  </si>
  <si>
    <t>2023-10-09 09:37:16</t>
  </si>
  <si>
    <t xml:space="preserve">[65岁以上老人] 
高级模板内容：
需区域二线受理的业务:用户无法提供验证码
用户需办理业务名称:5G加油包19元5GB（次月生效）
业务办理类型:取消
业务生效时间:立即生效
是否已按规范验证用户信息:无需验证</t>
  </si>
  <si>
    <t>ZX202310090812101251</t>
  </si>
  <si>
    <t>13872472208</t>
  </si>
  <si>
    <t>宋方恕</t>
  </si>
  <si>
    <t>2023-10-09 16:48:19</t>
  </si>
  <si>
    <t>用户来电反映需要了解自己是不是能参加副卡免费的活动，要求我司工作人员回电介绍，麻烦后台协助处理一下</t>
  </si>
  <si>
    <t>业务办理：副卡0月租，已为用户办理，次月生效，满意</t>
  </si>
  <si>
    <t>ZX202310081420410484</t>
  </si>
  <si>
    <t>18672109228</t>
  </si>
  <si>
    <t>周文兰</t>
  </si>
  <si>
    <t>customerSign,TCSI-GJ</t>
  </si>
  <si>
    <t>2023-10-09 14:21:21</t>
  </si>
  <si>
    <t xml:space="preserve">21年省分重点用户(移动业务)判断省分:湖北
:失败
node_42:
:无合约/简单合约
:单卡/移移融合副卡套餐
获取用户证件类型::不认可
:
高级模板内容：
问题描述:协助销户自己不知道ICCID
第二联系方式:13216189228
销户原因:不想用了
用户要求:协助销户自己不知道ICCID</t>
  </si>
  <si>
    <t>业务办理：号码销户   客服部已操作办理销户，满意。</t>
  </si>
  <si>
    <t>ZX202310062045230497</t>
  </si>
  <si>
    <t>13277172668</t>
  </si>
  <si>
    <t>吴欢</t>
  </si>
  <si>
    <t>2023-10-09 09:13:50</t>
  </si>
  <si>
    <t xml:space="preserve">判断省分:湖北
:失败
node_42:
:无合约/简单合约
:单卡/移移融合副卡套餐
获取用户证件类型::不认可
:
高级模板内容：
问题描述:用户来电反馈称号码这个号码不想使用了，营业厅说归属地才能销户，人在异地要求在线销户，请后台协助处理，谢谢
第二联系方式:17672686688
销户原因:不想使用
用户要求:加急处理 ，谢谢</t>
  </si>
  <si>
    <t>业务办理：号码销户  经核实，客户号码已欠费停机，无法联系上客户，多次致电未接，已短信告知如您后期使用有任何疑问，可于工作时间（08：30-17：30）致电宜昌联通07176921001或13032700872</t>
  </si>
  <si>
    <t>ZX202310071824201526</t>
  </si>
  <si>
    <t>13085151387</t>
  </si>
  <si>
    <t>刘童林</t>
  </si>
  <si>
    <t>2023-10-09 09:06:41</t>
  </si>
  <si>
    <t xml:space="preserve">判断省分:湖北
:失败
node_42:
:无合约/简单合约
:其他套餐
:异地
:不认可/无法提供相关证件
:
高级模板内容：
问题描述:用户要求销户，不愿意去营业厅，前台解释有宽带业务，用户不认可
第二联系方式:13085151387
销户原因:不需要网不好
用户要求:要求线上销户，提到10015投诉</t>
  </si>
  <si>
    <r>
      <rPr>
        <sz val="11"/>
        <rFont val="宋体"/>
        <charset val="0"/>
      </rPr>
      <t>业务办理：号码销户，多次致电未接，无法核实具体情况，已短信告知如您后期使用有任何疑问，可于工作时间（08：30-17：30）致电宜昌联通07176921001或13032700872</t>
    </r>
    <r>
      <rPr>
        <sz val="11"/>
        <rFont val="Arial"/>
        <charset val="0"/>
      </rPr>
      <t xml:space="preserve">	</t>
    </r>
    <r>
      <rPr>
        <sz val="11"/>
        <rFont val="宋体"/>
        <charset val="0"/>
      </rPr>
      <t>。</t>
    </r>
  </si>
  <si>
    <t>ZX202310080953430602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</si>
  <si>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:用户称无法接收短信，前台已解释，用户不认可，用户要求我方尽快核实处理</t>
  </si>
  <si>
    <t>业务办理：经核实因客户号码开通限制呼入，导致无法接收短信，现已取消，我司核实短信功能正常，建议客户后期关注，客户满意。</t>
  </si>
  <si>
    <t>ZX202310071443331858</t>
  </si>
  <si>
    <t>13114450715</t>
  </si>
  <si>
    <t>张雯</t>
  </si>
  <si>
    <t>2023-10-09 09:14:55</t>
  </si>
  <si>
    <t xml:space="preserve">判断省分:湖北
:失败
node_42:
:无合约/简单合约
:单卡/移移融合副卡套餐
获取用户证件类型::不认可
:
高级模板内容：
问题描述:用户来电要求销户此卡，已挽留用户不接受称1号已经到营业厅办理销户业务了，但是一直未处理要求我司核实回电
第二联系方式:13986756079
销户原因:称是小孩使用号码的，现在不想使用了
用户要求:加急处理</t>
  </si>
  <si>
    <t>业务办理：销户，已为用户申请减免本月月租后注销号码，已赠费68元到账，不可打印发票，满意</t>
  </si>
  <si>
    <t>ZX202310090817111265</t>
  </si>
  <si>
    <t>15549376645</t>
  </si>
  <si>
    <t>2023-10-09 17:26:16</t>
  </si>
  <si>
    <t xml:space="preserve">判断省分:湖北
:失败
node_42:
:无合约/简单合约
:单卡/移移融合副卡套餐
获取用户证件类型::不认可
:
高级模板内容：
问题描述:详见：ZX202310031415020074，用户再次来电反映问题没有解决，表示自己在APP办理预约 销户，取消了两次，对此不认可，有投诉倾向，要求销户，请协助处理，谢谢
第二联系方式:无
销户原因:不用了
用户要求:详见：ZX202310031415020074，用户再次来电反映问题没有解决，表示自己在APP办理预约 销户，取消了两次，对此不认可，有投诉倾向，要求销户，请协助处理，谢谢</t>
  </si>
  <si>
    <t>业务办理：销户，已注销，满意</t>
  </si>
  <si>
    <t>ZX202310081536321243</t>
  </si>
  <si>
    <t>13227277992</t>
  </si>
  <si>
    <t>向红玉</t>
  </si>
  <si>
    <t>2023-10-09 14:05:12</t>
  </si>
  <si>
    <t xml:space="preserve">判断省分:湖北
:失败
node_42:
:无合约/简单合约
:单卡/移移融合副卡套餐
获取用户证件类型::不认可
:
高级模板内容：
问题描述:用户来电反映并没有办理号码 13227277992 要求销户 用户称不在归属地
第二联系方式:15549385554
销户原因:用户称没办理过这张号码 
用户要求:要求销户</t>
  </si>
  <si>
    <t>业务办理：销户，用户要求销户副卡，挽留无效，已按用户要求销户，满意。</t>
  </si>
  <si>
    <t>ZX202310082058110923</t>
  </si>
  <si>
    <t>15586358097</t>
  </si>
  <si>
    <t>邓佳伟</t>
  </si>
  <si>
    <t>2023-10-09 14:22:13</t>
  </si>
  <si>
    <t xml:space="preserve">判断省分:湖北
:失败
node_42:
:无合约/简单合约
:单卡/移移融合副卡套餐
获取用户证件类型::不认可
:
高级模板内容：
问题描述:用户要求销户，不想使用了 ，前台挽留无效！之前在中国联通APP预约了销户，但是上课时候不方便接听 ，要求工作人员规定时间联系
第二联系方式:15586358097
销户原因:不想使用了
用户要求:用户表示中午12点至14点期间方便接听电话！联系本机！请尽快处理销户！</t>
  </si>
  <si>
    <t>ZX202310081403280336</t>
  </si>
  <si>
    <t>13277396889</t>
  </si>
  <si>
    <t>郑露华</t>
  </si>
  <si>
    <t>南方一中心&gt;&gt;北京电发&gt;&gt;电发热线2区&gt;&gt;电发2区1班</t>
  </si>
  <si>
    <t>2023-10-09 11:20:17</t>
  </si>
  <si>
    <t xml:space="preserve">判断省分:湖北
:失败
node_42:
:其他合约
:异地
:不认可/无法提供相关证件
:
高级模板内容：
问题描述:用户来电表示之前国庆回去办理销户营业厅工作人员告知账期无法办理，现在用户在外地，要求线上协助销户宽带和手机，称设备那些邮寄过去还是怎么弄，前台已解释销户需要缴清欠费，用户不愿缴这个月的费用，表示这个月都没有使用，烦请协助处理，谢谢。
第二联系方式:18814991889   
销户原因:未告知
用户要求:要求线上协助销户宽带和手机，称设备那些邮寄过去还是怎么弄，前台已解释销户需要缴清欠费，用户不愿缴这个月的费用，表示这个月都没有使用，烦请协助处理，谢谢。</t>
  </si>
  <si>
    <t>业务办理：已核实客户资料无误，现已协助办理销户，客户满意。</t>
  </si>
  <si>
    <t>BL202310090904282451</t>
  </si>
  <si>
    <t>15007203740</t>
  </si>
  <si>
    <t>喻心德</t>
  </si>
  <si>
    <t>2023-10-09 11:23:26</t>
  </si>
  <si>
    <t xml:space="preserve">[65岁以上老人] 
高级模板内容：
需区域二线受理的业务:用户无法提供验证码
用户需办理业务名称:取消5G精品听读PLUS会员
业务办理类型:取消
业务生效时间:次月生效
是否已按规范验证用户信息:无需验证</t>
  </si>
  <si>
    <t>BL202310081840092378</t>
  </si>
  <si>
    <t>13227283843</t>
  </si>
  <si>
    <t>2023-10-09 09:39:05</t>
  </si>
  <si>
    <t xml:space="preserve">【2022年上工信部测评重保用户】
高级模板内容：
需区域二线受理的业务:用户无法提供验证码
用户需办理业务名称: 腾讯王卡-39元5G版超级会员（黄金版）-次月生效 
业务办理类型:取消
业务生效时间:次月生效
是否已按规范验证用户信息:是
备注（如开通流量包、语音包请备注清楚当月有效/长期有效）:用户要求取消 腾讯王卡-39元5G版超级会员（黄金版）-次月生效 并办理5G特惠加油包19元10GB（次月生效）（新）</t>
  </si>
  <si>
    <t>BL202310091247291442</t>
  </si>
  <si>
    <t>15572737175</t>
  </si>
  <si>
    <t>胡瑞</t>
  </si>
  <si>
    <t>2023-10-09 16:31:49</t>
  </si>
  <si>
    <t xml:space="preserve">【2022年上工信部测评重保用户】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备注（如开通流量包、语音包请备注清楚当月有效/长期有效）:无</t>
  </si>
  <si>
    <t>ZX202310081652512039</t>
  </si>
  <si>
    <t>15571732779</t>
  </si>
  <si>
    <t>王康力</t>
  </si>
  <si>
    <t>2023-10-09 17:25:18</t>
  </si>
  <si>
    <t xml:space="preserve">判断省分:湖北
:失败
node_42:
:其他合约
:本地
:不认可
:
高级模板内容：
问题描述:用户要求办理销户
第二联系方式:18372747987
销户原因:不想用了
用户要求:用户要求办理销户</t>
  </si>
  <si>
    <t>业务办理：注销，已销户，满意</t>
  </si>
  <si>
    <t>TS202310090913052460</t>
  </si>
  <si>
    <t>15572741112</t>
  </si>
  <si>
    <t>李梦莹</t>
  </si>
  <si>
    <t>2023-10-09 17:15:12</t>
  </si>
  <si>
    <t xml:space="preserve">
高级模板内容：
投诉问题描述:用户来电称要求把15571734742作为15572741112的副卡，前台推荐营业厅，用户称营业厅无法办理，让用户联系10010 ，请协助
用户状态:开通
停机原因:无
第二联系电话:17683719330
用户要求:加急处理</t>
  </si>
  <si>
    <t>业务办理：绑定副卡  客服部已操作绑定，次月生效，满意</t>
  </si>
  <si>
    <t>TS202310071340131174</t>
  </si>
  <si>
    <t>18527203682</t>
  </si>
  <si>
    <t>王晓甘</t>
  </si>
  <si>
    <t>2023-10-09 10:32:13</t>
  </si>
  <si>
    <t xml:space="preserve">
高级模板内容：
投诉问题描述:用户不知情办理了这个号卡 自称是营业厅的工作人员的办理的卡 现在用户要求销户 并且返还首充的100元话费
用户要求:用户不知情办理了这个号卡 自称是营业厅的工作人员的办理的卡 现在用户要求销户 并且返还首充的100元话费</t>
  </si>
  <si>
    <t>业务办理：号码销户   联系客户表示暂不办理销户，保留继续使用，满意。</t>
  </si>
  <si>
    <t>TS202310071411291964</t>
  </si>
  <si>
    <t>15672521561</t>
  </si>
  <si>
    <t>罗金英</t>
  </si>
  <si>
    <t>2023-10-09 08:08:44</t>
  </si>
  <si>
    <t xml:space="preserve">
高级模板内容：
投诉问题描述:用户称自己买手机时被强制开卡了 用户现在销户 对产生的欠费不认可
争议月份:2023年10月
争议金额:36.5
用户要求:回电处理</t>
  </si>
  <si>
    <t>业务办理：号码销户  客户要求注销号码15672521561，客服部已操作办理，满意。</t>
  </si>
  <si>
    <t>TS202310081000331104</t>
  </si>
  <si>
    <t>投诉工单（2021版）&gt;&gt;移网&gt;&gt;【离网】离网（离网+拆机+销户）&gt;&gt;esim销户问题</t>
  </si>
  <si>
    <t>18671774026</t>
  </si>
  <si>
    <t>2023-10-09 13:40:25</t>
  </si>
  <si>
    <t xml:space="preserve">:退订类业务
:退订时报错
:没有附卡
:有
:
高级模板内容：
投诉问题描述:用户来电表示自己有个一号双终端业务  在app无法销户 前台进cb查询用户没有附卡 有一号多卡群主关系 请协助 
用户类型:一号双终端  
APP销户报错提示:APP提示没有开通此业务
手表品牌:华为
用户要求:请协助销户 </t>
  </si>
  <si>
    <t>业务办理：客户要求取消一号双终端业务，客服部已操作取消，满意。</t>
  </si>
  <si>
    <t>TS202310091435371046</t>
  </si>
  <si>
    <t>13986764755</t>
  </si>
  <si>
    <t>吴春梅</t>
  </si>
  <si>
    <t>2023-10-09 16:32:13</t>
  </si>
  <si>
    <t xml:space="preserve">
高级模板内容：
投诉问题描述:用户表示副卡想要跟其他的副卡一样0元功能费，不想要副卡免月租24个月（10元话费24个月）（湖北）-次月生效
争议月份:2023年10月
争议金额:10
用户要求:要求尽快回复。</t>
  </si>
  <si>
    <t>业务办理：用户要求将号码赠费取消，转资0月租，已为用户办理，次月生效，满意</t>
  </si>
  <si>
    <t>TS202310060814061455</t>
  </si>
  <si>
    <t>18671791471</t>
  </si>
  <si>
    <t>唐云</t>
  </si>
  <si>
    <t>2023-10-09 17:10:40</t>
  </si>
  <si>
    <t>主办单位：湖北
客户类别：首次投诉
10010是否打通：否
是否二次致电10015：是
是否联系：否
升级倾向：
号码归属省：湖北
SVIP等级：
1. 问题类型:;
2. 投诉类型:其他问题;
3. 营业厅地址:;
4. 位置信息:;
5. 位置发生地:;
6. 投诉内容:我想线上注销号码，当时买的时候说不用去线下注销号所以才要的</t>
  </si>
  <si>
    <t>业务办理①客户投诉产生的原因：客户反映号码销户问题。								
②客户投诉问题核查情况及解决方案：收到贵部转办后，我司立即组织调查。经核实，联系客户表示暂不办理销户，保留继续使用，满意							
③客户问题满意度：满意。								
④回单人:宜昌客服王晓玉；联系电话：07176921001。</t>
  </si>
  <si>
    <t>BL202310091350252350</t>
  </si>
  <si>
    <t>15697205622</t>
  </si>
  <si>
    <t>邢能完</t>
  </si>
  <si>
    <t>2023-10-09 15:21:13</t>
  </si>
  <si>
    <t>用户要求继续参加5G套餐月费7折优惠（次月生效24个月）（取整）（湖北）活动，前台无法办理，无法前往营业厅办理，请协助处理，谢谢！</t>
  </si>
  <si>
    <t>业务办理： 199元5G畅爽冰激凌60元赠费（次月生效12个月）（湖北） ，已为用户办理，次月生效，满意</t>
  </si>
  <si>
    <t>BL202310091427220501</t>
  </si>
  <si>
    <t>15629370268</t>
  </si>
  <si>
    <t>彭宏琼</t>
  </si>
  <si>
    <t>2023-10-09 15:58:15</t>
  </si>
  <si>
    <t>用户来电要求取消炫彩通信助理包，我处在CB中未查询到改业务，现用户要求取消，请尽快处理，谢谢</t>
  </si>
  <si>
    <t>业务办理：经核实已取消沃助理，并申请减免9-10月费用合计20元，24小时到账，此费用可打印发票，客户满意。</t>
  </si>
  <si>
    <t>BL202310081207580935</t>
  </si>
  <si>
    <t>13227275982</t>
  </si>
  <si>
    <t>肖英和</t>
  </si>
  <si>
    <t>2023-10-09 09:15:51</t>
  </si>
  <si>
    <t>用户来电要求续订：预存话费享折扣优惠 档位五（次月生效24个月）-湖北政企专属，不愿到厅，请协助处理，谢谢。提及升级投诉</t>
  </si>
  <si>
    <t>业务办理：现已无折扣合约，暂无法续订折扣合约，仅有赠费69元*12个月活动，多次联系用户未接听，已短信告知用户结果，若用户需办理可告知用户与本地服务监督热线13032700872（工作时间8:30-12:00 14:00-17:30工作时间）联系。</t>
  </si>
  <si>
    <t>BL202310091205540719</t>
  </si>
  <si>
    <t>15572785656</t>
  </si>
  <si>
    <t>黄代陆</t>
  </si>
  <si>
    <t>2023-10-09 17:17:17</t>
  </si>
  <si>
    <t>22年Q3Q4重点客户用户要求续约预存话费享折扣优惠 档位三（次月生效24个月）-湖北政企专属  ，谢谢。</t>
  </si>
  <si>
    <t>业务办理：现已无折扣活动，仅有赠费109元*12个月活动，用户表示考虑，暂不办理，满意</t>
  </si>
  <si>
    <t>BL202310081627060314</t>
  </si>
  <si>
    <t>15171926676</t>
  </si>
  <si>
    <t>王世玉</t>
  </si>
  <si>
    <t>2023-10-09 15:02:26</t>
  </si>
  <si>
    <t>15171926676命中精准预判服务场景:[65岁以上老人] 
用户来电表示自己要求为其续约预存话费享折扣优惠 档位五（次月生效24个月）-湖北政企专属活动，并返还当月差额，请核实处理</t>
  </si>
  <si>
    <t>业务办理：现已无折扣活动，仅有赠费99元活动*12个月活动，联系用户为老人接听，不知情具体情况，表示也非她反映，已告知用户问下家人，若有疑问再致电宜昌服务监督热线13032700872联系</t>
  </si>
  <si>
    <t>BL202310081845132443</t>
  </si>
  <si>
    <t>15697273277</t>
  </si>
  <si>
    <t>朱恒闽</t>
  </si>
  <si>
    <t>2023-10-09 14:13:13</t>
  </si>
  <si>
    <t>【2022年上工信部测评重保用户】15697273277命中精准预判服务场景:[65岁以上老人] 
用户要求继续办理预存话费享折扣优惠 档位三（次月生效24个，解释不认可，要求反馈，核实联系15697273277</t>
  </si>
  <si>
    <t>业务办理：续约3折优惠，联系用户表示暂不续约，自行到厅办理，满意</t>
  </si>
  <si>
    <t>BL202310081324072011</t>
  </si>
  <si>
    <t>15872636120</t>
  </si>
  <si>
    <t>黄剑飞</t>
  </si>
  <si>
    <t>2023-10-09 09:15:23</t>
  </si>
  <si>
    <t xml:space="preserve">用户要求继续参加预存话费享折扣优惠 档位三（次月生效24个月）-湖北政企专属，请处理，谢谢</t>
  </si>
  <si>
    <t>业务办理：续约3折优惠，已告知用户次月为用户办理立即生效业务，合约期12个月，用户认可满意</t>
  </si>
  <si>
    <t>BL202310071449221688</t>
  </si>
  <si>
    <t>13135815113</t>
  </si>
  <si>
    <t>杨德法</t>
  </si>
  <si>
    <t>2023-10-09 09:17:23</t>
  </si>
  <si>
    <t>用户要求取消3元VPN月租(SACP月租)（湖北），不愿前往营业厅，请尽快处理，谢谢</t>
  </si>
  <si>
    <t>业务办理：已取消3元VPN月租(SACP月租)，客户满意。</t>
  </si>
  <si>
    <t>BL202310091621360150</t>
  </si>
  <si>
    <t>18771769950</t>
  </si>
  <si>
    <t>谭漭源</t>
  </si>
  <si>
    <t>2023-10-09 17:01:14</t>
  </si>
  <si>
    <t>用户来电要求续约预存话费享折扣优惠 档位三（立即生效*24个月）-湖北政企专属</t>
  </si>
  <si>
    <t>业务办理：已推荐办理赠费活动，合约期12个月，客户满意。</t>
  </si>
  <si>
    <t>BL202310091352532381</t>
  </si>
  <si>
    <t>15587990929</t>
  </si>
  <si>
    <t>祁从波</t>
  </si>
  <si>
    <t>2023-10-09 14:54:16</t>
  </si>
  <si>
    <t>用户要求继续续约预存话费享折扣优惠 档位三（次月生效24个月）-湖北政企专属，请后台核实能否办理。</t>
  </si>
  <si>
    <t>业务办理：已推荐客户办理赠费活动，合约期12个月，客户表示考虑，暂不办理。满意</t>
  </si>
  <si>
    <t>BL202310081654040767</t>
  </si>
  <si>
    <t>15571772432</t>
  </si>
  <si>
    <t>江艳燕</t>
  </si>
  <si>
    <t>2023-10-09 15:35:28</t>
  </si>
  <si>
    <t xml:space="preserve">判断省分:湖北
:有意向资费
:是
:不认可：坚持要求转入有限制的套餐
:
高级模板内容：
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的情况很可能是一些代理商在特定平台针对办理新号卡的用户包装出的限时限量促销活动，我们并没有该活动，您可以咨询合作方的客服，但用户不认可，坚持要求登记处理。
当前套餐名称:阿里小宝卡
新套餐名称（转入套餐名称）:小天卡-2023+1元包
是合约期内（含靓号）:是
备注:</t>
  </si>
  <si>
    <t>业务办理：用户诉求:用户坚持要求办理小天卡2023版并加1元139GB全国流量与100分钟语音包，已解释，1元139GB全国流量与100分钟语音包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现线上无对应勾选项，暂未办理，致电未接，已短信答复如需办理可联系我部，如有疑问可在工作时间（08:30-12:00；14:00 -17:30 ）联系07176921001、13032700872宜昌客服。如用户咨询，请前台 10010话务 中心代为解释，谢谢。</t>
  </si>
  <si>
    <t>BL202310071653441233</t>
  </si>
  <si>
    <t>13227281287</t>
  </si>
  <si>
    <t>唐光辉</t>
  </si>
  <si>
    <t>2023-10-09 09:03:26</t>
  </si>
  <si>
    <t>用户要求续约： 预存话费享折扣优惠 档位三（立即生效24个月）-湖北政企专属</t>
  </si>
  <si>
    <t>业务办理：用户需办理话费享折扣优惠 档位三，经核实【2023-11-01至2024-09-30】 存量5G畅爽套餐享139元赠费 湖北等同3折，致电未接，已短信答复如需办理可联系我部，如有疑问可在工作时间（08:30-12:00；14:00 -17:30 ）联系07176921001、13032700872宜昌客服。如用户咨询，请前台 10010话务 中心代为解释，谢谢。</t>
  </si>
  <si>
    <t>BL202310072018411315</t>
  </si>
  <si>
    <t>15672523705</t>
  </si>
  <si>
    <t>2023-10-09 09:11:00</t>
  </si>
  <si>
    <t>22年Q3Q4重点客户用户来电要求续约预存话费享折扣优惠 档位五（立即生效12个月）-湖北政企专属活动，不认可到厅咨询，请协助，谢谢！</t>
  </si>
  <si>
    <t>业务办理：用户需续订预存话费享折扣优惠 档位五，经核实沟通后为用户办理【2023-11-01 00:00:00至2024-10-31 23:59:59】 存量5G畅爽套餐享79元赠费（次月生效）等同5折，满意</t>
  </si>
  <si>
    <t>BL202310091533021840</t>
  </si>
  <si>
    <t>13197306585</t>
  </si>
  <si>
    <t>李运莲</t>
  </si>
  <si>
    <t>2023-10-09 16:34:16</t>
  </si>
  <si>
    <t>用户来电要求继续办理“ 融合专属流量包-0元10G国内*12个月-次月生效（湖北）”，请后台协助处理，谢谢。</t>
  </si>
  <si>
    <t>业务办理：用户要求办理融合专属流量包-0元10G国内*12个月-次月生效（湖北），已跟用户解释该业务已下线无法继办，已推荐用户转资畅越冰激凌5G套餐59元，次月生效，考虑用户感知，申请退本月流量费用，合计50元，24小时到帐，此费用不可打印发票，并赠送10GB流量本月流量，满意。</t>
  </si>
  <si>
    <t>BL202310081755101734</t>
  </si>
  <si>
    <t>15549302093</t>
  </si>
  <si>
    <t>严函</t>
  </si>
  <si>
    <t>2023-10-09 14:20:43</t>
  </si>
  <si>
    <t>用户要求续约：91045753 宜昌目标用户99元档5G融合套餐3折优惠24月（次月生效），请协助处理，谢谢</t>
  </si>
  <si>
    <t>业务办理：用户要求办理套餐3折优惠，系统无勾选项，已协商客户办理 存量5G畅爽套餐享69元赠费 ，次月生效，用户满意。</t>
  </si>
  <si>
    <t>BL202310081714161089</t>
  </si>
  <si>
    <t>071700012827</t>
  </si>
  <si>
    <t>向躜</t>
  </si>
  <si>
    <t>2023-10-09 11:21:48</t>
  </si>
  <si>
    <t xml:space="preserve">判断省分:湖北
:宽带移机
:不认可
:
高级模板内容：
重要提醒：若能通过无缝下单则选择无缝，建此工单会被专项质检！！！:继续建单
用户诉求:移机
移机地址: 新装机地址：金科云洗台7号楼-1-403
当前使用地址:湖北省宜昌市夷陵区东城城乡统筹发展试验区润城社区至上未来城7栋门面1单元1层120 （用户又表示是在未来城8-1-2403，需要核实清楚准确地址）
备注:15671052586 </t>
  </si>
  <si>
    <t>业务办理：用户要求办理移机，已跟用户解释清楚需机主本人带身份证证件到自营厅办理，满意。</t>
  </si>
  <si>
    <t>BL202310071032000196</t>
  </si>
  <si>
    <t>13235626968</t>
  </si>
  <si>
    <t>田炯波</t>
  </si>
  <si>
    <t>2023-10-09 09:19:17</t>
  </si>
  <si>
    <t>用户来电要求把本机13235626968单独分户出去作为家里人的号码下面作为副卡，表示自己不在本地要求在线处理。</t>
  </si>
  <si>
    <t>业务办理：用户要求解绑副卡并重新绑定 ，已成功绑定，用户满意。</t>
  </si>
  <si>
    <t>BL202310091423060413</t>
  </si>
  <si>
    <t>13177088841</t>
  </si>
  <si>
    <t>成涛</t>
  </si>
  <si>
    <t>2023-10-09 14:49:13</t>
  </si>
  <si>
    <t>用户来电要求办理五折活动用户已到线下营业厅 营业厅告知无优惠</t>
  </si>
  <si>
    <t>业务办理：用户要求续办套餐5折活动，已为用户存量5G畅爽套餐享49元赠费 湖北 ，立即生效，活动期12个月，满意。</t>
  </si>
  <si>
    <t>BL202310081724221256</t>
  </si>
  <si>
    <t>13197326091</t>
  </si>
  <si>
    <t>李玫琳</t>
  </si>
  <si>
    <t>2023-10-09 11:20:20</t>
  </si>
  <si>
    <t>用户来电要求继续续约5G套餐月费7折优惠（次月生效24个月）（取整）（湖北）业务，请后台核实尽快处理谢谢，联系电话18672099982</t>
  </si>
  <si>
    <t>业务办理：用户要求续办套餐7折活动，已跟用户解释7折活动已下线，建议用户办理199元5G畅爽冰激凌60元赠费（次月生效12个月）（湖北）活动，用户表示先考虑一下，满意。</t>
  </si>
  <si>
    <t>BL202310090943330611</t>
  </si>
  <si>
    <t>15697271869</t>
  </si>
  <si>
    <t>屈敏</t>
  </si>
  <si>
    <t>2023-10-09 15:49:27</t>
  </si>
  <si>
    <t>要求我方续约；湖北宜昌定向维系6元折扣（立即生效）烦请处理</t>
  </si>
  <si>
    <t>业务办理：用户要求续办套餐7折活动，已为用户办理存量5G畅爽套餐享39元赠费 湖北，立即生效，活动期12个月，满意。</t>
  </si>
  <si>
    <t>BL202310081926340432</t>
  </si>
  <si>
    <t>13687177302</t>
  </si>
  <si>
    <t>王延麟</t>
  </si>
  <si>
    <t>2023-10-09 14:04:16</t>
  </si>
  <si>
    <t>13687177302命中精准预判服务场景:[65岁以上老人] 
用户来电要求 再次续订 预存0元;赠款总额120元;10元一次性到账;110元分11月返还 请协助处理 谢谢！</t>
  </si>
  <si>
    <t>业务办理：用户要求续办赠费活动，已按用户要求13687177302勾选0元，次月生效，满意。</t>
  </si>
  <si>
    <t>BL202310091526071724</t>
  </si>
  <si>
    <t>17343591224</t>
  </si>
  <si>
    <t>张学垒</t>
  </si>
  <si>
    <t>2023-10-09 16:49:17</t>
  </si>
  <si>
    <t>用户来电要求办理： 预存话费享折扣优惠 档位三（立即生效24个月）-湖北政企专属 的业务.解释不认可.请尽快处理</t>
  </si>
  <si>
    <t>业务办理：用户已到厅参与139元赠费*12个月，立即生效，满意</t>
  </si>
  <si>
    <t>TS202310090906442341</t>
  </si>
  <si>
    <t>18571006061</t>
  </si>
  <si>
    <t>马兴华</t>
  </si>
  <si>
    <t>2023-10-09 13:51:50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</si>
  <si>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用户要求:退费并取消</t>
  </si>
  <si>
    <t>TS202310091215250047</t>
  </si>
  <si>
    <t>13235624785</t>
  </si>
  <si>
    <t>向正龙</t>
  </si>
  <si>
    <t>2023-10-09 16:18:46</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</si>
  <si>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</si>
  <si>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TS202310090938390597</t>
  </si>
  <si>
    <t>13207202397</t>
  </si>
  <si>
    <t>李家新</t>
  </si>
  <si>
    <t>2023-10-09 13:55:12</t>
  </si>
  <si>
    <t xml:space="preserve">判断省分:湖北
:流量费争议
:流量包定制争议
:不认可
:未享受
:小于等于500元，且仅限单倍、月份不超过12个月
:
高级模板内容：
投诉问题描述:对流量包不认可
业务名称:云加速5G畅玩加油包(湖北)（已停售）
争议月份:2023年9月
争议金额:20
是否承诺退费:是
用户要求:退费 </t>
  </si>
  <si>
    <t>TS202310081537230068</t>
  </si>
  <si>
    <t>13177075411</t>
  </si>
  <si>
    <t>孙艳丽</t>
  </si>
  <si>
    <t>2023-10-09 10:21:47</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</si>
  <si>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	 悦心钻石会员-包月-25元、	 云加速5G畅玩加油包(湖北) 
争议月份:2023年9月、2023年10月
是否承诺退费:是
承诺退费金额:89
是否取消业务（如取消失败，需加上系统报错的提示）:是
是否需要回复:否
用户要求:退费至18671441988</t>
  </si>
  <si>
    <t>TS202310081444361004</t>
  </si>
  <si>
    <t>13277175760</t>
  </si>
  <si>
    <t>2023-10-09 13:35:34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</si>
  <si>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用户要求:用户要求取消，并退费</t>
  </si>
  <si>
    <t>TS202310091341262118</t>
  </si>
  <si>
    <t>18571023560</t>
  </si>
  <si>
    <t>颜伏刚</t>
  </si>
  <si>
    <t>2023-10-09 16:50:31</t>
  </si>
  <si>
    <t xml:space="preserve">判断省分:湖北
:流量费争议
:流量包定制争议
:不认可
:未享受
:小于等于500元，且仅限单倍、月份不超过12个月
:
高级模板内容：
投诉问题描述:用户反映不知情被办理了AR彩铃酷趣会员5G加油包（湖北），在线解释无效，要求退费
业务名称:AR彩铃酷趣会员5G加油包（湖北）
争议月份:2023年9月、2023年10月
争议金额:40
是否承诺退费:是
用户要求:退费</t>
  </si>
  <si>
    <t>TS202310090925590249</t>
  </si>
  <si>
    <t>07176911765</t>
  </si>
  <si>
    <t>建信人寿保险股份有限公司湖北分公司</t>
  </si>
  <si>
    <t>2023-10-09 14:02:14</t>
  </si>
  <si>
    <t>用户表示固话从上个月开始无法使用，核实显示固话欠费停机无法使用，用户不认可表示这个是公司号码与联通有协议，还没有到交费的时候，不应该停机，其他固话都正常，烦请尽快处理恢复</t>
  </si>
  <si>
    <t>业务管理：经核实客户经理已经专票送至客户公司，因客户公司未回款，故号码欠费停机，现客户经理已联系客户单位负责人解释，客户知晓，认可。</t>
  </si>
  <si>
    <t>TS202310071227061818</t>
  </si>
  <si>
    <t>2023-10-09 13:19:09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</si>
  <si>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详见前期10010工单：表示问题一直未得到解决，不满，要求加急尽快处理，称已经半个月了，一直未得到解决，不满，有工信部升级倾向，请协助处理</t>
  </si>
  <si>
    <t>业务管理①客户基本资料：业务号码：15571754640、客户姓名：刘世林、套餐情况：小天卡-2023；客户反映号码开户问题 ②首次联系客户时间：2023-10-07 15:20:00 ③投诉核查处理情况：收到贵部转办，我司立即组织核查，经核实，经核实为电话购渠道联系用户下单后配送，为用户同意后办理，已再次联系用户解释说明，安抚，用户表示知晓，满意度一般。 ④答复客户时间及客户满意度评价：根据上述情况我司于2023-10-08 09:41:00联系客户解释，客户一般 回单人:宜昌客服程李晶；联系电话：07176921001。 ⑤投诉核查关联材料：无 回单成功</t>
  </si>
  <si>
    <t>BL202310082117371455</t>
  </si>
  <si>
    <t>17671926072</t>
  </si>
  <si>
    <t>姜淑萍</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</si>
  <si>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沃阅读知涯升学20元特价包
办理渠道:/
赔付月份：:2023年10月
返还倍率:单倍
赔付金额：:40
是否已经取消业务:是
是否承诺退费 ：:是
用户是否需要回复：:否
用户要求：:已承诺退费</t>
  </si>
  <si>
    <t>BL202310091314491841</t>
  </si>
  <si>
    <t>13032719330</t>
  </si>
  <si>
    <t>钟兴龙</t>
  </si>
  <si>
    <t>2023-10-09 16:08:24</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</si>
  <si>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用户要求：:不是自己办理 要求退费</t>
  </si>
  <si>
    <t>BL202310091446390953</t>
  </si>
  <si>
    <t>13177081501</t>
  </si>
  <si>
    <t>付惟峰</t>
  </si>
  <si>
    <t>2023-10-09 17:13:17</t>
  </si>
  <si>
    <t>&gt;业务号码&gt;13177081501；&gt;号码归属地&gt;宜昌；&gt;产品名称&gt;云加速5G畅玩加油包(湖北)；&gt;产品代码&gt;无；&gt;产品编码&gt;91295249；&gt;订购时间&gt;2023-10-09 06:55:55；&gt;核查情况&gt;平台故障；&gt;不规范定制分类&gt;平台故障，无法判责；&gt;退费金额&gt;20元；&gt;退费时间&gt;2023-10-09；&gt;投诉内容&gt;
高级模板内容：
赔付类型：:增值业务争议 
CBSS账单扣费名称：:云加速5G畅玩加油包(湖北)
办理渠道:线上
赔付月份：:2023年10月
返还倍率:单倍
赔付金额：:20
是否已经取消业务:是
是否承诺退费 ：:是
用户是否需要回复：:否
用户要求：:用户不认可费用</t>
  </si>
  <si>
    <t>BL202310091040351654</t>
  </si>
  <si>
    <t>13235634682</t>
  </si>
  <si>
    <t>李修怀</t>
  </si>
  <si>
    <t>2023-10-09 14:56:24</t>
  </si>
  <si>
    <t>&gt;业务号码&gt;13235634682;&gt;号码归属地&gt;宜昌;&gt;产品名称&gt;AR彩铃酷趣会员5G加油包（湖北）  ;&gt;产品代码&gt;无;&gt;产品编码&gt;91295250;&gt;订购时间&gt;2023-10-07 20:19:57  ;&gt;核查情况&gt;平台故障;&gt;不规范定制分类&gt;平台故障，无法判责;&gt; 赔付金额&gt;20元;&gt;退费时间&gt;2023-10-9;&gt;投诉内容&gt; 
高级模板内容：
赔付类型：:增值业务争议 
CBSS账单扣费名称：:AR彩铃酷趣会员5G加油包（湖北）（已停售）
办理渠道:线上 
赔付月份：:2023年10月
返还倍率:单倍
赔付金额：:20
是否已经取消业务:是
是否承诺退费 ：:是
用户是否需要回复：:否
用户要求：:退费</t>
  </si>
  <si>
    <t>BL202310090950230714</t>
  </si>
  <si>
    <t>15571751656</t>
  </si>
  <si>
    <t>毛运慧</t>
  </si>
  <si>
    <t>2023-10-09 16:29:19</t>
  </si>
  <si>
    <t>&gt;业务号码&gt;15571751656；&gt;号码归属地&gt;宜昌；&gt;产品名称&gt;云加速5G畅玩加油包(湖北)   	尊享悦读20元包；&gt;产品代码&gt;91295249  66001256；&gt;产品编码&gt;无；&gt;订购时间&gt;2023-09-21 07:56:31  2023-10-01 09:47:46	；&gt;核查情况&gt;平台故障；&gt;不规范定制分类&gt;平台故障，无法判责；&gt;退费金额&gt;40元；&gt;退费时间&gt;2023-10-09；&gt;投诉内容&gt;
高级模板内容：
赔付类型：:增值业务争议 
CBSS账单扣费名称：:增值业务-尊享悦读20元包 云加速5G畅玩加油包(湖北)
SP产品ID/元素ID：:增值业务-尊享悦读20元包 云加速5G畅玩加油包(湖北)
办理渠道:1
赔付月份：:2023年10月
返还倍率:单倍
赔付金额：:40
是否已经取消业务:是
是否承诺退费 ：:是
用户是否需要回复：:否
用户要求：:退费</t>
  </si>
  <si>
    <t>BL202310091118062348</t>
  </si>
  <si>
    <t>15629372922</t>
  </si>
  <si>
    <t>谢四妹</t>
  </si>
  <si>
    <t>2023-10-09 15:14:17</t>
  </si>
  <si>
    <r>
      <rPr>
        <sz val="11"/>
        <rFont val="宋体"/>
        <charset val="0"/>
      </rPr>
      <t>&gt;业务号码&gt;15629372922；&gt;号码归属地&gt;宜昌；&gt;产品名称&gt;云加速5G畅玩加油包(湖北)；&gt;产品代码&gt;无；&gt;产品编码&gt;91295249；&gt;订购时间&gt;2023-10-09 06:37:20；&gt;核查情况&gt;平台故障；&gt;不规范定制分类&gt;平台故障，无法判责；&gt;退费金额&gt;20元；&gt;退费时间&gt;2023-10-09；&gt;投诉内容&gt;
高级模板内容：
赔付类型：:增值业务争议 
CBSS账单扣费名称：:</t>
    </r>
    <r>
      <rPr>
        <sz val="11"/>
        <rFont val="Arial"/>
        <charset val="0"/>
      </rPr>
      <t xml:space="preserve">	</t>
    </r>
    <r>
      <rPr>
        <sz val="11"/>
        <rFont val="宋体"/>
        <charset val="0"/>
      </rPr>
      <t xml:space="preserve"> 云加速5G畅玩加油包(湖北)
办理渠道:无
赔付月份：:2023年10月
返还倍率:单倍
赔付金额：:20
是否已经取消业务:是
是否承诺退费 ：:是
用户是否需要回复：:否
用户要求：:用户要求退费，烦请后台协助处理，谢谢。</t>
    </r>
  </si>
  <si>
    <t>BL202310081659070847</t>
  </si>
  <si>
    <t>13197331892</t>
  </si>
  <si>
    <t>鲁永华</t>
  </si>
  <si>
    <t>2023-10-09 09:50:21</t>
  </si>
  <si>
    <t>BL202310091044501740</t>
  </si>
  <si>
    <t>15629355939</t>
  </si>
  <si>
    <t>邓启兰</t>
  </si>
  <si>
    <t>2023-10-09 16:03:22</t>
  </si>
  <si>
    <t>判断省分:其他省分
:增值业务争议
判断省分:湖北
:移网
:在补救范围内
:不认可
:小于等于500元，且仅限单倍、月份不超过12个月
:
高级模板内容：
赔付类型：:增值业务争议 
CBSS账单扣费名称：:云加速5G畅玩加油包(湖北)20元、沃悦读同步学钻石会员20元包_
办理渠道:暂无
赔付月份：:2023年10月
返还倍率:单倍
赔付金额：:40
是否已经取消业务:是
是否承诺退费 ：:是
用户是否需要回复：:否
用户要求：:退费</t>
  </si>
  <si>
    <t>ZX202310071339531213</t>
  </si>
  <si>
    <t>咨询工单（2021版）&gt;&gt;业务规则&gt;&gt;停开机</t>
  </si>
  <si>
    <t>2023-10-09 09:18:42</t>
  </si>
  <si>
    <r>
      <rPr>
        <sz val="11"/>
        <rFont val="宋体"/>
        <charset val="0"/>
      </rPr>
      <t>用户反馈之前在10月5号的时候他向我方拨打电话，说是让我方为他办理一个紧急开机，用户描述我方之前在5号给他服务的客服说是帮他上报，进行开机，但是现在查询到并未有前工单，用户现在觉得受到了欺骗，有投诉倾向，用户现在要求我方给他办理紧急开机，并且要求我方5号给他服务的前客服（</t>
    </r>
    <r>
      <rPr>
        <sz val="11"/>
        <rFont val="Arial"/>
        <charset val="0"/>
      </rPr>
      <t xml:space="preserve">	</t>
    </r>
    <r>
      <rPr>
        <sz val="11"/>
        <rFont val="宋体"/>
        <charset val="0"/>
      </rPr>
      <t xml:space="preserve">
XN23ZH0285[谭乔浪]）进行回电道歉，望后台核实，核实清楚后，与用户取得联系，谢谢。用户是个老人。我方在为用户办理紧急开机的时候办理失败，显示的是非信控停机。</t>
    </r>
  </si>
  <si>
    <t>业务规则：用户反应需办理紧急开通，用户已明示相关规则，经核实属欠费停机，已解释沟通后为用户办理预存话费享10元/月话费优惠1个月(湖北)，满意</t>
  </si>
  <si>
    <t>ZX202310081029180974</t>
  </si>
  <si>
    <t>15587947884</t>
  </si>
  <si>
    <t>刘克英</t>
  </si>
  <si>
    <t>2023-10-09 14:25:48</t>
  </si>
  <si>
    <t xml:space="preserve">判断省分:湖北
:失败
node_42:
:无合约/简单合约
:单卡/移移融合副卡套餐
获取用户证件类型::不认可
:
高级模板内容：
问题描述:用户来电表示自己在淘宝订购了号卡，但来电号码却并不是用户自己在淘宝订购的，自己在不知情的情况下收到了这个号码，要求我方给一个合理的说法并处理费用，表示自己不会使用这个手机号，请尽快处理，谢谢
第二联系方式:15587947884
销户原因:不知情办理
用户要求:12小时内回电</t>
  </si>
  <si>
    <t>业务规则：用户反映在淘宝网订购小天卡问题，经核实，客户办理小天卡：月费29（元），套餐包含：国内流量10GB，国内语音0分钟，国内接听免费；套餐超出及其他业务收费：国内语音0.15（元/分钟），短彩信0.1(元/条），国内流量5元/1GB,当月有效，自动叠加，赠送来电显示。另加开1元139GB全国流量与100分钟语音包*24月 ，立即生效、到期失效，赠送流量和语音资源仅限当月使用，不可结转至次月，该活动包限定小天卡-2023产品订购，已联系客户解释清楚，客户表示暂不需要，已注销，清退余额200元，用户满意</t>
  </si>
  <si>
    <t>TS202310051441241704</t>
  </si>
  <si>
    <t>15571737666</t>
  </si>
  <si>
    <t>张力晗</t>
  </si>
  <si>
    <t>2023-10-09 16:27:37</t>
  </si>
  <si>
    <t>主办单位：湖北
客户类别：普通客户
10010是否打通：否
是否二次致电10015：是
是否联系：否
升级倾向：
号码归属省：湖北
SVIP等级：
1. 问题类型:;
2. 投诉类型:其他问题;
3. 营业厅地址:;
4. 位置信息:;
5. 位置发生地:;
6. 投诉内容:这是什么意思？？？还有这种搞法？</t>
  </si>
  <si>
    <t>业务规则：①客户投诉产生的原因：套餐内分钟数只有70分钟不满。 
②客户投诉问题核查情况及解决方案：收到贵部转办后，我司立即组织调查。营业厅已明示相关规则经核实已发沃工单OHB2023100500820协助处理。沟通后为用户办理预存话费享100分钟语音6个月（湖北），考虑到用户使用感知另为用户办理预存话费享40元话费优惠（湖北），我司2023-10-05 15:43:49联系客户解释。
③客户问题满意度：一般。 
④回单人：田群、联系方式：07176921001</t>
  </si>
  <si>
    <t>TS202310081018521626</t>
  </si>
  <si>
    <t>13227267600</t>
  </si>
  <si>
    <t>杨丰琼</t>
  </si>
  <si>
    <t>2023-10-09 09:13:17</t>
  </si>
  <si>
    <t xml:space="preserve">22年Q3Q4重点客户
高级模板内容：
投诉问题描述:用户来电称电子卷一直没有发放，且扣取了花呗的费用，用户要求核实电子卷发放情况
操作渠道:招联分期5G99元直降1200（社会渠道36期）（湖北）  
参加活动（套餐）名称:招联分期5G99元直降1200（社会渠道36期）（湖北）  
页面提示:/
用户要求:用户要求核实电子卷发放情况</t>
  </si>
  <si>
    <t>业务规则：查询9月电子券已返到账，用户当月已使用，已解释，用户查看花呗已返还，另用户反映账单问题，核实为用户套餐为99元冰激凌套餐，IPTV收费10元/月，宽带提速包存在赠费，用户实际未付费，用户仅付费109元，已解释，满意</t>
  </si>
  <si>
    <t>TS202310081559070701</t>
  </si>
  <si>
    <t>2023-10-09 17:48:13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</si>
  <si>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
产品类型:泛携转用户来电要求取消靓号协议业务，办理时不知道是靓号，请尽快加急处理。</t>
  </si>
  <si>
    <t>业务规则：经核实，查询该号码2019-10-25 15:29:51入网办理尾号AABB靓号，月承诺通信费用50元/月，协议期5年，到期时间2024-10-31 23:59:59，我部无法在线解除靓号，若坚持取消可前往自营厅缴纳违约金后取消，用户知晓，满意度一般。</t>
  </si>
  <si>
    <t>TS202310071522281666</t>
  </si>
  <si>
    <t>071700810337</t>
  </si>
  <si>
    <t>危久鸿</t>
  </si>
  <si>
    <t>2023-10-09 11:01:51</t>
  </si>
  <si>
    <t xml:space="preserve">
高级模板内容：
投诉问题描述:用户反映宽带20023年2月起没有使用过宽带，对宽带2023.2-2023.9月租扣费不认可
争议月份:2023年2月、2023年3月、2023年4月、2023年5月、2023年6月、2023年7月、2023年8月、2023年9月
争议金额:480
用户要求:退费</t>
  </si>
  <si>
    <t>业务规则：经核实，因套餐费用规则无法满足客户使用需求，查询客户办理全国一家亲异地宽带300M产品50元/月，每月收取50元费用，无法因为用户未使用就不收取费用，已联系客户解释说明，客户表示知晓，满意度一般。</t>
  </si>
  <si>
    <t>TS202310071110472165</t>
  </si>
  <si>
    <t>13032734297</t>
  </si>
  <si>
    <t>尹秀平</t>
  </si>
  <si>
    <t>2023-10-09 16:00:20</t>
  </si>
  <si>
    <t xml:space="preserve">
高级模板内容：
投诉问题描述:套餐资费不认可
争议月份:2023年10月
争议金额:1
用户要求:套餐资费不认可，用户称自己号码月费原本每月25元费用包100小时，现每月扣非太多，对此不认可，要求上报反馈，烦请核查，联系13032705288</t>
  </si>
  <si>
    <t>业务规则：经核实，用户套餐计费标准：归属地拨打归属地前三分钟共计费0.22元，第四分钟起0.11元/分钟，归属地拨打国内异地0.15元/分钟。未查询到可免费拨打100小时，建议用户到厅查询使用详单，用户知晓，满意</t>
  </si>
  <si>
    <t>TS202310091108240653</t>
  </si>
  <si>
    <t>2023-10-09 14:44:35</t>
  </si>
  <si>
    <t xml:space="preserve">
高级模板内容：
投诉问题描述:用户来电反映前期工单问题，工单流水号:TS202310061439090250
争议月份:2023年10月
争议金额:159
用户要求:您反馈的问题，经核实您对套餐折扣到期无提醒不满，建议您号码实名复机后联系我司申请办理减免套餐差价，您满意。用户表示号码已经恢复，要求处理，表示要求把主卡销户，把打折添加的副卡上面，请后台协助处理，谢谢</t>
  </si>
  <si>
    <t>业务规则：经核实客户对套餐折扣到期无提醒不满，现已办理主卡销户，同时办理副卡转资畅爽冰激凌5G套餐159元（基础版）和赠费活动，合约期12个月，客户满意</t>
  </si>
  <si>
    <t>TS202310081232130291</t>
  </si>
  <si>
    <t>13040978713</t>
  </si>
  <si>
    <t>望家红</t>
  </si>
  <si>
    <t>2023-10-09 15:45:17</t>
  </si>
  <si>
    <t xml:space="preserve">22年Q3Q4重点客户22年Q3Q4重点客户
高级模板内容：
投诉问题描述:用户对账单收费不认可，表示自己的月租是99元，但本月消费了139说副卡免月租但查询到有一张副卡在收取10元月费对收费不认可，表示自己是有好几个主卡绑定的副卡，现在有十几个号码都停机了，对停机不认可要求一并查询账详，需要查询的号码：17671342831/ 15672503713/13165615946/ 15629335713/ 13032724452/ 15671070931/ 13235629435 要求查询本机和绑定的副卡的账单详情和上诉所有号码订单账单详情，并且5分钟内回电或者在今天下午三点前回电答复和处理费用，已经记下了我的工号，说不回复就投诉。加急
争议月份:2023年9月、2023年10月、2023年6月、2023年7月、2023年8月
争议金额:139
用户要求: 要求查询本机和绑定的副卡的账单详情和上诉所有号码订单账单详情，并且5分钟内回电或者在今天下午三点内回电答复和处理费用，已经记下了我的工号，说不回复就投诉。加急</t>
  </si>
  <si>
    <t>业务规则：经核实因副卡赠费活动到期无提醒，现已申请副卡13040978713免费，并申请减免2-10月费用合计90元，24小时到账，此费用不可打印发票，客户表示其他号码已处理，无需我司协助处理，已再次联系客户告知登记电话营销屏蔽，客户满意</t>
  </si>
  <si>
    <t>TS202310081456211359</t>
  </si>
  <si>
    <t>18671757731</t>
  </si>
  <si>
    <t>刘炫</t>
  </si>
  <si>
    <t>2023-10-09 14:48:29</t>
  </si>
  <si>
    <t xml:space="preserve">
高级模板内容：
投诉问题描述:用户来电告知之前办理套餐时，营业厅工作人员告知每月会返钱，月租只有119元。但是用户发现3月份之后就没返费了，营业厅工作人员未告知返费有期限，前台解释用户不认可强烈要去投诉，并要求我方恢复之前费用
到厅时间:2019-03-13
到厅名称:宜昌市城区集团直属3G开户服务点
办理业务: 119冰融移网主卡套餐（新）（199元冰融套餐）（湖北） 
营业厅地址:无
用户要求:要求我方恢复之前费用</t>
  </si>
  <si>
    <t>业务规则：经核实用户对合约到期后按原价收取月租费用不认可，已解释用户套餐为4G套餐，该套餐无法办理合约赠费，建议用户可到厅选择合适套餐，用户知晓满意</t>
  </si>
  <si>
    <t>TS202310091210222404</t>
  </si>
  <si>
    <t>071700934978</t>
  </si>
  <si>
    <t>杨述兰</t>
  </si>
  <si>
    <t>2023-10-09 16:50:39</t>
  </si>
  <si>
    <t>用户反映之前看小猪佩奇英文版第一部和第二部不要钱，自从国庆节过后就要钱了，已经多次解释我们IPTV里面只包含直播台免费别的以电视机页面显示为准，用户强烈不认可要求免费自己给自己观看第三部不然就要去通讯局投诉我们。</t>
  </si>
  <si>
    <t>业务规则：经核实用户反映前看小猪佩奇英文版第三部需要办理VIP，已告知用户IPTV里面只包含直播台免费别的以电视机页面显示为准，用户知晓一般</t>
  </si>
  <si>
    <t>TS202310071215441500</t>
  </si>
  <si>
    <t>13197333371</t>
  </si>
  <si>
    <t>喻晓鸣</t>
  </si>
  <si>
    <t>2023-10-09 10:58:28</t>
  </si>
  <si>
    <t xml:space="preserve">
高级模板内容：
投诉问题描述:用户自己购买了随身WiFi  Ufi068C9D  但是到期不知道怎么充值 解释不认可 请回复 谢谢
办理渠道:营业厅 
无法办理原因:无权限
用户要求:扫码去营业厅都不行请回复  </t>
  </si>
  <si>
    <t>业务规则：设备存在上网卡，建议用户拿至营业厅查询卡号后续费，用户知晓，满意</t>
  </si>
  <si>
    <t>TS202310071832092119</t>
  </si>
  <si>
    <t>17671261502</t>
  </si>
  <si>
    <t>李帮强</t>
  </si>
  <si>
    <t>2023-10-09 14:13:34</t>
  </si>
  <si>
    <t xml:space="preserve">
高级模板内容：
投诉问题描述:用户表示自己表示自己办卡时说的是每月返还20元，但是核实除了首月，都没有，要求为其核实处理答复
争议月份:2023年10月、2023年9月
争议金额:20
用户要求:尽快为其核实处理</t>
  </si>
  <si>
    <t>业务规则：我司无每月返费20元话费活动，多次联系用户解释均未接听，已短信告知用户结果，若用户来电烦请代为解释或告知用户致电宜昌服务监督热线13032700872</t>
  </si>
  <si>
    <t>TS202310091118070935</t>
  </si>
  <si>
    <t>13217172088</t>
  </si>
  <si>
    <t>2023-10-09 13:59:14</t>
  </si>
  <si>
    <t xml:space="preserve">:二次卡问题
判断省分:其他省分
:接到上任机主银行短信
:不认可
:
高级模板内容：
投诉问题描述:用户反映此号码上任机主的银行还在给他发消息
争议号码:13217172088
问题现象:接到找前机主的电话、短信 
用户要求:线上取消上任机主银行短信</t>
  </si>
  <si>
    <t>业务规则：因国家有号码资源循环使用的要求，不排除因前任机主未及时解除相关第三方绑定信息，客户作为当前唯一合法机主，可以直接行使权利，由客户本人向第三方提出解除历史绑定，客户认可</t>
  </si>
  <si>
    <t>TS202310081929441096</t>
  </si>
  <si>
    <t>17671928294</t>
  </si>
  <si>
    <t>王欣艳</t>
  </si>
  <si>
    <t>2023-10-09 11:10:38</t>
  </si>
  <si>
    <t xml:space="preserve">
高级模板内容：
投诉问题描述:用户对月租不认可，称局方停机不应在收费！
争议月份:2023年9月
争议金额:30
用户要求:立即解决</t>
  </si>
  <si>
    <t>业务规则：用户对号码关停扣取整月月租规则不认可，已跟用户解释清楚，考虑用户感知，申请减免9月份月租费用，合计30元，24小时到帐，此费用不可打印发票，满意。</t>
  </si>
  <si>
    <t>TS202310081420550354</t>
  </si>
  <si>
    <t>18671784835</t>
  </si>
  <si>
    <t>王泽洪</t>
  </si>
  <si>
    <t>2023-10-09 15:46:31</t>
  </si>
  <si>
    <t>用户来电反馈对副卡18671784835号码使用流量顺序不认可，表示之前办理的时候工作人员表示会优先使用副卡专属流量，但是现在发现并没有，对此不认可，要求核实处理回复</t>
  </si>
  <si>
    <t>业务规则：用户对流量抵扣顺序不认可，已告知用户优先使用网龄计划内流量，再使用家庭群组化副卡10G国内流量，用户认可满意</t>
  </si>
  <si>
    <t>TS202310081606030931</t>
  </si>
  <si>
    <t>15629358787</t>
  </si>
  <si>
    <t>2023-10-09 15:39:27</t>
  </si>
  <si>
    <t>【2022年上工信部测评重保用户】【2022年上工信部测评重保用户】前期工单（TS202309131659400772），用户再次来电反映，称费用一直没有退还。要求处理。姓名：迟承志 身份证号220681197610041218</t>
  </si>
  <si>
    <t>业务规则：用户对销户后余额清退规则不满，经核实，用户销户时选择的是余额清退到银行卡，已发沃工单协助处理，回复已处理，过3天后再看下退费状态，已跟用户解释清楚，并添加用户微信后续跟进，用户同意等待，满意。</t>
  </si>
  <si>
    <t>TS202310081248440668</t>
  </si>
  <si>
    <t>18995901978</t>
  </si>
  <si>
    <t>向琴</t>
  </si>
  <si>
    <t>2023-10-09 09:04:14</t>
  </si>
  <si>
    <t xml:space="preserve">
高级模板内容：
投诉问题描述:用户对于号码拆分了主副卡，对于本月还是绑定在一起，用户不满，对于欠费不认可，要求拆分，已解释建议到厅，用户不认可，称上月已到厅申请拆分，有升级投诉倾向，要求直接取消合账，请处理，谢谢！
渠道名称:其他:营业厅
办理业务名称:合账
页面提示:无
用户要求:取消合账</t>
  </si>
  <si>
    <t>业务规则：用户反应需拆分主副卡，营业厅已明示相关规则，经核实已由湖北省分公司电子商务部于2023-10-08 18:01:52办理完毕，用户知晓。</t>
  </si>
  <si>
    <t>TS202310081356272214</t>
  </si>
  <si>
    <t>13227282310</t>
  </si>
  <si>
    <t>向爱平</t>
  </si>
  <si>
    <t>2023-10-09 13:34:16</t>
  </si>
  <si>
    <t xml:space="preserve">22年Q3Q4重点客户
高级模板内容：
投诉问题描述:用户表示当月花呗分期的合约37.57的电子券没有正常还款，前台已查询电子券已发放，还未使用解释无效！
操作渠道:支付宝花呗分期
参加活动（套餐）名称: 花呗先享5G99元直降1100（社会36期） 
页面提示:无
用户要求:用户表示如果账单记花呗分期还款的问题不能明确答复的话就停用此套餐！要求尽快答复处理！</t>
  </si>
  <si>
    <t>业务规则：用户反映电子券未使用问题，查询10月6日已发放，有效期3个月，可使用花呗还款，用户可通过支付宝-卡包查询。用户认可，满意</t>
  </si>
  <si>
    <t>TS202310081728430955</t>
  </si>
  <si>
    <t>15549273653</t>
  </si>
  <si>
    <t>2023-10-09 15:43:51</t>
  </si>
  <si>
    <t>用户号码已做携出，对无法当时退费不认可，建议用户在APP上申请携出号码退费不接受，强烈要求线上直接做退费处理，解释无效，用户要求投诉，并且表示会在工信部进行投诉，故请协助处理谢谢！</t>
  </si>
  <si>
    <t>TS202310081248250663</t>
  </si>
  <si>
    <t>南方一中心&gt;&gt;北京电发&gt;&gt;电发热线1区&gt;&gt;电发1区2班</t>
  </si>
  <si>
    <t>2023-10-09 14:00:15</t>
  </si>
  <si>
    <t>客户前期反馈问题：TS202310051953281151 表示自己已经把资料身份证哪些发送到我司指定邮箱了，但是费用一直没有退，刚接到电话又说没有收到邮件，让客户加微信发送资料，但是电话中断了，故重新下单，请后台协助再次联系，谢谢！</t>
  </si>
  <si>
    <t>TS202310091234170519</t>
  </si>
  <si>
    <t>13177070505</t>
  </si>
  <si>
    <t>张陈燕</t>
  </si>
  <si>
    <t>2023-10-09 14:11:42</t>
  </si>
  <si>
    <t xml:space="preserve">
高级模板内容：
投诉问题描述:用户要求取消副卡
渠道名称:其他:营业厅
办理业务名称:取消副卡
页面提示:无
用户要求:立即核实处理</t>
  </si>
  <si>
    <t>业务规则:用户反映需取消副卡，营业厅已明示相关规则，经核实现用户实际是想办理主副卡拆分，已为用户办理主副卡拆分成功，现号码允许携出，满意</t>
  </si>
  <si>
    <t>TS202310091322141652</t>
  </si>
  <si>
    <t>15571770558</t>
  </si>
  <si>
    <t>吴成超</t>
  </si>
  <si>
    <t>2023-10-09 15:23:42</t>
  </si>
  <si>
    <t xml:space="preserve">
高级模板内容：
投诉问题描述:用户来电反映套餐折扣到期未通知，产生扣费
争议月份:2023年10月
争议金额:0
用户要求:我方尽快核查，回电沟通处理</t>
  </si>
  <si>
    <t>业务规则：折扣合约到期，现已与用户沟通办理209元赠费*12个月，开通后立即返费，用户满意</t>
  </si>
  <si>
    <t>TS202310090955381057</t>
  </si>
  <si>
    <t>071700818766</t>
  </si>
  <si>
    <t>朱晓锋</t>
  </si>
  <si>
    <t>2023-10-09 13:34:09</t>
  </si>
  <si>
    <t xml:space="preserve">
高级模板内容：
投诉问题描述:针对此宽带不知情办理不认可，要求核实并回复，要求联通给出处理方案
业务名称:宽带
争议月份:2022年7月、2022年8月、2022年9月、2022年10月、2022年11月、2022年12月、2023年1月、2023年2月、2023年3月、2023年4月、2023年5月、2023年6月、2023年7月、2023年8月、2023年9月、2023年10月
争议金额:0
办理渠道:无法核实
前台是否取消:未取消
是否承诺退费:否
用户要求:要求核实并回复</t>
  </si>
  <si>
    <t>业务规则：联系用户表示宽带为实装宽带，为知晓同意后办理，无需我部处理，满意</t>
  </si>
  <si>
    <t>BL202310091528341765</t>
  </si>
  <si>
    <t>13227283771</t>
  </si>
  <si>
    <t>杨新新</t>
  </si>
  <si>
    <t>2023-10-09 16:56:23</t>
  </si>
  <si>
    <t xml:space="preserve">
高级模板内容：
需区域二线受理的业务:涉及违约金的业务取消
用户需取消业务的“产品名称”: 主卡附加优惠
用户同时需要将套餐变更为:要求办理销户</t>
  </si>
  <si>
    <t>ZX202310091057372465</t>
  </si>
  <si>
    <t>071700227442</t>
  </si>
  <si>
    <t>张绍春</t>
  </si>
  <si>
    <t>2023-10-09 14:03:26</t>
  </si>
  <si>
    <t>071700227442命中精准预判服务场景:[65岁以上老人] 
用户坚持要求将宽带办理销户，不愿意去营业厅，请核查。</t>
  </si>
  <si>
    <t>ZX202310091509382041</t>
  </si>
  <si>
    <t>071703429300</t>
  </si>
  <si>
    <t>王敏</t>
  </si>
  <si>
    <t>2023-10-09 17:20:54</t>
  </si>
  <si>
    <t>用户来电要求将宽带解绑并销户，已建议用户去自营厅办理，用户表示不方便，请公司协助处理并回复。</t>
  </si>
  <si>
    <t>TS202310081722450782</t>
  </si>
  <si>
    <t>2023-10-09 09:57:07</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</si>
  <si>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用户来电反映要求解绑主副卡关系，泛携转，请核实处理。</t>
  </si>
  <si>
    <t>BL202310091046051765</t>
  </si>
  <si>
    <t>15549305631</t>
  </si>
  <si>
    <t>薛运兰</t>
  </si>
  <si>
    <t>2023-10-09 11:29:14</t>
  </si>
  <si>
    <t>用户要求取消预存1元得盲盒24个月-次月生效-湖北宜昌这个合约</t>
  </si>
  <si>
    <t>TS202310081128071168</t>
  </si>
  <si>
    <t>15549358116</t>
  </si>
  <si>
    <t>刘从珍</t>
  </si>
  <si>
    <t>2023-10-09 16:14:46</t>
  </si>
  <si>
    <t>主办单位：湖北
客户类别：星级客户
10010是否打通：否
是否二次致电10015：是
是否联系：否
升级倾向：
号码归属省：湖北
SVIP等级：
1. 问题类型:;
2. 投诉类型:其他问题;
3. 营业厅地址:;
4. 位置信息:;
5. 位置发生地:;
6. 投诉内容:这个宽带我从来没装过，不知道什么时候给我弄了条宽带。强烈要求立即取消</t>
  </si>
  <si>
    <t>"业务取消①客户投诉产生的原因：合约限制办理携转不成功。 
②客户投诉问题核查情况及解决方案：收到贵部转办后，我司立即组织调查。经核实，（远安城区）客户要求取消虚拟宽带071704132494，挽留无效， 已取消。我司于2023-10-08 16:05:34联系客户解释。 
③客户问题满意度：满意。 
④回单人：颜晶  6921001"</t>
  </si>
  <si>
    <t>TS202310081341051855</t>
  </si>
  <si>
    <t>13047156263</t>
  </si>
  <si>
    <t>熊锋</t>
  </si>
  <si>
    <t>2023-10-09 16:18:33</t>
  </si>
  <si>
    <t>主办单位：湖北
客户类别：普通客户
10010是否打通：否
是否二次致电10015：是
是否联系：否
升级倾向：
号码归属省：湖北
SVIP等级：
1. 问题类型:;
2. 投诉类型:退订争议;
3. 营业厅地址:;
4. 位置信息:;
5. 位置发生地:;
6. 投诉内容:宽带cpe
麻烦帮忙取消宽带cpe,营业厅无法办理。</t>
  </si>
  <si>
    <t>"业务取消①客户投诉产生的原因：宽带注销不成功。 
②客户投诉问题核查情况及解决方案：收到贵部转办后，我司立即组织调查。经核实，（五峰城区）客户要求取消CPE宽带，挽留无效， 客服部取消。我司于2023-10-08 
 16:19:34联系客户解释。 
③客户问题满意度：满意。 
④回单人：颜晶  6921001"</t>
  </si>
  <si>
    <t>ZX202310090807011236</t>
  </si>
  <si>
    <t>071701032706</t>
  </si>
  <si>
    <t>2023-10-09 14:15:42</t>
  </si>
  <si>
    <t xml:space="preserve">22年Q3Q4重点客户判断省分:湖北
:被动办理宽带
:不需要
:
高级模板内容：
问题描述:用户来电反馈宽带需要销户，不方便到厅，要求线上办理
第二联系方式:15672536660
销户原因:不是自己的宽带
用户要求:要求线上销户</t>
  </si>
  <si>
    <t>业务取消（城区政企）：实装宽带，设备已放置西陵一路营业厅，挽留无效，已取消，用户满意</t>
  </si>
  <si>
    <t>ZX202310081352420228</t>
  </si>
  <si>
    <t>15587915272</t>
  </si>
  <si>
    <t>兰芳</t>
  </si>
  <si>
    <t>2023-10-09 14:11:23</t>
  </si>
  <si>
    <t xml:space="preserve">【2022年上工信部测评重保用户】判断省分:湖北
:被动办理宽带
:不需要
:
高级模板内容：
问题描述:用户进线， 071703231242宽带不是自己安装的，要求取消，烦请处理，谢谢。
第二联系方式:15587915272
销户原因:用户进线， 071703231242宽带不是自己安装的，要求取消，烦请处理，谢谢。
用户要求:用户进线， 071703231242宽带不是自己安装的，要求取消，烦请处理，谢谢。</t>
  </si>
  <si>
    <t>业务取消（当阳政企营服中心）客户要求取消宽带，未转营服维系，多次致电未接，已短信告知如您后期使用有任何疑问，可于工作时间（08：30-17：30）致电宜昌联通07176921001或13032700872</t>
  </si>
  <si>
    <t>ZX202310081305592388</t>
  </si>
  <si>
    <t>071704223683</t>
  </si>
  <si>
    <t>刘文文</t>
  </si>
  <si>
    <t>2023-10-09 11:21:51</t>
  </si>
  <si>
    <t xml:space="preserve">判断省分:湖北
:自己办理的宽带
:挽留失败
:不同意
:
高级模板内容：
问题描述:用户来电要求办理宽带销户，前台已按预处理解释，用户不认可，反映自己都跑几天，去了营业厅也没有成功销户，要求线上宽带销户，请后台协助处理，谢谢
第二联系方式:17671328036   
销户原因:不想使用
用户要求:线上宽带销户并尽快处理</t>
  </si>
  <si>
    <t>业务取消（电子渠道）客户要求取消宽带，未转营服维系，挽留无效，客服部 已操作取消，满意。</t>
  </si>
  <si>
    <t>ZX202310071835021595</t>
  </si>
  <si>
    <t>071700445336</t>
  </si>
  <si>
    <t>王登明</t>
  </si>
  <si>
    <t>2023-10-09 09:07:08</t>
  </si>
  <si>
    <t xml:space="preserve">判断省分:湖北
:自己办理的宽带
:挽留失败
:不同意
:
高级模板内容：
问题描述:销户宽带和监控
第二联系方式:15587952185   
销户原因:不使用了
用户要求:用户要求 取消宽带和监控   不便到营业厅  要求处理 谢谢</t>
  </si>
  <si>
    <t>业务取消（五峰城西 营服中心）客户要求取消宽带，沃家神眼。未转营服维系，因绑定有沃家神眼沃家神眼（室外枪机）-10元/月（24个月）活动，已建议额度携带证件至联通自营业厅办理，客户表示知晓。</t>
  </si>
  <si>
    <t>ZX202310080816370033</t>
  </si>
  <si>
    <t>071701030336</t>
  </si>
  <si>
    <t>江俊</t>
  </si>
  <si>
    <t>用户在外地，要求注销宽带和iptv（缓装宽带未实装），解释挽留无效，请尽快处理并回复</t>
  </si>
  <si>
    <t>业务取消（伍家 营服中心）：实装宽带销户，挽留无效，客服部取消，满意。</t>
  </si>
  <si>
    <t>ZX202310081511160979</t>
  </si>
  <si>
    <t>13032731397</t>
  </si>
  <si>
    <t>彭碧军</t>
  </si>
  <si>
    <t>2023-10-09 09:10:32</t>
  </si>
  <si>
    <t>用户不在归属地要求把当前副卡解绑成为主卡并更换一个套餐（具体套餐资费名称用户未提供） 烦请后台协助谢谢</t>
  </si>
  <si>
    <t>业务取消（西陵 营服中心）客户要求解绑主副卡，未转营服维系，联系客户表示暂不操作取消，保留继续使用，满意。</t>
  </si>
  <si>
    <t>ZX202310091018242084</t>
  </si>
  <si>
    <t>071700031748</t>
  </si>
  <si>
    <t>彭俊德</t>
  </si>
  <si>
    <t>2023-10-09 14:10:54</t>
  </si>
  <si>
    <t xml:space="preserve">【2022年上工信部测评重保用户】判断省分:湖北
:自己办理的宽带
:挽留失败
:不同意
:
高级模板内容：
问题描述:用户来电称自己已经去营业厅把宽带设备给还回去了 系统暂时没有查询有销户的记录 用户称自己现在要携转处理 前台挽留失败 要求线上直接发携转码 称自己宽带已经销户了是营业厅不给取消 请协助处理 要求在5分钟内必须解决
第二联系方式:13227282818
销户原因:信号不好 要转网
用户要求:要求线上直接发携转码 称自己宽带已经销户了是营业厅不给取消 请协助处理 要求在5分钟内必须解决</t>
  </si>
  <si>
    <t>业务取消（西陵）：实装宽带，挽留无效，已取消，客户满意</t>
  </si>
  <si>
    <t>ZX202310081409400385</t>
  </si>
  <si>
    <t>071703612377</t>
  </si>
  <si>
    <t>2023-10-09 09:11:34</t>
  </si>
  <si>
    <t xml:space="preserve">判断省分:湖北
:被动办理宽带
:不需要
:
高级模板内容：
问题描述:用户反映没有办理过宽带，不需要装宽带
第二联系方式:15572701128
销户原因:不是自己办理的宽带
用户要求:宽带销户</t>
  </si>
  <si>
    <t>业务取消（西陵）虚拟宽带已为用户注销，联系用户未接，已短信告知，有疑问可致电我部07176921001为其处理</t>
  </si>
  <si>
    <t>ZX202310081023440923</t>
  </si>
  <si>
    <t>071701044704</t>
  </si>
  <si>
    <t>皮祥云</t>
  </si>
  <si>
    <t>2023-10-09 11:18:20</t>
  </si>
  <si>
    <t>取消宽带071701044704，处理并回复</t>
  </si>
  <si>
    <t>业务取消（夷陵城区）：虚拟宽带，挽留无效，已取消，客户满意。</t>
  </si>
  <si>
    <t>ZX202310071223050657</t>
  </si>
  <si>
    <t>071701075175</t>
  </si>
  <si>
    <t>2023-10-09 09:19:45</t>
  </si>
  <si>
    <t>用户表示被动办理低消宽带，现要求取消，请尽快处理并回复</t>
  </si>
  <si>
    <t>业务取消（长阳城区 营服中心）：实装宽带销户，查询已于2023-10-07 16:40:53为用户办理成功，满意。</t>
  </si>
  <si>
    <t>BL202310061743230703</t>
  </si>
  <si>
    <t>071700057949</t>
  </si>
  <si>
    <t>王一豪</t>
  </si>
  <si>
    <t>2023-10-09 09:12:41</t>
  </si>
  <si>
    <t>用户来电需要销户宽带071700057949和全国一家亲跨域群组业务，然后携号转网，我处已挽留和解释，用户不认可，坚持销户和解除业务，请贵部协助处理，谢谢</t>
  </si>
  <si>
    <t>业务取消（城区校园 ）客户要求取消宽带，未转营服维系，挽留无效，客服部已操作取消，另全国一家亲跨域群组业务需本人携带身份证原件至联通自营厅办理，客户表示知晓。</t>
  </si>
  <si>
    <t>TS202310091134361404</t>
  </si>
  <si>
    <t>18674266749</t>
  </si>
  <si>
    <t>毛金华</t>
  </si>
  <si>
    <t>2023-10-09 15:03:47</t>
  </si>
  <si>
    <t xml:space="preserve">
高级模板内容：
投诉问题描述:用户来电表示办理的时候没有说明主副卡 共享话费 表示不认可 要求解绑主副卡并要求退还副卡的所有费用
争议时间:2023-10-09
争议金额:0
用户要求:尽快处理</t>
  </si>
  <si>
    <t>业务取消（五峰城区）副卡，联系用户表示要求拆分副卡，已拆分副卡转资8元流量王套餐，次月生效，用户满意，无需退费。</t>
  </si>
  <si>
    <t>ZX202310080903560197</t>
  </si>
  <si>
    <t>071704035786</t>
  </si>
  <si>
    <t>金有库</t>
  </si>
  <si>
    <t>2023-10-09 15:06:20</t>
  </si>
  <si>
    <t xml:space="preserve">
高级模板内容：
问题描述:用户称自己没有办理过联通的宽带，现在要求注销宽带账号
第二联系方式:15607207777
销户原因:自己没有装宽带
用户要求:要求注销宽带，谢谢！</t>
  </si>
  <si>
    <t>业务取消（枝江政企）：营业厅已联系客户解释，客户表示暂不取消，满意。</t>
  </si>
  <si>
    <t>BL202310090811181975</t>
  </si>
  <si>
    <t>15271510655</t>
  </si>
  <si>
    <t>孙佐芳</t>
  </si>
  <si>
    <t>2023-10-09 10:43:24</t>
  </si>
  <si>
    <t>用户要求解绑15271510655的副卡，不方便去营业厅，要求在线办理，请加急，谢谢</t>
  </si>
  <si>
    <t>业务取消（夷陵城区）主副卡，已为用户拆分转资8元全国流量王套餐，满意</t>
  </si>
  <si>
    <t>BL202310090937050506</t>
  </si>
  <si>
    <t>13098409807</t>
  </si>
  <si>
    <t>王怀清</t>
  </si>
  <si>
    <t>2023-10-09 14:22:59</t>
  </si>
  <si>
    <t>22年Q3Q4重点客户用户称13098409807，要求解绑主副卡关系，建议用户携带身份证件到营业厅办理，不认可，请核实。</t>
  </si>
  <si>
    <t>业务取消（夷陵城区）主副卡拆分，已为用户拆分副卡转资8元全国流量王套餐，次月生效，满意</t>
  </si>
  <si>
    <t>TS202310090909052384</t>
  </si>
  <si>
    <t>13094183964</t>
  </si>
  <si>
    <t>陈宏新</t>
  </si>
  <si>
    <t>2023-10-09 10:34:33</t>
  </si>
  <si>
    <t xml:space="preserve">主办单位：湖北
客户类别：星级客户
10010是否打通：是
是否二次致电10015：是
是否联系：是
升级倾向：无
号码归属省：湖北
SVIP等级：
用户要求取消业务问题   
业务名称：宽带
业务类型： CB/一屏清已查询
携出倾向：
用户描述及诉求：请立刻处理  客户称不知情被办理的   要求降低套餐  
客服告知：尽快反馈处理
用户是否认可：是     </t>
  </si>
  <si>
    <t>业务取消（西陵营服中心）①客户基本资料：业务号码：13094183964、客户姓名：
陈宏新、套餐情况：畅越冰激凌5G套餐129元；客户反映取消宽带问题； 
②首次联系客户时间：2023-10-09 18:32:48
③投诉核查处理情况：收到贵部转办，我司立即组织核查，经核实客户对宽带不满，已为客户办理宽带取消（实装宽带），另按客户要求办理主副卡拆分，并将号码15272157486；13197308882；13094183964转资福多多29元，次月生效。
④答复客户时间及客户满意度评价：根据上述核实情况，我司于2023-08-09 18:32:48联系客户满意，回单人：田群、联系方式：07176921001
⑤投诉核查关联材料：无。</t>
  </si>
  <si>
    <t>TS202310081107060554</t>
  </si>
  <si>
    <t>2023-10-09 13:12:39</t>
  </si>
  <si>
    <t xml:space="preserve">主办单位：湖北
客户类别：普通客户
10010是否打通：是
是否二次致电10015：是
是否联系：是
升级倾向：无
号码归属省：湖北
SVIP等级：
精准预判内容：
[有申诉记录客户] 
预处理内容：
预处理名称:产品订购一键诊断
业务产品类型:反映其他业务问题
用户是否接受:用户不接受
是否知情订购:不知情订购
是否授权范围:否
备注:
----
高级模板内容：
1*投诉问题描述:用户要求取消业务（泛携转）
3*受限产品名称:网龄计划合约  主副卡解绑</t>
  </si>
  <si>
    <t>业务取消（夷陵龙泉）①客户基本资料：业务号码：15629338855、客户姓名：宋德志、套餐情况：畅越冰激凌5G套餐59元；客户反映业务取消的问题
②首次联系客户时间：2023-09-27 10:58:13
③投诉核查处理情况：收到贵部转办，我司立即组织核查，经核实，夷陵龙泉营服客户号码要求取消网龄计划拆分主副卡，已为用户取消，满意。
④答复客户时间及客户满意度评价：根据上述核实情况，我司于2023-10-08 11:58:13 联系客户满意，回单人：程李晶、联系方式：07176921001
⑤投诉核查关联材料：无</t>
  </si>
  <si>
    <t>TS202310090851442058</t>
  </si>
  <si>
    <t>18671729726</t>
  </si>
  <si>
    <t>魏正华</t>
  </si>
  <si>
    <t>2023-10-09 10:44:02</t>
  </si>
  <si>
    <t xml:space="preserve">22年Q3Q4重点客户
高级模板内容：
投诉问题描述:用户来电称，要取消宽带，不愿去营业厅，强行要求我方取消，前台解释不认可
销户渠道:冤营业厅
无法销户原因:不愿去营业厅
用户要求:办理宽带时，未告知用户取消需到营业厅，要求反映上级，请尽快处理，谢谢</t>
  </si>
  <si>
    <t>业务取消（宜都城区）：实装宽带，挽留无效，已取消，客户满意</t>
  </si>
  <si>
    <t>TS202310081707040321</t>
  </si>
  <si>
    <t>071701038637</t>
  </si>
  <si>
    <t>2023-10-09 14:45:16</t>
  </si>
  <si>
    <t xml:space="preserve">
高级模板内容：
投诉问题描述:用户对宽带9元不认可
争议月份:2023年10月、2023年9月、2023年8月、2023年7月、2023年6月
争议金额:45
用户要求:要求取消月租费</t>
  </si>
  <si>
    <t>业务取消（枝江乡镇）虚拟宽带，已为用户注销，满意</t>
  </si>
  <si>
    <t>TS202310081125091097</t>
  </si>
  <si>
    <t>13197314628</t>
  </si>
  <si>
    <t>2023-10-09 13:28:33</t>
  </si>
  <si>
    <t>主办单位：湖北
客户类别：普通客户
10010是否打通：是
是否二次致电10015：是
是否联系：是
升级倾向：无
号码归属省：湖北
SVIP等级：
用户反映被不知情办理了宽带绑定此号码，不满，要求尽快把宽带取消，请协助处理，谢谢。</t>
  </si>
  <si>
    <t>业务取消①客户基本信息：业务号码：13197314628、客户姓名：望娟、套餐情况：冰激凌融合放心用58套餐移网主资费-28元/月（湖北）； 客户反映取消业务的问题。
②首次联系客户时间： 2023-10-08 13:39:05； 
③投诉核查处理情况：收到贵部转办后，我司立即组织调查 。经核实，夷陵城区客户要求取消cpe宽带，挽留成功，暂不取消，客户满意
④答复客户时间及客户满意度评价相关信息：我司于2023-10-08 13:39:05联系客户解释说明，客户认可满意。回单人：王宜艳
⑤投诉核查关联材料：无</t>
  </si>
  <si>
    <t>TS202310091041052385</t>
  </si>
  <si>
    <t>17683712056</t>
  </si>
  <si>
    <t>丁正海</t>
  </si>
  <si>
    <t>2023-10-09 14:23:36</t>
  </si>
  <si>
    <t>主办单位：湖北
客户类别：普通客户
10010是否打通：否
是否二次致电10015：是
是否联系：否
升级倾向：
号码归属省：湖北
SVIP等级：
1. 问题类型:;
2. 投诉类型:携号转网;
3. 营业厅地址:;
4. 位置信息:;
5. 位置发生地:;
6. 投诉内容:我要办理携号转网，信号太差了，但是上面有个什么宽带，一直没有使用过我要求销户了，办理携号转网，我本人身体原因不方便去营业厅，要求尽快跟我办理宽带销户。
7. 携转原因:信号质量差
8. 无法携转原因:无法线上办理;业务限制</t>
  </si>
  <si>
    <t>业务取消-电子渠道①客户基本资料：业务号码：17683712056、客户姓名：丁正海、套餐情况：宝卡P；客户反映取消业务的问题； 
②首次联系客户时间：2023-10-09 13:44:00
③投诉核查处理情况：收到贵部转办，我司立即组织核查，经核实，2022-09-21 18:51:03远安洋坪海威营业厅办理宽带，虚拟宽带，挽留失败，客服部已取消，现客户可正常申请携出，满意； 
④答复客户时间及客户满意度评价：根据上述核实情况，我司于2023-10-09 13:44:00联系客户满意，回单人：胡春燕、联系方式：07176921001
⑤投诉核查关联材料：无。"</t>
  </si>
  <si>
    <t>TS202310082029232080</t>
  </si>
  <si>
    <t>13085167676</t>
  </si>
  <si>
    <t>雷国洪</t>
  </si>
  <si>
    <t>2023-10-09 11:35:06</t>
  </si>
  <si>
    <t>主办单位：湖北
客户类别：普通客户
10010是否打通：否
是否二次致电10015：是
是否联系：否
升级倾向：
号码归属省：湖北
SVIP等级：
1. 问题类型:;
2. 投诉类型:办理争议;
3. 营业厅地址:;
4. 位置信息:;
5. 位置发生地:;
6. 投诉内容:10月6日到联通自营业厅办理了宽带销户，到现在还没有取消
8. 办理业务的名称:取消空挂宽带
8. 无法办理的渠道:联通营业厅</t>
  </si>
  <si>
    <t>ZX202310081106201361</t>
  </si>
  <si>
    <t>15549277010</t>
  </si>
  <si>
    <t>李梦彤</t>
  </si>
  <si>
    <t>2023-10-09 14:16:50</t>
  </si>
  <si>
    <t>用户来电要求核实来电号码的套餐资费问题,并表示是学校助教为其办理告知需一次性240元费用,要求我方核实情况并给予答复,烦请协助处理</t>
  </si>
  <si>
    <t>业务咨询：用户咨询套餐问题，已跟用户解释清楚，满意。</t>
  </si>
  <si>
    <t>BL202310091238131294</t>
  </si>
  <si>
    <t>15971626549</t>
  </si>
  <si>
    <t>李青</t>
  </si>
  <si>
    <t>2023-10-09 14:16:30</t>
  </si>
  <si>
    <t>客户要求续约 预存话费享折扣优惠 ，请处理，谢谢</t>
  </si>
  <si>
    <t>业务咨询：经核实已为客户办理赠费活动，合约期12个月，客户满意。</t>
  </si>
  <si>
    <t>TS202310081828512468</t>
  </si>
  <si>
    <t>13647176115</t>
  </si>
  <si>
    <t>曾庆敏</t>
  </si>
  <si>
    <t>2023-10-09 14:30:39</t>
  </si>
  <si>
    <t>【2022年上工信部测评重保用户】13647176115命中精准预判服务场景:[该用户有申诉倾向，请注意受理态度，查询近三天工单记录，积极解决用户问题。] 
用户来电反映在城区网速经常出现卡顿的情况，前台向用户解释清楚了。现在用户要求退还2元公交车费，或者补偿一点流量也可以。请协助处理 谢谢</t>
  </si>
  <si>
    <t>终端使用 ：用户反映网络信号不稳定，多次联系用户未接，建议用户可到厅换机换卡测试，如有疑问可在工作时间（08:30-12:00；14:00-17:30）联系07176921001、13032700872宜昌客服。如用户咨询，请前台10010话务中心代为解释，谢谢</t>
  </si>
  <si>
    <t>TS202310061645050818</t>
  </si>
  <si>
    <t>投诉工单（2021版）&gt;&gt;融合&gt;&gt;【网络使用】移网语音&gt;&gt;移网无法通话</t>
  </si>
  <si>
    <t>13807206082</t>
  </si>
  <si>
    <t>段绪才</t>
  </si>
  <si>
    <t>2023-10-09 10:31:10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</si>
  <si>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投诉内容:卡只能在5G手机里用，在4G手机里仅能上网和收短信，不能打接电话，工作人员的解释是开通了高清语音通话后有这种情况，无法解决，要么换手机，要么转网。</t>
  </si>
  <si>
    <t>终端使用：①客户投诉产生的原因：号码4G手机里仅能上网和收短信，不能打接电话。 
②客户投诉问题核查情况及解决方案：收到贵部转办后，我司立即组织调查。经核实现已为用户13997723852关闭5G服务，查询现用户已功能正常。我司2023-10-07 11:43:49联系客户解释。
③客户问题满意度：满意。 
④回单人：田群、联系方式：07176921001</t>
  </si>
  <si>
    <t>TS202310081448521112</t>
  </si>
  <si>
    <t>18671779008</t>
  </si>
  <si>
    <t>张曼</t>
  </si>
  <si>
    <t>2023-10-09 16:40:48</t>
  </si>
  <si>
    <t>用户来电反映自己在很多地方都无法 打电话，前期已反映多次都没有解决，要求我方再次反映，有强烈申诉倾向，请核实回复</t>
  </si>
  <si>
    <t>终端使用：经核实，用户投诉点信号覆盖正常，周边基站无故障，为用户终端不支持4G通话导致，建议用户更换终端，后期有问题与测试人员联系，处理人 陈益满 联系电话 18671733750，客户认可。</t>
  </si>
  <si>
    <t>TS202310091346222241</t>
  </si>
  <si>
    <t>18674262150</t>
  </si>
  <si>
    <t>李枭</t>
  </si>
  <si>
    <t>2023-10-09 17:18:29</t>
  </si>
  <si>
    <t xml:space="preserve">判断省份:湖北
:移网无法上网
:手机移动数据
获取入参:
获取历史工单:有历史工单
:不存在在途工单
:下一步
移网一键诊断结果:1.用户状态是否正常：开通.2.查询流量是否限速：未限速.3.2345G终端支持情况：4G终端.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</t>
  </si>
  <si>
    <t>终端使用：客户反映无法上网，后台核实上网功能正常，已刷新上网功能，建议客户换机换卡测试，客户满意</t>
  </si>
  <si>
    <t>TS202310081530122358</t>
  </si>
  <si>
    <t>18608601081</t>
  </si>
  <si>
    <t>陈雍</t>
  </si>
  <si>
    <t>2023-10-09 16:23:34</t>
  </si>
  <si>
    <t>22年Q3Q4重点客户用户来电称自己最近一个月自己都会漏接电话，不管在哪里都有此情况，要求我方核实具体原因，请核实回复</t>
  </si>
  <si>
    <t>终端使用：已为用户刷新volte及5Gsa功能，建议用户重启手机试机，如有疑问致电宜昌服务监督热线13032700872.满意</t>
  </si>
  <si>
    <t>TS202310091121421054</t>
  </si>
  <si>
    <t>18671751888</t>
  </si>
  <si>
    <t>朱明山</t>
  </si>
  <si>
    <t>2023-10-09 14:27:51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</si>
  <si>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t>
  </si>
  <si>
    <t>终端使用：用户反映无法接通问题，经核实客户号码数据正常，建议客户到营业厅补卡后换机换卡测试，用户认可</t>
  </si>
  <si>
    <t>TS202310090636291407</t>
  </si>
  <si>
    <t>16671769808</t>
  </si>
  <si>
    <t>胡仁高</t>
  </si>
  <si>
    <t>2023-10-09 17:25:50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</si>
  <si>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:不能
:用户来电反馈自己的手机无法正常上网，称到所有的地方都是网速很慢，只有10KB左右，对此不认可，请处理。</t>
  </si>
  <si>
    <t>终端使用：用户反映自己的手机无法正常上网，经核实信号正常，已为用户刷新上网功能，致电未接，已短信答复如需办理可联系我部，如有疑问可在工作时间（08:30-12:00；14:00 -17:30 ）联系07176921001、13032700872宜昌客服。如用户咨询，请前台 10010话务 中心代为解释，谢谢。</t>
  </si>
  <si>
    <t>TS202310091855520858</t>
  </si>
  <si>
    <t>2023-10-10 14:18:14</t>
  </si>
  <si>
    <t xml:space="preserve">15671053570命中精准预判服务场景:[65岁以上老人] 
高级模板内容：
是否10016外呼:不记得
电话外呼号码:0
渠道名称:湖北杭州翔羽线上业务代理(宜昌)
反应问题涉及场景:未经同意订购业务
产品名称:腾讯视频10G流量加会员月包
争议月份:2023年9月、2023年10月
是否承诺退费:是
承诺退费金额:50
是否取消业务（如取消失败，需加上系统报错的提示）:否
是否需要回复:是
用户要求:客户来电表示自己前边已经来电记录反馈处理，详见工单TS202310021955231683，但是50元费用一直没有退还，要求我处再次记录反馈处理，加急，请协助处理，谢谢</t>
  </si>
  <si>
    <t>TS202310091947051761</t>
  </si>
  <si>
    <t>13094173812</t>
  </si>
  <si>
    <t>程成</t>
  </si>
  <si>
    <t>2023-10-10 10:30:37</t>
  </si>
  <si>
    <t>主办单位：湖北
客户类别：普通客户
10010是否打通：否
是否二次致电10015：是
是否联系：否
升级倾向：
号码归属省：湖北
SVIP等级：
1. 问题类型:;
2. 投诉类型:月固定费争议;
3. 营业厅地址:;
4. 位置信息:;
5. 位置发生地:;
6. 投诉内容:</t>
  </si>
  <si>
    <t>工作差错①客户投诉产生的原因：客户反映宽带扣费问题
②客户投诉问题核查情况及解决方案：收到贵部转办后，我司立即组织调查。经核实，用户对省客服8月未操作宽带注销，到账9-10月产生宽带扣费80元不认可，已为用户取消并申请减免费用80元，24小时内赠费到账，不可打印发票，满意。
③客户问题满意度：我司于2023-10-10 09:42:10联系客户满意。
④回单人:程李晶；联系电话：07176921001</t>
  </si>
  <si>
    <t>TS202310091234190520</t>
  </si>
  <si>
    <t>2023-10-10 10:01:57</t>
  </si>
  <si>
    <t xml:space="preserve">[65岁以上老人] 
高级模板内容：
投诉问题描述:用户对-AR视频彩铃酷趣会员15元包月业务不认可
争议业务名称:-AR视频彩铃酷趣会员15元包月
受理渠道:SP
争议月份:2023年10月、2023年9月、2023年8月
争议费用:60
一线客服在系统里:已取消
是否承诺退费:是
用户要求:详见：TS202310081227150191  用户对于赠款不认可  称从自己的余额里面扣的    就要从余额里面加回来  请核实处理 谢谢</t>
  </si>
  <si>
    <t>电话营销-开通争议：湖北杭州翔羽线上业务代理(宜昌)  ，AR视频彩铃酷趣会员AA。用户反映AR视频彩铃酷趣会员问题，经核实湖北杭州翔羽线上业务代理(宜昌)于2023-08-27 08:40:40  办理，已取消，现将省份退费60元返销，我司申请现金到账60元，已到账，此费用不可打印发票，客户满意。</t>
  </si>
  <si>
    <t>TS202310091639512241</t>
  </si>
  <si>
    <t>2023-10-10 13:32:46</t>
  </si>
  <si>
    <t xml:space="preserve">
高级模板内容：
投诉问题描述:办理时我方告知连同副卡 合计月租199  未告知副卡会单独收取10元
业务名称:副卡 10元
宣传渠道:中国联通APP
宣传内容:副卡0元
实际情况:副卡 10元
用户要求:办理0元副卡，之前的10元副卡扣费也需退费 烦请处理</t>
  </si>
  <si>
    <t>电话营销-开通争议：上海航动，家庭群组化副卡10G省内流量流量(不共享不结转)(湖北)-次月生效AA。用户反映电话营销办理转资产生扣费问题，已为用户转资0月租，已告知用户流量正常使用无法退费，用户认可，满意</t>
  </si>
  <si>
    <t>TS202310092127370628</t>
  </si>
  <si>
    <t>18671748349</t>
  </si>
  <si>
    <t>吴家宝</t>
  </si>
  <si>
    <t>2023-10-10 11:12:13</t>
  </si>
  <si>
    <t xml:space="preserve">
高级模板内容：
投诉问题描述:对腾讯王卡-59元5G版超级会员（白金版）-立即生效不认可，没有办理过
业务名称:腾讯王卡-59元5G版超级会员（白金版）-立即生效
争议月份:2023年1月、2023年2月、2023年3月、2023年4月、2023年5月、2023年6月、2023年7月、2023年8月、2023年9月、2023年10月、2023年11月、2023年12月、2022年1月、2022年2月、2022年3月、2022年4月、2022年5月、2022年6月、2022年7月、2022年8月、2022年9月、2022年10月、2022年11月、2022年12月
争议金额:-1
是否承诺退费:否
用户要求:退费</t>
  </si>
  <si>
    <t>电话营销-开通争议：拓见科技(深圳)有限公司武汉分公司(宜昌) ，腾讯王卡-59元5G版超级会员（白金版）AA。用户反映腾讯王卡-59元5G版超级会员（白金版）问题，经核实拓见科技(深圳)有限公司武汉分公司(宜昌) 于2022-01-06 09:29:52办理腾讯王卡-59元5G版超级会员（白金版），客户每月已使用流量包，无法申请退费，因多次未联系上客户，无法核实是否取消流量包，如有疑问可在工作时间（08:30-12:00；14:00-17:30）致电我司宜昌联通13032700872</t>
  </si>
  <si>
    <t>TS202310091025291904</t>
  </si>
  <si>
    <t>15671033350</t>
  </si>
  <si>
    <t>雷开军</t>
  </si>
  <si>
    <t>2023-10-10 09:11:26</t>
  </si>
  <si>
    <t xml:space="preserve">[65岁以上老人] 
高级模板内容：
投诉问题描述:用户反映自己的套餐是29.9元的   前台解释套餐优惠是29元语音包9元 会员流量包20元  用户对此不认可
业务名称: 星锐卡(湖北)
宣传渠道:营业厅
宣传内容:29.9月租费 
实际情况:套餐优惠是29元语音包9元 会员流量包20元
用户要求:要求上报公司核实 联系电话15671033350</t>
  </si>
  <si>
    <t>用电话营销-开通争议：湖北杭州翔羽线上业务代理(宜昌)， 云加速5G畅玩加油包  AA。用户反映被动开通业务，经核实湖北杭州翔羽线上业务代理(宜昌) 于2023-09-15 03:15:09开通，业务已取消，申请减免23.9月-10月费用合计40元，24小时内到账，此费用无法抵扣往月欠费且不可打印发票，另山东静雷通讯科技有限公司于2023-04-14 15:19:57  给客户开通 9元100分钟5G速率包 ，业务已取消，申请减免23年4月-10月费用合计54元，24小时内到账，此费用无法抵扣往月欠费且不可打印发票，满意。</t>
  </si>
  <si>
    <t>ZX202310081735282423</t>
  </si>
  <si>
    <t>15671022642</t>
  </si>
  <si>
    <t>万宇</t>
  </si>
  <si>
    <t>2023-10-10 09:07:05</t>
  </si>
  <si>
    <t xml:space="preserve">判断省分:湖北
:被动办理宽带
:不需要
:
高级模板内容：
问题描述:用户表示自己没有办理过宽带，怎么会有一条低消宽带
第二联系方式:15671022642
销户原因:不需要
用户要求:用户要求我方取消宽带业务</t>
  </si>
  <si>
    <t>电话营销-开通争议：拓见科技(深圳)有限公司武汉分公司(宜昌)，1低消59元宽带200M主产品AA，经核实，于2021年6月过电话营销方式推荐客户办理，现已为用户办理注销（虚装宽带），  2I承诺低消59元宽带优惠产品已登记于10月15日前登记取消，  满意。</t>
  </si>
  <si>
    <t>TS202310091220310175</t>
  </si>
  <si>
    <t>18671728005</t>
  </si>
  <si>
    <t>谭园</t>
  </si>
  <si>
    <t>2023-10-10 14:12:46</t>
  </si>
  <si>
    <t xml:space="preserve">22年Q3Q4重点客户
高级模板内容：
投诉问题描述:对套餐修改不认可，要求解决
业务名称:畅越冰激凌5G套餐199元（极速）
变更渠道:用户未提供
用户要求:多次解释，用户不认可，表示自己之前是不限量的套餐，后续修改套餐不知情，要求核实解决，谢谢</t>
  </si>
  <si>
    <t>电话营销-开通争议：上海航动科技有限公司（宜昌），转资AA。2020-03-20 10:47:41  电话营销方式办理转资，已解释，此为用户同意办理，现不限量套餐已下架，暂无法转回，已解释，用户知晓，已无疑问，满意</t>
  </si>
  <si>
    <t>BL202310100852382346</t>
  </si>
  <si>
    <t>13297285248</t>
  </si>
  <si>
    <t>舒兴梅</t>
  </si>
  <si>
    <t>2023-10-10 09:17:16</t>
  </si>
  <si>
    <t>用户要求屏蔽10016外呼</t>
  </si>
  <si>
    <t>BL202310091656100790</t>
  </si>
  <si>
    <t>15671015850</t>
  </si>
  <si>
    <t>王婷婷</t>
  </si>
  <si>
    <t>2023-10-10 09:12:32</t>
  </si>
  <si>
    <t>用户进线申请屏蔽10016外呼   号码  ：15671015850   【前台无操作配置】</t>
  </si>
  <si>
    <t>TS202310101532270059</t>
  </si>
  <si>
    <t>投诉工单（2021版）&gt;&gt;移网&gt;&gt;【产品及计费使用】计交费及发票&gt;&gt;电子发票获取不便捷/不成功</t>
  </si>
  <si>
    <t>18671765244</t>
  </si>
  <si>
    <t>宜昌好小子机器人科技有限公司</t>
  </si>
  <si>
    <t>2023-10-10 17:13:12</t>
  </si>
  <si>
    <t xml:space="preserve">
高级模板内容：
投诉问题描述:用户反映要求打印发票发送到用户邮箱，但是用户要求改发票抬头，已解释线上无法更改，用户表示不认可，要求更改后打印发送到邮箱
业务号码:18671765244
发票获取渠道:10010
开具不成功系统提示:无法更改发票抬头
开具月份:2023年8月、2023年9月
前台解释内容:人工客服无法更改发票抬头
用户要求:用户反映要求打印发票发送到用户邮箱，但是用户要求改发票抬头，已解释线上无法更改，用户表示不认可，要求更改后打印发送到邮箱</t>
  </si>
  <si>
    <t>TS202310101405150104</t>
  </si>
  <si>
    <t>15571739757</t>
  </si>
  <si>
    <t>2023-10-10 15:58:33</t>
  </si>
  <si>
    <t xml:space="preserve">
高级模板内容：
投诉问题描述:用户反馈自己做过套餐变更，和主副卡变更，操作打印月结发票提示只有80多，实际消费129元，提示额度不够，但前台操作CBSS提示额度足够，无法处理，请协助处理，谢谢
发票类型:月结发票
涉及月份:2023年9月
发票金额:129
办理渠道:联通APP
用户要求:额度不够，协助处理</t>
  </si>
  <si>
    <t>电子发票：用户要求打印9月发票，已推送至客户指定邮箱，满意。</t>
  </si>
  <si>
    <t>EZX202310091804230124</t>
  </si>
  <si>
    <t>10019查询工单&gt;&gt;账单及发票&gt;&gt;电子发票&gt;&gt;电子发票开票/查询/获取/打印方法及原则</t>
  </si>
  <si>
    <t>18671700696</t>
  </si>
  <si>
    <t>刘雨莲</t>
  </si>
  <si>
    <t>10019查询工单</t>
  </si>
  <si>
    <t>2023-10-10 18:04:47</t>
  </si>
  <si>
    <t>用户来电表示合约
花呗分期5G159元直降1600，产生的每月费用需要打印专票才能报销，要求获取专票开具的渠道和办法，如无法开具专票，就要求取消合约花呗分期5G159元直降1600，谢谢</t>
  </si>
  <si>
    <t>TS202310101459221562</t>
  </si>
  <si>
    <t>13972537836</t>
  </si>
  <si>
    <t>王伟文</t>
  </si>
  <si>
    <t>2023-10-10 15:37:11</t>
  </si>
  <si>
    <t>:其他报错
:
用户反映一号双终端手表，注册失败，无法连接激活，请核实协助处理，加急</t>
  </si>
  <si>
    <t>电子渠道：用户反映手厅申请一号双终端无法激活，已联系客户解释说明，建议客户携带身份证，手表至营业厅办理激活，客户表示知晓。</t>
  </si>
  <si>
    <t>TS202310091526080054</t>
  </si>
  <si>
    <t>15697203582</t>
  </si>
  <si>
    <t>崔玉倩</t>
  </si>
  <si>
    <t>2023-10-10 09:05:44</t>
  </si>
  <si>
    <t xml:space="preserve">
高级模板内容：
投诉问题描述:用户称自己办理的19元的套餐
业务名称:联通王卡
宣传渠道:网厅
宣传内容:19元    12G  和100分钟的亲子卡（基础版）
实际情况:联通王卡29元  和 联通王卡19元5G加油包（立即生效）
用户要求:用户不认可解释无效，请处理，称不方便接电话</t>
  </si>
  <si>
    <t>电子渠道：用户自行在手厅办理的号卡不认可，经核实属用户自行订购开通，沟通后为用户取消联通王卡19元5G加油包（立即生效）并转资为流量王套餐，考虑是新开卡用户，另为用户办理预存话费享40元/月话费优惠2个月（湖北），满意。</t>
  </si>
  <si>
    <t>TS202310100807281779</t>
  </si>
  <si>
    <t>18571001125</t>
  </si>
  <si>
    <t>曾军</t>
  </si>
  <si>
    <t>2023-10-10 13:38:31</t>
  </si>
  <si>
    <t xml:space="preserve">
高级模板内容：
投诉问题描述:用户反馈自己领取会员成功了都收到短信了，但是腾讯vip没有相关会员权益
操作渠道:王卡助手
参加活动（套餐）名称:腾讯王卡-39元5G版超级会员（黄金版）-立即生效
页面提示:无
用户要求:核实回复，使用会员</t>
  </si>
  <si>
    <t>ZX202310101437270225</t>
  </si>
  <si>
    <t>15629343652</t>
  </si>
  <si>
    <t>谭莉莉</t>
  </si>
  <si>
    <t>2023-10-10 15:07:13</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</si>
  <si>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:用户要求立即解除黑名单不然升级投诉</t>
  </si>
  <si>
    <t>ZX202310091223340756</t>
  </si>
  <si>
    <t>18694085162</t>
  </si>
  <si>
    <t>2023-10-10 09:07:23</t>
  </si>
  <si>
    <t>用户来电再次来电反映给移动手机无法发送短信相同问题  其他号码可以发送     要求我方处理 ，前期工单ZX202309220903551230</t>
  </si>
  <si>
    <t>ZX202310091155310550</t>
  </si>
  <si>
    <t>13217176179</t>
  </si>
  <si>
    <t>王凤鑫</t>
  </si>
  <si>
    <t>2023-10-10 09:12:41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</si>
  <si>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用户来电反映自己今天突然收不到任何短信，前台未查询到相关原因，请核实处理，谢谢</t>
  </si>
  <si>
    <t>终端使用：查询短信功能正常，无黑名单，已刷新短信功能，建议用户试机，有问题致电宜昌服务监督热线13032700872，满意</t>
  </si>
  <si>
    <t>ZX202310101151571433</t>
  </si>
  <si>
    <t>18571003257</t>
  </si>
  <si>
    <t>陈刚</t>
  </si>
  <si>
    <t>2023-10-10 16:31:47</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</si>
  <si>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:客户来电表示无法收到短信，客户要求记录反馈</t>
  </si>
  <si>
    <t>终端使用：联系用户表示短信都已正常接收，认可满意</t>
  </si>
  <si>
    <t>TS202309260816402183</t>
  </si>
  <si>
    <t>07176990009</t>
  </si>
  <si>
    <t>王文继</t>
  </si>
  <si>
    <t>2023-10-10 11:19:09</t>
  </si>
  <si>
    <t>部-20230900157800鄂-20230900004501转-20230925160160472023-09-19 12:14:44.0以各种靓号理由来阻碍我重新上号设置各种条件态度及其其恶劣</t>
  </si>
  <si>
    <t>TS202309260816412185</t>
  </si>
  <si>
    <t>18671788989</t>
  </si>
  <si>
    <t>2023-10-10 11:14:11</t>
  </si>
  <si>
    <t>部-20230900163663鄂-20230900004616转-20230925164159752023-09-19 22:39:12.02023年4月联通客户承诺将该号码100元的保底消费该为50元 到现在一直未处理 多次沟通10010 10015的客服 刚开始回复我说 查询到我4月是有调整保底及199的资费调整为59的处理 资费已调整 但是保底未调整 情况不明也无法处理 需要反馈上级处理 后面多次致电 都已加急处理为由不给确切回复 最终在我一日致电7次后 得到10015的回复说  4月的调整保底为50元只是替我申请 领导未批复 无法办理 我只能按照之前的协议执行  该回复对接之前的答复我认为联通公司存在严重的欺骗行为 说一套做一套  该投诉也不是第一次  之前因话费不明扣除  合约协议未告知携号转网等问题也是多次投诉沟通才解决 该公司的行为已对我的生活造成一定的困扰  希望能对其问题一次性解决 并出具书面协议</t>
  </si>
  <si>
    <t>TS202310071400251693</t>
  </si>
  <si>
    <t>13217172456</t>
  </si>
  <si>
    <t>2023-10-10 17:30:25</t>
  </si>
  <si>
    <t>主办单位：湖北
客户类别：普通客户
10010是否打通：是
是否二次致电10015：是
是否联系：否
升级倾向：
号码归属省：湖北
SVIP等级：
1. 问题类型:宽带;
2. 投诉类型:宽带网络问题;
3. 营业厅地址:;
4. 位置信息:;
5. 位置发生地:;
6. 投诉内容:宽带无法正常上网 卡速 自动跳转流量 乱收费
7. 故障详情:
	故障现象: 宽带无法上网
关联10010工单流水号：TS202309221708032335</t>
  </si>
  <si>
    <t>固网质量 ①客户投诉产生的原因：客户反映宽带故障问题
②客户投诉问题核查情况及解决方案：收到贵部转办后，我司立即组织调查。经核实，客户反映宽带故障无法使用，已反馈至数固处理，预计48小时内上门，满意。
③客户问题满意度：我司于2023-10-07 16:42:10联系客户满意。
④回单人:程李晶；联系电话：07176921001</t>
  </si>
  <si>
    <t>TS202310091332431909</t>
  </si>
  <si>
    <t>18694091298</t>
  </si>
  <si>
    <t>李仲尼</t>
  </si>
  <si>
    <t>2023-10-10 08:50:33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</si>
  <si>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投诉内容:效率低，服务差，体验极差
7. 故障详情:
	故障现象: 宽带无法上网
	故障发生时间: 2023-10-07 15:17
	光猫上的LOS灯是否常亮红灯: 是
	是否存在线路损坏情况: 不清楚</t>
  </si>
  <si>
    <t>固网质量：湖北省宜昌市宜都市高坝洲镇白洪溪村白洪溪村4组39号周边AA
①客户投诉产生的原因：用户反馈宽带故障问题
②客户投诉问题核查情况及解决方案：收到贵部转办后，我司立即组织调查。经核实，为用户家里设备问题，现联系用户表示已恢复，满意。
③客户问题满意度：满意
④回单人：潘娥、联系方式：07176921001</t>
  </si>
  <si>
    <t>GZ202310101948001728</t>
  </si>
  <si>
    <t>071701025579</t>
  </si>
  <si>
    <t>2023-10-10 21:32:48</t>
  </si>
  <si>
    <t>#2022重保客户#101004光猫断电离线
装机地址：湖北省宜昌市高新区北苑街道城东社区城东大道阳光花园1栋1单元3楼301</t>
  </si>
  <si>
    <t>GZ202310101553062161</t>
  </si>
  <si>
    <t>071700819078</t>
  </si>
  <si>
    <t>魏菲扬</t>
  </si>
  <si>
    <t>2023-10-10 20:03:06</t>
  </si>
  <si>
    <t>宽带报障-无法登陆
装机地址：湖北省宜昌市当阳市玉阳街道办事处南门垱社区环城南路77号金色阳光小区14栋2单元2层202</t>
  </si>
  <si>
    <t>GZ202310101433221621</t>
  </si>
  <si>
    <t>071700051173</t>
  </si>
  <si>
    <t>范佳</t>
  </si>
  <si>
    <t>2023-10-10 15:23:31</t>
  </si>
  <si>
    <t>无法打开网页，没有网络
装机地址：湖北省宜昌市伍家区中南路30号宜化山语城三期9栋1单元6层602</t>
  </si>
  <si>
    <t>GZ202310101413571480</t>
  </si>
  <si>
    <t>071700096242</t>
  </si>
  <si>
    <t>孔卫东</t>
  </si>
  <si>
    <t>2023-10-10 20:42:03</t>
  </si>
  <si>
    <t>302002局方OLT设备收光功率异常。
装机地址：湖北省宜昌市西陵区珍珠路50号龙腾佳苑10栋2单元2楼204</t>
  </si>
  <si>
    <t>GZ202310101349351305</t>
  </si>
  <si>
    <t>071700153895</t>
  </si>
  <si>
    <t>郑万菊</t>
  </si>
  <si>
    <t>2023-10-10 15:12:10</t>
  </si>
  <si>
    <t>宽带报障-无法登陆
装机地址：湖北省宜昌市枝江市马家店街道五柳树社区枝江城区营服中心4G-CPE项目无资源地址</t>
  </si>
  <si>
    <t>GZ202310101332471181</t>
  </si>
  <si>
    <t>071703006227</t>
  </si>
  <si>
    <t>杨焕然</t>
  </si>
  <si>
    <t>2023-10-10 16:08:28</t>
  </si>
  <si>
    <t>网络不稳定
装机地址：湖北省宜昌市夷陵区小溪塔街道营盘社区夷兴六巷片区平湖一巷90号周边</t>
  </si>
  <si>
    <t>GZ202310101316271046</t>
  </si>
  <si>
    <t>071700026166</t>
  </si>
  <si>
    <t>童馨</t>
  </si>
  <si>
    <t>2023-10-10 17:11:32</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</si>
  <si>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-10 11:36:53时间后恢复，请您耐心等待，给您带来的不便敬请谅解。；3、您的路由器与签约速率不匹配，建议您更换路由器解决。详情可咨询10010。，故障描述：宽带无法上网
装机地址：湖北省宜昌市伍家区城乡路城洋景苑小区18栋5单元1楼6层602户18-5-12</t>
  </si>
  <si>
    <t>GZ202310101259570923</t>
  </si>
  <si>
    <t>071703905696</t>
  </si>
  <si>
    <t>马健</t>
  </si>
  <si>
    <t>2023-10-10 20:21:18</t>
  </si>
  <si>
    <t>302002局方OLT设备收光功率异常。
装机地址：湖北省宜昌市枝江市马家店街道五柳树社区雪花啤酒厂片区江汉大道100号1栋周边</t>
  </si>
  <si>
    <t>GZ202310101250090855</t>
  </si>
  <si>
    <t>071700061376</t>
  </si>
  <si>
    <t>2023-10-10 23:01:17</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</si>
  <si>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:宽带上网慢，已经刷新重启还是不行</t>
  </si>
  <si>
    <t>GZ202310101242220795</t>
  </si>
  <si>
    <t>071700061598</t>
  </si>
  <si>
    <t>吴小娜</t>
  </si>
  <si>
    <t>2023-10-10 17:44:21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</si>
  <si>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上网速度检测:光猫终端能力与签约速率不匹配;
设备收发光功率是否异常:无异常;
:用户表示宽带卡，后台查看在线，尝试刷新用户不认可，强烈要求师傅上门维修并回复（如联系不上可以联系16671758081）</t>
  </si>
  <si>
    <t>GZ202310101224580650</t>
  </si>
  <si>
    <t>071703530602</t>
  </si>
  <si>
    <t>张元源</t>
  </si>
  <si>
    <t>2023-10-10 15:44:04</t>
  </si>
  <si>
    <t>网速过慢
装机地址：湖北省宜昌市伍家岗区伍家岗街道白马山社区碧桂园凤凰城46栋1单元18楼1803</t>
  </si>
  <si>
    <t>GZ202310101210290544</t>
  </si>
  <si>
    <t>071700392452</t>
  </si>
  <si>
    <t>夏志</t>
  </si>
  <si>
    <t>2023-10-10 15:06:44</t>
  </si>
  <si>
    <t>宽带报障-无法登陆
装机地址：湖北省宜昌市夷陵区小溪塔街道办营盘社区黄金路28号保利香槟国际5栋1单元30楼3004</t>
  </si>
  <si>
    <t>GZ202310101208350526</t>
  </si>
  <si>
    <t>071700078771</t>
  </si>
  <si>
    <t>肖宗兵</t>
  </si>
  <si>
    <t>2023-10-10 14:59:57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</si>
  <si>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:用户反映宽带无法使用，光猫红灯，用户要求今天马上处理，加急，请处理并回复</t>
  </si>
  <si>
    <t>GZ202310101140200248</t>
  </si>
  <si>
    <t>071700053927</t>
  </si>
  <si>
    <t>颜仕刚</t>
  </si>
  <si>
    <t>2023-10-10 12:42:16</t>
  </si>
  <si>
    <t xml:space="preserve">#2022重保客户##2022重保客户#071700053927命中精准预判服务场景:[65岁以上老人]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:pon闪烁，要求加急，要求师傅尽快上门处理并电话回复</t>
  </si>
  <si>
    <t>GZ202310101040402226</t>
  </si>
  <si>
    <t>071700004966</t>
  </si>
  <si>
    <t>李怡君</t>
  </si>
  <si>
    <t>2023-10-10 11:55:24</t>
  </si>
  <si>
    <t>#2022重保客户#宽带报障-网速慢
装机地址：湖北省宜昌市西陵区体育场北路西苑1栋2单元11楼1103</t>
  </si>
  <si>
    <t>GZ202310101037152198</t>
  </si>
  <si>
    <t>071700505349</t>
  </si>
  <si>
    <t>宋方勇</t>
  </si>
  <si>
    <t>2023-10-10 11:59:21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</si>
  <si>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用户来电反馈网络不能正常使用重启刷新无效；要求派工作人员上门检修；请公司核实处理并回复。											</t>
  </si>
  <si>
    <t>GZ202310101036412194</t>
  </si>
  <si>
    <t>071700059420</t>
  </si>
  <si>
    <t>周翠华</t>
  </si>
  <si>
    <t>2023-10-10 14:51:16</t>
  </si>
  <si>
    <t xml:space="preserve">#2022重保客户#【2022年上工信部测评重保用户】【2022年上工信部测评重保用户】判断省分:湖北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问题（现象）描述:用户来电反映宽带无法使用，已进行过重启和线路检查插拔，无效，要求上门维护，谢谢
故障时间:2023-10-09
服务状态是否正常:是
设备灯显示:红灯
错误代码:无
是否重启设备:已重启未恢复
装机地址:湖北省宜昌市伍家岗区伍家乡前坪村金色华府12栋1单元5楼502
用户要求:用户来电反映宽带无法使用，已进行过重启和线路检查插拔，无效，要求上门维护，谢谢</t>
  </si>
  <si>
    <t>GZ202310101019292045</t>
  </si>
  <si>
    <t>071700429345</t>
  </si>
  <si>
    <t>2023-10-10 13:26:17</t>
  </si>
  <si>
    <t>302004光猫与签约速率不匹配（端业不匹配）
装机地址：湖北省宜昌市五峰县西北路县委2楼1栋周边</t>
  </si>
  <si>
    <t>GZ202310101016412018</t>
  </si>
  <si>
    <t>071700305514</t>
  </si>
  <si>
    <t>杨明军</t>
  </si>
  <si>
    <t>2023-10-10 14:10:05</t>
  </si>
  <si>
    <t>101004光猫断电离线
装机地址：湖北省宜昌市夷陵区龙泉镇龙镇社区龙泉大道片区49号周边</t>
  </si>
  <si>
    <t>GZ202310101000411877</t>
  </si>
  <si>
    <t>071700702247</t>
  </si>
  <si>
    <t>刘小兰</t>
  </si>
  <si>
    <t>2023-10-10 14:09:19</t>
  </si>
  <si>
    <t>#2022重保客户#101004光猫断电离线
装机地址：湖北省宜昌市兴山县古夫镇桂苑路桂苑小区54栋1单元7楼701</t>
  </si>
  <si>
    <t>GZ202310100959051865</t>
  </si>
  <si>
    <t>071700378384</t>
  </si>
  <si>
    <t>王磊</t>
  </si>
  <si>
    <t>2023-10-10 13:07:13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</si>
  <si>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用户表示宽带无法使用，刷新无效，要求师傅上门</t>
  </si>
  <si>
    <t>GZ202310100957221850</t>
  </si>
  <si>
    <t>071700883076</t>
  </si>
  <si>
    <t>文华军</t>
  </si>
  <si>
    <t>2023-10-10 14:49:52</t>
  </si>
  <si>
    <t>宽带报障-无法登陆
装机地址：湖北省宜昌市当阳市玉阳街道办事处长坂村太子桥片区西正街82号1栋周边</t>
  </si>
  <si>
    <t>GZ202310100957161845</t>
  </si>
  <si>
    <t>071700097626</t>
  </si>
  <si>
    <t>赵明珍</t>
  </si>
  <si>
    <t>2023-10-10 11:58:35</t>
  </si>
  <si>
    <t>102002CBSS状态正常，AAA状态异常
装机地址：湖北省宜昌市伍家区东艳路99号宜化新天地6号楼1单元2楼201</t>
  </si>
  <si>
    <t>GZ202310100953301802</t>
  </si>
  <si>
    <t>071700045280</t>
  </si>
  <si>
    <t>赵思田</t>
  </si>
  <si>
    <t>2023-10-10 13:02:56</t>
  </si>
  <si>
    <t>客户使用手厅一键诊断功能进行宽带故障诊断，诊断结果：1、请致电10010客服热线，为您进一步核查。给您带来的不便，敬请谅解。；2、您所使用宽带后台配置异常，可点击一键报修，我们尽快为您处理。，故障描述：宽带全时段上网速度慢
装机地址：湖北省宜昌市西陵区南苑街道长江社区城东大道碧水林茵16栋3单元4楼402</t>
  </si>
  <si>
    <t>GZ202310100946091744</t>
  </si>
  <si>
    <t>071700090723</t>
  </si>
  <si>
    <t>王堂义</t>
  </si>
  <si>
    <t>2023-10-10 14:47:31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</si>
  <si>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设备收发光功率是否异常:光猫LAN口能力不匹配;
:
宽带在线无法使用，刷新重启无效</t>
  </si>
  <si>
    <t>GZ202310100923411545</t>
  </si>
  <si>
    <t>071700017597</t>
  </si>
  <si>
    <t>周遗德</t>
  </si>
  <si>
    <t>2023-10-10 12:43:01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</si>
  <si>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问题（现象）描述:IPTV无法观看（电视遥控器使用不了）
故障时间:2023-10-10
宽带是否安装IPTV:是
宽带是否可正常上网:是
是否重启设备:已重启未恢复</t>
  </si>
  <si>
    <t>GZ202310100920551517</t>
  </si>
  <si>
    <t>071700044904</t>
  </si>
  <si>
    <t>国海蓉</t>
  </si>
  <si>
    <t>2023-10-10 11:56:39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</si>
  <si>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</si>
  <si>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GZ202310100909161425</t>
  </si>
  <si>
    <t>071700304490</t>
  </si>
  <si>
    <t>周志</t>
  </si>
  <si>
    <t>2023-10-10 09:52:49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</si>
  <si>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</si>
  <si>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GZ202310100856591316</t>
  </si>
  <si>
    <t>071700079871</t>
  </si>
  <si>
    <t>彭超</t>
  </si>
  <si>
    <t>2023-10-10 09:57:52</t>
  </si>
  <si>
    <t>302004光猫与签约速率不匹配（端业不匹配）
装机地址：湖北省宜昌市伍家岗区宝塔河街道岳家冲社区松林路伍家区上上城3期(强标)1栋1单元11层1104</t>
  </si>
  <si>
    <t>GZ202310100841271212</t>
  </si>
  <si>
    <t>071700511849</t>
  </si>
  <si>
    <t>2023-10-10 08:50:57</t>
  </si>
  <si>
    <t>GZ202310100826021125</t>
  </si>
  <si>
    <t>2023-10-10 14:18:28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</si>
  <si>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故障时间:2023-10-10
宽带是否安装IPTV:是
宽带是否可正常上网:是
是否重启设备:已重启未恢复
装机地址:湖北省宜昌市西陵区葛洲坝街道石子岭社区葛洲坝合作有线宽带IPTV专用</t>
  </si>
  <si>
    <t>GZ202310100820331101</t>
  </si>
  <si>
    <t>071700844614</t>
  </si>
  <si>
    <t>沈华</t>
  </si>
  <si>
    <t>2023-10-10 20:49:33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</si>
  <si>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:注册灯不断闪烁，安排师傅上门维修。</t>
  </si>
  <si>
    <t>GZ202310100814151060</t>
  </si>
  <si>
    <t>071700003737</t>
  </si>
  <si>
    <t>2023-10-10 12:56:54</t>
  </si>
  <si>
    <t>302004光猫与签约速率不匹配（端业不匹配）
装机地址：湖北省宜昌市东山开发区深圳路14号福星佳苑小区11栋1单元6层601户</t>
  </si>
  <si>
    <t>GZ202310100209220881</t>
  </si>
  <si>
    <t>071700120442</t>
  </si>
  <si>
    <t>黄晗</t>
  </si>
  <si>
    <t>2023-10-10 10:41:04</t>
  </si>
  <si>
    <t>客户使用手厅一键诊断功能进行宽带故障诊断，诊断结果：1、您的路由器与签约速率不匹配，建议您更换路由器解决。详情可咨询10010。，故障描述：宽带无法上网
装机地址：湖北省宜昌市枝江市仙女镇仙女村天汇小区2栋1单元2楼212</t>
  </si>
  <si>
    <t>GZ202310092228320593</t>
  </si>
  <si>
    <t>071700944736</t>
  </si>
  <si>
    <t>付雄飞</t>
  </si>
  <si>
    <t>2023-10-10 13:50:47</t>
  </si>
  <si>
    <t>101004光猫断电离线
装机地址：湖北省宜昌市远安县鸣凤镇红星医院家属区1栋周边</t>
  </si>
  <si>
    <t>GZ202310092159110445</t>
  </si>
  <si>
    <t>071703358077</t>
  </si>
  <si>
    <t>赵代学</t>
  </si>
  <si>
    <t>2023-10-10 12:18:10</t>
  </si>
  <si>
    <t>301001光猫收发光功率异常
装机地址：湖北省宜昌市夷陵区龙泉镇土门村生物园一路98号智慧城2号楼1单元11楼1101室</t>
  </si>
  <si>
    <t>GZ202310092159030444</t>
  </si>
  <si>
    <t>071704615179</t>
  </si>
  <si>
    <t>王志强</t>
  </si>
  <si>
    <t>2023-10-10 11:33:19</t>
  </si>
  <si>
    <t>宽带报障-MODEM故障
装机地址：湖北省宜昌市夷陵区东城城乡统筹发展试验区锦江社区银河东湖雅居B区10栋1单元19楼1904</t>
  </si>
  <si>
    <t>GZ202310092146450379</t>
  </si>
  <si>
    <t>071700302078</t>
  </si>
  <si>
    <t>彭翰林</t>
  </si>
  <si>
    <t>2023-10-10 10:45:09</t>
  </si>
  <si>
    <t>301001光猫收发光功率异常
装机地址：湖北省宜昌市夷陵区小溪塔镇夷兴大道锦绣星城7栋1单元5楼503</t>
  </si>
  <si>
    <t>GZ202310092057070054</t>
  </si>
  <si>
    <t>071704053609</t>
  </si>
  <si>
    <t>2023-10-10 19:05:44</t>
  </si>
  <si>
    <t>GZ202310092052260011</t>
  </si>
  <si>
    <t>071700081350</t>
  </si>
  <si>
    <t>吴光军</t>
  </si>
  <si>
    <t>2023-10-10 08:44:15</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</si>
  <si>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</si>
  <si>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GZ202310092044142448</t>
  </si>
  <si>
    <t>071704213147</t>
  </si>
  <si>
    <t>袁芳</t>
  </si>
  <si>
    <t>2023-10-10 09:02:44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</si>
  <si>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:用户宽带无法使用，要求师傅上门处理</t>
  </si>
  <si>
    <t>GZ202310092038312416</t>
  </si>
  <si>
    <t>071700387642</t>
  </si>
  <si>
    <t>葛远玉</t>
  </si>
  <si>
    <t>2023-10-10 21:58:44</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</si>
  <si>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:宽带无法上网 需要专人上门维修</t>
  </si>
  <si>
    <t>GZ202310091944481925</t>
  </si>
  <si>
    <t>071700626683</t>
  </si>
  <si>
    <t>2023-10-10 09:53:13</t>
  </si>
  <si>
    <t>101004光猫断电离线
装机地址：湖北省宜昌市秭归县茅坪镇滨湖社区滨湖路山水龙城E-45栋2单元11楼1102</t>
  </si>
  <si>
    <t>GZ202310091924111710</t>
  </si>
  <si>
    <t>071704085148</t>
  </si>
  <si>
    <t>屈讷</t>
  </si>
  <si>
    <t>2023-10-10 10:06:56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</si>
  <si>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t>
  </si>
  <si>
    <t>GZ202310091923431703</t>
  </si>
  <si>
    <t>071704555713</t>
  </si>
  <si>
    <t>2023-10-10 10:42:15</t>
  </si>
  <si>
    <t>网络不稳定
装机地址：湖北省宜昌市夷陵区东城城乡统筹发展试验区郭家湾村东方大道万科理想城37栋1单元29楼2902</t>
  </si>
  <si>
    <t>GZ202310091916021610</t>
  </si>
  <si>
    <t>071700304684</t>
  </si>
  <si>
    <t>李祥芬</t>
  </si>
  <si>
    <t>2023-10-10 10:39:23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</si>
  <si>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问题（现象）描述:用户来电反映宽带无法上网，要求尽快派人维修
故障时间:2023-10-09
服务状态是否正常:是
设备灯显示:正常
错误代码:无
是否重启设备:已重启未恢复
装机地址:无
用户要求:用户来电反映宽带无法上网，要求尽快派人维修</t>
  </si>
  <si>
    <t>GZ202310091847251343</t>
  </si>
  <si>
    <t>071703189188</t>
  </si>
  <si>
    <t>陈璠</t>
  </si>
  <si>
    <t>2023-10-10 16:01:45</t>
  </si>
  <si>
    <t>IPTV机顶盒故障
装机地址：湖北省宜昌市点军区点军街道五龙社区五龙大道84号阳光花苑10栋2单元29楼2903</t>
  </si>
  <si>
    <t>GZ202310091824021152</t>
  </si>
  <si>
    <t>13687173009</t>
  </si>
  <si>
    <t>2023-10-10 14:05:28</t>
  </si>
  <si>
    <t>按处理结果向用户解释:否
:
宜昌夷陵区蔡家河三组145号大门口   有联通线掉田里了，要求处理 联系电话：13687173009</t>
  </si>
  <si>
    <t>GZ202310091820391108</t>
  </si>
  <si>
    <t>071703910870</t>
  </si>
  <si>
    <t>汪方升</t>
  </si>
  <si>
    <t>2023-10-10 08:16:10</t>
  </si>
  <si>
    <t>301001光猫收发光功率异常
装机地址：湖北省宜昌市远安县鸣凤镇航天社区环城路2巷2号领秀天下小区40栋A单元5楼502</t>
  </si>
  <si>
    <t>GZ202310091805040989</t>
  </si>
  <si>
    <t>2023-10-10 16:37:21</t>
  </si>
  <si>
    <t>#2022重保客户#102002CBSS状态正常，AAA状态异常
装机地址：湖北省宜昌市高新区北苑街道城东社区城东社区城东大道12号5栋3单元1层101</t>
  </si>
  <si>
    <t>GZ202310091748360828</t>
  </si>
  <si>
    <t>071700635735</t>
  </si>
  <si>
    <t>王功琼</t>
  </si>
  <si>
    <t>2023-10-10 09:13:41</t>
  </si>
  <si>
    <t>102002CBSS状态正常，AAA状态异常
装机地址：湖北省宜昌市秭归县九里镇九里村韩家坝24号</t>
  </si>
  <si>
    <t>GZ202310091731100694</t>
  </si>
  <si>
    <t>071704128389</t>
  </si>
  <si>
    <t>苏晶</t>
  </si>
  <si>
    <t>2023-10-10 10:41:51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</si>
  <si>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光猫亮红灯</t>
  </si>
  <si>
    <t>GZ202310091725200642</t>
  </si>
  <si>
    <t>071700305521</t>
  </si>
  <si>
    <t>2023-10-10 09:13:09</t>
  </si>
  <si>
    <t>102002CBSS状态正常，AAA状态异常
装机地址：湖北省宜昌市夷陵区小溪塔街道丁家坝社区松湖路星湖湾10栋1单元17楼1702</t>
  </si>
  <si>
    <t>GZ202310091654530425</t>
  </si>
  <si>
    <t>071700352480</t>
  </si>
  <si>
    <t>韩承新</t>
  </si>
  <si>
    <t>2023-10-10 17:22:27</t>
  </si>
  <si>
    <t>GZ202310091619360185</t>
  </si>
  <si>
    <t>071700944852</t>
  </si>
  <si>
    <t>张家翠</t>
  </si>
  <si>
    <t>2023-10-10 09:01:44</t>
  </si>
  <si>
    <t>071700944852命中精准预判服务场景:[65岁以上老人]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光猫红灯，要师傅上门查看处理</t>
  </si>
  <si>
    <t>GZ202310091327081322</t>
  </si>
  <si>
    <t>071704203112</t>
  </si>
  <si>
    <t>田礼峰</t>
  </si>
  <si>
    <t>2023-10-10 11:28:39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</si>
  <si>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:用户表示宽带无法使用，需要公司尽快处理</t>
  </si>
  <si>
    <t>GZ202310091019542145</t>
  </si>
  <si>
    <t>071700675970</t>
  </si>
  <si>
    <t>王立枝</t>
  </si>
  <si>
    <t>2023-10-10 16:08:00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</si>
  <si>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:宽带无法上网</t>
  </si>
  <si>
    <t>GZ202310091007092028</t>
  </si>
  <si>
    <t>071701020927</t>
  </si>
  <si>
    <t>杨芬</t>
  </si>
  <si>
    <t>2023-10-10 08:55:36</t>
  </si>
  <si>
    <t>#2022重保客户##2022重保客户#宽带报障-无法登陆
装机地址：湖北省宜昌市伍家岗区宝塔河街道合益路社区合益路益馨苑1栋1单元2楼201</t>
  </si>
  <si>
    <t>GZ202310090906021450</t>
  </si>
  <si>
    <t>071703792167</t>
  </si>
  <si>
    <t>2023-10-10 10:35:24</t>
  </si>
  <si>
    <t xml:space="preserve">[65岁以上老人]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问题（现象）描述:IPTV电视无法观看
故障时间:2023-10-09
宽带是否安装IPTV:否
宽带是否可正常上网:是
是否重启设备:已重启未恢复</t>
  </si>
  <si>
    <t>GZ202310090818331183</t>
  </si>
  <si>
    <t>071700809656</t>
  </si>
  <si>
    <t>刘莉</t>
  </si>
  <si>
    <t>2023-10-10 19:00:01</t>
  </si>
  <si>
    <t>102002CBSS状态正常，AAA状态异常
装机地址：湖北省宜昌市当阳市玉阳街道办事处望城村望城基地片区望城村8组100号周边</t>
  </si>
  <si>
    <t>GZ202310082046100132</t>
  </si>
  <si>
    <t>071700033754</t>
  </si>
  <si>
    <t>2023-10-10 08:08:27</t>
  </si>
  <si>
    <t>302001AAA/CBSS判断签约和配置不一样，配置速率低于签约带宽
装机地址：湖北省宜昌市宜都市高坝洲镇白洪溪村白洪溪村4组39号周边</t>
  </si>
  <si>
    <t>GZ202310082007562242</t>
  </si>
  <si>
    <t>071700600336</t>
  </si>
  <si>
    <t>谭华英</t>
  </si>
  <si>
    <t>2023-10-10 09:44:36</t>
  </si>
  <si>
    <t>302004光猫与签约速率不匹配（端业不匹配）
装机地址：湖北省宜昌市秭归县茅坪镇兰惠路国华御景小区国华御景2栋1单元16层1601户</t>
  </si>
  <si>
    <t>GZ202310081324221409</t>
  </si>
  <si>
    <t>071704243859</t>
  </si>
  <si>
    <t>吴红</t>
  </si>
  <si>
    <t>2023-10-10 08:56:30</t>
  </si>
  <si>
    <t>102002CBSS状态正常，AAA状态异常
装机地址：湖北省宜昌市伍家岗区宝塔河街道古塔社区夷陵大道宝塔河电力小区东山大道341号1栋1单元1层102户</t>
  </si>
  <si>
    <t>GZ202310071205210401</t>
  </si>
  <si>
    <t>071700590738</t>
  </si>
  <si>
    <t>李昌珍</t>
  </si>
  <si>
    <t>2023-10-10 11:14:51</t>
  </si>
  <si>
    <t>101004光猫断电离线
装机地址：湖北省宜昌市长阳土家族自治县磨市镇多宝寺村多宝寺村鸡母溪十二组1号周边</t>
  </si>
  <si>
    <t>GZ202310071045412089</t>
  </si>
  <si>
    <t>071700040392</t>
  </si>
  <si>
    <t>余德桂</t>
  </si>
  <si>
    <t>2023-10-10 08:58:58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</si>
  <si>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问题（现象）描述:用户来电称电视无法使用
故障时间:2023-10-07
宽带是否安装IPTV:是
宽带是否可正常上网:是
是否重启设备:已重启未恢复</t>
  </si>
  <si>
    <t>GZ202310052038481911</t>
  </si>
  <si>
    <t>071700415649</t>
  </si>
  <si>
    <t>邓烈华</t>
  </si>
  <si>
    <t>2023-10-10 11:53:22</t>
  </si>
  <si>
    <t>宽带报障-MODEM故障
装机地址：湖北省宜昌市五峰县五峰联通全家享专用</t>
  </si>
  <si>
    <t>GZ202310041420502070</t>
  </si>
  <si>
    <t>071703680977</t>
  </si>
  <si>
    <t>熊远涌</t>
  </si>
  <si>
    <t>2023-10-10 09:43:26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</si>
  <si>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网慢，达不到500M，设备线都换了，还是达不到，要求师傅上门检测</t>
  </si>
  <si>
    <t>GZ202310031625141456</t>
  </si>
  <si>
    <t>071700645453</t>
  </si>
  <si>
    <t>2023-10-10 10:24:06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</si>
  <si>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</si>
  <si>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固网质量：地址:湖北省宜昌市秭归县茅坪镇明珠二路155号AA.用户反映宽带故障问题，联系客户表示已恢复，已能正常使用，满意。</t>
  </si>
  <si>
    <t>GZ202310031557241285</t>
  </si>
  <si>
    <t>071700861887</t>
  </si>
  <si>
    <t>严俊</t>
  </si>
  <si>
    <t>2023-10-10 15:07:55</t>
  </si>
  <si>
    <t>判断省分:湖北
获取入参:传入参数
是否本省:历史工单:无历史记录
判断用户是否有缴费开机记录:无缴费开机记录
:是
用户归属地:
:宽带
宽带:
获取基本信息:
:是
:
湖北省宜昌市当阳市坝陵街道锦屏大道土管所片区群力村5组128号，宽带无法上网，用户表示线路断了，需要上门处理。</t>
  </si>
  <si>
    <t>GZ202310021119410564</t>
  </si>
  <si>
    <t>2023-10-10 12:08:23</t>
  </si>
  <si>
    <t>用户再次来电反映湖北省宜昌市夷陵区五渡河镇交站垭村10组的联通网线在田里面，影响农民种田，要求尽快把线移走，请核实处理，谢谢。称多次反映一直未处理很不满.请尽快处理  电话：13477181117</t>
  </si>
  <si>
    <t>电线电缆：已通知维护人员现场核查处理，工作人员已添加用户微信，沟通好了过段时间上门。已向客户解释说明，满意。</t>
  </si>
  <si>
    <t>ZX202310101634581328</t>
  </si>
  <si>
    <t>18672104250</t>
  </si>
  <si>
    <t>张丹</t>
  </si>
  <si>
    <t>2023-10-10 17:19:14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</si>
  <si>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3、解释口径:4、停机时间:2023-06-03 09:38:465、复通指引:6、信安近60天复机次数:--&gt;系统判断的原因分类是否明确:
高级模板内容：
投诉问题描述:局方半停
用户状态为:局方半停
停机原因:断卡2.0-湖北30天及以上睡眠卡风险用户打标（公众市场副卡）
前台是否按流程解释:是
用户要求:线上复通
第二联系电话:未提供</t>
  </si>
  <si>
    <t>ZX202310100833002182</t>
  </si>
  <si>
    <t>16671762189</t>
  </si>
  <si>
    <t>孙治银</t>
  </si>
  <si>
    <t>2023-10-10 09:16:47</t>
  </si>
  <si>
    <t xml:space="preserve">:不认可
判断省分:湖北
node_134:
获取入参:
node_180:
判断局方停机状态:
:
node_223::其他原因
判断地市:其他地市
:不认可
局方停机/复通历史记录：1、停机模型:2、停机原因:鹰眼诈骗模型编码ZB0054-0001：首次关停可携带本人有效证件到号码归属地自营厅核验签署法律风险告知书复机一次。3、解释口径:4、停机时间:2023-10-09 16:43:345、复通指引:6、信安近60天复机次数:--&gt;系统判断的原因分类是否明确:
高级模板内容：
投诉问题描述:局方停机 要求在线复机，当前不方便前往营业厅处理，请协助，谢谢
用户状态为:局方停机
停机原因:鹰眼诈骗模型编码ZB0054-0001：首次关停可携带本人有效证件到号码归属地自营厅核验签署法律风险告知书复机一次
前台是否按流程解释:是
用户要求:局方停机 要求在线复机，当前不方便前往营业厅处理，请协助，谢谢
第二联系电话:15551555309</t>
  </si>
  <si>
    <t>ZX202310082259471125</t>
  </si>
  <si>
    <t>18671720901</t>
  </si>
  <si>
    <t>曾明伦</t>
  </si>
  <si>
    <t>2023-10-10 09:06:26</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</si>
  <si>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投诉问题描述:用户对局方停机状态不认可
用户状态为:局方停机
停机原因:集团鹰眼监测诈骗停机（异常换机）：首次关停可携带本人有效证件、本机号卡到归属地自营厅核验签署承诺书复机一次
前台是否按流程解释:是
用户要求:用户要求我方尽快处理
第二联系电话:18672661866   </t>
  </si>
  <si>
    <t>号码关停： 集团鹰眼监测诈骗停机（异常换机）AA。用户反映号码停机问题。经核实，集团鹰眼监测诈骗停机（异常换机）而局方停机，根据相关要求进行关停处理。已请其回传以下资料：身份证正、反面照，及风险告知书至13032700872微信号，审核通过后为用户办理开机。客户表示知晓。</t>
  </si>
  <si>
    <t>ZX202310091649290516</t>
  </si>
  <si>
    <t>13177067239</t>
  </si>
  <si>
    <t>付国香</t>
  </si>
  <si>
    <t>2023-10-10 17:11:51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</si>
  <si>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投诉问题描述:用户表示自己不是机主，无法认证，和机主不在同一个地方，要求在线复机
用户状态为:局方半停
停机原因:本地异常号卡语音半停
前台是否按流程解释:是
用户要求:要求半个小时在线复机，没有接到电话就投诉
第二联系电话:13177067239</t>
  </si>
  <si>
    <t>号码关停：本地异常号卡语音半停AA，需用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</si>
  <si>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ZX202310081039191076</t>
  </si>
  <si>
    <t>15587993073</t>
  </si>
  <si>
    <t>黄政伟</t>
  </si>
  <si>
    <t>2023-10-10 09:11:54</t>
  </si>
  <si>
    <t xml:space="preserve">22年Q3Q4重点客户:不认可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-04 16:31:155、复通指引:复机渠道：中国联通APP、线下营业厅，原则上复机1次。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投诉问题描述:用户来电反映自己号码被局方半停，我处按照预处理解释不认可，要求我处进行反馈核实，请协助处理，谢谢！！
用户状态为:局方半停
停机原因:本地异常号卡语音半停（机主停机之日起30天内在中国联通APP进行自助复通，如逾期需前往营业厅办理，原则复机一次）
前台是否按流程解释:是
用户要求:线上复机
第二联系电话:15972699509   </t>
  </si>
  <si>
    <t>号码关停：本地异常号卡语音半停AA，用户已到厅复机成功，用户满意</t>
  </si>
  <si>
    <t>ZX202310091748121009</t>
  </si>
  <si>
    <t>16671762575</t>
  </si>
  <si>
    <t>2023-10-10 15:18:48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</si>
  <si>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投诉问题描述:用户要求线上复机本机号码，解释不认可，请尽快处理，谢谢！
用户状态为:局方半停
停机原因:本地异常号卡语音半停（机主停机之日起30天内在中国联通APP进行自助复通，如逾期需前往营业厅办理，原则复机一次）
前台是否按流程解释:是
用户要求:线上复机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</si>
  <si>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满意</t>
  </si>
  <si>
    <t>ZX202310090918301555</t>
  </si>
  <si>
    <t>15671035928</t>
  </si>
  <si>
    <t>虚拟客户</t>
  </si>
  <si>
    <t>2023-10-10 11:44:01</t>
  </si>
  <si>
    <t xml:space="preserve">
高级模板内容：
投诉问题描述:用户对本机号码状态不认可
用户状态为: 非实名停机
停机原因: 非实名停机
前台是否按流程解释:是
用户要求:用户不愿通过APP认证，也不愿前往营业厅，坚持要求在线开机，请加急
第二联系电话:13723898647</t>
  </si>
  <si>
    <t>号码关停：非实名停机AA。用户反映非实名停机，需通过手厅操作实名制补登记，审核通过后复机，多次联系用户无法接通，如有疑问可在工作时间（08:30-12:00；14:00-17:30）联系07176921001、13032700872宜昌客服。如用户咨询，请前台10010话务中心代为解释，谢谢</t>
  </si>
  <si>
    <t>ZX202310091657570585</t>
  </si>
  <si>
    <t>13277232139</t>
  </si>
  <si>
    <t>张娅娟</t>
  </si>
  <si>
    <t>2023-10-10 11:55:05</t>
  </si>
  <si>
    <t xml:space="preserve">:不认可
判断省分:湖北
node_134:
获取入参:
node_180:
判断局方停机状态:
:
node_223::关停原因带“断卡、实时换机、境外漫游”字眼
:不认可
:
高级模板内容：
投诉问题描述:用户来电反映号码被关停
用户状态为:局方半停
停机原因: 断卡2.0-湖北45天及以上睡眠卡风险用户打标（第十一批）
前台是否按流程解释:是
用户要求:尽快核查，协助复机
第二联系电话:半停不提供</t>
  </si>
  <si>
    <t>号码关停：风险关停AA，已引导用户前往营业厅复机或通过中国联通APP二次实人认证复机，用户知晓，满意</t>
  </si>
  <si>
    <t>ZX202310091649330520</t>
  </si>
  <si>
    <t>13227269360</t>
  </si>
  <si>
    <t>车晋英</t>
  </si>
  <si>
    <t>2023-10-10 11:44:03</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</si>
  <si>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12:43: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投诉问题描述:用户要求线上复机，不愿前往营业厅，请尽快处理，谢谢
用户状态为:局方停机
停机原因:集团鹰眼ZB0007-0006模型停机：首次关停可携带本人有效证件、本机号卡到归属地自营厅核验签署承诺书复机一次
前台是否按流程解释:是
用户要求:用户要求线上复机
第二联系电话:15632621533</t>
  </si>
  <si>
    <t>号码关停：集团鹰眼ZB0007-0006模型停机AA。用户反映停机问题，经核实首次关停可携带本人有效证件、本机号卡到归属地自营厅核验签署承诺书复机一次，或回传资料至我司邮箱审核复开，用户满意</t>
  </si>
  <si>
    <t>ZX202310091912201467</t>
  </si>
  <si>
    <t>16671735919</t>
  </si>
  <si>
    <t>陶芹娥</t>
  </si>
  <si>
    <t>2023-10-10 11:02:28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</si>
  <si>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18:18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投诉问题描述:用户来电反映自己号码被局方半停，我处按照预处理解释不认可，要求我处进行反馈核实，请协助处理，谢谢！！
用户状态为:局方停机
停机原因: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
前台是否按流程解释:是
用户要求:线上复机
第二联系电话:无</t>
  </si>
  <si>
    <t>号码关停：集团鹰眼监测诈骗停机（异常换机）AA，用户已到厅复机成功，满意</t>
  </si>
  <si>
    <t>ZX202310100809242121</t>
  </si>
  <si>
    <t>13177057672</t>
  </si>
  <si>
    <t>滕瑞艳</t>
  </si>
  <si>
    <t>2023-10-10 16:13:47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</si>
  <si>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00:44: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投诉问题描述:客户来电反映手机停机，我处按照口径解释多次，客户不认可，表示自己没有异常使用，要求马上复机
用户状态为:局方停机
停机原因:集团鹰眼监测诈骗停机（异常换机）：首次关停可携带本人有效证件、本机号卡到归属地自营厅核验签署承诺书复机一次
前台是否按流程解释:是
用户要求:要求开通
第二联系电话:17670755223</t>
  </si>
  <si>
    <t>号码关停：集团鹰眼监测诈骗停机（异常换机）AA。用户反映号码关停问题，已请客户回传以下资料：身份证正、反面照，SIM卡及开机承诺函至13032700872微信号，审核通过后办理开机。如该号码再次被举报则永久关停，客户知晓。</t>
  </si>
  <si>
    <t>ZX202310100952300183</t>
  </si>
  <si>
    <t>2023-10-10 14:19:45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</si>
  <si>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09:44:445、复通指引:6、信安近60天复机次数:--&gt;系统判断的原因分类是否明确:
高级模板内容：
投诉问题描述:用户来电反映手机被局方停机了
用户状态为: 局方停机
停机原因:集团鹰眼监测诈骗停机（异常换机）：首次关停可携带本人有效证件、本机号卡到归属地自营厅核验签署承诺书复机一次
前台是否按流程解释:是
用户要求:复机
第二联系电话:17671321299</t>
  </si>
  <si>
    <t>号码关停：集团鹰眼监测诈骗停机（异常换机）AA。用户反映号码停机问题，经核实现已核实客户资料无误，我司协助办理副卡，客户满意。</t>
  </si>
  <si>
    <t>ZX202310081739062460</t>
  </si>
  <si>
    <t>18671745215</t>
  </si>
  <si>
    <t>钟造时</t>
  </si>
  <si>
    <t>2023-10-10 16:38:10</t>
  </si>
  <si>
    <t xml:space="preserve">
高级模板内容：
投诉问题描述:用户局方半停，人在外地，卡已丢失
用户状态为: 局方半停
停机原因:断卡宜昌上报风险用户
前台是否按流程解释:是
用户要求:用户要求销户
第二联系电话:18527309409   </t>
  </si>
  <si>
    <t>号码关停：静默号卡关停模型（风险打标）AA。用户反映号码关停问题，经核实，需用户持身份证原件通过【中国联通APP】操作二次实人认证、或自营厅操作风险用户二次实人认证，用户表示知晓。</t>
  </si>
  <si>
    <t>ZX202310091006411985</t>
  </si>
  <si>
    <t>18672104963</t>
  </si>
  <si>
    <t>李红梅</t>
  </si>
  <si>
    <t>2023-10-10 08:43:10</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</si>
  <si>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局方停机/复通历史记录：1、停机模型:2、停机原因:鹰眼诈骗模型编码ZB0051-0002：首次关停可携带本人有效证件到号码归属地自营厅核验签署法律风险告知书复机一次。3、解释口径:4、停机时间:2023-10-08 17:43:345、复通指引:6、信安近60天复机次数:--&gt;系统判断的原因分类是否明确:
高级模板内容：
投诉问题描述:局方停机
用户状态为:局方停机
停机原因: 鹰眼诈骗模型编码ZB0051-0002：首次关停可携带本人有效证件到号码归属地自营厅核验签署法律风险告知书复机一次。
前台是否按流程解释:是
用户要求:用户要求10月9日上午内复机并给出满意解释
第二联系电话:13247809656</t>
  </si>
  <si>
    <t>号码关停：鹰眼诈骗模型编码ZB0051-0002AA。用户反映号码关停问题，经核实，用户号码因鹰眼诈骗模型编码ZB0051-0002局方关停，已请客户回传以下资料：身份证正、反面照，小卡号，开机承诺函至我司微信13032700872，审核通过后办理开机。如该号码再次被举报则永久关停，满意。</t>
  </si>
  <si>
    <t>ZX202310100824442157</t>
  </si>
  <si>
    <t>15671029666</t>
  </si>
  <si>
    <t>李光有</t>
  </si>
  <si>
    <t>2023-10-10 10:57:10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</si>
  <si>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53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投诉问题描述:用户来电反映对停机不认可
用户状态为:局方停机
停机原因:鹰眼诈骗模型编码ZB0054-0001：首次关停可携带本人有效证件到号码归属地自营厅核验签署法律风险告知书复机一次。
前台是否按流程解释:是
用户要求:复机
第二联系电话:18672657388</t>
  </si>
  <si>
    <t>号码关停：鹰眼诈骗模型编码ZB0054-0001AA。用户反映局方停机问题，经核实，根据相关要求进行关停处理，已请其回传一张照片：风险告知书+身份证正面+SIM卡背面照+签字至13032700872宜昌联通微信号，审核通过后为用户办理开机。现号码已成功开机，满意。</t>
  </si>
  <si>
    <t>ZX202310091920051503</t>
  </si>
  <si>
    <t>15572726320</t>
  </si>
  <si>
    <t>韩冬</t>
  </si>
  <si>
    <t>南方一中心&gt;&gt;北京电发&gt;&gt;电发热线2区&gt;&gt;电发2区2班</t>
  </si>
  <si>
    <t>2023-10-10 11:21:50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</si>
  <si>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13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投诉问题描述:用户号码被封了    不在本地  麻烦尽快核实处理
用户状态为: 局方停机
停机原因: 鹰眼诈骗模型编码ZB0056-0001：首次关停可携带本人有效证件到号码归属地自营厅核验签署法律风险告知书复机一次。
前台是否按流程解释:是
用户要求:麻烦尽快核实处理    解释无效
第二联系电话:17735130632</t>
  </si>
  <si>
    <t>号码关停：鹰眼诈骗模型编码ZB0056-0001AA。用户反映号码关停问题，已请客户回传以下资料：身份证正、反面照，SIM卡及开机承诺函至13032700872微信号，审核通过后办理开机。如该号码再次被举报则永久关停，客户知晓。</t>
  </si>
  <si>
    <t>TS202310101255231120</t>
  </si>
  <si>
    <t>2023-10-10 16:33:11</t>
  </si>
  <si>
    <t>主办单位：湖北
客户类别：首次投诉
10010是否打通：否
是否二次致电10015：是
是否联系：否
升级倾向：
号码归属省：湖北
SVIP等级：
1. 问题类型:;
2. 投诉类型:其他问题;
3. 营业厅地址:;
4. 位置信息:;
5. 位置发生地:;
6. 投诉内容:您好，我是顺丰快递员，每天要打很多电话，这是正常工作流程，请尽快把我的号码开通服务，不要再暂停服务了可以吗？我人在武汉，不可能去号码归属地宜昌去办理解封，还望早点处理，谢谢！</t>
  </si>
  <si>
    <t>号码关停①客户投诉产生的原因：客户反映号码停机问题。									
②客户投诉问题核查情况及解决方案：收到贵部转办后，我司立即组织调查。经核实，客户号码因经核实，客户号码因集团鹰眼ZB0007-0006模型停机而局方停机，根据相关要求进行关停处理。已请其回传以下资料：身份证正、反面照，及风险告知书至13032700872微信号，审核通过后为用户办理开机。如该号码2023年二次局方停机则无法支持开机，客户表示知晓。
③客户问题满意度：客户表示知晓。									
④回单人:宜昌客服王晓玉；联系电话：07176921001。</t>
  </si>
  <si>
    <t>ZX202310091349101326</t>
  </si>
  <si>
    <t>18572399789</t>
  </si>
  <si>
    <t>关启国</t>
  </si>
  <si>
    <t>2023-10-10 10:26:23</t>
  </si>
  <si>
    <t xml:space="preserve">
高级模板内容：
投诉问题描述:用户对局方停机线下复机不认可
用户状态为:局方停机
停机原因:鹰眼诈骗模型编码ZB0062-0001：
前台是否按流程解释:是
用户要求:用户不愿前往营业厅，烦请后台处理
第二联系电话:15572754222</t>
  </si>
  <si>
    <t>号码关停：鹰眼诈骗模型编码ZB0062-0001AA。用户反映号码关停问题，经核实，用户号码因鹰眼诈骗模型编码ZB0062-0001局方关停，已请客户回传以下资料：身份证正、反面照，小卡号，开机承诺函至我司微信13032700872，审核通过后办理开机。如该号码再次被举报则永久关停，满意。</t>
  </si>
  <si>
    <t>ZX202310080847460136</t>
  </si>
  <si>
    <t>18571045793</t>
  </si>
  <si>
    <t>宁宇</t>
  </si>
  <si>
    <t>2023-10-10 09:11:09</t>
  </si>
  <si>
    <t xml:space="preserve">:不认可
判断省分:湖北
node_134:
获取入参:
node_180:
判断局方停机状态:
:
node_223::关停原因为：集团鹰眼监测诈骗停机（异常换机）、集团鹰眼风险IMEI扩展模型停机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投诉问题描述:用户来电反映号卡无法正常使用，前台按照预处理解释，用户不认可
用户状态为:局方停机
停机原因: 鹰眼诈骗模型编码ZB0068-0001：首次关停可携带本人有效证件到号码归属地自营厅核验签署法律风险告知书复机一次。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</si>
  <si>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AA。已请客户回传以下资料：身份证正面、SIM卡、开机承诺函拍照发至13032700872微信号，审核通过后办理开机。如该号码再次被举报则永久关停，客户知晓。</t>
  </si>
  <si>
    <t>BL202310101113222298</t>
  </si>
  <si>
    <t>071700317418</t>
  </si>
  <si>
    <t>杨承华</t>
  </si>
  <si>
    <t>2023-10-10 15:31:20</t>
  </si>
  <si>
    <t>&gt;业务号码&gt;071700317418；&gt;号码归属地&gt;宜昌；&gt;产品名称&gt;优享少儿连续包月；&gt;产品代码&gt;24000356；&gt;产品编码&gt;2400035613；&gt;订购时间&gt;2023-08-03 17:32:53；&gt;核查情况&gt;平台故障；&gt;不规范定制分类&gt;平台故障，无法判责；&gt;退费金额&gt;59.70元；&gt;退费时间&gt;2023/10/10；&gt;投诉内容&gt;22年Q3Q4重点客户22年Q3Q4重点客户[65岁以上老人] 判断省分:其他省分
:增值业务争议
判断省分:湖北
:固网
:是
:不认可
:小于等于500元，且仅限单倍、月份不超过12个月
:
高级模板内容：
赔付类型：:增值业务争议 
CBSS账单扣费名称：:_TV增值
办理渠道:电视
赔付月份：:2023年8月、2023年9月、2023年10月
返还倍率:单倍
赔付金额：:59.7
是否已经取消业务:是
是否承诺退费 ：:是
用户是否需要回复：:否
用户要求：:退费</t>
  </si>
  <si>
    <t>BL202310101036041553</t>
  </si>
  <si>
    <t>071700502466</t>
  </si>
  <si>
    <t>邓学军</t>
  </si>
  <si>
    <t>2023-10-10 16:02:04</t>
  </si>
  <si>
    <t>&gt;业务号码&gt;071700502466；&gt;号码归属地&gt;宜昌；&gt;产品名称&gt;哆啦看书，老友生活学堂；&gt;产品代码&gt;无，无；&gt;产品编码&gt;2400036301，2400004756；&gt;订购时间&gt;2023-10-09 20:10:53，2023-06-12 09:47:40；&gt;核查情况&gt;平台故障；&gt;不规范定制分类&gt;平台故障，无法判责；&gt;退费金额&gt;29元，125元；&gt;退费时间&gt;2023-10-10；&gt;投诉内容&gt;高级模板内容：
赔付类型：:增值业务争议 
CBSS账单扣费名称：:	哆啦看书、	老友生活学堂
办理渠道:线上
赔付月份：:2023年6月、2023年7月、2023年8月、2023年9月、2023年10月
返还倍率:单倍
赔付金额：:154
是否已经取消业务:是
是否承诺退费 ：:是
用户是否需要回复：:否
用户要求：:用户不认可</t>
  </si>
  <si>
    <t>TS202310091543540575</t>
  </si>
  <si>
    <t>13135822935</t>
  </si>
  <si>
    <t>杨礼玲</t>
  </si>
  <si>
    <t>2023-10-10 09:35:52</t>
  </si>
  <si>
    <t xml:space="preserve">[65岁以上老人] 判断省分:其他省分
:流量计费争议
判断省分::流量包定制争议
:不认可
:未享受
:小于等于500元，且仅限单倍、月份不超过12个月
:
高级模板内容：
投诉问题描述:用户来电对开通的流量包不认可要求退费 
业务名称:腾讯游戏畅玩包（前向）
争议月份:2023年3月、2023年4月、2023年5月、2023年6月、2023年7月、2023年8月、2023年9月、2023年10月
争议金额:96
是否承诺退费:是
用户要求:尽快处理退费 谢谢！</t>
  </si>
  <si>
    <t>BL202310091945110709</t>
  </si>
  <si>
    <t>13085154203</t>
  </si>
  <si>
    <t>陈云</t>
  </si>
  <si>
    <t>2023-10-10 17:42:17</t>
  </si>
  <si>
    <t>&gt;业务号码&gt;13085154203；&gt;号码归属地&gt;宜昌；&gt;产品名称&gt;沃阅读知涯升学20元特价包 ；&gt;产品代码&gt;66002207；&gt;产品编码&gt;6600220700；&gt;订购时间&gt;2023-10-08 10:00:23；&gt;核查情况&gt;平台故障；&gt;不规范定制分类&gt;平台故障，无法判责；&gt;退费金额&gt;20元；&gt;退费时间&gt;2023-10-10；&gt;投诉内容&gt;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 ：:是
用户是否需要回复：:否
用户要求：: 前台已在线承诺用户减免，并已告知退还的费用无法抵扣项目，请直接退费，无需回复</t>
  </si>
  <si>
    <t>BL202310101004070956</t>
  </si>
  <si>
    <t>13094167448</t>
  </si>
  <si>
    <t>何明兴</t>
  </si>
  <si>
    <t>2023-10-10 16:24:51</t>
  </si>
  <si>
    <t>&gt;业务号码&gt;13094167448；&gt;号码归属地&gt;宜昌；&gt;产品名称&gt;沃阅读-投资管理课-包月20元；&gt;产品代码&gt;66002692；&gt;产品编码&gt;6600269200；&gt;订购时间 &gt;2023-10-02 08:47:09；&gt;核查情况&gt;平台故障；&gt;不规范定制分类&gt;平台故障，无法判责；&gt;退费金额&gt;20元；&gt;退费时间&gt;2023年10月10日；&gt;投诉内容&gt;
高级模板内容：
赔付类型：:增值业务争议 
CBSS账单扣费名称：:增值业务-沃阅读-投资管理课-包月20元
SP产品ID/元素ID：:6600269200
办理渠道:SP平台接入 
赔付月份：:2023年10月
返还倍率:单倍
赔付金额：:20
是否已经取消业务:是
是否承诺退费 ：:是
用户是否需要回复：:否
用户要求：:退费</t>
  </si>
  <si>
    <t>BL202310091929130545</t>
  </si>
  <si>
    <t>13227251436</t>
  </si>
  <si>
    <t>王荣凤</t>
  </si>
  <si>
    <t>2023-10-10 10:35:02</t>
  </si>
  <si>
    <t>&gt;业务号码&gt;13227251436；&gt;号码归属地&gt;宜昌；&gt;产品名称&gt; 手机彩铃沃音乐精选10元包月 ；&gt;产品代码&gt;49004937；&gt;产品编码&gt;4900493700；&gt;订购时间&gt; 2023-10-04 18:52:14 ；&gt;核查情况&gt;平台故障；&gt;不规范定制分类&gt;平台故障，无法判责；&gt;退费金额&gt;10元；&gt;退费时间&gt;2023-10-10；&gt;投诉内容&gt;
高级模板内容：
赔付类型：:增值业务争议 
CBSS账单扣费名称：:手机彩铃沃音乐精选10元包月
办理渠道:沃音乐_启化手机彩铃
赔付月份：:2023年10月
返还倍率:单倍
赔付金额：:10
是否已经取消业务:否
是否承诺退费 ：:是
用户是否需要回复：:否
用户要求：:已承诺退费，并且需要退订业务，（无法提供验证码）</t>
  </si>
  <si>
    <t>BL202310100904302477</t>
  </si>
  <si>
    <t>15549288076</t>
  </si>
  <si>
    <t>张永英</t>
  </si>
  <si>
    <t>2023-10-10 16:23:07</t>
  </si>
  <si>
    <t>&gt;业务号码&gt;15549288076； &gt;号码归属地&gt;宜昌；&gt;产品名称 &gt; 尊享悦读20元包 ；&gt;产品代码&gt;66001256；&gt;产品编码&gt; 6600125600 ；&gt;订购时间&gt;2023-10-09 09:47:22；&gt;核查情况&gt;平台故障；&gt;不规范定制分类&gt;平台故障，无法判责；&gt;退费金额&gt;20元；&gt;退费时间&gt;2023-10-10；&gt;投诉内容&gt;
高级模板内容：
赔付类型：:增值业务争议 
CBSS账单扣费名称：:	尊享悦读20元包
办理渠道:无
赔付月份：:2023年10月
返还倍率:单倍
赔付金额：:20
是否已经取消业务:是
是否承诺退费 ：:是
用户是否需要回复：:否
用户要求：:要求退费</t>
  </si>
  <si>
    <t>BL202310091636040434</t>
  </si>
  <si>
    <t>15571765988</t>
  </si>
  <si>
    <t>屈红</t>
  </si>
  <si>
    <t>2023-10-10 11:04:17</t>
  </si>
  <si>
    <t>&gt;业务号码&gt;15571765988；&gt;号码归属地&gt;宜昌；&gt;产品名称&gt;视频彩铃商务版标准20元包；&gt;产品代码&gt;49004905；&gt;产品编码&gt;4900490501；&gt;订购时间&gt; 2023-09-04 11:06:50 ；&gt;核查情况&gt;平台故障；&gt;不规范定制分类&gt;平台故障，无法判责；&gt;退费金额&gt;40元；&gt;退费时间&gt;2023-10-10；&gt;投诉内容&gt;
赔付类型：:增值业务争议 
CBSS账单扣费名称：:	视频彩铃商务版标准20元包
办理渠道:沃音乐_云之讯互联网推广
赔付月份：:2023年9月、2023年10月
返还倍率:单倍
赔付金额：:40
是否已经取消业务:是
是否承诺退费 ：:是
用户是否需要回复：:否
用户要求：:退费</t>
  </si>
  <si>
    <t>TS202310090857532175</t>
  </si>
  <si>
    <t>13277235090</t>
  </si>
  <si>
    <t>田真兰</t>
  </si>
  <si>
    <t>2023-10-10 09:45:27</t>
  </si>
  <si>
    <t xml:space="preserve">判断省分:湖北
:增值业务费用争议（含炫彩通信助理包云盘版等组合类增值业务）
:移网
:在补救范围内
:不认可
:大于500元
:
高级模板内容：
投诉问题描述:用户来电表示此业务不是自己开通，前台查询解释不需要可以取消并且退费，用户不认可
争议业务名称:20元 5GB AR彩铃酷趣会员5G加油包(湖北)
受理渠道:湖北杭州翔羽线上业务代理(宜昌)  
争议月份:2023年10月、2023年9月
争议费用:40
一线客服在系统里:未取消，请后台协助处理
是否承诺退费:是
用户要求:两个小时内处理回电，不然就去网站曝光，前台询问业务是否取消，用户表示自己没有开为什么要取消（故前台业务还未取消，请协助跟进 ） ，说开就开说取消就取消，自己要的是追责，联系电话：13127762706</t>
  </si>
  <si>
    <t>计费争议-SP扣费：用户反映增值业务开通问题，经核实，客户订购产品名称为20元 5GB AR彩铃酷趣会员5G加油包(湖北) ，产品代码为49007720，SP标识为90115，订购时间2023-09-05 18:48:12，取消时间为2023-10-09 15:33:21，20元/月，累计产生费用共计40元，有二次确认过程，不存在订购违规现象。考虑客户使用感知，网站方已取消屏蔽并于24小时退费40元现金方式到账，此费用可抵扣月租，不可打印账单发票，满意。</t>
  </si>
  <si>
    <t>BL202310100912190100</t>
  </si>
  <si>
    <t>15572710574</t>
  </si>
  <si>
    <t>赵荣</t>
  </si>
  <si>
    <t>2023-10-10 17:42:57</t>
  </si>
  <si>
    <t>&gt;业务号码&gt;15572710574；&gt;号码归属地&gt;湖北；&gt;产品名称&gt;: 迷笛彩铃8元包月  ；&gt;产品代码&gt;49004956；&gt;产品编码&gt;4900495600；&gt;订购时间&gt;	2023-10-09 11:51:10；&gt;核查情况&gt;平台故障；&gt;不规范定制分类&gt;平台故障，无法判责；&gt;退费金额&gt;8元；&gt;退费时间&gt;2023-10-10；&gt;投诉内容&gt;
高级模板内容：
赔付类型：:增值业务争议 
CBSS账单扣费名称：:迷笛彩铃8元包月
办理渠道:系统未显示
赔付月份：:2023年10月
返还倍率:单倍
赔付金额：:8
是否已经取消业务:是
是否承诺退费 ：:是
用户是否需要回复：:否
用户要求：:取消且退费</t>
  </si>
  <si>
    <t>TS202310091033382138</t>
  </si>
  <si>
    <t>2023-10-10 09:37:51</t>
  </si>
  <si>
    <t>高级模板内容：
投诉问题描述:用户来电反映对9月副卡月租费不认可，反映已经做了减免，要求退费6.6，请处理
争议月份:2023年9月
争议金额:6.6
用户要求:退费</t>
  </si>
  <si>
    <t>计费争议-SP扣费：用户反映增值业务开通问题，经核实，客户订购产品名称为自然拼读钻石会员卡，产品代码为66001422，90559，订购时间9月26日，订购方式为短信验证码，取消时间为10月，20元/月，合计扣费2个月，累计产生费用共计40元，有二次确认过程，不存在订购违规现象。考虑客户使用感知，BL202310091013431178省份已退费20元，现补退20元，系统办理预存享20元赠费立即到账，此费用可抵扣月租，不可打印账单发票，满意。</t>
  </si>
  <si>
    <t>TS202310101129341510</t>
  </si>
  <si>
    <t>15897560549</t>
  </si>
  <si>
    <t>李瑞渝</t>
  </si>
  <si>
    <t>2023-10-10 13:12:25</t>
  </si>
  <si>
    <t xml:space="preserve">[65岁以上老人] 
高级模板内容：
投诉问题描述:用户来电反映自己月租是129元/月，为什么现在变成了194
争议月份:2023年10月
争议金额:0
用户要求:核实费用明细，给出合理解释为什么自己的月租变高了，多在哪里，谁给自己改的</t>
  </si>
  <si>
    <t>计费争议-SP扣费：用户反映增值业务开通问题，经核实，用户订购产品5G精品听读PLUS会员，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用户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短信验证码，有二次确认过程，不存在订购违规现象。考虑用户使用感知，网站方已取消屏蔽并于三个工作日内退费50元到账，两项业务合计退费110元，此费用不可抵扣往月欠费及打印发票，客户满意。</t>
  </si>
  <si>
    <t>TS202310092234321151</t>
  </si>
  <si>
    <t>15997526983</t>
  </si>
  <si>
    <t>杜国银</t>
  </si>
  <si>
    <t>2023-10-10 15:02:27</t>
  </si>
  <si>
    <t xml:space="preserve">
高级模板内容：
投诉问题描述:用户称自己不知情办理了业务
争议业务名称:	 手机彩铃沃音乐精选10元包月 
受理渠道:	 CAP-068
争议月份:2023年10月
争议费用:10
一线客服在系统里:未取消，请后台协助处理
是否承诺退费:是
用户要求:要求马上开机，并要求马上取消。1小时内必须处理，有升级投诉倾向</t>
  </si>
  <si>
    <t>计费争议-SP扣费：用户反映增值业务开通问题，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短信验证码，有二次确认过程，不存在订购违规现象。考虑用户使用感知，网站方已取消屏蔽并于三个工作日内退费10元到账，此费用不可抵扣往月欠费及打印发票，满意。</t>
  </si>
  <si>
    <t>BL202310101129010055</t>
  </si>
  <si>
    <t>15697275361</t>
  </si>
  <si>
    <t>王金秀</t>
  </si>
  <si>
    <t>2023-10-10 17:01:44</t>
  </si>
  <si>
    <t>&gt;业务号码&gt;15697275361；&gt;号码归属地&gt;宜昌；&gt;产品名称&gt; 沃悦读同步学钻石会员20元包 ；&gt;产品代码&gt;66000923；&gt;产品编码&gt;6600092300&gt;订购时间&gt; 2023-10-10 09:19:15 ；&gt;核查情况&gt;平台故障；&gt;不规范定制分类&gt;平台故障，无法判责；&gt;退费金额&gt;20元；&gt;退费时间&gt;2023-10-10；&gt;投诉内容&gt;
高级模板内容：
赔付类型：:增值业务争议 
CBSS账单扣费名称：:沃悦读同步学钻石会员20元包
办理渠道:/
赔付月份：:2023年10月
返还倍率:单倍
赔付金额：:20
是否已经取消业务:是
是否承诺退费 ：:是
用户是否需要回复：:否
用户要求：:退费20元，请协助处理，谢谢，</t>
  </si>
  <si>
    <t>BL202310091657450813</t>
  </si>
  <si>
    <t>16671003296</t>
  </si>
  <si>
    <t>秦爱华</t>
  </si>
  <si>
    <t>2023-10-10 10:11:37</t>
  </si>
  <si>
    <t>&gt;业务号码&gt;16671003296；&gt;号码归属地&gt;宜昌；&gt;产品名称&gt;5G精品听读PLUS会员、5G炫彩通信助理包-云盘版（首月5元半价）；&gt;产品代码&gt;66003045、91245135；&gt;产品编码&gt;6600304500、无；&gt;订购时间&gt; 2023-08-06 16:29:34、 2022-12-30 15:52:10；&gt;核查情况&gt;平台故障；&gt;不规范定制分类&gt;平台故障，无法判责；&gt;退费金额&gt;165元；&gt;退费时间&gt;2023-10-10；&gt;投诉内容&gt;
高级模板内容：
赔付类型：:增值业务争议 
CBSS账单扣费名称：: 5G炫彩通信助理包-云盘版（首月5元半价）   	5G精品听读PLUS会员
办理渠道:夷陵鸦鹊岭自有营业厅
赔付月份：:2023年1月、2023年2月、2023年3月、2023年4月、2023年5月、2023年6月、2023年7月、2023年8月、2023年9月、2023年10月、2022年12月
返还倍率:单倍
赔付金额：:165
是否已经取消业务:是
是否承诺退费 ：:是
用户是否需要回复：:否
用户要求：:退费！</t>
  </si>
  <si>
    <t>BL202310091509221423</t>
  </si>
  <si>
    <t>18671603934</t>
  </si>
  <si>
    <t>杨广</t>
  </si>
  <si>
    <t>2023-10-10 14:20:31</t>
  </si>
  <si>
    <t>&gt;业务号码&gt;18671603934；&gt;号码归属地&gt;宜昌；&gt;产品名称&gt; 悦心钻石会员-包月-25元 ；&gt;产品代码&gt;21002405；&gt;产品编码&gt;2100240500；&gt;订购时间 &gt; 2023-09-22 19:01:50 ；&gt;核查情况&gt;平台故障；&gt;不规范定制分类&gt;平台故障，无法判责；&gt;退费金额&gt;50元；&gt;退费时间&gt;2023年10月10日；&gt;投诉内容&gt;
高级模板内容：
赔付类型：:增值业务争议 
CBSS账单扣费名称：:增值业务费_增值业务-悦心钻石会员-包月-25元_增值业务-悦心钻石会员-包月-25元
SP产品ID/元素ID：:2100240500
办理渠道:无，称毫不知情
赔付月份：:2023年10月、2023年9月
返还倍率:单倍
赔付金额：:50
是否已经取消业务:是
是否承诺退费 ：:是
用户是否需要回复：:否
用户要求：:退费（已承诺）</t>
  </si>
  <si>
    <t>BL202310101341111886</t>
  </si>
  <si>
    <t>16671005685</t>
  </si>
  <si>
    <t>刘长峰</t>
  </si>
  <si>
    <t>2023-10-10 17:29:28</t>
  </si>
  <si>
    <t>判断省分:其他省分
:增值业务争议
判断省分:湖北
:移网
:在补救范围内
:不认可
:小于等于500元，且仅限单倍、月份不超过12个月
:
高级模板内容：
赔付类型：:增值业务争议 
CBSS账单扣费名称：:增值业务费_增值业务-沃阅读知涯升学20元特价包_增值业务-沃阅读知涯升学20元特价包
办理渠道:	 CAP-068
赔付月份：:2023年10月
返还倍率:单倍
赔付金额：:20
是否已经取消业务:否
是否承诺退费 ：:是
用户是否需要回复：:否
用户要求：:已承诺退费无需回复</t>
  </si>
  <si>
    <t>BL202310091650530701</t>
  </si>
  <si>
    <t>071700028826</t>
  </si>
  <si>
    <t>冯晴然</t>
  </si>
  <si>
    <t>2023-10-10 09:15:43</t>
  </si>
  <si>
    <t xml:space="preserve">用户反映被动开通TV影视会员连续包月 业务， 解释挽留无效，已承诺减免7-10月合计119.6元功能费。）</t>
  </si>
  <si>
    <t>BL202310090924250274</t>
  </si>
  <si>
    <t>13197320413</t>
  </si>
  <si>
    <t>王雨娇</t>
  </si>
  <si>
    <t>2023-10-10 14:07:11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</si>
  <si>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	优享少儿连续包月
办理渠道:无
赔付月份：:2023年9月
返还倍率:单倍
赔付金额：:19
是否已经取消业务:是
是否承诺退费 ：:是
用户是否需要回复：:否
用户要求：:用户要求尽快退费</t>
  </si>
  <si>
    <t>SP/增值业务：经核实，用户宽带账号071701058586 订购产品名称优享少儿连续包月，产品代码为96596，SP标识为2400035613，订购时间23年10月，取消时间为23年10月，19.9元/月，合计扣费1个月，累计产生费用合计19.9元，订购方式为电视遥控器按OK键确认，有二次确认过程，不存在订购违规现象。考虑用户使用感知，已取消屏蔽，申请减免本月19.9元用，24小时内到账，此费用不可抵扣往月欠费及打印发票，满意。</t>
  </si>
  <si>
    <t>TS202310101010061646</t>
  </si>
  <si>
    <t>18571039253</t>
  </si>
  <si>
    <t>何青兰</t>
  </si>
  <si>
    <t>2023-10-10 14:48:13</t>
  </si>
  <si>
    <t>主办单位：湖北
客户类别：星级客户
10010是否打通：否
是否二次致电10015：是
是否联系：否
升级倾向：
号码归属省：湖北
SVIP等级：
1. 问题类型:;
2. 投诉类型:其他;
3. 营业厅地址:;
4. 位置信息:;
5. 位置发生地:;
6. 投诉内容:副卡莫名其妙开了一个点读宝的业务，要求取消</t>
  </si>
  <si>
    <t>增值业务-SP扣费①客户投诉产生的原因：客户反映增值业务扣费问题
②客户投诉问题核查情况及解决方案：收到贵部转办后，我司立即组织调查。经核实，用户号码于23.10月办理金太阳点读宝20元业务，20元/月，合计扣费1个月，产生20元费用，为用户误操作订购，现营业厅已为用户取消并承诺3个工作日内退费20元，现金退费到账，可打印发票，满意。
③客户问题满意度：我司于2023-10-10 14:32:10联系客户满意。
④回单人:程李晶；联系电话：07176921001</t>
  </si>
  <si>
    <t>TS202310092135230706</t>
  </si>
  <si>
    <t>17671336473</t>
  </si>
  <si>
    <t>谭丽丽</t>
  </si>
  <si>
    <t>2023-10-10 11:21:10</t>
  </si>
  <si>
    <t>主办单位：湖北
客户类别：普通客户
10010是否打通：否
是否二次致电10015：是
是否联系：否
升级倾向：
号码归属省：湖北
SVIP等级：
1. 问题类型:;
2. 投诉类型:其他问题;
3. 营业厅地址:;
4. 位置信息:;
5. 位置发生地:;
6. 投诉内容:点对点短信并非本人操作，也非本人同意的增值服务，某话务员打电话推销不同意，私自开启，对本人造成了影响，乱扣费收费情况非常恶劣，要求退钱</t>
  </si>
  <si>
    <t>TS202310082109500178</t>
  </si>
  <si>
    <t>2023-10-10 15:40:31</t>
  </si>
  <si>
    <t>用户称不知道70字收费0.1元，称之前是达到字数后没法编辑，称没有给用户告知，称收短信方是一条，为什么发短信收这么费用，不理解，前台解释不认可，请尽快联系谢谢13040951530</t>
  </si>
  <si>
    <t>业务规则：用户反映短信计费方式不认可，考虑用户首次反映该问题，已为用户申请减免本月短信费用1.7元，24小时内赠费到账，不可打印发票，联系用户未接，如有疑问可在工作时间（08:30-12:00；14:00-17:30）联系07176921001、13032700872宜昌客服。如用户咨询，请前台10010话务中心代为解释，谢谢</t>
  </si>
  <si>
    <t>TS202310101357292441</t>
  </si>
  <si>
    <t>15671026922</t>
  </si>
  <si>
    <t>邓会</t>
  </si>
  <si>
    <t>2023-10-10 15:17:27</t>
  </si>
  <si>
    <t xml:space="preserve">
高级模板内容：
投诉问题描述:对超出流量不认可，要求办理低于十元的流量包抵扣
争议月份:2023年10月
争议金额:10
是否有下发短信提醒:是
用户要求:对超出流量不认可，要求办理低于十元的流量包抵扣</t>
  </si>
  <si>
    <t>TS202310092113050471</t>
  </si>
  <si>
    <t>13235623228</t>
  </si>
  <si>
    <t>曾宪平</t>
  </si>
  <si>
    <t>2023-10-10 09:28:35</t>
  </si>
  <si>
    <t>主办单位：湖北
客户类别：星级客户
10010是否打通：否
是否二次致电10015：是
是否联系：否
升级倾向：
号码归属省：湖北
SVIP等级：
1. 问题类型:;
2. 投诉类型:手机流量费争议;
3. 营业厅地址:;
4. 位置信息:;
5. 位置发生地:;
6. 投诉内容:发消息说我今天13点多钟定了9元2G流量包，我今天在外面干活忙没定是怎么回事
202310月上网费:0.00
争议金额:0.00</t>
  </si>
  <si>
    <t>TS202310101115001085</t>
  </si>
  <si>
    <t>13085154025</t>
  </si>
  <si>
    <t>周兆梅</t>
  </si>
  <si>
    <t>2023-10-10 14:32:14</t>
  </si>
  <si>
    <t xml:space="preserve">判断省分:湖北
:流量费争议
:未使用过/未使用那么多/用的wifi（产生流量/费用）
:不认可
:下一步
:不符合或不愿意开通
:未享受
:下一步
:单倍小于等于500
:
高级模板内容：
投诉问题描述:用户对本月流量费超出产生扣费不认可请处理。
业务名称:流量费
争议月份:2023年10月
争议金额:10
是否承诺退费:是
用户要求:退费</t>
  </si>
  <si>
    <t>TS202310091642452317</t>
  </si>
  <si>
    <t>13227262888</t>
  </si>
  <si>
    <t>谯福全</t>
  </si>
  <si>
    <t>2023-10-10 11:39:04</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</si>
  <si>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投诉问题描述:用户来电对手机上网流量费不认可
业务名称:手机上网流量费
争议月份:2023年9月
争议金额:300
是否承诺退费:是
用户要求:退费</t>
  </si>
  <si>
    <t>TS202310101120341267</t>
  </si>
  <si>
    <t>18872540150</t>
  </si>
  <si>
    <t>孙正梅</t>
  </si>
  <si>
    <t>2023-10-10 14:28:51</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</si>
  <si>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投诉问题描述:用户来电对9月份的套餐外流量不认可，要求退费，请核实处理
业务名称:套外流量
争议月份:2023年9月
争议金额:30.1
是否承诺退费:是
用户要求:退费</t>
  </si>
  <si>
    <t>TS202310101214260165</t>
  </si>
  <si>
    <t>16607209359</t>
  </si>
  <si>
    <t>周志华</t>
  </si>
  <si>
    <t>2023-10-10 14:53:11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</si>
  <si>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投诉问题描述:用户称在基站覆盖范围下产生了流量费要求核实处理，称要求退费
是否剩余小区优惠:是
实际使用地:未提供
是否在优惠范围:是
涉及金额:30
是否已解释可能超出优惠范围:是
涉及时间范围:2023-10-01～2023-11-10
用户要求:用户称在基站覆盖范围下产生了流量费要求核实处理，称要求退费</t>
  </si>
  <si>
    <t>计费争议 -流量：用户反映流量扣费问题，经核实，属号码未勾选 200G本地流量包（湖北） 导致，用户10月流量超出6.46GB，已申请退费30元，目前抵扣基站流量已恢复正常，满意。</t>
  </si>
  <si>
    <t>TS202310091241500700</t>
  </si>
  <si>
    <t>15587905768</t>
  </si>
  <si>
    <t>叶子文</t>
  </si>
  <si>
    <t>2023-10-10 14:33:15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</si>
  <si>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前期工单：TS202309181119190548不认可，已解释情况：您反映在十堰市湖北医药学院未免流问题，已反馈至省份查询绑定，并申请赠送30G流量本月使用，减免本月超出流量费用50元，系统办理预存享50元赠费，立即到账，您认可满意，用户依旧不认可，烦请后台协助处理，谢谢！
是否剩余小区优惠:是
实际使用地:湖北医药学院
是否在优惠范围:是
涉及金额:1
是否已解释可能超出优惠范围:是
涉及时间范围:2023-10-06～2023-10-09
用户要求:用户要求从根本解决问题，烦请后台协助处理</t>
  </si>
  <si>
    <t>计费争议-流量：查询校园基站流量已正常免流，此属用户自行使用产生扣费，已解释，用户知晓，满意</t>
  </si>
  <si>
    <t>TS202310091526120055</t>
  </si>
  <si>
    <t>15572710727</t>
  </si>
  <si>
    <t>杨咏灵</t>
  </si>
  <si>
    <t>2023-10-10 13:33:09</t>
  </si>
  <si>
    <t>用户来电称自己一直在宜昌的校园内，使用流量却产生了5元扣费，要求核实为什么扣费？并将费用退还，请加急处理，谢谢</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</si>
  <si>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10G流量，仅本月使用，满意。</t>
  </si>
  <si>
    <t>TS202310091804522290</t>
  </si>
  <si>
    <t>18695064553</t>
  </si>
  <si>
    <t>何小红</t>
  </si>
  <si>
    <t>2023-10-10 10:26:37</t>
  </si>
  <si>
    <t xml:space="preserve">判断省分:湖北
:流量费争议
:未使用过/未使用那么多/用的wifi（产生流量/费用）
:不认可
:下一步
:不符合或不愿意开通
:未享受
:下一步
:单倍小于等于500
:
高级模板内容：
投诉问题描述:用户反映未使用流量产生流量费，前台解释安抚不认可，强烈要求核实为什么未使用却扣取流量
业务名称:流量费
争议月份:2023年10月
争议金额:0.4
是否承诺退费:否
用户要求:强烈要求核实为什么未使用却扣取流量</t>
  </si>
  <si>
    <t>计费争议-流量：用户反映流量扣费问题，经核实，使用非腾讯免流应用导致，考虑首次反映，申请退费3.3元，此费用不可打印发票，2小时到账，满意。</t>
  </si>
  <si>
    <t>TS202310091122461093</t>
  </si>
  <si>
    <t>18672903669</t>
  </si>
  <si>
    <t>张毅</t>
  </si>
  <si>
    <t>2023-10-10 09:07:09</t>
  </si>
  <si>
    <t xml:space="preserve">判断省分:其他省分
:流量计费争议
判断省分::未使用过/未使用那么多/用的wifi（产生流量/费用）
:不认可
:下一步
:不符合或不愿意开通
:已享受或不在授权范围
:
高级模板内容：
投诉问题描述:用户反映副卡没有使用流量一直用的WIFI，但在联通APP上看到了副卡有产生了流量，对此怀疑是否有别人在盗用此号码使用，前台已解释用户不认可
争议月份:2023年9月
争议金额/流量:0
用户要求:要求我方核实清楚给予回电
备注:</t>
  </si>
  <si>
    <t>计费争议-流量扣费：客户对10月流量不满，经核实，号码现属鹰眼骚扰语音半停AA，根据相关要求进行关停处理。已请其回传一张照片：风险告知书+身份证正面+SIM卡背面照+签字至17671348103宜昌联通微信号，现号码已关停，用户表示开通后直接销户，考虑到号码21.10-23.10一直产生扣费120元，沟通后为用户号码，18207206669。13807200072办理预存话费享50元话费优惠（湖北），另为用户申请20元费用，24小时内到账，此费用不可打印发票，满意。</t>
  </si>
  <si>
    <t>TS202310081536240035</t>
  </si>
  <si>
    <t>15549366894</t>
  </si>
  <si>
    <t>李发秀</t>
  </si>
  <si>
    <t>2023-10-10 10:28:47</t>
  </si>
  <si>
    <t xml:space="preserve">[65岁以上老人] 判断省分:其他省分
:流量计费争议
判断省分::未使用过/未使用那么多/用的wifi（产生流量/费用）
:不认可
:下一步
:不符合或不愿意开通
:未享受
:下一步
:大于500
:
高级模板内容：
投诉问题描述:对超出的流量费用有疑问
争议月份:2023年9月
争议金额/流量:557.31
用户要求:要求退费</t>
  </si>
  <si>
    <t>计费争议-流量扣费：客户对9月流量扣费不满，经核实属正常扣费，建议用户持续观察使用，用户知晓。</t>
  </si>
  <si>
    <t>TS202310082110240195</t>
  </si>
  <si>
    <t>13135824708</t>
  </si>
  <si>
    <t>刘才珍</t>
  </si>
  <si>
    <t>2023-10-10 13:20:39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</si>
  <si>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投诉内容:流量免费11G怎么开始收费
202309月上网费:60.00
202310月上网费:10.00
争议金额:10.00</t>
  </si>
  <si>
    <t>计费争议-流量争议：
①客户投诉产生的原因：用户反馈流量扣费问题
②客户投诉问题核查情况及解决方案：收到贵部转办后，我司立即组织调查。经核实，用户套餐内之前有一个 融合专属流量包-0元10G国内*12个月-次月生效（湖北） 流量包，因活动到期于2023-08-31 23:59:59失效，已跟用户解释清楚，建议用户转资其他套餐，考虑用户感知，申请退23.9-10月流量费用，合计70元，24小时到帐，此费用不可打印发票，另申请10GB流量本月使用，满意。
③客户问题满意度：满意
④回单人：潘娥、联系方式：07176921001</t>
  </si>
  <si>
    <t>TS202310091213262496</t>
  </si>
  <si>
    <t>18671444817</t>
  </si>
  <si>
    <t>孟令帅</t>
  </si>
  <si>
    <t>2023-10-10 09:45:31</t>
  </si>
  <si>
    <t xml:space="preserve">
高级模板内容：
投诉问题描述:用户来电称语音使用完了之后没有短信下发，前台查询到有下发，用户坚持称没有收到，要求核查处理，请处理
争议月份:2023年10月
争议金额:23.55
是否有下发短信提醒:是
用户要求:要求加急处理</t>
  </si>
  <si>
    <t>计费争议-语音：用户反映未下发语音短信提醒。经核实，系统分别于9月28、10月7日下发语音短信提醒，建议用户如未接收成功，也可下载中国联通APP查询语音剩余情况，用户表示知晓。</t>
  </si>
  <si>
    <t>TS202310101148212007</t>
  </si>
  <si>
    <t>15587946938</t>
  </si>
  <si>
    <t>赵先振</t>
  </si>
  <si>
    <t>2023-10-10 16:35:34</t>
  </si>
  <si>
    <t>[65岁以上老人] 
高级模板内容：
投诉问题描述:用户来电反映在昨天晚上看元套餐剩余分钟数还有200多分钟今天在看就剩90分钟了，用户表不可能一下使用这么多，解释不认可
争议月份:2023年10月
争议金额:0
是否有下发短信提醒:否
用户要求:用户要求核实具体原因，为什么一下扣除了那么多的分钟数，用户要求赔偿分钟数或话费</t>
  </si>
  <si>
    <t>计费争议-语音争议：用户反馈语音分钟数不对的问题，经核实，用户主卡15587932687用了147分钟， 15587946938用户了63分钟， 已跟用户解释清楚，考虑用户感知，申请赠送空中入网用户语音季度包（300分钟），次日生效，满意。</t>
  </si>
  <si>
    <t>TS202310101607521027</t>
  </si>
  <si>
    <t>13117278081</t>
  </si>
  <si>
    <t>龚良红</t>
  </si>
  <si>
    <t>2023-10-10 16:32:14</t>
  </si>
  <si>
    <t xml:space="preserve">22年Q3Q4重点客户
高级模板内容：
投诉问题描述:客户来电反馈之前参加的预存话费享折扣优惠 档位三（次月生效24个月）-湖北政企专属 2021-10-01 00:00:00 2023-09-30 23 到期没有短信提醒，对当月产生月租费用不认可，要求退费
合约名称:预存话费享折扣优惠 档位三（次月生效24个月）-湖北政企专属 2021-10-01 00:00:00 2023-09-30 23 
合约办理渠道:前台未核实到
办理时间:2021-10-01
到期时间:2023-10-10
是否下发短信提醒:是  
用户要求:退费，给出满意答复</t>
  </si>
  <si>
    <t>TS202310101236210680</t>
  </si>
  <si>
    <t>13972585683</t>
  </si>
  <si>
    <t>李武新</t>
  </si>
  <si>
    <t>2023-10-10 15:18:36</t>
  </si>
  <si>
    <t xml:space="preserve">
高级模板内容：
投诉问题描述:用户来电对自己9月10月的月租扣取不认可
争议月份:2023年9月、2023年10月
争议金额:182
用户要求:要求线上核实处理费用，谢谢</t>
  </si>
  <si>
    <t>TS202310101219260288</t>
  </si>
  <si>
    <t>13117287239</t>
  </si>
  <si>
    <t>胡定</t>
  </si>
  <si>
    <t>2023-10-10 14:54:14</t>
  </si>
  <si>
    <t xml:space="preserve">判断省分:其他省分
:普通消费有争议
:下一步
:套餐月费不认可
查询套餐:
:套餐月费有变化
业务办理记录:
:不认可
:其他渠道
判断省分:除甘肃贵州外
:
高级模板内容：
投诉问题描述:客户来电表示现在多收了费，核实为活动到期，客户不认可，要求记录反馈
争议月份:2023年10月
争议金额:70
用户要求:客户来电表示现在多收了费，核实为活动到期，客户不认可，要求记录反馈</t>
  </si>
  <si>
    <t>TS202310092046060121</t>
  </si>
  <si>
    <t>18671442862</t>
  </si>
  <si>
    <t>葛凌超</t>
  </si>
  <si>
    <t>2023-10-10 18:48:33</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</si>
  <si>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202309联通助理业务功能费:5
202309基础附加包:5
202309叠加套餐包:3
202308联通助理业务功能费:5
202308基础附加包:5
202308叠加套餐包:3
202307联通助理业务功能费:5
202307基础附加包:5
202307叠加套餐包:3
202306联通助理业务功能费:5
202306基础附加包:5
202306叠加套餐包:3
202305联通助理业务功能费:5
202305基础附加包:5
202305叠加套餐包:3
争议金额:65.00</t>
  </si>
  <si>
    <t>TS202310091738111547</t>
  </si>
  <si>
    <t>13135802923</t>
  </si>
  <si>
    <t>余海洲</t>
  </si>
  <si>
    <t>2023-10-10 14:23:27</t>
  </si>
  <si>
    <t>前期工单TS202308061759531967，处理结果：您反映交费的问题，业务规则：经核实，因IPTV未使用产生扣费不认可，入网/协议/营业厅已明示相关规则，您因IPTV未使用产生扣费不认可，现已为其解释取消处理，申请赠送2023.1-2023.8月80元，24小时内到账，此费用无法抵扣往月欠费及打印发票，满意
用户来电表示对前期处理结果不认可。表示自己目前又停机了，表示之前自己是办理宽带营业厅给自己送的这个号码，自己没有使用过IPTV,自己手厅查询账单看到2022年的账单也有IPTV扣费，但前期公司只退了自己2023.1-2023.8月的费用，要求公司再次处理费用，要求保证自己宽带正常用到2年的时间，请处理</t>
  </si>
  <si>
    <t>①投诉核查处理情况：经核实，客户于2021-11-14 09:30:26 兴山古夫新时空手机世界合作厅办理 畅爽冰激凌融合300M宽带 ，IPTV会收取消10元费用，业务已取消，前期已申请减免80元费用，已联系客户解释说明，考虑客户感知，申请再次赠送40元话费，24小时内到账，此费用无法抵扣往月欠费且不可打印发票，满意。					
②答复客户时间及客户满意度评价：2023-10-10 13:40:33 客户认可；							
③投诉核查关联材料：无</t>
  </si>
  <si>
    <t>TS202310100938380788</t>
  </si>
  <si>
    <t>19072763533</t>
  </si>
  <si>
    <t>覃世成</t>
  </si>
  <si>
    <t>2023-10-10 12:19:13</t>
  </si>
  <si>
    <t xml:space="preserve">
高级模板内容：
投诉问题描述:用户称之前办理的时候告知每个月是58元  现在78元 查询是副卡免费到期  解释无效  请回复 谢谢
争议月份:2023年10月、2023年9月、2023年5月、2023年6月、2023年7月、2023年8月
争议金额:1
用户要求:核实费用回复</t>
  </si>
  <si>
    <t>计费争议-账单：查询副卡收费，现已解释，已更改13235622833、18527828523号码0元副卡，次月生效，18527828623号码风险关停，无法变更，已告知用户本月到厅或手厅二次实人认证复机后联系我部更改，若不操作次月开始收费10元/月，用户认可，出于服务角度，减免3张副卡7-10月功能费用120元，主副卡各办理40元赠费，立即到账，此费用无法抵扣往月欠费及打印发票，满意</t>
  </si>
  <si>
    <t>TS202310091751001916</t>
  </si>
  <si>
    <t>2023-10-10 16:21:53</t>
  </si>
  <si>
    <t xml:space="preserve">
高级模板内容：
投诉问题描述:用户来电反映对前期工单处理结果：TS202310071050271510
争议月份:2023年10月
争议金额:0
用户要求:用户要求核实处理</t>
  </si>
  <si>
    <t>计费争议-账单：用户反映账单扣费问题，经核实，该号码为尾号ABC靓号，月承诺通信费66元，出账不足时会产生补收，计费无误。现用户对靓号补收不认可，已由夷陵政企发OA申请10月31日取消靓号约定消费，另副卡已为用户办理0月租优惠，次月生效，关于低消补收费用，自11月起不再收取靓号补收费用，我部出于服务角度，可申请退近12个月补收费用，于11月8日前可退费到账，此费用不可打印发票，用户表示知晓。</t>
  </si>
  <si>
    <t>TS202310101101470749</t>
  </si>
  <si>
    <t>18672092739</t>
  </si>
  <si>
    <t>何容清</t>
  </si>
  <si>
    <t>2023-10-10 14:31:46</t>
  </si>
  <si>
    <t xml:space="preserve">
高级模板内容：
投诉问题描述:用户来电反映自己22年10月开户的，当时工作人员告知每个月99元没有其他费用，但是现在每个月都不止99元，要求核实退还多扣除的费用
业务名称:套餐
宣传渠道:营业厅
宣传内容:每月99元费用
实际情况:每月不止99元
用户要求:要求核实退还多产生的费用</t>
  </si>
  <si>
    <t>计费争议-账单扣费：经核实，用户于22年10月在当阳庙前盛双通讯代理点办理此业务，2022-10-12 15:54:10该厅预存200元话费一次性到账，用于抵扣每月账单扣16.66元wifi服务费*12个月，现一年活动已到账，营业厅未取消导致扣费，已与当阳自营厅核实可办理取消，我部已取消，并申请退多收费用30元，此费用不可打印发票，按用户要求注销副卡15671074263，现由渠道经理18607201485协助10月31日前调整资费，次月享月费99元，满意。</t>
  </si>
  <si>
    <t>TS202310090936370534</t>
  </si>
  <si>
    <t>2023-10-10 13:37:33</t>
  </si>
  <si>
    <t>详见：TS202310061618060149，用户前期因为没有绑定好造成欠费不认可，赔偿的话也是补偿了临时的费用，用户的宽带是按天扣费的，请进一步处理谢谢，提及投诉！用户要求当时绑定的人道歉，并且网速慢，特别是晚上高峰期，连网页都打不开，提及拆机，谢谢！</t>
  </si>
  <si>
    <t>计费争议-账单扣费：客户对10月账单收费不满，经核实属套餐融合操作次月生效导致的，前期已补赠费用6.74元，现考虑到用户使用感知另为用户申请9元费用，24小时内到账，另为用户办理预存话费享50元话费优惠（湖北），此费用不可打印发票，当时开通时属未解释清楚导致，现已发区域负责人给予批评处理，反馈的高峰期网慢问题已发数固群登记并于10月15日前处理完毕，满意。</t>
  </si>
  <si>
    <t>TS202310081807542012</t>
  </si>
  <si>
    <t>18872523792</t>
  </si>
  <si>
    <t>姚金蓉</t>
  </si>
  <si>
    <t>2023-10-10 10:22:13</t>
  </si>
  <si>
    <t xml:space="preserve">
高级模板内容：
投诉问题描述:用户来电反映对9月和10月的套餐扣费不认可 用户称折扣合约到期未提示 要求我方处理9月10月多交的费用
合约名称:预存话费享折扣优惠 档位五（次月生效24个月）-湖北政企专属
合约办理渠道:无
办理时间:2021-09-01
到期时间:2023-08-31
是否下发短信提醒:否
用户要求:用户要求处理9月10月多扣费用
请协助处理 谢谢</t>
  </si>
  <si>
    <t>计费争议-账单扣费：客户对9-10月账单扣费不满，经核实属预存话费享折扣优惠 档位五（次月生效24个月）-湖北政企专属到期未自动续订导致，沟通后用户表示自行前往营业厅办理续订折扣要求线上客服不做操作，考虑9-10产生扣费100元不认可，现为用户13886692695，15672513518预存话费享50元话费优惠（湖北），满意。</t>
  </si>
  <si>
    <t>TS202310091434381002</t>
  </si>
  <si>
    <t>071703236040</t>
  </si>
  <si>
    <t>宋国强</t>
  </si>
  <si>
    <t>2023-10-10 11:02:46</t>
  </si>
  <si>
    <t>用户来电表示办理宽带时业务人员告知套餐内免费赠送IPTV业务，实际并无法看IPTV节目，用户无法联系上业务员。现在用户要求免费赠送其电视业务。</t>
  </si>
  <si>
    <t>计费争议-账单扣费：客户对开通PTV未开通不满，经核实已发城区伍家区运通专营店15926972021区域负责人协助处理，查询属新装用户IPTV免费一年现已到期，无法为用户继续续订该优惠，用户知晓。</t>
  </si>
  <si>
    <t>TS202310100819061877</t>
  </si>
  <si>
    <t>15629370739</t>
  </si>
  <si>
    <t>刘云梅</t>
  </si>
  <si>
    <t>2023-10-10 12:53:19</t>
  </si>
  <si>
    <t xml:space="preserve">
高级模板内容：
投诉问题描述:用户来电反映自己没有变更过套餐，对于 畅越冰激凌59元套餐5折附加优惠(内部限量） 到期没有收到提醒不认可，要求把多余的钱退还，请尽快处理
合约名称: 畅越冰激凌59元套餐5折附加优惠(内部限量） 
合约办理渠道:拓见科技(深圳)有限公司武汉分公司(宜昌)
办理时间:2021-10-01
到期时间:2022-09-30
是否下发短信提醒:是  
用户要求:尽快处理 </t>
  </si>
  <si>
    <t>系统支撑：经核实因套餐折扣到期无提醒，现申请减免22.10-23.10月套餐差价合计348元，24小时到账，此费用不可打印发票，客户满意。</t>
  </si>
  <si>
    <t>TS202310091443431325</t>
  </si>
  <si>
    <t>2023-10-10 12:07:26</t>
  </si>
  <si>
    <t xml:space="preserve">15672539558命中精准预判服务场景:[65岁以上老人] 
[65岁以上老人] 
高级模板内容：
投诉问题描述:用户再次来电对前期处理结果不满意，详见TS202310072045152025，用户称到了营业厅，营业厅说办理不了，现在只返了9月份的费用，10月份的为什么没有返
争议月份:2023年10月
争议金额:159
用户要求:要求退还10月份的费用并且改回之前48一个月，请核实处理，谢谢</t>
  </si>
  <si>
    <t>系统支撑：经核实因系统支撑不到位，导致套餐折扣到期无提醒，申请减免9月套餐差价91元，24小时到账，此费用不可打印发票，现客户复机后我司协助办理赠费活动，本月已到赠费89元，合约期12个月，客户满意。</t>
  </si>
  <si>
    <t>TS202310091836590501</t>
  </si>
  <si>
    <t>18671797098</t>
  </si>
  <si>
    <t>佘志勇</t>
  </si>
  <si>
    <t>2023-10-10 09:42:47</t>
  </si>
  <si>
    <t xml:space="preserve">
高级模板内容：
投诉问题描述:用户反映没有通知合约到期
合约名称:5G冰激凌套餐5折（立即生效24个月）
合约办理渠道:无
办理时间:2021-08-01
到期时间:2023-07-31
是否下发短信提醒:否
用户要求:续约 退费</t>
  </si>
  <si>
    <t>系统支撑：套餐折扣到期无提醒。客户反映5折优惠失效问题。经核实，属系统支撑不到位导致，已为用户办理 存量5G畅爽套餐享69元赠费， 立即生效，活动期12个月，退23.8-9月套餐差价130元，24小时到帐，此费用不可打印发票，满意。</t>
  </si>
  <si>
    <t>TS202310101602380882</t>
  </si>
  <si>
    <t>13545755535</t>
  </si>
  <si>
    <t>宋万琳</t>
  </si>
  <si>
    <t>2023-10-10 16:57:15</t>
  </si>
  <si>
    <t xml:space="preserve">
高级模板内容：
投诉问题描述:与实际不符
业务名称:副卡
宣传渠道:营业厅
宣传内容:副卡全部免费
实际情况:只免一年
用户要求:称要投诉，请核实处理，给予回复</t>
  </si>
  <si>
    <t>业务规则：用户反映副卡免费使用。经核实，用户副卡本月已享0月租优惠，另一张副卡15171894432已享月赠10元优惠*12个月，优惠于24年9月到期，现用户要求直接办理免月租优惠，出于服务角度，已勾选0月租优惠，次月生效，满意。</t>
  </si>
  <si>
    <t>TS202310081557400645</t>
  </si>
  <si>
    <t>15697276525</t>
  </si>
  <si>
    <t>肖恩平</t>
  </si>
  <si>
    <t>2023-10-10 11:14:46</t>
  </si>
  <si>
    <t xml:space="preserve">判断省分:其他省分
:普通消费有争议
:下一步
:余额/账单不认可
获取参数:
:送费合约未返费
缴费信息查询:
:无返账记录
:无欠停记录
:合约到期
:不认可
:
高级模板内容：
投诉问题描述:用户对折扣合约到期没有通知导致用户多产生的费用不认可
投诉项目:月固定费
争议月份:2023年7月、2023年8月、2023年9月、2023年10月
争议金额:260
用户要求:用户要求多扣的费用以现金的形式退还到微信里面</t>
  </si>
  <si>
    <t>业务规则：用户反映套餐折扣到期导致7-10月原价收取月租不认可，已为用户办理存量5G畅爽套餐享69元赠费 湖北本月生效，7-9月套餐差价194元，24小时内赠费到账，不可打印发票，满意</t>
  </si>
  <si>
    <t>TS202310100935250689</t>
  </si>
  <si>
    <t>18571026675</t>
  </si>
  <si>
    <t>闫薇</t>
  </si>
  <si>
    <t>2023-10-10 13:34:16</t>
  </si>
  <si>
    <t xml:space="preserve">
高级模板内容：
投诉问题描述:客户表示办理宽带的时候每个月就是59连宽带一起，但是后面变成69，客户表示之前反馈过，解释不认可，请协助处理。
业务名称:月固定费_IPTV包月费_IPTV包月-包月费1
宣传渠道:营业厅
宣传内容:客户表示办理宽带的时候每个月就是59连宽带一起，但是后面变成69，客户表示之前反馈过，解释不认可，请协助处理。
实际情况:客户表示办理宽带的时候每个月就是59连宽带一起，但是后面变成69，客户表示之前反馈过，解释不认可，请协助处理。
用户要求:客户表示办理宽带的时候每个月就是59连宽带一起，但是后面变成69，客户表示之前反馈过，解释不认可，请协助处理。</t>
  </si>
  <si>
    <t>账单计费争议：用户反映的IPTV扣费问题，核实因返费优惠于10月到期，已为用户续订返费优惠，次月生效，12个月有效期，月底出账时系统减免抵扣IPTV功能费，满意</t>
  </si>
  <si>
    <t>TS202310090934080448</t>
  </si>
  <si>
    <t>18671601132</t>
  </si>
  <si>
    <t>2023-10-10 09:02:52</t>
  </si>
  <si>
    <t xml:space="preserve">
高级模板内容：
投诉问题描述:用户表示自己父亲之前用过该手机号，现在别人在使用，自己错充，要求退费
充值时间:2023-10-08
充值渠道:微信
充值号码:18671601132
充值金额:200
前台是否按流程解释:是
用户要求:用户表示自己父亲之前用过该手机号，现在别人在使用，自己错充，要求退费</t>
  </si>
  <si>
    <t>客户原因： 经核实，客户充错号码至18671601132，考虑客户感知，申请赠送200元话费至13040953841，24小时到帐，此费用无法抵扣往月欠费且不可打印发票，满意。</t>
  </si>
  <si>
    <t>TS202310091631491980</t>
  </si>
  <si>
    <t>18572377857</t>
  </si>
  <si>
    <t>姜从俊</t>
  </si>
  <si>
    <t>2023-10-10 13:34:26</t>
  </si>
  <si>
    <t xml:space="preserve">[65岁以上老人] 
高级模板内容：
投诉问题描述:0
业务名称:增值业务费_增值业务-联通助理-畅爽版（在线渠道）_ 
SP代码:8900001601
争议月份:2023年10月
争议金额:26
是否已经取消业务:是
系统报错提示:无
是否承诺退费:是
用户要求:用户表示没有办理过该业务，要求取消退费，不愿缴清欠费取消业务，请及时处理，谢谢</t>
  </si>
  <si>
    <t>客户原因：用户反映联通助理-畅爽版（在线渠道）扣费问题，经核实，2023-10-05 14:56:58用户自行订购，现已取消并申请退10月扣费26元，此费用不可打印发票，2小时内到账，满意。</t>
  </si>
  <si>
    <t>TS202309301656401047</t>
  </si>
  <si>
    <t>投诉工单（2021版）&gt;&gt;融合&gt;&gt;【变更及服务】宽带移机&gt;&gt;无法移机</t>
  </si>
  <si>
    <t>071700355924</t>
  </si>
  <si>
    <t>张亚超</t>
  </si>
  <si>
    <t>2023-10-10 15:09:46</t>
  </si>
  <si>
    <t>#2022重保客户#客户表示自己宽带需要移机，通过营业厅申请后，营业厅工作人员告知区域没有人员办理，客户对此强烈不满，要求公司安排其他区域人员上门办理移机，并要求明天内办理好。解释无效，要求尽快处理并回复。</t>
  </si>
  <si>
    <t>宽带安装/资源：用户反映宽带移机问题，联系客户表示已处理好，满意。</t>
  </si>
  <si>
    <t>ZX202310091633300367</t>
  </si>
  <si>
    <t>15090886365</t>
  </si>
  <si>
    <t>熊礼国</t>
  </si>
  <si>
    <t>2023-10-10 14:02:21</t>
  </si>
  <si>
    <t>用户反馈用联通卡登陆万能钥匙老是弹出联通的广告，也消不掉，在线建议找APP客服处理，用户不解释，烦请协助谢谢！</t>
  </si>
  <si>
    <t>其他：用户反馈登陆万能钥匙老是弹出广告的问题，已跟用户解释清楚为第三方软件，我部无法处理，用户知悉满意。</t>
  </si>
  <si>
    <t>TS202310091154111964</t>
  </si>
  <si>
    <t>15507207961</t>
  </si>
  <si>
    <t>望琴</t>
  </si>
  <si>
    <t>2023-10-10 14:27:54</t>
  </si>
  <si>
    <t xml:space="preserve">
高级模板内容：
投诉问题描述:用户来电反映自己的号码被设置了呼叫转移，自己并未设置过，要求给出一个合理的解释。
业务名称:呼叫转移
变更渠道:无
用户要求:要求给出一个合理的解释，联系电话15507207961，15572728507</t>
  </si>
  <si>
    <t>其他：经核实客户反映号码被呼转问题，现通过交换核查无呼转功能和记录，通过客户手厅核查通话无呼转记录，现已联系客户解释，客户认可。</t>
  </si>
  <si>
    <t>TS202310090215561317</t>
  </si>
  <si>
    <t>2023-10-10 14:14:32</t>
  </si>
  <si>
    <t>用户的手机有余额状态正常但做一键诊断时还是停机状态，要求核实前台已做解释不认可要求核实为什么有费用接打不了电话</t>
  </si>
  <si>
    <t>其他：客户反映号码停机问题，经核实，客户号码为开通状态，多次致电提示正忙，无法联系上客户，已短信告知如您后期使用有任何疑问，可于工作时间（08：30-17：30）致电宜昌联通07176921001或13032700872</t>
  </si>
  <si>
    <t>TS202310101428435220</t>
  </si>
  <si>
    <t>15507204820</t>
  </si>
  <si>
    <t>陈艺文</t>
  </si>
  <si>
    <t>广东</t>
  </si>
  <si>
    <t>2023-10-10 17:22:44</t>
  </si>
  <si>
    <t xml:space="preserve">关联TS202310081122157136 用户要销户宽带02000417684，但对202307-202310,30元/月合计120元不认可，已协商返还一半则60元，麻烦贵部转湖北宜昌协助录入60元到号码15507204820上，谢谢（无需联系用户）</t>
  </si>
  <si>
    <t>其他：外省协办退费系统已办理预存享50元赠费，立即到账，补赠剩余10元，24小时退费到账，此费用无法抵扣往月欠费及打印发票，用户满意</t>
  </si>
  <si>
    <t>TS202310091511152122</t>
  </si>
  <si>
    <t>2023-10-10 09:41:54</t>
  </si>
  <si>
    <t xml:space="preserve">
高级模板内容：
投诉问题描述:详见:TS202310091108540667 用户反映手机管家无法屏蔽，还是收到短信轰炸，要求核实
骚扰类型:短信
骚扰内容:短信
骚扰时间:2023-10-09
骚扰号码:很多</t>
  </si>
  <si>
    <t>业务管理：经核实客户号码接收短信轰炸，后台和手机管家无法拦截，我司可操作关闭短信功能，客户表示考虑，暂不需要，满意。</t>
  </si>
  <si>
    <t>TS202310101122181313</t>
  </si>
  <si>
    <t>15507209177</t>
  </si>
  <si>
    <t>吉晓盼</t>
  </si>
  <si>
    <t>2023-10-10 14:18:18</t>
  </si>
  <si>
    <t xml:space="preserve">
高级模板内容：
投诉问题描述:用户表明接到催债电话、短信，用户要求处理
争议号码:15507209177
问题现象:催债电话 
用户要求:用户表明接到催债电话、短信，用户要求处理</t>
  </si>
  <si>
    <t>BL202310101655370142</t>
  </si>
  <si>
    <t>郑青卓</t>
  </si>
  <si>
    <t>2023-10-10 17:22:47</t>
  </si>
  <si>
    <t>高级模板内容：
用户诉求:降套
当前套餐名称: 星锐卡(湖北)
新套餐名称（转入套餐名称）:8元的流量王套餐
是合约期内（含靓号）:是</t>
  </si>
  <si>
    <t>BL202310101633342241</t>
  </si>
  <si>
    <t>18671752895</t>
  </si>
  <si>
    <t>徐缘玲</t>
  </si>
  <si>
    <t>2023-10-10 17:06:54</t>
  </si>
  <si>
    <t xml:space="preserve">判断省分:湖北
:指定要求办理全国流量王8元套餐
:
高级模板内容：
用户诉求:用户来电要求修改套餐为（8元流量王套餐），挽留无效，也不愿到营业厅，坚决要求我方变更，请核实处理
当前套餐名称:腾讯大王卡
新套餐名称（转入套餐名称）:8元流量王套餐
是合约期内（含靓号）:否</t>
  </si>
  <si>
    <t>BL202310101522001021</t>
  </si>
  <si>
    <t>13094161868</t>
  </si>
  <si>
    <t>王利</t>
  </si>
  <si>
    <t>2023-10-10 15:45:19</t>
  </si>
  <si>
    <t xml:space="preserve">判断省分:湖北
:指定要求办理全国流量王8元套餐
:
高级模板内容：
用户诉求:用户要求办理全国流量王8元套餐
当前套餐名称: 大王卡29元版
新套餐名称（转入套餐名称）:全国流量王8元套餐
是合约期内（含靓号）:否</t>
  </si>
  <si>
    <t>BL202310101517420937</t>
  </si>
  <si>
    <t>16671746263</t>
  </si>
  <si>
    <t>付钰林</t>
  </si>
  <si>
    <t>2023-10-10 15:29:47</t>
  </si>
  <si>
    <t xml:space="preserve">
高级模板内容：
用户诉求:用户要求降套
当前套餐名称:腾讯大王卡
新套餐名称（转入套餐名称）:4G全国流量王8元
是合约期内（含靓号）:否
备注:挽留无效，解释特殊套餐， 不愿意去营业厅，请处理， 已经告知套餐无法转回，</t>
  </si>
  <si>
    <t>BL202310101438230229</t>
  </si>
  <si>
    <t>18672903101</t>
  </si>
  <si>
    <t>谭松耘</t>
  </si>
  <si>
    <t>2023-10-10 14:48:20</t>
  </si>
  <si>
    <t xml:space="preserve">判断省分:湖北
:指定要求办理全国流量王8元套餐
:
高级模板内容：
用户诉求:降套
当前套餐名称:4G全国组合套餐
新套餐名称（转入套餐名称）:全国流量王8元套餐 
是合约期内（含靓号）:否
备注:不认可</t>
  </si>
  <si>
    <t>BL202310101327331751</t>
  </si>
  <si>
    <t>15697200751</t>
  </si>
  <si>
    <t>何念念</t>
  </si>
  <si>
    <t>2023-10-10 14:12:39</t>
  </si>
  <si>
    <t xml:space="preserve">22年Q3Q4重点客户判断省分:湖北
:指定要求办理全国流量王8元套餐
:
高级模板内容：
用户诉求:更改套餐
当前套餐名称: 福多多29元（湖北）
新套餐名称（转入套餐名称）:8元全国流量王套餐
是合约期内（含靓号）:否
备注:挽留无效 请核实处理 联系电话15697200751</t>
  </si>
  <si>
    <t>BL202310101245011240</t>
  </si>
  <si>
    <t>17683716844</t>
  </si>
  <si>
    <t>颜道华</t>
  </si>
  <si>
    <t>2023-10-10 14:19:51</t>
  </si>
  <si>
    <t xml:space="preserve">判断省分:湖北
:指定要求办理全国流量王8元套餐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</si>
  <si>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BL202310101154570484</t>
  </si>
  <si>
    <t>17671257323</t>
  </si>
  <si>
    <t>2023-10-10 14:13:52</t>
  </si>
  <si>
    <t xml:space="preserve">判断省分:湖北
:指定要求办理全国流量王8元套餐
:
高级模板内容：
用户诉求:要求办理8元套餐，不愿到厅，挽留失败
当前套餐名称:腾讯大王卡
新套餐名称（转入套餐名称）:全国流量王8元套餐
是合约期内（含靓号）:否</t>
  </si>
  <si>
    <t>BL202310101141140273</t>
  </si>
  <si>
    <t>18671797557</t>
  </si>
  <si>
    <t>朱崇凯</t>
  </si>
  <si>
    <t>2023-10-10 14:19:47</t>
  </si>
  <si>
    <t xml:space="preserve">判断省分:湖北
:有意向资费
:是
:不认可：坚持要求转入有限制的套餐
:
高级模板内容：
用户诉求:降套
当前套餐名称:畅越冰激凌5G套餐99元
新套餐名称（转入套餐名称）:腾讯大王卡（新）（91090059）
是合约期内（含靓号）:否
备注:挽留失败，人在异地，要求线上修改，请核实，谢谢</t>
  </si>
  <si>
    <t>BL202310101139260238</t>
  </si>
  <si>
    <t>2023-10-10 14:18:42</t>
  </si>
  <si>
    <t xml:space="preserve">
高级模板内容：
用户诉求: 用户来电称要求变成8元套餐，前台挽留无效，不愿到厅，请后台核实处理
当前套餐名称: 腾讯大王卡
新套餐名称（转入套餐名称）:全国流量王8元套餐
是合约期内（含靓号）:是</t>
  </si>
  <si>
    <t>BL202310101007571014</t>
  </si>
  <si>
    <t>13277397093</t>
  </si>
  <si>
    <t>陈腾</t>
  </si>
  <si>
    <t>2023-10-10 10:18:15</t>
  </si>
  <si>
    <t xml:space="preserve">判断省分:湖北
:指定要求办理全国流量王8元套餐
:
高级模板内容：
用户诉求:用户称需要降套不接受挽留请协助不接受营业厅
当前套餐名称: 小天卡-2023
新套餐名称（转入套餐名称）:4G全国流量王8元套餐
是合约期内（含靓号）:是</t>
  </si>
  <si>
    <t>BL202310100951040723</t>
  </si>
  <si>
    <t>15571703748</t>
  </si>
  <si>
    <t>夏宇</t>
  </si>
  <si>
    <t>2023-10-10 10:05:29</t>
  </si>
  <si>
    <t xml:space="preserve">
高级模板内容：
用户诉求:用户要求降套
当前套餐名称:4G全国组合套餐
新套餐名称（转入套餐名称）:4G全国流量王8元
是合约期内（含靓号）:否
备注:挽留无效，解释特殊套餐， 不愿意去营业厅，请处理， 已经告知套餐无法转回，</t>
  </si>
  <si>
    <t>BL202310100858322410</t>
  </si>
  <si>
    <t>13297287797</t>
  </si>
  <si>
    <t>李思琪</t>
  </si>
  <si>
    <t>2023-10-10 10:26:15</t>
  </si>
  <si>
    <t xml:space="preserve">判断省分:湖北
:指定要求办理全国流量王8元套餐
:
高级模板内容：
用户诉求:用户要求把套餐更改称流量王8元
当前套餐名称: 腾讯大王卡
新套餐名称（转入套餐名称）:流量王8元
是合约期内（含靓号）:否
备注:挽留失败</t>
  </si>
  <si>
    <t>BL202310091758571803</t>
  </si>
  <si>
    <t>18694092428</t>
  </si>
  <si>
    <t>张礼</t>
  </si>
  <si>
    <t>2023-10-10 09:35:32</t>
  </si>
  <si>
    <t xml:space="preserve">判断省分:湖北
:指定要求办理全国流量王8元套餐
:
高级模板内容：
用户诉求:​用户来电要求更改4G全国流量王8元套餐 挽留失败，解释需要到归属地赋权营业厅用户不认可
当前套餐名称:腾讯大王卡
新套餐名称（转入套餐名称）:4G全国流量王8元套餐 
是合约期内（含靓号）:否</t>
  </si>
  <si>
    <t>BL202310091614110039</t>
  </si>
  <si>
    <t>13047171219</t>
  </si>
  <si>
    <t>许燕妮</t>
  </si>
  <si>
    <t>2023-10-10 09:12:10</t>
  </si>
  <si>
    <t xml:space="preserve">
高级模板内容：
用户诉求:用户来电称要更改8元套餐
当前套餐名称: 阿里小宝卡
新套餐名称（转入套餐名称）:4g流量王8元套餐
是合约期内（含靓号）:否</t>
  </si>
  <si>
    <t>ZX202310101136311295</t>
  </si>
  <si>
    <t>13217279855</t>
  </si>
  <si>
    <t>梅昌菊</t>
  </si>
  <si>
    <t>2023-10-10 17:09:13</t>
  </si>
  <si>
    <t>用户来电称前几天自己要转网10018联系了自己自己没有接到、要求再联系一次谢谢！</t>
  </si>
  <si>
    <t>套餐变更-未到厅：19元转8元，联系用户实际要求降低套餐，已办理转资4G全国流量王8元套餐，次月生效，用户满意。</t>
  </si>
  <si>
    <t>TS202310031857030500</t>
  </si>
  <si>
    <t>2023-10-10 16:44:33</t>
  </si>
  <si>
    <t xml:space="preserve">
高级模板内容：
投诉问题描述:前期工单：TS202310021243431580，用户不认可前期处理结果，要求将套餐改为59元/月套餐（为提及套餐名称），请后台协助处理，谢谢。
争议月份:2023年10月
争议金额:1
用户要求:将套餐改为59元/月套餐（为提及套餐名称），或给个宜昌能更改的营业厅电话及地址。提及工信部。</t>
  </si>
  <si>
    <t>套餐变更：未到厅，现用户表示会携出，月底联系我部注销宽带号码携出，减免本月套餐差价150元，到账至用户提供号码15572736460，已赠费50元，补赠剩余100元，24小时退费到账，此费用无法抵扣往月欠费及打印发票，用户满意</t>
  </si>
  <si>
    <t>TS202310081706070305</t>
  </si>
  <si>
    <t>13098403671</t>
  </si>
  <si>
    <t>王海燕</t>
  </si>
  <si>
    <t>2023-10-10 16:12:47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</si>
  <si>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:要求线上销户宽带，降低资费。</t>
  </si>
  <si>
    <t>套餐变更-未到厅①客户基本资料：业务号码：13098403671、客户姓名：王海燕、套餐情况：全国冰激凌融合99家庭自由畅玩套餐（49元/月）（湖北）；客户反映套餐转资问题
②首次联系客户时间：2023-10-09 10:58:13
③投诉核查处理情况：收到贵部转办，我司立即组织核查，经核实，用户要求转资8元全国流量王套餐，已为用户办理转资。次月生效，满意。
④答复客户时间及客户满意度评价：根据上述核实情况，我司于2023-10-09 10:58:13 联系客户满意，回单人：程李晶、联系方式：07176921001
⑤投诉核查关联材料：无</t>
  </si>
  <si>
    <t>BL202310100935150475</t>
  </si>
  <si>
    <t>2023-10-10 11:26:15</t>
  </si>
  <si>
    <t xml:space="preserve">【2022年上工信部测评重保用户】[65岁以上老人] 判断省分:湖北
:有意向资费
:是
:不认可：坚持要求转入有限制的套餐
:
高级模板内容：
用户诉求:用户来电表示要求我方在线办理更改套餐为（腾讯天王卡2.0）前台解释无效，挽留失败，请我方尽快处理谢谢
当前套餐名称:畅爽冰激凌5G套餐99元（基础版）
新套餐名称（转入套餐名称）:腾讯天王卡2.0
是合约期内（含靓号）:否
备注:用户来电表示要求我方在线办理更改套餐为（腾讯天王卡2.0）前台解释无效，挽留失败，请我方尽快处理谢谢</t>
  </si>
  <si>
    <t>套餐变更：未到厅，降套，已与用户沟通转资59元畅越冰激凌融合套餐，次月生效，副卡销户，满意</t>
  </si>
  <si>
    <t>BL202310101022471286</t>
  </si>
  <si>
    <t>15672543469</t>
  </si>
  <si>
    <t>刘立成</t>
  </si>
  <si>
    <t>2023-10-10 14:02:14</t>
  </si>
  <si>
    <t xml:space="preserve">判断省分:湖北
:无意向资费
node_104:
node_102:
:降套
:消费过高
:挽留后，用户依旧要求降套
:消费对比
:挽留失败
:
node_106:
:有合约/有靓号
:
高级模板内容：
用户诉求::降套，资费太贵了，改为福多多卡59元，联系方式：15571746662
当前套餐名称:畅爽冰激凌5G套餐199元（基础版）
新套餐名称（转入套餐名称）:福多多卡59元
是合约期内（含靓号）:是
备注:用户称需要改套餐，并且返还一百多的费用（前期工单BL202309110831581190）</t>
  </si>
  <si>
    <t>套餐变更：已与用户沟通办理59元畅越冰激凌融合套餐，次月生效，减免本月套餐差价100元，主副卡办理50元赠费包，共计100元，立即到账，用户满意</t>
  </si>
  <si>
    <t>BL202310091231531196</t>
  </si>
  <si>
    <t>15571766702</t>
  </si>
  <si>
    <t>易珂</t>
  </si>
  <si>
    <t>2023-10-10 14:11:03</t>
  </si>
  <si>
    <t xml:space="preserve">判断省分:湖北
:有意向资费
:是
:不认可：坚持要求转入有限制的套餐
:
高级模板内容：
用户诉求:用户来电要求把套餐变更为畅爽冰激凌5G套餐99元（基础版），并继续享受3折优惠，请处理，谢谢。
当前套餐名称:畅爽冰激凌5G套餐129元（基础版）
新套餐名称（转入套餐名称）:畅爽冰激凌5G套餐99元（基础版）
是合约期内（含靓号）:是
备注:用户来电要求把套餐变更为畅爽冰激凌5G套餐99元（基础版），并继续享受3折优惠，请处理，谢谢。</t>
  </si>
  <si>
    <t>套餐变更-未到厅：129转99，已转资畅爽冰激凌5G套餐99元（基础版）并办理存量5G畅爽套餐享69元赠费（次月生效）湖北，次月生效，合约期12个月，满意</t>
  </si>
  <si>
    <t>BL202310091753101715</t>
  </si>
  <si>
    <t>2023-10-10 10:42:33</t>
  </si>
  <si>
    <t xml:space="preserve">
高级模板内容：
用户诉求:再次来电要求办理小天卡2023版并加1元139GB全国流量与100分钟语音包，已按照前期工单答复解释 用户不愿自己联系预留的电话  要求我方回电  提及工信部投诉
当前套餐名称:阿里小宝卡
新套餐名称（转入套餐名称）:小天卡2023版并加1元139GB全国流量与100分钟语音包
是合约期内（含靓号）:否</t>
  </si>
  <si>
    <t>套餐变更-未到厅：19元转小天卡2023，系统无此套餐勾选项，已告知需通过线上自行申请办理，无法通过转资实现，已联系用户表示知晓。</t>
  </si>
  <si>
    <t>BL202310091332162079</t>
  </si>
  <si>
    <t>18608603818</t>
  </si>
  <si>
    <t>郭守俊</t>
  </si>
  <si>
    <t xml:space="preserve">判断省分:湖北
:有意向资费
:是
:不认可：坚持要求转入有限制的套餐
:
高级模板内容：
用户诉求:变更套餐为199元套餐（用户未提及具体套餐内容）
当前套餐名称: 畅越冰激凌5G套餐399元
新套餐名称（转入套餐名称）:199元套餐（用户未提及具体套餐内容）
是合约期内（含靓号）:是</t>
  </si>
  <si>
    <t>套餐变更-未到厅：399转199元，用户要求转资畅爽冰激凌5G套餐199元，挽留无效，已按用户要求办理，次月生效，满意。</t>
  </si>
  <si>
    <t>BL202310091508341411</t>
  </si>
  <si>
    <t>17671265491</t>
  </si>
  <si>
    <t>郭启珍</t>
  </si>
  <si>
    <t>2023-10-10 09:27:13</t>
  </si>
  <si>
    <t xml:space="preserve">[65岁以上老人] 
高级模板内容：
用户诉求:0
当前套餐名称: 畅越冰激凌5G套餐79元
新套餐名称（转入套餐名称）:0
是合约期内（含靓号）:是
备注:用户要求更改低资费套餐，不愿到营业厅，未提出要求更改的套餐，请及时处理，谢谢</t>
  </si>
  <si>
    <t>套餐变更-未到厅：用户要求转资29元福多多套餐，挽留无效（降套的）已办理，次月生效,用户满意。</t>
  </si>
  <si>
    <t>BL202310081836122320</t>
  </si>
  <si>
    <t>18672908432</t>
  </si>
  <si>
    <t>汪海北</t>
  </si>
  <si>
    <t>2023-10-10 10:12:29</t>
  </si>
  <si>
    <t xml:space="preserve">判断省分:湖北
:指定要求办理全国流量王8元套餐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</si>
  <si>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套餐变更-未到厅：用户要求转资全国流量王8元套餐套餐，多次致电未接，已短信告知如您后期使用有任何疑问，可于工作时间（08：30-17：30）致电宜昌联通07176921001或13032700872</t>
  </si>
  <si>
    <t>TS202310101249000973</t>
  </si>
  <si>
    <t>15549310886</t>
  </si>
  <si>
    <t>杜卫东</t>
  </si>
  <si>
    <t>2023-10-10 16:50:31</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</si>
  <si>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:1、受理流水号：;2、受理号码：15549310886;3、主叫号码：15549310886;4、被叫号码：;5、客户姓名：杜卫东;6、客户级别：五星用户;7、用户归属地：宜昌市; 8、受理员工工号：hubXN23ZH9958;9、手机厂商：;10、投诉渠道：10010客服热线;11、投诉打点范围：0.5千米;12、投诉地址：宜昌市-伍家岗区:民益家园小区【合益村】;13、网格ID：191376;14、网格名称：YC_A_湖北省宜昌市伍家岗区020乡道-白家冲路交叉口附近网格_191376;15、经度：111.330393;16、纬度：30.672491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以内;21、语音通话或数据上网：语音;22、室内或室外：室内外;23、手机信号强弱：满格;24、用户周边使用情况：全部发生;25、主工单流水号：hub169691281174738147;26、语音业务类型：无法主被叫;27、数据业务类型：;28、用户是否接受解释：否;29、公告类型：网络信息;30、基站ID：9486456;31、基站名称：W宜昌现业中兴国际OCQH;32、其它地方是否正常使用：是;33、之前是否可以正常使用：是;      </t>
  </si>
  <si>
    <t>TS202310101007541596</t>
  </si>
  <si>
    <t>18671600017</t>
  </si>
  <si>
    <t>付东东</t>
  </si>
  <si>
    <t>2023-10-10 10:31:11</t>
  </si>
  <si>
    <t xml:space="preserve">判断省份:湖北
:移网无法上网
:手机移动数据
获取入参:
获取历史工单:无历史工单
:下一步
移网一键诊断结果:1.用户状态是否正常：开通.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:不符合办理条件
:在湖北
:能/不清楚
:不能
:客户来电要求尽快处理回电，加急</t>
  </si>
  <si>
    <t>TS202310092002572006</t>
  </si>
  <si>
    <t>13264915958</t>
  </si>
  <si>
    <t>蔡池军</t>
  </si>
  <si>
    <t>2023-10-10 14:20:15</t>
  </si>
  <si>
    <t xml:space="preserve">判断省分:湖北
:湖北省内手机不能接
获取入参:
判断是否开通骚扰拦截:获取历史工单:没有历史工单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:用户表示不能接听电话，之前换机换卡，能接，手机上放其他卡也能正常使用，就是把本机卡放到本机号就完全不能接听，要求我司协助处理，加急</t>
  </si>
  <si>
    <t>TS202310082000161617</t>
  </si>
  <si>
    <t>18694088997</t>
  </si>
  <si>
    <t>李明清</t>
  </si>
  <si>
    <t>2023-10-10 09:14:28</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</si>
  <si>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异常.:诊断无异常/解释不认可
:下一步
node_255:
::不同意/已配置
:在湖北
:所有APP
:长期
:网络无异常
:1、受理流水号：;2、受理号码：18694088997;3、主叫号码：18694088997;4、被叫号码：;5、客户姓名：李明清;6、客户级别：二星用户;7、用户归属地：宜昌市; 8、受理员工工号：hubXN22ZH5185;9、手机厂商：;10、投诉渠道：10010客服热线;11、投诉打点范围：0.5千米;12、投诉地址：宜昌市-点军区:江南URD【朱市街】;13、网格ID：104024;14、网格名称：YC_B_湖北省宜昌市点军区网格_104024;15、经度：111.254029;16、纬度：30.698045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内外;23、手机信号强弱：一至两格不稳定;24、用户周边使用情况：全部发生;25、主工单流水号：hub169676627639617950;26、语音业务类型：;27、数据业务类型：上网速度慢;28、用户是否接受解释：否;29、公告类型：网络信息;30、基站ID：9485276;31、基站名称：W宜昌现业点军住建局OCQH;32、其它地方是否正常使用：是;33、之前是否可以正常使用：否;
用户来电反映在（宜昌市-点军区:江南URD【朱市街】）5G信号不好，已建议换机换卡，关机重启，无效，要求投诉并且赠送一些流量，请核实回复</t>
  </si>
  <si>
    <t>多次联系用户无人接听，已短信告知有空与测试人员联系，处理人 陈益满 联系电话 18671733750</t>
  </si>
  <si>
    <t>TS202310091140051563</t>
  </si>
  <si>
    <t>18671733973</t>
  </si>
  <si>
    <t>李慧静</t>
  </si>
  <si>
    <t>2023-10-10 15:14:31</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</si>
  <si>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:1、受理流水号：;2、受理号码：18671733973;3、主叫号码：18671733973;4、被叫号码：;5、客户姓名：李慧静;6、客户级别：四星忠诚用户;7、用户归属地：宜昌市; 8、受理员工工号：hubXN2205075;9、手机厂商：;10、投诉渠道：10010客服热线;11、投诉打点范围：0.5千米;12、投诉地址：宜昌市-西陵区:衣海洋(CBD购物中心店)【夷陵大道58号CBD购物中心负一楼】;13、网格ID：191278;14、网格名称：YC_A_湖北省宜昌市西陵区西陵一路-夷陵大道交叉口附近网格_191278;15、经度：111.286100;16、纬度：30.707843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
用户来电反映在（详细地址：宜昌市-西陵区:(CBD购物中心店) 负一楼地下室停车场）从（时间：一直）开始上网慢（服务状态：正常），周围用户（不清楚）正常使用，用户（已开关机）测试，手机显示（3G），用户要求尽快核实处理，联系电话（18671733973）。</t>
  </si>
  <si>
    <t>经现场测试，投诉点信号覆盖正常，为基站设备问题导致，已对设备进行维护，建议用户观察使用，处理人 陈益满 联系电话 18671733750</t>
  </si>
  <si>
    <t>TS202310081615061214</t>
  </si>
  <si>
    <t>15587978703</t>
  </si>
  <si>
    <t>袁梦圆</t>
  </si>
  <si>
    <t>2023-10-10 13:11:22</t>
  </si>
  <si>
    <t>主办单位：湖北
客户类别：普通客户
10010是否打通：是
是否二次致电10015：是
是否联系：否
升级倾向：
号码归属省：湖北
SVIP等级：
1. 问题类型:;
2. 投诉类型:手机信号问题;
3. 营业厅地址:;
4. 位置信息:湖北三峡职业技术学院;
5. 位置发生地:湖北省宜昌市西陵区;
6. 投诉内容:手机网络类型:4G；
 网络情况:上网卡顿/掉线/不稳定；
 接打电话情况:杂音/断断续续；
 APP应用程序是否正常使用:部分不正常；
 影响范围:特定地点；
 其他用户能否正常使用:不了解；
 影响时段:全天；
 投诉内容:全天，打个游戏断网重连，动不动就460。校园网也是动不动重连。我办个校园网就是为了图个方便，流量多，信号好。你给我整的卡死了。今年开始就卡的要死。；
关联10010工单流水号：TS202309151701048999</t>
  </si>
  <si>
    <t>网络质量：①客户投诉产生的原因：合约限制办理携转不成功。 ②客户投诉问题核查情况及解决方案：收到贵部转办后，我司立即组织调查。经核实，三峡职业技术学院 东8栋宿舍楼AA，客户反馈三大校园网络卡的问题，已转校园协助刷新数据。并安排工作人员本周内实测，我司于2022-10-09 11:50:38联系客户解释以上情况。用户同意，满意 ③客户问题满意度：满意 ④回单人：胡春燕 6921001</t>
  </si>
  <si>
    <t>TS202310101420060506</t>
  </si>
  <si>
    <t>16671738804</t>
  </si>
  <si>
    <t>中国银行股份有限公司三峡分行</t>
  </si>
  <si>
    <t>2023-10-10 16:13:19</t>
  </si>
  <si>
    <t>主办单位：湖北
客户类别：普通客户
10010是否打通：否
是否二次致电10015：是
是否联系：否
升级倾向：
号码归属省：湖北
SVIP等级：
1. 问题类型:;
2. 投诉类型:手机信号问题;
3. 营业厅地址:;
4. 位置信息:万科宜翠锦城3栋;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投诉内容:万科宜翠锦城3栋地下车库没有信号，完全没有信号，用不成。；</t>
  </si>
  <si>
    <t>网络质量①客户基本信息：业务号码：16671738804、客户姓名：中国银行股份有限公司三峡分行、套餐情况：畅爽冰激凌5G套餐159元（基础版）；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因多次未联系上客户，如有疑问可在工作时间（08:30-12:00；14:00-17:30）致电我司宜昌联通13032700872
④答复客户时间及客户满意度评价相关信息：我司于2023-10-10 15:45:19多次未联系上。回单人：王宜艳
⑤投诉核查关联材料：无</t>
  </si>
  <si>
    <t>TS202310081433010674</t>
  </si>
  <si>
    <t>18671627253</t>
  </si>
  <si>
    <t>张安平</t>
  </si>
  <si>
    <t>2023-10-10 09:13:30</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</si>
  <si>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:1、受理流水号：;2、受理号码：18671627253;3、主叫号码：18671627253;4、被叫号码：;5、客户姓名：张安平;6、客户级别：三星忠诚用户;7、用户归属地：宜昌市; 8、受理员工工号：hubXN215158;9、手机厂商：;10、投诉渠道：10010客服热线;11、投诉打点范围：0.2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无信号;24、用户周边使用情况：不清楚;25、主工单流水号：hub169674590362076300;26、语音业务类型：无法主被叫;27、数据业务类型：;28、用户是否接受解释：否;29、公告类型：;30、基站ID：117.110905;31、基站名称：117.110905;32、其它地方是否正常使用：是;33、之前是否可以正常使用：否;
详见工单流水号:TS202309231817201340  用户反馈信号问题还没有处理，要求尽快联系，用户电话只有06:30-11:00/13:30-18:00能够接听到电话，请核实处理，谢谢</t>
  </si>
  <si>
    <t>现场测试正常，建议用户观察使用，后期有问题与测试人员联系，处理人 陈益满 联系电话 18671733750</t>
  </si>
  <si>
    <t>TS202310101157452269</t>
  </si>
  <si>
    <t>2023-10-10 14:50:15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</si>
  <si>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投诉问题描述:详情见：工单流水号:TS202310081557140627   已按工单结果告知用户不认可，表示自己就是在基站范围内使用的为什么使用不了流量，
是否剩余小区优惠:是
实际使用地::湖北宜昌远安县
是否在优惠范围:是
涉及金额:60
是否已解释可能超出优惠范围:是
涉及时间范围:2023-10-01～2023-10-08
用户要求:要求核实为什么在基站范围内都不能使用基站流量，要求尽快回电处理</t>
  </si>
  <si>
    <t>系统支撑：经核实因系统支撑不到位，导致客户流量无法使用，现申请减免本月流量费用62.24元，前期已退60元，现申请补赠2.24元，现已重新勾选本地200G流量包，恢复正常使用，客户满意。</t>
  </si>
  <si>
    <t>TS202310101133481625</t>
  </si>
  <si>
    <t>16671754542</t>
  </si>
  <si>
    <t>李文聪</t>
  </si>
  <si>
    <t>2023-10-10 13:33:20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</si>
  <si>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是否剩余小区优惠:是
实际使用地:三峡大学
是否在优惠范围:是
涉及金额:20
是否已解释可能超出优惠范围:是
涉及时间范围:2023-10-01～2023-10-10
用户要求:客户来电称，自己的套餐存在0元100G校园基站流量（立即生效）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t>
  </si>
  <si>
    <t>系统支撑：因系统支撑不到位导致流量超出不认可，已发省分核查重新绑定基站，并申请减免本月流量费用20元，24小时内赠费到账，不可打印发票，已为用户赠送10G流量本月使用，满意</t>
  </si>
  <si>
    <t>TS202310091200212115</t>
  </si>
  <si>
    <t>15586378870</t>
  </si>
  <si>
    <t>胡浩然</t>
  </si>
  <si>
    <t>2023-10-10 09:39:59</t>
  </si>
  <si>
    <t xml:space="preserve">判断省分:湖北
:流量费争议
:流量包定制争议
:不认可
:未享受
:小于等于500元，且仅限单倍、月份不超过12个月
:
高级模板内容：
投诉问题描述:用户表示一直在校园内使用可是未能使用到校园流量不满
业务名称:	 100G校园基站流量2021（湖北
争议月份:2023年10月
争议金额:30
是否承诺退费:是
用户要求:表示一直在：湖北省宜昌市三峡大学西苑学生公寓用户要求处理并回复电话解释一直在校园内未什么不能使用校园内流量解释无效
</t>
  </si>
  <si>
    <t>系统支撑：因系统支撑不到位导致流量超出不认可，已发省分核查重新绑定基站，并申请减免本月流量费用30元，24小时内赠费到账，不可打印发票，已为用户赠送10G流量本月使用，满意</t>
  </si>
  <si>
    <t>TS202310101019551968</t>
  </si>
  <si>
    <t>15629388876</t>
  </si>
  <si>
    <t>黄思洋</t>
  </si>
  <si>
    <t>2023-10-10 13:37:48</t>
  </si>
  <si>
    <t xml:space="preserve">
高级模板内容：
投诉问题描述:用户称自己副卡参加的合约活动返费不及时18671736217预存0元;赠款总额120元;10元一次性到账;110元分11月返还;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
活动名称:预存0元;赠款总额120元;10元一次性到账;110元分11月返还;
争议月份:2023年9月
争议金额:20
用户要求:用户称自己副卡参加的合约活动返费不及时18671736217预存0元;赠款总额120元;10元一次性到账;110元分11月返还;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，要求核实前台已做解释不认可，前工单：TS202309051539440431</t>
  </si>
  <si>
    <t>系统支撑：用户反映副卡赠费未帐问题，经核实，为系统支撑不到位导致，考虑用户感知，申请退23.9-10月两张副卡费用，合计40元，24小时到帐，此费用不可打印发票，并把18671736217，18671765239调整成0元，次月生效，满意。</t>
  </si>
  <si>
    <t>TS202310090929450337</t>
  </si>
  <si>
    <t>2023-10-10 10:42:07</t>
  </si>
  <si>
    <t>主办单位：湖北
客户类别：普通客户
10010是否打通：是
是否二次致电10015：是
是否联系：是
升级倾向：无
号码归属省：湖北
SVIP等级：
用户要求解绑15271510655的副卡，不方便去营业厅，请尽快加急处理。</t>
  </si>
  <si>
    <t>BL202310101044481732</t>
  </si>
  <si>
    <t>15572701659</t>
  </si>
  <si>
    <t>2023-10-10 10:55:31</t>
  </si>
  <si>
    <t>用户来电要求立即取消幸福家家乐网龄流量包，用户有打工信部投诉请后台尽快核实处理</t>
  </si>
  <si>
    <t>BL202310091818282090</t>
  </si>
  <si>
    <t>18671792682</t>
  </si>
  <si>
    <t>曹光琼</t>
  </si>
  <si>
    <t>2023-10-10 09:14:44</t>
  </si>
  <si>
    <t xml:space="preserve">
高级模板内容：
需区域二线受理的业务:用户无法提供验证码
用户需办理业务名称:	 5G加油包19元5GB首月优惠版
业务办理类型:取消
业务生效时间:次月生效
是否已按规范验证用户信息:无需验证</t>
  </si>
  <si>
    <t>BL202310101615501901</t>
  </si>
  <si>
    <t>15572757290</t>
  </si>
  <si>
    <t>何习文</t>
  </si>
  <si>
    <t>2023-10-10 17:34:54</t>
  </si>
  <si>
    <t xml:space="preserve">
高级模板内容：
需区域二线受理的业务:用户无法提供验证码
用户需办理业务名称:5G炫彩加油包19元10GB（次月生效）（湖北）
业务办理类型:取消
业务生效时间:次月生效
是否已按规范验证用户信息:是</t>
  </si>
  <si>
    <t>TS202310101239480765</t>
  </si>
  <si>
    <t>18571009686</t>
  </si>
  <si>
    <t>马沛昕</t>
  </si>
  <si>
    <t>2023-10-10 16:39:11</t>
  </si>
  <si>
    <t xml:space="preserve">:二次卡问题
判断省分:其他省分
:接到上任机主银行短信
:不认可
:
高级模板内容：
投诉问题描述:长期收到前任绑定各种平台的短信，要求全部解除，解释不认可，请核实处理，谢谢
争议号码:18571009686
问题现象:接到找前机主的电话、短信 
用户要求:尽快处理</t>
  </si>
  <si>
    <t>BL202310091805371907</t>
  </si>
  <si>
    <t>15672481356</t>
  </si>
  <si>
    <t>王金柱</t>
  </si>
  <si>
    <t>2023-10-10 09:15:33</t>
  </si>
  <si>
    <t xml:space="preserve">
高级模板内容：
需区域二线受理的业务:用户无法提供验证码
用户需办理业务名称:解除封顶
业务办理类型:取消
业务生效时间:立即生效
是否已按规范验证用户信息:无需验证</t>
  </si>
  <si>
    <t>BL202310091738251496</t>
  </si>
  <si>
    <t>15608605226</t>
  </si>
  <si>
    <t>颜莉</t>
  </si>
  <si>
    <t>2023-10-10 09:15:44</t>
  </si>
  <si>
    <t xml:space="preserve">
高级模板内容：
需区域二线受理的业务:用户无法提供验证码
用户需办理业务名称:炫彩通信助理包- 云盘版（立即生效）-湖北-10元（已停售）
业务办理类型:取消
业务生效时间:立即生效
是否已按规范验证用户信息:无需验证</t>
  </si>
  <si>
    <t>BL202310092154061741</t>
  </si>
  <si>
    <t>18527825236</t>
  </si>
  <si>
    <t>郑晓波</t>
  </si>
  <si>
    <t>2023-10-10 09:05:39</t>
  </si>
  <si>
    <t xml:space="preserve">
高级模板内容：
需区域二线受理的业务:用户无法提供验证码
用户需办理业务名称:炫彩通信助理包6元版（立即生效）
业务办理类型:取消
业务生效时间:次月生效
是否已按规范验证用户信息:是</t>
  </si>
  <si>
    <t>BL202310101038271593</t>
  </si>
  <si>
    <t>15997613971</t>
  </si>
  <si>
    <t>汪先喜</t>
  </si>
  <si>
    <t>2023-10-10 14:21:18</t>
  </si>
  <si>
    <t xml:space="preserve">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</t>
  </si>
  <si>
    <t>BL202310101335041824</t>
  </si>
  <si>
    <t>15671065636</t>
  </si>
  <si>
    <t>田务刚</t>
  </si>
  <si>
    <t>2023-10-10 14:40:59</t>
  </si>
  <si>
    <t xml:space="preserve">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备注（如开通流量包、语音包请备注清楚当月有效/长期有效）:取消云加速5G畅玩加油包(湖北)业务，请协助后处理</t>
  </si>
  <si>
    <t>BL202310101138390224</t>
  </si>
  <si>
    <t>15629331552</t>
  </si>
  <si>
    <t>周艳</t>
  </si>
  <si>
    <t>2023-10-10 16:16:51</t>
  </si>
  <si>
    <t>用户来电要求关闭上网功能，请处理 不认可5G不支持关闭 已验证信息 要求尽快关闭</t>
  </si>
  <si>
    <t>BL202310100929060381</t>
  </si>
  <si>
    <t>071700401502</t>
  </si>
  <si>
    <t>王洪</t>
  </si>
  <si>
    <t>2023-10-10 14:15:30</t>
  </si>
  <si>
    <t>#2022重保客户#071700401502命中精准预判服务场景:[65岁以上老人] 
用户表示没有主动办理宽带提速包业务，也没有接到营销人员介绍此业务，现在核实到2023-07-19 开通15元提速包(湖北)（立即生效，次月收费）-新，用户对此表示不满，要求核实处理</t>
  </si>
  <si>
    <t>BL202310101340181874</t>
  </si>
  <si>
    <t>15629370119</t>
  </si>
  <si>
    <t>2023-10-10 15:08:00</t>
  </si>
  <si>
    <t xml:space="preserve">[65岁以上老人] 
高级模板内容：
需区域二线受理的业务:用户无法提供验证码
用户需办理业务名称:5G加油包19元5GB（次月生效）、联通助理-智能应答5元（首月免费）
业务办理类型:取消
业务生效时间:立即生效
是否已按规范验证用户信息:无需验证</t>
  </si>
  <si>
    <t>BL202310101432510124</t>
  </si>
  <si>
    <t>13177061808</t>
  </si>
  <si>
    <t>艾书秀</t>
  </si>
  <si>
    <t>2023-10-10 17:56:31</t>
  </si>
  <si>
    <t xml:space="preserve">[65岁以上老人] 
高级模板内容：
需区域二线受理的业务:用户无法提供验证码
用户需办理业务名称:AR彩铃酷趣会员5G加油包（湖北）  增值业务费_增值业务-哔哩哔哩15G流量加会员月包_增值业务-哔哩哔哩15G流量加会员月包   增值业务费_增值业务-沃阅读知涯升学20元特价包_增值业务-沃阅读知涯升学20元特价包
业务办理类型:取消
业务生效时间:立即生效
是否已按规范验证用户信息:是</t>
  </si>
  <si>
    <t>BL202310101242531211</t>
  </si>
  <si>
    <t>13177077870</t>
  </si>
  <si>
    <t>黎国应</t>
  </si>
  <si>
    <t>2023-10-10 14:54:43</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</si>
  <si>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是否已按规范验证用户信息:是
备注（如开通流量包、语音包请备注清楚当月有效/长期有效）:无</t>
  </si>
  <si>
    <t>ZX202310092008441693</t>
  </si>
  <si>
    <t>15587961213</t>
  </si>
  <si>
    <t>吕风迪</t>
  </si>
  <si>
    <t>2023-10-10 17:02:21</t>
  </si>
  <si>
    <t xml:space="preserve">判断省分:湖北
:失败
node_42:
:其他合约
:异地
:不认可/无法提供相关证件
:
高级模板内容：
问题描述:用户来电反映自己在异地， 要求线上办理销户，挽留失败，已向用户解释，用户不认可，要求上报核实处理，谢谢
第二联系方式:13393224597
销户原因:不用了
用户要求: 要求线上办理销户</t>
  </si>
  <si>
    <t>业务办理：销户，以为用户注销，满意</t>
  </si>
  <si>
    <t>ZX202310091115300169</t>
  </si>
  <si>
    <t>13117292557</t>
  </si>
  <si>
    <t>张修珍</t>
  </si>
  <si>
    <t>2023-10-10 11:05:14</t>
  </si>
  <si>
    <t xml:space="preserve">[65岁以上老人] 判断省分:湖北
:失败
node_42:
:其他合约
:本地
:不认可
:
高级模板内容：
问题描述:用户来电反馈要求销户此卡，称此卡机主已过世，称自己到营业厅咨询过销户说要关系证明，用户对此不认可，要求我司处理回电
第二联系方式:15672539679   
销户原因:机主过世
用户要求:加急处理</t>
  </si>
  <si>
    <t>业务办理：销户，用户要求销户，挽留无效，已核对身份信息协助办理销户，满意。</t>
  </si>
  <si>
    <t>BL202310092249051848</t>
  </si>
  <si>
    <t>2023-10-10 09:05:17</t>
  </si>
  <si>
    <t xml:space="preserve">[65岁以上老人] 
高级模板内容：
需区域二线受理的业务:用户无法提供验证码
用户需办理业务名称:乐铃漏话提醒包（立即生效）-湖北-3元
业务办理类型:取消
业务生效时间:次月生效
是否已按规范验证用户信息:无需验证</t>
  </si>
  <si>
    <t>ZX202310101209501585</t>
  </si>
  <si>
    <t>13207208196</t>
  </si>
  <si>
    <t>谢灵丽</t>
  </si>
  <si>
    <t>2023-10-10 17:02:24</t>
  </si>
  <si>
    <t xml:space="preserve">判断省分:湖北
:失败
node_42:
:其他合约
:异地
:不认可/无法提供相关证件
:
高级模板内容：
问题描述:销户在异地 多次挽留失败   要求我司协助 
第二联系方式:15586366981（本机号码）这个是来电号码  注销的是副卡 也可算第二联系方式
销户原因:未告知
用户要求:销户</t>
  </si>
  <si>
    <t>业务办理：已为用户核对身份信息后注销副卡，满意</t>
  </si>
  <si>
    <t>ZX202310082313151135</t>
  </si>
  <si>
    <t>咨询工单（2021版）&gt;&gt;业务规则&gt;&gt;携号转网-携入</t>
  </si>
  <si>
    <t>13886677616</t>
  </si>
  <si>
    <t>2023-10-10 09:04:47</t>
  </si>
  <si>
    <t>用户来电表示自己要求携入，要求我方回复有什么好的政策，请尽快回复处理，谢谢</t>
  </si>
  <si>
    <t>业务办理：用户办理需办理携入，经核实用户表示无需继续联系，用户知晓</t>
  </si>
  <si>
    <t>ZX202310081627291802</t>
  </si>
  <si>
    <t>15629334662</t>
  </si>
  <si>
    <t>周渝</t>
  </si>
  <si>
    <t>2023-10-10 09:04:28</t>
  </si>
  <si>
    <t>用户称15629334662，要求办理折扣活动，在线挽留成功 （要求办理折扣活动），不然就要办理转网，请核实。</t>
  </si>
  <si>
    <t>业务办理：用户需办理折扣，致电未接，已短信答复如需办理可联系我部，如有疑问可在工作时间（08:30-12:00；14:00 -17:30 ）联系07176921001、13032700872宜昌客服。如用户咨询，请前台 10010话务 中心代为解释，谢谢。</t>
  </si>
  <si>
    <t>ZX202310081543271301</t>
  </si>
  <si>
    <t>2023-10-10 09:08:57</t>
  </si>
  <si>
    <t>客户来电续订 预存话费享折扣优惠 档位五（次月生效24个月）-湖北政企专属 ，不愿到厅，请后台协助处理，谢谢！</t>
  </si>
  <si>
    <t>业务办理：用户需办理折扣优惠 档位五（次月生效24个月）-湖北政企专属 ，经核实为用户办理存量5G畅爽套餐享49元赠费 湖北，考虑用户10月产生扣费50元，为用户办理 预存话费享50元话费优惠（湖北） ，满意</t>
  </si>
  <si>
    <t>BL202310091705470957</t>
  </si>
  <si>
    <t>15629358303</t>
  </si>
  <si>
    <t>王学年</t>
  </si>
  <si>
    <t>2023-10-10 09:15:16</t>
  </si>
  <si>
    <t xml:space="preserve">[65岁以上老人] 
高级模板内容：
需区域二线受理的业务:用户无法提供验证码
用户需办理业务名称:炫彩通信助理包-云盘版 -次月生效（湖北）-10元
业务办理类型:取消
业务生效时间:立即生效
是否已按规范验证用户信息:是</t>
  </si>
  <si>
    <t>BL202310091709331028</t>
  </si>
  <si>
    <t>18162976357</t>
  </si>
  <si>
    <t>陈白发</t>
  </si>
  <si>
    <t>2023-10-10 09:41:12</t>
  </si>
  <si>
    <t xml:space="preserve">22年Q3Q4重点客户
高级模板内容：
需区域二线受理的业务:用户无法提供验证码
用户需办理业务名称:增值业务-5G精品听读PLUS会员
业务办理类型:取消
业务生效时间:次月生效
是否已按规范验证用户信息:是
备注（如开通流量包、语音包请备注清楚当月有效/长期有效）:月底失效</t>
  </si>
  <si>
    <t>TS202310091856420874</t>
  </si>
  <si>
    <t>2023-10-10 11:03:30</t>
  </si>
  <si>
    <t xml:space="preserve">
高级模板内容：
投诉问题描述:用户来电反馈要求取消下个月的赠费活动！
争议时间:2023-10-09
争议金额:209
用户查询情况:12个月的赠费
前台实际查询情况:含有12月的赠费
用户要求:立即解决</t>
  </si>
  <si>
    <t>业务办理：查询昨日已返销活动，用户无次月生效赠费活动，用户知晓，满意</t>
  </si>
  <si>
    <t>TS202309280858302032</t>
  </si>
  <si>
    <t>15586371032</t>
  </si>
  <si>
    <t>罗前意</t>
  </si>
  <si>
    <t>2023-10-10 09:21:26</t>
  </si>
  <si>
    <t xml:space="preserve">
高级模板内容：
投诉问题描述:用户来电称此号码在办理微信账号时，提示已被注册，要求处理解决
争议号码:15586371032
问题现象:无法注册第三方应用 
用户要求:尽快回复处理解决</t>
  </si>
  <si>
    <t>业务办理：用户反映二次卡注册微信账号，根据知识库号码回收页面介绍，用户可直接选择“继续注册”，完成注册后，本手机号码将与用户新申请的微信号进行绑定，之前的注册绑定关系将会自动解除，联系用户解释，表示知晓。</t>
  </si>
  <si>
    <t>TS202310091613511443</t>
  </si>
  <si>
    <t>13197342125</t>
  </si>
  <si>
    <t>徐思彤</t>
  </si>
  <si>
    <t>南方一中心&gt;&gt;北京通软&gt;&gt;通软新人班&gt;&gt;通软新人2班</t>
  </si>
  <si>
    <t>2023-10-10 09:49:50</t>
  </si>
  <si>
    <t xml:space="preserve">
高级模板内容：
投诉问题描述:用户来电反映自己通过微信公众号王卡助手进行下单订购了一张号卡，归属地选择为四川宜宾，但号卡送到后发现为湖北宜昌，配送人员给出解释为四川宜宾名额没有了，用户对此不认可，请后台核实处理
下单套餐名称:小天卡-2023
实际收到套餐:小天卡-2023
订购渠道:王卡助手微信公众号
用户要求:用户来电反映自己通过微信公众号王卡助手进行下单订购了一张号卡，归属地选择为四川宜宾，但号卡送到后发现为湖北宜昌，配送人员给出解释为四川宜宾名额没有了，用户对此不认可，请后台核实处理</t>
  </si>
  <si>
    <t>业务办理：用户实际反映要求注销本机号码，联系解释套餐优惠性，同意先使用，后期如申请了新号码，再致电10010办理本机号码销户，已承诺用户后期来电时，宜昌联通客服可为其办理注销及退还剩余话费，用户满意。</t>
  </si>
  <si>
    <t>TS202310090917230044</t>
  </si>
  <si>
    <t>2023-10-10 08:44:07</t>
  </si>
  <si>
    <t>主办单位：湖北
客户类别：普通客户
10010是否打通：是
是否二次致电10015：是
是否联系：是
升级倾向：无
号码归属省：湖北
SVIP等级：
用户来电反映，此号卡要添加号卡15571734742为自己的副卡，要求解决，请处理。回复：17683719330</t>
  </si>
  <si>
    <t>业务办理①客户基本资料：业务号码：15572741112、客户姓名：李梦莹、套餐情况：畅爽冰激凌5G套餐99元（基础版）；客户反映绑定副卡问题					
②首次联系客户时间：2023-10-09 10:50:55				
③投诉核查处理情况：收到贵部转办，我司立即组织核查，经核实， 客户要求将15571734742绑定为15572741112作为副卡，客服部已操作绑定，次月生效，满意
④答复客户时间及客户满意度评价：根据上述情况我司于2023-10-09 16:50:55	联系客户解释，客户满意。回单人:宜昌客服王晓玉；联系电话：07176921001。					
⑤投诉核查关联材料：无</t>
  </si>
  <si>
    <t>BL202310091528361767</t>
  </si>
  <si>
    <t>办理工单（2021版）&gt;&gt;业务功能&gt;&gt;VOLTE取消</t>
  </si>
  <si>
    <t>18672661391</t>
  </si>
  <si>
    <t>庄易烨</t>
  </si>
  <si>
    <t>2023-10-10 09:37:27</t>
  </si>
  <si>
    <t>用户要求取消VOLTE功能，在线办理失败，请协助处理，谢谢</t>
  </si>
  <si>
    <t>业务办理：VOLTE暂不取消，客户满意</t>
  </si>
  <si>
    <t>BL202310101520100990</t>
  </si>
  <si>
    <t>17683712891</t>
  </si>
  <si>
    <t>高龙</t>
  </si>
  <si>
    <t>2023-10-10 16:04:30</t>
  </si>
  <si>
    <t>菜鸟大小宝卡12个月月费75折优惠合约 ，用户要求续约，请尽快处理。</t>
  </si>
  <si>
    <t>业务办理：菜鸟大小宝卡12个月月费75折优惠合约，已办理，次月生效，当月按照折扣合约减免20元，系统办理预存享20元赠费，立即生效，满意</t>
  </si>
  <si>
    <t>BL202310091452341084</t>
  </si>
  <si>
    <t>17671256843</t>
  </si>
  <si>
    <t>王旭昇</t>
  </si>
  <si>
    <t>2023-10-10 15:19:13</t>
  </si>
  <si>
    <t xml:space="preserve">用户来电:关闭上网功能
判断省分:甘肃、湖北
解释无法关闭，建议用户关闭手机蜂窝数据网络即可:不认可
:用户来电要求关闭上网功能，表示如果处理不好产生了上网费用，要求我方赔偿。</t>
  </si>
  <si>
    <t>业务办理：联系用户表示无需关闭上网功能，仅需转资8元全国流量王套餐，已为用户转资，次月生效，满意</t>
  </si>
  <si>
    <t>BL202310091939080647</t>
  </si>
  <si>
    <t>2023-10-10 14:03:20</t>
  </si>
  <si>
    <t>:号卡配送问题
:号卡未送达但不想要了
:不认可
判断省分:除青海、四川、宁夏外
:
用户来电表示并不是自己订购的号卡，要求取消并要求把所有营销电话全部屏蔽。</t>
  </si>
  <si>
    <t>业务办理：取消订单，核实用户名下无订单，已为用户屏蔽电话营销，满意</t>
  </si>
  <si>
    <t>ZHX202310101039181352</t>
  </si>
  <si>
    <t>2023-10-10 11:26:08</t>
  </si>
  <si>
    <t>用户反馈问题（用户要求取消幸福家家乐网龄流量包），要求（立即取消），已派省分工单，根据申诉预警4项场景第（/2/4）项记录此单，请专家团队协助安抚/拦截/解释，谢谢！</t>
  </si>
  <si>
    <t>BL202310091314381836</t>
  </si>
  <si>
    <t>15587958295</t>
  </si>
  <si>
    <t>冯建波</t>
  </si>
  <si>
    <t>2023-10-10 09:07:01</t>
  </si>
  <si>
    <t xml:space="preserve">【2022年上工信部测评重保用户】用户要求续订合约：预存话费享折扣优惠 档位三（次月生效24个月）-湖北政企专属，烦请协助处理，谢谢！</t>
  </si>
  <si>
    <t>BL202310101235041105</t>
  </si>
  <si>
    <t>13098412167</t>
  </si>
  <si>
    <t>蒋蓉</t>
  </si>
  <si>
    <t>2023-10-10 14:18:08</t>
  </si>
  <si>
    <t>来电续办 湖北承诺低消送流量升级版(36元低消送5GB流量)  活动 ，麻烦处理 谢谢</t>
  </si>
  <si>
    <t>业务办理：已告知客户低消活动已下架，推荐办理转资39元福多多，包含10G流量包，次月生效，客户满意</t>
  </si>
  <si>
    <t>BL202310101043581721</t>
  </si>
  <si>
    <t>2023-10-10 14:02:10</t>
  </si>
  <si>
    <t>15171926676命中精准预判服务场景:[65岁以上老人] 
用户来电表示自己要求为其续约预存话费享折扣优惠 档位五（次月生效24个月）-湖北政企专属活动，并返还当月差额，请核实处理，用户表示联系不上我方提供的号码，要求我方在联系，详见;BL202310081627060314</t>
  </si>
  <si>
    <t>业务办理：已与用户沟通办理99元赠费*12个月活动，立即生效，当月返费99元。满意</t>
  </si>
  <si>
    <t>BL202310091323521960</t>
  </si>
  <si>
    <t>18671742388</t>
  </si>
  <si>
    <t>廖志远</t>
  </si>
  <si>
    <t>2023-10-10 09:30:49</t>
  </si>
  <si>
    <t>用户反映要求更改一个高清摄像头  现在这个摄像头很模糊  不愿到当时办理网点咨询处理  要求我方线上回电处理联系号码15549314428</t>
  </si>
  <si>
    <t>业务办理：用户反映需更改高清摄像头，经核实现线上无对应勾选项，沟通后需用户前往远安飞跃合作营业厅咨询办理，用户知晓。</t>
  </si>
  <si>
    <t>BL202310091206420739</t>
  </si>
  <si>
    <t>18674257845</t>
  </si>
  <si>
    <t>胡开鑫</t>
  </si>
  <si>
    <t>2023-10-10 09:03:57</t>
  </si>
  <si>
    <t xml:space="preserve">用户要求续订合约：宜昌目标用户99元档5G融合套餐4折优惠24月（次月生效），烦请协助处理，谢谢！</t>
  </si>
  <si>
    <t>业务办理：用户反映需续订99元档5G融合套餐4折优惠24月（次月生效），沟通后为用户办理存量5G畅爽套餐享59元赠费 湖北等同4折，用户满意</t>
  </si>
  <si>
    <t>BL202310100905542490</t>
  </si>
  <si>
    <t>13227258932</t>
  </si>
  <si>
    <t>李金堂</t>
  </si>
  <si>
    <t>2023-10-10 16:31:31</t>
  </si>
  <si>
    <t>13227258932命中精准预判服务场景:[65岁以上老人] 
详见工单：BL202310090835092148  用户不认可处理结果，用户要求办理续约移网全省统一7折包（当月生效12个月）（湖北），需协助处理。用户提及升级投诉</t>
  </si>
  <si>
    <t>业务办理：用户要求办理续约移网全省统一7折包（当月生效12个月），系统无勾选项，无法办理，已联系客户解释说明，建议客户更改套餐，用户表示考虑，满意度一般。</t>
  </si>
  <si>
    <t>BL202310090835092148</t>
  </si>
  <si>
    <t>2023-10-10 09:04:39</t>
  </si>
  <si>
    <t>13227258932命中精准预判服务场景:[65岁以上老人] 
用户要求办理续约移网全省统一7折包（当月生效12个月）（湖北），需协助处理。用户提及升级投诉</t>
  </si>
  <si>
    <t>业务办理：用户要求办理续约移网全省统一7折包（当月生效12个月），系统无勾选项，无法办理，已联系客户解释说明，客户表示知晓。</t>
  </si>
  <si>
    <t>BL202310101001120904</t>
  </si>
  <si>
    <t>18571005589</t>
  </si>
  <si>
    <t>邓刚</t>
  </si>
  <si>
    <t>2023-10-10 14:15:53</t>
  </si>
  <si>
    <t xml:space="preserve">判断省分:湖北
:宽带新装、加装，IPTV加装
:湖北省
:
高级模板内容：
重要提醒：若能通过无缝下单则选择无缝，建此工单会被专项质检！！！:继续建单
用户诉求:装机
当前使用地址:湖北省宜昌市夷陵区龙泉镇新农村1组
备注:用户来电需要新装宽带，装机地址湖北省宜昌市夷陵区龙泉镇新农村1组，联系电话18571005589，用户要求尽快联系上门，谢谢</t>
  </si>
  <si>
    <t>业务办理：用户要求办理移机，已跟用户解释清楚，建议用户可本人带身份证件到自营业厅办理，满意。</t>
  </si>
  <si>
    <t>BL202310091708521018</t>
  </si>
  <si>
    <t>15872612006</t>
  </si>
  <si>
    <t>冉进军</t>
  </si>
  <si>
    <t>2023-10-10 11:00:40</t>
  </si>
  <si>
    <t>用户要求办理预存话费享240元话费礼包-湖北荆州，解释无效，请处理，联系15608686068</t>
  </si>
  <si>
    <t>业务办理：用户要求办理预存话费享240元话费礼包-湖北荆州，系统无勾选项，建议关注其他优惠活动，用户表示知晓。</t>
  </si>
  <si>
    <t>BL202310101442350313</t>
  </si>
  <si>
    <t>071704120040</t>
  </si>
  <si>
    <t>杜兴伟</t>
  </si>
  <si>
    <t>2023-10-10 15:28:15</t>
  </si>
  <si>
    <t>用户要求取消15元*12个月合约千兆提速包（湖北），挽留无效，请尽快处理并回复</t>
  </si>
  <si>
    <t>业务办理：用户要求取消15元*12个月合约千兆提速包（湖北），核查省客服已于2023-10-10 14:52:56取消成功。另13986762526号码入网时参与分期解耦5G99元直降1200元（社会渠道36期）合约，一次性返还用户800元，待活动结束后，用户可联系发展人15572744447再申请退400元现金。工作人员办理流程符合公司要求，已向用户解释，表示知晓。</t>
  </si>
  <si>
    <t>BL202310091511421466</t>
  </si>
  <si>
    <t>13207226230</t>
  </si>
  <si>
    <t>柳小茵</t>
  </si>
  <si>
    <t>2023-10-10 15:09:27</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</si>
  <si>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招联分期5G99元直降1200（社会渠道36期）（湖北）;产品描述:5G套餐99元档，赠送1440元电子券，39.99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;产品ID:91015149;开始时间:2022-12-01 00:00:00;结束时间:2025-11-30 23:59:59;订购渠道:宜昌市夷陵城区营服直销团队（O2O社会直销）;客户确认方式:签字协议。
用户来电取消（招联分期5G99元直降1200（社会渠道36期）（湖北）），解释无效，对取消违约金不认可，要求取消，请核实处理（要求18点之后回复，其他时间没信号，无法接听电话）要求立即回复</t>
  </si>
  <si>
    <t>业务办理：用户要求取消招联分期合约，因多次未联系上客户，我司无法核实情况处理，已下发短信告知用户，如有疑问可在工作时间（08:30-12:00；14:00-17:30）致电我司宜昌联通13032700872，烦请前台代为转告</t>
  </si>
  <si>
    <t>BL202310091739071509</t>
  </si>
  <si>
    <t>13294242432</t>
  </si>
  <si>
    <t>黄教艳</t>
  </si>
  <si>
    <t>2023-10-10 10:42:26</t>
  </si>
  <si>
    <t>用户来电要求续约畅越冰激凌59元套餐5折附加优惠(内部限量），请处理谢谢</t>
  </si>
  <si>
    <t>业务办理：用户要求续约畅越冰激凌59元套餐5折附加优惠(内部限量），系统无勾选项，已协助办理月赠29元*12个月，满意。</t>
  </si>
  <si>
    <t>TS202310100825191934</t>
  </si>
  <si>
    <t>13100789044</t>
  </si>
  <si>
    <t>王国瑞</t>
  </si>
  <si>
    <t>2023-10-10 15:01:54</t>
  </si>
  <si>
    <t>[65岁以上老人] 判断省分:湖北
:流量费争议
:流量包定制争议
:不认可
:未享受
:小于等于500元，且仅限单倍、月份不超过12个月
:
高级模板内容：
投诉问题描述:用户来电反映自己没有订购AR彩铃酷趣会员5G加油包（湖北），在线解释不认可，要求退费
业务名称:AR彩铃酷趣会员5G加油包（湖北）
争议月份:2023年10月
争议金额:20
是否承诺退费:是
用户要求:要求取消并退费，前台已承诺退费并告知注意事项，业务未取消，前台取消提示有在途订单，请后台协助处理</t>
  </si>
  <si>
    <t>TS202310101153382162</t>
  </si>
  <si>
    <t>13235631006</t>
  </si>
  <si>
    <t>张其政</t>
  </si>
  <si>
    <t>2023-10-10 14:29:07</t>
  </si>
  <si>
    <t xml:space="preserve">22年Q3Q4重点客户[65岁以上老人] 判断省分:湖北
:流量费争议
:流量包定制争议
:不认可
:未享受
:小于等于500元，且仅限单倍、月份不超过12个月
:
高级模板内容：
投诉问题描述:用户称自己未订购
业务名称:云加速5G畅玩加油包(湖北)
争议月份:2023年10月
争议金额:20
是否承诺退费:是
用户要求:（1）用户号码：13235631006
（2）业务名称：云加速5G畅玩加油包(湖北)
（3）渠道名称：湖北杭州翔羽线上业务代理(宜昌)
（4）承诺退费金额：20元
（5）涉及退费月份;10月
（6）是否取消业务（已取消）
（7）已在线承诺，不用回复用户_x000b_前台解决情况：经解释使用情况，客户不认可；为维系客户，已承诺24小时内退费，客户满意。</t>
  </si>
  <si>
    <t>TS202310101033252369</t>
  </si>
  <si>
    <t>15671029071</t>
  </si>
  <si>
    <t>田产元</t>
  </si>
  <si>
    <t>2023-10-10 14:39:27</t>
  </si>
  <si>
    <t xml:space="preserve">判断省分:湖北
:流量费争议
:流量包定制争议
:不认可
:未享受
:小于等于500元，且仅限单倍、月份不超过12个月
:
高级模板内容：
投诉问题描述:称自己没有开通过流量包 要求取消和退费 请取消
业务名称:云加速5G畅玩加油包(湖北)
争议月份:2023年10月
争议金额:20
是否承诺退费:是
用户要求:加急  请取消</t>
  </si>
  <si>
    <t>TS202310101405590124</t>
  </si>
  <si>
    <t>13114450310</t>
  </si>
  <si>
    <t>姜雪芳</t>
  </si>
  <si>
    <t>2023-10-10 17:25:46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</si>
  <si>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用户要求:退费</t>
  </si>
  <si>
    <t>TS202310101005131538</t>
  </si>
  <si>
    <t>13094184096</t>
  </si>
  <si>
    <t>姚世清</t>
  </si>
  <si>
    <t>2023-10-10 17:03:31</t>
  </si>
  <si>
    <t xml:space="preserve">【2022年上工信部测评重保用户】【2022年上工信部测评重保用户】判断省分:其他省分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vhbkfdx016
反应问题涉及场景:未经同意订购业务
产品名称:沃悦读同步学钻石会员20元包，云加速5G畅玩加油包(湖北)
争议月份:2023年10月
是否承诺退费:是
承诺退费金额:40
是否取消业务（如取消失败，需加上系统报错的提示）:是
是否需要回复:否
用户要求:退费</t>
  </si>
  <si>
    <t>TS202310101003021462</t>
  </si>
  <si>
    <t>2023-10-10 14:32:46</t>
  </si>
  <si>
    <t xml:space="preserve">判断省分:湖北
:流量费争议
:流量包定制争议
:不认可
:未享受
:小于等于500元，且仅限单倍、月份不超过12个月
:
高级模板内容：
投诉问题描述:用户来电称自己没有办理： AR彩铃酷趣会员5G加油包（湖北）前台解释无效  用户要求退费 
业务名称: AR彩铃酷趣会员5G加油包（湖北） 
争议月份:2023年8月、2023年9月、2023年10月
争议金额:60
是否承诺退费:是
用户要求:  用户要求退费 </t>
  </si>
  <si>
    <t>TS202310091924031387</t>
  </si>
  <si>
    <t>13117274989</t>
  </si>
  <si>
    <t>翟琴</t>
  </si>
  <si>
    <t>2023-10-10 10:37:53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</si>
  <si>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</t>
  </si>
  <si>
    <t>TS202310091718230968</t>
  </si>
  <si>
    <t>15571779206</t>
  </si>
  <si>
    <t>朱光义</t>
  </si>
  <si>
    <t>2023-10-10 10:00:50</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</si>
  <si>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
反应问题涉及场景:未经同意订购业务
产品名称:	 AR彩铃酷趣会员5G加油包（湖北） 退订
争议月份:2023年10月、2023年9月
是否承诺退费:是
承诺退费金额:40
是否取消业务（如取消失败，需加上系统报错的提示）:是
是否需要回复:否
用户要求:退费</t>
  </si>
  <si>
    <t>TS202310091510462114</t>
  </si>
  <si>
    <t>15572788313</t>
  </si>
  <si>
    <t>谢万新</t>
  </si>
  <si>
    <t>2023-10-10 09:47:46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</si>
  <si>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</si>
  <si>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TS202310051927060696</t>
  </si>
  <si>
    <t>2023-10-10 17:23:47</t>
  </si>
  <si>
    <t>主办单位：湖北
客户类别：普通客户
10010是否打通：是
是否二次致电10015：是
是否联系：否
升级倾向：
号码归属省：湖北
SVIP等级：
1. 问题类型:;
2. 投诉类型:月固定费争议;
3. 营业厅地址:;
4. 位置信息:;
5. 位置发生地:;
6. 投诉内容:
202310基本套餐费:99
争议金额:99.00
关联10010工单流水号：TS202310041230290112</t>
  </si>
  <si>
    <t>业务管理：①客户投诉产生的原因：客户反馈转资的问题。
②客户投诉问题核查情况及解决方案：收到贵部转办后，我司立即组织调查。经核实， 2023-09-19 07:37:16 湖北省分公司电子商务部转资，此属自助渠道，非被动办理，已解释，小宝卡现已下架，我部已申请权限，若申请成功，月底将为客户办理转资，建议客户关注。我司于2023-10-06 13:20:38联系客户解释以上情况。
③客户问题满意度：满意
④回单人：张婷   6921001</t>
  </si>
  <si>
    <t>TS202310091801492222</t>
  </si>
  <si>
    <t>13040982287</t>
  </si>
  <si>
    <t>徐朦薇</t>
  </si>
  <si>
    <t>2023-10-10 10:41:28</t>
  </si>
  <si>
    <t xml:space="preserve">
高级模板内容：
投诉问题描述:宣传和使用不一致  ，要投诉未明确渠道
业务名称:小天卡-2023
宣传渠道:其他:微信
宣传内容:每个月会有10元的返费 
实际情况:暂未核实到
用户要求:联系：13756783153   </t>
  </si>
  <si>
    <t>业务管理：湖北省宜昌市OMO：现已为用户办理预存享10元赠费*12个月，立即生效，用户满意</t>
  </si>
  <si>
    <t>TS202310091752291967</t>
  </si>
  <si>
    <t>16671728660</t>
  </si>
  <si>
    <t>易行柏</t>
  </si>
  <si>
    <t>2023-10-10 15:43:50</t>
  </si>
  <si>
    <t xml:space="preserve">[65岁以上老人] 用户反馈：:各渠道人员服务、态度问题
告知联通对服务质量的重视，再次解释安抚并致歉:不认可仍要投诉
用户要投诉的人员：:营业厅人员
:
高级模板内容：
投诉问题描述:用户去营业厅续订预存话费享折扣优惠，业务员要求必须办理一个10元的彩铃包
到厅时间:2023-10-09
到厅名称:未告知前台
办理业务:预存话费享折扣优惠 续订
营业厅地址:未告知前台
用户要求:今天晚上之前湖北宜昌负责宽带的人打电话过来。</t>
  </si>
  <si>
    <t>业务管理：已解释营业厅办理优惠需开通炫彩助理包属管理要求，已为用户登记次月操作赠费89元，合约期12个月，不开通炫彩助理包，且23.11-24.10月差价费用24元，已为用户申请本月内赠费到账，不可打印发票，满意</t>
  </si>
  <si>
    <t>BL202310100937120502</t>
  </si>
  <si>
    <t>13040978400</t>
  </si>
  <si>
    <t>杜国佳</t>
  </si>
  <si>
    <t>2023-10-10 16:51:18</t>
  </si>
  <si>
    <t>&gt;业务号码&gt;13040978400；&gt;号码归属地&gt;宜昌；&gt;产品名称&gt;云加速5G畅玩加油包(湖北) ；&gt;产品代码&gt;无；&gt;产品编码&gt;91295249   ；&gt;订购时间 &gt;  2023-10-09 20:48:05 ；&gt;核查情况&gt;平台故障；&gt;不规范定制分类&gt;平台故障，无法判责；&gt;退费金额&gt;20元；&gt;退费时间&gt;2023年10月10日；&gt;投诉内容&gt;
高级模板内容：
赔付类型：:增值业务争议 
CBSS账单扣费名称：:云加速5G畅玩加油包(湖北)
办理渠道:	 总部客服一体化运营湖北
赔付月份：:2023年10月
返还倍率:单倍
赔付金额：:20
是否已经取消业务:是
是否承诺退费 ：:是
用户是否需要回复：:否
用户要求：:烦请处理 要求退费</t>
  </si>
  <si>
    <t>BL202310091510041434</t>
  </si>
  <si>
    <t>15549274699</t>
  </si>
  <si>
    <t>覃轩</t>
  </si>
  <si>
    <t>2023-10-10 10:05:09</t>
  </si>
  <si>
    <t>&gt;业务号码&gt;15549274699；&gt;号码归属地&gt;宜昌；&gt;产品名称&gt;沃悦读同步学钻石会员20元包，联通爱听-少儿优选20元包，云加速5G畅玩加油包(湖北)，5G加油包29元10GB（立即生效）；&gt;产品代码&gt;66001174，66003008，91295249，90997655；&gt;产品编码&gt;6600117400，6600300800，无，无；&gt;订购时间&gt;2023-10-06 07:55:17，2023-08-26 08:28:33， 2023-10-02 10:18:26，2023-10-06 07:56:40；&gt;核查情况&gt;平台故障；&gt;不规范定制分类&gt;平台故障，无法判责；&gt;退费金额&gt;20元，60元，20元，29元；&gt;退费时间&gt;2023-10-10；&gt;投诉内容&gt;
赔付类型：:增值业务争议 
CBSS账单扣费名称：:云加速5G畅玩加油包(湖北)/	沃悦读同步学钻石会员20元包/联通爱听-少儿优选20元包/5G加油包29元10GB（立即生效）
办理渠道:SP接入
赔付月份：:2023年8月、2023年9月、2023年10月
返还倍率:单倍
赔付金额：:129
是否已经取消业务:是
是否承诺退费 ：:是
用户是否需要回复：:否
用户要求：:退费</t>
  </si>
  <si>
    <t>BL202310100901492441</t>
  </si>
  <si>
    <t>18671799208</t>
  </si>
  <si>
    <t>李华波</t>
  </si>
  <si>
    <t>2023-10-10 16:20:38</t>
  </si>
  <si>
    <t>&gt;业务号码&gt;18671799208；&gt;号码归属地&gt;宜昌；&gt;产品名称&gt;云加速5G畅玩加油包(湖北)；&gt;产品代码&gt;91295249；&gt;产品编码&gt;无；&gt;订购时间&gt;2023-10-09 15:43:34；&gt;核查情况&gt;平台故障；&gt;不规范定制分类&gt;平台故障，无法判责；&gt;退费金额&gt;20元；&gt;退费时间&gt;2023-10-10；&gt;投诉内容&gt;判断省分:其他省分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 总部客服一体化运营湖北省宜昌渠道 
赔付月份：:2023年10月
返还倍率:单倍
赔付金额：:20
是否已经取消业务:是
是否承诺退费 ：:是
用户是否需要回复：:否
用户要求：:用户要求退费</t>
  </si>
  <si>
    <t>BL202310092139191660</t>
  </si>
  <si>
    <t>15571760961</t>
  </si>
  <si>
    <t>2023-10-10 14:07:21</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</si>
  <si>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用户要求：:申请退费</t>
  </si>
  <si>
    <t>TS202310101600060798</t>
  </si>
  <si>
    <t>18695070675</t>
  </si>
  <si>
    <t>2023-10-10 16:52:28</t>
  </si>
  <si>
    <t>【2022年上工信部测评重保用户】【2022年上工信部测评重保用户】:无法办理联通新入网
判断用户名下是否存在黑名单:存在黑名单
判断黑名单加入的方式:系统自动入库
建议用户通过APP缴清欠费解除黑名单:不认可
建议用户通过线下营业厅详细查询:仍不认可
判断省分:其他省分
:
用户来电反映要办理过户，但是信息（42082119910909005X袁阳）提示是黑名单无法办理，18695070675没有使用过，要求减免欠费，取消黑名单</t>
  </si>
  <si>
    <t>TS202310101055130556</t>
  </si>
  <si>
    <t>13277178183</t>
  </si>
  <si>
    <t>田淑芳</t>
  </si>
  <si>
    <t>2023-10-10 15:19:31</t>
  </si>
  <si>
    <t>用户来电对上月套餐变更，剩余流量没有结转不认可，用户要求把上月流量结转下来</t>
  </si>
  <si>
    <t>TS202310091243450745</t>
  </si>
  <si>
    <t>2023-10-10 16:21:07</t>
  </si>
  <si>
    <t>主办单位：湖北
客户类别：普通客户
10010是否打通：否
是否二次致电10015：是
是否联系：否
升级倾向：
号码归属省：湖北
SVIP等级：
1. 问题类型:;
2. 投诉类型:办理争议;
3. 营业厅地址:;
4. 位置信息:;
5. 位置发生地:;
6. 投诉内容:办理小天卡加1元流量，通话包
8. 办理业务的名称:小天卡加1元139流量包加100分钟通话
8. 无法办理的渠道:10010客服热线</t>
  </si>
  <si>
    <t>"业务规则：①客户投诉产生的原因：办理小天卡加1元139流量包加100分钟通话。 
②客户投诉问题核查情况及解决方案：收到贵部转办后，我司立即组织调查。用户反映需办理小天卡加1元139流量包加100分钟通话，现线上无对应勾选项，建议用户前往自营厅或者网厅咨询，我司2023-10-09 15:43:49联系客户致电未接，已短信答复如需办理可联系我部，如有疑问可在工作时间（08:30-12:00；14:00 -17:30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</si>
  <si>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ZX202310091049242374</t>
  </si>
  <si>
    <t>15672501683</t>
  </si>
  <si>
    <t>黄光胜</t>
  </si>
  <si>
    <t>2023-10-10 09:14:55</t>
  </si>
  <si>
    <t>用户来电要求我方在线赠送10GB流量，解释不认可，请核实</t>
  </si>
  <si>
    <t>业务规则：经核实因承诺赠送10G流量未操作赠送不认可，已为用户赠送10G流量本月使用，用户认可满意</t>
  </si>
  <si>
    <t>TS202310101243200838</t>
  </si>
  <si>
    <t>18672667358</t>
  </si>
  <si>
    <t>蒋晓兴</t>
  </si>
  <si>
    <t>2023-10-10 16:54:29</t>
  </si>
  <si>
    <t xml:space="preserve">【2022年上工信部测评重保用户】22年Q3Q4重点客户[该用户有申诉倾向，请注意受理态度，查询近三天工单记录，积极解决用户问题。] 
高级模板内容：
投诉问题描述:前期工单TS202309262031442263，用户称当时告知是200元的返费，称现在只查询到150元，还有50元我方承诺的是10号之前返，要求核实
活动名称:预存0元;600元分20月返还,每月按固定额度返还;
争议月份:2023年10月
争议金额:50
用户要求:核实处理</t>
  </si>
  <si>
    <t>业务规则：50元话费系统已操作赠费到账，2023-10-10 16:31:16已到账50元，此费用无法抵扣往月欠费及打印发票，满意</t>
  </si>
  <si>
    <t>TS202310101149092026</t>
  </si>
  <si>
    <t>13117289555</t>
  </si>
  <si>
    <t>胡玉鸿</t>
  </si>
  <si>
    <t>2023-10-10 15:40:18</t>
  </si>
  <si>
    <t xml:space="preserve">22年Q3Q4重点客户
高级模板内容：
投诉问题描述:反映套餐合约到期了没有提醒，不认可这两个月的月租
合约名称:5G冰激凌套餐5折（次月生效24个月）（取整）（合约）（湖北宜昌）
合约办理渠道:无
办理时间:2021-09-01
到期时间:2023-08-31
是否下发短信提醒:否
用户要求:要求我方处理，请尽快核实，谢谢</t>
  </si>
  <si>
    <t>业务规则：5折合约到期。现已减免9-10月折扣差价300元，主卡和副卡办理50元赠费包，15671072765私有到账16，13117289555到账130元。现金到账54元。24小时退费到账，此费用无法抵扣往月欠费及打印发票，用户满意</t>
  </si>
  <si>
    <t>TS202310082050432389</t>
  </si>
  <si>
    <t>13339783281</t>
  </si>
  <si>
    <t>李鹏飞</t>
  </si>
  <si>
    <t>2023-10-10 09:43:50</t>
  </si>
  <si>
    <t xml:space="preserve">
高级模板内容：
投诉问题描述:用户来电对月租费用不认可，称自己的套餐是49元，前台解释用户不认可，请核实处理。
争议月份:2023年10月
争议金额:109
用户要求:用户来电对月租费用不认可，称自己的套餐是49元，前台解释用户不认可，请核实处理。</t>
  </si>
  <si>
    <t>业务规则：查询用户前期赠费29.7元活动于4月结束，现无此套餐，建议用户更改现行在售套餐，用户知晓，满意</t>
  </si>
  <si>
    <t>TS202310081938081248</t>
  </si>
  <si>
    <t>15629339938</t>
  </si>
  <si>
    <t>丁珊珊</t>
  </si>
  <si>
    <t>2023-10-10 11:04:47</t>
  </si>
  <si>
    <t xml:space="preserve">
高级模板内容：
投诉问题描述:用户来电称自己的这电话号码一直都无法领取会员，要求我方处理
操作渠道:微信公众号-菜单栏-福利或支付宝生活号“阿里宝卡联通服务号” -菜单栏-“会员福利”
参加活动（套餐）名称:阿里宝卡福气Max版
页面提示:无
用户要求:处理</t>
  </si>
  <si>
    <t>业务规则：经核实，客户反映无法领取会员，建议客户可关注微信公众号【宝卡服务】-【福利】-【会员福利】／支付宝生活号“阿里宝卡联通服务号”-菜单栏-“会员福利”。具体领取规则以页面描述为准，多次致电未接，已短信告知如您后期使用有任何疑问，可于工作时间（08：30-17：30）致电宜昌联通07176921001或13032700872。</t>
  </si>
  <si>
    <t>TS202310100917250243</t>
  </si>
  <si>
    <t>2023-10-10 16:41:46</t>
  </si>
  <si>
    <t xml:space="preserve">
高级模板内容：
投诉问题描述:用户来电对于套餐内100分钟数不满，表示当时办理时，工作人员称套餐内有100分钟语音，实际为有效期6个月，用户不满，要求将100分钟数变更为长久有效使用
争议月份:2023年10月
争议金额:0
用户要求:用户要求将100分钟数变更为长久有效使用，谢谢</t>
  </si>
  <si>
    <t>业务规则：经核实，因套餐规则无法满足用户需求。客户办理梦想e卡套餐，套餐内无100分钟 ，已联系客户解释说明，考虑客户感知，已为客户办理预存话费享100分钟语音6个月活动，无法办理长期赠送100分钟语音，多次致电未接，已短信告知如您后期使用有任何疑问，可于工作时间（08：30-17：30）致电宜昌联通07176921001或13032700872</t>
  </si>
  <si>
    <t>TS202310091951591840</t>
  </si>
  <si>
    <t>15572768164</t>
  </si>
  <si>
    <t>李鑫</t>
  </si>
  <si>
    <t>2023-10-10 12:42:54</t>
  </si>
  <si>
    <t xml:space="preserve">
高级模板内容：
投诉问题描述:号码不是9元/月的
业务名称:小天卡-2023
宣传渠道:其他:腾讯视频广告
宣传内容:9.元/月
实际情况:30元/月
用户要求:注销卡转移话费</t>
  </si>
  <si>
    <t>业务规则：经核实客户对套餐资费规则不认可，现已联系客户解释，并协助办理销户，费用退至客户提供支付宝17709590854，客户满意。</t>
  </si>
  <si>
    <t>TS202310091451371526</t>
  </si>
  <si>
    <t>18908601811</t>
  </si>
  <si>
    <t>任君怡</t>
  </si>
  <si>
    <t>2023-10-10 12:52:46</t>
  </si>
  <si>
    <t xml:space="preserve">
高级模板内容：
投诉问题描述:此前工单：TS202309091651080420 用户对于退费不能在发票当中打印不认可，解释无效，要求再次投诉，要求现金退费，请核实处理谢谢！
业务名称:副卡和宽带
争议月份:2023年9月
争议金额:100
办理渠道:/
前台是否取消:已取消
是否承诺退费:否
用户要求:此前工单：TS202309091651080420 用户对于退费不能在发票当中打印不认可，解释无效，要求再次投诉，要求现金退费，请核实处理谢谢！</t>
  </si>
  <si>
    <t>业务规则：经核实因赠费无法打印发票，现已联系客户解释，考虑客户使用感知，我司申请100元现金24小时到账，此费用不可打印发票，客户满意。</t>
  </si>
  <si>
    <t>TS202310082059430014</t>
  </si>
  <si>
    <t>13177070666</t>
  </si>
  <si>
    <t>刘本军</t>
  </si>
  <si>
    <t>2023-10-10 09:17:47</t>
  </si>
  <si>
    <t>用户来电对来电手机上有靓号专属月承诺通信资费100元不认可，称为什么还有多扣费21元解释无效，用户称自己要投诉。请尽快处理，谢谢</t>
  </si>
  <si>
    <t>业务规则：因靓号规则无法满足用户需求。经核实，客户办理13177070666靓号，每个月有 靓号专属月承诺通信资费 ，靓号月承诺通信费100元，靓号协议期60个月，现仍在协议期内，导致有21元靓号补收费用，已联系客户解释说明，客户表示知晓。</t>
  </si>
  <si>
    <t>TS202310082021071960</t>
  </si>
  <si>
    <t>18694088800</t>
  </si>
  <si>
    <t>许全军</t>
  </si>
  <si>
    <t>2023-10-10 09:38:13</t>
  </si>
  <si>
    <t xml:space="preserve">
高级模板内容：
投诉问题描述:用户称未使用对每个月的扣费不认可
争议月份:2023年8月、2023年9月
争议金额:196
用户要求:用户称没有使用过这个号码，为什么要扣费，对之前的月租费扣费不认可，麻烦核实处理，谢谢</t>
  </si>
  <si>
    <t>业务规则：用户对8-9月未使用产生月租扣费不认可，此为正常计费，联系用户未接，无法协商处理，如有疑问可在工作时间（08:30-12:00；14:00-17:30）联系07176921001、13032700872宜昌客服。如用户咨询，请前台10010话务中心代为解释，谢谢</t>
  </si>
  <si>
    <t>TS202310092151250861</t>
  </si>
  <si>
    <t>071700002736</t>
  </si>
  <si>
    <t>孙凌萱</t>
  </si>
  <si>
    <t>2023-10-10 16:38:28</t>
  </si>
  <si>
    <t xml:space="preserve">【2022年上工信部测评重保用户】【2022年上工信部测评重保用户】
高级模板内容：
投诉问题描述:用户来电 反映对IPTV扣费10元不认可。
收费月份:2023年10月
争议实际金额:10
用户要求:尽快处理 谢谢</t>
  </si>
  <si>
    <t>业务规则：用户对IPTV收费不认可，核实用户使用套餐为119冰融移网主卡套餐（新）（199元冰融套餐）（湖北），套餐仅分开出账，未额外产生IPTV扣费，且用户有正常使用机顶盒，已解释用户认可满意</t>
  </si>
  <si>
    <t>TS202310101540580284</t>
  </si>
  <si>
    <t>15671020883</t>
  </si>
  <si>
    <t>杨洲</t>
  </si>
  <si>
    <t>2023-10-10 17:30:06</t>
  </si>
  <si>
    <t xml:space="preserve">
高级模板内容：
投诉问题描述:客户来电表示有一个；IPTV包月-包月费	 12.00，客户要求取消，推荐营业厅不认可，要求准确告知一定能取消，要求记录反馈
用户状态:   
停机原因:  
第二联系电话:15671020883
用户要求:客户来电表示有一个；IPTV包月-包月费	 12.00，客户要求取消，推荐营业厅不认可，要求准确告知营业厅一定能取消，要求记录反馈</t>
  </si>
  <si>
    <t>业务规则：用户对IPTV收费不认可，已解释此业务为套餐168元包含业务，无法取消，考虑用户使用感知，已为用户申请预存话费享10元/月话费优惠12个月（湖北），用户认可，满意</t>
  </si>
  <si>
    <t>TS202310091729571312</t>
  </si>
  <si>
    <t>15571732428</t>
  </si>
  <si>
    <t>袁正平</t>
  </si>
  <si>
    <t>2023-10-10 11:59:46</t>
  </si>
  <si>
    <t xml:space="preserve">
高级模板内容：
投诉问题描述:用户来电反馈自己此号码绑定的副卡号码之前都是没有月租费用的，目前每月都有月租扣费，在线解释办理时有活动返还话费，目前没有相关活动，用户对此不理解！并且用户告知本机绑定的宽带（071700364765）监控是不会额外收取费用，但本月开始每月收取了10元的费用！要求我方解决
业务名称:副卡月功能费-10元
变更渠道:宜昌市城区胜利四路自有营业厅
用户要求:要求减免副卡月租费用和宽带绑定监控存储的业务费用！请协助处理！谢谢！</t>
  </si>
  <si>
    <t>业务规则：用户对副卡及沃家神眼收费问题 不认可，已解释副卡免费使用1年，到期后10元每月收费，为正常计费，考虑用户使用感知，已为用户申请转资0月租，沃家神眼收费正常无法更改，已解释用户认可满意</t>
  </si>
  <si>
    <t>TS202310101259021185</t>
  </si>
  <si>
    <t>2023-10-10 14:17:45</t>
  </si>
  <si>
    <t>18671788989命中精准预判服务场景:[该用户有申诉倾向，请注意受理态度，查询近三天工单记录，积极解决用户问题。] 用户来电反映前期费用问题详单见;TS202309260816412185,称前期有回复工作人员已承诺退费，还没处理对此不认可要求我方立刻处理，请处理。</t>
  </si>
  <si>
    <t>业务规则：用户对靓号保底规则不认可，考虑用户感知，申请退5月-8月补收费用合计163.1元现金方式到账，24小时到帐，此费用不可打印发票，满意。</t>
  </si>
  <si>
    <t>TS202310091914011188</t>
  </si>
  <si>
    <t>13197305332</t>
  </si>
  <si>
    <t>王英</t>
  </si>
  <si>
    <t>2023-10-10 13:34:23</t>
  </si>
  <si>
    <t xml:space="preserve">
高级模板内容：
投诉问题描述:用户来电反映称，前期交的50元，营业厅告知送50元，但是前台核实到又扣除了50元，用户表示账单看不懂，对欠费不认可，我处耐心解释无效，用户不认可，要求核实具体情况，请协助处理。
争议月份:2023年10月
争议金额:0
用户要求:用户来电反映称，前期交的50元，营业厅告知送50元，但是前台核实到又扣除了50元，用户表示账单看不懂，对欠费不认可，我处耐心解释无效，用户不认可，要求核实具体情况，请协助处理。</t>
  </si>
  <si>
    <t>业务规则：用户对配送员承诺充值50元赠费50元未到账不认可，已为用户申请补赠50元，24小时内赠费到账，不可打印发票，满意</t>
  </si>
  <si>
    <t>TS202310081624551536</t>
  </si>
  <si>
    <t>13094183701</t>
  </si>
  <si>
    <t>卢爱荣</t>
  </si>
  <si>
    <t>2023-10-10 09:06:08</t>
  </si>
  <si>
    <t xml:space="preserve">
高级模板内容：
投诉问题描述:前期工单TS202309161236181042处理结果：经核实，号码欠停状态不发放电子券，用户不认可，表示自己手机没有欠费，且本月又是从用户的银行卡扣的费，在线解释无效
活动名称:湖北分期低消128元（24个月）次月生效
争议月份:2023年10月
争议金额:58
用户要求:在线解释无效，用户要求我方核实处理回复，请求后台协助处理，谢谢</t>
  </si>
  <si>
    <t>业务规则：用户反映电子券未到账，经核实，号码欠停状态不发放电子券，考虑到用户使用感知，本机有低消，申请由当阳玉阳智能通讯合作厅已将问题反馈至渠道经理86-18607201946，为用户申请补赠58元话费，于24小时内退费到账，此费用不可打印发票，满意。</t>
  </si>
  <si>
    <t>TS202310101245170876</t>
  </si>
  <si>
    <t>投诉工单（2021版）&gt;&gt;移网&gt;&gt;【产品及计费使用】产品及业务规则&gt;&gt;查询他机信息需验证规则不满</t>
  </si>
  <si>
    <t>15571710103</t>
  </si>
  <si>
    <t>宋致家</t>
  </si>
  <si>
    <t>2023-10-10 15:49:27</t>
  </si>
  <si>
    <t>22年Q3Q4重点客户用户来电要求查询号码：15571710103 业务，前台告辅助验证址或者服务密码用户不认可，对此不认可，要求投诉，故提此单，联系电话 ：13071289201</t>
  </si>
  <si>
    <t>业务规则：用户要求查询非本机15571710103号码业务取消问题。经核实，湖北宜昌79元包3800分钟（省内拨打国内）为套餐必选项，不支持取消。已向用户解释，表示知晓。</t>
  </si>
  <si>
    <t>TS202310091500001784</t>
  </si>
  <si>
    <t>2023-10-10 09:48:47</t>
  </si>
  <si>
    <t xml:space="preserve">
高级模板内容：
投诉问题描述:用户来电反映到厅办理主副卡互换，导致69元赠费被收回，营业厅告知费用可通过人工客服退还，请后台协助处理，谢谢
活动名称:存量5G畅爽套餐享69元赠费 湖北
争议月份:2023年10月
争议金额:69
用户要求:退还费用</t>
  </si>
  <si>
    <t>业务规则：主副卡变更后导致赠费失效，现补赠本月折扣差价70元，主卡办理50元赠费，副卡办理20元赠费，立即到账，此费用无法抵扣往月欠费及打印发票，已更改15572782981号码0元副卡，次月生效，满意</t>
  </si>
  <si>
    <t>TS202310081129051187</t>
  </si>
  <si>
    <t>18163070617</t>
  </si>
  <si>
    <t>夏江华</t>
  </si>
  <si>
    <t>2023-10-10 13:03:09</t>
  </si>
  <si>
    <t>主办单位：湖北
客户类别：星级客户
10010是否打通：是
是否二次致电10015：是
是否联系：是
升级倾向：无
号码归属省：湖北
SVIP等级：
反映扣费问题
称对套餐扣费不认可，要求我方核实明细，要求尽快处理
（协办工单）集团高星用户，务必于12小时内，上传199冰融5折优惠2年期（99.5元24个月）办理凭证，是否告知用户办理期限，用户要求为其重新办理此活动业务，如无此活动是否有其他类似活动可为其添加，谢谢！</t>
  </si>
  <si>
    <t>业务规则①客户基本信息：业务号码：18163070617、客户姓名：夏江华、套餐情况：119冰融移网主卡套餐（新）（199元冰融套餐）（湖北）； 客户反映折扣续约的问题。
②首次联系客户时间：2023-10-08 12:38:47； 
③投诉核查处理情况：收到贵部转办后，我司立即组织调查 。经核实，客户套餐已下架，无法办理活动续约，现已联系客户解释，推荐办理转资199元畅爽套餐，同时办理赠费活动，次月生效，合约期12个月，原套餐无法转回，客户认可。
④答复客户时间及客户满意度评价相关信息：我司于2023-10-08 12:38:47联系客户解释说明，客户认可满意。回单人：王宜艳
⑤投诉核查关联材料：无</t>
  </si>
  <si>
    <t>TS202310091355142449</t>
  </si>
  <si>
    <t>18527307920</t>
  </si>
  <si>
    <t>张杨</t>
  </si>
  <si>
    <t>2023-10-10 10:09:51</t>
  </si>
  <si>
    <t xml:space="preserve">
高级模板内容：
投诉问题描述:用户来打电反映自己有从银行卡中扣费58元到联通，已解释可能是因为号码9月份欠费导致未返还电子券，用户不认可，坚持称自己10月份已经交费，要求退还从银行卡扣除的费用，不然就一直投诉，请处理，谢谢。
活动名称:花呗先享5G129元直降1200（社会24期）
争议月份:2023年9月
争议金额:58
用户要求:用户来打电反映自己有从银行卡中扣费58元到联通，已解释可能是因为号码9月份欠费导致未返还电子券，用户不认可，坚持称自己10月份已经交费，要求退还从银行卡扣除的费用，不然就一直投诉，请处理，谢谢。</t>
  </si>
  <si>
    <t>业务规则：因用户9月欠费导致电子券未返还，现减免用户自付款58元，系统办理预存享50元赠费，立即到账，补赠剩余8元费用，24小时退费到账，此费用无法抵扣往月欠费及打印发票，满意</t>
  </si>
  <si>
    <t>ZX202310092005181681</t>
  </si>
  <si>
    <t>15549335544</t>
  </si>
  <si>
    <t>范媛媛</t>
  </si>
  <si>
    <t>2023-10-10 17:11:31</t>
  </si>
  <si>
    <t xml:space="preserve">
高级模板内容：
问题描述:合约不能销户
第二联系方式:13037137181
销户原因:有其他号码这个号码不使用了
用户要求:请中午12点以后联系因为在上课，下午两点到五点也在上课
</t>
  </si>
  <si>
    <t>ZX202310091614580216</t>
  </si>
  <si>
    <t>071700259089</t>
  </si>
  <si>
    <t>陈明露</t>
  </si>
  <si>
    <t>2023-10-10 09:23:16</t>
  </si>
  <si>
    <t>用户来电要求将071700259089 和071704206640这两部宽带进行解绑销户，已建议用户前往自营厅办理，用户表示人在外地，请公司协助处理并回复。</t>
  </si>
  <si>
    <t>TS202310091223230257</t>
  </si>
  <si>
    <t>13972039232</t>
  </si>
  <si>
    <t>熊建红</t>
  </si>
  <si>
    <t>2023-10-10 13:22:36</t>
  </si>
  <si>
    <t>主办单位：湖北
客户类别：普通客户
10010是否打通：否
是否二次致电10015：是
是否联系：否
升级倾向：
号码归属省：湖北
SVIP等级：
1. 问题类型:;
2. 投诉类型:其他问题;
3. 营业厅地址:;
4. 位置信息:;
5. 位置发生地:;
6. 投诉内容:把13972039232，15171854146，这2个号码从主号上面分出来，改成最低消费，不要跟主号捆绑消费</t>
  </si>
  <si>
    <t>TS202310091830230362</t>
  </si>
  <si>
    <t>2023-10-10 19:00:07</t>
  </si>
  <si>
    <t>主办单位：湖北
客户类别：普通客户
10010是否打通：否
是否二次致电10015：是
是否联系：否
升级倾向：
号码归属省：湖北
SVIP等级：
1. 问题类型:;
2. 投诉类型:退订争议;
3. 营业厅地址:;
4. 位置信息:;
5. 位置发生地:;
6. 投诉内容:2I承诺低消59元宽带优惠产品 (立即生效)
取消以上业务
业务自动退订失败</t>
  </si>
  <si>
    <t>"业务取消①客户投诉产生的原因：低消产品取消不成功。 
②客户投诉问题核查情况及解决方案：收到贵部转办后，我司立即组织调查。经核实，（猇亭综合）客户要求取消2I承诺低消59元宽带优惠产品，挽留无效，客服部取消。我司于2023-10-10 10:46:34联系客户解释。 
③客户问题满意度：满意。 
④回单人：颜晶  6921001"</t>
  </si>
  <si>
    <t>TS202310101539230239</t>
  </si>
  <si>
    <t>13032712565</t>
  </si>
  <si>
    <t>2023-10-10 16:21:22</t>
  </si>
  <si>
    <t>主办单位：湖北
客户类别：普通客户
10010是否打通：否
是否二次致电10015：是
是否联系：否
升级倾向：
号码归属省：湖北
SVIP等级：
1. 问题类型:;
2. 投诉类型:其他问题;
3. 营业厅地址:;
4. 位置信息:;
5. 位置发生地:;
6. 投诉内容:因我现在居住的地方信号不好，现请贵公司帮忙取消宽带，同时也取消五折活动</t>
  </si>
  <si>
    <t>"业务取消①客户投诉产生的原因：合约限制办理携转不成功。 
②客户投诉问题核查情况及解决方案：收到贵部转办后，我司立即组织调查。经核实，（宜都乡镇营服中心）客户要求取消存费得盲盒，此业务属优惠体验服务，不额外产生费用，处理过程中建议客户保留，挽留无效，已转营服维系无果，客服部取消。我司于2023-10-14 13:32:34联系客户解释。 
③客户问题满意度：满意。 
④回单人：颜晶  6921001"</t>
  </si>
  <si>
    <t>BL202310101522091023</t>
  </si>
  <si>
    <t>15608603633</t>
  </si>
  <si>
    <t>闵艳</t>
  </si>
  <si>
    <t>2023-10-10 15:36:25</t>
  </si>
  <si>
    <t xml:space="preserve">查询增值业务:
合约信息查询:
系统未查询到产品信息/非用户咨询的产品
查询优惠产品信息:
:有确认方式
:客户要求取消
维系挽留:不接受挽留
:下一步
判断省分:湖北
:其他合约
:办理不成功
:解除网龄计划合约生效时间	
2023-06-01 00:00:00</t>
  </si>
  <si>
    <t>BL202310101223090937</t>
  </si>
  <si>
    <t>13177077977</t>
  </si>
  <si>
    <t>彭正富</t>
  </si>
  <si>
    <t>2023-10-10 16:09:18</t>
  </si>
  <si>
    <t>13177077977命中精准预判服务场景:[65岁以上老人] 
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产品类型:轻合约;产品名称:湖北宜昌预存话费得流量短信包24个月-立即;产品描述:用户申请办理提前解约，需支付解约赔偿金，支付后办理解约，支付后办理解约，次月生效;产品ID:91022417;开始时间:2022-02-26 11:14:52;结束时间:2024-01-31 23:59:59;订购渠道:夷陵小溪塔香山凤凰城专营店;客户确认方式:签字协议。
用户来电要求取消，因无法提供验证码，请后台协助处理</t>
  </si>
  <si>
    <t>ZX202310091525062195</t>
  </si>
  <si>
    <t>15571765613</t>
  </si>
  <si>
    <t>孙崇信</t>
  </si>
  <si>
    <t>2023-10-10 09:24:45</t>
  </si>
  <si>
    <t xml:space="preserve">判断省分:湖北
:失败
node_42:
:无合约/简单合约
:单卡/移移融合副卡套餐
获取用户证件类型::不认可
:
高级模板内容：
问题描述:用户来电要销户，并且把宽带071700807337销户。
第二联系方式:15571763697 
销户原因:人在异地用不上了
用户要求:要求加急联系处理。</t>
  </si>
  <si>
    <t>业务取消（当阳城区 营服中心）：用户反映虚装宽带销户，挽留无效，已为用户取消并注销副卡，现号码已携出，满意。</t>
  </si>
  <si>
    <t>ZX202310091641420445</t>
  </si>
  <si>
    <t>071703844442</t>
  </si>
  <si>
    <t>钱漓江</t>
  </si>
  <si>
    <t>2023-10-10 10:11:50</t>
  </si>
  <si>
    <t xml:space="preserve">判断省分:湖北
:被动办理宽带
:不需要
:
高级模板内容：
问题描述:用户称自己未办理宽带，为什么会有宽带，前台已解释，用户不认可，用户要求取消宽带及低消
第二联系方式:15671004423
销户原因:无
用户要求:尽快处理</t>
  </si>
  <si>
    <t>业务取消（当阳城区）：用户要求取消低消宽带。挽留无效，已成功取消，满意。</t>
  </si>
  <si>
    <t>ZX202310101204261538</t>
  </si>
  <si>
    <t>071704005192</t>
  </si>
  <si>
    <t>张定开</t>
  </si>
  <si>
    <t>2023-10-10 15:20:20</t>
  </si>
  <si>
    <t>071704005192命中精准预判服务场景:[65岁以上老人] 
是被动办理的低消宽带，用户表示不需要此宽带，自己完全不知情，解释无效，要求取消此宽带，请处理</t>
  </si>
  <si>
    <t>业务取消（五峰城西）：cpe宽带，挽留无效，已取消，客户满意。</t>
  </si>
  <si>
    <t>ZX202310091532082260</t>
  </si>
  <si>
    <t>071704073797</t>
  </si>
  <si>
    <t>刘新春</t>
  </si>
  <si>
    <t>2023-10-10 14:15:57</t>
  </si>
  <si>
    <t xml:space="preserve">判断省分:湖北
:被动办理宽带
:不需要
:
高级模板内容：
问题描述:用户要求在线取消宽带
第二联系方式:15549305868
销户原因:不知情办理宽带并产生费用
用户要求:无法在线取消宽带提速包，有合约存在，用户无法自行前往
用户称是否能在线取消都给予电话通知，</t>
  </si>
  <si>
    <t>ZX202310081024050925</t>
  </si>
  <si>
    <t>071703627254</t>
  </si>
  <si>
    <t>高炎章</t>
  </si>
  <si>
    <t>2023-10-10 09:05:08</t>
  </si>
  <si>
    <t xml:space="preserve">判断省分:湖北
:被动办理宽带
:不需要
:
高级模板内容：
问题描述:客户表示本机没有安装宽带，要求拆分销户，请处理，谢谢
第二联系方式: 15271527686   
销户原因:没有安装
用户要求:客户要求处理，谢谢</t>
  </si>
  <si>
    <t>业务取消（西陵营服中心）：虚装宽带销户，挽留无效，客服部取消，现号码允许携出，满意。</t>
  </si>
  <si>
    <t>ZX202310101028120571</t>
  </si>
  <si>
    <t>071700309195</t>
  </si>
  <si>
    <t>何重师</t>
  </si>
  <si>
    <t>2023-10-10 14:04:29</t>
  </si>
  <si>
    <t xml:space="preserve">判断省分:湖北
:被动办理宽带
:不需要
:
高级模板内容：
问题描述:用户表示自己没有办理主卡和宽带，自己到营业厅办理，无法办理，请处理
第二联系方式:15629340268
销户原因:自己没有办理
用户要求:尽快</t>
  </si>
  <si>
    <t>业务取消（夷陵城区）：cpe宽带，挽留成功，暂不取消，客户满意</t>
  </si>
  <si>
    <t>ZX202310101042020718</t>
  </si>
  <si>
    <t>071700310661</t>
  </si>
  <si>
    <t>路道凤</t>
  </si>
  <si>
    <t>2023-10-10 14:16:49</t>
  </si>
  <si>
    <t xml:space="preserve">判断省分:湖北
:自己办理的宽带
:挽留失败
:不同意
:
高级模板内容：
问题描述:用户来电反映之前去营业厅注销宽带工作人员说三个月后自动注销，但是现在宽带还在
第二联系方式:19171398235
销户原因:不想使用了
用户要求:用户要求三分钟之内给他回复不然投诉</t>
  </si>
  <si>
    <t>业务取消（夷陵雾渡河）：用户要求取消CPE宽带，挽留无效，已注销成功，满意。</t>
  </si>
  <si>
    <t>ZX202310091538422331</t>
  </si>
  <si>
    <t>071700308096</t>
  </si>
  <si>
    <t>余贵福</t>
  </si>
  <si>
    <t>2023-10-10 10:42:48</t>
  </si>
  <si>
    <t xml:space="preserve">判断省分:湖北
:被动办理宽带
:不需要
:
高级模板内容：
问题描述:对宽带，监控，不认可，要求取消
第二联系方式:17671250238
销户原因:自己没有安装宽带，把监控取消
用户要求:尽快</t>
  </si>
  <si>
    <t>业务取消（夷陵雾渡河营服中心）实装宽带，挽留失败，客服部已拆分，次月注销，满意</t>
  </si>
  <si>
    <t>ZX202310101055120832</t>
  </si>
  <si>
    <t>2023-10-10 14:08:43</t>
  </si>
  <si>
    <t>071700227442命中精准预判服务场景:[65岁以上老人] 
15571728158
071700227442
来电要求取消宽带，之前去了营业厅都不给办理，现在不方便去营业厅办理了，要求10分钟内回电马上取消</t>
  </si>
  <si>
    <t>业务取消（宜都乡镇）：cpe宽带，挽留无效，已取消，客户满意</t>
  </si>
  <si>
    <t>ZX202310101053410812</t>
  </si>
  <si>
    <t>2023-10-10 14:11:31</t>
  </si>
  <si>
    <t xml:space="preserve">071700227442命中精准预判服务场景:[65岁以上老人] 
ZX202310091057372465：您要求取消宽带的问题，核实您为融合套餐，不能单独取消宽带，建议您去营业厅申请办理，您表示认可，无其他疑问，感谢您的支持。
     告知结果不认可，不愿前往营业厅，要公司10分钟取消宽带，处理并回复。</t>
  </si>
  <si>
    <t>ZX202310101126521189</t>
  </si>
  <si>
    <t>071700188303</t>
  </si>
  <si>
    <t>孟婷婷</t>
  </si>
  <si>
    <t>2023-10-10 15:59:13</t>
  </si>
  <si>
    <t xml:space="preserve">22年Q3Q4重点客户【2022年上工信部测评重保用户】判断省分:湖北
:自己办理的宽带
:挽留失败
:不同意
:
高级模板内容：
问题描述:表示自己怀孕七八个月了，去当地镇上的营业厅办理销户，表示销不了，要去其他地方的营业厅才可以 那个营业厅太远了，用户不方便过去 要求线上协助处理销户，需要退还的设备可以给小镇的营业厅
第二联系方式:13247284036   
销户原因:不需要使用了
用户要求:要求协助处理谢谢</t>
  </si>
  <si>
    <t>业务取消（枝江城区营服中心）：用户要求取消实装宽带，挽留无效，已核对身份信息按用户要求取消，副卡转资4G全国流量王8元套餐，次月生效，满意。</t>
  </si>
  <si>
    <t>TS202310091533230249</t>
  </si>
  <si>
    <t>15571763697</t>
  </si>
  <si>
    <t>2023-10-10 16:16:44</t>
  </si>
  <si>
    <t>主办单位：湖北
客户类别：普通客户
10010是否打通：否
是否二次致电10015：是
是否联系：否
升级倾向：
号码归属省：湖北
SVIP等级：
1. 问题类型:;
2. 投诉类型:其他问题;
3. 营业厅地址:;
4. 位置信息:;
5. 位置发生地:;
6. 投诉内容:我现在人在宁波，老家房子卖了，宽带不用了，副卡也没用过，人不方便回来，把宽带和副卡都销户，麻烦帮忙处理一下</t>
  </si>
  <si>
    <t>业务取消（当阳城区 营服中心）①客户投诉产生的原因：用户反映需注销宽带。 
②客户投诉问题核查情况及解决方案：收到贵部转办后，我司立即组织调查。用户反映虚装宽带销户，挽留无效，已为用户取消并注销副卡，现号码允许携出。我司2023-10-09 10:12:58联系客户解释。
③客户问题满意度：满意。 
④回单人：田群、联系方式：07176921001</t>
  </si>
  <si>
    <t>TS202310091245240799</t>
  </si>
  <si>
    <t>15171854146</t>
  </si>
  <si>
    <t>胡芳翠</t>
  </si>
  <si>
    <t>2023-10-10 13:32:33</t>
  </si>
  <si>
    <t>主办单位：湖北
客户类别：普通客户
10010是否打通：否
是否二次致电10015：是
是否联系：否
升级倾向：
号码归属省：湖北
SVIP等级：
1. 问题类型:;
2. 投诉类型:其他问题;
3. 营业厅地址:;
4. 位置信息:;
5. 位置发生地:;
6. 投诉内容:把15171854146从主号分开，改成8元月租保号</t>
  </si>
  <si>
    <t>业务取消（当阳乡镇）①客户投诉产生的原因：客户反映取消业务问题
②客户投诉问题核查情况及解决方案：收到贵部转办后，我司立即组织调查。经核实，当阳乡镇客户要求拆分主副卡后转资8元全国流量王套餐，已为用户转资，次月生效，满意。
③客户问题满意度：我司于2023-10-09 13:42:10联系客户满意。
④回单人:程李晶；联系电话：07176921001</t>
  </si>
  <si>
    <t>BL202310081110352490</t>
  </si>
  <si>
    <t>13986798676</t>
  </si>
  <si>
    <t>吴春彬</t>
  </si>
  <si>
    <t>2023-10-10 14:06:22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</si>
  <si>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 预存话费享折扣优惠 档位五（立即生效24个月） 已挽留，不愿到厅
产品类型:轻合约;产品名称:预存话费享折扣优惠 档位五（立即生效24个月）-湖北政企专属;产品描述:政企专属5折*24个月-湖北 立即生效
;产品ID:91025387;开始时间:2022-02-22 15:25:30;结束时间:2024-01-31 23:59:59;订购渠道:宜昌市分公司当阳市分公司;客户确认方式:无。</t>
  </si>
  <si>
    <t>业务取消（电子渠道）用户要求取消 预存话费享折扣优惠 档位五（立即生效24个月） 挽留失败，已取消，用户满意。</t>
  </si>
  <si>
    <t>BL202310081552452191</t>
  </si>
  <si>
    <t>16671766990</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</si>
  <si>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余额宝质押分期5G129元直降1700（社会渠道36期）（湖北）;产品描述:5G套餐129元档，承诺在网使用36个月，得2176元电子券，60.44元/月电子券*36个月（首月60.6元），电子券限用于自动还余额宝质押分期款。合约期内请保持办理时的月套餐消费约定，否则联通不发放电子券。用户由于自身原因未能按期履约的，从用户停止履约的次月起，联通不再发放电子券，用户剩余的余额宝质押分期款，由用户自行还款，若用户未及时还款而造成的余额宝质押款扣除或征信系统黑名单问题，由用户自行承担。用户申请办理提前解约，需支付解约赔偿金，支付后办理解约，立即生效。违约赔偿金：客户实际享受优惠月份数 x 客户每月享受的电子券金额。   ;产品ID:91029846;开始时间:2022-10-01 00:00:00;结束时间:2025-09-30 23:59:59;订购渠道:城区伍家区运通专营店（自建他营）;客户确认方式:签字协议。
用户来电要求取消合约：余额宝质押分期5G129元直降1700（社会渠道36期）（湖北） 已挽留，不愿到厅</t>
  </si>
  <si>
    <t>业务取消（伍家）：您反映余额宝质押分期5G129元直降1700（社会渠道36期）（湖北）业务问题，已告知您线上无法取消，建议您可前往附近自有营业厅申请，取消涉及违约金，您知晓满意</t>
  </si>
  <si>
    <t>TS202310091353052396</t>
  </si>
  <si>
    <t>15327627638</t>
  </si>
  <si>
    <t>易振胜</t>
  </si>
  <si>
    <t>2023-10-10 16:08:45</t>
  </si>
  <si>
    <t>主办单位：湖北
客户类别：星级客户
10010是否打通：否
是否二次致电10015：是
是否联系：否
升级倾向：
号码归属省：湖北
SVIP等级：
1. 问题类型:;
2. 投诉类型:其他问题;
3. 营业厅地址:;
4. 位置信息:;
5. 位置发生地:;
6. 投诉内容:帮忙把宽带销户，长期在外地工作，不需要宽带了</t>
  </si>
  <si>
    <t>业务取消（五峰城区 ）①客户投诉产生的原因：客户反映取消业务问题。								
②客户投诉问题核查情况及解决方案：收到贵部转办后，我司立即组织调查。经核实，（五峰城区）客户要求取消宽带，未转营服维系，挽留无效，客服部已操作取消，满意。
③客户问题满意度：满意。								
④回单人:宜昌客服王晓玉；联系电话：07176921001。</t>
  </si>
  <si>
    <t>TS202310091247230850</t>
  </si>
  <si>
    <t>13094161474</t>
  </si>
  <si>
    <t>向光裕</t>
  </si>
  <si>
    <t>2023-10-10 13:20:33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</si>
  <si>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:发现本机号码绑定了宽带，称没有办理过，要求尽快注销宽带。</t>
  </si>
  <si>
    <t>业务取消（五峰城区）①客户基本资料：业务号码：13094161474、客户姓名：向光裕、套餐情况：幸福家家乐39元套餐；客户反映取消业务的问题				
②首次联系客户时间：2023-10-09 13:00:45			
③投诉核查处理情况：收到贵部转办，我司立即组织核查，经核实，（五峰城区 ）客户要求取消宽带，未转营服维系，挽留无效，客服部已操作取消，满意。				
④答复客户时间及客户满意度评价：根据上述情况我司于2023-10-09 13:02:45联系客户解释，客户满意。回单人:宜昌客服王晓玉；联系电话：07176921001。				
⑤投诉核查关联材料：无</t>
  </si>
  <si>
    <t>TS202310091429230852</t>
  </si>
  <si>
    <t>15629345036</t>
  </si>
  <si>
    <t>郭士珍</t>
  </si>
  <si>
    <t>2023-10-10 16:04:36</t>
  </si>
  <si>
    <t>主办单位：湖北
客户类别：普通客户
10010是否打通：否
是否二次致电10015：是
是否联系：否
升级倾向：
号码归属省：湖北
SVIP等级：
1. 问题类型:;
2. 投诉类型:其他问题;
3. 营业厅地址:;
4. 位置信息:;
5. 位置发生地:;
6. 投诉内容:cpe一直信号弱，多次反应无人解决，现请贵公司帮忙注销宽带</t>
  </si>
  <si>
    <t>业务取消(五峰城区营服中心)
①客户投诉产生的原因：用户要求取消CPE宽带
②客户投诉问题核查情况及解决方案：收到贵部转办后，我司立即组织调查。经核实，用户要求取消CPE宽带，挽留无效，已核对身份信息协助取消，满意。
③客户问题满意度：满意 
④回单人：潘娥、联系方式：07176921001</t>
  </si>
  <si>
    <t>ZX202310091049452382</t>
  </si>
  <si>
    <t>071700300912</t>
  </si>
  <si>
    <t>望西发</t>
  </si>
  <si>
    <t>2023-10-10 09:08:29</t>
  </si>
  <si>
    <t xml:space="preserve">命中精准预判服务场景:[65岁以上老人] 用户表示宽带没有办理也没有设备，要求公司取消宽带相关的信息，在线解释无效，请尽快处理并回复</t>
  </si>
  <si>
    <t>业务取消：夷陵城区营服，实装宽带，挽留失败，客服部已取消，副卡销户。满意</t>
  </si>
  <si>
    <t>BL202310101021481269</t>
  </si>
  <si>
    <t>15572732253</t>
  </si>
  <si>
    <t>杨梦媛</t>
  </si>
  <si>
    <t>2023-10-10 11:03:48</t>
  </si>
  <si>
    <t xml:space="preserve">22年Q3Q4重点客户查询增值业务:
合约信息查询:
系统未查询到产品信息/非用户咨询的产品
查询优惠产品信息:
:有确认方式
:客户要求取消
维系挽留:不接受挽留
:下一步
判断省分:湖北
:其他合约
:办理不成功
:
用户表示本机绑定的宽带，没有实装，自己也不知情，要求在线注销宽带账号，联系本机！</t>
  </si>
  <si>
    <t>业务取消（夷陵龙泉）：虚拟宽带，挽留无效，已取消，客户满意</t>
  </si>
  <si>
    <t>TS202310091606101249</t>
  </si>
  <si>
    <t>071700739820</t>
  </si>
  <si>
    <t>尹军华</t>
  </si>
  <si>
    <t>2023-10-10 11:27:30</t>
  </si>
  <si>
    <t xml:space="preserve">
高级模板内容：
投诉问题描述:用户9月份，10月份两次去办理宽带销户，营业厅各种原因推诿
渠道名称:其他:营业厅
办理业务名称:宽带销户
页面提示:无
用户要求:要求线上申请宽带销户</t>
  </si>
  <si>
    <t>业务取消（兴山乡镇）：实装宽带，主副卡，挽留无效，已取消，客户满意。</t>
  </si>
  <si>
    <t>BL202310081638160517</t>
  </si>
  <si>
    <t>2023-10-10 09:17:00</t>
  </si>
  <si>
    <t>用户来电要求将当前来电的号码进行主卡与副卡、宽带办理拆分销户，保留主卡号码并将主卡号码变更为一个保号的套餐资费，已建议前往自营业厅办理，但用户表示离营业厅较远，不方便，请公司协助处理并回复。</t>
  </si>
  <si>
    <t>业务取消（宜都城区）：虚拟宽带、主副卡，已为用户取消并转资8元全国流量王套餐，次月生效，满意</t>
  </si>
  <si>
    <t>TS202310091543500573</t>
  </si>
  <si>
    <t>071700359168</t>
  </si>
  <si>
    <t>易丹</t>
  </si>
  <si>
    <t>2023-10-10 09:22:17</t>
  </si>
  <si>
    <t xml:space="preserve">【2022年上工信部测评重保用户】
高级模板内容：
投诉问题描述:自己现在在营业厅办理取消月固定费_IPTV包月费_IPTV包月-包月费1业务，带了机顶盒，但工作人员速度太慢了，对此不满
渠道名称:夷陵城区5G智慧生活馆
渠道地址:夷陵城区5G智慧生活馆
用户要求:要求10分钟内给回复并处理自己取消月固定费_IPTV包月费_IPTV包月-包月费1业务问题，不然投诉</t>
  </si>
  <si>
    <t>业务取消（夷陵城区）IPTV业务，营业厅已取消，满意</t>
  </si>
  <si>
    <t>TS202310081611431097</t>
  </si>
  <si>
    <t>13227258481</t>
  </si>
  <si>
    <t>丁应权</t>
  </si>
  <si>
    <t>2023-10-10 17:06:40</t>
  </si>
  <si>
    <t>主办单位：湖北
客户类别：普通客户
10010是否打通：否
是否二次致电10015：是
是否联系：否
升级倾向：
号码归属省：湖北
SVIP等级：
1. 问题类型:;
2. 投诉类型:其他问题;
3. 营业厅地址:;
4. 位置信息:;
5. 位置发生地:;
6. 投诉内容:宽带无人使用，莫名开通！取消宽带！</t>
  </si>
  <si>
    <t>业务取消（远安乡镇 营服中心）①客户投诉产生的原因：客户反映取消业务问题。								
②客户投诉问题核查情况及解决方案：收到贵部转办后，我司立即组织调查。经核实，（远安乡镇 营服中心）客户要求取消宽带，未转营服维系，挽留无效，客服部已操作取消，满意。
③客户问题满意度：满意。								
④回单人:宜昌客服王晓玉；联系电话：07176921001。</t>
  </si>
  <si>
    <t>TS202310091316431531</t>
  </si>
  <si>
    <t>2023-10-10 16:43:09</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</si>
  <si>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:用户来电取消主副卡关系和宽带业务，请尽快加急处理。</t>
  </si>
  <si>
    <t>业务取消（枝江城区 营服中心）①客户基本资料：业务号码：13177070505、客户姓名：
张陈燕、套餐情况：畅越冰激凌5G套餐129元；客户反映取消注销宽带解绑主副卡的问题； 
②首次联系客户时间：2023-10-09 18:32:48
③投诉核查处理情况：收到贵部转办，我司立即组织核查，经核实用户并不是办理销户，需注销宽带现已为用户办理注销成功，另已为用户办理主副卡拆分成功，现号码允许携出。
④答复客户时间及客户满意度评价：根据上述核实情况，我司于2023-08-09 18:32:48联系客户满意，回单人：田群、联系方式：07176921001
⑤投诉核查关联材料：无。</t>
  </si>
  <si>
    <t>TS202310091001071206</t>
  </si>
  <si>
    <t>13040959452</t>
  </si>
  <si>
    <t>2023-10-10 13:24:36</t>
  </si>
  <si>
    <t>主办单位：湖北
客户类别：普通客户
10010是否打通：否
是否二次致电10015：是
是否联系：否
升级倾向：
号码归属省：湖北
SVIP等级：
1. 问题类型:;
2. 投诉类型:其他问题;
3. 营业厅地址:;
4. 位置信息:;
5. 位置发生地:;
6. 投诉内容:取消宽带和副卡，没用</t>
  </si>
  <si>
    <t>业务取消：①客户投诉产生的原因：合约限制办理携转不成功。②客户投诉问题核查情况及解决方案：收到贵部转办后，我司立即组织调查。经核实，夷陵城区营服客户要求取消网龄及实装宽带，挽留失败，客服部已取消，副卡销户。我司于2023-10-09 13:29:38联系客户解释以上情况。③客户问题满意度：满意④回单人：胡春燕 6921001 回单成功</t>
  </si>
  <si>
    <t>TS202310091038432312</t>
  </si>
  <si>
    <t>13227282818</t>
  </si>
  <si>
    <t>2023-10-10 10:40:10</t>
  </si>
  <si>
    <t>主办单位：湖北
客户类别：星级客户
10010是否打通：否
是否二次致电10015：是
是否联系：否
升级倾向：
号码归属省：湖北
SVIP等级：
1. 问题类型:;
2. 投诉类型:退订争议;
3. 营业厅地址:;
4. 位置信息:;
5. 位置发生地:;
6. 投诉内容:宽带
设备已还给营业厅，但显示还有宽带</t>
  </si>
  <si>
    <t>业务取消①客户基本信息：业务号码：13227282818、客户姓名：彭俊德、套餐情况：畅爽冰激凌5G套餐159元（基础版）； 客户反映取消业务的问题。
②首次联系客户时间：2023-10-09 11:15:10 ； 
③投诉核查处理情况：收到贵部转办后，我司立即组织调查 。经核实，西陵客户要求办理宽带销户，我司联系客户核实资料无误，已协助办理，客户满意
④答复客户时间及客户满意度评价相关信息：我司于2023-10-09 11:15:10联系客户解释说明，客户认可满意。回单人：王宜艳
⑤投诉核查关联材料：无</t>
  </si>
  <si>
    <t>TS202310101258231176</t>
  </si>
  <si>
    <t>13197318616</t>
  </si>
  <si>
    <t>邓婕</t>
  </si>
  <si>
    <t>2023-10-10 14:37:33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</si>
  <si>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:用户来电反映宽带注销问题，表示去了两个营业厅都不给取消，用户对此不满，要求我方为其处理，请尽快核实处理</t>
  </si>
  <si>
    <t>业务取消-城区政企①客户基本资料：业务号码：13197318616、客户姓名：邓婕、套餐情况：畅爽冰激凌5G套餐199元（基础版）；客户反映取消业务的问题； 
②首次联系客户时间：2023-10-10 14:24:00
③投诉核查处理情况：收到贵部转办，我司立即组织核查，经核实，城区政企客户要求取消宽带及5折合约，实装宽带，挽留失败，客服部已取消，满意； 
④答复客户时间及客户满意度评价：根据上述核实情况，我司于2023-10-10 14:24:00联系客户满意，回单人：胡春燕、联系方式：07176921001
⑤投诉核查关联材料：无。"</t>
  </si>
  <si>
    <t>TS202310100254061604</t>
  </si>
  <si>
    <t>17671250238</t>
  </si>
  <si>
    <t>2023-10-10 10:46:39</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</si>
  <si>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投诉内容:没有安装宽带，有宽带业务，要求取消宽带，
没有安装宽带，有宽带业务，要求取消宽带，降低套餐，两个号码都搞主卡，</t>
  </si>
  <si>
    <t>业务取消-夷陵雾渡河营服中心①客户基本资料：业务号码：17671250238、客户姓名：余贵、套餐情况：畅越冰激凌5G套餐89元；客户反映取消业务的问题； 
②首次联系客户时间：2023-10-10 10:34:00
③投诉核查处理情况：收到贵部转办，我司立即组织核查，经核实，夷陵雾渡河客户要求取消宽带，实装宽带，挽留失败，客服部已取消，副卡转资8元流量王套餐，次月生效，满意； 
④答复客户时间及客户满意度评价：根据上述核实情况，我司于2023-10-10 10:34:00联系客户满意，回单人：胡春燕、联系方式：07176921001
⑤投诉核查关联材料：无。"</t>
  </si>
  <si>
    <t>ESJ202310101445410571</t>
  </si>
  <si>
    <t>10019商机单&gt;&gt;业务新装&gt;&gt;互联网业务</t>
  </si>
  <si>
    <t>18607132965</t>
  </si>
  <si>
    <t>杨运</t>
  </si>
  <si>
    <t>2023-10-10 16:55:14</t>
  </si>
  <si>
    <t>用户来电称自己是联东U谷，在宜昌西陵区有一个在建的工业园区需要做商网的施工（无具体位置），要求联系西陵区这边的大客户经理回复自己，要求今天下午就联系自己，因为明天就要回武汉了，请尽快回复18607132965，谢谢</t>
  </si>
  <si>
    <t>ZX202310091234110836</t>
  </si>
  <si>
    <t>15697270222</t>
  </si>
  <si>
    <t>陈家义</t>
  </si>
  <si>
    <t>2023-10-10 09:17:54</t>
  </si>
  <si>
    <t>用户称手机通话两小时自动挂机，引导联系手机厂商不认可请协助</t>
  </si>
  <si>
    <t>终端使用：我司未设置2小时断线，已解释，建议用户检测终端或查看对方手机是否限制，用户知晓，满意</t>
  </si>
  <si>
    <t>TS202310091517152294</t>
  </si>
  <si>
    <t>2023-10-10 14:32:29</t>
  </si>
  <si>
    <t xml:space="preserve">【2022年上工信部测评重保用户】[该用户有申诉倾向，请注意受理态度，查询近三天工单记录，积极解决用户问题。] 
高级模板内容：
投诉问题描述:用户来电反映在城区网速经常出现卡顿的情况，前台向用户解释清楚了。现在用户要求退还2元公交车费，或者补偿一点流量也可以。请协助处理 谢谢
前期工单流水号:TS202310081828512468
前期工单处理结果:终端使用 ：用户反映网络信号不稳定，多次联系用户未接，建议用户可到厅换机换卡测试，如有疑问可在工作时间（08:30-12:00；14:00-17:30）联系07176921001、13032700872宜昌客服。如用户咨询，请前台10010话务中心代为解释，谢谢
用户要求:用户来电要求补偿  烦请处理  已按照之前处理结果解释 和打点解释  </t>
  </si>
  <si>
    <t>终端使用 ：用户反映网络信号不稳定导致宜知行APP无法使用，其他APP均可正常使用，已告知用户可卸载重装测试，用户认可满意</t>
  </si>
  <si>
    <t>TS202310100234061592</t>
  </si>
  <si>
    <t>15671050193</t>
  </si>
  <si>
    <t>刘胤启</t>
  </si>
  <si>
    <t>2023-10-10 14:07:36</t>
  </si>
  <si>
    <t>主办单位：湖北
客户类别：首次投诉
10010是否打通：否
是否二次致电10015：是
是否联系：否
升级倾向：
号码归属省：湖北
SVIP等级：
1. 问题类型:;
2. 投诉类型:其他问题;
3. 营业厅地址:;
4. 位置信息:;
5. 位置发生地:;
6. 投诉内容:有信号有网络也有话费，就是打不了电话也接不了电话</t>
  </si>
  <si>
    <t>终端使用
①客户投诉产生的原因：用户反馈无法打接电话问题
②客户投诉问题核查情况及解决方案：收到贵部转办后，我司立即组织调查。经核实，用户反馈无法接打电话问题，联系交换查询功能正常，已重新VoLTE功能，现已恢复，满意。
③客户问题满意度：满意
④回单人：潘娥、联系方式：07176921001</t>
  </si>
  <si>
    <t>TS202310071104121953</t>
  </si>
  <si>
    <t>投诉工单（2021版）&gt;&gt;宽带&gt;&gt;【网络使用】固话&gt;&gt;固话无法通话</t>
  </si>
  <si>
    <t>07177226271</t>
  </si>
  <si>
    <t>2023-10-10 14:29:50</t>
  </si>
  <si>
    <t xml:space="preserve">【2022年上工信部测评重保用户】判断省分:湖北
:传入参数
是否本地本网用户:是
是否停机:正常
请到业务通知判断是否群障:否
::
高级模板内容：
投诉问题描述:用户来电称之前电话没有维修好，现在还是只能接，打电话的话要打很多次才能拨通
故障现象:无法主叫 
故障地址:湖北省宜昌市夷陵区东城城乡统筹发展试验区梅子垭村保利罗兰香谷监控中心
故障时间:2023-10-07
是否更换设备:否 
用户要求:用户要求上门维修，解决通话问题</t>
  </si>
  <si>
    <t>终端使用：客户反映固定无法拨打电话。经本地核实，客户通话功能正常，联系客户表示工作人员去的时候又是好的，已加工作人员微信、电话，后期有任何问题可直接联系装维人员，客户表示知晓。</t>
  </si>
  <si>
    <t>TS202310092042510070</t>
  </si>
  <si>
    <t>2023-10-10 13:31:30</t>
  </si>
  <si>
    <t>【2022年上工信部测评重保用户】15587942037命中精准预判服务场景:[该用户有申诉倾向，请注意受理态度，查询近三天工单记录，积极解决用户问题。] 
判断省分:湖北
:湖北省内手机不能接
获取入参:
判断是否开通骚扰拦截:获取历史工单:没有历史工单
:下一步
移网一键诊断结果:1.用户状态是否正常：开通.2.2345G终端支持情况：数据为空.3.查询是否设置了无条件呼叫转移：开通.4.查询是否开通呼入限制：未开通.5.查询是否开通呼叫限制：CBSS未开通,核心网开通.6.用户是否开通VoLTE：未开通.7.用户终端是否支持VoLTE：数据为空.8.近期缴费开机记录情况：无缴费开机.9.是否存在群障：不存在.10.VoLTE开关是否打开：.:诊断无异常/解释不认可
:否
:不认可
:下一步
node_94:
:不符合办理条件
:所有位置
:
详见：TS202310072035121860，用户再次来电反映电话不能接，诊断提示设置了呼转，用户称没有设置，也没有开通此功能，烦请后台加急协助处理恢复</t>
  </si>
  <si>
    <t>终端使用：客户反映固话无法接听电话。已为客户刷新volte功能，已能正常使用，满意。</t>
  </si>
  <si>
    <t>TS202310091653580170</t>
  </si>
  <si>
    <t>15587930781</t>
  </si>
  <si>
    <t>宁署亚</t>
  </si>
  <si>
    <t>2023-10-10 10:19:47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</si>
  <si>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:用户反映自己的号卡已经更换过了，现在还是出现无法接听电话的情况，在线解释不认可，用户要求核实处理，请协助处理。</t>
  </si>
  <si>
    <t>终端使用：用户反映无法接通问题，经核实客户号码手机功能正常，已刷新VoLTE，建议客户后期关注，用户认可。</t>
  </si>
  <si>
    <t>TS202310091732511405</t>
  </si>
  <si>
    <t>18571009793</t>
  </si>
  <si>
    <t>代凯文</t>
  </si>
  <si>
    <t>2023-10-10 09:30:18</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</si>
  <si>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未开通.7.用户终端是否支持VoLTE：支持.8.近期缴费开机记录情况：无缴费开机.9.是否存在群障：不存在.10.VoLTE开关是否打开：关闭.:诊断无异常/解释不认可
:下一步
node_317:
:不符合办理条件
:任何地方都无法拨打或接听
:
用户反映：本机在任何地方无法打接电话，系统核实未开VOLTE，CB办理提示开通【VPDN集团】群组的用户暂不支持开通VoLTE业务]，请核实处理。</t>
  </si>
  <si>
    <t>终端使用：用户反映无法正常接打电话。经核实，本地交换核实通话数据正常，建议换机换卡再试，如仍不行可前往营业补卡，用户表示知晓。</t>
  </si>
  <si>
    <t>TS202310111303220114</t>
  </si>
  <si>
    <t>15671027302</t>
  </si>
  <si>
    <t>徐克强</t>
  </si>
  <si>
    <t>2023-10-11 17:21:57</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</si>
  <si>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争议月份:2023年8月、2023年9月、2023年10月
是否承诺退费:否
承诺退费金额:60
是否取消业务（如取消失败，需加上系统报错的提示）:已取消
是否需要回复:是
用户要求:要求以现金方式退费和屏蔽10016营销电话和回电解决，请处理谢谢</t>
  </si>
  <si>
    <t>电话营销-开通争议：湖北杭州翔羽线上业务代理(宜昌)，AR彩铃酷趣会员5G加油包（湖北）AA。用户反映被动办理流量包问题，已为用户取消并申请减免8-10月费用60元，48小时内现金到账，可打印发票，满意</t>
  </si>
  <si>
    <t>TS202310101428440724</t>
  </si>
  <si>
    <t>17683706395</t>
  </si>
  <si>
    <t>吕鹏</t>
  </si>
  <si>
    <t>南方一中心&gt;&gt;北京通软&gt;&gt;通软热线6区&gt;&gt;通软6区1班</t>
  </si>
  <si>
    <t>2023-10-11 13:34:43</t>
  </si>
  <si>
    <t xml:space="preserve">
高级模板内容：
投诉问题描述:用户称不知情办理业务，要求进行核实，退费
业务名称:宽带包月费_宽带包月-_基本套餐费_4G本地套餐费
争议月份:2023年8月、2023年9月
争议金额:60
办理渠道:无
前台是否取消:未取消
用户要求:用户要求进行核实宽带费用，用户称自己没有办理过宽带业务，要求要求进行核实，及基本套餐费_4G本地套餐费称8月没有进行使用，要求进行核实，退费，否则进行投诉</t>
  </si>
  <si>
    <t>电话营销-开通争议：融诚，低消39元宽带200M主产品AA。用户反映电话营销被动办理低消宽带产生补收费，已为用户登记24小时内取消并协商一致减免22.12-23.9月部分补收费290元，24小时内现金到账44元，次月7日前退费到账251元，不可打印发票，8月套餐未使用问题，已联系用户解释不使用会产生正常月租扣费，用户认可，满意</t>
  </si>
  <si>
    <t>TS202310101556330703</t>
  </si>
  <si>
    <t>2023-10-11 16:25:13</t>
  </si>
  <si>
    <t xml:space="preserve">18674263518命中精准预判服务场景:[65岁以上老人] 
[65岁以上老人] 
高级模板内容：
投诉问题描述:用户反映两个问题：1.机主是用户父亲，从来没换过套餐，79的套餐怎么来的，怎么处理 2.副卡怎么来的，根本不认识副卡机主
争议月份:2023年10月
争议金额:0
用户要求:用户要求回电一次性解决，提及投诉我方，解释无效，请协助处理，谢谢</t>
  </si>
  <si>
    <t>电话营销-开通争议：宜昌融诚通信服务有限责任公司，副卡AA。用户反映被动办理副卡，经核实宜昌融诚通信服务有限责任公司于2022-10-09 16:17:31办理副卡18674263518，现已联系客户解释，因风险关停无法销户，现由渠道发起申请取消风险，建议客户耐心等待，前期已申请减免一年费用120元，24小时到账，此非费用不可打印发票；另核实上海航动科技有限公司（宜昌） 于2021-11-05 15:19:41 通过电话营销推荐办理转资，现已联系客户接受，客户知晓，挂机。</t>
  </si>
  <si>
    <t>TS202310111601502022</t>
  </si>
  <si>
    <t>18672903286</t>
  </si>
  <si>
    <t>刘长永</t>
  </si>
  <si>
    <t>2023-10-11 17:09:36</t>
  </si>
  <si>
    <t xml:space="preserve">
高级模板内容：
投诉问题描述:用户来电对套餐29元费用不认可。用户称自己一直是使用的19元套餐。用户称自己也没有办理过业务：5G流量语音特惠包19元5GB+100分钟（次月生效）（湖北）请后台工作人员尽快处理。谢谢
争议时间:2023-10-11
争议金额:29
用户要求:处理</t>
  </si>
  <si>
    <t>电话营销-开通争议：上海航动科技有限公司（宜昌）， 5G流量语音特惠包19元5GB+100分钟 AA。2023-02-20 10:37:18电话营销方式办理 5G流量语音特惠包19元5GB+100分钟 ，现已取消，减免3-10月费用152元。另2022-02-23 09:12:10年10010客服转资是勾选基础产品包（必选），此产品10元/月，现已取消，与用户沟通退3-10月费用80元，共计退费232元，系统办理预存享50元赠费，立即到账，补赠剩余182元，24小时退费到账，此费用无法抵扣往月欠费及打印发票，用户满意</t>
  </si>
  <si>
    <t>BL202310111528112150</t>
  </si>
  <si>
    <t>18671757287</t>
  </si>
  <si>
    <t>胡耀国</t>
  </si>
  <si>
    <t>2023-10-11 16:18:16</t>
  </si>
  <si>
    <t xml:space="preserve">用户反馈：:10016营销问题
属于：:要求禁呼屏蔽10016
判断省分:湖北
:办理失败
:用户要求屏蔽10016电话，自己不需要订购业务，自己要订购打电话订购</t>
  </si>
  <si>
    <t>BL202310111517021948</t>
  </si>
  <si>
    <t>13177079843</t>
  </si>
  <si>
    <t>周立平</t>
  </si>
  <si>
    <t>2023-10-11 16:59:28</t>
  </si>
  <si>
    <t>13177079843命中精准预判服务场景:[65岁以上老人] 
用户反馈：:10016营销问题
属于：:要求禁呼屏蔽10016
判断省分:湖北
:办理失败
:
屏蔽</t>
  </si>
  <si>
    <t>TS202310102042341925</t>
  </si>
  <si>
    <t>15571765066</t>
  </si>
  <si>
    <t>邹大燕</t>
  </si>
  <si>
    <t>2023-10-11 11:12:47</t>
  </si>
  <si>
    <t xml:space="preserve">
高级模板内容：
投诉问题描述:用户通过中国联通APP电子发票管理中无法更改发票抬头和添加个人抬头，请处理。
渠道名称:中国联通APP 
办理业务名称:添加个人抬头
页面提示:无
用户要求:用户通过中国联通APP电子发票管理中无法更改发票抬头和添加个人抬头，请处理。</t>
  </si>
  <si>
    <t>TS202310100921250359</t>
  </si>
  <si>
    <t>15571744023</t>
  </si>
  <si>
    <t>刘久寅</t>
  </si>
  <si>
    <t>2023-10-11 09:06:46</t>
  </si>
  <si>
    <t xml:space="preserve">
高级模板内容：
投诉问题描述:用户来电表示自己打印5-9月的月结发票，现在额度不足我处已增加额度后，用户表示现在也打印办理，显示异常票，我处显示无法返销，要求我方处理请尽快联系。
业务号码:15571744023
发票获取渠道:手厅
开具不成功系统提示:显示已打印
开具月份:2023年9月、2023年5月、2023年6月、2023年7月、2023年8月
前台解释内容:、
用户要求:请尽快联系处理。</t>
  </si>
  <si>
    <t>电子发票：用户要求打印5-9月发票，已发沃工单处理异常票，现已推送至客户指定邮箱，满意。</t>
  </si>
  <si>
    <t>TS202310101453281397</t>
  </si>
  <si>
    <t>投诉工单（2021版）&gt;&gt;融合&gt;&gt;【产品及计费使用】计交费及发票&gt;&gt;电子发票获取不便捷/不成功</t>
  </si>
  <si>
    <t>18571022453</t>
  </si>
  <si>
    <t>侯喜洪</t>
  </si>
  <si>
    <t>2023-10-11 14:16:39</t>
  </si>
  <si>
    <t xml:space="preserve">22年Q3Q4重点客户
高级模板内容：
投诉问题描述:用户来电反映，表示6-7-8-9月的发票自己还没有开，现在去开发票无法开出来，要求协助处理
业务号码:18571022453
发票获取渠道:联通APP
开具不成功系统提示:无
开具月份:2023年6月、2023年7月、2023年8月、2023年9月
前台解释内容:无
用户要求:前台返销无法操作，请后台协助处理，谢谢</t>
  </si>
  <si>
    <t>电子发票：用户要求打印6-9月发票，核实以上月份已开专票，故无法再次打印月结发票，联系用户解释，满意。</t>
  </si>
  <si>
    <t>TS202310111503250379</t>
  </si>
  <si>
    <t>13177079233</t>
  </si>
  <si>
    <t>赵文海</t>
  </si>
  <si>
    <t>2023-10-11 15:27:09</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</si>
  <si>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联通助理业务功能没什么用，收费这么贵还不能取消</t>
  </si>
  <si>
    <t>TS202310111600481995</t>
  </si>
  <si>
    <t>13872674684</t>
  </si>
  <si>
    <t>马超</t>
  </si>
  <si>
    <t>2023-10-11 17:33:47</t>
  </si>
  <si>
    <t xml:space="preserve">
高级模板内容：
投诉问题描述:用户反映自己不知情生成物流订单，要求核实取消</t>
  </si>
  <si>
    <t>TS202310111042581721</t>
  </si>
  <si>
    <t>北方一中心&gt;&gt;华北区域中心&gt;&gt;服务运营中心&gt;&gt;现场运营组&gt;&gt;北京通软&gt;&gt;普通班组（江苏）&gt;&gt;江苏普通（杨艳坤）</t>
  </si>
  <si>
    <t>2023-10-11 10:54:47</t>
  </si>
  <si>
    <t>用户进入短信黑名单，要求加急上报反馈给她解除，请核实处理，谢谢。</t>
  </si>
  <si>
    <t>TS202310102053472059</t>
  </si>
  <si>
    <t>13098412888</t>
  </si>
  <si>
    <t>刘傲炜</t>
  </si>
  <si>
    <t>2023-10-11 09:19:47</t>
  </si>
  <si>
    <t>22年Q3Q4重点客户22年Q3Q4重点客户
高级模板内容：
投诉问题描述:用户来电反映在境外汇款无法接收中国银行短信验证码，联系银行，银行告知他们那边没有问题是我部限制了
故障现象:无法接收
故障时间:2023-10-10
短信功能是否开通:开通
上网功能是否开通:开通
前台解释内容:前台查询用户短信功能没有异常
用户要求:用户要求核实处理</t>
  </si>
  <si>
    <t>终端使用：用户反映境外短信验证码接收不成功。经短信中心核实，报错提示MS未装备（终端问题），10-11 8:06已由95566成功接收记录，联系用户解释，满意。</t>
  </si>
  <si>
    <t>TS202310080853051865</t>
  </si>
  <si>
    <t>13005487657</t>
  </si>
  <si>
    <t>陈洋洋</t>
  </si>
  <si>
    <t>2023-10-11 16:44:24</t>
  </si>
  <si>
    <t>案件编号：鄂-20231000001559
受理日期：2023-10-07 16:04:21
处理日期：2023-10-07 16:17:29
认定员：商恩圆
申诉来源：微信
用户地址：湖北省武穴市梅川镇
这个卡已经两个月没有用过了，上个月去线下店里面销户，一直在拖拉，然后这个月接收到扣费信息打客服电话销户，说我已欠费，必须交完欠费，可是该卡，我从该卡从九月份开始就没有使用，那个时候还有余额，因为拖拉没有销户，导致这个月还在扣费</t>
  </si>
  <si>
    <t>1.是否申辩：否 2.集团打标：其他业务类申告 3.销户备注： 销户原因：用户不想使用要销户 是否挽留：是 挽留措施：赠送10月份的月租 销户时间：未操作 是否有余额退还：否 5.是否属于不知情订制：否。 一、客户基本信息 客户号码：13005487657、机主姓名：陈洋洋、入网时间：2023-08-17、入网地点：福田-香沙-后书房剑威通讯-代理点、当前使用套餐：联通王卡（新）套餐、套餐类型：集团套餐，联系人姓名：陈洋洋,申诉人是否机主本人：是 二、前期投诉情况 1.投诉时间、事项：客户未在10010投诉、 2.问题产生的原因：客户对无法销户不满 3.投诉核查情况及处理方案：经查，客户的号码有参加广东联通王卡专属充值100元送240元优惠-12期未结束，从2023-08-17到2024-07-31， 充值款一次性到账，赠款240元分12个月发放（首期充值当月即到账），每月到账20元。赠款当月有效，可抵扣除低消、SP、国际业务三项以外的其他费用，销户时要先取消，剩余未享受的赠款失效；我司已有提供异地销户流程，与客户沟通表示其9月份去的是湖北省宜昌市的营业厅申请销户不成功，但提供不了具体地址，无法进一步核实无法销户原因，现号码产生10月的欠费44.51元我司可申请减免，并建议客户线上提供资料代办销户。 4.客户是否认可：客户未在10010投诉 三、申诉处理情况 客户申诉是否属实：不属实，客户的号码可办理销户，未限制 1.申诉问题产生的原因：客户对无法销户不满 2.本次申诉核查及处理方案：我司可申请减免欠费，并建议客户线上提供资料代办销户。 3.客户是否认可：是，我司于10月8日联系客户解释，客户接受。 四、存在问题分析（全量每单必填） 客户的号码可办理销户，未限制，企业不存在问题。 五、下一步整改举措（全量每单必填） 客户的号码可办理销户，未限制，企业不需要整改。 备注： 销户回访2要素确认（根据实际沟通情况填选） 1.用户是通过什么途径知道工信部申诉：用户本身知道。 2.用户申诉前曾通过哪些渠道反映过该问题：营业厅（湖北宜昌的营业厅，但提供不了具体地址） 负责人：陈芷敏 联系电话：17665652520</t>
  </si>
  <si>
    <t>TS202309282235230052</t>
  </si>
  <si>
    <t>15572706657</t>
  </si>
  <si>
    <t>杨宏会</t>
  </si>
  <si>
    <t>2023-10-11 15:56:10</t>
  </si>
  <si>
    <t>案件编号：鄂-20230900006593
受理日期：2023-09-28 22:24:18
处理日期：2023-09-28 22:34:07
认定员：丁麟
申诉来源：微信
用户地址：广东省中山市翠虹路32号6-1705
升套餐说升就升了，为什么降套餐就是一堆理由，还让我去营业厅，来回推诿，结果也是白去，总之就一个结果：权限不够，降不了</t>
  </si>
  <si>
    <t>申辩工单：1.申诉前15日已向企业投诉，仍在处理中。2.客户已撤诉
1. 用户基本信息：客户号码：15572706657、机主姓名：杨宏会、入网时间：2015-10-18 08:59:17、入网地点：城区精英盛华西陵一路合作厅(自建他营)、当前使用套餐：4G全国流量王8元套餐、套餐类型：全国套餐
2.前期处理情况：客户反映套餐变更的问题。客户9月28日向10010反馈，核查处理中，同步越级申诉。 
3.申诉处理方案：（1）申诉是否属实：不属实；（2）本次申诉原因及处理方案：经核查，客户要求降低套餐为8元流量王套餐，查询2023-09-29 11:25:54省中心已在线为客户申请成功办理8元全国流量王套餐，联系客户解释告知，客户认可。
4.核查存在的问题分析：（1)存在问题：无（2）整改举措：无（3）是否属于不知情订制：否
5.申诉回复情况：2023-09-29 13:59:21联系客户，客户满意。</t>
  </si>
  <si>
    <t>TS202310061018271396</t>
  </si>
  <si>
    <t>15671017178</t>
  </si>
  <si>
    <t>魏莉</t>
  </si>
  <si>
    <t>2023-10-11 16:35:19</t>
  </si>
  <si>
    <t>案件编号：鄂-20231000000817
受理日期：2023-10-06 10:08:24
处理日期：2023-10-06 10:17:26
认定员：胡忠文
申诉来源：微信
用户地址：西陵区锦绣天下
已经连续反复5天跟他们反映，我需要把主卡跟副卡的套餐分离，到现在都没处理，客服电话一直各种推诿，跑了三个营业厅也没有给我处理，主卡13986740885，副卡15671017178</t>
  </si>
  <si>
    <t>申辩工单：1.申诉前15日已向企业投诉，仍在处理中。2.客户已撤诉
1. 用户基本信息：客户号码：15671017178、机主姓名：魏莉、入网时间：2013-05-01 19:08:16、入网地点：城区葛洲坝区四喜营帐代理点、当前使用套餐：4G全国流量王8元套餐、套餐类型：全国套餐
2.前期处理情况：客户反映取消业务的问题。客户本机2023-09-28 15:30:00拨打10010咨询过，因主副卡拆分需到厅办理，在线无权限办理，工作人员引导客户到厅，9月29日使用主卡13986740885向10010反馈，解释不认可已记录工单处理中，同步越级申诉，连续5天反映不属实。 
3.申诉处理方案：（1）申诉是否属实：不属实；（2）本次申诉原因及处理方案：联系客户未提供营业厅具体名称无法核实到厅详情，客户要求副卡15671017178办理拆分，查询2023-09-26 15:50:56客户号码已拆分转资，实际反映主卡13986740885需要办理携号转网，但仍有限制提示“主卡附加优惠”关系，优惠编码5994301，2019-07-29 11:17:47城区东山大道国贸自有营业厅办理，因渠道保管不善暂无法提供办理协议，挽留无效，2023-09-30 11:20:28已为其取消“主卡附加优惠”关系，客户于2023-09-30 12:02:08已转网销户，客户认可。
4.核查存在的问题分析：（1)存在问题：渠道保管不善暂无法提供办理协议（2）整改举措：后期规范业务办理二次确认（3）是否属于不知情订制：是，个案
5.申诉回复情况：2023-10-07 12:14:08联系客户，客户满意。</t>
  </si>
  <si>
    <t>TS202310030935250812</t>
  </si>
  <si>
    <t>2023-10-11 15:46:10</t>
  </si>
  <si>
    <t>案件编号：鄂-20231000000281
受理日期：2023-10-03 09:25:50
处理日期：2023-10-03 09:34:22
认定员：刘会景
申诉来源：微信
用户地址：湖北省宜昌市伍家岗区
联通公司以身份证需要二次补登理由，在没有任何短信电话的提示情况下，私自给我电话停机，在本人申述并补登后，任旧突然停机，两次操作，已经严重影响我的工作及生活，目前造成个人损失尚未有任何处理结果。</t>
  </si>
  <si>
    <t>申辩工单：1.申诉前15日已向企业投诉，仍在处理中。2.实名制
1. 用户基本信息：客户号码：15672501818、机主姓名：郑磊、入网时间：2017-07-12 11:45:21、入网地点：宜都陆城镇曹续卫合作厅、当前使用套餐：大云卡、套餐类型：全国套餐
2.前期处理情况：客户反映非实名停机的问题。客户9月22日向10010反馈，经核查，客户因新入网照片不合规于2023-09-22 11:02:13非实名半停机，系统于2023-09-11 14:00:00和2023-09-15 11:18:00已分别下发短信提醒，客户未及时通过APP或到厅实名制补登记，故非实名停机，联系客户解释沟通，2023-09-22 12:44:48已为客户临时开机，有效期5天，建议方便时及时完成实名补登记，由于客户仍未操作，2023-09-27 23:00:55再次非实名全停，9月27日再次向10010/9月28日向10015反馈，核查处理中，同步越级申诉。 
3.申诉处理方案：（1）申诉是否属实：不属实；（2）本次申诉原因及处理方案：结果同前期，客户于2023-09-28 15:39:08已自行前往宜都市讯大（BTO）项目服务点完成实人认证恢复使用，客户表示影响自己登机，要求赔偿，告知可为其减免主卡本月套餐费用98元，客户不认可，未达成一致。
4.核查存在的问题分析：（1)存在问题：无（2）整改举措：无（3）是否属于不知情订制：否
5.申诉回复情况：2023-10-10 12:54:41联系客户，客户不满意。</t>
  </si>
  <si>
    <t>TS202310061605452321</t>
  </si>
  <si>
    <t>13040970569</t>
  </si>
  <si>
    <t>吕志伟</t>
  </si>
  <si>
    <t>2023-10-11 15:46:40</t>
  </si>
  <si>
    <t>案件编号：鄂-20231000000895
受理日期：2023-10-06 14:50:17
处理日期：2023-10-06 14:51:30
认定员：李忱
申诉来源：微信
用户地址：13040970569
突然搜不到5G信号，更换手机卡后仍无法解决，告知我已经后台刷新，仍然不能搜到信号</t>
  </si>
  <si>
    <t>已传</t>
  </si>
  <si>
    <t>TS202310091521052405</t>
  </si>
  <si>
    <t>16671728191</t>
  </si>
  <si>
    <t>王霞</t>
  </si>
  <si>
    <t>2023-10-11 17:02:42</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</si>
  <si>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宽带装机地址：湖北省宜昌市枝江市安福寺镇紫荆岭社区紫荆岭社区车站北路175号1栋周边  备注:用户称宽带无法上网，光猫不亮灯，要求我方尽快安排师傅上门处理，麻烦后台加急</t>
  </si>
  <si>
    <t>①客户基本资料：业务号码：16671728191、客户姓名：王霞、套餐情况：幸福家家乐59元套餐；客户反映宽带故障问题					
②首次联系客户时间：2023-10-09 16:20:01					
③投诉核查处理情况：收到贵部转办，我司立即组织核查，经核实，客户反映宽带故障问题，联系客户表示工作人员已上门处理好，已能正常使用，满意度一般。
④答复客户时间及客户满意度评价：根据上述情况我司于2023-10-10 17:30:01	联系客户解释，满意度一般。回单人:宜昌客服王晓玉；联系电话：07176921001。					
⑤投诉核查关联材料：无</t>
  </si>
  <si>
    <t>GZ202310111715102431</t>
  </si>
  <si>
    <t>071701072015</t>
  </si>
  <si>
    <t>2023-10-11 18:33:33</t>
  </si>
  <si>
    <t>102002CBSS状态正常，AAA状态异常
装机地址：湖北省宜昌市伍家岗区宝塔河街道东星社区中南路28号中南丰景3栋3单元2楼201</t>
  </si>
  <si>
    <t>GZ202310111620432061</t>
  </si>
  <si>
    <t>071700802363</t>
  </si>
  <si>
    <t>2023-10-11 19:44:49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</si>
  <si>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用户反映宽带无法使用，光猫红灯，用户要求今天马上处理，加急，请处理并回复</t>
  </si>
  <si>
    <t>GZ202310111537361735</t>
  </si>
  <si>
    <t>071700995032</t>
  </si>
  <si>
    <t>陈皓</t>
  </si>
  <si>
    <t>2023-10-11 18:25:13</t>
  </si>
  <si>
    <t>宽带报障-网速慢
装机地址：湖北省宜昌市远安县鸣凤镇安泰社区鸣凤大道93号凤祥·凤鸣苑小区3栋2单元7楼702</t>
  </si>
  <si>
    <t>GZ202310111526321655</t>
  </si>
  <si>
    <t>071701013429</t>
  </si>
  <si>
    <t>杨慧</t>
  </si>
  <si>
    <t>2023-10-11 19:18:17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</si>
  <si>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光猫红灯，要求师傅维修并回复</t>
  </si>
  <si>
    <t>GZ202310111451141420</t>
  </si>
  <si>
    <t>071700078241</t>
  </si>
  <si>
    <t>黎惠民</t>
  </si>
  <si>
    <t>2023-10-11 16:02:47</t>
  </si>
  <si>
    <t>网络不稳定
装机地址：湖北省宜昌市伍家区东艳路99号宜化新天地1号楼1单元5楼502</t>
  </si>
  <si>
    <t>GZ202310111441021348</t>
  </si>
  <si>
    <t>13972031062</t>
  </si>
  <si>
    <t>2023-10-11 16:01:50</t>
  </si>
  <si>
    <t>按处理结果向用户解释:否
:
地址：宜昌市子归县北峰村6组   称联通宽带网线损坏危险 要求处理，解释不认可，要求反馈，核实联系</t>
  </si>
  <si>
    <t>GZ202310111405021105</t>
  </si>
  <si>
    <t>18727269780</t>
  </si>
  <si>
    <t>2023-10-11 16:01:53</t>
  </si>
  <si>
    <t>按处理结果向用户解释:否
:
用户称光缆改造 有联通的线杆要求移除  要求尽快安排人员处理 地址：湖北宜昌市紫归县茅坪镇王家湾居民小区 详细地址无法提供 联系；18727269780</t>
  </si>
  <si>
    <t>GZ202310111359091064</t>
  </si>
  <si>
    <t>071700712716</t>
  </si>
  <si>
    <t>2023-10-11 14:23:40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</si>
  <si>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用户表示宽带无法使用，需要公司尽快处理</t>
  </si>
  <si>
    <t>GZ202310111324110871</t>
  </si>
  <si>
    <t>071700129220</t>
  </si>
  <si>
    <t>卞梅琴</t>
  </si>
  <si>
    <t>2023-10-11 17:31:44</t>
  </si>
  <si>
    <t>WiFi经常连接不上 
装机地址：湖北省宜昌市枝江市马家店镇南岗路金湖柳苑2栋周边商铺A16</t>
  </si>
  <si>
    <t>GZ202310111322220854</t>
  </si>
  <si>
    <t>071700032686</t>
  </si>
  <si>
    <t>牛秀章</t>
  </si>
  <si>
    <t>2023-10-11 14:15:48</t>
  </si>
  <si>
    <t>宽带报障-MODEM故障
装机地址：湖北省宜昌市西陵区云集街道桃花岭社区桃花岭片区12号5栋2单元1楼101</t>
  </si>
  <si>
    <t>GZ202310111318170819</t>
  </si>
  <si>
    <t>071701003232</t>
  </si>
  <si>
    <t>张绪</t>
  </si>
  <si>
    <t>2023-10-11 17:45:14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</si>
  <si>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湖北省宜昌市西陵区上西坝路12号，宽带无法上网，光猫红灯，用户要求上门处理。</t>
  </si>
  <si>
    <t>GZ202310111213170305</t>
  </si>
  <si>
    <t>071700061863</t>
  </si>
  <si>
    <t>胡鑫鹏</t>
  </si>
  <si>
    <t>2023-10-11 18:01:19</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</si>
  <si>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:用户表示注册灯闪烁，要求师傅维修并回复（下午三点后上门）</t>
  </si>
  <si>
    <t>GZ202310111213140304</t>
  </si>
  <si>
    <t>071703360205</t>
  </si>
  <si>
    <t>任晓兰</t>
  </si>
  <si>
    <t>2023-10-11 15:40:08</t>
  </si>
  <si>
    <t>GZ202310111155570141</t>
  </si>
  <si>
    <t>071704293183</t>
  </si>
  <si>
    <t>2023-10-11 19:35:42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</si>
  <si>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</si>
  <si>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GZ202310111147480077</t>
  </si>
  <si>
    <t>071700036726</t>
  </si>
  <si>
    <t>2023-10-11 13:02:21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</si>
  <si>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用户要求上门更换路由器，已告知费用，请跟进</t>
  </si>
  <si>
    <t>GZ202310111138082488</t>
  </si>
  <si>
    <t>071700031040</t>
  </si>
  <si>
    <t>黎爱华</t>
  </si>
  <si>
    <t>2023-10-11 18:21:24</t>
  </si>
  <si>
    <t>#2022重保客户#101004光猫断电离线
装机地址：湖北省宜昌市伍家岗区伍家乡福久源社区桔城路6号香山福久源24栋1单元9楼901</t>
  </si>
  <si>
    <t>GZ202310111127212395</t>
  </si>
  <si>
    <t>15771168588</t>
  </si>
  <si>
    <t>2023-10-11 13:59:22</t>
  </si>
  <si>
    <t>湖北省宜昌市当阳市庙田填庙田村4组有施工，现在有联通的网线挡住了，不然线断了就不管我们的事，用户要求尽快安排工作人员过来处理 加急</t>
  </si>
  <si>
    <t>GZ202310111124262368</t>
  </si>
  <si>
    <t>2023-10-11 18:22:02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</si>
  <si>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用户来电表示网络卡顿 刷新无效。电视和网络使用均卡顿，坚持电视机顶盒都是联通设备，要求师傅上门处理。表示18695063098的师傅检修两次都表示网络没有问题，用户不认可，要求换一个师傅上门检查网络。</t>
  </si>
  <si>
    <t>GZ202310111117202312</t>
  </si>
  <si>
    <t>071701041995</t>
  </si>
  <si>
    <t>龚年爽</t>
  </si>
  <si>
    <t>2023-10-11 14:11:37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</si>
  <si>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:账号在线，用户表示网络不能使用，强烈要求上门检测</t>
  </si>
  <si>
    <t>GZ202310111112002257</t>
  </si>
  <si>
    <t>071700056266</t>
  </si>
  <si>
    <t>马海军</t>
  </si>
  <si>
    <t>2023-10-11 12:51:18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</si>
  <si>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:不能上网，pon灯闪烁，要求师傅尽快上门处理</t>
  </si>
  <si>
    <t>GZ202310111107012218</t>
  </si>
  <si>
    <t>071700055980</t>
  </si>
  <si>
    <t>龚远余</t>
  </si>
  <si>
    <t>2023-10-11 16:27:25</t>
  </si>
  <si>
    <t>#2022重保客户##2022重保客户#102002CBSS状态正常，AAA状态异常
装机地址：湖北省宜昌市伍家区伍临路13号东郡二期6栋1单元12层1204（湖北省宜昌市伍家区伍临路13号东郡二期6栋1单元12层1204）</t>
  </si>
  <si>
    <t>GZ202310111102072173</t>
  </si>
  <si>
    <t>071700846685</t>
  </si>
  <si>
    <t>李庆军</t>
  </si>
  <si>
    <t>2023-10-11 15:44:29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</si>
  <si>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</si>
  <si>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GZ202310111055412125</t>
  </si>
  <si>
    <t>071700076081</t>
  </si>
  <si>
    <t>邹维成</t>
  </si>
  <si>
    <t>2023-10-11 11:25:19</t>
  </si>
  <si>
    <t xml:space="preserve">#2022重保客户#22年Q3Q4重点客户[65岁以上老人]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问题（现象）描述:无法上网
故障时间:2023-10-11
服务状态是否正常:是
设备灯显示:红灯
错误代码:无
是否重启设备:已重启未恢复
装机地址:湖北省宜昌市西陵区云集街道桃花岭社区桃花岭片区5号2栋1单元4楼402
用户要求:要求工作人员尽快上门核实维修
</t>
  </si>
  <si>
    <t>GZ202310111048152046</t>
  </si>
  <si>
    <t>071700336502</t>
  </si>
  <si>
    <t>杜远建</t>
  </si>
  <si>
    <t>2023-10-11 19:54:50</t>
  </si>
  <si>
    <t>#2022重保客户##2022重保客户#302002局方OLT设备收光功率异常。
装机地址：湖北省宜昌市夷陵区小溪塔镇黄金三巷88号黄金二三巷片区1栋周边</t>
  </si>
  <si>
    <t>GZ202310111045252013</t>
  </si>
  <si>
    <t>071700084942</t>
  </si>
  <si>
    <t>甘宁</t>
  </si>
  <si>
    <t>2023-10-11 12:39:48</t>
  </si>
  <si>
    <t>无法打开网页，
装机地址：湖北省宜昌市伍家岗区万寿桥街道办建设社区建设新村社区建设新村62号1栋4单元1层102户</t>
  </si>
  <si>
    <t>GZ202310111035311913</t>
  </si>
  <si>
    <t>071700716519</t>
  </si>
  <si>
    <t>高飞</t>
  </si>
  <si>
    <t>2023-10-11 10:56:28</t>
  </si>
  <si>
    <t>102002CBSS状态正常，AAA状态异常
装机地址：湖北省宜昌市兴山县昭君镇香溪社区高阳坝区B区珍珠街24号1单元1层102</t>
  </si>
  <si>
    <t>GZ202310111020431779</t>
  </si>
  <si>
    <t>07176913921</t>
  </si>
  <si>
    <t>田建基</t>
  </si>
  <si>
    <t>2023-10-11 12:23:03</t>
  </si>
  <si>
    <t>#2022重保客户##2022重保客户#07176913921命中精准预判服务场景:[65岁以上老人] 
判断省分:湖北
:传入参数
是否本地本网用户:是
是否停机:正常
请到业务通知判断是否群障:否
::
固话不能用，是老人，没有手机可以联系，是营业厅来电报修的，请师傅直接上门去维修。</t>
  </si>
  <si>
    <t>GZ202310110958401588</t>
  </si>
  <si>
    <t>071700802594</t>
  </si>
  <si>
    <t>陈回香</t>
  </si>
  <si>
    <t>2023-10-11 10:48:11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</si>
  <si>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:注册闪烁  要求尽快联系处理</t>
  </si>
  <si>
    <t>GZ202310110957341578</t>
  </si>
  <si>
    <t>071700359644</t>
  </si>
  <si>
    <t>许冬林</t>
  </si>
  <si>
    <t>2023-10-11 13:51:01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</si>
  <si>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频繁掉线后完全没网，请师傅上门处理</t>
  </si>
  <si>
    <t>GZ202310110956451571</t>
  </si>
  <si>
    <t>071701067189</t>
  </si>
  <si>
    <t>刘友明</t>
  </si>
  <si>
    <t>2023-10-11 15:56:47</t>
  </si>
  <si>
    <t xml:space="preserve">071701067189命中精准预判服务场景:[65岁以上老人]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:账号离线，用户是老人不会操作，请联系处理</t>
  </si>
  <si>
    <t>GZ202310110956451572</t>
  </si>
  <si>
    <t>071700174932</t>
  </si>
  <si>
    <t>丁士菊</t>
  </si>
  <si>
    <t>2023-10-11 14:28:43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</si>
  <si>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注册闪烁</t>
  </si>
  <si>
    <t>GZ202310110953411544</t>
  </si>
  <si>
    <t>071700028718</t>
  </si>
  <si>
    <t>2023-10-11 13:38:56</t>
  </si>
  <si>
    <t xml:space="preserve">#2022重保客户##2022重保客户#22年Q3Q4重点客户22年Q3Q4重点客户判断省分:湖北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故障时间:2023-10-11
服务状态是否正常:是
设备灯显示:正常
错误代码:无
是否重启设备:已重启未恢复
用户要求:用户要求我方尽快派维修师傅上门处理，用户要求在今天上午之内派人员处理</t>
  </si>
  <si>
    <t>GZ202310110937461417</t>
  </si>
  <si>
    <t>071701018006</t>
  </si>
  <si>
    <t>闫琴</t>
  </si>
  <si>
    <t>2023-10-11 11:15:13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</si>
  <si>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:不能上网，注册灯闪烁，要求师傅尽快上门处理</t>
  </si>
  <si>
    <t>GZ202310110854231080</t>
  </si>
  <si>
    <t>13872638683</t>
  </si>
  <si>
    <t>2023-10-11 14:09:18</t>
  </si>
  <si>
    <t>按处理结果向用户解释:否
:
用户来电我们的电线杆在他们的施工范围内要求迁移，地址湖北宜昌秭归县九畹溪镇燕窝台村（请联系用户核实一下地址），请联系处理，谢谢</t>
  </si>
  <si>
    <t>GZ202310110853571075</t>
  </si>
  <si>
    <t>071701029109</t>
  </si>
  <si>
    <t>杨尊逸</t>
  </si>
  <si>
    <t>2023-10-11 12:11:09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</si>
  <si>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:用户来电要求在另外的房间开端口，告诉用户要收费，用户认可，请处理并回复！</t>
  </si>
  <si>
    <t>GZ202310110818460861</t>
  </si>
  <si>
    <t>071700038335</t>
  </si>
  <si>
    <t>马建勋</t>
  </si>
  <si>
    <t>2023-10-11 17:38:41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</si>
  <si>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:用户来电反映宽带不能上网，用户说线断了要求师傅上门维修，请处理并回复！</t>
  </si>
  <si>
    <t>GZ202310110803070791</t>
  </si>
  <si>
    <t>071700093215</t>
  </si>
  <si>
    <t>宋青青</t>
  </si>
  <si>
    <t>2023-10-11 17:38:10</t>
  </si>
  <si>
    <t>302004光猫与签约速率不匹配（端业不匹配）
装机地址：湖北省宜昌市西陵区学院街办致祥路6-1号致祥路片区1栋1单元1层101</t>
  </si>
  <si>
    <t>GZ202310110116350637</t>
  </si>
  <si>
    <t>071700244680</t>
  </si>
  <si>
    <t>余祥国</t>
  </si>
  <si>
    <t>2023-10-11 10:34:38</t>
  </si>
  <si>
    <t>#2022重保客户#无法打开网页，在别的地方用不了
装机地址：湖北省宜昌市宜都市宜都乡镇营服中心4G-CPE项目新号码池</t>
  </si>
  <si>
    <t>GZ202310102216280326</t>
  </si>
  <si>
    <t>071701008206</t>
  </si>
  <si>
    <t>周双武</t>
  </si>
  <si>
    <t>2023-10-11 12:11:12</t>
  </si>
  <si>
    <t>无法打开网页
装机地址：湖北省宜昌市伍家岗区万寿桥街道汉宜社区汉宜村四组101号周边</t>
  </si>
  <si>
    <t>GZ202310102211500305</t>
  </si>
  <si>
    <t>071700041329</t>
  </si>
  <si>
    <t>张卫平</t>
  </si>
  <si>
    <t>2023-10-11 14:15:27</t>
  </si>
  <si>
    <t>#2022重保客户#302001AAA/CBSS判断签约和配置不一样，配置速率低于签约带宽
装机地址：湖北省宜昌市西陵区云集街道红星路社区红星路市政府片区红星路2号3栋3单元1层101户</t>
  </si>
  <si>
    <t>GZ202310102136040108</t>
  </si>
  <si>
    <t>071700402526</t>
  </si>
  <si>
    <t>牟华燕</t>
  </si>
  <si>
    <t>2023-10-11 18:21:17</t>
  </si>
  <si>
    <t>102002CBSS状态正常，AAA状态异常
装机地址：湖北省宜昌市五峰土家族自治县渔洋关镇曹家坪社区曹家坪村染街128-2号</t>
  </si>
  <si>
    <t>GZ202310102134500100</t>
  </si>
  <si>
    <t>071700547906</t>
  </si>
  <si>
    <t>田红</t>
  </si>
  <si>
    <t>2023-10-11 10:46:32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</si>
  <si>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注册灯闪烁</t>
  </si>
  <si>
    <t>GZ202310102131130077</t>
  </si>
  <si>
    <t>071700709663</t>
  </si>
  <si>
    <t>潘锋</t>
  </si>
  <si>
    <t>2023-10-11 08:13:43</t>
  </si>
  <si>
    <t>客户使用手厅一键诊断功能进行宽带故障诊断，诊断结果：1、请您检查光猫光纤接口是否松动、光猫光纤是否弯折，重启光猫，如仍未解决，可点击一键报修，我们尽快为您处理。，故障描述：宽带无法上网
装机地址：湖北省宜昌市兴山县古夫镇香溪大道香溪郡小区10栋1单元11层1102</t>
  </si>
  <si>
    <t>GZ202310102108122413</t>
  </si>
  <si>
    <t>071703839078</t>
  </si>
  <si>
    <t>刘金花</t>
  </si>
  <si>
    <t>2023-10-11 18:23:29</t>
  </si>
  <si>
    <t>302001AAA/CBSS判断签约和配置不一样，配置速率低于签约带宽
装机地址：湖北省宜昌市夷陵区东城城乡统筹发展试验区绿洲社区晨光路梅岭欣城12栋1单元7层701号</t>
  </si>
  <si>
    <t>GZ202310102056022320</t>
  </si>
  <si>
    <t>071704058766</t>
  </si>
  <si>
    <t>鲁珍</t>
  </si>
  <si>
    <t>2023-10-11 17:39:02</t>
  </si>
  <si>
    <t>无法打开网页</t>
  </si>
  <si>
    <t>GZ202310102048072249</t>
  </si>
  <si>
    <t>15871602441</t>
  </si>
  <si>
    <t>2023-10-11 15:16:16</t>
  </si>
  <si>
    <t>判断省分:一屏清无资料用户
用户归属地:
:宽带
宽带:
获取基本信息:
:是
:无法上网
:
设置参数:
获取诊断信息:诊断信息空
诊断信息查询为空:
用户来电表示自己宽带无法上网，但不知道账号信息和身份证信息，只有地址：湖北省宜昌市夷陵区小溪塔街道望江社区望江路22公司17栋211号。多次询问用户是否属于联通的宽带，用户表示光猫上写了智慧沃家，确定是联通的，故提此单</t>
  </si>
  <si>
    <t>GZ202310102045192235</t>
  </si>
  <si>
    <t>071700051857</t>
  </si>
  <si>
    <t>2023-10-11 12:35:06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</si>
  <si>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您的路由器与签约速率不匹配，建议您更换路由器解决。详情可咨询10010。；4、请您检查光猫光纤接口是否松动、光猫光纤是否弯折，重启光猫，如仍未解决，可点击一键报修，我们尽快为您处理。，故障描述：宽带无法上网
装机地址：湖北省宜昌市伍家区城东大道依山郡7栋1单元6楼604</t>
  </si>
  <si>
    <t>GZ202310102029232101</t>
  </si>
  <si>
    <t>071701069890</t>
  </si>
  <si>
    <t>向贤玉</t>
  </si>
  <si>
    <t>2023-10-11 18:09:12</t>
  </si>
  <si>
    <t>GZ202310102023502063</t>
  </si>
  <si>
    <t>071700017418</t>
  </si>
  <si>
    <t>向鹏</t>
  </si>
  <si>
    <t>2023-10-11 10:44:28</t>
  </si>
  <si>
    <t>#2022重保客户#101004光猫断电离线
装机地址：湖北省宜昌市西陵区常刘路天玺小区一期28栋1单元15楼1502</t>
  </si>
  <si>
    <t>GZ202310101942431662</t>
  </si>
  <si>
    <t>071700516317</t>
  </si>
  <si>
    <t>刘东风</t>
  </si>
  <si>
    <t>2023-10-11 09:30:42</t>
  </si>
  <si>
    <t>无法打开网页
装机地址：湖北省宜昌市长阳县龙舟坪镇宗家湾路3号农业银行1栋2单元4楼402</t>
  </si>
  <si>
    <t>GZ202310101912131365</t>
  </si>
  <si>
    <t>071704011084</t>
  </si>
  <si>
    <t>赵强</t>
  </si>
  <si>
    <t>2023-10-11 09:51:11</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</si>
  <si>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装机地址：湖北省宜昌市高新区东锦苑社区东锦苑22栋1单元19楼1902</t>
  </si>
  <si>
    <t>GZ202310101845161098</t>
  </si>
  <si>
    <t>071703655356</t>
  </si>
  <si>
    <t>吴昊</t>
  </si>
  <si>
    <t>2023-10-11 10:32:50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</si>
  <si>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:用户表示光猫亮红灯，要求师傅尽快上门处理</t>
  </si>
  <si>
    <t>GZ202310101836521028</t>
  </si>
  <si>
    <t>071700051783</t>
  </si>
  <si>
    <t>伍松云</t>
  </si>
  <si>
    <t>2023-10-11 14:10:24</t>
  </si>
  <si>
    <t>101004光猫断电离线
装机地址：湖北省宜昌市东山开发区北辰港湾3栋1单元17层1702</t>
  </si>
  <si>
    <t>GZ202310101833340995</t>
  </si>
  <si>
    <t>071700004017</t>
  </si>
  <si>
    <t>吴伟</t>
  </si>
  <si>
    <t>2023-10-11 16:21:10</t>
  </si>
  <si>
    <t>302001AAA/CBSS判断签约和配置不一样，配置速率低于签约带宽
装机地址：湖北省宜昌市伍家区东山大道山水华庭小区8栋1单元26楼2602</t>
  </si>
  <si>
    <t>GZ202310101832410983</t>
  </si>
  <si>
    <t>071700045483</t>
  </si>
  <si>
    <t>易美玲</t>
  </si>
  <si>
    <t>2023-10-11 12:59:01</t>
  </si>
  <si>
    <t xml:space="preserve">判断省分:其他省分
用户状态，余额:正常
用户宽带是否能使用:宽带可以使用
判断省分:陕西/湖北
:开通了
是否重启过光猫和机顶盒:已重启过还是不行
询问电视屏幕上有什么提示:提示输入密码
判断省分:其他省分
密码10010使用机顶盒遥控器输入:操作未恢复/不认可
判断省分:其他省分
向用户解释后用户不认可:
高级模板内容：
问题（现象）描述:用户来电反映从（10.10）开始无法正常看电视（显示代码30013），宽带可正常上网，已建议重启机顶盒（已重启未恢复），用户要求尽快上门处理。装机地址（湖北省宜昌市市区沿江大道58号美岸长堤4-2-502）联系电话（15572700701）
故障时间:2023-10-10
宽带是否安装IPTV:是
宽带是否可正常上网:是
是否重启设备:已重启未恢复</t>
  </si>
  <si>
    <t>GZ202310101821310883</t>
  </si>
  <si>
    <t>071704249084</t>
  </si>
  <si>
    <t>陈昌贵</t>
  </si>
  <si>
    <t>2023-10-11 14:16:25</t>
  </si>
  <si>
    <t>宽带报障-网页打不开
装机地址：湖北省宜昌市宜都市陆城街道办事处清江社区城乡路福泽苑6栋2单元3层302</t>
  </si>
  <si>
    <t>GZ202310101810410759</t>
  </si>
  <si>
    <t>15671016740</t>
  </si>
  <si>
    <t>吴杨</t>
  </si>
  <si>
    <t>2023-10-11 16:08:58</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</si>
  <si>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问题发生时间：2023.10.10；问题发生地点：湖北省宜昌市当阳市关林路长坂新区1-1-505；问题现象：联通弱电要求拆除，；用户具体要求：我方人员上门联系处理;联系电话：'15671016740':</t>
  </si>
  <si>
    <t>电线电缆：已通知维护人员现场核查处理，经核实，是旁边的太子桥市场剪线迁改。用户说的长坂新区不受影响，已跟用户解释清楚，满意。</t>
  </si>
  <si>
    <t>GZ202310101753040591</t>
  </si>
  <si>
    <t>071701068841</t>
  </si>
  <si>
    <t>常青</t>
  </si>
  <si>
    <t>2023-10-11 08:26:13</t>
  </si>
  <si>
    <t>#2022重保客户##2022重保客户#无法打开网页
装机地址：湖北省宜昌市西陵区南苑街道学堂湾社区南苑小区10栋3单元1楼101</t>
  </si>
  <si>
    <t>GZ202310101729230378</t>
  </si>
  <si>
    <t>071700039659</t>
  </si>
  <si>
    <t>李静</t>
  </si>
  <si>
    <t>2023-10-11 08:42:45</t>
  </si>
  <si>
    <t>宽带报障-无法登陆
装机地址：湖北省宜昌市西陵区唐家湾路和塘悦舍小区1栋1单元13层1305</t>
  </si>
  <si>
    <t>GZ202310101635572476</t>
  </si>
  <si>
    <t>071703263992</t>
  </si>
  <si>
    <t>沈攀</t>
  </si>
  <si>
    <t>2023-10-11 11:29:30</t>
  </si>
  <si>
    <t>102002CBSS状态正常，AAA状态异常
装机地址：湖北省宜昌市西陵区体育场路31号湖北三峡职业技术学院校园网专用</t>
  </si>
  <si>
    <t>GZ202310101528311989</t>
  </si>
  <si>
    <t>071701032383</t>
  </si>
  <si>
    <t>廖莎</t>
  </si>
  <si>
    <t>2023-10-11 16:07:59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</si>
  <si>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:pon闪烁，要求师傅尽快上门处理并电话回复</t>
  </si>
  <si>
    <t>GZ202310101525411974</t>
  </si>
  <si>
    <t>071704322512</t>
  </si>
  <si>
    <t>朱帅恒</t>
  </si>
  <si>
    <t>2023-10-11 16:47:34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</si>
  <si>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问题（现象）描述:用户反馈自己的电视黑屏了，用户要求我方安排师傅进行上门维修，谢谢
故障时间:2023-10-10
宽带是否安装IPTV:是
宽带是否可正常上网:是
是否重启设备:已重启未恢复
装机地址:湖北省宜昌市枝江市马家店街道七口堰社区民主大道162号誉天下9栋2单元16楼1601</t>
  </si>
  <si>
    <t>GZ202310101514021892</t>
  </si>
  <si>
    <t>07177226988</t>
  </si>
  <si>
    <t>叶雷</t>
  </si>
  <si>
    <t>2023-10-11 17:43:35</t>
  </si>
  <si>
    <t xml:space="preserve">判断省分:湖北
:传入参数
是否本地本网用户:是
是否停机:正常
请到业务通知判断是否群障:否
::
高级模板内容：
问题（现象）描述:无法拨号，接听，没有提示
故障时间:2023-10-01
服务状态是否正常:是
用户要求:尽快处理
第二联系电话:13975161595</t>
  </si>
  <si>
    <t>GZ202310101445131702</t>
  </si>
  <si>
    <t>071700602422</t>
  </si>
  <si>
    <t>何燕</t>
  </si>
  <si>
    <t>2023-10-11 08:04:25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</si>
  <si>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用户反映pon灯闪烁，要求安排师傅联系上门处理。</t>
  </si>
  <si>
    <t>GZ202310101252040872</t>
  </si>
  <si>
    <t>071700616794</t>
  </si>
  <si>
    <t>郑钰坤</t>
  </si>
  <si>
    <t>2023-10-11 08:03:44</t>
  </si>
  <si>
    <t>网络不稳定
装机地址：湖北省宜昌市秭归县茅坪镇橘颂社区丹阳路丽晶城2栋1单元5楼501</t>
  </si>
  <si>
    <t>GZ202310101149460362</t>
  </si>
  <si>
    <t>071700631022</t>
  </si>
  <si>
    <t>崔甜甜</t>
  </si>
  <si>
    <t>2023-10-11 08:20:10</t>
  </si>
  <si>
    <t>301001光猫收发光功率异常
装机地址：湖北省宜昌市秭归县茅坪镇西楚社区建平路茅坪中学小区长宁大道218号4层</t>
  </si>
  <si>
    <t>GZ202310100852121282</t>
  </si>
  <si>
    <t>071703716056</t>
  </si>
  <si>
    <t>李诚</t>
  </si>
  <si>
    <t>2023-10-11 12:08:26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</si>
  <si>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</si>
  <si>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固网质量：湖北省宜昌市西陵区学院街道环城北路社区环城北路社区宜化大楼1单元11楼AA。用户反映路由器故障。经核实，网络正常，需用户自行更换路由器，已联系解释，表示知晓。</t>
  </si>
  <si>
    <t>GZ202310100829101145</t>
  </si>
  <si>
    <t>071700882524</t>
  </si>
  <si>
    <t>贺新华</t>
  </si>
  <si>
    <t>2023-10-11 09:28:52</t>
  </si>
  <si>
    <t>301001光猫收发光功率异常
装机地址：湖北省宜昌市当阳市玉阳办事处东群片区玉阳路1巷16号周边</t>
  </si>
  <si>
    <t>GZ202310100828181140</t>
  </si>
  <si>
    <t>071700211198</t>
  </si>
  <si>
    <t>张清</t>
  </si>
  <si>
    <t>2023-10-11 16:36:03</t>
  </si>
  <si>
    <t>#2022重保客户##2022重保客户#101004光猫断电离线
装机地址：湖北省宜昌市宜都市姚家店镇宜华一级路腰店子片区枫相树2组114号周边</t>
  </si>
  <si>
    <t>GZ202310091947431957</t>
  </si>
  <si>
    <t>071701008228</t>
  </si>
  <si>
    <t>韩健文</t>
  </si>
  <si>
    <t>2023-10-11 17:46:47</t>
  </si>
  <si>
    <t>102002CBSS状态正常，AAA状态异常
装机地址：湖北省宜昌市西陵区葛洲坝街道石子岭社区葛洲坝合作有线宽带专用</t>
  </si>
  <si>
    <t>GZ202310091859211434</t>
  </si>
  <si>
    <t>071701020055</t>
  </si>
  <si>
    <t>拉安俊</t>
  </si>
  <si>
    <t>2023-10-11 10:47:02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</si>
  <si>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问题（现象）描述:用户表示自己宿舍的宽带一直连不上要求反馈处理
故障时间:2023-10-09
服务状态是否正常:是
设备灯显示:红灯
错误代码:无
是否重启设备:已重启未恢复
用户要求:尽快处理</t>
  </si>
  <si>
    <t>GZ202310091258411122</t>
  </si>
  <si>
    <t>071704029113</t>
  </si>
  <si>
    <t>王方舟</t>
  </si>
  <si>
    <t>2023-10-11 10:48:21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</si>
  <si>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用户反馈网络不可用，设备重启无效，设备灯闪烁，请尽快处理</t>
  </si>
  <si>
    <t>GZ202310091056500005</t>
  </si>
  <si>
    <t>071700105184</t>
  </si>
  <si>
    <t>张亚名</t>
  </si>
  <si>
    <t>2023-10-11 10:07:20</t>
  </si>
  <si>
    <t>无法打开网页
装机地址：湖北省宜昌市枝江市百里洲镇新闸村新闸村五组13号周边</t>
  </si>
  <si>
    <t>GZ202310090757491106</t>
  </si>
  <si>
    <t>071703745603</t>
  </si>
  <si>
    <t>王家科</t>
  </si>
  <si>
    <t>2023-10-11 15:56:57</t>
  </si>
  <si>
    <t>101004光猫断电离线
装机地址：湖北省宜昌市长阳土家族自治县龙舟坪镇王家棚村王家棚村三组52号周边</t>
  </si>
  <si>
    <t>GZ202310082109210319</t>
  </si>
  <si>
    <t>071700048319</t>
  </si>
  <si>
    <t>李小青</t>
  </si>
  <si>
    <t>2023-10-11 15:40:41</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</si>
  <si>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问题（现象）描述:用户来电称IPTV电视无法观看
故障时间:2023-10-08
宽带是否安装IPTV:是
宽带是否可正常上网:是
是否重启设备:已重启未恢复</t>
  </si>
  <si>
    <t>GZ202310081209160788</t>
  </si>
  <si>
    <t>071700058136</t>
  </si>
  <si>
    <t>黄瑞</t>
  </si>
  <si>
    <t>2023-10-11 10:47:05</t>
  </si>
  <si>
    <t>102002CBSS状态正常，AAA状态异常
装机地址：湖北省宜昌市兴山县黄粮镇黄粮坪村6组公租房1单元后周边</t>
  </si>
  <si>
    <t>GZ202310072018372218</t>
  </si>
  <si>
    <t>071700096151</t>
  </si>
  <si>
    <t>刘裕昌</t>
  </si>
  <si>
    <t>2023-10-11 15:16:10</t>
  </si>
  <si>
    <t>宽带报障-宽带频繁掉线
装机地址：湖北省宜昌市西陵区宜昌联通CBSS项目专用CPE地址</t>
  </si>
  <si>
    <t>GZ202310071537022131</t>
  </si>
  <si>
    <t>071703542981</t>
  </si>
  <si>
    <t>2023-10-11 20:55:15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</si>
  <si>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问题（现象）描述:用户称宽带无法上网，光猫不亮灯，因选择其他无法生单故选红灯
故障时间:2023-10-07
服务状态是否正常:否
设备灯显示:红灯
错误代码:无
是否重启设备:已重启未恢复
用户要求:用户要求师傅上门维修</t>
  </si>
  <si>
    <t>GZ202310040755261588</t>
  </si>
  <si>
    <t>071700138903</t>
  </si>
  <si>
    <t>邓容容</t>
  </si>
  <si>
    <t>2023-10-11 14:11:56</t>
  </si>
  <si>
    <t>302004光猫与签约速率不匹配（端业不匹配）
装机地址：湖北省宜昌市枝江市白洋镇白洋社区白洋社区老街粮食局宿舍周边</t>
  </si>
  <si>
    <t>GZ202310031004501195</t>
  </si>
  <si>
    <t>071700830586</t>
  </si>
  <si>
    <t>郭向银</t>
  </si>
  <si>
    <t>2023-10-11 09:58:28</t>
  </si>
  <si>
    <t>宽带报障-宽带频繁掉线
装机地址：湖北省宜昌市当阳市玉阳街道办事处熊家山社区南正街14号当阳乡镇营服中心4G-CPE项目无资源地址</t>
  </si>
  <si>
    <t>GZ202309301852520626</t>
  </si>
  <si>
    <t>071700189917</t>
  </si>
  <si>
    <t>韩培财</t>
  </si>
  <si>
    <t>2023-10-11 20:54:50</t>
  </si>
  <si>
    <t xml:space="preserve">071700189917命中精准预判服务场景:[65岁以上老人]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iptv无法使用，要求安排师傅上门维修，尽快处理并回复</t>
  </si>
  <si>
    <t>GZ202309140932401897</t>
  </si>
  <si>
    <t>071703574266</t>
  </si>
  <si>
    <t>江伟</t>
  </si>
  <si>
    <t>2023-10-11 20:54:16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</si>
  <si>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</si>
  <si>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ZX202310111332010449</t>
  </si>
  <si>
    <t>13032708771</t>
  </si>
  <si>
    <t>李梅英</t>
  </si>
  <si>
    <t>2023-10-11 15:37:48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</si>
  <si>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 11:49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用户状态为:集团鹰眼监测诈骗停机（异常换机）：首次关停可携带本人有效证件、本机号卡到归属地自营厅核验签署承诺书复机一次
停机原因:集团鹰眼监测诈骗停机（异常换机）：首次关停可携带本人有效证件、本机号卡到归属地自营厅核验签署承诺书复机一次
前台是否按流程解释:是
用户要求:用户要求在线开通，请尽快协助处理，谢谢
第二联系电话:15586366876   </t>
  </si>
  <si>
    <t>ZX202310102121170475</t>
  </si>
  <si>
    <t>18671776682</t>
  </si>
  <si>
    <t>袁园</t>
  </si>
  <si>
    <t>2023-10-11 09:10:52</t>
  </si>
  <si>
    <t xml:space="preserve">:不认可
判断省分:湖北
node_134:
获取入参:
node_180:
判断局方停机状态:
:
node_223::其他
判断是否局方停机:
:无
:大于7/30天
:不认可
局方停机/复通历史记录：1、停机模型:2、停机原因:断卡宜昌上报风险打标第四期3、解释口径:4、停机时间:2022-12-31 19:02:165、复通指引:6、信安近60天复机次数:--&gt;系统判断的原因分类是否明确:
高级模板内容：
投诉问题描述:用户来电反应对停机不认可
用户状态为: 局方半停
停机原因:断卡宜昌上报风险打标第四期
前台是否按流程解释:是
用户要求:用户要求尽快解决
第二联系电话:17521505579</t>
  </si>
  <si>
    <t>ZX202310101502550451</t>
  </si>
  <si>
    <t>18727213570</t>
  </si>
  <si>
    <t>李亚雄</t>
  </si>
  <si>
    <t>2023-10-11 16:11:09</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</si>
  <si>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 14:27:205、复通指引:复机渠道：中国联通APP、线下营业厅、热线10010，原则上复机1次。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投诉问题描述:用户来电号码为局方半停，解释不认可要求开通，请核实处理
用户状态为:局方半停
停机原因:本地异常号卡语音半停（机主停机之日起30天内在中国联通APP进行自助复通，如逾期需前往营业厅办理，原则复机一次）
前台是否按流程解释:是
用户要求:马上开通
第二联系电话:无法提供</t>
  </si>
  <si>
    <t>号码关停：本地异常号卡语音半停AA，用户已通过手厅自助复通，已开机，满意</t>
  </si>
  <si>
    <t>ZX202310091731070877</t>
  </si>
  <si>
    <t>2023-10-11 12:57:02</t>
  </si>
  <si>
    <t xml:space="preserve">
高级模板内容：
投诉问题描述:用户来电称之前反映过这个问题，后台要求加13032700872微信，但是用户加了显示微信不存在
用户状态为:局方半停
停机原因:本地异常号卡语音半停
前台是否按流程解释:是
用户要求:要求后台帮忙复机正常电话联系处理
第二联系电话:18694092030</t>
  </si>
  <si>
    <t>号码关停：本地异常号卡语音半停AA。用户反映号码关停问题，请客户回传以下资料：身份证正、反面照，SIM卡及开机承诺函至13032700872微信号，审核通过后办理开机。如该号码再次被举报则永久关停，用户认可满意</t>
  </si>
  <si>
    <t>ZX202310101150591424</t>
  </si>
  <si>
    <t>2023-10-11 13:25:01</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</si>
  <si>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11:15:245、复通指引:复机渠道：线下营业厅。用户本人可持身份证原件，原SIM号卡，到号卡归属地联通自有实体营业厅完成实人认证，签署法律风险告知书后可办理复机，只能复机一次，若再次被关停，则不予复机。6、信安近60天复机次数:2--&gt;系统判断的原因分类是否明确:
高级模板内容：
投诉问题描述:用户对号码停机不认可，表示人在异地不方便去营业厅办理复机
用户状态为:局方停机
停机原因:集团鹰眼ZB0007-0006模型停机：首次关停可携带本人有效证件、本机号卡到归属地自营厅核验签署承诺书复机一次。
前台是否按流程解释:是
用户要求:复通
第二联系电话:15139755630</t>
  </si>
  <si>
    <t>号码关停：集团鹰眼ZB0007-0006模型停机AA。用户反映号码关停问题，已请客户回传以下资料：身份证正、反面照，SIM卡及开机承诺函至13032700872微信号，审核通过后办理开机。如该号码再次被举报则永久关停，客户知晓。</t>
  </si>
  <si>
    <t>ZX202310101056210841</t>
  </si>
  <si>
    <t>13197305360</t>
  </si>
  <si>
    <t>刘玉婷</t>
  </si>
  <si>
    <t>2023-10-11 10:57:07</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</si>
  <si>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09:44:515、复通指引:6、信安近60天复机次数:--&gt;系统判断的原因分类是否明确:
高级模板内容：
投诉问题描述:用户局方停机，人在外地不愿到厅办理，要求线上复通，请尽快处理
用户状态为:局方停机
停机原因:集团鹰眼监测诈骗停机（异常换机）
前台是否按流程解释:是
用户要求:请尽快处理
第二联系电话:17686277759</t>
  </si>
  <si>
    <t>号码关停：集团鹰眼监测诈骗停机（异常换机）AA。用户反映号码关停问题，请客户回传以下资料：身份证正、反面照，SIM卡及开机承诺函至13032700872微信号，审核通过后办理开机。满意</t>
  </si>
  <si>
    <t>ZX202310111531491449</t>
  </si>
  <si>
    <t>13277235983</t>
  </si>
  <si>
    <t>徐婧桐</t>
  </si>
  <si>
    <t>2023-10-11 17:44:42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</si>
  <si>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-08 07:14:165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 局方停机
停机原因:集团鹰眼监测诈骗停机（异常换机）：首次关停可携带本人有效证件、本机号卡到归属地自营厅核验签署承诺书复机一次
前台是否按流程解释:是
用户要求:用户要求在线办理
第二联系电话:18695077022</t>
  </si>
  <si>
    <t>号码关停：集团鹰眼监测诈骗停机（异常换机）AA。用户反映停机问题，经核实客户资料无误，我司申请复机后销户，另申请将剩余话费赠送100至客户提供号码18695077022上，24小时到账，此费用不可打印发票，客户满意。</t>
  </si>
  <si>
    <t>ZX202310102102530422</t>
  </si>
  <si>
    <t>13032718172</t>
  </si>
  <si>
    <t>谭采薇</t>
  </si>
  <si>
    <t>2023-10-11 17:41:29</t>
  </si>
  <si>
    <t xml:space="preserve">:不认可
判断省分:湖北
node_134:
获取入参:
node_180:
判断局方停机状态:
:
node_223::其他
判断是否局方停机:
:有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20:59:025、复通指引:复机渠道：中国联通APP、线下营业厅，不限制复通次数。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投诉问题描述:用户来电对局方半停，前台按处理解释，用户不认可，
用户状态为:局方半停
停机原因:静默号卡关停模型（风险打标）：信安风险打标语音半停，24小时内手厅进行二次实人认证或到号码归属自有营业厅核验。
前台是否按流程解释:是
用户要求:要求我方在线办理复机，并要求退费停机期间的所有费用，称自己没有用，解释不认可，麻烦处理，谢谢
第二联系电话:13032718172</t>
  </si>
  <si>
    <t>号码关停：静默号卡关停模型（风险打标）AA。用户反映号码关停问题，经核实， 2023-06-10 20:59:02局方停机，需用户持身份证原件通过【中国联通APP】操作二次实人认证、或自营厅操作风险用户二次实人认证，现号码已审核开机，用户表示知晓。</t>
  </si>
  <si>
    <t>ZX202310111417150775</t>
  </si>
  <si>
    <t>18527819970</t>
  </si>
  <si>
    <t>廖斌</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</si>
  <si>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投诉问题描述:用户号码显示局方停机，但本人无法到归属地营业厅办理复通，要求处理。查询到关停原因为：涉案号码同证件号码（移网\固话）停机，第二联系电话：15697692335
用户状态为: 局方停机
停机原因:涉案号码同证件号码（移网\固话）停机
前台是否按流程解释:是
用户要求:复机
第二联系电话:15697692335</t>
  </si>
  <si>
    <t>号码关停：涉案号码同证件号码（移网\固话） AA。用户反映局方停机问题，经核实，根据相关要求进行关停处理，需本人持效身份证件、SIM卡到营业厅实名签署法律风险告知书，公安部门确认后可复机，用户表示知晓。</t>
  </si>
  <si>
    <t>ZX202310111253040262</t>
  </si>
  <si>
    <t>13247285730</t>
  </si>
  <si>
    <t>陆伟</t>
  </si>
  <si>
    <t>2023-10-11 16:23:38</t>
  </si>
  <si>
    <t xml:space="preserve">:不认可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48:305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投诉问题描述:用户来电反映自己手机号码被停机，经核实为 局方停机，已在线解释，用户不认可，称自己在外地，要求核实处理，谢谢
用户状态为:局方停机
停机原因:鹰眼诈骗模型编码ZB0051-0002：首次关停可携带本人有效证件到号码归属地自营厅核验签署法律风险告知书复机一次。
前台是否按流程解释:是
用户要求:开机
第二联系电话:15005233105</t>
  </si>
  <si>
    <t>号码关停：鹰眼诈骗模型编码ZB0051-0002AA。经核实，用户号码因鹰眼诈骗模型编码ZB0051-0002：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</si>
  <si>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ZX202310091850581382</t>
  </si>
  <si>
    <t>18527812203</t>
  </si>
  <si>
    <t>肖盛才</t>
  </si>
  <si>
    <t>2023-10-11 12:33:11</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</si>
  <si>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17:43:285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投诉问题描述:用户对停机不认可，不在归属地，要求线上复机，请协助处理谢谢！
用户状态为:局方停机
停机原因:鹰眼诈骗模型编码ZB0054-0001：首次关停可携带本人有效证件到号码归属地自营厅核验签署法律风险告知书复机一次。
前台是否按流程解释:是
用户要求:要求线上复机
第二联系电话:13547992401</t>
  </si>
  <si>
    <t>号码关停：鹰眼诈骗模型编码ZB0054-0001AA。用户反映停机问题，经核实已告知回传资料后审核复机，用户满意。</t>
  </si>
  <si>
    <t>BL202310111425140987</t>
  </si>
  <si>
    <t>18671771218</t>
  </si>
  <si>
    <t>舒圣年</t>
  </si>
  <si>
    <t>2023-10-11 17:12:28</t>
  </si>
  <si>
    <t xml:space="preserve">
高级模板内容：
业务名称： :腾讯游戏畅玩包（前向）
办理渠道:无
赔付月份：:2023年10月、2023年9月
返还倍率：:单倍
赔付金额:24
是否已经取消业务:是
是否承诺退费 ：:是
用户是否需要回复:否
用户要求:退费</t>
  </si>
  <si>
    <t>BL202310090845122237</t>
  </si>
  <si>
    <t>13032736651</t>
  </si>
  <si>
    <t>毛平</t>
  </si>
  <si>
    <t>2023-10-11 09:35:16</t>
  </si>
  <si>
    <t>"&gt;业务号码&gt;13032736651； &gt;号码归属地&gt;宜昌；&gt;产品名称&gt; AI留声机共享包钻石版25元-沃阅读，哔哩哔哩15G流量加会员月包 ；&gt;产品代码&gt;66002655，80006723； &gt;产品编码&gt; 6600265500，8000672300；&gt;订购时间&gt;2023-09-08 16:28:12，2023-09-08 16:31:02 ；&gt;核查情况&gt;平台故障；&gt;不规范定制分类&gt;平台故障，无法判责；&gt;退费金额&gt;50元，50元；&gt;退费时间&gt;2023-10-09；&gt;投诉内容&gt;
高级模板内容：
赔付类型：:增值业务争议 
CBSS账单扣费名称：:增值业务-哔哩哔哩15G流量加会员月包，增值业务-AI留声机共享包钻石版25元-沃阅读
办理渠道:无
赔付月份：:2023年10月、2023年9月
返还倍率:单倍
赔付金额：:100
是否已经取消业务:是
是否承诺退费 ：:是
用户是否需要回复：:否
用户要求：:退费到主卡15549355018</t>
  </si>
  <si>
    <t>BL202310101520300996</t>
  </si>
  <si>
    <t>071700026386</t>
  </si>
  <si>
    <t>谭荷珍</t>
  </si>
  <si>
    <t>2023-10-11 11:12:29</t>
  </si>
  <si>
    <t>&gt;业务号码&gt;071700026386；&gt;号码归属地&gt;宜昌；&gt;产品名称&gt; 那豆少儿；&gt;产品代码&gt;24000390；&gt;产品编码&gt;2400039012；&gt;订购时间&gt;2023-10-06 15:31:33； &gt;核查情况&gt;平台故障；&gt;不规范定制分类&gt;平台故障，无法判责；&gt;退费金额&gt;25元；&gt;退费时间&gt;2023-10-11；&gt;投诉内容&gt;
高级模板内容：
赔付类型：:增值业务争议 
CBSS账单扣费名称：:那豆少儿
办理渠道:宽带支付（验证码）
赔付月份：:2023年10月
返还倍率:单倍
赔付金额：:25
是否已经取消业务:是
是否承诺退费 ：:是
用户是否需要回复：:否
用户要求：:用户要求退还产生的费用。请尽快处理谢谢！</t>
  </si>
  <si>
    <t>BL202310111523572073</t>
  </si>
  <si>
    <t>071700138304</t>
  </si>
  <si>
    <t>陈家梅</t>
  </si>
  <si>
    <t>2023-10-11 17:19:45</t>
  </si>
  <si>
    <t>&gt;业务号码&gt;071700138304；&gt;号码归属地&gt;宜昌；&gt;产品名称&gt;开心乐园；&gt;产品代码&gt;24000063；&gt;产品编码&gt;2400006309；&gt;订购时间&gt;2023-07-21 18:18:43；&gt;核查情况&gt;平台故障；&gt;不规范定制分类&gt;平台故障，无法判责；&gt;退费金额&gt;25元；&gt;退费时间&gt;2023/10/11；&gt;投诉内容&gt;判断省分:湖北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CBSS账单扣费名称：:增值业务费_TV增值-应用-教育_TV增值-应用-教育
办理渠道:无
赔付月份：:2023年10月
返还倍率:单倍
赔付金额：:25
是否已经取消业务:是
是否承诺退费 ：:是
用户是否需要回复：:否
用户要求：:退费</t>
  </si>
  <si>
    <t>BL202310111222282006</t>
  </si>
  <si>
    <t>071700146297</t>
  </si>
  <si>
    <t>娄睿炯</t>
  </si>
  <si>
    <t>2023-10-11 15:50:57</t>
  </si>
  <si>
    <t>&gt;业务号码&gt;071700146297；&gt;号码归属地&gt;宜昌；&gt;产品名称&gt;食乐汇；&gt;产品代码&gt;无；&gt;产品编码&gt;2400019005；&gt;订购时间&gt;2023-08-29 21:01:58；&gt;核查情况&gt;平台故障；&gt;不规范定制分类&gt;平台故障，无法判责；&gt;退费金额&gt;75元；&gt;退费时间&gt;2023-10-11；&gt;投诉内容&gt;判断省分:湖北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CBSS账单扣费名称：:TV增值-应用-健康
SP产品ID/元素ID：:无
办理渠道:无
赔付月份：:2023年10月、2023年9月、2023年8月
返还倍率:单倍
赔付金额：:75
是否已经取消业务:是
是否承诺退费 ：:是
用户是否需要回复：:否
用户要求：:要求取消并退费</t>
  </si>
  <si>
    <t>BL202310091727251328</t>
  </si>
  <si>
    <t>071700904503</t>
  </si>
  <si>
    <t>2023-10-11 10:25:56</t>
  </si>
  <si>
    <t>&gt;业务号码&gt;071700904503；&gt;号码归属地&gt;宜昌；&gt;产品名称&gt;哆啦看书；&gt;产品代码&gt;24000363；&gt;产品编码&gt;2400036301；&gt;订购时间&gt;2023-08-02 20:21:32；&gt;核查情况&gt;平台故障；&gt;不规范定制分类&gt;平台故障，无法判责；&gt;退费金额&gt;87元；&gt;退费时间&gt;2023-10-10；&gt;投诉内容&gt;判断省分:其他省分
:增值业务争议
判断省分:湖北
:固网
:是
:不认可
:小于等于500元，且仅限单倍、月份不超过12个月
:
高级模板内容：
赔付类型：:增值业务争议 
CBSS账单扣费名称：:	 增值业务费_TV增值29元  
SP产品ID/元素ID：:无
办理渠道:无
赔付月份：:2023年8月、2023年9月、2023年10月
返还倍率:单倍
赔付金额：:87
是否已经取消业务:是
是否承诺退费 ：:是
用户是否需要回复：:否
用户要求：:退费</t>
  </si>
  <si>
    <t>TS202310111203171358</t>
  </si>
  <si>
    <t>15671003556</t>
  </si>
  <si>
    <t>杜世河</t>
  </si>
  <si>
    <t>2023-10-11 14:43:26</t>
  </si>
  <si>
    <t>[65岁以上老人] 判断省分:其他省分
:流量计费争议
判断省分::流量包定制争议
:不认可
:未享受
:小于等于500元，且仅限单倍、月份不超过12个月
:
高级模板内容：
投诉问题描述:流量包费用争议
业务名称:星燃铂金包（立即生效）
争议月份:2023年10月
争议金额:28.5
是否承诺退费:是
用户要求:已承诺退费，无需回复。</t>
  </si>
  <si>
    <t>BL202310111046540494</t>
  </si>
  <si>
    <t>071701060230</t>
  </si>
  <si>
    <t>陈君</t>
  </si>
  <si>
    <t>2023-10-11 15:04:34</t>
  </si>
  <si>
    <t>&gt;业务号码&gt;071701060230；&gt;号码归属地&gt;宜昌；&gt;产品名称&gt;无；&gt;产品代码&gt;2400078000；&gt;产品编码&gt;；&gt;订购时间&gt;2023-10-10 08:31:54；&gt;核查情况&gt;平台故障；&gt;不规范定制分类&gt;平台故障，无法判责；&gt;赠费金额&gt;25元；&gt;赠费时间&gt;2023.10.11；&gt;投诉内容&gt;
高级模板内容：
赔付类型：:增值业务争议 
CBSS账单扣费名称：:TV增值-应用-教育
办理渠道:	线上
赔付月份：:2023年10月
返还倍率:单倍
赔付金额：:25
是否已经取消业务:是
是否承诺退费 ：:是
用户是否需要回复：:否
用户要求：:已承诺退费</t>
  </si>
  <si>
    <t>BL202310111150191545</t>
  </si>
  <si>
    <t>13094174638</t>
  </si>
  <si>
    <t>2023-10-11 16:49:50</t>
  </si>
  <si>
    <t>&gt;业务号码&gt;13094174638；&gt;号码归属地&gt;宜昌；&gt;产品名称&gt;视频彩铃商务版标准20元包；&gt;产品代码&gt;49004905；&gt;产品编码&gt;4900490501；&gt;订购时间&gt;2023-09-05 08:25:47；&gt;核查情况&gt;平台故障；&gt;不规范定制分类&gt;平台故障，无法判责；&gt;退费金额&gt;20元；&gt;退费时间&gt;2023-10-11；&gt;投诉内容&gt;
高级模板内容：
赔付类型：:增值业务争议 
CBSS账单扣费名称：:视频彩铃商务版标准20元包
办理渠道:无
赔付月份：:2023年9月、2023年10月
返还倍率:单倍
赔付金额：:40
是否已经取消业务:是
是否承诺退费 ：:是
用户是否需要回复：:是
用户要求：:退费</t>
  </si>
  <si>
    <t>BL202310111526532131</t>
  </si>
  <si>
    <t>13114451858</t>
  </si>
  <si>
    <t>董昊</t>
  </si>
  <si>
    <t>2023-10-11 17:08:45</t>
  </si>
  <si>
    <t>&gt;业务号码&gt;13114451858；&gt;号码归属地&gt;宜昌；&gt;产品名称&gt;哔哩哔哩15G流量加会员月包；&gt;产品代码&gt;80006723；&gt;产品编码&gt;8000672300；&gt;订购时间&gt;2023-09-07 16:25:12；&gt;核查情况&gt;平台故障；&gt;不规范定制分类&gt;平台故障，无法判责；&gt;退费金额&gt;50元；&gt;退费时间&gt;2023-10-11；&gt;投诉内容&gt;判断省分:其他省分
:增值业务争议
判断省分:湖北
:移网
:在补救范围内
:不认可
:小于等于500元，且仅限单倍、月份不超过12个月
:
高级模板内容：
赔付类型：:增值业务争议 
CBSS账单扣费名称：:哔哩哔哩15G流量加会员月包
SP产品ID/元素ID：:/
办理渠道:/
赔付月份：:2023年9月、2023年10月
返还倍率:单倍
赔付金额：:50
是否已经取消业务:否
是否承诺退费 ：:是
用户是否需要回复：:否
用户要求：:要求退费</t>
  </si>
  <si>
    <t>BL202310111431561095</t>
  </si>
  <si>
    <t>13177090082</t>
  </si>
  <si>
    <t>胡世容</t>
  </si>
  <si>
    <t>2023-10-11 17:32:52</t>
  </si>
  <si>
    <t>&gt;业务号码&gt;13177090082&gt;号码归属地&gt;宜昌  ；&gt;产品名称&gt;   优酷12G流量加月会员合约包 、沃阅读-5G畅阅-经管学堂20元 ；&gt;产品代码&gt;80006700、66001249 ；&gt;产品编码&gt; 8000670000、6600124900 ；&gt;订购时间&gt;   2023-09-06 00:08:59 、 2023-09-04 13:21:56 ；&gt;核查情况&gt;平台故障；&gt;不规范定制分类&gt;平台故障，无法判责；&gt;退费金额&gt;60.01 元；&gt;退费时间&gt;2023年10月11日&gt;投诉内容&gt;
高级模板内容：
赔付类型：:增值业务争议 
CBSS账单扣费名称：:优酷12G流量加月会员合约包  5G畅阅-经管学堂20元_
办理渠道:sp
赔付月份：:2023年9月、2023年10月
返还倍率:单倍
赔付金额：:60.01
是否已经取消业务:否
是否承诺退费 ：:是
用户是否需要回复：:否
用户要求：:加急  请取消</t>
  </si>
  <si>
    <t>BL202310111143161423</t>
  </si>
  <si>
    <t>13197303438</t>
  </si>
  <si>
    <t>熊先群</t>
  </si>
  <si>
    <t>2023-10-11 17:35:29</t>
  </si>
  <si>
    <t>&gt;业务号码&gt;13197303438；&gt;号码归属地&gt;宜昌；&gt;产品名称&gt;AI留声机共享包钻石版25元-沃阅读；&gt;产品代码&gt;66002655；&gt;产品编码&gt;6600265500；&gt;订购时间&gt;2023-09-17 11:57:52；&gt;核查情况&gt;平台故障；&gt;不规范定制分类&gt;平台故障，无法判责；&gt;退费金额&gt;25.00元；&gt;退费时间&gt;2023-10-11；&gt;投诉内容&gt;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SP产品ID/元素ID：:6600265500
办理渠道:通过CB查询无
赔付月份：:2023年9月
返还倍率:单倍
赔付金额：:25
是否已经取消业务:是
是否承诺退费 ：:是
用户是否需要回复：:否
用户要求：:退费</t>
  </si>
  <si>
    <t>BL202310111316280129</t>
  </si>
  <si>
    <t>13032741776</t>
  </si>
  <si>
    <t>周飞</t>
  </si>
  <si>
    <t>2023-10-11 17:56:39</t>
  </si>
  <si>
    <t>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、畅行会员S-包月-15元
办理渠道:总部客服一体化运营湖北省宜昌渠道
赔付月份：:2023年10月
返还倍率:单倍
赔付金额：:40
是否已经取消业务:否
是否承诺退费 ：:是
用户是否需要回复：:否
用户要求：:用户要求退费并取消业务，在线已经正常验证身份，请后台协助处理，谢谢</t>
  </si>
  <si>
    <t>BL202310111302142478</t>
  </si>
  <si>
    <t>13197341193</t>
  </si>
  <si>
    <t>许翠刚</t>
  </si>
  <si>
    <t>2023-10-11 15:58:45</t>
  </si>
  <si>
    <t>&gt;业务号码&gt;13197341193；&gt;号码归属地&gt;宜昌；&gt;产品名称&gt;哔哩哔哩15G流量加会员月包；&gt;产品代码&gt;80006723；&gt;产品编码&gt;8000672300；&gt;订购时间&gt;2023-09-10 12:02:11；&gt;核查情况&gt;平台故障；&gt;不规范定制分类&gt;平台故障，无法判责；&gt;退费金额&gt;50元；&gt;退费时间&gt;2023-10-11；&gt;投诉内容&gt;高级模板内容：
赔付类型：:增值业务争议 
CBSS账单扣费名称：:	 哔哩哔哩15G流量加会员月包
办理渠道:系统无显示
赔付月份：:2023年9月、2023年10月
返还倍率:单倍
赔付金额：:50
是否已经取消业务:否
是否承诺退费 ：:是
用户是否需要回复：:否
用户要求：:取消且退费</t>
  </si>
  <si>
    <t>BL202310111028000162</t>
  </si>
  <si>
    <t>13207222902</t>
  </si>
  <si>
    <t>张爱玲</t>
  </si>
  <si>
    <t>2023-10-11 14:42:43</t>
  </si>
  <si>
    <t>&gt;业务号码&gt;13207222902；&gt;号码归属地&gt;宜昌；&gt;产品名称&gt;联通爱听-职场精英20元包；&gt;产品代码&gt; 66003010；&gt;产品编码&gt; 6600301000；&gt;订购时间 &gt;2023-10-07 11:01:51；&gt;核查情况&gt;平台故障；&gt;不规范定制分类&gt;平台故障，无法判责；&gt;退费金额&gt;20元；&gt;退费时间&gt;2023年10月11日；&gt;投诉内容&gt;
赔付类型：:增值业务争议 
CBSS账单扣费名称：:联通爱听-职场精英20元包
办理渠道:无
赔付月份：:2023年10月
返还倍率:单倍
赔付金额：:20
是否已经取消业务:是
是否承诺退费 ：:是
用户是否需要回复：:否
用户要求：:尽快谢谢1</t>
  </si>
  <si>
    <t>BL202310092112191510</t>
  </si>
  <si>
    <t>13217279106</t>
  </si>
  <si>
    <t>代廷富</t>
  </si>
  <si>
    <t>2023-10-11 11:48:41</t>
  </si>
  <si>
    <t>&gt;业务号码&gt;13217279106；&gt;号码归属地&gt;宜昌；&gt;产品名称&gt; 联通爱听-职场精英20元包 ；&gt;产品代码&gt; 66003010；&gt;产品编码&gt; 6600301000 ；&gt;订购时间&gt;2023-09-07 09:44:22；&gt;核查情况&gt;平台故障；&gt;不规范定制分类&gt;平台故障，无法判责；&gt;退费金额&gt;20元；&gt;退费时间&gt;2023-10-10；&gt;投诉内容&gt;判断省分:湖北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办理渠道:无
赔付月份：:2023年9月
返还倍率:单倍
赔付金额：:20
是否已经取消业务:是
是否承诺退费 ：:是
用户是否需要回复：:否
用户要求：:要求尽快退费</t>
  </si>
  <si>
    <t>BL202310111513541895</t>
  </si>
  <si>
    <t>13227267455</t>
  </si>
  <si>
    <t>王廷松</t>
  </si>
  <si>
    <t>2023-10-11 17:28:42</t>
  </si>
  <si>
    <t>&gt;业务号码&gt;13227267455；&gt;号码归属地&gt;宜昌；&gt;产品名称&gt; 悦心钻石会员-包月-25元  ；&gt;产品代码&gt;21002405；&gt;产品编码&gt;2100240500 ；&gt;订购时间&gt; 2023-09-26 14:11:49；&gt;核查情况&gt;平台故障；&gt;不规范定制分类&gt;平台故障，无法判责；&gt;退费金额&gt;50元；&gt;退费时间&gt;2023-10-11；&gt;投诉内容&gt;
高级模板内容：
赔付类型：:增值业务争议 
CBSS账单扣费名称：:悦心钻石会员
办理渠道:0
赔付月份：:2023年9月、2023年10月
返还倍率:单倍
赔付金额：:50
是否已经取消业务:是
是否承诺退费 ：:是
用户是否需要回复：:否
用户要求：:退费</t>
  </si>
  <si>
    <t>TS202310101749051362</t>
  </si>
  <si>
    <t>13085163120</t>
  </si>
  <si>
    <t>李晴</t>
  </si>
  <si>
    <t>2023-10-11 14:08:10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</si>
  <si>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202309月增值业务费:增值业务-沃阅读-5G畅阅-经管学堂20元20;增值业务-联通邮箱套餐专享版0
争议金额:20.00
需要退订业务:是
沃阅读-5G畅阅-经管学堂20元(生效时间2023-09-23 13:43:13价格20元)
业务未全部退订成功</t>
  </si>
  <si>
    <t>"计费争议-SP扣费①客户投诉产生的原因：增值业务计费争议。
②客户投诉问题核查情况及解决方案：收到贵部转办后，我司立即组织调查。经核实， 用户订购产品名称沃阅读-5G畅阅-经管学堂20元，产品代码为90559，订购时间23年9月，取消时间为23年10月，20元/月，合计扣费2个月，累计产生费用合计40元，订购方式为集团统一认证平台” 短信验证码，有二次确认过程，不存在订购违规现象。考虑用户使用感知，网站方已取消屏蔽并于三个工作日内退费40元到账，此费用不可抵扣往月欠费及打印发票。我司于2023-10-11 11:55:38联系解释以上情况。
③客户问题满意度：满意。
④回单人：颜晶 6921001."</t>
  </si>
  <si>
    <t>BL202310111136451306</t>
  </si>
  <si>
    <t>13247288233</t>
  </si>
  <si>
    <t>杜红艳</t>
  </si>
  <si>
    <t>2023-10-11 15:23:59</t>
  </si>
  <si>
    <t>&gt;业务号码&gt;13247288233；&gt;号码归属地&gt;宜昌；&gt;产品名称&gt;5G时代-精英社科历史包；&gt;产品代码&gt;66002835；&gt;产品编码&gt;6600283500；&gt;订购时间&gt;2023-08-22 10:55:22；&gt;核查情况&gt;平台故障；&gt;不规范定制分类&gt;平台故障，无法判责；&gt;退费金额&gt;60元；&gt;退费时间&gt;2023-10-11；&gt;投诉内容&gt;判断省分:湖北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CBSS账单扣费名称：:5G时代-精英社科历史包
办理渠道:/
赔付月份：:2023年8月、2023年9月、2023年10月
返还倍率:单倍
赔付金额：:60
是否已经取消业务:是
是否承诺退费 ：:是
用户是否需要回复：:否
用户要求：:退费</t>
  </si>
  <si>
    <t>BL202310110857411323</t>
  </si>
  <si>
    <t>13297281872</t>
  </si>
  <si>
    <t>傅心全</t>
  </si>
  <si>
    <t>2023-10-11 14:47:23</t>
  </si>
  <si>
    <t>&gt;业务号码&gt;13297281872；&gt;号码归属地&gt;宜昌；&gt;产品名称&gt;沃阅读知涯升学20元特价包；&gt;产品代码&gt;66002207；&gt;产品编码&gt;6600220700；&gt;订购时间&gt;2023-09-28 08:47:11；&gt;核查情况&gt;平台故障；&gt;不规范定制分类&gt;平台故障，无法判责；&gt;退费金额&gt;40元；&gt;退费时间&gt;2023-10-11；&gt;投诉内容&gt;--------------
高级模板内容：
赔付类型：:增值业务争议 
CBSS账单扣费名称：: 沃阅读知涯升学20元特价包 
办理渠道:无
赔付月份：:2023年9月、2023年10月
返还倍率:单倍
赔付金额：:40
是否已经取消业务:是
是否承诺退费 ：:是
用户是否需要回复：:否
用户要求：:用户要求全额退款</t>
  </si>
  <si>
    <t>BL202310111029430196</t>
  </si>
  <si>
    <t>13872610827</t>
  </si>
  <si>
    <t>尹祥贵</t>
  </si>
  <si>
    <t>2023-10-11 14:57:07</t>
  </si>
  <si>
    <t>&gt;业务号码&gt;13872610827；&gt;号码归属地&gt;宜昌；&gt;产品名称&gt;手机彩铃沃音乐精选10元包月；&gt;产品代码&gt;49004937；&gt;产品编码&gt;4900493700；&gt;订购时间&gt;2023-10-10 20:32:38；&gt;核查情况&gt;平台故障；&gt;不规范定制分类&gt;平台故障，无法判责；&gt;退费金额&gt;10元；&gt;退费时间&gt;2023年10月11日；&gt;投诉内容&gt;
高级模板内容：
赔付类型：:增值业务争议 
CBSS账单扣费名称：:增值业务-手机彩铃沃音乐精选10元包月
办理渠道:无
赔付月份：:2023年10月
返还倍率:单倍
赔付金额：:10
是否已经取消业务:是
是否承诺退费 ：:是
用户是否需要回复：:否
用户要求：:要求退费请尽快处理谢谢</t>
  </si>
  <si>
    <t>BL202310111316040124</t>
  </si>
  <si>
    <t>15571726667</t>
  </si>
  <si>
    <t>郑友清</t>
  </si>
  <si>
    <t>2023-10-11 16:33:52</t>
  </si>
  <si>
    <t>&gt;业务号码&gt;15571726667；&gt;号码归属地&gt;宜昌；&gt;产品名称&gt; 超级商务炫铃10元包月 ；&gt;产品代码&gt;49006454；&gt;产品编码&gt;4900645400；&gt;订购时间&gt; 2018-09-21 16:04:03 ；&gt;核查情况&gt;平台故障；&gt;不规范定制分类&gt;平台故障，无法判责；&gt;退费金额&gt;120元；&gt;退费时间&gt;2023/10/11；&gt;投诉内容&gt;
高级模板内容：
赔付类型：:增值业务争议 
CBSS账单扣费名称：:增值业务费_增值业务-超级商务炫铃10元包_增值业务-超级商务炫铃10元包
办理渠道:无
赔付月份：:2023年10月、2023年9月、2023年8月、2023年7月、2023年6月、2023年5月、2023年4月、2023年3月、2023年2月、2023年1月、2022年12月、2022年11月
返还倍率:单倍
赔付金额：:120
是否已经取消业务:是
是否承诺退费 ：:是
用户是否需要回复：:否
用户要求：:不知情办理业务 要求取消退还费用 已向用户解释退还近12 月费用 用户认可 要求处理</t>
  </si>
  <si>
    <t>BL202310101646382477</t>
  </si>
  <si>
    <t>15571758819</t>
  </si>
  <si>
    <t>崔献文</t>
  </si>
  <si>
    <t>2023-10-11 11:40:36</t>
  </si>
  <si>
    <t>&gt;业务号码&gt;15571758819；&gt;号码归属地&gt;宜昌；&gt;产品名称&gt;5G好书听读PLUS会员；&gt;产品代码&gt;66003044；&gt;产品编码&gt;6600304400；&gt;订购时间&gt;2023-10-09 23:40:41；&gt;核查情况&gt;平台故障；&gt;不规范定制分类&gt;平台故障，无法判责；&gt;赔付金额&gt;20元；&gt;退费时间&gt;2023-10-11；&gt;投诉内容&gt;判断省分:其他省分
:增值业务争议
判断省分:湖北
:移网
:在补救范围内
:不认可
:小于等于500元，且仅限单倍、月份不超过12个月
:
高级模板内容：
赔付类型：:增值业务争议 
CBSS账单扣费名称：:	 5G好书听读PLUS会员
SP产品ID/元素ID：:6600304400
办理渠道: SP平台接入 
赔付月份：:2023年10月
返还倍率:单倍
赔付金额：:20
是否已经取消业务:是
是否承诺退费 ：:是
用户是否需要回复：:否
用户要求：:退费</t>
  </si>
  <si>
    <t>TS202310101634061781</t>
  </si>
  <si>
    <t>15571705999</t>
  </si>
  <si>
    <t>熊路国</t>
  </si>
  <si>
    <t>2023-10-11 10:01:59</t>
  </si>
  <si>
    <t xml:space="preserve">
高级模板内容：
投诉问题描述:前单：TS202309121545552044
争议业务名称:增值业务-哔哩哔哩15G流量加会员月包
受理渠道:城区东山大道国贸自有营业厅
争议月份:2023年9月
争议费用:25
一线客服在系统里:已取消
是否承诺退费:否
用户要求:已解释已退费，要求百倍赔偿 或者我司将号码协助携入移动</t>
  </si>
  <si>
    <t>计费争议-SP扣费：88226用户反映哔哩哔哩15G流量加会员月包业务开通问题，经核实，客户订购产品名称为哔哩哔哩15G流量加会员月包，产品代码为8000672300，SP标识为80006723，订购时间 2023-09-12 09:23:52 ，订购方式为SP接入，取消时间为 2023-09-30 23:59:59 ，25元/月，合计扣费1个月，累计产生费用共计15元，有二次确认过程，不存在订购违规现象。考虑客户使用感知，网站方已取消屏蔽并于2023-09-13 14:25:21到帐25元，24小时内到账，此费用不可打印账单发票，另客户反馈营业厅问题，核实因客户要求高额赔偿100倍费用，营业厅不存在服务问题，已联系客户解释清楚，关于用户反馈携转问题，已设置副卡免费，暂不携出，客户知晓，满意度一般</t>
  </si>
  <si>
    <t>TS202310101650342248</t>
  </si>
  <si>
    <t>15587902696</t>
  </si>
  <si>
    <t>贺必新</t>
  </si>
  <si>
    <t>2023-10-11 15:17:16</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</si>
  <si>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产品名称:腾讯游戏会员流量包-包月-15元，	沃悦读同步学钻石会员20元包，哔哩哔哩15G流量加会员月包，云加速5G畅玩加油包(湖北)，副卡：5G炫彩加油包19元10GB（立即生效）（湖北）
争议月份:2023年10月、2023年9月、2023年8月、2023年6月、2023年7月、2023年5月、2023年4月、2023年3月、2023年2月、2023年1月、2022年12月、2022年11月、2022年10月、2022年9月、2022年8月、2022年7月、2022年6月、2022年5月、2022年4月
是否承诺退费:否
承诺退费金额:0
是否取消业务（如取消失败，需加上系统报错的提示）:是
是否需要回复:是
用户要求:退费，并取消除套餐之外的所有业务</t>
  </si>
  <si>
    <t>计费争议-SP扣费：经核实，用户订购产品名称（1）腾讯游戏会员流量包-包月-15元，产品代码为98177，订购时间23.9月，取消时间为23.10月，15元/月，合计扣费2个月，累计产生费用合计30元；（2）沃悦读同步学钻石会员20元包，产品代码为90559，订购时间23.9月，取消时间为23.10月，20元/月，合计扣费2个月，累计产生费用合计40元；（3）哔哩哔哩15G流量加会员月包，产品代码为88226，订购时间23.9月，取消时间为23.10月，25元/月，合计扣费2个月，累计产生费用合计50元，订购方式为集团统一认证平台” 短信验证码，有二次确认过程，不存在订购违规现象。考虑用户使用感知，网站方已取消屏蔽并于三个工作日内退费120元到账。另湖北杭州翔羽线上业务代理(宜昌)于23.9月办理云加速5G畅玩加油包(湖北)，9-10月扣费40元，由开通部门48小时内退费到账；上海航动于23.7月为副卡18671784596办理5G炫彩加油包19元10GB，7-10月扣费40元。我部已取消并退费到账，此费用不可打印发票，满意。</t>
  </si>
  <si>
    <t>TS202310111133590661</t>
  </si>
  <si>
    <t>18571003352</t>
  </si>
  <si>
    <t>李怡倩</t>
  </si>
  <si>
    <t>2023-10-11 14:22:46</t>
  </si>
  <si>
    <t xml:space="preserve">
高级模板内容：
投诉问题描述:称没有办理，也没有接到电话，按照处理告知退费300，认可
争议业务名称:参考消息
受理渠道:未知
争议月份:2023年1月、2023年2月、2023年3月、2023年4月、2023年5月、2023年6月、2023年7月、2023年8月、2023年9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2018年9月、2018年10月、2018年11月、2018年12月、2019年1月、2019年2月、2019年3月、2019年4月、2019年5月、2019年6月、2019年7月、2019年8月、2019年9月、2019年10月、2019年11月、2019年12月
争议费用:300
一线客服在系统里:已取消
是否承诺退费:是
用户要求:TS202309271000061482，退费</t>
  </si>
  <si>
    <t>计费争议-SP扣费：经核实，用户订购产品名称参考消息，产品代码为92276，订购时间2018年9月（10月开始扣费），取消时间为23年9月，5元/月，合计扣费60个月，累计产生费用合计300元，订购方式为集团统一认证平台” 短信验证码，有二次确认过程，不存在订购违规现象。考虑用户使用感知，网站方9月已取消屏蔽，并于2023-09-27 14:37:50 退费到账300元，此费用可抵扣往月欠费及打印发票，联系用户解释，满意。</t>
  </si>
  <si>
    <t>TS202310111127130484</t>
  </si>
  <si>
    <t>18671738163</t>
  </si>
  <si>
    <t>沈家新</t>
  </si>
  <si>
    <t>2023-10-11 16:08:21</t>
  </si>
  <si>
    <t xml:space="preserve">判断省分:湖北
:增值业务费用争议（含炫彩通信助理包云盘版等组合类增值业务）
:移网
:不在补救范围内
:不认可
:
高级模板内容：
投诉问题描述:用户来电称自己没有办理过：好看铃声6元包月，但是一直在扣费，解释无效
争议业务名称:好看铃声6元包月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争议费用:186
一线客服在系统里:已取消
是否承诺退费:否
用户要求:要求我方核实处理，谢谢</t>
  </si>
  <si>
    <t>计费争议-SP扣费：经核实，用户订购产品名称好看铃声6元包月，产品代码为90115，订购时间21年4月，取消时间为23年10月，6元/月，合计扣费31个月，累计产生费用合计186元，订购方式为集团统一认证平台” 短信验证码，有二次确认过程，不存在订购违规现象。考虑用户使用感知，网站方已取消屏蔽并于三个工作日内退费186元到账，此费用不可抵扣往月欠费及打印发票，满意。</t>
  </si>
  <si>
    <t>TS202310110902231584</t>
  </si>
  <si>
    <t>071700638225</t>
  </si>
  <si>
    <t>2023-10-11 13:36:57</t>
  </si>
  <si>
    <t>#2022重保客户#用户表示自己并未通过电视机订购 影视会员连续包月/29.9元，要求把2021-02月-2023-10月 扣的费用全部退给自己，超出授权范围，故记此单，加急处理并回复</t>
  </si>
  <si>
    <t>计费争议-SP扣费：用户反映 影视会员连续包月业务开通问题，经核实，客户订购产品名称为 影视会员连续包月，产品代码为2400023504，订购方式为电视遥控器按OK键确认，有二次确认过程，不存在订购违规现象。考虑用户使用感知，已取消屏蔽，申请减免21.2-23.10月费用合计986.7元，已协商分3个月到账，每月7日前到账，此费用不可抵扣往月欠费及打印发票，满意。</t>
  </si>
  <si>
    <t>TS202310111520520860</t>
  </si>
  <si>
    <t>15572788100</t>
  </si>
  <si>
    <t>尹大成</t>
  </si>
  <si>
    <t>2023-10-11 17:01:27</t>
  </si>
  <si>
    <t xml:space="preserve">判断省分:湖北
:增值业务费用争议（含炫彩通信助理包云盘版等组合类增值业务）
:移网
:在补救范围内
:不认可
:大于500元
:
高级模板内容：
投诉问题描述:用户对业务订购产生扣费不认可，用户自己说是自己不小心点的，已解释退费不认可，用户要求投诉，并要求屏蔽营销电话
争议业务名称:增值业务-沃阅读-投资管理课-包月20元
受理渠道:SP查询/退订/订购
争议月份:2023年9月
争议费用:20
一线客服在系统里:已取消
是否承诺退费:否
用户要求:要求回复处理</t>
  </si>
  <si>
    <t>计费争议-SP扣费：用户反映A沃阅读-投资管理课-包月20元业务开通问题，经核实，客户订购产品名称为沃阅读-投资管理课-包月20元，产品代码为66002692，SP标识为90559，推广短信链接订购，订购时间 2023-09-16 11:51:26 ，取消时间：2023-09-16 12:30:45，累计产生费用共计20元，有二次确认过程，不存在订购违规现象。考虑客户使用感知，网站方已取消屏蔽并于三个工作日内退费20元现金方式到账，此费用可抵扣月租，不可打印账单发票，满意。</t>
  </si>
  <si>
    <t>BL202310101127100030</t>
  </si>
  <si>
    <t>15571770258</t>
  </si>
  <si>
    <t>卞坤</t>
  </si>
  <si>
    <t>2023-10-11 16:08:41</t>
  </si>
  <si>
    <t>&gt;业务号码&gt;15571770258；&gt;号码归属地&gt;宜昌；&gt;产品名称&gt;视频彩铃悦看版8元包月，自然拼读钻石会员卡    ；&gt;产品代码&gt;49004923，66001422；&gt;产品编码&gt;4900492300，6600142200；&gt;订购时间&gt; 2023-10-04 10:00:18 ， 2023-10-04 09:58:37 ；&gt;核查情况&gt;平台故障；&gt;不规范定制分类&gt;平台故障，无法判责；&gt;退费金额&gt;20元、80元；&gt;退费时间&gt;2023-10-10；&gt;投诉内容&gt;
高级模板内容：
赔付类型：:增值业务争议 
CBSS账单扣费名称：:_增值业务-自然拼读钻石会员卡，_增值业务-视频彩铃悦看版8元包月
办理渠道:各平台查询无
赔付月份：:2023年10月
返还倍率:单倍
赔付金额：:28
是否已经取消业务:是
是否承诺退费 ：:是
用户是否需要回复：:否
用户要求：:退费</t>
  </si>
  <si>
    <t>TS202310111134190666</t>
  </si>
  <si>
    <t>15572719857</t>
  </si>
  <si>
    <t>覃蓉</t>
  </si>
  <si>
    <t>2023-10-11 16:27:37</t>
  </si>
  <si>
    <t xml:space="preserve">判断省分:其他省分
:增值业务争议
判断省分:湖北
:移网
:在补救范围内
:不认可
:大于500元
:
高级模板内容：
投诉问题描述:用户来电对于业务不知情办理，并且每月都扣取了费用，现对于业务不满，要求解决所有被扣取月份的费用（业务已取消）
争议业务名称:小沃-万花筒超级包-包月10元，
受理渠道:无
争议月份:2022年9月、2023年10月
争议费用:140
一线客服在系统里:已取消
是否承诺退费:否
用户要求:用户来电对于业务不知情办理，并且每月都扣取了费用，现对于业务不满，要求解决2022.9-2023.10所有被扣取月份的费用140元（业务已取消），谢谢</t>
  </si>
  <si>
    <t>计费争议-SP扣费：用户反映小沃-万花筒超级包-包月10元业务开通问题，经核实，客户订购产品名称为小沃-万花筒超级包-包月10元，产品代码为93041，有二次确认过程，不存在订购违规现象。考虑客户使用感知，网站方已取消屏蔽并于24小时退费130元现金方式到账，此费用可打印账单发票，满意。</t>
  </si>
  <si>
    <t>TS202310101241300801</t>
  </si>
  <si>
    <t>15171766983</t>
  </si>
  <si>
    <t>姜从力</t>
  </si>
  <si>
    <t>2023-10-11 16:17:54</t>
  </si>
  <si>
    <t xml:space="preserve">
高级模板内容：
投诉问题描述:对于办理业务不认可，称办理的时候没有二次验证码，已承诺退费，但是用户不认可
业务名称:	哔哩哔哩15G流量加会员月包，腾讯视频10G流量加会员月包
争议月份:2023年10月
争议金额:50
是否已经取消业务:是
是否承诺退费:否
用户要求:对于办理业务没有二次确认不认可</t>
  </si>
  <si>
    <t>计费争议-SP扣费：用户反映增值业务业务开通问题，经核实，客户订购产品名称为哔哩哔哩15G流量加会员月包、腾讯视频10G流量加会员月包，产品代码均为88226，订购时间均为23.9，订购方式为短信验证码，取消时间为23.10，25元/月，合计扣费2个月，累计产生费用共计100元，有二次确认过程，不存在订购违规现象。考虑客户使用感知，网站方已取消屏蔽并于三个工作日内退费100元现金方式到账，可打印账单发票，满意。</t>
  </si>
  <si>
    <t>BL202310111131381215</t>
  </si>
  <si>
    <t>15572766138</t>
  </si>
  <si>
    <t>罗光华</t>
  </si>
  <si>
    <t>2023-10-11 16:20:19</t>
  </si>
  <si>
    <t>&gt;业务号码&gt;15572766138；&gt;号码归属地&gt;宜昌；&gt;产品名称&gt;手机彩铃沃音乐精选10元包月；&gt;产品代码&gt;49004937；&gt;产品编码&gt;4900493700；&gt;订购时间&gt;2023-09-06 11:31:06；&gt;核查情况&gt;平台故障；&gt;不规范定制分类&gt;平台故障，无法判责；&gt;退费金额&gt;10元；&gt;退费时间&gt;2023-10-11；&gt;投诉内容&gt;
高级模板内容：
赔付类型：:增值业务争议 
CBSS账单扣费名称：:增值业务-手机彩铃沃音乐精选10元包月
办理渠道:SP平台
赔付月份：:2023年9月
返还倍率:单倍
赔付金额：:10
是否已经取消业务:是
是否承诺退费 ：:是
用户是否需要回复：:否
用户要求：:退费</t>
  </si>
  <si>
    <t>BL202310111450201462</t>
  </si>
  <si>
    <t>15572773555</t>
  </si>
  <si>
    <t>郑晓冬</t>
  </si>
  <si>
    <t>2023-10-11 17:07:02</t>
  </si>
  <si>
    <t>&gt;业务号码&gt;15572773555&gt;号码归属地&gt;宜昌 ；&gt;产品名称&gt; 喜马拉雅FM定向流量包	 ；&gt;产品代码&gt;49001254 ；&gt;产品编码&gt;4900125400 ；&gt;订购时间&gt;2023-09-12 20:38:27  ；&gt;核查情况&gt;平台故障；&gt;不规范定制分类&gt;平台故障，无法判责；&gt;退费金额&gt; 16元；&gt;退费时间&gt;2023年10月11日&gt;投诉内容&gt;
高级模板内容：
赔付类型：:增值业务争议 
CBSS账单扣费名称：:喜马拉雅FM定向流量包
办理渠道:联通在线定向流量集约平台-沃音乐
赔付月份：:2023年9月、2023年10月
返还倍率:单倍
赔付金额：:16
是否已经取消业务:是
是否承诺退费 ：:是
用户是否需要回复：:否
用户要求：:用户要求退费</t>
  </si>
  <si>
    <t>BL202310111441521297</t>
  </si>
  <si>
    <t>15572792696</t>
  </si>
  <si>
    <t>胡美静</t>
  </si>
  <si>
    <t>2023-10-11 17:03:41</t>
  </si>
  <si>
    <t>&gt;业务号码&gt;15572792696；&gt;号码归属地&gt;宜昌；&gt;产品名称&gt; 沃悦读同步学钻石会员20元包 ；&gt;产品代码&gt;66001174；&gt;产品编码&gt;6600117400；&gt;订购时间&gt; 2023-09-14 10:49:32 ；&gt;核查情况&gt;平台故障；&gt;不规范定制分类&gt;平台故障，无法判责；&gt;退费金额&gt;40元；&gt;退费时间&gt;2023-10-11；&gt;投诉内容&gt;
高级模板内容：
赔付类型：:增值业务争议 
CBSS账单扣费名称：:沃悦读同步学钻石会员20元包
SP产品ID/元素ID：:沃悦读同步学钻石会员20元包
办理渠道:无 
赔付月份：:2023年10月、2023年9月
返还倍率:单倍
赔付金额：:40
是否已经取消业务:是
是否承诺退费 ：:是
用户是否需要回复：:否
用户要求：:用户要求退费，请协助处理，谢谢</t>
  </si>
  <si>
    <t>BL202310111453441527</t>
  </si>
  <si>
    <t>15671031742</t>
  </si>
  <si>
    <t>顾卫辉</t>
  </si>
  <si>
    <t>2023-10-11 16:51:30</t>
  </si>
  <si>
    <t>&gt;业务号码&gt;15671031742；&gt;号码归属地&gt;宜昌；&gt;产品名称&gt;哔哩哔哩15G流量加会员月包；&gt;产品代码&gt;80006723；&gt;产品编码&gt;8000672300&gt;订购时间&gt; 2023-09-14 16:18:31 ；&gt;核查情况&gt;平台故障；&gt;不规范定制分类&gt;平台故障，无法判责；&gt;退费金额50元；&gt;退费时间&gt;2023年10月11日；&gt;投诉内容&gt;XX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用户要求：:退费</t>
  </si>
  <si>
    <t>BL202310111243022266</t>
  </si>
  <si>
    <t>15671039654</t>
  </si>
  <si>
    <t>韩庆玉</t>
  </si>
  <si>
    <t>2023-10-11 15:38:47</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</si>
  <si>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；&gt;核查情况&gt;平台故障；&gt;不规范定制分类&gt;平台故障，无法判责；&gt;退费金额&gt;100  元；&gt;退费时间&gt;2023-10-11；&gt;投诉内容&gt;
高级模板内容：
赔付类型：:增值业务争议 
CBSS账单扣费名称：:哔哩哔哩15G流量加会员月包沃阅读-5G畅阅-经管学堂20元
办理渠道:	沃悦读_ WAP门户
赔付月份：:2023年9月、2023年10月
返还倍率:单倍
赔付金额：:90
是否已经取消业务:是
是否承诺退费 ：:是
用户是否需要回复：:否
用户要求：:已在线承诺退费，无需回复</t>
  </si>
  <si>
    <t>BL202310111548402467</t>
  </si>
  <si>
    <t>2023-10-11 16:19:33</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</si>
  <si>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；&gt;核查情况&gt;平台故障；&gt;不规范定制分类&gt;平台故障，无法判责；&gt;退费金额&gt;90  元；&gt;退费时间&gt;2023-10-11；&gt;投诉内容&gt;
高级模板内容：
赔付类型：:增值业务争议 
CBSS账单扣费名称：:哔哩哔哩15G流量加会员月包沃阅读-5G畅阅-经管学堂20元
办理渠道:沃悦读_ WAP门户
赔付月份：:2023年10月、2023年9月
返还倍率:单倍
赔付金额：:90
是否已经取消业务:是
是否承诺退费 ：:是
用户是否需要回复：:否
用户要求：:退费</t>
  </si>
  <si>
    <t>BL202310111118280987</t>
  </si>
  <si>
    <t>15671074893</t>
  </si>
  <si>
    <t>许华琼</t>
  </si>
  <si>
    <t>2023-10-11 14:57:29</t>
  </si>
  <si>
    <t>&gt;业务号码&gt;15671074893；&gt;号码归属地&gt;宜昌；&gt;产品名称&gt;沃阅读-5G畅阅-经管学堂20元；&gt;产品代码&gt;66001249；&gt;产品编码&gt;6600124900；&gt;订购时间&gt; 2023-09-12 12:36:06 ；&gt;核查情况&gt;平台故障；&gt;不规范定制分类&gt;平台故障，无法判责；&gt;退费金额&gt;20元；&gt;退费时间&gt;2023-10-11&gt;投诉内容&gt;
赔付类型：:增值业务争议 
CBSS账单扣费名称：:增值业务-沃阅读-5G畅阅-经管学堂20元
办理渠道:无
赔付月份：:2023年10月
返还倍率:单倍
赔付金额：:20
是否已经取消业务:是
是否承诺退费 ：:是
用户是否需要回复：:否
用户要求：:退费</t>
  </si>
  <si>
    <t>BL202310111157471647</t>
  </si>
  <si>
    <t>16671726822</t>
  </si>
  <si>
    <t>2023-10-11 15:31:37</t>
  </si>
  <si>
    <t>&gt;业务号码&gt;16671726822；&gt;号码归属地&gt;宜昌；&gt;产品名称&gt;尊享悦读20元包；&gt;产品代码&gt;66001256；&gt;产品编码&gt;6600125600；&gt;订购时间&gt;2023-09-22 16:31:25；&gt;核查情况&gt;平台故障；&gt;不规范定制分类&gt;平台故障，无法判责；&gt;退费金额&gt;20元；&gt;退费时间&gt;2023/10/11；&gt;投诉内容&gt;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SP产品ID/元素ID：:6600125600
办理渠道:SP查询/退订/订购
赔付月份：:2023年9月
返还倍率:单倍
赔付金额：:20
是否已经取消业务:是
是否承诺退费 ：:是
用户是否需要回复：:否
用户要求：:退费</t>
  </si>
  <si>
    <t>BL202310110915361549</t>
  </si>
  <si>
    <t>18671760336</t>
  </si>
  <si>
    <t>肖锦春</t>
  </si>
  <si>
    <t>2023-10-11 15:37:19</t>
  </si>
  <si>
    <t>判断省分:其他省分
:增值业务争议
判断省分:湖北
:移网
:在补救范围内
:不认可
:小于等于500元，且仅限单倍、月份不超过12个月
:
高级模板内容：
赔付类型：:增值业务争议 
CBSS账单扣费名称：:沃阅读知涯升学20元特价包
办理渠道:未具体核实到
赔付月份：:2023年10月
返还倍率:单倍
赔付金额：:20
是否已经取消业务:是
是否承诺退费 ：:是
用户是否需要回复：:否
用户要求：:退费</t>
  </si>
  <si>
    <t>BL202310111605320251</t>
  </si>
  <si>
    <t>16671760825</t>
  </si>
  <si>
    <t>李波臣</t>
  </si>
  <si>
    <t>2023-10-11 17:52:28</t>
  </si>
  <si>
    <t>&gt;业务号码&gt;16671760825；&gt;号码归属地&gt;宜昌；&gt;产品名称&gt;乐铃漏话提醒包（次月生效）-湖北-3元；&gt;产品代码&gt;91271444；&gt;产品编码&gt;无；&gt;订购时间&gt;2023-09-01 00:00:00；&gt;核查情况&gt;平台故障；&gt;不规范定制分类&gt;平台故障，无法判责；&gt;退费金额&gt;6元；&gt;退费时间&gt;2023-10-11；&gt;投诉内容&gt;
高级模板内容：
赔付类型：:增值业务争议 
CBSS账单扣费名称：: 视频彩铃乐铃会员（套餐组合版）（次月生效）  联通助理-漏话提醒2元包（次月生效） 
办理渠道:湖北省宜昌市OMO
赔付月份：:2023年9月、2023年10月
返还倍率:单倍
赔付金额：:4
是否已经取消业务:否
是否承诺退费 ：:是
用户是否需要回复：:否
用户要求：:退费退订</t>
  </si>
  <si>
    <t>BL202310111149311533</t>
  </si>
  <si>
    <t>18507207105</t>
  </si>
  <si>
    <t>陈先新</t>
  </si>
  <si>
    <t>2023-10-11 15:25:09</t>
  </si>
  <si>
    <t>&gt;业务号码&gt;18507207105；&gt;号码归属地&gt;宜昌；&gt;产品名称&gt;手机彩铃沃音乐精选10元包月，联通助理-畅爽版（在线渠道），沃悦读同步学钻石会员20元包；&gt;产品代码&gt;49004937，89000016，66001174；&gt;产品编码&gt;4900493700，8900001601，6600117400；&gt;订购时间&gt;2023-10-11 10:37:01，2023-10-03 12:47:40，2023-10-11 10:39:08；&gt;核查情况&gt;平台故障；&gt;不规范定制分类&gt;平台故障，无法判责；&gt;退费金额&gt;56元；&gt;退费时间&gt;2023-10-11；&gt;投诉内容&gt;
高级模板内容：
赔付类型：:增值业务争议 
CBSS账单扣费名称：:联通助理-畅爽版（ 手机彩铃沃音乐精选10元包月  沃悦读同步学钻石会员20元包
办理渠道:无
赔付月份：:2023年10月
返还倍率:单倍
赔付金额：:56
是否已经取消业务:是
是否承诺退费 ：:是
用户是否需要回复：:否
用户要求：:已承诺</t>
  </si>
  <si>
    <t>BL202310101518130949</t>
  </si>
  <si>
    <t>18671441845</t>
  </si>
  <si>
    <t>冯美刚</t>
  </si>
  <si>
    <t>2023-10-11 10:59:15</t>
  </si>
  <si>
    <t>&gt;业务号码&gt;18671441845；&gt;号码归属地&gt;宜昌；&gt;产品名称&gt; 联通爱听-职场精英20元包 ；&gt;产品代码&gt;66003010；&gt;产品编码&gt;6600301000；&gt;订购时间&gt;2023-10-10 00:18:24； &gt;核查情况&gt;平台故障；&gt;不规范定制分类&gt;平台故障，无法判责；&gt;退费金额&gt;20元；&gt;退费时间&gt;2023-10-11；&gt;投诉内容&gt;
高级模板内容：
赔付类型：:增值业务争议 
CBSS账单扣费名称：:联通爱听-职场精英20元包,
SP产品ID/元素ID：:、
办理渠道:、
赔付月份：:2023年10月
返还倍率:单倍
赔付金额：:20
是否已经取消业务:是
是否承诺退费 ：:是
用户是否需要回复：:否
用户要求：:退费</t>
  </si>
  <si>
    <t>BL202310101424222470</t>
  </si>
  <si>
    <t>18671607776</t>
  </si>
  <si>
    <t>望君君</t>
  </si>
  <si>
    <t>2023-10-11 10:25:39</t>
  </si>
  <si>
    <t>&gt;业务号码&gt;18671607776；&gt;号码归属地&gt;宜昌；&gt;产品名称&gt;自然拼读钻石会员卡；&gt;产品代码&gt;66001422；&gt;产品编码&gt;6600142200；&gt;订购时间&gt;2023-10-10 10:26:15；&gt;核查情况&gt;平台故障；&gt;不规范定制分类&gt;平台故障，无法判责；&gt;退费金额&gt;20元；&gt;退费时间&gt;2023年10月10日；&gt;投诉内容&gt;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用户要求：:尽快退费</t>
  </si>
  <si>
    <t>BL202310101456520580</t>
  </si>
  <si>
    <t>18671725773</t>
  </si>
  <si>
    <t>罗志春</t>
  </si>
  <si>
    <t>2023-10-11 09:25:14</t>
  </si>
  <si>
    <t>&gt;业务号码&gt;18671725773；&gt;号码归属地&gt;宜昌；&gt;产品名称&gt; 联通爱听-少儿优选20元包 ；&gt;产品代码&gt;66003008；&gt;产品编码&gt;6600300800；&gt;订购时间&gt; 2023-10-10 14:52:05 ；&gt;核查情况&gt;平台故障；&gt;不规范定制分类&gt;平台故障，无法判责；&gt;退费金额&gt;20元；&gt;退费时间&gt;2023-10-10；&gt;投诉内容&gt; 
高级模板内容：
赔付类型：:增值业务争议 
CBSS账单扣费名称：:	联通爱听-少儿优选20元包
SP产品ID/元素ID：:无
办理渠道:无
赔付月份：:2023年10月
返还倍率:单倍
赔付金额：:20
是否已经取消业务:是
是否承诺退费 ：:是
用户是否需要回复：:否
用户要求：:要求取消并退费</t>
  </si>
  <si>
    <t>BL202310100911550093</t>
  </si>
  <si>
    <t>071700154678</t>
  </si>
  <si>
    <t>杨荣</t>
  </si>
  <si>
    <t>2023-10-11 14:20:54</t>
  </si>
  <si>
    <t xml:space="preserve">判断省分:湖北
:增值业务费用争议（含炫彩通信助理包云盘版等组合类增值业务）
:固网
:是
:不认可
:小于等于500元，且仅限单倍、月份不超过12个月
:
高级模板内容：
赔付类型：:增值业务争议 
CBSS账单扣费名称：:教育会员	
办理渠道:TV
赔付月份：:2023年8月
返还倍率:单倍
赔付金额：:25
是否已经取消业务:是
是否承诺退费 ：:是
用户是否需要回复：:否
用户要求：:8月份还没退费</t>
  </si>
  <si>
    <t>计费争议-SP扣费：用户反映教育会员业务开通问题，经核实，客户订购产品名称为教育会员，产品代码为2500078300，SP标识为90559，通过遥控器按“ok”键订购，订购时间8月27日，取消时间：9月21日，25元/月，累计产生费用共计50元，有二次确认过程，不存在订购违规现象。考虑客户使用感知，网站方已取消屏蔽，已于2023-09-22 10:18:22退费25元，再补退25元，24小时到帐，此费用不可打印发票，满意。</t>
  </si>
  <si>
    <t>TS202310110901341570</t>
  </si>
  <si>
    <t>15549271598</t>
  </si>
  <si>
    <t>李守香</t>
  </si>
  <si>
    <t>2023-10-11 13:38:53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</si>
  <si>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投诉问题描述:用户对流量计费不认可，要求退费
业务名称: 4G本地个性化套餐-10元套餐
争议月份:2023年9月、2023年10月
争议金额:89.45
是否承诺退费:是
用户要求:用户要求退费，烦请后台处理</t>
  </si>
  <si>
    <t>TS202310111434202008</t>
  </si>
  <si>
    <t>13277258713</t>
  </si>
  <si>
    <t>谭复仙</t>
  </si>
  <si>
    <t>2023-10-11 16:51:26</t>
  </si>
  <si>
    <t xml:space="preserve">[65岁以上老人] 判断省分:其他省分
:流量计费争议
判断省分::未使用过/未使用那么多/用的wifi（产生流量/费用）
:不认可
:下一步
:符合且同意开
:小于等于10G
:不认可
:未享受
:下一步
:单倍小于等于500
:
高级模板内容：
投诉问题描述:流量费不认可
业务名称:上网费_手机上网流量费_无线接入-上网流量费-国内（本地使用）
争议月份:2023年10月、2023年9月
争议金额:70
是否承诺退费:是
用户要求:退费</t>
  </si>
  <si>
    <t>TS202310111622290073</t>
  </si>
  <si>
    <t>13135817715</t>
  </si>
  <si>
    <t>艾德虎</t>
  </si>
  <si>
    <t>2023-10-11 17:00:15</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</si>
  <si>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投诉问题描述:用户对流量超出不认可，说自己没有使用过流量
争议月份:2023年10月、2023年9月
争议金额/流量:40
用户要求:要求退费请尽快处理谢谢</t>
  </si>
  <si>
    <t>TS202310111437212106</t>
  </si>
  <si>
    <t>15672503882</t>
  </si>
  <si>
    <t>谭小平</t>
  </si>
  <si>
    <t>2023-10-11 16:48:17</t>
  </si>
  <si>
    <t xml:space="preserve">判断省分:其他省分
:流量计费争议
判断省分::未使用过/未使用那么多/用的wifi（产生流量/费用）
:不认可
:下一步
:不符合或不愿意开通
:未享受
:下一步
:大于500
:
高级模板内容：
投诉问题描述:用户来电对号码产生的流量费不认可，已解释92G是省内流量，只有7G是全国流量，用户不认可，反映自己每月消费都很高，要求退费，请处理，谢谢。
争议月份:2023年1月、2023年2月、2023年3月、2023年4月、2023年5月、2023年6月、2023年7月、2023年8月、2023年9月、2023年10月
争议金额/流量:1
用户要求:用户来电对号码产生的流量费不认可，已解释92G是省内流量，只有7G是全国流量，用户不认可，反映自己每月消费都很高，要求退费，请处理，谢谢。</t>
  </si>
  <si>
    <t>TS202310111435352047</t>
  </si>
  <si>
    <t>18672654849</t>
  </si>
  <si>
    <t>胡俊丽</t>
  </si>
  <si>
    <t>2023-10-11 16:29:11</t>
  </si>
  <si>
    <t xml:space="preserve">
高级模板内容：
投诉问题描述:用户来电表示自己的号码没有使用流量 但是有扣取流量费 表示自己把流量关闭还会产生费用 麻烦协助处理
争议月份:2023年10月
争议金额:85.8
是否有下发短信提醒:是
用户要求:尽快处理</t>
  </si>
  <si>
    <t>TS202310111155541180</t>
  </si>
  <si>
    <t>13207212677</t>
  </si>
  <si>
    <t>杨燕芳</t>
  </si>
  <si>
    <t>2023-10-11 17:09:39</t>
  </si>
  <si>
    <t xml:space="preserve">判断省分:其他省分
:流量计费争议
判断省分::未使用过/未使用那么多/用的wifi（产生流量/费用）
:不认可
:下一步
:不符合或不愿意开通
:已享受或不在授权范围
:
高级模板内容：
投诉问题描述:用户来电对上月流量超出费用不认可，前台已做解释仍不认可
争议月份:2023年9月
争议金额/流量:22
用户要求:尽快核实并回复处理</t>
  </si>
  <si>
    <t>TS202310111035031465</t>
  </si>
  <si>
    <t>15571741445</t>
  </si>
  <si>
    <t>丁美玲</t>
  </si>
  <si>
    <t>2023-10-11 14:40:47</t>
  </si>
  <si>
    <t xml:space="preserve">判断省分:其他省分
:流量计费争议
判断省分::未使用过/未使用那么多/用的wifi（产生流量/费用）
:不认可
:下一步
:不符合或不愿意开通
:已享受或不在授权范围
:
高级模板内容：
投诉问题描述:用户要求我方退还流量费、称自己不知道扣费、要求退还51元（未时间超过1年未看到账单、请协助处理）、请核实处理
争议月份:2022年10月
争议金额/流量:51
用户要求:退费</t>
  </si>
  <si>
    <t>TS202310111125290443</t>
  </si>
  <si>
    <t>13227275303</t>
  </si>
  <si>
    <t>吴会会</t>
  </si>
  <si>
    <t>2023-10-11 14:32:50</t>
  </si>
  <si>
    <t xml:space="preserve">判断省分:湖北
:流量费争议
:未使用过/未使用那么多/用的wifi（产生流量/费用）
:不认可
:下一步
:不符合或不愿意开通
:未享受
:下一步
:单倍小于等于500
:
高级模板内容：
投诉问题描述:用户对上个月产生的流量费不认可，已解释退费
业务名称:流量费
争议月份:2023年9月
争议金额:13.6
是否承诺退费:是
用户要求:退费</t>
  </si>
  <si>
    <t>TS202310111407491347</t>
  </si>
  <si>
    <t>13032708694</t>
  </si>
  <si>
    <t>李萍</t>
  </si>
  <si>
    <t>2023-10-11 16:42:26</t>
  </si>
  <si>
    <t xml:space="preserve">判断省分:湖北
:流量费争议
:未使用过/未使用那么多/用的wifi（产生流量/费用）
:不认可
:下一步
:不符合或不愿意开通
:未享受
:下一步
:单倍小于等于500
:
高级模板内容：
投诉问题描述:用户反馈未使用产生流量费
业务名称:上网流量费
争议月份:2023年10月
争议金额:2.16
是否承诺退费:是
用户要求:退费</t>
  </si>
  <si>
    <t>TS202310101826362120</t>
  </si>
  <si>
    <t>15549319180</t>
  </si>
  <si>
    <t>陈启发</t>
  </si>
  <si>
    <t>2023-10-11 09:40:26</t>
  </si>
  <si>
    <t xml:space="preserve">判断省分:湖北
:流量费争议
:未使用过/未使用那么多/用的wifi（产生流量/费用）
:不认可
:下一步
:符合且同意开
:小于等于10G
:不认可
:未享受
:下一步
:单倍小于等于500
:
高级模板内容：
投诉问题描述:对本月产生的流量费不认可
业务名称:上网费_手机上网流量费_无线接入-上网流量费-国内（本地使用）
争议月份:2023年10月
争议金额:221.62
是否承诺退费:否
用户要求:承诺开橡皮擦抵扣用户不认可，称没有使用过，要求核实处理</t>
  </si>
  <si>
    <t>TS202310111418441609</t>
  </si>
  <si>
    <t>13114452508</t>
  </si>
  <si>
    <t>周红</t>
  </si>
  <si>
    <t>2023-10-11 16:45:27</t>
  </si>
  <si>
    <t xml:space="preserve">判断省分:其他省分
:流量计费争议
判断省分::未使用过/未使用那么多/用的wifi（产生流量/费用）
:不认可
:下一步
:不符合或不愿意开通
:未享受
:下一步
:单倍小于等于500
:
高级模板内容：
投诉问题描述:用户对手机上网流量费不认可
业务名称:手机上网流量费
争议月份:2023年9月
争议金额:15.02
是否承诺退费:是
用户要求:退费</t>
  </si>
  <si>
    <t>TS202310101715100463</t>
  </si>
  <si>
    <t>2023-10-11 16:51:47</t>
  </si>
  <si>
    <t xml:space="preserve">
高级模板内容：
投诉问题描述:详见前期工单：TS202310091241500700让再次来电反馈在范围内使用还是有未免流的流量
是否剩余小区优惠:是
实际使用地::湖北医药学院
是否在优惠范围:是
涉及金额:0
是否已解释可能超出优惠范围:是
涉及时间范围:2023-10-10～2023-10-10
用户要求:用户要求从根本解决问题，烦请后台协助处理</t>
  </si>
  <si>
    <t>计费争议-流量：查询校园基站流量已正常免流，此属您自行使用产生扣费，9月校园基站免流69G，本月已免流20多G，已解释，您知晓，满意</t>
  </si>
  <si>
    <t>TS202310101150032044</t>
  </si>
  <si>
    <t>15897531623</t>
  </si>
  <si>
    <t>2023-10-11 08:50:56</t>
  </si>
  <si>
    <t xml:space="preserve">判断省分:湖北
:流量费争议
:未使用过/未使用那么多/用的wifi（产生流量/费用）
:不认可
:下一步
:不符合或不愿意开通
:未享受
:下一步
:单倍小于等于500
:
高级模板内容：
投诉问题描述:没有使用过这么多流量
业务名称:上网流量费
争议月份:2023年9月
争议金额:20
是否承诺退费:是
用户要求:尽快处理</t>
  </si>
  <si>
    <t>计费争议-流量：流量计费正常，此属用户自行使用产生计费，现减免9月流量费用20元，系统办理预存享20元赠费，立即到账，已与用户沟通转资39元福多多卡，次月生效，满意</t>
  </si>
  <si>
    <t>TS202310110905051628</t>
  </si>
  <si>
    <t>投诉工单（2021版）&gt;&gt;移网&gt;&gt;【产品及计费使用】消费提示&gt;&gt;语音使用提醒不及时/不到位/未提醒</t>
  </si>
  <si>
    <t>2023-10-11 18:14:07</t>
  </si>
  <si>
    <t xml:space="preserve">主办单位：湖北
客户类别：重复投诉
10010是否打通：是
是否二次致电10015：是
是否联系：是
升级倾向：无
号码归属省：湖北
SVIP等级：
用户反映手机号卡语音分钟数用完了，没有给用户发送提醒短信，但告知用户发送了，用户对此不认可，已解释前期处理结果不认可，要求在工作时间内回电，烦请尽快处理谢谢</t>
  </si>
  <si>
    <t>计费争议-语音：①客户基本资料：业务号码：18671444817、客户姓名：孟令帅、套餐情况：小天卡-2023；客户反映语音短信提醒的问题 
②首次联系客户时间：2023-10-11 09:57:03
③投诉核查处理情况：收到贵部转办，我司立即组织核查，经核实，系统分别于9月28、10月7日下发语音短信提醒，建议用户如未接收成功，也可下载中国联通APP查询语音剩余情况，用户表示知晓。
④答复客户时间及客户满意度评价：根据上述情况我司于2023-10-11 09:57:03联系客户解释，满意。回单人：颜晶 6921001. 
⑤投诉核查关联材料： 无"</t>
  </si>
  <si>
    <t>TS202310101651452293</t>
  </si>
  <si>
    <t>15572764407</t>
  </si>
  <si>
    <t>黄永涛</t>
  </si>
  <si>
    <t>2023-10-11 11:08:50</t>
  </si>
  <si>
    <t xml:space="preserve">
高级模板内容：
投诉问题描述:用户来电表示这几个月都没有打电话，但是产生了通话费
争议月份:2023年6月、2023年7月、2023年8月、2023年9月、2023年10月
争议金额:33.9
是否有下发短信提醒:否
用户要求:用户要求核实处理回复</t>
  </si>
  <si>
    <t>计费争议-语音：用户反映号码语音问题，经核实因设置呼叫转移导致产生语音扣费，现已联系客户解释，考虑客户使用感知，我司申请减免部分费用20元，24小时到账，此费用不可打印发票，客户满意</t>
  </si>
  <si>
    <t>BL202310111244312286</t>
  </si>
  <si>
    <t>15587913909</t>
  </si>
  <si>
    <t>常训政</t>
  </si>
  <si>
    <t>2023-10-11 15:21:42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</si>
  <si>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CBSS账单扣费名称：:沃阅读知涯升学20元特价包，AR视频彩铃酷趣会员15元包月，哔哩哔哩15G流量加会员月包，腾讯视频定向流量5G加油包5GB，沃阅读知涯升学20元特价包，炫铃功能费_
办理渠道:无
赔付月份：:2023年10月、2023年9月、2023年8月、2023年7月
返还倍率:单倍
赔付金额：:1
是否已经取消业务:是
是否承诺退费 ：:是
用户是否需要回复：:是
用户要求：:退费</t>
  </si>
  <si>
    <t>TS202310111523540948</t>
  </si>
  <si>
    <t>15549271316</t>
  </si>
  <si>
    <t>徐晶</t>
  </si>
  <si>
    <t>2023-10-11 16:36:37</t>
  </si>
  <si>
    <t xml:space="preserve">
高级模板内容：
投诉问题描述:用户来电对9月产生扣套餐月租费不认可，称是在2023-09-27 09:54:05才开户的，对此不认可，强烈要求投诉，请处理，谢谢
争议月份:2023年9月
争议金额:39
用户要求:用户来电对9月产生扣套餐月租费不认可，称是在2023-09-27 09:54:05才开户的，对此不认可，强烈要求投诉，请处理，谢谢</t>
  </si>
  <si>
    <t>TS202310111519370826</t>
  </si>
  <si>
    <t>18671758449</t>
  </si>
  <si>
    <t>刘鑫</t>
  </si>
  <si>
    <t>2023-10-11 16:52:22</t>
  </si>
  <si>
    <t xml:space="preserve">
高级模板内容：
投诉问题描述:用户对于9月套餐不认可要求退还19元低消补足费用
争议月份:2023年9月
争议金额:19
用户要求:退费</t>
  </si>
  <si>
    <t>TS202310111232221997</t>
  </si>
  <si>
    <t>13135811202</t>
  </si>
  <si>
    <t>罗文倩</t>
  </si>
  <si>
    <t>2023-10-11 17:13:30</t>
  </si>
  <si>
    <t xml:space="preserve">
高级模板内容：
投诉问题描述:预存话费享折扣优惠 档位三（次月生效24个月）-湖北政企专属合约到期9月份有多扣费，营业厅叫工作人员打人工客服处理9月费用，用户表示是因为我方提醒不到位，才导致出现问题，前台解释无效，请后台核实回复
合约名称:预存话费享折扣优惠 档位三（次月生效24个月）-湖北政企专属
合约办理渠道:宜昌市分公司当阳市分公司  
办理时间:2021-09-01
到期时间:2023-08-31
是否下发短信提醒:是  
用户要求:减免九月份多扣费用</t>
  </si>
  <si>
    <t>TS202310111152551112</t>
  </si>
  <si>
    <t>18727251136</t>
  </si>
  <si>
    <t>王若晨</t>
  </si>
  <si>
    <t>2023-10-11 14:36:14</t>
  </si>
  <si>
    <t xml:space="preserve">[该用户有申诉倾向，请注意受理态度，查询近三天工单记录，积极解决用户问题。] 
高级模板内容：
投诉问题描述:用户来电要求线上取消增值业务-联通邮箱套餐专享版
业务名称:增值业务-联通邮箱套餐专享版
无法办理原因:无法取消  
办理渠道:无
用户要求:要求线上取消增值业务-联通邮箱套餐专享版</t>
  </si>
  <si>
    <t>TS202310111022111102</t>
  </si>
  <si>
    <t>13872547592</t>
  </si>
  <si>
    <t>2023-10-11 19:32:07</t>
  </si>
  <si>
    <t>主办单位：湖北
客户类别：普通客户
10010是否打通：否
是否二次致电10015：是
是否联系：否
升级倾向：
号码归属省：湖北
SVIP等级：
1. 问题类型:;
2. 投诉类型:办理争议;
3. 营业厅地址:;
4. 位置信息:;
5. 位置发生地:;
6. 投诉内容:取消预存话费享套餐折扣优惠
8. 办理业务的名称:预存话费享套餐折扣优惠
8. 无法办理的渠道:联通营业厅</t>
  </si>
  <si>
    <t>TS202310110955060261</t>
  </si>
  <si>
    <t>13098412176</t>
  </si>
  <si>
    <t>周国富</t>
  </si>
  <si>
    <t>2023-10-11 17:18:38</t>
  </si>
  <si>
    <t>13098412176命中精准预判服务场景:[65岁以上老人] 
来电对上月。5G优惠加油包19元10GB（次月生效）（湖北）没有使用完的流量。没有结转到本月不认可，查询到流量包合约12个月到期续约到本月，故没有结转不认可，称没有人告知。</t>
  </si>
  <si>
    <t>TS202310110948330095</t>
  </si>
  <si>
    <t>18695076056</t>
  </si>
  <si>
    <t>谭朝友</t>
  </si>
  <si>
    <t>2023-10-11 10:45:27</t>
  </si>
  <si>
    <t xml:space="preserve">22年Q3Q4重点客户
高级模板内容：
投诉问题描述:用户来电对9月月租费用不认可，称自己8月份要更改29元月租，因为系统原因没有更改成功，导致9月份多扣费30元，要求退费，请协助处理
争议月份:2023年9月
争议金额:30
用户要求:用户要求退费</t>
  </si>
  <si>
    <t>TS202310102137140015</t>
  </si>
  <si>
    <t>15572739785</t>
  </si>
  <si>
    <t>刘文财</t>
  </si>
  <si>
    <t>2023-10-11 11:23:50</t>
  </si>
  <si>
    <t xml:space="preserve">判断省分:其他省分
:普通消费有争议
:下一步
:套餐月费不认可
查询套餐:
:套餐月费有变化
业务办理记录:
:不认可
:其他渠道
判断省分:除甘肃贵州外
:
高级模板内容：
投诉问题描述:客户来电反馈上个月到营业厅办理8元套餐，营业厅变更未经过客户同意变更为流量王-新市民卡（湖北），月租39元，前台解释，客户不认可，要求退费31元，麻烦后台工作人员协助处理
争议月份:2023年10月
争议金额:31
用户要求:客户需要尽快回电处理</t>
  </si>
  <si>
    <t>TS202310102044301951</t>
  </si>
  <si>
    <t>17683718250</t>
  </si>
  <si>
    <t>2023-10-11 09:05:50</t>
  </si>
  <si>
    <t>22年Q3Q4重点客户用户来电号码17683718250已携号转网，但转网前的费用未解决，要求退还至 6216637604000177358 中国银行  银行卡内，不方便前往营业厅，要求线上解决，谢谢</t>
  </si>
  <si>
    <t>TS202310101906350400</t>
  </si>
  <si>
    <t>13872687250</t>
  </si>
  <si>
    <t>赵忠兰</t>
  </si>
  <si>
    <t>2023-10-11 15:02:36</t>
  </si>
  <si>
    <t xml:space="preserve">[65岁以上老人] 
高级模板内容：
投诉问题描述:客户来电 ，反映之前 存量5G畅爽套餐享49元赠费 湖北 活动到期了  现在又重新续订好了  现客户要求把多出的那两个月的费用退回  我处解释无效 客户强烈要求退费 烦请核实处理谢谢！ 
争议月份:2023年9月、2023年10月
争议金额:98
用户要求:尽快谢谢！ </t>
  </si>
  <si>
    <t>TS202310101833572252</t>
  </si>
  <si>
    <t>18871771206</t>
  </si>
  <si>
    <t>熊家红</t>
  </si>
  <si>
    <t>2023-10-11 14:51:32</t>
  </si>
  <si>
    <t xml:space="preserve">
高级模板内容：
投诉问题描述:用户来电对六月优惠活动到期没有提前告知产生的费用不认可
争议月份:2023年6月
争议金额:64.5
用户要求:要求退费</t>
  </si>
  <si>
    <t>TS202310101126061416</t>
  </si>
  <si>
    <t>13227292454</t>
  </si>
  <si>
    <t>黎开菊</t>
  </si>
  <si>
    <t>2023-10-11 13:44:33</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</si>
  <si>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投诉内容:我不要任何活动，把活动都给我取消</t>
  </si>
  <si>
    <t>TS202310081152061829</t>
  </si>
  <si>
    <t>13117291556</t>
  </si>
  <si>
    <t>陈先荣</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</si>
  <si>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202306基本套餐费:59
202307基本套餐费:59
202308基本套餐费:59
202309基本套餐费:59
202310基本套餐费:59
争议金额:150.00</t>
  </si>
  <si>
    <t>"计费争议-账单扣费：①客户投诉产生的原因：账单扣费问题。 
②客户投诉问题核查情况及解决方案：收到贵部转办后，我司立即组织调查。经核实属宽带正常扣费，我司2023-10-09 15:43:49联系客户解释。
③客户问题满意度：一般。 
④回单人：田群、联系方式：07176921001</t>
  </si>
  <si>
    <t>TS202310111131280603</t>
  </si>
  <si>
    <t>13117297972</t>
  </si>
  <si>
    <t>赵序东</t>
  </si>
  <si>
    <t>2023-10-11 14:20:32</t>
  </si>
  <si>
    <t xml:space="preserve">
高级模板内容：
投诉问题描述:用户来电反映自己当时办卡的时候 工作人员告知第一个月免费使用  并且称还会返10元话费 返6个月  对此不符不认可
业务名称: 小天卡-2023
宣传渠道:网厅
宣传内容:一个月免费使用  并且称还会返10元话费 返6个月
实际情况:无
用户要求:要求上报公司核实处理 联系电话13117297972</t>
  </si>
  <si>
    <t>TS202310101945171041</t>
  </si>
  <si>
    <t>18672104899</t>
  </si>
  <si>
    <t>毛敏洁</t>
  </si>
  <si>
    <t>2023-10-11 11:21:57</t>
  </si>
  <si>
    <t>【2022年上工信部测评重保用户】【2022年上工信部测评重保用户】用户称调增减项_补收_调帐补收费2月份和3月份没有进行退费要求把这两个月也要进行退费</t>
  </si>
  <si>
    <t>计费争议-账单：用户反映账单补收问题。经核实，用户号码于2012-06-25 09:00:28在宜昌长阳集团第一网格兴网业中小企业代理办理入网，月承诺通信费66元。前期已协商由长阳政企发OA申请取消靓号约定消费，已登记申请还23年2-10月补收费用，待本月出账后于11月8日内到账，此费用无法抵扣往月欠费且不可打印发票 。联系用户解释，满意。</t>
  </si>
  <si>
    <t>TS202310101737191077</t>
  </si>
  <si>
    <t>2023-10-11 11:34:31</t>
  </si>
  <si>
    <t xml:space="preserve">
高级模板内容：
投诉问题描述:副卡和宽带说都是免费的，自己本来是移动的号码，说的是每月只需要交159元，但现在副卡都是收费的
业务名称:副卡
宣传渠道:其他:上门办理
宣传内容:159元一月
实际情况:219元一月
用户要求:要求投诉办卡人员，并处理自己每月消费问题</t>
  </si>
  <si>
    <t>计费争议-账单扣费：客户对账单扣费不满，经核实，属携入网用户工作人员承诺的赠费未到账导致，前期已赠费到账200元。现用户对每月消费超出159元不满，已协商办理副卡0月租优惠，次月生效，并取消IPTV业务，用户满意。</t>
  </si>
  <si>
    <t>TS202310101723450727</t>
  </si>
  <si>
    <t>2023-10-11 16:13:27</t>
  </si>
  <si>
    <t xml:space="preserve">
高级模板内容：
投诉问题描述:见工单TS202310051745051126  再次来电称问题没有解决工单就完结了，对此不认可，要求再次处理
争议时间:2023-10-10
争议金额:-1
用户查询情况:流量计算有问题 
前台实际查询情况:客户办理畅越冰激凌5G套餐69元 ，套餐内包含12G国内流量，网龄计划赠送国内流量12G，本月网龄计划12.G已使用 968.14MB ，剩余 11.05GB，计费正常无误
用户要求:加急</t>
  </si>
  <si>
    <t>经核实，客户办理畅越冰激凌5G套餐69元 ，套餐内包含12G国内流量，网龄计划赠送国内流量12G，计费正常无误，已再次联系客户解释说明，客户表示知晓，满意度一般</t>
  </si>
  <si>
    <t>TS202310111138170770</t>
  </si>
  <si>
    <t>13687271660</t>
  </si>
  <si>
    <t>夏学会</t>
  </si>
  <si>
    <t>2023-10-11 15:49:36</t>
  </si>
  <si>
    <t xml:space="preserve">【2022年上工信部测评重保用户】
高级模板内容：
投诉问题描述:用户来电对月租费欠费不认可，称没有接到任何短信提醒
争议月份:2023年10月
争议金额/流量:145.2
用户要求:用户用户查询清楚为什么没有任何短信提醒，包括预存话费享折扣优惠 档位三（立即生效24个月）-湖北政企专属，该业务到期也没有提醒，用户非常不认可，称对欠费不认可
备注:请后台核实尽快处理谢谢</t>
  </si>
  <si>
    <t>系统支撑：客户反馈套餐折扣到期问题，考虑客户感知，申请减免本月折扣差价合计120元，24小时内到账，此费用不可打印账单发票，回访满意</t>
  </si>
  <si>
    <t>TS202310101557030717</t>
  </si>
  <si>
    <t>18672654999</t>
  </si>
  <si>
    <t>段涛涛</t>
  </si>
  <si>
    <t>2023-10-11 14:18:26</t>
  </si>
  <si>
    <t xml:space="preserve">
高级模板内容：
投诉问题描述:用户来电反映自己办理副卡的时候，说的3张副卡都是免费使用的，前台查询解释副卡优惠已经到期，用户不认可
争议月份:2023年10月
争议金额:30
用户要求:用户要求我方退还3张副卡产生的费用，同时要求减免以后副卡的功能费，用户表示处理不好就携号转网，请核实处理，谢谢</t>
  </si>
  <si>
    <t>业务规则：用户对副卡收费不认可，考虑用户使用感知，已为用户申请减免20.12-23.10月3张副卡部分月租费用290元，其中18672907311 到账10元，13040952325 到账10元，15587906319 到账10元（私有）主卡70元，剩余190元已登记次月退费，不可打印发票，满意</t>
  </si>
  <si>
    <t>TS202310102104432190</t>
  </si>
  <si>
    <t>15342453787</t>
  </si>
  <si>
    <t>胡正安</t>
  </si>
  <si>
    <t>2023-10-11 10:08:33</t>
  </si>
  <si>
    <t xml:space="preserve">
高级模板内容：
投诉问题描述:用户来电称对副卡费用不认可
争议月份:2021年11月、2023年10月
争议金额:0
用户要求:用户要求21年11月到23年10副卡的费用全部退还，称营业厅当时告知副卡不收费</t>
  </si>
  <si>
    <t>业务规则：用户对副卡收费不认可，已解释副卡免费使用12个月后正常计费10元/月，考虑用户使用感知，已为用户申请将正常使用号码15697206927转资0月租，已关停号码13135809501申请减免22.12-23.10月费用110元，24小时内赠费到账，不可打印发票，用户自行到厅复机后销户，用户认可满意</t>
  </si>
  <si>
    <t>TS202310101641322003</t>
  </si>
  <si>
    <t>15335723725</t>
  </si>
  <si>
    <t>贺学政</t>
  </si>
  <si>
    <t>2023-10-11 17:00:39</t>
  </si>
  <si>
    <t xml:space="preserve">
高级模板内容：
投诉问题描述:用户说之前办理副卡说都是免费的，但是现在有两张副卡（18671706023）（13207213203）有扣费，剩余两张（19186273426）（15335723725）副卡11月开始也要进行扣费，客户要求退还扣费两张副卡的费用，并要求解绑副卡
渠道名称:其他:当阳育溪莲勇代理点
办理业务名称:5G副卡基本套餐(优享服务)
页面提示:无
用户要求:用户说之前办理副卡说都是免费的，但是现在有两张副卡（18671706023）（13207213203）有扣费，剩余两张（19186273426）（15335723725）副卡11月开始也要进行扣费，客户要求退还扣费两张副卡的费用，并要求解绑所有副卡，要求尽快联系客户处理</t>
  </si>
  <si>
    <t>业务规则：用户对副卡收费不认可，已为用户申请19186273426、15335723725转资0月租，18671706023、13207213203因风险关停，已告知用户到厅申请复机后转资，考虑用户使用感知，已为用户申请减免18671706023、13207213203两张副卡7-10月产生副卡月租费用60元，24小时内赠费到账，不可打印发票，满意</t>
  </si>
  <si>
    <t>TS202310091658040311</t>
  </si>
  <si>
    <t>15608609780</t>
  </si>
  <si>
    <t>严华俊</t>
  </si>
  <si>
    <t>2023-10-11 10:29:47</t>
  </si>
  <si>
    <t xml:space="preserve">
高级模板内容：
投诉问题描述:用户对副卡收费不认可
争议月份:2023年10月、2023年9月
争议金额:40
用户要求:用户表示当时办理的工作人员承诺副卡不收取费用，用户要求减免之前的扣费并增加以后的副卡功能费减免</t>
  </si>
  <si>
    <t>业务规则：用户对副卡收费规则不认可，考虑用户感知，已申请勾选副卡0元，次月生效，并退23.9-10月两张副卡费用，合计40元，24小时到帐，此费用不可打印发票，因多次未联系上客户，我司核实情况处理，如有疑问可在工作时间（08:30-12:00；14:00-17:30）致电我司宜昌联通13032700872，烦请前台代为转告</t>
  </si>
  <si>
    <t>TS202310111521410883</t>
  </si>
  <si>
    <t>13217179236</t>
  </si>
  <si>
    <t>刘保国</t>
  </si>
  <si>
    <t>2023-10-11 16:52:36</t>
  </si>
  <si>
    <t xml:space="preserve">
高级模板内容：
投诉问题描述:用户办卡时告诉副卡不收费
业务名称:副卡
宣传渠道:其他:地推
宣传内容:副卡不收费
实际情况:10元*3
用户要求:处理。</t>
  </si>
  <si>
    <t>业务规则：用户反映副卡扣费问题，经核实，副卡扣费10元为业务规则，出于服务角度，申请办理副卡0月租优惠，次月生效，满意。</t>
  </si>
  <si>
    <t>TS202310111501510341</t>
  </si>
  <si>
    <t>17671925708</t>
  </si>
  <si>
    <t>黄志达</t>
  </si>
  <si>
    <t>2023-10-11 17:24:29</t>
  </si>
  <si>
    <t xml:space="preserve">判断省分:其他省分
:普通消费有争议
:下一步
:套餐月费不认可
查询套餐:
:套餐月费有变化
业务办理记录:
:不认可
:其他渠道
判断省分:除甘肃贵州外
:
高级模板内容：
投诉问题描述:用户来电反映9月份月租不对，要求尽快处理
争议月份:2023年9月
争议金额:10
用户要求:尽快处理</t>
  </si>
  <si>
    <t>TS202310101811171842</t>
  </si>
  <si>
    <t>15549270745</t>
  </si>
  <si>
    <t>花艳</t>
  </si>
  <si>
    <t>2023-10-11 15:00:48</t>
  </si>
  <si>
    <t>判断省分:其他省分
:普通消费有争议
:下一步
:套餐月费不认可
查询套餐:
:套餐月费有变化
业务办理记录:
:不认可
:其他渠道
判断省分:除甘肃贵州外
:
高级模板内容：
投诉问题描述:用户对套餐不认可表示非本人办理
争议月份:2023年1月、2023年2月、2023年3月、2023年4月、2023年5月、2023年6月、2023年7月、2023年8月、2023年9月、2023年10月
争议金额:390
用户要求:用户要求退产生的所有费用并要求加急今天之内处理回复</t>
  </si>
  <si>
    <t>TS202310111646490762</t>
  </si>
  <si>
    <t>16671005469</t>
  </si>
  <si>
    <t>韩芳</t>
  </si>
  <si>
    <t>2023-10-11 17:22:28</t>
  </si>
  <si>
    <t xml:space="preserve">[65岁以上老人]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投诉问题描述:用户来电反映要求退费100元，刚刚充值的要求退费解释无效请协助处理谢谢
充值时间:2023-10-11
充值渠道:其他:营业厅
充值号码:16671005469
充值金额:100
充值交易号/订单编码:已到账
前台是否按流程解释:否
用户要求:要求退费100话费</t>
  </si>
  <si>
    <t>TS202310110847371323</t>
  </si>
  <si>
    <t>18671716956</t>
  </si>
  <si>
    <t>谢娇娇</t>
  </si>
  <si>
    <t>2023-10-11 15:11:50</t>
  </si>
  <si>
    <t xml:space="preserve">判断省分:湖北
:移网电话营销费用争议（套餐资费/融合宽带/副卡功能费类除外）
:不认可
:小于等于500元，且仅限单倍、月份不超过12个月
:
高级模板内容：
是否10016外呼:否
电话外呼号码:未提供
渠道名称:湖北省分公司电子商务部
反应问题涉及场景:话务人员解释不清楚
产品名称:国内语音月包100元1400分钟(立即生效)
争议月份:2023年9月、2023年10月
是否承诺退费:是
承诺退费金额:200
是否取消业务（如取消失败，需加上系统报错的提示）:一线未取消请协助取消
是否需要回复:否
用户要求:退费</t>
  </si>
  <si>
    <t>TS202310111045501810</t>
  </si>
  <si>
    <t>2023-10-11 12:14:23</t>
  </si>
  <si>
    <t xml:space="preserve">
高级模板内容：
投诉问题描述:用户表示融合里有一条宽带  7月份在宜昌东山大道的营业厅报装了  但一直没有安装 被告知距离太远 解释不认可。要求处理并回复
装机产品:宽带 
预约装机时间:2023-07-27
装机地址:湖北省宜昌市枝江市安福寺镇横溪河村横溪河村一组4号周边
申请装机渠道:	 城区新时空旗舰店(自建他营) ECQ00089
用户要求:要求处理并回复，已按前期处理结果解释不认可，表示没有安装，详见前期工单:TS202309301149491439</t>
  </si>
  <si>
    <t>宽带移机：经核实因客户装机地址理盒子较远，现渠道表示天晴后联系客户上门核查处理，如无法安装有线，将提供无线使用，建议客户耐心等待，同时已申请补赠0元10G流量包，本月内有效，客户满意</t>
  </si>
  <si>
    <t>TS202310101722060671</t>
  </si>
  <si>
    <t>071703891881</t>
  </si>
  <si>
    <t>牟春梅</t>
  </si>
  <si>
    <t>2023-10-11 10:37:24</t>
  </si>
  <si>
    <t xml:space="preserve">
高级模板内容：
投诉问题描述:用户来电称不需要IPTV包月，前台告知无法在线取消，需用户前往线下营业厅
渠道名称:其他: 
办理业务名称:IPTV包月
页面提示:无
用户要求:用户要求回电反馈，请尽快处理谢谢！</t>
  </si>
  <si>
    <t>其他：经核实客户要求取消电视，现挽留成功，客户暂不取消，客户满意</t>
  </si>
  <si>
    <t>TS202310101407590169</t>
  </si>
  <si>
    <t>15549379907</t>
  </si>
  <si>
    <t>刘薇</t>
  </si>
  <si>
    <t>2023-10-11 13:31:30</t>
  </si>
  <si>
    <t xml:space="preserve">
高级模板内容：
投诉问题描述:流量券无法兑换
操作渠道:中国联通APP
参加活动（套餐）名称:500M全国流量
页面提示:小主，非常抱歉，当前兑换异常，请拨打10010核实哦！
用户要求:协助处理</t>
  </si>
  <si>
    <t>其他：客户反馈APP兑换流量不成功，已手动赠送本月0元500M流量，立即生效，回访满意</t>
  </si>
  <si>
    <t>TS202310111359001187</t>
  </si>
  <si>
    <t>13197343697</t>
  </si>
  <si>
    <t>张雨菲</t>
  </si>
  <si>
    <t>2023-10-11 17:22:31</t>
  </si>
  <si>
    <t xml:space="preserve">
高级模板内容：
投诉问题描述:用户称在联通线上办理的卡，当时称首充100享优惠，但现在却一直没有返费，我方查询到用户没有返费的活动，已解释，用户不认可，称当时办的是每月19的，称有首充100返费的，对此不认可，坚持要求投诉，联系电话13197343697
活动名称:首充100元返费10的活动
争议月份:2023年10月、2023年8月、2023年9月
争议金额:10
用户要求:用户称在联通线上办理的卡，当时称首充100享优惠，但现在却一直没有返费，我方查询到用户没有返费的活动，已解释，用户不认可，称当时办的是每月19的，称有首充100返费的，对此不认可，坚持要求投诉，联系电话13197343697</t>
  </si>
  <si>
    <t>其他：客户反馈办理小天卡赠费未到账的问题，已系统勾选赠费10元*12个月立即生效，并联系客户解释清楚赠费规则，客户表示理解，回访满意</t>
  </si>
  <si>
    <t>TS202310101418540469</t>
  </si>
  <si>
    <t>13177055379</t>
  </si>
  <si>
    <t>沈远波</t>
  </si>
  <si>
    <t>2023-10-11 17:06:28</t>
  </si>
  <si>
    <t xml:space="preserve">
高级模板内容：
投诉问题描述:客户称本月6号领取qq绿钻会员后，qq还是提示不是会员
操作渠道:联通畅视”微信公众号-输入发送“百宝箱
参加活动（套餐）名称:2I专享39元20GB炫彩超会5G包 （次月生效）湖北
页面提示:本月次数已经使用完毕，领取失败
用户要求:现在qq音乐提示没有会员，请核实处理</t>
  </si>
  <si>
    <t>其他：联系客户表示系统延时，现qq绿钻会员已领取成功，回访满意</t>
  </si>
  <si>
    <t>TS202310101028252209</t>
  </si>
  <si>
    <t>2023-10-11 13:36:02</t>
  </si>
  <si>
    <t xml:space="preserve">:号卡配送问题
:配送人员规范/态度问题
:
高级模板内容：
投诉问题描述:用户表示配送人员今天配送拒绝上五楼给其配送且服务态度略显强硬，用户想要投诉且核实不上五楼是公司规定还是个人行为（表示之前办理副卡配送人员愿意上五楼）
订单号/预留电话:订单号1963092731972631，号码13277233772
订购渠道:未提供
业务名称:订购副卡
用户要求:核实回复</t>
  </si>
  <si>
    <t>其他：用户反馈配送问题，经核实，现已跟用户解释清楚，并联系配送员已给用户配送到，联系用户称现已无其他问题，满意。</t>
  </si>
  <si>
    <t>TS202310101730190890</t>
  </si>
  <si>
    <t>07176938030</t>
  </si>
  <si>
    <t>湖北融诚通信服务有限公司</t>
  </si>
  <si>
    <t>2023-10-11 09:02:21</t>
  </si>
  <si>
    <t xml:space="preserve">
高级模板内容：
投诉问题描述:用户来电称有电话骚扰，已告知客户举报，及其他拦截渠道，用户不认可，希望我方帮忙拦截处理
骚扰类型:电话
骚扰内容:打通就挂机，一直重复
骚扰时间:2023-10-10
骚扰号码:07176938030</t>
  </si>
  <si>
    <t>TS202310111538081347</t>
  </si>
  <si>
    <t>15672495280</t>
  </si>
  <si>
    <t>刘华丽</t>
  </si>
  <si>
    <t>2023-10-11 15:58:36</t>
  </si>
  <si>
    <t>主办单位：湖北
客户类别：普通客户
10010是否打通：否
是否二次致电10015：是
是否联系：否
升级倾向：
号码归属省：湖北
SVIP等级：
1. 问题类型:;
2. 投诉类型:其他问题;
3. 营业厅地址:;
4. 位置信息:;
5. 位置发生地:;
6. 投诉内容:我要办理八元的套餐，这张卡平时基本不出门，也有无线网络，用不了高套餐，工作又需要这张卡，麻烦修改一下套餐，免得还会继续投诉</t>
  </si>
  <si>
    <t>TS202310111528061080</t>
  </si>
  <si>
    <t>15672497080</t>
  </si>
  <si>
    <t>2023-10-11 15:45:06</t>
  </si>
  <si>
    <t>TS202310111234242033</t>
  </si>
  <si>
    <t>13227266848</t>
  </si>
  <si>
    <t>吴琪</t>
  </si>
  <si>
    <t>2023-10-11 15:35:13</t>
  </si>
  <si>
    <t>主办单位：湖北
客户类别：普通客户
10010是否打通：否
是否二次致电10015：是
是否联系：否
升级倾向：
号码归属省：湖北
SVIP等级：
1. 问题类型:;
2. 投诉类型:办理争议;
3. 营业厅地址:;
4. 位置信息:;
5. 位置发生地:;
6. 投诉内容:我想变更套餐，但是可变更套餐只有四种，且都是贵的套餐，这就很离谱，你们是只有那四种套餐吗？
8. 办理业务的名称:套餐变更
8. 无法办理的渠道:中国联通APP</t>
  </si>
  <si>
    <t>BL202310111648120924</t>
  </si>
  <si>
    <t>18672657307</t>
  </si>
  <si>
    <t>寇红利</t>
  </si>
  <si>
    <t>2023-10-11 17:05:14</t>
  </si>
  <si>
    <t xml:space="preserve">判断省分:湖北
:有意向资费
:全国流量王8元套餐
:
高级模板内容：
用户诉求:要求办理8元套餐，不愿到厅，挽留失败
当前套餐名称:腾讯大王卡（新）
新套餐名称（转入套餐名称）:全国流量王8元套餐
是合约期内（含靓号）:否</t>
  </si>
  <si>
    <t>BL202310111628060632</t>
  </si>
  <si>
    <t>17683713905</t>
  </si>
  <si>
    <t>杨帅</t>
  </si>
  <si>
    <t>2023-10-11 16:37:17</t>
  </si>
  <si>
    <t xml:space="preserve">判断省分:湖北
:指定要求办理全国流量王8元套餐
:
高级模板内容：
用户诉求: 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</si>
  <si>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BL202310111539332336</t>
  </si>
  <si>
    <t>18672908737</t>
  </si>
  <si>
    <t>韦章苹</t>
  </si>
  <si>
    <t>2023-10-11 16:01:16</t>
  </si>
  <si>
    <t xml:space="preserve">判断省分:湖北
:指定要求办理全国流量王8元套餐
:
高级模板内容：
用户诉求:用户来电要求修改套餐为（8元流量王套餐），挽留无效，用户也不愿到营业厅，坚决要求线上变更，请核实处理
当前套餐名称:大王卡39元版
新套餐名称（转入套餐名称）:8元流量王套餐
是合约期内（含靓号）:否</t>
  </si>
  <si>
    <t>BL202310111509541834</t>
  </si>
  <si>
    <t>17671272367</t>
  </si>
  <si>
    <t>谢圣桂</t>
  </si>
  <si>
    <t>2023-10-11 15:25:28</t>
  </si>
  <si>
    <t xml:space="preserve">判断省分:湖北
:指定要求办理全国流量王8元套餐
:
高级模板内容：
用户诉求:降套
当前套餐名称:星锐卡-2023
新套餐名称（转入套餐名称）:4G全国流量王8元套餐  90495213
是合约期内（含靓号）:是
备注:用户有1元89GB省内流量包*24月还未到期</t>
  </si>
  <si>
    <t>BL202310111436381179</t>
  </si>
  <si>
    <t>17671333049</t>
  </si>
  <si>
    <t>朱艳鄂</t>
  </si>
  <si>
    <t>2023-10-11 15:30:18</t>
  </si>
  <si>
    <t xml:space="preserve">判断省分:湖北
:指定要求办理全国流量王8元套餐
:
高级模板内容：
用户诉求:更改为8元全国流量王套餐
当前套餐名称: 腾讯大王卡
新套餐名称（转入套餐名称）:全国流量王8元套餐
是合约期内（含靓号）:否</t>
  </si>
  <si>
    <t>BL202310111420180910</t>
  </si>
  <si>
    <t>13177059586</t>
  </si>
  <si>
    <t>2023-10-11 14:36:20</t>
  </si>
  <si>
    <t xml:space="preserve">判断省分:湖北
:指定要求办理全国流量王8元套餐
:
高级模板内容：
用户诉求:降套为8元套餐，挽留无效不认可去营业厅
当前套餐名称: 新4G随意打套餐18元(OCS)(湖北
新套餐名称（转入套餐名称）:全国流量王8元套餐
是合约期内（含靓号）:是</t>
  </si>
  <si>
    <t>BL202310111254382384</t>
  </si>
  <si>
    <t>18694088050</t>
  </si>
  <si>
    <t>胡志波</t>
  </si>
  <si>
    <t>2023-10-11 17:06:15</t>
  </si>
  <si>
    <t xml:space="preserve">判断省分:湖北
:指定要求办理全国流量王8元套餐
:
高级模板内容：
用户诉求:要求办理办理全国流量王8元套餐
当前套餐名称:腾讯大王卡
新套餐名称（转入套餐名称）:全国流量王8元套餐
是合约期内（含靓号）:否
备注:要求回电确认</t>
  </si>
  <si>
    <t>BL202310111210371838</t>
  </si>
  <si>
    <t>17683707033</t>
  </si>
  <si>
    <t>严定玮</t>
  </si>
  <si>
    <t>2023-10-11 14:12:35</t>
  </si>
  <si>
    <t xml:space="preserve">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</si>
  <si>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BL202310111150301554</t>
  </si>
  <si>
    <t>18671706061</t>
  </si>
  <si>
    <t>王晓玥</t>
  </si>
  <si>
    <t>2023-10-11 16:04:47</t>
  </si>
  <si>
    <t xml:space="preserve">判断省分:湖北
:指定要求办理全国流量王8元套餐
:
高级模板内容：
用户诉求:用户要求办理4G全国流量王8元套餐 前台已解释 用户不愿前往营业厅更改 要求线上更改 请处理谢谢
当前套餐名称:阿里小宝卡
新套餐名称（转入套餐名称）:4G全国流量王8元套餐
是合约期内（含靓号）:否
备注:用户要求办理4G全国流量王8元套餐 前台已解释 用户不愿前往营业厅更改 要求线上更改 请处理谢谢</t>
  </si>
  <si>
    <t>BL202310111052390587</t>
  </si>
  <si>
    <t>15629369659</t>
  </si>
  <si>
    <t>刘鑫隆</t>
  </si>
  <si>
    <t>2023-10-11 11:03:31</t>
  </si>
  <si>
    <t xml:space="preserve">22年Q3Q4重点客户
高级模板内容：
用户诉求:用户来电要求携号转网（推荐了8元套餐）
当前套餐名称: 天神卡
新套餐名称（转入套餐名称）:8元流量王
是合约期内（含靓号）:否</t>
  </si>
  <si>
    <t>BL202310111047240503</t>
  </si>
  <si>
    <t>18671770968</t>
  </si>
  <si>
    <t>王小林</t>
  </si>
  <si>
    <t>2023-10-11 17:03:20</t>
  </si>
  <si>
    <t xml:space="preserve">
高级模板内容：
用户诉求:用户来电要求办理8元套餐，请协助处理，谢谢
当前套餐名称: 蚂蚁国宝卡
新套餐名称（转入套餐名称）:8元套餐
是合约期内（含靓号）:否</t>
  </si>
  <si>
    <t>BL202310111046540495</t>
  </si>
  <si>
    <t>13207204466</t>
  </si>
  <si>
    <t>童德华</t>
  </si>
  <si>
    <t>2023-10-11 11:26:16</t>
  </si>
  <si>
    <t xml:space="preserve">判断省分:湖北
:指定要求办理全国流量王8元套餐
:
高级模板内容：
用户诉求:更改套餐
当前套餐名称: 阿里大宝卡
新套餐名称（转入套餐名称）:4G全国流量王8元套餐
是合约期内（含靓号）:是</t>
  </si>
  <si>
    <t>BL202310111023150073</t>
  </si>
  <si>
    <t>15629388101</t>
  </si>
  <si>
    <t>高本慈</t>
  </si>
  <si>
    <t>2023-10-11 11:06:48</t>
  </si>
  <si>
    <t xml:space="preserve">判断省分:湖北
:指定要求办理全国流量王8元套餐
:
高级模板内容：
用户诉求:改成8元套餐
当前套餐名称: 腾讯大王卡
新套餐名称（转入套餐名称）:8元套餐
是合约期内（含靓号）:否
备注:降套餐</t>
  </si>
  <si>
    <t>BL202310111009482323</t>
  </si>
  <si>
    <t>2023-10-11 17:03:16</t>
  </si>
  <si>
    <t xml:space="preserve">
高级模板内容：
用户诉求:用户要求线上办理变更套餐
当前套餐名称: 畅越冰激凌5G套餐99元
新套餐名称（转入套餐名称）:腾讯大王卡（新）（91090059）
是合约期内（含靓号）:否
备注:挽留失败，人在异地，要求线上修改，请核实，谢谢</t>
  </si>
  <si>
    <t>BL202310110947451994</t>
  </si>
  <si>
    <t>13177075452</t>
  </si>
  <si>
    <t>周泽勇</t>
  </si>
  <si>
    <t>2023-10-11 11:15:14</t>
  </si>
  <si>
    <t xml:space="preserve">22年Q3Q4重点客户判断省分:湖北
:指定要求办理全国流量王8元套餐
:
高级模板内容：
用户诉求:用户要求降套
当前套餐名称:幸福家家乐39元套餐
新套餐名称（转入套餐名称）:全国流量王8元套餐
是合约期内（含靓号）:否
备注:用户要求降套</t>
  </si>
  <si>
    <t>BL202310110921501637</t>
  </si>
  <si>
    <t>13227264983</t>
  </si>
  <si>
    <t>何栖</t>
  </si>
  <si>
    <t>2023-10-11 10:03:13</t>
  </si>
  <si>
    <t xml:space="preserve">判断省分:湖北
:指定要求办理全国流量王8元套餐
:
高级模板内容：
用户诉求:用户要求更改全国流量王8元套餐，不愿到厅，挽留失败，请尽快处理，谢谢
当前套餐名称:畅越全国冰激凌套餐-78元档
新套餐名称（转入套餐名称）:4G全国流量王8元套餐
是合约期内（含靓号）:否</t>
  </si>
  <si>
    <t>BL202310110839561181</t>
  </si>
  <si>
    <t>15671078979</t>
  </si>
  <si>
    <t>胡金萍</t>
  </si>
  <si>
    <t>2023-10-11 09:57:16</t>
  </si>
  <si>
    <t xml:space="preserve">判断省分:湖北
:指定要求办理全国流量王8元套餐
:
高级模板内容：
用户诉求:办理8元保号套餐
当前套餐名称: 4G全国流量王36元套餐
新套餐名称（转入套餐名称）:全国流量王8元套餐
是合约期内（含靓号）:是
备注:用户要求办理8元保号套餐，前台解释不认可，烦请后台处理</t>
  </si>
  <si>
    <t>BL202310102133000710</t>
  </si>
  <si>
    <t>2023-10-11 11:21:47</t>
  </si>
  <si>
    <t xml:space="preserve">判断省分:湖北
:指定要求办理全国流量王8元套餐
:
高级模板内容：
用户诉求:指定要求办理全国流量王8元套餐，前台挽留无效，麻烦工作人员协助处理
当前套餐名称: 流量王-新市民卡（湖北）
新套餐名称（转入套餐名称）:指定要求办理全国流量王8元套餐
是合约期内（含靓号）:否
备注:客户需要尽快回电处理</t>
  </si>
  <si>
    <t>BL202310102020050237</t>
  </si>
  <si>
    <t>18672104192</t>
  </si>
  <si>
    <t>肖俊伟</t>
  </si>
  <si>
    <t>2023-10-11 09:03:36</t>
  </si>
  <si>
    <t xml:space="preserve">
高级模板内容：
用户诉求: 用户要求更改全国流量王8元套餐，不愿到厅，挽留失败，请尽快处理，谢谢
当前套餐名称:腾讯大王卡
新套餐名称（转入套餐名称）:4G全国流量王8元套餐
是合约期内（含靓号）:否</t>
  </si>
  <si>
    <t>BL202310101954520029</t>
  </si>
  <si>
    <t>13177067953</t>
  </si>
  <si>
    <t>王素雅</t>
  </si>
  <si>
    <t>2023-10-11 09:09:48</t>
  </si>
  <si>
    <t xml:space="preserve">判断省分:湖北
:指定要求办理全国流量王8元套餐
:
高级模板内容：
用户诉求:要求办理8元套餐，挽留失败
当前套餐名称:腾讯大王卡
新套餐名称（转入套餐名称）:全国流量王8元套餐
是合约期内（含靓号）:否</t>
  </si>
  <si>
    <t>BL202310101901411937</t>
  </si>
  <si>
    <t>13098414086</t>
  </si>
  <si>
    <t>李满朋</t>
  </si>
  <si>
    <t>2023-10-11 09:08:22</t>
  </si>
  <si>
    <t xml:space="preserve">
高级模板内容：
用户诉求:降套
当前套餐名称:小骑手卡
新套餐名称（转入套餐名称）:孝心卡
是合约期内（含靓号）:否</t>
  </si>
  <si>
    <t>BL202310101507260750</t>
  </si>
  <si>
    <t>15671029038</t>
  </si>
  <si>
    <t>王学山</t>
  </si>
  <si>
    <t>2023-10-11 10:09:13</t>
  </si>
  <si>
    <t xml:space="preserve">[65岁以上老人] 判断省分:湖北
:指定要求办理全国流量王8元套餐
:
高级模板内容：
用户诉求:降低套餐
当前套餐名称: 福多多29元（湖北）
新套餐名称（转入套餐名称）:全国流量王8元套餐
是合约期内（含靓号）:否
备注:15672496886用户要求打这个电话</t>
  </si>
  <si>
    <t>TS202310081743431374</t>
  </si>
  <si>
    <t>15587990880</t>
  </si>
  <si>
    <t>袁青</t>
  </si>
  <si>
    <t>2023-10-11 18:07:06</t>
  </si>
  <si>
    <t>主办单位：湖北
客户类别：普通客户
10010是否打通：否
是否二次致电10015：是
是否联系：否
升级倾向：
号码归属省：湖北
SVIP等级：
1. 问题类型:;
2. 投诉类型:办理争议;
3. 营业厅地址:;
4. 位置信息:;
5. 位置发生地:;
6. 投诉内容:更改为滴滴小王卡，不方便去营业厅办理
8. 办理业务的名称:滴滴小王卡
8. 无法办理的渠道:办不了</t>
  </si>
  <si>
    <t>"套餐变更①客户基本资料：业务号码：15587990880、客户姓名：袁青、套餐情况：畅爽冰激凌5G套餐299元（基础版）；客户反映转资的问题； 
②首次联系客户时间：2023-10-09 13:34:00
③投诉核查处理情况：收到贵部转办，我司立即组织核查，经核实，现已为用户转资滴滴小王卡，次月生效，满意； 
④答复客户时间及客户满意度评价：根据上述核实情况，我司于2023-10-09 13:34:00联系客户满意，回单人：胡春燕、联系方式：07176921001
⑤投诉核查关联材料：无。"</t>
  </si>
  <si>
    <t>TS202310102046421973</t>
  </si>
  <si>
    <t>2023-10-11 10:24:33</t>
  </si>
  <si>
    <t>主办单位：湖北
客户类别：普通客户
10010是否打通：否
是否二次致电10015：是
是否联系：否
升级倾向：
号码归属省：湖北
SVIP等级：
1. 问题类型:;
2. 投诉类型:办理争议;
3. 营业厅地址:;
4. 位置信息:;
5. 位置发生地:;
6. 投诉内容:变更办理八元套餐，营业厅不给办理
8. 办理业务的名称:套餐变更
8. 无法办理的渠道:联通营业厅</t>
  </si>
  <si>
    <t>套餐变更-未到厅①客户基本信息：业务号码：18671770968、客户姓名：王小林、套餐情况：蚂蚁国宝卡； 客户反映转资的问题。
②首次联系客户时间： 2023-10-11 09:47:34 ； 
③投诉核查处理情况：收到贵部转办后，我司立即组织调查 。经核实，客户要求办理转资8元流量王，建议客户到营业厅申请复机后联系我司申请办理转资，客户满意
④答复客户时间及客户满意度评价相关信息：我司于2023-10-11 09:47:34联系客户解释说明，客户认可满意。回单人：王宜艳
⑤投诉核查关联材料：无</t>
  </si>
  <si>
    <t>BL202310101629542178</t>
  </si>
  <si>
    <t>13217173000</t>
  </si>
  <si>
    <t>陈元宝</t>
  </si>
  <si>
    <t>2023-10-11 14:07:20</t>
  </si>
  <si>
    <t xml:space="preserve">[65岁以上老人] 
高级模板内容：
用户诉求:用户来电移走我方线上变更套餐，前台建议用户前往营业厅办理，用户不认可，称机主本人不是自己，要求我方线上处理，不然就工信部投诉，烦请处理
当前套餐名称: 畅爽冰激凌5G套餐159元（基础
新套餐名称（转入套餐名称）:无
是合约期内（含靓号）:是
备注:尽快回复</t>
  </si>
  <si>
    <t>套餐变更：未到厅，降套，查询用户号码存在靓号月承诺通信费用150元，消费不足150元按照150元补收，现用户知晓，表示暂不办理转资，满意</t>
  </si>
  <si>
    <t>BL202310101620431987</t>
  </si>
  <si>
    <t>2023-10-11 14:07:29</t>
  </si>
  <si>
    <t xml:space="preserve">判断省分:湖北
:无意向资费
node_104:
node_102:
:降套
:消费过高
:挽留后，用户依旧要求降套
:消费对比
:挽留失败
:
node_106:
:有合约/有靓号
:
高级模板内容：
用户诉求:客户来电要求降低套餐
当前套餐名称: 畅爽冰激凌5G套餐299元（基础版
新套餐名称（转入套餐名称）:29元福多多
是合约期内（含靓号）:是</t>
  </si>
  <si>
    <t>套餐变更：未到厅，降套，已为用户转资29元福多多卡套餐，用户靓号合约到期时间是2023年11月30日，已告知用户次月转资后会补收，用户认可，满意</t>
  </si>
  <si>
    <t>BL202310101215020829</t>
  </si>
  <si>
    <t>13207223253</t>
  </si>
  <si>
    <t>裴江丽</t>
  </si>
  <si>
    <t>2023-10-11 14:02:47</t>
  </si>
  <si>
    <t xml:space="preserve">判断省分:湖北
:有意向资费
:否
:降套
:流量过多
:挽留后，用户依旧要求降套
:消费对比
:挽留失败
:
node_106:
:无合约/无靓号
:
高级模板内容：
用户诉求:降套!
当前套餐名称:畅越冰激凌5G套餐159元
新套餐名称（转入套餐名称）:畅越冰激凌5G套餐129元
是合约期内（含靓号）:否
备注:尽快处理！</t>
  </si>
  <si>
    <t>套餐变更-未到厅：159转129，已为用户转资，畅越冰激凌5G套餐129元，次月生效，满意</t>
  </si>
  <si>
    <t>BL202310101321471691</t>
  </si>
  <si>
    <t>2023-10-11 10:05:35</t>
  </si>
  <si>
    <t xml:space="preserve">
高级模板内容：
用户诉求:用户要求更改套餐。
当前套餐名称: 腾讯大王卡
新套餐名称（转入套餐名称）:5元米粉卡
是合约期内（含靓号）:否
备注:用户要求更改套餐，请尽快联系核实谢谢！</t>
  </si>
  <si>
    <t>套餐变更-未到厅：19元转5元，米粉卡为下架套餐不支持转资，建议用户关注其他优惠资费，用户 表示知晓。</t>
  </si>
  <si>
    <t>BL202310101114102315</t>
  </si>
  <si>
    <t>18671797933</t>
  </si>
  <si>
    <t>郑家兴</t>
  </si>
  <si>
    <t>2023-10-11 14:06:49</t>
  </si>
  <si>
    <t xml:space="preserve">
高级模板内容：
用户诉求: 用户要求更改4G全国流量王8元套餐，已建议带上本人身份证件到归属地联通自营厅咨询不认可坚持办理
当前套餐名称:腾讯大王卡
新套餐名称（转入套餐名称）:4G全国流量王8元套餐
是合约期内（含靓号）:否</t>
  </si>
  <si>
    <t>套餐变更-未到厅：19转8元，经核实，用户有低消宽带无法转资，用户表示要用到月底，已添加用户微信建议用户月底前两天联系我们取消宽带转资，用户满意。</t>
  </si>
  <si>
    <t>BL202310101444000341</t>
  </si>
  <si>
    <t>13247288985</t>
  </si>
  <si>
    <t>胡振洲</t>
  </si>
  <si>
    <t>2023-10-11 17:29:13</t>
  </si>
  <si>
    <t xml:space="preserve">判断省分:湖北
:指定要求办理全国流量王8元套餐
:
高级模板内容：
用户诉求:要求变更套餐
当前套餐名称:畅越冰激凌5G套餐59元
新套餐名称（转入套餐名称）:4G全国流量王8元
是合约期内（含靓号）:否
备注:已解释且建议营业厅不认可</t>
  </si>
  <si>
    <t>套餐变更-未到厅：59元转8元，联系用户表示无需转资，满意</t>
  </si>
  <si>
    <t>BL202310101551231484</t>
  </si>
  <si>
    <t>13297280623</t>
  </si>
  <si>
    <t>唐位</t>
  </si>
  <si>
    <t>2023-10-11 14:04:48</t>
  </si>
  <si>
    <t xml:space="preserve">判断省分:湖北
:无意向资费
node_104:
node_102:
:降套
:消费过高
:挽留后，用户依旧要求降套
:消费对比
:挽留失败
:
node_106:
:有合约/有靓号
:
高级模板内容：
用户诉求:降套
当前套餐名称:腾讯天王卡
新套餐名称（转入套餐名称）:福多多29元
是合约期内（含靓号）:是</t>
  </si>
  <si>
    <t>套餐变更-未到厅：用户要求转资29元福多多套餐，挽留无效（降套的）已办理，次月生效,副卡已办理销户，用户满意。</t>
  </si>
  <si>
    <t>BL202310111412560781</t>
  </si>
  <si>
    <t>15571766936</t>
  </si>
  <si>
    <t>郑光林</t>
  </si>
  <si>
    <t>2023-10-11 17:32:16</t>
  </si>
  <si>
    <t xml:space="preserve">
高级模板内容：
用户诉求:用户来电要求降低套餐，现在在异地，无法到营业厅去办理，请处理
当前套餐名称: 畅越冰激凌5G套餐119元
新套餐名称（转入套餐名称）:/
是合约期内（含靓号）:否</t>
  </si>
  <si>
    <t>BL202310101249521313</t>
  </si>
  <si>
    <t>15672488609</t>
  </si>
  <si>
    <t>黄桃炎</t>
  </si>
  <si>
    <t>2023-10-11 09:40:49</t>
  </si>
  <si>
    <t xml:space="preserve">判断省分:湖北
:有意向资费
:是
:不认可：坚持要求转入有限制的套餐
:
高级模板内容：
用户诉求:用户要求改回畅越冰激凌5G套餐79元，挽留无效。不愿前往营业厅
当前套餐名称:畅爽冰激凌5G套餐199元（首月全量全价）
新套餐名称（转入套餐名称）:畅越冰激凌5G套餐79元
是合约期内（含靓号）:否</t>
  </si>
  <si>
    <t>套餐变更-未到厅：用户要求转资69畅越套餐，挽留无效（降套的）已办理，次月生效,用户满意。</t>
  </si>
  <si>
    <t>BL202310101531211169</t>
  </si>
  <si>
    <t>18672650373</t>
  </si>
  <si>
    <t>余瑶</t>
  </si>
  <si>
    <t>2023-10-11 14:08:55</t>
  </si>
  <si>
    <t xml:space="preserve">判断省分:湖北
:无意向资费
node_104:
node_102:
:降套
:消费过高
:挽留后，用户依旧要求降套
:资费对比
:挽留失败
:
node_106:
:有合约/有靓号
:
高级模板内容：
用户诉求:用户要求降套已挽留解释不认可，表示不方便回归属地要求在线变更
当前套餐名称:畅越冰激凌5G套餐199元（极速）
新套餐名称（转入套餐名称）:未明确要求套餐，只要求100元左右的套餐
是合约期内（含靓号）:是</t>
  </si>
  <si>
    <t>套餐变更-未到厅：用户要求转资99元畅越套餐，挽留无效（降套的）已办理，次月生效,用户满意。</t>
  </si>
  <si>
    <t>BL202310101905361975</t>
  </si>
  <si>
    <t>18674203333</t>
  </si>
  <si>
    <t>马强</t>
  </si>
  <si>
    <t>2023-10-11 14:03:28</t>
  </si>
  <si>
    <t xml:space="preserve">判断省分:湖北
:无意向资费
node_104:
node_102:
:降套
:消费过高
:挽留后，用户依旧要求降套
:消费对比
:挽留失败
:
node_106:
:有合约/有靓号
:
高级模板内容：
用户诉求:用户来电要求更改腾讯大王卡（新）的套餐。
当前套餐名称:畅爽冰激凌5G套餐159元（基础版）
新套餐名称（转入套餐名称）:腾讯大王卡（新）
是合约期内（含靓号）:是
备注:用户来电称自己在很久之前就把宽带注销掉了，但是系统上还查询到是融合关系。</t>
  </si>
  <si>
    <t>套餐变更-未到厅：用户要求转资腾讯大王卡（新），已跟用户解释为靓号，有本地协议长期保底199元，无法转资，已按用户要求取消虚拟宽带，满意。</t>
  </si>
  <si>
    <t>TS202310111534261231</t>
  </si>
  <si>
    <t>13177072282</t>
  </si>
  <si>
    <t>张振玉</t>
  </si>
  <si>
    <t>2023-10-11 17:26:28</t>
  </si>
  <si>
    <t xml:space="preserve">13177072282命中精准预判服务场景:[65岁以上老人] 
判断省分:湖北
:湖北省内手机不能接
获取入参:
判断是否开通骚扰拦截:获取历史工单:没有历史工单
:下一步
移网一键诊断结果:1.用户状态是否正常：停机.2.2345G终端支持情况：5G终端.3.查询是否设置了无条件呼叫转移：未开通.4.查询是否开通呼入限制：CBSS开通,核心网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用户对（13177072282）号码无法使用 套餐（内）的（通话）不认可，核实为（核心网未开通）原因导致，解释（已按预处理解释）用户不认可，要求（处理），请尽快处理，联系电话（13114469290）。</t>
  </si>
  <si>
    <t>TS202310111512390614</t>
  </si>
  <si>
    <t>13032743074</t>
  </si>
  <si>
    <t>2023-10-11 16:58:30</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</si>
  <si>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:1、受理流水号：;2、受理号码：13032743074;3、主叫号码：13032743074;4、被叫号码：;5、客户姓名：李俊;6、客户级别：五星忠诚用户;7、用户归属地：宜昌市; 8、受理员工工号：hubXN23ZH0501;9、手机厂商：;10、投诉渠道：10010客服热线;11、投诉打点范围：0.5千米;12、投诉地址：宜昌市-猇亭区:金正小区【正大路29号】;13、网格ID：115699;14、网格名称：YC_B_湖北省宜昌市猇亭区商业三街-商业二巷交叉口附近网格_115699;15、经度：111.422502;16、纬度：30.531531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169700815711714003;26、语音业务类型：;27、数据业务类型：上网速度慢,频繁掉线;28、用户是否接受解释：否;29、公告类型：网络信息;30、基站ID：117.110729;31、基站名称：117.110729;32、其它地方是否正常使用：是;33、之前是否可以正常使用：是;
用户反映近一个月以来手机上网速度变慢 频繁掉线 要求处理回复</t>
  </si>
  <si>
    <t>TS202310092238061175</t>
  </si>
  <si>
    <t>17671938887</t>
  </si>
  <si>
    <t>王群</t>
  </si>
  <si>
    <t>2023-10-11 09:06:42</t>
  </si>
  <si>
    <t>用户反馈自己号码每天都会自动外拨电话，线下工作人员称是手机中了木马病毒，用户要求核实处理</t>
  </si>
  <si>
    <t>TS202310101402060042</t>
  </si>
  <si>
    <t>18672109221</t>
  </si>
  <si>
    <t>谭彩蓉</t>
  </si>
  <si>
    <t>地下室、地下停车场</t>
  </si>
  <si>
    <t>2023-10-11 16:04:40</t>
  </si>
  <si>
    <t>主办单位：湖北
客户类别：普通客户
10010是否打通：否
是否二次致电10015：是
是否联系：否
升级倾向：
号码归属省：湖北
SVIP等级：
1. 问题类型:;
2. 投诉类型:手机信号问题;
3. 营业厅地址:;
4. 位置信息:港窑路万科宜翠锦城3栋;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投诉内容:万科宜翠锦城3栋地下车库没有信号，之前就投诉过，没有处理；</t>
  </si>
  <si>
    <t>"网络质量①客户投诉产生的原因：网络信号的问题。
②客户投诉问题核查情况及解决方案：收到贵部转办后，我司立即组织调查。经核实，客户反映宜昌市西陵区港窑路万科宜翠锦城3栋地下车库信号问题，已由网优工作人员与客户约定近期上门实测，根据实测结果再制定调整方案。我司于2023-10-10 14:59:38联系客户解释以上情况。
③客户问题满意度：满意
④回单人：颜晶 6921001"</t>
  </si>
  <si>
    <t>TS202310091754202017</t>
  </si>
  <si>
    <t>15587918261</t>
  </si>
  <si>
    <t>宜昌市美窝建材商贸有限公司</t>
  </si>
  <si>
    <t>2023-10-11 09:26:28</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</si>
  <si>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:1、受理流水号：;2、受理号码：15587918261;3、主叫号码：15587918261;4、被叫号码：;5、客户姓名：宜昌市美窝建材商贸有限公司;6、客户级别：无级别;7、用户归属地：宜昌市; 8、受理员工工号：hubXN214674;9、手机厂商：;10、投诉渠道：10010客服热线;11、投诉打点范围：0.5千米;12、投诉地址：宜昌市-西陵区:西陵区【西陵区】;13、网格ID：191067;14、网格名称：YC_A_湖北省宜昌市西陵区葛洲坝三江大桥-珍珠路交叉口附近网格_191067;15、经度：111.280037;16、纬度：30.713196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19、网络类型：5G;20、投诉现象最近发生时间：一周以上;21、语音通话或数据上网：语音和数据;22、室内或室外：室内外;23、手机信号强弱：无信号;24、用户周边使用情况：不清楚;25、主工单流水号：hub169684512728731325;26、语音业务类型：单通;27、数据业务类型：无法上网;28、用户是否接受解释：否;29、公告类型：网络信息;30、基站ID：9488477;31、基站名称：W宜昌现业京陵石化OCQH;32、其它地方是否正常使用：否;33、之前是否可以正常使用：否;  用户来电称手机无信号  用户不愿意提供详细地址  要求我方处理  请协助处理  谢谢</t>
  </si>
  <si>
    <t>TS202310082104260084</t>
  </si>
  <si>
    <t>13207217232</t>
  </si>
  <si>
    <t>王纪龙</t>
  </si>
  <si>
    <t>2023-10-11 09:08:30</t>
  </si>
  <si>
    <t xml:space="preserve">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:符合办理条件
当月是否清卡重用:有
:在湖北
:所有APP
:长期
:网络无异常
:1、受理流水号：;2、受理号码：13207217232;3、主叫号码：13207217232;4、被叫号码：;5、客户姓名：王纪龙;6、客户级别：无级别;7、用户归属地：宜昌市; 8、受理员工工号：hubXN23ZH8036;9、手机厂商：;10、投诉渠道：10010客服热线;11、投诉打点范围：0.5千米;12、投诉地址：宜昌市-猇亭区:建宜小区【金岭一街6号】;13、网格ID：115699;14、网格名称：YC_B_湖北省宜昌市猇亭区商业三街-商业二巷交叉口附近网格_115699;15、经度：111.423176;16、纬度：30.535337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169677012567225592;26、语音业务类型：;27、数据业务类型：上网速度慢;28、用户是否接受解释：否;29、公告类型：网络信息;30、基站ID：117.110655;31、基站名称：117.110655;32、其它地方是否正常使用：是;33、之前是否可以正常使用：是;用户来电反映在（详细地址：建宜小区附近，无法提供具体）从（时间：10.1）开始上网慢周围用户（不清楚）正常使用，用户（已开关机）测试，用户要求尽快核实处理</t>
  </si>
  <si>
    <t>TS202310101341232099</t>
  </si>
  <si>
    <t>13058149748</t>
  </si>
  <si>
    <t>邹雄臣</t>
  </si>
  <si>
    <t>2023-10-11 13:35:36</t>
  </si>
  <si>
    <t>判断省份:非南一;13、网格ID：191222;14、网格名称：YC_A_湖北省宜昌市西陵区港窑路-长机路交叉口附近网格_191222;15、经度：111.317899;16、纬度：30.694997;17、用户现象：信号差;18、答复口径：您好！关于您所反映的网络问题，是由于您所在位置离基站较远
:下一步
:诊断无异常/对解释不认可
:网络异常
:1、受理流水号：;2、受理号码：13058149748;3、主叫号码：13058149748;4、被叫号码：;5、客户姓名：邹雄臣;6、客户级别：四星忠诚用户;7、用户归属地：宜昌市; 8、受理员工工号：hubXN214608;9、手机厂商：;10、投诉渠道：10010客服热线;11、投诉打点范围：0.2千米;12、投诉地址：宜昌市-西陵区:万科·宜翠锦城【港窑路38号】  负一楼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外;23、手机信号强弱：无信号;24、用户周边使用情况：全部发生;25、主工单流水号：hub169691635080610505;26、语音业务类型：无法主被叫;27、数据业务类型：无法上网;28、用户是否接受解释：否;29、公告类型：网络信息;30、基站ID：117.1005415;31、基站名称：117.1005415;32、其它地方是否正常使用：是;33、之前是否可以正常使用：是;用户来电反映从（一直）开始在（宜昌市-西陵区:万科·宜翠锦城【港窑路38号】  负一楼）使用手机出现上网问题，服务状态正常，用户（已开关机/换机换卡/不配合）测试，手机显示（无信号）网络，要求尽快核实原因并处理。  要求投诉 未提供门牌号地址</t>
  </si>
  <si>
    <t>投诉点为弱覆盖区域，优化手段无法有效解决，已上报建站规划，预计12月底建站完工，建议用户关注 处理人 陈益满 联系电话 18671733750</t>
  </si>
  <si>
    <t>TS202310091253571002</t>
  </si>
  <si>
    <t>17671327132</t>
  </si>
  <si>
    <t>熊胜亮</t>
  </si>
  <si>
    <t>2023-10-11 10:23:50</t>
  </si>
  <si>
    <t xml:space="preserve">判断省份:湖北
:网络有异常
往月欠费:不欠费
用户是否享受过赔付、产品信息:未享受过服务补救产品
人工判断是否执行过在线承诺补救:未享受过在线承诺补救
是否套餐变更:否
是否在赔付范围内:是
选择补救产品:下一步
:
获取补救金额:已获取补救金额
补救金额：81，补救产品：网络-减免百分之30套餐月租-3月:下一步
判断补救金额是否超过500元:补救金额小于等于500元
在线承诺补救工单,补救产品：网络-减免百分之30套餐月租-3月:1、受理流水号：;2、受理号码：17671327132;3、主叫号码：17671327132;4、被叫号码：;5、客户姓名：熊胜亮;6、客户级别：二星用户;7、用户归属地：宜昌市; 8、受理员工工号：hubXN213767;9、手机厂商：;10、投诉渠道：10010客服热线;11、投诉打点范围：3千米;12、投诉地址：宜昌市-夷陵区:发展大道【夷陵区】;13、网格ID：190518;14、网格名称：YC_A_湖北省宜昌市夷陵区发展大道-梅子垭路交叉口附近网格_190518;15、经度：111.342325;16、纬度：30.767367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169682677193112043;26、语音业务类型：;27、数据业务类型：上网速度慢;28、用户是否接受解释：否;29、公告类型：网络信息;30、基站ID：117.111164;31、基站名称：117.111164;32、其它地方是否正常使用：是;33、之前是否可以正常使用：否;用户来电反映在（发展大道）从（9月）开始上网慢（服务状态：正常），周围用户（可以/不能）正常使用，用户（已开关机/换机换卡）测试，手机显示（4G），用户要求尽快核实处理，联系电话（15667690112）。</t>
  </si>
  <si>
    <t>投诉点信号覆盖正常，已刷新上网功能，建议用户观察使用，后期有问题与测试人员联系，处理人 陈益满 联系电话 18671733750</t>
  </si>
  <si>
    <t>TS202310092102050346</t>
  </si>
  <si>
    <t>13227393888</t>
  </si>
  <si>
    <t>刘可亮</t>
  </si>
  <si>
    <t>2023-10-11 13:46:33</t>
  </si>
  <si>
    <t>主办单位：湖北
客户类别：星级客户
10010是否打通：否
是否二次致电10015：是
是否联系：否
升级倾向：
号码归属省：湖北
SVIP等级：
1. 问题类型:;
2. 投诉类型:手机信号问题;
3. 营业厅地址:;
4. 位置信息:发展大道清江润城;
5. 位置发生地:湖北省宜昌市夷陵区;
6. 投诉内容:手机网络类型:4G；
 网络情况:无法上网；
 接打电话情况:掉话/单通/无法通话；
 APP应用程序是否正常使用:部分不正常；
 影响范围:所有地点；
 其他用户能否正常使用:不能正常使用；
 影响时段:17：00-21：00；
 投诉内容:手机没问题 联通卡信号直接显示&amp;times;；</t>
  </si>
  <si>
    <t>网络质量：湖北省宜昌市夷陵区发展大道清江润城AA
①客户投诉产生的原因：用户反馈网络质量问题
②客户投诉问题核查情况及解决方案：收到贵部转办后，我司立即组织调查。经核实，用户称到营业厅补了个卡，现已恢复了，满意。
③客户问题满意度：满意
④回单人：潘娥、联系方式：07176921001</t>
  </si>
  <si>
    <t>TS202310101351432303</t>
  </si>
  <si>
    <t>18671719186</t>
  </si>
  <si>
    <t>万春艳</t>
  </si>
  <si>
    <t>2023-10-11 16:26:42</t>
  </si>
  <si>
    <t>主办单位：湖北
客户类别：普通客户
10010是否打通：否
是否二次致电10015：是
是否联系：否
升级倾向：
号码归属省：湖北
SVIP等级：
1. 问题类型:;
2. 投诉类型:手机信号问题;
3. 营业厅地址:;
4. 位置信息:南苑街办长江社区万科宜翠锦城小区停车场;
5. 位置发生地:湖北省宜昌市西陵区;
6. 投诉内容:手机网络类型:5G；
 网络情况:无法上网；
 接打电话情况:掉话/单通/无法通话；
 APP应用程序是否正常使用:均不正常；
 影响范围:特定地点；
 其他用户能否正常使用:不能正常使用；
 影响时段:全天；
 投诉内容:宜昌市西陵区港窑路万科宜翠锦城小区停车场联通无网络信号半年之久，请马上关注并处理；</t>
  </si>
  <si>
    <t>网络质量①客户基本信息：业务号码：18671719186、客户姓名：万春艳、套餐情况：畅越冰激凌5G套餐69元；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。经核实，客户反映宜昌市西陵区港窑路万科宜翠锦城小区停车场信号问题，现已约定明日现场测试，建议客户保持电话畅通，客户认可
④答复客户时间及客户满意度评价相关信息：我司于2023-10-10 15:45:19联系客户解释说明，客户认可满意。回单人：王宜艳
⑤投诉核查关联材料：无</t>
  </si>
  <si>
    <t>TS202310111404201293</t>
  </si>
  <si>
    <t>18671736465</t>
  </si>
  <si>
    <t>王玲娟</t>
  </si>
  <si>
    <t>2023-10-11 17:15:50</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</si>
  <si>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投诉问题描述:用户来电称没有出境  ，只是离澳门近，对号码在9月产生出境漫游费不认可  要求退费
业争议务名称:澳门数据漫游费
争议时间:2023-09-01
争议金额:10
前台结算内容:澳门数据漫游费
用户要求:用户要求退费 请核实处理</t>
  </si>
  <si>
    <t>系统支撑：因系统支撑不到位导致产生边界国际漫游，已关闭国际长途及漫游功能，减面9月产生扣费10元，系统办理预存享10元赠费，立即到账，开通后取消，仅限当月返费，用户满意</t>
  </si>
  <si>
    <t>TS202310111318090409</t>
  </si>
  <si>
    <t>投诉工单（2021版）&gt;&gt;融合&gt;&gt;【产品及计费使用】消费提示&gt;&gt;提醒内容不准确</t>
  </si>
  <si>
    <t>15549305868</t>
  </si>
  <si>
    <t>2023-10-11 16:44:46</t>
  </si>
  <si>
    <t xml:space="preserve">
高级模板内容：
投诉问题描述:用户对接收到短信告知自己没有额度不满，前台核实用户还剩余94.68元，用户强烈不认可
争议时间:2023-10-11
争议内容:余额还0元
争议渠道:短厅
用户要求:尽快处理</t>
  </si>
  <si>
    <t>系统支撑：因系统支撑不到位导致短信发送延时，现已向用户解释并向用户致歉，用户知晓，暂无疑问，满意</t>
  </si>
  <si>
    <t>TS202310111215041613</t>
  </si>
  <si>
    <t>13085153067</t>
  </si>
  <si>
    <t>刘明哲</t>
  </si>
  <si>
    <t>2023-10-11 13:47:11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</si>
  <si>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投诉问题描述:用户来电称本机号码在学校里面上网，套餐里面也有基站流量的，但平时在上网的时候，还是在用户通用流量，用户不认可，要求核实处理回复 请处理谢谢 
是否剩余小区优惠:是
实际使用地:学校
是否在优惠范围:是
涉及金额:0
是否已解释可能超出优惠范围:是
涉及时间范围:2023-10-11～2023-10-12
用户要求:要求核实处理，谢谢</t>
  </si>
  <si>
    <t>系统支撑：因系统支撑不到位导致校园流量未免流，已为用户开通橡皮擦回溯并申请减免橡皮擦费用10元，24小时内赠费到账，不可打印发票，满意</t>
  </si>
  <si>
    <t>TS202310101440461050</t>
  </si>
  <si>
    <t>2023-10-11 16:06:42</t>
  </si>
  <si>
    <t>主办单位：湖北
客户类别：普通客户
10010是否打通：是
是否二次致电10015：是
是否联系：是
升级倾向：无
号码归属省：湖北
SVIP等级：
用户来电反映号码携号转网，收不到携转码，请尽快联系用户处理。</t>
  </si>
  <si>
    <t>TS202310101734511010</t>
  </si>
  <si>
    <t>2023-10-11 14:25:51</t>
  </si>
  <si>
    <t xml:space="preserve">
高级模板内容：
投诉问题描述:用户反映在新疆信号不好，短时间无法解决，要求携出，解释有合约，融合，用户不愿承担违约金，要求解约解融合，携
类型:合约  
受限产品名称:两个合约
前台解释内容:无
用户要求:取消受限业务。携出</t>
  </si>
  <si>
    <t>携号转网（枝江城区）：用户反映携号转网，挽留无效，已协助核查“花呗分期5G199元直降2000”、靓号协议均并未到期，无在线提前解约权限，合约解约系统均显示需支付违约金，用户需承担花呗剩余未还款金额。已建议用户前往枝江自营厅咨询办理。同时考虑套餐消费较高，建议用户可将家人号码纳入作为副卡使用，用户知晓。</t>
  </si>
  <si>
    <t>BL202310110916331559</t>
  </si>
  <si>
    <t>2023-10-11 15:21:10</t>
  </si>
  <si>
    <t xml:space="preserve">
高级模板内容：
需区域二线受理的业务:用户无法提供验证码
用户需办理业务名称: 【到期时间2029-12-31 23:59:59】 已续 云加速5G畅玩加油包(湖北 
业务办理类型:取消
业务生效时间:立即生效
是否已按规范验证用户信息:是
备注（如开通流量包、语音包请备注清楚当月有效/长期有效）:要求马上取消。</t>
  </si>
  <si>
    <t>BL202310111105010766</t>
  </si>
  <si>
    <t>15549353450</t>
  </si>
  <si>
    <t>吴成刚</t>
  </si>
  <si>
    <t>2023-10-11 14:47:42</t>
  </si>
  <si>
    <t xml:space="preserve">
高级模板内容：
需区域二线受理的业务:用户无法提供验证码
用户需办理业务名称:5G特惠加油包19元10GB（新）
业务办理类型:开通
业务生效时间:立即生效
是否已按规范验证用户信息:是
备注（如开通流量包、语音包请备注清楚当月有效/长期有效）:用户需要开通5G特惠加油包19元10GB（新） 长期使用，无需取消，已验证姓名证件号码 证件地址正确，请尽快处理！</t>
  </si>
  <si>
    <t>BL202310111658401091</t>
  </si>
  <si>
    <t>13098409703</t>
  </si>
  <si>
    <t>易正龙</t>
  </si>
  <si>
    <t>2023-10-11 17:30:57</t>
  </si>
  <si>
    <t xml:space="preserve">
高级模板内容：
需区域二线受理的业务:用户无法提供验证码
用户需办理业务名称:联通邮箱套餐专享版
业务办理类型:取消
业务生效时间:立即生效
是否已按规范验证用户信息:是</t>
  </si>
  <si>
    <t>TS202310102009091448</t>
  </si>
  <si>
    <t>13297285630</t>
  </si>
  <si>
    <t>周发国</t>
  </si>
  <si>
    <t>2023-10-11 09:53:27</t>
  </si>
  <si>
    <t xml:space="preserve">
高级模板内容：
投诉问题描述:用户来电反映要取消业务，但是无法收到验证码，想要让后台取消业务
业务名称:云加速5G畅玩加油包(湖北)  星燃铂金包（立即生效）
无法办理原因:其他:无法收取验证码
办理渠道:/
用户要求:用户要求退订业务，烦请后台后处理</t>
  </si>
  <si>
    <t>BL202310111109080826</t>
  </si>
  <si>
    <t>13177079896</t>
  </si>
  <si>
    <t>冯松坡</t>
  </si>
  <si>
    <t>2023-10-11 14:28:39</t>
  </si>
  <si>
    <t xml:space="preserve">
高级模板内容：
需区域二线受理的业务:用户无法提供验证码
用户需办理业务名称:视频彩铃任意换6元包月
业务办理类型:取消
业务生效时间:立即生效
是否已按规范验证用户信息:是</t>
  </si>
  <si>
    <t>BL202310111448411428</t>
  </si>
  <si>
    <t>18671701175</t>
  </si>
  <si>
    <t>张芷瑜</t>
  </si>
  <si>
    <t>2023-10-11 15:46:26</t>
  </si>
  <si>
    <t xml:space="preserve">
高级模板内容：
需区域二线受理的业务:用户无法提供验证码
用户需办理业务名称:王卡会员专属权益
业务办理类型:取消
业务生效时间:立即生效
是否已按规范验证用户信息:是</t>
  </si>
  <si>
    <t>BL202310101536221254</t>
  </si>
  <si>
    <t>2023-10-11 10:52:47</t>
  </si>
  <si>
    <t xml:space="preserve">
高级模板内容：
需区域二线受理的业务:用户无法提供验证码
用户需办理业务名称:炫彩通信助理包-云盘版 -立即生效（湖北），挂失
业务办理类型:取消
业务生效时间:立即生效
是否已按规范验证用户信息:无需验证
备注（如开通流量包、语音包请备注清楚当月有效/长期有效）:用户表示号码丢失，没有办理该业务，要求取消并挂失，请尽快处理</t>
  </si>
  <si>
    <t>BL202310111219031957</t>
  </si>
  <si>
    <t>18671788098</t>
  </si>
  <si>
    <t>王秀琴</t>
  </si>
  <si>
    <t>2023-10-11 14:40:58</t>
  </si>
  <si>
    <t xml:space="preserve">
高级模板内容：
需区域二线受理的业务:用户无法提供验证码
用户需办理业务名称:优酷12G流量加月会员合约包  王者荣耀流量权益包-腾讯-12元
业务办理类型:取消
业务生效时间:次月生效
是否已按规范验证用户信息:是
备注（如开通流量包、语音包请备注清楚当月有效/长期有效）:1</t>
  </si>
  <si>
    <t>BL202310111656101046</t>
  </si>
  <si>
    <t>2023-10-11 17:26:51</t>
  </si>
  <si>
    <t>用户来电要求紧急开机，我处核实用户并无开机次数，向用户解释，用户不认可，现用户要求紧急开机，请协助处理，谢谢，（用户要求半个小时之内处理好）</t>
  </si>
  <si>
    <t>ZX202310101609491095</t>
  </si>
  <si>
    <t>13227298199</t>
  </si>
  <si>
    <t>赵春苗</t>
  </si>
  <si>
    <t>2023-10-11 09:02:39</t>
  </si>
  <si>
    <t>用户来电称要增加副卡，但是用户人在外地，无法回到归属地营业厅办理，请协助处理 谢谢</t>
  </si>
  <si>
    <t>业务办理：绑定副卡  客户要求将17683700557绑定为13227298199副卡，核实该号码为断卡2.0-湖北30天及以上睡眠卡风险用户打标（公众市场主卡三无）风险号码局方停机，无法办理，已告知客户前往中国联通自有营业厅或通过【中国联通APP】操作二次实人认证开机，操作开机后再办理绑定，客户表示知晓。</t>
  </si>
  <si>
    <t>ZX202310091945141607</t>
  </si>
  <si>
    <t>13040996637</t>
  </si>
  <si>
    <t xml:space="preserve">判断省分:湖北
:失败
node_42:
:无合约/简单合约
:单卡/移移融合副卡套餐
获取用户证件类型::不认可
:
高级模板内容：
问题描述:用户来电称自己在APP注销号码，但是一个电话过去，就把用户的注销号码的申请给驳回了，导致用户不认可，要求注销号码，并有工信部投诉，称自己上班无法接到电话，要求直接处理
第二联系方式:无
销户原因:不想使用
用户要求:销户</t>
  </si>
  <si>
    <t>业务办理：号码销户  多次致电未接，已短信告知如您后期使用有任何疑问，可于工作时间（08：30-17：30）致电宜昌联通07176921001或13032700872</t>
  </si>
  <si>
    <t>BL202310110903391389</t>
  </si>
  <si>
    <t>2023-10-11 16:26:48</t>
  </si>
  <si>
    <t xml:space="preserve">15549271598命中精准预判服务场景:[65岁以上老人] 
用户来电:关闭上网功能
判断省分:甘肃、湖北
解释无法关闭，建议用户关闭手机蜂窝数据网络即可:不认可
:用户反映是老人使用不需要上网功能，要求取消</t>
  </si>
  <si>
    <t>BL202310102034100350</t>
  </si>
  <si>
    <t>15629336943</t>
  </si>
  <si>
    <t>何菊钗</t>
  </si>
  <si>
    <t>2023-10-11 09:01:20</t>
  </si>
  <si>
    <t xml:space="preserve">【2022年上工信部测评重保用户】15629336943命中精准预判服务场景:[65岁以上老人] 
用户来电:关闭上网功能
判断省分:甘肃、湖北
解释无法关闭，建议用户关闭手机蜂窝数据网络即可:不认可
:用户来电强烈要求关闭上网功能，取消10元包1G国内流量（系统提示有在途订单未取消成功，请协助）解释无效，请协助处理</t>
  </si>
  <si>
    <t>ZX202310091911201460</t>
  </si>
  <si>
    <t>13098415715</t>
  </si>
  <si>
    <t>2023-10-11 09:02:45</t>
  </si>
  <si>
    <t>用户称13098415715，业务员上门给用户办理 套餐（	
腾讯天王卡3.0主资费）59元，告知用户是  2 个月免费体验，现在扣取费用，不认可，请核实。</t>
  </si>
  <si>
    <t>业务办理：号码销户  客户要求注销号码13098415715，客服部已操作办理，满意。</t>
  </si>
  <si>
    <t>ZX202310091707170674</t>
  </si>
  <si>
    <t>18671609709</t>
  </si>
  <si>
    <t>杨潇</t>
  </si>
  <si>
    <t>2023-10-11 09:05:17</t>
  </si>
  <si>
    <t xml:space="preserve">22年Q3Q4重点客户判断省分:湖北
:失败
node_42:
:无合约/简单合约
:单卡/移移融合副卡套餐
获取用户证件类型::不认可
:
高级模板内容：
问题描述:用户来电反映自己月租费过高，前台查询到另一张卡，要求注销这张卡
第二联系方式:15997592454
销户原因:表示自己早就没用这张卡了
用户要求:用户要求销户并退还129的套餐费用，要求加急处理，请后台尽快处理谢谢！</t>
  </si>
  <si>
    <t>业务办理：号码销户  客户要求注销号码18671609709，客服部已操作销户，考虑客户感知，申请减免本月129元月租费用至15997592454上，24小时到帐，此费用无法抵扣往月欠费且不可打印发票，满意。</t>
  </si>
  <si>
    <t>ZX202310101514150562</t>
  </si>
  <si>
    <t>13247283608</t>
  </si>
  <si>
    <t>杨平</t>
  </si>
  <si>
    <t>2023-10-11 14:21:48</t>
  </si>
  <si>
    <t xml:space="preserve">判断省分:湖北
:失败
node_42:
:其他合约
:本地
:不认可
:
高级模板内容：
问题描述:用户来电要求为其办理销户，已解释，用户不认可，称号码是推销人员上门办理的，自己根本用不上，要求直接销户
第二联系方式:13247283608
销户原因:不使用
用户要求:用户来电要求为其办理销户，已解释，用户不认可，称号码是推销人员上门办理的，自己根本用不上，要求直接销户</t>
  </si>
  <si>
    <t>业务办理：销户，多次未联系上，无法确认用户销户事宜，已短信告知用户若需注销可致电宜昌服务监督热线13032700872</t>
  </si>
  <si>
    <t>ZX202310101829222264</t>
  </si>
  <si>
    <t>15587984265</t>
  </si>
  <si>
    <t>黄宣植</t>
  </si>
  <si>
    <t>2023-10-11 17:29:30</t>
  </si>
  <si>
    <t xml:space="preserve">判断省分:湖北
:失败
node_42:
:无合约/简单合约
:单卡/移移融合副卡套餐
获取用户证件类型::不认可
:
高级模板内容：
问题描述:用户来电反映自己抖音上买的这个卡，人在辽宁，网络就用不了，充了60元话费，一个G的流量都没有用。要求销户退费
第二联系方式:15587984265
销户原因:用不了流量，不接受清卡重用
用户要求:销户，把充值的60元费用退费</t>
  </si>
  <si>
    <t>业务办理：销户，多次未联系上用户，已减免本月月租费用，系统办理预存享30元赠费，立即到账，次月费用无法减免，未联系上用户无法解释无法退费，已短信告知用户致电宜昌服务监督热线13032700872</t>
  </si>
  <si>
    <t>ZX202310101537300799</t>
  </si>
  <si>
    <t>13197349672</t>
  </si>
  <si>
    <t>2023-10-11 16:34:18</t>
  </si>
  <si>
    <t xml:space="preserve">
高级模板内容：
问题描述:用户称自己上个月销户但是本月份还未退费到账   解释不认可 请回复 谢谢
第二联系方式:18320013352
销户原因:无
用户要求:快速退费到账</t>
  </si>
  <si>
    <t>业务办理：销户退费，现已添加用户微信，已申请强制退费，后期清退后微信转账用户，预计一周内完成，用户同意，满意</t>
  </si>
  <si>
    <t>BL202310110855561313</t>
  </si>
  <si>
    <t>13032716812</t>
  </si>
  <si>
    <t>王启珍</t>
  </si>
  <si>
    <t>2023-10-11 09:34:47</t>
  </si>
  <si>
    <t xml:space="preserve">[65岁以上老人] 
高级模板内容：
需区域二线受理的业务:用户无法提供验证码
用户需办理业务名称:星燃铂金包（立即生效）
业务办理类型:取消
业务生效时间:立即生效
是否已按规范验证用户信息:是</t>
  </si>
  <si>
    <t>ZX202310110926511065</t>
  </si>
  <si>
    <t>18671728222</t>
  </si>
  <si>
    <t>余巧林</t>
  </si>
  <si>
    <t>2023-10-11 16:37:14</t>
  </si>
  <si>
    <t xml:space="preserve">判断省分:湖北
:被动办理宽带
:不需要
:
高级模板内容：
问题描述:用户表示自己无法去营业厅取消宽带，要求线上办理宽带取消，用户取消后需要办理停机保号业务，请后台协助办理，谢谢！
第二联系方式:18671728222
销户原因:暂时不需要使用，需要办理停机保号业务
用户要求:尽快联系办理，谢谢！</t>
  </si>
  <si>
    <t>业务办理：用户要求办理停机保号，核实号码有靓号承诺消费，故不支持办理停机保号业务，已解释用户同意。另用户要求注销宽带，已成功取消，满意。</t>
  </si>
  <si>
    <t>ZX202310102040510356</t>
  </si>
  <si>
    <t>15587957385</t>
  </si>
  <si>
    <t>王乾荣</t>
  </si>
  <si>
    <t>2023-10-11 14:11:40</t>
  </si>
  <si>
    <t xml:space="preserve">判断省分:湖北
:失败
node_42:
:无合约/简单合约
:其他套餐
:异地
:不认可/无法提供相关证件
:
高级模板内容：
问题描述:用户来电需要销户号码以及宽带  在线挽留失败  烦请协助处理  谢谢
第二联系方式:用户不愿提供第二联系方式
销户原因:不需要了
用户要求:尽快回电协助销户</t>
  </si>
  <si>
    <t>业务办理：用户要求办理销户，因本月仍需使用，已协商月底用户再致电10010申请注销，用户满意。</t>
  </si>
  <si>
    <t>BL202310110839551180</t>
  </si>
  <si>
    <t>16608603805</t>
  </si>
  <si>
    <t>吴昌松</t>
  </si>
  <si>
    <t>2023-10-11 11:57:29</t>
  </si>
  <si>
    <t xml:space="preserve">[65岁以上老人] 
高级模板内容：
需区域二线受理的业务:用户无法提供验证码
用户需办理业务名称:悦心钻石会员-包月-25元+自然拼读钻石会员卡
业务办理类型:取消
业务生效时间:立即生效
是否已按规范验证用户信息:是</t>
  </si>
  <si>
    <t>BL202310111546292428</t>
  </si>
  <si>
    <t>18527201959</t>
  </si>
  <si>
    <t>黎明桃</t>
  </si>
  <si>
    <t>2023-10-11 17:25:24</t>
  </si>
  <si>
    <t xml:space="preserve">22年Q3Q4重点客户
高级模板内容：
需区域二线受理的业务:用户无法提供验证码
用户需办理业务名称:炫彩通信助理包6元版（立即生效）
业务办理类型:取消
业务生效时间:立即生效
是否已按规范验证用户信息:是
备注（如开通流量包、语音包请备注清楚当月有效/长期有效）:长期取消</t>
  </si>
  <si>
    <t>TS202310101651552297</t>
  </si>
  <si>
    <t>2023-10-11 15:00:52</t>
  </si>
  <si>
    <t xml:space="preserve">用户反馈：:各渠道人员服务、态度问题
告知联通对服务质量的重视，再次解释安抚并致歉:不认可仍要投诉
用户要投诉的人员：:后台工单处理人员
:
高级模板内容：
投诉问题描述:用户来电称办理的销户这个问题，后台的工作人员不一次性把无法注销号卡的业务限制告知用户，导致用户一次一次的办理取消业务，客户不满 要投诉后台处理工单的工作人员不作为。
渠道名称:无
渠道地址:无
用户要求:尽快处理问题</t>
  </si>
  <si>
    <t>业务办理：销户，已核对用户身份信息后注销，满意</t>
  </si>
  <si>
    <t>BL202310111229112098</t>
  </si>
  <si>
    <t>13277250701</t>
  </si>
  <si>
    <t>刘俊怡</t>
  </si>
  <si>
    <t>2023-10-11 14:15:25</t>
  </si>
  <si>
    <t>用户要求续约5G套餐月费7折优惠（次月生效12个月）</t>
  </si>
  <si>
    <t>业务办理：199元5G畅爽冰激凌60元赠费（次月生效12个月）（湖北），已为用户办理，满意</t>
  </si>
  <si>
    <t>BL202310111449211442</t>
  </si>
  <si>
    <t>15608605005</t>
  </si>
  <si>
    <t>何莎</t>
  </si>
  <si>
    <t>2023-10-11 17:00:18</t>
  </si>
  <si>
    <t>用户要求延续：5G冰激凌套餐5折（次月生效24个月）（取整）（合约）（湖北宜昌）  请核实处理。15608605005</t>
  </si>
  <si>
    <t>业务办理：存量5G畅爽套餐享49元赠费 湖北  ，已为用户办理成功，合约期12个月，考虑用户使用感知，已为用户申请减免9月套餐差价50元，24小时内赠费到账，不可打印发票，满意</t>
  </si>
  <si>
    <t>BL202310111145481472</t>
  </si>
  <si>
    <t>13197305282</t>
  </si>
  <si>
    <t>江玉龙</t>
  </si>
  <si>
    <t>2023-10-11 14:05:41</t>
  </si>
  <si>
    <t>【2022年上工信部测评重保用户】用户反映自己之前有折扣优惠，到期了没有提醒，现在想要在办理折扣优惠。要求尽快回复处理，谢谢</t>
  </si>
  <si>
    <t>业务办理：经核实已办理赠费活动，合约期12个月，现申请减免4-9月套餐差价534元，分两个月到账，此费用不可打印发票，客户满意</t>
  </si>
  <si>
    <t>BL202310101808421261</t>
  </si>
  <si>
    <t>2023-10-11 17:25:31</t>
  </si>
  <si>
    <t xml:space="preserve">判断省分:湖北
:有意向资费
:是
:不认可：坚持要求转入有限制的套餐
:
高级模板内容：
用户诉求:用户要求更改为之前的套餐
当前套餐名称:幸福家家乐39元套餐
新套餐名称（转入套餐名称）:宜昌如意通随意打(OCS)-湖北宜昌   90428978
是合约期内（含靓号）:否
备注:用户表示如果更改不成功就更改为8元套餐，并要求加急今天之内处理回复</t>
  </si>
  <si>
    <t>业务办理：客户要求办理8元流量王套餐，已办理，次月生效，回访满意</t>
  </si>
  <si>
    <t>BL202310111138201337</t>
  </si>
  <si>
    <t>15572720899</t>
  </si>
  <si>
    <t>姚红月</t>
  </si>
  <si>
    <t>2023-10-11 14:17:17</t>
  </si>
  <si>
    <t xml:space="preserve">【2022年上工信部测评重保用户】:号卡配送问题
:号卡未送达但不想要了
:不认可
判断省分:除青海、四川、宁夏外
:用户要求取消订单号：	1763100641900036 请协助处理 号码：15629369958</t>
  </si>
  <si>
    <t>BL202310101404502189</t>
  </si>
  <si>
    <t>2023-10-11 09:52:48</t>
  </si>
  <si>
    <t>用户来电称自己和朋友一起办卡的，他有一个0元70G的流量通用流量自己没有，要求办理，请后台核实处理</t>
  </si>
  <si>
    <t>业务办理：已告知客户后台无0元70G勾选项，该活动已下架，无法办理，客户知晓。</t>
  </si>
  <si>
    <t>BL202310101706580305</t>
  </si>
  <si>
    <t>15571715333</t>
  </si>
  <si>
    <t>潘莹</t>
  </si>
  <si>
    <t>2023-10-11 14:08:29</t>
  </si>
  <si>
    <t>用户需要续约5G冰激凌套餐5折（次月生效24个月）（取整）（合约）（湖北宜昌），请尽快处理谢谢</t>
  </si>
  <si>
    <t>业务办理：用户要求办理套餐5折活动，已跟用户解释五折活动已下线，现已为用户办理 存量5G畅爽套餐享69元赠费 湖北 ，立效生效，活动期12个月，满意。</t>
  </si>
  <si>
    <t>BL202310101322111695</t>
  </si>
  <si>
    <t>15572709518</t>
  </si>
  <si>
    <t>李玉珍</t>
  </si>
  <si>
    <t>2023-10-11 09:02:32</t>
  </si>
  <si>
    <t>用户要求办理5G冰激凌套餐5折（次月生效24个月）（取整）（湖北），请处理</t>
  </si>
  <si>
    <t>业务办理：用户要求办理套餐5折优惠，系统无勾选项，多次致电未接，已短信告知如您后期使用有任何疑问，可于工作时间（08：30-17：30）致电宜昌联通07176921001或13032700872</t>
  </si>
  <si>
    <t>BL202310110911071476</t>
  </si>
  <si>
    <t>18872513661</t>
  </si>
  <si>
    <t>刘婵娟</t>
  </si>
  <si>
    <t>2023-10-11 14:07:02</t>
  </si>
  <si>
    <t>【2022年上工信部测评重保用户】用户要求申请续订宜昌目标用户99元档5G融合套餐4折优惠24月（次月生效）</t>
  </si>
  <si>
    <t>业务办理：用户要求续办99元档5G融合套餐4折优惠24月（次月生效），系统无勾选项，协商办理月赠59元*12个月，立即生效，满意。</t>
  </si>
  <si>
    <t>TS202310101822342052</t>
  </si>
  <si>
    <t>15572738763</t>
  </si>
  <si>
    <t>曾德荣</t>
  </si>
  <si>
    <t>2023-10-11 09:57:46</t>
  </si>
  <si>
    <t xml:space="preserve">[65岁以上老人] 判断省分:湖北
:流量费争议
:流量包定制争议
:不认可
:未享受
:小于等于500元，且仅限单倍、月份不超过12个月
:
高级模板内容：
投诉问题描述:没有订购过云加速5G畅玩加油包(湖北)业务，要求退费
业务名称:云加速5G畅玩加油包(湖北)
争议月份:2023年10月
争议金额:20
是否承诺退费:是
用户要求:退费</t>
  </si>
  <si>
    <t>TS202310101603230907</t>
  </si>
  <si>
    <t>15608608944</t>
  </si>
  <si>
    <t>2023-10-11 09:02:31</t>
  </si>
  <si>
    <t xml:space="preserve">判断省分:湖北
:流量费争议
:流量包定制争议
:不认可
:未享受
:小于等于500元，且仅限单倍、月份不超过12个月
:
高级模板内容：
投诉问题描述:用户表示不知道怎么开通的业务要求取消退费已承诺
业务名称:云加速5G畅玩加油包(湖北)
争议月份:2023年10月
争议金额:20
是否承诺退费:是
用户要求:尽快处理谢谢</t>
  </si>
  <si>
    <t>TS202310111529031101</t>
  </si>
  <si>
    <t>15629386031</t>
  </si>
  <si>
    <t>文红玉</t>
  </si>
  <si>
    <t>2023-10-11 17:05:11</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</si>
  <si>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是否取消业务（如取消失败，需加上系统报错的提示）:是
是否需要回复:否
用户要求:经解释订购情况，客户不认可；为维系客户，已承诺24小时内退费，客户满意。</t>
  </si>
  <si>
    <t>TS202310111429131855</t>
  </si>
  <si>
    <t>18695065756</t>
  </si>
  <si>
    <t>刘秩华</t>
  </si>
  <si>
    <t>2023-10-11 16:53:12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</si>
  <si>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是否取消业务（如取消失败，需加上系统报错的提示）:业务已经取消
是否需要回复:否
用户要求:尽快处理</t>
  </si>
  <si>
    <t>TS202310111137320751</t>
  </si>
  <si>
    <t>15571707461</t>
  </si>
  <si>
    <t>李烨</t>
  </si>
  <si>
    <t>2023-10-11 16:28:17</t>
  </si>
  <si>
    <t>判断省分:其他省分
:流量计费争议
判断省分::流量包定制争议
:不认可
:已享受
:
高级模板内容：
投诉问题描述:对流量包开通不认可
业务名称:	 5G加油包19元5GB首月体验版
争议月份:2023年10月、2023年9月、2023年5月、2023年6月、2023年7月、2023年8月、2023年4月
争议金额:-1
是否承诺退费:否
用户要求:坐席跟客户沟通能退会已话费赠送形式到账户余额，不能退的话会有人联系他，客户要求回复</t>
  </si>
  <si>
    <t>TS202310110947480076</t>
  </si>
  <si>
    <t>18507201190</t>
  </si>
  <si>
    <t>秦茂军</t>
  </si>
  <si>
    <t>2023-10-11 14:26:01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</si>
  <si>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</si>
  <si>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TS202310102017521585</t>
  </si>
  <si>
    <t>18695063031</t>
  </si>
  <si>
    <t>彭兴南</t>
  </si>
  <si>
    <t>2023-10-11 11:52:46</t>
  </si>
  <si>
    <t>TS202310101644432096</t>
  </si>
  <si>
    <t>15671063552</t>
  </si>
  <si>
    <t>张立俊</t>
  </si>
  <si>
    <t>2023-10-11 09:52:28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</si>
  <si>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用户要求:已在线承诺，不用回复用户_x000b_前台解决情况：经解释使用情况，客户不认可；为维系客户，已承诺24小时内退费，客户满意。</t>
  </si>
  <si>
    <t>TS202310110915531815</t>
  </si>
  <si>
    <t>13114464064</t>
  </si>
  <si>
    <t>屈明</t>
  </si>
  <si>
    <t>2023-10-11 13:39:18</t>
  </si>
  <si>
    <t xml:space="preserve">判断省分:其他省分
:流量计费争议
判断省分::流量包定制争议
:不认可
:未享受
:小于等于500元，且仅限单倍、月份不超过12个月
:
高级模板内容：
投诉问题描述:用户来电反映自己没有开通过云加速5G畅玩加油包(湖北)，在线解释不认可，要求退费
业务名称:云加速5G畅玩加油包(湖北)
争议月份:2023年10月
争议金额:20
是否承诺退费:是
用户要求:要求退费，前台已承诺退费并告知注意事项</t>
  </si>
  <si>
    <t>BL202310100857082400</t>
  </si>
  <si>
    <t>13114462917</t>
  </si>
  <si>
    <t>吴书洋</t>
  </si>
  <si>
    <t>2023-10-11 14:29:18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</si>
  <si>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CBSS账单扣费名称：:云加速5G畅玩加油包(湖北)/AI留声机共享包钻石版25元-沃阅读/哔哩哔哩15G流量加会员月包
办理渠道:/
赔付月份：:2023年9月、2023年10月
返还倍率:单倍
赔付金额：:140
是否已经取消业务:是
是否承诺退费 ：:是
用户是否需要回复：:否
用户要求：:要求退费，请协助，谢谢</t>
  </si>
  <si>
    <t>BL202310101625462095</t>
  </si>
  <si>
    <t>13114458339</t>
  </si>
  <si>
    <t>吴英英</t>
  </si>
  <si>
    <t>2023-10-11 14:07:23</t>
  </si>
  <si>
    <t>&gt;业务号码&gt;13114458339；&gt;号码归属地&gt;宜昌；&gt;产品名称&gt;云加速5G畅玩加油包(湖北)；&gt;产品代码&gt;91295249；&gt;产品编码&gt;无；&gt;订购时间&gt;2023-10-09 14:40:23；&gt;核查情况&gt;平台故障；&gt;不规范定制分类&gt;平台故障，无法判责；&gt;赠费金额&gt;20元；&gt;赠费时间&gt;2023.10.11；&gt;投诉内容&gt;
高级模板内容：
赔付类型：:增值业务争议 
CBSS账单扣费名称：:云加速5G畅玩加油包(湖北)
办理渠道:sp平台
赔付月份：:2023年10月
返还倍率:单倍
赔付金额：:20
是否已经取消业务:是
是否承诺退费 ：:是
用户是否需要回复：:是
用户要求：:用户要求云加速5G畅玩加油包(湖北)退费10月份的共计20元</t>
  </si>
  <si>
    <t>BL202310111224522038</t>
  </si>
  <si>
    <t>13032711905</t>
  </si>
  <si>
    <t>康正伟</t>
  </si>
  <si>
    <t>2023-10-11 17:40:26</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</si>
  <si>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
办理渠道:无
赔付月份：:2023年9月
返还倍率:单倍
赔付金额：:20
是否已经取消业务:是
是否承诺退费 ：:是
用户是否需要回复：:否
用户要求：:用户描述自己根本没有办理此业务，也对业务不知情。，用户要求退费处理 谢谢</t>
  </si>
  <si>
    <t>BL202310101509020786</t>
  </si>
  <si>
    <t>13197322033</t>
  </si>
  <si>
    <t>段昌胜</t>
  </si>
  <si>
    <t>2023-10-11 09:22:04</t>
  </si>
  <si>
    <t>&gt;业务号码&gt;13197322033；&gt;号码归属地&gt;宜昌；&gt;产品名称&gt;AR彩铃酷趣会员5G加油包（湖北）；&gt;产品代码&gt;91295250；&gt;产品编码&gt;无；&gt;订购时间&gt;2023-10-10 13:26:06；&gt;核查情况&gt;平台故障；&gt;不规范定制分类&gt;平台故障，无法判责；&gt;退费金额&gt;20元；&gt;退费时间&gt;2023-10-10；&gt;投诉内容&gt;
高级模板内容：
赔付类型：:增值业务争议 
CBSS账单扣费名称：:AR彩铃酷趣会员5G加油包（湖北）
SP产品ID/元素ID：:AR彩铃酷趣会员5G加油包（湖北）
办理渠道:无
赔付月份：:2023年10月
返还倍率:单倍
赔付金额：:20
是否已经取消业务:是
是否承诺退费 ：:是
用户是否需要回复：:否
用户要求：:用户要求退费  辛苦处理 谢谢</t>
  </si>
  <si>
    <t>BL202310111220031969</t>
  </si>
  <si>
    <t>15571751022</t>
  </si>
  <si>
    <t>阮正强</t>
  </si>
  <si>
    <t>2023-10-11 15:17:03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</si>
  <si>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办理渠道:0
赔付月份：:2023年10月
返还倍率:单倍
赔付金额：:20
是否已经取消业务:是
是否承诺退费 ：:是
用户是否需要回复：:否
用户要求：:退费</t>
  </si>
  <si>
    <t>BL202310101608271780</t>
  </si>
  <si>
    <t>15549295755</t>
  </si>
  <si>
    <t>郭先梅</t>
  </si>
  <si>
    <t>2023-10-11 11:16:58</t>
  </si>
  <si>
    <t>&gt;业务号码&gt;15549295755 ;&gt;号码归属地&gt;宜昌;&gt;产品名称&gt; AR彩铃酷趣会员5G加油包（湖北）;&gt;产品代码&gt;91295250;&gt;产品编码&gt;无;&gt;订购时间&gt;2023-07-30 14:59:05;&gt;核查情况&gt;平台故障;&gt;不规范定制分类&gt;平台故障，无法判责;&gt; 赔付金额&gt;40元;&gt;退费时间&gt;2023-10-11;&gt;投诉内容&gt;[65岁以上老人]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赔付月份：:2023年10月、2023年9月
返还倍率:单倍
赔付金额：:40
是否已经取消业务:是
是否承诺退费 ：:是
用户是否需要回复：:否
用户要求：:退费</t>
  </si>
  <si>
    <t>BL202310101730000659</t>
  </si>
  <si>
    <t>15672525232</t>
  </si>
  <si>
    <t>向恒林</t>
  </si>
  <si>
    <t>2023-10-11 11:43:26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</si>
  <si>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是否已经取消业务:否
是否承诺退费 ：:是
用户是否需要回复：:否
用户要求：:取消业务并退费</t>
  </si>
  <si>
    <t>BL202310111530022179</t>
  </si>
  <si>
    <t>13032715112</t>
  </si>
  <si>
    <t>张海春</t>
  </si>
  <si>
    <t>2023-10-11 17:21:58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</si>
  <si>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
返还倍率:单倍
赔付金额：:20
是否已经取消业务:是
是否承诺退费 ：:是
用户是否需要回复：:否
用户要求：:要求退费</t>
  </si>
  <si>
    <t>ZX202310101423450097</t>
  </si>
  <si>
    <t>2023-10-11 14:05:13</t>
  </si>
  <si>
    <t xml:space="preserve">
高级模板内容：
投诉问题描述:不良关停
用户状态为:局方停机
停机原因:局方停机
前台是否按流程解释:是
用户要求:已开机，要求赔偿自己今天的误工损失，未提及具体要求，要求后台客户经理联系协商处理
第二联系电话:已开机，无需第二电话</t>
  </si>
  <si>
    <t>业务规则：客户对停机规则不满，现申请减免本月部分月租50元，24小时到账，此费用不可打印发票，客户满意。</t>
  </si>
  <si>
    <t>ZX202310101612351123</t>
  </si>
  <si>
    <t>13227274576</t>
  </si>
  <si>
    <t>汪桂姣</t>
  </si>
  <si>
    <t>2023-10-11 10:40:18</t>
  </si>
  <si>
    <t xml:space="preserve">
高级模板内容：
问题描述:用户来电销户，但是对这个月扣的整月月租费用不认可，称自己这个月已经不使用了。
第二联系方式:未提供
销户原因:不用了
用户要求:要求我方尽快回复处理。</t>
  </si>
  <si>
    <t>业务规则：用户对销户当月扣全月月租不满，经核实，销户当月按规则需扣全月月租，出于服务角度，协商补齐欠费69.15元，此费用不可打印发票，客户方便时自行前往营业厅办理销户。</t>
  </si>
  <si>
    <t>TS202310110251230759</t>
  </si>
  <si>
    <t>2023-10-11 09:26:33</t>
  </si>
  <si>
    <t>主办单位：湖北
客户类别：星级客户
10010是否打通：否
是否二次致电10015：是
是否联系：否
升级倾向：
号码归属省：湖北
SVIP等级：
1. 问题类型:;
2. 投诉类型:其他问题;
3. 营业厅地址:;
4. 位置信息:;
5. 位置发生地:;
6. 投诉内容:销户退费金额没有给我退</t>
  </si>
  <si>
    <t>业务规则
①客户投诉产生的原因：用户对首充金额不可退规则不认可
②客户投诉问题核查情况及解决方案：收到贵部转办后，我司立即组织调查。经核实，用户余额为首充金额不可清退，已跟用户解释清楚，建议用户可带本人身份证证件到自营厅办理清退，用户同意满意。
③客户问题满意度：满意 
④回单人：潘娥、联系方式：07176921001"</t>
  </si>
  <si>
    <t>TS202310061310430736</t>
  </si>
  <si>
    <t>18871723183</t>
  </si>
  <si>
    <t>2023-10-11 10:08:07</t>
  </si>
  <si>
    <t>主办单位：湖北
客户类别：普通客户
10010是否打通：是
是否二次致电10015：是
是否联系：是
升级倾向：无
号码归属省：湖北
SVIP等级：
用户来电要求续约预存话费享折扣优惠 档位三（次月生效24个月）-湖北政企专属 ，不愿到厅，请协助处理。并要求解释为什么前期问题没有合理的解释及时的答复。</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</si>
  <si>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表示知晓。我司于2023-10-07 09:15:34联系客户解释。 
③客户问题满意度：满意。 
④回单人：颜晶  6921001"</t>
  </si>
  <si>
    <t>TS202310101159032304</t>
  </si>
  <si>
    <t>13227275855</t>
  </si>
  <si>
    <t>于亮</t>
  </si>
  <si>
    <t>2023-10-11 10:21:02</t>
  </si>
  <si>
    <t xml:space="preserve">22年Q3Q4重点客户
高级模板内容：
投诉问题描述:用户来电反映自己有办理了新卡有优惠（号码无法提供），称自己要将本机号码作为副卡，但一直没有办理成功
产品名称:全国冰激凌融合129家庭自由畅玩套餐（59元/月）（湖北）
办理时间:2023-10-10
办理渠道:/
用户要求:要求我方在线协助办理，请处理，谢谢</t>
  </si>
  <si>
    <t>业务规则：绑定副卡，已将用户号码绑定至13227292372作为副卡，副卡10元功能费用，IPTV收费10元/月，次月生效，用户要求办理13277173223销户，已注销，满意，回访用户无宽带问题，宽带为实装，无故障，已无疑问。</t>
  </si>
  <si>
    <t>TS202310101106350847</t>
  </si>
  <si>
    <t>13207222196</t>
  </si>
  <si>
    <t>2023-10-11 15:57:28</t>
  </si>
  <si>
    <t xml:space="preserve">
高级模板内容：
投诉问题描述:来电反映工作人员联系用户告知下月副卡要收取10元功能费 ，不认可，告知办理时是免费用
业务名称:副卡
宣传渠道:网厅
宣传内容:免费用
实际情况:要收取10元功能费 
用户要求:麻烦联系处理 谢谢 </t>
  </si>
  <si>
    <t>业务规则：查询用户副卡为0元套餐，未变更，已解释，用户知晓，已无疑问，现用户对副卡前期收费不满，减免一年副卡功能费用120元，24小时退费到账，此费用无法抵扣往月欠费及打印发票，用户满意</t>
  </si>
  <si>
    <t>TS202310111115340160</t>
  </si>
  <si>
    <t>071704097397</t>
  </si>
  <si>
    <t>2023-10-11 15:52:47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</si>
  <si>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上网速度检测:后台配置异常您所使用宽带后台配置异常,设备收光异常;
设备收发光功率是否异常:无异常;
:
高级模板内容：
投诉问题描述:用户来电反映电视无法观看，经查询用户为欠费状态，已建议用户缴费后即可恢复，用户不认可，表示宽带绑定的手机号有话费，我处解释用户不认可，坚持要求上门处理
宽带账号:071704097397
故障时间:2023-10-11
故障地址:湖北省宜昌市伍家岗区宝塔河街道合益路社区合益路民益家园6栋1单元1层203
是否重启设备:已重启 
用户要求:用户要求上门处理，谢谢</t>
  </si>
  <si>
    <t>业务规则：查询用户号码欠费导致IPTV无法使用，现已解释，用户知晓，满意</t>
  </si>
  <si>
    <t>TS202310111312580298</t>
  </si>
  <si>
    <t>13197304518</t>
  </si>
  <si>
    <t>2023-10-11 16:12:48</t>
  </si>
  <si>
    <t>【2022年上工信部测评重保用户】用户称之前办理携号转出后有120元，但现在去营业厅查询没有可退余额，要求尽快核实处理</t>
  </si>
  <si>
    <t>业务规则：查询余额进入失效账户，营业厅未查询清楚导致退费不成功，现已沟通营业厅已知晓查询退费方式，已引导用户前往营业厅重新办理退费，已无疑问，满意</t>
  </si>
  <si>
    <t>TS202310081500591522</t>
  </si>
  <si>
    <t>13032190160</t>
  </si>
  <si>
    <t>王庆彪</t>
  </si>
  <si>
    <t>2023-10-11 16:37:47</t>
  </si>
  <si>
    <t>申请退费，但退费未到账，号码为15671078590</t>
  </si>
  <si>
    <t>业务规则：费用93.39元已转账至用户微信，用户满意</t>
  </si>
  <si>
    <t>TS202310100844302128</t>
  </si>
  <si>
    <t>16671702303</t>
  </si>
  <si>
    <t>郝臣祖</t>
  </si>
  <si>
    <t>2023-10-11 09:05:12</t>
  </si>
  <si>
    <t xml:space="preserve">
高级模板内容：
投诉问题描述:用户来电称在线下办理的预存话费送电动车，之前是每个月送电子劵抵扣还款，从10月份开始就没有送电子劵抵扣还款直接扣的用户银行卡里的钱，客户表示不认可
产品名称: 分期解耦5G239元直降3500元
办理时间:2023-06-01
办理渠道:无
用户要求:查清原因</t>
  </si>
  <si>
    <t>业务规则：经核实，客户号码 2023-09-04 23:01:51 因非实名全停，号码停机状态导致电子券未到账，已联系客户解释说明，考虑客户感知，申请赠送9月电子券费用 119.58 元，本月电子劵会在月底稽核再次补赠，费用24小时到帐，此费用无法抵扣往月欠费且不可打印发票，满意。</t>
  </si>
  <si>
    <t>TS202310101400540017</t>
  </si>
  <si>
    <t>071703855266</t>
  </si>
  <si>
    <t>杨剑</t>
  </si>
  <si>
    <t>2023-10-11 10:52:29</t>
  </si>
  <si>
    <t xml:space="preserve">
高级模板内容：
投诉问题描述:用户来电反映称自己的宽带之前不收费，并且;家庭WiFi服务费40元不认可，解释有退费 无效
业务号码:071703855266
争议月份:2023年10月
争议金额:0
用户要求:要求核实处理  请处理 谢谢 </t>
  </si>
  <si>
    <t>业务规则：经核实该号码为员工号码，为知晓同意后办理，联系解释，用户认可满意</t>
  </si>
  <si>
    <t>TS202310091940391658</t>
  </si>
  <si>
    <t xml:space="preserve">
高级模板内容：
投诉问题描述:用户不认可上个月流量没有结转，用户要求结转到本月，前台已解释取消之后无法结转，用户不认可，要求结转
争议月份:2023年9月
争议金额/流量:2.1
用户要求:用户不认可上个月流量没有结转，用户要求结转到本月，前台已解释取消之后无法结转，用户不认可，要求结转</t>
  </si>
  <si>
    <t>业务规则：经核实客户对流量结转规则不满，现申请补赠0元1G流量包，当月有效，同时开通10元流量包，次月生效，客户满意</t>
  </si>
  <si>
    <t>TS202310111410351405</t>
  </si>
  <si>
    <t>18674200745</t>
  </si>
  <si>
    <t>张硕</t>
  </si>
  <si>
    <t>2023-10-11 17:18:27</t>
  </si>
  <si>
    <t xml:space="preserve">
高级模板内容：
投诉问题描述:用户来电反映当时办理卡号说19元一个月，现在收费30，要求尽快处理
业务名称: 小天卡-2023
宣传渠道:其他:抖音
宣传内容:19元
实际情况:30
用户要求:尽快处理</t>
  </si>
  <si>
    <t>业务规则：经核实客户对套餐规则不满，现已联系客户解释，考虑客户使用感知，我司申请减免8-9月套餐差价20元，24小时到账，此费用不可打印发票，另办理赠费活动120元，每月到账10元，客户满意</t>
  </si>
  <si>
    <t>TS202310101418190445</t>
  </si>
  <si>
    <t>17683708751</t>
  </si>
  <si>
    <t>2023-10-11 13:31:21</t>
  </si>
  <si>
    <t>用户称自己上月办理了转网，剩余话费还未退费，前台已解释，用户不认可，用户要求我方在线尽快退费</t>
  </si>
  <si>
    <t>业务规则：经核实客户号码17683708751在9月办理携出，需本月携带身份证至营业厅清退，现因客户不方便到厅，我司申请补赠58元至客户号码17671924523上，24小时到账，此费用不可打印发票，客户满意</t>
  </si>
  <si>
    <t>TS202310101511571934</t>
  </si>
  <si>
    <t>15629346115</t>
  </si>
  <si>
    <t>虎小艳</t>
  </si>
  <si>
    <t>2023-10-11 10:46:22</t>
  </si>
  <si>
    <t xml:space="preserve">
高级模板内容：
投诉问题描述:用户来电APP无法销户，要求线上办理，谢谢
销户渠道:APP
无法销户原因:无
用户要求:用户来电无法销户，要求线上办理，谢谢</t>
  </si>
  <si>
    <t>业务规则：经核实已核实客户资料无误，我司已登记24小时内办理销户，客户满意</t>
  </si>
  <si>
    <t>TS202310102015041540</t>
  </si>
  <si>
    <t>18527811991</t>
  </si>
  <si>
    <t>2023-10-11 10:20:27</t>
  </si>
  <si>
    <t xml:space="preserve">
高级模板内容：
投诉问题描述:用户要求复装，无法前往营业厅，前台已做解释，用户不认可，请后台工作人员协助处理，谢谢！
离网类型:移网
需要复装的号码:18527811991
销户号码是否90天内:是
无法复装的原因:无法去营业厅
用户要求:尽快处理！</t>
  </si>
  <si>
    <t>业务规则：经核实因客户要求撤销预约销户，现已按客户要求办理，客户满意</t>
  </si>
  <si>
    <t>TS202310101651032263</t>
  </si>
  <si>
    <t>18671717015</t>
  </si>
  <si>
    <t>田翠琴</t>
  </si>
  <si>
    <t>2023-10-11 11:11:44</t>
  </si>
  <si>
    <t xml:space="preserve">
高级模板内容：
投诉问题描述:用户反映来电再次处理，详见工单TS202310080935410360，请核实处理
操作渠道:10010
参加活动（套餐）名称:每月赠送的冰淇淋融合套餐花呗优惠券未发放
页面提示:无
用户要求:用户要求再次回电处理，请核实处理谢谢</t>
  </si>
  <si>
    <t>业务规则：经核实因沃工单OHB2023072800467未核查到客户宽带账号办理分期活动，故取消手机号码上电子券返还业务，现已联系客户解释，已发沃工单本月内恢复此活动，前期申请减免10月电子券28.62 元，已到账，此费用不可打印发票，客户满意。</t>
  </si>
  <si>
    <t>TS202310101910400471</t>
  </si>
  <si>
    <t>15571721538</t>
  </si>
  <si>
    <t>2023-10-11 14:47:27</t>
  </si>
  <si>
    <t>用户来电反馈自己是在上月办理了携转，携转之前号码内还有剩余话费！但是到我方营业厅无法将剩余的话费退出来！对此情况不理解！请求我方尽快核实后为其退费！</t>
  </si>
  <si>
    <t>业务规则：经核实用户失效账户内有余额13.15元，已告知用户前往城区猇亭自有营业厅办理清退，用户认可，满意</t>
  </si>
  <si>
    <t>TS202310101217450246</t>
  </si>
  <si>
    <t>15671053837</t>
  </si>
  <si>
    <t>2023-10-11 10:53:11</t>
  </si>
  <si>
    <t>用户上月办理了15671053837号码销户，工作人员告知本月10号前退费到账，现在还未到账，请核实处理谢谢</t>
  </si>
  <si>
    <t>业务规则：客户反馈余额清退问题，经核实，小天卡已于2023-09-12 21:20:41正式销户可到厅办理余额清退，联系客户因无法到厅，已在线申请清退权限，剩余话费97.13元于一周内退还至客户微信账户，回访满意</t>
  </si>
  <si>
    <t>TS202310091739531603</t>
  </si>
  <si>
    <t>2023-10-11 17:13:47</t>
  </si>
  <si>
    <t xml:space="preserve">
高级模板内容：
投诉问题描述:客户反馈入网时工作人员告知半年的套餐是9元不是29，对前工单:TS202310071832092119处理方式认可，前台解释首月9元，客户不认可，需要后台回电协助处理
争议月份:2023年9月、2023年10月
争议金额:58
用户要求:客户需要尽快处理</t>
  </si>
  <si>
    <t>业务规则：现已为用户参与预存享20元赠费*6个月，立即生效，多次联系用户解释均未接听，已短信告知用户结果，若用户来电烦请代为解释或告知用户致电宜昌服务监督热线13032700872</t>
  </si>
  <si>
    <t>TS202310111440222179</t>
  </si>
  <si>
    <t>13227279055</t>
  </si>
  <si>
    <t>田金春</t>
  </si>
  <si>
    <t>2023-10-11 18:07:46</t>
  </si>
  <si>
    <t xml:space="preserve">22年Q3Q4重点客户22年Q3Q4重点客户
高级模板内容：
投诉问题描述:客户来电需要用本号和主进行主副卡调换，推荐营业厅不认可
渠道名称:中国联通APP 
办理业务名称:主副卡调换
页面提示:   
用户要求:客户来电需要用本号和主进行主副卡调换，推荐营业厅不认可</t>
  </si>
  <si>
    <t>业务规则：现已与用户沟通办理主副卡变更，13227279055为主卡，13040968815为副卡，次月生效，用户满意</t>
  </si>
  <si>
    <t>TS202310101326151782</t>
  </si>
  <si>
    <t>15549399897</t>
  </si>
  <si>
    <t>2023-10-11 16:17:27</t>
  </si>
  <si>
    <t>用户来电反映要求15549399897号码马上退费，查询手机号码上月已办理销户，已向用户解释，用户要求100元马上退还到账</t>
  </si>
  <si>
    <t>业务规则：销户退费，已为用户15333858100号码充值100元话费，用户满意</t>
  </si>
  <si>
    <t>TS202310101842012435</t>
  </si>
  <si>
    <t>2023-10-11 11:17:26</t>
  </si>
  <si>
    <t xml:space="preserve">
高级模板内容：
投诉问题描述:用户来电表示自己每个月是15G流量，我处核实告知是5G有	 湖北承诺低消送流量升级版(36元低消)送的5G和结转流量，用户对此不认可坚持认为是15G要求无方恢复请尽快联系处理。
投诉项目:月固定费
争议月份:2023年10月
争议金额:0
用户要求:尽快核实联系处理。</t>
  </si>
  <si>
    <t>业务规则：已告知客户低消活动已下架，推荐办理转资8元流量王，加上30元流量包，包含20G流量包，次月生效，客户满意。</t>
  </si>
  <si>
    <t>TS202310101745031271</t>
  </si>
  <si>
    <t>15697273032</t>
  </si>
  <si>
    <t>胡润芳</t>
  </si>
  <si>
    <t>2023-10-11 10:39:32</t>
  </si>
  <si>
    <t>:如何解除黑名单
判断用户加入黑名单的原因:人工审核入库
建议用户前往营业厅申请解除:不认可
判断省分:其他省分
:
提供身份证号码：532130199312101389
用户来电要求解除黑名单，请协助处理回复</t>
  </si>
  <si>
    <t>业务规则：因黑名单规则无法满足客户需求，经核实，客户黑名单显示为特殊黑名单，加入原因为宜昌公安局要求，可凭本地反诈中心开具的解封函、本人证件、手机号前往归属地自营厅申请出黑，客户知晓，认可</t>
  </si>
  <si>
    <t>TS202310110857421506</t>
  </si>
  <si>
    <t>投诉工单（2021版）&gt;&gt;宽带&gt;&gt;【离网】离网（离网+拆机+销户）&gt;&gt;被销户不知情</t>
  </si>
  <si>
    <t>071700745472</t>
  </si>
  <si>
    <t>2023-10-11 14:47:12</t>
  </si>
  <si>
    <t xml:space="preserve">【2022年上工信部测评重保用户】
高级模板内容：
投诉问题描述: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销户账号:071700745472
销户时间:2023-10-10
销户渠道:无
用户要求: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t>
  </si>
  <si>
    <t>业务规则：因欠费销户规则无法满足客户需求，核实本机号码071700745472于2023-10-10 14:39:40因欠费销户，已联系客户可携带证件前往自营厅复装，客户知晓，满意度一般</t>
  </si>
  <si>
    <t>TS202310111308440228</t>
  </si>
  <si>
    <t>18672664910</t>
  </si>
  <si>
    <t>王禹哲</t>
  </si>
  <si>
    <t>2023-10-11 14:34:17</t>
  </si>
  <si>
    <t xml:space="preserve">确认账单扣费:
历史账单查询:
:用户表述是否出过国:没有
提示用户交界处易产生国际费用:不在交界处
解释后用户不认可:
高级模板内容：
投诉问题描述:用户称自己只开通了202307.对于202308.202309产生费用表示不认可
业争议务名称:	 国际畅游流量升级包
争议时间:2023-10-11
争议金额:39
前台结算内容:.
用户要求:退还费用，请核实处理，谢谢</t>
  </si>
  <si>
    <t>业务规则：用户对国际畅游流量升级包不能自动取消规则不认可，已跟用户解释清楚，包月业务需手动取消，核实，用户已于2023-09-11 21:34:22在联通APP上已取消，考虑用户感知，申请退23.8-9月流量包费用，合计78元，24小时到帐，此费用不可打印发票，满意。</t>
  </si>
  <si>
    <t>TS202310111010000734</t>
  </si>
  <si>
    <t>2023-10-11 14:14:16</t>
  </si>
  <si>
    <t xml:space="preserve">
高级模板内容：
投诉问题描述:用户来电称自己的号码在上月被停机了，导致上月没有使用套餐内容，需要退费上月的月租。请处理。
争议月份:2023年9月
争议金额:30
用户要求:用户来电称自己的号码在上月被停机了，导致上月没有使用套餐内容，需要退费上月的月租。请处理。</t>
  </si>
  <si>
    <t>业务规则：用户对号码非实名关停后扣月租规则不认可，已跟用户解释清楚，考虑用户感知，申请退23.9月份月租费用，合计30元，24小时到帐，此费用不可打印发票，满意。</t>
  </si>
  <si>
    <t>TS202310101841332427</t>
  </si>
  <si>
    <t>18572379707</t>
  </si>
  <si>
    <t>韩玉丹</t>
  </si>
  <si>
    <t>2023-10-11 15:00:32</t>
  </si>
  <si>
    <t xml:space="preserve">
高级模板内容：
投诉问题描述:用户进线，赠费合约还没到期。但是8.9.10的赠费都没到账，烦请处理，谢谢。
活动名称:星锐卡30元赠费12个月优惠合约 (湖北)
争议月份:2023年9月、2023年10月、2023年8月
争议金额:90
用户要求:用户进线，赠费合约还没到期。但是8.9.10的赠费都没到账，烦请处理，谢谢。</t>
  </si>
  <si>
    <t>业务规则：用户对号码欠费停机影响赠费到帐规则不满，经核实，因为用户号码有停机，会影响赠费到帐，考虑用户感知，申请退23.9-10月费用，合计60元，24小时到帐，此费用不可打印发票，因多次未联系上客户，我司无法核实情况处理，已下发短信告知用户，如有疑问可在工作时间（08:30-12:00；14:00-17:30）致电我司宜昌联通13032700872，烦请前台代为转告</t>
  </si>
  <si>
    <t>TS202310111020581061</t>
  </si>
  <si>
    <t>13197328530</t>
  </si>
  <si>
    <t>2023-10-11 17:21:50</t>
  </si>
  <si>
    <t>用户称自己号码销户了，但是现在前往营业厅办理销户告知无法销户，前台已告知现在是预约销户还没有正式销户，用户对此不认可，要求现在就要退费，请协助处理，谢谢！</t>
  </si>
  <si>
    <t>业务规则：用户对号码销户后余额清退规则不满，经核实，联系用户称到办理的营业厅已经处理好了，费用已清退成功，满意。</t>
  </si>
  <si>
    <t>TS202310111030041335</t>
  </si>
  <si>
    <t>16671000604</t>
  </si>
  <si>
    <t>2023-10-11 15:39:15</t>
  </si>
  <si>
    <t>用户要求把销户的16671000604剩下的余额退还，用户要求尽快为他处理，不愿意去营业厅，要求尽快回电否则要投诉。联系电话18727279935</t>
  </si>
  <si>
    <t>业务规则：用户对销户后余额清退规则不满，经核实，用户销户时选择的是余额清退到银行卡，根据清退规则，到银行卡时间慢一些，预计月底左右到帐，建议用户留意查收信息，有问题再联系我们，满意。</t>
  </si>
  <si>
    <t>TS202310101413560314</t>
  </si>
  <si>
    <t>13040993031</t>
  </si>
  <si>
    <t>王芳萍</t>
  </si>
  <si>
    <t>2023-10-11 09:46:59</t>
  </si>
  <si>
    <t>用户来电称号码限速了，根本无法使用网络，前台解释建议用户开通加速包，解释无效，用户表示自己是无限的流量，开通流量包相当于另外收费，解释无效，要求恢复网络，请后台协助处理，谢谢</t>
  </si>
  <si>
    <t>业务规则：用户反映流量限速。经核实，用户本月流量已用40G导致限速，已解释当前套餐流量优惠性，建议通过手厅办理5G升级包提速，如多次限速，建议迁转当前其他更优套餐，用户表示知晓。</t>
  </si>
  <si>
    <t>TS202310101555290682</t>
  </si>
  <si>
    <t>15971633545</t>
  </si>
  <si>
    <t>2023-10-11 13:31:17</t>
  </si>
  <si>
    <t>高级模板内容：
投诉问题描述:用户来电称自己就办理过一张卡（15971633545）和宽带，没有再办理其他的卡号，办理的就是58元的套餐费用，对此产生的费用不认可
争议月份:2023年10月
争议金额:0
用户要求:要求尽快核实处理</t>
  </si>
  <si>
    <t>业务规则：用户实际反映主副卡需取消沃助理业务及TV增值业务，已按用户要求取消，用户认可满意</t>
  </si>
  <si>
    <t>TS202310091714020824</t>
  </si>
  <si>
    <t>15572792408</t>
  </si>
  <si>
    <t>2023-10-11 11:22:47</t>
  </si>
  <si>
    <t xml:space="preserve">判断省分:湖北
判断用户状态:不正常
:无星、一星、二星用户
:不认可
:仍不认可
:不满足条件
:不满足条件
:不认可
:用户反映需要紧急开机，一线解释不通，请协助</t>
  </si>
  <si>
    <t>业务规则：用户要求临时开机，经核实用户号码无星级且有往月欠费无法临时开机，多次联系用户无法接通，如有疑问可在工作时间（08:30-12:00；14:00-17:30）联系07176921001、13032700872宜昌客服。如用户咨询，请前台10010话务中心代为解释，谢谢</t>
  </si>
  <si>
    <t>TS202310080935410360</t>
  </si>
  <si>
    <t>2023-10-11 18:05:33</t>
  </si>
  <si>
    <t>主办单位：湖北
客户类别：普通客户
10010是否打通：是
是否二次致电10015：是
是否联系：否
升级倾向：
号码归属省：湖北
SVIP等级：
1. 问题类型:;
2. 投诉类型:办理争议;
3. 营业厅地址:;
4. 位置信息:;
5. 位置发生地:;
6. 投诉内容:每月赠送的冰淇淋融合套餐花呗优惠券未发放
8. 办理业务的名称:冰淇淋融合套餐
8. 无法办理的渠道:10010客服热线
关联10010工单流水号：TS202309091657570627</t>
  </si>
  <si>
    <t>业务规则①客户基本信息：业务号码：18671717015、客户姓名：田翠琴、套餐情况：畅爽冰激凌5G套餐99元； 客户反映取消业务的问题。
②首次联系客户时间： 2023-10-08 15:03:26 ； 
③投诉核查处理情况：收到贵部转办后，我司立即组织调查 。经核实因沃工单OHB2023072800467未核查到客户宽带账号办理分期活动，故取消手机号码上电子券返还业务，现已联系客户解释，已发沃工单恢复此活动，现申请减免10月电子券28.62 元，24小时到账，此费用不可打印发票，客户满意。
④答复客户时间及客户满意度评价相关信息：我司于2023-10-08 15:03:26联系客户解释说明，客户认可满意。回单人：王宜艳
⑤投诉核查关联材料：无</t>
  </si>
  <si>
    <t>TS202310111516090718</t>
  </si>
  <si>
    <t>18671721351</t>
  </si>
  <si>
    <t>朱敏</t>
  </si>
  <si>
    <t>2023-10-11 18:00:33</t>
  </si>
  <si>
    <t>主办单位：湖北
客户类别：星级客户
10010是否打通：否
是否二次致电10015：是
是否联系：否
升级倾向：
号码归属省：湖北
SVIP等级：
1. 问题类型:;
2. 投诉类型:其他;
3. 营业厅地址:;
4. 位置信息:;
5. 位置发生地:;
6. 投诉内容:上个月打电话，发现有个增值业务莫名其妙定了几个月且不能在线取消联系客服，给我退订了，且给我承诺已经退订，多定的三个月会给我退款，后续收到75，说是可以抵扣后面话费。这个月还有25元的增值费不说，给我抵扣了75，又给我把话费差额补上了，这75叫退还吗？叫换个形式又给我多收费吧！！！</t>
  </si>
  <si>
    <t>业务规则①客户投诉产生的原因：客户反映低消补收问题
②客户投诉问题核查情况及解决方案：收到贵部转办后，我司立即组织调查。经核实，用户9月反映增值业务扣费问题，省分操作赠费75元，因用户存在低消106导致补收56.80元，现以为用户申请重新退费56.8元，其中10元导致至副卡私有，不可打印发票，46.8元现金退费到账，可打印发票，满意。
③客户问题满意度：我司于2023-10-11 15:42:10联系客户满意。
④回单人:程李晶；联系电话：07176921001</t>
  </si>
  <si>
    <t>TS202310101740231146</t>
  </si>
  <si>
    <t>18671603528</t>
  </si>
  <si>
    <t>张辉辉</t>
  </si>
  <si>
    <t>2023-10-11 19:00:36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</si>
  <si>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202310基本套餐费:10
202309基本套餐费:10
202308基本套餐费:10
争议金额:275.00</t>
  </si>
  <si>
    <t>业务规则①客户投诉产生的原因：客户反映月租计费问题
②客户投诉问题核查情况及解决方案：收到贵部转办后，我司立即组织调查。联系用户表示实际不知晓主卡需付费，以为主副卡都免费使用，已告知用户主副卡共享套餐内容，折后为64元，用户知晓，无需我部处理费用问题，满意。
③客户问题满意度：我司于2023-10-11 10:42:10联系客户满意。
④回单人:程李晶；联系电话：07176921001</t>
  </si>
  <si>
    <t>TS202310101619071347</t>
  </si>
  <si>
    <t>2023-10-11 10:20:33</t>
  </si>
  <si>
    <t>主办单位：湖北
客户类别：普通客户
10010是否打通：否
是否二次致电10015：是
是否联系：否
升级倾向：
号码归属省：湖北
SVIP等级：
1. 问题类型:;
2. 投诉类型:其他;
3. 营业厅地址:;
4. 位置信息:;
5. 位置发生地:;
6. 投诉内容:我要销户，但是联通公司月初扣除了整月的月租，我觉得不合理</t>
  </si>
  <si>
    <t>业务规则①客户投诉产生的原因：销户当月扣全月月租费无法满足用户需求。 
②客户投诉问题核查情况及解决方案：收到贵部转办后，我司立即组织调查。经核实，销户当月按规则需扣全月月租，出于服务角度，协商补齐欠费69.15元，此费用不可打印发票，客户方便时自行前往营业厅办理销户。我司于2023-10-11 10:08:34联系客户解释。 
③客户问题满意度：满意。 
④回单人：颜晶  6921001"</t>
  </si>
  <si>
    <t>BL202310110920291618</t>
  </si>
  <si>
    <t>15549389925</t>
  </si>
  <si>
    <t>向长维</t>
  </si>
  <si>
    <t>2023-10-11 10:38:17</t>
  </si>
  <si>
    <t xml:space="preserve">
高级模板内容：
需区域二线受理的业务:涉及违约金的业务取消
用户需取消业务的“产品名称”:网龄计划合约一
用户同时需要将套餐变更为:29元福多多（湖北）
用户需办理业务名称:15549389925</t>
  </si>
  <si>
    <t>ZX202310111119322070</t>
  </si>
  <si>
    <t>071700000052</t>
  </si>
  <si>
    <t>沈召梅</t>
  </si>
  <si>
    <t>2023-10-11 17:09:47</t>
  </si>
  <si>
    <t xml:space="preserve">22年Q3Q4重点客户判断省分:湖北
:被动办理宽带
:不需要
:
高级模板内容：
问题描述:用户要求取消宽带，称营业厅不给办理，请尽快处理，谢谢
第二联系方式:13396156661
销户原因:无
用户要求:请尽快处理</t>
  </si>
  <si>
    <t>ZX202310101938030104</t>
  </si>
  <si>
    <t>07174910393</t>
  </si>
  <si>
    <t>郑军伟</t>
  </si>
  <si>
    <t>2023-10-11 09:02:28</t>
  </si>
  <si>
    <t xml:space="preserve">判断省分:湖北
:失败
node_42:
:无合约/简单合约
:单卡/移移融合副卡套餐
获取用户证件类型::不认可
:
高级模板内容：
问题描述:想注销小灵通的电话
第二联系方式:18062642499
销户原因:不需要了
用户要求:尽快处理</t>
  </si>
  <si>
    <t>TS202310101108270900</t>
  </si>
  <si>
    <t>2023-10-11 13:22:39</t>
  </si>
  <si>
    <t>主办单位：湖北
客户类别：普通客户
10010是否打通：否
是否二次致电10015：是
是否联系：是
升级倾向：无
号码归属省：湖北
SVIP等级：
用户来电反馈宽带注销问题，之前注销告知不使用三个月会自动注销，但是用户查询并未注销成功，关联工单：ZX202310101042020718  用户再次来电反馈此问题，称自己又去营业厅办理告知去其他营业厅办理，对此不满，要求继续投诉，请尽快处理谢谢！</t>
  </si>
  <si>
    <t>"业务取消①客户基本资料：业务号码：071700310661、客户姓名：路道凤、套餐情况：畅爽冰激凌融合300M宽带（湖北）、客户反映取消CPE宽带的问题
②首次联系客户时间：2023-10-10 11:52:32
③投诉核查处理情况：收到贵部转办，我司立即组织核查，经核实，（夷陵雾渡河）客户前期未退还CPE设备故营业厅未取消，挽留无效，已协商明天退设备至夷陵区营业厅，我部优先办理宽带解绑，次月注销成功。
④答复客户时间及客户满意度评价：根据上述情况我司于2023-10-10 13:00:32联系客户解释，满意。回单人：颜晶 6921001.
⑤投诉核查关联材料：无</t>
  </si>
  <si>
    <t>TS202310111212241554</t>
  </si>
  <si>
    <t>13217270881</t>
  </si>
  <si>
    <t>喻能刚</t>
  </si>
  <si>
    <t>2023-10-11 14:11:13</t>
  </si>
  <si>
    <t>主办单位：湖北
客户类别：星级客户
10010是否打通：否
是否二次致电10015：是
是否联系：否
升级倾向：
号码归属省：湖北
SVIP等级：
1. 问题类型:;
2. 投诉类型:其他问题;
3. 营业厅地址:;
4. 位置信息:;
5. 位置发生地:;
6. 投诉内容:因长期不在家现请求帮忙取消宽带，副卡也一直没有用帮忙注销</t>
  </si>
  <si>
    <t>"业务取消①客户投诉产生的原因：合约限制办理携转不成功。 
②客户投诉问题核查情况及解决方案：收到贵部转办后，我司立即组织调查。经核实，（五峰城区）客户要求取消宽带并注销副卡，挽留无效， 客服部取消。我司于2023-10-11 13:17:34联系客户解释。 
③客户问题满意度：满意。 
④回单人：颜晶  6921001"</t>
  </si>
  <si>
    <t>TS202310101112231014</t>
  </si>
  <si>
    <t>13227291645</t>
  </si>
  <si>
    <t>杨信华</t>
  </si>
  <si>
    <t>2023-10-11 13:16:07</t>
  </si>
  <si>
    <t>主办单位：湖北
客户类别：普通客户
10010是否打通：否
是否二次致电10015：是
是否联系：否
升级倾向：
号码归属省：湖北
SVIP等级：
1. 问题类型:;
2. 投诉类型:其他问题;
3. 营业厅地址:;
4. 位置信息:;
5. 位置发生地:;
6. 投诉内容:因要出门长时间不回来，帮忙注销宽带</t>
  </si>
  <si>
    <t>"业务取消①客户投诉产生的原因：实装宽带取消不成功。 
②客户投诉问题核查情况及解决方案：收到贵部转办后，我司立即组织调查。经核实，（五峰城区）客户要求取消实装宽带，挽留无效，客户同意后期退设备至营业厅，客服部取消。我司于2023-10-10 12:57:34联系客户解释。 
③客户问题满意度：满意。 
④回单人：颜晶  6921001"</t>
  </si>
  <si>
    <t>BL202310111011422358</t>
  </si>
  <si>
    <t>2023-10-11 14:09:08</t>
  </si>
  <si>
    <t>取消预存话费享折扣优惠 档位五（立即生效24个月）-湖北政企专属，不愿到厅，加急处理并回复。</t>
  </si>
  <si>
    <t>BL202310101522581033</t>
  </si>
  <si>
    <t>071703488278</t>
  </si>
  <si>
    <t>李英平</t>
  </si>
  <si>
    <t>2023-10-11 14:56:33</t>
  </si>
  <si>
    <t>客户查询话费,发现多扣了15元,询问坐席原因。坐席解释为宽带包月费用提速包,客户不理解为什么之前没有收取过该费用。用户要求核查对此15元费用不认可。请处理谢谢</t>
  </si>
  <si>
    <t>ZX202310101555060965</t>
  </si>
  <si>
    <t>071703353830</t>
  </si>
  <si>
    <t>2023-10-11 14:11:53</t>
  </si>
  <si>
    <t>要求取消宽带（用户未安装），解释挽留无效，请尽快处理并回复</t>
  </si>
  <si>
    <t>业务取消（五峰城区营服）：客户要求注销缓实装宽带，已按客户要求办理，回访满意</t>
  </si>
  <si>
    <t>TS202310102006441407</t>
  </si>
  <si>
    <t>18671739123</t>
  </si>
  <si>
    <t>田科</t>
  </si>
  <si>
    <t>2023-10-11 11:50:44</t>
  </si>
  <si>
    <t xml:space="preserve">
高级模板内容：
投诉问题描述:用户进线，不方便前往归属地营业厅，希望线上办理主副卡解绑，烦请处理。谢谢。
办理渠道:营业厅 
无法办理原因:不方便前往归属地营业厅
用户要求:用户进线，不方便前往归属地营业厅，希望线上办理主副卡解绑，烦请处理。谢谢。</t>
  </si>
  <si>
    <t>业务办理（宜都城区）：拆分主副卡，联系用户表示暂时不需要拆分，如需办理业务再联系我部07176921001为其处理，满意</t>
  </si>
  <si>
    <t>ZX202310101428460144</t>
  </si>
  <si>
    <t>071701023652</t>
  </si>
  <si>
    <t>陈发芹</t>
  </si>
  <si>
    <t>2023-10-11 14:18:25</t>
  </si>
  <si>
    <t xml:space="preserve">判断省分:湖北
:被动办理宽带
:不需要
:
高级模板内容：
问题描述:用户反馈自己没有办理宽带但有一个宽带号
第二联系方式:15090891618
销户原因:没有安装宽带但有宽带号
用户要求:注销宽带号</t>
  </si>
  <si>
    <t>业务取消（伍家）：虚拟宽带，挽留无效，已取消，客户满意</t>
  </si>
  <si>
    <t>ZX202310101307191990</t>
  </si>
  <si>
    <t>071700161274</t>
  </si>
  <si>
    <t>许先进</t>
  </si>
  <si>
    <t>2023-10-11 14:08:45</t>
  </si>
  <si>
    <t xml:space="preserve">[65岁以上老人] 判断省分:湖北
:自己办理的宽带
:挽留失败
:不同意
:
高级模板内容：
问题描述:用户来电要求销户本机绑定的宽带，用户不愿到厅办理，称机主不方便到厅，要求我方直接办理销户
第二联系方式:15335703566
销户原因:不使用了
用户要求:要求我方直接办理销户</t>
  </si>
  <si>
    <t>业务取消（西陵 ）：客户要求取消宽带，未转营服维系，挽留无效，客服部已操作取消，满意</t>
  </si>
  <si>
    <t>ZX202310101346512246</t>
  </si>
  <si>
    <t>071700003665</t>
  </si>
  <si>
    <t>2023-10-11 14:40:25</t>
  </si>
  <si>
    <t xml:space="preserve">判断省分:湖北
:被动办理宽带
:不需要
:
高级模板内容：
问题描述:用户来电反馈自己没有办理宽带
第二联系方式:18695076800
销户原因:没有办理
用户要求:在线取消宽带，加急</t>
  </si>
  <si>
    <t>业务取消（西陵营服中心）：用户要求取消虚拟宽带，经核实，已于2023-10-10 18:31:48销户成功，并且用户号码已于2023-10-10 16:01:42携出，因多次未联系上客户，我司核实情况处理，如有疑问可在工作时间（08:30-12:00；14:00-17:30）致电我司宜昌联通13032700872，烦请前台代为转告</t>
  </si>
  <si>
    <t>ZX202310111553441644</t>
  </si>
  <si>
    <t>071700204017</t>
  </si>
  <si>
    <t>高圣玉</t>
  </si>
  <si>
    <t>2023-10-11 16:35:17</t>
  </si>
  <si>
    <t>用户要求取消宽带，表示本人在外地，不愿意到厅，坚持要求公司线上取消，挽留失败，请处理并回复13487231145。</t>
  </si>
  <si>
    <t>业务取消（宜都城区）：虚拟宽带，挽留无效，已取消，客户满意</t>
  </si>
  <si>
    <t>ZX202310101505000469</t>
  </si>
  <si>
    <t>2023-10-11 15:35:47</t>
  </si>
  <si>
    <t xml:space="preserve">[10015转接10010用户] 
高级模板内容：
问题描述:要求注销宽带，不愿营业厅处理，要求直接注销，
第二联系方式:18871765919
销户原因:不用了
用户要求:尽快处理</t>
  </si>
  <si>
    <t>业务取消（宜都城区）：用户要求取消实装宽带，挽留无效，已取消成功，用户同意后期退设备至营业厅，满意。</t>
  </si>
  <si>
    <t>ZX202310101524480656</t>
  </si>
  <si>
    <t>071700259939</t>
  </si>
  <si>
    <t>胡贵远</t>
  </si>
  <si>
    <t>2023-10-11 14:15:35</t>
  </si>
  <si>
    <t>用户来电要求销户，表示到办理此宽带帐号的地点销户，工作人员告知不能在此销户，用户对此不满，不愿意到联通自有营业厅销户，要求公司马上为其销户处理，回复。</t>
  </si>
  <si>
    <t>业务取消（宜都城区营服中心）：用户要求取消实装宽带，挽留无效，已按用户要求取消，满意。</t>
  </si>
  <si>
    <t>ZX202310101551160928</t>
  </si>
  <si>
    <t>071703663102</t>
  </si>
  <si>
    <t>易仁彪</t>
  </si>
  <si>
    <t>2023-10-11 14:08:48</t>
  </si>
  <si>
    <t>用户来电表示不知情办理宽带，要求注销宽带账号，请协助处理并回复</t>
  </si>
  <si>
    <t>业务取消（远安城区营服）：客户要求注销低消宽带，已按客户要求注销，回访满意</t>
  </si>
  <si>
    <t>BL202310101128140044</t>
  </si>
  <si>
    <t>13135807347</t>
  </si>
  <si>
    <t>席承香</t>
  </si>
  <si>
    <t>2023-10-11 09:03:26</t>
  </si>
  <si>
    <t>13135807347命中精准预判服务场景:[65岁以上老人] 
用户来电要求解绑副卡，表示自己不再归属地无法到厅，要求在线解除该副卡：13135807347,请处理。</t>
  </si>
  <si>
    <t>业务取消（当阳城区 ）客户要求解绑主副卡，未转营服维系，联系客户表示暂不操作解绑，满意。</t>
  </si>
  <si>
    <t>TS202310101130001523</t>
  </si>
  <si>
    <t>13227274004</t>
  </si>
  <si>
    <t>向家兵</t>
  </si>
  <si>
    <t>2023-10-11 13:10:38</t>
  </si>
  <si>
    <t>主办单位：湖北
客户类别：普通客户
10010是否打通：否
是否二次致电10015：是
是否联系：否
升级倾向：
号码归属省：湖北
SVIP等级：
1. 问题类型:;
2. 投诉类型:其他问题;
3. 营业厅地址:;
4. 位置信息:;
5. 位置发生地:;
6. 投诉内容:因要出远门上班，长期不在家，现请帮忙注销宽带</t>
  </si>
  <si>
    <t>业务取消（五峰城区营服中心）
①客户投诉产生的原因：用户反馈宽带取消问题
②客户投诉问题核查情况及解决方案：收到贵部转办后，我司立即组织调查。经核实，用户要求取消实装宽带，挽留无效，已核对身份协助取消，满意。
③客户问题满意度：满意
④回单人：潘娥、联系方式：07176921001</t>
  </si>
  <si>
    <t>ZX202310101115371058</t>
  </si>
  <si>
    <t>071700318168</t>
  </si>
  <si>
    <t>蒋雅姝</t>
  </si>
  <si>
    <t>2023-10-11 14:25:28</t>
  </si>
  <si>
    <t xml:space="preserve">#2022重保客户#用户表示2月份到营业厅办理宽带销户，工作人员告知需要报备，让用户归还设备，等待后期集中处理，并告知不会在扣宽带费用，但是至今已经10月份了，销户工作一直没有处理，且一直有扣费情况，用户对此表示不满，要求分公司核实情况给予处理（用户表示已经将机顶盒归还而且家里只有一个设备没有光猫）</t>
  </si>
  <si>
    <t>业务取消：实装宽带，已为用户登记24小时内取消，考虑用户使用感知，已为用户申请减免3-10月宽带费用72元，次月7日前退费到账，不可打印发票，满意</t>
  </si>
  <si>
    <t>TS202310111357481174</t>
  </si>
  <si>
    <t>15572782032</t>
  </si>
  <si>
    <t>王作芳</t>
  </si>
  <si>
    <t>2023-10-11 16:47:27</t>
  </si>
  <si>
    <t xml:space="preserve">[65岁以上老人] 
高级模板内容：
投诉问题描述:用户称自己需要解除主副卡关系，把副卡转到其他运营商，但是自己去办理解除副卡时，工作人员告知要收取39元套餐，对此不认可
类型:套餐
受限产品名称:副卡
前台解释内容:解除关系后需要选择套餐
用户要求:对解除副卡需要收取39元套餐费不认可，要求处理，谢谢</t>
  </si>
  <si>
    <t>业务取消（西陵）：主副卡，挽留无效，已取消，客户满意。</t>
  </si>
  <si>
    <t>TS202310101309431439</t>
  </si>
  <si>
    <t>13085163149</t>
  </si>
  <si>
    <t>2023-10-11 16:44:14</t>
  </si>
  <si>
    <t>主办单位：湖北
客户类别：普通客户
10010是否打通：否
是否二次致电10015：是
是否联系：否
升级倾向：
号码归属省：湖北
SVIP等级：
1. 问题类型:;
2. 投诉类型:其他问题;
3. 营业厅地址:;
4. 位置信息:;
5. 位置发生地:;
6. 投诉内容:本机是老人用的手机，现在搬去儿子家，宽带就不需要，手机号码去做儿子的副卡，请帮忙取消宽带业务</t>
  </si>
  <si>
    <t>业务取消（西陵）①客户投诉产生的原因：客户反映取消业务问题。						
②客户投诉问题核查情况及解决方案：收到贵部转办后，我司立即组织调查。经核实，（西陵 ）客户要求取消宽带，未转营服维系，挽留无效，客服部已操作取消，满意。
③客户问题满意度：满意。						
④回单人:宜昌客服王晓玉；联系电话：07176921001。</t>
  </si>
  <si>
    <t>ZX202310110903510898</t>
  </si>
  <si>
    <t>071703357372</t>
  </si>
  <si>
    <t>袁雪婷</t>
  </si>
  <si>
    <t>2023-10-11 14:12:27</t>
  </si>
  <si>
    <t xml:space="preserve">判断省分:湖北
:自己办理的宽带
:挽留失败
:不同意
:
高级模板内容：
问题描述:客户反馈上个月到营业厅办理销户，但是营业厅承诺销户但是一直未销户，客户需要销户并且把这个月扣除的宽带费用退回，此客户可能会XC,麻烦告知人员尽快回复协助处理
第二联系方式:13247144055
销户原因:不想使用
用户要求:客户需要销户退费，麻烦尽快回电协助处理</t>
  </si>
  <si>
    <t>业务取消：用户要求实装宽带，挽留无效，已按用户要求取消，并申请退还本月宽带费用，合计50元到用户提供的号码16671763756上，24小时到帐，此费用不可打印发票，满意。</t>
  </si>
  <si>
    <t>TS202310111009240720</t>
  </si>
  <si>
    <t>071700308983</t>
  </si>
  <si>
    <t>卢方金</t>
  </si>
  <si>
    <t>2023-10-11 11:16:17</t>
  </si>
  <si>
    <t>用户反映宽带要求取消，表示有押金100元，营业厅不给退，用户表示手机号码信号也不好，费用扣费也有问题，用户意见很大，要求今天马上处理，加急，请处理并回复</t>
  </si>
  <si>
    <t>业务取消（夷陵雾渡河营服中心）：用户要求取消CPE宽带，挽留无效，已核对身份信息转成0元CPE宽带，次月一号正式销户，主副卡转资4G全国流量王8元套餐，次月生效，另已跟用户解释清楚押金问题，建议用户把设备带送回自营业厅后自营业厅会给用户清退，满意。</t>
  </si>
  <si>
    <t>TS202310110930082157</t>
  </si>
  <si>
    <t>2023-10-11 11:44:36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</si>
  <si>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:取消宽带，表示老人家不方便去城里营业厅，要求协助处理，</t>
  </si>
  <si>
    <t>业务取消：①客户基本资料：业务号码 13177093462、客户姓名 谭进成、套餐情况 0元月租省内全家福4G成员套餐；客户反映业务取消的问题； 
②首次联系客户时间：2023-10-11 11:31:00
③投诉核查处理情况：收到贵部转办，我司立即组织核查，经核实，安城区营服，客户要求注销实装宽带并转资8元流量王套餐，已按客户要求办理，回访满意；
④答复客户时间及客户满意度评价：根据上述核实情况，我司于2023-10-11 11:31:00联系客户满意，回单人：张婷、联系方式：07176921001
⑤投诉核查关联材料：无。</t>
  </si>
  <si>
    <t>ZX202310101916340001</t>
  </si>
  <si>
    <t>咨询工单（2021版）&gt;&gt;增值/权益&gt;&gt;其他增值/权益</t>
  </si>
  <si>
    <t>13886718437</t>
  </si>
  <si>
    <t>2023-10-11 14:21:26</t>
  </si>
  <si>
    <t>用户表示在微信上面开通了一个  小沃畅听至尊权益会员包 自动续费  25元  不认可要求协助处理费用等请核实谢谢</t>
  </si>
  <si>
    <t>TS202310111439532167</t>
  </si>
  <si>
    <t>13114461099</t>
  </si>
  <si>
    <t>王贤英</t>
  </si>
  <si>
    <t>2023-10-11 15:47:47</t>
  </si>
  <si>
    <t>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用户在湖北宜昌市五峰镇一直接不到电话可以打，清卡没有用要求核查</t>
  </si>
  <si>
    <t>TS202310111406321329</t>
  </si>
  <si>
    <t>15572720208</t>
  </si>
  <si>
    <t>周文</t>
  </si>
  <si>
    <t>2023-10-11 16:11:47</t>
  </si>
  <si>
    <t xml:space="preserve">22年Q3Q4重点客户判断省分:湖北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</si>
  <si>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TS202310101721030648</t>
  </si>
  <si>
    <t>15549345646</t>
  </si>
  <si>
    <t>李凤荣</t>
  </si>
  <si>
    <t>2023-10-11 13:45:30</t>
  </si>
  <si>
    <t>客户来电，在所有地方，无法正常上网，断断续续的，已解释，客户不认可，请协助处理谢谢</t>
  </si>
  <si>
    <t>终端使用：用户反映无法上网，经核实客户上网功能正常，客户在宜昌市万达金街附近网速慢，已刷新上网功能，建议客户后期关注，客户满意。</t>
  </si>
  <si>
    <t>TS202310111003230518</t>
  </si>
  <si>
    <t>用户再次来电，对前期工单处理结果不认可TS202310091732511405，要求今天内处理</t>
  </si>
  <si>
    <t>终端使用：用户反映无法正常接打电话。经核实，本地交换核实通话数据正常，已再次联系建议换机换卡再试，如仍不行可前往营业补卡，用户表示知晓。</t>
  </si>
  <si>
    <t>ZHX202310111436332301</t>
  </si>
  <si>
    <t>15671028118</t>
  </si>
  <si>
    <t>2023-10-12 16:38:06</t>
  </si>
  <si>
    <t>15671028118用户来电反馈自己8月份来电取消15672489092上面的炫彩通信助理包，客服人员告知已帮忙取消成功，现在发现未取消，还有收费，对此费用不认可，涉及人员南方一中心&gt;&gt;通发广进&gt;&gt;通发新人班&gt;&gt;通发新人3班唐泽军XN23TF3764
未取消业务，请辛苦处理</t>
  </si>
  <si>
    <t>TS202310111556451873</t>
  </si>
  <si>
    <t>071700316245</t>
  </si>
  <si>
    <t>施博文</t>
  </si>
  <si>
    <t>2023-10-12 09:13:11</t>
  </si>
  <si>
    <t xml:space="preserve">22年Q3Q4重点客户22年Q3Q4重点客户判断省分:其他省分
:增值业务争议
判断省分:湖北
:固网
:否
:
高级模板内容：
投诉问题描述:用户来电称未办理过15元*12个月合约千兆提速包（湖北） 91238844
争议业务名称:15元*12个月合约千兆提速包（湖北） 91238844
受理渠道:/
争议月份:2023年7月、2023年8月、2023年9月、2023年10月
争议费用:52.5
一线客服在系统里:未取消，请后台协助处理
是否承诺退费:否
用户要求:要求退费，用户称不知情办理业务已有多次，再出现此情况就会办理携号转网</t>
  </si>
  <si>
    <t>电话营销-开通争议：拓见，15元*12个月合约千兆提速包（湖北）AA。用户反映*电话营销被动办理宽带提速包不认可，考虑用户使用感知，已为用户取消并申请减免7-10月费用52.5元，24小时内现金退费到账，可打印发票，满意</t>
  </si>
  <si>
    <t>TS202310111154031139</t>
  </si>
  <si>
    <t>17671275364</t>
  </si>
  <si>
    <t>朱霰嵘</t>
  </si>
  <si>
    <t>2023-10-12 09:22:28</t>
  </si>
  <si>
    <t xml:space="preserve">判断省分:其他省分
:普通消费有争议
:下一步
:套餐月费不认可
查询套餐:
:套餐月费有变化
业务办理记录:
:不认可
:其他渠道
判断省分:除甘肃贵州外
:
高级模板内容：
投诉问题描述:用户表示并未订购过非王卡2I用户承诺低消语音畅意打50元档
争议月份:2023年1月、2023年2月、2023年3月、2023年4月、2023年5月、2023年6月、2023年7月、2023年8月、2023年9月、2023年10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12月
争议金额:1
用户要求:用户表示并未订购过要求对期间的费用核查解释，要求一定减免</t>
  </si>
  <si>
    <t>电话营销-开通争议：拓见，非王卡2I用户承诺低消语音畅意打50元档AA。用户反映电话营销被动办理低消，9月已取消，考虑用户使用感知，已协商一致减免20.12-23.9月部分补收费用290元，24小时内赠费到账，不可打印发票，满意</t>
  </si>
  <si>
    <t>ZX202310111431320895</t>
  </si>
  <si>
    <t>15572753447</t>
  </si>
  <si>
    <t>钟定扬</t>
  </si>
  <si>
    <t>2023-10-12 09:11:35</t>
  </si>
  <si>
    <t xml:space="preserve">
高级模板内容：
问题描述: 用户表示前期工单ZX202309182045271017退还其费用只有59.7，经核实2-9月低消补收费为78.1，用户要求将少退的费用进行退还
第二联系方式:15572753447
销户原因:无
用户要求:还有费用未退还到账</t>
  </si>
  <si>
    <t>电话营销-开通争议：宜昌融诚通信服务有限责任公司，低消89元宽带300M主产品AA。用户反映电话营销办理低消宽带业务，已取消宽带并于宽带竣工后取消低消，另登记本月出账后次月7日前退还23.2-9月补收费用合计78.1元，前期已退59.7元，现补退18.4元，24小时内到账，此费用不可打印账单发票，回访满意</t>
  </si>
  <si>
    <t>TS202310111740122109</t>
  </si>
  <si>
    <t>13177069942</t>
  </si>
  <si>
    <t>焦江黎</t>
  </si>
  <si>
    <t>2023-10-12 14:00:48</t>
  </si>
  <si>
    <t xml:space="preserve">
高级模板内容：
投诉问题描述:业务办理不认可，要求查询
业务名称:副卡免月租24个月（10元话费24个月）（湖北）-次月生效
变更渠道:上海航动科技有限公司（宜昌）
用户要求:用户对号码“13177069142 、13177069942”业务变更不认可，多次解释，用户称号码是老年人在使用，要求查询原因，投诉倾向（无渠道），要求恢复副卡减免，请核实，谢谢</t>
  </si>
  <si>
    <t>电话营销-开通争议： 上海航动科技有限公司（宜昌）  ，家庭群组化副卡10G省内流量。用户反映副卡扣费问题，经核实， 上海航动科技有限公司（宜昌） 于2023-06-11 16:35:47通过电话营销方式推荐办理此业务时取消副卡免月租优惠导致，现申请退23.7-10月副卡扣费合计40元，用户另一号码13177069142，因湖北精英盛华信息科技有限公司(宜昌)  于2023-05-11 14:31:5通过电话营销方式推荐办理此业务时取消副卡免月租优惠导致，现申请退23.6-10月副卡扣费合计50元，以上共计90元，24小时到帐，此费用不抵扣往月欠费及打印发票，并由我部协助勾选副卡0月租优惠，次月生效，用户满意。</t>
  </si>
  <si>
    <t>TS202310111514070654</t>
  </si>
  <si>
    <t>19107213421</t>
  </si>
  <si>
    <t>郑权</t>
  </si>
  <si>
    <t>2023-10-12 18:48:33</t>
  </si>
  <si>
    <t>主办单位：湖北
客户类别：普通客户
10010是否打通：否
是否二次致电10015：是
是否联系：否
升级倾向：
号码归属省：湖北
SVIP等级：
1. 问题类型:;
2. 投诉类型:其他问题;
3. 营业厅地址:;
4. 位置信息:;
5. 位置发生地:;
6. 投诉内容:贵公司在我不知情的情况下给我增加了多项增值业务，产生好几百话费</t>
  </si>
  <si>
    <t>电话营销-开通争议：①客户投诉产生的原因：客户反馈电话营销开通业务的问题。
②客户投诉问题核查情况及解决方案：收到贵部转办后，我司立即组织调查。经核实，湖北精英盛华信息科技有限公司(宜昌)  ， 家庭群组化副卡10G省内流量流量(不共享不结转)(湖北)- AA。用户反映电话营销开通副卡流量包时未与客户达成一致，已按客户要求取消，另申请退还23.2-10月费用合计90元，24小时内到账，此费用不可打印账单发票； 88226哔哩哔哩15G流量加会员月包 , 8000672300 ,80006723,开通时间 2023-09-19 21:19:51 ，取消时间2023-10-12 10:13:24，开通方式为SP接入，有二次提醒，不存在违规现象，核实扣费50元；98177王者荣耀流量权益包-腾讯-12元， 2100187601 ，21001876开通时间2022-07-09 22:00:38，取消时间2023-06-30 23:59:59，开通方式为SP接入，有二次提醒，不存在违规现象，核实扣费144元； 98177小沃-腾讯-QQ飞车流-包月-15元 ， 2100225700 ，21002257，开通时间 2022-01-27 19:42:13 ，取消时间2022-03-06 13:23:11，开通方式为SP接入，有二次提醒，不存在违规现象，核实扣费36元，已发网站登记3个工作日内退费 。我司于2023-10-12 13:20:38联系客户解释以上情况。
③客户问题满意度：满意
④回单人：张婷  6921001</t>
  </si>
  <si>
    <t>TS202310111626110175</t>
  </si>
  <si>
    <t>13032708484</t>
  </si>
  <si>
    <t>屈昌会</t>
  </si>
  <si>
    <t>2023-10-12 16:13:30</t>
  </si>
  <si>
    <t>[65岁以上老人]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争议月份:2023年9月、2023年10月
是否承诺退费:是
承诺退费金额:80
是否取消业务（如取消失败，需加上系统报错的提示）:未取消
是否需要回复:否
用户要求:用户称自己主副卡没有开通 云加速5G畅玩加油包(湖北) 业务，对产生的费用不认可，要求退费，并取消该业务</t>
  </si>
  <si>
    <t>电话营销-开通争议：湖北杭州翔羽线上业务代理(宜昌)，1云加速5G畅玩加油包(湖北)AA，经核实，于2023年9月过电话营销方式为用户主副卡分别推荐办理，现联系客户解释不认可，出于服务角度，查询23.9-10月产生费用40元，考虑到用户使用感知，为主副卡分别办理预存话费享40元话费优惠（湖北）， 24小时到账，此费用不可打印发票；用户13032708484、13032747144订购产品名称畅行会员S-包月-15元，产品代码为91639，订购时间，取消时间为23年9月，15元/月，合计扣费2个月，累计产生费用合计60元，订购方式为集团统一认证平台” 短信验证码，有二次确认过程，不存在订购违规现象。考虑用户使用感知，网站方已取消屏蔽并于三个工作日内退费20元到账，此费用不可抵扣往月欠费及打印发票，满意。</t>
  </si>
  <si>
    <t>TS202310111614142350</t>
  </si>
  <si>
    <t>13177077786</t>
  </si>
  <si>
    <t>秦全英</t>
  </si>
  <si>
    <t>2023-10-12 13:36:30</t>
  </si>
  <si>
    <t xml:space="preserve">
高级模板内容：
投诉问题描述:用户反映不知情被办理了5G优惠加油包19元10GB（立即生效）（湖北）、联通助理-智能应答5元（首月免费）、云加速5G畅玩加油包(湖北)业务，对此不认可，要求转到湖北宜昌协助其处理，前台承诺退费用户不认可，请后台核实处理
争议业务名称:5G优惠加油包19元10GB（立即生效）（湖北）、联通助理-智能应答5元（首月免费）、云加速5G畅玩加油包(湖北)
受理渠道:上海航动科技有限公司（宜昌）、湖北杭州翔羽线上业务代理(宜昌)
争议月份:2023年10月、2023年9月、2023年6月、2023年7月、2023年8月、2023年5月、2023年4月、2023年3月、2023年2月、2023年1月、2022年1月、2022年2月、2022年3月、2022年4月、2022年5月、2022年6月、2022年8月、2022年7月、2022年9月、2022年10月、2022年11月、2022年12月、2021年12月、2021年11月、2021年10月、2021年9月、2021年8月、2021年7月
争议费用:0
一线客服在系统里:已取消
是否承诺退费:否
用户要求:用户反映不知情被办理了5G优惠加油包19元10GB（立即生效）（湖北）、联通助理-智能应答5元（首月免费）、云加速5G畅玩加油包(湖北)业务，对此不认可，要求转到湖北宜昌协助其处理，前台承诺退费用户不认可，请后台核实处理</t>
  </si>
  <si>
    <t>电话营销-开通争议：湖北杭州翔羽线上业务代理(宜昌)，云加速5G畅玩加油包(湖北)AA，经核实，于2023年9月过电话营销方式推荐客户办理，现联系客户解释不认可查询已取消，出于服务角度，退还23.9-10月费用合计38元；上海航动科技有限公司（宜昌），联通助理-智能应答5元（首月免费）AA，经核实，于2021年8月过电话营销方式推荐客户办理，现联系客户解释不认可查询已取消，出于服务角度，退还21.8-23.10月费用合计135元；上海航动科技有限公司（宜昌），5G优惠加油包19元10GB（立即生效）（湖北）AA，经核实，于2022年11月过电话营销方式推荐客户办理，现联系客户解释不认可查询已取消，出于服务角度，退还22.11-23.10月费用合计228元；考虑到用户使用感知沟通后为用户申请290元费用（至号码13098417417上）24小时到账，此费用不可打印发票，满意。</t>
  </si>
  <si>
    <t>TS202310111549421664</t>
  </si>
  <si>
    <t>18064232506</t>
  </si>
  <si>
    <t>袁美新</t>
  </si>
  <si>
    <t>2023-10-12 17:21:50</t>
  </si>
  <si>
    <t xml:space="preserve">判断省分:其他省分
:普通消费有争议
:下一步
:套餐月费不认可
查询套餐:
:套餐月费有变化
业务办理记录:
:不认可
:其他渠道
判断省分:除甘肃贵州外
:
高级模板内容：
投诉问题描述:用户称之前在营业厅办理业务时，营业厅告知套餐费加副卡和宽带一共159元，为什么现在副卡和宽带都在收费
争议月份:2023年3月、2023年4月、2023年5月、2023年6月、2023年7月、2023年8月、2023年9月、2023年10月
争议金额:240
用户要求:用户称为什么副卡会收功能费，当初营业厅告知套餐一共只需要159元，已解释，用户不认可，要求尽快核实后回电处理</t>
  </si>
  <si>
    <t>电话营销-开通争议：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09:31:48由城区伍家区运通专营店（自建他营）预存200元家庭WiFi服务专用款，用于抵扣每月16.66元，9月到期未取消，需退本月扣费16.66元，合计退费176.66元，此费用不抵扣往月欠费及打印发票，满意。</t>
  </si>
  <si>
    <t>BL202310101802231165</t>
  </si>
  <si>
    <t>2023-10-12 09:17:11</t>
  </si>
  <si>
    <t>&gt;业务号码&gt;13177086979；&gt;号码归属地&gt;宜昌；&gt;产品名称&gt; 联通爱听-职场精英20元包 ， AR彩铃酷趣会员5G加油包（湖北） ；&gt;产品代码&gt;66003010，91295250；&gt;产品编码&gt; 6600301000，无；&gt;订购时间&gt;2023-10-10 10:13:45，2023-08-11 12:03:33；&gt;核查情况&gt;平台故障；&gt;不规范定制分类&gt;平台故障，无法判责；&gt;退费金额&gt;80元；&gt;退费时间&gt;2023年10月11日；&gt;投诉内容&gt;  
高级模板内容：
赔付类型：:增值业务争议 
CBSS账单扣费名称：:AR彩铃酷趣会员5G加油包（湖北） 	 增值业务费_增值业务-联通爱听-职场精英20元包_增值业务-联通爱听-职场精英20元包
办理渠道:无
赔付月份：:2023年8月、2023年9月、2023年10月
返还倍率:单倍
赔付金额：:80
是否已经取消业务:否
是否承诺退费 ：:是
用户是否需要回复：:否
用户要求：:退费</t>
  </si>
  <si>
    <t>电话营销-开通争议：湖北杭州翔羽线上业务代理(宜昌)  ，AR彩铃酷趣会员5G加油包（湖北）AA。用户反映被动办理流量包产生扣费问题，已取消并申请减免8-10月费用60元，48小时内现金到账，另职场精英20元包已发网站取消，核实也短信验证后办理，合计扣费1个月，产生费用20元，网站回复3个工作日内现金到账，可打印发票，联系用户未接，如有疑问可在工作时间（08:30-12:00；14:00-17:30）联系07176921001、13032700872宜昌客服。如用户咨询，请前台10010话务中心代为解释，谢谢</t>
  </si>
  <si>
    <t>TS202310120939320644</t>
  </si>
  <si>
    <t>13197319995</t>
  </si>
  <si>
    <t>黄艳</t>
  </si>
  <si>
    <t>2023-10-12 14:08:10</t>
  </si>
  <si>
    <t xml:space="preserve">
高级模板内容：
投诉问题描述:用户表示一直接到联通电话/短信营销，过度营销
业务名称:无
宣传渠道:其他:电话/短信营销
宣传时间:2023-09-25
宣传内容:业务办理
用户要求:用户表示想要屏蔽掉</t>
  </si>
  <si>
    <t>BL202310120951360494</t>
  </si>
  <si>
    <t>18671711581</t>
  </si>
  <si>
    <t>万慧玲</t>
  </si>
  <si>
    <t>2023-10-12 10:39:13</t>
  </si>
  <si>
    <t>用户反馈：:10016营销问题
属于：:要求禁呼屏蔽10016
判断省分:湖北
:办理失败
:
用户要求屏蔽10016营销电话，请核实处理。18671711581</t>
  </si>
  <si>
    <t>BL202310120828102083</t>
  </si>
  <si>
    <t>13135827716</t>
  </si>
  <si>
    <t>杜菊三</t>
  </si>
  <si>
    <t>2023-10-12 14:00:49</t>
  </si>
  <si>
    <t xml:space="preserve">用户反馈：:10016营销问题
属于：:要求禁呼屏蔽10016
判断省分:湖北
:办理失败
:</t>
  </si>
  <si>
    <t>TS202310111524220960</t>
  </si>
  <si>
    <t>13114469801</t>
  </si>
  <si>
    <t>朱宏伟</t>
  </si>
  <si>
    <t>2023-10-12 09:11:04</t>
  </si>
  <si>
    <t xml:space="preserve">22年Q3Q4重点客户
高级模板内容：
投诉问题描述:用户称自己通过中国联通APP办理了自动充，现在没有取消的选项
渠道名称:中国联通APP 
办理业务名称:自动充
页面提示:没有取消的选项
用户要求:取消中国联通APP自动充业务，请核实处理，谢谢</t>
  </si>
  <si>
    <t>TS202310111113230088</t>
  </si>
  <si>
    <t>18695075580</t>
  </si>
  <si>
    <t>黄瑞杰</t>
  </si>
  <si>
    <t>2023-10-12 14:34:10</t>
  </si>
  <si>
    <t>主办单位：湖北
客户类别：普通客户
10010是否打通：否
是否二次致电10015：是
是否联系：否
升级倾向：
号码归属省：湖北
SVIP等级：
1. 问题类型:;
2. 投诉类型:办理争议;
3. 营业厅地址:;
4. 位置信息:;
5. 位置发生地:;
6. 投诉内容:不让我退订跟被骗了一样当时发消息让我办说随时可以退
8. 办理业务的名称:5g流量升级包
8. 无法办理的渠道:中国联通APP</t>
  </si>
  <si>
    <t>TS202310111831280694</t>
  </si>
  <si>
    <t>13997689951</t>
  </si>
  <si>
    <t>刘红梅</t>
  </si>
  <si>
    <t>2023-10-12 09:11:54</t>
  </si>
  <si>
    <t xml:space="preserve">
高级模板内容：
投诉问题描述:用户来电称自己充值话费用不上优惠折扣券，要求我方核实原因，请核实回复
操作渠道:APP
参加活动（套餐）名称:充话费打9折优惠
页面提示:无
用户要求:用户来电称自己充值话费用不上优惠折扣券，要求我方核实原因，请核实回复</t>
  </si>
  <si>
    <t>ZX202310102033270330</t>
  </si>
  <si>
    <t>18672109535</t>
  </si>
  <si>
    <t>罗春华</t>
  </si>
  <si>
    <t>2023-10-12 17:13:52</t>
  </si>
  <si>
    <t xml:space="preserve">判断省分:湖北
:下一步
移网一键诊断结果:1.用户状态是否正常：正常.2.查询短信功能是否正常开通：正常.3.查询是否短信黑名单：异常.4.是否存在群障：正常.:诊断有异常
:短信黑名单
:是
:不认可
:不认可
:不认可
:来电反映。短信无法发送。、查询到黑名单。解释不认可，称在明天12点必须解决好。12点后都方便接电话，工信部投诉。升级倾向。烦请核实回访谢谢</t>
  </si>
  <si>
    <t>客户原因：用户反映号码进入短信黑名单，经核实，用户发送催债短信，不支持手动释放，系统于2023-10-17 23:59:59自动释放，用户表示知晓。</t>
  </si>
  <si>
    <t>TS202310111205441422</t>
  </si>
  <si>
    <t>18572394870</t>
  </si>
  <si>
    <t>彭雨欣</t>
  </si>
  <si>
    <t>2023-10-12 15:49:27</t>
  </si>
  <si>
    <t xml:space="preserve">:eSIM有信息(有附卡）
:状态正常
:
高级模板内容：
投诉问题描述:用户表示一号双终端手机不在身边的时候收不到短信，要求尽快联系处理谢谢
用户类型:一号双终端 
开始时间:2023-10-11
手表品牌:三星
备注:中午12点到一点半有时间，其余时间在上课 可能无法接到电话</t>
  </si>
  <si>
    <t>终端使用：用户反映手机不在身边时无法接收短信问题，我部联系用户未接，核实短信功能正常。建议用户可到厅查看具体原因，如有疑问可在工作时间（08:30-12:00；14:00-17:30）联系07176921001、13032700872宜昌客服。如用户咨询，请前台10010话务中心代为解释，谢谢</t>
  </si>
  <si>
    <t>TS202310091021451768</t>
  </si>
  <si>
    <t>余飞</t>
  </si>
  <si>
    <t>2023-10-12 17:02:45</t>
  </si>
  <si>
    <t>申诉流水号：鄂-2023100816287693申诉日期：2023-10-08 15:40:32.0申诉内容：投诉不当回事，服务态度差，霸王条款，不给改套餐，违反消费者权益法，希望整改赔偿损失。分类码：资费 资费套餐 限制用户更改套餐</t>
  </si>
  <si>
    <t>申辩工单：1.申诉前15日已向企业投诉，仍在处理中。
1. 用户基本信息：客户号码：15672531676、机主姓名：余杨飞、入网时间：2019-02-02 15:08:29、入网地点：远安洋坪海威营业厅、当前使用套餐：腾讯大王卡、套餐类型：全国套餐
2.前期处理情况：客户反映套餐变更的问题。客户10月4日向10015反馈，客户要求本机号码转资为“小天卡-2023”，因此资费是湖北联通根据市场需求上线的流量型产品，仅针对目标用户办理，我部暂无权限办理老用户转入的权限，联系客户解释不认可，故越级申诉。 
3.申诉处理方案：（1）申诉是否属实：不属实；（2）本次申诉原因及处理方案：经核查，因无法满足客户要求，故转而认为服务不好，实际属于正常解释，本次再次联系客户解释沟通，建议客户尝试通过宜昌“民生智联湖北互联网社会渠道”入网“5G小天卡-2023”新号码，老号码为其办理8元保号套餐，客户仍不认可，未达成一致。
4.核查存在的问题分析：（1)存在问题：无（2）整改举措：无（3）是否属于不知情订制：否
5.申诉回复情况：2023-10-12 15:55:12联系客户，客户不满意。</t>
  </si>
  <si>
    <t>TS202310060952260708</t>
  </si>
  <si>
    <t>2023-10-12 16:08:07</t>
  </si>
  <si>
    <t>案件编号：鄂-20231000000814
受理日期：2023-10-06 09:46:15
处理日期：2023-10-06 09:51:24
认定员：吴婷婷
申诉来源：微信
用户地址：宜昌市
宽带未使用，申请宽带取消，几个小时未处理，申请立即取消宽带</t>
  </si>
  <si>
    <t>申辩工单：1.申诉前15日已向企业投诉，仍在处理中。2.客户已撤诉
1. 用户基本信息：客户号码：13047168991、机主姓名：望西国、入网时间：2017-09-16 09:42:21、入网地点：夷陵太平溪合作厅、当前使用套餐：畅越冰激凌5G套餐59元、套餐类型：全国套餐
2.前期处理情况：客户反映取消业务的问题。客户9月30日向10015反馈，核查处理中，同步越级申诉。 
3.申诉处理方案：（1）申诉是否属实：属实；（2）本次申诉原因及处理方案：客户要求注销宽带071703566847，2022-12-16 18:08:46夷陵小溪塔公园里合作厅办理，优惠编码68861398，装机地址宜昌市夷陵区太平溪镇太平溪村太平溪村一组24号电杆周边，此为实装宽带，需退设备到厅办理注销，在线客服无权限取消，已记录工单转至本地协助处理中，现挽留无效，我部于2023-09-30 14:36:22已应客户要求为其办理宽带注销，客户认可。
4.核查存在的问题分析：（1)存在问题：无（2）整改举措：无（3）是否属于不知情订制：否
5.申诉回复情况：2023-10-06 19:16:16联系客户，客户满意。</t>
  </si>
  <si>
    <t>TS202310051635251853</t>
  </si>
  <si>
    <t>07176992860</t>
  </si>
  <si>
    <t>陈琼</t>
  </si>
  <si>
    <t>2023-10-12 15:12:36</t>
  </si>
  <si>
    <t>案件编号：鄂-20231000000657
受理日期：2023-10-05 16:19:01
处理日期：2023-10-05 16:34:06
认定员：王辉
申诉来源：微信
用户地址：湖北省宜昌市
电话卡被封，解封流程互相推诿拖延，三次投诉，只打电话询问原因，无人跟进解决，国贸营业厅工作人员态度恶劣，业务能力差</t>
  </si>
  <si>
    <t>申辩工单：1.申诉前15日已向企业投诉，仍在处理中。2.不良信息治理。3.07176992860对应的物理号码15672530554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客户9月20日向10010反馈2次、10015反馈1次，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18:25:20已向物理号码15672530554下发提醒，停机来源于省分模型，需客户到厅后向我部提供合规使用资料，发本地信息安全员审核后开机，客户无法配合提供相关资料，营业厅无法为其申请复机，故越级申诉。
3.申诉处理方案：（1）申诉是否属实：部分属实；（2）本次申诉原因及处理方案：结果同前期，因无法满足客户无条件复机转而认为工作人员服务不好，实际属于正常解释，本次再次联系客户解释沟通，客户表示知晓，未配合撤诉。
4.核查存在的问题分析：（1)存在问题：无（2）整改举措：无（3）是否属于不知情订制：否
5.申诉回复情况：2023-10-11 09:50:56联系客户，客户不满意。</t>
  </si>
  <si>
    <t>TS202310031518252274</t>
  </si>
  <si>
    <t>2023-10-12 14:16:35</t>
  </si>
  <si>
    <t>案件编号：鄂-20231000000313
受理日期：2023-10-03 15:04:06
处理日期：2023-10-03 15:17:10
认定员：李毅然
申诉来源：微信
用户地址：湖北省宜昌市
我长期在外面工作，手机信号一直不好，处于2G网络，给我带来很大不便，这次放国庆专门回来办理销宽带，三张卡分开，取消业务，今天营业员拒绝办理，明天我就要出门，损失联通公司必须负责，今天给我处理好</t>
  </si>
  <si>
    <t>申辩工单：1.申诉前15日已向企业投诉，仍在处理中。2.客户已撤诉
1. 用户基本信息：客户号码：13177089900、机主姓名：曾华军、入网时间：2018-08-29 18:29:21、入网地点：当阳玉阳智能通讯合作厅(自建他营)、当前使用套餐：畅越冰激凌5G套餐199元（极速）、套餐类型：全国套餐
2.前期处理情况：客户反映取消业务的问题。客户10月3日向10010反馈，核查处理中，同步越级申诉。 
3.申诉处理方案：（1）申诉是否属实：属实；（2）本次申诉原因及处理方案：客户异地使用信号不好，非宜昌信号问题，无需我司处理，要求注销宽带071700884969，2017-08-30 18:46:09当阳玉阳智能通讯合作厅(自建他营)办理，装机地址宜昌市当阳市玉阳办事处向阳新村2号周边向阳新村，优惠编码65032663，此为实装宽带，需退设备到厅办理注销，客户到厅后工作人员进行维系挽留建议保留套餐继续使用，故未及时受理宽带注销，现挽留无效，我部于2023-10-03 15:52:21已应客户要求为其办理宽带注销，副卡13047170078和 13047170079同步拆分转资8元流量王，主副卡关系解除，未再要求赔偿损失，客户认可。
4.核查存在的问题分析：（1)存在问题：业务取消不便捷（2）整改举措：已和营业厅沟通，后期挽留失败客户及时放行处理（3）是否属于不知情订制：否
5.申诉回复情况：2023-10-03 15:50:25联系客户，客户满意。</t>
  </si>
  <si>
    <t>TS202310011618250087</t>
  </si>
  <si>
    <t>18972586791</t>
  </si>
  <si>
    <t>2023-10-12 16:09:16</t>
  </si>
  <si>
    <t>#2022重保客户#案件编号：鄂-20231000000068
受理日期：2023-10-01 16:06:14
处理日期：2023-10-01 16:17:08
认定员：郭晓晓
申诉来源：微信
用户地址：点军区
今天去了几趟营业厅，办理宽带销户，营业厅都不给我销户，现在要求帮我把宽带销户</t>
  </si>
  <si>
    <t>申辩工单：1.申诉前15日已向企业投诉，仍在处理中。2.客户已撤诉
1. 用户基本信息：客户号码：13227257851、机主姓名：江大喜、入网时间：2012-11-08 17:59:20、入网地点：宜都松木坪徐长青营帐接入代理点、当前使用套餐：畅爽冰激凌5G套餐129元（基础版）、套餐类型：全国套餐
2.前期处理情况：客户反映取消业务的问题。客户9月30日向10015反馈，核查处理中，同步越级申诉。 
3.申诉处理方案：（1）申诉是否属实：属实；（2）本次申诉原因及处理方案：客户要求取消宽带071700090107，2019-08-30 18:24:37 城区点军区红叶专营店办理，装机地址宜昌市点军区五龙路五龙阳光8栋2单元18层253，优惠编码8347817，此为实装宽带，需退设备到厅办理注销，客户到厅后工作人员进行维系挽留建议客户保留套餐继续使用，故未及时受理宽带注销，现挽留无效，我部于2023-09-30 16:26:06已应客户要求为其办理宽带注销，后期客户退设备至就近联通营业厅，客户认可。
4.核查存在的问题分析：（1)存在问题：业务取消不便捷（2）整改举措：已和营业厅沟通，后期挽留失败客户及时放行处理（3）是否属于不知情订制：否
5.申诉回复情况：2023-10-04 11:20:37联系客户，客户满意。</t>
  </si>
  <si>
    <t>TS202310022018252055</t>
  </si>
  <si>
    <t>15549398993</t>
  </si>
  <si>
    <t>2023-10-12 13:58:07</t>
  </si>
  <si>
    <t>案件编号：鄂-20231000000235
受理日期：2023-10-02 20:08:30
处理日期：2023-10-02 20:17:19
认定员：王森林
申诉来源：微信
用户地址：湖北省宜昌市远安县鸣凤镇红阳嘉苑
运营商强制执行通信套餐，不给我取消或修改，多次申诉并未解决，请协助处理</t>
  </si>
  <si>
    <t>申辩工单：1.申诉前15日已向企业投诉，仍在处理中。2.客户已撤诉
1. 用户基本信息：客户号码：15549398993、机主姓名：张蕴杰、入网时间：2022-02-26 16:19:55、入网地点：城区三峡大学校园迎新服务站（校园）、当前使用套餐：沃派39元2021、套餐类型：全国套餐
2.前期处理情况：客户反映销户的问题。客户9月30日向10010和网厅反馈，核查处理中，同步越级申诉，多次申诉未解决不属实。 
3.申诉处理方案：（1）申诉是否属实：不属实；（2）本次申诉原因及处理方案：经核查，客户要求办理销户，挽留无效，已联系客户收集销户委托书和核对证件信息，于2023-09-30 14:02:57协助客户成功办理销户，客户认可。
4.核查存在的问题分析：（1)存在问题：无（2）整改举措：无（3）是否属于不知情订制：否
5.申诉回复情况：2023/10/3 9:55:31联系客户，客户满意。</t>
  </si>
  <si>
    <t>TS202310070835250339</t>
  </si>
  <si>
    <t>15607206738</t>
  </si>
  <si>
    <t>2023-10-12 16:50:44</t>
  </si>
  <si>
    <t>案件编号：鄂-20231000001246
受理日期：2023-10-07 08:20:14
处理日期：2023-10-07 08:34:12
认定员：耿聪颖
申诉来源：微信
用户地址：宜昌市
申请取消网龄计划，主卡和副卡申请解绑，分别缴费，客服一直拖着不办</t>
  </si>
  <si>
    <t>申辩工单：1.申诉前15日已向企业投诉，仍在处理中。2.客户已撤诉
1. 用户基本信息：客户号码：15607206738、机主姓名：甘继平、入网时间：2017-02-28 10:26:32、入网地点：夷陵三斗坪合作厅、当前使用套餐：畅越冰激凌5G套餐109元、套餐类型：全国套餐
2.前期处理情况：客户反映取消业务的问题。客户10月1日向10015反馈，核查处理中，同步越级申诉。 
3.申诉处理方案：（1）申诉是否属实：部分属实；（2）本次申诉原因及处理方案：经核查，2020-10-23 13:56:20客户通过夷陵三斗坪合作厅办理网龄计划合约（优惠编码63201191）和主副卡包（优惠编码5994301），网龄计划合约到期自动顺延，因渠道保管不善暂无法提供办理协议，现客户坚持取消，挽留无效，我司于2023-10-01 12:49:09已协助客户取消以上业务，拖延不办理不属实，客户认可。
4.核查存在的问题分析：（1)存在问题：业务办理无二次确认（2）整改举措：后期规范业务办理二次确认（3）是否属于不知情订制：是，个案问题
5.申诉回复情况：2023-10-10 17:12:48联系客户，客户满意。</t>
  </si>
  <si>
    <t>TS202310020752252358</t>
  </si>
  <si>
    <t>2023-10-12 13:54:07</t>
  </si>
  <si>
    <t>#2022重保客户#案件编号：鄂-20231000000154
受理日期：2023-10-02 07:38:49
处理日期：2023-10-02 07:51:04
认定员：刘俊杰
申诉来源：微信
用户地址：宜昌市伍家岗区宜化山语城小区
回老家，联通卡没信号，要转网，要销户宽带，打客服，客服说去营业厅，每天很忙，去营业厅排队办理后，设备已经给营业厅了，回来后查询到宽带还没有销户，客服和营业厅互相推，希望尽快解决，谢谢</t>
  </si>
  <si>
    <t>申辩工单：1.申诉前15日已向企业投诉，仍在处理中。2.客户已撤诉
1. 用户基本信息：客户号码：15608603299、机主姓名：张维均、入网时间：2011-06-20 11:09:57、入网地点：宜昌城区西陵兴网业营业厅、当前使用套餐：119冰融移网主卡套餐（新）（199元冰融套餐）（湖北）、套餐类型：全国套餐
2.前期处理情况：客户反映携号转网的问题。客户9月30日/10月1日向10015反馈，核查处理中，同步越级申诉。 
3.申诉处理方案：（1）申诉是否属实：部分属实；（2）本次申诉原因及处理方案：客户携号转网有限制业务宽带071700049587，2018-04-16 14:01:41城区伍家区奇锋专营店（固网代理）办理，装机地址宜昌市伍家区中南路30号宜化山语城二期11栋1单元20层2002，优惠编码8352251，此为实装宽带，需退设备到厅办理注销，线上无权限处理已记录工单转至本地协助处理中，客户9月30日到厅因为月底最后一天，排队人数较多，客户归还设备后营业厅已登记，24小时内受理宽带注销，客服和营业厅互相推诿不属实。客户不愿等待越级申诉，现挽留无效，我部于2023-10-01 09:43:38已应客户要求为其办理宽带注销，客户于2023-10-01 11:06:15已成功携出，客户认可。
4.核查存在的问题分析：（1)存在问题：业务取消不便捷（2）整改举措：已和营业厅沟通，后期挽留失败客户及时放行处理（3）是否属于不知情订制：否
5.申诉回复情况：2023-10-02 10:56:58联系客户，客户满意。</t>
  </si>
  <si>
    <t>TS202310061605242308</t>
  </si>
  <si>
    <t>2023-10-12 14:02:36</t>
  </si>
  <si>
    <t>案件编号：鄂-20231000000900
受理日期：2023-10-06 15:27:13
处理日期：2023-10-06 15:34:26
认定员：赵晓芳1
申诉来源：微信
用户地址：五峰县渔洋关镇
本人没有开通流量且用的其他运营商的流量，后台恶意扣费扣流量，10010人工客服要求本人关闭流量，现在关闭了，却有一天无法拨打电话，多次向10010反应，一直未解决</t>
  </si>
  <si>
    <t>申辩工单：1.申诉前15日已向企业投诉，仍在处理中。2.客户已撤诉
1. 用户基本信息：客户号码：15629343378、机主姓名：陈安乐、入网时间：2013-06-05 15:05:23、入网地点：五峰谢家坪合作厅(固网专业)、当前使用套餐：如意通随意打（宜昌随意打）(OCS)、套餐类型：全国套餐
2.前期处理情况：客户反映卡号使用的问题。客户10月4日/5日向10010反馈，经核实，客户使用“如意通随意打（宜昌随意打）(OCS)”套餐，不含通用流量，如上网按照0.27元/M，10元/100M，60元/G放心用计费，客户通过终端自行设置上网选项，不排除操作不当仍产生小额流量扣费，查询10月产生手机上网流量费4.59元，客户不认可要求关闭上网功能，2023-10-05 16:51:55省中心在线操作关闭“手机上网服务”，操作时系统提示必须同时关闭VoLTE，关闭VoLTE功能后客户反映无法正常通话，故越级申诉。 
3.申诉处理方案：（1）申诉是否属实：部分属实；（2）本次申诉原因及处理方案：客户上网功能关闭前产生流量费，属于正常计费，恶意扣费不属实，经咨询后台，2023-10-06 16:34:04为其恢复VoLTE，2023-10-07 15:24:59 勾选“关闭公网”，已实现通话恢复同时关闭上网功能，客户认可。
4.核查存在的问题分析：（1)存在问题：无（2）整改举措：无（3）是否属于不知情订制：否
5.申诉回复情况：2023-10-08 13:48:32联系客户，客户满意。</t>
  </si>
  <si>
    <t>TS202310041952260181</t>
  </si>
  <si>
    <t>17683709032</t>
  </si>
  <si>
    <t>2023-10-12 14:19:07</t>
  </si>
  <si>
    <t>案件编号：鄂-20231000000503
受理日期：2023-10-04 19:40:46
处理日期：2023-10-04 19:51:15
认定员：鲁含笑
申诉来源：微信
用户地址：湖北省当阳市玉阳办事处窑湾村
帮忙把副卡分出来，我不想绑一起的，弄了好几次的都没有分出来的</t>
  </si>
  <si>
    <t>申辩工单：1.申诉前15日已向企业投诉，仍在处理中。2.客户已撤诉
1. 用户基本信息：客户号码：17683709032、机主姓名：洪义芳、入网时间：2017-01-16 21:24:02、入网地点：湖北省宜昌市OMO、当前使用套餐：地王卡、套餐类型：全国套餐
2.前期处理情况：客户反映取消业务的问题。客户10月2日向10010反馈，核查处理中，同步越级申诉。 
3.申诉处理方案：（1）申诉是否属实：不属实；（2）本次申诉原因及处理方案：客户要求取消“ TDML卡专属亲情语音包 ”即亲情网业务并非副卡业务，优惠编码5995990， 2018-02-22 11:50:34 通过总部网厅自助办理，查询2023-10-02 10:36:50省中心已在线协助客户取消，联系客户解释回复，客户认可。
4.核查存在的问题分析：（1)存在问题：无（2）整改举措：无（3）是否属于不知情订制：否
5.申诉回复情况：2023/10/5 16:46:43联系客户，客户满意。</t>
  </si>
  <si>
    <t>TS202310061953232285</t>
  </si>
  <si>
    <t>2023-10-12 15:46:33</t>
  </si>
  <si>
    <t>案件编号：鄂-20231000001055
受理日期：2023-10-06 19:49:33
处理日期：2023-10-06 19:52:06
认定员：王森林
申诉来源：微信
用户地址：宜昌市伍家岗区胜利三路18-27号
携号转网时候，联通业务经理介绍办理的优惠套餐，说是可以长期使用，两年业务优惠期到期后会有通知提醒去办理续费。由于工作时间太忙，加上账户有余额，所以一直没有过多关注。想着会有短信或者电话通知，结果昨天晚上直接停机，充值后直接按照原有方案扣费199元。今天去营业部办理业务续约，业务经理不承认会有短信或电话通知，而且多交的话费也不冲抵套餐费用。现在都是无纸化办公，优惠套餐到期联通不提前通知，直接按照原价扣费，非常不合理。投诉10010不能解决问题</t>
  </si>
  <si>
    <t>申辩工单：1.申诉前15日已向企业投诉，仍在处理中。2.客户已撤诉
1. 用户基本信息：客户号码：17707173096、机主姓名：张君轩、入网时间：2021-09-22 14:05:16、入网地点：城区西陵区明沃合作厅、当前使用套餐：畅爽冰激凌5G套餐199元（基础版）、套餐类型：全国套餐
2.前期处理情况：客户反映套餐收费的问题。客户10月5日/6日向10010反馈3次，核查处理中，同步越级申诉，10010不能解决不属实。 
3.申诉处理方案：（1）申诉是否属实：不属实；（2）本次申诉原因及处理方案：经核查，2021-09-28 20:54:47客户携入我司，入网时宜昌市分公司城区营销中心为客户申请办理3折优惠，优惠编码9711414，2021-10-01至2023-09-30，并非长期，有协议无客户签字确认，到期后10月按照套餐原价收费，联系客户解释沟通，现系统已无原来3折优惠活动可续办，经协商一致，为其申请办理“存量5G畅爽套餐享139元赠费”立即生效，优惠期2023-11-01至2024-09-30，客户认可。   
4.核查存在的问题分析：（1)存在问题：业务办理无二次确认（2）整改举措：后期规范业务办理二次确认（3）是否属于不知情订制：是，个案问题
5.申诉回复情况：2023-10-08 10:24:53联系客户，客户满意。</t>
  </si>
  <si>
    <t>TS202310062101270837</t>
  </si>
  <si>
    <t>2023-10-12 15:41:33</t>
  </si>
  <si>
    <t>案件编号：鄂-20231000001088
受理日期：2023-10-06 20:57:45
处理日期：2023-10-06 21:00:33
认定员：李毅然
申诉来源：微信
用户地址：湖北宜昌
去了营业厅恶意拖延退宽带联系10010也不解决，信号不好不解决，</t>
  </si>
  <si>
    <t>申辩工单：1.申诉前15日已向企业投诉，仍在处理中。2.客户已撤诉
1. 用户基本信息：客户号码：18527303913、机主姓名：张海、入网时间：2021-04-10 18:15:15、入网地点：城区葛洲坝区沃鸿合作厅(自建他营)、当前使用套餐：畅爽冰激凌5G套餐99元、套餐类型：全国套餐
2.前期处理情况：客户反映取消业务的问题。客户10月6日向10010反馈，核查处理中，同步越级申诉。 
3.申诉处理方案：（1）申诉是否属实：部分属实；（2）本次申诉原因及处理方案：客户要求取消宽带071703173807，2022-09-07 11:33:24城区东山大道国贸自有营业厅办理，优惠编码67788443，此为虚拟宽带未实装，线上无权限办理，已记录工单转至本地协助处理中，10010不解决不属实。客户到厅后营业厅维系挽留建议保留套餐继续使用，故未及时受理宽带注销，现挽留无效，我部于2023-10-06 14:16:00已协助客户取消，客户认可。
4.核查存在的问题分析：（1)存在问题：业务取消不便捷（2）整改举措：已和营业厅沟通，挽留失败客户及时放行处理（3）是否属于不知情订制：否
5.申诉回复情况：2023-10-07 11:57:25联系客户，客户满意。</t>
  </si>
  <si>
    <t>TS202310051001232251</t>
  </si>
  <si>
    <t>18607208355</t>
  </si>
  <si>
    <t>2023-10-12 16:14:45</t>
  </si>
  <si>
    <t>案件编号：鄂-20231000000567
受理日期：2023-10-05 09:58:56
处理日期：2023-10-05 10:00:25
认定员：刘会景
申诉来源：微信
用户地址：湖北省宜昌市夷陵区鸦鹊岭镇东西泉村一组
要求给我降低资费无结果，打人工客服没有用，多扣的钱也不知道找谁退。</t>
  </si>
  <si>
    <t>申辩工单：1.申诉前15日已向企业投诉，仍在处理中。2.客户已撤诉
1. 用户基本信息：客户号码：18607208355、机主姓名：田生元、入网时间：2011-01-27 20:14:27、入网地点：夷陵小溪塔金诚合作厅、当前使用套餐：畅越冰激凌5G套餐159元、套餐类型：全国套餐
2.前期处理情况：客户反映套餐变更的问题。客户10月5日向网厅反馈，核查处理中，同步越级申诉。 
3.申诉处理方案：（1）申诉是否属实：不属实；（2）本次申诉原因及处理方案：经核查，客户要求改套餐，现查询为5G融合套餐，网厅线上无权限处理，已记录工单转至本地协助处理中，挽留无效，经协商一致，为其变更为畅越冰激凌5G套餐99元次月生效，未再要求退月租差价费用，客户认可。
4.核查存在的问题分析：（1)存在问题：无（2）整改举措：无（3）是否属于不知情订制：否
5.申诉回复情况：2023-10-05 13:05:51联系客户，客户满意。</t>
  </si>
  <si>
    <t>TS202310071052261560</t>
  </si>
  <si>
    <t>18671446645</t>
  </si>
  <si>
    <t>2023-10-12 16:44:39</t>
  </si>
  <si>
    <t>案件编号：鄂-20231000001387
受理日期：2023-10-07 10:35:00
处理日期：2023-10-07 10:51:06
认定员：宋胜楠
申诉来源：微信
用户地址：湖北省宜昌市五峰县长乐大道211号
初装宽带时，办理的宽带是200兆，装维人员却装的是百兆光猫，现在宽带网速非常不稳定，极其卡顿，要求换一个千兆光猫</t>
  </si>
  <si>
    <t>申辩工单：1.申诉前15日已向企业投诉，仍在处理中。2.客户已撤诉
1. 用户基本信息：客户号码：18671446645、机主姓名：周继成、入网时间：2011-12-16 15:13:53、入网地点：五峰渔关粤客隆营业厅、当前使用套餐：畅越冰激凌5G套餐99元、套餐类型：全国套餐
2.前期处理情况：客户反映宽带网速的问题。客户10月1日向10010反馈，核查处理中，同步越级申诉。 
3.申诉处理方案：（1）申诉是否属实：不属实；（2）本次申诉原因及处理方案：经核查，客户宽带071700402623，2017-01-05 20:43:01五峰渔关粤客隆营业厅办理，装机地址宜昌市五峰土家族自治县渔洋关镇大房坪社区大房坪村1组13-14号周边，优惠编码65032775，无客户签字确认，资费为畅越冰激凌5G套餐89元和99元200M宽带（湖北)，安装时使用中兴607za新光猫，网速经实测也可达标，现客户坚持认为网速不稳定，要求我司免费为其更换千兆新光猫，营服已发申请预计10月12日下午5点左右上门更换，后期有疑问联系我部，客户认可。
4.核查存在的问题分析：（1)存在问题：业务办理无二次确认（2）整改举措：后期规范二次确认（3）是否属于不知情订制：是，个案问题
5.申诉回复情况：2023-10-11 14:30:32联系客户，客户满意。</t>
  </si>
  <si>
    <t>TS202310070052322187</t>
  </si>
  <si>
    <t>18671730991</t>
  </si>
  <si>
    <t>2023-10-12 10:26:09</t>
  </si>
  <si>
    <t>案件编号：鄂-20231000001200
受理日期：2023-10-07 00:40:37
处理日期：2023-10-07 00:51:19
认定员：谭黎明
申诉来源：微信
用户地址：广东省惠州市惠城区
乱收费。每个月固定话费49元，已经交过了，又出现欠费58块62。</t>
  </si>
  <si>
    <t>申辩工单：1.申诉前15日已向企业投诉，仍在处理中。2.客户已撤诉
1. 用户基本信息：客户号码：18671730991、机主姓名：康洋、入网时间：2017-09-04 20:15:46、入网地点：宜昌城区校园营服校园互联网校园直销团队(校园)、当前使用套餐：冰激凌融合放心用99套餐移网主资费-49元/月（湖北）、套餐类型：全国套餐
2.前期处理情况：客户反映套餐收费的问题。客户10月2日向10015反馈，核查处理中，同步越级申诉。 
3.申诉处理方案：（1）申诉是否属实：不属实；（2）本次申诉原因及处理方案：经核查，客户2019-10-22 16:36:41通过宜昌市城区三峡大学图书城自有营业厅（校园）办理冰激凌融合放心用99套餐移网主资费-49元/月（湖北）（首月全量全价），优惠编码61594412，无客户签字确认，此为融合套餐出账为99元并非49元，属于账详单不易懂产生误解，计费无误，属于正常扣除月租费用后欠费，联系客户解释沟通清楚，同意自行结清欠费后继续使用，客户认可。   
4.核查存在的问题分析：（1)存在问题：业务办理无二次确认（2）整改举措：后期规范业务办理二次确认（3）是否属于不知情订制：是，个案问题
5.申诉回复情况：2023-10-10 11:32:15联系客户，客户满意。</t>
  </si>
  <si>
    <t>TS202310040852232128</t>
  </si>
  <si>
    <t>阮芝霜</t>
  </si>
  <si>
    <t>2023-10-12 16:10:39</t>
  </si>
  <si>
    <t>案件编号：鄂-20231000000397
受理日期：2023-10-04 08:38:09
处理日期：2023-10-04 08:51:06
认定员：鲁含笑
申诉来源：微信
用户地址：湖北宜昌鸦鹊岭镇
停机后正常缴费后不能正常打电话，影响正常上班，已经实名认证好几回了，卡不是本人开的，开卡人在武汉，现在等着号码使用，非常着急</t>
  </si>
  <si>
    <t>申辩工单：1.申诉前15日已向企业投诉，仍在处理中。2.客户已撤诉。3.不良信息治理
1. 用户基本信息：客户号码：13177081537、机主姓名：郑春芳、入网时间：2022-12-01 14:29:59、入网地点：湖北省宜昌市OMO、当前使用套餐：菜鸟小宝卡（新）、套餐类型：全国套餐
2.前期处理情况：客户反映局方停机的问题。客户10月1日向10010反馈，核查处理中，同步越申诉。
3.申诉处理方案：（1）申诉是否属实：属实；（2）本次申诉原因及处理方案：经核查，根据《十三部门关于印发&lt;综合整治骚扰电话专项行动方案&gt;的通知》文件规定，客户因本地异常号卡语音半停于2023-09-30 15:14:26局方停机，系统于2023-09-30 15:11:26已下发提醒，停机来源于省分模型，机主停机之日起30天内在中国联通APP进行自助复通，不排除为客户个人操作不当导致复机未成功，如逾期需前往营业厅办理，原则复机一次，后期如相同停机模型，每次复机方式相同， 2023-10-01 09:29:37客户已前往当阳城区南正街自有营业厅完成实人认证并成功复机，联系客户解释告知，客户认可。  
4.核查存在的问题分析：（1)存在问题：无（2）整改举措：无（3）是否属于不知情订制：否
5.申诉回复情况：2023-10-04 11:48:11联系客户，客户满意。</t>
  </si>
  <si>
    <t>TS202310070052242181</t>
  </si>
  <si>
    <t>13040969519</t>
  </si>
  <si>
    <t>2023-10-12 10:36:33</t>
  </si>
  <si>
    <t>案件编号：鄂-20231000001191
受理日期：2023-10-07 00:34:34
处理日期：2023-10-07 00:51:04
认定员：谭黎明
申诉来源：微信
用户地址：湖北省宜昌市五峰县五峰镇
本人副卡13040969519一个营销电话开通每月六元套餐费用期间主卡没有收到任何信息现在要求消费者权益保护法</t>
  </si>
  <si>
    <t>申辩工单：1.申诉前15日已向企业投诉，仍在处理中。2.客户已撤诉
1. 用户基本信息：客户号码：13040969519、机主姓名：李建东、入网时间：2018-11-02 11:01:49、入网地点：五峰天龙营业厅、当前使用套餐：4G主副卡业务-语音副卡基本套餐、套餐类型：全国套餐
2.前期处理情况：客户反映电话营销的问题。客户10月2日向10010反馈，核查处理中，同步越级申诉。 
3.申诉处理方案：（1）申诉是否属实：部分属实；（2）本次申诉原因及处理方案：经核查，2022-01-17 15:05:37上海航动科技有限公司（宜昌）通过电话营销方式推荐客户办理炫彩通信助理包体验，产品编码91052901，有录音无二次确认，没有接到任何消息不完全属实，业务于2023-10-10 19:21:10已取消，6元/月，22年1月-23年10月费用合计132元，客户要求不足500元按500元赔偿，拒绝接受其它退费方案，经请示业务开通部门，服务角度考虑，同意满足客户要求，退费500元于2023-10-11 15:27:35已到账，赠费无法打印发票，客户认可。
4.核查存在的问题分析：（1)存在问题：电话营销无二次确认（2）整改举措：后期规范二次确认（3）是否属于不知情订制：是，共性管理问题，三种确认方式未上线
5.申诉回复情况：2023-10-11 15:18联系客户，客户满意。</t>
  </si>
  <si>
    <t>TS202310041701241584</t>
  </si>
  <si>
    <t>13135803151</t>
  </si>
  <si>
    <t>2023-10-12 16:18:11</t>
  </si>
  <si>
    <t>案件编号：鄂-20231000000463
受理日期：2023-10-04 16:53:26
处理日期：2023-10-04 17:00:06
认定员：汪用霞
申诉来源：微信
用户地址：五峰三教庙村7组
在不知情的情况下给这个号码上面装有宽带，打客服电话，回复为装的虚拟宽带，要求线上取消，客服回复要本人带身份证到营业厅办理。要回访客服告知区域联系电话，直接挂机。态度不好，本人也不方便去办理，要求立马线上处理。</t>
  </si>
  <si>
    <t>申辩工单：1.申诉前15日已向企业投诉，仍在处理中。2.客户已撤诉
1. 用户基本信息：客户号码：13135803151、机主姓名：李绍勇、入网时间：2012-06-17 09:58:32、入网地点：五峰长乐坪阳光合作厅、当前使用套餐：畅越冰激凌5G套餐89元、套餐类型：全国套餐
2.前期处理情况：客户反映取消业务的问题。客户10月2日向10010反馈，核查处理中，同步越级申诉。 
3.申诉处理方案：（1）申诉是否属实：部分属实；（2）本次申诉原因及处理方案：客户要求注销宽带071703817193，2023-03-06 10:38:46五峰城区东泰自有营业厅办理，优惠编码68861398，此为无线CPE实装宽带并非虚拟宽带，不知情办理不属实，需退设备到厅办理注销，在线客服无权限取消，故引导客户到厅办理，同时记录工单转至本地协助处理中，现挽留无效，我部于2023-10-03 08:56:40已应客户要求为其办理宽带注销，所描述挂机态度不好不属实，也未提供是否有其它具体的触点服务人员存在挂机态度不好的事实依据，现对处理结果满意，客户认可。
4.核查存在的问题分析：（1)存在问题：业务取消不便捷（2）整改举措：已和营业厅沟通，后期挽留失败客户及时放行处理（3）是否属于不知情订制：否
5.申诉回复情况：2023-10-07 12:21:09 联系客户，客户满意。</t>
  </si>
  <si>
    <t>TS202310031418250657</t>
  </si>
  <si>
    <t>13227257851</t>
  </si>
  <si>
    <t>江大喜</t>
  </si>
  <si>
    <t>2023-10-12 16:07:44</t>
  </si>
  <si>
    <t>#2022重保客户#案件编号：鄂-20231000000306
受理日期：2023-10-03 14:05:05
处理日期：2023-10-03 14:17:08
认定员：丁麟
申诉来源：微信
用户地址：湖北省宜都市姚家店乡过路滩村
本人联通套餐觉得资费贵信号差，想办理携号转网，按照客服指引在宜都市名都联通自营厅办理携号转网，现联通工作人员无理由推诿办理：以联通系统需要扎帐为理由要我10.8号才能办理携号转网的宽带电视注销和主卡分离，对此意见大不认可要求可以按照国家政策和联通客服说的48小时办理成功，联通客服说我的套餐没有任何优惠合约是可以随时办理携号转网的</t>
  </si>
  <si>
    <t>申辩工单：1.申诉前未向企业投诉。2.客户已撤诉
1. 用户基本信息：客户号码：13227257851、机主姓名：江大喜、入网时间：2012-11-08 17:59:20、入网地点：宜都松木坪徐长青营帐接入代理点、当前使用套餐：畅爽冰激凌5G套餐129元（基础版）、套餐类型：全国套餐
2.前期处理情况：客户反映携号转网的问题。客户前期未向10010反馈，直接越级申诉。 
3.申诉处理方案：（1）申诉是否属实：部分属实；（2）本次申诉原因及处理方案：客户套餐收费标准协议已明示，携号转网有限制业务宽带和副卡，宽带071700257238，2016-07-20 14:58:46宜都陆城陈天佑营账接入代理点办理，装机地址宜昌市宜都市陆城镇莲花路小区2期莲花堰2组周边，优惠编码67788426，此为实装宽带，需退设备到厅办理注销，客户于9月30号到店，仅咨询携号转网未明确要求办理，营业厅告知月底最后一天营账系统有无法竣工的可能性，未告知不能办，现挽留无效，我部于2023-10-03 15:04:02已应客户要求为其办理宽带注销，后期客户退设备至就近联通营业厅，副卡15549284171已同步拆分，主副卡关系解除，客户于2023-10-06 16:01:51已成功携出，无需我司继续处理信号问题，客户认可。
4.核查存在的问题分析：（1)存在问题：业务取消不便捷（2）整改举措：已和营业厅沟通，后期挽留失败客户及时放行处理（3）是否属于不知情订制：否
5.申诉回复情况：2023-10-03 14:52:50联系客户，客户满意。</t>
  </si>
  <si>
    <t>TS202310062218301624</t>
  </si>
  <si>
    <t>13277397932</t>
  </si>
  <si>
    <t>祁志明</t>
  </si>
  <si>
    <t>2023-10-12 14:52:08</t>
  </si>
  <si>
    <t>案件编号：鄂-20231000001116
受理日期：2023-10-06 22:07:15
处理日期：2023-10-06 22:17:22
认定员：豆海燕
申诉来源：微信
用户地址：河北省唐山市
联通卡未明确标明合约期，想注销手机号未过合约期，禁止销户</t>
  </si>
  <si>
    <t>申辩工单：1.申诉前未向企业投诉。2.客户已撤诉
1. 用户基本信息：客户号码：13277397932、机主姓名：祁志明、入网时间：2023-09-01 09:22:48、入网地点：湖北省宜昌市OMO、当前使用套餐：小天卡-2023、套餐类型：全国套餐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2023-09-01至2025-09-30，入网协议已明示，未明确标明合约期不属实，优惠编码75819345，客户要求办理销户，挽留无效，已联系客户收集销户委托书和核对证件信息，为其取消合约优惠同时于2023-10-07 16:15:34协助客户成功办理销户，客户认可。
4.核查存在的问题分析：（1)存在问题：无（2）整改举措：无（3）是否属于不知情订制：否
5.申诉回复情况：2023/10/7 16:14:28联系客户，客户满意。</t>
  </si>
  <si>
    <t>TS202310061901261425</t>
  </si>
  <si>
    <t>13886716355</t>
  </si>
  <si>
    <t>2023-10-12 16:12:07</t>
  </si>
  <si>
    <t>案件编号：鄂-20231000001022
受理日期：2023-10-06 18:58:54
处理日期：2023-10-06 19:00:35
认定员：豆海燕
申诉来源：微信
用户地址：湖北省当阳市金叶小区
不在家，趁假期回来，销宽带营业厅不给销，套餐要求最低，马上一号又要扣一个月</t>
  </si>
  <si>
    <t>申辩工单：1.申诉前未向企业投诉。2.客户已撤诉
1. 用户基本信息：客户号码：13886716355、机主姓名：陈军、入网时间：2021-08-31 17:10:30、入网地点：当阳玉阳新时空合作厅(自建他营)、当前使用套餐：畅越冰激凌5G套餐59元、套餐类型：全国套餐
2.前期处理情况：客户反映取消业务的问题。客户前期未向10010反馈，直接越级申诉。 
3.申诉处理方案：（1）申诉是否属实：部分属实；（2）本次申诉原因及处理方案：客户要求注销宽带，查客户绑定2条宽带071700846317和071704253193，其中071700846317于2021-10-08 14:11:00当阳玉阳新时空合作厅(自建他营)办理，装机地址宜昌市当阳市玉阳街道长坂路金叶小区1栋4单元6楼601，优惠编码68861398，此为实装宽带，需退设备到厅办理注销。第二条宽带071704253193于2023-08-11 18:09:24当阳城区南正街自有营业厅办理，装机地址宜昌市当阳市玉阳街道办事处太子桥社区玉阳路老五金小区6栋2单元周边，优惠编码67788375，此为实装宽带，需退设备到厅办理注销， 2023-09-30 16:19:49当阳城区南正街自有营业厅已注销。故实际为071700846317未注销，挽留无效，我司于2023-10-02 09:35:07已协助注销，后期退设备到厅即可，主副卡同步拆分转资8元流量王套餐，考虑跨月产生月租扣费，减免本月月租差价费用91元于2023-10-08 10:16:31和2023-10-08 10:17:32分2笔已到账，赠费无法打印发票，客户认可。
4.核查存在的问题分析：（1)存在问题：业务取消不便捷（2）整改举措：已和营业厅沟通，后期挽留失败客户及时放行处理（3）是否属于不知情订制：否
5.申诉回复情况：2023-10-08 10:20:07联系客户，客户满意。</t>
  </si>
  <si>
    <t>TS202310071002230023</t>
  </si>
  <si>
    <t>2023-10-12 10:23:33</t>
  </si>
  <si>
    <t>案件编号：鄂-20231000001369
受理日期：2023-10-07 09:59:52
处理日期：2023-10-07 10:00:44
认定员：耿聪颖
申诉来源：微信
用户地址：湖北宜昌
办校园卡的时候那么容易，到最后要注销了还那么多事儿，宽大也没办，还非要我去营业厅把宽带套餐退了才能注销</t>
  </si>
  <si>
    <t>申辩工单：1.申诉前未向企业投诉。2.客户已撤诉
1. 用户基本信息：客户号码：15549292600、机主姓名：邹灵杰、入网时间：2022-09-15 09:35:26、入网地点：城区三峡大学校园迎新服务站（校园）、当前使用套餐：沃派校园融合9元移网成员套餐（湖北宜昌）、套餐类型：全国套餐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绑定校园宽带071703254892，优惠编码62782763，无客户签字确认，线上无权限办理宽带注销故引导客户到厅，客户要求办理销户，挽留无效，已联系客户收集销户委托书和核对证件信息，为其注销宽带同时于2023-10-08 14:07:17协助客户成功办理销户，客户认可。
4.核查存在的问题分析：（1)存在问题：无（2）整改举措：无（3）是否属于不知情订制：是，个案问题
5.申诉回复情况：2023-10-08 14:01:45联系客户，客户满意。</t>
  </si>
  <si>
    <t>TS202310070118262237</t>
  </si>
  <si>
    <t>15571728291</t>
  </si>
  <si>
    <t>冯文卿</t>
  </si>
  <si>
    <t>2023-10-12 10:57:08</t>
  </si>
  <si>
    <t>案件编号：鄂-20231000001222
受理日期：2023-10-07 01:06:03
处理日期：2023-10-07 01:17:08
认定员：李忱
申诉来源：微信
用户地址：湖北宜昌
不想要卡线上销不了，客服反馈但是需要前往营业厅，线上发现可以在这里销户</t>
  </si>
  <si>
    <t>申辩工单：1.申诉前未向企业投诉。2.客户已撤诉
1. 用户基本信息：客户号码：15571728291、机主姓名：冯文卿、入网时间：2023-06-03 14:57:49、入网地点：城区三峡大学校园迎新服务站（校园）、当前使用套餐：沃派39元2021、套餐类型：全国套餐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 0元百宝箱权益12个月”，合约期 2023-06-03 至2024-05-30，优惠编码73200049，客户要求办理销户，挽留无效，已联系客户收集销户委托书和核对证件信息，为其取消合约优惠同时于2023-10-10 10:39:12协助客户成功办理销户，次月10号前往校园自营厅申请退款，客户认可。
4.核查存在的问题分析：（1)存在问题：无（2）整改举措：无（3）是否属于不知情订制：否
5.申诉回复情况：2023-10-10 10:32:33联系客户，客户满意。</t>
  </si>
  <si>
    <t>TS202310062036280469</t>
  </si>
  <si>
    <t>15572793878</t>
  </si>
  <si>
    <t>陈圣豪</t>
  </si>
  <si>
    <t>2023-10-12 10:51:14</t>
  </si>
  <si>
    <t>案件编号：鄂-20231000001078
受理日期：2023-10-06 20:33:12
处理日期：2023-10-06 20:35:01
认定员：王森林
申诉来源：微信
用户地址：湖北宜昌
俺使用校园卡因为放假长时间不用想注销了，但是跟他们那边联系说有合约解不了，不允许我解除</t>
  </si>
  <si>
    <t>申辩工单：1.申诉前未向企业投诉。2.客户已撤诉
1. 用户基本信息：客户号码：15572793878、机主姓名：陈圣豪、入网时间：2022-09-16 15:24:51、入网地点：城区三峡大学校园迎新服务站（校园）、当前使用套餐：沃派校园融合9元移网成员套餐（湖北宜昌）、套餐类型：全国套餐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办理“沃派校园入网赠费480元（10元×48个月）（湖北宜昌）”，合约期2022-10-01至2024-09-30，优惠编码21009232，客户要求办理销户，挽留无效，已联系客户收集销户委托书和核对证件信息，为其取消赠费优惠同时于2023-10-07 17:10:41协助客户成功办理销户，客户认可。
4.核查存在的问题分析：（1)存在问题：无（2）整改举措：无（3）是否属于不知情订制：否
5.申诉回复情况：2023/10/7 17:44:49联系客户，客户满意。</t>
  </si>
  <si>
    <t>TS202310061818310638</t>
  </si>
  <si>
    <t>15586368602</t>
  </si>
  <si>
    <t>陈海洋</t>
  </si>
  <si>
    <t>2023-10-12 10:48:08</t>
  </si>
  <si>
    <t>案件编号：鄂-20231000000971
受理日期：2023-10-06 18:01:28
处理日期：2023-10-06 18:17:11
认定员：郭晓晓
申诉来源：微信
用户地址：湖北宜昌
没有时间去营业厅预约了网上销户他说我有合约注销不了</t>
  </si>
  <si>
    <t>申辩工单：1.申诉前未向企业投诉。2.客户已撤诉
1. 用户基本信息：客户号码：15586368602、机主姓名：陈海洋、入网时间：2023-08-24 17:13:55、入网地点：城区三峡大学校园迎新服务站（校园）、当前使用套餐：沃派39元2021、套餐类型：全国套餐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3.申诉处理方案：（1）申诉是否属实：属实；（2）本次申诉原因及处理方案：经核查，客户入网时办理“0元百宝箱权益12个月”，合约期2023-08-24至 2024-07-31，优惠编码73200049，客户要求办理销户，挽留无效，已联系客户收集销户委托书和核对证件信息，为其取消“0元百宝箱权益12个月”优惠同时于2023-10-07 14:08:04协助客户成功办理销户，客户认可。
4.核查存在的问题分析：（1)存在问题：无（2）整改举措：无（3）是否属于不知情订制：否
5.申诉回复情况：2023-10-07 14:07:02联系客户，客户满意。</t>
  </si>
  <si>
    <t>TS202310052101242210</t>
  </si>
  <si>
    <t>15587960550</t>
  </si>
  <si>
    <t>朱有德</t>
  </si>
  <si>
    <t>2023-10-12 10:33:07</t>
  </si>
  <si>
    <t>案件编号：鄂-20231000000724
受理日期：2023-10-05 20:53:32
处理日期：2023-10-05 21:00:10
认定员：任娟
申诉来源：微信
用户地址：广东东莞长安镇河东3路
由于本人不在湖北宜昌，月末在外地无法注销手机号，导致欠费停机在外地无法注销且要缴本月话费</t>
  </si>
  <si>
    <t>申辩工单：1.申诉前未向企业投诉。2.客户已撤诉
1. 用户基本信息：客户号码：15587960550、机主姓名：朱有德、入网时间：2023-07-01 08:48:45、入网地点：宜昌政企工业互联网BU行业直销团队、当前使用套餐：畅爽冰激凌5G套餐199元（基础版）、套餐类型：全国套餐
2.前期处理情况：客户反映销户的问题。客户前期未向10010反馈，直接越级申诉。 
3.申诉处理方案：（1）申诉是否属实：属实；（2）本次申诉原因及处理方案：经核查，为维系挽留客户，2023-07-17 19:08:14 宜昌市城区集团直属3G开户服务点为客户办理“5G冰激凌套餐享24个月1折优惠”，合约期2023-08-01至2025-07-31，优惠编码74498163，无客户签字确认，客户要求办理销户，挽留无效，已联系客户收集销户委托书和核对证件信息，为其取消1折优惠同时于2023-10-06 14:50:19协助客户成功办理销户，客户认可。
4.核查存在的问题分析：（1)存在问题：无（2）整改举措：无（3）是否属于不知情订制：是，个案问题
5.申诉回复情况：2023-10-06 14:49:19联系客户，客户满意。</t>
  </si>
  <si>
    <t>TS202310052152250257</t>
  </si>
  <si>
    <t>18694092752</t>
  </si>
  <si>
    <t>骆小凤</t>
  </si>
  <si>
    <t>2023-10-12 18:03:06</t>
  </si>
  <si>
    <t>#2022重保客户#案件编号：鄂-20231000000735
受理日期：2023-10-05 21:35:14
处理日期：2023-10-05 21:51:07
认定员：赵晓芳1
申诉来源：微信
用户地址：夷陵区三峡路平湖天下
要求联通公司改电话套餐，多次要求改电话套餐，推诿不给改。要求改套餐。</t>
  </si>
  <si>
    <t>申辩工单：1.申诉前未向企业投诉。2.客户已撤诉
1. 用户基本信息：客户号码：18694092752、机主姓名：骆小凤、入网时间：2022-05-26 16:53:00、入网地点：夷陵城区自有营业厅、当前使用套餐：5G副卡基本套餐(优享服务)、套餐类型：全国套餐
2.前期处理情况：客户反映套餐变更的问题。客户前期未向10010反馈，直接越级申诉。 
3.申诉处理方案：（1）申诉是否属实：不属实；（2）本次申诉原因及处理方案：经核查，客户要求改套餐，现查询主卡18671791372于2022-04-02 10:33:21通过夷陵区小溪塔洪福专营店（自建他营）参加“余额宝质押分期5G159元直降1400（社会渠道36期）(湖北)”活动，产品编码91022534，合约期2022-05-01至2025-04-30，目前还在协议期内，故副卡建议绑定继续使用，联系客户解释沟通，同意后期如有需要到厅按协议申请解约后再转资，客户认可。
4.核查存在的问题分析：（1)存在问题：无（2）整改举措：无（3）是否属于不知情订制：否
5.申诉回复情况：2023-10-06  13:44:46联系客户，客户满意。</t>
  </si>
  <si>
    <t>TS202310031901230589</t>
  </si>
  <si>
    <t>18695072010</t>
  </si>
  <si>
    <t>2023-10-12 11:24:36</t>
  </si>
  <si>
    <t>案件编号：鄂-20231000000334
受理日期：2023-10-03 18:56:18
处理日期：2023-10-03 19:00:15
认定员：赵晓芳1
申诉来源：微信
用户地址：湖北省武汉市江汉区振兴路
手机号15571762810是从19元套餐40G专属流量+100分钟通话+100短信升级到29元套餐30G专属流量+10G通用流量+100分钟通话+结转上月未用完通用流量，2023年9月，无任何沟通和通知，通用套餐突然变为8G，并产生额外扣费。上诉情况有每月联通短信作为依据。在联通微信公众号和10010投诉是否涉嫌私自更改我套餐，联通未自行核实事实的情况下多次联络反复盘问并质疑投诉的事实，在投诉人表示要投诉至工信部后马上表示可以投诉至工信部。</t>
  </si>
  <si>
    <t>申辩工单：1.申诉前15日已向企业投诉。2.联系号码无效，多次未联系上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5.申诉回复情况：2023-10-03 11:42:57、2023-10-03 12:15:02、2023-10-03 14:18:15多次联系客户，均未接听。</t>
  </si>
  <si>
    <t>TS202310011318232304</t>
  </si>
  <si>
    <t>2023-10-12 16:12:43</t>
  </si>
  <si>
    <t>案件编号：鄂-20231000000041
受理日期：2023-10-01 13:00:16
处理日期：2023-10-01 13:17:03
认定员：常虹
申诉来源：微信
用户地址：宜昌
以前营业厅申请办理注销，强行不给办，9月分投诉了没处理，继续投诉</t>
  </si>
  <si>
    <t>申辩工单：1.转办重单同部-20230900210002转-2023100811101571。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2.前期处理情况：客户反映靓号协议期内销户的问题。同部-20230900210002转-2023100811101571，我司申请并案处理。前期已有处理结果：经核查，客户入网时签署月承诺通信协议消费150元/月，协议期2020-07-01至 2035-06-30，优惠编码88888888，目前还在协议期内，提前解约销户需支付违约金：月承诺通信协议消费150元/月*3个月合计450元，客户拒绝支付违约金，未达成一致。
3.申诉处理方案：（1）申诉是否属实：不属实；（2）本次申诉原因及处理方案：结果同前期，客户拒绝支付违约金，不给办没处理不属实，再次联系客户解释沟通，仍未达成一致。
4.核查存在的问题分析：（1)存在问题：无（2）整改举措：无（3）是否属于不知情订制：否
5.申诉回复情况：2023-10-11 09:45:40 联系客户，客户不满意。</t>
  </si>
  <si>
    <t>TS202310042135261596</t>
  </si>
  <si>
    <t>13177079839</t>
  </si>
  <si>
    <t>高炎</t>
  </si>
  <si>
    <t>2023-10-12 10:24:33</t>
  </si>
  <si>
    <t>案件编号：鄂-20231000000522
受理日期：2023-10-04 21:19:58
处理日期：2023-10-04 21:34:11
认定员：任亚会
申诉来源：微信
用户地址：13177079839
套餐不能退套餐申请没同意就给我办了我越来越贵</t>
  </si>
  <si>
    <t>申辩工单：1.申诉前未向企业投诉。2.客户已撤诉
1. 用户基本信息：客户号码：13177079839、机主姓名：高炎、入网时间：2017-07-15 10:18:43、入网地点：湖北省宜昌市OMO、当前使用套餐：腾讯大王卡、套餐类型：全国套餐
2.前期处理情况：客户反映电话营销的问题。客户前期未向10010反馈，直接越级申诉。  
3.申诉处理方案：（1）申诉是否属实：部分属实；（2）本次申诉原因及处理方案：经核查，2023-06-15 12:15:31由上海航动科技有限公司（宜昌）电话营销方式推荐客户开通湖北2I专享59元45GB/100分钟5G炫彩包 （次月生效）业务，优惠编码74823809，59元/月，有录音无二次确认，未经同意不完全属实，业务于2023-10-05 11:40:09已取消，申请减免7月-10月月功能费236元，2023-10-05 11:47:31现金到账3.61元，2023-10-05 11:45:03赠费到账232.39元，赠费无法打印发票，客户认可。
4.核查存在的问题分析：（1)存在问题：电话营销无二次确认（2）整改举措：后期规范二次确认（3）是否属于不知情订制：是，共性问题三种确认方式未上线
5.申诉回复情况：2023-10-05 11:02:13联系客户，客户满意。</t>
  </si>
  <si>
    <t>TS202310071136230424</t>
  </si>
  <si>
    <t>13507249871</t>
  </si>
  <si>
    <t>范爱民</t>
  </si>
  <si>
    <t>2023-10-12 18:04:10</t>
  </si>
  <si>
    <t>案件编号：鄂-20231000001421
受理日期：2023-10-07 11:23:27
处理日期：2023-10-07 11:34:44
认定员：耿聪颖
申诉来源：微信
用户地址：湖北省宜昌市夷陵区锦绣星城2-2-1001
携号转网，套餐费用太高，打电话申诉降低保底，他们说有啥绑定不能降低，我现在就想降低保底</t>
  </si>
  <si>
    <t>申辩工单：1.申诉前未向企业投诉。2.联系号码无效，多次未联系上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客户每月享受的电子券金额，并非无法办理携号转网或降低资费。2023-10-07 15:41:47  、2023-10-11 09:57:54、2023-10-11 15:49:44多次未联系上客户，已短信回复。
4.核查存在的问题分析：（1)存在问题：无（2）整改举措：无（3）是否属于不知情订制：否
5.申诉回复情况：2023-10-07 15:41:47 、2023-10-11 09:57:54、2023-10-11 15:49:44多次联系客户，未联系上。</t>
  </si>
  <si>
    <t>TS202310102239230389</t>
  </si>
  <si>
    <t>投诉工单（2021版）&gt;&gt;宽带&gt;&gt;【网络使用】宽带网络&gt;&gt;网速慢</t>
  </si>
  <si>
    <t>13117281224</t>
  </si>
  <si>
    <t>刘新宇</t>
  </si>
  <si>
    <t>2023-10-12 11:46:33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</si>
  <si>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投诉内容:从安装到现在，网速都慢，没有快过，简直没得用！
7. 故障详情:
	故障现象: 网速慢
	故障发生时间: 2023-10-10 22:37
	光猫上的LOS灯是否常亮红灯: 不清楚
	是否存在线路损坏情况: 否</t>
  </si>
  <si>
    <t>固网质量①客户投诉产生的原因：宽带网速慢。 
②客户投诉问题核查情况及解决方案：收到贵部转办后，我司立即组织调查。湖北省宜昌市伍家岗区伍家岗街道桔城路社区桔城路9号桔城路小区18栋1单元6层311AA。客户反映宽带网速慢，经核实，已安排装维师傅于48小时内上门处理。我司于2023-10-11 14:29:34联系客户未接，已短信告知如有疑问可在工作时间（08:30-12:00；14:00-17:30）联系96868宽带客服。 
③客户问题满意度：未联系上。 
④回单人：颜晶  6921001"</t>
  </si>
  <si>
    <t>GZ202310121548021586</t>
  </si>
  <si>
    <t>071704078119</t>
  </si>
  <si>
    <t>陈萍</t>
  </si>
  <si>
    <t>2023-10-12 17:30:18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</si>
  <si>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:用户来电反映宽带不能上网，刷新了还是不能上网，用户要求师傅上门维修，请处理并回复！</t>
  </si>
  <si>
    <t>GZ202310121538431523</t>
  </si>
  <si>
    <t>071700039404</t>
  </si>
  <si>
    <t>吴双</t>
  </si>
  <si>
    <t>2023-10-12 16:56:32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</si>
  <si>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用户反映宽带无法使用，重启无效，用户要求马上处理，请处理并回复</t>
  </si>
  <si>
    <t>GZ202310121538361521</t>
  </si>
  <si>
    <t>071700068665</t>
  </si>
  <si>
    <t>黄小莉</t>
  </si>
  <si>
    <t>2023-10-12 17:39:06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</si>
  <si>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用户来电反馈需要师傅上门调试路由器，已告知需收费，客户接受，要求尽快处理</t>
  </si>
  <si>
    <t>GZ202310121532331481</t>
  </si>
  <si>
    <t>071700348243</t>
  </si>
  <si>
    <t>李明香</t>
  </si>
  <si>
    <t>2023-10-12 19:10:08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</si>
  <si>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用户表示宽带无法使用，注册灯不亮，要求公司处理。</t>
  </si>
  <si>
    <t>GZ202310121444281128</t>
  </si>
  <si>
    <t>071700000210</t>
  </si>
  <si>
    <t>高秉联</t>
  </si>
  <si>
    <t>2023-10-12 16:24:19</t>
  </si>
  <si>
    <t>071700000210命中精准预判服务场景:[65岁以上老人]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</si>
  <si>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GZ202310121441171103</t>
  </si>
  <si>
    <t>071701067345</t>
  </si>
  <si>
    <t>田艳</t>
  </si>
  <si>
    <t>2023-10-12 15:34:41</t>
  </si>
  <si>
    <t>301001光猫收发光功率异常
装机地址：湖北省宜昌市伍家岗区伍家岗街道伍临路社区夷陵大道宜棉小区10栋1单元6楼602</t>
  </si>
  <si>
    <t>GZ202310121439531090</t>
  </si>
  <si>
    <t>071700007422</t>
  </si>
  <si>
    <t>李洁</t>
  </si>
  <si>
    <t>2023-10-12 18:03:46</t>
  </si>
  <si>
    <t>#2022重保客户#302004光猫与签约速率不匹配（端业不匹配）
装机地址：湖北省宜昌市西陵区港窑路9号香山铭苑10栋5单元5层503</t>
  </si>
  <si>
    <t>GZ202310121438081080</t>
  </si>
  <si>
    <t>071700035970</t>
  </si>
  <si>
    <t>张云成</t>
  </si>
  <si>
    <t>2023-10-12 18:51:04</t>
  </si>
  <si>
    <t>102002CBSS状态正常，AAA状态异常
装机地址：湖北省宜昌市市区发展大道99号清江润城小区41栋1单元2302</t>
  </si>
  <si>
    <t>GZ202310121426230999</t>
  </si>
  <si>
    <t>071704177409</t>
  </si>
  <si>
    <t>邹东辉</t>
  </si>
  <si>
    <t>2023-10-12 15:13:23</t>
  </si>
  <si>
    <t xml:space="preserve">判断省分:湖北
获取入参:传入参数
是否本省:历史工单:无历史记录
判断用户是否有缴费开机记录:无缴费开机记录
:是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上网速度检测:无异常;
设备收发光功率是否异常:无异常;
:
高级模板内容：
问题（现象）描述:用户来电反映宽带频繁掉线
故障时间:2023-08-01
服务状态是否正常:是
设备灯显示:正常
错误代码:无
是否重启设备:已重启未恢复
用户要求:上门维修</t>
  </si>
  <si>
    <t>GZ202310121401410837</t>
  </si>
  <si>
    <t>071701025513</t>
  </si>
  <si>
    <t>宋红艳</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</si>
  <si>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问题（现象）描述:用户来电反映宽带无法上网
故障时间:2023-10-12
服务状态是否正常:是
设备灯显示:正常
错误代码:无
是否重启设备:已重启未恢复
用户要求:上门维修</t>
  </si>
  <si>
    <t>GZ202310121359430821</t>
  </si>
  <si>
    <t>071701044403</t>
  </si>
  <si>
    <t>龚国香</t>
  </si>
  <si>
    <t>2023-10-12 21:10:30</t>
  </si>
  <si>
    <t xml:space="preserve">071701044403命中精准预判服务场景:[65岁以上老人]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:账号离线，刷新无效，用户是老人，要求上门检查</t>
  </si>
  <si>
    <t>GZ202310121345080730</t>
  </si>
  <si>
    <t>071700071815</t>
  </si>
  <si>
    <t>张金玲</t>
  </si>
  <si>
    <t>2023-10-12 19:37:54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</si>
  <si>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注册灯闪烁，要求师傅维修并回复</t>
  </si>
  <si>
    <t>GZ202310121345020727</t>
  </si>
  <si>
    <t>071700392060</t>
  </si>
  <si>
    <t>闫冰</t>
  </si>
  <si>
    <t>2023-10-12 17:39:24</t>
  </si>
  <si>
    <t>网速过慢</t>
  </si>
  <si>
    <t>固网派送失败，自动退单,已有在途工单，工单号：GZ202310121345020728</t>
  </si>
  <si>
    <t>GZ202310121330250632</t>
  </si>
  <si>
    <t>071700068597</t>
  </si>
  <si>
    <t>陈菊珍</t>
  </si>
  <si>
    <t>2023-10-12 16:33:30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</si>
  <si>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:用户来电反映光猫闪红灯；要求派工作人员上门检修；请公司核实处理并回复。 											
</t>
  </si>
  <si>
    <t>GZ202310121330000630</t>
  </si>
  <si>
    <t>071700889275</t>
  </si>
  <si>
    <t>李传虎</t>
  </si>
  <si>
    <t>2023-10-12 15:37:38</t>
  </si>
  <si>
    <t>无法打开网页
装机地址：湖北省宜昌市当阳市玉阳街道办事处熊家山社区熊家山社区饭店小区3栋1单元周边</t>
  </si>
  <si>
    <t>GZ202310121327250614</t>
  </si>
  <si>
    <t>071700879150</t>
  </si>
  <si>
    <t>马骏</t>
  </si>
  <si>
    <t>2023-10-12 16:30:01</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</si>
  <si>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光猫线断了，现要求人员上门处理并回复</t>
  </si>
  <si>
    <t>GZ202310121251300301</t>
  </si>
  <si>
    <t>071700050860</t>
  </si>
  <si>
    <t>王海</t>
  </si>
  <si>
    <t>2023-10-12 16:44:29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</si>
  <si>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:账号离线，刷新无效，用户要求上门检查</t>
  </si>
  <si>
    <t>GZ202310121251280300</t>
  </si>
  <si>
    <t>071700792384</t>
  </si>
  <si>
    <t>万蓉</t>
  </si>
  <si>
    <t>2023-10-12 14:44:29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</si>
  <si>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
宽带无法上网，刷新无效，请处理</t>
  </si>
  <si>
    <t>GZ202310121251210299</t>
  </si>
  <si>
    <t>071700004560</t>
  </si>
  <si>
    <t>肖华</t>
  </si>
  <si>
    <t>2023-10-12 18:28:40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</si>
  <si>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问题（现象）描述:电视无法看
故障时间:2023-10-12
宽带是否安装IPTV:是
宽带是否可正常上网:是
是否重启设备:已重启未恢复</t>
  </si>
  <si>
    <t>GZ202310121234030154</t>
  </si>
  <si>
    <t>071703564393</t>
  </si>
  <si>
    <t>2023-10-12 18:38:19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</si>
  <si>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WIFI密码忘记，要求师傅上门更改，已告知用户不属于主线故障要收费，请尽快处理并回复</t>
  </si>
  <si>
    <t>GZ202310121230060121</t>
  </si>
  <si>
    <t>071700911902</t>
  </si>
  <si>
    <t>曾晓凤</t>
  </si>
  <si>
    <t>2023-10-12 17:24:49</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</si>
  <si>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13217179502
071700911902
湖北省宜昌市远安县鸣凤镇北门村128号
猫红灯，看到外面线路被挂断了，请尽快联系处理</t>
  </si>
  <si>
    <t>GZ202310121220370065</t>
  </si>
  <si>
    <t>071700258353</t>
  </si>
  <si>
    <t>曹振华</t>
  </si>
  <si>
    <t>2023-10-12 15:02:57</t>
  </si>
  <si>
    <t>客户使用手厅一键诊断功能进行宽带故障诊断，诊断结果：1、请致电10010客服热线，为您进一步核查。给您带来的不便，敬请谅解。，故障描述：光猫los闪红灯
装机地址：宜都市陆城莲花堰5组</t>
  </si>
  <si>
    <t>GZ202310121141472202</t>
  </si>
  <si>
    <t>071700362014</t>
  </si>
  <si>
    <t>胡彬彬</t>
  </si>
  <si>
    <t>2023-10-12 16:09:22</t>
  </si>
  <si>
    <t>101004光猫断电离线
装机地址：湖北省宜昌市夷陵区小溪塔街道营盘社区汉城印象片区平云二巷12-2-1号周边</t>
  </si>
  <si>
    <t>GZ202310121135032148</t>
  </si>
  <si>
    <t>15072527110</t>
  </si>
  <si>
    <t>2023-10-12 13:37:57</t>
  </si>
  <si>
    <t>用户表示在宜昌市墨迹山公园管理处 停车场附近施工工地  有个联通电缆 现在已经开始施工 下井  请附近工作人员 尽快处理</t>
  </si>
  <si>
    <t>电线电缆：已通知维护人员+86-18607201337现场核查处理，已向客户解释说明，满意。</t>
  </si>
  <si>
    <t>GZ202310121130112110</t>
  </si>
  <si>
    <t>071700329109</t>
  </si>
  <si>
    <t>邹大锋</t>
  </si>
  <si>
    <t>2023-10-12 15:32:13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</si>
  <si>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湖北省宜昌市夷陵区小溪塔街道营盘社区黄金二三巷片区黄金二巷25号2楼，宽带无法上网，光猫红灯，重启无效，需要上门处理。</t>
  </si>
  <si>
    <t>GZ202310121129182105</t>
  </si>
  <si>
    <t>071700388260</t>
  </si>
  <si>
    <t>杨寿声</t>
  </si>
  <si>
    <t>2023-10-12 16:35:34</t>
  </si>
  <si>
    <t>102002CBSS状态正常，AAA状态异常
装机地址：湖北省宜昌市夷陵区小溪塔镇官庄村二组惠农合作社周边</t>
  </si>
  <si>
    <t>GZ202310121124412079</t>
  </si>
  <si>
    <t>071704205190</t>
  </si>
  <si>
    <t>陈宝玲</t>
  </si>
  <si>
    <t>2023-10-12 15:27:00</t>
  </si>
  <si>
    <t xml:space="preserve">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
高级模板内容：
问题（现象）描述:用户反映宽带上网慢 经常连不上 看不了电视 要求维护处理
故障时间:2023-10-12
服务状态是否正常:是
设备灯显示:正常
错误代码:设备收光异常/CBSS状态正常，AAA状态异常
是否重启设备:已重启未恢复
用户要求:用户反映宽带上网慢 经常连不上 看不了电视 要求维护处理</t>
  </si>
  <si>
    <t>GZ202310121113342001</t>
  </si>
  <si>
    <t>071700028945</t>
  </si>
  <si>
    <t>2023-10-12 13:38:22</t>
  </si>
  <si>
    <t>#2022重保客户#无法打开网页，无法连接上网
装机地址：湖北省宜昌市伍家区宝塔河街办城东大道依山郡小区4栋1单元19楼1902</t>
  </si>
  <si>
    <t>GZ202310121106411936</t>
  </si>
  <si>
    <t>071700042129</t>
  </si>
  <si>
    <t>覃燕</t>
  </si>
  <si>
    <t>2023-10-12 14:03:58</t>
  </si>
  <si>
    <t>#2022重保客户#101004光猫断电离线
装机地址：湖北省宜昌市夷陵区发展大道99号清江润城30栋1单元18层1803户</t>
  </si>
  <si>
    <t>GZ202310121030241548</t>
  </si>
  <si>
    <t>071703443389</t>
  </si>
  <si>
    <t>望运春</t>
  </si>
  <si>
    <t>2023-10-12 12:28:44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</si>
  <si>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无法上网，重启无效，请尽快处理</t>
  </si>
  <si>
    <t>GZ202310120949041164</t>
  </si>
  <si>
    <t>071700330217</t>
  </si>
  <si>
    <t>朱从焰</t>
  </si>
  <si>
    <t>2023-10-12 11:42:23</t>
  </si>
  <si>
    <t>#2022重保客户##2022重保客户#宽带报障-网速慢
装机地址：湖北省宜昌市夷陵区小溪塔镇夷兴大道锦绣星城7栋1单元6楼602</t>
  </si>
  <si>
    <t>GZ202310120947431148</t>
  </si>
  <si>
    <t>071700728517</t>
  </si>
  <si>
    <t>柯海燕</t>
  </si>
  <si>
    <t>2023-10-12 17:35:08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</si>
  <si>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</si>
  <si>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GZ202310120947301144</t>
  </si>
  <si>
    <t>071704547043</t>
  </si>
  <si>
    <t>罗均桂</t>
  </si>
  <si>
    <t>2023-10-12 13:55:02</t>
  </si>
  <si>
    <t>#2022重保客户#101004光猫断电离线
装机地址：湖北省宜昌市西陵区西陵街道船柴社区西陵二路101号船柴东社区74号1单元7层127</t>
  </si>
  <si>
    <t>GZ202310120913190837</t>
  </si>
  <si>
    <t>071700861612</t>
  </si>
  <si>
    <t>王进</t>
  </si>
  <si>
    <t>2023-10-12 13:00:50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</si>
  <si>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</si>
  <si>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GZ202310120908240797</t>
  </si>
  <si>
    <t>071700512604</t>
  </si>
  <si>
    <t>2023-10-12 18:09:38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</si>
  <si>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:用户来电反馈外线断了导致网络不能正常使用；要求尽快派工作人员上门检修；请公司核实处理并回复。											
</t>
  </si>
  <si>
    <t>GZ202310120900380728</t>
  </si>
  <si>
    <t>071701069092</t>
  </si>
  <si>
    <t>蒋鑫</t>
  </si>
  <si>
    <t>2023-10-12 11:10:30</t>
  </si>
  <si>
    <t>101004光猫断电离线
装机地址：湖北省宜昌市西陵区窑湾街道望洲社区望州村五组夹湾路5-30号周边</t>
  </si>
  <si>
    <t>GZ202310120859260720</t>
  </si>
  <si>
    <t>071703314560</t>
  </si>
  <si>
    <t>刘金玲</t>
  </si>
  <si>
    <t>2023-10-12 15:33:46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</si>
  <si>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:线路被剪断了，要求尽快联系处理</t>
  </si>
  <si>
    <t>GZ202310120847510635</t>
  </si>
  <si>
    <t>2023-10-12 13:22:49</t>
  </si>
  <si>
    <t>101004光猫断电离线
装机地址：湖北省宜昌市当阳市玉泉街道办事处合意村合意村2组29号周边</t>
  </si>
  <si>
    <t>GZ202310120814350431</t>
  </si>
  <si>
    <t>071704528248</t>
  </si>
  <si>
    <t>曹文武</t>
  </si>
  <si>
    <t>2023-10-12 10:45:48</t>
  </si>
  <si>
    <t>宽带报障-宽带频繁掉线
装机地址：湖北省宜昌市宜都市陆城街道办事处清江社区江澜苑2栋1单元21层2103</t>
  </si>
  <si>
    <t>GZ202310112127582158</t>
  </si>
  <si>
    <t>071701001630</t>
  </si>
  <si>
    <t>龙江艳</t>
  </si>
  <si>
    <t>2023-10-12 09:42:45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</si>
  <si>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18694088575
071701001630
湖北省宜昌市伍家岗区伍家乡前坪村临柏馨苑6栋904
猫红灯，请尽快联系13277396696维修</t>
  </si>
  <si>
    <t>GZ202310112124502147</t>
  </si>
  <si>
    <t>071704233858</t>
  </si>
  <si>
    <t>2023-10-12 17:48:44</t>
  </si>
  <si>
    <t>101004光猫断电离线
装机地址：湖北省宜昌市点军区点军街道红光社区红光小区3栋3单元6楼311</t>
  </si>
  <si>
    <t>GZ202310112124462146</t>
  </si>
  <si>
    <t>071700028350</t>
  </si>
  <si>
    <t>何成明</t>
  </si>
  <si>
    <t>2023-10-12 17:49:00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</si>
  <si>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:PON灯闪烁，无法上网，请尽快上门处理并回复 
</t>
  </si>
  <si>
    <t>GZ202310112038391763</t>
  </si>
  <si>
    <t>071701028474</t>
  </si>
  <si>
    <t>唐琼</t>
  </si>
  <si>
    <t>2023-10-12 10:31:37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</si>
  <si>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PON闪烁</t>
  </si>
  <si>
    <t>GZ202310112014031553</t>
  </si>
  <si>
    <t>071700026355</t>
  </si>
  <si>
    <t>夏超</t>
  </si>
  <si>
    <t>2023-10-12 11:42:09</t>
  </si>
  <si>
    <t>301001光猫收发光功率异常
装机地址：湖北省宜昌市夷陵区小溪塔镇石板铺路8号香山总部鑫苑小区7栋1单元12层1203</t>
  </si>
  <si>
    <t>GZ202310112011151528</t>
  </si>
  <si>
    <t>071700875243</t>
  </si>
  <si>
    <t>2023-10-12 11:57:11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</si>
  <si>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:用户宽带无法使用，要求师傅上门处理</t>
  </si>
  <si>
    <t>GZ202310111957341413</t>
  </si>
  <si>
    <t>071700081307</t>
  </si>
  <si>
    <t>朱一帆</t>
  </si>
  <si>
    <t>2023-10-12 14:39:22</t>
  </si>
  <si>
    <t>宽带报障-无法登陆</t>
  </si>
  <si>
    <t>GZ202310111942021252</t>
  </si>
  <si>
    <t>071704222276</t>
  </si>
  <si>
    <t>潘超芳</t>
  </si>
  <si>
    <t>2023-10-12 16:26:49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</si>
  <si>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问题（现象）描述:一直卡在83就不动了
故障时间:2023-10-05
宽带是否安装IPTV:是
宽带是否可正常上网:是
是否重启设备:已重启未恢复</t>
  </si>
  <si>
    <t>GZ202310111931221163</t>
  </si>
  <si>
    <t>071700028545</t>
  </si>
  <si>
    <t>2023-10-12 10:27:26</t>
  </si>
  <si>
    <t>#2022重保客户##2022重保客户#101004光猫断电离线
装机地址：湖北省宜昌市东山开发区御景天地4栋1单元27楼2701</t>
  </si>
  <si>
    <t>GZ202310111901590880</t>
  </si>
  <si>
    <t>071703842528</t>
  </si>
  <si>
    <t>王一凡</t>
  </si>
  <si>
    <t>2023-10-12 14:31:54</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</si>
  <si>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光信号红灯，宽带无法上网，请处理并回复。</t>
  </si>
  <si>
    <t>GZ202310111857210824</t>
  </si>
  <si>
    <t>071700315808</t>
  </si>
  <si>
    <t>杨年清</t>
  </si>
  <si>
    <t>2023-10-12 16:23:12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</si>
  <si>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设备收发光功率是否异常:无异常;
:
高级模板内容：
问题（现象）描述:用户说光猫路由器老化了，要求更换新的
故障时间:2023-10-11
服务状态是否正常:是
设备灯显示:红灯
错误代码:无
是否重启设备:已重启未恢复
装机地址:湖北省宜昌市夷陵区乐天溪镇乐天溪居委会八河口二巷27号周边
用户要求:用户说光猫路由器老化了，要求更换新的</t>
  </si>
  <si>
    <t>GZ202310111855500803</t>
  </si>
  <si>
    <t>071700864358</t>
  </si>
  <si>
    <t>庹小蓉</t>
  </si>
  <si>
    <t>2023-10-12 18:04:54</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</si>
  <si>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宽带无法使用，光猫亮红灯，基本排障无法恢复，请尽快处理回复</t>
  </si>
  <si>
    <t>GZ202310111841060654</t>
  </si>
  <si>
    <t>071700079697</t>
  </si>
  <si>
    <t>万登科</t>
  </si>
  <si>
    <t>2023-10-12 09:29:01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</si>
  <si>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t>
  </si>
  <si>
    <t>GZ202310111826410521</t>
  </si>
  <si>
    <t>071703058378</t>
  </si>
  <si>
    <t>席艳新</t>
  </si>
  <si>
    <t>2023-10-12 17:03:52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</si>
  <si>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故障时间:2023-10-11
服务状态是否正常:是
设备灯显示:正常
错误代码:无
是否重启设备:已重启未恢复
用户要求:上门维护</t>
  </si>
  <si>
    <t>GZ202310111755430236</t>
  </si>
  <si>
    <t>071700062161</t>
  </si>
  <si>
    <t>钱家英</t>
  </si>
  <si>
    <t>2023-10-12 16:55:52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</si>
  <si>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设备收发光功率是否异常:光猫LAN口能力不匹配,路由器能力不匹配;
:不能上网，注册灯闪烁，要求师傅尽快上门处理，并且要求公司赔偿网络无法使用期间的费用问题，尽快回复结果</t>
  </si>
  <si>
    <t>GZ202310111743150133</t>
  </si>
  <si>
    <t>071700304621</t>
  </si>
  <si>
    <t>李蓉</t>
  </si>
  <si>
    <t>2023-10-12 11:38:30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</si>
  <si>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</si>
  <si>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GZ202310111718522454</t>
  </si>
  <si>
    <t>071700049538</t>
  </si>
  <si>
    <t>何燕妮</t>
  </si>
  <si>
    <t>2023-10-12 13:02:05</t>
  </si>
  <si>
    <t>#2022重保客户##2022重保客户#101004光猫断电离线
装机地址：湖北省宜昌市伍家区中南路延伸段民安家园2栋10栋1单元6层60810-608</t>
  </si>
  <si>
    <t>GZ202310111705372357</t>
  </si>
  <si>
    <t>071703035738</t>
  </si>
  <si>
    <t>刘刚</t>
  </si>
  <si>
    <t>2023-10-12 17:06:44</t>
  </si>
  <si>
    <t>网速过慢
装机地址：湖北省宜昌市夷陵区东城城乡统筹发展试验区东城社区东城社区东湖六巷64号1栋周边</t>
  </si>
  <si>
    <t>GZ202310111604091919</t>
  </si>
  <si>
    <t>071700055021</t>
  </si>
  <si>
    <t>韩勇</t>
  </si>
  <si>
    <t>2023-10-12 18:22:09</t>
  </si>
  <si>
    <t>302004光猫与签约速率不匹配（端业不匹配）
装机地址：湖北省宜昌市伍家区桔城路15-2号东丽上岛5栋3单元13层1302户</t>
  </si>
  <si>
    <t>GZ202310111515441580</t>
  </si>
  <si>
    <t>071703859672</t>
  </si>
  <si>
    <t>符必珍</t>
  </si>
  <si>
    <t>2023-10-12 13:30:09</t>
  </si>
  <si>
    <t>#2022重保客户#101004光猫断电离线
装机地址：湖北省宜昌市伍家岗区宝塔河街道合益路社区合益路88号城中金谷1栋1单元5楼502</t>
  </si>
  <si>
    <t>GZ202310111447581404</t>
  </si>
  <si>
    <t>071700095401</t>
  </si>
  <si>
    <t>杨培珍</t>
  </si>
  <si>
    <t>2023-10-12 16:47:34</t>
  </si>
  <si>
    <t>宽带报障-网速慢
装机地址：湖北省宜昌市点军区点军街道办五龙社区五龙路五龙阳光10栋1单元16层146</t>
  </si>
  <si>
    <t>GZ202310111255260648</t>
  </si>
  <si>
    <t>071704527567</t>
  </si>
  <si>
    <t>杨豪</t>
  </si>
  <si>
    <t>2023-10-12 14:04:58</t>
  </si>
  <si>
    <t>无法打开网页，网络冒感叹号
装机地址：湖北省宜昌市西陵区云集街道体育场路社区体育场路31号三峡职业技术学院校园专用地址</t>
  </si>
  <si>
    <t>GZ202310111248330599</t>
  </si>
  <si>
    <t>071700306893</t>
  </si>
  <si>
    <t>宋华容</t>
  </si>
  <si>
    <t>2023-10-12 12:55:39</t>
  </si>
  <si>
    <t>101004光猫断电离线
装机地址：夷兴大道91号</t>
  </si>
  <si>
    <t>固网质量:联系用户表示为反映任何问题，无需我部处理，满意”</t>
  </si>
  <si>
    <t>GZ202310111227150437</t>
  </si>
  <si>
    <t>071700586630</t>
  </si>
  <si>
    <t>李玉峰</t>
  </si>
  <si>
    <t>2023-10-12 09:17:22</t>
  </si>
  <si>
    <t>#2022重保客户#101004光猫断电离线
装机地址：湖北省宜昌市长阳县龙舟坪镇龙舟大道金色水岸小区1栋1单元19层1904户</t>
  </si>
  <si>
    <t>GZ202310111145020061</t>
  </si>
  <si>
    <t>071700042958</t>
  </si>
  <si>
    <t>高亚群</t>
  </si>
  <si>
    <t>2023-10-12 13:09:08</t>
  </si>
  <si>
    <t xml:space="preserve">22年Q3Q4重点客户判断省分:湖北
:传入参数
是否本地本网用户:是
是否停机:正常
请到业务通知判断是否群障:否
::
高级模板内容：
问题（现象）描述:用户来电反映固话无法使用，要求维修 处理
故障时间:2023-10-11
服务状态是否正常:否
用户要求:用户要求尽快维修
第二联系电话:18694095888</t>
  </si>
  <si>
    <t>GZ202310111121162341</t>
  </si>
  <si>
    <t>071701030159</t>
  </si>
  <si>
    <t>朱明伟</t>
  </si>
  <si>
    <t>2023-10-12 09:25:29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</si>
  <si>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用户反映宽带无法使用，光猫红灯，用户要求今天马上处理，加急，请处理并回复</t>
  </si>
  <si>
    <t>GZ202310110930581361</t>
  </si>
  <si>
    <t>071700350076</t>
  </si>
  <si>
    <t>高灵巧</t>
  </si>
  <si>
    <t>2023-10-12 16:21:19</t>
  </si>
  <si>
    <t>102002CBSS状态正常，AAA状态异常
装机地址：湖北省宜昌市夷陵区乐天溪镇坝区朱家湾片区中家巷2号1栋周边</t>
  </si>
  <si>
    <t>GZ202310102019242024</t>
  </si>
  <si>
    <t>071703767997</t>
  </si>
  <si>
    <t>邹旋</t>
  </si>
  <si>
    <t>2023-10-12 08:11:07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</si>
  <si>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t>
  </si>
  <si>
    <t>GZ202310100943411722</t>
  </si>
  <si>
    <t>2023-10-12 10:39:44</t>
  </si>
  <si>
    <t>详见GZ202310081100030102
问题发生时间：2023年10月8号；问题发生地点：湖北宜昌夷陵区鸦鹊岭镇长湖村2组；问题现象：联通的网线；用户具体要求：尽快迁移;联系电话：'15587985777':
再不来人用剪断了</t>
  </si>
  <si>
    <t>GZ202310092028142326</t>
  </si>
  <si>
    <t>071700001221</t>
  </si>
  <si>
    <t>宋清泉</t>
  </si>
  <si>
    <t>2023-10-12 09:21:43</t>
  </si>
  <si>
    <t>102002CBSS状态正常，AAA状态异常
装机地址：湖北省宜昌市伍家区合益路民益家园10栋4单元4层401</t>
  </si>
  <si>
    <t>GZ202310091709570529</t>
  </si>
  <si>
    <t>071700489185</t>
  </si>
  <si>
    <t>陈漓</t>
  </si>
  <si>
    <t>2023-10-12 19:22:28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</si>
  <si>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:湖北省宜昌市五峰县仁和坪镇仁和坪正街，表示每次断电后光猫都没有网络，需要反复重启才能使用，要求师傅检测原因并回复</t>
  </si>
  <si>
    <t>GZ202310090937321747</t>
  </si>
  <si>
    <t>071700305211</t>
  </si>
  <si>
    <t>陈祖英</t>
  </si>
  <si>
    <t>2023-10-12 08:34:30</t>
  </si>
  <si>
    <t xml:space="preserve">071700305211命中精准预判服务场景:[65岁以上老人]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反馈网速非常差，要求派人处理，请处理</t>
  </si>
  <si>
    <t>GZ202310081613180231</t>
  </si>
  <si>
    <t>071700853532</t>
  </si>
  <si>
    <t>夏贤林</t>
  </si>
  <si>
    <t>2023-10-12 09:22:52</t>
  </si>
  <si>
    <t xml:space="preserve">071700853532命中精准预判服务场景:[65岁以上老人]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无线CPE刷新重启后还是无法上网，状态都是正常的，请师傅联系维修。</t>
  </si>
  <si>
    <t>GZ202310071319031032</t>
  </si>
  <si>
    <t>071700391132</t>
  </si>
  <si>
    <t>杨先锋</t>
  </si>
  <si>
    <t>2023-10-12 17:13:19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</si>
  <si>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:宽带离线，光猫红灯</t>
  </si>
  <si>
    <t>GZ202310051856491135</t>
  </si>
  <si>
    <t>071703062085</t>
  </si>
  <si>
    <t>朱晓丽</t>
  </si>
  <si>
    <t>2023-10-12 13:56:25</t>
  </si>
  <si>
    <t>102002CBSS状态正常，AAA状态异常
装机地址：湖北省宜昌市夷陵区龙泉镇钟家畈村钟家畈村安置房10巷周边</t>
  </si>
  <si>
    <t>ZX202310111736560179</t>
  </si>
  <si>
    <t>13227293951</t>
  </si>
  <si>
    <t>2023-10-12 14:12:12</t>
  </si>
  <si>
    <t xml:space="preserve">:不认可
判断省分:湖北
node_134:
获取入参:
node_180:
判断局方停机状态:
:
node_223::关停原因带“断卡、实时换机、境外漫游”字眼
:不认可
:
高级模板内容：
投诉问题描述:用户来电反映（手机停机不认可），我方核实（ 欠费局方半停），用户对此不认可，烦请后台协助处理。 
用户状态为: 欠费局方半停
停机原因: 断卡2.0-湖北30天及以上睡眠卡风险用户打标（公众＆政企市场6月13日三无）
前台是否按流程解释:是
用户要求:复机
第二联系电话:18571521449   </t>
  </si>
  <si>
    <t>ZX202310121017202365</t>
  </si>
  <si>
    <t>18572373957</t>
  </si>
  <si>
    <t>柳友尧</t>
  </si>
  <si>
    <t>2023-10-12 14:07:30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</si>
  <si>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-12 09:58: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投诉问题描述:用户对局停不认可，前台已按解释口径解释，用户不认可，不愿到厅，要求在线复通，核实停机具体原因。请后台协助处理
用户状态为: 局方停机
停机原因:鹰眼换机话务突增模型停机：首次关停可携带本人有效证件、本机号卡到归属自营厅核验签署承诺书复机一次
前台是否按流程解释:是
用户要求:在线复通，核实停机具体原因
第二联系电话: 18694089587</t>
  </si>
  <si>
    <t>ZX202310111839150695</t>
  </si>
  <si>
    <t>18527821271</t>
  </si>
  <si>
    <t>2023-10-12 14:15:20</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</si>
  <si>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 18:33:335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投诉问题描述:用户来电要求解除局方停机 不方便去营业厅 没时间 要求线上协助解封 请处理谢谢
用户状态为:鹰眼诈骗模型编码ZB0001-0023：首次关停可携带本人有效证件到号码归属地自营厅核验签署法律风险告知书复机一次。
停机原因:线上解封
前台是否按流程解释:是
用户要求:线上协助解封
第二联系电话:18872404440</t>
  </si>
  <si>
    <t>ZX202310110829460742</t>
  </si>
  <si>
    <t>15587953068</t>
  </si>
  <si>
    <t>廖梦玲</t>
  </si>
  <si>
    <t>2023-10-12 20:54:28</t>
  </si>
  <si>
    <t xml:space="preserve">
高级模板内容：
投诉问题描述:用户对二次关停不认可，要求在线开机，不愿到厅，请后台协助
用户状态为:局方半停
停机原因:本地异常号卡语音半停
前台是否按流程解释:是
用户要求:复机
第二联系电话:13163236233</t>
  </si>
  <si>
    <t>号码关停：本地异常号卡语音半停AA，根据相关要求进行关停处理。核实客户已于总部手厅操作自主复通，回访满意</t>
  </si>
  <si>
    <t>ZX202310111512491264</t>
  </si>
  <si>
    <t>18527828231</t>
  </si>
  <si>
    <t>湖北宜昌伊呀医疗管理有限公司</t>
  </si>
  <si>
    <t>2023-10-12 20:13:15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</si>
  <si>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-19 11:09:565、复通指引:复机渠道：中国联通APP、线下营业厅、热线10010，原则上复机1次。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投诉问题描述:在线开机
用户状态为: 局方半停
停机原因:停机原因:  本地异常号卡语音半停（机主停机之日起30天内在中国联通APP进行自助复通，如逾期需前往营业厅办理，原则复机一次）
前台是否按流程解释:是
用户要求:在线开机
第二联系电话:13774198453</t>
  </si>
  <si>
    <t>ZX202310111618341884</t>
  </si>
  <si>
    <t>15672528143</t>
  </si>
  <si>
    <t>焦键</t>
  </si>
  <si>
    <t>2023-10-12 12:22:04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</si>
  <si>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局方停机/复通历史记录：1、停机模型:2、停机原因:断卡2.0-湖北30天及以上睡眠卡风险用户打标（公众市场主卡三无）3、解释口径:4、停机时间:2023-06-03 12:12:155、复通指引:6、信安近60天复机次数:--&gt;系统判断的原因分类是否明确:
高级模板内容：
投诉问题描述: 局方半停
用户状态为: 局方半停
停机原因:断卡2.0-湖北30天及以上睡眠卡风险用户打标（公众市场主卡三无）
前台是否按流程解释:是
用户要求:开机
第二联系电话:18672102392</t>
  </si>
  <si>
    <t>号码关停：断卡2.0-湖北30天及以上睡眠卡风险用户打标（公众市场主卡三无）AA。用户反映号码停机问题，经核实，客户号码因断卡2.0-湖北30天及以上睡眠卡风险用户打标（公众市场主卡三无）风险号码局方停机，需操作风险用户二次实人认证，已联系客户解释说明，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</si>
  <si>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ZX202310111105071928</t>
  </si>
  <si>
    <t>15671026697</t>
  </si>
  <si>
    <t>洪世远</t>
  </si>
  <si>
    <t>2023-10-12 14:02:40</t>
  </si>
  <si>
    <t xml:space="preserve">22年Q3Q4重点客户[65岁以上老人] :不认可
判断省分:湖北
node_134:
获取入参:
node_180:
判断局方停机状态:
:
node_223::关停原因带“断卡、实时换机、境外漫游”字眼
:不认可
:
高级模板内容：
投诉问题描述:不良号码停机
用户状态为:局方半停
停机原因:断卡2.0-宜昌45天睡眠卡风险打标（第一批）
前台是否按流程解释:是
用户要求:用户对于停机但收取费用不认可，要求处理
第二联系电话:13207211203</t>
  </si>
  <si>
    <t>号码关停：风险关停AA，用户已到营业厅复机成功，已回访客户解释费用问题，自行挂机，满意度一般</t>
  </si>
  <si>
    <t>ZX202310121150250677</t>
  </si>
  <si>
    <t>17671338695</t>
  </si>
  <si>
    <t>陈钶</t>
  </si>
  <si>
    <t>2023-10-12 20:10:08</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</si>
  <si>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-12 11:05:515、复通指引:复机渠道：中国联通APP、线下营业厅、热线10010，原则上复机1次。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投诉问题描述:客户来电对本机局方半停不认可。称没有身份证无法复机，称联通擅自关停自己号码提及工信部。解释不认可
用户状态为:局方半停
停机原因: 工信部12321骚扰被举报号码关停(机主停机之日起30天内在中国联通APP进行自助复通，如逾期需前往营业厅办理，原则复机一次）
前台是否按流程解释:是
用户要求:客户来电对本机局方半停不认可。称没有身份证无法复机，称联通擅自关停自己号码提及工信部。解释不认可
第二联系电话:无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</si>
  <si>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客户知晓。</t>
  </si>
  <si>
    <t>ZX202310111912580879</t>
  </si>
  <si>
    <t>16671702184</t>
  </si>
  <si>
    <t>张思思</t>
  </si>
  <si>
    <t>2023-10-12 18:20:23</t>
  </si>
  <si>
    <t xml:space="preserve">:不认可
判断省分:湖北
node_134:
获取入参:
node_180:
判断局方停机状态:
:
node_223::关停原因带“断卡、实时换机、境外漫游”字眼
:不认可
:
高级模板内容：
投诉问题描述:用户APP申请复通失败
用户状态为:局方半停
停机原因:断卡2.0-湖北30天及以上睡眠卡风险用户打标
前台是否按流程解释:是
用户要求:无
第二联系电话:17798365549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</si>
  <si>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t>
  </si>
  <si>
    <t>ZX202310111332580458</t>
  </si>
  <si>
    <t>17683715947</t>
  </si>
  <si>
    <t>陈绍清</t>
  </si>
  <si>
    <t>2023-10-12 17:14:23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</si>
  <si>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07:14:005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 ZX202309271503560855）处理结果：已请您回传以下资料：身份证正、反面照，SIM卡及开机承诺函至13032700872微信号，审核通过后办理开机  用户称已经上传资料到13032700872微信号。 半个月没有任何回应  用户要求马上开机
用户状态为: 局方停机
停机原因:集团鹰眼监测诈骗停机（异常换机）
前台是否按流程解释:是
用户要求:开机
第二联系电话:15683780818</t>
  </si>
  <si>
    <t>号码关停：集团鹰眼监测诈骗停机（异常换机）AA。用户反映号码关停，已请客户回传以下资料：身份证正、反面照，SIM卡及开机承诺函至13032700872微信号，已为用户审核开机，满意</t>
  </si>
  <si>
    <t>ZX202310111153452344</t>
  </si>
  <si>
    <t>13135827397</t>
  </si>
  <si>
    <t>刘东慧</t>
  </si>
  <si>
    <t>2023-10-12 13:21:00</t>
  </si>
  <si>
    <t xml:space="preserve">:不认可
判断省分:湖北
node_134:
获取入参:
node_180:
判断局方停机状态:
:
node_223::复通指引显示“记录工单处理”
:
高级模板内容：
投诉问题描述:在异地
用户状态为:局方停机
停机原因:集团鹰眼监测诈骗停机（异常换机）：首次关停可携带本人有效证件、本机号卡到归属地自营厅核验签署承诺书复机一次
前台是否按流程解释:是
用户要求:在线处理
第二联系电话:18369391672</t>
  </si>
  <si>
    <t>ZX202310101736021878</t>
  </si>
  <si>
    <t>18672651329</t>
  </si>
  <si>
    <t>魏光荣</t>
  </si>
  <si>
    <t>2023-10-12 15:51:31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</si>
  <si>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投诉问题描述:用户来电反映被局方停机，用户手机卡不在身边，手机卡在恩施。用户在宜昌。要求我方尽快核实回复处理复机，谢谢！要求加急
用户状态为:局方停机
停机原因:集团鹰眼监测诈骗停机（异常换机）
前台是否按流程解释:是
用户要求:复机
第二联系电话:18672651600   </t>
  </si>
  <si>
    <t>ZX202310111340480506</t>
  </si>
  <si>
    <t>13264905751</t>
  </si>
  <si>
    <t>陈鑫玲</t>
  </si>
  <si>
    <t>2023-10-12 20:14:03</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</si>
  <si>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局方停机/复通历史记录：1、停机模型:2、停机原因:集团鹰眼监测诈骗停机（异常换机）：首次关停可携带本人有效证件、本机号卡到就归属营厅核验签署承诺书复机一次3、解释口径:4、停机时间:2023-09-30 22:03:255、复通指引:6、信安近60天复机次数:--&gt;系统判断的原因分类是否明确:
高级模板内容：
投诉问题描述:用户局方停机不方便回到归属地复机，要求：线上复机，请处理，谢谢
用户状态为: 局方停机
停机原因:集团鹰眼监测诈骗停机（异常换机）
前台是否按流程解释:是
用户要求:线上复机
第二联系电话:18312833016</t>
  </si>
  <si>
    <t>ZX202310112056011255</t>
  </si>
  <si>
    <t>13032744064</t>
  </si>
  <si>
    <t>雷继平</t>
  </si>
  <si>
    <t>2023-10-12 11:37:00</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</si>
  <si>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投诉问题描述:用户表示去了营业厅 告知拨打16110 用户打不通 要求尽快复机
用户状态为:局方停机
停机原因:涉案涉诈涉骚扰同证件号码停机（
前台是否按流程解释:是
用户要求:用户表示前几天接到电话 让用户贷款18万8  用户不需要  现在停机不认可
第二联系电话:19164290370</t>
  </si>
  <si>
    <t>号码关停：涉案涉诈涉骚扰同证件号码停机AA。经核实，用户号码涉案涉诈涉骚扰同证件号码停机：本人持效身份证件、SIM卡到营业厅实名签署承诺书复机，原则上复机一次。根据相关要求进行关停处理。已跟用户解释清楚，需要提供单位营业执照，工作证明和签署风险告知书，以及身份证正、反面照，小卡号回传至13032700872微信号，用户知悉挂机，满意。</t>
  </si>
  <si>
    <t>ZX202310121028302448</t>
  </si>
  <si>
    <t>18572355462</t>
  </si>
  <si>
    <t>唐云芳</t>
  </si>
  <si>
    <t>2023-10-12 18:39:55</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</si>
  <si>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-11 12:33:205、复通指引:复机渠道：中国联通APP、线下营业厅、热线10010，原则上复机1次。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投诉问题描述:用户要求在线复机，解释营业厅不认可，请后台核实处理回复，谢谢
用户状态为: 局方半停
停机原因:新入网未正常使用半停（机主停机之日起30天内手厅自助复通，如逾期前往营业厅办理，原则复机一次）
前台是否按流程解释:是
用户要求:用户要求在线复机
第二联系电话:13117273269</t>
  </si>
  <si>
    <t>ZX202310101703491577</t>
  </si>
  <si>
    <t>18671441657</t>
  </si>
  <si>
    <t>汪运金</t>
  </si>
  <si>
    <t>2023-10-12 14:17:42</t>
  </si>
  <si>
    <t xml:space="preserve">:不认可
判断省分:湖北
node_134:
获取入参:
node_180:
判断局方停机状态:
:
node_223::关停原因带“断卡、实时换机、境外漫游”字眼
:不认可
:
高级模板内容：
投诉问题描述:用户来电称卡丢了.人在外省.对号码停机不认可.已提供处理方案不认可.要求我方协助处理复机.解释不认可.请尽快处理
用户状态为:高额半停机加局方半停
停机原因:断卡宜昌上报风险用户
前台是否按流程解释:是
用户要求:复机
第二联系电话:13286359090</t>
  </si>
  <si>
    <t>号码关停：因断卡宜昌上报风险用户AA，客户可登录手厅操作二次实人认证后复通，联系无人接听，已短信告知，如有疑问可在工作时间（08:30-12:00；14:00-17:30）联系07176921001、13032700872宜昌联通投诉处理中心。如用户咨询，请前台10010话务中心代为解释，谢谢</t>
  </si>
  <si>
    <t>ZX202310111508471225</t>
  </si>
  <si>
    <t>13040991707</t>
  </si>
  <si>
    <t>2023-10-12 18:04:17</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</si>
  <si>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-13 11:08:315、复通指引:复机渠道：中国联通APP、线下营业厅、热线10010，原则上复机1次。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投诉问题描述:客户来电无法使用
用户状态为:局方半停
停机原因:鹰眼骚扰语音半停（机主停机之日起30天内在中国联通APP进行自助复通实名认证，如逾期需前往营业厅办理，原则复机一次）
前台是否按流程解释:是
用户要求:客户在异地，要求复机
第二联系电话:13040991707</t>
  </si>
  <si>
    <t>号码关停：鹰眼骚扰语音半停AA。用户反映鹰眼骚扰语音半停，已请客户回传以下资料：身份证正、反面照，SIM卡及开机承诺函至13032700872微信号，审核通过后办理开机。如该号码再次被举报则永久关停，客户知晓。</t>
  </si>
  <si>
    <t>TS202310111146220948</t>
  </si>
  <si>
    <t>13197303349</t>
  </si>
  <si>
    <t>罗文雨</t>
  </si>
  <si>
    <t>2023-10-12 10:59:47</t>
  </si>
  <si>
    <t xml:space="preserve">
高级模板内容：
投诉问题描述:用户来电反映主卡已经二次实名认证成功，为什么副卡还是停机的状态
用户状态:开通
停机原因:非实名停机
第二联系电话:13047175849
用户要求:加急处理，核实回复</t>
  </si>
  <si>
    <t>号码关停：经核实客户号码因 非实名停机，根据相关要求进行关停处理。入网已明示相关规则，用户属资料不齐需实名补登记，现申请临时开机，有效期5天，仅限开通一次，已联系用户可登陆中国联通APP【实名制补登记】，如不行则需到自营厅做身份证cBSS【实人认证】，满意</t>
  </si>
  <si>
    <t>TS202310120149051445</t>
  </si>
  <si>
    <t>13040993735</t>
  </si>
  <si>
    <t>刘李欢</t>
  </si>
  <si>
    <t>2023-10-12 16:05:10</t>
  </si>
  <si>
    <t>主办单位：湖北
客户类别：普通客户
10010是否打通：否
是否二次致电10015：是
是否联系：否
升级倾向：
号码归属省：湖北
SVIP等级：
1. 问题类型:;
2. 投诉类型:月固定费争议;
3. 营业厅地址:;
4. 位置信息:;
5. 位置发生地:;
6. 投诉内容:在不知情的情况下办理副卡，该卡（15672526746)每个月扣我6元固定资费，且未产生其他费用，未使用过，可查询，13040993735是我多年前用她人身份证办理，使用至今，无法使用身份证操作账号。诉求：该卡我并不知情，且未出现使用情况（无人使用)，不存在缴费，返还我每月扣款6元，且不再扣费。</t>
  </si>
  <si>
    <t>号码关停：风险AA，①客户投诉产生的原因：合约限制办理携转不成功。
②客户投诉问题核查情况及解决方案：收到贵部转办后，我司立即组织调查。经核实，客户反馈副卡号码13040993735关停产生扣费的问题，考虑客户感知，申请退还4年副卡费用合计288元，24小时内到账，此费用不可打印账单发票，回访满意。我司于2023-10-12 15:50:38联系客户解释以上情况。
③客户问题满意度：满意
④回单人：张婷  6921001</t>
  </si>
  <si>
    <t>BL202310111750551925</t>
  </si>
  <si>
    <t>15629380059</t>
  </si>
  <si>
    <t>董传敏</t>
  </si>
  <si>
    <t>2023-10-12 10:45:39</t>
  </si>
  <si>
    <t>"""&gt;业务号码&gt;15629380059；&gt;号码归属地&gt;宜昌；&gt;产品名称&gt;  沃阅读-5G畅阅-经管学堂20元  ；&gt;产品代码&gt;66001249；&gt;产品编码&gt;6600124900；&gt;订购时间&gt;2023-09-10 10:57:30；&gt;核查情况&gt;平台故障；&gt;不规范定制分类&gt;平台故障，无法判责；&gt;退费金额&gt;40元；&gt;退费时间&gt;2023-10-12；&gt;投诉内容&gt;&gt;   
高级模板内容：
赔付类型：:增值业务争议 
CBSS账单扣费名称：:沃阅读-5G畅阅-经管学堂20元
SP产品ID/元素ID：:6600124900
办理渠道:SP平台接入
赔付月份：:2023年9月、2023年10月
返还倍率:单倍
赔付金额：:40
是否已经取消业务:是
是否承诺退费 ：:是
用户是否需要回复：:否
用户要求：:退费，不知情订购</t>
  </si>
  <si>
    <t>BL202310121358291534</t>
  </si>
  <si>
    <t>13207219418</t>
  </si>
  <si>
    <t>孙建江</t>
  </si>
  <si>
    <t>2023-10-12 17:02:17</t>
  </si>
  <si>
    <t>"&gt;业务号码&gt;13207219418；&gt;号码归属地&gt;宜昌；&gt;产品名称&gt; 芒果TV10G流量加月会员合约包，:热血都市畅听5G加油包（湖北）；&gt;产品代码&gt;80006702，91295262；&gt;产品编码&gt;  8000670200，无 ；&gt;订购时间&gt;2023-09-29 00:40:26，2023-10-12 11:24:35；&gt;核查情况&gt;平台故障；&gt;不规范定制分类&gt;平台故障，无法判责；&gt;退费金额&gt;19元，20元；&gt;退费时间&gt;2023-10-12；&gt;投诉内容&gt;  
高级模板内容：
赔付类型：:增值业务争议 
CBSS账单扣费名称：:热血都市畅听5G加油包（湖北）、芒果TV10G流量加月会员合约包
办理渠道:湖北杭州翔羽线上业务代理(宜昌)
赔付月份：:2023年10月
返还倍率:单倍
赔付金额：:39
是否已经取消业务:是
是否承诺退费 ：:是
用户是否需要回复：:否
用户要求：:要求退费，请处理</t>
  </si>
  <si>
    <t>BL202310112124051564</t>
  </si>
  <si>
    <t>18671448818</t>
  </si>
  <si>
    <t>胡军</t>
  </si>
  <si>
    <t>2023-10-12 11:16:17</t>
  </si>
  <si>
    <t>&gt;业务号码&gt;071700232153；&gt;号码归属地&gt;宜昌；&gt;产品名称&gt;	那豆少儿；&gt;产品代码&gt;无；&gt;产品编码&gt;2400039012；&gt;订购时间&gt;2023-10-05 15:54:42；&gt;核查情况&gt;平台故障；&gt;不规范定制分类&gt;平台故障，无法判责；&gt;退费金额&gt;25元；&gt;退费时间&gt;2023-10-12；&gt;投诉内容&gt;
高级模板内容：
赔付类型：:增值业务争议 
CBSS账单扣费名称：:增值业务费_TV增值-应用-教育_
办理渠道:线上
赔付月份：:2023年10月
返还倍率:单倍
赔付金额：:25
是否已经取消业务:是
是否承诺退费 ：:是
用户是否需要回复：:否
用户要求：:取消并且退费</t>
  </si>
  <si>
    <t>BL202310121139232300</t>
  </si>
  <si>
    <t>071700702900</t>
  </si>
  <si>
    <t>王金桥</t>
  </si>
  <si>
    <t>2023-10-12 15:13:17</t>
  </si>
  <si>
    <t>&gt;业务号码&gt;071700702900；&gt;号码归属地&gt;宜昌；&gt;产品名称&gt;果果乐园；&gt;产品代码&gt;24000008；&gt;产品编码&gt;2400000834；&gt;订购时间&gt;2023-08-27 08:58:00；&gt;核查情况&gt;平台故障；&gt;不规范定制分类&gt;平台故障，无法判责；&gt;退费金额&gt;29元；&gt;退费时间&gt;2023-10-12；&gt;投诉内容&gt;高级模板内容：
赔付类型：:增值业务争议 
CBSS账单扣费名称：:增值业务费_TV增值-应用-教育_TV增值-应用-教育
办理渠道:宽带支付（验证码）
赔付月份：:2023年10月
返还倍率:单倍
赔付金额：:29
是否已经取消业务:是
是否承诺退费 ：:是
用户是否需要回复：:否
用户要求：:用户要求退还10月份产生的费用29元</t>
  </si>
  <si>
    <t>BL202310120833432115</t>
  </si>
  <si>
    <t>13047152531</t>
  </si>
  <si>
    <t>李海方</t>
  </si>
  <si>
    <t>2023-10-12 16:04:10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</si>
  <si>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CBSS账单扣费名称：:云加速（专业版）、畅行会员S-包月-15元、沃悦读同步学钻石会员20元包、流量叠加包月套餐费
办理渠道:总部客服一体化运营湖北省宜昌渠道
赔付月份：:2023年9月、2023年10月
返还倍率:单倍
赔付金额：:70
是否已经取消业务:是
是否承诺退费 ：:是
用户是否需要回复：:否
用户要求：:客户需要尽快退费</t>
  </si>
  <si>
    <t>BL202310121535460570</t>
  </si>
  <si>
    <t>071704025951</t>
  </si>
  <si>
    <t>龙德平</t>
  </si>
  <si>
    <t>2023-10-12 17:15:25</t>
  </si>
  <si>
    <t>&gt;业务号码&gt;071704025951；&gt;号码归属地&gt;宜昌市；&gt;产品名称&gt;  15元提速包(湖北)（立即生效，次月收费）-新     ；&gt;产品代码&gt;75579414；&gt;产品编码&gt;无；&gt;订购时间&gt;2023-09-28 14:43:30     ；&gt;核查情况&gt;平台故障；&gt;不规范定制分类&gt;平台故障，无法判责；&gt;退费金额&gt; 15 元；&gt;退费时间&gt;2023-10-12；&gt;投诉内容&gt;
高级模板内容：
赔付类型：:增值业务争议 
CBSS账单扣费名称：:15元1000M提速包(湖北)（立即生效，次月收费）-新
SP产品ID/元素ID：:15元1000M提速包(湖北)（立即生效，次月收费）-新
办理渠道:无
赔付月份：:2023年10月
返还倍率:单倍
赔付金额：:15
是否已经取消业务:是
是否承诺退费 ：:是
用户是否需要回复：:否
用户要求：:退费</t>
  </si>
  <si>
    <t>BL202310111921370547</t>
  </si>
  <si>
    <t>13032748048</t>
  </si>
  <si>
    <t>李全</t>
  </si>
  <si>
    <t>2023-10-12 10:49:17</t>
  </si>
  <si>
    <t>&gt;业务号码&gt;13032748048；&gt;号码归属地&gt;宜昌；&gt;产品名称&gt;金太阳点读宝20元；&gt;产品代码&gt;66001320；&gt;产品编码&gt;6600132000 ；&gt;订购时间&gt;  	2023/9/24 11:06	；&gt;核查情况&gt;平台故障；&gt;不规范定制分类&gt;平台故障，无法判责；&gt;退费金额&gt;20元；&gt;退费时间&gt;	2023/10/12	；&gt;投诉内容
高级模板内容：
赔付类型：:增值业务争议 
CBSS账单扣费名称：:增值业务-金太阳点读宝20元
SP产品ID/元素ID：:6600132000
办理渠道:SP平台接入
赔付月份：:2023年9月
返还倍率:单倍
赔付金额：:20
是否已经取消业务:是
是否承诺退费 ：:是
用户是否需要回复：:否
用户要求：:退费</t>
  </si>
  <si>
    <t>BL202310121437322096</t>
  </si>
  <si>
    <t>13040974742</t>
  </si>
  <si>
    <t>殷克勤</t>
  </si>
  <si>
    <t>2023-10-12 17:17:49</t>
  </si>
  <si>
    <t>&gt;业务号码&gt;13040974742；&gt;号码归属地&gt;宜昌；&gt;产品名称&gt;尊享悦读20元包；&gt;产品代码&gt;66001256；&gt;产品编码&gt;6600125600；&gt;订购时间&gt;	2023-10-04 10:37:17；&gt;核查情况&gt;平台故障；&gt;不规范定制分类&gt;平台故障，无法判责；&gt;退费金额&gt;20元；&gt;退费时间&gt;2023-10-12；&gt;投诉内容&gt;
------------
高级模板内容：
赔付类型：:增值业务争议 
CBSS账单扣费名称：:尊享悦读20元包
办理渠道:无
赔付月份：:2023年10月
返还倍率:单倍
赔付金额：:20
是否已经取消业务:是
是否承诺退费 ：:是
用户是否需要回复：:否
用户要求：:
用户称不知情办理业务，要求取消并退费，前台根据预处理流程承诺退费，请后台协助处理</t>
  </si>
  <si>
    <t>BL202310111736361709</t>
  </si>
  <si>
    <t>2023-10-12 10:41:56</t>
  </si>
  <si>
    <t>&gt;业务号码&gt;13085151453；&gt;号码归属地&gt;宜昌；&gt;产品名称&gt;沃阅读知涯升学20元特价包；&gt;产品代码&gt;66002207；&gt;产品编码&gt;6600220700；&gt;订购时间&gt;2023-10-11 08:34:09；&gt;核查情况&gt;平台故障；&gt;不规范定制分类&gt;平台故障，无法判责；&gt;退费金额&gt;20元；&gt;退费时间&gt;2023-10-12；&gt;投诉内容&gt;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SP产品ID/元素ID：:6600220700
办理渠道: SP平台接入 
赔付月份：:2023年10月
返还倍率:单倍
赔付金额：:20
是否已经取消业务:是
是否承诺退费 ：:是
用户是否需要回复：:否
用户要求：:退费</t>
  </si>
  <si>
    <t>BL202310111635470755</t>
  </si>
  <si>
    <t>13085154684</t>
  </si>
  <si>
    <t>陶炳生</t>
  </si>
  <si>
    <t>2023-10-12 09:42:40</t>
  </si>
  <si>
    <t>&gt;业务号码&gt;13085154684；&gt;号码归属地&gt;宜昌；&gt;产品名称&gt;手机彩铃沃音乐精选10元包月，视频彩铃商务版标准20元包，哔哩哔哩15G流量加会员月包，好看铃声6元包月；&gt;产品代码&gt;49004991、49004905、80006723、49004937；&gt;产品编码&gt;4900499100、4900490501、8000672300、4900493700；&gt;订购时间&gt;2023-08-13 19:54:55；&gt;核查情况&gt;平台故障；&gt;不规范定制分类&gt;平台故障，无法判责；&gt;退费金额&gt;128元；&gt;退费时间&gt;2023-10-10；&gt;投诉内容&gt;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CBSS账单扣费名称：:手机彩铃沃音乐精选10元包月，视频彩铃商务版标准20元包，哔哩哔哩15G流量加会员月包，好看铃声6元包月
办理渠道:CAP-068
赔付月份：:2023年8月、2023年9月、2023年10月
返还倍率:单倍
赔付金额：:128
是否已经取消业务:是
是否承诺退费 ：:是
用户是否需要回复：:否
用户要求：:退费</t>
  </si>
  <si>
    <t>BL202310121529410485</t>
  </si>
  <si>
    <t>13177087113</t>
  </si>
  <si>
    <t>聂传兴</t>
  </si>
  <si>
    <t>2023-10-12 17:26:49</t>
  </si>
  <si>
    <t>&gt;业务号码&gt;13177087113；&gt;号码归属地&gt;宜昌；&gt;产品名称&gt;王者荣耀流量权益包-腾讯-12元；&gt;产品代码&gt; 21001876；&gt;产品编码&gt; 2100187601；&gt;订购时间&gt;2023-08-24 14:08:11；&gt;核查情况&gt;平台故障；&gt;不规范定制分类&gt;平台故障，无法判责；&gt;退费金额&gt;24元；&gt;退费时间&gt;2023-10-12；&gt;投诉内容&gt;[65岁以上老人] 判断省分:其他省分
:增值业务争议
判断省分:湖北
:移网
:在补救范围内
:不认可
:小于等于500元，且仅限单倍、月份不超过12个月
:
高级模板内容：
赔付类型：:增值业务争议 
CBSS账单扣费名称：:王者荣耀流量权益包
办理渠道:SP
赔付月份：:2023年9月、2023年10月
返还倍率:单倍
赔付金额：:24
是否已经取消业务:是
是否承诺退费 ：:是
用户是否需要回复：:否
用户要求：:用户来电要求退费，请处理</t>
  </si>
  <si>
    <t>BL202310111651260979</t>
  </si>
  <si>
    <t>13197307340</t>
  </si>
  <si>
    <t>李建军</t>
  </si>
  <si>
    <t>2023-10-12 11:10:26</t>
  </si>
  <si>
    <t>&gt;业务号码&gt;13197307340；&gt;号码归属地&gt;宜昌；&gt;产品名称&gt;沃阅读-投资管理课-包月20元；&gt;产品代码&gt;66002692；&gt;产品编码&gt;6600269200；&gt;订购时间&gt;2023-09-21 08:16:23；&gt;核查情况&gt;平台故障；&gt;不规范定制分类&gt;平台故障，无法判责；&gt;退费金额&gt;40元；&gt;退费时间&gt;2023-10-12；&gt;投诉内容&gt;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赔付月份：:2023年9月、2023年10月
返还倍率:单倍
赔付金额：:40
是否已经取消业务:是
是否承诺退费 ：:是
用户是否需要回复：:否
用户要求：:用户来电反映没有办理过，要求退费。前台已承诺退费，烦请退费，谢谢</t>
  </si>
  <si>
    <t>BL202310111602100187</t>
  </si>
  <si>
    <t>13197312718</t>
  </si>
  <si>
    <t>向东</t>
  </si>
  <si>
    <t>2023-10-12 11:00:41</t>
  </si>
  <si>
    <t>&gt;业务号码&gt;13197312718； &gt;号码归属地&gt;宜昌；&gt;产品名称 &gt; 沃阅读-5G畅阅-经管学堂20元 ；&gt;产品代码&gt;66001249；&gt;产品编码&gt; 6600124900 ；&gt;订购时间&gt; 2023-09-18 10:54:04 ；&gt;核查情况&gt;平台故障；&gt;不规范定制分类&gt;平台故障，无法判责；&gt;退费金额&gt;20元；&gt;退费时间&gt;2023-10-12；&gt;投诉内容&gt;
高级模板内容：
赔付类型：:增值业务争议 
CBSS账单扣费名称：:增值业务费_增值业务-沃阅读-5G畅阅-经管学堂20元
办理渠道:线上
赔付月份：:2023年9月
返还倍率:单倍
赔付金额：:20
是否已经取消业务:是
是否承诺退费 ：:是
用户是否需要回复：:否
用户要求：:尽快处理</t>
  </si>
  <si>
    <t>BL202310111638560806</t>
  </si>
  <si>
    <t>13197319933</t>
  </si>
  <si>
    <t>秦先秀</t>
  </si>
  <si>
    <t>2023-10-12 10:39:32</t>
  </si>
  <si>
    <t>&gt;业务号码&gt;13197319933；&gt;号码归属地&gt;宜昌；&gt;产品名称&gt;: AI留声机共享包钻石版25元-沃阅读  ；&gt;产品代码&gt;66002655；&gt;产品编码&gt;6600265500；&gt;订购时间&gt;	2023-09-10 12:44:18；&gt;核查情况&gt;平台故障；&gt;不规范定制分类&gt;平台故障，无法判责；&gt;退费金额&gt;50元；&gt;退费时间&gt;2023-10-12；&gt;投诉内容&gt;
高级模板内容：
赔付类型：:增值业务争议 
CBSS账单扣费名称：:	AI留声机共享包钻石版25元-沃阅读
办理渠道:不知情办理
赔付月份：:2023年9月、2023年10月
返还倍率:单倍
赔付金额：:50
是否已经取消业务:是
是否承诺退费 ：:是
用户是否需要回复：:否
用户要求：:退费</t>
  </si>
  <si>
    <t>BL202310120817152027</t>
  </si>
  <si>
    <t>15671060633</t>
  </si>
  <si>
    <t>李先芹</t>
  </si>
  <si>
    <t>2023-10-12 10:59:04</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</si>
  <si>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CBSS账单扣费名称：:沃阅读-5G畅阅-经管学堂20元	
办理渠道:手机渠道
赔付月份：:2023年9月、2023年10月
返还倍率:单倍
赔付金额：:40
是否已经取消业务:是
是否承诺退费 ：:是
用户是否需要回复：:否
用户要求：:要求退费</t>
  </si>
  <si>
    <t>BL202310111807462171</t>
  </si>
  <si>
    <t>13207226719</t>
  </si>
  <si>
    <t>杨春燕</t>
  </si>
  <si>
    <t>2023-10-12 10:22:17</t>
  </si>
  <si>
    <t>&gt;业务号码&gt;13207226719；&gt;号码归属地&gt;宜昌；&gt;产品名称&gt;自然拼读钻石会员卡；&gt;产品代码&gt;66001422；&gt;产品编码&gt;6600142200；&gt;订购时间&gt;2023-09-18 13:42:49；&gt;核查情况&gt;平台故障；&gt;不规范定制分类&gt;平台故障，无法判责；&gt;退费金额&gt;40元；&gt;退费时间&gt;2023-10-12；&gt;投诉内容&gt;
高级模板内容：
赔付类型：:增值业务争议 
CBSS账单扣费名称：:增值业务-自然拼读钻石会员卡
SP产品ID/元素ID：:6600142200
办理渠道:无
赔付月份：:2023年9月、2023年10月
返还倍率:单倍
赔付金额：:40
是否已经取消业务:是
是否承诺退费 ：:是
用户是否需要回复：:否
用户要求：:要求退费，请处理</t>
  </si>
  <si>
    <t>BL202310111800172067</t>
  </si>
  <si>
    <t>13235625201</t>
  </si>
  <si>
    <t>朱思瑞</t>
  </si>
  <si>
    <t>2023-10-12 11:37:45</t>
  </si>
  <si>
    <t>&gt;业务号码&gt;13235625201；&gt;号码归属地&gt;宜昌；&gt;产品名称&gt;5G好书听读PLUS会员；&gt;产品代码&gt;66003044；&gt;产品编码&gt;6600304400；&gt;订购时间&gt;2023-10-11 16:56:00；&gt;核查情况&gt;平台故障；&gt;不规范定制分类&gt;平台故障，无法判责；&gt;退费金额&gt;20元；&gt;退费时间&gt;2023/10/12；&gt;投诉内容&gt;
高级模板内容：
赔付类型：:增值业务争议 
CBSS账单扣费名称：:增值业务费_增值业务-5G好书听读PLUS会员
办理渠道:无
赔付月份：:2023年10月
返还倍率:单倍
赔付金额：:20
是否已经取消业务:是
是否承诺退费 ：:是
用户是否需要回复：:否
用户要求：:已经承诺退费</t>
  </si>
  <si>
    <t>BL202310111735081684</t>
  </si>
  <si>
    <t>13235626277</t>
  </si>
  <si>
    <t>熊丹丹</t>
  </si>
  <si>
    <t>2023-10-12 11:31:17</t>
  </si>
  <si>
    <t>&gt;业务号码&gt;13235626277&gt;号码归属地&gt;宜昌 ；&gt;产品名称&gt;  手机彩铃沃音乐精选10元包月   ；&gt;产品代码&gt;49004937 ；&gt;产品编码&gt; 4900493700 ；&gt;订购时间&gt; 2023-09-03 07:01:00 ；&gt;核查情况&gt;平台故障；&gt;不规范定制分类&gt;平台故障，无法判责；&gt;退费金额&gt; 20元；&gt;退费时间&gt;2023年10月12日&gt;投诉内容&gt;
高级模板内容：
赔付类型：:增值业务争议 
CBSS账单扣费名称：:手机彩铃沃音乐精选10元包月
办理渠道:沃音乐_启化手机彩铃
赔付月份：:2023年9月、2023年10月
返还倍率:单倍
赔付金额：:20
是否已经取消业务:是
是否承诺退费 ：:是
用户是否需要回复：:否
用户要求：:退费</t>
  </si>
  <si>
    <t>BL202310111907220392</t>
  </si>
  <si>
    <t>13277233960</t>
  </si>
  <si>
    <t>许光炎</t>
  </si>
  <si>
    <t>2023-10-12 11:55:23</t>
  </si>
  <si>
    <t>&gt;业务号码&gt;13277233960;&gt;号码归属地&gt;宜昌;&gt;产品名称&gt; 云游彩铃15元包月 ;&gt;产品代码&gt;49007497 ;&gt;产品编码&gt;4900749700;&gt;订购时间&gt; 2023-10-09 22:58:35 ;&gt;核查情况&gt;平台故障;&gt;不规范定制分类&gt;平台故障，无法判责;&gt; 赔付金额&gt;15元;&gt;退费时间&gt;2023-10-12;&gt;投诉内容&gt; 
高级模板内容：
赔付类型：:增值业务争议 
CBSS账单扣费名称：:	 云游彩铃15元包月
办理渠道:1
赔付月份：:2023年10月
返还倍率:单倍
赔付金额：:15
是否已经取消业务:是
是否承诺退费 ：:是
用户是否需要回复：:否
用户要求：:退费，已在线承诺</t>
  </si>
  <si>
    <t>BL202310111552510036</t>
  </si>
  <si>
    <t>15697203766</t>
  </si>
  <si>
    <t>唐华</t>
  </si>
  <si>
    <t>2023-10-12 11:03:37</t>
  </si>
  <si>
    <t>&gt;业务号码&gt;13545731238；&gt;号码归属地&gt;宜昌；&gt;产品名称&gt; 哔哩哔哩15G流量加会员月包 ；&gt;产品代码&gt;80006723；&gt;产品编码&gt;8000672300；&gt;订购时间&gt; 2023-09-08 09:01:02 ；&gt;核查情况&gt;平台故障；&gt;不规范定制分类&gt;平台故障，无法判责；&gt;退费金额&gt;25元；&gt;退费时间&gt;2023-10-12；&gt;投诉内容&gt;
赔付类型：:增值业务争议 
CBSS账单扣费名称：:增值业务-哔哩哔哩15G流量加会员月包_
办理渠道:无
赔付月份：:2023年10月
返还倍率:单倍
赔付金额：:25
是否已经取消业务:是
是否承诺退费 ：:是
用户是否需要回复：:否
用户要求：:退费</t>
  </si>
  <si>
    <t>BL202310121341321338</t>
  </si>
  <si>
    <t>15571728085</t>
  </si>
  <si>
    <t>鄢胜德</t>
  </si>
  <si>
    <t>2023-10-12 16:28:41</t>
  </si>
  <si>
    <t>&gt;业务号码&gt;15571728085；&gt;号码归属地&gt;宜昌；&gt;产品名称&gt; 云游彩铃15元包月 ；&gt;产品代码&gt;49007497；&gt;产品编码&gt;4900749700；&gt;订购时间&gt;2023-10-12 12:13:50；&gt;核查情况&gt;平台故障；&gt;不规范定制分类&gt;平台故障，无法判责；&gt;退费金额&gt;15元；&gt;退费时间&gt;2023/10/12；&gt;投诉内容&gt;
高级模板内容：
赔付类型：:增值业务争议 
CBSS账单扣费名称：:云游彩铃15元包月
办理渠道:无
赔付月份：:2023年10月
返还倍率:单倍
赔付金额：:15
是否已经取消业务:是
是否承诺退费 ：:是
用户是否需要回复：:否
用户要求：:退费</t>
  </si>
  <si>
    <t>BL202310111844140114</t>
  </si>
  <si>
    <t>15571756953</t>
  </si>
  <si>
    <t>夏东旭</t>
  </si>
  <si>
    <t>2023-10-12 11:42:25</t>
  </si>
  <si>
    <t>&gt;业务号码&gt;15571756953；&gt;号码归属地&gt;宜昌；&gt;产品名称&gt;主题彩铃6元包月，AI留声机共享包钻石版25元-沃阅读；&gt;产品代码&gt;49004917，66002655；&gt;产品编码&gt;4900491700，6600265500；&gt;订购时间&gt; 2023-08-06 16:04:03 ，2023-09-27 10:44:16；&gt;核查情况&gt;平台故障；&gt;不规范定制分类&gt;平台故障，无法判责；&gt;退费金额&gt;50元，18元；&gt;退费时间&gt;2023-10-12；&gt;投诉内容&gt;
高级模板内容：
赔付类型：:增值业务争议 
CBSS账单扣费名称：:	 主题彩铃6元包月，AI留声机共享包钻石版25元-沃阅读
办理渠道:无
赔付月份：:2023年8月、2023年9月、2023年10月
返还倍率:单倍
赔付金额：:68
是否已经取消业务:否
是否承诺退费 ：:是
用户是否需要回复：:否
用户要求：:用户要求取消，并退费</t>
  </si>
  <si>
    <t>TS202310112242061113</t>
  </si>
  <si>
    <t>13197330026</t>
  </si>
  <si>
    <t>邓华</t>
  </si>
  <si>
    <t>2023-10-12 19:06:33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</si>
  <si>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202310月增值业务费:增值业务-联通邮箱套餐专享版0
争议金额:20.00
需要退订业务:否</t>
  </si>
  <si>
    <t>计费争议-SP扣费：
①客户投诉产生的原因：客户反馈增值业务扣费的问题。
②客户投诉问题核查情况及解决方案：收到贵部转办后，我司立即组织调查。经核实，用户反映金太阳点读宝20元业务开通问题，经核实，客户订购产品名称为金太阳点读宝20元，产品代码为6600132000，SP标识为66001320，订购时间2023-09-29 01:25:19，订购方式为SP接入，取消时间为2023-09-30 23:59:59，20元/月，合计扣费1个月，累计产生费用共计20元，有二次确认过程，不存在订购违规现象。考虑客户使用感知，网站方已取消屏蔽并于3个工作日内退费20元，现金到账，可打印账单发票。我司于2023-10-12 10:50:38联系客户解释以上情况。
③客户问题满意度：满意
④回单人：张婷   6921001</t>
  </si>
  <si>
    <t>TS202310111130570588</t>
  </si>
  <si>
    <t>13094162676</t>
  </si>
  <si>
    <t>李发权</t>
  </si>
  <si>
    <t>2023-10-12 13:37:56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</si>
  <si>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产品名称:AR彩铃酷趣会员5G加油包（湖北）、炫彩通信助理包-云盘版 -立即生效（湖北）
争议月份:2023年10月
是否承诺退费:是
承诺退费金额:25
是否取消业务（如取消失败，需加上系统报错的提示）:已取消
是否需要回复:是
用户要求:用户要求退费，并且核实是谁办理的，要求给一个说法，请处理。</t>
  </si>
  <si>
    <t>计费争议-SP扣费：经核实，用户订购产品AR视频彩铃酷趣会员15元包月，产品代码为90115，订购时间，取消时间为23年10月，15元/月，合计扣费1个月，累计产生费用合计15元，订购方式为集团统一认证平台” 短信验证码，有二次确认过程，不存在订购违规现象。考虑用户使用感知，网站方已取消屏蔽并于三个工作日内退费15元；宜昌市远安城区营服直销团队（O2O社会直销)，炫彩通信助理包-云盘版 -立即生效（湖北）AA，经核实，于2023年10月推荐客户办理，现联系客户解释不认可，出于服务角度，退还23.10月费用合计10元，现费用合计25元，24小时到账，此费用不可打印发票，满意。</t>
  </si>
  <si>
    <t>TS202310121044270019</t>
  </si>
  <si>
    <t>18671740522</t>
  </si>
  <si>
    <t>赵定华</t>
  </si>
  <si>
    <t>2023-10-12 15:32:14</t>
  </si>
  <si>
    <t xml:space="preserve">[65岁以上老人] 判断省分:湖北
:增值业务费用争议（含炫彩通信助理包云盘版等组合类增值业务）
:移网
:在补救范围内
:不认可
:大于500元
:
高级模板内容：
投诉问题描述:用户来电反映没有订购过，要求从什么时候开通的开始退回所有费用。故生此单。
争议业务名称:5G-VR阅读黄金包
受理渠道:无
争议月份:2023年10月、2023年9月、2023年8月、2023年7月、2023年6月、2023年5月、2023年4月、2023年3月、2023年2月、2023年1月、2022年6月、2022年7月、2022年8月、2022年9月、2022年10月、2022年11月、2022年12月
争议费用:1
一线客服在系统里:已取消
是否承诺退费:否
用户要求:要求我方尽快核实回复处理，谢谢！</t>
  </si>
  <si>
    <t>计费争议-SP扣费：用户反映5G-VR阅读黄金包业务开通问题，经核实，客户订购产品名称为5G-VR阅读黄金包，产品代码为90559，订购时间22.6，订购方式为短信验证，取消时间为23.10，20元/月，合计扣费17个月，累计产生费用共计340元，有二次确认过程，不存在订购违规现象。考虑客户使用感知，网站方已取消屏蔽并于三个工作日内退费340元现金方式到账，可打印账单发票，满意。</t>
  </si>
  <si>
    <t>TS202310111540441421</t>
  </si>
  <si>
    <t>18608604581</t>
  </si>
  <si>
    <t>2023-10-12 17:26:41</t>
  </si>
  <si>
    <t xml:space="preserve">判断省分:其他省分
:增值业务争议
判断省分:湖北
:移网
:在补救范围内
:不认可
:大于500元
:
高级模板内容：
投诉问题描述:用户反映用户不小心订购又立刻取消了业务为什么还会扣款，已解释可以申请退款，用户不认可，要求投诉
争议业务名称:AR彩铃酷趣会员5G加油包（湖北）
受理渠道:无
争议月份:2023年9月
争议费用:20
一线客服在系统里:已取消
是否承诺退费:是
用户要求:用户反映用户不小心订购又立刻取消了业务为什么还会扣款，已解释可以申请退款，用户不认可，要求投诉</t>
  </si>
  <si>
    <t>计费争议-SP扣费：用户反映AR彩铃酷趣会员5G加油包（湖北）业务开通问题，经核实，客户订购产品名称为AR彩铃酷趣会员5G加油包（湖北），产品代码为49007720，SP标识为 90115 ，推广短信链接订购，订购时间2023-09-18 09:18:23，取消时间：2023-09-20 18:12:53，累计产生费用共计20元，有二次确认过程，不存在订购违规现象。考虑客户使用感知，网站方已取消屏蔽并于48小时退费20元现金方式到账，此费用可抵扣月租，不可打印账单发票，满意。</t>
  </si>
  <si>
    <t>BL202310121445112260</t>
  </si>
  <si>
    <t>15571767694</t>
  </si>
  <si>
    <t>李梦</t>
  </si>
  <si>
    <t>2023-10-12 17:23:26</t>
  </si>
  <si>
    <t>&gt;业务号码&gt;15571767694；&gt;号码归属地&gt;宜昌；&gt;产品名称&gt; 沃阅读-5G畅阅-经管学堂20元 ；&gt;产品代码&gt;66001249；&gt;产品编码&gt;6600124900；&gt;订购时间&gt; 2023-09-13 12:56:14 ；&gt;核查情况&gt;平台故障；&gt;不规范定制分类&gt;平台故障，无法判责；&gt;退费金额&gt;40元；&gt;退费时间&gt;2023-10-12；&gt;投诉内容&gt;
高级模板内容：
赔付类型：:其他:/
CBSS账单扣费名称：: 沃阅读-5G畅阅-经管学堂20元 
SP产品ID/元素ID：: 沃阅读-5G畅阅-经管学堂20元 
办理渠道: SP平台接入 
赔付月份：:2023年9月、2023年10月
返还倍率:单倍
赔付金额：:40
是否已经取消业务:是
是否承诺退费 ：:是
用户是否需要回复：:否
用户要求：:退费</t>
  </si>
  <si>
    <t>BL202310120823552059</t>
  </si>
  <si>
    <t>15571770630</t>
  </si>
  <si>
    <t>杨学发</t>
  </si>
  <si>
    <t>2023-10-12 11:22:04</t>
  </si>
  <si>
    <t>&gt;业务号码&gt;15571770630；&gt;号码归属地&gt;宜昌；&gt;产品名称&gt;金太阳点读宝20元；&gt;产品代码&gt;66001320；&gt;产品编码&gt;6600132000；&gt;订购时间&gt;2023-09-30 09:39:41；&gt;核查情况&gt;平台故障；&gt;不规范定制分类&gt;平台故障，无法判责；&gt;退费金额&gt;40元；&gt;退费时间&gt;2023-10-12；&gt;投诉内容&gt;
高级模板内容：
赔付类型：:增值业务争议 
CBSS账单扣费名称：:金太阳点读宝20元
SP产品ID/元素ID：:6600132000
办理渠道:SP平台接入
赔付月份：:2023年9月、2023年10月
返还倍率:单倍
赔付金额：:40
是否已经取消业务:是
是否承诺退费 ：:是
用户是否需要回复：:否
用户要求：:退费</t>
  </si>
  <si>
    <t>TS202310111858151151</t>
  </si>
  <si>
    <t>13227260612</t>
  </si>
  <si>
    <t>2023-10-12 16:55:54</t>
  </si>
  <si>
    <t xml:space="preserve">[65岁以上老人] 判断省分:其他省分
:增值业务争议
判断省分:湖北
:移网
:在补救范围内
:不认可
:大于500元
:
高级模板内容：
投诉问题描述:用户来电称下载了一个软件就订购了手机彩铃沃音乐精选10元，解释不认可，用户对这种情况不认可要求投诉
争议业务名称:手机彩铃沃音乐精选10元
受理渠道:0
争议月份:2023年10月
争议费用:10
一线客服在系统里:已取消
是否承诺退费:否
用户要求:要求反映这种情况，尽快处理回电</t>
  </si>
  <si>
    <t>计费争议-SP扣费：用户反映手机彩铃沃音乐精选10元包月业务开通问题，经核实，客户订购产品名称为手机彩铃沃音乐精选10元包月，产品代码为 4900493700 ，SP标识为49004937，订购时间2023-10-11 18:45:26，订购方式为SP接入，取消时间为 2023-10-11 18:52:23 ，10元/月，合计扣费1个月，累计产生费用共计10元，有二次确认过程，不存在订购违规现象。考虑客户使用感知，网站方已取消屏蔽并于3个工作日内退费10元，现金到账，可打印账单发票，回访满意</t>
  </si>
  <si>
    <t>TS202310111609442236</t>
  </si>
  <si>
    <t>15571752596</t>
  </si>
  <si>
    <t>舒开文</t>
  </si>
  <si>
    <t>2023-10-12 14:15:27</t>
  </si>
  <si>
    <t xml:space="preserve">[65岁以上老人] 判断省分:湖北
:增值业务费用争议（含炫彩通信助理包云盘版等组合类增值业务）
:移网
:在补救范围内
:不认可
:大于500元
:
高级模板内容：
投诉问题描述:用户反映对增值业务不认可，要求退款
争议业务名称:	手机彩铃沃音乐精选10元包月
受理渠道:无
争议月份:2023年10月
争议费用:10
一线客服在系统里:已取消
是否承诺退费:否
用户要求:用户反映对增值业务不认可，要求退款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</si>
  <si>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可打印账单发票，满意。</t>
  </si>
  <si>
    <t>BL202310112050021377</t>
  </si>
  <si>
    <t>15571775838</t>
  </si>
  <si>
    <t>邓济柏</t>
  </si>
  <si>
    <t>2023-10-12 11:21:26</t>
  </si>
  <si>
    <t>&gt;业务号码&gt;15571775838；&gt;号码归属地&gt;宜昌；&gt;产品名称&gt;好看铃声6元包月；&gt;产品代码&gt;49004991；&gt;产品编码&gt;4900499100；&gt;订购时间&gt;2023-09-26 21:04:35；&gt;核查情况&gt;平台故障；&gt;不规范定制分类&gt;平台故障，无法判责；&gt;退费金额&gt;12元；&gt;退费时间&gt;2023-10-12；&gt;投诉内容&gt;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CBSS账单扣费名称：:15571775838
办理渠道:无
赔付月份：:2023年9月、2023年10月
返还倍率:单倍
赔付金额：:12
是否已经取消业务:是
是否承诺退费 ：:是
用户是否需要回复：:否
用户要求：:已承诺退费</t>
  </si>
  <si>
    <t>TS202310111712201400</t>
  </si>
  <si>
    <t>15587939979</t>
  </si>
  <si>
    <t>刘其兵</t>
  </si>
  <si>
    <t>2023-10-12 17:34:55</t>
  </si>
  <si>
    <t xml:space="preserve">判断省分:其他省分
:流量计费争议
判断省分::未使用过/未使用那么多/用的wifi（产生流量/费用）
:不认可
:下一步
:不符合或不愿意开通
:未享受
:下一步
:大于500
:
高级模板内容：
投诉问题描述:用户来电反馈自己最近两个月套餐内多出费用，	 上网费_手机上网流量费_无线接入-上网流量费-国内（本地使用）/迷笛彩铃8元包月要求退费，安抚解释无效故此下单
争议月份:2023年9月、2023年10月
争议金额:14.6
用户要求:用户来电反馈自己最近两个月套餐内多出费用，	
上网费_手机上网流量费_无线接入-上网流量费-国内（本地使用）/迷笛彩铃8元包月要求退费，安抚解释无效故此下单</t>
  </si>
  <si>
    <t>计费争议-SP扣费：用户反映增值业务开通问题，经核实，用户订购产品迷笛彩铃8元包月，产品代码为90115，订购时间23年9月，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另客户反映流量费用问题，查询客户本月使用其他流量产生有1.7元流量费用，计费正常无误，考虑客户感知，申请为客户赠送0元5G流量，仅本月使用，满意。</t>
  </si>
  <si>
    <t>TS202310111823100553</t>
  </si>
  <si>
    <t>18672108902</t>
  </si>
  <si>
    <t>宋玉年</t>
  </si>
  <si>
    <t>2023-10-12 14:18:13</t>
  </si>
  <si>
    <t xml:space="preserve">22年Q3Q4重点客户[65岁以上老人] 
高级模板内容：
投诉问题描述:要求取消 中国人寿保险股份有限公司宜昌市夷陵区支公司   的集团网  解释请协助谢谢  并要求把开通    	 热血都市畅听5G加油包（湖北）的证据提供给用户请协助谢谢
用户状态:正常
停机原因:正常
第二联系电话:18671788855
用户要求:要求取消 中国人寿保险股份有限公司宜昌市夷陵区支公司   的集团网  解释请协助谢谢  并要求把开通    	 热血都市畅听5G加油包（湖北）的证据提供给用户请协助谢谢</t>
  </si>
  <si>
    <t>计费争议-SP扣费：用户反映增值业务开通问题，经核实：经核实，用户订购产品热血都市畅听包，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短信验证码，有二次确认过程，不存在订购违规现象。考虑用户使用感知，网站方已取消屏蔽并于三个工作日内退费60元到账，此费用不可抵扣往月欠费及打印发票，另客户表示无需取消集团网，满意。</t>
  </si>
  <si>
    <t>BL202310111650490970</t>
  </si>
  <si>
    <t>15572725088</t>
  </si>
  <si>
    <t>2023-10-12 10:15:55</t>
  </si>
  <si>
    <t>&gt;业务号码&gt;15572725088；&gt;号码归属地&gt;宜昌；&gt;产品名称&gt;金太阳点读宝20元 ；&gt;产品代码&gt;66001320；&gt;产品编码&gt;6600132000；&gt;订购时间&gt; 2023-09-29 09:14:22 ；&gt;核查情况&gt;平台故障；&gt;不规范定制分类&gt;平台故障，无法判责；&gt;退费金额&gt;20元；&gt;退费时间&gt;2023-09-12；&gt;投诉内容&gt;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赔付月份：:2023年9月
返还倍率:单倍
赔付金额：:20
是否已经取消业务:是
是否承诺退费 ：:是
用户是否需要回复：:否
用户要求：:退费</t>
  </si>
  <si>
    <t>BL202310111705471195</t>
  </si>
  <si>
    <t>15587986676</t>
  </si>
  <si>
    <t>钟伟伟</t>
  </si>
  <si>
    <t>2023-10-12 14:08:54</t>
  </si>
  <si>
    <t>&gt;业务号码&gt;15587986676&gt;号码归属地&gt; 宜昌；&gt;产品名称&gt;联通爱听-少儿优选20元包；&gt;产品代码&gt;   66003008；&gt;产品编码&gt;   6600300800；&gt;订购时间&gt;2023-08-14 19:00:04 ；&gt;核查情况&gt;平台故障；&gt;不规范定制分类&gt;平台故障，无法判责；&gt;退费金额&gt; 60元；&gt;退费时间&gt;2023年10月12日&gt;投诉内容&gt;
高级模板内容：
赔付类型：:增值业务争议 
CBSS账单扣费名称：:联通爱听-少儿优选20元包
办理渠道:沃悦读_ WAP门户
赔付月份：:2023年8月、2023年9月、2023年10月
返还倍率:单倍
赔付金额：:60
是否已经取消业务:是
是否承诺退费 ：:是
用户是否需要回复：:否
用户要求：:尽快谢谢！</t>
  </si>
  <si>
    <t>BL202310112000290968</t>
  </si>
  <si>
    <t>15629389037</t>
  </si>
  <si>
    <t>郑启法</t>
  </si>
  <si>
    <t>2023-10-12 11:19:19</t>
  </si>
  <si>
    <t>&gt;业务号码&gt;15629389037；&gt;号码归属地&gt;宜昌；&gt;产品名称&gt; 联通PLUS黄金会员月卡12个月轻合约优惠19元/月（促销-首月2.9元）（立即生效） ，手机彩铃沃音乐精选10元包月，沃阅读知涯升学20元特价包；&gt;产品代码&gt;91284895，49004937，66002207；&gt;产品编码&gt; 无，4900493700， 6600220700 ；&gt;订购时间&gt;2023-08-18 14:40:14  ，2023-09-20 05:03:10， 2023-08-19 08:32:21 ；&gt;核查情况&gt;平台故障；&gt;不规范定制分类&gt;平台故障，无法判责；&gt;退费金额&gt;120.9元；&gt;退费时间&gt;2023年10月12日；&gt;投诉内容&gt;  
高级模板内容：
赔付类型：:增值业务争议 
CBSS账单扣费名称：:沃阅读知涯升学20元特价包、手机彩铃沃音乐精选10元包月、联通PLUS黄金会员月卡12个月轻合约优惠19元/月（促销-首月2.9元）（立即生效）
办理渠道:湖北省分公司产品创新部
赔付月份：:2023年8月、2023年9月、2023年10月
返还倍率:单倍
赔付金额：:120.9
是否已经取消业务:是
是否承诺退费 ：:是
用户是否需要回复：:否
用户要求：:要求退费，有提及投诉，未说明投诉渠道</t>
  </si>
  <si>
    <t>BL202310111544272404</t>
  </si>
  <si>
    <t>2023-10-12 10:28:34</t>
  </si>
  <si>
    <t>&gt;业务号码&gt;15671074893；&gt;号码归属地&gt;宜昌；&gt;产品名称&gt;沃阅读-5G畅阅-经管学堂20元；&gt;产品代码&gt;66001249；&gt;产品编码&gt;6600124900；&gt;订购时间&gt; 2023-09-12 12:36:06 ； &gt;核查情况&gt;平台故障；&gt;不规范定制分类&gt;平台故障，无法判责；&gt;退费金额&gt;20元；&gt;退费时间&gt;2023-10-12；&gt;投诉内容&gt;
高级模板内容：
赔付类型：:增值业务争议 
CBSS账单扣费名称：:增值业务-沃阅读-5G畅阅-经管学堂20元
办理渠道:无
赔付月份：:2023年9月
返还倍率:单倍
赔付金额：:20
是否已经取消业务:是
是否承诺退费 ：:是
用户是否需要回复：:否
用户要求：:退费</t>
  </si>
  <si>
    <t>BL202310111515241920</t>
  </si>
  <si>
    <t>15672527563</t>
  </si>
  <si>
    <t>何长林</t>
  </si>
  <si>
    <t>2023-10-12 15:25:54</t>
  </si>
  <si>
    <t>&gt;业务号码&gt;15672527563；&gt;号码归属地&gt;宜昌；&gt;产品名称&gt;爱乐彩铃8元包月；&gt;产品代码&gt;49004949；&gt;产品编码&gt;4900494900；&gt;订购时间&gt;2023-09-23 07:58:57；&gt;核查情况&gt;H5订购，平台故障；&gt;不规范定制分类&gt;有二次确认规范定制，平台故障，无法判责；&gt;退费金额&gt;8元；&gt;退费时间&gt;2023-10-11；&gt;投诉内容&gt;
高级模板内容：
赔付类型：:增值业务争议 
CBSS账单扣费名称：:爱乐彩铃8元包月
办理渠道:/
赔付月份：:2023年9月
返还倍率:单倍
赔付金额：:8
是否已经取消业务:是
是否承诺退费 ：:是
用户是否需要回复：:否
用户要求：:要求退费，请协助，谢谢</t>
  </si>
  <si>
    <t>BL202310111630280672</t>
  </si>
  <si>
    <t>17507201068</t>
  </si>
  <si>
    <t>马小平</t>
  </si>
  <si>
    <t>2023-10-12 10:58:57</t>
  </si>
  <si>
    <t>&gt;业务号码&gt;17507201068；&gt;号码归属地&gt;宜昌；&gt;产品名称&gt;沃阅读-5G畅阅-经管学堂20元；&gt;产品代码&gt;66001249；&gt;产品编码&gt;6600124900；&gt;订购时间&gt; 2023-09-11 13:03:43 ；&gt;核查情况&gt;平台故障；&gt;不规范定制分类&gt;平台故障，无法判责；&gt;退费金额&gt;20元；&gt;退费时间&gt;2023/10/12；&gt;投诉内容&gt;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
办理渠道:未查询到
赔付月份：:2023年9月
返还倍率:单倍
赔付金额：:20
是否已经取消业务:是
是否承诺退费 ：:是
用户是否需要回复：:否
用户要求：:已承诺退费</t>
  </si>
  <si>
    <t>BL202310121443472237</t>
  </si>
  <si>
    <t>17507201470</t>
  </si>
  <si>
    <t>赵新忠</t>
  </si>
  <si>
    <t>2023-10-12 17:39:46</t>
  </si>
  <si>
    <t>&gt;业务号码&gt;17507201470；&gt;号码归属地&gt;宜昌；&gt;产品名称&gt; 金太阳点读宝20元 ；&gt;产品代码&gt;66001320；&gt;产品编码&gt;6600132000；&gt;订购时间&gt; 2023-10-12 13:11:17 ；&gt;核查情况&gt;平台故障；&gt;不规范定制分类&gt;平台故障，无法判责；&gt;退费金额&gt;20元；&gt;退费时间&gt;2023-10-12；&gt;投诉内容&gt;
高级模板内容：
赔付类型：:增值业务争议 
CBSS账单扣费名称：:金太阳点读宝20元
办理渠道:/
赔付月份：:2023年10月
返还倍率:单倍
赔付金额：:20
是否已经取消业务:否
是否承诺退费 ：:是
用户是否需要回复：:否
用户要求：:取消并且退费</t>
  </si>
  <si>
    <t>BL202310121050311501</t>
  </si>
  <si>
    <t>17671265588</t>
  </si>
  <si>
    <t>丁善永</t>
  </si>
  <si>
    <t>2023-10-12 16:02:20</t>
  </si>
  <si>
    <t>&gt;业务号码&gt;17671265588;&gt;号码归属地&gt;宜昌;&gt;产品名称&gt; 25元异型流量权益红包【超享版】（1） ;&gt;产品代码&gt;无;&gt;产品编码&gt;91025978;&gt;订购时间&gt; 2022-05-30 10:13:56 ;&gt;核查情况&gt;平台故障;&gt;不规范定制分类&gt;平台故障，无法判责;&gt; 赔付金额&gt;25元;&gt;退费时间&gt;2023-10-12;&gt;投诉内容&gt; 
高级模板内容：
赔付类型：:增值业务争议 
CBSS账单扣费名称：:25元异型流量权益红包【超享版】	
办理渠道:城区东山大道国贸自有营业厅
赔付月份：:2023年9月
返还倍率:单倍
赔付金额：:25
是否已经取消业务:是
是否承诺退费 ：:是
用户是否需要回复：:否
用户要求：:用户要求退费</t>
  </si>
  <si>
    <t>BL202310120947030421</t>
  </si>
  <si>
    <t>17671268944</t>
  </si>
  <si>
    <t>施欣欣</t>
  </si>
  <si>
    <t>2023-10-12 16:14:42</t>
  </si>
  <si>
    <t>&gt;业务号码&gt;17671268944；&gt;号码归属地&gt;宜昌；&gt;产品名称&gt; 自然拼读钻石会员卡 ；&gt;产品代码&gt;66001422；&gt;产品编码&gt; 6600142200  ；&gt;订购时间 &gt; 2023-10-11 19:10:12 ；&gt;核查情况&gt;平台故障；&gt;不规范定制分类&gt;平台故障，无法判责；&gt;退费金额&gt;20元；&gt;退费时间&gt;2023年10月12日；&gt;投诉内容&gt;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用户要求：:退费</t>
  </si>
  <si>
    <t>BL202310111842350091</t>
  </si>
  <si>
    <t>17671332058</t>
  </si>
  <si>
    <t>胡鑫华</t>
  </si>
  <si>
    <t>2023-10-12 11:34:27</t>
  </si>
  <si>
    <t>&gt;业务号码&gt;17671332058；&gt;号码归属地&gt;宜昌；&gt;产品名称&gt;沃悦读同步学钻石会员20元包；&gt;产品代码&gt;66001174；&gt;产品编码&gt;6600117400；&gt;订购时间&gt; 2023-10-04 11:12:21 ；&gt;核查情况&gt;平台故障；&gt;不规范定制分类&gt;平台故障，无法判责；&gt;退费金额&gt;20元；&gt;退费时间&gt;2023-10-12；&gt;投诉内容&gt;
高级模板内容：
赔付类型：:增值业务争议 
CBSS账单扣费名称：:沃悦读同步学钻石会员20元包
办理渠道:无
赔付月份：:2023年10月
返还倍率:单倍
赔付金额：:20
是否已经取消业务:是
是否承诺退费 ：:是
用户是否需要回复：:否
用户要求：:用户要求退费</t>
  </si>
  <si>
    <t>BL202310111653201006</t>
  </si>
  <si>
    <t>17671939679</t>
  </si>
  <si>
    <t>徐爱民</t>
  </si>
  <si>
    <t>2023-10-12 11:56:16</t>
  </si>
  <si>
    <t>&gt;业务号码&gt;17671939679；&gt;号码归属地&gt;宜昌；&gt;产品名称&gt;金太阳点读宝20元 ；&gt;产品代码&gt;66001320；&gt;产品编码&gt;6600132000；&gt;订购时间&gt; 2023-09-28 09:40:17 ；&gt;核查情况&gt;平台故障；&gt;不规范定制分类&gt;平台故障，无法判责；&gt;退费金额&gt; 20 元；&gt;退费时间&gt;2023-10-12；&gt;投诉内容&gt;
:增值业务争议
判断省分:湖北
:移网
:在补救范围内
:不认可
:小于等于500元，且仅限单倍、月份不超过12个月
:
高级模板内容：
赔付类型：:增值业务争议 
CBSS账单扣费名称：:金太阳点读宝20元
办理渠道:未查询到
赔付月份：:2023年9月
返还倍率:单倍
赔付金额：:20
是否已经取消业务:是
是否承诺退费 ：:是
用户是否需要回复：:否
用户要求：:已承诺退费</t>
  </si>
  <si>
    <t>BL202310111539352339</t>
  </si>
  <si>
    <t>18527309831</t>
  </si>
  <si>
    <t>2023-10-12 11:03:11</t>
  </si>
  <si>
    <t>&gt;业务号码&gt;18527309831；&gt;号码归属地&gt;宜昌；&gt;产品名称&gt; 沃阅读-5G畅阅-经管学堂20元 ；&gt;产品代码&gt;66001249；&gt;产品编码&gt;6600124900；&gt;订购时间&gt; 2023-09-27 09:49:50 ； &gt;核查情况&gt;平台故障；&gt;不规范定制分类&gt;平台故障，无法判责；&gt;退费金额&gt;20元；&gt;退费时间&gt;2023-10-12；&gt;投诉内容&gt;
高级模板内容：
赔付类型：:增值业务争议 
CBSS账单扣费名称：:	 沃阅读-5G畅阅-经管学
办理渠道:	 SP查询/退订/订购
赔付月份：:2023年10月
返还倍率:单倍
赔付金额：:20
是否已经取消业务:是
是否承诺退费 ：:是
用户是否需要回复：:否
用户要求：:退费</t>
  </si>
  <si>
    <t>BL202310111602150192</t>
  </si>
  <si>
    <t>18607202256</t>
  </si>
  <si>
    <t>李斌</t>
  </si>
  <si>
    <t>2023-10-12 10:31:09</t>
  </si>
  <si>
    <t>&gt;业务号码&gt;18607202256； &gt;号码归属地&gt;宜昌；&gt;产品名称&gt;5G-VR教育黄金包；  &gt;产品代码&gt;66002527；&gt;产品编码&gt;6600252700； &gt;订购时间&gt;2023-07-22 01:36:35；&gt;核查情况&gt;平台故障；&gt;不规范定制分类&gt;平台故障，无法判责；&gt;退费金额&gt;60元；&gt;退费时间&gt;2023-10-12；&gt;投诉内容&gt;  
高级模板内容：
赔付类型：:增值业务争议 
CBSS账单扣费名称：:增值业务-5G-VR教育黄金包
办理渠道:无
赔付月份：:2023年9月、2023年7月、2023年8月
返还倍率:单倍
赔付金额：:60
是否已经取消业务:是
是否承诺退费 ：:是
用户是否需要回复：:否
用户要求：:退费</t>
  </si>
  <si>
    <t>BL202310111524182083</t>
  </si>
  <si>
    <t>18671440091</t>
  </si>
  <si>
    <t>周祖荣</t>
  </si>
  <si>
    <t>2023-10-12 17:39:09</t>
  </si>
  <si>
    <t>&gt;业务号码&gt;18671440091；&gt;号码归属地&gt;宜昌；&gt;产品名称&gt;悦心钻石会员-包月-25元；&gt;产品代码&gt; 21002405；&gt;产品编码&gt; 2100240500 ；&gt;订购时间&gt; 2023-09-27 11:04:26  ；&gt;核查情况&gt;平台故障；&gt;不规范定制分类&gt;平台故障，无法判责；&gt;退费金额&gt;25元；&gt;退费时间&gt;2023-10-11；&gt;投诉内容&gt;
高级模板内容：
赔付类型：:增值业务争议 
CBSS账单扣费名称：:增值业务费_增值业务-悦心钻石会员-包月-25元_增值业务-悦心钻石会员-包月-25元
办理渠道:无
赔付月份：:2023年9月
返还倍率:单倍
赔付金额：:25
是否已经取消业务:是
是否承诺退费 ：:是
用户是否需要回复：:否
用户要求：:已承诺退费 请尽快处理</t>
  </si>
  <si>
    <t>BL202310111702261141</t>
  </si>
  <si>
    <t>18671705978</t>
  </si>
  <si>
    <t>向红梅</t>
  </si>
  <si>
    <t>2023-10-12 11:52:59</t>
  </si>
  <si>
    <t>&gt;业务号码&gt;18671705978；&gt;号码归属地&gt;宜昌；&gt;产品名称&gt;沃阅读-5G畅阅-经管学堂20元；&gt;产品代码&gt;66001249；&gt;产品编码&gt;6600124900；&gt;订购时间&gt;2023-09-30 09:35:42；&gt;核查情况&gt;平台故障；&gt;不规范定制分类&gt;平台故障，无法判责；&gt;退费金额&gt;20元；&gt;退费时间&gt;2023年10月12日；&gt;投诉内容&gt;
高级模板内容：
赔付类型：:增值业务争议 
CBSS账单扣费名称：:增值业务-沃阅读-5G畅阅-经管学堂20
办理渠道:SP平台接入
赔付月份：:2023年9月
返还倍率:单倍
赔付金额：:20
是否已经取消业务:是
是否承诺退费 ：:是
用户是否需要回复：:否
用户要求：:退费</t>
  </si>
  <si>
    <t>BL202310111803422114</t>
  </si>
  <si>
    <t>18671707897</t>
  </si>
  <si>
    <t>谢小安</t>
  </si>
  <si>
    <t>2023-10-12 11:08:50</t>
  </si>
  <si>
    <t>&gt;业务号码&gt;18671707897；&gt;号码归属地&gt;宜昌；&gt;产品名称&gt;爱奇艺10G流量加会员月包；&gt;产品代码&gt;80006721；&gt;产品编码&gt;8000672100；&gt;订购时间&gt; 2023-09-12 11:06:52 ；&gt;核查情况&gt;平台故障；&gt;不规范定制分类&gt;平台故障，无法判责；&gt;退费金额&gt;25元；&gt;退费时间&gt;2023/10/12；&gt;投诉内容&gt;
高级模板内容：
赔付类型：:增值业务争议 
CBSS账单扣费名称：:增值业务-爱奇艺10G流量加会员月包
SP产品ID/元素ID：:增值业务-爱奇艺10G流量加会员月包
办理渠道:1
赔付月份：:2023年10月
返还倍率:单倍
赔付金额：:25
是否已经取消业务:是
是否承诺退费 ：:是
用户是否需要回复：:否
用户要求：:退费</t>
  </si>
  <si>
    <t>BL202310111633000716</t>
  </si>
  <si>
    <t>18771855510</t>
  </si>
  <si>
    <t>甘树明</t>
  </si>
  <si>
    <t>2023-10-12 11:02:24</t>
  </si>
  <si>
    <t>&gt;业务号码&gt;18771855510；&gt;号码归属地&gt;宜昌；&gt;产品名称&gt; 主题彩铃6元包月；&gt;产品代码&gt;49004917；&gt;产品编码&gt;4900491700；&gt;订购时间 &gt; 2023-09-21 14:27:59 ；&gt;核查情况&gt;平台故障；&gt;不规范定制分类&gt;平台故障，无法判责；&gt;退费金额&gt;6元；&gt;退费时间&gt;2023年10月12日；&gt;投诉内容&gt;
高级模板内容：
赔付类型：:增值业务争议 
CBSS账单扣费名称：:	 主题彩铃6元包月
办理渠道:/
赔付月份：:2023年9月
返还倍率:单倍
赔付金额：:6
是否已经取消业务:是
是否承诺退费 ：:是
用户是否需要回复：:否
用户要求：:办理退费，已告知用户退费不能抵扣项目，请核实处理，谢谢</t>
  </si>
  <si>
    <t>BL202310111616390431</t>
  </si>
  <si>
    <t>13277395570</t>
  </si>
  <si>
    <t>张朝源</t>
  </si>
  <si>
    <t>2023-10-12 11:15:37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</si>
  <si>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CBSS账单扣费名称：:增值业务-视频彩铃商务版标准20元包_
办理渠道:无
赔付月份：:2023年9月
返还倍率:单倍
赔付金额：:20
是否已经取消业务:是
是否承诺退费 ：:是
用户是否需要回复：:否
用户要求：:退费</t>
  </si>
  <si>
    <t>TS202310111144450914</t>
  </si>
  <si>
    <t>13032730186</t>
  </si>
  <si>
    <t>2023-10-12 16:44:13</t>
  </si>
  <si>
    <t xml:space="preserve">[该用户有申诉倾向，请注意受理态度，查询近三天工单记录，积极解决用户问题。] 
高级模板内容：
投诉问题描述:用户来电反映对退费不认可
业务名称:沃悦读同步学钻石会员20元包/云游彩铃15元包月/云加速（专业版）/腾讯视频10G流量加会员月包
争议月份:2023年9月
争议金额:115
办理渠道:联通在线定向流量集约平台-畅视
前台是否取消:未取消
是否承诺退费:是
用户要求:退费</t>
  </si>
  <si>
    <t>用户反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短信验证码，有二次确认过程，不存在订购违规现象。费用已于2023-10-05 17:45:02赠送到账，另用户订购产品腾讯视频10G流量加会员月包，产品代码为88226，订购时间23年9月，取消时间为23年10月，25元/月，合计扣费2个月，累计产生费用合计50元，订购方式为集团统一认证平台” 短信验证码，有二次确认过程，不存在订购违规现象。费用已于 2023-10-12 14:02:18赠送到账 ，另用户订购产品增值业务-云加速，产品代码为98177，订购时间23年9月，取消时间为23年10月，15元/月，合计扣费2个月，累计产生费用合计30元，订购方式为集团统一认证平台” 短信验证码，有二次确认过程，不存在订购违规现象。费用已于 2023-10-07 18:10:03 赠送到账，另用户订购产品沃悦读同步学钻石会员20元包，产品代码为90559，订购时间23年9月，取消时间为23年10月，20元/月，合计扣费2个月，累计产生费用合计40元，订购方式为集团统一认证平台” 短信验证码，有二次确认过程，不存在订购违规现象。费用已于 2023-10-06 17:23:56赠送到账，另腾讯视频10G流量加会员月包网站已于 2023-10-12 14:02:18赠送50元话费到账，哔哩哔哩15G流量加会员月包网站已于2023-09-14 11:54:02赠送50元话费到账， AR彩铃酷趣会员5G加油包 网站已于2023-09-14 11:12:12赠送40元话费到账。2023.8月-10月产生有240元费用，费用均已退还到账，已联系客户解释说明，客户表示知晓。</t>
  </si>
  <si>
    <t>TS202310121036272297</t>
  </si>
  <si>
    <t>18572394245</t>
  </si>
  <si>
    <t>望莲娜</t>
  </si>
  <si>
    <t>2023-10-12 14:37:50</t>
  </si>
  <si>
    <t xml:space="preserve">
高级模板内容：
投诉问题描述:用户来电对业务办理不认可称是私自添加已解释不认可请处理谢谢！
争议业务名称:腾讯游戏畅玩包（前向）
受理渠道:无
争议月份:2023年10月、2023年9月
争议费用:24
一线客服在系统里:已取消
是否承诺退费:否
用户要求:请处理谢谢！</t>
  </si>
  <si>
    <t>TS202310111846090958</t>
  </si>
  <si>
    <t>15549337533</t>
  </si>
  <si>
    <t>刘桂莲</t>
  </si>
  <si>
    <t>2023-10-12 09:03:27</t>
  </si>
  <si>
    <t xml:space="preserve">
高级模板内容：
投诉问题描述:用户对上个月短信不认可！
争议月份:2023年9月
争议金额:0.3
用户要求:核实处理！</t>
  </si>
  <si>
    <t>TS202310121240380409</t>
  </si>
  <si>
    <t>18671718464</t>
  </si>
  <si>
    <t>2023-10-12 15:07:27</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</si>
  <si>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业务名称:套外流量费
争议月份:2023年9月
争议金额:50
是否承诺退费:是
用户要求:退费</t>
  </si>
  <si>
    <t>TS202310120929180389</t>
  </si>
  <si>
    <t>18671602908</t>
  </si>
  <si>
    <t>黄正英</t>
  </si>
  <si>
    <t>2023-10-12 15:09:11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</si>
  <si>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投诉问题描述:用户来电表示对这个月流量超出费用不认可 表示没有短信提醒  前台已解释没/有下发相应短信 /手机上网设备发起上网请求系统才会开始计算 用户不认可 建议app查看详单也不认可
业务名称:上网费_手机上网流量费_无线接入-上网流量费-国内（本地使用）
争议月份:2023年9月
争议金额:30
是否承诺退费:是
用户要求:退费</t>
  </si>
  <si>
    <t>TS202310121209182195</t>
  </si>
  <si>
    <t>13217171402</t>
  </si>
  <si>
    <t>陈文芝</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</si>
  <si>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投诉问题描述:用户来电反映（10）月产生（30）的流量费，解释：建议查询上网详单，用户拒绝，坚持称自己没有上网，要求退费，请后台协助，谢谢
业务名称:上网费_手机上网流量费_无线接入-上网流量费-国内（本地使用） 30.00
争议月份:2023年10月
争议金额:30
是否承诺退费:是
用户要求:退费</t>
  </si>
  <si>
    <t>TS202310121335381458</t>
  </si>
  <si>
    <t>13094183278</t>
  </si>
  <si>
    <t>敦先国</t>
  </si>
  <si>
    <t>2023-10-12 16:42:31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</si>
  <si>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投诉问题描述:用户来电反映对上网流量费不认可，要求退费，请协助处理，谢谢。
业务名称:上网流量费
争议月份:2023年9月
争议金额:87
是否承诺退费:是
用户要求:退费（13094183278：51元，13040961876：36元）</t>
  </si>
  <si>
    <t>TS202310120920400202</t>
  </si>
  <si>
    <t>13135823382</t>
  </si>
  <si>
    <t>杨武</t>
  </si>
  <si>
    <t>2023-10-12 14:47:49</t>
  </si>
  <si>
    <t xml:space="preserve">判断省分:湖北
:流量费争议
:没有短信通知/延迟
:不认可
:下一步
:不符合或不愿意开通
:未享受
:下一步
:单倍小于等于500
:
高级模板内容：
投诉问题描述:用户来电反映在（9）月产生了（8.4）元流量费，没有短信告知，经系统查询（【流量用尽提醒】：截至09月28日08时24分，您当月套餐内的国内通用流量已用尽，超出部分按套餐外资费标准收取），用户不认可，
业务名称:手机上网流量费_
争议月份:2023年9月
争议金额:8.4
是否承诺退费:是
用户要求:退费</t>
  </si>
  <si>
    <t>TS202310120925190297</t>
  </si>
  <si>
    <t>13277231130</t>
  </si>
  <si>
    <t>杨仕蓉</t>
  </si>
  <si>
    <t>2023-10-12 15:24:28</t>
  </si>
  <si>
    <t xml:space="preserve">判断省分:湖北
:流量费争议
:未使用过/未使用那么多/用的wifi（产生流量/费用）
:不认可
:下一步
:不符合或不愿意开通
:未享受
:下一步
:单倍小于等于500
:
高级模板内容：
投诉问题描述:对超出流量扣费不认可
业务名称:流量费
争议月份:2023年10月
争议金额:9
是否承诺退费:是
用户要求:退费</t>
  </si>
  <si>
    <t>TS202310111503120374</t>
  </si>
  <si>
    <t>15587944818</t>
  </si>
  <si>
    <t>马德亮</t>
  </si>
  <si>
    <t>2023-10-12 09:04:46</t>
  </si>
  <si>
    <t xml:space="preserve">判断省分:湖北
:流量费争议
:未使用过/未使用那么多/用的wifi（产生流量/费用）
:不认可
:下一步
:不符合或不愿意开通
:未享受
:下一步
:单倍小于等于500
:
高级模板内容：
投诉问题描述:流量费不认可
业务名称:上网费_手机上网流量费_无线接入-上网流量费-国内（本地使用）
争议月份:2023年10月
争议金额:75
是否承诺退费:是
用户要求:退费</t>
  </si>
  <si>
    <t>TS202310112001352112</t>
  </si>
  <si>
    <t>18671771825</t>
  </si>
  <si>
    <t>朱华友</t>
  </si>
  <si>
    <t>2023-10-12 09:56:46</t>
  </si>
  <si>
    <t xml:space="preserve">判断省分:湖北
:流量费争议
:未使用过/未使用那么多/用的wifi（产生流量/费用）
:不认可
:下一步
:不符合或不愿意开通
:未享受
:下一步
:单倍小于等于500
:
高级模板内容：
投诉问题描述:上网流量争议
业务名称:上网流量争议
争议月份:2023年9月
争议金额:40
是否承诺退费:是
用户要求:退费</t>
  </si>
  <si>
    <t>TS202310120935320543</t>
  </si>
  <si>
    <t>18671713376</t>
  </si>
  <si>
    <t>袁靖</t>
  </si>
  <si>
    <t>2023-10-12 14:44:53</t>
  </si>
  <si>
    <t xml:space="preserve">判断省分:湖北
:流量费争议
:未使用过/未使用那么多/用的wifi（产生流量/费用）
:不认可
:下一步
:不符合或不愿意开通
:未享受
:下一步
:单倍小于等于500
:
高级模板内容：
投诉问题描述:用户对流量超出费用不认可，前台解释无效，用户要求退费，烦请后台协助处理
业务名称:	 上网费_手机上网流量费_无线接入-上网流量费-国内（省际使用）
争议月份:2023年9月
争议金额:60
是否承诺退费:是
用户要求:要求退费</t>
  </si>
  <si>
    <t>TS202310121042592462</t>
  </si>
  <si>
    <t>15549373395</t>
  </si>
  <si>
    <t>刘洪</t>
  </si>
  <si>
    <t>2023-10-12 14:35:12</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</si>
  <si>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争议月份:2023年9月、2023年10月
争议金额:22.6
是否承诺退费:是
用户要求:已承诺退费，请尽快处理</t>
  </si>
  <si>
    <t>TS202310111621290050</t>
  </si>
  <si>
    <t>13545758391</t>
  </si>
  <si>
    <t>郭向林</t>
  </si>
  <si>
    <t>2023-10-12 09:19:11</t>
  </si>
  <si>
    <t xml:space="preserve">判断省分:湖北
:流量费争议
:未使用过/未使用那么多/用的wifi（产生流量/费用）
:不认可
:下一步
:不符合或不愿意开通
:未享受
:下一步
:单倍小于等于500
:
高级模板内容：
投诉问题描述:用户来电对上月流量扣费不认可，表示没有使用，解释不认可，要求退费，请处理谢谢
业务名称:上网费_手机上网流量费_无线接入-上网流量费-国内（本地使用）
争议月份:2023年9月
争议金额:90
是否承诺退费:是
用户要求:要求退费，请处理谢谢</t>
  </si>
  <si>
    <t>TS202310111628330234</t>
  </si>
  <si>
    <t>15549277727</t>
  </si>
  <si>
    <t>2023-10-12 09:24:18</t>
  </si>
  <si>
    <t xml:space="preserve">判断省分:湖北
:流量费争议
:未使用过/未使用那么多/用的wifi（产生流量/费用）
:不认可
:下一步
:不符合或不愿意开通
:未享受
:下一步
:单倍小于等于500
:
高级模板内容：
投诉问题描述:用户来电反馈对超出流量费不认可，要求退费
业务名称:上网流量费
争议月份:2023年9月
争议金额:20
是否承诺退费:是
用户要求:要求退费</t>
  </si>
  <si>
    <t>TS202310121536101822</t>
  </si>
  <si>
    <t>13098402171</t>
  </si>
  <si>
    <t>丁天会</t>
  </si>
  <si>
    <t>2023-10-12 16:46:31</t>
  </si>
  <si>
    <t xml:space="preserve">判断省分:湖北
:流量费争议
:未使用过/未使用那么多/用的wifi（产生流量/费用）
:不认可
:下一步
:不符合或不愿意开通
:未享受
:下一步
:单倍小于等于500
:
高级模板内容：
投诉问题描述:用户来电反映自己家里老人不清楚使用超出了，并且在不知情的情况下超出
业务名称:上网费_手机上网流量费_无线接入-上网流量费-国内（本地使用）
争议月份:2023年7月、2023年8月、2023年9月
争议金额:150
是否承诺退费:是
用户要求:申请减免7-9的一个上网超出费用，后续会注意使用流量情况</t>
  </si>
  <si>
    <t>TS202310112019582357</t>
  </si>
  <si>
    <t>15629379025</t>
  </si>
  <si>
    <t>舒岚峰</t>
  </si>
  <si>
    <t>2023-10-12 11:03:27</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</si>
  <si>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 本月流量费40元
业务名称:流量费
争议月份:2023年10月
争议金额:40
是否承诺退费:是
用户要求:退费</t>
  </si>
  <si>
    <t>TS202310111928311638</t>
  </si>
  <si>
    <t>13264900578</t>
  </si>
  <si>
    <t>史行科</t>
  </si>
  <si>
    <t>2023-10-12 09:03:40</t>
  </si>
  <si>
    <t xml:space="preserve">
高级模板内容：
投诉问题描述:用户对9月份账单不认可
争议月份:2023年9月
争议金额:20
用户要求:用户对9月份账单不认可，坚称多出的20元流量叠加包月套餐费是在自己不知情的情况下开通的，前台解释是开了1流量橡皮擦和10元5GB全国流量5日快餐包（湖北）的费用，用户不认可，要求退还费用，请核实处理
</t>
  </si>
  <si>
    <t>TS202310120841341931</t>
  </si>
  <si>
    <t>16671000773</t>
  </si>
  <si>
    <t>曾祥泉</t>
  </si>
  <si>
    <t>2023-10-12 14:18:12</t>
  </si>
  <si>
    <t xml:space="preserve">判断省分:其他省分
:流量计费争议
判断省分::未使用过/未使用那么多/用的wifi（产生流量/费用）
:不认可
:下一步
:不符合或不愿意开通
:未享受
:下一步
:单倍小于等于500
:
高级模板内容：
投诉问题描述:用户称自己未使用过这么多流量，要求退费。
业务名称:超出的流量费
争议月份:2023年9月
争议金额:15.1
是否承诺退费:是
用户要求:退费，</t>
  </si>
  <si>
    <t>TS202310111737572058</t>
  </si>
  <si>
    <t>15571761820</t>
  </si>
  <si>
    <t>孟娟</t>
  </si>
  <si>
    <t>2023-10-12 11:03:12</t>
  </si>
  <si>
    <t>用户来电对流量（使用顺序）不认可，已按照用户套餐规则解释，用户对此不认可，要求（称一直使用的是WIFI 但还是扣了流量），请核实处理，联系电话（15571761820）。</t>
  </si>
  <si>
    <t>TS202310111628150230</t>
  </si>
  <si>
    <t>15572781808</t>
  </si>
  <si>
    <t>李光秀</t>
  </si>
  <si>
    <t>2023-10-12 09:45:12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</si>
  <si>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投诉问题描述:用户来电表示在上个月并没有开过网，为什么会产生流量费用
业务名称:手机上网流量费
争议月份:2023年9月
争议金额:2.97
是否承诺退费:是
用户要求:退费</t>
  </si>
  <si>
    <t>TS202310111502330353</t>
  </si>
  <si>
    <t>15549338223</t>
  </si>
  <si>
    <t>李芹</t>
  </si>
  <si>
    <t>2023-10-12 09:01:18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</si>
  <si>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投诉问题描述:用户来电称没有使用联通卡的流量，要求退费，前台解释用户不认可。请后台协助处理，谢谢
业务名称:上网费
争议月份:2023年10月、2023年9月
争议金额:117.83
是否承诺退费:是
用户要求:用户要求退费</t>
  </si>
  <si>
    <t>TS202310111640330588</t>
  </si>
  <si>
    <t>13165617767</t>
  </si>
  <si>
    <t>吴本寿</t>
  </si>
  <si>
    <t>2023-10-12 09:42:17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</si>
  <si>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投诉问题描述:用户来电对9月份产生240元上网费用不认可 称自己是多年的老用户 要求申请退费 烦请处理 谢谢
业务名称:9月份流量超出：240元
争议月份:2023年9月
争议金额:240
是否承诺退费:是
用户要求:我方已告知：这笔费用不能抵扣历史欠费、增值业务费和国际费用，不退不转，且抵扣的消费不能算在承诺低消保底消费中，也无法在月结发票中体现。</t>
  </si>
  <si>
    <t>TS202310111608322200</t>
  </si>
  <si>
    <t>2023-10-12 09:05:54</t>
  </si>
  <si>
    <t xml:space="preserve">
高级模板内容：
投诉问题描述:用户来电反映对2023.9月办理 湖北流量橡皮擦除10元1G国内流量资费（1）业务不认可，要求 将费用退还，前台已解释，用户不认可，强烈要求明天之前退还，请后台核实处理
业务名称: 湖北流量橡皮擦除10元1G国内流量资费（1） 
争议月份:2023年9月
争议金额:10
是否承诺退费:否
用户要求:用户来电反映对2023.9月办理 湖北流量橡皮擦除10元1G国内流量资费（1）业务不认可，要求 将费用退还，前台已解释，用户不认可，强烈要求明天之前退还，请后台核实处理</t>
  </si>
  <si>
    <t>TS202310111533211199</t>
  </si>
  <si>
    <t>13177077325</t>
  </si>
  <si>
    <t>谭明权</t>
  </si>
  <si>
    <t>2023-10-12 11:12:28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</si>
  <si>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投诉问题描述:用户来电反映上月没怎么使用流量，但产生了流量费用
业务名称:流量费用
争议月份:2023年10月
争议金额:30
是否承诺退费:是
用户要求:用户要求退费30元，请协助，谢谢！</t>
  </si>
  <si>
    <t>TS202310111744152212</t>
  </si>
  <si>
    <t>13235628779</t>
  </si>
  <si>
    <t>郝玉兰</t>
  </si>
  <si>
    <t>2023-10-12 09:28:16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</si>
  <si>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投诉问题描述:用户来电反映自己没有用过流量，我处按照预处理解释不认可，要求我处在线取消，请协助处理，谢谢！！
业务名称: 上网费_手机上网流量费_无线接入-上网流量费-国内（本地使用）
争议月份:2023年9月、2023年10月
争议金额:4.8
是否承诺退费:是
用户要求:用户来电反映自己没有用过流量，我处按照预处理解释不认可，要求我处在线取消，请协助处理，谢谢！！</t>
  </si>
  <si>
    <t>TS202310111505130429</t>
  </si>
  <si>
    <t>15572724241</t>
  </si>
  <si>
    <t>丁开政</t>
  </si>
  <si>
    <t>2023-10-12 09:02:40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</si>
  <si>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投诉问题描述:用户来电自己不知情使用流量
业务名称:手机上网流量费
争议月份:2023年9月
争议金额:110
是否承诺退费:是
用户要求:申请退费</t>
  </si>
  <si>
    <t>TS202310111751512383</t>
  </si>
  <si>
    <t>15571705078</t>
  </si>
  <si>
    <t>2023-10-12 16:00:35</t>
  </si>
  <si>
    <t xml:space="preserve">
高级模板内容：
投诉问题描述:前期工单：TS202310031143301871（TS202306151006081989工单6月已反映国际漫游流量费问题，2023-06-16 11:20:06已到账299元，故本次不再退费。）用户再次来电反馈国际漫游费的问题，称之前返还的299元是去年前年的费用了，现要求退还今年1月、3月产生的费用
业争议务名称:境漫游数据费_美国数据漫游费
争议时间:2023-01-01
争议金额:160
前台结算内容:160
用户要求:退费</t>
  </si>
  <si>
    <t>计费争议-流量：用户对出境漫游数据费不认可。经核实，用户国际漫游流量详单出账较慢，出于服务角度，申请退一半流量费80元，2小时内到账，用户表示知晓。</t>
  </si>
  <si>
    <t>TS202310111017180956</t>
  </si>
  <si>
    <t>15671058582</t>
  </si>
  <si>
    <t>郑军辉</t>
  </si>
  <si>
    <t>2023-10-12 15:56:13</t>
  </si>
  <si>
    <t>用户来电称自己的定向流量没有使用，刷抖音一直在消耗通用流量，客服告知用户部分业务是不在定向流量范围内的，用户不认可，要求退还今天自己消耗的所有流量，请处理。</t>
  </si>
  <si>
    <t>计费争议-流量：用户反映抖音未免流问题，已解释抖音如有第三方广告等不免流，建议用户可卸载重装再测试，考虑用户使用感知，已为用户申请赠送5G流量本月使用，并申请减免本月流量费2元，24小时内赠费到账，不可打印发票，满意</t>
  </si>
  <si>
    <t>TS202310111705471245</t>
  </si>
  <si>
    <t>17671331807</t>
  </si>
  <si>
    <t>唐诗平</t>
  </si>
  <si>
    <t>2023-10-12 14:41:16</t>
  </si>
  <si>
    <t xml:space="preserve">22年Q3Q4重点客户
高级模板内容：
投诉问题描述:超套流量不认可！
争议月份:2023年10月
争议金额/流量:-1
用户要求:核实处理！</t>
  </si>
  <si>
    <t>计费争议-流量：用户反映流量计费问题，用户反映10号起腾讯视频未免流，已告知用户可重装腾讯视频APP后测试，考虑用户使用感知，已为用户申请减免本月部分流量费10元，24小时内赠费到账，并赠送5G流量测试使用，用户认可满意</t>
  </si>
  <si>
    <t>TS202310111354201094</t>
  </si>
  <si>
    <t>15571765750</t>
  </si>
  <si>
    <t>张成先</t>
  </si>
  <si>
    <t>2023-10-12 09:08:47</t>
  </si>
  <si>
    <t xml:space="preserve">22年Q3Q4重点客户22年Q3Q4重点客户判断省分:湖北
:流量费争议
:未使用过/未使用那么多/用的wifi（产生流量/费用）
:不认可
:下一步
:不符合或不愿意开通
:已享受或不在授权范围
:
高级模板内容：
投诉问题描述:流量用超不认可，解释无效
争议月份:2023年10月
争议金额/流量:62
用户要求:尽快处理</t>
  </si>
  <si>
    <t>计费争议-流量争议：用户反馈流量问题，经核实，用户使用的为腾讯大王卡，内含 30GB王卡专属免流包，本月流免流已使用 7.41GB ，无国内通用流量， 本月国内日租宝已用(：63个，国内日租宝已用（MB）： 56.77GB ，流量使用户流量产生扣费：63元，已跟用户解释清楚，考虑用户反馈流量问题，申请退23.9-10月流量费用，合计100元，24小时到帐，此费用不可打印发票，另赠送10G流量本月使用，满意。</t>
  </si>
  <si>
    <t>TS202310111545181547</t>
  </si>
  <si>
    <t>13207213426</t>
  </si>
  <si>
    <t>赵吟霜</t>
  </si>
  <si>
    <t>2023-10-12 16:31:42</t>
  </si>
  <si>
    <t xml:space="preserve">
高级模板内容：
投诉问题描述:超套流量/语音不认可
争议月份:2023年9月
争议金额:6.2
是否有下发短信提醒:是
用户要求:用户表示自己在手厅上查询到9月分钟数还有剩余，但是还是产生了额外通话费用，用户不认可，要求我方核实费用是如何产生的并要求退费，请尽快核实处理，谢谢</t>
  </si>
  <si>
    <t>计费争议-语音：已告知用户如拨打15571772138、15872638149,产生扣费，已发沃工单查询原因，预计本周内回复用户，满意</t>
  </si>
  <si>
    <t>TS202310111106142399</t>
  </si>
  <si>
    <t>2023-10-12 13:37:18</t>
  </si>
  <si>
    <t xml:space="preserve">[该用户有申诉倾向，请注意受理态度，查询近三天工单记录，积极解决用户问题。] [65岁以上老人] 
高级模板内容：
投诉问题描述:工单流水号:TS202310081525452257、 处理结果不满意
争议月份:2023年10月
争议金额:0
用户要求:已解释安抚但用户不认可、称我方一个月了还没有处理、要求我方处理退费（用户情绪激动、不愿倾听解释、一直骂人、前台多次询问不愿沟通、礼貌挂机）</t>
  </si>
  <si>
    <t>BL202310111517021949</t>
  </si>
  <si>
    <t>13177061834</t>
  </si>
  <si>
    <t>余学军</t>
  </si>
  <si>
    <t>2023-10-12 09:01:43</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</si>
  <si>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CBSS账单扣费名称：:_信息费_移动电话
办理渠道:无
赔付月份：:2023年9月
返还倍率:单倍
赔付金额：:2
是否已经取消业务:是
是否承诺退费 ：:是
用户是否需要回复：:否
用户要求：:要求退还产生的费用 请处理谢谢</t>
  </si>
  <si>
    <t>您反映的移动电话-信息费，核实是属于您拨打信息台12121导致，您拨打此号码会按照通信费+信息费标准计费，通信费：按套餐标准计费，信息费：0.8元/分钟；建议您后期不要再拨打了，您表示知晓！</t>
  </si>
  <si>
    <t>TS202310111532231172</t>
  </si>
  <si>
    <t>15671001316</t>
  </si>
  <si>
    <t>王大明</t>
  </si>
  <si>
    <t>2023-10-12 16:12:33</t>
  </si>
  <si>
    <t>主办单位：湖北
客户类别：普通客户
10010是否打通：是
是否二次致电10015：是
是否联系：是
升级倾向：无
号码归属省：湖北
SVIP等级：
方言理解困难，已在线转接湖北</t>
  </si>
  <si>
    <t>TS202310121655451421</t>
  </si>
  <si>
    <t>2023-10-12 17:17:09</t>
  </si>
  <si>
    <t>主办单位：湖北
客户类别：普通客户
10010是否打通：是
是否二次致电10015：是
是否联系：否
升级倾向：
号码归属省：湖北
SVIP等级：
1. 问题类型:;
2. 投诉类型:增值业务费争议;
3. 营业厅地址:;
4. 位置信息:;
5. 位置发生地:;
6. 投诉内容:
202309月增值业务费:增值业务-悦心钻石会员-包月-25元25;增值业务-热血都市畅听包15
争议金额:40.00
需要退订业务:否
关联10010工单流水号：TS202310061118219058</t>
  </si>
  <si>
    <t>TS202310121210312228</t>
  </si>
  <si>
    <t>18671780789</t>
  </si>
  <si>
    <t>曾凡焌</t>
  </si>
  <si>
    <t>2023-10-12 14:53:12</t>
  </si>
  <si>
    <t xml:space="preserve">
高级模板内容：
投诉问题描述:折扣合约到期未提醒，导致费用增加
合约名称:91021191 5G冰激凌套餐5折（次月生效24个月）（取整）（合约）（湖北宜昌） 
合约办理渠道:无
办理时间:2021-09-01
到期时间:2023-08-31
是否下发短信提醒:否
用户要求:核实处理回复本机，谢谢</t>
  </si>
  <si>
    <t>TS202310121004461341</t>
  </si>
  <si>
    <t>13032706326</t>
  </si>
  <si>
    <t>杨玉红</t>
  </si>
  <si>
    <t>2023-10-12 11:25:12</t>
  </si>
  <si>
    <t xml:space="preserve">
高级模板内容：
投诉问题描述:客户来电反映9月多扣取了40元
争议月份:2023年9月
争议金额:40
用户要求:客户表示收到短信说扣取了140.8元，解释上个月副卡没有收取费用，月初扣取费用月末返还，解释不认可，一直认为就是联通多扣了钱，请核实处理，谢谢！</t>
  </si>
  <si>
    <t>TS202310112042170140</t>
  </si>
  <si>
    <t>13707209500</t>
  </si>
  <si>
    <t>王芳芳</t>
  </si>
  <si>
    <t>2023-10-12 10:58:22</t>
  </si>
  <si>
    <t xml:space="preserve">22年Q3Q4重点客户
高级模板内容：
投诉问题描述:用户来电对自己套餐现在扣费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争议月份:2023年7月、2023年8月、2023年9月、2023年10月
争议金额:0
用户要求:用户来电对自己套餐现在扣费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t>
  </si>
  <si>
    <t>TS202310111656230982</t>
  </si>
  <si>
    <t>18571421058</t>
  </si>
  <si>
    <t>樊超</t>
  </si>
  <si>
    <t>2023-10-12 14:31:19</t>
  </si>
  <si>
    <t>主办单位：湖北
客户类别：普通客户
10010是否打通：否
是否二次致电10015：是
是否联系：否
升级倾向：
号码归属省：湖北
SVIP等级：
1. 问题类型:;
2. 投诉类型:退订争议;
3. 营业厅地址:;
4. 位置信息:;
5. 位置发生地:;
6. 投诉内容:;
联通助理-智能应答5元（首月免费）;
王卡会员专属权益;
腾讯王卡-39元5G版超级会员（黄金版）-次月生效
争议金额：44元
取消业务并退费
业务已全部自动退订成功</t>
  </si>
  <si>
    <t>TS202310111639050549</t>
  </si>
  <si>
    <t>13047163999</t>
  </si>
  <si>
    <t>彭书俊</t>
  </si>
  <si>
    <t>2023-10-12 09:14:37</t>
  </si>
  <si>
    <t>判断省分:其他省分
:普通消费有争议
:下一步
:套餐月费不认可
查询套餐:
:套餐月费有变化
业务办理记录:
:不认可
:其他渠道
判断省分:除甘肃贵州外
:
高级模板内容：
投诉问题描述:用户称199元5G畅爽冰激凌100元赠费（立即生效36个月）（湖北政企专属-档位五到期未提醒要求返费
争议月份:2023年9月
争议金额:100
用户要求:用户称199元5G畅爽冰激凌100元赠费（立即生效36个月）（湖北政企专属-档位五到期未提醒要求返费</t>
  </si>
  <si>
    <t>TS202310111306060166</t>
  </si>
  <si>
    <t>13264900373</t>
  </si>
  <si>
    <t>屈家芹</t>
  </si>
  <si>
    <t>2023-10-12 13:28:36</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</si>
  <si>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投诉内容:我不要任何活动，把上面的活动都给我取消</t>
  </si>
  <si>
    <t>TS202310111213051567</t>
  </si>
  <si>
    <t>15549299870</t>
  </si>
  <si>
    <t>冉桂银</t>
  </si>
  <si>
    <t>2023-10-12 13:18:41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</si>
  <si>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;产品ID:91025459;开始时间:2022-12-01 00:00:00;结束时间:2024-11-30 23:59:59;订购渠道:枝江乡镇沃零售服务点;客户确认方式:签字协议。
用户来电要求取消预存话费享折扣优惠 档位五（次月生效24个月）-湖北政企专属   烦请后台协助处理  谢谢</t>
  </si>
  <si>
    <t>TS202310062213231589</t>
  </si>
  <si>
    <t>2023-10-12 17:13:06</t>
  </si>
  <si>
    <t>#2022重保客户#主办单位：湖北
客户类别：普通客户
10010是否打通：否
是否二次致电10015：是
是否联系：否
升级倾向：
号码归属省：湖北
SVIP等级：
1. 问题类型:;
2. 投诉类型:其他;
3. 营业厅地址:;
4. 位置信息:;
5. 位置发生地:;
6. 投诉内容:月固定费39元校园卡套餐，怎么从4月又开始无缘无故扣什么调增减项（补收）费，每个月三十多到四十多不等！！！乱扣费啊！</t>
  </si>
  <si>
    <t>"计费争议-账单扣费：①客户投诉产生的原因：用户反映的补收扣费问题。 
②客户投诉问题核查情况及解决方案：收到贵部转办后，我司立即组织调查。经核实，用户号码于2012-06-25 09:00:28在宜昌长阳集团第一网格兴网业中小企业代理办理入网，当时签订了66元保底的靓号协议，且协议期为长期，每月打不到消费标准将由系统执行补收，现用户不认可，已反馈至长阳政企+86-18607201521协助申请取消本地稽核的靓号保底，预计10月底完成，现申请退还23年4月至23年10月补收扣费290元，11月5日内到账，此费用无法抵扣往月欠费且不可打印发票，我司2023-10-07 15:43:49联系客户解释。
③客户问题满意度：满意。 
④回单人：田群、联系方式：07176921001</t>
  </si>
  <si>
    <t>TS202310101629051644</t>
  </si>
  <si>
    <t>15629370285</t>
  </si>
  <si>
    <t>段晓娟</t>
  </si>
  <si>
    <t>2023-10-12 11:04:40</t>
  </si>
  <si>
    <t>主办单位：湖北
客户类别：首次投诉
10010是否打通：否
是否二次致电10015：是
是否联系：否
升级倾向：
号码归属省：湖北
SVIP等级：
1. 问题类型:;
2. 投诉类型:月固定费争议;
3. 营业厅地址:;
4. 位置信息:;
5. 位置发生地:;
6. 投诉内容:
202309基本套餐费:27.07
202309叠加套餐包:1
202310叠加套餐包:1
202310基本套餐费:29
争议金额:58.07</t>
  </si>
  <si>
    <t>计费争议-账单：①客户投诉产生的原因：账单计费争议
②客户投诉问题核查情况及解决方案：收到贵部转办后，我司立即组织调查。经核实，客户反映套餐扣费问题，核查本机号码月费29元+1元语音流量叠加包，故扣费30元，计费正常。该卡购买时如有商家承诺月费19元，需客户咨询商家月赠10元事宜。我司于2023-10-11 11:47:34联系客户未接，已短信告知。 
③客户问题满意度：未联系上。 
④回单人：颜晶  6921001"</t>
  </si>
  <si>
    <t>TS202310111005160571</t>
  </si>
  <si>
    <t>071700830510</t>
  </si>
  <si>
    <t>刘承芳</t>
  </si>
  <si>
    <t>2023-10-12 10:22:13</t>
  </si>
  <si>
    <t xml:space="preserve">
高级模板内容：
投诉问题描述:用户对宽带月租不认可，表示是免费的，用户对此不认可，请处理
争议月份:2023年8月、2023年9月、2023年10月
争议金额:30
用户要求:尽快处理</t>
  </si>
  <si>
    <t>计费争议-账单：用户反映宽带扣费问题，经核实，当阳玉阳智能通讯合作厅前期办理有“10元12个月宽带赠费（湖北）”，于23.7月失效，现协商我部退8-10月宽带月费合计30元，因本机有低消，已与营业厅置换退至13227252512号码30元，此费用不可打印发票，该厅于10月30日前将低消宽带变更为融合宽带，次月不再扣费，满意。</t>
  </si>
  <si>
    <t>TS202310121016011684</t>
  </si>
  <si>
    <t>071701010888</t>
  </si>
  <si>
    <t>2023-10-12 13:33:37</t>
  </si>
  <si>
    <t>用户来电表示办理宽带时一次性交了3年的钱，工作人员也告知可以用三年，但没有告知用户宽带是和手机号绑定，导致现在手机号码用超了，宽带提前欠费停机了，对此表示不满，要求尽快处理并回复</t>
  </si>
  <si>
    <t>计费争议-账单：用户反映宽带扣费问题，经核实，用户办理宽带时一次性交1300元，承诺使用36个月，因后期绑定主卡及副卡产生额外扣费，导致预存款提前使用完。现协商副卡次月起享0月租优惠，申请退23.11-24.6月宽带费合计304元（分三个月，10月退费104元，11月、12月分别退100元），此费用不可打印发票，用户可使用至2024年6月，用户满意。</t>
  </si>
  <si>
    <t>TS202310111141200828</t>
  </si>
  <si>
    <t>15672532092</t>
  </si>
  <si>
    <t>王佑</t>
  </si>
  <si>
    <t>2023-10-12 09:56:14</t>
  </si>
  <si>
    <t xml:space="preserve">
高级模板内容：
投诉问题描述:用户来电对9月扣费不认可，前台解释用户不接受
争议月份:2023年9月
争议金额:154.8
用户要求:投诉，并且有升级投诉倾向，请联系处理，谢谢</t>
  </si>
  <si>
    <t>计费争议-账单：用户反映流量扣费，经核实，用户使用非腾讯免流应用会导致按流量日租宝计费，已退费到账80元，此费用不可打印发票，联系用户解释以上情况，满意。</t>
  </si>
  <si>
    <t>TS202310111658051027</t>
  </si>
  <si>
    <t>18671781681</t>
  </si>
  <si>
    <t>2023-10-12 19:32:33</t>
  </si>
  <si>
    <t>主办单位：湖北
客户类别：普通客户
10010是否打通：否
是否二次致电10015：是
是否联系：否
升级倾向：
号码归属省：湖北
SVIP等级：
1. 问题类型:;
2. 投诉类型:办理争议;
3. 营业厅地址:;
4. 位置信息:;
5. 位置发生地:;
6. 投诉内容:本人未操作过漏话提醒业务办理，这是怎么来的？还多了6块钱的费用？
8. 办理业务的名称:恶意增加业务办理
8. 无法办理的渠道:联通营业厅</t>
  </si>
  <si>
    <t>计费争议-账单①客户投诉产生的原因：账单计费争议。 
②客户投诉问题核查情况及解决方案：收到贵部转办后，我司立即组织调查。经核实，湖北省宜昌市OMO于23.9月办理5G炫彩加油包19元10GB，包含联通助理-智能应答5元、联通云盘会员服务费6元业务、视频彩铃精选会员5元，未在19元以外扣费，计费正常。我司于2023-10-12 11:13:34联系客户解释。 
③客户问题满意度：满意。 
④回单人：颜晶  6921001"</t>
  </si>
  <si>
    <t>TS202310032337231120</t>
  </si>
  <si>
    <t>18671750077</t>
  </si>
  <si>
    <t>李杰</t>
  </si>
  <si>
    <t>2023-10-12 18:18:10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</si>
  <si>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202309基本套餐费:10
争议金额:200.00</t>
  </si>
  <si>
    <t>计费争议-账单①客户投诉产生的原因：账单计费争议。 ②客户投诉问题核查情况及解决方案：收到贵部转办后，我司立即组织调查。经核实，客户9月3日缴费50元后，结余26.48元，不足抵扣10月套餐月费，故产生欠费165.62元，计费正常，现客户已缴费使用。我司于2023-10-04 12:20:34联系客户解释。 ③客户问题满意度：满意。 ④回单人：颜晶 6921001"</t>
  </si>
  <si>
    <t>TS202310120904052326</t>
  </si>
  <si>
    <t>15629345182</t>
  </si>
  <si>
    <t>张璐瑶</t>
  </si>
  <si>
    <t>2023-10-12 17:32:36</t>
  </si>
  <si>
    <t>主办单位：湖北
客户类别：首次投诉
10010是否打通：否
是否二次致电10015：是
是否联系：否
升级倾向：
号码归属省：湖北
SVIP等级：
1. 问题类型:;
2. 投诉类型:手机流量费争议;
3. 营业厅地址:;
4. 位置信息:;
5. 位置发生地:;
6. 投诉内容:我的号码套餐是19元/月，九月份扣掉30元
202309月上网费:0.00
争议金额:0.00</t>
  </si>
  <si>
    <t>计费争议-账单扣费：①客户投诉产生的原因：9月账单扣费问题。 
②客户投诉问题核查情况及解决方案：收到贵部转办后，我司立即组织调查。经核实属正常扣费，考虑到用户使用感知，为用户办理 预存话费享10元/月话费优惠12个月（湖北） ，考虑到用户9月份产生10元费用，为用户申请10元费用，24小时 内到账，此费用不可打印发票，  我司2023-10-12 15:43:49联系客户解释。
③客户问题满意度：满意。 
④回单人：田群、联系方式：07176921001.</t>
  </si>
  <si>
    <t>TS202310111631240302</t>
  </si>
  <si>
    <t>13117288989</t>
  </si>
  <si>
    <t>赵晶晶</t>
  </si>
  <si>
    <t>2023-10-12 11:48:24</t>
  </si>
  <si>
    <t xml:space="preserve">
高级模板内容：
投诉问题描述:用户来电反映，7月更改套餐时自己的宽带低消没有失效，导致还在扣198元低消，要求处理
争议月份:2023年8月、2023年9月
争议金额:308.8
用户要求:只退了217.6元，要求把剩余的退还，请处理</t>
  </si>
  <si>
    <t>计费争议-账单扣费：客户对7月低消补收产生扣费不满，经核实属前期低消未取消导致，现已为用户取消，现用户扣费金额为308.8元，前期考虑到用户使用感知前期已为用户申请217.6元，于10月10日前到账，本次为再用户申请91.2元，此费用不可打印发票，满意。</t>
  </si>
  <si>
    <t>TS202310111246032283</t>
  </si>
  <si>
    <t>13207228530</t>
  </si>
  <si>
    <t>孙力</t>
  </si>
  <si>
    <t>2023-10-12 14:43:27</t>
  </si>
  <si>
    <t xml:space="preserve">判断省分:其他省分
:普通消费有争议
:下一步
:套餐月费不认可
查询套餐:
:套餐月费有变化
业务办理记录:
:不认可
:其他渠道
判断省分:除甘肃贵州外
:
高级模板内容：
投诉问题描述:用户来电称自己的套餐办理的副卡是免费的但是现在收费10元对此不认可要求核实
争议月份:2023年6月、2023年5月、2023年7月、2023年8月、2023年9月、2023年10月
争议金额:60
用户要求:要求继续减免，并退费60元</t>
  </si>
  <si>
    <t>计费争议-账单扣费：客户对副卡扣费不满，经核实属正常扣费，沟通后为用户办理副卡0元次月生效，考虑用户使用感知为用户办理预存话费享30元/月话费优惠2个月（湖北）此费用不可打印发票和抵扣往月欠费，满意。</t>
  </si>
  <si>
    <t>TS202310111601172006</t>
  </si>
  <si>
    <t>13217272889</t>
  </si>
  <si>
    <t>龙杰钊</t>
  </si>
  <si>
    <t>2023-10-12 09:56:18</t>
  </si>
  <si>
    <t xml:space="preserve">
高级模板内容：
投诉问题描述:客户来电对副卡优惠; 副卡免月租12个月（10元话费12个月）（湖北）-次月生效 到期不认可！表示自己办理时工作人员告知该活动长期有效！
争议月份:2023年10月
争议金额:30
用户要求:要求我方续约，并退还产生的30元副卡费用！</t>
  </si>
  <si>
    <t>系统支撑：副止赠费活动到期无提醒。客户反映副止赠费活动失效问题。经核实，属系统支撑不到位导致，已重新勾选副卡0元， 次月生效，退本月副卡费用，合计30元，24小时到帐，此费用不可打印发票，满意。</t>
  </si>
  <si>
    <t>TS202310111711531390</t>
  </si>
  <si>
    <t>18571016736</t>
  </si>
  <si>
    <t>王燕敏</t>
  </si>
  <si>
    <t>2023-10-12 13:32:53</t>
  </si>
  <si>
    <t xml:space="preserve">
高级模板内容：
投诉问题描述:用户对折扣到期没有提示不认可，解释无效，用户坚持要求投诉处理，优惠：5G冰激凌套餐5折（次月生效24个月）
争议月份:2023年9月、2023年10月
争议金额:0
用户要求:要求回复处理</t>
  </si>
  <si>
    <t>系统支撑：用户反映折扣到期无提醒。经核实，用户原折扣优惠8月31日到期，现协商退还9月套餐差价100元，此费用不可打印发票，并由集团客户部于10月30日前办理套餐5折优惠，立即生效，满意。</t>
  </si>
  <si>
    <t>TS202310111707531288</t>
  </si>
  <si>
    <t>13997695955</t>
  </si>
  <si>
    <t>时堃</t>
  </si>
  <si>
    <t>2023-10-12 13:31:11</t>
  </si>
  <si>
    <t xml:space="preserve">
高级模板内容：
投诉问题描述:用户来电表示副卡收费10元，前台解释告知 副卡免月租12个月（10元话费12个月，用户坚持不认可，表示不需要收了返，要求直接0元月租，前台解释多次，用户不认可，要求经尽快核实处理。，
争议月份:2023年10月
争议金额:10
用户要求:要求白天10点之前联系。</t>
  </si>
  <si>
    <t>业务规则：用户反映对副卡收费不满，经核实营业厅已明示相关规则，考虑到用户使用感知为用户办理副卡0元次月生效，另按用户要求为该号码赠送20G流量供本月使用，用户满意</t>
  </si>
  <si>
    <t>TS202310111427521827</t>
  </si>
  <si>
    <t>13618691053</t>
  </si>
  <si>
    <t>周立军</t>
  </si>
  <si>
    <t>2023-10-12 10:42:14</t>
  </si>
  <si>
    <t xml:space="preserve">
高级模板内容：
投诉问题描述:用户对9月份费用不认可，对副卡收费不认可，前台已做解释，用户不认可，请后台工作人员协助处理！
争议月份:2023年9月
争议金额:-1
用户要求:尽快处理！</t>
  </si>
  <si>
    <t>业务规则：用户反映副卡扣费问题， 经核实，副卡扣费10元为业务规则，出于服务角度，申请退9-10月副卡扣费合计20元，此费用不可打印票，并勾选副卡0月租优惠，次月生效，满意。</t>
  </si>
  <si>
    <t>TS202310111850431039</t>
  </si>
  <si>
    <t>18608608754</t>
  </si>
  <si>
    <t>何乔</t>
  </si>
  <si>
    <t>2023-10-12 16:36:39</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</si>
  <si>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t>
  </si>
  <si>
    <t>TS202310111148230995</t>
  </si>
  <si>
    <t>15572752748</t>
  </si>
  <si>
    <t>林芝</t>
  </si>
  <si>
    <t>2023-10-12 11:42:36</t>
  </si>
  <si>
    <t>主办单位：湖北
客户类别：普通客户
10010是否打通：否
是否二次致电10015：是
是否联系：否
升级倾向：
号码归属省：湖北
SVIP等级：
1. 问题类型:;
2. 投诉类型:退订争议;
3. 营业厅地址:;
4. 位置信息:;
5. 位置发生地:;
6. 投诉内容:365手机上网辅导（免费）
增值15元服务到底是什么，能不能退？还是捆绑的？</t>
  </si>
  <si>
    <t>ZHX202310120915150152</t>
  </si>
  <si>
    <t>2023-10-12 09:20:37</t>
  </si>
  <si>
    <t>TS202310121118300926</t>
  </si>
  <si>
    <t>17683708968</t>
  </si>
  <si>
    <t>王金鹏</t>
  </si>
  <si>
    <t>2023-10-12 16:34:34</t>
  </si>
  <si>
    <t>主办单位：湖北
客户类别：普通客户
10010是否打通：否
是否二次致电10015：是
是否联系：否
升级倾向：
号码归属省：湖北
SVIP等级：
1. 问题类型:;
2. 投诉类型:办理争议;
3. 营业厅地址:;
4. 位置信息:;
5. 位置发生地:;
6. 投诉内容:改这个套餐
小天卡-2023：29元，10G国内流量，超出0.15元/分钟，5元/GB
“1元139GB全国流量与100分钟语音包*24月”有效期为24个月，到期自动续订。
8. 办理业务的名称:小天卡-2023：29元
8. 无法办理的渠道:中国联通APP</t>
  </si>
  <si>
    <t>其他：①客户投诉产生的原因：客户反馈转资的问题。
②客户投诉问题核查情况及解决方案：收到贵部转办后，我司立即组织调查。经核实，客户要求转资小天卡-2023，核实小天卡与三方平台合作推出，仅针对网上渠道下单新入网用户办理，不支持老用户转资，已联系客户解释说明，客户知晓。我司于2022-10-05 13:20:38联系客户解释以上情况。
③客户问题满意度：满意
④回单人：张婷   6921001</t>
  </si>
  <si>
    <t>TS202310111516440735</t>
  </si>
  <si>
    <t>13117290421</t>
  </si>
  <si>
    <t>刘祥儒</t>
  </si>
  <si>
    <t>2023-10-12 09:08:51</t>
  </si>
  <si>
    <t>用户对今年_点对点短信-通讯费-国内收费有疑问，表示之前联通公司有赠送为什么没有赠送了，没有赠送的依据是什么，前台已按照前期短信网龄升级计划（按开户时间）解释用户不认可，要求我方合理解释，处理短信费！</t>
  </si>
  <si>
    <t>其他：客户反馈原短信网龄包失效，已解释更换套餐后无法继续享受免费短信包，考虑客户感知，已勾选10元赠费*12个月活动，立即生效，客户表示理解，满意</t>
  </si>
  <si>
    <t>BL202310121810160286</t>
  </si>
  <si>
    <t>18671776066</t>
  </si>
  <si>
    <t>程洒</t>
  </si>
  <si>
    <t>判断省分:湖北
根据用户描述选择以下场景:投诉骚扰诈骗电话
建议用户通过智慧沃服务进行拦截:不认可
判断用户是否能提供被举报的号码:可以提供号码
:
07175193049，13261702773举报诈骗电话，被拆穿后骂用户请核实</t>
  </si>
  <si>
    <t>TS202310111654060938</t>
  </si>
  <si>
    <t>13098400735</t>
  </si>
  <si>
    <t>余威</t>
  </si>
  <si>
    <t>2023-10-12 08:51:37</t>
  </si>
  <si>
    <t>主办单位：湖北
客户类别：普通客户
10010是否打通：否
是否二次致电10015：是
是否联系：否
升级倾向：
号码归属省：湖北
SVIP等级：
1. 问题类型:;
2. 投诉类型:办理争议;
3. 营业厅地址:;
4. 位置信息:;
5. 位置发生地:;
6. 投诉内容:办理8元套餐，望能够正常办理下来。
8. 办理业务的名称:变更套餐
8. 无法办理的渠道:中国联通APP</t>
  </si>
  <si>
    <t>BL202310121508260125</t>
  </si>
  <si>
    <t>18672667961</t>
  </si>
  <si>
    <t>谭青丽</t>
  </si>
  <si>
    <t>2023-10-12 15:18:15</t>
  </si>
  <si>
    <t xml:space="preserve">判断省分:湖北
:有意向资费
:全国流量王8元套餐
:
高级模板内容：
用户诉求:用户要求更改套餐
当前套餐名称: 福多多29元（湖北）
新套餐名称（转入套餐名称）:全国流量王8元套餐
是合约期内（含靓号）:否
备注:已解释，用户不愿去营业厅，要求在线更改</t>
  </si>
  <si>
    <t>BL202310121429471977</t>
  </si>
  <si>
    <t>15571719993</t>
  </si>
  <si>
    <t>颜欢</t>
  </si>
  <si>
    <t>2023-10-12 14:50:17</t>
  </si>
  <si>
    <t xml:space="preserve">判断省分:湖北
:有意向资费
:全国流量王8元套餐
:
高级模板内容：
用户诉求:用户来电称要求变成8元套餐，前台挽留无效，不愿到厅，请后台核实处理
当前套餐名称: 畅爽冰激凌5G套餐299元（基础版）
新套餐名称（转入套餐名称）:全国流量王8元套餐
是合约期内（含靓号）:是
备注:优先联系本机15571719993，联系不上在联系15672511910</t>
  </si>
  <si>
    <t>BL202310121404131612</t>
  </si>
  <si>
    <t>2023-10-12 17:12:47</t>
  </si>
  <si>
    <t xml:space="preserve">判断省分:湖北
:有意向资费
:全国流量王8元套餐
:
高级模板内容：
用户诉求:用户来电要求改成4G全国流量王8元套餐，已挽留不认可，请协助处理，谢谢
当前套餐名称:4G全国流量王8元套餐
新套餐名称（转入套餐名称）:4G全国流量王8元套餐
是合约期内（含靓号）:是
备注:用户来电要求改成4G全国流量王8元套餐，已挽留不认可，请协助处理，谢谢</t>
  </si>
  <si>
    <t>BL202310121300520920</t>
  </si>
  <si>
    <t>15671075995</t>
  </si>
  <si>
    <t>杨骏</t>
  </si>
  <si>
    <t>2023-10-12 14:12:15</t>
  </si>
  <si>
    <t xml:space="preserve">判断省分:湖北
:无意向资费
node_104:
node_102:
:降套
:需要保号
:挽留后，用户依旧要求降套
:消费对比
:挽留失败
:
node_106:
:有合约/有靓号
:
高级模板内容：
用户诉求:降套
当前套餐名称: 畅越冰激凌5G套餐109元
新套餐名称（转入套餐名称）:福多多卡29元
是合约期内（含靓号）:是
备注:用户表示已去营业厅无法办理，要求我方在线更改，请尽快协助处理，谢谢</t>
  </si>
  <si>
    <t>BL202310121244120711</t>
  </si>
  <si>
    <t>17671349526</t>
  </si>
  <si>
    <t>柳继纪</t>
  </si>
  <si>
    <t>2023-10-12 17:20:18</t>
  </si>
  <si>
    <t xml:space="preserve">判断省分:湖北
:有意向资费
:全国流量王8元套餐
:
高级模板内容：
用户诉求:用户17671349526来电要求将套餐变更为（4G全国流量王8元套餐），前台挽留失败，不愿意到营业厅办理，要求我方线上处理，请处理 谢谢 
当前套餐名称:腾讯大王卡
新套餐名称（转入套餐名称）:4G全国流量王8元套餐
是合约期内（含靓号）:否
备注:</t>
  </si>
  <si>
    <t>BL202310121238070643</t>
  </si>
  <si>
    <t>13197300402</t>
  </si>
  <si>
    <t>储烨熙</t>
  </si>
  <si>
    <t>2023-10-12 14:51:28</t>
  </si>
  <si>
    <t xml:space="preserve">
高级模板内容：
用户诉求:降套
当前套餐名称: 星芒卡
新套餐名称（转入套餐名称）:8元套餐
是合约期内（含靓号）:否</t>
  </si>
  <si>
    <t>BL202310121230570556</t>
  </si>
  <si>
    <t>15671054643</t>
  </si>
  <si>
    <t>王小天</t>
  </si>
  <si>
    <t>2023-10-12 14:10:34</t>
  </si>
  <si>
    <t xml:space="preserve">判断省分:湖北
:有意向资费
:全国流量王8元套餐
:
高级模板内容：
用户诉求:降套
当前套餐名称:腾讯大王卡（新）
新套餐名称（转入套餐名称）:8元全国流量王
是合约期内（含靓号）:否</t>
  </si>
  <si>
    <t>BL202310121221516263</t>
  </si>
  <si>
    <t>15572762629</t>
  </si>
  <si>
    <t>卞爱蓉</t>
  </si>
  <si>
    <t xml:space="preserve">15572762629学生已离校，手机号码和校园网都销户</t>
  </si>
  <si>
    <t>BL202310121217260384</t>
  </si>
  <si>
    <t>18671727879</t>
  </si>
  <si>
    <t>柯娅</t>
  </si>
  <si>
    <t>2023-10-12 14:18:38</t>
  </si>
  <si>
    <t xml:space="preserve">判断省分:湖北
:有意向资费
:全国流量王8元套餐
:
高级模板内容：
用户诉求:要求办理8元套餐，不愿到厅，挽留失败
当前套餐名称:大王卡29元版
新套餐名称（转入套餐名称）:全国流量王8元套餐
是合约期内（含靓号）:否</t>
  </si>
  <si>
    <t>BL202310121216530378</t>
  </si>
  <si>
    <t>18671743977</t>
  </si>
  <si>
    <t>李秦屹</t>
  </si>
  <si>
    <t>2023-10-12 15:10:17</t>
  </si>
  <si>
    <t xml:space="preserve">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</si>
  <si>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BL202310121211426081</t>
  </si>
  <si>
    <t>15572762339</t>
  </si>
  <si>
    <t>赵靳妃</t>
  </si>
  <si>
    <t>15572762339学生已离校，手机号码和校园网都销户</t>
  </si>
  <si>
    <t>BL202310121151390000</t>
  </si>
  <si>
    <t>17671270282</t>
  </si>
  <si>
    <t>李喆豪</t>
  </si>
  <si>
    <t>2023-10-12 14:31:51</t>
  </si>
  <si>
    <t xml:space="preserve">判断省分:湖北
:有意向资费
:全国流量王8元套餐
:
高级模板内容：
用户诉求:用户来电反映要求更改套餐，已挽留无效，要求尽快处理
当前套餐名称:腾讯大王卡
新套餐名称（转入套餐名称）:8元流量王套餐
是合约期内（含靓号）:否
备注:尽快处理</t>
  </si>
  <si>
    <t>BL202310121057156903</t>
  </si>
  <si>
    <t>15571706938</t>
  </si>
  <si>
    <t>梁博文</t>
  </si>
  <si>
    <t>15571706938  用户毕业离校，先要求在线注销手机号码。</t>
  </si>
  <si>
    <t>BL202310121046441428</t>
  </si>
  <si>
    <t>15549385057</t>
  </si>
  <si>
    <t>张旭光</t>
  </si>
  <si>
    <t>2023-10-12 11:20:18</t>
  </si>
  <si>
    <t xml:space="preserve">22年Q3Q4重点客户判断省分:湖北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</si>
  <si>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BL202310120958260578</t>
  </si>
  <si>
    <t>13227285655</t>
  </si>
  <si>
    <t>张钰</t>
  </si>
  <si>
    <t>2023-10-12 14:11:56</t>
  </si>
  <si>
    <t xml:space="preserve">22年Q3Q4重点客户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当前套餐名称:新4G随意打套餐18元(OCS)(湖北)
新套餐名称（转入套餐名称）:8元4G全国流量王套餐
是合约期内（含靓号）:否
备注:已告知新4G随意打套餐18元(OCS)(湖北)停售更改无法恢复</t>
  </si>
  <si>
    <t>BL202310120828132084</t>
  </si>
  <si>
    <t>13040989084</t>
  </si>
  <si>
    <t>田延彩</t>
  </si>
  <si>
    <t>2023-10-12 09:14:56</t>
  </si>
  <si>
    <t xml:space="preserve">22年Q3Q4重点客户
高级模板内容：
用户诉求:降套
当前套餐名称: 星锐卡-2023
新套餐名称（转入套餐名称）:8元保号
是合约期内（含靓号）:否
备注:尽快处理，谢谢</t>
  </si>
  <si>
    <t>BL202310111837040022</t>
  </si>
  <si>
    <t>18672098655</t>
  </si>
  <si>
    <t>唐蒙</t>
  </si>
  <si>
    <t>2023-10-12 14:02:59</t>
  </si>
  <si>
    <t xml:space="preserve">判断省分:湖北
:有意向资费
:全国流量王8元套餐
:
高级模板内容：
用户诉求:客户来电改为4G全国流量王8元，我处挽留无效建议前往营业厅咨询办理，客户不认可
当前套餐名称: 畅爽冰激凌5G套餐129元
新套餐名称（转入套餐名称）:4G全国流量王8元
是合约期内（含靓号）:是
备注:要求处理</t>
  </si>
  <si>
    <t>BL202310111808262178</t>
  </si>
  <si>
    <t>13227287427</t>
  </si>
  <si>
    <t>胡敏</t>
  </si>
  <si>
    <t>2023-10-12 10:05:18</t>
  </si>
  <si>
    <t xml:space="preserve">判断省分:湖北
:有意向资费
:全国流量王8元套餐
:
高级模板内容：
用户诉求:要求改为8元流量王套餐
当前套餐名称: 腾讯大王卡
新套餐名称（转入套餐名称）:8元流量王套餐
是合约期内（含靓号）:否</t>
  </si>
  <si>
    <t>BL202310111758592045</t>
  </si>
  <si>
    <t>18671733557</t>
  </si>
  <si>
    <t xml:space="preserve">判断省分:湖北
:指定要求办理全国流量王8元套餐
:
高级模板内容：
用户诉求:用户来电要求更改4G全国流量王8元套餐 挽留失败，解释需要到归属地赋权营业厅用户不认可
当前套餐名称:大王卡29元版
新套餐名称（转入套餐名称）:4G全国流量王8元套餐 
是合约期内（含靓号）:否</t>
  </si>
  <si>
    <t>BL202310111603500219</t>
  </si>
  <si>
    <t>15671009077</t>
  </si>
  <si>
    <t>张元洲</t>
  </si>
  <si>
    <t>2023-10-12 09:21:07</t>
  </si>
  <si>
    <t xml:space="preserve">
高级模板内容：
用户诉求:降套
当前套餐名称:大王卡39元版
新套餐名称（转入套餐名称）:4G全国流量王8元
是合约期内（含靓号）:否
备注:用户要求更改4G全国流量王8元。挽留失败，解释前往营业厅不认可，请处理，谢谢</t>
  </si>
  <si>
    <t>TS202310110907231660</t>
  </si>
  <si>
    <t>2023-10-12 18:05:06</t>
  </si>
  <si>
    <t>主办单位：湖北
客户类别：普通客户
10010是否打通：是
是否二次致电10015：是
是否联系：否
升级倾向：
号码归属省：湖北
SVIP等级：
1. 问题类型:;
2. 投诉类型:办理争议;
3. 营业厅地址:;
4. 位置信息:;
5. 位置发生地:;
6. 投诉内容:办理29元小天卡加1元流量包加通话包
8. 办理业务的名称:办理29元小天卡加1元流量包加通话包
8. 无法办理的渠道:10010客服热线
关联10010工单流水号：TS202310091243109399</t>
  </si>
  <si>
    <t>"套餐变更-未到厅:①客户投诉产生的原因：手厅转资不成功。 
②客户投诉问题核查情况及解决方案：收到贵部转办后，我司立即组织调查。经核实，客户要求转资小天卡，并开通1元流量包加通话包。系统无小天卡勾选项，建议客户关注其他更优资费。我司于2023-10-10 09:59:34联系客户解释。 
③客户问题满意度：满意。 
④回单人：颜晶  6921001"</t>
  </si>
  <si>
    <t>TS202310111928071632</t>
  </si>
  <si>
    <t>18671781252</t>
  </si>
  <si>
    <t>徐发艳</t>
  </si>
  <si>
    <t>2023-10-12 09:58:14</t>
  </si>
  <si>
    <t xml:space="preserve">
高级模板内容：
投诉问题描述:用户来电称对现在的套餐不认可，要求更改回之前的19元腾讯大王卡
业务名称:套餐更改回 	 腾讯大王卡
变更渠道:	 上海航动科技有限公司
用户要求:加急</t>
  </si>
  <si>
    <t>套餐变更-未到厅：99元转19元，已办理转资腾讯大王卡19元，次月生效，用户满意。</t>
  </si>
  <si>
    <t>TS202310111633040344</t>
  </si>
  <si>
    <t>13972536509</t>
  </si>
  <si>
    <t>闫永香</t>
  </si>
  <si>
    <t>2023-10-12 13:56:28</t>
  </si>
  <si>
    <t xml:space="preserve">
高级模板内容：
投诉问题描述:用户表示之前8月份工作人员说了要办理8元套餐，可是这个月还是扣的99元月租，用户非常生气，要求把费用退回，并把套餐改成8元一个月的，请后台协助办理，谢谢！
争议月份:2023年10月、2023年9月、2023年8月
争议金额:133
用户要求:办理8元套餐，并把多扣的费用退回</t>
  </si>
  <si>
    <t>套餐变更-未到厅：99元转8元，用户需转资8元流量王套餐，现已为用户办理转资成功另为用户注销宽带，考虑9-10月扣费182元费用，现为用户申请132元费用24小时内到账，沟通后为用户办理预存话费享50元话费优惠（湖北），此费用不可打印发票，用户满意。</t>
  </si>
  <si>
    <t>BL202310111655591044</t>
  </si>
  <si>
    <t>18572357777</t>
  </si>
  <si>
    <t>舒然</t>
  </si>
  <si>
    <t>2023-10-12 14:15:23</t>
  </si>
  <si>
    <t xml:space="preserve">判断省分:湖北
:有意向资费
:其他资费
:否
:降套
:消费过高
:挽留后，用户依旧要求降套
:资费对比
:挽留失败
:
node_106:
:有合约/有靓号
:
高级模板内容：
用户诉求:更改套餐
当前套餐名称: 畅越冰激凌5G套餐129元
新套餐名称（转入套餐名称）:29元福多多卡
是合约期内（含靓号）:是
备注:挽留无效 请核实处理 </t>
  </si>
  <si>
    <t>套餐变更-未到厅：129转29，已为用户转资29元福多多卡，次月生效，满意</t>
  </si>
  <si>
    <t>BL202310111439161241</t>
  </si>
  <si>
    <t>15572779600</t>
  </si>
  <si>
    <t>谢双星</t>
  </si>
  <si>
    <t>2023-10-12 14:14:02</t>
  </si>
  <si>
    <t xml:space="preserve">判断省分:湖北
:无意向资费
node_104:
node_102:
:降套
:消费过高
:挽留后，用户依旧要求降套
:消费对比
:挽留失败
:
node_106:
:有合约/有靓号
:
高级模板内容：
用户诉求:用户来电反映说收到我们联通工作人员电话说可以更换成99元的套餐，现在要求我们线上为其变更，尽快处理并回复
当前套餐名称:畅爽冰激凌5G套餐129元（基础版）
新套餐名称（转入套餐名称）:99元套餐
是合约期内（含靓号）:是
备注:尽快处理并回复</t>
  </si>
  <si>
    <t>套餐变更-未到厅：129转99，已转资畅爽冰激凌5G套餐99元（基础版），次月生效，联系用户未接，如有疑问可在工作时间（08:30-12:00；14:00-17:30）联系07176921001、13032700872宜昌客服。如用户咨询，请前台10010话务中心代为解释，谢谢</t>
  </si>
  <si>
    <t>BL202310101614561885</t>
  </si>
  <si>
    <t>15571756760</t>
  </si>
  <si>
    <t>向田民</t>
  </si>
  <si>
    <t>2023-10-12 15:44:30</t>
  </si>
  <si>
    <t xml:space="preserve">判断省分:湖北
:有意向资费
:是
:不认可：坚持要求转入有限制的套餐
:
高级模板内容：
用户诉求:变更套餐
当前套餐名称:腾讯大王卡
新套餐名称（转入套餐名称）:29元135G流量
是合约期内（含靓号）:是
备注:要求在线变更我处解释暂无此款套餐用户不认可表示工信部投诉</t>
  </si>
  <si>
    <t>套餐变更-未到厅：19元转29元，已办理转资小天卡29元，系统无此套餐选项，已建议用户关注其他更优套餐，用户满意。</t>
  </si>
  <si>
    <t>BL202310111545352419</t>
  </si>
  <si>
    <t>15549351600</t>
  </si>
  <si>
    <t>欧阳银</t>
  </si>
  <si>
    <t>2023-10-12 09:13:27</t>
  </si>
  <si>
    <t xml:space="preserve">
高级模板内容：
用户诉求:用户要求更改29元福多多卡，已告知有副卡需要到营业厅用户不认可
当前套餐名称:腾讯大王卡
新套餐名称（转入套餐名称）:29元福多多卡
是合约期内（含靓号）:否</t>
  </si>
  <si>
    <t>套餐变更-未到厅：19转29元，用户要求转资29元福多多卡套餐，跟用户解释清楚有副卡，29元福多多卡带不了副卡，用户表示先不办理了，后期需要再联系我们，满意。</t>
  </si>
  <si>
    <t>BL202310111447551411</t>
  </si>
  <si>
    <t>13114451460</t>
  </si>
  <si>
    <t>陶景三</t>
  </si>
  <si>
    <t>2023-10-12 15:17:13</t>
  </si>
  <si>
    <t xml:space="preserve">【2022年上工信部测评重保用户】[该用户有申诉倾向，请注意受理态度，查询近三天工单记录，积极解决用户问题。] 判断省分:湖北
:无意向资费
node_104:
node_102:
:降套
:消费过高
:挽留后，用户依旧要求降套
:资费对比
:挽留失败
:
node_106:
:有合约/有靓号
:
高级模板内容：
用户诉求:客户来电要求变更畅越冰激凌5G套餐129元套餐
当前套餐名称: 畅越冰激凌5G套餐239元
新套餐名称（转入套餐名称）:畅越冰激凌5G套餐129元
是合约期内（含靓号）:是
备注:客户来电要求变更畅越冰激凌5G套餐129元套餐，我处已按流程解释挽留无效，要求尽快处理变更套餐，请协助处理，谢谢</t>
  </si>
  <si>
    <t>套餐变更-未到厅：239元转129元，核实用户有合约限制，暂不支持转资，已向用户解释，于10月31日前由营服协助发OA尝试转资129元套餐，次月生效，用户满意。</t>
  </si>
  <si>
    <t>BL202310101952290009</t>
  </si>
  <si>
    <t>15587921290</t>
  </si>
  <si>
    <t>傅正恒</t>
  </si>
  <si>
    <t>2023-10-12 14:09:10</t>
  </si>
  <si>
    <t xml:space="preserve">判断省分:湖北
:指定要求办理全国流量王8元套餐
:
高级模板内容：
用户诉求:降套，改为全国流量王8元套餐
当前套餐名称: 星锐卡(湖北
新套餐名称（转入套餐名称）:全国流量王8元套餐
是合约期内（含靓号）:是</t>
  </si>
  <si>
    <t>套餐变更-未到厅：59转8，已为用户转资全国流量王8元套餐，联系用户未接，如有疑问可在工作时间（08:30-12:00；14:00-17:30）联系07176921001、13032700872宜昌客服。如用户咨询，请前台10010话务中心代为解释，谢谢</t>
  </si>
  <si>
    <t>BL202310111526382127</t>
  </si>
  <si>
    <t>15697206020</t>
  </si>
  <si>
    <t>裴雨晴</t>
  </si>
  <si>
    <t>2023-10-12 16:41:27</t>
  </si>
  <si>
    <t xml:space="preserve">判断省分:湖北
:有意向资费
:否
:降套
:消费过高
:挽留后，用户依旧要求降套
:资费对比
:挽留失败
:
node_106:
:有合约/有靓号
:
高级模板内容：
用户诉求:用户来电要求我方更改套餐为（畅爽冰激凌5G套餐129元（基础版）），前台解释无效，挽留失败，请我方尽快处理谢谢
当前套餐名称:畅爽冰激凌5G套餐239元（基础版）
新套餐名称（转入套餐名称）:畅爽冰激凌5G套餐129元（基础版）
是合约期内（含靓号）:是
备注:用户来电要求我方更改套餐为（畅爽冰激凌5G套餐129元（基础版）），前台解释无效，挽留失败，请我方尽快处理谢谢</t>
  </si>
  <si>
    <t>套餐变更-未到厅：用户要求转资59元畅越冰激凌套餐，挽留无效（降套的）已办理，次月生效 客户满意。</t>
  </si>
  <si>
    <t>TS202310120101081410</t>
  </si>
  <si>
    <t>13177070706</t>
  </si>
  <si>
    <t>张洪成</t>
  </si>
  <si>
    <t>2023-10-12 09:01:30</t>
  </si>
  <si>
    <t xml:space="preserve">22年Q3Q4重点客户
高级模板内容：
投诉问题描述:用户反映不能通话
业务名称:清卡重用
办理渠道:10010热线
办理时间:2023-10-12
系统提示内容:无
用户要求:停机复机</t>
  </si>
  <si>
    <t>TS202310100842512111</t>
  </si>
  <si>
    <t>17771261528</t>
  </si>
  <si>
    <t>方恩华</t>
  </si>
  <si>
    <t>2023-10-12 09:25:27</t>
  </si>
  <si>
    <t xml:space="preserve">判断省分:湖北
:湖北在省内手机不能打+不能接
获取入参:
获取历史工单:无历史工单
:下一
:下一步
node_317:
:不符合办理条件
:某一地点无法拨打或接听
:不清楚
:网络有异常
往月欠费:不欠费
获取参数:获取参数
获取工单记录:已获取
用户是否享受过赔付、产品信息:未享受过服务补救产品
人工判断是否执行过:1、受理流水号：;2、受理号码：17771261528;3、主叫号码：17771261528;4、被叫号码：;5、客户姓名：方恩华;6、客户级别：无级别;7、用户归属地：宜昌市; 8、受理员工工号：hubXN23TF8071;9、手机厂商：;10、投诉渠道：10010客服热线;11、投诉打点范围：0.5千米;12、投诉地址：宜昌市-兴山县:尚伊产后修复中心【永安路种子站门面二楼】;13、网格ID：64297;14、网格名称：YC_B_64297;15、经度：110.748196;16、纬度：31.346302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169689840453114304;26、语音业务类型：无法主被叫;27、数据业务类型：;28、用户是否接受解释：否;29、公告类型：网络信息;30、基站ID：;31、基站名称：;32、其它地方是否正常使用：是;33、之前是否可以正常使用：是;用户来电反映在（详细地址：宜昌市-兴山县:尚伊产后修复中心【永安路种子站门面二楼】从（时间：10月）开始（/信号弱/不稳定/掉话/单通），（服务状态：正常），周围用户（不清楚）正常使用，用户（已开关机/换机换卡）测试，手机显示（***），用户要求尽快核实处理，联系电话（）。</t>
  </si>
  <si>
    <t>TS202310101836392320</t>
  </si>
  <si>
    <t>15671020108</t>
  </si>
  <si>
    <t>王道斌</t>
  </si>
  <si>
    <t>2023-10-12 09:24:28</t>
  </si>
  <si>
    <t>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:在湖北
:能/不清楚
是否套餐变更:否1、受理流水号：;2、受理号码：15671020108;3、主叫号码：15671020108;4、被叫号码：;5、客户姓名：王道斌;6、客户级别：无级别;7、用户归属地：宜昌市; 8、受理员工工号：hubXN23TF2925;9、手机厂商：;10、投诉渠道：10010客服热线;11、投诉打点范围：0.5千米;12、投诉地址：宜昌市-西陵区:西陵区三江小学【樵湖一路】;13、网格ID：191072;14、网格名称：YC_A_湖北省宜昌市西陵区樵湖一路-团结路交叉口附近网格_191072;15、经度：111.279125;16、纬度：30.719355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169693362169371723;26、语音业务类型：;27、数据业务类型：无法上网;28、用户是否接受解释：否;29、公告类型：网络信息;30、基站ID：117.110861;31、基站名称：117.110861;32、其它地方是否正常使用：否;33、之前是否可以正常使用：否;
经度：111.279125
纬度：30.719355
用户来电反映从（10月1日）开始在（湖北省宜昌市西陵区葛洲坝街道五公司小区36号楼2单元1楼）使用（无信号/信号弱/），服务状态正常，用户（已开关机/换机换卡）测试，仍然如此，要求尽快处理，第二联系电话（15671020108）。</t>
  </si>
  <si>
    <t>联系用户明天下午现场测试，处理人 陈益满 联系电话 18671733750</t>
  </si>
  <si>
    <t>TS202310101150142057</t>
  </si>
  <si>
    <t>13213529462</t>
  </si>
  <si>
    <t>康鹤</t>
  </si>
  <si>
    <t>2023-10-12 09:19:46</t>
  </si>
  <si>
    <t xml:space="preserve">判断省分:非南一
:下一步
:诊断无异常/对解释不认可
:网络异常
:1、受理流水号：;2、受理号码：13213529462;3、主叫号码：13213529462;4、被叫号码：;5、客户姓名：康鹤;6、客户级别：二星忠诚用户;7、用户归属地：宜昌市; 8、受理员工工号：hubXN22ZH3639;9、手机厂商：;10、投诉渠道：10010客服热线;11、投诉打点范围：0.2千米;12、投诉地址：宜昌市-五峰土家族自治县:湖北省宜昌市五峰土家族自治县湾潭镇【】;13、网格ID：153656;14、网格名称：YC_B_153656;15、经度：110.433891;16、纬度：30.045847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无信号;24、用户周边使用情况：全部发生;25、主工单流水号：hub169690953660026613;26、语音业务类型：杂音,回音;27、数据业务类型：;28、用户是否接受解释：否;29、公告类型：网络信息;30、基站ID：117.1015243;31、基站名称：117.1015243;32、其它地方是否正常使用：是;33、之前是否可以正常使用：是;
湖北省宜昌市五峰土家族自治县湾潭镇八里铺（详细地址未告知），用户表示在该地无信号，无法通话</t>
  </si>
  <si>
    <t>投诉点已有新开站点，建议用户关注，后期有问题与测试人员联系，处理人 陈益满 联系电话 18671733750</t>
  </si>
  <si>
    <t>TS202310071738230850</t>
  </si>
  <si>
    <t>15607201561</t>
  </si>
  <si>
    <t>2023-10-12 18:19:33</t>
  </si>
  <si>
    <t>主办单位：湖北
客户类别：普通客户
10010是否打通：是
是否二次致电10015：是
是否联系：否
升级倾向：
号码归属省：湖北
SVIP等级：
1. 问题类型:;
2. 投诉类型:手机信号问题;
3. 营业厅地址:;
4. 位置信息:西陵二路37号;
5. 位置发生地:湖北省宜昌市西陵区;
6. 投诉内容:手机网络类型:5G；
 网络情况:上网卡顿/掉线/不稳定；
 接打电话情况:掉话/单通/无法通话；
 APP应用程序是否正常使用:部分不正常；
 影响范围:特定地点；
 其他用户能否正常使用:不了解；
 影响时段:全时段；
 投诉内容:故障报修无人理睬，投诉平台后台被人为改为已经解决完成，没有任何人联系我，将继续投诉，每天投诉直到解决问题为止。；
关联10010工单流水号：TS202309302142139586</t>
  </si>
  <si>
    <t>网络质量： 西陵二路37号AA①客户投诉产生的原因：客户反馈网络信号的问题。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已告知用户可申请主副卡2个号码办理20元*6个月话费补赠，共计到账费用240元，客户拒绝，暂不要求到账，满意度一般。我司于2023-10-09 14:28:38联系客户解释以上情况。 ③客户问题满意度：一般 ④回单人：胡春燕 6921001 回单成功</t>
  </si>
  <si>
    <t>TS202310120931050427</t>
  </si>
  <si>
    <t>18671449855</t>
  </si>
  <si>
    <t>莫诚勇</t>
  </si>
  <si>
    <t>2023-10-12 14:30:08</t>
  </si>
  <si>
    <t>主办单位：湖北
客户类别：普通客户
10010是否打通：是
是否二次致电10015：是
是否联系：否
升级倾向：
号码归属省：湖北
SVIP等级：
1. 问题类型:;
2. 投诉类型:通话费争议;
3. 营业厅地址:;
4. 位置信息:;
5. 位置发生地:;
6. 投诉内容:网络无服务无法法正常通话要求返还两个月的话费。
202308国内通话费:0
202309国内通话费:0
关联10010工单流水号：TS202309241613528047</t>
  </si>
  <si>
    <t>网络质量：①客户投诉产生的原因：无法法正常通话要求返还两个月的话费。 ②客户投诉问题核查情况及解决方案：收到贵部转办后，我司立即组织调查。经核实用户在陕西该使用地址无网络覆盖导致，为用户申请198元费用查询10月2日-3日已到账，考虑到用户使用感知为用户申请10G流量供本月使用，我司2023-10-12 15:43:49联系客户解释。 ③客户问题满意度：满意。 ④回单人：田群、联系方式：07176921001</t>
  </si>
  <si>
    <t>TS202310101607581030</t>
  </si>
  <si>
    <t>15572780183</t>
  </si>
  <si>
    <t>边祥东</t>
  </si>
  <si>
    <t>2023-10-12 09:23:27</t>
  </si>
  <si>
    <t>市伍家岗区网格_108269;15、经度：111.385882;16、纬度：30.635250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169692504542920483;26、语音业务类型：;27、数据业务类型：无法上网;28、用户是否接受解释：否;29、公告类型：网络信息;30、基站ID：117.1005448;31、基站名称：117.1005448;32、其它地方是否正常使用：否;33、之前是否可以正常使用：否;
用户来电反映从（一直）开始在（宜昌市-伍家岗区:恒大山水城【花溪路68号】;具体位置不愿提供）使用（无信号/信号弱/断断续续/掉话/单通），服务状态正常，用户（已开关机/换机换卡/不配合）测试，仍然如此，要求尽快处理，第二联系电话（15572780183   ）。</t>
  </si>
  <si>
    <t>现场测试正常，周边基站无故障，建议用户观察使用，后期有问题与测试人员联系，处理人 陈益满 联系电话 18671733750</t>
  </si>
  <si>
    <t>TS202310111906231293</t>
  </si>
  <si>
    <t>13032743073</t>
  </si>
  <si>
    <t>李玟</t>
  </si>
  <si>
    <t>2023-10-12 11:54:27</t>
  </si>
  <si>
    <t xml:space="preserve">
高级模板内容：
投诉问题描述:星锐卡30元赠费12个月优惠合约 (湖北)，9月返费没到账
活动名称:星锐卡30元赠费12个月优惠合约 (湖北)
争议月份:2023年9月
争议金额:30
用户要求:核实处理</t>
  </si>
  <si>
    <t>系统支撑：客户反馈23.9月星锐卡赠费未到账，可是23.9月有欠费停机导致赠费未到账，考虑客户感知，申请补赠23.9月赠费合计30元，24小时内到账，此费用不可打印账单发票，回访满意</t>
  </si>
  <si>
    <t>TS202310121103480540</t>
  </si>
  <si>
    <t>17683704925</t>
  </si>
  <si>
    <t>黄也天</t>
  </si>
  <si>
    <t>2023-10-12 13:39:37</t>
  </si>
  <si>
    <t xml:space="preserve">
高级模板内容：
投诉问题描述:用户表示自己已经到营业厅取消沃小号服务，但现在还在扣费，为其查询发现并没有取消掉，用户不认可，表示自己是取消才走的，要求核实
到厅时间:2023-09-28
到厅名称:城区东山大道国贸自有营业厅
办理业务:沃小号
营业厅地址:城区东山大道国贸自有营业厅
用户要求:要求核实，请核实处理</t>
  </si>
  <si>
    <t>系统支撑：因系统支撑不到位导致沃小号业务取消后仍产生费用，现以为用户取消并申请减免本月费用10元，24小时内赠费到账，不可打印发票，满意</t>
  </si>
  <si>
    <t>TS202310111522370915</t>
  </si>
  <si>
    <t>15807200676</t>
  </si>
  <si>
    <t>覃宗才</t>
  </si>
  <si>
    <t>2023-10-12 16:08:14</t>
  </si>
  <si>
    <t xml:space="preserve">
高级模板内容：
投诉问题描述:用户来电称10月份同样没有合约赠款返还，要求和前期工单一样返费，详见：TS202309141649111053
活动名称:/
争议月份:2023年10月
争议金额:0
用户要求:返费</t>
  </si>
  <si>
    <t>系统支撑：因系统支撑不到位导致赠费未到账，申请补赠剩余4个月费用80元，24小时内赠费到账，不可打印发票，满意</t>
  </si>
  <si>
    <t>TS202310111706081254</t>
  </si>
  <si>
    <t>13235636666</t>
  </si>
  <si>
    <t>郑钰</t>
  </si>
  <si>
    <t>2023-10-12 17:29:14</t>
  </si>
  <si>
    <t xml:space="preserve">
高级模板内容：
投诉问题描述:用户来电对于上个月的 调增减项_低消补收费_最低消费补足  不认可
争议月份:2023年9月
争议金额:58.3
用户要求:烦请处理 用户存在宽带低消   又有赠款  抵扣   
用户对此不认可</t>
  </si>
  <si>
    <t>系统支撑：因系统支撑不到位导致赠费与低消互斥产生补收，申请补赠炫彩通信助理包6元版（立即生效）2022年6月-2023年4月合计66元，退至宽带私有账户，24小时内到账，此费用不可打印账单发票，回访满意</t>
  </si>
  <si>
    <t>TS202310111205161406</t>
  </si>
  <si>
    <t>投诉工单（2021版）&gt;&gt;移网&gt;&gt;【变更及服务】渠道服务&gt;&gt;不同渠道查询的结果不一致</t>
  </si>
  <si>
    <t>15572737909</t>
  </si>
  <si>
    <t>周鑫伟</t>
  </si>
  <si>
    <t>2023-10-12 09:24:47</t>
  </si>
  <si>
    <t xml:space="preserve">
高级模板内容：
投诉问题描述:用户称自己查询到自己的10元200分钟（立即生效）湖北立即-减免10元长期有效的 但是现在查询到10元200分钟（立即生效）上月失效了对此不认可
涉及渠道:营业厅
用户要求:用户称自己查询到自己的10元200分钟（立即生效）湖北立即-减免10元长期有效的 但是现在查询到10元200分钟（立即生效）上月失效了对此不认可</t>
  </si>
  <si>
    <t>系统支撑：用户反映语音包未生效，经核实，10元200分钟在有效期内，但套餐余量显示已失效，现由校园营服重新勾选，立即生效，满意。</t>
  </si>
  <si>
    <t>TS202310111652440894</t>
  </si>
  <si>
    <t>13297281367</t>
  </si>
  <si>
    <t>王虹婷</t>
  </si>
  <si>
    <t>2023-10-12 10:20:39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</si>
  <si>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投诉内容:我自己在澳门读书，往返珠澳两地，在澳门我都是使用澳门3m电话卡，为何会产生如此高额的漫游费用？且联通短信不曾给一个告知
202309月上网费:45.00
争议金额:0.00</t>
  </si>
  <si>
    <t>系统支撑①客户投诉产生的原因：客户反映国际漫游费用问题
②客户投诉问题核查情况及解决方案：收到贵部转办后，我司立即组织调查。经核实，用户反映在澳门未使用该号码产生扣费问题，现用户已关闭国际漫游，考虑用户使用感知，已为用户申请减免9月满意费50元，24小时内赠费到账，不可打印发票，满意。
③客户问题满意度：我司于2023-10-12 09:42:10联系客户满意。
④回单人:程李晶；联系电话：07176921001</t>
  </si>
  <si>
    <t>TS202310111048061868</t>
  </si>
  <si>
    <t>13247289609</t>
  </si>
  <si>
    <t>王学喜</t>
  </si>
  <si>
    <t>2023-10-12 13:26:36</t>
  </si>
  <si>
    <t>主办单位：湖北
客户类别：普通客户
10010是否打通：否
是否二次致电10015：是
是否联系：否
升级倾向：
号码归属省：湖北
SVIP等级：
1. 问题类型:;
2. 投诉类型:携号转网;
3. 营业厅地址:;
4. 位置信息:;
5. 位置发生地:;
6. 投诉内容:我的号码现在使用信号非常不好，要携号转网，但是查到里面有个Cpe业务，这个业务从来没用过，我要求马上跟我取消了办理转网。
7. 携转原因:信号质量差
8. 无法携转原因:业务限制</t>
  </si>
  <si>
    <t>TS202310111025051189</t>
  </si>
  <si>
    <t>13197335487</t>
  </si>
  <si>
    <t>王仁华</t>
  </si>
  <si>
    <t>2023-10-12 16:18:45</t>
  </si>
  <si>
    <t>主办单位：湖北
客户类别：普通客户
10010是否打通：否
是否二次致电10015：是
是否联系：否
升级倾向：
号码归属省：湖北
SVIP等级：
1. 问题类型:;
2. 投诉类型:其他问题;
3. 营业厅地址:;
4. 位置信息:;
5. 位置发生地:;
6. 投诉内容:帮忙把宽带销户，本人长期在外地工作，家里宽带不需要了</t>
  </si>
  <si>
    <t>BL202310111950510871</t>
  </si>
  <si>
    <t>13207214559</t>
  </si>
  <si>
    <t>李善红</t>
  </si>
  <si>
    <t>2023-10-12 09:41:55</t>
  </si>
  <si>
    <t xml:space="preserve">
高级模板内容：
需区域二线受理的业务:用户无法提供验证码
用户需办理业务名称: 炫彩通信助理包-云盘版 -立即生效（湖北） 
业务办理类型:取消
业务生效时间:立即生效
是否已按规范验证用户信息:是
备注（如开通流量包、语音包请备注清楚当月有效/长期有效）:已验证机主姓名+证件号码+证件地址</t>
  </si>
  <si>
    <t>BL202310111813362250</t>
  </si>
  <si>
    <t>18695064992</t>
  </si>
  <si>
    <t>董为华</t>
  </si>
  <si>
    <t>2023-10-12 09:13:02</t>
  </si>
  <si>
    <t xml:space="preserve">
高级模板内容：
需区域二线受理的业务:用户无法提供验证码
用户需办理业务名称:	王者荣耀流量权益包-腾讯-12元
业务办理类型:取消
业务生效时间:立即生效
是否已按规范验证用户信息:是</t>
  </si>
  <si>
    <t>BL202310111457201577</t>
  </si>
  <si>
    <t>15697209585</t>
  </si>
  <si>
    <t>李红菊</t>
  </si>
  <si>
    <t>2023-10-12 11:12:37</t>
  </si>
  <si>
    <t xml:space="preserve">
高级模板内容：
需区域二线受理的业务:用户无法提供验证码
用户需办理业务名称:5G炫彩加油包19元10GB（立即生效）（湖北）
业务办理类型:取消
业务生效时间:次月生效
是否已按规范验证用户信息:是</t>
  </si>
  <si>
    <t>BL202310111520041992</t>
  </si>
  <si>
    <t>15572777529</t>
  </si>
  <si>
    <t>郭世兵</t>
  </si>
  <si>
    <t>2023-10-12 11:56:55</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</si>
  <si>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备注（如开通流量包、语音包请备注清楚当月有效/长期有效）:无法收到验证</t>
  </si>
  <si>
    <t>BL202310111543022381</t>
  </si>
  <si>
    <t>13100788386</t>
  </si>
  <si>
    <t>李铖</t>
  </si>
  <si>
    <t>2023-10-12 09:11:14</t>
  </si>
  <si>
    <t xml:space="preserve">
高级模板内容：
需区域二线受理的业务:用户无法提供验证码
用户需办理业务名称:5G优惠加油包19元10GB（次月生效）（湖北）
业务办理类型:取消
业务生效时间:次月生效
是否已按规范验证用户信息:无需验证</t>
  </si>
  <si>
    <t>BL202310111730201610</t>
  </si>
  <si>
    <t>18671736218</t>
  </si>
  <si>
    <t>邹想姣</t>
  </si>
  <si>
    <t>2023-10-12 09:13:33</t>
  </si>
  <si>
    <t xml:space="preserve">
高级模板内容：
需区域二线受理的业务:用户无法提供验证码
用户需办理业务名称:爱奇艺10G流量加月会员合约包省分（已停售）  
业务办理类型:取消
业务生效时间:立即生效
是否已按规范验证用户信息:是</t>
  </si>
  <si>
    <t>BL202310121139112296</t>
  </si>
  <si>
    <t>13197322805</t>
  </si>
  <si>
    <t>田海燕</t>
  </si>
  <si>
    <t>2023-10-12 14:18:35</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</si>
  <si>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t>
  </si>
  <si>
    <t>BL202310120453061897</t>
  </si>
  <si>
    <t>17671934372</t>
  </si>
  <si>
    <t>郝光春</t>
  </si>
  <si>
    <t>2023-10-12 09:23:30</t>
  </si>
  <si>
    <t xml:space="preserve">
高级模板内容：
需区域二线受理的业务:用户无法提供验证码
用户需办理业务名称:解除流量封顶
业务办理类型:取消
业务生效时间:立即生效
是否已按规范验证用户信息:是
备注（如开通流量包、语音包请备注清楚当月有效/长期有效）:用户要求解除流量封顶</t>
  </si>
  <si>
    <t>BL202310111751571941</t>
  </si>
  <si>
    <t>13117298630</t>
  </si>
  <si>
    <t>刘长芬</t>
  </si>
  <si>
    <t>2023-10-12 09:37:32</t>
  </si>
  <si>
    <t xml:space="preserve">
高级模板内容：
需区域二线受理的业务:用户无法提供验证码
用户需办理业务名称:金太阳点读宝20元
业务办理类型:取消
业务生效时间:立即生效
是否已按规范验证用户信息:是</t>
  </si>
  <si>
    <t>BL202310121338151308</t>
  </si>
  <si>
    <t>15549282910</t>
  </si>
  <si>
    <t>邹玉华</t>
  </si>
  <si>
    <t>2023-10-12 14:31:04</t>
  </si>
  <si>
    <t xml:space="preserve">
高级模板内容：
需区域二线受理的业务:用户无法提供验证码
用户需办理业务名称:沃云盘尊享会员包2021版10元/月
业务办理类型:取消
业务生效时间:次月生效
是否已按规范验证用户信息:无需验证</t>
  </si>
  <si>
    <t>BL202310111637170785</t>
  </si>
  <si>
    <t>13247285196</t>
  </si>
  <si>
    <t>2023-10-12 09:27:30</t>
  </si>
  <si>
    <t xml:space="preserve">
高级模板内容：
需区域二线受理的业务:用户无法提供验证码
用户需办理业务名称:炫彩通信助理包-云盘版 -次月生效（湖北）-10元
业务办理类型:取消
业务生效时间:次月生效
是否已按规范验证用户信息:是</t>
  </si>
  <si>
    <t>BL202310111826232404</t>
  </si>
  <si>
    <t>18672905292</t>
  </si>
  <si>
    <t>杨久东</t>
  </si>
  <si>
    <t>2023-10-12 09:12:35</t>
  </si>
  <si>
    <t xml:space="preserve">
高级模板内容：
需区域二线受理的业务:用户无法提供验证码
用户需办理业务名称:炫彩通信助理包-云盘版 -立即生效（湖北）
业务办理类型:取消
业务生效时间:立即生效
是否已按规范验证用户信息:是</t>
  </si>
  <si>
    <t>BL202310111709491251</t>
  </si>
  <si>
    <t>18671718886</t>
  </si>
  <si>
    <t>沈红云</t>
  </si>
  <si>
    <t>2023-10-12 09:15:02</t>
  </si>
  <si>
    <t xml:space="preserve">
高级模板内容：
需区域二线受理的业务:用户无法提供验证码
用户需办理业务名称:云加速5G畅玩加油包(湖北)
业务办理类型:取消
业务生效时间:次月生效
是否已按规范验证用户信息:是</t>
  </si>
  <si>
    <t>BL202310112027051207</t>
  </si>
  <si>
    <t>13227265877</t>
  </si>
  <si>
    <t>王桃红</t>
  </si>
  <si>
    <t>2023-10-12 09:41:06</t>
  </si>
  <si>
    <t>BL202310111737451722</t>
  </si>
  <si>
    <t>2023-10-12 09:14:30</t>
  </si>
  <si>
    <t>BL202310111632450711</t>
  </si>
  <si>
    <t>15671050695</t>
  </si>
  <si>
    <t>周震</t>
  </si>
  <si>
    <t>2023-10-12 10:19:08</t>
  </si>
  <si>
    <t>BL202310111724251498</t>
  </si>
  <si>
    <t>15572716885</t>
  </si>
  <si>
    <t>2023-10-12 09:23:48</t>
  </si>
  <si>
    <t xml:space="preserve">
高级模板内容：
需区域二线受理的业务:用户无法提供验证码
用户需办理业务名称:云加速5G畅玩加油包(湖北)炫彩通信助理包-云盘版 -立即生效（湖北）
业务办理类型:取消
业务生效时间:次月生效
是否已按规范验证用户信息:无需验证</t>
  </si>
  <si>
    <t>BL202310111701081120</t>
  </si>
  <si>
    <t>13207206775</t>
  </si>
  <si>
    <t>朱世卯</t>
  </si>
  <si>
    <t>2023-10-12 11:45:27</t>
  </si>
  <si>
    <t xml:space="preserve">[65岁以上老人] 
高级模板内容：
需区域二线受理的业务:用户无法提供验证码
用户需办理业务名称:	 AR彩铃酷趣会员5G加油包（湖北） 订
业务办理类型:取消
业务生效时间:立即生效
是否已按规范验证用户信息:无需验证</t>
  </si>
  <si>
    <t>BL202310111516261936</t>
  </si>
  <si>
    <t>15327608465</t>
  </si>
  <si>
    <t>张中信</t>
  </si>
  <si>
    <t>2023-10-12 11:12:23</t>
  </si>
  <si>
    <t xml:space="preserve">[65岁以上老人] 
高级模板内容：
需区域二线受理的业务:用户无法提供验证码
用户需办理业务名称:	 腾讯王卡-39元5G版超级会员（黄金版
业务办理类型:取消
业务生效时间:立即生效
是否已按规范验证用户信息:是</t>
  </si>
  <si>
    <t>BL202310111733001648</t>
  </si>
  <si>
    <t>13085153481</t>
  </si>
  <si>
    <t>杨兴群</t>
  </si>
  <si>
    <t>2023-10-12 09:31:16</t>
  </si>
  <si>
    <t xml:space="preserve">[65岁以上老人] 
高级模板内容：
需区域二线受理的业务:用户无法提供验证码
用户需办理业务名称:5G加油包19元5GB（次月生效）
业务办理类型:取消
业务生效时间:立即生效
是否已按规范验证用户信息:是</t>
  </si>
  <si>
    <t>BL202310111702081134</t>
  </si>
  <si>
    <t>13277239001</t>
  </si>
  <si>
    <t>2023-10-12 09:29:04</t>
  </si>
  <si>
    <t xml:space="preserve">[65岁以上老人] 
高级模板内容：
需区域二线受理的业务:用户无法提供验证码
用户需办理业务名称:5G炫彩加油包19元10GB（立即生效）（湖北）
业务办理类型:取消
业务生效时间:次月生效
是否已按规范验证用户信息:是</t>
  </si>
  <si>
    <t>ZX202310111642272124</t>
  </si>
  <si>
    <t>17507207708</t>
  </si>
  <si>
    <t>温大明</t>
  </si>
  <si>
    <t>2023-10-12 10:08:52</t>
  </si>
  <si>
    <t xml:space="preserve">判断省分:湖北
:失败
node_42:
:无合约/简单合约
:单卡/移移融合副卡套餐
获取用户证件类型::不认可
:
高级模板内容：
问题描述:用户来电要求（取消副卡）一线建议（营业厅咨询办理）用户不认可要求（取消副卡）联系电话（13207227708） 
第二联系方式:13207227708
销户原因:无
用户要求:取消副卡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</si>
  <si>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</si>
  <si>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BL202310121134012222</t>
  </si>
  <si>
    <t>15671043542</t>
  </si>
  <si>
    <t>2023-10-12 16:41:52</t>
  </si>
  <si>
    <t xml:space="preserve">[65岁以上老人] 
高级模板内容：
需区域二线受理的业务:用户无法提供验证码
用户需办理业务名称:5G炫彩通信助理包-云盘版
业务办理类型:取消
业务生效时间:次月生效
是否已按规范验证用户信息:无需验证</t>
  </si>
  <si>
    <t>ZX202310101657041517</t>
  </si>
  <si>
    <t>18672655876</t>
  </si>
  <si>
    <t>杨娟</t>
  </si>
  <si>
    <t>2023-10-12 09:16:22</t>
  </si>
  <si>
    <t xml:space="preserve">判断省分:湖北
:失败
node_42:
:其他合约
:本地
:不认可
:
高级模板内容：
问题描述:协助销户
第二联系方式:18672655679   
销户原因:局停
用户要求:协助销户</t>
  </si>
  <si>
    <t>业务办理：客户要求注销副卡号码，因风险关停无法销户，已告知客户可通过联通APP办理二次实人认证，审核通过后我部可协助注销，客户知晓， 满意度一般</t>
  </si>
  <si>
    <t>BL202310121135032241</t>
  </si>
  <si>
    <t>13217178216</t>
  </si>
  <si>
    <t>王立明</t>
  </si>
  <si>
    <t>2023-10-12 14:49:34</t>
  </si>
  <si>
    <t xml:space="preserve">13217178216命中精准预判服务场景:[65岁以上老人] 
用户来电:关闭上网功能
判断省分:甘肃、湖北
解释无法关闭，建议用户关闭手机蜂窝数据网络即可:不认可
:</t>
  </si>
  <si>
    <t>BL202310111857120271</t>
  </si>
  <si>
    <t>15549331246</t>
  </si>
  <si>
    <t>余传柱</t>
  </si>
  <si>
    <t>2023-10-12 09:12:51</t>
  </si>
  <si>
    <t xml:space="preserve">[65岁以上老人] 
高级模板内容：
需区域二线受理的业务:用户无法提供验证码
用户需办理业务名称:热血都市畅听5G加油包（湖北）
业务办理类型:取消
业务生效时间:次月生效
是否已按规范验证用户信息:无需验证
备注（如开通流量包、语音包请备注清楚当月有效/长期有效）:无</t>
  </si>
  <si>
    <t>BL202310121311101016</t>
  </si>
  <si>
    <t>18671754268</t>
  </si>
  <si>
    <t>高长英</t>
  </si>
  <si>
    <t>2023-10-12 14:50:22</t>
  </si>
  <si>
    <t xml:space="preserve">[65岁以上老人] 
高级模板内容：
需区域二线受理的业务:用户无法提供验证码
用户需办理业务名称:腾讯游戏会员流量包-包月-15元
业务办理类型:取消
业务生效时间:立即生效
是否已按规范验证用户信息:是</t>
  </si>
  <si>
    <t>ZX202310111043461716</t>
  </si>
  <si>
    <t>用户来电称对前期工单ZX202310101609491095的反馈记录客户现已经处理完成，现要求将17683700557和13032714370绑定为13227298199副卡</t>
  </si>
  <si>
    <t>业务办理：用户17683700557、13032714370存在主副卡关系无法绑定，本月已操作拆分主副卡，建议用户次月联系我部操作主副卡绑定，用户认可满意</t>
  </si>
  <si>
    <t>BL202310120401331893</t>
  </si>
  <si>
    <t>18671776591</t>
  </si>
  <si>
    <t>宋寒峰</t>
  </si>
  <si>
    <t>2023-10-12 09:12:55</t>
  </si>
  <si>
    <t>用户对无法紧急开机不认可，称自己月租100多欠费0.1元就停机了，对此不认可，请后台核实处理</t>
  </si>
  <si>
    <t>BL202310112123391562</t>
  </si>
  <si>
    <t>15572778453</t>
  </si>
  <si>
    <t>刘家文</t>
  </si>
  <si>
    <t>2023-10-12 09:09:25</t>
  </si>
  <si>
    <t xml:space="preserve">[65岁以上老人] 
高级模板内容：
需区域二线受理的业务:用户无法提供验证码
用户需办理业务名称:云加速5G畅玩加油包(湖北)
业务办理类型:取消
业务生效时间:立即生效
是否已按规范验证用户信息:是</t>
  </si>
  <si>
    <t>BL202310121056041594</t>
  </si>
  <si>
    <t>13197341884</t>
  </si>
  <si>
    <t>向东阳</t>
  </si>
  <si>
    <t>2023-10-12 14:54:05</t>
  </si>
  <si>
    <t xml:space="preserve">[65岁以上老人] 
高级模板内容：
需区域二线受理的业务:用户无法提供验证码
用户需办理业务名称:云加速5G畅玩加油包(湖北)
业务办理类型:取消
业务生效时间:立即生效
是否已按规范验证用户信息:无需验证</t>
  </si>
  <si>
    <t>ZX202310111555161659</t>
  </si>
  <si>
    <t>15671024966</t>
  </si>
  <si>
    <t>程文芳</t>
  </si>
  <si>
    <t>2023-10-12 14:06:20</t>
  </si>
  <si>
    <t>用户来电要求办理套餐折扣，请协助办理</t>
  </si>
  <si>
    <t>业务办理;客户要求办理折扣活动，系统无勾选项，联系客户表示客户经理已联系处理好，满意。</t>
  </si>
  <si>
    <t>BL202310111739171747</t>
  </si>
  <si>
    <t>13040992656</t>
  </si>
  <si>
    <t>易金凤</t>
  </si>
  <si>
    <t>2023-10-12 09:14:59</t>
  </si>
  <si>
    <t>22年Q3Q4重点客户
高级模板内容：
需区域二线受理的业务:用户无法提供验证码
用户需办理业务名称:职场菁英畅阅5G加油包（湖北）
业务办理类型:取消
业务生效时间:立即生效
是否已按规范验证用户信息:是
备注（如开通流量包、语音包请备注清楚当月有效/长期有效）:尽快处理</t>
  </si>
  <si>
    <t>BL202310111558010119</t>
  </si>
  <si>
    <t>2023-10-12 09:04:32</t>
  </si>
  <si>
    <t>22年Q3Q4重点客户22年Q3Q4重点客户用户要求取消15元*12个月合约千兆提速包（湖北）91238844，请后台老师协助处理</t>
  </si>
  <si>
    <t>TS202310111019431031</t>
  </si>
  <si>
    <t>2023-10-12 10:54:07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</si>
  <si>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:用户来电想给号码办理销户，10010反映后一直未联系，要求协助销户，要求尽快解决</t>
  </si>
  <si>
    <t>业务办理①客户投诉产生的原因：客户反映号码销户问题
②客户投诉问题核查情况及解决方案：收到贵部转办后，我司立即组织调查。经核实，客户要求注销号码，已联系用户核对身份信息后注销，满意。
③客户问题满意度：我司于2023-10-11 11:40:10联系客户满意。
④回单人:程李晶；联系电话：07176921001</t>
  </si>
  <si>
    <t>TS202310111532061165</t>
  </si>
  <si>
    <t>15587978985</t>
  </si>
  <si>
    <t>李秋琳</t>
  </si>
  <si>
    <t>2023-10-12 16:30:49</t>
  </si>
  <si>
    <t>主办单位：湖北
客户类别：普通客户
10010是否打通：否
是否二次致电10015：是
是否联系：否
升级倾向：
号码归属省：湖北
SVIP等级：
1. 问题类型:;
2. 投诉类型:办理争议;
3. 营业厅地址:;
4. 位置信息:;
5. 位置发生地:;
6. 投诉内容:线上注销号码，急！！！！！！！
8. 办理业务的名称:预约销户
8. 无法办理的渠道:不能线上办理</t>
  </si>
  <si>
    <t>业务办理①客户投诉产生的原因：客户反映销户问题
②客户投诉问题核查情况及解决方案：收到贵部转办后，我司立即组织调查。经核实，客户要求注销号卡，已联系用户核实身份信息后注销，满意。
③客户问题满意度：我司于2023-10-11 16:42:10联系客户满意。
④回单人:程李晶；联系电话：07176921001</t>
  </si>
  <si>
    <t>BL202310121543590696</t>
  </si>
  <si>
    <t>19307170583</t>
  </si>
  <si>
    <t>魏淑芳</t>
  </si>
  <si>
    <t>2023-10-12 16:25:14</t>
  </si>
  <si>
    <t>【2022年上工信部测评重保用户】【2022年上工信部测评重保用户】用户来电要求办理续约预存话费享折扣优惠 档位三（立即生效24个月）-湖北政企专属  ，请后台协助处理，谢谢</t>
  </si>
  <si>
    <t>业务办理： 存量5G畅爽套餐享139元赠费（次月生效）湖北 ，合约期12个月，满意</t>
  </si>
  <si>
    <t>BL202310121128082120</t>
  </si>
  <si>
    <t>15549337273</t>
  </si>
  <si>
    <t>李福永</t>
  </si>
  <si>
    <t>2023-10-12 14:08:05</t>
  </si>
  <si>
    <t>【2022年上工信部测评重保用户】【2022年上工信部测评重保用户】用户要求继续办理折扣合约：预存话费享折扣优惠 档位五（次月生效24个月）-湖北政企专属</t>
  </si>
  <si>
    <t>业务办理：存量5G畅爽套餐享69元赠费 湖北，以为用户办理，合约期12个月，满意</t>
  </si>
  <si>
    <t>BL202310111610420336</t>
  </si>
  <si>
    <t>15549360013</t>
  </si>
  <si>
    <t>向萍</t>
  </si>
  <si>
    <t>2023-10-12 09:12:14</t>
  </si>
  <si>
    <t>用户来电反映，要求继续参加：星锐卡30元赠费12个月优惠合约 (湖北) ，称办理时告知是自动续约，但是现在没有续约成功，为其解释，用户不认可，要求我方协助处理！</t>
  </si>
  <si>
    <t>业务办理：客户星锐卡折扣到期未自动续约的问题，已按客户要求续约，立即生效，并联系客户致歉，客户表示理解，回访满意</t>
  </si>
  <si>
    <t>BL202310121014250843</t>
  </si>
  <si>
    <t>071700332120</t>
  </si>
  <si>
    <t>邹学行</t>
  </si>
  <si>
    <t>2023-10-12 15:44:19</t>
  </si>
  <si>
    <t xml:space="preserve">判断省分:湖北
:宽带新装、加装，IPTV加装
:湖北省
:
高级模板内容：
重要提醒：若能通过无缝下单则选择无缝，建此工单会被专项质检！！！:继续建单
用户诉求:装机
当前使用地址:湖北省宜昌市夷陵区东城城乡统筹发展试验区绿洲社区发展大道117号恒大绿洲21栋1单元21层2101户
备注:用户来电称自己以前的  畅爽冰激凌5G套餐199元   ，包含有IPTV服务  机顶盒也给用户拿过去了，因网络不好  用户没有安装IPTV,前台查询解释：现在套餐没有IPTV服务 ，用户对此不认可，用户想要免费安装IPTV,称自己之前一直没有使用过  ，现在就应该免费使用  不处理  就工信部投诉  或者把过去两年没有使用：IPTV服务  的费用退还  请处理，谢谢  </t>
  </si>
  <si>
    <t>业务办理：联系用户实际反映要求免费使用IPTV，已为用户办理预存话费享10元/月话费优惠12个月（湖北），免费使用1年，用户认可满意</t>
  </si>
  <si>
    <t>BL202310111231082119</t>
  </si>
  <si>
    <t>15997587223</t>
  </si>
  <si>
    <t>林永远</t>
  </si>
  <si>
    <t>2023-10-12 09:16:29</t>
  </si>
  <si>
    <t>用户要求续订：预存话费享折扣优惠 档位五（立即生效24个月 ，以及副卡赠费的活动，请协助处理</t>
  </si>
  <si>
    <t>业务办理：现已无5折合约，仅有49元赠费活动，12个月有效期，多次联系用户未接听，已短信告知用户结果，若需办理赠费活动致电宜昌服务监督热线13032700872</t>
  </si>
  <si>
    <t>BL202310111511011850</t>
  </si>
  <si>
    <t>18671782621</t>
  </si>
  <si>
    <t>王大全</t>
  </si>
  <si>
    <t>2023-10-12 16:37:13</t>
  </si>
  <si>
    <t xml:space="preserve">判断省分:湖北
:有意向资费
:是
:不认可：坚持要求转入有限制的套餐
:
高级模板内容：
用户诉求:用户来电要求变更套餐20元左右套餐，前天挽留推荐营业厅，用户不认可。
当前套餐名称:59元冰融移网主卡套餐（新）（129元冰融套餐）（湖北）
新套餐名称（转入套餐名称）:20元左右套餐
是合约期内（含靓号）:是
备注:用户告知不变更就销户，用户告知无法去归属地营业厅</t>
  </si>
  <si>
    <t>业务办理：已登记月底办理主卡转资8元流量王套餐，次月生效，另注销宽带及副卡，回访满意</t>
  </si>
  <si>
    <t>BL202310120948440452</t>
  </si>
  <si>
    <t>2023-10-12 16:01:13</t>
  </si>
  <si>
    <t>13227258932命中精准预判服务场景:[65岁以上老人] 
详见工单BL202310100905542490  用户再次来电要求办理续约移网全省统一7折包（当月生效12个月）（湖北） 已解释系统无勾选项，无法办理  用户不认可 称自己资费太高了 解释无效 请核实处理 联系电话13227258932</t>
  </si>
  <si>
    <t>BL202310120942030359</t>
  </si>
  <si>
    <t>15572768603</t>
  </si>
  <si>
    <t>刘为香</t>
  </si>
  <si>
    <t>2023-10-12 14:13:29</t>
  </si>
  <si>
    <t>15572768603命中精准预判服务场景:[65岁以上老人] 
用户10月12日来电要求继续办理星锐卡30元赠费12个月优惠合约 (湖北)，解释：建议营业厅，用户拒绝，要求在线办理，前台无权限，请处理，谢谢</t>
  </si>
  <si>
    <t>业务办理：用户要求续约星锐卡30元赠费12个月优惠合约，客服部已操作办理，多次致电未接，已短信告知如您后期使用有任何疑问，可于工作时间（08：30-17：30）致电宜昌联通07176921001或13032700872。</t>
  </si>
  <si>
    <t>ZX202310111212362484</t>
  </si>
  <si>
    <t>071701071117</t>
  </si>
  <si>
    <t>2023-10-12 14:06:56</t>
  </si>
  <si>
    <t xml:space="preserve">判断省分:湖北
:自己办理的宽带
:挽留失败
:不同意
:
高级模板内容：
问题描述:用户来电要求取消IPTV业务，宽带【保留】正常使用
第二联系方式:18672663603
销户原因:不在使用
用户要求:用户来电要求取消IPTV业务，宽带【保留】正常使用，谢谢</t>
  </si>
  <si>
    <t>业务业务：用户要求取消IPTV业务，挽留无效，已核对身份信息按用户要求取消，满意。</t>
  </si>
  <si>
    <t>TS202310121207002144</t>
  </si>
  <si>
    <t>18671794909</t>
  </si>
  <si>
    <t>邹运荡</t>
  </si>
  <si>
    <t>2023-10-12 14:44:20</t>
  </si>
  <si>
    <t xml:space="preserve">判断省分:湖北
:流量费争议
:流量包定制争议
:不认可
:未享受
:小于等于500元，且仅限单倍、月份不超过12个月
:
高级模板内容：
投诉问题描述:用户来电反馈不知情办理此业务！对此产生的费用不理解！
业务名称:云加速5G畅玩加油包
争议月份:2023年9月、2023年10月
争议金额:40
是否承诺退费:是
用户要求:要求取消并退费！请处理！</t>
  </si>
  <si>
    <t>TS202310112005472169</t>
  </si>
  <si>
    <t>13197335340</t>
  </si>
  <si>
    <t>张慧平</t>
  </si>
  <si>
    <t>2023-10-12 10:01:57</t>
  </si>
  <si>
    <t xml:space="preserve">判断省分:湖北
:流量费争议
:流量包定制争议
:不认可
:未享受
:小于等于500元，且仅限单倍、月份不超过12个月
:
高级模板内容：
投诉问题描述:云加速5G畅玩加油包(湖北)不知情办理
业务名称:云加速5G畅玩加油包(湖北)
争议月份:2023年8月、2023年9月、2023年10月
争议金额:60
是否承诺退费:是
用户要求:认可补救，尽快退费， 谢谢</t>
  </si>
  <si>
    <t>TS202310121501480915</t>
  </si>
  <si>
    <t>13227293196</t>
  </si>
  <si>
    <t>熊真俊</t>
  </si>
  <si>
    <t>2023-10-12 16:47:26</t>
  </si>
  <si>
    <t xml:space="preserve">[65岁以上老人] 判断省分:湖北
:移网电话营销费用争议（套餐资费/融合宽带/副卡功能费类除外）
:不认可
:小于等于500元，且仅限单倍、月份不超过12个月
:
高级模板内容：
是否10016外呼:不记得
电话外呼号码:0
渠道名称:0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</si>
  <si>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TS202310121358171898</t>
  </si>
  <si>
    <t>13277233526</t>
  </si>
  <si>
    <t>2023-10-12 17:20:31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</si>
  <si>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产品名称:5G加油包29元10GB（立即生效）云加速5G畅玩加油包(湖北)
争议月份:2023年10月
是否承诺退费:是
承诺退费金额:49
是否取消业务（如取消失败，需加上系统报错的提示）:是
是否需要回复:否
用户要求:退费</t>
  </si>
  <si>
    <t>TS202310121230320189</t>
  </si>
  <si>
    <t>15549288136</t>
  </si>
  <si>
    <t>陈本海</t>
  </si>
  <si>
    <t>2023-10-12 15:37:26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</si>
  <si>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用户要求:尽快退费。</t>
  </si>
  <si>
    <t>TS202310111834120742</t>
  </si>
  <si>
    <t>15671038693</t>
  </si>
  <si>
    <t>盛凤英</t>
  </si>
  <si>
    <t>2023-10-12 09:45:15</t>
  </si>
  <si>
    <t xml:space="preserve">判断省分:其他省分
:流量计费争议
判断省分::流量包定制争议
:不认可
:未享受
:小于等于500元，且仅限单倍、月份不超过12个月
:
高级模板内容：
投诉问题描述:不知情办理云加速5G畅玩加油包(湖北)，要求退费
业务名称:云加速5G畅玩加油包(湖北)
争议月份:2023年10月、2023年9月
争议金额:40
是否承诺退费:是
用户要求:尽快处理</t>
  </si>
  <si>
    <t>TS202310121039232370</t>
  </si>
  <si>
    <t>13207224216</t>
  </si>
  <si>
    <t>齐振元</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</si>
  <si>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用户要求:尽快退费。</t>
  </si>
  <si>
    <t>TS202310120938050615</t>
  </si>
  <si>
    <t>16671763679</t>
  </si>
  <si>
    <t>谭远菊</t>
  </si>
  <si>
    <t>2023-10-12 14:59:46</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</si>
  <si>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</si>
  <si>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TS202310120845581978</t>
  </si>
  <si>
    <t>15608603164</t>
  </si>
  <si>
    <t>马志海</t>
  </si>
  <si>
    <t>2023-10-12 13:34:13</t>
  </si>
  <si>
    <t>[65岁以上老人]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产品名称:职场菁英畅阅5G加油包（湖北）
争议月份:2023年10月
是否承诺退费:是
承诺退费金额:20
是否取消业务（如取消失败，需加上系统报错的提示）:是
是否需要回复:否
用户要求:退费</t>
  </si>
  <si>
    <t>TS202310111806060201</t>
  </si>
  <si>
    <t>13040986330</t>
  </si>
  <si>
    <t>饶守义</t>
  </si>
  <si>
    <t>2023-10-12 11:25:49</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</si>
  <si>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产品名称:悦心钻石会员-包月-25元、云加速5G畅玩加油包(湖北)
争议月份:2023年9月
是否承诺退费:是
承诺退费金额:45
是否取消业务（如取消失败，需加上系统报错的提示）:是
是否需要回复:否
用户要求:退还费用</t>
  </si>
  <si>
    <t>TS202310111718061556</t>
  </si>
  <si>
    <t>15587909597</t>
  </si>
  <si>
    <t>李南湘</t>
  </si>
  <si>
    <t>2023-10-12 10:56:46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</si>
  <si>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是否取消业务（如取消失败，需加上系统报错的提示）:未取消
是否需要回复:否
用户要求:已承诺退费，用户接收不到验证码，请后台协助取消</t>
  </si>
  <si>
    <t>TS202310111613012311</t>
  </si>
  <si>
    <t>18672098711</t>
  </si>
  <si>
    <t>赵永刚</t>
  </si>
  <si>
    <t>2023-10-12 11:20:15</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</si>
  <si>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是否需要回复:是
用户要求:退费</t>
  </si>
  <si>
    <t>TS202310111908431337</t>
  </si>
  <si>
    <t>13277172576</t>
  </si>
  <si>
    <t>张玉柏</t>
  </si>
  <si>
    <t>2023-10-12 14:03:09</t>
  </si>
  <si>
    <t>主办单位：湖北
客户类别：普通客户
10010是否打通：否
是否二次致电10015：是
是否联系：否
升级倾向：
号码归属省：湖北
SVIP等级：
1. 问题类型:;
2. 投诉类型:退订争议;
3. 营业厅地址:;
4. 位置信息:;
5. 位置发生地:;
6. 投诉内容:;
AR视频彩铃酷趣会员15元包月;
AR彩铃酷趣会员5G加油包（湖北）
取消以上业务
业务自动退订失败</t>
  </si>
  <si>
    <t>BL202310111547342445</t>
  </si>
  <si>
    <t>15549374265</t>
  </si>
  <si>
    <t>韩国忠</t>
  </si>
  <si>
    <t>2023-10-12 14:04:36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</si>
  <si>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办理渠道:线上
赔付月份：:2023年8月、2023年9月、2023年10月
返还倍率:单倍
赔付金额：:60
是否已经取消业务:是
是否承诺退费 ：:是
用户是否需要回复：:否
用户要求：:用户不认可费用</t>
  </si>
  <si>
    <t>BL202310121003110654</t>
  </si>
  <si>
    <t>13032709972</t>
  </si>
  <si>
    <t>周清泉</t>
  </si>
  <si>
    <t>2023-10-12 15:11:44</t>
  </si>
  <si>
    <t>&gt;业务号码&gt;13032709972； &gt;号码归属地&gt;宜昌；&gt;产品名称&gt; 职场菁英畅阅5G加油包（湖北） ；&gt;产品代码&gt;91295263；&gt;产品编码&gt;无；&gt;订购时间&gt;2023-08-18 16:08:22；&gt;核查情况&gt;平台故障；&gt;不规范定制分类&gt;平台故障，无法判责；&gt;退费金额&gt;20元；&gt;退费时间&gt;2023/10/12；&gt;投诉内容&gt;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办理渠道:SP
赔付月份：:2023年10月
返还倍率:单倍
赔付金额：:20
是否已经取消业务:是
是否承诺退费 ：:是
用户是否需要回复：:否
用户要求：:用户表示未要求办理 产生费用申请退费</t>
  </si>
  <si>
    <t>BL202310111557480114</t>
  </si>
  <si>
    <t>13094180275</t>
  </si>
  <si>
    <t>胡功富</t>
  </si>
  <si>
    <t>2023-10-12 10:51:41</t>
  </si>
  <si>
    <t>【2022年上工信部测评重保用户】[65岁以上老人]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赔付月份：:2023年9月、2023年10月
返还倍率:单倍
赔付金额：:40
是否已经取消业务:是
是否承诺退费 ：:是
用户是否需要回复：:否
用户要求：:退费</t>
  </si>
  <si>
    <t>BL202310121323181132</t>
  </si>
  <si>
    <t>13094167972</t>
  </si>
  <si>
    <t>2023-10-12 16:11:13</t>
  </si>
  <si>
    <t>&gt;业务号码&gt;13094167972；&gt;号码归属地&gt;宜昌；&gt;产品名称&gt;炫彩通信助理包-云盘版 -立即生效（湖北）；&gt;产品代码&gt;65000147；&gt;产品编码&gt;6500014719；&gt;订购时间&gt;202；&gt;核查情况&gt;平台故障；&gt;不规范定制分类&gt;平台故障，无法判责；&gt;退费金额&gt;65元；&gt;退费时间&gt;2023-10-12；&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-立即生效（湖北）云加速5G畅玩加油包(湖北)
办理渠道:无
赔付月份：:2023年4月、2023年5月、2023年6月、2023年7月、2023年8月、2023年9月、2023年10月
返还倍率:单倍
赔付金额：:105
是否已经取消业务:是
是否承诺退费 ：:是
用户是否需要回复：:否
用户要求：:用户要去退款</t>
  </si>
  <si>
    <t>BL202310111703431163</t>
  </si>
  <si>
    <t>13098415279</t>
  </si>
  <si>
    <t>郑发全</t>
  </si>
  <si>
    <t>2023-10-12 11:16:54</t>
  </si>
  <si>
    <t>&gt;业务号码&gt;13098415279&gt;号码归属地&gt;宜昌 ；&gt;产品名称&gt;热血都市畅听包；&gt;产品代码&gt; 66003030；&gt;产品编码&gt; 6600303001；&gt;订购时间&gt; 2023-08-15 16:55:09；&gt;核查情况&gt;平台故障；&gt;不规范定制分类&gt;平台故障，无法判责；&gt;退费金额&gt; 30元；&gt;退费时间&gt;2023年10月12日&gt;投诉内容&gt;
高级模板内容：
赔付类型：:增值业务争议 
CBSS账单扣费名称：:热血都市畅听包
办理渠道:公众中台订单中心_71b591k
赔付月份：:2023年8月、2023年9月
返还倍率:单倍
赔付金额：:30
是否已经取消业务:是
是否承诺退费 ：:是
用户是否需要回复：:否
用户要求：:退费</t>
  </si>
  <si>
    <t>BL202310120910002451</t>
  </si>
  <si>
    <t>13114465605</t>
  </si>
  <si>
    <t>郑之栋</t>
  </si>
  <si>
    <t>2023-10-12 16:23:31</t>
  </si>
  <si>
    <t>&gt;业务号码&gt;13114465605；&gt;号码归属地&gt;宜昌；&gt;产品名称&gt;云加速5G畅玩加油包(湖北)，沃阅读知涯升学20元特价包；&gt;产品代码&gt;无，66002207；&gt;产品编码&gt;无，6600220700；&gt;订购时间&gt;2023-09-09 23:08:48，2023-09-07 11:13:20；&gt;核查情况&gt;平台故障；&gt;不规范定制分类&gt;平台故障，无法判责；&gt;退费金额&gt;40元，40元；&gt;退费时间&gt;2023/10/12；&gt;投诉内容&gt;赔付类型：:增值业务争议 
CBSS账单扣费名称：:云加速5G畅玩加油包(湖北)沃阅读知涯升学20元特价包
办理渠道:手机渠道
赔付月份：:2023年10月、2023年9月
返还倍率:单倍
赔付金额：:80
是否已经取消业务:是
是否承诺退费 ：:是
用户是否需要回复：:否
用户要求：:要求退费</t>
  </si>
  <si>
    <t>BL202310121511220187</t>
  </si>
  <si>
    <t>13117296592</t>
  </si>
  <si>
    <t>吴友华</t>
  </si>
  <si>
    <t>2023-10-12 17:44:42</t>
  </si>
  <si>
    <t>&gt;业务号码&gt;13117296592；&gt;号码归属地&gt;宜昌；&gt;产品名称&gt;云加速5G畅玩加油包(湖北)；&gt;产品代码&gt;无；&gt;产品编码&gt;91295249；&gt;订购时间&gt;2023-10-04 22:16:15；&gt;核查情况&gt;平台故障；&gt;不规范定制分类&gt;平台故障，无法判责；&gt;退费金额&gt;20元；&gt;退费时间&gt;2023-10-12；&gt;投诉内容&gt;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用户要求：:用户要求退还增值业务费用。</t>
  </si>
  <si>
    <t>BL202310111257232416</t>
  </si>
  <si>
    <t>15572745982</t>
  </si>
  <si>
    <t>熊明珍</t>
  </si>
  <si>
    <t>2023-10-12 14:25:38</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</si>
  <si>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手机彩铃沃音乐精选10元包月  主题彩铃6元包月  20元 5GB AR彩铃酷趣会员5G加油包(湖北) 5G加油包29元10GB（立即生效）
办理渠道:SP平台接入 
赔付月份：:2023年10月
返还倍率:单倍
赔付金额：:65
是否已经取消业务:是
是否承诺退费 ：:是
用户是否需要回复：:否
用户要求：:要求退还10月产生的费用.合计：65元.解释不认可.已承诺退费并告知退还的费用不能抵扣的业务.请尽快处理</t>
  </si>
  <si>
    <t>BL202310110952542077</t>
  </si>
  <si>
    <t>13197311733</t>
  </si>
  <si>
    <t>颜道全</t>
  </si>
  <si>
    <t>2023-10-12 15:52:21</t>
  </si>
  <si>
    <t>&gt;业务号码&gt;13197311733； &gt;号码归属地&gt;宜昌；&gt;产品名称&gt;热血都市畅听5G加油包（湖北）；&gt;产品代码&gt;91295262；&gt;产品编码&gt;无；&gt;订购时间&gt;2023-10-10 10:29:01；&gt;核查情况&gt;平台故障；&gt;不规范定制分类&gt;平台故障，无法判责；&gt;退费金额&gt;20元；&gt;退费时间&gt;2023/10/11；&gt;投诉内容&gt;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办理渠道:SP
赔付月份：:2023年10月
返还倍率:单倍
赔付金额：:20
是否已经取消业务:是
是否承诺退费 ：:是
用户是否需要回复：:否
用户要求：:要求退费</t>
  </si>
  <si>
    <t>BL202310121507560112</t>
  </si>
  <si>
    <t>18671786731</t>
  </si>
  <si>
    <t>郑莉</t>
  </si>
  <si>
    <t>2023-10-12 17:37:11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</si>
  <si>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办理渠道:无
赔付月份：:2023年10月
返还倍率:单倍
赔付金额：:20
是否已经取消业务:是
是否承诺退费 ：:是
用户是否需要回复：:否
用户要求：:直接退费、</t>
  </si>
  <si>
    <t>BL202310120934220265</t>
  </si>
  <si>
    <t>15671025511</t>
  </si>
  <si>
    <t>袁建新</t>
  </si>
  <si>
    <t>2023-10-12 16:17:26</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</si>
  <si>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办理渠道:无
赔付月份：:2023年9月、2023年10月
返还倍率:单倍
赔付金额：:40
是否已经取消业务:是
是否承诺退费 ：:是
用户是否需要回复：:否
用户要求：:退费</t>
  </si>
  <si>
    <t>BL202310121323501140</t>
  </si>
  <si>
    <t>15572799611</t>
  </si>
  <si>
    <t>童义娥</t>
  </si>
  <si>
    <t>2023-10-12 16:42:28</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</si>
  <si>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、云加速5G畅玩加油包(湖北)
办理渠道:手机
赔付月份：:2023年10月
返还倍率:单倍
赔付金额：:35
是否已经取消业务:是
是否承诺退费 ：:是
用户是否需要回复：:否
用户要求：:退费35元</t>
  </si>
  <si>
    <t>BL202310111801212081</t>
  </si>
  <si>
    <t>15629358955</t>
  </si>
  <si>
    <t>王芳宁</t>
  </si>
  <si>
    <t>2023-10-12 11:51:09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</si>
  <si>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20元 5GB云加速5G畅玩加油包(湖北) 增值业务费_增值业务-迷笛彩铃8元包月_增值业务-迷笛彩铃8元包月
办理渠道:无
赔付月份：:2023年9月、2023年10月
返还倍率:单倍
赔付金额：:48
是否已经取消业务:是
是否承诺退费 ：:是
用户是否需要回复：:否
用户要求：:不知情办理业务 要求取消 退还费用 尽快处理</t>
  </si>
  <si>
    <t>BL202310121321071110</t>
  </si>
  <si>
    <t>15572798933</t>
  </si>
  <si>
    <t>周英淦</t>
  </si>
  <si>
    <t>2023-10-12 16:30:19</t>
  </si>
  <si>
    <t>判断省分:其他省分
:增值业务争议
判断省分:湖北
:移网
:在补救范围内
:不认可
:小于等于500元，且仅限单倍、月份不超过12个月
:
高级模板内容：
赔付类型：:增值业务争议 
CBSS账单扣费名称：: 联通爱听-少儿优选20元包     云加速5G畅玩加油包(湖北)（已停售） 下月生效 
办理渠道:无
赔付月份：:2023年10月
返还倍率:单倍
赔付金额：:40
是否已经取消业务:是
是否承诺退费 ：:是
用户是否需要回复：:否
用户要求：:尽快</t>
  </si>
  <si>
    <t>BL202310121508380131</t>
  </si>
  <si>
    <t>15572775824</t>
  </si>
  <si>
    <t>宋孝信</t>
  </si>
  <si>
    <t>2023-10-12 17:12:33</t>
  </si>
  <si>
    <t>&gt;业务号码&gt;15572775824；&gt;号码归属地&gt;宜昌；&gt;产品名称&gt;云加速5G畅玩加油包(湖北)；&gt;产品代码&gt;91295249；&gt;产品编码&gt; 无；&gt;订购时间&gt;2023-09-22 11:47:48；&gt;核查情况&gt;平台故障；&gt;不规范定制分类&gt;平台故障，无法判责；&gt;退费金额&gt;20元；&gt;退费时间&gt;2023年10月12日；&gt;投诉内容&gt; 
高级模板内容：
赔付类型：:增值业务争议 
CBSS账单扣费名称：: 云加速5G畅玩加油包(湖北)  20
办理渠道:无
赔付月份：:2023年9月
返还倍率:单倍
赔付金额：:20
是否已经取消业务:是
是否承诺退费 ：:是
用户是否需要回复：:否
用户要求：:退费</t>
  </si>
  <si>
    <t>BL202310121525040402</t>
  </si>
  <si>
    <t>18671722815</t>
  </si>
  <si>
    <t>张永贵</t>
  </si>
  <si>
    <t>2023-10-12 17:31:44</t>
  </si>
  <si>
    <t>&gt;业务号码&gt;18671722815；&gt;号码归属地&gt;宜昌；&gt;产品名称&gt;AR彩铃酷趣会员5G加油包（湖北）；&gt;产品代码&gt;91295250；&gt;产品编码&gt;无；&gt;订购时间&gt;2023-09-02 11:44:03；&gt;核查情况&gt;平台故障；&gt;不规范定制分类&gt;平台故障，无法判责；&gt;退费金额&gt;40元；&gt;退费时间&gt;2023-10-12；&gt;投诉内容&gt;
高级模板内容：
赔付类型：:增值业务争议 
CBSS账单扣费名称：:AR彩铃酷趣会员5G加油包（湖北）
办理渠道:手机
赔付月份：:2023年9月、2023年10月
返还倍率:单倍
赔付金额：:40
是否已经取消业务:是
是否承诺退费 ：:是
用户是否需要回复：:否
用户要求：:用户进线，对AR彩铃酷趣会员5G加油包（湖北）订购不认可，要求退费，烦请处理。谢谢。</t>
  </si>
  <si>
    <t>BL202310120834012119</t>
  </si>
  <si>
    <t>15572735290</t>
  </si>
  <si>
    <t>刘庆智</t>
  </si>
  <si>
    <t>2023-10-12 16:31:55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</si>
  <si>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办理渠道:增值业务-畅行会员S-包月-15元、叠加套餐包
赔付月份：:2023年10月
返还倍率:单倍
赔付金额：:20
是否已经取消业务:是
是否承诺退费 ：:是
用户是否需要回复：:否
用户要求：:退费</t>
  </si>
  <si>
    <t>BL202310121421361828</t>
  </si>
  <si>
    <t>13277398702</t>
  </si>
  <si>
    <t>胡学成</t>
  </si>
  <si>
    <t>2023-10-12 17:44:02</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</si>
  <si>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办理渠道:无
赔付月份：:2023年10月
返还倍率:单倍
赔付金额：:20
是否已经取消业务:是
是否承诺退费 ：:是
用户是否需要回复：:否
用户要求：:退费</t>
  </si>
  <si>
    <t>TS202310121323051240</t>
  </si>
  <si>
    <t>18671753256</t>
  </si>
  <si>
    <t>郑金枝</t>
  </si>
  <si>
    <t>2023-10-12 14:31:12</t>
  </si>
  <si>
    <t>主办单位：湖北
客户类别：星级客户
10010是否打通：否
是否二次致电10015：是
是否联系：否
升级倾向：
号码归属省：湖北
SVIP等级：
1. 问题类型:;
2. 投诉类型:其他;
3. 营业厅地址:;
4. 位置信息:;
5. 位置发生地:;
6. 投诉内容:无故增加业务费用20元，上月无故增加9元，之前已有数次增加，此种业务是有谁添加的必须说明清楚，不能忍受这种行为，望内部严查，给一个合理的解释！</t>
  </si>
  <si>
    <t>业务管理-线上引流①客户投诉产生的原因：被动办理业务。
②客户投诉问题核查情况及解决方案：收到贵部转办后，我司立即组织调查。经核实，客户成员号码13235627933由湖北杭州翔羽线上业务代理(宜昌)于23.10月办理云加速5G畅玩加油包(湖北)，已由电话营销登记48小时内退费20元，此费用不可抵扣往月欠费及打印发票，满意。我司于2023-10-12 14:14:38联系解释以上情况。
③客户问题满意度：满意。
④回单人：颜晶 6921001."</t>
  </si>
  <si>
    <t>TS202310111619590013</t>
  </si>
  <si>
    <t>13235638292</t>
  </si>
  <si>
    <t>姚德武</t>
  </si>
  <si>
    <t>2023-10-12 14:23:11</t>
  </si>
  <si>
    <t xml:space="preserve">
高级模板内容：
投诉问题描述:用户来电反映之前联通APP可以微信支付，现在下架了，用户对此不认可，要求尽快处理并回复
渠道名称:中国联通APP 
办理业务名称:不能微信支付
页面提示:无
用户要求:用户来电反映之前联通APP可以微信支付，现在下架了，用户对此不认可，要求尽快处理并回复</t>
  </si>
  <si>
    <t>业务规则 :用户表示现微信无法支付，营业厅已明示相关规则，属APP已下架导致，现线上无恢复勾选项建议用户自行绑定银行卡再缴费，考虑到用户使用感知为用户办理预存话费享20元话费优惠(湖北)，满意。</t>
  </si>
  <si>
    <t>TS202310111902221221</t>
  </si>
  <si>
    <t>2023-10-12 16:39:51</t>
  </si>
  <si>
    <t xml:space="preserve">
高级模板内容：
投诉问题描述:用户对于套餐内容不认可，详见：TS202310100917250243
争议月份:2023年10月
争议金额:0
用户要求:用户要求将100分钟数变更为长久有效使用，通话中提到12345投诉，谢谢</t>
  </si>
  <si>
    <t>业务规则：经核实，因套餐规则无法满足用户需求。客户办理梦想e卡套餐，套餐内无100分钟 ，已联系客户解释说明，考虑客户感知，已为客户办理预存话费享100分钟语音6个月活动，无法办理长期赠送100分钟语音，考虑客户感知，申请为客户办理预存话费享10元/月话费优惠6个月，客户满意。</t>
  </si>
  <si>
    <t>TS202310111119370274</t>
  </si>
  <si>
    <t>2023-10-12 15:43:11</t>
  </si>
  <si>
    <t>高级模板内容：
投诉问题描述:客户对9月份150月租费 不认可 麻烦处理谢谢！
争议月份:2023年9月
争议金额:21
用户要求:客户对9月份150月租费 不认可 麻烦处理谢谢！</t>
  </si>
  <si>
    <t>业务规则：经核实2023-08-26 14:56:34过户之后为150元靓号保底，故产生补收费用，已联系客户解释清楚，客户知晓，满意度一般</t>
  </si>
  <si>
    <t>TS202310111122090349</t>
  </si>
  <si>
    <t>17771299999</t>
  </si>
  <si>
    <t>2023-10-12 11:20:29</t>
  </si>
  <si>
    <t>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t>
  </si>
  <si>
    <t>业务规则：经核实用户反映夷陵政企同意协助申请6连号，现回复申请不通过无法办理，已转夷陵政企联系用户处理，预计48小时内联系用户，满意</t>
  </si>
  <si>
    <t>TS202310111311410277</t>
  </si>
  <si>
    <t>16608601091</t>
  </si>
  <si>
    <t>2023-10-12 15:34:13</t>
  </si>
  <si>
    <t>16608601091命中精准预判服务场景:[该用户有申诉倾向，请注意受理态度，查询近三天工单记录，积极解决用户问题。] 
用户进线，不销户要退费，有投诉倾向，烦请处理。谢谢。</t>
  </si>
  <si>
    <t>业务规则：客户不销户要退费，营业厅已明示相关规则，经核实用户人在外地需不销户但是要求退费，现线上无对应勾选项，沟通后为用户申请30元费用供本月继续使用，24小时内到账，此费用不可打印发票和抵扣往月欠费，满意。</t>
  </si>
  <si>
    <t>TS202310111255162461</t>
  </si>
  <si>
    <t>18671724570</t>
  </si>
  <si>
    <t>张洪艳</t>
  </si>
  <si>
    <t>2023-10-12 16:53:47</t>
  </si>
  <si>
    <t xml:space="preserve">
高级模板内容：
投诉问题描述:用户来电手机被标记，通过平台取消不成功
渠道名称:微厅（含公众号）
办理业务名称:取消标记
页面提示:没有相关记录
用户要求:请尽快处理谢谢</t>
  </si>
  <si>
    <t>业务规则：因号码标记影响客户使用，已引导客户通过第三方平台解除标记，客户知晓，认可</t>
  </si>
  <si>
    <t>TS202310101957421273</t>
  </si>
  <si>
    <t>15571738172</t>
  </si>
  <si>
    <t>李奡</t>
  </si>
  <si>
    <t>2023-10-12 09:07:35</t>
  </si>
  <si>
    <t xml:space="preserve">
高级模板内容：
投诉问题描述:用户来电对返费抵扣完了月租后抵消又收回了不满要求再次处理谢谢！
争议月份:2023年9月
争议金额:59
用户要求:请处理谢谢 ！</t>
  </si>
  <si>
    <t>业务规则：因赠费与低消互斥产生补收不认可，现已为用户申请减免4-8月宽带提速包费用150元，已现金充值到账，满意</t>
  </si>
  <si>
    <t>TS202310111222061770</t>
  </si>
  <si>
    <t>18571006360</t>
  </si>
  <si>
    <t>2023-10-12 09:12:37</t>
  </si>
  <si>
    <t xml:space="preserve">
高级模板内容：
投诉问题描述:用户称7号的时候收到短信，参加1分充10元话费活动获得的9.99元话费红包已到账，但是在联通APP内查询到没有，请尽快处理，谢谢
操作渠道:联通APP
参加活动（套餐）名称:无
页面提示:无
用户要求:请尽快处理</t>
  </si>
  <si>
    <t>业务规则：用户对APP参加1分充10元话费活动获得的9.99元话费红包未到帐规则不认可，考虑用户感知，申请赠送10元费用，24小时到帐，此费用不可打印发票，满意。</t>
  </si>
  <si>
    <t>TS202310111208441486</t>
  </si>
  <si>
    <t>13177097088</t>
  </si>
  <si>
    <t>孙静波</t>
  </si>
  <si>
    <t>2023-10-12 11:05:45</t>
  </si>
  <si>
    <t xml:space="preserve">22年Q3Q4重点客户
高级模板内容：
投诉问题描述:用户来电反映在人工台开通了国际流量包无法使用就退订了还是产生了费用，用户对此不认可要求退费
业务名称:港澳台多天包（1天）
争议月份:2023年10月
争议金额:17.5
是否承诺退费:否
用户要求:退费</t>
  </si>
  <si>
    <t>业务规则：用户对订购国际流量包无法激活但还是扣费规则不认可，已跟用户解释清楚，考虑用户感知，申请退23.9月出境漫游数据费，合计17.5元，24小时到帐，此费用不可打印发票，满意。</t>
  </si>
  <si>
    <t>TS202310112013442265</t>
  </si>
  <si>
    <t>13207212332</t>
  </si>
  <si>
    <t>田巧玲</t>
  </si>
  <si>
    <t>2023-10-12 17:20:25</t>
  </si>
  <si>
    <t xml:space="preserve">
用户来电反映对流量限速不认可，要求投诉，前台已解释，用户仍不认可，请尽快协助处理一下，要求总部回电</t>
  </si>
  <si>
    <t>业务规则：用户对流量限速规则不满，经核实，用户使用的是畅爽全国冰激凌套餐198元档，套餐内每月前15GB提供4G网速，超过后降速，已跟用户解释清楚，建议用户观察使用，建议用户可以转资其他套餐，用户表示考虑一下，满意。</t>
  </si>
  <si>
    <t>TS202310111809490273</t>
  </si>
  <si>
    <t>18571016328</t>
  </si>
  <si>
    <t>余泽联</t>
  </si>
  <si>
    <t>2023-10-12 16:52:17</t>
  </si>
  <si>
    <t xml:space="preserve">
高级模板内容：
投诉问题描述:用户表示上月改套餐了为什么上个月不生效还是扣199不是59元，要求再次处理140元费用，前期工单流水号:TS202309111709400729
争议月份:2023年9月
争议金额:140
用户要求:用户表示上月改套餐了为什么上个月不生效还是扣199不是59元，要求再次处理140元费用，前期工单流水号:TS202309111709400729</t>
  </si>
  <si>
    <t>业务规则：用户对套餐变更后次月生效规则不满，已跟用户解释清楚，套餐变更是次月生效，故九月份出套还是199元套餐，但九月份退费时已经把9月份的套餐差价一起退了的，用户表示认可满意。</t>
  </si>
  <si>
    <t>TS202310111637320505</t>
  </si>
  <si>
    <t>18671709380</t>
  </si>
  <si>
    <t>朱斌</t>
  </si>
  <si>
    <t>2023-10-12 16:44:53</t>
  </si>
  <si>
    <t xml:space="preserve">
高级模板内容：
投诉问题描述:反映当时办理这个套餐的时候说是无限流量，结果现在用流量就会扣费，用户不认可
争议月份:2023年7月、2023年8月、2023年9月、2023年10月
争议金额:0
用户要求:要求我方处理，不然就投诉，请尽快核实，谢谢</t>
  </si>
  <si>
    <t>业务规则：用户对套餐内流量非无限流量不认可，已告知用户套餐内包含 30GB王卡专属免流包 ，不存在无限流量，用户知晓满意</t>
  </si>
  <si>
    <t>TS202310110947250067</t>
  </si>
  <si>
    <t>13277235928</t>
  </si>
  <si>
    <t>朱建波</t>
  </si>
  <si>
    <t>2023-10-12 09:07:01</t>
  </si>
  <si>
    <t xml:space="preserve">
高级模板内容：
投诉问题描述:用户反映办理了招联金融合约，每个月要返电子券，但没到账，要求处理
操作渠道:沃钱包
参加活动（套餐）名称:返券
页面提示:·
用户要求:用户反映办理了招联金融合约，每个月要返电子券，但没到账，要求处理</t>
  </si>
  <si>
    <t>业务规则：用户对招联分期电子券到帐规则不满，已跟用户解释清楚，核实本月电子已于 20231006 发放，建议用户可在招联APP上查询，或是本人带证件到自营厅查询，用户表示认可满意。</t>
  </si>
  <si>
    <t>TS202310111450492479</t>
  </si>
  <si>
    <t>18672109163</t>
  </si>
  <si>
    <t>李弈铭</t>
  </si>
  <si>
    <t>2023-10-12 11:26:13</t>
  </si>
  <si>
    <t xml:space="preserve">
高级模板内容：
投诉问题描述:用户称购买的手机赠送话费未到账
操作渠道:中国联通APP
参加活动（套餐）名称:星享换机-“iPhone15新品优先购”活动活动
页面提示:未到账
用户要求:用户称购买的手机赠送话费未到账要求核实处理</t>
  </si>
  <si>
    <t>业务规则：用户反映购买的手机赠送话费未到账，经核实属:星享换机-“iPhone15新品优先购”活动未到账，考虑到用户使用感知为用户办理预存话费享50元话费优惠（湖北），满意</t>
  </si>
  <si>
    <t>TS202310111440582199</t>
  </si>
  <si>
    <t>15549305773</t>
  </si>
  <si>
    <t>王许宁</t>
  </si>
  <si>
    <t>2023-10-12 10:06:47</t>
  </si>
  <si>
    <t xml:space="preserve">
高级模板内容：
投诉问题描述:宣传使用不一致
业务名称: 小天卡-2023
宣传渠道:营业厅
宣传内容:19元月租
实际情况:30元月租
用户要求:尽快处理，谢谢</t>
  </si>
  <si>
    <t>业务规则：用户反映套餐办理时告知19元实际30元不认可，核实用户套餐为29元小天卡-2023，建议用户可联系开户部门核实是否承诺有赠费，多次联系用户未接，如有疑问可在工作时间（08:30-12:00；14:00-17:30）联系07176921001、13032700872宜昌客服。如用户咨询，请前台10010话务中心代为解释，谢谢</t>
  </si>
  <si>
    <t>TS202310121031382144</t>
  </si>
  <si>
    <t>071704148490</t>
  </si>
  <si>
    <t>陈兵</t>
  </si>
  <si>
    <t>2023-10-12 17:14:29</t>
  </si>
  <si>
    <t>用户来电要求投诉办理手机号码套餐渠道，表示自己宽带没有装没有用户，手机号码没有使用并且当初是答应把移动号码携号转入办理的移动号码也没有携入为什么自己什么都没有用就欠费，当初渠道欺骗办理，要求投诉，请公司核实处理并回复</t>
  </si>
  <si>
    <t>业务规则：用户反映营业厅告知可办理我司宽带，且可携入我司，核实用户未携入且该宽带目前已欠费，用户表示6月工作人员联系可上门安装宽带用户表示没时间，后一直未安装，已告知用户如需安装及携入可到厅反馈即可，用户知晓满意</t>
  </si>
  <si>
    <t>TS202310101256281147</t>
  </si>
  <si>
    <t>15629338673</t>
  </si>
  <si>
    <t>陈德林</t>
  </si>
  <si>
    <t>2023-10-12 09:37:35</t>
  </si>
  <si>
    <t xml:space="preserve">[65岁以上老人] :话费错缴/话费多缴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投诉问题描述:用户充值错误100元，
充值时间:2023-10-08
充值渠道:其他:抖音
充值号码:15629338673
充值金额:100
前台是否按流程解释:是
用户要求:退费</t>
  </si>
  <si>
    <t>业务规则：用户通过抖音充值错误，无法原路退回考虑用户使用感知，已为用户申请赠送100元话费，24小时内赠费到账，不可打印发票，满意</t>
  </si>
  <si>
    <t>TS202310111742142153</t>
  </si>
  <si>
    <t>15549345026</t>
  </si>
  <si>
    <t>陈玉</t>
  </si>
  <si>
    <t>2023-10-12 16:44:50</t>
  </si>
  <si>
    <t xml:space="preserve">
高级模板内容：
投诉问题描述:用户称自己话费充值充多了需要转移到另外号码13545712748上转400元解释无效请协助
充值时间:2023-10-11
充值渠道:微信
充值号码:15549345026   
充值金额:500
前台是否按流程解释:是
用户要求:要求另外号码13545712748转移400元话费解释无效</t>
  </si>
  <si>
    <t>业务规则：用户要求将话费余额转移400元至13545712748上，已告知用户无法办理余额转移，用户知晓满意</t>
  </si>
  <si>
    <t>TS202310110946020043</t>
  </si>
  <si>
    <t>2023-10-12 09:34:18</t>
  </si>
  <si>
    <t xml:space="preserve">
高级模板内容：
投诉问题描述:工单流水号:TS202309301905141154，未有结果麻烦处理先谢谢！
业务名称:副卡费用
宣传渠道:营业厅
宣传内容:副卡用几个月后营业厅自动帮忙取消
实际情况:副卡合约到期后还在扣费使用，未注销
用户要求:工单流水号:TS202309301905141154，未有结果麻烦处理先谢谢！</t>
  </si>
  <si>
    <t>业务规则：经核实用户对副卡免费使用12个月不认可，副卡现已注销，考虑用户使用感知，已为用户申请减免7-9月3张副卡费用120元，今日内现金到账，满意</t>
  </si>
  <si>
    <t>TS202310101656302431</t>
  </si>
  <si>
    <t>18671790801</t>
  </si>
  <si>
    <t>杜娟</t>
  </si>
  <si>
    <t>2023-10-12 09:53:43</t>
  </si>
  <si>
    <t xml:space="preserve">判断省分:其他省分
:普通消费有争议
:下一步
:套餐月费不认可
查询套餐:
:套餐月费有变化
业务办理记录:
:不认可
:其他渠道
判断省分:除甘肃贵州外
:
高级模板内容：
投诉问题描述:用户来电反映对前工单返费仍然存在疑问，要求投诉，前工单流水号:TS202309131009550234
争议月份:2023年5月
争议金额:0
用户要求:尽快处理</t>
  </si>
  <si>
    <t>业务规则：客户不知情套餐折扣问题，申请退还23.7-10月套餐差价合计150元，24小时内到账，此费用不可打印账单发票，回访满意，本工单仅处理套餐折扣差价返费问题，另客户反馈返费TS202309131009550234问题为王宜艳处理，回访满意</t>
  </si>
  <si>
    <t>TS202310111128430522</t>
  </si>
  <si>
    <t>13581480119</t>
  </si>
  <si>
    <t>白海生</t>
  </si>
  <si>
    <t>2023-10-12 13:28:39</t>
  </si>
  <si>
    <t xml:space="preserve">主办单位：湖北
客户类别：首次投诉
10010是否打通：是
是否二次致电10015：是
是否联系：是
升级倾向：无
号码归属省：湖北
SVIP等级：
精准预判内容：
[10转15（重复转接投诉）] 
预处理内容：
预处理名称：电话营销争议:未经我同意就办了业务
解释办理业务需要征得用户同意才进行订购，并介绍业务优势挽留用户:不认可
:
----
高级模板内容：
1*投诉描述::用户反映接到10016短信，给用户办理了副卡的业务，用户称没有同意办理，要求核实处理
2*客户接听营销电话是否为10016外呼电话？（参考话术：您好，请问您收到的外呼号码是否为10016？）:是
3*如客户接到的营销电话不是10016，询问客户接听的电话外呼号码；（参考话术：您好，请问您收到的外呼号码具体是什么呢？）:10016
4*客户反映问题涉及场景（根据客户反映问题情况可多选）:f、诱导订购（业务与实际宣传不符）
5*争议业务名称:副卡业务
6*办理渠道:10016
7*争议月份:无
8*争议费用:无
9*一线客服在系统里:未取消，请后台协助处理
11*客户要求及问题补充:用户反映接到10016短信，给用户办理了副卡的业务，用户称没有同意办理，要求核实处理</t>
  </si>
  <si>
    <t>业务取消
①客户基本资料：业务号码：13581480119、客户姓名：白海生、套餐情况：5G副卡基本套餐(极速服务)；用户反馈接到10016电话办理副卡流量包的问题，； 
②首次联系客户时间：2023-10-11 13:26:03
③投诉核查处理情况：收到贵部转办，我司立即组织核查，经核实，业务还未办理，已反馈航动协助取消，满意。
④答复客户时间及客户满意度评价：根据上述核实情况，我司于2023-10-11 13:26:03联系客户满意，回单人：潘娥、联系方式：07176921001
⑤投诉核查关联材料：无</t>
  </si>
  <si>
    <t>ZX202310121129060509</t>
  </si>
  <si>
    <t>17683711435</t>
  </si>
  <si>
    <t>2023-10-12 14:19:13</t>
  </si>
  <si>
    <t xml:space="preserve">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</si>
  <si>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ZX202310111718160003</t>
  </si>
  <si>
    <t>2023-10-12 14:03:45</t>
  </si>
  <si>
    <t xml:space="preserve">判断省分:湖北
:失败
node_42:
:其他合约
:异地
:不认可/无法提供相关证件
:
高级模板内容：
问题描述:用户要求 销户 表示自己在外地
第二联系方式:17633946856
销户原因:不想用了
用户要求:销户</t>
  </si>
  <si>
    <t>ZX202310111730000110</t>
  </si>
  <si>
    <t>071703419668</t>
  </si>
  <si>
    <t>2023-10-12 14:07:33</t>
  </si>
  <si>
    <t>用户被动开通宽带导致欠费，造成身份证列入黑名单，来电要求立即取消宽带，请尽快处理并回复</t>
  </si>
  <si>
    <t>ZX202310112020091126</t>
  </si>
  <si>
    <t>071701038153</t>
  </si>
  <si>
    <t>邓书廷</t>
  </si>
  <si>
    <t>2023-10-12 14:09:16</t>
  </si>
  <si>
    <t xml:space="preserve">【2022年上工信部测评重保用户】22年Q3Q4重点客户
高级模板内容：
问题描述:称本机宽带不知情办理，没有安装，要求在线销户并更换套餐，请核实处理，谢谢
第二联系方式:18696318860
销户原因:没有安装
用户要求:尽快处理</t>
  </si>
  <si>
    <t>15571743098   业务取消（西陵 营服中心）客户要求取消宽带，未转营服维系，挽留无效，客服部已操作取消，并按客户要求转资福多多39元套餐，次月生效，满意。</t>
  </si>
  <si>
    <t>TS202310110943232472</t>
  </si>
  <si>
    <t>15629340268</t>
  </si>
  <si>
    <t>2023-10-12 16:24:48</t>
  </si>
  <si>
    <t>主办单位：湖北
客户类别：普通客户
10010是否打通：否
是否二次致电10015：是
是否联系：否
升级倾向：
号码归属省：湖北
SVIP等级：
1. 问题类型:;
2. 投诉类型:退订争议;
3. 营业厅地址:;
4. 位置信息:;
5. 位置发生地:;
6. 投诉内容:取消主副卡关系，主卡从来没用过
需要解除主副卡，改最低套餐，多次反应不给改，主卡也没给我，要求快点处理，不处理继续投诉升级</t>
  </si>
  <si>
    <t>"业务取消①客户投诉产生的原因：手厅取消主副卡关系不成功 。 
②客户投诉问题核查情况及解决方案：收到贵部转办后，我司立即组织调查。经核实，（夷陵雾渡河）客户要求取消主副卡关系，因当前套餐取消主副卡关系时需同时变更套餐，多次致电未接，无法确认转何种资费，已短信告知后期可在工作时间（08:30-12:00；14:00-17:30）联系07176921001、13032700872宜昌客服。如用户咨询，请前台1010话务中心代为解释，谢谢。 
③客户问题满意度：未联系上。 
④回单人：颜晶  6921001"</t>
  </si>
  <si>
    <t>BL202310120913472496</t>
  </si>
  <si>
    <t>2023-10-12 10:24:15</t>
  </si>
  <si>
    <t xml:space="preserve">15549329213命中精准预判服务场景:[65岁以上老人] 
查询增值业务:
合约信息查询:
系统查询到有产品信息
:有确认方式
客户要求取消
维系挽留:不接受挽留
:下一步
判断省分:湖北
:其他合约
:办理不成功
:
产品类型:标准合约-存费得礼;产品名称:存120元分12个月返还（湖北）存费得礼;产品描述:您已成功办理预存话费活动，120元分12个月到账，每月到账10元。;产品ID:90795091;开始时间:2023-03-01 00:00:00;结束时间:2024-02-29 23:59:59;订购渠道:长阳都正湾合作厅;客户确认方式:签字协议。
用户要求取消存120元分12个月返还（湖北）已挽留无效，前台系统协助处理取消有限制没有权限辛苦处理联系</t>
  </si>
  <si>
    <t>ZX202310111629571990</t>
  </si>
  <si>
    <t>071703338859</t>
  </si>
  <si>
    <t>汪诗萍</t>
  </si>
  <si>
    <t>2023-10-12 14:18:42</t>
  </si>
  <si>
    <t>用户表示宽带销户，到营业厅称要收取网龄计划合约一违约金，用户表示办理时不知道这个业务，要求公司在线销户，请公司联系处理</t>
  </si>
  <si>
    <t>业务取消（西陵）：实装宽带，设备已归还至西陵一路营业厅，已为用户注销并按用户要求转资8元全国流量王套餐，次月生效，满意</t>
  </si>
  <si>
    <t>ZX202310111446581046</t>
  </si>
  <si>
    <t>071700375877</t>
  </si>
  <si>
    <t>王德贵</t>
  </si>
  <si>
    <t>2023-10-12 09:19:56</t>
  </si>
  <si>
    <t xml:space="preserve">判断省分:湖北
:自己办理的宽带
:挽留失败
:不同意
:
高级模板内容：
问题描述:宽带销户
第二联系方式:18694097586
销户原因:上网慢
用户要求:不愿意去营业厅，称其他号码都是打客服让领导取消的，解释不认可，要求处理，谢谢</t>
  </si>
  <si>
    <t>业务取消（西陵营服）实装CPE，现已拆分，次月注销，用户满意</t>
  </si>
  <si>
    <t>ZX202310111557021669</t>
  </si>
  <si>
    <t>13317567156</t>
  </si>
  <si>
    <t>黄梦</t>
  </si>
  <si>
    <t>2023-10-12 17:08:31</t>
  </si>
  <si>
    <t xml:space="preserve">判断省分:湖北
:被动办理宽带
:不需要
:
高级模板内容：
问题描述:用户进线，071703969447宽带不是自己办理的，要求取消，烦请处理，谢谢。
第二联系方式:13317567156
销户原因:不是自己办理的
用户要求:用户进线，071703969447宽带不是自己办理的，要求取消，烦请处理，谢谢。</t>
  </si>
  <si>
    <t>业务取消（西陵营服中心）：用户要求尽快虚拟宽带，挽留无效，已按用户要求取消，满意。</t>
  </si>
  <si>
    <t>ZX202310111054171827</t>
  </si>
  <si>
    <t>071700303325</t>
  </si>
  <si>
    <t>卢中华</t>
  </si>
  <si>
    <t>2023-10-12 11:02:47</t>
  </si>
  <si>
    <t>#2022重保客户#用户要求注销宽带，用户表示自己没有安装过联通宽带，也没有设备，现在无法到营业厅办理注销，要求客服登记在线注销宽带。</t>
  </si>
  <si>
    <t>业务取消（夷陵城区营服中心）：客户要求取消CPE宽带、解绑主副卡，挽留无效，已按客户要求办理。回访满意</t>
  </si>
  <si>
    <t>ZX202310121029512463</t>
  </si>
  <si>
    <t>071700309674</t>
  </si>
  <si>
    <t>雷德柱</t>
  </si>
  <si>
    <t>2023-10-12 14:12:21</t>
  </si>
  <si>
    <t>071700309674命中精准预判服务场景:[65岁以上老人] 
用户表示宽带一直没有资源安装宽带，现在要求取消宽带业务，请公司处理</t>
  </si>
  <si>
    <t>业务取消（夷陵龙泉营服中心）：用户要求CPE宽带，挽留无效，已按用户要求拆分，转为0元，次月一号正式销户，满意。</t>
  </si>
  <si>
    <t>ZX202310111432510904</t>
  </si>
  <si>
    <t>071700521408</t>
  </si>
  <si>
    <t>李佳豪</t>
  </si>
  <si>
    <t>2023-10-12 09:17:14</t>
  </si>
  <si>
    <t xml:space="preserve">22年Q3Q4重点客户判断省分:湖北
:被动办理宽带
:不需要
:
高级模板内容：
问题描述:客户来电表示自己没有办理过宽带，要求核实是谁办理的并取消，请协助处理，谢谢
第二联系方式:15587938999
销户原因:没有办理过
用户要求:客户来电表示自己没有办理过宽带，要求核实是谁办理的并取消，请协助处理，谢谢</t>
  </si>
  <si>
    <t>业务取消（长阳政企）：用户要求注销实装宽带，核实为长阳政企为用户办理实装宽带，挽留成功，用户同意暂不取消，满意。</t>
  </si>
  <si>
    <t>ZX202310110953381279</t>
  </si>
  <si>
    <t>071703850177</t>
  </si>
  <si>
    <t>2023-10-12 09:09:51</t>
  </si>
  <si>
    <t>用户反映要求取消宽带，家里没有安装，要求今天马上处理，专人回复，请处理并回复</t>
  </si>
  <si>
    <t>业务取消（枝江城区）：经核实，虚拟宽带，核实营业厅已取消，我司取消套餐折扣，客户满意</t>
  </si>
  <si>
    <t>ZX202310121032322483</t>
  </si>
  <si>
    <t>071700110590</t>
  </si>
  <si>
    <t>向培荣</t>
  </si>
  <si>
    <t>2023-10-12 16:45:14</t>
  </si>
  <si>
    <t xml:space="preserve">[65岁以上老人] 判断省分:湖北
:自己办理的宽带
:挽留失败
:不同意
:
高级模板内容：
问题描述:用户要求宽带销户，到营业厅无法销户用户不认可！
第二联系方式:13114465172
销户原因:当时给了设备但是实际没有安装这条宽带
用户要求:要求在线加急注销宽带！</t>
  </si>
  <si>
    <t>业务取消（枝江城区营服）：客户要求取消实装宽带，已按客户要求办理，并与客户达成一致；满意</t>
  </si>
  <si>
    <t>BL202310121202480173</t>
  </si>
  <si>
    <t>13177083871</t>
  </si>
  <si>
    <t>杨永珍</t>
  </si>
  <si>
    <t>2023-10-12 14:17:51</t>
  </si>
  <si>
    <t xml:space="preserve">13177083871命中精准预判服务场景:[65岁以上老人] 
要求解绑副卡18671720662和宽带071700752493，自己已经去过2此营业厅了，都没有给自己办，自己去营业厅也不方便</t>
  </si>
  <si>
    <t>业务取消（兴山乡镇营服中心）：用户要求取消CPE宽带和拆分主副卡，挽留无效，已按用户要求拆分CPE宽带，转为0元，次月一号正式销户，副卡转资8元全国流量王套餐，次月生效，满意。</t>
  </si>
  <si>
    <t>BL202310121133312213</t>
  </si>
  <si>
    <t>15629351078</t>
  </si>
  <si>
    <t>曾祥华</t>
  </si>
  <si>
    <t>2023-10-12 14:14:36</t>
  </si>
  <si>
    <t xml:space="preserve">判断省分:湖北
:有意向资费
:全国流量王8元套餐
:
高级模板内容：
用户诉求:用户来电要求把15629351078此副卡更改为全国流量王8元套餐
当前套餐名称:5G副卡基本套餐（基础服务）
新套餐名称（转入套餐名称）:全国流量王8元套餐
是合约期内（含靓号）:否
备注:要求在线处理</t>
  </si>
  <si>
    <t>业务取消（夷陵城区营服）：客户要求注销注销实装宽带，副卡转资8元流量王套餐，已按客户要求办理，回访满意</t>
  </si>
  <si>
    <t>TS202310071603230410</t>
  </si>
  <si>
    <t>13177069599</t>
  </si>
  <si>
    <t>2023-10-12 16:24:07</t>
  </si>
  <si>
    <t>主办单位：湖北
客户类别：普通客户
10010是否打通：否
是否二次致电10015：是
是否联系：否
升级倾向：
号码归属省：湖北
SVIP等级：
1. 问题类型:;
2. 投诉类型:退订争议;
3. 营业厅地址:;
4. 位置信息:;
5. 位置发生地:;
6. 投诉内容:取消五折优惠活动和宽带主副卡分户
2023年10月7日我带本人身份证原件和宽带设备在神仙湾万富生活广场楼下的中国联通营业厅办理宽带销户和主副卡分户，营业厅工作人员不给销户和分户，说我有预存话费五折优惠活动要我赔付违约金600元，由于当时办理的时候没有告诉我中途取消需要佩服违约金，当时也没有人告知我这个活动的时间。现在因为那个地方因为联通信号源的问题导致联通宽带用不了需要销户宽带和取消该套餐，对服务不满意，强烈要求取消预存话费五折活动拒绝赔付违约金和注销宽带取消主副卡的绑定关系</t>
  </si>
  <si>
    <t>业务取消（夷陵城区营服中心）①客户投诉产生的原因：用户反映对五折优惠活动和安装宽带和主副卡绑定不满。 
②客户投诉问题核查情况及解决方案：收到贵部转办后，我司立即组织调查。用户反映虚装宽带取消五折优惠活动的销户，沟通后用户表示暂不操作，现号码13114451307属风险号码现已关停，沟通后为用户办理该号码销户。我司2023-10-08 10:12:58联系客户解释。
③客户问题满意度：满意。 
④回单人：田群、联系方式：07176921001</t>
  </si>
  <si>
    <t>TS202310111002060470</t>
  </si>
  <si>
    <t>13264910118</t>
  </si>
  <si>
    <t>2023-10-12 13:26:39</t>
  </si>
  <si>
    <t>主办单位：湖北
客户类别：普通客户
10010是否打通：否
是否二次致电10015：是
是否联系：否
升级倾向：
号码归属省：湖北
SVIP等级：
1. 问题类型:;
2. 投诉类型:服务质量;
3. 营业厅地址:;
4. 位置信息:;
5. 位置发生地:;
6. 投诉内容:没有宽带，一直网络质量差，还收了安装费100元，要求取消宽带业务，退安装费，
问题发生地：其他（网络质量差，没有安装宽带还收安装费100）
问题类型：宣传规则不一致
问题发生时间：2023-10-11 09:57</t>
  </si>
  <si>
    <t>业务取消（夷陵雾渡河营服中心）
①客户投诉产生的原因：用户要求取消CPE宽带
②客户投诉问题核查情况及解决方案：收到贵部转办后，我司立即组织调查。经核实，用户要求取消CPE宽带，挽留无效，已核对身份信息转成0元CPE宽带，次月一号正式销户，主副卡转资4G全国流量王8元套餐，次月生效，另已跟用户解释清楚押金问题，建议用户把设备带送回自营业厅后自营业厅会给用户清退，满意
③客户问题满意度：满意 
④回单人：潘娥、联系方式：07176921001</t>
  </si>
  <si>
    <t>TS202310111641050600</t>
  </si>
  <si>
    <t>13227293041</t>
  </si>
  <si>
    <t>杨民</t>
  </si>
  <si>
    <t>2023-10-12 17:28:14</t>
  </si>
  <si>
    <t>主办单位：湖北
客户类别：普通客户
10010是否打通：否
是否二次致电10015：是
是否联系：否
升级倾向：
号码归属省：湖北
SVIP等级：
1. 问题类型:;
2. 投诉类型:其他问题;
3. 营业厅地址:;
4. 位置信息:;
5. 位置发生地:;
6. 投诉内容:号码没办过宽带，联通店里说我有一条宽带在用，要求马上宽带销户</t>
  </si>
  <si>
    <t>业务取消（夷陵乡镇）
①客户投诉产生的原因：用户要求取消实装宽带
②客户投诉问题核查情况及解决方案：收到贵部转办后，我司立即组织调查。经核实，用户要求取消实装宽带，挽留无效，已核对身份信息协助取消，满意。
③客户问题满意度：满意
④回单人：潘娥、联系方式：07176921001"</t>
  </si>
  <si>
    <t>TS202310111513230630</t>
  </si>
  <si>
    <t>13227270673</t>
  </si>
  <si>
    <t>胡翠连</t>
  </si>
  <si>
    <t>2023-10-12 16:18:42</t>
  </si>
  <si>
    <t>主办单位：湖北
客户类别：普通客户
10010是否打通：是
是否二次致电10015：是
是否联系：是
升级倾向：无
号码归属省：湖北
SVIP等级：
用户来电反映称号卡被无故绑定的宽带，对此不认可，而且还产生了费用，对此不认可，现要求取消，请加急联系用户处理。</t>
  </si>
  <si>
    <t>业务取消①客户基本信息：业务号码：13227270673、客户姓名：胡翠连、套餐情况：49元冰融移网主卡套餐（新）（99元冰融套餐）（湖北）； 客户反映取消业务的问题。
②首次联系客户时间： 2023-10-11 16:43:10； 
③投诉核查处理情况：收到贵部转办后，我司立即组织调查 。经核实，夷陵城区客户要求办理实装宽带销户，挽留无效，已办理，客户满意。
④答复客户时间及客户满意度评价相关信息：我司于2023-10-11 16:43:10联系客户解释说明，客户认可满意。回单人：王宜艳
⑤投诉核查关联材料：无</t>
  </si>
  <si>
    <t>TS202310110955220265</t>
  </si>
  <si>
    <t>2023-10-12 13:12:36</t>
  </si>
  <si>
    <t>主办单位：湖北
客户类别：普通客户
10010是否打通：是
是否二次致电10015：是
是否联系：是
升级倾向：无
号码归属省：湖北
SVIP等级：
用户来电反映称号卡被无故绑定宽带，对此不认可，表示自己未安装宽带，现要求取消宽带，请加急联系用户处理。</t>
  </si>
  <si>
    <t>业务取消①客户基本信息：业务号码：15549299870、客户姓名：冉桂银、套餐情况：畅爽冰激凌5G套餐129元（基础版）； 客户反映取消业务的问题。
②首次联系客户时间： 2023-10-11 11:28:46； 
③投诉核查处理情况：收到贵部转办后，我司立即组织调查 。经核实，枝江城区客户要求取消虚拟宽带，核实营业厅已取消，我司取消套餐折扣，客户满意
④答复客户时间及客户满意度评价相关信息：我司于2023-10-11 11:28:46联系客户解释说明，客户认可满意。回单人：王宜艳
⑤投诉核查关联材料：无</t>
  </si>
  <si>
    <t>TS202310111604232096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</si>
  <si>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:用户反映要求注销号卡绑定的宽带，九号就反映了，告知48小时处理，但现在三天了还未解决，不满，要求投诉，尽快解决，请跟进。</t>
  </si>
  <si>
    <t>业务取消①客户基本资料：业务号码：071703429300、客户姓名：王敏、套餐情况：畅越冰激凌融合5G套餐300M宽带（湖北）、客户反映取消业务的问题
②首次联系客户时间：2023-10-11 16:14:45
③投诉核查处理情况：收到贵部转办，我司立即组织核查，经核实，（宜都城区）客户要求取消实装宽带，挽留无效，已取消成功，客户同意后期退设备至营业厅 。
④答复客户时间及客户满意度评价：根据上述情况我司于2023-10-11 17:03:45联系客户解释，满意。回单人：颜晶 6921001.
⑤投诉核查关联材料：无"</t>
  </si>
  <si>
    <t>TS202310111445432323</t>
  </si>
  <si>
    <t>15571768498</t>
  </si>
  <si>
    <t>赵洲军</t>
  </si>
  <si>
    <t>2023-10-12 16:20:46</t>
  </si>
  <si>
    <t>主办单位：湖北
客户类别：星级客户
10010是否打通：否
是否二次致电10015：是
是否联系：否
升级倾向：
号码归属省：湖北
SVIP等级：
1. 问题类型:;
2. 投诉类型:其他问题;
3. 营业厅地址:;
4. 位置信息:;
5. 位置发生地:;
6. 投诉内容:我现在人在外地，话费太贵了，现在不需要这么多，宽带也没用，现在需要取消宽带，副卡和主卡分开，请尽快帮我处理</t>
  </si>
  <si>
    <t>业务取消①客户投诉产生的原因：合约限制办理携转不成功。
②客户投诉问题核查情况及解决方案：收到贵部转办后，我司立即组织调查。经核实，（夷陵城区营服中心）客户要求取消实装宽带、解绑主副卡，已按客户要求办理，NP校验通过。我司于2023-10-11 16:20:38联系客户解释以上情况。
③客户问题满意度：满意
④回单人：张婷   6921001</t>
  </si>
  <si>
    <t>TS202310111704231209</t>
  </si>
  <si>
    <t>13047167080</t>
  </si>
  <si>
    <t>2023-10-12 18:14:10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</si>
  <si>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投诉内容:快点给我取消宽带网，副卡，不要给我乱开通</t>
  </si>
  <si>
    <t>业务取消①客户投诉产生的原因：合约限制办理携转不成功。
②客户投诉问题核查情况及解决方案：收到贵部转办后，我司立即组织调查。经核实，秭归城区营服客户要求注销副卡、解绑宽带，已按客户要求办理，回访满意。我司于2023-10-12 10:00:38联系客户解释以上情况。
③客户问题满意度：满意
④回单人：张婷   6921001</t>
  </si>
  <si>
    <t>TS202310111314060320</t>
  </si>
  <si>
    <t>19171398235</t>
  </si>
  <si>
    <t>2023-10-12 17:51:10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</si>
  <si>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客户无问题
备注: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用户来电要求取消5G冰激凌套餐享24个月5折优惠业务，表示不需要，请核实加急处理  （泛携转）</t>
  </si>
  <si>
    <t>业务取消-夷陵雾渡河①客户基本资料：业务号码：19171398235、客户姓名：路道凤、套餐情况：畅爽冰激凌5G套餐99元；客户反映取消业务的问题； 
②首次联系客户时间：2023-10-11 15:30:00
③投诉核查处理情况：收到贵部转办，我司立即组织核查，经核实，夷陵雾渡河用户要求取消5折合约，挽留失败，客服部已取消，满意； 
④答复客户时间及客户满意度评价：根据上述核实情况，我司于2023-10-11 15:30:00联系客户满意，回单人：胡春燕、联系方式：07176921001
⑤投诉核查关联材料：无。"</t>
  </si>
  <si>
    <t>TS202310111443432275</t>
  </si>
  <si>
    <t>18572373109</t>
  </si>
  <si>
    <t>2023-10-12 16:28:43</t>
  </si>
  <si>
    <t xml:space="preserve">#2022重保客户#主办单位：湖北
客户类别：普通客户
10010是否打通：是
是否二次致电10015：是
是否联系：是
升级倾向：其他
号码归属省：湖北
SVIP等级：
预处理名称:产品订购一键诊断
业务产品类型:反映其他业务问题
用户是否接受:用户不接受
是否知情订购:不知情订购
是否授权范围:否
备注:用户表示没有安装过宽带，还收了100元的押金，现查询有一条宽带，要求取消并要求告知宽带账户和装机地址，反馈之后一直未解决，要求尽快核实处理请加急   用户有其他升级倾向（未说明渠道）</t>
  </si>
  <si>
    <t>业务取消（夷陵城区营服中心）
①客户基本资料：业务号码：18572373109、客户姓名：卢中华、套餐情况：幸福家家乐59元套餐；客户反映宽带的问题； 
②首次联系客户时间：2023-10-11 17:00:35
③投诉核查处理情况：收到贵部转办，我司立即组织核查，经核实，用户要求取消CPE宽带，已按用户要求拆分，转为0元，次月销户，并跟用户解释系统里没有查询到押金，建议用户可带本人证件于下个月到自营厅查询，满意。
④答复客户时间及客户满意度评价：根据上述核实情况，我司于2023-10-11 17:00:35联系客户满意，回单人：潘娥、联系方式：07176921001
⑤投诉核查关联材料：无</t>
  </si>
  <si>
    <t>TS202310111058232185</t>
  </si>
  <si>
    <t>18572371309</t>
  </si>
  <si>
    <t>2023-10-12 11:06:15</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</si>
  <si>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投诉内容:没有安装宽带，开通宽带业务，请马上取消
把宽带业务取消，取消主副卡权益，信号差，要求快速处理</t>
  </si>
  <si>
    <t>业务取消①客户投诉产生的原因：合约限制办理携转不成功。
②客户投诉问题核查情况及解决方案：收到贵部转办后，我司立即组织调查。经核实，（夷陵城区营服中心）客户要求取消CPE宽带、解绑主副卡，挽留无效，已按客户要求办理。我司于2023-10-11 11:50:38联系客户解释以上情况。
③客户问题满意度：满意
④回单人：张婷   6921001</t>
  </si>
  <si>
    <t>EBL202310111813020115</t>
  </si>
  <si>
    <t>10019办理工单&gt;&gt;求助客户经理</t>
  </si>
  <si>
    <t>113.56.180.133</t>
  </si>
  <si>
    <t>10019办理工单</t>
  </si>
  <si>
    <t>2023-10-12 11:35:02</t>
  </si>
  <si>
    <t>15210622622用户来电反映公司的固定IP：113.56.180.133，百度显示地址是在宜昌，实际使用地址是在武汉，无法提供单位名称和电话编码，要求客户经理联系自己处理</t>
  </si>
  <si>
    <t>用户反映的问题，通过固定IP我部无法查询到宽带账号，建议用户联系宽带经办人咨询处理，用户表示知晓一般</t>
  </si>
  <si>
    <t>ZX202310111536071492</t>
  </si>
  <si>
    <t>咨询工单（2021版）&gt;&gt;业务信息&gt;&gt;客户经理</t>
  </si>
  <si>
    <t>2023-10-12 14:26:34</t>
  </si>
  <si>
    <t>用户来电要求10018客户经理联系自己，表示自己联系不上，请协助，谢谢！</t>
  </si>
  <si>
    <t>业务咨询：客户要求10018客户经理回电，经核实，工作人员周五上班，已告知10月13日回电，满意。</t>
  </si>
  <si>
    <t>TS202310121022561894</t>
  </si>
  <si>
    <t>15629334707</t>
  </si>
  <si>
    <t>2023-10-12 11:20:19</t>
  </si>
  <si>
    <t>用户来电对网络使用不好不满称一直都有这个情况要求处理谢谢！</t>
  </si>
  <si>
    <t>TS202310111930301670</t>
  </si>
  <si>
    <t>18671767892</t>
  </si>
  <si>
    <t>曾凤艳</t>
  </si>
  <si>
    <t>2023-10-12 09:28:13</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</si>
  <si>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:用户来电反映本机不能拨打和接听电话，提示暂停服务，要求核实并尽快回电处理，谢谢</t>
  </si>
  <si>
    <t>TS202310111802210119</t>
  </si>
  <si>
    <t>15586360360</t>
  </si>
  <si>
    <t>吴燕</t>
  </si>
  <si>
    <t>2023-10-12 17:04:13</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</si>
  <si>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:1、受理流水号：;2、受理号码：15586360360;3、主叫号码：15586360360;4、被叫号码：;5、客户姓名：吴燕;6、客户级别：四星忠诚用户;7、用户归属地：宜昌市; 8、受理员工工号：hubXN23ZH7836;9、手机厂商：;10、投诉渠道：10010客服热线;11、投诉打点范围：0.5千米;12、投诉地址：宜昌市-伍家岗区:伍家岗区【伍家岗区】;13、网格ID：191329;14、网格名称：YC_A_湖北省宜昌市伍家岗区网格_191329;15、经度：111.355029;16、纬度：30.646380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全部发生;25、主工单流水号：hub169701840451593468;26、语音业务类型：;27、数据业务类型：上网速度慢;28、用户是否接受解释：否;29、公告类型：网络信息;30、基站ID：;31、基站名称：;32、其它地方是否正常使用：是;33、之前是否可以正常使用：是;
高级模板内容：
投诉问题描述:0
故障时间:2023-10-11
故障现象:个别APP无法使用网络
故障地址:0
用户要求:0</t>
  </si>
  <si>
    <t>终端使用：用户反映个别APP无法正常使用的问题，经核实，不排除为APP设置问题导致，建议卸载重装，如仍不行可携带手机前往购机处或联通营业厅处理，已向用户解释，表示知晓。</t>
  </si>
  <si>
    <t>TS202310110952230163</t>
  </si>
  <si>
    <t>13310568158</t>
  </si>
  <si>
    <t>2023-10-12 10:11:47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</si>
  <si>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:不符合办理条件
:在湖北
:能/不清楚
:能/不清楚
:网络无异常
:1、受理流水号：;2、受理号码：13310568158;3、主叫号码：13310568158;4、被叫号码：;5、客户姓名：郭艳;6、客户级别：无级别;7、用户归属地：宜昌市; 8、受理员工工号：hubXN23TF9216;9、手机厂商：;10、投诉渠道：10010客服热线;11、投诉打点范围：1千米;12、投诉地址：宜昌市-夷陵区:湖北省宜昌市夷陵区小溪塔街道【】;13、网格ID：100478;14、网格名称：YC_B_湖北省宜昌市夷陵区网格_100478;15、经度：111.434238;16、纬度：30.748750;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全部发生;25、主工单流水号：hub169698882358061854;26、语音业务类型：;27、数据业务类型：无法上网;28、用户是否接受解释：否;29、公告类型：;30、基站ID：117.111937;31、基站名称：117.111937;32、其它地方是否正常使用：否;33、之前是否可以正常使用：否;
经度：111.434238
纬度：30.748750
用户反映手机无法上网，已经数据更新过了，没有信号问题用户不配合换机换卡，手机信号满格，请核实回电</t>
  </si>
  <si>
    <t>终端使用：用户反映新办副卡无法上网的问题，核实上网数据正常，请您关机重启再试，若未恢复请更换到其它手机中测试或到联通营业厅检测，满意。</t>
  </si>
  <si>
    <t>ZX202310121808561163</t>
  </si>
  <si>
    <t>15572716195</t>
  </si>
  <si>
    <t>黄优越</t>
  </si>
  <si>
    <t>2023-10-13 09:23:43</t>
  </si>
  <si>
    <t>用户来电说明表扬12591迅速及时有效处理客户问题</t>
  </si>
  <si>
    <t>ZX202310111742310224</t>
  </si>
  <si>
    <t>咨询工单（2021版）&gt;&gt;业务功能&gt;&gt;上网功能</t>
  </si>
  <si>
    <t>13177074140</t>
  </si>
  <si>
    <t>曹晨</t>
  </si>
  <si>
    <t>2023-10-13 09:48:16</t>
  </si>
  <si>
    <t>用户来电表示要求要求关闭套外流量</t>
  </si>
  <si>
    <t>13177074140客户于2023-10-11 17:38:46时间来电，由XN23ZH0837[黄亚奇]坐席承接2023101117410717628459S2，客户来电对于上月的流量费由疑问，坐席告知流量超出产生扣费，客户不认可表示自己流量还有结余，坐席解释显示剩余的是套外流量，客户对此不理解，要求停掉套外流量，坐席告知套外流量是自动续订，上月定了两个套外流量，客户要求关闭，坐席告知记录反馈48小时内由专人联系，客户认可挂机 2、存在问题：沟通技能不足，对于流量超出未解释清楚，受理有责3、回访情况：2023-10-12 17:58:16时间，由28459回访客户电话致歉，并为客户申请流量退费，客户认可，完结</t>
  </si>
  <si>
    <t>TS202310051704230130</t>
  </si>
  <si>
    <t>18671445803</t>
  </si>
  <si>
    <t>2023-10-13 09:51:33</t>
  </si>
  <si>
    <t>主办单位：湖北
客户类别：星级客户
10010是否打通：是
是否二次致电10015：是
是否联系：是
升级倾向：无
号码归属省：湖北
SVIP等级：
（增值业务快捷受理） 
 投诉号码：18671445803 
 联系号码：18671445803 
 受理渠道：10015热线 
 升级倾向：无 
 用户是否对业务费用存在争议 ：不存在 
 是否需要退订业务: 否 
 处理意见 : 未查询到相关业务 
 备注 ：用户反映不知情多出轻合约版超级会员（黄金版）次月生效业务，要求取消退费。还有号码：13207207938额外扣费，请尽快加急联系处理。
协办工单：集团高星用户，务必于12小时内上传轻合约版超级会员（黄金版）业务办理凭证</t>
  </si>
  <si>
    <t>电话营销-解释宣传：①客户基本资料：业务号码 18671445803、客户姓名 乔能奎、套餐情况 腾讯大王卡；客户反映业务取消的问题； 
②首次联系客户时间：2023-10-11 13:11:00
③投诉核查处理情况：收到贵部转办，我司立即组织核查， 上海航动科技有限公司（宜昌） ，轻合约版超级会员（黄金版）AA。经核实，电话营销于2020-10-23 16:01:30推荐客户办理流量包，客户同意后办理，录音已上传至附件，我部已联系客户解释清楚吗，客户认可；
④答复客户时间及客户满意度评价：根据上述核实情况，我司于2023-10-11 13:11:00联系客户满意，回单人：张婷、联系方式：07176921001
⑤投诉核查关联材料：无。</t>
  </si>
  <si>
    <t>TS202310121237060340</t>
  </si>
  <si>
    <t>18672663832</t>
  </si>
  <si>
    <t>2023-10-13 17:18:14</t>
  </si>
  <si>
    <t xml:space="preserve">[65岁以上老人] 判断省分:其他省分
:增值业务争议
判断省分:湖北
:移网
:在补救范围内
:不认可
:大于500元
:
高级模板内容：
投诉问题描述:用户对此类业务不认可，表示每个月多扣除了5块钱不认可
争议业务名称: 炫彩通信助理包- 云盘版（立即生效）-湖北-10元 
受理渠道:无
争议月份:2023年10月、2023年9月、2023年6月、2023年7月、2023年8月
争议费用:25
一线客服在系统里:未取消，请后台协助处理
是否承诺退费:否
用户要求:用户表示副卡18672662297多出现了额外 炫彩通信助理包- 云盘版（立即生效）-湖北-10元 收费不认可，无法接收验证码要求线上直接退订此业务并且要求双倍退费费处理，涉及投诉但未说投诉渠道</t>
  </si>
  <si>
    <t>电话营销-开通争议： 上海航动科技有限公司（宜昌） ，炫彩通信助理包- 云盘版（立即生效）-湖北-10元AA。用户反映开通业务问题。经核实，23年6月上海航动科技有限公司通过电话营销方式推荐用户办理炫彩通信助理包- 云盘版，现用户表示无需使用，业务已取消，考虑客户感知，申请减免23.6月-7月费用合计50元，24小时内到帐，此费用无法抵扣往月欠费且不可打印发票，满意。</t>
  </si>
  <si>
    <t>TS202310111655370959</t>
  </si>
  <si>
    <t>15571747583</t>
  </si>
  <si>
    <t>周代远</t>
  </si>
  <si>
    <t>2023-10-13 09:55:27</t>
  </si>
  <si>
    <t xml:space="preserve">判断省分:湖北
:增值业务费用争议（含炫彩通信助理包云盘版等组合类增值业务）
:移网
:在补救范围内
:不认可
:大于500元
:
高级模板内容：
投诉问题描述:用户对未经自己同意擅自增加业务非常不满意，已解释业务已取消且已退费不认可，坚持要求查询具体情况给出合理解释，请处理，谢谢。
争议业务名称:	 炫彩通信助理包- 云盘版（立即生效）-湖北-10元
受理渠道:	 河南优耐特网络科技有限公司（宜昌） 
争议月份:2023年6月、2023年7月、2023年8月、2023年9月
争议费用:1
一线客服在系统里:已取消
是否承诺退费:否
用户要求:用户对未经自己同意擅自增加业务非常不满意，已解释业务已取消且已退费不认可，坚持要求查询具体情况给出合理解释，请处理，谢谢。</t>
  </si>
  <si>
    <t>电话营销-开通争议：河南优耐特网络科技有限公司（宜昌），炫彩通信助理包- 云盘版AA。用户反映未订购此业务，经核实，23年6月通过电话营销方式推荐用户办理，9月已取消，并由省客服于2023-09-12 10:41:18退费35元，此费用不可打印发票，已联系用户解释开通情况，表示知晓。</t>
  </si>
  <si>
    <t>TS202310121229030150</t>
  </si>
  <si>
    <t>15549369578</t>
  </si>
  <si>
    <t>高长格</t>
  </si>
  <si>
    <t>2023-10-13 15:48:17</t>
  </si>
  <si>
    <t xml:space="preserve">【2022年上工信部测评重保用户】[10015转接10010用户] 
高级模板内容：
是否10016外呼:否
电话外呼号码:无
渠道名称:湖北精英盛华信息科技有限公司(宜昌)
反应问题涉及场景:未经同意订购业务
产品名称: 畅爽冰激凌5G套餐129元（基础版
争议月份:2023年4月、2023年5月、2023年6月、2023年7月、2023年8月、2023年9月、2023年10月
是否承诺退费:否
承诺退费金额:129
是否取消业务（如取消失败，需加上系统报错的提示）:未取消
是否需要回复:是
用户要求:用户对我方前期处理结果不认可，要求追究为什么自己没有同意就更改看套餐，并给一个说法</t>
  </si>
  <si>
    <t>电话营销-开通争议：湖北精英盛华信息科技有限公司(宜昌)于 2023-03-30 15:49:51 通过电话营销方式推荐客户办理转资，现已向用户解释，营销录音见附件，此为用户同意办理，原套餐已下架无法转回。用户表示自行前往营业厅办理转资，已无疑问，满意度一般。</t>
  </si>
  <si>
    <t>TS202310111624160113</t>
  </si>
  <si>
    <t>071701016398</t>
  </si>
  <si>
    <t>许涛波</t>
  </si>
  <si>
    <t>2023-10-13 09:03:07</t>
  </si>
  <si>
    <t>用户表示自己从来没有办理过宽带，要求公司告知是谁给自己办理的宽带，要求告知怎么办理的宽带，用户表示强烈不满，要求投诉，需要公司尽快处理</t>
  </si>
  <si>
    <t>电话营销-开通争议：拓见科技(深圳)有限公司武汉分公司(宜昌)，低消虚拟宽带AA。用户反映低消虚拟宽带的问题，经核实，拓见科技(深圳)有限公司武汉分公司(宜昌)于2021-07-19 11:19:47通过电话营销的方式推荐用户开通，已跟用户解释清楚，并取消，待宽带竣工后取消号码低消，预计本周内取消，考虑用户感知，申请退22.7-23.10月宽带费用，合计304元，于次月7日前到帐,用户表示先考虑一下，已告知用户方案保留，满意。</t>
  </si>
  <si>
    <t>ZX202310121548382474</t>
  </si>
  <si>
    <t>071701034305</t>
  </si>
  <si>
    <t>王秀莲</t>
  </si>
  <si>
    <t>2023-10-13 14:09:09</t>
  </si>
  <si>
    <t xml:space="preserve">判断省分:湖北
:被动办理宽带
:不需要
:
高级模板内容：
问题描述:用户称自已没有办理过宽带071701034305，挽留失败，用户不愿意去营业厅，坚持要求取消，请处理，联系电话18671717237
第二联系方式:18671717237
销户原因:称自已没有办理过宽带071701034305
用户要求:用户称自已没有办理过宽带071701034305，挽留失败，用户不愿意去营业厅，坚持要求取消，请处理，联系电话18671717237</t>
  </si>
  <si>
    <t>电话营销-开通争议：宜昌融诚通信服务有限责任公司，低消送宽带AA。经核实，21年11月通过电话营销方式推荐用户办理，免宽带月费，录入虚拟地址未实际安装。现用户表示无需使用，已取消宽带，用户满意。</t>
  </si>
  <si>
    <t>TS202310121020591842</t>
  </si>
  <si>
    <t>13135809919</t>
  </si>
  <si>
    <t>黄其琼</t>
  </si>
  <si>
    <t>2023-10-13 09:02:53</t>
  </si>
  <si>
    <t xml:space="preserve">判断省分:其他省分
:增值业务争议
判断省分:湖北
:移网
:在补救范围内
:不认可
:大于500元
:
高级模板内容：
投诉问题描述:对业务办理不认可
争议业务名称: 云加速5G畅玩加油包(湖北) 
受理渠道:宜昌 陶金 湖北杭州翔羽线上业务代理(宜昌) 中台 
争议月份:2023年9月、2023年10月
争议费用:50
一线客服在系统里:已取消
是否承诺退费:是
用户要求:认可退费，但是要求核实办理具体人员情况安抚无效故此下单</t>
  </si>
  <si>
    <t>电话营销-开通争议：湖北杭州翔羽线上业务代理(宜昌) ，云加速5G畅玩加油包(湖北) AA。用户反映电话营销开通业务的问题，已取消，申请退还23.9-10月费用合计40元，现金充值方式24小时内到账，可打印账单发票，联系无人接听，已短信告知，如有疑问可在工作时间（08:30-12:00；14:00-17:30）联系07176921001、13032700872宜昌联通投诉处理中心。如用户咨询，请前台10010话务中心代为解释，谢谢</t>
  </si>
  <si>
    <t>TS202310111854451108</t>
  </si>
  <si>
    <t>15549315413</t>
  </si>
  <si>
    <t>2023-10-13 10:07:05</t>
  </si>
  <si>
    <t xml:space="preserve">[65岁以上老人] 判断省分:湖北
:移网电话营销费用争议（套餐资费/融合宽带/副卡功能费类除外）
:不认可
:小于等于500元，且仅限单倍、月份不超过12个月
:
高级模板内容：
投诉问题描述:对业务变更结果不认可
业务名称: 沃派29元2021
变更渠道:宜昌市兴山县集团3G开户服务点
用户要求:用户来电反映套餐被更改自己不知情，表示自己没有同意过修改套餐，需要讨一个说法，用户还反映云加速5G畅玩加油包(湖北)业务未开通过，我方已承诺退费9、10月共产生40元话费，业务已取消，请尽快核实处理，谢谢 请联系：18571009889</t>
  </si>
  <si>
    <t>电话营销-开通争议：湖北杭州翔羽线上业务代理(宜昌)，云加速5G畅玩加油包(湖北）AA，经核实，于2023年9月过电话营销方式推荐客户办理，现联系客户解释不认可，出于服务角度，退还23.9-10月费用合计10元，24小时到账，此费用不可打印发票；用户订购产品畅行会员S-包月-15元，产品代码为91639，订购时间9，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现沟通后现为用户转资4G全国流量王8元套餐，次月生效，满意。</t>
  </si>
  <si>
    <t>TS202310101856430215</t>
  </si>
  <si>
    <t>15572735908</t>
  </si>
  <si>
    <t>覃华林</t>
  </si>
  <si>
    <t>2023-10-13 18:38:41</t>
  </si>
  <si>
    <t>主办单位：湖北
客户类别：普通客户
10010是否打通：否
是否二次致电10015：是
是否联系：否
升级倾向：
号码归属省：湖北
SVIP等级：
1. 问题类型:;
2. 投诉类型:月固定费争议;
3. 营业厅地址:;
4. 位置信息:;
5. 位置发生地:;
6. 投诉内容:刚开始装宽带的时候说的60一个月，看电视不要钱，装了以后没多久看电视要收费，并没有人跟我打电话说，基本每个月都是八九十，我认为这就是一种欺骗，这个月我交费80任然处于欠费停机状态，说要交两百多，月底跟我返，我实在是不能接受。我要求退我的钱，我不想跟联通有什么关系了</t>
  </si>
  <si>
    <t>电话营销-开通争议：拓见科技(深圳)有限公司武汉分公司(宜昌)，炫彩助理包AA。①客户基本资料：业务号码：15572735908、客户姓名：覃华林、套餐情况：5G副卡基本套餐(极速服务)；客户反映取消业务的问题； 
②首次联系客户时间：2023-10-11 10:45:00
③投诉核查处理情况：收到贵部转办，我司立即组织核查，经核实， 2023-02-05 15:25:53拓见科技(深圳)有限公司武汉分公司(宜昌)电话营销方式办理炫彩助理包，现已取消，减免2-10月功能费用85元，另用户折扣合约9月到期，减免本月折扣差价140元，主副卡办理预存享50元赠费，到账100元，剩余40元及炫彩包费用85元，合计125元，已赠费到账，此费用无法抵扣往月欠费及打印发票 ，满意； 
④答复客户时间及客户满意度评价：根据上述核实情况，我司于2023-10-11 10:45:00联系客户满意，回单人：胡春燕、联系方式：07176921001
⑤投诉核查关联材料：无。"</t>
  </si>
  <si>
    <t>BL202310111914540471</t>
  </si>
  <si>
    <t>15671041287</t>
  </si>
  <si>
    <t>刘雨田</t>
  </si>
  <si>
    <t>2023-10-13 09:07:30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</si>
  <si>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CBSS账单扣费名称：:2I专享39元20GB炫彩超会5G包 （次月生效）湖北
办理渠道:71b09m5
赔付月份：:2023年6月、2023年7月、2023年8月、2023年9月、2023年10月
返还倍率:单倍
赔付金额：:195
是否已经取消业务:是
是否承诺退费 ：:是
用户是否需要回复：:否
用户要求：:用户来电，称在不知情的情况下办理了该业务，需要退费</t>
  </si>
  <si>
    <t>电话营销-开通争议：上海航动科技有限公司（宜昌）， 2I专享39元20GB炫彩超会5G包  AA。用户反映开通业务问题。经核实，23年6月 上海航动科技有限公司 通过电话营销方式推荐用户办理 2I专享39元20GB炫彩超会5G包，已联系客户解释说明，客户表示知晓。</t>
  </si>
  <si>
    <t>ZX202310131455570125</t>
  </si>
  <si>
    <t>18171910013</t>
  </si>
  <si>
    <t>周雅怡</t>
  </si>
  <si>
    <t>2023-10-13 17:29:48</t>
  </si>
  <si>
    <t xml:space="preserve">:号卡配送问题
:要求修改配送地址
判断省分:四川、宁夏、湖北
:
高级模板内容：
问题描述:更改配送地址
物流单号或订单号:1863101355159572
用户身份证号码/预留的联系电话:18171910013
订单渠道:中国联通APP
用户要求:更改配送地址
所在地区: 湖北省武汉市江岸区百步亭花园
详细地址: 幸福时代二期8栋丰巢快递柜</t>
  </si>
  <si>
    <t>TS202310131001391452</t>
  </si>
  <si>
    <t>13135818584</t>
  </si>
  <si>
    <t>荆月琴</t>
  </si>
  <si>
    <t>2023-10-13 10:21:12</t>
  </si>
  <si>
    <t xml:space="preserve">[65岁以上老人] 判断省分:其他省分
:普通消费有争议
:下一步
:套餐月费不认可
查询套餐:
:套餐月费有变化
业务办理记录:
:不认可
:其他渠道
判断省分:除甘肃贵州外
:
高级模板内容：
投诉问题描述:用户反馈自己的套餐是39元的套餐，为何在8月份，9月份的月固定费扣的不对
争议月份:2023年8月、2023年9月
争议金额:0
用户要求:用户要求我方给他一个解释，谢谢。</t>
  </si>
  <si>
    <t>ZX202310131126401168</t>
  </si>
  <si>
    <t>13227289249</t>
  </si>
  <si>
    <t>杨帆</t>
  </si>
  <si>
    <t>2023-10-13 17:06:57</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</si>
  <si>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:用户无法正常发送短信，一线查询进入黑名单解释不认可，要求今天之内联系处理，不方便去营业厅。请后台核实处理，谢谢！</t>
  </si>
  <si>
    <t>ZX202310122003161700</t>
  </si>
  <si>
    <t>18872519289</t>
  </si>
  <si>
    <t>牟宗超</t>
  </si>
  <si>
    <t>2023-10-13 14:17:48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</si>
  <si>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用户来电称无法发送短信，要我方处理</t>
  </si>
  <si>
    <t>TS202310081153231877</t>
  </si>
  <si>
    <t>2023-10-13 15:43:07</t>
  </si>
  <si>
    <t>案件编号：鄂-20231000001770
受理日期：2023-10-08 11:47:30
处理日期：2023-10-08 11:51:32
认定员：鲁含笑
申诉来源：微信
用户地址：湖北省宜昌市当阳市
我前几个月专门回来到营业厅专门取消这个业务营业厅I工作人员告知我这个11月1号才到期让我专心出门上班到时候10月份我打10010客服取消就可以了.而我现在联系10010客服却不给我取消！我要工作人员跟我把预存话费享折扣优惠取消</t>
  </si>
  <si>
    <t>申辩工单：1.申诉前15日已向企业投诉，仍在处理中。2.客户已撤诉
1. 用户基本信息：客户号码：13986798676、机主姓名：吴春彬、入网时间：2022-01-17 18:02:37、入网地点：湖北省宜昌市OMO、当前使用套餐：畅爽冰激凌5G套餐159元（基础版）、套餐类型：全国套餐
2.前期处理情况：客户反映取消业务的问题。客户10月8日向10010反馈，核查处理中，同步越级申诉。 
3.申诉处理方案：（1）申诉是否属实：部分属实；（2）本次申诉原因及处理方案：经核查，客户未提供前期咨询营业厅名称无法核实到厅详情，为维系挽留客户，2022-02-22 15:25:30 宜昌市分公司当阳市分公司为客户申请办理套餐5折优惠，优惠编码9711408，有效期2022-02-22至2024-01-31，无客户签字确认，线上无权限办理，已记录工单转至本地协助处理中，不予取消不属实，挽留无效，我司于2023-10-08 15:50:16已协助客户取消，客户认可。
4.核查存在的问题分析：（1)存在问题：业务办理无二次确认（2）整改举措：后期规范业务业务办理二次确认（3）是否属于不知情订制：是，个案问题
5.申诉回复情况：2023-10-08 15:53:00联系客户，客户满意。</t>
  </si>
  <si>
    <t>TS202310120824041740</t>
  </si>
  <si>
    <t>2023-10-13 15:53:09</t>
  </si>
  <si>
    <t>部-20231000033946鄂-20231000001421转-20231011162123782023-10-05 23:55:53.0携号转网，套餐费用太高，打电话申诉降低保底，他们说有啥绑定不能降低，我现在就想降低保底</t>
  </si>
  <si>
    <t>申辩工单：1.申诉前未向企业投诉。2.客户已撤诉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客户每月享受的电子券金额，并非无法办理携号转网或降低资费。已联系客户解释清楚，挽留成功，客户暂不携出，为维系挽留客户，现申请减免2022年10-2023年10月期间超出套餐129元外月租费188元于2023-10-11 17:16:39已到账，另赠送120元IPTV功能费，赠费无法打印发票，客户认可。
4.核查存在的问题分析：（1)存在问题：无（2）整改举措：无（3）是否属于不知情订制：否
5.申诉回复情况：2023-10-11 16:44:07联系客户，客户满意。</t>
  </si>
  <si>
    <t>TS202310081620231398</t>
  </si>
  <si>
    <t>15071825960</t>
  </si>
  <si>
    <t>刘先生</t>
  </si>
  <si>
    <t>2023-10-13 15:54:36</t>
  </si>
  <si>
    <t>案件编号：鄂-20231000001871
受理日期：2023-10-08 16:16:48
处理日期：2023-10-08 16:18:11
认定员：宗伟
申诉来源：微信
用户地址：湖北宜昌当阳市
我当时办理业务时联通说宽带不要钱到时候想什么时候不用就可以啥时候不用，而且话费也很便宜每个月只要五十多块钱而现在什么都要钱，我们人在外地多次打客服要求帮我们取消宽带客服不于解决，我们在外地手机都是两张卡，联通的几乎都不怎么用，而且老家也没有人居住，我们要求给我们把宽带取消，我的15071825960改最低资费8元还有手机尾号3398,1262,2921的都改最低最低</t>
  </si>
  <si>
    <t>申辩工单：1.申诉前未向企业投诉。2.客户已撤诉
1. 用户基本信息：客户号码：15071825960、机主姓名：刘成雄、入网时间：2021-08-26 16:02:19、入网地点：湖北省宜昌市OMO、当前使用套餐：5G副卡基本套餐(优享服务)、套餐类型：全国套餐
2.前期处理情况：客户反映取消业务的问题。客户前期未向10010反馈，直接越级申诉。 
3.申诉处理方案：（1）申诉是否属实：部分属实；（2）本次申诉原因及处理方案：客户主卡15672503398，4张副卡：15672544034、13117291262、15071825960（申诉业务号码）、15672502921。主卡15672503398使用畅爽冰激凌5G套餐129元（基础版）套餐，于2021-09-02 16:19:48通过宜昌市分公司当阳市分公司参加“ 3折优惠 ”，优惠编码9711402，无客户签字确认，优惠期2021-09-02 至2023-08-31，折后实付月租费用38元，因赠费活动到期按照套餐原价收费，客户觉得套餐消费高，故要求注销宽带和副卡办理拆分。宽带071700804992，2021-08-24 14:24:15当阳非凡合作厅办理，优惠编码67788426，装机地址宜昌市当阳市河溶镇前合村前合村4组103号周边，此为实装实装宽带需退设备到厅办理注销，线上无权限办理故引导客户到厅，现挽留无效，我司于2023-10-08 15:41:48已协助客户成功办理注销，副卡13117291262、15672544034和15672502921同步销户，副卡15071825960和主卡15672503398同步拆分转资8元流量王，主副卡关系解除，客户后期退设备到厅，客户认可。
4.核查存在的问题分析：（1)存在问题：业务办理无二次确认（2）整改举措：后期规范业务办理二次确认（3）是否属于不知情订制：是，个案问题
5.申诉回复情况：2023-10-08 15:35:10联系客户，客户满意。</t>
  </si>
  <si>
    <t>TS202310080936230382</t>
  </si>
  <si>
    <t>15671023482</t>
  </si>
  <si>
    <t>徐钦</t>
  </si>
  <si>
    <t>2023-10-13 14:54:08</t>
  </si>
  <si>
    <t>案件编号：鄂-20231000001688
受理日期：2023-10-08 09:22:33
处理日期：2023-10-08 09:35:01
认定员：豆海燕
申诉来源：微信
用户地址：湖北省武汉市洪山区
收费极不合理，没有任何流量，一个月基本消费在49元，很多套餐无法解除，强制绑定</t>
  </si>
  <si>
    <t>申辩工单：1.申诉前未向企业投诉。2.客户已撤诉
1. 用户基本信息：客户号码：15671023482、机主姓名：徐钦、入网时间：2018-06-25 12:03:26、入网地点：湖北省宜昌市OMO、当前使用套餐：腾讯大王卡、套餐类型：全国套餐
2.前期处理情况：客户反映套餐使用的问题。客户前期未向10010反馈，直接越级申诉。 
3.申诉处理方案：（1）申诉是否属实：部分属实；（2）本次申诉原因及处理方案：经核查，客户使用腾讯大王卡套餐，月租19元/月，腾讯应用国内专属流量，不含通用流量，叠加0元1GB国内流量月包，超出部分按照国内1元1G日租宝收费，具体扣费金额根据客户使用情况来决定。另2022-06-11 17:25:21上海航动科技有限公司（宜昌）电话方式推荐客户办理炫彩通信助理包6元版业务，优惠编码72147968，6元/月，有录音无二次确认，现认为资费不优惠要求销户，挽留无效，收集客户销户委托书和核对证件信息后，于2023-10-08 19:18:51协助客户退订炫彩通信助理包6元版业务同时销户，不存在强制绑定消费，客户认可。
4.核查存在的问题分析：（1)存在问题：业务办理无二次确认（2）整改举措：后期规范业务业务办理二次确认（3）是否属于不知情订制：是，共性管理问题，三种方式未上线
5.申诉回复情况：2023-10-08 19:15:13联系客户，客户满意。</t>
  </si>
  <si>
    <t>TS202310090920240133</t>
  </si>
  <si>
    <t>18572391291</t>
  </si>
  <si>
    <t>2023-10-13 16:03:07</t>
  </si>
  <si>
    <t>案件编号：鄂-20231000001970
受理日期：2023-10-09 09:12:22
处理日期：2023-10-09 09:18:04
认定员：刘俊杰
申诉来源：微信
用户地址：湖北省宜昌市五峰土家族自治县五峰镇派出所
中国联通捆绑经营，未经过本人同意私自添加不知名增值业务。</t>
  </si>
  <si>
    <t>申辩工单：1.申诉前未向企业投诉。2.客户已撤诉
1. 用户基本信息：客户号码：18572391291、机主姓名：五峰土家族自治县公安局、入网时间：2021-09-06 12:16:16、入网地点：宜昌市五峰县集团3G开户服务点、当前使用套餐：畅爽冰激凌5G套餐199元（极速）、套餐类型：全国套餐
2.前期处理情况：客户反映套餐收费的问题。客户前期未向10010反馈，直接越级申诉。 
3.申诉处理方案：（1）申诉是否属实：不属实；（2）本次申诉原因及处理方案：经核查，客户于2022-09-25 13:15:12通过中国联通APP线上渠道自助开通“5G冰激凌充电包20元10GB（立即生效）”，优惠编码67812176，手厅暂未提供业务办理二次确认记录，20元/月，22年9月-23年10月扣费280元，业务于2023-10-12 11:34:18已应客户要求退订，考虑客户近期均无使用此流量包优惠记录的实际情况，经协商一致，酌情减免部分月功能费210元于2023-10-12 11:32:58已到账，赠费无法打印发票，客户认可。
4.核查存在的问题分析：（1)存在问题：业务办理无二次确认（2）整改举措：后期规范业务业务办理二次确认（3）是否属于不知情订制：是，个案问题
5.申诉回复情况：2023-10-12 11:22:12联系客户，客户满意。</t>
  </si>
  <si>
    <t>TS202310080901262021</t>
  </si>
  <si>
    <t>18527309190</t>
  </si>
  <si>
    <t>马潇</t>
  </si>
  <si>
    <t>2023-10-13 12:25:33</t>
  </si>
  <si>
    <t>案件编号：鄂-20231000001663
受理日期：2023-10-08 08:56:16
处理日期：2023-10-08 09:00:33
认定员：任娟
申诉来源：微信
用户地址：甘肃省天水市秦州区
套餐里送的宽带异地取消不了一直在扣费打电话问联通客服一直不给退说什么要去宜昌本地营业厅才能取消</t>
  </si>
  <si>
    <t>申辩工单：1.申诉前未向企业投诉。2.客户已撤诉
1. 用户基本信息：客户号码：18527309190、机主姓名：马潇、入网时间：2017-09-05 11:55:58、入网地点：湖北省宜昌市OMO、当前使用套餐：腾讯大王卡、套餐类型：全国套餐
2.前期处理情况：客户反映电话营销的问题。客户前期未向10010反馈，直接越级申诉。 
3.申诉处理方案：（1）申诉是否属实：不属实；（2）本次申诉原因及处理方案：经核查，2021-12-16 17:34:48宜昌融诚通信服务有限责任公司电话营销方式推荐客户办理“ 2I承诺低消89元宽带优惠产品 (立即生效) ”，优惠编码65780485，同时开通虚拟宽带071701069674，手机号码需按约定消费89元收费，未达到89元部分进行补收，有录音无二次确认。查询业务于2023-08-18 08:25:33已取消退订，联系客户解释沟通，为其申请退还22.11-23.8月补收费用248.7元于2023-10-08 19:06:10已到账，赠费无法打印发票，客户认可。
4.核查存在的问题分析：（1)存在问题：业务办理无二次确认（2）整改举措：后期规范业务业务办理二次确认（3）是否属于不知情订制：是，共性管理问题，三种方式未上线
5.申诉回复情况：2023-10-08 19:07:06联系客户，客户满意。</t>
  </si>
  <si>
    <t>GZ202310131755412195</t>
  </si>
  <si>
    <t>071700347298</t>
  </si>
  <si>
    <t>李冬冬</t>
  </si>
  <si>
    <t>2023-10-13 19:54:14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</si>
  <si>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装机地址：湖北省宜昌市夷陵区东城城乡统筹发展试验区润城社区锦江大道钓鱼台二号17栋1单元30楼3004</t>
  </si>
  <si>
    <t>GZ202310131730031991</t>
  </si>
  <si>
    <t>071701049737</t>
  </si>
  <si>
    <t>汤斌华</t>
  </si>
  <si>
    <t>2023-10-13 21:28:35</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</si>
  <si>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问题（现象）描述:用户来电反馈宽带无法上网  要求我方上门检修  请核实处理
故障时间:2023-10-13
服务状态是否正常:是
设备灯显示:红灯
错误代码:无
是否重启设备:已重启未恢复
用户要求:用户来电反馈宽带无法上网  要求我方上门检修  请核实处理</t>
  </si>
  <si>
    <t>GZ202310131714421870</t>
  </si>
  <si>
    <t>071701018449</t>
  </si>
  <si>
    <t>李荣华</t>
  </si>
  <si>
    <t>2023-10-13 20:01:24</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</si>
  <si>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
高级模板内容：
问题（现象）描述:用户来电反映家里的宽带无法上网
故障时间:2023-10-13
服务状态是否正常:是
设备灯显示:正常
错误代码:无
是否重启设备:已重启未恢复
装机地址:湖北省宜昌市西陵区上锡坝和平路11-208
用户要求:尽快核实处理，谢谢</t>
  </si>
  <si>
    <t>GZ202310131652081692</t>
  </si>
  <si>
    <t>071703433287</t>
  </si>
  <si>
    <t>寇凯强</t>
  </si>
  <si>
    <t>2023-10-13 22:15:30</t>
  </si>
  <si>
    <t>客户使用手厅一键诊断功能进行宽带故障诊断，诊断结果：1、请致电10010客服热线，为您进一步核查。给您带来的不便，敬请谅解。，故障描述：今天欠费交了后 没网络
装机地址：湖北省宜昌市西陵区葛洲坝街道石子岭社区葛洲坝合作有线宽带IPTV专用</t>
  </si>
  <si>
    <t>GZ202310131633391535</t>
  </si>
  <si>
    <t>071701057665</t>
  </si>
  <si>
    <t>张汉华</t>
  </si>
  <si>
    <t>2023-10-13 21:29:30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</si>
  <si>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</si>
  <si>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GZ202310131633251533</t>
  </si>
  <si>
    <t>071701054230</t>
  </si>
  <si>
    <t>向宇涵</t>
  </si>
  <si>
    <t>2023-10-13 21:39:20</t>
  </si>
  <si>
    <t>102002CBSS状态正常，AAA状态异常
装机地址：湖北省宜昌市西陵区葛洲坝街道石子岭社区葛洲坝合作有线宽带专用</t>
  </si>
  <si>
    <t>GZ202310131632311525</t>
  </si>
  <si>
    <t>071700818417</t>
  </si>
  <si>
    <t>朱峰</t>
  </si>
  <si>
    <t>2023-10-13 18:48:05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</si>
  <si>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装机地址：湖北省宜昌市当阳市玉阳街道办事处新民村付岗村片区长坂路富豪车队1栋3单元5层502户</t>
  </si>
  <si>
    <t>GZ202310131628231488</t>
  </si>
  <si>
    <t>071700065751</t>
  </si>
  <si>
    <t>刘宗萍</t>
  </si>
  <si>
    <t>2023-10-13 20:25:13</t>
  </si>
  <si>
    <t>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来电反映此宽带目前已做过路由器断电、光纤盒断电重启和后台刷新数据，现在上网无法达到上网标准，然后要求维修师傅上门将路由器和光纤盒重新进行设置和调测，进一步维修，发现问题解决问题，预约今天下午18点以前上门处理并回复。</t>
  </si>
  <si>
    <t>GZ202310131548091174</t>
  </si>
  <si>
    <t>071700803972</t>
  </si>
  <si>
    <t>王洁明</t>
  </si>
  <si>
    <t>2023-10-13 22:08:38</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</si>
  <si>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装机地址：湖北省宜昌市当阳市玉泉街道办事处娘娘庙社区雄风住宅片区关陵路21号周边</t>
  </si>
  <si>
    <t>GZ202310131537281100</t>
  </si>
  <si>
    <t>071701005011</t>
  </si>
  <si>
    <t>屈重阳</t>
  </si>
  <si>
    <t>2023-10-13 20:31:53</t>
  </si>
  <si>
    <t>GZ202310131523110995</t>
  </si>
  <si>
    <t>071700346360</t>
  </si>
  <si>
    <t>龚发婷</t>
  </si>
  <si>
    <t>2023-10-13 22:43:17</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</si>
  <si>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 需要专人上门维修</t>
  </si>
  <si>
    <t>GZ202310131505020890</t>
  </si>
  <si>
    <t>071700175809</t>
  </si>
  <si>
    <t>任春喜</t>
  </si>
  <si>
    <t>2023-10-13 16:28:11</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</si>
  <si>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故障时间:2023-10-13
服务状态是否正常:是
设备灯显示:红灯
错误代码:无
是否重启设备:已重启未恢复
用户要求:要求今天内处理</t>
  </si>
  <si>
    <t>GZ202310131443020690</t>
  </si>
  <si>
    <t>071701017678</t>
  </si>
  <si>
    <t>周俊杰</t>
  </si>
  <si>
    <t>2023-10-13 19:14:46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</si>
  <si>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问题（现象）描述:用户来电反映宽带无法上网，宽带密码和账号也不记得，要求师傅上门维修
故障时间:2023-10-13
服务状态是否正常:是
设备灯显示:正常
错误代码:无
是否重启设备:已重启未恢复
用户要求:要求尽快上门维修</t>
  </si>
  <si>
    <t>GZ202310131434090606</t>
  </si>
  <si>
    <t>071700036733</t>
  </si>
  <si>
    <t>杜艳华</t>
  </si>
  <si>
    <t>2023-10-13 15:20:34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</si>
  <si>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:宽带无法连网，光猫的注册灯闪烁，希望师傅尽快上门查看处理。</t>
  </si>
  <si>
    <t>GZ202310131421290510</t>
  </si>
  <si>
    <t>071703428081</t>
  </si>
  <si>
    <t>刘祥平</t>
  </si>
  <si>
    <t>2023-10-13 20:01:04</t>
  </si>
  <si>
    <t>TS202310131609220005</t>
  </si>
  <si>
    <t>投诉工单（2021版）&gt;&gt;宽带&gt;&gt;【宽带修障】宽带修障&gt;&gt;上门后没装好/没修好</t>
  </si>
  <si>
    <t>071700502657</t>
  </si>
  <si>
    <t>肖丽菲</t>
  </si>
  <si>
    <t>2023-10-13 17:05:13</t>
  </si>
  <si>
    <t xml:space="preserve">22年Q3Q4重点客户
高级模板内容：
投诉问题描述:用户来电反馈  上门没有修好表示上门说路由器不行 换了路由器还是不行  要求投诉处理
宽带账号:071700502657
报障时间:2023-10-13
故障地址:湖北省宜昌市长阳县龙舟坪镇黄家湾四冲二街片区10号周边
修障时间:2023-10-13
用户要求:用户来电反馈  上门没有修好表示上门说路由器不行 换了路由器还是不行  要求投诉处理</t>
  </si>
  <si>
    <t>固网质量：湖北省宜昌市长阳县龙舟坪镇黄家湾四冲二街片区10号周边AA.  用户反映宽带故障问题，联系客户表示已恢复，回访满意</t>
  </si>
  <si>
    <t>GZ202310131326550093</t>
  </si>
  <si>
    <t>071701070714</t>
  </si>
  <si>
    <t>刘春喜</t>
  </si>
  <si>
    <t>2023-10-13 15:42:36</t>
  </si>
  <si>
    <t>071701070714命中精准预判服务场景:[65岁以上老人]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:宽带离线，pon闪</t>
  </si>
  <si>
    <t>GZ202310131325390078</t>
  </si>
  <si>
    <t>071700374931</t>
  </si>
  <si>
    <t>2023-10-13 18:44:34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</si>
  <si>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用户表示宽带无法使用，需要公司尽快处理</t>
  </si>
  <si>
    <t>GZ202310131324020070</t>
  </si>
  <si>
    <t>071701030641</t>
  </si>
  <si>
    <t>向浩</t>
  </si>
  <si>
    <t>2023-10-13 15:21:26</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</si>
  <si>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问题（现象）描述:网速慢
故障时间:2023-10-13
服务状态是否正常:是
设备灯显示:正常
错误代码:.
是否重启设备:已重启未恢复
用户要求:尽快报修</t>
  </si>
  <si>
    <t>GZ202310131317070024</t>
  </si>
  <si>
    <t>071700094735</t>
  </si>
  <si>
    <t>袁伟</t>
  </si>
  <si>
    <t>2023-10-13 16:18:19</t>
  </si>
  <si>
    <t>#2022重保客户##2022重保客户#判断省分:湖北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宽带无法上网，刷新无效</t>
  </si>
  <si>
    <t>GZ202310131309482487</t>
  </si>
  <si>
    <t>071701019242</t>
  </si>
  <si>
    <t>蔡鑫</t>
  </si>
  <si>
    <t>2023-10-13 22:23:43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</si>
  <si>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</si>
  <si>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GZ202310131256092392</t>
  </si>
  <si>
    <t>071704163300</t>
  </si>
  <si>
    <t>段稹</t>
  </si>
  <si>
    <t>2023-10-13 13:27:58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</si>
  <si>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湖北省宜昌市高新区东苑街道深圳路社区深圳路翰林苑7栋4单元5楼501，宽带无法上网，重启无效，需要上门处理。</t>
  </si>
  <si>
    <t>GZ202310131251142345</t>
  </si>
  <si>
    <t>071700859204</t>
  </si>
  <si>
    <t>王成艳</t>
  </si>
  <si>
    <t>2023-10-13 19:58:38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</si>
  <si>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用户表示宽带和网络电视无法使用观看，强烈要求师傅上门处理</t>
  </si>
  <si>
    <t>GZ202310131236152217</t>
  </si>
  <si>
    <t>071701043022</t>
  </si>
  <si>
    <t>2023-10-13 14:54:14</t>
  </si>
  <si>
    <t>071701043022命中精准预判服务场景:[65岁以上老人]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湖北省宜昌市西陵区葛洲坝街道石子岭社区葛洲坝黄河路口明祖山庄，iptv看不了，屏幕闪烁，表示重启无效，请处理回复</t>
  </si>
  <si>
    <t>GZ202310131230252171</t>
  </si>
  <si>
    <t>071700811933</t>
  </si>
  <si>
    <t>冯国旗</t>
  </si>
  <si>
    <t>2023-10-13 16:42:03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</si>
  <si>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:用户表示光信号红灯，要求尽快维护。</t>
  </si>
  <si>
    <t>GZ202310131214322034</t>
  </si>
  <si>
    <t>071703800507</t>
  </si>
  <si>
    <t>赵秀荣</t>
  </si>
  <si>
    <t>2023-10-13 22:24:18</t>
  </si>
  <si>
    <t>GZ202310131214002030</t>
  </si>
  <si>
    <t>071701005598</t>
  </si>
  <si>
    <t>宋国英</t>
  </si>
  <si>
    <t>2023-10-13 22:15:06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</si>
  <si>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装机地址：湖北省宜昌市西陵区葛洲坝街道办石子岭社区葛洲坝合作有线宽带IPTV专用</t>
  </si>
  <si>
    <t>GZ202310131150211824</t>
  </si>
  <si>
    <t>071700095871</t>
  </si>
  <si>
    <t>程莉</t>
  </si>
  <si>
    <t>2023-10-13 15:57:50</t>
  </si>
  <si>
    <t xml:space="preserve">用户wifi上网正常但看网络电视卡，宽带账号有开通iptv实际未安装，要求带机顶盒上门安装一下，已告知调测费，要求尽快联系处理</t>
  </si>
  <si>
    <t>GZ202310131146221800</t>
  </si>
  <si>
    <t>071700220209</t>
  </si>
  <si>
    <t>李小燕</t>
  </si>
  <si>
    <t>2023-10-13 13:41:59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</si>
  <si>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t>
  </si>
  <si>
    <t>GZ202310131141541755</t>
  </si>
  <si>
    <t>071700288870</t>
  </si>
  <si>
    <t>2023-10-13 13:55:55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</si>
  <si>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</t>
  </si>
  <si>
    <t>GZ202310131137281701</t>
  </si>
  <si>
    <t>071703778541</t>
  </si>
  <si>
    <t>伍万军</t>
  </si>
  <si>
    <t>2023-10-13 15:04:58</t>
  </si>
  <si>
    <t>GZ202310131133031667</t>
  </si>
  <si>
    <t>071700051006</t>
  </si>
  <si>
    <t>吴在玲</t>
  </si>
  <si>
    <t>2023-10-13 21:45:49</t>
  </si>
  <si>
    <t xml:space="preserve">071700051006命中精准预判服务场景:[65岁以上老人]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光猫红灯，尽快处理</t>
  </si>
  <si>
    <t>GZ202310131131581659</t>
  </si>
  <si>
    <t>071700001154</t>
  </si>
  <si>
    <t>房万伦</t>
  </si>
  <si>
    <t>2023-10-13 17:16:42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</si>
  <si>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:光猫红灯，不能上网，要求师傅加急尽快上门处理。</t>
  </si>
  <si>
    <t>GZ202310131130591648</t>
  </si>
  <si>
    <t>071700067059</t>
  </si>
  <si>
    <t>李晓琴</t>
  </si>
  <si>
    <t>2023-10-13 13:43:15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</si>
  <si>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注册闪烁</t>
  </si>
  <si>
    <t>GZ202310131129021633</t>
  </si>
  <si>
    <t>071703392949</t>
  </si>
  <si>
    <t>2023-10-13 19:47:13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</si>
  <si>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故障时间:2023-10-13
服务状态是否正常:是
设备灯显示:红灯
错误代码:无
是否重启设备:已重启未恢复
用户要求:尽快处理谢谢</t>
  </si>
  <si>
    <t>GZ202310131128061626</t>
  </si>
  <si>
    <t>071700730126</t>
  </si>
  <si>
    <t>王娟</t>
  </si>
  <si>
    <t>2023-10-13 17:45:12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</si>
  <si>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湖北省宜昌市兴山县古夫镇国土宿舍高阳大道30号经纺宿舍3单元架空层周边国土资源局3号门面，宽带无法上网，光猫红灯，重启无效，需要上门处理。</t>
  </si>
  <si>
    <t>GZ202310131122021556</t>
  </si>
  <si>
    <t>071703498288</t>
  </si>
  <si>
    <t>梅继光</t>
  </si>
  <si>
    <t>2023-10-13 19:46:44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</si>
  <si>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问题（现象）描述:用户表示自己看电视看着就黑屏了，已经重启了还是不行，要求安排师傅上门检修，加急，请处理
故障时间:2023-10-13
宽带是否安装IPTV:是
宽带是否可正常上网:是
是否重启设备:已重启未恢复
装机地址:湖北省宜昌市西陵区葛洲坝街道石子岭社区葛洲坝合作有线宽带IPTV专用</t>
  </si>
  <si>
    <t>GZ202310131111091448</t>
  </si>
  <si>
    <t>071700830039</t>
  </si>
  <si>
    <t>汪宇</t>
  </si>
  <si>
    <t>2023-10-13 15:38:41</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</si>
  <si>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装机地址：湖北省宜昌市夷陵区东城城乡统筹发展试验区郭家湾村东方大道恒大名都12栋2单元21楼2103</t>
  </si>
  <si>
    <t>GZ202310131103331378</t>
  </si>
  <si>
    <t>071701006125</t>
  </si>
  <si>
    <t>罗飞</t>
  </si>
  <si>
    <t>2023-10-13 20:43:40</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</si>
  <si>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</si>
  <si>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GZ202310131058321326</t>
  </si>
  <si>
    <t>071703737660</t>
  </si>
  <si>
    <t>金小英</t>
  </si>
  <si>
    <t>2023-10-13 15:12:58</t>
  </si>
  <si>
    <t xml:space="preserve">071703737660命中精准预判服务场景:[65岁以上老人]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向用户解释后用户不认可:用户实际反映家里未安装机顶盒，现在是要求师傅带上机顶盒上门为其安装，尽快处理并回复。</t>
  </si>
  <si>
    <t>GZ202310131051411269</t>
  </si>
  <si>
    <t>071700033064</t>
  </si>
  <si>
    <t>2023-10-13 15:10:41</t>
  </si>
  <si>
    <t>GZ202310131023151031</t>
  </si>
  <si>
    <t>071700332085</t>
  </si>
  <si>
    <t>雷宜华</t>
  </si>
  <si>
    <t>2023-10-13 15:59:52</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</si>
  <si>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用户表示网络卡顿，不认可刷新，要求上门处理。用户表示宽带是办公用，要求师傅立刻上门</t>
  </si>
  <si>
    <t>GZ202310131013210946</t>
  </si>
  <si>
    <t>071700327258</t>
  </si>
  <si>
    <t>张琼</t>
  </si>
  <si>
    <t>2023-10-13 22:01:38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</si>
  <si>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:用户表示宽带上行速度很慢，严重影响到使用，师傅上门处理也没有解决，强烈要求安排能解决问题的人员上门处理，办公宽带，强烈要求加急处理。</t>
  </si>
  <si>
    <t>GZ202310130951510759</t>
  </si>
  <si>
    <t>2023-10-13 14:42:19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</si>
  <si>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装机地址：湖北省宜昌市长阳县龙舟坪镇黄家湾四冲二街片区10号周边</t>
  </si>
  <si>
    <t>GZ202310130941220655</t>
  </si>
  <si>
    <t>071701027771</t>
  </si>
  <si>
    <t>金春宇</t>
  </si>
  <si>
    <t>2023-10-13 12:40:35</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</si>
  <si>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用户来电反馈网速慢，要求师傅上门处理</t>
  </si>
  <si>
    <t>GZ202310130910280383</t>
  </si>
  <si>
    <t>071701069666</t>
  </si>
  <si>
    <t>刘巧</t>
  </si>
  <si>
    <t>2023-10-13 16:26:21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</si>
  <si>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用户反映宽带无法使用，重启无效，要求马上处理，请尽快处理并回复</t>
  </si>
  <si>
    <t>GZ202310130853530249</t>
  </si>
  <si>
    <t>071701042403</t>
  </si>
  <si>
    <t>刘召民</t>
  </si>
  <si>
    <t>2023-10-13 11:29:20</t>
  </si>
  <si>
    <t>071701042403命中精准预判服务场景:[65岁以上老人]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用户反映IPTV无法使用，要求师傅上门带机顶盒</t>
  </si>
  <si>
    <t>GZ202310130839490161</t>
  </si>
  <si>
    <t>071701004303</t>
  </si>
  <si>
    <t>2023-10-13 10:47:23</t>
  </si>
  <si>
    <t>GZ202310130818000051</t>
  </si>
  <si>
    <t>071701007229</t>
  </si>
  <si>
    <t>杨财</t>
  </si>
  <si>
    <t>2023-10-13 11:28:08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</si>
  <si>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要求2点前上门维修</t>
  </si>
  <si>
    <t>GZ202310130434372358</t>
  </si>
  <si>
    <t>071700068982</t>
  </si>
  <si>
    <t>2023-10-13 14:58:43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</si>
  <si>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装机地址：湖北省宜昌市猇亭区古老背街道蔡家畈社区蔡家畈1组141号周边</t>
  </si>
  <si>
    <t>GZ202310122153041843</t>
  </si>
  <si>
    <t>071704576619</t>
  </si>
  <si>
    <t>付建军</t>
  </si>
  <si>
    <t>2023-10-13 18:57:47</t>
  </si>
  <si>
    <t>网速过慢
装机地址：湖北省宜昌市西陵区学院街道墨池巷社区西陵一路10号墨池苑小区2栋1单元22层2203</t>
  </si>
  <si>
    <t>GZ202310122142141782</t>
  </si>
  <si>
    <t>071700053801</t>
  </si>
  <si>
    <t>易林森</t>
  </si>
  <si>
    <t>302004光猫与签约速率不匹配（端业不匹配）
装机地址：湖北省宜昌市伍家区桔城路15-2号东丽上岛2栋2单元5层502户</t>
  </si>
  <si>
    <t>GZ202310122109531632</t>
  </si>
  <si>
    <t>071700861063</t>
  </si>
  <si>
    <t>田园</t>
  </si>
  <si>
    <t>2023-10-13 17:49:24</t>
  </si>
  <si>
    <t>#2022重保客户#判断省分:湖北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宽带是否有群体故障告警:存在群体故障;
线路是否正常:无异常;
光猫是否正常:无异常;
上网速度检测:后台配置异常您所使用宽带后台配置异常;
设备收发光功率是否异常:路由器能力不匹配;
:
宽带网速慢，前期刷新无效，要求安排师傅上门处理，请处理。</t>
  </si>
  <si>
    <t>GZ202310122100141569</t>
  </si>
  <si>
    <t>071701069522</t>
  </si>
  <si>
    <t>习芝敏</t>
  </si>
  <si>
    <t>2023-10-13 11:53:15</t>
  </si>
  <si>
    <t>101004光猫断电离线
装机地址：湖北省宜昌市西陵区学院街道气象台社区珍珠路社区珍珠路53号平房1栋1单元2楼205</t>
  </si>
  <si>
    <t>GZ202310122043381443</t>
  </si>
  <si>
    <t>071704141891</t>
  </si>
  <si>
    <t>李大帅</t>
  </si>
  <si>
    <t>2023-10-13 17:33:12</t>
  </si>
  <si>
    <t>301001光猫收发光功率异常
装机地址：湖北省宜昌市夷陵区小溪塔街道冯家湾社区三峡茶城片区港虹二巷37号周边</t>
  </si>
  <si>
    <t>GZ202310122039391418</t>
  </si>
  <si>
    <t>071700004457</t>
  </si>
  <si>
    <t>彭万芝</t>
  </si>
  <si>
    <t>2023-10-13 17:45:50</t>
  </si>
  <si>
    <t>302001AAA/CBSS判断签约和配置不一样，配置速率低于签约带宽
装机地址：湖北省宜昌市猇亭区猇亭大道197号机电小区7栋1单元14楼82</t>
  </si>
  <si>
    <t>GZ202310122037131406</t>
  </si>
  <si>
    <t>071700018801</t>
  </si>
  <si>
    <t>王玉香</t>
  </si>
  <si>
    <t>2023-10-13 18:36:38</t>
  </si>
  <si>
    <t>302002局方OLT设备收光功率异常。
装机地址：湖北省宜昌市猇亭区七里冲路七里新村安居小区43栋2单元1楼101</t>
  </si>
  <si>
    <t>GZ202310121935560886</t>
  </si>
  <si>
    <t>071701061509</t>
  </si>
  <si>
    <t>何兴翠</t>
  </si>
  <si>
    <t>2023-10-13 21:34:13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</si>
  <si>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:湖北省宜昌市猇亭区古老背街道双桥社区蔡家畈150号老猴王小区 3栋8楼，光猫红灯，请处理回复</t>
  </si>
  <si>
    <t>GZ202310121931430856</t>
  </si>
  <si>
    <t>071700097625</t>
  </si>
  <si>
    <t>陈显梅</t>
  </si>
  <si>
    <t>2023-10-13 10:44:13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</si>
  <si>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设备收发光功率是否异常:光猫LAN口能力不匹配,路由器能力不匹配;
:
宽带无法使用，注册闪，基本排障无法恢复，请尽快处理回复</t>
  </si>
  <si>
    <t>GZ202310121930020841</t>
  </si>
  <si>
    <t>071703777263</t>
  </si>
  <si>
    <t>乔云宝</t>
  </si>
  <si>
    <t>2023-10-13 13:02:53</t>
  </si>
  <si>
    <t>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装机地址：湖北省宜昌市秭归县水田坝乡上坝村水田坝镇区上坝村2组41号周边</t>
  </si>
  <si>
    <t>GZ202310121921160747</t>
  </si>
  <si>
    <t>071700059182</t>
  </si>
  <si>
    <t>石永林</t>
  </si>
  <si>
    <t>2023-10-13 10:49:51</t>
  </si>
  <si>
    <t>101004光猫断电离线
装机地址：湖北省宜昌市东山开发区发展大道99号清江润城小区43栋1单元21层2102户室</t>
  </si>
  <si>
    <t>GZ202310121846370420</t>
  </si>
  <si>
    <t>071700047071</t>
  </si>
  <si>
    <t>李艳</t>
  </si>
  <si>
    <t>2023-10-13 11:26:35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</si>
  <si>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15872520306
071700047071
湖北省宜昌市伍家岗区大公桥街道胜利四路社区夷陵大道华兴小区夷陵大道151-4-112
不能上网，猫上面除了电源灯其他灯都不亮，请尽快联系维修
</t>
  </si>
  <si>
    <t>GZ202310121837560361</t>
  </si>
  <si>
    <t>071700628370</t>
  </si>
  <si>
    <t>谭昌军</t>
  </si>
  <si>
    <t>2023-10-13 08:58:17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</si>
  <si>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用户表示宽带正常，IPTV无法使用，重启机顶盒设备无效，请尽快处理并回复</t>
  </si>
  <si>
    <t>GZ202310121837320356</t>
  </si>
  <si>
    <t>071700070951</t>
  </si>
  <si>
    <t>刘博</t>
  </si>
  <si>
    <t>2023-10-13 14:09:51</t>
  </si>
  <si>
    <t>302004光猫与签约速率不匹配（端业不匹配）
装机地址：湖北省宜昌市东山开发区发展大道99号清江润城小区46栋2单元9层904户室</t>
  </si>
  <si>
    <t>GZ202310121829060286</t>
  </si>
  <si>
    <t>071701016246</t>
  </si>
  <si>
    <t>汪家富</t>
  </si>
  <si>
    <t>2023-10-13 12:56:17</t>
  </si>
  <si>
    <t>071701016246命中精准预判服务场景:[65岁以上老人]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光信号灯闪红灯，要求安排师傅上门处理，尽快处理并回复</t>
  </si>
  <si>
    <t>GZ202310121828250278</t>
  </si>
  <si>
    <t>071703709729</t>
  </si>
  <si>
    <t>朱亚平</t>
  </si>
  <si>
    <t>2023-10-13 10:00:26</t>
  </si>
  <si>
    <t>302001AAA/CBSS判断签约和配置不一样，配置速率低于签约带宽
装机地址：湖北省宜昌市当阳市玉阳街道办事处三里港村长坂路光彩城29栋周边</t>
  </si>
  <si>
    <t>GZ202310121824330248</t>
  </si>
  <si>
    <t>071700009134</t>
  </si>
  <si>
    <t>朱丹</t>
  </si>
  <si>
    <t>2023-10-13 13:17:13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</si>
  <si>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iptv无法使用，要求公司安排工作人员上门</t>
  </si>
  <si>
    <t>GZ202310121821230223</t>
  </si>
  <si>
    <t>071700832780</t>
  </si>
  <si>
    <t>叶义珍</t>
  </si>
  <si>
    <t>2023-10-13 14:39:59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</si>
  <si>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18671739755
071700832780
湖北省宜昌市当阳市坝陵办事处坝陵中学片区群力村2组40号
猫红灯，请尽快联系维修</t>
  </si>
  <si>
    <t>GZ202310121819060201</t>
  </si>
  <si>
    <t>071700146526</t>
  </si>
  <si>
    <t>尤德元</t>
  </si>
  <si>
    <t>2023-10-13 10:01:14</t>
  </si>
  <si>
    <t>#2022重保客户##2022重保客户#宽带报障-无法登陆
装机地址：湖北省宜昌市枝江市马家店镇经济园深圳路九巷11号周边</t>
  </si>
  <si>
    <t>GZ202310121816440176</t>
  </si>
  <si>
    <t>071700082501</t>
  </si>
  <si>
    <t>郑雅双</t>
  </si>
  <si>
    <t>2023-10-13 16:14:47</t>
  </si>
  <si>
    <t>302004光猫与签约速率不匹配（端业不匹配）
装机地址：湖北省宜昌市伍家岗区伍家乡共强村同强路东城花园19栋2单元4楼401</t>
  </si>
  <si>
    <t>GZ202310121719092306</t>
  </si>
  <si>
    <t>071703435468</t>
  </si>
  <si>
    <t>湖北申立企业管理有限公司</t>
  </si>
  <si>
    <t>2023-10-13 11:40:46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</si>
  <si>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用户表示入户纤剪断需要重新接入，烦请尽快核实处理回复</t>
  </si>
  <si>
    <t>GZ202310121716222284</t>
  </si>
  <si>
    <t>071700336687</t>
  </si>
  <si>
    <t>徐超</t>
  </si>
  <si>
    <t>2023-10-13 10:20:08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</si>
  <si>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问题（现象）描述:光猫断电/离线  宽带无法上网，麻烦协助处理
故障时间:2023-10-12
服务状态是否正常:是
设备灯显示:正常
错误代码:无
是否重启设备:已重启未恢复
用户要求:客户需要尽快回电协助处理</t>
  </si>
  <si>
    <t>GZ202310121507211309</t>
  </si>
  <si>
    <t>18672909076</t>
  </si>
  <si>
    <t>闫海涛</t>
  </si>
  <si>
    <t>2023-10-13 14:29:36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</si>
  <si>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问题发生时间：10.12；问题发生地点：宜昌市枝江太保场往安福寺方向的红绿灯；问题现象：联通电线掉下来了；用户具体要求：要求尽快前去处理;联系电话：'18672909076':
用户称自己只是提醒一下，不要联系自己</t>
  </si>
  <si>
    <t>电线电缆：已通知维护人员近期现场核查处理，已向客户解释说明，满意。</t>
  </si>
  <si>
    <t>GZ202310121503451274</t>
  </si>
  <si>
    <t>071700055094</t>
  </si>
  <si>
    <t>谢兰</t>
  </si>
  <si>
    <t>2023-10-13 10:41:29</t>
  </si>
  <si>
    <t>101004光猫断电离线
装机地址：湖北省宜昌市猇亭区古老背街道古老背社区古老背社区新正街21号1栋周边</t>
  </si>
  <si>
    <t>GZ202310121426160998</t>
  </si>
  <si>
    <t>071700097268</t>
  </si>
  <si>
    <t>智欣慧</t>
  </si>
  <si>
    <t>2023-10-13 09:32:05</t>
  </si>
  <si>
    <t>#2022重保客户#宽带报障-网页打不开
装机地址：湖北省宜昌市伍家区合益路上合园9栋2单元16楼1604</t>
  </si>
  <si>
    <t>GZ202310121423100978</t>
  </si>
  <si>
    <t>071700060239</t>
  </si>
  <si>
    <t>陈怀喜</t>
  </si>
  <si>
    <t>2023-10-13 08:14:45</t>
  </si>
  <si>
    <t>宽带报障-网页打不开
装机地址：湖北省宜昌市伍家区中南路南山悦小区8栋1单元5楼502</t>
  </si>
  <si>
    <t>GZ202310121315580518</t>
  </si>
  <si>
    <t>071701032098</t>
  </si>
  <si>
    <t>曾可</t>
  </si>
  <si>
    <t>2023-10-13 14:43:02</t>
  </si>
  <si>
    <t xml:space="preserve">#2022重保客户#判断省分:湖北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:网络不稳定，需要师傅上门重新接线，要求尽快联系处理</t>
  </si>
  <si>
    <t>GZ202310121112071983</t>
  </si>
  <si>
    <t>071700216059</t>
  </si>
  <si>
    <t>2023-10-13 17:38:18</t>
  </si>
  <si>
    <t>302002局方OLT设备收光功率异常。
装机地址：周伟周边</t>
  </si>
  <si>
    <t>GZ202310121103121906</t>
  </si>
  <si>
    <t>071700302571</t>
  </si>
  <si>
    <t>杨海涛</t>
  </si>
  <si>
    <t>2023-10-13 08:34:51</t>
  </si>
  <si>
    <t>#2022重保客户#用户来电反映宽带071700302571从2023年10月12日开始无法上网，故障地址湖北省宜昌市夷陵区分乡镇分乡场村敬存路62-01-03号周边，联系电话18674266965，请处理，谢谢！</t>
  </si>
  <si>
    <t>GZ202310121042351691</t>
  </si>
  <si>
    <t>071700313521</t>
  </si>
  <si>
    <t>2023-10-13 08:31:27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</si>
  <si>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-12 09:53:52时间后恢复，请您耐心等待，给您带来的不便敬请谅解。；3、请您检查光猫是否正常通电，如仍未解决，可点击一键报修，我们尽快为您处理。，故障描述：宽带无法上网
装机地址：湖北省宜昌市夷陵区分乡镇普溪河村普溪河村八组9号周边</t>
  </si>
  <si>
    <t>GZ202310121002491314</t>
  </si>
  <si>
    <t>071700122052</t>
  </si>
  <si>
    <t>覃娜</t>
  </si>
  <si>
    <t>2023-10-13 08:04:10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</si>
  <si>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:用户来电反映宽带不能上网，注册灯闪烁，请处理并回复！</t>
  </si>
  <si>
    <t>GZ202310120901160733</t>
  </si>
  <si>
    <t>071700025343</t>
  </si>
  <si>
    <t>黄元美</t>
  </si>
  <si>
    <t>2023-10-13 08:55:44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</si>
  <si>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用户表示宽带无法使用，需要公司尽快处理</t>
  </si>
  <si>
    <t>GZ202310111804460314</t>
  </si>
  <si>
    <t>071700809840</t>
  </si>
  <si>
    <t>陈浪</t>
  </si>
  <si>
    <t>2023-10-13 09:20:10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</si>
  <si>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宽带无法使用，光猫亮红灯，基本排障无法恢复，请尽快处理回复</t>
  </si>
  <si>
    <t>GZ202310110851231054</t>
  </si>
  <si>
    <t>071700806944</t>
  </si>
  <si>
    <t>陈芳桂</t>
  </si>
  <si>
    <t>2023-10-13 16:01:36</t>
  </si>
  <si>
    <t>101004光猫断电离线
装机地址：湖北省宜昌市当阳市半月镇龙台村龙台村2组81号周边</t>
  </si>
  <si>
    <t>GZ202310091932031799</t>
  </si>
  <si>
    <t>071700718239</t>
  </si>
  <si>
    <t>喻周</t>
  </si>
  <si>
    <t>2023-10-13 18:16:09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</si>
  <si>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故障时间:2023-10-09
服务状态是否正常:是
设备灯显示:正常
错误代码:无
是否重启设备:已重启未恢复
装机地址:湖北省宜昌市兴山县古夫镇龙珠社区兴山城区公众营销网格4G-CPE项目无资源地址
用户要求:安排工作人员上门维修，请求后台协助处理，谢谢</t>
  </si>
  <si>
    <t>GZ202310091029232236</t>
  </si>
  <si>
    <t>071700392054</t>
  </si>
  <si>
    <t>刘明苹</t>
  </si>
  <si>
    <t>2023-10-13 15:14:00</t>
  </si>
  <si>
    <t>宽带报障-无法登陆
装机地址：湖北省宜昌市夷陵区小溪塔街办谭家榜社区广益二路22号私房周边</t>
  </si>
  <si>
    <t>GZ202310081900361576</t>
  </si>
  <si>
    <t>071704229186</t>
  </si>
  <si>
    <t>李宽容</t>
  </si>
  <si>
    <t>2023-10-13 17:13:28</t>
  </si>
  <si>
    <t>#2022重保客户#宽带报障-宽带频繁掉线
装机地址：湖北省宜昌市五峰土家族自治县渔洋关镇大房坪社区五峰城区公众营销网格4G-CPE项目无资源地址</t>
  </si>
  <si>
    <t>GZ202310081550540054</t>
  </si>
  <si>
    <t>2023-10-13 12:53:35</t>
  </si>
  <si>
    <t>ZX202310131343592072</t>
  </si>
  <si>
    <t>15171848708</t>
  </si>
  <si>
    <t>秦宗富</t>
  </si>
  <si>
    <t>2023-10-13 17:04:19</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</si>
  <si>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局方停机/复通历史记录：1、停机模型:2、停机原因:集团鹰眼监测诈骗停机（异常换机）：首次关停可携带本人有效证件、本机号卡到归属地自营厅核验签署承诺书复机一次3、解释口径:4、停机时间:2023-10-11 11:49:375、复通指引:6、信安近60天复机次数:--&gt;系统判断的原因分类是否明确:
高级模板内容：
投诉问题描述:副卡局方停机，但是营业厅告知需要主卡去营业厅办理解封，但主卡用户在外省，用户要求我方尽快处理
用户状态为:局方停机
停机原因:集团鹰眼监测诈骗停机（异常换机）：首次关停可携带本人有效证件、本机号卡到归属地自营厅核验签署承诺书复机一次
前台是否按流程解释:是
用户要求:复机
第二联系电话:13077831282</t>
  </si>
  <si>
    <t>ZX202310131146031338</t>
  </si>
  <si>
    <t>15672514453</t>
  </si>
  <si>
    <t>董浩文</t>
  </si>
  <si>
    <t>2023-10-13 14:11:54</t>
  </si>
  <si>
    <t xml:space="preserve">22年Q3Q4重点客户:不认可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投诉问题描述:局方停机强烈不认可
用户状态为:局方半停
停机原因:本地异常号卡语音半停（机主停机之日起30天内在中国联通APP进行自助复通，如逾期需前往营业厅办理，原则复机一次）
前台是否按流程解释:是
用户要求:尽快处理
第二联系电话:无第二联系方式</t>
  </si>
  <si>
    <t>ZX202310131112100992</t>
  </si>
  <si>
    <t>2023-10-13 13:17:39</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</si>
  <si>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投诉问题描述:不在归属地
用户状态为: 局方半停
停机原因:本地异常号卡语音半停（机主停机之日起30天内在中国联通APP进行自助复通，如逾期需前往营业厅办理，原则复机一次）
前台是否按流程解释:是
用户要求:要求复机
第二联系电话:13163236233</t>
  </si>
  <si>
    <t>号码关停： 本地异常号卡语音半停AA。用户反映号码停机，经核实，用户号码因本地异常号卡语音半停，可请客户回传以下资料：身份证正、反面照，小卡号，开机承诺函至我司微信13032700872，审核通过后办理开机。如该号码再次被举报则永久关停，满意</t>
  </si>
  <si>
    <t>ZX202310121348021457</t>
  </si>
  <si>
    <t>13197311480</t>
  </si>
  <si>
    <t>彭辉裕</t>
  </si>
  <si>
    <t>2023-10-13 18:30:15</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</si>
  <si>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局方停机/复通历史记录：1、停机模型:2、停机原因:断卡2.0-湖北30天及以上睡眠卡风险用户打标（公众＆政企市场6月13日三无）3、解释口径:4、停机时间:2023-06-15 12:23:325、复通指引:6、信安近60天复机次数:--&gt;系统判断的原因分类是否明确:
高级模板内容：
投诉问题描述:用户要求在线复通
用户状态为: 局方半停
停机原因:断卡2.0-湖北30天及以上睡眠卡风险用户打标（公众＆政企市场6月13日三无）
前台是否按流程解释:是
用户要求:在线复通
第二联系电话:13197311480</t>
  </si>
  <si>
    <t>号码关停：断卡2.0-湖北30天及以上睡眠卡风险用户打标（公众＆政企市场6月13日三无）AA。用户反映号码停机问题，经核实，客户号码因断卡2.0-湖北30天及以上睡眠卡风险用户打标（公众＆政企市场6月13日三无），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</si>
  <si>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ZX202310121532092305</t>
  </si>
  <si>
    <t>2023-10-13 12:53:18</t>
  </si>
  <si>
    <t xml:space="preserve">[65岁以上老人] :不认可
判断省分:湖北
node_134:
获取入参:
node_180:
判断局方停机状态:
:
node_223::其他
判断是否局方停机:
:有
:不认可
局方停机/复通历史记录：1、停机模型:2、停机原因:断卡2.0-湖北45天及以上睡眠卡风险用户打标（第十一批）3、解释口径:4、停机时间:2023-05-12 19:14:055、复通指引:6、信安近60天复机次数:--&gt;系统判断的原因分类是否明确:
高级模板内容：
投诉问题描述:现在状态：断卡2.0-湖北45天及以上睡眠卡风险用户打标（第十一批），不配合通过自助方式复机，强烈要求在线申请复机，解释无效，请核实处理
用户状态为:局方半停
停机原因:断卡2.0-湖北45天及以上睡眠卡风险用户打标（第十一批）
前台是否按流程解释:是
用户要求:强烈要求在线申请复机，前期工单无法添加中途意见
第二联系电话:13117283813，无其他号码</t>
  </si>
  <si>
    <t>号码关停：断卡2.0-湖北45天及以上睡眠卡风险用户打标（第十一批）AA。用户反映号码停机问题，经核实，客户号码因断卡2.0-湖北45天及以上睡眠卡风险用户打标（第十一批）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</si>
  <si>
    <t>ZX202310121431471776</t>
  </si>
  <si>
    <t>13094187765</t>
  </si>
  <si>
    <t>郑凯</t>
  </si>
  <si>
    <t>2023-10-13 18:03:59</t>
  </si>
  <si>
    <t xml:space="preserve">:不认可
判断省分:湖北
node_134:
获取入参:
node_180:
判断局方停机状态:
:
node_223::关停原因带“断卡、实时换机、境外漫游”字眼
:不认可
:
高级模板内容：
投诉问题描述:用户来电反映手机停机
用户状态为: 高额半停机加局方半停
停机原因: 断卡2.0-湖北45天及以上睡眠卡风险用户打标（第十一批）
前台是否按流程解释:是
用户要求:用户要求尽快复机
第二联系电话:18694089066</t>
  </si>
  <si>
    <t>号码关停：断卡2.0-湖北45天及以上睡眠卡风险用户打标（第十一批）AA。用户反映因断卡2.0-湖北45天及以上睡眠卡风险用户打标（第十一批）停机，根据相关要求进行关停处理。已请客户手厅二次实人认证后复机使用，考虑客户感知，申请退还关停期间23.5-7月月租费用合计30元，24小时内到账，此费用不可打印账单发票，回访满意</t>
  </si>
  <si>
    <t>TS202310121135391380</t>
  </si>
  <si>
    <t>17671252804</t>
  </si>
  <si>
    <t>2023-10-13 13:35:45</t>
  </si>
  <si>
    <t xml:space="preserve">22年Q3Q4重点客户:缴费未开机/缴费未到账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高级模板内容：
投诉问题描述:非实名停机请求开机
用户状态:			高额半停机加非实名停机
停机原因:非实名停机
第二联系电话:无
用户要求:用户称自助实名认证时，提示自己无需实名，但CBSS显示高额半停机加非实名停机，请协助处理，谢谢！</t>
  </si>
  <si>
    <t>号码关停：入网照片不合规AA。用户反映号码停机，经核实，根据相关要求进行关停处理，已请其通过中国联通APP操作实名制补登记，现号码已成功开机，满意。</t>
  </si>
  <si>
    <t>TS202310121804140441</t>
  </si>
  <si>
    <t>18674262154</t>
  </si>
  <si>
    <t>范郴郴</t>
  </si>
  <si>
    <t>2023-10-13 10:42:47</t>
  </si>
  <si>
    <t xml:space="preserve">
高级模板内容：
投诉问题描述:局方停机，用户是在归属地在浙江，去不了归属地，要求线上解封，前台已走预处理让用户去往营业厅，用户不认可
用户状态为: 局方停机
停机原因:鹰眼诈骗模型编码ZB0068-0001
前台是否按流程解释:是
用户要求:用户是在归属地在浙江，去不了归属地，要求线上解封
第二联系电话:18720943910</t>
  </si>
  <si>
    <t>号码关停：鹰眼诈骗模型编码ZB0068-0001AA。经核实，用户号码鹰眼诈骗模型编码ZB0068-0001：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已请客户回传以下资料：身份证正、SIM卡及开机承诺函至13032700872微信号，审核通过后办理开机。如该号码再次被举报则永久关停，现已审核开机，用户满意.</t>
  </si>
  <si>
    <t>TS202310111311060265</t>
  </si>
  <si>
    <t>18571020817</t>
  </si>
  <si>
    <t>左婧雯</t>
  </si>
  <si>
    <t>2023-10-13 10:22:08</t>
  </si>
  <si>
    <t>主办单位：湖北
客户类别：普通客户
10010是否打通：否
是否二次致电10015：是
是否联系：否
升级倾向：
号码归属省：湖北
SVIP等级：
1. 问题类型:;
2. 投诉类型:其他问题;
3. 营业厅地址:;
4. 位置信息:;
5. 位置发生地:;
6. 投诉内容:自助复通身份证识别不了</t>
  </si>
  <si>
    <t>号码关停①客户投诉产生的原因：客户反映号码关停问题
②客户投诉问题核查情况及解决方案：收到贵部转办后，我司立即组织调查。经核实，用户号码因本地异常号卡语音半停导致关停，已请客户回传以下资料：身份证正、反面照，SIM卡及开机承诺函至13032700872微信号，审核通过后办理开机。如该号码再次被举报则永久关停，客户知晓。满意。
③客户问题满意度：我司于2023-10-11 14:22:10联系客户满意。
④回单人:程李晶；联系电话：07176921001</t>
  </si>
  <si>
    <t>ZX202310121820581237</t>
  </si>
  <si>
    <t>2023-10-13 14:16:23</t>
  </si>
  <si>
    <t xml:space="preserve">
高级模板内容：
投诉问题描述:详见ZX202310101736021878您反映号码关停问题，已请您回传以下资料：身份证正、反面照，SIM卡及开机承诺函至13032700872微信号，审核通过后办理开机。如该号码再次被举报则永久关停，您知晓。用户10月12日再次来电，按照处理结果告知，用户不认可，称自己无法提供相关资料，坚持要求在线开机，请协助，谢谢
用户状态为:局方停机
停机原因:集团鹰眼监测诈骗停机（异常换机）：首次关停可携带本人有效证件、本机号卡到归属地自营厅核验签署承诺书复机一次
前台是否按流程解释:是
用户要求:复机
第二联系电话:18672651600</t>
  </si>
  <si>
    <t>号码关停：集团鹰眼监测诈骗停机（异常换机）AA。用户反映号码关停问题，已请客户回传以下资料：身份证正、反面照，SIM卡及开机承诺函至13032700872微信号，审核通过后办理开机。客户表示知晓。满意度一般</t>
  </si>
  <si>
    <t>ZX202310131131191212</t>
  </si>
  <si>
    <t>18671722338</t>
  </si>
  <si>
    <t>陈慈艳</t>
  </si>
  <si>
    <t>2023-10-13 14:17:46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</si>
  <si>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435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投诉问题描述:用户来电称自己号卡无法使用，未在归属地，解释无效
用户状态为:局方停机
停机原因:集团鹰眼监测诈骗停机（异常换机）：首次关停可携带本人有效证件、本机号卡到归属地自营厅核验签署承诺书复机一次
前台是否按流程解释:是
用户要求:要求回复
第二联系电话:13631173421</t>
  </si>
  <si>
    <t>ZX202310121606000122</t>
  </si>
  <si>
    <t>13207220790</t>
  </si>
  <si>
    <t>周全芹</t>
  </si>
  <si>
    <t>2023-10-13 13:34:36</t>
  </si>
  <si>
    <t xml:space="preserve">:不认可
判断省分:湖北
node_134:
获取入参:
node_180:
判断局方停机状态:
:
node_223::关停原因带“断卡、实时换机、境外漫游”字眼
:不认可
:
高级模板内容：
投诉问题描述:用户停机了在APP上无法操作，也无法去归属地办理，请后台协助办理，谢谢！
用户状态为: 局方半停
停机原因:静默号卡关停模型（风险打标）：信安风险打标语音半停，24小时内手厅进行二次实人认证或到号码归属自有营业厅核验
前台是否按流程解释:是
用户要求:尽快复机
第二联系电话:17671175109</t>
  </si>
  <si>
    <t>号码关停：静默号卡关停模型（风险打标）AA。用户反映号码关停问题，经核实，号码于 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</si>
  <si>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ZX202310121210240832</t>
  </si>
  <si>
    <t>18694099752</t>
  </si>
  <si>
    <t>程龙</t>
  </si>
  <si>
    <t>2023-10-13 16:54:20</t>
  </si>
  <si>
    <t xml:space="preserve">
高级模板内容：
问题描述:用户来电反馈之前被动办理了号卡，现在要求办理销户，前台告知需要把欠费缴清，用户不认可，表示未使用此号卡
第二联系方式:13872455324
销户原因:不想用了
用户要求:用户要求加急处理回复，请后台协助处理谢谢。</t>
  </si>
  <si>
    <t>号码关停：静默号卡关停模型（风险打标）AA。用户反映号码关停问题，经核实，需用户持身份证原件在未登陆状态下，通过【中国联通APP】操作二次实人认证，或自营厅操作风险用户二次实人认证，实名认证后为用户办理注销，表示知晓。</t>
  </si>
  <si>
    <t>ZX202310121741490958</t>
  </si>
  <si>
    <t>2023-10-13 15:57:28</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</si>
  <si>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投诉问题描述:详见：ZX202310111417150775 按照处理结果解释不认可
用户状态为:局方停机
停机原因:涉案号码同证件号码（移网\固话）停机
前台是否按流程解释:是
用户要求:复机
第二联系电话:无法提供</t>
  </si>
  <si>
    <t>号码关停：涉案号码同证件号码（移网\固话） AA。用户反映局方停机问题，经核实，根据相关要求进行关停处理，需本人拨打96110公安部门确认后开解封函后，用户再持有效身份证件、SIM卡到营业厅实名签署法律风险告知书，用户表示知晓。</t>
  </si>
  <si>
    <t>TS202310131210412190</t>
  </si>
  <si>
    <t>15671033606</t>
  </si>
  <si>
    <t>李三荣</t>
  </si>
  <si>
    <t>2023-10-13 13:46:28</t>
  </si>
  <si>
    <t xml:space="preserve">
高级模板内容：
投诉问题描述:用户称自己没有销户副卡，只是要求解绑主副卡
渠道名称:中国联通APP 
办理业务名称:没有销户副卡
页面提示:无
用户要求:详见:TS202310111100452249，不认可销户的副卡，要求我司处理，</t>
  </si>
  <si>
    <t>其他：客户反馈不知情注销副卡问题，经核实因副卡风险关停无法直接解绑，与客户协商一致后我部注销副卡，及宽带，客户知晓，并非不知情办理，回访满意</t>
  </si>
  <si>
    <t>BL202310111154001605</t>
  </si>
  <si>
    <t>18672091899</t>
  </si>
  <si>
    <t>张茅</t>
  </si>
  <si>
    <t>2023-10-13 09:31:47</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</si>
  <si>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迷笛彩铃8元包月
办理渠道:.
赔付月份：:2023年9月
返还倍率:单倍
赔付金额：:8
是否已经取消业务:是
是否承诺退费 ：:是
用户是否需要回复：:否
用户要求：:退费</t>
  </si>
  <si>
    <t>BL202310131140510191</t>
  </si>
  <si>
    <t>071700053649</t>
  </si>
  <si>
    <t>陈慧</t>
  </si>
  <si>
    <t>2023-10-13 15:55:07</t>
  </si>
  <si>
    <r>
      <rPr>
        <sz val="11"/>
        <rFont val="宋体"/>
        <charset val="0"/>
      </rPr>
      <t>&gt;业务号码&gt;071700053649；&gt;号码归属地&gt;宜昌；&gt;产品名称&gt;徕吧对战；&gt;产品代码&gt;24000247；&gt;产品编码&gt;2400024710；&gt;订购时间&gt;2023-10-12 19:52:57；&gt;核查情况&gt;平台故障；&gt;不规范定制分类&gt;平台故障，无法判责；&gt;退费金额&gt;30元；&gt;退费时间&gt;2023-10-13；&gt;投诉内容&gt;
高级模板内容：
赔付类型：:增值业务争议 
CBSS账单扣费名称：:</t>
    </r>
    <r>
      <rPr>
        <sz val="11"/>
        <rFont val="Arial"/>
        <charset val="0"/>
      </rPr>
      <t xml:space="preserve">	</t>
    </r>
    <r>
      <rPr>
        <sz val="11"/>
        <rFont val="宋体"/>
        <charset val="0"/>
      </rPr>
      <t xml:space="preserve"> 增值业务费_TV增值-应用-游戏_TV增值-应用-游戏
SP产品ID/元素ID：://
办理渠道:/
赔付月份：:2023年10月
返还倍率:单倍
赔付金额：:30
是否已经取消业务:是
是否承诺退费 ：:是
用户是否需要回复：:否
用户要求：:退费</t>
    </r>
  </si>
  <si>
    <t>BL202310131120182317</t>
  </si>
  <si>
    <t>071700099383</t>
  </si>
  <si>
    <t>杜治国</t>
  </si>
  <si>
    <t>&gt;业务号码&gt;071700099383；&gt;号码归属地&gt;宜昌；&gt;产品名称&gt;飞咪玩具大世界；&gt;产品代码&gt;无；&gt;产品编码&gt;2400036500；&gt;订购时间&gt;2023-08-27 13:01:57；&gt;核查情况&gt;H5订购，平台故障；&gt;不规范定制分类&gt;有二次确认规范定制，平台故障，无法判责；&gt;退费金额&gt;75元；&gt;退费时间&gt;2023-10-13；&gt;投诉内容&gt;
高级模板内容：
赔付类型：:增值业务争议 
CBSS账单扣费名称：:飞咪玩具大世界_TV增值
办理渠道:飞咪玩具大世界
赔付月份：:2023年10月、2023年9月、2023年8月
返还倍率:单倍
赔付金额：:75
是否已经取消业务:是
是否承诺退费 ：:是
用户是否需要回复：:否
用户要求：:退费</t>
  </si>
  <si>
    <t>BL202310121725132201</t>
  </si>
  <si>
    <t>071700255291</t>
  </si>
  <si>
    <t>刘启珍</t>
  </si>
  <si>
    <t>2023-10-13 10:02:49</t>
  </si>
  <si>
    <t>&gt;业务号码&gt;071700255291；&gt;号码归属地&gt;宜昌；&gt;产品名称&gt;那豆少儿；&gt;产品代码&gt;24000390；&gt;产品编码&gt;2400039012；&gt;订购时间&gt;2023-10-12 12:28:29；&gt;核查情况&gt;平台故障；&gt;不规范定制分类&gt;平台故障，无法判责；&gt;退费金额&gt;25元；&gt;退费时间&gt;2023-10-13；&gt;投诉内容&gt;
高级模板内容：
赔付类型：:增值业务争议 
CBSS账单扣费名称：: TV增值-应用-教育 
办理渠道:无
赔付月份：:2023年10月
返还倍率:单倍
赔付金额：:25
是否已经取消业务:是
是否承诺退费 ：:是
用户是否需要回复：:否
用户要求：:退费</t>
  </si>
  <si>
    <t>BL202310130957260889</t>
  </si>
  <si>
    <t>071700368920</t>
  </si>
  <si>
    <t>李晓平</t>
  </si>
  <si>
    <t>2023-10-13 16:05:14</t>
  </si>
  <si>
    <t>&gt;业务号码&gt;071700368920；&gt;号码归属地&gt;宜昌；&gt;产品名称&gt;哆啦看书、萌宝星空、那豆少儿；&gt;产品代码&gt;24000363、24000047、24000390；&gt;产品编码&gt;2400036301、2400004712、2400039012；&gt;订购时间&gt;2023-06-15 19:38:40、2023-09-21 19:53:30、2023-10-12 20:40:34；&gt;核查情况&gt;平台故障；&gt;不规范定制分类&gt;平台故障，无法判责；&gt;退费金额：87元、38元、25元；&gt;退费时间&gt;2023年10月13日；&gt;投诉内容&gt;
高级模板内容：
赔付类型：:增值业务争议 
CBSS账单扣费名称：:TV增值-应用-教育
办理渠道:无
赔付月份：:2023年6月、2023年7月、2023年8月、2023年9月、2023年10月
返还倍率:单倍
赔付金额：:150
是否已经取消业务:是
是否承诺退费 ：:是
用户是否需要回复：:否
用户要求：:用户来电反映从6月就在不知情情况下订购了电视增值业务，8月来电取消，9月又重新扣费；用户要求退还6至10月总费用，要求加急处理，否则工信部投诉</t>
  </si>
  <si>
    <t>BL202310121836250583</t>
  </si>
  <si>
    <t>071700644190</t>
  </si>
  <si>
    <t>梅江华</t>
  </si>
  <si>
    <t>2023-10-13 11:21:56</t>
  </si>
  <si>
    <t>&gt;业务号码&gt;071700644190；&gt;号码归属地&gt;宜昌；&gt;产品名称&gt; 影视会员连续包月	；&gt;产品代码&gt;24000235；&gt;产品编码&gt;2400023504；&gt;订购时间&gt;2023-10-12 15:31:27；&gt;核查情况&gt;平台故障；&gt;不规范定制分类&gt;平台故障，无法判责；&gt;赠费金额&gt;29.9元；&gt;赠费时间&gt;2023.10.13；&gt;投诉内容&gt;判断省分:湖北
:增值业务费用争议（含炫彩通信助理包云盘版等组合类增值业务）
:固网
:是
:不认可
:小于等于500元，且仅限单倍、月份不超过12个月
:
高级模板内容：
赔付类型：:增值业务争议 
CBSS账单扣费名称：:TV增值-娱乐-沃家高清VIP
办理渠道:电视渠道
赔付月份：:2023年10月
返还倍率:单倍
赔付金额：:29.9
是否已经取消业务:是
是否承诺退费 ：:是
用户是否需要回复：:否
用户要求：:要求退费</t>
  </si>
  <si>
    <t>BL202310121638341510</t>
  </si>
  <si>
    <t>13040952308</t>
  </si>
  <si>
    <t>张少林</t>
  </si>
  <si>
    <t>2023-10-13 10:43:12</t>
  </si>
  <si>
    <t>&gt;业务号码&gt;13040952308；&gt;号码归属地&gt;宜昌；&gt;产品名称&gt;   金太阳点读宝20元 ；&gt;产品代码&gt;66001320；&gt;产品编码&gt;6600132000；&gt;订购时间&gt; 2023-10-12 09:31:35 ；&gt;核查情况&gt;平台故障；&gt;不规范定制分类&gt;平台故障，无法判责；&gt;退费金额&gt;20元；&gt;退费时间&gt;2023-10-13；&gt;投诉内容&gt;
高级模板内容：
赔付类型：:增值业务争议 
CBSS账单扣费名称：:金太阳点读宝20元
办理渠道:SP平台接入
赔付月份：:2023年10月
返还倍率:单倍
赔付金额：:20
是否已经取消业务:是
是否承诺退费 ：:是
用户是否需要回复：:否
用户要求：:前台以承诺退费</t>
  </si>
  <si>
    <t>BL202310102031390333</t>
  </si>
  <si>
    <t>13040952861</t>
  </si>
  <si>
    <t>陈发珍</t>
  </si>
  <si>
    <t>2023-10-13 09:26:24</t>
  </si>
  <si>
    <t>&gt;业务号码&gt;13040952861；&gt;号码归属地&gt;宜昌；&gt;产品名称&gt;沃悦读同步学钻石会员20元包；&gt;产品代码&gt;66001174；&gt;产品编码&gt;6600117400；&gt;订购时间&gt;2023-09-30 11:56:13；&gt;核查情况&gt;平台故障；&gt;不规范定制分类&gt;平台故障，无法判责；&gt;退费金额&gt;20.00元；&gt;退费时间&gt;2023-10-11；&gt;投诉内容&gt;[65岁以上老人]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办理渠道:营业厅
赔付月份：:2023年10月
返还倍率:单倍
赔付金额：:20
是否已经取消业务:是
是否承诺退费 ：:是
用户是否需要回复：:否
用户要求：:用户要求退订退费</t>
  </si>
  <si>
    <t>BL202310121738232375</t>
  </si>
  <si>
    <t>13165612079</t>
  </si>
  <si>
    <t>王兰瑛</t>
  </si>
  <si>
    <t>2023-10-13 10:07:15</t>
  </si>
  <si>
    <r>
      <rPr>
        <sz val="11"/>
        <rFont val="宋体"/>
        <charset val="0"/>
      </rPr>
      <t>&gt;业务号码&gt;13165612079；&gt;号码归属地&gt;宜昌；&gt;产品名称&gt;金太阳点读宝20元；&gt;产品代码&gt;66001320；&gt;产品编码&gt;6600132000；&gt;订购时间&gt;2023-10-02 17:54:43；&gt;核查情况&gt;平台故障；&gt;不规范定制分类&gt;平台故障，无法判责；&gt;退费金额&gt;20元；&gt;退费时间&gt;2023-10-13；&gt;投诉内容&gt;
高级模板内容：
赔付类型：:增值业务争议 
CBSS账单扣费名称：: 增值业务-金太阳点读宝20元
办理渠道:</t>
    </r>
    <r>
      <rPr>
        <sz val="11"/>
        <rFont val="Arial"/>
        <charset val="0"/>
      </rPr>
      <t xml:space="preserve">	</t>
    </r>
    <r>
      <rPr>
        <sz val="11"/>
        <rFont val="宋体"/>
        <charset val="0"/>
      </rPr>
      <t xml:space="preserve"> CAP-068
赔付月份：:2023年10月
返还倍率:单倍
赔付金额：:20
是否已经取消业务:是
是否承诺退费 ：:是
用户是否需要回复：:否
用户要求：:退费。</t>
    </r>
  </si>
  <si>
    <t>BL202310130925230438</t>
  </si>
  <si>
    <t>13177086548</t>
  </si>
  <si>
    <t>肖家海</t>
  </si>
  <si>
    <t>2023-10-13 15:19:52</t>
  </si>
  <si>
    <r>
      <rPr>
        <sz val="11"/>
        <rFont val="宋体"/>
        <charset val="0"/>
      </rPr>
      <t>&gt;业务号码&gt;13177086548；&gt;号码归属地&gt;宜昌；&gt;产品名称&gt;好看铃声6元包月；&gt;产品代码&gt;49004991；&gt;产品编码&gt;4900499100；&gt;订购时间&gt;2023-09-13 14:06:48；&gt;核查情况&gt;平台故障；&gt;不规范定制分类&gt;平台故障，无法判责；&gt;退费金额&gt;6元；&gt;退费时间&gt;2023-10-13；&gt;投诉内容&gt;
高级模板内容：
赔付类型：:增值业务争议 
CBSS账单扣费名称：:</t>
    </r>
    <r>
      <rPr>
        <sz val="11"/>
        <rFont val="Arial"/>
        <charset val="0"/>
      </rPr>
      <t xml:space="preserve">	</t>
    </r>
    <r>
      <rPr>
        <sz val="11"/>
        <rFont val="宋体"/>
        <charset val="0"/>
      </rPr>
      <t xml:space="preserve"> 好看铃声6元包月
办理渠道:无
赔付月份：:2023年9月
返还倍率:单倍
赔付金额：:6
是否已经取消业务:是
是否承诺退费 ：:是
用户是否需要回复：:否
用户要求：:立即退费</t>
    </r>
  </si>
  <si>
    <t>BL202310121831210516</t>
  </si>
  <si>
    <t>13197306683</t>
  </si>
  <si>
    <t>2023-10-13 11:04:24</t>
  </si>
  <si>
    <t>&gt;业务号码&gt;13197306683；&gt;号码归属地&gt;宜昌；&gt;产品名称&gt;AI留声机共享包钻石版25元-沃阅读；&gt;产品代码&gt;66002655；&gt;产品编码&gt;6600265500；&gt;订购时间&gt;2023-09-09 10:25:02；&gt;核查情况&gt;平台故障；&gt;不规范定制分类&gt;平台故障，无法判责；&gt;退费金额&gt;50元；&gt;退费时间&gt;2023-10-13；&gt;投诉内容&gt;
赔付类型：:增值业务争议 
CBSS账单扣费名称：:AI留声机共享包钻石版25元-沃阅读
办理渠道:沃悦读_ WAP门户
赔付月份：:2023年9月、2023年10月
返还倍率:单倍
赔付金额：:50
是否已经取消业务:是
是否承诺退费 ：:是
用户是否需要回复：:否
用户要求：:用户要求退费，已在线承诺，谢谢</t>
  </si>
  <si>
    <t>BL202310130934520578</t>
  </si>
  <si>
    <t>13227262728</t>
  </si>
  <si>
    <t>刘绍武</t>
  </si>
  <si>
    <t>2023-10-13 16:17:07</t>
  </si>
  <si>
    <t>&gt;业务号码&gt;13227262728；&gt;号码归属地&gt;宜昌；&gt;产品名称&gt; 沃阅读知涯升学20元特价包 ；&gt;产品代码&gt;66002207；&gt;产品编码&gt;6600220700；&gt;订购时间&gt; 2023-09-28 08:10:24 ；&gt;核查情况&gt;平台故障；&gt;不规范定制分类&gt;平台故障，无法判责；&gt;退费金额&gt;40元；&gt;退费时间&gt;2023-10-13；&gt;投诉内容&gt;22年Q3Q4重点客户
高级模板内容：
赔付类型：:增值业务争议 
CBSS账单扣费名称：:增值业务-沃阅读知涯升学20元特价包
办理渠道:无
赔付月份：:2023年9月、2023年10月
返还倍率:单倍
赔付金额：:40
是否已经取消业务:是
是否承诺退费 ：:是
用户是否需要回复：:否
用户要求：:已按照一线承诺退费，故完结</t>
  </si>
  <si>
    <t>BL202310111619510475</t>
  </si>
  <si>
    <t>13227265743</t>
  </si>
  <si>
    <t>枚启圣</t>
  </si>
  <si>
    <t>2023-10-13 16:00:02</t>
  </si>
  <si>
    <t>&gt;业务号码&gt;13227265743；&gt;号码归属地&gt;宜昌；&gt;产品名称&gt;爱乐彩铃8元包月；&gt;产品代码&gt;49004949；&gt;产品编码&gt;4900494900；&gt;订购时间&gt;2023-09-27 11:42:12；&gt;核查情况&gt;平台故障；&gt;不规范定制分类&gt;平台故障，无法判责；&gt;退费金额&gt;8元；&gt;退费时间&gt;2023年10月12日；&gt;投诉内容&gt;
高级模板内容：
赔付类型：:增值业务争议 
CBSS账单扣费名称：:增值业务-爱乐彩铃8元包月
办理渠道:无
赔付月份：:2023年9月
返还倍率:单倍
赔付金额：:8
是否已经取消业务:是
是否承诺退费 ：:是
用户是否需要回复：:否
用户要求：:退费</t>
  </si>
  <si>
    <t>BL202310121841340654</t>
  </si>
  <si>
    <t>13872653887</t>
  </si>
  <si>
    <t>李书斌</t>
  </si>
  <si>
    <t>2023-10-13 11:15:08</t>
  </si>
  <si>
    <r>
      <rPr>
        <sz val="11"/>
        <rFont val="宋体"/>
        <charset val="0"/>
      </rPr>
      <t>&gt;业务号码&gt;13872653887；&gt;号码归属地&gt;宜昌；&gt;产品名称&gt;5G精品听读PLUS会员；&gt;产品代码&gt;66003045；&gt;产品编码&gt;6600304500；&gt;订购时间&gt;2023-08-22 11:28:39；&gt;核查情况&gt;平台故障；&gt;不规范定制分类&gt;平台故障，无法判责；&gt;退费金额&gt;60元；&gt;退费时间&gt;2023-10-13；&gt;投诉内容&gt;
高级模板内容：
赔付类型：:增值业务争议 
CBSS账单扣费名称：:</t>
    </r>
    <r>
      <rPr>
        <sz val="11"/>
        <rFont val="Arial"/>
        <charset val="0"/>
      </rPr>
      <t xml:space="preserve">	</t>
    </r>
    <r>
      <rPr>
        <sz val="11"/>
        <rFont val="宋体"/>
        <charset val="0"/>
      </rPr>
      <t>5G精品听读PLUS会员
办理渠道:无
赔付月份：:2023年8月、2023年9月、2023年10月
返还倍率:单倍
赔付金额：:60
是否已经取消业务:是
是否承诺退费 ：:是
用户是否需要回复：:否
用户要求：:退费</t>
    </r>
  </si>
  <si>
    <t>BL202310131059481964</t>
  </si>
  <si>
    <t>15549282116</t>
  </si>
  <si>
    <t>周志平</t>
  </si>
  <si>
    <t>2023-10-13 15:21:38</t>
  </si>
  <si>
    <t>&gt;业务号码&gt;15549282116；&gt;号码归属地&gt;宜昌；&gt;产品名称&gt; 手机彩铃沃音乐精选10元包月；&gt;产品代码&gt;49004937；&gt;产品编码&gt;4900493700；&gt;订购时间&gt;2023-10-13 09:59:08；&gt;核查情况&gt;平台故障；&gt;不规范定制分类&gt;平台故障，无法判责；&gt;退费金额&gt;10元；&gt;退费时间&gt;2023-10-13；&gt;投诉内容&gt;【2022年上工信部测评重保用户】判断省分:湖北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CBSS账单扣费名称：:增值业务费_增值业务-手机彩铃沃音乐精选10元包月_增值业务-手机彩铃沃音乐精选10元包月
办理渠道:沃音乐_启化手机彩铃
赔付月份：:2023年10月
返还倍率:单倍
赔付金额：:10
是否已经取消业务:是
是否承诺退费 ：:是
用户是否需要回复：:否
用户要求：:用户要求退还产生的费用</t>
  </si>
  <si>
    <t>BL202310111850300194</t>
  </si>
  <si>
    <t>15549365779</t>
  </si>
  <si>
    <t>刘华</t>
  </si>
  <si>
    <t>2023-10-13 14:20:36</t>
  </si>
  <si>
    <t>&gt;业务号码&gt;15549365779；&gt;号码归属地&gt;宜昌；&gt;产品名称&gt;5G时代-精英社科历史包；&gt;产品代码&gt;66002835；&gt;产品编码&gt;6600283500；&gt;订购时间&gt;2023-08-20 22:45:29；&gt;核查情况&gt;平台故障；&gt;不规范定制分类&gt;平台故障，无法判责；&gt;退费金额&gt;40元；&gt;退费时间&gt;2023-10-12；&gt;投诉内容&gt;
高级模板内容：
赔付类型：:增值业务争议 
CBSS账单扣费名称：:增值业务-5G时代-精英社科历史包
办理渠道:/
赔付月份：:2023年8月、2023年9月
返还倍率:单倍
赔付金额：:40
是否已经取消业务:是
是否承诺退费 ：:是
用户是否需要回复：:否
用户要求：:退费</t>
  </si>
  <si>
    <t>BL202310131006571034</t>
  </si>
  <si>
    <t>2023-10-13 14:38:23</t>
  </si>
  <si>
    <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CBSS账单扣费名称：:增值业务费_增值业务-联通助理-畅享版（在线渠道）、增值业务费_增值业务-手机彩铃沃音乐精选10元包月
办理渠道:无
赔付月份：:2023年10月
返还倍率:单倍
赔付金额：:26
是否已经取消业务:是
是否承诺退费 ：:是
用户是否需要回复：:否
用户要求：:退费</t>
  </si>
  <si>
    <t>BL202310130944280702</t>
  </si>
  <si>
    <t>15549286408</t>
  </si>
  <si>
    <t>张希玉</t>
  </si>
  <si>
    <t>2023-10-13 15:27:40</t>
  </si>
  <si>
    <t>判断省分:其他省分
:增值业务争议
判断省分:湖北
:移网
:在补救范围内
:不认可
:小于等于500元，且仅限单倍、月份不超过12个月
:
高级模板内容：
赔付类型：:增值业务争议 
CBSS账单扣费名称：:增值业务-哔哩哔哩15G流量加会员月包
办理渠道:各平台查询无
赔付月份：:2023年10月
返还倍率:单倍
赔付金额：:25
是否已经取消业务:是
是否承诺退费 ：:是
用户是否需要回复：:否
用户要求：:退费</t>
  </si>
  <si>
    <t>BL202310111215171904</t>
  </si>
  <si>
    <t>15587917361</t>
  </si>
  <si>
    <t>曲爱红</t>
  </si>
  <si>
    <t>2023-10-13 09:30:31</t>
  </si>
  <si>
    <t>&gt;业务号码&gt;15587917361；&gt;号码归属地&gt;宜昌；&gt;产品名称&gt;自然拼读钻石会员卡；&gt;产品代码&gt;66001422；&gt;产品编码&gt;6600142200；&gt;订购时间&gt;2023-10-10 18:42:08；&gt;核查情况&gt;平台故障；&gt;不规范定制分类&gt;平台故障，无法判责；&gt;退费金额&gt;20元；&gt;退费时间&gt;2023-10-11；&gt;投诉内容&gt;判断省分:湖北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办理渠道:无
赔付月份：:2023年10月
返还倍率:单倍
赔付金额：:20
是否已经取消业务:否
是否承诺退费 ：:是
用户是否需要回复：:否
用户要求：:要求退费并取消</t>
  </si>
  <si>
    <t>BL202310130837172465</t>
  </si>
  <si>
    <t>13085165524</t>
  </si>
  <si>
    <t>冯汉芬</t>
  </si>
  <si>
    <t>2023-10-13 11:19:07</t>
  </si>
  <si>
    <t>判断省分:湖北
:增值业务费用争议（含炫彩通信助理包云盘版等组合类增值业务）
:移网
:在补救范围内
:不认可
:小于等于500元，且仅限单倍、月份不超过12个月
:
高级模板内容：
赔付类型：:增值业务争议 
CBSS账单扣费名称：:悦动人生彩铃6元包月
办理渠道:无
赔付月份：:2023年9月、2023年10月
返还倍率:单倍
赔付金额：:12
是否已经取消业务:是
是否承诺退费 ：:是
用户是否需要回复：:否
用户要求：:要求退费</t>
  </si>
  <si>
    <t>TS202310121116060855</t>
  </si>
  <si>
    <t>17671252129</t>
  </si>
  <si>
    <t>智林林</t>
  </si>
  <si>
    <t>2023-10-13 16:55:10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</si>
  <si>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投诉内容:不知情的情况下，系统添加增值业务
争议金额:0.00
需要退订业务:否</t>
  </si>
  <si>
    <t>计费争议-SP扣费：
①客户投诉产生的原因：合约限制办理携转不成功。
②客户投诉问题核查情况及解决方案：收到贵部转办后，我司立即组织调查。经核实，用户反映5G好书听读PLUS会员业务开通问题，经核实，客户订购产品名称为5G好书听读PLUS会员，产品代码为6600304400，SP标识为66003044，订购时间2023-06-15 18:00:04，订购方式为SP接入，取消时间为 2023-10-31 23:59:59 ，20元/月，合计扣费5个月，累计产生费用共计100元，有二次确认过程，不存在订购违规现象。考虑客户使用感知，网站方已取消屏蔽并于3个工作日内退费100元，现金到账，可打印账单发票。我司于2022-10-05 13:20:38联系客户解释以上情况。
③客户问题满意度：满意
④回单人：宜昌联通客服100   6921001</t>
  </si>
  <si>
    <t>TS202310112030182474</t>
  </si>
  <si>
    <t>13135812092</t>
  </si>
  <si>
    <t>周功明</t>
  </si>
  <si>
    <t>2023-10-13 10:53:15</t>
  </si>
  <si>
    <t xml:space="preserve">判断省分:其他省分
:增值业务争议
判断省分:湖北
:移网
:在补救范围内
:不认可
:大于500元
:
高级模板内容：
投诉问题描述:用户来电对办理的AI留声机共享包钻石版25元、 AR彩铃酷趣会员5G加油包，表示不知情要求投诉，前台承诺退费，用户不认可
争议业务名称:AI留声机共享包钻石版25元、AR彩铃酷趣会员5G加油包
受理渠道:0
争议月份:2023年8月、2023年9月、2023年10月
争议费用:100
一线客服在系统里:已取消
是否承诺退费:是
用户要求:尽快处理回复</t>
  </si>
  <si>
    <t>计费争议-SP扣费：经核实，用户订购产品名称（1）AI留声机共享包钻石版25元，产品代码为90559，订购时间23.9月，取消时间为23.10月，25元/月，合计扣费2个月，累计产生费用合计50元，（2）AR彩铃酷趣会员5G加油包，产品代码为90115，订购时间23.8月，取消时间为23.10月，15元/月，合计扣费3个月，累计产生费用合计45元，订购方式为集团统一认证平台” 短信验证码，有二次确认过程，不存在订购违规现象。考虑用户使用感知，网站方已取消屏蔽并于三个工作日内退费合计95元到账，此费用不可抵扣往月欠费及打印发票，满意。</t>
  </si>
  <si>
    <t>TS202310111923541579</t>
  </si>
  <si>
    <t>13032719004</t>
  </si>
  <si>
    <t>张代平</t>
  </si>
  <si>
    <t>2023-10-13 09:04:41</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</si>
  <si>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争议月份:2023年9月
是否承诺退费:否
承诺退费金额:20
是否取消业务（如取消失败，需加上系统报错的提示）:未取消
是否需要回复:是
用户要求:不认可补救。欠费停机，不愿交费，要求取消并协助退费，投诉办理人员，请协助处理，谢谢</t>
  </si>
  <si>
    <t>计费争议-SP扣费：经核实，用户订购产品名称畅行会员S-包月-15元，产品代码为91639，订购时间，取消时间为23年9月，15元/月，合计扣费2个月，累计产生费用合计15元，订购方式为集团统一认证平台” 短信验证码，有二次确认过程，不存在订购违规现象。考虑用户使用感知，网站方已取消屏蔽并于三个工作日内退费15元到账，此费用不可抵扣往月欠费及打印发票，另为用户办理云加速5G畅玩加油包(湖北)不满，现已取消，考虑到用户使用感知为用户申请20元费用（用户表示自己是低保用户），24小时内到账，此费用不可打印发票，满意</t>
  </si>
  <si>
    <t>TS202310112150560803</t>
  </si>
  <si>
    <t>2023-10-13 09:15:13</t>
  </si>
  <si>
    <t xml:space="preserve">[65岁以上老人] 
高级模板内容：
投诉问题描述:用户来电反馈自己对自己的月费不认可  称自己前期交费了几千块  要求退还  请核实处理  谢谢
争议月份:2023年10月
争议金额:-1
用户要求:用户来电反馈自己对自己的月费不认可  称自己前期交费了几千块  要求退还  请核实处理  谢谢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</si>
  <si>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，订购方式为SP接入，取消时间为本月，20元/月，合计扣费4个月，累计产生费用共计80元，有二次确认过程，不存在订购违规现象。费用已于2023-10-06 17:28:34赠送到账。 云加速（专业版），2100250303，21002503，开通时间2023-09-25 20:19:03，订购方式为SP接入，取消时间为本月，15元/月，合计扣费2个月，累计产生费用共计30元，有二次确认过程，不存在订购违规现象。 费用已于2023-10-06 10:15:02赠送到账。手机彩铃沃音乐精选10元包月 ，4900493700，开通时间2023-10-01 01:14:08，订购方式为SP接入，取消时间为本月，10元/月，合计扣费1个月，累计产生费用共计10元，有二次确认过程，不存在订购违规现象。费用已于 2023-10-07 18:11:04 赠送到账。 AR视频彩铃酷趣会员15元包月 ， 4900772000 ，49007720，开通时间2023-08-06 18:06:58，订购方式为SP接入，取消时间为本月，20元/月，合计扣费3个月，累计产生费用共计60元，有二次确认过程，不存在订购违规现象。费用已于2023-10-06 11:49:34赠送到账，已联系客户解释说明，客户表示知晓。</t>
  </si>
  <si>
    <t>TS202310111226531899</t>
  </si>
  <si>
    <t>13227298856</t>
  </si>
  <si>
    <t>邹远彬</t>
  </si>
  <si>
    <t>2023-10-13 09:09:41</t>
  </si>
  <si>
    <t xml:space="preserve">22年Q3Q4重点客户判断省分:湖北
:增值业务费用争议（含炫彩通信助理包云盘版等组合类增值业务）
:移网
:在补救范围内
:不认可
:大于500元
:
高级模板内容：
投诉问题描述:用户称在9月取消了为什么还要扣费，并且账单在10月才告知，告知用户立即生效的不认可，要求核实回电退费
争议业务名称:AR彩铃酷趣会员5G加油包（湖北）
受理渠道:湖北杭州翔羽线上业务代理(宜昌)
争议月份:2023年9月
争议费用:20
一线客服在系统里:已取消
是否承诺退费:否
用户要求:要求核实回电退费，升级投诉倾向/12315</t>
  </si>
  <si>
    <t>计费争议-SP扣费：用户反映AR彩铃酷趣会员5G加油包（湖北）业务开通问题，经核实，客户订购产品名称为AR彩铃酷趣会员5G加油包（湖北），产品代码为 4900772000 ，SP标识为49007720，订购时间 2023-09-18 10:06:07 ，订购方式为SP接入，取消时间为 2023-09-30 23:59:59 ，20元/月，合计扣费1个月，累计产生费用共计20元，有二次确认过程，不存在订购违规现象。考虑客户使用感知，网站方已取消屏蔽并于24小时内到账20元，现金到账，可打印账单发票，回访满意</t>
  </si>
  <si>
    <t>TS202310111811110305</t>
  </si>
  <si>
    <t>18671782511</t>
  </si>
  <si>
    <t>柳小玲</t>
  </si>
  <si>
    <t>2023-10-13 09:01:11</t>
  </si>
  <si>
    <t xml:space="preserve">判断省分:其他省分
:增值业务争议
判断省分:湖北
:移网
:在补救范围内
:不认可
:大于500元
:
高级模板内容：
投诉问题描述:用户表示误点订购了（沃悦读同步学钻石会员20元包）这个业务立即取消后扣费了，自己在使用WIFi的情况下上网本月还扣了流量费5元，对两笔扣费不认可要求处理，不接受已赠款的形式退还到账，麻烦处理
争议业务名称:沃悦读同步学钻石会员20元包/超套流量争议
受理渠道:SP平台定购
争议月份:2023年10月
争议费用:25
一线客服在系统里:已取消
是否承诺退费:否
用户要求:要求费用退还可以抵扣欠费，不然投诉</t>
  </si>
  <si>
    <t>计费争议-SP扣费：用户反映沃悦读同步学钻石会员20元包业务开通问题，经核实，客户订购产品名称为沃悦读同步学钻石会员20元包，产品代码为66001174，SP标识为90559，推广短信链接订购，订购时间 2023-10-11 12:23:04 ，取消时间：2023-10-11 12:27:43，累计产生费用共计20元，有二次确认过程，不存在订购违规现象。考虑客户使用感知，网站方已取消屏蔽并于三个工作日内退费20元现金方式到账，此费用可抵扣月租，不可打印账单发票，另用户反馈流量扣费问题，已建议用户使用WIFI的时候，关闭数据流量以免因无线网不稳自动跳转到数据流量上产生扣费，考虑用户为首次反馈流量问题，考虑用户感知，申请退本月流量费用，合计5元，24小时到帐，此费用不可打印发票，满意。</t>
  </si>
  <si>
    <t>BL202310121645081620</t>
  </si>
  <si>
    <t>15671020636</t>
  </si>
  <si>
    <t>杜鹏</t>
  </si>
  <si>
    <t>2023-10-13 11:13:15</t>
  </si>
  <si>
    <t>&gt;业务号码&gt;15671020636；&gt;号码归属地&gt;宜昌；&gt;产品名称&gt;金太阳点读宝20元；&gt;产品代码&gt;66001320；&gt;产品编码&gt;6600132000；&gt;订购时间 &gt;2023-10-12 15:01:07；&gt;核查情况&gt;平台故障；&gt;不规范定制分类&gt;平台故障，无法判责；&gt;退费金额&gt;20元；&gt;退费时间&gt;2023年10月13日；&gt;投诉内容&gt;
高级模板内容：
赔付类型：:增值业务争议 
CBSS账单扣费名称：:金太阳点读宝20元
办理渠道:无
赔付月份：:2023年10月
返还倍率:单倍
赔付金额：:20
是否已经取消业务:是
是否承诺退费 ：:是
用户是否需要回复：:否
用户要求：:退费</t>
  </si>
  <si>
    <t>TS202310111913081404</t>
  </si>
  <si>
    <t>2023-10-13 13:33:38</t>
  </si>
  <si>
    <t>#2022重保客户##2022重保客户#用户不认可增值业务的扣费，表示我司没有及时提醒导致用户的增值业务（优享影视连续包月 2020-06-13 19.9元/月和智享电竞2023-02-02  29.0元/月）一直连续产生扣费，对此强烈不满，要求我司给予处理，返还扣除的费用</t>
  </si>
  <si>
    <t>计费争议-SP扣费：用户反映增值业务开通问题，经核实，用户宽带账号071700002736订购产品优享影视连续包月，产品代码为96596，SP标识为2400035609，订购时间20年6月，取消时间为23年8月，19.9元/月，合计扣费40个月，累计产生费用合计796元，订购方式为电视遥控器按OK键确认，有二次确认过程，不存在订购违规现象。另用户订购产品智享电竞，产品代码为96596，SP标识为  2400038805，订购时间23年2月，取消时间为23年8月，29/月，合计扣费7个月，累计产生费用合计203元，订购方式为电视遥控器按OK键确认，有二次确认过程，不存在订购违规现象。考虑客户感知，申请为客户减免一半的费用，客户表示考虑。满意度一般。</t>
  </si>
  <si>
    <t>BL202310121835040568</t>
  </si>
  <si>
    <t>18695062256</t>
  </si>
  <si>
    <t>朱志刚</t>
  </si>
  <si>
    <t>2023-10-13 10:28:32</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</si>
  <si>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CBSS账单扣费名称：:增值业务费_增值业务-腾讯-使命召唤-包月-15元_
SP产品ID/元素ID：:	2100225800
办理渠道:无
赔付月份：:2023年10月
返还倍率:单倍
赔付金额：:15
是否已经取消业务:是
是否承诺退费 ：:是
用户是否需要回复：:否
用户要求：:直接退费。</t>
  </si>
  <si>
    <t>BL202310111551230013</t>
  </si>
  <si>
    <t>18571000255</t>
  </si>
  <si>
    <t>肖云云</t>
  </si>
  <si>
    <t>2023-10-13 09:43:09</t>
  </si>
  <si>
    <t>&gt;业务号码&gt;18571000255；&gt;号码归属地&gt;宜昌；&gt;产品名称&gt; 迷你世界会员流量包（前向） ；&gt;产品代码&gt;91039621；&gt;产品编码&gt;无；&gt;订购时间&gt; 2023-08-28 21:23:45 ；&gt;核查情况&gt;平台故障；&gt;不规范定制分类&gt;平台故障，无法判责；&gt;退费金额&gt;45元；&gt;退费时间&gt;2023-10-12；&gt;投诉内容&gt;
赔付类型：:增值业务争议 
CBSS账单扣费名称：:迷你世界会员流量包（前向）
办理渠道:自行订购
赔付月份：:2023年8月、2023年9月、2023年10月
返还倍率:单倍
赔付金额：:45
是否已经取消业务:是
是否承诺退费 ：:是
用户是否需要回复：:否
用户要求：:用户来电要求退费 请后台工作人员协助处理 谢谢</t>
  </si>
  <si>
    <t>BL202310131036261531</t>
  </si>
  <si>
    <t>18607203721</t>
  </si>
  <si>
    <t>田勇</t>
  </si>
  <si>
    <t>2023-10-13 15:18:51</t>
  </si>
  <si>
    <r>
      <rPr>
        <sz val="11"/>
        <rFont val="宋体"/>
        <charset val="0"/>
      </rPr>
      <t>&gt;业务号码&gt;18607203721；&gt;号码归属地&gt;宜昌；&gt;产品名称&gt;沃阅读-投资管理课-包月20元 ；&gt;产品代码&gt;66002692；&gt;产品编码&gt;6600269200；&gt;订购时间&gt;2023-10-12 13:00:49；&gt;核查情况&gt;平台故障；&gt;不规范定制分类&gt;平台故障，无法判责；&gt;退费金额&gt;20元；&gt;退费时间&gt;2023-10-13；&gt;投诉内容&gt;--------------
高级模板内容：
赔付类型：:增值业务争议 
CBSS账单扣费名称：:</t>
    </r>
    <r>
      <rPr>
        <sz val="11"/>
        <rFont val="Arial"/>
        <charset val="0"/>
      </rPr>
      <t xml:space="preserve">	</t>
    </r>
    <r>
      <rPr>
        <sz val="11"/>
        <rFont val="宋体"/>
        <charset val="0"/>
      </rPr>
      <t>沃阅读-投资管理课-包月20元
SP产品ID/元素ID：:无
办理渠道:无
赔付月份：:2023年10月
返还倍率:单倍
赔付金额：:20
是否已经取消业务:是
是否承诺退费 ：:是
用户是否需要回复：:否
用户要求：:要求取消并退费</t>
    </r>
  </si>
  <si>
    <t>BL202310121649101700</t>
  </si>
  <si>
    <t>18671763568</t>
  </si>
  <si>
    <t>黄新松</t>
  </si>
  <si>
    <t>2023-10-13 14:05:35</t>
  </si>
  <si>
    <t>&gt;业务号码&gt;18671763568；&gt;号码归属地&gt;宜昌；&gt;产品名称&gt; 联通爱听-职场理财20元包    ；&gt;产品代码&gt;66003011；&gt;产品编码&gt;  6600301100 ；&gt;订购时间 &gt;  2023-08-15 10:28:03   ；&gt;核查情况&gt;平台故障；&gt;不规范定制分类&gt;平台故障，无法判责；&gt;退费金额&gt;60元；&gt;退费时间&gt;2023年10月13日；&gt;投诉内容&gt;
高级模板内容：
赔付类型：:增值业务争议 
CBSS账单扣费名称：:联通爱听-职场理财20元包
办理渠道:/
赔付月份：:2023年9月、2023年10月、2023年8月
返还倍率:单倍
赔付金额：:60
是否已经取消业务:是
是否承诺退费 ：:是
用户是否需要回复：:否
用户要求：:用户来电反映自己没有订购过此业务，要求退费，请后台协助处理，谢谢</t>
  </si>
  <si>
    <t>BL202310120918010057</t>
  </si>
  <si>
    <t>15572725273</t>
  </si>
  <si>
    <t>吴萌</t>
  </si>
  <si>
    <t>2023-10-13 14:23:47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</si>
  <si>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CBSS账单扣费名称：:增值业务-联通爱听-少儿优选20元包
办理渠道:线上
赔付月份：:2023年9月
返还倍率:单倍
赔付金额：:20
是否已经取消业务:是
是否承诺退费 ：:是
用户是否需要回复：:否
用户要求：:退费</t>
  </si>
  <si>
    <t>TS202310111704591224</t>
  </si>
  <si>
    <t>13207209282</t>
  </si>
  <si>
    <t>邹远普</t>
  </si>
  <si>
    <t>2023-10-13 10:28:16</t>
  </si>
  <si>
    <t xml:space="preserve">判断省分:其他省分
:普通消费有争议
:下一步
:套餐月费不认可
查询套餐:
:套餐月费有变化
业务办理记录:
:不认可
:其他渠道
判断省分:除甘肃贵州外
:
高级模板内容：
投诉问题描述:用户来电对于这个号码上个月的这个点对点短信扣了5.4元表示不认可，说自己没有使用过这么多的短信，要求我方退费，已告知用户这个是发送的短信费用，0.1元每条，只有发送的时候才会有，用户不认可，所以才记录此单，请核实
争议月份:2023年9月
争议金额:5.4
用户要求:核实处理，</t>
  </si>
  <si>
    <t>计费争议-短信：用户反映短信扣费问题，经核实，该号码发送短信会产生0.1元扣费，计费无误。致电未接，已短信告知用户通过联通APP查询短信明细，用户表示知晓。如用户咨询，请前台10010话务中心代为解释，谢谢。</t>
  </si>
  <si>
    <t>TS202310121646261214</t>
  </si>
  <si>
    <t>15572705176</t>
  </si>
  <si>
    <t>王育珍</t>
  </si>
  <si>
    <t>2023-10-13 09:07:20</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</si>
  <si>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投诉问题描述:用户来电反映对上月产生的上网流量费用不认可，我方已解释不认可，要求尽快处理
业务名称:上网费_手机上网流量费
争议月份:2023年9月
争议金额:10
是否承诺退费:是
用户要求:尽快处理</t>
  </si>
  <si>
    <t>TS202310131415252037</t>
  </si>
  <si>
    <t>15629356956</t>
  </si>
  <si>
    <t>王绍军</t>
  </si>
  <si>
    <t>2023-10-13 16:51:46</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</si>
  <si>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投诉问题描述:用户来电对手机上网流量费不认可，表示没有收到短信提醒，不接受开通橡皮擦，要求全部退费，烦请后台核实处理。
业务名称:手机上网流量费
争议月份:2023年10月
争议金额:39.6
是否承诺退费:是
用户要求:退费</t>
  </si>
  <si>
    <t>TS202310131331081203</t>
  </si>
  <si>
    <t>19945198115</t>
  </si>
  <si>
    <t>黄瑜琴</t>
  </si>
  <si>
    <t>2023-10-13 16:42:27</t>
  </si>
  <si>
    <t xml:space="preserve">判断省分:湖北
:流量费争议
:没有短信通知/延迟
:不认可
:下一步
:不符合或不愿意开通
:未享受
:下一步
:单倍小于等于500
:
高级模板内容：
投诉问题描述:称不小心超出 要求退费
业务名称:流量费
争议月份:2023年10月
争议金额:15
是否承诺退费:是
用户要求:加急</t>
  </si>
  <si>
    <t>TS202310130914020375</t>
  </si>
  <si>
    <t>13235621123</t>
  </si>
  <si>
    <t>张弟红</t>
  </si>
  <si>
    <t>2023-10-13 14:23:56</t>
  </si>
  <si>
    <t xml:space="preserve">判断省分:湖北
:流量费争议
:未使用过/未使用那么多/用的wifi（产生流量/费用）
:不认可
:下一步
:不符合或不愿意开通
:未享受
:下一步
:单倍小于等于500
:
高级模板内容：
投诉问题描述:流量用超不认可
业务名称:	 上网费_手机上网流量费
争议月份:2023年9月
争议金额:10
是否承诺退费:是
用户要求:尽快退费</t>
  </si>
  <si>
    <t>TS202310131607192453</t>
  </si>
  <si>
    <t>13277399255</t>
  </si>
  <si>
    <t>李玉华</t>
  </si>
  <si>
    <t>2023-10-13 16:31:16</t>
  </si>
  <si>
    <t xml:space="preserve">[65岁以上老人] 
高级模板内容：
投诉问题描述:超套流量不认可
业务名称:超套流量
争议月份:2023年10月
争议金额:0.27
是否承诺退费:是
用户要求:前台已承诺退费，用户称自己没有使用要求核实，前台核实到也没有相应流量使用，</t>
  </si>
  <si>
    <t>TS202310131245170409</t>
  </si>
  <si>
    <t>15549394543</t>
  </si>
  <si>
    <t>刘俊</t>
  </si>
  <si>
    <t>2023-10-13 14:09:26</t>
  </si>
  <si>
    <t xml:space="preserve">
高级模板内容：
投诉问题描述:用户对于	 40GB腾讯王卡专属免流包了里面QQ使用的情况不认可
争议月份:2023年9月、2023年10月
争议金额/流量:30
用户要求:查明QQ流量的使用的具体情况</t>
  </si>
  <si>
    <t>TS202310121759580366</t>
  </si>
  <si>
    <t>2023-10-13 09:51:50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</si>
  <si>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投诉问题描述:用户来电表示没有使用这么多，要求退费
业务名称:上网流量费
争议月份:2023年9月
争议金额:20
是否承诺退费:是
用户要求:用户要求退费</t>
  </si>
  <si>
    <t>TS202310121225000063</t>
  </si>
  <si>
    <t>18671733097</t>
  </si>
  <si>
    <t>宿德胜</t>
  </si>
  <si>
    <t>2023-10-13 09:06:46</t>
  </si>
  <si>
    <t xml:space="preserve">【2022年上工信部测评重保用户】【2022年上工信部测评重保用户】判断省分:其他省分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投诉问题描述:用户来电反映（9）月产生（40）的流量费，解释：建议查询上网详单，用户拒绝，坚持称自己没有上网，要求退费，请后台协助，谢谢
争议月份:2023年9月
争议金额/流量:40
用户要求:退费
备注:	
已补救：22.70非现金优惠营业厅帐务2022-11-24 18:54:42</t>
  </si>
  <si>
    <t>"计费争议-流量：用户反映的流量扣费的问题，查询未产生流量扣费，本月流量已使用 344.35MB ，产生费用：40元，为正常使用产生，短信提醒正常，因用户未关闭蜂窝数据，怀疑与WIFI同开导致，已联系客户解释，考虑用户感知，申请退23.9月流量费，合计40元，24小时到帐，此费用不可打印发票，满意。</t>
  </si>
  <si>
    <t>TS202310120855462161</t>
  </si>
  <si>
    <t>13469830063</t>
  </si>
  <si>
    <t>肖愚</t>
  </si>
  <si>
    <t>2023-10-13 13:37:14</t>
  </si>
  <si>
    <t xml:space="preserve">[该用户有申诉倾向，请注意受理态度，查询近三天工单记录，积极解决用户问题。] 判断省分:其他省分
:流量计费争议
判断省分::未使用过/未使用那么多/用的wifi（产生流量/费用）
:不认可
:下一步
:不符合或不愿意开通
:已享受或不在授权范围
:
高级模板内容：
投诉问题描述:用户对超出流量费用不认可
争议月份:2023年2月、2023年3月、2023年4月、2023年5月、2023年6月、2023年7月、2023年8月、2023年9月
争议金额/流量:-1
用户要求:尽快回复处理</t>
  </si>
  <si>
    <t>计费争议-流量：用户反映流量费用问题。经核实，客户23.3月-9月超出流量，产生有流量费用，计费正常无误，考虑客户感知，申请减免23.3-9月部分流量费用69元， 24小时内到账，此费用无法抵扣往月欠费且不可打印发票，另为客户转资畅越冰激凌5G套餐159元套餐，加网龄计划合约 ，次月生效，客户满意。</t>
  </si>
  <si>
    <t>TS202310121513411223</t>
  </si>
  <si>
    <t>18671766673</t>
  </si>
  <si>
    <t>方迪</t>
  </si>
  <si>
    <t>2023-10-13 15:28:26</t>
  </si>
  <si>
    <t xml:space="preserve">判断省分:其他省分
:流量计费争议
判断省分::未使用过/未使用那么多/用的wifi（产生流量/费用）
:不认可
:下一步
:不符合或不愿意开通
:已享受或不在授权范围
:
高级模板内容：
投诉问题描述:用户来电要求核实2023.10.12，9点400M 的流量使用记录。我处解释用户不认可，请协助处理，西乡县
争议月份:2023年10月
争议金额/流量:400
用户要求:用户来电要求核实2023.10.12，9点400M 的流量使用记录。我处解释用户不认可，请协助处理，西乡县</t>
  </si>
  <si>
    <t>计费争议-流量：用户反映流量扣费问题，经核实，上网记录无法核查明细，使用非定向流量会产生扣费。已向用户解释关注使用，并2小时内补赠0元1G国内流量，仅本月使用，用户满意。</t>
  </si>
  <si>
    <t>TS202310111854061101</t>
  </si>
  <si>
    <t>15586363060</t>
  </si>
  <si>
    <t>梁金育</t>
  </si>
  <si>
    <t>2023-10-13 11:12:54</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</si>
  <si>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业务名称:上网费_手机上网流量费_无线接入-上网流量费-国内（本地使用）
争议月份:2023年9月
争议金额:20
是否承诺退费:否
用户要求:用户反映对额外流量费不认可，要求退款</t>
  </si>
  <si>
    <t>计费争议-流量：用户反映流量扣费问题，经核实，用户9月流量超出152.07MB，考虑首次反映，申请退9月流量费20元，此费用不可打印发票，满意。</t>
  </si>
  <si>
    <t>TS202310130717271905</t>
  </si>
  <si>
    <t>18672096649</t>
  </si>
  <si>
    <t>钟雨</t>
  </si>
  <si>
    <t>2023-10-13 16:34:47</t>
  </si>
  <si>
    <t xml:space="preserve">
高级模板内容：
投诉问题描述:对10月份36.77元不认可，前台没有开通任何增值业务，告知具体的扣费详情
争议月份:2023年10月
争议金额:36.77
用户要求:要求后台回电解释，前台多次解释不接受，麻烦更进，无法提供第二联系号码</t>
  </si>
  <si>
    <t>计费争议-流量：用户反映流量扣费问题，经核实，用户本月国内日租宝已用（个）： 22 ，国内通用流量使用16.40GB ，已跟用户解释清楚，建议用户可另外开一个流量包，用户表示考虑一下，考虑用户感知，申请退本月有流量费用，合计20元，24小时到帐，此费用不可打印发票，并赠送10GB通用流量，本月使用，满意。</t>
  </si>
  <si>
    <t>TS202310122313231252</t>
  </si>
  <si>
    <t>15572773150</t>
  </si>
  <si>
    <t>赵宇灿</t>
  </si>
  <si>
    <t>2023-10-13 14:15:37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</si>
  <si>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投诉内容:我在校园内使用流量，套餐内流量没使用完就开始计价套外流量，产生多余费用。
202310月上网费:20.00
争议金额:null</t>
  </si>
  <si>
    <t>计费争议-流量①客户投诉产生的原因：客户反馈流量扣费的问题。
②客户投诉问题核查情况及解决方案：收到贵部转办后，我司立即组织调查。经核实，客户反馈校园基站流量无法使用的问题，已发校园重新将号码导入基站，另考虑客户感知，申请退还23.10月流量费用合计20元，24小时内到账，此费用不可打印账单发票，另赠本月抽奖流量10G，当月有效。我司于2023-10-13 13:49:38联系客户解释以上情况。
③客户问题满意度：满意
④回单人：张婷   6921001</t>
  </si>
  <si>
    <t>TS202310121907121529</t>
  </si>
  <si>
    <t>18527829223</t>
  </si>
  <si>
    <t>罗奎</t>
  </si>
  <si>
    <t>2023-10-13 13:32:01</t>
  </si>
  <si>
    <t xml:space="preserve">
高级模板内容：
投诉问题描述:用户对流量使用不认可
争议月份:2023年10月
争议金额/流量:54
用户要求:尽快处理，谢谢</t>
  </si>
  <si>
    <t>计费争议-流量扣费：客户对10月流量扣费不满，经核实，属正常扣费，考虑到用户使用为用户办理预存话费享50元话费优惠（湖北），另为用户赠送10G流量供本月使用，满意</t>
  </si>
  <si>
    <t>TS202310121304200909</t>
  </si>
  <si>
    <t>15572771185</t>
  </si>
  <si>
    <t>羊琨</t>
  </si>
  <si>
    <t>2023-10-13 09:02:39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</si>
  <si>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投诉问题描述:无法使用校园流量
是否剩余小区优惠:是
实际使用地:湖北省宜昌市西陵区大学路八号三峡大学
是否在优惠范围:是
涉及金额:20
是否已解释可能超出优惠范围:否
涉及时间范围:2023-10-01～2023-10-12
用户要求:用户要求尽快核实处理，谢谢</t>
  </si>
  <si>
    <t>计费争议-流量扣费：客户对10月流量扣费不满，经核实属正常扣费，考虑到用户使用感知为用户申请30元费用，24小时内到账，此费用不可打印发票，另您反映的无法使用校园流量，已发区域负责人+86-18607201225于10月15日前处理完毕，满意。</t>
  </si>
  <si>
    <t>TS202310122200520964</t>
  </si>
  <si>
    <t>13227264970</t>
  </si>
  <si>
    <t>刘宏远</t>
  </si>
  <si>
    <t>2023-10-13 16:38:28</t>
  </si>
  <si>
    <t xml:space="preserve">
高级模板内容：
投诉问题描述:用户称在使用无线的时候，用户的流量也在使用
争议月份:2023年10月
争议金额/流量:0
用户要求:用户要求查清流量去向</t>
  </si>
  <si>
    <t>计费争议-流量扣费：客户对在使用无线的时候，用户的流量也在使用不满，经核实现号码并为产生扣费，建议用户继续观察使用，用户知晓。</t>
  </si>
  <si>
    <t>TS202310111424531741</t>
  </si>
  <si>
    <t>15629351076</t>
  </si>
  <si>
    <t>2023-10-13 09:03:11</t>
  </si>
  <si>
    <t xml:space="preserve">
高级模板内容：
投诉问题描述:对9月超出流量手机上网流量费 29.90元不认可 不愿意补交欠费 称自己没有使用过流量 要求核实 要求核实流量扣在哪些地方了 
争议月份:2023年9月
争议金额:29.9
是否有下发短信提醒:是
用户要求:对9月超出流量手机上网流量费 29.90元不认可 不愿意补交欠费 称自己没有使用过流量 要求核实 要求核实流量扣在哪些地方了  要求回电联系：13032745869
备注:</t>
  </si>
  <si>
    <t>计费争议-流量争议：用户对流量扣费不认可，已跟用户解释清楚，用户现使用的套餐为校园套餐，离开校园就无法使用校园基站流量，建议用户可改一下别的套餐资费，考虑用户感知，申请退23.9月流量费用，合计30元，24小时到帐，此费用不可打印发票，满意。</t>
  </si>
  <si>
    <t>TS202310111640170580</t>
  </si>
  <si>
    <t>13277396783</t>
  </si>
  <si>
    <t>向正新</t>
  </si>
  <si>
    <t>2023-10-13 07:35:40</t>
  </si>
  <si>
    <t xml:space="preserve">判断省分:湖北
:流量费争议
:未使用过/未使用那么多/用的wifi（产生流量/费用）
:不认可
:下一步
:不符合或不愿意开通
:未享受
:下一步
:大于500
:
高级模板内容：
投诉问题描述:用户来电反映自己9月份流量没有使用完，我方扣了5元的流量费，前台承诺退费，用户不接受
争议月份:2023年9月
争议金额/流量:5
用户要求:用户要求我方核实9月份的流量使用情况，请核实处理，谢谢</t>
  </si>
  <si>
    <t>流量计费争议：用户反映流量扣费问题。经核实，客户9月超出流量产生有5元费用，计费正常无误，已联系客户解释说明，考虑客户感知，申请减免9月5元流量费用，24小时内到账，此费用无法抵扣往月欠费且不可打印发票，满意。</t>
  </si>
  <si>
    <t>TS202310111700431095</t>
  </si>
  <si>
    <t>2023-10-13 14:43:33</t>
  </si>
  <si>
    <t>主办单位：湖北
客户类别：普通客户
10010是否打通：是
是否二次致电10015：是
是否联系：否
升级倾向：
号码归属省：湖北
SVIP等级：
1. 问题类型:;
2. 投诉类型:手机流量费争议;
3. 营业厅地址:;
4. 位置信息:;
5. 位置发生地:;
6. 投诉内容:联通全部都是垃圾，现在都懒得说
202309月上网费:0.00
202310月上网费:0.00
202308月上网费:0.00
202307月上网费:0.00
争议金额:0.00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</si>
  <si>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，套餐内包含12G国内流量，网龄计划赠送12G流量，已联系用户解释，满意。 ③客户问题满意度：满意。 ④回单人:宜昌客服程李晶；联系电话：07176921001。</t>
  </si>
  <si>
    <t>TS202310121716261941</t>
  </si>
  <si>
    <t>15587904780</t>
  </si>
  <si>
    <t>王德秀</t>
  </si>
  <si>
    <t>2023-10-13 15:58:29</t>
  </si>
  <si>
    <t xml:space="preserve">
高级模板内容：
投诉问题描述:用户来电反映自己打的就是联通号码，联通免费的怎么会扣费，对此不认可
投诉项目:语音费
争议月份:2023年10月
争议金额:4.3
用户要求:退费</t>
  </si>
  <si>
    <t>计费争议-语音：用户反映的语音扣费问题，经核实，用户主叫的对方联通号码已携出，故拨打时对方号码归属其他运营商，无法享受本地主叫联通网内语音优惠，非联通问题导致，属对方用户携出原因导致。前期已退通话费，本次不予退费，建议用户后期关注使用，表示知晓。</t>
  </si>
  <si>
    <t>TS202310111452450042</t>
  </si>
  <si>
    <t>2023-10-13 09:12:13</t>
  </si>
  <si>
    <t xml:space="preserve">判断省分:其他省分
:普通消费有争议
:下一步
:通话费不认可
获取参数:
:普通通话费超出争议
查询套餐:
:金额正确
:不认可
:仍不认可
判断省分:除四川外
:
高级模板内容：
投诉问题描述:用户再次来电反映前期工单问题，要求我方退还超出的流量费，不然就工信部投诉，同时用户要求今天下午6点之前回复，请尽快处理，谢谢
争议月份:2023年10月
争议金额:23.55
是否有下发短信提醒:是
用户要求:退费并在6点之前回复</t>
  </si>
  <si>
    <t>计费争议-语音：用户反映语音扣费问题。经核实，系统分别于9月28、10月7日下发语音短信提醒，用户反映未下发提醒情况不属实。现用户有升级投诉意向，出于服务角度，申请退10月通话费30元，此费用不可打印发票。致电未接，已短信答复，如有疑问可在工作时间（08:30-12:00；14:00-17:30）联系07176921001、13032700872宜昌客服。如用户询，请前台10010话务中心代为解释，谢谢。</t>
  </si>
  <si>
    <t>TS202310131304050753</t>
  </si>
  <si>
    <t>2023-10-13 14:27:33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</si>
  <si>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202306月增值业务费:增值业务-5G好书听读PLUS会员20;增值业务-联通邮箱套餐专享版0
202307月增值业务费:增值业务-5G好书听读PLUS会员20;增值业务-联通邮箱套餐专享版0
202308月增值业务费:增值业务-5G好书听读PLUS会员20;增值业务-联通邮箱套餐专享版0
202309月增值业务费:增值业务-5G好书听读PLUS会员20;增值业务-联通邮箱套餐专享版0
202310月增值业务费:增值业务-5G好书听读PLUS会员20;增值业务-联通邮箱套餐专享版0
争议金额:100.00
需要退订业务:是
5G好书听读PLUS会员(生效时间2023-06-15 18:00:04价格20元)
业务已全部退订成功</t>
  </si>
  <si>
    <t>TS202310121443430432</t>
  </si>
  <si>
    <t>2023-10-13 09:05:34</t>
  </si>
  <si>
    <t xml:space="preserve">
高级模板内容：
投诉问题描述:账单信息看不懂
争议月份:2023年10月
争议金额:173.6
用户要求:自己之前欠费停机，现交了100元，为何会余额173.6，在线解释不认可，要求上报，烦请核查处理</t>
  </si>
  <si>
    <t>TS202310131310430876</t>
  </si>
  <si>
    <t>17671929049</t>
  </si>
  <si>
    <t>刘永菊</t>
  </si>
  <si>
    <t>2023-10-13 14:17:09</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</si>
  <si>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202308联通助理业务功能费:5
202308基础附加包:5
202308叠加套餐包:23
202309联通助理业务功能费:5
202309基础附加包:5
202309叠加套餐包:23
202307联通助理业务功能费:5
202307基础附加包:5
202307叠加套餐包:23
202306联通助理业务功能费:5
202306基础附加包:5
202306叠加套餐包:23
202305联通助理业务功能费:5
202305基础附加包:5
202305叠加套餐包:23
202310联通助理业务功能费:5
202310基础附加包:5
202310叠加套餐包:23
争议金额:198.00</t>
  </si>
  <si>
    <t>TS202310131030162165</t>
  </si>
  <si>
    <t>2023-10-13 11:06:17</t>
  </si>
  <si>
    <t xml:space="preserve">[65岁以上老人] 
高级模板内容：
投诉问题描述:用户来电反映当时办理副卡告知副卡免费2年，但是发现活动只有1年，今年8月9月多扣了2个月的副卡费用不认可，要求我方退还
争议月份:2023年8月、2023年9月
争议金额:20
用户要求:退还多扣的2个月的副卡费用，联系18571009889</t>
  </si>
  <si>
    <t>TS202310121941152036</t>
  </si>
  <si>
    <t>13177074603</t>
  </si>
  <si>
    <t>沈明春</t>
  </si>
  <si>
    <t>2023-10-13 09:18:31</t>
  </si>
  <si>
    <t>高级模板内容：
投诉问题描述:用户表示自己有每月赠还话费的活动，要求核实
活动名称:\
争议月份:2023年10月
争议金额:103
用户要求:已解释安抚，用户表示这笔费用未到账，每月抵扣10月月租，要求二线核实清楚后给其回电</t>
  </si>
  <si>
    <t>TS202310121300230825</t>
  </si>
  <si>
    <t>15587939462</t>
  </si>
  <si>
    <t>冷佰奎</t>
  </si>
  <si>
    <t>2023-10-13 16:28:37</t>
  </si>
  <si>
    <t>主办单位：湖北
客户类别：普通客户
10010是否打通：否
是否二次致电10015：是
是否联系：否
升级倾向：
号码归属省：湖北
SVIP等级：
1. 问题类型:;
2. 投诉类型:退订争议;
3. 营业厅地址:;
4. 位置信息:;
5. 位置发生地:;
6. 投诉内容:主卡附加优惠
取消以上业务
业务自动退订失败</t>
  </si>
  <si>
    <t>不符合处理范围：客户要求恢复原有畅爽冰激凌5G套餐129元套餐，预存话费享折扣优惠 档位五（立即生效*36个月）-湖北政企专属业务问题，
业务办理①客户投诉产生的原因：客户反映套餐变更问题
②客户投诉问题核查情况及解决方案：收到贵部转办后，我司立即组织调查。经核实，用户要求办理畅爽冰激凌5G套餐129元套餐，预存话费享折扣优惠 档位五（立即生效*36个月）-湖北政企专属业务，多次联系用户挂机，核实用户现套餐为畅爽冰激凌5G套餐299元（基础版），且办理5G冰激凌套餐享24个月2折优惠（次月生效）（湖北），折后60元，故为操作任何业务，如有疑问可在工作时间（08:30-12:00；14:00-17:30）联系07176921001、13032700872宜昌客服。如用户咨询，请前台10010话务中心代为解释，谢谢
③客户问题满意度：我司于2023-10-12 16:42:10联系客户未接。
④回单人:程李晶；联系电话：07176921001</t>
  </si>
  <si>
    <t>TS202310111522510922</t>
  </si>
  <si>
    <t>13177058881</t>
  </si>
  <si>
    <t>覃乐意</t>
  </si>
  <si>
    <t>2023-10-13 09:01:28</t>
  </si>
  <si>
    <t>高级模板内容：
投诉问题描述:用户腾讯天王卡套餐月费59元，每个月有赠费，并且每月承诺低消50元，用户反映上个月实际消费了50元，与这个月短信提醒套餐费月费59元不一致，请后台协助处理。
争议月份:2023年10月
争议金额:9
用户要求:用户要求尽快回复</t>
  </si>
  <si>
    <t>计费争议-套餐争议：用户反馈号码资费问题，经核实，用户为腾讯天王卡2.0套餐，59元/月，靓号保底50元，已跟用户解释清楚，满意。</t>
  </si>
  <si>
    <t>TS202310120854242131</t>
  </si>
  <si>
    <t>15697278813</t>
  </si>
  <si>
    <t>张则民</t>
  </si>
  <si>
    <t>2023-10-13 10:31:57</t>
  </si>
  <si>
    <t xml:space="preserve">【2022年上工信部测评重保用户】
高级模板内容：
投诉问题描述:用户来电对 语音通话费_信息费_移动电话-信息费不认可，前台解释为信息平台电话，用户不认可，麻烦处理，谢谢
争议月份:2023年9月
争议金额:2
是否有下发短信提醒:是
用户要求:解释不认可，表示自己交了套餐所有费用都是包了的，称不解释清楚，不退费就鱼死网破，有升级倾向，麻烦处理，谢谢</t>
  </si>
  <si>
    <t>计费争议-帐单争议：用户反馈语音扣费问题，经核实，用户上个月有产生2块钱语音扣费，考虑用户感知，申请退还9月份语音费用，合计2元，因多次未联系上客户，我司无法核实情况处理，暂未退费，如有疑问可在工作时间（08:30-12:00；14:00-17:30）致电我司宜昌联通13032700872，烦请前台代为转告</t>
  </si>
  <si>
    <t>TS202310111805570197</t>
  </si>
  <si>
    <t>13217174511</t>
  </si>
  <si>
    <t>周舒婷</t>
  </si>
  <si>
    <t>2023-10-13 10:46:32</t>
  </si>
  <si>
    <t xml:space="preserve">
高级模板内容：
投诉问题描述:用户称前期工作人员告知可以退换低消产生的月租费，前台告赠费已经到账，用户不认可赠费到账
争议月份:2023年8月、2023年9月
争议金额:138.9
用户要求:用户要求现金到账，请处理，谢谢</t>
  </si>
  <si>
    <t>计费争议-账单：用户对前期赠费不认可。经核实，工作人员已于2023-10-03 14:20:39赠费到账138.9元，此费用优于现金抵扣，已解释赠费使用优惠性，用户表示知晓。</t>
  </si>
  <si>
    <t>TS202310121948342127</t>
  </si>
  <si>
    <t>13094166617</t>
  </si>
  <si>
    <t>孙操</t>
  </si>
  <si>
    <t>2023-10-13 15:32:29</t>
  </si>
  <si>
    <t xml:space="preserve">判断省分:湖北
:流量费争议
:未使用过/未使用那么多/用的wifi（产生流量/费用）
:不认可
:下一步
:不符合或不愿意开通
:未享受
:下一步
:单倍小于等于500
:
高级模板内容：
投诉问题描述:上网费用不认可
争议月份:2023年10月
争议金额:20
是否有下发短信提醒:是
用户要求:反馈在9月份将上网功能关闭了，对产生的上网费用不认可，需要退还20元费用，不接受赠款和橡皮檫，需要退还的话费中。
备注:经查询没有关闭上网功能记录。</t>
  </si>
  <si>
    <t>计费争议-账单：用户反映流量扣费问题，经核实，10月流量超出20元，考虑使用感知，2小时内退费20元，此费用可打印发票， 赠费抵扣后用户现金余额增加20元，等同于现金退费。致电未接，已短信答复，如有疑问可在工作时间（08:30-12:00；14:00-17:30）联系07176921001、13032700872宜昌客服。如用户咨询，请前台10010话务中心代为解释，谢谢。</t>
  </si>
  <si>
    <t>TS202310122150050895</t>
  </si>
  <si>
    <t>13032742873</t>
  </si>
  <si>
    <t>康平</t>
  </si>
  <si>
    <t>2023-10-13 16:35:12</t>
  </si>
  <si>
    <t xml:space="preserve">
高级模板内容：
投诉问题描述:用户来电称自己当时办理这张卡的时候原价29.9然后有活动返10元的活动，未查询到具体优惠活动告知用户，用户不认可，称当时还问过，工作人员告知是有这个活动的，要求核实当时的录音
争议月份:2023年10月
争议金额:0
用户要求:要求尽快处理</t>
  </si>
  <si>
    <t>TS202310121237120344</t>
  </si>
  <si>
    <t>15587941557</t>
  </si>
  <si>
    <t>穆泽帆</t>
  </si>
  <si>
    <t>2023-10-13 09:06:19</t>
  </si>
  <si>
    <t xml:space="preserve">
高级模板内容：
投诉问题描述:尽快核实
业务名称:宣传与实际不符
宣传渠道:其他:网上订购的
宣传内容:19元
实际情况:30元
用户要求:尽快核实</t>
  </si>
  <si>
    <t>TS202310111656590999</t>
  </si>
  <si>
    <t>13227282493</t>
  </si>
  <si>
    <t>李彩婷</t>
  </si>
  <si>
    <t>2023-10-13 09:39:51</t>
  </si>
  <si>
    <t xml:space="preserve">
高级模板内容：
投诉问题描述:用户反馈购买时说是19元月租，对扣费30元不认可，解释不认可，请协助处理
业务名称: 小天卡-2023
宣传渠道:其他:淘宝
宣传内容:月租19元
实际情况:月租30元
用户要求:核实回电</t>
  </si>
  <si>
    <t>TS202310111634180383</t>
  </si>
  <si>
    <t>15587980154</t>
  </si>
  <si>
    <t>杨文毓</t>
  </si>
  <si>
    <t>2023-10-13 09:26:13</t>
  </si>
  <si>
    <t xml:space="preserve">
高级模板内容：
投诉问题描述:办理时告知月租19元
业务名称:小天卡-2023
宣传渠道:营业厅
宣传内容:办理时告知月租19元
实际情况:实际30元一个月
用户要求:投诉解释</t>
  </si>
  <si>
    <t>计费争议-账单：用户反映月租扣费问题，经核实，该卡购买时由商家承诺月赠10元话费，实现实付19元月租。已向用户解释，已由本地2I协助转商家处理赠费问题，10月30日前退费到账，用户满意。</t>
  </si>
  <si>
    <t>TS202310111949031932</t>
  </si>
  <si>
    <t>15572779642</t>
  </si>
  <si>
    <t>2023-10-13 09:04:30</t>
  </si>
  <si>
    <t xml:space="preserve">
高级模板内容：
投诉问题描述:用户表示办卡承诺每月19元
业务名称:小天卡-2023
宣传渠道:其他:地推
宣传内容:每月19元
实际情况:每月29元
用户要求:用户表示办卡承诺永久19元  对现在套餐资费不认可</t>
  </si>
  <si>
    <t>计费争议-账单扣费：客户对10月账单不满，经核实属正常扣费， 考虑到用户使用感知为用户办理预存话费享10元/月话费优惠12个月（湖北），查询8-9月产生多扣费，沟通后另为用户申请20元费用，24小时内到账，此费用不可打印发票，满意。</t>
  </si>
  <si>
    <t>TS202310111716281514</t>
  </si>
  <si>
    <t>18571001861</t>
  </si>
  <si>
    <t>何浩鹏</t>
  </si>
  <si>
    <t>2023-10-13 09:08:49</t>
  </si>
  <si>
    <t xml:space="preserve">
高级模板内容：
投诉问题描述:用户表示自己去澳门使用国际上网用的是另外一张移动卡，并未使用本卡，对扣费不认可要求退还
业争议务名称:上网费_出境漫游数据费_澳门数据漫游费
争议时间:2023-10-09
争议金额:50
前台结算内容:进一步核实回复
用户要求:用户要求核实提到要求退费</t>
  </si>
  <si>
    <t>计费争议-账单扣费：客户对10月账单扣费不满，经核实用户是对出境漫游数据费50元扣费不满，沟通后为用户办理预存话费享50元话费优惠（湖北），此费用不可打印发票和抵扣往月欠费，满意。</t>
  </si>
  <si>
    <t>TS202310120926250322</t>
  </si>
  <si>
    <t>15572736975</t>
  </si>
  <si>
    <t>向曙光</t>
  </si>
  <si>
    <t>2023-10-13 09:48:29</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</si>
  <si>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投诉问题描述:用户称自己在新加坡使用，但是自己没有开数据漫游，为什么还是产生了漫游费，要求退费，请尽快处理，谢谢
业争议务名称:上网费_出境漫游数据费_新加坡数据漫游费
争议时间:2023-10-12
争议金额:0
前台结算内容:0
用户要求:要求微信联系，微信号legallycompletevoid</t>
  </si>
  <si>
    <t>计费争议-账单扣费：客户对10月账单扣费不满，致电未接，已短信答复如需办理可联系我部，如有疑问可在工作时间（08:30-12:00；14:00 -17:30 ）联系07176921001、13032700872宜昌客服。如用户咨询，请前台 10010话务 中心代为解释，谢谢</t>
  </si>
  <si>
    <t>TS202310120706101535</t>
  </si>
  <si>
    <t>15549363848</t>
  </si>
  <si>
    <t>李圣贤</t>
  </si>
  <si>
    <t>2023-10-13 13:55:46</t>
  </si>
  <si>
    <t xml:space="preserve">[65岁以上老人] 
高级模板内容：
投诉问题描述:用户来电反映对9月语音通话费_国内通话费费用不认可，烦扰后台跟进谢谢
争议月份:2023年9月
争议金额:10.7
是否有下发短信提醒:是
用户要求:用户来电反映对9月语音通话费_国内通话费费用不认可，烦扰后台跟进谢谢</t>
  </si>
  <si>
    <t>计费争议-账单扣费：客户对9月语音通话费不满，经核实属正常扣费 ，考虑到用户使用感知为用户申请10.7元费用，24小时内到账，此费用不可打印发票， 满意。</t>
  </si>
  <si>
    <t>TS202310121929281847</t>
  </si>
  <si>
    <t>18671605678</t>
  </si>
  <si>
    <t>胡美玲</t>
  </si>
  <si>
    <t>2023-10-13 14:06:13</t>
  </si>
  <si>
    <t xml:space="preserve">
高级模板内容：
投诉问题描述:用户来电反映自己套餐一个月就199元，但是现在发现自己绑定的4张副卡每张都在扣副卡费用，用户对此不认可，称当时办理告知副卡都不要钱，现在要求我方恢复4张副卡0月租，并且要求我方退还副卡多扣的所有费用，不然自己就转网
争议月份:2023年10月
争议金额:239
用户要求:对自己绑定的4张副卡收费不认可，要求我方不能收取副卡费用，并且退还副卡多扣的所有费用</t>
  </si>
  <si>
    <t>计费争议-账单扣费：客户对副卡扣费不满，经核实属正常扣费，沟通后为用户办理副卡0元次月生效，考虑到01-10月副卡持续产生费用200元，沟通后为用户办理18694097687、13135825559、13235620064、15072536877预存话费享50元话费优惠（湖北），满意</t>
  </si>
  <si>
    <t>TS202310121843001146</t>
  </si>
  <si>
    <t>18671737149</t>
  </si>
  <si>
    <t>冯碧玉</t>
  </si>
  <si>
    <t>2023-10-13 16:29:50</t>
  </si>
  <si>
    <t xml:space="preserve">
高级模板内容：
投诉问题描述:宣传与实际不符
业务名称: 小天卡-202
宣传渠道:公众号
宣传内容:首月29元，次月开始19元/月
实际情况:29元/月
用户要求:尽快回复</t>
  </si>
  <si>
    <t>计费争议-账单扣费：客户对账单扣费29元不满，经核实属正常扣费，沟通后为用户办理存话费享10元/月话费优惠12个月（湖北），考虑到用户10月产生10元费用现再为用户申请10元费用，24小时内到账，此费用不可打印发票，满意。</t>
  </si>
  <si>
    <t>TS202310121127551184</t>
  </si>
  <si>
    <t>2023-10-13 09:49:27</t>
  </si>
  <si>
    <t xml:space="preserve">22年Q3Q4重点客户22年Q3Q4重点客户
高级模板内容：
投诉问题描述:用户来电反映前期工单问题，未核查到前期工单承诺赠送100元费用，请后台协助处理，谢谢
争议月份:2023年10月
争议金额:0
用户要求:详细核查
工单流水号:TS202310081152061829</t>
  </si>
  <si>
    <t>计费争议-账单扣费：前期工单承诺赠送100元费用。经核实属开通1000M宽带提速包（30元）（湖北）不满，前期承诺的50元费用查询已到账，现再次为用户申请100元费用于24小时内到账，此费用不可打印发票，用户满意。</t>
  </si>
  <si>
    <t>BL202310121814090320</t>
  </si>
  <si>
    <t>2023-10-13 14:13:03</t>
  </si>
  <si>
    <t>13886710418命中精准预判服务场景:[65岁以上老人] 
用户来电想要申请继续使用这个活动预存话费享折扣优惠 档位五（次月生效24个月）-湖北政企专属已在线解释用户不接受，强烈要求我们在线办理。</t>
  </si>
  <si>
    <t>系统支撑：用户反映折扣到期无提醒。经核实，用户原折扣优惠8月31日到期，现协商退还9月套餐差价50元，此费用不可打印发票，并勾选49元赠费*12个月，立即生效，满意。</t>
  </si>
  <si>
    <t>BL202310121040271316</t>
  </si>
  <si>
    <t>17371728382</t>
  </si>
  <si>
    <t>高孔红</t>
  </si>
  <si>
    <t>2023-10-13 09:12:19</t>
  </si>
  <si>
    <t>用户来电要求继续办理 预存话费享折扣优惠 档位三（次月生效24个月）-湖北政企专属 业务，请核实处理</t>
  </si>
  <si>
    <t>系统支撑：用户反映折扣到期无提醒。经核实，用户原折扣优惠9月30日到期，已勾选139元赠费*12个月，立即生效，满意。</t>
  </si>
  <si>
    <t>ZHX202310121136040292</t>
  </si>
  <si>
    <t>15671012062</t>
  </si>
  <si>
    <t>吴金国</t>
  </si>
  <si>
    <t>2023-10-13 13:01:04</t>
  </si>
  <si>
    <t>15671012062来电对于9月赠费15元到账后本应扣费20元账单实际扣费30元不认可，前台查询解释因用户有低消活动（非王卡2I用户承诺低消语音畅意打30元档），赠款不能抵扣承诺低消费，用户强烈不认可，称客服人员未告知不能抵扣，要求投诉，接触人员（XN23TR9228廖水仙-南方一中心&gt;&gt;北京通软&gt;&gt;通软热线5区&gt;&gt;通软5区1班/杨容XN23ZH8701-南方一中心&gt;&gt;河南正华&gt;&gt;正华热线4区&gt;&gt;正华4区1班），烦请核实处理谢谢！</t>
  </si>
  <si>
    <t>TS202310121316221120</t>
  </si>
  <si>
    <t>18608606553</t>
  </si>
  <si>
    <t>邹时轩</t>
  </si>
  <si>
    <t>2023-10-13 09:09:34</t>
  </si>
  <si>
    <t xml:space="preserve">
高级模板内容：
投诉问题描述:用户之前是99元的套餐
业务名称: 畅爽冰激凌5G套餐199元（基础版）
争议月份:2022年5月、2022年6月、2022年7月、2022年8月、2022年9月、2022年10月、2022年11月、2022年12月、2023年1月、2023年2月、2023年3月、2023年4月、2023年5月、2023年6月、2023年7月、2023年8月、2023年9月、2023年10月
争议金额:0
办理渠道:宜昌市城区胜利四路自有营业厅
前台是否取消:未取消
是否承诺退费:是
用户要求:变回之前的99元套餐</t>
  </si>
  <si>
    <t>系统支撑：套餐折扣到期无提醒。客户反映5折优惠失效问题。经核实，属系统支撑不到位导致，已为用户办理存量5G畅爽套餐享99元赠费 湖北 ， 立即生效，活动期12个月，满意</t>
  </si>
  <si>
    <t>TS202310111730071850</t>
  </si>
  <si>
    <t>15629357785</t>
  </si>
  <si>
    <t>吴敏</t>
  </si>
  <si>
    <t>2023-10-13 09:31:22</t>
  </si>
  <si>
    <t xml:space="preserve">
高级模板内容：
投诉问题描述:来电对扣取月租199元。不认可
争议月份:2023年10月
争议金额:199
用户要求:查询到前期合约到期。提前会短信通知，不认可，没有通知，要求核实处理，并且处理费用</t>
  </si>
  <si>
    <t>系统支撑：用户反映折扣到期无提醒。经核实，用户原折扣优惠7月31日到期，现协商退还8-9月套餐差价280元，此费用不可打印发票，并由城区集团勾选199元5G畅爽冰激凌140元赠费（立即生效36个月），满意。</t>
  </si>
  <si>
    <t>TS202310112351051305</t>
  </si>
  <si>
    <t>18671706432</t>
  </si>
  <si>
    <t>毛永阳</t>
  </si>
  <si>
    <t>2023-10-13 08:56:38</t>
  </si>
  <si>
    <t>主办单位：湖北
客户类别：星级客户
10010是否打通：否
是否二次致电10015：是
是否联系：否
升级倾向：
号码归属省：湖北
SVIP等级：
1. 问题类型:;
2. 投诉类型:办理争议;
3. 营业厅地址:;
4. 位置信息:;
5. 位置发生地:;
6. 投诉内容:刚才收到中国联通发来的信息，说我已成功办理10G29元／月的5G流量包，此事子虚乌有，请退订。
8. 办理业务的名称:流量包
8. 无法办理的渠道:夜已深，才看到信息，马上投诉。</t>
  </si>
  <si>
    <t>其他①客户投诉产生的原因：客户反馈开通流量包的问题。
②客户投诉问题核查情况及解决方案：收到贵部转办后，我司立即组织调查。经核实，客户反馈不知情办理5G加油包29元10GB（立即生效）的问题，核实为手厅二次确认办理，并非不知情定制，已取消，并申请退还23.10月流量包费用合计29元，24小时内到账，此费用不可打印账单发票，回访满意。我司于2023-10-12 11:40:38联系客户解释以上情况。
③客户问题满意度：满意
④回单人：张婷   6921001</t>
  </si>
  <si>
    <t>TS202310112021112376</t>
  </si>
  <si>
    <t>15697272478</t>
  </si>
  <si>
    <t>2023-10-13 14:46:13</t>
  </si>
  <si>
    <t xml:space="preserve">判断省分:其他省分
:普通消费有争议
:下一步
:套餐月费不认可
查询套餐:
:套餐月费有变化
业务办理记录:
:不认可
:其他渠道
判断省分:除甘肃贵州外
:
高级模板内容：
投诉问题描述:用户称安装宽带不愿转接宽带人员，称交了钱无法使用
争议月份:2023年6月、2023年7月、2023年8月、2023年9月、2023年10月
争议金额:120
用户要求:称从五月份就要求安装，一直无人联系，但费用一直在扣除，要求尽快处理</t>
  </si>
  <si>
    <t>宽带安装/资源：湖北省宜昌市枝江市安福寺镇上柏坪村上柏坪村四组30号周边 AA。用户反映5月份报装宽带至今未安装的问题，固网回复需要加资源，前期已安排还在处理中，表示等下周一再问进度，已联系客户解释说明我部后续跟进，23.6-10月产生扣费待宽带安装后申请话费退还，客户知晓，认可</t>
  </si>
  <si>
    <t>ZHX202310131758591311</t>
  </si>
  <si>
    <t>18671607977</t>
  </si>
  <si>
    <t>付华媚</t>
  </si>
  <si>
    <t>2023-10-13 18:09:05</t>
  </si>
  <si>
    <t>ZHX202310131635341209</t>
  </si>
  <si>
    <t>2023-10-13 18:16:32</t>
  </si>
  <si>
    <t>TS202310120912262489</t>
  </si>
  <si>
    <t>15549273929</t>
  </si>
  <si>
    <t>周正权</t>
  </si>
  <si>
    <t>2023-10-13 11:01:47</t>
  </si>
  <si>
    <t xml:space="preserve">
高级模板内容：
投诉问题描述:号码被标记理财码号平台未查到标记要求处理
渠道名称:微厅（含公众号）
办理业务名称:号码被标记理财
页面提示:无相关标记
用户要求:号码被标记理财码号平台未查到标记要求处理</t>
  </si>
  <si>
    <t>其他：号码被动标记。经核实，用户号码可通过码号平台解除标记，现用户要求换号使用，已建议携带身份证原件前往联通自有营业厅咨询办理，用户表示知晓。</t>
  </si>
  <si>
    <t>TS202310131050510183</t>
  </si>
  <si>
    <t>18527306855</t>
  </si>
  <si>
    <t>冉光明</t>
  </si>
  <si>
    <t>2023-10-13 16:58:14</t>
  </si>
  <si>
    <t xml:space="preserve">22年Q3Q4重点客户
高级模板内容：
投诉问题描述:用户来电反映10月12号通过中国联通APP充值了50元，今天还没有到账
充值时间:2023-10-12
充值渠道:中国联通APP 
充值号码:18527306855
充值金额:50
前台是否按流程解释:是
用户要求:尽快核实处理</t>
  </si>
  <si>
    <t>其他：客户反馈12日充值未到账，核实无充值记录，联系客户解释不认可，考虑客户感知，申请赠送50元话费，24小时内到账，此费用不可打印账单发票，回访满意</t>
  </si>
  <si>
    <t>TS202310111705191229</t>
  </si>
  <si>
    <t>18571044732</t>
  </si>
  <si>
    <t>赵云</t>
  </si>
  <si>
    <t>2023-10-13 13:36:26</t>
  </si>
  <si>
    <t xml:space="preserve">
高级模板内容：
投诉问题描述:用户来电称在9.8日有一笔交费记录提示充值中，对此不认可，要我方改成完结
渠道名称:中国联通APP 
办理业务名称:充值话费
页面提示:充值中
用户要求:加急</t>
  </si>
  <si>
    <t>其他：客户反映9.8日有一笔交费记录提示充值中，联系客户表示已联系商家处理好，满意。</t>
  </si>
  <si>
    <t>TS202310122050190358</t>
  </si>
  <si>
    <t>13032729160</t>
  </si>
  <si>
    <t>罗辞松</t>
  </si>
  <si>
    <t>2023-10-13 16:43:11</t>
  </si>
  <si>
    <t xml:space="preserve">
高级模板内容：
投诉问题描述:用户反映， 本机号码有第二个人在使用并且从自己微信上扣取了费用，强烈要求我方核实处理
业务名称: 
办理渠道: 
办理时间:2023-10-12
系统提示内容:  
用户要求:尽快处理</t>
  </si>
  <si>
    <t>其他：用户反映微信扣费问题，经核实，非联通业务，已建议用户拨打微信客服反馈处理，用户表示知晓。</t>
  </si>
  <si>
    <t>TS202310121520281411</t>
  </si>
  <si>
    <t>18608605071</t>
  </si>
  <si>
    <t>周建锋</t>
  </si>
  <si>
    <t>2023-10-13 10:13:47</t>
  </si>
  <si>
    <t xml:space="preserve">:二次卡问题
判断省分:其他省分
:被标记为快递、营销、骚扰电话
判断开户时间:
:不认可
:仍不认可
:
高级模板内容：
投诉问题描述:用户有号码一直被170号段骚扰 推荐手机管家 不认可 称号码太多了不方便 要求我司为其屏蔽
争议号码:18608605071     18588549376  18672667315  13277391129  15607200881                     
问题现象:其他:虚拟运营商
用户要求:加急屏蔽</t>
  </si>
  <si>
    <t>其他：用户反映骚扰电话的问题。经核实，属第三方平台人为操作，无法直接进行屏蔽拦截，建议用户下截手机管家，或通过中国联通微信公众号：客户服务-号码举报，或关注微信公众号：智慧沃服务，绑定联通手机号进行拦截，用户表示知晓。</t>
  </si>
  <si>
    <t>TS202310121014451635</t>
  </si>
  <si>
    <t>投诉工单（2021版）&gt;&gt;融合&gt;&gt;【变更及服务】渠道服务&gt;&gt;被联通营销行为骚扰</t>
  </si>
  <si>
    <t>15871642782</t>
  </si>
  <si>
    <t>郝理</t>
  </si>
  <si>
    <t>2023-10-13 13:36:19</t>
  </si>
  <si>
    <t xml:space="preserve">
高级模板内容：
投诉问题描述:用户反映接听到联通营销电话，给人感知不好，强制销售，有工信部投诉倾向，对此不认可，请协助处理，谢谢
骚扰类型:电话  
是否10016外呼:是
反应问题涉及场景:外呼频率高
骚扰时间:2023-10-12 10:11:03
骚扰号码:10016.10010.座机，手机号
用户要求:用户要求投诉并回电处理，谢谢</t>
  </si>
  <si>
    <t>骚扰电话：用户反映要求屏蔽10016营销电话，已跟用户解释清楚，并屏蔽10016，满意。</t>
  </si>
  <si>
    <t>TS202310120931120432</t>
  </si>
  <si>
    <t>18671777587</t>
  </si>
  <si>
    <t>张三新</t>
  </si>
  <si>
    <t>2023-10-13 13:53:27</t>
  </si>
  <si>
    <t xml:space="preserve">
高级模板内容：
投诉问题描述:用户来电接到前机主的催债电话， 要求取消此号码并赔偿， 请核实回复
争议号码:18671777587
问题现象:催债电话 
用户要求:尽快处理</t>
  </si>
  <si>
    <t>业务办理：屏蔽骚扰电话。经核实，属第三方平台人为操作，无法直接进行屏蔽拦截，建议客户通过中国联通微信公众号：客户服务-号码举报，或关注微信公众号：智慧沃服务，绑定联通手机号进行拦截。考虑客户感知，申请为客户减免23.9.10月月租费用258元， 24小时内到账，此费用无法抵扣往月欠费且不可打印发票，满意。</t>
  </si>
  <si>
    <t>TS202310121835241021</t>
  </si>
  <si>
    <t>19371320609</t>
  </si>
  <si>
    <t>徐红梅</t>
  </si>
  <si>
    <t>2023-10-13 09:58:36</t>
  </si>
  <si>
    <t>主办单位：湖北
客户类别：普通客户
10010是否打通：否
是否二次致电10015：是
是否联系：否
升级倾向：
号码归属省：湖北
SVIP等级：
1. 问题类型:;
2. 投诉类型:月固定费争议;
3. 营业厅地址:;
4. 位置信息:;
5. 位置发生地:;
6. 投诉内容:副卡活动到期没有通知，副卡收费，其他号码副卡都是0元营业厅告知只有新办副卡才能免费，要求新老用户同样的活动
202309基本套餐费:59
202308基本套餐费:59
202307基本套餐费:59</t>
  </si>
  <si>
    <t>BL202310131704456427</t>
  </si>
  <si>
    <t>15571754114</t>
  </si>
  <si>
    <t>赵杨林</t>
  </si>
  <si>
    <t>15571754114  用户已经毕业，要求在线注销手机号码。</t>
  </si>
  <si>
    <t>BL202310131612571479</t>
  </si>
  <si>
    <t>2023-10-13 17:29:27</t>
  </si>
  <si>
    <t xml:space="preserve">【2022年上工信部测评重保用户】[该用户有申诉倾向，请注意受理态度，查询近三天工单记录，积极解决用户问题。] 判断省分:湖北
:有意向资费
:其他资费
:是
:不认可：坚持要求转入有限制的套餐
:
高级模板内容：
用户诉求:原工单BL202310111447551411用户再次来电要求修改套餐为（畅越冰激凌5G套餐129元套餐），称说的给自己变更，但是现在还没有给自己办理好，对此不认可，要求我方马上给自己修改套餐，请核实处理
当前套餐名称:畅越冰激凌5G套餐239元
新套餐名称（转入套餐名称）:畅越冰激凌5G套餐129元套餐
是合约期内（含靓号）:是</t>
  </si>
  <si>
    <t>BL202310131609121422</t>
  </si>
  <si>
    <t>13032728508</t>
  </si>
  <si>
    <t>宋兆珊</t>
  </si>
  <si>
    <t>2023-10-13 17:08:23</t>
  </si>
  <si>
    <t xml:space="preserve">
高级模板内容：
用户诉求:用户称要求线上变更8元套餐，请协助处理，谢谢
当前套餐名称: 流量王-工友卡（湖北）
新套餐名称（转入套餐名称）:8元套餐
是合约期内（含靓号）:否</t>
  </si>
  <si>
    <t>BL202310131522310746</t>
  </si>
  <si>
    <t>18608609945</t>
  </si>
  <si>
    <t>邹延欢</t>
  </si>
  <si>
    <t>2023-10-13 15:55:24</t>
  </si>
  <si>
    <t xml:space="preserve">【2022年上工信部测评重保用户】判断省分:湖北
:有意向资费
:全国流量王8元套餐
:
高级模板内容：
用户诉求:用户要求办理4G全国流量王8元套餐 前台已解释 用户不愿前往营业厅更改 要求线上更改 请处理谢谢
当前套餐名称:大王卡29元版
新套餐名称（转入套餐名称）:4G全国流量王8元套餐
是合约期内（含靓号）:否
备注:用户要求办理4G全国流量王8元套餐 前台已解释 用户不愿前往营业厅更改 要求线上更改 请处理谢谢</t>
  </si>
  <si>
    <t>BL202310131302111273</t>
  </si>
  <si>
    <t>13177076990</t>
  </si>
  <si>
    <t>李文燕</t>
  </si>
  <si>
    <t>2023-10-13 17:07:17</t>
  </si>
  <si>
    <t xml:space="preserve">判断省分:湖北
:无意向资费
node_104:
node_102:
:降套
:消费过高
:挽留后，用户依旧要求降套
:消费对比
:挽留失败
:
node_106:
:有合约/有靓号
:
高级模板内容：
用户诉求:用户来电反映需要降套，觉得我们网络不好在家里用不了挽留无效
当前套餐名称: 畅越冰激凌5G套餐139元
新套餐名称（转入套餐名称）:降成最低档，不认可在售最低档29元福多多卡，
是合约期内（含靓号）:是
备注:要求办理8元流量王的套餐，并且把副卡销户</t>
  </si>
  <si>
    <t>BL202310131257321225</t>
  </si>
  <si>
    <t>15572780323</t>
  </si>
  <si>
    <t>孙惟肖</t>
  </si>
  <si>
    <t>2023-10-13 14:12:23</t>
  </si>
  <si>
    <t xml:space="preserve">判断省分:湖北
:有意向资费
:全国流量王8元套餐
:
高级模板内容：
用户诉求:套餐
当前套餐名称: 畅爽冰激凌5G套餐129元
新套餐名称（转入套餐名称）:8元流量王
是合约期内（含靓号）:否
备注:已挽留不认可，用户要求不要回电话直接更改，已挽留不认可</t>
  </si>
  <si>
    <t>BL202310131233550908</t>
  </si>
  <si>
    <t>15549354185</t>
  </si>
  <si>
    <t>周军枚</t>
  </si>
  <si>
    <t>2023-10-13 14:08:07</t>
  </si>
  <si>
    <t xml:space="preserve">判断省分:湖北
:有意向资费
:全国流量王8元套餐
:
高级模板内容：
用户诉求:用户要求变更8元的套餐，前台挽留无效
当前套餐名称:4G随意打套餐18元(OCS)-主资费
新套餐名称（转入套餐名称）:全国流量王8元套餐
是合约期内（含靓号）:否</t>
  </si>
  <si>
    <t>BL202310131201475053</t>
  </si>
  <si>
    <t>15507203269</t>
  </si>
  <si>
    <t>张津玲</t>
  </si>
  <si>
    <t>15507203269  用户毕业离校，要求取消校园内宽带，保留手机号码办理29元单卡套餐。</t>
  </si>
  <si>
    <t>BL202310131117112264</t>
  </si>
  <si>
    <t>17671348213</t>
  </si>
  <si>
    <t>邓元忠</t>
  </si>
  <si>
    <t>2023-10-13 11:27:13</t>
  </si>
  <si>
    <t xml:space="preserve">判断省分:湖北
:有意向资费
:全国流量王8元套餐
:
高级模板内容：
用户诉求:用户17671348213来电要求将套餐变更为（4G全国流量王8元套餐），（前台挽留失败，不愿意到营业厅办理，要求我方线上处理，请处理 谢谢
当前套餐名称: 腾讯大王卡
新套餐名称（转入套餐名称）:4G全国流量王8元套餐
是合约期内（含靓号）:是
备注:用户表示不办理：我就只能丢弃这个卡。找相关部门进行投诉了</t>
  </si>
  <si>
    <t>BL202310131046111709</t>
  </si>
  <si>
    <t>2023-10-13 11:28:15</t>
  </si>
  <si>
    <t xml:space="preserve">判断省分:湖北
:有意向资费
:全国流量王8元套餐
:
高级模板内容：
用户诉求:用户坚持要求更改4G全国流量王8元套餐，90495213，挽留失败，已告诉原套餐的优惠也会失效，称已解绑宽带，也不方便去营业厅，坚持要求在线上办理全国流量王8元套餐，请处理。
当前套餐名称:畅越冰激凌5G套餐159元
新套餐名称（转入套餐名称）:4G全国流量王8元套餐，90495213
是合约期内（含靓号）:否</t>
  </si>
  <si>
    <t>BL202310131018081203</t>
  </si>
  <si>
    <t>15671060612</t>
  </si>
  <si>
    <t>谢琳云</t>
  </si>
  <si>
    <t>2023-10-13 14:13:13</t>
  </si>
  <si>
    <t xml:space="preserve">
高级模板内容：
用户诉求:8元套餐
当前套餐名称: 蚂蚁小宝+卡
新套餐名称（转入套餐名称）:8元套餐
是合约期内（含靓号）:否</t>
  </si>
  <si>
    <t>BL202310130825442399</t>
  </si>
  <si>
    <t>15629360228</t>
  </si>
  <si>
    <t>杨成英</t>
  </si>
  <si>
    <t>2023-10-13 09:50:18</t>
  </si>
  <si>
    <t>[65岁以上老人] 
高级模板内容：
用户诉求:用户要求把套餐改成腾讯大王卡（新）29元，次月生效，谢谢
当前套餐名称:星锐卡(湖北)
新套餐名称（转入套餐名称）:腾讯大王卡（新）29元
是合约期内（含靓号）:否</t>
  </si>
  <si>
    <t>BL202310122016481573</t>
  </si>
  <si>
    <t>15671059828</t>
  </si>
  <si>
    <t>宋子敏</t>
  </si>
  <si>
    <t>2023-10-13 17:26:29</t>
  </si>
  <si>
    <t xml:space="preserve">判断省分:湖北
:有意向资费
:全国流量王8元套餐
:
高级模板内容：
用户诉求:全国流量王8元套餐
当前套餐名称: 亲子卡（基础版）
新套餐名称（转入套餐名称）:全国流量王8元套餐
是合约期内（含靓号）:否</t>
  </si>
  <si>
    <t>BL202310122005141487</t>
  </si>
  <si>
    <t>17507207989</t>
  </si>
  <si>
    <t>袁劲松</t>
  </si>
  <si>
    <t>2023-10-13 14:12:00</t>
  </si>
  <si>
    <t xml:space="preserve">判断省分:湖北
:有意向资费
:全国流量王8元套餐
:
高级模板内容：
用户诉求:更改套餐
当前套餐名称: 滴滴小王卡
新套餐名称（转入套餐名称）:全国流量王8元套餐
是合约期内（含靓号）:否
备注:加急联系处理谢谢</t>
  </si>
  <si>
    <t>BL202310121830440511</t>
  </si>
  <si>
    <t>13197329816</t>
  </si>
  <si>
    <t>付承丽</t>
  </si>
  <si>
    <t>2023-10-13 14:21:47</t>
  </si>
  <si>
    <t xml:space="preserve">
高级模板内容：
用户诉求:用户；来电要求降低最低消费，我处解释用户不认可，请协助处理， 谢谢
当前套餐名称: 腾讯大王卡
新套餐名称（转入套餐名称）:最低消费
是合约期内（含靓号）:否</t>
  </si>
  <si>
    <t>BL202310121751280057</t>
  </si>
  <si>
    <t>17671326201</t>
  </si>
  <si>
    <t>向伟</t>
  </si>
  <si>
    <t>2023-10-13 10:39:16</t>
  </si>
  <si>
    <t>BL202310111719051405</t>
  </si>
  <si>
    <t>13217278781</t>
  </si>
  <si>
    <t>2023-10-13 09:05:41</t>
  </si>
  <si>
    <t xml:space="preserve">判断省分:湖北
:被动办理宽带
:不需要
:
高级模板内容：
用户诉求: 用户要求更改4G全国流量王8元套餐，已建议带上本人身份证件到归属地联通自营厅咨询不认可坚持办理
当前套餐名称:畅越冰激凌5G套餐59元
新套餐名称（转入套餐名称）:4G全国流量王8元套餐
是合约期内（含靓号）:否</t>
  </si>
  <si>
    <t>BL202310111553040037</t>
  </si>
  <si>
    <t>13227296716</t>
  </si>
  <si>
    <t>许涛</t>
  </si>
  <si>
    <t>2023-10-13 10:43:13</t>
  </si>
  <si>
    <t xml:space="preserve">[10015转接10010用户] 判断省分:湖北
:无意向资费
node_104:
node_102:
:降套
:消费过高
:挽留后，用户依旧要求降套
:消费对比
:挽留失败
:
node_106:
:有合约/有靓号
:
高级模板内容：
用户诉求:协助处理，该号码属东胜集团（所办理的套餐都无法转资），致电未接，已短信答复如需办理可联系我部，如有疑问可在工作时间（08:30-12:00；14:00 -17:30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当前套餐名称:畅爽冰激凌5G套餐129元（基础版）
新套餐名称（转入套餐名称）:腾讯大王卡新91090059
是合约期内（含靓号）:是
备注:已按前期工单BL202309021657021914，解释（您来电反映的问题，套餐变更-未到厅：129元转资腾讯大王卡，经核实为集团您现线上无对应权限，已发区域负责人18607201586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t>
  </si>
  <si>
    <t>套餐变更-未到厅：129元转资腾讯大王卡，经核实为集团用户现线上无对应权限，已发区域负责人18607201586解释安抚并协助处理，该号码属东胜集团（所办理的套餐都无法转资），已告知用户继续观察使用，用户知晓。</t>
  </si>
  <si>
    <t>BL202310121103411727</t>
  </si>
  <si>
    <t>18671746388</t>
  </si>
  <si>
    <t>黄华丽</t>
  </si>
  <si>
    <t>2023-10-13 09:06:43</t>
  </si>
  <si>
    <t xml:space="preserve">判断省分:湖北
:有意向资费
:其他资费
:否
:降套
:消费过高
:挽留后，用户依旧要求降套
:消费对比
:挽留失败
:
node_106:
:无合约/无靓号
:
高级模板内容：
用户诉求:用户来电强烈要求更换59元福多多套餐，融合关系不愿营业厅，前台已做解释用户不认可
当前套餐名称: 畅爽冰激凌5G套餐159元（基础版）
新套餐名称（转入套餐名称）:59元福多多
是合约期内（含靓号）:是</t>
  </si>
  <si>
    <t>套餐变更-未到厅：129转59，联系用户表示实际要求转资59元畅越冰激凌套餐，已为用户办理，次月生效，满意</t>
  </si>
  <si>
    <t>BL202310111733571664</t>
  </si>
  <si>
    <t>18872537875</t>
  </si>
  <si>
    <t>2023-10-13 09:19:28</t>
  </si>
  <si>
    <t xml:space="preserve">判断省分:湖北
:有意向资费
:其他资费
:否
:升套/平套
:
高级模板内容：
用户诉求:要求降低资费，因用户有宽带建议到营业厅咨询变更资费，用户不认可，
当前套餐名称:畅爽冰激凌5G套餐99元
新套餐名称（转入套餐名称）:福多多卡59
是合约期内（含靓号）:否</t>
  </si>
  <si>
    <t>套餐变更-未到厅：199元转59元，已办理转资 畅越冰激凌5G套餐59元，次月生效，用户满意。</t>
  </si>
  <si>
    <t>BL202310120810401999</t>
  </si>
  <si>
    <t>13227290113</t>
  </si>
  <si>
    <t>饶俊峰</t>
  </si>
  <si>
    <t>2023-10-13 09:02:49</t>
  </si>
  <si>
    <t xml:space="preserve">判断省分:湖北
:有意向资费
:其他资费
:是
:不认可：坚持要求转入有限制的套餐
:
高级模板内容：
用户诉求:更换套餐
当前套餐名称:畅爽冰激凌5G套餐199
新套餐名称（转入套餐名称）:畅越冰激凌5G套餐99元
是合约期内（含靓号）:是</t>
  </si>
  <si>
    <t>套餐变更-未到厅：199元转99元，已办理转资畅越冰激凌5G套餐99元，次月生效，致电未接，已短信答复，如有疑问可在工作时间（08:30-12:00；14:00-17:30）联系07176921001、13032700872宜昌客服。如用户咨询，请前台10010话务中心代为解释，谢谢。</t>
  </si>
  <si>
    <t>BL202310112023571174</t>
  </si>
  <si>
    <t>15549331897</t>
  </si>
  <si>
    <t>李子锐</t>
  </si>
  <si>
    <t>2023-10-13 14:07:44</t>
  </si>
  <si>
    <t xml:space="preserve">判断省分:湖北
:有意向资费
:小天卡-2023
:不认可：坚持要求转入小天卡-2023套餐
node_102:
:降套
:消费过高
:挽留后，用户依旧要求降套
:消费对比
:挽留失败
:
node_106:
:有合约/有靓号
:
高级模板内容：
用户诉求:在线更改
当前套餐名称: 沃派39元2021
新套餐名称（转入套餐名称）:小天卡
是合约期内（含靓号）:是</t>
  </si>
  <si>
    <t>套餐变更-未到厅：39元转29元，系统无勾选项，已向用户解释可通过线上申请新办小天卡，用户表示知晓。</t>
  </si>
  <si>
    <t>BL202310120931020229</t>
  </si>
  <si>
    <t>13227268092</t>
  </si>
  <si>
    <t>张璐</t>
  </si>
  <si>
    <t>2023-10-13 17:18:16</t>
  </si>
  <si>
    <t xml:space="preserve">【2022年上工信部测评重保用户】判断省分:湖北
:无意向资费
node_104:
node_102:
:降套
:消费过高
:挽留后，用户依旧要求降套
:消费对比
:挽留失败
:
node_106:
:有合约/有靓号
:
高级模板内容：
用户诉求:用户来电要求降套，已推荐去线下营业厅，用户不认可，要求我方回电处理。
当前套餐名称:畅爽冰激凌5G套餐99元
新套餐名称（转入套餐名称）:降套
是合约期内（含靓号）:是
备注:用户未提供具体降套名称</t>
  </si>
  <si>
    <t>套餐变更-未到厅：99元转19元，已办理转资腾讯大王卡19元套餐，次月生效，用户满意。</t>
  </si>
  <si>
    <t>BL202310111422430953</t>
  </si>
  <si>
    <t>18694086929</t>
  </si>
  <si>
    <t>任长胜</t>
  </si>
  <si>
    <t xml:space="preserve">判断省分:湖北
:有意向资费
:是
:不认可：坚持要求转入有限制的套餐
:
高级模板内容：
用户诉求:用户来电反馈称人在异地要求不方便去营业厅套餐改成保号套餐，改成29元的月租，请后台协助处理，谢谢
当前套餐名称: 畅爽冰激凌5G套餐99元（基
新套餐名称（转入套餐名称）:29元套餐
是合约期内（含靓号）:是
备注:加急处理，谢谢</t>
  </si>
  <si>
    <t>套餐变更-未到厅：99元转29元，核查该号码已办理赠费活动，解释活动优惠性，同意暂不转资，仅要求取消宽带，我部已成功取消，满意。</t>
  </si>
  <si>
    <t>BL202310111822392359</t>
  </si>
  <si>
    <t>15572718607</t>
  </si>
  <si>
    <t>李明新</t>
  </si>
  <si>
    <t>2023-10-13 09:07:51</t>
  </si>
  <si>
    <t xml:space="preserve">判断省分:湖北
:有意向资费
:全国流量王8元套餐
:
高级模板内容：
用户诉求:用户要求变更套餐为4G流量王8元套餐
当前套餐名称: 0元月租省内全家福4G成员套餐
新套餐名称（转入套餐名称）:4G流量王8元套餐
是合约期内（含靓号）:是
备注:用户称未安装过宽带，是残疾人不愿到厅要求线上拆机</t>
  </si>
  <si>
    <t>套餐变更-未到厅：经核实，客户要求转资8元全国流量王套餐，已为用户转资，次月生效，满意。</t>
  </si>
  <si>
    <t>BL202310111829122428</t>
  </si>
  <si>
    <t>15572767726</t>
  </si>
  <si>
    <t>2023-10-13 09:06:11</t>
  </si>
  <si>
    <t xml:space="preserve">判断省分:湖北
:无意向资费
node_104:
node_102:
:降套
:需要保号
:挽留后，用户依旧要求降套
:消费对比
:挽留失败
:
node_106:
:无合约/无靓号
:
高级模板内容：
用户诉求:要求降套
当前套餐名称: 畅爽冰激凌5G套餐199元（基础版）
新套餐名称（转入套餐名称）:无
是合约期内（含靓号）:否
备注:有宽带</t>
  </si>
  <si>
    <t>套餐变更-未到厅：用户要求降低套餐，联系客户表示暂不更改套餐，保留继续使用，满意。</t>
  </si>
  <si>
    <t>BL202310121430181986</t>
  </si>
  <si>
    <t>18671448020</t>
  </si>
  <si>
    <t>黎嵩阳</t>
  </si>
  <si>
    <t>2023-10-13 09:02:41</t>
  </si>
  <si>
    <t xml:space="preserve">判断省分:湖北
:有意向资费
:其他资费
:是
:不认可：坚持要求转入有限制的套餐
:
高级模板内容：
用户诉求:用户来电反馈要求变更套餐，前台建议前往营业厅，用户不认可，要求在线变更
当前套餐名称:畅爽冰激凌5G套餐199元（基础版）
新套餐名称（转入套餐名称）:/
是合约期内（含靓号）:是
备注:用户要求加急处理，请后台协助处理谢谢。</t>
  </si>
  <si>
    <t>套餐变更-未到厅：用户要求降低套餐，联系客户表示暂不更改套餐，保留现套餐继续使用，满意。</t>
  </si>
  <si>
    <t>BL202310111623080534</t>
  </si>
  <si>
    <t>16671707691</t>
  </si>
  <si>
    <t>罗金</t>
  </si>
  <si>
    <t>2023-10-13 09:03:22</t>
  </si>
  <si>
    <t xml:space="preserve">判断省分:湖北
:无意向资费
node_104:
node_102:
:降套
:需要保号
:挽留后，用户依旧要求降套
:消费对比
:挽留失败
:
node_106:
:有合约/有靓号
:
高级模板内容：
用户诉求:要求我方降低资费，烦请处理
当前套餐名称:畅爽冰激凌5G套餐199元（基础版）
新套餐名称（转入套餐名称）:无
是合约期内（含靓号）:是
备注:尽快回复处理</t>
  </si>
  <si>
    <t>套餐变更-未到厅：用户要求转资 4G全国流量王8元套餐 套餐，挽留无效（降套的）已办理，次月生效,用户满意。</t>
  </si>
  <si>
    <t>BL202310121049281487</t>
  </si>
  <si>
    <t>18672090099</t>
  </si>
  <si>
    <t>郭亚远</t>
  </si>
  <si>
    <t>2023-10-13 14:03:52</t>
  </si>
  <si>
    <t xml:space="preserve">【2022年上工信部测评重保用户】
高级模板内容：
用户诉求:用户来电称要求尽快核实要求尽快变更套餐。要求尽快核实处理变更
当前套餐名称:畅越冰激凌5G套餐69元畅越冰激凌5G套餐69元
新套餐名称（转入套餐名称）:29元福多多卡
是合约期内（含靓号）:否</t>
  </si>
  <si>
    <t>套餐变更-未到厅：用户要求转资29元福多多卡套餐，查询号码有靓号保底，无法转资29元福多多卡套餐，已联系客户解释说明，客户表示知晓。</t>
  </si>
  <si>
    <t>BL202310122003081472</t>
  </si>
  <si>
    <t>18571020199</t>
  </si>
  <si>
    <t>靳莎莎</t>
  </si>
  <si>
    <t>2023-10-13 14:42:15</t>
  </si>
  <si>
    <t xml:space="preserve">判断省分:湖北
:有意向资费
:其他资费
:是
:不认可：坚持要求转入有限制的套餐
:
高级模板内容：
用户诉求:变更套餐为福多多29元（湖北）
当前套餐名称:畅爽冰激凌5G套餐199元（基础版）
新套餐名称（转入套餐名称）:福多多29元（湖北）
是合约期内（含靓号）:是</t>
  </si>
  <si>
    <t>套餐变更-未到厅：用户要求转资福多多29元（湖北），经支撑查询，用户号码有本地靓号保底66元，已跟用户解释清楚，用户表示先考虑一下，满意。</t>
  </si>
  <si>
    <t>BL202310121723472178</t>
  </si>
  <si>
    <t>18671708016</t>
  </si>
  <si>
    <t>庄骞</t>
  </si>
  <si>
    <t>2023-10-13 14:06:40</t>
  </si>
  <si>
    <t xml:space="preserve">【2022年上工信部测评重保用户】判断省分:湖北
:有意向资费
:其他资费
:是
:不认可：坚持要求转入有限制的套餐
:
高级模板内容：
用户诉求:降套
当前套餐名称: 畅越冰激凌5G套餐59元
新套餐名称（转入套餐名称）:福多多39元（湖北
是合约期内（含靓号）:是
备注:挽留失败，无法在线预约，建议用户带上本人身份证件到归属地联通自营厅咨询，用户不认可，要求我方核实处理，请求后台协助处理，谢谢</t>
  </si>
  <si>
    <t>套餐变更-未到厅：用户要求转资福多多39元套餐，挽留无效（降套的）已办理，次月生效,用户满意。</t>
  </si>
  <si>
    <t>BL202310111513591896</t>
  </si>
  <si>
    <t>15572722218</t>
  </si>
  <si>
    <t>邓邦国</t>
  </si>
  <si>
    <t>2023-10-13 14:07:40</t>
  </si>
  <si>
    <t xml:space="preserve">[该用户有申诉倾向，请注意受理态度，查询近三天工单记录，积极解决用户问题。] 判断省分:湖北
:有意向资费
:是
:不认可：坚持要求转入有限制的套餐
:
高级模板内容：
用户诉求:用户要求更改小天卡2023+1元139GB全国流量与100分钟语音包*24月
当前套餐名称:畅爽冰激凌5G套餐99元（基础版）
新套餐名称（转入套餐名称）:小天卡2023+1元139GB全国流量与100分钟语音包*24月
是合约期内（含靓号）:是</t>
  </si>
  <si>
    <t>套餐变更-未到厅：用户要求转资小天卡2023+1元139GB全国流量与100分钟语音包*24月，已跟用户解释此套餐为线上新入网套餐，目前系统没有，无法办理转资，用户知悉挂机，满意度一般。</t>
  </si>
  <si>
    <t>BL202310121337181296</t>
  </si>
  <si>
    <t>15629373666</t>
  </si>
  <si>
    <t>阮修科</t>
  </si>
  <si>
    <t>2023-10-13 17:28:26</t>
  </si>
  <si>
    <t xml:space="preserve">判断省分:湖北
:有意向资费
:其他资费
:是
:不认可：坚持要求转入有限制的套餐
:
高级模板内容：
用户诉求:用户来电要求更改为小天卡
当前套餐名称:联通王卡
新套餐名称（转入套餐名称）:小天卡
是合约期内（含靓号）:是
备注:用户要求变更为小天卡，请尽快处理，联系电话：15629373666</t>
  </si>
  <si>
    <t>套餐变更-未到厅：用户要求转资小天卡套餐，系统暂无此套餐勾选项，无法办理，已联系客户解释说明，客户表示知晓。</t>
  </si>
  <si>
    <t>ZX202310111308280341</t>
  </si>
  <si>
    <t>13264913107</t>
  </si>
  <si>
    <t xml:space="preserve">判断省分:湖北
:被动办理宽带
:不需要
:
高级模板内容：
问题描述:用户来电反馈不是自己办理的宽带，要求解绑宽带并变更套餐
第二联系方式:13264913107
销户原因:不是自己办理的宽带
用户要求:要求线上协助取消宽带并变更套餐为福多多29元</t>
  </si>
  <si>
    <t>套餐变更-未到厅：用户要求转资福多多29元套餐、取消缓装宽带，挽留无效（降套的）已办理，次月生效 客户满意。</t>
  </si>
  <si>
    <t>BL202310131226490827</t>
  </si>
  <si>
    <t>17671926713</t>
  </si>
  <si>
    <t>2023-10-13 15:54:30</t>
  </si>
  <si>
    <t xml:space="preserve">判断省分:湖北
:有意向资费
:全国流量王8元套餐
:
高级模板内容：
用户诉求:用户要求办理全国流量王8元套餐，已解释，不认可，表示自己没有办理过宽带，要求办理全国流量王8元套餐
当前套餐名称:畅越冰激凌5G套餐159元
新套餐名称（转入套餐名称）:全国流量王8元套餐
是合约期内（含靓号）:是
备注:要求办理全国流量王8元套餐，请核实处理</t>
  </si>
  <si>
    <t>业务办理：159转8元，用户要求转资8元全国流量王套餐，挽留无效，已按用户要求办理，次月生效，满意。</t>
  </si>
  <si>
    <t>TS202310121526431575</t>
  </si>
  <si>
    <t>16671003100</t>
  </si>
  <si>
    <t>陈小龙</t>
  </si>
  <si>
    <t>2023-10-13 16:44:36</t>
  </si>
  <si>
    <t>主办单位：湖北
客户类别：普通客户
10010是否打通：否
是否二次致电10015：是
是否联系：否
升级倾向：
号码归属省：湖北
SVIP等级：
1. 问题类型:;
2. 投诉类型:办理争议;
3. 营业厅地址:;
4. 位置信息:;
5. 位置发生地:;
6. 投诉内容:不需要宽带了，给我换个8元套餐
8. 办理业务的名称:给我换套餐
8. 无法办理的渠道:中国联通APP</t>
  </si>
  <si>
    <t>套餐变更-未到厅:①客户投诉产生的原因：手厅转资不成功。 
②客户投诉问题核查情况及解决方案：收到贵部转办后，我司立即组织调查。经核实，客户自行转资不成功，已按客户要求办理取消实装宽带，并转资8元套餐，次月生效。我司于2023-10-12 17:52:34联系客户解释。 
③客户问题满意度：满意。 
④回单人：颜晶  6921001"</t>
  </si>
  <si>
    <t>TS202310111446262346</t>
  </si>
  <si>
    <t>2023-10-13 18:38:44</t>
  </si>
  <si>
    <t xml:space="preserve">主办单位：湖北
客户类别：普通客户
10010是否打通：是
是否二次致电10015：是
是否联系：是
升级倾向：通管局
号码归属省：湖北
SVIP等级：
预处理名称：套餐变更，用户状态:正常状态
腾讯大王卡:查看处理指引
判断用户情况是否为&amp;ldquo;非直接处置场景&amp;rdquo;:可直接处置场景
用户套餐变更需求:降套
结合原套餐情况点挽留客户:不认可提投诉单
备注:用户要求降低套餐，工单TS202310041042018577，已按结果解释，用户不认可，表示当时没有这样说，为什么限制转套餐，要求核实07176921001是谁的电话，是不是联通的，称不回复会到通信管理局投诉。</t>
  </si>
  <si>
    <t>套餐变更-未到厅①客户基本资料：业务号码：15672531676、客户姓名：余杨飞、套餐情况：腾讯大王卡、客户反映转资的问题
②首次联系客户时间：2023-10-11 15:45:15
③投诉核查处理情况：收到贵部转办，我司立即组织核查，经核实，客户要求本机号码转资小天卡2023，已解释系统无勾选项，建议通过线上渠道申请新办小天卡2023，可作为流量卡使用。另07176921001是宜昌联通客服电话，已向客户解释说明。
④答复客户时间及客户满意度评价：根据上述情况我司于2023-10-11 16:28:42联系客户解释，一般。回单人：颜晶 6921001.
⑤投诉核查关联材料：无   "</t>
  </si>
  <si>
    <t>TS202310112103050392</t>
  </si>
  <si>
    <t>2023-10-13 18:37:06</t>
  </si>
  <si>
    <t>主办单位：湖北
客户类别：普通客户
10010是否打通：否
是否二次致电10015：是
是否联系：否
升级倾向：
号码归属省：湖北
SVIP等级：
1. 问题类型:;
2. 投诉类型:其他;
3. 营业厅地址:;
4. 位置信息:;
5. 位置发生地:;
6. 投诉内容:我一个残疾人，话费搞到140，50块，
要求取消全部业务，保底8元套餐，不改我要到乡政府部门找领导处理</t>
  </si>
  <si>
    <t>套餐变更-未到厅①客户投诉产生的原因：客户反映转资问题
②客户投诉问题核查情况及解决方案：收到贵部转办后，我司立即组织调查。经核实，客户要求转资8元全国流量王套餐，已为用户转资，次月生效，满意。
③客户问题满意度：我司于2023-10-12 12:02:10联系客户满意。
④回单人:程李晶；联系电话：07176921001</t>
  </si>
  <si>
    <t>TS202310131004381520</t>
  </si>
  <si>
    <t>15587921621</t>
  </si>
  <si>
    <t>2023-10-13 17:34:45</t>
  </si>
  <si>
    <t xml:space="preserve">
高级模板内容：
投诉问题描述:用户对工单流水号:BL202310041748030120不认可称之前工作人员回复会退费但现在未有赠费要求处理
业务名称:增值业务-炫铃功能费
争议月份:2023年1月、2023年2月、2023年3月、2023年4月、2023年5月、2023年6月、2023年7月、2023年8月、2023年9月、2023年10月
争议金额:60
是否已经取消业务:否
是否承诺退费:否
用户要求:立即核实处理</t>
  </si>
  <si>
    <t>其他：客户反馈增值业务-炫铃功能费扣费问题，已按客户要求转资8元流量王套餐，次月生效，另考虑客户感知，退还1年炫铃费用合计60元，24小时内到账，此费用不可打印账单发票，回访满意</t>
  </si>
  <si>
    <t>TS202310131549302034</t>
  </si>
  <si>
    <t>15607207520</t>
  </si>
  <si>
    <t>王珑坛</t>
  </si>
  <si>
    <t>2023-10-13 17:34:28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</si>
  <si>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:1、受理流水号：;2、受理号码：15607207520;3、主叫号码：15607207520;4、被叫号码：;5、客户姓名：王珑坛;6、客户级别：无级别;7、用户归属地：宜昌市; 8、受理员工工号：hubXN23ZH1504;9、手机厂商：;10、投诉渠道：10010客服热线;11、投诉打点范围：0.5千米;12、投诉地址：宜昌市-西陵区:水悦城【发展大道13号】;13、网格ID：191228;14、网格名称：YC_A_湖北省宜昌市西陵区发展大道-珠海路交叉口附近网格_191228;15、经度：111.310517;16、纬度：30.708615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一至两格不稳定;24、用户周边使用情况：全部发生;25、主工单流水号：hub169718321002964130;26、语音业务类型：;27、数据业务类型：上网速度慢;28、用户是否接受解释：否;29、公告类型：网络信息;30、基站ID：117.112003;31、基站名称：117.112003;32、其它地方是否正常使用：是;33、之前是否可以正常使用：是;
用户不能提供更具体地地址：西陵区水悦城商城</t>
  </si>
  <si>
    <t>TS202310131011201688</t>
  </si>
  <si>
    <t>13277397268</t>
  </si>
  <si>
    <t>韩小芳</t>
  </si>
  <si>
    <t>2023-10-13 15:47:50</t>
  </si>
  <si>
    <t>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:1、受理流水号：;2、受理号码：13277397268;3、主叫号码：13277397268;4、被叫号码：;5、客户姓名：韩小芳;6、客户级别：三星用户;7、用户归属地：宜昌市; 8、受理员工工号：hubXN23ZH8036;9、手机厂商：;10、投诉渠道：10010客服热线;11、投诉打点范围：0.5千米;12、投诉地址：宜昌市-夷陵区:平湖国际【夷兴大道57号】;13、网格ID：190536;14、网格名称：YC_A_湖北省宜昌市夷陵区夷兴大道-锦江大道交叉口附近网格_190536;15、经度：111.322276;16、纬度：30.772233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169716293684843129;26、语音业务类型：;27、数据业务类型：频繁掉线;28、用户是否接受解释：否;29、公告类型：网络信息;30、基站ID：117.1005793;31、基站名称：117.1005793;32、其它地方是否正常使用：是;33、之前是否可以正常使用：是;用户来电反映从（10.10）开始在（平湖国际，用户称自己所有位置）使用手机出现上网问题，服务状态正常，用户（已开关机）测试，手机显示（H+））网络，要求尽快核实原因并处理。</t>
  </si>
  <si>
    <t>TS202310111954052020</t>
  </si>
  <si>
    <t>15571751227</t>
  </si>
  <si>
    <t>张婉</t>
  </si>
  <si>
    <t>2023-10-13 16:58:51</t>
  </si>
  <si>
    <t>主办单位：湖北
客户类别：首次投诉
10010是否打通：否
是否二次致电10015：是
是否联系：否
升级倾向：
号码归属省：湖北
SVIP等级：
1. 问题类型:;
2. 投诉类型:手机信号问题;
3. 营业厅地址:;
4. 位置信息:桥边镇奥体一路;
5. 位置发生地:湖北省宜昌市点军区;
6. 投诉内容:手机网络类型:5G；
 网络情况:上网卡顿/掉线/不稳定；
 接打电话情况:杂音/断断续续；
 APP应用程序是否正常使用:均不正常；
 影响范围:所有地点；
 其他用户能否正常使用:不了解；
 影响时段:19:00-19:52；
 投诉内容:卡顿，QQ电话显示网络异常，打游戏掉线，游戏角色卡顿，发消息延迟，刷抖音卡顿，上网课掉线；</t>
  </si>
  <si>
    <t>"网络质量①客户投诉产生的原因：网络信号的问题。
②客户投诉问题核查情况及解决方案：收到贵部转办后，我司立即组织调查。经核实，客户反映宜昌市点军区桥边镇奥体一路信号问题，已由网优工作人员与客户约定近期上门实测。我司于2023-10-13 08:41:38联系客户解释以上情况。
③客户问题满意度：满意
④回单人：颜晶 6921001"</t>
  </si>
  <si>
    <t>TS202310120750041578</t>
  </si>
  <si>
    <t>15697273854</t>
  </si>
  <si>
    <t>文未林</t>
  </si>
  <si>
    <t>2023-10-13 16:04:30</t>
  </si>
  <si>
    <t xml:space="preserve">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:1、受理流水号：;2、受理号码：15697273854;3、主叫号码：15697273854;4、被叫号码：;5、客户姓名：文未林;6、客户级别：无级别;7、用户归属地：宜昌市; 8、受理员工工号：hubXN23ZH7092;9、手机厂商：;10、投诉渠道：10010客服热线;11、投诉打点范围：0.5千米;12、投诉地址：宜昌市-枝江市:枝江市团结路幼儿园【马家店街办团结路102号】;13、网格ID：190935;14、网格名称：YC_A_湖北省宜昌市枝江市军民路-水厂路交叉口附近网格_190935;15、经度：111.739369;16、纬度：30.426227;17、用户现象：信号差枝江市马家店街办团结路;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满格;24、用户周边使用情况：不清楚;25、主工单流水号：hub169706802535354015;26、语音业务类型：;27、数据业务类型：无法上网,上网速度慢;28、用户是否接受解释：否;29、公告类型：网络信息;30、基站ID：117.110649;31、基站名称：117.110649;32、其它地方是否正常使用：是;33、之前是否可以正常使用：是;
用户来电反映在（详细地址：枝江市马家店街办团结路）开始上网慢，周围用户（不清楚）正常使用，用户（已开关机/换机换卡/）测试，，用户要求尽快核实处理，联系电话（15697273854）。</t>
  </si>
  <si>
    <t>TS202310121437260288</t>
  </si>
  <si>
    <t>13177088834</t>
  </si>
  <si>
    <t>时平</t>
  </si>
  <si>
    <t>2023-10-13 15:43:54</t>
  </si>
  <si>
    <t>判断省分:湖北
:湖北在省内手机不能打+不能接
:下一步
node_317:
:不符合办理条件
:某一地点无法拨打或接听
:不清楚
:网络无异常
:1、受理流水号：;2、受理号码：13177088834;3、主叫号码：13177088834;4、被叫号码：;5、客户姓名：时平;6、客户级别：一星忠诚用户;7、用户归属地：宜昌市; 8、受理员工工号：hubXN215368;9、手机厂商：;10、投诉渠道：10010客服热线;11、投诉打点范围：0.5千米;12、投诉地址：宜昌市-西陵区:国贸全球购(国贸店)【东山大道106号国贸大厦四楼新中庭】;13、网格ID：191259;14、网格名称：YC_A_湖北省宜昌市西陵区发展大道-东山大道交叉口附近网格_191259;15、经度：111.290245;16、纬度：30.704699;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一至两格不稳定;24、用户周边使用情况：不清楚;25、主工单流水号：hub169709233408511576;26、语音业务类型：无法主被叫;27、数据业务类型：;28、用户是否接受解释：否;29、公告类型：;30、基站ID：117.1005657;31、基站名称：117.1005657;32、其它地方是否正常使用：是;33、之前是否可以正常使用：是;
用户来电反映在（详细地址：宜昌市-西陵区:国贸全球购(国贸店)国贸超市-1楼【东山大道106号国贸大厦四楼新中庭】）从（时间：今年）开始（信号弱），周围用户（清楚）正常使用，用户（不配合）测试，手机显示（4G），用户要求尽快核实处理，联系电话（无第二联系电话，要求联系本机13177088834）。</t>
  </si>
  <si>
    <t>联系用户下周现场测试吗，处理人 陈益满 联系电话 18671733750</t>
  </si>
  <si>
    <t>TS202310121225590084</t>
  </si>
  <si>
    <t>18986813436</t>
  </si>
  <si>
    <t>2023-10-13 15:42:47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</si>
  <si>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:1、受理流水号：;2、受理号码：18986813436;3、主叫号码：18986813436;4、被叫号码：;5、客户姓名：许光强;6、客户级别：无级别;7、用户归属地：宜昌市; 8、受理员工工号：hubXN23ZH0141;9、手机厂商：;10、投诉渠道：10010客服热线;11、投诉打点范围：0.5千米;12、投诉地址：宜昌市-西陵区:肿瘤医院(公交站)【89路;B213路;B312路】;13、网格ID：191244;14、网格名称：YC_A_湖北省宜昌市西陵区胜利四路-体育场路交叉口附近网格_191244;15、经度：111.299335;16、纬度：30.702577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不清楚;25、主工单流水号：hub169708459830455145;26、语音业务类型：无法主被叫;27、数据业务类型：;28、用户是否接受解释：否;29、公告类型：网络信息;30、基站ID：117.110593;31、基站名称：117.110593;32、其它地方是否正常使用：是;33、之前是否可以正常使用：否;
用户来电反映在肿瘤医院这个地址信号特别差，一直没解决</t>
  </si>
  <si>
    <t>TS202310121144041605</t>
  </si>
  <si>
    <t>18524631222</t>
  </si>
  <si>
    <t>董文强</t>
  </si>
  <si>
    <t>2023-10-13 17:42:18</t>
  </si>
  <si>
    <t>判断省份:非南一
:下一步
:诊断无异常/对解释不认可
:网络正常
:不认可
:1、受理流水号：;2、受理号码：18524631222;3、主叫号码：18524631222;4、被叫号码：;5、客户姓名：董文强;6、客户级别：五星忠诚用户;7、用户归属地：宜昌市; 8、受理员工工号：hubXN210837;9、手机厂商：;10、投诉渠道：10010客服热线;11、投诉打点范围：0.2千米;12、投诉地址：宜昌市-夷陵区:仓屋榜完全小学【鄢家河小溪塔高中】;13、网格ID：99884;14、网格名称：YC_B_湖北省宜昌市夷陵区网格_99884;15、经度：111.412228;16、纬度：30.757672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23、手机信号强弱：一至两格不稳定;24、用户周边使用情况：不清楚;25、主工单流水号：hub169708118329887834;26、语音业务类型：杂音,回音;27、数据业务类型：无法上网;28、用户是否接受解释：否;29、公告类型：网络信息;30、基站ID：117.1015220;31、基站名称：117.101522;32、其它地方是否正常使用：是;33、之前是否可以正常使用：是;
用户来电反映在：仓屋榜完全小学，无法提供更详细位置，称网络信号很差，要求解决信号问题，请协助处理，谢谢！</t>
  </si>
  <si>
    <t>TS202310112146410776</t>
  </si>
  <si>
    <t>13135819563</t>
  </si>
  <si>
    <t>杨金刚</t>
  </si>
  <si>
    <t>2023-10-13 09:12:28</t>
  </si>
  <si>
    <t>判断省分:湖北
请判断是否是联通小号资费:不是
当月是否清卡重用:是
:某一地点无法拨打或接听
:不清楚
:网络无异常
:1、受理流水号：;2、受理号码：13135819563;3、主叫号码：13135819563;4、被叫号码：;5、客户姓名：杨金刚;6、客户级别：二星用户;7、用户归属地：宜昌市; 8、受理员工工号：hubXN215368;9、手机厂商：;10、投诉渠道：10010客服热线;11、投诉打点范围：0.5千米;12、投诉地址：宜昌市-伍家岗区:悠活网咖(胜利店)【夷陵大道117号运河新村小巷内】;13、网格ID：191235;14、网格名称：YC_A_湖北省宜昌市伍家岗区东山大道辅路-东山大道交叉口附近网格_191235;15、经度：111.298821;16、纬度：30.687346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满格;24、用户周边使用情况：不清楚;25、主工单流水号：hub169703118460215296;26、语音业务类型：无法主被叫;27、数据业务类型：;28、用户是否接受解释：否;29、公告类型：网络信息;30、基站ID：117.1005439;31、基站名称：117.1005439;32、其它地方是否正常使用：是;33、之前是否可以正常使用：是;
用户来电反映在（详细地址：宜昌市-伍家岗区:悠活网咖(胜利店)【夷陵大道117号运河新村小巷内】）从（时间：今年入网开始）开始（信号弱/不稳定/掉话/单通），周围用户（不清楚）正常使用，用户（已开关机）测试，手机显示（4G），用户要求尽快核实处理，联系电话（无第二联系电话，要求联系本机13135819563）。称对自己造成损失，要求解决，称要去举报投诉，未提供具体渠道，请处理，谢谢</t>
  </si>
  <si>
    <t>投诉点信号覆盖正常，为用户终端不支持VOLTE功能导致，建议用户更换终端，后期有问题与测试人员联系，处理人 陈益满 联系电话 18671733750</t>
  </si>
  <si>
    <t>TS202310120925450306</t>
  </si>
  <si>
    <t>13227290722</t>
  </si>
  <si>
    <t>李笃强</t>
  </si>
  <si>
    <t>2023-10-13 16:42:33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</si>
  <si>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关闭.:诊断无异常/解释不认可
:下一步
node_317:
:不符合办理条件
:在湖北
:能/不清楚
:能/不清楚
:网络无异常
:1、受理流水号：;2、受理号码：13227290722;3、主叫号码：13227290722;4、被叫号码：;5、客户姓名：李笃强;6、客户级别：三星忠诚用户;7、用户归属地：宜昌市; 8、受理员工工号：hubXN23ZH7223;9、手机厂商：;10、投诉渠道：10010客服热线;11、投诉打点范围：0.5千米;12、投诉地址：宜昌市-兴山县:昭君镇东风幼儿园【昭君镇思乡路幼儿园旁边】;13、网格ID：70337;14、网格名称：YC_B_湖北省宜昌市兴山县252省道-312省道交叉口附近网格_70337;15、经度：110.753545;16、纬度：31.232271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169707387142058983;26、语音业务类型：;27、数据业务类型：无法上网;28、用户是否接受解释：否;29、公告类型：;30、基站ID：117.1006114;31、基站名称：117.1006114;32、其它地方是否正常使用：是;33、之前是否可以正常使用：是;</t>
  </si>
  <si>
    <t>网络质量：宜昌市-兴山县:昭君镇东风幼儿园【昭君镇思乡路幼儿园旁边】AA。经网络部核查，客户投诉地点信号覆盖正常，已联系客户解释清楚，客户知晓，认可</t>
  </si>
  <si>
    <t>TS202310111745402245</t>
  </si>
  <si>
    <t>18671766181</t>
  </si>
  <si>
    <t>邓家喜</t>
  </si>
  <si>
    <t>2023-10-13 09:10:25</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</si>
  <si>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:1、受理流水号：;2、受理号码：18671766181;3、主叫号码：18671766181;4、被叫号码：;5、客户姓名：邓家喜;6、客户级别：四星忠诚用户;7、用户归属地：宜昌市; 8、受理员工工号：hubXN23ZH3610;9、手机厂商：;10、投诉渠道：10010客服热线;11、投诉打点范围：3千米;12、投诉地址：宜昌市-枝江市:董市镇人民政府【董市镇金盆山大道141号】;13、网格ID：124959;14、网格名称：YC_B_124959;15、经度：111.698189;16、纬度：30.413021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不清楚;25、主工单流水号：hub169701741835294606;26、语音业务类型：;27、数据业务类型：上网速度慢;28、用户是否接受解释：否;29、公告类型：网络信息;30、基站ID：117.111040;31、基站名称：117.11104;32、其它地方是否正常使用：是;33、之前是否可以正常使用：是;
用户实际所在地区：董市镇和安福寺镇交界处，称没信号，要求核实回复处理</t>
  </si>
  <si>
    <t>用户表示无需处理，后期有问题与测试人员联系，处理人 陈益满 联系电话 18671733750</t>
  </si>
  <si>
    <t>TS202310111416431548</t>
  </si>
  <si>
    <t>13165616667</t>
  </si>
  <si>
    <t>魏张成</t>
  </si>
  <si>
    <t>2023-10-13 09:10:30</t>
  </si>
  <si>
    <t>判断省份:湖北 移网无法上网 手机移动数据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是否在赔付范围内:是 判断补救金额是否超过500元:生成在线承诺补救工单，补救产品：:1、受理流水号：;2、受理号码：13165616667;3、主叫号码：13165616667;4、被叫号码：;5、客户姓名：魏张成;6、客户级别：三星用户;7、用户归属地：宜昌市; 8、受理员工工号：hubXN214217;9、手机厂商：;10、投诉渠道：10010客服热线;、投诉地址：宜昌市-夷陵区:恒大名都【东方大道与东城路交叉口】;13、网格ID：99879;14、网格名称：YC_B_湖北省宜昌市夷陵区网格_99879;15、经度：111.361512;16、纬度：30.762018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169700448708145223;26、语音业务类型：无法主被叫;27、数据业务类型：无法上网;28、用户是否接受解释：否;29、公告类型：网络信息;30、基站ID：117.111237;31、基站名称：117.111237;32、其它地方是否正常使用：是;33、之前是否可以正常使用：是; 用户来电反映从（一直）开始在（湖北宜昌市-夷陵区:恒大名都）使用（无信号），服务状态正常，用户（已开关机/换机换卡）测试，仍然如此，要求尽快处理，第二联系电话（13165616667）备注：用户无法提供更具体的地址和电话.称一下雨就无法使用</t>
  </si>
  <si>
    <t>用户表示下雨天全宜昌市无法上网，其他用户正常使用，非移网质量问题，烦请协助处理。处理人 陈益满 联系电话 18671733750</t>
  </si>
  <si>
    <t>BL202310130917300325</t>
  </si>
  <si>
    <t>办理工单（2021版）&gt;&gt;宽带业务&gt;&gt;宽带停机/复通</t>
  </si>
  <si>
    <t>071704571576</t>
  </si>
  <si>
    <t>刘祖国</t>
  </si>
  <si>
    <t>2023-10-13 14:15:00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</si>
  <si>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宽带费用充足，服务状态开通，但3A订购状态：锁定，请尽快处理</t>
  </si>
  <si>
    <t>系统支撑：用户反映宽带无法使用。经核实，属系统支撑不到位，已发沃工单协助处理，现恢复正常，满意。</t>
  </si>
  <si>
    <t>TS202310131225500020</t>
  </si>
  <si>
    <t>15571729841</t>
  </si>
  <si>
    <t>高丝语</t>
  </si>
  <si>
    <t>2023-10-13 19:23:18</t>
  </si>
  <si>
    <t xml:space="preserve">[10015转接10010用户] 判断省分:其他省分
:流量计费争议
判断省分::定向流量未免流
:不认可
:不符合或不愿意开通
:
高级模板内容：
投诉问题描述:用户称自己在学校附近使用校园流量，一直在扣通用流量，不认可流量费用，要求这边处理情况，请后台核查基站问题以及使用情况
争议定向流量包产品名称:50元500G基站流量(立即生效)-湖北校园-48个月
订购渠道:宜昌市城区三峡大学图书城自有营业厅（校园）
订购日期:2023-09-11
用户要求:尽快解决问题并退还流量费</t>
  </si>
  <si>
    <t>系统支撑：因系统支撑不到位导致客户无法使用校园基站流量，已发三职营业厅将号码重新导入，另考虑客户感知，申请减免本月流量费用合计10元，24小时内到账，此费用不可打印账单发票，回访满意</t>
  </si>
  <si>
    <t>TS202310121321231209</t>
  </si>
  <si>
    <t>13114466649</t>
  </si>
  <si>
    <t>曾祥英</t>
  </si>
  <si>
    <t>2023-10-13 16:18:36</t>
  </si>
  <si>
    <t>主办单位：湖北
客户类别：普通客户
10010是否打通：否
是否二次致电10015：是
是否联系：否
升级倾向：
号码归属省：湖北
SVIP等级：
1. 问题类型:;
2. 投诉类型:其他问题;
3. 营业厅地址:;
4. 位置信息:;
5. 位置发生地:;
6. 投诉内容:副卡改最少资费，怎么有宽带帐号，根本没有用，麻烦帮忙</t>
  </si>
  <si>
    <t>TS202310121254230708</t>
  </si>
  <si>
    <t>13227292451</t>
  </si>
  <si>
    <t>2023-10-13 13:48:36</t>
  </si>
  <si>
    <t xml:space="preserve">主办单位：湖北
客户类别：普通客户
10010是否打通：是
是否二次致电10015：是
是否联系：是
升级倾向：无
号码归属省：湖北
SVIP等级：
----
高级模板内容：
5*客户要求及问题补充:用户来电反映收不到携转码，请尽快联系，谢谢</t>
  </si>
  <si>
    <t>ZX202310121215460865</t>
  </si>
  <si>
    <t>18371744014</t>
  </si>
  <si>
    <t>张帅</t>
  </si>
  <si>
    <t>2023-10-13 14:16:19</t>
  </si>
  <si>
    <t>用户来电反映自己今天已经到营业厅解除了宽带和副卡，但是一直还收不到携转码，前台查询解释：数据可能还没有更新建议用户稍等一下，用户不认可，要求我方核实什么时候才能够携号转网，请核实处理，谢谢</t>
  </si>
  <si>
    <t>携号转网（当阳乡镇 ）：用户表示无需接收携转校验码，挽留无效，属终端设置问题，现用户已于2023-10-12 17:00:31成功办理携转，满意。</t>
  </si>
  <si>
    <t>TS202310121353491806</t>
  </si>
  <si>
    <t>13264905972</t>
  </si>
  <si>
    <t>刘成茂</t>
  </si>
  <si>
    <t>2023-10-13 09:09:31</t>
  </si>
  <si>
    <t xml:space="preserve">[65岁以上老人] 
高级模板内容：
投诉问题描述:收不到携转码
查询号码状态及短信功能是否正常:是   
是否有受限业务:否
用户要求:要求接受到授权码</t>
  </si>
  <si>
    <t>携号转网（西陵 ）：经核实，号码符合携出条件，联系客户表示已能正常接收到，已成功办理携号转网，满意。</t>
  </si>
  <si>
    <t>TS202310111650250843</t>
  </si>
  <si>
    <t>2023-10-13 11:08:24</t>
  </si>
  <si>
    <t xml:space="preserve">
高级模板内容：
投诉问题描述:用户称交了100元安网的，网安好了就会退100元到手机上
业务名称:返费
变更渠道:10010
用户要求:用户称交了100元安网的，网安好了就会退100元到手机上请核查</t>
  </si>
  <si>
    <t>携号转网（西陵营服中心）：用户反映携号转网问题，已按前客服承诺给用户减免100元宽带安装宽带，24小时现金到帐，此费用不可打印发票，满意。</t>
  </si>
  <si>
    <t>TS202310130856360078</t>
  </si>
  <si>
    <t>13098403798</t>
  </si>
  <si>
    <t>饶志勇</t>
  </si>
  <si>
    <t>2023-10-13 10:55:47</t>
  </si>
  <si>
    <t xml:space="preserve">
高级模板内容：
投诉问题描述:无法收取携转码
查询号码状态及短信功能是否正常:是   
是否有受限业务:否
用户要求:用户要求马上处理，谢谢</t>
  </si>
  <si>
    <t>携号转网（长阳城区 ）：用户反映携转码接收不成功，挽留无效，已成功接收，号码现成功携号转网，满意。</t>
  </si>
  <si>
    <t>TS202310121405052033</t>
  </si>
  <si>
    <t>071700259020</t>
  </si>
  <si>
    <t>毛大贵</t>
  </si>
  <si>
    <t>2023-10-13 08:49:06</t>
  </si>
  <si>
    <t xml:space="preserve">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:1.用户来电要求投诉湖北10010工号27578人员，不给用户处理问题，请处理  2.要求取消宽带，挽留无效，提到工信部投诉，加急，请处理</t>
  </si>
  <si>
    <t>携号转网①客户基本资料：业务号码：071700259020、客户姓名：毛大贵、套餐情况：畅越冰激凌融合5G套餐300M宽带（湖北）、客户反映取消业务的问题
②首次联系客户时间：2023-10-12 14:35:25
③投诉核查处理情况：收到贵部转办，我司立即组织核查，经核实，（宜都城区）客户要求注销CPE宽带，10010在线客服无取消权限，挽留无效，我部已协助取消。
④答复客户时间及客户满意度评价：根据上述情况我司于2023-10-12 18:22:25联系客户解释，满意。回单人：颜晶 6921001.
⑤投诉核查关联材料：无"</t>
  </si>
  <si>
    <t>ZX202310121300171137</t>
  </si>
  <si>
    <t>13040985052</t>
  </si>
  <si>
    <t>刘雨嫣</t>
  </si>
  <si>
    <t>2023-10-13 09:09:43</t>
  </si>
  <si>
    <t xml:space="preserve">判断省分:湖北
:失败
node_42:
:无合约/简单合约
:单卡/移移融合副卡套餐
获取用户证件类型::不认可
:
高级模板内容：
问题描述:用户来电要求我方在线办理销户
第二联系方式:13040985052
销户原因:不想使用了
用户要求:用户来电要求我方在线办理销户，用户要求联系他的号码必须是双向都可以拨通的</t>
  </si>
  <si>
    <t>TS202310130926160671</t>
  </si>
  <si>
    <t>18672657953</t>
  </si>
  <si>
    <t>2023-10-13 09:57:50</t>
  </si>
  <si>
    <t xml:space="preserve">
高级模板内容：
投诉问题描述:用户反馈自己的手机号码无法绑定微信
争议号码:18672657953
问题现象:无法注册第三方应用 
用户要求:用户要求我方24以内给他一个回复，谢谢。加急。</t>
  </si>
  <si>
    <t>TS202310121717351967</t>
  </si>
  <si>
    <t>13197309781</t>
  </si>
  <si>
    <t>蒋杨生</t>
  </si>
  <si>
    <t>2023-10-13 09:26:33</t>
  </si>
  <si>
    <t xml:space="preserve">[65岁以上老人] :二次卡问题
判断省分:其他省分
:无法注册第三方应用（微信支付宝等）
:不可清理APP
判断省分:其他
:不认可
:仍不认可
:
高级模板内容：
投诉问题描述:用户反映这个号码无法注销微信提示：该手机号当前无法绑定微信号 对其不认可 要求核实这个号码到底能不能注册微信 
争议号码:13197309781
问题现象:无法注册第三方应用 
用户要求:要求核实处理并回复</t>
  </si>
  <si>
    <t>BL202310131538170990</t>
  </si>
  <si>
    <t>18607204769</t>
  </si>
  <si>
    <t>李先保</t>
  </si>
  <si>
    <t>2023-10-13 16:38:43</t>
  </si>
  <si>
    <t xml:space="preserve">[65岁以上老人] 
高级模板内容：
需区域二线受理的业务:用户无法提供验证码
用户需办理业务名称:	 5G加油包19元5GB（次月生效）
业务办理类型:取消
业务生效时间:立即生效
是否已按规范验证用户信息:是</t>
  </si>
  <si>
    <t>BL202310131506380460</t>
  </si>
  <si>
    <t>15572798390</t>
  </si>
  <si>
    <t>刘洪琴</t>
  </si>
  <si>
    <t>2023-10-13 16:56:53</t>
  </si>
  <si>
    <t>BL202310131417082130</t>
  </si>
  <si>
    <t>2023-10-13 17:05:22</t>
  </si>
  <si>
    <t xml:space="preserve">22年Q3Q4重点客户
高级模板内容：
需区域二线受理的业务:用户无法提供验证码
用户需办理业务名称:悦阅E会员20元包+联通助理-畅爽版（在线渠道）
业务办理类型:取消
业务生效时间:次月生效
是否已按规范验证用户信息:是
备注（如开通流量包、语音包请备注清楚当月有效/长期有效）:取消业务</t>
  </si>
  <si>
    <t>BL202310131219420756</t>
  </si>
  <si>
    <t>15672539887</t>
  </si>
  <si>
    <t>王兆桂</t>
  </si>
  <si>
    <t>2023-10-13 14:17:31</t>
  </si>
  <si>
    <t xml:space="preserve">
高级模板内容：
需区域二线受理的业务:用户无法提供验证码
用户需办理业务名称:5G炫彩加油包19元10GB（立即生效）（湖北）
业务办理类型:取消
业务生效时间:立即生效
是否已按规范验证用户信息:无需验证</t>
  </si>
  <si>
    <t>BL202310131057241925</t>
  </si>
  <si>
    <t>13264900133</t>
  </si>
  <si>
    <t>廖忠梅</t>
  </si>
  <si>
    <t>2023-10-13 14:04:11</t>
  </si>
  <si>
    <t>13264900133命中精准预判服务场景:[65岁以上老人] 
用户来电反映要求开通短信功能，要求尽快处理</t>
  </si>
  <si>
    <t>BL202310131049381775</t>
  </si>
  <si>
    <t>15587950887</t>
  </si>
  <si>
    <t>杜凡军</t>
  </si>
  <si>
    <t>2023-10-13 11:04:48</t>
  </si>
  <si>
    <t>用户来电反映需要解除流量封顶但是收不到验证码帮忙解除一下</t>
  </si>
  <si>
    <t>BL202310131012341118</t>
  </si>
  <si>
    <t>17671263072</t>
  </si>
  <si>
    <t>韩林</t>
  </si>
  <si>
    <t>2023-10-13 15:07:57</t>
  </si>
  <si>
    <t>BL202310122058371809</t>
  </si>
  <si>
    <t>15586374986</t>
  </si>
  <si>
    <t>蔡中芬</t>
  </si>
  <si>
    <t>2023-10-13 09:21:03</t>
  </si>
  <si>
    <t xml:space="preserve">[65岁以上老人] 
高级模板内容：
需区域二线受理的业务:用户无法提供验证码
用户需办理业务名称:关闭上网功能
业务办理类型:取消
业务生效时间:立即生效
是否已按规范验证用户信息:无需验证
备注（如开通流量包、语音包请备注清楚当月有效/长期有效）:无</t>
  </si>
  <si>
    <t>BL202310122023401615</t>
  </si>
  <si>
    <t>15586378853</t>
  </si>
  <si>
    <t>桂洋</t>
  </si>
  <si>
    <t>2023-10-13 09:07:41</t>
  </si>
  <si>
    <t xml:space="preserve">22年Q3Q4重点客户22年Q3Q4重点客户22年Q3Q4重点客户用户来电:解挂
解释需要自助APP办理或线下营业厅办理:不认可
解释办理规则是为了保护用户利益及信息安全:仍不认可
判断省分:湖北
:不配合用app，要求二线给其，解挂，15586378853</t>
  </si>
  <si>
    <t>BL202310122013071545</t>
  </si>
  <si>
    <t>18695064136</t>
  </si>
  <si>
    <t>杨顺琼</t>
  </si>
  <si>
    <t>2023-10-13 09:05:19</t>
  </si>
  <si>
    <t>BL202310121504570060</t>
  </si>
  <si>
    <t>15671041514</t>
  </si>
  <si>
    <t>肖婷</t>
  </si>
  <si>
    <t>2023-10-13 09:03:21</t>
  </si>
  <si>
    <t xml:space="preserve">
高级模板内容：
需区域二线受理的业务:用户无法提供验证码
用户需办理业务名称:上网功能关闭
业务办理类型:取消
业务生效时间:立即生效
是否已按规范验证用户信息:无需验证</t>
  </si>
  <si>
    <t>BL202310121039041288</t>
  </si>
  <si>
    <t>18671758128</t>
  </si>
  <si>
    <t>周立森</t>
  </si>
  <si>
    <t>2023-10-13 11:15:37</t>
  </si>
  <si>
    <t xml:space="preserve">
高级模板内容：
需区域二线受理的业务:用户无法提供验证码
用户需办理业务名称:炫彩通信助理包体验版-立即生效
业务办理类型:取消
业务生效时间:立即生效
是否已按规范验证用户信息:无需验证
备注（如开通流量包、语音包请备注清楚当月有效/长期有效）:用户没有验证码，要求取消炫彩通信助理包体验版，请取消谢谢</t>
  </si>
  <si>
    <t>ZX202310120940172015</t>
  </si>
  <si>
    <t>17671269473</t>
  </si>
  <si>
    <t>胡梦周</t>
  </si>
  <si>
    <t>2023-10-13 09:05:09</t>
  </si>
  <si>
    <t xml:space="preserve">判断省分:湖北
:失败
node_42:
:无合约/简单合约
:单卡/移移融合副卡套餐
获取用户证件类型::不认可
:
高级模板内容：
问题描述:用户称APP无法办理销户
第二联系方式:13886749811
销户原因:不想使用了
用户要求:用户称APP无法办理销户</t>
  </si>
  <si>
    <t>业务办理：客户要求注销本机号码，已按客户要求注销，回访满意</t>
  </si>
  <si>
    <t>ZX202310120943462051</t>
  </si>
  <si>
    <t>2023-10-13 09:25:24</t>
  </si>
  <si>
    <t>业务办理：客户要求注销实装宽带，已按客户要求解绑宽带，并转资99元畅爽冰激凌套餐+49元赠费*12个月，次月生效，回访满意</t>
  </si>
  <si>
    <t>TS202310121848181241</t>
  </si>
  <si>
    <t>15672499907</t>
  </si>
  <si>
    <t>张钰冰</t>
  </si>
  <si>
    <t>2023-10-13 13:36:35</t>
  </si>
  <si>
    <t xml:space="preserve">
高级模板内容：
投诉问题描述:详见：ZX202310120921301858，用户不想变更套餐取消宽带，用户只想取消副卡，请后台工作人员重新回电协商处理，不要随便给用户取消业务，请协助处理，谢谢
销户渠道:10010
无法销户原因:不方便去营业厅
用户要求:用户不想变更套餐取消宽带，用户只想取消副卡，请后台工作人员重新回电协商处理，不要随便给用户取消业务，请协助处理，谢谢</t>
  </si>
  <si>
    <t>其他：前期工单用户需办理注销17386511736，经核实属沟通错误导致，并未操作注销宽带，沟通后用户副卡17386511736现已注销成功，满意</t>
  </si>
  <si>
    <t>BL202310121041091325</t>
  </si>
  <si>
    <t>13177082603</t>
  </si>
  <si>
    <t>何慧</t>
  </si>
  <si>
    <t>2023-10-13 09:11:56</t>
  </si>
  <si>
    <t>用户来电要求办理套餐折扣7.5折，请处理，谢谢</t>
  </si>
  <si>
    <t>业务办理：菜鸟大小宝卡12个月月费75折优惠合约，已为用户办理，次月生效，合约期12个月，满意</t>
  </si>
  <si>
    <t>ZX202310112010581098</t>
  </si>
  <si>
    <t>15586368820</t>
  </si>
  <si>
    <t>颜会兰</t>
  </si>
  <si>
    <t>2023-10-13 09:18:53</t>
  </si>
  <si>
    <t xml:space="preserve">判断省分:湖北
:失败
node_42:
:无合约/简单合约
:单卡/移移融合副卡套餐
获取用户证件类型::不认可
:
高级模板内容：
问题描述:用户来电要求销户，肠胃宁个APP上面无法认证，请核实处理
第二联系方式:13886680055
销户原因:不想要了
用户要求:尽快处理回复</t>
  </si>
  <si>
    <t>业务办理：销户，多次联系用户未接，无法核实用户身份信息故未操作注销，已短信告知用户如需办理业务可联系我部07176921001为其处理</t>
  </si>
  <si>
    <t>ZX202310111658102284</t>
  </si>
  <si>
    <t>13098409357</t>
  </si>
  <si>
    <t>2023-10-13 09:06:58</t>
  </si>
  <si>
    <t xml:space="preserve">判断省分:湖北
:失败
node_42:
:无合约/简单合约
:单卡/移移融合副卡套餐
获取用户证件类型::不认可
:
高级模板内容：
问题描述:用户要求将号码13098409357销户，已解释，不认可，要求销户
第二联系方式:13098407152
销户原因:不想使用
用户要求:用户要求将号码13098409357销户，请核实处理 </t>
  </si>
  <si>
    <t>业务办理：销户，核实用户号码风险关停，已告知用户通过手厅操作二次实人认证复机后我部操作销户，用户认可满意</t>
  </si>
  <si>
    <t>BL202310112018581139</t>
  </si>
  <si>
    <t>13032711292</t>
  </si>
  <si>
    <t>刘娜</t>
  </si>
  <si>
    <t>2023-10-13 09:04:14</t>
  </si>
  <si>
    <t>用来电要求办理套餐返费69元活动，副卡也申请减免，不愿到厅，烦请协助处理，谢谢，否则投诉未说渠道</t>
  </si>
  <si>
    <t>业务办理：客户要求办理赠费69元*12个月活动，已按客户要求办理，次月生效，回访满意</t>
  </si>
  <si>
    <t>BL202310111218171943</t>
  </si>
  <si>
    <t>18671445644</t>
  </si>
  <si>
    <t>2023-10-13 09:04:06</t>
  </si>
  <si>
    <t>用户来电要求我司撤销此号卡订单，称自己要重新办理，建议用户拒收或者15天自动归档用户不接受，要求我司上报处理回电</t>
  </si>
  <si>
    <t>业务办理：客户要求撤销此订单，联系客户无异议，请直接办结</t>
  </si>
  <si>
    <t>BL202310111141001383</t>
  </si>
  <si>
    <t>15672532800</t>
  </si>
  <si>
    <t>钟鹏</t>
  </si>
  <si>
    <t>2023-10-13 09:04:56</t>
  </si>
  <si>
    <t>用户要求取消【湖北2I专享39元25GB/100分钟5G炫彩包 （次月生效）】，恢复【轻合约版超级会员（黄金版）立即生效】，表示营销人员介绍不增加费用，实际从30到39增加了9元，并且【轻合约版超级会员（黄金版）立即生效】已停售，对此不满，要求撤销本次变更。</t>
  </si>
  <si>
    <t>业务办理：客户要求撤销次月生效湖北2I专享39元25GB/100分钟5G炫彩包 （次月生效），已按客户要求撤销并勾选轻合约版超级会员（黄金版）全家桶，次月生效，回访满意</t>
  </si>
  <si>
    <t>ZX202310120921301858</t>
  </si>
  <si>
    <t>17386511736</t>
  </si>
  <si>
    <t>2023-10-13 10:52:19</t>
  </si>
  <si>
    <t xml:space="preserve">
高级模板内容：
问题描述:客户来电要求副卡销户
第二联系方式:15672499907
销户原因:不想使用了
用户要求:来电表示要求销户副卡，推荐营业厅不认可，请核实处理，谢谢！</t>
  </si>
  <si>
    <t>业务办理：用户需办理注销17386511736，经核实现已为用户办理销户副卡成功，满意</t>
  </si>
  <si>
    <t>ZX202310130903252276</t>
  </si>
  <si>
    <t>13986772288</t>
  </si>
  <si>
    <t>江彬</t>
  </si>
  <si>
    <t>2023-10-13 14:13:10</t>
  </si>
  <si>
    <t>用户要求再次办理（预存话费享折扣优惠 档位三（立即生效*24个月）-湖北政企专属）希望后台协助处理，谢谢</t>
  </si>
  <si>
    <t>业务办理：用户要求办理套餐三折活动，已为用户办理 存量5G畅爽套餐享139元赠费 湖北 ，立即生效，活动期12个月，满意。</t>
  </si>
  <si>
    <t>ZX202310131521270351</t>
  </si>
  <si>
    <t>2023-10-13 17:00:35</t>
  </si>
  <si>
    <t xml:space="preserve">判断省分:湖北
:失败
node_42:
:无合约/简单合约
:单卡/移移融合副卡套餐
获取用户证件类型::不认可
:
高级模板内容：
问题描述:用户表示号码要 销户
第二联系方式:13135812871   
销户原因:不想用了
用户要求:尽快处理</t>
  </si>
  <si>
    <t>业务办理：用户要求办理销户，号码有欠费，已核实用户资料告知办理预约销户，次月15号正式销户，用户同意。</t>
  </si>
  <si>
    <t>BL202310121005000679</t>
  </si>
  <si>
    <t>15572726634</t>
  </si>
  <si>
    <t>拓杨</t>
  </si>
  <si>
    <t>2023-10-13 09:05:20</t>
  </si>
  <si>
    <t>用户再次进电，详见：BL202309262149210861，用户称前工作人员承诺在10月 可以解绑合帐关系，要求在线解绑，不要跟别的号码绑在一起</t>
  </si>
  <si>
    <t>业务办理：客户要求解绑账户，核实已解绑，回访满意</t>
  </si>
  <si>
    <t>BL202310121158590112</t>
  </si>
  <si>
    <t>17671337718</t>
  </si>
  <si>
    <t>张剑</t>
  </si>
  <si>
    <t>2023-10-13 09:03:28</t>
  </si>
  <si>
    <t>用户来电反映不需要更换新套餐了，需要保持现有套餐，要求撤销套餐变更</t>
  </si>
  <si>
    <t>业务办理：取消撤销转资  客户要求撤消下月生效的转资记录，客服部已操作取消，满意。</t>
  </si>
  <si>
    <t>BL202310121556190852</t>
  </si>
  <si>
    <t>13197341913</t>
  </si>
  <si>
    <t>周运富</t>
  </si>
  <si>
    <t>2023-10-13 09:05:55</t>
  </si>
  <si>
    <t>13197341913命中精准预判服务场景:[65岁以上老人] 
用户来电要求续约：畅越冰激凌49元套餐5折附加优惠(内部限量），请尽快处理一下，谢谢</t>
  </si>
  <si>
    <t>业务办理：续约畅越冰激凌49元套餐5折附加优惠(内部限量），核实该合约未到期无法办理续约，已登记次月办理，用户认可，满意</t>
  </si>
  <si>
    <t>BL202310121208490263</t>
  </si>
  <si>
    <t>13177067742</t>
  </si>
  <si>
    <t>2023-10-13 09:04:38</t>
  </si>
  <si>
    <t>用户要求办理：联通plus白银会员月卡0元每月，在线未核实到具体信息，用户要求反馈进行办理，请协助核实处理，谢谢</t>
  </si>
  <si>
    <t>业务办理：用户需办理plus白银会员月卡0元每月，现线上无对应勾选项，已解释建议用户持续观察使用，用户知晓。</t>
  </si>
  <si>
    <t>BL202310111759122052</t>
  </si>
  <si>
    <t>18672107887</t>
  </si>
  <si>
    <t>谢军</t>
  </si>
  <si>
    <t>2023-10-13 09:06:14</t>
  </si>
  <si>
    <t>用户反映套餐折扣到期，要求继续享受91025450 预存话费享折扣优惠 档位三（次月生效24个月）-湖北政企专属   请协助处理</t>
  </si>
  <si>
    <t>业务办理：用户需办理续订预存话费享折扣优惠档位三，现线上无对应勾选项，沟通后为用户办理 存量5G畅爽套餐享139元赠费 湖北【合约时间：2023-11-01至2024-09-30】，等同3折，满意</t>
  </si>
  <si>
    <t>BL202310121052371530</t>
  </si>
  <si>
    <t>15549368678</t>
  </si>
  <si>
    <t>闵乐亮</t>
  </si>
  <si>
    <t>2023-10-13 09:05:05</t>
  </si>
  <si>
    <t>判断省分:湖北
:无意向资费
node_104:
node_102:
:降套
:消费过高
:挽留后，用户依旧要求降套
:消费对比
:挽留失败
:
node_106:
:无合约/无靓号
:
用户要求撤销次月生效的冰激凌399元套餐，烦请后台协助处理</t>
  </si>
  <si>
    <t>业务办理：用户需撤销次月生效的冰激凌399元套餐，经核实现已为用户操作取消成功，满意</t>
  </si>
  <si>
    <t>TS202310111736312021</t>
  </si>
  <si>
    <t>15897553900</t>
  </si>
  <si>
    <t>2023-10-13 09:08:56</t>
  </si>
  <si>
    <t xml:space="preserve">
高级模板内容：
投诉问题描述:用户称办理套餐时是说的每月有5折活动，现在没有了
业务名称:预存话费享折扣优惠 档位五（次月生效*24个月）-湖北政企专属
宣传渠道:营业厅
宣传内容:每月5折
实际情况:5折优惠于8底过期
用户要求:继续续约活动</t>
  </si>
  <si>
    <t>业务办理：存量5G畅爽套餐享69元赠费 湖北，已为用户续约，本月生效，合约期12个月，并申请减免9月套餐差价65元，24小时内赠费到账，不可打印发票，联系用户未接已短信告知，如有疑问可在工作时间（08:30-12:00；14:00-17:30）联系07176921001、13032700872宜昌客服。如用户咨询，请前台10010话务中心代为解释，谢谢</t>
  </si>
  <si>
    <t>BL202310121315381062</t>
  </si>
  <si>
    <t>15997635846</t>
  </si>
  <si>
    <t>严阶宝</t>
  </si>
  <si>
    <t>2023-10-13 09:05:02</t>
  </si>
  <si>
    <t>用户要求续约 宜昌目标用户99元档5G融合套餐3折优惠24月（立即生效）</t>
  </si>
  <si>
    <t>业务办理：用户需续订合套餐3折优惠24月，经核实现无对应勾选项，存量5G畅爽套餐享69元赠费 湖北【合约时间：2023-11-01至2024-09-30】等同3折，满意</t>
  </si>
  <si>
    <t>TS202310111925411600</t>
  </si>
  <si>
    <t>18671708450</t>
  </si>
  <si>
    <t>王思琪</t>
  </si>
  <si>
    <t>2023-10-13 16:05:47</t>
  </si>
  <si>
    <t xml:space="preserve">
高级模板内容：
投诉问题描述:销户18671708450
销户渠道:线上
无法销户原因:不能立即
用户要求:尽快处理联系18229734909</t>
  </si>
  <si>
    <t>业务办理：销户，用户要求办理销户，已跟用户解释清楚，并取消流量包，因用户不愿提供银行卡卡号清退费，建议用户可在联通APP上操作销户，用户满意。</t>
  </si>
  <si>
    <t>BL202310121346051390</t>
  </si>
  <si>
    <t>18695061345</t>
  </si>
  <si>
    <t>荣安明</t>
  </si>
  <si>
    <t>2023-10-13 09:07:54</t>
  </si>
  <si>
    <t>用户来电要求给所有副卡办理预存0元;赠送费用120元,分12月返还;,请尽快处理,谢谢(18695064018 15571729831  18671769591 )</t>
  </si>
  <si>
    <t>业务办理：用户要求办理副卡不收费业务，已申请减免18695064018/15571729831两个张副卡0元，次月生效，满意。</t>
  </si>
  <si>
    <t>BL202310121106331785</t>
  </si>
  <si>
    <t>18986818097</t>
  </si>
  <si>
    <t>周金波</t>
  </si>
  <si>
    <t>2023-10-13 09:03:09</t>
  </si>
  <si>
    <t>用户要求办理副卡免月租12个月（10元话费12个月），不愿到厅，并且要求取消套餐内的联通助理，视频彩铃，云盘业务，不然就携号转网，请协助处理谢谢！</t>
  </si>
  <si>
    <t>业务办理：用户要求办理副卡免月租12个月活动 客服部已操作办理，另客户要求取消 炫彩通信助理包 ，核实客户办理有199元5G畅爽冰激凌100元赠费活动，办理时需开通 炫彩通信助理包 ，无法操作取消，客户表示知晓。</t>
  </si>
  <si>
    <t>BL202310121452102370</t>
  </si>
  <si>
    <t>15671037020</t>
  </si>
  <si>
    <t>卢斌</t>
  </si>
  <si>
    <t>2023-10-13 10:51:28</t>
  </si>
  <si>
    <t>5G套餐月费7折优惠（次月生效24个月）（取整）（湖北）
续约</t>
  </si>
  <si>
    <t>业务办理：用户要求办理套餐7折优惠，系统无勾选项，已协商客户办理转资畅爽冰激凌5G套餐99元套餐，参加 存量5G畅爽套餐享39元赠费 活动，活动至2024-10-31 23:59:59，客户满意。</t>
  </si>
  <si>
    <t>BL202310131207410602</t>
  </si>
  <si>
    <t>19172248682</t>
  </si>
  <si>
    <t>胡凌云</t>
  </si>
  <si>
    <t>2023-10-13 14:13:07</t>
  </si>
  <si>
    <t>用户称之前参加的活动： 预存话费享折扣优惠 档位三（立即生效24个月）-湖北政企专属 已到期，要求再次为其办理，请处理，谢谢</t>
  </si>
  <si>
    <t>业务办理：用户要求续办套餐三折活动，已为用户办理存量5G畅爽套餐享69元赠费 湖北 ，立即生效，活动期12个月，满意。</t>
  </si>
  <si>
    <t>BL202310121439582150</t>
  </si>
  <si>
    <t>18671746863</t>
  </si>
  <si>
    <t>2023-10-13 09:22:37</t>
  </si>
  <si>
    <t>用户要求继续续约畅越冰激凌99元套餐5折附加优惠(内部限量），人工台已解释，用户不认可，要求必须续约，不续约就转网</t>
  </si>
  <si>
    <t>业务办理：用户要求续约套餐五折活动，已为用户办理99元5G畅越享49元赠费（次月生效）湖北 ，活动期12个月，满意。</t>
  </si>
  <si>
    <t>TS202310111601262010</t>
  </si>
  <si>
    <t>15549280711</t>
  </si>
  <si>
    <t>陈忠良</t>
  </si>
  <si>
    <t>2023-10-13 11:05:16</t>
  </si>
  <si>
    <t xml:space="preserve">判断省分:湖北
:移网电话营销费用争议（套餐资费/融合宽带/副卡功能费类除外）
:不认可
:小于等于500元，且仅限单倍、月份不超过12个月
:
高级模板内容：
是否10016外呼:不记得
电话外呼号码:无
渠道名称:	 19元5GB炫彩权益5G加油包（立即生效）新(湖北)
反应问题涉及场景:未经同意订购业务
产品名称:	 19元5GB炫彩权益5G
争议月份:2023年8月、2023年9月、2023年10月
是否承诺退费:是
承诺退费金额:57
是否取消业务（如取消失败，需加上系统报错的提示）:是
是否需要回复:否
用户要求:退费</t>
  </si>
  <si>
    <t>业务管理：用户反映被动订购19元5GB炫彩权益5G加油包，经核实，湖北省宜昌市OMO于23年8月开户时办理此业务，现用户表示无需使用，已取消并申请退8-10月扣费57元及9月两张副卡扣费10元，合计退费67（ 2023-10-12 22:28:29 到账50元，2023-10-13 09:19:30到账17元，金额正确），此费用不可打印发票，满意。</t>
  </si>
  <si>
    <t>TS202310121905401511</t>
  </si>
  <si>
    <t>13117289188</t>
  </si>
  <si>
    <t>陈显斌</t>
  </si>
  <si>
    <t>2023-10-13 09:58:17</t>
  </si>
  <si>
    <t>【2022年上工信部测评重保用户】判断省分:湖北
:流量费争议
:流量包定制争议
:不认可
:未享受
:小于等于500元，且仅限单倍、月份不超过12个月
:
高级模板内容：
投诉问题描述:自己没有开通， 要求处理费用
业务名称:5G加油包29元10GB（立即生效）5G时代-精英社科历史包 联通助理-智能应答5元（首月免费）
争议月份:2023年10月、2023年9月、2023年8月
争议金额:162
是否承诺退费:是
用户要求:退费</t>
  </si>
  <si>
    <t>TS202310131429032364</t>
  </si>
  <si>
    <t>18694090386</t>
  </si>
  <si>
    <t>刘洪玉</t>
  </si>
  <si>
    <t>2023-10-13 16:50:38</t>
  </si>
  <si>
    <t>判断省分:其他省分
:流量计费争议
判断省分::流量包定制争议
:不认可
:未享受
:小于等于500元，且仅限单倍、月份不超过12个月
:
高级模板内容：
投诉问题描述:要求退流量包的29元费用
业务名称:5G加油包29元10GB
争议月份:2023年10月
争议金额:29
是否承诺退费:是
用户要求:用户要求退5G加油包29元10GB产生的费用，业务已取消，前台已承诺退费，24小时内，请后台协助处理谢谢</t>
  </si>
  <si>
    <t>TS202310130620071860</t>
  </si>
  <si>
    <t>18607205924</t>
  </si>
  <si>
    <t>焦铁金</t>
  </si>
  <si>
    <t>2023-10-13 11:08:13</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</si>
  <si>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 （立即生效），在线解释不认可，要求退费
业务名称:5G加油包29元10GB首月优惠版 （立即生效）
争议月份:2023年8月、2023年9月、2023年10月
争议金额:63
是否承诺退费:是
用户要求:要求退费，前台已承诺退费并告知注意事项</t>
  </si>
  <si>
    <t>TS202310130939180949</t>
  </si>
  <si>
    <t>13117293563</t>
  </si>
  <si>
    <t>谢士超</t>
  </si>
  <si>
    <t>2023-10-13 15:30:32</t>
  </si>
  <si>
    <t xml:space="preserve">
高级模板内容：
投诉问题描述:对9月月租不认可，说没办过哔哩哔哩15G流量加会员月包5G加油包19元5GB首月优惠版 （立即生效）5G加油包29元10GB（立即生效）
争议月份:2023年9月
争议金额:59
用户要求:退费退订</t>
  </si>
  <si>
    <t>解释宣传： 湖北省宜昌市OMO ，流量包费用问题未解释清楚。经核实，客户于2023-09-03 18:22:12湖北省宜昌市OMO办理5G加油包19元5GB首月优惠版，2023-09-03 18:28:10湖北省宜昌市OMO办理5G加油包29元10GB，已联系客户解释说明，现客户表示无需使用，业务已取消，考虑客户感知，申请减免23.9月-10月费用合计82元，24小时到帐，此费用无法抵扣往月欠费且不可打印发票，另用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</si>
  <si>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TS202310130858200105</t>
  </si>
  <si>
    <t>13117276294</t>
  </si>
  <si>
    <t>吴春景</t>
  </si>
  <si>
    <t>2023-10-13 14:40:24</t>
  </si>
  <si>
    <t xml:space="preserve">
高级模板内容：
投诉问题描述:用户来电反映自己在抖音上订购了一张卡，说的是19元一个月，为什么每次扣30，我方经告知原价30元一个月，用户不认可
业务名称: 小天卡-2023
宣传渠道:其他:抖音直播
宣传内容:抖音
实际情况:30元一个月
用户要求:请后台处理</t>
  </si>
  <si>
    <t>解释宣传： 湖北省宜昌市OMO ，套餐费用问题未解释清楚。经核实，客户办理小天卡-2023 套餐，每月29元月租，参加商家赠送话费活动，已联系客户解释说明，考虑客户感知，已为客户办理预存话费享10元/月话费优惠12个月，满意。</t>
  </si>
  <si>
    <t>TS202310121433430175</t>
  </si>
  <si>
    <t>13197337994</t>
  </si>
  <si>
    <t>王松林</t>
  </si>
  <si>
    <t>2023-10-13 09:05:51</t>
  </si>
  <si>
    <t xml:space="preserve">
高级模板内容：
投诉问题描述::用户来电在京东购买的大骑手卡，实际是 菜鸟小宝卡（新）。并且宣传的是是充100送170元。前5个月48元后面68元。客户认为第一个月是按照68元扣除。
业务名称:无
宣传渠道:其他:京东
宣传内容::用户来电在京东购买的大骑手卡，实际是 菜鸟小宝卡（新）。并且宣传的是是充100送170元。前5个月48元后面68元。客户认为第一个月是按照68元扣除。
实际情况:用户表示查询170元赠送，赠送到15587924684
用户要求:用户要求后台把赠费重新赠送到13197337994。前工单：TS202309240812082404</t>
  </si>
  <si>
    <t>解释宣传：湖北省宜昌市OMO，西陵营服配送人员张家宜赠费活动未解释清楚。已联系客户解释说明，考虑客户感知，已为客户操作预存话费享10元/月话费优惠12个月活动，客户表示知晓，满意。</t>
  </si>
  <si>
    <t>TS202310120751151581</t>
  </si>
  <si>
    <t>2023-10-13 11:53:55</t>
  </si>
  <si>
    <t xml:space="preserve">
高级模板内容：
投诉问题描述:用户对 20230701-预存得1440元话费分36月（5G129套餐购机优惠）-次月生效-湖北合约附加订购的炫彩通信助理包-云盘版 -次月生效（湖北）等业务不认可，前台已在线解释此业务为附属产品，基础套餐129元返费下来一个月99元用户不认可，只认可89
争议业务名称:炫彩通信助理包-云盘版 -次月生效（湖北）1 视频彩铃精选会员  联通助理-智能应答5元（次月生效）联通云盘2T尊享会员包2022版10元/月（次月生效
受理渠道:	 武汉爱瑞迪科技有限公司-西陵 
争议月份:2023年10月
争议费用:10
一线客服在系统里:未取消，请后台协助处理
是否承诺退费:否
用户要求:用户要求取消并且要求处理产生的费用！</t>
  </si>
  <si>
    <t>解释宣传：湖北省宜昌市OMO，炫彩通信助理包费用问题未解释清楚。经核实，客户于23.7月办理20230701-预存得1440元话费分36月活动，需开通炫彩通信助理包-云盘版，无法操作取消，已联系客户解释说明，考虑客户感知，已为客户办理预存话费享10元/月话费优惠12个月，客户满意。</t>
  </si>
  <si>
    <t>TS202310131545141922</t>
  </si>
  <si>
    <t>13032702054</t>
  </si>
  <si>
    <t>郑之香</t>
  </si>
  <si>
    <t>2023-10-13 16:54:21</t>
  </si>
  <si>
    <t xml:space="preserve">[65岁以上老人] 判断省分:湖北
:流量费争议
:流量包定制争议
:不认可
:未享受
:小于等于500元，且仅限单倍、月份不超过12个月
:
高级模板内容：
投诉问题描述:用户来电对于扣除AR彩铃酷趣会员5G加油包（湖北）不认可，
业务名称:AR彩铃酷趣会员5G加油包（湖北）
争议月份:2023年10月
争议金额:20
是否承诺退费:是
用户要求:要求退回扣除的20元费用，请处理，谢谢</t>
  </si>
  <si>
    <t>TS202310131016251812</t>
  </si>
  <si>
    <t>13135812438</t>
  </si>
  <si>
    <t>颜伏平</t>
  </si>
  <si>
    <t>2023-10-13 15:32:32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</si>
  <si>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	 云加速5G畅玩加油包，	 哔哩哔哩15G流量加会员
争议月份:2023年9月、2023年10月
是否承诺退费:是
承诺退费金额:90
是否取消业务（如取消失败，需加上系统报错的提示）:是
是否需要回复:否
用户要求:退费</t>
  </si>
  <si>
    <t>BL202310130948210762</t>
  </si>
  <si>
    <t>13135817794</t>
  </si>
  <si>
    <t>2023-10-13 16:16:47</t>
  </si>
  <si>
    <t>&gt;业务号码&gt;13135817794；&gt;号码归属地&gt;宜昌；&gt;产品名称&gt; 云加速5G畅玩加油包(湖北)；&gt;产品代码&gt;无；&gt;产品编码&gt;91295249；&gt;订购时间 &gt;2023-09-25 00:44:16 ；&gt;核查情况&gt;平台故障；&gt;不规范定制分类&gt;平台故障，无法判责；&gt;退费金额&gt;40元；&gt;退费时间&gt;2023年10月13日；&gt;投诉内容&gt;
高级模板内容：
赔付类型：:增值业务争议 
CBSS账单扣费名称：:云加速5G畅玩加油包(湖北) 20元 5GB云加速5G畅玩加油包(湖北)
办理渠道:无
赔付月份：:2023年9月、2023年10月
返还倍率:单倍
赔付金额：:40
是否已经取消业务:是
是否承诺退费 ：:否
用户是否需要回复：:否
用户要求：:用户表示未经同意办理业务 要求取消 退还费用 尽快处理</t>
  </si>
  <si>
    <t>TS202310130947161118</t>
  </si>
  <si>
    <t>18671760080</t>
  </si>
  <si>
    <t>余芳芳</t>
  </si>
  <si>
    <t>2023-10-13 14:25:23</t>
  </si>
  <si>
    <t xml:space="preserve">22年Q3Q4重点客户【2022年上工信部测评重保用户】判断省分:湖北
:流量费争议
:流量包定制争议
:不认可
:未享受
:小于等于500元，且仅限单倍、月份不超过12个月
:
高级模板内容：
投诉问题描述:	 云加速5G畅玩加油包(湖
业务名称:	 云加速5G畅玩加油包(湖
争议月份:2023年10月
争议金额:20
是否承诺退费:是
用户要求:退费并取消</t>
  </si>
  <si>
    <t>TS202310121956092226</t>
  </si>
  <si>
    <t>15587924846</t>
  </si>
  <si>
    <t>朱振香</t>
  </si>
  <si>
    <t>2023-10-13 09:41:53</t>
  </si>
  <si>
    <t xml:space="preserve">判断省分:其他省分
:流量计费争议
判断省分::流量包定制争议
:不认可
:未享受
:小于等于500元，且仅限单倍、月份不超过12个月
:
高级模板内容：
投诉问题描述:不知情办理
业务名称:云加速5G畅玩加油包(湖北)
争议月份:2023年9月、2023年10月
争议金额:40
是否承诺退费:是
用户要求:要求退费</t>
  </si>
  <si>
    <t>TS202310121750120166</t>
  </si>
  <si>
    <t>13235635355</t>
  </si>
  <si>
    <t>王朝</t>
  </si>
  <si>
    <t>2023-10-13 10:12:18</t>
  </si>
  <si>
    <t xml:space="preserve">判断省分:其他省分
:流量计费争议
判断省分::流量包定制争议
:不认可
:未享受
:小于等于500元，且仅限单倍、月份不超过12个月
:
高级模板内容：
投诉问题描述:客户来电反馈对开通业务云加速5G畅玩加油包(湖北)  不认可
业务名称:云加速5G畅玩加油包(湖北)  
争议月份:2023年10月
争议金额:20
是否承诺退费:是
用户要求:退费</t>
  </si>
  <si>
    <t>BL202310111714291320</t>
  </si>
  <si>
    <t>13207221898</t>
  </si>
  <si>
    <t>王银</t>
  </si>
  <si>
    <t>2023-10-13 10:57:44</t>
  </si>
  <si>
    <t>&gt;业务号码&gt;13207221898； &gt;号码归属地&gt;宜昌；&gt;产品名称&gt;热血都市畅听包；&gt;产品代码&gt;66003030；&gt;产品编码&gt;6600303001；&gt;订购时间&gt; 2023-08-24 19:08:28 ；&gt;核查情况&gt;平台故障；&gt;不规范定制分类&gt;平台故障，无法判责；&gt;退费金额&gt;60元；&gt;退费时间&gt;2023/10/12；&gt;投诉内容&gt;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CBSS账单扣费名称：:热血都市畅听包
办理渠道:无
赔付月份：:2023年8月、2023年9月、2023年10月
返还倍率:单倍
赔付金额：:60
是否已经取消业务:是
是否承诺退费 ：:是
用户是否需要回复：:是
用户要求：:要求回复</t>
  </si>
  <si>
    <t>BL202310111606090264</t>
  </si>
  <si>
    <t>13207222210</t>
  </si>
  <si>
    <t>黄海萍</t>
  </si>
  <si>
    <t>2023-10-13 09:26:38</t>
  </si>
  <si>
    <r>
      <rPr>
        <sz val="11"/>
        <rFont val="宋体"/>
        <charset val="0"/>
      </rPr>
      <t>&gt;业务号码&gt;13207222210；&gt;号码归属地&gt;宜昌；&gt;产品名称&gt;云加速5G畅玩加油包(湖北)  ；&gt;产品代码&gt;无；&gt;产品编码&gt;无；&gt;订购时间&gt;2023-09-20 07:08:00；&gt;核查情况&gt;平台故障；&gt;不规范定制分类&gt;平台故障，无法判责；&gt;退费金额&gt;40元；&gt;退费时间&gt;2023/10/12；&gt;投诉内容&gt;赔付类型：:增值业务争议 
CBSS账单扣费名称：:</t>
    </r>
    <r>
      <rPr>
        <sz val="11"/>
        <rFont val="Arial"/>
        <charset val="0"/>
      </rPr>
      <t xml:space="preserve">	</t>
    </r>
    <r>
      <rPr>
        <sz val="11"/>
        <rFont val="宋体"/>
        <charset val="0"/>
      </rPr>
      <t xml:space="preserve"> 云加速5G畅玩加油包(
办理渠道:无
赔付月份：:2023年9月、2023年10月
返还倍率:单倍
赔付金额：:40
是否已经取消业务:否
是否承诺退费 ：:是
用户是否需要回复：:否
用户要求：:已承诺退费，有在途订单没有取消</t>
    </r>
  </si>
  <si>
    <t>BL202310121821510406</t>
  </si>
  <si>
    <t>13227279707</t>
  </si>
  <si>
    <t>韩江万</t>
  </si>
  <si>
    <t>2023-10-13 10:43:09</t>
  </si>
  <si>
    <t>&gt;业务号码&gt;13227279707；&gt;号码归属地&gt;宜昌；&gt;产品名称&gt;职场菁英畅阅5G加油包（湖北）；&gt;产品代码&gt;91295263；&gt;产品编码&gt;无；&gt;订购时间&gt;2023-10-12 15:19:52；&gt;核查情况&gt;平台故障；&gt;不规范定制分类&gt;平台故障，无法判责；&gt;退费金额&gt;20元；&gt;退费时间&gt;2023-10-13；&gt;投诉内容&gt;判断省分:湖北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办理渠道:无
赔付月份：:2023年10月
返还倍率:单倍
赔付金额：:20
是否已经取消业务:是
是否承诺退费 ：:是
用户是否需要回复：:否
用户要求：:用户要求退还产生的费用，谢谢</t>
  </si>
  <si>
    <t>BL202310130949110775</t>
  </si>
  <si>
    <t>15549298163</t>
  </si>
  <si>
    <t>王成云</t>
  </si>
  <si>
    <t>2023-10-13 15:54:21</t>
  </si>
  <si>
    <t>&gt;业务号码&gt;15549298163；&gt;号码归属地&gt;宜昌；&gt;产品名称&gt;云加速5G畅玩加油包(湖北)；&gt;产品代码&gt;无；&gt;产品编码&gt;91295249；&gt;订购时间 &gt;2023-10-13 08:40:17；&gt;核查情况&gt;平台故障；&gt;不规范定制分类&gt;平台故障，无法判责；&gt;退费金额&gt;20元；&gt;退费时间&gt;2023年10月13日；&gt;投诉内容&gt;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</si>
  <si>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BL202310121809390283</t>
  </si>
  <si>
    <t>13197314634</t>
  </si>
  <si>
    <t>林文新</t>
  </si>
  <si>
    <t>2023-10-13 10:19:03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</si>
  <si>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+哔哩哔哩15G流量加会员月包
办理渠道:无
赔付月份：:2023年9月
返还倍率:单倍
赔付金额：:45
是否已经取消业务:是
是否承诺退费 ：:是
用户是否需要回复：:否
用户要求：:退费</t>
  </si>
  <si>
    <t>BL202310121629231368</t>
  </si>
  <si>
    <t>15572727470</t>
  </si>
  <si>
    <t>郑诗新</t>
  </si>
  <si>
    <t>2023-10-13 10:52:16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</si>
  <si>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CBSS账单扣费名称：:云加速5G畅玩加油包(湖北)+炫铃功能费
办理渠道:无
赔付月份：:2023年10月
返还倍率:单倍
赔付金额：:25
是否已经取消业务:是
是否承诺退费 ：:是
用户是否需要回复：:否
用户要求：:退费</t>
  </si>
  <si>
    <t>TS202310122057040427</t>
  </si>
  <si>
    <t>15549303163</t>
  </si>
  <si>
    <t>官立佳</t>
  </si>
  <si>
    <t>2023-10-13 17:16:19</t>
  </si>
  <si>
    <t xml:space="preserve">
高级模板内容：
投诉问题描述:用户表示办理小天卡时告知 每月月租 19元是有返赠的 但是实际上是30元没有返赠 人工台解释用户不认可 请后台核实处理谢谢
业务名称:小天卡2023
宣传渠道:网厅
宣传内容: 每月月租 19元是有返赠的
实际情况:实际上是30元没有返赠 
用户要求:用户表示办理小天卡时告知 每月月租 19元是有返赠的 但是实际上是30元没有返赠 人工台解释用户不认可 请后台核实处理谢谢</t>
  </si>
  <si>
    <t>其他：客户反馈小天卡赠费解释宣传问题，已登记48小时内勾选赠费10元*12个月活动，立即生效，回访满意</t>
  </si>
  <si>
    <t>TS202310111607102165</t>
  </si>
  <si>
    <t>2023-10-13 09:08:59</t>
  </si>
  <si>
    <t xml:space="preserve">
高级模板内容：
投诉问题描述:用户来电要求改成小天卡-2023及叠加1元优惠产品，已挽留不认可，请协助处理，谢谢
办理渠道:营业厅 
无法办理原因:暂时还有宽带 用户要求协助办理反馈
用户要求:用户来电要求改成小天卡-2023及叠加1元优惠产品，已挽留不认可，请协助处理，谢谢</t>
  </si>
  <si>
    <t>其他：客户要求转资小天卡-2023及叠加1元优惠产品，核实小天卡与三方平台合作推出，仅针对网上渠道下单新入网用户办理，不支持老用户转资，已联系客户解释说明，客户知晓，另客户反馈宽带问题，已有工单BL202310121106331785潘娥处理，满意度一般</t>
  </si>
  <si>
    <t>TS202310122048230344</t>
  </si>
  <si>
    <t>13264916217</t>
  </si>
  <si>
    <t>杨林</t>
  </si>
  <si>
    <t>2023-10-13 14:42:10</t>
  </si>
  <si>
    <t>主办单位：湖北
客户类别：普通客户
10010是否打通：否
是否二次致电10015：是
是否联系：否
升级倾向：
号码归属省：湖北
SVIP等级：
1. 问题类型:;
2. 投诉类型:其他问题;
3. 营业厅地址:;
4. 位置信息:;
5. 位置发生地:;
6. 投诉内容:新办的手机号居然显示已经注册了微信，你们号码二次销售的时候不会把遗留问题处理好了在销售吗？</t>
  </si>
  <si>
    <t>业务规则
①客户投诉产生的原因：用户对号码二次发放无法注册微信规则不满
②客户投诉问题核查情况及解决方案：收到贵部转办后，我司立即组织调查。经核实，用户反馈手机号码被别人注册了微信，现在自己注册不了，已指导用户重新操作注册，现已注册好，满意。
③客户问题满意度：满意
④回单人：潘娥、联系方式：07176921001</t>
  </si>
  <si>
    <t>TS202310111730241860</t>
  </si>
  <si>
    <t>13177077499</t>
  </si>
  <si>
    <t>刘梅姣</t>
  </si>
  <si>
    <t>2023-10-13 13:34:38</t>
  </si>
  <si>
    <t>主办单位：湖北
客户类别：普通客户
10010是否打通：否
是否二次致电10015：是
是否联系：否
升级倾向：
号码归属省：湖北
SVIP等级：
1. 问题类型:;
2. 投诉类型:退订争议;
3. 营业厅地址:;
4. 位置信息:;
5. 位置发生地:;
6. 投诉内容:销户
注销此号码，但身份证总是识别不了，也无法自行上传</t>
  </si>
  <si>
    <t>业务规则：①客户投诉产生的原因：号码注销。 
②客户投诉问题核查情况及解决方案：收到贵部转办后，我司立即组织调查。用户反映需办理销户，经核实现已为用户销户成功。我司2023-10-12 15:43:49联系客户解释。
③客户问题满意度：一般。 
④回单人：田群、联系方式：07176921001</t>
  </si>
  <si>
    <t>TS202310121047060093</t>
  </si>
  <si>
    <t>2023-10-13 13:16:38</t>
  </si>
  <si>
    <t xml:space="preserve">主办单位：湖北
客户类别：普通客户
10010是否打通：是
是否二次致电10015：是
是否联系：是
升级倾向：无
号码归属省：湖北
SVIP等级：
----
高级模板内容：
投诉问题描述（提炼并描述客户反映核心问题，含争议渠道/争议金额或对前期工单争议点）:用户来电反映解绑主副卡关系  用户称需要20分钟内处理（未承诺）  烦请后台协助处理  谢谢
客户核心诉求及问题补充:用户来电反映解绑主副卡关系  用户称需要20分钟内处理（未承诺）  烦请后台协助处理  谢谢</t>
  </si>
  <si>
    <t>业务规则：①客户投诉产生的原因：解绑主副卡关系。 
②客户投诉问题核查情况及解决方案：收到贵部转办后，我司立即组织调查。用户反映需办理主卡解绑并转资8元流量王套餐，并办理主卡13094173426销户，经核实。我司2023-10-12 15:43:49联系客户解释。
③客户问题满意度：满意。 
④回单人：田群、联系方式：07176921001</t>
  </si>
  <si>
    <t>TS202310131037052354</t>
  </si>
  <si>
    <t>13227271873</t>
  </si>
  <si>
    <t>张仟慧</t>
  </si>
  <si>
    <t>2023-10-13 16:08:45</t>
  </si>
  <si>
    <t>主办单位：湖北
客户类别：普通客户
10010是否打通：否
是否二次致电10015：是
是否联系：否
升级倾向：
号码归属省：湖北
SVIP等级：
1. 问题类型:;
2. 投诉类型:其他问题;
3. 营业厅地址:;
4. 位置信息:;
5. 位置发生地:;
6. 投诉内容:一直有欠款短信发给我 姓名是别人 我用这个号码五年一直不停的电话骚扰和短信骚扰</t>
  </si>
  <si>
    <t>业务规则：①客户投诉产生的原因：一直有欠款短信发给我 姓名是别人。 
②客户投诉问题核查情况及解决方案：收到贵部转办后，我司立即组织调查。营业厅已明示相关规则，经核实属二次放号导致。我司2023-10-13 15:43:49联系客户解释，考虑到用户使用感知为用户办理预存话费享20元话费优惠(湖北)。
③客户问题满意度：一般。 
④回单人：田群、联系方式：07176921001</t>
  </si>
  <si>
    <t>TS202310121002591290</t>
  </si>
  <si>
    <t>15671063080</t>
  </si>
  <si>
    <t>陈武亮</t>
  </si>
  <si>
    <t>2023-10-13 14:25:51</t>
  </si>
  <si>
    <t xml:space="preserve">
高级模板内容：
投诉问题描述:用户来电称自己不打电话就应该不扣钱，不该扣月租费，对月租费不认可，
争议月份:2023年10月
争议金额:0
用户要求:详见：TS202309281613471079，此为重复 投诉，用户再次来电反映 该问题，强烈要求取消套餐月租费，解释无效，称不取消就去投诉，未提供具体渠道，请处理，谢谢</t>
  </si>
  <si>
    <t>业务规则：经核实客户客户对月租扣费不满，此属业务规则不能满足客户，因多次未联系上客户，我司核实情况处理，如有疑问可在工作时间（08:30-12:00；14:00-17:30）致电我司宜昌联通13032700872，烦请前台代为转告</t>
  </si>
  <si>
    <t>TS202310121224460058</t>
  </si>
  <si>
    <t>2023-10-13 14:09:46</t>
  </si>
  <si>
    <t xml:space="preserve">
高级模板内容：
投诉问题描述:用户来电要求投诉营业厅因我方营业厅差错导致问题 营业厅承诺用户进线退费但是用户费用一直未到账要求投诉且处理该问题  且称用户前期费用退费错用户表示不满 用户有录音且对我方退费以赠费的形式表示不满 
产品名称:赠费
办理时间:2023-10-12
办理渠道:营业厅
用户要求:用户要求处理承诺费用 且要求加急处理 投诉营业厅  且对赠费的形式表示不认可</t>
  </si>
  <si>
    <t>业务规则：经核实因赠费规则不能满足客户，费用已于2023-10-12 10:16:25到帐162元,2023-10-12 12:05:49到帐150元，现已联系客户解释，此费用可在联通APP-交费记录查询，抵扣后期月租费用，不能打印发票，满意。</t>
  </si>
  <si>
    <t>TS202310112047080207</t>
  </si>
  <si>
    <t>13197346615</t>
  </si>
  <si>
    <t>侯斌</t>
  </si>
  <si>
    <t>2023-10-13 14:16:18</t>
  </si>
  <si>
    <t xml:space="preserve">
高级模板内容：
投诉问题描述:用户称自己在八月份没有使用需要退费请协助
争议月份:2023年8月
争议金额:6.79
用户要求:要求退费，称我司处理好就行了不用联系自己</t>
  </si>
  <si>
    <t>业务规则：客户反馈23.8月未使用产生扣费，核实往月欠费6.79元，我部处理欠费后会激活当月账单，联系停机，如有疑问可在工作时间（08:30-12:00；14:00-17:30）联系07176921001、13032700872宜昌联通投诉处理中心。如用户咨询，请前台10010话务中心代为解释，谢谢</t>
  </si>
  <si>
    <t>TS202310111016050926</t>
  </si>
  <si>
    <t>15629342249</t>
  </si>
  <si>
    <t>石丹芬</t>
  </si>
  <si>
    <t>2023-10-13 09:04:44</t>
  </si>
  <si>
    <t xml:space="preserve">
高级模板内容：
投诉问题描述:用户来电称之前办理了一个合约返费的活动，每个月返19.04，现在活动马上到期了 还有97左右没有返还，客户表示不认可
活动名称:湖北余额宝98低消直降466
争议月份:2023年10月
争议金额:1
用户要求:尽快处理</t>
  </si>
  <si>
    <t>业务规则：客户反馈电子券未返还的问题，核实每月电子券均正常到账，已联系客户解释说明，客户知晓，认可</t>
  </si>
  <si>
    <t>TS202310121929031839</t>
  </si>
  <si>
    <t>15071816597</t>
  </si>
  <si>
    <t>杨可萌</t>
  </si>
  <si>
    <t>2023-10-13 16:28:36</t>
  </si>
  <si>
    <t xml:space="preserve">判断省分:其他省分
:普通消费有争议
:下一步
:套餐月费不认可
查询套餐:
:套餐月费有变化
业务办理记录:
:不认可
:其他渠道
判断省分:除甘肃贵州外
:
高级模板内容：
投诉问题描述:用户对本机10月产生套餐费199元不认可，已解释此为之前（预存话费享折扣优惠 档位三（立即生效*24个月）-湖北政企专属）活动到期，但用户不认可
争议月份:2023年10月
争议金额:199
用户要求:用户对本机10月产生套餐费199元不认可，已解释此为之前（预存话费享折扣优惠 档位三（立即生效*24个月）-湖北政企专属）活动到期，但用户不认可，要求线上续约（预存话费享折扣优惠 档位三（立即生效*24个月）-湖北政企专属）并退还10月套餐差价费抵扣欠费，请协助回复</t>
  </si>
  <si>
    <t>业务规则：客户反馈套餐折扣到期问题，已按客户要求勾选139元赠费*12个月活动，本月套餐差价已回溯；另客户反馈不知情定制 5G炫彩加油包19元10GB（次月生效）（湖北） 业务，核实为上海航动科技有限公司（宜昌）于2023-07-13 15:31:02通过电话营销方式推荐客户办理，已取消，申请退还23.8-10月费用合计57元，24小时内到账，此费用不可打印账单发票，另抖音定向流量5G加油包20GB、抖音定向流量包30元20GB核实开通渠道为总部网厅，无法处理退费，已联系客户解释清楚，回访满意</t>
  </si>
  <si>
    <t>TS202310131106310615</t>
  </si>
  <si>
    <t>2023-10-13 13:06:08</t>
  </si>
  <si>
    <t xml:space="preserve">
高级模板内容：
投诉问题描述: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
争议月份:2023年8月、2023年9月
争议金额:15
用户要求: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有升级倾向，未提及投诉渠道</t>
  </si>
  <si>
    <t>业务规则：因赠费与低消互斥产生补收，考虑客户感知，申请补赠23.8月流量费用合计15元，24小时内到账，此费用不可打印账单发票，回访满意</t>
  </si>
  <si>
    <t>TS202310121606550093</t>
  </si>
  <si>
    <t>18694088039</t>
  </si>
  <si>
    <t>潘平</t>
  </si>
  <si>
    <t>2023-10-13 16:43:27</t>
  </si>
  <si>
    <t xml:space="preserve">
高级模板内容：
投诉问题描述:用户表示自己名下4张副卡有三张都需要每次跑营业厅办理优惠0元业务，要求都跟 18671708150副卡月功能费-0元(次月生效) 一样
业务名称: 副卡月功能费-0元(次月生效) 
办理渠道:营业厅
办理时间:2023-10-01
系统提示内容:无
用户要求:主卡下面	
18671765625、18671708523、18671708150都办理副卡月功能费-0元(次月生效)，表示自己每次都跑营业厅太麻烦了，前台解释后用户不认可，请后台回复处理</t>
  </si>
  <si>
    <t>业务规则：用户对副卡赠费活动规则不满，已跟用户解释清楚，考虑用户感知，取消副卡赠费活动，另把13207215332/18671708523/18671765625三张副卡勾选0元，次月生效，满意。</t>
  </si>
  <si>
    <t>TS202310121226550105</t>
  </si>
  <si>
    <t>18671721133</t>
  </si>
  <si>
    <t>罗云腾</t>
  </si>
  <si>
    <t>2023-10-13 09:07:40</t>
  </si>
  <si>
    <t xml:space="preserve">
高级模板内容：
投诉问题描述:用户来电称对上个月扣了_调帐补收费35.2元不认可，前台查询有一个账前调整金额（元）减免了35.2元，解释无效，要求后台尽快回复处理，谢谢
争议月份:2023年9月
争议金额:35.2
用户要求:后台尽快回复处理，谢谢</t>
  </si>
  <si>
    <t>业务规则：用户对号码本地靓号补收规则不认可，已跟用户解释清楚，考虑用户感知，申请退9月份补收费，合计35.2元到主卡上15629352627私有，并申请其他三张副卡勾选0元，次月生效，满意。</t>
  </si>
  <si>
    <t>TS202310131556412190</t>
  </si>
  <si>
    <t>13297286555</t>
  </si>
  <si>
    <t>2023-10-13 17:20:44</t>
  </si>
  <si>
    <t xml:space="preserve">
高级模板内容：
投诉问题描述:用户来电表示自己之前入网签订是168套餐每月返费20元，但是现在却没有了，要求核实并回电
活动名称:无
争议月份:2023年10月
争议金额:20
用户要求:要求核实并回电解决</t>
  </si>
  <si>
    <t>业务规则：用户对套餐资费规则不认可，已跟用户解释清楚，于用户协商办理预存话费享10元/月话费优惠12个月（湖北） ，用户表示同意，满意。</t>
  </si>
  <si>
    <t>TS202310131144271585</t>
  </si>
  <si>
    <t>18572394086</t>
  </si>
  <si>
    <t>代来喜</t>
  </si>
  <si>
    <t>2023-10-13 14:02:47</t>
  </si>
  <si>
    <t xml:space="preserve">
高级模板内容：
投诉问题描述:用户反馈当时办理这张卡的时候告知是19元月租，为什么现在收费是30月，表示不接受，烦请协助核查谢谢！
业务名称: 小天卡-2023
宣传渠道:营业厅
宣传内容:19元月租
实际情况:30元月租
用户要求:用户要求恢复19元月租，烦请协助</t>
  </si>
  <si>
    <t>业务规则：用户对小天卡套餐资费跟商家宣传不一致规则不认可，经核实，用户反馈商家宣传的是19元/月，实际套餐为月费29（元），套餐包含：国内流量10GB，另1元139GB
全国流量与100分钟语音包*24月，已跟用户解释清楚，考虑用户感知，申请预存话费享10元/月话费优惠12个月（湖北），满意。</t>
  </si>
  <si>
    <t>TS202310122109460555</t>
  </si>
  <si>
    <t>13264902887</t>
  </si>
  <si>
    <t>范栋斌</t>
  </si>
  <si>
    <t>2023-10-13 13:31:58</t>
  </si>
  <si>
    <t xml:space="preserve">
高级模板内容：
投诉问题描述:宣传与实际不符
业务名称: 小天卡-2023
宣传渠道:其他:微信好友
宣传内容:宣传每月19元享受149G的流量
实际情况:30元享受149G的流量
用户要求:用户要求核实处理，并给个合理解释</t>
  </si>
  <si>
    <t>TS202310121501430911</t>
  </si>
  <si>
    <t>18986817111</t>
  </si>
  <si>
    <t>景艳</t>
  </si>
  <si>
    <t>2023-10-13 09:01:25</t>
  </si>
  <si>
    <t xml:space="preserve">
高级模板内容：
投诉问题描述:用户来电表示称营业厅一百多平  只有一个工作人员在办理业务   称在营业厅等了很久  
渠道名称:城区精英盛华西陵一路合作厅
渠道地址:西陵一路13号（东门中环大厦对面）
用户要求:要求回电核实   为什么只有一个窗口在办理业务  </t>
  </si>
  <si>
    <t>业务规则：用户对营业厅办理流量不满，已跟用户解释清楚，用户表示现已处理好，满意。</t>
  </si>
  <si>
    <t>TS202310121818000706</t>
  </si>
  <si>
    <t>18527209435</t>
  </si>
  <si>
    <t>2023-10-13 14:23:12</t>
  </si>
  <si>
    <t>用户表示18527209435这个号码在8月份已经销户成功了，9月25日之前退费未到账，请联系处理，谢谢</t>
  </si>
  <si>
    <t>业务规则：用户反映18527209435这个号码在8月份已经销户成功退费未到账，营业厅已明示相关规则，经核实用户属小天卡退费，现已添加用户微信，预计于1周内为用户处理完毕，用户知晓.</t>
  </si>
  <si>
    <t>TS202310121131531290</t>
  </si>
  <si>
    <t>13277231429</t>
  </si>
  <si>
    <t>侯爱君</t>
  </si>
  <si>
    <t>2023-10-13 09:02:50</t>
  </si>
  <si>
    <t xml:space="preserve">
高级模板内容：
投诉问题描述:用户表示宣传与实际不符
业务名称: 小天卡-2023
宣传渠道:其他:微信
宣传内容:宣传19元一月
实际情况:20元一月
用户要求:按照承诺处理，把之前多扣的返还</t>
  </si>
  <si>
    <t>业务规则：用户反映办理套餐是未告知1元139GB全国流量与100分钟语音包*24月会单独收费1元，考虑用户使用感知，已为用户申请赠送30元话费，24小时内赠费到账，不可打印发票，满意</t>
  </si>
  <si>
    <t>TS202310090907212350</t>
  </si>
  <si>
    <t>2023-10-13 14:15:32</t>
  </si>
  <si>
    <t xml:space="preserve">
高级模板内容：
投诉问题描述:见详单：TS202309080848401893，用户再次来电对宽带扣费40元不认可，
业务名称:湖北5G融合300M宽带（40元/月）
宣传渠道:营业厅
宣传内容:宣传扣费20元
实际情况:实际40元
用户要求:要求我方恢复折扣优惠，并把9月、10月多扣非费用退回，麻烦处理，谢谢</t>
  </si>
  <si>
    <t>业务规则：用户反映对第二条宽带收费40元不满，经核实属融合套餐第二条宽带（300M）12个月5折优惠（湖北）活动到期未续订导致，已发区域负责人+86-15872657657协助处理，核实后该活动优惠时间只有一年现已到期），现线上无对应勾选项，建议用户持续观察使用，用户知晓。</t>
  </si>
  <si>
    <t>TS202310112003192136</t>
  </si>
  <si>
    <t>13264902259</t>
  </si>
  <si>
    <t>熊云翠</t>
  </si>
  <si>
    <t>2023-10-13 14:05:07</t>
  </si>
  <si>
    <t xml:space="preserve">判断省分:其他省分
:普通消费有争议
:下一步
:通话费不认可
获取参数:
:普通通话费超出争议
查询套餐:
:金额正确
:不认可
:仍不认可
判断省分:除四川外
:
高级模板内容：
投诉问题描述:用户来电反映（对超出语音不认可，用户称 宜昌如意通随意打(OCS)-湖北宜联通打联通是免费的），我方核实（超出40.2），用户对此不认可，烦请后台协助处理。 
争议月份:2023年10月
争议金额:40.2
是否有下发短信提醒:否
用户要求:用户要求核实为什么会产生这么多的费用，烦请后台协助处理</t>
  </si>
  <si>
    <t>业务规则：用户反映对宜昌如意通随意打(OCS)-湖北宜昌扣费不满，经核实归属地拨打湖北省内联通用户属免费，考虑到用户使用感知预存话费享50元话费优惠（湖北），用户知晓。</t>
  </si>
  <si>
    <t>TS202310131454210548</t>
  </si>
  <si>
    <t>13277236786</t>
  </si>
  <si>
    <t>王宸</t>
  </si>
  <si>
    <t>2023-10-13 16:13:15</t>
  </si>
  <si>
    <t xml:space="preserve">
高级模板内容：
投诉问题描述:对副卡月租不认可
争议月份:2023年10月
争议金额:20
用户要求:用户进线就表示副卡优惠到期都没任何提醒 要求把本月扣除的20元副卡费用退回  并且把副卡优惠给续上 辛苦处理 谢谢</t>
  </si>
  <si>
    <t>业务规则：用户反映副卡免费问题，经核实，副卡扣费规则为10元 /月，出于服务角度，已勾选副卡0月租优惠，次月生效，本机有低消，2小时内为分别为副卡15629379463、16671725570 私有账户各到账10元，此费用不可打印发票，用户满意。</t>
  </si>
  <si>
    <t>TS202310120914220035</t>
  </si>
  <si>
    <t>18571032805</t>
  </si>
  <si>
    <t>2023-10-13 11:19:27</t>
  </si>
  <si>
    <t xml:space="preserve">22年Q3Q4重点客户
高级模板内容：
投诉问题描述:客户来电 ，反映对于18571032805 号码被销户不知情  我处查询到号码 被申请预销户停机与客户停机 与客户解释无效 客户表示自己不知情 且去营业厅查实名制还不是自己的实名制  对此强烈不认可 解释多次无效   
销户账号:18571032805
销户时间:2023-10-12
销户渠道:无 
用户要求:尽快谢谢！ </t>
  </si>
  <si>
    <t>业务规则：用户反映号码销户问题，经核实，18571032805 机主本人于 2023-10-11 09:42:48 携带身份证至 当阳玉阳万象城新时空合作厅 办理销户，已联系客户解释说明，客户表示知晓。</t>
  </si>
  <si>
    <t>TS202310121014501639</t>
  </si>
  <si>
    <t>2023-10-13 09:44:02</t>
  </si>
  <si>
    <t xml:space="preserve">
高级模板内容：
投诉问题描述:用户来电表示有一个跟银行合作的存话费的手机的活动，达到多少就可以拿手机，现在用户表示已经达到消费程度了，营业厅告知还要提档
业务名称:预存的好礼
宣传渠道:营业厅
宣传内容:达到消费程度的手机
实际情况:需要提档消费
用户要求:用户要求当地的一次联通公司回复，</t>
  </si>
  <si>
    <t>业务规则：用户反映合约机办理规则的问题，经核实，为长阳政企开展合约购机活动，已由客户经理尝试发OA申请参与此活动，10月20日前有结果客户经理联系告知申请结果，已向用户解释表示知晓。</t>
  </si>
  <si>
    <t>TS202310131228390069</t>
  </si>
  <si>
    <t>15587966906</t>
  </si>
  <si>
    <t>王翰林</t>
  </si>
  <si>
    <t>2023-10-13 16:40:14</t>
  </si>
  <si>
    <t>22年Q3Q4重点客户用户对号码限速不认可，不愿开提速流量包，要求为其免费解除限速，请处理，谢谢</t>
  </si>
  <si>
    <t>业务规则：用户反映流量限速问题，经核实，用户当月全部国内数据总流量达到16GB后，上网速率将降至最高1Mbps，次月恢复，当月累计使用100GB之后受，当地实际网络影响有可能降至不高于256K。已提出为用户补赠5G升级包49元20G，用户表示无需补赠，协商后期如有使用需求，可再致电10010申请补赠流量包。同时建议用户迁转159元畅爽冰激凌套餐享5折优惠，用户表示有需要再联系我部办理，满意。</t>
  </si>
  <si>
    <t>TS202310121942482056</t>
  </si>
  <si>
    <t>13135825898</t>
  </si>
  <si>
    <t>刘立贵</t>
  </si>
  <si>
    <t>2023-10-13 15:23:27</t>
  </si>
  <si>
    <t xml:space="preserve">
高级模板内容：
投诉问题描述:用户表示自己收到短信表示自己可以透支50元，但是现在欠费0.2元两条短信就停机不认可，表示自己老用户而且全家都是联通不处理就全部转网
用户状态:高额半停机
停机原因:欠费停机
第二联系电话:13135825898
用户要求:用户表示自己收到短信表示自己可以透支50元，但是现在欠费0.2元两条短信就停机不认可，表示自己老用户而且全家都是联通不处理就全部转网</t>
  </si>
  <si>
    <t>业务规则：用户反映欠费0.2元停机不满，营业厅已明示相关规则，经核实用户现需开信用额度现线上无对应勾选项，9月已为用户申请30元费用供使用，现建议用户持续观察使用，用户知晓。</t>
  </si>
  <si>
    <t>TS202310121338061505</t>
  </si>
  <si>
    <t>18507204696</t>
  </si>
  <si>
    <t>2023-10-13 15:31:50</t>
  </si>
  <si>
    <t xml:space="preserve">
高级模板内容：
投诉问题描述:用户表示对宽带开通不知情，产生了欠费要求处理
需要缴纳:历史欠费  
争议金额:700
用户要求:用户表示对宽带开通不知情，产生了欠费要求处理</t>
  </si>
  <si>
    <t>业务规则：用户反映欠费的宽带账号是071703419668欠费674.57元不满，营业厅已明示相关规则，经核实属号码18671774675欠费销户导致宽带也欠费销户，现线上无取消勾选项，建议用户持续观察使用，用户知晓。</t>
  </si>
  <si>
    <t>TS202310131036502343</t>
  </si>
  <si>
    <t>投诉工单（2021版）&gt;&gt;移网&gt;&gt;【入网】金融分期等合约&gt;&gt;金融分期赠品或业务存在问题</t>
  </si>
  <si>
    <t>13032736991</t>
  </si>
  <si>
    <t>刘素芬</t>
  </si>
  <si>
    <t>2023-10-13 13:35:22</t>
  </si>
  <si>
    <t xml:space="preserve">【2022年上工信部测评重保用户】
高级模板内容：
投诉问题描述:用户来电反馈说自己的合约现目前为止苹果15手机一直都未能到货 用户表示不理解 自己都已经在银行办理了冻结 现让一直等待 用户表示要求尽快的进行处理和解决 请后台工作人员协助处理 谢谢
业务名称:购机合约
办理时间:2023-10-08
办理渠道:宜昌市老火车站三峡晚报大楼楼上
用户要求:用户来电反馈说自己的合约现目前为止苹果15手机一直都未能到货 用户表示不理解 自己都已经在银行办理了冻结 现让一直等待 用户表示要求尽快的进行处理和解决 请后台工作人员协助处理 谢谢 </t>
  </si>
  <si>
    <t>业务规则：用户反映宜昌市老火车站三峡晚报大楼楼办理购机合约，营业厅已明示相关规则，经核实用户已去银行将资金做了冻结，但现公司苹果15手机一直未到货，已解释建议用户耐心等待，用户知晓</t>
  </si>
  <si>
    <t>TS202310130959121393</t>
  </si>
  <si>
    <t>16671007101</t>
  </si>
  <si>
    <t>黄康</t>
  </si>
  <si>
    <t>2023-10-13 13:54:13</t>
  </si>
  <si>
    <t xml:space="preserve">
高级模板内容：
投诉问题描述:用户无法通过APP下单联通卡，称已达到上限，并且用户查询名下只有一张联通卡，需后台处理
业务名称:办理新卡
办理渠道:联通APP
办理时间:2023-10-13
系统提示内容:已达到上限
用户要求:要求新办联通卡，要以短信回复用户处理方法</t>
  </si>
  <si>
    <t>业务规则：用户反映在手厅无法订购号码问题。经核实，客户证件420521199312165612下除16671007101（宜昌）外，还有17981899313，17682309815为浙江号码，状态显示在途单，已联系客户告知，前期客户已向工信部反馈过该问题，已解释清楚，需要拨打浙江区号+10010反馈注销两张浙江号码后期可在线订购新号码，用户认可满意。</t>
  </si>
  <si>
    <t>TS202310121752120213</t>
  </si>
  <si>
    <t>2023-10-13 14:12:28</t>
  </si>
  <si>
    <t>用户来电要求核实流量还有多少封顶。最高多少封顶目前还有多少封顶、已查询未显示封顶值、请落实处理谢谢！</t>
  </si>
  <si>
    <t>业务规则：用户要求查询流量封顶。经核实，该套餐全部流量40GB封顶，已向用户解释，表示知晓。</t>
  </si>
  <si>
    <t>ZX202310121759411102</t>
  </si>
  <si>
    <t>071701061500</t>
  </si>
  <si>
    <t>王健祥</t>
  </si>
  <si>
    <t>2023-10-13 14:05:02</t>
  </si>
  <si>
    <t xml:space="preserve">判断省分:湖北
:被动办理宽带
:不需要
:
高级模板内容：
问题描述:用户来电反馈自己未办理宽带
第二联系方式:15572759620
销户原因:没有办理
用户要求:用户要求取消宽带，请协助处理</t>
  </si>
  <si>
    <t>BL202310131128302467</t>
  </si>
  <si>
    <t>2023-10-13 14:21:13</t>
  </si>
  <si>
    <t>用户来电要求取消下个月生效的合约：存量5G畅爽套餐享79元赠费（次月生效）湖北  ，请尽快核实回复处理，谢谢！前台无法直接取消。</t>
  </si>
  <si>
    <t>BL202310121453242389</t>
  </si>
  <si>
    <t>15629338596</t>
  </si>
  <si>
    <t>杨培兴</t>
  </si>
  <si>
    <t>2023-10-13 09:21:10</t>
  </si>
  <si>
    <t xml:space="preserve">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产品类型:轻合约;产品名称:湖北宜昌预存话费得流量短信包24个月-立即;产品描述:用户申请办理提前解约，需支付解约赔偿金，支付后办理解约，支付后办理解约，次月生效;产品ID:91022417;开始时间:2022-12-20 09:08:12;结束时间:2024-11-30 23:59:59;订购渠道:枝江城区公园路自营厅;客户确认方式:签字协议。
用户来电表示自己没有办理预存话费得流量 的活动，要求取消，前台挽留失败，请尽快处理，谢谢
</t>
  </si>
  <si>
    <t>ZX202310120820281583</t>
  </si>
  <si>
    <t>071700047914</t>
  </si>
  <si>
    <t>严朗</t>
  </si>
  <si>
    <t>2023-10-13 09:03:47</t>
  </si>
  <si>
    <t>在异地，要求公司直接为其取消宽带，请处理并回复</t>
  </si>
  <si>
    <t>业务取消（城区校园营服中心）：用户要求取消校园宽带，挽留无效，已核对身份信息协助取消，满意。</t>
  </si>
  <si>
    <t>ZX202310121332051353</t>
  </si>
  <si>
    <t>咨询工单（2021版）&gt;&gt;业务规则&gt;&gt;合并/拆分账户</t>
  </si>
  <si>
    <t>071704143339</t>
  </si>
  <si>
    <t>张继新</t>
  </si>
  <si>
    <t>2023-10-13 09:04:18</t>
  </si>
  <si>
    <t>用户表示在外地不愿到营业厅办理宽带注销，要求我公司将本机号码下绑定的宽带解除绑定并将宽带注销。</t>
  </si>
  <si>
    <t>业务取消（当阳城区营服）：客户要求注销低消宽带，手机号码转资29元福多多套餐，已按客户要求办理，次月生效，回访满意</t>
  </si>
  <si>
    <t>ZX202310111635342056</t>
  </si>
  <si>
    <t>071700831658</t>
  </si>
  <si>
    <t>黄春</t>
  </si>
  <si>
    <t>2023-10-13 09:03:52</t>
  </si>
  <si>
    <t>用户来电反映表示上月就已经去当阳城区南正街自有营业厅要求取消宽带和13197315331手机号码上绑定的 预存0元;赠款总额828元;828元分12月返还活动，而且相关设备都退还给营业厅了，但是现在核实并未取消，现在要求公司尽快取消宽带和活动，请尽快处理并回复</t>
  </si>
  <si>
    <t>业务取消（当阳城区营服）：客户要求注销实装宽带，设备已归还到厅，我部已按客户要求办理，考虑跨月取消，申请减免本月月租费用合计60元，24小时内到账，此费用不可打印账单发票，回访满意</t>
  </si>
  <si>
    <t>ZX202310111841340712</t>
  </si>
  <si>
    <t>071701002101</t>
  </si>
  <si>
    <t>郭丹</t>
  </si>
  <si>
    <t>2023-10-13 16:00:19</t>
  </si>
  <si>
    <t xml:space="preserve">判断省分:湖北
:自己办理的宽带
:挽留失败
:不同意
:
高级模板内容：
问题描述:用户来电要求办理宽带销户 已按弹窗解释用户称电话打了很多次都打不通
第二联系方式:15572794175
销户原因:不需要了
用户要求:要求核实办理宽带销户 请协助联系处理 谢谢！</t>
  </si>
  <si>
    <t>业务取消（当阳乡镇 ）：用户反映取消期宽带，挽留无效，已由校园营服于48小时内注销，用户满意。</t>
  </si>
  <si>
    <t>ZX202310121052380201</t>
  </si>
  <si>
    <t>071701032970</t>
  </si>
  <si>
    <t>王振雷</t>
  </si>
  <si>
    <t>2023-10-13 09:02:57</t>
  </si>
  <si>
    <t>被动开通宽带，要求在线取消，请尽快处理并回复</t>
  </si>
  <si>
    <t>业务取消（电子渠道）：客户要求注销低消宽带，已按客户要求注销，联系无人接听，已短信告知，如有疑问可在工作时间（08:30-12:00；14:00-17:30）联系07176921001、13032700872宜昌联通投诉处理中心。如用户咨询，请前台10010话务中心代为解释，谢谢</t>
  </si>
  <si>
    <t>ZX202310121104450306</t>
  </si>
  <si>
    <t>071701029028</t>
  </si>
  <si>
    <t>邵天才</t>
  </si>
  <si>
    <t>2023-10-13 14:14:53</t>
  </si>
  <si>
    <t xml:space="preserve">判断省分:湖北
:被动办理宽带
:不需要
:
高级模板内容：
问题描述:不知情安装，要求注销宽带
第二联系方式:13227279617
销户原因:不知情办理
用户要求:尽快注销，请核实处理，谢谢</t>
  </si>
  <si>
    <t>业务取消（五峰城区 ）：用户要求注销CPE宽带，挽留无效，已注销成功，满意。</t>
  </si>
  <si>
    <t>ZX202310121710100692</t>
  </si>
  <si>
    <t>071704297617</t>
  </si>
  <si>
    <t>文勇</t>
  </si>
  <si>
    <t>2023-10-13 11:21:35</t>
  </si>
  <si>
    <t>用户表示不知情手机套餐内的宽带业务，自己没有办理过，也没有安装使用，现在核实到有宽带账号以及其他的宽带业务有产生费用，强烈要求取消，要求分公司回电告知具体情况</t>
  </si>
  <si>
    <t>业务取消（五峰政企营服中心）：用户要求取消低消虚拟宽带，挽留无效，已按用户要求取消，核实宽带有做赠费，实际未产生费用，已跟用户解释清楚，满意。</t>
  </si>
  <si>
    <t>ZX202310120947132085</t>
  </si>
  <si>
    <t>13469836522</t>
  </si>
  <si>
    <t>邢丽彬</t>
  </si>
  <si>
    <t>2023-10-13 10:09:22</t>
  </si>
  <si>
    <t>13469836522命中精准预判服务场景:[65岁以上老人]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
用户称自己的手机号码收不到验证码   很多验证码都收不到  前台解释不认可   要求核实处理 谢谢</t>
  </si>
  <si>
    <t>业务取消（伍家营服）：用户反映收不到验证码，核实客户已收到携转验证码携出，满意</t>
  </si>
  <si>
    <t>BL202310120940230337</t>
  </si>
  <si>
    <t>15549328988</t>
  </si>
  <si>
    <t>蒋文明</t>
  </si>
  <si>
    <t>2023-10-13 09:15:02</t>
  </si>
  <si>
    <t xml:space="preserve">判断省分:湖北
:无意向资费
node_104:
node_102:
:降套
:需要保号
:挽留后，用户依旧要求降套
:资费对比
:挽留失败
:
node_106:
:有合约/有靓号
:
高级模板内容：
用户诉求:用户来电要求在线更改为最低套餐29元的，人不在湖北，不愿到厅，请处理
当前套餐名称:畅越全国冰激凌套餐-118元档
新套餐名称（转入套餐名称）:大王卡29元版
是合约期内（含靓号）:是
备注:用户来电要求在线更改为最低套餐29元的，人不在湖北，不愿到厅，请处理</t>
  </si>
  <si>
    <t>业务取消（西陵）客户要求取消实装宽带转资8元全国流量王套餐，现以为用户取消并转资，次月生效，满意。</t>
  </si>
  <si>
    <t>ZX202310131111240985</t>
  </si>
  <si>
    <t>071700088715</t>
  </si>
  <si>
    <t>王红平</t>
  </si>
  <si>
    <t>2023-10-13 14:10:20</t>
  </si>
  <si>
    <t xml:space="preserve">#2022重保客户#用户表示自己10号到西陵一路13号（东门中环大厦对面）这个营业厅办理宽带销户，营业厅告知会给自己办理，设备也归还给营业厅了，并表示12号会收到成功的短信，现在并没有收到短信，宽带也没有注销成功，对此不满，现在就要求投诉，要求把宽带销户，尽快处理并回复</t>
  </si>
  <si>
    <t>业务取消（西陵）：用户要求注销宽带，挽留无效，已取消成功，用户满意。</t>
  </si>
  <si>
    <t>ZX202310131052200794</t>
  </si>
  <si>
    <t>071703723455</t>
  </si>
  <si>
    <t>覃长清</t>
  </si>
  <si>
    <t>2023-10-13 14:12:20</t>
  </si>
  <si>
    <t xml:space="preserve">判断省分:湖北
:被动办理宽带
:不需要
:
高级模板内容：
问题描述:用户来电称自己没有使用宽带但是自己号码上绑定的有用户来电反映宽带无法上网 要求上门维修导致不能更改套餐，现在要求取消宽带，不愿去营业厅办理，请处理，谢谢
第二联系方式:13085167405
销户原因:没有使用宽带
用户要求:用户来电称自己没有使用宽带但是自己号码上绑定的有用户来电反映宽带无法上网 要求上门维修导致不能更改套餐，现在要求取消宽带，不愿去营业厅办理，请处理，谢谢</t>
  </si>
  <si>
    <t>业务取消（西陵）：用户要求注销虚拟宽带，挽留无效，已注销成功，满意。</t>
  </si>
  <si>
    <t>ZX202310111159192389</t>
  </si>
  <si>
    <t>071703882426</t>
  </si>
  <si>
    <t>李倩雯</t>
  </si>
  <si>
    <t>2023-10-13 09:02:32</t>
  </si>
  <si>
    <t>用户来电表示现在在外地，宽带不想用了，要求取消并回复</t>
  </si>
  <si>
    <t>业务取消（西陵城区营服）：客户要求取消实装宽带，我部已挽留成功，客户同意保留使用，回访满意</t>
  </si>
  <si>
    <t>BL202310111729231598</t>
  </si>
  <si>
    <t>2023-10-13 09:04:31</t>
  </si>
  <si>
    <t xml:space="preserve">22年Q3Q4重点客户判断省分:湖北
:无意向资费
node_104:
node_102:
:降套
:消费过高
:挽留后，用户依旧要求降套
:消费对比
:挽留失败
:
node_106:
:有合约/有靓号
:
高级模板内容：
用户诉求:用户来电要求变更29元套餐，未提供具体套餐，用户不愿到厅，要求在线直接变更，请尽快核实处理
当前套餐名称:幸福家家乐59元套餐
新套餐名称（转入套餐名称）:29元套餐
是合约期内（含靓号）:是
备注:要求联系18674209613处理</t>
  </si>
  <si>
    <t>业务取消（秭归城区营服）：客户要求注销副卡、解绑宽带，已按客户要求办理，回访满意。</t>
  </si>
  <si>
    <t>TS202310121456230763</t>
  </si>
  <si>
    <t>15572759921</t>
  </si>
  <si>
    <t>2023-10-13 16:42:43</t>
  </si>
  <si>
    <t>主办单位：湖北
客户类别：普通客户
10010是否打通：否
是否二次致电10015：是
是否联系：否
升级倾向：
号码归属省：湖北
SVIP等级：
1. 问题类型:;
2. 投诉类型:其他问题;
3. 营业厅地址:;
4. 位置信息:;
5. 位置发生地:;
6. 投诉内容:本人不在家，家里的宽带也一直没用，一直在交钱，现在要求立马取消，号码保留用就可以啦</t>
  </si>
  <si>
    <t>业务取消（当阳城区营服）：
①客户投诉产生的原因：合约限制办理携转不成功。
②客户投诉问题核查情况及解决方案：收到贵部转办后，我司立即组织调查。经核实，客户要求注销低消宽带，手机号码转资29元福多多套餐，已按客户要求办理，次月生效，回访满意
。我司于2023-10-12 19:00:38联系客户解释以上情况。
③客户问题满意度：满意
④回单人：张婷   6921001</t>
  </si>
  <si>
    <t>TS202310121117230896</t>
  </si>
  <si>
    <t>15586377996</t>
  </si>
  <si>
    <t>胡元华</t>
  </si>
  <si>
    <t>2023-10-13 13:06:36</t>
  </si>
  <si>
    <t>主办单位：湖北
客户类别：普通客户
10010是否打通：否
是否二次致电10015：是
是否联系：否
升级倾向：
号码归属省：湖北
SVIP等级：
1. 问题类型:;
2. 投诉类型:其他问题;
3. 营业厅地址:;
4. 位置信息:;
5. 位置发生地:;
6. 投诉内容:把15586377976这个号码从套餐里面分出来单独的交费使用</t>
  </si>
  <si>
    <t>业务取消（当阳乡镇营服中心）
①客户投诉产生的原因：用户要求拆分副卡业务
②客户投诉问题核查情况及解决方案：收到贵部转办后，我司立即组织调查。经核实，用户要求把副卡15586377976拆分，挽留无效，已按用户要求办理，转资4G全国流量王8元套餐，次月生效，满意。
③客户问题满意度：满意
④回单人：潘娥、联系方式：07176921001"</t>
  </si>
  <si>
    <t>TS202310120853242099</t>
  </si>
  <si>
    <t>2023-10-13 13:09:06</t>
  </si>
  <si>
    <t>主办单位：湖北
客户类别：普通客户
10010是否打通：否
是否二次致电10015：是
是否联系：否
升级倾向：
号码归属省：湖北
SVIP等级：
1. 问题类型:;
2. 投诉类型:其他问题;
3. 营业厅地址:;
4. 位置信息:;
5. 位置发生地:;
6. 投诉内容:我没有装宽带啊，怎么有一个宽带，副卡不要绑一起，也不要什么活动，都给我取消</t>
  </si>
  <si>
    <t>业务取消（西陵）①客户投诉产生的原因：客户反映取消业务问题
②客户投诉问题核查情况及解决方案：收到贵部转办后，我司立即组织调查。经核实，西陵营服客服要求注销宽带拆分主副卡，已为用户注销并转资8元流量王套餐，满意。
③客户问题满意度：我司于2023-10-12 11:42:10联系客户满意。
④回单人:程李晶；联系电话：07176921001</t>
  </si>
  <si>
    <t>TS202310120942230714</t>
  </si>
  <si>
    <t>2023-10-13 16:43:10</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</si>
  <si>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备注:用户称宽带是不知情办理的，现用户要求处理，并要求降低消费，请尽快联系用户处理。</t>
  </si>
  <si>
    <t>业务取消（西陵）①客户投诉产生的原因：客户反映取消业务转资问题
②客户投诉问题核查情况及解决方案：收到贵部转办后，我司立即组织调查。经核实，西陵营服客户要求取消实装宽带转资8元全国流量王套餐，现以为用户取消并转资，次月生效，满意。
③客户问题满意度：我司于2023-10-12 17:22:10联系客户满意。
④回单人:程李晶；联系电话：07176921001</t>
  </si>
  <si>
    <t>ZX202310111359550648</t>
  </si>
  <si>
    <t>071704146825</t>
  </si>
  <si>
    <t>2023-10-13 14:14:30</t>
  </si>
  <si>
    <t>将宽带销户，不愿到厅 请处理，要求10分钟内办理此宽带的工作人员回电以及取消此宽带</t>
  </si>
  <si>
    <t>业务取消（西陵城区营服中心）：客户要求取消缓装宽带，已按客户要求办理，联系无人接听，如有疑问可在工作时间（08:30-12:00；14:00-17:30）联系07176921001、13032700872宜昌联通投诉处理中心。如用户咨询，请前台10010话务中心代为解释，谢谢。我司于2023-10-12 12:20:38联系客户解释以上情况。</t>
  </si>
  <si>
    <t>TS202310111816470418</t>
  </si>
  <si>
    <t>投诉工单（2021版）&gt;&gt;融合&gt;&gt;【变更及服务】业务变更&gt;&gt;业务开通/关闭不及时</t>
  </si>
  <si>
    <t>071704527395</t>
  </si>
  <si>
    <t>李阳</t>
  </si>
  <si>
    <t>2023-10-13 09:03:51</t>
  </si>
  <si>
    <t>用户来电表示今天在营业厅退还设备办理了宽带销户但一直未生效，已告知用户次月再查询关注，用户不接受，表示本月马上就要携号转网，坚持要求务必马上完成销户，否则升级投诉.</t>
  </si>
  <si>
    <t>业务取消（枝江城区营服中心）：实装宽带销户，挽留无效，客服部取消，满意。</t>
  </si>
  <si>
    <t>TS202310112028442461</t>
  </si>
  <si>
    <t>13032705861</t>
  </si>
  <si>
    <t>龚华丽</t>
  </si>
  <si>
    <t>2023-10-13 09:29:47</t>
  </si>
  <si>
    <t xml:space="preserve">
高级模板内容：
投诉问题描述:用户来电要求解除主副卡的关系。用户称之前去过2次营业厅了，后来告知处理好了，结果现在还是绑定在一起的。用户强烈不认可。要求解除关系。
用户状态:正常
停机原因:无
第二联系电话:13032705861
用户要求:要求我方尽快核实回复处理，谢谢！用户提及工信部投诉。要求加急。</t>
  </si>
  <si>
    <t>业务取消（枝江城区营服中心）：用户要求解绑主副卡，因多次未联系上客户，我司无法核实情况处理，暂未取消，如有疑问可在工作时间（08:30-12:00；14:00-17:30）致电我司宜昌联通13032700872，烦请前台代为转告</t>
  </si>
  <si>
    <t>TS202310121616060340</t>
  </si>
  <si>
    <t>18827477836</t>
  </si>
  <si>
    <t>董玉婷</t>
  </si>
  <si>
    <t>主办单位：湖北
客户类别：普通客户
10010是否打通：否
是否二次致电10015：是
是否联系：否
升级倾向：
号码归属省：湖北
SVIP等级：
1. 问题类型:;
2. 投诉类型:退订争议;
3. 营业厅地址:;
4. 位置信息:;
5. 位置发生地:;
6. 投诉内容:;
视频彩铃乐享会员6元版;
主卡附加优惠
取消以上业务
业务自动退订失败</t>
  </si>
  <si>
    <t>业务取消：①客户投诉产生的原因：合约限制办理携转不成功。
②客户投诉问题核查情况及解决方案：收到贵部转办后，我司立即组织调查。经核实，（远安城区营服中心）客户要求取消实装宽带、解绑副卡，已按客户要求办理。我司于2023-10-13 12:00:38联系客户解释以上情况。
③客户问题满意度：满意
④回单人：张婷   6921001</t>
  </si>
  <si>
    <t>TS202310130953031251</t>
  </si>
  <si>
    <t>投诉工单（2021版）&gt;&gt;移网&gt;&gt;【变更及服务】渠道服务&gt;&gt;不同渠道提供的服务不一致</t>
  </si>
  <si>
    <t>0717XN20267459240</t>
  </si>
  <si>
    <t>曾林</t>
  </si>
  <si>
    <t>2023-10-13 15:44:17</t>
  </si>
  <si>
    <t xml:space="preserve">
高级模板内容：
投诉问题描述:用户来电要求取消：5G升级包9元2GB（智慧沃家共享版-立即生效） 前台无法办理  请协助处理
业务名称:5G升级包9元2GB（智慧沃家共享版-立即生效）
涉及渠道:10010
用户要求:用户要求尽快取消</t>
  </si>
  <si>
    <t>业务取消：客户要求取消5G升级包9元2GB（智慧沃家共享版-立即生效），已按客户要求取消，回访满意</t>
  </si>
  <si>
    <t>TS202310121141371525</t>
  </si>
  <si>
    <t>13032730877</t>
  </si>
  <si>
    <t>付德胜</t>
  </si>
  <si>
    <t>2023-10-13 10:40:31</t>
  </si>
  <si>
    <t xml:space="preserve">判断省分:湖北
:移网电话营销费用争议（套餐资费/融合宽带/副卡功能费类除外）
:不认可
:大于500元
:
高级模板内容：
是否10016外呼:是
反应问题涉及场景:诱导订购（业务与实际宣传不符）
产品名称:副卡月功能费-10元(次月生效)、家庭群组化副卡10G省内流量流量(不共享不结转)(湖北)_次月生效
争议月份:2023年11月
是否承诺退费:否
承诺退费金额:0
是否取消业务（如取消失败，需加上系统报错的提示）:未取消
是否需要回复:是
用户要求:已解释，用户要求取消恢复：副卡月功能费-0元(立即生效)，前台无权限请协助处理</t>
  </si>
  <si>
    <t>业务取消：用户要求取消下个月生效的家庭群组化副卡10G省内流量流量(不共享不结转)(湖北)业务，挽留无效，已按用户要求取消，并重新勾选副卡0元，次月生效，满意。</t>
  </si>
  <si>
    <t>TS202310121037442328</t>
  </si>
  <si>
    <t>13114465172</t>
  </si>
  <si>
    <t>2023-10-13 13:10:33</t>
  </si>
  <si>
    <t xml:space="preserve">主办单位：湖北
客户类别：普通客户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投诉问题描述（提炼并描述客户反映核心问题，含争议渠道/争议金额或对前期工单争议点）:用户来电反映称号卡内绑定的宽带，要办理销户，请加急联系用户处理。</t>
  </si>
  <si>
    <t>业务取消①客户基本资料：业务号码 13114465172、客户姓名 向培荣、套餐情况 畅越冰激凌5G套餐59元；客户反映业务取消的问题； 
②首次联系客户时间：2023-10-12 11:51:00
③投诉核查处理情况：收到贵部转办，我司立即组织核查，经核实，枝江城区营服客户要求取消实装宽带，已按客户要求办理，并与客户达成一致；
④答复客户时间及客户满意度评价：根据上述核实情况，我司于2023-10-12 11:51:00联系客户满意，回单人：张婷、联系方式：07176921001
⑤投诉核查关联材料：无。</t>
  </si>
  <si>
    <t>TS202310121459060833</t>
  </si>
  <si>
    <t>13277233224</t>
  </si>
  <si>
    <t>2023-10-13 16:40:33</t>
  </si>
  <si>
    <t>主办单位：湖北
客户类别：普通客户
10010是否打通：否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:用户反映要求注销绑定的两条宽带，请协助处理，谢谢。</t>
  </si>
  <si>
    <t>业务取消①客户基本资料：业务号码 13277233224、客户姓名 陈兵、套餐情况 5G副卡基本套餐(优享服务)；客户反映业务取消的问题； 
②首次联系客户时间：2023-10-12 17:21:00
③投诉核查处理情况：收到贵部转办，我司立即组织核查，经核实，宜都城区营服客户要求注销实装宽带，主卡转资29元套餐，副卡转资8元流量王套餐，已按客户要求办理，并与客户达成一致；
④答复客户时间及客户满意度评价：根据上述核实情况，我司于2023-10-12 17:21:00联系客户满意，回单人：张婷、联系方式：07176921001
⑤投诉核查关联材料：无。</t>
  </si>
  <si>
    <t>TS202310111737432056</t>
  </si>
  <si>
    <t>2023-10-13 14:54:36</t>
  </si>
  <si>
    <t>主办单位：湖北
客户类别：星级客户
10010是否打通：是
是否二次致电10015：是
是否联系：是
升级倾向：无
号码归属省：湖北
SVIP等级：
预处理名称:产品订购一键诊断
业务产品类型:反映其他业务问题
用户是否接受:用户接受
不知情办理宽带，要求取消，自己不方便去营业厅
（协办工单）集团高星用户，务必于12小时内，上传/办理：不知情办理宽带，请加入网协议，要求线上取消，请协助取消。</t>
  </si>
  <si>
    <t>业务取消①客户投诉产生的原因：合约限制办理携转不成功。
②客户投诉问题核查情况及解决方案：收到贵部转办后，我司立即组织调查。经核实，（西陵城区营服中心）客户要求取消缓装宽带，已按客户要求办理，联系无人接听，已短信告知，如有疑问可在工作时间（08:30-12:00；14:00-17:30）联系07176921001、13032700872宜昌联通投诉处理中心。如用户咨询，请前台10010话务中心代为解释，谢谢。我司于2023-10-12 12:20:38联系客户解释以上情况。
③客户问题满意度：未接通
④回单人：张婷  6921001</t>
  </si>
  <si>
    <t>ZX202310121203150782</t>
  </si>
  <si>
    <t>071700728378</t>
  </si>
  <si>
    <t>周宗凤</t>
  </si>
  <si>
    <t>2023-10-13 09:01:13</t>
  </si>
  <si>
    <t xml:space="preserve">判断省分:湖北
:被动办理宽带
:不需要
:
高级模板内容：
问题描述:称自己没有宽带过宽带，要求·取消宽带，并要求退多扣费用
第二联系方式:13227272908
销户原因:没有安装过宽带，并要办理xc
用户要求:要求·取消宽带，并要求退多扣费用</t>
  </si>
  <si>
    <t>业务取消（兴山乡镇 营服中心）：实装宽带销户，查询属套餐内捆绑所致，若需注销宽带则需更改套餐，致电未接，已短信答复如需办理可联系我部，如有疑问可在工作时间（08:30-12:00；14:00 -17:30 ）联系07176921001、13032700872宜昌客服。如用户咨询，请前台 10010话务 中心代为解释，谢谢。。</t>
  </si>
  <si>
    <t>ZX202310120826251595</t>
  </si>
  <si>
    <t>071701054766</t>
  </si>
  <si>
    <t>谭亚玲</t>
  </si>
  <si>
    <t>2023-10-13 14:15:17</t>
  </si>
  <si>
    <t xml:space="preserve">判断省分:湖北
:被动办理宽带
:不需要
:
高级模板内容：
问题描述:用户表示自己没有办理宽带对此不认可要求取消不愿意去营业厅
第二联系方式:13469867371   
销户原因:自己没有使用
用户要求:用户表示自己没有办理宽带对此不认可要求取消不愿意去营业厅，辛苦核实处理</t>
  </si>
  <si>
    <t>业务取消（夷陵城区）：用户要求取消低消宽带，挽留无效，已取消成功，用户满意。</t>
  </si>
  <si>
    <t>ZX202310111413330748</t>
  </si>
  <si>
    <t>071700354865</t>
  </si>
  <si>
    <t>舒玉霜</t>
  </si>
  <si>
    <t>2023-10-13 09:01:50</t>
  </si>
  <si>
    <t>#2022重保客户#用户要求销户宽带账号，反映人在外地没有办法处理，要求尽快联系回复处理。</t>
  </si>
  <si>
    <t>业务取消（夷陵城区营服）：客户要求注销宽带，已按客户要求办理，回访满意</t>
  </si>
  <si>
    <t>ZX202310111527081400</t>
  </si>
  <si>
    <t>071700304618</t>
  </si>
  <si>
    <t>2023-10-13 09:02:37</t>
  </si>
  <si>
    <t>用户表示在外地，要我公司为其注销宽带，并在今天下午5点前注销并回复。</t>
  </si>
  <si>
    <t>业务取消（夷陵城区营服中心）：用户要求取消宽带，挽留无效，已成功取消，用户满意。</t>
  </si>
  <si>
    <t>ZX202310121416171650</t>
  </si>
  <si>
    <t>2023-10-13 09:23:02</t>
  </si>
  <si>
    <t xml:space="preserve">判断省分:湖北
:自己办理的宽带
:挽留失败
:不同意
:
高级模板内容：
问题描述:用户要求取消宽带，不愿意去营业厅
第二联系方式:13487220836
销户原因:不需要
用户要求:要求在线取消宽带，提及工信部有升级倾向</t>
  </si>
  <si>
    <t>业务取消（宜都城区）：用户要求注销CPE宽带，10010在线客服无取消权限，挽留无效，我部已协助取消。</t>
  </si>
  <si>
    <t>ZX202310131025570512</t>
  </si>
  <si>
    <t>071700209793</t>
  </si>
  <si>
    <t>汪翼</t>
  </si>
  <si>
    <t>2023-10-13 14:13:21</t>
  </si>
  <si>
    <t>用户强烈要求马上将宽带销户，解释不认可，请尽快联系处理并电话回复</t>
  </si>
  <si>
    <t>业务取消（宜都城区）：用户要求注销实装宽带，挽留无效，已办理销户，用户满意。</t>
  </si>
  <si>
    <t>ZX202310111806370431</t>
  </si>
  <si>
    <t>071704542281</t>
  </si>
  <si>
    <t>刘云艳</t>
  </si>
  <si>
    <t>2023-10-13 09:03:31</t>
  </si>
  <si>
    <t>被动开通宽带要求马上在线取消并回复。</t>
  </si>
  <si>
    <t>业务取消（远安城区营服）：客户要求注销缓装宽带，已按客户要求取消，回访满意</t>
  </si>
  <si>
    <t>ZX202310120930231929</t>
  </si>
  <si>
    <t>071700921256</t>
  </si>
  <si>
    <t>杨凤喜</t>
  </si>
  <si>
    <t>2023-10-13 09:10:19</t>
  </si>
  <si>
    <t>用户表示自己去远安解放路22-4号（老水电局一楼）此营业厅办理销户，营业厅告知无法销户，需要公司给自己办理销户，尽快处理</t>
  </si>
  <si>
    <t>业务取消（远安城区营服中心）：实装宽带销户，挽留无效，客服部取消，满意。</t>
  </si>
  <si>
    <t>ZX202310111359570649</t>
  </si>
  <si>
    <t>071700902838</t>
  </si>
  <si>
    <t>2023-10-13 09:21:29</t>
  </si>
  <si>
    <t>用户强烈要求马上将宽带销户，非常着急，要求加急，解释不认可，请尽快联系处理并电话回复</t>
  </si>
  <si>
    <t>业务取消（远安乡镇营服中心）：实装宽带销户，沟通后用户表示暂时不做任何操作，建议用户持续观察使用，满意。</t>
  </si>
  <si>
    <t>ZX202310111957511049</t>
  </si>
  <si>
    <t>18571000217</t>
  </si>
  <si>
    <t>2023-10-13 09:04:35</t>
  </si>
  <si>
    <t xml:space="preserve">判断省分:湖北
:被动办理宽带
:不需要
:
高级模板内容：
问题描述:要办理宽带,这条不需要
第二联系方式:18571000217
销户原因:不使用
用户要求:尽快核实取消</t>
  </si>
  <si>
    <t>业务取消（政企客户服务中心）：用户取消虚拟宽带，挽留无效，已按用户要求取消，满意。</t>
  </si>
  <si>
    <t>ZX202310121826041260</t>
  </si>
  <si>
    <t>071700036500</t>
  </si>
  <si>
    <t>雷东</t>
  </si>
  <si>
    <t>2023-10-13 14:07:08</t>
  </si>
  <si>
    <t>#2022重保客户#用户反映未安装过宽带，要求销户，请处理并回复</t>
  </si>
  <si>
    <t>业务取消（政企客户服务中心）客户要求取消宽带，未转营服维系，虚拟宽带，未实际安装，客服部已操作取消，满意。</t>
  </si>
  <si>
    <t>ZX202310121411361617</t>
  </si>
  <si>
    <t>13247289018</t>
  </si>
  <si>
    <t>曹昌兴</t>
  </si>
  <si>
    <t>2023-10-13 14:39:27</t>
  </si>
  <si>
    <t xml:space="preserve">判断省分:湖北
:被动办理宽带
:不需要
:
高级模板内容：
问题描述:要求销户
第二联系方式:13032717145
销户原因:不需要
用户要求:没有安装过要求销户 到厅无法销户 被告知不是自己的宽带</t>
  </si>
  <si>
    <t>业务取消（枝江城区）：用户要求注销CPE宽带071704563809，挽留无效，已取消，满意。</t>
  </si>
  <si>
    <t>ZX202310111634202044</t>
  </si>
  <si>
    <t>071700615867</t>
  </si>
  <si>
    <t>2023-10-13 09:03:15</t>
  </si>
  <si>
    <t>用户来电表示对这条宽带不知情不需要未使用，解释挽留无效。用户要求要么取消这条宽带，要么保留宽带给用户办理转资，请跟进处理。</t>
  </si>
  <si>
    <t>业务取消（秭归城区）：用户要求取消实装宽带，挽留无效，已核对身份信息协助取消，并副卡拆分转资29元福多多套餐，交月生效，满意。</t>
  </si>
  <si>
    <t>ZX202310121812321185</t>
  </si>
  <si>
    <t>071701060536</t>
  </si>
  <si>
    <t>向宗高</t>
  </si>
  <si>
    <t>2023-10-13 14:03:38</t>
  </si>
  <si>
    <t>用户表示没有安装宽带，是个老人机，要求取消宽带，请公司处理</t>
  </si>
  <si>
    <t>业务取消（秭归乡镇）：用户对低消虚拟宽带不满，挽留无效，已按用户要求取消，待宽带竣工后取消号后低消，预计本周内操作，考虑用户感知，申请退23.2-10月宽带费用，合计171元，于次月7日前到帐，此费用不可打印发票，满意。</t>
  </si>
  <si>
    <t>ZX202310122305371986</t>
  </si>
  <si>
    <t>15629356078</t>
  </si>
  <si>
    <t>胡庆华</t>
  </si>
  <si>
    <t>2023-10-13 14:34:16</t>
  </si>
  <si>
    <t xml:space="preserve">判断省分:湖北
:失败
node_42:
:无合约/简单合约
:单卡/移移融合副卡套餐
获取用户证件类型::不认可
:
高级模板内容：
问题描述:用户来电反映不想使用了，挽留无效
第二联系方式:15629356098
销户原因:不想使用
用户要求:要求我方在线销户，请处理，谢谢</t>
  </si>
  <si>
    <t>业务取消：用户要求办理销户，已核实用户资料后成功办理注销，满意。</t>
  </si>
  <si>
    <t>TS202310121649291272</t>
  </si>
  <si>
    <t>18671782608</t>
  </si>
  <si>
    <t>杨善苗</t>
  </si>
  <si>
    <t>2023-10-13 13:34:20</t>
  </si>
  <si>
    <t xml:space="preserve">
高级模板内容：
投诉问题描述:用户来电要求取消IPTV，不愿意到厅
业务名称:_IPTV包月费_
办理渠道:城区中通固网专业合作厅
办理时间:2023-06-03
系统提示内容:无
用户要求:用户要求线上取消IPTV，请尽快处理</t>
  </si>
  <si>
    <t>业务取消：用户要求取消IPTV业务，挽留无效，已按用户要求取消，满意。</t>
  </si>
  <si>
    <t>ZX202310131439402469</t>
  </si>
  <si>
    <t>17764256917</t>
  </si>
  <si>
    <t>2023-10-13 15:36:30</t>
  </si>
  <si>
    <t>用户来电称自己现在想办理联通宽带网络，使用电信监控，能不能正常使用，请后台协助处理，请尽快处理，提及投诉</t>
  </si>
  <si>
    <t>业务咨询：用户咨询联通宽带是否可以使用电信监控，已提供营业厅联系方式，建议用户可联系自营厅，满意。</t>
  </si>
  <si>
    <t>TS202310112014372277</t>
  </si>
  <si>
    <t>18571004512</t>
  </si>
  <si>
    <t>湖北长永建材有限公司</t>
  </si>
  <si>
    <t>2023-10-13 10:01:47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</si>
  <si>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:在任何位置有的时候能接电话，有的时候接不到，接不到比较多
18571004512，18571004510，18571004511，18571004509，因为十几个电话号坐席实在记不住就只向客户索要四个电话号具体烦请核实 ，并且有人尝试过换卡但是还是一样</t>
  </si>
  <si>
    <t>终端使用：客户反映无法使用通话。经核实通话功能正常，请您关机重启再试，若未恢复请更换到其它手机中测试或到联通营业厅检测，联系无人接听，已短信告知，如有疑问可在工作时间（08:30-12:00；14:00-17:30）联系07176921001、13032700872宜昌联通投诉处理中心。如用户咨询，请前台10010话务中心代为解释，谢谢</t>
  </si>
  <si>
    <t>TS202310121449480580</t>
  </si>
  <si>
    <t>15587902160</t>
  </si>
  <si>
    <t>方正美</t>
  </si>
  <si>
    <t>2023-10-13 14:22:18</t>
  </si>
  <si>
    <t xml:space="preserve">用户反馈:手机无法被叫,全被联通助理拦截
获取终端品牌:
判断用户使用的是否是苹果手机:其他品牌
获取用户开通的呼叫转移类型:
判断用户是否开通无条件呼转功能:未开通
是否开通VoLTE:已开通
:
高级模板内容：
投诉问题描述:用户来电自己的电话无法正常接，老是联通助理接到，要求我方处理。
业务名称:电话不能正常接
用户要求:要求我方尽快处理。</t>
  </si>
  <si>
    <t>终端使用：客户反映无法使用通话业务。经核实通话功能正常，已刷新VOLTE功能，若若未恢复请更换到其它手机中测试或到联通营业厅检测，满意。</t>
  </si>
  <si>
    <t>TS202310121516561312</t>
  </si>
  <si>
    <t>15571721191</t>
  </si>
  <si>
    <t>杨晶</t>
  </si>
  <si>
    <t>2023-10-13 10:05:46</t>
  </si>
  <si>
    <t xml:space="preserve">【2022年上工信部测评重保用户】判断省分:湖北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:任何地方均无法拨打/接听
:用户来电称此号码无法接到电话，语音提示：您所拨打的用户暂时无法接通。号码为老人使用，不在湖北省内，预处理检测号码正常，请后台人员帮忙处理。联系电话：15571721556   </t>
  </si>
  <si>
    <t>终端使用：用户反映此号码无法接到电话，经核实沟通后现号码已恢复正常使用，满意</t>
  </si>
  <si>
    <t>TS202310090919280115</t>
  </si>
  <si>
    <t>07174918022</t>
  </si>
  <si>
    <t>左友新</t>
  </si>
  <si>
    <t>2023-10-13 14:43:30</t>
  </si>
  <si>
    <t xml:space="preserve">【2022年上工信部测评重保用户】判断省分:湖北
:传入参数
是否本地本网用户:是
是否停机:正常
请到业务通知判断是否群障:否
::
高级模板内容：
投诉问题描述:用户来电称别人打不进来，自己能打出去
故障现象:无法被叫
故障地址:湖北省枝江市建材市场东路25号
故障时间:2023-09-01
是否更换设备:不愿意
用户要求:用户要求后台派人上门看一下</t>
  </si>
  <si>
    <t>终端使用：用户反映来电称别人打不进来，自己能打出去，经核实已发数固群协助处理，现已为用户刷新沟通后用户现已恢复正常使用，用户知晓。</t>
  </si>
  <si>
    <t>TS202310121450060589</t>
  </si>
  <si>
    <t>15572774730</t>
  </si>
  <si>
    <t>2023-10-13 16:54:33</t>
  </si>
  <si>
    <t>主办单位：湖北
客户类别：首次投诉
10010是否打通：否
是否二次致电10015：是
是否联系：否
升级倾向：
号码归属省：湖北
SVIP等级：
1. 问题类型:;
2. 投诉类型:其他问题;
3. 营业厅地址:;
4. 位置信息:;
5. 位置发生地:;
6. 投诉内容:打不了电话电话打不出去</t>
  </si>
  <si>
    <t>终端使用①客户投诉产生的原因：客户反映无法拨打电话问题。								
②客户投诉问题核查情况及解决方案：收到贵部转办后，我司立即组织调查。经核实，客户通话功能正常，联系客户表示已恢复，已能正常使用，另客户反映赠费未到账，考虑客户感知，已为客户办理 预存话费享10元/月话费优惠12个月 活动，客户满意。			
③客户问题满意度：满意。								
④回单人:宜昌客服王晓玉；联系电话：07176921001。</t>
  </si>
  <si>
    <t>TS202310132118430891</t>
  </si>
  <si>
    <t>17683702035</t>
  </si>
  <si>
    <t>梁鹏飞</t>
  </si>
  <si>
    <t>2023-10-14 14:20:36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</si>
  <si>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202310基本套餐费:7.97
202310联通助理业务功能费:5
202310基础附加包:3
202307基本套餐费:19
202307联通助理业务功能费:5
202307基础附加包:3
202309基本套餐费:19
202309联通助理业务功能费:5
202309基础附加包:3
202306基本套餐费:19
202306联通助理业务功能费:5
202306基础附加包:3
202308基本套餐费:19
202308联通助理业务功能费:5
202308基础附加包:3
202305基本套餐费:19
202305联通助理业务功能费:5
202305基础附加包:3
争议金额:150.95</t>
  </si>
  <si>
    <t>"电话营销-开通争议①客户投诉产生的原因：电话营销被动办理业务。
②客户投诉问题核查情况及解决方案：收到贵部转办后，我司立即组织调查。经核实，拓见科技于21年9月通过电话营销方式推荐客户办理“低消送宽带 ”，免12个月宽带月费，22.9-23.10月扣费266元。现已取消并登记11月8日前退费到账，此费用不可抵扣往月欠费及打印发票。我司于2023-10-14 13:32:38联系解释以上情况。
③客户问题满意度：满意。
④回单人：颜晶  6921001"</t>
  </si>
  <si>
    <t>TS202310091005051312</t>
  </si>
  <si>
    <t>17671263518</t>
  </si>
  <si>
    <t>2023-10-14 17:01:40</t>
  </si>
  <si>
    <t>主办单位：湖北
客户类别：星级客户
10010是否打通：否
是否二次致电10015：是
是否联系：否
升级倾向：
号码归属省：湖北
SVIP等级：
1. 问题类型:;
2. 投诉类型:增值业务费争议;
3. 营业厅地址:;
4. 位置信息:;
5. 位置发生地:;
6. 投诉内容:在我不知情的情况下，手机开通了长达两年之久的宽带扣费业务。每月套餐费高达98元，请贵公司给与解释说明。</t>
  </si>
  <si>
    <t>电话营销-开通争议：①客户投诉产生的原因：低消89元宽带300M主产品。 
②客户投诉问题核查情况及解决方案：收到贵部转办后，我司立即组织调查。经核实，于2021年10月过电话营销方式推荐客户办理，现联系客户解释不认可，现已为用户办理注销成功，出于服务角度，退还21.10-23.10月费用合计616.8元（宽带扣费：22.10-23.10   13*9=117元低消：21.10-23.9   499.8元），现用户要求退一赔三，现线上无法实现，此费用不可打印发票，待用户考虑好后再与我们联系，。我司2023-10-09 11:43:49联系客户解释。
③客户问题满意度：满意。 
④回单人：田群、联系方式：07176921001</t>
  </si>
  <si>
    <t>TS202310130956411342</t>
  </si>
  <si>
    <t>13032705658</t>
  </si>
  <si>
    <t>田金龙</t>
  </si>
  <si>
    <t>2023-10-14 14:01:46</t>
  </si>
  <si>
    <t xml:space="preserve">判断省分:其他省分
:普通消费有争议
:下一步
:套餐月费不认可
查询套餐:
:套餐月费有变化
业务办理记录:
:不认可
:其他渠道
判断省分:除甘肃贵州外
:
高级模板内容：
投诉问题描述:不知情变更套餐（5G畅越冰激凌融合套餐-79元档），用户的要求是10倍退费。
争议月份:2023年10月
争议金额:139
用户要求:尽快核实</t>
  </si>
  <si>
    <t>电话营销-开通争议：宜昌融诚通信服务有限责任公司， 畅越冰激凌5G套餐79元 AA。用户反映电话营销办理转资79元套餐资费时未与客户达成一致，已按客户要转资59元畅越冰激凌套餐，并申请退还22.11-23.10月费用合计240元，24小时内到账，此费用不可打印账单到，回访满意</t>
  </si>
  <si>
    <t>TS202310141421121417</t>
  </si>
  <si>
    <t>13040976612</t>
  </si>
  <si>
    <t>彭聪</t>
  </si>
  <si>
    <t>2023-10-14 16:02:14</t>
  </si>
  <si>
    <t xml:space="preserve">
高级模板内容：
投诉问题描述:用户来电反映对前期工单处理结果告知用户不认可，详见;TS202309030943170338
业务名称:-融合业务体验
争议月份:2023年10月
争议金额:0
办理渠道:无
前台是否取消:已取消
是否承诺退费:否
用户要求:尽快处理</t>
  </si>
  <si>
    <t>电话营销-开通争议：宜昌融诚通信服务有限责任公司，低消送宽带AA。2021-10-21 14:32:31电话营销方式办理低消送宽带，挽留失败，客服部9月已取消宽带，减免算21.11-23.9月低消补收费用442.2元，用户存在往月欠费86.47元，现金到账，系统已操作50元赠费，补赠剩余赠费305.73元。24小时退费到账，此费用无法抵扣往月欠费及打印发票，满意。</t>
  </si>
  <si>
    <t>TS202310131717371841</t>
  </si>
  <si>
    <t>13487237869</t>
  </si>
  <si>
    <t>田宗树</t>
  </si>
  <si>
    <t>2023-10-14 15:35:56</t>
  </si>
  <si>
    <t>[65岁以上老人] 
高级模板内容：
投诉问题描述:未经同意被办理业务
业务名称:家庭群组化副卡10G省内流量流量(不共享不结转)(湖北)-次月生效
争议月份:2023年10月
争议金额:10
办理渠道:宜昌 朱红梅 宜昌市融诚通信外包业务专用渠道 客服 
前台是否取消:未取消
是否承诺退费:否
用户要求:用户要求退费并恢复元副卡资费</t>
  </si>
  <si>
    <t>电话营销-开通争议：宜昌市融诚通信外包业务专用渠道，家庭群组化副卡10G省内流量流量AA。2023-09-07 17:39:44电话营销方式办理
家庭群组化副卡10G省内流量流量将副卡赠费活动取消，现已更改0元副卡取消流量包，减免本月副卡功能费用10元，系统办理预存享10元赠费*2个月，开通后取消，仅限当月使用，此费用无法抵扣往月欠费及打印发票，用户满意</t>
  </si>
  <si>
    <t>TS202310131617580225</t>
  </si>
  <si>
    <t>13117276091</t>
  </si>
  <si>
    <t>谢敏</t>
  </si>
  <si>
    <t>2023-10-14 10:23:18</t>
  </si>
  <si>
    <t xml:space="preserve">【2022年上工信部测评重保用户】
高级模板内容：
投诉问题描述:用户来电对副卡免月租12个月（10元话费12个月）（湖北）-次月生效取消不认可，解释无效，要求核实回复重新添加，退还扣的费用谢谢！
业务名称:副卡免月租12个月（10元话费12个月）（湖北）-次月生效
变更渠道:湖北精英盛华信息科技有限公司(宜昌)
用户要求:用户来电对副卡免月租12个月（10元话费12个月）（湖北）-次月生效取消不认可，解释无效，要求核实回复重新添加，退还扣的费用谢谢！</t>
  </si>
  <si>
    <t>电话营销-开通争议：湖北精英盛华信息科技有限公司(宜昌) ，家庭群组化副卡10G省内流量AA。用户反映副卡扣费问题，经核实，湖北精英盛华信息科技有限公司(宜昌)于2 2023-05-11 15:00:10 通过电话营销方式推荐办理此业务时取消副卡免月租优惠导致，现申请退23.6-10月副卡扣费合计50元，24小时到帐，此费用不抵扣往月欠费及打印发票，并由我部协助勾选副卡0月租优惠，次月生效，用户满意。</t>
  </si>
  <si>
    <t>TS202310131439400141</t>
  </si>
  <si>
    <t>13047176070</t>
  </si>
  <si>
    <t>阮媛媛</t>
  </si>
  <si>
    <t>2023-10-14 13:34:06</t>
  </si>
  <si>
    <t xml:space="preserve">判断省分:其他省分
:增值业务争议
判断省分:湖北
:移网
:在补救范围内
:不认可
:大于500元
:
高级模板内容：
投诉问题描述:退费
争议业务名称:优酷视频4GB流量加会员轻合约包    炫彩通信助理包体验版-立即生效（湖北）
受理渠道:-
争议月份:2023年10月
争议费用:1
一线客服在系统里:已取消
是否承诺退费:否
用户要求:退费</t>
  </si>
  <si>
    <t>电话营销-开通争议：上海航动科技有限公司（宜昌），炫彩通信助理包体验版-立即生效（湖北）AA。用户反映开通沃助理的问题，经核实，为 上海航动科技有限公司（宜昌） 于2021-11-12 10:07:15  通过电话营销推荐用户感知，已取消，考虑用户感知，申请退22.1-23.10月费用，合计132元，。已跟用户解释清楚，优酷视频4GB流量加会员轻合约包，91283446，经核实，用户于2023-10-13 12:56:58通过联通APP订购优酷视频4GB流量加会员轻合约包，扣费1元，业务已取消，申请退本月费用，合计1元，以上共计133元，24小时到帐，此费用不可打印发票，满意</t>
  </si>
  <si>
    <t>TS202310131848521365</t>
  </si>
  <si>
    <t>15629381385</t>
  </si>
  <si>
    <t>龙金凤</t>
  </si>
  <si>
    <t>2023-10-14 14:03:26</t>
  </si>
  <si>
    <t xml:space="preserve">
高级模板内容：
投诉问题描述:用户来电反映对自己每个月的扣费不认可，称自己的副卡没有使用，为什么每个月扣我20元，并且自己也没有订购过5G炫彩通信助理包-云盘版（首月5元半价），为什么会产生，我方经告知副卡是从2022-06-01 00:00:00 -2023-05-31 23:59:59 免月租，合约到期正常收取月功能费，用户不认可，要求我方回复
争议月份:2023年10月
争议金额:0
用户要求:请后台处理</t>
  </si>
  <si>
    <t>电话营销-开通争议：拓见科技(深圳)有限公司武汉分公司(宜昌)，5G炫彩通信助理包-云盘版（首月5元半价）AA，经核实，于2023年2月过电话营销方式推荐客户办理，现联系客户解释不认可，出于服务角度，退还23.2-10月费用合计85元，24小时到账，此费用不可打印发票；查询副卡18695071687 、15629372950，现用户表示无需使用已操作办理副卡销户成功，查询2张副卡06-10 扣费100元，现为用户申请185元费用，24小时内到账，此费用不可打印发票，满意。</t>
  </si>
  <si>
    <t>BL202310141417120037</t>
  </si>
  <si>
    <t>15629369715</t>
  </si>
  <si>
    <t>2023-10-14 17:12:16</t>
  </si>
  <si>
    <t xml:space="preserve">15629369715命中精准预判服务场景:[65岁以上老人] 
用户来电要求屏蔽10016营销电话   请协助处理 谢谢 用户有倾向未提及投诉渠道</t>
  </si>
  <si>
    <t>TS202310141408001186</t>
  </si>
  <si>
    <t>18674201653</t>
  </si>
  <si>
    <t>肖军伟</t>
  </si>
  <si>
    <t>2023-10-14 16:33:27</t>
  </si>
  <si>
    <t xml:space="preserve">22年Q3Q4重点客户
高级模板内容：
投诉问题描述: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业务号码:18674201653
发票获取渠道:10010
开具不成功系统提示:无
开具月份:2023年10月
前台解释内容: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用户要求: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t>
  </si>
  <si>
    <t>电子发票：用户要求打印2张500元电子发票，已成功打印并推送至用户邮箱903932656@qq.com，满意。</t>
  </si>
  <si>
    <t>TS202310132018440273</t>
  </si>
  <si>
    <t>15549334426</t>
  </si>
  <si>
    <t>齐书磊</t>
  </si>
  <si>
    <t>2023-10-14 19:10:18</t>
  </si>
  <si>
    <t xml:space="preserve">
高级模板内容：
投诉问题描述:需要返销电子发票
业务号码:15549334426
发票获取渠道:APP
开具不成功系统提示:亲情付合并开具记录，不允许从前台发起返销
开具月份:2023年2月、2023年3月
前台解释内容:亲情付合并开具记录，不允许从前台发起返销
用户要求:用户来电要求返销电子发票 前台无法办理 请协助处理 谢谢  要求明天之内处理 </t>
  </si>
  <si>
    <t>电子发票：用户要求返销23.2.3月发票，提示：亲情付合并开具记录，不允许从前台发起返销，无法返销，已发沃工单协理处理，72小时有结果后回复，客户表示知晓。</t>
  </si>
  <si>
    <t>ZX202310121626050322</t>
  </si>
  <si>
    <t>13227269668</t>
  </si>
  <si>
    <t>2023-10-14 09:08:13</t>
  </si>
  <si>
    <t xml:space="preserve">
高级模板内容：
问题描述:用户来电反映不取消订单
物流单号或订单号:	 1963101260776979
用户身份证号码/预留的联系电话:	 13177077799
订单渠道:无
用户要求:用户要求不取消订单，请后台协助处理</t>
  </si>
  <si>
    <t>电子渠道：用户反映不取消订单，经核实用户需办理撤销订单现属系统延误导致，现线上客服无取消勾选项，沟通后用户表示自行再观察2-3天有需要再与我们联系，用户知晓</t>
  </si>
  <si>
    <t>TS202310141106160068</t>
  </si>
  <si>
    <t>15571753610</t>
  </si>
  <si>
    <t>齐克军</t>
  </si>
  <si>
    <t>2023-10-14 17:05:50</t>
  </si>
  <si>
    <t xml:space="preserve">
高级模板内容：
投诉问题描述:用户称每天11点通过手厅抢话费券，每次都是提前进去的，自己抢都提示抢完，称是我们虚设的，根本就没有，解释不认可，要求核实处理，谢谢
操作渠道:手厅
参加活动（套餐）名称:抢话费券
页面提示:无
用户要求:尽快处理，谢谢</t>
  </si>
  <si>
    <t>电子渠道：联通APP抢活费券活动，经核实属广告页面解释不到位导致，已跟用户解释清楚，为数量有限，抢完就没有了，满意。</t>
  </si>
  <si>
    <t>TS202310131734482292</t>
  </si>
  <si>
    <t>15337400029</t>
  </si>
  <si>
    <t>田明海</t>
  </si>
  <si>
    <t>南方一中心&gt;&gt;北京通软&gt;&gt;通软新人班&gt;&gt;通软新人3班</t>
  </si>
  <si>
    <t>2023-10-14 13:38:21</t>
  </si>
  <si>
    <t xml:space="preserve">
高级模板内容：
投诉问题描述:用户来电反映在APP上补卡，钱交了，但是现在又换不了了
争议费用:补卡 
争议金额:25
前台解释情况:正常补卡退单
用户要求:用户要求退还这个费用</t>
  </si>
  <si>
    <t>电子渠道：用户反映手厅补卡不成功，经核实，属系统支撑不到位，已协商退费25元，此费用不可打印发票，2小时到账，请用户携带身份证前往当地联通自有营业厅办理补卡，满意。</t>
  </si>
  <si>
    <t>TS202310140857052380</t>
  </si>
  <si>
    <t>2023-10-14 14:27:46</t>
  </si>
  <si>
    <t xml:space="preserve">
高级模板内容：
投诉问题描述:表示听过联通APP查询到剩余流量还有28.33G流量，但是我处查询剩下23.6G，用户对此不认可，要求我处反映，联系本机！
涉及渠道:联通APP
用户要求:尽快处理，要求回复，另外用户表示经常有联通满意度的电话，用户很烦，要求屏蔽</t>
  </si>
  <si>
    <t>电子渠道：用户反映手厅剩余流量与系统不符，经核实，流量计费非实时到账，手厅系统同步需要时间，建议用户流量使用半小时后再进行查询。另满意度回访电话问题已反馈，调整回访频次及时间，建议用户关注使用，用户知晓。</t>
  </si>
  <si>
    <t>TS202310121655441420</t>
  </si>
  <si>
    <t>17671326090</t>
  </si>
  <si>
    <t>郑智龙</t>
  </si>
  <si>
    <t>2023-10-14 09:01:38</t>
  </si>
  <si>
    <t xml:space="preserve">
高级模板内容：
投诉问题描述:用户需要补卡，多次人脸识别不通过
渠道名称:中国联通APP 
办理业务名称:补卡
页面提示:人脸识别未通过
用户要求:我方尽快核查，回电沟通处理</t>
  </si>
  <si>
    <t>其他：客户反馈手厅补卡不成功，联系客户表示已办理，无需我部处理，回访满意</t>
  </si>
  <si>
    <t>TS202310131537111705</t>
  </si>
  <si>
    <t>13247289311</t>
  </si>
  <si>
    <t>2023-10-14 09:14:17</t>
  </si>
  <si>
    <t xml:space="preserve">:号卡配送问题
:号卡一直未送达
:已退单
判断省分:其他省份
:在联通app申请的副卡，一直在审核中没有配送。要求马上核实处理。</t>
  </si>
  <si>
    <t>TS202310141426301560</t>
  </si>
  <si>
    <t>17683709967</t>
  </si>
  <si>
    <t>2023-10-14 15:32:32</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</si>
  <si>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:无法发送
:下发成功
:不认可
:
高级模板内容：
投诉问题描述:用户表示自己短信可以发出去但是别人收不到，通过黑名单查询，查询到没有下发记录，用户不认可，烦请协助谢谢
故障现象:无法发送
故障时间:2023-10-14
短信功能是否开通:开通
上网功能是否开通:开通
前台解释内容:经查询，最近几天都有短信发送成功的记录，无失败的记录，我将您的短信功能重新关开，稍后请开关机测试一下一键办理系统开关短信功能
用户要求:要求尽快协助处理谢谢</t>
  </si>
  <si>
    <t>ZX202310131355252146</t>
  </si>
  <si>
    <t>18571008178</t>
  </si>
  <si>
    <t>赵万娇</t>
  </si>
  <si>
    <t>2023-10-14 09:56:50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</si>
  <si>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:客户来电反映自己无法发送短信，已重启测试，系统查询无异常，请协助处理！所有短信都无法发送！</t>
  </si>
  <si>
    <t>终端使用：客户反映无法发送短信。经核实，客户号码已停机无法发送短信，无法联系上客户，如用户咨询，请前台10010话务中心代为解释，谢谢</t>
  </si>
  <si>
    <t>ZX202310130902002265</t>
  </si>
  <si>
    <t>18608607129</t>
  </si>
  <si>
    <t>高丽俊</t>
  </si>
  <si>
    <t>2023-10-14 14:15:28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</si>
  <si>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用户反映接收不到短信，客服刷新过了还是不行，短信平台进不去，请后台协助处理
联系：18608607129
用户要求：核查，24小时内联系</t>
  </si>
  <si>
    <t>终端使用：用户反映接收不到短信，经核实已发13032704444协助处理，查询现已联系省网管协助处理成功，现号码应该已恢复正常功能，致电停机，已短信答复如需办理可联系我部，如有疑问可在工作时间（08:30-12:00；14:00 -17:30 ）联系07176921001、13032700872宜昌客服。如用户咨询，请前台 10010话务 中心代为解释，谢谢。</t>
  </si>
  <si>
    <t>TS202309260816382181</t>
  </si>
  <si>
    <t>2023-10-14 09:09:45</t>
  </si>
  <si>
    <t>部-20230900167322鄂-20230900004754转-20230925162745122023-09-20 13:07:38.0中国联通首先寄了一个号码给我们，后上门来让我们转网到联通，说免费转过去，结果转的时候说需要收888才能参加活动，这个钱是给我充的话费，结果过了两个月才转网成功，不仅没有到话费，我还倒欠80多话费。原本我们在中国电信办宽带不收钱，我自己的手机号码还是主号，他们说转过来我的号码也是主号，结果转过来18572398664变成了主号，之前他说这个号码不想要可以丢掉，转网后却告诉我这个号码必须留在这里作为主号，不用也不能丢，到现在这个号码一直缴费，还给这个号码安排了手机，否则其他副号都用不了，后面我打电话投诉要求返还888元，他们一直拖着不给我办，我只有这一个诉求，他们却说这里面有两百是光猫费，200副卡费（原本他们说副卡免费），200无线费，还有200是我的话费（根本没看到），一直催他们给我回复，结果都是好几天不回复，等几天以为他们不会回复了，他们却打一个电话过来，打过来没接就再也不会打了，这几天等了几天电话，他们答应三次一定会在2小时或24小时内回复，结果一直没回，催了几次还是没回，最后我回短信给他们差评，他们却打来电话，让我把差评改成非常满意。我说了几次再不给解决就投诉工信部，他们压根不怕</t>
  </si>
  <si>
    <t>已修改。</t>
  </si>
  <si>
    <t>GZ202310141702260161</t>
  </si>
  <si>
    <t>071703983417</t>
  </si>
  <si>
    <t>王宇翔</t>
  </si>
  <si>
    <t>2023-10-14 19:54:17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</si>
  <si>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用户表示wifi用不了，已断电重启，问题依旧，请师傅尽快联系维修，已告知非主线故障不在服务范围内。</t>
  </si>
  <si>
    <t>GZ202310141658130133</t>
  </si>
  <si>
    <t>071700376009</t>
  </si>
  <si>
    <t>王利方</t>
  </si>
  <si>
    <t>2023-10-14 19:36:03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</si>
  <si>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装机地址：湖北省宜昌市夷陵区小溪塔街道办兴安社区罗河路11号烟厂宿舍罗河路11号4栋1单元1层101户</t>
  </si>
  <si>
    <t>GZ202310141626222393</t>
  </si>
  <si>
    <t>071700820655</t>
  </si>
  <si>
    <t>刘翔</t>
  </si>
  <si>
    <t>2023-10-14 17:11:45</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</si>
  <si>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光猫亮红灯</t>
  </si>
  <si>
    <t>GZ202310141604102199</t>
  </si>
  <si>
    <t>071700091486</t>
  </si>
  <si>
    <t>杜婧</t>
  </si>
  <si>
    <t>2023-10-14 17:06:41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</si>
  <si>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:宽带在线，但一直有出现掉线的情况，要求尽快安排师傅上门处理</t>
  </si>
  <si>
    <t>GZ202310141556282130</t>
  </si>
  <si>
    <t>071701067461</t>
  </si>
  <si>
    <t>2023-10-14 17:12:55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</si>
  <si>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装机地址：湖北省宜昌市西陵区葛洲坝街道石子岭社区葛洲坝合作有线宽带专用</t>
  </si>
  <si>
    <t>GZ202310141554522112</t>
  </si>
  <si>
    <t>071700136289</t>
  </si>
  <si>
    <t>2023-10-14 18:10:37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</si>
  <si>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装机地址：湖北省宜昌市西陵区东苑街道办汕头路社区南玻路馨东苑2栋2单元17楼1704</t>
  </si>
  <si>
    <t>GZ202310141458461662</t>
  </si>
  <si>
    <t>071700084291</t>
  </si>
  <si>
    <t>周成珍</t>
  </si>
  <si>
    <t>2023-10-14 16:53:01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</si>
  <si>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</si>
  <si>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GZ202310141450191581</t>
  </si>
  <si>
    <t>071704616297</t>
  </si>
  <si>
    <t>李建梅</t>
  </si>
  <si>
    <t>2023-10-14 16:12:57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</si>
  <si>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
用户表示宽带无法使用，要求师傅上门维修，请尽快处理并回复</t>
  </si>
  <si>
    <t>GZ202310141445031538</t>
  </si>
  <si>
    <t>071704185494</t>
  </si>
  <si>
    <t>王敬源</t>
  </si>
  <si>
    <t>2023-10-14 17:29:54</t>
  </si>
  <si>
    <t xml:space="preserve">用户宽带无信号，无法上网，重启无法使用，请尽快处理。</t>
  </si>
  <si>
    <t>GZ202310141401171151</t>
  </si>
  <si>
    <t>071700054519</t>
  </si>
  <si>
    <t>望开泉</t>
  </si>
  <si>
    <t>2023-10-14 18:17:49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</si>
  <si>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机顶盒看不了，要求师傅尽快上门检查维修。</t>
  </si>
  <si>
    <t>GZ202310141358251115</t>
  </si>
  <si>
    <t>071703926277</t>
  </si>
  <si>
    <t>2023-10-14 16:12:20</t>
  </si>
  <si>
    <t>GZ202310141339320936</t>
  </si>
  <si>
    <t>071701043550</t>
  </si>
  <si>
    <t>吴祥毫</t>
  </si>
  <si>
    <t>2023-10-14 16:03:22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</si>
  <si>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装机地址：湖北省宜昌市西陵区云集街道夷陵路社区云集路21号市委大院小区15栋1单元周边</t>
  </si>
  <si>
    <t>GZ202310141331390874</t>
  </si>
  <si>
    <t>2023-10-14 14:19:01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</si>
  <si>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装机地址：湖北省宜昌市西陵区窑湾街道石板社区石板铺路香山总部鑫苑小区7栋1单元12层1202</t>
  </si>
  <si>
    <t>GZ202310141313020700</t>
  </si>
  <si>
    <t>071700031771</t>
  </si>
  <si>
    <t>赵永菊</t>
  </si>
  <si>
    <t>2023-10-14 15:29:02</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</si>
  <si>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宽带无法上网，光猫指示灯正常，要求尽快处理并回复</t>
  </si>
  <si>
    <t>GZ202310141255350492</t>
  </si>
  <si>
    <t>071700332803</t>
  </si>
  <si>
    <t>苏小艳</t>
  </si>
  <si>
    <t>2023-10-14 19:37:35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</si>
  <si>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装机地址：湖北省宜昌市夷陵区小溪塔街道兴安社区夷兴三巷23-1-1号周边</t>
  </si>
  <si>
    <t>GZ202310141249480445</t>
  </si>
  <si>
    <t>071700330790</t>
  </si>
  <si>
    <t>2023-10-14 17:04:05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</si>
  <si>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装机地址：湖北省宜昌市夷陵区小溪塔镇发展大道107号山水国际4栋1单元4楼402</t>
  </si>
  <si>
    <t>GZ202310141205152437</t>
  </si>
  <si>
    <t>071701054166</t>
  </si>
  <si>
    <t>方炳香</t>
  </si>
  <si>
    <t>2023-10-14 15:51:27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</si>
  <si>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红灯，很急，请尽快联系维修处理</t>
  </si>
  <si>
    <t>GZ202310141204312425</t>
  </si>
  <si>
    <t>071700013660</t>
  </si>
  <si>
    <t>宋宏军</t>
  </si>
  <si>
    <t>2023-10-14 15:28:45</t>
  </si>
  <si>
    <t>#2022重保客户##2022重保客户#无法打开网页
装机地址：湖北省宜昌市猇亭区黄龙寺村长寿路202号私房周边</t>
  </si>
  <si>
    <t>GZ202310141135562112</t>
  </si>
  <si>
    <t>071700086697</t>
  </si>
  <si>
    <t>张雁子</t>
  </si>
  <si>
    <t>2023-10-14 12:58:30</t>
  </si>
  <si>
    <t>#2022重保客户##2022重保客户#用户开启一键诊断：接口调用超时
宽带报障-宽带频繁掉线
装机地址：湖北省宜昌市西陵区夷陵大道62号市委大院片区1栋1单元周边</t>
  </si>
  <si>
    <t>GZ202310141121051955</t>
  </si>
  <si>
    <t>071700078154</t>
  </si>
  <si>
    <t>叶丹丹</t>
  </si>
  <si>
    <t>2023-10-14 12:53:47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</si>
  <si>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装机地址：湖北省宜昌市东山开发区珠海路保利时代6栋1单元27楼2703</t>
  </si>
  <si>
    <t>GZ202310141111351850</t>
  </si>
  <si>
    <t>071700362684</t>
  </si>
  <si>
    <t>沈俊方</t>
  </si>
  <si>
    <t>2023-10-14 14:43:03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</si>
  <si>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装机地址：湖北省宜昌市夷陵区小溪塔街道望江社区望江路22公司50栋1单元107</t>
  </si>
  <si>
    <t>GZ202310141104551776</t>
  </si>
  <si>
    <t>071700082425</t>
  </si>
  <si>
    <t>刘锴</t>
  </si>
  <si>
    <t>2023-10-14 13:57:14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</si>
  <si>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装机地址：湖北省宜昌市伍家区宝塔河街办城东大道180号东南岸5栋1单元13楼1303</t>
  </si>
  <si>
    <t>GZ202310141102491750</t>
  </si>
  <si>
    <t>071701005889</t>
  </si>
  <si>
    <t>刘凡</t>
  </si>
  <si>
    <t>2023-10-14 13:51:25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</si>
  <si>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用户可能把光猫重置了，无法上网，要求师傅尽快上门维修处理。</t>
  </si>
  <si>
    <t>GZ202310141028021347</t>
  </si>
  <si>
    <t>13886666249</t>
  </si>
  <si>
    <t>2023-10-14 16:26:11</t>
  </si>
  <si>
    <t>按处理结果向用户解释:否
:
用户来电反馈在湖北宜昌枝江市计划社区林厂一巷16号！</t>
  </si>
  <si>
    <t>电线电缆：已通知维护人员现场核查无联系线缆，已向客户解释说明，满意。</t>
  </si>
  <si>
    <t>GZ202310141027191340</t>
  </si>
  <si>
    <t>071700859335</t>
  </si>
  <si>
    <t>曹金花</t>
  </si>
  <si>
    <t>2023-10-14 18:30:04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</si>
  <si>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:用户来电反映宽带不能上网，光猫闪红灯，请处理并回复！</t>
  </si>
  <si>
    <t>GZ202310141017571255</t>
  </si>
  <si>
    <t>071700624141</t>
  </si>
  <si>
    <t>杜志强</t>
  </si>
  <si>
    <t>2023-10-14 13:40:16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</si>
  <si>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装机地址：湖北省宜昌市秭归县茅坪镇滨湖社区滨湖路山水龙城小区48栋2单元8楼1031</t>
  </si>
  <si>
    <t>GZ202310140958011021</t>
  </si>
  <si>
    <t>071700629377</t>
  </si>
  <si>
    <t>熊少晖</t>
  </si>
  <si>
    <t>2023-10-14 12:06:42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</si>
  <si>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湖北省宜昌市秭归县茅坪镇茅坪中学小区平湖大道80号4楼，光猫红灯，请尽快联系处理并回复</t>
  </si>
  <si>
    <t>GZ202310140955230990</t>
  </si>
  <si>
    <t>071701038312</t>
  </si>
  <si>
    <t>周鹏</t>
  </si>
  <si>
    <t>2023-10-14 13:53:09</t>
  </si>
  <si>
    <t>302001AAA/CBSS判断签约和配置不一样，配置速率低于签约带宽
装机地址：湖北省宜昌市伍家岗区伍家岗街道福久源社区桔城路6号香山福久源A区5栋1单元19层1901户</t>
  </si>
  <si>
    <t>GZ202310140955060985</t>
  </si>
  <si>
    <t>071703494283</t>
  </si>
  <si>
    <t>杜婷婷</t>
  </si>
  <si>
    <t>2023-10-14 10:45:04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</si>
  <si>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设备收发光功率是否异常:路由器能力不匹配;
:
注册灯闪烁，要求师傅上门处理</t>
  </si>
  <si>
    <t>GZ202310140953050968</t>
  </si>
  <si>
    <t>071700310105</t>
  </si>
  <si>
    <t>崔春华</t>
  </si>
  <si>
    <t>2023-10-14 12:47:10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</si>
  <si>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故障时间:2023-10-14
服务状态是否正常:是
设备灯显示:红灯
错误代码:，
是否重启设备:已重启未恢复
用户要求:用户来电反映宽带从（10.14）开始（无法上网/网速慢/上网掉线），错误代码（无/具体代码），设备灯显示（红灯/正常），已建议用户重启设备（已重启未恢复），用户要求尽快上门处理。装机地址（湖北省宜昌市夷陵区黄花镇杨家河村六组32号周边）联系电话（13117288970   ）</t>
  </si>
  <si>
    <t>GZ202310140950410941</t>
  </si>
  <si>
    <t>071700034549</t>
  </si>
  <si>
    <t>孙彩萍</t>
  </si>
  <si>
    <t>2023-10-14 16:15:46</t>
  </si>
  <si>
    <t>GZ202310140940410835</t>
  </si>
  <si>
    <t>071700004475</t>
  </si>
  <si>
    <t>郭艳华</t>
  </si>
  <si>
    <t>2023-10-14 11:00:02</t>
  </si>
  <si>
    <t xml:space="preserve">#2022重保客户#22年Q3Q4重点客户判断省分:湖北
获取入参:传入参数
是否本省:历史工单:无历史记录
判断用户是否有缴费开机记录:无缴费开机记录
:否
:下一步(集团宽带一键诊断）
用户归属地:
:手机
手机: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
高级模板内容：
问题（现象）描述:用户来电称宽带无法使用，预处理口径解释不认可，要求工作人员上门检修，请处理谢谢
故障时间:2023-10-14
服务状态是否正常:是
设备灯显示:红灯
错误代码:-
是否重启设备:已重启未恢复
用户要求:要求工作人员上门检修，请处理谢谢</t>
  </si>
  <si>
    <t>GZ202310140935270778</t>
  </si>
  <si>
    <t>071700064879</t>
  </si>
  <si>
    <t>王必升</t>
  </si>
  <si>
    <t>2023-10-14 17:11:02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</si>
  <si>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用户表示光猫亮红灯，不能正常使用，对此不满，要求师傅上门处理。</t>
  </si>
  <si>
    <t>GZ202310140930040725</t>
  </si>
  <si>
    <t>071701070982</t>
  </si>
  <si>
    <t>2023-10-14 17:15:07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</si>
  <si>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装机地址：湖北省宜昌市西陵区学院街道中书街社区沿江大道世纪欧洲城7栋1单元10楼1001</t>
  </si>
  <si>
    <t>GZ202310140927440702</t>
  </si>
  <si>
    <t>071704199374</t>
  </si>
  <si>
    <t>陈启云</t>
  </si>
  <si>
    <t>2023-10-14 15:14:36</t>
  </si>
  <si>
    <t>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用户表示网络卡顿 刷新无效，要求上门处理。</t>
  </si>
  <si>
    <t>GZ202310140901170458</t>
  </si>
  <si>
    <t>071700602623</t>
  </si>
  <si>
    <t>刘智胤</t>
  </si>
  <si>
    <t>2023-10-14 12:13:28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</si>
  <si>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设备收发光功率是否异常:光猫LAN口能力不匹配;
:
注册灯闪烁，请尽快处理并回复</t>
  </si>
  <si>
    <t>GZ202310140855540393</t>
  </si>
  <si>
    <t>071700913015</t>
  </si>
  <si>
    <t>赵杨</t>
  </si>
  <si>
    <t>2023-10-14 14:36:25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</si>
  <si>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装机地址：湖北省宜昌市远安县鸣凤镇嫘祖社区鸣凤家园4栋1单元2层201</t>
  </si>
  <si>
    <t>GZ202310140855020386</t>
  </si>
  <si>
    <t>071700274893</t>
  </si>
  <si>
    <t>梁昌美</t>
  </si>
  <si>
    <t>2023-10-14 12:42:28</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</si>
  <si>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装机地址：湖北省宜昌市宜都市高坝洲镇白洪溪村白洪溪村1组29号周边</t>
  </si>
  <si>
    <t>GZ202310140854450384</t>
  </si>
  <si>
    <t>071700206826</t>
  </si>
  <si>
    <t>余丹</t>
  </si>
  <si>
    <t>2023-10-14 09:43:29</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</si>
  <si>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装机地址：湖北省宜昌市宜都市陆城街道办事处中笔社区中笔社区5组133号</t>
  </si>
  <si>
    <t>GZ202310140841250271</t>
  </si>
  <si>
    <t>071700049151</t>
  </si>
  <si>
    <t>杜竹均</t>
  </si>
  <si>
    <t>2023-10-14 10:11:27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</si>
  <si>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宽带无法上网，用户表示已经刷新重启还是不行</t>
  </si>
  <si>
    <t>GZ202310140837400238</t>
  </si>
  <si>
    <t>071703853884</t>
  </si>
  <si>
    <t>张荣兵</t>
  </si>
  <si>
    <t>2023-10-14 12:38:01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</si>
  <si>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装机地址：湖北省宜昌市西陵区云集街道二马路社区红星路市政府片区强华里4号2栋1单元1层101户</t>
  </si>
  <si>
    <t>GZ202310140752552499</t>
  </si>
  <si>
    <t>071700094425</t>
  </si>
  <si>
    <t>林贤铸</t>
  </si>
  <si>
    <t>2023-10-14 13:09:31</t>
  </si>
  <si>
    <t>客户使用手厅一键诊断功能进行宽带故障诊断，诊断结果，故障描述：宽带无法上网
装机地址：湖北省宜昌市西陵区学院街街道办墨池巷社区西陵一路新世纪广场B座1单元21层2103</t>
  </si>
  <si>
    <t>GZ202310140751052496</t>
  </si>
  <si>
    <t>071700003655</t>
  </si>
  <si>
    <t>2023-10-14 13:01:03</t>
  </si>
  <si>
    <t>无网络，路由，光猫重启无效，登记地址错误，该1405装机地址已迁移至环城东路30-3人民电器 门面地址
装机地址：湖北省宜昌市西陵区学院街街道办墨池巷社区西陵一路新世纪广场B座1单元14层1405</t>
  </si>
  <si>
    <t>GZ202310140734172447</t>
  </si>
  <si>
    <t>071700030284</t>
  </si>
  <si>
    <t>阮永顶</t>
  </si>
  <si>
    <t>2023-10-14 08:52:27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</si>
  <si>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装机地址：湖北省宜昌市伍家岗区伍家乡火光村东艳路99号宜化新天地7号楼1单元8楼803</t>
  </si>
  <si>
    <t>GZ202310140702202414</t>
  </si>
  <si>
    <t>071700812934</t>
  </si>
  <si>
    <t>李红玉</t>
  </si>
  <si>
    <t>2023-10-14 11:24:08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</si>
  <si>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:光猫闪红灯，请安排师傅上门核实处理并回复</t>
  </si>
  <si>
    <t>GZ202310140006202211</t>
  </si>
  <si>
    <t>071700082647</t>
  </si>
  <si>
    <t>黄诚</t>
  </si>
  <si>
    <t>2023-10-14 13:57:47</t>
  </si>
  <si>
    <t>无互联网连接
装机地址：湖北省宜昌市伍家区同强路秋语台5栋1单元9楼902</t>
  </si>
  <si>
    <t>GZ202310132309452119</t>
  </si>
  <si>
    <t>071701009648</t>
  </si>
  <si>
    <t>柏龙艳</t>
  </si>
  <si>
    <t>2023-10-14 13:57:13</t>
  </si>
  <si>
    <t>#2022重保客户##2022重保客户#无法打开网页   0025
装机地址：湖北省宜昌市西陵区学院街道四方堰社区景荣小区12321312育才路7号1栋2单元3楼206</t>
  </si>
  <si>
    <t>GZ202310132225211944</t>
  </si>
  <si>
    <t>071700378256</t>
  </si>
  <si>
    <t>张涛</t>
  </si>
  <si>
    <t>2023-10-14 11:41:33</t>
  </si>
  <si>
    <t xml:space="preserve">#2022重保客户#22年Q3Q4重点客户【2022年上工信部测评重保用户】判断省分:湖北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问题（现象）描述:宽带无法上网
故障时间:2023-10-13
服务状态是否正常:否
设备灯显示:红灯
错误代码:无
是否重启设备:已重启未恢复
用户要求:尽快上门维修</t>
  </si>
  <si>
    <t>GZ202310132207331827</t>
  </si>
  <si>
    <t>071704264188</t>
  </si>
  <si>
    <t>王道华</t>
  </si>
  <si>
    <t>2023-10-14 14:44:18</t>
  </si>
  <si>
    <t xml:space="preserve">071704264188命中精准预判服务场景:[65岁以上老人]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:用户来电反映宽带不能上网，用户要求师傅上门维修，用户说是老人在家什么都不知道，请处理并回复！用户不知道正确详细的装机地址</t>
  </si>
  <si>
    <t>GZ202310132129111564</t>
  </si>
  <si>
    <t>071700110530</t>
  </si>
  <si>
    <t>段丹</t>
  </si>
  <si>
    <t>2023-10-14 16:21:39</t>
  </si>
  <si>
    <t>IPTV内容不完整/无法使用
装机地址：湖北省宜昌市枝江市沿江大道景江华庭2栋2单元5楼501</t>
  </si>
  <si>
    <t>GZ202310132110321405</t>
  </si>
  <si>
    <t>071700080554</t>
  </si>
  <si>
    <t>叶晓涛</t>
  </si>
  <si>
    <t>2023-10-14 18:29:09</t>
  </si>
  <si>
    <t>网络不稳定
装机地址：湖北省宜昌市伍家区沿江大道218号江山多娇四期4栋1单元18楼1802</t>
  </si>
  <si>
    <t>GZ202310132057581315</t>
  </si>
  <si>
    <t>071700082071</t>
  </si>
  <si>
    <t>金秋</t>
  </si>
  <si>
    <t>2023-10-14 13:58:00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</si>
  <si>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装机地址：湖北省宜昌市伍家岗区东站路碧桂园公园一号21栋1单元14楼1401</t>
  </si>
  <si>
    <t>GZ202310132055101288</t>
  </si>
  <si>
    <t>071701071681</t>
  </si>
  <si>
    <t>魏丽萍</t>
  </si>
  <si>
    <t>2023-10-14 15:12:39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</si>
  <si>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装机地址：湖北省宜昌市西陵区北苑街道北苑桥社区城东大道5号北苑小区9栋1单元2楼104</t>
  </si>
  <si>
    <t>GZ202310132054431279</t>
  </si>
  <si>
    <t>071700035216</t>
  </si>
  <si>
    <t>张辉</t>
  </si>
  <si>
    <t>2023-10-14 19:41:11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</si>
  <si>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装机地址：湖北省宜昌市东山开发区发展大道99号清江润城小区42栋1单元3层302户</t>
  </si>
  <si>
    <t>GZ202310132054311276</t>
  </si>
  <si>
    <t>071700430115</t>
  </si>
  <si>
    <t>雷海英</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</si>
  <si>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装机地址：湖北省宜昌市伍家区城乡路城洋景苑小区19栋5单元1楼2层201户</t>
  </si>
  <si>
    <t>GZ202310132054251275</t>
  </si>
  <si>
    <t>071700373958</t>
  </si>
  <si>
    <t>吴雪莲</t>
  </si>
  <si>
    <t>2023-10-14 09:03:47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</si>
  <si>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装机地址：湖北省宜昌市夷陵区小溪塔镇发展大道117号恒大绿洲24栋1单元12层1203</t>
  </si>
  <si>
    <t>GZ202310132052121261</t>
  </si>
  <si>
    <t>071700601524</t>
  </si>
  <si>
    <t>鲁江</t>
  </si>
  <si>
    <t>2023-10-14 14:31:06</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</si>
  <si>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</si>
  <si>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GZ202310132021211012</t>
  </si>
  <si>
    <t>071700027073</t>
  </si>
  <si>
    <t>洪群</t>
  </si>
  <si>
    <t>2023-10-14 17:58:38</t>
  </si>
  <si>
    <t xml:space="preserve">#2022重保客户#22年Q3Q4重点客户判断省份:湖北
:移网无法上网
:家里WIFI无法上网
:是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高级模板内容：
问题（现象）描述:无法上网
故障时间:2023-10-13
服务状态是否正常:否
设备灯显示:正常
错误代码:无
是否重启设备:已重启未恢复
装机地址:湖北省宜昌市东山开发区发展大道99号清江润城小区32栋1单元16层1603
用户要求:报修</t>
  </si>
  <si>
    <t>GZ202310131956210790</t>
  </si>
  <si>
    <t>071700806649</t>
  </si>
  <si>
    <t>鄢淑娟</t>
  </si>
  <si>
    <t>2023-10-14 20:24:52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</si>
  <si>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装机地址：湖北省宜昌市当阳市玉阳街道办事处太子桥社区玉阳路老五金小区文工团1单元周边</t>
  </si>
  <si>
    <t>GZ202310131856150255</t>
  </si>
  <si>
    <t>071700944373</t>
  </si>
  <si>
    <t>胡攀</t>
  </si>
  <si>
    <t>2023-10-14 12:56:14</t>
  </si>
  <si>
    <t>#2022重保客户##2022重保客户#一键诊断过程：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装机地址：湖北省宜昌市远安县花林寺镇桃李村2组62号周边</t>
  </si>
  <si>
    <t>GZ202310131839100095</t>
  </si>
  <si>
    <t>071700201659</t>
  </si>
  <si>
    <t>章金芳</t>
  </si>
  <si>
    <t>2023-10-14 17:20:08</t>
  </si>
  <si>
    <t>#2022重保客户#一键诊断过程：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装机地址：湖北省宜昌市宜都市陆城镇杨守敬大道清江润园小区9栋3单元9层904户</t>
  </si>
  <si>
    <t>GZ202310131823052454</t>
  </si>
  <si>
    <t>071700169473</t>
  </si>
  <si>
    <t>颜华香</t>
  </si>
  <si>
    <t>2023-10-14 15:07:05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</si>
  <si>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装机地址：湖北省宜昌市枝江市七星台镇七星台片区滨江路28号周边</t>
  </si>
  <si>
    <t>GZ202310131814172349</t>
  </si>
  <si>
    <t>071700339938</t>
  </si>
  <si>
    <t>2023-10-14 19:38:12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</si>
  <si>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装机地址：湖北省宜昌市夷陵区小溪塔街道营盘社区夷兴六巷片区康乐街36-18号周边</t>
  </si>
  <si>
    <t>GZ202310131722411938</t>
  </si>
  <si>
    <t>071701026354</t>
  </si>
  <si>
    <t>王翠琼</t>
  </si>
  <si>
    <t>2023-10-14 10:38:42</t>
  </si>
  <si>
    <t xml:space="preserve">[65岁以上老人]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问题（现象）描述:宽带不能使用
故障时间:2023-10-13
服务状态是否正常:是
设备灯显示:正常
错误代码:无
是否重启设备:已重启未恢复
用户要求:尽快安排工作人员上门处理，联系本机。</t>
  </si>
  <si>
    <t>GZ202310131637321568</t>
  </si>
  <si>
    <t>071700031285</t>
  </si>
  <si>
    <t>李耀光</t>
  </si>
  <si>
    <t>2023-10-14 16:16:52</t>
  </si>
  <si>
    <t>GZ202310131536341092</t>
  </si>
  <si>
    <t>071704176334</t>
  </si>
  <si>
    <t>2023-10-14 16:16:30</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</si>
  <si>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:用户来电反映宽带不能上网，光猫不亮灯，请处理并回复！</t>
  </si>
  <si>
    <t>GZ202310131457410836</t>
  </si>
  <si>
    <t>071700311965</t>
  </si>
  <si>
    <t>李进</t>
  </si>
  <si>
    <t>2023-10-14 14:54:30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</si>
  <si>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:用户表示线断了，要求维修</t>
  </si>
  <si>
    <t>GZ202310131443090693</t>
  </si>
  <si>
    <t>071703125809</t>
  </si>
  <si>
    <t>董玲琍</t>
  </si>
  <si>
    <t>2023-10-14 10:42:01</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</si>
  <si>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</si>
  <si>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TS202310101036442482</t>
  </si>
  <si>
    <t>2023-10-14 09:22:10</t>
  </si>
  <si>
    <t>主办单位：湖北
客户类别：星级客户
10010是否打通：是
是否二次致电10015：是
是否联系：否
升级倾向：
号码归属省：湖北
SVIP等级：
1. 问题类型:;
2. 投诉类型:月固定费争议;
3. 营业厅地址:;
4. 位置信息:;
5. 位置发生地:;
6. 投诉内容:上次投诉说补偿话费 结果呢？空口说白话 说当天补偿根本没有解决
202309叠加套餐包:19
202310叠加套餐包:19
202306叠加套餐包:19
202308基本套餐费:139
202308叠加套餐包:19
关联10010工单流水号：TS202310060147559034
派单意见：（协办工单）集团高星用户，务必于12小时内，上传/办理：（需结合用户实际反馈问题，客户反映前期返费未到账，以及宽带报修，请省分协助处理），谢谢！</t>
  </si>
  <si>
    <t>固网质量①客户投诉产生的原因：客户反映宽带故障问题。								
②客户投诉问题核查情况及解决方案：收到贵部转办后，我司立即组织调查。经核实，客户反映宽带故障问题，联系客户表示已恢复，已能正常使用，另客户反映TS202310060148241118退费问题，HUB717100已处理，费用已于2023-10-10 11:52:16赠送到账，已联系客户解释说明，客户表示知晓。			
③客户问题满意度：满意。								
④回单人:宜昌客服王晓玉；联系电话：07176921001。</t>
  </si>
  <si>
    <t>GZ202310131311052490</t>
  </si>
  <si>
    <t>071701046719</t>
  </si>
  <si>
    <t>陈智绪</t>
  </si>
  <si>
    <t>2023-10-14 09:02:00</t>
  </si>
  <si>
    <t>071701046719命中精准预判服务场景:[65岁以上老人]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用户反映宽带无法使用，重启无效，用户要求马上处理，请处理并回复</t>
  </si>
  <si>
    <t>GZ202310131243322268</t>
  </si>
  <si>
    <t>071700607109</t>
  </si>
  <si>
    <t>2023-10-14 08:51:53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</si>
  <si>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装机地址：湖北省宜昌市秭归县茅坪镇丹阳社区天问路碧桂园小区秭归一街小洋房8号</t>
  </si>
  <si>
    <t>GZ202310131143121763</t>
  </si>
  <si>
    <t>071701008418</t>
  </si>
  <si>
    <t>向召朋</t>
  </si>
  <si>
    <t>2023-10-14 09:00:15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</si>
  <si>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装机地址：湖北省宜昌市西陵区葛洲坝街道石子岭社区葛洲坝合作有线宽带专用</t>
  </si>
  <si>
    <t>GZ202310131038441161</t>
  </si>
  <si>
    <t>071703506228</t>
  </si>
  <si>
    <t>陈旭元</t>
  </si>
  <si>
    <t>2023-10-14 15:28:08</t>
  </si>
  <si>
    <t>宽带报障-网速慢
装机地址：湖北省宜昌市夷陵区三斗坪镇新生村新生村新商场1栋1单元1层201</t>
  </si>
  <si>
    <t>GZ202310131012020928</t>
  </si>
  <si>
    <t>071700073989</t>
  </si>
  <si>
    <t>姜幽萍</t>
  </si>
  <si>
    <t>2023-10-14 10:34:01</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</si>
  <si>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用户IPTV故障，要求师傅上门处理</t>
  </si>
  <si>
    <t>GZ202310122039021414</t>
  </si>
  <si>
    <t>071700313480</t>
  </si>
  <si>
    <t>褚万丽</t>
  </si>
  <si>
    <t>2023-10-14 18:55:38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</si>
  <si>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问题（现象）描述:宽带无法使用
故障时间:2023-10-12
服务状态是否正常:是
设备灯显示:正常
错误代码:无
是否重启设备:已重启未恢复
装机地址:湖北省宜昌市夷陵区鸦鹊岭镇白河村白河村三组6号周边
用户要求:用户要求后台明天派人上门看一下</t>
  </si>
  <si>
    <t>GZ202310121952251053</t>
  </si>
  <si>
    <t>071703785084</t>
  </si>
  <si>
    <t>徐婷婷</t>
  </si>
  <si>
    <t>2023-10-14 11:28:37</t>
  </si>
  <si>
    <t>IPTV内容不完整/无法使用
手机电视无网络
装机地址：湖北省宜昌市枝江市董市镇福星村福星村福星村二组67号周边</t>
  </si>
  <si>
    <t>TS202310141308240122</t>
  </si>
  <si>
    <t>15587920768</t>
  </si>
  <si>
    <t>向小艳</t>
  </si>
  <si>
    <t>2023-10-14 16:53:09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</si>
  <si>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投诉内容:连续三天连不上校园网
7. 故障详情:
</t>
    </r>
    <r>
      <rPr>
        <sz val="11"/>
        <rFont val="Arial"/>
        <charset val="0"/>
      </rPr>
      <t xml:space="preserve">	</t>
    </r>
    <r>
      <rPr>
        <sz val="11"/>
        <rFont val="宋体"/>
        <charset val="0"/>
      </rPr>
      <t xml:space="preserve">故障现象: 宽带无法上网
</t>
    </r>
    <r>
      <rPr>
        <sz val="11"/>
        <rFont val="Arial"/>
        <charset val="0"/>
      </rPr>
      <t xml:space="preserve">	</t>
    </r>
    <r>
      <rPr>
        <sz val="11"/>
        <rFont val="宋体"/>
        <charset val="0"/>
      </rPr>
      <t xml:space="preserve">故障发生时间: 2023-10-14 13:07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</si>
  <si>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其他①客户投诉产生的原因：客户反映校园网问题。									
②客户投诉问题核查情况及解决方案：收到贵部转办后，我司立即组织调查。经核实，客户反映校园网无法使用，已联系4008099099  校园网售后协助处理，48小时有结果后回复，客户表示知晓。						
③客户问题满意度：满意。									
④回单人:宜昌客服王晓玉；联系电话：07176921001。</t>
  </si>
  <si>
    <t>GZ202310121326560609</t>
  </si>
  <si>
    <t>071700032160</t>
  </si>
  <si>
    <t>向利元</t>
  </si>
  <si>
    <t>2023-10-14 12:48:32</t>
  </si>
  <si>
    <t>宽带报障-MODEM故障
装机地址：湖北省宜昌市西陵区西陵一路13号宜昌联通全家享专用</t>
  </si>
  <si>
    <t>GZ202310111502151501</t>
  </si>
  <si>
    <t>071700313233</t>
  </si>
  <si>
    <t>杜远凤</t>
  </si>
  <si>
    <t>2023-10-14 18:14:25</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</si>
  <si>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网线断了</t>
  </si>
  <si>
    <t>GZ202310110946031475</t>
  </si>
  <si>
    <t>15997689392</t>
  </si>
  <si>
    <t>2023-10-14 16:18:16</t>
  </si>
  <si>
    <t>客户来电反馈在湖北宜昌秭归县茅坪镇陈家坝村1组99号，联通电线杆快要断了，会倒在自己房屋上，存在很大安全隐患，要求我方协助处理，谢谢！</t>
  </si>
  <si>
    <t>GZ202310101500031809</t>
  </si>
  <si>
    <t>13135807544</t>
  </si>
  <si>
    <t>李菊秀</t>
  </si>
  <si>
    <t>2023-10-14 09:52:51</t>
  </si>
  <si>
    <t xml:space="preserve">判断省份:湖北
:移网无法上网
:家里WIFI无法上网
:是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问题（现象）描述:用户来电称宽带无法上网
故障时间:2023-10-10
服务状态是否正常:是
设备灯显示:正常
错误代码:无
是否重启设备:已重启未恢复
用户要求:用户要求回电反馈，请尽快处理谢谢！</t>
  </si>
  <si>
    <t>GZ202310091630380270</t>
  </si>
  <si>
    <t>071703324152</t>
  </si>
  <si>
    <t>徐清钰</t>
  </si>
  <si>
    <t>2023-10-14 11:21:47</t>
  </si>
  <si>
    <t xml:space="preserve">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:账号在线，用户表示卡顿，要求上门检测</t>
  </si>
  <si>
    <t>固网质量：远安县鸣凤镇嫘祖社区嫘祖商务宾馆1栋1单元2楼AA.故障已恢复，回访用户满意</t>
  </si>
  <si>
    <t>GZ202310081827491284</t>
  </si>
  <si>
    <t>071700745110</t>
  </si>
  <si>
    <t>郑直翠</t>
  </si>
  <si>
    <t>2023-10-14 14:57:28</t>
  </si>
  <si>
    <t>IPTV内容不完整/无法使用
装机地址：湖北省宜昌市兴山县兴山乡镇营服中心4G-CPE项目无资源地址</t>
  </si>
  <si>
    <t>GZ202310072009132118</t>
  </si>
  <si>
    <t>071700750325</t>
  </si>
  <si>
    <t>万能秀</t>
  </si>
  <si>
    <t>2023-10-14 15:37:10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</si>
  <si>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湖北省宜昌市兴山县昭君镇香溪社区兴山乡镇营服中心4G-CPE项目无资源地址古夫镇北斗坪村2组，宽带无法上网，多次重启无效，需要上门处理。</t>
  </si>
  <si>
    <t>ZX202310141558210942</t>
  </si>
  <si>
    <t>15671017229</t>
  </si>
  <si>
    <t>熊丹</t>
  </si>
  <si>
    <t>2023-10-14 16:46:48</t>
  </si>
  <si>
    <t xml:space="preserve">:不认可
判断省分:湖北
node_134:
获取入参:
node_180:
判断局方停机状态:
:
node_223::其他原因
判断地市:其他地市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投诉问题描述:局方停机不认可，要求在线复机，请协助，谢谢
用户状态为:局方停机
停机原因:其它
前台是否按流程解释:是
用户要求:局方停机不认可，要求在线复机，请协助，谢谢
第二联系电话:18727565885</t>
  </si>
  <si>
    <t>ZX202310131034050601</t>
  </si>
  <si>
    <t>18674208838</t>
  </si>
  <si>
    <t>黄晶晶</t>
  </si>
  <si>
    <t>2023-10-14 09:09:00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</si>
  <si>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03: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投诉问题描述:被停机无法使用
用户状态为:局方停机
停机原因:集团鹰眼风险IMEI扩展模型停机：首次关停可携带本人有效证件、本机号卡到归属地自营厅核验签署承诺书复机一次
前台是否按流程解释:是
用户要求:立即复机
第二联系电话:不愿停机</t>
  </si>
  <si>
    <t>ZX202310131223341587</t>
  </si>
  <si>
    <t>15572720330</t>
  </si>
  <si>
    <t>熊子颖</t>
  </si>
  <si>
    <t>2023-10-14 14:17:45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</si>
  <si>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投诉问题描述:用户反映自己号码多次被停机，之前资料信息都上传过了，用户对此不认可
用户状态为:局方半停
停机原因:本地异常号卡语音半停
前台是否按流程解释:是
用户要求:复机
第二联系电话:19390856016</t>
  </si>
  <si>
    <t>号码关停：本地异常号卡语音半停（风险打标）AA。用户反映号码关停问题，经核实，号码于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已告知用户需通过手厅中操作二次实人认证（手厅），用户提交申请后，需公司后台审核通过后方可开机，审核为不定时请关注。已线上再次指导用户操作，客户满意</t>
  </si>
  <si>
    <t>ZX202310130824142152</t>
  </si>
  <si>
    <t>13040995991</t>
  </si>
  <si>
    <t>2023-10-14 09:03:07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</si>
  <si>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16:20:005、复通指引:复机渠道：中国联通APP、线下营业厅、热线10010，原则上复机1次。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投诉问题描述:用户号卡封停，称APP无法处理，也不愿到厅复机，要求线上回复处理
用户状态为: 局方半停
停机原因:本地异常号卡语音半停（机主停机之日起30天内在中国联通APP进行自助复通，如逾期需前往营业厅办理，原则复机一次）
前台是否按流程解释:是
用户要求:要求线上回复处理
第二联系电话:13774198453</t>
  </si>
  <si>
    <t>号码关停：本地异常号卡语音半停AA。已审核资料无误后协助复机，回访满意</t>
  </si>
  <si>
    <t>ZX202310131114001022</t>
  </si>
  <si>
    <t>2023-10-14 09:12:26</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</si>
  <si>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投诉问题描述:见前工单：ZX202310110829460742用户对二次关停不认可，要求在线开机，不愿到厅，请后台协助
用户状态为:局方半停
停机原因:本地异常号卡语音半停
前台是否按流程解释:是
用户要求:复机
第二联系电话:13163236233</t>
  </si>
  <si>
    <t>号码关停：地异常号卡语音半停AA。用户反映因集团地异常号卡语音半停停机，根据相关要求进行关停处理。已请客户回传以下资料：身份证正、反面照，手持证件正面照及开机承诺函至13032700872微信号，审核通过后办理开机。如该号码再次被举报则永久关停，客户知晓。</t>
  </si>
  <si>
    <t>ZX202310140919500573</t>
  </si>
  <si>
    <t>13227268956</t>
  </si>
  <si>
    <t>崔亚丽</t>
  </si>
  <si>
    <t>2023-10-14 17:19:12</t>
  </si>
  <si>
    <t xml:space="preserve">:不认可
判断省分:湖北
node_134:
获取入参:
node_180:
判断局方停机状态:
:
node_223::其他
判断是否局方停机:
:无
:小于等于7天/30天
:不认可
局方停机/复通历史记录：1、停机模型:2、停机原因:断卡2.0-湖北30天及以上睡眠卡风险用户打标（公众＆政企市场6月13日三无）3、解释口径:4、停机时间:2023-06-15 11:59:455、复通指引:6、信安近60天复机次数:--&gt;系统判断的原因分类是否明确:
高级模板内容：
投诉问题描述:不良号码关停（局方停机）
用户状态为:局方半停
停机原因:断卡2.0-湖北30天及以上睡眠卡风险用户打标（公众＆政企市场6月13日三无）
前台是否按流程解释:是
用户要求:复机
第二联系电话:13227261861</t>
  </si>
  <si>
    <t>号码关停：断卡2.0-湖北30天及以上睡眠卡风险用户打标AA。用户反映号码关停问题，经核实，号码于断卡2.0-湖北30天及以上睡眠卡风险用户打标：信安风险打标语音半停，24小时内手厅进行二次实人认证或到号码归属自有营业厅核验。 已短信告知用户需通过手厅中操作二次实人认证（手厅），用户提交申请后，需公司后台审核通过后方可开机，审核为不定时请关注。因多次未联系上客户，已下发短信，如有疑问可在工作时间（08:30-12:00；14:00-17:30）致电我司宜昌联通13032700872，烦请前台代为转告</t>
  </si>
  <si>
    <t>ZX202310131125211151</t>
  </si>
  <si>
    <t>18672901918</t>
  </si>
  <si>
    <t>杨蓉</t>
  </si>
  <si>
    <t>2023-10-14 09:03:23</t>
  </si>
  <si>
    <t xml:space="preserve">:不认可
判断省分:湖北
node_134:
获取入参:
node_180:
判断局方停机状态:
:
node_223::关停原因带“断卡、实时换机、境外漫游”字眼
:不认可
:
高级模板内容：
投诉问题描述:用户来电要求局方开机，用户表示（号卡与机主本人不在一起，无法到营业厅表示办理复机）已通过APP尝试，无法成功，要求协助能使用APP自助复通。请协助受理，谢谢
用户状态为:局方半停
停机原因:断卡宜昌上报风险用户
前台是否按流程解释:是
用户要求:用户要求线上协助复通。（用户自己尝试提醒：1.机主本人登陆号卡提示请使用联通号卡，2.使用人自助复通时提示不满足自助复通））
第二联系电话:13520109584</t>
  </si>
  <si>
    <t>号码关停：断卡宜昌上报风险用户AA。用户反映号码停机问题，经核实，该用户为风险打标用户，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</si>
  <si>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ZX202310141513070600</t>
  </si>
  <si>
    <t>13177057475</t>
  </si>
  <si>
    <t>陈沛沛</t>
  </si>
  <si>
    <t>2023-10-14 17:20:36</t>
  </si>
  <si>
    <t xml:space="preserve">【2022年上工信部测评重保用户】:不认可
判断省分:湖北
node_134:
获取入参:
node_180:
判断局方停机状态:
:
node_223::关停原因带“断卡、实时换机、境外漫游”字眼
:不认可
:
高级模板内容：
投诉问题描述:用户来电反映，表示对封停不认可，没有使用还扣费不认可，要求退费
用户状态为: 局方半停
停机原因:断卡宜昌上报风险打标第四期
前台是否按流程解释:是
用户要求:要求核实协助处理，谢谢
第二联系电话:18607207171</t>
  </si>
  <si>
    <t>ZX202310141018430988</t>
  </si>
  <si>
    <t>13032703031</t>
  </si>
  <si>
    <t>王重光</t>
  </si>
  <si>
    <t>2023-10-14 17:32:16</t>
  </si>
  <si>
    <t xml:space="preserve">判断省分:湖北
:失败
node_42:
:无合约/简单合约
:单卡/移移融合副卡套餐
获取用户证件类型::不认可
:
高级模板内容：
问题描述:客诉销户，app销户失败，不认可营业厅，要求在线处理
第二联系方式:13133189941
销户原因:联通卡太多了
用户要求:在线销户</t>
  </si>
  <si>
    <t>TS202310102245230416</t>
  </si>
  <si>
    <t>2023-10-14 16:19:36</t>
  </si>
  <si>
    <t>主办单位：湖北
客户类别：普通客户
10010是否打通：否
是否二次致电10015：是
是否联系：否
升级倾向：
号码归属省：湖北
SVIP等级：
1. 问题类型:;
2. 投诉类型:其他问题;
3. 营业厅地址:;
4. 位置信息:;
5. 位置发生地:;
6. 投诉内容:手机有话费以未使用为由停机不能使用</t>
  </si>
  <si>
    <t>号码关停①客户投诉产生的原因：客户反映号码关停问题
②客户投诉问题核查情况及解决方案：收到贵部转办后，我司立即组织调查。经核实，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不满意。
③客户问题满意度：我司于2023-10-11 10:42:10联系客户不满意。
④回单人:程李晶；联系电话：07176921001</t>
  </si>
  <si>
    <t>ZX202310132004102415</t>
  </si>
  <si>
    <t>15926996646</t>
  </si>
  <si>
    <t>李博</t>
  </si>
  <si>
    <t>2023-10-14 16:08:52</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</si>
  <si>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投诉问题描述:用户来电称今天刚刚开机，还没有使用又停机了，对此不认可
用户状态为:局方停机
停机原因:集团鹰眼GoIP模型回访反馈停机：首次关停可携带本人有效证件、本机号卡到归属地自营厅核验签署承诺书复机一次
前台是否按流程解释:是
用户要求:立即处理
第二联系电话:无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</si>
  <si>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因集团鹰眼监测诈骗停机，已操作开机，二次关停无法复机，客户号码已停机，无第二联系方式，无法联系上客户。如用户咨询，请前台10010话务中心代为解释，谢谢</t>
  </si>
  <si>
    <t>ZX202310141001250853</t>
  </si>
  <si>
    <t>13117282016</t>
  </si>
  <si>
    <t>覃伟</t>
  </si>
  <si>
    <t>2023-10-14 12:33:28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</si>
  <si>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投诉问题描述:现在状态：集团鹰眼监测诈骗停机（异常换机），不配合去营业厅，要求我处在线协助办理复机，提及其他渠道投诉
用户状态为: 局方停机
停机原因:集团鹰眼监测诈骗停机（异常换机）
前台是否按流程解释:是
用户要求:要求我处在线协助办理复机
第二联系电话:无其他号码</t>
  </si>
  <si>
    <t>号码关停：集团鹰眼监测诈骗停机（异常换机）AA。需请客户回传以下资料：身份证正、反面照，手持证件正面照及开机承诺函至13032700872微信号，审核通过后办理开机。如该号码再次被举报则永久关停，用户号码停机无第二联系电话，无法沟通，已短信告知用户致电宜昌服务监督热线13032700872。</t>
  </si>
  <si>
    <t>ZX202310131229171626</t>
  </si>
  <si>
    <t>17671342107</t>
  </si>
  <si>
    <t>许潞璐</t>
  </si>
  <si>
    <t>2023-10-14 11:59:53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</si>
  <si>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-24 14:03:595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投诉问题描述:用户表示自己是外省的，这张卡时网上购买的 要求我方核实复机
用户状态为:局方停机
停机原因:集团鹰眼监测诈骗停机（异常换机）：首次关停可携带本人有效证件、本机号卡到归属地自营厅核验签署承诺书复机一次
前台是否按流程解释:是
用户要求:复机
第二联系电话:17663312259   </t>
  </si>
  <si>
    <t>号码关停：集团鹰眼监测诈骗停机（异常换机）AA。已请客户回传以下资料：身份证正、反面照，手持证件正面照及开机承诺函至13032700872微信号，审核通过后办理开机。如该号码再次被举报则永久关停，客户知晓。</t>
  </si>
  <si>
    <t>ZX202310131220261561</t>
  </si>
  <si>
    <t>13100782892</t>
  </si>
  <si>
    <t>耿民领</t>
  </si>
  <si>
    <t>2023-10-14 11:48:46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</si>
  <si>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-14 11:14: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投诉问题描述:用户来电要求线上开机 
用户状态为: 局方停机
停机原因:集团鹰眼监测诈骗停机（异常换机）：首次关停可携带本人有效证件、本机号卡到归属地自营厅核验签署承诺书复机一次
前台是否按流程解释:是
用户要求:用户来电要求线上开机  不方便去营业厅 请处理谢谢
第二联系电话:13521862136</t>
  </si>
  <si>
    <t>ZX202310131353272132</t>
  </si>
  <si>
    <t>15672502390</t>
  </si>
  <si>
    <t>金瑞雪</t>
  </si>
  <si>
    <t>2023-10-14 09:02:49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</si>
  <si>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投诉问题描述:用户来电表示人在外地号码被封停
用户状态为: 局方停机
停机原因:集团鹰眼监测诈骗停机（异常换机）：首次关停可携带本人有效证件、本机号卡到归属地自营厅核验签署承诺书复机一次
前台是否按流程解释:是
用户要求:在线复机
第二联系电话:15629320017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</si>
  <si>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满意。</t>
  </si>
  <si>
    <t>ZX202310131510530241</t>
  </si>
  <si>
    <t>13227262584</t>
  </si>
  <si>
    <t>童晶宇</t>
  </si>
  <si>
    <t>2023-10-14 12:29:16</t>
  </si>
  <si>
    <t xml:space="preserve">:不认可
判断省分:湖北
node_134:
获取入参:
node_180:
判断局方停机状态:
:
node_223::关停原因带“断卡、实时换机、境外漫游”字眼
:不认可
:
高级模板内容：
投诉问题描述:用户来电要求紧急复机
用户状态为: 局方半停
停机原因:断卡2.0-湖北30天及以上睡眠卡风险用户打标（公众市场6月7日三无）
前台是否按流程解释:是
用户要求:用户来电要求紧急复机
第二联系电话:17771711059</t>
  </si>
  <si>
    <t>号码关停：经核实客户号码因断卡2.0-湖北30天及以上睡眠卡风险用户打标，根据相关要求进行关停处理。已请客户到通过手厅操作二次实人认证后复机，考虑用户使用感知，已为用户申请减免6-7月月租费用90元，费用已于 2023-07-17 12:11:33赠送到账 ，不可打印发票，客户知晓。</t>
  </si>
  <si>
    <t>ZX202310141325542381</t>
  </si>
  <si>
    <t>18571000125</t>
  </si>
  <si>
    <t>雍义翔</t>
  </si>
  <si>
    <t>2023-10-14 15:02:29</t>
  </si>
  <si>
    <t xml:space="preserve">:不认可
判断省分:湖北
node_134:
获取入参:
node_180:
判断局方停机状态:
:
node_223::其他
判断是否局方停机:
:有
:不认可
局方停机/复通历史记录：1、停机模型:2、停机原因:断卡2.0-湖北45天及以上睡眠卡风险用户打标（第十一批政企渠道）3、解释口径:4、停机时间:2023-05-17 03:53:405、复通指引:6、信安近60天复机次数:--&gt;系统判断的原因分类是否明确:
高级模板内容：
投诉问题描述:号码关停
用户状态为:局方半停
停机原因:停机原因:  断卡2.0-湖北45天及以上睡眠卡风险用户打标（第十一批政企渠道）
前台是否按流程解释:是
用户要求:尽快处理，谢谢
第二联系电话:18571000125</t>
  </si>
  <si>
    <t>号码关停：静默号卡关停模型（风险打标）AA。用户反映号码关停问题，经核实，号码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</si>
  <si>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ZX202310131752581705</t>
  </si>
  <si>
    <t>15672481114</t>
  </si>
  <si>
    <t>范振</t>
  </si>
  <si>
    <t>2023-10-14 13:50:20</t>
  </si>
  <si>
    <t xml:space="preserve">:不认可
判断省分:湖北
node_134:
获取入参:
node_180:
判断局方停机状态:
:
node_223::其他
判断是否局方停机:
:无
:小于等于7天/30天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21:03:285、复通指引:复机渠道：中国联通APP、线下营业厅，不限制复通次数。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投诉问题描述:用户表示没有下载中国联通APP不愿去营业厅办理
用户状态为:局方半停
停机原因:静默号卡关停模型（风险打标）
前台是否按流程解释:是
用户要求:用户要求在线协助复通
第二联系电话:15672481114</t>
  </si>
  <si>
    <t>ZX202310131240521699</t>
  </si>
  <si>
    <t>2023-10-14 17:00:35</t>
  </si>
  <si>
    <t xml:space="preserve">22年Q3Q4重点客户:不认可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停机原因:涉案涉诈涉骚扰同证件号码停机（本人持效身份证件、SIM卡到营业厅实名签署承诺书复机，原则上复机一次）
前台是否按流程解释:是
用户要求:用户要求我方尽快协助处理复通
第二联系电话:13117283850</t>
  </si>
  <si>
    <t>ZX202310131609010782</t>
  </si>
  <si>
    <t>15671045463</t>
  </si>
  <si>
    <t>2023-10-14 16:27:53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</si>
  <si>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15:48: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投诉问题描述:局方停机，要求复机，不愿去营业厅，
用户状态为:局方停机
停机原因:鹰眼换机话务突增模型停机：首次关停可携带本人有效证件、本机号卡到归属自营厅核验签署承诺书复机一次
前台是否按流程解释:是
用户要求:要求加急复机，称停机期间产生任何因为未及时通讯导致事故等，要求联通赔偿
第二联系电话:无联系方式，</t>
  </si>
  <si>
    <t>号码关停：鹰眼换机话务突增模型停机AA，根据相关要求进行关停处理。已请其回传一张照片：风险告知书+身份证正面+SIM卡背面照+签字至17671348103宜昌联通微信号，客户知晓</t>
  </si>
  <si>
    <t>ZX202310131623500921</t>
  </si>
  <si>
    <t>18695071763</t>
  </si>
  <si>
    <t>2023-10-14 12:32:31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</si>
  <si>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0021-00012、停机原因:鹰眼检出虚假主叫诈骗号码（首次关停可携带本人有效证件、本机号卡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-14 13:18:485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投诉问题描述:用户来电反映自己前往营业厅办理新卡时被告知用户台有一张卡被局方停机，无法办理，用户不认可，要求核实处理
用户状态为:局方停机
停机原因:鹰眼检出虚假主叫诈骗号码（首次关停可携带本人有效证件、本机号卡到归属地自营厅核验签署法律风险告知书复机一次）
前台是否按流程解释:是
用户要求:开通新卡
第二联系电话:13871046926</t>
  </si>
  <si>
    <t>号码关停：鹰眼检出虚假主叫诈骗号码AA。用户反映局方停机问题，经核实，根据相关要求进行关停处理，已协商回传资料后办理注销。因局方停机导致流量包未取消产生扣费，申请减免6月38元，退至用户提供号码13177067576，此费用无法抵扣往月欠费及打印发票，满意。</t>
  </si>
  <si>
    <t>ZX202310132157040195</t>
  </si>
  <si>
    <t>18671755047</t>
  </si>
  <si>
    <t>李恒</t>
  </si>
  <si>
    <t>2023-10-14 18:02:03</t>
  </si>
  <si>
    <t>:不认可
判断省分:湖北
node_134:
获取入参:
node_180:
判断局方停机状态:
:
node_223::其他原因
判断地市:其他地市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20:33:225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投诉问题描述:用户对局方停机不认可，人不在本地，解释无效
用户状态为: 局方停机
停机原因:鹰眼诈骗模型编码ZB0056-0001：首次关停可携带本人有效证件到号码归属地自营厅核验签署法律风险告知书复机一次。
前台是否按流程解释:是
用户要求:复机
第二联系电话:称没有第二联系方式</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</si>
  <si>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</si>
  <si>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ZX202310130858082255</t>
  </si>
  <si>
    <t>2023-10-14 12:50:09</t>
  </si>
  <si>
    <t xml:space="preserve">:不认可
判断省分:湖北
node_134:
获取入参:
node_180:
判断局方停机状态:
:
node_223::其他原因
判断地市:其他地市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投诉问题描述:用户反映已提交资源到现在还没有恢复，要求核实处理复机
用户状态为:局方停机
停机原因:鹰眼诈骗模型编码ZB0068-0001：首次关停可携带本人有效证件到号码归属地自营厅核验签署法律风险告知书复机一次。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</si>
  <si>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AA。已审核资料无误后协助复机，回访满意</t>
  </si>
  <si>
    <t>BL202310131525230799</t>
  </si>
  <si>
    <t>071700190641</t>
  </si>
  <si>
    <t>林宗华</t>
  </si>
  <si>
    <t>2023-10-14 09:20:31</t>
  </si>
  <si>
    <t>""&gt;业务号码&gt;071700190641；&gt;号码归属地&gt;宜昌；&gt;产品名称&gt; 老友生活学堂 ；&gt;产品代码&gt;无；&gt;产品编码&gt;2400004756；&gt;订购时间&gt; 2023-06-22 11:22:56；&gt;核查情况&gt;平台故障；&gt;不规范定制分类&gt;平台故障，无法判责；&gt;退费金额&gt;100元；&gt;退费时间&gt;2023-10-13；&gt;投诉内容&gt;&gt; 
高级模板内容：
赔付类型：:增值业务争议 
CBSS账单扣费名称：:老友生活学堂	
办理渠道:/
赔付月份：:2023年7月、2023年8月、2023年6月、2023年9月
返还倍率:单倍
赔付金额：:100
是否已经取消业务:是
是否承诺退费 ：:是
用户是否需要回复：:否
用户要求：:用户来电反映自己没有订购过此业务，要求退费，请后台协助处理，谢谢</t>
  </si>
  <si>
    <t>BL202310131950011927</t>
  </si>
  <si>
    <t>071700070954</t>
  </si>
  <si>
    <t>雷平</t>
  </si>
  <si>
    <t>2023-10-14 11:06:44</t>
  </si>
  <si>
    <t>&gt;业务号码&gt;071700070954；&gt;号码归属地&gt;宜昌市；&gt;产品名称&gt;尊享生活     ；&gt;产品代码&gt;无；&gt;产品编码&gt;2400013332；&gt;订购时间&gt;2023-08-07 20:27:20     ；&gt;核查情况&gt;平台故障；&gt;不规范定制分类&gt;平台故障，无法判责；&gt;退费金额&gt;40  元；&gt;退费时间&gt;2023-10-14；&gt;投诉内容&gt;
高级模板内容：
赔付类型：:增值业务争议 
CBSS账单扣费名称：:TV增值-应用-健康
办理渠道:经系统查询无
赔付月份：:2023年8月、2023年9月
返还倍率:单倍
赔付金额：:40
是否已经取消业务:是
是否承诺退费 ：:是
用户是否需要回复：:否
用户要求：:退费</t>
  </si>
  <si>
    <t>BL202310131919201617</t>
  </si>
  <si>
    <t>071700602827</t>
  </si>
  <si>
    <t>向春雷</t>
  </si>
  <si>
    <t>2023-10-14 14:14:33</t>
  </si>
  <si>
    <t>&gt;业务号码&gt;071700602827;&gt;号码归属地&gt;宜昌;&gt;产品名称&gt;那豆少儿;&gt;产品代码&gt;无;&gt;产品编码&gt;2400039012;&gt;订购时间&gt;2023-09-30 21:12:16;&gt;核查情况&gt;平台故障;&gt;不规范定制分类&gt;平台故障，无法判责;&gt; 赔付金额&gt;50元;&gt;退费时间&gt;2023-10-14;&gt;投诉内容&gt; 
高级模板内容：
赔付类型：:增值业务争议 
CBSS账单扣费名称：:TV增值-应用-教育
办理渠道: 
赔付月份：:2023年9月、2023年10月
返还倍率:单倍
赔付金额：:50
是否已经取消业务:是
是否承诺退费 ：:是
用户是否需要回复：:否
用户要求：:退费</t>
  </si>
  <si>
    <t>BL202310131624461672</t>
  </si>
  <si>
    <t>071700609523</t>
  </si>
  <si>
    <t>颜伏清</t>
  </si>
  <si>
    <t>2023-10-14 10:25:52</t>
  </si>
  <si>
    <t>&gt;业务号码&gt;071700609523；&gt;号码归属地&gt;宜昌；&gt;产品名称&gt;爱丫爱课；&gt;产品代码&gt;无；&gt;产品编码&gt;2400013359；&gt;订购时间&gt;2023-06-18 10:48:49；&gt;核查情况&gt;平台故障；&gt;不规范定制分类&gt;平台故障，无法判责；&gt;退费金额&gt;125元；&gt;退费时间&gt;2023-10-14；&gt;投诉内容&gt;
22年Q3Q4重点客户【2022年上工信部测评重保用户】[65岁以上老人] 判断省分:其他省分
:增值业务争议
判断省分:湖北
:固网
:是
:不认可
:小于等于500元，且仅限单倍、月份不超过12个月
:
高级模板内容：
赔付类型：:增值业务争议 
CBSS账单扣费名称：:增值业务费_TV增值-应用-教育-爱丫爱课
办理渠道:宽带支付（验证码）
赔付月份：:2023年6月、2023年7月、2023年8月、2023年9月、2023年10月
返还倍率:单倍
赔付金额：:125
是否已经取消业务:是
是否承诺退费 ：:是
用户是否需要回复：:是
用户要求：:尽快退费</t>
  </si>
  <si>
    <t>BL202310131611321453</t>
  </si>
  <si>
    <t>071700673161</t>
  </si>
  <si>
    <t>周金菊</t>
  </si>
  <si>
    <t>2023-10-14 14:40:18</t>
  </si>
  <si>
    <t>&gt;业务号码&gt;071700673161； &gt;号码归属地&gt;宜昌；&gt;产品名称&gt;	萌宝星空；&gt;产品代码&gt;24000047；&gt;产品编码&gt;2400004712；&gt;订购时间&gt;2023-10-13 12:34:13；&gt;核查情况&gt;平台故障；&gt;不规范定制分类&gt;平台故障，无法判责；&gt;退费金额&gt;19元；&gt;退费时间&gt;2023/10/14；&gt;投诉内容&gt; 【2022年上工信部测评重保用户】【2022年上工信部测评重保用户】判断省分:其他省分
:增值业务争议
判断省分:湖北
:固网
:是
:不认可
:小于等于500元，且仅限单倍、月份不超过12个月
:
高级模板内容：
赔付类型：:增值业务争议 
CBSS账单扣费名称：:TV增值-应用
办理渠道:/
赔付月份：:2023年10月
返还倍率:单倍
赔付金额：:19
是否已经取消业务:是
是否承诺退费 ：:是
用户是否需要回复：:否
用户要求：:要求退费</t>
  </si>
  <si>
    <t>BL202310121750250039</t>
  </si>
  <si>
    <t>13032720959</t>
  </si>
  <si>
    <t>谢必武</t>
  </si>
  <si>
    <t>2023-10-14 09:40:51</t>
  </si>
  <si>
    <t>&gt;业务号码&gt;13032720959；&gt;号码归属地&gt;宜昌；&gt;产品名称&gt;金太阳点读宝20元；&gt;产品代码&gt; 66001320；&gt;产品编码&gt; 6600132000；&gt;订购时间 &gt;2023-09-23 12:01:50；&gt;核查情况&gt;平台故障；&gt;不规范定制分类&gt;平台故障，无法判责；&gt;退费金额&gt;20元；&gt;退费时间&gt;2023年10月13日；&gt;投诉内容&gt;
赔付类型：:增值业务争议 
CBSS账单扣费名称：:金太阳点读宝20元
SP产品ID/元素ID：:无
办理渠道:无
赔付月份：:2023年9月
返还倍率:单倍
赔付金额：:20
是否已经取消业务:是
是否承诺退费 ：:是
用户是否需要回复：:否
用户要求：:不知情办理要求退费</t>
  </si>
  <si>
    <t>TS202310140745291885</t>
  </si>
  <si>
    <t>13094161541</t>
  </si>
  <si>
    <t>余克玉</t>
  </si>
  <si>
    <t>2023-10-14 15:32:13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</si>
  <si>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畅想彩铃10元包月
争议月份:2023年10月
是否承诺退费:是
承诺退费金额:10
是否取消业务（如取消失败，需加上系统报错的提示）:是
是否需要回复:否
用户要求:退费</t>
  </si>
  <si>
    <t>TS202310131500200716</t>
  </si>
  <si>
    <t>13277391480</t>
  </si>
  <si>
    <t>杨少菊</t>
  </si>
  <si>
    <t>2023-10-14 09:02:36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</si>
  <si>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产品名称:增值业务-AI留声机共享包钻石版25元-沃阅读、
争议月份:2023年9月、2023年10月
是否承诺退费:是
承诺退费金额:90
是否取消业务（如取消失败，需加上系统报错的提示）:是
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</si>
  <si>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BL202310140837440569</t>
  </si>
  <si>
    <t>13177064169</t>
  </si>
  <si>
    <t>向农荣</t>
  </si>
  <si>
    <t>2023-10-14 16:06:16</t>
  </si>
  <si>
    <t>&gt;业务号码&gt;13177064169；&gt;号码归属地&gt;宜昌；&gt;产品名称&gt; 沃阅读-投资管理课-包月20元；&gt;产品代码&gt;66002692；&gt;产品编码&gt;  6600269200 ；&gt;订购时间 &gt;  2023-09-24 08:13:53 ；&gt;核查情况&gt;平台故障；&gt;不规范定制分类&gt;平台故障，无法判责；&gt;退费金额&gt;40元；&gt;退费时间&gt;2023年10月14日；&gt;投诉内容&gt;
高级模板内容：
赔付类型：:增值业务争议 
CBSS账单扣费名称：:沃阅读-投资管理课-包月20元
办理渠道:	 CAP-068
赔付月份：:2023年9月、2023年10月
返还倍率:单倍
赔付金额：:40
是否已经取消业务:是
是否承诺退费 ：:是
用户是否需要回复：:否
用户要求：:退费处理到主卡</t>
  </si>
  <si>
    <t>BL202310141031461922</t>
  </si>
  <si>
    <t>13177092058</t>
  </si>
  <si>
    <t>曾素芬</t>
  </si>
  <si>
    <t>南方一中心&gt;&gt;西南区域呼叫中心&gt;&gt;外呼运营中心&gt;&gt;通发外呼1组</t>
  </si>
  <si>
    <t>2023-10-14 15:16:57</t>
  </si>
  <si>
    <t>&gt;业务号码&gt;13177092058&gt;号码归属地&gt;宜昌；&gt;产品名称&gt;沃阅读-投资管理课-包月20元；&gt;产品代码&gt;66002692；&gt;产品编码&gt;6600269200；&gt;订购时间&gt; 2023-10-14 00:10:30；&gt;核查情况&gt;平台故障；&gt;不规范定制分类&gt;平台故障，无法判责；&gt;退费金额&gt;20元；&gt;退费时间&gt;2023年10月14日&gt;投诉内容&gt;
高级模板内容：
赔付类型：:增值业务争议 
CBSS账单扣费名称：:增值业务-沃阅读-投资管理课-包月20元
办理渠道:	沃悦读_ WAP门户
赔付月份：:2023年10月
返还倍率:单倍
赔付金额：:20
是否已经取消业务:是
是否承诺退费 ：:是
用户是否需要回复：:是
用户要求：:用户称自己不小心点到的，要求把扣除的费用退还 请核实处理  请加急 谢谢</t>
  </si>
  <si>
    <t>BL202310141040012063</t>
  </si>
  <si>
    <t>18671609865</t>
  </si>
  <si>
    <t>徐勇军</t>
  </si>
  <si>
    <t>2023-10-14 11:34:31</t>
  </si>
  <si>
    <t>【2022年上工信部测评重保用户】判断省分:其他省分
:增值业务争议
判断省分:湖北
:移网
:在补救范围内
:不认可
:小于等于500元，且仅限单倍、月份不超过12个月
:
高级模板内容：
赔付类型：:增值业务争议 
CBSS账单扣费名称：:视频彩铃商务版标准20元包
办理渠道:/
赔付月份：:2023年9月
返还倍率:单倍
赔付金额：:20
是否已经取消业务:是
是否承诺退费 ：:是
用户是否需要回复：:否
用户要求：:用户要求退费</t>
  </si>
  <si>
    <t>BL202310140926351055</t>
  </si>
  <si>
    <t>13197345237</t>
  </si>
  <si>
    <t>张乔</t>
  </si>
  <si>
    <t>2023-10-14 15:17:00</t>
  </si>
  <si>
    <t>&gt;业务号码&gt;13197345237；&gt;号码归属地&gt;宜昌；&gt;产品名称&gt;联通爱听-少儿优选20元包；&gt;产品代码&gt;66003008；&gt;产品编码&gt;6600300800；&gt;订购时间&gt;2023-10-14 08:39:24；&gt;核查情况&gt;平台故障；&gt;不规范定制分类&gt;平台故障，无法判责；&gt;退费金额&gt;20元；&gt;退费时间&gt;2023-10-14；&gt;投诉内容&gt;
高级模板内容：
赔付类型：:增值业务争议 
CBSS账单扣费名称：:联通爱听-少儿优选20元包
办理渠道:--
赔付月份：:2023年10月
返还倍率:单倍
赔付金额：:20
是否已经取消业务:是
是否承诺退费 ：:是
用户是否需要回复：:否
用户要求：:退费</t>
  </si>
  <si>
    <t>BL202310141136570499</t>
  </si>
  <si>
    <t>13207210834</t>
  </si>
  <si>
    <t>王毕华</t>
  </si>
  <si>
    <t>2023-10-14 16:09:27</t>
  </si>
  <si>
    <t>&gt;业务号码&gt;13207210834；&gt;号码归属地&gt;宜昌；&gt;产品名称&gt;迷笛彩铃8元包月；&gt;产品代码&gt;49004956；&gt;产品编码&gt;4900495600；&gt;订购时间&gt;2023-09-11 11:32:45；&gt;核查情况&gt;平台故障；&gt;不规范定制分类&gt;平台故障，无法判责；&gt;退费金额&gt;8元；&gt;退费时间&gt;2023-10-14；&gt;投诉内容&gt;[65岁以上老人] 判断省分:其他省分
:增值业务争议
判断省分:湖北
:移网
:在补救范围内
:不认可
:小于等于500元，且仅限单倍、月份不超过12个月
:
高级模板内容：
赔付类型：:增值业务争议 
CBSS账单扣费名称：:增值业务费_增值业务-迷笛彩铃8元包月
SP产品ID/元素ID：:无
办理渠道: SP查询/退订/订购 CAP-068 2023-09-11
赔付月份：:2023年9月
返还倍率:单倍
赔付金额：:8
是否已经取消业务:是
是否承诺退费 ：:是
用户是否需要回复：:否
用户要求：:退费</t>
  </si>
  <si>
    <t>BL202310141318101798</t>
  </si>
  <si>
    <t>13217174778</t>
  </si>
  <si>
    <t>黄兆芹</t>
  </si>
  <si>
    <t>2023-10-14 16:21:09</t>
  </si>
  <si>
    <t>&gt;业务号码&gt;13217174778；&gt;号码归属地&gt;宜昌；&gt;产品名称&gt;自然拼读钻石会员卡；&gt;产品代码&gt;66001422；&gt;产品编码&gt;6600142200；&gt;订购时间&gt;2023-10-14 12:38:03；&gt;核查情况&gt;平台故障；&gt;不规范定制分类&gt;平台故障，无法判责；&gt;退费金额&gt;20元；&gt;退费时间&gt;2023-10-14；&gt;投诉内容&gt;判断省分:其他省分
:增值业务争议
判断省分:湖北
:移网
:在补救范围内
:不认可
:小于等于500元，且仅限单倍、月份不超过12个月
:
高级模板内容：
赔付类型：:增值业务争议 
CBSS账单扣费名称：:增值业务-自然拼读钻石会员卡
办理渠道:无
赔付月份：:2023年10月
返还倍率:单倍
赔付金额：:20
是否已经取消业务:是
是否承诺退费 ：:是
用户是否需要回复：:否
用户要求：:上账到主卡 退费</t>
  </si>
  <si>
    <t>BL202310131619481594</t>
  </si>
  <si>
    <t>13294249662</t>
  </si>
  <si>
    <t>宋学钢</t>
  </si>
  <si>
    <t>2023-10-14 14:26:46</t>
  </si>
  <si>
    <t>&gt;业务号码&gt;13294249662；&gt;号码归属地&gt;宜昌；&gt;产品名称&gt;5G教育大咖精品包；&gt;产品代码&gt;66002536；&gt;产品编码&gt;6600253600；&gt;订购时间&gt;2023-08-16 11:41:51；&gt;核查情况&gt;平台故障；&gt;不规范定制分类&gt;平台故障，无法判责；&gt;退费金额&gt;40元；&gt;退费时间&gt;2023-10-14；&gt;投诉内容&gt;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CBSS账单扣费名称：:5G-VR动漫黄金包，5G教育大咖精品包
办理渠道:无
赔付月份：:2023年9月
返还倍率:单倍
赔付金额：:40
是否已经取消业务:是
是否承诺退费 ：:是
用户是否需要回复：:否
用户要求：:尽快处理，谢谢</t>
  </si>
  <si>
    <t>BL202310141213361058</t>
  </si>
  <si>
    <t>15549317651</t>
  </si>
  <si>
    <t>向文莲</t>
  </si>
  <si>
    <t>2023-10-14 15:31:48</t>
  </si>
  <si>
    <t>&gt;业务号码&gt;15549317651；&gt;号码归属地&gt;宜昌；&gt;产品名称&gt;畅行会员S-包月-15元；&gt;产品代码&gt;21002422；&gt;产品编码&gt;2100242200；&gt;订购时间&gt; 2023-10-13 22:27:15  ；&gt;核查情况&gt;平台故障；&gt;不规范定制分类&gt;平台故障，无法判责；&gt;退费金额&gt;15元；&gt;退费时间&gt;2023-10-14；&gt;投诉内容&gt;判断省分:其他省分
:增值业务争议
判断省分:湖北
:移网
:在补救范围内
:不认可
:小于等于500元，且仅限单倍、月份不超过12个月
:
高级模板内容：
赔付类型：:增值业务争议 
CBSS账单扣费名称：:畅行会员S-包月-15元
SP产品ID/元素ID：:湖北
办理渠道:无
赔付月份：:2023年9月、2023年10月
返还倍率:单倍
赔付金额：:30
是否已经取消业务:是
是否承诺退费 ：:是
用户是否需要回复：:否
用户要求：:用户要求进行退费</t>
  </si>
  <si>
    <t>BL202310131547301125</t>
  </si>
  <si>
    <t>15571726122</t>
  </si>
  <si>
    <t>徐主清</t>
  </si>
  <si>
    <t>2023-10-14 11:35:06</t>
  </si>
  <si>
    <t>&gt;业务号码&gt;15571726122；&gt;号码归属地&gt;宜昌；&gt;产品名称&gt;  自然拼读钻石会员卡 ；&gt;产品代码&gt;66001422；&gt;产品编码&gt;6600142200；&gt;订购时间&gt; 2023-10-10 09:23:22 ；&gt;核查情况&gt;平台故障；&gt;不规范定制分类&gt;平台故障，无法判责；&gt;退费金额&gt;20元；&gt;退费时间&gt;2023-10-14；&gt;投诉内容&gt;
赔付类型：:增值业务争议 
CBSS账单扣费名称：:自然拼读钻石会员卡
办理渠道:1
赔付月份：:2023年10月
返还倍率:单倍
赔付金额：:20
是否已经取消业务:是
是否承诺退费 ：:是
用户是否需要回复：:否
用户要求：:退费</t>
  </si>
  <si>
    <t>BL202310131833481077</t>
  </si>
  <si>
    <t>15572701193</t>
  </si>
  <si>
    <t>王亚静</t>
  </si>
  <si>
    <t>2023-10-14 10:40:27</t>
  </si>
  <si>
    <r>
      <rPr>
        <sz val="11"/>
        <rFont val="宋体"/>
        <charset val="0"/>
      </rPr>
      <t>&gt;业务号码&gt;15572701193；&gt;号码归属地&gt;宜昌；&gt;产品名称&gt;手机彩铃沃音乐精选10元包月， 云加速5G畅玩加油包(湖北) ；&gt;产品代码&gt;49004937，91295249；&gt;产品编码&gt;4900493700；&gt;订购时间&gt;</t>
    </r>
    <r>
      <rPr>
        <sz val="11"/>
        <rFont val="Arial"/>
        <charset val="0"/>
      </rPr>
      <t xml:space="preserve">	</t>
    </r>
    <r>
      <rPr>
        <sz val="11"/>
        <rFont val="宋体"/>
        <charset val="0"/>
      </rPr>
      <t>2023-09-12 21:27:20， 2023-09-05 15:21:26 ；&gt;核查情况&gt;平台故障；&gt;不规范定制分类&gt;平台故障，无法判责；&gt;退费金额&gt;20元,20元；&gt;退费时间&gt;2023-10-14；&gt;投诉内容&gt;
赔付类型：:增值业务争议 
CBSS账单扣费名称：:手机彩铃沃音乐精选10元包月 云加速5G畅玩加油包(湖北)
办理渠道:无
赔付月份：:2023年9月、2023年10月
返还倍率:单倍
赔付金额：:40
是否已经取消业务:是
是否承诺退费 ：:是
用户是否需要回复：:否
用户要求：:用户要求退款</t>
    </r>
  </si>
  <si>
    <t>BL202310140920030969</t>
  </si>
  <si>
    <t>15572756276</t>
  </si>
  <si>
    <t>梅桃英</t>
  </si>
  <si>
    <t>2023-10-14 15:17:43</t>
  </si>
  <si>
    <t>&gt;业务号码&gt;15572756276；&gt;号码归属地&gt;宜昌；&gt;产品名称&gt; 自然拼读钻石会员卡 ；&gt;产品代码&gt;66001422；&gt;产品编码&gt;6600142200；&gt;订购时间&gt; 2023-09-23 04:25:14 ；&gt;核查情况&gt;平台故障；&gt;不规范定制分类&gt;平台故障，无法判责；&gt;退费金额&gt;40元；&gt;退费时间&gt;2023-10-14；&gt;投诉内容&gt;
高级模板内容：
赔付类型：:增值业务争议 
CBSS账单扣费名称：:自然拼读钻石会员卡
办理渠道:无
赔付月份：:2023年10月、2023年9月
返还倍率:单倍
赔付金额：:40
是否已经取消业务:是
是否承诺退费 ：:是
用户是否需要回复：:否
用户要求：:退费</t>
  </si>
  <si>
    <t>BL202310131816160862</t>
  </si>
  <si>
    <t>15572759147</t>
  </si>
  <si>
    <t>赵军</t>
  </si>
  <si>
    <t>2023-10-14 11:25:42</t>
  </si>
  <si>
    <t>&gt;业务号码&gt;15572759147&gt;号码归属地&gt;宜昌；&gt;产品名称&gt;好酷彩铃8元包月；&gt;产品代码&gt;49004928；&gt;产品编码&gt;4900492800；&gt;订购时间&gt;2023-09-05 20:38:24；&gt;核查情况&gt;平台故障；&gt;不规范定制分类&gt;平台故障，无法判责；&gt;退费金额&gt;5元；&gt;退费时间&gt;2023年10月14日&gt;投诉内容&gt;
高级模板内容：
赔付类型：:增值业务争议 
CBSS账单扣费名称：:好酷彩铃8元包月
办理渠道:SP平台接入
赔付月份：:2023年9月
返还倍率:单倍
赔付金额：:8
是否已经取消业务:是
是否承诺退费 ：:是
用户是否需要回复：:否
用户要求：:退费</t>
  </si>
  <si>
    <t>BL202310131022281281</t>
  </si>
  <si>
    <t>15572775157</t>
  </si>
  <si>
    <t>李绍华</t>
  </si>
  <si>
    <t>2023-10-14 11:43:25</t>
  </si>
  <si>
    <t>&gt;业务号码&gt;15572775157&gt;号码归属地&gt;宜昌 ；&gt;产品名称&gt; 奇趣彩铃15元包月	 ；&gt;产品代码&gt; 	49007867；&gt;产品编码&gt;	4900786700 ；&gt;订购时间&gt; 2023-10-13 09:07:30 ；&gt;核查情况&gt;平台故障；&gt;不规范定制分类&gt;平台故障，无法判责；&gt;退费金额&gt;15 元；&gt;退费时间&gt;2023年10月13日&gt;投诉内容&gt;
高级模板内容：
赔付类型：:增值业务争议 
CBSS账单扣费名称：:奇趣彩铃15元包月
办理渠道:无
赔付月份：:2023年10月
返还倍率:单倍
赔付金额：:15
是否已经取消业务:是
是否承诺退费 ：:是
用户是否需要回复：:否
用户要求：:用户要求退还奇趣彩铃产生的15元费用，前台承诺退费，业务已取消，请后台协助处理</t>
  </si>
  <si>
    <t>BL202310140948051324</t>
  </si>
  <si>
    <t>15572789145</t>
  </si>
  <si>
    <t>曹光琴</t>
  </si>
  <si>
    <t>2023-10-14 16:37:55</t>
  </si>
  <si>
    <t>&gt;业务号码&gt;15572789145；&gt;号码归属地&gt;宜昌；&gt;产品名称&gt;&gt;手机彩铃沃音乐精选10元包月；&gt;产品代码&gt;49004937；&gt;产品编码&gt;4900493700；&gt;订购时间&gt;2023-10-13 23:29:18；&gt;核查情况&gt;平台故障；&gt;不规范定制分类&gt;平台故障，无法判责；&gt;退费金额&gt;10元；&gt;退费时间&gt;2023-10-14；&gt;投诉内容&gt;
高级模板内容：
赔付类型：:增值业务争议 
CBSS账单扣费名称：:	手机彩铃沃音乐精选10元包月
SP产品ID/元素ID：:/
办理渠道:/
赔付月份：:2023年10月
返还倍率:单倍
赔付金额：:10
是否已经取消业务:是
是否承诺退费 ：:是
用户是否需要回复：:否
用户要求：:退费</t>
  </si>
  <si>
    <t>BL202310131642051929</t>
  </si>
  <si>
    <t>15587900952</t>
  </si>
  <si>
    <t>张玉春</t>
  </si>
  <si>
    <t>2023-10-14 10:35:13</t>
  </si>
  <si>
    <t>&gt;业务号码&gt;15587900952&gt;号码归属地&gt; 宜昌 ；&gt;产品名称&gt;  手机彩铃沃音乐精选10元包月 、 AR彩铃酷趣会员5G加油包（湖北）   ；&gt;产品代码&gt;49004937；&gt;产品编码&gt; 91295250 、4900493700；&gt;订购时间&gt;  2023-09-17 16:58:00、 2023-10-04 11:14:28 ；&gt;核查情况&gt;平台故障；&gt;不规范定制分类&gt;平台故障，无法判责；&gt;退费金额&gt; 10元、40元；&gt;退费时间&gt;2023年10月14日&gt;投诉内容&gt;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用户要求：:用户要求退费</t>
  </si>
  <si>
    <t>BL202310140904270774</t>
  </si>
  <si>
    <t>15629367582</t>
  </si>
  <si>
    <t>2023-10-14 15:24:23</t>
  </si>
  <si>
    <t>&gt;业务号码&gt;15629367582&gt;号码归属地&gt;宜昌 ；&gt;产品名称&gt;   沃阅读知涯升学20元特价包  ；&gt;产品代码&gt;66002207 ；&gt;产品编码&gt; 6600220700 ；&gt;订购时间&gt;   2023-10-05 12:02:01 ；&gt;核查情况&gt;平台故障；&gt;不规范定制分类&gt;平台故障，无法判责；&gt;退费金额&gt; 20元；&gt;退费时间&gt;2023年10月14日&gt;投诉内容&gt;
高级模板内容：
赔付类型：:增值业务争议 
CBSS账单扣费名称：:沃阅读知涯升学20元特价包
办理渠道:SP
赔付月份：:2023年10月
返还倍率:单倍
赔付金额：:20
是否已经取消业务:是
是否承诺退费 ：:是
用户是否需要回复：:否
用户要求：:退费</t>
  </si>
  <si>
    <t>TS202310132329231511</t>
  </si>
  <si>
    <t>18571035666</t>
  </si>
  <si>
    <t>文璐</t>
  </si>
  <si>
    <t>2023-10-14 09:58:33</t>
  </si>
  <si>
    <t>主办单位：湖北
客户类别：星级客户
10010是否打通：否
是否二次致电10015：是
是否联系：否
升级倾向：
号码归属省：湖北
SVIP等级：
1. 问题类型:;
2. 投诉类型:增值业务费争议;
3. 营业厅地址:;
4. 位置信息:;
5. 位置发生地:;
6. 投诉内容:未经本人操作，也未经本人同意，直接&amp;ldquo;被&amp;rdquo;开通了iptv教育会员包月服务，只有一个通知提醒。家里一个学生都没有，开通这个干什么？！到底是哪里给我开通的？我已经自行退订，请及时退还本月扣除的25元费用！
争议金额:0.00
需要退订业务:否</t>
  </si>
  <si>
    <t>计费争议-SP扣费：教育会员，2400078000AA
①客户投诉产生的原因：用户反馈订购教育会员的问题。
②客户投诉问题核查情况及解决方案：收到贵部转办后，我司立即组织调查。经核实，用户反映教育会员业务开通问题，经核实，客户订购产品名称为教育会员，产品代码为2400078000，订购时间2023-10-13 19:18:17，订购方式为通过遥控器按“ok”订购，取消时间为2023-10-13 23:23，25元/月，合计扣费1个月，累计产生费用共计25元，有无二次确认过程，不存在/存在订购违规现象。考虑客户使用感知，网站方已取消屏蔽，申请退本月费用，合计25元，24小时到帐，此费用不可打印账单发票，满意。
③客户问题满意度：满意 
④回单人：潘娥、联系方式：07176921001</t>
  </si>
  <si>
    <t>BL202310111720471435</t>
  </si>
  <si>
    <t>15629370946</t>
  </si>
  <si>
    <t>王善元</t>
  </si>
  <si>
    <t>2023-10-14 10:35:30</t>
  </si>
  <si>
    <t>&gt;业务号码&gt;15629370946；&gt;号码归属地&gt;宜昌；&gt;产品名称&gt; 畅享彩铃8元包月  ；&gt;产品代码&gt;49004925；&gt;产品编码&gt;4900492500；&gt;订购时间&gt; 2023-09-14 18:55:02 ；&gt;核查情况&gt;平台故障；&gt;不规范定制分类&gt;平台故障，无法判责；&gt;退费金额&gt;16元；&gt;退费时间&gt;2023-10-12；&gt;投诉内容&gt;
赔付类型：:增值业务争议 
CBSS账单扣费名称：:增值业务-畅享彩铃8元包月
办理渠道:SP平台接入
赔付月份：:2023年9月、2023年10月
返还倍率:单倍
赔付金额：:16
是否已经取消业务:是
是否承诺退费 ：:是
用户是否需要回复：:否
用户要求：:退费、提及法院起诉。</t>
  </si>
  <si>
    <t>TS202310131037262365</t>
  </si>
  <si>
    <t>2023-10-14 14:41:11</t>
  </si>
  <si>
    <t xml:space="preserve">[65岁以上老人] 
高级模板内容：
投诉问题描述:用户7 8 9 10对收费有疑问，已解释套餐有办理增值业务，用户表示未办理，畅享彩铃8元包月已退费，其它联通PLUS会员月包、手机彩铃沃音乐精选10元包月，AR视频彩铃酷趣会员15元包月，沃阅读知涯升学20元特价包，已承诺通费，但用户为老年人，一直抱怨我方扣费多未同意退费，故未进行补救，请贵部协助处理并解释
业务名称:联通PLUS黄金会员月卡12个月轻合约优惠19元/月，AR彩铃酷趣会员5G加油包， 沃阅读知涯升学20元特价包 ，手机彩铃沃音乐精选10元包月
争议月份:2023年7月、2023年8月、2023年9月、2023年10月
争议金额:94
是否已经取消业务:否
是否承诺退费:否
用户要求:要求我方核实情况的处理，谢谢</t>
  </si>
  <si>
    <t>计费争议-SP扣费：经核实，用户订购产品名称（1）沃阅读知涯升学20元特价包，产品代码为90559，订购时间23.7月，取消时间为23年8月，20元/月，合计扣费2个月，累计产生费用合计40元，（2）手机彩铃沃音乐精选10元包月，产品代码为90115，订购时间23.8月，取消时间为23.9月，10元/月，合计扣费2个月，累计产生费用合计20元。订购方式为集团统一认证平台” 短信验证码，有二次确认过程，不存在订购违规现象。考虑用户使用感知，网站方已取消屏蔽并于三个工作日内退费60元到账。另湖北杭州翔羽线上业务代理(宜昌)于2023-08-04 18:33:30办理AR彩铃酷趣会员5G加油包，当月已取消，8月扣费20元，已由电话营销部门24小时内退费20元；此费用不可抵扣往月欠费及打印发票。另手机彩铃沃音乐精选10元包月、联通PLUS黄金会员月卡12个月轻合约优惠19元/月（促销-首月2.9元）省客服已于2023-09-13 10:07:56退费29元，手机彩铃沃音乐精选10元包月省客服已于2023-10-12 11:00:52 退费16元。已联系用户解释以上情况，满意。</t>
  </si>
  <si>
    <t>TS202310140850582313</t>
  </si>
  <si>
    <t>2023-10-14 09:30:31</t>
  </si>
  <si>
    <t xml:space="preserve">【2022年上工信部测评重保用户】【2022年上工信部测评重保用户】判断省分:湖北
:增值业务费用争议（含炫彩通信助理包云盘版等组合类增值业务）
:固网
:是
:不认可
:大于500元
:
高级模板内容：
投诉问题描述:用户来电再次对飞咪玩具大世界_TV增值月不认可，已经向用户解释业务已经取消，费用也退还，用户不认可，要求投诉到领导，表示联通私自开通业务，请处理
争议业务名称::飞咪玩具大世界_TV增值
受理渠道:无
争议月份:2023年8月、2023年9月、2023年10月
争议费用:75
一线客服在系统里:已取消
是否承诺退费:是
用户要求:用户要求投诉到领导，有提及工信部，12315</t>
  </si>
  <si>
    <t>计费争议-SP扣费：经核实，用户宽带账号071700099383订购产品名称飞咪玩具大世界(2400036500)，订购时间23.8月，取消时间为23年10月，25元/月，合计扣费3个月，累计产生费用合计75元，订购方式为电视遥控器按OK键确认，有二次确认过程，不存在订购违规现象。考虑用户使用感知，已取消屏蔽申请退费75元到账，此费用不可抵扣往月欠费及打印发票，满意。</t>
  </si>
  <si>
    <t>TS202310131534041614</t>
  </si>
  <si>
    <t>15571719316</t>
  </si>
  <si>
    <t>邓绍根</t>
  </si>
  <si>
    <t>2023-10-14 14:43:14</t>
  </si>
  <si>
    <t xml:space="preserve">[65岁以上老人] 判断省分:其他省分
:增值业务争议
判断省分:湖北
:移网
:在补救范围内
:不认可
:大于500元
:
高级模板内容：
投诉问题描述:来电对增值业务-视频彩铃商务版标准20元包_不认可
争议业务名称:增值业务-视频彩铃商务版标准20元包_
受理渠道:自助
争议月份:2023年10月
争议费用:20
一线客服在系统里:未取消，请后台协助处理
是否承诺退费:否
用户要求:建议用户缴费再次来电处理。不愿意多交。只交9元。故无法执行退费，要求退费并且取消。烦请核实回访谢谢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</si>
  <si>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17:57:35赠送到账，现申请退还10月费用20元，三个工作日内退费到账，此费用不可抵扣往月欠费及打印发票，满意。</t>
  </si>
  <si>
    <t>TS202310131729092147</t>
  </si>
  <si>
    <t>18672103318</t>
  </si>
  <si>
    <t>赵新</t>
  </si>
  <si>
    <t>2023-10-14 14:14:07</t>
  </si>
  <si>
    <t xml:space="preserve">判断省分:湖北
:增值业务费用争议（含炫彩通信助理包云盘版等组合类增值业务）
:移网
:在补救范围内
:不认可
:小于等于500元，且仅限单倍、月份不超过12个月
:
高级模板内容：
投诉问题描述:用户对自己订购的（增值业务费_增值业务-金太阳点读宝20元）不认可 要求退费  但是用户有低消费用  已承诺退费  请处理谢谢 
业务名称:增值业务费_增值业务-金太阳点读宝20元
争议月份:2023年10月
争议金额:20
是否已经取消业务:是
是否承诺退费:是
用户要求:退费</t>
  </si>
  <si>
    <t>计费争议-SP扣费：用户反映增值业务开通问题，经核实，用户订购产品金太阳点读宝20元，产品代码为90559，订购时间23年10月，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t>
  </si>
  <si>
    <t>BL202310131613451497</t>
  </si>
  <si>
    <t>17671251577</t>
  </si>
  <si>
    <t>文海</t>
  </si>
  <si>
    <t>2023-10-14 10:34:17</t>
  </si>
  <si>
    <t>&gt;业务号码&gt;17671251577；&gt;号码归属地&gt;宜昌；&gt;产品名称&gt;&gt;手机彩铃沃音乐精选10元包月、AR彩铃酷趣会员5G加油包（湖北）；&gt;产品代码&gt;49004937、91295250；&gt;产品编码&gt;4900493700、无；&gt;订购时间&gt;2023-09-14 22:22:40、2023-08-26 17:57:42；&gt;核查情况&gt;平台故障；&gt;不规范定制分类&gt;平台故障，无法判责；&gt;退费金额&gt;80元；&gt;退费时间&gt;2023-10-14；&gt;投诉内容&gt;
高级模板内容：
赔付类型：:增值业务争议 
CBSS账单扣费名称：:20元 5GB AR彩铃酷趣会员5G加油包(湖北)手机彩铃沃音乐精选10元包月
办理渠道:湖北杭州翔羽线上业务代理(宜昌)
赔付月份：:2023年9月、2023年10月、2023年8月
返还倍率:单倍
赔付金额：:80
是否已经取消业务:是
是否承诺退费 ：:是
用户是否需要回复：:否
用户要求：:用户要求退费，谢谢</t>
  </si>
  <si>
    <t>BL202310141105002482</t>
  </si>
  <si>
    <t>2023-10-14 15:41:52</t>
  </si>
  <si>
    <t>&gt;业务号码&gt;18671723679；&gt;号码归属地&gt;宜昌；&gt;产品名称&gt;尊享悦读20元包；&gt;产品代码&gt;66001256；&gt;产品编码&gt;6600125600；&gt;订购时间&gt;2023-10-13 11:14:17；&gt;核查情况&gt;平台故障；&gt;不规范定制分类&gt;平台故障，无法判责；&gt;赠费金额&gt;20元；&gt;赠费时间&gt;2023.10.14；&gt;投诉内容&gt;
高级模板内容：
赔付类型：:增值业务争议 
CBSS账单扣费名称：:尊享悦读20元包
办理渠道:SP
赔付月份：:2023年10月
返还倍率:单倍
赔付金额：:20
是否已经取消业务:是
是否承诺退费 ：:是
用户是否需要回复：:否
用户要求：:退费</t>
  </si>
  <si>
    <t>BL202310131821590926</t>
  </si>
  <si>
    <t>18674262931</t>
  </si>
  <si>
    <t>谭复忠</t>
  </si>
  <si>
    <t>2023-10-14 11:17:26</t>
  </si>
  <si>
    <t>&gt;业务号码&gt;18674262931；&gt;号码归属地&gt;宜昌；&gt;产品名称&gt;  芒果TV10G流量加月会员合约包， AI留声机共享包钻石版25元-沃阅读  ；&gt;产品代码&gt;80006702，66002655；&gt;产品编码&gt; 8000670200， 6600265500  ；&gt;订购时间 &gt; 2023-09-29 10:01:42 ，2023-09-29 10:04:07；&gt;核查情况&gt;平台故障；&gt;不规范定制分类&gt;平台故障，无法判责；&gt;退费金额&gt;19.01元，50元；&gt;退费时间&gt;2023年10月14日；&gt;投诉内容&gt;
高级模板内容：
赔付类型：:增值业务争议 
CBSS账单扣费名称：:增值业务费_增值业务-AI留声机共享包钻石版25元-沃阅读_增值业务-AI留声机共享包钻石版25元-沃，	 增值业务费_增值业务-芒果TV10G流量加月会员合约包_增值业务-芒果TV10G流量加月会员合约包
办理渠道:无
赔付月份：:2023年9月、2023年10月
返还倍率:单倍
赔付金额：:69.01
是否已经取消业务:否
是否承诺退费 ：:是
用户是否需要回复：:否
用户要求：:取消业务，无法提供验证码，已验证信息，请协助取消</t>
  </si>
  <si>
    <t>BL202310121422211841</t>
  </si>
  <si>
    <t>2023-10-14 09:05:11</t>
  </si>
  <si>
    <t xml:space="preserve">[65岁以上老人] 
高级模板内容：
赔付类型：:增值业务争议 
CBSS账单扣费名称：:手机彩铃沃音乐精选10元包月
办理渠道:无
赔付月份：:2023年10月
返还倍率:单倍
赔付金额：:10
是否已经取消业务:是
是否承诺退费 ：:是
用户是否需要回复：:否
用户要求：:已承诺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</si>
  <si>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费用已于2023-10-12 17:00:14赠送到账，已联系客户解释说明，客户表示知晓。</t>
  </si>
  <si>
    <t>TS202310141553140942</t>
  </si>
  <si>
    <t>15972717708</t>
  </si>
  <si>
    <t>张俊峰</t>
  </si>
  <si>
    <t>2023-10-14 16:50:47</t>
  </si>
  <si>
    <t xml:space="preserve">[该用户有申诉倾向，请注意受理态度，查询近三天工单记录，积极解决用户问题。] 
高级模板内容：
投诉问题描述:用户来电要求查询哪个号码用了多少流量，请尽快处理
争议月份:2023年10月
争议金额/流量:0
用户要求:用户来电要求查询每个号码分别用了多少流量，请尽快处理</t>
  </si>
  <si>
    <t>TS202310141149551088</t>
  </si>
  <si>
    <t>13032714873</t>
  </si>
  <si>
    <t>冉进华</t>
  </si>
  <si>
    <t>2023-10-14 15:52:16</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</si>
  <si>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争议金额:30
是否承诺退费:是
用户要求:已承诺退费，用户满意</t>
  </si>
  <si>
    <t>TS202310141221351725</t>
  </si>
  <si>
    <t>13032742133</t>
  </si>
  <si>
    <t>张婉媚</t>
  </si>
  <si>
    <t>2023-10-14 15:43:14</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</si>
  <si>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业务名称:国内1元1G日租宝
争议月份:2023年10月
争议金额:0.9
是否承诺退费:是
用户要求:核实处理退费</t>
  </si>
  <si>
    <t>TS202310141425491543</t>
  </si>
  <si>
    <t>16671005839</t>
  </si>
  <si>
    <t>彭传学</t>
  </si>
  <si>
    <t>2023-10-14 16:59:14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</si>
  <si>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投诉问题描述:用户来电反映未使用流量产生扣费
业务名称:上网费
争议月份:2023年10月
争议金额:1.8
是否承诺退费:是
用户要求:退费</t>
  </si>
  <si>
    <t>TS202310131645370952</t>
  </si>
  <si>
    <t>2023-10-14 16:12:17</t>
  </si>
  <si>
    <t xml:space="preserve">
高级模板内容：
投诉问题描述:用户来电对套餐的流量费超出不认可，要求退费处理，不然就去投诉处理请求后台处理谢谢。
争议月份:2023年10月
争议金额/流量:15
用户要求:用户要求投诉，把超出的流量费退费处理，请求后台处理谢谢，</t>
  </si>
  <si>
    <t>计费争议-流量：经核实，因流量计费规则无法满足用户需求，用户使用国内流量就按照套餐里有的流量先扣除，超出按照套外计费，定向流量针对指定APP使用，考虑用户使用感知，本月流量产生流量费20元，考虑用户感知，申请退本月流量费用，合计20元，24小时到帐，此费用不可打印发票，满意。</t>
  </si>
  <si>
    <t>TS202310122241061167</t>
  </si>
  <si>
    <t>15587925502</t>
  </si>
  <si>
    <t>刘树秋</t>
  </si>
  <si>
    <t>2023-10-14 13:39:08</t>
  </si>
  <si>
    <t>用户来电称校园流量还有很多，用户一直都在学校里面，还超出套外流量，表示不认可，要求后台核实处理，谢谢</t>
  </si>
  <si>
    <r>
      <rPr>
        <sz val="11"/>
        <rFont val="宋体"/>
        <charset val="0"/>
      </rPr>
      <t>计费争议-流量：客户反映流量费用问题。经核实，本月使用校园外流量，产生有 43.40 元流量费用，计费正常无误，考虑客户感知，申请退还本月 43.40 元流量费用，已发校园营业厅协助添加锁定校园基站，另为您赠送0元10G流量，多次致电未接，暂未操作退费，已短信告知如您后期使用有任何疑问，可于工作时间（08：30-17：30）致电宜昌联通07176921001或13032700872</t>
    </r>
    <r>
      <rPr>
        <sz val="11"/>
        <rFont val="Arial"/>
        <charset val="0"/>
      </rPr>
      <t xml:space="preserve">	</t>
    </r>
    <r>
      <rPr>
        <sz val="11"/>
        <rFont val="宋体"/>
        <charset val="0"/>
      </rPr>
      <t>。</t>
    </r>
  </si>
  <si>
    <t>TS202310141245012185</t>
  </si>
  <si>
    <t>15572710701</t>
  </si>
  <si>
    <t>袁绍峰</t>
  </si>
  <si>
    <t>2023-10-14 14:04:13</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</si>
  <si>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投诉问题描述:校园流量无法使用
是否剩余小区优惠:是
实际使用地:宜昌市三峡大学南苑
是否在优惠范围:是
涉及金额:10
是否已解释可能超出优惠范围:是
涉及时间范围:2023-10-01～2023-10-14
用户要求:核实处理</t>
  </si>
  <si>
    <t>计费争议-流量：用户反映校园基站免流问题，经核实，用户使用热点分享导致流量超出，现协商我部退费10元，此费用可打印发票，1小时到账，用户满意。</t>
  </si>
  <si>
    <t>TS202310131754490251</t>
  </si>
  <si>
    <t>13094172693</t>
  </si>
  <si>
    <t>唐文杨</t>
  </si>
  <si>
    <t>2023-10-14 14:11:11</t>
  </si>
  <si>
    <t>【2022年上工信部测评重保用户】用户来电反馈 表示对于流量使用顺序表示不认可 要求我方核实处理 表示还有定向区域流量却直接扣费  要求联系 13094172693 请加急</t>
  </si>
  <si>
    <t>计费争议-流量：用户反映校园基站免流问题，经核实，用户使用热点分享导致流量超出，现协商我部退费5元，此费用可打印发票，1小时到账，用户满意。</t>
  </si>
  <si>
    <t>TS202310140936240569</t>
  </si>
  <si>
    <t>13197328214</t>
  </si>
  <si>
    <t>舒世香</t>
  </si>
  <si>
    <t>2023-10-14 14:08:07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</si>
  <si>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投诉内容:我都不知道咋就用了这么多钱，是不是用联通流量要时刻小心，一不留神就这样了
，还有为什么不能兑换流量了
202310月上网费:57.04
争议金额:null</t>
  </si>
  <si>
    <t>计费争议-流量争议：
①客户投诉产生的原因：用户要求取消
②客户投诉问题核查情况及解决方案：收到贵部转办后，我司立即组织调查。经核实，用户对流量扣费不满，经核实，用户使用世界风家庭套餐详单优惠(湖北)套餐，流量超出后10元/100M,60元/G，经核实，用户本月流量超出 914.79MB ，产生费用57.04元，已跟用户解释清楚，建议用户可转资其他有流量的套餐，考虑用户感知，申请退本月流量费用，合计57.04元，24小时到帐，此费用不可打印发票，满意。另关于用户反馈的不能兑换流量的问题，已反馈王晓玉给用户处理，预计24小时内处理好。
③客户问题满意度：无
④回单人：潘娥、联系方式：07176921001</t>
  </si>
  <si>
    <t>TS202310132003190068</t>
  </si>
  <si>
    <t>投诉工单（2021版）&gt;&gt;融合&gt;&gt;【产品及计费使用】计交费及发票&gt;&gt;国际业务计费争议</t>
  </si>
  <si>
    <t>13308608476</t>
  </si>
  <si>
    <t>刘维</t>
  </si>
  <si>
    <t>2023-10-14 13:31:34</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</si>
  <si>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投诉问题描述:用户表示8月去之前三个手机都关机没有使用，是从深圳做火车请香港，上车之前全都关机，到香港之后使用的香港手机卡，解释不认可
业争议务名称:上网费_出境漫游数据费_香港数据漫游费
争议时间:2023-08-31
争议金额:20
前台结算内容:20上网费_出境漫游数据费_香港数据漫游费
用户要求:用户要求核查给个说法</t>
  </si>
  <si>
    <t>计费争议-流量争议：用户对八月份出境漫游数据费扣费不认可，已跟用户解释清楚，考虑用户感知，申请退23.8月流量费用，合计20元，24小时到帐，此费用不可打印发票，满意。</t>
  </si>
  <si>
    <t>TS202310131601302318</t>
  </si>
  <si>
    <t>2023-10-14 15:28:13</t>
  </si>
  <si>
    <t xml:space="preserve">[该用户有申诉倾向，请注意受理态度，查询近三天工单记录，积极解决用户问题。] [65岁以上老人] 
高级模板内容：
投诉问题描述:详见前期工单:TS202310081525452257
争议月份:2023年10月
争议金额:0
是否有下发短信提醒:是
用户要求:用户来电表示对前期工单:TS202310081525452257的处理结果不满意，已解释安抚，但客户表示强烈不满意，要求我处再次反馈，有升级投诉倾向，请协助处理</t>
  </si>
  <si>
    <t>TS202310141013521381</t>
  </si>
  <si>
    <t>13207228066</t>
  </si>
  <si>
    <t>庞雨</t>
  </si>
  <si>
    <t>2023-10-14 16:36:52</t>
  </si>
  <si>
    <t>【互联网舆情工单】
1、用户ID：6421111471
2、粉丝量：1408019
3、发现方式：黑猫
4、投诉编号：17369194282
5、链接：//tousu.sina.com.cn/complaint/view/17369194282/
6、投诉原文：在本人不知情的情况下收取低消补收费，在联通app上能查到的记录是从2022年10月就开始扣。实际应该在更早的时候就在扣费。2023.9.19号我发现后，给联通客服打电话，他们在电话中承诺会取消低消补收费，之前扣除费用也会返还。当时投诉后，联通有短信告知处理结果，但是短信中的链接是无效链接（见图1）。这个月仍然在扣费（见图2）而且并没有返还之前的费用。我要求取消低消补收费，并赔偿500元。（截取了之前的部分扣费截图，见图3—5）</t>
  </si>
  <si>
    <t>1、客户信息：业务号码：13207228066、套餐：98元国内自由畅玩冰激凌套餐（储备版）湖北、级别，四星忠诚用户，责任归属地：湖北宜昌； 
2、客户问题描述：客户反映不知情产生低消补收费问题。
3、本次受理情况： 
①.核实原因：经核实客户于2021-02-10 18:14:47通过城区城区东山大道国贸自有营业厅办理办理低消融合（含200M宽带）移网118元低消。因月最低消费未达到118元，故产生补收话费。 
②.处理结果：已联系客户解释清楚产品计费规则，现客户要求取消，我司于 2023-09-19 09:51:52取消成功。并于2023-10-03 17:56:41退用户23.8-9月补收费用，合计40元，并于2023-10-14 14:05:44补退用户21.3-23.7月补收费用，合计24元，已跟用户解释清楚，10月份没有再收了，用户收到的短信帐单是九月份的帐单，客户满意。
4、客户要求：无 
5、是否属于不知情订制：否
6、办理渠道：实体渠道 
7、不知情订制类型：无 
8、共性问题分类：无 
9、产品名称：低消融合（含200M宽带）移网118元低消 
10、产品ID：65045912 
11、业务办理时间： 2021-02-10 18:14:47
12、不属于不知情订制的原因说明：客户反映对低消补收费有疑问，实际为未达到低消产生补，故不属于不知情订制。
13、三种确认方式凭证：无</t>
  </si>
  <si>
    <t>TS202310131514511103</t>
  </si>
  <si>
    <t>2023-10-14 10:33:52</t>
  </si>
  <si>
    <t>【互联网舆情工单】
1、用户ID：6421111471
2、粉丝量：1408019
3、发现方式：黑猫
4、投诉编号：17369176490
5、链接：//tousu.sina.com.cn/complaint/view/17369176490/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套餐里面写了冲五十送五十，一直没有送，还不停的扣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</si>
  <si>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客户反映存话费送话费活动问题，核实现无存话费送话费活动，用户前期已参加预存话费享10元/月话费优惠12个月新入网活动，已联系客户解释说明，客户表示知晓，另用户反映充50送50活动，（分5个月，月返10元），系统可见2023-09-05 07:00:13、2023-10-03 11:04:02分别赠费到账10元。未产生其他消费，计费正常。②.处理结果：核实现无存话费送话费活动，用户前期已参加预存话费享10元/月话费优惠12个月新入网活动，已联系客户解释说明，客户表示知晓 4、客户要求：无 5、是否属于不知情订制：否 6、办理渠道：线上渠道 7、不知情订制类型：无；8、共性问题分类：无 9、产品名称：寄递小橙卡 10、产品ID：91030648 11、业务办理时间：否 12、不属于不知情订制的原因说明：账单扣费问题13、三种确认方式凭证：否</t>
  </si>
  <si>
    <t>TS202310131755330266</t>
  </si>
  <si>
    <t>2023-10-14 16:02:29</t>
  </si>
  <si>
    <t xml:space="preserve">[该用户有申诉倾向，请注意受理态度，查询近三天工单记录，积极解决用户问题。] 
高级模板内容：
投诉问题描述:用户来电反映称在7月11号和7月25号和7月3号，扣了45元的费用，用户对此费用不认可，称使我们这个乱扣费用，不认可，
涉及渠道:ECS-IVR
用户要求:用户要求必须要给他一个合理的解释，请后台尽快处理</t>
  </si>
  <si>
    <t>计费争议 -账单：用户反映账单扣费问题，经核实，客户号码7月有通过总部网厅开通腾讯王卡-39元5G版超级会员（黄金版），湖北2I专享39元25GB/100分钟5G彩铃包（前期处理时已退费），8月已取消，故套餐19元以外产生58元扣费，计费正常，联系用户解释，表示知晓。</t>
  </si>
  <si>
    <t>TS202310131710271667</t>
  </si>
  <si>
    <t>18672663185</t>
  </si>
  <si>
    <t>郭小帆</t>
  </si>
  <si>
    <t>2023-10-14 14:06:11</t>
  </si>
  <si>
    <t xml:space="preserve">确认账单扣费:
历史账单查询:
:用户表述是否使用过国际业务:没有
提示用户交界处易产生国际费用:不在交界处
解释后用户不认可:
高级模板内容：
投诉问题描述:用户表示没有在境外，对产生的费用不认可，请协助核实处理，谢谢
业争议务名称:台港澳漫游被叫(或呼转被叫) 1.92
争议时间:2023-10-13
争议金额:1.92
前台结算内容:无
用户要求:要求进行退费处理</t>
  </si>
  <si>
    <t>计费争议-账单扣费：客户对10月台港澳漫游被叫(或呼转被叫) 1.92元不满，经核实属正常扣费，考虑用户申请1.92元费用，24小时内到账，此费用不可打印发票，满意。</t>
  </si>
  <si>
    <t>TS202310121555552335</t>
  </si>
  <si>
    <t>15997662386</t>
  </si>
  <si>
    <t>赵锦程</t>
  </si>
  <si>
    <t>2023-10-14 11:10:30</t>
  </si>
  <si>
    <t xml:space="preserve">判断省分:其他省分
:普通消费有争议
:下一步
:套餐月费不认可
查询套餐:
:套餐月费有变化
业务办理记录:
:不认可
:其他渠道
判断省分:除甘肃贵州外
:
高级模板内容：
投诉问题描述:用户进线称自己的每个月消费是129元，表示办卡时工作人员未告知副卡需要收取功能费，前台解释，用户不认可，请协助处理
争议月份:2022年7月、2022年8月、2022年9月、2022年10月、2022年11月、2022年12月、2023年1月、2023年2月、2023年3月、2023年4月、2023年5月、2023年6月
争议金额:240
用户要求:客户需要求尽快回电协助处理</t>
  </si>
  <si>
    <t>计费争议-账单扣费：客户对副卡扣费不满，经核实属正常扣费，查询22.07-23.10副卡产生150元费用，现为用户申请150元，24小时内到账，此费用不可打印发票；满意。</t>
  </si>
  <si>
    <t>ZX202310131904292154</t>
  </si>
  <si>
    <t>18671787757</t>
  </si>
  <si>
    <t>周政婵</t>
  </si>
  <si>
    <t>2023-10-14 17:10:18</t>
  </si>
  <si>
    <t>用户表示 18671787757交费200元在9月30号  在9月30号之前是一个单独的号码现在是副卡了之前的话费查询不到请协助核实谢谢</t>
  </si>
  <si>
    <t>计费争议-账单扣费：客户对账单扣费不满，经核实属正常扣费，9月在操作号码分户的时候余额留给了13114450052余额有256.71号码（用户表示分户之前余额有269元），考虑到用户使用感知为用户申请13元费用至号码13114450052上， 24小时内到账，此费用不可打印发票，满意</t>
  </si>
  <si>
    <t>TS202310141437361796</t>
  </si>
  <si>
    <t>15571759448</t>
  </si>
  <si>
    <t>2023-10-14 16:09:15</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</si>
  <si>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投诉问题描述:交错了要求退费   联系对方和微信不认可  解释无效 请回复 谢谢
充值时间:2023-10-14
充值渠道:微信
充值号码:15571759948
充值金额:100
前台是否按流程解释:是
用户要求:退还费用</t>
  </si>
  <si>
    <t>客户原因：用户反映交错了要求退费，经核实现线上无费用返还勾选项，已告知用户自行联系对方予以解决，用户知晓</t>
  </si>
  <si>
    <t>TS202310131850301397</t>
  </si>
  <si>
    <t>18571007070</t>
  </si>
  <si>
    <t>向前</t>
  </si>
  <si>
    <t>2023-10-14 17:14:24</t>
  </si>
  <si>
    <t xml:space="preserve">
高级模板内容：
投诉问题描述:用户反映自己预约移机，有100元移机费，这个知道，然后有一天还收了100元工作人员上门的费用，但是工作人员上门并没有收到这笔费用，也不知晓
争议费用:调测 
争议金额:100
前台解释情况: 宜昌总部营业厅（新华书店3楼）
用户要求:要求我方处理，请尽快核实，谢谢</t>
  </si>
  <si>
    <t>其他：用户对移机宽带师傅上门收费不满，经核实，为师傅给用户装的线路面板费用，并核实师傅未收取费用，现已跟用户解释清楚，满意。</t>
  </si>
  <si>
    <t>ZX202310130934430026</t>
  </si>
  <si>
    <t>15672520810</t>
  </si>
  <si>
    <t>王兴荣</t>
  </si>
  <si>
    <t>2023-10-14 09:02:34</t>
  </si>
  <si>
    <t>15672520810命中精准预判服务场景:[65岁以上老人] 
用户来电反映称，有短信发送充值多少元赠送15元的话费，但是用户称充值之后并未有收到赠款，用户称自己不会弄，要求我方核实之后尽快把15元的赠款赠送</t>
  </si>
  <si>
    <t>其他：客户反映赠送话费活动问题，多次致电未接，无法核实具体情况，已短信告知如您后期使用有任何疑问，可于工作时间（08：30-17：30）致电宜昌联通07176921001或13032700872</t>
  </si>
  <si>
    <t>TS202310131826080955</t>
  </si>
  <si>
    <t>2023-10-14 16:24:32</t>
  </si>
  <si>
    <t xml:space="preserve">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用户要求:处理</t>
  </si>
  <si>
    <t>TS202310131401351777</t>
  </si>
  <si>
    <t>13872496516</t>
  </si>
  <si>
    <t>陈喜攀</t>
  </si>
  <si>
    <t>2023-10-14 11:23:46</t>
  </si>
  <si>
    <t xml:space="preserve">
高级模板内容：
投诉问题描述:用户来电表示老是有虚拟运营商给自己打电话，关注了手机管家微信公众号设置了拦截也不行，对自己的生活造成了影响，要求我处登记反馈处理
骚扰类型:电话
骚扰内容:/
骚扰时间:2023-10-01
骚扰号码:/</t>
  </si>
  <si>
    <t>其他：用户反映骚扰电话问题。经核实，属第三方平台人为操作，无法直接进行屏蔽拦截，建议客户通过中国联通微信公众号：客户服务-号码举报，或关注微信公众号：智慧沃服务，绑定联通手机号进行拦截。客户表示知晓。</t>
  </si>
  <si>
    <t>TS202310141239012063</t>
  </si>
  <si>
    <t>15629343869</t>
  </si>
  <si>
    <t>张代友</t>
  </si>
  <si>
    <t>2023-10-14 14:01:27</t>
  </si>
  <si>
    <t xml:space="preserve">
高级模板内容：
投诉问题描述:用户来电反映 畅越冰激凌5G套餐49元 不知情办理
业务名称: 畅越冰激凌5G套餐49元
争议月份:2023年10月
争议金额:1
办理渠道:未提供
前台是否取消:未取消
用户要求:用户来电反映 畅越冰激凌5G套餐49元 不知情办理 要求换取套餐 麻烦后台协助处理</t>
  </si>
  <si>
    <t>BL202310141556211512</t>
  </si>
  <si>
    <t>13040976685</t>
  </si>
  <si>
    <t>曹方明</t>
  </si>
  <si>
    <t>2023-10-14 16:07:27</t>
  </si>
  <si>
    <t xml:space="preserve">
高级模板内容：
用户诉求:降套
当前套餐名称: 腾讯大王卡（新）
新套餐名称（转入套餐名称）:4G全国流量王8元套餐
是合约期内（含靓号）:否
备注:用户要求更改  辛苦处理  谢谢</t>
  </si>
  <si>
    <t>BL202310141507530832</t>
  </si>
  <si>
    <t>17671328311</t>
  </si>
  <si>
    <t>肖维</t>
  </si>
  <si>
    <t>2023-10-14 15:48:15</t>
  </si>
  <si>
    <t xml:space="preserve">
高级模板内容：
用户诉求:用户来电称要求更改套餐8元
当前套餐名称:星锐卡(湖北)
新套餐名称（转入套餐名称）:4G全国流量王8元
是合约期内（含靓号）:是
备注:加急</t>
  </si>
  <si>
    <t>BL202310141437540364</t>
  </si>
  <si>
    <t>2023-10-14 14:49:48</t>
  </si>
  <si>
    <t xml:space="preserve">判断省分:湖北
:有意向资费
:全国流量王8元套餐
:
高级模板内容：
用户诉求:详见：工单流水号:BL202310051700011147
当前套餐名称: 畅越冰激凌5G套餐99元
新套餐名称（转入套餐名称）:8元全国流量王套餐
是合约期内（含靓号）:是
备注:挽留无效 请核实处理，用户要求4点之前回电，提及工信部投诉。</t>
  </si>
  <si>
    <t>BL202310141324381870</t>
  </si>
  <si>
    <t>13227294020</t>
  </si>
  <si>
    <t>向昌汉</t>
  </si>
  <si>
    <t>2023-10-14 16:11:27</t>
  </si>
  <si>
    <t xml:space="preserve">判断省分:湖北
:有意向资费
:其他资费
:否
node_104:
node_102:
:降套
:消费过高
:挽留后，用户依旧要求降套
:消费对比
:挽留失败
:
node_106:
:有合约/有靓号
:
高级模板内容：
用户诉求:用户来电翻译要求将当前套餐更换为腾讯大王卡（新）（91090059），挽留失效，用户有套餐合约活动未到期，系统未查询该选项，劳烦协助处理，谢谢！
当前套餐名称:畅越冰激凌5G套餐49元
新套餐名称（转入套餐名称）:腾讯大王卡（新）（91090059）
是合约期内（含靓号）:是</t>
  </si>
  <si>
    <t>BL202310141139320539</t>
  </si>
  <si>
    <t>18607200820</t>
  </si>
  <si>
    <t>郭建民</t>
  </si>
  <si>
    <t>2023-10-14 14:09:18</t>
  </si>
  <si>
    <t xml:space="preserve">判断省分:湖北
:有意向资费
:全国流量王8元套餐
:
高级模板内容：
用户诉求:用户来电反馈要求变更保号套餐 8元 请后台工作人员协助处理 谢谢
当前套餐名称:4G畅爽冰激凌国内流量套餐-99元/月（放心用版）（首月全量全价）
新套餐名称（转入套餐名称）:全国流量王8元套餐
是合约期内（含靓号）:否
备注:用户来电反馈要求变更保号套餐 8元 请后台工作人员协助处理 谢谢 需要回复</t>
  </si>
  <si>
    <t>BL202310141131206557</t>
  </si>
  <si>
    <t>15587905544</t>
  </si>
  <si>
    <t>王恩旸</t>
  </si>
  <si>
    <t>15587905544学生离校，校园网销户，保留号码</t>
  </si>
  <si>
    <t>BL202310141045542163</t>
  </si>
  <si>
    <t>13235621138</t>
  </si>
  <si>
    <t>杨业曼</t>
  </si>
  <si>
    <t>2023-10-14 14:04:58</t>
  </si>
  <si>
    <t xml:space="preserve">判断省分:湖北
:有意向资费
:其他资费
:否
node_104:
node_102:
:降套
:需要保号
:挽留后，用户依旧要求降套
:资费对比
:挽留失败
:
node_106:
:无合约/无靓号
:
高级模板内容：
用户诉求:用户要求在线降低套餐，解释无效，要求尽快回复处理，谢谢！
当前套餐名称: 5G副卡基本套餐(极速服务)
新套餐名称（转入套餐名称）:29元套餐
是合约期内（含靓号）:否
备注:融合</t>
  </si>
  <si>
    <t>BL202310140727410369</t>
  </si>
  <si>
    <t>15587928342</t>
  </si>
  <si>
    <t>陈国前</t>
  </si>
  <si>
    <t>2023-10-14 10:58:19</t>
  </si>
  <si>
    <t xml:space="preserve">判断省分:湖北
:有意向资费
:全国流量王8元套餐
:
高级模板内容：
用户诉求:用户来电要求办理8元的套餐
当前套餐名称: 腾讯天王卡3.0
新套餐名称（转入套餐名称）:全国流量王8元套餐
是合约期内（含靓号）:是
备注:用户要求联系变更，用户要求今天回复处理</t>
  </si>
  <si>
    <t>BL202310132032382257</t>
  </si>
  <si>
    <t>2023-10-14 09:14:15</t>
  </si>
  <si>
    <t xml:space="preserve">判断省分:湖北
:有意向资费
:全国流量王8元套餐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</si>
  <si>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BL202310130943420690</t>
  </si>
  <si>
    <t>17671333706</t>
  </si>
  <si>
    <t>2023-10-14 14:03:29</t>
  </si>
  <si>
    <t xml:space="preserve">
高级模板内容：
用户诉求:用户在今日头条上看见的 29元+135G通用流量+100分钟通话，用户要求办理此套餐，前台解释无果，需后台协助
当前套餐名称: 天神卡
新套餐名称（转入套餐名称）: 29元+135G通用流量+100分钟通话
是合约期内（含靓号）:否</t>
  </si>
  <si>
    <t>套餐变更：未到厅，查询暂无此套餐，暂无法变更，已解释，用户知晓。满意</t>
  </si>
  <si>
    <t>BL202310141014201672</t>
  </si>
  <si>
    <t>13135806639</t>
  </si>
  <si>
    <t>陈启福</t>
  </si>
  <si>
    <t>2023-10-14 14:05:46</t>
  </si>
  <si>
    <t xml:space="preserve">判断省分:湖北
:无意向资费
node_104:
node_102:
:降套
:消费过高
:挽留后，用户依旧要求降套
:资费对比
:挽留失败
:
node_106:
:有合约/有靓号
:
高级模板内容：
用户诉求:用户来电要求更改套餐
当前套餐名称: 畅越冰激凌5G套餐49元
新套餐名称（转入套餐名称）:29元大王卡
是合约期内（含靓号）:是</t>
  </si>
  <si>
    <t>套餐变更-未到厅：49元转29元，已办理转资福多多29元套餐，同时取消低消宽带，次月生效，用户满意。</t>
  </si>
  <si>
    <t>BL202310121713332044</t>
  </si>
  <si>
    <t>13177073710</t>
  </si>
  <si>
    <t>李瑶徭</t>
  </si>
  <si>
    <t>2023-10-14 09:06:52</t>
  </si>
  <si>
    <t xml:space="preserve">判断省分:湖北
:有意向资费
:其他资费
:是
:不认可：坚持要求转入有限制的套餐
:
高级模板内容：
用户诉求:用户来电表示需要降低套餐，用不了那么多
当前套餐名称: 幸福家家乐59元套餐
新套餐名称（转入套餐名称）:福多多29元（湖北）  91294084
是合约期内（含靓号）:是
备注:有主副卡关系，无法变更</t>
  </si>
  <si>
    <t>套餐变更-未到厅：59元转29元，查询副卡13177073701、13177073702属cBSS系统中风险标识已局方半停机AA。已告知用户持号卡及效身份证件到当地联通自有营业厅进行二次实人认证，或下载中国联通APP，点击服务-办理-基础服务-二次实人认证，进行二次实人认证复机，待复机后为才可用户办理转资，用户知晓。</t>
  </si>
  <si>
    <t>BL202310121748180007</t>
  </si>
  <si>
    <t>2023-10-14 17:26:47</t>
  </si>
  <si>
    <t xml:space="preserve">
高级模板内容：
用户诉求:要求降套
当前套餐名称:畅爽冰激凌5G套餐99元
新套餐名称（转入套餐名称）:畅爽冰激凌5G套餐59元
是合约期内（含靓号）:否
备注:用户有一条宽带，要去更改套餐上报处理</t>
  </si>
  <si>
    <t>套餐变更-未到厅：用户要求转资畅爽冰激凌5G套餐59元套餐，多次致电未接，暂未操作转资，已短信告知如您后期使用有任何疑问，可于工作时间（08：30-17：30）致电宜昌联通07176921001或13032700872</t>
  </si>
  <si>
    <t>BL202310131141540208</t>
  </si>
  <si>
    <t>2023-10-14 09:12:29</t>
  </si>
  <si>
    <t xml:space="preserve">
高级模板内容：
用户诉求:用户来电称要求更改套餐，尽快核实处理，谢谢
当前套餐名称: 畅爽冰激凌5G套餐199元（基础版）
新套餐名称（转入套餐名称）:无
是合约期内（含靓号）:否</t>
  </si>
  <si>
    <t>BL202310121439572149</t>
  </si>
  <si>
    <t>13094162523</t>
  </si>
  <si>
    <t>鲁俊仪</t>
  </si>
  <si>
    <t>2023-10-14 09:36:16</t>
  </si>
  <si>
    <t xml:space="preserve">判断省分:湖北
:有意向资费
:其他资费
:否
node_104:
node_102:
:降套
:消费过高
:挽留后，用户依旧要求降套
:消费对比
:挽留失败
:
node_106:
:无合约/无靓号
:
高级模板内容：
用户诉求:降套
当前套餐名称: 畅越全国冰激凌套餐-88元档
新套餐名称（转入套餐名称）: 福多多卡59元 
是合约期内（含靓号）:是
备注:用户来电要求更改套餐，前台无办理权限，请协助处理。</t>
  </si>
  <si>
    <t>套餐变更-未到厅：用户要求转资福多多卡59元 套餐，挽留无效（降套的）已办理，次月生效,保留副卡继续使用，用户满意。</t>
  </si>
  <si>
    <t>BL202310131733080235</t>
  </si>
  <si>
    <t>2023-10-14 14:05:14</t>
  </si>
  <si>
    <t xml:space="preserve">
高级模板内容：
用户诉求:用户再次来电要求办理小天卡-2023，已按照前期工单BL202310121337181296解释不认可，要求再次反馈联系处理
当前套餐名称:联通王卡
新套餐名称（转入套餐名称）:小天卡-2023
是合约期内（含靓号）:否</t>
  </si>
  <si>
    <t>BL202310121817250362</t>
  </si>
  <si>
    <t>13085168777</t>
  </si>
  <si>
    <t>2023-10-14 15:24:48</t>
  </si>
  <si>
    <t xml:space="preserve">
高级模板内容：
用户诉求:用户要求办理小天卡-2023，解释2023年10月12日12:00起：1元叠加包停售，不可叠加，不认可，请尽快处理， 谢谢
当前套餐名称:畅爽冰激凌5G套餐199元（基础版）
新套餐名称（转入套餐名称）:小天卡-2023
是合约期内（含靓号）:是</t>
  </si>
  <si>
    <t>BL202310131828231011</t>
  </si>
  <si>
    <t>15572745036</t>
  </si>
  <si>
    <t>陈娇娇</t>
  </si>
  <si>
    <t>2023-10-14 16:28:18</t>
  </si>
  <si>
    <t xml:space="preserve">判断省分:湖北
:有意向资费
:全国流量王8元套餐
:
高级模板内容：
用户诉求:用户15572745036来电要求将套餐变更为（4G全国流量王8元套餐），前台挽留失败，不愿意到营业厅办理，要求我方线上处理，请处理 谢谢
当前套餐名称:腾讯大王卡
新套餐名称（转入套餐名称）:4G全国流量王8元套餐
是合约期内（含靓号）:是
备注:用户表示自己是聋人，要求：13号再电话联系</t>
  </si>
  <si>
    <t>业务办理：19转8元，用户要求转资4G全国流量王8元套餐，已按用户要求办理，次月生效，已短信告知用户，满意。</t>
  </si>
  <si>
    <t>TS202310121212432278</t>
  </si>
  <si>
    <t>2023-10-14 16:13:13</t>
  </si>
  <si>
    <t>主办单位：湖北
客户类别：普通客户
10010是否打通：是
是否二次致电10015：是
是否联系：否
升级倾向：
号码归属省：湖北
SVIP等级：
1. 问题类型:;
2. 投诉类型:办理争议;
3. 营业厅地址:;
4. 位置信息:;
5. 位置发生地:;
6. 投诉内容:小天卡这款套餐系统明明有，现在全湖北范围都能办，客服打电话不给办，态度很不好，说是新用户才可以，老用户低人一等，不能办这个套餐，但是我有朋友老用户转成功了，有图为证，请帮忙解决
8. 办理业务的名称:小天卡29元+1元139G100分钟
8. 无法办理的渠道:10010客服热线</t>
  </si>
  <si>
    <t>套餐变更-未到厅：99元转29元
①客户投诉产生的原因：用户要求转资的问题
②客户投诉问题核查情况及解决方案：收到贵部转办后，我司立即组织调查。经核实，用户要求办理转资小天卡29元+1元139G100分钟，已跟用户解释此套餐为线上新入网套餐，目前系统没有，无法办理转资，用户知悉挂机，满意度一般。
③客户问题满意度：一般
④回单人：潘娥、联系方式：07176921001</t>
  </si>
  <si>
    <t>TS202310141208291490</t>
  </si>
  <si>
    <t>18608607327</t>
  </si>
  <si>
    <t>胡兴明</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</si>
  <si>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:1、受理流水号：;2、受理号码：18608607327;3、主叫号码：18608607327;4、被叫号码：;5、客户姓名：胡兴明;6、客户级别：二星忠诚用户;7、用户归属地：宜昌市; 8、受理员工工号：hubXN23ZH3464;9、手机厂商：;10、投诉渠道：10010客服热线;11、投诉打点范围：0.5千米;12、投诉地址：宜昌市-点军区:湖北省宜昌市点军区联棚乡【】;13、网格ID：108259;14、网格名称：YC_B_湖北省宜昌市点军区网格_108259;15、经度：111.279309;16、纬度：30.629655;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无信号;24、用户周边使用情况：不清楚;25、主工单流水号：hub169725643485781645;26、语音业务类型：;27、数据业务类型：无法上网;28、用户是否接受解释：否;29、公告类型：;30、基站ID：;31、基站名称：;32、其它地方是否正常使用：是;33、之前是否可以正常使用：是;</t>
  </si>
  <si>
    <t>TS202310141205101422</t>
  </si>
  <si>
    <t>13235637043</t>
  </si>
  <si>
    <t>汤文文</t>
  </si>
  <si>
    <t>2023-10-14 17:32:14</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</si>
  <si>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:1、受理流水号：;2、受理号码：13235637043;3、主叫号码：13235637043;4、被叫号码：;5、客户姓名：汤文文;6、客户级别：一星忠诚用户;7、用户归属地：宜昌市; 8、受理员工工号：hubXN212401;9、手机厂商：;10、投诉渠道：10010客服热线;11、投诉打点范围：0.5千米;12、投诉地址：宜昌市-夷陵区:工业园区(公交站)【6当阳品创服饰   1路;B63路】;13、网格ID：190529;14、网格名称：YC_A_湖北省宜昌市夷陵区宜兴路-工业园区路交叉口附近网格_190529;15、经度：111.340561;16、纬度：30.789416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169725614989362475;26、语音业务类型：;27、数据业务类型：无法上网;28、用户是否接受解释：否;29、公告类型：网络信息;30、基站ID：;31、基站名称：;32、其它地方是否正常使用：是;33、之前是否可以正常使用：是;</t>
  </si>
  <si>
    <t>TS202310141031571777</t>
  </si>
  <si>
    <t>18672662121</t>
  </si>
  <si>
    <t>卢启龙</t>
  </si>
  <si>
    <t>2023-10-14 14:41:15</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</si>
  <si>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:1、受理流水号：;2、受理号码：18672662121;3、主叫号码：18672662121;4、被叫号码：;5、客户姓名：卢启龙;6、客户级别：一星忠诚用户;7、用户归属地：宜昌市; 8、受理员工工号：hubXN214375;9、手机厂商：;10、投诉渠道：10010客服热线;11、投诉打点范围：0.5千米;12、投诉地址：宜昌市-夷陵区:夷陵区【夷陵区】;13、网格ID：190553;14、网格名称：YC_A_湖北省宜昌市夷陵区东湖大道-正安街交叉口附近网格_190553;15、经度：111.320600;16、纬度：30.772208;17、用户现象：信号差;18、答复口径：您好！关于您所反映的网络问题，是由于您所在位置离基站较远或建筑密集阻挡信号导致，我们：是;33、之前是否可以正常使用：是;无法上网：用户来电反映在（详细地址：夷陵区仓屋绑村附近（用户只能提供到这））从（时间：10.14）开始无法上网（服务状态：无法上网），周围用户（可以/不能/不清楚）正常使用，用户（已开关机/换机换卡/不配合）测试，手机显示（4g）网络，仍无法使用，要求（恢复），联系电话（18672662121）</t>
  </si>
  <si>
    <t>TS202310131928442033</t>
  </si>
  <si>
    <t>18671600335</t>
  </si>
  <si>
    <t>周功寿</t>
  </si>
  <si>
    <t>2023-10-14 13:40:14</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</si>
  <si>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:1、受理流水号：;2、受理号码：18671600335;3、主叫号码：18671600335;4、被叫号码：;5、客户姓名：周功寿;6、客户级别：无级别;7、用户归属地：宜昌市; 8、受理员工工号：hubXN23ZH7088;9、手机厂商：;10、投诉渠道：10010客服热线;11、投诉打点范围：0.5千米;12、投诉地址：宜昌市-秭归县:鑫宇大厦【平湖大道36号】;13、网格ID：191030;14、网格名称：YC_A_湖北省宜昌市秭归县平湖五路-平湖大道交叉口附近网格_191030;15、经度：110.966341;16、纬度：30.822778;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169719628825513992;26、语音业务类型：;27、数据业务类型：无法上网;28、用户是否接受解释：否;29、公告类型：;30、基站ID：117.110704;31、基站名称：117.110704;32、其它地方是否正常使用：否;33、之前是否可以正常使用：是;
自己在所有地方都无法上网，重启都无用，建议去营业厅测试不认可，要求线上查询处理</t>
  </si>
  <si>
    <t>近期测试，秭归二医院住院部4楼10病室，处理人：田方明18607201812，测试人：何长青18607201594</t>
  </si>
  <si>
    <t>TS202310131946302339</t>
  </si>
  <si>
    <t>15926950303</t>
  </si>
  <si>
    <t>何宏明</t>
  </si>
  <si>
    <t>2023-10-14 14:09:47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</si>
  <si>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
:1、受理流水号：;2、受理号码：15926950303;3、主叫号码：15926950303;4、被叫号码：;5、客户姓名：何宏明;6、客户级别：一星用户;7、用户归属地：宜昌市; 8、受理员工工号：hubXN212401;9、手机厂商：;10、投诉渠道：10010客服热线;11、投诉打点范围：0.5千米;12、投诉地址：宜昌市-夷陵区:恒大绿洲(发展大道)34栋2403【发展大道附近】;13、网格ID：190518;14、网格名称：YC_A_湖北省宜昌市夷陵区发展大道-梅子垭路交叉口附近网格_190518;15、经度：111.338912;16、纬度：30.767253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三格;24、用户周边使用情况：不清楚;25、主工单流水号：hub169719738871110133;26、语音业务类型：;27、数据业务类型：无法上网;28、用户是否接受解释：否;29、公告类型：网络信息;30、基站ID：;31、基站名称：;32、其它地方是否正常使用：是;33、之前是否可以正常使用：是;</t>
  </si>
  <si>
    <t>具体在宜昌市-夷陵区:恒大绿洲(发展大道)34栋2304【发展大道附近】，下周三现场测试，处理人：田方明18607201812</t>
  </si>
  <si>
    <t>TS202310131622470380</t>
  </si>
  <si>
    <t>18671731972</t>
  </si>
  <si>
    <t>陶云</t>
  </si>
  <si>
    <t>2023-10-14 10:31:47</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</si>
  <si>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:1、受理流水号：;2、受理号码：18671731972;3、主叫号码：18671731972;4、被叫号码：;5、客户姓名：陶云;6、客户级别：一星忠诚用户;7、用户归属地：宜昌市; 8、受理员工工号：hubXN215379;9、手机厂商：;10、投诉渠道：10010客服热线;11、投诉打点范围：0.5千米;12、投诉地址：宜昌市-夷陵区:平湖天下尊峪【三峡大道与服务区交叉口南80米】;13、网格ID：190614;14、网格名称：YC_A_湖北省宜昌市夷陵区香浮街-茶园路交叉口附近网格_190614;15、经度：111.299857;16、纬度：30.760896;17、用户现象：信号差;18、答复口径：您好！;19、网络类型：5G;20、投诉现象最近发生时间：一周以上;21、语音通话或数据上网：语音;22、室内或室外：室内;23、手机信号强弱：三格;24、用户周边使用情况：不清楚;25、主工单流水号：hub169718505393693878;26、语音业务类型：无法主被叫;27、数据业务类型：;28、用户是否接受解释：否;29、公告类型：网络信息;30、基站ID：;31、基站名称：;32、其它地方是否正常使用：是;33、之前是否可以正常使用：否;
用户来电反映在（平湖天下尊峪1号楼1801）从（半年前）开始（信号弱接不到电话），（服务状态：***），周围用户（不清楚）正常使用，用户（已开关机/换机换卡）测试，手机显示（3格），用户要求把基站信号塔方向转动一下，联系电话（18671731972）。</t>
  </si>
  <si>
    <t>联系用户下周一现场测试，处理人:田方明</t>
  </si>
  <si>
    <t>TS202310131056510345</t>
  </si>
  <si>
    <t>13227284613</t>
  </si>
  <si>
    <t>万建华</t>
  </si>
  <si>
    <t>2023-10-14 14:06:17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</si>
  <si>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:1、受理流水号：;2、受理号码：13227284613;3、主叫号码：13227284613;4、被叫号码：;5、客户姓名：万建华;6、客户级别：五星忠诚用户;7、用户归属地：宜昌市; 8、受理员工工号：hubXN23ZH4107;9、手机厂商：;10、投诉渠道：10010客服热线;11、投诉打点范围：0.5千米;12、投诉地址：宜昌市-夷陵区:宜昌诚信工贸有限责任公司【樟村坪镇董家河村】;13、网格ID：60333;14、网格名称：YC_B_60333;15、经度：111.132261;16、纬度：31.413496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t>
  </si>
  <si>
    <t>投诉点为基站告警导致，现已恢复，建议用户观察使用，后期有问题与测试人员联系，处理人 陈益满 联系电话 18671733750</t>
  </si>
  <si>
    <t>TS202310131420072143</t>
  </si>
  <si>
    <t>18527204529</t>
  </si>
  <si>
    <t>宋凯</t>
  </si>
  <si>
    <t>2023-10-14 16:19:10</t>
  </si>
  <si>
    <t>主办单位：湖北
客户类别：首次投诉
10010是否打通：是
是否二次致电10015：是
是否联系：否
升级倾向：
号码归属省：湖北
SVIP等级：
1. 问题类型:;
2. 投诉类型:手机信号问题;
3. 营业厅地址:;
4. 位置信息:湖北省襄阳市古驿镇高王庄村11组;
5. 位置发生地:湖北省襄阳市襄州区;
6. 投诉内容:手机网络类型:5G；
 网络情况:无法上网；
 接打电话情况:掉话/单通/无法通话；
 APP应用程序是否正常使用:均不正常；
 影响范围:所有地点；
 其他用户能否正常使用:不能正常使用；
 影响时段:早上10点到晚上8:40；
 投诉内容:验证码打电话都没有用，说我欠费了18元，我交了又说我欠费18元没有用。流量也有用不了，5级变成4级，4级变成3级来回跳。今天才充了40块钱；
关联10010工单流水号：TS202310121440558740</t>
  </si>
  <si>
    <t>网络质量：①客户投诉产生的原因：号码不能正常使用。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</si>
  <si>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TS202310131746220070</t>
  </si>
  <si>
    <t>17671609269</t>
  </si>
  <si>
    <t>刘仁芳</t>
  </si>
  <si>
    <t>2023-10-14 11:16:47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</si>
  <si>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:1、受理流水号：;2、受理号码：17671609269;3、主叫号码：17671609269;4、被叫号码：;5、客户姓名：刘仁芳;6、客户级别：四星忠诚用户;7、用户归属地：宜昌市; 8、受理员工工号：hubXN23TF8268;9、手机厂商：;10、投诉渠道：10010客服热线;11、投诉打点范围：0.2千米;12、投诉地址：宜昌市-点军区:点军区【点军区】;13、网格ID：104025;14、网格名称：YC_B_湖北省宜昌市点军区双十路-江南路交叉口附近网格_104025;15、经度：111.262712;16、纬度：30.695886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不清楚;25、主工单流水号：hub169719013554548833;26、语音业务类型：杂音,回音;27、数据业务类型：上网速度慢,频繁掉线;28、用户是否接受解释：否;29、公告类型：网络信息;</t>
  </si>
  <si>
    <t>下周现场测试，具体时间自行安排，用户外地人，具体在石堰村一个工地，离奥体不远，附近还有一个小学。处理人：田方明18607201812</t>
  </si>
  <si>
    <t>TS202310130828442185</t>
  </si>
  <si>
    <t>18671743183</t>
  </si>
  <si>
    <t xml:space="preserve">
高级模板内容：
投诉问题描述:用户来电反映称自己参加的合约：花呗分期30元千兆提速包直降600元（社会渠道24期）（湖北）本月的电子券未返还
操作渠道:支付宝
参加活动（套餐）名称:用户来电反映称自己参加的合约：花呗分期30元千兆提速包直降600元（社会渠道24期）（湖北）本月的电子券未返还
页面提示:无
用户要求:详见：TS202309181421461873，用户再次来电反映问题没有解决，本月返费未到账，已经逾期好多天了，请协助处理，谢谢</t>
  </si>
  <si>
    <t>系统支撑：因系统支撑不到位导致本月电子券未到账，已上报后台，考虑客户感知，申请将23.10-12月电子券折话费合计90元退至客户本机号码，24小时内到账，此费用不可打印账单发票，回访满意</t>
  </si>
  <si>
    <t>TS202310131154541823</t>
  </si>
  <si>
    <t>2023-10-14 09:04:30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</si>
  <si>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投诉问题描述:用户表示在学校没有使用校园流量却扣除额外费用 人工台解释用户不认可 要求退费 请处理谢谢
是否剩余小区优惠:是
实际使用地:宜昌市三峡大学西苑学生公寓
是否在优惠范围:是
涉及金额:40
是否已解释可能超出优惠范围:是
涉及时间范围:2023-10-13～2023-10-13
用户要求:用户表示在学校没有使用校园流量却扣除额外费用 人工台解释用户不认可 要求退费 请处理谢谢</t>
  </si>
  <si>
    <t>系统支撑：因系统支撑不到位导致流量超出不认可，已发省分核查重新绑定基站，并申请减免本月流量费用40元，前期已赠送30元话费，现申请补赠本月10元流量费用，24小时到帐，此费用无法抵扣往月欠费且不可打印发票，满意。</t>
  </si>
  <si>
    <t>TS202310131613440125</t>
  </si>
  <si>
    <t>15549319967</t>
  </si>
  <si>
    <t>蔡春玲</t>
  </si>
  <si>
    <t>2023-10-14 16:18:42</t>
  </si>
  <si>
    <t>主办单位：湖北
客户类别：普通客户
10010是否打通：否
是否二次致电10015：是
是否联系：否
升级倾向：
号码归属省：湖北
SVIP等级：
1. 问题类型:;
2. 投诉类型:携号转网;
3. 营业厅地址:;
4. 位置信息:;
5. 位置发生地:;
6. 投诉内容:本人要将姑娘使用这个号转到我号码上做副卡，但发现联通帮我开通了30元话费赠送12个月和送69G省内流量24个月活动，无法转出，现要求取消，多次到营业厅沟通无效，请求快速处理
7. 携转原因:需绑定副卡至其他运营商
8. 无法携转原因:业务限制</t>
  </si>
  <si>
    <t>TS202310141004441175</t>
  </si>
  <si>
    <t>15571755705</t>
  </si>
  <si>
    <t>汪晓梅</t>
  </si>
  <si>
    <t>2023-10-14 18:56:07</t>
  </si>
  <si>
    <t xml:space="preserve">#2022重保客户#主办单位：湖北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备注:用户来电称要办理携号转网，要求取消网龄计划合约  、主副卡、固移融合，请核实回复</t>
  </si>
  <si>
    <t>携号转网①客户基本资料：业务号码：15571755705、客户姓名：汪晓梅、套餐情况：畅越冰激凌5G套餐69元、客户反映取消业务的问题
②首次联系客户时间：2023-10-14 10:27:47
③投诉核查处理情况：收到贵部转办，我司立即组织核查，经核实，（枝江城区营服中心）客户因携出要求取消网龄计划合约、主副卡、固移融合，挽留无效，客服部取消。
④答复客户时间及客户满意度评价：根据上述情况我司于2023-10-14 10:27:47联系客户解释，满意。回单人：颜晶 6921001.
⑤投诉核查关联材料：无"</t>
  </si>
  <si>
    <t>BL202310141051332245</t>
  </si>
  <si>
    <t>15629386599</t>
  </si>
  <si>
    <t>陈鑫星</t>
  </si>
  <si>
    <t>2023-10-14 14:53:47</t>
  </si>
  <si>
    <t>用户来电反映：自己在营业厅无法办理降套用户对此不认可称如果降不了就携号转网，前台已挽留请后台跟进处理，谢谢！</t>
  </si>
  <si>
    <t>用户表示资费贵意向携出，挽留成功，已办理畅爽冰激凌5G套餐159元（基础版），存量5G畅爽套餐享79元赠费（次月生效）湖北，活动期23年11月—24年10月，期间需保证正常在网，已说明清楚，用户知晓认可，满意。</t>
  </si>
  <si>
    <t>ZX202310141055291278</t>
  </si>
  <si>
    <t>18571003715</t>
  </si>
  <si>
    <t>林丽娟</t>
  </si>
  <si>
    <t>2023-10-14 17:13:23</t>
  </si>
  <si>
    <t xml:space="preserve">判断省分:湖北
:失败
node_42:
:无合约/简单合约
:单卡/移移融合副卡套餐
获取用户证件类型::不认可
:
高级模板内容：
问题描述:用户称自己不想用此卡要销户，已挽留，不认可
第二联系方式:18571003715
销户原因:不想用
用户要求:尽快处理</t>
  </si>
  <si>
    <t>BL202310141610501712</t>
  </si>
  <si>
    <t>15549360977</t>
  </si>
  <si>
    <t>章烈新</t>
  </si>
  <si>
    <t>2023-10-14 17:16:39</t>
  </si>
  <si>
    <t xml:space="preserve">【2022年上工信部测评重保用户】【2022年上工信部测评重保用户】
高级模板内容：
需区域二线受理的业务:用户无法提供验证码
用户需办理业务名称:炫彩通信助理包-立即生效（湖北）
业务办理类型:取消
业务生效时间:立即生效
是否已按规范验证用户信息:是</t>
  </si>
  <si>
    <t>BL202310141346532141</t>
  </si>
  <si>
    <t>2023-10-14 15:36:45</t>
  </si>
  <si>
    <t xml:space="preserve">
高级模板内容：
需区域二线受理的业务:用户无法提供验证码
用户需办理业务名称: 5G加油包29元10GB（立即生效）、 炫彩通信助理包-云盘版 -次月生效（湖北）-10元 
业务办理类型:取消
业务生效时间:次月生效
是否已按规范验证用户信息:无需验证</t>
  </si>
  <si>
    <t>BL202310141116130145</t>
  </si>
  <si>
    <t>2023-10-14 15:59:05</t>
  </si>
  <si>
    <t xml:space="preserve">
高级模板内容：
需区域二线受理的业务:用户无法提供验证码
用户需办理业务名称:5GB云加速5G畅玩加油包(湖北)
业务办理类型:取消
业务生效时间:立即生效
是否已按规范验证用户信息:否
备注（如开通流量包、语音包请备注清楚当月有效/长期有效）:无</t>
  </si>
  <si>
    <t>BL202310141052412265</t>
  </si>
  <si>
    <t>2023-10-14 14:29:21</t>
  </si>
  <si>
    <t xml:space="preserve">
高级模板内容：
需区域二线受理的业务:用户无法提供验证码
用户需办理业务名称:炫彩通信助理包-云盘版 -立即生效（湖北）
业务办理类型:取消
业务生效时间:立即生效
是否已按规范验证用户信息:无需验证</t>
  </si>
  <si>
    <t>BL202310141048522211</t>
  </si>
  <si>
    <t>13197321591</t>
  </si>
  <si>
    <t>梁惠清</t>
  </si>
  <si>
    <t>2023-10-14 11:30:19</t>
  </si>
  <si>
    <t xml:space="preserve">
高级模板内容：
需区域二线受理的业务:用户无法提供验证码
用户需办理业务名称:5G炫彩通信助理包-云盘版（首月5元半价）
业务办理类型:取消
业务生效时间:次月生效
是否已按规范验证用户信息:是</t>
  </si>
  <si>
    <t>BL202310141044102131</t>
  </si>
  <si>
    <t>18571003092</t>
  </si>
  <si>
    <t>闫礼信</t>
  </si>
  <si>
    <t>2023-10-14 15:05:27</t>
  </si>
  <si>
    <t xml:space="preserve">
高级模板内容：
需区域二线受理的业务:用户无法提供验证码
用户需办理业务名称:5G炫彩通信助理包-云盘版（首月5元半价）（已停售）  
业务办理类型:取消
业务生效时间:立即生效
是否已按规范验证用户信息:是
备注（如开通流量包、语音包请备注清楚当月有效/长期有效）:要求取消185710030925G炫彩通信助理包-云盘版（首月5元半价）（已停售）和15672521219上的联通助理-智能应答5元（首月免费）</t>
  </si>
  <si>
    <t>BL202310140955021411</t>
  </si>
  <si>
    <t>13135823319</t>
  </si>
  <si>
    <t>吕先萍</t>
  </si>
  <si>
    <t>2023-10-14 15:49:48</t>
  </si>
  <si>
    <t xml:space="preserve">
高级模板内容：
需区域二线受理的业务:用户无法提供验证码
用户需办理业务名称:炫彩通信助理包-云盘版 -次月生效（湖北）-10元（已停售） 下月生效 
业务办理类型:取消
业务生效时间:立即生效
是否已按规范验证用户信息:无需验证</t>
  </si>
  <si>
    <t>BL202310140938531208</t>
  </si>
  <si>
    <t>13047157665</t>
  </si>
  <si>
    <t>李世凯</t>
  </si>
  <si>
    <t>2023-10-14 10:42:25</t>
  </si>
  <si>
    <t>BL202310140848510649</t>
  </si>
  <si>
    <t>15572731266</t>
  </si>
  <si>
    <t>陈东山</t>
  </si>
  <si>
    <t>2023-10-14 09:31:29</t>
  </si>
  <si>
    <t xml:space="preserve">【2022年上工信部测评重保用户】
高级模板内容：
需区域二线受理的业务:用户无法提供验证码
用户需办理业务名称:流量封顶
业务办理类型:开通
业务生效时间:立即生效
是否已按规范验证用户信息:无需验证</t>
  </si>
  <si>
    <t>BL202310132332230281</t>
  </si>
  <si>
    <t>17671320386</t>
  </si>
  <si>
    <t>李友灯</t>
  </si>
  <si>
    <t>南方一中心&gt;&gt;通发广进&gt;&gt;回访专席</t>
  </si>
  <si>
    <t>2023-10-14 09:00:55</t>
  </si>
  <si>
    <t>用户要求取消包罗万象，前台沃商店 SP退订菜单无法取消，用户要求记录取消，谢谢</t>
  </si>
  <si>
    <t>BL202310132009472097</t>
  </si>
  <si>
    <t>2023-10-14 09:51:28</t>
  </si>
  <si>
    <t>13264900133命中精准预判服务场景:[65岁以上老人] 
用户来电反映要求开通短信功能，要求尽快处理，前期有工单BL202310131057241925对处理结果不满意</t>
  </si>
  <si>
    <t>BL202310131854131309</t>
  </si>
  <si>
    <t>15629337090</t>
  </si>
  <si>
    <t>谭程</t>
  </si>
  <si>
    <t>2023-10-14 09:11:49</t>
  </si>
  <si>
    <t>炫彩通信助理包-云盘版
取消业务，无法接收到短信验证码</t>
  </si>
  <si>
    <t>BL202310131834161086</t>
  </si>
  <si>
    <t>18571032357</t>
  </si>
  <si>
    <t>郭志红</t>
  </si>
  <si>
    <t>2023-10-14 16:25:15</t>
  </si>
  <si>
    <t xml:space="preserve">【2022年上工信部测评重保用户】22年Q3Q4重点客户
高级模板内容：
需区域二线受理的业务:用户无法提供验证码
用户需办理业务名称:职场理财20元包
业务办理类型:取消
业务生效时间:立即生效
是否已按规范验证用户信息:是</t>
  </si>
  <si>
    <t>BL202310131721230065</t>
  </si>
  <si>
    <t>18671712889</t>
  </si>
  <si>
    <t>龚靖</t>
  </si>
  <si>
    <t>2023-10-14 11:42:44</t>
  </si>
  <si>
    <t xml:space="preserve">
高级模板内容：
需区域二线受理的业务:用户无法提供验证码
用户需办理业务名称:解除流量封顶
业务办理类型:开通
业务生效时间:立即生效
是否已按规范验证用户信息:是</t>
  </si>
  <si>
    <t>ZX202310131630040980</t>
  </si>
  <si>
    <t>17671268469</t>
  </si>
  <si>
    <t>徐鹏远</t>
  </si>
  <si>
    <t>2023-10-14 11:16:15</t>
  </si>
  <si>
    <t xml:space="preserve">判断省分:湖北
:失败
node_42:
:其他合约
:本地
:不认可
:
高级模板内容：
问题描述:用户来电办理线上销户  不想去线下 请协助处理 谢谢
第二联系方式:15690967587
销户原因:未知
用户要求:用户来电要求线上销户 请协助处理 谢谢</t>
  </si>
  <si>
    <t>业务办理：号码销户   客服部已操作办理，满意。</t>
  </si>
  <si>
    <t>ZX202310130959520241</t>
  </si>
  <si>
    <t>071700819207</t>
  </si>
  <si>
    <t>罗小青</t>
  </si>
  <si>
    <t>2023-10-14 09:04:46</t>
  </si>
  <si>
    <t>#2022重保客户##2022重保客户#用户求注销，不愿意前往营业厅，烦请公司核实处理回复，要求加急</t>
  </si>
  <si>
    <t>业务办理：用户需办理销户，经核实用户是办理实装宽带销户，挽留无效，客服部取消， 并办理副卡转资8元流量王套餐，次月生效，满意。</t>
  </si>
  <si>
    <t>BL202310131656342164</t>
  </si>
  <si>
    <t>15629331671</t>
  </si>
  <si>
    <t>黄小峰</t>
  </si>
  <si>
    <t>2023-10-14 14:16:00</t>
  </si>
  <si>
    <t xml:space="preserve">用户来电:关闭上网功能
判断省分:甘肃、湖北
解释无法关闭，建议用户关闭手机蜂窝数据网络即可:不认可
:用户要求关闭上网功能，不再用了，要求尽快处理，请后台协助处理</t>
  </si>
  <si>
    <t>业务办理:客户要求关闭上网功能，客服部已操作办理，满意。</t>
  </si>
  <si>
    <t>ZX202310130818062136</t>
  </si>
  <si>
    <t>咨询工单（2021版）&gt;&gt;业务规则&gt;&gt;积分规则</t>
  </si>
  <si>
    <t>15586375312</t>
  </si>
  <si>
    <t>谢辉</t>
  </si>
  <si>
    <t>2023-10-14 10:14:19</t>
  </si>
  <si>
    <t>判断省分:其他省分
node_98:
:积分兑换方式
推荐APP等途径自助兑换积分:要求我方为其兑换
再次解释积分需要自助兑换，商品较多可以根据个人喜好进行选择:仍不认可
判断省分:湖北
:用户来电要求我方兑换积分，称有20万积分，不认可APP积分商城兑换，不认可营业厅，用户要求我方兑换，要求下午5点之前联系</t>
  </si>
  <si>
    <t>业务办理：用户要求兑换积分，核实入网后积分未累积至20万积分，根据三年清零规则，用户近三年消费约475元，当前剩余786积分可按500分起兑标准，兑换5元话费。不支持赔偿话费，如有疑问可携带身份证原件前往联通自营厅查看积分剩余情况，已向用户解释表示知晓。</t>
  </si>
  <si>
    <t>BL202310130907460189</t>
  </si>
  <si>
    <t>15671009639</t>
  </si>
  <si>
    <t>邓新德</t>
  </si>
  <si>
    <t>2023-10-14 14:10:22</t>
  </si>
  <si>
    <t>15671009639命中精准预判服务场景:[65岁以上老人]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用户来电称要求取消本地VPN网内通话长短号拨打免费， 3元VPN月租(SACP月租)（湖北） 解释不认可用户未明确表达要携转，备注：已挽留，不愿到厅</t>
  </si>
  <si>
    <t>BL202310121912440966</t>
  </si>
  <si>
    <t>18671605800</t>
  </si>
  <si>
    <t>张必双</t>
  </si>
  <si>
    <t>2023-10-14 09:07:24</t>
  </si>
  <si>
    <t xml:space="preserve">判断省分:湖北
:无意向资费
node_104:
node_102:
:降套
:消费过高
:挽留后，用户依旧要求降套
:资费对比
:挽留失败
:
node_106:
:有合约/有靓号
:
高级模板内容：
用户诉求:用户来电反映自己想转网，称之前有10018工作人员给自己打电话告诉自己如果不转网可以给自己办理99元套餐，并且给自己打折下来60元左右，用户现在需要办理，要求我方再次联系处理
当前套餐名称:畅爽冰激凌5G套餐199元（基础版）
新套餐名称（转入套餐名称）:99元套餐打折下来60元左右套餐
是合约期内（含靓号）:是</t>
  </si>
  <si>
    <t>业务办理：用户办理99元套餐打折下来60元左右套餐，经核实已为用户办理 存量5G畅爽套餐享139元赠费 湖北【合约时间：2023-11-01至2024-09-30】 等同3折，满意</t>
  </si>
  <si>
    <t>TS202310131532191568</t>
  </si>
  <si>
    <t>15572750486</t>
  </si>
  <si>
    <t>王昊毅</t>
  </si>
  <si>
    <t>2023-10-14 09:03:22</t>
  </si>
  <si>
    <t xml:space="preserve">
高级模板内容：
投诉问题描述:营业厅无法销户
销户渠道:营业厅
无法销户原因:IVPN
用户要求:只有今天有时间，需要在今天内完成销户。</t>
  </si>
  <si>
    <t>业务办理：号码销户  联系客户表示暂不办理销户，保留继续使用，满意。</t>
  </si>
  <si>
    <t>TS202310141411531267</t>
  </si>
  <si>
    <t>2023-10-14 15:53:47</t>
  </si>
  <si>
    <t xml:space="preserve">【2022年上工信部测评重保用户】
高级模板内容：
投诉问题描述:用户来电称自己办理了销户，现在想将号码复装回来，解释无效。称自己去不了营业厅，
用户状态:销户
停机原因:销户
第二联系电话:13177063152
用户要求:坚持要求我方核实处理，谢谢</t>
  </si>
  <si>
    <t>业务办理：用户反映撤消销户，经核实，该号码于10月11日办理预约销户，现按用户要求撤消销户，恢复使用，用户满意。</t>
  </si>
  <si>
    <t>TS202310131130351234</t>
  </si>
  <si>
    <t>18671608248</t>
  </si>
  <si>
    <t>2023-10-14 11:17:18</t>
  </si>
  <si>
    <t xml:space="preserve">
高级模板内容：
投诉问题描述:用户来电反映城区伍家岗中南路自有营业厅的办理业务太慢，前面就3个人等了一个小时，现在才过了2个人，用户表示不满，要求投诉，要求我方处理
渠道名称:城区伍家岗中南路自有营业厅
渠道地址:宜昌市伍家岗区中南路35号兴发广场C座2楼2号门
用户要求:要求我方处理，营业厅人少，办事效率低</t>
  </si>
  <si>
    <t>业务管理：用户反映营业厅办理业务速度慢。经核实，该厅人员配置无法满足用户需求，已向用户致歉并解释，同时引导用户部分业务可通过中国联通APP自助办理，用户表示知晓。</t>
  </si>
  <si>
    <t>BL202310141208310999</t>
  </si>
  <si>
    <t>13165618670</t>
  </si>
  <si>
    <t>刘奇</t>
  </si>
  <si>
    <t>2023-10-14 14:05:33</t>
  </si>
  <si>
    <t>用户来电反馈要求处理此号码副卡免费，用户称在营业厅办理主副卡更改后营业厅处理不了免费业务，要求在线处理！请协助！</t>
  </si>
  <si>
    <t>业务办理：用户要求办理副卡免费，已勾选0月租优惠，次月生效，满意。</t>
  </si>
  <si>
    <t>BL202310141202300905</t>
  </si>
  <si>
    <t>13165618677</t>
  </si>
  <si>
    <t>2023-10-14 14:11:48</t>
  </si>
  <si>
    <t>用户要求续约：副卡免月租12个月（10元话费12个月）（湖北）-次月生效，请处理谢谢     联系：18527202536</t>
  </si>
  <si>
    <t>BL202310131300501261</t>
  </si>
  <si>
    <t>18671600106</t>
  </si>
  <si>
    <t>时玉婷</t>
  </si>
  <si>
    <t>2023-10-14 15:17:48</t>
  </si>
  <si>
    <t>用户要求办理冰激凌套餐129元打3折折扣 辛苦核实是否可以办理 谢谢</t>
  </si>
  <si>
    <t>业务办理：用户要求办理套餐3折优惠，系统无勾选项，已协商客户办理转资 畅爽冰激凌5G套餐99元套餐， 参加存量5G畅爽套餐享49元赠费，客户表示考虑。</t>
  </si>
  <si>
    <t>BL202310141010271611</t>
  </si>
  <si>
    <t>15672535329</t>
  </si>
  <si>
    <t>丁震</t>
  </si>
  <si>
    <t>2023-10-14 14:08:00</t>
  </si>
  <si>
    <t>用户来电想要继续办理（预存话费享折扣优惠 档位五（立即生效24个月）-湖北政企专属）前台已解释 用户不认可 请核实处理 请加急 谢谢 联系电话（15112340222）</t>
  </si>
  <si>
    <t>业务办理：用户要求办理套餐5折优惠，系统无勾选项，联系客户表示已自行至营业厅办理好，满意。</t>
  </si>
  <si>
    <t>BL202310131738190308</t>
  </si>
  <si>
    <t>15171845800</t>
  </si>
  <si>
    <t>段维明</t>
  </si>
  <si>
    <t>2023-10-14 14:12:13</t>
  </si>
  <si>
    <t>用户来电要求续约 预存话费享折扣优惠 档位五（立即生效*12个月）-湖北政企专属，麻烦核实处理，谢谢</t>
  </si>
  <si>
    <t>BL202310121834190554</t>
  </si>
  <si>
    <t>13277233939</t>
  </si>
  <si>
    <t>陈元国</t>
  </si>
  <si>
    <t>2023-10-14 09:06:56</t>
  </si>
  <si>
    <t xml:space="preserve">
用户来电要求续约5G套餐月费7折优惠（立即生效24个月）（取整）（湖北）</t>
  </si>
  <si>
    <t>业务办理：用户要求办理套餐5折优惠，系统无勾选项，已协商客户办理转资畅爽冰激凌5G套餐99元套餐，参加 存量5G畅爽套餐享39元赠费 活动，次月生效，客户满意。</t>
  </si>
  <si>
    <t>BL202310131337581677</t>
  </si>
  <si>
    <t>18872504451</t>
  </si>
  <si>
    <t>文秋霞</t>
  </si>
  <si>
    <t>2023-10-14 09:46:15</t>
  </si>
  <si>
    <t>22年Q3Q4重点客户预存话费享折扣优惠 档位三（次月生效24个月）-湖北政企专属
91025450
2021-11-01 00:00:00
2023-10-31 23:59:59要求到期之后继续享受3折优惠</t>
  </si>
  <si>
    <t>BL202310131630391753</t>
  </si>
  <si>
    <t>18694086807</t>
  </si>
  <si>
    <t>吕亚洲</t>
  </si>
  <si>
    <t>2023-10-14 09:43:13</t>
  </si>
  <si>
    <t>用户要求续约：预存话费享折扣优惠 档位三（立即生效24个月）-湖北政企专属，请协助处理</t>
  </si>
  <si>
    <t>业务办理：用户要求办理套餐三折优惠，系统无勾选项，已协商办理月赠69元*12个月，立即生效，用户满意。</t>
  </si>
  <si>
    <t>BL202310131910201509</t>
  </si>
  <si>
    <t>15608601501</t>
  </si>
  <si>
    <t>周明亮</t>
  </si>
  <si>
    <t>2023-10-14 09:26:19</t>
  </si>
  <si>
    <t>22年Q3Q4重点客户22年Q3Q4重点客户用户来电要求我方继续办理：预存话费享折扣优惠 档位五（立即生效24个月）-湖北政企专属，要求我方核实清楚回复</t>
  </si>
  <si>
    <t>业务办理：用户要求办理预存话费享折扣优惠 档位五（立即生效24个月），系统无勾选项，已协商办理月赠99元*12个月，次月生效，用户满意。</t>
  </si>
  <si>
    <t>BL202310141520591020</t>
  </si>
  <si>
    <t>071700069075</t>
  </si>
  <si>
    <t>张越超</t>
  </si>
  <si>
    <t>2023-10-14 16:23:47</t>
  </si>
  <si>
    <t>【2022年上工信部测评重保用户】【2022年上工信部测评重保用户】用户来电要求报停电视，报停1年</t>
  </si>
  <si>
    <t>业务办理：用户要求报停电视业务，核查为融合宽带，系统不支持办理报停，已向用户解释，表示知晓。</t>
  </si>
  <si>
    <t>BL202310141038032041</t>
  </si>
  <si>
    <t>15629372357</t>
  </si>
  <si>
    <t>秦立玉</t>
  </si>
  <si>
    <t>2023-10-14 14:15:31</t>
  </si>
  <si>
    <t>【2022年上工信部测评重保用户】15629372357命中精准预判服务场景:[65岁以上老人] 
用户来电要求办理（ 5G套餐月费7折优惠（立即生效24个月）（取整）（湖北） ）</t>
  </si>
  <si>
    <t>业务办理：用户要求续办套餐7折活动，已按用户要求办理赠费合约30元/月*24个月（新） ，次月生效，满意。</t>
  </si>
  <si>
    <t>BL202310130920050368</t>
  </si>
  <si>
    <t>18671446176</t>
  </si>
  <si>
    <t>2023-10-14 10:28:29</t>
  </si>
  <si>
    <t>用户要求继续续约畅越冰激凌99元套餐5折附加优惠(内部限量），建议用户去营业厅咨询办，用户不认可，请后台核实尽快处理谢谢，联系电话18671446176</t>
  </si>
  <si>
    <t>业务办理：用户要求续约畅越冰激凌99元套餐5折附加优惠(内部限量），系统无勾选项，已办理月赠49元*12个月，次月生效，满意。</t>
  </si>
  <si>
    <t>BL202310141553591484</t>
  </si>
  <si>
    <t>13397200896</t>
  </si>
  <si>
    <t>金彩</t>
  </si>
  <si>
    <t>2023-10-14 16:56:48</t>
  </si>
  <si>
    <t>用户要求继续续订（预存话费享折扣优惠 档位三（立即生效24个月）-湖北政企专属91025364），用户去营业厅告知用户拨打10010故记此单</t>
  </si>
  <si>
    <t>业务规则：用户要求办理套餐三折活动，已推荐用户办理存量5G畅爽套餐享139元赠费（次月生效）湖北 ，用户表示考虑下，满意。</t>
  </si>
  <si>
    <t>TS202310131232060133</t>
  </si>
  <si>
    <t>18671767716</t>
  </si>
  <si>
    <t>柳于英</t>
  </si>
  <si>
    <t>2023-10-14 15:38:07</t>
  </si>
  <si>
    <t>主办单位：湖北
客户类别：普通客户
10010是否打通：否
是否二次致电10015：是
是否联系：否
升级倾向：
号码归属省：湖北
SVIP等级：
1. 问题类型:;
2. 投诉类型:其他问题;
3. 营业厅地址:;
4. 位置信息:;
5. 位置发生地:;
6. 投诉内容:不知道谁给我办理的幸福家家乐网龄包、增值业务可选包、腾讯阿里头条定向免流包。这几个业务请给我取消</t>
  </si>
  <si>
    <t>TS202310140959021063</t>
  </si>
  <si>
    <t>18672092186</t>
  </si>
  <si>
    <t>万相义</t>
  </si>
  <si>
    <t>2023-10-14 15:52:46</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</si>
  <si>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用户要求:请尽快处理 </t>
  </si>
  <si>
    <t>TS202310132048150593</t>
  </si>
  <si>
    <t>13217176446</t>
  </si>
  <si>
    <t>赵华荣</t>
  </si>
  <si>
    <t>2023-10-14 11:13:26</t>
  </si>
  <si>
    <t xml:space="preserve">判断省分:湖北
:流量费争议
:流量包定制争议
:不认可
:未享受
:小于等于500元，且仅限单倍、月份不超过12个月
:
高级模板内容：
投诉问题描述:	 云加速5G畅玩加油包(湖北) 订
业务名称:	 云加速5G畅玩加油包(湖北) 订
争议月份:2023年10月
争议金额:20
是否承诺退费:是
用户要求:退费</t>
  </si>
  <si>
    <t>BL202310141142480588</t>
  </si>
  <si>
    <t>13094172889</t>
  </si>
  <si>
    <t>尹宏</t>
  </si>
  <si>
    <t>2023-10-14 16:21:55</t>
  </si>
  <si>
    <r>
      <rPr>
        <sz val="11"/>
        <rFont val="宋体"/>
        <charset val="0"/>
      </rPr>
      <t>&gt;业务号码&gt;13094172889；&gt;号码归属地&gt;宜昌；&gt;产品名称&gt;AR彩铃酷趣会员5G加油包（湖北），沃阅读-投资管理课-包月20元；&gt;产品代码&gt;49007720，66002692；&gt;产品编码&gt;4900772000，6600269200；&gt;订购时间&gt;2023-09-02 10:55:17，2023-09-02 10:58:51；&gt;核查情况&gt;平台故障；&gt;不规范定制分类&gt;平台故障，无法判责；&gt;退费金额&gt;20元，20元；&gt;退费时间&gt;2023-10-14；&gt;投诉内容&gt;
高级模板内容：
赔付类型：:增值业务争议 
CBSS账单扣费名称：:沃阅读-投资管理课-包月20元</t>
    </r>
    <r>
      <rPr>
        <sz val="11"/>
        <rFont val="Arial"/>
        <charset val="0"/>
      </rPr>
      <t xml:space="preserve">	</t>
    </r>
    <r>
      <rPr>
        <sz val="11"/>
        <rFont val="宋体"/>
        <charset val="0"/>
      </rPr>
      <t>AR视频彩铃酷趣会员15元包月
办理渠道:SP
赔付月份：:2023年9月
返还倍率:单倍
赔付金额：:40
是否已经取消业务:是
是否承诺退费 ：:是
用户是否需要回复：:否
用户要求：:退费</t>
    </r>
  </si>
  <si>
    <t>BL202310132120210032</t>
  </si>
  <si>
    <t>2023-10-14 14:46:45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</si>
  <si>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SP产品ID/元素ID：:	2100242200
办理渠道:公众中台订单中心
赔付月份：:2023年10月
返还倍率:单倍
赔付金额：:20
是否已经取消业务:是
是否承诺退费 ：:是
用户是否需要回复：:否
用户要求：:退费</t>
  </si>
  <si>
    <t>BL202310122018551588</t>
  </si>
  <si>
    <t>15671041986</t>
  </si>
  <si>
    <t>舒银才</t>
  </si>
  <si>
    <t>2023-10-14 10:28:58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</si>
  <si>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是否已经取消业务:是
是否承诺退费 ：:是
用户是否需要回复：:否
用户要求：:用户要求尽快处理，谢谢</t>
  </si>
  <si>
    <t>TS202310131746450080</t>
  </si>
  <si>
    <t>15571739215</t>
  </si>
  <si>
    <t>向家柱</t>
  </si>
  <si>
    <t>2023-10-14 14:56:28</t>
  </si>
  <si>
    <t xml:space="preserve">判断省分:其他省分
:普通消费有争议
:下一步
:套餐月费不认可
查询套餐:
:套餐月费有变化
业务办理记录:
:不认可
:其他渠道
判断省分:除甘肃贵州外
:
高级模板内容：
投诉问题描述:用户反馈9月份为啥扣除了100多，具体看：BL202309171048381893
争议月份:2023年9月
争议金额:0
用户要求:我方已向用户解释，退费已到账，并且取消了业务，但是用户不认可，望后台协助，谢谢。</t>
  </si>
  <si>
    <t>业务管理-线上引流：用户反映AR彩铃酷趣会员5G加油包（湖北）AA开通问题。经核实，湖北杭州翔羽线上业务代理(宜昌)于23.9月办理，业务已取消，省份已于 2023-09-17 15:32:38 赠送25元话费，已联系客户解释说明，客户表示知晓。</t>
  </si>
  <si>
    <t>TS202310131824430926</t>
  </si>
  <si>
    <t>2023-10-14 11:52:33</t>
  </si>
  <si>
    <t>主办单位：湖北
客户类别：普通客户
10010是否打通：是
是否二次致电10015：是
是否联系：否
升级倾向：
号码归属省：湖北
SVIP等级：
1. 问题类型:;
2. 投诉类型:其他问题;
3. 营业厅地址:;
4. 位置信息:;
5. 位置发生地:;
6. 投诉内容:9月份流量接转一事，我咨询过客服，回答是九月份已满一年没申请，首先是办理半年，满半年我电话客服，回复是继续使用，不用管，九月份我电话客服，月租费38元不变，若有其他项目一律删除，客服也没通知我套餐一年到期，为什么九月份流量不接转，为什么？</t>
  </si>
  <si>
    <t>TS202310121441430388</t>
  </si>
  <si>
    <t>2023-10-14 15:19:33</t>
  </si>
  <si>
    <t>主办单位：湖北
客户类别：首次投诉
10010是否打通：否
是否二次致电10015：是
是否联系：否
升级倾向：
号码归属省：湖北
SVIP等级：
1. 问题类型:;
2. 投诉类型:其他问题;
3. 营业厅地址:;
4. 位置信息:;
5. 位置发生地:;
6. 投诉内容:流量用不了，有话费，有流量，就是用不了</t>
  </si>
  <si>
    <t>"业务规则：①客户投诉产生的原因：号码注销。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</si>
  <si>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TS202310121735119234</t>
  </si>
  <si>
    <t>13040987861</t>
  </si>
  <si>
    <t>北方二中心&gt;&gt;第一大区&gt;&gt;王忠营区&gt;&gt;王忠营区张敏组</t>
  </si>
  <si>
    <t>2023-10-14 10:17:31</t>
  </si>
  <si>
    <t>用户表示销号之后话费没有退回</t>
  </si>
  <si>
    <t>您反映的问题， 您对号码销户后首充金额不可退规则不满，经核实，您号码余额为首充金额不可清退，因多次未联系上客户，我司无法核实情况处理，已下发短信告知您可添加我司微信13032700872，提供身份证正反面，我部代申请强制清退，如有疑问可在工作时间（08:30-12:00；14:00-17:30）致电我司宜昌联通13032700872，烦请前台代为转告</t>
  </si>
  <si>
    <t>ZX202310121147500657</t>
  </si>
  <si>
    <t>071704215974</t>
  </si>
  <si>
    <t>2023-10-14 16:05:33</t>
  </si>
  <si>
    <t>ZX202309122003590626 已将处理结果告知，用户不认可，表示被动开通宽带，现在要求取消，或者改位置，不愿去营业厅办理，请尽快处理并回复</t>
  </si>
  <si>
    <t>业务规则：客户要求注销宽带，已引导到厅注销，满意度一般</t>
  </si>
  <si>
    <t>ZX202310141408430174</t>
  </si>
  <si>
    <t>18571000227</t>
  </si>
  <si>
    <t>周格格</t>
  </si>
  <si>
    <t>2023-10-14 15:42:48</t>
  </si>
  <si>
    <t>判断省分:湖北
:下一步
移网一键诊断结果:1.用户状态是否正常：正常.2.查询短信功能是否正常开通：正常.3.查询是否短信黑名单：异常.4.是否存在群障：正常.:诊断有异常
:短信黑名单
:是
:不认可
:不认可
:不认可
:
用户来电表示对自己加入黑名单不认可，要求我方立马开通，前台解释告知恢复时间，客户要求我方立马开通，请尽快处理，谢谢</t>
  </si>
  <si>
    <t>业务规则：用户反映对自己加入黑名单不认可，现查询失效时间:2023-10-15 23:59:59 。短信黑名单属涉及到敏感字眼，建议用户持续观察使用，用户知晓。</t>
  </si>
  <si>
    <t>ZX202310131128111183</t>
  </si>
  <si>
    <t>13114450858</t>
  </si>
  <si>
    <t>刘梅</t>
  </si>
  <si>
    <t>2023-10-14 15:09:51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</si>
  <si>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:用户来电表自己发送了获取的携转码短信，但实际上一直都接受不到短信，自己也没有设置拦截，请尽快核实，谢谢</t>
  </si>
  <si>
    <t>业务规则：用户反映来电表自己发送了获取的携转码短信，但实际上一直都接受不到短信，自己也没有设置拦截，沟通后已告知用户客服可协助用户查看协转码，用户表示后期自行前往营业厅后再与我们联系，用户知晓</t>
  </si>
  <si>
    <t>ZX202310131348222099</t>
  </si>
  <si>
    <t>15671044462</t>
  </si>
  <si>
    <t>张海霞</t>
  </si>
  <si>
    <t>2023-10-14 15:25:17</t>
  </si>
  <si>
    <t xml:space="preserve">判断省分:湖北
:失败
node_42:
:无合约/简单合约
:单卡/移移融合副卡套餐
获取用户证件类型::不认可
:
高级模板内容：
问题描述:销户
第二联系方式:15671044462
销户原因:号码归属地错误
用户要求:称在手机上申请的卡 号码归属地要武汉的 表示我方给错号码 又转不了归属地 不愿去营业厅销户 要求我方在线销户 辛苦处理 谢谢</t>
  </si>
  <si>
    <t>业务规则:用户在手机上申请的卡 号码归属地要武汉的 表示我方给错号码 又转不了归属地，营业厅已明示相关规则， 沟通后现已为号码15671049462；15671044462办理注销成功，满意</t>
  </si>
  <si>
    <t>TS202310140938470629</t>
  </si>
  <si>
    <t>071704535474</t>
  </si>
  <si>
    <t>毛世君</t>
  </si>
  <si>
    <t>2023-10-14 13:52:13</t>
  </si>
  <si>
    <t>用户表示账号是无线改有线现在状态是锁定的无法上网，师傅无法处理师傅在线等着处理，要求公司立即解锁账号3A系统为锁定状态，请尽快处理回复</t>
  </si>
  <si>
    <t>业务规则：安县洋坪镇洋坪社区居委会远安乡镇营服中心4G-CPE项目无资源地址无法上网AA.用户反映已发数固群协助处理，核实后属于后台系统锁定账号宽带无法上网，非网络质量原因，请酌情修改定责，现省分后台已解锁账号，回访用户已恢复，满意。</t>
  </si>
  <si>
    <t>TS202310141130450657</t>
  </si>
  <si>
    <t>071700063208</t>
  </si>
  <si>
    <t>闫巧玲</t>
  </si>
  <si>
    <t>2023-10-14 14:05:27</t>
  </si>
  <si>
    <t>用户表示自己之前在云集路营业厅办理IPTV注销的时候工作人员没有告知需要归还机顶盒遥控器，只告知需要归还机顶盒就可以了，现在用户在西陵一路的营业厅要办理IPTV注销的时候，工作人员又告知遥控器也需要归还不然就需要赔偿30元费用，现用户不认可，表示两家营业厅说法不一致，现要求投诉并核实，有媒体曝光意向，要求在今天内处理答复</t>
  </si>
  <si>
    <t>业务规则：经核实，客户对取消IPTV需退还遥控器不满，联系客户表示营业厅已处理好，无异议，满意。</t>
  </si>
  <si>
    <t>TS202310131855141473</t>
  </si>
  <si>
    <t>2023-10-14 13:35:36</t>
  </si>
  <si>
    <t>该用户再次来电反映之前携转剩余余额退返的问题，详见：TS202310101910400471，称自己已经到营业厅去申请退费，工作人员不给退返，态度还很恶劣，对此不认可，要求尽快核实处理，联系本机。</t>
  </si>
  <si>
    <t>业务规则：经核实用户失效账户内有余额13.15元，联系客户表示已前往城区猇亭自有营业厅办理清退 ，已退费，工作人员按正常流程办理，已联系客户解释并致歉，客户满意。</t>
  </si>
  <si>
    <t>TS202310131950232386</t>
  </si>
  <si>
    <t>13247283644</t>
  </si>
  <si>
    <t>2023-10-14 13:38:13</t>
  </si>
  <si>
    <t xml:space="preserve">
高级模板内容：
投诉问题描述:详见工单号TS202310021356270787对工单处理结果不满要求再次核实为什么没有送流量前台已做解释不认可不愿到到厅
业务名称:0元2GB国内流量包1，0元2GB国内流量包2，0元2GB国内流量包3，0元2GB国内流量包4，0元2GB国内流量包5
变更渠道:未查询到
用户要求:尽快核实</t>
  </si>
  <si>
    <t>业务规则：客户对9月流量未结转不满，营业厅已明示相关规则，经核实属9月赠送的流量故系统无法结转，现线上无免费流量包勾选项，沟通后为用户赠送14G流量供本月使用，满意。</t>
  </si>
  <si>
    <t>TS202310141303390031</t>
  </si>
  <si>
    <t>13277230431</t>
  </si>
  <si>
    <t>姜玉尧</t>
  </si>
  <si>
    <t>2023-10-14 16:59:24</t>
  </si>
  <si>
    <t xml:space="preserve">
高级模板内容：
投诉问题描述:用户反馈办理小天卡有返费没有返
业务名称:小天卡
宣传渠道:网厅
宣传内容:充值100送100
实际情况:充值未送
用户要求:要求处理</t>
  </si>
  <si>
    <t>业务规则：现已为用户办理预存享10元赠费*12个月，立即到账，此费用无法抵扣往月欠费及打印发票，用户满意</t>
  </si>
  <si>
    <t>TS202310131224242489</t>
  </si>
  <si>
    <t>15072567323</t>
  </si>
  <si>
    <t>刘于芳</t>
  </si>
  <si>
    <t>2023-10-14 09:02:45</t>
  </si>
  <si>
    <t xml:space="preserve">
高级模板内容：
投诉问题描述:用户来电反映宣传和实际不一致，要求我方处理
业务名称:星锐卡-2023
宣传渠道:客户经理
宣传内容:20元/月
实际情况:30元/月
用户要求:核查处理</t>
  </si>
  <si>
    <t>业务规则：用反映宣传和实际不一致，营业厅已明示相关规则，沟通后为用户办理预存话费享10元/月话费优惠12个月（湖北），考虑到是新网入户查询7-10月费用35元，24小时内到账，此费用不可打印发票，满意</t>
  </si>
  <si>
    <t>TS202310140910170051</t>
  </si>
  <si>
    <t>17671920770</t>
  </si>
  <si>
    <t>张虎成</t>
  </si>
  <si>
    <t>2023-10-14 14:00:15</t>
  </si>
  <si>
    <t xml:space="preserve">
高级模板内容：
投诉问题描述:月租费不认可，称自己改套餐为什么不告知用户2I承诺低消89元宽带优惠资费 (立即生效)有这个 存在，用户属于自己改的套餐，称我方改套餐没有提示。
争议月份:2023年10月
争议金额:89
用户要求:尽快处理</t>
  </si>
  <si>
    <t>业务规则：用户对APP改套餐未提示有低消规则不认可，经核实，用户自行在APP上转了资费，但号码2I承诺低消89元宽带业务未取消，导致9月份还是按89元收费，已跟用户解释清楚，并按用户要求取消低消宽带，待宽带竣工后下周五前取消号码低消，考虑用户感知，申请退23.9月低消补收费用，合计54.7元，待10月帐单出帐后，于次月7日前一起到帐，此费用不可打印发票，满意。</t>
  </si>
  <si>
    <t>TS202310131802370424</t>
  </si>
  <si>
    <t>18671753304</t>
  </si>
  <si>
    <t>张奥</t>
  </si>
  <si>
    <t>2023-10-14 13:35:03</t>
  </si>
  <si>
    <t xml:space="preserve">
高级模板内容：
投诉问题描述:用户来电中国联通app显示有国内流量5.3g但前台核查没有查看到  用户登录正确 也停留在app上 用户要求核查
渠道名称:中国联通APP 
办理业务名称:流量
页面提示:剩余国内流量5.3g
用户要求:要求核查反馈</t>
  </si>
  <si>
    <t>业务规则：用户对APP上查询的到的:剩余国内流量无法使用规则不满，经后台查询，该流量属5G专属流量，只能使用到5G网络才能使用，已跟用户解释清楚，考虑用户感知，赠送10GB抽奖流量，本月使用，满意。</t>
  </si>
  <si>
    <t>TS202310131615490173</t>
  </si>
  <si>
    <t>2023-10-14 13:37:11</t>
  </si>
  <si>
    <t xml:space="preserve">22年Q3Q4重点客户15671026697命中精准预判服务场景:[65岁以上老人] 
[65岁以上老人] 
高级模板内容：
投诉问题描述:用户来电表示对号码关停后依然收取副卡月功能费，要求退费，用户有提及投诉 未声明渠道
争议月份:2023年3月、2023年4月、2023年5月、2023年6月、2023年7月、2023年8月、2023年9月
争议金额:70
用户要求:要求尽快退费</t>
  </si>
  <si>
    <t>业务规则：用户对号码关停期间产生月租扣费不满，减免3-9月产生扣费70元，24小时退费到账，此费用无法抵扣往月欠费及打印发票，用户满意</t>
  </si>
  <si>
    <t>TS202310130935435731</t>
  </si>
  <si>
    <t>2023-10-14 10:18:22</t>
  </si>
  <si>
    <t>业务规则：用户对号码销户后首充金额不可退规则不满，经核实，用户号码余额为首充金额不可清退，因多次未联系上客户，我司无法核实情况处理，已下发短信告知用户可添加我司微信13032700872，提供身份证正反面，我部代申请强制清退，如有疑问可在工作时间（08:30-12:00；14:00-17:30）致电我司宜昌联通13032700872，烦请前台代为转告</t>
  </si>
  <si>
    <t>TS202310131722431985</t>
  </si>
  <si>
    <t>13986747691</t>
  </si>
  <si>
    <t>孟欣然</t>
  </si>
  <si>
    <t>2023-10-14 15:51:11</t>
  </si>
  <si>
    <t xml:space="preserve">【2022年上工信部测评重保用户】
高级模板内容：
投诉问题描述:用户表示之前套餐都是38元每月 去营业厅办理续约告知和之前一样资费也是每月38元实际上却不是 变成了51元 人工台解释用户不认可 请后台核实处理谢谢
业务名称: 畅爽冰激凌5G套餐129元
宣传渠道:网厅
宣传内容:办理续约告知和之前一样资费也是每月38元
实际情况:月费51元
用户要求:用户表示之前套餐都是38元每月 去营业厅办理续约告知和之前一样资费也是每月38元实际上却不是 变成了51元 人工台解释用户不认可 请后台核实处理谢谢</t>
  </si>
  <si>
    <t>业务规则：用户对营业厅办理套餐折扣活动开沃助理规则不满 ，已跟用户解释清楚，并重新为用户办理存量5G畅爽套餐享89元赠费（次月生效）湖北 ，考虑用户感知，申请退23.9-10月沃助理费用，合计20元，24小时到帐，此费用不可打印发票，满意。</t>
  </si>
  <si>
    <t>TS202310131739352411</t>
  </si>
  <si>
    <t>1400471559560</t>
  </si>
  <si>
    <t>2023-10-14 14:01:11</t>
  </si>
  <si>
    <t xml:space="preserve">
高级模板内容：
投诉问题描述:用户称自己在快手广告看到了一个套餐，收到后要激活得下载泰悦互联软件，然后首冲100，用户处理完以为是预存款，结果发现被骗，找对方客服理论不认可，投诉到工信部，工信部让先找联通处理，不成再去找他们
业务名称:开户新装
宣传渠道:其他:快手
宣传内容:19元一个月
实际情况:39元一个月
用户要求:退还首冲的100元。</t>
  </si>
  <si>
    <t>业务规则：用户反馈号码充值问题，因联系号码为空号，我司无法核实情况处理，若用户再次来电，麻烦提供有效联系方式，或可让用户联系如有疑问可在工作时间（08:30-12:00；14:00-17:30）致电我司宜昌联通13032700872，烦请前台代为转告</t>
  </si>
  <si>
    <t>TS202310132110520822</t>
  </si>
  <si>
    <t>15549325851</t>
  </si>
  <si>
    <t>王昆</t>
  </si>
  <si>
    <t>2023-10-14 10:26:13</t>
  </si>
  <si>
    <t xml:space="preserve">22年Q3Q4重点客户22年Q3Q4重点客户
高级模板内容：
投诉问题描述:用户来电反映（对副卡收费不认可），我方核实（副卡月功能费-10元(次月生效)），用户对此不认可，烦请后台协助处理。 
争议月份:2023年10月
争议金额:1
用户要求:用户要求减免</t>
  </si>
  <si>
    <t>业务规则：用户反映副卡免费问题，经核实，副卡扣费规则为10元 /月，出于服务角度，已勾选副卡0月租优惠，次月生效，用户满意。</t>
  </si>
  <si>
    <t>TS202310130839332331</t>
  </si>
  <si>
    <t>15507207404</t>
  </si>
  <si>
    <t>徐自勇</t>
  </si>
  <si>
    <t>2023-10-14 09:47:27</t>
  </si>
  <si>
    <t xml:space="preserve">
高级模板内容：
投诉问题描述:用户反馈要求查询昨天在关机中来电的电话数据，已解释未接通号码无法查询，用户不接受，烦请协助谢谢！
业务名称:查询数据
查询渠道:无
推荐用户去渠道，用户是否认可:否
用户要求:用户反馈要求查询昨天在关机中来电的电话数据，已解释未接通号码无法查询，用户不接受，烦请协助谢谢！</t>
  </si>
  <si>
    <t>业务规则：用户反映关机中来电的电话数据无法查询，营业厅已明示相关规则，建议用户开通漏话提醒业务，现线上无法提供关机后的来电号码，用户知晓。</t>
  </si>
  <si>
    <t>TS202310131841031236</t>
  </si>
  <si>
    <t>15171911416</t>
  </si>
  <si>
    <t>2023-10-14 14:26:29</t>
  </si>
  <si>
    <t>:号卡配送问题
:配送时工作人员要求必须充值话费
:不认可
:不认可
:
今天有工作人员上门激活号卡要求充值100元话费，前台解释不认可，要求投诉，请尽快核实回复处理，谢谢</t>
  </si>
  <si>
    <t>业务规则：用户反映首充话费问题，经核实，号码开户后需预存不低于50元以上话费，致电未接，已短信答复，如有疑问可在工作时间（08:30-12:00；14:00-17:30）联系07176921001、13032700872宜昌客服。如用户咨询，请前台10010话务中心代为解释，谢谢。</t>
  </si>
  <si>
    <t>TS202310131416212051</t>
  </si>
  <si>
    <t>投诉工单（2021版）&gt;&gt;融合&gt;&gt;【入网】办理&gt;&gt;手、网、短、微厅（含公众号）办理差错/不成功</t>
  </si>
  <si>
    <t>15337403933</t>
  </si>
  <si>
    <t>2023-10-14 13:37:54</t>
  </si>
  <si>
    <t xml:space="preserve">
高级模板内容：
投诉问题描述:  用户称 15337403933号码在营业厅办理的时候告知可以将 18607208269转为副卡现在查询，未转为副卡加急核实回电处理谢谢，用户要求线上打电话直接转为副卡不愿意到营业厅加急联系13997667552的电话
业务名称:副卡
办理渠道:微厅（含公众号）
业务提示:无
用户要求:
用户称 15337403933号码在营业厅（未提供具体营业厅位置）办理的时候告知可以将
18607208269转为副卡现在查询，未转为副卡加急核实回电处理谢谢，用户要求线上打电话直接转为副卡不愿意到营业厅加急联系13997667552的电话
</t>
  </si>
  <si>
    <t>业务规则：用户反映需18607208269转为副卡，经核实该号码有自动充业务现线上无对应勾选项，沟通后待用户取消该业务以后与我们联系再操作办理；另按用户要求将号码13032705182转为15337403933副卡成功，满意。</t>
  </si>
  <si>
    <t>TS202310141008151255</t>
  </si>
  <si>
    <t>18727282927</t>
  </si>
  <si>
    <t>2023-10-14 14:13:11</t>
  </si>
  <si>
    <t>用来称在8月办理的携出，但是费用没有退费，在异地，无法去营业厅，要求我方退费</t>
  </si>
  <si>
    <t>业务规则：用户需办理退费，营业厅已明示相关规则，经核实用户于2023-09-29 18:02:06由湖北省分公司电子商务部办理的拆机销户，沟通后建议用户后期自行前往自营厅办理话费余额清退，满意。</t>
  </si>
  <si>
    <t>TS202310131359431739</t>
  </si>
  <si>
    <t>陈</t>
  </si>
  <si>
    <t>2023-10-14 16:55:07</t>
  </si>
  <si>
    <t>主办单位：湖北
客户类别：首次投诉
10010是否打通：否
是否二次致电10015：是
是否联系：是
升级倾向：
号码归属省：湖北
SVIP等级：
话费套餐自动升级</t>
  </si>
  <si>
    <t>业务规则①客户投诉产生的原因：客户反映折扣活动问题。							
②客户投诉问题核查情况及解决方案：收到贵部转办后，我司立即组织调查。经核实，用户要求办理套餐7折优惠，系统无勾选项，无法办理。已协商客户办理转资畅爽冰激凌5G套餐99元套餐，参加 存量5G畅爽套餐享39元赠费 活动，次月生效，客户满意。							
③客户问题满意度：满意。							
④回单人:宜昌客服王晓玉；联系电话：07176921001。</t>
  </si>
  <si>
    <t>TS202310121913261630</t>
  </si>
  <si>
    <t>2023-10-14 09:03:28</t>
  </si>
  <si>
    <t xml:space="preserve">
高级模板内容：
投诉问题描述:用户来电对本机号码的套餐费用不认可，称之前是办理的五折，要求核查五折什么时候结束的，要求把多扣的费用退还，把五折活动加上去，已解释，仍不理解，请处理
争议月份:2023年10月
争议金额:0
用户要求:要求退费，办理五折折扣</t>
  </si>
  <si>
    <t>TS202310132101520728</t>
  </si>
  <si>
    <t>2023-10-14 17:05:26</t>
  </si>
  <si>
    <t>TS202310111706081254  您反映低消的问题，系统支撑：因系统支撑不到位导致赠费与低消互斥产生补收，申请补赠炫彩通信助理包6元版（立即生效）2022年6月-2023年4月合计66元，退至宽带私有账户，24小时内到账，此费用不可打印账单发票，回访满意     用户要求现金返还，不认可增送到宽带私有账户，需要公司尽快处理</t>
  </si>
  <si>
    <t>业务规则：因赠费与低消互斥产生补收，减免9月低消补收费用58.3元，用户要求现金到账，已返销前期费用66元，补退58.3元，071701054753私有到账20元，现金到账38.3元。24小时退费到账，此费用无法抵扣往月欠费及打印发票，用户满意</t>
  </si>
  <si>
    <t>TS202310141355550947</t>
  </si>
  <si>
    <t>2023-10-14 17:17:27</t>
  </si>
  <si>
    <t xml:space="preserve">
高级模板内容：
投诉问题描述:前期工单流水号:TS202310071739430881解释后用户要求再次联系请处理谢谢
产品名称: 花呗先享5G99元直降1100（社会36期） 
办理时间:2022-12-28
办理渠道:宜昌城区政企东山沃通专业代理
用户要求:要求加急处理谢谢</t>
  </si>
  <si>
    <t>业务规则：用户反应映自己被不知情办理了花呗分期合约于2022-12-28办理，营业厅已明示相关规则，现线上无取消勾选项，沟通后需用户自行前往自营厅办理，用户知晓，</t>
  </si>
  <si>
    <t>ZX202310131933192289</t>
  </si>
  <si>
    <t>071703628060</t>
  </si>
  <si>
    <t>李保军</t>
  </si>
  <si>
    <t>2023-10-14 14:08:44</t>
  </si>
  <si>
    <t xml:space="preserve">用户来电要求注销此宽带，挽留无效，表示宽带未安装使用过，不知情被动办理的自己以后也不需要，要求尽快销户宽带并回复。</t>
  </si>
  <si>
    <t>业务取消（城区政企）：用户要求注销宽带，挽留无效，已取消成功，满意。</t>
  </si>
  <si>
    <t>ZX202310131112150996</t>
  </si>
  <si>
    <t>071704028807</t>
  </si>
  <si>
    <t>冯明成</t>
  </si>
  <si>
    <t>2023-10-14 09:04:50</t>
  </si>
  <si>
    <t>用户来电要求注销宽带，用户表示人在外地，无法到归属地营业厅办理注销，要求客服登记手机号码绑定的两条宽带，071700859288和071704028807，解释无效，用户反映强烈，要求两条宽带都注销。要求客服登记处理。</t>
  </si>
  <si>
    <t>业务取消（当阳乡镇营服中心）：用户要求取消实装宽带，挽留无效，已核对用户身份协助取消，满意。</t>
  </si>
  <si>
    <t>ZX202310121458512003</t>
  </si>
  <si>
    <t>071700512780</t>
  </si>
  <si>
    <t>蒋慧</t>
  </si>
  <si>
    <t>2023-10-14 09:08:06</t>
  </si>
  <si>
    <t xml:space="preserve">【2022年上工信部测评重保用户】【2022年上工信部测评重保用户】判断省分:湖北
:自己办理的宽带
:挽留失败
:不同意
:
高级模板内容：
问题描述:要求注销宽带业务，更改一个低资费的套餐，已经六七年没在宜昌了
第二联系方式:18671602712
销户原因:未使用此宽带，人现在在武汉了
用户要求:要求注销宽带业务，更改一个低资费的套餐</t>
  </si>
  <si>
    <t>业务取消（五峰城西营服中心）：实装宽带销户，经核实套餐属全国冰激凌融合99家庭自由畅玩套餐100M宽带（新），注销宽带后需转资，用户表示需考虑一下，暂时不做操作，用户知晓</t>
  </si>
  <si>
    <t>BL202310131124182393</t>
  </si>
  <si>
    <t>13040950859</t>
  </si>
  <si>
    <t>2023-10-14 10:08:48</t>
  </si>
  <si>
    <t xml:space="preserve">产品类型:标准合约-存费折扣;产品名称:5G冰激凌套餐享24个月6折优惠（次月生效）（湖北）;产品描述:99元及以上产品享受套餐月费6折优惠，次月生效，有效期24个月
;产品ID:91078551;开始时间:2022-09-01 00:00:00;结束时间:2024-08-31 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用户来电要求我方取消（5G冰激凌套餐享24个月6折优惠（次月生效）），也不愿到营业厅，坚决要求我方取消，请核实处理，要求联系13098410506</t>
  </si>
  <si>
    <t>业务取消（当阳乡镇 ）客户要求取消5G冰激凌套餐享24个月6折优惠，未转营服维系，挽留无效，客服部已操作取消，满意。</t>
  </si>
  <si>
    <t>ZX202310121747551007</t>
  </si>
  <si>
    <t>071703637263</t>
  </si>
  <si>
    <t>智先强</t>
  </si>
  <si>
    <t>2023-10-14 09:06:31</t>
  </si>
  <si>
    <t>用户表示未实装宽带，要求取消，挽留无效，要求取消宽带融合绑定业务，请公司处理答复</t>
  </si>
  <si>
    <t>业务取消（西陵 营服中心）：实装宽带销户，挽留无效，客服部取消，满意。</t>
  </si>
  <si>
    <t>BL202310131054341874</t>
  </si>
  <si>
    <t>18694082638</t>
  </si>
  <si>
    <t>王明英</t>
  </si>
  <si>
    <t>2023-10-14 09:18:47</t>
  </si>
  <si>
    <t xml:space="preserve">判断省分:湖北
:有意向资费
:其他资费
:否
node_104:
node_102:
:升套/平套
:
高级模板内容：
用户诉求:用户来电要求将副卡变更为29元腾讯大王卡套餐，办理时提示：更换主产品，必须同时取消副卡！一线已建议用户到营业厅办理解绑后变更，用户表示不方便到营业厅，强烈要求我方为其变更，请协助处理，谢谢
当前套餐名称: 5G副卡基本套餐(优享服务)
新套餐名称（转入套餐名称）:29元腾讯大王卡
是合约期内（含靓号）:是</t>
  </si>
  <si>
    <t>业务取消（夷陵城区 ）客户要求解绑主副卡，未转营服维系，挽留无效，客服部已操作解绑，满意。</t>
  </si>
  <si>
    <t>BL202310131106312083</t>
  </si>
  <si>
    <t>13085165560</t>
  </si>
  <si>
    <t>王先秀</t>
  </si>
  <si>
    <t>2023-10-14 09:04:40</t>
  </si>
  <si>
    <t xml:space="preserve">13085165560命中精准预判服务场景:[65岁以上老人]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 00:00:00;结束时间:2024-05-31 23:59:59;订购渠道:宜都新时空手机世界宜都店合作厅;客户确认方式:无。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用户来电要求取消预存1元得盲盒24个月-次月生效-湖北宜昌业务，请协助处理回访
</t>
  </si>
  <si>
    <t>业务取消（宜都城区营服）：客户1元盲盒业务客户已到厅取消，现已成功携出，回访满意</t>
  </si>
  <si>
    <t>BL202310131316151439</t>
  </si>
  <si>
    <t>15572718428</t>
  </si>
  <si>
    <t>林开兰</t>
  </si>
  <si>
    <t>2023-10-14 09:01:26</t>
  </si>
  <si>
    <t xml:space="preserve">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23:59:59;订购渠道:长阳自有营业厅;客户确认方式:无。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用户要求取消（湖北宜昌）预存话费得2G流量24个月-次月生效，请尽快联系处理</t>
  </si>
  <si>
    <t>业务取消（长阳城区营服）：客户要求取消（湖北宜昌）预存话费得2G流量24个月，已按客户要求办理，回访满意</t>
  </si>
  <si>
    <t>TS202310141444241952</t>
  </si>
  <si>
    <t>13707201267</t>
  </si>
  <si>
    <t>2023-10-14 15:30:39</t>
  </si>
  <si>
    <t xml:space="preserve">主办单位：湖北
客户类别：
10010是否打通：是
是否二次致电10015：是
是否联系：是
升级倾向：无
号码归属省：湖北
SVIP等级：
用户表示自己在湖北宜昌当阳市当阳城区南正街自有营业厅办理宽带注销，营业厅已领导不在为由不给用户办理，要求投诉
身份证 420582198207265038
姓名张邦武</t>
  </si>
  <si>
    <t>业务取消（当阳乡镇营服中心）
①客户基本资料：业务号码：13707201267、客户姓名：无、套餐情况：无*；客户反映取消CPE宽带的问题； 
②首次联系客户时间：2023-10-14 15:09:58
③投诉核查处理情况：收到贵部转办，我司立即组织核查，经核实，用户要求取消15572783959号码上的CPE宽带，挽留无效，已核对身份信息协助取消，并拆分副卡，转资8元全国流量王套餐，次月生效，满意。
④答复客户时间及客户满意度评价：根据上述核实情况，我司于2023-10-14 15:09:58联系客户满意，回单人：潘娥、联系方式：07176921001
⑤投诉核查关联材料：无</t>
  </si>
  <si>
    <t>TS202310111538431362</t>
  </si>
  <si>
    <t>13098400646</t>
  </si>
  <si>
    <t>2023-10-14 13:12:45</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</si>
  <si>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用户来电反映要求取消宽带业务，请核实处理。   
（协办工单）集团高星用户，务必于12小时内，上传/办理：取消宽带业务，请加宽带办理协议 ，请协助取消。</t>
  </si>
  <si>
    <t>业务取消（远安乡镇营服中心）
①客户基本资料：业务号码：13098400646、客户姓名：李志红、套餐情况：畅越冰激凌5G套餐59元；客户反映宽带取消的问题； 
②首次联系客户时间：2023-10-11 16:08:26
③投诉核查处理情况：收到贵部转办，我司立即组织核查，经核实，用户反馈实装宽带取消问题，挽留无效，已核对身份信息协助取消，并按用户要求主副卡转资4G全国流量王8元套餐，次月生效，满意。
④答复客户时间及客户满意度评价：根据上述核实情况，我司于2023-10-11 16:08:26联系客户满意，回单人：潘娥、联系方式：07176921001
⑤投诉核查关联材料：无</t>
  </si>
  <si>
    <t>TS202310141430131648</t>
  </si>
  <si>
    <t>18607203331</t>
  </si>
  <si>
    <t>田杏</t>
  </si>
  <si>
    <t>2023-10-14 16:32:28</t>
  </si>
  <si>
    <t xml:space="preserve">
高级模板内容：
投诉问题描述:用户来电要求主副卡解绑，主副卡机主不在一起，推荐营业厅不认可，请协助
用户状态:开通
停机原因:主副卡解绑
第二联系电话:18607203331
用户要求:要求主卡18607202223和副卡18607203331解绑</t>
  </si>
  <si>
    <t>业务取消（政企客户服务中心）客户要求解绑主副卡，未转营服维系，挽留无效，客服部已操作解绑，满意。</t>
  </si>
  <si>
    <t>TS202310111100452249</t>
  </si>
  <si>
    <t>2023-10-14 10:40:37</t>
  </si>
  <si>
    <t>主办单位：湖北
客户类别：星级客户
10010是否打通：否
是否二次致电10015：是
是否联系：否
升级倾向：
号码归属省：湖北
SVIP等级：
1. 问题类型:;
2. 投诉类型:退订争议;
3. 营业厅地址:;
4. 位置信息:;
5. 位置发生地:;
6. 投诉内容:取消主副卡关系
因套餐不够用，特分开使用，营业厅不办理，特申请线上处理，副卡改29大王卡</t>
  </si>
  <si>
    <t>业务取消：①客户投诉产生的原因：合约限制办理携转不成功。
②客户投诉问题核查情况及解决方案：收到贵部转办后，我司立即组织调查。经核实，（西陵城区营服中心）客户要求取消CPE宽带、注销副卡，已按客户要求办理，并与客户达成一致。我司于2023-10-13 11:20:38联系客户解释以上情况。
③客户问题满意度：满意
④回单人：张婷   6921001</t>
  </si>
  <si>
    <t>ZX202310131608530780</t>
  </si>
  <si>
    <t>071700050011</t>
  </si>
  <si>
    <t>2023-10-14 14:10:33</t>
  </si>
  <si>
    <t>用户来电要求注销此宽带，挽留无效，表示宽带未安装使用过是不知情被动办理的，自己也不需要宽带，要求尽快销户宽带并回复。</t>
  </si>
  <si>
    <t>业务取消（西陵营服）宽带，虚拟宽带，挽留失败，客服部已取消，满意</t>
  </si>
  <si>
    <t>ZX202310131039560679</t>
  </si>
  <si>
    <t>071700078308</t>
  </si>
  <si>
    <t>张超盼</t>
  </si>
  <si>
    <t>2023-10-14 09:03:31</t>
  </si>
  <si>
    <t>用户表示被动办理宽带不满，要公司为其注销并回复。</t>
  </si>
  <si>
    <t>业务取消（西陵营服中心）：虚装宽带销户，挽留成功，用户表示暂时不操作取消，后期有需要再与我们联系，用户满意。</t>
  </si>
  <si>
    <t>ZX202310131140341300</t>
  </si>
  <si>
    <t>071700308584</t>
  </si>
  <si>
    <t>陈秀菊</t>
  </si>
  <si>
    <t>2023-10-14 09:01:42</t>
  </si>
  <si>
    <t xml:space="preserve">判断省分:湖北
:自己办理的宽带
:挽留失败
:不同意
:
高级模板内容：
问题描述:要求我部注销宽带
第二联系方式:15926965050
销户原因:长期没有使用
用户要求:要求我部注销宽带</t>
  </si>
  <si>
    <t>业务取消（夷陵城区营服）：客户要求注销实装宽带，联系客户表示暂不注销，回访满意</t>
  </si>
  <si>
    <t>ZX202310121624290306</t>
  </si>
  <si>
    <t>071700300815</t>
  </si>
  <si>
    <t>屈家发</t>
  </si>
  <si>
    <t>2023-10-14 09:03:48</t>
  </si>
  <si>
    <t>用户来电要求注销宽带，挽留失败，请公司处理答复</t>
  </si>
  <si>
    <t>业务取消（夷陵城区营服）：客户要求注销实装宽带，已按客户要求办理，回访满意</t>
  </si>
  <si>
    <t>ZX202310121617090241</t>
  </si>
  <si>
    <t>071704162648</t>
  </si>
  <si>
    <t>周玉峰</t>
  </si>
  <si>
    <t>2023-10-14 09:06:13</t>
  </si>
  <si>
    <t>#2022重保客户#用户来电要求注销名下宽带，解释挽留无效，拒绝前往营业厅，坚持要求线上注销宽带，请跟进处理。</t>
  </si>
  <si>
    <t>业务取消（远安乡镇营服中心）：实装宽带销户，挽留成功，沟通后为用户办理2023-11-01 00:00:00至2024-09-30 23:59:59】 存量5G畅爽套餐享39元赠费 湖北，满意。</t>
  </si>
  <si>
    <t>TS202310131115530849</t>
  </si>
  <si>
    <t>071700031071</t>
  </si>
  <si>
    <t>张晶</t>
  </si>
  <si>
    <t>2023-10-14 09:02:48</t>
  </si>
  <si>
    <t xml:space="preserve">
高级模板内容：
投诉问题描述:用户称没有办理宽带
业务名称:（宜昌政企）三峡大学校园宽带包月-100M产品（校园迁转）
争议月份:2023年10月
争议金额:40
办理渠道:无
前台是否取消:未取消
是否承诺退费:否
用户要求:用户不认可，解释无效，不愿意去营业厅，要求我司退费和取消，请处理，</t>
  </si>
  <si>
    <t>业务取消（校园营服中心）：联系客户表示暂不取消宽带，保留使用，后期有注销需求联系我部，回访满意</t>
  </si>
  <si>
    <t>TS202310131054230281</t>
  </si>
  <si>
    <t>13085158593</t>
  </si>
  <si>
    <t>胡庆玲</t>
  </si>
  <si>
    <t>2023-10-14 11:00:08</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</si>
  <si>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备注:用户来电反映不知情办理宽带业务，要求注销宽带，另外用户要求改套餐，请尽快处理并回电。</t>
  </si>
  <si>
    <t>业务取消（枝江乡镇营服中心）：①客户基本资料：业务号码：13085158593、客户姓名：胡庆玲、套餐情况：30元存量专属家庭融合移网主卡套餐（湖北38档）；客户反映需注销宽带； 
②首次联系客户时间：2023-10-13 11:32:48
③投诉核查处理情况：收到贵部转办，我司立即组织核查，经核实现已为用户办理注销。
④答复客户时间及客户满意度评价：根据上述核实情况，我司于2023-10-13 11:32:48联系客户满意，回单人：田群、联系方式：07176921001
⑤投诉核查关联材料：无。</t>
  </si>
  <si>
    <t>ZX202310131746481650</t>
  </si>
  <si>
    <t>咨询工单（2021版）&gt;&gt;附加产品/服务&gt;&gt;IPTV业务</t>
  </si>
  <si>
    <t>15327624159</t>
  </si>
  <si>
    <t>邹学鹏</t>
  </si>
  <si>
    <t>2023-10-14 14:05:52</t>
  </si>
  <si>
    <t>用户来电反映自己想再加装一台机顶盒，建议我们一条宽带可以装多个机顶盒，请核实</t>
  </si>
  <si>
    <t>业务咨询：客户咨询加装机顶盒业务，已转夷陵区自营厅联系用户咨询处理，致电未接，已短信答复，如有疑问可在工作时间（08:30-12:00；14:00-17:30）联系07176921001、13032700872宜昌客服。如用户咨询，请前台10010话务中心代为解释，谢谢。</t>
  </si>
  <si>
    <t>ZX202310131939312312</t>
  </si>
  <si>
    <t>13217177620</t>
  </si>
  <si>
    <t>迪力木拉提·木合塔尔</t>
  </si>
  <si>
    <t>2023-10-14 11:16:48</t>
  </si>
  <si>
    <t>用户表示联通app 话费详情页面内显示有违约金【见附件】，表示自己除了 正常开通的套餐，没有办理其他业务，要求核实此违约金情况，核实后尽快通知到用户</t>
  </si>
  <si>
    <t>业务咨询：客户咨询系统显示违约金问题。经核实，用户6月产生欠费一直未缴，当前有往月欠费，建议用户结清欠费再试，表示知晓。</t>
  </si>
  <si>
    <t>ZX202310121612360195</t>
  </si>
  <si>
    <t>咨询工单（2021版）&gt;&gt;商机信息&gt;&gt;政企客户商机</t>
  </si>
  <si>
    <t>15827377557</t>
  </si>
  <si>
    <t>2023-10-14 09:14:21</t>
  </si>
  <si>
    <t>用户来电要求宜昌市夷陵区政企负责人与 用户联系，用户表示有政企业务需要洽谈，请协助处理，谢谢</t>
  </si>
  <si>
    <t>业务咨询：用户要求宜昌市夷陵区政企负责人与 用户联系，表示有政企业务需要洽谈，已发夷陵区政企负责人24小内联系用户，用户表示知晓。</t>
  </si>
  <si>
    <t>ZX202310141240582102</t>
  </si>
  <si>
    <t>15572785507</t>
  </si>
  <si>
    <t>潘洪青</t>
  </si>
  <si>
    <t>2023-10-14 16:41:47</t>
  </si>
  <si>
    <t>用户想要过户，但是户主有病在身，去不了营业厅，解释无法代办不认可，要求专人核实处理回复，谢谢  要求在14号内处理回复，谢谢</t>
  </si>
  <si>
    <t>业务咨询：用户咨询过户问题，联系用户外称自己号码已经携号转网了，现不用处理了，满意。</t>
  </si>
  <si>
    <t>TS202310121245120508</t>
  </si>
  <si>
    <t>18671779900</t>
  </si>
  <si>
    <t>2023-10-14 11:29:47</t>
  </si>
  <si>
    <t xml:space="preserve">
高级模板内容：
投诉问题描述:用户来电称本机号码开通的2I专享39元20GB炫彩超会5G包 ，在登录百宝箱，收不到验证码，无法登录，已解释，用户不认可，要求核实处理，谢谢
操作渠道:公众号百宝箱
参加活动（套餐）名称:2I专享39元20GB炫彩超会5G包 
页面提示:无
用户要求:请协助处理，谢谢</t>
  </si>
  <si>
    <t>我终端使用：客户反映开通2I专享39元20GB炫彩超会5G包 ，登录百宝箱收不到验证码。经本地核实，客户短信功能正常，其他短信均能正常接收，建议客户换机换卡测试，客户表示知晓。</t>
  </si>
  <si>
    <t>TS202310131023465314</t>
  </si>
  <si>
    <t>15572762269</t>
  </si>
  <si>
    <t>汪玉哲</t>
  </si>
  <si>
    <t>河南</t>
  </si>
  <si>
    <t>2023-10-14 10:07:23</t>
  </si>
  <si>
    <t>手机号码无法主被叫
无法主叫还是被叫:无法主叫
移网一键诊断:下一步
固定地点还是任何地点:不在归属地
下一步
1、受理流水号： ;2、受理号码：15572762269;3、主叫号码：15572762269;4、被叫号码： ;5、客户姓名：汪玉哲;6、客户级别：一星用户;7、用户归属地：南阳市;8、受理员工工号：N1TR004571;9、手机厂商： ;10、投诉渠道：10010客服热线;11、投诉打点范围：0.15千米;12、投诉地址：南阳市-新野县:新野县歪子镇人民政府【南正街与歪子大街交汇处西北100米】;13、网格ID：623994;14、网格名称：南阳市新野县_623994;15、经度：112.392001;16、纬度：32.734361;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满格;24、周边联通用户使用情况：不清楚;25、主工单流水号：hen16970863553769163457;26、语音业务类型：无法主被叫;27、数据业务类型：;28、用户是否接收解释：否;29、公告类型：;30、区县编码：411301;31、基站ID：4276690,4276615;32、基站名称：NYRHODSFFXY0107,NYRHODSFFXY0099;33、微网格名称：南阳@HN-WL-NY-XY-A类-歪子镇镇区-522;34、其它地方是否正常使用：是;35、之前是否正常使用：是;36、投诉详细地址：南阳市-新野县:河南省新野县歪子镇彭庄村前汪庄７组;
经度：112.3793
纬度：32.73059
客户继TS202310101258458340来电称之前处理结果不满意，要求再次处理，谢谢</t>
  </si>
  <si>
    <t>终端使用：客户反映手机无法接听，拨打电话，经核实，用户反映区域歪子镇人民政府【南正街与歪子大街交汇处西北100米】有基站覆盖，该区域基站运行正常，无告警，现场核实，周边用户正常使用，测试机正常使用。只有用户本人无法使用，非移动网络质量问题，因3G网络升级，用户终端不支持导致，已联系客户解释说明，建议客户更换手机使用，客户表示知晓。</t>
  </si>
  <si>
    <t>TS202310141323130400</t>
  </si>
  <si>
    <t>17671346683</t>
  </si>
  <si>
    <t>李胜飞</t>
  </si>
  <si>
    <t>2023-10-14 16:59:50</t>
  </si>
  <si>
    <t xml:space="preserve">:其他报错
:其他报错
:1、业务类型：（一号双终端/；
2、手表品牌：（华为）；
3、问题现象描述（例如：未在APP连接）等
4、操作时间：（10.14）</t>
  </si>
  <si>
    <t>终端使用：用户反映一号双终端使用问题，经核实，属终端设置，已协商用户携带终端前往联通营业厅协助调整设置，用户表示知晓。</t>
  </si>
  <si>
    <t>TS202310131238430265</t>
  </si>
  <si>
    <t>18571032986</t>
  </si>
  <si>
    <t>庄林杰</t>
  </si>
  <si>
    <t>2023-10-14 08:33:10</t>
  </si>
  <si>
    <t>主办单位：湖北
客户类别：普通客户
10010是否打通：否
是否二次致电10015：是
是否联系：否
升级倾向：
号码归属省：湖北
SVIP等级：
1. 问题类型:;
2. 投诉类型:其他问题;
3. 营业厅地址:;
4. 位置信息:;
5. 位置发生地:;
6. 投诉内容:1）原先是一个月无限流量套餐，接个电话变成了一个月100g，现在一看一个月只有60g了
2）昨天开始手机满格信号，手机余下内存30g，手机打开app只有一个微信，看个微信的视频都是刷不出来，是不是限流了，根本没有信号</t>
  </si>
  <si>
    <t>终端使用①客户投诉产生的原因：终端问题导致无法正常使用。 
②客户投诉问题核查情况及解决方案：收到贵部转办后，我司立即组织调查。经核实，该号码为集团客户，宜昌市城区集团直属3G开户服务点于22年7月转资当前套餐享3折优惠，非限速套餐。现客户上网功能正常，不排除为终端设置问题导致，已向客户解释换机换卡再试，如仍不行可前往营业厅咨询处理。我司于2023-10-13 17:05:34联系客户解释。 
③客户问题满意度：满意。 
④回单人：颜晶  6921001"</t>
  </si>
  <si>
    <t>TS202310131048060122</t>
  </si>
  <si>
    <t>投诉工单（2021版）&gt;&gt;融合&gt;&gt;【入网】办理&gt;&gt;推诿办理业务</t>
  </si>
  <si>
    <t>15971658192</t>
  </si>
  <si>
    <t>杜宇</t>
  </si>
  <si>
    <t>2023-10-15 16:03:33</t>
  </si>
  <si>
    <t>主办单位：湖北
客户类别：普通客户
10010是否打通：否
是否二次致电10015：是
是否联系：否
升级倾向：
号码归属省：湖北
SVIP等级：
1. 问题类型:;
2. 投诉类型:服务质量;
3. 营业厅地址:;
4. 位置信息:;
5. 位置发生地:;
6. 投诉内容:9月30日中午，我致电联通手机客服，想改套餐，接线员是工号26947的客服人员，坚称无法办理，说今天是月底他很忙，再三推诿，说他只能记录问题，像复读机一样，不断重复说记录问题，不保证反馈时间，起码重复15遍以上，因他不能解决我的正常诉求，后在我要求下，他将电话转接上级领导，长达20分钟一直无人接听，客服说领导在岗，在岗能持续20分钟不接电话？要求客服给一个合理的解释。
问题发生地：10010客服热线
问题类型：推诿用户
问题发生时间：2023-09-30 11:35
人员工号：26947</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</si>
  <si>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</si>
  <si>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TS202310151430372194</t>
  </si>
  <si>
    <t>13997683896</t>
  </si>
  <si>
    <t>康泽华</t>
  </si>
  <si>
    <t>2023-10-15 18:33:35</t>
  </si>
  <si>
    <t xml:space="preserve">
高级模板内容：
投诉问题描述:用户反映自己携转过来客服经理告诉自己副卡是免费的不收取费用，自己去营业厅查询说自己的优惠被电销公司取消了，导致自己副卡没有优惠了，让来电投诉
业务名称:副卡月功能费
宣传渠道:营业厅
宣传内容:副卡免费
实际情况:10元一月
用户要求:用户要求尽快核实处理</t>
  </si>
  <si>
    <t>电话营销-开通争议： 湖北精英盛华信息科技有限公司(宜昌) ， 家庭群组化副卡10G省内流量流量 AA。经核实，23年2月通过电话营销方式推荐用户办理家庭群组化副卡10G省内流量业务，现用户表示无需使用，业务已取消，客服部已操作 副卡月功能费-0元，客户满意。</t>
  </si>
  <si>
    <t>TS202310141640581981</t>
  </si>
  <si>
    <t>13032719946</t>
  </si>
  <si>
    <t>关德恒</t>
  </si>
  <si>
    <t>2023-10-15 14:40:35</t>
  </si>
  <si>
    <t xml:space="preserve">[65岁以上老人] 
高级模板内容：
投诉问题描述:以前是1元的套餐，对现在幸福家家乐39元套餐不知情
业务名称:幸福家家乐39元套餐
争议月份:2023年10月
争议金额:39
办理渠道:\
前台是否取消:未取消
用户要求:未更改过套餐，要求核查清楚谁给其订购的，给出合理解释和满意答复，请联系回电处理</t>
  </si>
  <si>
    <t>电话营销-开通争议： 上海航动科技有限公司（宜昌） ，转资AA。经核实，21年11月上海航动科技有限公司通过电话营销方式推荐客户办理转资幸福家家乐39元套餐。已联系客户解释说明，现协商客户转资4G全国流量王8元套餐，次月生效，考虑客户感知，申请减免23年8月-10月月租费用合计117元，24小时内到账，此费用无法抵扣往月欠费且不可打印发票，满意。</t>
  </si>
  <si>
    <t>TS202310141802171184</t>
  </si>
  <si>
    <t>2023-10-15 11:15:16</t>
  </si>
  <si>
    <t xml:space="preserve">
高级模板内容：
投诉问题描述:前期工单：TS202310111549421664，用户对处理结果不认可，用户来电反映说自己三张副卡都要求申请退费，办理的时候说的好好的不收费，用户现在要求把从产生的费用到现在退费处理
争议月份:2023年10月、2023年1月、2023年2月、2023年3月、2023年4月、2023年5月、2023年6月、2023年7月、2023年8月、2023年9月
争议金额:0
用户要求:用户要求把三张副卡的费用全部退费处理，请求后台核实处理谢谢，前台只能查询到1号到现在，请求后台核实之前谢谢。</t>
  </si>
  <si>
    <t>电话营销-开通争议：前期由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另用户对号码18986825322上海航动科技有限公司（宜昌），5G炫彩通信助理包-云盘版（首月5元半价）。经核实，23年01月通过电话营销方式推荐用户办理，免宽带月费，录入虚拟地址未实际安装。现用户表示无需使用，已取消，并登记退还23.1-23.10月费用100元，此费用不可抵扣往月欠费及打印发票，满意</t>
  </si>
  <si>
    <t>TS202310151041440056</t>
  </si>
  <si>
    <t>15571705959</t>
  </si>
  <si>
    <t>吴志健</t>
  </si>
  <si>
    <t>2023-10-15 16:34:17</t>
  </si>
  <si>
    <t xml:space="preserve">22年Q3Q4重点客户判断省分:湖北
:移网电话营销费用争议（套餐资费/融合宽带/副卡功能费类除外）
:不认可
:大于500元
:
高级模板内容：
是否10016外呼:否
电话外呼号码:无
渠道名称:	 总部客服一体化运营湖北省宜昌渠道 
反应问题涉及场景:未经同意订购业务
产品名称:	视频彩铃铂金会员16元版
争议月份:2023年10月
是否承诺退费:是
承诺退费金额:16
是否取消业务（如取消失败，需加上系统报错的提示）:是
是否需要回复:是
用户要求:用户来电要求将	视频彩铃铂金会员16元版	2021-09-16 到202310期间收费2倍退费加急联系处理谢谢</t>
  </si>
  <si>
    <t>电话营销-开通争议：上海航动，视频彩铃铂金会员16元版AA。用户反映被动办理视频彩铃铂金会员16元版问题，经核实为电话营销联系用户同意后办理，21.9月免费使用，21.10-23.10月产生费用400元，网站承诺3个工作日内现金退费到账，无法双倍退费，可打印发票，已联系用户解释，用户认可满意</t>
  </si>
  <si>
    <t>TS202310132046410578</t>
  </si>
  <si>
    <t>071701024939</t>
  </si>
  <si>
    <t>2023-10-15 09:02:45</t>
  </si>
  <si>
    <t>用户来电反映被动开通宽带，表示自己没有安装也没有使用，但是每月都有宽带扣费19元，用户要求客服登记取消宽带并返还宽带开通至今扣费。解释无效，用户反映强烈，要求客服登记处理。</t>
  </si>
  <si>
    <t>电话营销-开通争议：拓见科技，低消送宽带AA。经核实，21年9月通过电话营销方式推荐客户办理“低消送宽带 ”，免12个月宽带月费，22.9-23.10月扣费266元。现已取消并登记11月8日前退费到账，此费用不可抵扣往月欠费及打印发票，满意。</t>
  </si>
  <si>
    <t>TS202310141522250286</t>
  </si>
  <si>
    <t>13047166807</t>
  </si>
  <si>
    <t>2023-10-15 10:47:56</t>
  </si>
  <si>
    <t>用户来电对目前13047166807收取10元费用不认可，要求后台帮忙取消家庭群组化副卡10G省内流量流量(不共享不结转)(湖北)-次月生效，并继续减免副卡费</t>
  </si>
  <si>
    <t>电话营销-开通争议：上海航动科技有限公司（宜昌），家庭群组化副卡10G省内流量流量AA。 2023-10-12 14:29:11 电话营销方式办理家庭群组化副卡10G省内流量流量将副卡赠费活动取消，现已取消流量包，重新办理副卡免月租12个月（10元话费12个月）（湖北）-次月生效，用户满意</t>
  </si>
  <si>
    <t>TS202310140935560559</t>
  </si>
  <si>
    <t>15549294466</t>
  </si>
  <si>
    <t>王定兰</t>
  </si>
  <si>
    <t>2023-10-15 10:43:50</t>
  </si>
  <si>
    <t xml:space="preserve">[65岁以上老人] 判断省分:湖北
:增值业务费用争议（含炫彩通信助理包云盘版等组合类增值业务）
:移网
:在补救范围内
:不认可
:大于500元
:
高级模板内容：
投诉问题描述:不知情办理5G超级会员白银版立即生效  炫彩通信助理包体验版-立即生效（湖北）
争议业务名称:5G超级会员白银版立即生效  炫彩通信助理包体验版-立即生效（湖北）
受理渠道:未知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一线客服在系统里:未取消，请后台协助处理
是否承诺退费:否
用户要求:退费   有升级投诉倾向   工信部   由于已经超过一年无法承诺退费  要求在10.14内回电处理  谢谢</t>
  </si>
  <si>
    <t>电话营销-开通争议：上海航动科技有限公司（宜昌），炫彩通信助理包体验版-立即生效（湖北）、5G超级会员白银版立即生效AA，经核实，于2022年2月过电话营销方式推荐客户办理，现联系客户解释不认可，已取消出于服务角度，退还22.2-23.10月费用合计580元，24小时到账，此费用不可打印发票，致电未接，已短信答复如需办理可联系我部，如有疑问可在工作时间（08:30-12:00；14:00 -17:30 ）联系07176921001、13032700872宜昌客服。如用户咨询，请前台 10010话务 中心代为解释，谢谢。</t>
  </si>
  <si>
    <t>TS202310031937071306</t>
  </si>
  <si>
    <t>15697201892</t>
  </si>
  <si>
    <t>周立华</t>
  </si>
  <si>
    <t>2023-10-15 10:03:12</t>
  </si>
  <si>
    <t xml:space="preserve">[65岁以上老人] 判断省分:其他省分
:普通消费有争议
:下一步
:套餐月费不认可
查询套餐:
:套餐月费有变化
业务办理记录:
:不认可
:电话营销渠道
判断省份:
:不认可
:大于500元
:
高级模板内容：
是否10016外呼:是
反应问题涉及场景:未经同意订购业务
产品名称: 畅爽冰激凌5G套餐199元（基础版）
争议月份:2023年4月、2023年5月、2023年6月、2023年7月、2023年8月、2023年9月、2023年10月
是否承诺退费:否
承诺退费金额:0
是否取消业务（如取消失败，需加上系统报错的提示）:否
是否需要回复:是
用户要求:用户反映套餐不知情被变更，要求转回原套餐并将多扣的费用双倍退回，要求2303年10/4日10点前回复，未回将投诉至工信部</t>
  </si>
  <si>
    <t>电话营销-开通争议：上海航动科技有限公司（宜昌），转资AA，于2023-04-18 15:21:47通过电话营销方式推荐客户办理转资，因副卡风险号码关停，已引导用户手厅二次实人认证复机后联系我部客服07176921001办理转资，用户未联系我部转资导致8-10月产生全月月租，现减免差价330元及前期差价30元，共计退费360元，前期退费80元，现退费280元，系统办理预存享50元赠费，立即到账，补赠230元，24小时退费到账，此费用无法抵扣往月欠费及打印发票，用户要求取消副卡，我司无法操作，副卡风险关停需用户前往营业厅办理，已解释，现与用户沟通办理139元赠费合约*12个月，24小时内办理，次月生效，客户满意</t>
  </si>
  <si>
    <t>BL202310141951481824</t>
  </si>
  <si>
    <t>15572714408</t>
  </si>
  <si>
    <t>易国胜</t>
  </si>
  <si>
    <t>2023-10-15 09:40:17</t>
  </si>
  <si>
    <t>用户反馈：:10016营销问题
属于：:要求禁呼屏蔽10016
判断省分:湖北
:办理失败
:用户要求屏蔽10016电话，前台一屏清—免打扰配置无法设置，请协助处理，谢谢！</t>
  </si>
  <si>
    <t>ZX202310141457030502</t>
  </si>
  <si>
    <t>咨询工单（2021版）&gt;&gt;网络覆盖&gt;&gt;固网网络覆盖/优化</t>
  </si>
  <si>
    <t>13317577098</t>
  </si>
  <si>
    <t>2023-10-15 09:13:20</t>
  </si>
  <si>
    <t>宜昌市五峰县渔洋关镇桥河社区，联通的光缆掉在地上，有安全隐患，还非常影响出行，要求尽快安排工作人员去处理</t>
  </si>
  <si>
    <t>TS202310151204511885</t>
  </si>
  <si>
    <t>2023-10-15 15:55:11</t>
  </si>
  <si>
    <t xml:space="preserve">
高级模板内容：
投诉问题描述:用户来反映在中联通公众号上参加活动，中奖了流量，但是却无法使用，要求核实，并且之前反馈的问题也未解决，详见工单TS202310140857052380
渠道名称:微厅（含公众号）
办理业务名称:奖品兑换
页面提示:无
用户要求:用户来反映在中联通公众号上参加活动，中奖了流量，但是却无法使用，要求核实，并且之前反馈的问题也未解决，详见工单TS202310140857052380，要求继续核实处理。谢谢</t>
  </si>
  <si>
    <t>电子渠道：用户反映手厅剩余流量与系统不符，经核实，流量计费非实时到账，手厅系统同步需要时间，建议用户流量使用半小时后再进行查询，沟通后表示属金币兑换流量现已在流量包余量查询信息里面查到有金币兑换领取记录，已告知用户该流量已入帐。用户知晓。</t>
  </si>
  <si>
    <t>TS202310141650372205</t>
  </si>
  <si>
    <t>13094173435</t>
  </si>
  <si>
    <t>2023-10-15 09:49:47</t>
  </si>
  <si>
    <t xml:space="preserve">
高级模板内容：
投诉问题描述:用户来电称对月租不认可，前台解释13094173435副卡收取了10元月租，用户不认可，称8月不知情办理退订了流量包，前台解释是退订家庭群组化副卡10G省内流量流量(不共享不结转)(湖北)-立即生效 退订，副卡月租会正常收取，用户不认可，要求核实处理，请协助
争议月份:2023年8月、2023年10月、2023年9月
争议金额:-1
用户要求:核实处理，回电13094173634</t>
  </si>
  <si>
    <t>ZX202310151302462223</t>
  </si>
  <si>
    <t>15587912545</t>
  </si>
  <si>
    <t>蔡立蓉</t>
  </si>
  <si>
    <t>2023-10-15 16:10:31</t>
  </si>
  <si>
    <t xml:space="preserve">判断省分:湖北
根据用户描述选择以下场景:怀疑联通泄露个人信息
解释不会随意泄露用户隐私，请用户放心使用:不认可
建议用户保护好个人隐私避免信息泄露:仍不认可
解释后用户不认可:
用户来电反馈在今天频繁接收验证码，要求核实处理回复，请后台协助处理谢谢。</t>
  </si>
  <si>
    <t>ZX202310141801021820</t>
  </si>
  <si>
    <t>13264910329</t>
  </si>
  <si>
    <t>王文喜</t>
  </si>
  <si>
    <t>2023-10-15 10:08:18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</si>
  <si>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用户称本机无法接收短信，换了手机测试还是无法接收，请协助处理。</t>
  </si>
  <si>
    <t>终端使用：用户反映收不到短信携转码，经核实用户实际是想收取携号转网短信，已将携转码告之用户，用户满意。</t>
  </si>
  <si>
    <t>TS202310081635231847</t>
  </si>
  <si>
    <t>2023-10-15 16:08:07</t>
  </si>
  <si>
    <t>案件编号：鄂-20231000001874
受理日期：2023-10-08 16:20:09
处理日期：2023-10-08 16:34:20
认定员：鲁含笑
申诉来源：微信
用户地址：湖北省宜昌市五峰渔关桥河村一组壶瓶山路43号
客服不帮我解决问题，我的号码系统查没有靓号协议，短信咨询也没有，我从来没有签过靓号协议，他们不让我改套餐不让我携号转网。当初买这个号码给我说的是2千块钱2年用完，之后就一直说低消200，欺骗消费者。我的需求，我的消费者权益我有自主选着套餐的权利，而不是联通强加给我的！客服让我上个月30号打电话改，一直不给我改，延续到这个月又要交话费。</t>
  </si>
  <si>
    <t>申辩工单：1.申诉前15日已向企业投诉，仍在处理中。2.客户已撤诉
1. 用户基本信息：客户号码：13098413333、机主姓名：赵忠萍、入网时间：2011-01-21 12:18:23、入网地点：五峰新时空手机世界五峰店合作厅(自建他营)、当前使用套餐：畅爽冰激凌5G套餐299元（基础版）、套餐类型：全国套餐
2.前期处理情况：客户反映携号转网的问题。客户9月26日/10月2日向10015反馈，10月3日向10010反馈，经核查，客户前期反映取消宽带变更为59元5G套餐的问题，未直接反映携号转网的问题，查询客户套餐含宽带071700087720，优惠编码67788409，2020-05-09通过城区伍家区睿晟合作厅办理，装机地址宜昌市五峰县渔洋关镇钟岭东路硅厂宿舍1栋3单元1楼101户，此为实装宽带需退设备到厅办理注销。另5G冰激凌套餐享24个月7折优惠2022-09-27通过城区伍家岗桔城路自有营业厅办理，优惠编码9711484，优惠期2022-10-01至2024-09-30，目前还在合约期内，折后实付月租费用209元。告知客户可到厅取消宽带同时取消7折和办理变更套餐，客户不认可，故越级申诉。 
3.申诉处理方案：（1）申诉是否属实：不属实；（2）本次申诉原因及处理方案：经核查，客户携号转网无靓号协议限制，取消宽带和7折即可办理携号转网，现联系客户解释沟通，表示使用到月底联系我部取消以上限制业务后办理携号转网，另考虑客户未成功变更套餐跨月产生月租费用，为其申请减免月租差价费用150元分2笔已到账至客户提供号码15572736460上，2023-10-10 16:08:51到账50元，2023-10-10 16:29:24到账100元，赠费无法打印发票，客户认可。 
4.核查存在的问题分析：（1)存在问题：无（2）整改举措：无（3）是否属于不知情订制：否
5.申诉回复情况：2023-10-10 15:56:17联系客户，客户满意。</t>
  </si>
  <si>
    <t>TS202310081653272418</t>
  </si>
  <si>
    <t>15671037069</t>
  </si>
  <si>
    <t>余杨</t>
  </si>
  <si>
    <t>2023-10-15 16:11:10</t>
  </si>
  <si>
    <t>案件编号：鄂-20231000001893
受理日期：2023-10-08 16:41:10
处理日期：2023-10-08 16:51:44
认定员：任亚会
申诉来源：网站
用户地址：湖北省宜昌市西陵区西陵二路1号香山汇腾苑小区
本人所在的香山汇腾苑小区91011号楼住宅电梯及小区地下停车场无联通信号覆盖，困扰小区数百名联通用户，长期向宜昌联通反映无果。去年通过贵平台申诉，宜昌联通同意在2023年6月底前通过加装基站解决该问题，但直到目前以各种理由拖延，请求贵平台继续介入处理。</t>
  </si>
  <si>
    <t>申辩工单：1.调解重单同鄂-20221100001830转-2022111115428496调-202212061036403。2.代理申诉
1. 用户基本信息：客户号码：15671037069、机主姓名：姜琳、入网时间：2009-02-01 15:10:26、入网地点：宜昌城区集客营服无主渠道、当前使用套餐：畅爽冰激凌5G套餐159元（基础版）、套餐类型：全国套餐
2.前期处理情况：客户反映网络信号的问题。同鄂-20221100001830转-2022111115428496调-202212061036403，我司申请并案处理。前期工信部已有处理结果：投诉位置为香山汇腾苑地下车库，该位置距离周边基站较远，室内覆盖深度不足，需新增基站解决，优化手段无法有效解决，短期内无法恢复，未达成一致。
3.申诉处理方案：（1）申诉是否属实：部分属实；（2）本次申诉原因及处理方案：经核查，结果同前期，我司承诺2023年6月底前通过加装基站解决该问题不属实，详见22年测试报告，另沟通中了解到申诉人实际为小区物业，代为申诉，录音已传附件，建议客户关注网络逐步改善，客户不认可，仍未达成一致。
4.核查存在的问题分析：（1)存在问题：网络覆盖不完善（2）整改举措：优化网络覆盖
5.申诉回复情况：2023-10-12 15:48:39联系客户，客户不满意。</t>
  </si>
  <si>
    <t>GZ202310151736410593</t>
  </si>
  <si>
    <t>071700331559</t>
  </si>
  <si>
    <t>周玉武</t>
  </si>
  <si>
    <t>2023-10-15 19:36:28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</si>
  <si>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故障时间:2023-10-15
服务状态是否正常:是
设备灯显示:红灯
错误代码:无
是否重启设备:已重启未恢复
用户要求:尽快上门处理</t>
  </si>
  <si>
    <t>GZ202310151604222380</t>
  </si>
  <si>
    <t>071700046272</t>
  </si>
  <si>
    <t>唐长玉</t>
  </si>
  <si>
    <t>2023-10-15 17:02:09</t>
  </si>
  <si>
    <t xml:space="preserve">#2022重保客户##2022重保客户#22年Q3Q4重点客户22年Q3Q4重点客户[65岁以上老人]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问题（现象）描述:用户来电称宽带频繁掉线
故障时间:2023-10-15
服务状态是否正常:是
设备灯显示:正常
错误代码:无
是否重启设备:已重启未恢复
装机地址:湖北省宜昌市伍家区东艳路东辰心语D3栋2单元4楼402
用户要求:用户要求后台派人上门维修一下</t>
  </si>
  <si>
    <t>GZ202310151600152341</t>
  </si>
  <si>
    <t>071700928280</t>
  </si>
  <si>
    <t>李治国</t>
  </si>
  <si>
    <t>2023-10-15 16:36:13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</si>
  <si>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</si>
  <si>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GZ202310151547412235</t>
  </si>
  <si>
    <t>071700352759</t>
  </si>
  <si>
    <t>赵长风</t>
  </si>
  <si>
    <t>2023-10-15 17:05:00</t>
  </si>
  <si>
    <t xml:space="preserve">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故障时间:2023-10-15
服务状态是否正常:是
设备灯显示:红灯
错误代码:/
是否重启设备:不配合
用户要求:请尽快处理</t>
  </si>
  <si>
    <t>GZ202310151513411931</t>
  </si>
  <si>
    <t>071704616409</t>
  </si>
  <si>
    <t>张雷</t>
  </si>
  <si>
    <t>2023-10-15 16:26:19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</si>
  <si>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问题（现象）描述:用户来电反映宽带无法使用，称是线路问题，要求安排师傅维修，现在光猫是亮黄灯
故障时间:2023-10-15
服务状态是否正常:是
设备灯显示:正常
错误代码:无
是否重启设备:已重启未恢复
用户要求:要求安排维修</t>
  </si>
  <si>
    <t>GZ202310151512301921</t>
  </si>
  <si>
    <t>071700062291</t>
  </si>
  <si>
    <t>赵保国</t>
  </si>
  <si>
    <t>2023-10-15 22:06:11</t>
  </si>
  <si>
    <t>无法打开网页
装机地址：湖北省宜昌市伍家区中南路延伸段东辰二号小区2栋1单元28层2801</t>
  </si>
  <si>
    <t>GZ202310151407291379</t>
  </si>
  <si>
    <t>071704030182</t>
  </si>
  <si>
    <t>付翠平</t>
  </si>
  <si>
    <t>2023-10-15 15:18:32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</si>
  <si>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装机地址：湖北省宜昌市西陵区夜明珠街道镇境山社区四季花都小区1号楼1单元2楼1104</t>
  </si>
  <si>
    <t>GZ202310151326411017</t>
  </si>
  <si>
    <t>071704070570</t>
  </si>
  <si>
    <t>孙英</t>
  </si>
  <si>
    <t>2023-10-15 17:05:53</t>
  </si>
  <si>
    <t xml:space="preserve">判断省分:其他省分
用户状态，余额:正常
用户宽带是否能使用:宽带可以使用
判断省分:陕西/湖北
:开通了
是否重启过光猫和机顶盒:已重启过还是不行
询问电视屏幕上有什么提示:卡顿、不流畅
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问题（现象）描述:用户来电电视播放卡顿，宽带频繁掉线。
故障时间:2023-10-15
服务状态是否正常:是
设备灯显示:正常
错误代码:0
是否重启设备:已重启未恢复
用户要求:要求尽快处理。</t>
  </si>
  <si>
    <t>GZ202310151250330715</t>
  </si>
  <si>
    <t>071704562494</t>
  </si>
  <si>
    <t>刘成忠</t>
  </si>
  <si>
    <t>2023-10-15 18:11:24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</si>
  <si>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宽带无法上网，要求师傅上门</t>
  </si>
  <si>
    <t>GZ202310151235510580</t>
  </si>
  <si>
    <t>071700685120</t>
  </si>
  <si>
    <t>鲁华嵘</t>
  </si>
  <si>
    <t>2023-10-15 14:59:07</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</si>
  <si>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装机地址：湖北省宜昌市秭归县茅坪镇周家湾村周家湾80号一栋周边</t>
  </si>
  <si>
    <t>GZ202310151229530516</t>
  </si>
  <si>
    <t>071703808564</t>
  </si>
  <si>
    <t>郭永兵</t>
  </si>
  <si>
    <t>2023-10-15 21:00:37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</si>
  <si>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红灯，要求公司马上派师傅上门检修，回复。</t>
  </si>
  <si>
    <t>GZ202310151229290513</t>
  </si>
  <si>
    <t>071700917942</t>
  </si>
  <si>
    <t>向定喜</t>
  </si>
  <si>
    <t>2023-10-15 13:57:03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</si>
  <si>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装机地址：湖北省宜昌市远安县鸣凤镇解放社区南门片区解放路91号1栋周边</t>
  </si>
  <si>
    <t>GZ202310151204520278</t>
  </si>
  <si>
    <t>071701000414</t>
  </si>
  <si>
    <t>谭玉魁</t>
  </si>
  <si>
    <t>2023-10-15 13:35:10</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</si>
  <si>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用户反馈网络不可用，老人无法操作，请尽快处理</t>
  </si>
  <si>
    <t>GZ202310151201580253</t>
  </si>
  <si>
    <t>071701067625</t>
  </si>
  <si>
    <t>董建</t>
  </si>
  <si>
    <t>2023-10-15 13:39:17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</si>
  <si>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装机地址：湖北省宜昌市西陵区窑湾街道望洲社区望州村五组夹湾路5-15号周边</t>
  </si>
  <si>
    <t>GZ202310151200520241</t>
  </si>
  <si>
    <t>071700006038</t>
  </si>
  <si>
    <t>梁正彬</t>
  </si>
  <si>
    <t>2023-10-15 13:43:04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</si>
  <si>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:湖北省宜昌市西陵区云集路15号301，表示刷新还是无法上网，需要师傅处理并回复</t>
  </si>
  <si>
    <t>GZ202310151153410181</t>
  </si>
  <si>
    <t>071700060331</t>
  </si>
  <si>
    <t>严正新</t>
  </si>
  <si>
    <t>2023-10-15 14:55:41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</si>
  <si>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无法上网，尽快安排师傅上门处理并回复</t>
  </si>
  <si>
    <t>GZ202310151146020117</t>
  </si>
  <si>
    <t>071700429611</t>
  </si>
  <si>
    <t>伍益军</t>
  </si>
  <si>
    <t>2023-10-15 15:29:42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</si>
  <si>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问题（现象）描述:用户来电称宽带无法上网  称好几天用不了  要求我方加急维修宽带 修不好要求免费赠送流量
故障时间:2023-10-15
服务状态是否正常:是
设备灯显示:正常
错误代码:无
是否重启设备:已重启未恢复
装机地址:湖北省宜昌市五峰县五峰镇麦庄村1组伍建高私房周边
用户要求:要求我方加急维修宽带  修不好要求免费赠送流量  请核实回电处理</t>
  </si>
  <si>
    <t>GZ202310151136170012</t>
  </si>
  <si>
    <t>071700056371</t>
  </si>
  <si>
    <t>黄晓玲</t>
  </si>
  <si>
    <t>2023-10-15 12:51:59</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</si>
  <si>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:宽带正常在线，用户表示无法上网，已经刷新重启还是不行</t>
  </si>
  <si>
    <t>GZ202310151134252497</t>
  </si>
  <si>
    <t>071700530338</t>
  </si>
  <si>
    <t>唐文凤</t>
  </si>
  <si>
    <t>2023-10-15 18:07:41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</si>
  <si>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装机地址：湖北省宜昌市长阳土家族自治县龙舟坪镇后山社区后山社区5片区福达家园1栋1单元周边</t>
  </si>
  <si>
    <t>宽带安装/资源：客户反映宽带移机问题，已联系长阳城区自有营业厅协助处理，24小时有结果后回复，客户表示知晓。</t>
  </si>
  <si>
    <t>GZ202310151108482248</t>
  </si>
  <si>
    <t>071701033251</t>
  </si>
  <si>
    <t>周金新</t>
  </si>
  <si>
    <t>2023-10-15 11:53:20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</si>
  <si>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t>
  </si>
  <si>
    <t>GZ202310151105182215</t>
  </si>
  <si>
    <t>071700087244</t>
  </si>
  <si>
    <t>2023-10-15 13:59:25</t>
  </si>
  <si>
    <t>无法打开网页，显示接入网络故障
装机地址：湖北省宜昌市伍家岗区大公桥街道胜利二路社区聚和苑胜利三路4号1栋1单元7楼702</t>
  </si>
  <si>
    <t>GZ202310151101392167</t>
  </si>
  <si>
    <t>071704461152</t>
  </si>
  <si>
    <t>曾翔</t>
  </si>
  <si>
    <t>2023-10-15 15:21:13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</si>
  <si>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IPTV无法使用，请处理并回复</t>
  </si>
  <si>
    <t>GZ202310151056232122</t>
  </si>
  <si>
    <t>071703963766</t>
  </si>
  <si>
    <t>姚以亮</t>
  </si>
  <si>
    <t>2023-10-15 15:09:54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</si>
  <si>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装机地址：湖北省宜昌市高新区南苑街道长江社区港窑路46号南都御景2栋2单元7楼701</t>
  </si>
  <si>
    <t>GZ202310151053042085</t>
  </si>
  <si>
    <t>071700906992</t>
  </si>
  <si>
    <t>张学兴</t>
  </si>
  <si>
    <t>2023-10-15 15:09:38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</si>
  <si>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用户来电反映宽带不能使用，要求公司马上派师傅上门检修，回复。</t>
  </si>
  <si>
    <t>GZ202310151051312068</t>
  </si>
  <si>
    <t>071700300353</t>
  </si>
  <si>
    <t>刘瑶</t>
  </si>
  <si>
    <t>2023-10-15 13:23:18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</si>
  <si>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机顶盒之前没有安装，设备已拿，要求师傅尽快联系上门处理</t>
  </si>
  <si>
    <t>GZ202310151043291996</t>
  </si>
  <si>
    <t>071700330791</t>
  </si>
  <si>
    <t>张金玉</t>
  </si>
  <si>
    <t>2023-10-15 11:55:23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</si>
  <si>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在线无法使用，刷新重启无效</t>
  </si>
  <si>
    <t>GZ202310151040031957</t>
  </si>
  <si>
    <t>071700142512</t>
  </si>
  <si>
    <t>闫九</t>
  </si>
  <si>
    <t>2023-10-15 15:20:58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</si>
  <si>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装机地址：湖北省宜昌市枝江市马家店街道熊家窑社区熊窑社区绿岛花园前门周边</t>
  </si>
  <si>
    <t>GZ202310151013451693</t>
  </si>
  <si>
    <t>071700874556</t>
  </si>
  <si>
    <t>刘行柱</t>
  </si>
  <si>
    <t>2023-10-15 21:30:42</t>
  </si>
  <si>
    <t>#2022重保客户#071700874556命中精准预判服务场景:[65岁以上老人]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</si>
  <si>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GZ202310151012321684</t>
  </si>
  <si>
    <t>071700051792</t>
  </si>
  <si>
    <t>李克义</t>
  </si>
  <si>
    <t>2023-10-15 18:34:10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</si>
  <si>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装机地址：湖北省宜昌市伍家区城东大道依山郡7栋1单元14楼14018号楼1401号</t>
  </si>
  <si>
    <t>GZ202310150957291575</t>
  </si>
  <si>
    <t>071703792411</t>
  </si>
  <si>
    <t>2023-10-15 12:03:39</t>
  </si>
  <si>
    <t>101004光猫断电离线
装机地址：湖北省宜昌市猇亭区古老背街道双桥社区金猇大道150号工行宿舍小区1栋1单元6层603户</t>
  </si>
  <si>
    <t>GZ202310150948131488</t>
  </si>
  <si>
    <t>071701003611</t>
  </si>
  <si>
    <t>姜涛</t>
  </si>
  <si>
    <t>2023-10-15 11:23:38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</si>
  <si>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机顶盒看不了电视，用户是80岁老人，不会任何操作，要求师傅尽快联系处理</t>
  </si>
  <si>
    <t>GZ202310150940241414</t>
  </si>
  <si>
    <t>071700095778</t>
  </si>
  <si>
    <t>李爱玲</t>
  </si>
  <si>
    <t>2023-10-15 21:01:40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</si>
  <si>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装机地址：湖北省宜昌市伍家区合益路城中金谷17栋1单元5楼501</t>
  </si>
  <si>
    <t>GZ202310150921451219</t>
  </si>
  <si>
    <t>071700288652</t>
  </si>
  <si>
    <t>陈联桂</t>
  </si>
  <si>
    <t>2023-10-15 11:09:24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</si>
  <si>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装机地址：湖北省宜昌市宜都市陆城镇五宜大道二巷小区二巷91号</t>
  </si>
  <si>
    <t>GZ202310150910341131</t>
  </si>
  <si>
    <t>071700855618</t>
  </si>
  <si>
    <t>石军</t>
  </si>
  <si>
    <t>2023-10-15 10:43:45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</si>
  <si>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:光猫灯不亮，不能上网，重启无效，要求师傅今天尽快上门处理。</t>
  </si>
  <si>
    <t>GZ202310150813470742</t>
  </si>
  <si>
    <t>071703427762</t>
  </si>
  <si>
    <t>2023-10-15 16:53:41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</si>
  <si>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装机地址：湖北省宜昌市枝江市马家店镇石碑山路奥美时代广场5栋15层1501</t>
  </si>
  <si>
    <t>GZ202310150136410549</t>
  </si>
  <si>
    <t>2023-10-15 19:54:25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</si>
  <si>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注册闪烁</t>
  </si>
  <si>
    <t>GZ202310142326020444</t>
  </si>
  <si>
    <t>071703981698</t>
  </si>
  <si>
    <t>郑方勇</t>
  </si>
  <si>
    <t>2023-10-15 11:26:41</t>
  </si>
  <si>
    <t>#断卡行动#判断省分:湖北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光猫灯不亮</t>
  </si>
  <si>
    <t>GZ202310142204260187</t>
  </si>
  <si>
    <t>071701028699</t>
  </si>
  <si>
    <t>谭兵</t>
  </si>
  <si>
    <t>2023-10-15 11:47:06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</si>
  <si>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装机地址：湖北省宜昌市西陵区北苑街道城东社区福海花园2栋3单元8楼802</t>
  </si>
  <si>
    <t>GZ202310142117042356</t>
  </si>
  <si>
    <t>071703928036</t>
  </si>
  <si>
    <t>曾国威</t>
  </si>
  <si>
    <t>2023-10-15 12:10:22</t>
  </si>
  <si>
    <t>无法打开网页
装机地址：湖北省宜昌市西陵区西陵街道石板溪社区石板溪周边5栋1单元2层202户</t>
  </si>
  <si>
    <t>GZ202310142034541995</t>
  </si>
  <si>
    <t>071700713804</t>
  </si>
  <si>
    <t>万涛</t>
  </si>
  <si>
    <t>2023-10-15 17:11:08</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</si>
  <si>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装机地址：湖北省宜昌市兴山县古夫镇永安路公安局宿舍桂苑小区5号1单元1层102</t>
  </si>
  <si>
    <t>固网派送失败，自动退单,已有在途工单，工单号：GZ202310142029021941</t>
  </si>
  <si>
    <t>GZ202310142029021941</t>
  </si>
  <si>
    <t>2023-10-15 09:57:46</t>
  </si>
  <si>
    <t xml:space="preserve">#2022重保客户#22年Q3Q4重点客户22年Q3Q4重点客户判断省分:其他省分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故障时间:2023-10-14
宽带是否安装IPTV:是
宽带是否可正常上网:是
是否重启设备:已重启未恢复
装机地址:湖北省宜昌市兴山县古夫镇永安路公安局宿舍桂苑小区5号1单元1层102</t>
  </si>
  <si>
    <t>GZ202310142008301774</t>
  </si>
  <si>
    <t>071704590392</t>
  </si>
  <si>
    <t>2023-10-15 13:29:57</t>
  </si>
  <si>
    <t>客户使用手厅一键诊断功能进行宽带故障诊断，诊断结果，故障描述：宽带全时段上网速度慢
装机地址：湖北省宜昌市当阳市玉阳街道办事处付家岗社区付家岗社区付岗4巷2号1栋周边</t>
  </si>
  <si>
    <t>GZ202310141955021659</t>
  </si>
  <si>
    <t>071700169780</t>
  </si>
  <si>
    <t>郑以成</t>
  </si>
  <si>
    <t>2023-10-15 11:45:54</t>
  </si>
  <si>
    <t>#2022重保客户#无法打开网页
装机地址：湖北省宜昌市枝江市联盟巷枝江蚂蚁防治所2号门前周边</t>
  </si>
  <si>
    <t>GZ202310141941021552</t>
  </si>
  <si>
    <t>071704114126</t>
  </si>
  <si>
    <t>2023-10-15 13:18:55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</si>
  <si>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装机地址：湖北省宜昌市远安县鸣凤镇北门村九子溪片区3组63号周边</t>
  </si>
  <si>
    <t>GZ202310141934081498</t>
  </si>
  <si>
    <t>071700391987</t>
  </si>
  <si>
    <t>苏才波</t>
  </si>
  <si>
    <t>2023-10-15 21:02:24</t>
  </si>
  <si>
    <t>IPTV机顶盒故障
装机地址：湖北省宜昌市夷陵区黄花镇姜家畈村姜家畈村四组62号周边</t>
  </si>
  <si>
    <t>GZ202310141915481347</t>
  </si>
  <si>
    <t>071700466033</t>
  </si>
  <si>
    <t>万前云</t>
  </si>
  <si>
    <t>2023-10-15 15:54:46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</si>
  <si>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装机地址：湖北省宜昌市五峰县五峰镇麦庄村1组苏贤堂私房周边</t>
  </si>
  <si>
    <t>GZ202310141912231309</t>
  </si>
  <si>
    <t>071700866336</t>
  </si>
  <si>
    <t>陈代云</t>
  </si>
  <si>
    <t>2023-10-15 10:26:56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</si>
  <si>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问题（现象）描述:宽带无法正常上网
故障时间:2023-10-14
服务状态是否正常:否
设备灯显示:正常
错误代码:无
是否重启设备:已重启未恢复
用户要求:用户要求尽快处理</t>
  </si>
  <si>
    <t>GZ202310141854411149</t>
  </si>
  <si>
    <t>071700044325</t>
  </si>
  <si>
    <t>王必富</t>
  </si>
  <si>
    <t>2023-10-15 16:48:14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</si>
  <si>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用户表示宽带无法使用，光猫亮红灯，要求公司处理。</t>
  </si>
  <si>
    <t>GZ202310141819020810</t>
  </si>
  <si>
    <t>071700229086</t>
  </si>
  <si>
    <t>邹祖兵</t>
  </si>
  <si>
    <t>2023-10-15 15:10:51</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</si>
  <si>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问题（现象）描述:用户来电反映宽带从（10月14号）开始（无法上网/），，设备灯显示（红灯/），已建议用户重启设备（已重启未恢复），用户要求尽快上门处理。
故障时间:2023-10-14
服务状态是否正常:是
设备灯显示:正常
错误代码:无
是否重启设备:已重启未恢复
装机地址:湖北省宜昌市宜都市红花套镇渔洋一级路周家河还建小区3组9号周边
用户要求:尽快维修</t>
  </si>
  <si>
    <t>GZ202310141818140800</t>
  </si>
  <si>
    <t>071700031056</t>
  </si>
  <si>
    <t>龚勇</t>
  </si>
  <si>
    <t>2023-10-15 17:35:09</t>
  </si>
  <si>
    <t>客户使用手厅一键诊断功能进行宽带故障诊断，诊断结果：1、您所使用宽带后台配置异常，可点击一键报修，我们尽快为您处理。，故障描述：电视可以看，但笔记本不能连wiff
装机地址：湖北省宜昌市西陵区黄河路云祥小区1栋1单元7层702</t>
  </si>
  <si>
    <t>GZ202310141816410784</t>
  </si>
  <si>
    <t>071701067071</t>
  </si>
  <si>
    <t>张晶玲</t>
  </si>
  <si>
    <t>2023-10-15 11:56:01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</si>
  <si>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问题（现象）描述:用户来电反映自己宽带无法使用，我处按照预处理排障不认可，要求我处安排人员上门维修,请协助处理，谢谢！
故障时间:2023-10-14
服务状态是否正常:是
设备灯显示:正常
错误代码:无
是否重启设备:已重启未恢复
用户要求:用户来电反映自己宽带无法使用，我处按照预处理排障不认可，要求我处安排人员上门维修,请协助处理，谢谢！
</t>
  </si>
  <si>
    <t>GZ202310141804030682</t>
  </si>
  <si>
    <t>071700300301</t>
  </si>
  <si>
    <t>陶培</t>
  </si>
  <si>
    <t>2023-10-15 09:41:51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</si>
  <si>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装机地址：湖北省宜昌市宜都市姚家店镇莲花堰村莲花堰村莲花堰外沿电杆周边</t>
  </si>
  <si>
    <t>GZ202310141755410617</t>
  </si>
  <si>
    <t>071704628323</t>
  </si>
  <si>
    <t>彭万洪</t>
  </si>
  <si>
    <t>2023-10-15 11:18:39</t>
  </si>
  <si>
    <t>#断卡行动#判断省分:湖北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用户表示宽带无法使用，表示闪红灯，需要公司尽快处理，用户要求10分钟之内处理</t>
  </si>
  <si>
    <t>GZ202310141753540602</t>
  </si>
  <si>
    <t>071700817919</t>
  </si>
  <si>
    <t>敖士军</t>
  </si>
  <si>
    <t>2023-10-15 16:48:37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</si>
  <si>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装机地址：湖北省宜昌市当阳市坝陵街道办事处国河村军胜住宅片区国河村3组33号周边</t>
  </si>
  <si>
    <t>GZ202310141739390498</t>
  </si>
  <si>
    <t>071701048661</t>
  </si>
  <si>
    <t>胡维刚</t>
  </si>
  <si>
    <t>2023-10-15 11:32:24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</si>
  <si>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装机地址：湖北省宜昌市西陵区南苑街道南苑社区城东大道恒大帝景2栋1单元1楼101</t>
  </si>
  <si>
    <t>GZ202310141621432341</t>
  </si>
  <si>
    <t>071700140485</t>
  </si>
  <si>
    <t>徐玥</t>
  </si>
  <si>
    <t>2023-10-15 16:57:43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</si>
  <si>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:071700140485
湖北省宜昌市枝江市马家店镇迎宾大道78号1栋2单元601
用户反映宽带无法使用，光猫红灯，用户要求尽快处理，请处理并回复</t>
  </si>
  <si>
    <t>GZ202310141509021758</t>
  </si>
  <si>
    <t>071700314785</t>
  </si>
  <si>
    <t>王小宝</t>
  </si>
  <si>
    <t>2023-10-15 17:36:20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</si>
  <si>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装机地址：湖北省宜昌市夷陵区小溪塔镇黄金五六巷片区黄金五巷10号2单元1层2号</t>
  </si>
  <si>
    <t>GZ202310141416041281</t>
  </si>
  <si>
    <t>071700344664</t>
  </si>
  <si>
    <t>范文君</t>
  </si>
  <si>
    <t>2023-10-15 18:23:56</t>
  </si>
  <si>
    <t>#2022重保客户#用户反映家里的IPTV无法观看，已重启还是无法观看 ，用户要求今天内处理。</t>
  </si>
  <si>
    <t>GZ202310141207132455</t>
  </si>
  <si>
    <t>071703961492</t>
  </si>
  <si>
    <t>祁永祥</t>
  </si>
  <si>
    <t>2023-10-15 09:11:03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</si>
  <si>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装机地址：湖北省宜昌市远安县花林寺镇三孔村三孔村大宏陶瓷宿舍3栋周边</t>
  </si>
  <si>
    <t>GZ202310141007411125</t>
  </si>
  <si>
    <t>071700608748</t>
  </si>
  <si>
    <t>王强</t>
  </si>
  <si>
    <t>2023-10-15 17:29:45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</si>
  <si>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用户表示外线断了，要求人员处理，请尽快答复</t>
  </si>
  <si>
    <t>GZ202310140910060533</t>
  </si>
  <si>
    <t>071700049299</t>
  </si>
  <si>
    <t>张翠华</t>
  </si>
  <si>
    <t>2023-10-15 15:36:21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</si>
  <si>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用户反映宽带无法使用，重启无效，用户要求马上处理，请处理并回复</t>
  </si>
  <si>
    <t>GZ202310131421260508</t>
  </si>
  <si>
    <t>071704076348</t>
  </si>
  <si>
    <t>龙学定</t>
  </si>
  <si>
    <t>2023-10-15 11:12:29</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</si>
  <si>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:用户来电反映宽带不能上网，刷新了还是不能上网，用户要求师傅上门维修，请处理并回复！</t>
  </si>
  <si>
    <t>TS202310132107230790</t>
  </si>
  <si>
    <t>18671706776</t>
  </si>
  <si>
    <t>2023-10-15 08:35:33</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</si>
  <si>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投诉内容:经常掉网，网速慢，卡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2023-10-13 21:00
</t>
    </r>
    <r>
      <rPr>
        <sz val="11"/>
        <rFont val="Arial"/>
        <charset val="0"/>
      </rPr>
      <t xml:space="preserve">	</t>
    </r>
    <r>
      <rPr>
        <sz val="11"/>
        <rFont val="宋体"/>
        <charset val="0"/>
      </rPr>
      <t xml:space="preserve">光猫上的LOS灯是否常亮红灯: 否
</t>
    </r>
    <r>
      <rPr>
        <sz val="11"/>
        <rFont val="Arial"/>
        <charset val="0"/>
      </rPr>
      <t xml:space="preserve">	</t>
    </r>
    <r>
      <rPr>
        <sz val="11"/>
        <rFont val="宋体"/>
        <charset val="0"/>
      </rPr>
      <t>是否存在线路损坏情况: 否</t>
    </r>
  </si>
  <si>
    <t>固网通信质量：①客户投诉产生的原因：宽带网速问题。 
②客户投诉问题核查情况及解决方案：收到贵部转办后，我司立即组织调查。经核实已发区域负责人协助处理于10月20日前处理完毕。我司2023-10-14 11:43:49联系客户解释。
③客户问题满意度：一般。 
④回单人：田群、联系方式：07176921001</t>
  </si>
  <si>
    <t>TS202310151238060039</t>
  </si>
  <si>
    <t>13040977782</t>
  </si>
  <si>
    <t>彭浩</t>
  </si>
  <si>
    <t>2023-10-15 16:41:19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</si>
  <si>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投诉内容:太卡，速度慢，用不下去了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2023-09-15 12:36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</si>
  <si>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固网质量：港务新村379号AA①客户基本资料：业务号码：13040977782、客户姓名：彭浩、套餐情况：地王卡；客户反映网速慢的问题； 
②首次联系客户时间：2023-10-15 16:23:00
③投诉核查处理情况：收到贵部转办，我司立即组织核查，经核实，网速测速正常，用户百兆路由器，影响使用，建议用户更换路由器，满意； 
④答复客户时间及客户满意度评价：根据上述核实情况，我司于2023-10-15 16:23:00联系客户满意，回单人：胡春燕、联系方式：07176921001
⑤投诉核查关联材料：无。"</t>
  </si>
  <si>
    <t>GZ202310121017401443</t>
  </si>
  <si>
    <t>071703401698</t>
  </si>
  <si>
    <t>胡延樟</t>
  </si>
  <si>
    <t>2023-10-15 21:08:16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</si>
  <si>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:光猫闪红灯，请安排师傅上门核实处理并回复  </t>
  </si>
  <si>
    <t>GZ202310041214461069</t>
  </si>
  <si>
    <t>071700348301</t>
  </si>
  <si>
    <t>陈文涛</t>
  </si>
  <si>
    <t>2023-10-15 10:44:19</t>
  </si>
  <si>
    <t>ZX202310150914000487</t>
  </si>
  <si>
    <t>2023-10-15 15:04:16</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</si>
  <si>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局方停机/复通历史记录：1、停机模型:2、停机原因:鹰眼诈骗模型编码ZB0068-0001：首次关停可携带本人有效证件到号码归属地自营厅核验签署法律风险告知书复机一次。3、解释口径:4、停机时间:2023-10-13 16:28:245、复通指引:6、信安近60天复机次数:--&gt;系统判断的原因分类是否明确:
高级模板内容：
投诉问题描述:用户来电称自己手机局方停机了，解释无效，
用户状态为:15572787861
停机原因:鹰眼诈骗模型编码ZB0068-0001
前台是否按流程解释:是
用户要求:要求我方核实处理，谢谢
第二联系电话:15572787861</t>
  </si>
  <si>
    <t>ZX202310151055061251</t>
  </si>
  <si>
    <t>18671706762</t>
  </si>
  <si>
    <t>熊伟</t>
  </si>
  <si>
    <t>2023-10-15 17:51:47</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</si>
  <si>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投诉问题描述:局方停机要求复通
用户状态为:局方半停
停机原因:本地异常号卡语音半停
前台是否按流程解释:是
用户要求:尽快办理复机
第二联系电话:13117290295</t>
  </si>
  <si>
    <t>号码关停：本地异常号卡语音半停AA，根据相关要求进行关停处理。已请其回传一张照片：风险告知书+身份证正面+SIM卡背面照+签字至17671348103宜昌联通微信号，客户知晓。</t>
  </si>
  <si>
    <t>ZX202310141201181819</t>
  </si>
  <si>
    <t>15671054722</t>
  </si>
  <si>
    <t>周永金</t>
  </si>
  <si>
    <t>2023-10-15 17:44:38</t>
  </si>
  <si>
    <t xml:space="preserve">22年Q3Q4重点客户:不认可
判断省分:湖北
node_134:
获取入参:
node_180:
判断局方停机状态:
:
node_223::关停原因带“断卡、实时换机、境外漫游”字眼
:不认可
:
高级模板内容：
投诉问题描述:停机不认可，要求复通，解释不认可，不愿去营业厅，要求我方处理
用户状态为:局方半停
停机原因:断卡2.0-湖北30天及以上睡眠卡风险用户打标（公众＆政企市场6月13日三无）
前台是否按流程解释:是
用户要求:停机不认可，要求复通，解释不认可，不愿去营业厅，要求我方处理，用户要求加急处理
第二联系电话:13264911888</t>
  </si>
  <si>
    <t>TS202310142031060801</t>
  </si>
  <si>
    <t>17671931271</t>
  </si>
  <si>
    <t>崔珍昌</t>
  </si>
  <si>
    <t>2023-10-15 09:37:47</t>
  </si>
  <si>
    <t xml:space="preserve">【2022年上工信部测评重保用户】【2022年上工信部测评重保用户】
高级模板内容：
投诉问题描述:用户表示自己手机无法正常使用，已经在APP上二次实人还是不行
用户状态: 非实名停机
停机原因: 非实名停机
第二联系电话:13872533630
用户要求:尽快处理</t>
  </si>
  <si>
    <t>ZX202310141629571191</t>
  </si>
  <si>
    <t>2023-10-15 09:42:15</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</si>
  <si>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投诉问题描述:关联订单ZX202310132004102415，客户表示没有接到我方电话，我方正常告知号码被局方停机联系不上也无法提供第二联系方式
用户状态为:局方停机
停机原因:集团鹰眼GoIP模型回访反馈停机：首次关停可携带本人有效证件、本机号卡到归属地自营厅核验签署承诺书复机一次
前台是否按流程解释:是
用户要求:要求复通
第二联系电话:无法提供第二联系方式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</si>
  <si>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因集团鹰眼监测诈骗停机，已操作开机，二次关停无法复机，已联系客户解释说明，客户表示知晓。</t>
  </si>
  <si>
    <t>ZX202310140944360737</t>
  </si>
  <si>
    <t>13177071397</t>
  </si>
  <si>
    <t>童心</t>
  </si>
  <si>
    <t>2023-10-15 17:49:40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</si>
  <si>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投诉问题描述:用户号码被封停没有办法去归属地，要求线上复机
用户状态为:局方停机
停机原因:集团鹰眼监测诈骗停机（异常换机）：首次关停可携带本人有效证件、本机号卡到归属地自营厅核验签署承诺书复机一次
前台是否按流程解释:是
用户要求:用户要求尽快处理（加急）
第二联系电话:15997661111</t>
  </si>
  <si>
    <t>ZX202310141650291358</t>
  </si>
  <si>
    <t>2023-10-15 17:48:28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</si>
  <si>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
用户状态为:局方停机
停机原因:其它
前台是否按流程解释:是
用户要求:现在不在归属地，要求线上复通
第二联系电话:18727565885</t>
  </si>
  <si>
    <t>号码关停：集团鹰眼监测诈骗停机（异常换机）AA，经核实，根据相关要求进行关停处理。已请其回传一张照片：风险告知书+身份证正面+SIM卡背面照+签字至13032700872宜昌联通微信号，审核通过后为用户办理开机。客户知晓。</t>
  </si>
  <si>
    <t>ZX202310141516330626</t>
  </si>
  <si>
    <t>13227281217</t>
  </si>
  <si>
    <t>郑从珍</t>
  </si>
  <si>
    <t>2023-10-15 15:15:22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</si>
  <si>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53: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投诉问题描述:不方便去营业厅 要求我方处理
用户状态为:局方停机
停机原因:集团鹰眼监测诈骗停机（异常换机）：首次关停可携带本人有效证件、本机号卡到归属地自营厅核验签署承诺书复机一次
前台是否按流程解释:是
用户要求:立即处理  加急
第二联系电话:13227296637</t>
  </si>
  <si>
    <t>ZX202310141623271149</t>
  </si>
  <si>
    <t>13343541237</t>
  </si>
  <si>
    <t>左继强</t>
  </si>
  <si>
    <t>2023-10-15 10:45:18</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</si>
  <si>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53:515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投诉问题描述:用户来电称自己号码被关停，人在外地无法去营业厅办理，且称为什么未经允许就将手机关停，对此不认可，要求回复处理
用户状态为:局方停机
停机原因:集团鹰眼诈骗-图数据库通联模型：首次关停可携带本人有效证件到号码归属地自营厅核验签署法律风险告知书复机一次.
前台是否按流程解释:是
用户要求:用户要求尽快联系，加急处理
第二联系电话:15222877866</t>
  </si>
  <si>
    <t>号码关停：集团鹰眼诈骗-图数据库通联模型AA。用户反映停机问题，经核实首次关停可携带本人有效证件到号码归属地自营厅核验签署法律风险告知书复机一次，因多次未联系上客户，如有疑问可在工作时间（08:30-12:00；14:00-17:30）致电我司宜昌联通13032700872。号码已停机，客户无法接收短信</t>
  </si>
  <si>
    <t>ZX202310141733561661</t>
  </si>
  <si>
    <t>18671768522</t>
  </si>
  <si>
    <t>尤建文</t>
  </si>
  <si>
    <t>2023-10-15 16:38:19</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</si>
  <si>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17:23:325、复通指引:复机渠道：中国联通APP、线下营业厅、热线10010，原则上复机1次。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投诉问题描述:用户对停机不认可，解释无效，用户表示自己无法前往营业厅，要求线上复机，并且赔偿用户的损失，请协助处理谢谢！
用户状态为: 局方半停
停机原因:鹰眼骚扰语音半停（机主停机之日起30天内在中国联通APP进行自助复通实名认证，如逾期需前往营业厅办理，原则复机一次）
前台是否按流程解释:是
用户要求:线上复机，赔偿
第二联系电话:18097448464</t>
  </si>
  <si>
    <t>号码关停：经核实，停机模型:集团反诈中心模型ZB0002-00022，根据相关要求进行关停处理。已请其回传一张照片：风险告知书+身份证正面+SIM卡背面照+签字至13032700872宜昌联通微信号，另单位执照复印件+红章、单位出具18671768522号码用作办公证明的纸质+红章审核通过，现号码已于2023-08-31 19:02:08成功开机，现查询号码已开机，满意。</t>
  </si>
  <si>
    <t>ZX202310131750281670</t>
  </si>
  <si>
    <t>18671770823</t>
  </si>
  <si>
    <t>张家萍</t>
  </si>
  <si>
    <t>2023-10-15 09:06:15</t>
  </si>
  <si>
    <t xml:space="preserve">:不认可
判断省分:湖北
node_134:
获取入参:
node_180:
判断局方停机状态:非实名停机
:
判定是否二代身份证入网/是否为移网号码::不认可/办理失败
:异地
:不认可
:不认可
:仅咨询实名制问题
:
高级模板内容：
投诉问题描述:用户要求线上复通不愿到厅 非实名停机
用户状态为: 非实名停机
停机原因: 非实名停机
前台是否按流程解释:是
用户要求:线上复通
第二联系电话:18813986328</t>
  </si>
  <si>
    <t>号码关停：入网照片不合规AA。经核实，客户号码因入网照片不合规操作实名关停，前期已申请临时开机，5天内您在手厅操作实名制补登记或到自营厅办理实名，现逾期无法再次办理临时开机，建议携带有效身份证件原件前往归属地自营厅办理，客户表示知晓。</t>
  </si>
  <si>
    <t>ZX202310141750421765</t>
  </si>
  <si>
    <t>15549349215</t>
  </si>
  <si>
    <t>余升</t>
  </si>
  <si>
    <t>2023-10-15 16:02:11</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</si>
  <si>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-14 13:03:315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 局方停机，人在异地，无法处理。要求我方处理
用户状态为: 局方停机
停机原因:鹰眼诈骗模型编码ZB0001-0023：首次关停可携带本人有效证件到号码归属地自营厅核验签署法律风险告知书复机一次。
前台是否按流程解释:是
用户要求:复机
第二联系电话:17720277827</t>
  </si>
  <si>
    <t>号码关停：系统中停机原因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</si>
  <si>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ZX202310140938060693</t>
  </si>
  <si>
    <t>15587959311</t>
  </si>
  <si>
    <t>杨娜</t>
  </si>
  <si>
    <t>2023-10-15 14:57:00</t>
  </si>
  <si>
    <t xml:space="preserve">:不认可
判断省分:湖北
node_134:
获取入参:
node_180:
判断局方停机状态:
:
node_223::其他
判断是否局方停机:
:无
:小于等于7天/30天
:不认可
局方停机/复通历史记录：1、停机模型:2、停机原因:新入网未正常使用半停（机主停机之日起30天内手厅自助复通，如逾期前往营业厅办理，原则复机一次）3、解释口径:4、停机时间:2023-10-12 12:36:345、复通指引:6、信安近60天复机次数:--&gt;系统判断的原因分类是否明确:
高级模板内容：
投诉问题描述:用户来电反馈联通APP显示无法复通，要求线上复机
用户状态为: 局方半停
停机原因:新入网未正常使用半停（机主停机之日起30天内手厅自助复通，如逾期前往营业厅办理，原则复机一次）
前台是否按流程解释:是
用户要求:复机
第二联系电话:15171900826</t>
  </si>
  <si>
    <t>号码关停：新入网未正常使用半停AA，已告知用户需提供以下资料：身份证正、反面照，手持证件正面照及开机承诺函至13032700872微信号，审核通过后办理开机。用户不愿提供，无法线上复机，解释中用户骂人，满意度一般</t>
  </si>
  <si>
    <t>ZX202310132048440058</t>
  </si>
  <si>
    <t>13040981260</t>
  </si>
  <si>
    <t>陈靓</t>
  </si>
  <si>
    <t>2023-10-15 10:52:33</t>
  </si>
  <si>
    <t xml:space="preserve">:不认可
判断省分:湖北
node_134:
获取入参:
node_180:
判断局方停机状态:
:
node_223::其他原因
判断地市:其他地市
:不认可
局方停机/复通历史记录：1、停机模型:2、停机原因:鹰眼换机话务突增模型停机：首次关停可携带本人有效证件、本机号卡到归属自营厅核验签署承诺书复机一次3、解释口径:4、停机时间:2023-10-13 19:48:235、复通指引:6、信安近60天复机次数:--&gt;系统判断的原因分类是否明确:
高级模板内容：
投诉问题描述:用户人在异地，要求线上复机，请核实，谢谢
用户状态为:局方停机
停机原因:鹰眼换机话务突增模型停机
前台是否按流程解释:是
用户要求:要求复机
第二联系电话:13087237190</t>
  </si>
  <si>
    <t>号码关停：鹰眼换机话务突增模型停机 AA，经核实已告知客户回传资料后，审核后复机，客户满意。</t>
  </si>
  <si>
    <t>TS202310141854432034</t>
  </si>
  <si>
    <t>13047158423</t>
  </si>
  <si>
    <t>邓永刚</t>
  </si>
  <si>
    <t>2023-10-15 17:38:08</t>
  </si>
  <si>
    <t>主办单位：湖北
客户类别：星级客户
10010是否打通：否
是否二次致电10015：是
是否联系：否
升级倾向：
号码归属省：湖北
SVIP等级：
1. 问题类型:;
2. 投诉类型:办理争议;
3. 营业厅地址:;
4. 位置信息:;
5. 位置发生地:;
6. 投诉内容:没有办理该业务，没有短信确认
8. 办理业务的名称:视频彩铃
8. 无法办理的渠道:没有办理该业务</t>
  </si>
  <si>
    <t>BL202310150841510482</t>
  </si>
  <si>
    <t>13032728999</t>
  </si>
  <si>
    <t>2023-10-15 11:23:35</t>
  </si>
  <si>
    <t>&gt;业务号码&gt;13032728999；&gt;号码归属地&gt;宜昌；&gt;产品名称 &gt;视频彩铃商务版标准10元包；&gt;产品代码&gt;49004905；&gt;产品编码&gt;4900490501；&gt;订购时间 &gt;2023-09-13 09:35:56；&gt;核查情况&gt;平台故障；&gt;不规范定制分类&gt;平台故障，无法判责；&gt;退费金额&gt;40元；&gt;退费时间&gt;2023年10月15日；&gt;投诉内容&gt;	
高级模板内容：
赔付类型：:增值业务争议 
CBSS账单扣费名称：:视频彩铃商务版标准20元包
办理渠道:系统无显示
赔付月份：:2023年10月、2023年9月
返还倍率:单倍
赔付金额：:40
是否已经取消业务:是
是否承诺退费 ：:是
用户是否需要回复：:否
用户要求：:退费</t>
  </si>
  <si>
    <t>BL202310151025002106</t>
  </si>
  <si>
    <t>13040950405</t>
  </si>
  <si>
    <t>董涛涛</t>
  </si>
  <si>
    <t>2023-10-15 14:54:16</t>
  </si>
  <si>
    <t>&gt;业务号码&gt;13040950405；&gt;号码归属地&gt;宜昌市；&gt;产品名称&gt; 自然拼读钻石会员卡      ；&gt;产品代码&gt;66001422；&gt;产品编码&gt;6600142200；&gt;订购时间&gt;  2023-10-05 15:25:04     ；&gt;核查情况&gt;平台故障；&gt;不规范定制分类&gt;平台故障，无法判责；&gt;退费金额&gt; 20 元；&gt;退费时间&gt;2023-10-15；&gt;投诉内容&gt;
高级模板内容：
赔付类型：:增值业务争议 
CBSS账单扣费名称：:自然拼读钻石会员卡
办理渠道:线上
赔付月份：:2023年10月
返还倍率:单倍
赔付金额：:20
是否已经取消业务:是
是否承诺退费 ：:是
用户是否需要回复：:否
用户要求：:用户要求退还10月（自然拼读钻石会员卡）费用20元，已承诺退费，请后台协助处理</t>
  </si>
  <si>
    <t>TS202310132028440381</t>
  </si>
  <si>
    <t>15549397028</t>
  </si>
  <si>
    <t>范必锋</t>
  </si>
  <si>
    <t>2023-10-15 10:21:58</t>
  </si>
  <si>
    <t xml:space="preserve">判断省分:湖北
:移网电话营销费用争议（套餐资费/融合宽带/副卡功能费类除外）
:不认可
:小于等于500元，且仅限单倍、月份不超过12个月
:
高级模板内容：
是否10016外呼:不记得
电话外呼号码:无
渠道名称:CAP-068
反应问题涉及场景:未经同意订购业务
产品名称:腾讯定向流量会员包（前向）
争议月份:2023年10月
是否承诺退费:是
承诺退费金额:20
是否取消业务（如取消失败，需加上系统报错的提示）:是
是否需要回复:否
用户要求:退费</t>
  </si>
  <si>
    <t>BL202310151102370232</t>
  </si>
  <si>
    <t>13094176928</t>
  </si>
  <si>
    <t>金长春</t>
  </si>
  <si>
    <t>2023-10-15 15:31:14</t>
  </si>
  <si>
    <t>&gt;业务号码&gt;13094176928；&gt;号码归属地&gt;宜昌；&gt;产品名称&gt;沃阅读-投资管理课-包月20元；&gt;产品代码&gt;66002692；&gt;产品编码&gt;6600269200；&gt;订购时间&gt;2023-10-15 08:42:45；&gt;核查情况&gt;平台故障；&gt;不规范定制分类&gt;平台故障，无法判责；&gt;退费金额&gt;20元；&gt;退费时间&gt;2023/10/15；&gt;投诉内容&gt;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增值业务-沃阅读-投资管理课-包月20元 
办理渠道:通过系统未查询到记录
赔付月份：:2023年10月
返还倍率:单倍
赔付金额：:20
是否已经取消业务:是
是否承诺退费 ：:是
用户是否需要回复：:否
用户要求：:要求将扣除的费用退回，前台无办理权限，请后台核查处理解决，谢谢</t>
  </si>
  <si>
    <t>BL202310150859550601</t>
  </si>
  <si>
    <t>13165617716</t>
  </si>
  <si>
    <t>邓芹</t>
  </si>
  <si>
    <t>2023-10-15 14:12:45</t>
  </si>
  <si>
    <t>&gt;业务号码&gt;13165617716；&gt;号码归属地&gt;宜昌；&gt;产品名称&gt; 手机彩铃沃音乐精选10元包月 ；&gt;产品代码&gt;49004937；&gt;产品编码&gt;4900493700；&gt;订购时间&gt; 2023-09-08 11:11:01 ；&gt;核查情况&gt;平台故障；&gt;不规范定制分类&gt;平台故障，无法判责；&gt;退费金额&gt;10元；&gt;退费时间&gt;2023-10-15；&gt;投诉内容&gt;
高级模板内容：
赔付类型：:增值业务争议 
CBSS账单扣费名称：:手机彩铃沃音乐精选10元包月
办理渠道:沃音乐_启化手机彩铃
赔付月份：:2023年10月
返还倍率:单倍
赔付金额：:10
是否已经取消业务:是
是否承诺退费 ：:是
用户是否需要回复：:否
用户要求：:用户要求尽快处理</t>
  </si>
  <si>
    <t>BL202310141554531493</t>
  </si>
  <si>
    <t>13227282952</t>
  </si>
  <si>
    <t>颜枝霜</t>
  </si>
  <si>
    <t>2023-10-15 11:03:57</t>
  </si>
  <si>
    <t>&gt;业务号码&gt;13227282952；&gt;号码归属地&gt;宜昌；&gt;产品名称&gt;异型流量权益红包S1；&gt;产品代码&gt;65000147；&gt;产品编码&gt;6500014719；&gt;订购时间&gt;2023-10-14 08:10:39 ；&gt;核查情况&gt;平台故障；&gt;不规范定制分类&gt;平台故障，无法判责；&gt;退费金额&gt;25元；&gt;退费时间&gt;2023/10/15；&gt;投诉内容&gt;判断省分:湖北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CBSS账单扣费名称：:25元异型流量权益红包
办理渠道:无
赔付月份：:2023年10月
返还倍率:单倍
赔付金额：:25
是否已经取消业务:是
是否承诺退费 ：:是
用户是否需要回复：:否
用户要求：:立刻要求退还产生的费用</t>
  </si>
  <si>
    <t>BL202310141725070206</t>
  </si>
  <si>
    <t>13235634408</t>
  </si>
  <si>
    <t>周立生</t>
  </si>
  <si>
    <t>2023-10-15 11:35:13</t>
  </si>
  <si>
    <t>&gt;业务号码&gt;13235634408；&gt;号码归属地&gt;宜昌；&gt;产品名称&gt;芒果TV10G流量加月会员合约包，沃悦读同步学钻石会员20元包；&gt;产品代码&gt;80006702，66001174；&gt;产品编码&gt;8000670200，6600117400；&gt;订购时间&gt;2023-09-28 20:49:02，2023-09-20 07:45:08；&gt;核查情况&gt;平台故障；&gt;不规范定制分类&gt;平台故障，无法判责；&gt;赠费金额&gt;19.01元，40元；&gt;赠费时间&gt;2023.10.15；&gt;投诉内容&gt;
高级模板内容：
赔付类型：:增值业务争议 
CBSS账单扣费名称：:芒果TV10G流量加月会员合约包   沃悦读同步学钻石会员20元包
办理渠道:SP
赔付月份：:2023年9月、2023年10月
返还倍率:单倍
赔付金额：:59
是否已经取消业务:是
是否承诺退费 ：:是
用户是否需要回复：:否
用户要求：:无</t>
  </si>
  <si>
    <t>BL202310151107110305</t>
  </si>
  <si>
    <t>13277177882</t>
  </si>
  <si>
    <t>郑冲</t>
  </si>
  <si>
    <t>2023-10-15 15:10:57</t>
  </si>
  <si>
    <t>&gt;业务号码&gt;13277177882；&gt;号码归属地&gt;宜昌；&gt;产品名称&gt; 乐动彩铃6元包月；&gt;产品代码&gt;49004947；&gt;产品编码&gt;4900494700；&gt;订购时间&gt;2023-10-14 20:34:48；&gt;核查情况&gt;平台故障；&gt;不规范定制分类&gt;平台故障，无法判责；&gt;赠费金额&gt;6元；&gt;赠费时间&gt;2023.10.15；&gt;投诉内容&gt;
高级模板内容：
赔付类型：:增值业务争议 
CBSS账单扣费名称：:乐动彩铃6元包月
办理渠道:  
赔付月份：:2023年10月
返还倍率:单倍
赔付金额：:6
是否已经取消业务:是
是否承诺退费 ：:是
用户是否需要回复：:否
用户要求：:退费  谢谢</t>
  </si>
  <si>
    <t>BL202310151358490064</t>
  </si>
  <si>
    <t>15571706259</t>
  </si>
  <si>
    <t>樊友秀</t>
  </si>
  <si>
    <t>2023-10-15 16:18:42</t>
  </si>
  <si>
    <t>&gt;业务号码&gt;15571706259;&gt;号码归属地&gt;宜昌;&gt;产品名称&gt;哔哩哔哩15G流量加会员月包，沃悦读同步学钻石会员20元包;&gt;产品代码&gt;80006723，66001174;&gt;产品编码&gt;8000672300，6600117400;&gt;订购时间&gt;2023-09-22 16:55:41，2023-10-01 10:42:02;&gt;核查情况&gt;平台故障;&gt;不规范定制分类&gt;平台故障，无法判责;&gt; 赔付金额&gt;50元，20元;&gt;退费时间&gt;2023-10-15;&gt;投诉内容&gt;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沃悦读同步学钻石会员20元/	 哔哩哔哩15G流量加会员月包
办理渠道:CAP-068
赔付月份：:2023年9月、2023年10月
返还倍率:单倍
赔付金额：:80
是否已经取消业务:是
是否承诺退费 ：:是
用户是否需要回复：:否
用户要求：:要求退费处理</t>
  </si>
  <si>
    <t>BL202310141621501865</t>
  </si>
  <si>
    <t>15572720002</t>
  </si>
  <si>
    <t>王书砚</t>
  </si>
  <si>
    <t>2023-10-15 11:12:32</t>
  </si>
  <si>
    <t>&gt;业务号码&gt;15572720002；&gt;号码归属地&gt;宜昌；&gt;产品名称&gt;沃悦读同步学钻石会员20元包；&gt;产品代码&gt;66001174；&gt;产品编码&gt;6600117400；&gt;订购时间&gt; 2023-09-27 11:07:02 ；&gt;核查情况&gt;平台故障；&gt;不规范定制分类&gt;平台故障，无法判责；&gt;退费金额&gt;40元；&gt;退费时间&gt;2023-10-15；&gt;投诉内容&gt;判断省分:其他省分
:增值业务争议
判断省分:湖北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 ：:是
用户是否需要回复：:否
用户要求：:要求退费处理</t>
  </si>
  <si>
    <t>BL202310151140130811</t>
  </si>
  <si>
    <t>15629331805</t>
  </si>
  <si>
    <t>杜红荣</t>
  </si>
  <si>
    <t>2023-10-15 15:56:25</t>
  </si>
  <si>
    <t>&gt;业务号码&gt;15629331805；&gt;号码归属地&gt;宜昌；&gt;产品名称&gt;畅行会员S-包月-15元；&gt;产品代码&gt;21002422；&gt;产品编码&gt;2100242200；&gt;订购时间&gt; 2023-09-05 14:07:21 ；&gt;核查情况&gt;平台故障；&gt;不规范定制分类&gt;平台故障，无法判责；&gt;退费金额&gt;30元；&gt;退费时间&gt;2023-10-15；&gt;投诉内容&gt;
-------
高级模板内容：
赔付类型：:增值业务争议 
CBSS账单扣费名称：:增值业务-畅行会员S-包月-15元
办理渠道:湖北杭州翔羽线上业务代理(宜昌)
赔付月份：:2023年9月、2023年10月
返还倍率:单倍
赔付金额：:30
是否已经取消业务:是
是否承诺退费 ：:是
用户是否需要回复：:否
用户要求：:退费</t>
  </si>
  <si>
    <t>BL202310141416050018</t>
  </si>
  <si>
    <t>2023-10-15 10:24:40</t>
  </si>
  <si>
    <t>&gt;业务号码&gt;15629369715&gt;号码归属地&gt;宜昌；&gt;产品名称&gt;悦心钻石会员-包月-25元；&gt;产品代码&gt;21002405；&gt;产品编码&gt;2100240500；&gt;订购时间&gt;2023-09-27 08:23:19；&gt;核查情况&gt;平台故障；&gt;不规范定制分类&gt;平台故障，无法判责；&gt;退费金额&gt;50元；&gt;退费时间&gt;2023年10月14日&gt;投诉内容&gt;
高级模板内容：
赔付类型：:增值业务争议 
CBSS账单扣费名称：:悦心钻石会员-包月-25元
办理渠道:悦心钻石会员-包月-25元
赔付月份：:2023年9月、2023年10月
返还倍率:单倍
赔付金额：:50
是否已经取消业务:是
是否承诺退费 ：:是
用户是否需要回复：:否
用户要求：:已承诺退费</t>
  </si>
  <si>
    <t>TS202310150853210304</t>
  </si>
  <si>
    <t>13094160318</t>
  </si>
  <si>
    <t>詹丹</t>
  </si>
  <si>
    <t>2023-10-15 14:41:53</t>
  </si>
  <si>
    <t xml:space="preserve">判断省分:其他省分
:普通消费有争议
:下一步
:套餐月费不认可
查询套餐:
:套餐月费有变化
业务办理记录:
:不认可
:其他渠道
判断省分:除甘肃贵州外
:
高级模板内容：
投诉问题描述:用户来电对10的增值业务费_增值业务-哔哩哔哩15G流量加会员月包_增值业务-哔哩哔哩15G流量加会员月包扣费不认可，我处解释用户不认可，请协助处理，谢谢
争议月份:2023年10月
争议金额:25
用户要求:要求取消并退费</t>
  </si>
  <si>
    <t>计费争议-SP扣费：经核实，用户订购产品名称哔哩哔哩15G流量加会员月包 ，产品代码为88226，订购时间9，取消时间为23年10月，25元/月，合计扣费2个月，累计产生费用合计50元，订购方式为集团统一认证平台”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</si>
  <si>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TS202310141854282032</t>
  </si>
  <si>
    <t>15572748110</t>
  </si>
  <si>
    <t>陈国平</t>
  </si>
  <si>
    <t>2023-10-15 15:07:27</t>
  </si>
  <si>
    <t xml:space="preserve">判断省分:湖北
:增值业务费用争议（含炫彩通信助理包云盘版等组合类增值业务）
:移网
:在补救范围内
:不认可
:大于500元
:
高级模板内容：
投诉问题描述:用户反映不知情开通业务，要求解释
争议业务名称:云加速5G畅玩加油包(湖北)
受理渠道:无
争议月份:2023年10月
争议费用:15
一线客服在系统里:已取消
是否承诺退费:否
用户要求:尽快处理，谢谢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</si>
  <si>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24小时内到账，此费用不可打印发票，满意。</t>
  </si>
  <si>
    <t>TS202310131958380005</t>
  </si>
  <si>
    <t>15586352998</t>
  </si>
  <si>
    <t>罗先荣</t>
  </si>
  <si>
    <t>2023-10-15 09:52:31</t>
  </si>
  <si>
    <t xml:space="preserve">判断省分:其他省分
:电话营销争议
:不认可
判断省分:湖北
:流量费争议
:流量包定制争议
:不认可
:未享受
:大于500
:
高级模板内容：
投诉问题描述:流量包费用争议
业务名称: 热血都市畅听5G加油包（湖北） 
争议月份:2023年9月、2023年10月
争议金额:40
是否承诺退费:否
用户要求:承诺退费用户不认可表示经常给自己订业务，对此非常不满要求上一级部门领导回电给出合理解释（业务未退订麻烦专员一起退订一下谢谢）</t>
  </si>
  <si>
    <t>计费争议-SP扣费：用户反映增值业务开通问题，经核实，客户订购产品名称为热血都市畅听5G加油包（湖北），产品代码为66003030，90559，订购时间9月27日，订购方式为短信验证码，取消时间为10月14日，20元/月，合计扣费2个月，累计产生费用共计40元，有二次确认过程，不存在订购违规现象，订购轨迹见附件。考虑客户使用感知，网站方已取消屏蔽并于 2023-10-14 16:36:54 退费40元现金方式到账，此费用可抵扣月租，不可打印账单发票，满意。</t>
  </si>
  <si>
    <t>TS202310150955011451</t>
  </si>
  <si>
    <t>13227286519</t>
  </si>
  <si>
    <t>焦世万</t>
  </si>
  <si>
    <t>2023-10-15 14:20:14</t>
  </si>
  <si>
    <t xml:space="preserve">
高级模板内容：
投诉问题描述:用户知情情况下办理了增值业务
业务名称:-联通爱听-职场精英20元包
争议月份:2023年10月
争议金额:20
是否已经取消业务:否
是否承诺退费:否
用户要求:要求退费</t>
  </si>
  <si>
    <t>计费争议-SP扣费：用户反映职场精英20元包业务开通问题，经核实，客户订购产品名称为职场精英20元包，产品代码为90559，订购时间23.10，订购方式为短信验证，取消时间为23.10，20元/月，合计扣费1月，累计产生费用共计20元，有二次确认过程，不存在订购违规现象。考虑客户使用感知，网站方已取消屏蔽并于三个工作日内退费20元现金方式到账，可打印账单发票，满意。</t>
  </si>
  <si>
    <t>BL202310151058540179</t>
  </si>
  <si>
    <t>18671729786</t>
  </si>
  <si>
    <t>颜华平</t>
  </si>
  <si>
    <t>2023-10-15 16:24:16</t>
  </si>
  <si>
    <t>&gt;业务号码&gt;18671729786；&gt;号码归属地&gt;宜昌；&gt;产品名称&gt;联通爱听-职场理财20元包；&gt;产品代码&gt;66003011；&gt;产品编码&gt;6600301100&gt;订购时间&gt;2023-08-15 05:31:07；&gt;核查情况&gt;平台故障；&gt;不规范定制分类&gt;平台故障，无法判责；&gt;退费金额40元；&gt;退费时间&gt;2023年10月15日；&gt;投诉内容&gt;XX 判断省分:其他省分
:增值业务争议
判断省分:湖北
:移网
:在补救范围内
:不认可
:小于等于500元，且仅限单倍、月份不超过12个月
:
高级模板内容：
赔付类型：:增值业务争议 
CBSS账单扣费名称：:联通爱听-职场理财20元包
办理渠道:沃悦读_ WAP门户	
赔付月份：:2023年8月、2023年9月
返还倍率:单倍
赔付金额：:40
是否已经取消业务:是
是否承诺退费 ：:是
用户是否需要回复：:否
用户要求：:退费</t>
  </si>
  <si>
    <t>BL202310151301181871</t>
  </si>
  <si>
    <t>18671797355</t>
  </si>
  <si>
    <t>董传荣</t>
  </si>
  <si>
    <t>2023-10-15 15:33:35</t>
  </si>
  <si>
    <t>&gt;业务号码&gt;18671797355&gt;号码归属地&gt;宜昌；&gt;产品名称&gt;联通爱听-少儿优选20元包；&gt;产品代码&gt;66003008；&gt;产品编码&gt;6600300800 ；&gt;订购时间&gt; 2023-10-15 12:13:23 ；&gt;核查情况&gt;平台故障；&gt;不规范定制分类&gt;平台故障，无法判责；&gt;退费金额&gt; 20元；&gt;退费时间&gt;2023年10月15日&gt;投诉内容&gt;
高级模板内容：
赔付类型：:增值业务争议 
CBSS账单扣费名称：:联通爱听-少儿优选20元包
办理渠道:SP平台接入
赔付月份：:2023年10月
返还倍率:单倍
赔付金额：:20
是否已经取消业务:是
是否承诺退费 ：:是
用户是否需要回复：:否
用户要求：:请尽快处理</t>
  </si>
  <si>
    <t>BL202310151030502206</t>
  </si>
  <si>
    <t>18694087170</t>
  </si>
  <si>
    <t>郑常青</t>
  </si>
  <si>
    <t>2023-10-15 14:46:41</t>
  </si>
  <si>
    <t>&gt;业务号码&gt;18694087170；&gt;号码归属地&gt;宜昌；&gt;产品名称&gt;沃阅读-投资管理课-包月20元；&gt;产品代码&gt;66002692；&gt;产品编码&gt;6600269200；&gt;订购时间 &gt;2023-10-15 08:22:34；&gt;核查情况&gt;平台故障；&gt;不规范定制分类&gt;平台故障，无法判责；&gt;退费金额&gt;20元；&gt;退费时间&gt;2023年10月15日；&gt;投诉内容&gt;
高级模板内容：
赔付类型：:增值业务争议 
CBSS账单扣费名称：:沃阅读-投资管理课-包月20元
办理渠道:SP
赔付月份：:2023年10月
返还倍率:单倍
赔付金额：:20
是否已经取消业务:是
是否承诺退费 ：:是
用户是否需要回复：:否
用户要求：:不知情办理，要求退费</t>
  </si>
  <si>
    <t>TS202310150744312355</t>
  </si>
  <si>
    <t>15572731477</t>
  </si>
  <si>
    <t>屈定贵</t>
  </si>
  <si>
    <t>2023-10-15 14:33:53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</si>
  <si>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
争议月份:2023年10月
争议金额:67.4
是否承诺退费:是
用户要求:退费</t>
  </si>
  <si>
    <t>TS202310150858570378</t>
  </si>
  <si>
    <t>15572781129</t>
  </si>
  <si>
    <t>王承绪</t>
  </si>
  <si>
    <t>2023-10-15 14:22:16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</si>
  <si>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 未使用本机流量产生流量费，前台解释不认可，用户要求退费
业务名称:流量费
争议月份:2023年9月、2023年10月
争议金额:253.51
是否承诺退费:是
用户要求:用户要求退费（前台办理橡皮擦用户表示无法接收验证码）</t>
  </si>
  <si>
    <t>TS202310151101110528</t>
  </si>
  <si>
    <t>18571010602</t>
  </si>
  <si>
    <t>卢位星</t>
  </si>
  <si>
    <t>2023-10-15 16:21:47</t>
  </si>
  <si>
    <t xml:space="preserve">
高级模板内容：
投诉问题描述:用户来电称对自己套餐流量消费不认可用户要求尽快进行核实，要求进行退费
争议月份:2023年9月、2023年10月、2023年11月
争议金额/流量:55
用户要求:用户要求尽快进行处理加急，！
备注:用户称自己套餐流量扣费，不认可，要求进行退费</t>
  </si>
  <si>
    <t>TS202310150914170599</t>
  </si>
  <si>
    <t>13114456299</t>
  </si>
  <si>
    <t>颜克海</t>
  </si>
  <si>
    <t>2023-10-15 14:19:11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</si>
  <si>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投诉问题描述:用户来电反映对流量计费不认可
业务名称:上网费_手机上网流量费_无线接入-上网流量费-国内（本地使用）
争议月份:2023年9月
争议金额:48.7
是否承诺退费:是
用户要求:用户来电反映对流量计费不认可 要求退费 麻烦后台协助处理</t>
  </si>
  <si>
    <t>TS202310150911240547</t>
  </si>
  <si>
    <t>13117291326</t>
  </si>
  <si>
    <t>周祖菊</t>
  </si>
  <si>
    <t>2023-10-15 13:56:02</t>
  </si>
  <si>
    <t xml:space="preserve">判断省分:其他省分
:流量计费争议
判断省分::未使用过/未使用那么多/用的wifi（产生流量/费用）
:不认可
:下一步
:符合且同意开
:小于等于10G
:不认可
:已享受或不在授权范围
:
高级模板内容：
投诉问题描述:用户反映自己流量使用0.4个G扣费40元 前台在cbss没有流量橡皮擦，请协助处理
争议月份:2023年10月
争议金额/流量:40
用户要求:要求尽快处理</t>
  </si>
  <si>
    <t>TS202310142228321775</t>
  </si>
  <si>
    <t>13047176853</t>
  </si>
  <si>
    <t>陈惠琼</t>
  </si>
  <si>
    <t>2023-10-15 14:33:29</t>
  </si>
  <si>
    <t xml:space="preserve">22年Q3Q4重点客户【2022年上工信部测评重保用户】判断省分:湖北
:流量费争议
:未使用过/未使用那么多/用的wifi（产生流量/费用）
:不认可
:下一步
:不符合或不愿意开通
:未享受
:下一步
:单倍小于等于500
:
高级模板内容：
投诉问题描述:否认上网，要求退费
业务名称: 宜昌如意通吉祥卡(OCS)
争议月份:2023年9月、2023年10月
争议金额:360
是否承诺退费:是
用户要求:退费</t>
  </si>
  <si>
    <t>TS202310141839561816</t>
  </si>
  <si>
    <t>18671750100</t>
  </si>
  <si>
    <t>陈华平</t>
  </si>
  <si>
    <t>2023-10-15 09:50:17</t>
  </si>
  <si>
    <t xml:space="preserve">判断省分:湖北
:流量费争议
:未使用过/未使用那么多/用的wifi（产生流量/费用）
:不认可
:下一步
:不符合或不愿意开通
:未享受
:下一步
:单倍小于等于500
:
高级模板内容：
投诉问题描述:老人使用  不认可  要求退费  谢谢
业务名称:流量费
争议月份:2023年9月、2023年10月
争议金额:159.45
是否承诺退费:是
用户要求:老人使用  不认可  要求退费  谢谢</t>
  </si>
  <si>
    <t>TS202310151158421754</t>
  </si>
  <si>
    <t>15572735120</t>
  </si>
  <si>
    <t>高梦婕</t>
  </si>
  <si>
    <t>2023-10-15 14:59:26</t>
  </si>
  <si>
    <t xml:space="preserve">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争议金额:9.36
是否承诺退费:是
用户要求:退费</t>
  </si>
  <si>
    <t>TS202310150830220069</t>
  </si>
  <si>
    <t>15672496408</t>
  </si>
  <si>
    <t>王清华</t>
  </si>
  <si>
    <t>2023-10-15 14:27:36</t>
  </si>
  <si>
    <t xml:space="preserve">判断省分:其他省分
:流量计费争议
判断省分::未使用过/未使用那么多/用的wifi（产生流量/费用）
:不认可
:下一步
:不符合或不愿意开通
:未享受
:下一步
:单倍小于等于500
:
高级模板内容：
投诉问题描述:用户对9月超出流量不认可要求退费
业务名称:超出流量费
争议月份:2023年9月
争议金额:49.18
是否承诺退费:是
用户要求:立即核实处理退费</t>
  </si>
  <si>
    <t>TS202310151207311943</t>
  </si>
  <si>
    <t>13165610745</t>
  </si>
  <si>
    <t>尚雅斯</t>
  </si>
  <si>
    <t>2023-10-15 14:56:27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</si>
  <si>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投诉问题描述:用户反馈自己的套餐内的流量都没有使用完，为何扣除了手机上网费
业务名称:手机上网费
争议月份:2023年10月
争议金额:10
是否承诺退费:是
用户要求:用户要求退费，并且给他一个解释，谢谢。</t>
  </si>
  <si>
    <t>TS202310151205281900</t>
  </si>
  <si>
    <t>15586377073</t>
  </si>
  <si>
    <t>袁绍拓</t>
  </si>
  <si>
    <t>2023-10-15 14:38:20</t>
  </si>
  <si>
    <t xml:space="preserve">判断省分:其他省分
:流量计费争议
判断省分::未使用过/未使用那么多/用的wifi（产生流量/费用）
:不认可
:下一步
:不符合或不愿意开通
:未享受
:下一步
:单倍小于等于500
:
高级模板内容：
投诉问题描述:在校园内还是使用的套外流量。用户对于套外使用流量不认可
业务名称:沃派29元套餐（湖北）
争议月份:2023年10月
争议金额:20
是否承诺退费:是
用户要求:尽快核实，尽快处理</t>
  </si>
  <si>
    <t>TS202310141608481280</t>
  </si>
  <si>
    <t>13277259311</t>
  </si>
  <si>
    <t>肖雄</t>
  </si>
  <si>
    <t>2023-10-15 09:53:21</t>
  </si>
  <si>
    <t xml:space="preserve">
高级模板内容：
投诉问题描述:用户来电称上个月为什么要扣20几块钱，已解释实际没有扣费，用户不认可提及工信部投诉
争议月份:2023年9月
争议金额:21
用户要求:用户要求今天回复处理不然直接工信部投诉</t>
  </si>
  <si>
    <t>计费争议-流量：经核实，用户反映流量超出问题，建议用户可通过手厅查询流量使用详单，用户9月流量计费正常，短信提醒正常，已解释用户认可满意。</t>
  </si>
  <si>
    <t>TS202310141242282137</t>
  </si>
  <si>
    <t>18571045890</t>
  </si>
  <si>
    <t>杜里姐</t>
  </si>
  <si>
    <t>2023-10-15 09:59:52</t>
  </si>
  <si>
    <t xml:space="preserve">判断省分:其他省分
:流量计费争议
判断省分::未使用过/未使用那么多/用的wifi（产生流量/费用）
:不认可
:下一步
:不符合或不愿意开通
:已享受或不在授权范围
:
高级模板内容：
投诉问题描述:用户来电表示自己没有使用这么多流量，表示对流量超出费用不认可，要求2小时内尽快退还费用
争议月份:2023年10月
争议金额/流量:85
用户要求:用户来电表示自己没有使用这么多流量，表示对流量超出费用不认可，要求2小时内尽快退还费用</t>
  </si>
  <si>
    <t>计费争议-流量：用户反映本月流量问题，经核实本月计费无误，客户因在省外使用，故导致流量超出产生扣费，本次无法申请退费，现已核实客户资料无误，我司登记24小时内办理销户，客户满意。</t>
  </si>
  <si>
    <t>TS202310150944321215</t>
  </si>
  <si>
    <t>15549323861</t>
  </si>
  <si>
    <t>黄成义</t>
  </si>
  <si>
    <t>2023-10-15 14:47:27</t>
  </si>
  <si>
    <t>高级模板内容：
投诉问题描述: 4G畅爽冰激凌国内流量套餐129
争议月份:2019年9月
争议金额:129
用户要求:客户称自己套餐不限量分钟数  之前用的比现在用的快 分钟都够用 现在不够用对此不认可 要求后台核实</t>
  </si>
  <si>
    <t>计费争议-语音：用户对10月份语音通话费用不认可，经核实，用户套餐4G畅爽冰激凌国内流量套餐-129元/月，套内：国内语音拨打500分钟，国内语音拨打0.15元/分钟，用户10月份超出语音费用1.50元，因多次未联系上客户，如有疑问可在工作时间（08:30-12:00；14:00-17:30）致电我司宜昌联通13032700872</t>
  </si>
  <si>
    <t>TS202310131832161073</t>
  </si>
  <si>
    <t>15587943361</t>
  </si>
  <si>
    <t>2023-10-15 16:34:28</t>
  </si>
  <si>
    <t xml:space="preserve">
高级模板内容：
投诉问题描述:用户表明没有打电话
争议月份:2023年10月
争议金额:47.1
是否有下发短信提醒:否
用户要求:用户表明没有拨打那么多语音电话</t>
  </si>
  <si>
    <t>计费争议-语音：用户反映通话分钟数问题，经核实，客户本月超出语音322分钟，产生有 48.30 元语音费用，计费正常无误，考虑客户感知，申请减免本月25元费用，24小时到帐，此费用无法抵扣往月欠费且不可打印发票，满意。</t>
  </si>
  <si>
    <t>TS202310141947540270</t>
  </si>
  <si>
    <t>2023-10-15 15:48:02</t>
  </si>
  <si>
    <t xml:space="preserve">
高级模板内容：
投诉问题描述:用户表示自己有语音通话分钟数，为什么会超出，前台解释不认可要求反馈
争议月份:2023年10月
争议金额:1.9
是否有下发短信提醒:是
用户要求:尽快处理</t>
  </si>
  <si>
    <t>计费争议-语音：语音包12日订购，前期拨打语音产生扣费1.9元，已解释，计费正常。出于服务角度，减免本月语音产生扣费1.9元，已到账，此费用无法抵扣往月欠费及打印发票，满意</t>
  </si>
  <si>
    <t>TS202310150958001513</t>
  </si>
  <si>
    <t>13972562502</t>
  </si>
  <si>
    <t>赵红霞</t>
  </si>
  <si>
    <t>2023-10-15 15:39:26</t>
  </si>
  <si>
    <t xml:space="preserve">
高级模板内容：
投诉问题描述:用户反映自己活动副卡免月租12个月（10元话费12个月）2022/12/01开始，结束2023/10/30十二个月不认可，请核实处理
争议时间:2023-10-15
争议金额:0
用户要求:请核实处理，谢谢</t>
  </si>
  <si>
    <t>计费争议-账单扣费：客户对副卡扣费不满，经核实属正常扣费，沟通后为用户办理副卡0元，次月生效， 满意。</t>
  </si>
  <si>
    <t>TS202310142249081853</t>
  </si>
  <si>
    <t>13264902705</t>
  </si>
  <si>
    <t>孙家会</t>
  </si>
  <si>
    <t>2023-10-15 15:50:43</t>
  </si>
  <si>
    <t xml:space="preserve">
高级模板内容：
投诉问题描述:用户来电对本机副卡收费不认可，表示其他副卡都不收费，要求我方处理
争议月份:2023年10月
争议金额:0
用户要求:将本机号卡变为免费副卡，并将多收取费用退还</t>
  </si>
  <si>
    <t>计费争议-账单扣费：客户对副卡收费不满，经核实属正常扣费，沟通后为用户办理副卡0元次月生效，查询号码下并未办理其他增值业务，建议用户后续持续观察使用， 满意。</t>
  </si>
  <si>
    <t>TS202310141716230254</t>
  </si>
  <si>
    <t>071700547849</t>
  </si>
  <si>
    <t>覃春海</t>
  </si>
  <si>
    <t>2023-10-15 15:44:33</t>
  </si>
  <si>
    <t xml:space="preserve">主办单位：湖北
客户类别：普通客户
10010是否打通：是
是否二次致电10015：是
是否联系：是
升级倾向：无
号码归属省：湖北
SVIP等级：
----
高级模板内容：
1*投诉问题描述:用户来电反映称自己的宽带套餐被无故更改了，对此不满，要求我方核实处理回复 。</t>
  </si>
  <si>
    <t>系统支撑①客户基本信息：业务号码：071700547849、客户姓名：覃春海、套餐情况：畅爽冰激凌融合300M宽带（湖北）； 客户反映折扣套餐的问题。
②首次联系客户时间： 2023-10-15 09:29:14 ； 
③投诉核查处理情况：收到贵部转办后，我司立即组织调查 。经核实，客户因套餐折扣到期无提醒，导致套餐收取原价，现已联系客户解释，并办理赠费活动，合约期12个月，客户满意
④答复客户时间及客户满意度评价相关信息：我司于2023-10-15 09:29:14联系客户解释说明，客户认可满意。回单人：王宜艳
⑤投诉核查关联材料：无</t>
  </si>
  <si>
    <t>TS202310142104131173</t>
  </si>
  <si>
    <t>15587918663</t>
  </si>
  <si>
    <t>李植杨</t>
  </si>
  <si>
    <t>2023-10-15 13:35:34</t>
  </si>
  <si>
    <t xml:space="preserve">【2022年上工信部测评重保用户】[65岁以上老人] 
高级模板内容：
投诉问题描述:错充话费
充值时间:2023-10-14
充值渠道:微信
充值号码:15587918663
充值金额:50
前台是否按流程解释:是
用户要求:加急处理，谢谢</t>
  </si>
  <si>
    <t>客户原因：用户反映充错话费问题，经核实，客户充错话费至15587918663上，考虑客户感知，申请赠送50元话费至15549382593，24小时到帐，此费用无法抵扣往月欠费且不可打印发票，满意。</t>
  </si>
  <si>
    <t>TS202310141628511697</t>
  </si>
  <si>
    <t>2023-10-15 11:21:12</t>
  </si>
  <si>
    <t>:话费错缴/话费多缴
用户反馈:充值号码错误
充错号码状态:号码有信息
建议用户自行联系对方协商处理:不认可
再次解释任何人都没有权限擅处置别人号码的费用，建议自行协商:仍不认可
解释后用户不认可:
用户来电反映前期工单问题，工单流水号:TS202310141437361796，用户表示我方客服告知可以赠款退费，用户表示要求退费到15571742785的号码上，请后台协助处理，谢谢</t>
  </si>
  <si>
    <t>客户原因：用户反映交错了要求退费，经核实现线上无费用返还勾选项，已告知用户自行联系对方予以解决，考虑到用户使用感知为号码15571742785办理预存话费享50元话费优惠（湖北）另申请50元费用于24小时内到账，此费用不可打印发票，满意</t>
  </si>
  <si>
    <t>ZHX202310151754582357</t>
  </si>
  <si>
    <t>2023-10-15 19:29:03</t>
  </si>
  <si>
    <t>TS202310151407471725</t>
  </si>
  <si>
    <t>2023-10-15 15:54:29</t>
  </si>
  <si>
    <t xml:space="preserve">
高级模板内容：
投诉问题描述:用户来电要求投诉湖北宜昌夷陵区的营业厅及宜昌客服人员 电话号码： 6921001   详见：GZ202309301902340711    前台安抚无效 用户要求我方重新提单 称营业厅还报警不给自己处理问题  乱收费   要求立即处理  联系号码：15697279386   
渠道名称:湖北宜昌夷陵区的营业厅及宜昌客服人员 电话号码： 6921001 
渠道地址:无
用户要求:用户要求加急处理 用户提及工信部升级投诉</t>
  </si>
  <si>
    <t>其他：客户反映工作人员态度问题，核实营业厅，装维工作人员按正常流程处理，当时已报警处理，宜昌客服人员已联系客户解释说明并致歉，客户骂人，客户满意度一般</t>
  </si>
  <si>
    <t>TS202310141508482491</t>
  </si>
  <si>
    <t>13207201420</t>
  </si>
  <si>
    <t>高祥华</t>
  </si>
  <si>
    <t>2023-10-15 10:51:47</t>
  </si>
  <si>
    <t xml:space="preserve">
高级模板内容：
投诉问题描述:客户来电反馈老是接到上任机主催债电话，要求我方协助处理，谢谢！
争议号码:13207201420
问题现象:接到找前机主的电话、短信 
用户要求:我方协助处理，谢谢！</t>
  </si>
  <si>
    <t>骚扰电话/短信：用户反映接收前机主催债电话，已引导用户通过手机管家拦截，添加黑白名单，用户知晓，满意</t>
  </si>
  <si>
    <t>BL202310151641112311</t>
  </si>
  <si>
    <t>15586359903</t>
  </si>
  <si>
    <t>王巧莉</t>
  </si>
  <si>
    <t>2023-10-15 17:29:30</t>
  </si>
  <si>
    <t>高级模板内容：
用户诉求:用户来电反映自己想要变更套餐，不想要套餐，只要号码，前台查询解释：使用号码需要套餐才可以使用，用户不认可
当前套餐名称:腾讯大王卡
新套餐名称（转入套餐名称）:用户不要套餐，只要号码
是合约期内（含靓号）:是
备注:用户要求必须变更不要套餐，不然就打投诉电话，用户要求回电：19950394346</t>
  </si>
  <si>
    <t>BL202310151615541977</t>
  </si>
  <si>
    <t>18527304667</t>
  </si>
  <si>
    <t>王亚琴</t>
  </si>
  <si>
    <t>2023-10-15 17:25:35</t>
  </si>
  <si>
    <t xml:space="preserve">判断省分:湖北
:有意向资费
:其他资费
:否
node_104:
node_102:
:降套
:需要保号
:挽留后，用户依旧要求降套
:消费对比
:挽留失败
:
node_106:
:有合约/有靓号
:
高级模板内容：
用户诉求:用户要求前台在线将本机套餐办理降套为福多多29元（湖北）需协助处理，前台已解释并挽留无效需协助处理谢谢。系统提示;除最后一个月，用户在合约期内仅允许变更为合约规定范围内的套餐或者更高档的套餐!                                                  服务名称 [ trades_mobilemodify_transform ] txid [6f5a84a7^1696949928601^4189599] 规则编码 [5001] 规则内容: 调用新的预提交服务异常,错误信息:[用户号码:18527304667,业务限制:[$$$00115$$$除最后一个月，用户在合约期内仅允许变更为合约规定范围内的套餐或者更高档的套餐！]]
当前套餐名称:沃派39元2021
新套餐名称（转入套餐名称）:福多多29元（湖北）
是合约期内（含靓号）:是</t>
  </si>
  <si>
    <t>BL202310151328252204</t>
  </si>
  <si>
    <t>13227269757</t>
  </si>
  <si>
    <t>陈晶晶</t>
  </si>
  <si>
    <t>2023-10-15 17:17:54</t>
  </si>
  <si>
    <t>BL202310151109460342</t>
  </si>
  <si>
    <t>18671754426</t>
  </si>
  <si>
    <t>刘建</t>
  </si>
  <si>
    <t>2023-10-15 15:49:13</t>
  </si>
  <si>
    <t xml:space="preserve">判断省分:湖北
:有意向资费
:其他资费
:否
node_104:
node_102:
:升套/平套
:
高级模板内容：
用户诉求:用户来电要求更改本机套餐为福多多29元套餐，前台未在CB你找到产品，请尽快与用户联系办理，已告知转套餐风险
当前套餐名称: 腾讯大王卡
新套餐名称（转入套餐名称）:福多多29元
是合约期内（含靓号）:否</t>
  </si>
  <si>
    <t>TS202310141933290095</t>
  </si>
  <si>
    <t>13040963044</t>
  </si>
  <si>
    <t>张林</t>
  </si>
  <si>
    <t>2023-10-15 10:33:29</t>
  </si>
  <si>
    <t>1、对话流水号：@2023101419245875414945AA@
2、用户问题描述：用户要求将套餐变更为8元全国流量王套餐；
3、客服受理情况：已指引前往联通自有营业厅申请办理，建议带上本人身份证件到归属地联通自营厅咨询，用户不接受，已在线向用户解释20元5GB AR彩铃酷趣会员5G加油包(湖北)、畅听王卡0元资费包（立即生效）、畅听王卡（公益版）专属特权、国内1元1G日租宝业务会退订，原套餐已经下架，转出无法回转，用户同意。
4、用户要求：尽快为其变更套餐（用户已通过系统身份认证正确）；
【此用户是听障人士】，请短信通知用户，请勿电话联系用户，如需要联系，可联系微信号码yxkm287266491
5、投诉倾向：否；
6、在线承诺：请分公司跟进处理。</t>
  </si>
  <si>
    <t>BL202310150957091573</t>
  </si>
  <si>
    <t>15697275501</t>
  </si>
  <si>
    <t>郑群</t>
  </si>
  <si>
    <t>2023-10-15 17:28:32</t>
  </si>
  <si>
    <t xml:space="preserve">判断省分:湖北
:有意向资费
:其他资费
:是
:不认可：坚持要求转入有限制的套餐
:
高级模板内容：
用户诉求:要改套餐，请处理
当前套餐名称: 星锐卡(湖北)
新套餐名称（转入套餐名称）:91000670 宝卡Pro 
是合约期内（含靓号）:是
备注:要改下月生效，请处理</t>
  </si>
  <si>
    <t>BL202310150918170822</t>
  </si>
  <si>
    <t>18671608347</t>
  </si>
  <si>
    <t>涂茜敏</t>
  </si>
  <si>
    <t>2023-10-15 09:52:22</t>
  </si>
  <si>
    <t xml:space="preserve">判断省分:湖北
:有意向资费
:全国流量王8元套餐
:
高级模板内容：
用户诉求:降套
当前套餐名称:全国流量王8元套餐
新套餐名称（转入套餐名称）: 腾讯大王卡
是合约期内（含靓号）:否
备注:挽留无效，用户在异地，不方便去营业厅，请协助谢谢！</t>
  </si>
  <si>
    <t>BL202310142102102344</t>
  </si>
  <si>
    <t>15572752517</t>
  </si>
  <si>
    <t>刘金</t>
  </si>
  <si>
    <t>2023-10-15 10:07:47</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</si>
  <si>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当前套餐名称:18元流量王套餐(湖北)
新套餐名称（转入套餐名称）:8元4G全国流量王套餐
是合约期内（含靓号）:否
备注:已告知18元流量王套餐(湖北)停售更改无法恢复  要求下午5.30之后恢复</t>
  </si>
  <si>
    <t>BL202310141645322186</t>
  </si>
  <si>
    <t>13264914617</t>
  </si>
  <si>
    <t>2023-10-15 09:06:38</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</si>
  <si>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当前套餐名称:沃派升级版套餐16元档
新套餐名称（转入套餐名称）:8元4G全国流量王套餐
是合约期内（含靓号）:否
备注:已告知沃派升级版套餐16元档停售更改无法恢复</t>
  </si>
  <si>
    <t>BL202310141635302061</t>
  </si>
  <si>
    <t>2023-10-15 09:07:36</t>
  </si>
  <si>
    <t xml:space="preserve">
高级模板内容：
用户诉求:更改4G全国流量王8元套餐   挽留无效，不愿意去营业厅 要求在线申请更改，已向用户推荐指定营业厅不认可 
当前套餐名称:畅越冰激凌5G套餐49元
新套餐名称（转入套餐名称）:4G全国流量王8元套餐 
是合约期内（含靓号）:是
备注:工信部</t>
  </si>
  <si>
    <t>BL202310141612441743</t>
  </si>
  <si>
    <t>13277177520</t>
  </si>
  <si>
    <t>袁爱华</t>
  </si>
  <si>
    <t>2023-10-15 09:13:31</t>
  </si>
  <si>
    <t xml:space="preserve">判断省分:湖北
:有意向资费
:全国流量王8元套餐
:
高级模板内容：
用户诉求:要求改为8元套餐
当前套餐名称:腾讯大王卡
新套餐名称（转入套餐名称）:8元流量王套餐
是合约期内（含靓号）:否</t>
  </si>
  <si>
    <t>TS202310142016030622</t>
  </si>
  <si>
    <t>2023-10-15 15:44:46</t>
  </si>
  <si>
    <r>
      <rPr>
        <sz val="11"/>
        <rFont val="宋体"/>
        <charset val="0"/>
      </rPr>
      <t xml:space="preserve">①微博地址：https://weibo.com/5437836292/NnOCfEqkn
②认证信息、粉丝量：93
③投诉方式：@ +评论+私信
④客户投诉时点：2023/10/14 15:10/19:50
⑤微博内容：联通打人工客服说没有优惠套餐    不满意投诉  电话回访又有优惠了[微笑] </t>
    </r>
    <r>
      <rPr>
        <sz val="11"/>
        <rFont val="Times New Roman"/>
        <charset val="0"/>
      </rPr>
      <t>​​​</t>
    </r>
    <r>
      <rPr>
        <sz val="11"/>
        <rFont val="宋体"/>
        <charset val="0"/>
      </rPr>
      <t xml:space="preserve">
19:50
冰淇淋99套餐三折优惠为什么别人能办   我办不了
湖北武汉都能办   宜昌的办不了吗
19:58
改不了只能投诉了
电话18671600106
客服说没有优惠   回复不满意  就有优惠了
同公司套餐   一个套餐价格都不同
</t>
    </r>
  </si>
  <si>
    <t>1、客户信息：业务号码：18671600106，套餐名称：时玉婷 客户级别：三星忠诚用户 责任归属地：湖北宜昌 2、客户问题描述：客户反映折扣活动问题。 3、本次受理情况： ①.核实原因：经核实，用户要求办理套餐3折优惠，查询系统无勾选项，无法办理3折折扣，协商客户办理转资 畅爽冰激凌5G套餐99元套餐， 参加存量5G畅爽套餐享49元赠费，客户表示考虑。后于2023-10-14 日联系客户表示同意转资 办理转资 畅爽冰激凌5G套餐99元套餐， 参加存量5G畅爽套餐享49元赠费活动，客服部已操作办理②.处理结果：联系客户解释，协商客户办理转资 畅爽冰激凌5G套餐99元套餐， 参加存量5G畅爽套餐享49元赠费活动，客户满意。 4、客户要求：无 5、是否属于不知情订制：否 6、办理渠道：无 7、不知情订制类型：无； 8、共性问题分类：无 9、产品名称：畅越冰激凌5G套餐79元10、产品ID：90935171 11、业务办理时间：2023-02-21 16:22:34 12、不属于不知情订制的原因说明：客户反映套餐折扣问题，不属于不知情。 13、三种确认方式凭证：无。</t>
  </si>
  <si>
    <t>BL202310141009331594</t>
  </si>
  <si>
    <t>15572774858</t>
  </si>
  <si>
    <t>徐曼莉</t>
  </si>
  <si>
    <t>2023-10-15 09:48:15</t>
  </si>
  <si>
    <t xml:space="preserve">判断省分:湖北
:有意向资费
:其他资费
:是
:不认可：坚持要求转入有限制的套餐
:
高级模板内容：
用户诉求:降套
当前套餐名称: 畅越冰激凌5G套餐109元
新套餐名称（转入套餐名称）: 畅越冰激凌5G套餐99元 +网龄计划合约
是合约期内（含靓号）:是
备注:用户要求尽快回电处理</t>
  </si>
  <si>
    <t>套餐变更：未到厅，降套，已为用户转资畅越冰激凌5G套餐99元 +网龄计划合约，次月生效，满意</t>
  </si>
  <si>
    <t>BL202310142119172428</t>
  </si>
  <si>
    <t>15571722387</t>
  </si>
  <si>
    <t>2023-10-15 16:03:28</t>
  </si>
  <si>
    <t xml:space="preserve">判断省分:湖北
:有意向资费
:全国流量王8元套餐
:
高级模板内容：
用户诉求:用户来电称要求将套餐降低为全国流量王8元套餐，前台已建议到厅咨询办理用户不认可，烦请协助处理，谢谢
当前套餐名称:沃派校园融合9元移网成员套餐（湖北宜昌）
新套餐名称（转入套餐名称）:全国流量王8元套餐
是合约期内（含靓号）:否</t>
  </si>
  <si>
    <t>套餐变更：未到厅，联系用户表示暂不办理变更，继续使用现有套餐，满意</t>
  </si>
  <si>
    <t>BL202310141503390771</t>
  </si>
  <si>
    <t>13094176666</t>
  </si>
  <si>
    <t>刘获宇</t>
  </si>
  <si>
    <t>2023-10-15 10:16:29</t>
  </si>
  <si>
    <t xml:space="preserve">判断省分:湖北
:有意向资费
:全国流量王8元套餐
:
高级模板内容：
用户诉求:用户要求把套餐更改为全国流量王8元套餐，麻烦处理
当前套餐名称: 畅爽冰激凌5G套餐99元
新套餐名称（转入套餐名称）:全国流量王8元套餐
是合约期内（含靓号）:是</t>
  </si>
  <si>
    <t>套餐变更-未到厅：99转8，已为用户转资全国流量王8元套餐，次月生效，满意</t>
  </si>
  <si>
    <t>TS202310151256430384</t>
  </si>
  <si>
    <t>2023-10-15 15:11:06</t>
  </si>
  <si>
    <t>主办单位：湖北
客户类别：普通客户
10010是否打通：是
是否二次致电10015：是
是否联系：否
升级倾向：
号码归属省：湖北
SVIP等级：
1. 问题类型:;
2. 投诉类型:办理争议;
3. 营业厅地址:;
4. 位置信息:;
5. 位置发生地:;
6. 投诉内容:宜昌109态度恶劣，反应几次了，请给出处理结果
8. 办理业务的名称:小天卡29+1元139G流量100通话
8. 无法办理的渠道:10010客服热线
关联中国联通投诉平台-网站工单流水号: TS202310121009117555</t>
  </si>
  <si>
    <t>套餐变更①客户基本信息：业务号码：15572722218、客户姓名：邓邦国、套餐情况：畅爽冰激凌5G套餐99元（基础版）； 客户反映套餐的问题。
②首次联系客户时间： 2023-10-15 14:54:14 ； 
③投诉核查处理情况：收到贵部转办后，我司立即组织调查 。客户反映套餐变更的问题。客户10月11日向10010反馈，要求转资小天卡-2023，线上无权限办理，联系客户解释不认可。
④答复客户时间及客户满意度评价相关信息：我司于2023-10-15 14:54:14联系客户解释说明，客户不认可满意。回单人：王宜艳
⑤投诉核查关联材料：无</t>
  </si>
  <si>
    <t>TS202310151014271856</t>
  </si>
  <si>
    <t>18671712979</t>
  </si>
  <si>
    <t>胡泽繁</t>
  </si>
  <si>
    <t>2023-10-15 14:20:10</t>
  </si>
  <si>
    <t>主办单位：湖北
客户类别：星级客户
10010是否打通：否
是否二次致电10015：是
是否联系：否
升级倾向：
号码归属省：湖北
SVIP等级：
1. 问题类型:;
2. 投诉类型:其他问题;
3. 营业厅地址:;
4. 位置信息:;
5. 位置发生地:;
6. 投诉内容:手机套餐不能更改，资费无法降低。</t>
  </si>
  <si>
    <t>套餐变更-未到厅：①客户投诉产生的原因：需办理转资。 
②客户投诉问题核查情况及解决方案：收到贵部转办后，我司立即组织调查。用户要求转资畅越冰激凌5G套餐59元，次月生效。我司2023-10-15 11:43:49联系客户解释。
③客户问题满意度：满意。 
④回单人：田群、联系方式：07176921001</t>
  </si>
  <si>
    <t>TS202310151545386677</t>
  </si>
  <si>
    <t>13145558559</t>
  </si>
  <si>
    <t>张灵晨</t>
  </si>
  <si>
    <t>南方二中心&gt;&gt;中通&gt;&gt;马勇&gt;&gt;陈李平(广东)</t>
  </si>
  <si>
    <t>2023-10-15 16:06:44</t>
  </si>
  <si>
    <t>移网一键诊断结果:无异常:::
1、受理流水号：;2、受理号码：13145558559;3、主叫号码：13145558559;4、被叫号码：;5、客户姓名：张灵晨;6、客户级别：四星忠诚用户;7、用户归属地：宜昌市; 8、受理员工工号：hubDNZT239257;9、手机厂商：;10、投诉渠道：10010客服热线;11、投诉打点范围：0.5千米;12、投诉地址：宜昌市-伍家岗区:伍临路【伍家岗区】;13、网格ID：108906;14、网格名称：YC_B_湖北省宜昌市伍家岗区网格_108906;15、经度：111.369668;16、纬度：30.620143;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169735584496444218;26、语音业务类型：;27、数据业务类型：无法上网,上网速度慢,频繁掉线;28、用户是否接受解释：否;29、公告类型：;30、基站ID：117.111338;31、基站名称：117.111338;32、其它地方是否正常使用：否;33、之前是否可以正常使用：否;</t>
  </si>
  <si>
    <t>TS202310141912262297</t>
  </si>
  <si>
    <t>17671938268</t>
  </si>
  <si>
    <t>邓守兴</t>
  </si>
  <si>
    <t>2023-10-15 11:26:12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</si>
  <si>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:符合办理条件
请判断是否是联通小号资费:不是
当月是否清卡重用:是
:任何地方都无法拨打或接听
:用户来电称自己无法拨打跟接听电话，在任何地方都是这样的情况，我处已建议用户开关机测试或者换机换卡测试，用户不认可，用户要求自己的号码能正常拨打电话，请尽快处理，谢谢</t>
  </si>
  <si>
    <t>TS202310141625391612</t>
  </si>
  <si>
    <t>18571007601</t>
  </si>
  <si>
    <t>崔巍</t>
  </si>
  <si>
    <t>2023-10-15 09:01:22</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</si>
  <si>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:1、受理流水号：;2、受理号码：18571007601;3、主叫号码：18571007601;4、被叫号码：;5、客户姓名：崔巍;6、客户级别：二星用户;7、用户归属地：宜昌市; 8、受理员工工号：hubXN23ZH0151;9、手机厂商：;10、投诉渠道：10010客服热线;11、投诉打点范围：0.5千米;12、投诉地址：宜昌市-秭归县:秭归县茅坪镇九里村民委员会【茅坪镇建东大道192号】;13、网格ID：96303;14、网格名称：YC_B_湖北省宜昌市秭归县迎宾一路-迎宾路交叉口附近网格_96303;15、经度：110.979378;16、纬度：30.807172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169727159305794175;26、语音业务类型：;27、数据业务类型：上网速度慢;28、用户是否接受解释：否;29、公告类型：网络信息;30、基站ID：117.111718;31、基站名称：117.111718;32、其它地方是否正常使用：是;33、之前是否可以正常使用：是;
经度：110.979378
纬度：30.807172
用户来电反映今天上网总一会有信号一会没有掉网卡顿要求核实解决</t>
  </si>
  <si>
    <t>TS202310131637440732</t>
  </si>
  <si>
    <t>15529448215</t>
  </si>
  <si>
    <t>徐康喆</t>
  </si>
  <si>
    <t>2023-10-15 16:58:36</t>
  </si>
  <si>
    <t>主办单位：陕西
客户类别：首次投诉
10010是否打通：否
是否二次致电10015：是
是否联系：否
升级倾向：
号码归属省：陕西
SVIP等级：
1. 问题类型:;
2. 投诉类型:手机信号问题;
3. 营业厅地址:;
4. 位置信息:夷陵区妇幼保健院;
5. 位置发生地:湖北省宜昌市夷陵区;
6. 投诉内容:手机网络类型:4G；
 网络情况:上网卡顿/掉线/不稳定；
 接打电话情况:杂音/断断续续；
 APP应用程序是否正常使用:均不正常；
 影响范围:所有地点；
 其他用户能否正常使用:不能正常使用；
 影响时段:全天；
 投诉内容:流量卡顿，各种地方都不行，；</t>
  </si>
  <si>
    <t>网络质量①客户基本资料：业务号码：15529448215、客户姓名：徐康喆、套餐情况：59元虎跃卡(陕西)；客户反映网络质量的问题； 
②首次联系客户时间：2023-10-14 17:04:00
③投诉核查处理情况：收到贵部转办，我司立即组织核查，经核实，客户所在地夷陵区妇幼保健院信号正常，多次联系用户实测未接听，已短信告知用户有疑问致电宜昌服务监督热线13032700872或维护人员田方明18607201812； 
④答复客户时间及客户满意度评价：根据上述核实情况，我司于2023-10-14 17:04:00多次未联系上，回单人：胡春燕、联系方式：07176921001
⑤投诉核查关联材料：无。"</t>
  </si>
  <si>
    <t>TS202310142216051723</t>
  </si>
  <si>
    <t>15549362181</t>
  </si>
  <si>
    <t>章俊源</t>
  </si>
  <si>
    <t>2023-10-15 15:42:36</t>
  </si>
  <si>
    <t>主办单位：湖北
客户类别：普通客户
10010是否打通：否
是否二次致电10015：是
是否联系：否
升级倾向：
号码归属省：湖北
SVIP等级：
1. 问题类型:;
2. 投诉类型:手机信号问题;
3. 营业厅地址:;
4. 位置信息:顾家店镇邦普宜化生活区;
5. 位置发生地:湖北省宜昌市枝江市;
6. 投诉内容:手机网络类型:5G；
 网络情况:上网卡顿/掉线/不稳定；
 接打电话情况:掉话/单通/无法通话；
 APP应用程序是否正常使用:部分不正常；
 影响范围:特定地点；
 其他用户能否正常使用:不了解；
 影响时段:21:00&amp;mdash;23:00；
 投诉内容:每次到这个点我的手机信号会自动掉4G，因为开启了智能切换上网卡，联通老是跳转到电信卡。因为网速太慢了，打游戏必须开电信卡才行，选择联通流量卡打开抖音加载半天没有反应，在办公室没问题都是5G。如果联通网络这么卡的话我又何必专门办理联通的流量卡呢？或许我该考虑投诉注销了；</t>
  </si>
  <si>
    <t>网络质量-枝江顾家店镇邦普宜化生活区AA①客户基本资料：业务号码：15549362181、客户姓名：章俊源、套餐情况：畅越冰激凌5G套餐119元；客户反映取消业务的问题； 
②首次联系客户时间：2023-10-15 15:30:00
③投诉核查处理情况：收到贵部转办，我司立即组织核查，经核实，客户所在地网络覆盖正常，此为晚上基站负荷高导致网速慢，现已解释，已申请建站计划，出于服务角度，已为用户办理预存享10元*6个月，立即生效，此费用无法抵扣往月欠费及打印发票，满意； 
④答复客户时间及客户满意度评价：根据上述核实情况，我司于2023-10-15 15:30:00联系客户满意，回单人：胡春燕、联系方式：07176921001
⑤投诉核查关联材料：无。"</t>
  </si>
  <si>
    <t>TS202310131056540347</t>
  </si>
  <si>
    <t>18671044895</t>
  </si>
  <si>
    <t>施悦</t>
  </si>
  <si>
    <t>2023-10-15 09:39:50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</si>
  <si>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是群障.8.查询流量是否限速：未限速.9.查询用户终端蜂窝网络状态：4G开启.:诊断无异常/解释不认可
:下一步
node_317:
:不符合办理条件
:在湖北
:不能
:网络无异常
:1、受理流水号：;2、受理号码：18671044895;3、主叫号码：18671044895;4、被叫号码：;5、客户姓名：施悦;6、客户级别：二星用户;7、用户归属地：襄阳市; 8、受理员工工号：hubXN23ZH6893;9、手机厂商：;10、投诉渠道：10010客服热线;11、投诉打点范围：0.5千米;12、投诉地址：宜昌市-当阳市:玉阳街道办事处【长坂路东段257号】;13、网格ID：96382;14、网格名称：YC_B_湖北省宜昌市当阳市网格_96382;15、经度：111.812055;16、纬度：30.810485;17、用户现象：未发现网络问题;18、答复口径：您提供的位置周围基站暂时没有发现异常，建议您先进行换机换卡测试并留意观察。;19、网络类型：5G;20、投诉现象最近发生时间：3天至一周;21、语音通话或数据上网：语音和数据;22、室内或室外：室内;23、手机信号强弱：一至两格不稳定;24、用户周边使用情况：全部发生;25、主工单流水号：hub169716553546860958;26、语音业务类型：杂音,回音;27、数据业务类型：无法上网;28、用户是否接受解释：否;29、公告类型：;30、基站ID：;31、基站名称：;32、其它地方是否正常使用：是;33、之前是否可以正常使用：是;
用户要求打不通发个短信</t>
  </si>
  <si>
    <t>下周一现场测试。</t>
  </si>
  <si>
    <t>TS202310141756131075</t>
  </si>
  <si>
    <t>投诉工单（2021版）&gt;&gt;融合&gt;&gt;【网络使用】移网上网&gt;&gt;网速慢</t>
  </si>
  <si>
    <t>18695064630</t>
  </si>
  <si>
    <t>向虎</t>
  </si>
  <si>
    <t>2023-10-15 17:22:16</t>
  </si>
  <si>
    <t xml:space="preserve">判断省份:湖北
在湖北
:所有APP
:偶发
:不认可
:网络无异常
:1、受理流水号：;2、受理号码：18695064630;3、主叫号码：18695064630;4、被叫号码：;5、客户姓名：向虎;6、客户级别：五星忠诚用户;7、用户归属地：宜昌市; 8、受理员工工号：hubXN22ZH1135;9、手机厂商：;10、投诉渠道：10010客服热线;11、投诉打点范围：0.5千米;12、投诉地址：宜昌市-夷陵区:湖北省宜昌市夷陵区小溪塔街道【】;13、网格ID：100478;14、网格名称：YC_B_湖北省宜昌市夷陵区网格_100478;15、经度：111.434235;16、纬度：30.748749;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169727721263198935;26、语音业务类型：;27、数据业务类型：上网速度慢;28、用户是否接受解释：否;29、公告类型：;30、基站ID：117.111937;31、基站名称：117.111937;32、其它地方是否正常使用：是;33、之前是否可以正常使用：是;
用户来电反映手机上慢，通话质量差。已换机换卡测试仍无法使用，用户要求核实处理。</t>
  </si>
  <si>
    <t>用户表示无需上门处理，自行解决。</t>
  </si>
  <si>
    <t>TS202310141905362193</t>
  </si>
  <si>
    <t>18523628425</t>
  </si>
  <si>
    <t>周醒明</t>
  </si>
  <si>
    <t>2023-10-15 14:32:08</t>
  </si>
  <si>
    <t>判断省份:重庆
:移网上网慢
node_253: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是否清卡重用:否
:下一步
查询:
:不符合办理条件
:在区域12省内（除重庆）
:1、受理流水号：;2、受理号码：18523628425;3、主叫号码：18523628425;4、被叫号码：;5、客户姓名：周醒明;6、客户级别：五星忠诚用户;7、用户归属地：宜昌市; 8、受理员工工号：hubXN23TF4101;9、手机厂商：;10、投诉渠道：10010客服热线;11、投诉打点范围：0.5千米;12、投诉地址：宜昌市-点军区:宜昌市点军区艾家小学【艾家镇刘家村6组】;13、网格ID：108903;14、网格名称：YC_B_湖北省宜昌市点军区网格_108903;15、经度：111.343468;16、纬度：30.620531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169728141452220702;26、语音业务类型：;27、数据业务类型：上网速度慢;28、用户是否接受解释：否;29、公告类型：;30、基站ID：;31、基站名称：;32、其它地方是否正常使用：否;33、之前是否可以正常使用：否;</t>
  </si>
  <si>
    <t>用户为外地重庆号码，经常外出，位置不定，无法上门测试，已建议用户补换卡，用户同意。处理人田方明18607201812</t>
  </si>
  <si>
    <t>TS202310151210562009</t>
  </si>
  <si>
    <t>18608603066</t>
  </si>
  <si>
    <t>陈兴凤</t>
  </si>
  <si>
    <t>2023-10-15 14:44:30</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</si>
  <si>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投诉问题描述:用户来电称自己7月12号去珠海旅游.没去澳门.对产生的费用不认可.解释不认可
业争议务名称:出境漫游数据费
争议时间:2023-07-12
争议金额:30
前台结算内容:澳门数据漫游费25元和香港数据漫游费5元
用户要求:要求尽快核查回复处理</t>
  </si>
  <si>
    <t>系统支撑：经核实因客户接收边界基站信号，导致7月产生国际漫游费用45元，现申请减免此费用，24小时到账，此费用不可打印发票，客户满意。</t>
  </si>
  <si>
    <t>TS202310151425232081</t>
  </si>
  <si>
    <t>2023-10-15 16:17:18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</si>
  <si>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投诉问题描述:详见TS202310101133481625 用户来电自称反映自己的流量问题 自己一直在学校没有出去还是无法使用
是否剩余小区优惠:是
实际使用地::三峡大学
是否在优惠范围:是
涉及金额:50
是否已解释可能超出优惠范围:是
涉及时间范围:2023-10-01～2023-10-15
用户要求:用户要求尽快处理</t>
  </si>
  <si>
    <t>系统支撑：因系统支撑不到位导致流量超出不认可，已发省分核查重新绑定基站，前期申请减免本月流量费用20元并赠送10G流量本月使用，现补赠20元流量费并赠送30G流量本月使用，24小时内赠费到账，不可打印发票，满意!</t>
  </si>
  <si>
    <t>TS202310151510180532</t>
  </si>
  <si>
    <t>2023-10-15 17:22:47</t>
  </si>
  <si>
    <t xml:space="preserve">判断省分:其他省分
:流量计费争议
判断省分::定向流量未免流
:不认可
:不符合或不愿意开通
:
高级模板内容：
投诉问题描述:来电反映校园基站流量无法使用，导致流量超出
争议定向流量包产品名称:100G校园基站流量2021（湖北）-
订购渠道:宜昌市城区校园
订购日期:2022-11-19
用户要求:麻烦处理 谢谢 </t>
  </si>
  <si>
    <t>系统支撑：因系统支撑不到位导致流量超出不认可，已发省分核查重新绑定基站，已申请减免本月流量费用15元并赠送10G流量本月使用，前期省分已赠费10元，现补赠5元，24小时内赠费到账，不可打印发票，满意!</t>
  </si>
  <si>
    <t>TS202310140940190658</t>
  </si>
  <si>
    <t>18695066590</t>
  </si>
  <si>
    <t>2023-10-15 13:32:16</t>
  </si>
  <si>
    <t xml:space="preserve">[内部员工专线1] 
高级模板内容：
投诉问题描述:前期反映：对低消费用不能用赠费抵扣不认可，称当时工作人员告知用户可以正常抵扣月租消费。
争议月份:2023年9月
争议金额:-1
用户要求:工单流水号:TS202310031115561058处理结果：您反映赠费到账后产生补收费用。经核实，因前期共享账户赠费未使用完，故9月会产生补收费用。已向您解释，前期所有赠费均已于2023-09-03 12:00:56、2023-09-03 12:02:12分别重新补赠，故当前账单看到的赠费可忽略。    现在用户再次进线表示自己在10月份还是单独交费了，表示赠费无法使用到，要求我处重新将花费退还到18727272875，高魁胜</t>
  </si>
  <si>
    <t>系统支撑：用户反映需将前期补赠2笔费用退还至号码18727272875上，属支持不到位导致，核实其中一笔费用已被使用系统无法返销，沟通后为用户返销另一笔费用299元至号码18727272875上，用户满意。</t>
  </si>
  <si>
    <t>ZX202310151005460842</t>
  </si>
  <si>
    <t>071701028200</t>
  </si>
  <si>
    <t>2023-10-15 17:32:15</t>
  </si>
  <si>
    <t xml:space="preserve">判断省分:湖北
:自己办理的宽带
:挽留失败
:不同意
:
高级模板内容：
问题描述:用户要拆机，解绑任何要求退费
第二联系方式:15971662070
销户原因:携号转网
用户要求:要求用户要拆机，解绑任何要求退费</t>
  </si>
  <si>
    <t>BL202310151459510920</t>
  </si>
  <si>
    <t>18527827030</t>
  </si>
  <si>
    <t>王洲</t>
  </si>
  <si>
    <t>2023-10-15 16:24:35</t>
  </si>
  <si>
    <t xml:space="preserve">
高级模板内容：
需区域二线受理的业务:用户无法提供验证码
用户需办理业务名称:	 快手12G流量月包
业务办理类型:取消
业务生效时间:立即生效
是否已按规范验证用户信息:是
备注（如开通流量包、语音包请备注清楚当月有效/长期有效）:尽快协助处理取消</t>
  </si>
  <si>
    <t>BL202310151449160747</t>
  </si>
  <si>
    <t>15671036876</t>
  </si>
  <si>
    <t>刘思其</t>
  </si>
  <si>
    <t>2023-10-15 15:41:27</t>
  </si>
  <si>
    <t xml:space="preserve">【2022年上工信部测评重保用户】:不认可
判断省分:湖北
node_134:
获取入参:
node_180:
判断局方停机状态:
:
node_223::关停原因：鹰眼骚扰语音半停
判断是否局方停机:
:无
:
高级模板内容：
需区域二线受理的业务:擅自停机
停机时间:2023-10-11
是否首次停机:是
停机原因:本地异常号卡语音半停（机主停机之日起30天内在中国联通APP进行自助复通，如逾期需前往营业厅办理，原则复机一次）
第二联系方式:13886665499
用户要求:已验证用户身份信息，并通过
是否验证非初始密码:是
用户是否提供机主全名和身份证号码:是</t>
  </si>
  <si>
    <t>TS202310151148001541</t>
  </si>
  <si>
    <t>18107172956</t>
  </si>
  <si>
    <t>2023-10-15 14:05:16</t>
  </si>
  <si>
    <t>22年Q3Q4重点客户用户来电称在宜昌市东山大道国贸自有营业厅办理了副卡免月租24个月（10元话费24个月）（湖北）-次月生效续约，但是现在没有查询到有续约记录，要求后台核实确保续约成功，确保下个月副卡不会产生费用</t>
  </si>
  <si>
    <t>BL202310151307401947</t>
  </si>
  <si>
    <t>17507209739</t>
  </si>
  <si>
    <t>吴飞</t>
  </si>
  <si>
    <t>2023-10-15 14:53:30</t>
  </si>
  <si>
    <t xml:space="preserve">
高级模板内容：
需区域二线受理的业务:用户无法提供验证码
用户需办理业务名称:福多多29元（湖北） 
业务办理类型:开通
业务生效时间:次月生效
是否已按规范验证用户信息:无需验证</t>
  </si>
  <si>
    <t>BL202310150922030884</t>
  </si>
  <si>
    <t>15587953061</t>
  </si>
  <si>
    <t>孙晨</t>
  </si>
  <si>
    <t>2023-10-15 14:09:08</t>
  </si>
  <si>
    <t xml:space="preserve">22年Q3Q4重点客户:不认可
判断省分:湖北
node_134:
获取入参:
node_180:
判断局方停机状态:
:
node_223::关停原因：鹰眼骚扰语音半停
判断是否局方停机:
:无
:
高级模板内容：
需区域二线受理的业务:用户无法提供验证码
用户需办理业务名称:号码复机
业务办理类型:开通
业务生效时间:立即生效
是否已按规范验证用户信息:是</t>
  </si>
  <si>
    <t>ZX202310150946290708</t>
  </si>
  <si>
    <t>15672533228</t>
  </si>
  <si>
    <t>周伏桂</t>
  </si>
  <si>
    <t>2023-10-15 14:11:18</t>
  </si>
  <si>
    <t xml:space="preserve">判断省分:湖北
:失败
node_42:
:无合约/简单合约
:单卡/移移融合副卡套餐
获取用户证件类型::不认可
:
高级模板内容：
问题描述:用户来电要求销户
第二联系方式:15672533228   
销户原因:不想要了
用户要求:线上销户</t>
  </si>
  <si>
    <t>ZX202310150923240553</t>
  </si>
  <si>
    <t>15571769002</t>
  </si>
  <si>
    <t>刘宜红</t>
  </si>
  <si>
    <t>2023-10-15 09:32:19</t>
  </si>
  <si>
    <t xml:space="preserve">22年Q3Q4重点客户判断省分:湖北
:失败
node_42:
:无合约/简单合约
:单卡/移移融合副卡套餐
获取用户证件类型::不认可
:
高级模板内容：
问题描述:不想继续使用了，销户
第二联系方式:15572765738
销户原因:不想继续使用了
用户要求:把15571769002余额转到15572765738里，要求回电给予通知</t>
  </si>
  <si>
    <t>BL202310150826280403</t>
  </si>
  <si>
    <t>13032734725</t>
  </si>
  <si>
    <t>望海艳</t>
  </si>
  <si>
    <t>2023-10-15 10:33:13</t>
  </si>
  <si>
    <t>22年Q3Q4重点客户用户要求取消AR彩铃酷趣会员5G加油包（湖北），前台验证信息过程中，通话突然中断，再次回电，无法接通。烦请核实处理</t>
  </si>
  <si>
    <t>BL202310141952481831</t>
  </si>
  <si>
    <t>办理工单（2021版）&gt;&gt;业务功能&gt;&gt;呼叫保持/呼叫等待/呼叫转移取消</t>
  </si>
  <si>
    <t>2023-10-15 11:12:16</t>
  </si>
  <si>
    <t>呼叫转移取消</t>
  </si>
  <si>
    <t>BL202310141950481818</t>
  </si>
  <si>
    <t>18671449756</t>
  </si>
  <si>
    <t>王开权</t>
  </si>
  <si>
    <t>2023-10-15 09:47:27</t>
  </si>
  <si>
    <t xml:space="preserve">
高级模板内容：
需区域二线受理的业务:用户无法提供验证码
用户需办理业务名称:要求取消5G加油包29元10GB（立即生效）
业务办理类型:取消
业务生效时间:次月生效
是否已按规范验证用户信息:无需验证</t>
  </si>
  <si>
    <t>BL202310141745340480</t>
  </si>
  <si>
    <t>15307206518</t>
  </si>
  <si>
    <t>董在荣</t>
  </si>
  <si>
    <t>2023-10-15 09:25:14</t>
  </si>
  <si>
    <t xml:space="preserve">15307206518命中精准预判服务场景:[65岁以上老人] 
用户来电:关闭上网功能
判断省分:甘肃、湖北
解释无法关闭，建议用户关闭手机蜂窝数据网络即可:不认可
用户1坚持要求关闭上网功能，回电请联系18871768455</t>
  </si>
  <si>
    <t>BL202310141739140406</t>
  </si>
  <si>
    <t>13085160761</t>
  </si>
  <si>
    <t>李飞强</t>
  </si>
  <si>
    <t>2023-10-15 09:09:00</t>
  </si>
  <si>
    <t xml:space="preserve">[65岁以上老人] 
高级模板内容：
需区域二线受理的业务:用户无法提供验证码
用户需办理业务名称:腾讯游戏畅玩包（前向
业务办理类型:取消
业务生效时间:立即生效
是否已按规范验证用户信息:无需验证</t>
  </si>
  <si>
    <t>BL202310141713550059</t>
  </si>
  <si>
    <t>18607202122</t>
  </si>
  <si>
    <t>2023-10-15 14:35:33</t>
  </si>
  <si>
    <t xml:space="preserve">
高级模板内容：
需区域二线受理的业务:用户无法提供验证码
用户需办理业务名称:流量封顶
业务办理类型:取消
业务生效时间:立即生效
是否已按规范验证用户信息:是</t>
  </si>
  <si>
    <t>BL202310141042022095</t>
  </si>
  <si>
    <t>13618687610</t>
  </si>
  <si>
    <t>邹宇峰</t>
  </si>
  <si>
    <t>2023-10-15 14:14:45</t>
  </si>
  <si>
    <t xml:space="preserve">判断省分:湖北
:有意向资费
:其他资费
:是
:不认可：坚持要求转入有限制的套餐
:
高级模板内容：
用户诉求:用户来电就想要未副卡办理亲子卡，表示自己已经前往营业厅告知无法办理，要求在线变更，请尽快处理，谢谢
当前套餐名称: 5G副卡基本套餐(优享服务)
新套餐名称（转入套餐名称）:亲子卡
是合约期内（含靓号）:是</t>
  </si>
  <si>
    <t>业务办理：办理亲子卡套餐，联系用户表示已到厅处理，无需我部再处理，满意</t>
  </si>
  <si>
    <t>BL202310151536531431</t>
  </si>
  <si>
    <t>19186274139</t>
  </si>
  <si>
    <t>吴大兴</t>
  </si>
  <si>
    <t>2023-10-15 16:32:19</t>
  </si>
  <si>
    <t>用户要求续约预存话费享折扣优惠 档位三（立即生效24个月）-湖北政企专属，请核实处理，谢谢</t>
  </si>
  <si>
    <t>BL202310151036162307</t>
  </si>
  <si>
    <t>18571009773</t>
  </si>
  <si>
    <t>于圣敏</t>
  </si>
  <si>
    <t>2023-10-15 14:09:01</t>
  </si>
  <si>
    <t>用户表示自己不需要下个月家庭群组化副卡10G省内（已经撤销）   还是要求恢复副卡免月租12个月（10元话费12个月）（湖北）辛苦核实处理联系18571009773</t>
  </si>
  <si>
    <t>业务办理：副卡0月租，已为用户转资副卡0月租，次月生效，满意</t>
  </si>
  <si>
    <t>ZX202310140858250467</t>
  </si>
  <si>
    <t>071703610271</t>
  </si>
  <si>
    <t>邹伏平</t>
  </si>
  <si>
    <t>2023-10-15 10:47:31</t>
  </si>
  <si>
    <t xml:space="preserve">判断省分:湖北
:自己办理的宽带
:挽留失败
:不同意
:
高级模板内容：
问题描述:客户来电称，自己没有办理过宽带加副卡 现在不想使用了，要求将宽带071703610271+副卡18527820653，18527827632销户，客户现在在外地，无法回本地，已解释，客户不认可，请协助处理谢谢
第二联系方式: 18037173556   
销户原因:没有使用
用户要求:客户来电称，自己没有办理过宽带加副卡
现在不想使用了，要求将宽带071703610271+副卡18527820653，18527827632销户，客户现在在外地，无法回本地，已解释，客户不认可，请协助处理谢谢
</t>
  </si>
  <si>
    <t>业务办理：已办理071703610271和副卡销户，客户满意</t>
  </si>
  <si>
    <t>BL202310151431170499</t>
  </si>
  <si>
    <t>071700302594</t>
  </si>
  <si>
    <t>2023-10-15 15:28:15</t>
  </si>
  <si>
    <t>用户来电称要求取消15元*12个月合约千兆提速包（湖北），烦请核实后回电处理</t>
  </si>
  <si>
    <t>业务办理：取消15元*12个月合约千兆提速包，已取消，满意</t>
  </si>
  <si>
    <t>ZX202310141843482061</t>
  </si>
  <si>
    <t>13117271680</t>
  </si>
  <si>
    <t>黄喜平</t>
  </si>
  <si>
    <t>2023-10-15 09:26:47</t>
  </si>
  <si>
    <t>18527202536命中精准预判服务场景:[65岁以上老人] 
用户要求将副卡13117271680改为0月租的副卡，请后台核实处理</t>
  </si>
  <si>
    <t>业务办理：用户要求副卡免费，已勾选0月租优惠，次月生效，满意。</t>
  </si>
  <si>
    <t>ZX202310141645051309</t>
  </si>
  <si>
    <t>15671037030</t>
  </si>
  <si>
    <t>刘秀华</t>
  </si>
  <si>
    <t>2023-10-15 09:03:32</t>
  </si>
  <si>
    <t xml:space="preserve">判断省分:湖北
:失败
node_42:
:其他合约
:本地
:不认可
:
高级模板内容：
问题描述:用户来电反映，要求线上办理宽带和号卡销户业务
第二联系方式:17671922899
销户原因:不想使用
用户要求:用户表示 宽带设备已经归还设备，请后台协助处理，谢谢</t>
  </si>
  <si>
    <t>业务办理：用户要求注销号卡及宽带，已成功办理销户，用户满意。</t>
  </si>
  <si>
    <t>BL202310151418200331</t>
  </si>
  <si>
    <t>18671600775</t>
  </si>
  <si>
    <t>李时俊</t>
  </si>
  <si>
    <t>2023-10-15 14:46:15</t>
  </si>
  <si>
    <t>用户称需要续约5G套餐月费7折优惠（次月生效24个月）（取整）（湖北）不接受营业厅转网威胁请协助</t>
  </si>
  <si>
    <t>业务办理：已办理赠费活动，合约期12个月，客户满意</t>
  </si>
  <si>
    <t>BL202310150926170955</t>
  </si>
  <si>
    <t>18694085836</t>
  </si>
  <si>
    <t>薛加凤</t>
  </si>
  <si>
    <t>2023-10-15 09:49:21</t>
  </si>
  <si>
    <t>用户来电称要求办理宜昌目标用户99元档5G融合套餐4折优惠24月（次月生效），不愿到厅，请协助处理</t>
  </si>
  <si>
    <t>BL202310151529531340</t>
  </si>
  <si>
    <t>18671745083</t>
  </si>
  <si>
    <t>王怀德</t>
  </si>
  <si>
    <t>2023-10-15 15:55:47</t>
  </si>
  <si>
    <t>用户来电要求线上续约套餐活动的返费活动每月返30元，现在要求线上续约，请核实处理，谢谢</t>
  </si>
  <si>
    <t>业务办理：已办理赠费续约，次月生效，合约期12个月，客户满意。</t>
  </si>
  <si>
    <t>BL202310151115220432</t>
  </si>
  <si>
    <t>18507205238</t>
  </si>
  <si>
    <t>李文文</t>
  </si>
  <si>
    <t>2023-10-15 14:07:58</t>
  </si>
  <si>
    <t>用户要求办理花呗分期低消198元直降1200要求办理，用户要求联系</t>
  </si>
  <si>
    <t>业务办理：已告知客户无法办理续约，客户认可。</t>
  </si>
  <si>
    <t>BL202310141308441705</t>
  </si>
  <si>
    <t>15586370619</t>
  </si>
  <si>
    <t>黄亚南</t>
  </si>
  <si>
    <t>2023-10-15 09:55:31</t>
  </si>
  <si>
    <t>用户来电:关闭上网功能
判断省分:甘肃、湖北
解释无法关闭，建议用户关闭手机蜂窝数据网络即可:不认可
:
用户要求关闭上网功能请协助</t>
  </si>
  <si>
    <t>业务办理：已关闭上网功能，因多次未联系上客户，特短信告知客户。</t>
  </si>
  <si>
    <t>BL202310151019512007</t>
  </si>
  <si>
    <t>13114468002</t>
  </si>
  <si>
    <t>李向阳</t>
  </si>
  <si>
    <t>2023-10-15 14:15:46</t>
  </si>
  <si>
    <t>用户来电要求续约 星锐卡30元赠费12个月优惠合约，请尽快处理</t>
  </si>
  <si>
    <t>业务办理：已为用户办理星锐卡30元赠费12个月优惠合约，用户满意</t>
  </si>
  <si>
    <t>BL202310141355442246</t>
  </si>
  <si>
    <t>17671331345</t>
  </si>
  <si>
    <t>曾维伟</t>
  </si>
  <si>
    <t>2023-10-15 09:02:18</t>
  </si>
  <si>
    <t xml:space="preserve">产品类型:轻合约;产品名称:王卡会员专属权益;产品描述:王卡用户升级为王卡会员时免费订购，王卡会员可享受会员折扣、购机福利等多重特权。;产品ID:90749150;开始时间:2023-05-01 00:00:00;结束时间:2024-04-30 23:59:59;订购渠道:湖北省宜昌市OMO;客户确认方式:无。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t>
  </si>
  <si>
    <t>业务办理：用户需办理取消王卡会员专属权益，沟通后已为用户办理取消成功，满意</t>
  </si>
  <si>
    <t>TS202310151439062378</t>
  </si>
  <si>
    <t>15549295127</t>
  </si>
  <si>
    <t>吴闯</t>
  </si>
  <si>
    <t>2023-10-15 16:54:36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</si>
  <si>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:反映号码销户问题，要求在线销户，请尽快核实处理</t>
  </si>
  <si>
    <t>业务办理①客户基本资料：业务号码：15549295127、客户姓名：吴闯、套餐情况：沃派校园融合9元移网成员套餐（湖北宜昌）；客户反映销户问题
②首次联系客户时间：2023-10-27 10:58:13
③投诉核查处理情况：收到贵部转办，我司立即组织核查，经核实，客户要求注销号码，已为用户申请减免本月欠费34元后注销，客户满意。
④答复客户时间及客户满意度评价：根据上述核实情况，我司于2023-10-15 15:58:13 联系客户满意，回单人：程李晶、联系方式：07176921001
⑤投诉核查关联材料：无</t>
  </si>
  <si>
    <t>TS202310151019451990</t>
  </si>
  <si>
    <t>15549342805</t>
  </si>
  <si>
    <t>胡正柳</t>
  </si>
  <si>
    <t>2023-10-15 14:19:17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</si>
  <si>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投诉问题描述（提炼并描述客户反映核心问题，含争议渠道/争议金额或对前期工单争议点）:用户来电要求解绑主副卡，到了两家营业厅都不给用户办理，告知无法办理，对此不满，请核实回复</t>
  </si>
  <si>
    <t>业务办理①客户基本资料：业务号码：15549342805、客户姓名： 胡正柳、套餐情况：
腾讯大王卡；客户需办理解绑主副卡； ②首次联系客户时间：2023-10-15 15:32:32 ③投诉核查处理情况：收到贵部转办，我司立即组织核查，用户反映需办理副卡15549372007解绑主副卡业务，并办理副卡15549372007转资 4G全国流量王8元套餐 ，次月生效。 ④答复客户时间及客户满意度评价：根据上述核实情况，我司于2023-10-15 15:32:32联系客户满意，回单人：田群、联系方式：07176921001 ⑤投诉核查关联材料：无</t>
  </si>
  <si>
    <t>BL202310141052012252</t>
  </si>
  <si>
    <t>2023-10-15 14:32:51</t>
  </si>
  <si>
    <t xml:space="preserve">
高级模板内容：
赔付类型：:增值业务争议 
CBSS账单扣费名称：:总部客服一体化运营湖北省宜昌渠道
办理渠道:总部客服一体化运营湖北省宜昌渠道
赔付月份：:2023年10月
返还倍率:单倍
赔付金额：:20
是否已经取消业务:是
是否承诺退费 ：:是
用户是否需要回复：:否
用户要求：:不知情被订购，要求退费</t>
  </si>
  <si>
    <t>TS202310141645192075</t>
  </si>
  <si>
    <t>2023-10-15 14:10:02</t>
  </si>
  <si>
    <t xml:space="preserve">判断省分:湖北
:移网电话营销费用争议（套餐资费/融合宽带/副卡功能费类除外）
:不认可
:小于等于500元，且仅限单倍、月份不超过12个月
:
高级模板内容：
是否10016外呼:不记得
电话外呼号码:/
渠道名称:腾讯微信湖北宜昌市在线渠道
反应问题涉及场景:未经同意订购业务
产品名称:30元25GB省内流量10日快餐包-湖北
争议月份:2023年10月
是否承诺退费:是
承诺退费金额:30
是否取消业务（如取消失败，需加上系统报错的提示）:已取消
是否需要回复:否
用户要求:退费</t>
  </si>
  <si>
    <t>TS202310151530510941</t>
  </si>
  <si>
    <t>18695067020</t>
  </si>
  <si>
    <t>刘春莺</t>
  </si>
  <si>
    <t>2023-10-15 17:13:17</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</si>
  <si>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是否取消业务（如取消失败，需加上系统报错的提示）:未取消，用户收不到验证码
是否需要回复:否
用户要求:退还费用，并取消业务，用户收不到验证码</t>
  </si>
  <si>
    <t>TS202310151115060838</t>
  </si>
  <si>
    <t>13098408112</t>
  </si>
  <si>
    <t>吴光顺</t>
  </si>
  <si>
    <t>2023-10-15 15:14:20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</si>
  <si>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腾讯游戏畅玩包（前向） 沃悦读同步学钻石会员20元包
争议月份:2023年9月、2023年10月
是否承诺退费:是
承诺退费金额:72
是否取消业务（如取消失败，需加上系统报错的提示）:是
是否需要回复:否
用户要求:要求退还产生的费用 请处理谢谢</t>
  </si>
  <si>
    <t>TS202310150845340215</t>
  </si>
  <si>
    <t>13207203297</t>
  </si>
  <si>
    <t>熊佳秘</t>
  </si>
  <si>
    <t>2023-10-15 14:16:52</t>
  </si>
  <si>
    <t xml:space="preserve">[65岁以上老人] 判断省分:其他省分
:流量计费争议
判断省分::流量包定制争议
:不认可
:未享受
:小于等于500元，且仅限单倍、月份不超过12个月
:
高级模板内容：
投诉问题描述:客户对流量包有争议，前台解释客户不认可，要求退费
业务名称:云加速5G畅玩加油包(湖北)
争议月份:2023年9月、2023年10月
争议金额:40
是否承诺退费:是
用户要求:需要尽快退费</t>
  </si>
  <si>
    <t>TS202310141920252430</t>
  </si>
  <si>
    <t>15586368260</t>
  </si>
  <si>
    <t>2023-10-15 09:29:20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</si>
  <si>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用户要求:取消并退费</t>
  </si>
  <si>
    <t>BL202310150925010938</t>
  </si>
  <si>
    <t>15629384896</t>
  </si>
  <si>
    <t>向定奎</t>
  </si>
  <si>
    <t>2023-10-15 15:23:26</t>
  </si>
  <si>
    <t>判断省分:其他省分
:增值业务争议
判断省分:湖北
:移网
:在补救范围内
:不认可
:小于等于500元，且仅限单倍、月份不超过12个月
:
高级模板内容：
赔付类型：:增值业务争议 
CBSS账单扣费名称：:20元 5GB云加速5G畅玩加油包(湖北)
SP产品ID/元素ID：:20元 5GB云加速5G畅玩加油包(湖北)
办理渠道:无
赔付月份：:2023年10月
返还倍率:单倍
赔付金额：:20
是否已经取消业务:是
是否承诺退费 ：:是
用户是否需要回复：:否
用户要求：:用户要求退费  辛苦处理 谢谢</t>
  </si>
  <si>
    <t>BL202310150854190560</t>
  </si>
  <si>
    <t>18694089606</t>
  </si>
  <si>
    <t>关玉香</t>
  </si>
  <si>
    <t>2023-10-15 15:53:23</t>
  </si>
  <si>
    <t>22年Q3Q4重点客户判断省分:其他省分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 ：:是
用户是否需要回复：:否
用户要求：:退费。</t>
  </si>
  <si>
    <t>TS202310141130010639</t>
  </si>
  <si>
    <t>18672903399</t>
  </si>
  <si>
    <t>张艳秋</t>
  </si>
  <si>
    <t>2023-10-15 09:45:31</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</si>
  <si>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
争议月份:2023年9月
是否承诺退费:是
承诺退费金额:20
是否取消业务（如取消失败，需加上系统报错的提示）:已取消
是否需要回复:否
用户要求: 前台已在线承诺用户减免，并已告知退还的费用无法抵扣项目，请直接退费，无需回复</t>
  </si>
  <si>
    <t>TS202310142157581647</t>
  </si>
  <si>
    <t>15549312583</t>
  </si>
  <si>
    <t>2023-10-15 11:05:27</t>
  </si>
  <si>
    <r>
      <rPr>
        <sz val="11"/>
        <rFont val="宋体"/>
        <charset val="0"/>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AR彩铃酷趣会员5G加油
争议月份:2023年8月、2023年9月、2023年10月
是否承诺退费:是
承诺退费金额:60
是否取消业务（如取消失败，需加上系统报错的提示）:无法提供验证码  
是否需要回复:否
用户要求:要求取消  退费   谢谢</t>
    </r>
  </si>
  <si>
    <t>BL202310150823270393</t>
  </si>
  <si>
    <t>13117283175</t>
  </si>
  <si>
    <t>黄昌蓉</t>
  </si>
  <si>
    <t>2023-10-15 14:11:06</t>
  </si>
  <si>
    <t>&gt;业务号码&gt;13117283175；&gt;号码归属地&gt;宜昌；&gt;产品名称&gt;AR彩铃酷趣会员5G加油包（湖北），视频彩铃乐享会员6元版；&gt;产品代码&gt;无，49004981；&gt;产品编码&gt;无，4900498100；&gt;订购时间&gt;2023-08-09 16:00:21  ， 2021-11-26 11:12:14 ；&gt;核查情况&gt;平台故障；&gt;不规范定制分类&gt;平台故障，无法判责；&gt;退费金额&gt;26元；&gt;退费时间&gt;2023-10-15；&gt;投诉内容&gt;
高级模板内容：
赔付类型：:增值业务争议 
CBSS账单扣费名称：:20元 5GB云加速5G畅玩加油包(湖北)，增值业务-视频彩铃乐享会员6元版
办理渠道:无
赔付月份：:2023年10月
返还倍率:单倍
赔付金额：:26
是否已经取消业务:是
是否承诺退费 ：:是
用户是否需要回复：:否
用户要求：:退费</t>
  </si>
  <si>
    <t>BL202310140921270989</t>
  </si>
  <si>
    <t>13117298042</t>
  </si>
  <si>
    <t>王德香</t>
  </si>
  <si>
    <t>2023-10-15 09:27:32</t>
  </si>
  <si>
    <t>&gt;业务号码&gt;13117298042；&gt;号码归属地&gt;宜昌；&gt;产品名称&gt; AR彩铃酷趣会员5G加油包（湖北） ；&gt;产品代码&gt;91295250；&gt;产品编码&gt;无；&gt;订购时间&gt;2023-10-13 15:04:01  ；&gt;核查情况&gt;平台故障；&gt;不规范定制分类&gt;平台故障，无法判责；&gt;退费金额&gt;20元；&gt;退费时间&gt;2023-10-14；&gt;投诉内容&gt;
高级模板内容：
赔付类型：:增值业务争议 
CBSS账单扣费名称：:AR彩铃酷趣会员5G加油包（湖北）
SP产品ID/元素ID：:91295250
办理渠道:公众中台订单中心_71b591k
赔付月份：:2023年10月
返还倍率:单倍
赔付金额：:20
是否已经取消业务:是
是否承诺退费 ：:是
用户是否需要回复：:否
用户要求：:退费</t>
  </si>
  <si>
    <t>BL202310141726190223</t>
  </si>
  <si>
    <t>15549316329</t>
  </si>
  <si>
    <t>黄桂琼</t>
  </si>
  <si>
    <t>2023-10-15 10:58:31</t>
  </si>
  <si>
    <t>&gt;业务号码&gt;15549316329； &gt;号码归属地&gt;宜昌；&gt;产品名称&gt;云加速5G畅玩加油包(湖北)，优酷12G流量加月会员合约包；&gt;产品代码&gt;91295249，91042998；&gt;产品编码&gt;无，无；&gt;订购时间&gt;000；&gt;核查情况&gt;平台故障；&gt;不规范定制分类&gt;平台故障，无法判责；&gt;退费金额&gt;20元，20元；&gt;退费时间&gt;2023/10/15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CBSS账单扣费名称：:增值业务-优酷12G流量加月会员合约包_增值业务，增值业务-畅行会员S-包月-15元，叠加套餐包
SP产品ID/元素ID：:8000670000，2100242200
办理渠道:公众中台订单中心_71b591k，
赔付月份：:2023年10月
返还倍率:单倍
赔付金额：:40
是否已经取消业务:是
是否承诺退费 ：:是
用户是否需要回复：:否
用户要求：:尽快处理</t>
  </si>
  <si>
    <t>BL202310151446380703</t>
  </si>
  <si>
    <t>17671346096</t>
  </si>
  <si>
    <t>严克桂</t>
  </si>
  <si>
    <t>2023-10-15 16:58:51</t>
  </si>
  <si>
    <t>&gt;业务号码&gt;17671346096；&gt;号码归属地&gt;宜昌；&gt;产品名称&gt;云加速5G畅玩加油包(湖北) ；&gt;产品代码&gt;21002422；&gt;产品编码&gt;2100242200；&gt;订购时间&gt;2023-09-12 10:56:01；&gt;核查情况&gt;平台故障；&gt;不规范定制分类&gt;平台故障，无法判责；&gt;退费金额&gt;40元；&gt;退费时间&gt;2023-10-15；&gt;投诉内容&gt;【2022年上工信部测评重保用户】[65岁以上老人]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SP产品ID/元素ID：: 云加速5G畅玩加油包(湖北) 
办理渠道:无
赔付月份：:2023年9月、2023年10月
返还倍率:单倍
赔付金额：:40
是否已经取消业务:是
是否承诺退费 ：:是
用户是否需要回复：:否
用户要求：:退费，谢谢。</t>
  </si>
  <si>
    <t>TS202310141831051669</t>
  </si>
  <si>
    <t>2023-10-15 18:10:10</t>
  </si>
  <si>
    <t>主办单位：湖北
客户类别：普通客户
10010是否打通：否
是否二次致电10015：是
是否联系：否
升级倾向：
号码归属省：湖北
SVIP等级：
1. 问题类型:;
2. 投诉类型:携号转网;
3. 营业厅地址:;
4. 位置信息:;
5. 位置发生地:;
6. 投诉内容:收不到10010短信，多次打电话无结果
7. 携转原因:套餐内容不合适;信号质量差;收不到10010短信
8. 无法携转原因:收不到携转码;业务限制;无法线上办理</t>
  </si>
  <si>
    <t>"业务规则：①客户投诉产生的原因：号码无法接收短信。 
②客户投诉问题核查情况及解决方案：收到贵部转办后，我司立即组织调查。用户反映需办理销户并退费，经核实属本月刚开新卡，告知用户新开的卡现线上无勾选项,已发2I群要求代理商协助处理，已解释建议用户继续观察使用，用户知晓。我司2023-09-12 15:43:49联系客户解释。
③客户问题满意度：一般。  13545850222
④回单人：田群、联系方式：07176921001</t>
  </si>
  <si>
    <t>ZX202310131619280881</t>
  </si>
  <si>
    <t>15671046777</t>
  </si>
  <si>
    <t>易春意</t>
  </si>
  <si>
    <t>2023-10-15 15:35:28</t>
  </si>
  <si>
    <t xml:space="preserve">判断省分:湖北
:失败
node_42:
:无合约/简单合约
:单卡/移移融合副卡套餐
获取用户证件类型::不认可
:
高级模板内容：
问题描述:用户来电要办理销户，前台已解释，用户不认可
第二联系方式:13545741419
销户原因:用户不愿告知
用户要求:销户</t>
  </si>
  <si>
    <t>业务规则：经核实，因靓号规则无法满足您使用需求，入网营业厅已明示相关规则，靓号协议正规靓号专属月承诺通信资费于2035-11-30 23:59:59到期，现仍在靓号协议期内，现线上无对应勾选项，无法注销号码，已联系渠道经理协助处理，客户表示知晓。</t>
  </si>
  <si>
    <t>ZX202310131541330528</t>
  </si>
  <si>
    <t>13277250362</t>
  </si>
  <si>
    <t>马小晶</t>
  </si>
  <si>
    <t>2023-10-15 11:42:45</t>
  </si>
  <si>
    <t xml:space="preserve">:不认可
判断省分:湖北
node_134:
获取入参:
node_180:
判断局方停机状态:
:
node_223::关停原因带“断卡、实时换机、境外漫游”字眼
:不认可
:
高级模板内容：
投诉问题描述:用户来电称副卡已经2年没有用了，但是还正常扣费，对此不认可，要求解绑取消并且退费
用户状态为:局方半停
停机原因:断卡
前台是否按流程解释:是
用户要求:立即处理
第二联系电话:13227295630</t>
  </si>
  <si>
    <t>业务规则：已为用户办理注销副卡，用户满意</t>
  </si>
  <si>
    <t>TS202310151104130603</t>
  </si>
  <si>
    <t>15629370637</t>
  </si>
  <si>
    <t>苟斌</t>
  </si>
  <si>
    <t>2023-10-15 16:53:15</t>
  </si>
  <si>
    <t xml:space="preserve">判断省分:其他省分
:普通消费有争议
:下一步
:套餐月费不认可
查询套餐:
:套餐月费有变化
业务办理记录:
:不认可
:其他渠道
判断省分:除甘肃贵州外
:
高级模板内容：
投诉问题描述:用户来电反映对账单扣费30元不认可，称有话费返还，我处解释无效，请协助处理，谢谢
争议月份:2023年10月、2023年9月
争议金额:0
用户要求:用户来电反映对账单扣费30元不认可，称有话费返还，我处解释无效，请协助处理，谢谢</t>
  </si>
  <si>
    <t>业务规则： 经核实客户对赠费未到账不满，现已联系客户解释，我司申请减免120元赠费，合约期12个月，每月到账10元，客户满意。</t>
  </si>
  <si>
    <t>TS202310141125390520</t>
  </si>
  <si>
    <t>投诉工单（2021版）&gt;&gt;宽带&gt;&gt;【变更及服务】渠道服务&gt;&gt;营业厅人员态度差/时效性差</t>
  </si>
  <si>
    <t>071700309751</t>
  </si>
  <si>
    <t>钱青</t>
  </si>
  <si>
    <t>2023-10-15 09:57:15</t>
  </si>
  <si>
    <t>用户反映宽带快到期了，到宜昌夷陵区土门合作厅交费，工作人员不给他办理，且态度也不好，已致歉，并推荐到自营厅交费，用户表示很远不方便，如果处理不好，就要携号转网，请核实处理。</t>
  </si>
  <si>
    <t>业务规则：查询合作厅无960元包两年活动政策，现已解释，因用户无法前往自营厅，已通知客户经理下周联系用户上门收费，满意</t>
  </si>
  <si>
    <t>TS202310151517310685</t>
  </si>
  <si>
    <t>071701051083</t>
  </si>
  <si>
    <t>魏文波</t>
  </si>
  <si>
    <t>2023-10-15 16:02:13</t>
  </si>
  <si>
    <t>宜昌伍家岗区桔城路营业厅 ，用户表示此营业厅告知宜昌加装第二条宽带30元/月 300M，与我部核实的300M宽带 40元/月不一致，坚持要投诉，要求我司核实处理回复</t>
  </si>
  <si>
    <t>业务规则：查询用户原办理40元加装宽带，参与一年5折活动，活动结束后出账原价，现已更改30元加装宽带，减免6-10月宽带差价费用50元，系统办理主卡18607209022预存享50元赠费，立即到账，此费用无法抵扣往月欠费及打印发票，满意</t>
  </si>
  <si>
    <t>TS202310151104150605</t>
  </si>
  <si>
    <t>15549330293</t>
  </si>
  <si>
    <t>龙善海</t>
  </si>
  <si>
    <t>2023-10-15 16:11:37</t>
  </si>
  <si>
    <t xml:space="preserve">
高级模板内容：
投诉问题描述:用户来电称身份证丢失无法补办临时身份证，只能提供驾驶证，现在用户需要补办号码卡，已告知用户补办了需要临时身份证加驾驶证等辅助认证，用户无法提供，请贵部协助处理，谢谢
渠道名称:其他:营业厅
办理业务名称:补换卡
页面提示:无
用户要求:请贵部协助处理，谢谢</t>
  </si>
  <si>
    <t>业务规则：减免用户补办临时身份证后办理业务，用户知晓，满意</t>
  </si>
  <si>
    <t>TS202310140928490410</t>
  </si>
  <si>
    <t>13135801908</t>
  </si>
  <si>
    <t>李明珠</t>
  </si>
  <si>
    <t>2023-10-15 13:31:33</t>
  </si>
  <si>
    <t xml:space="preserve">
高级模板内容：
投诉问题描述:本机有赠送，联通PLUS黄金会员(全价)，为什么现在没有了
操作渠道:APP
参加活动（套餐）名称:联通PLUS黄金会员(全价)
页面提示:无
用户要求:多次解释无效，用户强烈要求赠送到账，请处理</t>
  </si>
  <si>
    <t>业务规则：经核实，客户于2023-09-12 15:25:33 五峰城区东泰自有营业厅参加  存量5G畅爽套餐享79元赠费 活动，套餐转资为畅爽冰激凌5G套餐159元（基础版）套餐，转资后无联通PLUS黄金会员，已联系客户解释说明，现已为客户办理联通PLUS白银会员月卡0元/月（立即生效），客户满意。</t>
  </si>
  <si>
    <t>TS202310151412391812</t>
  </si>
  <si>
    <t>18672094711</t>
  </si>
  <si>
    <t>周艳芬</t>
  </si>
  <si>
    <t>2023-10-15 17:25:18</t>
  </si>
  <si>
    <t xml:space="preserve">
高级模板内容：
投诉问题描述:用户反馈自己调增减项费用不理解为何产生，请工作人员核实回复
争议月份:2023年7月、2023年8月、2023年9月、2023年10月
争议金额:-1
用户要求:用户反馈账详单不清晰</t>
  </si>
  <si>
    <t>业务规则：经核实，因用户号码办理低消宽带产生补收费用不认可，考虑用户使用感知，申请减免2张副卡1年月租费用240元，其中 18672094812  、18674274812分别到账120元至私有账户，不可打印发票，用户认可满意</t>
  </si>
  <si>
    <t>TS202310131946592345</t>
  </si>
  <si>
    <t>15586354973</t>
  </si>
  <si>
    <t>何娅</t>
  </si>
  <si>
    <t>2023-10-15 13:32:36</t>
  </si>
  <si>
    <t xml:space="preserve">
高级模板内容：
投诉问题描述:用户进线，网上购买的号卡 称有充值100送50的活动，激活后充值100无赠费，烦请处理。谢谢。
活动名称:充值100送50
争议月份:2023年8月、2023年9月、2023年10月
争议金额:50
用户要求:用户进线，网上购买的号卡 称有充值100送50的活动，激活后充值100无赠费，烦请处理。谢谢。</t>
  </si>
  <si>
    <t>业务规则：经核实，用户反馈是在快手办理的卡号码，告知首充100元送50元话费，已联系客户解释说明此为商家的活动，考虑客户感知，申请为客户办理预存话费享10元/月话费优惠6个月，客户满意。</t>
  </si>
  <si>
    <t>TS202310141503022360</t>
  </si>
  <si>
    <t>2023-10-15 14:41:47</t>
  </si>
  <si>
    <t xml:space="preserve">
高级模板内容：
投诉问题描述: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渠道名称:其他:10010
办理业务名称: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页面提示:无
用户要求:用户对前期 TS202310111122090349未解决不满意要求回电处理谢谢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t>
  </si>
  <si>
    <t>业务规则：经核实用户反映夷陵政企同意协助申请6连号，现回复申请不通过无法办理，核实因用户要求办理号段未启用导致无法办理，夷陵政企郑林已再次联系用户解释，用户知晓，满意</t>
  </si>
  <si>
    <t>TS202310151427582135</t>
  </si>
  <si>
    <t>13117271876</t>
  </si>
  <si>
    <t>2023-10-15 15:00:32</t>
  </si>
  <si>
    <t>前期TS202309261526110475销户退费至15587987707   联通号码，要求尽快处理</t>
  </si>
  <si>
    <t>业务规则：客户反馈号码以注销，要求返还关停期间费用，考虑客户感知，我部可申请退还23.5月月租费用69元及剩余话费13.35元，两项合计82.35元，赠费方式退至客户提供联通号码15587987707上，24小时到账，此费用不可打印发票，满意</t>
  </si>
  <si>
    <t>TS202310131953522439</t>
  </si>
  <si>
    <t>2023-10-15 10:55:15</t>
  </si>
  <si>
    <t xml:space="preserve">
高级模板内容：
投诉问题描述:用户来电要求投诉我方配卡的工作人员，用户反馈他的朋友在网上开了一张联通卡，在号卡配送之前，我方的工作人员私自用他朋友的证件开通了这张电话卡，卡号：18527203682  ，网上办理的号码还没有拿到手上，且号码不一样，套餐一样，要求投诉该工作人员，该人员为了佣金存在截单的情况。且该客户的朋友注销这张卡，还需要支付本月的套餐费，用户对此不认可，要求投诉该人员。姓名：朱小明 电话号;18671783111  
订单号/预留电话:18527203682
订购渠道:网上
业务名称:私自开通电话卡。线上申请的电话卡，线下抢先就激活了
配送人员信息:姓名：朱小明 电话号;18671783111  
用户要求:用户要求投诉，并且要求该人员把他朋友这个产生的月租费做赔付</t>
  </si>
  <si>
    <t>业务规则：客户反映号码开通问题，经核实，客户号码于 2023-10-07 12:25:43 通过湖北省宜昌市OMO线上渠道自主申请，实名制入网，已联系客户解释说明，现号码已销户，因首次充值费用无法清退，现由营业厅申请权限办理清退，并添加客户微信，三个工作日内以微信转账方式退话费余额，建议客户耐心等待，如有疑问可致电13032700872宜昌联通客服，客户满意。</t>
  </si>
  <si>
    <t>TS202310141936070132</t>
  </si>
  <si>
    <t>投诉工单（2021版）&gt;&gt;融合&gt;&gt;【产品及计费使用】产品及业务规则&gt;&gt;信用度规则问题</t>
  </si>
  <si>
    <t>18064238778</t>
  </si>
  <si>
    <t>覃建国</t>
  </si>
  <si>
    <t>2023-10-15 17:16:28</t>
  </si>
  <si>
    <t xml:space="preserve">
高级模板内容：
投诉问题描述:用户来电称要求变更信用额度 要求多一些额度 不要一毛钱停机 请协助处理 谢谢
具体情况:申请信用额度 
前台解释内容:信用额度回根据用户的使用情况来增加 建议用户多保持使用 
用户要求:用户要求增加额度 不然就转网了</t>
  </si>
  <si>
    <t>业务规则：信用度申请。已告知现无信用度申请权限，建议客户可拨打10010申请临时开机，考虑客户感知，申请赠送10元话费，24小时内到账，此费用无法抵扣往月欠费且不可打印发票，满意。</t>
  </si>
  <si>
    <t>TS202310131952432424</t>
  </si>
  <si>
    <t>15587923379</t>
  </si>
  <si>
    <t>楚翠霞</t>
  </si>
  <si>
    <t>2023-10-15 09:33:11</t>
  </si>
  <si>
    <t xml:space="preserve">
高级模板内容：
投诉问题描述:宣传不知情
业务名称:套餐
宣传渠道:其他:抖音
宣传内容:19元
实际情况:29+1元
用户要求:客户反映不认可请处理</t>
  </si>
  <si>
    <t>业务规则：已为用户办理预存享10元赠费*12个月，立即生效，用户满意</t>
  </si>
  <si>
    <t>TS202310151336221147</t>
  </si>
  <si>
    <t>13040980763</t>
  </si>
  <si>
    <t>王子越</t>
  </si>
  <si>
    <t>2023-10-15 15:49:47</t>
  </si>
  <si>
    <t xml:space="preserve">判断省分:其他省分
:流量计费争议
判断省分::未使用过/未使用那么多/用的wifi（产生流量/费用）
:不认可
:下一步
:不符合或不愿意开通
:未享受
:下一步
:大于500
:
高级模板内容：
投诉问题描述:用户来电反映通过中国联通APP查询上网详单显示有2.6G腾讯游戏公免流量，用户表示自己套餐没有腾讯游戏的免流，在线解释无效
争议定向流量包产品名称:腾讯游戏公免流量
订购渠道:无
订购日期:2023-10-15
用户要求:用户来电反映通过中国联通APP查询上网详单显示有2.6G腾讯游戏公免流量，用户表示自己套餐没有腾讯游戏的免流，在线解释无效，用户要求我方核实处理回复，请求后台协助处理，谢谢</t>
  </si>
  <si>
    <t>业务规则：用户办理小天卡，非腾讯王卡，使用的均是通用流量，无定向流量，已解释，用户知晓。满意</t>
  </si>
  <si>
    <t>BL202310141334091989</t>
  </si>
  <si>
    <t>18527209860</t>
  </si>
  <si>
    <t>金平</t>
  </si>
  <si>
    <t xml:space="preserve">
高级模板内容：
用户诉求:用户要求把套餐更改成大骑手卡
当前套餐名称:小骑手卡
新套餐名称（转入套餐名称）:大骑手卡
是合约期内（含靓号）:否
备注:用户去营业厅办理告知无法办理  要求反馈处理， 谢谢</t>
  </si>
  <si>
    <t>业务规则：用户反映用户去营业厅办理告知无法办理大骑手卡，现线上无勾选项，已解释建议用户继续观察使用，考虑到用户使用感知为用户预存话费享20元话费优惠(湖北)，另为用户赠送10G流量供使用，用户知晓。</t>
  </si>
  <si>
    <t>TS202310150938191078</t>
  </si>
  <si>
    <t>13277170465</t>
  </si>
  <si>
    <t>宁建兰</t>
  </si>
  <si>
    <t>2023-10-15 16:54:13</t>
  </si>
  <si>
    <t xml:space="preserve">[65岁以上老人] 判断省分:其他省分
:增值业务争议
判断省分:湖北
:移网
:在补救范围内
:不认可
:小于等于500元，且仅限单倍、月份不超过12个月
:
高级模板内容：
投诉问题描述:用户称办卡开始说的是前三个月免费，但是前三个月还是收取了费用，前台已解释，用户不认可
业务名称: 沃派39元2021
宣传渠道:其他:校园合作
宣传内容:办卡前三个月免费
实际情况:收费19元
用户要求:尽快处理</t>
  </si>
  <si>
    <t>业务规则：用户反映开户时告知免费使用3个月问题，经核实用户号码入网时间:2008-04-02 15:44:08，无法知晓具体问题，联系用户未接，如有疑问可在工作时间（08:30-12:00；14:00-17:30）联系07176921001、13032700872宜昌客服。如用户咨询，请前台10010话务中心代为解释，谢谢</t>
  </si>
  <si>
    <t>TS202310151256400382</t>
  </si>
  <si>
    <t>18671602307</t>
  </si>
  <si>
    <t>陈启连</t>
  </si>
  <si>
    <t>2023-10-15 16:51:26</t>
  </si>
  <si>
    <t xml:space="preserve">[65岁以上老人] 
高级模板内容：
投诉问题描述:用户称办卡时工作人员称每月有返费10元，返6个月
业务名称:办卡
宣传渠道:营业厅
宣传内容:每月返10元赠费
实际情况:没有给返还
用户要求:尽快核实处理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</si>
  <si>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再为用户申请1元费用，24小时内到账，此费用不可打印发票，满意</t>
  </si>
  <si>
    <t>TS202310142101291151</t>
  </si>
  <si>
    <t>18371712062</t>
  </si>
  <si>
    <t>2023-10-15 14:36:13</t>
  </si>
  <si>
    <t xml:space="preserve">:否/不记得
:1、业务类型：（一号双终端/独立号）；
2、手表品牌：（OPPO）；
3、问题现象描述（例如：开通时卡在百分之68/退订时提示XXX）等
4、操作时间：（2023年10月14日晚20:00）</t>
  </si>
  <si>
    <t>业务规则：用户反映移动号码无法办理一号双终端业务，已告知用户可咨询10086处理，用户满意</t>
  </si>
  <si>
    <t>TS202310142030040784</t>
  </si>
  <si>
    <t>15671067450</t>
  </si>
  <si>
    <t>熊海龙</t>
  </si>
  <si>
    <t>2023-10-15 11:13:53</t>
  </si>
  <si>
    <t>用户来电反映自己对于套餐流量就限速了不认可，前台已解释套餐和限速规则，推荐用户可以办理加速包，用户不认可，要求我方恢复网速，请核实处理，谢谢</t>
  </si>
  <si>
    <t>业务规则；经核实因客户对套餐限速规则不满，现已联系客户接受，已推荐客户办理49元升级包提速，仅限本月内使用，同时申请减免此费用，24小时到账，此费用不可打印发票，客户满意。</t>
  </si>
  <si>
    <t>TS202310131704391525</t>
  </si>
  <si>
    <t>18527303883</t>
  </si>
  <si>
    <t>2023-10-15 10:53:47</t>
  </si>
  <si>
    <t xml:space="preserve">判断省分:其他省分
:普通消费有争议
:下一步
:套餐月费不认可
查询套餐:
:套餐月费有变化
业务办理记录:
:不认可
:其他渠道
判断省分:除甘肃贵州外
:
高级模板内容：
投诉问题描述:用户来电反映自己当时办理手机卡的时候就66元套餐，办理后生效了尊享权益包（白银版）次月生效，5G会员权益包（次月生效）还有一张副卡，副卡也是不需要的，用户要求将副卡注销，现在每月有副卡的收费；用户不认可
争议月份:2023年1月、2023年2月、2023年3月、2023年4月、2023年5月、2023年6月、2023年7月、2023年8月、2023年9月、2023年10月、2022年12月
争议金额:429
用户要求:要求两天内回复处理，有升级投诉倾向</t>
  </si>
  <si>
    <t>业务规则：经核实用户开户时办理尊享权益包（白银版）次月生效，5G会员权益包（次月生效），无法退费，用户副卡13032701993收费10元每月为正常收费，考虑用户使用感知，已为用户申请减免22.11-23.10月费用120元，24小时内赠费到账，不可打印发票，用户本月内到厅注销即可，用户认可满意</t>
  </si>
  <si>
    <t>BL202310151506401032</t>
  </si>
  <si>
    <t>18671714805</t>
  </si>
  <si>
    <t>龙国梅</t>
  </si>
  <si>
    <t>2023-10-15 15:30:48</t>
  </si>
  <si>
    <t>用户表示要求取消 预存1元得盲盒24个月-次月生效-湖北宜昌 我方CB显示无全国工会无法办理  请协助取消</t>
  </si>
  <si>
    <t>BL202310151309061964</t>
  </si>
  <si>
    <t>13177062717</t>
  </si>
  <si>
    <t>雷克华</t>
  </si>
  <si>
    <t>2023-10-15 14:10:45</t>
  </si>
  <si>
    <t>产品类型:标准合约-存费折扣;产品名称:星锐卡30元赠费12个月优惠合约 (湖北);产品描述:星锐卡30元赠费12个月优惠合约,一次性到账30元，剩余330元分11月返还;产品ID:91237917;开始时间:2023-05-01 00:00:00;结束时间:2024-03-31 23:59:59;订购渠道:武汉爱瑞迪科技有限公司-西陵;客户确认方式:无。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用户要求取消（星锐卡30元赠费12个月优惠合约 (湖北)）请处理。联系电话（13177062717）。已挽留，不愿到厅</t>
  </si>
  <si>
    <t>ZX202310141659191417</t>
  </si>
  <si>
    <t>071700096732</t>
  </si>
  <si>
    <t>李传芝</t>
  </si>
  <si>
    <t>用户反映未办理过联通的宽带，要求将绑定宽带销户并回复结果。</t>
  </si>
  <si>
    <t>BL202310141827430990</t>
  </si>
  <si>
    <t>18672092905</t>
  </si>
  <si>
    <t>季清平</t>
  </si>
  <si>
    <t>2023-10-15 09:49:51</t>
  </si>
  <si>
    <t>用户来电要求解绑主副卡关系，在线解释需要到营业厅办理，用户不认可，请回电处理，谢谢。  18672092905</t>
  </si>
  <si>
    <t>业务取消（宜都城区）：主副卡，挽留无效，已取消，客户满意。</t>
  </si>
  <si>
    <t>TS202310141426251557</t>
  </si>
  <si>
    <t>17671256029</t>
  </si>
  <si>
    <t>魏庆龄</t>
  </si>
  <si>
    <t>2023-10-15 10:43:03</t>
  </si>
  <si>
    <t xml:space="preserve">
高级模板内容：
投诉问题描述:用户来电反映：自己手机上面是办理不了亲情号码取消 ，用户要求尽快取消亲情号码。
业务名称:亲情号码
办理渠道:无
办理时间:2023-10-14
系统提示内容:系统异常
用户要求:自己手机上面是办理不了亲情号码取消 ，用户要求尽快取消亲情号码。</t>
  </si>
  <si>
    <t>业务取消（电子渠道）客户要求取消亲情网，未转营服维系，挽留无效，客服部已操作取消，满意。</t>
  </si>
  <si>
    <t>TS202310141507162450</t>
  </si>
  <si>
    <t>071700288621</t>
  </si>
  <si>
    <t>王思源</t>
  </si>
  <si>
    <t>2023-10-15 13:32:00</t>
  </si>
  <si>
    <t>【2022年上工信部测评重保用户】【2022年上工信部测评重保用户】用户来电称到营业厅办理宽带销户被告知需将设备退还不认可，安装时师傅安装宽带时未提供相关设备，包括路由器都是自己的，现要求核实处理，谢谢</t>
  </si>
  <si>
    <t>TS202310150858380375</t>
  </si>
  <si>
    <t>15972691755</t>
  </si>
  <si>
    <t>万福珍</t>
  </si>
  <si>
    <t>2023-10-15 11:45:00</t>
  </si>
  <si>
    <t xml:space="preserve">[65岁以上老人] 
高级模板内容：
投诉问题描述:用户要求在线解绑主副卡，并销户宽带，称副卡18674251150号卡自己没有办理过，要求全额退费，已解释不愿到厅，坚持要求线上处理
渠道名称:其他:营业厅
办理业务名称:线解绑主副卡，并销户宽带
页面提示:0
用户要求:要求线上回复处理</t>
  </si>
  <si>
    <t>业务取消（兴山乡镇 营服中心）客户要求取消宽带，解绑主副卡，未转营服维系，挽留无效，客服部已操作取消，满意。</t>
  </si>
  <si>
    <t>TS202310131034432282</t>
  </si>
  <si>
    <t>13197346804</t>
  </si>
  <si>
    <t>2023-10-15 13:42:36</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</si>
  <si>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备注:用户来电反映，要求取消合约：5G冰激凌套餐享24个月5折优惠（次月生效）（湖北）（到期时间为2025-02-28 23:59:59）影响携号转网办理；|R2021121815510004携号转网将影响您办理的主副卡、固移融合 ， 请处理。加急。泛携转。  </t>
  </si>
  <si>
    <t>业务取消：①客户基本资料：业务号码 13197346804、客户姓名 王明英、套餐情况 畅爽冰激凌5G套餐99元（基础版）；客户反映业务取消的问题； 
②首次联系客户时间：2023-10-13 11:41:00
③投诉核查处理情况：收到贵部转办，我司立即组织核查，经核实，枝江城区营服客户要求取消实装宽带，解绑副卡，已按客户要求办理，并与客户达成一致；
④答复客户时间及客户满意度评价：根据上述核实情况，我司于2023-10-13 11:41:00联系客户满意，回单人：张婷、联系方式：07176921001
⑤投诉核查关联材料：无。</t>
  </si>
  <si>
    <t>TS202310150909230511</t>
  </si>
  <si>
    <t>17762872329</t>
  </si>
  <si>
    <t>毛庆艳</t>
  </si>
  <si>
    <t>2023-10-15 18:42:07</t>
  </si>
  <si>
    <t>主办单位：湖北
客户类别：普通客户
10010是否打通：否
是否二次致电10015：是
是否联系：否
升级倾向：
号码归属省：湖北
SVIP等级：
1. 问题类型:;
2. 投诉类型:手机信号问题;
3. 营业厅地址:;
4. 位置信息:红花套镇土家菜馆;
5. 位置发生地:湖北省宜昌市宜都市;
6. 投诉内容:手机网络类型:5G；
 网络情况:上网卡顿/掉线/不稳定；
 接打电话情况:杂音/断断续续；
 APP应用程序是否正常使用:均不正常；
 影响范围:特定地点；
 其他用户能否正常使用:不能正常使用；
 影响时段:8－12；
 投诉内容:尽快分户
影响使用造成损失；</t>
  </si>
  <si>
    <t>业务取消①客户基本信息：业务号码：17762872329、客户姓名：季清平、套餐情况：畅爽冰激凌5G套餐99元（基础版）； 客户反映取消业务的问题。
②首次联系客户时间： 2023-10-15 09:51:14； 
③投诉核查处理情况：收到贵部转办后，我司立即组织调查 。经核实，宜都城区客户要求拆分副卡18672092905，挽留失败，已办理。客户满意
④答复客户时间及客户满意度评价相关信息：我司于2023-10-15 09:51:14联系客户解释说明，客户认可满意。回单人：王宜艳
⑤投诉核查关联材料：无</t>
  </si>
  <si>
    <t>ZX202310141706531474</t>
  </si>
  <si>
    <t>071703674780</t>
  </si>
  <si>
    <t>陶秋月</t>
  </si>
  <si>
    <t>2023-10-15 14:31:31</t>
  </si>
  <si>
    <t>用户在外地，要求取消宽带，解释挽留无效，请尽快处理并回复</t>
  </si>
  <si>
    <t>业务取消（校园）实装宽带，已为用户注销，满意</t>
  </si>
  <si>
    <t>ZX202310150855000398</t>
  </si>
  <si>
    <t>071700759243</t>
  </si>
  <si>
    <t>2023-10-15 14:04:31</t>
  </si>
  <si>
    <t xml:space="preserve">[65岁以上老人] 判断省分:湖北
:自己办理的宽带
:挽留失败
:不同意
:
高级模板内容：
问题描述:用户来电要求取消宽带，解释无效
第二联系方式:15972691755
销户原因:不想用了
用户要求:要求尽快处理，同时取消副卡（18674251150），请尽快处理</t>
  </si>
  <si>
    <t>ZX202310141356410085</t>
  </si>
  <si>
    <t>071701064154</t>
  </si>
  <si>
    <t>李晓英</t>
  </si>
  <si>
    <t>2023-10-15 09:55:14</t>
  </si>
  <si>
    <t xml:space="preserve">用户来电要求注销此宽带，挽留无效，表示宽带未安装使用过，缓装机自己也不需要，要求尽快销户宽带并回复。</t>
  </si>
  <si>
    <t>业务取消（远安城区）：虚拟宽带，挽留无效，24小时内已取消，客户满意。</t>
  </si>
  <si>
    <t>TS202310141022521570</t>
  </si>
  <si>
    <t>投诉工单（2021版）&gt;&gt;移网&gt;&gt;【变更及服务】增值或权益业务使用&gt;&gt;使用不便捷/不会用</t>
  </si>
  <si>
    <t>13117276068</t>
  </si>
  <si>
    <t>蒋红琼</t>
  </si>
  <si>
    <t>2023-10-15 13:15:48</t>
  </si>
  <si>
    <t>用户来电投诉联通私自修改自己的来电显示，电话都显示百事顺，前台还未查询更改的服务，用户根本不听解释，一直重复要求投诉联通，请加急联系处理谢谢</t>
  </si>
  <si>
    <t>其他：客户反映号码被标记为百事顺，已联系客户解释为第三方表示并非联通公司，需联系第三方平台客户协助取消标记，客户知晓，认可</t>
  </si>
  <si>
    <t>TS202310101837252336</t>
  </si>
  <si>
    <t>13040988558</t>
  </si>
  <si>
    <t>鲁世品</t>
  </si>
  <si>
    <t>2023-10-15 10:22:47</t>
  </si>
  <si>
    <t>22年Q3Q4重点客户判断省份:湖北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:在区域12省内（除湖北）
:
高级模板内容：
投诉问题描述:: 用户来电反映对本机在湖北恩施神农架无法上网不认可，称其他人都可以用就自己用不了，前台查询后解释无效，前台通打点用户无法提供详细地址未打点成功故提此单需协助处理谢谢。
宽带账号:无
故障时间:2023-10-10
故障现象:无法上网
故障地址:湖北恩施神农架
用户要求:尽快解决</t>
  </si>
  <si>
    <t>终端使用：查询用户号码数据正常，多次联系用户未接听，已短信告知用户已刷新volte功能，建议重启手机试机，若有疑问致电宜昌服务监督热线13032700872</t>
  </si>
  <si>
    <t>TS202310150907450491</t>
  </si>
  <si>
    <t>2023-10-15 15:01:54</t>
  </si>
  <si>
    <t>用户对前期TS202310121254279871处理结果不满意，加急联系处理谢谢不愿意提供其他联系方式</t>
  </si>
  <si>
    <t>ZHX202310151534392254</t>
  </si>
  <si>
    <t>2023-10-16 18:18:48</t>
  </si>
  <si>
    <t>用户对19572结尾进行了表扬</t>
  </si>
  <si>
    <t>TS202310160930501377</t>
  </si>
  <si>
    <t>18527826768</t>
  </si>
  <si>
    <t>周生武</t>
  </si>
  <si>
    <t>2023-10-16 13:20:44</t>
  </si>
  <si>
    <t xml:space="preserve">
高级模板内容：
投诉问题描述: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争议月份:2023年10月
争议金额:0
用户要求: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t>
  </si>
  <si>
    <t>电话营销-被动办理：湖北精英盛华信息科技有限公司 家庭群组化副卡10G省内流量业务。经核实，23年5月通过电话营销方式推荐用户办理，现用户表示无需使用，业务已取消，客服部已操作 副卡月功能费-0元 ，客户办理 畅爽冰激凌5G套餐159元套餐，套餐内包含700分钟国内语音拨打分钟数，40GB国内流量，参加预存话费享折扣优惠 档位五（立即生效24个月）-湖北政企专属活动，已联系客户解释说明，客户表示知晓。</t>
  </si>
  <si>
    <t>TS202310142127131404</t>
  </si>
  <si>
    <t>18674277008</t>
  </si>
  <si>
    <t>吴冬生</t>
  </si>
  <si>
    <t>2023-10-16 15:09:47</t>
  </si>
  <si>
    <t xml:space="preserve">判断省分:湖北
:移网电话营销费用争议（套餐资费/融合宽带/副卡功能费类除外）
:不认可
:小于等于500元，且仅限单倍、月份不超过12个月
:
高级模板内容：
是否10016外呼:不记得
电话外呼号码:不记得
渠道名称:湖北精英盛华信息科技有限公司(宜昌)
反应问题涉及场景:未经同意订购业务
产品名称:湖北2I专享59元45GB/100分钟5G炫彩包
争议月份:2023年6月、2023年7月、2023年8月、2023年9月、2023年10月
是否承诺退费:是
承诺退费金额:295
是否取消业务（如取消失败，需加上系统报错的提示）:已取消
是否需要回复:否
用户要求:反映不知情订购了“湖北2I专享59元45GB/100分钟5G炫彩包”不理解，已解释并挽留使用，仍不理解，要求取消并退费，已取消并按预处理承诺6-10月湖北2I专享59元45GB/100分钟5G炫彩包这笔费用295元我们将在24小时内以赠送费的形式退还，请处理</t>
  </si>
  <si>
    <t>电话营销-被动办理：湖北精英盛华信息科技有限公司(宜昌)， 湖北2I专享59元45GB/100分钟5G炫彩包 。经核实，23年5月通过电话营销方式推荐用户办理，现用户表示无需使用，业务已取消，申请减免23.6月-10月费用合计295元，24小时到帐，此费用无法抵扣往月欠费且不可打印发票，满意。</t>
  </si>
  <si>
    <t>TS202310141720310333</t>
  </si>
  <si>
    <t>15697275468</t>
  </si>
  <si>
    <t>汤周平</t>
  </si>
  <si>
    <t>2023-10-16 11:09:30</t>
  </si>
  <si>
    <t xml:space="preserve">
高级模板内容：
投诉问题描述:用户来电称自己之前是腾讯大王卡19元的，为什么现在变成了109元的套餐，已在线解释用户不认可要求退还10月的费用。
争议月份:2023年10月
争议金额/流量:109
用户要求:用户要求退费处理，
备注:/</t>
  </si>
  <si>
    <t>电话营销-开通争议： 上海航动科技有限公司（宜昌） ，转资。经核实，23年4月通过电话营销方式推荐客户办理转资畅越冰激凌5G套餐109元套餐，已联系客户解释说
明，现客户要求转回原套餐 腾讯大王卡 ，因客户有往月欠费无法操作转资，建议客户交费后再联系我部操作转资，客户表示知晓。</t>
  </si>
  <si>
    <t>TS202310141557211015</t>
  </si>
  <si>
    <t>15671057289</t>
  </si>
  <si>
    <t>王永梅</t>
  </si>
  <si>
    <t>2023-10-16 09:44:32</t>
  </si>
  <si>
    <t xml:space="preserve">判断省分:湖北
:移网电话营销费用争议（套餐资费/融合宽带/副卡功能费类除外）
:不认可
:小于等于500元，且仅限单倍、月份不超过12个月
:
高级模板内容：
是否10016外呼:否
电话外呼号码:07176225970
渠道名称:上海航动科技有限公司（宜昌）
反应问题涉及场景:未经同意订购业务
产品名称:5G炫彩加油包19元10GB（次月生效）（湖北）
争议月份:2023年8月、2023年9月、2023年10月
是否承诺退费:是
承诺退费金额:57
是否取消业务（如取消失败，需加上系统报错的提示）:已取消
是否需要回复:是
用户要求:要求核实办理记录，并屏蔽所有营销电话。请处理</t>
  </si>
  <si>
    <t>电话营销-开通争议：上海航动科技有限公司（宜昌），5G炫彩加油包19元10GB（次月生效）（湖北）AA，经核实，于2023年8月过电话营销方式推荐客户办理，现联系客户解释不认可，出于服务角度，查询扣费23.8-10月费用合计57元，现为用户办理预存话费享50元话费优惠（湖北），另申请7元费用，24小时到账，此费用不可打印发票，致电未接，已短信答复如需办理可联系我部，如有疑问可在工作时间（08:30-12:00；14:00 -17:30 ）联系07176921001、13032700872宜昌客服。如用户咨询，请前台 10010话务 中心代为解释，谢谢。</t>
  </si>
  <si>
    <t>BL202310140906420799</t>
  </si>
  <si>
    <t>17671930232</t>
  </si>
  <si>
    <t>向家虎</t>
  </si>
  <si>
    <t>2023-10-16 09:05:38</t>
  </si>
  <si>
    <t xml:space="preserve">产品类型:轻合约-订购业务享优惠;产品名称:优享福利;产品描述:本福利产品为用户提供专属特权及多项互联网权益，包括权益折扣购、福利随心领、限时专享活动等;产品ID:90794265;开始时间:2023-04-0100:00:00;结束时间:2024-03-3123:59:59;订购渠道:秭归水田坝合作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:用户来电没有办理非王卡2I用户承诺低消语音畅意打40元档，并要求退还费用	
2020-08-0100:00:00到现在，用户要求解决</t>
  </si>
  <si>
    <t>电话营销-开通争议： 武汉诚讯达电子科技有限公司 ，非王卡2I用户承诺低消语音畅意打40元档AA。经核实， 2020-07-31 12:19:07通过电话营销方式推荐用户办理非王卡2I用户承诺低消语音畅意打40元档，现用户表示无需使用，业务已取消，满意。</t>
  </si>
  <si>
    <t>BL202310142039312206</t>
  </si>
  <si>
    <t>17671323698</t>
  </si>
  <si>
    <t>胡小明</t>
  </si>
  <si>
    <t>2023-10-16 14:13:55</t>
  </si>
  <si>
    <t xml:space="preserve">判断省分:其他省分
:增值业务争议
判断省分:湖北
:移网
:在补救范围内
:不认可
:小于等于500元，且仅限单倍、月份不超过12个月
:
高级模板内容：
赔付类型：:增值业务争议
CBSS账单扣费名称：:联通助理-智能应答5元（首月免费），5G加油包19元5GB（立即生效），云加速5G畅玩加油包(湖北)
办理渠道:湖北精英盛华信息科技有限公司(宜昌)，腾讯微信湖北宜昌市在线渠道，湖北杭州翔羽线上业务代理(宜昌)
赔付月份：:2023年1月、2023年2月、2023年3月、2023年4月、2023年5月、2023年6月、2023年7月、2023年8月、2023年9月、2023年10月、2022年11月、2022年12月
返还倍率:单倍
赔付金额：:328
是否已经取消业务:是
是否承诺退费：:是
用户是否需要回复：:是
用户要求：:用户来电对已定业务表示不知情，不认可，要求取消业务且退费。一线已表示只能查询到近12个月的扣费情况，故为用户申请12个月的费用退回。用户表示要去查询12个月以前的扣费情况，且表示如果有扣费会再次申请退费。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</si>
  <si>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超出我部退费权限，多次联系用户挂机，无法协商退费事宜，如有疑问可在工作时间（08:30-12:00；14:00-17:30）联系07176921001、13032700872宜昌客服。如用户咨询，请前台10010话务中心代为解释，谢谢</t>
  </si>
  <si>
    <t>TS202310161105151452</t>
  </si>
  <si>
    <t>13177086236</t>
  </si>
  <si>
    <t>周万荣</t>
  </si>
  <si>
    <t>2023-10-16 13:36:43</t>
  </si>
  <si>
    <t xml:space="preserve">判断省分:湖北
:增值业务费用争议（含炫彩通信助理包云盘版等组合类增值业务）
:移网
:在补救范围内
:不认可
:大于500元
:
高级模板内容：
投诉问题描述:用户对增值业务开通不认可，要求双倍退费
争议业务名称:	云加速5G畅玩加油包(湖北)
受理渠道:	湖北杭州翔羽线上业务代理(宜昌)vhbkfdx016
争议月份:2023年10月
争议费用:20
一线客服在系统里:已取消
是否承诺退费:否
用户要求:用户要求双倍退费，故未承诺退费，请协助处理谢谢</t>
  </si>
  <si>
    <t>电话营销-开通争议：湖北杭州翔羽线上业务代理(宜昌)，云加速5G畅玩加油包(湖北)AA，经核实，于2023年10月过电话营销方式推荐客户办理，现联系客户解释不认可，出于服务角度，退还23.10月费用合计20元，沟通后为用户办理预存话费享20元话费优惠(湖北)，此费用不可打印发票，满意。</t>
  </si>
  <si>
    <t>BL202310160823180457</t>
  </si>
  <si>
    <t>13487245186</t>
  </si>
  <si>
    <t>程顺林</t>
  </si>
  <si>
    <t>2023-10-16 10:30:33</t>
  </si>
  <si>
    <t>13487245186命中精准预判服务场景:[65岁以上老人]
用户反馈：:10016营销问题
属于：:要求禁呼屏蔽10016
判断省分:湖北
:办理失败
:
用户要求屏蔽10016</t>
  </si>
  <si>
    <t>TS202310161225260899</t>
  </si>
  <si>
    <t>13098408060</t>
  </si>
  <si>
    <t>吴迅峰</t>
  </si>
  <si>
    <t>2023-10-16 16:48:30</t>
  </si>
  <si>
    <t xml:space="preserve">【2022年上工信部测评重保用户】
高级模板内容：
投诉问题描述:用户来电称自己没开具7.8.9的发票.但系统显示已有开具异常票
业务号码:13098408060
发票获取渠道:10010
开具不成功系统提示:称自己没开具7.8.9的发票.但系统显示有开具异常票
开具月份:2023年7月、2023年8月、2023年9月
前台解释内容:开具发票时开户行不能带有英文逗号
用户要求:要求把7.8.9月结发票返销.系统无法操作.解释不认可.请协助处理</t>
  </si>
  <si>
    <t>电子发票：已返销客户发票，客户自行手厅打印，因多次未联系上客户，如有疑问可在工作时间（08:30-12:00；14:00-17:30）致电我司宜昌联通13032700872。</t>
  </si>
  <si>
    <t>TS202310151913052473</t>
  </si>
  <si>
    <t>13207219022</t>
  </si>
  <si>
    <t>李长飞</t>
  </si>
  <si>
    <t>2023-10-16 13:34:49</t>
  </si>
  <si>
    <t xml:space="preserve">
高级模板内容：
投诉问题描述:用户来电表示在中国联通APP特权专区中找不到号码随心变功能，要求我方核实处理，谢谢
操作渠道:中国联通APP
参加活动（套餐）名称:号码随心变
页面提示:未查询到
用户要求:用户来电表示在中国联通APP特权专区中找不到号码随心变功能，要求我方核实处理，谢谢</t>
  </si>
  <si>
    <t>电子渠道：用户反映在中国联通APP特权专区中找不到号码随心变功能，经核实激活首月开始可以改号，6个月内（含当月）可选择号码变更一次、变更成功后立即生效，现查询号码于2018年开通号码已无权办理该活动，用户知晓。</t>
  </si>
  <si>
    <t>TS202310160907120816</t>
  </si>
  <si>
    <t>18671747319</t>
  </si>
  <si>
    <t>赵颖</t>
  </si>
  <si>
    <t>2023-10-16 11:10:18</t>
  </si>
  <si>
    <t xml:space="preserve">
高级模板内容：
投诉问题描述:用户反映自己在联通app上查询不到新装宽带赠送的电子卷
操作渠道:联通支付有限公司（集团拉新活动商户）
参加活动（套餐）名称:新装宽带
页面提示:无
用户要求:能在中国联通app上使用这个卷</t>
  </si>
  <si>
    <t>TS202310151907312404</t>
  </si>
  <si>
    <t>17683700425</t>
  </si>
  <si>
    <t>曹宜军</t>
  </si>
  <si>
    <t>2023-10-16 15:46:18</t>
  </si>
  <si>
    <t xml:space="preserve">
高级模板内容：
投诉问题描述:会员领取不成功
操作渠道:王卡助手
参加活动（套餐）名称:全家桶超级会员（黄金版）次月生效
页面提示:代发放
用户要求:要求核实处理回复请处理谢谢</t>
  </si>
  <si>
    <t>TS202310151640542319</t>
  </si>
  <si>
    <t>15549352111</t>
  </si>
  <si>
    <t>周伟</t>
  </si>
  <si>
    <t>2023-10-16 11:20:22</t>
  </si>
  <si>
    <t>客户反馈短信不能发可以收，状态正常烦请后台协助处理</t>
  </si>
  <si>
    <t>TS202310122136230806</t>
  </si>
  <si>
    <t>18565606293</t>
  </si>
  <si>
    <t>2023-10-16 12:15:07</t>
  </si>
  <si>
    <t>案件编号：
受理日期：2023-10-1221:28:44
处理日期：2023-10-1221:35:03
认定员：
申诉来源：wechat
用户地址：无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投诉其欺骗消费者权益，虚以委蛇，决口不提开通宽带之事已经触犯刑法法律。</t>
  </si>
  <si>
    <t>1. 用户基本信息：客户号码：071701016398、机主姓名：许涛波、入网时间：2021-07-19 11:19:45、入网地点：拓见科技(深圳)有限公司武汉分公司(宜昌)店、当前使用套餐：低消39元宽带200M主产品、套餐类型：全国套餐
2.前期处理情况：客户反映电话营销的问题。客户10月12日向10010反馈，核查处理中，同步越级申诉。 
3.申诉处理方案：10月12日收到贵部转办，经核查，拓见科技(深圳)有限公司武汉分公司(宜昌)于2021-07-19 11:19:47通过电话营销的方式推荐客户开通低消39元宽带，虚拟宽带已注销待业务竣工后取消号码低消，22.7-23.10月宽带和补收费用登记次月7日前到帐,客户表示要考虑，暂未达成一致。
4.核查存在的问题分析：无
5.申诉回复情况：2023-10-13 17:22:33联系客户，客户不满意。</t>
  </si>
  <si>
    <t>TS202310101622431457</t>
  </si>
  <si>
    <t>13350529028</t>
  </si>
  <si>
    <t>2023-10-16 11:58:55</t>
  </si>
  <si>
    <t>案件编号：
受理日期：2023-10-1016:17:13
处理日期：2023-10-1016:21:14
认定员：
申诉来源：wechat
用户地址：无
中国联通无法线上办理销户，相关工作人员多次拨打电话也无法联系上。急需销号13040985052。感谢协助</t>
  </si>
  <si>
    <t>1. 用户基本信息：客户号码：13040985052、机主姓名：刘雨嫣、入网时间：2023-08-05 19:25:35、入网地点：湖北省宜昌市OMO、当前使用套餐：小天卡-2023、套餐类型：全国套餐
2.前期处理情况：客户反映13040985052销户的问题。客户前期未向10010反馈，直接越级申诉。 
3.申诉处理方案：10月10日收到贵部转办，经核查，客户要求13040985052办理销户，挽留无效，已联系客户收集销户委托书和核对证件信息，于2023-10-12 13:45:15协助客户成功办理销户，剩余话费23.64元已退费至客户微信，客户认可。
4.核查存在的问题分析：无
5.申诉回复情况： 2023-10-12 13:36:18联系客户，客户满意。</t>
  </si>
  <si>
    <t>TS202310101615241224</t>
  </si>
  <si>
    <t>2023-10-16 11:58:51</t>
  </si>
  <si>
    <t>案件编号：
受理日期：2023-10-1016:04:07
处理日期：2023-10-1016:14:07
认定员：
申诉来源：wechat
用户地址：无
中国联通无法线上销户，需要注销13040985052这个手机号并完成退款。谢谢协助</t>
  </si>
  <si>
    <t>TS202310070908230952</t>
  </si>
  <si>
    <t>2023-10-16 10:39:40</t>
  </si>
  <si>
    <t>案件编号：
受理日期：2023-10-0708:50:03
处理日期：2023-10-0709:07:00
认定员：
申诉来源：wechat
用户地址：无
去营业厅退宽带，营业厅说要72小时后生效，我就走了，</t>
  </si>
  <si>
    <t>1. 用户基本信息：客户号码：13207227006、机主姓名：涂先国、入网时间：2020-12-28 15:53:36、入网地点：城区点军区红叶专营店、当前使用套餐：畅爽冰激凌5G套餐129元（基础版）、套餐类型：全国套餐
2.前期处理情况：客户反映取消业务的问题。客户10月7日向10010反馈，核查处理中，同步越级申诉。 
3.申诉处理方案：10月7日收到贵部转办，经核查，客户要求注销宽带071701008765，此为无线CPE实装宽带，需退设备到厅办理注销，我部于2023-10-07 11:22:58已应客户要求为其办理宽带注销，后期客户退设备至就近联通营业厅，客户认可。
4.核查存在的问题分析：无
5.申诉回复情况： 2023-10-07 11:15:33联系客户，客户满意。</t>
  </si>
  <si>
    <t>TS202310091115270848</t>
  </si>
  <si>
    <t>彭德俊</t>
  </si>
  <si>
    <t>2023-10-16 11:19:18</t>
  </si>
  <si>
    <t>案件编号：
受理日期：2023-10-0911:08:06
处理日期：2023-10-0911:14:10
认定员：
申诉来源：wechat
用户地址：无
设备已给营业厅，上面还是显示有宽带，什么时候能销除宽带</t>
  </si>
  <si>
    <t>1. 用户基本信息：客户号码：13227282818、机主姓名：彭俊德、入网时间：2007-06-09 11:27:19、入网地点：城区精英盛华营业厅、当前使用套餐：畅爽冰激凌5G套餐159元（基础版）、套餐类型：全国套餐
2.前期处理情况：客户反映取消业务的问题。客户10月9日向10010反馈，核查处理中，同步越级申诉。 
3.申诉处理方案：10月9日收到贵部转办，经核查，客户要求注销宽带071700031748，此为实装宽带，需退设备到厅办理注销，我部于2023-10-09 11:20:48已应客户要求为其办理宽带注销，后期客户退设备至就近联通营业厅，客户认可。
4.核查存在的问题分析：无
5.申诉回复情况：2023-10-09 11:49:09联系客户，客户满意。</t>
  </si>
  <si>
    <t>TS202310091115250845</t>
  </si>
  <si>
    <t>2023-10-16 11:18:53</t>
  </si>
  <si>
    <t>案件编号：
受理日期：2023-10-0911:05:27
处理日期：2023-10-0911:14:08
认定员：
申诉来源：wechat
用户地址：无
设备已经给营业厅了，宽带还是存在，请尽快把宽带销户</t>
  </si>
  <si>
    <t>TS202310071543242267</t>
  </si>
  <si>
    <t>13085148391</t>
  </si>
  <si>
    <t>2023-10-16 10:39:57</t>
  </si>
  <si>
    <t>案件编号：
受理日期：2023-10-0715:36:10
处理日期：2023-10-0715:42:14
认定员：
申诉来源：wechat
用户地址：无
我在网上下的是其他的套餐卡，没有下过这个套餐，为什么要给我发这个卡，湖北联通盗用我信息办其他套餐，现在要求退费100元销户。</t>
  </si>
  <si>
    <t>1. 用户基本信息：客户号码：13264902011、机主姓名：陈思哲、入网时间：2023-10-07 11:58:39、入网地点：湖北省宜昌市OMO、当前使用套餐：小天卡-2023、套餐类型：全国套餐
2.前期处理情况：客户反映13264902011销户的问题。客户前期未向10010反馈，直接越级申诉。 
3.申诉处理方案：10月7日收到贵部转办，经核查，客户要求13264902011办理销户，挽留无效，已联系客户收集销户委托书和核对证件信息，于2023-10-07 18:42:17协助客户成功办理销户，本月内退费至客户微信，客户认可。
4.核查存在的问题分析：无
5.申诉回复情况： 2023-10-07 18:35:09联系客户，客户满意。</t>
  </si>
  <si>
    <t>TS202310081057230286</t>
  </si>
  <si>
    <t>王道凤</t>
  </si>
  <si>
    <t>2023-10-16 10:41:39</t>
  </si>
  <si>
    <t>案件编号：
受理日期：2023-10-0810:46:05
处理日期：2023-10-0810:56:03
认定员：
申诉来源：wechat
用户地址：无
携号转网时承诺每月30元/月，现在每个月话费100多</t>
  </si>
  <si>
    <t>1. 用户基本信息：客户号码：13349763956、机主姓名：唐博文、入网时间：2021-09-09 08:05:15、入网地点：枝江市铭沃合作营业厅、当前使用套餐：畅爽冰激凌5G套餐99元、套餐类型：全国套餐
2.前期处理情况：客户反映套餐收费的问题。客户10月8日向10010反馈，核查处理中，同步越级申诉。 
3.申诉处理方案：10月8日收到贵部转办，经核查，客户反映折扣到期无提醒，原折扣优惠8月31日到期，现协商退还9月套餐差价70元已到账，此费用不可打印发票，并勾选69元赠费*12个月次月生效，客户认可。
4.核查存在的问题分析：无
5.申诉回复情况：2023-10-08 11:11:58联系客户，客户满意。</t>
  </si>
  <si>
    <t>TS202310121015281662</t>
  </si>
  <si>
    <t>2023-10-16 12:03:45</t>
  </si>
  <si>
    <t>案件编号：
受理日期：2023-10-1210:02:53
处理日期：2023-10-1210:14:04
认定员：
申诉来源：wechat
用户地址：无
我家里因为信号不稳定准备转网，现在宽带都退了，一切都搞好了，准备转网始终收不到携转码，请帮忙快点处理一下</t>
  </si>
  <si>
    <t>1. 用户基本信息：客户号码：13469836522、机主姓名：邢丽彬、入网时间：2021-11-17 14:05:18、入网地点：城区伍家区尚美合作厅、当前使用套餐：畅爽冰激凌5G套餐129元（基础版）、套餐类型：全国套餐
2.前期处理情况：客户反映授权码的问题。客户10月12日已向10010反馈，核查处理中，同步越级申诉。 
3.申诉处理方案：10月12日收到贵部转办，经核查，客户已收到携转验证码携出，客户认可。
4.核查存在的问题分析：无
5.申诉回复情况：2023-10-12 19:04:47联系客户，客户满意。</t>
  </si>
  <si>
    <t>TS202310091608431314</t>
  </si>
  <si>
    <t>13545775105</t>
  </si>
  <si>
    <t>关萍</t>
  </si>
  <si>
    <t>2023-10-16 11:19:24</t>
  </si>
  <si>
    <t>案件编号：
受理日期：2023-10-0915:59:52
处理日期：2023-10-0916:07:12
认定员：
申诉来源：wechat
用户地址：无
被拉入黑名单，此卡已没有使用且在半年前没有欠费情况却没有消户</t>
  </si>
  <si>
    <t>1. 用户基本信息：客户号码：13545775105、机主姓名：关萍、入网时间：不详、入网地点：不详、当前使用套餐：不详、套餐类型：不详
2.前期处理情况：客户反映证件黑名单的问题。客户前期未向10010反馈，直接越级申诉。 
3.申诉处理方案：10月9日收到贵部转办，经核查，客户身份证号420527200412223326无宜昌联通号码黑名单记录，客户认可。
4.核查存在的问题分析：无
5.申诉回复情况：2023-10-10 18:02:14联系客户，客户满意。</t>
  </si>
  <si>
    <t>TS202310091043252460</t>
  </si>
  <si>
    <t>18671754258</t>
  </si>
  <si>
    <t>何小燕</t>
  </si>
  <si>
    <t>2023-10-16 11:18:49</t>
  </si>
  <si>
    <t>案件编号：
受理日期：2023-10-0910:37:06
处理日期：2023-10-0910:42:13
认定员：
申诉来源：wechat
用户地址：无
注销联通13872646075此号码和宽带111111111111111111</t>
  </si>
  <si>
    <t>1. 用户基本信息：客户号码：13872646075、机主姓名：何小燕、入网时间：2021-03-20 11:55:09、入网地点：夷陵小溪塔三星金鼎合作厅、当前使用套餐：畅爽冰激凌5G套餐99元、套餐类型：全国套餐
2.前期处理情况：客户反映13872646075销户的问题。客户前期未向10010反馈，直接越级申诉。 
3.申诉处理方案：10月9日收到贵部转办，经核查，客户要求13872646075办理销户，挽留无效，为其结清欠费50元，同时联系客户收集销户委托书和核对证件信息，于2023-10-09 15:34:23协助客户成功办理销户，客户认可。
4.核查存在的问题分析：无
5.申诉回复情况：  2023-10-09 17:01:16 联系客户，客户满意。</t>
  </si>
  <si>
    <t>TS202310151122301000</t>
  </si>
  <si>
    <t>15549296049</t>
  </si>
  <si>
    <t>杨建华</t>
  </si>
  <si>
    <t>2023-10-16 14:09:45</t>
  </si>
  <si>
    <t>案件编号：
受理日期：2023-10-1511:12:34
处理日期：2023-10-1511:21:08
认定员：
申诉来源：wechat
用户地址：无
我号码下面有一条宽带，从来没有用过，去营业厅取消，营业厅说取消不了，我现在要求给我取消，不要在我不知情的情况下，给我乱开业务</t>
  </si>
  <si>
    <t>1. 用户基本信息：客户号码：15549296049、机主姓名：杨建华、入网时间：2019-08-05 15:19:32、入网地点：城区伍家区尚美合作厅、当前使用套餐：畅爽冰激凌5G套餐99元、套餐类型：全国套餐 2.前期处理情况：客户反映取消业务的问题。客户前期未向10010反馈，直接越级申诉。 3.申诉处理方案：10月15日收到贵部转办，经核查，客户要求注销宽带071703938667，此为缓装宽带，无设备，我部于2023-10-15 13:39:11已应客户要求为其办理宽带注销，客户认可。 4.核查存在的问题分析：无 5.申诉回复情况：2023-10-15 13:37:27联系客户，客户满意。</t>
  </si>
  <si>
    <t>TS202310081843230253</t>
  </si>
  <si>
    <t>19086847428</t>
  </si>
  <si>
    <t>黄欢欢</t>
  </si>
  <si>
    <t>2023-10-16 11:18:46</t>
  </si>
  <si>
    <t>案件编号：
受理日期：2023-10-0818:38:45
处理日期：2023-10-0818:42:05
认定员：
申诉来源：wechat
用户地址：无
校园卡注销，显示不能注销，当时说的可以随时注销，我现在有注销的需求</t>
  </si>
  <si>
    <t>1. 用户基本信息：客户号码：15571752298、机主姓名：黄欢欢、入网时间：2022-09-16 12:12:26、入网地点：城区三峡大学校园迎新服务站（校园）、当前使用套餐：沃派39元2021、套餐类型：全国套餐
2.前期处理情况：客户反映15571752298销户的问题。客户前期未向10010反馈，直接越级申诉。 
3.申诉处理方案：10月8日收到贵部转办，经核查，客户要求15571752298办理销户，挽留无效，为其结清欠费30元，同时联系客户收集销户委托书和核对证件信息，于2023-10-09 15:34:23协助客户成功办理销户，客户认可。
4.核查存在的问题分析：无
5.申诉回复情况： 2023-10-09 15:25:52联系客户，客户满意。</t>
  </si>
  <si>
    <t>TS202310150843260182</t>
  </si>
  <si>
    <t>15571756136</t>
  </si>
  <si>
    <t>张天成</t>
  </si>
  <si>
    <t>2023-10-16 13:58:30</t>
  </si>
  <si>
    <t>案件编号：
受理日期：2023-10-1508:34:08
处理日期：2023-10-1508:42:03
认定员：
申诉来源：wechat
用户地址：无
前两天去销户宽带，先去桔城路，再去珍珠路，去了后面工作人员告诉我退不了，要72小时才能办理，我感到十分不满，请立即帮我宽带销户，谢谢</t>
  </si>
  <si>
    <t>1. 用户基本信息：客户号码：15571756136、机主姓名：张天成、入网时间：2013-03-01 00:14:59、入网地点：城区紫阳合作厅、当前使用套餐：119冰融移网主卡套餐（新）（199元冰融套餐）（湖北）、套餐类型：全国套餐 2.前期处理情况：客户反映取消业务的问题。客户前期未向10010反馈，直接越级申诉。 3.申诉处理方案：10月15日收到贵部转办，经核查，客户要求注销宽带071700008571，此为实装宽带，客户已归还设备到厅，我部于2023-10-15 10:02:16已应客户要求为其办理宽带注销，客户认可。 4.核查存在的问题分析：无 5.申诉回复情况：2023-10-15 09:59:07联系客户，客户满意。</t>
  </si>
  <si>
    <t>TS202310121943232066</t>
  </si>
  <si>
    <t>2023-10-16 12:14:24</t>
  </si>
  <si>
    <t>案件编号：
受理日期：2023-10-1219:33:53
处理日期：2023-10-1219:42:02
认定员：
申诉来源：wechat
用户地址：无
尊敬的各位领导，我了解到我们湖北联通最后上线一款小天卡，内容是29+1元139G流量和100分钟通话，因为我目前流量不够用，这个套餐比较适合我，但是联通公司以我是老用户不给办理，但是我了解到是有老用户办理成功的，我一再和他们反馈，总是推托，请各位工信部领导帮忙协调</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</si>
  <si>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3.申诉处理方案：10月12日收到贵部转办，经核查，结果同前期，再次联系客户解释，客户未接听。
4.核查存在的问题分析：无
5.申诉回复情况：2023-10-14 16:38:23联系客户，客户未接听。</t>
  </si>
  <si>
    <t>TS202310121215262334</t>
  </si>
  <si>
    <t>2023-10-16 12:04:10</t>
  </si>
  <si>
    <t>案件编号：
受理日期：2023-10-1212:04:21
处理日期：2023-10-1212:14:05
认定员：
申诉来源：wechat
用户地址：无
小天卡29元+1元139G100分钟，这款套餐系统明明有，现在全湖北范围都能办，客服打电话不给办，态度很不好，说是新用户才可以，不给老用户办理，但是我有朋友老用户转成功了，有图为证，请帮忙解决</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</si>
  <si>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3.申诉处理方案：10月12日收到贵部转办，经核查，结果同前期，再次联系客户解释无效，未达成一致。
4.核查存在的问题分析：无
5.申诉回复情况：2023-10-12 19:17:48联系客户，客户不满意。</t>
  </si>
  <si>
    <t>TS202310111422241682</t>
  </si>
  <si>
    <t>15572758191</t>
  </si>
  <si>
    <t>刘译</t>
  </si>
  <si>
    <t>2023-10-16 11:59:20</t>
  </si>
  <si>
    <t>案件编号：
受理日期：2023-10-1114:17:47
处理日期：2023-10-1114:21:11
认定员：
申诉来源：wechat
用户地址：无
存在恶意收费，该卡原本只消费33元，在每月额外收取26元的低消补收费</t>
  </si>
  <si>
    <t>1. 用户基本信息：客户号码：15572758191、机主姓名：刘译、入网时间：2018-08-30 15:12:53、入网地点：湖北省宜昌市OMO、当前使用套餐：哔哩哔哩33卡、套餐类型：全国套餐
2.前期处理情况：客户反映电话营销的问题。客户前期未向10010反馈，直接越级申诉。 
3.申诉处理方案：10月11日收到贵部转办，经核查，2021-11-23 14:41:15宜昌融诚通信服务有限责任公司电话方式推荐客户办理低消59元宽带300M主产品，业务已取消，申请减免2022.9-2023.10月补收费用290元，因低消活动月底结束，已协商一致次月3号前到账，客户认可。
4.核查存在的问题分析：无
5.申诉回复情况：2023-10-12 14:06:09联系客户，客户满意。</t>
  </si>
  <si>
    <t>TS202310130922260577</t>
  </si>
  <si>
    <t>2023-10-16 12:23:14</t>
  </si>
  <si>
    <t>案件编号：
受理日期：2023-10-1309:12:56
处理日期：2023-10-1309:21:07
认定员：
申诉来源：wechat
用户地址：无
沃音乐和诈骗一样，我下载一个看小说的软件叫我登录手机号，我登录了验证码输入了，然后直接给我订了一个沃音乐的一个套餐。现在想取消又取消不掉，打电话也没人接，这不纯纯诈骗吗？</t>
  </si>
  <si>
    <t>1. 用户基本信息：客户号码：15572775157、机主姓名：李绍华、入网时间：2018-07-08 17:02:15、入网地点：湖北省宜昌市OMO、当前使用套餐：腾讯大王卡、套餐类型：全国套餐
2.前期处理情况：客户反映增值业务扣费的问题。客户前期未向10010反馈，直接越级申诉。 
3.申诉处理方案：10月13日收到贵部转办，经核查，客户于2023-10-13 09:07:32通过SP平台接入订购奇趣彩铃15元包月业务，SP代码90115，扣费15元，已向网站发邮取消屏蔽退费15元3个工作日到账，客户认可。
4.核查存在的问题分析：无
5.申诉回复情况：2023-10-13 16:09:55联系客户，客户满意。</t>
  </si>
  <si>
    <t>TS202310111715261483</t>
  </si>
  <si>
    <t>15207209098</t>
  </si>
  <si>
    <t>张先生</t>
  </si>
  <si>
    <t>2023-10-16 11:59:39</t>
  </si>
  <si>
    <t>案件编号：
受理日期：2023-10-1117:07:00
处理日期：2023-10-1117:14:07
认定员：
申诉来源：wechat
用户地址：无
诉求：注销手机号，没有处理结果，一直拿协议来绑定消费</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</si>
  <si>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3.申诉处理方案：10月11日收到贵部转办，经核查，结果同前期，客户仍拒绝支付违约金，无法达成一致。
4.核查存在的问题分析：无
5.申诉回复情况：2023-10-11 09:45:40联系客户，客户不满意。</t>
  </si>
  <si>
    <t>TS202310081808232024</t>
  </si>
  <si>
    <t>15271460541</t>
  </si>
  <si>
    <t>刘玉汝</t>
  </si>
  <si>
    <t>2023-10-16 11:18:36</t>
  </si>
  <si>
    <t>案件编号：
受理日期：2023-10-0817:53:45
处理日期：2023-10-0818:07:03
认定员：
申诉来源：wechat
用户地址：无
联通业务员，给我说不消费也可以掏钱给我，只要消费99即可，后来我转网到联通，每个我月的有隐藏消费，多扣10元，这个退不掉的。莫名其妙又是三年合同，想退就要扣违约金，怎么还有个贷款。现在不能退。我该怎么办</t>
  </si>
  <si>
    <t>1. 用户基本信息：客户号码：15671061541、机主姓名：刘玉汝、入网时间：2023-03-29 11:38:35、入网地点：城区西陵区正兴触点、当前使用套餐：畅爽冰激凌5G套餐99元（基础版）、套餐类型：全国套餐
2.前期处理情况：客户反映取消业务的问题。客户6月14日向10010反馈，经核查，客户于2023-03-29 11:37:30通过城区西陵区正兴触点参加招联分期5G99元直降1200（社会渠道36期）合约活动，合约期2023-04-01至2026-03-31，因提前解约将涉及违约金，客服部无权限取消，需到开通渠道咨询办理，已联系客户解释说明，客户表示知晓。
3.申诉处理方案：10月8日收到贵部转办，经核查，结果同前期，已再次联系客户解释告知，客户认可。
4.核查存在的问题分析：无
5.申诉回复情况：2023-10-10 19:13:16联系客户，客户满意。</t>
  </si>
  <si>
    <t>TS202310081757251756</t>
  </si>
  <si>
    <t>2023-10-16 11:18:39</t>
  </si>
  <si>
    <t>案件编号：
受理日期：2023-10-0817:45:21
处理日期：2023-10-0817:56:02
认定员：
申诉来源：wechat
用户地址：无
联通业务员给我说每个月消费99返1100元现金，说的三年，然而具体的套餐消费不止99元，想退不让退，又车上一个小的贷款。还要陪违约金。</t>
  </si>
  <si>
    <t>TS202310050822230400</t>
  </si>
  <si>
    <t>2023-10-16 10:39:37</t>
  </si>
  <si>
    <t>案件编号：
受理日期：2023-10-0508:15:32
处理日期：2023-10-0508:21:02
认定员：
申诉来源：wechat
用户地址：无
在本人不知情的情况下，联通于2022年9月起私自给我开通多个套餐包包括但不限于乱带包月费IPTV包月费沃家神眼等联通客服已承认。以前沟通取消过一次，近期发现又在后台私自开通。这不符合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要求联通按照上述法律进行三倍赔偿。我的诉求是1.联通按照消费者权益保护法对我所有乱扣费项目全部重新核算且进行三倍赔偿；2.赔偿金额原路返回或直接充值到我账户中。3.承诺以后不再私自未经授权许可同意的情况下乱扣费。</t>
  </si>
  <si>
    <t>1. 用户基本信息：客户号码：15717890520、机主姓名：汪洋、入网时间：2021-09-27 16:10:33、入网地点：远安城区自有营业厅、当前使用套餐：5G副卡基本套餐(优享服务)、套餐类型：全国套餐
2.前期处理情况：客户反映第2条宽带扣费的问题。客户10月5日向10010反馈，核查处理中，同步越级申诉。 
3.申诉处理方案：10月5日收到贵部转办，经核查，客户第2条宽带071700973779，远安自营厅为用户设置为免费，稽核后收费120元，2023-10-13 09:37:50和2023-10-13 13:17:45分2笔已退费到账，另远安营业厅联系用户重新设置为免费次月生效，客户认可。
4.核查存在的问题分析：无
5.申诉回复情况：2023/10/8 18:20:20联系客户，客户满意。</t>
  </si>
  <si>
    <t>TS202310101109230927</t>
  </si>
  <si>
    <t>15871671879</t>
  </si>
  <si>
    <t>朱华兵</t>
  </si>
  <si>
    <t>2023-10-16 11:19:33</t>
  </si>
  <si>
    <t>案件编号：
受理日期：2023-10-1010:58:01
处理日期：2023-10-1011:07:08
认定员：
申诉来源：wechat
用户地址：无
吧主卡和副卡的所有活动取消，还有宽带还有赠送话费的活动，营业厅不受理</t>
  </si>
  <si>
    <t>1. 用户基本信息：客户号码：15871671879、机主姓名：朱华兵、入网时间：2021-10-27 08:00:49、入网地点：湖北省宜昌市OMO、当前使用套餐：5G副卡基本套餐(极速服务)、套餐类型：全国套餐
2.前期处理情况：客户反映取消业务的问题。客户前期未向10010反馈，直接越级申诉。 
3.申诉处理方案：10月10日收到贵部转办，经核查，客户要求取消宽带和副卡携出，挽留成功，继续续约三折活动，4张副卡免费，同意保留套餐继续使用，客户认可。
4.核查存在的问题分析：无
5.申诉回复情况：2023-10-10 16:03:46联系客户，客户满意。</t>
  </si>
  <si>
    <t>TS202310122036230227</t>
  </si>
  <si>
    <t>16671753983</t>
  </si>
  <si>
    <t>赖成</t>
  </si>
  <si>
    <t>2023-10-16 12:14:30</t>
  </si>
  <si>
    <t>案件编号：
受理日期：2023-10-1220:23:06
处理日期：2023-10-1220:35:02
认定员：
申诉来源：wechat
用户地址：无
对于校园卡合约不知情，希望注销校园卡，确以合约为理由拒绝注销</t>
  </si>
  <si>
    <t>1. 用户基本信息：客户号码：16671753983、机主姓名：赖成、入网时间：2020-09-13 14:34:42、入网地点：城区三峡大学校园迎新服务站（校园）、当前使用套餐：沃派校园融合9元移网成员套餐（湖北宜昌）、套餐类型：全国套餐
2.前期处理情况：客户反映16671753983销户的问题。客户前期未向10010反馈，直接越级申诉。 
3.申诉处理方案：10月12日收到贵部转办，经核查，客户要求16671753983办理销户，表示目前暂时还需保留使用，预约下周一销户，次月自行到厅清退剩余话费，后期有疑问联系我部13032700872，客户认可。
4.核查存在的问题分析：无
5.申诉回复情况： 2023-10-13 15:56:48联系客户，客户满意。</t>
  </si>
  <si>
    <t>TS202310122022230061</t>
  </si>
  <si>
    <t>17762446280</t>
  </si>
  <si>
    <t>2023-10-16 12:14:27</t>
  </si>
  <si>
    <t>案件编号：
受理日期：2023-10-1220:11:51
处理日期：2023-10-1220:21:07
认定员：
申诉来源：wechat
用户地址：无
注销卡以在合约期拒绝，但我本人对合约毫不知情，我需要注销校园卡</t>
  </si>
  <si>
    <t>TS202310121515261264</t>
  </si>
  <si>
    <t>2023-10-16 12:11:38</t>
  </si>
  <si>
    <t>案件编号：
受理日期：2023-10-1215:05:58
处理日期：2023-10-1215:14:08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</si>
  <si>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1. 用户基本信息：客户号码：17671334241、机主姓名：王朝阳、入网时间：2017-05-25 11:58:46、入网地点：湖北省宜昌市OMO、当前使用套餐：腾讯大王卡、套餐类型：全国套餐
2.前期处理情况：客户反映取消业务的问题。客户2月15日向10010反馈，，经核查，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10月11日收到贵部转办，经核查，结果同前期，客户问题前期已处理，再次要求赔偿，服务角度考虑，经协商一致，按工作人员工作差错100元考核标准，现金方式赔偿客户100元已微信到账，客户认可。
4.核查存在的问题分析：无
5.申诉回复情况：2023/10/13 11:09:01联系客户，客户满意。</t>
  </si>
  <si>
    <t>TS202310121515241263</t>
  </si>
  <si>
    <t>2023-10-16 12:11:41</t>
  </si>
  <si>
    <t>案件编号：
受理日期：2023-10-1215:04:35
处理日期：2023-10-1215:14:07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</si>
  <si>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TS202310112343251285</t>
  </si>
  <si>
    <t>2023-10-16 12:03:39</t>
  </si>
  <si>
    <t>案件编号：
受理日期：2023-10-1123:30:59
处理日期：2023-10-1123:42:02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</si>
  <si>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TS202310081836250113</t>
  </si>
  <si>
    <t>18571003138</t>
  </si>
  <si>
    <t>邹俊</t>
  </si>
  <si>
    <t>2023-10-16 11:18:42</t>
  </si>
  <si>
    <t>案件编号：
受理日期：2023-10-0818:22:48
处理日期：2023-10-0818:35:02
认定员：
申诉来源：wechat
用户地址：无
联通要改我的电话资费，办理之前没给我提过这事，请求协助。</t>
  </si>
  <si>
    <t>1. 用户基本信息：客户号码：18571003138、机主姓名：邹俊、入网时间：2017-04-01 10:09:36、入网地点：宜昌市城区集团直属3G开户服务点、当前使用套餐：5G副卡基本套餐(极速服务)、套餐类型：全国套餐
2.前期处理情况：客户反映套餐使用的问题。客户前期未向10010反馈，直接越级申诉。 
3.申诉处理方案：10月8日收到贵部转办，经核查，客户表示接到10018电话推荐改资费不满，核实为三折活动本月底到期，已联系客户解释清楚，续约存量5G畅爽套餐享139元赠费（次月生效）湖北赠费活动12个月，同意继续使用，客户认可。
4.核查存在的问题分析：无
5.申诉回复情况：2023-10-09 11:26:21联系客户，客户满意。</t>
  </si>
  <si>
    <t>TS202310101657282469</t>
  </si>
  <si>
    <t>2023-10-16 11:58:48</t>
  </si>
  <si>
    <t>案件编号：
受理日期：2023-10-1016:45:54
处理日期：2023-10-1016:56:04
认定员：
申诉来源：wechat
用户地址：无
诱导中年人办卡，然后通过招联金融贷款还月租，我爸一开始根本不知道这个是贷款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</si>
  <si>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3.申诉处理方案：10月5日收到贵部转办，结果同前期，再次联系客户未接听，后期有疑问可联系我部13032700872。
4.核查存在的问题分析：无 
5.申诉回复情况： 2023-10-11 10:28:08联系客户，客户未接听。</t>
  </si>
  <si>
    <t>TS202310062157261465</t>
  </si>
  <si>
    <t>2023-10-16 10:39:44</t>
  </si>
  <si>
    <t>案件编号：
受理日期：2023-10-0621:47:40
处理日期：2023-10-0621:56:03
认定员：
申诉来源：wechat
用户地址：无
业务员通过办卡的方式，没有讲清楚是贷款，我爸办的卡，结果用我妈的身份证去招联金融贷款，是不是合理，</t>
  </si>
  <si>
    <t>TS202310121008251449</t>
  </si>
  <si>
    <t>17717794337</t>
  </si>
  <si>
    <t>孟凡越</t>
  </si>
  <si>
    <t>2023-10-16 12:03:42</t>
  </si>
  <si>
    <t>案件编号：
受理日期：2023-10-1209:55:33
处理日期：2023-10-1210:07:06
认定员：
申诉来源：wechat
用户地址：无
本人在8月26日于微信平台台办理了一款联通官方的手机卡，当时多次询问工作人员是否是一直为每月19的月租，工作人员为了赚取佣金，再三向我保证月租一直不变为19元/月，并且在收到卡激活的时候我也询问了工作人员，也是给我说的每月只需19元。结果实际上每月并不是19元，而是高达30元的月租，首充100元，两月不到还剩40并且套餐与我之前办理的套餐也完全不同。我曾多次与移动运营商客服交流，但是他们却是到处推卸责任，不肯给我解决。从头到尾无视本人作为消费者的知情权，侵犯消费者权益。本人对联通公司的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虚假宣传产品，赔偿本人五百元。二联通客服了解情况后，长时间未主动与本人联系，消极处理问题。没有任何赔偿或者道歉行为，而且是短信潦草通知，本人人员在视为侮辱。要求中国联通赔偿且道歉!</t>
  </si>
  <si>
    <t>1. 用户基本信息：客户号码：18572398265、机主姓名：孟凡越、入网时间：2023-09-01 18:36:38、入网地点：湖北省宜昌市OMO、当前使用套餐：小天卡-2023、套餐类型：全国套餐
2.前期处理情况：客户实际反映18572398265销户的问题。客户前期未向10010反馈，直接越级申诉。 
3.申诉处理方案：10月12日收到贵部转办，经核查，客户表示18572398265要求销户，挽留无效，已联系客户收集销户委托书和核对证件信息，于2023-10-12 18:09:22协助销户，清退80元余额，客户认可。
4.核查存在的问题分析：无
5.申诉回复情况： 2023-10-12 17:32:14联系客户，客户满意。</t>
  </si>
  <si>
    <t>TS202310091936231584</t>
  </si>
  <si>
    <t>15997592454</t>
  </si>
  <si>
    <t>李亚婷</t>
  </si>
  <si>
    <t>2023-10-16 11:19:27</t>
  </si>
  <si>
    <t>案件编号：
受理日期：2023-10-0919:28:55
处理日期：2023-10-0919:35:04
认定员：
申诉来源：wechat
用户地址：无
办的一个副卡18671609709，很久没用了，每个月莫名扣我139元的话费，想让联通退还莫名扣的话费和注销此卡，因为工作原因无法到线下营业厅办理此业务，联系了联通客服工号27531也没有给确切的回复，麻烦处理下！</t>
  </si>
  <si>
    <t>1. 用户基本信息：客户号码：18671609709、机主姓名：杨潇、入网时间：2021-01-31 18:52:40、入网地点：枝江中宇专营店、当前使用套餐：畅爽冰激凌5G套餐129元（基础版）、套餐类型：全国套餐
2.前期处理情况：客户反映18671609709销户的问题。客户前期未向10010反馈，直接越级申诉。 
3.申诉处理方案：10月9日收到贵部转办，经核查，客户要求18671609709办理销户，挽留无效，为其减免本月129元月租费用至15997592454上，同时联系客户收集销户委托书和核对证件信息，于2023-10-10 18:22:57协助客户成功办理销户，客户认可。
4.核查存在的问题分析：无
5.申诉回复情况： 2023-10-10 18:22:09联系客户，客户满意。</t>
  </si>
  <si>
    <t>TS202310091144251683</t>
  </si>
  <si>
    <t>2023-10-16 11:19:21</t>
  </si>
  <si>
    <t>案件编号：
受理日期：2023-10-0911:38:10
处理日期：2023-10-0911:42:15
认定员：
申诉来源：wechat
用户地址：无
开通了宽带副卡，还有网龄合约，这些都不是我要求开通的，现在要取消，强烈投诉这种做法</t>
  </si>
  <si>
    <t>1. 用户基本信息：客户号码：18674209613、机主姓名：万能凤、入网时间：2022-06-28 10:06:15、入网地点：湖北省宜昌市OMO、当前使用套餐：天神卡优选版、套餐类型：全国套餐
2.前期处理情况：客户反映取消业务的问题。客户前期未向10010反馈，直接越级申诉。 
3.申诉处理方案：10月9日收到贵部转办，经核查，客户为单卡，无宽带、副卡、网龄合约等业务取消取消，客户认可。
4.核查存在的问题分析：无
5.申诉回复情况：2023-10-09 11:49:09联系客户，客户满意。</t>
  </si>
  <si>
    <t>TS202310071123230053</t>
  </si>
  <si>
    <t>18779157980</t>
  </si>
  <si>
    <t>黄志尖</t>
  </si>
  <si>
    <t>2023-10-16 10:39:47</t>
  </si>
  <si>
    <t>案件编号：
受理日期：2023-10-0711:16:38
处理日期：2023-10-0711:21:21
认定员：
申诉来源：wechat
用户地址：无
在中国联通注销账号后，客服说一个月内话费可以原路退还，可是账号内的话费一个多月了还没退还给我。</t>
  </si>
  <si>
    <t>1. 用户基本信息：客户号码：18779157980、机主姓名：黄志尖、入网时间：不详、入网地点：不详、当前使用套餐：不详、套餐类型：不详
2.前期处理情况：客户反映余额清退的问题。客户前期未向10010反馈，直接越级申诉。 
3.申诉处理方案：10月7日收到贵部转办，经核查，客户反映此电信号码余额清退的问题，非我司业务，建议联系对方，客户认可。
4.核查存在的问题分析：无
5.申诉回复情况：2023-10-07 16:43:41联系客户，客户满意。</t>
  </si>
  <si>
    <t>TS202310101657252465</t>
  </si>
  <si>
    <t>18972520652</t>
  </si>
  <si>
    <t>翼学荣</t>
  </si>
  <si>
    <t>2023-10-16 11:58:58</t>
  </si>
  <si>
    <t>案件编号：
受理日期：2023-10-1016:49:32
处理日期：2023-10-1016:56:07
认定员：
申诉来源：wechat
用户地址：无
多次反应取消宽带业务，电信后台，营业厅不于办理，改最低套餐也改不了，老人家没有消费，而每个月100多，多次反应不给解决，烦请处理，继续投诉，</t>
  </si>
  <si>
    <t>1. 用户基本信息：客户号码：18972520652、机主姓名：翼学荣、入网时间：不详、入网地点：不详、当前使用套餐：不详、套餐类型：不详
2.前期处理情况：客户反映取消业务的问题。客户前期未向10010反馈，直接越级申诉。 
3.申诉处理方案：10月10日收到贵部转办，经核查，客户要求注销电信宽带071701008765，费我司业务，建议联系对方，客户认可。
4.核查存在的问题分析：无
5.申诉回复情况： 2023-10-11 10:23:15 联系客户，客户满意。</t>
  </si>
  <si>
    <t>TS202310041636250966</t>
  </si>
  <si>
    <t>15927690259</t>
  </si>
  <si>
    <t>2023-10-16 10:39:33</t>
  </si>
  <si>
    <t>案件编号：
受理日期：2023-10-0416:25:19
处理日期：2023-10-0416:35:08
认定员：
申诉来源：wechat
用户地址：无
关于17671328018手机号解封问题不予处理，态度敷衍，处理时间长</t>
  </si>
  <si>
    <t>1.用户基本信息：客户号码：17671328018、机主姓名：程曼、入网时间：2018-11-01 13:30:53、入网地点： 湖北省宜昌市OMO、当前使用套餐：腾讯大王卡、套餐类型：全国套餐 2.前期处理情况：客户反映局方停机的问题。客户前期向10010反馈，反映号码停机的问题，工作人员已于2023-10-05 13:27:15局方开机。 3.申诉处理方案：10月5日收到贵部转办，经核实，工作人员已于2023-10-05 13:27:15局方开机。但用户频繁呼出，导致号码于2023-10-05 15:05:28再次因鹰眼诈骗模型编码ZB0048-0001二次局方停机，出于服务角度，已于 2023-10-05 15:40:38 局方开机，并建议用户前往异地自营厅办理实名认证后再使用，用户认可。2023-10-05 15:38:51联系用户满意。 4.核查存在的问题分析：无 5.申诉回复情况：2023-10-05 15:38:51联系客户，客户满意。</t>
  </si>
  <si>
    <t>TS202310100919260301</t>
  </si>
  <si>
    <t>来德源</t>
  </si>
  <si>
    <t>2023-10-16 12:31:06</t>
  </si>
  <si>
    <t>案件编号：鄂-20231000002251
受理日期：2023-10-1009:12:06
处理日期：2023-10-1009:18:12
认定员：李毅然
申诉来源：微信
用户地址：湖北省宜昌市兴润秋语台
2023年10月9日收到联通客服电话通知我宽带欠费，但是我是办理的一年套餐，按照情况原本是12月份到期，晚上八点打电话咨询客服说在23年2月份办理了一个宽带提速包，完全是在我不知情的情况下私自办理的，我要去联通公司取消提速包并且赔偿我两年宽带。</t>
  </si>
  <si>
    <t>申辩工单：1.申诉前15日已向企业投诉，仍在处理中。2.客户已撤诉
1. 用户基本信息：客户号码：071703544424、机主姓名：来佳佳、入网时间：2022-12-09 16:16:24、入网地点：西陵营服装维随销服务点、当前使用套餐：湖北宽带300M基本套餐、套餐类型：全国套餐
2.前期处理情况：客户反映套餐收费的问题。客户10月9日向10010反馈，核查处理中，同步越级申诉。
3.申诉处理方案：（1）申诉是否属实：部分属实；（2）本次申诉原因及处理方案：经核查，2023-02-17 12:10:50 城区东山大道国贸自有营业厅为客户宽带071703544424办理1000M宽带提速包（30元）（湖北）业务次月生效，优惠编码72321752，属于工作人员工作差错未和客户确认一致，同时参加399组网套包得180元分6个月（组网优惠），即3月-8月前6个月免费，业务于2023-10-10 09:55:24已退订，9月-10月扣费60元于2023-10-10 15:34:18已退费到账。客户要求我司再给予宽带1年包年费用480元做赔偿，服务角度考虑，为其申请退费480元分2笔到账，其中182元到账至17671252615上，余298元于到账至071703544424上，24小时内到账，赠费无法打印发票，客户认可。
4.核查存在的问题分析：（1)存在问题：业务办理未和客户确认一致引发申诉（2）整改举措：渠道已按工作差错记录考核，后期加强业务办理规范性。（3）是否属于不知情订制：是，个案
5.申诉回复情况：2023-10-13 10:34:47联系客户，客户满意。</t>
  </si>
  <si>
    <t>TS202310071243242250</t>
  </si>
  <si>
    <t>15997510759</t>
  </si>
  <si>
    <t>王雪银</t>
  </si>
  <si>
    <t>2023-10-16 10:39:51</t>
  </si>
  <si>
    <t>案件编号：
受理日期：2023-10-0712:34:49
处理日期：2023-10-0712:42:10
认定员：
申诉来源：wechat
用户地址：无
校园网套餐线上解约不了本人现在不在宜昌说是必须得去当地解约没有时间之前说想办移动wifi他说可以现在单独要解约说要去学校解约联通app上换套餐也换不了</t>
  </si>
  <si>
    <t>1. 用户基本信息：号码：15997510759、姓名：王雪银、入网时间：2022-05-04 17:02:17、入网地点：宜昌市城区校园营服天惠达校园社会代理渠道、当前使用套餐：沃派校园融合9元移网成员套餐（湖北宜昌）、套餐类型：全国套餐
2.前期处理情况：客户反映套餐变更的问题。客户前期未向10010反馈，直接越级申诉。
3.申诉处理方案：10月7日收到贵部转办，经核查，客户要求转资8元流量王套餐，此资费未对外销售，仅针对特殊对象办理，工作人员属于正常解释并非不予办理，客户坚持要求办理，挽留无效，2023-10-15 14:18:53已为其申请办理转资8元流量王次月生效，客户认可。
4.核查存在的问题分析：无
5.申诉回复情况：2023-10-15 14:12:23联系客户，客户满意。</t>
  </si>
  <si>
    <t>TS202310082035232171</t>
  </si>
  <si>
    <t>投诉工单（2021版）&gt;&gt;移网&gt;&gt;【入网】办理&gt;&gt;靓号办理不合规</t>
  </si>
  <si>
    <t>车陈义新</t>
  </si>
  <si>
    <t>2023-10-16 09:02:37</t>
  </si>
  <si>
    <t>案件编号：鄂-20231000001919
受理日期：2023-10-0820:21:31
处理日期：2023-10-0820:34:03
认定员：周辉
申诉来源：微信
用户地址：湖北省宜昌市五峰土家族自治县渔洋关镇曹家坪村四组
联通公司在我不知情的情况下给我添加了靓号协议，我要取消还要收我违约金，请贵公司帮忙协助我取消靓号协议业务</t>
  </si>
  <si>
    <t>申辩工单：1.申诉前15日已向企业投诉，仍在处理中。2.客户已撤诉
1. 用户基本信息：客户号码：15671032266、机主姓名：陈义新、入网时间：2019-10-25 15:29:51、入网地点：五峰渔关粤客隆营业厅、当前使用套餐：幸福家家乐59元套餐、套餐类型：全国套餐
2.前期处理情况：客户反映靓号协议的问题。客户10月4向10015/10月5日向10010反馈，经核查，客户入网时签署月承诺通信协议消费50元/月，协议期2019-11-01 至2024-10-31，优惠编码88888888，目前还在协议期内，如提前解约需支付违约金：月承诺通信协议消费50元/月*3个月合计150元，客户拒绝。10月8日再次向10015反馈，核查处理中，同步越级申诉。 
3.申诉处理方案：（1）申诉是否属实：不属实；（2）本次申诉原因及处理方案：经核查，结果同前期，再次联系客户解释沟通，同意方便时前往五峰城区东泰自有营业厅缴纳150元违约金后办理解约，客户认可。
4.核查存在的问题分析：（1)存在问题：无（2）整改举措：无（3）是否属于不知情订制：否
5.申诉回复情况：2023-10-12 15:51联系客户，客户满意。</t>
  </si>
  <si>
    <t>TS202310091518332332</t>
  </si>
  <si>
    <t>投诉工单（2021版）&gt;&gt;移网&gt;&gt;【产品及计费使用】产品及业务规则&gt;&gt;遭遇用户信息盗用冒用问题</t>
  </si>
  <si>
    <t>15672544034</t>
  </si>
  <si>
    <t>2023-10-16 10:26:07</t>
  </si>
  <si>
    <t>案件编号：鄂-20231000002117
受理日期：2023-10-0915:08:08
处理日期：2023-10-0915:17:38
认定员：周辉
申诉来源：微信
用户地址：湖北省宜昌市当阳市
联通工作人员偷用我们用户身份证乱开卡，我们从来不知道有个沃小号居然还有个沃小号15672544034这个卡号这个卡，这个卡在哪里谁在用我们卡，为什么我们不知道，我要求跟我把这个沃小号立马取消</t>
  </si>
  <si>
    <t>申辩工单：1.申诉前15日已向企业投诉，仍在处理中。2.客户已撤诉
1. 用户基本信息：客户号码：15672544034、机主姓名：刘成雄、入网时间：2021-08-26 15:19:17、入网地点：当阳非凡合作厅、当前使用套餐：联通小号月包（首月按天）、套餐类型：全国套餐
2.前期处理情况：客户反映取消业务的问题。客户10月9日向10010反馈，核查处理中，同步越级申诉。 
3.申诉处理方案：（1）申诉是否属实：不属实；（2）本次申诉原因及处理方案：客户要求注销沃小号15672544034，2021-08-26 15:19:17当阳非凡合作厅实名制办理，优惠编码67539820，现客户要求注销，挽留无效，联系客户收集销户委托书和核对证件信息后，于2023-10-09 14:18:46协助客户成功注销，客户认可。
4.核查存在的问题分析：（1)存在问题：无（2）整改举措：无（3）是否属于不知情订制：否
5.申诉回复情况： 2023-10-10 18:08:37联系客户，客户满意。</t>
  </si>
  <si>
    <t>TS202310091601301108</t>
  </si>
  <si>
    <t>2023-10-16 11:13:33</t>
  </si>
  <si>
    <t>案件编号：鄂-20231000002145
受理日期：2023-10-0915:58:12
处理日期：2023-10-0916:00:40
认定员：宗伟
申诉来源：微信
用户地址：河南省禹州市鸿畅镇
在我不知情的情况下，给我开通了宽带业务，已扣费长达两年之久，原本每月套餐19元，现在每个月套餐98元试想一下交通公司这么多用户，每个人扣这么多，不敢想象。</t>
  </si>
  <si>
    <t>申辩工单：1.申诉前15日已向企业投诉，仍在处理中。2.客户已撤诉。
1. 用户基本信息：客户号码：17671263518、机主姓名：张金磊、入网时间：2017-01-24 17:04:19、入网地点：湖北省宜昌市OMO、当前使用套餐：腾讯大王卡、套餐类型：全国套餐
2.前期处理情况：客户反映电话营销的问题。经核查，客户10月9日向10010反馈，核查处理中，同步越级申诉。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</si>
  <si>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TS202310091653290153</t>
  </si>
  <si>
    <t>15571738105</t>
  </si>
  <si>
    <t>2023-10-16 12:25:30</t>
  </si>
  <si>
    <t>#2022重保客户#案件编号：鄂-20231000002188
受理日期：2023-10-0916:44:53
处理日期：2023-10-0916:51:53
认定员：周辉
申诉来源：微信
用户地址：湖北省宜昌市宜都聂河镇肖家隘村
联通营运商在我不知情的情况下，私自开通视频彩铃业务，联通云盘会员业务，联通邮箱套餐专享版等一系列额外的业务，希望能够关闭以上业务，免除违约金，并弥补对我照成的经济损失</t>
  </si>
  <si>
    <t>申辩工单：1.申诉前未向企业投诉。2.客户已撤诉
1. 用户基本信息：客户号码：15571738105、机主姓名：张建军、入网时间：2018-06-09 08:57:13、入网地点：宜昌宜都政企校园互联网校园直销团队、当前使用套餐：腾讯大王卡（新）、套餐类型：全国套餐
2.前期处理情况：客户反映业务开通扣费的问题。客户前期未向10010反馈，直接越级申诉。 
3.申诉处理方案：（1）申诉是否属实：属实；（2）本次申诉原因及处理方案：经核查，由于2I产品升级，后台于2023-04-19 09:57:41为客户退订轻合约版超级会员（黄金版）业务，于2023-04-19 10:17:19升级为2I专享39元20GB炫彩超会5G包业务（39元费用已包含联通助理-智能应答5元/月、视频彩铃精选会员5元/月、联通云盘500G畅享会员2022年版6元/月），优惠编码75002612，另2023-05-04 08:42:08客户通过总部网厅自助办理转资继承原套餐自带免费业务联通邮箱套餐专享版，优惠编码5573010。联系客户解释沟通，同意保留2I专享39元20GB炫彩超会5G包业务及其附加业务、联通邮箱等继续使用，无需退订，未再要求赔偿损失，客户认可。
4.核查存在的问题分析：（1)存在问题：业务办理无二次确认（2）整改举措：后期规范二次确认（3）是否属于不知情订制：是，共性管理问题
5.申诉回复情况：2023-10-10 11:11:16联系客户，客户满意。</t>
  </si>
  <si>
    <t>TS202310101135271665</t>
  </si>
  <si>
    <t>投诉工单（2021版）&gt;&gt;融合&gt;&gt;【产品及计费使用】产品及业务规则&gt;&gt;遭遇用户信息盗用冒用问题</t>
  </si>
  <si>
    <t>2023-10-16 12:25:27</t>
  </si>
  <si>
    <t>案件编号：鄂-20231000002315
受理日期：2023-10-1011:20:15
处理日期：2023-10-1011:34:12
认定员：李忱
申诉来源：微信
用户地址：河南许昌
联通公司强制扣费，19元的套餐，在我不知情的情况下开通了宽带业务，每月强制消费98元，已扣费长达两年之久。月消费不到98的强制扣费到98元。我咨询过联通客服，客服反应宽带的办理必须在本人持身份证去柜台办理，联通公司昨天的电话中告知我的是，开通业务的时候给我电话联系过，是告知过我的。他们说的自相矛盾不是吗。别人的宽带需要去柜台办理，我的一个电话就给我办了。我当时的电话是为了降低我的月消费，结果不降反增。请相关部门给与联通公司这种行为，做出处罚。</t>
  </si>
  <si>
    <t>申辩工单：1.预处理重单同部-20231000064199。2.客户已撤诉。
1. 用户基本信息：客户号码：17671263518、机主姓名：张金磊、入网时间：2017-01-24 17:04:19、入网地点：湖北省宜昌市OMO、当前使用套餐：腾讯大王卡、套餐类型：全国套餐
2.前期处理情况：客户反映电话营销的问题。同部-20231000064199，我司申请并案处理。经核查，客户10月9日向10010反馈，核查处理中，同步越级申诉。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</si>
  <si>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TS202310121015301665</t>
  </si>
  <si>
    <t>18571007539</t>
  </si>
  <si>
    <t>徐文祥</t>
  </si>
  <si>
    <t>2023-10-16 12:03:48</t>
  </si>
  <si>
    <t>案件编号：
受理日期：2023-10-1210:08:18
处理日期：2023-10-1210:14:10
认定员：
申诉来源：wechat
用户地址：无
本人现在在外地实习，此前去营业厅取消宽带，都取消不了，现在我的卡信号很差，因为使用很久，不能销户，申请取消合约改低资费</t>
  </si>
  <si>
    <t>手机号码15587918320上（湖北宜昌）2020年沃派校园赠费，20元×48月赠费合约2023-10-12 19:01:01已取消，经协商一致，转资4G全国流量王8元套餐次月生效。</t>
  </si>
  <si>
    <t>TS202310121015271660</t>
  </si>
  <si>
    <t>2023-10-16 12:03:51</t>
  </si>
  <si>
    <t>案件编号：
受理日期：2023-10-1210:03:00
处理日期：2023-10-1210:14:04
认定员：
申诉来源：wechat
用户地址：无
本人现在外地实习，跑了多家营业厅取消宽带，都说需要设备，我是在校园办理的业务，没有设备。现所在地址无法正常使用网络，信号较差。其次还有一个赠费活动，我并不知情，无人告知我。恶意绑定！</t>
  </si>
  <si>
    <t>TS202310111724231707</t>
  </si>
  <si>
    <t>13135641224</t>
  </si>
  <si>
    <t>2023-10-16 11:59:17</t>
  </si>
  <si>
    <t>案件编号：
受理日期：2023-10-1111:13:45
处理日期：2023-10-1111:21:15
认定员：
申诉来源：wechat
用户地址：无
本人于2023年十月六日在抖音平台购买了一款流量卡，商家宣传该套餐月租9元，包含了1500流量，本人收到卡后按照商家要求激活开通使用，在使用的过程中发现套餐资费与本人下单的流量卡资费完全不符，联系商家，商家不予处理，玩文字游戏，欺骗消费者，为本人带来了100元的经济损失，本人认为，商家的虚假宣传行为已经严重侵犯了本人的合法权益，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要求商家退还本人的话费，并依法赔偿本人500元经济损失。若商家拒绝赔偿，本人将依法向法院提起诉讼。卡号为15555503590</t>
  </si>
  <si>
    <t>用户陈凯反映激活后发现实际情况与宣传不符合问题，申诉人是机主本人，前期未向我公司反映过上述问题。现已核查：用户2023年10月6日通过抖音平台购买了一张流量卡，卡号是：15555503590。激活后发现实际情况与宣传不符合，要求赔偿。经和用户沟通了解到，15555503590并非是手机号码，而是卡号。我处已核实15555503590手机号码是2023年2月入网，并非用户所说的是业务号码。用户自己也表示不是马鞍山联通的手机号码，建议用户自行联系抖音售后处理，用户认可并表示自行去公众号撤诉。</t>
  </si>
  <si>
    <t>TS202310100856252312</t>
  </si>
  <si>
    <t>2023-10-16 18:12:33</t>
  </si>
  <si>
    <t>案件编号：鄂-20231000002239
受理日期：2023-10-1008:49:15
处理日期：2023-10-1008:52:36
认定员：于东
申诉来源：微信
用户地址：宜昌市西陵区西陵二路37号四单元一楼
在家无法正常拔打或接听电话，向联通反应或投诉多次无法解决，联通说此处无基站没有办法改善，在我家中安装手机伴侣设备或者给我优惠6个月的话费(每月20元)，本人不同意此类解决办法，想安装通讯基站来解决问题，联通说暂时解决不了，此类情况已有五六年之久了，生活工作极其不便，望工信部能给予帮助，谢谢。</t>
  </si>
  <si>
    <t>申辩工单：1.申诉前15日已向企业投诉，仍在处理中。
1. 用户基本信息：客户号码：15607201561、机主姓名：王林、入网时间：2010-08-01 11:29:45、入网地点：城区新时空旗舰店(自建他营)、当前使用套餐：畅越冰激凌5G套餐129元、套餐类型：全国套餐
2.前期处理情况：客户反映网络信号的问题。客户4月9日起/9月/10月数次向10010/10015反馈，经核查，客户反映宜昌市西陵区西陵二路37号四单元一楼网络信号的问题，4月11日已上门经实测，客户投诉位置西陵区福沁园4栋1单元1楼室内，联通4G、电信4G均弱覆盖，告知可为其客户安装手机伴侣提升信号覆盖，客户拒绝安装手机伴侣，建议先观察使用，有问题再与测试人员联系。本次于10月7日再次向10015反馈，解释沟通不认可，越级申诉。
3.申诉处理方案：（1）申诉是否属实：不属实；（2）本次申诉原因及处理方案：结果同前期，已为客户提供解决方案同时提供服务补救，无法解决不属实，客户坚持要求我司建站解决，否则要求一直减免月租费用直至建站解决为止，无法满足客户要求，未达成一致。
4.核查存在的问题分析：（1)存在问题：网络覆盖不完善（2）整改举措：有待优化完善
5.申诉回复情况：2023-10-13 15:34联系客户，客户不满意。</t>
  </si>
  <si>
    <t>TS202310091618261576</t>
  </si>
  <si>
    <t>2023-10-16 11:25:33</t>
  </si>
  <si>
    <t>案件编号：鄂-20231000002158
受理日期：2023-10-0916:10:03
处理日期：2023-10-0916:17:48
认定员：李圆圆
申诉来源：微信
用户地址：湖北
我现在不在家，在宁波，老家房子卖了，宽带不用了，还有一张副卡，也没有用过，我现在又不方便回来，麻烦帮助把副卡和宽带都销户</t>
  </si>
  <si>
    <t>申辩工单：1.申诉前15日已向企业投诉，仍在处理中。2.客户已撤诉
1. 用户基本信息：客户号码：15571763697、机主姓名：孙崇信、入网时间：2018-04-09 09:51:14、入网地点：当阳干溪专营店（合作）、当前使用套餐：0元月租省内全家福4G成员套餐、套餐类型：全国套餐
2.前期处理情况：客户反映取消业务的问题。客户10月9日向10010反馈，核查处理中，同步越级申诉。 
3.申诉处理方案：（1）申诉是否属实：属实；（2）本次申诉原因及处理方案：客户要求取消宽带071700807337，优惠编码9710123，此为无线CPE实装宽带，需退设备到厅办理注销，挽留无效，我部于2023-10-09 16:15:09已应客户要求为其办理宽带注销，副卡15571765613同步办理销户，后期客户退设备至就近联通营业厅，客户认可。
4.核查存在的问题分析：（1)存在问题：无（2）整改举措：无（3）是否属于不知情订制：否
5.申诉回复情况：2023-10-10 08:50:00联系客户，客户满意。</t>
  </si>
  <si>
    <t>TS202310091152271903</t>
  </si>
  <si>
    <t>13972552734</t>
  </si>
  <si>
    <t>陈晓玲</t>
  </si>
  <si>
    <t>2023-10-16 10:15:07</t>
  </si>
  <si>
    <t>案件编号：鄂-20231000002051
受理日期：2023-10-0911:39:34
处理日期：2023-10-0911:51:27
认定员：任亚会
申诉来源：微信
用户地址：湖北宜昌市枝江市
本人于九月中旬在中国联通公司申请注销联通手机号，并多次打10010客服，至今没有注销成功，中国联通工作人员办事效率差，服务太度差，至今问题没有解决！</t>
  </si>
  <si>
    <t>申辩工单：1.申诉前未向企业投诉。2.客户已撤诉。3.业务号码有误，实际为13227283887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</si>
  <si>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TS202310090935340487</t>
  </si>
  <si>
    <t>07176992880</t>
  </si>
  <si>
    <t>2023-10-16 17:45:07</t>
  </si>
  <si>
    <t>案件编号：鄂-20231000001981
受理日期：2023-10-0909:19:26
处理日期：2023-10-0909:34:15
认定员：李圆圆
申诉来源：微信
用户地址：湖北省宜昌市西陵区
电话卡被封，解封流程互相推诿拖延，三次投诉，只打电话询问原因，无人解决，形式主义，严重影响正常生活</t>
  </si>
  <si>
    <t>申辩工单：1.转办重单同部-20231000017556转-2023101115298155。2.不良信息治理。3.07176992860对应的物理号码15672530554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同部-20231000017556转-2023101115298155，前期已有处理结果：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18:25:20已向物理号码15672530554下发提醒，停机来源于省分模型，需客户到厅后向我部提供合规使用资料，发本地信息安全员审核后开机，客户无法配合提供相关资料，营业厅无法为其申请复机，未达成一致。
3.申诉处理方案：（1）申诉是否属实：部分属实；（2）本次申诉原因及处理方案：结果同前期，客户未提供复机资料并非不为其解决，无人解决不属实，本次再次联系客户解释沟通，已加客户微信，待客户回传复机资料后我部协助其申请复机，以本地信息安全员审核结果为准，客户表示知晓，未配合撤诉。
4.核查存在的问题分析：（1)存在问题：无（2）整改举措：无（3）是否属于不知情订制：否
5.申诉回复情况：2023-10-11 09:50:56联系客户，客户不满意。</t>
  </si>
  <si>
    <t>TS202310110817450985</t>
  </si>
  <si>
    <t>13147176868</t>
  </si>
  <si>
    <t>高胜波</t>
  </si>
  <si>
    <t>2023-10-16 11:36:11</t>
  </si>
  <si>
    <t>部-20230900245918鄂-20231000000072转-20231010142613462023-09-3014:16:22.0新套餐不给老用户用，新套餐月租才29元，每月有135G流量，老用户29的月租才1G流量，打电话给客服让他们给我换套餐，他们说不行，非让我再办张卡</t>
  </si>
  <si>
    <t>GZ202310161858110731</t>
  </si>
  <si>
    <t>071700314509</t>
  </si>
  <si>
    <t>邹武刚</t>
  </si>
  <si>
    <t>2023-10-16 20:50:18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</si>
  <si>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宽带上网慢，用户要求明天中午或者明天下午6点之后上门</t>
  </si>
  <si>
    <t>GZ202310161803430253</t>
  </si>
  <si>
    <t>071704006740</t>
  </si>
  <si>
    <t>汪金菊</t>
  </si>
  <si>
    <t>2023-10-16 20:50:14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</si>
  <si>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装机地址：湖北省宜昌市西陵区窑湾街道唐家湾社区吾悦广场大商业街1栋1单元3楼商铺28</t>
  </si>
  <si>
    <t>GZ202310161722312446</t>
  </si>
  <si>
    <t>071700022588</t>
  </si>
  <si>
    <t>王新民</t>
  </si>
  <si>
    <t>2023-10-16 20:46:51</t>
  </si>
  <si>
    <t>071700022588命中精准预判服务场景:[65岁以上老人]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用户表示宽带无法使用，要求上门处理。</t>
  </si>
  <si>
    <t>GZ202310161602451869</t>
  </si>
  <si>
    <t>071700072359</t>
  </si>
  <si>
    <t>汪骏</t>
  </si>
  <si>
    <t>2023-10-16 17:08:09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</si>
  <si>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18608604971
071700072359
湖北省宜昌市夷陵区龙泉镇梅花村依云水岸5栋2单元4楼402
不能上网，刷新无效，请尽快联系维修
</t>
  </si>
  <si>
    <t>GZ202310161434061247</t>
  </si>
  <si>
    <t>071703639097</t>
  </si>
  <si>
    <t>陈巧丽</t>
  </si>
  <si>
    <t>2023-10-16 20:50:12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</si>
  <si>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红灯</t>
  </si>
  <si>
    <t>GZ202310161404211058</t>
  </si>
  <si>
    <t>071700013298</t>
  </si>
  <si>
    <t>周辉</t>
  </si>
  <si>
    <t>2023-10-16 15:54:18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</si>
  <si>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:PON灯熄灭，无法上网，要求师傅尽快联系处理
</t>
  </si>
  <si>
    <t>GZ202310161355411001</t>
  </si>
  <si>
    <t>071700905590</t>
  </si>
  <si>
    <t>田冰</t>
  </si>
  <si>
    <t>2023-10-16 16:35:08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</si>
  <si>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装机地址：湖北省宜昌市远安县鸣凤镇航天社区环城路2巷2号领秀天下小区6栋D单元5楼502</t>
  </si>
  <si>
    <t>GZ202310161344470916</t>
  </si>
  <si>
    <t>071700004485</t>
  </si>
  <si>
    <t>张洪岸</t>
  </si>
  <si>
    <t>2023-10-16 14:37:59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</si>
  <si>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</si>
  <si>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GZ202310161340380888</t>
  </si>
  <si>
    <t>071700305752</t>
  </si>
  <si>
    <t>李梦杨</t>
  </si>
  <si>
    <t>2023-10-16 15:29:12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</si>
  <si>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装机地址：湖北省宜昌市西陵区学院街街道办四方堰社区得胜街片区得胜街16号1栋1单元1层102</t>
  </si>
  <si>
    <t>GZ202310161331000800</t>
  </si>
  <si>
    <t>071701051312</t>
  </si>
  <si>
    <t>李春英</t>
  </si>
  <si>
    <t>2023-10-16 15:27:30</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</si>
  <si>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宽带无法使用，光猫亮红灯，基本排障无法恢复，请尽快处理回复</t>
  </si>
  <si>
    <t>GZ202310161314550697</t>
  </si>
  <si>
    <t>071704602150</t>
  </si>
  <si>
    <t>阮勇强</t>
  </si>
  <si>
    <t>2023-10-16 16:24:55</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</si>
  <si>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装机地址：湖北省宜昌市枝江市马家店街道五柳树社区南岗路金湖柳苑9栋1单元17层1701</t>
  </si>
  <si>
    <t>GZ202310161308320648</t>
  </si>
  <si>
    <t>071703494015</t>
  </si>
  <si>
    <t>邹文喜</t>
  </si>
  <si>
    <t>2023-10-16 20:47:01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</si>
  <si>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装机地址：湖北省宜昌市枝江市马家店街道丰坪巷社区商务局片区涌金苑小区1栋2单元</t>
  </si>
  <si>
    <t>GZ202310161249410498</t>
  </si>
  <si>
    <t>071700071007</t>
  </si>
  <si>
    <t>2023-10-16 15:46:53</t>
  </si>
  <si>
    <t xml:space="preserve">【2022年上工信部测评重保用户】22年Q3Q4重点客户[65岁以上老人]判断省分:其他省分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问题（现象）描述:IPTV无法正常观看
故障时间:2023-10-16
宽带是否安装IPTV:是
宽带是否可正常上网:是
是否重启设备:已重启未恢复</t>
  </si>
  <si>
    <t>GZ202310161244050449</t>
  </si>
  <si>
    <t>071701001902</t>
  </si>
  <si>
    <t>谢华锋</t>
  </si>
  <si>
    <t>2023-10-16 14:14:52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</si>
  <si>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13207221917
071701001902
湖北省宜昌市伍家岗区伍家乡前坪村花溪路恒大山水城
猫红灯，请下午5点到6点之间尽快联系维修，提前联系</t>
  </si>
  <si>
    <t>GZ202310161243450441</t>
  </si>
  <si>
    <t>071700248522</t>
  </si>
  <si>
    <t>苏良缘</t>
  </si>
  <si>
    <t>2023-10-16 17:17:38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</si>
  <si>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装机地址：湖北省宜昌市宜都市陆城镇红春社区3组151号</t>
  </si>
  <si>
    <t>GZ202310161158430012</t>
  </si>
  <si>
    <t>071701057617</t>
  </si>
  <si>
    <t>朱传艳</t>
  </si>
  <si>
    <t>2023-10-16 16:00:55</t>
  </si>
  <si>
    <t>GZ202310161156572494</t>
  </si>
  <si>
    <t>071700018340</t>
  </si>
  <si>
    <t>夏朋林</t>
  </si>
  <si>
    <t>2023-10-16 20:51:49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</si>
  <si>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宽带无法上网，已经坏了几天</t>
  </si>
  <si>
    <t>GZ202310161154292470</t>
  </si>
  <si>
    <t>071704616242</t>
  </si>
  <si>
    <t>杜方钢</t>
  </si>
  <si>
    <t>2023-10-16 15:23:31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</si>
  <si>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宽带无法使用，刷新重启无效，要求派师傅联系检修处理</t>
  </si>
  <si>
    <t>GZ202310161134082276</t>
  </si>
  <si>
    <t>071700073471</t>
  </si>
  <si>
    <t>赵刘委</t>
  </si>
  <si>
    <t>2023-10-16 13:24:35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</si>
  <si>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</t>
  </si>
  <si>
    <t>GZ202310161126262193</t>
  </si>
  <si>
    <t>071701043840</t>
  </si>
  <si>
    <t>王洪珍</t>
  </si>
  <si>
    <t>2023-10-16 14:14:18</t>
  </si>
  <si>
    <t>071701043840命中精准预判服务场景:[65岁以上老人]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用户反馈网络不可用，设备重启无效，设备亮红灯，请尽快处理</t>
  </si>
  <si>
    <t>GZ202310161124452172</t>
  </si>
  <si>
    <t>071700206617</t>
  </si>
  <si>
    <t>2023-10-16 14:19:38</t>
  </si>
  <si>
    <t>用户开启一键诊断：接口调用超时
宽带报障-宽带频繁掉线
装机地址：湖北省宜昌市宜都市陆城街道办事处清江社区城乡路小区姚店卫生院宿舍1栋1单元2层201户</t>
  </si>
  <si>
    <t>GZ202310161123252152</t>
  </si>
  <si>
    <t>071700030219</t>
  </si>
  <si>
    <t>孟德星</t>
  </si>
  <si>
    <t>2023-10-16 19:05:00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</si>
  <si>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经常掉线，网络无法正常使用，用户要求公司安排师傅上门，请公司尽快处理并回复</t>
  </si>
  <si>
    <t>GZ202310161121482139</t>
  </si>
  <si>
    <t>071700919528</t>
  </si>
  <si>
    <t>曾金虎</t>
  </si>
  <si>
    <t>2023-10-16 14:46:55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</si>
  <si>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装机地址：湖北省宜昌市远安县鸣凤镇嫘祖社区北门街片区北门街二巷28号1栋周边</t>
  </si>
  <si>
    <t>GZ202310161106021988</t>
  </si>
  <si>
    <t>13986785255</t>
  </si>
  <si>
    <t>2023-10-16 13:35:57</t>
  </si>
  <si>
    <t>按处理结果向用户解释:否
:
用户称在湖北宜昌西陵区北门外正街有联通光纤线断了，要求去检修，谢谢
用户称自己是开货车的，把线刮断了，要求安排人员对接，谢谢
知识库（湖北）与联通公司相关，但与公司业务无关的联系电话里没有登记宜昌的服务电话，谢谢</t>
  </si>
  <si>
    <t>GZ202310161105431985</t>
  </si>
  <si>
    <t>071700081190</t>
  </si>
  <si>
    <t>陈春燕</t>
  </si>
  <si>
    <t>2023-10-16 15:22:21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</si>
  <si>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:用户表示房间需要开端口，要求师傅上门处理，已告知会收费</t>
  </si>
  <si>
    <t>GZ202310161008101392</t>
  </si>
  <si>
    <t>2023-10-16 13:08:50</t>
  </si>
  <si>
    <t>无法打开网页
装机地址：湖北省宜昌市宜都市陆城街道办事处锦江社区杨守敬大道锦绣江南小区27栋1单元3层302户</t>
  </si>
  <si>
    <t>GZ202310161003351343</t>
  </si>
  <si>
    <t>071700315968</t>
  </si>
  <si>
    <t>谭德喜</t>
  </si>
  <si>
    <t>2023-10-16 13:41:18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</si>
  <si>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</t>
  </si>
  <si>
    <t>GZ202310160950291237</t>
  </si>
  <si>
    <t>071700047885</t>
  </si>
  <si>
    <t>胡文举</t>
  </si>
  <si>
    <t>2023-10-16 14:27:34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</si>
  <si>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装机地址：湖北省宜昌市西陵区宜昌联通CBSS项目专用CPE地址</t>
  </si>
  <si>
    <t>GZ202310160947301204</t>
  </si>
  <si>
    <t>071700711810</t>
  </si>
  <si>
    <t>潘秦</t>
  </si>
  <si>
    <t>2023-10-16 20:50:05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</si>
  <si>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</t>
  </si>
  <si>
    <t>GZ202310160944521188</t>
  </si>
  <si>
    <t>071700227814</t>
  </si>
  <si>
    <t>鲜于春艳</t>
  </si>
  <si>
    <t>2023-10-16 13:27:52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</si>
  <si>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装机地址：湖北省宜昌市宜都市陆城镇童家巷小区西正街145号</t>
  </si>
  <si>
    <t>GZ202310160941421169</t>
  </si>
  <si>
    <t>071701066341</t>
  </si>
  <si>
    <t>曾祥东</t>
  </si>
  <si>
    <t>2023-10-16 12:58:08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</si>
  <si>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问题（现象）描述:用户讲述宽带无法上网，经前台解释，用户不认可，用户讲述了要投诉工信部的话，用户要求24小时进行回电
故障时间:2023-10-16
服务状态是否正常:否
设备灯显示:红灯
错误代码:无
是否重启设备:不配合
装机地址:湖北省宜昌市伍家岗区万寿桥街道港务社区夷陵大道十三码头夷陵大道195-1号1栋1单元4楼139
用户要求:用户讲述宽带无法上网</t>
  </si>
  <si>
    <t>GZ202310160939021141</t>
  </si>
  <si>
    <t>071700004683</t>
  </si>
  <si>
    <t>崔醒霞</t>
  </si>
  <si>
    <t>2023-10-16 12:47:44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</si>
  <si>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向用户解释后用户不认可:电视无法正常观看，经常只能看一个台，调不了其他频道，重启机顶盒无效。要求师傅上门查看处理。</t>
  </si>
  <si>
    <t>GZ202310160938361140</t>
  </si>
  <si>
    <t>071701004502</t>
  </si>
  <si>
    <t>郑家惠</t>
  </si>
  <si>
    <t>2023-10-16 20:47:05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</si>
  <si>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装机地址：湖北省宜昌市西陵区学院街街道办尚书巷社区北门外正街片区北门外正街61-2号1栋1单元4楼107</t>
  </si>
  <si>
    <t>GZ202310160936271116</t>
  </si>
  <si>
    <t>071700106805</t>
  </si>
  <si>
    <t>张善模</t>
  </si>
  <si>
    <t>2023-10-16 14:45:54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</si>
  <si>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装机地址：湖北省宜昌市枝江市江汉路奥美花园小区4栋1单元13楼1304户</t>
  </si>
  <si>
    <t>GZ202310160935311108</t>
  </si>
  <si>
    <t>071700363299</t>
  </si>
  <si>
    <t>冯宇洲</t>
  </si>
  <si>
    <t>2023-10-16 13:41:16</t>
  </si>
  <si>
    <t>无法打开网页
装机地址：湖北省宜昌市夷陵区东城城乡统筹发展试验区东城社区发展大道梅岭馨苑19栋1单元6楼601</t>
  </si>
  <si>
    <t>GZ202310160926021017</t>
  </si>
  <si>
    <t>071700706019</t>
  </si>
  <si>
    <t>毛宗祥</t>
  </si>
  <si>
    <t>2023-10-16 12:39:49</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</si>
  <si>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问题（现象）描述:用户来电称机顶盒的遥控器坏了，要求师傅配送上门
故障时间:2023-10-16
宽带是否安装IPTV:是
宽带是否可正常上网:是
是否重启设备:已重启未恢复</t>
  </si>
  <si>
    <t>GZ202310160922410981</t>
  </si>
  <si>
    <t>071701071464</t>
  </si>
  <si>
    <t>宋红</t>
  </si>
  <si>
    <t>2023-10-16 12:44:49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</si>
  <si>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用户反馈网络不可用，重启设备无效，后台刷新无效，请尽快处理</t>
  </si>
  <si>
    <t>GZ202310160920420963</t>
  </si>
  <si>
    <t>2023-10-16 13:06:08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</si>
  <si>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:用户反映宽带昨天开始就无法联网了，光猫就只有电源灯亮，重启也一样。要求师傅今天上门查看处理。</t>
  </si>
  <si>
    <t>GZ202310160845190705</t>
  </si>
  <si>
    <t>071700804878</t>
  </si>
  <si>
    <t>岳万发</t>
  </si>
  <si>
    <t>2023-10-16 10:50:33</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</si>
  <si>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装机地址：湖北省宜昌市当阳市坝陵办事处花园街片区花园街2巷18号周边</t>
  </si>
  <si>
    <t>GZ202310160838290673</t>
  </si>
  <si>
    <t>071703780605</t>
  </si>
  <si>
    <t>杨琴</t>
  </si>
  <si>
    <t>2023-10-16 10:51:34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</si>
  <si>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装机地址：湖北省宜昌市夷陵区东城城乡统筹发展试验区姜家湾村同福花园2栋1-2单元1楼门面1-10号</t>
  </si>
  <si>
    <t>GZ202310160805410527</t>
  </si>
  <si>
    <t>071700318612</t>
  </si>
  <si>
    <t>赵文军</t>
  </si>
  <si>
    <t>2023-10-16 13:47:06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</si>
  <si>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18671722960
071700318612
湖北省宜昌市夷陵区小溪塔街道兴安社区夷兴大道锦绣星城6栋2单元10楼1003
猫红灯，请尽快联系维修
</t>
  </si>
  <si>
    <t>GZ202310160736410473</t>
  </si>
  <si>
    <t>071700202900</t>
  </si>
  <si>
    <t>兰正银</t>
  </si>
  <si>
    <t>2023-10-16 09:54:01</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</si>
  <si>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故障时间:2023-10-16
服务状态是否正常:否
设备灯显示:红灯
错误代码:无
是否重启设备:已重启未恢复
用户要求:尽快上门处理</t>
  </si>
  <si>
    <t>GZ202310152148100024</t>
  </si>
  <si>
    <t>071700628275</t>
  </si>
  <si>
    <t>韩志强</t>
  </si>
  <si>
    <t>2023-10-16 13:09:20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</si>
  <si>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装机地址：湖北省宜昌市秭归县茅坪镇秭归农行小区桔颂路24号3单元3层301户</t>
  </si>
  <si>
    <t>GZ202310152127132374</t>
  </si>
  <si>
    <t>071700814050</t>
  </si>
  <si>
    <t>郭磊磊</t>
  </si>
  <si>
    <t>2023-10-16 16:30:53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</si>
  <si>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光猫正常，已经刷新重启无法恢复，请尽快处理并回复</t>
  </si>
  <si>
    <t>GZ202310152033541885</t>
  </si>
  <si>
    <t>071700027278</t>
  </si>
  <si>
    <t>罗英</t>
  </si>
  <si>
    <t>2023-10-16 13:23:04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</si>
  <si>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光信号红灯</t>
  </si>
  <si>
    <t>GZ202310152026401841</t>
  </si>
  <si>
    <t>071700744865</t>
  </si>
  <si>
    <t>2023-10-16 20:47:13</t>
  </si>
  <si>
    <t>#2022重保客户#无法打开网页
装机地址：湖北省宜昌市兴山县峡口镇峡口镇居委会潘家湾社区公厕</t>
  </si>
  <si>
    <t>GZ202310152025221829</t>
  </si>
  <si>
    <t>071700036576</t>
  </si>
  <si>
    <t>汪道彬</t>
  </si>
  <si>
    <t>2023-10-16 09:31:44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</si>
  <si>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湖北省宜昌市伍家岗区伍家岗街道伍临路社区中建之星9栋2单元6楼603，用户表示宽带无法上网，表示路由器是在联通购买的，要求公司安排师傅检查，请处理回复
宽带是否有欠费及账号是否异常:无异常;
宽带是否有群体故障告警:无异常;
线路是否正常:无异常;
光猫是否正常:无异常;
上网速度检测:无异常;
设备收发光功率是否异常:无异常;
:</t>
  </si>
  <si>
    <t>GZ202310152021281808</t>
  </si>
  <si>
    <t>071701065711</t>
  </si>
  <si>
    <t>张乐</t>
  </si>
  <si>
    <t>2023-10-16 11:31:58</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</si>
  <si>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t>
  </si>
  <si>
    <t>GZ202310151953081586</t>
  </si>
  <si>
    <t>071703939158</t>
  </si>
  <si>
    <t>2023-10-16 17:25:40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</si>
  <si>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装机地址：湖北省宜昌市夷陵区东城城乡统筹发展试验区绿洲社区发展大道117号恒大绿洲10栋1单元25层2501户</t>
  </si>
  <si>
    <t>GZ202310151850411123</t>
  </si>
  <si>
    <t>071700121331</t>
  </si>
  <si>
    <t>张可永</t>
  </si>
  <si>
    <t>2023-10-16 10:00:46</t>
  </si>
  <si>
    <t xml:space="preserve">判断省分:其他省分
用户状态，余额:正常
用户宽带是否能使用:宽带不能使用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问题（现象）描述:宽带电视看不起
故障时间:2023-10-15
服务状态是否正常:是
设备灯显示:正常
错误代码:无
是否重启设备:已重启未恢复
用户要求:处理。</t>
  </si>
  <si>
    <t>GZ202310151819220890</t>
  </si>
  <si>
    <t>071700004697</t>
  </si>
  <si>
    <t>朱璇</t>
  </si>
  <si>
    <t>2023-10-16 11:06:23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</si>
  <si>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装机地址：湖北省宜昌市西陵区西陵二路香山汇腾苑9栋1单元11楼1106</t>
  </si>
  <si>
    <t>GZ202310151801370743</t>
  </si>
  <si>
    <t>故障工单（2021版）&gt;&gt;宽带&gt;&gt;【网络使用】固话&gt;&gt;固话回音/杂音/串线/断断续续/不稳定/掉话/单通</t>
  </si>
  <si>
    <t>07176925155</t>
  </si>
  <si>
    <t>宜昌市疾病预防控制中心</t>
  </si>
  <si>
    <t>2023-10-16 10:00:07</t>
  </si>
  <si>
    <t>不能接听:湖北省宜昌开发区大连路3号
装机地址：湖北省宜昌市西陵区学院街道东正街社区西陵一路13号宜昌联通公司无线固话</t>
  </si>
  <si>
    <t>GZ202310151801130739</t>
  </si>
  <si>
    <t>071700318270</t>
  </si>
  <si>
    <t>聂国明</t>
  </si>
  <si>
    <t>2023-10-16 13:22:42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</si>
  <si>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</si>
  <si>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GZ202310151616512496</t>
  </si>
  <si>
    <t>071700027716</t>
  </si>
  <si>
    <t>2023-10-16 12:42:22</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</si>
  <si>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装机地址：湖北省宜昌市西陵区人社局宿舍1栋2单元3楼302</t>
  </si>
  <si>
    <t>GZ202310151610122430</t>
  </si>
  <si>
    <t>071700009057</t>
  </si>
  <si>
    <t>李峰</t>
  </si>
  <si>
    <t>2023-10-16 17:50:17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</si>
  <si>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用户表示宽带无法使用，需要公司尽快处理</t>
  </si>
  <si>
    <t>GZ202310151526412053</t>
  </si>
  <si>
    <t>071700617861</t>
  </si>
  <si>
    <t>刘立家</t>
  </si>
  <si>
    <t>2023-10-16 18:22:19</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</si>
  <si>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问题（现象）描述:用户来电称宽带无法上网
故障时间:2023-10-15
服务状态是否正常:是
设备灯显示:红灯
错误代码:无
是否重启设备:已重启未恢复
用户要求:用户要求尽快联系上门维修</t>
  </si>
  <si>
    <t>GZ202310151422141486</t>
  </si>
  <si>
    <t>071700076481</t>
  </si>
  <si>
    <t>长阳土家族自治县人民法院</t>
  </si>
  <si>
    <t>2023-10-16 09:31:11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</si>
  <si>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:用户反映宽带无法使用，光猫注册灯闪烁，用户要求尽快处理，请处理并回复</t>
  </si>
  <si>
    <t>TS202310151705430352</t>
  </si>
  <si>
    <t>15629361843</t>
  </si>
  <si>
    <t>梅念</t>
  </si>
  <si>
    <t>2023-10-16 14:56:33</t>
  </si>
  <si>
    <t>主办单位：湖北
客户类别：普通客户
10010是否打通：是
是否二次致电10015：是
是否联系：否
升级倾向：
号码归属省：湖北
SVIP等级：
1.问题类型:宽带;
2.投诉类型:宽带网络问题;
3.营业厅地址:;
4.位置信息:;
5.位置发生地:;
6.投诉内容:分纤箱尾纤被邻居全剪了。
7.故障详情:
	故障现象:宽带无法上网
	故障发生时间:2023-10-1320:00
	光猫上的LOS灯是否常亮红灯:是
	是否存在线路损坏情况:是
关联中国联通投诉平台-网站工单流水号:TS202309241546019532</t>
  </si>
  <si>
    <t>固网质量：宜昌市五峰县五峰镇书院坡五峰城关光纤片区5号周边AA①客户基本资料：业务号码：15629361843、客户姓名：梅念、套餐情况：
畅越冰激凌5G套餐59元；客户反映网络质量的问题； 
②首次联系客户时间：2023-10-16 14:34:00
③投诉核查处理情况：收到贵部转办，我司立即组织核查，经核实，现已处理恢复，满意； 
④答复客户时间及客户满意度评价：根据上述核实情况，我司于2023-10-16 14:34:00联系客户满意，回单人：胡春燕、联系方式：07176921001
⑤投诉核查关联材料：无。"</t>
  </si>
  <si>
    <t>GZ202310151251390726</t>
  </si>
  <si>
    <t>071700085846</t>
  </si>
  <si>
    <t>宜昌市伍家岗区城市管理执法局</t>
  </si>
  <si>
    <t>2023-10-16 08:41:26</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</si>
  <si>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t>
  </si>
  <si>
    <t>TS202310151320230829</t>
  </si>
  <si>
    <t>15587928953</t>
  </si>
  <si>
    <t>裴蕾</t>
  </si>
  <si>
    <t>2023-10-16 16:24:40</t>
  </si>
  <si>
    <t>主办单位：湖北
客户类别：普通客户
10010是否打通：否
是否二次致电10015：是
是否联系：否
升级倾向：
号码归属省：湖北
SVIP等级：
1.问题类型:宽带;
2.投诉类型:宽带网络问题;
3.营业厅地址:;
4.位置信息:;
5.位置发生地:;
6.投诉内容:老是同样的问题，客服人员到是很热情的给处理了，但是用几天就又用不了了。
7.故障详情:
	故障现象:宽带无法上网
	故障发生时间:2023-10-0213:17
	光猫上的LOS灯是否常亮红灯:是
	是否存在线路损坏情况:否</t>
  </si>
  <si>
    <t>固网质量①客户投诉产生的原因：客户反映宽带无法使用问题
②客户投诉问题核查情况及解决方案：收到贵部转办后，我司立即组织调查。经核实，我部联系用户，用户要求撤单，表示自行到厅处理，无需我部再处理，满意。
③客户问题满意度：我司于2023-10-15 15:32:10联系客户满意。
④回单人:程李晶；联系电话：07176921001</t>
  </si>
  <si>
    <t>GZ202310151039251951</t>
  </si>
  <si>
    <t>071700708389</t>
  </si>
  <si>
    <t>黄道菊</t>
  </si>
  <si>
    <t>2023-10-16 20:50:01</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</si>
  <si>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</si>
  <si>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GZ202310151012001680</t>
  </si>
  <si>
    <t>071700745012</t>
  </si>
  <si>
    <t>孙宜清</t>
  </si>
  <si>
    <t>2023-10-16 20:47:22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</si>
  <si>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</si>
  <si>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GZ202310151011161676</t>
  </si>
  <si>
    <t>071700004692</t>
  </si>
  <si>
    <t>黄多朵</t>
  </si>
  <si>
    <t>2023-10-16 10:07:32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</si>
  <si>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装机地址：湖北省宜昌市点军区五龙三路碧桂园一期B小区28栋1单元3楼302</t>
  </si>
  <si>
    <t>GZ202310150653000595</t>
  </si>
  <si>
    <t>071704144282</t>
  </si>
  <si>
    <t>郭宏学</t>
  </si>
  <si>
    <t>2023-10-16 09:25:03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</si>
  <si>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问题（现象）描述:宽带无法使用
故障时间:2023-10-15
服务状态是否正常:是
设备灯显示:正常
错误代码:无
是否重启设备:已重启未恢复
用户要求:尽快处理谢谢</t>
  </si>
  <si>
    <t>GZ202310142244200337</t>
  </si>
  <si>
    <t>071704058884</t>
  </si>
  <si>
    <t>贺超</t>
  </si>
  <si>
    <t>2023-10-16 09:30:32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</si>
  <si>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装机地址：湖北省宜昌市枝江市马家店街道白鸭寺社区南岗路中央山水21栋1单元5层506</t>
  </si>
  <si>
    <t>GZ202310141843051040</t>
  </si>
  <si>
    <t>071703032800</t>
  </si>
  <si>
    <t>曹玉松</t>
  </si>
  <si>
    <t>2023-10-16 09:21:10</t>
  </si>
  <si>
    <t>无法打开网页
装机地址：湖北省宜昌市伍家岗区大公桥街道北山坡社区工人新村18栋3单元2楼201</t>
  </si>
  <si>
    <t>宽带安装/资源：用户反映宽带移机问题，联系客户表示已自行至营业厅办理移机，已处理好，满意。</t>
  </si>
  <si>
    <t>GZ202310141839411017</t>
  </si>
  <si>
    <t>071700586887</t>
  </si>
  <si>
    <t>向安民</t>
  </si>
  <si>
    <t>2023-10-16 14:02:36</t>
  </si>
  <si>
    <t>IPTV机顶盒故障
装机地址：湖北省宜昌市长阳县大堰乡千丈坑村5组1号周边</t>
  </si>
  <si>
    <t>GZ202310141829230900</t>
  </si>
  <si>
    <t>071704183319</t>
  </si>
  <si>
    <t>2023-10-16 12:05:47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</si>
  <si>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t>
  </si>
  <si>
    <t>GZ202310141817410793</t>
  </si>
  <si>
    <t>071700803607</t>
  </si>
  <si>
    <t>李雪峰</t>
  </si>
  <si>
    <t>2023-10-16 17:21:08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</si>
  <si>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问题（现象）描述:用户来电反映宽带上网慢，已验证身份信息，反映已清在线但无效，要求上门处理
故障时间:2023-10-06
服务状态是否正常:是
设备灯显示:正常
错误代码:无
是否重启设备:已重启未恢复
用户要求:尽快处理，谢谢
用户来电反映宽带从（2023/10/6）开始（网速慢），错误代码（无），设备灯显示（正常），已建议用户重启设备（已重启未恢复），用户要求尽快上门处理。装机地址（湖北省宜昌市当阳市玉阳街道办事处子龙路社区东正街建安小区16栋1单元3层301户）联系电话（15926970431）</t>
  </si>
  <si>
    <t>GZ202310132026461069</t>
  </si>
  <si>
    <t>071700444033</t>
  </si>
  <si>
    <t>2023-10-16 14:16:17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</si>
  <si>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装机地址：湖北省宜昌市五峰县五峰镇书院坡五峰城关光纤片区5号周边</t>
  </si>
  <si>
    <t>GZ202310131646381641</t>
  </si>
  <si>
    <t>071703933831</t>
  </si>
  <si>
    <t>枝江市马家店街道丰坪巷社区居民委员会</t>
  </si>
  <si>
    <t>2023-10-16 09:21:43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</si>
  <si>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:光猫红灯，不能上网，要求师傅尽快上门处理。</t>
  </si>
  <si>
    <t>GZ202310131158021906</t>
  </si>
  <si>
    <t>071703421756</t>
  </si>
  <si>
    <t>向先英</t>
  </si>
  <si>
    <t>2023-10-16 13:58:50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</si>
  <si>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故障时间:2023-10-11
服务状态是否正常:是
设备灯显示:红灯
错误代码:无
是否重启设备:不配合
用户要求:派人上门维修，加急，请今天之内上门维修</t>
  </si>
  <si>
    <t>GZ202310130936130604</t>
  </si>
  <si>
    <t>071700890306</t>
  </si>
  <si>
    <t>肖宏涛</t>
  </si>
  <si>
    <t>2023-10-16 15:26:26</t>
  </si>
  <si>
    <t>客户使用手厅一键诊断功能进行宽带故障诊断，诊断结果：1、请致电10010客服热线，为您进一步核查。给您带来的不便，敬请谅解。，故障描述：宽带无法上网
装机地址：湖北省宜昌市当阳市当阳城区营服中心4G-CPE项目卡155-7277-0694号</t>
  </si>
  <si>
    <t>GZ202310121553061609</t>
  </si>
  <si>
    <t>071700348904</t>
  </si>
  <si>
    <t>胡延国</t>
  </si>
  <si>
    <t>2023-10-16 08:17:47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</si>
  <si>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湖北省宜昌市夷陵区雾渡河镇马卧泥村马卧泥村九组18号周边，宽带无法上网，光猫红灯，重启无效，需要上门处理。</t>
  </si>
  <si>
    <t>GZ202310111359501072</t>
  </si>
  <si>
    <t>071700021262</t>
  </si>
  <si>
    <t>孔德森</t>
  </si>
  <si>
    <t>2023-10-16 14:07:26</t>
  </si>
  <si>
    <t>GZ202310101415291493</t>
  </si>
  <si>
    <t>071700909941</t>
  </si>
  <si>
    <t>邹玉峰</t>
  </si>
  <si>
    <t>2023-10-16 15:37:32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</si>
  <si>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用户反映该地市政完工了，主线宽带已经好了，但分线还是断的，要求公司安排师傅联系上门接线，请处理并回复。</t>
  </si>
  <si>
    <t>GZ202310071157020298</t>
  </si>
  <si>
    <t>2023-10-16 14:03:51</t>
  </si>
  <si>
    <t>网络不稳定
装机地址：湖北省宜昌市宜都市高坝洲镇白洪溪村白洪溪村4组38号周边</t>
  </si>
  <si>
    <t>GZ202310021116240529</t>
  </si>
  <si>
    <t>071700339742</t>
  </si>
  <si>
    <t>胡云霄</t>
  </si>
  <si>
    <t>2023-10-16 08:18:39</t>
  </si>
  <si>
    <t>无法打开网页
装机地址：湖北省宜昌市夷陵区雾渡河镇清江坪村清江坪清江商行周边</t>
  </si>
  <si>
    <t>GZ202310020925501960</t>
  </si>
  <si>
    <t>071700110626</t>
  </si>
  <si>
    <t>2023-10-16 13:58:28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</si>
  <si>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
设备收发光功率是否异常:无异常;
:宽带无法上网需要专人上门维修</t>
  </si>
  <si>
    <t>GZ202310012113310846</t>
  </si>
  <si>
    <t>071700673885</t>
  </si>
  <si>
    <t>付瑞华</t>
  </si>
  <si>
    <t>2023-10-16 08:31:44</t>
  </si>
  <si>
    <t>071700673885命中精准预判服务场景:[65岁以上老人]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CPE宽带无法使用，重启无法恢复，要求前往维护，请公司尽快处理并回复。</t>
  </si>
  <si>
    <t>GZ202309241425242222</t>
  </si>
  <si>
    <t>2023-10-16 14:04:40</t>
  </si>
  <si>
    <t>101004光猫断电离线
装机地址：湖北省宜昌市枝江市安福寺镇上柏坪村上柏坪村三组82号周边</t>
  </si>
  <si>
    <t>ZX202310152141542434</t>
  </si>
  <si>
    <t>15671011791</t>
  </si>
  <si>
    <t>孙林</t>
  </si>
  <si>
    <t>2023-10-16 09:07:41</t>
  </si>
  <si>
    <t>高级模板内容：
投诉问题描述:用户反馈要求线上解除复通，机主本人在国外无法线下复通，或者为其15671010791办理流量封顶解除也可以，烦请协助谢谢！
用户状态为:非实名停机
停机原因:非实名停机
前台是否按流程解释:是
用户要求:用户反馈要求线上解除复通，机主本人在国外无法线下复通，或者为其15671010791办理流量封顶解除也可以，烦请协助谢谢！
第二联系电话:15671010791</t>
  </si>
  <si>
    <t>ZX202310151618020994</t>
  </si>
  <si>
    <t>18671718565</t>
  </si>
  <si>
    <t>余雪源</t>
  </si>
  <si>
    <t>2023-10-16 09:04:12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</si>
  <si>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-1302:09: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投诉问题描述:用户要求在线处理，前台解释无效，请处理
用户状态为:局方停机
停机原因:集团鹰眼监测诈骗停机（异常换机）
前台是否按流程解释:是
用户要求:开机
第二联系电话:18671712345</t>
  </si>
  <si>
    <t>ZX202310151310482258</t>
  </si>
  <si>
    <t>2023-10-16 09:30:18</t>
  </si>
  <si>
    <t xml:space="preserve">判断省分:湖北
:失败
node_42:
:其他合约
:异地
:不认可/无法提供相关证件
:
高级模板内容：
问题描述:用户来电称12号在成都的营业厅提交了复机和销户资料，营业厅告知已转交湖北后台
第二联系方式:13207227708
销户原因:不想用了
用户要求:尽快销户</t>
  </si>
  <si>
    <t>ZX202310151015520902</t>
  </si>
  <si>
    <t>13197340381</t>
  </si>
  <si>
    <t>刘俊豪</t>
  </si>
  <si>
    <t>2023-10-16 09:01:40</t>
  </si>
  <si>
    <t>:不认可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-0616:18:275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投诉问题描述:客户来电无法使用
用户状态为:局方停机
停机原因:鹰眼诈骗模型编码ZB0051-0002：首次关停可携带本人有效证件到号码归属地自营厅核验签署法律风险告知书复机一次。
前台是否按流程解释:是
用户要求:客户要求复机，在异地
第二联系电话:18524097605</t>
  </si>
  <si>
    <t>ZX202310161132401645</t>
  </si>
  <si>
    <t>15671038229</t>
  </si>
  <si>
    <t>贾婷婷</t>
  </si>
  <si>
    <t>2023-10-16 13:18:41</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</si>
  <si>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-0712:44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投诉问题描述:要求线上复机
用户状态为:局方半停
停机原因:新入网未正常使用半停（机主停机之日起30天内手厅自助复通，如逾期前往营业厅办理，原则复机一次）
前台是否按流程解释:是
用户要求:尽快回复
第二联系电话:15335728345</t>
  </si>
  <si>
    <t>号码关停： 新入网未正常使用半停AA。用户反映停机问题，经核实需客户回传资料后审核复机，用户满意。</t>
  </si>
  <si>
    <t>ZX202310151626401057</t>
  </si>
  <si>
    <t>13277392850</t>
  </si>
  <si>
    <t>施程诚</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</si>
  <si>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-1117:08:125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投诉问题描述:用户去归属地自营厅表示无法处理，用户要求线上复机
用户状态为:局方停机
停机原因:集团鹰眼GoIP模型回访反馈停机：首次关停可携带本人有效证件、本机号卡到归属地自营厅核验签署承诺书复机一次
前台是否按流程解释:是
用户要求:用户去归属地自营厅表示无法处理，用户要求线上复机
第二联系电话:19071388475</t>
  </si>
  <si>
    <t>号码关停：:集团鹰眼GoIP模型回访反馈停机AA，用户已到营业厅复机后注销，回访用户关机</t>
  </si>
  <si>
    <t>ZX202310160902120314</t>
  </si>
  <si>
    <t>13098415083</t>
  </si>
  <si>
    <t>刘明祥</t>
  </si>
  <si>
    <t>2023-10-16 11:59:22</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</si>
  <si>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-1410:53:535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投诉问题描述:局方半停要求复机
用户状态为:高额半停机加局方半停
停机原因:本地异常号卡语音半停（机主停机之日起30天内在中国联通APP进行自助复通，如逾期需前往营业厅办理，原则复机一次）
前台是否按流程解释:是
用户要求:用户对停机不认可，要求给予合理说法。
第二联系电话:13855753640</t>
  </si>
  <si>
    <t>号码关停：本地异常号卡语音半停AA，已请客户回传以下资料：身份证正、反面照，手持证件正面照及开机承诺函至13032700872微信号，审核通过后办理开机。如该号码再次被举报则永久关停，客户知晓。</t>
  </si>
  <si>
    <t>ZX202310151755241612</t>
  </si>
  <si>
    <t>2023-10-16 15:14:38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</si>
  <si>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投诉问题描述:用户来电称之前反映过这个问题，后台要求加13032700872微信，但是用户加了显示微信不存在，请处理，谢谢。
用户状态为:局方半停
停机原因:本地异常号卡语音半停
前台是否按流程解释:是
用户要求:要求复通
第二联系电话:无</t>
  </si>
  <si>
    <t>号码关停：本地异常号卡语音半停AA。用户反映号码关停问题，已添加用户微信，并请客户回传以下资料：身份证正、反面照，SIM卡及开机承诺函至13032700872微信号，审核通过后办理开机。如该号码再次被举报则永久关停，用户认可满意</t>
  </si>
  <si>
    <t>ZX202310151450230368</t>
  </si>
  <si>
    <t>15672548317</t>
  </si>
  <si>
    <t>梅伟</t>
  </si>
  <si>
    <t>2023-10-16 11:42:21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</si>
  <si>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投诉问题描述:用户来电反映对局方停机不认可，不愿到营业厅咨询办理，要求在线复机，请协助处理，谢谢！
用户状态为:局方半停
停机原因:本地异常号卡语音半停（机主停机之日起30天内在中国联通APP进行自助复通，如逾期需前往营业厅办理，原则复机一次）
前台是否按流程解释:是
用户要求:在线复机
第二联系电话:17621648317</t>
  </si>
  <si>
    <t>号码关停：本地异常号卡语音半停AA。用户反映号码停机问题，经核实， 客户号码因本地异常号卡语音半停 而局方停机，根据相关要求进行关停处理。已请其回传以下资料：身份证正、反面照，及风险告知书至13032700872微信号，审核通过后为用户办理开机。客户表示知晓。</t>
  </si>
  <si>
    <t>ZX202310151334442400</t>
  </si>
  <si>
    <t>13197329081</t>
  </si>
  <si>
    <t>张芷若</t>
  </si>
  <si>
    <t>2023-10-16 19:34:28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</si>
  <si>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-0714:33:175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投诉问题描述:局方停机需要复通，无法到归属地，请处理。
用户状态为:局方半停
停机原因:本地异常号卡语音半停（机主停机之日起30天内在中国联通APP进行自助复通，如逾期需前往营业厅办理，原则复机一次）
前台是否按流程解释:否
用户要求:局方停机需要复通，无法到归属地，请处理。
第二联系电话:15154759171</t>
  </si>
  <si>
    <t>ZX202310151519200588</t>
  </si>
  <si>
    <t>16671003333</t>
  </si>
  <si>
    <t>2023-10-16 10:48:04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</si>
  <si>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投诉问题描述:停机不认可，要求复通，解释不认可，不愿去营业厅，要求我方处理
用户状态为:局方半停
停机原因: 本地异常号卡语音半停（机主停机之日起30天内在中国联通APP进行自助复通，如逾期需前往营业厅办理，原则复机一次）
前台是否按流程解释:是
用户要求:停机不认可，要求复通，解释不认可，不愿去营业厅，要求我方处理
第二联系电话:13207203222</t>
  </si>
  <si>
    <t>号码关停：本地异常号卡语音半停AA。用户反映局方停机问题，已请客户回传以下资料：身份证正、反面照，SIM卡及开机承诺函至13032700872微信号，审核通过后办理开机。如该号码再次被举报则永久关停，客户知晓。</t>
  </si>
  <si>
    <t>ZX202310151947092134</t>
  </si>
  <si>
    <t>18608606946</t>
  </si>
  <si>
    <t>李平</t>
  </si>
  <si>
    <t>2023-10-16 10:54:48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</si>
  <si>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-1517:42: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用户要求:解封
第二联系电话:15090858896</t>
  </si>
  <si>
    <t>号码关停：本地异常号卡语音半停AA。用户反映停机问题，经核实客户已通过手厅复机一次，现需回传资料后复机，客户满意。</t>
  </si>
  <si>
    <t>ZX202310151709361334</t>
  </si>
  <si>
    <t>15549277717</t>
  </si>
  <si>
    <t>李凤莲</t>
  </si>
  <si>
    <t>2023-10-16 10:54:41</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</si>
  <si>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投诉问题描述:对封停不认可
用户状态为:局方半停
停机原因:本地异常号卡语音半停（机主停机之日起30天内在中国联通APP进行自助复通，如逾期需前往营业厅办理，原则复机一次）
前台是否按流程解释:否
用户要求:要求线上办理复机，请后台协助处理，谢谢
第二联系电话:19530976891</t>
  </si>
  <si>
    <t>号码关停：本地异常号卡语音半停AA。用户反映停机问题，经核实客户因本地异常号卡语音半停，现已通过手厅上传资料，我司申请复机。客户满意。</t>
  </si>
  <si>
    <t>ZX202310152054292353</t>
  </si>
  <si>
    <t>15671005161</t>
  </si>
  <si>
    <t>桑黎红</t>
  </si>
  <si>
    <t>2023-10-16 18:31:16</t>
  </si>
  <si>
    <t xml:space="preserve">【2022年上工信部测评重保用户】:不认可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-0822:54:465、复通指引:6、信安近60天复机次数:--&gt;系统判断的原因分类是否明确:
高级模板内容：
投诉问题描述:用户来电要求我方线上复机，已在线解释，用户不认可，请协助处理
用户状态为:局方停机
停机原因:集团鹰眼监测诈骗停机（异常换机）：首次关停可携带本人有效证件、本机号卡到归属地自营厅核验签署承诺书复机一次
前台是否按流程解释:是
用户要求:复机
第二联系电话:17705399755</t>
  </si>
  <si>
    <t>号码关停：集团鹰眼监测诈骗停机（异常换机）AA。用户反映号码停机，经核实，客户号码因集团鹰眼监测诈骗停机（异常换机）而局方停机，根据相关要求进行关停处理。已请其回传以下资料：身份证正、反面照，及风险告知书至13032700872微信号，审核通过后为用户办理开机。客户表示知晓</t>
  </si>
  <si>
    <t>ZX202310151539480723</t>
  </si>
  <si>
    <t>13217279339</t>
  </si>
  <si>
    <t>梅爱军</t>
  </si>
  <si>
    <t>2023-10-16 10:00:49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</si>
  <si>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-0908:19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投诉问题描述:用户来电反映号码被封停，人不在本地
用户状态为:局方停机
停机原因:集团鹰眼监测诈骗停机（异常换机）：首次关停可携带本人有效证件、本机号卡到归属地自营厅核验签署承诺书复机一次
前台是否按流程解释:是
用户要求:马上复机
第二联系电话:13777749765</t>
  </si>
  <si>
    <t>号码关停：集团鹰眼监测诈骗停机（异常换机）AA。用户反映停机问题，经核实已告知客户回传资料，审核后复机，客户满意。</t>
  </si>
  <si>
    <t>ZX202310151600470865</t>
  </si>
  <si>
    <t>15572734779</t>
  </si>
  <si>
    <t>杨飞鸯</t>
  </si>
  <si>
    <t>2023-10-16 15:30:57</t>
  </si>
  <si>
    <t xml:space="preserve">:不认可
判断省分:湖北
node_134:
获取入参:
node_180:
判断局方停机状态:
:
node_223::其他
判断是否局方停机:
:无
:大于7/30天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-1021:01:005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投诉问题描述:用户要求复机
用户状态为:局方半停
停机原因:静默号卡关停模型（风险打标）：信安风险打标语音半停，24小时内手厅进行二次实人认证或到号码归属自有营业厅核验。
前台是否按流程解释:是
用户要求:复机
第二联系电话:13872668532</t>
  </si>
  <si>
    <t>号码关停：静默号卡关停模型（风险打标）AA。用户反映号码关停问题，已告知用户可通过手厅操作进行二次实人认证或到号码归属自有营业厅核验，用户知晓满意</t>
  </si>
  <si>
    <t>ZX202310161030371077</t>
  </si>
  <si>
    <t>18572370228</t>
  </si>
  <si>
    <t>董焱</t>
  </si>
  <si>
    <t>2023-10-16 15:04:09</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</si>
  <si>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-07-1512:34:285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投诉问题描述:局方半停，称不方便去营业厅
用户状态为:局方半停
停机原因:新入网未正常使用半停（机主停机之日起30天内手厅自助复通，如逾期前往营业厅办理，原则复机一次）
前台是否按流程解释:是
用户要求:线上复机
第二联系电话:15871584539</t>
  </si>
  <si>
    <t>号码关停：新入网未正常使用半停AA。用户反映停机问题，经核实已告知客户携带身份证至营业厅办理实名，客户满意。</t>
  </si>
  <si>
    <t>ZX202310151000490808</t>
  </si>
  <si>
    <t>17683703245</t>
  </si>
  <si>
    <t>曹友朝</t>
  </si>
  <si>
    <t>2023-10-16 12:07:00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</si>
  <si>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-2208:23:325、复通指引:6、信安近60天复机次数:0--&gt;系统判断的原因分类是否明确:
高级模板内容：
投诉问题描述:客户要求恢复号码使用不愿意前往营业厅要求核实处理回复请处理谢谢
用户状态为:局方停机
停机原因: 鹰眼图数据库社区发现模型停机
前台是否按流程解释:是
用户要求:线上复机
第二联系电话:15549316440</t>
  </si>
  <si>
    <t>号码关停：鹰眼图数据库社区发现模型停机AA，已请客户回传以下资料：身份证正、反面照，手持证件正面照及开机承诺函至13032700872微信号，审核通过后办理开机。如该号码再次被举报则永久关停，客户知晓。</t>
  </si>
  <si>
    <t>ZX202310161120191531</t>
  </si>
  <si>
    <t>18672668053</t>
  </si>
  <si>
    <t>林佳晨</t>
  </si>
  <si>
    <t>2023-10-16 14:13:08</t>
  </si>
  <si>
    <t xml:space="preserve">
高级模板内容：
投诉问题描述:用户来电不在归属地无法回去。
用户状态为:局方停机
停机原因:鹰眼诈骗模型编码ZB0060-0001：首次关停可携带本人有效证件到号码归属地自营厅核验签署法律风险告知书复机一次。
前台是否按流程解释:是
用户要求:用户要求我方在线处理
第二联系电话:19079441486</t>
  </si>
  <si>
    <t>号码关停：鹰眼诈骗模型编码ZB0060-0001AA。用户反映停机问题，经核实需客户回传资料后审核复机，用户满意。</t>
  </si>
  <si>
    <t>TS202310151055050363</t>
  </si>
  <si>
    <t>2023-10-16 16:08:52</t>
  </si>
  <si>
    <t>主办单位：湖北
客户类别：首次投诉
10010是否打通：否
是否二次致电10015：是
是否联系：否
升级倾向：
号码归属省：湖北
SVIP等级：
1.问题类型:;
2.投诉类型:办理争议;
3.营业厅地址:;
4.位置信息:;
5.位置发生地:;
6.投诉内容:什么垃圾业务，全都按照说明操作，就是申请都点不进去，app做不好就不要上，在线还处理不了，一个号码还没顾上开机就给我搞半停机，自助复通还点不了，就没见过这么离谱的东西，给人添堵倒是有一手
8.办理业务的名称:自助复通
8.无法办理的渠道:中国联通APP</t>
  </si>
  <si>
    <t>号码关停：新入网未正常使用半停AA①客户基本资料：业务号码：15587959311、客户姓名：杨娜、套餐情况：5G副卡基本套餐(优享服务)；客户反映复机的问题； 
②首次联系客户时间：2023-10-15 14:40:00
③投诉核查处理情况：收到贵部转办，我司立即组织核查，经核实，客户因新入网未正常使用半停。需提供以下资料：身份证正、反面照，手持证件正面照及开机承诺函至13032700872微信号，审核通过后办理开机。用户不愿提供，无法线上复机，解释中用户骂人，满意度一般； 
④答复客户时间及客户满意度评价：根据上述核实情况，我司于2023-10-15 14:40:00联系客户一般，回单人：胡春燕、联系方式：07176921001
⑤投诉核查关联材料：无。"</t>
  </si>
  <si>
    <t>TS202310152143251696</t>
  </si>
  <si>
    <t>2023-10-16 09:44:33</t>
  </si>
  <si>
    <t>主办单位：湖北
客户类别：首次投诉
10010是否打通：否
是否二次致电10015：是
是否联系：否
升级倾向：
号码归属省：湖北
SVIP等级：
1.问题类型:;
2.投诉类型:服务质量;
3.营业厅地址:;
4.位置信息:昆明路;
5.位置发生地:;
6.投诉内容:我本人于10年月2号新办理的电话号码，近期发现电话已被无故停机了，理由为涉嫌诈骗电话!本人新办的号至今就打过1分钟电话(误拔10086),才用0.06MB流量，0条短信，为何涉嫌诈骗电话？本人现在在山东，无法亲临湖北营业厅办理！请给予办理立即以免影响我的正常使用！以上所述均有图片为证。
问题发生地：其他（中国联通营业厅）
问题类型：其他（新开的号码，竞然无故给我停机）
问题发生时间：2023-10-1521:30</t>
  </si>
  <si>
    <t>号码关停①客户投诉产生的原因：客户反映号码停机问题。								
②客户投诉问题核查情况及解决方案：收到贵部转办后，我司立即组织调查。经核实，客户号码因集团鹰眼监测诈骗停机（异常换机）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</si>
  <si>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TS202310152053591211</t>
  </si>
  <si>
    <t>13047152354</t>
  </si>
  <si>
    <t>张家斌</t>
  </si>
  <si>
    <t>2023-10-16 10:38:13</t>
  </si>
  <si>
    <t xml:space="preserve">判断省分:其他省分
:增值业务争议
判断省分:湖北
:移网
:在补救范围内
:不认可
:小于等于500元，且仅限单倍、月份不超过12个月
:
高级模板内容：
投诉问题描述:用户来电要求取消环球时报，知音，包罗万象（新版）等增值业务，前台无法退订
业务名称:包罗万象（新版），知音，环球时报
无法办理原因:无法取消
办理渠道:无
用户要求:用户要求取消，烦请后台协助处理，谢谢，</t>
  </si>
  <si>
    <t>BL202310161012521791</t>
  </si>
  <si>
    <t>071700042465</t>
  </si>
  <si>
    <t>高玉钦</t>
  </si>
  <si>
    <t>2023-10-16 14:42:20</t>
  </si>
  <si>
    <t>&gt;业务号码&gt;071700042465；&gt;号码归属地&gt;宜昌；&gt;产品名称&gt;唱吧；&gt;产品代码&gt;无；&gt;产品编码&gt;2400081800；&gt;订购时间&gt;2023-10-1418:26:48；&gt;核查情况&gt;平台故障；&gt;不规范定制分类&gt;平台故障，无法判责；&gt;退费金额&gt;25元；&gt;退费时间&gt;2023-10-16；&gt;投诉内容&gt;
22年Q3Q4重点客户22年Q3Q4重点客户【2022年上工信部测评重保用户】22年Q3Q4重点客户判断省分:湖北
:增值业务费用争议（含炫彩通信助理包云盘版等组合类增值业务）
:固网
:是
:不认可
:小于等于500元，且仅限单倍、月份不超过12个月
:
高级模板内容：
赔付类型：:增值业务争议
CBSS账单扣费名称：:唱吧
办理渠道:13217271350
赔付月份：:2023年10月
返还倍率:单倍
赔付金额：:25
是否已经取消业务:是
是否承诺退费：:是
用户是否需要回复：:否
用户要求：:用户来电要求退费，坐席已取消业务。</t>
  </si>
  <si>
    <t>BL202310161107410239</t>
  </si>
  <si>
    <t>071700046134</t>
  </si>
  <si>
    <t>黎睿</t>
  </si>
  <si>
    <t>2023-10-16 16:03:11</t>
  </si>
  <si>
    <t>&gt;业务号码&gt;071700046134；&gt;号码归属地&gt;宜昌；&gt;产品名称&gt;智享音乐；&gt;产品代码&gt;24000064；&gt;产品编码&gt;2400006421；&gt;订购时间&gt;2023-09-3010:08:42；&gt;核查情况&gt;平台故障；&gt;不规范定制分类&gt;平台故障，无法判责；&gt;退费金额&gt;29元；&gt;退费时间&gt;2023-10-16；&gt;投诉内容&gt;--------------
高级模板内容：
赔付类型：:增值业务争议
CBSS账单扣费名称：:增值业务费_TV增值-应用-音乐_TV增值-应用-音乐
办理渠道:IPTV渠道订购
赔付月份：:2023年10月
返还倍率:单倍
赔付金额：:29
是否已经取消业务:是
是否承诺退费：:是
用户是否需要回复：:否
用户要求：:退费</t>
  </si>
  <si>
    <t>BL202310161039072254</t>
  </si>
  <si>
    <t>071700048639</t>
  </si>
  <si>
    <t>谭必武</t>
  </si>
  <si>
    <t>2023-10-16 14:30:27</t>
  </si>
  <si>
    <t>&gt;业务号码&gt;071700048639;&gt;号码归属地&gt;宜昌;&gt;产品名称&gt;智享音乐;&gt;产品代码&gt;24000064;&gt;产品编码&gt;2400006421;&gt;订购时间&gt;2023-10-1509:40:08;&gt;核查情况&gt;平台故障;&gt;不规范定制分类&gt;平台故障，无法判责;&gt;赔付金额&gt;29元;&gt;退费时间&gt;2023-10-16;&gt;投诉内容&gt;[65岁以上老人]判断省分:其他省分
:增值业务争议
判断省分:湖北
:固网
:是
:不认可
:小于等于500元，且仅限单倍、月份不超过12个月
:
高级模板内容：
赔付类型：:增值业务争议
CBSS账单扣费名称：:_TV增值-应用-音乐
SP产品ID/元素ID：:/
办理渠道:/
赔付月份：:2023年10月
返还倍率:单倍
赔付金额：:29
是否已经取消业务:是
是否承诺退费：:是
用户是否需要回复：:否
用户要求：:用户要求退费</t>
  </si>
  <si>
    <t>BL202310151808580912</t>
  </si>
  <si>
    <t>071700304778</t>
  </si>
  <si>
    <t>望西英</t>
  </si>
  <si>
    <t>2023-10-16 10:51:18</t>
  </si>
  <si>
    <t>&gt;业务号码&gt;071700304778；&gt;号码归属地&gt;宜昌；&gt;产品名称&gt;	那豆少儿萌宝星空；&gt;产品代码&gt;无；&gt;产品编码&gt;24000390122400004712；&gt;订购时间&gt;2023-09-0711:06:06	2023-08-0309:27:06；&gt;核查情况&gt;平台故障；&gt;不规范定制分类&gt;平台故障，无法判责；&gt;退费金额&gt;107元；&gt;退费时间&gt;2023-10-16；&gt;投诉内容&gt;
高级模板内容：
赔付类型：:增值业务争议
CBSS账单扣费名称：:TV增值-应用-教育
办理渠道:无
赔付月份：:2023年8月、2023年9月、2023年10月
返还倍率:单倍
赔付金额：:107
是否已经取消业务:是
是否承诺退费：:是
用户是否需要回复：:否
用户要求：:退费</t>
  </si>
  <si>
    <t>BL202310161355180109</t>
  </si>
  <si>
    <t>13040984095</t>
  </si>
  <si>
    <t>乔朝</t>
  </si>
  <si>
    <t>2023-10-16 17:00:24</t>
  </si>
  <si>
    <t>&gt;业务号码&gt;13040984095；&gt;号码归属地&gt;宜昌；&gt;产品名称&gt;哔哩哔哩10GB流量加会员轻合约包；&gt;产品代码&gt;65000190；&gt;产品编码&gt;6500019000；&gt;订购时间&gt;2023-08-1909:41:31；&gt;核查情况&gt;平台故障；&gt;不规范定制分类&gt;平台故障，无法判责；&gt;退费金额&gt;59元；&gt;退费时间&gt;2023-10-16；&gt;投诉内容&gt;
高级模板内容：
赔付类型：:增值业务争议
CBSS账单扣费名称：:哔哩哔哩10GB流量加会员轻合约包
办理渠道:ltzx_changshi
赔付月份：:2023年8月、2023年9月、2023年10月
返还倍率:单倍
赔付金额：:59
是否已经取消业务:是
是否承诺退费：:是
用户是否需要回复：:否
用户要求：:已承诺退费，请尽快处理，谢谢</t>
  </si>
  <si>
    <t>BL202310151713390258</t>
  </si>
  <si>
    <t>13100788835</t>
  </si>
  <si>
    <t>曾安民</t>
  </si>
  <si>
    <t>2023-10-16 14:08:37</t>
  </si>
  <si>
    <t>&gt;业务号码&gt;13100788835；&gt;号码归属地&gt;宜昌；&gt;产品名称&gt;好酷彩铃8元包月；&gt;产品代码&gt;49004928；&gt;产品编码&gt;4900492800；&gt;订购时间&gt;	2023-09-2022:05:47；&gt;核查情况&gt;平台故障；&gt;不规范定制分类&gt;平台故障，无法判责；&gt;退费金额&gt;8元；&gt;退费时间&gt;2023-10-16；&gt;投诉内容&gt;判断省分:其他省分
:增值业务争议
判断省分:湖北
:移网
:在补救范围内
:不认可
:小于等于500元，且仅限单倍、月份不超过12个月
:
高级模板内容：
赔付类型：:增值业务争议
CBSS账单扣费名称：:增值业务-好酷彩铃8元包月
办理渠道:无
赔付月份：:2023年9月
返还倍率:单倍
赔付金额：:8
是否已经取消业务:是
是否承诺退费：:是
用户是否需要回复：:否
用户要求：:退费</t>
  </si>
  <si>
    <t>BL202310161235051680</t>
  </si>
  <si>
    <t>13227283524</t>
  </si>
  <si>
    <t>郑兴菊</t>
  </si>
  <si>
    <t>2023-10-16 15:58:24</t>
  </si>
  <si>
    <t>&gt;业务号码&gt;13227283524；&gt;号码归属地&gt;宜昌；&gt;产品名称&gt;和平精英流量权益包-腾讯-12元；&gt;产品代码&gt;21001877；&gt;产品编码&gt;2100187700；&gt;订购时间&gt;2023-09-1515:47:39；&gt;核查情况&gt;平台故障；&gt;不规范定制分类&gt;平台故障，无法判责；&gt;退费金额&gt;12元；&gt;退费时间&gt;2023/10/16；&gt;投诉内容&gt;
高级模板内容：
赔付类型：:增值业务争议
CBSS账单扣费名称：:和平精英流量权益包-腾讯-12元	
SP产品ID/元素ID：:和平精英流量权益包-腾讯-12元	
办理渠道:自办
赔付月份：:2023年9月、2023年10月
返还倍率:单倍
赔付金额：:12
是否已经取消业务:否
是否承诺退费：:是
用户是否需要回复：:否
用户要求：:退费</t>
  </si>
  <si>
    <t>BL202310151627212145</t>
  </si>
  <si>
    <t>13277396992</t>
  </si>
  <si>
    <t>孙鲁峰</t>
  </si>
  <si>
    <t>2023-10-16 11:04:52</t>
  </si>
  <si>
    <t>&gt;业务号码&gt;13277396992；&gt;号码归属地&gt;宜昌；&gt;产品名称&gt;:视频彩铃悦看版8元包月、自然拼读钻石会员卡；&gt;产品代码&gt;49004923、66001422；&gt;产品编码&gt;4900492300、6600142200；&gt;订购时间&gt;2023-10-1514:16:57、2023-10-1210:43:35；&gt;核查情况&gt;平台故障；&gt;不规范定制分类&gt;平台故障，无法判责；&gt;退费金额&gt;28元；&gt;退费时间&gt;2023-10-16；&gt;投诉内容&gt;
高级模板内容：
赔付类型：:增值业务争议
CBSS账单扣费名称：:增值业务费_增值业务-视频彩铃悦看版8元包月
办理渠道:无
赔付月份：:2023年10月
返还倍率:单倍
赔付金额：:8
是否已经取消业务:是
是否承诺退费：:是
用户是否需要回复：:否
用户要求：:前台已承诺退费，用户认可，请尽快处理，谢谢</t>
  </si>
  <si>
    <t>BL202310160830460514</t>
  </si>
  <si>
    <t>13294243225</t>
  </si>
  <si>
    <t>聂梦玲</t>
  </si>
  <si>
    <t>2023-10-16 16:16:27</t>
  </si>
  <si>
    <t>&gt;业务号码&gt;13294243225；&gt;号码归属地&gt;宜昌；&gt;产品名称&gt;好酷彩铃8元包月；&gt;产品代码&gt;49004928；&gt;产品编码&gt;4900492800；&gt;订购时间&gt;2023-09-1919:40:24；&gt;核查情况&gt;平台故障；&gt;不规范定制分类&gt;平台故障，无法判责；&gt;退费金额&gt;16元；&gt;退费时间&gt;2023-10-16；&gt;投诉内容&gt;
高级模板内容：
赔付类型：:增值业务争议
CBSS账单扣费名称：:好酷彩铃8元包月
办理渠道:无
赔付月份：:2023年9月、2023年10月
返还倍率:单倍
赔付金额：:16
是否已经取消业务:是
是否承诺退费：:是
用户是否需要回复：:否
用户要求：:用户要求退费，前台已作解释，客户不认可，为维系客户，已承诺24小时内退费，客户满意</t>
  </si>
  <si>
    <t>BL202310151703220130</t>
  </si>
  <si>
    <t>13297282917</t>
  </si>
  <si>
    <t>黄声军</t>
  </si>
  <si>
    <t>2023-10-16 10:40:20</t>
  </si>
  <si>
    <t>&gt;业务号码&gt;13297282917；&gt;号码归属地&gt;宜昌；&gt;产品名称&gt;联通爱听-少儿优选20元包；&gt;产品代码&gt;66003008；&gt;产品编码&gt;6600300800；&gt;订购时间&gt;2023-10-1511:54:48；&gt;核查情况&gt;平台故障；&gt;不规范定制分类&gt;平台故障，无法判责；&gt;退费金额&gt;20元；&gt;退费时间&gt;2023年10月16日；&gt;投诉内容&gt;
高级模板内容：
赔付类型：:增值业务争议
CBSS账单扣费名称：:	联通爱听-少儿优选20元包
办理渠道:--
赔付月份：:2023年10月
返还倍率:单倍
赔付金额：:20
是否已经取消业务:是
是否承诺退费：:是
用户是否需要回复：:否
用户要求：:退费</t>
  </si>
  <si>
    <t>BL202310161358210158</t>
  </si>
  <si>
    <t>15587923027</t>
  </si>
  <si>
    <t>李国利</t>
  </si>
  <si>
    <t>2023-10-16 15:50:31</t>
  </si>
  <si>
    <t>&gt;业务号码&gt;15587923027；&gt;号码归属地&gt;宜昌；&gt;产品名称&gt;联通爱听-职场精英20元包；&gt;产品代码&gt;66003010；&gt;产品编码&gt;6600301000；&gt;订购时间&gt;2023-10-1612:20:33；&gt;核查情况&gt;平台故障；&gt;不规范定制分类&gt;平台故障，无法判责；&gt;退费金额&gt;20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CBSS账单扣费名称：:职场精英20元包
办理渠道:0
赔付月份：:2023年10月
返还倍率:单倍
赔付金额：:20
是否已经取消业务:是
是否承诺退费：:是
用户是否需要回复：:否
用户要求：:退费</t>
  </si>
  <si>
    <t>BL202310151015401937</t>
  </si>
  <si>
    <t>15671035105</t>
  </si>
  <si>
    <t>王云会</t>
  </si>
  <si>
    <t>2023-10-16 09:34:42</t>
  </si>
  <si>
    <t>&gt;业务号码&gt;15671035105；&gt;号码归属地&gt;宜昌；&gt;产品名称&gt;联通爱听-职场精英20元包；&gt;产品代码&gt;66003010；&gt;产品编码&gt;6600301000；&gt;订购时间&gt;2023-10-0906:41:22；&gt;核查情况&gt;平台故障；&gt;不规范定制分类&gt;平台故障，无法判责；&gt;退费金额&gt;20元；&gt;退费时间&gt;2023-10-15；&gt;投诉内容&gt;
高级模板内容：
赔付类型：:增值业务争议
CBSS账单扣费名称：:联通爱听-职场精英20元包
办理渠道:电话营销
赔付月份：:2023年10月
返还倍率:单倍
赔付金额：:20
是否已经取消业务:是
是否承诺退费：:是
用户是否需要回复：:否
用户要求：:客户来电表示自己没有订购	联通爱听-职场精英20元包业务，要求退费，请协助处理，谢谢</t>
  </si>
  <si>
    <t>BL202310151716390290</t>
  </si>
  <si>
    <t>15671039956</t>
  </si>
  <si>
    <t>刘汝镐</t>
  </si>
  <si>
    <t>2023-10-16 09:46:25</t>
  </si>
  <si>
    <t>&gt;业务号码&gt;15671039956;&gt;号码归属地&gt;宜昌;&gt;产品名称&gt;沃阅读知涯升学20元特价包;&gt;产品代码&gt;66002207;&gt;产品编码&gt;6600220700;&gt;订购时间&gt;2023-09-0808:48:28	;&gt;核查情况&gt;平台故障;&gt;不规范定制分类&gt;平台故障，无法判责;&gt;赔付金额&gt;20元;&gt;退费时间&gt;2023-10-16;&gt;投诉内容&gt;[65岁以上老人]判断省分:其他省分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
办理渠道:无
赔付月份：:2023年9月
返还倍率:单倍
赔付金额：:20
是否已经取消业务:是
是否承诺退费：:是
用户是否需要回复：:否
用户要求：:用户来电称没有办理过沃阅读知涯升学20元特价包，要求退费，请协助处理</t>
  </si>
  <si>
    <t>BL202310152040272317</t>
  </si>
  <si>
    <t>18671708497</t>
  </si>
  <si>
    <t>胡春波</t>
  </si>
  <si>
    <t>2023-10-16 10:22:40</t>
  </si>
  <si>
    <t>&gt;业务号码&gt;18671708497；&gt;号码归属地&gt;宜昌；&gt;产品名称&gt;5G-好书畅读会员包；&gt;产品代码&gt;66002833；&gt;产品编码&gt;6600283300；&gt;订购时间&gt;2023-10-1520:19:04；&gt;核查情况&gt;平台故障；&gt;不规范定制分类&gt;平台故障，无法判责；&gt;退费金额&gt;15元；&gt;退费时间&gt;2023年10月16日；&gt;投诉内容&gt;
高级模板内容：
赔付类型：:增值业务争议
CBSS账单扣费名称：:5G-好书畅读会员包
办理渠道:沃悦读_WAP门户
赔付月份：:2023年10月
返还倍率:单倍
赔付金额：:15
是否已经取消业务:是
是否承诺退费：:是
用户是否需要回复：:否
用户要求：:退费</t>
  </si>
  <si>
    <t>BL202310161316422180</t>
  </si>
  <si>
    <t>18672092268</t>
  </si>
  <si>
    <t>邹卫国</t>
  </si>
  <si>
    <t>2023-10-16 15:26:29</t>
  </si>
  <si>
    <t>&gt;业务号码&gt;18672092268；&gt;号码归属地&gt;宜昌；&gt;产品名称&gt;沃悦读同步学钻石会员20元包；&gt;产品代码&gt;66001174；&gt;产品编码&gt;6600117400；&gt;订购时间&gt;2023-09-2009:47:21；&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是否承诺退费：:是
用户是否需要回复：:否
用户要求：:退费就行</t>
  </si>
  <si>
    <t>BL202310161355570118</t>
  </si>
  <si>
    <t>18674265953</t>
  </si>
  <si>
    <t>周小玉</t>
  </si>
  <si>
    <t>2023-10-16 17:11:05</t>
  </si>
  <si>
    <t>&gt;业务号码&gt;18674265953；&gt;号码归属地&gt;宜昌；&gt;产品名称&gt;云加速（专业版），	沃悦读同步学钻石会员20元包	；&gt;产品代码&gt;21002503，66001174；&gt;产品编码&gt;2100250303，6600117400；&gt;订购时间&gt;2023-10-1609:19:42，2023-10-1511:52:57；&gt;核查情况&gt;平台故障；&gt;不规范定制分类&gt;平台故障，无法判责；&gt;退费金额&gt;15元，20元；&gt;退费时间&gt;2023-10-16；&gt;投诉内容&gt;
:
高级模板内容：
赔付类型：:增值业务争议
CBSS账单扣费名称：:	云加速（专业版）	沃悦读同步学钻石会员20元
SP产品ID/元素ID：:无
办理渠道:	SP查询/退订/订购
赔付月份：:2023年10月
返还倍率:单倍
赔付金额：:35
是否已经取消业务:是
是否承诺退费：:是
用户是否需要回复：:否
用户要求：:尽快处理</t>
  </si>
  <si>
    <t>BL202310161201221190</t>
  </si>
  <si>
    <t>18694080821</t>
  </si>
  <si>
    <t>石雅凡</t>
  </si>
  <si>
    <t>2023-10-16 17:16:48</t>
  </si>
  <si>
    <t>&gt;业务号码&gt;18694080821；&gt;号码归属地&gt;宜昌；&gt;产品名称&gt;5G-超级大神IP畅享会员	5G-好书畅读会员包2I专享39元20GB炫彩超会5G包（次月生效）湖北；&gt;产品代码&gt;660027046600283391277059；&gt;产品编码&gt;66002704006600283300；&gt;订购时间&gt;2023-06-2316:40:33	2023-06-2316:47:01	2023-06-0100:00:00；&gt;核查情况&gt;平台故障；&gt;不规范定制分类&gt;平台故障，无法判责；&gt;退费金额&gt;118元；&gt;退费时间&gt;2023-10-16；&gt;投诉内容&gt;
高级模板内容：
赔付类型：:增值业务争议
CBSS账单扣费名称：:5G-超级大神IP畅享会员、5G-好书畅读会员包、	2I专享39元20GB炫彩超会5G包（次月生效）湖北
办理渠道:上海航动科技有限公司（宜昌）
赔付月份：:2023年5月、2023年6月、2023年7月
返还倍率:单倍
赔付金额：:147
是否已经取消业务:是
是否承诺退费：:是
用户是否需要回复：:否
用户要求：:要求退费</t>
  </si>
  <si>
    <t>BL202310160917270971</t>
  </si>
  <si>
    <t>18695079932</t>
  </si>
  <si>
    <t>刘兴元</t>
  </si>
  <si>
    <t>2023-10-16 15:13:49</t>
  </si>
  <si>
    <t>&gt;业务号码&gt;18695079932；&gt;号码归属地&gt;宜昌；&gt;产品名称&gt;25元异型流量权益红包【超享版】；&gt;产品代码&gt;65000140；&gt;产品编码&gt;6500014000；&gt;订购时间&gt;2023-10-1315:42:46；&gt;核查情况&gt;平台故障；&gt;不规范定制分类&gt;平台故障，无法判责；&gt;退费金额&gt;25元；&gt;退费时间&gt;2023/10/16；&gt;投诉内容&gt;赔付类型：:增值业务争议
CBSS账单扣费名称：:25元异型流量权益红包【超享版】
办理渠道:宽带在线营销渠道
赔付月份：:2023年10月
返还倍率:单倍
赔付金额：:25
是否已经取消业务:是
是否承诺退费：:是
用户是否需要回复：:否
用户要求：:退费</t>
  </si>
  <si>
    <t>BL202310161021481936</t>
  </si>
  <si>
    <t>13177091930</t>
  </si>
  <si>
    <t>甯帮明</t>
  </si>
  <si>
    <t>2023-10-16 14:28:24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</si>
  <si>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异型流量权益红包-套外版
SP产品ID/元素ID：:6500003401，6600301000
办理渠道:SP
赔付月份：:2023年1月、2023年2月、2023年3月、2023年4月、2023年5月、2023年6月、2023年7月、2023年8月、2023年9月、2023年10月、2022年11月、2022年12月
返还倍率:单倍
赔付金额：:360
是否已经取消业务:是
是否承诺退费：:是
用户是否需要回复：:否
用户要求：:请后台协助处理，谢谢</t>
  </si>
  <si>
    <t>BL202310151841161230</t>
  </si>
  <si>
    <t>15549351098</t>
  </si>
  <si>
    <t>2023-10-16 10:10:46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</si>
  <si>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
返还倍率:单倍
赔付金额：:20
是否已经取消业务:是
是否承诺退费：:是
用户是否需要回复：:否
用户要求：:立即解决</t>
  </si>
  <si>
    <t>BL202310151858021382</t>
  </si>
  <si>
    <t>071700644651</t>
  </si>
  <si>
    <t>吴元山</t>
  </si>
  <si>
    <t>2023-10-16 09:20:48</t>
  </si>
  <si>
    <t>用户反映被动开通TV增值	开心乐园（25元/月）业务，解释挽留无效，已承诺减免7-10月合计187元功能费。</t>
  </si>
  <si>
    <t>TS202310161017420108</t>
  </si>
  <si>
    <t>15507203873</t>
  </si>
  <si>
    <t>李新连</t>
  </si>
  <si>
    <t>2023-10-16 14:34:54</t>
  </si>
  <si>
    <t xml:space="preserve">[65岁以上老人]判断省分:湖北
:增值业务费用争议（含炫彩通信助理包云盘版等组合类增值业务）
:移网
:在补救范围内
:不认可
:大于500元
:
高级模板内容：
投诉问题描述:不知情被办理
争议业务名称:手机彩铃沃音乐精选10元包月/联通助理-畅享版（在线渠道）/联通PLUS黄金会员月卡12个月轻合约优惠19元/月（促销-首月2.9元）（立即生效）/AR彩铃酷趣会员5G加油包（湖北）/
受理渠道:湖北省分公司电子商务部/湖北省分公司集团客户事业部/
争议月份:2023年8月、2023年9月、2023年10月
争议费用:142.9
一线客服在系统里:已取消
是否承诺退费:否
用户要求:要求退费可以抵扣历史欠费</t>
  </si>
  <si>
    <t>计费争议-SP扣费、线上引流：用户反映手机彩铃沃音乐精选10元包月业务开通问题，经核实，客户订购产品名称为手机彩铃沃音乐精选10元包月，产品代码为90115，有二次确认过程，不存在订购违规现象，考虑客户使用感知，网站方已取消屏蔽并于24小时退费45元现金方式到账，此费用可打印账单发票，满意。另核实 湖北杭州翔羽线上业务代理(宜昌) 于2023-08-03 14:44:38开通AR彩铃酷趣会员5G加油包（湖北），现申请减免8-10月费用合计60元，24小时到账，此费用可打印发票，客户于2023-08-17 16:28:41通过总部网厅开通联通PLUS黄金会员月卡12个月轻合约优惠19元/月（促销-首月2.9元），现申请减免8-10月费用合计40.9元，24小时到账，此费用不可打印发票，客户满意。</t>
  </si>
  <si>
    <t>TS202310151517340687</t>
  </si>
  <si>
    <t>2023-10-16 10:35:28</t>
  </si>
  <si>
    <t xml:space="preserve">
高级模板内容：
投诉问题描述:（重复投诉）用户来电对前期反映（	云加速5G畅玩加油包(湖北)）问题的处理结果不满意，详见工单号（TS202310141854282032），已按前期处理结果多次解释但用户不认可，强烈要求（再次登记馈），请尽快处理并回复！第二联系电话（15572748110）途中提到升级投诉故记此单
争议业务名称:	云加速5G畅玩加油包(湖北)
受理渠道:湖北杭州翔羽线上业务代理(宜昌)
争议月份:2023年10月
争议费用:20
一线客服在系统里:已取消
是否承诺退费:否
用户要求:强烈要求（再次登记馈），
请尽快处理并回复！第二联系电话（15572748110）途中提到升级投诉故记此单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</si>
  <si>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查询于2023-10-15 14:39:58已到账成功，此费用不可打印发票，用户知晓。</t>
  </si>
  <si>
    <t>TS202310151436452327</t>
  </si>
  <si>
    <t>13235628078</t>
  </si>
  <si>
    <t>李玉菊</t>
  </si>
  <si>
    <t>2023-10-16 09:49:47</t>
  </si>
  <si>
    <t xml:space="preserve">判断省分:湖北
:增值业务费用争议（含炫彩通信助理包云盘版等组合类增值业务）
:移网
:在补救范围内
:不认可
:大于500元
:
高级模板内容：
投诉问题描述:用户来电称自己并未订购该业务，要求退还从订购期间产生的所有费用，请后台核实协助处理
争议业务名称:	视频彩铃草原版6元包月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一线客服在系统里:已取消
是否承诺退费:否
用户要求:退费，因超过12个月，故未承诺退订，烦请后台核实协助处理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</si>
  <si>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短信验证码，有二次确认过程，不存在订购违规现象。考虑用户使用感知，网站方已取消屏蔽并于三个工作日内退费162元到账，此费用不可抵扣往月欠费及打印发票，满意。</t>
  </si>
  <si>
    <t>TS202310161100111300</t>
  </si>
  <si>
    <t>15629352013</t>
  </si>
  <si>
    <t>华东梅</t>
  </si>
  <si>
    <t>2023-10-16 12:02:11</t>
  </si>
  <si>
    <t xml:space="preserve">
高级模板内容：
投诉问题描述:用户来电称未订购此业务
业务名称:金太阳点读宝20元
SP代码:无
争议月份:2023年10月
争议金额:20
是否已经取消业务:是
系统报错提示:无
是否承诺退费:是
用户要求:坐席跟客户沟通能退会已赠送话费形式到账户余额，不能退的话会有人联系他</t>
  </si>
  <si>
    <t>计费争议-SP扣费：用户反映金太阳点读宝20元业务开通问题，经核实，客户订购产品名称为金太阳点读宝20元，产品代码90559，有二次确认过程，不存在订购违规现象，考虑客户使用感知，网站方已取消屏蔽并于3个工作日退费20元现金方式到账，此费用可打印账单发票，满意。</t>
  </si>
  <si>
    <t>TS202310161531172335</t>
  </si>
  <si>
    <t>2023-10-16 16:18:38</t>
  </si>
  <si>
    <t xml:space="preserve">[65岁以上老人]
高级模板内容：
投诉问题描述:前期工单（TS202310131534041614），对处理结果不满意，请核实。
前期工单流水号:TS202310131534041614
前期工单处理结果:9月费用已于2023-09-2317:57:35赠送到账，现申请退还10月费用20元，三个工作日内退费到账
用户要求:尽快核实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</si>
  <si>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17:57:35赠送到账，现申请退还10月费用20元，网站24小时内现金方式到账，此费用不可抵扣往月欠费及打印发票，满意。</t>
  </si>
  <si>
    <t>TS202310161404500249</t>
  </si>
  <si>
    <t>15571701320</t>
  </si>
  <si>
    <t>李桂玲</t>
  </si>
  <si>
    <t>2023-10-16 14:41:43</t>
  </si>
  <si>
    <t xml:space="preserve">判断省分:湖北
:增值业务费用争议（含炫彩通信助理包云盘版等组合类增值业务）
:移网
:在补救范围内
:不认可
:大于500元
:
高级模板内容：
投诉问题描述:用户称自己没有订购过视频彩铃乐享会员6元版，现对扣费不认可要求核实处理并退费，麻烦处理
争议业务名称:视频彩铃乐享会员6元版
受理渠道:无
争议月份:2021年10月、2023年10月
争议费用:1
一线客服在系统里:已取消
是否承诺退费:否
用户要求:用户称自己没有订购过视频彩铃乐享会员6元版，现对扣费不认可要求核实处理并退费，麻烦处理</t>
  </si>
  <si>
    <t>计费争议-SP扣费：用户反映视频彩铃乐享会员6元业务开通问题，经核实，客户订购产品名称为视频彩铃乐享会员6元，产品代码为90115，有二次确认过程，不存在订购违规现象。考虑客户使用感知，网站方已取消屏蔽并于3个工作日退费144元现金方式到账，此费用可打印账单发票，满意。</t>
  </si>
  <si>
    <t>TS202310151900262311</t>
  </si>
  <si>
    <t>15549325449</t>
  </si>
  <si>
    <t>黎红娥</t>
  </si>
  <si>
    <t>2023-10-16 10:58:25</t>
  </si>
  <si>
    <t xml:space="preserve">判断省分:其他省分
:增值业务争议
判断省分:湖北
:移网
:在补救范围内
:不认可
:大于500元
:
高级模板内容：
投诉问题描述:用户来电对炫彩通信助理包体验版-立即生效（湖北）	5G-VR教育黄金包开通不认可
争议业务名称:炫彩通信助理包体验版-立即生效（湖北）	5G-VR教育黄金包
受理渠道:沃悦读_WAP门户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用户要求:退费并投诉开通的工作人员</t>
  </si>
  <si>
    <t>计费争议-SP扣费：用户反映增值业务开通问题，经核实，客户订购产品名称为5G-VR教育黄金包，产品代码为66002527，90559，订购时间2023-08-17，订购方式为短信验证码，取消时间为10月15日，20元/月，累计产生费用共计60元，有二次确认过程，不存在订购违规现象。考虑客户使用感知，网站方已取消屏蔽并于3个工作日退费60元现金方式到账，此费用可抵扣月租，不可打印账单发票，满意。
Q21:秭归讯达合作厅(自建他营)，炫彩助理包AA，现已取消，首月免费，2021-11-10 08:48:43现金到账6元， 2021-12-11 12:30:32 赠费到账6元，现减免22.1-23.10月费用132元。系统办理预存享50元赠费，立即到账，补赠剩余82元，24小时退费到账，此费用无法抵扣往月欠费及打印发票，用户满意</t>
  </si>
  <si>
    <t>TS202310161025290344</t>
  </si>
  <si>
    <t>2023-10-16 14:27:27</t>
  </si>
  <si>
    <t xml:space="preserve">判断省分:湖北
:增值业务费用争议（含炫彩通信助理包云盘版等组合类增值业务）
:移网
:在补救范围内
:不认可
:大于500元
:
高级模板内容：
投诉问题描述:对订购的	视频彩铃乐铃会员3元包月-1，	王者荣耀流量权益包-腾讯-12元业务不认可
争议业务名称:视频彩铃乐铃会员3元包月-1，	王者荣耀流量权益包-腾讯-12元
受理渠道:视频彩铃乐铃会员3元包月-1，	王者荣耀流量权益包-腾讯-12元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争议费用:381
一线客服在系统里:已取消
是否承诺退费:否
用户要求:请后台协助处理，谢谢</t>
  </si>
  <si>
    <t>计费争议-SP扣费：用户反映增值业务开通问题，经核实，用户订购视频彩铃乐铃会员3元包月-1，产品代码为90115，订购时间21年8月，取消时间为23年10月，3元/月，合计扣费27个月，累计产生费用合计81元，订购方式为集团统一认证平台” 短信验证码，有二次确认过程，不存在订购违规现象。考虑用户使用感知，网站方已取消屏蔽并于三个工作日内退费81元到账，此费用不可抵扣往月欠费及打印发票，另用户订购王者荣耀流量权益包-腾讯-12元，产品代码为98177，订购时间21年11月，取消时间为23年10月，12元/月，合计扣费24个月，累计产生费用合计288元，订购方式为集团统一认证平台” 短信验证码，有二次确认过程，不存在订购违规现象。考虑用户使用感知，网站方已取消屏蔽并于三个工作日内退费288元到账，此费用不可抵扣往月欠费及打印发票，两项业务合计退费369元，客户满意。</t>
  </si>
  <si>
    <t>TS202310160846230480</t>
  </si>
  <si>
    <t>18771755578</t>
  </si>
  <si>
    <t>郝红涛</t>
  </si>
  <si>
    <t>2023-10-16 10:24:33</t>
  </si>
  <si>
    <t xml:space="preserve">主办单位：湖北
客户类别：普通客户
10010是否打通：是
是否二次致电10015：是
是否联系：是
升级倾向：无
号码归属省：湖北
SVIP等级：
----
高级模板内容：
是否有前期工单及工单流水号（标注10/15）:客户对自己的TV增值-应用-教育扣费不满，要求把开通到现在的费用退还，请尽快核实处理</t>
  </si>
  <si>
    <t>计费争议-SP扣费①客户基本信息：业务号码：18771755578、客户姓名：郝红涛、套餐情况：畅爽冰激凌5G套餐199元（基础版）； 客户反映取消业务的问题。
②首次联系客户时间： 2023-10-16 09:27:17 ； 
③投诉核查处理情况：收到贵部转办后，我司立即组织调查 。经核实，客户订购产品名称为爱丫爱课，产品代码为2400013359，有二次确认过程，不存在订购违规现象。考虑客户使用感知，网站方已取消屏蔽，我司并于24小时退费75元赠费方式到账，此费用不可打印账单发票，满意。
④答复客户时间及客户满意度评价相关信息：我司于2023-10-16 09:27:17联系客户解释说明，客户认可满意。回单人：王宜艳
⑤投诉核查关联材料：无</t>
  </si>
  <si>
    <t>TS202310160821060184</t>
  </si>
  <si>
    <t>15571729952</t>
  </si>
  <si>
    <t>时磊</t>
  </si>
  <si>
    <t>2023-10-16 10:47:11</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</si>
  <si>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投诉问题描述:未使用流量
业务名称:流量超出
争议月份:2023年10月
争议金额:60
是否承诺退费:是
用户要求:退费</t>
  </si>
  <si>
    <t>TS202310161123101947</t>
  </si>
  <si>
    <t>18527815233</t>
  </si>
  <si>
    <t>段蔺</t>
  </si>
  <si>
    <t>2023-10-16 14:42:29</t>
  </si>
  <si>
    <t xml:space="preserve">判断省分:湖北
:流量费争议
:未使用过/未使用那么多/用的wifi（产生流量/费用）
:不认可
:下一步
:不符合或不愿意开通
:未享受
:下一步
:单倍小于等于500
:
高级模板内容：
投诉问题描述:用户表示自己没有收到活动到期提醒，导致这个月流量超出，要求退费
业务名称:套内外流量计费争议
争议月份:2023年10月
争议金额:30.06
是否承诺退费:是
用户要求:退费</t>
  </si>
  <si>
    <t>TS202310161516271940</t>
  </si>
  <si>
    <t>17671347241</t>
  </si>
  <si>
    <t>胡芳</t>
  </si>
  <si>
    <t>2023-10-16 17:24:31</t>
  </si>
  <si>
    <t xml:space="preserve">判断省分:其他省分
:流量计费争议
判断省分::未使用过/未使用那么多/用的wifi（产生流量/费用）
:不认可
:下一步
:不符合或不愿意开通
:未享受
:下一步
:单倍小于等于500
:
高级模板内容：
投诉问题描述:对流量超出产生费用不认可
业务名称:上网费_手机上网流量费_无线接入-上网流量费-国内（本地使用）119.00上网费_手机上网流量费_无线接入-上网流量费-国内（省际使用）24.00
争议月份:2023年9月
争议金额:143
是否承诺退费:是
用户要求:用户来电表示对流量超出产生费用不认可，要求退费</t>
  </si>
  <si>
    <t>TS202310142107371209</t>
  </si>
  <si>
    <t>13047160622</t>
  </si>
  <si>
    <t>何梅英</t>
  </si>
  <si>
    <t>2023-10-16 09:07:15</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</si>
  <si>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业务名称:畅爽国内流量包（湖北）
争议月份:2023年9月、2023年10月
争议金额:180
是否承诺退费:是
用户要求:退费</t>
  </si>
  <si>
    <t>TS202310160839120406</t>
  </si>
  <si>
    <t>13098412790</t>
  </si>
  <si>
    <t>赵培平</t>
  </si>
  <si>
    <t>2023-10-16 10:56:13</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</si>
  <si>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投诉问题描述:用户不认可超出的120元流量，称自己之前来电关闭上网功能，如今产生的费用，用户不认可
业务名称:上网流量费
争议月份:2023年10月
争议金额:120
是否承诺退费:是
用户要求:查清什么时候开通的流量服务，并退费</t>
  </si>
  <si>
    <t>TS202310161427050720</t>
  </si>
  <si>
    <t>13040991593</t>
  </si>
  <si>
    <t>王祖平</t>
  </si>
  <si>
    <t>2023-10-16 17:06:14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</si>
  <si>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投诉问题描述:用户不认可超出的上网流量费，要求退费
业务名称:上网流量费
争议月份:2023年9月
争议金额:28.1
是否承诺退费:是
用户要求:退费</t>
  </si>
  <si>
    <t>TS202310151701060265</t>
  </si>
  <si>
    <t>17671279294</t>
  </si>
  <si>
    <t>王东山</t>
  </si>
  <si>
    <t>2023-10-16 09:21:50</t>
  </si>
  <si>
    <t xml:space="preserve">【2022年上工信部测评重保用户】判断省分:湖北
:流量费争议
:未使用过/未使用那么多/用的wifi（产生流量/费用）
:不认可
:下一步
:不符合或不愿意开通
:已享受或不在授权范围
:
高级模板内容：
投诉问题描述:用户来点反馈自己就没有使用流量为什么找成了大额度扣费前台解释用户不认可请核实处理谢谢
争议月份:2023年9月
争议金额/流量:59
用户要求:用户来点反馈自己就没有使用流量为什么找成了大额度扣费前台解释用户不认可请核实处理谢谢
备注:早上八点半到10点5点到7.30回复</t>
  </si>
  <si>
    <t>TS202310151712190479</t>
  </si>
  <si>
    <t>13135822066</t>
  </si>
  <si>
    <t>张小虎</t>
  </si>
  <si>
    <t>2023-10-16 09:31:15</t>
  </si>
  <si>
    <t xml:space="preserve">判断省分:其他省分
:流量计费争议
判断省分::未使用过/未使用那么多/用的wifi（产生流量/费用）
:不认可
:下一步
:不符合或不愿意开通
:已享受或不在授权范围
:
高级模板内容：
投诉问题描述:用户对本月超套的流量不认可，说自己一直用的另一张上网，要求退费
争议月份:2023年10月
争议金额/流量:20
用户要求:要求退费（用户提及携号转网）</t>
  </si>
  <si>
    <t>TS202310151652090052</t>
  </si>
  <si>
    <t>13227261242</t>
  </si>
  <si>
    <t>2023-10-16 15:32:18</t>
  </si>
  <si>
    <t>判断省分:其他省分
:流量计费争议
判断省分::未使用过/未使用那么多/用的wifi（产生流量/费用）
:不认可
:下一步
:不符合或不愿意开通
:已享受或不在授权范围
:
高级模板内容：
投诉问题描述:用户再次来电，说我方乱扣流量费，并且短信下发也有问题，乱发
争议月份:2023年1月、2023年2月、2023年3月、2023年4月、2023年5月、2023年6月、2023年7月、2023年8月、2023年9月、2023年10月
争议金额/流量:25.38
用户要求:望后台协助，谢谢。
备注:无</t>
  </si>
  <si>
    <t>TS202310160914470954</t>
  </si>
  <si>
    <t>13094179691</t>
  </si>
  <si>
    <t>陈吉</t>
  </si>
  <si>
    <t>2023-10-16 13:34:22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</si>
  <si>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投诉问题描述:客户来电称自己一直在校园内使用，，但是并没有扣取校园基站流量，扣取的是国内流量并产生费用，客户对此不认可
是否剩余小区优惠:是
实际使用地:宜昌三峡学院宿舍楼
是否在优惠范围:是
涉及金额:3.64
是否已解释可能超出优惠范围:否
涉及时间范围:2023-10-16～2023-10-16
用户要求:要求核实处理，联系本机，请加急，谢谢</t>
  </si>
  <si>
    <t>计费争议-流量：客户反映流量费用问题。经核实，客户本月使用校园外流量，产生有 3.64元流量费用，计费正常无误，考虑客户感知，申请退还本月3.64元流量费用，24小时到帐，此费用无法抵扣往月欠费且不可打印发票，满意。已发校园营业厅协助添加锁定校园基站，另为您赠送0元10G流量，仅本月使用，满意。</t>
  </si>
  <si>
    <t>TS202310161249491362</t>
  </si>
  <si>
    <t>15587935521</t>
  </si>
  <si>
    <t>徐佳雯</t>
  </si>
  <si>
    <t>2023-10-16 18:21:06</t>
  </si>
  <si>
    <t xml:space="preserve">
高级模板内容：
投诉问题描述:用户称自己未出学校范围内，但是产生流量费50，不认可，要求核实处理。
是否剩余小区优惠:是
实际使用地:校内
是否在优惠范围:是
涉及时间范围:2023-10-16～2023-10-16
用户要求:核实处理</t>
  </si>
  <si>
    <t>计费争议-流量：客户反映流量费用问题。经核实，客户本月使用校园外流量，产生有50元流量费用，计费正常无误，考虑客户感知，申请退还本月50元流量费用，24小时到帐，此费用无法抵扣往月欠费且不可打印发票，满意。已发校园营业厅协助添加锁定校园基站，另为您赠送0元10G流量，仅本月使用，满意。</t>
  </si>
  <si>
    <t>TS202310151656210152</t>
  </si>
  <si>
    <t>17671338754</t>
  </si>
  <si>
    <t>喻世龙</t>
  </si>
  <si>
    <t>2023-10-16 11:59:12</t>
  </si>
  <si>
    <t>用户来电反映自己以前使用网易云音乐会显示免流，现在不显示，无法享受免流，用户查询清楚并回电，请后台核实尽快处理谢谢，联系电话17671338754</t>
  </si>
  <si>
    <t>计费争议-流量：用户反映免流使用问题，经核实，用户表示网易云音乐未免流问题，联系用户表示实际因双卡未切换导致，无需我部再处理，满意</t>
  </si>
  <si>
    <t>TS202310141204231406</t>
  </si>
  <si>
    <t>2023-10-16 17:45:42</t>
  </si>
  <si>
    <t>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争议内容：4G本地套餐费：
实际发生金额：赔付倍率：&amp;nbsp;争议金额：0
是否需要创建服务补救工单：需要
身份验证结果：验证失败
处理意见：解释未认可
6个月退费记录：无
备注：
用户来电要求核实昨天到今天700兆的流量记录</t>
  </si>
  <si>
    <t>计费争议-流量①客户基本资料：业务号码：18671766673、客户姓名：方迪、套餐情况：蚂蚁大宝卡、客户反映流量使用的问题
②首次联系客户时间：2023-10-14  15:10:32
③投诉核查处理情况：收到贵部转办，我司立即组织核查，经核实，上网记录无法核查明细，据客户所述多使用抖音APP，属非完全免流产品，部分内容无法实现完全免流。建议客户后期通过中国联通APP流量详单关注自己使用情况，如大量使用抖音时，可关闭移动数据网，在wifi环境下使用，客户表示知晓。
④答复客户时间及客户满意度评价：根据上述情况我司于2023-10-14 15:14:32联系客户解释，一般。回单人：颜晶 6921001.
⑤投诉核查关联材料：无"</t>
  </si>
  <si>
    <t>TS202310151615281790</t>
  </si>
  <si>
    <t>2023-10-16 09:22:04</t>
  </si>
  <si>
    <t xml:space="preserve">
高级模板内容：
投诉问题描述:前期工单：TS202310121304200909用户反映校园基站任然不免流
是否剩余小区优惠:是
实际使用地:湖北省宜昌市西陵区大学路八号三峡大学
是否在优惠范围:是
涉及金额:30
是否已解释可能超出优惠范围:否
涉及时间范围:2023-10-12～2023-10-15
用户要求:尽快处理</t>
  </si>
  <si>
    <t>计费争议-流量扣费：客户对10月流量扣费不满，经核实属正常扣费，考虑到用户使用感知为用户申请30元费用，24小时内到账，此费用不可打印发票，考虑到流量再次产生扣费，再次为用户申请30元费用，24小时内到账，此费用不可打印发票，另您反映的无法使用校园流量，已发区域负责人+86-18607201225于10月17日前处理完毕，满意。</t>
  </si>
  <si>
    <t>TS202310161326372026</t>
  </si>
  <si>
    <t>15549367654</t>
  </si>
  <si>
    <t>王坤</t>
  </si>
  <si>
    <t>2023-10-16 15:42:13</t>
  </si>
  <si>
    <t xml:space="preserve">22年Q3Q4重点客户套餐查询: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投诉问题描述:用户来电称自己一直在校园基站范围内使用，本月和上个月都使用了全国流量，本月的流量使用完超出产生了费用，要求核查处理
是否剩余小区优惠:是
实际使用地:校园基站内
是否在优惠范围:是
涉及金额:23.7
是否已解释可能超出优惠范围:是
涉及时间范围:2023-10-01～2023-10-16
用户要求:要求加急处理</t>
  </si>
  <si>
    <t>计费争议-流量扣费：客户对9-10月流量扣费不满，经核实，属正常扣费，9月流量扣费20元，10月流量扣费3.7元，校园基站范围内产生的扣费问题沟通后为用户办理预存话费享30元话费优惠（湖北），另发区域负责人+86-18607201225协助处理校园内无法使用套餐流量问题于10月18日前处理完毕，满意</t>
  </si>
  <si>
    <t>TS202310151723470714</t>
  </si>
  <si>
    <t>2023-10-16 15:26:28</t>
  </si>
  <si>
    <t xml:space="preserve">[该用户有申诉倾向，请注意受理态度，查询近三天工单记录，积极解决用户问题。][65岁以上老人]
高级模板内容：
投诉问题描述:详见前期工单:TS202310131601302318
争议月份:2023年10月
争议金额:0
是否有下发短信提醒:是
用户要求:投诉已按：TS202310131601302318结果告知不认可不愿查询详单客户表示强烈不满意，要求我处再次反馈，有升级投诉倾向，请协助处理</t>
  </si>
  <si>
    <t>TS202310151236062499</t>
  </si>
  <si>
    <t>13227284623</t>
  </si>
  <si>
    <t>郭一贤</t>
  </si>
  <si>
    <t>2023-10-16 17:39:29</t>
  </si>
  <si>
    <t>主办单位：湖北
客户类别：首次投诉
10010是否打通：否
是否二次致电10015：是
是否联系：否
升级倾向：
号码归属省：湖北
SVIP等级：
1.问题类型:;
2.投诉类型:月固定费争议;
3.营业厅地址:;
4.位置信息:;
5.位置发生地:;
6.投诉内容:
202310基本套餐费:29
争议金额:10.00</t>
  </si>
  <si>
    <t>①客户基本信息：业务号码：13227284623、客户姓名：郭一贤、套餐情况：幸福家家乐19元套餐； 客户反映取消业务的问题。
②首次联系客户时间： 2023-10-15 15:12:48； 
③投诉核查处理情况：收到贵部转办后，我司立即组织调查 。经核实，客户反映赠费未到账，现已联系客户解释，并办理赠费120元话费，每月到账10元，客户满意
④答复客户时间及客户满意度评价相关信息：我司于2023-10-15 15:12:48联系客户解释说明，客户认可满意。回单人：王宜艳
⑤投诉核查关联材料：无</t>
  </si>
  <si>
    <t>TS202310161329152074</t>
  </si>
  <si>
    <t>15549284072</t>
  </si>
  <si>
    <t>张道生</t>
  </si>
  <si>
    <t>2023-10-16 14:32:14</t>
  </si>
  <si>
    <t xml:space="preserve">[65岁以上老人]
高级模板内容：
投诉问题描述:月租费不认可，表示一直是8块钱，却被收取19元，要求核实
争议月份:2023年10月
争议金额:19
用户要求:退费，另外要求把积分兑换话费</t>
  </si>
  <si>
    <t>TS202310160830140265</t>
  </si>
  <si>
    <t>13986746877</t>
  </si>
  <si>
    <t>蔡祥斌</t>
  </si>
  <si>
    <t>2023-10-16 11:02:22</t>
  </si>
  <si>
    <t xml:space="preserve">[65岁以上老人]
高级模板内容：
投诉问题描述:用户反馈对月租费用不认可，三折活动到期无提醒，办理和结束都没有提醒，导致这月不知情按照原价扣除，对费用不认可，要求退差价，请核实
争议月份:2023年10月
争议金额:199
用户要求:核实回复</t>
  </si>
  <si>
    <t>TS202310161230320987</t>
  </si>
  <si>
    <t>2023-10-16 14:59:12</t>
  </si>
  <si>
    <t xml:space="preserve">
高级模板内容：
投诉问题描述:客户来电，反映之前的问题没有得到解决，详见工单TS202310060905272104，我处按之前的工单处理结果与客户解释客户不认可表示不是这样的解释无效，要求下午三点之前再次回电烦请核实处理谢谢！
活动名称:存120元分12个月返还（湖北）存费得礼
争议月份:2023年10月
争议金额:-1
用户要求:下午三点之前要求回电</t>
  </si>
  <si>
    <t>计费争议-账单扣费：客户对10月账单扣费不满，经核实属正常扣费，前期的赠费也由系统全部抵扣了9月的全月租85.85元，剩余部分抵扣了10月的月租54.11元，已解释用户情绪激动不听解释，执意要求退还85元费用，现再为用户申请85元费用，24小时内到账，此费用不可打印发票，满意。</t>
  </si>
  <si>
    <t>TS202310150928160879</t>
  </si>
  <si>
    <t>15586351814</t>
  </si>
  <si>
    <t>杨晗</t>
  </si>
  <si>
    <t>2023-10-16 09:02:17</t>
  </si>
  <si>
    <t xml:space="preserve">
高级模板内容：
投诉问题描述:用户来电反映2个问题：1，办理此卡时有工作人员告知充值返费每月只要19元月租；2：在APP上预约宽带，包括到后面安装好，全程无人告知有宽带包月费用30元。
业务名称:套餐月租+宽带费用
宣传渠道:B、中国联通APP
宣传时间:2023-08-31
宣传内容:返费后月租19元+无人告知宽带收费
用户要求:核实处理回复本机，谢谢</t>
  </si>
  <si>
    <t>计费争议-账单扣费：客户对套餐扣费不满，经核实属正常扣费，沟通后为用户办理预存话费享10元/月话费优惠12个月（湖北），考虑到9月扣费24元，现为用户申请10元费用24小时内到账，此费用不可打印发票，满意。</t>
  </si>
  <si>
    <t>TS202310161013400005</t>
  </si>
  <si>
    <t>13477188063</t>
  </si>
  <si>
    <t>周克勤</t>
  </si>
  <si>
    <t>2023-10-16 13:18:43</t>
  </si>
  <si>
    <t xml:space="preserve">【2022年上工信部测评重保用户】[65岁以上老人]
高级模板内容：
投诉问题描述:用户来电反映对9月月租费不认可，称宽带已经取消了，什么业务都没有办理，套餐是几十块的月租，用户要求核实回电
争议月份:2023年9月
争议金额:207.7
用户要求:用户要求核实回电</t>
  </si>
  <si>
    <t>系统支撑：经核实客户实际反映18972041189折扣到期无提醒问题，现已联系客户解释，并申请减免9-10月套餐差价182元，退费至客户提供071700089986私有账户上，24小时到账，此费用不可打印发票，客户满意。</t>
  </si>
  <si>
    <t>TS202310151359391578</t>
  </si>
  <si>
    <t>16671742059</t>
  </si>
  <si>
    <t>2023-10-16 10:00:50</t>
  </si>
  <si>
    <t xml:space="preserve">
高级模板内容：
投诉问题描述:赠费内容过期要求续上星锐卡30元赠费12个月优惠合约(湖北)
投诉项目:月固定费
争议月份:2023年10月
争议金额:29
用户要求:尽快续上优惠</t>
  </si>
  <si>
    <t>系统支撑：经核实因套餐赠费到期无提醒，现申请减免本月费用30元，24小时到账，此费用不可打印发票，另已办理赠费活动，次月生效， 合约期12个月，因多次未联系上客户，如有疑问可在工作时间（08:30-12:00；14:00-17:30）致电我司宜昌联通13032700872</t>
  </si>
  <si>
    <t>TS202310161211010570</t>
  </si>
  <si>
    <t>15571774279</t>
  </si>
  <si>
    <t>闫小云</t>
  </si>
  <si>
    <t>2023-10-16 14:37:57</t>
  </si>
  <si>
    <t xml:space="preserve">【2022年上工信部测评重保用户】
高级模板内容：
投诉问题描述:用户办理副卡时告知副卡免费使用，但实际副卡免月租12个月（10元话费12个月）（湖北）-立即生效，用户对此不认可
业务名称:副卡
宣传渠道:营业厅
宣传内容:副卡免费使用
实际情况:12月减免
用户要求:用户要求处理副卡收费情况。无法提供办理的营业厅地址，请后台协助处理，谢谢</t>
  </si>
  <si>
    <t>业务办理：转资0月租，已为用户办理，次月生效，满意</t>
  </si>
  <si>
    <t>TS202310142119541323</t>
  </si>
  <si>
    <t>18671718566</t>
  </si>
  <si>
    <t>欧达娜</t>
  </si>
  <si>
    <t>2023-10-16 15:02:51</t>
  </si>
  <si>
    <t xml:space="preserve">
高级模板内容：
投诉问题描述:用户对月租费不认可
争议月份:2023年10月
争议金额:199
用户要求:加急处理，谢谢</t>
  </si>
  <si>
    <t>业务规则：折扣合约到期，现减免9月折扣差价140元，系统办理预存享50元赠费包，立即到账，补赠剩余90元费用，此费用无法抵扣往月欠费及打印发票，用户表示自行联系客户经理转资，无需我部操作，满意</t>
  </si>
  <si>
    <t>TS202310161147520038</t>
  </si>
  <si>
    <t>2023-10-16 15:26:47</t>
  </si>
  <si>
    <t xml:space="preserve">[65岁以上老人]判断省分:其他省分
:普通消费有争议
:下一步
:套餐月费不认可
查询套餐:
:套餐月费有变化
业务办理记录:
:不认可
:其他渠道
判断省分:除甘肃贵州外
:
高级模板内容：
投诉问题描述:用户来电反映套餐从办理开始就是79元费用，坐席通过系统查询，用户有5G冰激凌套餐享12个月8折优惠（次月生效）（湖北）优惠，10月31日失效，用户不认可，要求退还10月超79元费用
争议月份:2023年10月
争议金额:20
用户要求:用户要求退还20元费用；用户要求今天之内回复否则转网</t>
  </si>
  <si>
    <t>TS202310161554270493</t>
  </si>
  <si>
    <t>15549329982</t>
  </si>
  <si>
    <t>王光明</t>
  </si>
  <si>
    <t>2023-10-16 16:49:54</t>
  </si>
  <si>
    <t>获取入参:
获取归属地:本网
:查询
交费记录:缴费记录
是否有缴费记录:无缴费记录
:用户反映缴费未到账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自己的家人充值话费多充了600元，前台按照流程向用户解释，并建议用户如果需要退费可到线下自有营业厅进行咨询处理，用户不认可，要求我方在线将都扣的600元话费退回，前台无办理权限，请后台核查处理解决，谢谢
充值时间:2023-10-16
充值渠道:微信
充值号码:15549329982
充值金额:600
充值交易号/订单编码:已到账，用户未提供交易订单
前台是否按流程解释:是
用户要求:要求我方在线将都扣的600元话费退回，前台无办理权限，请后台核查处理解决，谢谢</t>
  </si>
  <si>
    <t>TS202310161012252470</t>
  </si>
  <si>
    <t>13032710078</t>
  </si>
  <si>
    <t>刘孝昌</t>
  </si>
  <si>
    <t>2023-10-16 18:18:58</t>
  </si>
  <si>
    <t xml:space="preserve">用户反馈：:各渠道人员服务、态度问题
告知联通对服务质量的重视，再次解释安抚并致歉:不认可仍要投诉
用户要投诉的人员：:营业厅人员
:
高级模板内容：
投诉问题描述:用户来电反映之前地王卡39元现在改成天王卡59元是不经过本人同意更改的
渠道名称:宜昌市城区胜利四路自有营业厅
渠道地址:宜昌市城区胜利四路自有营业厅
人员工号:无法提供
用户要求:用户要求改回原来套餐宽带加电话费59元的套餐</t>
  </si>
  <si>
    <t>客户原因：用户反映更改套餐问题，经核实，客户于23年7月自行拨打10010要求转资59元天王卡2.0套餐，已联系客户解释说明，客户表示知晓，保留现套餐继续使用，满意。</t>
  </si>
  <si>
    <t>TS202310152004520675</t>
  </si>
  <si>
    <t>13135823067</t>
  </si>
  <si>
    <t>杜成兴</t>
  </si>
  <si>
    <t>2023-10-16 16:08:29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</si>
  <si>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投诉问题描述:用户反馈以为是自己的号码结果已经销有了新用户，现在新用户联系不上查询是无线cpe无通话功能，用户不认可，请协助
充值时间:2023-10-15
充值渠道:微信
充值号码:13135823067
充值金额:150
前台是否按流程解释:是
用户要求:退费，加急</t>
  </si>
  <si>
    <t>其他：经核实客户充错话费至cpe虚拟账号，无法清退，现已联系客户解释，我司申请补赠150元至客户提供号码13135800262  上，24小时到账，此费用不可打印发票，客户满意</t>
  </si>
  <si>
    <t>TS202310152151371740</t>
  </si>
  <si>
    <t>18672905941</t>
  </si>
  <si>
    <t>徐维芳</t>
  </si>
  <si>
    <t>2023-10-16 10:40:43</t>
  </si>
  <si>
    <t xml:space="preserve">判断省分:其他省分
:流量计费争议
判断省分::流量包定制争议
:不认可
:未享受
:小于等于500元，且仅限单倍、月份不超过12个月
:
高级模板内容：
投诉问题描述:用户反馈自己话费错充成流量包，用户要求转成话费，请工作人员核实回复
充值时间:2023-10-15
充值渠道:微信
充值号码:18672905941
充值金额:30
前台是否按流程解释:是
用户要求:尽快核实处理</t>
  </si>
  <si>
    <t>ESJ202310161447210800</t>
  </si>
  <si>
    <t>13886656676</t>
  </si>
  <si>
    <t>2023-10-16 18:06:35</t>
  </si>
  <si>
    <t>用户公司需要在宜昌市点军区紫阳街道金鑫塑料厂安装企业专线，想要了解资费，要求尽快核实并回复。联系电话13886656676</t>
  </si>
  <si>
    <t>ESJ202310161111210782</t>
  </si>
  <si>
    <t>13294111118</t>
  </si>
  <si>
    <t>2023-10-16 12:52:26</t>
  </si>
  <si>
    <t>用户来电称需要安装互联网专线。请尽快联系自己地址：湖北省宜昌市西林区峡州大道与明珠路交叉口远东幽谷联系电话：13294111118</t>
  </si>
  <si>
    <t>TS202310160912100904</t>
  </si>
  <si>
    <t>18671711311</t>
  </si>
  <si>
    <t>祝晓莉</t>
  </si>
  <si>
    <t>2023-10-16 16:31:54</t>
  </si>
  <si>
    <t xml:space="preserve">
高级模板内容：
投诉问题描述:宽带安装
装机产品:宽带
预约装机时间:2023-10-16
装机地址:湖北省宜昌市红花套镇红花套村
申请装机渠道:湖北省宜昌市国贸大酒店营业厅
用户要求:用户来带反映去营业厅办理了安装宽带，但一直没有工作人员上门安装，要求我处登记反馈安排师傅上门处理，要求加急处理</t>
  </si>
  <si>
    <t>宽带安装/资源：湖北省宜昌市红花套镇红花套村AA。用户反映宽带问题，经核实因客户提供地址无宽带资源，建议客户移机到其他地址，申请副卡免费，次月生效，客户认可。</t>
  </si>
  <si>
    <t>TS202310161603200726</t>
  </si>
  <si>
    <t>2023-10-16 16:17:14</t>
  </si>
  <si>
    <t xml:space="preserve">[65岁以上老人]
高级模板内容：
投诉问题描述:用户投诉10016态度差
是否10016外呼:是
反应问题涉及场景:话务人员服务问题
用户要求:尽快处理</t>
  </si>
  <si>
    <t>其他*：现工作人员已联系用户致歉，现用户已认可，暂无疑问，满意</t>
  </si>
  <si>
    <t>TS202310160901050698</t>
  </si>
  <si>
    <t>13117274430</t>
  </si>
  <si>
    <t>杨群峰</t>
  </si>
  <si>
    <t>2023-10-16 09:41:10</t>
  </si>
  <si>
    <t>TS202310151241050098</t>
  </si>
  <si>
    <t>13177095058</t>
  </si>
  <si>
    <t>刘传菊</t>
  </si>
  <si>
    <t>2023-10-16 13:40:25</t>
  </si>
  <si>
    <t xml:space="preserve">主办单位：湖北
客户类别：普通客户
10010是否打通：是
是否二次致电10015：是
是否联系：是
升级倾向：无
号码归属省：湖北
SVIP等级：
用户来电反映自己想要改套餐到全国流量王8元套餐，现在营业厅说线上办理，请尽快联系处理。</t>
  </si>
  <si>
    <t>BL202310161631132180</t>
  </si>
  <si>
    <t>15571742401</t>
  </si>
  <si>
    <t>郑汪洋</t>
  </si>
  <si>
    <t>2023-10-16 16:50:34</t>
  </si>
  <si>
    <t xml:space="preserve">判断省分:湖北
:有意向资费
:全国流量王8元套餐
:
高级模板内容：
用户诉求:客户来电改为4G全国流量王8元，我处挽留无效建议前往营业厅咨询办理，客户不认可
当前套餐名称:18元流量王套餐(湖北)
新套餐名称（转入套餐名称）:4G全国流量王8元
是合约期内（含靓号）:否</t>
  </si>
  <si>
    <t>BL202310161625242097</t>
  </si>
  <si>
    <t>15072541730</t>
  </si>
  <si>
    <t>高娉婷</t>
  </si>
  <si>
    <t>2023-10-16 16:40:29</t>
  </si>
  <si>
    <t xml:space="preserve">判断省分:湖北
:有意向资费
:其他资费
:否
node_104:
node_102:
:升套/平套
:
高级模板内容：
用户诉求:变更套餐
当前套餐名称:畅越冰激凌5G套餐49元
新套餐名称（转入套餐名称）:福多多卡：59元，300分钟国内通话，15GB国内流量，超出0.15元/分钟，5元/GB。这个么亲
是合约期内（含靓号）:是
备注:用户是主副卡要求在线变更解释无效</t>
  </si>
  <si>
    <t>BL202310161622192047</t>
  </si>
  <si>
    <t>13135827768</t>
  </si>
  <si>
    <t>屈鹏</t>
  </si>
  <si>
    <t>2023-10-16 16:55:15</t>
  </si>
  <si>
    <t xml:space="preserve">判断省分:湖北
:有意向资费
:全国流量王8元套餐
:
高级模板内容：
用户诉求:用户来电要求改成4G全国流量王8元套餐，已挽留不认可，请协助处理，谢谢
当前套餐名称:腾讯天王卡
新套餐名称（转入套餐名称）:4G全国流量王8元套餐
是合约期内（含靓号）:否
备注:用户来电要求改成4G全国流量王8元套餐，已挽留不认可，请协助处理，谢谢</t>
  </si>
  <si>
    <t>BL202310161507271002</t>
  </si>
  <si>
    <t>17671921923</t>
  </si>
  <si>
    <t>宋博文</t>
  </si>
  <si>
    <t>2023-10-16 15:20:53</t>
  </si>
  <si>
    <t xml:space="preserve">判断省分:湖北
:有意向资费
:全国流量王8元套餐
:
高级模板内容：
用户诉求:用户要求办理全国流量王8元套餐
当前套餐名称:哔哩哔哩22卡
新套餐名称（转入套餐名称）:全国流量王8元套餐
是合约期内（含靓号）:否</t>
  </si>
  <si>
    <t>BL202310161446130742</t>
  </si>
  <si>
    <t>15571770025</t>
  </si>
  <si>
    <t>袁小璐</t>
  </si>
  <si>
    <t>2023-10-16 16:08:15</t>
  </si>
  <si>
    <t xml:space="preserve">判断省分:湖北
:有意向资费
:全国流量王8元套餐
:
高级模板内容：
用户诉求:用户来电反映要求更改套餐，已挽留无效，要求尽快处理
当前套餐名称:	腾讯大王卡
新套餐名称（转入套餐名称）:全国流量王8元套餐
是合约期内（含靓号）:否
备注:尽快处理</t>
  </si>
  <si>
    <t>BL202310161441520693</t>
  </si>
  <si>
    <t>15671002272</t>
  </si>
  <si>
    <t>秦鹏</t>
  </si>
  <si>
    <t>2023-10-16 14:55:18</t>
  </si>
  <si>
    <t xml:space="preserve">【2022年上工信部测评重保用户】判断省分:湖北
:有意向资费
:全国流量王8元套餐
:
高级模板内容：
用户诉求:用户要求更换8元保号套餐，用户不方便去营业厅
当前套餐名称:腾讯大王卡
新套餐名称（转入套餐名称）:无
是合约期内（含靓号）:否
备注:用户要求更换8元保号套餐，用户不方便去营业厅</t>
  </si>
  <si>
    <t>BL202310161407230266</t>
  </si>
  <si>
    <t>15586370738</t>
  </si>
  <si>
    <t>刘克耀</t>
  </si>
  <si>
    <t>2023-10-16 14:32:30</t>
  </si>
  <si>
    <t xml:space="preserve">判断省分:湖北
:有意向资费
:其他资费
:否
node_104:
node_102:
:降套
:消费过高
:挽留后，用户依旧要求降套
:资费对比
:挽留失败
:
node_106:
:有合约/有靓号
:
高级模板内容：
用户诉求:用户来电要求更改下月生效的套餐福多多29元（湖北）前台正常解释有亲情网(群主)1项业务限制更改建议用户去线下营业厅取消用户不认可要求直接更改福多多29元（湖北）请协助处理谢谢
当前套餐名称:畅越冰激凌5G套餐49元
新套餐名称（转入套餐名称）:福多多29元（湖北）
是合约期内（含靓号）:是</t>
  </si>
  <si>
    <t>BL202310161059560110</t>
  </si>
  <si>
    <t>15629354513</t>
  </si>
  <si>
    <t>董小飞</t>
  </si>
  <si>
    <t>2023-10-16 14:01:13</t>
  </si>
  <si>
    <t xml:space="preserve">判断省分:湖北
:无意向资费
node_104:
node_102:
:降套
:需要保号
:挽留后，用户依旧要求降套
:资费对比
:挽留失败
:
node_106:
:无合约/无靓号
:
高级模板内容：
用户诉求:用户要求变更保号套餐，没有明确办理什么套餐，不愿意到厅，请处理
当前套餐名称:联通王卡
新套餐名称（转入套餐名称）:保号套餐，没有明确办理什么套餐
是合约期内（含靓号）:否
备注:请处理</t>
  </si>
  <si>
    <t>BL202310161037412238</t>
  </si>
  <si>
    <t>17671258794</t>
  </si>
  <si>
    <t>王帅</t>
  </si>
  <si>
    <t>2023-10-16 10:58:15</t>
  </si>
  <si>
    <t xml:space="preserve">判断省分:湖北
:有意向资费
:全国流量王8元套餐
:
高级模板内容：
用户诉求:降套
当前套餐名称:腾讯大王卡
新套餐名称（转入套餐名称）:全国流量王8元套餐
是合约期内（含靓号）:否
备注:核实处理</t>
  </si>
  <si>
    <t>BL202310161020301911</t>
  </si>
  <si>
    <t>15671014997</t>
  </si>
  <si>
    <t>2023-10-16 10:31:14</t>
  </si>
  <si>
    <t xml:space="preserve">判断省分:湖北
:有意向资费
:全国流量王8元套餐
:
高级模板内容：
用户诉求:要求变更套餐
当前套餐名称:星锐卡-2023
新套餐名称（转入套餐名称）:全国流量王8元套餐
是合约期内（含靓号）:是
备注:已解释且建议营业厅不认可</t>
  </si>
  <si>
    <t>BL202310161017191867</t>
  </si>
  <si>
    <t>18572354298</t>
  </si>
  <si>
    <t>2023-10-16 11:06:16</t>
  </si>
  <si>
    <t xml:space="preserve">判断省分:湖北
:有意向资费
:全国流量王8元套餐
:
高级模板内容：
用户诉求:变更套餐为全国流量王8元套餐
当前套餐名称:星锐卡-2023
新套餐名称（转入套餐名称）:全国流量王8元套餐
是合约期内（含靓号）:是</t>
  </si>
  <si>
    <t>BL202310160918040981</t>
  </si>
  <si>
    <t>13277172693</t>
  </si>
  <si>
    <t>秦芳</t>
  </si>
  <si>
    <t>2023-10-16 11:24:23</t>
  </si>
  <si>
    <t xml:space="preserve">【2022年上工信部测评重保用户】判断省分:湖北
:有意向资费
:全国流量王8元套餐
:
高级模板内容：
用户诉求:用户来电要求降套
当前套餐名称:18元4G随意打
新套餐名称（转入套餐名称）:全国流量王8元套餐
是合约期内（含靓号）:否
备注:要求保号否则销户</t>
  </si>
  <si>
    <t>BL202310152020352182</t>
  </si>
  <si>
    <t>17683700062</t>
  </si>
  <si>
    <t>熊琳</t>
  </si>
  <si>
    <t>2023-10-16 09:55:14</t>
  </si>
  <si>
    <t xml:space="preserve">【2022年上工信部测评重保用户】
高级模板内容：
用户诉求:降套
当前套餐名称:腾讯大王卡
新套餐名称（转入套餐名称）:全国流量王8元套餐
是合约期内（含靓号）:是
备注:挽留不认可</t>
  </si>
  <si>
    <t>BL202310152007292072</t>
  </si>
  <si>
    <t>17671261406</t>
  </si>
  <si>
    <t>张铜帅</t>
  </si>
  <si>
    <t>2023-10-16 09:05:15</t>
  </si>
  <si>
    <t xml:space="preserve">
高级模板内容：
用户诉求:降套
当前套餐名称:腾讯天王卡
新套餐名称（转入套餐名称）:4G全国8元流量王
是合约期内（含靓号）:否</t>
  </si>
  <si>
    <t>BL202310151822071047</t>
  </si>
  <si>
    <t>15572711004</t>
  </si>
  <si>
    <t>吕清杰</t>
  </si>
  <si>
    <t>2023-10-16 10:14:19</t>
  </si>
  <si>
    <t xml:space="preserve">判断省分:湖北
:有意向资费
:全国流量王8元套餐
:
高级模板内容：
用户诉求:用户要求将套餐改为全国流量王8元套餐，要求我方处理，请尽快核实，谢谢
当前套餐名称:星锐卡-2023
新套餐名称（转入套餐名称）:全国流量王8元套餐
是合约期内（含靓号）:是</t>
  </si>
  <si>
    <t>BL202310151750090689</t>
  </si>
  <si>
    <t>13177083370</t>
  </si>
  <si>
    <t>路钰昌</t>
  </si>
  <si>
    <t>2023-10-16 09:09:35</t>
  </si>
  <si>
    <t>BL202310151513531135</t>
  </si>
  <si>
    <t>18671759947</t>
  </si>
  <si>
    <t>蒋李雯鹏</t>
  </si>
  <si>
    <t>2023-10-16 09:07:14</t>
  </si>
  <si>
    <t xml:space="preserve">【2022年上工信部测评重保用户】
高级模板内容：
用户诉求:用户要求降套
当前套餐名称:腾讯大王卡
新套餐名称（转入套餐名称）:4G全国流量王8元
是合约期内（含靓号）:是
备注:挽留无效，解释特殊套餐，不愿意去营业厅，请处理，已经告知套餐无法转回</t>
  </si>
  <si>
    <t>BL202310141716220087</t>
  </si>
  <si>
    <t>17671264499</t>
  </si>
  <si>
    <t>黄悦</t>
  </si>
  <si>
    <t>2023-10-16 09:04:43</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</si>
  <si>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</si>
  <si>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BL202310151511531109</t>
  </si>
  <si>
    <t>16671730068</t>
  </si>
  <si>
    <t>郭宇焓</t>
  </si>
  <si>
    <t>2023-10-16 09:13:00</t>
  </si>
  <si>
    <t xml:space="preserve">判断省分:湖北
:有意向资费
:全国流量王8元套餐
:
高级模板内容：
用户诉求:无法前往营业厅取消合约和宽带，要求更改套餐，
当前套餐名称:畅爽冰激凌5G套餐129元
新套餐名称（转入套餐名称）:全国流量王8元套餐
是合约期内（含靓号）:是
备注:要求回电</t>
  </si>
  <si>
    <t>套餐变更：未到厅，查询用户存在分期解耦5G129元直降1700元（社会渠道36期）合约，无法转资8元流量王套餐，已解释，用户知晓。</t>
  </si>
  <si>
    <t>BL202310141849001226</t>
  </si>
  <si>
    <t>15572744100</t>
  </si>
  <si>
    <t>罗佳伟</t>
  </si>
  <si>
    <t>2023-10-16 09:02:30</t>
  </si>
  <si>
    <t xml:space="preserve">判断省分:湖北
:有意向资费
:其他资费
:是
:不认可：坚持要求转入有限制的套餐
:
高级模板内容：
用户诉求:要求改回之前19元腾讯大王卡
当前套餐名称:畅越冰激凌5G套餐69元
新套餐名称（转入套餐名称）:腾讯大王卡
是合约期内（含靓号）:否
备注:用户反应之前客服打电话推荐改69套餐，现在想要改回19腾讯大王卡套餐。请处理谢谢</t>
  </si>
  <si>
    <t>套餐变更-未到厅：69元转19元，现线上无该套餐勾选项，用户表示有需要再联系，用户知晓。</t>
  </si>
  <si>
    <t>BL202310151226241464</t>
  </si>
  <si>
    <t>13085155254</t>
  </si>
  <si>
    <t>牛志超</t>
  </si>
  <si>
    <t>2023-10-16 09:09:07</t>
  </si>
  <si>
    <t xml:space="preserve">22年Q3Q4重点客户
高级模板内容：
用户诉求:用户要求降低资费为29元，有副卡绑定无法更改，不愿到厅处理，要求线上更改，请协助处理谢谢！
当前套餐名称:畅爽冰激凌5G套餐99元
新套餐名称（转入套餐名称）:29元大王卡
是合约期内（含靓号）:是</t>
  </si>
  <si>
    <t>套餐变更-未到厅：用户要求转资29元大王卡套餐，核实号码已在融合变更操作转资福多多卡59元套餐，次月生效，无法再次操作转资，客户表示知晓。</t>
  </si>
  <si>
    <t>BL202310141043422123</t>
  </si>
  <si>
    <t>18694090675</t>
  </si>
  <si>
    <t>向彪</t>
  </si>
  <si>
    <t>2023-10-16 09:03:30</t>
  </si>
  <si>
    <t xml:space="preserve">判断省分:湖北
:有意向资费
:其他资费
:否
node_104:
node_102:
:降套
:消费过高
:挽留后，用户依旧要求降套
:资费对比
:挽留失败
:
node_106:
:有合约/有靓号
:
高级模板内容：
用户诉求:用户描述自己的套餐内容都没有使用，费用还那么高，想要更改成一个低档位的套餐
当前套餐名称:畅爽冰激凌5G套餐199元（基础版
新套餐名称（转入套餐名称）:29元的福多多
是合约期内（含靓号）:是
备注:用户强烈要求我方线上帮他进行更改，谢谢。</t>
  </si>
  <si>
    <t>TS202310081359052288</t>
  </si>
  <si>
    <t>2023-10-16 20:48:07</t>
  </si>
  <si>
    <t>主办单位：湖北
客户类别：星级客户
10010是否打通：是
是否二次致电10015：是
是否联系：否
升级倾向：
号码归属省：湖北
SVIP等级：
1.问题类型:;
2.投诉类型:流量封顶与限速;
3.营业厅地址:;
4.位置信息:;
5.位置发生地:;
6.投诉内容:;
（协办工单）集团高星用户，务必于12小时内，上传/办理：（用户要求更改成流量：40-50G，语音：100-200分钟，价格：100元以内的，用户称自己最开始办冰激凌套餐说的是限速对此不让靠近，。请上传用户办理套餐时的相关录音，请省份核实用户是否可以办理需要提供那些证件具体去哪里办理，请省份明确给出最终处理方案（直至用户申诉还是该方案）），谢谢！
问题场景：流量封顶
是否存在流量封顶：否
最开始办冰激凌套餐说的是限速现在是直接用完扣话费？
关联10010工单流水号：TS202310052212327741</t>
  </si>
  <si>
    <t>套餐变更-未到厅①客户投诉产生的原因：客户反映更改套餐问题。 ②客户投诉问题核查情况及解决方案：收到贵部转办后，我司立即组织调查。经核实，客户反映更改套餐问题 ，查询客户于 2018-04-01入网办理 流量王48元(OCS)套餐， 2019-11-30 14:35:00 湖北省分公司电子商务部 总部网厅 自行办理转资 畅爽冰激凌5G套餐129元 ，该套餐不是不限流量套餐，时间久远，无法提供依据，已联系客户解释说明，建议客户转资转资畅越冰激凌5G套餐129元套餐，加网龄多赠送200分钟通话，25G流量，或参加套餐折扣5折优惠活动，客户表示考虑，知晓。③客户问题满意度：客户表示知晓。 ④回单人:宜昌客服王晓玉；联系电话：07176921001。</t>
  </si>
  <si>
    <t>TS202310161400460150</t>
  </si>
  <si>
    <t>15629347068</t>
  </si>
  <si>
    <t>贺学同</t>
  </si>
  <si>
    <t>2023-10-16 14:44:33</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</si>
  <si>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:用户来电称自己在任何地方都无法正常拨打跟正常接听电话，我处核实的状态是正常的，我处已建议用户换机换卡测试或到营业厅检测，用户不认可，现用户要求自己能正常拨打跟接听电话，请尽快处理，谢谢</t>
  </si>
  <si>
    <t>TS202310160930031356</t>
  </si>
  <si>
    <t>13197330633</t>
  </si>
  <si>
    <t>望建华</t>
  </si>
  <si>
    <t>2023-10-16 14:17:27</t>
  </si>
  <si>
    <t>13197330633命中精准预判服务场景:[65岁以上老人]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:不能
:
用户来电反映手机不能上网，重启还是不行，请尽快处理</t>
  </si>
  <si>
    <t>TS202310160855060605</t>
  </si>
  <si>
    <t>13972578841</t>
  </si>
  <si>
    <t>孙庆国</t>
  </si>
  <si>
    <t>2023-10-16 17:18:15</t>
  </si>
  <si>
    <t>判断省分:湖北
:湖北省内手机不能打
获取入参:
获取历史工单:无历史工单
:下一步
:下一步
node_317:
:符合办理条件
请判断是否是联通小号资费:不是
当月是否清卡重用:是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13972578841;3、主叫号码：13972578841;4、被叫号码：;5、客户姓名：孙庆国;6、客户级别：二星用户;7、用户归属地：宜昌市;8、受理员工工号：hubXN23ZH9345;9、手机厂商：;10、投诉渠道：10010客服热线;11、投诉打点范围：0.5千米;12、投诉地址：宜昌市-伍家岗区:湖北七环通讯工程有限责任公司【东山大道145号(BRT北山坡站天桥下)】;13、网格ID：191257;14、网格名称：YC_A_湖北省宜昌市伍家岗区网格_191257;15、经度：111.297203;16、纬度：30.693634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169741749775596459;26、语音业务类型：无法主被叫;27、数据业务类型：上网速度慢;28、用户是否接受解释：否;29、公告类型：网络信息;30、基站ID：;31、基站名称：;32、其它地方是否正常使用：否;33、之前是否可以正常使用：否;
用户要求今天安排工作人员上门检测请核实处理</t>
  </si>
  <si>
    <t>TS202310151600101502</t>
  </si>
  <si>
    <t>15507207572</t>
  </si>
  <si>
    <t>许陵</t>
  </si>
  <si>
    <t>2023-10-16 14:38:33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</si>
  <si>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15507207572;3、主叫号码：15507207572;4、被叫号码：;5、客户姓名：许陵;6、客户级别：五星忠诚用户;7、用户归属地：宜昌市;8、受理员工工号：hubXN23ZH6735;9、手机厂商：;10、投诉渠道：10010客服热线;11、投诉打点范围：0.5千米;12、投诉地址：宜昌市-夷陵区:保利山海大观【夷兴大道8号】;13、网格ID：190615;14、网格名称：YC_A_湖北省宜昌市夷陵区S58三峡高速-服务区交叉口附近网格_190615;15、经度：111.302551;16、纬度：30.761536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169735671418166930;26、语音业务类型：;27、数据业务类型：上网速度慢;28、用户是否接受解释：否;29、公告类型：网络信息;30、基站ID：117.110942;31、基站名称：117.110942;32、其它地方是否正常使用：否;33、之前是否可以正常使用：否;</t>
  </si>
  <si>
    <t>TS202310141247462242</t>
  </si>
  <si>
    <t>13297282925</t>
  </si>
  <si>
    <t>白雪</t>
  </si>
  <si>
    <t>2023-10-16 10:11:47</t>
  </si>
  <si>
    <t>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13297282925;3、主叫号码：13297282925;4、被叫号码：;5、客户姓名：白雪;6、客户级别：三星忠诚用户;7、用户归属地：宜昌市;8、受理员工工号：hubXN23ZH5659;9、手机厂商：;10、投诉渠道：10010客服热线;11、投诉打点范围：0.5千米;12、投诉地址：宜昌市-宜都市:宜都交投·金科府【陆渔大道与小西湖路交汇处】;13、网格ID：190691;14、网格名称：YC_A_湖北省宜昌市宜都市网格_190691;15、经度：111.414308;16、纬度：30.391704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169725854094992428;26、语音业务类型：无法主被叫;27、数据业务类型：;28、用户是否接受解释：否;29、公告类型：网络信息;30、基站ID：117.111426;31、基站名称：117.111426;32、其它地方是否正常使用：是;33、之前是否可以正常使用：是;
已按照流程解释用户不认可，用户要求尽快处理</t>
  </si>
  <si>
    <t>TS202310131657521342</t>
  </si>
  <si>
    <t>13250936506</t>
  </si>
  <si>
    <t>蒋先锋</t>
  </si>
  <si>
    <t>2023-10-16 09:44:28</t>
  </si>
  <si>
    <t>判断省份:浙江
:移网上网慢
node_116:
获取历史工单:无历史工单
移网一键诊断:下一步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:在区域12省内（除浙江）
:1、受理流水号：;2、受理号码：13250936506;3、主叫号码：13250936506;4、被叫号码：;5、客户姓名：蒋先锋;6、客户级别：三星忠诚用户;7、用户归属地：宜昌市;8、受理员工工号：hubXN220326;9、手机厂商：;10、投诉渠道：10010客服热线;11、投诉打点范围：0.2千米;12、投诉地址：宜昌市-枝江市:李家湾路【枝江市】;13、网格ID：127083;14、网格名称：YC_B_127083;15、经度：111.549619;16、纬度：30.390580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169718730220557594;26、语音业务类型：;27、数据业务类型：上网速度慢;28、用户是否接受解释：否;29、公告类型：;30、基站ID：117.110600;31、基站名称：117.1106;32、其它地方是否正常使用：是;33、之前是否可以正常使用：否;用户来电反映从（具一直以来）开始在（宜昌市-枝江市:李家湾路【枝江市】）使用手机出现上网问题，服务状态正常，用户（已开关机）测试，手机显示（/）网络，要求尽快核实原因并处理。</t>
  </si>
  <si>
    <t>联系用户无人接听，已短信告知有空与工作人员联系，处理人 陈益满 联系电话 18671733750</t>
  </si>
  <si>
    <t>TS202310151037432449</t>
  </si>
  <si>
    <t>13040981135</t>
  </si>
  <si>
    <t>杨智超</t>
  </si>
  <si>
    <t>2023-10-16 16:43:25</t>
  </si>
  <si>
    <t xml:space="preserve">主办单位：湖北
客户类别：重复投诉
10010是否打通：是
是否二次致电10015：是
是否联系：是
升级倾向：无
号码归属省：湖北
SVIP等级：
预处理内容：
预处理名称：移网一键诊断，用户问题:手机上网慢
下一步
用户意见:诊断无异常/不认可
了解用户是临时发生上网网速慢还是一直上网慢，并结合常用分析为用户解释:用户不认可
询问用户是否为个别网站或应用网速慢:所有APP
询问用户周边联通用户是否正常:正常或不清楚
建议用户换机换卡测试:不认可或仍不行
通过GIS打点系统为用户进行打点:不认可提投诉单
移网一键诊断结果：
用户状态是否正常：正常
查询流量是否限速：正常
2345G终端支持情况：正常
近期缴费开机记录情况：接口调用失败
是否存在群障：正常
上网功能是否正常：正常
用户是否开通VoLTE：正常
流量封顶情况：正常
查询用户终端蜂窝网络状态：正常
备注:
----
高级模板内容：
客户核心诉求及问题补充:用户来电反映此号码所有位置上网卡顿信号正常建议用户换机换卡测试用户要求投诉咨询用户投诉问题用户挂机回拨多次用户挂机</t>
  </si>
  <si>
    <t>网络质量：①客户基本资料：业务号码：13040981135、客户姓名：
杨智超、套餐情况：小天卡-2023；客户反映手机网络信号差问题； 
②首次联系客户时间：2023-10-15 17:32:48
③投诉核查处理情况：收到贵部转办，我司立即组织核查，致电未接，已短信答复如需办理可联系我部，如有疑问可在工作时间（08:30-12:00；14:00 -17:30 ）联系07176921001、13032700872宜昌客服。如用户咨询，请前台 10010话务 中心代为解释，谢谢。。
④答复客户时间及客户满意度评价：根据上述核实情况，我司于2023-08-31 11:32:48联系客户满意，回单人：田群、联系方式：07176921001
⑤投诉核查关联材料：无。"</t>
  </si>
  <si>
    <t>TS202310151610231688</t>
  </si>
  <si>
    <t>16671740444</t>
  </si>
  <si>
    <t>杨士春</t>
  </si>
  <si>
    <t>2023-10-16 17:26:37</t>
  </si>
  <si>
    <t>主办单位：湖北
客户类别：星级客户
10010是否打通：否
是否二次致电10015：是
是否联系：否
升级倾向：
号码归属省：湖北
SVIP等级：
1.问题类型:;
2.投诉类型:手机信号问题;
3.营业厅地址:;
4.位置信息:龙舟坪镇大房坪;
5.位置发生地:湖北省宜昌市长阳土家族自治县;
6.投诉内容:手机网络类型:Wi-Fi；
网络情况:无法上网；
接打电话情况:掉话/单通/无法通话；
APP应用程序是否正常使用:均不正常；
影响范围:所有地点；
其他用户能否正常使用:不能正常使用；
影响时段:0：00-24：00；
投诉内容:手机信号差，装口袋就没信号电话都不接了；</t>
  </si>
  <si>
    <t>网络质量：龙舟坪镇大房坪AA①客户基本资料：业务号码：16671740444、客户姓名：杨士春、套餐情况：天神卡；客户反映网络质量的问题； 
②首次联系客户时间：2023-10-16 09:10:00
③投诉核查处理情况：收到贵部转办，我司立即组织核查，经核实，塌房导致基站故障，目前正在抢修，但目前因塌房抢修中，预计本周内恢复，满意； 
④答复客户时间及客户满意度评价：根据上述核实情况，我司于2023-10-16 09:10:00联系客户满意，回单人：胡春燕、联系方式：07176921001
⑤投诉核查关联材料：无。"</t>
  </si>
  <si>
    <t>TS202310150856240347</t>
  </si>
  <si>
    <t>13222152911</t>
  </si>
  <si>
    <t>刘洋铭</t>
  </si>
  <si>
    <t>2023-10-16 14:12:33</t>
  </si>
  <si>
    <t>主办单位：江苏
客户类别：首次投诉
10010是否打通：否
是否二次致电10015：是
是否联系：否
升级倾向：
号码归属省：江苏
SVIP等级：
1.问题类型:;
2.投诉类型:手机信号问题;
3.营业厅地址:;
4.位置信息:宜昌科技职业学院;
5.位置发生地:湖北省宜昌市夷陵区;
6.投诉内容:手机网络类型:5G；
网络情况:上网卡顿/掉线/不稳定；
接打电话情况:杂音/断断续续；
APP应用程序是否正常使用:部分不正常；
影响范围:特定地点；
其他用户能否正常使用:能正常使用；
影响时段:24:00&amp;mdash;24:00；
投诉内容:5G信号不稳定且网速太慢；</t>
  </si>
  <si>
    <t>网络质量①客户投诉产生的原因：客户反映宜昌科技职业学院信号问题。							
②客户投诉问题核查情况及解决方案：收到贵部转办后，我司立即组织调查。经核实，用户反映位置需上门实测，已约定近期现场实测，实测后有任何问题可直接联系测试人员。客户表示知晓。				
③客户问题满意度：客户表示知晓。							
④回单人:宜昌客服王晓玉；联系电话：07176921001。</t>
  </si>
  <si>
    <t>TS202310161421180592</t>
  </si>
  <si>
    <t>13177052229</t>
  </si>
  <si>
    <t>罗申奥</t>
  </si>
  <si>
    <t>2023-10-16 15:26:17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</si>
  <si>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投诉问题描述:用户来电表示自己在校园内使用流量但是扣的是国内通用流量，要求核实为什么校区流量不能使用
是否剩余小区优惠:是
实际使用地:学校
是否在优惠范围:是
涉及金额:10
是否已解释可能超出优惠范围:是
涉及时间范围:2023-10-01～2023-10-16
用户要求:核实为什么无法使用校区流量</t>
  </si>
  <si>
    <t>系统支撑：因系统支撑不到位导致校园基站未免流，现减免本月产生流量扣费10元，系统办理预存享10元赠费*2个月，开通后取消，仅限当月使用，当月赠送用户20G国内流量，限当月使用，满意</t>
  </si>
  <si>
    <t>TS202310151110140733</t>
  </si>
  <si>
    <t>15587972356</t>
  </si>
  <si>
    <t>蒋思纳</t>
  </si>
  <si>
    <t>2023-10-16 15:19:47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</si>
  <si>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投诉问题描述:用户称没有使用校园流量
是否剩余小区优惠:是
实际使用地:湖北省宜昌市西陵区西陵街道大学路八号三峡大学
是否在优惠范围:是
涉及金额:0
是否已解释可能超出优惠范围:是
涉及时间范围:2023-10-01～2023-10-15
用户要求:用户不认可，称总是使用的通用流量，查询校园流量已经使用了14G，用户不认可，请处理，</t>
  </si>
  <si>
    <t>系统支撑①客户基本资料：业务号码：15587972356、客户姓名：蒋思纳、套餐情况：
沃派39元2021；客户反映校园基站免流的问题； 
②首次联系客户时间：2023-10-16 15:04:00
③投诉核查处理情况：收到贵部转办，我司立即组织核查，经核实，校园基站存在免流，多次联系用户核实情况未接听，已短信告知用户若有疑问致电宜昌服务监督热线13032700872； 
④答复客户时间及客户满意度评价：根据上述核实情况，我司于2023-10-16 15:04:00未联系上，回单人：胡春燕、联系方式：07176921001
⑤投诉核查关联材料：无。"</t>
  </si>
  <si>
    <t>BL202310161450080786</t>
  </si>
  <si>
    <t>13297287496</t>
  </si>
  <si>
    <t>李宜秀</t>
  </si>
  <si>
    <t>2023-10-16 15:53:35</t>
  </si>
  <si>
    <t>用户来电反映手机无法接到携转码，要求解决</t>
  </si>
  <si>
    <t>用户反映自己今天副卡收不到授权码，用户表示主卡用不了，已引导至用户到营业厅更换新卡，副卡继续在联通使用 不转网，挽留成功！</t>
  </si>
  <si>
    <t>TS202310161109111559</t>
  </si>
  <si>
    <t>13100789528</t>
  </si>
  <si>
    <t>周宗福</t>
  </si>
  <si>
    <t>2023-10-16 13:36:30</t>
  </si>
  <si>
    <t xml:space="preserve">[65岁以上老人]
高级模板内容：
投诉问题描述:携转码收不到要求查询携转码请后台协助处理提到打12300
查询号码状态及短信功能是否正常:是
是否有受限业务:否
用户要求:加急</t>
  </si>
  <si>
    <t>携号转网（秭归乡镇 营服中心）：未操作取消，号码符合携出条件，联系客户表示已接收到，已成功办理携号转网，满意。</t>
  </si>
  <si>
    <t>TS202310150913430583</t>
  </si>
  <si>
    <t>2023-10-16 11:06:36</t>
  </si>
  <si>
    <t>主办单位：湖北
客户类别：普通客户
10010是否打通：是
是否二次致电10015：是
是否联系：是
升级倾向：工信部
号码归属省：湖北
SVIP等级：
用户来电反映用户要求解绑主副卡用户要求尽快处理回复用户要求十分钟处理回复用户有工信部投诉倾向</t>
  </si>
  <si>
    <t>携号转网①客户基本信息：业务号码：18672092905、客户姓名：季清平、套餐情况：畅爽冰激凌5G套餐99元（基础版）； 客户反映取消业务的问题。 ②首次联系客户时间： 2023-10-15 11:51:14； ③投诉核查处理情况：收到贵部转办后，我司立即组织调查 。经核实，宜都城区客户要求拆分副卡18672092905，挽留失败，已办理。客户符合携出条件，客户满意 ④答复客户时间及客户满意度评价相关信息：我司于2023-10-15 11:51:14联系客户解释说明，客户认可满意。回单人：王宜艳 ⑤投诉核查关联材料：无</t>
  </si>
  <si>
    <t>ZX202310160942360637</t>
  </si>
  <si>
    <t>13047160333</t>
  </si>
  <si>
    <t>刘军华</t>
  </si>
  <si>
    <t>2023-10-16 10:20:37</t>
  </si>
  <si>
    <t xml:space="preserve">判断省分:其他省分
node_98:
:积分兑换方式
推荐APP等途径自助兑换积分:要求我方为其兑换
再次解释积分需要自助兑换，商品较多可以根据个人喜好进行选择:仍不认可
判断省分:湖北
:</t>
  </si>
  <si>
    <t>ZX202310151641461153</t>
  </si>
  <si>
    <t>18672668592</t>
  </si>
  <si>
    <t>单楠潮</t>
  </si>
  <si>
    <t>2023-10-16 09:03:34</t>
  </si>
  <si>
    <t xml:space="preserve">判断省分:湖北
:失败
node_42:
:无合约/简单合约
:单卡/移移融合副卡套餐
获取用户证件类型::不认可
:
高级模板内容：
问题描述:用户来电称自己用不上本卡要求销户，挽留无效告知可在营业厅或APP销户，用户称都尝试过无法销户要求线上处理，请核实回复
第二联系方式:19957537310
销户原因:不想用了
用户要求:用户来电称自己用不上本卡要求销户，挽留无效告知可在营业厅或APP销户，用户称都尝试过无法销户要求线上处理，请核实回复</t>
  </si>
  <si>
    <t>TS202310151855112243</t>
  </si>
  <si>
    <t>15572750171</t>
  </si>
  <si>
    <t>齐擎</t>
  </si>
  <si>
    <t>2023-10-16 10:54:33</t>
  </si>
  <si>
    <t xml:space="preserve">
高级模板内容：
投诉问题描述:用户反映接到前机主的催债电话和信息
争议号码:15572750171
问题现象:催债电话
用户要求:请尽快处理谢谢</t>
  </si>
  <si>
    <t>ZX202310150920090531</t>
  </si>
  <si>
    <t>15587949759</t>
  </si>
  <si>
    <t>董远楚</t>
  </si>
  <si>
    <t>2023-10-16 11:09:14</t>
  </si>
  <si>
    <t>用户反馈自己有参加融合专属流量包-0元10G国内*12个月-次活动，每个月会额外赠送10G国内流量，但10月份就没有赠送到了，前台在用户资料优惠、用户办理历史里面均没有查询到此活动的相关内容介绍，用户要求续上本月额外赠送的10G流量。希望后台协助，谢谢！</t>
  </si>
  <si>
    <t>业务办理： 融合专属流量包-0元10G国内*12个月-次   活动，现已无此活动，已解释无法续约，用户知晓，满意</t>
  </si>
  <si>
    <t>ZX202310141055471280</t>
  </si>
  <si>
    <t>17683706284</t>
  </si>
  <si>
    <t>鲍力铭</t>
  </si>
  <si>
    <t>2023-10-16 09:03:03</t>
  </si>
  <si>
    <t xml:space="preserve">
高级模板内容：
问题描述:用户称要求线上取消一号多卡月租费，称去营业厅办理不了，请协助处理，谢谢
第二联系方式:17683706284
销户原因:不需要
用户要求:尽快回复</t>
  </si>
  <si>
    <t>业务办理：取消一号双终端业务，联系客户表示已自行操作取消，满意。</t>
  </si>
  <si>
    <t>ZX202310160919570421</t>
  </si>
  <si>
    <t>13227297807</t>
  </si>
  <si>
    <t>熊桂玲</t>
  </si>
  <si>
    <t>2023-10-16 15:52:23</t>
  </si>
  <si>
    <t xml:space="preserve">判断省分:湖北
:失败
node_42:
:无合约/简单合约
:单卡/移移融合副卡套餐
获取用户证件类型::不认可
:
高级模板内容：
问题描述:客户来电表示需要进行销户
第二联系方式:18207208292
销户原因:不想使用了
用户要求:客户要求今天进行销户，在APP上无法进行销户，不认可线下办理。请核实处理，谢谢！</t>
  </si>
  <si>
    <t>业务办理：销户，已核对用户身份信息后为用户办理销户，满意</t>
  </si>
  <si>
    <t>BL202310161530461340</t>
  </si>
  <si>
    <t>13098414640</t>
  </si>
  <si>
    <t>班兴亚</t>
  </si>
  <si>
    <t>2023-10-16 16:42:43</t>
  </si>
  <si>
    <t xml:space="preserve">22年Q3Q4重点客户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备注（如开通流量包、语音包请备注清楚当月有效/长期有效）:取消</t>
  </si>
  <si>
    <t>BL202310161418480427</t>
  </si>
  <si>
    <t>19107241378</t>
  </si>
  <si>
    <t>冯华</t>
  </si>
  <si>
    <t>2023-10-16 15:21:08</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</si>
  <si>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</si>
  <si>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BL202310161400240180</t>
  </si>
  <si>
    <t>13264909268</t>
  </si>
  <si>
    <t>张明开</t>
  </si>
  <si>
    <t>2023-10-16 15:24:40</t>
  </si>
  <si>
    <t xml:space="preserve">[65岁以上老人]
高级模板内容：
需区域二线受理的业务:用户无法提供验证码
用户需办理业务名称:炫彩通信助理包体验版-立即生效
业务办理类型:取消
业务生效时间:次月生效
是否已按规范验证用户信息:无需验证</t>
  </si>
  <si>
    <t>BL202310161230291620</t>
  </si>
  <si>
    <t>2023-10-16 15:11:03</t>
  </si>
  <si>
    <t xml:space="preserve">[65岁以上老人]
高级模板内容：
需区域二线受理的业务:用户无法提供验证码
用户需办理业务名称:5G炫彩加油包19元10GB（次月生效）（湖北
业务办理类型:取消
业务生效时间:立即生效
是否已按规范验证用户信息:是</t>
  </si>
  <si>
    <t>BL202310161042072301</t>
  </si>
  <si>
    <t>15671079740</t>
  </si>
  <si>
    <t>李小明</t>
  </si>
  <si>
    <t>2023-10-16 15:15:02</t>
  </si>
  <si>
    <t xml:space="preserve">
高级模板内容：
需区域二线受理的业务:用户无法提供验证码
用户需办理业务名称:星燃铂金包（立即生效），腾讯游戏畅玩包（前向），AR彩铃酷趣会员5G加油包（湖北），联通助理-畅享版（在线渠道）
业务办理类型:取消
业务生效时间:次月生效
是否已按规范验证用户信息:无需验证</t>
  </si>
  <si>
    <t>BL202310161039072253</t>
  </si>
  <si>
    <t>2023-10-16 14:07:45</t>
  </si>
  <si>
    <t xml:space="preserve">[65岁以上老人]
高级模板内容：
需区域二线受理的业务:用户无法提供验证码
用户需办理业务名称:优享福利，湖北宜昌预存话费得流量短信包24个月
业务办理类型:取消
业务生效时间:次月生效
是否已按规范验证用户信息:无需验证</t>
  </si>
  <si>
    <t>BL202310161028512072</t>
  </si>
  <si>
    <t>15572734432</t>
  </si>
  <si>
    <t>宋沁园</t>
  </si>
  <si>
    <t>2023-10-16 14:04:39</t>
  </si>
  <si>
    <t xml:space="preserve">[65岁以上老人]
高级模板内容：
需区域二线受理的业务:用户无法提供验证码
用户需办理业务名称:10元包1G国内流量-湖北宜昌
业务办理类型:取消
业务生效时间:立即生效
是否已按规范验证用户信息:是
备注（如开通流量包、语音包请备注清楚当月有效/长期有效）:马上取消。</t>
  </si>
  <si>
    <t>BL202310161024211989</t>
  </si>
  <si>
    <t>15572710892</t>
  </si>
  <si>
    <t>罗源彪</t>
  </si>
  <si>
    <t>2023-10-16 10:38:18</t>
  </si>
  <si>
    <t>【2022年上工信部测评重保用户】用户要求解除流量封顶，前台无法解除，要求半个小时内必须解除流量封顶，不然投诉！</t>
  </si>
  <si>
    <t>BL202310160943421352</t>
  </si>
  <si>
    <t>13047159568</t>
  </si>
  <si>
    <t>何江华</t>
  </si>
  <si>
    <t>2023-10-16 10:38:29</t>
  </si>
  <si>
    <t xml:space="preserve">
高级模板内容：
需区域二线受理的业务:用户无法提供验证码
用户需办理业务名称:AR彩铃酷趣会员5G加油包（湖北）
业务办理类型:取消
业务生效时间:次月生效
是否已按规范验证用户信息:是
备注（如开通流量包、语音包请备注清楚当月有效/长期有效）:要求关闭</t>
  </si>
  <si>
    <t>BL202310152130590061</t>
  </si>
  <si>
    <t>15572796899</t>
  </si>
  <si>
    <t>陆先友</t>
  </si>
  <si>
    <t>2023-10-16 10:21:06</t>
  </si>
  <si>
    <t>BL202310151946011878</t>
  </si>
  <si>
    <t>15572776388</t>
  </si>
  <si>
    <t>曾凡芸</t>
  </si>
  <si>
    <t>2023-10-16 10:17:20</t>
  </si>
  <si>
    <t xml:space="preserve">[65岁以上老人]
高级模板内容：
需区域二线受理的业务:用户无法提供验证码
用户需办理业务名称:国内语音加油包10元100分钟（90982263）
业务办理类型:开通
业务生效时间:立即生效
是否已按规范验证用户信息:无需验证</t>
  </si>
  <si>
    <t>BL202310151749500686</t>
  </si>
  <si>
    <t>13277178985</t>
  </si>
  <si>
    <t>刘守艳</t>
  </si>
  <si>
    <t>2023-10-16 09:11:21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</si>
  <si>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备注（如开通流量包、语音包请备注清楚当月有效/长期有效）:取消业务</t>
  </si>
  <si>
    <t>BL202310151315482044</t>
  </si>
  <si>
    <t>2023-10-16 09:13:29</t>
  </si>
  <si>
    <t xml:space="preserve">
高级模板内容：
需区域二线受理的业务:用户无法提供验证码
用户需办理业务名称:炫彩通信助理包-云盘版-次月生效（湖北）-10元（已停售）
业务办理类型:取消
业务生效时间:次月生效
是否已按规范验证用户信息:是</t>
  </si>
  <si>
    <t>BL202310161329182306</t>
  </si>
  <si>
    <t>17671338551</t>
  </si>
  <si>
    <t>余俊峰</t>
  </si>
  <si>
    <t>2023-10-16 15:49:48</t>
  </si>
  <si>
    <t>17671338551命中精准预判服务场景:[该用户有申诉倾向，请注意受理态度，查询近三天工单记录，积极解决用户问题。]
用户来电要求办理0元视频子卡流量服务权益服务和0元彩铃子卡流量服务权益服务，未核实到相关活动，用户表示自己朋友在营业厅已办理，解释无效，请协助处理，谢谢</t>
  </si>
  <si>
    <t>业务办理：0元视频子卡流量服务权益，已告知用户我部无权限办理该业务，用户知晓满意</t>
  </si>
  <si>
    <t>BL202310150847540520</t>
  </si>
  <si>
    <t>13277170210</t>
  </si>
  <si>
    <t>雷春艳</t>
  </si>
  <si>
    <t>2023-10-16 14:05:48</t>
  </si>
  <si>
    <t>用户要求办理免月租活动不愿到厅请协助回复否则投诉</t>
  </si>
  <si>
    <t>业务办理：客户要求办理副卡免月租活动，已为客户办理预存话费享10元/月话费优惠12个月活动，客户满意。</t>
  </si>
  <si>
    <t>BL202310151331472247</t>
  </si>
  <si>
    <t>071700052963</t>
  </si>
  <si>
    <t>孙洪</t>
  </si>
  <si>
    <t>2023-10-16 10:34:20</t>
  </si>
  <si>
    <t>用户来电称自己接到电话工作人员给用户推荐1000M提速包，用户称昨天已经办理，前台未查询，用户要求昨天联系的工作人员电话回复，请尽快U用户联系，谢谢！</t>
  </si>
  <si>
    <t>业务办理：拦截办理1000M提速包，已发上海航动拦截，满意</t>
  </si>
  <si>
    <t>BL202310160917440976</t>
  </si>
  <si>
    <t>18607209022</t>
  </si>
  <si>
    <t>2023-10-16 10:59:17</t>
  </si>
  <si>
    <t>用户来电反映称要求我方为用户办理3-5折的优惠业务，因为用户称他的朋友从移动转网到联通有优惠，称自己使用了联通这么就都没有觉得不公平要求我方也进行办理如果办理不了用户就转网</t>
  </si>
  <si>
    <t>业务办理：现已与用户沟通办理69元赠费*12个月，次月生效，副卡更改0元副卡，次月生效，满意</t>
  </si>
  <si>
    <t>BL202310151618092013</t>
  </si>
  <si>
    <t>办理工单（2021版）&gt;&gt;流量包&gt;&gt;流量加油包开通/变更</t>
  </si>
  <si>
    <t>2023-10-16 11:15:48</t>
  </si>
  <si>
    <t>用户来电要求续约融合专属流量包-0元10G国内*12个月-次本月生效，前台解释不认可，用户坚持要求续约，麻烦处理，谢谢</t>
  </si>
  <si>
    <t>业务办理：续约融合专属流量包-0元10G国内*12个月，此流量包已下架，无法续约，已解释。现用户要求订购10元10G流量包包，已订购，立即生效，满意</t>
  </si>
  <si>
    <t>BL202310161155001091</t>
  </si>
  <si>
    <t>17386503772</t>
  </si>
  <si>
    <t>严黎雯</t>
  </si>
  <si>
    <t>2023-10-16 14:05:28</t>
  </si>
  <si>
    <t xml:space="preserve">判断省分:湖北
:宽带移机
:不认可
:
高级模板内容：
重要提醒：若能通过无缝下单则选择无缝，建此工单会被专项质检！！！:继续建单
用户诉求:移机
移机地址:湖北省宜昌市伍家岗区宝塔河街道合益路社区合益路镜虹山庄小区4栋1单元7层703
当前使用地址:湖北省宜昌市伍家岗区万寿桥街道杨岔路社区万寿花园6栋3单元5楼502</t>
  </si>
  <si>
    <t>业务办理：移机，已告知用户移机需自行到厅办理，线上无权限办理移机，用户知晓满意</t>
  </si>
  <si>
    <t>BL202310161040062272</t>
  </si>
  <si>
    <t>15872581916</t>
  </si>
  <si>
    <t>2023-10-16 11:29:19</t>
  </si>
  <si>
    <t>用户想要办理副卡免费的合约活动，不在归属地，要求尽快回复处理，谢谢</t>
  </si>
  <si>
    <t>业务办理：已办理0元副卡，次月生效，满意</t>
  </si>
  <si>
    <t>BL202310161225101548</t>
  </si>
  <si>
    <t>18671711744</t>
  </si>
  <si>
    <t>何龙</t>
  </si>
  <si>
    <t>2023-10-16 15:33:48</t>
  </si>
  <si>
    <t>用户要求办理：联通PLUS黄金会员月卡0元/月，视频子卡流量权益服务，音乐子卡流量权益服务，已解释子卡流量需要对应子卡套餐才能办理，没有0元的PLUS业务，不认可，要求反馈进行办理，请协助处理，谢谢</t>
  </si>
  <si>
    <t>业务办理：已办理联通PLUS黄金会员月卡0元/月，视频子卡流量权益服务，音乐子卡流量权益服务已下架，暂无法办理，已解释，用户知晓，满意</t>
  </si>
  <si>
    <t>BL202310151229151492</t>
  </si>
  <si>
    <t>2023-10-16 09:17:38</t>
  </si>
  <si>
    <t>用户要求取消（提速至1000M（30元）（湖北），399组网套包得180元分6个月（组网优惠）（湖北））前台cb无发取消，请协助处理，谢谢！</t>
  </si>
  <si>
    <t>业务办理：已取消宽带提速包，因多次未联系上客户，如有疑问可在工作时间（08:30-12:00；14:00-17:30）致电我司宜昌联通13032700872</t>
  </si>
  <si>
    <t>BL202310161506100983</t>
  </si>
  <si>
    <t>15334047595</t>
  </si>
  <si>
    <t>王卫</t>
  </si>
  <si>
    <t>2023-10-16 15:44:16</t>
  </si>
  <si>
    <t>【2022年上工信部测评重保用户】用户来电要求续约预存话费享折扣优惠档位三（立即生效24个月）-湖北政企专属，请后台协助处理，谢谢</t>
  </si>
  <si>
    <t>业务办理：已与用户沟通办理139元赠费*12个月。次月生效，满意</t>
  </si>
  <si>
    <t>BL202310151610431908</t>
  </si>
  <si>
    <t>13669078677</t>
  </si>
  <si>
    <t>罗建军</t>
  </si>
  <si>
    <t>2023-10-16 09:06:43</t>
  </si>
  <si>
    <t>用户要求继续办理副卡免月租12个月（10元话费12个月）（湖北）请协助处理</t>
  </si>
  <si>
    <t>业务办理：用户需办理副卡免月租12个月（10元话费12个月），沟通后为用户办理副卡0元，次月生效，满意</t>
  </si>
  <si>
    <t>BL202310142101522343</t>
  </si>
  <si>
    <t>19172279661</t>
  </si>
  <si>
    <t>向伶俐</t>
  </si>
  <si>
    <t>2023-10-16 09:13:39</t>
  </si>
  <si>
    <t>用户要求继续申请：预存话费享折扣优惠档位三（次月生效24个月）-湖北政企专属，前台怎么解释用户都不认可，用户还对本月的费用不认可说自己没有收到短信通知，要求全额退费处理请求后台处理谢谢</t>
  </si>
  <si>
    <t>业务办理：用户需办理预存话费享折扣优惠 档位三，经核实沟通后为用户办理  【2023-10-01 00:00:00至2024-09-30 23:59:59】 存量5G畅爽套餐享139元赠费 湖北  等同3折，满意。</t>
  </si>
  <si>
    <t>BL202310151236321584</t>
  </si>
  <si>
    <t>15872652532</t>
  </si>
  <si>
    <t>李清</t>
  </si>
  <si>
    <t>2023-10-16 09:02:55</t>
  </si>
  <si>
    <t>用户反馈要求续订预存话费享折扣优惠档位五（次月生效*12个月）-湖北政企专属，表示之前办理的时候并没有告知什么打折，要求为其自动续约</t>
  </si>
  <si>
    <t>业务办理：用户要求办理套餐5折优惠，系统无勾选项，已协商客户办理存量5G畅爽套餐享69元赠费，用户满意。</t>
  </si>
  <si>
    <t>BL202310151801000817</t>
  </si>
  <si>
    <t>2023-10-16 10:33:31</t>
  </si>
  <si>
    <t>前期工单：BL202310101322111695，用户再次来电要求进行续订;5G冰激凌套餐5折（次月生效24个月）,前台无权限处理请求后台处理谢谢。用户用户还要求把本月份的费用退费处理，并要求24小时内处理请求后台处理谢谢</t>
  </si>
  <si>
    <t>业务办理：用户要求办理套餐5折优惠，系统无勾选项，已协商客户办理存量5G畅爽套餐享69元赠费活动，客户表示考虑，存量5G畅爽套餐享69元赠费，已短信告知如您后期需要办理可于工作时间（08：30-17：30）致电宜昌联通07176921001或13032700872。</t>
  </si>
  <si>
    <t>TS202310151313230701</t>
  </si>
  <si>
    <t>17683714968</t>
  </si>
  <si>
    <t>喻建华</t>
  </si>
  <si>
    <t>2023-10-16 16:24:43</t>
  </si>
  <si>
    <t>主办单位：湖北
客户类别：首次投诉
10010是否打通：否
是否二次致电10015：是
是否联系：否
升级倾向：
号码归属省：湖北
SVIP等级：
1.问题类型:;
2.投诉类型:办理争议;
3.营业厅地址:;
4.位置信息:;
5.位置发生地:;
6.投诉内容:2023年10月13日，中国联通宜昌客服打电话给我说，听说我要办理一张大流量的卡，因为我在拼多多上面下了一个单子，我不知道他们为什么知道我要办理这张卡，然后冒充说，我需要的话就给我送过来，我以为是我在拼多多上面下了单子办的那一张大流量卡，所以我说我是要办一张中国联通的大流量卡，也就是在这两天送过来，是我在网上下单买的。然后他们就给我送过来了，这个你们应该在后台可以通过我的这个手机号码查询得到。我现在要求把我的这一张卡号注销，然后退还给我当时交的100元话费。然后这种欺骗办卡的行为让我很愤怒。
8.办理业务的名称:中国联通客服忽悠我办理的这张卡
8.无法办理的渠道:中国联通APP</t>
  </si>
  <si>
    <t>业务办理①客户投诉产生的原因：客户反映注销号码问题
②客户投诉问题核查情况及解决方案：收到贵部转办后，我司立即组织调查。经核实，用户要求减免本月月租后注销该号码，已为用户申请减免本月月租3.81元，已赠费到账，不可打印发票，并为用户注销后添加用户微信，余额于一周内微信退还用户，满意。
③客户问题满意度：我司于2023-10-15 14:42:10联系客户满意。
④回单人:程李晶；联系电话：07176921001</t>
  </si>
  <si>
    <t>TS202310161617371078</t>
  </si>
  <si>
    <t>18671756576</t>
  </si>
  <si>
    <t>刘卫东</t>
  </si>
  <si>
    <t>2023-10-16 17:00:37</t>
  </si>
  <si>
    <t xml:space="preserve">判断省分:湖北
:移网电话营销费用争议（套餐资费/融合宽带/副卡功能费类除外）
:不认可
:大于500元
:
高级模板内容：
是否10016外呼:不记得
电话外呼号码:不记得
渠道名称:	湖北省宜昌市OMOE711DZQD
反应问题涉及场景:电话营销业务资费争议,未经同意订购业务
产品名称:5G炫彩加油包19元10GB（立即生效）（湖北）
争议月份:2023年9月
是否承诺退费:否
承诺退费金额:19
是否取消业务（如取消失败，需加上系统报错的提示）:已取消
是否需要回复:是
用户要求:投诉上报，用户不认可只退费这么简单，称要求再查询出来为何没经本人同意开通此业务，要求处理并回复17671251881，故一线未承诺退费了</t>
  </si>
  <si>
    <t>业务管理：用户反映被动办理5G炫彩加油包19元10GB，经核实，湖北省宜昌市OMO于23.9月办理，9月用户已自行取消，期间产生19元扣费，已向用户解释开通渠道及原因，表示后期不再开通即可，无需退费。另我部已协助登记屏蔽电话营销，用户表示理解。</t>
  </si>
  <si>
    <t>TS202310161320531945</t>
  </si>
  <si>
    <t>15549287278</t>
  </si>
  <si>
    <t>钟晓琴</t>
  </si>
  <si>
    <t>2023-10-16 15:19:26</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</si>
  <si>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</si>
  <si>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TS202310161301071583</t>
  </si>
  <si>
    <t>15697202764</t>
  </si>
  <si>
    <t>游发明</t>
  </si>
  <si>
    <t>2023-10-16 15:31:11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</si>
  <si>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产品名称:悦动人生彩铃6元包月、5G加油包29元10GB（立即生效）、云加速5G畅玩加油包(湖北)、
争议月份:2023年7月、2023年8月、2023年9月、2023年10月
是否承诺退费:是
承诺退费金额:180
是否取消业务（如取消失败，需加上系统报错的提示）:已取消
是否需要回复:否
用户要求:退费</t>
  </si>
  <si>
    <t>TS202310161243551260</t>
  </si>
  <si>
    <t>13264904920</t>
  </si>
  <si>
    <t>徐金平</t>
  </si>
  <si>
    <t>2023-10-16 14:58:32</t>
  </si>
  <si>
    <t xml:space="preserve">判断省分:湖北
:流量费争议
:流量包定制争议
:不认可
:未享受
:小于等于500元，且仅限单倍、月份不超过12个月
:
高级模板内容：
投诉问题描述:	云加速5G畅玩加油包(
业务名称:	云加速5G畅玩加油包(
争议月份:2023年10月
争议金额:20
是否承诺退费:是
用户要求:退费并取消</t>
  </si>
  <si>
    <t>TS202310161151370120</t>
  </si>
  <si>
    <t>13032727076</t>
  </si>
  <si>
    <t>王德胜</t>
  </si>
  <si>
    <t>2023-10-16 14:50:18</t>
  </si>
  <si>
    <t xml:space="preserve">判断省分:湖北
:流量费争议
:流量包定制争议
:不认可
:未享受
:小于等于500元，且仅限单倍、月份不超过12个月
:
高级模板内容：
投诉问题描述:退费
业务名称:沃阅读知涯升学20元特价包，视频彩铃任意换6元包月，20元5GB云加速5G畅玩加油包(湖北)，炫彩通信助理包-云盘版
争议月份:2023年8月、2023年9月、2023年10月
争议金额:96
是否承诺退费:是
用户要求:不要再出现乱扣费现象</t>
  </si>
  <si>
    <t>TS202310152132401581</t>
  </si>
  <si>
    <t>2023-10-16 10:22:46</t>
  </si>
  <si>
    <t>BL202310161508331021</t>
  </si>
  <si>
    <t>13085158940</t>
  </si>
  <si>
    <t>杨万斌</t>
  </si>
  <si>
    <t>2023-10-16 17:19:11</t>
  </si>
  <si>
    <t>&gt;业务号码&gt;13085158940；&gt;号码归属地&gt;宜昌；&gt;产品名称&gt;云加速5G畅玩加油包(湖北)；&gt;产品代码&gt;21002422；&gt;产品编码&gt;2100242200；&gt;订购时间&gt;2023-09-2909:20:34；&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赔付类型：:5G产品
CBSS账单扣费名称：:云加速5G畅玩加油包(湖北)
SP产品ID/元素ID：:/
办理渠道:公众中台订单中心_71b591k
赔付月份：:2023年9月、2023年10月
返还倍率:单倍
赔付金额：:40
是否已经取消业务:是
是否承诺退费：:是
用户是否需要回复：:否
用户要求：:用户要求退费，已在线承诺，谢谢</t>
  </si>
  <si>
    <t>BL202310161027332046</t>
  </si>
  <si>
    <t>13227276449</t>
  </si>
  <si>
    <t>周益兵</t>
  </si>
  <si>
    <t>2023-10-16 15:41:24</t>
  </si>
  <si>
    <t>&gt;业务号码&gt;13227276449;&gt;号码归属地&gt;宜昌;&gt;产品名称&gt;AR彩铃酷趣会员5G加油包（湖北）;&gt;产品代码&gt;无;&gt;产品编码&gt;91295250;&gt;订购时间&gt;2023-08-0410:26:09;&gt;核查情况&gt;平台故障;&gt;不规范定制分类&gt;平台故障，无法判责;&gt;赔付金额&gt;40元;&gt;退费时间&gt;2023-10-16;&gt;投诉内容&gt;
高级模板内容：
赔付类型：:增值业务争议
CBSS账单扣费名称：:AR彩铃酷趣会员5G加油包（湖北）
办理渠道:未查询到
赔付月份：:2023年8月、2023年9月
返还倍率:单倍
赔付金额：:40
是否已经取消业务:是
是否承诺退费：:是
用户是否需要回复：:否
用户要求：:退费</t>
  </si>
  <si>
    <t>BL202310160850320655</t>
  </si>
  <si>
    <t>13227287488</t>
  </si>
  <si>
    <t>彭秀权</t>
  </si>
  <si>
    <t>2023-10-16 16:17:45</t>
  </si>
  <si>
    <t>&gt;业务号码&gt;13227287488；&gt;号码归属地&gt;宜昌；&gt;产品名称&gt;云加速5G畅玩加油包(湖北)；&gt;产品代码&gt;91295249；&gt;产品编码&gt;无；&gt;订购时间&gt;2023-10-1509:21:41；&gt;核查情况&gt;平台故障；&gt;不规范定制分类&gt;平台故障，无法判责；&gt;退费金额&gt;20元；&gt;退费时间&gt;2023-10-16；&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</si>
  <si>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BL202310151949331906</t>
  </si>
  <si>
    <t>13094167633</t>
  </si>
  <si>
    <t>廖启汉</t>
  </si>
  <si>
    <t>2023-10-16 14:09:20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</si>
  <si>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
赔付月份：:2023年9月、2023年10月
返还倍率:单倍
赔付金额：:40
是否已经取消业务:是
是否承诺退费：:是
用户是否需要回复：:否
用户要求：:用户来电要求退费，请处理</t>
  </si>
  <si>
    <t>BL202310161055050035</t>
  </si>
  <si>
    <t>18671776169</t>
  </si>
  <si>
    <t>郑红权</t>
  </si>
  <si>
    <t>2023-10-16 14:43:10</t>
  </si>
  <si>
    <t>&gt;业务号码&gt;18671776169；&gt;号码归属地&gt;宜昌；&gt;产品名称&gt;云加速5G畅玩加油包(湖北)；&gt;产品代码&gt;91295249；&gt;产品编码&gt;无；&gt;订购时间&gt;2023-09-1514:23:30；&gt;核查情况&gt;平台故障；&gt;不规范定制分类&gt;平台故障，无法判责；&gt;退费金额&gt;20元；&gt;退费时间&gt;2023-10-16；&gt;投诉内容&gt;
高级模板内容：
赔付类型：:增值业务争议
CBSS账单扣费名称：:071704188742
办理渠道:无
赔付月份：:2023年10月
返还倍率:单倍
赔付金额：:20
是否已经取消业务:是
是否承诺退费：:是
用户是否需要回复：:否
用户要求：:退费</t>
  </si>
  <si>
    <t>BL202310160936521256</t>
  </si>
  <si>
    <t>2023-10-16 16:25:46</t>
  </si>
  <si>
    <t>&gt;业务号码&gt;18671796247；&gt;号码归属地&gt;宜昌；&gt;产品名称&gt;云加速5G畅玩加油包(湖北)；&gt;产品代码&gt;91295249；&gt;产品编码&gt;无；&gt;订购时间&gt;2023-10-1522:24:31；&gt;核查情况&gt;平台故障；&gt;不规范定制分类&gt;平台故障，无法判责；&gt;退费金额&gt;20元；&gt;退费时间&gt;2023-10-16；&gt;投诉内容&gt;判断省分:其他省分
:增值业务争议
判断省分:湖北
:移网
:在补救范围内
:不认可
:小于等于500元，且仅限单倍、月份不超过12个月
:
高级模板内容：
赔付类型：:增值业务争议
CBSS账单扣费名称：:云加速5G畅玩加油包(湖北)20元
办理渠道:sp平台
赔付月份：:2023年10月
返还倍率:单倍
赔付金额：:20
是否已经取消业务:是
是否承诺退费：:是
用户是否需要回复：:是
用户要求：:要求尽快退费，之前有退费产生增值业务</t>
  </si>
  <si>
    <t>TS202310151220542215</t>
  </si>
  <si>
    <t>18671605920</t>
  </si>
  <si>
    <t>胡振龙</t>
  </si>
  <si>
    <t>2023-10-16 13:32:17</t>
  </si>
  <si>
    <t xml:space="preserve">
高级模板内容：
投诉问题描述:用户来电反馈在9月消费乱扣费，前台查询告知是有赠费抵扣，但是抵扣的消费不能算在承诺低消保底消费中用户不认可，要求核实处理回复
争议月份:2023年9月
争议金额:59
用户要求:用户对此低消收费不认可，要求核实处理回复</t>
  </si>
  <si>
    <t>业务规则：经核实因9月省分赠费105元无法抵扣低消费用导致补收，申请减免补收费59元及未使用赠费4.7元，合计退费63.7元，24小时内现金到账，可打印发票，满意</t>
  </si>
  <si>
    <t>TS202310151334451106</t>
  </si>
  <si>
    <t>13047167000</t>
  </si>
  <si>
    <t>刘伟</t>
  </si>
  <si>
    <t>2023-10-16 09:18:01</t>
  </si>
  <si>
    <t xml:space="preserve">
高级模板内容：
投诉问题描述:用户在APP办理的副卡现在显示退单了要求核实原因尽快配送谢谢
办理渠道:联通APP
订单号:	1763101471877002
身份证号码:420521199607051831
用户要求:用户在APP办理的副卡现在显示退单了要求核实原因尽快配送谢谢</t>
  </si>
  <si>
    <t>业务规则：经核实因客户本月申请转资后无法申请副卡，建议客户待次月套餐生效后重新申请，客户认可</t>
  </si>
  <si>
    <t>TS202310151722190678</t>
  </si>
  <si>
    <t>15672523730</t>
  </si>
  <si>
    <t>2023-10-16 09:19:27</t>
  </si>
  <si>
    <t>用户反映15672523730上月办理的销户，一直未退费，要求核实，并回电</t>
  </si>
  <si>
    <t>业务规则：经核实因首冲金额无法清退，现已联系客户解释，我司申请强制清退流程，预计2个工作日清退余额至客户提供支付宝，客户满意</t>
  </si>
  <si>
    <t>TS202310152117441453</t>
  </si>
  <si>
    <t>2023-10-16 14:52:29</t>
  </si>
  <si>
    <t xml:space="preserve">
高级模板内容：
投诉问题描述:详情见前工单TS202310121942482056，用户对受理结果不认可
用户状态:高额半停机
停机原因:欠费
第二联系电话:13135825898
用户要求:重新提供受理方案，提升信用额度，提升不了就帮我转，并投诉后台人员问题不解决，就不回电话了，不理不睬</t>
  </si>
  <si>
    <t>业务规则：前期用户反映欠费0.2元停机不满，营业厅已明示相关规则，经核实客户要求设置固定信用额度客服无权限办理（客服并不是不解决只是无权限），9月已为用户申请30元费用供使用，现另要求办理赠送的500条短信系统已下架无法办理，用户知晓</t>
  </si>
  <si>
    <t>TS202310141836101749</t>
  </si>
  <si>
    <t>15629386478</t>
  </si>
  <si>
    <t>潘小艳</t>
  </si>
  <si>
    <t>2023-10-16 09:33:46</t>
  </si>
  <si>
    <t xml:space="preserve">
高级模板内容：
投诉问题描述:用户表示是腾讯王卡流量是全部免流但是现在扣费用户不认可前台已解释用户不接受
业务名称:免流
宣传渠道:客户经理
宣传内容:全部免流
实际情况:没有
用户要求:尽快处理</t>
  </si>
  <si>
    <t>业务规则：用户表示开户时告知套餐内流量为同意流量，已联系用户解释为定向流量，建议用户可选择合适套餐，用户知晓满意</t>
  </si>
  <si>
    <t>TS202310151916540025</t>
  </si>
  <si>
    <t>17671336661</t>
  </si>
  <si>
    <t>方林</t>
  </si>
  <si>
    <t>2023-10-16 15:22:35</t>
  </si>
  <si>
    <t xml:space="preserve">
高级模板内容：
投诉问题描述:用户称在2023.10.11号在中国联通APP上下了个订单，一直未送达，前台查询到该订单状态是恶意订单在审核，用户不认可，要求我方核实处理
办理渠道:中国联通APP
订单号:1963101183259083
身份证号码:420528198612170018
用户要求:用户要求尽快处理</t>
  </si>
  <si>
    <t>业务规则：用户反映订单拦截问题，核实因用户多次下单导致恶意单拦截，建议用户可到厅办理入网，用户知晓满意</t>
  </si>
  <si>
    <t>TS202310161215440681</t>
  </si>
  <si>
    <t>13277250547</t>
  </si>
  <si>
    <t>2023-10-16 16:55:28</t>
  </si>
  <si>
    <t>用户反馈销户之后一直没有退款到账，请工作人员尽快核实处理并回复</t>
  </si>
  <si>
    <t>TS202310151804401486</t>
  </si>
  <si>
    <t>13264906476</t>
  </si>
  <si>
    <t>2023-10-16 13:32:27</t>
  </si>
  <si>
    <t xml:space="preserve">
高级模板内容：
投诉问题描述: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争议月份:2023年10月
争议金额:26
用户要求: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t>
  </si>
  <si>
    <t>业务规则：用户反映预存转兑赠款(赠送总额) 234.00 已返208元，剩余26元未返费，已告知用户月底查询，用户不认可，考虑用户使用感知，已为用户申请补赠26元，24小时内赠费到账，不可打印发票，满意</t>
  </si>
  <si>
    <t>TS202310161554440508</t>
  </si>
  <si>
    <t>13207210086</t>
  </si>
  <si>
    <t>陈燕菊</t>
  </si>
  <si>
    <t>2023-10-16 16:51:07</t>
  </si>
  <si>
    <t>主办单位：湖北
客户类别：普通客户
10010是否打通：否
是否二次致电10015：是
是否联系：否
升级倾向：
号码归属省：湖北
SVIP等级：
1.问题类型:;
2.投诉类型:办理争议;
3.营业厅地址:;
4.位置信息:;
5.位置发生地:;
6.投诉内容:要求办理这个业务，联通PLUS白银会员月卡0元/月（立即），麻烦帮忙办理
8.办理业务的名称:联通PLUS白银会员月卡0元/月（立即）
8.无法办理的渠道:中国联通APP</t>
  </si>
  <si>
    <t>业务规则①客户基本信息：业务号码：13207210086、客户姓名：陈燕菊、套餐情况：宝卡亲情卡； 客户反映开通业务的问题。
②首次联系客户时间： 2023-10-16 16:39:22 ； 
③投诉核查处理情况：收到贵部转办后，我司立即组织调查 。经核实，已为客户开通联通PLUS白银会员月卡0元/月，客户满意
④答复客户时间及客户满意度评价相关信息：我司于2023-10-16 16:39:22联系客户解释说明，客户认可满意。回单人：王宜艳
⑤投诉核查关联材料：无</t>
  </si>
  <si>
    <t>TS202310161005072283</t>
  </si>
  <si>
    <t>13235623079</t>
  </si>
  <si>
    <t>何丽蓉</t>
  </si>
  <si>
    <t>2023-10-16 10:44:36</t>
  </si>
  <si>
    <t>主办单位：湖北
客户类别：普通客户
10010是否打通：否
是否二次致电10015：是
是否联系：否
升级倾向：
号码归属省：湖北
SVIP等级：
1.问题类型:;
2.投诉类型:其他;
3.营业厅地址:;
4.位置信息:;
5.位置发生地:;
6.投诉内容:要求取消每月的低消费项目。</t>
  </si>
  <si>
    <t>业务规则①客户基本信息：业务号码：13235623079、客户姓名：何丽蓉、套餐情况：滴滴小王卡； 客户反映低消的问题。
②首次联系客户时间： 2023-10-16 10:29:02； 
③投诉核查处理情况：收到贵部转办后，我司立即组织调查 。经核实，客户因开通低消69元送宽带，故每月消费未达到将产生补收费用，现已推荐客户办理转资长约59元套餐加上10元电视费用，我司已登记次月7日退还22.10-23.10月低消补收费用，此费用不可打印发票，客户满意
④答复客户时间及客户满意度评价相关信息：我司于2023-10-16 10:29:02联系客户解释说明，客户认可满意。回单人：王宜艳
⑤投诉核查关联材料：无</t>
  </si>
  <si>
    <t>TS202310152305232075</t>
  </si>
  <si>
    <t>17683708350</t>
  </si>
  <si>
    <t>章磊</t>
  </si>
  <si>
    <t>2023-10-16 18:18:13</t>
  </si>
  <si>
    <t>主办单位：湖北
客户类别：普通客户
10010是否打通：否
是否二次致电10015：是
是否联系：否
升级倾向：
号码归属省：湖北
SVIP等级：
1.问题类型:;
2.投诉类型:办理争议;
3.营业厅地址:;
4.位置信息:;
5.位置发生地:;
6.投诉内容:要求办理
视频子卡流量权益服务6500018700
音乐子卡流量权益服务4900800400
8.办理业务的名称:视频子卡，音乐子卡流量权益包
8.无法办理的渠道:联通营业厅</t>
  </si>
  <si>
    <t>业务规则①客户基本资料：业务号码：17683708350、客户姓名：章磊、套餐情况：星粉卡(5元卡；客户反映办理业务的问题； 
②首次联系客户时间：2023-10-16 09:00:00
③投诉核查处理情况：收到贵部转办，我司立即组织核查，经核实，暂无视频子卡，音乐子卡流量权益包，无法办理。已解释，满意； 
④答复客户时间及客户满意度评价：根据上述核实情况，我司于2023-10-16 09:00:00联系客户满意，回单人：胡春燕、联系方式：07176921001
⑤投诉核查关联材料：无。"</t>
  </si>
  <si>
    <t>TS202310151908252423</t>
  </si>
  <si>
    <t>13165611938</t>
  </si>
  <si>
    <t>万传华</t>
  </si>
  <si>
    <t>2023-10-16 16:12:29</t>
  </si>
  <si>
    <t>判断省分:其他省分
:增值业务争议
判断省分:湖北
:移网
:在补救范围内
:不认可
:大于500元
:
高级模板内容：
投诉问题描述:用户反映10元增值业务太亏要求退费
争议业务名称:国内流量月包10元包150MB（湖北）
受理渠道:无
争议月份:2023年10月、2023年9月、2023年5月、2023年7月、2023年4月、2023年8月、2023年6月、2023年2月、2023年3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3月、2019年4月、2019年5月、2019年6月、2019年7月、2019年8月、2019年9月、2019年10月、2019年11月、2019年12月
争议费用:550
一线客服在系统里:已取消
是否承诺退费:否
用户要求:退费</t>
  </si>
  <si>
    <t>业务规则：用户对 国内流量月包10元包150MB（湖北） 不认可，要求退费，考虑用户使用感知，已与用户协商一致申请减免一半流量包费用275元，24小时内赠费到账，不可打印发票，满意</t>
  </si>
  <si>
    <t>ZX202310161142581741</t>
  </si>
  <si>
    <t>071700021877</t>
  </si>
  <si>
    <t>向波</t>
  </si>
  <si>
    <t>2023-10-16 14:16:20</t>
  </si>
  <si>
    <t>用户来电要求取消宽带，挽留无效，请处理</t>
  </si>
  <si>
    <t>ZX202310151721021410</t>
  </si>
  <si>
    <t>071704042508</t>
  </si>
  <si>
    <t>邓诗</t>
  </si>
  <si>
    <t>2023-10-16 09:32:48</t>
  </si>
  <si>
    <t>用户表示自己被动开通无线宽带，多次解释无效，强烈要求人工协助销户</t>
  </si>
  <si>
    <t>业务取消（五峰城西）：虚拟宽带，挽留无效，已取消，客户满意</t>
  </si>
  <si>
    <t>ZX202310161355390193</t>
  </si>
  <si>
    <t>071700081592</t>
  </si>
  <si>
    <t>陈先富</t>
  </si>
  <si>
    <t>2023-10-16 15:38:28</t>
  </si>
  <si>
    <t>用户表示自己没有办理过联通的宽带，要求公司尽快核实取消宽带并回复</t>
  </si>
  <si>
    <t>业务取消（伍家）：cpe宽带，挽留无效，已取消，客户满意。</t>
  </si>
  <si>
    <t>ZX202310151238302071</t>
  </si>
  <si>
    <t>071703622969</t>
  </si>
  <si>
    <t>陈杞北</t>
  </si>
  <si>
    <t>2023-10-16 10:39:14</t>
  </si>
  <si>
    <t xml:space="preserve">[该用户有申诉倾向，请注意受理态度，查询近三天工单记录，积极解决用户问题。]判断省分:湖北
:被动办理宽带
:不需要
:
高级模板内容：
问题描述:不知办理宽带吧，要求取消后降低套餐，请处理，谢谢
第二联系方式:17671322392
销户原因:不知情办理
用户要求:加急联系处理，</t>
  </si>
  <si>
    <t>业务取消（伍家）：虚拟宽带，已为用户注销宽带，并按用户要求转资8元全国流量王套餐，次月生效，满意</t>
  </si>
  <si>
    <t>ZX202310151011440880</t>
  </si>
  <si>
    <t>071701035258</t>
  </si>
  <si>
    <t>许莉</t>
  </si>
  <si>
    <t>2023-10-16 09:48:30</t>
  </si>
  <si>
    <t>用户来电表示自己并未安装宽带，不需要使用宽带业务，要求取消并回复</t>
  </si>
  <si>
    <t>业务取消（西陵）：虚拟宽带，挽留无效，已取消，客户满意</t>
  </si>
  <si>
    <t>BL202310160939061286</t>
  </si>
  <si>
    <t>15629355452</t>
  </si>
  <si>
    <t>杨春秀</t>
  </si>
  <si>
    <t>2023-10-16 10:17:14</t>
  </si>
  <si>
    <t>15629355452命中精准预判服务场景:[65岁以上老人]
产品类型:标准合约-存费得礼;产品名称:预存50元承诺在网12个月得好礼(宜昌);产品描述:预存50元承诺在网12个月得好礼(宜昌);产品ID:91209507;开始时间:2022-11-0100:00:00;结束时间:2023-10-3123:59:59;订购渠道:当阳玉阳智能通讯合作厅(自建他营);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客户来电要求取消预存50元承诺在网12个月得好礼(宜昌)业务，已正常解释，客户要求在线取消处理并立即回电处理。请加急。谢谢</t>
  </si>
  <si>
    <t>BL202310160857000718</t>
  </si>
  <si>
    <t>15997615256</t>
  </si>
  <si>
    <t>乔荣模</t>
  </si>
  <si>
    <t>2023-10-16 15:16:29</t>
  </si>
  <si>
    <t>用户更改变更主副卡关系，要求取消：副卡免月租12个月（10元话费12个月）（湖北）-立即生效</t>
  </si>
  <si>
    <t>ZX202310160930570521</t>
  </si>
  <si>
    <t>18571005345</t>
  </si>
  <si>
    <t>黄燕</t>
  </si>
  <si>
    <t>2023-10-16 14:54:15</t>
  </si>
  <si>
    <t xml:space="preserve">
高级模板内容：
问题描述:用户要求取消此宽带：071701039408
第二联系方式:18571005345
销户原因:没有实转
用户要求:尽快处理回复</t>
  </si>
  <si>
    <t>业务取消（夷陵政企 ）客户要求取消宽带，未转营服维系，虚拟宽带，未实际安装，挽留无效，客服部已操作取消，满意。</t>
  </si>
  <si>
    <t>ZX202310160934510557</t>
  </si>
  <si>
    <t>071700225399</t>
  </si>
  <si>
    <t>张欢欢</t>
  </si>
  <si>
    <t>2023-10-16 11:27:54</t>
  </si>
  <si>
    <t xml:space="preserve">
高级模板内容：
问题描述:用户来电强烈要求我方为本宽带销户
第二联系方式:15872472068
销户原因:不愿说明
用户要求:已告之是需要到厅取消宽带，因要退还设备但用户不认可，称到了营业厅不给取消（不愿到营业厅地址），并称要升级投诉，联系电话15872472068</t>
  </si>
  <si>
    <t>业务取消（宜都城区）实装宽带，挽留失败，客服部已取消，副卡已注销，满意</t>
  </si>
  <si>
    <t>ZX202310131827061935</t>
  </si>
  <si>
    <t>071700244395</t>
  </si>
  <si>
    <t>张本元</t>
  </si>
  <si>
    <t>2023-10-16 09:14:01</t>
  </si>
  <si>
    <t>用户来电要求在线把宽带销户，用户不愿意去营业厅，解释无效，请处理并回复！前期工单流水号是ZX202304171408210415，处理结果是业务取消（宜都城区营服中心）：宽带注销，核实为CPE宽带，挽留无效，已向宜都营服申请，协商4月21用户携带身份证原件、设备至宜都自营厅办理宽带注销，满意。用户不认可前期处理结果，要求重新处理</t>
  </si>
  <si>
    <t>业务取消（宜都城区营服中心）：宽带注销，核实为CPE宽带，挽留无效，已为用户办理注销成功，查询用户现欠费204元，考虑到用户使用感知为用户办理预存话费享50元话费优惠（湖北），现用户充值154元后号码开通，现已操作为用户办理注销宽带成功，满意。</t>
  </si>
  <si>
    <t>BL202310151235491572</t>
  </si>
  <si>
    <t>13487211522</t>
  </si>
  <si>
    <t>2023-10-16 09:05:25</t>
  </si>
  <si>
    <t>产品类型:轻合约;产品名称:家庭群组化副卡10G省内流量流量(不共享不结转)(湖北)-次月生效;产品描述:副卡用户每月可享10G省内流量，仅限副卡使用，当月未用完不结转到次月;产品ID:91226922;开始时间:2023-05-0100:00:00;结束时间:2023-10-3123:59:59;订购渠道:湖北精英盛华信息科技有限公司(宜昌);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用户来电要求解绑副卡，称去了营业厅被告知要5天以后才能解绑强烈不满，在线解释无效，要求24小时之内处理好，否则投诉未说渠道</t>
  </si>
  <si>
    <t>ZX202310151421190181</t>
  </si>
  <si>
    <t>071700150527</t>
  </si>
  <si>
    <t>蔡芸</t>
  </si>
  <si>
    <t>2023-10-16 09:23:17</t>
  </si>
  <si>
    <t xml:space="preserve">判断省分:湖北
:失败
node_42:
:其他合约
:本地
:不认可
:
高级模板内容：
问题描述:宽带销户
第二联系方式:15272120232
销户原因:不用了
用户要求:用户去营业厅办理宽带销户但是营业厅表示要带设备但是自己没有要求核查处理加急</t>
  </si>
  <si>
    <t>BL202310161232151641</t>
  </si>
  <si>
    <t>15571751751</t>
  </si>
  <si>
    <t>赵宝龙</t>
  </si>
  <si>
    <t>2023-10-16 14:13:28</t>
  </si>
  <si>
    <t>用户要求取消主副卡关系，请协助处理，谢谢</t>
  </si>
  <si>
    <t>业务取消（西陵）：拆分主副卡，已告知用户需到厅办理，用户认可，满意</t>
  </si>
  <si>
    <t>BL202310160925381097</t>
  </si>
  <si>
    <t>2023-10-16 10:57:28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</si>
  <si>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用户来电携出，要求在线解绑主副卡，表示去过营业厅，营业厅让自己今天去办理携出就可以了，现在查询还有主副卡，要求我方处理</t>
  </si>
  <si>
    <t>业务取消（西陵）主副卡，已为用户拆分，满意</t>
  </si>
  <si>
    <t>BL202310151440300614</t>
  </si>
  <si>
    <t>2023-10-16 09:01:20</t>
  </si>
  <si>
    <t>15972691755命中精准预判服务场景:[65岁以上老人]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用户来电要求取消沃小号业务，我处建议用户前往营业厅或通过沃小号APP办理，客户不认可，要求我处反馈线上取消，请协助处理</t>
  </si>
  <si>
    <t>业务取消（兴山乡镇 营服中心）客户要求取消沃小号业务，已联系沃小号客服4000600611  24小时内协助操作取消，客户表示知晓。</t>
  </si>
  <si>
    <t>BL202310141551531459</t>
  </si>
  <si>
    <t>15587961009</t>
  </si>
  <si>
    <t>2023-10-16 09:03:51</t>
  </si>
  <si>
    <t>产品类型:标准合约-存费折扣;产品名称:5G冰激凌套餐享24个月1折优惠（次月生效）（湖北）;产品描述:5G冰激凌套餐享24个月1折优惠（次月生效）（湖北）
;产品ID:91263006;开始时间:2023-08-0100:00:00;结束时间:2025-07-3123:59:59;订购渠道:宜昌市城区集团直属3G开户服务点;客户确认方式:无。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用户反映需要携出，可是有合约限制，请后台协助取消
联系电话：15587961009
用户要求：24小时以内取消合约</t>
  </si>
  <si>
    <t>业务取消（政企客户服务中心）客户要求取消5G冰激凌套餐享24个月1折优惠，未转营服维系，联系客户表示暂不操作取消，保留继续使用，满意。</t>
  </si>
  <si>
    <t>BL202310151607571875</t>
  </si>
  <si>
    <t>13217177501</t>
  </si>
  <si>
    <t>徐晶晶</t>
  </si>
  <si>
    <t>2023-10-16 11:11:14</t>
  </si>
  <si>
    <t>产品类型:轻合约;产品名称:预存话费享折扣优惠档位五（立即生效24个月）-湖北政企专属;产品描述:政企专属5折*24个月-湖北立即生效
;产品ID:91025387;开始时间:2023-05-2308:54:40;结束时间:2025-04-3023:59:59;订购渠道:宜昌市分公司秭归县分公司;客户确认方式:签字协议。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:用户要求十分钟之内取消这个合约预存话费享折扣优惠档位五（立即生效24个月）-湖北政企专属不然就投诉请核实处理</t>
  </si>
  <si>
    <t>业务取消（秭归城区）5折，营业厅已取消，用户号码已销户，无法联系上。</t>
  </si>
  <si>
    <t>TS202310161009282395</t>
  </si>
  <si>
    <t>071704270751</t>
  </si>
  <si>
    <t>赵小影</t>
  </si>
  <si>
    <t>2023-10-16 14:38:36</t>
  </si>
  <si>
    <t xml:space="preserve">判断省分:湖北
:被动办理宽带
:不需要
:
高级模板内容：
投诉问题描述:表示自己没有办理过宽带，为什么不经过允许给自己开通业务
业务名称:宽带
争议月份:2023年10月
争议金额:0
办理渠道:*
前台是否取消:未取消
用户要求:核实谁哪里开通的哪个部门，哪个工作人员宽带安装在哪里，如果十分钟不处理不回复就工信部投诉，联系电话：18695068861</t>
  </si>
  <si>
    <t>ZX202310151329122369</t>
  </si>
  <si>
    <t>咨询工单（2021版）&gt;&gt;查话费&gt;&gt;流量包查询</t>
  </si>
  <si>
    <t>15571702536</t>
  </si>
  <si>
    <t>王严锋</t>
  </si>
  <si>
    <t>2023-10-16 15:48:21</t>
  </si>
  <si>
    <t>用户咨询：200元包200G省内定向流量（湖北宜昌），定向范围，系统未查询到定向范围，请协助处理，谢谢！</t>
  </si>
  <si>
    <t>业务咨询：经核实200元包200G省内定向流量（湖北宜昌）为app定向流量，可用于腾讯、 阿里 、头条系等app，因多次未联系上客户，如有疑问可在工作时间（08:30-12:00；14:00-17:30）致电我司宜昌联通13032700872。</t>
  </si>
  <si>
    <t>ZX202310160912580375</t>
  </si>
  <si>
    <t>16671736886</t>
  </si>
  <si>
    <t>2023-10-16 11:27:48</t>
  </si>
  <si>
    <t>用户咨询音乐子卡视频子卡活动办理，坐席解释营业厅咨询办理，用户不认可要求反馈处理</t>
  </si>
  <si>
    <t>业务咨询：经核实客户套餐不支持开通音乐子卡、视频子卡，现已联系客户解释，客户满意</t>
  </si>
  <si>
    <t>ZX202310151020320933</t>
  </si>
  <si>
    <t>15871674645</t>
  </si>
  <si>
    <t>2023-10-16 09:14:15</t>
  </si>
  <si>
    <t xml:space="preserve">用户反馈:咨询携入的办理方式
告知携转资格的短信查询方式，是否符合携转条件:不符合
告知用户按照查询结果处理:下一步
:下一步
携入的号码：15871674645；是否已明确办理什么套餐：无；用户要求：尽快处理；联系电话：15090888542:</t>
  </si>
  <si>
    <t>业务咨询：已通知当阳南正街营业厅联系客户，建议客户耐心等待，客户满意</t>
  </si>
  <si>
    <t>BL202310151711410234</t>
  </si>
  <si>
    <t>17671263268</t>
  </si>
  <si>
    <t>张玉</t>
  </si>
  <si>
    <t>2023-10-16 14:10:08</t>
  </si>
  <si>
    <t>用户来电称自己之前接到电话告知赠送10G（前台未查询到相关业务），但现发现没有赠送，要求核实回复，请后台协助处理，谢谢。</t>
  </si>
  <si>
    <t>业务咨询：用户反映接到电话告知赠送10G流量，已告知用户未查询到外呼记录，且用户无法提供外呼时间，讲解内容，考虑用户使用感知，已为用户申请赠送10G流量本月使用并赠送10元话费，24小时内赠费到账，满意</t>
  </si>
  <si>
    <t>ZX202310160908380351</t>
  </si>
  <si>
    <t>2023-10-16 11:27:51</t>
  </si>
  <si>
    <t>15571752596命中精准预判服务场景:[65岁以上老人]
用户来电称无法使用5G网络，但是4G可以正常使用，前台已解释区域覆盖，用户不认可说其他手机使用联通卡都可以，目前来电手机不行，需回电解释</t>
  </si>
  <si>
    <t>ZX202310151702431287</t>
  </si>
  <si>
    <t>13997744635</t>
  </si>
  <si>
    <t>何晓玲</t>
  </si>
  <si>
    <t>2023-10-16 09:06:15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</si>
  <si>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:用户来电称自己手机就是无法接收钉钉短信，前台解释用户不认可，要求上报处理，前台同时无法通过短信息平台查询，请尽快核实后与用户联系，谢谢！</t>
  </si>
  <si>
    <t>TS202310160847500493</t>
  </si>
  <si>
    <t>15587957715</t>
  </si>
  <si>
    <t>张家伟</t>
  </si>
  <si>
    <t>2023-10-16 11:20:18</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</si>
  <si>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:用户对（所有）号码无法使用套餐（内）的（通话）不认可，核实为（未查询到）原因导致，解释（清卡重用）用户不认可，要求（今天内处理），请尽快处理，联系电话（15587957715）。</t>
  </si>
  <si>
    <t>TS202310160944331742</t>
  </si>
  <si>
    <t>13117275783</t>
  </si>
  <si>
    <t>2023-10-16 15:14:47</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</si>
  <si>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:用户反映手机信号没有的问题，用户要求24小时之内进行回电，如不解释不认可，用户就会投诉工信部，希望后台协助处理，谢谢</t>
  </si>
  <si>
    <t>终端使用：用户反映任何地方都无法拨打或接听，经核实发区域负责人13032704444查询号卡功能正常，建议用户更换手机测试一下，致电未接，已短信答复如需办理可联系我部，如有疑问可在工作时间（08:30-12:00；14:00 -17:30 ）联系07176921001、13032700872宜昌客服。如用户咨询，请前台 10010话务 中心代为解释，谢谢。</t>
  </si>
  <si>
    <t>TS202310170916440759</t>
  </si>
  <si>
    <t>071700444381</t>
  </si>
  <si>
    <t>何士益</t>
  </si>
  <si>
    <t>2023-10-17 14:19:55</t>
  </si>
  <si>
    <t xml:space="preserve">【2022年上工信部测评重保用户】【2022年上工信部测评重保用户】
高级模板内容：
投诉问题描述:用户反映办理套餐时有自带宽带本应该产生包月费
业务名称:宽带包月费
宣传渠道:营业厅
宣传内容:一直不会收取宽带的费用
实际情况:合约过了正常收费
用户要求:为什么会有宽带包月费用户不认可</t>
  </si>
  <si>
    <t>Q22:枝江城区董市自营厅，宽带提速包AA，宽带提速包30元/月，系统存在180元分6个月赠费，用户实际未付费，现已取消，用户满意</t>
  </si>
  <si>
    <t>TS202310171421512338</t>
  </si>
  <si>
    <t>2023-10-17 17:10:31</t>
  </si>
  <si>
    <t>用户来电称赠费105没有到账，没有短信提示，自己不愿意去查，打电话一直在骂，请核实处理</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</si>
  <si>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</si>
  <si>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TS202310161624121288</t>
  </si>
  <si>
    <t>13227282035</t>
  </si>
  <si>
    <t>2023-10-17 16:04:17</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</si>
  <si>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产品名称:炫彩通信助理包-云盘版-立即生效（湖北）
争议月份:2023年10月、2023年9月、2023年8月、2023年7月、2023年6月、2023年5月、2023年4月
是否承诺退费:否
承诺退费金额:0
是否取消业务（如取消失败，需加上系统报错的提示）:已取消
是否需要回复:是
用户要求:要求核实开通的情况进行回复为什么给自己开这个业务自己没有办理过，请尽快处理</t>
  </si>
  <si>
    <t>电话营销-开通争议：上海航动，炫彩通信助理包- 云盘版AA。用户反映未订购此业务，经核实，23年4月通过电话营销方式推荐用户办理，已向用户解释开通情况，用户认可并表示满意。</t>
  </si>
  <si>
    <t>TS202310161750200939</t>
  </si>
  <si>
    <t>15571701820</t>
  </si>
  <si>
    <t>丁胜</t>
  </si>
  <si>
    <t>2023-10-17 15:00:58</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</si>
  <si>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:大于500元
:
高级模板内容：
投诉问题描述:用户来电反映称没有办理过此业务，对此业务不认可，要求投诉退费，
争议业务名称:5G加油包19元5GB（次月生效）联通助理-智能应答5元（当月生效）
受理渠道:拓见科技(深圳)有限公司武汉分公司(宜昌)上海航动科技有限公司（宜昌）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用户要求:用户要求投诉，称没有办理过，用户要求退还其全部产生费用，请后台尽快处理。</t>
  </si>
  <si>
    <t>电话营销-开通争议：上海航动科技有限公司（宜昌）、拓见科技(深圳)有限公司武汉分公司(宜昌)  ，  联通助理-智能应答5元、5G加油包19元5GB（次月生效）AA。用户反映被动开通问题，经核实上海航动科技有限公司（宜昌）于2021-01-10 10:42:22 通过电话营销推荐联通助理-智能应答5元，现已取消，申请减免21.1-23.10月费用合计170元；拓见科技(深圳)有限公司武汉分公司(宜昌)  于2021-05-20 18:35:11通过电话营销推荐5G加油包19元5GB（次月生效），现申请减免21.6-23.10月费用合计551元，共计721元，已登记次月7日到账，此费用不可打印发票，另已推荐客户办理转资8元流量王，次月生效，客户满意。</t>
  </si>
  <si>
    <t>TS202310161157220256</t>
  </si>
  <si>
    <t>2023-10-17 13:30:54</t>
  </si>
  <si>
    <t>用户来电称自己之前是腾讯大王卡19元的，为什么现在变成了109元的套餐，已在线解释用户不认可要求退还10月的费用。
争</t>
  </si>
  <si>
    <t>电话营销-开通争议：上海航动科技有限公司（宜昌），畅越冰激凌5G套餐109元AA，经核实，于2023年5月过电话营销方式推荐客户办理，前期已联系客户解释不认可，前期有来电当时用户承诺缴清往月欠费我部再为用户申请当月费用再转资降套，现往月欠费达458.22元，现线上无转资勾选项，致电未接，已短信答复如需办理可联系我部，如有疑问可在工作时间（08:30-12:00；14:00 -17:30 ）联系07176921001、13032700872宜昌客服。如用户咨询，请前台 10010话务 中心代为解释，谢谢。</t>
  </si>
  <si>
    <t>BL202310171040011980</t>
  </si>
  <si>
    <t>18872530186</t>
  </si>
  <si>
    <t>张红萍</t>
  </si>
  <si>
    <t>2023-10-17 14:05:58</t>
  </si>
  <si>
    <t>TS202310161421050582</t>
  </si>
  <si>
    <t>15587931383</t>
  </si>
  <si>
    <t>沈洪恒</t>
  </si>
  <si>
    <t>2023-10-17 13:48:13</t>
  </si>
  <si>
    <t>主办单位：湖北
客户类别：普通客户
10010是否打通：否
是否二次致电10015：是
是否联系：否
升级倾向：
号码归属省：湖北
SVIP等级：
1.问题类型:;
2.投诉类型:服务质量;
3.营业厅地址:;
4.位置信息:;
5.位置发生地:;
6.投诉内容:10016每次打来电话接通后就放30秒音乐，这是个什么意思，好玩是吗
问题发生地：10016热线
问题类型：其他（打电话来就放音乐，打了好几次了）
问题发生时间：2023-10-1614:18</t>
  </si>
  <si>
    <t>TS202310161920422455</t>
  </si>
  <si>
    <t>2023-10-17 15:08:42</t>
  </si>
  <si>
    <t xml:space="preserve">
高级模板内容：
投诉问题描述:用户表示要求再次回电，详见工单流水号:TS202310132018440273
业务号码:15549334426
发票获取渠道:APP
开具不成功系统提示:亲情付合并开具记录，不允许从前台发起返销
开具月份:2023年2月、2023年3月
前台解释内容:亲情付合并开具记录，不允许从前台发起返销
用户要求:用户表示要求再次回电，详见工单流水号:TS202310132018440273</t>
  </si>
  <si>
    <t>电子发票：用户要求返销23.2.3月发票，沃工单已为用户返销成功，满意</t>
  </si>
  <si>
    <t>TS202310161252051400</t>
  </si>
  <si>
    <t>18607201227</t>
  </si>
  <si>
    <t>涂燕琳</t>
  </si>
  <si>
    <t>2023-10-17 14:10:32</t>
  </si>
  <si>
    <t xml:space="preserve">[内部员工专线1]
高级模板内容：
投诉问题描述:用户在联通app参与60Pro收货确认评价晒图送兔墩墩
渠道名称:中国联通APP
办理业务名称:60Pro收货确认评价晒图送兔墩墩
页面提示:附件
用户要求:用户要求我处在线客服登记反馈我处未查询到相关信息</t>
  </si>
  <si>
    <t>电子渠道：用户反映联通app参与60Pro收货确认评价晒图送兔墩墩，经核实活动细则已上传至附件，联系对方客服400-610-8989，需告知用户需自行与对方联系，致电未接，已短信答复如需办理可联系我部，如有疑问可在工作时间（08:30-12:00；14:00 -17:30 ）联系07176921001、13032700872宜昌客服。如用户咨询，请前台 10010话务 中心代为解释，谢谢。</t>
  </si>
  <si>
    <t>TS202310161743100781</t>
  </si>
  <si>
    <t>13277235052</t>
  </si>
  <si>
    <t>李丹瑜</t>
  </si>
  <si>
    <t>2023-10-17 16:42:47</t>
  </si>
  <si>
    <t>:号卡配送问题
:号卡一直未送达
:已退单
判断省分:其他省份
:
高级模板内容：
投诉问题描述:称网上办理的号卡一直没有到
办理渠道:中国联通APP
订单号:	1863092233777505
身份证号码:15040420000128062X
用户要求:要求核实处理</t>
  </si>
  <si>
    <t>您反馈的订单问题，显示开户行为异常，已通知校园营服申请，是否可解除黑名单以审批结果为准，您知晓，满意。</t>
  </si>
  <si>
    <t>TS202310161255481469</t>
  </si>
  <si>
    <t>13094177632</t>
  </si>
  <si>
    <t>王纬</t>
  </si>
  <si>
    <t>2023-10-17 09:01:15</t>
  </si>
  <si>
    <t xml:space="preserve">
高级模板内容：
投诉问题描述:用户反映通过积分兑换的会员无法使用，前台查询为（腾讯视频VIP月卡），已发送腾讯客服热线短信，用户不认可，要求10010处理
操作渠道:APP
参加活动（套餐）名称:腾讯视频VIP月卡
页面提示:无
用户要求:要求10010处理会员无法使用问题</t>
  </si>
  <si>
    <t>TS202310161648581930</t>
  </si>
  <si>
    <t>13277170580</t>
  </si>
  <si>
    <t>李艳梅</t>
  </si>
  <si>
    <t>2023-10-17 14:30:18</t>
  </si>
  <si>
    <t xml:space="preserve">
高级模板内容：
投诉问题描述:用户来电称会员已领取，无法使用，没有任何提示，要求协助使用
操作渠道:联通畅视
参加活动（套餐）名称:2I专享39元20GB炫彩超会5G包（次月生效）湖北
页面提示:已领取
用户要求:要求协助使用</t>
  </si>
  <si>
    <t>客户原因：用户反映会员领取后无法正常使用。经核实，用户在联通畅视成功领取优酷视频会员，但未操作兑换，导致无法使用。已引导用户成功兑换，现可正常使用，满意。</t>
  </si>
  <si>
    <t>TS202310161958560521</t>
  </si>
  <si>
    <t>13032737488</t>
  </si>
  <si>
    <t>覃亚骞</t>
  </si>
  <si>
    <t>2023-10-17 10:16:18</t>
  </si>
  <si>
    <t xml:space="preserve">
高级模板内容：
投诉问题描述:用户来电反映兑换的会员权益有差错
操作渠道:中国联通APP
参加活动（套餐）名称:PLUS会员
页面提示:无
用户要求:用户要求我方及时核查，回电沟通</t>
  </si>
  <si>
    <t>客户原因：用户反映权益领取与实际不符 。经核实，权益领取错误导致，出于服务角度，申请以话费形式退费25元 ，此费用不可打印发票，2小时到账，用户满意。</t>
  </si>
  <si>
    <t>ZX202310161807472255</t>
  </si>
  <si>
    <t>2023-10-17 15:04:47</t>
  </si>
  <si>
    <t>判断省分:湖北
:下一步
移网一键诊断结果:1.用户状态是否正常：正常.2.查询短信功能是否正常开通：正常.3.查询是否短信黑名单：正常.4.是否存在群障：接口调用失败.:诊断无异常/解释不认可
:短信
:是
:下一步
node_516:
:不符合办理条件
:不能接收
:等待下发
:
用户反馈手机又无法发送短信给移动的号码，要求转接到后台再次处理。前期工单：ZX202310091217570708。请协助处理</t>
  </si>
  <si>
    <t>移动方回复：用户进入移动短信黑名单，已解除。</t>
  </si>
  <si>
    <t>TS202310100953281184</t>
  </si>
  <si>
    <t>田春红</t>
  </si>
  <si>
    <t>2023-10-17 10:14:42</t>
  </si>
  <si>
    <t>案件编号：鄂-20231000002277
受理日期：2023-10-1009:42:48
处理日期：2023-10-1009:51:45
认定员：豆海燕
申诉来源：微信
用户地址：湖北省宜昌市长阳土家族自治县渔峡口镇
中国联通存在多次乱扣费，13277235090是我父亲手机号，本月让我帮他充了100元话费，显示余额是116.59，可是还没有过三天我看到话费只有76.61了，月租只有18元一个月，我父亲很少打电话，我打开app查看扣了一些我们都不知道的套餐，我们从来没有同意过也没有认可过对应的套餐及扣费，一个月多扣了20元，打电话客服意思是说我们同意了并且短信回复了验证码同意了，既然这样请提供对应证据，我父亲根本都不会回复短信怎么可能会存在回复同意呢？再次强调中国联通这并不是第一次这样乱扣费，我父亲这个电话号码已经第二次乱扣费了，我偶尔登录app看到了，我没有登录的时候这么多年是否存在乱扣费？这么大的公司怎么值得信赖？所以需要中国联通给我一个合理的解释与说法！</t>
  </si>
  <si>
    <t>申辩工单：1.申诉前15日已向企业投诉，仍在处理中。
1. 用户基本信息：客户号码：13277235090、机主姓名：田真兰、入网时间：2011-03-19 00:00:00、入网地点：长阳自有营业厅、当前使用套餐：18元4G全国套餐、套餐类型：全国套餐
2.前期处理情况：客户反映增值业务扣费的问题。客户10月9日向10010反馈，经核查，客户订购增值业务“AR彩铃酷趣会员5G加油包(湖北) ”，优惠编码75883903，SP代码90115，订购时间2023-09-05 18:48:12，取消时间为2023-10-09 15:33:21，20元/月，产生费用共计40元，网站回复客户通过短信验证码二次确认后订购，服务角度考虑，网站方已取消屏蔽退费40元于2023-10-09 18:34:23已现金方式到账。联系客户解释沟通不认可，坚持表示自己家人未主动订购，故越级申诉。
3.申诉处理方案：（1）申诉是否属实：不属实；（2）本次申诉原因及处理方案：经核查，客户近5个月账单显示除了18元月租费用和超出的语音通话费外，套餐外的扣费仅以上“AR彩铃酷趣会员5G加油包(湖北)”额外扣费，无其它异常扣费，存在多次乱扣费不属实。再次联系客户解释沟通，结果同前期，客户拒绝告知具体诉求，仅对业务订购不认可，未达成一致。
4.核查存在的问题分析：（1)存在问题：无（2）整改举措：无（3）是否属于不知情订制：否
5.申诉回复情况：2023-10-16 15:26:19联系客户，客户不满意。</t>
  </si>
  <si>
    <t>TS202310101635431828</t>
  </si>
  <si>
    <t>2023-10-17 09:35:12</t>
  </si>
  <si>
    <t>案件编号：鄂-20231000002434
受理日期：2023-10-1016:22:21
处理日期：2023-10-1016:34:32
认定员：任娟
申诉来源：微信
用户地址：湖北省襄阳市樊城区长征路
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我不接受！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擅自开通增值服务，赔偿本人五百元。二联通客服人员在给出48小时内回复情况下，超出时间后未主动与本人联系。并多次消极处理本人问题。给予道歉。三中国联通在未与客户沟通情况下擅自作出10元话费赔偿，且是在本人主动联系的情况后才告知这项处理结果。本人视为侮辱。要求中国联通道歉。</t>
  </si>
  <si>
    <t>申辩工单：1.申诉前15日已向企业投诉，仍在处理中。2.客户已撤诉
1. 用户基本信息：客户号码：17671334241、机主姓名：王朝阳、入网时间：2017-05-25 11:58:46、入网地点：湖北省宜昌市OMO、当前使用套餐：腾讯大王卡、套餐类型：全国套餐
2.前期处理情况：客户反映业务开通收费的问题。客户2月15日向10010反馈，经核查，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申诉是否属实：部分属实；（2）本次申诉原因及处理方案：经核查，结果同前期，业务开通时间长达1年不属实，客户问题前期已处理，再次要求赔偿，服务角度考虑，经协商一致，按工作人员工作差错100元考核标准，现金方式赔偿客户100元已微信到账，客户认可。
4.核查存在的问题分析：（1)存在问题：工作人员工作差错（2）整改举措：责任渠道已记录考核，后期规范业务办理二次确认（3）是否属于不知情订制：是，个案问题
5.申诉回复情况：2023/10/13 11:09:01联系客户，客户满意。</t>
  </si>
  <si>
    <t>TS202310111119250265</t>
  </si>
  <si>
    <t>13117296595</t>
  </si>
  <si>
    <t>王烨</t>
  </si>
  <si>
    <t>2023-10-17 14:32:39</t>
  </si>
  <si>
    <t>案件编号：鄂-20231000002590
受理日期：2023-10-1111:15:56
处理日期：2023-10-1111:17:46
认定员：耿聪颖
申诉来源：微信
用户地址：湖北宜昌
联通公司强行执行通信套餐，不允许销户，投诉无果，事先未告诉有合约</t>
  </si>
  <si>
    <t>申辩工单：1.预处理重单同部-20231000076900。2.客户已撤诉
1. 用户基本信息：客户号码：13117296595、机主姓名：王烨、入网时间：2023-08-28 14:47:20、入网地点：湖北省宜昌市OMO、当前使用套餐：小天卡-2023、套餐类型：全国套餐
2.前期处理情况：客户反映销户的问题。同部-20231000076900，我司申请并案处理。客户前期未向10010反馈，直接越级申诉。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</si>
  <si>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TS202310101653302355</t>
  </si>
  <si>
    <t>2023-10-17 11:32:33</t>
  </si>
  <si>
    <t>案件编号：鄂-20231000002449
受理日期：2023-10-1016:48:02
处理日期：2023-10-1016:52:05
认定员：宗伟
申诉来源：微信
用户地址：湖北省宜昌市长阳土家族自治县资丘镇天河坪村八组
我上网的时候一天给我推几十遍29元155G的套餐，我到联通APP申请把现有的号码换成新套餐，他们说没有这个套餐，可是网上有很多人都改成功了</t>
  </si>
  <si>
    <t>申辩工单：1.申诉前15日已向企业投诉，仍在处理中。2.客户已撤诉
1. 用户基本信息：客户号码：15571756760、机主姓名：向田民、入网时间：2017-07-15 11:14:07、入网地点：湖北省宜昌市OMO、当前使用套餐：腾讯大王卡、套餐类型：全国套餐
2.前期处理情况：客户反映套餐变更的问题。客户10月10日向网厅反馈，核查处理中，同步越级申诉。  
3.申诉处理方案：（1）申诉是否属实：不属实；（2）本次申诉原因及处理方案：经核查，客户要求套餐变更为“小天卡-2023”，湖北仅针对目标用户办理，线上无权限为老用户办理转资，联系客户也无法提供其它成功办理转资的具体号码为证，现协商为其申请转资8元流量王套餐次月生效，同时申请补20元话费于2023-10-12 15:44:05已到账，赠费无法打印发票，客户认可。
4.核查存在的问题分析：（1)存在问题：无（2）整改举措：无（3）是否属于不知情订制：否
5.申诉回复情况：2023-10-12 15:35:23联系客户，客户满意。</t>
  </si>
  <si>
    <t>TS202310110852261412</t>
  </si>
  <si>
    <t>2023-10-17 14:32:08</t>
  </si>
  <si>
    <t>案件编号：鄂-20231000002492
受理日期：2023-10-1108:34:45
处理日期：2023-10-1108:51:07
认定员：鲁含笑
申诉来源：微信
用户地址：湖北宜昌
联通公司强制执行通信套餐，不允许销后，投诉无果，事前未告知有合约</t>
  </si>
  <si>
    <t>申辩工单：1.申诉前未向企业投诉。2.客户已撤诉
1. 用户基本信息：客户号码：13117296595、机主姓名：王烨、入网时间：2023-08-28 14:47:20、入网地点：湖北省宜昌市OMO、当前使用套餐：小天卡-2023、套餐类型：全国套餐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</si>
  <si>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TS202310111418241594</t>
  </si>
  <si>
    <t>2023-10-17 14:40:36</t>
  </si>
  <si>
    <t>案件编号：鄂-20231000002653
受理日期：2023-10-1114:05:55
处理日期：2023-10-1114:17:13
认定员：刘会景
申诉来源：微信
用户地址：湖北省宜昌市枝江市
本人9月20号在中国联通公司办理销户，至今未销户，多次联系客服，本来说10号销户，昨天又说11号，又几天过去了，联通这么不靠谱吗，靠坑骗！！要求迅速销户！！！</t>
  </si>
  <si>
    <t>申辩工单：1.预处理重单同部-20231000061404。2.客户已撤诉。3.业务号码有误，实际为13227283887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2.前期处理情况：客户反映销户的问题。同部-20231000061404，我司申请并案处理。客户前期未向10010反馈，直接越级申诉。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</si>
  <si>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GZ202310171754001967</t>
  </si>
  <si>
    <t>071704608483</t>
  </si>
  <si>
    <t>殷翔文</t>
  </si>
  <si>
    <t>2023-10-17 19:13:35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</si>
  <si>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3、您所使用宽带后台配置异常，可点击一键报修，我们尽快为您处理。，故障描述：宽带无法上网
装机地址：湖北省宜昌市夷陵区东城城乡统筹发展试验区郭家湾村东方大道万科理想城36栋1单元14楼1404</t>
  </si>
  <si>
    <t>GZ202310171604021154</t>
  </si>
  <si>
    <t>15071768677</t>
  </si>
  <si>
    <t>2023-10-17 17:12:09</t>
  </si>
  <si>
    <t>按处理结果向用户解释:否
:
用户来电表示在烈火镇肖家岗村4组，我方电线杆挡住用户收农作物，要求尽快处理，烦请后台协助处理</t>
  </si>
  <si>
    <t>GZ202310171528590950</t>
  </si>
  <si>
    <t>071700889677</t>
  </si>
  <si>
    <t>薛明江</t>
  </si>
  <si>
    <t>2023-10-17 17:52:10</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</si>
  <si>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iptv无法观看，重启无效，要求师傅上门处理，请处理</t>
  </si>
  <si>
    <t>GZ202310171511210830</t>
  </si>
  <si>
    <t>071703367964</t>
  </si>
  <si>
    <t>田春平</t>
  </si>
  <si>
    <t>2023-10-17 15:33:40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</si>
  <si>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问题（现象）描述:宽带可以使用，IPTV看不了
故障时间:2023-10-17
宽带是否安装IPTV:是
宽带是否可正常上网:是
是否重启设备:已重启未恢复</t>
  </si>
  <si>
    <t>GZ202310171506210780</t>
  </si>
  <si>
    <t>071700846297</t>
  </si>
  <si>
    <t>翁丽荣</t>
  </si>
  <si>
    <t>2023-10-17 18:42:46</t>
  </si>
  <si>
    <t>#2022重保客户#用户开启一键诊断：接口调用超时
宽带报障-MODEM故障
装机地址：湖北省宜昌市当阳市玉阳街道办事处东门楼社区环城东路中国银行片区玉阳路129号2栋1单元周边</t>
  </si>
  <si>
    <t>GZ202310171442430618</t>
  </si>
  <si>
    <t>071700303514</t>
  </si>
  <si>
    <t>秦绪姣</t>
  </si>
  <si>
    <t>2023-10-17 18:09:16</t>
  </si>
  <si>
    <t>无法打开网页，无法连接网络，但是手机可以连接单位Wi-Fi，家庭的Wi-Fi无法连接，重启后也无法连接
装机地址：湖北省宜昌市夷陵区小溪塔街道丁家坝居民社区税务小区2号楼2单元1楼101</t>
  </si>
  <si>
    <t>GZ202310171424440478</t>
  </si>
  <si>
    <t>071703431513</t>
  </si>
  <si>
    <t>彭静</t>
  </si>
  <si>
    <t>2023-10-17 17:13:08</t>
  </si>
  <si>
    <t>网络不稳定，光纤被老鼠咬断了
装机地址：湖北省宜昌市伍家岗区大公桥街道胜利二路社区胜利二路社区夷陵大道175号1栋1单元4层401</t>
  </si>
  <si>
    <t>GZ202310171409520371</t>
  </si>
  <si>
    <t>071700759886</t>
  </si>
  <si>
    <t>杨定梅</t>
  </si>
  <si>
    <t>2023-10-17 16:50:44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</si>
  <si>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宽带无法上网，刷新无效，路由器是联通公司提供的，请处理</t>
  </si>
  <si>
    <t>GZ202310171352230267</t>
  </si>
  <si>
    <t>15007201882</t>
  </si>
  <si>
    <t>2023-10-17 16:45:35</t>
  </si>
  <si>
    <t>用户来电称自己家楼上有联通的线路。要求过去处理一下。请后台工作人员尽快处理。谢谢</t>
  </si>
  <si>
    <t>GZ202310171231212173</t>
  </si>
  <si>
    <t>15629381297</t>
  </si>
  <si>
    <t>胡东汉</t>
  </si>
  <si>
    <t>2023-10-17 15:56:27</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</si>
  <si>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8月；问题发生地点：湖北省宜昌市采花镇；问题现象：联通的箱子和线在没有经过用户的同意私自建设，已严重影响到用户的使用。；用户具体要求：需要移除联通设施;联系电话：'15629381297':</t>
  </si>
  <si>
    <t>GZ202310171216482060</t>
  </si>
  <si>
    <t>071700003960</t>
  </si>
  <si>
    <t>胡艳</t>
  </si>
  <si>
    <t>2023-10-17 13:38:38</t>
  </si>
  <si>
    <t>用户开启一键诊断：接口调用超时
宽带报障-无法登陆
装机地址：湖北省宜昌市西陵区唐家湾路平湖馨苑小区7栋1单元22层2204</t>
  </si>
  <si>
    <t>GZ202310171151271881</t>
  </si>
  <si>
    <t>071701020139</t>
  </si>
  <si>
    <t>周娣</t>
  </si>
  <si>
    <t>2023-10-17 13:17:58</t>
  </si>
  <si>
    <t>#2022重保客户#IPTV内容不完整/无法使用
装机地址：湖北省宜昌市伍家岗区伍家岗街道小洋坝社区伍临路36号城中半岛3栋1单元20楼2001</t>
  </si>
  <si>
    <t>GZ202310171124051674</t>
  </si>
  <si>
    <t>071700866982</t>
  </si>
  <si>
    <t>宋雪姣</t>
  </si>
  <si>
    <t>2023-10-17 16:50:07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</si>
  <si>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宽带无法使用，家里就老人在，强烈要求师傅上门检修</t>
  </si>
  <si>
    <t>GZ202310171054591452</t>
  </si>
  <si>
    <t>071701069526</t>
  </si>
  <si>
    <t>颜宝山</t>
  </si>
  <si>
    <t>2023-10-17 14:39:18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</si>
  <si>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装机地址：湖北省宜昌市西陵区西陵街道刘家大堰社区刘家大堰24栋2单元7楼701</t>
  </si>
  <si>
    <t>GZ202310171048301391</t>
  </si>
  <si>
    <t>071700831927</t>
  </si>
  <si>
    <t>李永花</t>
  </si>
  <si>
    <t>2023-10-17 13:33:27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</si>
  <si>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装机地址：湖北省宜昌市当阳市玉阳街道办事处长坂村原太子桥村西正街109号周边</t>
  </si>
  <si>
    <t>GZ202310171020011120</t>
  </si>
  <si>
    <t>071700630178</t>
  </si>
  <si>
    <t>梅玉玲</t>
  </si>
  <si>
    <t>2023-10-17 13:41:08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</si>
  <si>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装机地址：湖北省宜昌市宜都市陆城街道解放社区东正街小区东正街一巷60号</t>
  </si>
  <si>
    <t>GZ202310171019421117</t>
  </si>
  <si>
    <t>071703624878</t>
  </si>
  <si>
    <t>田忠国</t>
  </si>
  <si>
    <t>2023-10-17 13:50:45</t>
  </si>
  <si>
    <t>071703624878命中精准预判服务场景:[65岁以上老人]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湖北省宜昌市西陵区西坝街道和平路社区西坝二路两江人家2栋1单元13楼1302，宽带无法上网，重启无效，老人无法处理，要求上门检测。</t>
  </si>
  <si>
    <t>GZ202310171002280958</t>
  </si>
  <si>
    <t>071703300666</t>
  </si>
  <si>
    <t>陈玉连</t>
  </si>
  <si>
    <t>2023-10-17 19:09:57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</si>
  <si>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装机地址：湖北省宜昌市宜都市陆城街道办事处胜利社区胜利路小区胜利路22号</t>
  </si>
  <si>
    <t>GZ202310171001180948</t>
  </si>
  <si>
    <t>071700886166</t>
  </si>
  <si>
    <t>王念</t>
  </si>
  <si>
    <t>2023-10-17 13:27:25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</si>
  <si>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装机地址：湖北省当阳市太子桥市场4-1-201</t>
  </si>
  <si>
    <t>GZ202310170947270829</t>
  </si>
  <si>
    <t>071700829753</t>
  </si>
  <si>
    <t>朱梦婷</t>
  </si>
  <si>
    <t>2023-10-17 17:40:20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</si>
  <si>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装机地址：湖北省宜昌市当阳市玉阳办事处广洲路中央街区A区8栋1单元8楼801</t>
  </si>
  <si>
    <t>GZ202310170924430626</t>
  </si>
  <si>
    <t>071700207491</t>
  </si>
  <si>
    <t>张常成</t>
  </si>
  <si>
    <t>2023-10-17 17:45:13</t>
  </si>
  <si>
    <t>无法打开网页
装机地址：湖北省宜昌市宜都市陆城街道办事处胜利社区文峰路小区麒麟街10号</t>
  </si>
  <si>
    <t>GZ202310170915260549</t>
  </si>
  <si>
    <t>071703502939</t>
  </si>
  <si>
    <t>付建强</t>
  </si>
  <si>
    <t>2023-10-17 16:25:48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</si>
  <si>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WIFI可以使用，但是电视看不了，机顶盒插电指示灯不亮，重启还是一样，要求前往维护</t>
  </si>
  <si>
    <t>GZ202310170915020545</t>
  </si>
  <si>
    <t>071700031560</t>
  </si>
  <si>
    <t>蔡中运</t>
  </si>
  <si>
    <t>2023-10-17 10:29:43</t>
  </si>
  <si>
    <t xml:space="preserve">#2022重保客户#【2022年上工信部测评重保用户】【2022年上工信部测评重保用户】[65岁以上老人]判断省分:其他省分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问题（现象）描述:用户来电称电视看不了了，换了新电视，自己不会操作，要求上门协助操作
故障时间:2023-10-17
宽带是否安装IPTV:是
宽带是否可正常上网:是
是否重启设备:已重启未恢复</t>
  </si>
  <si>
    <t>GZ202310170900200409</t>
  </si>
  <si>
    <t>071700703860</t>
  </si>
  <si>
    <t>王宗成</t>
  </si>
  <si>
    <t>2023-10-17 16:35:06</t>
  </si>
  <si>
    <t>用户开启一键诊断：接口调用超时
宽带报障-无法登陆
装机地址：湖北省宜昌市兴山县古夫镇北斗坪社区邓家坝新小区两古路119号周边</t>
  </si>
  <si>
    <t>GZ202310170859190404</t>
  </si>
  <si>
    <t>071700288378</t>
  </si>
  <si>
    <t>邓昌新</t>
  </si>
  <si>
    <t>2023-10-17 18:45:10</t>
  </si>
  <si>
    <t>#2022重保客户##2022重保客户#071700288378命中精准预判服务场景:[65岁以上老人]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诊断失败:下一步
服务端内部异常:
网线断了，要求尽快联系处理</t>
  </si>
  <si>
    <t>GZ202310170849370335</t>
  </si>
  <si>
    <t>071704577628</t>
  </si>
  <si>
    <t>王勇</t>
  </si>
  <si>
    <t>2023-10-17 09:39:18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</si>
  <si>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装机地址：湖北省宜昌市长阳土家族自治县龙舟坪镇四冲湾社区四冲二街片区四冲湾路64-101号周边</t>
  </si>
  <si>
    <t>GZ202310170826500181</t>
  </si>
  <si>
    <t>071700347393</t>
  </si>
  <si>
    <t>习伟</t>
  </si>
  <si>
    <t>2023-10-17 09:30:02</t>
  </si>
  <si>
    <t>无法打开网页
装机地址：湖北省宜昌市夷陵区小溪塔街道办官庄村官庄村三组74号周边</t>
  </si>
  <si>
    <t>GZ202310170808060081</t>
  </si>
  <si>
    <t>071700394403</t>
  </si>
  <si>
    <t>李宁海</t>
  </si>
  <si>
    <t>2023-10-17 13:07:03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</si>
  <si>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不能上网，要求上午上门，下午家里没人。</t>
  </si>
  <si>
    <t>GZ202310170716042482</t>
  </si>
  <si>
    <t>071700376574</t>
  </si>
  <si>
    <t>2023-10-17 12:54:59</t>
  </si>
  <si>
    <t>无法打开网页，重启之后一直显示无法使用此网络，
装机地址：湖北省宜昌市夷陵区东城城乡统筹发展试验区姜家湾村姜家湾村4组姜家湾豆腐厂周边</t>
  </si>
  <si>
    <t>GZ202310162220032184</t>
  </si>
  <si>
    <t>071700744655</t>
  </si>
  <si>
    <t>韩振元</t>
  </si>
  <si>
    <t>2023-10-17 16:49:30</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</si>
  <si>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故障时间:2023-10-16
服务状态是否正常:是
设备灯显示:红灯
错误代码:无
是否重启设备:已重启未恢复
装机地址:湖北省宜昌市兴山县古夫镇北斗坪社区邓家坝新小区两古路128号周边
用户要求:尽快处理</t>
  </si>
  <si>
    <t>GZ202310162152382049</t>
  </si>
  <si>
    <t>071700033376</t>
  </si>
  <si>
    <t>艾红艳</t>
  </si>
  <si>
    <t>2023-10-17 13:22:18</t>
  </si>
  <si>
    <t>#2022重保客户#302004光猫与签约速率不匹配（端业不匹配）
装机地址：湖北省宜昌市西陵区西陵二路金缔华城3栋1单元12层1202</t>
  </si>
  <si>
    <t>GZ202310162037171556</t>
  </si>
  <si>
    <t>071701050954</t>
  </si>
  <si>
    <t>李正安</t>
  </si>
  <si>
    <t>2023-10-17 16:36:32</t>
  </si>
  <si>
    <t>IPTV机顶盒故障
装机地址：湖北省宜昌市伍家岗区伍家岗街道办八一路社区八一路6号A8城市公寓1栋1单元13楼1317</t>
  </si>
  <si>
    <t>GZ202310162034001533</t>
  </si>
  <si>
    <t>071704184419</t>
  </si>
  <si>
    <t>黄梦丽</t>
  </si>
  <si>
    <t>2023-10-17 12:58:46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</si>
  <si>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注册闪，无法上网，请师傅联系维修。</t>
  </si>
  <si>
    <t>GZ202310162021291417</t>
  </si>
  <si>
    <t>071704206040</t>
  </si>
  <si>
    <t>秦雄</t>
  </si>
  <si>
    <t>2023-10-17 16:49:20</t>
  </si>
  <si>
    <t>无法打开网页
装机地址：湖北省宜昌市兴山县古夫镇北斗坪社区邓家坝新小区两古路223号周边</t>
  </si>
  <si>
    <t>GZ202310162006071274</t>
  </si>
  <si>
    <t>071700744966</t>
  </si>
  <si>
    <t>刘士勇</t>
  </si>
  <si>
    <t>2023-10-17 16:43:47</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</si>
  <si>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装机地址：湖北省宜昌市兴山县古夫镇北斗坪社区邓家坝小区107号1栋周边</t>
  </si>
  <si>
    <t>GZ202310162004501264</t>
  </si>
  <si>
    <t>071700301728</t>
  </si>
  <si>
    <t>张俊锋</t>
  </si>
  <si>
    <t>2023-10-17 13:21:48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</si>
  <si>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</si>
  <si>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GZ202310161945381115</t>
  </si>
  <si>
    <t>071700327862</t>
  </si>
  <si>
    <t>胡祖春</t>
  </si>
  <si>
    <t>2023-10-17 17:05:21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</si>
  <si>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装机地址：湖北省宜昌市夷陵区东城城乡统筹发展试验区陈埫坪村小鸦路陈埫坪村安置房13栋1单元6楼601</t>
  </si>
  <si>
    <t>GZ202310161944541108</t>
  </si>
  <si>
    <t>071700760850</t>
  </si>
  <si>
    <t>刘祖忠</t>
  </si>
  <si>
    <t>2023-10-17 16:48:47</t>
  </si>
  <si>
    <t>#2022重保客户##2022重保客户#071700760850命中精准预判服务场景:[65岁以上老人]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宽带可以使用，iptv无法使用，断电重启无效，要求派师傅联系检修处理</t>
  </si>
  <si>
    <t>GZ202310161932171007</t>
  </si>
  <si>
    <t>071700709862</t>
  </si>
  <si>
    <t>紫世菊</t>
  </si>
  <si>
    <t>2023-10-17 16:58:44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</si>
  <si>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湖北省宜昌市兴山县古夫镇北斗坪社区寒溪口小区寒溪口98号北斗社区，离线表示是老人重启无效，请处理回复</t>
  </si>
  <si>
    <t>GZ202310161855310703</t>
  </si>
  <si>
    <t>071700800386</t>
  </si>
  <si>
    <t>曹定军</t>
  </si>
  <si>
    <t>2023-10-17 13:10:13</t>
  </si>
  <si>
    <t>网速过慢
装机地址：湖北省宜昌市当阳市玉阳办事处环城南路奥林雅苑7栋1单元10层1002</t>
  </si>
  <si>
    <t>GZ202310161834020510</t>
  </si>
  <si>
    <t>071701077621</t>
  </si>
  <si>
    <t>华佳桔</t>
  </si>
  <si>
    <t>2023-10-17 13:17:10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</si>
  <si>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用户来电反映宽带速度不达标，自己办理的是千兆宽带，但测速只有100兆，用户对此不满，要求公司马上派师傅上门处理解决，回复。</t>
  </si>
  <si>
    <t>GZ202310161816360354</t>
  </si>
  <si>
    <t>071700302717</t>
  </si>
  <si>
    <t>谭安国</t>
  </si>
  <si>
    <t>2023-10-17 14:36:57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</si>
  <si>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-1609:45:39时间后恢复，请您耐心等待，给您带来的不便敬请谅解。，故障描述：宽带无法上网
装机地址：湖北省宜昌市夷陵区东城城乡统筹发展试验区姜家湾村姜家湾村四组90号周边</t>
  </si>
  <si>
    <t>GZ202310161719392430</t>
  </si>
  <si>
    <t>071700328469</t>
  </si>
  <si>
    <t>陈兴林</t>
  </si>
  <si>
    <t>2023-10-17 13:57:31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</si>
  <si>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:用户表示已经2-3天宽带无法使用，由于用户什么都不懂也不在家无法提供设备的进一步情况，要求师傅尽快联系上门处理。</t>
  </si>
  <si>
    <t>GZ202310161719272428</t>
  </si>
  <si>
    <t>071700032286</t>
  </si>
  <si>
    <t>李建立</t>
  </si>
  <si>
    <t>2023-10-17 10:49:10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</si>
  <si>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装机地址：湖北省宜昌市伍家区城东大道恒大帝景1栋1单元9楼903</t>
  </si>
  <si>
    <t>GZ202310161658292287</t>
  </si>
  <si>
    <t>071703509467</t>
  </si>
  <si>
    <t>许延慧</t>
  </si>
  <si>
    <t>2023-10-17 13:14:56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</si>
  <si>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用户表示宽带无法使用，要求上门处理。</t>
  </si>
  <si>
    <t>GZ202310161643052195</t>
  </si>
  <si>
    <t>071700049342</t>
  </si>
  <si>
    <t>邓永波</t>
  </si>
  <si>
    <t>2023-10-17 14:29:29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</si>
  <si>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CPE红灯</t>
  </si>
  <si>
    <t>GZ202310161621452019</t>
  </si>
  <si>
    <t>071700038378</t>
  </si>
  <si>
    <t>程琳</t>
  </si>
  <si>
    <t>2023-10-17 13:06:21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</si>
  <si>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用户表示宽带无法使用，已经刷新重启无法恢复，请公司尽快处理并回复</t>
  </si>
  <si>
    <t>GZ202310161547021769</t>
  </si>
  <si>
    <t>071700003510</t>
  </si>
  <si>
    <t>刘华东</t>
  </si>
  <si>
    <t>2023-10-17 16:27:09</t>
  </si>
  <si>
    <t xml:space="preserve">#2022重保客户#【2022年上工信部测评重保用户】判断省分:湖北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问题（现象）描述:宽带频繁掉线
故障时间:2023-10-01
服务状态是否正常:是
设备灯显示:正常
错误代码:无
是否重启设备:已重启未恢复
用户要求:用户要求上门处理</t>
  </si>
  <si>
    <t>GZ202310161359141022</t>
  </si>
  <si>
    <t>071700377652</t>
  </si>
  <si>
    <t>费军</t>
  </si>
  <si>
    <t>2023-10-17 13:30:23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</si>
  <si>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装机地址：湖北省宜昌市夷陵区鸦鹊岭镇金和村四组113号周边</t>
  </si>
  <si>
    <t>GZ202310161244520456</t>
  </si>
  <si>
    <t>071704138722</t>
  </si>
  <si>
    <t>赵曾明</t>
  </si>
  <si>
    <t>2023-10-17 15:50:48</t>
  </si>
  <si>
    <t>IPTV机顶盒起显示光信号断了
装机地址：湖北省宜昌市夷陵区小溪塔街道冯家湾社区夷兴大道23号安旺花园三组80号周边</t>
  </si>
  <si>
    <t>GZ202310161145502392</t>
  </si>
  <si>
    <t>071700325082</t>
  </si>
  <si>
    <t>刘怡君</t>
  </si>
  <si>
    <t>2023-10-17 13:44:25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</si>
  <si>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用户表示网速不达标，卡慢，要求师傅上门维修</t>
  </si>
  <si>
    <t>GZ202310161127592211</t>
  </si>
  <si>
    <t>071700664613</t>
  </si>
  <si>
    <t>鲁芹</t>
  </si>
  <si>
    <t>2023-10-17 13:41:48</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</si>
  <si>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装机地址：秭归县茅坪镇建平路67号2楼</t>
  </si>
  <si>
    <t>TS202310170933571109</t>
  </si>
  <si>
    <t>投诉工单（2021版）&gt;&gt;融合&gt;&gt;【网络使用】宽带网络&gt;&gt;公告异议（宽带群障、基站断站、光改）</t>
  </si>
  <si>
    <t>071700324164</t>
  </si>
  <si>
    <t>邓翠英</t>
  </si>
  <si>
    <t>2023-10-17 16:22:13</t>
  </si>
  <si>
    <t>用户断网几天了，所在区域存在大面积故障，影响了工作和生活，要求赔偿断网期间手机产生的流量，请尽快处理并回复</t>
  </si>
  <si>
    <t>固网质量：湖北省宜昌市夷陵区东城城乡统筹发展试验区姜家湾村姜家湾村四组40号对面电杆周边AA。用户反映宽带故障。经核实，用户所在位置于10月16日出现故障，暂未恢复。本月剩余流量119.51G，已协商如本月使用完后有流量超出，我部可协助补偿流量费，用户满意。</t>
  </si>
  <si>
    <t>TS202309261628352254</t>
  </si>
  <si>
    <t>投诉工单（2021版）&gt;&gt;融合&gt;&gt;【宽带修障】宽带修障&gt;&gt;没有按时上门/修障不及时</t>
  </si>
  <si>
    <t>2023-10-17 16:08:29</t>
  </si>
  <si>
    <t>#2022重保客户#071700644736命中精准预判服务场景:[65岁以上老人]
详见报障单：GZ202309131129590266，
用户投诉9月13日报修至今无人员联系检修，已经半个多月，对此强烈不满，现要求我司立刻马上联系回复自己此故障今天到底能否解决，不能解决就携号装网，为自己取消所有转网限制，不然向工信部投诉</t>
  </si>
  <si>
    <t>固网质量：联系用户表示工作人员已上门处理，现已恢复使用，满意</t>
  </si>
  <si>
    <t>GZ202310160938041133</t>
  </si>
  <si>
    <t>071700311202</t>
  </si>
  <si>
    <t>涂华云</t>
  </si>
  <si>
    <t>2023-10-17 12:56:48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</si>
  <si>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18607202892
071700311202
湖北省宜昌市夷陵区鸦鹊岭镇东山村东山村五组103号周边
监控不能使用，装的联通监控，要求师傅尽快联系13207214225处理维修</t>
  </si>
  <si>
    <t>TS202310171433380100</t>
  </si>
  <si>
    <t>071700001779</t>
  </si>
  <si>
    <t>2023-10-17 16:46:32</t>
  </si>
  <si>
    <t>宜昌市西陵一路18号青亲江岸2302号用户来电表示自己家里宽带本来是正常使用的但是因为邻居8号房办理光纤就要求自己就也换光纤把自己家里的宽带也卡断了还要求自己也高价更换光纤且对老人态度也不好要求公司核实处理30分钟内回复有投诉升级意向</t>
  </si>
  <si>
    <t>固网质量：西陵一路18号青亲江岸2302号AA.宽带故障已恢复，满意</t>
  </si>
  <si>
    <t>TS202310131756000276</t>
  </si>
  <si>
    <t>15507206187</t>
  </si>
  <si>
    <t>李张龙</t>
  </si>
  <si>
    <t>2023-10-17 11:20:14</t>
  </si>
  <si>
    <t>用户称自己在任何位置都无法接到电话，要求核实处理，请协助处理</t>
  </si>
  <si>
    <t>固网质量：夷陵区三斗坪镇暮阳村九组AA.用户反映无线固话无法使用问题，经核实，为用户使用的是老人机，已跟用户解释清楚，建议用户换机测试，满意。</t>
  </si>
  <si>
    <t>GZ202310151833211018</t>
  </si>
  <si>
    <t>071700831307</t>
  </si>
  <si>
    <t>陈建国</t>
  </si>
  <si>
    <t>2023-10-17 11:40:22</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</si>
  <si>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问题（现象）描述:IPTV无法观看，要求尽快派人上门维修
故障时间:2023-10-15
宽带是否安装IPTV:是
宽带是否可正常上网:是
是否重启设备:已重启未恢复
装机地址:湖北省宜昌市当阳市坝陵街道办事处慈化村慈化村慈窑路198号1栋周边</t>
  </si>
  <si>
    <t>GZ202310151149410151</t>
  </si>
  <si>
    <t>071700344984</t>
  </si>
  <si>
    <t>王熙</t>
  </si>
  <si>
    <t>2023-10-17 13:33:38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</si>
  <si>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iptv不能用，提示“30005”，要求师傅联系处理</t>
  </si>
  <si>
    <t>GZ202310151035481913</t>
  </si>
  <si>
    <t>2023-10-17 16:53:30</t>
  </si>
  <si>
    <t>客户使用手厅一键诊断功能进行宽带故障诊断，诊断结果，故障描述：宽带无法上网
装机地址：湖北省宜昌市兴山县兴山乡镇营服中心4G-CPE项目无资源地址</t>
  </si>
  <si>
    <t>GZ202310150747500674</t>
  </si>
  <si>
    <t>071703806986</t>
  </si>
  <si>
    <t>文强</t>
  </si>
  <si>
    <t>2023-10-17 16:23:36</t>
  </si>
  <si>
    <t>无法打开网页
装机地址：湖北省宜昌市当阳市坝陵街道办事处国河村军胜住宅片区何畈村3组199号周边</t>
  </si>
  <si>
    <t>GZ202310141853591144</t>
  </si>
  <si>
    <t>071700469626</t>
  </si>
  <si>
    <t>李长洲</t>
  </si>
  <si>
    <t>2023-10-17 15:10:47</t>
  </si>
  <si>
    <t>GZ202310141454231617</t>
  </si>
  <si>
    <t>071700100015</t>
  </si>
  <si>
    <t>杨晓</t>
  </si>
  <si>
    <t>2023-10-17 11:17:35</t>
  </si>
  <si>
    <t>GZ202310131658461740</t>
  </si>
  <si>
    <t>07177235955</t>
  </si>
  <si>
    <t>湖北宜景物业管理有限公司</t>
  </si>
  <si>
    <t>2023-10-17 17:08:22</t>
  </si>
  <si>
    <t>固话无法通话:中国(湖北)自贸区宜昌片区港窑路28-8-411号
装机地址：湖北省宜昌市夷陵区龙泉镇土门馨苑二期32号楼1单元4楼402</t>
  </si>
  <si>
    <t>GZ202310121345020728</t>
  </si>
  <si>
    <t>2023-10-17 10:24:17</t>
  </si>
  <si>
    <t>GZ202310091156460571</t>
  </si>
  <si>
    <t>071700745387</t>
  </si>
  <si>
    <t>叶春伍</t>
  </si>
  <si>
    <t>2023-10-17 11:02:02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</si>
  <si>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t>
  </si>
  <si>
    <t>GZ202310011205561962</t>
  </si>
  <si>
    <t>071700309081</t>
  </si>
  <si>
    <t>李正荣</t>
  </si>
  <si>
    <t>2023-10-17 11:58:01</t>
  </si>
  <si>
    <t>宽带报障-网速慢
装机地址：湖北省宜昌市夷陵区邓村乡竹林湾村竹林湾村10组3号周边</t>
  </si>
  <si>
    <t>ZX202310171554001816</t>
  </si>
  <si>
    <t>13098416691</t>
  </si>
  <si>
    <t>裴君玲</t>
  </si>
  <si>
    <t>2023-10-17 16:09:14</t>
  </si>
  <si>
    <t>:不认可
判断省分:湖北
node_134:
获取入参:
node_180:
判断局方停机状态:
:
node_223::其他原因
判断地市:其他地市
:不认可
局方停机/复通历史记录：1、停机模型:2、停机原因:集团鹰眼ZB0007-0006模型停机：首次关停可携带本人有效证件、本机号卡到归属地自营厅核验签署承诺书复机一次。3、解释口径:4、停机时间:2023-10-1714:43:335、复通指引:6、信安近60天复机次数:--&gt;系统判断的原因分类是否明确:
高级模板内容：
投诉问题描述:对号码局方停机不认可，不方便去归属地营业厅
用户状态为:局方停机
停机原因:集团鹰眼ZB0007-0006模型停机：首次关停可携带本人有效证件、本机号卡到归属地自营厅核验签署承诺书复机一次。
前台是否按流程解释:是
用户要求:复机
第二联系电话:18502776668</t>
  </si>
  <si>
    <t>ZX202310170842220795</t>
  </si>
  <si>
    <t>18658591438</t>
  </si>
  <si>
    <t>黄小梅</t>
  </si>
  <si>
    <t>2023-10-17 16:10:58</t>
  </si>
  <si>
    <t xml:space="preserve">20年省分重点用户(移动业务):不认可
判断省分:浙江
node_166:
node_167:
node_174:
:下一步
判断局方停机状态:局方半停
:断卡行动
:下一步
:用户不认可/办理失败
:不认可
判断是否为70岁老年人及残疾人士:否
局方停机/复通历史记录：1、停机模型:2、停机原因:断卡行动-地市核查风险号码3、解释口径:4、停机时间:2023-10-1512:31:165、复通指引:6、信安近60天复机次数:--&gt;系统判断的原因分类是否明确:
高级模板内容：
投诉问题描述:用户来电反映号码18658591438封停，在中国联通APP上进行实名认证失败，提交资料后提示为审核不通过，我处已解释，用户不认可，要求我方协助处理，谢谢
用户状态为:局方半停
停机原因: 断卡行动-地市核查风险号码
前台是否按流程解释:是
用户要求:线上复通
第二联系电话:15572762302</t>
  </si>
  <si>
    <t>ZX202310170800130714</t>
  </si>
  <si>
    <t>13277238408</t>
  </si>
  <si>
    <t>施童双</t>
  </si>
  <si>
    <t>2023-10-17 09:41:31</t>
  </si>
  <si>
    <t xml:space="preserve">:不认可
判断省分:湖北
node_134:
获取入参:
node_180:
判断局方停机状态:
:
node_223::其他原因
判断地市:其他地市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-1707:48: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投诉问题描述:用户来电对号码停机不认可，称是才办理的，要求核实处理
用户状态为:局方停机
停机原因:集团鹰眼风险IMEI扩展模型停机：首次关停可携带本人有效证件、本机号卡到归属地自营厅核验签署承诺书复机一次
前台是否按流程解释:是
用户要求:在线复机
第二联系电话:13100781258</t>
  </si>
  <si>
    <t>ZX202310162100280448</t>
  </si>
  <si>
    <t>15671066887</t>
  </si>
  <si>
    <t>史杨忠</t>
  </si>
  <si>
    <t>2023-10-17 14:02:38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</si>
  <si>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115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投诉问题描述:对封停不认可
用户状态为:局方停机
停机原因:集团鹰眼监测诈骗停机（异常换机）：首次关停可携带本人有效证件、本机号卡到归属地自营厅核验签署承诺书复机一次
前台是否按流程解释:是
用户要求:对封停不认可，要求核实什么原因封停，要求回复处理，谢谢
第二联系电话:18727443031</t>
  </si>
  <si>
    <t>ZX202310171002401335</t>
  </si>
  <si>
    <t>13235635971</t>
  </si>
  <si>
    <t>赵俊</t>
  </si>
  <si>
    <t>2023-10-17 14:11:23</t>
  </si>
  <si>
    <t xml:space="preserve">:不认可
判断省分:湖北
node_134:
获取入参:
node_180:
判断局方停机状态:
:
node_223::关停原因：鹰眼骚扰语音半停
判断是否局方停机:
:有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-1611:26: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投诉问题描述:用户无法在APP上二次实人认证，前台已做解释，用户不认可，请后台工作人员协助处理，谢谢！
用户状态为:局方半停
停机原因:工信部12321骚扰被举报号码关停(机主停机之日起30天内在中国联通APP进行自助复通，如逾期需前往营业厅办理，原则复机一次）
前台是否按流程解释:是
用户要求:尽快处理！
第二联系电话:19171413396</t>
  </si>
  <si>
    <t>"号码关停：工信部12321骚扰被举报号码关停AA。用户反映号码关停问题，经核实，号码工信部12321骚扰被举报号码关停。 已告知用户需机主本人携带单位证明、营业执照、本人身份证、本机SIM卡到营业厅核验，并签订法律风险告知书后复机。用户知悉挂机，满意。</t>
  </si>
  <si>
    <t>TS202310151158431755</t>
  </si>
  <si>
    <t>2023-10-17 16:21:07</t>
  </si>
  <si>
    <t xml:space="preserve">主办单位：湖北
客户类别：普通客户
10010是否打通：是
是否二次致电10015：是
是否联系：是
升级倾向：无
号码归属省：湖北
SVIP等级：
预处理名称：局方停机:-&amp;gt;
1、停机模型:
2、停机原因:集团鹰眼GoIP模型回访反馈停机：首次关停可携带本人有效证件、本机号卡到归属地自营厅核验签署承诺书复机一次
3、解释口径:
4、停机时间:2023-10-1319:48:25
5、复通指引:
6、信安近60天复机次数:
用户停机类型:其他关停类-&amp;gt;:下一步=&amp;gt;
用户联系方式：用户拒绝提供联系方式
备注:用户来电反映对于号码局方停机不认可，对于前期处理结果不认可，称之前有回访告知其需要前往营业厅需要写承诺书，但营业厅不清楚此事，称只有一个号码，无其他联系方式，要求添加本机号码的微信，要求尽快复机，烦请尽快处理下谢谢</t>
  </si>
  <si>
    <t>①客户基本资料：业务号码：15926996646、客户姓名：李博、套餐情况：畅爽冰激凌5G套餐199元（基础版）；客户反映号码停机问题				
②首次联系客户时间：2023-10-15 13:10:09				
③投诉核查处理情况：收到贵部转办，我司立即组织核查，经核实，客户号码因 集团鹰眼GoIP模型回访反馈停机 ，根据相关要求进行关停处理。2023-10-12 17:48:41 因集团鹰眼监测诈骗停机，已操作开机，二次关停无法复机，号码已停机，无第二联系方式无法联系上客户。
④答复客户时间及客户满意度评价：根据上述情况我司于2023-10-16 15:10:09联系客户解释，未联系上客户。回单人:宜昌客服王晓玉；联系电话：07176921001。					
⑤投诉核查关联材料：无</t>
  </si>
  <si>
    <t>ZX202310161242462163</t>
  </si>
  <si>
    <t>2023-10-17 10:00:26</t>
  </si>
  <si>
    <t xml:space="preserve">22年Q3Q4重点客户
高级模板内容：
投诉问题描述:用户针对局方半停不认可，提及工信部投诉
用户状态为:局方半停
停机原因:省分自有模型710016-0001
前台是否按流程解释:是
用户要求:用户针对局方半停不认可，提及工信部投诉
第二联系电话:无</t>
  </si>
  <si>
    <t>号码关停：本地异常号卡语音半停（风险打标）AA。用户反映号码关停问题，经核实，号码于2023-10-16 11:26:51本地异常号卡语音半停（机主停机之日起30天内在中国联通APP进行自助复通，如逾期需前往营业厅办理，原则复机一次）。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指导用户操作，客户二次自主复通不成功投诉升级，现已添加客户微信上传资料发后台审核开机，客户满意并撤诉。</t>
  </si>
  <si>
    <t>ZX202310151831341809</t>
  </si>
  <si>
    <t>2023-10-17 08:43:52</t>
  </si>
  <si>
    <t xml:space="preserve">
高级模板内容：
投诉问题描述:复机不愿意去营业厅
用户状态为:局方半停
停机原因:本地异常号卡语音半停（机主停机之日起30天内在中国联通APP进行自助复通，如逾期需前往营业厅办理，原则复机一次）
前台是否按流程解释:是
用户要求:尽快处理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</si>
  <si>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因多次未联系上客户，特已短信告知。</t>
  </si>
  <si>
    <t>ZX202310161538571125</t>
  </si>
  <si>
    <t>13085166981</t>
  </si>
  <si>
    <t>丁强</t>
  </si>
  <si>
    <t>2023-10-17 12:00:57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</si>
  <si>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-1014:27: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投诉问题描述:用户本月已在联通app复机一次，在异地，无法去营业厅
用户状态为:局方半停
停机原因:本地异常号卡语音半停
前台是否按流程解释:是
用户要求:尽快处理，谢谢（用户只有一个号码，故记此号）
第二联系电话:13085166981</t>
  </si>
  <si>
    <t>ZX202310161156181834</t>
  </si>
  <si>
    <t>2023-10-17 12:00:13</t>
  </si>
  <si>
    <t xml:space="preserve">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用户要求:在线复机
第二联系电话:18608606946</t>
  </si>
  <si>
    <t>号码关停：本地异常号卡语音半停AA。用户反映停机问题，经核实客户已通过手厅复机一次，现回传资料后复机，客户满意。</t>
  </si>
  <si>
    <t>ZX202310161008210881</t>
  </si>
  <si>
    <t>18571040972</t>
  </si>
  <si>
    <t>张新怡</t>
  </si>
  <si>
    <t>2023-10-17 12:57:31</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</si>
  <si>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-2516:19:085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投诉问题描述:来电反馈拨打我方工作人员电话18671710010处理局方停机销户，一直打不通，要求重新反馈处理
用户状态为:局方半停
停机原因:工信部12321骚扰被举报号码关停(机主停机之日起30天内在中国联通APP进行自助复通，如逾期需前往营业厅办理，原则复机一次）
前台是否按流程解释:是
用户要求:尽快处理回复（诉求：要求立即销户，否则产生费用不认可，如果处理不了，自动销户产生的费用不会支付，会升级上诉联通）
第二联系电话:17788162930</t>
  </si>
  <si>
    <t>号码关停：工信部12321骚扰被举报号码关停AA，现用户要求注销，已销户，立即注销，满意</t>
  </si>
  <si>
    <t>ZX202310161006200857</t>
  </si>
  <si>
    <t>18671789930</t>
  </si>
  <si>
    <t>向梅芳</t>
  </si>
  <si>
    <t>2023-10-17 12:56:10</t>
  </si>
  <si>
    <t xml:space="preserve">:不认可
判断省分:湖北
node_134:
获取入参:
node_180:
判断局方停机状态:
:
node_223::关停原因带“断卡、实时换机、境外漫游”字眼
:不认可
:
高级模板内容：
投诉问题描述:用户反馈对状态不认可，已在线解释，用户不认可。
用户状态为:局方半停
停机原因:断卡2.0-湖北45天及以上睡眠卡风险用户打标（第十一批）
前台是否按流程解释:是
用户要求:退费从5月份到现在所有的月租扣费退款，在线复通，对不使用擅自停机给出具体依据解释
第二联系电话:17671336930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</si>
  <si>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考虑到用户使用感知，产生22.11-23.10月副卡费用72元，现为您申请72元费用，24小时内到账，此费用不可打印发票，满意</t>
  </si>
  <si>
    <t>ZX202310161740182095</t>
  </si>
  <si>
    <t>2023-10-17 16:03:44</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</si>
  <si>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投诉问题描述:详见工单：TS202310151158431755，已按结果解释，用户不认可，要求核实处理，谢谢
用户状态为:局方停机
停机原因:集团鹰眼GoIP模型回访反馈停机：首次关停可携带本人有效证件、本机号卡到归属地自营厅核验签署承诺书复机一次
前台是否按流程解释:是
用户要求:要求复机
第二联系电话:用户没有其他联系方式，15926996646要求加此微信号联系复机</t>
  </si>
  <si>
    <t>号码关停：集团鹰眼GoIP模型回访反馈停机AA。用户反映诈骗停机问题，本月已因诈骗停机到厅开机一次，无法再次复机，仅可联系我部发申请复机后销户，联系用户停机无第二联系方式，如有疑问可在工作时间（08:30-12:00；14:00-17:30）联系07176921001、13032700872宜昌客服。如用户咨询，请前台10010话务中心代为解释，谢谢</t>
  </si>
  <si>
    <t>ZX202310161451580692</t>
  </si>
  <si>
    <t>2023-10-17 13:02:19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</si>
  <si>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投诉问题描述:对局方停机不认可
用户状态为:局方停机
停机原因:集团鹰眼监测诈骗停机（异常换机）：首次关停可携带本人有效证件、本机号卡到归属地自营厅核验签署承诺书复机一次
前台是否按流程解释:是
用户要求:马上开机不愿提供证件详见：ZX202310141001250853已告知结果不认可请协助处理
第二联系电话:18671775885</t>
  </si>
  <si>
    <t>号码关停：集团鹰眼监测诈骗停机（异常换机）AA。需请客户回传以下资料：身份证正、反面照，手持证件正面照及开机承诺函至13032700872微信号，审核通过后办理开机。用户不愿提供资料，无法在线直接开机，满意度一般</t>
  </si>
  <si>
    <t>ZX202310161634191617</t>
  </si>
  <si>
    <t>15672546829</t>
  </si>
  <si>
    <t>廖吉森</t>
  </si>
  <si>
    <t>2023-10-17 13:04:57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</si>
  <si>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19:385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
用户状态为:局方停机
停机原因:集团鹰眼监测诈骗停机（异常换机）：首次关停可携带本人有效证件、本机号卡到归属地自营厅核验签署承诺书复机一次
前台是否按流程解释:是
用户要求:复机
第二联系电话:18077857196</t>
  </si>
  <si>
    <t>ZX202310161942340230</t>
  </si>
  <si>
    <t>13177077426</t>
  </si>
  <si>
    <t>杨美丽</t>
  </si>
  <si>
    <t>2023-10-17 14:31:10</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</si>
  <si>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-1615:19:345、复通指引:6、信安近60天复机次数:--&gt;系统判断的原因分类是否明确:
高级模板内容：
投诉问题描述:用户来电称为什么用不了网络，已解释用户表示不在号码归属地
用户状态为:局方停机
停机原因: 集团鹰眼监测诈骗停机（异常换机）
前台是否按流程解释:是
用户要求:要求尽快处理
第二联系电话:18272281623</t>
  </si>
  <si>
    <t>号码关停：集团鹰眼监测诈骗停机（异常换机）AA。用户反映集团鹰眼监测诈骗停机（异常换机）导致关停不认可，请客户回传以下资料：身份证正、反面照，SIM卡及开机承诺函至13032700872微信号，审核通过后办理开机。如该号码再次被举报则永久关停，未联系上用户，如有疑问可在工作时间（08:30-12:00；14:00-17:30）联系07176921001、13032700872宜昌客服。如用户咨询，请前台10010话务中心代为解释，谢谢</t>
  </si>
  <si>
    <t>ZX202310161706371884</t>
  </si>
  <si>
    <t>13294243413</t>
  </si>
  <si>
    <t>侯小莉</t>
  </si>
  <si>
    <t>2023-10-17 11:24:34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</si>
  <si>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-1111:53: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投诉问题描述:用户来电要求复机，人在外地，要求线上处理，请核实处理
用户状态为:局方停机
停机原因:集团鹰眼监测诈骗停机（异常换机）：首次关停可携带本人有效证件、本机号卡到归属地自营厅核验签署承诺书复机一次
前台是否按流程解释:是
用户要求:要求加急处理，请核实处理
第二联系电话:15382265333</t>
  </si>
  <si>
    <t>号码关停：集团鹰眼监测诈骗停机（异常换机）AA。用户反映停机问题，经核实已告知客户回传资料后审核复机，客户满意。</t>
  </si>
  <si>
    <t>TS202310121418066340</t>
  </si>
  <si>
    <t>13297283272</t>
  </si>
  <si>
    <t>李新</t>
  </si>
  <si>
    <t>2023-10-17 13:47:04</t>
  </si>
  <si>
    <t>#2022重保客户#问题发生时间:2023.10
办理渠道:郑州市金水区南阳路东风路营业厅
业务名称:复机
业务受理人员（工号/特征）:郑州市金水区南阳路东风路营业厅
客户要求及问题补充:用户表示线下营业厅去复机，营业厅不给操作，6点之前不回电解决就投诉工信部，麻烦协助尽办理谢谢</t>
  </si>
  <si>
    <t>号码关停：本地异常号卡语音半停AA。用户反映号码关停，已请客户回传以下资料：身份证正、反面照，SIM卡及开机承诺函至13032700872微信号，审核通过后办理开机。如该号码再次被举报则永久关停，客户知晓。</t>
  </si>
  <si>
    <t>ZX202310161557191286</t>
  </si>
  <si>
    <t>18672665218</t>
  </si>
  <si>
    <t>张莹</t>
  </si>
  <si>
    <t>2023-10-17 16:05:35</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</si>
  <si>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0049-00012、停机原因:集团鹰眼诈骗-ZB0049-0001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18:285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投诉问题描述:用户来电反映号码无故关停
用户状态为:局方停机
停机原因:集团鹰眼诈骗-ZB0049-0001模型：首次关停可携带本人有效证件到号码归属地自营厅核验签署法律风险告知书复机一次。
前台是否按流程解释:是
用户要求:尽快回电，沟通处理
第二联系电话:18607205218</t>
  </si>
  <si>
    <t>号码关停：集团鹰眼诈骗-ZB0049-0001模型AA。用户反映号码关停问题，已请客户回传以下资料：身份证正、反面照，SIM卡及开机承诺函至13032700872微信号，审核通过后办理开机。如该号码再次被举报则永久关停，客户知晓。</t>
  </si>
  <si>
    <t>ZX202310160905490332</t>
  </si>
  <si>
    <t>2023-10-17 10:04:15</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</si>
  <si>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-1413:18: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投诉问题描述:用户对积分停机不认可
用户状态为:局方停机
停机原因:集团鹰眼诈骗-异常IMEI扩展模型：首次关停可携带本人有效证件到号码归属地自营厅核验签署法律风险告知书复机一次。
前台是否按流程解释:是
用户要求:立即解决
第二联系电话:15272137159</t>
  </si>
  <si>
    <t>号码关停：集团鹰眼诈骗-异常IMEI扩展模型机AA，根据相关要求进行关停处理。已请其回传一张照片：风险告知书+身份证正面+SIM卡背面照+签字至17671348103宜昌联通微信号，客户知晓</t>
  </si>
  <si>
    <t>ZX202310171155162445</t>
  </si>
  <si>
    <t>13098403999</t>
  </si>
  <si>
    <t>余会</t>
  </si>
  <si>
    <t>2023-10-17 17:04:09</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</si>
  <si>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-1616:40: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投诉问题描述:用户来电反映手机被局方停机了，已认证，催促审核进度
用户状态为:局方停机
停机原因:涉案涉诈涉骚扰同证件号码停机（本人持效身份证件、SIM卡到营业厅实名签署承诺书复机，原则上复机一次）
前台是否按流程解释:是
用户要求:复机，催促审核进度
第二联系电话:用户很急，没来得急问第二联系方式，用户就挂机了13098403999</t>
  </si>
  <si>
    <t>号码关停：涉案涉诈涉骚扰同证件号码停机AA。用户反映局方停机问题，经核实，为证件下18572358129号码鹰眼GOIP诈骗导致，根据相关要求进行关停处理，已请用户携带身份证原件前往夷陵自营厅现场处理，用户同意。</t>
  </si>
  <si>
    <t>ZX202310161551301232</t>
  </si>
  <si>
    <t>17671338569</t>
  </si>
  <si>
    <t>2023-10-17 13:33:23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</si>
  <si>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-1612:11:175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投诉问题描述:用户来电要求我方线上复机，已在线解释，用户不认可，请协助处理
用户状态为:局方半停
停机原因:新入网未正常使用半停（机主停机之日起30天内手厅自助复通，如逾期前往营业厅办理，原则复机一次）
前台是否按流程解释:是
用户要求:加急复机
第二联系电话:16671733775</t>
  </si>
  <si>
    <t>号码关停：新入网未正常使用半停AA。已请客户回传以下资料：身份证正、反面照，手持证件正面照及开机承诺函至13032700872微信号，审核通过后办理开机。如该号码再次被举报则永久关停，客户知晓。</t>
  </si>
  <si>
    <t>ZX202310142228400184</t>
  </si>
  <si>
    <t>15672531675</t>
  </si>
  <si>
    <t>涂青青</t>
  </si>
  <si>
    <t>2023-10-17 09:02:30</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</si>
  <si>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-0413:30:085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投诉问题描述:用户要求在线复机，解释营业厅不认可，要求在线处理回复，谢谢
用户状态为:局方半停
停机原因:新入网未正常使用半停（机主停机之日起30天内手厅自助复通，如逾期前往营业厅办理，原则复机一次）
前台是否按流程解释:是
用户要求:用户要求在线复机
第二联系电话:18360508184</t>
  </si>
  <si>
    <t>号码关停：新入网未正常使用半停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</si>
  <si>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ZX202310161444240614</t>
  </si>
  <si>
    <t>13177082126</t>
  </si>
  <si>
    <t>湖北朔言建筑材料有限公司</t>
  </si>
  <si>
    <t>2023-10-17 18:39:41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</si>
  <si>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-1611:43:345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投诉问题描述:用户对局方停机不认可，不愿去线下营业厅办理复机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</si>
  <si>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</si>
  <si>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ZX202310161247582213</t>
  </si>
  <si>
    <t>13047155028</t>
  </si>
  <si>
    <t>2023-10-17 11:49:34</t>
  </si>
  <si>
    <t xml:space="preserve">:不认可
判断省分:湖北
node_134:
获取入参:
node_180:
判断局方停机状态:
:
node_223::其他原因
判断地市:其他地市
:不认可
局方停机/复通历史记录：1、停机模型:集团反诈中心模型ZB0062-00012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-1016:54:005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投诉问题描述:用户来电对号码停机不认可.已提供处理方案不认可.要求我方协助处理复机.解释不认可.请尽快处理
用户状态为:局方停机
停机原因:其它
前台是否按流程解释:是
用户要求:复机
第二联系电话:13032744064</t>
  </si>
  <si>
    <t>号码关停：鹰眼诈骗模型编码ZB0062-0001AA，根据相关要求进行关停处理。已请其回传一张照片：风险告知书+身份证正面+SIM卡背面照+签字至17671348103宜昌联通微信号，客户知晓</t>
  </si>
  <si>
    <t>BL202310171058062247</t>
  </si>
  <si>
    <t>071700074917</t>
  </si>
  <si>
    <t>龚政</t>
  </si>
  <si>
    <t>2023-10-17 16:02:35</t>
  </si>
  <si>
    <t>&gt;业务号码&gt;071700074917；&gt;号码归属地&gt;宜昌；&gt;产品名称&gt;	那豆少儿；&gt;产品代码&gt;无；&gt;产品编码&gt;2400039012；&gt;订购时间&gt;2023-10-0210:19:41；&gt;核查情况&gt;平台故障；&gt;不规范定制分类&gt;平台故障，无法判责；&gt;退费金额&gt;25元；&gt;退费时间&gt;2023-10-17；&gt;投诉内容&gt;
高级模板内容：
赔付类型：:增值业务争议
CBSS账单扣费名称：:	那豆少儿
办理渠道:IPTV
赔付月份：:2023年10月
返还倍率:单倍
赔付金额：:25
是否已经取消业务:是
是否承诺退费：:是
用户是否需要回复：:否
用户要求：:退费</t>
  </si>
  <si>
    <t>BL202310170924480916</t>
  </si>
  <si>
    <t>071700359673</t>
  </si>
  <si>
    <t>2023-10-17 14:36:56</t>
  </si>
  <si>
    <t>&gt;业务号码&gt;071700359673；&gt;号码归属地&gt;宜昌；&gt;产品名称&gt;哆啦看书；&gt;产品代码&gt;24000363；&gt;产品编码&gt;2400036301；&gt;订购时间&gt;2023-10-1621:20:45；&gt;核查情况&gt;平台故障；&gt;不规范定制分类&gt;平台故障，无法判责；&gt;退费金额&gt;29元；&gt;退费时间&gt;2023/10/17；&gt;投诉内容&gt;赔付类型：:增值业务争议
CBSS账单扣费名称：:TV增值-应用-教育
办理渠道:无
赔付月份：:2023年10月
返还倍率:单倍
赔付金额：:29
是否已经取消业务:是
是否承诺退费：:是
用户是否需要回复：:否
用户要求：:用户要求要求退还产生的费用请处理谢谢，有投诉倾向</t>
  </si>
  <si>
    <t>TS202310170905550556</t>
  </si>
  <si>
    <t>13032732084</t>
  </si>
  <si>
    <t>李月梅</t>
  </si>
  <si>
    <t>2023-10-17 14:04:13</t>
  </si>
  <si>
    <t>22年Q3Q4重点客户[65岁以上老人]判断省分:其他省分
:流量计费争议
判断省分::流量包定制争议
:不认可
:未享受
:小于等于500元，且仅限单倍、月份不超过12个月
:
高级模板内容：
投诉问题描述:用户表示不小心订购的流量包，自己是老人！对费用不认可
业务名称:腾讯游戏畅玩包（前向）
争议月份:2023年10月
争议金额:12
是否承诺退费:是
用户要求:要求退费，前台已告知无法抵扣项目，请尽快处理，谢谢！</t>
  </si>
  <si>
    <t>BL202310170929330989</t>
  </si>
  <si>
    <t>071700507763</t>
  </si>
  <si>
    <t>关成柱</t>
  </si>
  <si>
    <t>2023-10-17 15:22:23</t>
  </si>
  <si>
    <t>&gt;业务号码&gt;071700507763；&gt;号码归属地&gt;宜昌；&gt;产品名称&gt;趣味生活，智享电竞；&gt;产品代码&gt;24000772，24000388；&gt;产品编码&gt;2400077200，2400038805；&gt;订购时间&gt;2023-10-1621:05:01，2023-10-1621:04:24；&gt;核查情况&gt;平台故障；&gt;不规范定制分类&gt;平台故障，无法判责；&gt;退费金额&gt;25元，29元；&gt;退费时间&gt;2023/10/17；&gt;投诉内容&gt;赔付类型：:增值业务争议
CBSS账单扣费名称：:趣味生活，智享电竞
办理渠道:线上
赔付月份：:2023年10月
返还倍率:单倍
赔付金额：:54
是否已经取消业务:是
是否承诺退费：:是
用户是否需要回复：:否
用户要求：:退费</t>
  </si>
  <si>
    <t>BL202310161609551856</t>
  </si>
  <si>
    <t>18671713306</t>
  </si>
  <si>
    <t>王正洪</t>
  </si>
  <si>
    <t>2023-10-17 10:52:50</t>
  </si>
  <si>
    <t>&gt;业务号码&gt;071703036488；&gt;号码归属地&gt;宜昌；&gt;产品名称&gt;哆啦看书；&gt;产品代码&gt;24000363；&gt;产品编码&gt;2400036301；&gt;订购时间&gt;2023-10-1609:54:23；&gt;核查情况&gt;平台故障；&gt;不规范定制分类&gt;平台故障，无法判责；&gt;退费金额&gt;29元；&gt;退费时间&gt;2023-10-17；&gt;投诉内容&gt;--------------
高级模板内容：
赔付类型：:增值业务争议
CBSS账单扣费名称：:增值业务费_TV增值-应用-教育_TV增值-应用-教育
办理渠道:无
赔付月份：:2023年10月
返还倍率:单倍
赔付金额：:29
是否已经取消业务:是
是否承诺退费：:是
用户是否需要回复：:否
用户要求：:退费</t>
  </si>
  <si>
    <t>BL202310171219520906</t>
  </si>
  <si>
    <t>13117273159</t>
  </si>
  <si>
    <t>黄书财</t>
  </si>
  <si>
    <t>2023-10-17 15:22:57</t>
  </si>
  <si>
    <t>&gt;业务号码&gt;13117273159；&gt;号码归属地&gt;宜昌；&gt;产品名称&gt;沃阅读知涯升学20元特价包；&gt;产品代码&gt;66002207；&gt;产品编码&gt;6600220700；&gt;订购时间&gt;2023-10-1705:52:04	；&gt;核查情况&gt;平台故障；&gt;不规范定制分类&gt;平台故障，无法判责；&gt;退费金额&gt;20元；&gt;退费时间&gt;2023年10月17日；&gt;投诉内容&gt;
高级模板内容：
赔付类型：:增值业务争议
CBSS账单扣费名称：:沃阅读知涯升学20元特价包	
办理渠道:CAP-068
赔付月份：:2023年10月
返还倍率:单倍
赔付金额：:20
是否已经取消业务:是
是否承诺退费：:是
用户是否需要回复：:否
用户要求：:退费</t>
  </si>
  <si>
    <t>BL202310171254461322</t>
  </si>
  <si>
    <t>13117283261</t>
  </si>
  <si>
    <t>万星星</t>
  </si>
  <si>
    <t>2023-10-17 15:12:50</t>
  </si>
  <si>
    <t>&gt;业务号码&gt;13117283261；&gt;号码归属地&gt;宜昌；&gt;产品名称&gt;手机彩铃沃音乐精选10元包月；&gt;产品代码&gt;49004937；&gt;产品编码&gt;4900493700；&gt;订购时间&gt;2023-10-0617:37:30；&gt;核查情况&gt;平台故障；&gt;不规范定制分类&gt;平台故障，无法判责；&gt;退费金额&gt;10元；&gt;退费时间&gt;2023-10-17；&gt;投诉内容&gt;
高级模板内容：
赔付类型：:增值业务争议
CBSS账单扣费名称：:手机彩铃沃音乐精选10元包月
办理渠道:0
赔付月份：:2023年10月
返还倍率:单倍
赔付金额：:10
是否已经取消业务:否
是否承诺退费：:是
用户是否需要回复：:否
用户要求：:用户无法提供验证码，请后台协助取消</t>
  </si>
  <si>
    <t>BL202310161746030735</t>
  </si>
  <si>
    <t>13117297858</t>
  </si>
  <si>
    <t>刘再斌</t>
  </si>
  <si>
    <t>2023-10-17 11:20:26</t>
  </si>
  <si>
    <t>&gt;业务号码&gt;13117297858；&gt;号码归属地&gt;宜昌；&gt;产品名称&gt;哔哩哔哩15G流量加会员月包联通助理-畅爽版（在线渠道）；&gt;产品代码&gt;无；&gt;产品编码&gt;8000672300	8900001601；&gt;订购时间&gt;2023-09-2218:03:032023-10-1319:09:53；&gt;核查情况&gt;平台故障；&gt;不规范定制分类&gt;平台故障，无法判责；&gt;退费金额&gt;51元；&gt;退费时间&gt;2023-10-17；&gt;投诉内容&gt;
高级模板内容：
赔付类型：:增值业务争议
CBSS账单扣费名称：:-哔哩哔哩15G流量加会员月包，联通助理-畅爽版（在线渠道）
办理渠道:无
赔付月份：:2023年9月、2023年10月
返还倍率:单倍
赔付金额：:51
是否已经取消业务:是
是否承诺退费：:是
用户是否需要回复：:是
用户要求：:退费</t>
  </si>
  <si>
    <t>BL202310161545041547</t>
  </si>
  <si>
    <t>15671068515</t>
  </si>
  <si>
    <t>2023-10-17 10:43:47</t>
  </si>
  <si>
    <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赔付月份：:2023年10月
返还倍率:单倍
赔付金额：:20
是否已经取消业务:是
是否承诺退费：:是
用户是否需要回复：:否
用户要求：:用户要求取消，并退费</t>
  </si>
  <si>
    <t>BL202310171418432280</t>
  </si>
  <si>
    <t>13297283581</t>
  </si>
  <si>
    <t>李祥顺</t>
  </si>
  <si>
    <t>2023-10-17 17:00:59</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</si>
  <si>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	SP查询/退订/订购
赔付月份：:2023年10月
返还倍率:单倍
赔付金额：:20
是否已经取消业务:是
是否承诺退费：:是
用户是否需要回复：:否
用户要求：:用户反馈老人用的不懂，要求退费，烦请协助</t>
  </si>
  <si>
    <t>BL202310171025371759</t>
  </si>
  <si>
    <t>13217171719</t>
  </si>
  <si>
    <t>马明亚</t>
  </si>
  <si>
    <t>2023-10-17 14:32:52</t>
  </si>
  <si>
    <t>&gt;业务号码&gt;13217171719；&gt;号码归属地&gt;宜昌；&gt;产品名称&gt;联通爱听-职场精英20元包；&gt;产品代码&gt;66003010；&gt;产品编码&gt;6600301000；&gt;订购时间&gt;2023-10-0811:33:09；&gt;核查情况&gt;平台故障；&gt;不规范定制分类&gt;平台故障，无法判责；&gt;退费金额&gt;20元；&gt;退费时间&gt;2023-10-17；&gt;投诉内容&gt;
高级模板内容：
赔付类型：:增值业务争议
CBSS账单扣费名称：:增值业务-联通爱听-职场精英20元包
办理渠道:无
赔付月份：:2023年10月
返还倍率:单倍
赔付金额：:20
是否已经取消业务:是
是否承诺退费：:是
用户是否需要回复：:否
用户要求：:退费</t>
  </si>
  <si>
    <t>BL202310171300021384</t>
  </si>
  <si>
    <t>2023-10-17 17:20:55</t>
  </si>
  <si>
    <t>&gt;业务号码&gt;15071734959；&gt;号码归属地&gt;宜昌；&gt;产品名称&gt;手机彩铃沃音乐精选10元包月，9元100分钟5G速率包（湖北）（立即生效）；&gt;产品代码&gt;49004937，无；&gt;产品编码&gt;4900493700，91238499；&gt;订购时间&gt;2023-10-0721:51:23，2023-04-1913:01:06；&gt;核查情况&gt;平台故障；&gt;不规范定制分类&gt;平台故障，无法判责；&gt;退费金额&gt;19元；&gt;退费时间&gt;2023-10-17；&gt;投诉内容&gt;
高级模板内容：
赔付类型：:增值业务争议
CBSS账单扣费名称：:9元100分钟5G速率包（湖北）（立即生效）	手机彩铃沃音乐精选10元包月
办理渠道:未查询到
赔付月份：:2023年10月
返还倍率:单倍
赔付金额：:19
是否已经取消业务:是
是否承诺退费：:否
用户是否需要回复：:否
用户要求：:退费</t>
  </si>
  <si>
    <t>BL202310170928460976</t>
  </si>
  <si>
    <t>15171866202</t>
  </si>
  <si>
    <t>李先兵</t>
  </si>
  <si>
    <t>2023-10-17 15:11:42</t>
  </si>
  <si>
    <t>&gt;业务号码&gt;15171866202；&gt;号码归属地&gt;宜昌；&gt;产品名称&gt;好看铃声6元包月；&gt;产品代码&gt;49004991；&gt;产品编码&gt;4900499100；&gt;订购时间&gt;2023-09-0603:24:32；&gt;核查情况&gt;平台故障；&gt;不规范定制分类&gt;平台故障，无法判责；&gt;退费金额&gt;12元；&gt;退费时间&gt;2023/10/17；&gt;投诉内容&gt;赔付类型：:增值业务争议
CBSS账单扣费名称：:好看铃声6元包月
办理渠道:*
赔付月份：:2023年9月、2023年10月
返还倍率:单倍
赔付金额：:12
是否已经取消业务:是
是否承诺退费：:是
用户是否需要回复：:否
用户要求：:尽快处理</t>
  </si>
  <si>
    <t>BL202310171111052455</t>
  </si>
  <si>
    <t>15334063026</t>
  </si>
  <si>
    <t>佟仕平</t>
  </si>
  <si>
    <t>2023-10-17 15:12:21</t>
  </si>
  <si>
    <t>&gt;业务号码&gt;15334063026；&gt;号码归属地&gt;宜昌；&gt;产品名称&gt;联通助理-畅爽版，哔哩哔哩15G流量加会员月包；&gt;产品代码&gt;89000016，80006723；&gt;产品编码&gt;8900001601，8000672300；&gt;订购时间&gt;2023-10-0618:00:48，2023-09-0313:54:41；&gt;核查情况&gt;平台故障；&gt;不规范定制分类&gt;平台故障，无法判责；&gt;退费金额&gt;26元，50元；&gt;退费时间&gt;2023年10月17日；&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CBSS账单扣费名称：:哔哩哔哩15G流量加会员月包，联通助理-畅爽版（在线渠道）
办理渠道:未知
赔付月份：:2023年9月、2023年10月
返还倍率:单倍
赔付金额：:76
是否已经取消业务:是
是否承诺退费：:是
用户是否需要回复：:否
用户要求：:用户要求退费</t>
  </si>
  <si>
    <t>BL202310161609121847</t>
  </si>
  <si>
    <t>15549309539</t>
  </si>
  <si>
    <t>赵复汉</t>
  </si>
  <si>
    <t>2023-10-17 14:55:42</t>
  </si>
  <si>
    <t>&gt;业务号码&gt;15549309539；&gt;号码归属地&gt;宜昌；&gt;产品名称&gt;联通爱听-职场精英20元包；&gt;产品代码&gt;66003010；&gt;产品编码&gt;6600301000	；&gt;订购时间&gt;2023-10-1611:15:30；&gt;核查情况&gt;平台故障；&gt;不规范定制分类&gt;平台故障，无法判责；&gt;退费金额&gt;20元；&gt;退费时间&gt;2023-10-17；&gt;投诉内容&gt;
高级模板内容：
赔付类型：:增值业务争议
CBSS账单扣费名称：:联通爱听-职场精英20元包
办理渠道:SP平台接入
赔付月份：:2023年10月
返还倍率:单倍
赔付金额：:20
是否已经取消业务:是
是否承诺退费：:是
用户是否需要回复：:否
用户要求：:退费</t>
  </si>
  <si>
    <t>TS202310161548150313</t>
  </si>
  <si>
    <t>13197309063</t>
  </si>
  <si>
    <t>王铭</t>
  </si>
  <si>
    <t>2023-10-17 19:46:20</t>
  </si>
  <si>
    <t xml:space="preserve">
高级模板内容：
投诉问题描述:用户来电要求投诉自己什么都没干凭什么给自己开业务：金太阳点读宝20元。要求取消退费处理，然后用户称自己9月30号交费384.1，凭什么现在有停机了，用户非常不认可，请求后台处理谢谢
争议月份:2023年10月、2023年9月
争议金额:283
用户要求:用户要求取消并退费处理，不然就去投诉请求后台处理谢谢</t>
  </si>
  <si>
    <t>计费争议-SP扣费：用户反映金太阳点读宝20元业务开通问题，经核实，客户订购产品名称为金太阳点读宝20元，产品代码为90559，有二次确认过程，不存在订购违规现象。考虑客户使用感知，因客户号码欠费状态，网站方无法操作，但于2023-10-17 09:17:22退费20元到账，此费用可打印发票，建议客户缴费后联系我司处理，另核实客户9月30日缴费384.1元，仅结清9月以前往月欠费，并未结清9月月租费费用，故客户号码现欠费停机，因多次未联系上客户，如有疑问可在工作时间（08:30-12:00；14:00-17:30）致电我司宜昌联通13032700872</t>
  </si>
  <si>
    <t>BL202310161822071143</t>
  </si>
  <si>
    <t>15587939222</t>
  </si>
  <si>
    <t>周振斌</t>
  </si>
  <si>
    <t>2023-10-17 10:19:15</t>
  </si>
  <si>
    <t>&gt;业务号码&gt;15587939222；&gt;号码归属地&gt;宜昌；&gt;产品名称&gt;联通爱听-少儿优选20元包；&gt;产品代码&gt;66003008；&gt;产品编码&gt;6600300800；&gt;订购时间&gt;2023-10-1611:34:25；&gt;核查情况&gt;平台故障；&gt;不规范定制分类&gt;平台故障，无法判责；&gt;赠费金额&gt;20元；&gt;赠费时间&gt;2023-10-17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办理渠道:无
赔付月份：:2023年10月
返还倍率:单倍
赔付金额：:20
是否已经取消业务:是
是否承诺退费：:是
用户是否需要回复：:否
用户要求：:用户要求尽快处理</t>
  </si>
  <si>
    <t>BL202310171422412329</t>
  </si>
  <si>
    <t>18608609593</t>
  </si>
  <si>
    <t>赵蓉</t>
  </si>
  <si>
    <t>2023-10-17 17:02:48</t>
  </si>
  <si>
    <t>&gt;业务号码&gt;18608609593；&gt;号码归属地&gt;宜昌；&gt;产品名称&gt;联通爱听-少儿优选20元包；&gt;产品代码&gt;66003008；&gt;产品编码&gt;6600300800；&gt;订购时间&gt;2023-09-1310:13:32；&gt;核查情况&gt;平台故障；&gt;不规范定制分类&gt;平台故障，无法判责；&gt;退费金额&gt;20元；&gt;退费时间&gt;2023-10-17；&gt;投诉内容&gt;&gt;
----
高级模板内容：
赔付类型：:增值业务争议
CBSS账单扣费名称：:增值业务-联通爱听-少儿优选20元包
办理渠道:SP
赔付月份：:2023年9月
返还倍率:单倍
赔付金额：:20
是否已经取消业务:是
是否承诺退费：:是
用户是否需要回复：:否
用户要求：:尽快为其核实处理</t>
  </si>
  <si>
    <t>BL202310162000082016</t>
  </si>
  <si>
    <t>18671782925</t>
  </si>
  <si>
    <t>肖恺</t>
  </si>
  <si>
    <t>2023-10-17 11:02:37</t>
  </si>
  <si>
    <t>&gt;业务号码&gt;18671782925；&gt;号码归属地&gt;宜昌；&gt;产品名称&gt;25元异型流量权益红包【超享版】、手机彩铃沃音乐精选10元包月、哔哩哔哩15G流量加会员月包、迷笛彩铃8元包月；&gt;产品代码&gt;65000140、49004937、80006723、49004956；&gt;产品编码&gt;6500014000、4900493700、8000672300、4900495600；&gt;订购时间&gt;2023-10-1617:46:07、2023-10-0619:27:19、2023-10-1521:33:21、	2023-10-1617:50:33；&gt;核查情况&gt;平台故障；&gt;不规范定制分类&gt;平台故障，无法判责；&gt;退费金额&gt;68元；&gt;退费时间&gt;2023-10-17；&gt;投诉内容&gt;
高级模板内容：
赔付类型：:增值业务争议
CBSS账单扣费名称：:增值业务费_增值业务-迷笛彩铃8元包月_增值业务-迷笛，增值业务费_增值业务-手机彩铃沃音乐精选10元包月_增值业务-手机彩铃沃音乐精选10元包月，增值业务费_增值业务-哔哩哔哩15G流量加会员月包_增值业务-哔哩哔哩15G流量加会员月包，彩铃8元包月，增值业务费_增值业务-25元异型流量权益红包【超享版】_增值业务-25元异型流量权益红包【超享版】
办理渠道:无
赔付月份：:2023年10月
返还倍率:单倍
赔付金额：:68
是否已经取消业务:是
是否承诺退费：:否
用户是否需要回复：:是
用户要求：:坐席跟客户沟通能退会已话费赠送形式到账户余额，不能退的话会有人联系他</t>
  </si>
  <si>
    <t>BL202310161210261321</t>
  </si>
  <si>
    <t>2023-10-17 11:03:18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</si>
  <si>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
SP产品ID/元素ID：:8000670000
办理渠道:总部网厅
赔付月份：:2023年5月、2023年6月、2023年7月、2023年8月、2023年9月
返还倍率:单倍
赔付金额：:80.01
是否已经取消业务:是
是否承诺退费：:是
用户是否需要回复：:否
用户要求：:已承诺退费</t>
  </si>
  <si>
    <t>计费争议-SP扣费：经核实，用户订购产品名称优酷12G流量加月会员合约包，产品代码为88226，订购时间23.5月，取消时间为23.10月，20元/月，首月0.01元，合计扣费5个月，累计产生费用合计100元，订购方式为集团统一认证平台” 短信验证码，有二次确认过程，不存在订购违规现象。考虑用户使用感知，网站方已取消屏蔽并于三个工作日内退费100元到账，此费用可抵扣往月欠费及打印发票，满意。</t>
  </si>
  <si>
    <t>BL202310161030452107</t>
  </si>
  <si>
    <t>18572354308</t>
  </si>
  <si>
    <t>2023-10-17 14:06:01</t>
  </si>
  <si>
    <t xml:space="preserve">判断省分:其他省分
:增值业务争议
判断省分:湖北
:移网
:在补救范围内
:不认可
:小于等于500元，且仅限单倍、月份不超过12个月
:
高级模板内容：
赔付类型：:增值业务争议
CBSS账单扣费名称：:-哔哩哔哩15G流量加会员月包
办理渠道:/
赔付月份：:2023年10月
返还倍率:单倍
赔付金额：:25
是否已经取消业务:是
是否承诺退费：:是
用户是否需要回复：:是
用户要求：:用户要求以话费的形式退还，用户不认可赠费形式，烦请后台处理</t>
  </si>
  <si>
    <t>计费争议-SP扣费：用户反映增值业务开通问题，经核实，客户订购产品名称为 哔哩哔哩15G流量加会员月包 ，SP标识为80006723，88226，订购方式为短信验证码，取消时间为10月，25元/月，累计产生费用共计25元，有二次确认过程，不存在订购违规现象。考虑客户使用感知，网站方已取消屏蔽并于3个工作日退费25元现金方式到账，此费用可抵扣月租，不可打印账单发票，满意。</t>
  </si>
  <si>
    <t>TS202310161238231139</t>
  </si>
  <si>
    <t>15587984743</t>
  </si>
  <si>
    <t>邹佳妤</t>
  </si>
  <si>
    <t>2023-10-17 17:06:42</t>
  </si>
  <si>
    <t>主办单位：湖北
客户类别：首次投诉
10010是否打通：否
是否二次致电10015：是
是否联系：否
升级倾向：
号码归属省：湖北
SVIP等级：
1.问题类型:;
2.投诉类型:短彩信费争议;
3.营业厅地址:;
4.位置信息:;
5.位置发生地:;
6.投诉内容:为什么还有这个套餐费
202310点对点短信:4.3
202310彩信:0</t>
  </si>
  <si>
    <t>计费争议-短信①客户投诉产生的原因：客户反映短信扣费问题
②客户投诉问题核查情况及解决方案：收到贵部转办后，我司立即组织调查。经核实，用户反映短信扣费问题，已告知用户套餐不包含短信，0.1元/条正常计费，无法取消退费，用户知晓，满意。
③客户问题满意度：我司于2023-10-16 14:42:10联系客户满意。
④回单人:程李晶；联系电话：07176921001</t>
  </si>
  <si>
    <t>TS202310171117161120</t>
  </si>
  <si>
    <t>13177059634</t>
  </si>
  <si>
    <t>祝孔传</t>
  </si>
  <si>
    <t>2023-10-17 14:04:28</t>
  </si>
  <si>
    <t xml:space="preserve">判断省分:其他省分
:流量计费争议
判断省分::未使用过/未使用那么多/用的wifi（产生流量/费用）
:不认可
:下一步
:不符合或不愿意开通
:已享受或不在授权范围
:
高级模板内容：
投诉问题描述:用户对套外资费不认可，用户对此不认可
争议月份:2023年10月
争议金额/流量:5
用户要求:用户对退费不认可，用户要求核实流量用在哪里了，用户回电</t>
  </si>
  <si>
    <t>TS202310171114451049</t>
  </si>
  <si>
    <t>18986796576</t>
  </si>
  <si>
    <t>李建新</t>
  </si>
  <si>
    <t>2023-10-17 13:48:47</t>
  </si>
  <si>
    <t xml:space="preserve">
高级模板内容：
投诉问题描述:用户来电称没有都能收到流量使用提醒，显示每天两点的时候就会使用，要求核实上网详单，流量使用情况
争议月份:2023年10月
争议金额:0
用户要求:要求核实上网详单，流量使用情况</t>
  </si>
  <si>
    <t>TS202310171210122315</t>
  </si>
  <si>
    <t>15572798911</t>
  </si>
  <si>
    <t>周燕</t>
  </si>
  <si>
    <t>2023-10-17 14:32:29</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</si>
  <si>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投诉问题描述:用户来电要求退回8月份的_手机上网流量费_无线接入，解释不认可请核实处理
业务名称:_手机上网流量费_无线接入10
争议月份:2023年8月
争议金额:10
是否承诺退费:是
用户要求:尽快处理退费</t>
  </si>
  <si>
    <t>TS202310162101581198</t>
  </si>
  <si>
    <t>18571012201</t>
  </si>
  <si>
    <t>2023-10-17 10:52:07</t>
  </si>
  <si>
    <t xml:space="preserve">22年Q3Q4重点客户判断省分:其他省分
:流量计费争议
判断省分::没有短信通知/延迟
:不认可
:下一步
:不符合或不愿意开通
:未享受
:下一步
:单倍小于等于500
:
高级模板内容：
投诉问题描述:用户表示没有短信通知就扣除额外费用并且之前套餐都是超出不扣除是限速的要求退费人工台解释不认可请后台处理退费谢谢
业务名称:手机上网流量费
争议月份:2022年12月、2023年1月、2023年5月
争议金额:174
是否承诺退费:是
用户要求:用户表示没有短信通知就扣除额外费用并且之前套餐都是超出不扣除是限速的要求退费人工台解释不认可请后台处理退费谢谢要求了解超出套餐使用限速不扣除费用的套餐请后台核实处理谢谢</t>
  </si>
  <si>
    <t>TS202310161838521797</t>
  </si>
  <si>
    <t>15629339412</t>
  </si>
  <si>
    <t>梅文凤</t>
  </si>
  <si>
    <t>2023-10-17 16:28:30</t>
  </si>
  <si>
    <t xml:space="preserve">22年Q3Q4重点客户[65岁以上老人]
高级模板内容：
投诉问题描述:没有上网产生费用
争议月份:2023年10月
争议金额/流量:60
用户要求:13085168558联系</t>
  </si>
  <si>
    <t>TS202310171315481081</t>
  </si>
  <si>
    <t>18671714936</t>
  </si>
  <si>
    <t>常红晓</t>
  </si>
  <si>
    <t>2023-10-17 15:40:29</t>
  </si>
  <si>
    <t xml:space="preserve">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争议金额:30
是否承诺退费:是
用户要求:已承诺退费，不用回复</t>
  </si>
  <si>
    <t>TS202310161819081456</t>
  </si>
  <si>
    <t>15672529570</t>
  </si>
  <si>
    <t>李冬芹</t>
  </si>
  <si>
    <t>2023-10-17 09:24:29</t>
  </si>
  <si>
    <t xml:space="preserve">判断省分:湖北
:流量费争议
:未使用过/未使用那么多/用的wifi（产生流量/费用）
:不认可
:下一步
:不符合或不愿意开通
:未享受
:下一步
:单倍小于等于500
:
高级模板内容：
投诉问题描述:用户来电对本月超出流量不认可要求退费
业务名称:流量费
争议月份:2023年10月
争议金额:10
是否承诺退费:是
用户要求:退费</t>
  </si>
  <si>
    <t>TS202310171107290882</t>
  </si>
  <si>
    <t>15572727660</t>
  </si>
  <si>
    <t>2023-10-17 14:16:13</t>
  </si>
  <si>
    <t xml:space="preserve">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业务名称:上网费_手机上网流量费_无线接入-上网流量费-国内（本地使用）
争议月份:2023年10月
争议金额:1.62
是否承诺退费:是
用户要求:退费</t>
  </si>
  <si>
    <t>TS202310161755301026</t>
  </si>
  <si>
    <t>2023-10-17 13:33:51</t>
  </si>
  <si>
    <t>详见前工单：TS202310091526120055，用户表示仍然在校园内，但是一直在使用自己的通用流量并且产生了流量费，要求退费并且核查清楚为什么会扣费，要求尽快核查处理，联系方式：15572710727</t>
  </si>
  <si>
    <t>计费争议-流量：客户反映流量费用问题。经核实，本月使用校园外流量，产生有10元流量费用，前期已申请退还本月5元流量费用，现补退5元，24小时内到账，此费用无法抵扣往月欠费及打印发票，已发校园营业厅协助添加锁定校园基站，满意。</t>
  </si>
  <si>
    <t>TS202310160042062257</t>
  </si>
  <si>
    <t>15571703431</t>
  </si>
  <si>
    <t>2023-10-17 16:32:39</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</si>
  <si>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6.投诉内容:为什么这些流量不能在40G里面扣要单独收钱需要解释
202309月上网费:38.10
202310月上网费:25.00
202308月上网费:25.90
202306月上网费:48.00
202305月上网费:47.10
争议金额:null</t>
  </si>
  <si>
    <t>计费争议-流量①客户基本资料：业务号码：15571703431、客户姓名：黄菲尔、套餐情况：腾讯大王卡；客户反映流量的问题； 
②首次联系客户时间：2023-10-16 17:15:06
③投诉核查处理情况：收到贵部转办，我司立即组织核查，经核实，查询用户的套餐是腾讯大王卡，腾讯系列专属免流，非腾讯应用按照国内1元800MB日租宝收费，计费正常，出于服务角度，减免您近半年超出流量一半费用105元，系统办理预存享50元赠费，立即到账，另55元24小时内退费到账，此费用无法抵扣往月欠费及打印发票，多次联系用户未接听，已短信告知用户结果，若用户来电烦请代为解释或告知用户与本地服务监督热线13032700872（工作时间8:30-12:00 14:00-17:30工作时间）联系。； 
④答复客户时间及客户满意度评价：根据上述核实情况，我司于2023-10-16 17:15:06未联系上，回单人：胡春燕、联系方式：07176921001
⑤投诉核查关联材料：无。"</t>
  </si>
  <si>
    <t>TS202310170934071112</t>
  </si>
  <si>
    <t>15571729874</t>
  </si>
  <si>
    <t>文思琪</t>
  </si>
  <si>
    <t>2023-10-17 19:06:36</t>
  </si>
  <si>
    <t>主办单位：湖北
客户类别：首次投诉
10010是否打通：是
是否二次致电10015：是
是否联系：否
升级倾向：
号码归属省：湖北
SVIP等级：
1.问题类型:;
2.投诉类型:手机流量费争议;
3.营业厅地址:;
4.位置信息:;
5.位置发生地:;
6.投诉内容:没退钱没退钱没退钱没退钱
202310月上网费:14.48
争议金额:14.48
关联中国联通投诉平台-网站工单流水号:TS202310151236549782</t>
  </si>
  <si>
    <t>计费争议-流量①客户投诉产生的原因：客户反映校园流量计费问题
②客户投诉问题核查情况及解决方案：收到贵部转办后，我司立即组织调查。经核实，客户反映流量费用问题，本月使用校园外流量，产生有14.48元流量费用，计费正常无误，省分已退13.2元，考虑客户感知，申请补退1.28元流量费用，24小时内到账，此费用无法抵扣往月欠费及打印发票，已发校园营业厅协助添加锁定校园基站，另为客户赠送0元10G流量，仅本月使用，满意。
③客户问题满意度：我司于2023-10-17 10:42:10联系客户满意。
④回单人:程李晶；联系电话：07176921001</t>
  </si>
  <si>
    <t>TS202310162031560902</t>
  </si>
  <si>
    <t>15572792138</t>
  </si>
  <si>
    <t>陶翎</t>
  </si>
  <si>
    <t>2023-10-17 11:51:22</t>
  </si>
  <si>
    <t xml:space="preserve">
高级模板内容：
投诉问题描述:在校园却一直使用不到校园流量
是否剩余小区优惠:是
实际使用地:湖北三峡职业技术学院
是否在优惠范围:是
涉及金额:10
是否已解释可能超出优惠范围:是
涉及时间范围:2023-10-01～2023-10-16
用户要求:用户要求核实使用地址并要求告知为什么在学校却用到校园外的流量</t>
  </si>
  <si>
    <t>其他：经核实客户副卡因离开校园使用导致流量超出产生扣费，现已联系客户解释，并申请减免本月10元费用，24小时到账，此费用不可打印发票，客户满意。</t>
  </si>
  <si>
    <t>TS202310161256401482</t>
  </si>
  <si>
    <t>15997598345</t>
  </si>
  <si>
    <t>邓曰铭</t>
  </si>
  <si>
    <t>2023-10-17 10:38:17</t>
  </si>
  <si>
    <t xml:space="preserve">22年Q3Q4重点客户
高级模板内容：
投诉问题描述:客户来的称，副卡的合约到期后未告知自己，产生扣费，已解释，客户不认可，要求退还期间产生的副卡费用，请协助处理谢谢
争议月份:2023年6月、2023年7月、2023年8月、2023年9月、2023年10月
争议金额:50
用户要求:客户来的称，副卡的合约到期后未告知自己，产生扣费，已解释，客户不认可，要求退还期间产生的副卡费用，请协助处理谢谢</t>
  </si>
  <si>
    <t>TS202310152115061430</t>
  </si>
  <si>
    <t>15586362651</t>
  </si>
  <si>
    <t>2023-10-17 15:11:11</t>
  </si>
  <si>
    <t xml:space="preserve">[65岁以上老人]
高级模板内容：
投诉问题描述:用户来电对于去年的账单不认可，称自己每个月只月一共套餐，查询2022.10有港澳台费用产生不认可，要求核实去年一年的账单，前台无法查询，已告知用户可以查询近12月账单用户不认可，请处理，谢谢
争议月份:2022年10月
争议金额:0
用户要求:用户来电对于去年的账单不认可，称自己每个月只月一共套餐，查询2022.10有港澳台费用产生不认可，要求核实去年一年的账单，前台无法查询，已告知用户可以查询近12月账单用户不认可，请处理，谢谢</t>
  </si>
  <si>
    <t>计费争议-账单：15586362651，该号码除语音超出费用，未产生其他扣费，18671736465除9月产生处境漫游费，未产生其他扣费，TS202310111404201293已为用户处理，13169605283非宜昌联通号码，已联系用户解释，用户认可满意</t>
  </si>
  <si>
    <t>TS202310171123281273</t>
  </si>
  <si>
    <t>13227273028</t>
  </si>
  <si>
    <t>2023-10-17 15:03:27</t>
  </si>
  <si>
    <t xml:space="preserve">13687271660命中精准预判服务场景:[该用户有申诉倾向，请注意受理态度，查询近三天工单记录，积极解决用户问题。]
判断省分:湖北
判断用户状态:不正常
:无星、一星、二星用户
:不认可
:仍不认可
:不满足条件
:不满足条件
:不认可
:用户对于欠费不理解，解释不认可，没有第二联系方式</t>
  </si>
  <si>
    <t>计费争议-账单：查询为用户发送短信导致欠费，已解释，现已临时开机，已建议用户交费，用户知晓，满意</t>
  </si>
  <si>
    <t>TS202310171247070530</t>
  </si>
  <si>
    <t>2023-10-17 15:03:31</t>
  </si>
  <si>
    <t xml:space="preserve">
高级模板内容：
投诉问题描述: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争议月份:2023年10月
争议金额:55.01
用户要求: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t>
  </si>
  <si>
    <t>计费争议-账单扣费：客户对10月账单扣费不满，经核实，属正常扣费，2023-09-14 11:53:51到账的赠款已抵扣全额抵扣9月消费，剩余赠费54.11元用于抵扣10月消费。2023-10-16 18:04:17再次赠费85元，因截止目前消费84.1元，故从该笔赠费中抵扣29.99元（实时余额可见），当前剩余赠款55.01元，用户现金余额279.6元，合计可用334.61元，计费正常。已向用户解释，表示知晓。</t>
  </si>
  <si>
    <t>TS202310161533522398</t>
  </si>
  <si>
    <t>13197303795</t>
  </si>
  <si>
    <t>邓爱霞</t>
  </si>
  <si>
    <t>2023-10-17 15:43:47</t>
  </si>
  <si>
    <t xml:space="preserve">判断省分:其他省分
:普通消费有争议
:下一步
:套餐月费不认可
查询套餐:
:套餐月费有变化
业务办理记录:
:不认可
:其他渠道
判断省分:除甘肃贵州外
:
高级模板内容：
投诉问题描述:用户来电反映对十月分的月租有争议，而且经常会扣几毛的费用，用户要求尽快处理和核实，希望后台协助处理
争议月份:2023年10月
争议金额:47.6
用户要求:用户来电反映对十月分的月租有争议，而且经常会扣几毛的费用，用户要求尽快处理和核实，</t>
  </si>
  <si>
    <t>账单计费争议：经核实客户主卡为39元地王卡套餐，13197303795客户号码为绑定使用亲情卡，每月因流量超出后按日租宝计费，因多次未联系上客户，如有疑问可在工作时间（08:30-12:00；14:00-17:30）致电我司宜昌联通13032700872</t>
  </si>
  <si>
    <t>TS202310171046120345</t>
  </si>
  <si>
    <t>18671723966</t>
  </si>
  <si>
    <t>胡晶晶</t>
  </si>
  <si>
    <t>2023-10-17 19:44:18</t>
  </si>
  <si>
    <t xml:space="preserve">
高级模板内容：
投诉问题描述:用户来电称无法登陆沃邮箱.提示被锁定了.解释不认可
操作渠道:沃邮箱
参加活动（套餐）名称:登陆
页面提示:被锁定
用户要求:要求尽快核查回复处理</t>
  </si>
  <si>
    <t>其他：经核实因客户多次输入错误密码导致锁定，现已恢复正常，客户满意。</t>
  </si>
  <si>
    <t>TS202310151330491033</t>
  </si>
  <si>
    <t>071703298045</t>
  </si>
  <si>
    <t>余磊</t>
  </si>
  <si>
    <t>2023-10-17 15:47:27</t>
  </si>
  <si>
    <t>用户投诉无法将此宽带移机至新地址：湖北省宜昌市枝江市文安镇同心桥3组002号，表示当地移动电信都有宽带资源不认可联通没有资源，表示咨询过当地营业厅不认可营业厅提供的办理无线CPE宽带的方案，解释无效，用户要求公司提供其他处理方案，同时要求公司核实新地址什么时候可以牵有线宽带，请公司尽快核实处理并回复</t>
  </si>
  <si>
    <t>宽带资源：湖北省宜昌市枝江市文安镇同心桥3组002号AA。用户反映宽带资源问题，经核实改投诉地点无资源，且近期无建设规划，已向客户解释，客户知晓，满意度一般。</t>
  </si>
  <si>
    <t>ZHX202310171646081009</t>
  </si>
  <si>
    <t>18695076569</t>
  </si>
  <si>
    <t>赵青春</t>
  </si>
  <si>
    <t>2023-10-17 19:10:50</t>
  </si>
  <si>
    <t>用户反馈问题（宽带销户问题），要求（立即马上办理销户，前台已解释无效要求转接领导（前台未承诺能处理）），已派省分工单，根据申诉预警4项场景第（4）项记录此单，请专家团队协助解释，谢谢！</t>
  </si>
  <si>
    <t>TS202310152006230687</t>
  </si>
  <si>
    <t>15672530378</t>
  </si>
  <si>
    <t>闫文平</t>
  </si>
  <si>
    <t>2023-10-17 15:17:12</t>
  </si>
  <si>
    <t xml:space="preserve">[65岁以上老人]
高级模板内容：
投诉问题描述:用户来电表示在APP上缴费选择微信支付方式时，下拉的标志太小，不便于用户发现，用户建议下拉箭头设置得明显一些，或者将微信支付放到显眼位置
渠道名称:中国联通APP
办理业务名称:交费
页面提示:微信支付不能直接显示到界面上，下拉箭头太小
用户要求:用户来电表示在APP上缴费选择微信支付方式时，下拉的标志太小，不便于用户发现，用户建议下拉箭头设置得明显一些，或者将微信支付放到显眼位置</t>
  </si>
  <si>
    <t>其他：用户反馈手厅交费页面设置不合理，已解释我部无权限修改，建议用户后期关注，用户知晓满意</t>
  </si>
  <si>
    <t>TS202310161225230896</t>
  </si>
  <si>
    <t>13135802388</t>
  </si>
  <si>
    <t>卢光华</t>
  </si>
  <si>
    <t>2023-10-17 16:40:40</t>
  </si>
  <si>
    <t>主办单位：湖北
客户类别：普通客户
10010是否打通：否
是否二次致电10015：是
是否联系：否
升级倾向：
号码归属省：湖北
SVIP等级：
1.问题类型:;
2.投诉类型:其他;
3.营业厅地址:;
4.位置信息:;
5.位置发生地:;
6.投诉内容:网上缴费无法用微信支付，别的支付方式我根本没有开通，你们说我怎么办？！以前都是用微信支付的。</t>
  </si>
  <si>
    <t>其他①客户投诉产生的原因：客户反映无法使用微信支付问题
②客户投诉问题核查情况及解决方案：收到贵部转办后，我司立即组织调查。经核实，用户反映微信支付无法使用问题，建议用户可咨询微信客服，多次联系用户未接，无法联系用户告知，如有疑问可在工作时间（08:30-12:00；14:00-17:30）联系07176921001、13032700872宜昌客服。如用户咨询，请前台10010话务中心代为解释，谢谢。
③客户问题满意度：我司于2023-10-16 16:42:10联系客户未接。
④回单人:程李晶；联系电话：07176921001</t>
  </si>
  <si>
    <t>TS202310171333431399</t>
  </si>
  <si>
    <t>13207212771</t>
  </si>
  <si>
    <t>刘娇娇</t>
  </si>
  <si>
    <t>2023-10-17 16:48:14</t>
  </si>
  <si>
    <t xml:space="preserve">判断省分:其他省分
:流量计费争议
判断省分::未使用过/未使用那么多/用的wifi（产生流量/费用）
:不认可
:下一步
:不符合或不愿意开通
:已享受或不在授权范围
:
高级模板内容：
投诉问题描述:投诉;当阳城区南正街自有营业厅未按承诺为其办理“湖北49元25G全国流量季包（立即生效）(新)”业务导致超15元流量费，解释不接受，申请退费不接受，要求该厅人员回电给个说法，请协助，谢谢
到厅时间:2023-10-17
到厅名称:当阳城区南正街自有营业厅
办理业务:湖北49元25G全国流量季包（立即生效）(新)
营业厅地址:当阳城区南正街自有营业厅
用户要求:投诉;当阳城区南正街自有营业厅未按承诺为其办理“湖北49元25G全国流量季包（立即生效）(新)”业务导致超15元流量费，解释不接受，申请退费不接受，要求该厅人员回电给个说法，请协助，谢谢</t>
  </si>
  <si>
    <t>解释宣传：当阳城区南正街自有营业厅AA，用户反映流量包开通错误导致流量产生扣费。经核实，属营业厅办理时未解释清楚，已致歉并为用户申请退费15元，2小时内到账，此费用不可打印发票，用户满意。</t>
  </si>
  <si>
    <t>TS202310161631521458</t>
  </si>
  <si>
    <t>2023-10-17 11:13:12</t>
  </si>
  <si>
    <t xml:space="preserve">判断省分:其他省分
:普通消费有争议
:下一步
:套餐月费不认可
查询套餐:
:套餐月费有变化
业务办理记录:
:不认可
:其他渠道
判断省分:除甘肃贵州外
:
高级模板内容：
投诉问题描述:用户称不知情	湖北49元25G全国流量季11月生效，对套餐/月租费不认可，多次解释不认可，要求投诉，核实联系
争议月份:2023年10月
争议金额:15
用户要求:用户称不知情	湖北49元25G全国流量季11月生效，对套餐/月租费不认可，多次解释不认可，要求投诉，核实联系</t>
  </si>
  <si>
    <t>解释宣传：当阳城区南正街自有营业厅AA，用户实际反映湖北49元25G全国流量季包无法立即生效。经核实，该厅于23.10月办理时未解释清楚，现协商取消此流量包，重新开通5G特惠加油包49元35GB（立即生效）湖北业务，用户满意 。</t>
  </si>
  <si>
    <t>TS202310171005221811</t>
  </si>
  <si>
    <t>13508608606</t>
  </si>
  <si>
    <t>张国香</t>
  </si>
  <si>
    <t>2023-10-17 16:07:47</t>
  </si>
  <si>
    <t xml:space="preserve">13508608606命中精准预判服务场景:[65岁以上老人]
[65岁以上老人]
高级模板内容：
投诉问题描述:用户表示自己携转进来的时候交了三百元费用当时营业厅工作人员说后面会返还到话费里面前台查询了一下交费记录并无相应交费返费记录向用户解释不认可请协助
产品名称:交费300
办理时间:2023-04-12
办理渠道:宜昌市当阳市集团3G开户服务点
用户要求:请协助处理</t>
  </si>
  <si>
    <t>解释宣传：宜昌市当阳市集团3G开户服务点AA，用户反映套餐扣费问题，经核实，用户4月12日携号转网时一次性到帐200元，后于2023-05-30 16:03:24宽带帐户到帐90元，已跟用户解释清楚，用户表示知悉满意。</t>
  </si>
  <si>
    <t>TS202310130006061373</t>
  </si>
  <si>
    <t>投诉工单（2021版）&gt;&gt;宽带&gt;&gt;【网络使用】宽带网络&gt;&gt;突发故障--宽带网络故障</t>
  </si>
  <si>
    <t>13235622326</t>
  </si>
  <si>
    <t>2023-10-17 18:26:07</t>
  </si>
  <si>
    <t>主办单位：湖北
客户类别：普通客户
10010是否打通：否
是否二次致电10015：是
是否联系：否
升级倾向：
号码归属省：湖北
SVIP等级：
1.问题类型:宽带;
2.投诉类型:宽带网络问题;
3.营业厅地址:;
4.位置信息:;
5.位置发生地:;
6.投诉内容:你们维修服务质量太差了
7.故障详情:
	故障现象:光猫亮红灯，红灯一闪一闪的，我们昨天就报
	故障发生时间:2023-10-1123:58
	光猫上的LOS灯是否常亮红灯:是
	是否存在线路损坏情况:不清楚</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</si>
  <si>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</si>
  <si>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TS202310170659302281</t>
  </si>
  <si>
    <t>18694081230</t>
  </si>
  <si>
    <t>徐媛媛</t>
  </si>
  <si>
    <t>2023-10-17 13:35:31</t>
  </si>
  <si>
    <t xml:space="preserve">[10015转接10010用户]
高级模板内容：
投诉问题描述: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争议月份:2023年10月
争议金额:0
用户要求: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t>
  </si>
  <si>
    <t>解释宣传：当阳城区南正街自有营业厅，流量包AA，现已解释流量包，用户已取消，减免本月产生扣费39元，用户存在低消，赠费到账19元，现金到账20元。24小时退费到账，此费用无法抵扣往月欠费及打印发票，用户满意。</t>
  </si>
  <si>
    <t>TS202310161354410026</t>
  </si>
  <si>
    <t>18672668382</t>
  </si>
  <si>
    <t>刘祖琴</t>
  </si>
  <si>
    <t>2023-10-17 11:27:48</t>
  </si>
  <si>
    <t xml:space="preserve">
高级模板内容：
投诉问题描述:用户来电要求取消：5G炫彩通信助理包-云盘版（首月5元半价）告知宜昌（2023.07.25起）此业务是必选包解释无效营业厅工作人员要求取消
投诉项目:增值业务费
争议月份:2023年10月
争议金额:5
用户要求:用户要求取消请协助处理</t>
  </si>
  <si>
    <t>配送争议：夷陵城区，曾奎AA，用户反映沃助理问题，经核查因工作人员未解释清楚，已取消，并申请减免本月5元，24小时到账，此费用不可打印发票，用户满意。</t>
  </si>
  <si>
    <t>BL202310171834040530</t>
  </si>
  <si>
    <t>13177090777</t>
  </si>
  <si>
    <t>朱小勇</t>
  </si>
  <si>
    <t xml:space="preserve">判断省分:湖北
根据用户描述选择以下场景:投诉骚扰诈骗电话
建议用户通过智慧沃服务进行拦截:不认可
判断用户是否能提供被举报的号码:可以提供号码
:用户来电反映一直有号码进行骚扰，用户要求举报15880026206</t>
  </si>
  <si>
    <t>TS202310171628060245</t>
  </si>
  <si>
    <t>13227265549</t>
  </si>
  <si>
    <t>沈长永</t>
  </si>
  <si>
    <t>2023-10-17 17:25:06</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</si>
  <si>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6.投诉内容:网用不成，话费太贵了，要求把网取消了改成最低消费</t>
  </si>
  <si>
    <t>BL202310171627511457</t>
  </si>
  <si>
    <t>18607204316</t>
  </si>
  <si>
    <t>江启</t>
  </si>
  <si>
    <t>2023-10-17 16:39:17</t>
  </si>
  <si>
    <t xml:space="preserve">判断省分:湖北
:无意向资费
node_104:
node_102:
:降套
:需要保号
:挽留后，用户依旧要求降套
:资费对比
:挽留失败
:
node_106:
:有合约/有靓号
:
高级模板内容：
用户诉求:用户表示自己要求为其处理降低套餐为福多多29元（湖北）套餐，解释挽留不认可，请核实处理，谢谢
当前套餐名称:畅爽冰激凌5G套餐129元（基础版）
新套餐名称（转入套餐名称）:福多多29元（湖北）
是合约期内（含靓号）:是</t>
  </si>
  <si>
    <t>BL202310171557351013</t>
  </si>
  <si>
    <t>15672518520</t>
  </si>
  <si>
    <t>陈佳琪</t>
  </si>
  <si>
    <t>2023-10-17 16:23:17</t>
  </si>
  <si>
    <t xml:space="preserve">判断省分:湖北
:有意向资费
:全国流量王8元套餐
:
高级模板内容：
用户诉求:降套
当前套餐名称:联通王卡（新）证件类型：18位身份证证件号码：321282**********17实时结余：156.70次月套餐
新套餐名称（转入套餐名称）:全国流量王8元套餐
是合约期内（含靓号）:否
备注:挽留无效请处理</t>
  </si>
  <si>
    <t>BL202310171548070882</t>
  </si>
  <si>
    <t>16671730036</t>
  </si>
  <si>
    <t>2023-10-17 17:07:20</t>
  </si>
  <si>
    <t xml:space="preserve">判断省分:湖北
:有意向资费
:全国流量王8元套餐
:
高级模板内容：
用户诉求:降套
当前套餐名称:福多多卡59元
新套餐名称（转入套餐名称）:8元流量王
是合约期内（含靓号）:否
备注:用户要求降套已挽留不认可</t>
  </si>
  <si>
    <t>BL202310171502250298</t>
  </si>
  <si>
    <t>18671773487</t>
  </si>
  <si>
    <t>2023-10-17 15:26:16</t>
  </si>
  <si>
    <t xml:space="preserve">
高级模板内容：
用户诉求:降套
当前套餐名称:畅越冰激凌5G套餐89元
新套餐名称（转入套餐名称）:4G全国流量王8元
是合约期内（含靓号）:是
备注:用户要求更改4G全国流量王8元。挽留失败，解释前往营业厅不认可，请处理，谢谢</t>
  </si>
  <si>
    <t>TS202310171111230967</t>
  </si>
  <si>
    <t>15507205097</t>
  </si>
  <si>
    <t>谭邦助</t>
  </si>
  <si>
    <t>2023-10-17 14:23:12</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</si>
  <si>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6.投诉内容:网用不成，话费也贵，帮忙把网取消了，副卡分开，改成最低消费</t>
  </si>
  <si>
    <t>BL202310170944491181</t>
  </si>
  <si>
    <t>18674208685</t>
  </si>
  <si>
    <t>2023-10-17 14:13:44</t>
  </si>
  <si>
    <t xml:space="preserve">
高级模板内容：
用户诉求:降套
当前套餐名称:幸福家家乐19元套餐
新套餐名称（转入套餐名称）:全国流量王8元套餐
是合约期内（含靓号）:否
备注:核实处理。18674208685</t>
  </si>
  <si>
    <t>BL202310170919440848</t>
  </si>
  <si>
    <t>16671004635</t>
  </si>
  <si>
    <t>贾楠</t>
  </si>
  <si>
    <t>2023-10-17 09:53:20</t>
  </si>
  <si>
    <t xml:space="preserve">判断省分:湖北
:有意向资费
:全国流量王8元套餐
:
高级模板内容：
用户诉求:用户要求更改4G全国流量王8元套餐，已告知到厅咨询用户不认可
当前套餐名称:畅越冰激凌5G套餐159元
新套餐名称（转入套餐名称）:4G全国流量王8元套餐
是合约期内（含靓号）:否</t>
  </si>
  <si>
    <t>BL202310162029322217</t>
  </si>
  <si>
    <t>18672660575</t>
  </si>
  <si>
    <t>张永琼</t>
  </si>
  <si>
    <t>2023-10-17 10:43:27</t>
  </si>
  <si>
    <t xml:space="preserve">判断省分:湖北
:有意向资费
:其他资费
:是
:不认可：坚持要求转入有限制的套餐
:
高级模板内容：
用户诉求:用户要求变更50元左右一个月50g的或者30g的套餐人工台推荐主推套餐用户不认可请后台核实处理谢谢
当前套餐名称:4G全国流量王8元套餐
新套餐名称（转入套餐名称）:50元左右一个月50g的或者30g的套餐
是合约期内（含靓号）:否
备注:用户要求变更50元左右一个月50g的或者30g的套餐人工台推荐主推套餐用户不认可请后台核实处理谢谢联系17671778575</t>
  </si>
  <si>
    <t>BL202310161752320809</t>
  </si>
  <si>
    <t>18571015606</t>
  </si>
  <si>
    <t>陈蓉</t>
  </si>
  <si>
    <t>2023-10-17 09:02:14</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</si>
  <si>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当前套餐名称:4G1元卡优化版(OCS)（湖北宜昌）
新套餐名称（转入套餐名称）:4G全国流量王8元套餐，90495213
是合约期内（含靓号）:否</t>
  </si>
  <si>
    <t>BL202310161611551885</t>
  </si>
  <si>
    <t>18671789383</t>
  </si>
  <si>
    <t>陈崇彬</t>
  </si>
  <si>
    <t>2023-10-17 09:05:15</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</si>
  <si>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</si>
  <si>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BL202310161206351264</t>
  </si>
  <si>
    <t>18671772762</t>
  </si>
  <si>
    <t>邹晶晶</t>
  </si>
  <si>
    <t>2023-10-17 14:16:02</t>
  </si>
  <si>
    <t xml:space="preserve">【2022年上工信部测评重保用户】【2022年上工信部测评重保用户】判断省分:湖北
:有意向资费
:全国流量王8元套餐
:
高级模板内容：
用户诉求:要求更换套餐
当前套餐名称:4G组合套餐
新套餐名称（转入套餐名称）:全国流量王8元套餐
是合约期内（含靓号）:否
备注:已解释且建议营业厅不认可</t>
  </si>
  <si>
    <t>ZX202310151515290562</t>
  </si>
  <si>
    <t>071701021950</t>
  </si>
  <si>
    <t>邓晓康</t>
  </si>
  <si>
    <t>2023-10-17 14:43:13</t>
  </si>
  <si>
    <t xml:space="preserve">判断省分:湖北
:被动办理宽带
:不需要
:
高级模板内容：
问题描述:取消宽带业务
第二联系方式:13032738127
销户原因:未安装不需要
用户要求:取消宽带并且变更套餐，称自己未办理宽带，也不需要，要求取消以后改为最低的套餐，挽留失败，请协助核实回复处理，谢谢</t>
  </si>
  <si>
    <t>套餐变更-未到厅：用户要求转资畅越冰激凌5G套餐59元套餐，挽留无效（降套的）已办理，次月生效,，用户要求保留宽带，满意。</t>
  </si>
  <si>
    <t>BL202310170925290924</t>
  </si>
  <si>
    <t>18695062439</t>
  </si>
  <si>
    <t>柳毅宝</t>
  </si>
  <si>
    <t>2023-10-17 14:45:28</t>
  </si>
  <si>
    <t xml:space="preserve">判断省分:湖北
:无意向资费
node_104:
node_102:
:降套
:需要保号
:挽留后，用户依旧要求降套
:消费对比
:挽留失败
:
node_106:
:无合约/无靓号
:
高级模板内容：
用户诉求:用户要求更改套餐，挽留无效，烦请后台协助
当前套餐名称:幸福家家乐39元
新套餐名称（转入套餐名称）:全国流量王8元
是合约期内（含靓号）:否</t>
  </si>
  <si>
    <t>套餐变更：未到厅，降套，已为用户转资8元流量王套餐，次月生效，满意</t>
  </si>
  <si>
    <t>BL202310171304101436</t>
  </si>
  <si>
    <t>15572735588</t>
  </si>
  <si>
    <t>李巧珍</t>
  </si>
  <si>
    <t>2023-10-17 16:27:14</t>
  </si>
  <si>
    <t xml:space="preserve">
高级模板内容：
用户诉求:变更套餐
当前套餐名称:畅越冰激凌5G套餐89元
新套餐名称（转入套餐名称）:畅越冰激凌5G套餐49元
是合约期内（含靓号）:否
备注:要求变更套餐为畅越冰激凌5G套餐49元，请处理。</t>
  </si>
  <si>
    <t>套餐变更：未到厅，降套，已为用户转资畅越冰激凌5G套餐49元，次月生效，满意</t>
  </si>
  <si>
    <t>BL202310171346121906</t>
  </si>
  <si>
    <t>13032730138</t>
  </si>
  <si>
    <t>2023-10-17 17:26:15</t>
  </si>
  <si>
    <t xml:space="preserve">判断省分:湖北
:有意向资费
:全国流量王8元套餐
:
高级模板内容：
用户诉求:变更套餐
当前套餐名称:世界风商旅套餐（尊享版）
新套餐名称（转入套餐名称）:全国流量王8元套餐
是合约期内（含靓号）:否
备注:用户来电要求改为：全国流量王8元套餐前台查解释有集团网建议营业厅咨询处理用户不认可，称机主已经去世要求在线更改套餐请处理，谢谢</t>
  </si>
  <si>
    <t>套餐变更-未到厅：10转8元，用户要求转资8元全国流量王套餐，挽留无效，已按用户要求办理，次月生效，集团短号业务已发沃工单，预计本周内取消成功，满意。</t>
  </si>
  <si>
    <t>BL202310171245461222</t>
  </si>
  <si>
    <t>18672665990</t>
  </si>
  <si>
    <t>罗燕</t>
  </si>
  <si>
    <t>2023-10-17 14:23:51</t>
  </si>
  <si>
    <t>【2022年上工信部测评重保用户】【2022年上工信部测评重保用户】判断省分:湖北
:有意向资费
:全国流量王8元套餐
:
高级模板内容：
用户诉求:更换套餐不愿到厅称本人被拘留了
当前套餐名称:119冰融移网主卡套餐（新）
新套餐名称（转入套餐名称）:全国流量王8元套餐
是合约期内（含靓号）:是</t>
  </si>
  <si>
    <t>套餐变更-未到厅：119元转8元，该号码绑定有宽带、副卡，已协商转资畅越冰激凌5G套餐59元，次月生效，并告知用户当前套餐已下架，转出不支持转回，用户认可，并表示满意。</t>
  </si>
  <si>
    <t>BL202310161417260401</t>
  </si>
  <si>
    <t>13317562004</t>
  </si>
  <si>
    <t>彭英杰</t>
  </si>
  <si>
    <t>2023-10-17 15:47:14</t>
  </si>
  <si>
    <t xml:space="preserve">判断省分:湖北
:无意向资费
node_104:
node_102:
:降套
:消费过高
:挽留后，用户依旧要求降套
:消费对比
:挽留失败
:
node_106:
:无合约/无靓号
:
高级模板内容：
用户诉求:用户不在归属地且绑定了宽带，想更改套餐。
当前套餐名称:畅爽冰激凌5G套餐199元
新套餐名称（转入套餐名称）:福多多29元
是合约期内（含靓号）:否
备注:尽快处理，</t>
  </si>
  <si>
    <t>套餐变更-未到厅：199转29，已为用户转资福多多29元套餐，次月生效，满意</t>
  </si>
  <si>
    <t>TS202310162017050745</t>
  </si>
  <si>
    <t>13197335352</t>
  </si>
  <si>
    <t>左昌革</t>
  </si>
  <si>
    <t>2023-10-17 10:43:13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</si>
  <si>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6.投诉内容:话费太贵了，网也用不成，要求把网取消了改成最低消费</t>
  </si>
  <si>
    <t>套餐变更-未到厅:①客户投诉产生的原因：手厅转资不成功。 
②客户投诉问题核查情况及解决方案：收到贵部转办后，我司立即组织调查。经核实，客户通过手厅自行转资不成功，现协助成功转资全国流量王8元套餐，次月生效，并按客户要求注销副卡及宽带，我司于2023-10-17 10:32:34联系客户解释。 
③客户问题满意度：满意。 
④回单人：颜晶  6921001</t>
  </si>
  <si>
    <t>BL202310161938391851</t>
  </si>
  <si>
    <t>15571733311</t>
  </si>
  <si>
    <t>苏航</t>
  </si>
  <si>
    <t>2023-10-17 14:21:56</t>
  </si>
  <si>
    <t xml:space="preserve">判断省分:湖北
:无意向资费
node_104:
node_102:
:降套
:需要保号
:挽留后，用户依旧要求降套
:消费对比
:挽留失败
:
node_106:
:有合约/有靓号
:
高级模板内容：
用户诉求:用户来电反馈号码是爱人的，在看守所，因此要降低为最低资费，宽带（071703717422）有销户意向，有主副卡绑定，目前没有意向资费，就想改低一点，如果需要去营业厅，自己可以提供相关证件资料，请协助处理
当前套餐名称:畅爽冰激凌5G套餐299元（首月全量全价）
新套餐名称（转入套餐名称）:无意向资费
是合约期内（含靓号）:是</t>
  </si>
  <si>
    <t>套餐变更-未到厅：299转59元，用户要求转资福多多卡59元，挽留无效，已核对身份信息办理，次月生效，满意。</t>
  </si>
  <si>
    <t>BL202310162000152018</t>
  </si>
  <si>
    <t>13297288590</t>
  </si>
  <si>
    <t>陈荣祥</t>
  </si>
  <si>
    <t>2023-10-17 15:56:16</t>
  </si>
  <si>
    <t xml:space="preserve">[65岁以上老人]判断省分:湖北
:有意向资费
:其他资费
:否
node_104:
node_102:
:降套
:消费过高
:挽留后，用户依旧要求降套
:消费对比
:挽留失败
:
node_106:
:有合约/有靓号
:
高级模板内容：
用户诉求:表示欺骗老年人，要求换套餐
当前套餐名称:91087394畅爽冰激凌5G套餐199元（基础版）
新套餐名称（转入套餐名称）:不超过100元30G流量的套餐
是合约期内（含靓号）:是
备注:要求换套餐，介绍其他套餐听不进去，请处理</t>
  </si>
  <si>
    <t>套餐变更-未到厅：已联系客户协商办理转资99元畅越套餐，客户满意</t>
  </si>
  <si>
    <t>BL202310151218471357</t>
  </si>
  <si>
    <t>2023-10-17 09:03:34</t>
  </si>
  <si>
    <t xml:space="preserve">判断省分:湖北
:有意向资费
:全国流量王8元套餐
:
高级模板内容：
用户诉求:用户来电反映自己想要改套餐到全国流量王8元套餐，我处按照预处理挽留不认可，要求我处在线调整，请协助处理，谢谢！！
当前套餐名称:畅越冰激凌5G套餐49元
新套餐名称（转入套餐名称）:全国流量王8元套餐
是合约期内（含靓号）:否
备注:用户提及投诉渠道，要求我处反馈</t>
  </si>
  <si>
    <t>套餐变更-未到厅：用户要求转资4G全国流量王8元套餐套餐，客户表示已自行处理好，满意。</t>
  </si>
  <si>
    <t>BL202310161523051222</t>
  </si>
  <si>
    <t>13040995086</t>
  </si>
  <si>
    <t>李远林</t>
  </si>
  <si>
    <t>2023-10-17 09:05:59</t>
  </si>
  <si>
    <t xml:space="preserve">22年Q3Q4重点客户判断省分:湖北
:无意向资费
node_104:
node_102:
:降套
:需要保号
:挽留后，用户依旧要求降套
:资费对比
:挽留失败
:
node_106:
:有合约/有靓号
:
高级模板内容：
用户诉求:降套
当前套餐名称:畅爽冰激凌5G套餐199元（基础版）
新套餐名称（转入套餐名称）:用户要求更改到最低套餐
是合约期内（含靓号）:是
备注:我方查询到用户有合约和宽带业务，建议用户到营业厅办理，用户不认可，要求我方在线更改套餐，目前还未做介绍，用户有投诉倾向未明确渠道，请尽快协助处理，详细</t>
  </si>
  <si>
    <t>套餐变更-未到厅：用户要求转资低套餐，多次致电未接，无法核实转资情况，已短信告知如您后期使用有任何疑问，可于工作时间（08：30-17：30）致电宜昌联通07176921001或13032700872。</t>
  </si>
  <si>
    <t>BL202310171501370285</t>
  </si>
  <si>
    <t>2023-10-17 17:23:51</t>
  </si>
  <si>
    <t xml:space="preserve">判断省分:湖北
:有意向资费
:其他资费
:是
:不认可：坚持要求转入有限制的套餐
:
高级模板内容：
用户诉求:用户来电表示自己家里办理的是腾讯王卡套餐29元
当前套餐名称:畅越全国冰激凌套餐-88元档
新套餐名称（转入套餐名称）:大王卡29元版（91031452）
是合约期内（含靓号）:否
备注:用户表示29元套餐里有300分钟语音通话副卡功能6元，还可以免费领会员，前台查询结果告知不认可要求核实更改</t>
  </si>
  <si>
    <t>套餐变更-未到厅：用户要求转资地王卡套餐，已跟用户解释清楚该套餐已下架，无法办理，用户知悉挂机，满意。</t>
  </si>
  <si>
    <t>TS202310161659092181</t>
  </si>
  <si>
    <t>15671007688</t>
  </si>
  <si>
    <t>吴启强</t>
  </si>
  <si>
    <t>2023-10-17 15:24:18</t>
  </si>
  <si>
    <t xml:space="preserve">
高级模板内容：
投诉问题描述:用户来电反映不知情被更改为畅越冰激凌5G套餐79元，要求改回腾讯天王卡、天王卡500分钟国内语音、天王卡300分钟国内语音包
业务名称:畅越冰激凌5G套餐79元
争议月份:2023年10月
争议金额:0
办理渠道:拓见科技(深圳)有限公司武汉分公司(宜昌)
前台是否取消:未取消
是否承诺退费:否
用户要求:要求改回腾讯天王卡、天王卡500分钟国内语音、天王卡300分钟国内语音包
</t>
  </si>
  <si>
    <t>套餐变更-未到厅：已为用户转资天王卡套餐 ，次月生效，满意</t>
  </si>
  <si>
    <t>TS202310161144492468</t>
  </si>
  <si>
    <t>13235626962</t>
  </si>
  <si>
    <t>郭道奎</t>
  </si>
  <si>
    <t>2023-10-17 09:48:47</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</si>
  <si>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获取补救金额:
补救金额：5.7，补救产品：网络-减免百分之30套餐月租-1月:下一步
判断补救金额是否超过500元:生成在线承诺补救工单，补救产品：网络-减免百分之30套餐月租-1月:米;12、投诉地址：宜昌市-夷陵区:湖北省三宁矿业有限公司【樟村坪镇董家河村二组】;13、网格ID：61820;14、网格名称：YC_B_61820;15、经度：111.091679;16、纬度：31.386376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23、手机信号强弱：无信号;24、用户周边使用情况：全部发生;25、主工单流水号：hub169742731047321960;26;30、基站ID：117.1005732;31、基站名称：117.1005732;32、其它地方是否正常使用：是;33、之前是否可以正常使用：是;用户来电称自己就在基站地下没有信号不认可，解释不认可，承诺可退30%月租，用户不认可，要求退还整月月租，或者把信号问题处理好，请尽快联系处理，谢谢！</t>
  </si>
  <si>
    <t>TS202310161220330785</t>
  </si>
  <si>
    <t>15672492811</t>
  </si>
  <si>
    <t>杨漫</t>
  </si>
  <si>
    <t>2023-10-17 16:01:47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</si>
  <si>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15672492811;3、主叫号码：15672492811;4、被叫号码：;5、客户姓名：杨漫;6、客户级别：二星忠诚用户;7、用户归属地：宜昌市;8、受理员工工号：hubXN23ZH6941;9、手机厂商：;10、投诉渠道：10010客服热线;11、投诉打点范围：0.5千米;12、投诉地址：宜昌市-猇亭区:先锋路与机场路交叉口【猇亭区】;13、网格ID：112925;14、网格名称：YC_B_112925;15、经度：111.458998;16、纬度：30.572926;17、用户现象：未发现网络问题;18、答复口径：您提供的位置周围基站暂时没有发现异常，建议您先进行换机换卡测试并留意观察。;19、网络类型：5G;20、投诉现象最近发生时间：3天至一周;21、语音通话或数据上网：数据;22、室内或室外：室内外;23、手机信号强弱：无信号;24、用户周边使用情况：不清楚;25、主工单流水号：hub169742996406679372;26、语音业务类型：;27、数据业务类型：上网速度慢;28、用户是否接受解释：否;29、公告类型：;30、基站ID：;31、基站名称：;32、其它地方是否正常使用：否;33、之前是否可以正常使用：否;</t>
  </si>
  <si>
    <t>TS202310161152450150</t>
  </si>
  <si>
    <t>15672495919</t>
  </si>
  <si>
    <t>李光正</t>
  </si>
  <si>
    <t>2023-10-17 10:50:07</t>
  </si>
  <si>
    <t xml:space="preserve">:1、受理流水号：;2、受理号码：15672495919;3、主叫号码：15672495919;4、被叫号码：;5、客户姓名：李光正;6、客户级别：五星忠诚用户;7、用户归属地：宜昌市;8、受理员工工号：hubXN221153;9、手机厂商：;10、投诉渠道：10010客服热线;11、投诉打点范围：0.5千米;12、投诉地址：宜昌市-夷陵区:董家河村村委会【樟村坪镇】;13、网格ID：62830;14、网格名称：YC_B_62830;15、经度：111.156548;16、纬度：31.373161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无信号;24、用户周边使用情况：不清楚;25、主工单流水号：hub169742817027598901;26、语音业务类型：;27、数据业务类型：上网速度慢;28、用户是否接受解释：否;29、公告类型：网络信息;30、基站ID：117.1005764;31、基站名称：117.1005764;32、其它地方是否正常使用：否;33、之前是否可以正常使用：否;
用户来电反映在（详细地址：宜昌市-夷陵区:董家河村村委会具体位置用户无法提供）从（时间：近期）开始上网慢（服务状态：正常），周围用户（不能）正常使用，用户（不配合）测试，手机显示（无信号），前台核实因欠费，但用户称没有欠费的时候也是一样的情况，用户要求尽快核实处理，提及投诉联系电话（17354484759）</t>
  </si>
  <si>
    <t>联系用户已恢复正常使用，后期有问题与测试人员联系，处理人 陈益满 联系电话 18671733750</t>
  </si>
  <si>
    <t>TS202310151726440775</t>
  </si>
  <si>
    <t>15580675005</t>
  </si>
  <si>
    <t>冯舒洁</t>
  </si>
  <si>
    <t>2023-10-17 16:25:12</t>
  </si>
  <si>
    <t>主办单位：湖南
客户类别：普通客户
10010是否打通：是
是否二次致电10015：是
是否联系：否
升级倾向：
号码归属省：湖南
SVIP等级：
1.问题类型:;
2.投诉类型:手机信号问题;
3.营业厅地址:;
4.位置信息:湖北三峡职业技术学院;
5.位置发生地:湖北省宜昌市西陵区;
6.投诉内容:手机网络类型:4G；
网络情况:无法上网；
接打电话情况:掉话/单通/无法通话；
APP应用程序是否正常使用:均不正常；
影响范围:所有地点；
其他用户能否正常使用:不了解；
影响时段:全天；
投诉内容:剩余很多流量无法使用；
关联历史投诉流水号:其他问题，请手动查询</t>
  </si>
  <si>
    <t>网络质量：①客户投诉产生的原因：手机无信号。 
②客户投诉问题核查情况及解决方案：收到贵部转办后，我司立即组织调查。经核实属外地号码该区域现网络信号属正常。我司2023-10-16 11:43:49联系客户致电未接，已短信答复如需办理可联系我部，如有疑问可在工作时间（08:30-12:00；14:00 -17:30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</si>
  <si>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TS202310161139002329</t>
  </si>
  <si>
    <t>13177080235</t>
  </si>
  <si>
    <t>梅华峰</t>
  </si>
  <si>
    <t>2023-10-17 10:48:14</t>
  </si>
  <si>
    <t>州白云机场tT3长站楼信号不好，用户要求解决信号问题</t>
  </si>
  <si>
    <t>网络质量：广州白云国际机场T3航站楼AA。经广州网络部核查，客户投诉地点属于核查投诉点附近站点无异常，已跟用户解释清楚，建议用户换机换卡测试，满意。</t>
  </si>
  <si>
    <t>TS202310151700240250</t>
  </si>
  <si>
    <t>13182990702</t>
  </si>
  <si>
    <t>2023-10-17 13:09:14</t>
  </si>
  <si>
    <t>主办单位：江苏
客户类别：星级客户
10010是否打通：否
是否二次致电10015：是
是否联系：否
升级倾向：
号码归属省：江苏
SVIP等级：
1.问题类型:;
2.投诉类型:手机信号问题;
3.营业厅地址:;
4.位置信息:龙舟坪镇黄家坪村;
5.位置发生地:湖北省宜昌市长阳土家族自治县;
6.投诉内容:手机网络类型:H；
网络情况:上网卡顿/掉线/不稳定；
接打电话情况:掉话/单通/无法通话；
APP应用程序是否正常使用:均不正常；
影响范围:所有地点；
其他用户能否正常使用:不能正常使用；
影响时段:0：00-24：00；
投诉内容:信号差，时有时无，电话打不进来；</t>
  </si>
  <si>
    <t>网络质量①客户投诉产生的原因：客户反映网络信号问题
②客户投诉问题核查情况及解决方案：收到贵部转办后，我司立即组织调查。经核实，客户反映长阳龙舟坪镇黄家坪村网络信号问题，多次联系用户联系不上，已经发送短信告知了。用户投诉点基站告警已有工作人员去抢修，暂时没有恢复时间。有疑问可致电我部07176921001为其处理。
③客户问题满意度：我司于2023-10-16 10:22:10联系客户未接。
④回单人:程李晶；联系电话：07176921001</t>
  </si>
  <si>
    <t>TS202310161014200016</t>
  </si>
  <si>
    <t>投诉工单（2021版）&gt;&gt;移网&gt;&gt;【入网】办理&gt;&gt;手、网、短、微厅（含公众号）办理差错/不成功</t>
  </si>
  <si>
    <t>16671766033</t>
  </si>
  <si>
    <t>李国芳</t>
  </si>
  <si>
    <t>2023-10-17 13:30:57</t>
  </si>
  <si>
    <t xml:space="preserve">
高级模板内容：
投诉问题描述:用户进线，称通过联通App申请亲情号，操作不成功，提示：请稍后再试，对此用户表示不满，要求投诉，解释无效请处理谢谢
业务名称:添加亲情号
办理渠道:中国联通APP
业务提示:请稍后再试
用户要求:用户进线，称通过联通App申请亲情号，操作不成功，提示：请稍后再试，对此用户表示不满，要求投诉，解释无效请处理谢谢</t>
  </si>
  <si>
    <t>系统支撑：经核实客户号码存在未竣工工单，可能影响办理亲情业务，现已撤单，因多次未联系上客户，无法核实客户是否恢复正常，已短信告知，如有疑问可在工作时间（08:30-12:00；14:00-17:30）致电我司宜昌联通13032700872</t>
  </si>
  <si>
    <t>BL202310161806510981</t>
  </si>
  <si>
    <t>13227289188</t>
  </si>
  <si>
    <t>王朝昕</t>
  </si>
  <si>
    <t>2023-10-17 14:17:23</t>
  </si>
  <si>
    <t>用户来电表示想要续约5G套餐月费7折优惠（次月生效24个月）（取整）（湖北）麻烦协助处理</t>
  </si>
  <si>
    <t>系统支撑：套餐折扣到期无提醒。客户反映7折优惠失效问题。经核实，属系统支撑不到位导致，已重新勾选赠费合约30元/月*24个月（新）， 次月生效，退23.9-10月套餐差价，合计60元，30元到号码上，另30元到宽带帐户私有，24小时到帐，此费用不可打印发票，满意。</t>
  </si>
  <si>
    <t>TS202310170925370950</t>
  </si>
  <si>
    <t>13032705824</t>
  </si>
  <si>
    <t>靳思源</t>
  </si>
  <si>
    <t>2023-10-17 12:28:03</t>
  </si>
  <si>
    <t>用户来电对自己在校园内使用基站流量但是超出扣费不认可要求我方核实流量使用情况并进行处理谢谢！</t>
  </si>
  <si>
    <t>系统支撑：经核实因客户在校园无法使用基站流量包，现已发后台处理，预计本月内恢复，我司申请减免本月费用合计1.7元，24小时到账，此费用不可打印发票，客户满意。</t>
  </si>
  <si>
    <t>TS202310161420470579</t>
  </si>
  <si>
    <t>15549394109</t>
  </si>
  <si>
    <t>陈丹妮</t>
  </si>
  <si>
    <t>2023-10-17 11:45:44</t>
  </si>
  <si>
    <t xml:space="preserve">
高级模板内容：
投诉问题描述:用户称自己就在校内使用，为什么还会产生流量费
争议月份:2023年10月
争议金额/流量:10
用户要求:用户要求核实为什么会出现这样的情况，已经多次发生，请协助处理谢谢</t>
  </si>
  <si>
    <t>系统支撑：因校园基站未免流。减免本月校园内流量扣费10元，系统办理预存享10元赠费，立即到账，此费用无法抵扣往月欠费及打印发票，当月赠送用户20G国内流量，限当月使用，满意</t>
  </si>
  <si>
    <t>TS202310161948230372</t>
  </si>
  <si>
    <t>18671447879</t>
  </si>
  <si>
    <t>孟磊</t>
  </si>
  <si>
    <t>2023-10-17 11:50:33</t>
  </si>
  <si>
    <t>主办单位：湖北
客户类别：普通客户
10010是否打通：否
是否二次致电10015：是
是否联系：否
升级倾向：
号码归属省：湖北
SVIP等级：
1.问题类型:;
2.投诉类型:携号转网;
3.营业厅地址:;
4.位置信息:;
5.位置发生地:;
6.投诉内容:宽带到店办理退订了，还是不能转，说有什么亲情网，没办理过，也没享受到服务。
7.携转原因:信号质量差
8.无法携转原因:收不到携转码</t>
  </si>
  <si>
    <t>ZX202310171355020718</t>
  </si>
  <si>
    <t>17671327442</t>
  </si>
  <si>
    <t>陈晨</t>
  </si>
  <si>
    <t>2023-10-17 15:16:15</t>
  </si>
  <si>
    <t>用户来电对于亲情号解除次月生效表示不认可要求立即生效携号转网</t>
  </si>
  <si>
    <t>2023-10-17 14:04:10用户已携出</t>
  </si>
  <si>
    <t>BL202310170911310755</t>
  </si>
  <si>
    <t>13487271644</t>
  </si>
  <si>
    <t>金素芳</t>
  </si>
  <si>
    <t>2023-10-17 11:15:14</t>
  </si>
  <si>
    <t>用户在携出的时候无法收到授权码，麻烦后台核实，用户现在在营业厅，请尽快</t>
  </si>
  <si>
    <t>携号转网（西陵）：客户已成功办理携出，满意</t>
  </si>
  <si>
    <t>TS202310171604442159</t>
  </si>
  <si>
    <t>2023-10-17 16:59:11</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</si>
  <si>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备注:用户要求取消主副卡关系（泛携转）要求20分钟内联系有市长热线投诉倾向</t>
  </si>
  <si>
    <t>携号转网①客户基本资料：业务号码：15549342805、客户姓名： 胡正柳、套餐情况： 腾讯大王卡；客户反映携号转网； ②首次联系客户时间：2023-10-15 15:32:32 ③投诉核查处理情况：收到贵部转办，我司立即组织核查。客户因携出要求取消主副卡关系，前期工单已取消，号码符合携出条件。 ④答复客户时间及客户满意度评价：根据上述核实情况，我司于2023-10-17 16:38:32联系客户满意。回单人：颜晶、联系方式：07176921001 ⑤投诉核查关联材料：无</t>
  </si>
  <si>
    <t>BL202310171350451969</t>
  </si>
  <si>
    <t>13227263191</t>
  </si>
  <si>
    <t>孟昌春</t>
  </si>
  <si>
    <t>2023-10-17 14:14:38</t>
  </si>
  <si>
    <t xml:space="preserve">
高级模板内容：
需区域二线受理的业务:用户无法提供验证码
用户需办理业务名称:尊享权益包（青铜版）次月生效（已停售）；5G会员权益包（次月生效）
业务办理类型:取消
业务生效时间:次月生效
是否已按规范验证用户信息:无需验证</t>
  </si>
  <si>
    <t>BL202310171030451840</t>
  </si>
  <si>
    <t>15549359094</t>
  </si>
  <si>
    <t>刘孝天</t>
  </si>
  <si>
    <t>2023-10-17 14:07:36</t>
  </si>
  <si>
    <t xml:space="preserve">
高级模板内容：
需区域二线受理的业务:用户无法提供验证码
用户需办理业务名称:取消	快手25G流量合约包腾讯王卡-39元5G版超级会员（黄金版）-立即生效炫彩通信助理包6元版（立即生效）
业务办理类型:取消
业务生效时间:次月生效
是否已按规范验证用户信息:无需验证</t>
  </si>
  <si>
    <t>BL202310171017571644</t>
  </si>
  <si>
    <t>13117277602</t>
  </si>
  <si>
    <t>晏海清</t>
  </si>
  <si>
    <t>2023-10-17 14:39:49</t>
  </si>
  <si>
    <t xml:space="preserve">[65岁以上老人]
高级模板内容：
需区域二线受理的业务:用户无法提供验证码
用户需办理业务名称:畅想彩铃10元包月炫彩通信助理包6元版（立即生效）
业务办理类型:取消
业务生效时间:立即生效
是否已按规范验证用户信息:是</t>
  </si>
  <si>
    <t>BL202310170758200317</t>
  </si>
  <si>
    <t>15671072055</t>
  </si>
  <si>
    <t>彭祥梅</t>
  </si>
  <si>
    <t>2023-10-17 09:35:39</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</si>
  <si>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备注（如开通流量包、语音包请备注清楚当月有效/长期有效）:要求关闭</t>
  </si>
  <si>
    <t>BL202310162106362419</t>
  </si>
  <si>
    <t>18695069498</t>
  </si>
  <si>
    <t>王世茂</t>
  </si>
  <si>
    <t>2023-10-17 09:05:37</t>
  </si>
  <si>
    <t xml:space="preserve">
高级模板内容：
需区域二线受理的业务:用户无法提供验证码
用户需办理业务名称:5G加油包29元10GB首月优惠版（立即生效）
业务办理类型:取消
业务生效时间:立即生效
是否已按规范验证用户信息:无需验证</t>
  </si>
  <si>
    <t>BL202310162050512338</t>
  </si>
  <si>
    <t>071700863294</t>
  </si>
  <si>
    <t>陈剑波</t>
  </si>
  <si>
    <t>2023-10-17 10:34:33</t>
  </si>
  <si>
    <t>用户要求取消15元提速包(湖北)（立即生效，次月收费）-新，我方系统取消不了，已建议保留用户坚持要取消，请公司处理</t>
  </si>
  <si>
    <t>BL202310161933051802</t>
  </si>
  <si>
    <t>13177053536</t>
  </si>
  <si>
    <t>方家英</t>
  </si>
  <si>
    <t>2023-10-17 09:36:56</t>
  </si>
  <si>
    <t xml:space="preserve">
高级模板内容：
需区域二线受理的业务:用户无法提供验证码
用户需办理业务名称:优酷视频4GB流量加会员轻合约包
业务办理类型:取消
业务生效时间:立即生效
是否已按规范验证用户信息:是</t>
  </si>
  <si>
    <t>BL202310161749280770</t>
  </si>
  <si>
    <t>15549377049</t>
  </si>
  <si>
    <t>向海洲</t>
  </si>
  <si>
    <t>2023-10-17 09:08:17</t>
  </si>
  <si>
    <t xml:space="preserve">
高级模板内容：
需区域二线受理的业务:用户无法提供验证码
用户需办理业务名称:湖北宜昌预存话费得流量短信包24个月-立即
业务办理类型:取消
业务生效时间:次月生效
是否已按规范验证用户信息:是</t>
  </si>
  <si>
    <t>BL202310161747220751</t>
  </si>
  <si>
    <t>13277392126</t>
  </si>
  <si>
    <t>钟静</t>
  </si>
  <si>
    <t>2023-10-17 09:34:34</t>
  </si>
  <si>
    <t xml:space="preserve">【2022年上工信部测评重保用户】【2022年上工信部测评重保用户】【2022年上工信部测评重保用户】
高级模板内容：
需区域二线受理的业务:用户无法提供验证码
用户需办理业务名称:炫彩通信助理包体验版-立即生效（湖北）
业务办理类型:开通
业务生效时间:立即生效
是否已按规范验证用户信息:是</t>
  </si>
  <si>
    <t>BL202310161732120556</t>
  </si>
  <si>
    <t>13135826624</t>
  </si>
  <si>
    <t>杜开成</t>
  </si>
  <si>
    <t>2023-10-17 09:10:22</t>
  </si>
  <si>
    <t xml:space="preserve">
高级模板内容：
需区域二线受理的业务:用户无法提供验证码
用户需办理业务名称:腾讯游戏畅玩包（前向）
业务办理类型:取消
业务生效时间:立即生效
是否已按规范验证用户信息:无需验证
备注（如开通流量包、语音包请备注清楚当月有效/长期有效）:用户收不到验证码，烦请尽快协助取消，谢谢</t>
  </si>
  <si>
    <t>BL202310161724060452</t>
  </si>
  <si>
    <t>2023-10-17 09:10:21</t>
  </si>
  <si>
    <t xml:space="preserve">
高级模板内容：
需区域二线受理的业务:用户无法提供验证码
用户需办理业务名称:关闭上网功能
业务办理类型:取消
业务生效时间:立即生效
是否已按规范验证用户信息:是
备注（如开通流量包、语音包请备注清楚当月有效/长期有效）:无</t>
  </si>
  <si>
    <t>BL202310161610571869</t>
  </si>
  <si>
    <t>13114450749</t>
  </si>
  <si>
    <t>艾士杰</t>
  </si>
  <si>
    <t>2023-10-17 09:14:37</t>
  </si>
  <si>
    <t xml:space="preserve">
高级模板内容：
需区域二线受理的业务:用户无法提供验证码
用户需办理业务名称:保号停机
业务办理类型:取消
业务生效时间:立即生效
是否已按规范验证用户信息:是</t>
  </si>
  <si>
    <t>BL202310161316512185</t>
  </si>
  <si>
    <t>13227268958</t>
  </si>
  <si>
    <t>2023-10-17 09:11:08</t>
  </si>
  <si>
    <t>ZX202310151618351003</t>
  </si>
  <si>
    <t>15549330172</t>
  </si>
  <si>
    <t>杨晓涵</t>
  </si>
  <si>
    <t>2023-10-17 09:03:21</t>
  </si>
  <si>
    <t xml:space="preserve">判断省分:湖北
:失败
node_42:
:无合约/简单合约
:单卡/移移融合副卡套餐
获取用户证件类型::不认可
:
高级模板内容：
问题描述:销户
第二联系方式:15549330172
销户原因:不用了
用户要求:销户</t>
  </si>
  <si>
    <t>业务办理：号码销户，客服部已操作销户，满意。</t>
  </si>
  <si>
    <t>ZX202310151055381256</t>
  </si>
  <si>
    <t>18086224369</t>
  </si>
  <si>
    <t>2023-10-17 09:14:43</t>
  </si>
  <si>
    <t>判断省分:湖北
:失败
node_42:
:其他合约
:异地
:不认可/无法提供相关证件
:
高级模板内容：
问题描述:用户来电要求销户本机号码及主卡同时销户绑定的宽带，前台挽留失败，用户表示当前人在上海，无法前往归属地营业厅处理，要求线上直接销户或者给出处理方案，请协助，谢谢
第二联系方式:18086224369
销户原因:当前不需要使用了
用户要求:用户来电要求销户本机号码及主卡同时销户绑定的宽带，前台挽留失败，用户表示当前人在上海，无法前往归属地营业厅处理，要求线上直接销户或者给出处理方案，请协助，谢谢</t>
  </si>
  <si>
    <t>ZX202310151509140519</t>
  </si>
  <si>
    <t>071703339793</t>
  </si>
  <si>
    <t>秦彩群</t>
  </si>
  <si>
    <t>2023-10-17 14:39:48</t>
  </si>
  <si>
    <t xml:space="preserve">判断省分:湖北
:被动办理宽带
:不需要
:
高级模板内容：
问题描述:湖北IPTV产品套餐注销，没有安装过机顶盒
第二联系方式:13264906368
销户原因:没有安装过
用户要求:IPTV销户</t>
  </si>
  <si>
    <t>业务办理：用户反映需取消IPTV产品，致电未接，已短信答复如需办理可联系我部，如有疑问可在工作时间（08:30-12:00；14:00 -17:30 ）联系07176921001、13032700872宜昌客服。如用户咨询，请前台 10010话务 中心代为解释，谢谢。</t>
  </si>
  <si>
    <t>ZX202310151426330205</t>
  </si>
  <si>
    <t>071701019104</t>
  </si>
  <si>
    <t>曹必凤</t>
  </si>
  <si>
    <t>2023-10-17 09:03:57</t>
  </si>
  <si>
    <t>#2022重保客户#071701019104命中精准预判服务场景:[65岁以上老人]
用户表示被动办理IPTV业务，现要求取消，请尽快处理并回复</t>
  </si>
  <si>
    <t>业务办理：用户需取消IPTV业务，经核实用户需取消IPTV业务沟通后并不是不知情，现已操作取消成功，满意。</t>
  </si>
  <si>
    <t>ZX202310171401540783</t>
  </si>
  <si>
    <t>16671754351</t>
  </si>
  <si>
    <t>陈恩泽</t>
  </si>
  <si>
    <t>2023-10-17 16:37:51</t>
  </si>
  <si>
    <t>用户要求办理联通PLUS白银会员月卡0元/月（立即生效），请联系处理，谢谢</t>
  </si>
  <si>
    <t>业务办理：用户要求办理联通PLUS白银会员月卡0元/月（立即生效），系统无勾选项，建议关注其他优惠活动，用户表示知晓。</t>
  </si>
  <si>
    <t>BL202310161605571815</t>
  </si>
  <si>
    <t>15572786500</t>
  </si>
  <si>
    <t>程寅虎</t>
  </si>
  <si>
    <t>2023-10-17 14:07:46</t>
  </si>
  <si>
    <t>用户进线要求开通可以解开本套餐：米粉卡限速的流量包，前台核实无对应资费，用户要求我方确认能解除限速的流量包资费，辛苦核实，谢谢。</t>
  </si>
  <si>
    <t>业务办理：经核实客户已自行开通冰激凌加速包自动版，我司多次未联系上客户，如有疑问可在工作时间（08:30-12:00；14:00-17:30）致电我司宜昌联通13032700872</t>
  </si>
  <si>
    <t>BL202310161603161776</t>
  </si>
  <si>
    <t>15671035701</t>
  </si>
  <si>
    <t>刘宇阳</t>
  </si>
  <si>
    <t>2023-10-17 09:02:47</t>
  </si>
  <si>
    <t>15671035701命中精准预判服务场景:[该用户有申诉倾向，请注意受理态度，查询近三天工单记录，积极解决用户问题。]
来电要求办理PLUS白银会员0元月卡，解释不认可，称其他人都办理了</t>
  </si>
  <si>
    <t>业务办理：开通PLUS白银会员0元月卡 查询无此活动选项 ，无法办理，已联系客户解释说明，客户表示知晓。</t>
  </si>
  <si>
    <t>BL202310161708470222</t>
  </si>
  <si>
    <t>13117270228</t>
  </si>
  <si>
    <t>2023-10-17 15:09:28</t>
  </si>
  <si>
    <t>用户要求为其13117270228和15571709018这两个号码办理联通PLUS白银会员月卡0元/月（立即生效），请联系处理，谢谢</t>
  </si>
  <si>
    <t>业务办理：联通PULS白银会员月卡0元/月（立即生效），已告知用户无此业务无法办理，用户知晓满意</t>
  </si>
  <si>
    <t>BL202310171117530064</t>
  </si>
  <si>
    <t>15571764398</t>
  </si>
  <si>
    <t>王道清</t>
  </si>
  <si>
    <t>2023-10-17 14:57:48</t>
  </si>
  <si>
    <t xml:space="preserve">15571764398命中精准预判服务场景:[65岁以上老人]
产品类型:SP产品;产品名称:AR视频彩铃酷趣会员15元包月;产品描述:AR视频彩铃酷趣会员15元包月;产品ID:4900772000;开始时间:2023-07-3013:34:24;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无法收到验证码，用户要求取消，烦请后台处理</t>
  </si>
  <si>
    <t>业务办理：取消AR视频彩铃酷趣会员15元包月业务，已取消，联系用户未接，已短信告知有疑问可致电我部07176921001为其处理</t>
  </si>
  <si>
    <t>BL202310161549531603</t>
  </si>
  <si>
    <t>16671743217</t>
  </si>
  <si>
    <t>2023-10-17 09:13:36</t>
  </si>
  <si>
    <t>要求办理联通PLUS白银会员月卡0元，执意要求反馈办理</t>
  </si>
  <si>
    <t>业务办理：已办理联通PLUS白银会员月卡0元，立即生效，多次联系用户未接听，已短信告知用户结果，若用户来电烦请代为解释或告知用户与本地服务监督热线13032700872（工作时间8:30-12:00 14:00-17:30工作时间）联系。</t>
  </si>
  <si>
    <t>BL202310171244451207</t>
  </si>
  <si>
    <t>13264916791</t>
  </si>
  <si>
    <t>王凯</t>
  </si>
  <si>
    <t>2023-10-17 14:32:48</t>
  </si>
  <si>
    <t>用户要求办理0元联通plus黄金会员已告知用户暂时未查询到用户不认可</t>
  </si>
  <si>
    <t>业务办理：已告知客户套餐不支持开通0元联通plus黄金会员，客户知晓，认可</t>
  </si>
  <si>
    <t>BL202310161807030985</t>
  </si>
  <si>
    <t>2023-10-17 14:18:13</t>
  </si>
  <si>
    <t>用户来电要求在线赠送4GB流量,解释不认可,请核实处理.</t>
  </si>
  <si>
    <t>业务办理：已赠送0元4GB流量，本月内有效，客户满意。</t>
  </si>
  <si>
    <t>BL202310151824321068</t>
  </si>
  <si>
    <t>15897578279</t>
  </si>
  <si>
    <t>李秀虎</t>
  </si>
  <si>
    <t>2023-10-17 11:08:30</t>
  </si>
  <si>
    <t>用户来电反映要求续约预存话费享折扣优惠档位五（立即生效*24个月）-湖北政企专属，请核实处理</t>
  </si>
  <si>
    <t>业务办理：用户反映需办理约预存话费享折扣优惠 档位五，查询号卡已办理【到期时间2024-06-30 23:59:59】 存240元分12个月返还（湖北）存费得礼 ，现线上无对应勾选项，暂未办理预存话费享折扣优惠 档位五致电未接，已短信答复如需办理可联系我部，如有疑问可在工作时间（08:30-12:00；14:00 -17:30 ）联系07176921001、13032700872宜昌客服。如用户咨询，请前台 10010话务 中心代为解释，谢谢。</t>
  </si>
  <si>
    <t>BL202310151633402220</t>
  </si>
  <si>
    <t>15897501378</t>
  </si>
  <si>
    <t>杨成东</t>
  </si>
  <si>
    <t>2023-10-17 14:05:04</t>
  </si>
  <si>
    <t>用户来电反映五折活动失效了，要求续约，烦请后台处理</t>
  </si>
  <si>
    <t>业务办理：用户需办理5折活动，现为用户办理存量5G畅爽套餐享69元赠费（次月生效）湖北【合约时间：2023-11-01至2024-10-31】 等同5折，致电未接，已短信答复如需办理可联系我部，如有疑问可在工作时间（08:30-12:00；14:00 -17:30 ）联系07176921001、13032700872宜昌客服。如用户咨询，请前台 10010话务 中心代为解释，谢谢。</t>
  </si>
  <si>
    <t>BL202310160957341566</t>
  </si>
  <si>
    <t>13177089169</t>
  </si>
  <si>
    <t>陈先梅</t>
  </si>
  <si>
    <t>2023-10-17 11:00:34</t>
  </si>
  <si>
    <t>用户反映需要取消合约已续湖北宜昌预存话费得流量短信包24个月-立即（已停售），一线解释不通，请协助</t>
  </si>
  <si>
    <t>业务办理：用户需取消宜昌预存话费得流量短信包24个月，经核实现已为用户取消成功，用户满意。</t>
  </si>
  <si>
    <t>TS202310161923460006</t>
  </si>
  <si>
    <t>13085155311</t>
  </si>
  <si>
    <t>陈亚辉</t>
  </si>
  <si>
    <t>2023-10-17 13:34:10</t>
  </si>
  <si>
    <t xml:space="preserve">
高级模板内容：
投诉问题描述:用户进行，要求办理联通plus白银会员月卡0元/月，烦请处理。谢谢。
办理渠道:营业厅
无法办理原因:未查询到该活动
用户要求:用户进行，要求办理联通plus白银会员月卡0元/月，烦请处理。谢谢。</t>
  </si>
  <si>
    <t>业务办理：用户要求办理联通plus白银会员月卡0元/月，已跟用户解释清楚，该套餐不支持该活动，无法办理，用户表示认可，满意。</t>
  </si>
  <si>
    <t>BL202310171123400145</t>
  </si>
  <si>
    <t>2023-10-17 14:08:15</t>
  </si>
  <si>
    <t>前工单BL202310141553591484用户再次来电说考虑好了要求续约</t>
  </si>
  <si>
    <t>业务办理：用户要求办理 存量5G畅爽套餐享139元赠费（次月生效）湖北 ，满意。</t>
  </si>
  <si>
    <t>TS202310161444441160</t>
  </si>
  <si>
    <t>13227261077</t>
  </si>
  <si>
    <t>林思祥</t>
  </si>
  <si>
    <t>2023-10-17 16:30:36</t>
  </si>
  <si>
    <t xml:space="preserve">主办单位：湖北
客户类别：普通客户
10010是否打通：是
是否二次致电10015：是
是否联系：是
升级倾向：无
号码归属省：湖北
SVIP等级：
----
高级模板内容：
客户核心诉求及问题补充:用户对月租费用不认可要求取消；【联通组网】家庭WiFi服务费-全国费用请联系处理</t>
  </si>
  <si>
    <t>业务办理①客户基本资料：业务号码：13227261077、客户姓名：林思祥、套餐情况：畅爽冰激凌5G套餐199元（基础版）；客户反映业务取消的问题
②首次联系客户时间：2023-10-16  16:58:13
③投诉核查处理情况：收到贵部转办，我司立即组织核查，经核实，客户要求取消组网业务，已告知用户携带超级WIFI设备前往营业厅取消即可，用户知晓，满意。
④答复客户时间及客户满意度评价：根据上述核实情况，我司于2023-10-16 16:58:13 联系客户满意，回单人：程李晶、联系方式：07176921001
⑤投诉核查关联材料：无</t>
  </si>
  <si>
    <t>TS202310161141232382</t>
  </si>
  <si>
    <t>13165616560</t>
  </si>
  <si>
    <t>刘耘</t>
  </si>
  <si>
    <t>2023-10-17 16:08:43</t>
  </si>
  <si>
    <t>#重要客户#主办单位：湖北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8.办理业务的名称:办理音乐子卡流量权益服务
8.无法办理的渠道:10010客服热线</t>
  </si>
  <si>
    <t>业务办理①客户投诉产生的原因：开通音乐子卡流量权益服务。 ②客户投诉问题核查情况及解决方案：收到贵部转办后，我司立即组织调查。经核实，客户要求办理音乐子卡流量权益服务。系统无此优惠选项，无法办理，多次 致电未接，已短信告知可在工作时间（08:30-12:00；14:00-17:30）联系07176921001、13032700872宜昌客服。③客户问题满意度：未联系上。④回单人:宜昌客服王晓玉；联系电话：07176921001。</t>
  </si>
  <si>
    <t>TS202310131433432481</t>
  </si>
  <si>
    <t>2023-10-17 10:14:39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</si>
  <si>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TS202310071201249219已办结，已解释，不认可，要求合理的解释，有工信部投诉倾向，请重视处理，</t>
  </si>
  <si>
    <t>业务管理①客户基本资料：业务号码：15571754640、客户姓名：刘世林、套餐情况：小天卡-2023；客户反映号码开户问题 ②首次联系客户时间：2023-10-13 15:50:08 ③投诉核查处理情况：收到贵部转办，我司立即组织核查，经核实，客户号码于2023-09-23 15:00:57通过湖北省宜昌市OMO线上渠道自主申请，实名制入网（客户签字入网协议及订单截图凭证见附件），不存在客户描述的盗用个人信息随便开卡的情况。现联系机主本人解释沟通，机主表示保留卡号继续使用无异议，同时了解到因客户为异地电信代理商，因意向给客户办卡，知道客户办理联通卡后不满。已联系客户解释说明，满意度一般。 ④答复客户时间及客户满意度评价：根据上述情况我司于2023-10-13 18:40:08联系客户解释，客户一般 回单人:宜昌客服王晓玉；联系电话：07176921001。 ⑤投诉核查关联材料：无</t>
  </si>
  <si>
    <t>BL202310171337251808</t>
  </si>
  <si>
    <t>13085163410</t>
  </si>
  <si>
    <t>冯少飞</t>
  </si>
  <si>
    <t>2023-10-17 16:30:49</t>
  </si>
  <si>
    <t xml:space="preserve">用户要求办理联通PLUS白银会员月卡0元/月，解释不认可，请尽快处理，谢谢</t>
  </si>
  <si>
    <t>业务办理：用户要求办理联通PLUS白银会员月卡0元/月，已跟用户解释套餐不支持，无法办理，用户知悉挂机，满意。</t>
  </si>
  <si>
    <t>BL202310151752230719</t>
  </si>
  <si>
    <t>13277392591</t>
  </si>
  <si>
    <t>陈长珍</t>
  </si>
  <si>
    <t>2023-10-17 09:03:11</t>
  </si>
  <si>
    <t>用户要求继续办理5G冰激凌套餐5折（次月生效24个月）（取整）（合约）（湖北宜昌）合约，请尽快办理</t>
  </si>
  <si>
    <t>业务办理：用户要求办理套餐5折优惠，系统无勾选项，已协商客户办理存量5G畅爽套餐享49元赠费 ，客户表示考虑。</t>
  </si>
  <si>
    <t>BL202310171020351675</t>
  </si>
  <si>
    <t>16671726726</t>
  </si>
  <si>
    <t>覃万芳</t>
  </si>
  <si>
    <t>2023-10-17 14:06:32</t>
  </si>
  <si>
    <t>22年Q3Q4重点客户用户来电要求继续办理5G套餐月费7折优惠（立即生效24个月）（取整）（湖北）这个活动，不方便到营业厅去咨询办理，要求加急处理谢谢</t>
  </si>
  <si>
    <t>业务办理：用户要求办理套餐7折优惠，系统无勾选项，已协商办理月赠30元*24个月，次月生效，用户满意。</t>
  </si>
  <si>
    <t>BL202310161852241436</t>
  </si>
  <si>
    <t>2023-10-17 14:12:09</t>
  </si>
  <si>
    <t>5G套餐月费7折优惠（次月生效12个月）（湖北）
申请续约，有携号转网的倾向。</t>
  </si>
  <si>
    <t>业务办理：用户要求办理套餐7折优惠，系统无勾选项，已协商转资畅越冰激凌99元套餐+网龄计划合约，月赠30元*24个月，次月生效，用户满意。</t>
  </si>
  <si>
    <t>BL202310171218500887</t>
  </si>
  <si>
    <t>18572358607</t>
  </si>
  <si>
    <t>田太阳</t>
  </si>
  <si>
    <t>2023-10-17 14:19:11</t>
  </si>
  <si>
    <t xml:space="preserve">18572358607命中精准预判服务场景:[65岁以上老人]
用户来电反馈说自己现在人在外地还想继续续约这个合约：预存话费享折扣优惠档位三（次月生效*24个月）-湖北政企专属要求在线进行续约请后台工作人员尽快的进行回复对接谢谢</t>
  </si>
  <si>
    <t>业务办理：用户要求办理套餐三折活动，已为用户办理存量5G畅爽套餐享89元赠费（次月生效）湖北 ，活动期12个月，满意。</t>
  </si>
  <si>
    <t>TS202310162000280541</t>
  </si>
  <si>
    <t>16671737290</t>
  </si>
  <si>
    <t>何一曼</t>
  </si>
  <si>
    <t>2023-10-17 15:45:47</t>
  </si>
  <si>
    <t xml:space="preserve">
高级模板内容：
投诉问题描述:用户要求办理联通plus白银会员0元月包
办理渠道:中国联通APP
无法办理原因:无渠道办理
用户要求:尽快处理</t>
  </si>
  <si>
    <t>业务规则：现已无联通plus白银会员0元产品，暂无法订购，多次联系用户未接听，已短信告知用户结果，若用户来电烦请代为解释或告知用户与本地服务监督热线13032700872（工作时间8:30-12:00 14:00-17:30工作时间）联系。</t>
  </si>
  <si>
    <t>TS202310161800331127</t>
  </si>
  <si>
    <t>2023-10-17 14:59:27</t>
  </si>
  <si>
    <t xml:space="preserve">[该用户有申诉倾向，请注意受理态度，查询近三天工单记录，积极解决用户问题。]
高级模板内容：
投诉问题描述:用户要求办理联通plus白银会员0元
办理渠道:营业厅
无法办理原因:在线无法办理
用户要求:尽快处理</t>
  </si>
  <si>
    <t>业务规则：现已无联通plus白银会员0元产品，暂无法订购，已向用户解释，用户知晓，满意</t>
  </si>
  <si>
    <t>BL202310171217540874</t>
  </si>
  <si>
    <t>15342488999</t>
  </si>
  <si>
    <t>2023-10-17 15:45:29</t>
  </si>
  <si>
    <t>用户来电说移动每个月都有免费流量赠送，要求免费赠送流量，不然就携号转网</t>
  </si>
  <si>
    <t>业务办理：用户要求每月免费赠送流量，系统无勾选项，建议下载中国联通APP，首页有壕礼月月送活动，可进入参与抽奖，用户表示知晓。</t>
  </si>
  <si>
    <t>TS202310171510460960</t>
  </si>
  <si>
    <t>16671740776</t>
  </si>
  <si>
    <t>肖运会</t>
  </si>
  <si>
    <t>2023-10-17 17:11:11</t>
  </si>
  <si>
    <t>[65岁以上老人]判断省分:湖北
:流量费争议
:流量包定制争议
:不认可
:未享受
:小于等于500元，且仅限单倍、月份不超过12个月
:
高级模板内容：
投诉问题描述:用户对于不知情开通：云加速5G畅玩加油包(湖北)，对于扣费不满，要求退费，已解释资费情况挽留无效，承诺服务补救，用户认可，请处理，谢谢！
业务名称:云加速5G畅玩加油包(湖北)
争议月份:2023年10月
争议金额:20
是否承诺退费:是
用户要求:退费</t>
  </si>
  <si>
    <t>BL202310171031571863</t>
  </si>
  <si>
    <t>15507206931</t>
  </si>
  <si>
    <t>范小平</t>
  </si>
  <si>
    <t>2023-10-17 15:11:03</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</si>
  <si>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办理渠道:无
赔付月份：:2023年10月
返还倍率:单倍
赔付金额：:20
是否已经取消业务:是
是否承诺退费：:是
用户是否需要回复：:否
用户要求：:已承诺退费，用户认可，请协助，谢谢</t>
  </si>
  <si>
    <t>BL202310171449290160</t>
  </si>
  <si>
    <t>15572710648</t>
  </si>
  <si>
    <t>张昌英</t>
  </si>
  <si>
    <t>2023-10-17 17:10:26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</si>
  <si>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</si>
  <si>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TS202310161705512364</t>
  </si>
  <si>
    <t>13197341985</t>
  </si>
  <si>
    <t>傅良平</t>
  </si>
  <si>
    <t>2023-10-17 09:28:16</t>
  </si>
  <si>
    <t xml:space="preserve">[65岁以上老人]判断省分:其他省分
:流量计费争议
判断省分::流量包定制争议
:不认可
:未享受
:小于等于500元，且仅限单倍、月份不超过12个月
:
高级模板内容：
投诉问题描述:用户来电反映没有开通过流量包要求退费
业务名称:云加速5G畅玩加油包(湖北)（已停售）下月生效
争议月份:2023年10月
争议金额:20
是否承诺退费:是
用户要求:尽快处理退费谢谢！</t>
  </si>
  <si>
    <t>TS202310171223200075</t>
  </si>
  <si>
    <t>15572799552</t>
  </si>
  <si>
    <t>黄谷平</t>
  </si>
  <si>
    <t>2023-10-17 15:15:12</t>
  </si>
  <si>
    <t>22年Q3Q4重点客户判断省分:湖北
:移网电话营销费用争议（套餐资费/融合宽带/副卡功能费类除外）
:不认可
:大于500元
:
高级模板内容：
是否10016外呼:不记得
电话外呼号码:无法提供
渠道名称:湖北杭州翔羽线上业务代理(宜昌)
反应问题涉及场景:未经同意订购业务
产品名称:职场菁英畅阅5G加油包（湖北）
争议月份:2023年8月、2023年9月
是否承诺退费:否
承诺退费金额:0
是否取消业务（如取消失败，需加上系统报错的提示）:已取消
是否需要回复:是
用户要求:要求回复告知具体是怎么办理的，有没有确认，有没有签字</t>
  </si>
  <si>
    <t>BL202310171512090402</t>
  </si>
  <si>
    <t>13100785118</t>
  </si>
  <si>
    <t>江正生</t>
  </si>
  <si>
    <t>2023-10-17 17:27:13</t>
  </si>
  <si>
    <t>[65岁以上老人]判断省分:其他省分
:增值业务争议
判断省分:湖北
:移网
:在补救范围内
:不认可
:小于等于500元，且仅限单倍、月份不超过12个月
:
高级模板内容：
赔付类型：:增值业务争议
CBSS账单扣费名称：:云加速（专业版）	好看铃声6元包月	沃阅读-5G畅阅-经管学堂20元	云加速5G畅玩加油包(湖北)
办理渠道:云加速（专业版）	好看铃声6元包月	沃阅读-5G畅阅-经管学堂20元	云加速5G畅玩加油包(湖北)
赔付月份：:2023年9月、2023年10月
返还倍率:单倍
赔付金额：:101
是否已经取消业务:是
是否承诺退费：:是
用户是否需要回复：:否
用户要求：:已承诺退费</t>
  </si>
  <si>
    <t>BL202310171141040404</t>
  </si>
  <si>
    <t>13135813359</t>
  </si>
  <si>
    <t>辛平</t>
  </si>
  <si>
    <t>2023-10-17 15:12:24</t>
  </si>
  <si>
    <t>【2022年上工信部测评重保用户】22年Q3Q4重点客户判断省分:其他省分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</si>
  <si>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TS202310161937270207</t>
  </si>
  <si>
    <t>15672549202</t>
  </si>
  <si>
    <t>全仁菊</t>
  </si>
  <si>
    <t>2023-10-17 11:21:54</t>
  </si>
  <si>
    <r>
      <rPr>
        <sz val="11"/>
        <rFont val="宋体"/>
        <charset val="0"/>
      </rPr>
      <t>22年Q3Q4重点客户判断省分:湖北
:增值业务费用争议（含炫彩通信助理包云盘版等组合类增值业务）
:移网
:在补救范围内
:不认可
:大于500元
:
高级模板内容：
投诉问题描述:用户来电反馈称没有办理过其他增值业务，要求登记投诉，请后台核实处理，谢谢
争议业务名称:已续AR彩铃酷趣会员5G加油包
受理渠道:</t>
    </r>
    <r>
      <rPr>
        <sz val="11"/>
        <rFont val="Arial"/>
        <charset val="0"/>
      </rPr>
      <t xml:space="preserve">	</t>
    </r>
    <r>
      <rPr>
        <sz val="11"/>
        <rFont val="宋体"/>
        <charset val="0"/>
      </rPr>
      <t>总部客服一体化运营
争议月份:2023年8月、2023年9月、2023年10月
争议费用:60
一线客服在系统里:未取消，请后台协助处理
是否承诺退费:是
用户要求:加急处理，谢谢</t>
    </r>
  </si>
  <si>
    <t>TS202310161807501254</t>
  </si>
  <si>
    <t>15697273740</t>
  </si>
  <si>
    <t>徐云飞</t>
  </si>
  <si>
    <t>2023-10-17 10:20:14</t>
  </si>
  <si>
    <t>判断省分:湖北
:流量费争议
:流量包定制争议
:不认可
:未享受
:小于等于500元，且仅限单倍、月份不超过12个月
:
高级模板内容：
投诉问题描述:用户来电称未订购此业务
业务名称:AR彩铃酷趣会员5G加油包（湖北）
争议月份:2023年10月
争议金额:20
是否承诺退费:是
用户要求:坐席跟客户沟通能退会已赠送话费形式到账户余额，不能退的话会有人联系他</t>
  </si>
  <si>
    <t>TS202310161702582298</t>
  </si>
  <si>
    <t>13098409585</t>
  </si>
  <si>
    <t>陆千珍</t>
  </si>
  <si>
    <t>2023-10-17 09:39:30</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</si>
  <si>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用户要求:退还费用</t>
  </si>
  <si>
    <t>BL202310171026401778</t>
  </si>
  <si>
    <t>13094178341</t>
  </si>
  <si>
    <t>闫孝芹</t>
  </si>
  <si>
    <t>2023-10-17 17:01:15</t>
  </si>
  <si>
    <t>&gt;业务号码&gt;13094178341；&gt;号码归属地&gt;宜昌；&gt;产品名称&gt;AR彩铃酷趣会员5G加油包（湖北），酷音视频彩铃6元包月；&gt;产品代码&gt;49007720，49004931；&gt;产品编码&gt;4900772000，4900493100；&gt;订购时间&gt;2023-10-1417:27:06，2023-10-1507:04:24；&gt;核查情况&gt;平台故障；&gt;不规范定制分类&gt;平台故障，无法判责；&gt;退费金额&gt;20元，6元；&gt;退费时间&gt;2023-10-17；&gt;投诉内容&gt;
高级模板内容：
赔付类型：:增值业务争议
CBSS账单扣费名称：:酷音视频彩铃6元包月AR彩铃酷趣会员5G加油包（湖北）
办理渠道:湖北杭州翔羽线上业务代理(宜昌)
赔付月份：:2023年10月
返还倍率:单倍
赔付金额：:26
是否已经取消业务:否
是否承诺退费：:是
用户是否需要回复：:否
用户要求：:退费，协助取消</t>
  </si>
  <si>
    <t>TS202310161543260176</t>
  </si>
  <si>
    <t>13227278239</t>
  </si>
  <si>
    <t>杨必梅</t>
  </si>
  <si>
    <t>2023-10-17 14:24:17</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</si>
  <si>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产品名称:AR彩铃酷趣会员5G加油包（湖北）、5G炫彩通信助理包-云盘版（首月5元半价）、5G炫彩加油包19元10GB（次月生效）（湖北）
争议月份:2023年8月、2023年9月
是否承诺退费:是
承诺退费金额:98
是否取消业务（如取消失败，需加上系统报错的提示）:已取消
是否需要回复:否
用户要求:前台已在线承诺用户减免，并已告知退还的费用无法抵扣项目，请直接退费，无需回复（分别是13227278239、15672495859上的三个业务，协商2个月退费用户认可）</t>
  </si>
  <si>
    <t>BL202310162045212299</t>
  </si>
  <si>
    <t>13197340853</t>
  </si>
  <si>
    <t>李玉琳</t>
  </si>
  <si>
    <t>2023-10-17 10:55:28</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</si>
  <si>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</si>
  <si>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BL202310170921390869</t>
  </si>
  <si>
    <t>13294248959</t>
  </si>
  <si>
    <t>张道凤</t>
  </si>
  <si>
    <t>2023-10-17 14:41:28</t>
  </si>
  <si>
    <t>&gt;业务号码&gt;13294248959；&gt;号码归属地&gt;宜昌；&gt;产品名称&gt;AR视频彩铃酷趣会员15元包月；&gt;产品代码&gt;49007720；&gt;产品编码&gt;4900772000；&gt;订购时间&gt;2023-10-1114:34:35；&gt;核查情况&gt;平台故障；&gt;不规范定制分类&gt;平台故障，无法判责；&gt;退费金额&gt;15元；&gt;退费时间&gt;2023年10月17日；&gt;投诉内容&gt;
高级模板内容：
赔付类型：:增值业务争议
CBSS账单扣费名称：:AR视频彩铃酷趣会员15元包月
办理渠道:公众中台订单中心_71b591k
赔付月份：:2023年10月
返还倍率:单倍
赔付金额：:15
是否已经取消业务:是
是否承诺退费：:是
用户是否需要回复：:否
用户要求：:退费</t>
  </si>
  <si>
    <t>BL202310171035001910</t>
  </si>
  <si>
    <t>15549329238</t>
  </si>
  <si>
    <t>刘祖发</t>
  </si>
  <si>
    <t>2023-10-17 15:45:10</t>
  </si>
  <si>
    <t>&gt;业务号码&gt;15549329238；&gt;号码归属地&gt;宜昌；&gt;产品名称&gt;AR彩铃酷趣会员5G加油包（湖北）；&gt;产品代码&gt;无；&gt;产品编码&gt;91295250；&gt;订购时间&gt;2023-08-0321:08:50；&gt;核查情况&gt;平台故障；&gt;不规范定制分类&gt;平台故障，无法判责；&gt;退费金额&gt;60元；&gt;退费时间&gt;2023年10月17日；&gt;投诉内容&gt;
高级模板内容：
赔付类型：:增值业务争议
CBSS账单扣费名称：:20元5GBAR彩铃酷趣会员5G加油包(湖北)
办理渠道:湖北杭州翔羽线上业务代理(宜昌)
赔付月份：:2023年8月、2023年9月、2023年10月
返还倍率:单倍
赔付金额：:60
是否已经取消业务:是
是否承诺退费：:是
用户是否需要回复：:否
用户要求：:已承诺退费</t>
  </si>
  <si>
    <t>BL202310170956421333</t>
  </si>
  <si>
    <t>15629383931</t>
  </si>
  <si>
    <t>向中华</t>
  </si>
  <si>
    <t>2023-10-17 14:42:17</t>
  </si>
  <si>
    <t>&gt;业务号码&gt;15629383931;&gt;号码归属地&gt;宜昌;&gt;产品名称&gt;云加速5G畅玩加油包(湖北);&gt;产品代码&gt;无;&gt;产品编码&gt;91295249;&gt;订购时间&gt;2023-10-0406:44:51;&gt;核查情况&gt;平台故障;&gt;不规范定制分类&gt;平台故障，无法判责;&gt;赔付金额&gt;20元;&gt;退费时间&gt;2023-10-17;&gt;投诉内容&g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</si>
  <si>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BL202310161451220801</t>
  </si>
  <si>
    <t>15671038329</t>
  </si>
  <si>
    <t>任和容</t>
  </si>
  <si>
    <t>2023-10-17 10:38:55</t>
  </si>
  <si>
    <t>&gt;业务号码&gt;15671038329；&gt;号码归属地&gt;宜昌；&gt;产品名称&gt;云加速5G畅玩加油包(湖北)；&gt;产品代码&gt;无；&gt;产品编码&gt;91295249；&gt;订购时间&gt;2023-10-1215:53:25；&gt;核查情况&gt;平台故障；&gt;不规范定制分类&gt;平台故障，无法判责；&gt;退费金额&gt;20元；&gt;退费时间&gt;2023年10月16日；&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</si>
  <si>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BL202310162355370231</t>
  </si>
  <si>
    <t>15672496848</t>
  </si>
  <si>
    <t>刘言云</t>
  </si>
  <si>
    <t>2023-10-17 16:46:30</t>
  </si>
  <si>
    <t>&gt;业务号码&gt;15672496848；&gt;号码归属地&gt;宜昌；&gt;产品名称&gt;云加速5G畅玩加油包(湖北)；&gt;产品代码&gt;	21002422；&gt;产品编码&gt;2100242200；&gt;订购时间&gt;2023-09-0306:22:22；&gt;核查情况&gt;平台故障；&gt;不规范定制分类&gt;平台故障，无法判责；&gt;退费金额&gt;40元；&gt;退费时间&gt;2023年10月17日；&gt;投诉内容&gt;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</si>
  <si>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BL202310161841191333</t>
  </si>
  <si>
    <t>18671713841</t>
  </si>
  <si>
    <t>2023-10-17 14:26:35</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</si>
  <si>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是否已经取消业务:是
是否承诺退费：:是
用户是否需要回复：:否
用户要求：:退费</t>
  </si>
  <si>
    <t>BL202310162000342023</t>
  </si>
  <si>
    <t>18671726281</t>
  </si>
  <si>
    <t>王巧玉</t>
  </si>
  <si>
    <t>2023-10-17 10:40:50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</si>
  <si>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用户要求：:用户要求退款</t>
  </si>
  <si>
    <t>BL202310171536070693</t>
  </si>
  <si>
    <t>13098419553</t>
  </si>
  <si>
    <t>孙大荣</t>
  </si>
  <si>
    <t>2023-10-17 17:30:55</t>
  </si>
  <si>
    <t>判断省分:其他省分
:增值业务争议
判断省分:湖北
:移网
:在补救范围内
:不认可
:小于等于500元，且仅限单倍、月份不超过12个月
:
高级模板内容：
赔付类型：:增值业务争议
CBSS账单扣费名称：:云加速5G畅玩加油包(湖北)快手12G流量月包省分
办理渠道:无
赔付月份：:2023年8月、2023年9月、2023年10月
返还倍率:单倍
赔付金额：:64
是否已经取消业务:是
是否承诺退费：:是
用户是否需要回复：:否
用户要求：:用户要求退款
用户要求15697209276的快手12G流量月包省分业务也要申请退款
快手12G流量月包省分稍后用户来电取消</t>
  </si>
  <si>
    <t>TS202310161304101647</t>
  </si>
  <si>
    <t>15549389010</t>
  </si>
  <si>
    <t>向秀文</t>
  </si>
  <si>
    <t>2023-10-17 10:27:50</t>
  </si>
  <si>
    <t xml:space="preserve">[65岁以上老人]判断省分:湖北
:增值业务费用争议（含炫彩通信助理包云盘版等组合类增值业务）
:移网
:在补救范围内
:不认可
:大于500元
:
高级模板内容：
投诉问题描述:来电对。热血都市畅听5G加油包（湖北）不认可
争议业务名称:热血都市畅听5G加油包（湖北）
受理渠道:湖北杭州翔羽线上业务代理(宜昌)
争议月份:2023年10月
争议费用:20
一线客服在系统里:已取消
是否承诺退费:否
用户要求:承诺退费，。不认可，称自己没有开通过，要求核实谁开通的。怎么开的。给出合理解释。自己投诉升级倾向，。</t>
  </si>
  <si>
    <t>线上引流：用户反映增值业务开通问题，经核实，客户订购产品名称为20元 5GB 热血都市畅听5G加油包(湖北)，产品代码为66003030，SP标识为 90559 ，订购时间2023-10-14 14:58:47，订购方式为短信验证码，取消时间为2023-10-14 15:42:25，20元/月，累计产生费用共计20元，有二次确认过程，不存在订购违规现象。考虑客户使用感知，网站方已取消屏蔽并于***退费20元现金方式到账，此费用可抵扣月租，不可打印账单发票，多次联系用户未接听，已短信告知用户结果，若用户来电烦请代为解释或告知用户与本地服务监督热线13032700872（工作时间8:30-12:00 14:00-17:30工作时间）联系。</t>
  </si>
  <si>
    <t>ZX202310151403320070</t>
  </si>
  <si>
    <t>17386683752</t>
  </si>
  <si>
    <t>2023-10-17 09:03:54</t>
  </si>
  <si>
    <t>用户来电反映自己在联通APP办理新卡，显示身份证无法办理，前台经查询不是黑名单，解释无效，用户要求我方核查为什么自己不能办理联通新卡，请协助处理</t>
  </si>
  <si>
    <t>业务规则：经核实，因入网规则无法满足使用需求。经核实，客户号码因办理多地号拦截，现无法申请，已联系客户解释说明，客户表示知晓。</t>
  </si>
  <si>
    <t>TS202310171311070993</t>
  </si>
  <si>
    <t>18695076692</t>
  </si>
  <si>
    <t>周旭</t>
  </si>
  <si>
    <t>2023-10-17 19:41:33</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</si>
  <si>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6.投诉内容:在线客服办不了，要求办理这个业务。
8.办理业务的名称:联通plus白银会员月卡0元/月(立即生
8.无法办理的渠道:中国联通APP</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</si>
  <si>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③客户问题满意度：我司于2023-10-17 14:18:40/2023-10-17 15:43:50/2023-10-17 17:29:37联系用户一直联系不上，已发短信告知。 
④回单人：潘娥、联系方式：07176921001</t>
  </si>
  <si>
    <t>ZX202310150956520777</t>
  </si>
  <si>
    <t>15549279422</t>
  </si>
  <si>
    <t>周太麟</t>
  </si>
  <si>
    <t>2023-10-17 09:04:04</t>
  </si>
  <si>
    <t xml:space="preserve">判断省分:湖北
:失败
node_42:
:其他合约
:本地
:不认可
:
高级模板内容：
问题描述:要求销户，前台挽留不认可
第二联系方式:15872864268
销户原因:不想要了
用户要求:要求尽快处理，否则去工信部投诉</t>
  </si>
  <si>
    <t>业务规则：用户需办理销户，营业厅已明示相关规则，查询号码于9月开户新卡，现线上无注销对应勾选项，沟通后建议用户继续观察使用，用户知晓。</t>
  </si>
  <si>
    <t>TS202310161833441702</t>
  </si>
  <si>
    <t>071700080540</t>
  </si>
  <si>
    <t>李纯兵</t>
  </si>
  <si>
    <t>2023-10-17 13:32:34</t>
  </si>
  <si>
    <t>用户表示2006年办理此宽带时缴纳了100元押金，工作人员没有开押金条，当时说的是光猫就是凭证，后期退光猫退钱，现在营业厅查询不到有押金，用户要求我部核查处理并回复。</t>
  </si>
  <si>
    <t>业务规则：经核实退还光猫押金需提供押金条，客户无法提供故营业厅无法退回押金费用，现已联系客户解释，我司申请减免100元，24小时到账，此费用不可打印发票，客户满意。</t>
  </si>
  <si>
    <t>TS202310161957460504</t>
  </si>
  <si>
    <t>13972002889</t>
  </si>
  <si>
    <t>罗建琼</t>
  </si>
  <si>
    <t>2023-10-17 11:07:35</t>
  </si>
  <si>
    <t xml:space="preserve">
高级模板内容：
投诉问题描述:用户来电反应以前是三折优惠，现在变成了五折，对优惠不认可，
争议业务名称:5G冰激凌套餐享12个月5折优惠（次月生效）（
受理渠道:宜昌市分公司城区营销中心
争议月份:2023年8月、2023年9月、2023年10月
争议费用:90
一线客服在系统里:未取消，请后台协助处理
是否承诺退费:否
用户要求:用户要求查清怎么变成了五折，并改回三折，要求把多元产生的费用退还</t>
  </si>
  <si>
    <t>业务规则：经核实因三折下架无法办理，故办理套餐5折，现已联系客户解释，并办理赠费活动，次月生效，合约期12个月，另申请减免8-10月套餐差价90元，24小时到账，此费用不可打印发票，客户满意。</t>
  </si>
  <si>
    <t>TS202310161308171714</t>
  </si>
  <si>
    <t>18672090029</t>
  </si>
  <si>
    <t>张继琛</t>
  </si>
  <si>
    <t>2023-10-17 14:10:19</t>
  </si>
  <si>
    <t xml:space="preserve">
高级模板内容：
投诉问题描述:视频彩铃无法取消
办理渠道:其他:10010
无法办理原因:无
用户要求:用户的视频彩铃已关闭，但是对方开通有，要求必须屏蔽拨打号码的视频彩铃，不能看到所有的视频彩铃，如果不能屏蔽就投诉，请及时处理，谢谢</t>
  </si>
  <si>
    <t>业务规则：经核实用户要求不要看到他人的视屏彩铃。已告知用户我部无法更改设置，解释用户认可满意</t>
  </si>
  <si>
    <t>TS202310160948421862</t>
  </si>
  <si>
    <t>17386495736</t>
  </si>
  <si>
    <t>王巧莲</t>
  </si>
  <si>
    <t>2023-10-17 15:56:29</t>
  </si>
  <si>
    <t xml:space="preserve">
高级模板内容：
投诉问题描述:无法领取权益
操作渠道:可从微信公众号“联通畅视”回复“百宝箱”领取或是通过页面https://qy.chinaunicom.cn/u/Y3rS5GOvw中领取一款会员权益。
参加活动（套餐）名称:0元百宝箱权益12个月立即生效-湖北
页面提示:见附件
用户要求:核实处理</t>
  </si>
  <si>
    <t>业务规则：可从微信公众号“联通畅视”回复“百宝箱”领取或是通过页面https://qy.chinaunicom.cn/u/Y3rS5GOvw  中领取一款会员权益。现已处理，引导用户重新试机，多次联系用户未接听，已短信告知用户结果，若用户来电烦请代为解释或告知用户与本地服务监督热线13032700872（工作时间8:30-12:00 14:00-17:30）联系。</t>
  </si>
  <si>
    <t>TS202310151719490628</t>
  </si>
  <si>
    <t>13872519927</t>
  </si>
  <si>
    <t>谭金华</t>
  </si>
  <si>
    <t>2023-10-17 15:00:33</t>
  </si>
  <si>
    <t>用户来电对于流量使用顺序不认可，要求优先使用家庭群组化副卡10G国内流量(不共享不结转)(湖北)-立即生效，烦请核查</t>
  </si>
  <si>
    <t>业务规则：流量包使用规则，已向用户解释使用规则，用户知晓，满意</t>
  </si>
  <si>
    <t>TS202310141254112363</t>
  </si>
  <si>
    <t>13117295907</t>
  </si>
  <si>
    <t>2023-10-17 13:38:21</t>
  </si>
  <si>
    <t>用户来电称息号码销户了但是当时余额有90多没有退费要求退还费用</t>
  </si>
  <si>
    <t>业务规则：首次话费无法退费，现用户已提供身份证照片，我司申请强制清退95.13元微信转账用户，满意</t>
  </si>
  <si>
    <t>TS202310171526161313</t>
  </si>
  <si>
    <t>13197344606</t>
  </si>
  <si>
    <t>用户对号码限速不认可，表示我处限速限的自己连网页都无法打开，对此不满，要求恢复网速，请处理，谢谢</t>
  </si>
  <si>
    <t>业务规则：限速规则，经核实，用户使用的98元国内自由畅玩冰激凌套餐（储备版），根据此套餐的流量封顶规则：用户当月全部国内数据总流量达到41GB 后，上网速率将降至最高1Mbps，次月恢复，现已联系客户解释，我司已刷新上网功能，建议客户后期关注，客户认可。</t>
  </si>
  <si>
    <t>TS202310161629511416</t>
  </si>
  <si>
    <t>2023-10-17 12:00:36</t>
  </si>
  <si>
    <t xml:space="preserve">[该用户有申诉倾向，请注意受理态度，查询近三天工单记录，积极解决用户问题。]
高级模板内容：
投诉问题描述:用户要求办理联通plus会员白银版0元
办理渠道:营业厅
无法办理原因:在线客服没有权限办理
用户要求:用户要求办理联通plus会员白银版0元</t>
  </si>
  <si>
    <t>业务规则：已为用户办理PLUS会员，立即生效，用户满意</t>
  </si>
  <si>
    <t>TS202310161520332069</t>
  </si>
  <si>
    <t>071700334441</t>
  </si>
  <si>
    <t>刘红</t>
  </si>
  <si>
    <t>2023-10-17 13:38:14</t>
  </si>
  <si>
    <t xml:space="preserve">判断省分:湖北
:增值业务费用争议（含炫彩通信助理包云盘版等组合类增值业务）
:固网
:否
:
高级模板内容：
投诉问题描述:费用退还
争议业务名称:湖北IPTV_1华为平台包月-10元/月
受理渠道:上门安装人员
争议月份:2023年4月、2023年5月、2023年6月、2023年7月、2023年8月、2023年9月、2023年10月
争议费用:70
一线客服在系统里:未取消，请后台协助处理
是否承诺退费:否
用户要求:当时承诺不收费，客户反馈之前反映过这个问题，执行了12个月的减免和退费。
需求：退还4月到10的IPTV包月费用，并永久减免。</t>
  </si>
  <si>
    <t>业务规则：因IPTV扣费规则无法满足客户需求，9月已勾选副卡15629388855赠费10元*12个月用于抵扣IPTV费用，立即生效，并申请减免23.4-8月费用合计50元，9月均已到账，已向用户解释，用户知晓，满意</t>
  </si>
  <si>
    <t>TS202310171009491905</t>
  </si>
  <si>
    <t>2023-10-17 16:10:15</t>
  </si>
  <si>
    <t>前期工单：TS202310101745031271，用户来电称自己联系了宜昌反诈中心，反诈中心告知其需要我司上传材料给反诈中心后，由反诈中心给其做解封，前台解释不认可，要求我司协助处理，谢谢。</t>
  </si>
  <si>
    <t>业务规则：因黑名单规则无法满足客户需求，经核实，客户黑名单显示为特殊黑名单，加入原因为宜昌公安局要求，可凭本地反诈中心开具的解封函、本人证件、手机号前往归属地自营厅申请出黑，我司无法证明更无法为用户开具材料。客户知晓，认可</t>
  </si>
  <si>
    <t>TS202310171422592371</t>
  </si>
  <si>
    <t>19107236333</t>
  </si>
  <si>
    <t>2023-10-17 15:44:13</t>
  </si>
  <si>
    <t>用户反馈：:各渠道人员服务、态度问题
告知联通对服务质量的重视，再次解释安抚并致歉:不认可仍要投诉
用户要投诉的人员：:营业厅人员
:
用户来电称在“枝江团结路5G智慧生活馆”营业厅办理新卡，被告知最低只能办理109元套餐，对此不认可，要求投诉该营业厅，提及工信部，请后台协助处理，谢谢。</t>
  </si>
  <si>
    <t>业务规则：营业厅表示无此规定，已联系用户解释，用户知晓满意</t>
  </si>
  <si>
    <t>TS202310171452120507</t>
  </si>
  <si>
    <t>15697205379</t>
  </si>
  <si>
    <t>向德存</t>
  </si>
  <si>
    <t>2023-10-17 17:23:27</t>
  </si>
  <si>
    <t xml:space="preserve">【2022年上工信部测评重保用户】【2022年上工信部测评重保用户】[65岁以上老人]
高级模板内容：
投诉问题描述:用户来电反映自己的副卡是免费的称为什么现在查询到副卡每个月要收取一个10元的费用对此及不认可
争议月份:2023年10月
争议金额:10
用户要求:要求上报公司把自己的费用全部退还并且要求再次办理副卡0折优惠请核实处理联系电话13807207395</t>
  </si>
  <si>
    <t>业务规则：用户对副卡扣费不认可。经核实，副卡月费10元为业务规则，出于服务角度，现申请办理0月租优惠，次月生效，并退22.11月—23.10月扣费合计120元，此费用不可打印发票，用户满意。</t>
  </si>
  <si>
    <t>TS202310161756261038</t>
  </si>
  <si>
    <t>15671009129</t>
  </si>
  <si>
    <t>杜进</t>
  </si>
  <si>
    <t>2023-10-17 15:24:29</t>
  </si>
  <si>
    <t>用户来电反映自己的流量包本月没有转结，烦请后台核实处理</t>
  </si>
  <si>
    <t>业务规则：用户对流量包更换后流量不结转规则不满，用户反馈流量没有结转的问题，经核实，上海航动科技有限公司（宜昌）于2023-09-18 00:12:09给用户办理了 5G加油包29元10GB（次月生效）并办理了29元加油包专享10元优惠资费12个月（湖北）（次月生效），故导致本月流量未结转，考虑用户感知，申请赠送10GB流量本月使用，因多次未联系上客户，已下发短信告知用户处理结果，如有疑问可在工作时间（08:30-12:00；14:00-17:30）致电我司宜昌联通13032700872，烦请前台代为转告</t>
  </si>
  <si>
    <t>BL202310151621292054</t>
  </si>
  <si>
    <t>2023-10-17 14:07:49</t>
  </si>
  <si>
    <t>用户来电要求开通VOLTE与5G服务（SA），我处提示：用户号码:18571009793,业务限制:[群组关系:VPDN集团与5GSA服务互斥][开通【VPDN集团】群组的用户暂不支持开通VoLTE业务$$$34002$$$]]，请处理</t>
  </si>
  <si>
    <t>业务规则：用户反映需办理开通VOLTE与5G服务（SA），沟通后用户实际是反映东方国酒内信号不好，已发区域负责人+86-18572350665协助处理于10月20日内处理完毕，用户知晓。</t>
  </si>
  <si>
    <t>TS202310151115260851</t>
  </si>
  <si>
    <t>18672652878</t>
  </si>
  <si>
    <t>刘立辉</t>
  </si>
  <si>
    <t>2023-10-17 09:11:23</t>
  </si>
  <si>
    <t xml:space="preserve">
高级模板内容：
投诉问题描述:用户反馈称好像有人设置了呼叫转移到自己的号码上每天都要接到很多不是找自己的称自己还询问过对方，说拨打的号码是（自己现在记不清楚了但是对方告知不是拨打的自己的号码）现在已经严重影响到了自己要求我方核实处理一下
业务名称:呼叫转移
用户要求:尽快核实处理谢谢</t>
  </si>
  <si>
    <t>业务规则：用户反映号码被其他号码设置为呼叫转移接听号码，已告知用户我部无法查询，建议用户可到厅更换其他合适号码，用户认可满意</t>
  </si>
  <si>
    <t>TS202310171007521865</t>
  </si>
  <si>
    <t>15572746159</t>
  </si>
  <si>
    <t>杜芝英</t>
  </si>
  <si>
    <t>2023-10-17 10:49:12</t>
  </si>
  <si>
    <t xml:space="preserve">
高级模板内容：
投诉问题描述:用户来电称通过手机营业厅不能领取新人领流量的活动
渠道名称:中国联通APP
办理业务名称:中国联通APP新人领流量的活动
页面提示:页面呈灰色
用户要求:要求我方处理并回复电话15572746159</t>
  </si>
  <si>
    <t>业务规则：用户反映手厅流量领取不成功。经核实，新人领取流量活动用户无法参与，现协商补赠0元5G国内流量，仅本月使用，用户满意。</t>
  </si>
  <si>
    <t>TS202310161707402411</t>
  </si>
  <si>
    <t>18671778436</t>
  </si>
  <si>
    <t>2023-10-17 16:08:33</t>
  </si>
  <si>
    <t xml:space="preserve">
高级模板内容：
投诉问题描述:用户来电称自己去销户当时称是下月才生效然后今天销户今天就生效了前台解释不认可请协助处理谢谢
销户账号:18671778436
销户时间:2023-10-16
销户渠道:营业厅
用户要求:用户要求核实问题请协助处理谢谢</t>
  </si>
  <si>
    <t>业务规则：用户反映销户问题，经核实，城区东山大道国贸自有营业厅于10月办理立即销户，当天无法正常使用。现协商方便时携带身份证原件前往该厅尝试申请移网复装，用户同意。</t>
  </si>
  <si>
    <t>TS202310171031242467</t>
  </si>
  <si>
    <t>17683718596</t>
  </si>
  <si>
    <t>王明亮</t>
  </si>
  <si>
    <t>2023-10-17 16:34:29</t>
  </si>
  <si>
    <t xml:space="preserve">
高级模板内容：
投诉问题描述:客户在营业厅办理了宽带销户和更改8元套餐，签了很多名字，但是自己不清楚自己签了什么单子，营业厅又不能提供
渠道名称:其他:营业厅
办理业务名称:营业厅签单子
页面提示:无
用户要求:要求后台核实当时自己在营业厅签的单子，麻烦跟进回电核实，谢谢</t>
  </si>
  <si>
    <t>业务规则：用户要求查看签订的单据，核查用户实际未签单，用户已自行到厅查看监控，确实未签字，用户要求办理转资问题核实已办理成功，次月生效，用户认可满意</t>
  </si>
  <si>
    <t>TS202310170910310630</t>
  </si>
  <si>
    <t>2023-10-17 14:27:27</t>
  </si>
  <si>
    <t xml:space="preserve">[该用户有申诉倾向，请注意受理态度，查询近三天工单记录，积极解决用户问题。]
高级模板内容：
投诉问题描述:详见TS202310071135090373，用户对前期处理结果不认可
业务名称:余额宝质押分期5G159元直降2300（社会渠道36期）（湖北）
争议月份:2023年10月
争议金额:0
办理渠道:宜昌城区政企东山沃通专业代理
前台是否取消:未取消
用户要求:要求合理解释，尽快处理，用户有投诉倾向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</si>
  <si>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办理余额宝质押分期5G159元直降2300（社会渠道36期），现客户表示要求提前解约，线上无取消权限，已告知用户需持身份证原件前往联通自营厅或联系办理的客户经理13032711101咨询处理，用户表示知晓。</t>
  </si>
  <si>
    <t>TS202310171450500484</t>
  </si>
  <si>
    <t>18671748689</t>
  </si>
  <si>
    <t>田明政</t>
  </si>
  <si>
    <t>2023-10-17 17:30:32</t>
  </si>
  <si>
    <t xml:space="preserve">
高级模板内容：
投诉问题描述:用户来电对自己的套餐月租费用不认可，称我方随意更改套餐，我方经告知5G套餐月费7折优惠（次月生效24个月）（取整）（湖北）已经到期，用户不认可，提及投诉，称当时办理的套餐就是139的，为什么是199的套餐
争议月份:2023年5月、2023年7月、2023年6月、2023年8月、2023年9月、2023年10月
争议金额:0
用户要求:请后台处理</t>
  </si>
  <si>
    <t>业务规则：折扣合约到期，现与用户沟通办理60元赠费*12个月，次月生效，减免5-9月折扣差价300元，系统办理预存享50元赠费，立即到账，补赠剩余250元，此费用无法抵扣往月欠费及打印发票，另10月差价60元次月5日前退费到账，此费用无法抵扣往月欠费及打印发票，满意</t>
  </si>
  <si>
    <t>TS202310162102061200</t>
  </si>
  <si>
    <t>15549377405</t>
  </si>
  <si>
    <t>屈镇婷</t>
  </si>
  <si>
    <t>2023-10-17 18:10:07</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</si>
  <si>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202310基本套餐费:9.81
202308基本套餐费:19
争议金额:28.81</t>
  </si>
  <si>
    <t>业务规则①客户基本信息：业务号码：15549377405、客户姓名：屈婷、套餐情况：腾讯大王卡； 客户反映取消业务的问题。
②首次联系客户时间： 2023-10-16 21:04:10 ； 
③投诉核查处理情况：收到贵部转办后，我司立即组织调查 。经核实，客户要求办理销户，已核实资料无误，现协助办理销户，客户满意
④答复客户时间及客户满意度评价相关信息：我司于2023-10-16 21:04:10联系客户解释说明，客户认可满意。回单人：王宜艳
⑤投诉核查关联材料：无</t>
  </si>
  <si>
    <t>TS202310161709232460</t>
  </si>
  <si>
    <t>15571739198</t>
  </si>
  <si>
    <t>刘迪</t>
  </si>
  <si>
    <t>2023-10-17 19:20:07</t>
  </si>
  <si>
    <t>主办单位：湖北
客户类别：首次投诉
10010是否打通：否
是否二次致电10015：是
是否联系：否
升级倾向：
号码归属省：湖北
SVIP等级：
1.问题类型:;
2.投诉类型:其他问题;
3.营业厅地址:;
4.位置信息:;
5.位置发生地:;
6.投诉内容:退校园卡，网络卡，还没宽带，线下还不让退</t>
  </si>
  <si>
    <t>业务规则①客户基本信息：业务号码：15571739198、客户姓名：刘迪、套餐情况：沃派39元2021； 客户反映销户的问题。
②首次联系客户时间： 2023-10-17 09:47:28 ； 
③投诉核查处理情况：收到贵部转办后，我司立即组织调查 。经核实，我司因多次未联系上客户，无法核实是否办理销户，如有疑问可在工作时间（08:30-12:00；14:00-17:30）致电我司宜昌联通13032700872，特已短信告知。
④答复客户时间及客户满意度评价相关信息：我司于2023-10-17 09:47:28多次未联系上。回单人：王宜艳
⑤投诉核查关联材料：无</t>
  </si>
  <si>
    <t>TS202310161140062353</t>
  </si>
  <si>
    <t>13227273239</t>
  </si>
  <si>
    <t>杜淼</t>
  </si>
  <si>
    <t>2023-10-17 16:28:33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</si>
  <si>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
8.无法办理的渠道:10010客服热线</t>
  </si>
  <si>
    <t>业务规则①客户基本资料：业务号码：13227273239、客户姓名：杜淼、套餐情况：4G主副卡业务-语音副卡基本套餐；客户反映取消业务的问题； 
②首次联系客户时间：2023-10-16 14:12:00
③投诉核查处理情况：收到贵部转办，我司立即组织核查，经核实，音乐子卡流量权益服代码服务仅用于音乐子卡套餐组合，不可单独销售及开通，用户套餐无法办理，多次联系用户未接听，已短信告知用户结果，若用户来电烦请代为解释或告知用户与本地服务监督热线13032700872（工作时间8:30-12:00 14:00-17:30工作时间）联系。； 
④答复客户时间及客户满意度评价：根据上述核实情况，我司于2023-10-16 14:12:00未联系上，回单人：胡春燕、联系方式：07176921001
⑤投诉核查关联材料：无。"</t>
  </si>
  <si>
    <t>TS202310171110120948</t>
  </si>
  <si>
    <t>投诉工单（2021版）&gt;&gt;融合&gt;&gt;【离网】离网（离网+拆机+销户）&gt;&gt;被销户不知情</t>
  </si>
  <si>
    <t>071700025605</t>
  </si>
  <si>
    <t>2023-10-17 14:05:12</t>
  </si>
  <si>
    <t xml:space="preserve">22年Q3Q4重点客户
高级模板内容：
投诉问题描述:不知情被销户
销户账号:071700025605
销户时间:2023-10-17
销户渠道:不涉及
用户要求:客户称本机宽带不知情被人拆机销户要求赔偿损失给一个满意答复投诉相关工作人员要求今天下午必须解决</t>
  </si>
  <si>
    <t>业务规则：客户反映不知情宽带销户问题。经核实，客户于10月13日TS202310120925450306工单中表示要求取消低消宽带业务，核实录音为老人明确要求退订宽带业务，因工单内容未记录，后转本地监督热线已处理，现老人家人要求继续使用宽带业务，因宽带已注销无法恢复，已建议客户重新前往兴山信捷合作营业厅重新安装宽带，改为畅越69元融合套餐，我部申请减免100元安装调试费，24小时内到账，此费用无法抵扣往月欠费及打印发票，客户满意。</t>
  </si>
  <si>
    <t>TS202310171041130211</t>
  </si>
  <si>
    <t>2023-10-17 14:14:14</t>
  </si>
  <si>
    <t xml:space="preserve">22年Q3Q4重点客户
高级模板内容：
投诉问题描述:用户来电反馈宽带销户不知情，要求立即恢复宽带
销户账号:071700025605
销户时间:2023-10-13
销户渠道:宜昌市城区胜利四路自有营业厅
用户要求:加急处理</t>
  </si>
  <si>
    <t>BL202310171036291930</t>
  </si>
  <si>
    <t>13085162852</t>
  </si>
  <si>
    <t>李经玉</t>
  </si>
  <si>
    <t>2023-10-17 14:22:03</t>
  </si>
  <si>
    <t>22年Q3Q4重点客户用户要求取消（湖北宜昌预存话费得流量短信包24个月-立即）前台查看违约金太多故记此单</t>
  </si>
  <si>
    <t>BL202310171024521743</t>
  </si>
  <si>
    <t>18671746907</t>
  </si>
  <si>
    <t>江海军</t>
  </si>
  <si>
    <t>2023-10-17 10:38:34</t>
  </si>
  <si>
    <t>用户强烈要求在线取消幸福家家乐网龄语音包并且要求24小时之内给他回复，请后台协助处理</t>
  </si>
  <si>
    <t>ZX202310161027291059</t>
  </si>
  <si>
    <t>071701047838</t>
  </si>
  <si>
    <t>王嘉怡</t>
  </si>
  <si>
    <t>2023-10-17 14:37:51</t>
  </si>
  <si>
    <t xml:space="preserve">判断省分:湖北
:自己办理的宽带
:挽留失败
:不同意
:
高级模板内容：
问题描述:用户来电要求注销宽带，称自己不在归属地，要求线上取消
第二联系方式:15587948310
销户原因:异地
用户要求:尽快处理</t>
  </si>
  <si>
    <t>ZX202310161743232114</t>
  </si>
  <si>
    <t>071700800835</t>
  </si>
  <si>
    <t>2023-10-17 14:05:27</t>
  </si>
  <si>
    <t xml:space="preserve">判断省分:湖北
:失败
node_42:
:无合约/简单合约
:其他套餐
:异地
:不认可/无法提供相关证件
:
高级模板内容：
问题描述:用户要求我方线上为其销户，已作挽留引导去营业厅，用户不人口可，依旧要求线上提交申请
第二联系方式:071700800835
销户原因:人在外地无法使用了
用户要求:需要我方协助线上办理销户，用户自述自己去不了营业厅</t>
  </si>
  <si>
    <t>业务取消（当阳城区）：实装宽带，已为用户注销，满意</t>
  </si>
  <si>
    <t>ZX202310151329432373</t>
  </si>
  <si>
    <t>071703671813</t>
  </si>
  <si>
    <t>向家顺</t>
  </si>
  <si>
    <t>2023-10-17 09:02:51</t>
  </si>
  <si>
    <t xml:space="preserve">判断省分:湖北
:自己办理的宽带
:挽留失败
:不同意
:
高级模板内容：
问题描述:用户来电要求销户宽带挽留无效称之前反映过上门办理的工作人员说要预约态度也不好
第二联系方式:16671003753
销户原因:不需要了
用户要求:要求尽快派人处理取消宽带要是派的人态度还是不好要求投诉了谢谢！</t>
  </si>
  <si>
    <t>业务取消（电子渠道）客户要求取消宽带，未转营服维系。挽留无效，客服部已操作取消，满意。</t>
  </si>
  <si>
    <t>ZX202310161646491722</t>
  </si>
  <si>
    <t>18672651645</t>
  </si>
  <si>
    <t>李子兵</t>
  </si>
  <si>
    <t>2023-10-17 10:40:18</t>
  </si>
  <si>
    <t xml:space="preserve">判断省分:湖北
:被动办理宽带
:不需要
:
高级模板内容：
问题描述:用户来电称实际未使用绑定此手机的宽带
第二联系方式:18672651645
销户原因:未实际使用
用户要求:用户来电称未使用此宽带，要求取消，并退还费用。总共从三月到现在。共78.71元。</t>
  </si>
  <si>
    <t>业务取消（五峰城区）：虚拟宽带，挽留无效，已取消，并登记次月7日退还4-10月低消补收费用，此费用不可打印发票，客户满意</t>
  </si>
  <si>
    <t>ZX202310161740492097</t>
  </si>
  <si>
    <t>071704140639</t>
  </si>
  <si>
    <t>朱绪国</t>
  </si>
  <si>
    <t>2023-10-17 14:06:46</t>
  </si>
  <si>
    <t>用户表示宽带销户，不便去营业厅，要求公司联系处理</t>
  </si>
  <si>
    <t>业务取消（五峰城区）虚拟宽带，挽留失败，客服部已取消，满意</t>
  </si>
  <si>
    <t>ZX202310160853000268</t>
  </si>
  <si>
    <t>071703897788</t>
  </si>
  <si>
    <t>吴梅川</t>
  </si>
  <si>
    <t>2023-10-17 14:15:28</t>
  </si>
  <si>
    <t xml:space="preserve">[65岁以上老人]判断省分:湖北
:被动办理宽带
:不需要
:
高级模板内容：
问题描述:用户要求取消宽带，已解释挽留无效，称未安装过，不需要使用，请处理，谢谢！
第二联系方式:13040989926
销户原因:不使用
用户要求:取消宽带</t>
  </si>
  <si>
    <t>ZX202310161645361706</t>
  </si>
  <si>
    <t>071700174540</t>
  </si>
  <si>
    <t>佘晓林</t>
  </si>
  <si>
    <t>2023-10-17 14:12:23</t>
  </si>
  <si>
    <t xml:space="preserve">【2022年上工信部测评重保用户】判断省分:湖北
:自己办理的宽带
:挽留失败
:不同意
:
高级模板内容：
问题描述:用户人在外地，无法回到当地去取消宽带，要求我方线上处理
第二联系方式:13197323296
销户原因:无人使用
用户要求:尽快解决</t>
  </si>
  <si>
    <t>业务取消（西陵）：实装宽带，已为用户注销并按用户要求转资59元畅越冰激凌套餐，次月生效，满意</t>
  </si>
  <si>
    <t>ZX202310160920000423</t>
  </si>
  <si>
    <t>071703665700</t>
  </si>
  <si>
    <t>刘张静</t>
  </si>
  <si>
    <t>2023-10-17 10:11:17</t>
  </si>
  <si>
    <t>用户反映未经同意办理宽带，要求销户，请处理并回复</t>
  </si>
  <si>
    <t>ZX202310161045171242</t>
  </si>
  <si>
    <t>071703621500</t>
  </si>
  <si>
    <t>孙春梅</t>
  </si>
  <si>
    <t>2023-10-17 14:46:15</t>
  </si>
  <si>
    <t>用户表示没有办过这条宽带，要求注销，烦请公司核实处理回复</t>
  </si>
  <si>
    <t>业务取消（西陵营服）：用户要求取消虚拟宽带，挽留无效，已按用户要求取消，满意。</t>
  </si>
  <si>
    <t>ZX202310171115382093</t>
  </si>
  <si>
    <t>15671063390</t>
  </si>
  <si>
    <t>2023-10-17 14:15:11</t>
  </si>
  <si>
    <t xml:space="preserve">
高级模板内容：
问题描述:前工单ZX202310161038401155用户再次来电要求注销
第二联系方式:15671063390
销户原因:不用了
用户要求:用户要求处理销户</t>
  </si>
  <si>
    <t>业务取消（西陵营服中心）：用户要求副卡销户，经核实，前期已经给用户做了拆分，销户提示未生效套餐，无法操作，已跟用户解释清楚，建议用户可于下个月生效后联系我们操作销户，满意。</t>
  </si>
  <si>
    <t>ZX202310161038401155</t>
  </si>
  <si>
    <t>2023-10-17 11:03:14</t>
  </si>
  <si>
    <t>用户表示宽带和副卡都不需要了，要求销户，但前往营业厅告知需要支付违约金，非常不满，要求人工协助销户</t>
  </si>
  <si>
    <t>业务取消（西陵营服中心）：用户要求取消实装宽和拆分主副卡，挽留无效，已核对身份信息协助取消，拆分主副卡，副卡转资8元全国流量王套餐，次月生效，满意。</t>
  </si>
  <si>
    <t>ZX202310161707501894</t>
  </si>
  <si>
    <t>071701029353</t>
  </si>
  <si>
    <t>韦雨晴</t>
  </si>
  <si>
    <t>2023-10-17 10:49:27</t>
  </si>
  <si>
    <t xml:space="preserve">22年Q3Q4重点客户判断省分:湖北
:失败
node_42:
:无合约/简单合约
:其他套餐
:异地
:不认可/无法提供相关证件
:
高级模板内容：
问题描述:用户进线要求在线注销宽带，用户不愿意到归属地联通自营厅办理，长时间解释无效请处理谢谢
第二联系方式:15549282195
销户原因:不用了
用户要求:用户进线要求在线注销宽带，用户不愿意到归属地联通自营厅办理，长时间解释无效请处理谢谢</t>
  </si>
  <si>
    <t>业务取消（校园城区）：校园宽带，挽留无效，已取消，客户满意。</t>
  </si>
  <si>
    <t>ZX202310161523240996</t>
  </si>
  <si>
    <t>071700390178</t>
  </si>
  <si>
    <t>王霜</t>
  </si>
  <si>
    <t>2023-10-17 14:39:52</t>
  </si>
  <si>
    <t>用户投诉被动办理宽带融合，挽留无效不愿到厅，要求公司给与合理解释</t>
  </si>
  <si>
    <t>业务取消（夷陵城区营服中心）：用户要求取消实装宽带，挽留无效，已核对身份信息协助取消，并已反馈夷陵赵明英协助处理，满意。</t>
  </si>
  <si>
    <t>ZX202310170807470724</t>
  </si>
  <si>
    <t>2023-10-17 11:19:13</t>
  </si>
  <si>
    <t xml:space="preserve">判断省分:湖北
:自己办理的宽带
:挽留失败
:不同意
:
高级模板内容：
问题描述:再次进线要去线上办理宽带销户不愿意到厅处理要求马上处理
第二联系方式:13098413498
销户原因:长期不使用
用户要求:线上办理宽带销户</t>
  </si>
  <si>
    <t>业务取消（夷陵雾渡河营服）实装CPE，挽留失败，客服部已拆分，15629362076和15549281738副卡注销，另2张卡转资8元流量王套餐，次月生效，满意</t>
  </si>
  <si>
    <t>ZX202310161012580921</t>
  </si>
  <si>
    <t>13217178846</t>
  </si>
  <si>
    <t>刘金权</t>
  </si>
  <si>
    <t>2023-10-17 10:49:48</t>
  </si>
  <si>
    <t xml:space="preserve">判断省分:湖北
:被动办理宽带
:不需要
:
高级模板内容：
问题描述:用户来电说没有安装宽带，要求取消
第二联系方式:13217178846
销户原因:没有安装
用户要求:用户要求取消</t>
  </si>
  <si>
    <t>业务取消（枝江乡镇营服中心）：虚装宽带销户，挽留无效，客服部取消，满意。</t>
  </si>
  <si>
    <t>ZX202310151606090905</t>
  </si>
  <si>
    <t>2023-10-17 14:45:48</t>
  </si>
  <si>
    <t xml:space="preserve">判断省分:湖北
:失败
node_42:
:无合约/简单合约
:单卡/移移融合副卡套餐
获取用户证件类型::不认可
:
高级模板内容：
问题描述:拆机宽带
第二联系方式:18608600728
销户原因:不想用了
用户要求:48小时内未回复，要投诉工信部</t>
  </si>
  <si>
    <t>业务取消（秭归城区 营服中心）：实装宽带销户，查询属数智商企融合套餐-基础版-199档-宽带产品（湖北），非普通用户现客服无线上取消勾选项，已发区域负责人+86-15571777283于10月20日前处理完毕，用户知晓</t>
  </si>
  <si>
    <t>BL202310161628402138</t>
  </si>
  <si>
    <t>18671765956</t>
  </si>
  <si>
    <t>周亚平</t>
  </si>
  <si>
    <t>2023-10-17 10:16:16</t>
  </si>
  <si>
    <t xml:space="preserve">产品类型:轻合约;产品名称:5G套餐月费7折优惠（次月生效24个月）（取整）（湖北）;产品描述:5G套餐月费7折优惠（次月生效24个月）（取整）（湖北）;产品ID:90721152;开始时间:2022-12-0100:00:00;结束时间:2024-11-3023:59:59;订购渠道:宜昌市远安县集团3G开户服务点;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用户要求取消5G套餐月费7折优惠（次月生效24个月）（取整）（湖北），自己前往营业厅取消告知有违约金不认可，要求取消071704353069虚拟宽带，表示自己没有安装，要求取消，请协助处理，谢谢</t>
  </si>
  <si>
    <t>业务取消（远安政企营服中心）：用户要求取消套餐7折活动和虚拟宽带，挽留无效，已核对身份信息协助取消，满意。</t>
  </si>
  <si>
    <t>BL202310171028531809</t>
  </si>
  <si>
    <t>13207212897</t>
  </si>
  <si>
    <t>杨晋军</t>
  </si>
  <si>
    <t>2023-10-17 17:28:28</t>
  </si>
  <si>
    <t>产品类型:标准合约-金融标准合约;产品名称:招联分期5G129元直降1700（社会渠道36期）（湖北）;产品描述:5G套餐129元档，赠送2040元电子券，56.66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;产品ID:91015150;开始时间:2021-10-0100:00:00;结束时间:2024-09-3023:59:59;订购渠道:枝江中宇专营店;客户确认方式:签字协议。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用户对合约不认可要求取消并不认可承担责任谢谢！招联分期5G129元直降1700（社会渠道36期）（湖北）</t>
  </si>
  <si>
    <t>业务取消（枝江城区）：招联分期5G129元直降1700（社会渠道36期）（湖北），已告知用户线上无权限办理，涉及违约金需到厅申请取消，以营业厅回复为准，用户知晓满意</t>
  </si>
  <si>
    <t>TS202310162304061908</t>
  </si>
  <si>
    <t>18671605102</t>
  </si>
  <si>
    <t>2023-10-17 10:30:37</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</si>
  <si>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6.投诉内容:注销宽带
本人不在湖北，要异地注销己经几年未使用的宽带。另外二一年后台还自动开通了一个来电秘书的业务</t>
  </si>
  <si>
    <t>业务取消（西陵营服中心）
①客户投诉产生的原因：用户要求取消实装宽带的问题 
②客户投诉问题核查情况及解决方案：收到贵部转办后，我司立即组织调查。经核实，用户要求取消实装宽带，挽留无效，已按用户要求宽带，另核实沃助业务已取消，满意。
③客户问题满意度：满意
④回单人：潘娥、联系方式：07176921001</t>
  </si>
  <si>
    <t>TS202310161540230096</t>
  </si>
  <si>
    <t>13197313549</t>
  </si>
  <si>
    <t>谭明龙</t>
  </si>
  <si>
    <t>2023-10-17 09:54:36</t>
  </si>
  <si>
    <t>主办单位：湖北
客户类别：普通客户
10010是否打通：否
是否二次致电10015：是
是否联系：否
升级倾向：
号码归属省：湖北
SVIP等级：
1.问题类型:;
2.投诉类型:其他问题;
3.营业厅地址:;
4.位置信息:;
5.位置发生地:;
6.投诉内容:套餐话费太贵了宽带不想用了，要求把主副卡分开用套餐改成最低套餐</t>
  </si>
  <si>
    <t>业务取消（夷陵城区 营服中心）①客户投诉产生的原因：用户反映对安装宽带不满。 
②客户投诉问题核查情况及解决方案：收到贵部转办后，我司立即组织调查。用户反映虚装宽带销户，挽留无效，查询后为用户注销宽带成功，并按用户要求注销副卡13177088258，并办理主卡转资8元流量王套餐，次月生效。我司2023-10-17 10:12:58联系客户解释。
③客户问题满意度：满意。 
④回单人：田群、联系方式：07176921001</t>
  </si>
  <si>
    <t>TS202310161502431604</t>
  </si>
  <si>
    <t>13040999498</t>
  </si>
  <si>
    <t>杨红义</t>
  </si>
  <si>
    <t>2023-10-17 08:40:07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</si>
  <si>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:用户来电要求销户宽带但是自己不方便去营业厅麻烦核实回复</t>
  </si>
  <si>
    <t>业务取消（远安乡镇营服中心）①客户基本资料：业务号码：13040999498、客户姓名：
杨红义、套餐情况：0元月租省内全家福4G成员套餐；客户反映需办理宽带销户问题； 
②首次联系客户时间：2023-10-16 18:32:48
③投诉核查处理情况：收到贵部转办，我司立即组织核查，经核虚装宽带销户，挽留无效，并办理主副卡转资8元流量王套餐，次月生效，客服部取消。
④答复客户时间及客户满意度评价：根据上述核实情况，我司于2023-08-09 18:32:48联系客户满意，回单人：田群、联系方式：07176921001
⑤投诉核查关联材料：无。</t>
  </si>
  <si>
    <t>TS202310152145051713</t>
  </si>
  <si>
    <t>18671768266</t>
  </si>
  <si>
    <t>2023-10-17 13:10:44</t>
  </si>
  <si>
    <t>主办单位：湖北
客户类别：星级客户
10010是否打通：否
是否二次致电10015：是
是否联系：否
升级倾向：
号码归属省：湖北
SVIP等级：
1.问题类型:;
2.投诉类型:其他问题;
3.营业厅地址:;
4.位置信息:;
5.位置发生地:;
6.投诉内容:融合套餐不让更改每个月费用过高</t>
  </si>
  <si>
    <t>业务取消①客户基本信息：业务号码：18671768266、客户姓名：刘洋、套餐情况：畅爽冰激凌5G套餐129元（基础版）； 客户反映转资的问题。
②首次联系客户时间： 2023-10-16 09:44:00 ； 
③投诉核查处理情况：收到贵部转办后，我司立即组织调查 。经核实，客户对套餐资费不满，我司可推荐办理转资129元畅越套餐和开通网龄计划，但因多次未联系上客户，无法确认是否办理，如有疑问可在工作时间（08:30-12:00；14:00-17:30）致电我司宜昌联通13032700872。
④答复客户时间及客户满意度评价相关信息：我司于2023-10-16 09:44:00联系客户解释说明，客户认可满意。回单人：王宜艳
⑤投诉核查关联材料：无</t>
  </si>
  <si>
    <t>TS202310170913430685</t>
  </si>
  <si>
    <t>13098413498</t>
  </si>
  <si>
    <t>2023-10-17 19:08:33</t>
  </si>
  <si>
    <t>主办单位：湖北
客户类别：普通客户
10010是否打通：是
是否二次致电10015：是
是否联系：是
升级倾向：无
号码归属省：湖北
SVIP等级：
产品类型:SP产品;产品名称:视频彩铃乐享会员6元版;产品描述:视频彩铃乐享会员6元版;产品ID:4900498100;开始时间:2021-10-2909:16:53;结束时间:2030-12-3100:00:00;订购渠道:;客户确认方式:无。
预处理名称:产品订购一键诊断
业务产品类型:反映其他业务问题
用户是否接受:用户不接受
是否知情订购:知情订购
备注:
用户来电反映宽带不使用了，要求注销，不方便去营业厅，泛携转，请处理。</t>
  </si>
  <si>
    <t>业务取消-夷陵雾渡河营服①客户基本资料：业务号码：13098413498、客户姓名：陈秀菊、套餐情况：0元月租省内全家福4G成员套餐；客户反映取消业务的问题； 
②首次联系客户时间：2023-10-17 10:50:00
③投诉核查处理情况：收到贵部转办，我司立即组织核查，经核实，实装CPE，挽留失败，客服部已取消，15629362076和15549281738副卡注销，另2张卡转资8元流量王套餐，次月生效，满意； 
④答复客户时间及客户满意度评价：根据上述核实情况，我司于2023-10-17 10:50:00联系客户满意，回单人：胡春燕、联系方式：07176921001
⑤投诉核查关联材料：无。"</t>
  </si>
  <si>
    <t>TS202310161728430466</t>
  </si>
  <si>
    <t>15971622532</t>
  </si>
  <si>
    <t>赵婷婷</t>
  </si>
  <si>
    <t>2023-10-17 17:29:21</t>
  </si>
  <si>
    <t xml:space="preserve">主办单位：湖北
客户类别：普通客户
10010是否打通：是
是否二次致电10015：是
是否联系：是
升级倾向：无
号码归属省：湖北
SVIP等级：
产品类型:标准合约-金融标准合约;产品名称:招联分期5G159元直降2300（社会渠道36期）（湖北）;产品描述:5G套餐159元档，赠送2760元电子券，76.65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;产品ID:91015151;开始时间:2023-04-0100:00:00;结束时间:2026-03-3123:59:59;订购渠道:远安新时空手机大世界合作厅(自建他营);客户确认方式:签字协议。
预处理名称:产品订购一键诊断
业务产品类型:反应合约问题
有无确认方式:有确认方式
客户要求取消
维系挽留:不接受挽留
是否授权退订:省分暂未授权
取消	招联分期5G159元直降2300（社会渠道36期）（湖北）
</t>
  </si>
  <si>
    <t>业务取消-远安城区①客户基本资料：业务号码：15971622532、客户姓名：赵婷婷、套餐情况：畅爽冰激凌5G套餐159元（基础版）；客户反映取消业务的问题； 
②首次联系客户时间：2023-10-17 11:13:00
③投诉核查处理情况：收到贵部转办，我司立即组织核查，经核实，远安城区用户要求取消招联分期活动，挽留失败，已引导用户前往远安自营厅申请，用户知晓，满意； 
④答复客户时间及客户满意度评价：根据上述核实情况，我司于2023-10-17 11:13:00联系客户满意，回单人：胡春燕、联系方式：07176921001
⑤投诉核查关联材料：无。"</t>
  </si>
  <si>
    <t>ZX202310161445180627</t>
  </si>
  <si>
    <t>15807203575</t>
  </si>
  <si>
    <t>杨文明</t>
  </si>
  <si>
    <t>2023-10-17 09:05:12</t>
  </si>
  <si>
    <t>用户来电称有办理金融合约：花呗先享5G129元直降1200（社会24期）用户中途有事，一次性还清花呗，关闭花呗。导致电子券无法使用，用户来电要求反馈这种情况赠款怎么返还。联系电话：15807203575</t>
  </si>
  <si>
    <t>业务咨询：客户反映电子券无法使用问题，已联系客户经理协助处理，48小时有结果后回复，客户表示知晓。</t>
  </si>
  <si>
    <t>TS202310160938211581</t>
  </si>
  <si>
    <t>投诉工单（2021版）&gt;&gt;融合&gt;&gt;【网络使用】移网语音&gt;&gt;esim语音通讯问题</t>
  </si>
  <si>
    <t>18671748848</t>
  </si>
  <si>
    <t>何明林</t>
  </si>
  <si>
    <t>2023-10-17 09:53:57</t>
  </si>
  <si>
    <t xml:space="preserve">:eSIM有信息(有附卡）
:状态正常
:
高级模板内容：
投诉问题描述:打电话没信号
用户类型:一号双终端
开始时间:2023-10-16
手表品牌:华为</t>
  </si>
  <si>
    <t>终端使用：已建议用户查看是否下载卡数据及数据的iccid需与号码对应的ICCID保持一致并检测是否链接网络，用户表示试机有问题致电宜昌服务监督热线13032700872</t>
  </si>
  <si>
    <t>TS202310171001311738</t>
  </si>
  <si>
    <t>13047178620</t>
  </si>
  <si>
    <t>夏欢</t>
  </si>
  <si>
    <t>2023-10-17 17:15:50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</si>
  <si>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:不能
:
任何地方信号都很差，已换机测试过。</t>
  </si>
  <si>
    <t>终端使用：已为用户刷新volte功能，建议用户重启手机试机，若有疑问致电宜昌服务监督热线13032700872</t>
  </si>
  <si>
    <t>TS202310161106451493</t>
  </si>
  <si>
    <t>13235636691</t>
  </si>
  <si>
    <t>陈程</t>
  </si>
  <si>
    <t>2023-10-17 10:42:14</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</si>
  <si>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对（13235636691）号码无法使用套餐（内/外）的（通话，用户称在所有的地方都只能打宜昌电话，除此之外的电话都打不出去，打出去之后就直接挂断了）不认可，核实为（）原因导致，解释（）用户不认可，要求（核实处理），请尽快处理，联系电话（13235636691）。</t>
  </si>
  <si>
    <t>终端使用：用户反映称在所有的地方都只能打宜昌电话，经核实已发后台13032704444查询号码功能正常（查询机主现人有可能在异地），致电未接，已短信答复如需办理可联系我部，如有疑问可在工作时间（08:30-12:00；14:00 -17:30 ）联系07176921001、13032700872宜昌客服。如用户咨询，请前台 10010话务 中心代为解释，谢谢。</t>
  </si>
  <si>
    <t>TS202310181158350649</t>
  </si>
  <si>
    <t>071700201267</t>
  </si>
  <si>
    <t>吴素英</t>
  </si>
  <si>
    <t>2023-10-18 14:49:53</t>
  </si>
  <si>
    <t xml:space="preserve">用户反馈：:10016营销问题
属于：:投诉10016外呼人员服务
安抚用户并代为致歉，尽力挽回用户的投诉:不认可仍要投诉
:
高级模板内容：
投诉问题描述: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
是否10016外呼:是
反应问题涉及场景:电话营销业务资费争议
用户要求: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请协助回复</t>
  </si>
  <si>
    <t>电话营销-解释宣传：上海航动科技有限公司（宜昌），宽带提速包AA。用户反映工作人员未告知收费情况，经核实现未开通且已登记屏蔽，客户满意</t>
  </si>
  <si>
    <t>TS202310162035510942</t>
  </si>
  <si>
    <t>13117270889</t>
  </si>
  <si>
    <t>田福英</t>
  </si>
  <si>
    <t>2023-10-18 13:34:29</t>
  </si>
  <si>
    <t>高级模板内容：
投诉问题描述:副卡13117270889收取了月租10元费用，用户称当时3张副卡一起办理未收取费用
争议月份:2023年8月、2023年9月、2023年10月
争议金额:30
用户要求:要求查询副卡13117270889为什么要收取功能费10元，其他两张副卡也办理了却未收费要求查明原因并退费</t>
  </si>
  <si>
    <t>电话营销-开通争议：精英盛华，家庭群组化副卡10G省内流量AA。用户反映副卡扣费问题，经核实，23年7月通过电话营销方式推荐13117270889号码办理此业务时取消副卡免月租优惠导致，现申请退23.7-10月副卡扣费合计40元，此费用不抵扣往月欠费及打印发票，用户满意。</t>
  </si>
  <si>
    <t>TS202310171048470393</t>
  </si>
  <si>
    <t>13227269849</t>
  </si>
  <si>
    <t>周雨</t>
  </si>
  <si>
    <t>2023-10-18 13:40:30</t>
  </si>
  <si>
    <t xml:space="preserve">
高级模板内容：
是否10016外呼:是
反应问题涉及场景:未经同意订购业务
产品名称:畅越冰激凌5G套餐99元畅越冰激凌99元套餐5折附加优惠(内部限量)
争议月份:2023年5月、2023年6月、2023年7月、2023年8月、2023年9月、2023年10月
是否承诺退费:否
承诺退费金额:0
是否取消业务（如取消失败，需加上系统报错的提示）:一线无法取消
是否需要回复:是
用户要求:我方尽快回电沟通具体情况</t>
  </si>
  <si>
    <t>电话营销-开通争议：上海航动，畅越冰激凌5G套餐99元  畅越冰激凌99元套餐5折附加优惠(内部限量)  AA。用户反映电话营销转资不认可，已告知用户未用户同意后办理，5-10月套餐差价费用174元可为用户申请减免，并申请转资8元全国流量王套餐，次月生效，满意</t>
  </si>
  <si>
    <t>TS202310171629540285</t>
  </si>
  <si>
    <t>15572797237</t>
  </si>
  <si>
    <t>杨代坤</t>
  </si>
  <si>
    <t>2023-10-18 10:26:13</t>
  </si>
  <si>
    <t xml:space="preserve">[65岁以上老人]判断省分:湖北
:增值业务费用争议（含炫彩通信助理包云盘版等组合类增值业务）
:移网
:在补救范围内
:不认可
:大于500元
:
高级模板内容：
投诉问题描述:用户来电反馈不知情被开通了业务，要求退费
争议业务名称:腾讯王卡-39元5G版超级会员（黄金版）-次月生效、炫彩通信助理包-云盘版-立即生效（湖北）
受理渠道:上海航动科技有限公司（宜昌）
争议月份:2022年9月、2022年10月、2022年11月、2022年12月、2023年1月、2023年2月、2023年3月、2023年4月、2023年5月、2023年6月、2023年7月、2023年8月、2023年9月、2023年10月
争议费用:0
一线客服在系统里:已取消
是否承诺退费:是
用户要求:要求退费</t>
  </si>
  <si>
    <t>电话营销-开通争议：上海航动，腾讯王卡-39元5G版超级会员（黄金版）、炫彩通信助理包-云盘版 AA。用户反映未订购此业务，经核实，22年9月通过电话营销方式推荐用户办理以上两项业务，已取消并申请退还22.9-23.10月扣费616元，24小时到账，此费用不可打印发票，满意。</t>
  </si>
  <si>
    <t>TS202310181101021761</t>
  </si>
  <si>
    <t>071701019601</t>
  </si>
  <si>
    <t>胡玉龙</t>
  </si>
  <si>
    <t>2023-10-18 17:03:50</t>
  </si>
  <si>
    <t>用户来电反馈被动办理低消宽带业务，对此不满，要求公司为其取消，并且针对产生的扣费全部退还，请公司协助核实后处理并回复。</t>
  </si>
  <si>
    <t>电话营销-开通争议：拓见，低消39元宽带200M主产品AA。用户反映低消宽带问题，核实因费用问题为解释清楚导致，已为用户登记本月内取消并申请减免22.8-23.10月宽带费用285元，次月7日前退费到账，不可打印发票，满意</t>
  </si>
  <si>
    <t>TS202310171439100242</t>
  </si>
  <si>
    <t>071701025436</t>
  </si>
  <si>
    <t>刘龙超</t>
  </si>
  <si>
    <t>2023-10-18 13:33:18</t>
  </si>
  <si>
    <t>表示自己没有装宽带但是每个月被扣费表示不满要求投诉并处理回复</t>
  </si>
  <si>
    <t>电话营销-开通争议：拓见科技(深圳)有限公司武汉分公司(宜昌)，低消虚拟宽带AA。用户反映开通低消虚拟宽带的问题，经核实，为拓见科技(深圳)有限公司武汉分公司(宜昌)于2021-09-23 17:10:47 通过电话营销的方式推荐用户开通低消虚拟宽带，已跟用户解释清楚，并按用户要求取消，考虑用户感知，申请退22.9-23.10月费用，合计266元到用户提供的13207221583号码上，24小时到帐，此费用不可打印发票，待宽带竣工后，本周内取消号码低消，满意。</t>
  </si>
  <si>
    <t>TS202310180936032271</t>
  </si>
  <si>
    <t>17671334045</t>
  </si>
  <si>
    <t>肖萌</t>
  </si>
  <si>
    <t>2023-10-18 17:02:30</t>
  </si>
  <si>
    <t xml:space="preserve">用户反馈：:10016营销问题
属于：:投诉10016外呼人员服务
安抚用户并代为致歉，尽力挽回用户的投诉:不认可仍要投诉
:
高级模板内容：
投诉问题描述:用户来电反映外呼电话诱导消费且态度不好
是否10016外呼:是
反应问题涉及场景:话务人员服务问题
用户要求:用户对话务人员的服务态度很不满，反映话务人员挂断电话，要求投诉。</t>
  </si>
  <si>
    <t>电话营销-解释宣传：上海航动科技有限公司（宜昌），宜昌5G迁转加包AA。用户反映电话营销推荐客户办理解释时解释宣传错误，服务问题我部已记录考核，联系无人接听，已短信告知，如有疑问可在工作时间（08:30-12:00；14:00-17:30）联系07176921001、13032700872宜昌联通投诉处理中心。如用户咨询，请前台10010话务中心代为解释，谢谢</t>
  </si>
  <si>
    <t>TS202310171459150700</t>
  </si>
  <si>
    <t>13047178325</t>
  </si>
  <si>
    <t>郑邦春</t>
  </si>
  <si>
    <t>2023-10-18 13:35:14</t>
  </si>
  <si>
    <t xml:space="preserve">22年Q3Q4重点客户[65岁以上老人]判断省分:湖北
:流量费争议
:流量包定制争议
:不认可
:未享受
:大于500
:
高级模板内容：
投诉问题描述:用户对于开通的炫彩通信助理包-云盘版-立即生效（湖北）10元5G全国流量50分钟语音
业务名称:炫彩通信助理包-云盘版-立即生效（湖北）10元5G全国流量50分钟语音
争议月份:2023年1月、2023年2月、2023年3月、2023年4月、2023年5月、2023年6月、2023年7月、2023年8月、2023年9月、2023年10月、2022年1月、2022年2月、2022年3月、2022年4月、2022年5月、2022年6月、2022年7月、2022年8月、2022年9月、2022年10月、2022年11月、2022年12月、2021年6月、2021年7月、2021年8月、2021年12月、2021年11月、2021年10月、2021年9月
争议金额:360
是否承诺退费:否
用户要求:要求上报公司退费处理并且要求核实为什么会开通请核实处理联系电话13047178325</t>
  </si>
  <si>
    <t>电话营销-开通争议： 上海航动科技有限公司（宜昌） ， 10元5G全国流量50分钟语音（湖北）、炫彩通信助理包-云盘版 -立即生效（湖北）AA。用户反映电话营销开通业务时未与客户达成一致，已取消，申请退还21.11-23.10月流量包费用240元，及22.11-23.10月沃助理费用120元，24小时内到账，此费用不可打印账单发票，回访满意</t>
  </si>
  <si>
    <t>TS202310181551230303</t>
  </si>
  <si>
    <t>13040979731</t>
  </si>
  <si>
    <t>2023-10-18 17:02:33</t>
  </si>
  <si>
    <t>主办单位：湖北
客户类别：普通客户
10010是否打通：是
是否二次致电10015：是
是否联系：是
升级倾向：无
号码归属省：湖北
SVIP等级：
用户来电表示自己被不知情办理了宽带要求取消麻烦核实处理</t>
  </si>
  <si>
    <t>电话营销-开通争议：①客户投诉产生的原因：客户反馈被动开通宽带的问题；
②客户投诉问题核查情况及解决方案：收到贵部转办后，我司立即组织调查。经核实，宜昌融诚通信服务有限责任公司，低消39元宽带200M主产品AA。用户反映电话营销办理低消宽带业务时未与客户达成一致，核实夷陵自营厅已取消，我部已联系客户解释说明，客户表示理解。我司于2022-10-05 13:20:38联系客户解释以上情况。
③客户问题满意度：满意
④回单人：张婷   6921001</t>
  </si>
  <si>
    <t>TS202310171828460410</t>
  </si>
  <si>
    <t>18572359026</t>
  </si>
  <si>
    <t>朱迎春</t>
  </si>
  <si>
    <t xml:space="preserve">判断省分:其他省分
:普通消费有争议
:下一步
:套餐月费不认可
查询套餐:
:套餐月费有变化
业务办理记录:
:不认可
:其他渠道
判断省分:除甘肃贵州外
:
高级模板内容：
投诉问题描述:用户反馈自己的副卡都是不收费的，但是为何现在进行了收费
争议月份:2023年10月
争议金额:10
用户要求:用户要求我方帮他核实，核实清楚后，与他取得联系，谢谢。前台已向用户解释，前期有优惠活动，但是用户不认可。</t>
  </si>
  <si>
    <t>电话营销-开通争议：上海航动科技有限公司（宜昌）， 家庭群组化副卡10G省内流量流量(不共享不结转)(湖北)-次月生效 AA。用户反映电话营销开通副卡流量包时未与客户达成一致，已取消流量包并恢复副卡0元，次月生效，另考虑客户感知，申请退还23.10月流量包费用合计10元，24小时内到账，此费用不可打印账单发票，回访满意</t>
  </si>
  <si>
    <t>TS202310181136100153</t>
  </si>
  <si>
    <t>13972523593</t>
  </si>
  <si>
    <t>王睿</t>
  </si>
  <si>
    <t>2023-10-18 14:36:31</t>
  </si>
  <si>
    <t>用户反馈：:10016营销问题
属于：:投诉10016外呼人员服务
安抚用户并代为致歉，尽力挽回用户的投诉:不认可仍要投诉
:
高级模板内容：
投诉问题描述:电话营销服务人员服务态度/解释不到位
是否10016外呼:是
反应问题涉及场景:话务人员服务问题,未经同意订购业务
用户要求:用户称10016打电话推荐业务，后面再次拨打询问是否收到短信，可恢复确认，用户称没收到，后面就直接手抖啊已订购成功的记录，前台暂未查询到有业务订购记录，用户不认可，要求核实投诉</t>
  </si>
  <si>
    <t>BL202310181102151444</t>
  </si>
  <si>
    <t>15572773720</t>
  </si>
  <si>
    <t>陈贤梅</t>
  </si>
  <si>
    <t>2023-10-18 11:18:52</t>
  </si>
  <si>
    <t xml:space="preserve">用户反馈：:10016营销问题
属于：:要求禁呼屏蔽10016
判断省分:湖北
:办理失败
:用户来电要求我方屏蔽10016的电话，称骚扰到了自己，要求我方以后不要给自己打骚扰电话，要求屏蔽</t>
  </si>
  <si>
    <t>BL202310180832152148</t>
  </si>
  <si>
    <t>13047179648</t>
  </si>
  <si>
    <t>郝大明</t>
  </si>
  <si>
    <t>2023-10-18 09:11:36</t>
  </si>
  <si>
    <t>13047179648命中精准预判服务场景:[65岁以上老人]
用户来电要求屏蔽10016，请尽快处理，谢谢！</t>
  </si>
  <si>
    <t>BL202310181038201096</t>
  </si>
  <si>
    <t>2023-10-18 17:25:48</t>
  </si>
  <si>
    <t>用户来电称频繁接到10016的电话，称每次接到电话之后就会出现扣费，对此不满，称是唬人，骗人，称是屏蔽了10016但是还是可以打进来，请核实处理</t>
  </si>
  <si>
    <t>TS202310181457331623</t>
  </si>
  <si>
    <t>15572779151</t>
  </si>
  <si>
    <t>刘虎</t>
  </si>
  <si>
    <t>2023-10-18 15:42:29</t>
  </si>
  <si>
    <t xml:space="preserve">22年Q3Q4重点客户
高级模板内容：
投诉问题描述:要求我方推送9月的月结电子发票
业务号码:15572779151
发票获取渠道:公众号
开具不成功系统提示:纳税人无法改
开具月份:2023年9月
前台解释内容:建议在联通APP开具
用户要求:用户要求我方协助开具。姓名写：易仁现邮箱：236772629@qq.com。系统查询到10月6号有开具发票的信息，客户说自己没有收到。要求核实处理</t>
  </si>
  <si>
    <t>TS202310171339141517</t>
  </si>
  <si>
    <t>15549356725</t>
  </si>
  <si>
    <t>牟明</t>
  </si>
  <si>
    <t>2023-10-18 13:01:31</t>
  </si>
  <si>
    <t xml:space="preserve">22年Q3Q4重点客户
高级模板内容：
投诉问题描述:用户来电无法通过王卡助手领取会员使用
操作渠道:王卡助手
参加活动（套餐）名称:	轻合约版超级会员（黄金版）次月生效
页面提示:提示待生效
用户要求:请尽快核实处理</t>
  </si>
  <si>
    <t>电子渠道：客户反馈无法通过王卡助手领取会员，提示待生效，已发权益中心协助处理，并建议客户稍后重试，回访满意</t>
  </si>
  <si>
    <t>TS202310161743400801</t>
  </si>
  <si>
    <t>13235627108</t>
  </si>
  <si>
    <t>王德枚</t>
  </si>
  <si>
    <t>2023-10-18 11:29:30</t>
  </si>
  <si>
    <t xml:space="preserve">22年Q3Q4重点客户
高级模板内容：
投诉问题描述:用户来电反映不会使用联通APP
渠道名称:中国联通APP
办理业务名称:不会登陆联通APP
页面提示:无
用户要求:后台帮助登陆</t>
  </si>
  <si>
    <t>电子渠道：用户反映不会使用中国联通APP。经核实，用户下载中国联通APP后，可通过短信验证码或密码方式登陆。致电未接，已短信答复，如有疑问可在工作时间（08:30-12:00；14:00-17:30）联系07176921001、13032700872宜昌客服。如用户咨询，请前台10010话务中心代为解释，谢谢。</t>
  </si>
  <si>
    <t>TS202310181229121312</t>
  </si>
  <si>
    <t>17671923927</t>
  </si>
  <si>
    <t>张彤</t>
  </si>
  <si>
    <t>2023-10-18 13:52:13</t>
  </si>
  <si>
    <t xml:space="preserve">
高级模板内容：
投诉问题描述:用户反馈领取了腾讯视频会员无法使用，请尽快处理
操作渠道:微信公众号
参加活动（套餐）名称:腾讯王卡-39元5G版超级会员（黄金版）-次月生效
页面提示:待生效
用户要求:核实回复，请尽快处理</t>
  </si>
  <si>
    <t>TS202310171955221665</t>
  </si>
  <si>
    <t>15571747552</t>
  </si>
  <si>
    <t>包景齐</t>
  </si>
  <si>
    <t>2023-10-18 10:29:19</t>
  </si>
  <si>
    <t xml:space="preserve">
高级模板内容：
投诉问题描述:用户称自己办理的联通PLUS黄金会员月卡-优惠19元/月（促销-首月领取错了会员自己需要领取的是腾讯会员称自己目前还没激活会员要求我方重新处理
渠道名称:中国联通APP
办理业务名称:会员领取
页面提示:/
用户要求:用户称自己办理的联通PLUS黄金会员月卡-优惠19元/月（促销-首月领取错了会员自己需要领取的是腾讯会员称自己目前还没激活会员要求我方重新处理领取</t>
  </si>
  <si>
    <t>TS202310171914591123</t>
  </si>
  <si>
    <t>18671732502</t>
  </si>
  <si>
    <t>2023-10-18 09:25:50</t>
  </si>
  <si>
    <t xml:space="preserve">22年Q3Q4重点客户
高级模板内容：
投诉问题描述:用户来电反映自己有订购优酷的流量包，今天去领取了会员，但是提示领取成功了，但是登录优酷视频还是没有会员，要求我方核实并处理
操作渠道:联通畅视公众号
参加活动（套餐）名称:优酷10G流量加会员月包
页面提示:无
用户要求:核实为什么会员没有到账</t>
  </si>
  <si>
    <t>ZX202310180948441780</t>
  </si>
  <si>
    <t>15549288557</t>
  </si>
  <si>
    <t>2023-10-18 16:03:32</t>
  </si>
  <si>
    <t>22年Q3Q4重点客户判断省分:湖北
根据用户描述选择以下场景:怀疑联通泄露个人信息
解释不会随意泄露用户隐私，请用户放心使用:不认可
建议用户保护好个人隐私避免信息泄露:仍不认可
解释后用户不认可:
要求核实前台已做解释不认可</t>
  </si>
  <si>
    <t>ZX202310180916301529</t>
  </si>
  <si>
    <t>13032705277</t>
  </si>
  <si>
    <t>谭朝珍</t>
  </si>
  <si>
    <t>2023-10-18 09:30:49</t>
  </si>
  <si>
    <t>【2022年上工信部测评重保用户】13032705277命中精准预判服务场景:[65岁以上老人]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用户来电无法接收短信，一线无法打开短消息统一报表系统，麻烦协助尽快处理，谢谢</t>
  </si>
  <si>
    <t>ZX202310171702202410</t>
  </si>
  <si>
    <t>15671077203</t>
  </si>
  <si>
    <t>张冰</t>
  </si>
  <si>
    <t>2023-10-18 10:00:50</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</si>
  <si>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:用户来电对不能下发短信不认可，已解释告知是加入黑名单。10.22自动解除，用户不认可，要求加急处理，不愿去营业厅</t>
  </si>
  <si>
    <t>ZX202310171531531610</t>
  </si>
  <si>
    <t>15549353618</t>
  </si>
  <si>
    <t>2023-10-18 09:18:48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</si>
  <si>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:用户来电反映无法正常接收短信，一线无法使用短消息统一报表系统查询，请后台协助，谢谢！</t>
  </si>
  <si>
    <t>ZX202310171806370339</t>
  </si>
  <si>
    <t>2023-10-18 14:08:41</t>
  </si>
  <si>
    <t>用户再次来电表示短信还是无法使用，已解释用户不认可，请协助处理，谢谢</t>
  </si>
  <si>
    <t>ZX202310171407230837</t>
  </si>
  <si>
    <t>2023-10-18 14:34:51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</si>
  <si>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用户来电反映发送短信联通用户可以收到，移动用户收不到。要求我方尽快核实回复处理，谢谢</t>
  </si>
  <si>
    <t>ZX202310171400330772</t>
  </si>
  <si>
    <t>2023-10-18 11:29:13</t>
  </si>
  <si>
    <t>用户再次来电，详见前期工单ZX202310091212450679，要求再次处理</t>
  </si>
  <si>
    <t>ZX202310181605262238</t>
  </si>
  <si>
    <t>咨询工单（2021版）&gt;&gt;附加产品/服务&gt;&gt;国内流量包</t>
  </si>
  <si>
    <t>18608608759</t>
  </si>
  <si>
    <t>邹毅</t>
  </si>
  <si>
    <t xml:space="preserve">用户参与宜昌营销部[2023]0010号邀约到厅体验官奖励100元</t>
  </si>
  <si>
    <t>ZX202310181600542207</t>
  </si>
  <si>
    <t>13032722017</t>
  </si>
  <si>
    <t>彭安红</t>
  </si>
  <si>
    <t>用户参与宜昌营销部[2023]0010号邀约到厅体验官奖励100元</t>
  </si>
  <si>
    <t>ZX202310181558182184</t>
  </si>
  <si>
    <t>15671009242</t>
  </si>
  <si>
    <t>王树平</t>
  </si>
  <si>
    <t xml:space="preserve">用户参与宜昌营销部[2023]0010号邀约到厅体验官奖励100元
</t>
  </si>
  <si>
    <t>ZX202310181544282069</t>
  </si>
  <si>
    <t>15571718080</t>
  </si>
  <si>
    <t>杨博</t>
  </si>
  <si>
    <t>#2022重保客户#用户参与宜昌营销部[2023]0010号邀约到厅体验官奖励100元话费至宽带私有账号
071701000343上</t>
  </si>
  <si>
    <t>ZX202310181539352026</t>
  </si>
  <si>
    <t>15872533322</t>
  </si>
  <si>
    <t>ZX202310181537172003</t>
  </si>
  <si>
    <t>18527300413</t>
  </si>
  <si>
    <t>陈学春</t>
  </si>
  <si>
    <t>TS202310111436292078</t>
  </si>
  <si>
    <t>2023-10-18 17:29:06</t>
  </si>
  <si>
    <t>案件编号：鄂-20231000002662
受理日期：2023-10-1114:28:38
处理日期：2023-10-1114:34:26
认定员：王辉
申诉来源：微信
用户地址：中南路
不知情被挂了宽带，可本人从没有报装过联通的宽带，也不曾安装宽带，现要求取消。联通公司故意为难，不给取消，麻烦协助解决</t>
  </si>
  <si>
    <t>申辩工单：1.申诉前15日已向企业投诉，仍在处理中。2.客户已撤诉
1. 用户基本信息：客户号码：15608603633、机主姓名：闵艳、入网时间：2009-05-12 17:04:44、入网地点：宜昌城区电话营销业务厅、当前使用套餐：畅越冰激凌5G套餐109元、套餐类型：全国套餐
2.前期处理情况：客户反映取消业务的问题。客户10月10日向10010反馈，核查处理中，同步越级申诉。 
3.申诉处理方案：（1）申诉是否属实：部分属实；（2）本次申诉原因及处理方案：经核查，2023-06-25 11:30:45宜昌城区高新区港窑路自营厅为客户办理虚拟宽带071704146825，优惠编码68154566，有协议无客户签字确认，挽留无效，我司于2023-10-12 12:00:54已协助客户注销宽带，故意为难不予取消不属实，联系客户解释沟通，客户认可。
4.核查存在的问题分析：（1)存在问题：业务办理无二次确认（2）整改举措：后期规范业务业务办理二次确认（3）是否属于不知情订制：是，个案问题
5.申诉回复情况：2023/10/17 10:25:07联系客户，客户满意。</t>
  </si>
  <si>
    <t>TS202310111518250781</t>
  </si>
  <si>
    <t>2023-10-18 11:01:34</t>
  </si>
  <si>
    <t>案件编号：鄂-20231000002680
受理日期：2023-10-1115:14:04
处理日期：2023-10-1115:17:41
认定员：赵晓芳1
申诉来源：微信
用户地址：湖北省宜昌市夷陵区雾渡河镇马卧泥村六组
被不知道办理套餐打折优惠活动24个月，致电10015客服取消套餐打折活动，该客户承诺2小时回电取消，结果来电告知还要等，还要上报，要求马上给予处理取消！</t>
  </si>
  <si>
    <t>申辩工单：1.申诉前15日已向企业投诉，仍在处理中。2.客户已撤诉
1. 用户基本信息：客户号码：19171398235、机主姓名：路道凤、入网时间：2021-07-07 09:05:15、入网地点：夷陵雾渡河合作厅、当前使用套餐：畅爽冰激凌5G套餐99元、套餐类型：全国套餐
2.前期处理情况：客户反映取消业务的问题。客户10月11日向10015反馈，核查处理中，同步越级申诉。 
3.申诉处理方案：（1）申诉是否属实：部分属实；（2）本次申诉原因及处理方案：经核查，为维系挽留客户，夷陵区雾渡河工作人员上报至我部，2023-08-03 10:18:19为其申请办理“5G冰激凌套餐享24个月5折优惠“，优惠编码9711496，优惠期2023-09-01至2025-08-31，无客户签字确认，已发送至客户沃邮箱进行告知，现客户要求取消，挽留无效，我部于2023-10-11 15:28:37已协助客户退订5折优惠，所述回电让其等待不处理不属实，客户认可。
4.核查存在的问题分析：（1)存在问题：业务办理无二次确认（2）整改举措：后期规范业务办理二次确认（3）是否属于不知情订制：是，个案问题
5.申诉回复情况：2023-10-11 15:26:06联系客户，客户满意。</t>
  </si>
  <si>
    <t>TS202310130916220423</t>
  </si>
  <si>
    <t>17671259510</t>
  </si>
  <si>
    <t>余立国</t>
  </si>
  <si>
    <t>2023-10-18 10:32:10</t>
  </si>
  <si>
    <t>申诉流水号：鄂-202310130814294申诉日期：2023-10-1218:35:03.0申诉内容：手机号无法选择其他基本信息分类码：资费资费套餐限制用户更改套餐</t>
  </si>
  <si>
    <t>申辩工单：1.申诉前未向企业投诉。2.客户已撤诉
1. 用户基本信息：客户号码：17671259510、机主姓名：余立国、入网时间：2017-01-02 10:15:28、入网地点：湖北省宜昌市OMO、当前使用套餐：腾讯大王卡、套餐类型：全国套餐
2.前期处理情况：客户反映套餐变更的问题。客户前期未向10010反馈，直接越级申诉。 
3.申诉处理方案：（1）申诉是否属实：属实；（2）本次申诉原因及处理方案：经核查，客户于2021-11-29 17:56:28通过宜昌融诚通信服务有限责任公司办理“2I承诺低消59元宽带优惠资费”，优惠编码65780486，有录音无二次确认，转资存在限制业务，在线客服无权限处理，故引导客户到厅，现挽留无效，我部于 2023-10-13 17:02:26已协助办理“2I承诺低消59元宽带优惠资费”退订和转资8元流量王，客户认可。
4.核查存在的问题分析：（1)存在问题：电话营销无二次确认（2）整改举措：后期规范业务办理二次确认（3）是否属于不知情订制：是，共性管理问题，三种确认方式未上线
5.申诉回复情况：2023-10-13 16:31:44联系客户，客户满意。</t>
  </si>
  <si>
    <t>TS202310080824251436</t>
  </si>
  <si>
    <t>13037375142</t>
  </si>
  <si>
    <t>向雷军</t>
  </si>
  <si>
    <t>2023-10-18 09:58:27</t>
  </si>
  <si>
    <t>部-20230900188703鄂-20230900005320转-20231007170442182023-09-2309:58:41.0秭归县九畹溪镇石柱村七组，该地点联通信号网络特差，影响到生产生活使用，多次反映到联通公司至今未得到妥善解决处理！联通公司敷衍了事，请帮忙给予解决处理，谢谢！</t>
  </si>
  <si>
    <t>相加附件。</t>
  </si>
  <si>
    <t>TS202310090820361649</t>
  </si>
  <si>
    <t>2023-10-18 10:43:25</t>
  </si>
  <si>
    <t>部-20230900210002鄂-20230900005969转-20231008111015712023-09-2610:00:48.0存在保底消费，合约期过长，不允许注销，现已消费不起</t>
  </si>
  <si>
    <t>TS202310080824321447</t>
  </si>
  <si>
    <t>2023-10-18 09:40:30</t>
  </si>
  <si>
    <t>部-20230900201300鄂-20230900005821转-20231007170262322023-09-2510:43:59.0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
后续多次投诉，又多次给我结束工单。
工单内容提示，让我跟13032700872这个号码去联系，然而本人多次打这个号码，发现根本无法接通，属于显然欺负人，藐视法律法规！
湖北联通拒绝提供执照的这一行为也属于违法行为，同时还违反了电信管理条例。
现事实清楚，证据充分，录音完备，本人愿全力配合调查，望贵局予以监督处理，对于已经发生的违法事实，责令整改，并将整改和处理结果依法公示！以解我问题，回应人民之关切！！
此事拖拉已经有一个月，望贵部依法依规处理</t>
  </si>
  <si>
    <t>TS202310181408230588</t>
  </si>
  <si>
    <t>16671722677</t>
  </si>
  <si>
    <t>万金梅</t>
  </si>
  <si>
    <t>2023-10-18 15:54:16</t>
  </si>
  <si>
    <t>案件编号：
受理日期：2023-10-1813:59:18
处理日期：2023-10-1814:07:08
认定员：
申诉来源：wechat
用户地址：无
宽带设备已给营业厅，但宽带未销户，副卡违约金已交，但副卡未分户</t>
  </si>
  <si>
    <t>1. 用户基本信息：客户号码：16671722677、机主姓名：万金梅、入网时间：2021-10-18 15:52:46、入网地点：城区西陵区广联专营店、当前使用套餐：畅爽冰激凌5G套餐99元、套餐类型：全国套餐
2.前期处理情况：客户反映取消业务的问题。客户10月18日向10010反馈，核查处理中，同步越级申诉。 
3.申诉处理方案：10月18日收到贵部转办，经核查，客户要求注销宽带071701033842，此为实装宽带，已退设备到厅办理注销，我部于2023-10-18 14:14:23已应客户要求为其办理宽带注销，副卡13687173185和16671727669已同步拆分，客户认可。
4.核查存在的问题分析：无
5.申诉回复情况：2023-10-18 14:31:54联系客户，客户满意。</t>
  </si>
  <si>
    <t>TS202310181336230020</t>
  </si>
  <si>
    <t>2023-10-18 16:02:39</t>
  </si>
  <si>
    <t>案件编号：
受理日期：2023-10-1813:29:01
处理日期：2023-10-1813:35:06
认定员：
申诉来源：wechat
用户地址：无
设备已给营业厅，但宽带账号未销户，分户违约金已给营业厅，但未分户，要求立即销户，分户</t>
  </si>
  <si>
    <t>TS202310181257231870</t>
  </si>
  <si>
    <t>2023-10-18 15:54:23</t>
  </si>
  <si>
    <t>案件编号：
受理日期：2023-10-1812:43:05
处理日期：2023-10-1812:56:03
认定员：
申诉来源：wechat
用户地址：无
设备已给营业厅，但显示还是有宽带，副卡已分出，违约金已出，但显示还是有副卡</t>
  </si>
  <si>
    <t>TS202310181215280999</t>
  </si>
  <si>
    <t>2023-10-18 15:54:26</t>
  </si>
  <si>
    <t>案件编号：
受理日期：2023-10-1812:06:55
处理日期：2023-10-1812:14:08
认定员：
申诉来源：wechat
用户地址：无
副卡违约金已出，显示还是未分开，宽带设备已返还，但宽带账号还存在</t>
  </si>
  <si>
    <t>TS202310181215291000</t>
  </si>
  <si>
    <t>2023-10-18 15:54:30</t>
  </si>
  <si>
    <t>案件编号：
受理日期：2023-10-1812:00:59
处理日期：2023-10-1812:14:02
认定员：
申诉来源：wechat
用户地址：无
设备已给营业厅，显示还是有宽带账号，副卡违约金已出，显示还是未分户</t>
  </si>
  <si>
    <t>TS202310120918260138</t>
  </si>
  <si>
    <t>2023-10-18 11:30:08</t>
  </si>
  <si>
    <t>案件编号：鄂-20231000002788
受理日期：2023-10-1209:03:28
处理日期：2023-10-1209:17:25
认定员：刘俊杰
申诉来源：微信
用户地址：宜昌
我的号码18671766181，这两个月都没用，也没有放在手机上，但是却收了上网费，打了10010，说我的手机上个月用了套餐的4G后，而且还超了800多兆，不用还会有上网费，这简直是乱收费。</t>
  </si>
  <si>
    <t>申辩工单：1.申诉前未向企业投诉。2.客户已撤诉
1. 用户基本信息：客户号码：18671766181、机主姓名：邓家喜、入网时间：2018-07-11 16:22:15、入网地点：枝江市安福寺玖玖合作厅、当前使用套餐：腾讯大王卡、套餐类型：全国套餐
2.前期处理情况：客户反映流量扣费的问题。客户前期未向10010反馈，直接越级申诉。
3.申诉处理方案：（1）申诉是否属实：不属实；（2）本次申诉原因及处理方案：经核查，客户使用腾讯大王卡套餐，叠加0元1GB国内流量月包，20元流量包内含3G国内通用流量，腾讯应用国内专属流量，如有超出部分国内流量1元800M(前10M按照0.1元/M收费，后790M免费 )当日有效自动续订，9月流量超出费用20元，属于正常使用产生扣费，服务角度考虑，本次为客户申请赠送话费20元于2023-10-17 14:18:48已到账，赠费无法打印发票，客户认可。
4.核查存在的问题分析：（1)存在问题：无（2）整改举措：无（3）是否属于不知情订制：否
5.申诉回复情况：2023-10-12 17:00:28联系客户，客户满意。</t>
  </si>
  <si>
    <t>TS202310110854231453</t>
  </si>
  <si>
    <t>18692268599</t>
  </si>
  <si>
    <t>2023-10-18 12:23:07</t>
  </si>
  <si>
    <t>案件编号：鄂-20231000002424
受理日期：2023-10-1016:11:43
处理日期：2023-10-1016:17:57
认定员：谭黎明
申诉来源：微信
用户地址：湖北省宜昌市
无缘无故，突然之间判定我有风险，突然给我停机。我三天无法正常联系工作，客户。包括绑定的银行卡导致无法使用。我工作上无法运转，让我非常被动。影响我的正常生活。我去湖北宜昌营业厅办理，告知这是外地卡无法办理，要去长沙弄。我怎么可以坐火车去长沙专门办这件事？车费，住宿，时间。全是损失！为什么突然停我的卡？如果无法办理我要求注销这张电话卡！</t>
  </si>
  <si>
    <t>预处理 企业初判：无责 一、申辩工单：否 二、非申辩工单： 1、前期是否有向企业、12315、人民法院等其他行政机关反映：经查，该用户前期未向企业、12315、人民法院等其他行政机关反映。 2、前期处理情况：无 3、本次处理情况： （1）.客户基本情况：用户姓名：朱慧，业务号码：18692268599，入网时间：2018-11-19，入网地点：市北天益沃店：入网套餐：腾讯大王卡，套餐类型：4G套餐，星级：非大客户。是否为本人申诉：是。 （2）.申诉核查情况：客户申诉是否属实：不属实，经查，用户于2023-10-08 (中风险)SDMJC（中，月2），线下或JY （3）．申诉处理情况：我部于10月12日12:40分使用10010联系用户解释，已为用户申请复机，用户满意。  （4）.是/否属于十金十银产品：否 （5）.核查存在问题分析：无 （6）属于是否不知情订制：选择：否</t>
  </si>
  <si>
    <t>TS202310161651151969</t>
  </si>
  <si>
    <t>13047151664</t>
  </si>
  <si>
    <t>湖北楚天卓越工程技术有限公司</t>
  </si>
  <si>
    <t>2023-10-18 10:51:28</t>
  </si>
  <si>
    <t>判断省分:湖北
:传入参数
是否本地本网用户:是
是否停机:正常
请到业务通知判断是否群障:否
::
高级模板内容：
投诉问题描述:用户称座机经常紧急呼叫影响接电话了，无法被呼叫了，就提示无信号了，请协助
故障现象:无法被叫
故障地址:湖北省宜昌市兰台路19号楚天卓越工程技术有限公司
故障时间:2023-10-16
是否更换设备:是
用户要求:要求师傅检修</t>
  </si>
  <si>
    <t>固网质量：经查询，该用户使用的是无线固话，后台查询在3g上进行通话，由于全国3g退网政策，本地很多3g基站都已拆除，会影响用户使用感知，后台查询该用户手机终端不支持4g VOLTE功能，无法把网络切到4g上使用，已告知用户需要自行更换支持4g VOLTE功能的手机终端，此为用户手机终端原因导致无法正常使用，非网络质量原因导致，请酌情修改定则，回访用户，用户满意度一般</t>
  </si>
  <si>
    <t>TS202310151740331033</t>
  </si>
  <si>
    <t>15571752569</t>
  </si>
  <si>
    <t>张光艳</t>
  </si>
  <si>
    <t>2023-10-18 16:09:26</t>
  </si>
  <si>
    <t xml:space="preserve">判断省分:湖北
获取入参:传入参数
是否本省:历史工单:有历史记录
:不存在
判断用户是否有缴费开机记录:无缴费开机记录
:否
:下一步(集团宽带一键诊断）
用户归属地:
:手机
手机:
获取基本信息:
:是
:无法上网
:
设置参数:
获取诊断信息:
诊断失败:下一步
此账号在cbss用户宽带信息接口未查到信息!:
高级模板内容：
投诉问题描述:用户反映宽带用不了了，上门维修（无法提供宽带账号）
业务名称:宽带维修
办理渠道:无
办理时间:2023-10-15
系统提示内容:无
用户要求:宽带地址：湖北省宜昌市5峰县5峰镇麦庄村</t>
  </si>
  <si>
    <t>固网质量：联系用户表示宽带已恢复使用，满意</t>
  </si>
  <si>
    <t>TS202310171554061947</t>
  </si>
  <si>
    <t>13094189007</t>
  </si>
  <si>
    <t>张豪</t>
  </si>
  <si>
    <t>2023-10-18 14:21:37</t>
  </si>
  <si>
    <t>主办单位：湖北
客户类别：星级客户
10010是否打通：否
是否二次致电10015：是
是否联系：否
升级倾向：
号码归属省：湖北
SVIP等级：
1.问题类型:宽带;
2.投诉类型:宽带网络问题;
3.营业厅地址:;
4.位置信息:;
5.位置发生地:;
6.投诉内容:近段时间，时好时坏，掉线
7.故障详情:
	故障现象:上网卡顿/掉线/不稳定
	故障发生时间:2023-10-1515:51
	光猫上的LOS灯是否常亮红灯:否
	是否存在线路损坏情况:不清楚</t>
  </si>
  <si>
    <t>固网质量：枝江市民主路中段老兵劳保①客户基本资料：业务号码：13094189007、客户姓名：张豪、套餐情况：畅爽冰激凌5G套餐159元（基础版）；客户反映宽带网络的问题； 
②首次联系客户时间：2023-10-17 16:31:00
③投诉核查处理情况：收到贵部转办，我司立即组织核查，经核实，已安排工作人员上门处理，预计48小时内恢复，已向用户解释，用户知晓，满意； 
④答复客户时间及客户满意度评价：根据上述核实情况，我司于2023-10-17 16:31:00联系客户满意，回单人：胡春燕、联系方式：07176921001
⑤投诉核查关联材料：无。"</t>
  </si>
  <si>
    <t>GZ202310181552230388</t>
  </si>
  <si>
    <t>071700124400</t>
  </si>
  <si>
    <t>赵宗芬</t>
  </si>
  <si>
    <t>2023-10-18 18:20:05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</si>
  <si>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装机地址：湖北省宜昌市枝江市马家店街道五柳树社区五星片区五星三巷30号1栋周边</t>
  </si>
  <si>
    <t>GZ202310181545500352</t>
  </si>
  <si>
    <t>071704551169</t>
  </si>
  <si>
    <t>季海亮</t>
  </si>
  <si>
    <t>2023-10-18 16:37:52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</si>
  <si>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</si>
  <si>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GZ202310181540500329</t>
  </si>
  <si>
    <t>071700499313</t>
  </si>
  <si>
    <t>李虹</t>
  </si>
  <si>
    <t>2023-10-18 16:54:39</t>
  </si>
  <si>
    <t>102002CBSS状态正常，AAA状态异常
装机地址：湖北省宜昌市五峰土家族自治县渔洋关镇曹家坪社区河街曹家坪村1组2号周边</t>
  </si>
  <si>
    <t>GZ202310181539500323</t>
  </si>
  <si>
    <t>071701002894</t>
  </si>
  <si>
    <t>龙知</t>
  </si>
  <si>
    <t>2023-10-18 17:18:39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</si>
  <si>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装机地址：湖北省宜昌市西陵区学院街道办气象台社区珍珠路气象台社区气象台60号1栋3单元3层301户</t>
  </si>
  <si>
    <t>GZ202310181530100262</t>
  </si>
  <si>
    <t>071700609188</t>
  </si>
  <si>
    <t>2023-10-18 16:15:22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</si>
  <si>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装机地址：湖北省宜昌市秭归县茅坪镇建东大道121号新泰市场1栋1楼C区13号门面</t>
  </si>
  <si>
    <t>GZ202310181453300058</t>
  </si>
  <si>
    <t>071700200235</t>
  </si>
  <si>
    <t>方正蓉</t>
  </si>
  <si>
    <t>2023-10-18 16:44:14</t>
  </si>
  <si>
    <t>无法打开网页
装机地址：湖北省宜昌市宜都市陆城街道解放社区东正街小区东正街232号</t>
  </si>
  <si>
    <t>GZ202310181450370033</t>
  </si>
  <si>
    <t>071700009937</t>
  </si>
  <si>
    <t>武汉胜禧科技有限公司</t>
  </si>
  <si>
    <t>2023-10-18 17:28:53</t>
  </si>
  <si>
    <t>GZ202310181448430010</t>
  </si>
  <si>
    <t>2023-10-18 16:52:13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</si>
  <si>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装机地址：湖北省宜昌市伍家区东艳路东辰心语A区5栋1单元23楼2301</t>
  </si>
  <si>
    <t>GZ202310181448130007</t>
  </si>
  <si>
    <t>071700989239</t>
  </si>
  <si>
    <t>赵玉曼</t>
  </si>
  <si>
    <t>2023-10-18 16:49:55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</si>
  <si>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</si>
  <si>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GZ202310181444172480</t>
  </si>
  <si>
    <t>071700003400</t>
  </si>
  <si>
    <t>吴玉英</t>
  </si>
  <si>
    <t>2023-10-18 16:40:17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</si>
  <si>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装机地址：湖北省宜昌市西陵区西陵一路13号宜昌联通全家享专用</t>
  </si>
  <si>
    <t>GZ202310181425392352</t>
  </si>
  <si>
    <t>071701074661</t>
  </si>
  <si>
    <t>郝昭军</t>
  </si>
  <si>
    <t>2023-10-18 16:48:23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</si>
  <si>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装机地址：湖北省宜昌市西陵区西陵街道樵湖岭社区珍珠路三江园2栋29楼2905</t>
  </si>
  <si>
    <t>GZ202310181413022269</t>
  </si>
  <si>
    <t>15872473907</t>
  </si>
  <si>
    <t>2023-10-18 14:31:27</t>
  </si>
  <si>
    <t xml:space="preserve">按处理结果向用户解释:否
:
用户来电反映在湖北省宜昌市秭归县关山坪3组有联通的线搭在用户的柑子树上了，要求尽快派人处理
</t>
  </si>
  <si>
    <t>GZ202310181402522209</t>
  </si>
  <si>
    <t>071703514111</t>
  </si>
  <si>
    <t>代海波</t>
  </si>
  <si>
    <t>2023-10-18 15:39:18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</si>
  <si>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装机地址：湖北省宜昌市伍家岗区大公桥街道隆康路社区沿江大道120-2号长江瑞景1栋5单元10层1001</t>
  </si>
  <si>
    <t>GZ202310181348022116</t>
  </si>
  <si>
    <t>2023-10-18 15:43:02</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</si>
  <si>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问题（现象）描述:前期工作人员称之前设备无法正常使用网络，现重新买了路由器，要求师傅上门看下
故障时间:2023-10-18
服务状态是否正常:否
设备灯显示:红灯
错误代码:\
是否重启设备:不配合
装机地址:湖北宜昌市西陵区北城明珠10-1-1401
用户要求:15549283532</t>
  </si>
  <si>
    <t>GZ202310181323271950</t>
  </si>
  <si>
    <t>071700201283</t>
  </si>
  <si>
    <t>江书彬</t>
  </si>
  <si>
    <t>2023-10-18 19:48:16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</si>
  <si>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装机地址：湖北省宜昌市宜都市陆城镇西正街小区宜红路小区周边</t>
  </si>
  <si>
    <t>GZ202310181318281909</t>
  </si>
  <si>
    <t>071700844904</t>
  </si>
  <si>
    <t>阮双江</t>
  </si>
  <si>
    <t>2023-10-18 18:08:32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</si>
  <si>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</si>
  <si>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GZ202310181258371780</t>
  </si>
  <si>
    <t>071701021930</t>
  </si>
  <si>
    <t>谢万芬</t>
  </si>
  <si>
    <t>2023-10-18 17:30:22</t>
  </si>
  <si>
    <t>071701021930命中精准预判服务场景:[65岁以上老人]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湖北省宜昌市伍家岗区伍家岗街道办福久源社区桔城路6号香山福久源21栋1单元17楼1701，iptv看不了，重启无效，请处理回复</t>
  </si>
  <si>
    <t>GZ202310181246501673</t>
  </si>
  <si>
    <t>071700088832</t>
  </si>
  <si>
    <t>肖雪</t>
  </si>
  <si>
    <t>2023-10-18 13:38:00</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</si>
  <si>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装机地址：湖北省宜昌市伍家区东艳路东辰心语C区C5栋2单元23楼2302</t>
  </si>
  <si>
    <t>GZ202310181243231649</t>
  </si>
  <si>
    <t>071700044535</t>
  </si>
  <si>
    <t>陶吉明</t>
  </si>
  <si>
    <t>2023-10-18 18:03:01</t>
  </si>
  <si>
    <t>#2022重保客户#用户来电反映宽带071700044535从2023年10月18日开始无法上网，故障地址湖北省宜昌市伍家区东山大道山水华庭19栋2单元1楼3，联系电话13217172645，请处理，谢谢！</t>
  </si>
  <si>
    <t>GZ202310181220141468</t>
  </si>
  <si>
    <t>071700825460</t>
  </si>
  <si>
    <t>朱梦佳</t>
  </si>
  <si>
    <t>2023-10-18 16:51:53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</si>
  <si>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</si>
  <si>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GZ202310181207541365</t>
  </si>
  <si>
    <t>071700629526</t>
  </si>
  <si>
    <t>2023-10-18 19:27:19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</si>
  <si>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装机地址：湖北省宜昌市秭归县茅坪镇湖景天成茅坪花园一路5栋2单元12楼1201</t>
  </si>
  <si>
    <t>GZ202310181117411002</t>
  </si>
  <si>
    <t>071704240960</t>
  </si>
  <si>
    <t>赵格格</t>
  </si>
  <si>
    <t>2023-10-18 19:28:07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</si>
  <si>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高级模板内容：
问题（现象）描述:用户来电反映宽带从（今天）开始（无法上网/），错误代码（无/），设备灯显示（红灯/），已建议用户重启设备（已重启未恢复/），用户要求尽快上门处理。装机地址（湖北省宜昌市当阳市玉阳街道办事处新民村友谊路新民公寓8栋2单元6层602）联系电话（18672093622）
故障时间:2023-10-18
服务状态是否正常:是
设备灯显示:红灯
错误代码:无
是否重启设备:已重启未恢复
用户要求:用户要求加急处理谢谢</t>
  </si>
  <si>
    <t>GZ202310181055110815</t>
  </si>
  <si>
    <t>071700075885</t>
  </si>
  <si>
    <t>郑娟</t>
  </si>
  <si>
    <t>2023-10-18 16:53:57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</si>
  <si>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装机地址：湖北省宜昌市市区发展大道99号清江润城小区45栋1单元1705</t>
  </si>
  <si>
    <t>GZ202310181034130626</t>
  </si>
  <si>
    <t>071700120624</t>
  </si>
  <si>
    <t>金小兰</t>
  </si>
  <si>
    <t>2023-10-18 16:42:01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</si>
  <si>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装机地址：湖北省宜昌市枝江市马家店街道五柳树社区枝江城区营服中心4G-CPE项目无资源地址</t>
  </si>
  <si>
    <t>GZ202310181024020531</t>
  </si>
  <si>
    <t>071700311840</t>
  </si>
  <si>
    <t>张秀荣</t>
  </si>
  <si>
    <t>2023-10-18 15:37:28</t>
  </si>
  <si>
    <t xml:space="preserve">【2022年上工信部测评重保用户】判断省分:其他省分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从（10.17）开始无法正常看电视（打开电视上面显示错误代码10000，路由器连接失败），宽带可正常上网，已建议重启机顶盒（已重启未恢复），用户要求尽快上门处理。装机地址（湖北省宜昌市夷陵区龙泉镇土门村智慧城2号楼1单元8楼804室）联系电话（13032728354）
故障时间:2023-10-17
宽带是否安装IPTV:是
宽带是否可正常上网:是
是否重启设备:已重启未恢复</t>
  </si>
  <si>
    <t>GZ202310181018030479</t>
  </si>
  <si>
    <t>07174480688</t>
  </si>
  <si>
    <t>2023-10-18 13:07:58</t>
  </si>
  <si>
    <t>湖北省湛江市宜昌市安福市镇窑华居委会基站的光缆掉地上了，已经有半个月了要求我司处理，</t>
  </si>
  <si>
    <t>GZ202310181013120452</t>
  </si>
  <si>
    <t>071700033108</t>
  </si>
  <si>
    <t>谢智勇</t>
  </si>
  <si>
    <t>2023-10-18 15:09:16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</si>
  <si>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装机地址：湖北省宜昌市伍家岗区宝塔河街道岳家冲社区中南路48号上善谷北区5号楼12层1202</t>
  </si>
  <si>
    <t>GZ202310181009240418</t>
  </si>
  <si>
    <t>071700200759</t>
  </si>
  <si>
    <t>罗会金</t>
  </si>
  <si>
    <t>2023-10-18 16:34:54</t>
  </si>
  <si>
    <t>071700200759命中精准预判服务场景:[65岁以上老人]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</si>
  <si>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GZ202310181004410371</t>
  </si>
  <si>
    <t>071703688587</t>
  </si>
  <si>
    <t>万青婷</t>
  </si>
  <si>
    <t>2023-10-18 14:37:14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</si>
  <si>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故障时间:2023-10-18
服务状态是否正常:是
设备灯显示:正常
错误代码:无
是否重启设备:已重启未恢复
用户要求:尽快协助处理维修处理</t>
  </si>
  <si>
    <t>GZ202310181003020349</t>
  </si>
  <si>
    <t>071700809775</t>
  </si>
  <si>
    <t>刘新喜</t>
  </si>
  <si>
    <t>2023-10-18 16:36:11</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</si>
  <si>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问题（现象）描述:用户的宽带和电视连接不了
故障时间:2023-10-18
宽带是否安装IPTV:是
宽带是否可正常上网:是
是否重启设备:已重启未恢复</t>
  </si>
  <si>
    <t>GZ202310180953210249</t>
  </si>
  <si>
    <t>13040995522</t>
  </si>
  <si>
    <t>马乾坤</t>
  </si>
  <si>
    <t>2023-10-18 11:33:54</t>
  </si>
  <si>
    <t xml:space="preserve">用户反映在：在宜昌市西陵区夜明珠街道办事处，有联通的光纤线影响到施工要求我方处理。</t>
  </si>
  <si>
    <t>GZ202310180922092488</t>
  </si>
  <si>
    <t>07176973029</t>
  </si>
  <si>
    <t>宜昌市西陵区机关事务服务中心</t>
  </si>
  <si>
    <t>2023-10-18 11:56:54</t>
  </si>
  <si>
    <t xml:space="preserve">判断省分:湖北
:传入参数
是否本地本网用户:是
是否停机:正常
请到业务通知判断是否群障:否
::</t>
  </si>
  <si>
    <t>GZ202310180919032465</t>
  </si>
  <si>
    <t>071700386440</t>
  </si>
  <si>
    <t>刘畅</t>
  </si>
  <si>
    <t>2023-10-18 10:10:10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</si>
  <si>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用户表示宽带无法使用，多次刷新无效，要求上门处理。</t>
  </si>
  <si>
    <t>GZ202310180857132275</t>
  </si>
  <si>
    <t>071700203658</t>
  </si>
  <si>
    <t>陈世华</t>
  </si>
  <si>
    <t>2023-10-18 18:18:23</t>
  </si>
  <si>
    <t>071700203658命中精准预判服务场景:[65岁以上老人]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</si>
  <si>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GZ202310180856102266</t>
  </si>
  <si>
    <t>071700202780</t>
  </si>
  <si>
    <t>郑方玉</t>
  </si>
  <si>
    <t>2023-10-18 16:50:48</t>
  </si>
  <si>
    <t>101004光猫断电离线
装机地址：湖北省宜昌市宜都市陆城街道办事处红春社区纺织路小区纺织路25号</t>
  </si>
  <si>
    <t>GZ202310180854032254</t>
  </si>
  <si>
    <t>071700104508</t>
  </si>
  <si>
    <t>杨权</t>
  </si>
  <si>
    <t>2023-10-18 15:25:03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</si>
  <si>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用户表示宽带无法使用，光猫亮红灯，要求公司处理。</t>
  </si>
  <si>
    <t>GZ202310180847572224</t>
  </si>
  <si>
    <t>071703540145</t>
  </si>
  <si>
    <t>2023-10-18 16:40:14</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</si>
  <si>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装机地址：湖北省宜昌市宜都市陆城街道办事处红春社区纺织路小区纺织路30号</t>
  </si>
  <si>
    <t>GZ202310180830132131</t>
  </si>
  <si>
    <t>071700062945</t>
  </si>
  <si>
    <t>2023-10-18 16:47:06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</si>
  <si>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:光猫闪红灯，请安排师傅上门核实处理并回复</t>
  </si>
  <si>
    <t>GZ202310180140031884</t>
  </si>
  <si>
    <t>071700621792</t>
  </si>
  <si>
    <t>宋秀琼</t>
  </si>
  <si>
    <t>2023-10-18 16:42:34</t>
  </si>
  <si>
    <t>GZ202310180031491840</t>
  </si>
  <si>
    <t>071703194755</t>
  </si>
  <si>
    <t>柳右臣</t>
  </si>
  <si>
    <t>2023-10-18 10:20:24</t>
  </si>
  <si>
    <t>无法打开网页
装机地址：湖北省宜昌市兴山县古夫镇夫子社区北斗小区孙家沟58号周边</t>
  </si>
  <si>
    <t>GZ202310180018101826</t>
  </si>
  <si>
    <t>071704212402</t>
  </si>
  <si>
    <t>杨紫卓</t>
  </si>
  <si>
    <t>2023-10-18 09:49:47</t>
  </si>
  <si>
    <t>光信号闪红灯
装机地址：湖北省宜昌市兴山县古夫镇夫子社区鹞子坪鹞子坪4号周边</t>
  </si>
  <si>
    <t>GZ202310180004461810</t>
  </si>
  <si>
    <t>071700407354</t>
  </si>
  <si>
    <t>桂长芬</t>
  </si>
  <si>
    <t>2023-10-18 11:25:46</t>
  </si>
  <si>
    <t>无法打开网页
装机地址：湖北省宜昌市五峰土家族自治县五峰镇小河村小河村1组25号周边</t>
  </si>
  <si>
    <t>GZ202310172335121778</t>
  </si>
  <si>
    <t>071701023801</t>
  </si>
  <si>
    <t>刘雷</t>
  </si>
  <si>
    <t>2023-10-18 08:36:00</t>
  </si>
  <si>
    <t>#2022重保客户#IPTV内容不完整/无法使用
装机地址：湖北省宜昌市夷陵区小溪塔街道办东湖四巷46号周边</t>
  </si>
  <si>
    <t>GZ202310172326561761</t>
  </si>
  <si>
    <t>071700429561</t>
  </si>
  <si>
    <t>贾凤刚</t>
  </si>
  <si>
    <t>2023-10-18 13:30:22</t>
  </si>
  <si>
    <t>无网络，已重启光猫没效果
装机地址：湖北省宜昌市五峰县古潭小区E栋1单元5楼502</t>
  </si>
  <si>
    <t>GZ202310172231001645</t>
  </si>
  <si>
    <t>071700042618</t>
  </si>
  <si>
    <t>李兰</t>
  </si>
  <si>
    <t>2023-10-18 10:09:42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</si>
  <si>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在线宽带无法使用，刷新重启基本排障无法恢复，要求公司安排人员尽快上门</t>
  </si>
  <si>
    <t>GZ202310172211151579</t>
  </si>
  <si>
    <t>071700039720</t>
  </si>
  <si>
    <t>吕方</t>
  </si>
  <si>
    <t>2023-10-18 15:01:55</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</si>
  <si>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装机地址：湖北省宜昌市东山开发区发展大道99号清江润城小区41栋1单元11层1104户</t>
  </si>
  <si>
    <t>GZ202310172140341435</t>
  </si>
  <si>
    <t>071700206730</t>
  </si>
  <si>
    <t>曹宇</t>
  </si>
  <si>
    <t>2023-10-18 09:03:12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</si>
  <si>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SD卡状态异常，监控无法使用，要求师傅上门详细检修</t>
  </si>
  <si>
    <t>GZ202310172124021323</t>
  </si>
  <si>
    <t>071704168463</t>
  </si>
  <si>
    <t>潘欣</t>
  </si>
  <si>
    <t>2023-10-18 18:27:19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</si>
  <si>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问题（现象）描述:用户来电称家里电视无法正常观看，要求上门维修
故障时间:2023-10-17
宽带是否安装IPTV:是
宽带是否可正常上网:是
是否重启设备:已重启未恢复</t>
  </si>
  <si>
    <t>GZ202310172114521252</t>
  </si>
  <si>
    <t>071703911096</t>
  </si>
  <si>
    <t>李懋</t>
  </si>
  <si>
    <t>2023-10-18 09:23:13</t>
  </si>
  <si>
    <t>IPTV机顶盒故障，机器电源灯正常显示且对遥控指令有反应，电视机无画面，重启后故障依旧。
装机地址：湖北省宜昌市夷陵区东城城乡统筹发展试验区东城社区东湖路20号繁荣世家2栋2单元22楼2202</t>
  </si>
  <si>
    <t>GZ202310171951400554</t>
  </si>
  <si>
    <t>071700860423</t>
  </si>
  <si>
    <t>刘丹</t>
  </si>
  <si>
    <t>2023-10-18 16:55:19</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</si>
  <si>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装机地址：湖北省宜昌市当阳市玉泉办事处畜牧局家属区4栋2单元1层101户</t>
  </si>
  <si>
    <t>GZ202310171912560213</t>
  </si>
  <si>
    <t>071700374448</t>
  </si>
  <si>
    <t>龙琼</t>
  </si>
  <si>
    <t>2023-10-18 11:24:59</t>
  </si>
  <si>
    <t>GZ202310171908130168</t>
  </si>
  <si>
    <t>071704010459</t>
  </si>
  <si>
    <t>覃东</t>
  </si>
  <si>
    <t>2023-10-18 18:15:27</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</si>
  <si>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用户表示IPTV无法使用，要求上门处理。</t>
  </si>
  <si>
    <t>GZ202310171835052370</t>
  </si>
  <si>
    <t>071701071754</t>
  </si>
  <si>
    <t>毛方林</t>
  </si>
  <si>
    <t>2023-10-18 09:24:29</t>
  </si>
  <si>
    <t>网络不稳定，喜欢自动断线
装机地址：湖北省宜昌市伍家岗区伍家岗街道办白马山社区凤凰城16栋1单元28楼2802</t>
  </si>
  <si>
    <t>GZ202310171757211991</t>
  </si>
  <si>
    <t>071701012256</t>
  </si>
  <si>
    <t>魏文雍</t>
  </si>
  <si>
    <t>2023-10-18 09:08:06</t>
  </si>
  <si>
    <t>GZ202310171750421938</t>
  </si>
  <si>
    <t>071703619368</t>
  </si>
  <si>
    <t>刘轩成</t>
  </si>
  <si>
    <t>2023-10-18 08:26:58</t>
  </si>
  <si>
    <t>无法打开网页没网
装机地址：湖北省宜昌市夷陵区小溪塔街道仓屋榜村仓屋榜村二组201号周边</t>
  </si>
  <si>
    <t>GZ202310171729011774</t>
  </si>
  <si>
    <t>071703996151</t>
  </si>
  <si>
    <t>李天金</t>
  </si>
  <si>
    <t>2023-10-18 11:42:18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</si>
  <si>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用户表示宽带无法使用，需要公司尽快处理</t>
  </si>
  <si>
    <t>GZ202310171710041646</t>
  </si>
  <si>
    <t>071700368718</t>
  </si>
  <si>
    <t>彭玉莲</t>
  </si>
  <si>
    <t>2023-10-18 15:40:43</t>
  </si>
  <si>
    <t>GZ202310171708411637</t>
  </si>
  <si>
    <t>13886695798</t>
  </si>
  <si>
    <t>王先进</t>
  </si>
  <si>
    <t>2023-10-18 10:13:02</t>
  </si>
  <si>
    <t xml:space="preserve">13886695798命中精准预判服务场景:[65岁以上老人]
按处理结果向用户解释:是
node_41:
判断省分:除甘肃外
获取历史工单:无工单
判断省分:湖北
反馈的问题是否在对外电话的受理范围内:不在服务范围内
填写以下内容:下一步
判断省分:其他省分
问题发生时间：202309；问题发生地点：湖北省宜昌宜都市枝江市枝诚市全心范3组；问题现象：联通的电线杆子快倒了；用户具体要求：请尽快挪走;联系电话：'13886695798</t>
  </si>
  <si>
    <t>GZ202310171638551409</t>
  </si>
  <si>
    <t>071700112370</t>
  </si>
  <si>
    <t>覃秀梅</t>
  </si>
  <si>
    <t>2023-10-18 12:41:13</t>
  </si>
  <si>
    <t>用户开启一键诊断：接口调用超时
宽带报障-无法登陆
装机地址：湖北省宜昌市枝江市马家店镇五柳树片区工商所周边</t>
  </si>
  <si>
    <t>GZ202310171636511391</t>
  </si>
  <si>
    <t>071700016248</t>
  </si>
  <si>
    <t>胡念东</t>
  </si>
  <si>
    <t>2023-10-18 11:21:42</t>
  </si>
  <si>
    <t>#2022重保客户#用户开启一键诊断：接口调用超时
宽带报障-无法登陆
装机地址：湖北省宜昌市伍家区夷陵大道149号华兴小区3栋3单元1层103户夷陵大道149号-3-103</t>
  </si>
  <si>
    <t>GZ202310171549411087</t>
  </si>
  <si>
    <t>071703938228</t>
  </si>
  <si>
    <t>张益军</t>
  </si>
  <si>
    <t>2023-10-18 08:57:26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</si>
  <si>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问题（现象）描述:用户来电反馈宽带故障，无法上网，光猫亮红灯，
故障时间:2023-10-16
服务状态是否正常:否
设备灯显示:红灯
错误代码:无
是否重启设备:已重启未恢复
装机地址:湖北省宜昌市西陵区葛洲坝街道石子岭社区葛洲坝合作有线宽带IPTV专用
用户要求:用户要求尽快安排人员上门维修，已经故障三天了，维修人员来之前先联系用户，用户联系方式18572379770。</t>
  </si>
  <si>
    <t>GZ202310171535390996</t>
  </si>
  <si>
    <t>071700836201</t>
  </si>
  <si>
    <t>张晓虎</t>
  </si>
  <si>
    <t>2023-10-18 09:21:26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</si>
  <si>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装机地址：湖北省宜昌市当阳市坝陵街道办事处群力村锦屏大道简家河片区群力村1组172号周边</t>
  </si>
  <si>
    <t>GZ202310171139021777</t>
  </si>
  <si>
    <t>071700099136</t>
  </si>
  <si>
    <t>吴丹</t>
  </si>
  <si>
    <t>2023-10-18 09:58:45</t>
  </si>
  <si>
    <t xml:space="preserve">#2022重保客户##2022重保客户#22年Q3Q4重点客户【2022年上工信部测评重保用户】22年Q3Q4重点客户22年Q3Q4重点客户判断省分:其他省分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17号）开始无法正常看电视（没有反应），宽带可正常上网，已建议重启机顶盒（已重启未恢复），用户要求尽快上门处理。装机地址（湖北省宜昌市伍家岗区宝塔河街道办岳家冲社区松林路伍家区上上城3期(强标)3栋1单元9层903）联系电话（13085153355）
故障时间:2023-10-17
宽带是否安装IPTV:是
宽带是否可正常上网:是
是否重启设备:已重启未恢复</t>
  </si>
  <si>
    <t>GZ202310170715232481</t>
  </si>
  <si>
    <t>071700390720</t>
  </si>
  <si>
    <t>雷安桃</t>
  </si>
  <si>
    <t>2023-10-18 12:33:24</t>
  </si>
  <si>
    <t>无法打开网页，没网
装机地址：湖北省宜昌市夷陵区小溪塔街道办冯家湾社区三峡茶城片区港虹二巷37号周边</t>
  </si>
  <si>
    <t>GZ202310161533541677</t>
  </si>
  <si>
    <t>071703920480</t>
  </si>
  <si>
    <t>杨万财</t>
  </si>
  <si>
    <t>2023-10-18 17:46:10</t>
  </si>
  <si>
    <t>无法打开网页
装机地址：湖北省宜昌市长阳土家族自治县榔坪镇马坪村马坪村1组安置房38号周边</t>
  </si>
  <si>
    <t>GZ202310161054501899</t>
  </si>
  <si>
    <t>071700659046</t>
  </si>
  <si>
    <t>谭光君</t>
  </si>
  <si>
    <t>2023-10-18 14:15:18</t>
  </si>
  <si>
    <t>071700659046命中精准预判服务场景:[65岁以上老人]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已经刷新重启无法恢复，请尽快处理并回复</t>
  </si>
  <si>
    <t>GZ202310160703460452</t>
  </si>
  <si>
    <t>071704110250</t>
  </si>
  <si>
    <t>邵伟</t>
  </si>
  <si>
    <t>2023-10-18 16:57:36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</si>
  <si>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装机地址：湖北省宜昌市伍家岗区宝塔河街道岳家冲社区松林路上上城B区11栋1单元6层604</t>
  </si>
  <si>
    <t>GZ202310152246010247</t>
  </si>
  <si>
    <t>2023-10-18 17:15:51</t>
  </si>
  <si>
    <t>没有网络
装机地址：湖北省宜昌市伍家岗区宝塔河街道中南路社区长江国际文化广场8号楼1单元10楼1003</t>
  </si>
  <si>
    <t>GZ202310152154320058</t>
  </si>
  <si>
    <t>071700607353</t>
  </si>
  <si>
    <t>王枫</t>
  </si>
  <si>
    <t>2023-10-18 15:16:44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</si>
  <si>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:网线坏了要求师傅上门更换</t>
  </si>
  <si>
    <t>GZ202310152012021737</t>
  </si>
  <si>
    <t>071700701618</t>
  </si>
  <si>
    <t>钟静雯</t>
  </si>
  <si>
    <t>2023-10-18 17:43:15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</si>
  <si>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装机地址：湖北省宜昌市兴山县峡口镇峡口居委会清水河小区三组30号周边</t>
  </si>
  <si>
    <t>GZ202310150705420608</t>
  </si>
  <si>
    <t>071700009252</t>
  </si>
  <si>
    <t>杨声发</t>
  </si>
  <si>
    <t>2023-10-18 16:44:07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</si>
  <si>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装机地址：湖北省宜昌市西陵区宜昌联通CBSS项目专用CPE地址</t>
  </si>
  <si>
    <t>GZ202310141742360519</t>
  </si>
  <si>
    <t>071700005578</t>
  </si>
  <si>
    <t>徐梦琦</t>
  </si>
  <si>
    <t>2023-10-18 17:59:40</t>
  </si>
  <si>
    <t>#2022重保客户#无法打开网页
装机地址：湖北省宜昌市伍家岗区东站路梧桐邑8栋1单元18楼1801</t>
  </si>
  <si>
    <t>GZ202310141036511447</t>
  </si>
  <si>
    <t>071700644151</t>
  </si>
  <si>
    <t>望家圆</t>
  </si>
  <si>
    <t>2023-10-18 15:13:43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</si>
  <si>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装机地址：湖北省宜昌市秭归县长宁大道君临天下1栋1单元4楼401</t>
  </si>
  <si>
    <t>GZ202310092105300119</t>
  </si>
  <si>
    <t>071703677132</t>
  </si>
  <si>
    <t>张池金</t>
  </si>
  <si>
    <t>2023-10-18 11:00:49</t>
  </si>
  <si>
    <t>网络不稳定
装机地址：湖北省宜昌市夷陵区雾渡河镇茅坪河社区夷陵雾渡河营服中心4G-CPE项目无资源地址</t>
  </si>
  <si>
    <t>GZ202310071157540307</t>
  </si>
  <si>
    <t>071700656093</t>
  </si>
  <si>
    <t>梅超</t>
  </si>
  <si>
    <t>2023-10-18 19:50:11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</si>
  <si>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用户表示自己电视上显示无网络，现在无法使用，需要公司尽快处理</t>
  </si>
  <si>
    <t>ZX202310172212161180</t>
  </si>
  <si>
    <t>18674276413</t>
  </si>
  <si>
    <t>王可奕</t>
  </si>
  <si>
    <t>2023-10-18 09:21:51</t>
  </si>
  <si>
    <t xml:space="preserve">【2022年上工信部测评重保用户】
高级模板内容：
投诉问题描述:用户来电称自己的手机被停机了，但是无法提供服务密码，已在线解释用户不认可，用户在外省，请协助处理谢谢
用户状态为:非实名停机
停机原因:非实名停机
前台是否按流程解释:是
用户要求:加急处理谢谢
第二联系电话:15868328546</t>
  </si>
  <si>
    <t>ZX202310171858040632</t>
  </si>
  <si>
    <t>15629363983</t>
  </si>
  <si>
    <t>官美兰</t>
  </si>
  <si>
    <t>2023-10-18 09:17:20</t>
  </si>
  <si>
    <t xml:space="preserve">[65岁以上老人]:不认可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7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-02-0612:39:135、复通指引:6、信安近60天复机次数:--&gt;系统判断的原因分类是否明确:
高级模板内容：
投诉问题描述:局方半停
用户状态为:局方半停
停机原因:新入网未正常使用半停（机主停机之日起7天内手厅自助复通，如逾期需前往营业厅办理，原则复机一次）
前台是否按流程解释:是
用户要求:线上复通
第二联系电话:未提供</t>
  </si>
  <si>
    <t>ZX202310181324180940</t>
  </si>
  <si>
    <t>17671344639</t>
  </si>
  <si>
    <t>韩亚婷</t>
  </si>
  <si>
    <t>2023-10-18 15:20:22</t>
  </si>
  <si>
    <t xml:space="preserve">:下一步
判断省分:湖北
node_134:
获取入参:
node_180:
判断局方停机状态:
:
node_223::其他
:无
:大于30天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-0109:38:505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投诉问题描述:局方停机不认可，表示不在归属地，要求我方处理
用户状态为:局方停机
停机原因:本地异常号卡语音半停（机主停机之日起30天内在中国联通APP进行自助复通，如逾期需前往营业厅办理，原则复机一次）
前台是否按流程解释:是
用户要求:复通
第二联系电话:15688838060</t>
  </si>
  <si>
    <t>号码关停：本地异常号卡语音半停AA。用户反映局方停机问题，经核实，根据相关要求于9月进行关停处理，已请其回传一张照片：风险告知书+身份证正面+SIM卡背面照+签字至13032700872宜昌联通微信号，审核通过后为用户办理开机。现号码已成功开机，出于服务角度，申请退23.9月扣费30元，此费用不可打印发票，用户满意。</t>
  </si>
  <si>
    <t>ZX202310171013151486</t>
  </si>
  <si>
    <t>18672091658</t>
  </si>
  <si>
    <t>商思航</t>
  </si>
  <si>
    <t>2023-10-18 14:09:52</t>
  </si>
  <si>
    <t xml:space="preserve">:不认可
判断省分:湖北
node_134:
获取入参:
node_180:
判断局方停机状态:
:
node_223::其他
判断是否局方停机:
:有
:不认可
局方停机/复通历史记录：1、停机模型:省分自有模型711001-00012、停机原因:本省检出异常号卡，模型编码711001-0001（30天内在中国联通APP自助复通，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-1610:38:025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投诉问题描述:号码关停，在APP自助复通提示要到营业厅，不认可，要求线上复机，今天必须回复，不然就投诉，未说明渠道
用户状态为:局方半停
停机原因:本省检出异常号卡，模型编码711001-0001（30天内在中国联通APP自助复通，逾期需前往营业厅办理，原则复机一次）
前台是否按流程解释:是
用户要求:线上复机
第二联系电话:18672091658</t>
  </si>
  <si>
    <t>号码关停：本省检出异常号卡，模型编码711001-0001AA。经核实，用户号码本省检出异常号卡，模型编码711001-0001AA。根据相关要求进行关停处理。因用户在异地无法到厅复通，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</si>
  <si>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ZX202310171554031817</t>
  </si>
  <si>
    <t>17683712280</t>
  </si>
  <si>
    <t>柳云科</t>
  </si>
  <si>
    <t>2023-10-18 11:04:50</t>
  </si>
  <si>
    <t xml:space="preserve">[65岁以上老人]:不认可
判断省分:湖北
node_134:
获取入参:
node_180:
判断局方停机状态:
:
node_223::关停原因带“断卡、实时换机、境外漫游”字眼
:不认可
:
高级模板内容：
投诉问题描述:不愿前往营业厅要求我方协助，提到换号
用户状态为:局方半停
停机原因:断卡2.0-湖北30天及以上睡眠卡风险用户打标（公众市场主卡三无）
前台是否按流程解释:是
用户要求:复机
第二联系电话:不愿提供没有第二联系电话</t>
  </si>
  <si>
    <t>号码关停：断卡2.0-湖北30天及以上睡眠卡风险用户打标（公众市场主卡三无）AA。用户反映因断卡2.0-湖北30天及以上睡眠卡风险用户打标（公众市场主卡三无）停机，根据相关要求进行关停处理。已请客户登录联通APP操作二次实人认证后复机使用，客户认可</t>
  </si>
  <si>
    <t>ZX202310162212040580</t>
  </si>
  <si>
    <t>18674272582</t>
  </si>
  <si>
    <t>高国洪</t>
  </si>
  <si>
    <t>2023-10-18 15:20:00</t>
  </si>
  <si>
    <t xml:space="preserve">:不认可
判断省分:湖北
node_134:
获取入参:
node_180:
判断局方停机状态:
:
node_223::关停原因带“断卡、实时换机、境外漫游”字眼
:不认可
:
高级模板内容：
投诉问题描述:局方半停
用户状态为:局方半停
停机原因:断卡2.0-湖北30天及以上睡眠卡风险用户打标（公众市场主卡三无）
前台是否按流程解释:是
用户要求:复机
第二联系电话:18674272582</t>
  </si>
  <si>
    <t>号码关停：断卡2.0-湖北30天及以上睡眠卡风险用户打标AA。用户反映号码停机问题，经核实已告知客户通过手厅办理二次实名，客户认可</t>
  </si>
  <si>
    <t>ZX202310162009270319</t>
  </si>
  <si>
    <t>15572705238</t>
  </si>
  <si>
    <t>赵吉锋</t>
  </si>
  <si>
    <t>2023-10-18 10:11:18</t>
  </si>
  <si>
    <t>:不认可
判断省分:湖北
node_134:
获取入参:
node_180:
判断局方停机状态:
:
node_223::关停原因带“断卡、实时换机、境外漫游”字眼
:不认可
:
高级模板内容：
投诉问题描述:线上APP认证失败
用户状态为:欠费局方半停
停机原因:断卡2.0-宜昌45天睡眠卡风险打标（第一批）
前台是否按流程解释:是
用户要求:尽快处理
第二联系电话:15572705238</t>
  </si>
  <si>
    <t>号码关停：断卡2.0-宜昌45天睡眠卡风险打标（第一批）AA。用户反映号码风险关停，已告知用户可用过附近自有营业厅或手厅操作二次实人认证后复机，用户知晓满意</t>
  </si>
  <si>
    <t>ZX202310171725090083</t>
  </si>
  <si>
    <t>15697278267</t>
  </si>
  <si>
    <t>杨柳</t>
  </si>
  <si>
    <t>2023-10-18 16:53:25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</si>
  <si>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-1302:09:585、复通指引:6、信安近60天复机次数:--&gt;系统判断的原因分类是否明确:
高级模板内容：
投诉问题描述:用户来电表示对号码关停不认可，自己在福建泉州不在湖北，要求我司给出其他的办法
用户状态为:局方停机
停机原因:集团鹰眼监测诈骗停机（异常换机）：首次关停可携带本人有效证件、本机号卡到归属地自营厅核验签署承诺书复机一次
前台是否按流程解释:是
用户要求:要求我司给出其他的办法或者复机
第二联系电话:18120618161</t>
  </si>
  <si>
    <t>ZX202310171214440070</t>
  </si>
  <si>
    <t>13217173072</t>
  </si>
  <si>
    <t>饶箫</t>
  </si>
  <si>
    <t>2023-10-18 09:28:48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</si>
  <si>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-1416:54: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投诉问题描述:要求查询停机原因，并复机
用户状态为:局方停机
停机原因:集团鹰眼监测诈骗停机（异常换机）：首次关停可携带本人有效证件、本机号卡到归属地自营厅核验签署承诺书复机一次
前台是否按流程解释:是
用户要求:要求下午3点前处理，超时工信部投诉
第二联系电话:不愿提供</t>
  </si>
  <si>
    <t>号码关停：集团鹰眼监测诈骗停机（异常换机）AA。用户反映停机问题，经核实客户号码停机我司无法联系，且通过搜索客户微信提示账户不存在，如有疑问可在工作时间（08:30-12:00；14:00-17:30）致电我司宜昌联通13032700872，或添加此号码微信处理问题。</t>
  </si>
  <si>
    <t>ZX202310181343251051</t>
  </si>
  <si>
    <t>13297285087</t>
  </si>
  <si>
    <t>郑碧清</t>
  </si>
  <si>
    <t>2023-10-18 16:05:43</t>
  </si>
  <si>
    <t xml:space="preserve">
高级模板内容：
投诉问题描述:局方停机在外地
用户状态为:局方停机
停机原因::集团鹰眼监测诈骗停机（异常换机）：首次关停可携带本人
前台是否按流程解释:是
用户要求:复机
第二联系电话:17386506297</t>
  </si>
  <si>
    <t>号码关停：集团鹰眼监测诈骗停机（异常换机）AA。用户反映停机问题，经核实已告知客户回传资料后审核复机，客户满意</t>
  </si>
  <si>
    <t>ZX202310171514391458</t>
  </si>
  <si>
    <t>13100787572</t>
  </si>
  <si>
    <t>张亚龙</t>
  </si>
  <si>
    <t>2023-10-18 10:59:51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</si>
  <si>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投诉问题描述:不在归属地
用户状态为:局方停机
停机原因:集团鹰眼监测诈骗停机（异常换机）：首次关停可携带本人有效证件、本机号卡到归属地自营厅核验签署承诺书复机一次
前台是否按流程解释:是
用户要求:要求复机
第二联系电话:18395288895</t>
  </si>
  <si>
    <t>TS202310161017250103</t>
  </si>
  <si>
    <t>2023-10-18 12:48:07</t>
  </si>
  <si>
    <t>主办单位：湖北
客户类别：普通客户
10010是否打通：是
是否二次致电10015：是
是否联系：否
升级倾向：
号码归属省：湖北
SVIP等级：
1.问题类型:;
2.投诉类型:其他问题;
3.营业厅地址:;
4.位置信息:;
5.位置发生地:;
6.投诉内容:手机被停机没有处理，还说处理完成，根本没出处理
关联中国联通投诉平台-网站工单流水号:TS202310102244467533</t>
  </si>
  <si>
    <t>号码关停：①客户投诉产生的原因：客户反映号码停机问题。						
②客户投诉问题核查情况及解决方案：收到贵部转办后，我司立即组织调查。经核实，客户号码因断卡2.0-湖北45天及以上睡眠卡风险用户打标（第十一批）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					
③客户问题满意度：满意度一般。						
④回单人:宜昌客服王晓玉；联系电话：07176921001。</t>
  </si>
  <si>
    <t>TS202310171231180211</t>
  </si>
  <si>
    <t>17671262820</t>
  </si>
  <si>
    <t>熊远远</t>
  </si>
  <si>
    <t>2023-10-18 14:00:49</t>
  </si>
  <si>
    <t xml:space="preserve">
高级模板内容：
投诉问题描述:用户来电反映本机状态，前台查询解释（非实名停机）不认可，要求尽快核实处理，请协助处理
用户状态为:非实名停机
停机原因:非实名停机
前台是否按流程解释:是
用户要求:复机
第二联系电话:18656169886</t>
  </si>
  <si>
    <t>号码关停：其他+签名不合规AA。用户反映号码停机，经核实，因签名不合规导致停机，已建议客户添加王卡官微微信号18671710010审核开机，已申请五天临时开机，建议用户尽快添加微信回传资料，用户满意。</t>
  </si>
  <si>
    <t>TS202310180958580254</t>
  </si>
  <si>
    <t>13177067789</t>
  </si>
  <si>
    <t>易波</t>
  </si>
  <si>
    <t>2023-10-18 10:36:18</t>
  </si>
  <si>
    <t xml:space="preserve">:不认可
判断省分:湖北
node_134:
获取入参:
node_180:
判断局方停机状态:非实名停机
:
判定是否二代身份证入网/是否为移网号码::本地
:不认可
:不认可
:对实名业务不满
:
高级模板内容：
投诉问题描述:号码提示非实名关停建议营业厅进行实名制补登记不认可
用户状态:非实名停机
停机原因:无
第二联系电话:13886682221
用户要求:在线复机</t>
  </si>
  <si>
    <t>号码关停：由于客户号码二次审核实名不合规，现需重新实名，可通过中国联通APP--服务--办理--实名制补登记办理，且上传的证件照片不可压边、不可缺角、不可模糊反光，人脸采集视频录制不可戴帽子、不可戴口罩，前期已申请临时开机，现无法申请办理，建议客户到公园路自营厅办理实名，客户满意</t>
  </si>
  <si>
    <t>ZX202310161737432082</t>
  </si>
  <si>
    <t>15549368267</t>
  </si>
  <si>
    <t>向清华</t>
  </si>
  <si>
    <t>2023-10-18 13:05:42</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</si>
  <si>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28: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投诉问题描述:局方停机不认可，为其解释并告知解决方案，用户不认可，称本人在异地无法回归属地
用户状态为:局方停机
停机原因:集团鹰眼静默突增模型：首次关停可携带本人有效证件、本机号卡到归属地自营厅核验签署承诺书复机一次
前台是否按流程解释:是
用户要求:要求务必务必尽快复机
第二联系电话:15549368267，用户表示没有第二联系方式</t>
  </si>
  <si>
    <t>号码关停：集团鹰眼静默突增模型AA。用户反映号码关停问题，经核实，号码于2023-10-16 17:28:30客户号码因集团鹰眼静默突增模型，根据相关要求进行关停处理。可请客户回传以下资料：身份证正、反面照，小卡号，开机承诺函至我司微信13032700872，审核通过后办理开机。如该号码再次被举报则永久关停，已开机，满意</t>
  </si>
  <si>
    <t>ZX202310181015561982</t>
  </si>
  <si>
    <t>13297289996</t>
  </si>
  <si>
    <t>唐小刚</t>
  </si>
  <si>
    <t>2023-10-18 15:28:48</t>
  </si>
  <si>
    <t xml:space="preserve">
高级模板内容：
投诉问题描述:详见工单ZX202310162026250368用户反映自己提供不了太多资料只能提供身份证正反面请核实处理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</si>
  <si>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号码关停：集团鹰眼诈骗-异常IMEI扩展模型AA。用户反映停机问题，经核实需客户通过微信回传资料审核后复机，用户满意</t>
  </si>
  <si>
    <t>ZX202310162026250368</t>
  </si>
  <si>
    <t>2023-10-18 09:18:46</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</si>
  <si>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58:255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投诉问题描述:对局方停机不认可，称自己是正常使用，自己在外地，请后台核实处理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</si>
  <si>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ZX202310181116160092</t>
  </si>
  <si>
    <t>13197341425</t>
  </si>
  <si>
    <t>邓勇</t>
  </si>
  <si>
    <t>2023-10-18 13:49:58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</si>
  <si>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-1810:58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投诉问题描述:用户来电称称刚办的卡就停机了，对此感到强烈不满要求给其合理解释
用户状态为:局方停机
停机原因:集团鹰眼诈骗-异常IMEI扩展模型：首次关停可携带本人有效证件到号码归属地自营厅核验签署法律风险告知书复机一次
前台是否按流程解释:是
用户要求:用户要求给其合理解释，并且马上复机，用户不愿意提供第二联系电话
第二联系电话:无</t>
  </si>
  <si>
    <t>号码关停：集团鹰眼诈骗-异常IMEI扩展模型AA。用户反映因集团集团鹰眼诈骗-异常IMEI扩展模型停机，根据相关要求进行关停处理。已请客户回传以下资料：身份证正面、SIM卡、开机承诺函拍照发至13032700872微信号，审核通过后办理开机。如该号码再次被举报则永久关停，客户知晓。</t>
  </si>
  <si>
    <t>ZX202310180947371772</t>
  </si>
  <si>
    <t>18527815896</t>
  </si>
  <si>
    <t>贲腾</t>
  </si>
  <si>
    <t>2023-10-18 17:33:51</t>
  </si>
  <si>
    <t xml:space="preserve">
高级模板内容：
投诉问题描述:用户来电称自己的号码才没复机多久，一个电话都没打过，就被停机了，对此不认可。
用户状态为:局方停机
停机原因:集团鹰眼风险IMEI扩展模型停机
前台是否按流程解释:否
用户要求:要求我方处理。
第二联系电话:13971593326</t>
  </si>
  <si>
    <t>TS202310161211050573</t>
  </si>
  <si>
    <t>2023-10-18 12:44:07</t>
  </si>
  <si>
    <t>主办单位：湖北
客户类别：首次投诉
10010是否打通：否
是否二次致电10015：是
是否联系：否
升级倾向：
号码归属省：湖北
SVIP等级：
1.问题类型:;
2.投诉类型:其他问题;
3.营业厅地址:;
4.位置信息:;
5.位置发生地:;
6.投诉内容:号码复通问题！！！！！！！</t>
  </si>
  <si>
    <t>号码关停①客户基本信息：业务号码：15671038229、客户姓名：贾婷婷、套餐情况：小天才学生手表专属套餐（湖北）； 客户反映停机的问题。
②首次联系客户时间： 2023-10-16 13:11:07； 
③投诉核查处理情况：收到贵部转办后，我司立即组织调查 。经核实，客户号码因 新入网未正常使用半停，建议客户回传资料后审核复机，客户满意
④答复客户时间及客户满意度评价相关信息：我司于2023-10-16 13:11:07联系客户解释说明，客户认可满意。回单人：王宜艳
⑤投诉核查关联材料：无</t>
  </si>
  <si>
    <t>ZX202310171600311882</t>
  </si>
  <si>
    <t>15697274035</t>
  </si>
  <si>
    <t>2023-10-18 14:17:05</t>
  </si>
  <si>
    <t xml:space="preserve">[65岁以上老人]:不认可
判断省分:湖北
node_134:
获取入参:
node_180:
判断局方停机状态:
:
node_223::其他原因
判断地市:其他地市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-1715:53:365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
用户状态为:局方停机
停机原因:鹰眼诈骗模型编码ZB0048-0001：首次关停可携带本人有效证件到号码归属地自营厅核验签署法律风险告知书复机一次。
前台是否按流程解释:是
用户要求:用户表示自己无法去营业厅，要求在线受理，请协助，谢谢
第二联系电话:19232719347</t>
  </si>
  <si>
    <t>号码关停：鹰眼诈骗模型编码ZB0048-0001AA。经核实，用户号码鹰眼诈骗模型编码ZB0048-0001。根据相关要求进行关停处理。因用户在异地无法到厅复通，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</si>
  <si>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ZX202310171940320818</t>
  </si>
  <si>
    <t>2023-10-18 13:44:48</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</si>
  <si>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-0616:18:275、复通指引:6、信安近60天复机次数:--&gt;系统判断的原因分类是否明确:
高级模板内容：
投诉问题描述:前期工单（ZX202310151015520902），根据前期工单解释，用户不认可，称自己没有在归属地办理不了，要求再次上报处理
用户状态为:局方停机
停机原因:鹰眼诈骗模型编码ZB0051-0002：首次关停可携带本人有效证件到号码归属地自营厅核验签署法律风险告知书复机一次
前台是否按流程解释:是
用户要求:用户要求尽快联系处理
第二联系电话:18524097605</t>
  </si>
  <si>
    <t>号码关停：鹰眼诈骗模型编码ZB0051-0002AA。用户反映号码停机问题，现已添加客户微信，待客户回传资料后审核复机，客户满意。</t>
  </si>
  <si>
    <t>ZX202310181539172020</t>
  </si>
  <si>
    <t>13117279997</t>
  </si>
  <si>
    <t>叶伟</t>
  </si>
  <si>
    <t>2023-10-18 17:30:40</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</si>
  <si>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投诉问题描述:用户来电反映号码被封停，由于人在外地，无法前往号码归属地进行解封，用户现要求线上复机，谢谢
用户状态为:局方停机
停机原因:鹰眼诈骗模型编码ZB0062-0001
前台是否按流程解释:是
用户要求:线上复机
第二联系电话:18672654883</t>
  </si>
  <si>
    <t>号码关停：鹰眼诈骗模型编码ZB0062-0001AA。用户反映局方停机问题，经核实，根据相关要求进行关停处理，已请其回传一张照片：风险告知书+身份证正面+SIM卡背面照+签字至13032700872宜昌联通微信号，审核通过后为用户办理开机。现号码已成功开机，满意。</t>
  </si>
  <si>
    <t>ZX202310171409170864</t>
  </si>
  <si>
    <t>17671250864</t>
  </si>
  <si>
    <t>蔡恩赐</t>
  </si>
  <si>
    <t>2023-10-18 13:35:02</t>
  </si>
  <si>
    <t xml:space="preserve">:不认可
判断省分:湖北
node_134:
获取入参:
node_180:
判断局方停机状态:
:
node_223::其他原因
判断地市:其他地市
:不认可
局方停机/复通历史记录：1、停机模型:2、停机原因:鹰眼诈骗模型编码ZB0062-0001：首次关停可携带本人有效证件到号码归属地自营厅核验签署法律风险告知书复机一次。3、解释口径:4、停机时间:2023-10-1712:58:215、复通指引:6、信安近60天复机次数:--&gt;系统判断的原因分类是否明确:
高级模板内容：
投诉问题描述:用户来电要求开机，现在再异地无法到当地营业厅开机，请处理
用户状态为:局方停机
停机原因:鹰眼诈骗模型编码ZB0062-0001：首次关停可携带本人有效证件到号码归属地自营厅核验签署法律风险告知书复机一次
前台是否按流程解释:是
用户要求:要求开机
第二联系电话:18157720971</t>
  </si>
  <si>
    <t>BL202310171642411651</t>
  </si>
  <si>
    <t>15671077237</t>
  </si>
  <si>
    <t>闫福章</t>
  </si>
  <si>
    <t>2023-10-18 14:02:48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</si>
  <si>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CBSS账单扣费名称：:哔哩哔哩15G流量加会员月包，腾讯视频10G流量加会员月包，沃阅读知涯升学20元特价包，手机彩铃沃音乐精选10元包月，
办理渠道:APP
赔付月份：:2023年7月、2023年8月、2023年9月、2023年10月
返还倍率:单倍
赔付金额：:255
是否已经取消业务:是
是否承诺退费：:是
用户是否需要回复：:否
用户要求：:用户要求要求退还产生的费用请处理谢谢</t>
  </si>
  <si>
    <t>BL202310181534212131</t>
  </si>
  <si>
    <t>071700003594</t>
  </si>
  <si>
    <t>何德珍</t>
  </si>
  <si>
    <t>2023-10-18 17:14:38</t>
  </si>
  <si>
    <t>&gt;业务号码&gt;071700003594；&gt;号码归属地&gt;宜昌；&gt;产品名称&gt;那豆少儿；&gt;产品代码&gt;24000390；&gt;产品编码&gt;2400039012；&gt;订购时间&gt;2023-10-1812:45:01；&gt;核查情况&gt;平台故障；&gt;不规范定制分类&gt;平台故障，无法判责；&gt;退费金额&gt;25元；&gt;退费时间&gt;2023-10-18；&gt;投诉内容&gt;22年Q3Q4重点客户判断省分:湖北
:增值业务费用争议（含炫彩通信助理包云盘版等组合类增值业务）
:固网
:是
:不认可
:小于等于500元，且仅限单倍、月份不超过12个月
:
高级模板内容：
赔付类型：:增值业务争议
CBSS账单扣费名称：:TV增值-应用-教育
SP产品ID/元素ID：:无
办理渠道:线下
赔付月份：:2023年10月
返还倍率:单倍
赔付金额：:25
是否已经取消业务:是
是否承诺退费：:是
用户是否需要回复：:否
用户要求：:尽快退费</t>
  </si>
  <si>
    <t>BL202310171818250360</t>
  </si>
  <si>
    <t>071700807272</t>
  </si>
  <si>
    <t>洪源</t>
  </si>
  <si>
    <t>2023-10-18 14:21:13</t>
  </si>
  <si>
    <t>&gt;业务号码&gt;071700807272；&gt;号码归属地&gt;宜昌；&gt;产品名称&gt;那豆少儿；&gt;产品代码&gt;无；&gt;产品编码&gt;2400039012；&gt;订购时间&gt;2023-09-1417:04:54；&gt;核查情况&gt;平台故障；&gt;不规范定制分类&gt;平台故障，无法判责；&gt;退费金额&gt;50元；&gt;退费时间&gt;2023-10-18；&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
办理渠道:无
赔付月份：:2023年9月、2023年10月
返还倍率:单倍
赔付金额：:50
是否已经取消业务:是
是否承诺退费：:是
用户是否需要回复：:否
用户要求：:请直接退费</t>
  </si>
  <si>
    <t>BL202310181559382492</t>
  </si>
  <si>
    <t>13032736699</t>
  </si>
  <si>
    <t>牟黎刚</t>
  </si>
  <si>
    <t>2023-10-18 17:30:31</t>
  </si>
  <si>
    <t>&gt;业务号码&gt;13032736699；&gt;号码归属地&gt;宜昌；&gt;产品名称&gt;奇趣彩铃15元包月；&gt;产品代码&gt;49007867；&gt;产品编码&gt;4900786700；&gt;订购时间&gt;2023-10-1708:43:30；&gt;核查情况&gt;平台故障；&gt;不规范定制分类&gt;平台故障，无法判责；&gt;退费金额&gt;15元；&gt;退费时间&gt;2023-10-18；&gt;投诉内容&gt;
高级模板内容：
赔付类型：:增值业务争议
CBSS账单扣费名称：:	增值业务费_增值业务-奇趣彩铃15元包月_增值业务-奇趣彩铃15元包月
办理渠道:	CAP-068
赔付月份：:2023年10月
返还倍率:单倍
赔付金额：:15
是否已经取消业务:是
是否承诺退费：:是
用户是否需要回复：:否
用户要求：:要求退费</t>
  </si>
  <si>
    <t>BL202310172014431375</t>
  </si>
  <si>
    <t>13100783418</t>
  </si>
  <si>
    <t>覃厚琼</t>
  </si>
  <si>
    <t>2023-10-18 10:46:49</t>
  </si>
  <si>
    <t>&gt;业务号码&gt;13100783418；&gt;号码归属地&gt;宜昌；&gt;产品名称&gt;联通爱听-职场精英20元包；&gt;产品代码&gt;66003010；&gt;产品编码&gt;6600301000；&gt;订购时间&gt;2023-10-1712:24:04；&gt;核查情况&gt;平台故障；&gt;不规范定制分类&gt;平台故障，无法判责；&gt;赠费金额&gt;20元；&gt;赠费时间&gt;2023-10-18；&gt;投诉内容&gt;判断省分:其他省分
:增值业务争议
判断省分:湖北
:移网
:在补救范围内
:不认可
:小于等于500元，且仅限单倍、月份不超过12个月
:
高级模板内容：
赔付类型：:增值业务争议
CBSS账单扣费名称：:13093204789
办理渠道:/
赔付月份：:2023年10月
返还倍率:单倍
赔付金额：:20
是否已经取消业务:是
是否承诺退费：:是
用户是否需要回复：:否
用户要求：:用户要求退费，烦请后台处理</t>
  </si>
  <si>
    <t>BL202310180915440006</t>
  </si>
  <si>
    <t>13117278952</t>
  </si>
  <si>
    <t>芦琴</t>
  </si>
  <si>
    <t>2023-10-18 14:56:24</t>
  </si>
  <si>
    <t>&gt;业务号码&gt;13117278952；&gt;号码归属地&gt;宜昌；&gt;产品名称&gt;:沃阅读知涯升学20元特价包；&gt;产品代码&gt;66002207；&gt;产品编码&gt;6600220700；&gt;订购时间&gt;2023-10-1808:56:21；&gt;核查情况&gt;平台故障；&gt;不规范定制分类&gt;平台故障，无法判责；&gt;退费金额&gt;20元；&gt;退费时间&gt;2023年10月18日；&gt;投诉内容&gt;
赔付类型：:增值业务争议
CBSS账单扣费名称：:沃阅读知涯升学20元特价包
SP产品ID/元素ID：:沃阅读知涯升学20元特价包
办理渠道:自办
赔付月份：:2023年10月
返还倍率:单倍
赔付金额：:20
是否已经取消业务:是
是否承诺退费：:是
用户是否需要回复：:否
用户要求：:退费</t>
  </si>
  <si>
    <t>BL202310171730382282</t>
  </si>
  <si>
    <t>15671004139</t>
  </si>
  <si>
    <t>唐川</t>
  </si>
  <si>
    <t>2023-10-18 09:46:17</t>
  </si>
  <si>
    <t>【2022年上工信部测评重保用户】判断省分:其他省分
:增值业务争议
判断省分:湖北
:移网
:在补救范围内
:不认可
:小于等于500元，且仅限单倍、月份不超过12个月
:
高级模板内容：
赔付类型：:增值业务争议
CBSS账单扣费名称：:金太阳点读宝20元5G升级包9元2GB（次月生效）
办理渠道:无
赔付月份：:2023年9月
返还倍率:单倍
赔付金额：:29
是否已经取消业务:是
是否承诺退费：:是
用户是否需要回复：:否
用户要求：:退费</t>
  </si>
  <si>
    <t>BL202310181051211296</t>
  </si>
  <si>
    <t>13135828426</t>
  </si>
  <si>
    <t>黄忠慈</t>
  </si>
  <si>
    <t>2023-10-18 15:03:30</t>
  </si>
  <si>
    <t>&gt;业务号码&gt;13135828426；&gt;号码归属地&gt;宜昌；&gt;产品名称&gt;沃阅读知涯升学20元特价包；&gt;产品代码&gt;66002207；&gt;产品编码&gt;6600220700；&gt;订购时间&gt;2023-10-1809:08:59；&gt;核查情况&gt;平台故障；&gt;不规范定制分类&gt;平台故障，无法判责；&gt;退费金额&gt;20元；&gt;退费时间&gt;2023年10月18日；&gt;投诉内容&gt;
高级模板内容：
赔付类型：:增值业务争议
CBSS账单扣费名称：:增值业务费_增值业务-沃阅读知涯升学20元特价包
SP产品ID/元素ID：:6600220700
办理渠道:无
赔付月份：:2023年10月
返还倍率:单倍
赔付金额：:20
是否已经取消业务:是
是否承诺退费：:是
用户是否需要回复：:否
用户要求：:已承诺退费，无需回复。</t>
  </si>
  <si>
    <t>BL202310180856092328</t>
  </si>
  <si>
    <t>13177053878</t>
  </si>
  <si>
    <t>赵宏余</t>
  </si>
  <si>
    <t>2023-10-18 11:12:39</t>
  </si>
  <si>
    <t>&gt;业务号码&gt;13177053878；&gt;号码归属地&gt;宜昌；&gt;产品名称&gt;联通爱听-职场精英20元包；&gt;产品代码&gt;66003010；&gt;产品编码&gt;6600301000；&gt;订购时间&gt;2023-10-1806:52:06；&gt;核查情况&gt;平台故障；&gt;不规范定制分类&gt;平台故障，无法判责；&gt;退费金额&gt;20元；&gt;退费时间&gt;2023-10-18；&gt;投诉内容&gt;
高级模板内容：
赔付类型：:增值业务争议
CBSS账单扣费名称：:联通爱听-职场精英20元包
办理渠道:未查询到
赔付月份：:2023年10月
返还倍率:单倍
赔付金额：:20
是否已经取消业务:是
是否承诺退费：:是
用户是否需要回复：:否
用户要求：:退费</t>
  </si>
  <si>
    <t>TS202310171201272134</t>
  </si>
  <si>
    <t>16671720859</t>
  </si>
  <si>
    <t>何贤明</t>
  </si>
  <si>
    <t>2023-10-18 14:06:14</t>
  </si>
  <si>
    <t xml:space="preserve">判断省分:其他省分
:流量计费争议
判断省分::流量包定制争议
:不认可
:未享受
:小于等于500元，且仅限单倍、月份不超过12个月
:
高级模板内容：
投诉问题描述:来电对星燃铂金包（立即生效）不认可
业务名称:星燃铂金包（立即生效）
争议月份:2023年10月
争议金额:28.5
是否承诺退费:是
用户要求:退费。不处理投诉。升级倾向</t>
  </si>
  <si>
    <t>BL202310171538280715</t>
  </si>
  <si>
    <t>13197301718</t>
  </si>
  <si>
    <t>2023-10-18 09:34:40</t>
  </si>
  <si>
    <t>&gt;业务号码&gt;13197301718；&gt;号码归属地&gt;宜昌；&gt;产品名称&gt;联通爱听-职场精英20元包；&gt;产品代码&gt;66003010；&gt;产品编码&gt;6600301000；&gt;订购时间&gt;2023-10-1712:14:18；&gt;核查情况&gt;平台故障；&gt;不规范定制分类&gt;平台故障，无法判责；&gt;退费金额&gt;20元；&gt;退费时间&gt;2023-10-17；&gt;投诉内容&gt;
高级模板内容：
赔付类型：:增值业务争议
CBSS账单扣费名称：:	联通爱听-职场精英20元包
办理渠道:	CAP-068
赔付月份：:2023年10月
返还倍率:单倍
赔付金额：:20
是否已经取消业务:是
是否承诺退费：:是
用户是否需要回复：:否
用户要求：:退费</t>
  </si>
  <si>
    <t>BL202310180839342200</t>
  </si>
  <si>
    <t>15549309896</t>
  </si>
  <si>
    <t>韩必荣</t>
  </si>
  <si>
    <t>2023-10-18 14:09:50</t>
  </si>
  <si>
    <t>&gt;业务号码&gt;15549309896;&gt;号码归属地&gt;宜昌;&gt;产品名称&gt;酷音视频彩铃6元包月;&gt;产品代码&gt;49004931;&gt;产品编码&gt;4900493100;&gt;订购时间&gt;2023-10-1807:03:43;&gt;核查情况&gt;平台故障;&gt;不规范定制分类&gt;平台故障，无法判责;&gt;赔付金额&gt;6元;&gt;退费时间&gt;2023-10-18;&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办理渠道:不清楚
赔付月份：:2023年10月
返还倍率:单倍
赔付金额：:6
是否已经取消业务:是
是否承诺退费：:是
用户是否需要回复：:否
用户要求：:尽快处理</t>
  </si>
  <si>
    <t>BL202310180927210126</t>
  </si>
  <si>
    <t>15571727290</t>
  </si>
  <si>
    <t>邓彩喜</t>
  </si>
  <si>
    <t>2023-10-18 15:02:01</t>
  </si>
  <si>
    <t>&gt;业务号码&gt;15571727290；&gt;号码归属地&gt;宜昌；&gt;产品名称&gt;沃阅读知涯升学20元特价包；&gt;产品代码&gt;66002207；&gt;产品编码&gt;6600220700；&gt;订购时间&gt;2023-10-1807:52:30；&gt;核查情况&gt;平台故障；&gt;不规范定制分类&gt;平台故障，无法判责；&gt;退费金额&gt;20元；&gt;退费时间&gt;2023-10-18；&gt;投诉内容&gt;
高级模板内容：
赔付类型：:增值业务争议
CBSS账单扣费名称：:沃阅读知涯升学20元特价包
办理渠道:/
赔付月份：:2023年10月
返还倍率:单倍
赔付金额：:20
是否已经取消业务:是
是否承诺退费：:是
用户是否需要回复：:否
用户要求：:不用回电直接退费</t>
  </si>
  <si>
    <t>TS202310170845300230</t>
  </si>
  <si>
    <t>13227285482</t>
  </si>
  <si>
    <t>2023-10-18 09:15:50</t>
  </si>
  <si>
    <t>高级模板内容：
投诉问题描述:增值业务费用争议
业务名称:增值业务费_增值业务-沃悦读-5G视界-女神成长课15元包_增值业务-沃悦读-5G视界-女神成长课15元包增值业务费_增值业务-沃阅读知涯升学20元特价包_增值业务-沃阅读知涯升学20元特价包
SP代码:66002207006600277200
争议月份:2022年7月、2022年8月、2022年9月、2022年10月、2022年11月、2022年12月、2023年1月、2023年2月、2023年3月、2023年4月、2023年5月、2023年6月、2023年7月、2023年8月、2023年9月、2023年10月
争议金额:0
是否已经取消业务:是
系统报错提示:无
是否承诺退费:否
用户要求:已超时间用户要求回电处理联系电话：15671023866</t>
  </si>
  <si>
    <t>计费争议-SP扣费：用户反映沃阅读知涯升学20元特价包和沃悦读-5G视界-女神成长课15元包业务开通问题，经核实，客户订购产品名称为沃阅读知涯升学20元特价包和沃悦读-5G视界-女神成长课15元包，产品代码为90559，有二次确认过程，不存在订购违规现象，考虑客户使用感知，网站方已取消屏蔽并于3个工作日退费320元现金方式到账，此费用可打印账单发票，满意。</t>
  </si>
  <si>
    <t>BL202310181200112225</t>
  </si>
  <si>
    <t>15671002638</t>
  </si>
  <si>
    <t>罗泽新</t>
  </si>
  <si>
    <t>2023-10-18 15:21:22</t>
  </si>
  <si>
    <t>&gt;业务号码&gt;15671002638；&gt;号码归属地&gt;宜昌；&gt;产品名称&gt;腾讯视频10G流量加会员月包；&gt;产品代码&gt;80006720；&gt;产品编码&gt;8000672000；&gt;订购时间&gt;2023-09-2617:16:31；&gt;核查情况&gt;平台故障；&gt;不规范定制分类&gt;平台故障，无法判责；&gt;退费金额&gt;25元；&gt;退费时间&gt;2023年10月18日；&gt;投诉内容&gt;
高级模板内容：
赔付类型：:增值业务争议
CBSS账单扣费名称：:_增值业务-腾讯视频10G流量加会员月包
办理渠道:无
赔付月份：:2023年10月
返还倍率:单倍
赔付金额：:25
是否已经取消业务:是
是否承诺退费：:是
用户是否需要回复：:是
用户要求：:退费</t>
  </si>
  <si>
    <t>BL202310172146521799</t>
  </si>
  <si>
    <t>15671022330</t>
  </si>
  <si>
    <t>汪萧迪</t>
  </si>
  <si>
    <t>2023-10-18 10:44:59</t>
  </si>
  <si>
    <t>&gt;业务号码&gt;15671022330；&gt;号码归属地&gt;宜昌；&gt;产品名称&gt;手机彩铃沃音乐精选10元包月，哔哩哔哩15G流量加会员月包，AR彩铃酷趣会员5G加油包（湖北）；&gt;产品代码&gt;49004937，80006723，49007720；&gt;产品编码&gt;4900493700，8000672300，4900772000；&gt;订购时间&gt;2023-10-0814:17:01；&gt;核查情况&gt;平台故障；&gt;不规范定制分类&gt;平台故障，无法判责；&gt;退费金额&gt;10元；25元，20元；&gt;退费时间&gt;2023-10-18；&gt;投诉内容&gt;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CBSS账单扣费名称：:手机彩铃沃音乐精选10元包月、哔哩哔哩15G流量加会员月包、AR彩铃酷趣会员5G加油包（湖北）
办理渠道:	湖北杭州翔羽线上业务代理(宜昌)
赔付月份：:2023年10月
返还倍率:单倍
赔付金额：:55
是否已经取消业务:是
是否承诺退费：:是
用户是否需要回复：:否
用户要求：:立即退费处理</t>
  </si>
  <si>
    <t>BL202310181450361628</t>
  </si>
  <si>
    <t>16671008788</t>
  </si>
  <si>
    <t>杨凯笛</t>
  </si>
  <si>
    <t>2023-10-18 17:03:37</t>
  </si>
  <si>
    <t>&gt;业务号码&gt;16671008788；&gt;号码归属地&gt;宜昌；&gt;产品名称&gt;&gt;尊享悦读20元包；&gt;产品代码&gt;66001256；&gt;产品编码&gt;6600125600；&gt;订购时间&gt;2023-10-1813:30:01；&gt;核查情况&gt;平台故障；&gt;不规范定制分类&gt;平台故障，无法判责；&gt;退费金额&gt;20元；&gt;退费时间&gt;2023-10-18；&gt;投诉内容&gt;
高级模板内容：
赔付类型：:增值业务争议
CBSS账单扣费名称：:尊享悦读20元包	20
办理渠道:未查询到
赔付月份：:2023年10月
返还倍率:单倍
赔付金额：:20
是否已经取消业务:是
是否承诺退费：:是
用户是否需要回复：:否
用户要求：:退费</t>
  </si>
  <si>
    <t>BL202310171450400174</t>
  </si>
  <si>
    <t>18671774377</t>
  </si>
  <si>
    <t>周德国</t>
  </si>
  <si>
    <t>2023-10-18 14:15:08</t>
  </si>
  <si>
    <t>&gt;业务号码&gt;18671774377；&gt;号码归属地&gt;宜昌；&gt;产品名称&gt;迷笛彩铃8元包月；&gt;产品代码&gt;49004956；&gt;产品编码&gt;4900495600；&gt;订购时间&gt;2023-09-2114:00:29；&gt;核查情况&gt;平台故障；&gt;不规范定制分类&gt;平台故障，无法判责；&gt;退费金额&gt;16元；&gt;退费时间&gt;2023年10月17日；&gt;投诉内容&gt;
高级模板内容：
赔付类型：:增值业务争议
CBSS账单扣费名称：:增值业务费_增值业务-迷笛彩铃8元包月_增值业务-迷笛彩铃8元包月
办理渠道:	CAP-068
赔付月份：:2023年9月、2023年10月
返还倍率:单倍
赔付金额：:16
是否已经取消业务:是
是否承诺退费：:是
用户是否需要回复：:否
用户要求：:经解释使用情况，客户不认可；为维系客户，已承诺24小时内退费，客户满意。</t>
  </si>
  <si>
    <t>BL202310180835022170</t>
  </si>
  <si>
    <t>18671782820</t>
  </si>
  <si>
    <t>叶克香</t>
  </si>
  <si>
    <t>2023-10-18 11:30:19</t>
  </si>
  <si>
    <t>&gt;业务号码&gt;18671782820；&gt;号码归属地&gt;宜昌；&gt;产品名称&gt;视频彩铃乐酷会员8元包月；&gt;产品代码&gt;49009982；&gt;产品编码&gt;4900998201；&gt;订购时间&gt;2022-12-1413:15:31；&gt;核查情况&gt;平台故障；&gt;不规范定制分类&gt;平台故障；&gt;退费金额&gt;88元；&gt;退费时间&gt;2023年10月18日；&gt;投诉内容&gt;
高级模板内容：
赔付类型：:增值业务争议
CBSS账单扣费名称：:视频彩铃乐酷会员8元包月
SP产品ID/元素ID：:无
办理渠道:SP查询/退订/订购
赔付月份：:2022年12月、2023年1月、2023年2月、2023年3月、2023年4月、2023年5月、2023年6月、2023年7月、2023年8月、2023年9月、2023年10月
返还倍率:单倍
赔付金额：:88
是否已经取消业务:是
是否承诺退费：:是
用户是否需要回复：:否
用户要求：:尽快处理</t>
  </si>
  <si>
    <t>BL202310171156240612</t>
  </si>
  <si>
    <t>071700027838</t>
  </si>
  <si>
    <t>王国庆</t>
  </si>
  <si>
    <t>2023-10-18 14:20:03</t>
  </si>
  <si>
    <t>用户反映被动开通TV增值飞咪玩具大世界（25元/月）业务，解释挽留无效，已取消，已承诺减免本月合计25元功能费</t>
  </si>
  <si>
    <t>计费争议-SP扣费：用户反映被动开通TV增值飞咪玩具大世界（25元/月）2400036500  业务，，经核实，为用户自行通过电视遥控器订购，现以为用户取消屏蔽，考虑用户使用感知，已为用户申请减免本月费用25元，24小时内赠费到账，不可打印发票，联系未接，已短信告知，有疑问可致电我部07176921001为其处理</t>
  </si>
  <si>
    <t>BL202310171836230553</t>
  </si>
  <si>
    <t>13177064630</t>
  </si>
  <si>
    <t>向元庆</t>
  </si>
  <si>
    <t>2023-10-18 15:45:18</t>
  </si>
  <si>
    <t>&gt;业务号码&gt;13177064630；&gt;号码归属地&gt;宜昌；&gt;产品名称&gt;哔哩哔哩15G流量加会员月包云加速（专业版）；&gt;产品代码&gt;无；&gt;产品编码&gt;8000672300	2100250303；&gt;订购时间&gt;2023-10-1520:37:512023-10-0109:39:48；&gt;核查情况&gt;平台故障；&gt;不规范定制分类&gt;平台故障，无法判责；&gt;退费金额&gt;40元；&gt;退费时间&gt;2023-10-18；&gt;投诉内容&gt;
高级模板内容：
赔付类型：:增值业务争议
CBSS账单扣费名称：:云加速（专业版）和哔哩哔哩15G流量加会员月
办理渠道:无
赔付月份：:2023年10月
返还倍率:单倍
赔付金额：:50
是否已经取消业务:是
是否承诺退费：:是
用户是否需要回复：:否
用户要求：:要求退费</t>
  </si>
  <si>
    <t>计费争议-SP扣费：用户反映云加速（专业版）和哔哩哔哩15G流量加会员月业务开通问题，经核实，客户订购产品名称为云加速（专业版）和哔哩哔哩15G流量加会员月，产品代码为98177和88226，有二次确认过程，不存在订购违规现象，考虑客户使用感知，网站方已取消屏蔽，省份已退云加速15元，我司于24小时退费25元赠费方式到账，此费用不可打印账单发票，满意。</t>
  </si>
  <si>
    <t>TS202310170813552422</t>
  </si>
  <si>
    <t>15549319093</t>
  </si>
  <si>
    <t>付先海</t>
  </si>
  <si>
    <t>2023-10-18 14:10:31</t>
  </si>
  <si>
    <t xml:space="preserve">
高级模板内容：
投诉问题描述:月租费用不认可
争议月份:2023年10月
争议金额:2.2
用户要求:用户来电称联通乱扣费前台正常解释用户不认可要求投诉并且之前副卡工作人员工作告知用户不收费后来又开始收费要求回电处理</t>
  </si>
  <si>
    <t>计费争议-短信：核实用户扣费2.2元为短信扣费，计费正常，建议用户可查询短信详单，用户反映副卡月租扣费问题，经核实用户9月已注销号码，联系用户未接，如有疑问可在工作时间（08:30-12:00；14:00-17:30）联系07176921001、13032700872宜昌客服。如用户咨询，请前台10010话务中心代为解释，谢谢</t>
  </si>
  <si>
    <t>TS202310171707111212</t>
  </si>
  <si>
    <t>15671020278</t>
  </si>
  <si>
    <t>易发全</t>
  </si>
  <si>
    <t>2023-10-18 09:19:33</t>
  </si>
  <si>
    <t xml:space="preserve">【2022年上工信部测评重保用户】[65岁以上老人]判断省分:其他省分
:流量计费争议
判断省分::未使用过/未使用那么多/用的wifi（产生流量/费用）
:不认可
:下一步
:符合且同意开
:小于等于10G
:不认可
:未享受
:下一步
:单倍小于等于500
:
高级模板内容：
投诉问题描述:用户来电要求开通橡皮擦
业务名称:流量费
争议月份:2023年10月
争议金额:120
是否承诺退费:否
用户要求:用户来电要求开通橡皮擦，请后台协助</t>
  </si>
  <si>
    <t>TS202310181038431209</t>
  </si>
  <si>
    <t>15549362263</t>
  </si>
  <si>
    <t>严佳佳</t>
  </si>
  <si>
    <t>2023-10-18 14:24:13</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</si>
  <si>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争议金额:20
是否承诺退费:是
用户要求:已承诺退费，用户满意</t>
  </si>
  <si>
    <t>TS202310180915431808</t>
  </si>
  <si>
    <t>15586369406</t>
  </si>
  <si>
    <t>黄帮杰</t>
  </si>
  <si>
    <t>2023-10-18 14:28:28</t>
  </si>
  <si>
    <t xml:space="preserve">判断省分:湖北
:流量费争议
:未使用过/未使用那么多/用的wifi（产生流量/费用）
:不认可
:下一步
:不符合或不愿意开通
:未享受
:下一步
:单倍小于等于500
:
高级模板内容：
投诉问题描述:用户来电没有使用流量，对此不认可
业务名称:上网流量费
争议月份:2023年10月、2023年5月
争议金额:63.24
是否承诺退费:是
用户要求:用户来电要求退费</t>
  </si>
  <si>
    <t>TS202310181423160852</t>
  </si>
  <si>
    <t>15549385551</t>
  </si>
  <si>
    <t>周晓辉</t>
  </si>
  <si>
    <t>2023-10-18 16:46:08</t>
  </si>
  <si>
    <t xml:space="preserve">判断省分:其他省分
:流量计费争议
判断省分::没有短信通知/延迟
:不认可
:下一步
:不符合或不愿意开通
:未享受
:下一步
:单倍小于等于500
:
高级模板内容：
投诉问题描述:用户来电对产生的流量费不认可，要求退费，请尽快处理，谢谢
业务名称:流量费
争议月份:2023年10月
争议金额:45
是否承诺退费:是
用户要求:尽快退费</t>
  </si>
  <si>
    <t>TS202310172101312385</t>
  </si>
  <si>
    <t>13135827197</t>
  </si>
  <si>
    <t>万承树</t>
  </si>
  <si>
    <t>2023-10-18 13:35:58</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</si>
  <si>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投诉问题描述:用户反馈产生的流量费不认可
业务名称:	上网费_手机上网流量费_无线接入-上网流量费-国内（省际使用）
争议月份:2023年10月
争议金额:180
是否承诺退费:是
用户要求:退费</t>
  </si>
  <si>
    <t>TS202310171644350672</t>
  </si>
  <si>
    <t>15671025377</t>
  </si>
  <si>
    <t>詹金秋</t>
  </si>
  <si>
    <t>2023-10-18 09:53:46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</si>
  <si>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投诉问题描述:用户对于多使用的上网流量计费不认可，称没有短信提醒。
业务名称:手机上网流量费
争议月份:2023年10月
争议金额:20
是否承诺退费:是
用户要求:退费20，尽快处理。</t>
  </si>
  <si>
    <t>TS202310181412320656</t>
  </si>
  <si>
    <t>18671761686</t>
  </si>
  <si>
    <t>闫礼荣</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</si>
  <si>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业务名称:超出的流量费用
争议月份:2023年10月
争议金额:236.75
是否承诺退费:是
用户要求:退费</t>
  </si>
  <si>
    <t>TS202310181119302229</t>
  </si>
  <si>
    <t>15671052012</t>
  </si>
  <si>
    <t>孙玉萍</t>
  </si>
  <si>
    <t>2023-10-18 14:36:34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</si>
  <si>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业务名称:套外流量费用
争议月份:2023年10月
争议金额:180
是否承诺退费:是
用户要求:退费。</t>
  </si>
  <si>
    <t>TS202310180110170844</t>
  </si>
  <si>
    <t>2023-10-18 11:13:46</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</si>
  <si>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投诉问题描述:用户来电反映自己没有用过流量，表示是自己的孩子使用的，我处按照预处理解释不认可，要求我处在线取消，请协助处理，谢谢！！
业务名称:手机上网流量费_无线接入-上网流量费-国内（本地使用）
争议月份:2023年10月
争议金额:120
是否承诺退费:是
用户要求:已承诺退费</t>
  </si>
  <si>
    <t>TS202310171703451135</t>
  </si>
  <si>
    <t>2023-10-18 18:18:14</t>
  </si>
  <si>
    <t xml:space="preserve">
高级模板内容：
投诉问题描述:用户来电反映对超出的流量费不认可，已解释橡皮擦，用户不认可
争议月份:2023年10月
争议金额:210
是否有下发短信提醒:是
用户要求:用户要求退费，请核实处理</t>
  </si>
  <si>
    <t>计费争议-流量:用户10月流量计费正常,此属用户自行使用超出3.7G，故产生扣费240元，已开通10元1G橡皮擦*0元3G流量，现本月流量费用已回溯，剩余话费247.61，考虑客户感知，已赠送本月0元10G流量包，当月有效，联系无人接听，已短信告知，如有疑问可在工作时间（08:30-12:00；14:00-17:30）联系07176921001、13032700872宜昌联通投诉处理中心。如用户咨询，请前台10010话务中心代为解释，谢谢</t>
  </si>
  <si>
    <t>TS202310171606462192</t>
  </si>
  <si>
    <t>15697276180</t>
  </si>
  <si>
    <t>陈翠芳</t>
  </si>
  <si>
    <t>2023-10-18 16:23:47</t>
  </si>
  <si>
    <t xml:space="preserve">判断省分:其他省分
:流量计费争议
判断省分::未使用过/未使用那么多/用的wifi（产生流量/费用）
:不认可
:下一步
:不符合或不愿意开通
:已享受或不在授权范围
:
高级模板内容：
投诉问题描述:用户来电反映流量使用不认可，已解释不认可
争议月份:2023年10月
争议金额/流量:3
用户要求:用户要求核实流量的具体使用情况，已解释不认可有升级投诉倾向</t>
  </si>
  <si>
    <t>计费争议-流量：用户反映流量费用问题。经核实，流量计费无误，因用户流量超出产生扣费，已告知用户可转资199元畅越冰激凌套餐加开网龄计划解决流量问题，无法再次赠送流量，用户表示考虑，用户反映营业厅服务问题，已联系用户解释致歉，用户反映客服部服务问题核实因用户辱骂客服挂机，已解释用户知晓一般</t>
  </si>
  <si>
    <t>TS202310181447551383</t>
  </si>
  <si>
    <t>16671731918</t>
  </si>
  <si>
    <t>谭亚宇</t>
  </si>
  <si>
    <t>2023-10-18 16:43:17</t>
  </si>
  <si>
    <t xml:space="preserve">
高级模板内容：
投诉问题描述:用户来电称自己是使用的定向范围，但是使用的还是通用流量，前台解释不认可，要求核实
争议定向流量包产品名称:	30GB懂我卡畅享版专属免流包
订购渠道:无
订购日期:2023-10-18
用户要求:核实处理</t>
  </si>
  <si>
    <t>计费争议-流量：用户反映流量扣费问题，经核实 ，懂我卡畅享版部分免流APP在使用时，无法实现完全免流，建议用户关注【懂我卡】微信公众号，查看免流范围。考虑首次反映，我部已申请退费5元，此费用不可打印发票。致电未接，已短信答复，如有疑问可在工作时间（08:30-12:00；14:00-17:30）联系07176921001、13032700872宜昌客服。如用户咨询，请前台10010话务中心代为解释，谢谢。</t>
  </si>
  <si>
    <t>TS202310181219511106</t>
  </si>
  <si>
    <t>15587908692</t>
  </si>
  <si>
    <t>刘子康</t>
  </si>
  <si>
    <t>2023-10-18 17:41:06</t>
  </si>
  <si>
    <t xml:space="preserve">判断省分:其他省分
:流量计费争议
判断省分::定向流量未免流
:不认可
:不符合或不愿意开通
:
高级模板内容：
投诉问题描述:用户反映之前在校园使用校园基站流量不成功，，用户现需要我方马上核实联系处理，
争议定向流量包产品名称:校园基站流量
订购渠道:校园营业厅
订购日期:2023-10-18
用户要求:用户来电告知在学校使用流量，但是使用的都是通用流量，并还扣除了费用，用户要求我方马上解决处理，上个月也是这样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</si>
  <si>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，产生有10元流量费用，核实10.1-4号在四川、重庆等地使用，另有校外使用记录，账单扣费正常，考虑客户感知，申请赠送本月0元10G抽奖流量，当月有效，回访满意</t>
  </si>
  <si>
    <t>TS202310172037562167</t>
  </si>
  <si>
    <t>13040956630</t>
  </si>
  <si>
    <t>陆思怡</t>
  </si>
  <si>
    <t>2023-10-18 13:35:39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</si>
  <si>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投诉问题描述:用户称在图书馆但是使用了额外的套外流量
是否剩余小区优惠:是
实际使用地:三峡大学图书馆
是否在优惠范围:是
涉及金额:25
是否已解释可能超出优惠范围:是
涉及时间范围:2023-10-01～2023-10-17
用户要求:用户称在图书馆但是使用了额外的套外流量，要求核实处理</t>
  </si>
  <si>
    <t>计费争议-流量争议：用户反馈流量扣费问题，经核实，用户本月校园基站流量已使用74.23GB，国内通用流量超出 4.69GB ，产生费用：25元，已反馈校园负责人姜茹协助处理，考虑用户为首次反馈流量问题，申请退本月流量费用，合计25元，24小时到帐，此费用不可打印发票，另赠送10GB抽奖流量本月使用，满意。</t>
  </si>
  <si>
    <t>TS202310171340491535</t>
  </si>
  <si>
    <t>13177099049</t>
  </si>
  <si>
    <t>谭蕾</t>
  </si>
  <si>
    <t>2023-10-18 14:30:19</t>
  </si>
  <si>
    <t xml:space="preserve">
高级模板内容：
投诉问题描述:用户对套餐外流量不认可
争议月份:2023年10月
争议金额/流量:4
用户要求:用户对套餐外流量不认可，称自己没有用过腾讯以外流量，要求核实处理</t>
  </si>
  <si>
    <t>计费争议-流量争议：用户反馈流量扣费问题，经核实，用户使用的联通王卡2.0，含30GB联通王卡专属流量包，已使用 0.91MB ，国内5元/GB月租宝：0-100MB以内时，不计费，达到100MB，计费5元，本月超出： 7.40MB ，本月未产生流量费用，已跟用户解释清楚，考虑用户感知，申请赠送4GB国内通用流量本月使用，满意。</t>
  </si>
  <si>
    <t>TS202310171244070485</t>
  </si>
  <si>
    <t>16671768808</t>
  </si>
  <si>
    <t>郑平涛</t>
  </si>
  <si>
    <t>2023-10-18 11:08:17</t>
  </si>
  <si>
    <t xml:space="preserve">
高级模板内容：
投诉问题描述:用户来电反映自己在APP上面询问过中国联通的在线客服，但是对方居然打电话来骂自己，态度极其恶劣，要求投诉调查他
渠道名称:中国联通APP
办理业务名称:套餐资费
页面提示:无
用户要求:要求立即核实，第一自己的免流到底有哪些内容，第二要求投诉18671780770电话号码为这个的工作人员，居然私自给自己打电话，第三，帮自己更换其他不是定向流量的套餐，第四，以上内容必须原封不动的反馈，不然自己15日内必须投诉到工信部，前台已解释，用户不认可，情绪激动</t>
  </si>
  <si>
    <t>计费争议-流量争议：用户反馈流量扣费问题，经核实，用户套餐为腾讯大王卡（新），内含30GB王卡专属免流包，月租宝5元/1GB，用户本月使用 1.03GB ，使用了4个月租宝，共产生费20元，已跟用户解释清楚，考虑用户感知，申请退本月流量费用，合计20元，24小时到帐，此费用不可打印发票，另赠送6GB国内通用流量本月使用，另按用户要求更改套餐福多多39元(湖北)，次月生效，已跟用户解释18671780770电话号码为这个的工作人员问题，已致歉，现用户表示接受，满意。</t>
  </si>
  <si>
    <t>TS202310161746060847</t>
  </si>
  <si>
    <t>13227296556</t>
  </si>
  <si>
    <t>向定玖</t>
  </si>
  <si>
    <t>2023-10-18 10:52:33</t>
  </si>
  <si>
    <t>主办单位：湖北
客户类别：普通客户
10010是否打通：否
是否二次致电10015：是
是否联系：否
升级倾向：
号码归属省：湖北
SVIP等级：
1.问题类型:;
2.投诉类型:手机流量费争议;
3.营业厅地址:;
4.位置信息:;
5.位置发生地:;
6.投诉内容:11月提醒套餐内流量不足时，已通过手机设置关闭联通手机号流量，今天发短信提醒我流量超了，我是从哪里用的流量</t>
  </si>
  <si>
    <t>流量计费争议①客户基本信息：业务号码：13227296556、客户姓名：向定玖、套餐情况：18元流量王套餐(湖北)； 客户反映流量的问题。
②首次联系客户时间： 2023-10-17 10:46:49 ； 
③投诉核查处理情况：收到贵部转办后，我司立即组织调查 。经核实，客户本月流量计费正常，短信提醒正常，考虑客户首次反映，我司可申请减免本月流量费用合计2.16元，24小时到账，此费用不可打印发票，另可建议客户通过后台关闭上网功能，因多次未联系上客户，如有疑问可在工作时间（08:30-12:00；14:00-17:30）致电我司宜昌联通13032700872，
④答复客户时间及客户满意度评价相关信息：我司于2023-10-17 10:46:49多次未联系上客户。回单人：王宜艳
⑤投诉核查关联材料：无</t>
  </si>
  <si>
    <t>TS202310170953281566</t>
  </si>
  <si>
    <t>13094188738</t>
  </si>
  <si>
    <t>谭金铭</t>
  </si>
  <si>
    <t>2023-10-18 11:10:21</t>
  </si>
  <si>
    <t xml:space="preserve">
高级模板内容：
投诉问题描述:用户女儿来电反映自己不知情被更换套餐，要求核实情况，要求改为之前的套餐，并且对电话打电话超出12元不认可，称自己没有给湖北省外电话打电话，并且对流量超出21.08费用不认可，要求核实回电，提到消费者权益投诉，烦扰后台跟进谢谢
业务名称:福多多29元（湖北）
争议月份:2023年10月
争议金额:23
办理渠道:城区东山大道国贸自有营业厅
前台是否取消:未取消
用户要求:核实回电</t>
  </si>
  <si>
    <t>计费争议-语音：用户反映语音扣费问题。经核实，用户13094188738于2023-09-04 16:02:35来电要求更改套餐，客服推荐29元套餐含5GB流量和150分钟语音。用户考虑后要求更改29元的，坐席按需求办理，同时提醒转出后无法转回，新套餐次月生效，用户认可。另用户9月套餐外产生语音扣费12元，已核查为主叫158、134、138等其他运营商号码产生扣费，计费正常，已联系用户解释，表示知晓。</t>
  </si>
  <si>
    <t>TS202310181413590687</t>
  </si>
  <si>
    <t>18527822608</t>
  </si>
  <si>
    <t>2023-10-18 15:13:12</t>
  </si>
  <si>
    <t xml:space="preserve">
高级模板内容：
投诉问题描述:用户来电反映湖北宜昌79元包3800分钟（费用扣除了79元，但是未使用过活动就取消了
业务名称:湖北宜昌79元包3800分钟
争议月份:2023年10月
争议金额:79
办理渠道:宜昌市城区集团直属3G开户服务点
前台是否取消:已取消
用户要求:查询退费</t>
  </si>
  <si>
    <t>TS202310181053581579</t>
  </si>
  <si>
    <t>15897531080</t>
  </si>
  <si>
    <t>张茜</t>
  </si>
  <si>
    <t>2023-10-18 13:31:17</t>
  </si>
  <si>
    <t xml:space="preserve">判断省分:湖北
:增值业务费用争议（含炫彩通信助理包云盘版等组合类增值业务）
:固网
:否
:
高级模板内容：
投诉问题描述:用户来电反映自己并未开通IPTV业务，但是7-8-9月都有扣取费用共23.23元，现用户对此不满，要求退还费用，取消IPTV业务，谢谢
争议业务名称:IPTV包月-包月费1
受理渠道:城区新时空旗舰店(自建他营)
争议月份:2023年7月、2023年8月、2023年9月
争议费用:23.23
一线客服在系统里:未取消，请后台协助处理
是否承诺退费:否
用户要求:用户来电反映自己并未开通IPTV业务，但是7-8-9月都有扣取费用共23.23元，现用户对此不满，要求退还费用，取消IPTV业务，谢谢</t>
  </si>
  <si>
    <t>计费争议-账单：用户反映IPTV扣费问题，经核实，城区新时空旗舰店(自建他营)于23.7月开通071704209069宽带时同步生效IPTV业务，现用户表示未使用，已取消并申请退23.7-10月扣费合计23.23元，2小时到账，此费用不可打印发票，满意。</t>
  </si>
  <si>
    <t>TS202310171131501454</t>
  </si>
  <si>
    <t>13177061053</t>
  </si>
  <si>
    <t>袁学华</t>
  </si>
  <si>
    <t>2023-10-18 09:26:20</t>
  </si>
  <si>
    <t xml:space="preserve">
高级模板内容：
投诉问题描述:对月租费用不认可
争议月份:2023年10月
争议金额:10
用户要求:用户对于副卡收取10元功能费不认可，明明副卡是可以不收取费用的，要求把副卡办理成免副卡功能费，并且把已经产生的副卡费用退还</t>
  </si>
  <si>
    <t>计费争议-账单：客户反馈副卡扣费的问题，经核实营业厅已办理副卡赠费活动，次月生效，考虑客户感知，申请退还13100782197、13114459257副卡号码22.10-23.10月费用合计260元，24小时内到账，此费用不可打印账单发票，回访满意</t>
  </si>
  <si>
    <t>TS202310162022570810</t>
  </si>
  <si>
    <t>071704589166</t>
  </si>
  <si>
    <t>郝慧军</t>
  </si>
  <si>
    <t>2023-10-18 09:03:25</t>
  </si>
  <si>
    <t xml:space="preserve">判断省分:其他省分
:普通消费有争议
:下一步
:套餐月费不认可
查询套餐:
:套餐月费有变化
业务办理记录:
:不认可
:其他渠道
判断省分:除甘肃贵州外
:
高级模板内容：
投诉问题描述:用户来电称对月租不认可，称宽带办了好几年，一直没有机顶盒费用，前台查到湖北IPTV_1华为平台包月-10元/月899227142023-10-0213:58:03开始的，请协助
争议月份:2023年10月
争议金额:10
用户要求:核实处理</t>
  </si>
  <si>
    <t>计费争议-账单：用户反映IPTV扣费问题。经核实， 城城区伍家岗桔城路自有营业厅于23.10月办理宽带时，同步生效IPTV业务，现用户表示无需使用，已取消并退本月IPTV扣费5.17元至18672655583号码，2小时到账，此费用不可打印发票，满意。</t>
  </si>
  <si>
    <t>TS202310181003190355</t>
  </si>
  <si>
    <t>071704092726</t>
  </si>
  <si>
    <t>彭维</t>
  </si>
  <si>
    <t>2023-10-18 11:22:13</t>
  </si>
  <si>
    <t>用户来电表示自己当时办理的是360元包年的资费，但是发现从6月份开始一直是按照一百块钱一个月扣费的，现在还未使用到一年就经常欠费停机，对此资费不认可，强烈要求尽快改成360元包年的，并退还多扣除的费用，尽快回复结果</t>
  </si>
  <si>
    <t>计费争议-账单：用户反映宽带扣费问题，经核实，23.6月办理宽带时预存400元，未执行月费30元，现申请退宽带费280元，24小时内到账，此费用不可打印发票，满意。</t>
  </si>
  <si>
    <t>TS202310171302520849</t>
  </si>
  <si>
    <t>17671262309</t>
  </si>
  <si>
    <t>骆常超</t>
  </si>
  <si>
    <t>2023-10-18 09:48:06</t>
  </si>
  <si>
    <t xml:space="preserve">
高级模板内容：
投诉问题描述:对副卡功能费不认可，要求退还最近十个月的副卡功能费，并且要求减免副卡功能费
争议月份:2023年1月、2023年2月、2023年3月、2023年4月、2023年5月、2023年6月、2023年7月、2023年8月、2023年9月、2023年10月
争议金额:100
用户要求:要求退回十月之内的功能费，并且以后永久减免</t>
  </si>
  <si>
    <t>系统支撑：经核实因副卡赠费活动到期无提醒，现申请减免1-10月费用合计100元，24小时到账，此费用不可打印发票，另设置副卡免费，客户满意。</t>
  </si>
  <si>
    <t>ZHX202310111854480071</t>
  </si>
  <si>
    <t>071704023369</t>
  </si>
  <si>
    <t>韩庆东</t>
  </si>
  <si>
    <t>2023-10-18 18:29:29</t>
  </si>
  <si>
    <t>用户表示办理套餐时工作人员承诺iptv不收费，现核实账单上有扣费，对此不满，请尽快处理回复</t>
  </si>
  <si>
    <t>业务规则：客户反馈iptv扣费问题，核实前期已做主卡增费120元，分月到账，每月到账10元，此费用实际为抵扣IPTV扣费，已联系客户解释说明，客户知晓，认可</t>
  </si>
  <si>
    <t>ZX202310181435481463</t>
  </si>
  <si>
    <t>咨询工单（2021版）&gt;&gt;业务规则&gt;&gt;交费规范</t>
  </si>
  <si>
    <t>18190763626</t>
  </si>
  <si>
    <t>刘国银</t>
  </si>
  <si>
    <t xml:space="preserve">12315转办：客户反映错充号码问题。经核实，18190763626刘国银2023-10-1416:22:43自行通过总部电子渠道支付宝缴费100元至18190763626号码上，误充值到15272136411汪德耀联通号码上，因15272136411号码欠费无法原路返还错充话费，客户反映强烈有投诉升级意向，现与客户协商一致，申请赠送100元话费至客户提供宜昌号码18608602939严春艳号码上，24小时内到账，此费用无法抵扣往月欠费及打印发票，满意</t>
  </si>
  <si>
    <t>TS202310161032280531</t>
  </si>
  <si>
    <t>2023-10-18 14:48:29</t>
  </si>
  <si>
    <t>用户再次反映TS202310111045501810问题，已告知前期工单处理结果，用户表示自己接受如无法安装有线就使用无线，但是快一个星期了渠道这边一直没有人联系自己也没有人上门，用户要求公司核实情况尽快安排装机，请公司尽快处理并回复</t>
  </si>
  <si>
    <t>宽带移机：经核实因客户装机地址理盒子较远，现渠道表示天晴后联系客户上门核查处理，无法安装有线，营服昨日已上门提供cpe设备，因客户不在家，建议客户回家后测试，如有疑问可联系工作人员，客户认可</t>
  </si>
  <si>
    <t>BL202310171514540423</t>
  </si>
  <si>
    <t>071701056771</t>
  </si>
  <si>
    <t>鲍海丰</t>
  </si>
  <si>
    <t>2023-10-18 09:20:27</t>
  </si>
  <si>
    <t xml:space="preserve">判断省分:湖北
:宽带移机
:不认可
:
高级模板内容：
重要提醒：若能通过无缝下单则选择无缝，建此工单会被专项质检！！！:继续建单
用户诉求:移机
移机地址:湖北省宜昌市西陵区北苑街道廖家湾社区发展大道45号恒信中央公园9栋1单元22层2201
当前使用地址:湖北西凌区Cbd盛世中央4栋</t>
  </si>
  <si>
    <t>宽带安装：湖北省宜昌市西陵区北苑街道廖家湾社区发展大道45号恒信中央公园9栋1单元22层2201AA。用户反映宽带移机，经核实，已告知用户前往星火路自营厅咨询处理，用户表示知晓。</t>
  </si>
  <si>
    <t>BL202310172057391613</t>
  </si>
  <si>
    <t>071700062789</t>
  </si>
  <si>
    <t>梅文杰</t>
  </si>
  <si>
    <t>2023-10-18 16:53:39</t>
  </si>
  <si>
    <t xml:space="preserve">判断省分:湖北
:宽带移机
:不认可
:
高级模板内容：
重要提醒：若能通过无缝下单则选择无缝，建此工单会被专项质检！！！:继续建单
用户诉求:移机
移机地址:湖北省宜昌市猇亭区七里冲路七里新村一期36号楼1楼
当前使用地址:湖北省宜昌市猇亭区七里冲路七里新村三期15号楼1单元8楼802
备注:用户还要求解绑掉主副卡关系，不方便去线下营业厅，要求我方线上处理。</t>
  </si>
  <si>
    <t>业务办理：移机，已告知用户线上无法办理移机，建议用户可到厅办理，用户认可满意</t>
  </si>
  <si>
    <t>ZX202310181529441945</t>
  </si>
  <si>
    <t>18672669560</t>
  </si>
  <si>
    <t>杨威</t>
  </si>
  <si>
    <t>2023-10-18 15:56:16</t>
  </si>
  <si>
    <t>用户称本机收到一个中通包裹，要求联通核实，称自己没有购买商品，已解释咨询快递公司，用户不认可，要求联通核实，解释无效，请回复处理</t>
  </si>
  <si>
    <t>TS202310171811200120</t>
  </si>
  <si>
    <t>2023-10-18 16:17:54</t>
  </si>
  <si>
    <t xml:space="preserve">[该用户有申诉倾向，请注意受理态度，查询近三天工单记录，积极解决用户问题。]用户反馈：:各渠道人员服务、态度问题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用户要求:用户要求反馈处理，要求核实营业厅为什么问题没处理好就报警，请协助，谢谢！</t>
  </si>
  <si>
    <t>其他：客户反映工作人员态度问题，核实营业厅，装维工作人员按正常流程处理，当时已报警处理，宜昌客服人员已联系客户解释说明并致歉，客户满意度一般</t>
  </si>
  <si>
    <t>TS202310171702061110</t>
  </si>
  <si>
    <t>2023-10-18 15:26:33</t>
  </si>
  <si>
    <t>主办单位：湖北
客户类别：星级客户
10010是否打通：是
是否二次致电10015：是
是否联系：是
升级倾向：无
号码归属省：湖北
SVIP等级：
客户在营业厅办理了宽带销户和更改8元套餐，签了2个名字，但是自己不清楚自己签了什么单子，营业厅又不能提供，办理业务的人叫韦栎，宜昌市当阳营业厅总部，后期如果产生风险用户不承担，请核实处理。</t>
  </si>
  <si>
    <t>用户要求查看签订的单据，核查用户实际未签单，用户已自行到厅查看监控，确实未签字，用户要求办理转资问题核实已办理成功，次月生效，用户认可满意
业务规则①客户投诉产生的原因：客户反映营业厅办理业务问题
②客户投诉问题核查情况及解决方案：收到贵部转办后，我司立即组织调查。经核实，用户表示到厅办理转资业务时，营业厅要求签字办理业务，但现在无法查询到该签字单，联系用户表示已到厅查看监控，无需我部在处理，满意。
③客户问题满意度：我司于2023-10-18  09:42:10联系客户满意。
④回单人:程李晶；联系电话：07176921001</t>
  </si>
  <si>
    <t>TS202310171456340623</t>
  </si>
  <si>
    <t>18674205547</t>
  </si>
  <si>
    <t>秦明明</t>
  </si>
  <si>
    <t>2023-10-18 09:08:19</t>
  </si>
  <si>
    <t xml:space="preserve">
高级模板内容：
投诉问题描述:用户称未办理此卡18674205547，8月9月产生了流量通话超出的费用+月租费用户不认可，用户称之前一直绑定的也会产生费用要求核查，谁绑定的要求核查，提到12315投诉
争议月份:2023年8月、2023年9月
争议金额:222.65
用户要求:加急</t>
  </si>
  <si>
    <t>工作差错：夷陵城区自有营业厅，付费关系AA，经核实营业厅操作错误将18674205547付费关系绑定至15671051009，减免7-9月18674205547功能费用282.15元。另用户对15671051009流量月包自动续订规则不满，减免4-6月功能费用60元，另15572730930副卡未使用产生扣费不满，减免22.5-23.8月功能费用40元，13986810599号码22.8月炫彩助理包费用5元，共计退费387.15元，主副卡办理预存享50元赠费，立即到账，补赠剩余287.15元，24小时退费到账，此费用无法抵扣往月欠费及打印发票，用户满意</t>
  </si>
  <si>
    <t>TS202310181328532388</t>
  </si>
  <si>
    <t>13135829935</t>
  </si>
  <si>
    <t>周志元</t>
  </si>
  <si>
    <t>2023-10-18 17:10:25</t>
  </si>
  <si>
    <t xml:space="preserve">判断省分:其他省分
:普通消费有争议
:下一步
:套餐月费不认可
查询套餐:
:套餐月费有变化
业务办理记录:
:不认可
:其他渠道
判断省分:除甘肃贵州外
:
高级模板内容：
投诉问题描述:用户反映业务员上门给自己办理套餐时介绍每月扣69元，实际从5月到10月每月扣了119元，对此不认可要求投诉，诉求是按当初办理时协商的实现月费69元，并退还之前多扣的
争议月份:2023年6月、2023年7月、2023年8月、2023年9月、2023年10月
争议金额:250
用户要求:按当初办理时协商的实现套餐月费69元，并退还6~10月多扣的费用</t>
  </si>
  <si>
    <t>解释宣传： 秭归磨坪诚信合作厅 AA，用户反映套餐资费问题，经核实，为营业厅未给用户解释清楚导致，考虑用户感知，已为用户办理 存量5G畅爽套餐享89元赠费 湖北 ，活动期12个月，立即生效，并申请退23.6-9月套餐差价，合计200元，24小时到帐，此费用不可打印发票，满意。</t>
  </si>
  <si>
    <t>TS202310171204252200</t>
  </si>
  <si>
    <t>19871301029</t>
  </si>
  <si>
    <t>2023-10-18 09:26:29</t>
  </si>
  <si>
    <t xml:space="preserve">
高级模板内容：
投诉问题描述:用户来电称自己在10.16号订购了一张号卡，上门配送的工作人员态度非常不好，骂人，要求投诉
订单号/预留电话:19871301029
订购渠道:APP
业务名称:号卡订单：8523101619078581
用户身份证号:无
配送人员信息:无
用户要求:要求投诉，回电听录音</t>
  </si>
  <si>
    <t>配送争议：伍家，谢海军AA，用户反映配送员要求首充发生冲突问题，已解释首充为管理要求，态度问题我部已多次致歉，用户满意。</t>
  </si>
  <si>
    <t>TS202310172316430647</t>
  </si>
  <si>
    <t>18671772184</t>
  </si>
  <si>
    <t>向世麒</t>
  </si>
  <si>
    <t>2023-10-18 18:34:33</t>
  </si>
  <si>
    <t>主办单位：湖北
客户类别：普通客户
10010是否打通：否
是否二次致电10015：是
是否联系：否
升级倾向：
号码归属省：湖北
SVIP等级：
1.问题类型:;
2.投诉类型:其他问题;
3.营业厅地址:;
4.位置信息:;
5.位置发生地:;
6.投诉内容:每天都有不同的电话打进来说送外卖各种各样的借贷催款短信骚扰</t>
  </si>
  <si>
    <t>骚扰电话/短信
①客户投诉产生的原因：用户反馈接到骚扰电话的问题。
②客户投诉问题核查情况及解决方案：收到贵部转办后，我司立即组织调查。经核实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
③客户问题满意度：满意
④回单人：潘娥、联系方式：07176921001"</t>
  </si>
  <si>
    <t>TS202310171148001841</t>
  </si>
  <si>
    <t>18672101185</t>
  </si>
  <si>
    <t>杨运林</t>
  </si>
  <si>
    <t>2023-10-18 09:32:29</t>
  </si>
  <si>
    <t xml:space="preserve">
高级模板内容：
投诉问题描述:用户来电称经常接到全国各地的骚扰电话，催债电话，前台已建议下载手机管家进行拦截，用户不认可，称已经一年多了，要求我方拦截，报警，请后台协助处理，谢谢
骚扰类型:电话
骚扰内容:催债
骚扰时间:2023-10-17
骚扰号码:不同的号码</t>
  </si>
  <si>
    <t>骚扰电话/短信：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t>
  </si>
  <si>
    <t>TS202310181042551295</t>
  </si>
  <si>
    <t>18507200326</t>
  </si>
  <si>
    <t>李京芳</t>
  </si>
  <si>
    <t>2023-10-18 13:38:28</t>
  </si>
  <si>
    <t>判断省分:湖北
根据用户描述选择以下场景:频繁收到垃圾短信
建议用户通过中国联通APP或12321进行举报:不认可
建议用户下载拦截软件进行拦截:不认可要求屏蔽
解释后用户不认可:
用户来电频繁收到大量的各大平台短信骚扰。前台已经解释，用户不认可，要求我发在线处理，辛苦核实</t>
  </si>
  <si>
    <t>TS202310181653231705</t>
  </si>
  <si>
    <t>15671027762</t>
  </si>
  <si>
    <t>2023-10-18 17:11:09</t>
  </si>
  <si>
    <t>主办单位：湖北
客户类别：星级客户
10010是否打通：否
是否二次致电10015：是
是否联系：否
升级倾向：
号码归属省：湖北
SVIP等级：
1.问题类型:;
2.投诉类型:办理争议;
3.营业厅地址:;
4.位置信息:;
5.位置发生地:;
6.投诉内容:我要求线上办理更改套餐服务，客服必须要求我去线下更改
8.办理业务的名称:更改8元保号套餐
8.无法办理的渠道:联通营业厅</t>
  </si>
  <si>
    <t>TS202310181133050072</t>
  </si>
  <si>
    <t>17683709214</t>
  </si>
  <si>
    <t>付文昊</t>
  </si>
  <si>
    <t>2023-10-18 16:44:41</t>
  </si>
  <si>
    <t>主办单位：湖北
客户类别：星级客户
10010是否打通：否
是否二次致电10015：是
是否联系：否
升级倾向：
号码归属省：湖北
SVIP等级：
1.问题类型:;
2.投诉类型:办理争议;
3.营业厅地址:;
4.位置信息:;
5.位置发生地:;
6.投诉内容:我要办理8元套餐，这张卡用了很久了，但是有很多卡绑在上面，套餐消费太高，麻烦帮忙降低套餐，
8.办理业务的名称:修改套餐
8.无法办理的渠道:联通营业厅</t>
  </si>
  <si>
    <t>BL202310181653160698</t>
  </si>
  <si>
    <t>18671714096</t>
  </si>
  <si>
    <t>徐畅</t>
  </si>
  <si>
    <t>2023-10-18 17:06:26</t>
  </si>
  <si>
    <t xml:space="preserve">【2022年上工信部测评重保用户】判断省分:湖北
:有意向资费
:全国流量王8元套餐
:
高级模板内容：
用户诉求:更改为（4G全国流量王8元套餐下月生效）已解释挽留失败用户不认可强烈要求更改，加急谢谢
当前套餐名称:腾讯大王卡
新套餐名称（转入套餐名称）:4G全国流量王8元套餐
是合约期内（含靓号）:否</t>
  </si>
  <si>
    <t>BL202310181640340530</t>
  </si>
  <si>
    <t>13197313934</t>
  </si>
  <si>
    <t>杜春雨</t>
  </si>
  <si>
    <t>2023-10-18 16:57:13</t>
  </si>
  <si>
    <t xml:space="preserve">判断省分:湖北
:有意向资费
:其他资费
:是
:不认可：坚持要求转入有限制的套餐
:
高级模板内容：
用户诉求:变更套餐
当前套餐名称:畅爽冰激凌5G套餐129元（基础版）
新套餐名称（转入套餐名称）:福多多29元（湖北）
是合约期内（含靓号）:是
备注:用户要求更改套餐请加急处理，无论是否更改成功均回电告知</t>
  </si>
  <si>
    <t>BL202310181620130263</t>
  </si>
  <si>
    <t>18672652527</t>
  </si>
  <si>
    <t>杜启喜</t>
  </si>
  <si>
    <t>2023-10-18 16:44:22</t>
  </si>
  <si>
    <t xml:space="preserve">
高级模板内容：
用户诉求:客户要求更改8元套餐不愿意前往营业厅要求反馈
当前套餐名称:大王卡29元版
新套餐名称（转入套餐名称）:8元流量王
是合约期内（含靓号）:否</t>
  </si>
  <si>
    <t>BL202310181441116420</t>
  </si>
  <si>
    <t>15507203269该用户已经毕业，现在要求在线注销手机号码。</t>
  </si>
  <si>
    <t>BL202310181218306651</t>
  </si>
  <si>
    <t>15572728933</t>
  </si>
  <si>
    <t>柴茂</t>
  </si>
  <si>
    <t>15572728933学生申述，手机和校园网注销</t>
  </si>
  <si>
    <t>BL202310181159392221</t>
  </si>
  <si>
    <t>13040970695</t>
  </si>
  <si>
    <t>朱吉和</t>
  </si>
  <si>
    <t>2023-10-18 14:12:03</t>
  </si>
  <si>
    <t xml:space="preserve">判断省分:湖北
:有意向资费
:全国流量王8元套餐
:
高级模板内容：
用户诉求:用户来电要求办理全国流量王8元套餐，线上查询解释对此不认可，强烈要求办理
当前套餐名称:4G套餐-26元套餐
新套餐名称（转入套餐名称）:全国流量王8元套餐
是合约期内（含靓号）:否</t>
  </si>
  <si>
    <t>BL202310181148192067</t>
  </si>
  <si>
    <t>17683712159</t>
  </si>
  <si>
    <t>冯德友</t>
  </si>
  <si>
    <t>2023-10-18 14:07:24</t>
  </si>
  <si>
    <t xml:space="preserve">判断省分:湖北
:有意向资费
:全国流量王8元套餐
:
高级模板内容：
用户诉求:用户来电要求改为指定4G全国流量王8元套餐挽留无效已建议营业厅咨询不认可请协助
当前套餐名称:蚂蚁大宝卡
新套餐名称（转入套餐名称）:八元套餐
是合约期内（含靓号）:是
备注:	
非王卡2I用户承诺低消语音畅意打40元档</t>
  </si>
  <si>
    <t>BL202310181127211792</t>
  </si>
  <si>
    <t>2023-10-18 14:03:13</t>
  </si>
  <si>
    <t xml:space="preserve">判断省分:湖北
:有意向资费
:全国流量王8元套餐
:
高级模板内容：
用户诉求:用户要求办理4G全国流量王8元套餐前台已解释用户不愿前往营业厅更改要求线上更改请处理谢谢
当前套餐名称:地王卡
新套餐名称（转入套餐名称）:4G全国流量王8元套餐
是合约期内（含靓号）:否
备注:用户要求办理4G全国流量王8元套餐前台已解释用户不愿前往营业厅更改要求线上更改请处理谢谢</t>
  </si>
  <si>
    <t>BL202310180952000419</t>
  </si>
  <si>
    <t>15572748730</t>
  </si>
  <si>
    <t>滕冬梅</t>
  </si>
  <si>
    <t>2023-10-18 10:11:28</t>
  </si>
  <si>
    <t xml:space="preserve">判断省分:湖北
:有意向资费
:全国流量王8元套餐
:
高级模板内容：
用户诉求:用户指定改8元套餐
当前套餐名称:畅越冰激凌5G套餐59元
新套餐名称（转入套餐名称）:全国流量王8元套餐
是合约期内（含靓号）:否</t>
  </si>
  <si>
    <t>BL202310180906025074</t>
  </si>
  <si>
    <t>15572737127</t>
  </si>
  <si>
    <t>张翔嵇</t>
  </si>
  <si>
    <t>15572737127用户反应号码不能收发短信，要求办张新卡，将本卡余额转移到新卡上（新号：15572758975）</t>
  </si>
  <si>
    <t>BL202310180817552080</t>
  </si>
  <si>
    <t>18671711650</t>
  </si>
  <si>
    <t>张晓雅</t>
  </si>
  <si>
    <t>2023-10-18 09:01:41</t>
  </si>
  <si>
    <t xml:space="preserve">判断省分:湖北
:有意向资费
:全国流量王8元套餐
:
高级模板内容：
用户诉求:不在归属地，用户要求更改，挽留无效，请尽快处理
当前套餐名称:福多多39元（湖北）
新套餐名称（转入套餐名称）:全国流量王8元套餐
是合约期内（含靓号）:否</t>
  </si>
  <si>
    <t>BL202310171851520706</t>
  </si>
  <si>
    <t>15672525997</t>
  </si>
  <si>
    <t>黄大秀</t>
  </si>
  <si>
    <t>2023-10-18 14:19:51</t>
  </si>
  <si>
    <t xml:space="preserve">[65岁以上老人]判断省分:湖北
:有意向资费
:全国流量王8元套餐
:
高级模板内容：
用户诉求:更换套餐不愿到厅
当前套餐名称:阿里小宝卡
新套餐名称（转入套餐名称）:全国流量王8元套餐
是合约期内（含靓号）:否</t>
  </si>
  <si>
    <t>BL202310171817570354</t>
  </si>
  <si>
    <t>18672653890</t>
  </si>
  <si>
    <t>向常宇</t>
  </si>
  <si>
    <t>2023-10-18 09:10:53</t>
  </si>
  <si>
    <t xml:space="preserve">判断省分:湖北
:有意向资费
:全国流量王8元套餐
:
高级模板内容：
用户诉求:用户来电要求下个月更改成4G全国流量王8元套餐90495213，前台无权限办理，用户不愿前往归属地自营厅，强烈要求在线办理，请处理，谢谢
当前套餐名称:阿里大宝卡
新套餐名称（转入套餐名称）:4G全国流量王8元套餐90495213
是合约期内（含靓号）:否
备注:用户来电要求下个月更改成4G全国流量王8元套餐90495213，前台无权限办理，用户不愿前往归属地自营厅，强烈要求在线办理，请处理，谢谢</t>
  </si>
  <si>
    <t>BL202310171709182014</t>
  </si>
  <si>
    <t>13197330700</t>
  </si>
  <si>
    <t>薛玉芹</t>
  </si>
  <si>
    <t>2023-10-18 09:28:17</t>
  </si>
  <si>
    <t xml:space="preserve">判断省分:湖北
:有意向资费
:全国流量王8元套餐
:
高级模板内容：
用户诉求:降套
当前套餐名称:畅越冰激凌5G套餐59元
新套餐名称（转入套餐名称）:全国流量王8元套餐
是合约期内（含靓号）:否
备注:降套，用户表示在异地</t>
  </si>
  <si>
    <t>BL202310171702341917</t>
  </si>
  <si>
    <t>17671271421</t>
  </si>
  <si>
    <t>高宏亮</t>
  </si>
  <si>
    <t>2023-10-18 14:07:17</t>
  </si>
  <si>
    <t xml:space="preserve">判断省分:湖北
:有意向资费
:全国流量王8元套餐
:
高级模板内容：
用户诉求:降套
当前套餐名称:腾讯大王卡
新套餐名称（转入套餐名称）:8元全国流量王
是合约期内（含靓号）:否
备注:取消所有业务</t>
  </si>
  <si>
    <t>BL202310171658531868</t>
  </si>
  <si>
    <t>15586379118</t>
  </si>
  <si>
    <t>黄金平</t>
  </si>
  <si>
    <t>2023-10-18 09:14:35</t>
  </si>
  <si>
    <t xml:space="preserve">判断省分:湖北
:有意向资费
:全国流量王8元套餐
:
高级模板内容：
用户诉求:用来电反映要求将套餐更改为全国流量王8元套餐，挽留失效，用户不愿前往营业厅，称不更改就去工信部投诉，劳烦协助加急处理，谢谢！
当前套餐名称:畅越冰激凌5G套餐69元
新套餐名称（转入套餐名称）:全国流量王8元套餐
是合约期内（含靓号）:是</t>
  </si>
  <si>
    <t>TS202310171651240826</t>
  </si>
  <si>
    <t>13094166066</t>
  </si>
  <si>
    <t>屈啸</t>
  </si>
  <si>
    <t>2023-10-18 09:18:07</t>
  </si>
  <si>
    <t xml:space="preserve">判断省分:湖北
:无意向资费
node_104:
node_102:
:降套
:消费过高
:挽留后，用户依旧要求降套
:消费对比
:挽留失败
:
node_106:
:无合约/无靓号
:
高级模板内容：
投诉问题描述:用户称想更改套餐，在联通合作营业厅无法办理，且通过客服热线也无法办理，称办理时候非常简单，取消业务就复杂，用户不满
渠道名称:其他:营业厅，客服热线
办理业务名称:更改套餐
页面提示:融合关系
用户要求:用户要求尽快联系处理</t>
  </si>
  <si>
    <t>套餐变更-前期到厅：用户要求转资129元畅越套餐，挽留无效（降套的）已办理，次月生效,用户满意。</t>
  </si>
  <si>
    <t>TS202310171457230651</t>
  </si>
  <si>
    <t>15586358509</t>
  </si>
  <si>
    <t>杨阳</t>
  </si>
  <si>
    <t>2023-10-18 16:04:37</t>
  </si>
  <si>
    <t>主办单位：湖北
客户类别：普通客户
10010是否打通：否
是否二次致电10015：是
是否联系：否
升级倾向：
号码归属省：湖北
SVIP等级：
1.问题类型:;
2.投诉类型:办理争议;
3.营业厅地址:;
4.位置信息:;
5.位置发生地:;
6.投诉内容:我于2023年10.11号在联通app上办理了线上预约销户，显示办理成功，但一个多星期过去了还是没有办理成功通知，且只给我打了一个电话我没接到后就没打了，按照联通APP上面写的“如果没打通，会多次拨打”并没有落实，然后现在我去查我的进度，上面竟然显示我没有任何进度！那我办理销户的意义在哪里呢？我连我销户的进度都查不到
8.办理业务的名称:销户
8.无法办理的渠道:中国联通APP</t>
  </si>
  <si>
    <t>"套餐变更①客户基本资料：业务号码：15586358509、客户姓名：杨阳、套餐情况：腾讯大王卡；客户反映注销的问题； 
②首次联系客户时间：2023-10-17 15：23:00
③投诉核查处理情况：收到贵部转办，我司立即组织核查，经核实，现已为用户办理注消，满意； 
④答复客户时间及客户满意度评价：根据上述核实情况，我司于2023-10-17 15：23:00联系客户满意，回单人：胡春燕、联系方式：07176921001
⑤投诉核查关联材料：无。"</t>
  </si>
  <si>
    <t>BL202310171650461755</t>
  </si>
  <si>
    <t>18671726082</t>
  </si>
  <si>
    <t>2023-10-18 14:19:45</t>
  </si>
  <si>
    <t xml:space="preserve">22年Q3Q4重点客户判断省分:湖北
:无意向资费
node_104:
node_102:
:降套
:消费过高
:挽留后，用户依旧要求降套
:消费对比
:挽留失败
:
node_106:
:无合约/无靓号
:
高级模板内容：
用户诉求:用户要求降套，线上推荐的套餐用户不认可要求后台推荐
当前套餐名称:全国冰激凌融合199家庭自由畅
新套餐名称（转入套餐名称）:无
是合约期内（含靓号）:否
备注:要求在线推荐
</t>
  </si>
  <si>
    <t>套餐变更=未到厅：199转69，已为用户转资69元畅越冰激凌套餐，次月生效，满意</t>
  </si>
  <si>
    <t>BL202310171329381722</t>
  </si>
  <si>
    <t>17671254762</t>
  </si>
  <si>
    <t>李晟</t>
  </si>
  <si>
    <t>2023-10-18 14:12:39</t>
  </si>
  <si>
    <t xml:space="preserve">【2022年上工信部测评重保用户】判断省分:湖北
:有意向资费
:全国流量王8元套餐
:
高级模板内容：
用户诉求:用户要求办理4G全国流量王8元套餐前台已解释主副卡绑定套餐需要线下更改用户不愿前往营业厅更改要求线上更改请处理谢谢
当前套餐名称:腾讯大王卡
新套餐名称（转入套餐名称）:4G全国流量王8元套餐
是合约期内（含靓号）:否
备注:用户要求办理4G全国流量王8元套餐前台已解释主副卡绑定套餐需要线下更改用户不愿前往营业厅更改要求线上更改请处理谢谢</t>
  </si>
  <si>
    <t>套餐变更-未到厅：19元转8元，核实绑定有副卡16607204157，工单未提及是否需要一同转资8元套餐，致电关机，为避免次月仍按原套餐扣费，已将主副卡分别转资8元流量王套餐，次月生效。已短信答复，如有疑问可在工作时间（08:30-12:00；14:00-17:30）联系07176921001、13032700872宜昌客服。如用户咨询，请前台10010话务中心代为解释，谢谢。</t>
  </si>
  <si>
    <t>BL202310171644531690</t>
  </si>
  <si>
    <t>18672097049</t>
  </si>
  <si>
    <t>何英</t>
  </si>
  <si>
    <t>2023-10-18 16:02:31</t>
  </si>
  <si>
    <t xml:space="preserve">判断省分:湖北
:有意向资费
:全国流量王8元套餐
:
高级模板内容：
用户诉求:用户来电要求更改套餐
当前套餐名称:腾讯大王卡
新套餐名称（转入套餐名称）:全国流量王8元套餐
是合约期内（含靓号）:是
备注:核实处理，用户在外地</t>
  </si>
  <si>
    <t>套餐变更-未到厅：19转8，已为用户转资全国流量王8元套餐，次月生效，满意</t>
  </si>
  <si>
    <t>BL202310181118381647</t>
  </si>
  <si>
    <t>13294241989</t>
  </si>
  <si>
    <t>江石采</t>
  </si>
  <si>
    <t>2023-10-18 14:21:28</t>
  </si>
  <si>
    <t xml:space="preserve">判断省分:湖北
:有意向资费
:全国流量王8元套餐
:
高级模板内容：
用户诉求:用户来电要求变更套餐，请尽快处理
当前套餐名称:畅越冰激凌5G套餐59元
新套餐名称（转入套餐名称）:全国流量王8元套餐
是合约期内（含靓号）:否</t>
  </si>
  <si>
    <t>套餐变更-未到厅：59转8元，用户要求转资8元全国流量王套餐，挽留无效，已核对身份信息协助办理，次月生效，并取消缓装宽带，满意。</t>
  </si>
  <si>
    <t>BL202310171414282230</t>
  </si>
  <si>
    <t>13207207712</t>
  </si>
  <si>
    <t>郑琼</t>
  </si>
  <si>
    <t>2023-10-18 09:13:25</t>
  </si>
  <si>
    <t xml:space="preserve">判断省分:湖北
:有意向资费
:其他资费
:是
:不认可：坚持要求转入有限制的套餐
:
高级模板内容：
用户诉求:用户要求更改59元套餐，不愿去营业厅，挽留失败，请协助处理，并回复
当前套餐名称:畅越冰激凌5G套餐69元
新套餐名称（转入套餐名称）:59元套餐
是合约期内（含靓号）:是</t>
  </si>
  <si>
    <t>套餐变更-未到厅：69转59，已转资畅越冰激凌5G套餐59元，次月生效，满意</t>
  </si>
  <si>
    <t>BL202310171301501405</t>
  </si>
  <si>
    <t>13177061821</t>
  </si>
  <si>
    <t>曹晶亮</t>
  </si>
  <si>
    <t>2023-10-18 09:21:02</t>
  </si>
  <si>
    <t xml:space="preserve">判断省分:湖北
:有意向资费
:其他资费
:是
:不认可：坚持要求转入有限制的套餐
:
高级模板内容：
用户诉求:降套
当前套餐名称:畅爽冰激凌5G套餐99元（基础版）
新套餐名称（转入套餐名称）:19元套餐（未明确资费）
是合约期内（含靓号）:是
备注:挽留失败，不愿到厅，情绪激动，提及升级投诉，要求今天内回复处理。</t>
  </si>
  <si>
    <t>套餐变更-未到厅：99转8元，用户要求转资8元全国流量王套餐，挽留无效，已核对身份信息协助办理，次月生效，满意。</t>
  </si>
  <si>
    <t>BL202310171517480462</t>
  </si>
  <si>
    <t>18671715468</t>
  </si>
  <si>
    <t>沈媛媛</t>
  </si>
  <si>
    <t>2023-10-18 09:16:00</t>
  </si>
  <si>
    <t xml:space="preserve">【2022年上工信部测评重保用户】判断省分:湖北
:无意向资费
node_104:
node_102:
:降套
:消费过高
:挽留后，用户依旧要求降套
:资费对比
:挽留失败
:
node_106:
:有合约/有靓号
:
高级模板内容：
用户诉求:用户来电要求我方在线降低资费，前台查询用户有宽带绑定，建议用户到营业厅咨询办理，用户不认可，不愿到营业厅，要求我方降为最低资费，但是宽带要进行保留，请核实处理
当前套餐名称:59元冰融移网主卡套餐（新）（129元冰融套餐）（湖北）
新套餐名称（转入套餐名称）:无
是合约期内（含靓号）:是</t>
  </si>
  <si>
    <t>套餐变更-未到厅：经核实已推荐客户办理59元畅越冰激凌，客户拒绝，表示暂不办理。</t>
  </si>
  <si>
    <t>BL202310181047591233</t>
  </si>
  <si>
    <t>18672662202</t>
  </si>
  <si>
    <t>望志强</t>
  </si>
  <si>
    <t>2023-10-18 14:24:53</t>
  </si>
  <si>
    <t>用户来电要求下月改成29元福多多资费，请处理。</t>
  </si>
  <si>
    <t>套餐变更-未到厅：用户要求转资29元福多多套餐，核实省份已办理转资8元流量王，次月生效,因多次未联系上客户，如有疑问可在工作时间（08:30-12:00；14:00-17:30）致电我司宜昌联通13032700872</t>
  </si>
  <si>
    <t>BL202310181014160732</t>
  </si>
  <si>
    <t>16671001688</t>
  </si>
  <si>
    <t>郭朋洋</t>
  </si>
  <si>
    <t>2023-10-18 15:04:30</t>
  </si>
  <si>
    <t xml:space="preserve">判断省分:湖北
:有意向资费
:其他资费
:否
node_104:
node_102:
:降套
:消费过高
:挽留后，用户依旧要求降套
:资费对比
:挽留失败
:
node_106:
:有合约/有靓号
:
高级模板内容：
用户诉求:用户来电要求办理59元福多多套餐
当前套餐名称:4G全国流量王76元套餐
新套餐名称（转入套餐名称）:59元福多多套餐
是合约期内（含靓号）:是
备注:用户称自己在山区不愿到厅办理，要求在线协助变更，请协助处理，谢谢</t>
  </si>
  <si>
    <t>套餐变更-未到厅：用户要求转资59元福多多套餐，挽留无效（降套的）已办理，次月生效,用户满意。</t>
  </si>
  <si>
    <t>BL202310171741282411</t>
  </si>
  <si>
    <t>18671723737</t>
  </si>
  <si>
    <t>严淼</t>
  </si>
  <si>
    <t>2023-10-18 16:53:35</t>
  </si>
  <si>
    <t xml:space="preserve">判断省分:湖北
:有意向资费
:其他资费
:否
node_104:
node_102:
:降套
:消费过高
:挽留后，用户依旧要求降套
:资费对比
:挽留失败
:
node_106:
:有合约/有靓号
:
高级模板内容：
用户诉求:用户来电要求降低套餐，告知去营业厅变更对方告知只能升不能降，用户表示如果不能更改就携号转网，要求变更为129元套餐，请协助处理。
当前套餐名称:畅越冰激凌5G套餐239元
新套餐名称（转入套餐名称）:畅爽冰激凌5G套餐129元（基础版）91087378
是合约期内（含靓号）:是</t>
  </si>
  <si>
    <t>套餐变更-未到厅：用户要求转资畅爽冰激凌5G套餐129元（基础版），挽留无效（降套的）已办理，次月生效，联系无人接听，已短信告知，如有疑问可在工作时间（08:30-12:00；14:00-17:30）联系07176921001、13032700872宜昌联通投诉处理中心。如用户咨询，请前台10010话务中心代为解释，谢谢</t>
  </si>
  <si>
    <t>TS202310181545460178</t>
  </si>
  <si>
    <t>15629355983</t>
  </si>
  <si>
    <t>阮春秋</t>
  </si>
  <si>
    <t>2023-10-18 16:28:14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</si>
  <si>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15629355983;3、主叫号码：15629355983;4、被叫号码：;5、客户姓名：阮春秋;6、客户级别：无级别;7、用户归属地：宜昌市;8、受理员工工号：hubXN22ZH9022;9、手机厂商：;10、投诉渠道：10010客服热线;11、投诉打点范围：0.5千米;12、投诉地址：宜昌市-西陵区:营盘路小学【西陵二路70-49号】;13、网格ID：191105;14、网格名称：YC_A_湖北省宜昌市西陵区网格_191105;15、经度：111.296891;16、纬度：30.717704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169761506308942121;26、语音业务类型：;27、数据业务类型：上网速度慢;28、用户是否接受解释：否;29、公告类型：网络信息;30、基站ID：117.110770;31、基站名称：117.11077;32、其它地方是否正常使用：否;33、之前是否可以正常使用：是;用户要求在所有地方网速都比较卡，要求处理</t>
  </si>
  <si>
    <t>TS202310181224541223</t>
  </si>
  <si>
    <t>13135814132</t>
  </si>
  <si>
    <t>张仁敬</t>
  </si>
  <si>
    <t>2023-10-18 15:55:12</t>
  </si>
  <si>
    <t>13135814132命中精准预判服务场景:[65岁以上老人]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13135814132;3、主叫号码：13135814132;4、被叫号码：;5、客户姓名：张仁敬;6、客户级别：三星忠诚用户;7、用户归属地：宜昌市;8、受理员工工号：hubXN23ZH4183;9、手机厂商：;10、投诉渠道：10010客服热线;11、投诉打点范围：0.5千米;12、投诉地址：宜昌市-伍家岗区:江山风华【沿江大道198号(王家河)】;13、网格ID：191340;14、网格名称：YC_A_湖北省宜昌市伍家岗区网格_191340;15、经度：111.330535;16、纬度：30.656650;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个别发生;25、主工单流水号：hub169760277082884486;26、语音业务类型：;27、数据业务类型：无法上网;28、用户是否接受解释：否;29、公告类型：;30、基站ID：117.110835;31、基站名称：117.110835;32、其它地方是否正常使用：是;33、之前是否可以正常使用：是;
无法上网：用户来电反映在湖北省宜昌市伍家岗区沿江大道江山风华从2023/10/18开始无法上网服务状态：正常，周围用户不清楚，用户不配合测试，要求我方查询反馈，联系电话：13135814132</t>
  </si>
  <si>
    <t>TS202310171453230551</t>
  </si>
  <si>
    <t>13032744168</t>
  </si>
  <si>
    <t>戴红清</t>
  </si>
  <si>
    <t>2023-10-18 11:32:09</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</si>
  <si>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1、受理流水号：;2、受理号码：13032744168;3、主叫号码：13032744168;4、被叫号码：;5、客户姓名：戴红清;6、客户级别：五星忠诚用户;7、用户归属地：宜昌市;8、受理员工工号：hubXN214216;9、手机厂商：;10、投诉渠道：10010客服热线;11、投诉打点范围：0.5千米;12、投诉地址：宜昌市-伍家岗区:三峡物流园【东站路1号】;13、网格ID：105831;14、网格名称：YC_B_105831;15、经度：111.382444;16、纬度：30.664127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169752505807984960;26、语音业务类型：;27、数据业务类型：无法上网;28、用户是否接受解释：否;29、公告类型：网络信息;30、基站ID：117.111003;31、基站名称：117.111003;32、其它地方是否正常使用：否;33、之前是否可以正常使用：是;
用户来电反映在（详细地址：三峡物流园【东站路1号】）从（时间：今天）开始无法上网（服务状态：正常），周围用户（不清楚）正常使用，用户（已开关机）测试，手机显示（4G)网络，仍无法使用，要求（尽快回复处理），联系电话（13032744168）</t>
  </si>
  <si>
    <t>TS202310162026320853</t>
  </si>
  <si>
    <t>15672518115</t>
  </si>
  <si>
    <t>覃钰森</t>
  </si>
  <si>
    <t>2023-10-18 14:55:35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</si>
  <si>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接口调用失败.:诊断无异常/解释不认可
:下一步
node_255:
::不同意/已配置
:在湖北
:所有APP
:偶发
:不认可
:网络无异常
:1、受理流水号：;2、受理号码：15672518115;3、主叫号码：15672518115;4、被叫号码：;5、客户姓名：覃钰森;6、客户级别：一星用户;7、用户归属地：宜昌市;8、受理员工工号：hubXN23ZH7088;9、手机厂商：;10、投诉渠道：10010客服热线;11、投诉打点范围：0.5千米;12、投诉地址：宜昌市-枝江市:枝江市公安局交通警察大队马家店中队【马家店街道迎宾大道80号】;13、网格ID：190927;14、网格名称：YC_A_湖北省宜昌市枝江市珠海路-南岗路交叉口附近网格_190927;15、经度：111.732731;16、纬度：30.429244;17、用户现象：未发现网络问题;18、答复口径：您提供的位置周围基站暂时没有发现异常，建议您先进行换机换卡测试并留意观察。;19、网络类型：5G;20、投诉现象最近发生时间：3天以内;21、语音通话或数据上网：数据;22、室内或室外：室内外;23、手机信号强弱：满格;24、用户周边使用情况：不清楚;25、主工单流水号：hub169745907621794176;26、语音业务类型：;27、数据业务类型：上网速度慢;28、用户是否接受解释：否;29、公告类型：;30、基站ID：;31、基站名称：;32、其它地方是否正常使用：否;33、之前是否可以正常使用：是;自己5G网络，上网特别卡，还不如4G，打电话一切都是正常的，要求处理</t>
  </si>
  <si>
    <t>TS202310170936581191</t>
  </si>
  <si>
    <t>18907206776</t>
  </si>
  <si>
    <t>2023-10-18 09:16:47</t>
  </si>
  <si>
    <t xml:space="preserve">用户对联通号码无法在【湖北省宜昌市伍家岗区东站路融创融公馆，用户反馈没有信号】使用套餐（内/外）的（短信/通话/流量）不认可，用户称没有联通信号原因导致，要求尽快核实处理，联系电话（18907206776）。</t>
  </si>
  <si>
    <t>联系用户今天现场测试，处理人 陈益满 联系电话 18671733750，初步判断为地下室弱覆盖区域，暂无建站规划</t>
  </si>
  <si>
    <t>TS202310170940181263</t>
  </si>
  <si>
    <t>15539525081</t>
  </si>
  <si>
    <t>吴二伟</t>
  </si>
  <si>
    <t>2023-10-18 09:30:44</t>
  </si>
  <si>
    <t xml:space="preserve">
:1、受理流水号：;2、受理号码：15539525081;3、主叫号码：15539525081;4、被叫号码：;5、客户姓名：吴二伟;6、客户级别：四星忠诚用户;7、用户归属地：宜昌市;8、受理员工工号：hubXN23ZH1873;9、手机厂商：;10、投诉渠道：10010客服热线;11、投诉打点范围：3千米;12、投诉地址：宜昌市-五峰土家族自治县:五峰镇福利院【战斗桥】;13、网格ID：141139;14、网格名称：YC_B_141139;15、经度：110.617920;16、纬度：30.208205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外;23、手机信号强弱：无信号;24、用户周边使用情况：不清楚;25、主工单流水号：hub169750669121154170;26、语音业务类型：单通;27、数据业务类型：无法上网,上网速度慢;28、用户是否接受解释：否;29、公告类型：网络信息;30、基站ID：117.111589;31、基站名称：117.111589;32、其它地方是否正常使用：是;33、之前是否可以正常使用：是;
用户来电反映从（这一段时间）开始在（宜昌市-五峰土家族自治县:五峰镇板仓坪村全部区域无法提供具体门牌号）使用（无信号），服务状态正常，用户（已开关机）测试，仍然如此，要求尽快处理，第二联系电话（15539525081）。</t>
  </si>
  <si>
    <t>TS202310170941001279</t>
  </si>
  <si>
    <t>18672097628</t>
  </si>
  <si>
    <t>左必华</t>
  </si>
  <si>
    <t>2023-10-18 11:54:27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</si>
  <si>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12、投诉地址：宜昌市-当阳市:廖家垭村村民委员会【】;13、网格ID：77227;14、网格名称：YC_B_77227;15、经度：111.939034;16、纬度：31.115638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169750638029218893;26、语音业务类型：无法主被叫;30、基站ID：;31、基站名称：;32、其它地方是否正常使用：是;33、之前是否可以正常使用：是;用户称之前有工作人员上门说可以安装信号放大器，但是两个月过去了，还未上门安装，且信号没有改善，要求我方尽快安排工作人员上门，无其他联系方式，如果联系不上要求发送短信告知处理结果，请尽快联系处理，谢谢！</t>
  </si>
  <si>
    <t>联系用户下月安装手机伴侣。处理人 陈益满 联系电话 18671733750</t>
  </si>
  <si>
    <t>TS202310171458130676</t>
  </si>
  <si>
    <t>13217277031</t>
  </si>
  <si>
    <t>高悦</t>
  </si>
  <si>
    <t>2023-10-18 14:12:14</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</si>
  <si>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13217277031;3、主叫号码：13217277031;4、被叫号码：;5、客户姓名：高悦;6、客户级别：五星忠诚用户;7、用户归属地：宜昌市;8、受理员工工号：hubXN23ZH3537;9、手机厂商：;10、投诉渠道：10010客服热线;11、投诉打点范围：1千米;12、投诉地址：宜昌市-西陵区:三江·至禧【北门外正街与得胜街交叉口北100米】;13、网格ID：191289;14、网格名称：YC_A_湖北省宜昌市西陵区育才路-得胜街交叉口附近网格_191289;15、经度：111.273612;16、纬度：30.711004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169752556677598739;26、语音业务类型：无法主被叫;27、数据业务类型：;28、用户是否接受解释：否;29、公告类型：网络信息;30、基站ID：117.110816;31、基站名称：117.110816;32、其它地方是否正常使用：是;33、之前是否可以正常使用：否;用户称联通用户都是这种情况要求尽快处理信号差问题谢谢</t>
  </si>
  <si>
    <t>TS202310160829210260</t>
  </si>
  <si>
    <t>15572710920</t>
  </si>
  <si>
    <t>望天福</t>
  </si>
  <si>
    <t>2023-10-18 15:26:38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</si>
  <si>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15572710920;3、主叫号码：15572710920;4、被叫号码：;5、客户姓名：望天福;6、客户级别：三星忠诚用户;7、用户归属地：宜昌市;8、受理员工工号：hubXN23ZH4245;9、手机厂商：;10、投诉渠道：10010客服热线;11、投诉打点范围：0.5千米;12、投诉地址：宜昌市-远安县:黄竹村公益电影放映点【河口乡黄竹】;13、网格ID：66382;14、网格名称：YC_B_66382;15、经度：111.586907;16、纬度：31.305116;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无信号;24、用户周边使用情况：不清楚;25、主工单流水号：hub169741599076421986;26、语音业务类型：;27、数据业务类型：无法上网;28、用户是否接受解释：否;29、公告类型：;30、基站ID：117.1006280;31、基站名称：117.100628;32、其它地方是否正常使用：是;33、之前是否可以正常使用：是;用户表示自己前期多次反映网络差的问题，要求再次反馈，请后台核实处理</t>
  </si>
  <si>
    <t>TS202310171808050058</t>
  </si>
  <si>
    <t>13207213349</t>
  </si>
  <si>
    <t>叶启元</t>
  </si>
  <si>
    <t>2023-10-18 09:36:14</t>
  </si>
  <si>
    <t xml:space="preserve">
:下一步
node_94:
:不符合办理条件
:某个位置
:1、受理流水号：;2、受理号码：13207213349;3、主叫号码：13207213349;4、被叫号码：;5、客户姓名：叶启元;6、客户级别：一星忠诚用户;7、用户归属地：宜昌市;8、受理员工工号：hubXN23TF3649;9、手机厂商：;10、投诉渠道：10010客服热线;11、投诉打点范围：0.5千米;12、投诉地址：宜昌市-西陵区:汪万年口腔(珍珠路)【珍珠路15号】;13、网格ID：191067;14、网格名称：YC_A_湖北省宜昌市西陵区葛洲坝三江大桥-珍珠路交叉口附近网格_191067;15、经度：111.280820;16、纬度：30.715705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满格;24、用户周边使用情况：不清楚;25、主工单流水号：hub169753707871067972;26、语音业务类型：无法主被叫;27、数据业务类型：;28、用户是否接受解释：否;29、公告类型：网络信息;30、基站ID：117.1005441;31、基站名称：117.1005441;32、其它地方是否正常使用：是;33、之前是否可以正常使用：是;4G显示时不能接听电话，3G时可以接听电话，换机上也不能使用换3G就可以，在此位置：汪万年口腔(珍珠路)不能使用，7月可以使用，后面就不行不能接听请后台协助处理核查</t>
  </si>
  <si>
    <t>投诉点信号覆盖正常，周边基站无故障，核实为用户终端不支持VOTLE功能导致，已跟用户解释，建议用户观察使用，后期有问题与测试人员联系，处理人 陈益满 联系电话 18671733750</t>
  </si>
  <si>
    <t>TS202310161837361771</t>
  </si>
  <si>
    <t>15587979932</t>
  </si>
  <si>
    <t>童彤</t>
  </si>
  <si>
    <t>2023-10-18 09:23:46</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</si>
  <si>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15587979932;3、主叫号码：15587979932;4、被叫号码：;5、客户姓名：童彤;6、客户级别：一星用户;7、用户归属地：宜昌市;8、受理员工工号：hubXN215188;9、手机厂商：;10、投诉渠道：10010客服热线;11、投诉打点范围：0.5千米;12、投诉地址：宜昌市-西陵区:湖北三峡职业技术学院【体育场路31号(近体育馆)】;13、网格ID：191242;14、网格名称：YC_A_湖北省宜昌市西陵区网格_191242;15、经度：111.307000;16、纬度：30.694870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169745232819587244;26、语音业务类型：;27、数据业务类型：无法上网,频繁掉线;28、用户是否接受解释：否;29、公告类型：;30、基站ID：117.111172;31、基站名称：117.111172;32、其它地方是否正常使用：否;33、之前是否可以正常使用：否;
高级模板内容：
投诉问题描述:用户来电反映上网频繁掉线，无法上网
故障时间:2023-10-16
故障现象:上网频繁掉线
故障地址:湖北三峡职业技术学院【体育场路31号(近体育馆)
用户要求:要求我方尽快核实回复处理，谢谢</t>
  </si>
  <si>
    <t>投诉点信号覆盖正常，周边基站无故障，已刷新上网功能，建议用户观察使用，后期有问题与测试人员联系，处理人 陈益满 联系电话 18671733750</t>
  </si>
  <si>
    <t>TS202310171151311912</t>
  </si>
  <si>
    <t>13217273133</t>
  </si>
  <si>
    <t>2023-10-18 09:34:04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</si>
  <si>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:符合办理条件
当月是否清卡重用:有
:在湖北
:所有APP
:长期
:网络无异常
:1、受理流水号：;2、受理号码：13217273133;3、主叫号码：13217273133;4、被叫号码：;5、客户姓名：李红亮;6、客户级别：四星忠诚用户;7、用户归属地：宜昌市;8、受理员工工号：hubXN23ZH0136;9、手机厂商：;10、投诉渠道：10010客服热线;11、投诉打点范围：0.5千米;12、投诉地址：宜昌市-夷陵区:湖北省宜昌市夷陵区小溪塔街道【】;13、网格ID：99289;14、网格名称：YC_B_99289;15、经度：111.373098;16、纬度：30.769845;17、用户现象：未发现网络问题;18、答复口径：您提供的位置周围基站暂时没有发现异常，建议您先进行换机换卡测试并留意观察。;19、网络类型：5G;20、投诉现象最近发生时间：一周以上;21、语音通话或数据上网：语音和数据;22、室内或室外：室内外;23、手机信号强弱：满格;24、用户周边使用情况：不清楚;25、主工单流水号：hub169751455333766700;26、语音业务类型：杂音,回音;27、数据业务类型：上网速度慢;28、用户是否接受解释：否;29、公告类型：;30、基站ID：;31、基站名称：;32、其它地方是否正常使用：否;33、之前是否可以正常使用：是;
用户来电反映从（23.10.1）开始在（湖北省宜昌市夷陵区小溪塔街道）使用手机出现上网问题，服务状态正常，用户（已开关机）测试，手机显示（5G）网络，要求尽快核实原因并处理。</t>
  </si>
  <si>
    <t>已后台刷新上网功能，建议用户观察使用，后期有问题与测试人员联系 处理人 陈益满 联系电话 18671733750</t>
  </si>
  <si>
    <t>TS202310181540560080</t>
  </si>
  <si>
    <t>17507204378</t>
  </si>
  <si>
    <t>郑勇</t>
  </si>
  <si>
    <t>2023-10-18 16:38:24</t>
  </si>
  <si>
    <t xml:space="preserve">
高级模板内容：
投诉问题描述:用户反馈开通手机管家，但是显示无法使用，后台核查也没有查到信息
渠道名称:中国联通APP
办理业务名称:手机管家
页面提示:已开通
用户要求:核实具体情况</t>
  </si>
  <si>
    <t>系统支撑：经核实客户通过手厅订购手机管家，后台无开通记录，建议客户关注微信公众号（智慧沃服务），通过此渠道开通手机管家，重新设置拦截，客户认可</t>
  </si>
  <si>
    <t>TS202310172125140077</t>
  </si>
  <si>
    <t>15571711790</t>
  </si>
  <si>
    <t>田地林</t>
  </si>
  <si>
    <t>2023-10-18 14:20:32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</si>
  <si>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投诉问题描述:小区优惠的计费异议
是否剩余小区优惠:是
实际使用地:湖北山峡职业技术学院
是否在优惠范围:是
涉及金额:10
是否已解释可能超出优惠范围:是
涉及时间范围:2023-10-01～2023-10-17
用户要求:用户反映在学校范围内使用，却产生套外流量，对扣费不认可，请协助处理。</t>
  </si>
  <si>
    <t>系统支撑：经核实因系统支撑不到位，导致校园基站流量无法使用，现已发校园协助处理恢复，我司申请减免本月费用合计10元，24小时到账，此费用不可打印发票，另已赠送0元20G流量包，仅限本月使用，因多次未联系上客户，如有疑问可在工作时间（08:30-12:00；14:00-17:30）致电我司宜昌联通13032700872。</t>
  </si>
  <si>
    <t>BL202310181047341225</t>
  </si>
  <si>
    <t>17683701632</t>
  </si>
  <si>
    <t>任晓娅</t>
  </si>
  <si>
    <t>2023-10-18 16:43:28</t>
  </si>
  <si>
    <t>用户来电反映要求解除主副卡关系，要求尽快处理</t>
  </si>
  <si>
    <t>携号转网（长阳政企）：主副卡，挽留无效，已告知客户先行办理副卡携出，主卡再次办理携出，客户满意</t>
  </si>
  <si>
    <t>BL202310161901431540</t>
  </si>
  <si>
    <t>2023-10-18 09:10:12</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</si>
  <si>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:客户来电要求携号转网，挽留无效，客户要求取消亲情网群主业务，不愿意前往营业厅，要求在线取消，请联系处理！</t>
  </si>
  <si>
    <t>携号转网（枝江乡镇）：用户反馈携号转网的问题， 经校验，号码已可正常携转，无其他限制，已给用户解释清楚，满意。</t>
  </si>
  <si>
    <t>TS202310171838400578</t>
  </si>
  <si>
    <t>18171913815</t>
  </si>
  <si>
    <t>李西成</t>
  </si>
  <si>
    <t>2023-10-18 16:18:29</t>
  </si>
  <si>
    <t xml:space="preserve">
高级模板内容：
投诉问题描述:用户来电反映无法接收携转码，请尽快协助处理一下
查询号码状态及短信功能是否正常:是
是否有受限业务:否
用户要求:用户要求尽快处理</t>
  </si>
  <si>
    <t>携号转网（夷陵城区营服）：客户反馈无法接收携转码，核实NP校验通过，可正常携出，联系无人接听，已短信告知，如有疑问可在工作时间（08:30-12:00；14:00-17:30）联系07176921001、13032700872宜昌联通投诉处理中心。如用户咨询，请前台10010话务中心代为解释，谢谢</t>
  </si>
  <si>
    <t>BL202310181451401638</t>
  </si>
  <si>
    <t>15572718388</t>
  </si>
  <si>
    <t>胡胜勇</t>
  </si>
  <si>
    <t>2023-10-18 15:39:35</t>
  </si>
  <si>
    <t xml:space="preserve">
高级模板内容：
需区域二线受理的业务:用户无法提供验证码
用户需办理业务名称:炫彩通信助理包6元版（立即生效）
业务办理类型:取消
业务生效时间:立即生效
是否已按规范验证用户信息:无需验证</t>
  </si>
  <si>
    <t>TS202310171031232466</t>
  </si>
  <si>
    <t>15587918486</t>
  </si>
  <si>
    <t>葛杰</t>
  </si>
  <si>
    <t>2023-10-18 15:23:10</t>
  </si>
  <si>
    <t>主办单位：湖北
客户类别：普通客户
10010是否打通：否
是否二次致电10015：是
是否联系：否
升级倾向：
号码归属省：湖北
SVIP等级：
1.问题类型:;
2.投诉类型:退订争议;
3.营业厅地址:;
4.位置信息:;
5.位置发生地:;
6.投诉内容:沃派5G升级包0元（立即生效）
取消以上业务
业务已全部自动退订成功</t>
  </si>
  <si>
    <t>BL202310181420101248</t>
  </si>
  <si>
    <t>18608607060</t>
  </si>
  <si>
    <t>阮华斌</t>
  </si>
  <si>
    <t>2023-10-18 15:18:30</t>
  </si>
  <si>
    <t xml:space="preserve">
高级模板内容：
需区域二线受理的业务:涉及违约金的业务取消
用户需取消业务的“产品名称”:湖北宜昌预存话费得流量短信包24个月-立即
用户同时需要将套餐变更为:*
用户需办理业务名称:湖北宜昌预存话费得流量短信包24个月-立即
业务办理类型:取消</t>
  </si>
  <si>
    <t>BL202310181406091090</t>
  </si>
  <si>
    <t>18671715272</t>
  </si>
  <si>
    <t>李冬保</t>
  </si>
  <si>
    <t>2023-10-18 16:10:45</t>
  </si>
  <si>
    <t xml:space="preserve">
高级模板内容：
需区域二线受理的业务:用户无法提供验证码
用户需办理业务名称:10元5GB全国流量5日快餐包（湖北）
业务办理类型:开通
业务生效时间:立即生效
是否已按规范验证用户信息:是</t>
  </si>
  <si>
    <t>BL202310181405201082</t>
  </si>
  <si>
    <t>15672494113</t>
  </si>
  <si>
    <t>2023-10-18 17:06:16</t>
  </si>
  <si>
    <t>BL202310181303250495</t>
  </si>
  <si>
    <t>2023-10-18 14:23:47</t>
  </si>
  <si>
    <t xml:space="preserve">[65岁以上老人]
高级模板内容：
需区域二线受理的业务:用户无法提供验证码
用户需办理业务名称:哔哩哔哩15G流量加会员月包
业务办理类型:取消
业务生效时间:次月生效
是否已按规范验证用户信息:无需验证</t>
  </si>
  <si>
    <t>BL202310181259220452</t>
  </si>
  <si>
    <t>13235639428</t>
  </si>
  <si>
    <t>郭雷鸣</t>
  </si>
  <si>
    <t>2023-10-18 14:12:37</t>
  </si>
  <si>
    <t xml:space="preserve">
高级模板内容：
需区域二线受理的业务:用户无法提供验证码
用户需办理业务名称:5G炫彩通信助理包-云盘版（首月5元半价）
业务办理类型:取消
业务生效时间:次月生效
是否已按规范验证用户信息:无需验证</t>
  </si>
  <si>
    <t>BL202310181130591832</t>
  </si>
  <si>
    <t>13277399481</t>
  </si>
  <si>
    <t>2023-10-18 14:21:03</t>
  </si>
  <si>
    <t xml:space="preserve">:不认可
判断省分:湖北
node_134:
获取入参:
node_180:
判断局方停机状态:
:
node_223::关停原因：鹰眼骚扰语音半停、省内用户话务异常模型编码711001-0001
判断是否局方停机:
:无
:
高级模板内容：
需区域二线受理的业务:擅自停机
停机时间:2023-10-17
是否首次停机:是
停机原因:鹰眼骚扰语音半停
第二联系方式:13281186287
用户要求:尽快处理
是否验证非初始密码:是
用户是否提供机主全名和身份证号码:是</t>
  </si>
  <si>
    <t>BL202310181130131827</t>
  </si>
  <si>
    <t>13177078178</t>
  </si>
  <si>
    <t>黄成江</t>
  </si>
  <si>
    <t>2023-10-18 14:08:42</t>
  </si>
  <si>
    <t xml:space="preserve">[65岁以上老人]
高级模板内容：
需区域二线受理的业务:用户无法提供验证码
用户需办理业务名称:5G优惠加油包19元10GB（次月生效）（湖北）
业务办理类型:取消
业务生效时间:立即生效
是否已按规范验证用户信息:无需验证</t>
  </si>
  <si>
    <t>BL202310181104231473</t>
  </si>
  <si>
    <t>18674208780</t>
  </si>
  <si>
    <t>吴应红</t>
  </si>
  <si>
    <t>2023-10-18 11:29:17</t>
  </si>
  <si>
    <t>用户要求取消5G加油包19元5GB首月体验版（立即生效）（已停售）解释首月无法取消用户强烈不认可表示不及时处理将12315投诉挽留失败尽快处理谢谢</t>
  </si>
  <si>
    <t>BL202310181038431101</t>
  </si>
  <si>
    <t>13085160823</t>
  </si>
  <si>
    <t>2023-10-18 14:21:38</t>
  </si>
  <si>
    <t xml:space="preserve">
高级模板内容：
需区域二线受理的业务:用户无法提供验证码
用户需办理业务名称:湖北宜昌预存话费得流量短信包24个月
业务办理类型:取消
业务生效时间:立即生效
是否已按规范验证用户信息:是</t>
  </si>
  <si>
    <t>ZX202310171633162159</t>
  </si>
  <si>
    <t>16671000654</t>
  </si>
  <si>
    <t>朱冬明</t>
  </si>
  <si>
    <t>2023-10-18 16:10:50</t>
  </si>
  <si>
    <t>用户要求办理0元plus会员包月，查询解释没有这个业务不认可，要求反馈</t>
  </si>
  <si>
    <t>业务办理：0元白银puls 会员，已告知用户我部无权限办理，用户知晓满意</t>
  </si>
  <si>
    <t>ZX202310181046132275</t>
  </si>
  <si>
    <t>15671009969</t>
  </si>
  <si>
    <t>刘祥宇</t>
  </si>
  <si>
    <t>2023-10-18 16:00:23</t>
  </si>
  <si>
    <t>用户表示查询到办理副卡赠送10G流量，实际为赠送，要求赠送10G流量合约，请联系处理，谢谢</t>
  </si>
  <si>
    <t>业务办理：经核实客户副卡未参加赠送流量活动，现已联系客户届时，客户满意。</t>
  </si>
  <si>
    <t>BL202310172027151445</t>
  </si>
  <si>
    <t>16607204900</t>
  </si>
  <si>
    <t>邹凡</t>
  </si>
  <si>
    <t>2023-10-18 09:51:13</t>
  </si>
  <si>
    <t>用户来电要求关闭上网功能，已向用户解释建议用户通过手机移动数据自行关闭，用户对此不认可请处理。</t>
  </si>
  <si>
    <t>ZX202310171534281631</t>
  </si>
  <si>
    <t>2023-10-18 10:32:48</t>
  </si>
  <si>
    <t>用户要求办理联通PLUS白银会员月卡0元/月人工台解释用户不认可要求线上办理请处理谢谢</t>
  </si>
  <si>
    <t>业务办理：客户要求办理联通PLUS白银会员月卡0元/月，我部无线上办理权限，已联系客户解释说明，客户知晓</t>
  </si>
  <si>
    <t>ZX202310171528311579</t>
  </si>
  <si>
    <t>18527820244</t>
  </si>
  <si>
    <t>2023-10-18 14:12:29</t>
  </si>
  <si>
    <t xml:space="preserve">判断省分:湖北
:失败
node_42:
:无合约/简单合约
:单卡/移移融合副卡套餐
获取用户证件类型::本地
:不认可
:
高级模板内容：
问题描述:尽快
第二联系方式:13627247409
销户原因:不想用了
用户要求:18527820244销户</t>
  </si>
  <si>
    <t>业务办理：客户要求注销18527820244，核实该号码入网证件名称为湖北顺丰速运有限公司，客户无法公司证件号码及地址，我部未协助销户，已联系客户解释清楚，客户知晓，认可</t>
  </si>
  <si>
    <t>BL202310171855540747</t>
  </si>
  <si>
    <t>13047171358</t>
  </si>
  <si>
    <t>郭道玉</t>
  </si>
  <si>
    <t>2023-10-18 09:35:21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</si>
  <si>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</si>
  <si>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BL202310171840210592</t>
  </si>
  <si>
    <t>18571042356</t>
  </si>
  <si>
    <t>鲍永东</t>
  </si>
  <si>
    <t>2023-10-18 09:24:45</t>
  </si>
  <si>
    <t xml:space="preserve">
高级模板内容：
需区域二线受理的业务:用户无法提供验证码
用户需办理业务名称:芒果TV10G流量加月会员合约包
业务办理类型:取消
业务生效时间:立即生效
是否已按规范验证用户信息:无需验证</t>
  </si>
  <si>
    <t>BL202310171708071997</t>
  </si>
  <si>
    <t>13032715925</t>
  </si>
  <si>
    <t>覃华东</t>
  </si>
  <si>
    <t>2023-10-18 09:28:53</t>
  </si>
  <si>
    <t xml:space="preserve">
高级模板内容：
需区域二线受理的业务:用户无法提供验证码
用户需办理业务名称:炫彩通信助理包-云盘版
业务办理类型:取消
业务生效时间:立即生效
是否已按规范验证用户信息:是</t>
  </si>
  <si>
    <t>ZX202310171431191084</t>
  </si>
  <si>
    <t>17671344972</t>
  </si>
  <si>
    <t>卫波</t>
  </si>
  <si>
    <t>2023-10-18 10:50:51</t>
  </si>
  <si>
    <t xml:space="preserve">判断省分:湖北
:失败
node_42:
:其他合约
:异地
:不认可/无法提供相关证件
:
高级模板内容：
问题描述:用户来电表示想要销户，前台已挽留挽留无效，用户要求在线办理销户，提及投诉，要求尽快处理
第二联系方式:17671344972
销户原因:不使用
用户要求:用户来电表示想要销户，前台已挽留挽留无效，用户要求在线办理销户，提及投诉，要求尽快处理</t>
  </si>
  <si>
    <t>业务办理：已核实客户资料无误，已添加客户微信，待客户回传资料后我司申请办理销户，客户满意</t>
  </si>
  <si>
    <t>BL202310171613011241</t>
  </si>
  <si>
    <t>18671705136</t>
  </si>
  <si>
    <t>薛强</t>
  </si>
  <si>
    <t>2023-10-18 09:35:32</t>
  </si>
  <si>
    <t>ZX202310171404550813</t>
  </si>
  <si>
    <t>18572377698</t>
  </si>
  <si>
    <t>屈克礼</t>
  </si>
  <si>
    <t>2023-10-18 14:12:26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</si>
  <si>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:用户再次反馈给移动用户发送不了短信，用户要求线上尽快处理回复谢谢</t>
  </si>
  <si>
    <t>业务办理：用户反映无法发送短信，核查进入移动短信黑名单，已解除。致电未接，已短信答复，如有疑问可在工作时间（08:30-12:00；14:00-17:30）联系07176921001、13032700872宜昌客服。如用户咨询，请前台10010话务中心代为解释，谢谢。</t>
  </si>
  <si>
    <t>ZX202310171413560908</t>
  </si>
  <si>
    <t>13872680527</t>
  </si>
  <si>
    <t>魏少刚</t>
  </si>
  <si>
    <t>2023-10-18 14:14:26</t>
  </si>
  <si>
    <t>要求办理：联通PLUS白银会员月卡0/月</t>
  </si>
  <si>
    <t>业务办理：用户要求办理联通PLUS白银会员月卡0/月，已跟用户解释清楚，该活动已下线，无法办理，用户知悉挂机，满意。</t>
  </si>
  <si>
    <t>ZX202310171624362083</t>
  </si>
  <si>
    <t>2023-10-18 16:30:32</t>
  </si>
  <si>
    <t>ZX202310171420590976</t>
  </si>
  <si>
    <t>2023-10-18 16:12:16</t>
  </si>
  <si>
    <t>ZX202310171643362243</t>
  </si>
  <si>
    <t>17683707016</t>
  </si>
  <si>
    <t>乔倩倩</t>
  </si>
  <si>
    <t>2023-10-18 14:21:14</t>
  </si>
  <si>
    <t xml:space="preserve">判断省分:湖北
:失败
node_42:
:无合约/简单合约
:单卡/移移融合副卡套餐
获取用户证件类型::不认可
:
高级模板内容：
问题描述:用户要求线上注销，不方便去营业厅，多次解释无效，强烈要求线上注销，否则投诉未说渠道
第二联系方式:18827477786
销户原因:不想用了
用户要求:我方尽快注销，否则投诉未说渠道</t>
  </si>
  <si>
    <t>业务办理：用户要求办理注销，已核实用户资料，成功办理注销，满意。</t>
  </si>
  <si>
    <t>ZX202310171206580028</t>
  </si>
  <si>
    <t>15549307860</t>
  </si>
  <si>
    <t>高跃华</t>
  </si>
  <si>
    <t>2023-10-18 14:09:31</t>
  </si>
  <si>
    <t xml:space="preserve">[65岁以上老人]判断省分:湖北
:失败
node_42:
:无合约/简单合约
:单卡/移移融合副卡套餐
获取用户证件类型::不认可
:
高级模板内容：
问题描述:用户来电要求在线注销手机号码，不愿前往营业厅，并且要求话费原路退回，请协助处理，谢谢，
第二联系方式:13886651609
销户原因:/
用户要求:用户来电要求在线注销手机号码，不愿前往营业厅，并且要求话费原路退回，请协助处理，谢谢，</t>
  </si>
  <si>
    <t>业务办理：用户要求销户，已核实用户资料，成功办理注销，满意。</t>
  </si>
  <si>
    <t>BL202310171330081725</t>
  </si>
  <si>
    <t>13040999444</t>
  </si>
  <si>
    <t>罗科</t>
  </si>
  <si>
    <t>2023-10-18 09:15:38</t>
  </si>
  <si>
    <t>用户要求办理办理0元白银puls会员，解释无此活动不认可请处理，谢谢</t>
  </si>
  <si>
    <t>ZX202310171832420501</t>
  </si>
  <si>
    <t>咨询工单（2021版）&gt;&gt;业务规则&gt;&gt;销号后复装</t>
  </si>
  <si>
    <t>13197340111</t>
  </si>
  <si>
    <t>2023-10-18 16:39:31</t>
  </si>
  <si>
    <t>用户来电要求将13197340111这个号码注册回来，建议前往营业厅咨询办理，用户告知营业厅要求拨打电话咨询，并且表示自己身份证之前没有欠费销户的，要求查询清楚怎么可以重新办理</t>
  </si>
  <si>
    <t>业务办理：用户要求找回原欠费销户号码。经核实，往月欠费61.88元，该号码已过原号重启时间，建议用户前往自营厅尝试申请是否有此号码。用户表示知晓。</t>
  </si>
  <si>
    <t>ZX202310171018371534</t>
  </si>
  <si>
    <t>13227299972</t>
  </si>
  <si>
    <t>张琦</t>
  </si>
  <si>
    <t>2023-10-18 09:10:37</t>
  </si>
  <si>
    <t xml:space="preserve">判断省分:湖北
:失败
node_42:
:无合约/简单合约
:其他套餐
:异地
:不认可/无法提供相关证件
:
高级模板内容：
问题描述:用户来电要求销户
第二联系方式:13098405592
销户原因:自己有其他联通号卡，这张卡没有使用需求
用户要求:用户来电要求销户，前台推荐用户前往联通自有营业厅进行咨询办理，用户不认可，表示自己在海岛上无法前往营业厅，同时自己在app上预约一直没有消息，要求线上进行销户，请后台尽快处理，谢谢！</t>
  </si>
  <si>
    <t>BL202310171741312413</t>
  </si>
  <si>
    <t>15071763154</t>
  </si>
  <si>
    <t>许传贵</t>
  </si>
  <si>
    <t>2023-10-18 14:12:00</t>
  </si>
  <si>
    <t>用户称之前有给自己赠送流量(网龄计划合约包H)现在没有赠送了，要求再次为其开通赠送，请处理，谢谢</t>
  </si>
  <si>
    <t>业务办理：客户反馈要求开通网龄计划合约包，核实营业厅已于2023-10-17 18:44:07开通，次月生效，回访满意</t>
  </si>
  <si>
    <t>BL202310161740340667</t>
  </si>
  <si>
    <t>13032720668</t>
  </si>
  <si>
    <t>杨年凤</t>
  </si>
  <si>
    <t>2023-10-18 10:13:35</t>
  </si>
  <si>
    <t xml:space="preserve">判断省分:湖北
:有意向资费
:全国流量王8元套餐
:
高级模板内容：
用户诉求:用户要求变更8元套餐，已挽留无效，用户自述去营业厅无法办理告知打客服，已建议解释用户状态停机保号，用户要求在线办理
当前套餐名称:幸福家家乐39元套餐
新套餐名称（转入套餐名称）:流量王8元套餐
是合约期内（含靓号）:是
备注:</t>
  </si>
  <si>
    <t>业务办理：客户要求办理8元流量王套餐，核实为停机保号状态无法办理，我部开通停机可能激活本月账单产生扣费，如客户再次确定办理可在工作时间（08:30-12:00；14:00-17:30）联系07176921001、13032700872宜昌联通投诉处理中心。或前台在线记录客户第二联系方式，谢谢</t>
  </si>
  <si>
    <t>BL202310181035571050</t>
  </si>
  <si>
    <t>13973938862</t>
  </si>
  <si>
    <t>2023-10-18 14:18:30</t>
  </si>
  <si>
    <r>
      <rPr>
        <sz val="11"/>
        <rFont val="宋体"/>
        <charset val="0"/>
      </rPr>
      <t>:号卡配送问题
:号卡未送达但不想要了
:不认可
判断省分:除青海、四川、宁夏外
:
用户来电要求取消订单</t>
    </r>
    <r>
      <rPr>
        <sz val="11"/>
        <rFont val="Arial"/>
        <charset val="0"/>
      </rPr>
      <t xml:space="preserve">	</t>
    </r>
    <r>
      <rPr>
        <sz val="11"/>
        <rFont val="宋体"/>
        <charset val="0"/>
      </rPr>
      <t xml:space="preserve">
1763101840581121，我挽留无效，用户表示暂时不需要，要求取消，谢谢</t>
    </r>
  </si>
  <si>
    <t>业务办理：客户要求取消订单1763101840581121，已发2I退订，回访满意</t>
  </si>
  <si>
    <t>TS202310161838561798</t>
  </si>
  <si>
    <t>15571726516</t>
  </si>
  <si>
    <t>2023-10-18 15:44:13</t>
  </si>
  <si>
    <t xml:space="preserve">
高级模板内容：
投诉问题描述:用户要求办理plus联通白银会员0元
办理渠道:营业厅
无法办理原因:在线客服无法办理
用户要求:用户要求办理plus联通白银会员0元</t>
  </si>
  <si>
    <t>业务办理：0元白银puls 会员，已告知用户我部无权限办理，用户知晓一般</t>
  </si>
  <si>
    <t>BL202310171442050066</t>
  </si>
  <si>
    <t>2023-10-18 09:13:15</t>
  </si>
  <si>
    <t>用户要求关闭上网功能，联系号码：15587959991</t>
  </si>
  <si>
    <t>业务办理：已重新操作关闭上网功能，客户认可。</t>
  </si>
  <si>
    <t>TS202310171711151310</t>
  </si>
  <si>
    <t>2023-10-18 14:08:02</t>
  </si>
  <si>
    <t xml:space="preserve">
高级模板内容：
投诉问题描述:关联：TS202310102006441407，用户表示号码07176921001无法打通，要求继续处理主副卡解绑问题，联系：13886303329，请处理，谢谢
办理渠道:其他:人工客服
无法办理原因:线上无法解绑主副卡
用户要求:联系：13886303329处理主副卡解绑</t>
  </si>
  <si>
    <t>业务办理：销户，联系用户表示实际要求注销副卡13177076212，已为用户注销，满意</t>
  </si>
  <si>
    <t>TS202310181430220997</t>
  </si>
  <si>
    <t>13207214077</t>
  </si>
  <si>
    <t>鲁虎</t>
  </si>
  <si>
    <t>2023-10-18 15:01:17</t>
  </si>
  <si>
    <t xml:space="preserve">
高级模板内容：
投诉问题描述:用户要办理0元联通plus会员
办理渠道:其他:用户要办理0元联通plus会员
无法办理原因:用户要办理0元联通plus会员
用户要求:用户要办理0元联通plus会员</t>
  </si>
  <si>
    <t>业务办理：用户要求办理联通PLUS白银会员月卡0元/月（立即生效），系统无勾选项，建议关注其他优惠活动，用户表示知悉，满意。</t>
  </si>
  <si>
    <t>TS202310181157130622</t>
  </si>
  <si>
    <t>13085166022</t>
  </si>
  <si>
    <t>2023-10-18 14:13:15</t>
  </si>
  <si>
    <t xml:space="preserve">
高级模板内容：
投诉问题描述:用户来电要求开通联通plus黄金会员月卡0元/月（立即生效业务，前台以解释用户不认可，要求投诉
业务名称:联通plus黄金会员月卡0元/月（立即生效
办理渠道:10010
办理时间:2023-10-16
系统提示内容:无
用户要求:尽快处理</t>
  </si>
  <si>
    <t>TS202310171420252306</t>
  </si>
  <si>
    <t>2023-10-18 10:17:47</t>
  </si>
  <si>
    <t xml:space="preserve">
高级模板内容：
投诉问题描述:客户来电对于前期工单TS202310161923460006的处理结果不认可，要求办理回电
办理渠道:营业厅
无法办理原因:未查询到该活动
用户要求:要求办理回电</t>
  </si>
  <si>
    <t>BL202310180950380398</t>
  </si>
  <si>
    <t>18986769484</t>
  </si>
  <si>
    <t>杨谦</t>
  </si>
  <si>
    <t>2023-10-18 14:26:03</t>
  </si>
  <si>
    <t>用户副卡来电称想续约免月租12个月（10元话费12个月）（湖北）-次月生效91001442，营业厅的工作人员已办理其他三张副卡的，告知用户此副卡续约需要打10010，请协助处理</t>
  </si>
  <si>
    <t>业务办理：用户要求办理副卡减免活动，已按用户要求申请副卡18986769484勾选0元，次月生效，满意。</t>
  </si>
  <si>
    <t>TS202310171735381877</t>
  </si>
  <si>
    <t>17671260777</t>
  </si>
  <si>
    <t>殷文</t>
  </si>
  <si>
    <t>2023-10-18 11:30:31</t>
  </si>
  <si>
    <t xml:space="preserve">用户反馈：:各渠道人员服务、态度问题
告知联通对服务质量的重视，再次解释安抚并致歉:不认可仍要投诉
用户要投诉的人员：:营业厅人员
:
高级模板内容：
投诉问题描述:客户来电反映自己的手机号15572773999想要作为副卡绑定在15572773999号码的名下，之前去营业厅的时候说3个月之后去办理，但是现在去办理他们又说影响别人的那个利益办不了要我们去另一个营业厅办理，我处核实并安抚解释，客户不认可，要求处理回电，请协助谢谢
到厅时间:2023-10-17
到厅名称:未提供
办理业务:主副卡
营业厅地址:未提供
用户要求:要求处理回电，请协助谢谢</t>
  </si>
  <si>
    <t>业务办理：用户要求将17671260777绑定为15572773999副卡，已为用户绑定成功，次月生效，满意</t>
  </si>
  <si>
    <t>BL202310181035581051</t>
  </si>
  <si>
    <t>18207205847</t>
  </si>
  <si>
    <t>李绪芬</t>
  </si>
  <si>
    <t>2023-10-18 17:03:28</t>
  </si>
  <si>
    <t>用户来电要求办理副卡免月租12个月这个活动，烦请后台协助处理</t>
  </si>
  <si>
    <t>业务办理：用户要求办理副卡免月租优惠，核实10月1日已生效副卡免月租12个月优惠活动，无需办理，用户满意。</t>
  </si>
  <si>
    <t>BL202310171344591898</t>
  </si>
  <si>
    <t>办理工单（2021版）&gt;&gt;增值/权益&gt;&gt;会员权益开通</t>
  </si>
  <si>
    <t>13986802575</t>
  </si>
  <si>
    <t>2023-10-18 14:54:30</t>
  </si>
  <si>
    <t>用户13135866718要求办理联通plus白银会员月卡0元/月，前台告知暂无改业务用户不认可坚持要求办理，请处理，谢谢</t>
  </si>
  <si>
    <t>BL202310171328451711</t>
  </si>
  <si>
    <t>15549276851</t>
  </si>
  <si>
    <t>赵艳青</t>
  </si>
  <si>
    <t>2023-10-18 14:45:15</t>
  </si>
  <si>
    <t>用户15549276851来电要求办理（联通plus白银会员0元/月），告知用户暂无相关情况用户不认可坚持要求办理并表示要投诉，烦请处理谢谢</t>
  </si>
  <si>
    <t>BL202310161959052008</t>
  </si>
  <si>
    <t>2023-10-18 14:05:15</t>
  </si>
  <si>
    <t>要求办理：联通plus黄金会员月卡0元/月（立即生效）</t>
  </si>
  <si>
    <t>BL202310161759510898</t>
  </si>
  <si>
    <t>15572709819</t>
  </si>
  <si>
    <t>李远兰</t>
  </si>
  <si>
    <t>2023-10-18 09:15:54</t>
  </si>
  <si>
    <t xml:space="preserve">15572709819命中精准预判服务场景:[65岁以上老人]
用户要求办理0元联通plus黄金会员已告知用户暂时未查询到用户不认可</t>
  </si>
  <si>
    <t>TS202310161448061244</t>
  </si>
  <si>
    <t>18671768759</t>
  </si>
  <si>
    <t>2023-10-18 18:08:33</t>
  </si>
  <si>
    <t>主办单位：湖北
客户类别：普通客户
10010是否打通：是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
8.无法办理的渠道:联通营业厅
关联历史投诉流水号:其他问题，请手动查询</t>
  </si>
  <si>
    <t>业务办理①客户投诉产生的原因：客户反映开通音乐子卡流量权益服务问题
②客户投诉问题核查情况及解决方案：收到贵部转办后，我司立即组织调查。经核实，用户要求办理音乐子卡流量权益服务，需订购音乐子卡套餐才可使用，中国联通并未在任何官方入口宣传单独开通该服务。
只有音乐子卡套餐才能开通，我部无法为用户办理，如有疑问可在工作时间（08:30-12:00；14:00-17:30）联系07176921001、13032700872宜昌客服。如用户咨询，请前台10010话务中心代为解释，谢谢
③客户问题满意度：我司于2023-10-16  15:42:10联系客户未接。
④回单人:程李晶；联系电话：07176921001</t>
  </si>
  <si>
    <t>BL202310172056111607</t>
  </si>
  <si>
    <t>15572761581</t>
  </si>
  <si>
    <t>陈小鹏</t>
  </si>
  <si>
    <t>2023-10-18 16:18:27</t>
  </si>
  <si>
    <t>业务办理：用户要求办理联通PLUS白银会员月卡0元/月（立即生效），系统无勾选项，无法办理，因多次未联系上客户，已短信告知用户，如有疑问可在工作时间（08:30-12:00；14:00-17:30）致电我司宜昌联通13032700872，烦请前台代为转告</t>
  </si>
  <si>
    <t>TS202310171609052250</t>
  </si>
  <si>
    <t>2023-10-18 17:53:33</t>
  </si>
  <si>
    <t>主办单位：湖北
客户类别：普通客户
10010是否打通：否
是否二次致电10015：是
是否联系：否
升级倾向：
号码归属省：湖北
SVIP等级：
1.问题类型:;
2.投诉类型:办理争议;
3.营业厅地址:;
4.位置信息:;
5.位置发生地:;
6.投诉内容:客服上报两天了还没有解决也没有电话回访
8.办理业务的名称:联通plus白银会员月卡0元/月
8.无法办理的渠道:中国联通APP</t>
  </si>
  <si>
    <t>业务办理①客户投诉产生的原因：联通plus白银会员月卡0元/月办理不成功。 
②客户投诉问题核查情况及解决方案：收到贵部转办后，我司立即组织调查。经核实，当前套餐无联通plus白银会员月卡0元/月勾选项，建议客户关注其他优惠活动。我司于2023-10-17 16:48:34联系客户解释。 
③客户问题满意度：一般。 
④回单人：颜晶  6921001"</t>
  </si>
  <si>
    <t>BL202310161634212231</t>
  </si>
  <si>
    <t>13217171996</t>
  </si>
  <si>
    <t>李述美</t>
  </si>
  <si>
    <t>2023-10-18 09:08:15</t>
  </si>
  <si>
    <t>要求办理：联通plus白银会员0元月卡，提供截图说明就是湖北的，请后台处理</t>
  </si>
  <si>
    <t>业务办理：用户要求办理联通PLUS白银会员月卡0元/月，已跟用户解释套餐不支持，无法办理，因多次未联系上客户，已发短信告知用户，如有疑问可在工作时间（08:30-12:00；14:00-17:30）致电我司宜昌联通13032700872，烦请前台代为转告</t>
  </si>
  <si>
    <t>BL202310171347251922</t>
  </si>
  <si>
    <t>17683705171</t>
  </si>
  <si>
    <t>左沁砚</t>
  </si>
  <si>
    <t>2023-10-18 09:22:41</t>
  </si>
  <si>
    <t>17683705171命中精准预判服务场景:[该用户有申诉倾向，请注意受理态度，查询近三天工单记录，积极解决用户问题。]
用户进线，要求办理联通plus白银会员月卡0元/月，烦请处理。谢谢。</t>
  </si>
  <si>
    <t>BL202310181200422234</t>
  </si>
  <si>
    <t>13227283785</t>
  </si>
  <si>
    <t>王志亚</t>
  </si>
  <si>
    <t>2023-10-18 14:10:14</t>
  </si>
  <si>
    <t>13227283785命中精准预判服务场景:[65岁以上老人]
要求续约宜昌目标用户99元档5G融合套餐3折优惠24月</t>
  </si>
  <si>
    <t>业务办理：用户要求办理套餐三折优惠，系统无勾选项，已协商11月8日办理月赠69元*12个月，立即生效，用户满意。</t>
  </si>
  <si>
    <t>BL202310180841482219</t>
  </si>
  <si>
    <t>13117282782</t>
  </si>
  <si>
    <t>尤祖清</t>
  </si>
  <si>
    <t>2023-10-18 14:11:02</t>
  </si>
  <si>
    <t>用户来电要求续约：宜昌目标用户99元档5G融合套餐3折优惠24月（次月生效），请尽快协助处理一下</t>
  </si>
  <si>
    <t>业务办理：用户要求办理套餐三折优惠，系统无勾选项，已协商11月办理月赠69元*12个月，立即生效，用户满意。</t>
  </si>
  <si>
    <t>BL202310181507591835</t>
  </si>
  <si>
    <t>15672483270</t>
  </si>
  <si>
    <t>杜军</t>
  </si>
  <si>
    <t>2023-10-18 16:08:33</t>
  </si>
  <si>
    <t>【2022年上工信部测评重保用户】沃特权送1个G的流量</t>
  </si>
  <si>
    <t>业务办理：用户要求办理沃特权送1个G流量，已跟用户解释清楚，我部无法办理，考虑用户感知，申请赠送1GB国内通用流量本月使用，满意。</t>
  </si>
  <si>
    <t>BL202310171739432393</t>
  </si>
  <si>
    <t>办理工单（2021版）&gt;&gt;业务变更&gt;&gt;捆绑副卡</t>
  </si>
  <si>
    <t>18607208269</t>
  </si>
  <si>
    <t>2023-10-18 14:18:20</t>
  </si>
  <si>
    <t>用户反映需要将18607208269号码变成15337403933的副卡称去营业厅办理不了本人不在本地要求上报公司上报公司处理联系电话13997667552</t>
  </si>
  <si>
    <t>业务办理：用户要求绑定为副卡使用，已按用户要求绑定在15337403933号码下作为副卡使用，次月生效，满意。</t>
  </si>
  <si>
    <t>BL202310171415562243</t>
  </si>
  <si>
    <t>13117275881</t>
  </si>
  <si>
    <t>陈蛟</t>
  </si>
  <si>
    <t>2023-10-18 11:10:25</t>
  </si>
  <si>
    <t>用户来电要续约星锐卡30元赠费12个月优惠合约(湖北)，请协助处理。</t>
  </si>
  <si>
    <t>业务办理：用户要求续办 星锐卡30元赠费12个月优惠合约 (湖北) ，已办理，立即生效，关于用户反馈8月份赠费未到帐，经核实，为用户7.6欠费停机，一直到8月11日才开机，停机会影响赠费到帐，考虑用户感知，申请补赠30元费用，24小时到帐，此费用不可打印发票，因多次未联系上客户，已短信告知用户，如有疑问可在工作时间（08:30-12:00；14:00-17:30）致电我司宜昌联通13032700872，烦请前台代为转告</t>
  </si>
  <si>
    <t>BL202310180935570235</t>
  </si>
  <si>
    <t>18527302002</t>
  </si>
  <si>
    <t>刘洁</t>
  </si>
  <si>
    <t>2023-10-18 14:06:47</t>
  </si>
  <si>
    <t>22年Q3Q4重点客户用户来电表示之前副卡都是不收费的，现在收费了，要求续订副卡免月租24个月（10元话费24个月）（湖北）-立即生效，业务号码15971640821，13697274631</t>
  </si>
  <si>
    <t>业务办理：用户要求续订副卡免月租优惠，已勾选0月租优惠，次月不再扣费，用户满意。</t>
  </si>
  <si>
    <t>BL202310181349070915</t>
  </si>
  <si>
    <t>13207215675</t>
  </si>
  <si>
    <t>谢海</t>
  </si>
  <si>
    <t>2023-10-18 14:26:47</t>
  </si>
  <si>
    <t>用户流量不够用，不愿订购流量包，要求赠送流量，解释无效，请处理、谢谢</t>
  </si>
  <si>
    <t>业务办理：用户要求赠送流量，考虑首次反映，申请为主副卡分别赠送0元5G国内流量，仅本月使用，用户满意。</t>
  </si>
  <si>
    <t>BL202310181039451120</t>
  </si>
  <si>
    <t>2023-10-18 17:06:01</t>
  </si>
  <si>
    <t>用户表示朋友办理的大王卡13040996911有100多G用户希望也改成一样的10GB流量奖励包-次月生效1用户表示改不了就销户了请求协助处理</t>
  </si>
  <si>
    <t>业务办理：用户要求转资腾讯大王卡并加开10GB流量奖励包-次月生效，已告知我部无权限办理，建议用户可到厅选择其他合适套餐，满意</t>
  </si>
  <si>
    <t>BL202310171331161736</t>
  </si>
  <si>
    <t>17362733229</t>
  </si>
  <si>
    <t>周俊峰</t>
  </si>
  <si>
    <t>2023-10-18 09:19:34</t>
  </si>
  <si>
    <t>用户要求办理0元plus会员解释不认可要投诉请处理谢谢</t>
  </si>
  <si>
    <t>业务办理：暂无0元plus会员，已解释，暂无法办理，多次联系用户未接听，已短信告知用户结果，若用户来电烦请代为解释或告知用户与本地服务监督热线13032700872（工作时间8:30-12:00 14:00-17:30）联系。</t>
  </si>
  <si>
    <t>TS202310170815052432</t>
  </si>
  <si>
    <t>15671019448</t>
  </si>
  <si>
    <t>2023-10-18 16:14:51</t>
  </si>
  <si>
    <t>主办单位：湖北
客户类别：首次投诉
10010是否打通：否
是否二次致电10015：是
是否联系：否
升级倾向：
号码归属省：湖北
SVIP等级：
1.问题类型:;
2.投诉类型:办理争议;
3.营业厅地址:;
4.位置信息:;
5.位置发生地:;
6.投诉内容:违规操作，以欺骗手段让我办理非本人申请的
8.办理业务的名称:联通营业厅
8.无法办理的渠道:联通营业厅</t>
  </si>
  <si>
    <t>业务办理：销户
①客户投诉产生的原因：用户反馈销户问题。
②客户投诉问题核查情况及解决方案：收到贵部转办后，我司立即组织调查。经核实，用户要求销户15671019448号码，挽留无效，已核对身份信息协助取消，因首充金额不可当月退，按用户要求余额以赠费的形式到帐17507200710号码上，合计97.13，24小时到帐，此费用费不可打印发票，满意。
③客户问题满意度：满意
④回单人：潘娥、联系方式：07176921001</t>
  </si>
  <si>
    <t>BL202310180908312422</t>
  </si>
  <si>
    <t>13177064864</t>
  </si>
  <si>
    <t>向柱玉</t>
  </si>
  <si>
    <t>2023-10-18 14:19:57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</si>
  <si>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办理渠道:无
赔付月份：:2023年10月
返还倍率:单倍
赔付金额：:40
是否已经取消业务:是
是否承诺退费：:是
用户是否需要回复：:否
用户要求：:要求退费</t>
  </si>
  <si>
    <t>BL202310181441131499</t>
  </si>
  <si>
    <t>15629383152</t>
  </si>
  <si>
    <t>余沫龙</t>
  </si>
  <si>
    <t>2023-10-18 17:01:25</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</si>
  <si>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用户要求：:用户要求取消业务并退费，请尽快处理</t>
  </si>
  <si>
    <t>BL202310181142361997</t>
  </si>
  <si>
    <t>13040971112</t>
  </si>
  <si>
    <t>陈纪云</t>
  </si>
  <si>
    <t>2023-10-18 15:07:41</t>
  </si>
  <si>
    <t>&gt;业务号码&gt;13040971112；&gt;号码归属地&gt;宜昌；&gt;产品名称&gt;云加速5G畅玩加油包(湖北)；&gt;产品代码&gt;91295249；&gt;产品编码&gt;无；&gt;订购时间&gt;2023-10-1605:43:10；&gt;核查情况&gt;平台故障；&gt;不规范定制分类&gt;平台故障，无法判责；&gt;退费金额&gt;20元；&gt;退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</si>
  <si>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BL202310180831332142</t>
  </si>
  <si>
    <t>2023-10-18 10:42:33</t>
  </si>
  <si>
    <t>&gt;业务号码&gt;13047179648；&gt;号码归属地&gt;宜昌；&gt;产品名称&gt;云加速5G畅玩加油包(湖北)；&gt;产品代码&gt;无；&gt;产品编码&gt;无；&gt;订购时间&gt;2023-08-3014:47:40；&gt;核查情况&gt;平台故障；&gt;不规范定制分类&gt;平台故障，无法判责；&gt;退费金额&gt;60元；&gt;退费时间&gt;2023-10-18；&gt;投诉内容&gt;
高级模板内容：
赔付类型：:增值业务争议
CBSS账单扣费名称：:云加速5G畅玩加油包(湖北)
办理渠道:	湖北杭州翔羽线上业务代理
赔付月份：:2023年8月、2023年9月、2023年10月
返还倍率:单倍
赔付金额：:60
是否已经取消业务:是
是否承诺退费：:是
用户是否需要回复：:否
用户要求：:退费</t>
  </si>
  <si>
    <t>BL202310181536392153</t>
  </si>
  <si>
    <t>13117277646</t>
  </si>
  <si>
    <t>熊楚新</t>
  </si>
  <si>
    <t>2023-10-18 17:06:21</t>
  </si>
  <si>
    <t>&gt;业务号码&gt;13117277646；&gt;号码归属地&gt;宜昌；&gt;产品名称&gt;云加速5G畅玩加油包(湖北)；&gt;产品代码&gt;91295249；&gt;产品编码&gt;无；&gt;订购时间&gt;2023-10-1808:39:53；&gt;核查情况&gt;平台故障；&gt;不规范定制分类&gt;平台故障，无法判责；&gt;赠费金额&gt;20元；&gt;赠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</si>
  <si>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BL202310171509360380</t>
  </si>
  <si>
    <t>13227250196</t>
  </si>
  <si>
    <t>刘连宏</t>
  </si>
  <si>
    <t>2023-10-18 14:26:23</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</si>
  <si>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</si>
  <si>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TS202310181520002138</t>
  </si>
  <si>
    <t>2023-10-18 17:07:46</t>
  </si>
  <si>
    <r>
      <rPr>
        <sz val="11"/>
        <rFont val="宋体"/>
        <charset val="0"/>
      </rPr>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AR彩铃酷趣会员5G加油包（湖北）
争议月份:2023年9月、2023年10月
是否承诺退费:是
承诺退费金额:40
是否取消业务（如取消失败，需加上系统报错的提示）:是
是否需要回复:否
用户要求:退费。</t>
    </r>
  </si>
  <si>
    <t>TS202310181426390921</t>
  </si>
  <si>
    <t>15571721021</t>
  </si>
  <si>
    <t>王正翠</t>
  </si>
  <si>
    <t>2023-10-18 15:41:51</t>
  </si>
  <si>
    <t>用户主卡来电要求取消副卡15571721021业务云加速5G畅玩加油包，不愿认证身份号码信息，无法提供验证码，要求直接取消，下月再产生费用就投诉请处理谢谢</t>
  </si>
  <si>
    <t>TS202310181131330039</t>
  </si>
  <si>
    <t>13032714497</t>
  </si>
  <si>
    <t>李道夫</t>
  </si>
  <si>
    <t>2023-10-18 15:25:51</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</si>
  <si>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是否取消业务（如取消失败，需加上系统报错的提示）:未取消用户无法提供验证码烦请协助取消
是否需要回复:否
用户要求:渠道：湖北杭州翔羽线上业务代理(宜昌)
我方已告知：这笔费用我们将在24小时内以赠送费的形式退还，到账后会有短信通知，赠送话费不能抵扣历史欠费、增值业务费和国际费用，不退不转，且抵扣的消费不能算在承诺低消保底消费中，也无法在月结发票中体现。</t>
  </si>
  <si>
    <t>BL202310181257000427</t>
  </si>
  <si>
    <t>13177097121</t>
  </si>
  <si>
    <t>龚万虎</t>
  </si>
  <si>
    <t>2023-10-18 15:50:34</t>
  </si>
  <si>
    <t>&gt;业务号码&gt;13177097121；&gt;号码归属地&gt;宜昌；&gt;产品名称&gt;云加速5G畅玩加油包(湖北)；&gt;产品代码&gt;91295249；&gt;产品编码&gt;无；&gt;订购时间&gt;2023-10-1613:24:34；&gt;核查情况&gt;平台故障；&gt;不规范定制分类&gt;平台故障，无法判责；&gt;退费金额&gt;20元；&gt;退费时间&gt;2023-10-18；&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</si>
  <si>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TS202310181026380911</t>
  </si>
  <si>
    <t>13094172500</t>
  </si>
  <si>
    <t>袁洪</t>
  </si>
  <si>
    <t>2023-10-18 15:00:15</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</si>
  <si>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产品名称:AR彩铃酷趣会员5G加油包（湖北）
争议月份:2023年10月
是否承诺退费:是
承诺退费金额:20
是否取消业务（如取消失败，需加上系统报错的提示）:已取消
是否需要回复:否
用户要求:退费</t>
  </si>
  <si>
    <t>TS202310180912231743</t>
  </si>
  <si>
    <t>15549325306</t>
  </si>
  <si>
    <t>郑昌华</t>
  </si>
  <si>
    <t>2023-10-18 14:19:30</t>
  </si>
  <si>
    <t xml:space="preserve">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产品名称:AR彩铃酷趣会员5G加油包（湖北），热血都市畅听5G加油包（湖北）
争议月份:2023年10月
是否承诺退费:是
承诺退费金额:40
是否取消业务（如取消失败，需加上系统报错的提示）:是
是否需要回复:否
用户要求:用户称不知情办理业务，要求取消并退费，前台根据预处理流程承诺退费，请后台协助处理</t>
  </si>
  <si>
    <t>BL202310181531022092</t>
  </si>
  <si>
    <t>13197338881</t>
  </si>
  <si>
    <t>陈光平</t>
  </si>
  <si>
    <t>2023-10-18 17:32:20</t>
  </si>
  <si>
    <t>&gt;业务号码&gt;13197338881；&gt;号码归属地&gt;宜昌；&gt;产品名称&gt;AR彩铃酷趣会员5G加油包（湖北）；&gt;产品代码&gt;91295250；&gt;产品编码&gt;无；&gt;订购时间&gt;2023-10-1516:50:08；&gt;核查情况&gt;平台故障；&gt;不规范定制分类&gt;平台故障，无法判责；&gt;退费金额&gt;20元；&gt;退费时间&gt;2023-10-18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用户要求：:退还费用谢谢</t>
  </si>
  <si>
    <t>BL202310181209372345</t>
  </si>
  <si>
    <t>13227268583</t>
  </si>
  <si>
    <t>沈宏均</t>
  </si>
  <si>
    <t>2023-10-18 15:33:52</t>
  </si>
  <si>
    <t>&gt;业务号码&gt;13227268583；&gt;号码归属地&gt;宜昌；&gt;产品名称&gt;云加速5G畅玩加油包(湖北)；&gt;产品代码&gt;91295249；&gt;产品编码&gt;；&gt;订购时间&gt;2023-10-0817:55:38；&gt;核查情况&gt;平台故障；&gt;不规范定制分类&gt;平台故障，无法判责；&gt;退费金额&gt;20元；&gt;退费时间&gt;2023-10-18；&gt;投诉内容&g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用户要求：:赠款退费谢谢！</t>
  </si>
  <si>
    <t>BL202310181447431590</t>
  </si>
  <si>
    <t>13235636401</t>
  </si>
  <si>
    <t>张德洲</t>
  </si>
  <si>
    <t>2023-10-18 17:07:10</t>
  </si>
  <si>
    <t>&gt;业务号码&gt;13235636401；&gt;号码归属地&gt;宜昌；&gt;产品名称&gt;云加速5G畅玩加油包(湖北)，视频彩铃商务版标准20元包，沃阅读-5G畅阅-经管学堂20元，手机彩铃沃音乐精选10元包月；&gt;产品代码&gt;91295249，49004905，66001249，49004937；&gt;产品编码&gt;无，4900490501，6600124900，4900493700；&gt;订购时间&gt;2023-08-2308:19:52，2023-09-0512:01:20，2023-09-0512:08:24，2023-09-0700:09:53；&gt;核查情况&gt;平台故障；&gt;不规范定制分类&gt;平台故障，无法判责；&gt;退费金额&gt;20元，20元，20元，10元；&gt;退费时间&gt;2023-10-18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视频彩铃商务版标准20元包/	沃阅读-5G畅阅-经管学堂20元/	手机彩铃沃音乐精选10元包月
办理渠道:SP平台订购
赔付月份：:2023年9月
返还倍率:单倍
赔付金额：:70
是否已经取消业务:是
是否承诺退费：:是
用户是否需要回复：:否
用户要求：:退费</t>
  </si>
  <si>
    <t>BL202310171538500719</t>
  </si>
  <si>
    <t>15607203859</t>
  </si>
  <si>
    <t>彭开英</t>
  </si>
  <si>
    <t>2023-10-18 09:13:19</t>
  </si>
  <si>
    <t>&gt;业务号码&gt;15607203859；&gt;号码归属地&gt;宜昌；&gt;产品名称&gt;AR视频彩铃酷趣会员15元包月；&gt;产品代码&gt;49007720；&gt;产品编码&gt;4900772000；&gt;订购时间&gt;2023-09-0521:38:42；&gt;核查情况&gt;平台故障；&gt;不规范定制分类&gt;平台故障，无法判责；&gt;退费金额&gt;30元；&gt;退费时间&gt;2023-10-17；&gt;投诉内容&gt;
高级模板内容：
赔付类型：:增值业务争议
CBSS账单扣费名称：:AR彩铃酷趣会员5G加油包（湖北）
办理渠道:/
赔付月份：:2023年9月、2023年10月
返还倍率:单倍
赔付金额：:40
是否已经取消业务:是
是否承诺退费：:是
用户是否需要回复：:否
用户要求：:要求退费</t>
  </si>
  <si>
    <t>BL202310181013500724</t>
  </si>
  <si>
    <t>18672653078</t>
  </si>
  <si>
    <t>袁邦敬</t>
  </si>
  <si>
    <t>2023-10-18 15:20:27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</si>
  <si>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用户是否需要回复：:是
用户要求：:退费</t>
  </si>
  <si>
    <t>BL202310171834570540</t>
  </si>
  <si>
    <t>15671050816</t>
  </si>
  <si>
    <t>张宏萍</t>
  </si>
  <si>
    <t>2023-10-18 11:16:17</t>
  </si>
  <si>
    <t>&gt;业务号码&gt;15671050816&gt;号码归属地&gt;宜昌；&gt;产品名称&gt;云加速5G畅玩加油包(湖北)；&gt;产品代码&gt;91295249；&gt;产品编码&gt;无；&gt;订购时间&gt;2023-09-1300:22:39；&gt;核查情况&gt;平台故障；&gt;不规范定制分类&gt;平台故障，无法判责；&gt;退费金额&gt;40元；&gt;退费时间&gt;2023年10月18日&gt;投诉内容&gt;
高级模板内容：
赔付类型：:增值业务争议
CBSS账单扣费名称：:云加速5G畅玩加油包
办理渠道:湖北杭州翔羽线上业务
赔付月份：:2023年9月、2023年10月
返还倍率:单倍
赔付金额：:40
是否已经取消业务:是
是否承诺退费：:是
用户是否需要回复：:否
用户要求：:用户要求尽快退还费用</t>
  </si>
  <si>
    <t>BL202310161623572073</t>
  </si>
  <si>
    <t>16671004318</t>
  </si>
  <si>
    <t>曾勇</t>
  </si>
  <si>
    <t>2023-10-18 09:15:03</t>
  </si>
  <si>
    <t>&gt;业务号码&gt;16671004318；&gt;号码归属地&gt;宜昌；&gt;产品名称&gt;云加速5G畅玩加油包(湖北)；&gt;产品代码&gt;无；&gt;产品编码&gt;91295249；&gt;订购时间&gt;2023-10-1415:51:58；&gt;核查情况&gt;平台故障；&gt;不规范定制分类&gt;平台故障，无法判责；&gt;退费金额&gt;20元；&gt;退费时间&gt;2023年10月17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</si>
  <si>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BL202310181523072010</t>
  </si>
  <si>
    <t>18671721685</t>
  </si>
  <si>
    <t>项大桃</t>
  </si>
  <si>
    <t>2023-10-18 17:12:29</t>
  </si>
  <si>
    <t>&gt;业务号码&gt;18671721685；&gt;号码归属地&gt;宜昌；&gt;产品名称&gt;云加速5G畅玩加油包(湖北)；&gt;产品代码&gt;91295249；&gt;产品编码&gt;无；&gt;订购时间&gt;2023-10-1813:50:41；&gt;核查情况&gt;平台故障；&gt;不规范定制分类&gt;平台故障，无法判责；&gt;退费金额&gt;20元；&gt;退费时间&gt;2023年10月18日；&gt;投诉内容&gt;
高级模板内容：
赔付类型：:增值业务争议
CBSS账单扣费名称：:云加速5G畅玩加油包(湖北)
办理渠道:	湖北杭州翔羽线上业务代理(宜昌)vhbkfdx016
赔付月份：:2023年10月
返还倍率:单倍
赔付金额：:20
是否已经取消业务:是
是否承诺退费：:是
用户是否需要回复：:否
用户要求：:不用回电直接退费</t>
  </si>
  <si>
    <t>BL202310171642321650</t>
  </si>
  <si>
    <t>18671739916</t>
  </si>
  <si>
    <t>汪继富</t>
  </si>
  <si>
    <t>2023-10-18 10:07:18</t>
  </si>
  <si>
    <t>&gt;业务号码&gt;18671739916；&gt;号码归属地&gt;宜昌；&gt;产品名称&gt;AR彩铃酷趣会员5G加油包（湖北）；&gt;产品代码&gt;91295250；&gt;产品编码&gt;无；&gt;订购时间&gt;2023-09-1221:40:38；&gt;核查情况&gt;平台故障；&gt;不规范定制分类&gt;平台故障，无法判责；&gt;退费金额&gt;40元；&gt;退费时间&gt;2023-10-18；&gt;投诉内容&gt;
高级模板内容：
赔付类型：:增值业务争议
CBSS账单扣费名称：:AR视频彩铃酷趣会员15元包月
SP产品ID/元素ID：:4900772000
办理渠道:公众中台订单中心_71b591k
赔付月份：:2023年9月、2023年10月
返还倍率:单倍
赔付金额：:40
是否已经取消业务:是
是否承诺退费：:是
用户是否需要回复：:否
用户要求：:退费</t>
  </si>
  <si>
    <t>BL202310171625461423</t>
  </si>
  <si>
    <t>16607206315</t>
  </si>
  <si>
    <t>信祖宝</t>
  </si>
  <si>
    <t>2023-10-18 10:23:17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</si>
  <si>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办理渠道:线上
赔付月份：:2023年10月
返还倍率:单倍
赔付金额：:20
是否已经取消业务:是
是否承诺退费：:是
用户是否需要回复：:否
用户要求：:尽快处理，用户不方便取消，要求后台取消退费</t>
  </si>
  <si>
    <t>TS202310171624430154</t>
  </si>
  <si>
    <t>17671925997</t>
  </si>
  <si>
    <t>朱宁芳</t>
  </si>
  <si>
    <t>2023-10-18 10:48:14</t>
  </si>
  <si>
    <t>用户非本机来电查询17671925997订购业务情况，解释需要验证信息，用户无法提供，对此不认可，要求投诉并回电处理，谢谢（联系电话：18872503203）</t>
  </si>
  <si>
    <t>业务管理-线上引流：用户反映云加速5G畅玩加油包(湖北)AA开通问题。经核实，湖北杭州翔羽线上业务代理(宜昌)于23.10月办理，(维系挽留)宜昌城区销维系团队已取消，由开通部门48小时内退费20元，此费用不可抵扣往月欠费及打印发票，用户满意。</t>
  </si>
  <si>
    <t>TS202310171215552419</t>
  </si>
  <si>
    <t>15997578912</t>
  </si>
  <si>
    <t>2023-10-18 09:02:21</t>
  </si>
  <si>
    <t>客户反馈自己未办理固话07176941995，表示自己被列入黑名单，自己无法新开户联通号，前台解释，客户不认可，烦请协助处理</t>
  </si>
  <si>
    <t>TS202310172039462183</t>
  </si>
  <si>
    <t>15671057578</t>
  </si>
  <si>
    <t>李艳飞</t>
  </si>
  <si>
    <t>2023-10-18 16:31:15</t>
  </si>
  <si>
    <t xml:space="preserve">
高级模板内容：
投诉问题描述:用户反映不知道如何领取券，请协助
操作渠道:联通APP
参加活动（套餐）名称:分期解耦5G299元直降4500元（社会渠道36期）-统一费率（湖北）
页面提示:手机分期
用户要求:请尽快处理</t>
  </si>
  <si>
    <t>其他：客户反馈23.9月电子券未到账，核实23.9月主卡有停机，非正常开通状态导致电子券未到账，考虑客户感知，申请补赠23.9月电子券费用合计153.75元，24小时内到账，此费用不可打印账单发票，回访满意</t>
  </si>
  <si>
    <t>ZX202310171618262030</t>
  </si>
  <si>
    <t>2023-10-18 11:04:51</t>
  </si>
  <si>
    <t>用户要求办理联通PLUS白银会员0元，要求登记反馈，称要求之前联系其号码更改套餐的10016重新回电</t>
  </si>
  <si>
    <t>业务规则：经核实客户套餐不支持开通联通PLUS白银会员0元，现已联系客户解释，客户认可。</t>
  </si>
  <si>
    <t>ZX202310171706352446</t>
  </si>
  <si>
    <t>15608608680</t>
  </si>
  <si>
    <t>杨天成</t>
  </si>
  <si>
    <t>2023-10-18 11:18:55</t>
  </si>
  <si>
    <t>用户来电表示收到一个联通PLUS白银会员月卡0元/月活动短信，现在要求咨询办理，麻烦后台核实处理及时回复。</t>
  </si>
  <si>
    <t>业务规则：已告知客户套餐不支持办理联通PLUS白银会员月卡0元/月，客户认可。</t>
  </si>
  <si>
    <t>ZX202310171453331282</t>
  </si>
  <si>
    <t>071700049562</t>
  </si>
  <si>
    <t>尚秀涛</t>
  </si>
  <si>
    <t>2023-10-18 09:04:00</t>
  </si>
  <si>
    <t>#2022重保客户#表示自己要销户不愿意去营业厅要求公司处理回复</t>
  </si>
  <si>
    <t>业务规则：用户对宽带欠费停机规则不满，用户反馈宽带停机未有通知停机不认可，已跟用户解释清楚，并按用户要求取消宽带，考虑用户感知，申请退本月剩下天数宽带费用，合计26元现金到帐17707281888号码，24小时到帐，此费用不可打印发票，满意。</t>
  </si>
  <si>
    <t>ZX202310170917180993</t>
  </si>
  <si>
    <t>2023-10-18 09:08:08</t>
  </si>
  <si>
    <t xml:space="preserve">
高级模板内容：
问题描述:用户对前期工单ZX202310150956520777处理结果不认可，要求重新回复处理
第二联系方式:15872864268
销户原因:不使用了
用户要求:要求尽快处理，否则去工信部投诉</t>
  </si>
  <si>
    <t>业务规则：用户需办理销户，营业厅已明示相关规则，查询号码于9月开户新卡，解释套餐优惠性同意先使用，后期如需注销会自行携带身份证原件前往校园营业厅办理销户，满意。</t>
  </si>
  <si>
    <t>TS202310170951111506</t>
  </si>
  <si>
    <t>16626722275</t>
  </si>
  <si>
    <t>王阳春</t>
  </si>
  <si>
    <t>:号卡配送问题
:号卡一直未送达
:已退单
判断省分:其他省份
:
高级模板内容：
投诉问题描述:见商城订单：1963101684516961，用户表示号卡被不知情退单，用户对此不认可，要求我方核实是什么原因并处理
办理渠道:中国联通APP
订单号:1963101684516961
身份证号码:用户没有提供
用户要求:核查处理</t>
  </si>
  <si>
    <t>业务规则：经核实因客户订购产品已下架，故中午订单审核未通过，现已联系客户解释，客户认可。</t>
  </si>
  <si>
    <t>TS202310171552031878</t>
  </si>
  <si>
    <t>2023-10-18 14:52:47</t>
  </si>
  <si>
    <t xml:space="preserve">
高级模板内容：
投诉问题描述:用户15572716195无定向流量产品，但开启流量使用小红书时提示：已开启免流量，前台告知用户无免流情况可能是使用了其他号码的流量，用户不认可。用户要求：核查告知具体免流情况，请处理，谢谢
争议定向流量包产品名称:用户未订购
订购渠道:未订购
订购日期:2023-10-17
用户要求:核查告知具体免流情况</t>
  </si>
  <si>
    <t>业务规则：已告知用户套餐内为全国流量，不存在定向流量，建议用户核查是否存在双卡设置问题。用户知晓满意</t>
  </si>
  <si>
    <t>TS202310171051340452</t>
  </si>
  <si>
    <t>15572738837</t>
  </si>
  <si>
    <t>韦春金</t>
  </si>
  <si>
    <t>2023-10-18 13:36:21</t>
  </si>
  <si>
    <t xml:space="preserve">
高级模板内容：
投诉问题描述:用户来电表示之前套餐折扣到期没有短信提示，扣了每个月239元，用户对此不认可
争议月份:2023年8月、2023年9月、2023年10月
争议金额:432.9
用户要求:用户要求联系处理</t>
  </si>
  <si>
    <t>业务规则：因合约到期无提醒不认可，申请转资 畅爽冰激凌5G套餐199元（基础版）办理存量5G畅爽套餐享139元赠费 湖北，合约期12个月，并申请减免8-9月套餐差价278元，次月7日前退费到账，不可打印发票，满意</t>
  </si>
  <si>
    <t>TS202310181130470015</t>
  </si>
  <si>
    <t>2023-10-18 14:22:16</t>
  </si>
  <si>
    <t xml:space="preserve">
高级模板内容：
投诉问题描述:没有找到对应的领取入口
操作渠道:联通畅视公众号
参加活动（套餐）名称:湖北2I专享39元25GB/100分钟5G彩铃
页面提示:无领取权益
用户要求:要求核实给与回复</t>
  </si>
  <si>
    <t>业务规则：因会员权益规则无法满足客户需求，已按客户要求勾选全家桶超级会员（黄金版），考虑客户感知，申请减免23.10-11月流量包费用合计60元，24小时内到账，此费用不可打印账单发票，回访满意</t>
  </si>
  <si>
    <t>TS202310171609342263</t>
  </si>
  <si>
    <t>18671754163</t>
  </si>
  <si>
    <t>吴永爱</t>
  </si>
  <si>
    <t>2023-10-18 09:11:47</t>
  </si>
  <si>
    <t xml:space="preserve">
高级模板内容：
投诉问题描述:用户来电反馈当时办卡时告知是20元月租，但现在每月30元月租，要求尽快核查处理
业务名称:小天卡-2023
宣传渠道:其他:校园办理
宣传内容:20元月租
实际情况:30元月租
用户要求:要求尽快核查处理，联系方式：18671754163</t>
  </si>
  <si>
    <t>业务规则：用户表示入网时告知第一年20元/月，实际未操作赠费，已为用户申请预存话费享10元/月话费优惠12个月（湖北），用户认可满意</t>
  </si>
  <si>
    <t>TS202310171636570492</t>
  </si>
  <si>
    <t>17507201118</t>
  </si>
  <si>
    <t>王峰</t>
  </si>
  <si>
    <t>2023-10-18 13:38:56</t>
  </si>
  <si>
    <t xml:space="preserve">
高级模板内容：
投诉问题描述:定向免流范围不清楚
争议定向流量包产品名称:联通公免流量
订购渠道:未知
订购日期:2023-10-17
用户要求:用户称通过中国联通APP查询目前有2G的公免流量，每个月因为这个公免流量，都会导致自己套餐内的专属流量不能使用，已向用户解释公免流量不影响套餐内流量使用，用户不认可，要求我方核实处理</t>
  </si>
  <si>
    <t>业务规则：用户对公免流量使用规则不满，经核实，用户表示每个月2GB公免流量，导致套餐内的专属流量不能使用，已跟用户解释清楚公免流量不影响套餐内流量使用，用户表示满意。</t>
  </si>
  <si>
    <t>BL202310161225371553</t>
  </si>
  <si>
    <t>办理工单（2021版）&gt;&gt;提醒服务&gt;&gt;账单短信提醒取消</t>
  </si>
  <si>
    <t>13872595027</t>
  </si>
  <si>
    <t>李玉</t>
  </si>
  <si>
    <t>2023-10-18 09:09:48</t>
  </si>
  <si>
    <t>用户来电要求取消短信提醒账单的功能，认为这个功能严重影响了自己，前台已作解释，用户依旧不认可，称自己有多张号卡根本不需要这个功能，请尽快处理，谢谢</t>
  </si>
  <si>
    <t>业务规则：融合账单无法取消，已解释，用户知晓，满意</t>
  </si>
  <si>
    <t>TS202310181329092394</t>
  </si>
  <si>
    <t>18371720728</t>
  </si>
  <si>
    <t>2G业务</t>
  </si>
  <si>
    <t>2023-10-18 15:50:35</t>
  </si>
  <si>
    <t>账户:用户反馈自己办理一张卡，卡号是17302010728，要求用户必须充值100元话费，用户询问卖卡的那个，卖家说没有这回事，而且态度特别不好，要求核实这个快递员是哪个快递公司的，要求投诉这个快递员（快递员电话18695061233）（前期工单ZX202310181140022519状态：待回访）</t>
  </si>
  <si>
    <t>业务规则：用户对号卡激活充值规则不满，经核实，17302010728号码归属地广东，资费为亲子卡。宜昌配送人员根据开户规则，为避免弃卡风险，建议用户充值话费，已向用户解释开户流程，表示知晓。</t>
  </si>
  <si>
    <t>TS202310171608112219</t>
  </si>
  <si>
    <t>13227268728</t>
  </si>
  <si>
    <t>李娜娜</t>
  </si>
  <si>
    <t>2023-10-18 10:06:46</t>
  </si>
  <si>
    <t>用户对不使用副卡专属流量先使用主卡流量不认可要求核实处理</t>
  </si>
  <si>
    <t>业务规则:用户对家庭群组化副卡10G国内流量不能优先使用规则不满，已跟用户解释清楚，并按用户要求取消，重新勾选副卡0元，次月生效，考虑用户感知，申请赠送10GB抽奖流量到主卡上本月使用，满意。</t>
  </si>
  <si>
    <t>TS202310171154001961</t>
  </si>
  <si>
    <t>投诉工单（2021版）&gt;&gt;融合&gt;&gt;【产品及计费使用】计交费及发票&gt;&gt;对滞纳金/历史欠费/违约金有争议</t>
  </si>
  <si>
    <t>15571760212</t>
  </si>
  <si>
    <t>蔡介雄</t>
  </si>
  <si>
    <t>2023-10-18 10:21:19</t>
  </si>
  <si>
    <t xml:space="preserve">【2022年上工信部测评重保用户】
高级模板内容：
投诉问题描述:用户来电对自己往月欠费不认可表示自己没有使用为什么还扣费已解释6月正常消费有扣取月租费用，用户不认可
争议业务名称:月租消费
争议月份:2023年6月
争议金额:129.39
用户要求:核实表示自己没有使用为什么会扣费，已解释月租正常扣费不认可要求加急处理必须保证自己手机能正常使用，辛苦核实联系</t>
  </si>
  <si>
    <t>业务规则：用户对六月份号码停机扣整月月租规则不满，已跟用户解释清楚，考虑用户感知，申请退23.6月月租费用，合计119元，24小时到帐，此费用不可打印发票，满意。</t>
  </si>
  <si>
    <t>TS202310171843350661</t>
  </si>
  <si>
    <t>2023-10-18 10:15:28</t>
  </si>
  <si>
    <t>用户来电称赠费105没有到账，没有短信提示，自己不愿意去查，打电话一直在骂，已告知用户查询话费余额短信方式，用户一直骂人无法沟通，要求每个月下发自动下发话费余额和套餐资费扣除多少，请核实处理</t>
  </si>
  <si>
    <t>业务规则：用户反馈105元赠费未到账问题，2023-10-14 16:07:46已为用户赠费到账，抵扣本月消费后可用余额为现金96.23元+赠费77元，合计剩余173.23元。用户要求设置短信提醒剩余话费，已为用户订购成功，满意</t>
  </si>
  <si>
    <t>TS202310171931041343</t>
  </si>
  <si>
    <t>18674278661</t>
  </si>
  <si>
    <t>李华元</t>
  </si>
  <si>
    <t>2023-10-18 17:11:47</t>
  </si>
  <si>
    <t xml:space="preserve">
高级模板内容：
投诉问题描述:用户来电之前工作人员告知用户此号无月租
业务名称:宝卡Pro
宣传渠道:网厅
宣传内容:宝卡Pro无月租
实际情况:宝卡Pro29元
用户要求:解释不认可,请核实处理</t>
  </si>
  <si>
    <t>业务规则：用户反映办理宝卡Pro套餐是告知无月租，已联系用户解释我司无无月租套餐，建议用户选择合适套餐，用户知晓一般</t>
  </si>
  <si>
    <t>TS202310180925422034</t>
  </si>
  <si>
    <t>2023-10-18 16:04:17</t>
  </si>
  <si>
    <t xml:space="preserve">
高级模板内容：
投诉问题描述: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业务名称:预存话费购机
宣传渠道:其他:宣传单
宣传内容:宣传资费到299就可以参与购机活动
实际情况:需要提高消费
用户要求: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t>
  </si>
  <si>
    <t>业务规则：用户反映合约机办理规则的问题，经核实，为长阳政企开展合约购机活动，客户经理与用户协商通过新开户号码办理此活动，我部协助注销本机号码绑定的宽带、副卡，并转资福多多29元，次月绑定至新号码作为副卡使用，用户满意。</t>
  </si>
  <si>
    <t>TS202310171943471540</t>
  </si>
  <si>
    <t>2023-10-18 14:30:50</t>
  </si>
  <si>
    <t xml:space="preserve">
高级模板内容：
投诉问题描述:客户要求把校园基站流量转100G到国内流量里面
业务名称:100元100G校园基站流量（湖北）立即
宣传渠道:营业厅
宣传内容:校园基站流量可以转为国内流量
实际情况:不可转
用户要求:校园基站流量转为国内流量</t>
  </si>
  <si>
    <t>业务规则：用户反映流量使用规则。经核实，校园流量不支持转为国内流量，该套餐专为学生在校使用配置，已向用户解释，表示知晓。</t>
  </si>
  <si>
    <t>TS202310181510191905</t>
  </si>
  <si>
    <t>15671076836</t>
  </si>
  <si>
    <t>黄廷富</t>
  </si>
  <si>
    <t>2023-10-18 16:56:14</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</si>
  <si>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投诉问题描述:用户来电反馈自己有小区基站流量200G，却不知道在哪里使用，请工作人员核实后告知
是否剩余小区优惠:是
实际使用地:*
是否在优惠范围:是
涉及金额:-1
是否已解释可能超出优惠范围:是
涉及时间范围:2023-10-01～2023-10-01
用户要求:尽快核实回复</t>
  </si>
  <si>
    <t>业务规则：用户要求核实工友卡免流范围，已告知用户仅限宜昌范围工业园区内免流200G，用户知晓满意</t>
  </si>
  <si>
    <t>TS202310171313431040</t>
  </si>
  <si>
    <t>13177055339</t>
  </si>
  <si>
    <t>周光建</t>
  </si>
  <si>
    <t>2023-10-18 16:18:39</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</si>
  <si>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6.投诉内容:在线客服办不了，要求后台办理
8.办理业务的名称:联通plus白银会员月卡0元/月(立即生
8.无法办理的渠道:中国联通APP</t>
  </si>
  <si>
    <t>业务规则①客户基本信息：业务号码：13177055339、客户姓名：周光建、套餐情况：腾讯大王卡；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。经核实，客户套餐不支持开通联通plus白银会员月卡0元/月，无法办理，因多次未联系上客户，如有疑问可在工作时间（08:30-12:00；14:00-17:30）致电我司宜昌联通13032700872。
④答复客户时间及客户满意度评价相关信息：我司于2023-10-17 14:15:17多次未联系上。回单人：王宜艳
⑤投诉核查关联材料：无</t>
  </si>
  <si>
    <t>TS202310172330060676</t>
  </si>
  <si>
    <t>13317579797</t>
  </si>
  <si>
    <t>王金波</t>
  </si>
  <si>
    <t>2023-10-18 10:34:37</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</si>
  <si>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6.投诉内容:我要求赔偿我一年的月租费，当时携号转网过来，业务员办理的时候说了，副卡不要钱。我现在每个月都收取了费用。还有永久免除我的副卡费用。我可以永久使用联通的。
202310基本套餐费:15.49
202309基本套餐费:20
202308基本套餐费:20
202307基本套餐费:20
202306基本套餐费:20
202305基本套餐费:20</t>
  </si>
  <si>
    <t>业务规则①客户基本信息：业务号码：13317579797、客户姓名：王金波、套餐情况：联通王卡亲情卡； 客户反映副卡的问题。
②首次联系客户时间： 2023-10-18 10:19:06 ； 
③投诉核查处理情况：收到贵部转办后，我司立即组织调查 。经核实因客户副卡无法申请免费，现办理赠费活动120元，每月到账10元，另申请减免一年副卡功能费用120元，24小时到账，此费用不可打印发票，客户满意
④答复客户时间及客户满意度评价相关信息：我司于2023-10-18 10:19:06联系客户解释说明，客户认可满意。回单人：王宜艳
⑤投诉核查关联材料：无</t>
  </si>
  <si>
    <t>TS202310171315061064</t>
  </si>
  <si>
    <t>15671055675</t>
  </si>
  <si>
    <t>2023-10-18 16:05:13</t>
  </si>
  <si>
    <t>主办单位：湖北
客户类别：普通客户
10010是否打通：否
是否二次致电10015：是
是否联系：否
升级倾向：
号码归属省：湖北
SVIP等级：
1.问题类型:;
2.投诉类型:办理争议;
3.营业厅地址:;
4.位置信息:;
5.位置发生地:;
6.投诉内容:在线办不了要求后台办理
8.办理业务的名称:联通plus白银会员月卡0元/月(立即生
8.无法办理的渠道:中国联通APP</t>
  </si>
  <si>
    <t>业务规则①客户基本信息：业务号码：15671055675、客户姓名：周旭、套餐情况：腾讯大王卡；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。经核实，客户套餐不支持开通联通plus白银会员月卡0元/月，因多次未联系上客户，如有疑问可在工作时间（08:30-12:00；14:00-17:30）致电我司宜昌联通13032700872
④答复客户时间及客户满意度评价相关信息：我司于2023-10-17 14:15:17多次未联系上客户。回单人：王宜艳
⑤投诉核查关联材料：无</t>
  </si>
  <si>
    <t>TS202310161543230173</t>
  </si>
  <si>
    <t>15671066138</t>
  </si>
  <si>
    <t>2023-10-18 16:16:07</t>
  </si>
  <si>
    <t xml:space="preserve">主办单位：湖北
客户类别：普通客户
10010是否打通：是
是否二次致电10015：是
是否联系：是
升级倾向：无
号码归属省：湖北
SVIP等级：
----
高级模板内容：
客户核心诉求及问题补充:用户来电表示自己之前用的都是IPV4公网IP，称现在被回收了，用户不认可，请尽快联系，谢谢</t>
  </si>
  <si>
    <t>业务规则①客户基本信息：业务号码：15671066138、客户姓名：陈亮、套餐情况：5G副卡基本套餐(优享服务)； 客户反映取消业务的问题。
②首次联系客户时间： 2023-10-18 09:44:51 ； 
③投诉核查处理情况：收到贵部转办后，我司立即组织调查 。经核实，客户因安装监控需IPV4公网IP，现营服已发起申请，建议客户耐心等待审批结果，客户认可
④答复客户时间及客户满意度评价相关信息：我司于2023-10-18 09:44:51联系客户解释说明，客户认可满意。回单人：王宜艳
⑤投诉核查关联材料：无</t>
  </si>
  <si>
    <t>TS202310161142232403</t>
  </si>
  <si>
    <t>2023-10-18 09:29:33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</si>
  <si>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8.办理业务的名称:音乐子卡流量权益服务
8.无法办理的渠道:10010客服热线</t>
  </si>
  <si>
    <t>业务规则①客户基本资料：业务号码：15872533322、客户姓名：刘耘、套餐情况：亲情卡；客户反映订购音乐子卡流量权益服务的问题； 
②首次联系客户时间：2023-10-16 12:02:00
③投诉核查处理情况：收到贵部转办，我司立即组织核查，经核实，核实用户套餐不支持办理，无法办理，已解释，满意度一般 
④答复客户时间及客户满意度评价：根据上述核实情况，我司于2023-10-16 12:02:00联系客户满意度一般，回单人：胡春燕、联系方式：07176921001
⑤投诉核查关联材料：无。"</t>
  </si>
  <si>
    <t>TS202310161940090251</t>
  </si>
  <si>
    <t>071700134639</t>
  </si>
  <si>
    <t>张红</t>
  </si>
  <si>
    <t>2023-10-18 10:04:14</t>
  </si>
  <si>
    <t>用户反映在2023-06-1117:47:41枝江市董市镇联胜合作营业厅(自建他营)开通的沃家神眼（云台机）-10元/月（24个月）（湖北）是未经同意办理的，已和家里人确认未申请过该服务，也没有联通摄像头。要求公司核实原因，取消并联系电话15607203859</t>
  </si>
  <si>
    <t>业务规则：经核实，2023-06-11 17:47:41枝江市董市镇联胜合作营业厅(自建他营)开通的沃家神眼（云台机）-10元/月（24个月）（湖北）未用户自行到厅办理，且已将设备带走，营业厅已联系用户解释未正常收费，用户认可满意</t>
  </si>
  <si>
    <t>TS202310171014172017</t>
  </si>
  <si>
    <t>15549278797</t>
  </si>
  <si>
    <t>向正生</t>
  </si>
  <si>
    <t>2023-10-18 09:02:54</t>
  </si>
  <si>
    <t xml:space="preserve">
高级模板内容：
投诉问题描述:用户强烈表示自己没有办理流量包合约10元档12期（立即生效），解释是购买了对应设备进行订购流量包，不认可，请协助核实处理，谢谢
争议业务名称:流量包合约10元档12期（立即生效）
受理渠道:	湖北省宜昌市OMO
争议月份:2023年10月
争议费用:10
一线客服在系统里:未取消，请后台协助处理
是否承诺退费:否
用户要求:要求退订业务并退费</t>
  </si>
  <si>
    <t>业务规则：用户对自行办理流量包合约10元档12期（立即生效）产生扣费不认可，以为用用户取消，考虑用户使用感知，已为用户申请减免本月费用10元，24小时内赠费到账，不可打印发票，满意</t>
  </si>
  <si>
    <t>BL202310181621510286</t>
  </si>
  <si>
    <t>13294245155</t>
  </si>
  <si>
    <t>朱家华</t>
  </si>
  <si>
    <t>2023-10-18 16:30:18</t>
  </si>
  <si>
    <t>22年Q3Q4重点客户用户要求取消线上为其‘网龄计划合约包K’此业务，尽快处理并回复</t>
  </si>
  <si>
    <t>TS202310181133230079</t>
  </si>
  <si>
    <t>13687173185</t>
  </si>
  <si>
    <t>2023-10-18 14:30:40</t>
  </si>
  <si>
    <t>主办单位：湖北
客户类别：普通客户
10010是否打通：否
是否二次致电10015：是
是否联系：否
升级倾向：
号码归属省：湖北
SVIP等级：
1.问题类型:;
2.投诉类型:退订争议;
3.营业厅地址:;
4.位置信息:;
5.位置发生地:;
6.投诉内容:副卡分户
副卡分户违约金已给营业厅，但显示还是有副卡，宽带销户设备已给营业厅，但显示还是有宽带账号</t>
  </si>
  <si>
    <t>"业务取消①客户投诉产生的原因：合约限制办理携转不成功。 
②客户投诉问题核查情况及解决方案：收到贵部转办后，我司立即组织调查。经核实，（西陵 ）客户要求注销宽带，挽留无效，客服部取消。我司于2023-10-18 14:19:34联系客户解释。 
③客户问题满意度：满意。 
④回单人：颜晶  6921001"</t>
  </si>
  <si>
    <t>TS202310181235241424</t>
  </si>
  <si>
    <t>15171773294</t>
  </si>
  <si>
    <t>杨开科</t>
  </si>
  <si>
    <t>2023-10-18 16:51:07</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</si>
  <si>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6.投诉内容:网用不成，话费太贵了，要求把网取消了副卡也取消了，改成最低消费</t>
  </si>
  <si>
    <t>"业务取消①客户投诉产生的原因：合约限制办理携转不成功。 
②客户投诉问题核查情况及解决方案：收到贵部转办后，我司立即组织调查。经核实，（夷陵雾渡河）客户要求注销副卡及宽带，挽留无效，客服部取消。我司于2023-10-18 16:40:34联系客户解释。 
③客户问题满意度：满意。 
④回单人：颜晶  6921001"</t>
  </si>
  <si>
    <t>ZX202310171452191274</t>
  </si>
  <si>
    <t>13165617301</t>
  </si>
  <si>
    <t>陈艳萍</t>
  </si>
  <si>
    <t>2023-10-18 09:16:45</t>
  </si>
  <si>
    <t>用户来电要求取消宽带（071700945130）不愿到厅，请处理。</t>
  </si>
  <si>
    <t>业务取消（当阳城区）：实装宽带，挽留无效，已取消，客户满意。</t>
  </si>
  <si>
    <t>ZX202310171404480810</t>
  </si>
  <si>
    <t>071703829432</t>
  </si>
  <si>
    <t>刘明旺</t>
  </si>
  <si>
    <t>2023-10-18 14:15:51</t>
  </si>
  <si>
    <t>用户反映未办理宽带，要求销户，请处理并回复</t>
  </si>
  <si>
    <t>业务取消（西陵）虚拟宽带，已为用户注销并按要求转资8元全国流量王套餐，次月生效，满意</t>
  </si>
  <si>
    <t>ZX202310171136162265</t>
  </si>
  <si>
    <t>071700408408</t>
  </si>
  <si>
    <t>张圣勇</t>
  </si>
  <si>
    <t>2023-10-18 14:16:59</t>
  </si>
  <si>
    <t xml:space="preserve">22年Q3Q4重点客户判断省分:湖北
:被动办理宽带
:不需要
:
高级模板内容：
问题描述:该用户来电反映：称自己没有办理过宽带，被绑定，坚持要求我方取消，
第二联系方式:13227282158
销户原因:被动开通的
用户要求:要求尽快核实处理，联系本机。</t>
  </si>
  <si>
    <t>业务取消（西陵营服中心）：客户要求注销实装宽带，联系客户表示暂不注销，回访满意</t>
  </si>
  <si>
    <t>ZX202310181357261148</t>
  </si>
  <si>
    <t>071701069731</t>
  </si>
  <si>
    <t>徐路</t>
  </si>
  <si>
    <t>2023-10-18 15:21:36</t>
  </si>
  <si>
    <t xml:space="preserve">
高级模板内容：
问题描述:要求销户宽带取消	2I承诺低消39元宽带优惠资费表示自己没有安装不便到厅要求在线下注销
第二联系方式:16671006101
销户原因:不知情
用户要求:尽快处理</t>
  </si>
  <si>
    <t>业务取消（西陵营服中心）：用户要求取消低消虚拟宽带，挽留无效，已按用户要求取消，待宽带竣工后，于本周内取消号码低消，满意。</t>
  </si>
  <si>
    <t>ZX202310171135192259</t>
  </si>
  <si>
    <t>071701013942</t>
  </si>
  <si>
    <t>喻昌</t>
  </si>
  <si>
    <t>2023-10-18 14:57:51</t>
  </si>
  <si>
    <t>#2022重保客户#用户要求宽带解绑销户，表示不认可去营业厅，要求线上处理并回复。</t>
  </si>
  <si>
    <t>业务取消（西陵营服中心）：用户要求取消低消虚拟宽带，挽留无效，已核对身份信息协助取消，待宽带竣工后取消号码低消，预计本周内取消，满意。</t>
  </si>
  <si>
    <t>ZX202310171653172331</t>
  </si>
  <si>
    <t>071703716474</t>
  </si>
  <si>
    <t>胡银川</t>
  </si>
  <si>
    <t>2023-10-18 14:17:15</t>
  </si>
  <si>
    <t xml:space="preserve">判断省分:湖北
:被动办理宽带
:不需要
:
高级模板内容：
问题描述:用户要求取消宽带
第二联系方式:13207209172
销户原因:不需要
用户要求:用户称宽带不是自己需要的，要求为其取消，并把：低消融合（宽移固）移网低消69元（湖北）业务一并取消</t>
  </si>
  <si>
    <t>业务取消（猇亭 ）：虚拟宽带，挽留失效，已取消，客户满意</t>
  </si>
  <si>
    <t>ZX202310181014381972</t>
  </si>
  <si>
    <t>071703470914</t>
  </si>
  <si>
    <t>王发明</t>
  </si>
  <si>
    <t>2023-10-18 14:24:12</t>
  </si>
  <si>
    <t>用户反映不知情有宽带账号，没有办理联通宽带业务，要求宽带账号销户，要求2小时内联系回复处理。</t>
  </si>
  <si>
    <t>业务取消（兴山政企）：虚拟宽带，挽留无效，已取消，客户满意。</t>
  </si>
  <si>
    <t>ZX202310171138592295</t>
  </si>
  <si>
    <t>071700213496</t>
  </si>
  <si>
    <t>丁微</t>
  </si>
  <si>
    <t>2023-10-18 10:51:14</t>
  </si>
  <si>
    <t xml:space="preserve">【2022年上工信部测评重保用户】【2022年上工信部测评重保用户】判断省分:湖北
:自己办理的宽带
:挽留失败
:不同意
:
高级模板内容：
问题描述:用户要求本机和071700245259的宽带，挽留失败，不愿去营业厅
第二联系方式:13217173599
销户原因:资费不符合
用户要求:后台协助销户</t>
  </si>
  <si>
    <t>业务取消（宜都政企）实装宽带，已为用户注销，满意</t>
  </si>
  <si>
    <t>ZX202310180950101793</t>
  </si>
  <si>
    <t>071704336398</t>
  </si>
  <si>
    <t>2023-10-18 14:25:04</t>
  </si>
  <si>
    <t>用户要求注销宽带，表示自己没有安装也不需要，现在无法到营业厅办理注销，要求客服登记处理。</t>
  </si>
  <si>
    <t>业务取消（枝江城区营服）：客户要求注销实装宽带，已按客户要求注销，回访满意</t>
  </si>
  <si>
    <t>ZX202310171616262018</t>
  </si>
  <si>
    <t>071700175736</t>
  </si>
  <si>
    <t>2023-10-18 14:20:39</t>
  </si>
  <si>
    <t xml:space="preserve">判断省分:湖北
:自己办理的宽带
:挽留失败
:不同意
:
高级模板内容：
问题描述:用户来电要求取消宽带业务，在线解释不接受，要求线上办理拆机
第二联系方式:18695076569
销户原因:使用不上
用户要求:要求线上取消</t>
  </si>
  <si>
    <t>业务取消（枝江城区营服中心）：客户要求注销实装宽带，已告知客户融合套餐注销宽带手机号码需转资，客户表示暂不注销，回访满意</t>
  </si>
  <si>
    <t>ZX202310181008321927</t>
  </si>
  <si>
    <t>15871679621</t>
  </si>
  <si>
    <t>谢克春</t>
  </si>
  <si>
    <t>2023-10-18 16:15:35</t>
  </si>
  <si>
    <t xml:space="preserve">[10015转接10010用户][65岁以上老人]判断省分:湖北
:失败
node_42:
:无合约/简单合约
:单卡/移移融合副卡套餐
获取用户证件类型::不认可
:
高级模板内容：
问题描述:用户来电要求取消副卡，解释不认可，用户不愿意去营业厅，请核实处理
第二联系方式:用户无法提供
销户原因:不想要了
用户要求:尽快处理回复</t>
  </si>
  <si>
    <t>业务取消（秭归城区）：主副卡，联系用户表示不需要拆分，故未操作业务，满意</t>
  </si>
  <si>
    <t>ZX202310171827160474</t>
  </si>
  <si>
    <t>17671327824</t>
  </si>
  <si>
    <t>屈倩</t>
  </si>
  <si>
    <t>2023-10-18 14:22:08</t>
  </si>
  <si>
    <t xml:space="preserve">
高级模板内容：
问题描述:用户反馈宽带不使用了，要求销户宽带，线下工作人员称让用户拨打10010取消，请工作人员核实处理
第二联系方式:17671327824
销户原因:不使用了
用户要求:尽快处理</t>
  </si>
  <si>
    <t>业务取消（秭归乡镇）：用户要求取消实装宽带，挽留无效，已核对身份信息协助取消，满意。</t>
  </si>
  <si>
    <t>ZX202310181451211639</t>
  </si>
  <si>
    <t>16671728502</t>
  </si>
  <si>
    <t>王华</t>
  </si>
  <si>
    <t>2023-10-18 16:43:13</t>
  </si>
  <si>
    <t xml:space="preserve">判断省分:湖北
:失败
node_42:
:无合约/简单合约
:单卡/移移融合副卡套餐
获取用户证件类型::不认可
:
高级模板内容：
问题描述:用户反馈自己要求销户主副卡号加宽带，请工作人员尽快联系处理
第二联系方式:16671728502
销户原因:不使用了
用户要求:尽快联系处理</t>
  </si>
  <si>
    <t>业务取消：（宜都乡镇营服中心）客户要求取消宽带、主副卡，挽留无效，已登记24小时内取消，回访满意。</t>
  </si>
  <si>
    <t>BL202310171646281706</t>
  </si>
  <si>
    <t>18607202909</t>
  </si>
  <si>
    <t>2023-10-18 10:20:18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</si>
  <si>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:用户来电称本号要携转，要求取消受限业务（固移融合、一号多终端）。挽留无效，用户不愿到厅取消，请核实处理。</t>
  </si>
  <si>
    <t>业务取消（城区政企）：虚拟宽带，一号多终端，挽留无效，已取消，客户满意。</t>
  </si>
  <si>
    <t>BL202310181155272161</t>
  </si>
  <si>
    <t>15572763336</t>
  </si>
  <si>
    <t>2023-10-18 14:28:43</t>
  </si>
  <si>
    <t>产品类型:轻合约;产品名称:湖北宜昌预存话费得流量短信包24个月-立即;产品描述:用户申请办理提前解约，需支付解约赔偿金，支付后办理解约，支付后办理解约，次月生效;产品ID:91022417;开始时间:2021-11-2809:46:34;结束时间:2023-10-3123:59:59;订购渠道:城区正兴代理点;客户确认方式:签字协议。
查询增值业务:
合约信息查询:
系统查询到有产品信息
:有确认方式
客户要求取消
维系挽留:不接受挽留
:下一步
判断省分:湖北
:其他合约
:办理不成功
:
用户来电称不知情办理湖北宜昌预存话费得流量短信包24个月-立即，要求取消业务，因收不到验证码，请后台协助取消。2.用户要去查询谁办理的，前台查到受理部门：城区正兴代理点，用户不认可，称没有经过授权，要求处理，请协助</t>
  </si>
  <si>
    <t>业务取消（西陵营服）：用户要求取消湖北宜昌预存话费得流量短信包24个月-立即，挽留无效，核实城区东山大道国贸自有营业厅安丽琴已于2023-10-18 13:25:41给用户取消掉了，已跟用户解释此业务为之前的业务到期为系统自动续订，用户知悉挂机，满意。</t>
  </si>
  <si>
    <t>BL202310181008320646</t>
  </si>
  <si>
    <t>15090937685</t>
  </si>
  <si>
    <t>张宏举</t>
  </si>
  <si>
    <t>2023-10-18 14:11:33</t>
  </si>
  <si>
    <t>用户要求取消（存量5G畅爽套餐享49元赠费湖北），前台已做解释，用户不认可，请后台工作人员协助处理，谢谢！</t>
  </si>
  <si>
    <t>业务取消（兴山乡镇）：用户要求取消存量5G畅爽套餐享49元赠费。挽留无效，已取消成功，用户满意。</t>
  </si>
  <si>
    <t>TS202310161744230821</t>
  </si>
  <si>
    <t>13135814102</t>
  </si>
  <si>
    <t>2023-10-18 10:34:07</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</si>
  <si>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6.投诉内容:人在外地回不来，想把家里宽带销了去，改个最低的套餐用</t>
  </si>
  <si>
    <t>业务取消（当阳城区）①客户投诉产生的原因：客户反映取消业务问题
②客户投诉问题核查情况及解决方案：收到贵部转办后，我司立即组织调查。经核实，当阳城区客户要求注销实装宽带，已为用户注销，用户表示无需转资，未操作转资，满意。
③客户问题满意度：我司于2023-10-17 10:42:10联系客户满意。
④回单人:程李晶；联系电话：07176921001</t>
  </si>
  <si>
    <t>TS202310181253571806</t>
  </si>
  <si>
    <t>18671702580</t>
  </si>
  <si>
    <t>尹欢欢</t>
  </si>
  <si>
    <t>2023-10-18 15:10:15</t>
  </si>
  <si>
    <t xml:space="preserve">判断省分:湖北
:被动办理宽带
:不需要
:
高级模板内容：
投诉问题描述:用户来电反映不知情办理了宽带，要求销户，并要求解绑主副卡关系，用户不愿到厅，要求我方直接取消，用户要求半个小时之内回复处理，否则就工信部投诉
用户状态:开通
停机原因:无
第二联系电话:无
用户要求:用户来电反映不知情办理了宽带，要求销户，并要求解绑主副卡关系，用户不愿到厅，要求我方直接取消，用户要求半个小时之内回复处理，否则就工信部投诉</t>
  </si>
  <si>
    <t>业务取消（五峰城区）：用户要求注销宽带，拆分主副卡，挽留无效，已按用户要求取消，满意。</t>
  </si>
  <si>
    <t>BL202310172126071728</t>
  </si>
  <si>
    <t>15671070115</t>
  </si>
  <si>
    <t>赵华</t>
  </si>
  <si>
    <t>2023-10-18 14:12:51</t>
  </si>
  <si>
    <t xml:space="preserve">【2022年上工信部测评重保用户】15671070115命中精准预判服务场景:[该用户有申诉倾向，请注意受理态度，查询近三天工单记录，积极解决用户问题。]
用户来电:关闭上网功能
判断省分:甘肃、湖北
解释无法关闭，建议用户关闭手机蜂窝数据网络即可:不认可
:用户来电要求关闭手机上网功能</t>
  </si>
  <si>
    <t>业务取消（夷陵城区）：主副卡，挽留成功，暂不办理，客户满意。</t>
  </si>
  <si>
    <t>TS202310181504061760</t>
  </si>
  <si>
    <t>13094188261</t>
  </si>
  <si>
    <t>董敬华</t>
  </si>
  <si>
    <t>2023-10-18 15:55:04</t>
  </si>
  <si>
    <t xml:space="preserve">22年Q3Q4重点客户
高级模板内容：
投诉问题描述:详见：TS202309111122071326，工单内容和处理结果，我处已解释，用户不认可，同时用户表示后台工作人员承诺用户线上为其办理，并且还承诺退费120元，请协助处理，谢谢，
业务名称:详见：TS202309111122071326，工单内容和处理结果，我处已解释，用户不认可，同时用户表示后台工作人员承诺用户线上为其办理，并且还承诺退费120元，请协助处理，谢谢，
办理渠道:详见：TS202309111122071326，工单内容和处理结果，我处已解释，用户不认可，同时用户表示后台工作人员承诺用户线上为其办理，并且还承诺退费120元，请协助处理，谢谢，
办理时间:2023-10-18
系统提示内容:详见：TS202309111122071326，工单内容和处理结果，我处已解释，用户不认可，同时用户表示后台工作人员承诺用户线上为其办理，并且还承诺退费120元，请协助处理，谢谢，
用户要求:详见：TS202309111122071326，工单内容和处理结果，我处已解释，用户不认可，同时用户表示后台工作人员承诺用户线上为其办理，并且还承诺退费120元，请协助处理，谢谢，</t>
  </si>
  <si>
    <t>业务取消（西陵）：主副卡拆分，现核实客户副卡已办理携出校验，无需我司办理拆分，费用9月已到账，客户满意。</t>
  </si>
  <si>
    <t>TS202310181328232378</t>
  </si>
  <si>
    <t>2023-10-18 14:46:08</t>
  </si>
  <si>
    <t>主办单位：湖北
客户类别：普通客户
10010是否打通：是
是否二次致电10015：是
是否联系：否
升级倾向：
号码归属省：湖北
SVIP等级：
1.问题类型:;
2.投诉类型:退订争议;
3.营业厅地址:;
4.位置信息:;
5.位置发生地:;
6.投诉内容:宽带销户副卡分户
宽带设备已给，但显示宽带还有，副卡已办分户，违约金已出，显示还是未分户</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</si>
  <si>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</si>
  <si>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TS202310171459230704</t>
  </si>
  <si>
    <t>2023-10-18 16:06:36</t>
  </si>
  <si>
    <t xml:space="preserve">主办单位：湖北
客户类别：普通客户
10010是否打通：是
是否二次致电10015：是
是否联系：是
升级倾向：无
号码归属省：湖北
SVIP等级：
预处理内容：
预处理名称:产品订购一键诊断
业务产品类型:反映其他业务问题
用户是否接受:用户不接受
是否知情订购:不知情订购
是否授权范围:否
备注:
----
高级模板内容：
1*投诉问题描述:携转不知情办理。请尽快核实处理
2*争议业务名称:宽带</t>
  </si>
  <si>
    <t>业务取消①客户基本信息：业务号码：13165617301、客户姓名：陈艳萍、套餐情况：幸福家家乐59元套餐； 客户反映取消业务的问题。
②首次联系客户时间： 2023-10-17 15:26:45 ； 
③投诉核查处理情况：收到贵部转办后，我司立即组织调查 。经核实，当阳城区客户要求取消宽带，挽留无效，已取消，客户满意。
④答复客户时间及客户满意度评价相关信息：我司于2023-10-17 15:26:45联系客户解释说明，客户认可满意。回单人：王宜艳
⑤投诉核查关联材料：无</t>
  </si>
  <si>
    <t>BL202310171146410479</t>
  </si>
  <si>
    <t>办理工单（2021版）&gt;&gt;业务功能&gt;&gt;呼叫保持/呼叫等待/呼叫转移开通</t>
  </si>
  <si>
    <t>15337445776</t>
  </si>
  <si>
    <t>李浩白</t>
  </si>
  <si>
    <t>2023-10-18 10:22:16</t>
  </si>
  <si>
    <t>:呼叫转移设置
判断省分:其他省分
:不认可
:仍不认可
:用户表示有一个广东电话139****1735呼叫转移到自己的手机上，已经3天了，能否取消</t>
  </si>
  <si>
    <t>业务咨询：我司后台无法核查客户被呼叫号码，建议客户获取呼转号码后联系移动咨询，客户认可</t>
  </si>
  <si>
    <t>TS202310171703581138</t>
  </si>
  <si>
    <t>13177081412</t>
  </si>
  <si>
    <t>覃明会</t>
  </si>
  <si>
    <t>2023-10-18 10:16:18</t>
  </si>
  <si>
    <t>13177081412命中精准预判服务场景:[65岁以上老人]
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用户来电称能拨打电话但是不能接到电话，刚接通就断线了，用户无法提供具体地址进行定位查询，故升此单要求我方尽快核实处理请协助处理</t>
  </si>
  <si>
    <t>TS202310172024452040</t>
  </si>
  <si>
    <t>07173901206</t>
  </si>
  <si>
    <t>2023-10-18 13:35:17</t>
  </si>
  <si>
    <t xml:space="preserve">【2022年上工信部测评重保用户】
高级模板内容：
投诉问题描述:固话无法通话
前期工单流水号:TS202309251455542450
前期工单处理结果:您办理了融合变更业务，暂时无法开通长途功能，要等次月才能开通，已告知您，您满意度一般
用户要求:称一直没有处理，区域尽快核实处理</t>
  </si>
  <si>
    <t>终端使用：客户反映无法使用长途业务。经核实长途功能正常，联系客户表示已恢复，回访满意</t>
  </si>
  <si>
    <t>ZX202310181602232220</t>
  </si>
  <si>
    <t>071703222800</t>
  </si>
  <si>
    <t>张锡凤</t>
  </si>
  <si>
    <t>2023-10-19 17:05:29</t>
  </si>
  <si>
    <t xml:space="preserve">[65岁以上老人]判断省分:湖北
:被动办理宽带
:不需要
:
高级模板内容：
问题描述:用户来电反映不知情被办理了宽带，要求我们查明原因回复并且退从开通所产的所有费用，同时销户，不然投诉
第二联系方式:071703222800
销户原因:不知情办理
用户要求:用户来电反映不知情被办理了宽带，要求我们查明原因回复并且退从开通所产的所有费用，同时销户，不然投诉</t>
  </si>
  <si>
    <t>Q22：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</si>
  <si>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ZX202310191225130980</t>
  </si>
  <si>
    <t>071700021763</t>
  </si>
  <si>
    <t>李光全</t>
  </si>
  <si>
    <t>2023-10-19 17:12:51</t>
  </si>
  <si>
    <t xml:space="preserve">
高级模板内容：
问题描述:要求在线销户本机宽带和IPTV，称不归属地，2，称宽带的15元提速包(湖北)（立即生效，次月收费）-新，不知情办理，要求退费，请核实处理，谢谢
第二联系方式:15671060230
销户原因:不用了
用户要求:尽快处理</t>
  </si>
  <si>
    <t>Q23：城区伍家岗中南路自有营业厅,宽带提速包AA； 用户反馈宽带提速包业务开通问题，经核实，为营业厅未跟用户解释清楚导致，城区伍家岗中南路自有营业厅已于2023-10-18 16:18:44给用户取消了，考虑用户感知，申请退23.9-10月费用，合计10元，24小时到帐，此费用不可打印发票，现用户表示宽带保留，暂不取消，满意。</t>
  </si>
  <si>
    <t>TS202310181653121698</t>
  </si>
  <si>
    <t>13277238000</t>
  </si>
  <si>
    <t>吴勇</t>
  </si>
  <si>
    <t>2023-10-19 11:02:30</t>
  </si>
  <si>
    <t xml:space="preserve">
高级模板内容：
投诉问题描述:对于合约办理不知情
产品名称:招联分期5G129元直降1700（社会
办理时间:2023-05-01
办理渠道:上门办理
用户要求:返请处理谢谢</t>
  </si>
  <si>
    <t>Q23：永乐电子渠道AA，招联分期5G129元直降1700。经核实，23.4月办理，入网时工作人员已现金返还有话费，已联系解释活动办理流程，用户表示知晓。</t>
  </si>
  <si>
    <t>TS202310181129402483</t>
  </si>
  <si>
    <t>2023-10-19 09:13:47</t>
  </si>
  <si>
    <t xml:space="preserve">[该用户有申诉倾向，请注意受理态度，查询近三天工单记录，积极解决用户问题。][65岁以上老人]
高级模板内容：
投诉问题描述:不知情办理5G超级会员白银版立即生效炫彩通信助理包体验版-立即生效（湖北），提及工信部投诉
争议业务名称:5G超级会员白银版立即生效炫彩通信助理包体验版-立即生效（湖北）
受理渠道:上海航动科技有限公司（宜昌）
争议月份:2022年3月、2022年4月、2022年5月、2022年6月、2022年7月、2022年8月、2022年9月、2022年10月、2022年11月、2022年12月、2022年2月、2023年1月、2023年2月、2023年3月、2023年4月、2023年5月、2023年6月、2023年7月、2023年8月、2023年9月、2023年10月
争议费用:580
一线客服在系统里:已取消
是否承诺退费:否
用户要求:退还现金，退还金额查到，要求继续处理，前期反映过，不愿联系我方专员，要求我方回复，详见TS202310140935560559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</si>
  <si>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已退还22.2-23.10月费用合计580元，此费用不可打印发票，优先于现金抵扣，用户表示知晓。</t>
  </si>
  <si>
    <t>TS202310181607550649</t>
  </si>
  <si>
    <t>13197305881</t>
  </si>
  <si>
    <t>杨占广</t>
  </si>
  <si>
    <t>2023-10-19 17:52:40</t>
  </si>
  <si>
    <t xml:space="preserve">判断省分:湖北
:增值业务费用争议（含炫彩通信助理包云盘版等组合类增值业务）
:移网
:在补救范围内
:不认可
:大于500元
:
高级模板内容：
投诉问题描述:用户来电反映称不知情被办理了此业务，要求尽快退费
争议业务名称:炫彩通信助理包-云盘版-立即生效（湖北）
受理渠道:10010
争议月份:2022年8月、2022年9月、2022年10月、2022年11月、2022年12月、2023年1月、2023年2月、2023年3月、2023年4月、2023年5月、2023年6月、2023年7月、2023年8月、2023年9月、2023年10月
争议费用:150
一线客服在系统里:已取消
是否承诺退费:是
用户要求:尽快退费</t>
  </si>
  <si>
    <t>电话营销-开通争议：上海航动科技有限公司（宜昌），炫彩通信助理包-云盘版 -立即生效（湖北）AA，经核实，于2022年8月过电话营销方式推荐客户办理，现联系客户解释不认可，出于服务角度，退还23.3-10月费用合计75元，11月5日前小时到账，此费用不可打印发票；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</si>
  <si>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TS202310191045511803</t>
  </si>
  <si>
    <t>071700049974</t>
  </si>
  <si>
    <t>聂勇</t>
  </si>
  <si>
    <t>2023-10-19 14:16:18</t>
  </si>
  <si>
    <t xml:space="preserve">判断省分:其他省分
:增值业务争议
判断省分:湖北
:固网
:否
:
高级模板内容：
投诉问题描述:用户来电反映没有开通过宽带提速包要求核实
争议业务名称:15元*12个月合约千兆提速包（湖北）
受理渠道:无
争议月份:2023年6月、2023年7月、2023年8月、2023年9月、2023年10月
争议费用:67.5
一线客服在系统里:未取消，请后台协助处理
是否承诺退费:否
用户要求:尽快联系核实开通情况请协助联系核实谢谢！</t>
  </si>
  <si>
    <t>电话营销-开通争议：拓见科技 ，15元*12个月合约千兆提速包（湖北）AA。用户反映未订购此业务，经核实，23年6月通过电话营销方式推荐用户办理，已取消并申请退还23.6-10月扣费67.5元，2小时到账。此费用不可打印发票，满意。</t>
  </si>
  <si>
    <t>ZX202310181200390472</t>
  </si>
  <si>
    <t>071701055142</t>
  </si>
  <si>
    <t>汪佳磊</t>
  </si>
  <si>
    <t>2023-10-19 09:09:15</t>
  </si>
  <si>
    <t xml:space="preserve">判断省分:湖北
:被动办理宽带
:不需要
:
高级模板内容：
问题描述:用户来电称要求没有办理宽带，要求销户和处理费用问题，请协助
第二联系方式:18674209091
销户原因:未办理
用户要求:071701055142宽带销户</t>
  </si>
  <si>
    <t>电话营销-开通争议：宜昌融诚通信服务有限责任公司，10元300M宽带（湖北）-低消融合（300M）AA。用户反映电话营销办理低消宽带时未与客户达成一致，已按客户要求取消，另登记本月出账后次月7日前退还23.9-10月宽带费用，客户知晓，认可</t>
  </si>
  <si>
    <t>ZX202310190847581838</t>
  </si>
  <si>
    <t>071701038430</t>
  </si>
  <si>
    <t>周海涛</t>
  </si>
  <si>
    <t>2023-10-19 14:16:30</t>
  </si>
  <si>
    <t>用户投诉被动开通，完全不知情，导致产生补收费用，要求我司取消并退还费用，请公司处理</t>
  </si>
  <si>
    <t>电话营销-开通争议：宜昌融诚通信服务有限责任公司，低消送宽带AA。经核实，21年10月通过电话营销方式推荐用户办理，免宽带月费，录入虚拟地址未实际安装。现用户表示无需使用，已取消，并登记11月8日退还21.10-23.10月低消补收费用，此费用不可抵扣往月欠费及打印发票，满意。</t>
  </si>
  <si>
    <t>TS202310181348140209</t>
  </si>
  <si>
    <t>13040966287</t>
  </si>
  <si>
    <t>2023-10-19 14:00:10</t>
  </si>
  <si>
    <t xml:space="preserve">
高级模板内容：
投诉问题描述:用户来电反映对套餐内9元100分钟5G速率包（湖北）（立即生效）要求取消，已解释套餐内必选品，用户对此不认可要求取消并退费
投诉项目:月固定费
争议月份:2023年10月
争议金额:9
用户要求:尽快处理</t>
  </si>
  <si>
    <t>电话营销-开通争议：山东静雷通讯科技有限公司，9元100分钟5G速率包（湖北）（立即生效）AA，经核实，于2023年5月过电话营销方式推荐客户办理，现联系客户解释不认可，已取消，出于服务角度，产生费用23.5-10月费用合计54元，现为用户在系统中操作50元赠费，另申请4元费用，24小时到账，此费用不可打印发票，满意。</t>
  </si>
  <si>
    <t>BL202310181124031749</t>
  </si>
  <si>
    <t>071701052353</t>
  </si>
  <si>
    <t>黄镜</t>
  </si>
  <si>
    <t>2023-10-19 09:05:54</t>
  </si>
  <si>
    <t>用户要求取消：15元1000M提速包(湖北)（立即生效，次月收费）-新未涉及到退费前台无权操作请协助处理</t>
  </si>
  <si>
    <t>电话营销-开通争议：拓见， 15元1000M提速包(湖北)AA。用户反映电话营销被动办理提速包问题，已为用户取消并申请减免8-10月费用45元，另用户反映被动办理副卡15671022896问题，核实为宜昌市远安县集团3G开户服务点无操作导致，已为用户拆分副卡，并补偿15元，合计退费60元，24小时内赠费到账，不可打印发票，满意</t>
  </si>
  <si>
    <t>TS202310181750530418</t>
  </si>
  <si>
    <t>15586360776</t>
  </si>
  <si>
    <t>宜昌长城假日酒店有限公司</t>
  </si>
  <si>
    <t>2023-10-19 13:55:27</t>
  </si>
  <si>
    <t xml:space="preserve">
高级模板内容：
投诉问题描述:客户来电表示自己打印9月份账务现金电子发票发票没有税号，前边已经来电返销重新打印还是没有
业务号码:15586360776
发票获取渠道:中国联通APP
开具不成功系统提示:没有税号
开具月份:2023年9月
前台解释内容:已按正常流程解释
用户要求:客户要求尽快处理回电，要求明天早上处理完成，加急，请协助处理，谢谢</t>
  </si>
  <si>
    <t>ZX202310191021490001</t>
  </si>
  <si>
    <t>15872513323</t>
  </si>
  <si>
    <t>2023-10-19 15:03:13</t>
  </si>
  <si>
    <t>用户反馈:咨询携入的办理方式
告知携转资格的短信查询方式，是否符合携转条件:符合
:线上
介绍线上办理方式:下一步
:下一步
携入的号码：15872513323；是否已明确办理什么套餐：未明确；用户要求：协助转网；联系电话：16604272431:
用户反映10月15日15872513323通过中国联通APP办理了携号转网至联通，提示24小时内有专员处理，但一直无人联系也未收到办理成功、失败的短信，目前查询还未转网成功，已建议可到联通自有营业厅申请，不理解，不愿到厅，要求反馈协助办理，请处理并回复16604272431</t>
  </si>
  <si>
    <t>电子渠道：用户反映在手厅办理携号转入，系统提示成功，但实际CBSS并无携入记录，建议前往联通自营厅重新办理，联系用户解释表示知晓。</t>
  </si>
  <si>
    <t>TS202310182126400651</t>
  </si>
  <si>
    <t>13669068354</t>
  </si>
  <si>
    <t>2023-10-19 10:07:15</t>
  </si>
  <si>
    <r>
      <rPr>
        <sz val="11"/>
        <rFont val="宋体"/>
        <charset val="0"/>
      </rPr>
      <t>用户16号在联通APP购买的号卡到现在还没有配送到，要求后台尽快配送。订单号;</t>
    </r>
    <r>
      <rPr>
        <sz val="11"/>
        <rFont val="Arial"/>
        <charset val="0"/>
      </rPr>
      <t xml:space="preserve">	</t>
    </r>
    <r>
      <rPr>
        <sz val="11"/>
        <rFont val="宋体"/>
        <charset val="0"/>
      </rPr>
      <t>2163101678088570</t>
    </r>
  </si>
  <si>
    <t>TS202310191119250101</t>
  </si>
  <si>
    <t>13227286555</t>
  </si>
  <si>
    <t>吕纯典</t>
  </si>
  <si>
    <t>2023-10-19 11:52:17</t>
  </si>
  <si>
    <t xml:space="preserve">[65岁以上老人]
高级模板内容：
投诉问题描述:用户表明积分兑换的物品，现在还未收到，APP上面显示签收，用户未收到物品，用户要求处理
办理渠道:APP
订单号:无订单号
身份证号码:420529197912110027
用户要求:用户表明积分兑换的物品，现在还未收到，APP上面显示签收，用户未收到物品，用户要求处理</t>
  </si>
  <si>
    <t>经核实，物流公司：中通快递 物流编号：78729606089544 如有疑问请电联派件业务员：19186276138，签收网点电话：0717-6996251，请联系派件员核实</t>
  </si>
  <si>
    <t>TS202310191610541084</t>
  </si>
  <si>
    <t>15671020203</t>
  </si>
  <si>
    <t>曾祥丹</t>
  </si>
  <si>
    <t>2023-10-19 17:07:26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</si>
  <si>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高级模板内容：
投诉问题描述:用户来电反映无法正常收到短，彩信，但是可以发送短信
故障现象:无法接收
故障时间:2023-10-19
短信功能是否开通:开通
上网功能是否开通:开通
前台解释内容:短信功能是已经开通的，而且是已经进行数据更新，但是还是接收不了短信
用户要求:无法接收短信：用户来电反映本机无法接收（所有短信），手机未设置拦截，垃圾短信平台（无法查询），用户（已换机换卡）测试，请尽快核实处理回电，来电联系电话15671020203</t>
  </si>
  <si>
    <t>ZX202310191252531147</t>
  </si>
  <si>
    <t>07176975057</t>
  </si>
  <si>
    <t>宜昌市西陵区人民法院</t>
  </si>
  <si>
    <t>重保用户参与工信部满意度测评口碑奖励30元</t>
  </si>
  <si>
    <t>ZX202310191152030737</t>
  </si>
  <si>
    <t>07173901575</t>
  </si>
  <si>
    <t>国家统计局当阳调查队</t>
  </si>
  <si>
    <t xml:space="preserve">重保用户参与工信部满意度测评口碑奖励30元</t>
  </si>
  <si>
    <t>ZX202310191251511139</t>
  </si>
  <si>
    <t>07177201233</t>
  </si>
  <si>
    <t>劳动局监察大队</t>
  </si>
  <si>
    <t>2023-10-19 16:48:48</t>
  </si>
  <si>
    <t>备查单，请直接办结</t>
  </si>
  <si>
    <t>TS202310120852552090</t>
  </si>
  <si>
    <t>2023-10-19 15:04:07</t>
  </si>
  <si>
    <t>案件编号：鄂-20231000002765
受理日期：2023-10-1208:35:06
处理日期：2023-10-1208:51:17
认定员：王森林
申诉来源：微信
用户地址：清江润城
多次去营业厅处理主副卡解绑业务，可后面还是没有处理。又要求去营业厅，己经跑了多次。每次都说弄好了结果没取消。麻烦解决</t>
  </si>
  <si>
    <t>申辩工单：1.申诉前15日已向企业投诉，仍在处理中。2.客户已撤诉
1. 用户基本信息：客户号码：13032705861、机主姓名：龚华丽、入网时间：2019-10-26 18:08:30、入网地点：夷陵小溪塔恒杰专营店、当前使用套餐：4G主副卡业务-语音副卡基本套餐、套餐类型：全国套餐
2.前期处理情况：客户反映取消业务的问题。客户10月11日向10010反馈，核查处理中，同步越级申诉。 
3.申诉处理方案：（1）申诉是否属实：属实；（2）本次申诉原因及处理方案：经核查，客户于2019-10-26 18:06:22通过夷陵小溪塔恒杰专营店办理副卡13032705861，产品编码89128067，因渠道保管不善暂无法提供办理协议，因主副卡拆分需客户到厅办理，在线客服无权限处理，故引导客户到厅，同时已记录工单转本地协助处理中，客户前往国贸大酒店一楼营业厅2次，西陵一路营业厅1次，因未前往指定有权限的营业厅故业务未办理成功，现挽留无效，我部于2023-10-13 10:28:44已协助办理副卡拆分，主副卡关系失效，客户认可。
4.核查存在的问题分析：（1)存在问题：业务办理无二次确认（2）整改举措：后期规范业务办理二次确认（3）是否属于不知情订制：是，个案问题
5.申诉回复情况：2023-10-12 10:25 联系客户，客户满意。</t>
  </si>
  <si>
    <t>TS202310111637250497</t>
  </si>
  <si>
    <t>2023-10-19 14:11:06</t>
  </si>
  <si>
    <t>案件编号：鄂-20231000002713
受理日期：2023-10-1116:28:52
处理日期：2023-10-1116:35:11
认定员：丁麟
申诉来源：微信
用户地址：湖北十堰
强制办号，换套餐换不了，已投诉多少未解决,一直都在核实未解决</t>
  </si>
  <si>
    <t>申辩工单：1.申诉前15日已向企业投诉，仍在处理中。2.客户已撤诉
1. 用户基本信息：客户号码：13227296716、机主姓名：许涛、入网时间：2023-04-03 09:58:22、入网地点：宜昌市远安县集团3G开户服务点、当前使用套餐：畅爽冰激凌5G套餐129元（基础版）、套餐类型：全国套餐
2.前期处理情况：客户反映套餐变更的问题。客户7月3日/9月2日向10010反馈，经核查，客户2023-04-03 09:55:49通过宜昌市远安县集团3G开户服务点入网时参加“政企专属5折*36个月“，优惠编码9711409，优惠期2023-04-03至2026-03-31，有客户签字确认，强制办号不属实。客户要求取消降低套餐，远安政企客户经理多次维系挽留客户，建议客户保留套餐继续使用，故未及时受理客户转资。10月11日向10010反馈，核查处理中，同步越级申诉。 
3.申诉处理方案：（1）申诉是否属实：部分属实；（2）本次申诉原因及处理方案：结果同前期，挽留无效，我部于2023-10-16 09:14:55已协助客户退订5折优惠，同时应客户要求转资8元流量王次月生效，另为其申请5月-10月月租差价费用224元分2笔于2023-10-16 09:17:21已到账50元，于2023-10-16 10:34:29已到账174元，赠费无法打印发票，客户认可。
4.核查存在的问题分析：（1)存在问题：套餐变更不便捷引发申诉（2）整改举措：已和营服沟通，挽留失败客户及时处理（3）是否属于不知情订制：否
5.申诉回复情况：2023-10-16 09:07:44联系客户，客户满意。</t>
  </si>
  <si>
    <t>TS202310121118290925</t>
  </si>
  <si>
    <t>投诉工单（2021版）&gt;&gt;移网&gt;&gt;【入网】宣传&gt;&gt;夸大宣传</t>
  </si>
  <si>
    <t>13235637666</t>
  </si>
  <si>
    <t>闫孝成</t>
  </si>
  <si>
    <t>2023-10-19 14:36:36</t>
  </si>
  <si>
    <t>案件编号：鄂-20231000002851
受理日期：2023-10-1211:00:19
处理日期：2023-10-1211:17:04
认定员：吴婷婷
申诉来源：微信
用户地址：湖北宜昌
现每月扣200多活费我查询有余额宝质押分期5G199元，还跟我绑定两年，我根本不知道，请快帮我处理掉这个活动</t>
  </si>
  <si>
    <t>申辩工单：1.申诉前未向企业投诉。2.客户已撤诉
1. 用户基本信息：客户号码：13235637666、机主姓名：闫孝成、入网时间：2018-03-01 11:19:16、入网地点：枝江中宇专营店、当前使用套餐：畅越冰激凌5G套餐199元（极速）、套餐类型：全国套餐
2.前期处理情况：客户反映取消业务的问题。客户前期未向10010反馈，直接越级申诉。 
3.申诉处理方案：（1）申诉是否属实：不属实；（2）本次申诉原因及处理方案：经核查，客户于2022-08-18 09:45:46通过枝江中宇专营店办理“ 余额宝质押分期5G199元直降1200（社会渠道24期）(湖北) ”，优惠编码8763125，合约期2022-09-01至2024-08-31，如提前解约需支付违约金：客户实际享受优惠月份数 x 客户每月享受的电子券金额，客户于2023-10-17 09:12:54通过枝江城区团结路自营厅已支付违约金861元并成功解约，客户认可。
4.核查存在的问题分析：（1)存在问题：无（2）整改举措：无（3）是否属于不知情订制：否
5.申诉回复情况：2023-10-17 14:01:00联系客户，客户满意。</t>
  </si>
  <si>
    <t>TS202310151035302371</t>
  </si>
  <si>
    <t>2023-10-19 23:38:07</t>
  </si>
  <si>
    <t>案件编号：鄂-20231000003332
受理日期：2023-10-1510:28:41
处理日期：2023-10-1510:34:30
认定员：任亚会
申诉来源：微信
用户地址：湖北宜昌联通公司
15571754640通过的号码湖北宜昌联通公司，非法盗取用户个人信息，再本人不知情的情况下胡乱开卡，收到这个卡投诉一个月了没人回复解决问题，目无王法嚣张恶劣</t>
  </si>
  <si>
    <t>申辩工单：1.预处理重单同部-20230900193112。2.代理申诉
1. 用户基本信息：客户号码：15571754640、机主姓名：刘世林、入网时间：2023-09-23 15:00:57、入网地点：湖北省宜昌市OMO、当前使用套餐：小天卡-2023、套餐类型：全国套餐
2.前期处理情况：客户反映订单争议的问题。同部-20230900193112，我司申请并案处理。前期已向工信部投诉过：经核查，客户实名制入网，详见入网协议和订单截图，现联系机主本人解释沟通，同意保留卡号继续使用无异议，同时了解到因客户为异地电信代理商意向办卡客户，现对客户办理联通卡后不满，代为申诉，非机主本人申诉，未配合撤诉。
3.申诉处理方案：（1）申诉是否属实：不属实；（2）本次申诉原因及处理方案：经核查，结果同前期，不知情开卡和无人解决不属实，仍无法达成一致。
4.核查存在的问题分析：（1)存在问题：代理申诉（2）整改举措：无（3）是否属于不知情订制：否
5.申诉回复情况：2023-10-13 18:42:24联系客户，客户不满意。</t>
  </si>
  <si>
    <t>TS202310161331252121</t>
  </si>
  <si>
    <t>15572750550</t>
  </si>
  <si>
    <t>刘*</t>
  </si>
  <si>
    <t>2023-10-19 16:24:40</t>
  </si>
  <si>
    <t>案件编号：9f80b6774a8341c58e819b4e6918ebbb
受理日期：2023-10-1611:17:38
处理日期：2023-10-1613:18:55
认定员：
申诉来源：
用户地址：
2022年4月1号本人去营业厅想办理携号转网，工作人员说给我打折，让我不要办理携号转网，我同意了，由原来的99元打折69元，套餐内的流量不够用，导致我每个月话费超出很多，我打联通客服要求更改套餐，才被告知我还在合约期，在本人不知情的情况下给我办理所谓的合约期，还不能更改套餐，简直是霸王条款，强烈要求给我解除所谓的合约期，谁跟你签了合约？联通单方面能签合约吗？强盗</t>
  </si>
  <si>
    <t>已传附件。</t>
  </si>
  <si>
    <t>TS202310131436250054</t>
  </si>
  <si>
    <t>2023-10-19 23:54:33</t>
  </si>
  <si>
    <t>案件编号：鄂-20231000003166
受理日期：2023-10-1314:32:35
处理日期：2023-10-1314:34:52
认定员：于东
申诉来源：微信
用户地址：湖北省宜昌市猇亭区
要求解封手机号去营业厅工作人员叫我们打什么电话要申请书我们打了但别人说不用直接去营业厅但去了营业厅工作人员又说要申请书不然就办不了我们也不知道要去怎么弄叫我们打电话干嘛我们都照做了但是就是没人给我们解封手机号无法使用</t>
  </si>
  <si>
    <t>申辩工单：1.申诉前15日已向企业投诉，仍在处理中。2.不良信息治理。
1. 用户基本信息：客户号码：13032744064、机主姓名：雷继平、入网时间：2010-03-04 19:48:27、入网地点：城区精英盛华营业厅、当前使用套餐：腾讯大王卡、套餐类型：全国套餐
2.前期处理情况：客户反映局方停机的问题。客户10月11日向10010反馈，经核查，根据《十三部门关于印发&lt;综合整治骚扰电话专项行动方案&gt;的通知》文件规定，客户因涉案涉诈涉骚扰同证件号码停机于2023-10-10 17:07:07首次局方停机，系统于2023-10-10 17:04:07已下发提醒，停机来源于省分模型，需客户到厅后或向我部提供合规使用资料，发本地信息安全员审核后开机，客户无法配合提供相关资料，营业厅无法为其申请复机。10月13日再次向10010反馈，核查处理中，同步级申诉。
3.申诉处理方案：（1）申诉是否属实：部分属实；（2）本次申诉原因及处理方案：结果同前期，本次再次联系客户解释沟通，并于2023-10-15 15:48:33我部已协助客户成功复机，后期如再次停机需根据具体情况发本地信息安全员核查是否可以再复机，客户表示知晓，未配合撤诉。
4.核查存在的问题分析：（1)存在问题：无（2）整改举措：无（3）是否属于不知情订制：否
5.申诉回复情况：2023-10-13 18:12:02联系客户，客户不满意。</t>
  </si>
  <si>
    <t>TS202310131152231767</t>
  </si>
  <si>
    <t>13098410506</t>
  </si>
  <si>
    <t>2023-10-19 17:27:06</t>
  </si>
  <si>
    <t>案件编号：鄂-20231000003126
受理日期：2023-10-1311:37:38
处理日期：2023-10-1311:51:04
认定员：鲁含笑
申诉来源：微信
用户地址：湖北宜昌
我要销二条宽带，都不用了，人长期在外地，回不回来，希望网上注销，三张卡，分户，套餐改最低，取消所有业务</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</si>
  <si>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3.申诉处理方案：（1）申诉是否属实：属实；（2）本次申诉原因及处理方案：经核查，客户要求注销宽带071704028807，2023-05-10 15:51:30当阳市野马合作营业厅办理，优惠编码67788375，此为实装宽带，无客户签字确认，需退设备到厅办理注销。现客户坚持取消，挽留无效，我部于2023-10-13 17:52:45已协助客户办理宽带注销同时副卡13040954959和13098410506办理拆分转资为8元流量王套餐，主副卡关系解除，主卡13040950859于2023-10-14 14:00:59转网销户，无需转资，客户认可。
4.核查存在的问题分析：（1)存在问题：业务办理无二次确认（2）整改举措：后期规范业务办理二次确认（3）是否属于不知情订制：是，个案问题
5.申诉回复情况：2023-10-13 17:47:41联系客户，客户满意。</t>
  </si>
  <si>
    <t>TS202310121637250956</t>
  </si>
  <si>
    <t>18671734949</t>
  </si>
  <si>
    <t>管晓倩</t>
  </si>
  <si>
    <t>2023-10-19 15:21:07</t>
  </si>
  <si>
    <t>案件编号：鄂-20231000002978
受理日期：2023-10-1216:31:47
处理日期：2023-10-1216:35:23
认定员：唐姗姗
申诉来源：微信
用户地址：湖北省宜昌市五峰县渔洋关镇大丽寨小区
在2022年7月办理了融合合约套餐，用到今年发现自己实际每月的消费不需要这么多。现在需要取消融合套餐消费，但是咨询不能取消，，取消也需要收取违约金。18671734949</t>
  </si>
  <si>
    <t>申辩工单：1.申诉前未向企业投诉。2.客户已撤诉
1. 用户基本信息：客户号码：18671734949、机主姓名：管晓倩、入网时间：2020-06-29 13:40:32、入网地点：五峰新时空手机世界五峰店合作厅(自建他营)、当前使用套餐：畅爽冰激凌5G套餐129元（基础版）、套餐类型：全国套餐
2.前期处理情况：客户反映取消业务的问题。客户前期未向10010反馈，直接越级申诉。 
3.申诉处理方案：（1）申诉是否属实：属实；（2）本次申诉原因及处理方案：经核查，客户于2022-06-23 11:55:07通过五峰新时空手机世界五峰店合作厅(自建他营)办理“招联分期5G129元直降1100（社会渠道36期）（湖北）”，优惠编码21345856，合约期2022-07-01至2025-06-30，如提前解约需支付违约金：客户实际享受优惠月份数 x 客户每月享受的电子券金额，现联系客户解释沟通，同意保留套餐继续使用，客户认可。
4.核查存在的问题分析：（1)存在问题：无（2）整改举措：无（3）是否属于不知情订制：否
5.申诉回复情况：2023-10-16 08:41:03联系客户，客户满意。</t>
  </si>
  <si>
    <t>TS202310121619300465</t>
  </si>
  <si>
    <t>15587942933</t>
  </si>
  <si>
    <t>钟定香</t>
  </si>
  <si>
    <t>2023-10-19 15:26:07</t>
  </si>
  <si>
    <t>案件编号：鄂-20231000002959
受理日期：2023-10-1216:09:57
处理日期：2023-10-1216:18:07
认定员：胡忠文
申诉来源：微信
用户地址：湖北省宜昌市夷陵区雾渡河镇龚家河村
15587942933本机9月在联通转移动，结余70余元话费，本月到自营厅把结余额做退费，营业厅告知无法退还，还说换移动去找移动要这样的话。请给予及时处理并要求在雾渡河镇联通店退费。</t>
  </si>
  <si>
    <t>申辩工单：1.申诉前未向企业投诉。2.客户已撤诉。3.代理申诉
1. 用户基本信息：客户号码：15587942933、机主姓名：钟定香、入网时间：2015-01-01 16:05:23、入网地点：夷陵雾渡河镇鑫盛合作厅、当前使用套餐：幸福家家乐39元套餐、套餐类型：全国套餐
2.前期处理情况：客户反映携出后余额清退的问题。客户前期未向10010反馈，直接越级申诉。 
3.申诉处理方案：（1）申诉是否属实：不属实；（2）本次申诉原因及处理方案：经核查，客户于2023-09-19 17:02:07成功办理携号转网销户，本月5号后可到厅清退剩余话费，客户前往合作厅无权限清退故未办理成功，现于2023-10-16 12:11:01通过夷陵城区自有营业厅已成功清退剩余话费77.29元，客户认可。另沟通中了解到为移动工作人员代为申诉，非机主本人意愿申诉，我司申请此案件按无效办结。
4.核查存在的问题分析：（1)存在问题：移动代客申诉（2）整改举措：无（3）是否属于不知情订制：否
5.申诉回复情况：2023-10-13 11:16:38联系客户，客户满意。</t>
  </si>
  <si>
    <t>TS202310181357480391</t>
  </si>
  <si>
    <t>07176909125</t>
  </si>
  <si>
    <t>易万青</t>
  </si>
  <si>
    <t>2023-10-19 09:23:11</t>
  </si>
  <si>
    <t xml:space="preserve">22年Q3Q4重点客户【2022年上工信部测评重保用户】判断省分:湖北
:传入参数
是否本地本网用户:是
是否停机:正常
请到业务通知判断是否群障:否
::
高级模板内容：
投诉问题描述:用户来电称自己的固话无法使用
故障现象:无法主被叫
故障地址:湖北省宜昌新林区珍珠路51号
故障时间:2023-10-18
是否更换设备:否
用户要求:用户要求我方上门处理</t>
  </si>
  <si>
    <t>固网质量：湖北省宜昌新林区珍珠路51号AA.用户反映固话无法使用的问题，经核实用户端电话线问题，已处理恢复，回访满意</t>
  </si>
  <si>
    <t>GZ202310191641322087</t>
  </si>
  <si>
    <t>071704029338</t>
  </si>
  <si>
    <t>邓红艳</t>
  </si>
  <si>
    <t>2023-10-19 16:55:43</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</si>
  <si>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装机地址：湖北省宜昌市伍家岗区伍家乡花溪路社区恒大山水城15栋1单元20楼2001</t>
  </si>
  <si>
    <t>GZ202310191635312019</t>
  </si>
  <si>
    <t>071701028650</t>
  </si>
  <si>
    <t>黄富磊</t>
  </si>
  <si>
    <t>2023-10-19 17:52:47</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</si>
  <si>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装机地址：湖北省宜昌市伍家岗区伍家岗街道办龙盘湖社区龙盘湖中铁世纪山水103栋1楼102</t>
  </si>
  <si>
    <t>GZ202310191629251968</t>
  </si>
  <si>
    <t>071700005720</t>
  </si>
  <si>
    <t>王灿</t>
  </si>
  <si>
    <t>2023-10-19 17:55:50</t>
  </si>
  <si>
    <t>GZ202310191606181785</t>
  </si>
  <si>
    <t>071704236390</t>
  </si>
  <si>
    <t>杨春亮</t>
  </si>
  <si>
    <t>2023-10-19 17:31:23</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</si>
  <si>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装机地址：湖北省宜昌市枝江市马家店街道七口堰社区民主大道省化生活区53栋8楼703</t>
  </si>
  <si>
    <t>GZ202310191559211747</t>
  </si>
  <si>
    <t>07174919998</t>
  </si>
  <si>
    <t>李晨晨</t>
  </si>
  <si>
    <t>2023-10-19 16:37:15</t>
  </si>
  <si>
    <t xml:space="preserve">#2022重保客户#【2022年上工信部测评重保用户】【2022年上工信部测评重保用户】【2022年上工信部测评重保用户】【2022年上工信部测评重保用户】判断省分:湖北
:传入参数
是否本地本网用户:是
是否停机:正常
请到业务通知判断是否群障:否
::
高级模板内容：
问题（现象）描述:无法呼入
故障时间:2023-10-19
服务状态是否正常:是
装机地址:			湖北省宜昌市枝江市（不愿意提供详细地址）
用户要求:要求尽快联系处理固话无法接电话问题，表示打不通提示：暂时无法接通，要求尽快核实回复
第二联系电话:13135829998</t>
  </si>
  <si>
    <t>GZ202310191554581713</t>
  </si>
  <si>
    <t>071700017156</t>
  </si>
  <si>
    <t>唐艳</t>
  </si>
  <si>
    <t>2023-10-19 17:40:09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</si>
  <si>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:宽带在线，网络不可用，刷新重启无效，请处理</t>
  </si>
  <si>
    <t>GZ202310191506461388</t>
  </si>
  <si>
    <t>071700071665</t>
  </si>
  <si>
    <t>2023-10-19 15:44:20</t>
  </si>
  <si>
    <t>无法打开网页
装机地址：湖北省宜昌市伍家区九棠府2栋1单元29楼2903</t>
  </si>
  <si>
    <t>GZ202310191419511064</t>
  </si>
  <si>
    <t>071703393838</t>
  </si>
  <si>
    <t>望凤云</t>
  </si>
  <si>
    <t>2023-10-19 16:53:01</t>
  </si>
  <si>
    <t>GZ202310191359190946</t>
  </si>
  <si>
    <t>071703398940</t>
  </si>
  <si>
    <t>赵世银</t>
  </si>
  <si>
    <t>2023-10-19 20:35:51</t>
  </si>
  <si>
    <t>071703398940命中精准预判服务场景:[65岁以上老人]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</si>
  <si>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GZ202310191329090735</t>
  </si>
  <si>
    <t>071704245076</t>
  </si>
  <si>
    <t>胡兆田</t>
  </si>
  <si>
    <t>2023-10-19 16:16:59</t>
  </si>
  <si>
    <t xml:space="preserve">071704245076命中精准预判服务场景:[65岁以上老人]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</t>
  </si>
  <si>
    <t>GZ202310191253270489</t>
  </si>
  <si>
    <t>071700205269</t>
  </si>
  <si>
    <t>2023-10-19 14:42:38</t>
  </si>
  <si>
    <t>IPTV机顶盒故障
装机地址：湖北省宜昌市宜都市陆城街道清江大道翰林华庭小区1栋1单元7层702</t>
  </si>
  <si>
    <t>GZ202310191245110426</t>
  </si>
  <si>
    <t>071700214895</t>
  </si>
  <si>
    <t>向磊</t>
  </si>
  <si>
    <t>2023-10-19 21:50:20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</si>
  <si>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装机地址：湖北省宜昌市宜都市陆城街道红春社区纺织路小区纺织路93号1栋1单元1层102户</t>
  </si>
  <si>
    <t>GZ202310191223290261</t>
  </si>
  <si>
    <t>071700005255</t>
  </si>
  <si>
    <t>朱鹏华</t>
  </si>
  <si>
    <t>2023-10-19 14:23:00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</si>
  <si>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用户表示遥控器坏了，要求师傅上门维修</t>
  </si>
  <si>
    <t>GZ202310191222530256</t>
  </si>
  <si>
    <t>071703597529</t>
  </si>
  <si>
    <t>姚桂琴</t>
  </si>
  <si>
    <t>2023-10-19 21:29:42</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</si>
  <si>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上网速度慢，刷新无效，要求尽快上门维修，开直播着急用网。</t>
  </si>
  <si>
    <t>GZ202310191210490161</t>
  </si>
  <si>
    <t>071703258320</t>
  </si>
  <si>
    <t>余昌繁</t>
  </si>
  <si>
    <t>2023-10-19 15:59:56</t>
  </si>
  <si>
    <t>客户使用手厅一键诊断功能进行宽带故障诊断，诊断结果，故障描述：undefined
装机地址：湖北省宜昌市西陵区体育场路31号湖北三峡职业技术学院校园网专用</t>
  </si>
  <si>
    <t>GZ202310191157030042</t>
  </si>
  <si>
    <t>071701072810</t>
  </si>
  <si>
    <t>赵金平</t>
  </si>
  <si>
    <t>2023-10-19 16:44:05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</si>
  <si>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CPE宽带无法使用，重启无法恢复，要求前往维护，请公司尽快处理并回复。</t>
  </si>
  <si>
    <t>GZ202310191155290032</t>
  </si>
  <si>
    <t>071700376292</t>
  </si>
  <si>
    <t>刘程丽</t>
  </si>
  <si>
    <t>2023-10-19 21:26:46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</si>
  <si>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</si>
  <si>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GZ202310191147012473</t>
  </si>
  <si>
    <t>071700051434</t>
  </si>
  <si>
    <t>李翠红</t>
  </si>
  <si>
    <t>2023-10-19 21:29:45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</si>
  <si>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电视不能看，尽快安排师傅上门处理并回复</t>
  </si>
  <si>
    <t>GZ202310191124552306</t>
  </si>
  <si>
    <t>071700007750</t>
  </si>
  <si>
    <t>闫松涛</t>
  </si>
  <si>
    <t>2023-10-19 14:34:45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</si>
  <si>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装机地址：湖北省宜昌市西陵区珍珠路49号畜牧局周边1栋3单元1楼101</t>
  </si>
  <si>
    <t>GZ202310191113382207</t>
  </si>
  <si>
    <t>071704111161</t>
  </si>
  <si>
    <t>徐凤</t>
  </si>
  <si>
    <t>2023-10-19 13:43:42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</si>
  <si>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</si>
  <si>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GZ202310191030211872</t>
  </si>
  <si>
    <t>071704161621</t>
  </si>
  <si>
    <t>王海南</t>
  </si>
  <si>
    <t>2023-10-19 15:40:14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</si>
  <si>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装机地址：湖北省宜昌市枝江市马家店街道七口堰社区沿江大道公园里小区天街A区1单元2楼商铺</t>
  </si>
  <si>
    <t>GZ202310191018451775</t>
  </si>
  <si>
    <t>071700717513</t>
  </si>
  <si>
    <t>2023-10-19 13:36:05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</si>
  <si>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</si>
  <si>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GZ202310191014421739</t>
  </si>
  <si>
    <t>2023-10-19 16:41:10</t>
  </si>
  <si>
    <t>GZ202310191011471721</t>
  </si>
  <si>
    <t>071700001238</t>
  </si>
  <si>
    <t>李雪</t>
  </si>
  <si>
    <t>2023-10-19 13:30:52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</si>
  <si>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
光猫亮红灯</t>
  </si>
  <si>
    <t>GZ202310191010151705</t>
  </si>
  <si>
    <t>071700131632</t>
  </si>
  <si>
    <t>耿伟</t>
  </si>
  <si>
    <t>2023-10-19 15:44:34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</si>
  <si>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:无法上网，刷新无效，强烈要求师傅尽快上门处理并电话回复</t>
  </si>
  <si>
    <t>GZ202310190957541618</t>
  </si>
  <si>
    <t>071700389535</t>
  </si>
  <si>
    <t>肖蒙蒙</t>
  </si>
  <si>
    <t>2023-10-19 11:36:26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</si>
  <si>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装机地址：湖北省宜昌市夷陵区小溪塔镇黄金路2号柏林馨苑9栋2单元6层602户</t>
  </si>
  <si>
    <t>GZ202310190938141443</t>
  </si>
  <si>
    <t>071700802634</t>
  </si>
  <si>
    <t>胡锦</t>
  </si>
  <si>
    <t>2023-10-19 18:29:36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</si>
  <si>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装机地址：湖北省宜昌市当阳市玉阳办事处和悦家园10栋1单元5层101505</t>
  </si>
  <si>
    <t>GZ202310190932181405</t>
  </si>
  <si>
    <t>071704378388</t>
  </si>
  <si>
    <t>李顺芳</t>
  </si>
  <si>
    <t>2023-10-19 12:46:12</t>
  </si>
  <si>
    <t xml:space="preserve">判断省分:一屏清无资料用户
用户归属地:
:宽带
宽带:
获取基本信息:
:是
:无法上网
:
设置参数:
获取诊断信息:诊断信息空
诊断信息查询为空:用户反映宽带升级千兆后网速很慢，表示只用wifi，要求师傅上门查看处理。</t>
  </si>
  <si>
    <t>GZ202310190913551298</t>
  </si>
  <si>
    <t>071700031182</t>
  </si>
  <si>
    <t>闫琼</t>
  </si>
  <si>
    <t>2023-10-19 14:44:09</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</si>
  <si>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:宽带上网慢</t>
  </si>
  <si>
    <t>GZ202310190907081235</t>
  </si>
  <si>
    <t>071704637374</t>
  </si>
  <si>
    <t>黄海军</t>
  </si>
  <si>
    <t>2023-10-19 10:25:55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</si>
  <si>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装机地址：湖北省宜昌市夷陵区小溪塔街道冯家湾社区无石山庄96号别墅周边</t>
  </si>
  <si>
    <t>GZ202310190900181181</t>
  </si>
  <si>
    <t>071700561627</t>
  </si>
  <si>
    <t>陈荣宝</t>
  </si>
  <si>
    <t>2023-10-19 14:33:34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</si>
  <si>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宽带正常在线，用户表示无法上网，昨天已经刷新重启还是不行</t>
  </si>
  <si>
    <t>GZ202310190850311117</t>
  </si>
  <si>
    <t>071700063317</t>
  </si>
  <si>
    <t>王紫艳</t>
  </si>
  <si>
    <t>2023-10-19 15:10:08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</si>
  <si>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:湖北省宜昌市西陵区东山大道136号果园路片区3栋3单元1层102户东山大道136号门面博特测测绘，光猫红灯，请处理回复</t>
  </si>
  <si>
    <t>GZ202310190849431112</t>
  </si>
  <si>
    <t>071700298571</t>
  </si>
  <si>
    <t>李庆华</t>
  </si>
  <si>
    <t>2023-10-19 14:15:26</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</si>
  <si>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装机地址：湖北省宜昌市宜都市红花套镇窑坡垴村5组45号周边</t>
  </si>
  <si>
    <t>GZ202310190844201081</t>
  </si>
  <si>
    <t>071701011264</t>
  </si>
  <si>
    <t>刘怡</t>
  </si>
  <si>
    <t>2023-10-19 09:37:12</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</si>
  <si>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装机地址：湖北省宜昌市伍家岗区伍家岗街道办小洋坝社区伍临路36号城中半岛7栋1单元15楼1503</t>
  </si>
  <si>
    <t>GZ202310190837231043</t>
  </si>
  <si>
    <t>071703310162</t>
  </si>
  <si>
    <t>邹立珍</t>
  </si>
  <si>
    <t>2023-10-19 13:33:11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</si>
  <si>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</si>
  <si>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ODN附属设施和活接头故障</t>
  </si>
  <si>
    <t>GZ202310190828320993</t>
  </si>
  <si>
    <t>071701005151</t>
  </si>
  <si>
    <t>刘永强</t>
  </si>
  <si>
    <t>2023-10-19 13:22:14</t>
  </si>
  <si>
    <t>网络不稳定
装机地址：湖北省宜昌市猇亭区古老背街道办古老背社区金猇路43号猇亭财政局宿舍1栋3单元7层301</t>
  </si>
  <si>
    <t>GZ202310190824080970</t>
  </si>
  <si>
    <t>071700146739</t>
  </si>
  <si>
    <t>熊宇华</t>
  </si>
  <si>
    <t>2023-10-19 17:52:42</t>
  </si>
  <si>
    <t>071700146739命中精准预判服务场景:[65岁以上老人]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:宽带离线，光猫红灯</t>
  </si>
  <si>
    <t>GZ202310190751210849</t>
  </si>
  <si>
    <t>071704247948</t>
  </si>
  <si>
    <t>2023-10-19 20:12:26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</si>
  <si>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故障时间:2023-10-19
服务状态是否正常:是
设备灯显示:正常
错误代码:无
是否重启设备:已重启未恢复
用户要求:要求马上今天内处理好</t>
  </si>
  <si>
    <t>GZ202310190704550790</t>
  </si>
  <si>
    <t>071701052691</t>
  </si>
  <si>
    <t>肖向红</t>
  </si>
  <si>
    <t>2023-10-19 09:38:19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</si>
  <si>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装机地址：湖北省宜昌市西陵区夜明珠街道平湖路居委会三峡花苑2栋1单元1楼101</t>
  </si>
  <si>
    <t>GZ202310182238370512</t>
  </si>
  <si>
    <t>071700974563</t>
  </si>
  <si>
    <t>郭灵杰</t>
  </si>
  <si>
    <t>2023-10-19 08:55:24</t>
  </si>
  <si>
    <t>客户使用手厅一键诊断功能进行宽带故障诊断，诊断结果：1、您所使用宽带后台配置异常，可点击一键报修，我们尽快为您处理。，故障描述：宽带某时段上网速度慢
装机地址：湖北省宜昌市远安县鸣凤镇嫘祖社区沮阳路26号沮阳小区4栋2单元7层702</t>
  </si>
  <si>
    <t>GZ202310182227410486</t>
  </si>
  <si>
    <t>071700852854</t>
  </si>
  <si>
    <t>牛斯琪</t>
  </si>
  <si>
    <t>2023-10-19 08:56:42</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</si>
  <si>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装机地址：湖北省宜昌市当阳市玉阳街道办事处南门垱社区长坂路凌云集团家属区31栋4单元周边</t>
  </si>
  <si>
    <t>GZ202310182137440278</t>
  </si>
  <si>
    <t>071704580448</t>
  </si>
  <si>
    <t>孙鑫</t>
  </si>
  <si>
    <t>2023-10-19 08:51:46</t>
  </si>
  <si>
    <t>网速过慢，APP无法测速
装机地址：湖北省宜昌市伍家岗区伍家岗街道江山社区夷陵大道八一桂花苑夷陵大道410号2栋2单元4楼402</t>
  </si>
  <si>
    <t>GZ202310182132510238</t>
  </si>
  <si>
    <t>2023-10-19 11:33:21</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</si>
  <si>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装机地址：湖北省宜昌市伍家岗区宝塔河街道岳家冲社区城东大道依山郡7栋1单元6楼604</t>
  </si>
  <si>
    <t>GZ202310182112570127</t>
  </si>
  <si>
    <t>071700874490</t>
  </si>
  <si>
    <t>尚冬雪</t>
  </si>
  <si>
    <t>2023-10-19 13:15:22</t>
  </si>
  <si>
    <t>#2022重保客户#无法打开网页，无网络链接
装机地址：湖北省宜昌市当阳市庙前镇小烟墩集社区烟集街烟集村烟远路54号周边</t>
  </si>
  <si>
    <t>GZ202310182027102289</t>
  </si>
  <si>
    <t>071701006308</t>
  </si>
  <si>
    <t>高亮</t>
  </si>
  <si>
    <t>2023-10-19 16:01:34</t>
  </si>
  <si>
    <t>客户使用手厅一键诊断功能进行宽带故障诊断，诊断结果，故障描述：宽带全时段上网速度慢
装机地址：湖北省宜昌市西陵区葛洲坝街道石子岭社区葛洲坝合作有线宽带专用</t>
  </si>
  <si>
    <t>GZ202310182014512183</t>
  </si>
  <si>
    <t>071700001781</t>
  </si>
  <si>
    <t>付承梅</t>
  </si>
  <si>
    <t>2023-10-19 14:07:59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</si>
  <si>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iptv无法观看，50%报错，重启无效，前期多次出现此问题，要求师傅上门核实具体情况。下午联系，上午家里没人，请处理</t>
  </si>
  <si>
    <t>GZ202310182001212093</t>
  </si>
  <si>
    <t>071700058509</t>
  </si>
  <si>
    <t>胡梦媛</t>
  </si>
  <si>
    <t>2023-10-19 08:49:35</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</si>
  <si>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反映宽带从（10.18）开始（无法上网）表示一直频繁的无法使用，导致不好体验，错误代码（无），设备灯显示（正常），已建议用户重启设备（已重启未恢复），用户要求尽快上门处理。装机地址（湖北省宜昌市伍家区中南路延伸段民安家园12栋2单元2层203）联系电话（18972026050）
故障时间:2023-10-18
服务状态是否正常:否
设备灯显示:正常
错误代码:无
是否重启设备:已重启未恢复
用户要求:用户要求尽快上门处理</t>
  </si>
  <si>
    <t>GZ202310181922581804</t>
  </si>
  <si>
    <t>071704406653</t>
  </si>
  <si>
    <t>万红成</t>
  </si>
  <si>
    <t>2023-10-19 11:11:02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</si>
  <si>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装机地址：湖北省宜昌市枝江市马家店街道七口堰社区迎宾大道文化局片区建行宿舍1单元周边</t>
  </si>
  <si>
    <t>GZ202310181922271800</t>
  </si>
  <si>
    <t>071700109938</t>
  </si>
  <si>
    <t>樊谜谜</t>
  </si>
  <si>
    <t>2023-10-19 11:56:39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</si>
  <si>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装机地址：湖北省宜昌市枝江市马家店街道七口堰社区铂悦府1栋2单元14楼1401</t>
  </si>
  <si>
    <t>GZ202310181839411478</t>
  </si>
  <si>
    <t>071700265787</t>
  </si>
  <si>
    <t>梁金金</t>
  </si>
  <si>
    <t>2023-10-19 20:00:25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</si>
  <si>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设备收发光功率是否异常:路由器能力不匹配;
:
高级模板内容：
问题（现象）描述:宽带无法上网
故障时间:2023-10-18
服务状态是否正常:是
设备灯显示:正常
错误代码:无
是否重启设备:已重启未恢复
用户要求:核实处理</t>
  </si>
  <si>
    <t>GZ202310181820381311</t>
  </si>
  <si>
    <t>071703655527</t>
  </si>
  <si>
    <t>李桂英</t>
  </si>
  <si>
    <t>2023-10-19 14:28:59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</si>
  <si>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装机地址：湖北省宜昌市夷陵区小溪塔街道岩花村岩花村3组43号周边</t>
  </si>
  <si>
    <t>GZ202310181819491305</t>
  </si>
  <si>
    <t>2023-10-19 10:57:46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</si>
  <si>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装机地址：湖北省宜昌市夷陵区鸦鹊岭镇金和村四组113号周边</t>
  </si>
  <si>
    <t>GZ202310181819231301</t>
  </si>
  <si>
    <t>2023-10-19 10:08:18</t>
  </si>
  <si>
    <t>#2022重保客户##2022重保客户#判断省分:湖北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
:
湖北省宜昌市伍家岗区宝塔河街道岳家冲社区城东大道依山郡4栋1单元30楼3003，注册闪重启无效，请尽快处理回复</t>
  </si>
  <si>
    <t>GZ202310181707160848</t>
  </si>
  <si>
    <t>071700888300</t>
  </si>
  <si>
    <t>罗磊</t>
  </si>
  <si>
    <t>2023-10-19 16:48:16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</si>
  <si>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17356650981
071700888300
湖北省宜昌市当阳市坝陵办事处军胜住宅片区国河村4组
猫红灯，请尽快联系维修</t>
  </si>
  <si>
    <t>GZ202310181650350771</t>
  </si>
  <si>
    <t>071700034937</t>
  </si>
  <si>
    <t>高兴泉</t>
  </si>
  <si>
    <t>2023-10-19 09:44:36</t>
  </si>
  <si>
    <t>071700034937命中精准预判服务场景:[65岁以上老人]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</si>
  <si>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GZ202310181536020304</t>
  </si>
  <si>
    <t>071700010607</t>
  </si>
  <si>
    <t>方明山</t>
  </si>
  <si>
    <t>2023-10-19 08:59:12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</si>
  <si>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装机地址：湖北省宜昌市猇亭区机场路黄龙寺村三组97号私房周边</t>
  </si>
  <si>
    <t>固网质量：湖北省宜昌市猇亭区机场路黄龙寺村三组97号私房周边AA.，因故障无法恢复，已联系客户到厅归还设备后销户，客户知晓</t>
  </si>
  <si>
    <t>GZ202310181527160242</t>
  </si>
  <si>
    <t>071704287494</t>
  </si>
  <si>
    <t>朱美霖</t>
  </si>
  <si>
    <t>2023-10-19 15:40:35</t>
  </si>
  <si>
    <t>#2022重保客户#网络不稳定，更改网络名称还有一个地方没有弄好
装机地址：湖北省宜昌市猇亭区虎牙街道高家店村高家村7组7-8号私房</t>
  </si>
  <si>
    <t>GZ202310181210031389</t>
  </si>
  <si>
    <t>18872501200</t>
  </si>
  <si>
    <t>2023-10-19 14:43:13</t>
  </si>
  <si>
    <t>按处理结果向用户解释:否
:
用户反映在（湖北省宜昌市五峰县枚二冲村板桥冲引入006号）有我方的线路掉了，请核实处理。联系电话（18872501200）</t>
  </si>
  <si>
    <t>GZ202310172039550912</t>
  </si>
  <si>
    <t>071701001794</t>
  </si>
  <si>
    <t>2023-10-19 11:17:44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</si>
  <si>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网络信号差，无法上网重启无效，如果是上网设备需要升级，用户也不介意更换，请师傅尽快上门处理</t>
  </si>
  <si>
    <t>GZ202310161916430884</t>
  </si>
  <si>
    <t>071701007102</t>
  </si>
  <si>
    <t>2023-10-19 17:04:30</t>
  </si>
  <si>
    <t>客户使用手厅一键诊断功能进行宽带故障诊断，诊断结果，故障描述：宽带无法上网
装机地址：湖北省宜昌市西陵区葛洲坝街道办石子岭社区葛洲坝合作有线宽带IPTV专用</t>
  </si>
  <si>
    <t>GZ202310161738120066</t>
  </si>
  <si>
    <t>071700615504</t>
  </si>
  <si>
    <t>马学勇</t>
  </si>
  <si>
    <t>2023-10-19 11:50:58</t>
  </si>
  <si>
    <t>网络不稳定
装机地址：湖北省宜昌市秭归县梅家河乡鲁家湾村秭归乡镇营服中心4G-CPE项目无资源地址</t>
  </si>
  <si>
    <t>GZ202310151431181555</t>
  </si>
  <si>
    <t>071700311680</t>
  </si>
  <si>
    <t>赵艺</t>
  </si>
  <si>
    <t>2023-10-19 17:02:16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</si>
  <si>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用户表示宽带无法使用，光猫闪红灯，请公司尽快处理并回复</t>
  </si>
  <si>
    <t>GZ202310151243330654</t>
  </si>
  <si>
    <t>071700730500</t>
  </si>
  <si>
    <t>舒坤山</t>
  </si>
  <si>
    <t>2023-10-19 09:49:30</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</si>
  <si>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无法上网，要求师傅尽快联系处理</t>
  </si>
  <si>
    <t>GZ202310050846140982</t>
  </si>
  <si>
    <t>071700666426</t>
  </si>
  <si>
    <t>宋发兵</t>
  </si>
  <si>
    <t>2023-10-19 19:15:03</t>
  </si>
  <si>
    <t>101004光猫断电离线
装机地址：湖北省宜昌市秭归县沙镇溪镇大浴池村大浴池村5组56号周边</t>
  </si>
  <si>
    <t>GZ202309280803120278</t>
  </si>
  <si>
    <t>2023-10-19 19:14:51</t>
  </si>
  <si>
    <t>ZX202310181756060634</t>
  </si>
  <si>
    <t>18271389843</t>
  </si>
  <si>
    <t>望勇</t>
  </si>
  <si>
    <t>2023-10-19 09:08:53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</si>
  <si>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投诉问题描述:用户来电自己的号码被封停要求在线复机
用户状态为:局方停机
停机原因:集团鹰眼监测诈骗停机（异常换机）：首次关停可携带本人有效证件、本机号卡到归属地自营厅核验签署承诺书复机一次
前台是否按流程解释:是
用户要求:要求复机
第二联系电话:15271476280</t>
  </si>
  <si>
    <t>ZX202310191157330788</t>
  </si>
  <si>
    <t>13227288625</t>
  </si>
  <si>
    <t>李应龙</t>
  </si>
  <si>
    <t>2023-10-19 18:31:14</t>
  </si>
  <si>
    <t xml:space="preserve">[65岁以上老人]:下一步
判断省分:湖北
node_134:
获取入参:
node_180:
判断局方停机状态:
:
node_223::其他
:无
:小于30天
:不认可
:
高级模板内容：
投诉问题描述:用户要求立马为其复机，不然投诉，说已经验证过了，还没开通
用户状态为:局方半停
停机原因:无
前台是否按流程解释:是
用户要求:用户要求立马为其复机，不然投诉，说已经验证过了，还没开通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</si>
  <si>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</si>
  <si>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ZX202310181338101017</t>
  </si>
  <si>
    <t>2023-10-19 10:14:41</t>
  </si>
  <si>
    <t xml:space="preserve">
高级模板内容：
投诉问题描述:对前期工单流水号:ZX202310161740182095处理结果不满意
用户状态为:局方停机
停机原因:局方停机
前台是否按流程解释:是
用户要求:下午3点复机的，复机后晚上9点又停掉了，期间一个电话也没打，要求核实清楚情况，给其回电处理
第二联系电话:15926996994</t>
  </si>
  <si>
    <t>号码关停：集团鹰眼GoIP模型回访反馈停机AA。用户反映诈骗停机问题，本月已因诈骗停机到厅开机一次，联系区域负责人后用户表示11点左右前往国贸营业厅协助办理于10月20日前处理完毕，用户知晓。</t>
  </si>
  <si>
    <t>ZX202310181840490920</t>
  </si>
  <si>
    <t>15587957292</t>
  </si>
  <si>
    <t>欧阳梦杰</t>
  </si>
  <si>
    <t>2023-10-19 17:09:09</t>
  </si>
  <si>
    <t xml:space="preserve">【2022年上工信部测评重保用户】:下一步
判断省分:湖北
node_134:
获取入参:
node_180:
判断局方停机状态:
:
node_223::关停原因为：集团鹰眼监测诈骗停机（异常换机）、集团鹰眼风险IMEI扩展模型停机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
第二联系电话:15346661456</t>
  </si>
  <si>
    <t>号码关停：集团鹰眼ZB0007-0006模型停机AA，根据相关要求进行关停处理。已请其回传一张照片：风险告知书+身份证正面+SIM卡背面照+签字至17671348103宜昌联通微信号，经核实现号码已经开通成功，客户满意。</t>
  </si>
  <si>
    <t>ZX202310191559492450</t>
  </si>
  <si>
    <t>15587953185</t>
  </si>
  <si>
    <t>孙宏伟</t>
  </si>
  <si>
    <t>2023-10-19 17:45:15</t>
  </si>
  <si>
    <t xml:space="preserve">:下一步
判断省分:湖北
node_134:
获取入参:
node_180:
判断局方停机状态:
:
node_223::关停原因为：集团鹰眼监测诈骗停机（异常换机）、集团鹰眼风险IMEI扩展模型停机
:不认可
:
高级模板内容：
投诉问题描述:用户表示自己不在归属地，要求线上复机
用户状态为:局方停机
停机原因: 集团鹰眼ZB0007-0006模型停机：首次关停可携带本人有效证件、本机号卡到归属地自营厅核验签署承诺书复机一次。
前台是否按流程解释:是
用户要求:用户表示自己不在归属地，要求线上复机
第二联系电话:15792126725</t>
  </si>
  <si>
    <t>ZX202310181707470277</t>
  </si>
  <si>
    <t>15572765501</t>
  </si>
  <si>
    <t>张寒</t>
  </si>
  <si>
    <t>2023-10-19 13:57:08</t>
  </si>
  <si>
    <t xml:space="preserve">:下一步
判断省分:湖北
node_134:
获取入参:
node_180:
判断局方停机状态:
:
node_223::其他原因
判断地市:其他地市
:不认可
:
高级模板内容：
投诉问题描述:用户来电反映本机状态，前台查询解释（局方停机）不认可，要求销户，已挽留，不愿到厅，请协助处理
用户状态为:局方停机
停机原因:集团鹰眼泛诈骗标记停机：首次关停可携带本人有效证件、本机号卡到归属地自营厅核验签署承诺书复机一次
前台是否按流程解释:是
用户要求:销户退费
第二联系电话:13618688417</t>
  </si>
  <si>
    <t>号码关停：集团鹰眼泛诈骗标记停机AA。用户反映局方停机问题，经核实，根据相关要求进行关停处理，用户在当阳，已协商携带身份证原件前往当阳自营厅签署承诺函后办理，用户同意。</t>
  </si>
  <si>
    <t>ZX202310181618182356</t>
  </si>
  <si>
    <t>13100783832</t>
  </si>
  <si>
    <t>刘铭豪</t>
  </si>
  <si>
    <t>2023-10-19 14:18:09</t>
  </si>
  <si>
    <t xml:space="preserve">:下一步
判断省分:湖北
node_134:
获取入参:
node_180:
判断局方停机状态:
:
node_223::其他原因
判断地市:其他地市
:不认可
:
高级模板内容：
投诉问题描述:用户本机封停，称营业厅复机不了，要求线上回复处理
用户状态为:局方停机
停机原因:集团鹰眼监测诈骗停机（国际漫游异常号码）：首次关停可携带本人有效证件、本机号卡到归属地自营厅核验签署承诺书复机一次
前台是否按流程解释:是
用户要求:用户要求线上回复处理
第二联系电话:18261451453</t>
  </si>
  <si>
    <t>号码关停：集团鹰眼监测诈骗停机（国际漫游异常号码）AA。经核实，用户号码集团鹰眼监测诈骗停机（国际漫游异常号码）：首次关停可携带本人有效证件、本机号卡到归属地自营厅核验签署承诺书复机一次。根据相关要求进行关停处理。现核实号码已于2023-10-18 16:41:31在枝江城区公园路自营厅销户，已联系用户解释清楚，满意度一般。</t>
  </si>
  <si>
    <t>TS202310181420060802</t>
  </si>
  <si>
    <t>2023-10-19 16:06:37</t>
  </si>
  <si>
    <t>主办单位：湖北
客户类别：首次投诉
10010是否打通：否
是否二次致电10015：是
是否联系：否
升级倾向：
号码归属省：湖北
SVIP等级：
1.问题类型:;
2.投诉类型:服务质量;
3.营业厅地址:;
4.位置信息:;
5.位置发生地:;
6.投诉内容:我想把手机号复机，因为在外地，无法去湖北当地办理业务，但手机费用已扣款，我觉得存在异常扣费！我收到卡后冲了一百元虽然没用但是你们扣款了，还没到几个月我要用卡的时候你们给我说这个卡异常停了我的卡，影响我正常用卡并且扣了我的月租还说我卡异常！就是杀了猪还说猪自愿让你们杀！胡扯！你们说有专人联系我但是到现在一个半小时没有人电话联系我！
问题发生地：10010客服热线
问题类型：推诿用户
问题发生时间：2023-10-1813:13</t>
  </si>
  <si>
    <t>号码关停①客户投诉产生的原因：本地异常号卡语音半停 
②客户投诉问题核查情况及解决方案：收到贵部转办后，我司立即组织调查。经核实，根据相关要求进行关停处理，已请其回传一张照片：风险告知书+身份证正面+SIM卡背面照+签字至13032700872宜昌联通微信号，审核通过后为用户办理开机。现号码已成功开机，满意。我司于2023-10-18 14:33:34联系客户解释。 
③客户问题满意度：满意。 
④回单人：颜晶  6921001"</t>
  </si>
  <si>
    <t>ZX202310190849051843</t>
  </si>
  <si>
    <t>18571001520</t>
  </si>
  <si>
    <t>龚世会</t>
  </si>
  <si>
    <t>2023-10-19 16:38:40</t>
  </si>
  <si>
    <t xml:space="preserve">:下一步
判断省分:湖北
node_134:
获取入参:
node_180:
判断局方停机状态:
:
node_223::其他原因
判断地市:其他地市
:不认可
:
高级模板内容：
投诉问题描述:客户来电表示号码被关停，客户表示在异地，我方查询之前有复机的情况客户不认可
用户状态为:局方停机
停机原因:集团鹰眼静默突增模型：首次关停可携带本人有效证件、本机号卡到归属地自营厅核验签署承诺书复机一次
前台是否按流程解释:是
用户要求:要求复通
第二联系电话:15926991607</t>
  </si>
  <si>
    <t>号码关停：集团鹰眼静默突增模型AA。用户反映因集团集团鹰眼静默突增模型停机，根据相关要求进行关停处理。已请客户回传以下资料：身份证正面、SIM卡、开机承诺函拍照发至13032700872微信号，审核通过后办理开机。如该号码再次被举报则永久关停，客户知晓。</t>
  </si>
  <si>
    <t>ZX202310181610092281</t>
  </si>
  <si>
    <t>13032706891</t>
  </si>
  <si>
    <t>史文涛</t>
  </si>
  <si>
    <t>2023-10-19 12:07:22</t>
  </si>
  <si>
    <t>:下一步
判断省分:湖北
node_134:
获取入参:
node_180:
判断局方停机状态:
:
node_223::关停原因为：集团鹰眼监测诈骗停机（异常换机）、集团鹰眼风险IMEI扩展模型停机
:不认可
:
高级模板内容：
投诉问题描述:用户来电对本机（局方停机）状态不认可，根据知识库对此停机原因的解释口径解释，用户不认可
用户状态为:局方停机
停机原因:鹰眼诈骗模型编码ZB0001-0023：首次关停可携带本人有效证件到号码归属地自营厅核验签署法律风险告知书复机一次。
前台是否按流程解释:是
用户要求:投诉
第二联系电话:18163530548</t>
  </si>
  <si>
    <t>号码关停：集团鹰眼诈骗-受害者扩散模型模型AA。用户反映因集团集团鹰眼诈骗-受害者扩散模型模型停机，根据相关要求进行关停处理。已请客户回传以下资料：身份证正面、SIM卡、开机承诺函拍照发至13032700872微信号，审核通过后办理开机。如该号码再次被举报则永久关停，客户知晓。</t>
  </si>
  <si>
    <t>ZX202310190945522214</t>
  </si>
  <si>
    <t>13197340261</t>
  </si>
  <si>
    <t>汪厚云</t>
  </si>
  <si>
    <t>2023-10-19 14:48:30</t>
  </si>
  <si>
    <t xml:space="preserve">:下一步
判断省分:湖北
node_134:
获取入参:
node_180:
判断局方停机状态:
:
node_223::关停原因为：集团鹰眼监测诈骗停机（异常换机）、集团鹰眼风险IMEI扩展模型停机
:不认可
:
高级模板内容：
投诉问题描述:用户称自己没有打过电话就被封号了要求投诉处理不愿意余量第二联系方式谢谢
用户状态为:集团鹰眼诈骗-异常IMEI扩展模型：首次关停可携带本人有效证件到号码归属地自营厅核验签署法律风险告知书复机一次。
停机原因:集团鹰眼诈骗-异常IMEI扩展模型：首次关停可携带本人有效证件到号码归属地自营厅核验签署法律风险告知书复机一次。
前台是否按流程解释:是
用户要求:尽快处理，谢谢
第二联系电话:13197340261</t>
  </si>
  <si>
    <t>号码关停：集团鹰眼诈骗-异常IMEI扩展模型AA。用户反映局方停机问题，经核实，根据相关要求进行关停处理，已请其回传一张照片：风险告知书+身份证正面+SIM卡背面照+签字至13032700872宜昌联通微信号，审核通过后为用户办理开机。现号码已成功开机，满意。</t>
  </si>
  <si>
    <t>ZX202310181234330677</t>
  </si>
  <si>
    <t>南方一中心&gt;&gt;北京通软&gt;&gt;通软热线4区&gt;&gt;通软4区4班</t>
  </si>
  <si>
    <t>2023-10-19 16:03:16</t>
  </si>
  <si>
    <t xml:space="preserve">【2022年上工信部测评重保用户】
高级模板内容：
投诉问题描述:用户来电称自己的手机被停机了，APP无法接受验证码，要求线上复机，已在线解释用户不认可，用户在外省，请协助处理谢谢
用户状态为:非实名停机
停机原因:非实名停机
前台是否按流程解释:是
用户要求:要在次回电，要求加急处理谢谢
第二联系电话:15868328546</t>
  </si>
  <si>
    <t>号码关停：其他+证件照反光模糊AA。用户反映号码停机，经核实，根据相关要求进行关停处理，已申请临时开机，用户同意下载中国联通APP，登录后搜索“实名制”，通过实名制补登记菜单，填写资料、上传证件照（不要出现压边缺角曝光）、人脸识别，完成后我部优先审核，现号码已开机，用户满意。</t>
  </si>
  <si>
    <t>ZX202310191025580026</t>
  </si>
  <si>
    <t>18527306256</t>
  </si>
  <si>
    <t>刘贝贝</t>
  </si>
  <si>
    <t>2023-10-19 17:53:05</t>
  </si>
  <si>
    <t xml:space="preserve">:下一步
判断省分:湖北
node_134:
获取入参:
node_180:
判断局方停机状态:
:
node_223::其他
:无
:小于30天
:不认可
:
高级模板内容：
投诉问题描述:用户在APP无法复通要求后台尽快处理，谢谢
用户状态为:新入网未正常使用半停（机主停机之日起30天内手厅自助复通，如逾期前往营业厅办理，原则复机一次）
停机原因:新入网未正常使用半停（机主停机之日起30天内手厅自助复通，如逾期前往营业厅办理，原则复机一次）
前台是否按流程解释:是
用户要求:提及投诉要求30分钟内复通谢谢
第二联系电话:18527306256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</si>
  <si>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满意。</t>
  </si>
  <si>
    <t>ZX202310191148230703</t>
  </si>
  <si>
    <t>15549293926</t>
  </si>
  <si>
    <t>万义军</t>
  </si>
  <si>
    <t>2023-10-19 16:31:16</t>
  </si>
  <si>
    <t>:下一步
判断省分:湖北
node_134:
获取入参:
node_180:
判断局方停机状态:
:
node_223::其他原因
判断地市:其他地市
:不认可
:
高级模板内容：
投诉问题描述:用户来电要求反映在线复机，很着急。
用户状态为:局方停机
停机原因:局方停机
前台是否按流程解释:是
用户要求:要求我方在线解决。
第二联系电话:15272106757</t>
  </si>
  <si>
    <t>号码关停：鹰眼GOIP诈骗AA。用户反映局方停机问题，经核实，根据相关要求进行关停处理，用户已自行前往枝江城区公园路自营厅办理注销。请直接办结，谢谢。</t>
  </si>
  <si>
    <t>ZX202310191412411616</t>
  </si>
  <si>
    <t>17671252940</t>
  </si>
  <si>
    <t>伍学浩</t>
  </si>
  <si>
    <t>2023-10-19 16:29:14</t>
  </si>
  <si>
    <t xml:space="preserve">:下一步
判断省分:湖北
node_134:
获取入参:
node_180:
判断局方停机状态:
:
node_223::其他原因
判断地市:其他地市
:不认可
:
高级模板内容：
投诉问题描述:用户对号码停机不认可，表示人在异地不方便回归属地营业厅办理
用户状态为:局方停机
停机原因:鹰眼检出虚假主叫诈骗号码（首次关停可携带本人有效证件、本机号卡到归属地自营厅核验签署法律风险告知书复机一次）
前台是否按流程解释:是
用户要求:在线复机
第二联系电话:13720231903</t>
  </si>
  <si>
    <t>号码关停：鹰眼检出虚假主叫诈骗号码AA。已请客户回传以下资料：身份证正、反面照，手持证件正面照及开机承诺函至13032700872微信号，审核通过后办理开机。如该号码再次被举报则永久关停，客户知晓。</t>
  </si>
  <si>
    <t>ZX202310190945572217</t>
  </si>
  <si>
    <t>18671720820</t>
  </si>
  <si>
    <t>田旖旎</t>
  </si>
  <si>
    <t>2023-10-19 14:49:49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</si>
  <si>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投诉问题描述:用户来电反映手机号码局停，用户未在归属地，已解释不认可
用户状态为:局方停机
停机原因:鹰眼诈骗模型编码ZB0001-0023：首次关停可携带本人有效证件到号码归属地自营厅核验签署法律风险告知书复机一次。
前台是否按流程解释:是
用户要求:线上复机
第二联系电话:15796681445</t>
  </si>
  <si>
    <t>号码关停：鹰眼诈骗模型编码ZB0001-0023AA。经核实，用户号码鹰眼诈骗模型编码ZB0001-0023：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</si>
  <si>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ZX202310181458291690</t>
  </si>
  <si>
    <t>2023-10-19 14:27:07</t>
  </si>
  <si>
    <t xml:space="preserve">:下一步
判断省分:湖北
node_134:
获取入参:
node_180:
判断局方停机状态:
:
node_223::其他原因
判断地市:其他地市
:不认可
:
高级模板内容：
投诉问题描述:用户对局方停机不认可，不愿去线下营业厅办理复机用户要求立即联系详见前期工单：已按照前期处理结果告知用户用户称添加微信后没有反映用户要求立即联系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</si>
  <si>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号码关停：鹰眼诈骗模型编码ZB0001-0023AA。需请客户回传以下资料：身份证正、反面照，手持证件正面照及开机承诺函至13032700872微信号，审核通过后办理开机。客户知晓</t>
  </si>
  <si>
    <t>ZX202310181828580841</t>
  </si>
  <si>
    <t>15672497383</t>
  </si>
  <si>
    <t>2023-10-19 14:40:50</t>
  </si>
  <si>
    <t xml:space="preserve">:下一步
判断省分:湖北
node_134:
获取入参:
node_180:
判断局方停机状态:
:
node_223::关停原因为：集团鹰眼监测诈骗停机（异常换机）、集团鹰眼风险IMEI扩展模型停机
:不认可
:
高级模板内容：
投诉问题描述:线上复机，异地
用户状态为:局方停机
停机原因:鹰眼诈骗模型编码ZB0062-0001
前台是否按流程解释:是
用户要求:需要线上复机，联系人是两种副卡的实名，副卡他人使用且在异地；业务号码：15672497383，15672541078
第二联系电话:13117279997</t>
  </si>
  <si>
    <t>号码关停：鹰眼诈骗模型编码ZB0062-0001AA。经核实，用户号码鹰眼诈骗模型编码ZB0062-0001。根据相关要求进行关停处理。因用户在异地无法到厅复通，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</si>
  <si>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ZX202310181658150193</t>
  </si>
  <si>
    <t>13217179710</t>
  </si>
  <si>
    <t>汪阳</t>
  </si>
  <si>
    <t>2023-10-19 18:12:20</t>
  </si>
  <si>
    <t xml:space="preserve">:下一步
判断省分:湖北
node_134:
获取入参:
node_180:
判断局方停机状态:
:
node_223::关停原因为：集团鹰眼监测诈骗停机（异常换机）、集团鹰眼风险IMEI扩展模型停机
:不认可
:
高级模板内容：
投诉问题描述:用户反映在异地，要求办理复机
用户状态为:局方停机
停机原因:鹰眼诈骗模型编码ZB0068-0001：首次关停可携带本人有效证件到号码归属地自营厅核验签署法律风险告知书复机一次
前台是否按流程解释:是
用户要求:要求协助办理复机，加急
第二联系电话:18272115260</t>
  </si>
  <si>
    <t>号码关停：鹰眼诈骗模型编码ZB0068-0001AA，根据相关要求进行关停处理。已请其回传一张照片：风险告知书+身份证正面+SIM卡背面照+签字至17671348103宜昌联通微信号，客户知晓。</t>
  </si>
  <si>
    <t>BL202310191319042074</t>
  </si>
  <si>
    <t>13264911768</t>
  </si>
  <si>
    <t>2023-10-19 16:42:25</t>
  </si>
  <si>
    <t>"&gt;业务号码&gt;13264911768；&gt;号码归属地&gt;宜昌；&gt;产品名称&gt;哔哩哔哩15G流量加会员月包；&gt;产品代码&gt;80006723；&gt;产品编码&gt;8000672300；&gt;订购时间&gt;2023-09-2011:28:31；&gt;核查情况&gt;平台故障；&gt;不规范定制分类&gt;平台故障，无法判责；&gt;退费金额&gt;50元；&gt;退费时间&gt;2023-10-19；&gt;投诉内容&gt;&gt;
高级模板内容：
赔付类型：:增值业务争议
CBSS账单扣费名称：:哔哩哔哩15G流量加会员月包
SP产品ID/元素ID：:8000672300
办理渠道:未提供
赔付月份：:2023年9月、2023年10月
返还倍率:单倍
赔付金额：:50
是否已经取消业务:是
是否承诺退费：:是
用户是否需要回复：:是
用户要求：:用户来电反映对增值业务不认可要求退费麻烦后台协助处理</t>
  </si>
  <si>
    <t>BL202310181930132471</t>
  </si>
  <si>
    <t>071700307195</t>
  </si>
  <si>
    <t>李金玲</t>
  </si>
  <si>
    <t>2023-10-19 10:17:04</t>
  </si>
  <si>
    <t>&gt;业务号码&gt;071700307195；&gt;号码归属地&gt;宜昌；&gt;产品名称&gt;唱吧；&gt;产品代码&gt;24000818；&gt;产品编码&gt;2400081800；&gt;订购时间&gt;2023-10-0511:16:55；&gt;核查情况&gt;平台故障；&gt;不规范定制分类&gt;平台故障，无法判责；&gt;退费金额&gt;25元；&gt;退费时间&gt;2023/10/19；&gt;投诉内容&gt;判断省分:其他省分
:增值业务争议
判断省分:湖北
:固网
:是
:不认可
:小于等于500元，且仅限单倍、月份不超过12个月
:
高级模板内容：
赔付类型：:增值业务争议
CBSS账单扣费名称：:TV增值-应用-音乐_TV增值-应用-音乐
办理渠道:无
赔付月份：:2023年10月
返还倍率:单倍
赔付金额：:25
是否已经取消业务:是
是否承诺退费：:是
用户是否需要回复：:否
用户要求：:退费</t>
  </si>
  <si>
    <t>BL202310191118520627</t>
  </si>
  <si>
    <t>16608600871</t>
  </si>
  <si>
    <t>简强</t>
  </si>
  <si>
    <t>2023-10-19 14:56:56</t>
  </si>
  <si>
    <t>&gt;业务号码&gt;071700660090；&gt;号码归属地&gt;宜昌；&gt;产品名称&gt;哆啦看书；&gt;产品代码&gt;24000363；&gt;产品编码&gt;2400036301；&gt;订购时间&gt;2023-08-0414:13:36；&gt;核查情况&gt;平台故障；&gt;不规范定制分类&gt;平台故障，无法判责；&gt;退费金额&gt;29元；&gt;退费时间&gt;2023年10月19日；&gt;投诉内容&gt;
赔付类型：:增值业务争议
CBSS账单扣费名称：:TV增值-应用-教育
办理渠道:无
赔付月份：:2023年10月
返还倍率:单倍
赔付金额：:29
是否已经取消业务:是
是否承诺退费：:是
用户是否需要回复：:否
用户要求：:要求退费请尽快处理谢谢</t>
  </si>
  <si>
    <t>BL202310181611520149</t>
  </si>
  <si>
    <t>13032729482</t>
  </si>
  <si>
    <t>张晓燕</t>
  </si>
  <si>
    <t>2023-10-19 10:53:52</t>
  </si>
  <si>
    <t>&gt;业务号码&gt;13032729482；&gt;号码归属地&gt;宜昌；&gt;产品名称&gt;喜马拉雅会员流量融合包（包月）；&gt;产品代码&gt;49006964；&gt;产品编码&gt;4900696400；&gt;订购时间&gt;2023-10-1815:28:03；&gt;核查情况&gt;平台故障；&gt;不规范定制分类&gt;平台故障，无法判责；&gt;退费金额&gt;22元；&gt;退费时间&gt;2023-10-19；&gt;投诉内容&gt;
赔付类型：:增值业务争议
CBSS账单扣费名称：:喜马拉雅会员权益融合（包月）
SP产品ID/元素ID：:无
办理渠道:无
赔付月份：:2023年10月
返还倍率:单倍
赔付金额：:22
是否已经取消业务:是
是否承诺退费：:是
用户是否需要回复：:否
用户要求：:退费</t>
  </si>
  <si>
    <t>BL202310191544531244</t>
  </si>
  <si>
    <t>13085167868</t>
  </si>
  <si>
    <t>赵然新</t>
  </si>
  <si>
    <t>2023-10-19 17:33:11</t>
  </si>
  <si>
    <t>&gt;业务号码&gt;13085167868；&gt;号码归属地&gt;宜昌；&gt;产品名称&gt;金太阳点读宝20元；&gt;产品代码&gt;66001320；&gt;产品编码&gt;6600132000；&gt;订购时间&gt;2023-10-0915:42:13；&gt;核查情况&gt;平台故障；&gt;不规范定制分类&gt;平台故障，无法判责；&gt;退费金额&gt;20元；&gt;退费时间&gt;2023-10-19；&gt;投诉内容&gt;
高级模板内容：
赔付类型：:增值业务争议
CBSS账单扣费名称：:	增值业务费_增值业务-金太阳点读宝20元_增值业务-金太阳点读宝20元
办理渠道:无
赔付月份：:2023年10月
返还倍率:单倍
赔付金额：:20
是否已经取消业务:是
是否承诺退费：:是
用户是否需要回复：:否
用户要求：:退费</t>
  </si>
  <si>
    <t>BL202310181622520297</t>
  </si>
  <si>
    <t>13100784136</t>
  </si>
  <si>
    <t>熊传芝</t>
  </si>
  <si>
    <t>2023-10-19 09:17:48</t>
  </si>
  <si>
    <t>&gt;业务号码&gt;13100784136；&gt;号码归属地&gt;宜昌；&gt;产品名称&gt;自然拼读钻石会员卡；&gt;产品代码&gt;66001422；&gt;产品编码&gt;6600142200；&gt;订购时间&gt;2023-09-2610:20:28；&gt;核查情况&gt;平台故障；&gt;不规范定制分类&gt;平台故障，无法判责；&gt;退费金额&gt;40元；&gt;退费时间&gt;2023-10-18；&gt;投诉内容&gt;
高级模板内容：
赔付类型：:增值业务争议
CBSS账单扣费名称：:自然拼读钻石会员卡
办理渠道:自行订购
赔付月份：:2023年9月、2023年10月
返还倍率:单倍
赔付金额：:40
是否已经取消业务:是
是否承诺退费：:是
用户是否需要回复：:否
用户要求：:用户来电要求退费请后台工作人员协助处理谢谢</t>
  </si>
  <si>
    <t>BL202310181909332278</t>
  </si>
  <si>
    <t>13100786218</t>
  </si>
  <si>
    <t>王承贵</t>
  </si>
  <si>
    <t>2023-10-19 10:56:27</t>
  </si>
  <si>
    <t>&gt;业务号码&gt;13100786218&gt;号码归属地&gt;宜昌；&gt;产品名称&gt;河狸彩铃6元包月；&gt;产品代码&gt;49007115；&gt;产品编码&gt;4900711500；&gt;订购时间&gt;2023-10-1420:01:40；&gt;核查情况&gt;平台故障；&gt;不规范定制分类&gt;平台故障，无法判责；&gt;退费金额&gt;6元；&gt;退费时间&gt;2023年10月19日&gt;投诉内容&gt;
高级模板内容：
赔付类型：:增值业务争议
CBSS账单扣费名称：:	增值业务费_增值业务-河狸彩铃6元包月
办理渠道:前台未核实
赔付月份：:2023年10月
返还倍率:单倍
赔付金额：:6
是否已经取消业务:是
是否承诺退费：:是
用户是否需要回复：:否
用户要求：:退费</t>
  </si>
  <si>
    <t>BL202310191219551417</t>
  </si>
  <si>
    <t>2023-10-19 15:41:22</t>
  </si>
  <si>
    <t>高级模板内容：
赔付类型：:增值业务争议
CBSS账单扣费名称：:快手12G流量月包
办理渠道:无
赔付月份：:2023年7月、2023年8月、2023年9月、2023年10月
返还倍率:单倍
赔付金额：:32
是否已经取消业务:是
是否承诺退费：:是
用户是否需要回复：:否
用户要求：:已承诺</t>
  </si>
  <si>
    <t>BL202310181721521088</t>
  </si>
  <si>
    <t>13197302205</t>
  </si>
  <si>
    <t>汪明东</t>
  </si>
  <si>
    <t>2023-10-19 11:16:20</t>
  </si>
  <si>
    <t>&gt;业务号码&gt;13197302205；&gt;号码归属地&gt;宜昌；&gt;产品名称&gt;喜马拉雅会员流量融合包（包月）；&gt;产品代码&gt;49006964；&gt;产品编码&gt;4900696400；&gt;订购时间&gt;2023-10-1815:56:52	；&gt;核查情况&gt;平台故障；&gt;不规范定制分类&gt;平台故障，无法判责；&gt;退费金额&gt;22元；&gt;退费时间&gt;2023-10-19；&gt;投诉内容&gt;--------------
高级模板内容：
赔付类型：:增值业务争议
CBSS账单扣费名称：:增值业务费_增值业务-喜马拉雅会员权益融合（包月）_增值业务-喜马拉雅会员权益融合（包月）
办理渠道:联通在线定向流量集约平台-沃音乐
赔付月份：:2023年10月
返还倍率:单倍
赔付金额：:22
是否已经取消业务:是
是否承诺退费：:是
用户是否需要回复：:否
用户要求：:要求退还产生的费用。</t>
  </si>
  <si>
    <t>BL202310191221351440</t>
  </si>
  <si>
    <t>13217270612</t>
  </si>
  <si>
    <t>余绍荣</t>
  </si>
  <si>
    <t>2023-10-19 15:38:47</t>
  </si>
  <si>
    <t>&gt;业务号码&gt;13217270612；&gt;号码归属地&gt;宜昌；&gt;产品名称&gt;沃悦读同步学钻石会员20元包、芒果TV10G流量加月会员合约包；&gt;产品代码&gt;66001174、80006702；&gt;产品编码&gt;6600117400、8000670200；&gt;订购时间&gt;2022-04-2603:32:49；&gt;核查情况&gt;平台故障；&gt;不规范定制分类&gt;平台故障，无法判责；&gt;退费金额&gt;40元、19.01元；&gt;退费时间&gt;2023-10-19&gt;投诉内容&gt;
赔付类型：:增值业务争议
CBSS账单扣费名称：:沃悦读同步学钻石会员20元包，	芒果TV10G流量加月会员合约包
办理渠道:无
赔付月份：:2023年9月、2023年10月
返还倍率:单倍
赔付金额：:59.01
是否已经取消业务:是
是否承诺退费：:是
用户是否需要回复：:否
用户要求：:退费并屏蔽</t>
  </si>
  <si>
    <t>TS202310181320432266</t>
  </si>
  <si>
    <t>18571032683</t>
  </si>
  <si>
    <t>任坤</t>
  </si>
  <si>
    <t>2023-10-19 16:26:41</t>
  </si>
  <si>
    <t>主办单位：湖北
客户类别：普通客户
10010是否打通：否
是否二次致电10015：是
是否联系：否
升级倾向：
号码归属省：湖北
SVIP等级：
1.问题类型:;
2.投诉类型:其他问题;
3.营业厅地址:;
4.位置信息:;
5.位置发生地:;
6.投诉内容:莫名其妙开通业务增加费用</t>
  </si>
  <si>
    <t>"计费争议-SP扣费①客户投诉产生的原因：增值业务计费争议。
②客户投诉问题核查情况及解决方案：收到贵部转办后，我司立即组织调查。经核实， 用户订购产品名称联通爱听-少儿优选20元包，产品代码为90559，订购时间23.7月，取消时间为23.10月，20元/月，合计扣费4个月，累计产生费用合计80元，订购方式为集团统一认证平台” 短信验证码，有二次确认过程，不存在订购违规现象。考虑用户使用感知，网站方已取消屏蔽并于三个工作日内退费80元到账，此费用不可抵扣往月欠费及打印发票 。我司于2023-10-18 16:56:38联系解释以上情况。
③客户问题满意度：满意。
④回单人：颜晶 6921001."</t>
  </si>
  <si>
    <t>BL202310190947531881</t>
  </si>
  <si>
    <t>13235621409</t>
  </si>
  <si>
    <t>杨世诚</t>
  </si>
  <si>
    <t>2023-10-19 15:32:22</t>
  </si>
  <si>
    <t>&gt;业务号码&gt;13235621409；&gt;号码归属地&gt;宜昌；&gt;产品名称&gt;5G教育大咖精品包；&gt;产品代码&gt;66002536；&gt;产品编码&gt;6600253600；&gt;订购时间&gt;2023-07-1815:15:47；&gt;核查情况&gt;平台故障；&gt;不规范定制分类&gt;平台故障，无法判责；&gt;退费金额&gt;80元；&gt;退费时间&gt;2023/10/19；&gt;投诉内容&gt;赔付类型：:增值业务争议
CBSS账单扣费名称：:-5G-VR动漫黄金包_
办理渠道:/
赔付月份：:2023年7月、2023年8月、2023年9月、2023年10月
返还倍率:单倍
赔付金额：:80
是否已经取消业务:是
是否承诺退费：:是
用户是否需要回复：:否
用户要求：:退费</t>
  </si>
  <si>
    <t>TS202310181338140053</t>
  </si>
  <si>
    <t>2023-10-19 11:29:47</t>
  </si>
  <si>
    <t xml:space="preserve">
高级模板内容：
投诉问题描述:详见之前工单（TS202310081319096323），用户对于号码（15549317651）不知情本月开通（云加速5G畅玩加油包(湖北)）扣费20元不认可，对于号码（13135821417）202209-202303不知情开通（沃阅读-5G畅听-悦享黄金版20元）扣费不认可，称未办理过，要求退费，已解释挽留无效，请处理，谢谢！
业务名称:云加速5G畅玩加油包(湖北)，沃阅读-5G畅听-悦享黄金版20元
争议月份:2022年9月、2022年10月、2022年11月、2022年12月、2023年1月、2023年2月、2023年3月、2023年10月
争议金额:0
办理渠道:湖北杭州翔羽线上业务代理(宜昌)
前台是否取消:已取消
是否承诺退费:否
用户要求:退费，要求回复：19350970950</t>
  </si>
  <si>
    <t>计费争议-SP扣费：经核实，号码13135821417用户订购产品名称沃阅读知涯升学20元特价包，产品代码为90559，订购时间9月，取消时间为23年10月，20元/月，合计扣费2个月，累计产生费用合计40元；号码13135821417和15549317651用户订购产品名称畅行会员S-包月-15元，产品代码为91639，订购时间9月，取消时间为23年10月，15元/月，合计扣费3个月，累计产生费用合计45元；号码13135821417用户订购产品名称沃阅读-5G畅听-悦享黄金版20元，产品代码为90559，订购时间22.09月，取消时间为23年03月，20元/月，合计扣费7个月，累计产生费用合计140元；订购方式为集团统一认证平台” 短信验证码，有二次确认过程，不存在订购违规现象。考虑用户使用感知，网站方已取消屏蔽并于三个工作日内退费225元到账，此费用不可抵扣往月欠费及打印发票；另由10月总部客服一体化运营湖北省宜昌渠道  办理联通助理-智能应答5元（首月免费）不满，现已取消，考虑到用户使用感知为用户申请5元费用，24小时内到账，此费用不可打印， 满意。</t>
  </si>
  <si>
    <t>TS202310181245231642</t>
  </si>
  <si>
    <t>2023-10-19 13:24:33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</si>
  <si>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备注:用户来电反馈，手机彩铃沃音乐精选10元包月是什么时候订购的，告知2023-10-0617:37:33	有下发短信记录，并有增值业务二次确认的信息，用户不认可，表示自己手机里面没有10/6日的联通发的短信，要求查看一下原因，请帮忙尽快处理，谢谢。</t>
  </si>
  <si>
    <t>计费争议-SP扣费：手机彩铃沃音乐精选10元包月，49004937AA
①客户基本资料：业务号码：13117283261、客户姓名：万星星、套餐情况：畅越冰激凌5G套餐69元；客户反映开通的手机彩铃沃音乐精选10元包月的问题； 
②首次联系客户时间：2023-10-18 13:23:23
③投诉核查处理情况：收到贵部转办，我司立即组织核查，经核实，用户订购产品名称：手机彩铃沃音乐精选10元包月，产品代码为49004937，SP标识为 90115 ，订购时间2023-10-06 17:37:32，订购方式为通过网页自助订购，取消时间为2023-10-17 12:55:09，10元/月，合计扣费1个月，累计产生费用共计10元，有二次确认过程，不存在订购违规现象。考虑客户使用感知，网站方已取消屏蔽，费用已于2023-10-17 15:04:58到帐，已跟用户解释清楚，满意。
④答复客户时间及客户满意度评价：根据上述核实情况，我司于2023-10-18 13:23:23联系客户满意，回单人：潘娥、联系方式：07176921001
⑤投诉核查关联材料：无</t>
  </si>
  <si>
    <t>BL202310191123300693</t>
  </si>
  <si>
    <t>15629355227</t>
  </si>
  <si>
    <t>梁欣</t>
  </si>
  <si>
    <t>2023-10-19 15:03:06</t>
  </si>
  <si>
    <t>&gt;业务号码&gt;15629355227；&gt;号码归属地&gt;宜昌；&gt;产品名称&gt;乐动彩铃6元包月；&gt;产品代码&gt;49004947；&gt;产品编码&gt;4900494700；&gt;订购时间&gt;2023-10-1822:55:27；&gt;核查情况&gt;平台故障；&gt;不规范定制分类&gt;平台故障，无法判责；&gt;退费金额&gt;6元；&gt;退费时间&gt;2023年10月19日；&gt;投诉内容&gt;
赔付类型：:增值业务争议
CBSS账单扣费名称：:	乐动彩铃6元包月
办理渠道:无
赔付月份：:2023年10月
返还倍率:单倍
赔付金额：:6
是否已经取消业务:是
是否承诺退费：:是
用户是否需要回复：:否
用户要求：:要求退还产生的费用请处理谢谢</t>
  </si>
  <si>
    <t>BL202310191119010631</t>
  </si>
  <si>
    <t>17671349408</t>
  </si>
  <si>
    <t>2023-10-19 15:25:49</t>
  </si>
  <si>
    <t>&gt;业务号码&gt;17671349408；&gt;号码归属地&gt;宜昌；&gt;产品名称&gt;畅想彩铃10元包月；&gt;产品代码&gt;49007345；&gt;产品编码&gt;4900734500；&gt;订购时间&gt;2023-09-2919:42:25；&gt;核查情况&gt;平台故障；&gt;不规范定制分类&gt;平台故障，无法判责；&gt;退费金额&gt;10元；&gt;退费时间&gt;2023年10月19日；&gt;投诉内容&gt;
赔付类型：:增值业务争议
CBSS账单扣费名称：:	畅想彩铃10元包月
SP产品ID/元素ID：:4900734500
办理渠道:中国联通业务平台
赔付月份：:2023年10月
返还倍率:单倍
赔付金额：:10
是否已经取消业务:是
是否承诺退费：:是
用户是否需要回复：:是
用户要求：:用户来电反映不知情办理增值业务要求退费回电反馈麻烦后台协助处理</t>
  </si>
  <si>
    <t>BL202310191438460398</t>
  </si>
  <si>
    <t>18571003569</t>
  </si>
  <si>
    <t>李晓红</t>
  </si>
  <si>
    <t>2023-10-19 17:14:45</t>
  </si>
  <si>
    <t>&gt;业务号码&gt;18571003569；&gt;号码归属地&gt;宜昌；&gt;产品名称&gt;爱奇艺10G流量加月会员合约包省分；&gt;产品代码&gt;80006686；&gt;产品编码&gt;8000668600；&gt;订购时间&gt;2023-08-1522:39:24；&gt;核查情况&gt;平台故障；&gt;不规范定制分类&gt;平台故障，无法判责；&gt;退费金额&gt;50.01元；&gt;退费时间&gt;2023年10月19日；&gt;投诉内容&gt;
高级模板内容：
赔付类型：:增值业务争议
CBSS账单扣费名称：:增值业务-爱奇艺10G流量加月会员合约包省分
办理渠道:无
赔付月份：:2023年8月、2023年9月、2023年10月
返还倍率:单倍
赔付金额：:75
是否已经取消业务:是
是否承诺退费：:是
用户是否需要回复：:否
用户要求：:退费</t>
  </si>
  <si>
    <t>BL202310181915212333</t>
  </si>
  <si>
    <t>18671716781</t>
  </si>
  <si>
    <t>沈艳武</t>
  </si>
  <si>
    <t>2023-10-19 10:18:34</t>
  </si>
  <si>
    <t>&gt;业务号码&gt;18671716781;&gt;号码归属地&gt;宜昌;&gt;产品名称&gt;沃阅读知涯升学20元特价包;&gt;产品代码&gt;66002207;&gt;产品编码&gt;6600220700;&gt;订购时间&gt;2023-09-2108:54:20	;&gt;核查情况&gt;平台故障;&gt;不规范定制分类&gt;平台故障，无法判责;&gt;赔付金额&gt;40元;&gt;退费时间&gt;2023-10-19;&gt;投诉内容&gt;判断省分:湖北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办理渠道:无
赔付月份：:2023年9月、2023年10月
返还倍率:单倍
赔付金额：:40
是否已经取消业务:是
是否承诺退费：:是
用户是否需要回复：:否
用户要求：:用户称不知情办理业务，要求取消并退费，前台根据预处理流程承诺退费，请后台协助处理</t>
  </si>
  <si>
    <t>BL202310190839141110</t>
  </si>
  <si>
    <t>16671003897</t>
  </si>
  <si>
    <t>吴东山</t>
  </si>
  <si>
    <t>2023-10-19 11:17:32</t>
  </si>
  <si>
    <t>工单受理&gt;业务号码&gt;16671003897；&gt;号码归属地&gt;宜昌；&gt;产品名称&gt;手机彩铃沃音乐精选10元包月，哔哩哔哩15G流量加会员月包；&gt;产品代码&gt;49004937，80006723；&gt;产品编码&gt;4900493700，8000672300；&gt;订购时间&gt;2023-09-1309:18:54，2023-09-0510:58:01；&gt;核查情况&gt;平台故障；&gt;不规范定制分类&gt;平台故障，无法判责；&gt;退费金额&gt;70元；&gt;退费时间&gt;2023-10-19；&gt;投诉内容&gt;
高级模板内容：
赔付类型：:增值业务争议
CBSS账单扣费名称：:5G加油包29元10GB（立即生效）+哔哩哔哩15G流量加会员月包+手机彩铃沃音乐精选10元包月
办理渠道:SP平台接入
赔付月份：:2023年9月、2023年10月
返还倍率:单倍
赔付金额：:128
是否已经取消业务:是
是否承诺退费：:是
用户是否需要回复：:否
用户要求：:退费</t>
  </si>
  <si>
    <t>BL202310191339222261</t>
  </si>
  <si>
    <t>15871670489</t>
  </si>
  <si>
    <t>汪海泊</t>
  </si>
  <si>
    <t>2023-10-19 16:34:21</t>
  </si>
  <si>
    <t>判断省分:湖北
:增值业务费用争议（含炫彩通信助理包云盘版等组合类增值业务）
:移网
:在补救范围内
:不认可
:小于等于500元，且仅限单倍、月份不超过12个月
:
高级模板内容：
赔付类型：:增值业务争议
CBSS账单扣费名称：:星燃铂金包（立即生效）
SP产品ID/元素ID：:91018640
办理渠道:中国联通业务平台
赔付月份：:2023年10月
返还倍率:单倍
赔付金额：:28.5
是否已经取消业务:是
是否承诺退费：:是
用户是否需要回复：:否
用户要求：:用户来电反映不知情办理增值业务不认可要求退费麻烦后台协助处理</t>
  </si>
  <si>
    <t>TS202310191113282460</t>
  </si>
  <si>
    <t>15572795056</t>
  </si>
  <si>
    <t>苏运芝</t>
  </si>
  <si>
    <t>2023-10-19 14:43:30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</si>
  <si>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投诉问题描述:上网流量费-国内（本地使用）
业务名称:上网流量费-国内（本地使用）
争议月份:2023年10月
争议金额:49.5
是否承诺退费:是
用户要求:用户称没开流量，要求处理，退费，用户不愿交费，要求退实时话费。</t>
  </si>
  <si>
    <t>TS202310191420431062</t>
  </si>
  <si>
    <t>15571761303</t>
  </si>
  <si>
    <t>龚开红</t>
  </si>
  <si>
    <t>2023-10-19 17:06:53</t>
  </si>
  <si>
    <t xml:space="preserve">判断省分:湖北
:流量费争议
:未使用过/未使用那么多/用的wifi（产生流量/费用）
:不认可
:下一步
:不符合或不愿意开通
:未享受
:下一步
:单倍小于等于500
:
高级模板内容：
投诉问题描述:用户对流量费产生不认可
业务名称:流量费
争议月份:2023年10月
争议金额:10
是否承诺退费:是
用户要求:退费</t>
  </si>
  <si>
    <t>TS202310191401130657</t>
  </si>
  <si>
    <t>15672507716</t>
  </si>
  <si>
    <t>唐洋</t>
  </si>
  <si>
    <t>2023-10-19 14:29:27</t>
  </si>
  <si>
    <t xml:space="preserve">判断省分:其他省分
:流量计费争议
判断省分::未使用过/未使用那么多/用的wifi（产生流量/费用）
:不认可
:下一步
:不符合或不愿意开通
:已享受或不在授权范围
:
高级模板内容：
投诉问题描述:客户来电反映要求把最近3个月超出的流量费特殊申请做个退费，前台解释只能减少损失退费。请后台老师协助处理下
争议月份:2023年7月、2023年8月、2023年9月
争议金额/流量:72
用户要求:客户来电反映要求把最近3个月超出的流量费特殊申请做个退费，前台解释只能减少损失退费。请后台老师协助处理下
备注:、</t>
  </si>
  <si>
    <t>TS202310191311152311</t>
  </si>
  <si>
    <t>15549348718</t>
  </si>
  <si>
    <t>陈世英</t>
  </si>
  <si>
    <t>2023-10-19 15:25:47</t>
  </si>
  <si>
    <t xml:space="preserve">[65岁以上老人]
高级模板内容：
投诉问题描述:上网费用退还
争议月份:2023年7月、2023年8月、2023年9月、2023年10月
争议金额/流量:81.35
用户要求:把手机上网功能关闭</t>
  </si>
  <si>
    <t>TS202310191254362034</t>
  </si>
  <si>
    <t>18671759173</t>
  </si>
  <si>
    <t>陈前新</t>
  </si>
  <si>
    <t>2023-10-19 16:42:21</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</si>
  <si>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投诉问题描述:客户来电反馈对8月产生上网费用122.43元不认可，要求退费
业务名称:上网费_手机上网流量费_无线接入-上网流量费-国内（本地使用122.43
争议月份:2023年8月
争议金额:122.43
是否承诺退费:是
用户要求:退费</t>
  </si>
  <si>
    <t>TS202310181623401017</t>
  </si>
  <si>
    <t>13135802328</t>
  </si>
  <si>
    <t>石本珍</t>
  </si>
  <si>
    <t>2023-10-19 09:32:46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</si>
  <si>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投诉问题描述:用户来电表示自己上个月没有使用那么多流量，要求退还
业务名称:手机上网流量费
争议月份:2023年9月
争议金额:110
是否承诺退费:是
用户要求:退费</t>
  </si>
  <si>
    <t>TS202310181658471844</t>
  </si>
  <si>
    <t>13177050305</t>
  </si>
  <si>
    <t>杨如云</t>
  </si>
  <si>
    <t>2023-10-19 09:05:00</t>
  </si>
  <si>
    <t xml:space="preserve">22年Q3Q4重点客户
高级模板内容：
投诉问题描述:对本月产生的上网流量费不认可，要求开通一个10元1G橡皮擦抵扣，前台办理不成功，请协助处理
争议月份:2023年10月
争议金额/流量:60
用户要求:核实处理</t>
  </si>
  <si>
    <t>TS202310182103510475</t>
  </si>
  <si>
    <t>15572781372</t>
  </si>
  <si>
    <t>张祥玉</t>
  </si>
  <si>
    <t>2023-10-19 13:32:19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</si>
  <si>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投诉问题描述:用户来电反映自己没有上过网，产生了费用，要求退费
业务名称:上网流量费
争议月份:2023年5月、2023年6月、2023年7月、2023年8月、2023年9月
争议金额:91.89
是否承诺退费:是
用户要求:已在线承诺退费，无需回复</t>
  </si>
  <si>
    <t>TS202310181519552137</t>
  </si>
  <si>
    <t>15671017804</t>
  </si>
  <si>
    <t>吴远春</t>
  </si>
  <si>
    <t>2023-10-19 09:35:12</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</si>
  <si>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投诉问题描述:用户对上网流量费不认可，要求退费
业务名称:上网流量费
争议月份:2023年10月
争议金额:110
是否承诺退费:是
用户要求:用户要求退费</t>
  </si>
  <si>
    <t>TS202310171843070647</t>
  </si>
  <si>
    <t>18694088908</t>
  </si>
  <si>
    <t>丁凤妮</t>
  </si>
  <si>
    <t>2023-10-19 09:04:02</t>
  </si>
  <si>
    <t xml:space="preserve">
高级模板内容：
投诉问题描述:用户表示未下发短信说明流量使用超出费用说明
争议月份:2023年10月
争议金额/流量:54.48
用户要求:要求退费不认可扣费</t>
  </si>
  <si>
    <t>TS202310181101281779</t>
  </si>
  <si>
    <t>13085166944</t>
  </si>
  <si>
    <t>张裕良</t>
  </si>
  <si>
    <t>2023-10-19 10:32:33</t>
  </si>
  <si>
    <t xml:space="preserve">
高级模板内容：
投诉问题描述:用户反映在在小程序签到领取金币无法兑换流量包，要求我方处理
渠道名称:微厅（含公众号）
办理业务名称:金币兑流量包
页面提示:网络繁忙
用户要求:尽快处理</t>
  </si>
  <si>
    <t>计费争议-流量：用户反映流量包使用问题。经核实，2023-10-07 12:33:17、2023-10-07 12:46:08、2023-10-08 06:59:49、2023-10-08 18:47:20、2023-10-10 08:47:35、2023-10-17 13:46:56合计充值有600M流量半年包，但用户操作兑换时始终显示系统繁忙，导致无法使用流量费超出。现协商我部退流量费10元，此费用不可打印发票，并补赠0元100M国内流量，仅本月使用，用户满意。</t>
  </si>
  <si>
    <t>TS202310172157460298</t>
  </si>
  <si>
    <t>13227260902</t>
  </si>
  <si>
    <t>周志清</t>
  </si>
  <si>
    <t>2023-10-19 09:06:54</t>
  </si>
  <si>
    <t xml:space="preserve">判断省分:湖北
:流量费争议
:未使用过/未使用那么多/用的wifi（产生流量/费用）
:不认可
:下一步
:不符合或不愿意开通
:已享受或不在授权范围
:
高级模板内容：
投诉问题描述:用户不认可10月流量费，要求专人核实处理回复，谢谢
争议月份:2023年10月
争议金额/流量:35.67
用户要求:专人核实处理回复，谢谢</t>
  </si>
  <si>
    <t>计费争议-流量：用户反映流量扣费的问题，经核实，23.10月共产生流量 320.94MB ，超出流量扣费35.67元，计费无误，考虑客户感知，已申请退还本月流量费用，24小时内到账，此费用不可打印账单发票，回访满意</t>
  </si>
  <si>
    <t>TS202310181225461238</t>
  </si>
  <si>
    <t>2023-10-19 10:33:35</t>
  </si>
  <si>
    <t xml:space="preserve">判断省分:其他省分
:流量计费争议
判断省分::未使用过/未使用那么多/用的wifi（产生流量/费用）
:不认可
:下一步
:不符合或不愿意开通
:已享受或不在授权范围
:
高级模板内容：
投诉问题描述:用户在	TS202310111502330353此工单已经享受退费，说又产生流量费用，用户不认可，要求退费
争议月份:2023年10月
争议金额/流量:-1
用户要求:用户在	TS202310111502330353此工单已经享受退费，说又产生流量费用，用户不认可，要求退费</t>
  </si>
  <si>
    <t>计费争议-流量：用户反映流量扣费的问题，经核实，前期工单已处理退还9月-10月所产生的流量争议费用金额117.83元，现客户流量再次超出，考虑客户感知，已开通10元1G流量包，本月流量已回溯，已联系客户解释说明，回访满意</t>
  </si>
  <si>
    <t>TS202310181715092185</t>
  </si>
  <si>
    <t>2023-10-19 14:50:23</t>
  </si>
  <si>
    <t xml:space="preserve">
高级模板内容：
投诉问题描述:用户对校园流量无法使用，扣费上网流量费-国内（本地使用）20.00的流量费有争议
是否剩余小区优惠:是
实际使用地:用户对校园流量无法使用，扣费上网流量费-国内（本地使用）20.00的流量费有争议
是否在优惠范围:是
涉及金额:20
是否已解释可能超出优惠范围:是
涉及时间范围:2023-10-18～2023-10-18
用户要求:用户对校园流量无法使用，扣费上网流量费-国内（本地使用）20.00的流量费有争议</t>
  </si>
  <si>
    <t>计费争议-流量：用户反映校园基站免流问题，经核实，用户表示在校园内使用流量超出，已转校园营业厅重新锁定基站，前期已退费10元，现协商我部退费10元，此费用可打印发票，2小时到账，用户满意。</t>
  </si>
  <si>
    <t>TS202310181841251226</t>
  </si>
  <si>
    <t>2023-10-19 14:02:47</t>
  </si>
  <si>
    <t xml:space="preserve">
高级模板内容：
投诉问题描述:接前工单：TS202310181219511106，在线解释用户不认可，用户称是今天在学校超出流量费用，要求退费
争议定向流量包产品名称:校园基站流量
订购渠道:校园营业厅
订购日期:2023-10-18
用户要求:要求退费超出流量费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</si>
  <si>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考虑客户感知，申请减免本月流量费用合计10元，24小时内到账，此费用不可打印账单发票，回访满意</t>
  </si>
  <si>
    <t>TS202310181932421946</t>
  </si>
  <si>
    <t>15629367876</t>
  </si>
  <si>
    <t>柳芳芳</t>
  </si>
  <si>
    <t>2023-10-19 14:20:22</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</si>
  <si>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
争议月份:2023年10月
争议金额/流量:18
用户要求:退费！</t>
  </si>
  <si>
    <t>计费争议-流量扣费：客户对10月套餐收费18元不满，经核实，属正常扣费，考虑到用户使用感知，为用户赠费20元，24小时内到账，此费用不可打印发票，另为用户赠送10G流量供本月使用，满意。</t>
  </si>
  <si>
    <t>TS202310181644281500</t>
  </si>
  <si>
    <t>15717898906</t>
  </si>
  <si>
    <t>周克成</t>
  </si>
  <si>
    <t>2023-10-19 10:40:09</t>
  </si>
  <si>
    <t xml:space="preserve">判断省分:其他省分
:流量计费争议
判断省分::定向流量未免流
:不认可
:不符合或不愿意开通
:
高级模板内容：
投诉问题描述:用户来电反映自己9月流量在使用定向免流，但是仍然产生流量费，我处解释用户不认可，请协助处理，谢谢
争议定向流量包产品名称:腾讯大王卡
订购渠道:无
订购日期:2023-09-01
用户要求:用户来电反映自己9月流量在使用定向免流，但是仍然产生流量费21元，我处解释用户不认可，请协助处理，谢谢</t>
  </si>
  <si>
    <t>流量计费争议：用户反映流量扣费问题。经核实，客户办理办腾讯大王卡套餐，使用其他流量按照1元1G日租宝收取费用，计费正常无误，考虑客户感知，申请减免23.9月流量费用合计21元，24小时内到账，此费用无法抵扣往月欠费且不可打印发票，满意。</t>
  </si>
  <si>
    <t>TS202310181117312162</t>
  </si>
  <si>
    <t>071700308630</t>
  </si>
  <si>
    <t>鲁自江</t>
  </si>
  <si>
    <t>2023-10-19 17:08:29</t>
  </si>
  <si>
    <t>用户表示被动办理了【联通组网】家庭WiFi服务费-全国20元业务不满，表示自己并不知情，也没有给自己任何设备，要求核查开通原因，取消并回复。</t>
  </si>
  <si>
    <t>计费争议-账单：用户对家庭WiFi服务扣费不满。经核实，本地支撑查询此费用就是两个沃家神眼业务产生的扣费20元，0717SY101552380、0717SY102149664两个神眼账户已享月赠10元优惠*12个月，于24年1月到期，故在宽带账户上扣wifi服务费20元，计费正常，满意。</t>
  </si>
  <si>
    <t>TS202310182043540264</t>
  </si>
  <si>
    <t>13872574352</t>
  </si>
  <si>
    <t>李章清</t>
  </si>
  <si>
    <t>2023-10-19 15:57:12</t>
  </si>
  <si>
    <t xml:space="preserve">[65岁以上老人]
高级模板内容：
投诉问题描述:用户来电表示之前副卡都未收费，10月却产生了10元副卡费用，我处已解释，用户不认可，现用户要求继续减免费用，谢谢
争议月份:2023年10月
争议金额:10
用户要求:用户来电表示之前副卡都未收费，10月却产生了10元副卡费用，我处已解释，用户不认可，现用户要求继续减免费用，谢谢</t>
  </si>
  <si>
    <t>计费争议-账单扣费：客户对副卡扣费不满，经核实属正常扣费，沟通后为用户办理副卡0元次月生效，考虑到10月收费10元，另为用户申请10元费用，24小时内到账，此费用不可打印发票，满意。</t>
  </si>
  <si>
    <t>TS202310181936162001</t>
  </si>
  <si>
    <t>15572775418</t>
  </si>
  <si>
    <t>赵志刚</t>
  </si>
  <si>
    <t>2023-10-19 16:40:15</t>
  </si>
  <si>
    <t xml:space="preserve">【2022年上工信部测评重保用户】
高级模板内容：
投诉问题描述:用户反馈自己没有办理过副卡，解释不认可，称要向上投诉联通乱收费，解释（预存0元;赠款总额120元;120元分12月返还;）不理解，并且返费（2023-10-31）到期，请协助处理
业务名称:副卡
争议月份:2023年10月
争议金额:0
办理渠道:宜都长江合作厅
前台是否取消:未取消
是否承诺退费:否
用户要求:马上处理，不然就越升级投诉，并且一直拨打联通电话，解释不认可，请协助处理</t>
  </si>
  <si>
    <t>业务规则：客户实际反馈副卡扣费的问题，经核实副卡有赠费活动，并未产生扣费，联系客户解释不认可，已改0元副卡次月生效，申请减免本月月租费用合计10元，24小时内到账，此费用不可打印账单发票，回访满意</t>
  </si>
  <si>
    <t>TS202310190923580060</t>
  </si>
  <si>
    <t>18527309111</t>
  </si>
  <si>
    <t>陈海燕</t>
  </si>
  <si>
    <t>2023-10-19 10:11:12</t>
  </si>
  <si>
    <t xml:space="preserve">
高级模板内容：
投诉问题描述:用户对上月合约赠费未到账不认可
活动名称:招联分期5G159元直降2300（社会渠道36期）（湖北）
争议月份:2023年9月
争议金额:76.65
用户要求:要求反还，请协助</t>
  </si>
  <si>
    <t>计费争议-账单：用户反映电子券到账问题。经核实，9月停机导致电子券未正常发放，现协商以话费形式退还76.65元，此费用不可打印发票，2小时到账。致电未接，已短信答复，如有疑问可在工作时间（08:30-12:00；14:00-17:30）联系07176921001、13032700872宜昌客服。如用户咨询，请前台10010话务中心代为解释，谢谢。</t>
  </si>
  <si>
    <t>TS202310191121120147</t>
  </si>
  <si>
    <t>18672651021</t>
  </si>
  <si>
    <t>2023-10-19 14:03:12</t>
  </si>
  <si>
    <t xml:space="preserve">【2022年上工信部测评重保用户】[该用户有申诉倾向，请注意受理态度，查询近三天工单记录，积极解决用户问题。]
高级模板内容：
投诉问题描述:用户对每个月副卡先扣费再减免不认可，要求直接减免，不要扣费
争议月份:2023年10月
争议金额:10
用户要求:用户对每个月副卡先扣费再减免不认可，要求直接减免，不要扣费</t>
  </si>
  <si>
    <t>计费争议-账单：用户反映副卡扣费问题，经核实，用户18672651021副卡享0月租优惠，不扣费，18672652725副卡享月赠10元优惠，出账时为0元，计费正常，已联系用户解释，认可并表示满意。</t>
  </si>
  <si>
    <t>TS202310190906312232</t>
  </si>
  <si>
    <t>13997720297</t>
  </si>
  <si>
    <t>2023-10-19 13:32:57</t>
  </si>
  <si>
    <t>【2022年上工信部测评重保用户】【2022年上工信部测评重保用户】用户表示携转的时候看到自己的余额还有100多，但是现在营业厅告知只有2块钱了，对此不认可，要求投诉营业厅</t>
  </si>
  <si>
    <t>计费争议-账单：用户反映携出余额问题，经核实，余额151.29元在7123092489073987失效账户，已向用户解释，同意近期携带身份证原件前往城区伍家区万达自有营业厅办理清退话费，用户满意。</t>
  </si>
  <si>
    <t>TS202310181043381312</t>
  </si>
  <si>
    <t>13235620126</t>
  </si>
  <si>
    <t>马协元</t>
  </si>
  <si>
    <t>2023-10-19 10:06:29</t>
  </si>
  <si>
    <t xml:space="preserve">
高级模板内容：
投诉问题描述:余额不认可
争议时间:2023-10-18
争议金额:-18.17
用户查询情况:-18.17
前台实际查询情况:-18.17
用户要求:用户称上个月充的50元，现在为什么就欠费了，已向用户解释8.30充值50元后剩余64.15，9月消费49.25，10月消费	
32.90，故目前欠费18.17，多次向用户解释，用户不理解，老年人听不懂，要求我方专人核实联系</t>
  </si>
  <si>
    <t>计费争议-账单：用户反映账单扣费的问题，经核实用户于8.30充值50元后剩余64.15元，9月消费49.25元，10月消费32.90元，故目前欠费18.17元，联系无人接听，已短信告知，如有疑问可在工作时间（08:30-12:00；14:00-17:30）联系07176921001、13032700872宜昌联通投诉处理中心。如用户咨询，请前台10010话务中心代为解释，谢谢</t>
  </si>
  <si>
    <t>TS202310180925092021</t>
  </si>
  <si>
    <t>13177055888</t>
  </si>
  <si>
    <t>周开新</t>
  </si>
  <si>
    <t>2023-10-19 09:06:28</t>
  </si>
  <si>
    <t xml:space="preserve">
高级模板内容：
投诉问题描述:用户来电表示自己为什么每个月都会有一个调账补收费
争议月份:2023年7月、2023年8月、2023年9月
争议金额:22.3
用户要求:已向用户解释，用户不认可，请处理</t>
  </si>
  <si>
    <t>计费争议-账单：用户反映账单扣费问题，经核实，用户2016-10-27 10:37:03在宜昌市兴山县集团3G开户服务点入网，为尾号AAA靓号，月承诺通信费207元，故出账不足207时产生补收费用。现由兴山集团为用户申请降靓号约定消费，次月不再产生补收费用，用户满意。</t>
  </si>
  <si>
    <t>TS202310191312252327</t>
  </si>
  <si>
    <t>15171844625</t>
  </si>
  <si>
    <t>熊仁常</t>
  </si>
  <si>
    <t>2023-10-19 16:02:29</t>
  </si>
  <si>
    <t xml:space="preserve">
高级模板内容：
投诉问题描述:用户来电查询消费，前台按查询到的内容回复，用户说自己的套餐一直是79的，怎么突然变成了99.前台解释用户有一个套餐折扣，打折下来后加上副卡宽带套餐只需要79，用户不认可，说之前办理的时候没有说套餐是99，前台查询到用户的折扣9月到期，到期后自动恢复到99，用户不认可
争议月份:2023年10月
争议金额:99
用户要求:要求核查套餐情况并回电，希望后台协助，谢谢！</t>
  </si>
  <si>
    <t>计费争议-账单扣费：客户对10月套餐收费99不满，经核实属7折折扣到期未自动续订导致，沟通后为用户办理 存量5G畅爽套餐享39元赠费 湖北【合约时间：2023-11-01至2024-09-30】，满意。</t>
  </si>
  <si>
    <t>TS202310182105190487</t>
  </si>
  <si>
    <t>15671027888</t>
  </si>
  <si>
    <t>刘东</t>
  </si>
  <si>
    <t>2023-10-19 14:06:02</t>
  </si>
  <si>
    <t xml:space="preserve">
高级模板内容：
投诉问题描述:用户来电要求办理副卡免费，前台解释用户不认可，请后台协助处理，谢谢
办理渠道:其他:10010
无法办理原因:没有权限
用户要求:办理免费的副卡</t>
  </si>
  <si>
    <t>业务规则：客户对副卡扣费规则不认可，已按客户要求将套餐内3张副卡改为0元，次月生效，回访满意</t>
  </si>
  <si>
    <t>TS202310191037571620</t>
  </si>
  <si>
    <t>13098418396</t>
  </si>
  <si>
    <t>杜国庆</t>
  </si>
  <si>
    <t>2023-10-19 14:29:46</t>
  </si>
  <si>
    <t xml:space="preserve">判断省分:其他省分
:流量计费争议
判断省分::流量包定制争议
:不认可
:未享受
:小于等于500元，且仅限单倍、月份不超过12个月
:
高级模板内容：
投诉问题描述:用户来电反映自己先未在省内，订购了省内流量包，错误订购
业务名称:20元15GB省内流量7日快餐包-湖北
争议月份:2023年10月
争议金额:20
是否承诺退费:是
用户要求:要求退费</t>
  </si>
  <si>
    <t>TS202310181829471073</t>
  </si>
  <si>
    <t>15543923244</t>
  </si>
  <si>
    <t>费国良</t>
  </si>
  <si>
    <t>2023-10-19 17:31:00</t>
  </si>
  <si>
    <t xml:space="preserve">[2小时内重复来电，请注意查询服务请求及工单]:话费错缴/话费多缴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投诉问题描述:话费错充
充值时间:2023-10-18
充值渠道:支付宝
充值号码:15549323244
充值金额:100
前台是否按流程解释:是
用户要求:用户来电称话费充值错误，实际要充到15543923244，但是充到了15549323244这个湖北号码上面，要求我方核实处理</t>
  </si>
  <si>
    <t>客户原因：用户反映充错话费问题，经核实用户为天猫直充方式充值，无法操作返销，已跟用户解释清楚，满意。</t>
  </si>
  <si>
    <t>TS202310182120500609</t>
  </si>
  <si>
    <t>13294246761</t>
  </si>
  <si>
    <t>刘梅林</t>
  </si>
  <si>
    <t xml:space="preserve">[65岁以上老人]
高级模板内容：
投诉问题描述:用户称在积分商城兑换了10元语音包，并使用了390的积分，称是手误，坚持要求退10元语音包，并且要求原路退回，订单号为订单号：DD202310182042052830000154385255，联系电话13294246761
兑换渠道:积分商城
用户争议点:称手误，要求原路退回10元语音包的费用和积分
用户要求:用户称在积分商城兑换了10元语音包，并使用了390的积分，称是手误，坚持要求退10元语音包，并且要求原路退回，订单号为订单号：DD202310182042052830000154385255，联系电话13294246761</t>
  </si>
  <si>
    <t>其他：客户反馈手误兑换10元语音包要求退回，已告知客户语音包已生效我部无法回退，考虑客户感知，申请补赠10元话费，24小时内到账，此费用不可打印账单发票，回访满意</t>
  </si>
  <si>
    <t>BL202310181734451256</t>
  </si>
  <si>
    <t>15549369881</t>
  </si>
  <si>
    <t>汤娜</t>
  </si>
  <si>
    <t>2023-10-19 14:47:47</t>
  </si>
  <si>
    <t xml:space="preserve">判断省分:湖北
:宽带移机
:不认可
:
高级模板内容：
重要提醒：若能通过无缝下单则选择无缝，建此工单会被专项质检！！！:继续建单
用户诉求:移机
移机地址:湖北省宜昌市伍家岗区华新小区141-2
当前使用地址:湖北省宜昌市伍家岗区大公桥街道办大公桥社区夷陵大道华兴小区夷陵大道89号2栋1单元3层302户
备注:上门前向联系</t>
  </si>
  <si>
    <t>业务办理：宽带移机。客户要求办理宽带移机业务，因客服部无在线办理权限，已反馈至桔城路自营厅联系客户办理，回访满意</t>
  </si>
  <si>
    <t>BL202310181814591718</t>
  </si>
  <si>
    <t>15572791323</t>
  </si>
  <si>
    <t>胡伟</t>
  </si>
  <si>
    <t>2023-10-19 16:57:55</t>
  </si>
  <si>
    <t xml:space="preserve">判断省分:湖北
:宽带移机
:不认可
:
高级模板内容：
重要提醒：若能通过无缝下单则选择无缝，建此工单会被专项质检！！！:继续建单
用户诉求:移机
移机地址:湖北省宜昌市宜贵县通州镇白果园村
当前使用地址:湖北省宜昌市西陵区宜昌联通CBSS项目专用CPE地址
备注:号码绑定了1个联通的有线网线宽带，现在要更换成无线的，要求核实清楚是否要另外收费，装机地址：湖北省宜昌市宜贵县通州镇白果园村</t>
  </si>
  <si>
    <t>业务咨询：用户咨询无线宽带转有线宽带问题，已告知用户可本人携带身份证证件到自营业厅办理，满意。</t>
  </si>
  <si>
    <t>TS202310191101242179</t>
  </si>
  <si>
    <t>15672489240</t>
  </si>
  <si>
    <t>楼钟</t>
  </si>
  <si>
    <t>2023-10-19 17:27:35</t>
  </si>
  <si>
    <t xml:space="preserve">
高级模板内容：
投诉问题描述:用户表示在西陵区联建路营业厅维修手机，但是现在营业厅搬走了，手机没有归还给用户，用户也没有营业厅联系方式，前台未查询到用户说的营业厅，用户强烈要求我方协助处理联系营业厅
到厅时间:2023-10-19
到厅名称:西陵区联建路营业厅
办理业务:手机维修
营业厅地址:西陵区联建路营业厅
用户要求:要求联系此营业厅归还手机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</si>
  <si>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看一下是哪个营业厅再联系我们，用户表示满意。</t>
  </si>
  <si>
    <t>TS202310180101230834</t>
  </si>
  <si>
    <t>18671727059</t>
  </si>
  <si>
    <t>郭群拥</t>
  </si>
  <si>
    <t>2023-10-19 16:19:09</t>
  </si>
  <si>
    <t>主办单位：湖北
客户类别：星级客户
10010是否打通：否
是否二次致电10015：是
是否联系：否
升级倾向：
号码归属省：湖北
SVIP等级：
1.问题类型:;
2.投诉类型:月固定费争议;
3.营业厅地址:;
4.位置信息:;
5.位置发生地:;
6.投诉内容:宽带月固定费用15.81</t>
  </si>
  <si>
    <t>解释宣传①客户投诉产生的原因：客户反映被动办理低消宽带问题
②客户投诉问题核查情况及解决方案：收到贵部转办后，我司立即组织调查。经核实，用户反映营业厅办理低消宽带未解释清楚费用问题，核实为虚拟宽带，已为用户取消并申请减免5-10月宽带费用及补收费合计106元，已现金到账，满意。
③客户问题满意度：我司于2023-10-18 15:42:10联系客户满意。
④回单人:程李晶；联系电话：07176921001</t>
  </si>
  <si>
    <t>TS202310190945070475</t>
  </si>
  <si>
    <t>18695078383</t>
  </si>
  <si>
    <t>费陈燚</t>
  </si>
  <si>
    <t>2023-10-19 17:30:39</t>
  </si>
  <si>
    <t xml:space="preserve">
高级模板内容：
投诉问题描述:用户来电称对招联分期5G239元直降2100（社会渠道36期）（湖北）有效期3年不认可，称当时办理告知是2年，但是现在是3年，用户称不划算，解释无效，称当时还自己算了的，用户要求后台回复处理，要求取消这个合约，请后台协助处理，谢谢
业务名称:招联分期5G239元直降2100（社会渠道36期）（湖北）
宣传渠道:营业厅
宣传内容:告知是两年
实际情况:是三年
用户要求:取消这个合约，解释无效请后台尽快回复处理，谢谢</t>
  </si>
  <si>
    <t>解释宣传： 宜昌市城区伍家区万达自有营业厅 AA，招联分期5G239元直降2100（社会渠道36期）（湖北）未解释清楚。经核实，客户对招联分期问题不满，核查为营业厅未解释清楚导致，现已跟用户解释清楚，并反馈渠道负责人丁春丽协助处理，用户同意等待，满意。</t>
  </si>
  <si>
    <t>TS202310191120130121</t>
  </si>
  <si>
    <t>071700600883</t>
  </si>
  <si>
    <t>杜海萍</t>
  </si>
  <si>
    <t>2023-10-19 13:45:47</t>
  </si>
  <si>
    <t>用户来电表示无线转有线师傅要收200元设备调测费，用户对此不认可，表示不应该收取费用，解释无效，要求公司尽快处理回复。</t>
  </si>
  <si>
    <t>解释宣传：秭归归州富强合作厅AA，用户反馈无线转有线收取了200元调测费问题， 经核实，实际为用户自行找师傅购买了路由器的费用，属营业厅未跟用户解释清楚导致，现已跟用户解释清楚，满意。</t>
  </si>
  <si>
    <t>TS202310181028560952</t>
  </si>
  <si>
    <t>15587982350</t>
  </si>
  <si>
    <t>曹昆</t>
  </si>
  <si>
    <t>2023-10-19 13:57:11</t>
  </si>
  <si>
    <t xml:space="preserve">
高级模板内容：
投诉问题描述:用户来电说在携入的时候说的能送30G通用流量才办了，一直都没有送
业务名称:30G流量
办理渠道:营业厅
办理时间:2023-06-03
系统提示内容:无
用户要求:要求核查联系赠送</t>
  </si>
  <si>
    <t>解释宣传：伍家谢海军AA，用户反馈号码赠送流量问题，经核实，为工作人员未解释清楚导致，已跟用户解释清楚，并为用户转资畅越冰激凌5G套餐159元，并添加网龄计划合约，次月生效，满意。</t>
  </si>
  <si>
    <t>TS202310191506552131</t>
  </si>
  <si>
    <t>18671759100</t>
  </si>
  <si>
    <t>李龙翔</t>
  </si>
  <si>
    <t>2023-10-19 16:15:47</t>
  </si>
  <si>
    <t xml:space="preserve">
高级模板内容：
投诉问题描述:客户反映被一直催债骚扰麻烦处理谢谢！
争议号码:18671759100
问题现象:催债电话
用户要求:客户反映被一直催债骚扰麻烦处理谢谢！</t>
  </si>
  <si>
    <t>骚扰电话 ：用户反映收到催债电话。经核实，属第三方平台人为操作，无法直接进行屏蔽拦截，建议客户通过中国联通微信公众号：客户服务-号码举报，或关注微信公众号：智慧沃服务，绑定联通手机号进行拦截。客户表示理解。</t>
  </si>
  <si>
    <t>TS202310181532362387</t>
  </si>
  <si>
    <t>2023-10-19 10:43:51</t>
  </si>
  <si>
    <t xml:space="preserve">
高级模板内容：
投诉问题描述:用户来电反映现在遭受短信轰炸，号码是：10655710，称在工信部上面显示属于联通的，用户不认可，要求我方核查这个号码属于联通哪个部门的，有投诉倾向（重复投诉）
骚扰类型:短信
骚扰内容:无
骚扰时间:2023-10-18
骚扰号码:10655710</t>
  </si>
  <si>
    <t>骚扰短信：用户反映遭受短信轰炸。经核实，10655710为行业短信，因短信接入通道为中国联通，故显示为联通。已向用户解释，如长期接收十分影响日常生活，可考虑致电我部关闭短信功能，后期再开通，用户表示知晓。</t>
  </si>
  <si>
    <t>TS202310191356060566</t>
  </si>
  <si>
    <t>13264918890</t>
  </si>
  <si>
    <t>张维国</t>
  </si>
  <si>
    <t>2023-10-19 14:35:07</t>
  </si>
  <si>
    <t>主办单位：湖北
客户类别：普通客户
10010是否打通：否
是否二次致电10015：是
是否联系：否
升级倾向：
号码归属省：湖北
SVIP等级：
1.问题类型:;
2.投诉类型:其他问题;
3.营业厅地址:;
4.位置信息:;
5.位置发生地:;
6.投诉内容:话费太贵，把话费降到最低</t>
  </si>
  <si>
    <t>TS202310181055231600</t>
  </si>
  <si>
    <t>2023-10-19 13:12:36</t>
  </si>
  <si>
    <t>主办单位：湖北
客户类别：普通客户
10010是否打通：是
是否二次致电10015：是
是否联系：是
升级倾向：无
号码归属省：湖北
SVIP等级：
用户来电反映号码要求更改最低消费套餐，副卡也要求更改最低消费，请核实处理。</t>
  </si>
  <si>
    <t>BL202310191455090619</t>
  </si>
  <si>
    <t>18695062911</t>
  </si>
  <si>
    <t>孙金立</t>
  </si>
  <si>
    <t>2023-10-19 17:09:20</t>
  </si>
  <si>
    <t xml:space="preserve">判断省分:湖北
:有意向资费
:全国流量王8元套餐
:
高级模板内容：
用户诉求:客户来电要求变更为全国流量王8元套餐
当前套餐名称:沃派29元套餐（湖北）
新套餐名称（转入套餐名称）:全国流量王8元套餐
是合约期内（含靓号）:否
备注:我处已按流程解释挽留无效，客户要求尽快处理回电，加急</t>
  </si>
  <si>
    <t>BL202310191411320083</t>
  </si>
  <si>
    <t>18671442590</t>
  </si>
  <si>
    <t>2023-10-19 15:54:16</t>
  </si>
  <si>
    <t xml:space="preserve">判断省分:湖北
:有意向资费
:其他资费
:是
:不认可：坚持要求转入有限制的套餐
:
高级模板内容：
用户诉求:用户对流量需求较多，不认可客服代表推荐的主推套餐，不方便到营业厅咨询
当前套餐名称:幸福家家乐69元套餐
新套餐名称（转入套餐名称）:流量需求多，资费低
是合约期内（含靓号）:否</t>
  </si>
  <si>
    <t>BL202310191256051867</t>
  </si>
  <si>
    <t>13217275388</t>
  </si>
  <si>
    <t>2023-10-19 14:13:06</t>
  </si>
  <si>
    <t xml:space="preserve">判断省分:湖北
:有意向资费
:其他资费
:否
node_104:
node_102:
:降套
:需要保号
:挽留后，用户依旧要求降套
:消费对比
:挽留失败
:
node_106:
:有合约/有靓号
:
高级模板内容：
用户诉求:用户要求变更为59元福多多卡套餐，挽留无效，请协助处理。
当前套餐名称:腾讯王卡5G版129元套餐
新套餐名称（转入套餐名称）:59元福多多卡套餐
是合约期内（含靓号）:是
备注:有靓号合约，不愿意去营业厅变更，要求在线处理</t>
  </si>
  <si>
    <t>BL202310191200431195</t>
  </si>
  <si>
    <t>13264908521</t>
  </si>
  <si>
    <t>唐小群</t>
  </si>
  <si>
    <t>2023-10-19 14:11:26</t>
  </si>
  <si>
    <t xml:space="preserve">判断省分:湖北
:有意向资费
:其他资费
:是
:不认可：坚持要求转入有限制的套餐
:
高级模板内容：
用户诉求:用户来电要求降低套餐，已解释挽留，告知有折扣优惠后资费还是29元，用户不认可，不愿到厅，请后台协助处理
当前套餐名称:畅越冰激凌5G套餐59元
新套餐名称（转入套餐名称）:福多多29元
是合约期内（含靓号）:是
备注:用户有套餐折扣和宽带</t>
  </si>
  <si>
    <t>BL202310191150381072</t>
  </si>
  <si>
    <t>13277253028</t>
  </si>
  <si>
    <t>高奔</t>
  </si>
  <si>
    <t>2023-10-19 17:13:16</t>
  </si>
  <si>
    <t xml:space="preserve">判断省分:湖北
:有意向资费
:全国流量王8元套餐
:
高级模板内容：
用户诉求:用户说自己有其他的卡，要求把现在的套餐更改为8元套餐
当前套餐名称:畅爽冰激凌5G套餐99元
新套餐名称（转入套餐名称）:全国流量王8元套餐
是合约期内（含靓号）:否
备注:降套</t>
  </si>
  <si>
    <t>BL202310191033462496</t>
  </si>
  <si>
    <t>2023-10-19 17:10:53</t>
  </si>
  <si>
    <t xml:space="preserve">[该用户有申诉倾向，请注意受理态度，查询近三天工单记录，积极解决用户问题。]判断省分:湖北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</si>
  <si>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BL202310190937041744</t>
  </si>
  <si>
    <t>18671720035</t>
  </si>
  <si>
    <t>徐谦</t>
  </si>
  <si>
    <t>2023-10-19 09:48:23</t>
  </si>
  <si>
    <t xml:space="preserve">判断省分:湖北
:有意向资费
:全国流量王8元套餐
:
高级模板内容：
用户诉求:用户要求更改套餐，挽留失败，不愿到厅，请协助处理。
当前套餐名称:4G全国流量王56元套餐
新套餐名称（转入套餐名称）:4G全国流量王8元套餐
是合约期内（含靓号）:否
备注:提及工信部投诉</t>
  </si>
  <si>
    <t>BL202310181954000171</t>
  </si>
  <si>
    <t>13277257479</t>
  </si>
  <si>
    <t>尤荣钊</t>
  </si>
  <si>
    <t>2023-10-19 10:47:13</t>
  </si>
  <si>
    <t xml:space="preserve">[65岁以上老人]判断省分:湖北
:有意向资费
:全国流量王8元套餐
:
高级模板内容：
用户诉求:用户要求办理4G全国流量王8元套餐前台已解释用户不愿前往营业厅更改要求线上更改请处理谢谢
当前套餐名称:阿里小宝卡
新套餐名称（转入套餐名称）:4G全国流量王8元套餐
是合约期内（含靓号）:否
备注:用户要求办理4G全国流量王8元套餐前台已解释用户不愿前往营业厅更改要求线上更改请处理谢谢</t>
  </si>
  <si>
    <t>BL202310181526142036</t>
  </si>
  <si>
    <t>15572725186</t>
  </si>
  <si>
    <t>杨敏</t>
  </si>
  <si>
    <t>2023-10-19 09:08:03</t>
  </si>
  <si>
    <t>用户来电要求续约5G冰激凌套餐5折（次月生效24个月）（取整）（合约）（湖北宜昌）不愿到厅，请处理</t>
  </si>
  <si>
    <t>套餐变更-升：用户要求转资畅爽冰激凌5G套餐199元+99元赠费*12个月，已办理，次月生效 客户满意。</t>
  </si>
  <si>
    <t>TS202310181317232214</t>
  </si>
  <si>
    <t>2023-10-19 14:12:36</t>
  </si>
  <si>
    <t>主办单位：湖北
客户类别：普通客户
10010是否打通：否
是否二次致电10015：是
是否联系：否
升级倾向：
号码归属省：湖北
SVIP等级：
1.问题类型:;
2.投诉类型:办理争议;
3.营业厅地址:;
4.位置信息:;
5.位置发生地:;
6.投诉内容:打客服电话说不给办理8元套餐
8.办理业务的名称:改8元保号套餐
8.无法办理的渠道:10010客服热线</t>
  </si>
  <si>
    <t>套餐变更-未到厅①客户投诉产生的原因：客户反映套餐转资问题
②客户投诉问题核查情况及解决方案：收到贵部转办后，我司立即组织调查。经核实，用户要求转资8元全国流量王套餐，已为用户转资，次月生效，满意。
③客户问题满意度：我司于2023-10-18 13:32:10联系客户满意。
④回单人:程李晶；联系电话：07176921001</t>
  </si>
  <si>
    <t>BL202310181431551391</t>
  </si>
  <si>
    <t>15926943159</t>
  </si>
  <si>
    <t>陈健萍</t>
  </si>
  <si>
    <t>2023-10-19 14:16:48</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</si>
  <si>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:用户要求每个月赠送20G流量</t>
  </si>
  <si>
    <t>套餐变更-未到厅：129转129元，用户要求转资畅越冰激凌5G套餐129元，已按用户要求办理，并添加网龄计划合约，次月生效，满意。</t>
  </si>
  <si>
    <t>BL202310191659342265</t>
  </si>
  <si>
    <t>15549369129</t>
  </si>
  <si>
    <t>罗善凤</t>
  </si>
  <si>
    <t>2023-10-19 17:30:17</t>
  </si>
  <si>
    <t xml:space="preserve">判断省分:湖北
:有意向资费
:其他资费
:是
:不认可：坚持要求转入有限制的套餐
:
高级模板内容：
用户诉求:要求变更套餐资费
当前套餐名称:宜昌如意通随意打套餐
新套餐名称（转入套餐名称）:畅越冰激凌5G套餐59元
是合约期内（含靓号）:是
备注:称自己朋友办理畅越冰激凌59元套餐里面包含了18G流量250分钟通话，还包含免费宽带</t>
  </si>
  <si>
    <t>套餐变更-未到厅：18元转59元，已办理转资畅越冰激凌59元+网龄计划合约24个月，次月生效，用户满意。</t>
  </si>
  <si>
    <t>BL202310180959160515</t>
  </si>
  <si>
    <t>17671269242</t>
  </si>
  <si>
    <t>曹茂红</t>
  </si>
  <si>
    <t>2023-10-19 09:09:08</t>
  </si>
  <si>
    <t xml:space="preserve">判断省分:湖北
:有意向资费
:其他资费
:否
node_104:
node_102:
:升套/平套
:
高级模板内容：
用户诉求:用户来电反映要求办理通用流量带宽带的套餐，流量大概在10个G左右
当前套餐名称:地王卡
新套餐名称（转入套餐名称）:无，意向价格在79
是合约期内（含靓号）:否</t>
  </si>
  <si>
    <t>套餐变更-未到厅：39转79，已为用户转资畅越冰激凌79元套餐，次月生效，满意</t>
  </si>
  <si>
    <t>BL202310181819361767</t>
  </si>
  <si>
    <t>17671251255</t>
  </si>
  <si>
    <t>2023-10-19 14:06:45</t>
  </si>
  <si>
    <t xml:space="preserve">【2022年上工信部测评重保用户】判断省分:湖北
:有意向资费
:全国流量王8元套餐
:
高级模板内容：
用户诉求:降套
当前套餐名称:畅越冰激凌5G套餐59元
新套餐名称（转入套餐名称）:4g全国流量王8元套餐
是合约期内（含靓号）:是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</si>
  <si>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套餐变更-未到厅：59元转8元，已按用户要求注销CPE宽带，办理转资4G全国流量王8元套餐，次月生效，用户满意。</t>
  </si>
  <si>
    <t>BL202310181448301598</t>
  </si>
  <si>
    <t>18872534512</t>
  </si>
  <si>
    <t>陆国平</t>
  </si>
  <si>
    <t>2023-10-19 14:08:23</t>
  </si>
  <si>
    <t xml:space="preserve">22年Q3Q4重点客户判断省分:湖北
:有意向资费
:其他资费
:否
node_104:
node_102:
:降套
:需要保号
:挽留后，用户依旧要求降套
:消费对比
:挽留失败
:
node_106:
:有合约/有靓号
:
高级模板内容：
用户诉求:用户来电反映需要更换套餐，请协助处理
当前套餐名称:畅爽冰激凌5G套餐99元
新套餐名称（转入套餐名称）:福多多29元
是合约期内（含靓号）:是</t>
  </si>
  <si>
    <t>套餐变更-未到厅：99元转29元，已办理转资福多多29元，次月生效，用户满意。</t>
  </si>
  <si>
    <t>BL202310181157582198</t>
  </si>
  <si>
    <t>13177099163</t>
  </si>
  <si>
    <t>周家锋</t>
  </si>
  <si>
    <t>2023-10-19 14:08:20</t>
  </si>
  <si>
    <t xml:space="preserve">判断省分:湖北
:有意向资费
:其他资费
:否
node_104:
node_102:
:降套
:消费过高
:挽留后，用户依旧要求降套
:资费对比
:挽留失败
:
node_106:
:有合约/有靓号
:
高级模板内容：
用户诉求:用户来电要求变更套餐，我方经多次挽留失败，告知用户建议到厅咨询办理，用户不认可，强烈要求我方线上处理
当前套餐名称:畅爽冰激凌5G套餐159元（基础版）
新套餐名称（转入套餐名称）:无
是合约期内（含靓号）:是
备注:请后台处理</t>
  </si>
  <si>
    <t>TS202310190905172214</t>
  </si>
  <si>
    <t>18695076247</t>
  </si>
  <si>
    <t>2023-10-19 11:04:08</t>
  </si>
  <si>
    <t>字数多无法提交，故中途意见添加</t>
  </si>
  <si>
    <t>TS202310181720362315</t>
  </si>
  <si>
    <t>15587979627</t>
  </si>
  <si>
    <t>吴晓灿</t>
  </si>
  <si>
    <t>2023-10-19 09:05:42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</si>
  <si>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15587979627;3、主叫号码：15587979627;4、被叫号码：;5、客户姓名：吴晓灿;6、客户级别：无级别;7、用户归属地：宜昌市;8、受理员工工号：hubXN22ZH1892;9、手机厂商：;10、投诉渠道：10010客服热线;11、投诉打点范围：0.5千米;12、投诉地址：宜昌市-西陵区:三峡大学【大学路8号】;13、网格ID：191139;14、网格名称：YC_A_湖北省宜昌市西陵区大成路-云深路交叉口附近网格_191139;15、经度：111.310286;16、纬度：30.724827;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全部发生;25、主工单流水号：hub169762070232028645;26、语音业务类型：;27、数据业务类型：无法上网;28、用户是否接受解释：否;29、公告类型：;30、基站ID：117.111175;31、基站名称：117.111175;32、其它地方是否正常使用：是;33、之前是否可以正常使用：否;
用户称在此地无法使用网络，无法提供具体位置，请后台核实处理</t>
  </si>
  <si>
    <t>ZX202310181756430642</t>
  </si>
  <si>
    <t>2023-10-19 16:14:20</t>
  </si>
  <si>
    <t>用户来电反馈湖北省宜昌市伍家岗中国铁路桥公交车站附近这个小区里面信号很弱，要求我方掉换新基站或者进行建站，前台解释无效</t>
  </si>
  <si>
    <t>网络质量：湖北省宜昌市伍家岗中国铁路桥公交车站附近小区AA。经网络部核查，客户投诉点为弱覆盖区域，优化手段无法有效解决，已上报建站规划，建议用户关注，后期有疑问可联系测试人员18671733750，用户表示知晓。</t>
  </si>
  <si>
    <t>TS202310182029200119</t>
  </si>
  <si>
    <t>15520062688</t>
  </si>
  <si>
    <t>孔得米</t>
  </si>
  <si>
    <t>2023-10-19 15:37:47</t>
  </si>
  <si>
    <t>判断省份:重庆
:移网上网慢
node_253:
获取历史工单:有历史工单
:不存在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是否清卡重用:是
:在区域12省内（除重庆）
:1、受理流水号：;2、受理号码：15520062688;3、主叫号码：15520062688;4、被叫号码：;5、客户姓名：孔得米;6、客户级别：四星用户;7、用户归属地：宜昌市;8、受理员工工号：hubXN23TF7138;9、手机厂商：;10、投诉渠道：10010客服热线;11、投诉打点范围：3千米;12、投诉地址：宜昌市-伍家岗区:三峡大道【伍家岗区】;13、网格ID：191315;14、网格名称：YC_A_湖北省宜昌市伍家岗区网格_191315;15、经度：111.363736;16、纬度：30.641077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不清楚;25、主工单流水号：hub169763192207913950;26、语音业务类型：;27、数据业务类型：上网速度慢;28、用户是否接受解释：否;29、公告类型：网络信息;30、基站ID：117.110852;31、基站名称：117.110852;32、其它地方是否正常使用：是;33、之前是否可以正常使用：是;用户表示之前还可以正常使用，就今天很差，要求我司处理</t>
  </si>
  <si>
    <t>联系用户挂断电话，已短信告知有空与测试人员联系，处理人 陈益满 联系电话 18671733750</t>
  </si>
  <si>
    <t>TS202310191010070982</t>
  </si>
  <si>
    <t>18672902990</t>
  </si>
  <si>
    <t>袁琳</t>
  </si>
  <si>
    <t>2023-10-19 16:24:33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</si>
  <si>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18672902990;3、主叫号码：18672902990;4、被叫号码：;5、客户姓名：袁琳;6、客户级别：四星忠诚用户;7、用户归属地：宜昌市;8、受理员工工号：hubXN23ZH1368;9、手机厂商：;10、投诉渠道：10010客服热线;11、投诉打点范围：0.5千米;12、投诉地址：宜昌市-伍家岗区:宜化山语城一期【城东大道118号】;13、网格ID：191375;14、网格名称：YC_A_湖北省宜昌市伍家岗区020乡道-城东大道交叉口附近网格_191375;15、经度：111.330109;16、纬度：30.676831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169768120117621273;26、语音业务类型：;27、数据业务类型：上网速度慢;28、用户是否接受解释：否;29、公告类型：网络信息;30、基站ID：117.112046;31、基站名称：117.112046;32、其它地方是否正常使用：否;33、之前是否可以正常使用：是;
经度：111.330109
纬度：30.676831</t>
  </si>
  <si>
    <t>联系用户明天现场测试，处理人 陈益满 联系电话 18671733750</t>
  </si>
  <si>
    <t>TS202310180952090098</t>
  </si>
  <si>
    <t>18671700009</t>
  </si>
  <si>
    <t>2023-10-19 11:24:31</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</si>
  <si>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18671700009;3、主叫号码：18671700009;4、被叫号码：;5、客户姓名：陈亮;6、客户级别：五星忠诚用户;7、用户归属地：宜昌市;8、受理员工工号：hubXN23TF7626;9、手机厂商：;10、投诉渠道：10010客服热线;11、投诉打点范围：0.5千米;12、投诉地址：宜昌市-枝江市:五峰民族工业园区管委会【白洋镇善溪冲】;13、网格ID：121368;14、网格名称：YC_B_121368;15、经度：111.488161;16、纬度：30.460280;17、用户现象：未发现网络问题;18、答复口径：您提供的位置周围基站暂时没有发现异常，建议您先进行换机换卡测试并留意观察。;19、网络类型：4G;20、投诉现象最近发生时间：当天;21、语音通话或数据上网：语音和数据;22、室内或室外：室内外;23、手机信号强弱：满格;24、用户周边使用情况：全部发生;25、主工单流水号：hub169759335205093219;26、语音业务类型：无法主被叫;27、数据业务类型：无法上网;28、用户是否接受解释：否;29、公告类型：;30、基站ID：117.111800;31、基站名称：117.1118;32、其它地方是否正常使用：是;33、之前是否可以正常使用：是;
用户来电反映从（具体时间）开始在（湖北省宜昌市-枝江市:五峰民族工业园区管委会【白洋镇善溪冲】）使用（信号弱），服务状态正常，用户（不配合）测试，仍然如此，要求尽快处理，第二联系电话（13088913858）。</t>
  </si>
  <si>
    <t>TS202310171624070136</t>
  </si>
  <si>
    <t>18674200211</t>
  </si>
  <si>
    <t>汪光喆</t>
  </si>
  <si>
    <t>2023-10-19 15:32:29</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</si>
  <si>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t>
  </si>
  <si>
    <t>TS202310162153481640</t>
  </si>
  <si>
    <t>13208702617</t>
  </si>
  <si>
    <t>张芳芳</t>
  </si>
  <si>
    <t>2023-10-19 09:18:32</t>
  </si>
  <si>
    <t>判断省份:云南
:移网上网慢
node_246:
获取历史工单:无历史工单
:下一步
移网一键诊断结果:1.用户状态是否正常：正常.2.查询流量是否限速：异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:在区域12省内（除云南）
:1、受理流水号：;2、受理号码：13208702617;3、主叫号码：13208702617;4、被叫号码：;5、客户姓名：张芳芳;6、客户级别：三星忠诚用户;7、用户归属地：宜昌市;8、受理员工工号：hubXN23ZH9591;9、手机厂商：;10、投诉渠道：10010客服热线;11、投诉打点范围：0.2千米;12、投诉地址：宜昌市-夷陵区:朱家湾检查站【三峡专用公路与江峡大道交叉口西北120米】;13、网格ID：93960;14、网格名称：YC_B_湖北省宜昌市夷陵区网格_93960;15、经度：111.062883;16、纬度：30.844911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169746411869612554;26、语音业务类型：;27、数据业务类型：上网速度慢;28、用户是否接受解释：否;29、公告类型：;30、基站ID：117.111629;31、基站名称：117.111629;32、其它地方是否正常使用：否;33、之前是否可以正常使用：否;
用户来电反映在（详细地址：宜昌市夷陵区朱家湾检查站）从（时间：6月）开始上网慢（服务状态：正常），周围用户（不清楚）正常使用，用户（换机换卡）测试，手机显示（4G），用户要求尽快核实处理，联系电话（13208702617）。</t>
  </si>
  <si>
    <t>TS202310181416130737</t>
  </si>
  <si>
    <t>15549341483</t>
  </si>
  <si>
    <t>付垒</t>
  </si>
  <si>
    <t>2023-10-19 14:22:14</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</si>
  <si>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node_171:
:不符合办理条件
:任何地方均无法拨打/接听
:用户来电称自己在四川阿坝州拨打和接听都无法使用，清卡重启也没用。用户要求我方检测反馈一下。联系电话：15872463683</t>
  </si>
  <si>
    <t>网络质量：四川阿坝州拨打和接听都无法使用AA。经网络部核查号码功能正常，沟通后用户表示现已恢复，满意。</t>
  </si>
  <si>
    <t>TS202310181100431750</t>
  </si>
  <si>
    <t>13215853868</t>
  </si>
  <si>
    <t>吴春林</t>
  </si>
  <si>
    <t>2023-10-19 15:49:06</t>
  </si>
  <si>
    <t>主办单位：海南
客户类别：首次投诉
10010是否打通：是
是否二次致电10015：是
是否联系：否
升级倾向：工信部
号码归属省：海南
SVIP等级：
1.问题类型:;
2.投诉类型:手机信号问题;
3.营业厅地址:;
4.位置信息:红花套镇吴家岗村村委会;
5.位置发生地:湖北省宜昌市宜都市;
6.投诉内容:手机网络类型:5G；
网络情况:上网卡顿/掉线/不稳定；
接打电话情况:掉话/单通/无法通话；
APP应用程序是否正常使用:均不正常；
影响范围:所有地点；
其他用户能否正常使用:能正常使用；
影响时段:0:00-24:00；
投诉内容:最近连续换了几个手机因为个人喜欢换手机不知道怎么的联通出5g特别慢一直都是4g可以确认我们这边5g信号很好飞行模式以后5g信号是0格特别影响使用是不是我频繁更换设备联通这边给我封控了我可以证明是我本人使用也没有任何违规操作希望联通给我一个解释恢复我的手机卡正常接触限制不然投诉到工信部12300等部门；</t>
  </si>
  <si>
    <t>网络质量①客户投诉产生的原因：网络信号的问题。
②客户投诉问题核查情况及解决方案：收到贵部转办后，我司立即组织调查。经核实，客户反映宜都市陆城街道龙窝村一组信号问题，网优工作人员核查当地信号覆盖正常。 
④答复客户时间及客户满意度评价： 集团高星协办工单
④回单人：颜晶 6921001</t>
  </si>
  <si>
    <t>TS202310191233501658</t>
  </si>
  <si>
    <t>15572792196</t>
  </si>
  <si>
    <t>崔世兰</t>
  </si>
  <si>
    <t>2023-10-19 16:01:47</t>
  </si>
  <si>
    <t>用户进线反映自己每次欠费都不提醒，一直有延迟，前台已解释正常下发可用额度不足提醒，用户不认可，要求反馈，请尽快核实回复，谢谢</t>
  </si>
  <si>
    <t>TS202310181145280366</t>
  </si>
  <si>
    <t>2023-10-19 09:05:45</t>
  </si>
  <si>
    <t>前期工单：工单流水号:TS202310041645441221已按工单结果告知，用户不认可，你们赠送的流量已经使用完了，现在怎么办，超出的流量费用你们赔吗？用户情绪激动，请协助处理</t>
  </si>
  <si>
    <t>系统支撑：因系统支撑不到位导致基站流量无法使用，客户经理已发申请锁定基站，本月内恢复，已赠送本月0元10G抽奖流量，当月有效，回访满意</t>
  </si>
  <si>
    <t>BL202310171311561524</t>
  </si>
  <si>
    <t>071701066700</t>
  </si>
  <si>
    <t>李强华</t>
  </si>
  <si>
    <t>2023-10-19 14:10:33</t>
  </si>
  <si>
    <t xml:space="preserve">22年Q3Q4重点客户花呗分期30元千兆提速包直降600元（社会渠道24期）（湖北），用户称自己的花呗从今年5余额开始就没有还款，要求处理，请尽快好核实。</t>
  </si>
  <si>
    <t>系统支撑：因系统支撑不到位导致分期23.8-9月电子券未导致，经核实本月已补赠，我部联系客户解释说明，客户认可，满意</t>
  </si>
  <si>
    <t>ZX202310191442491824</t>
  </si>
  <si>
    <t>18671765403</t>
  </si>
  <si>
    <t>谭辉</t>
  </si>
  <si>
    <t>兴山城区自营厅李亚莉反馈：18671765403谭辉在给客户办理更换套餐业务时，号码上原低消没有取消，导致客户双重扣费，引起投诉，现和客户协商赔付客户200元，因客户18671765403的号码低消这个月才取消，不能调账到18671765403这个号码上，所以按照客户要求调账到18527806168号码上。</t>
  </si>
  <si>
    <t>ZX202310190935532132</t>
  </si>
  <si>
    <t>13217172079</t>
  </si>
  <si>
    <t>张立武</t>
  </si>
  <si>
    <t xml:space="preserve">五峰张艳反馈：新融合用户张立武，在5月份办理的神眼，号码：0717SY10262217，0717SY102622541，因系统赠费停止无法操作，导致6月份各产生12.5的欠费，导致用户无法正常使用，现由渠道为用户缴清欠费后再操作赠费，合计25元，用户要求退还至15671001888号码上。</t>
  </si>
  <si>
    <t>TS202310191136070505</t>
  </si>
  <si>
    <t>15671042759</t>
  </si>
  <si>
    <t>钱平</t>
  </si>
  <si>
    <t>2023-10-19 16:28:50</t>
  </si>
  <si>
    <t xml:space="preserve">22年Q3Q4重点客户
高级模板内容：
投诉问题描述:用户来电表示想要携号转网，表示现在收不到携转码，要求尽快核实处理
查询号码状态及短信功能是否正常:是
是否有受限业务:是
用户要求:用户来电表示想要携号转网，表示现在收不到携转码，要求尽快核实处理</t>
  </si>
  <si>
    <t>携号转网（伍家 ）：用户反映收不到携转码，挽留无效，经核实现号码已办理携转成功，满意</t>
  </si>
  <si>
    <t>TS202310191416230953</t>
  </si>
  <si>
    <t>18671788424</t>
  </si>
  <si>
    <t>简文迁</t>
  </si>
  <si>
    <t>2023-10-19 14:45:10</t>
  </si>
  <si>
    <t>主办单位：湖北
客户类别：普通客户
10010是否打通：是
是否二次致电10015：是
是否联系：是
升级倾向：工信部
号码归属省：湖北
SVIP等级：
用户来电反映称号卡要求更改福多多29元套餐，要求10分钟回电（未承诺）工信部倾向，请加急联系用户处理。</t>
  </si>
  <si>
    <t>携号转网①客户基本资料：业务号码：18671788424、客户姓名：简文迁、套餐情况：畅越冰激凌5G套餐119元、客户反映携号转网的问题
②首次联系客户时间：2023-10-19 14:34:27
③投诉核查处理情况：收到贵部转办，我司立即组织核查，经核实，夷陵龙泉 ）客户因携出要求注销宽带并解绑副卡，挽留无效，已成功取消号码符合携出条件。
④答复客户时间及客户满意度评价：根据上述情况我司于2023-10-19 14:34:27联系客户解释，满意。回单人：颜晶 6921001.
⑤投诉核查关联材料：无"</t>
  </si>
  <si>
    <t>TS202310181447231373</t>
  </si>
  <si>
    <t>15207206178</t>
  </si>
  <si>
    <t>程贤春</t>
  </si>
  <si>
    <t>2023-10-19 16:10:08</t>
  </si>
  <si>
    <t>主办单位：湖北
客户类别：普通客户
10010是否打通：否
是否二次致电10015：是
是否联系：否
升级倾向：
号码归属省：湖北
SVIP等级：
1.问题类型:;
2.投诉类型:携号转网;
3.营业厅地址:;
4.位置信息:;
5.位置发生地:;
6.投诉内容:我要携号转网，怎么查询到号码有一个宽带，我从来没有使用这个月业务，现在要求马上跟我取消了办转网业务，我自己本人身体不便不能走动，请帮忙办理一下
7.携转原因:信号质量差
8.无法携转原因:业务限制</t>
  </si>
  <si>
    <t>携号转网①客户投诉产生的原因：合约限制办理携转不成功。 
②客户投诉问题核查情况及解决方案：收到贵部转办后，我司立即组织调查。经核实，（远安乡镇 ）客户要求取消宽带，挽留无效，客服部取消。我司于2023-10-18 15:23:34联系客户解释。 
③客户问题满意度：满意。 
④回单人：颜晶  6921001"</t>
  </si>
  <si>
    <t>BL202310191017452278</t>
  </si>
  <si>
    <t>13135801888</t>
  </si>
  <si>
    <t>曹博文</t>
  </si>
  <si>
    <t>2023-10-19 16:52:30</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</si>
  <si>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2、用户明确表示为了携转解约，则备注：XC，已挽留，不愿到厅
用户来电称，本机资费太高了，要求转网，要求取消所有受限业务，挽留失败，用户称，其它运营商只需要60元左右，为什么我公司要200多，且到厅咨询告之，无法取消受限业务，请处理</t>
  </si>
  <si>
    <t>携号转网（城区政企营服）：客户要求注销宽带、解绑主副卡后携号转网，联系无人接听，已短信告知，如有疑问可在工作时间（08:30-12:00；14:00-17:30）联系07176921001、13032700872宜昌联通投诉处理中心。如用户咨询，请前台10010话务中心代为解释，谢谢</t>
  </si>
  <si>
    <t>BL202310191242041704</t>
  </si>
  <si>
    <t>13094188488</t>
  </si>
  <si>
    <t>赵江亚</t>
  </si>
  <si>
    <t>2023-10-19 16:16:48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</si>
  <si>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:用户来电反馈说自己的号码要办理携号转网的服务但是到营业厅工作人员告知无法进行办理用户表示现目前表示要把所有的号码都进行携出包括主卡请后台工作人员协助处理谢谢营业厅：星火路营业厅</t>
  </si>
  <si>
    <t>携号转网（当阳城区）：用户因携出要求取消固移融合。挽留无效，已按用户解绑副卡、注销宽带，号码符合携出条件，用户满意。</t>
  </si>
  <si>
    <t>BL202310190903091256</t>
  </si>
  <si>
    <t>2023-10-19 14:35:28</t>
  </si>
  <si>
    <t xml:space="preserve">判断省分:湖北
:无意向资费
node_104:
node_102:
:降套
:需要保号
:挽留后，用户依旧要求降套
:消费对比
:挽留失败
:
node_106:
:有合约/有靓号
:
高级模板内容：
用户诉求:用户来电要求把套餐降到最低29元套餐，前台查询解释用户有绑定宽带副卡，建议用户到当地营业厅咨询办理，用户不认可，称前面去了营业厅把设备退还了，当时告知需要预约，没有给自己取消宽带，现在人在外地了，坚决要求我方把宽带给自己拆分，并且把套餐修改为29元套餐，请核实处理
当前套餐名称:畅越冰激凌5G套餐119元
新套餐名称（转入套餐名称）:福多多29元套餐
是合约期内（含靓号）:是</t>
  </si>
  <si>
    <t>携号转网（夷陵龙泉 ）：用户因携出要求注销宽带并解绑副卡，挽留无效，已成功取消号码符合携出条件，满意。</t>
  </si>
  <si>
    <t>ZX202310191414551628</t>
  </si>
  <si>
    <t>17671264263</t>
  </si>
  <si>
    <t>杨朗</t>
  </si>
  <si>
    <t>2023-10-19 17:15:54</t>
  </si>
  <si>
    <t xml:space="preserve">
高级模板内容：
问题描述:用户称自己昨天办理了一张副卡，但是自动退单了要求恢复
物流单号或订单号:无
用户身份证号码/预留的联系电话:420528199703033814
订单渠道:无
用户要求:请尽快处理</t>
  </si>
  <si>
    <t>ZX202310191017422468</t>
  </si>
  <si>
    <t>咨询工单（2021版）&gt;&gt;业务功能&gt;&gt;呼叫保持/呼叫等待/呼叫转移</t>
  </si>
  <si>
    <t>15572710204</t>
  </si>
  <si>
    <t>张晓澜</t>
  </si>
  <si>
    <t>2023-10-19 10:52:48</t>
  </si>
  <si>
    <t>客户来电要求办理呼叫转移，把15572710204转移到18113687898上面，自己操作提示是MM码错误，请后台协助处理，谢谢！</t>
  </si>
  <si>
    <t>ZX202310181753550620</t>
  </si>
  <si>
    <t>18695075564</t>
  </si>
  <si>
    <t>2023-10-19 14:09:23</t>
  </si>
  <si>
    <t xml:space="preserve">判断省分:其他省分
node_98:
:积分兑换方式
推荐APP等途径自助兑换积分:要求我方为其兑换
再次解释积分需要自助兑换，商品较多可以根据个人喜好进行选择:仍不认可
判断省分:湖北
:用户来电要求我方兑换积分：500</t>
  </si>
  <si>
    <t>TS202310181139230239</t>
  </si>
  <si>
    <t>15571749918</t>
  </si>
  <si>
    <t>秦智</t>
  </si>
  <si>
    <t>2023-10-19 11:02:07</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</si>
  <si>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</si>
  <si>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TS202310181021230797</t>
  </si>
  <si>
    <t>2023-10-19 16:09:16</t>
  </si>
  <si>
    <t>主办单位：湖北
客户类别：普通客户
10010是否打通：是
是否二次致电10015：是
是否联系：否
升级倾向：
号码归属省：湖北
SVIP等级：
1.问题类型:;
2.投诉类型:其他问题;
3.营业厅地址:;
4.位置信息:;
5.位置发生地:;
6.投诉内容:要求开通联通plus白银会员月卡0元/月（立即生效），本人今天要求开通这个业务，客服以下架为由拒绝。不是空穴来风，我明确宜昌今天还有开通这个业务的人。我也不为难客服，同样的业务，在同一天，有人给办有人不给办就不太好了吧？我也不想一直投诉。希望直接办理就好，不要打电话来问了，本人上班时间刚好和你们一样，有时候没时间接电话的，办理完成的话会在app给你们111好评的，谢谢！
关联历史投诉流水号:其他问题，请手动查询</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</si>
  <si>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③客户问题满意度：我司于2023-10-18 11:13:04/2023-10-18 13:37:12/2023-10-18 14:50:23联系用户一直联系不上，已发短信告知。 
④回单人：潘娥、联系方式：07176921001</t>
  </si>
  <si>
    <t>BL202310191624351820</t>
  </si>
  <si>
    <t>13117296900</t>
  </si>
  <si>
    <t>杨光熙</t>
  </si>
  <si>
    <t>2023-10-19 17:22:56</t>
  </si>
  <si>
    <t>BL202310191444480471</t>
  </si>
  <si>
    <t>18672092817</t>
  </si>
  <si>
    <t>2023-10-19 15:33:24</t>
  </si>
  <si>
    <t xml:space="preserve">
高级模板内容：
需区域二线受理的业务:用户无法提供验证码
用户需办理业务名称:5G超级会员白银版次月生效、炫彩通信助理包6元版（立即生效）
业务办理类型:取消
业务生效时间:次月生效
是否已按规范验证用户信息:是</t>
  </si>
  <si>
    <t>BL202310191436500376</t>
  </si>
  <si>
    <t>13227261961</t>
  </si>
  <si>
    <t>黄学波</t>
  </si>
  <si>
    <t>2023-10-19 15:37:53</t>
  </si>
  <si>
    <t xml:space="preserve">
高级模板内容：
需区域二线受理的业务:用户无法提供验证码
用户需办理业务名称:炫彩通信助理包-云盘版-立即生效（湖北）
业务办理类型:取消
业务生效时间:立即生效
是否已按规范验证用户信息:无需验证</t>
  </si>
  <si>
    <t>BL202310191308161970</t>
  </si>
  <si>
    <t>13032739568</t>
  </si>
  <si>
    <t>王光成</t>
  </si>
  <si>
    <t>2023-10-19 14:42:43</t>
  </si>
  <si>
    <t xml:space="preserve">[65岁以上老人]
高级模板内容：
需区域二线受理的业务:用户无法提供验证码
用户需办理业务名称:AR彩铃酷趣会员5G加油包
业务办理类型:取消
业务生效时间:次月生效
是否已按规范验证用户信息:无需验证</t>
  </si>
  <si>
    <t>BL202310191303061922</t>
  </si>
  <si>
    <t>15587915333</t>
  </si>
  <si>
    <t>曾格林</t>
  </si>
  <si>
    <t>2023-10-19 14:38:54</t>
  </si>
  <si>
    <t xml:space="preserve">
高级模板内容：
需区域二线受理的业务:用户无法提供验证码
用户需办理业务名称:10元5G全国流量50分钟语音（湖北）-立即生效，炫彩通信助理包体验版-立即生效（湖北）
业务办理类型:取消
业务生效时间:次月生效
是否已按规范验证用户信息:是</t>
  </si>
  <si>
    <t>BL202310191255391858</t>
  </si>
  <si>
    <t>18674265289</t>
  </si>
  <si>
    <t>陈晓珊</t>
  </si>
  <si>
    <t>2023-10-19 14:10:28</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</si>
  <si>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备注（如开通流量包、语音包请备注清楚当月有效/长期有效）:取消下个月生效的）（湖北宜昌预存话费得流量短信包24个月-立即）全国工号无权限</t>
  </si>
  <si>
    <t>BL202310191253501840</t>
  </si>
  <si>
    <t>13297284689</t>
  </si>
  <si>
    <t>唐万群</t>
  </si>
  <si>
    <t>2023-10-19 14:13:16</t>
  </si>
  <si>
    <t>13297284689命中精准预判服务场景:[65岁以上老人]
要求我方把这个增值业务屏蔽掉，不要让出现在手机广告里偷偷的订购，要求尽快办理，</t>
  </si>
  <si>
    <t>BL202310191248511786</t>
  </si>
  <si>
    <t>13117298658</t>
  </si>
  <si>
    <t>2023-10-19 14:18:56</t>
  </si>
  <si>
    <t>BL202310191223211461</t>
  </si>
  <si>
    <t>16608602708</t>
  </si>
  <si>
    <t>邹应菊</t>
  </si>
  <si>
    <t>2023-10-19 14:08:58</t>
  </si>
  <si>
    <t xml:space="preserve">判断省分:其他省分
:增值业务争议
判断省分:湖北
:移网
:在补救范围内
:不认可
:小于等于500元，且仅限单倍、月份不超过12个月
:
高级模板内容：
需区域二线受理的业务:用户无法提供验证码
用户需办理业务名称:5G炫彩通信助理包-云盘版（首月5元半价）
业务办理类型:取消
业务生效时间:次月生效
是否已按规范验证用户信息:是</t>
  </si>
  <si>
    <t>BL202310191215081357</t>
  </si>
  <si>
    <t>15571732922</t>
  </si>
  <si>
    <t>杨大周</t>
  </si>
  <si>
    <t>2023-10-19 14:08:28</t>
  </si>
  <si>
    <t xml:space="preserve">
高级模板内容：
需区域二线受理的业务:用户无法提供验证码
用户需办理业务名称:5G加油包19元5GB（次月生效）
业务办理类型:取消
业务生效时间:立即生效
是否已按规范验证用户信息:是</t>
  </si>
  <si>
    <t>BL202310191103270407</t>
  </si>
  <si>
    <t>17683702378</t>
  </si>
  <si>
    <t>杜富三</t>
  </si>
  <si>
    <t>2023-10-19 11:28:36</t>
  </si>
  <si>
    <t xml:space="preserve">
高级模板内容：
需区域二线受理的业务:用户无法提供验证码
用户需办理业务名称:流量封顶取消
业务办理类型:取消
业务生效时间:立即生效
是否已按规范验证用户信息:无需验证</t>
  </si>
  <si>
    <t>BL202310191024162376</t>
  </si>
  <si>
    <t>18671744143</t>
  </si>
  <si>
    <t>陈万英</t>
  </si>
  <si>
    <t>2023-10-19 10:57:48</t>
  </si>
  <si>
    <t>18671744143命中精准预判服务场景:[65岁以上老人]
用户要求解除流量封顶，前台解除提示请注意！
请选择发展人请后台协助处理，加急谢谢</t>
  </si>
  <si>
    <t>BL202310191016582269</t>
  </si>
  <si>
    <t>13227260753</t>
  </si>
  <si>
    <t>陈燕贵</t>
  </si>
  <si>
    <t>2023-10-19 14:04:24</t>
  </si>
  <si>
    <t xml:space="preserve">【2022年上工信部测评重保用户】【2022年上工信部测评重保用户】[65岁以上老人]
高级模板内容：
需区域二线受理的业务:用户无法提供验证码
用户需办理业务名称:手机彩铃沃音乐精选10元包月	联通助理-畅爽版（在线渠道）
业务办理类型:取消
业务生效时间:次月生效
是否已按规范验证用户信息:是
备注（如开通流量包、语音包请备注清楚当月有效/长期有效）:请后台工作人员协助处理谢谢已验证用户身份证信息核查正确</t>
  </si>
  <si>
    <t>ZX202310171415570928</t>
  </si>
  <si>
    <t>13197341879</t>
  </si>
  <si>
    <t>王胜</t>
  </si>
  <si>
    <t>2023-10-19 14:25:17</t>
  </si>
  <si>
    <t>要求办理：联通PLUS白银会员月卡0元/月，解释无效</t>
  </si>
  <si>
    <t>业务办理：0元白银puls 会员，已告知用户我部无权限办理，用户表示知晓。</t>
  </si>
  <si>
    <t>BL202310190953447633</t>
  </si>
  <si>
    <t>15587939005</t>
  </si>
  <si>
    <t>曹花香</t>
  </si>
  <si>
    <t>北方二中心&gt;&gt;北京通软&gt;&gt;河南孙建民区&gt;&gt;刘岳班组</t>
  </si>
  <si>
    <t>2023-10-19 15:02:48</t>
  </si>
  <si>
    <t>北方二中心&gt;&gt;北京通软&gt;&gt;工单管理（通软）</t>
  </si>
  <si>
    <t>用户要求此号码挂失15587939005，联系电话18812169875，烦请协助处理一下，谢谢</t>
  </si>
  <si>
    <t>BL202310190918439953</t>
  </si>
  <si>
    <t>2023-10-19 09:54:10</t>
  </si>
  <si>
    <t>需办理挂失的手机号码:15587939005
联系方式:13027712379
核查当月或30天内已办理挂失次数:0
告知用户:请您保持手机畅通，稍后会有工作人员联系您验证密码或身份信息后办理，请注意接听
重要提醒:提交工单后必须马上通知值班班长，由班长通知二线或自行受理</t>
  </si>
  <si>
    <t>BL202310182030570383</t>
  </si>
  <si>
    <t>13227277775</t>
  </si>
  <si>
    <t>杨倩</t>
  </si>
  <si>
    <t>2023-10-19 09:21:36</t>
  </si>
  <si>
    <t xml:space="preserve">
高级模板内容：
需区域二线受理的业务:用户无法提供验证码
用户需办理业务名称:哔哩哔哩15G流量加月会员合约包
业务办理类型:取消
业务生效时间:次月生效
是否已按规范验证用户信息:是</t>
  </si>
  <si>
    <t>BL202310182030440382</t>
  </si>
  <si>
    <t>13040989112</t>
  </si>
  <si>
    <t>杨诗耀</t>
  </si>
  <si>
    <t>2023-10-19 09:25:40</t>
  </si>
  <si>
    <t xml:space="preserve">
高级模板内容：
需区域二线受理的业务:用户无法提供验证码
用户需办理业务名称:优享福利
业务办理类型:取消
业务生效时间:次月生效
是否已按规范验证用户信息:是
备注（如开通流量包、语音包请备注清楚当月有效/长期有效）:1</t>
  </si>
  <si>
    <t>BL202310182012200285</t>
  </si>
  <si>
    <t>15571720565</t>
  </si>
  <si>
    <t>宋掌财</t>
  </si>
  <si>
    <t>2023-10-19 09:07:56</t>
  </si>
  <si>
    <t xml:space="preserve">15571720565命中精准预判服务场景:[65岁以上老人]
用户来电:关闭上网功能
判断省分:甘肃、湖北
解释无法关闭，建议用户关闭手机蜂窝数据网络即可:不认可
:用户来电表示机主是80多岁的老年人，要求关闭上网功能</t>
  </si>
  <si>
    <t>TS202310181517222063</t>
  </si>
  <si>
    <t>18671717005</t>
  </si>
  <si>
    <t>张盼</t>
  </si>
  <si>
    <t>2023-10-19 14:29:12</t>
  </si>
  <si>
    <t xml:space="preserve">
高级模板内容：
投诉问题描述:用户要办理0元联通plus会员业务
办理渠道:其他:用户要办理0元联通plus会员业务
无法办理原因:用户要办理0元联通plus会员业务
用户要求:用户要办理0元联通plus会员业务</t>
  </si>
  <si>
    <t>其他：用户需要办理0元联通plus会员业务，经核实现线上无对应勾选项，办理无权限，已解释，用户知晓。</t>
  </si>
  <si>
    <t>ZX202310181008331928</t>
  </si>
  <si>
    <t>15587970705</t>
  </si>
  <si>
    <t>蒋晓龙</t>
  </si>
  <si>
    <t>2023-10-19 09:37:13</t>
  </si>
  <si>
    <t xml:space="preserve">判断省分:湖北
:失败
node_42:
:其他合约
:本地
:不认可
:
高级模板内容：
问题描述:表示号码使用不到，要求我处办理销户，用户表示自己去营业厅告知有合约无法办理，挽留无效，请核实处理
第二联系方式:13477184424
销户原因:表示号码使用不到
用户要求:要求我处办理销户</t>
  </si>
  <si>
    <t>业务办理：用户要求办理销户，已核实用户资料，成功办理注销，满意。</t>
  </si>
  <si>
    <t>BL202310181915122330</t>
  </si>
  <si>
    <t>15571754539</t>
  </si>
  <si>
    <t>陈德萍</t>
  </si>
  <si>
    <t>2023-10-19 09:07:05</t>
  </si>
  <si>
    <t xml:space="preserve">
高级模板内容：
需区域二线受理的业务:用户无法提供验证码
用户需办理业务名称:湖北流量橡皮擦除10元1G国内流量包
业务办理类型:开通
业务生效时间:立即生效
是否已按规范验证用户信息:是</t>
  </si>
  <si>
    <t>BL202310181852332104</t>
  </si>
  <si>
    <t>13032708255</t>
  </si>
  <si>
    <t>吴志江</t>
  </si>
  <si>
    <t>2023-10-19 09:21:12</t>
  </si>
  <si>
    <t xml:space="preserve">[该用户有申诉倾向，请注意受理态度，查询近三天工单记录，积极解决用户问题。]
高级模板内容：
需区域二线受理的业务:用户无法提供验证码
用户需办理业务名称:国内语音加油包10元100分钟
业务办理类型:开通
业务生效时间:立即生效
是否已按规范验证用户信息:无需验证</t>
  </si>
  <si>
    <t>BL202310181224140037</t>
  </si>
  <si>
    <t>15549271800</t>
  </si>
  <si>
    <t>陈明兰</t>
  </si>
  <si>
    <t>2023-10-19 09:15:40</t>
  </si>
  <si>
    <t xml:space="preserve">[65岁以上老人]
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备注（如开通流量包、语音包请备注清楚当月有效/长期有效）:取消即可谢谢！</t>
  </si>
  <si>
    <t>TS202310181346060168</t>
  </si>
  <si>
    <t>15571709018</t>
  </si>
  <si>
    <t>2023-10-19 16:11:15</t>
  </si>
  <si>
    <t>主办单位：湖北
客户类别：普通客户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
关联历史投诉流水号:其他问题，请手动查询</t>
  </si>
  <si>
    <t>业务办理：
①客户投诉产生的原因：合约限制办理携转不成功。
②客户投诉问题核查情况及解决方案：收到贵部转办后，我司立即组织调查。经核实，用户要求办理联通PLUS白银会员月卡0元/月（立即生效），系统无勾选项，建议关注其他优惠活动，用户表示知晓。我司于2023-10-18 14:57:38联系客户解释以上情况。
③客户问题满意度：满意
④回单人：张婷   6921001</t>
  </si>
  <si>
    <t>TS202310191535470264</t>
  </si>
  <si>
    <t>13227282787</t>
  </si>
  <si>
    <t>朱玲颉</t>
  </si>
  <si>
    <t>2023-10-19 16:23:15</t>
  </si>
  <si>
    <t xml:space="preserve">
高级模板内容：
投诉问题描述:用户来电要求把号码（13227282787）变成13872663943的副卡，已解释告知归属地咨询办理，用户不认可，称在异地
用户状态:/
停机原因:/
第二联系电话:/
用户要求:要求在线核实处理，请协助，谢谢</t>
  </si>
  <si>
    <t>业务办理：用户要求办理副卡绑定，已核实用户资料，成功办理绑定，满意。</t>
  </si>
  <si>
    <t>TS202310181620060934</t>
  </si>
  <si>
    <t>13098417072</t>
  </si>
  <si>
    <t>王小飞</t>
  </si>
  <si>
    <t>2023-10-19 14:37:16</t>
  </si>
  <si>
    <t>主办单位：湖北
客户类别：首次投诉
10010是否打通：否
是否二次致电10015：是
是否联系：否
升级倾向：
号码归属省：湖北
SVIP等级：
1.问题类型:;
2.投诉类型:其他;
3.营业厅地址:;
4.位置信息:;
5.位置发生地:;
6.投诉内容:当时在网上办理的号码，说随时都可以注销，刚激活了2天不能上网，我要注销号码，我充了120块钱话费，客服说只能退20元，那个100元不能退，我现在要求注销号码并退回话费余额，我也不让退120了，就把现在的余额退给我就可以了</t>
  </si>
  <si>
    <t>业务办理①客户基本资料：业务号码：13098417072、客户姓名：王小飞、套餐情况：小天卡-2023；客户反映销户的问题； ②首次联系客户时间：2023-10-18 17:49:00③投诉核查处理情况：收到贵部转办，我司立即组织核查，经核实，客户要求注销本机号码并清退余额，已联系客户用至月底后联系我部注销，剩余话费将清退后转至客户微信账户，满意； ④答复客户时间及客户满意度评价：根据上述核实情况，我司于2023-10-18 17:49:00联系客户满意，回单人：张婷、联系方式：07176921001 ⑤投诉核查关联材料：无。" 回单成功</t>
  </si>
  <si>
    <t>TS202310172214060398</t>
  </si>
  <si>
    <t>13227261647</t>
  </si>
  <si>
    <t>2023-10-19 10:54:36</t>
  </si>
  <si>
    <t>主办单位：湖北
客户类别：普通客户
10010是否打通：否
是否二次致电10015：是
是否联系：否
升级倾向：
号码归属省：湖北
SVIP等级：
1.问题类型:;
2.投诉类型:退订争议;
3.营业厅地址:;
4.位置信息:;
5.位置发生地:;
6.投诉内容:注销
注销主卡。。。。。。</t>
  </si>
  <si>
    <t>业务办理①客户投诉产生的原因：客户反映销户问题
②客户投诉问题核查情况及解决方案：收到贵部转办后，我司立即组织调查。经核实，用户要求注销号码，核实用户绑定副卡18671441657 非实名停机无法销户，ZX202310101703491577（张婷）处理中，需副卡复机后可操作主卡销户，已解释用户知晓，满意。
③客户问题满意度：我司于2023-10-18  11:42:10联系客户满意。
④回单人:程李晶；联系电话：07176921001</t>
  </si>
  <si>
    <t>BL202310191058330344</t>
  </si>
  <si>
    <t>2023-10-19 14:27:13</t>
  </si>
  <si>
    <t>用户来电反映自己流量不够用要求我方再给用户送20g流量请核实处理</t>
  </si>
  <si>
    <t>业务办理：客户反馈流量不够用，已勾选2I迁转畅越专属1元省内流量包20GB*12个月(湖北)（立即生效），回访满意</t>
  </si>
  <si>
    <t>BL202310191118010616</t>
  </si>
  <si>
    <t>18671734061</t>
  </si>
  <si>
    <t>何秀文</t>
  </si>
  <si>
    <t>2023-10-19 16:54:47</t>
  </si>
  <si>
    <t>用户来电反馈需要办理充话费充100送50的活动，请尽快回复</t>
  </si>
  <si>
    <t>业务办理：客户要求办理充值100送50元活动，已联系客户告知受邀客户参加，考虑客户感知，已勾选预存话费享10元/月话费优惠6个月，回访满意</t>
  </si>
  <si>
    <t>BL202310190932501670</t>
  </si>
  <si>
    <t>17683700255</t>
  </si>
  <si>
    <t>杨金秀</t>
  </si>
  <si>
    <t xml:space="preserve">判断省分:湖北
:有意向资费
:全国流量王8元套餐
:
高级模板内容：
用户诉求:降套改为8元套餐
当前套餐名称:腾讯大王卡
新套餐名称（转入套餐名称）:全国流量王8元套餐
是合约期内（含靓号）:否</t>
  </si>
  <si>
    <t>业务办理：客户要求办理转资全国流量王8元套餐套餐，核实有亲情群组业务，需取消亲情业务后可转资，联系无人接听，已短信告知，如有疑问可在工作时间（08:30-12:00；14:00-17:30）联系07176921001、13032700872宜昌联通投诉处理中心。如用户咨询，请前台10010话务中心代为解释，谢谢</t>
  </si>
  <si>
    <t>BL202310191018322291</t>
  </si>
  <si>
    <t>13217276591</t>
  </si>
  <si>
    <t>姜爱珍</t>
  </si>
  <si>
    <t>2023-10-19 14:13:33</t>
  </si>
  <si>
    <t>【2022年上工信部测评重保用户】【2022年上工信部测评重保用户】用户来电反馈说自己听同事说的可以办理副卡减免的合约或者活动用户表示自己也想要申请副卡减免的合约或者活动要求尽快的进行处理和解决所有副卡都要减免的合约请后台工作人员协助处理谢谢</t>
  </si>
  <si>
    <t>业务办理：用户要求办理副卡免月租使用，已申请0月租优惠，次月生效，满意。</t>
  </si>
  <si>
    <t>BL202310191621511769</t>
  </si>
  <si>
    <t>16671727237</t>
  </si>
  <si>
    <t>吕翠兰</t>
  </si>
  <si>
    <t>2023-10-19 17:11:28</t>
  </si>
  <si>
    <t>用户来电称要求续约（预存0元;）每月减免副卡功能费，要求后台核实处理，谢谢</t>
  </si>
  <si>
    <t>业务办理：用户要求办理副卡赠费合约，已解释11月30日到期，需次月致电办理，用户认可，满意。</t>
  </si>
  <si>
    <t>BL202310181720581073</t>
  </si>
  <si>
    <t>18771798720</t>
  </si>
  <si>
    <t>刘建丽</t>
  </si>
  <si>
    <t>2023-10-19 10:16:19</t>
  </si>
  <si>
    <t>客户来电称这个月没几天了，要求赠送流量，到营业厅咨询说也没有，让打10010可以送，前台也无相关附加优惠，请核实处理</t>
  </si>
  <si>
    <t>业务办理：用户要求办理流量赠送。出于服务角度，申请补赠20G国内流量，仅本月使用，用户满意。</t>
  </si>
  <si>
    <t>BL202310191403350004</t>
  </si>
  <si>
    <t>18671774789</t>
  </si>
  <si>
    <t>陈克武</t>
  </si>
  <si>
    <t>2023-10-19 15:19:14</t>
  </si>
  <si>
    <t>18671774789命中精准预判服务场景:[65岁以上老人]
用户来电说流量限速用不了，要开流量包，前台介绍资费，用户不认可，说流量一直不够用，下个月就不用这个卡了，前台用活动挽留，用户认可。
用户是达量限速的套餐，流量不够用，用户想要了解一些可以每个月额外赠送流量的活动，希望后台协助，谢谢！</t>
  </si>
  <si>
    <t>业务办理：用户要求办理提速包。已协商办理5G升级包99元40G，仅本月使用，出于服务角度，申请减免50元，此费用不可打印发票，满意。</t>
  </si>
  <si>
    <t>BL202310190936091725</t>
  </si>
  <si>
    <t>15587999988</t>
  </si>
  <si>
    <t>廖劲松</t>
  </si>
  <si>
    <t>2023-10-19 14:46:16</t>
  </si>
  <si>
    <t>用户要求继续参加5G冰激凌套餐5折（次月生效24个月）（取整）（湖北），前台无法办理，请后台尽快联系处理，谢谢</t>
  </si>
  <si>
    <t>业务办理：用户要求续办套餐五折活动，已跟用户解释清楚该套餐已下线，推荐用户办理 存量5G畅爽套餐享199元赠费（次月生效）湖北，用户表示先考虑一下，满意。</t>
  </si>
  <si>
    <t>TS202310190946340512</t>
  </si>
  <si>
    <t>15608608318</t>
  </si>
  <si>
    <t>黄国英</t>
  </si>
  <si>
    <t>2023-10-19 14:15:15</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</si>
  <si>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</si>
  <si>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BL202310190933591688</t>
  </si>
  <si>
    <t>13032709713</t>
  </si>
  <si>
    <t>罗忠炎</t>
  </si>
  <si>
    <t>2023-10-19 16:46:33</t>
  </si>
  <si>
    <t>&gt;业务号码&gt;13032709713；&gt;号码归属地&gt;宜昌；&gt;产品名称&gt;云加速5G畅玩加油包(湖北)；&gt;产品代码&gt;无；&gt;产品编码&gt;91295249；&gt;订购时间&gt;2023-10-1820:22:39；&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用户要求：:退费取消业务</t>
  </si>
  <si>
    <t>BL202310181732271226</t>
  </si>
  <si>
    <t>13094177086</t>
  </si>
  <si>
    <t>王新娥</t>
  </si>
  <si>
    <t>2023-10-19 16:50:36</t>
  </si>
  <si>
    <t>&gt;业务号码&gt;13094177086；&gt;号码归属地&gt;宜昌；&gt;产品名称&gt;云加速5G畅玩加油包(湖北)；&gt;产品代码&gt;无；&gt;产品编码&gt;91295249；&gt;订购时间&gt;2023-10-1720:08:10；&gt;核查情况&gt;平台故障；&gt;不规范定制分类&gt;平台故障，无法判责；&gt;退费金额&gt;20元；&gt;退费时间&gt;2023年10月19日；&gt;投诉内容&gt;
高级模板内容：
赔付类型：:增值业务争议
CBSS账单扣费名称：:云加速5G畅玩加油包(湖北)
办理渠道:手机渠道
赔付月份：:2023年10月
返还倍率:单倍
赔付金额：:20
是否已经取消业务:是
是否承诺退费：:是
用户是否需要回复：:否
用户要求：:要求退费</t>
  </si>
  <si>
    <t>BL202310181726121142</t>
  </si>
  <si>
    <t>15549308108</t>
  </si>
  <si>
    <t>艾德华</t>
  </si>
  <si>
    <t>2023-10-19 14:02:25</t>
  </si>
  <si>
    <t>高级模板内容：
赔付类型：:5G产品
CBSS账单扣费名称：:云加速5G畅玩加油包(湖北)、腾讯游戏畅玩包（前向）
办理渠道:湖北杭州翔羽线上业务代理(宜昌)
赔付月份：:2023年8月、2023年9月、2023年10月、2023年7月、2023年6月、2023年5月、2023年4月、2023年3月、2023年2月、2023年1月
返还倍率:单倍
赔付金额：:180
是否已经取消业务:是
是否承诺退费：:是
用户是否需要回复：:否
用户要求：:已承诺退费</t>
  </si>
  <si>
    <t>TS202310191406170746</t>
  </si>
  <si>
    <t>18571020862</t>
  </si>
  <si>
    <t>曹启刚</t>
  </si>
  <si>
    <t>2023-10-19 16:43:42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</si>
  <si>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湖北杭州翔羽线上业务代理(宜昌)
争议月份:2023年10月
是否承诺退费:是
承诺退费金额:20
是否取消业务（如取消失败，需加上系统报错的提示）:是
是否需要回复:否
用户要求:退费</t>
  </si>
  <si>
    <t>TS202310181651391651</t>
  </si>
  <si>
    <t>13177093892</t>
  </si>
  <si>
    <t>邹华容</t>
  </si>
  <si>
    <t>2023-10-19 10:10:14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</si>
  <si>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渠道名称:湖北杭州翔羽线上业务代理(宜昌)vhbkfdx016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</si>
  <si>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BL202310190935021704</t>
  </si>
  <si>
    <t>13094178798</t>
  </si>
  <si>
    <t>2023-10-19 16:50:43</t>
  </si>
  <si>
    <t>&gt;业务号码&gt;13094178798；&gt;号码归属地&gt;宜昌；&gt;产品名称&gt;云加速5G畅玩加油包(湖北)；&gt;产品代码&gt;无；&gt;产品编码&gt;91295249；&gt;订购时间&gt;2023-10-1822:04:16；&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用户要求：:要求尽快退费到账</t>
  </si>
  <si>
    <t>BL202310191131560820</t>
  </si>
  <si>
    <t>13177051279</t>
  </si>
  <si>
    <t>张孝金</t>
  </si>
  <si>
    <t>2023-10-19 15:03:20</t>
  </si>
  <si>
    <t>&gt;业务号码&gt;13177051279；&gt;号码归属地&gt;宜昌；&gt;产品名称&gt;职场菁英畅阅5G加油包（湖北），沃阅读-投资管理课-包月20元；&gt;产品代码&gt;91295263，66002692；&gt;产品编码&gt;无,6600269200；&gt;订购时间&gt;2023-08-1310:09:58,2023-07-1813:47:39；&gt;核查情况&gt;平台故障；&gt;不规范定制分类&gt;平台故障，无法判责；&gt;退费金额&gt;60元，40元；&gt;退费时间&gt;2023年10月19日；&gt;投诉内容&gt;【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沃阅读-投资管理课-包月20元
办理渠道:	湖北杭州翔羽线上业务代理(宜昌）
赔付月份：:2023年7月、2023年8月、2023年9月、2023年10月
返还倍率:单倍
赔付金额：:100
是否已经取消业务:是
是否承诺退费：:是
用户是否需要回复：:否
用户要求：:前台已承诺退费</t>
  </si>
  <si>
    <t>BL202310181813441702</t>
  </si>
  <si>
    <t>13177058519</t>
  </si>
  <si>
    <t>邓秀英</t>
  </si>
  <si>
    <t>2023-10-19 10:40:38</t>
  </si>
  <si>
    <t>&gt;业务号码&gt;13177058519；&gt;号码归属地&gt;宜昌；&gt;产品名称&gt;云加速5G畅玩加油包(湖北)；&gt;产品代码&gt;无；&gt;产品编码&gt;91295249；&gt;订购时间&gt;2023-09-1414:37:24；&gt;核查情况&gt;平台故障；&gt;不规范定制分类&gt;平台故障，无法判责；&gt;退费金额&gt;40元；&gt;退费时间&gt;2023-10-19；&gt;投诉内容&gt;
赔付类型：:增值业务争议
CBSS账单扣费名称：:云加速5G畅玩加油包(湖北
办理渠道:湖北杭州翔羽线上业务代
赔付月份：:2023年9月、2023年10月
返还倍率:单倍
赔付金额：:40
是否已经取消业务:是
是否承诺退费：:是
用户是否需要回复：:否
用户要求：:退费</t>
  </si>
  <si>
    <t>BL202310181619110244</t>
  </si>
  <si>
    <t>13297286635</t>
  </si>
  <si>
    <t>刘春平</t>
  </si>
  <si>
    <t>2023-10-19 10:04:43</t>
  </si>
  <si>
    <t>&gt;业务号码&gt;13207203293；&gt;号码归属地&gt;宜昌；&gt;产品名称&gt;视频彩铃商务版标准20元包，云加速5G畅玩加油包(湖北)；&gt;产品代码&gt;49004905，91295249；&gt;产品编码&gt;4900490501，无；&gt;订购时间&gt;2023-09-1519:15:20，；&gt;核查情况&gt;平台故障；&gt;不规范定制分类&gt;平台故障，无法判责；&gt;退费金额&gt;20元，20元；&gt;退费时间&gt;2023-10-19；&gt;投诉内容&gt;
高级模板内容：
赔付类型：:增值业务争议
CBSS账单扣费名称：:云加速5G畅玩加油包(湖北)（已停售）；视频彩铃商务版标准20元包
办理渠道:无
赔付月份：:2023年10月
返还倍率:单倍
赔付金额：:40
是否已经取消业务:否
是否承诺退费：:是
用户是否需要回复：:否
用户要求：:用户无法提供验证码，要求取消业务并退费，请后台协助取消。</t>
  </si>
  <si>
    <t>BL202310190940111785</t>
  </si>
  <si>
    <t>15671038040</t>
  </si>
  <si>
    <t>唐永洪</t>
  </si>
  <si>
    <t>2023-10-19 15:14:28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</si>
  <si>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CBSS账单扣费名称：:5G炫彩通信助理包-云盘版（首月5元半价）AR彩铃酷趣会员5G加油包（湖北
办理渠道:无
赔付月份：:2023年3月、2023年4月、2023年5月、2023年6月、2023年7月、2023年8月、2023年9月、2023年10月
返还倍率:单倍
赔付金额：:115
是否已经取消业务:是
是否承诺退费：:是
用户是否需要回复：:否
用户要求：:用户描述自己根本没有办理此业务，也对业务不知情。，用户要求退费处理谢谢，另外一个号码：18571042319，</t>
  </si>
  <si>
    <t>BL202310181617590224</t>
  </si>
  <si>
    <t>17671336773</t>
  </si>
  <si>
    <t>秦代军</t>
  </si>
  <si>
    <t>2023-10-19 09:33:10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</si>
  <si>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CBSS账单扣费名称：:AR彩铃酷趣会员5G加油包（湖北）（已停售）下月生效
办理渠道:湖北杭州翔羽线上业务代
赔付月份：:2023年10月
返还倍率:单倍
赔付金额：:20
是否已经取消业务:是
是否承诺退费：:是
用户是否需要回复：:否
用户要求：:尽快协助处理退费已解释退费规则</t>
  </si>
  <si>
    <t>BL202310181825131836</t>
  </si>
  <si>
    <t>15587957918</t>
  </si>
  <si>
    <t>王大龙</t>
  </si>
  <si>
    <t>2023-10-19 15:44:17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</si>
  <si>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办理渠道:未查询到
赔付月份：:2023年10月
返还倍率:单倍
赔付金额：:20
是否已经取消业务:是
是否承诺退费：:是
用户是否需要回复：:否
用户要求：:退费</t>
  </si>
  <si>
    <t>BL202310191003212082</t>
  </si>
  <si>
    <t>18672906010</t>
  </si>
  <si>
    <t>梁玉兰</t>
  </si>
  <si>
    <t>2023-10-19 15:08:46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</si>
  <si>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</si>
  <si>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BL202310190936141727</t>
  </si>
  <si>
    <t>15571714071</t>
  </si>
  <si>
    <t>2023-10-19 14:28:32</t>
  </si>
  <si>
    <t>&gt;业务号码&gt;15571714071；&gt;号码归属地&gt;宜昌；&gt;产品名称&gt;AR彩铃酷趣会员5G加油包（湖北）；&gt;产品代码&gt;91295250；&gt;产品编码&gt;无；&gt;订购时间&gt;2023-08-2822:22:03；&gt;核查情况&gt;平台故障；&gt;不规范定制分类&gt;平台故障，无法判责；&gt;退费金额&gt;60元；&gt;退费时间&gt;2023年10月19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是否承诺退费：:是
用户是否需要回复：:否
用户要求：:退费</t>
  </si>
  <si>
    <t>BL202310191509170797</t>
  </si>
  <si>
    <t>15608601294</t>
  </si>
  <si>
    <t>罗繁荣</t>
  </si>
  <si>
    <t>2023-10-19 17:18:35</t>
  </si>
  <si>
    <t>&gt;业务号码&gt;15608601294&gt;号码归属地&gt;宜昌；&gt;产品名称&gt;云加速5G畅玩加油包(湖北)；&gt;产品代码&gt;无；&gt;产品编码&gt;91295249；&gt;订购时间&gt;2023-09-0704:30:13；&gt;核查情况&gt;平台故障；&gt;不规范定制分类&gt;平台故障，无法判责；&gt;退费金额&gt;40元；&gt;退费时间&gt;2023年10月19日&gt;投诉内容&gt;
高级模板内容：
赔付类型：:增值业务争议
CBSS账单扣费名称：:	云加速5G畅玩加油包(湖北)订购
办理渠道:	湖北杭州翔羽线上业务代理(宜昌)
赔付月份：:2023年9月、2023年10月
返还倍率:单倍
赔付金额：:40
是否已经取消业务:否
是否承诺退费：:是
用户是否需要回复：:否
用户要求：:用户暂无法提供验证码请后台协助取消退费</t>
  </si>
  <si>
    <t>BL202310181633060416</t>
  </si>
  <si>
    <t>18672650756</t>
  </si>
  <si>
    <t>向绪柳</t>
  </si>
  <si>
    <t>2023-10-19 10:18:31</t>
  </si>
  <si>
    <t>&gt;业务号码&gt;18672650756；&gt;号码归属地&gt;宜昌；&gt;产品名称&gt;AR彩铃酷趣会员5G加油包（湖北）；&gt;产品代码&gt;91295250；&gt;产品编码&gt;无；&gt;订购时间&gt;2023-10-1718:05:13；&gt;核查情况&gt;平台故障；&gt;不规范定制分类&gt;平台故障，无法判责；&gt;退费金额&gt;20元；&gt;退费时间&gt;2023-10-19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</si>
  <si>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BL202310181559212487</t>
  </si>
  <si>
    <t>16671001979</t>
  </si>
  <si>
    <t>淡艳容</t>
  </si>
  <si>
    <t>2023-10-19 09:06:57</t>
  </si>
  <si>
    <t>判断省分:其他省分
:增值业务争议
判断省分:湖北
:移网
:在补救范围内
:不认可
:小于等于500元，且仅限单倍、月份不超过12个月
:
高级模板内容：
赔付类型：:增值业务争议
CBSS账单扣费名称：:云加速5G畅玩加油包20元
办理渠道:sp平台
赔付月份：:2023年10月
返还倍率:单倍
赔付金额：:20
是否已经取消业务:否
是否承诺退费：:是
用户是否需要回复：:是
用户要求：:要求退费，在退订业务</t>
  </si>
  <si>
    <t>TS202310191324220040</t>
  </si>
  <si>
    <t>15549293937</t>
  </si>
  <si>
    <t>黄显义</t>
  </si>
  <si>
    <t>2023-10-19 15:36:13</t>
  </si>
  <si>
    <t xml:space="preserve">判断省分:湖北
:增值业务费用争议（含炫彩通信助理包云盘版等组合类增值业务）
:移网
:在补救范围内
:不认可
:大于500元
:
高级模板内容：
投诉问题描述:用户称没有经过自己同意开通的，也不让我方取消，要求加倍退费，请核实回复
争议业务名称:云加速5G畅玩加油包(湖北)
受理渠道:湖北杭州翔羽线上业务代理(宜昌)
争议月份:2023年10月
争议费用:20
一线客服在系统里:未取消，请后台协助处理
是否承诺退费:否
用户要求:五点之前处理</t>
  </si>
  <si>
    <t>业务管理-线上引流：用户反映云加速5G畅玩加油包(湖北)AA开通问题。经核实，湖北杭州翔羽线上业务代理(宜昌)于23.10月办理，已取消并双倍退费40元，此费用不可抵扣往月欠费及打印发票，用户满意。</t>
  </si>
  <si>
    <t>ZX202310171253480305</t>
  </si>
  <si>
    <t>18674273745</t>
  </si>
  <si>
    <t>朱周舟</t>
  </si>
  <si>
    <t>2023-10-19 14:12:34</t>
  </si>
  <si>
    <t xml:space="preserve">判断省分:湖北
:下一步
移网一键诊断结果:1.用户状态是否正常：正常.2.查询短信功能是否正常开通：正常.3.查询是否短信黑名单：异常.4.是否存在群障：正常.:诊断有异常
:短信黑名单
:是
:不认可
:不认可
:不认可
:要求一个小时回复，不然去工信部投诉</t>
  </si>
  <si>
    <t>业务规则：经核实，用户因发送催债短信导致短信黑名单，2023-10-23 23:59:59 释放，已再次解释致歉，表示知晓。</t>
  </si>
  <si>
    <t>TS202310191102482212</t>
  </si>
  <si>
    <t>18672663118</t>
  </si>
  <si>
    <t>陈安金</t>
  </si>
  <si>
    <t>2023-10-19 14:14:28</t>
  </si>
  <si>
    <t xml:space="preserve">:二次卡问题
判断省分:其他省分
:被标记为快递、营销、骚扰电话
判断开户时间:
:不认可
:仍不认可
:
高级模板内容：
投诉问题描述:要求拦截所有虚拟运营商号码解释不认可不认可手机管家
争议号码:18672663118
问题现象:其他:拦截虚拟运营商
用户要求:拦截所有的虚拟运营商</t>
  </si>
  <si>
    <t>业务规则：二次放号，客户反馈频繁接到骚扰电话及短信，我部无法线上屏蔽拦截骚扰电话，已联系客户解释说明，客户知晓，满意度一般</t>
  </si>
  <si>
    <t>TS202310181710272090</t>
  </si>
  <si>
    <t>15572765646</t>
  </si>
  <si>
    <t>闫协力</t>
  </si>
  <si>
    <t>2023-10-19 13:59:47</t>
  </si>
  <si>
    <t xml:space="preserve">
高级模板内容：
投诉问题描述:用户反映频繁接到骚扰短信，催债电话，不愿提供号码，不配合，按口径解释不认可，要求处理。
要求今天回复。
骚扰类型:电话
骚扰内容:催债
骚扰时间:2023-10-18
骚扰号码:不愿提供</t>
  </si>
  <si>
    <t>业务规则：二次放号，客户反馈频繁接到骚扰电话及短信，已告知我部可协助注销退费，客户可重新办理号码客户拒绝，我部无法线上屏蔽拦截骚扰电话，已联系客户解释说明，客户知晓，满意度一般</t>
  </si>
  <si>
    <t>TS202310181449241420</t>
  </si>
  <si>
    <t>13177069259</t>
  </si>
  <si>
    <t>白家敏</t>
  </si>
  <si>
    <t>2023-10-19 13:34:12</t>
  </si>
  <si>
    <t xml:space="preserve">
高级模板内容：
投诉问题描述:用户来电对于停机期间月租正常扣取不认可，已解释业务规则，用户要求将扣了的费用退还，解释无效，烦请尽快回复处理，谢谢！
争议月份:2023年4月、2023年5月、2023年6月、2023年7月、2023年8月、2023年9月、2023年10月
争议金额:116.16
用户要求:尽快联系</t>
  </si>
  <si>
    <t>业务规则：客户对号码关停期间产生月租费用不认可，已复机使用，另考虑客户感知，申请减免23.5-10月月租费用合计114元，24小时内到账，此费用不可打印账单发票，回访满意</t>
  </si>
  <si>
    <t>TS202310182005202365</t>
  </si>
  <si>
    <t>15629367065</t>
  </si>
  <si>
    <t>尹超</t>
  </si>
  <si>
    <t>2023-10-19 11:23:16</t>
  </si>
  <si>
    <t xml:space="preserve">
高级模板内容：
投诉问题描述:用户对历史欠费217.4元不认可表示自己都没有用为何还要扣月租自己也没有享受到返费要求投诉处理
争议业务名称:往月欠费
争议月份:2023年6月、2023年7月、2023年8月、2023年9月
争议金额:217.4
用户要求:用户对历史欠费217.4元不认可表示自己都没有用为何还要扣月租自己也没有享受到返费要求投诉处理解释无效联系方式13687177713</t>
  </si>
  <si>
    <t>业务规则：用户对号码欠费停机后继续扣月租费用规则不满，已跟用户解释清楚，考虑用户感知，申请退23.7-10月套餐费用，合计207元，24小时到帐，此费用不可打印发票，满意。</t>
  </si>
  <si>
    <t>TS202310181027410940</t>
  </si>
  <si>
    <t>15572737227</t>
  </si>
  <si>
    <t>2023-10-19 09:46:13</t>
  </si>
  <si>
    <t xml:space="preserve">
高级模板内容：
投诉问题描述:用户来电反映本机号码当时只要求接触关系没有要求销户为什么给销户了要求我方复装
销户账号:15572737227
销户时间:2023-10-10
销户渠道:宜昌市城区胜利四路自有营业厅
用户要求:要求我方核实为什么申请的是解除主副卡关系确办理了销户要求我方复装号码请协助联系核实处理谢谢！</t>
  </si>
  <si>
    <t>业务规则：用户对号码销户后无法恢复规则不满，经核实，用户于10月10日反馈要销户宽带，我部反复跟用户核实，副卡是否还使用，用户确认不用了，工作人员才拆分，因是融合拆分，现无法复机，已跟用户解释清楚，若这个号码还需要用，可于次月10日前到营业厅办理原号重启，用户知悉挂机，满意。</t>
  </si>
  <si>
    <t>TS202310181613480784</t>
  </si>
  <si>
    <t>18674260262</t>
  </si>
  <si>
    <t>王运超</t>
  </si>
  <si>
    <t>2023-10-19 10:26:30</t>
  </si>
  <si>
    <t xml:space="preserve">
高级模板内容：
投诉问题描述:用户对该业务绑定的花呗账户不清楚
业务名称:花呗先享5G129元直降1200（社会24期）	
查询渠道:支付宝花呗、10010热线
推荐用户去渠道，用户是否认可:否
用户要求:用户要求核实查询该业务绑定的是哪个花呗账户</t>
  </si>
  <si>
    <t>业务规则：用户对花呗分期活动规则不满，已跟用户解释清楚，并协助用户查询到绑定的帐户，用户满意。</t>
  </si>
  <si>
    <t>TS202310191431001299</t>
  </si>
  <si>
    <t>投诉工单（2021版）&gt;&gt;融合&gt;&gt;【离网】携出&gt;&gt;携出后余额争议问题</t>
  </si>
  <si>
    <t>15871560642</t>
  </si>
  <si>
    <t>2023-10-19 16:54:17</t>
  </si>
  <si>
    <t>用户反馈在营业厅办理携出退费告知没有余额，但自己在携出时看了余额还有160，要求核实处理</t>
  </si>
  <si>
    <t>业务规则：用户对销户后余额清退规则不满，已查询余额在13677173518的失效帐户里，已跟用户解释清楚，但用户表示不愿意到营业厅去清退，考虑用户感知，申请以赠费形式退余额费用160.65元到用户提供的号码13872612586号码上，24小时到帐，此费用不可打印发票，满意。</t>
  </si>
  <si>
    <t>TS202310181619460929</t>
  </si>
  <si>
    <t>18671759461</t>
  </si>
  <si>
    <t>江帆</t>
  </si>
  <si>
    <t>2023-10-19 10:00:34</t>
  </si>
  <si>
    <t xml:space="preserve">
高级模板内容：
投诉问题描述:用户来电称有王卡会员专属权益，称现在领取不了了，前台解释王卡会员业务本身没有会员权益，成为王卡会员后可在“福利免费领”、“会员秒杀”、“优惠购”等模块参与相关活动，用户不认可，称以前可以领，现在为什么领取不了，请协助处理
操作渠道:王卡助手微信公众号
参加活动（套餐）名称:王卡会员专属权益
页面提示:无
用户要求:核实处理</t>
  </si>
  <si>
    <t>业务规则：用户反馈无法领取腾讯视频会员问题，经核实，用户之前有订购轻合约版超级会员（白金版），可领取会员，现这个流量包已经取消，故无法领取会员了，已跟用户解释清楚，满意。</t>
  </si>
  <si>
    <t>TS202310191045181793</t>
  </si>
  <si>
    <t>18572396870</t>
  </si>
  <si>
    <t>2023-10-19 13:49:11</t>
  </si>
  <si>
    <t>用户来电称自己在4月办理的销户，到现在会没有退费，解释无效，请后台协助核实处理</t>
  </si>
  <si>
    <t>业务规则：用户反应2023-06-21 20:26:45  办理预约销户，营业厅已明示相关规则，查询余额48.97并未退至号码13177075448上，沟通后现已将赠费50元申请至号码13177075448上，用户满意。</t>
  </si>
  <si>
    <t>TS202310181844171269</t>
  </si>
  <si>
    <t>15672491098</t>
  </si>
  <si>
    <t>岳光学</t>
  </si>
  <si>
    <t>2023-10-19 09:54:36</t>
  </si>
  <si>
    <t>【2022年上工信部测评重保用户】15672491098命中精准预判服务场景:[该用户有申诉倾向，请注意受理态度，查询近三天工单记录，积极解决用户问题。]
用户称前期TS202309291350092360来电反馈的网络问题称未解决用户要求加急处理谢谢，并称在营业厅咨询套餐是139元宽带也应该是500M的速度，用户现在是200M要求加急处理谢谢不愿意提供其他联系方式</t>
  </si>
  <si>
    <t>业务规则：用户反映宽带也应该是500M的速度，经查询宽带产品属低消融合（0元200M宽带）宽带（湖北），现已为用户变更产品为畅越冰激凌5G套餐500M宽带（湖北)，建议用户后期继续观察使用，用户知晓。</t>
  </si>
  <si>
    <t>TS202310181741180247</t>
  </si>
  <si>
    <t>2023-10-19 14:22:39</t>
  </si>
  <si>
    <t xml:space="preserve">22年Q3Q4重点客户
高级模板内容：
投诉问题描述:用户来电称自己单位每个月会交费，但是是月中交的费用，月租是月初扣费的，自己就提前交了有费用，现在想把交进去号码剩余的话费退出来
争议时间:2023-10-18
争议金额:300
用户查询情况:无
前台实际查询情况:/
用户要求:核实出来</t>
  </si>
  <si>
    <t>业务规则：用户需返还交进去号码剩余的话费，营业厅已明示相关规则，经核实6-7月用户自己缴纳话费和公司缴纳话费重复，需退还自己缴纳话费300元，现线上无余额返还勾选项，操作无权限，考虑到用户使用感知现为用户申请299元费用，24小时内到账，此费用不可打印发票，满意</t>
  </si>
  <si>
    <t>TS202310181159230670</t>
  </si>
  <si>
    <t>18694089938</t>
  </si>
  <si>
    <t>邓伶昊</t>
  </si>
  <si>
    <t>2023-10-19 13:20:33</t>
  </si>
  <si>
    <t>主办单位：湖北
客户类别：普通客户
10010是否打通：否
是否二次致电10015：是
是否联系：否
升级倾向：
号码归属省：湖北
SVIP等级：
1.问题类型:;
2.投诉类型:其他问题;
3.营业厅地址:;
4.位置信息:;
5.位置发生地:;
6.投诉内容:前任电话号码号主，是老赖！催债短信发我这里来了。我这个号码换了两三年了，前两年一直都有催账短信，跟我有鸡毛关系。前两年，天天给我发信息，前任电话号码号主的债务短信骚扰到我了，请你们解决一下谢谢</t>
  </si>
  <si>
    <t>业务规则①客户投诉产生的原因：客户反映二次卡问题
②客户投诉问题核查情况及解决方案：收到贵部转办后，我司立即组织调查。经核实，客户反馈接到短信联系前机主催债，已告知用户我部无法操作拦截，建议用户可将来电号码加入黑名单拦截，用户知晓，满意。
③客户问题满意度：我司于2023-10-18 13:42:10联系客户满意。
④回单人:程李晶；联系电话：07176921001</t>
  </si>
  <si>
    <t>TS202310191109472375</t>
  </si>
  <si>
    <t>15672507972</t>
  </si>
  <si>
    <t>沈平</t>
  </si>
  <si>
    <t>2023-10-19 15:57:47</t>
  </si>
  <si>
    <t xml:space="preserve">
高级模板内容：
投诉问题描述:用户来电反映自己名下不知情多了两张号卡（8月15号办理了15672507972套餐为畅爽冰激凌5G套餐99元，8月30号办理了15586376807套餐为沃派39元2021）和宽带前台已解释用户不认可
业务名称:不知情办理号卡和宽带
争议月份:2023年8月、2023年9月、2023年10月
争议金额:1
办理渠道:营业厅
前台是否取消:未取消
用户要求:核实为什么没有经过本人同意办理了号卡和宽带，要求取消该两张号码和宽带，请加急谢谢用户提及投诉
</t>
  </si>
  <si>
    <t>其他：用户反馈不知情办理号码问题，经核实，为用户单位统一办理，已跟用户解释清楚，另一张卡15586376807 ，用户表示是自己孩子办理的，现联系都不用取消，是自己忘记了，联系用户称无其他问题，满意。</t>
  </si>
  <si>
    <t>TS202310181240541545</t>
  </si>
  <si>
    <t>15608601618</t>
  </si>
  <si>
    <t>赵刚</t>
  </si>
  <si>
    <t>2023-10-19 11:14:10</t>
  </si>
  <si>
    <t xml:space="preserve">
高级模板内容：
投诉问题描述:用户反映前期自己有一个G的免费流量，结果被取消了
业务名称:0元1G流量包（次月生效）
争议月份:2023年9月、2023年10月、2023年1月、2023年2月、2023年3月、2023年4月、2023年5月、2023年6月、2023年7月、2023年8月、2022年9月、2022年10月、2022年11月、2022年12月
争议金额:1
办理渠道:无
前台是否取消:未取消
用户要求:用户反映王卡自带一个G的免费流量，但是不知道为什么取消了，客服查询只有0元1G流量包（次月生效）这个活动，用户要求续约，并且投诉，还需要赔偿，请联系处理谢谢</t>
  </si>
  <si>
    <t>业务规则：客户反馈0元1G流量包（次月生效）活动，经查询并未联系包月产品，考虑客户感知，已为客户勾选福利二选一流量短信产品 ，次月生效，有效期一年，回访满意</t>
  </si>
  <si>
    <t>BL202310191330362185</t>
  </si>
  <si>
    <t>13277231133</t>
  </si>
  <si>
    <t>毛新芳</t>
  </si>
  <si>
    <t>2023-10-19 16:19:14</t>
  </si>
  <si>
    <t>用户来电要求取消亲情网业务（IVR亲情(OCS,3个)-10010131（湖北）），烦请核实后处理</t>
  </si>
  <si>
    <t>BL202310191118150623</t>
  </si>
  <si>
    <t>13197339591</t>
  </si>
  <si>
    <t>国继成</t>
  </si>
  <si>
    <t>2023-10-19 14:02:20</t>
  </si>
  <si>
    <t>用户来电要求取消次月生效的网龄计划合约</t>
  </si>
  <si>
    <t>ZX202310181827350833</t>
  </si>
  <si>
    <t>071701054592</t>
  </si>
  <si>
    <t>王天鹏</t>
  </si>
  <si>
    <t>2023-10-19 14:58:51</t>
  </si>
  <si>
    <t xml:space="preserve">判断省分:湖北
:自己办理的宽带
:挽留失败
:不同意
:
高级模板内容：
问题描述:用户要求取消宽带，但是无法去归属地营业厅，请尽快处理，谢谢
第二联系方式:未提供
销户原因:无
用户要求:请尽快处理</t>
  </si>
  <si>
    <t>业务办理：客户要求取消缓装宽带，已按客户要求办理宽带拆机，并登记48小时内取消手机号码低消，回访满意</t>
  </si>
  <si>
    <t>ZX202310191153330751</t>
  </si>
  <si>
    <t>071701021747</t>
  </si>
  <si>
    <t>蒋浩</t>
  </si>
  <si>
    <t>2023-10-19 16:38:33</t>
  </si>
  <si>
    <t xml:space="preserve">判断省分:湖北
:自己办理的宽带
:挽留失败
:不同意
:
高级模板内容：
问题描述:用户要求为本机绑定的校园宽带办理注销，不愿意到厅和联系：宜昌三峡大学为联通公司校园集团客户，因学生毕业后离开宜昌，要求办理异地销户引发投诉问题。处理方式：如遇用户咨询/办理移网号码及宽带异地销户，请用户联系校园负责人：三峡大学：18607201225，要求在线取消
第二联系方式:16671721662
销户原因:不用了
用户要求:用户要求我方联系处理，协助办理宽带注销</t>
  </si>
  <si>
    <t>业务办理：客户要求注销校园宽带，联系客户表示营业厅已办理，回访满意</t>
  </si>
  <si>
    <t>BL202310182009230268</t>
  </si>
  <si>
    <t>13040980560</t>
  </si>
  <si>
    <t>张兴红</t>
  </si>
  <si>
    <t>2023-10-19 09:20:18</t>
  </si>
  <si>
    <t>湖北-3G全国流量包（已停售）用户来电要求取消此业务</t>
  </si>
  <si>
    <t>ZX202310181718440358</t>
  </si>
  <si>
    <t>071700085857</t>
  </si>
  <si>
    <t>章双庆</t>
  </si>
  <si>
    <t>用户办的校园宽带，已经毕业离开，不方便去营业厅办理宽带拆机，要求线上取消宽带，请尽快处理并回复</t>
  </si>
  <si>
    <t>业务取消（城区校园营服中心）：用户要求取消校园宽带，挽留无效，已核对身份信息协助求取消，满意。</t>
  </si>
  <si>
    <t>ZX202310191051530244</t>
  </si>
  <si>
    <t>071701055380</t>
  </si>
  <si>
    <t>张珍</t>
  </si>
  <si>
    <t>2023-10-19 17:08:48</t>
  </si>
  <si>
    <t xml:space="preserve">判断省分:湖北
:自己办理的宽带
:挽留失败
:不同意
:
高级模板内容：
问题描述:用户想要注销宽带，前台挽留无效
第二联系方式:18672103649
销户原因:要去外地不用了
用户要求:用户要求注销宽带，要求马上联系，请加急处理</t>
  </si>
  <si>
    <t>业务取消（当阳城区）：用户要求注销宽带，挽留成功，用户同意暂不取消，继续使用，满意。</t>
  </si>
  <si>
    <t>ZX202310191322421327</t>
  </si>
  <si>
    <t>071701071494</t>
  </si>
  <si>
    <t>张孝汉</t>
  </si>
  <si>
    <t>2023-10-19 16:16:16</t>
  </si>
  <si>
    <t xml:space="preserve">判断省分:湖北
:被动办理宽带
:不需要
:
高级模板内容：
问题描述:不知情办理宽带
第二联系方式:13297282450
销户原因:不知情办理宽带
用户要求:要求注销宽带，取消：移网低消（湖北）-低消融合（500M），请核实处理，谢谢</t>
  </si>
  <si>
    <t>业务取消（五峰城西）：用户要求注销宽带，挽留无效，已成功办理注销，满意。</t>
  </si>
  <si>
    <t>BL202310181423001281</t>
  </si>
  <si>
    <t>15607209315</t>
  </si>
  <si>
    <t>陈育红</t>
  </si>
  <si>
    <t>2023-10-19 09:01:13</t>
  </si>
  <si>
    <t xml:space="preserve">产品类型:轻合约;产品名称:湖北宜昌预存话费得流量短信包24个月-立即;产品描述:用户申请办理提前解约，需支付解约赔偿金，支付后办理解约，支付后办理解约，次月生效;产品ID:91022417;开始时间:2021-11-2813:43:04;结束时间:2023-10-3123:59:59;订购渠道:城区伍家区万达自有营业厅;客户确认方式:签字协议。
查询增值业务:
合约信息查询:
系统查询到有产品信息
:有确认方式
客户要求取消
维系挽留:不接受挽留
:下一步
判断省分:湖北
:其他合约
:办理不成功
:要求后台给其取消</t>
  </si>
  <si>
    <t>ZX202310181634012486</t>
  </si>
  <si>
    <t>071704081911</t>
  </si>
  <si>
    <t>刘先珍</t>
  </si>
  <si>
    <t>2023-10-19 14:38:15</t>
  </si>
  <si>
    <t xml:space="preserve">判断省分:湖北
:被动办理宽带
:不需要
:
高级模板内容：
问题描述:用户来电反映没有装过宽带要求取消不愿去营业厅
第二联系方式:15671012856
销户原因:没有安装过
用户要求:要求尽快联系处理取消用户有投诉倾向</t>
  </si>
  <si>
    <t>ZX202310181015491981</t>
  </si>
  <si>
    <t>071700208125</t>
  </si>
  <si>
    <t>2023-10-19 09:10:19</t>
  </si>
  <si>
    <t>用户要求取消宽带，表示本人在外地，不愿意到厅，挽留失败，请处理并回复13294245155。</t>
  </si>
  <si>
    <t>业务取消（宜都政企营服中心）：用户要要求取消实装宽带，挽留无效，已核对身份信息协助取消，满意。</t>
  </si>
  <si>
    <t>BL202310191355362405</t>
  </si>
  <si>
    <t>15672486900</t>
  </si>
  <si>
    <t>2023-10-19 15:41:47</t>
  </si>
  <si>
    <t xml:space="preserve">产品类型:标准合约-存费折扣;产品名称:5G冰激凌套餐享24个月5折优惠（次月生效）（湖北）;产品描述:99元及以上产品享受套餐月费5折优惠，次月生效，有效期24个月
;产品ID:91078562;开始时间:2022-09-0100:00:00;结束时间:2024-08-3123:59:59;订购渠道:(维系挽留)宜昌城区销维系团队;客户确认方式:无。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用户来电反映要求取消5G冰激凌套餐享24个月5折优惠（次月生效），前台挽留失败，请后台核实处理谢谢</t>
  </si>
  <si>
    <t>业务取消（西陵营服）：用户要求取消套餐五折活动和实装宽带，挽留无效，已核对身份信息协助取消，并拆分主副卡，副卡转资8元全国流量王套餐，次月生效，满意。</t>
  </si>
  <si>
    <t>TS202310191346430422</t>
  </si>
  <si>
    <t>18672664979</t>
  </si>
  <si>
    <t>熊书文</t>
  </si>
  <si>
    <t>2023-10-19 16:36:39</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</si>
  <si>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备注:用户来电反映：号卡绑定宽带无法注销问题，解释称已经到厅申请，人员不予处理，不满，要求我方协助尽快销户，请处理
派单意见：（协办工单）集团高星用户，务必于12小时内，上传/办理：用户表示号卡绑定的宽带要求注销，称已经到厅申请，并未处理，麻烦协助申请销户，谢谢！</t>
  </si>
  <si>
    <t>业务取消（当阳乡镇 营服中心）①客户基本资料：业务号码：18672664979、客户姓名： 熊书文、套餐情况：
畅爽冰激凌5G套餐129元（基础版）；客户反映需办理宽带注销，； ②首次联系客户时间：2023-10-19 15:32:32 ③投诉核查处理情况：收到贵部转办，我司立即组织核查，用户反映需办理携转业务，挽留无效，实装宽带销户，另为用户号码15672480952转资 福多多29元（湖北），次月生效。 ④答复客户时间及客户满意度评价：根据上述核实情况，我司于2023-10-19 15:32:32联系客户满意，回单人：田群、联系方式：07176921001 ⑤投诉核查关联材料：无</t>
  </si>
  <si>
    <t>TS202310191216431367</t>
  </si>
  <si>
    <t>2023-10-19 16:31:10</t>
  </si>
  <si>
    <t>主办单位：湖北
客户类别：首次投诉
10010是否打通：是
是否二次致电10015：是
是否联系：否
升级倾向：
号码归属省：湖北
SVIP等级：
1.问题类型:;
2.投诉类型:其他问题;
3.营业厅地址:;
4.位置信息:;
5.位置发生地:;
6.投诉内容:我想把这个号销户，因为手机不支持联通卡，但卡里有余额，怎么退？还有这个卡号是外省的，我在山东，如何办理销户？
关联历史投诉流水号:其他问题，请手动查询</t>
  </si>
  <si>
    <t>业务取消（电子渠道）
①客户投诉产生的原因：用户要求销户。 
②客户投诉问题核查情况及解决方案：收到贵部转办后，我司立即组织调查。经核实，用户要求销户，挽留无效，已核对身份信息协助取消，并添加用户微信号码419351996，待用户提供身份证正反面后协助强制清退，预计下周二前费用余额微信转给用户，满意。
③客户问题满意度：满意 
④回单人：潘娥、联系方式：07176921001"</t>
  </si>
  <si>
    <t>TS202310181418450786</t>
  </si>
  <si>
    <t>18572395970</t>
  </si>
  <si>
    <t>2023-10-19 10:30:32</t>
  </si>
  <si>
    <t xml:space="preserve">
高级模板内容：
投诉问题描述:称自己申请了一张，但不是本机号码，要求在线销户退费，并称为什么会出现没有下单配送号卡的情况，现在立即回复解决，不然就工信部投诉，解释不认可，请核实处理，谢谢
用户要求:尽快处理</t>
  </si>
  <si>
    <t>业务取消（电子渠道）：用户要求销户，挽留无效，已核对身份信息协助销户，并添加微信，待号码清退成功后费用微信转给用户，预计下周二前到帐，满意。</t>
  </si>
  <si>
    <t>BL202310191012402211</t>
  </si>
  <si>
    <t>13227287265</t>
  </si>
  <si>
    <t>古生英</t>
  </si>
  <si>
    <t>2023-10-19 15:47:28</t>
  </si>
  <si>
    <t>13227287265命中精准预判服务场景:[65岁以上老人]
用户要求取消预存1元得盲盒24个月-次月生效-湖北宜昌，在线取消提示pretrades服务处理失败：调用getTradeFee异常:获取费用异常全国工号不允许受理包含收退费的解约业务！
，请协助，用户要求10分钟内取消，请加急</t>
  </si>
  <si>
    <t>业务取消（宜都城区营服）：客户要求取消预存1元得盲盒24个月，联系客户表示暂不取消，回访满意</t>
  </si>
  <si>
    <t>TS202310181910391641</t>
  </si>
  <si>
    <t>13117293139</t>
  </si>
  <si>
    <t>胡玉华</t>
  </si>
  <si>
    <t>2023-10-19 13:34:49</t>
  </si>
  <si>
    <t xml:space="preserve">
高级模板内容：
投诉问题描述:用户来电要求取消集团网IVPN套餐月套餐费，去营业厅办理申请一张没有成功，请后台帮助取消
渠道名称:其他:营业厅
办理业务名称:	月固定费_基本套餐费_IVPN套餐月套餐费
页面提示:无
用户要求:请后台核实处理</t>
  </si>
  <si>
    <t>业务取消（枝江城区营服中心）：用户要求取消月固定费_基本套餐费_IVPN套餐月套餐费，挽留无效，已协助取消，满意。</t>
  </si>
  <si>
    <t>TS202310181017060670</t>
  </si>
  <si>
    <t>2023-10-19 16:16:55</t>
  </si>
  <si>
    <t xml:space="preserve">主办单位：湖北
客户类别：普通客户
10010是否打通：是
是否二次致电10015：是
是否联系：是
升级倾向：无
号码归属省：湖北
SVIP等级：
产品类型:标准合约-存费折扣;产品名称:副卡免月租12个月（10元话费12个月）（湖北）-次月生效;产品描述:副卡免月租12个月（10元话费12个月）（湖北）-次月生效;产品ID:91001442;开始时间:2023-11-0100:00:00;结束时间:2024-10-3123:59:59;订购渠道:秭归城区自有营业厅;客户确认方式:无。
预处理名称:产品订购一键诊断
业务产品类型:反应合约问题
有无确认方式:无确认方式
客户情况:客户不了解此业务，要求取消或投诉
维系挽留:不接受
是否可以一键退订:不可一键退订
客户要求取消副卡免月租12个月（10元话费12个月）（湖北）-次月生效	挽留不认可，请尽快核实处理</t>
  </si>
  <si>
    <t>业务取消（秭归城区）①客户基本资料：业务号码：15871679621、客户姓名：谢克春、套餐情况：亲情卡；客户反映业务取消的问题
②首次联系客户时间：2023-10-18 15:18:13
③投诉核查处理情况：收到贵部转办，我司立即组织核查，经核实，秭归城区客户要求取消副卡免月租12个月（10元话费12个月）（湖北）-次月生效，联系用户表示暂不取消，无需操作业务，故未取消，满意。
④答复客户时间及客户满意度评价：根据上述核实情况，我司于2023-10-18 15:18:13联系客户满意，回单人：程李晶、联系方式：07176921001
⑤投诉核查关联材料：无</t>
  </si>
  <si>
    <t>TS202310191259052118</t>
  </si>
  <si>
    <t>2023-10-19 14:27:33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</si>
  <si>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用户表示此号码绑定的宽带不需要了，要求办理销户，请核实处理并回复</t>
  </si>
  <si>
    <t>业务取消：①客户投诉产生的原因：合约限制办理携转不成功。
②客户投诉问题核查情况及解决方案：收到贵部转办后，我司立即组织调查。经核实，（伍家营服中心）客户要求取消注销缓装宽带及副卡15672539755，已按客户要求办理。我司于2023-10-19 14:10:38联系客户解释以上情况。
③客户问题满意度：满意
④回单人：张婷   6921001</t>
  </si>
  <si>
    <t>TS202310181057231642</t>
  </si>
  <si>
    <t>16671727669</t>
  </si>
  <si>
    <t>2023-10-19 13:44:38</t>
  </si>
  <si>
    <t>主办单位：湖北
客户类别：普通客户
10010是否打通：否
是否二次致电10015：是
是否联系：否
升级倾向：
号码归属省：湖北
SVIP等级：
1.问题类型:;
2.投诉类型:退订争议;
3.营业厅地址:;
4.位置信息:;
5.位置发生地:;
6.投诉内容:销宽带，副卡分户
设备已返还营业厅，分户违约金</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</si>
  <si>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</si>
  <si>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TS202310181820430946</t>
  </si>
  <si>
    <t>15549397501</t>
  </si>
  <si>
    <t>江开金</t>
  </si>
  <si>
    <t>2023-10-19 17:18:33</t>
  </si>
  <si>
    <t>主办单位：湖北
客户类别：星级客户
10010是否打通：否
是否二次致电10015：是
是否联系：否
升级倾向：
号码归属省：湖北
SVIP等级：
1.问题类型:;
2.投诉类型:其他问题;
3.营业厅地址:;
4.位置信息:;
5.位置发生地:;
6.投诉内容:我办理的套餐中有宽带业务，但是现实际没有办理，也并没有存在安装宽带现象，营业厅让我退还路由设备，才能办理销户实际营业厅根本没有装也不存在有路由设备</t>
  </si>
  <si>
    <t>业务取消①客户投诉产生的原因：合约限制办理携转不成功。
②客户投诉问题核查情况及解决方案：收到贵部转办后，我司立即组织调查。经核实，（夷陵城区营服）客户要求取消注销CPE宽带，已按客户要求解绑，并登记次月注销，联系无人接听，已短信告知，如有疑问可在工作时间（08:30-12:00；14:00-17:30）联系07176921001、13032700872宜昌联通投诉处理中心。如用户咨询，请前台10010话务中心代为解释，谢谢。我司于2023-10-19 09:00:38联系客户解释以上情况。
③客户问题满意度：满意
④回单人：张婷   6921001</t>
  </si>
  <si>
    <t>TS202310191450231749</t>
  </si>
  <si>
    <t>15571774392</t>
  </si>
  <si>
    <t>黄清祥</t>
  </si>
  <si>
    <t>2023-10-19 16:13:15</t>
  </si>
  <si>
    <t>主办单位：湖北
客户类别：普通客户
10010是否打通：否
是否二次致电10015：是
是否联系：否
升级倾向：
号码归属省：湖北
SVIP等级：
1.问题类型:;
2.投诉类型:退订争议;
3.营业厅地址:;
4.位置信息:;
5.位置发生地:;
6.投诉内容:取消宽带，副卡分户
马上取消宽带业务，副卡分户，客服无法办理</t>
  </si>
  <si>
    <t>业务取消①客户投诉产生的原因：合约限制办理携转不成功。
②客户投诉问题核查情况及解决方案：收到贵部转办后，我司立即组织调查。经核实，（夷陵城区营服中心）客户要求取消宽带、解绑主副卡，已按客户要求办理解绑副卡转资8元流量王套餐，另CPE宽带当月仅能办理拆分，已拆分后登记次月解绑。我司于2023-10-19 16:00:38联系客户解释以上情况。
③客户问题满意度：满意
④回单人：张婷   6921001</t>
  </si>
  <si>
    <t>TS202310181502441730</t>
  </si>
  <si>
    <t>2023-10-19 16:12:36</t>
  </si>
  <si>
    <t>主办单位：湖北
客户类别：普通客户
10010是否打通：否
是否二次致电10015：是
是否联系：否
升级倾向：
号码归属省：湖北
SVIP等级：
1.问题类型:;
2.投诉类型:退订争议;
3.营业厅地址:;
4.位置信息:;
5.位置发生地:;
6.投诉内容:;
湖北宜昌预存话费得流量短信包24个月-立即;
湖北宜昌预存话费得流量短信包24个月-立即;
主卡附加优惠;
视频彩铃0元套餐组合（乐铃会员）;
预存话费享折扣优惠档位三（立即生效24个月）-湖北政企专属;
炫彩通信助理包体验版-立即生效（湖北）
取消以上业务
业务自动退订失败</t>
  </si>
  <si>
    <t>业务取消①客户投诉产生的原因：手厅自行取消业务不成功。 
②客户投诉问题核查情况及解决方案：收到贵部转办后，我司立即组织调查。经核实，（宜都乡镇营服中心）客户要求取消湖北宜昌预存话费得流量短信包24个月、视频彩铃0元套餐组合、预存话费享折扣优惠 档位三（立即生效24个月）-湖北政企专属，挽留无效，客服部取消。另宽带及主副卡已在ZX202310181451211639工单中处理。我司于2023-10-18 16:20:34联系客户解释。 
③客户问题满意度：满意。 
④回单人：颜晶  6921001</t>
  </si>
  <si>
    <t>ZX202310181929121162</t>
  </si>
  <si>
    <t>18871766903</t>
  </si>
  <si>
    <t>2023-10-19 16:37:28</t>
  </si>
  <si>
    <t xml:space="preserve">用户反馈:咨询携入的办理方式
告知携转资格的短信查询方式，是否符合携转条件:符合
:线上
介绍线上办理方式:下一步
:下一步
携入的号码：18871766903；是否已明确办理什么套餐：用户在异地要求反馈后台协助处理携入谢谢；用户要求：用户在异地要求反馈后台协助处理携入谢谢；联系电话：18871766903:</t>
  </si>
  <si>
    <t>业务咨询：客户要求异地办理携入业务，已告知客户无法在线办理，需本人持身份证件前往归属地自营厅办理，客户知晓，满意度一般</t>
  </si>
  <si>
    <t>ZX202310182000021295</t>
  </si>
  <si>
    <t>18671759222</t>
  </si>
  <si>
    <t>宋秀钢</t>
  </si>
  <si>
    <t>2023-10-19 16:00:23</t>
  </si>
  <si>
    <t>【2022年上工信部测评重保用户】用户来电咨询他的主卡可以办理几张副卡，前台查询知识库告知2张，用户不认可，表示当时转过来的时候工作人员告知可以再多绑定一张，但是用户不愿去营业厅咨询，要求我方处理，请后台协助处理，谢谢</t>
  </si>
  <si>
    <t>业务咨询：用户咨询办副卡问题，已跟用户解释清楚可带身份证证件到营业厅办理副卡，用户表示知悉，满意。</t>
  </si>
  <si>
    <t>BL202310182028410373</t>
  </si>
  <si>
    <t>13114466521</t>
  </si>
  <si>
    <t>全一龙</t>
  </si>
  <si>
    <t>2023-10-19 14:11:12</t>
  </si>
  <si>
    <t>用户来电表示接到外呼营销电话有充值100元赠送话费活动，现用户想要咨询办理此活动，请处理谢谢</t>
  </si>
  <si>
    <t>业务咨询：客户咨询充值赠费活动，经核实，无外呼记录，且用户不记得来电号码，已向客户解释建议关注后期其他优惠活动，满意。</t>
  </si>
  <si>
    <t>TS202310191209051214</t>
  </si>
  <si>
    <t>15587948159</t>
  </si>
  <si>
    <t>2023-10-19 14:12:09</t>
  </si>
  <si>
    <t xml:space="preserve">主办单位：湖北
客户类别：普通客户
10010是否打通：是
是否二次致电10015：是
是否联系：是
升级倾向：无
号码归属省：湖北
SVIP等级：
预处理内容：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2345G终端支持情况：正常
查询是否设置了无条件呼叫转移：正常
查询是否开通呼入限制：正常
查询是否开通呼叫限制：正常
用户是否开通VoLTE：异常
用户终端是否支持VoLTE：正常
近期缴费开机记录情况：正常
是否存在群障：正常
VoLTE开关是否打开：异常
备注:
----
高级模板内容：
客户核心诉求及问题补充:用户称此号码无法接打电话用户表示号码被营业厅关了要求尽快联系处理并查询谁关的不认可开通高清语音功能</t>
  </si>
  <si>
    <t>终端使用：
①客户投诉产生的原因：客户反馈无法通话的问题。
②客户投诉问题核查情况及解决方案：收到贵部转办后，我司立即组织调查。经核实，用户反映手机无法使用通话功能的问题，经核实上月用户取消了上网功能，系统自动取消VoLTE功能导致客户通话异常，现已为客户开通VoLTE功能及上网服务后，关闭公网业务，我部回访客户已恢复使用。。我司于2022-10-05 13:20:38联系客户解释以上情况。
③客户问题满意度：满意
④回单人：张婷   6921001</t>
  </si>
  <si>
    <t>TS202310190822471720</t>
  </si>
  <si>
    <t>15549319905</t>
  </si>
  <si>
    <t>杨真娥</t>
  </si>
  <si>
    <t>2023-10-19 13:39:11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</si>
  <si>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:用户来电反映电话无法正常接听，不愿换机换卡测试，集团用户无法清卡，用户要求恢复使用，请处理联系18674263872</t>
  </si>
  <si>
    <t>终端使用：用户反映反映电话无法正常接听，经核实号卡功能正常，发后台查询属手机VoLTE不支持导致，建议用户将手机该功能开启，用户知晓</t>
  </si>
  <si>
    <t>TS202310181821140955</t>
  </si>
  <si>
    <t>15672496672</t>
  </si>
  <si>
    <t>李昊谦</t>
  </si>
  <si>
    <t>2023-10-19 09:55:17</t>
  </si>
  <si>
    <t xml:space="preserve">22年Q3Q4重点客户判断省分:湖北
:湖北在省内手机不能打+不能接
获取入参:
获取历史工单:无历史工单
:下一步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:用户来电表示手机卡现在无法正常接打电话要求处理，恢复之后要求把网速提提</t>
  </si>
  <si>
    <t>终端使用：用户反映无法正常通话，经核实，国内通话功能正常，试拨用户号码可正常接通。另国内流量未达40G不封顶，恢复后网速正常，用户表示知晓。</t>
  </si>
  <si>
    <t>TS202310181852441399</t>
  </si>
  <si>
    <t>18608605551</t>
  </si>
  <si>
    <t>2023-10-19 11:06:06</t>
  </si>
  <si>
    <t>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
人在澳门，可以用流量，不能打电话，朋友也是不能打电话</t>
  </si>
  <si>
    <t>终端使用：用户反映无法正常通话。经核实，国际漫游通话功能均正常，详单核实10/18 17:10:31最后一次通话，省分已重点国际漫游功能，建议更换终端再试。致电无法接通，已短信答复，如有疑问可在工作时间（08:30-12:00；14:00-17:30）联系07176921001、13032700872宜昌客服。如用户咨询，请前台10010话务中心代为解释，谢谢。</t>
  </si>
  <si>
    <t>ZX202310200933002249</t>
  </si>
  <si>
    <t>071703676601</t>
  </si>
  <si>
    <t>吴昕沂</t>
  </si>
  <si>
    <t>2023-10-20 10:51:21</t>
  </si>
  <si>
    <t xml:space="preserve">判断省分:湖北
:被动办理宽带
:不需要
:
高级模板内容：
问题描述:用户来电反映没有办理过湖北的宽带，和低消融合
第二联系方式:18695068391
销户原因:被动办理宽带
用户要求:要求我方尽快核实回复处理，谢谢</t>
  </si>
  <si>
    <t>Q23：夷陵城区自有营业厅，10元300M宽带（湖北）-低消融合（300M）AA，经核查属营业厅办理低消宽带时未与客户达成一致，已取消，并登记本月出账后次月7日前退还23.2-10月补收费用，回访满意</t>
  </si>
  <si>
    <t>TS202310161636281585</t>
  </si>
  <si>
    <t>13177086672</t>
  </si>
  <si>
    <t>2023-10-20 15:20:08</t>
  </si>
  <si>
    <t xml:space="preserve">主办单位：湖北
客户类别：星级客户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客户核心诉求及问题补充:用户表示不知情办理宽带要求取消请联系处理</t>
  </si>
  <si>
    <t>Q23①客户基本资料：业务号码：13177086672、客户姓名：郝永均、套餐情况：畅越冰激凌5G套餐59元、客户反映取消业务的问题
②首次联系客户时间：2023-10-17 08:33:32
③投诉核查处理情况：收到贵部转办，我司立即组织核查，经核实，五峰仁和坪明方合作厅23.9月办理开通虚拟宽带，现客户表示无需使用，已取消并按客户要求转资福多多59元套餐，次月生效。
④答复客户时间及客户满意度评价：根据上述情况我司于2023-10-17 12:33:32联系客户解释，满意。回单人：颜晶 6921001.
⑤投诉核查关联材料：无</t>
  </si>
  <si>
    <t>TS202310201631380348</t>
  </si>
  <si>
    <t>2023-10-20 17:13:47</t>
  </si>
  <si>
    <t xml:space="preserve">
高级模板内容：
投诉问题描述:办理时告知有副卡免月租12个月（10元话费12个月）（湖北）-，但实际每月都在扣费
争议月份:2023年5月、2023年6月、2023年7月、2023年8月、2023年9月、2023年10月
争议金额:60
用户要求:加急核实处理回复18671767629</t>
  </si>
  <si>
    <t>电话营销-开通争议：精英盛华，家庭群组化副卡10G省内流量AA。用户反映副卡扣费问题，经核实，23年4月通过电话营销方式推荐办理此业务时取消副卡免月租优惠导致，现申请退5-9月副卡扣费合计50元，此费用不抵扣往月欠费及打印发票， 2小时到账，并勾选月赠10元*12个月活动，立即生效，用户满意。</t>
  </si>
  <si>
    <t>TS202310201512250944</t>
  </si>
  <si>
    <t>15971640821</t>
  </si>
  <si>
    <t>李秀兰</t>
  </si>
  <si>
    <t>2023-10-20 16:00:17</t>
  </si>
  <si>
    <t xml:space="preserve">判断省分:湖北
:增值业务费用争议（含炫彩通信助理包云盘版等组合类增值业务）
:移网
:在补救范围内
:不认可
:大于500元
:
高级模板内容：
投诉问题描述:用户对于（炫彩通信助理包-云盘版-立即生效（湖北））被订购扣费不认可，称自己没有办理过，要求我司给出办理依据，要求退费，烦请协助！
争议业务名称:炫彩通信助理包-云盘版-立即生效（湖北）
受理渠道:无
争议月份:2023年10月、2023年9月、2023年8月、2023年7月、2023年6月、2023年5月、2023年4月、2023年3月、2023年2月、2023年1月、2022年12月、2022年11月、2022年10月、2022年9月、2022年8月、2022年7月
争议费用:160
一线客服在系统里:未取消，请后台协助处理
是否承诺退费:否
用户要求:尽快处理</t>
  </si>
  <si>
    <t>电话营销-开通争议：上海航动，炫彩通信助理包- 云盘版AA。用户反映未订购此业务，经核实，22年7月通过电话营销方式推荐用户办理，已向用户解释开通情况，表示取消即可，无退费需求，满意。</t>
  </si>
  <si>
    <t>TS202310200934371014</t>
  </si>
  <si>
    <t>18995873751</t>
  </si>
  <si>
    <t>董长龙</t>
  </si>
  <si>
    <t>2023-10-20 14:30:16</t>
  </si>
  <si>
    <t xml:space="preserve">[65岁以上老人]判断省分:湖北
:移网电话营销费用争议（套餐资费/融合宽带/副卡功能费类除外）
:不认可
:大于500元
:
高级模板内容：
是否10016外呼:不记得
电话外呼号码:无法提供
渠道名称:上海航动科技有限公司（宜昌）
反应问题涉及场景:未经同意订购业务
产品名称:5G炫彩通信助理包-云盘版（首月5元半价）
争议月份:2023年2月、2023年3月、2023年4月、2023年5月、2023年6月、2023年7月、2023年8月、2023年9月、2023年10月
是否承诺退费:否
承诺退费金额:0
是否取消业务（如取消失败，需加上系统报错的提示）:已取消
是否需要回复:是
用户要求:称不知情办理5G炫彩通信助理包-云盘版（首月5元半价），要求退费，并回复告知具体办理情况，解释不认可，请核实处理，谢谢</t>
  </si>
  <si>
    <t>电话营销-开通争议：上海航动，炫彩通信助理包- 云盘版AA。用户反映未订购此业务，经核实，23年2月通过电话营销方式推荐用户办理，已取消并申请退还23.2-10月扣费85元，此费用不可打印发票，满意。</t>
  </si>
  <si>
    <t>TS202310201109350780</t>
  </si>
  <si>
    <t>13697274631</t>
  </si>
  <si>
    <t>刘茂军</t>
  </si>
  <si>
    <t>2023-10-20 13:31:36</t>
  </si>
  <si>
    <t xml:space="preserve">判断省分:其他省分
:增值业务争议
判断省分:湖北
:移网
:在补救范围内
:不认可
:大于500元
:
高级模板内容：
投诉问题描述:用户表示自己及家人没有订购过炫彩通信助理包体验版-立即生效（湖北
争议业务名称:炫彩通信助理包体验版-立即生效（湖北
受理渠道:上海航动科技有限公司（宜昌）
争议月份:2023年10月、2023年9月、2023年8月、2023年7月、2023年6月、2023年5月、2023年4月、2023年3月、2023年2月、2023年1月、2022年2月、2022年3月、2022年4月、2022年5月、2022年6月、2022年7月、2022年8月、2022年9月、2022年10月、2022年11月、2022年12月、2022年1月
争议费用:0
一线客服在系统里:未取消，请后台协助处理
是否承诺退费:否
用户要求:用户要求核实具体订购情况，要求回电告知是什么情况订购的，我方表示可协助核查订购渠道，不认可。坚持要求回电</t>
  </si>
  <si>
    <t>电话营销-开通争议：上海航动，炫彩通信助理包体验版AA。用户反映未订购此业务，经核实，22年1月通过电话营销方式推荐用户办理，已联系解释以上情况，表示取消即可，满意。</t>
  </si>
  <si>
    <t>TS202310191637381728</t>
  </si>
  <si>
    <t>2023-10-20 15:14:29</t>
  </si>
  <si>
    <t xml:space="preserve">[该用户有申诉倾向，请注意受理态度，查询近三天工单记录，积极解决用户问题。][65岁以上老人]
高级模板内容：
投诉问题描述:前期工单（TS202310181129402483）对处理结果不满意，返费580元已经到账，建议用户通过APP查询返费，不认可，请核实。
前期工单流水号:TS202310181129402483
前期工单处理结果:2023-10-1509:47:58已退还22.2-23.10月费用合计580元，此费用不可打印发票，优先于现金抵扣，您表示知晓。
用户要求:要去工信部投诉。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</si>
  <si>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致电未接，已短信答复，如有疑问可在工作时间（08:30-12:00；14:00-17:30）联系07176921001、13032700872宜昌客服。再次来电烦请10010话务中心代为解释，谢谢。</t>
  </si>
  <si>
    <t>TS202310191610281078</t>
  </si>
  <si>
    <t>2023-10-20 11:01:11</t>
  </si>
  <si>
    <t xml:space="preserve">判断省分:其他省分
:流量计费争议
判断省分::流量包定制争议
:不认可
:未享受
:大于500
:
高级模板内容：
投诉问题描述:用户来电称对前期TS202310092127370628不认可回电核实要求退费处理
业务名称:腾讯王卡-59元5G版超级会员（白金版
争议月份:2022年1月、2022年2月、2022年3月、2022年4月、2022年5月、2022年6月、2022年7月、2022年8月、2022年9月、2022年10月、2022年11月、2022年12月、2023年1月、2023年2月、2023年3月、2023年4月、2023年5月、2023年6月、2023年7月、2023年8月、2023年9月、2023年10月
争议金额:-1
是否承诺退费:否
用户要求:前期工单不认可不退费就工信部投诉谢谢</t>
  </si>
  <si>
    <t>TS202310181739290205</t>
  </si>
  <si>
    <t>071700507892</t>
  </si>
  <si>
    <t>2023-10-20 09:01:53</t>
  </si>
  <si>
    <t>用户表示被动开通了15元*12个月合约千兆提速包（湖北），强烈不满，要求公司核实哪里给自己开通的，要求尽快取消提速包并且把扣的所有费用都退还给自己，要求回复，有投诉工信部的意向</t>
  </si>
  <si>
    <t>电话营销-开通争议：拓见科技(深圳)有限公司武汉分公司(宜昌)，15元*12个月合约千兆提速包AA，经核实，于2023年3月过电话营销方式推荐客户办理，现联系客户解释不认可，出于服务角度，退还23.4-10月费用合计105元，现用户要求3倍赔付，沟通后为用户申请315元，24小时内到账，此费用不可打印发票，满意。</t>
  </si>
  <si>
    <t>TS202310191417580988</t>
  </si>
  <si>
    <t>13032728132</t>
  </si>
  <si>
    <t>项金花</t>
  </si>
  <si>
    <t>2023-10-20 09:06:57</t>
  </si>
  <si>
    <t xml:space="preserve">[65岁以上老人]
高级模板内容：
投诉问题描述:用户来电表示自己使用的是老年机对现在的套餐不认可
业务名称:畅越冰激凌59元套餐
变更渠道:无
用户要求:要求把多扣的费用全部退还</t>
  </si>
  <si>
    <t>电话营销-开通争议：拓见科技(深圳)有限公司武汉分公司(宜昌)，畅越冰激凌5G套餐59元AA。用户反映转资的问题， 经核实，拓见科技(深圳)有限公司武汉分公司(宜昌)于2021-09-08 17:37:35通过电话营销方式推荐用户转资畅越冰激凌5G套餐59元并办理5折活动，活动期一年，导致活动22.9月30日到期后恢复原价59元扣费，用户对此不满，考虑用户感知，已按用户要求转资8元全国流量王套餐，次月生效，并申请退22.10-23.10月部份套餐差价，合计354元，24小时到帐，此费用不可打印发票，满意。</t>
  </si>
  <si>
    <t>TS202310201005371696</t>
  </si>
  <si>
    <t>15171900917</t>
  </si>
  <si>
    <t>吴亮</t>
  </si>
  <si>
    <t>2023-10-20 11:52:31</t>
  </si>
  <si>
    <t xml:space="preserve">
高级模板内容：
投诉问题描述:用户表示之前套餐是无线用的套餐被不知情变更为超出流量收费的，现在流量超出了要求处理
业务名称:超套流量争议
变更渠道:拓见科技(深圳)有限公司武汉分公司(宜昌)
用户要求:要求处理流量超出的问题，以及后续使用流量的问题</t>
  </si>
  <si>
    <t>电话营销-开通争议：拓见科技，转资。经核实，22年6月通过电话营销方式推荐用户办理。现联系用户解释说明不认可。因原套餐已下架，前期已转资畅越冰激凌99元套餐+网龄计划合约24个月。出于服务角度，申请为主副卡分别赠送0元10G国内流量，仅本月使用，1小时到账，用户满意。</t>
  </si>
  <si>
    <t>TS202310201219072334</t>
  </si>
  <si>
    <t>15587917870</t>
  </si>
  <si>
    <t>陈思屹</t>
  </si>
  <si>
    <t>2023-10-20 14:07:50</t>
  </si>
  <si>
    <t xml:space="preserve">判断省分:湖北
:增值业务费用争议（含炫彩通信助理包云盘版等组合类增值业务）
:移网
:在补救范围内
:不认可
:大于500元
:
高级模板内容：
投诉问题描述:用户来电称没有办理过该业务，在线解释不认可，要求反馈核实投诉处理
争议业务名称:联通助理-智能应答5元（首月免费）
受理渠道:超出一年，请协助核实
争议月份:2022年1月、2022年2月、2022年3月、2022年4月、2022年5月、2022年6月、2022年7月、2022年8月、2022年9月、2022年10月、2022年11月、2022年12月、2021年2月、2021年3月、2021年4月、2021年5月、2021年6月、2021年7月、2021年8月、2021年9月、2021年10月、2021年11月、2021年12月、2023年1月、2023年2月、2023年3月、2023年4月、2023年5月、2023年6月、2023年7月、2023年8月、2023年9月、2023年10月
争议费用:165
一线客服在系统里:已取消
是否承诺退费:否
用户要求:要求反馈核实投诉处理，联系电话13197342368</t>
  </si>
  <si>
    <t>电话营销-开通争议：宜昌融诚通信服务有限责任公司，联通助理-智能应答5元AA。用户反映未订购此业务，经核实，21年1月通过电话营销方式推荐用户办理，录音中已告知业务扣费标准，已取消，用户满意。</t>
  </si>
  <si>
    <t>ZX202310191107580386</t>
  </si>
  <si>
    <t>071701046960</t>
  </si>
  <si>
    <t>覃诗伟</t>
  </si>
  <si>
    <t>2023-10-20 09:02:45</t>
  </si>
  <si>
    <t>用户表示自己被动开通了宽带而且还扣费了，强烈要求将宽带销户并退费，解释不认可，请尽快联系处理并电话回复，电联：15771169370。</t>
  </si>
  <si>
    <t>电话营销-开通争议：宜昌融诚通信服务有限责任公司，10元300M宽带（湖北）-低消融合（300M）AA，经核实，于2022年3月过电话营销方式推荐客户办理，现联系客户解释不认可，现已取消，出于服务角度，退还22.2-23.10月宽带费用及低消补收合计72元至主卡号码13114463992上，11月5日到账，此费用不可打印发票，满意。</t>
  </si>
  <si>
    <t>TS202310201423432273</t>
  </si>
  <si>
    <t>15572791806</t>
  </si>
  <si>
    <t>赵立</t>
  </si>
  <si>
    <t>2023-10-20 15:56:14</t>
  </si>
  <si>
    <t>高级模板内容：
投诉问题描述:多收了许多增值费用
投诉项目:月固定费
争议月份:2023年7月、2023年8月、2023年10月、2023年9月
争议金额:116
用户要求:7月份18671718581产生上网费_出境漫游数据费29元
155727918065G炫彩加油包19元10GB（立即生效）（湖北）产生了3个月费用57元
增值业务-云游彩铃15元包月两个月30元
总共116元，要求取消业务并返还</t>
  </si>
  <si>
    <t>电话营销-开通争议：上海航动，5G炫彩加油包19元10GBAA。用户反映未订购此业务，经核实，23年7月通过电话营销方式推荐15572791806用户办理，23.7-10月产生扣费76元；另该用户于23.9月自行订购云游彩铃15元包月，产品代码为90115，订购时间23.9，取消时间为23.10月，15元/月，合计扣费2个月，累计产生费用合计30元，订购方式为集团统一认证平台” 短信验证码，有二次确认过程，不存在订购违规现象。考虑用户使用感知，网站方已取消屏蔽并于三个工作日内退费30元到账。18671718581号码7月出境漫游扣费考虑首次反映，已申请退费29元，以上业务均已取消，由我部退费合计105元，此费用不可抵扣往月欠费及打印发票，满意。</t>
  </si>
  <si>
    <t>TS202310201226472484</t>
  </si>
  <si>
    <t>15572740786</t>
  </si>
  <si>
    <t>杜强</t>
  </si>
  <si>
    <t>2023-10-20 16:09:04</t>
  </si>
  <si>
    <t xml:space="preserve">
高级模板内容：
投诉问题描述:反映当时办理这个套餐的时候说是包月的，现在流量用超了要扣费，用户不认可
争议月份:2023年10月、2023年9月、2023年8月、2023年7月
争议金额/流量:0
用户要求:要求我方处理，请尽快核实，谢谢</t>
  </si>
  <si>
    <t>电话营销-开通争议：拓见科技(深圳)有限公司武汉分公司(宜昌)，炫彩通信助理包- 云盘版（立即生效）-湖北-10元AA。用户反映沃助理扣费问题，经核实拓见科技(深圳)有限公司武汉分公司(宜昌)于 2023-06-07 16:48:43 通过电话营销的方式推荐用户开通沃助理业务，已取消，考虑用户感知，申请退23.6-10月费用，合计45元； 另用户反馈开通20元 5GB AR彩铃酷趣会员5G加油包(湖北)的问题，用户订购产品名称为：20元 5GB AR彩铃酷趣会员5G加油包(湖北) ，产品代码为49007720，SP标识为 90115 ，推广短信链接订购，订购时间 2023-08-06 17:47:52 ，取消时间： 2023-10-20 12:20:37 ，累计产生费用共计60元，有二次确认过程，不存在订购违规现象。考虑客户使用感知，网站方已取消屏蔽，并申请退23.8-10月费用，合计60元，以上合计105元，24小时到帐，此费用不可打印发票，满意。另用户反馈流量扣费问题，已跟用户解释清楚，已为用户办理2I迁转畅越专属1元省内流量包30GB*12个月(湖北)（立即生效），满意。</t>
  </si>
  <si>
    <t>BL202310201332171314</t>
  </si>
  <si>
    <t>15549303905</t>
  </si>
  <si>
    <t>李天凤</t>
  </si>
  <si>
    <t>2023-10-20 14:57:13</t>
  </si>
  <si>
    <t xml:space="preserve">15549303905命中精准预判服务场景:[65岁以上老人]
用户反馈：:10016营销问题
属于：:要求禁呼屏蔽10016
判断省分:湖北
:办理失败
:老人在用请帮忙屏蔽10016谢谢前台无此操作权限谢谢</t>
  </si>
  <si>
    <t>TS202310191937240007</t>
  </si>
  <si>
    <t>17507204500</t>
  </si>
  <si>
    <t>2023-10-20 09:17:50</t>
  </si>
  <si>
    <t xml:space="preserve">
高级模板内容：
投诉问题描述:用户来电要求取消订单1963101279043501订购号码13177091311，查看到用户是审核退单，解释不认可，要求取消
用户要求:尽快处理回复</t>
  </si>
  <si>
    <t>TS202310191528430105</t>
  </si>
  <si>
    <t>13197349808</t>
  </si>
  <si>
    <t>2023-10-20 09:02:43</t>
  </si>
  <si>
    <t>高级模板内容：
投诉问题描述:用户来电表示自己有没有激活的号码，前台已按流程解释，用户不认可
用户身份证号码:362422197509080054
用户要求:用户要求核实处理</t>
  </si>
  <si>
    <t>ZX202310191807000924</t>
  </si>
  <si>
    <t>15571745795</t>
  </si>
  <si>
    <t>2023-10-20 14:00:57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</si>
  <si>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:用户描述自己有无法发给移动用户了，但是发别的电信联通都正常，请求后台处理谢谢，前台无法打开短消息统一报表系统，请求后台处理谢谢</t>
  </si>
  <si>
    <t>ZX202310191805350911</t>
  </si>
  <si>
    <t>2023-10-20 11:19:13</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</si>
  <si>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用户再次反馈给移动用户发送不了短信，用户要求线上尽快处理回复谢谢。已向用户提供前期工单流水号:ZX202310171404550813的联系方式，用户表示会在对应时间联系，但仍需我方协助处理，谢谢。</t>
  </si>
  <si>
    <t>ZX202310191804580905</t>
  </si>
  <si>
    <t>2023-10-20 11:30:21</t>
  </si>
  <si>
    <t>用户来电反映发送短信联通用户可以收到，移动用户收不到。要求我方尽快核实回复处理，谢谢</t>
  </si>
  <si>
    <t>ZX202310191804380904</t>
  </si>
  <si>
    <t>2023-10-20 11:24:51</t>
  </si>
  <si>
    <t>用户对工单流水号:ZX202310171400330772处理不认可表示现在给移动用户发送短信发送不了要求上报后台进行处理解释无效加急谢谢</t>
  </si>
  <si>
    <t>ZX202310191759120875</t>
  </si>
  <si>
    <t>2023-10-20 11:26:15</t>
  </si>
  <si>
    <t>客户来电表示自己给移动号码发短信又无法使用，前期已经来电反映过，详见工单ZX202310171806370339，要求我处再次记录反馈处理，要求直接联系15334054747号码，加急，请协助处理，谢谢</t>
  </si>
  <si>
    <t>ZX202310201515182423</t>
  </si>
  <si>
    <t>07176913728</t>
  </si>
  <si>
    <t>罗辉金</t>
  </si>
  <si>
    <t xml:space="preserve">#2022重保客户#重保用户参与工信部满意度测评口碑奖励30元</t>
  </si>
  <si>
    <t>TS202310131301230700</t>
  </si>
  <si>
    <t>2023-10-20 09:18:16</t>
  </si>
  <si>
    <t>案件编号：鄂-20231000003130
受理日期：2023-10-1312:53:18
处理日期：2023-10-1313:00:05
认定员：杨立满
申诉来源：微信
用户地址：湖北省宜昌市当阳市
为什么没经过我本人的同意，给我加了个5G冰其林套餐享24个月六折优惠，现在要求必须取消</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</si>
  <si>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3.申诉处理方案：（1）申诉是否属实：部分属实；（2）本次申诉原因及处理方案：经核查，客户参加6折活动的为主卡13040950859，2022-08-26 09:47:57拓见科技(深圳)有限公司武汉分公司(宜昌)电话方式推荐客户主卡13040950859参加“ 5G冰激凌套餐享24个月6折优惠 ”，优惠编码9711490，优惠期2022-09-01至2024-08-31，有录音无二次确认，不知情不完全属实，挽留无效，我司于2023-10-13 17:54:28已协助客户退订6折，客户认可。
4.核查存在的问题分析：（1)存在问题：业务办理无二次确认（2）整改举措：后期规范业务办理二次确认（3）是否属于不知情订制：是，共性管理问题，三种确认方式未上线
5.申诉回复情况：2023-10-13 17:47:41联系客户，客户满意。</t>
  </si>
  <si>
    <t>TS202310160945131774</t>
  </si>
  <si>
    <t>陈振勇</t>
  </si>
  <si>
    <t>2023-10-20 14:27:25</t>
  </si>
  <si>
    <t>申诉流水号：鄂-2023101609236955申诉日期：2023-10-1609:00:36.0申诉内容：首先，在联通办理了fttr套餐1000m的，合约里也没写不给公网ipv4的协议，我找他们经理要，然后本来就后台帮我操作一下的问题，他搞了三四天才搞好，然后我用了一个月，说什么机房升级，公网ipv4就没有了，莫名其妙啊，然后我打电话投诉，找经理，两个人互相踢皮球，现在消息也不回，联通客服说国庆上班了给我处理，直到现在没有任何音讯。分类码：网络网络其他网络域名无法访问</t>
  </si>
  <si>
    <t>申辩工单：1.申诉前15日已向企业投诉，仍在处理中。2.客户已撤诉。
1. 用户基本信息：客户号码：15671066138、机主姓名：陈亮、入网时间：2017-04-25 13:58:04、入网地点：夷陵小溪塔鑫联合作厅(自建他营)、当前使用套餐：5G副卡基本套餐(优享服务)、套餐类型：全国套餐
2.前期处理情况：客户反映公网动态IP的问题。客户10月3日向10010反馈，核查客户宽带071700330414，装机地址宜昌市夷陵区小溪塔镇发展大道萧氏茗邸1栋1单元8楼804， 2023-05-01 18:07:16通过夷陵小溪塔新时空合作厅（自建他营）办理“ FTTR套餐1800元/年（包年趸交）(湖北) ”，优惠编码71205403，协议上已明示仅为客户提供联通内部IP，客户因个人使用原因，要求申请公网动态IP，线下营业厅或在线均无权限直接办理，需客户说明使用用途并承诺正常使用，我司为其申请能否办理，并非推诿不办理，联系客户解释回复，预计7个工作日回复，客户不愿等待，故越级申诉。
3.申诉处理方案：（1）申诉是否属实：属实；（2）本次申诉原因及处理方案：客户经理因个人原因未及时接听回复客户电话，已记录考核。联系客户解释安抚，后台于10月20日08:59回复已为客户成功申请公网动态IP，建议客户重启光猫后再使用，客户表示测试后已可正常使用公网动态IP，后期有问题直接联系我部，客户认可。
4.核查存在的问题分析：（1)存在问题：业务办理不便捷引发客户申诉（2）整改举措：已和客户经理沟通，后期及时响应回复客户，做好问题处理闭环（3）是否属于不知情订制：否
5.申诉回复情况：2023-10-20 11:52:09联系客户，客户满意。</t>
  </si>
  <si>
    <t>TS202310131037232362</t>
  </si>
  <si>
    <t>13032748877</t>
  </si>
  <si>
    <t>杨正军</t>
  </si>
  <si>
    <t>2023-10-20 10:32:10</t>
  </si>
  <si>
    <t>案件编号：鄂-20231000003107
受理日期：2023-10-1310:33:21
处理日期：2023-10-1310:34:49
认定员：于东
申诉来源：微信
用户地址：伍家岗区
本人13032748877这个号码，开通套餐后，营业厅不知道在什么情况下给我开通了宽带，并且宽带也没有给我安装，并且给我加了一系列的业务，这些业务我都没有用，前期到营业厅要求取消还是没有处理，现强烈要求取消宽带和其他业务包括网龄合约计划</t>
  </si>
  <si>
    <t>申辩工单：1.申诉前未向企业投诉。2.客户已撤诉
1. 用户基本信息：客户号码：13032748877、机主姓名：杨正军、入网时间：2004-11-25 17:06:45、入网地点：城区东山大道国贸自有营业厅、当前使用套餐：畅越冰激凌5G套餐109元、套餐类型：全国套餐
2.前期处理情况：客户反映取消业务的问题。客户前期未向10010反馈，直接越级申诉。 
3.申诉处理方案：（1）申诉是否属实：部分属实；（2）本次申诉原因及处理方案：经核查，2021-06-25 11:06:15城区正兴代理点电话方式推荐客户办理“ 网龄计划合约 ”，优惠编码63201191，有录音无二次确认。另宽带071703662770为2023-01-16 18:40:44通过宜昌市城区伍家区万达自有营业厅办理，优惠编码68154566，此为虚拟宽带未实装，不知情办理不属实。客户到厅后营业厅进行维系挽留，建议客户保留套餐继续使用，故未第一时间受理业务取消，现客户坚持取消，挽留无效，我部于2023-10-13 17:34:03已协助客户办理宽带注销同时取消网龄计划合约，客户认可。
4.核查存在的问题分析：（1)存在问题：电话营销无二次确认（2）整改举措：后期规范业务办理二次确认（3）是否属于不知情订制：是，共性管理问题，三种确认方式未上线
5.申诉回复情况：2023-10-13 17:28:38联系客户，客户满意。</t>
  </si>
  <si>
    <t>TS202310151301240487</t>
  </si>
  <si>
    <t>17671274473</t>
  </si>
  <si>
    <t>郑陈云</t>
  </si>
  <si>
    <t>2023-10-20 12:58:33</t>
  </si>
  <si>
    <t>案件编号：鄂-20231000003364
受理日期：2023-10-1512:56:28
处理日期：2023-10-1513:00:11
认定员：果春香
申诉来源：微信
用户地址：陕西省西安市含元路22号铁路钢材市场
买的流量卡不是很好用,想注销客服说我是合约号不能注销，希望平台可以帮助我处理下，感谢</t>
  </si>
  <si>
    <t>申辩工单：1.申诉前未向企业投诉。2.客户已撤诉
1. 用户基本信息：客户号码：17671274473、机主姓名：郑陈云、入网时间：2023-08-11 15:25:19、入网地点：湖北省宜昌市OMO、当前使用套餐：小天卡-2023、套餐类型：全国套餐
2.前期处理情况：客户反映销户的问题。客户前期未向10010反馈，直接越级申诉。 
3.申诉处理方案：（1）申诉是否属实：属实；（2）本次申诉原因及处理方案：经核查，此卡号归属地为宜昌，客户因人在异地陕西，申请后认为后期使用中业务办理不便捷要求销户，但入网时办理“1元139GB全国流量与100分钟语音包*24月”，合约期 2023-08-11至2025-07-31，入网协议已明示，优惠编码75819345，线上客服无法为其直接办理销户。现客户要求办理销户，挽留无效，已联系客户收集销户委托书和核对证件信息，为其取消合约优惠同时于2023-10-15 13:56:49协助客户成功办理销户，自愿放弃剩余话费，客户认可。
4.核查存在的问题分析：（1)存在问题：无（2）整改举措：无（3）是否属于不知情订制：否
5.申诉回复情况：2023-10-15 13:55:02联系客户，客户满意。</t>
  </si>
  <si>
    <t>TS202310150935241013</t>
  </si>
  <si>
    <t>17671277284</t>
  </si>
  <si>
    <t>2023-10-20 12:58:07</t>
  </si>
  <si>
    <t>案件编号：鄂-20231000003314
受理日期：2023-10-1509:20:39
处理日期：2023-10-1509:34:06
认定员：吴婷婷
申诉来源：微信
用户地址：湖北省长阳土家族自治县渔峡口镇沿坪村
不给我办8元全国流量套餐，还不予线上办理，还要我去线下营业厅办理，山区哪有那么容易去一趟</t>
  </si>
  <si>
    <t>申辩工单：1.申诉前未向企业投诉。2.客户已撤诉
1. 用户基本信息：客户号码：17671277284、机主姓名：张鹏、入网时间：2017-03-29 15:47:25、入网地点：湖北省宜昌市OMO、当前使用套餐：腾讯大王卡、套餐类型：全国套餐
2.前期处理情况：客户反映套餐变更的问题。客户前期未向10010反馈，直接越级申诉。 
3.申诉处理方案：（1）申诉是否属实：不属实；（2）本次申诉原因及处理方案：经核查，客户申诉前无拨打10010咨询接触和反馈记录，线上无法办理要求其线下营业厅办理不属实，现联系客户解释沟通，挽留无效，于2023-10-15 10:06:24 已为其办理转资8元流量王次月生效，客户认可。
4.核查存在的问题分析：（1)存在问题：无（2）整改举措：无（3）是否属于不知情订制：否
5.申诉回复情况：2023-10-15 10:04:59联系客户，客户满意。</t>
  </si>
  <si>
    <t>TS202310151652260059</t>
  </si>
  <si>
    <t>18674252971</t>
  </si>
  <si>
    <t>金世章</t>
  </si>
  <si>
    <t>2023-10-20 13:03:33</t>
  </si>
  <si>
    <t>案件编号：鄂-20231000003400
受理日期：2023-10-1516:39:45
处理日期：2023-10-1516:51:11
认定员：王卓凡
申诉来源：微信
用户地址：湖北省宜昌市西陵区城东大道16号
当时办理套餐的时候没有告诉我套餐不能取消，现在交了两年多了交不起话费了想改套餐，结果营业厅告诉我说套餐改不了还得交一年，跑了好几个营业厅都没用。套餐内号码18674252971</t>
  </si>
  <si>
    <t>申辩工单：1.申诉前未向企业投诉。2.客户已撤诉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</si>
  <si>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TS202310170940371268</t>
  </si>
  <si>
    <t>2023-10-20 12:04:11</t>
  </si>
  <si>
    <t>申诉流水号：鄂-2023101708244580申诉日期：2023-10-1619:00:09.0申诉内容：申诉人：向清华
电话：15549368267
通讯地址：福建省福州市鼓楼区化肥催化剂国家工程研究中心
邮编：350000
申诉情况：2023年10月16日下午连续打了五六个电话，收到联通短信，告知存在异常通信或异常使用行为，对我办理号码（15549368267）采取暂停服务，严重影响我正常工作。
申诉要求：立即对我办理号码15549368267采取正常服务。
申诉日期：2023年10月16日分类码：服务服务退停擅自停机</t>
  </si>
  <si>
    <t>申辩工单：1.申诉前未向企业投诉。2.客户已撤诉。3.不良信息治理
1. 用户基本信息：客户号码：15549368267、机主姓名：向清华、入网时间：2017-06-18 11:49:50、入网地点：城区盛之沃合作厅、当前使用套餐：4G主副卡业务-语音副卡基本套餐、套餐类型：全国套餐
2.前期处理情况：客户反映局方停机的问题。客户10月16日向10010反馈，核查处理中，同步越级申诉。
3.申诉处理方案：（1）申诉是否属实：属实；（2）本次申诉原因及处理方案：经核查，根据《十三部门关于印发&lt;综合整治骚扰电话专项行动方案&gt;的通知》文件规定，客户因集团鹰眼静默突增模型于2023-10-16 17:28:25首次局方停机，系统于2023-10-16 17:25:22已下发提醒，停机来源于省分模型，需客户提供复机资料审核后复机，后期如相同停机模型，每次复机方式相同。联系客户解释告知，于2023-10-18 12:58:34已协助客户成功复机，客户认可。
4.核查存在的问题分析：（1)存在问题：无（2）整改举措：无（3）是否属于不知情订制：否
5.申诉回复情况：2023-10-18 10:10:01联系客户，客户满意。</t>
  </si>
  <si>
    <t>TS202310151752231265</t>
  </si>
  <si>
    <t>2023-10-20 13:08:07</t>
  </si>
  <si>
    <t>案件编号：鄂-20231000003420
受理日期：2023-10-1517:35:49
处理日期：2023-10-1517:51:07
认定员：汪用霞
申诉来源：微信
用户地址：城东大道16号
霸道合约套餐。强制高套餐消费两年了无法解除合约。用了两年了告诉我解约要违约金，当时都没有给我说明这些问题。我请求无条件解除合约！！</t>
  </si>
  <si>
    <t>申辩工单：1.预处理重单同部-20231000110781。2.客户已撤诉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2.前期处理情况：客户反映取消业务的问题。同部-20231000110781，我司申请并案处理。客户前期未向10010反馈，直接越级申诉。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</si>
  <si>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TS202310141202231377</t>
  </si>
  <si>
    <t>投诉工单（2021版）&gt;&gt;融合&gt;&gt;【网络使用】宽带网络&gt;&gt;网速慢</t>
  </si>
  <si>
    <t>13032734222</t>
  </si>
  <si>
    <t>冯军勤</t>
  </si>
  <si>
    <t>2023-10-20 14:59:13</t>
  </si>
  <si>
    <t xml:space="preserve">主办单位：湖北
客户类别：星级客户
10010是否打通：是
是否二次致电10015：是
是否联系：是
升级倾向：无
号码归属省：湖北
SVIP等级：
预处理名称：宽带故障一键诊断:
诊断号码类型:宽带
结合宽带号码的状态及余额，分情况受理:不欠费且状态正常
询问问题类型:网速慢
诊断情况:诊断无异常
路由器是否存在虚接或连接处接触不良:不存在
建议客户使用电脑直接连接光猫，尝试单机能否正常上网:不正常
引导用户重启光猫:不认可
是否有突发故障:无突发故障
光猫上的LOS灯是否常亮红灯:否或者不清楚
为用户清理缓存:不同意或清在线仍不行
宽带装机地址：湖北省宜昌市西陵区宜昌联通CBSS项目专用CPE地址备注:用户来电反映宽带上网很慢，要求尽快联系维修处理，自从换低套餐网速就变慢了，请协助处理！</t>
  </si>
  <si>
    <t>"固网通信质量：①客户基本资料：业务号码：13032734222、客户姓名：冯军勤、套餐情况：
畅越全国冰激凌套餐-198元档；客户反映宽带网慢问题； 
②首次联系客户时间：2023-10-14 11:32:48
③投诉核查处理情况：收到贵部转办，我司立即组织核查，经核实已发区域负责人协助处理。
④答复客户时间及客户满意度评价：根据上述核实情况，我司于2023-10-14 11:32:48联系客户满意，回单人：田群、联系方式：07176921001
⑤投诉核查关联材料：无。</t>
  </si>
  <si>
    <t>GZ202310201732351736</t>
  </si>
  <si>
    <t>071700174541</t>
  </si>
  <si>
    <t>龚传新</t>
  </si>
  <si>
    <t>2023-10-20 21:38:00</t>
  </si>
  <si>
    <t>071700174541命中精准预判服务场景:[65岁以上老人]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用户表示电视无法观看，要求上门处理</t>
  </si>
  <si>
    <t>GZ202310201709521542</t>
  </si>
  <si>
    <t>071700124570</t>
  </si>
  <si>
    <t>陶宏超</t>
  </si>
  <si>
    <t>2023-10-20 20:10:53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</si>
  <si>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装机地址：湖北省宜昌市枝江市马家店街道中桥村中桥村三组46号周边</t>
  </si>
  <si>
    <t>TS202310132133401018</t>
  </si>
  <si>
    <t>071701012680</t>
  </si>
  <si>
    <t>刘海洋</t>
  </si>
  <si>
    <t>2023-10-20 10:34:28</t>
  </si>
  <si>
    <t>【2022年上工信部测评重保用户】判断省份:湖北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13487285274;3、主叫号码：13487285274;4、被叫号码：;5、客户姓名：刘海洋;6、客户级别：四星用户;7、用户归属地：宜昌市;8、受理员工工号：hubXN23ZH9638;9、手机厂商：;10、投诉渠道：10010客服热线;11、投诉打点范围：0.5千米;12、投诉地址：宜昌市-西陵区:汇金花园【港窑路28号】;13、网格ID：191221;14、网格名称：YC_A_湖北省宜昌市西陵区网格_191221;15、经度：111.314315;16、纬度：30.691870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外;23、手机信号强弱：满格;24、用户周边使用情况：个别发生;25、主工单流水号：hub169720394190092636;26、语音业务类型：;27、数据业务类型：上网速度慢;28、用户是否接受解释：否;29、公告类型：网络信息;30、基站ID：117.1005415;31、基站名称：117.1005415;32、其它地方是否正常使用：否;33、之前是否可以正常使用：否;</t>
  </si>
  <si>
    <t>固网质量：湖北省宜昌市西陵区南苑街道苏家榜社区港窑路11号中南冶勘14栋1单元2楼108AA.用户反映上网慢问题，联系用户表示暂时不在家，已加微信，表示方便时候自己联系师傅处理。后期有问题可以直接联系师傅处理，客户表示知晓。</t>
  </si>
  <si>
    <t>GZ202310201700471491</t>
  </si>
  <si>
    <t>071704209092</t>
  </si>
  <si>
    <t>杨吴君</t>
  </si>
  <si>
    <t>2023-10-20 18:48:20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</si>
  <si>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:宽带无法上网需要专人上门维修要求今天上门需要工作</t>
  </si>
  <si>
    <t>TS202310181809000742</t>
  </si>
  <si>
    <t>18771778801</t>
  </si>
  <si>
    <t>2023-10-20 15:14:13</t>
  </si>
  <si>
    <t xml:space="preserve">
高级模板内容：
投诉问题描述:对已报障但是无人联系维修，表示投诉
宽带账号:未提供
故障现象:无法上网
故障地址:湖北宜昌市白杨镇青年公寓
故障时间:2023-10-14
用户要求:尽快安排人员上门维修</t>
  </si>
  <si>
    <t>固网质量：湖北宜昌市白杨镇青年公寓AA.我部联系他公司负责人告知网已经好了，联系无人接听，已短信告知，如有疑问可在工作时间（08:30-12:00；14:00-17:30）联系07176921001、13032700872宜昌联通投诉处理中心。如用户咨询，请前台10010话务中心代为解释，谢谢</t>
  </si>
  <si>
    <t>TS202310181650231629</t>
  </si>
  <si>
    <t>07177209335</t>
  </si>
  <si>
    <t>2023-10-20 16:26:29</t>
  </si>
  <si>
    <t xml:space="preserve">【2022年上工信部测评重保用户】判断省分:湖北
:传入参数
是否本地本网用户:是
是否停机:正常
请到业务通知判断是否群障:否
::
高级模板内容：
投诉问题描述:客户来电称，固话无法正常使用，多次提示：仅限紧急呼叫，已解释，客户不认可，称自己已经换了新的设备还是这样，请协助处理谢谢
故障现象:其他:/
故障地址:宜昌市夷陵区市场监督管理局东城试验区市场监管所
故障时间:2023-10-01
是否更换设备:是
用户要求:客户来电称，固话无法正常使用，多次提示：仅限紧急呼叫，已解释，客户不认可，称自己已经换了新的设备还是这样，请协助处理谢谢</t>
  </si>
  <si>
    <t>固网质量：宜昌市夷陵区市场监督管理局东城试验区市场监管所AA.用户反映固话无法正常使用经核实已发区域负责人协助处理，用户知晓</t>
  </si>
  <si>
    <t>GZ202310201613211161</t>
  </si>
  <si>
    <t>071700042682</t>
  </si>
  <si>
    <t>马建军</t>
  </si>
  <si>
    <t>2023-10-20 22:05:04</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</si>
  <si>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装机地址：湖北省宜昌市西陵区南苑街道南苑社区南苑社区港窑路25号3栋1单元3楼303</t>
  </si>
  <si>
    <t>GZ202310201410390378</t>
  </si>
  <si>
    <t>071700572737</t>
  </si>
  <si>
    <t>刘祯全</t>
  </si>
  <si>
    <t>2023-10-20 15:14:25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</si>
  <si>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装机地址：湖北省宜昌市长阳县龙舟坪镇实验小学东风岭路13-1周边</t>
  </si>
  <si>
    <t>GZ202310201341020136</t>
  </si>
  <si>
    <t>071700088873</t>
  </si>
  <si>
    <t>黎黎</t>
  </si>
  <si>
    <t>2023-10-20 17:30:22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</si>
  <si>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问题（现象）描述:宽带无法使用
故障时间:2023-10-20
服务状态是否正常:是
设备灯显示:正常
错误代码:无
是否重启设备:已重启未恢复
装机地址:湖北省宜昌市东山开发区石板村汽车交易市场1栋玖伍淘车周边
用户要求:用户要求今天派人上门连一下网线</t>
  </si>
  <si>
    <t>GZ202310201331570052</t>
  </si>
  <si>
    <t>07176920682</t>
  </si>
  <si>
    <t>湖北力特土工材料有限公司</t>
  </si>
  <si>
    <t>2023-10-20 19:59:21</t>
  </si>
  <si>
    <t>#2022重保客户#判断省分:湖北
:传入参数
是否本地本网用户:是
是否停机:正常
请到业务通知判断是否群障:否
::
无法通话，用户要求5点之前上门处理</t>
  </si>
  <si>
    <t>GZ202310201331000044</t>
  </si>
  <si>
    <t>071704060356</t>
  </si>
  <si>
    <t>郑桂萍</t>
  </si>
  <si>
    <t>2023-10-20 16:07:09</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</si>
  <si>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表示要分个wifi，要报故障，尽快安排师傅上门处理并回复</t>
  </si>
  <si>
    <t>GZ202310201322022476</t>
  </si>
  <si>
    <t>13289888823</t>
  </si>
  <si>
    <t>2023-10-20 14:29:15</t>
  </si>
  <si>
    <t xml:space="preserve">按处理结果向用户解释:是
node_41:
判断省分:除甘肃外
获取历史工单:无工单
判断省分:其他省分
填写以下内容:下一步
判断省分:其他省分
问题发生时间：今天；问题发生地点：湖北省宜昌市宜都市双城路杨金范村吴家湾；问题现象：联通的光缆线在用户的厂房里要求改一下线路谢谢；用户具体要求：联通的光缆线在用户的厂房里要求改一下线路谢谢;联系电话：'13289888823':</t>
  </si>
  <si>
    <t>GZ202310201309292401</t>
  </si>
  <si>
    <t>071700715702</t>
  </si>
  <si>
    <t>高丽</t>
  </si>
  <si>
    <t>2023-10-20 16:14:21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</si>
  <si>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</si>
  <si>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GZ202310201256122307</t>
  </si>
  <si>
    <t>071703382161</t>
  </si>
  <si>
    <t>李柏阳</t>
  </si>
  <si>
    <t>2023-10-20 15:52:00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</si>
  <si>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电脑无法上网，刷新无效，尽快安排师傅上门处理并回复</t>
  </si>
  <si>
    <t>GZ202310201231462085</t>
  </si>
  <si>
    <t>071700375537</t>
  </si>
  <si>
    <t>刘思语</t>
  </si>
  <si>
    <t>2023-10-20 16:34:34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</si>
  <si>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装机地址：湖北省宜昌市夷陵区分乡镇分乡场村分乡场村敬存路96-1号周边</t>
  </si>
  <si>
    <t>GZ202310201228542057</t>
  </si>
  <si>
    <t>071700260322</t>
  </si>
  <si>
    <t>2023-10-20 15:24:34</t>
  </si>
  <si>
    <t>无法打开网页
装机地址：湖北省宜昌市宜都市陆城街道红春社区纺织路小区纺织路25号</t>
  </si>
  <si>
    <t>GZ202310201225162021</t>
  </si>
  <si>
    <t>071700088923</t>
  </si>
  <si>
    <t>万鹏</t>
  </si>
  <si>
    <t>2023-10-20 16:56:16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</si>
  <si>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网速慢，达不到1000M，要师傅去测速处理。</t>
  </si>
  <si>
    <t>GZ202310201211191902</t>
  </si>
  <si>
    <t>071700109343</t>
  </si>
  <si>
    <t>杨映红</t>
  </si>
  <si>
    <t>2023-10-20 16:30:42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</si>
  <si>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装机地址：湖北省宜昌市枝江市马家店街道熊家窑社区沿江大道锦城天下8栋2单元14楼1403</t>
  </si>
  <si>
    <t>GZ202310201209141883</t>
  </si>
  <si>
    <t>071700031012</t>
  </si>
  <si>
    <t>2023-10-20 21:42:05</t>
  </si>
  <si>
    <t>一键诊断过程：
宽带是否有欠费及账号是否异常:CBSS状态正常，AAA状态异常
宽带是否有群体故障告警:无异常
线路是否正常:主干光纤中断
您的宽带网络所连接的主干光纤中断。光猫是否正常:光猫断电/离线
上网速度检测:光猫收发光功率异常
设备收发光功率是否异常:无异常
故障描述：
103001主干光纤中断
装机地址：湖北省宜昌市西陵区致祥路片区珍珠路110号1栋1单元2楼104</t>
  </si>
  <si>
    <t>GZ202310201157001779</t>
  </si>
  <si>
    <t>071700021667</t>
  </si>
  <si>
    <t>曾令强</t>
  </si>
  <si>
    <t>2023-10-20 20:06:06</t>
  </si>
  <si>
    <t>#2022重保客户#网速过慢
装机地址：湖北省宜昌市东山开发区梅子娅村发展大道99号清江润城五期58栋2单元27楼2702</t>
  </si>
  <si>
    <t>GZ202310201152061746</t>
  </si>
  <si>
    <t>071701003431</t>
  </si>
  <si>
    <t>熊欢欢</t>
  </si>
  <si>
    <t>2023-10-20 17:56:27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</si>
  <si>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:注册闪烁要求尽快联系处理</t>
  </si>
  <si>
    <t>GZ202310201142041673</t>
  </si>
  <si>
    <t>071700659527</t>
  </si>
  <si>
    <t>汤少兵</t>
  </si>
  <si>
    <t>2023-10-20 15:14:27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</si>
  <si>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从（具体时间10.20）开始（无法上网/网速慢/上网掉线），错误代码（无/具体代码），设备灯显示（红灯/正常），已建议用户重启设备（已重启未恢复/不配合），用户要求尽快上门处理。装机地址（必填湖北省宜昌市秭归县平湖大道金色阳光A栋1单元12楼1204）联系电话（必填071700659527）
故障时间:2023-10-20
服务状态是否正常:是
设备灯显示:红灯
错误代码:/
是否重启设备:已重启未恢复
用户要求:加急</t>
  </si>
  <si>
    <t>GZ202310201128321582</t>
  </si>
  <si>
    <t>071700003077</t>
  </si>
  <si>
    <t>2023-10-20 11:55:46</t>
  </si>
  <si>
    <t>#2022重保客户#一键诊断过程：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装机地址：湖北省宜昌市伍家区东艳路宜化新天地32栋1单元32楼3204</t>
  </si>
  <si>
    <t>GZ202310201123191554</t>
  </si>
  <si>
    <t>071703901185</t>
  </si>
  <si>
    <t>张淑琴</t>
  </si>
  <si>
    <t>2023-10-20 12:39:00</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</si>
  <si>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装机地址：湖北省宜昌市伍家岗区伍家岗街道王家河社区夷陵大道386号天域水岸1栋1单元2楼204</t>
  </si>
  <si>
    <t>GZ202310201119271521</t>
  </si>
  <si>
    <t>071701048113</t>
  </si>
  <si>
    <t>雷元贵</t>
  </si>
  <si>
    <t>2023-10-20 14:35:36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</si>
  <si>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装机地址：湖北省宜昌市猇亭区古老背街道桐岭社区金岭路80号华语小区1栋1单元1楼101</t>
  </si>
  <si>
    <t>GZ202310201114421485</t>
  </si>
  <si>
    <t>2023-10-20 21:24:11</t>
  </si>
  <si>
    <t>GZ202310201113181473</t>
  </si>
  <si>
    <t>071700098956</t>
  </si>
  <si>
    <t>樊威</t>
  </si>
  <si>
    <t>2023-10-20 12:00:48</t>
  </si>
  <si>
    <t>#2022重保客户##2022重保客户#无法打开网页，家庭断网，无网络信号
装机地址：湖北省宜昌市伍家区东艳路东辰心语E5栋1单元14楼1405</t>
  </si>
  <si>
    <t>GZ202310201111241458</t>
  </si>
  <si>
    <t>071704058250</t>
  </si>
  <si>
    <t>易成粱</t>
  </si>
  <si>
    <t>2023-10-20 13:17:49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</si>
  <si>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装机地址：湖北省宜昌市猇亭区古老背街道桐岭社区金岭路80号华语小区8栋1单元5楼501</t>
  </si>
  <si>
    <t>GZ202310201106511427</t>
  </si>
  <si>
    <t>071700041003</t>
  </si>
  <si>
    <t>廖强</t>
  </si>
  <si>
    <t>2023-10-20 11:45:06</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</si>
  <si>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装机地址：湖北省宜昌市伍家区夷陵大道386号天域水岸1栋1单元28楼2801</t>
  </si>
  <si>
    <t>GZ202310201101211392</t>
  </si>
  <si>
    <t>071700249288</t>
  </si>
  <si>
    <t>周少东</t>
  </si>
  <si>
    <t>2023-10-20 12:30:29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</si>
  <si>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问题（现象）描述:无法上网
故障时间:2023-10-20
服务状态是否正常:是
设备灯显示:正常
错误代码:无
是否重启设备:已重启未恢复
用户要求:要求维修</t>
  </si>
  <si>
    <t>GZ202310201054311322</t>
  </si>
  <si>
    <t>071700080751</t>
  </si>
  <si>
    <t>仝警</t>
  </si>
  <si>
    <t>2023-10-20 11:20:13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</si>
  <si>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装机地址：湖北省宜昌市伍家区东艳路东辰心语A区2栋2单元17楼1704</t>
  </si>
  <si>
    <t>GZ202310201053331310</t>
  </si>
  <si>
    <t>071703015860</t>
  </si>
  <si>
    <t>周曼</t>
  </si>
  <si>
    <t>2023-10-20 14:27:53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</si>
  <si>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红灯，要求公司马上派师傅上门检修，回复。</t>
  </si>
  <si>
    <t>GZ202310201051511293</t>
  </si>
  <si>
    <t>071703511396</t>
  </si>
  <si>
    <t>许琼</t>
  </si>
  <si>
    <t>2023-10-20 13:12:36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</si>
  <si>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:用户表示宽带网速慢，前期刷新无效，要求师傅上门处理</t>
  </si>
  <si>
    <t>GZ202310201050481286</t>
  </si>
  <si>
    <t>071701019687</t>
  </si>
  <si>
    <t>谭家全</t>
  </si>
  <si>
    <t>2023-10-20 14:22:11</t>
  </si>
  <si>
    <t>宽带报障-无法登陆
装机地址：湖北省宜昌市西陵区葛洲坝街道石子岭社区葛洲坝合作有线宽带IPTV专用</t>
  </si>
  <si>
    <t>GZ202310201050301285</t>
  </si>
  <si>
    <t>07177223698</t>
  </si>
  <si>
    <t>张玉兰</t>
  </si>
  <si>
    <t>2023-10-20 16:05:04</t>
  </si>
  <si>
    <t>不能拨打:湖北省宜昌市夷陵区发展大道117号18栋1单元3102室
装机地址：湖北省宜昌市夷陵区小溪塔街道冯家湾社区平湖天下一二期1栋1楼宜昌市五一宾馆(平湖天下店)</t>
  </si>
  <si>
    <t>固网质量：湖北省宜昌市夷陵区小溪塔街道冯家湾社区平湖天下一二期1栋1楼宜昌市五一宾馆(平湖天下店)AA.已发固网</t>
  </si>
  <si>
    <t>GZ202310201046551246</t>
  </si>
  <si>
    <t>071700102206</t>
  </si>
  <si>
    <t>张杰</t>
  </si>
  <si>
    <t>2023-10-20 15:26:13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</si>
  <si>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用户反映宽带无法使用，PON灯闪烁，用户要求马上处理，请处理并回复</t>
  </si>
  <si>
    <t>GZ202310201043561222</t>
  </si>
  <si>
    <t>071703618588</t>
  </si>
  <si>
    <t>扬竹华</t>
  </si>
  <si>
    <t>2023-10-20 11:27:43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</si>
  <si>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装机地址：湖北省宜昌市伍家岗区伍家岗街道江山社区沿江大道218号江山多娇二期13栋6单元3层302</t>
  </si>
  <si>
    <t>GZ202310201041291204</t>
  </si>
  <si>
    <t>071700080607</t>
  </si>
  <si>
    <t>田延春</t>
  </si>
  <si>
    <t>2023-10-20 13:19:24</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</si>
  <si>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光猫正常，已经刷新重启无法恢复，请尽快处理并回复</t>
  </si>
  <si>
    <t>GZ202310201039411181</t>
  </si>
  <si>
    <t>13247284073</t>
  </si>
  <si>
    <t>2023-10-20 10:50:09</t>
  </si>
  <si>
    <t>按处理结果向用户解释:否
:
宜昌市夷陵区鸭雀岭镇五龙村5组，光纤掉下去了影响用户出行，要求安排工作人员过去处理，一周不处理就剪掉</t>
  </si>
  <si>
    <t>GZ202310201029251084</t>
  </si>
  <si>
    <t>071704282127</t>
  </si>
  <si>
    <t>段中杰</t>
  </si>
  <si>
    <t>2023-10-20 17:41:26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</si>
  <si>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用户来电反映宽带和IPTV不能使用，后台显示用户在线，但用户坚持表示手机连接WIFI不能上网，IPTV不能使用，刷新数据重启设备也一样不能使用，要求公司马上派师傅上门检修，回复。</t>
  </si>
  <si>
    <t>GZ202310201023001023</t>
  </si>
  <si>
    <t>071701007889</t>
  </si>
  <si>
    <t>2023-10-20 11:24:55</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</si>
  <si>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装机地址：湖北省宜昌市西陵区云集街道体育场路社区胜利三路58号710宿舍2栋1单元2楼108</t>
  </si>
  <si>
    <t>GZ202310201013520937</t>
  </si>
  <si>
    <t>071704597749</t>
  </si>
  <si>
    <t>柳林</t>
  </si>
  <si>
    <t>2023-10-20 12:31:10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</si>
  <si>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:宽带无法上网需要专人上门维修</t>
  </si>
  <si>
    <t>GZ202310201011240922</t>
  </si>
  <si>
    <t>071700242881</t>
  </si>
  <si>
    <t>宗剑</t>
  </si>
  <si>
    <t>2023-10-20 12:37:57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</si>
  <si>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装机地址：湖北省宜昌市伍家区伍临路13号东郡小区25栋1单元26楼2604</t>
  </si>
  <si>
    <t>GZ202310201009220901</t>
  </si>
  <si>
    <t>071700307846</t>
  </si>
  <si>
    <t>2023-10-20 16:10:30</t>
  </si>
  <si>
    <t>GZ202310201000270826</t>
  </si>
  <si>
    <t>071704093155</t>
  </si>
  <si>
    <t>郭文玲</t>
  </si>
  <si>
    <t>2023-10-20 17:22:26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</si>
  <si>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故障时间:2023-10-20
服务状态是否正常:否
设备灯显示:红灯
错误代码:无
是否重启设备:已重启未恢复
用户要求:要求尽快处理</t>
  </si>
  <si>
    <t>GZ202310200953040758</t>
  </si>
  <si>
    <t>071703782268</t>
  </si>
  <si>
    <t>桓勇华</t>
  </si>
  <si>
    <t>2023-10-20 21:50:32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</si>
  <si>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用户表示宽带上网很卡，用户表示不满，需要公司尽快处理</t>
  </si>
  <si>
    <t>GZ202310200946110703</t>
  </si>
  <si>
    <t>15335705513</t>
  </si>
  <si>
    <t>2023-10-20 15:01:43</t>
  </si>
  <si>
    <t xml:space="preserve">判断省分:一屏清无资料用户
用户归属地:
:宽带
宽带:
获取基本信息:
:是
:无法上网
:
设置参数:
获取诊断信息:诊断信息空
诊断信息查询为空:用户表示宽带无法使用，已经多次询问用户，无法提供账户和开户信息，要求师傅直接上门处理，用户表示地址在：湖北省当阳市长坂路112号-1（文化宫旁边，长坂坡大药房）</t>
  </si>
  <si>
    <t>GZ202310200927560534</t>
  </si>
  <si>
    <t>071700011683</t>
  </si>
  <si>
    <t>邓红强</t>
  </si>
  <si>
    <t>2023-10-20 13:19:50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</si>
  <si>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装机地址：湖北省宜昌市猇亭区金猇路商业三街28-1号周边</t>
  </si>
  <si>
    <t>GZ202310200910520401</t>
  </si>
  <si>
    <t>2023-10-20 13:15:07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</si>
  <si>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</si>
  <si>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GZ202310200903360350</t>
  </si>
  <si>
    <t>071701059132</t>
  </si>
  <si>
    <t>熊德阳</t>
  </si>
  <si>
    <t>2023-10-20 10:02:29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</si>
  <si>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装机地址：湖北省宜昌市伍家岗区万寿桥街道杨岔路社区丰源小区夷陵大道234号1栋2单元4层401户</t>
  </si>
  <si>
    <t>GZ202310200857510312</t>
  </si>
  <si>
    <t>071700066955</t>
  </si>
  <si>
    <t>刘新生</t>
  </si>
  <si>
    <t>2023-10-20 16:39:14</t>
  </si>
  <si>
    <t>071700066955命中精准预判服务场景:[65岁以上老人]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机顶盒不能看电视，重启无效，一直红灯，要求师傅尽快上门处理。</t>
  </si>
  <si>
    <t>GZ202310200853370283</t>
  </si>
  <si>
    <t>071701011261</t>
  </si>
  <si>
    <t>周心国</t>
  </si>
  <si>
    <t>2023-10-20 10:58:44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</si>
  <si>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湖北省宜昌市伍家岗区伍家岗街道办白马山社区东艳路东辰心语B3栋2单元10楼1002，iptv看不了，重启无效，请处理回复</t>
  </si>
  <si>
    <t>GZ202310200848510261</t>
  </si>
  <si>
    <t>071703936856</t>
  </si>
  <si>
    <t>乔俊</t>
  </si>
  <si>
    <t>2023-10-20 19:40:00</t>
  </si>
  <si>
    <t>GZ202310200828230151</t>
  </si>
  <si>
    <t>071701011044</t>
  </si>
  <si>
    <t>田银云</t>
  </si>
  <si>
    <t>2023-10-20 14:37:47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</si>
  <si>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光猫红灯，要求师傅上门处理</t>
  </si>
  <si>
    <t>GZ202310200821470117</t>
  </si>
  <si>
    <t>071700085447</t>
  </si>
  <si>
    <t>向瑶</t>
  </si>
  <si>
    <t>2023-10-20 14:37:29</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</si>
  <si>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湖北省宜昌市猇亭区正大路龙燕宾馆，光猫红灯，请尽快联系处理回复</t>
  </si>
  <si>
    <t>GZ202310200819450105</t>
  </si>
  <si>
    <t>071701043173</t>
  </si>
  <si>
    <t>王常碧</t>
  </si>
  <si>
    <t>2023-10-20 22:40:49</t>
  </si>
  <si>
    <t>无法打开网页
装机地址：湖北省宜昌市猇亭区古老背街道桐岭社区金岭路80号华语小区8栋1单元1楼101</t>
  </si>
  <si>
    <t>GZ202310200812230068</t>
  </si>
  <si>
    <t>07174951520</t>
  </si>
  <si>
    <t>张笛</t>
  </si>
  <si>
    <t>2023-10-20 13:01:25</t>
  </si>
  <si>
    <t xml:space="preserve">#2022重保客户#【2022年上工信部测评重保用户】22年Q3Q4重点客户判断省分:湖北
:传入参数
是否本地本网用户:是
是否停机:正常
请到业务通知判断是否群障:否
::
高级模板内容：
问题（现象）描述:公司固话目前不能打电话
故障时间:2023-10-20
服务状态是否正常:是
装机地址:湖北省宜昌市宜都市鹿城街道长江大道146号
用户要求:用户要求尽快处理，谢谢
第二联系电话:13469826509</t>
  </si>
  <si>
    <t>GZ202310200732592472</t>
  </si>
  <si>
    <t>071704114042</t>
  </si>
  <si>
    <t>王欣</t>
  </si>
  <si>
    <t>2023-10-20 08:53:02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</si>
  <si>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湖北省宜昌市当阳市玉阳街道办事处北门村广州路河滨小区1栋3单元周边康戴小区2栋1单元401，IPTV无法使用，重启无效，需要上门处理。</t>
  </si>
  <si>
    <t>GZ202310200315022384</t>
  </si>
  <si>
    <t>071700146128</t>
  </si>
  <si>
    <t>段绍国</t>
  </si>
  <si>
    <t>2023-10-20 13:45:02</t>
  </si>
  <si>
    <t>GZ202310192209441983</t>
  </si>
  <si>
    <t>15549278763</t>
  </si>
  <si>
    <t>王少杰</t>
  </si>
  <si>
    <t>2023-10-20 10:38:39</t>
  </si>
  <si>
    <t>通信设备设施及物业问题</t>
  </si>
  <si>
    <t>电线电缆：联系客户表示未反映通信设备问题，满意。</t>
  </si>
  <si>
    <t>GZ202310192206231963</t>
  </si>
  <si>
    <t>071703382598</t>
  </si>
  <si>
    <t>向春</t>
  </si>
  <si>
    <t>2023-10-20 15:50:43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</si>
  <si>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问题（现象）描述:用户来电反映自己家里宽带无法上网，有强烈投诉倾向，请尽快核实处理，谢谢
故障时间:2023-10-19
服务状态是否正常:是
设备灯显示:正常
错误代码:无
是否重启设备:已重启未恢复
装机地址:湖北省宜昌市伍家岗区伍家乡共谊村东站路碧桂园公园一号6栋1单元20楼2002
用户要求:有强烈投诉倾向，请尽快核实处理，谢谢</t>
  </si>
  <si>
    <t>GZ202310192148581904</t>
  </si>
  <si>
    <t>071700077054</t>
  </si>
  <si>
    <t>孔钧科</t>
  </si>
  <si>
    <t>2023-10-20 16:15:34</t>
  </si>
  <si>
    <t>抖音和腾讯新闻、英雄联盟都打不开，网络非常慢
装机地址：湖北省宜昌市伍家岗区万寿桥街道杨岔路社区丰源小区夷陵大道234号3栋1单元6层601户</t>
  </si>
  <si>
    <t>GZ202310192147231895</t>
  </si>
  <si>
    <t>071703108544</t>
  </si>
  <si>
    <t>赵嘉威</t>
  </si>
  <si>
    <t>2023-10-20 09:52:58</t>
  </si>
  <si>
    <t>客户使用手厅一键诊断功能进行宽带故障诊断，诊断结果，故障描述：用校园网无法打开哔哩哔哩相关软件和网页
装机地址：湖北省宜昌市西陵区大学路8号三峡大学(无资源)校园网</t>
  </si>
  <si>
    <t>GZ202310192146031884</t>
  </si>
  <si>
    <t>071701028825</t>
  </si>
  <si>
    <t>李汉云</t>
  </si>
  <si>
    <t>2023-10-20 13:37:49</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</si>
  <si>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:不能上网，光信号闪红灯，要求师傅尽快上门处理</t>
  </si>
  <si>
    <t>GZ202310192131211810</t>
  </si>
  <si>
    <t>071701051976</t>
  </si>
  <si>
    <t>祁继</t>
  </si>
  <si>
    <t>2023-10-20 13:42:47</t>
  </si>
  <si>
    <t>IPTV内容不完整/无法使用
装机地址：湖北省宜昌市伍家岗区伍家乡前坪村花溪路恒大山水城15栋1单元4楼403</t>
  </si>
  <si>
    <t>GZ202310192124481772</t>
  </si>
  <si>
    <t>071703402192</t>
  </si>
  <si>
    <t>杜忠学</t>
  </si>
  <si>
    <t>2023-10-20 14:18:17</t>
  </si>
  <si>
    <t>071703402192命中精准预判服务场景:[65岁以上老人]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</si>
  <si>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GZ202310192111191698</t>
  </si>
  <si>
    <t>071700056650</t>
  </si>
  <si>
    <t>2023-10-20 16:24:18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</si>
  <si>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机顶盒无法使用，重启无效，要求师傅明天下午一点到五点上门处理</t>
  </si>
  <si>
    <t>GZ202310192104411657</t>
  </si>
  <si>
    <t>071700960300</t>
  </si>
  <si>
    <t>孙开林</t>
  </si>
  <si>
    <t>2023-10-20 13:46:11</t>
  </si>
  <si>
    <t>#2022重保客户#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装机地址：湖北省宜昌市远安县鸣凤镇航天社区设计院片区纪士垭巷1-100号1栋周边</t>
  </si>
  <si>
    <t>GZ202310192041491519</t>
  </si>
  <si>
    <t>071700363091</t>
  </si>
  <si>
    <t>黎志明</t>
  </si>
  <si>
    <t>2023-10-20 14:18:23</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</si>
  <si>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装机地址：湖北省宜昌市夷陵区小溪塔街道冯家湾社区长江市场湖光路18-1号1栋1单元5楼501</t>
  </si>
  <si>
    <t>GZ202310192040231501</t>
  </si>
  <si>
    <t>071700992891</t>
  </si>
  <si>
    <t>陈俊杰</t>
  </si>
  <si>
    <t>2023-10-20 11:21:42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</si>
  <si>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装机地址：湖北省宜昌市远安县鸣凤镇凤山村鸣凤山片区凤山一巷14-5号周边</t>
  </si>
  <si>
    <t>GZ202310192018191331</t>
  </si>
  <si>
    <t>071700206897</t>
  </si>
  <si>
    <t>2023-10-20 13:34:22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</si>
  <si>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装机地址：湖北省宜昌市宜都市陆城街道办事处清江社区幸福巷小区清江大道38号</t>
  </si>
  <si>
    <t>GZ202310192011381279</t>
  </si>
  <si>
    <t>071701008653</t>
  </si>
  <si>
    <t>王海峰</t>
  </si>
  <si>
    <t>2023-10-20 15:50:26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</si>
  <si>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装机地址：湖北省宜昌市伍家区同强路秋语台1栋1单元32楼3204</t>
  </si>
  <si>
    <t>GZ202310192006361228</t>
  </si>
  <si>
    <t>071700365386</t>
  </si>
  <si>
    <t>卢忠民</t>
  </si>
  <si>
    <t>2023-10-20 13:36:13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</si>
  <si>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WIFI可以使用，但是电视看不了，重启还是一样，错误代码1305要求前往维护</t>
  </si>
  <si>
    <t>GZ202310191956431149</t>
  </si>
  <si>
    <t>071703495100</t>
  </si>
  <si>
    <t>王俊华</t>
  </si>
  <si>
    <t>2023-10-20 08:57:07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</si>
  <si>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iptv无法使用，错误代码1302要求安排师傅上门维修，尽快处理并回复
</t>
  </si>
  <si>
    <t>GZ202310191939541024</t>
  </si>
  <si>
    <t>071700085471</t>
  </si>
  <si>
    <t>程晓君</t>
  </si>
  <si>
    <t>2023-10-20 20:15:19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</si>
  <si>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装机地址：湖北省宜昌市伍家区港窑路12号运河佳苑1栋2单元6层603户</t>
  </si>
  <si>
    <t>GZ202310191936270991</t>
  </si>
  <si>
    <t>071701030705</t>
  </si>
  <si>
    <t>黄丽丽</t>
  </si>
  <si>
    <t>2023-10-20 21:59:23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</si>
  <si>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装机地址：湖北省宜昌市西陵区南苑街道办杜家坝社区万年村万年嘉苑4栋1单元4楼402</t>
  </si>
  <si>
    <t>GZ202310191924010882</t>
  </si>
  <si>
    <t>071700053060</t>
  </si>
  <si>
    <t>王顺莉</t>
  </si>
  <si>
    <t>2023-10-20 21:24:50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</si>
  <si>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网速慢，非常卡，要求师傅上门处理，请处理并回复</t>
  </si>
  <si>
    <t>GZ202310191856110637</t>
  </si>
  <si>
    <t>071700815233</t>
  </si>
  <si>
    <t>魏大强</t>
  </si>
  <si>
    <t>2023-10-20 20:20:09</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</si>
  <si>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装机地址：湖北省宜昌市当阳市当阳城区营服中心4G-CPE项目卡130-4099-2394号</t>
  </si>
  <si>
    <t>GZ202310191845180546</t>
  </si>
  <si>
    <t>071704351844</t>
  </si>
  <si>
    <t>覃玉慧</t>
  </si>
  <si>
    <t>2023-10-20 19:03:11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</si>
  <si>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用户表示宽带无法使用，注册灯闪烁，要求公司处理。</t>
  </si>
  <si>
    <t>GZ202310191843560540</t>
  </si>
  <si>
    <t>071701012562</t>
  </si>
  <si>
    <t>屈家万</t>
  </si>
  <si>
    <t>2023-10-20 08:34:59</t>
  </si>
  <si>
    <t>071701012562命中精准预判服务场景:[65岁以上老人]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</si>
  <si>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GZ202310191833400437</t>
  </si>
  <si>
    <t>071701035177</t>
  </si>
  <si>
    <t>曹路</t>
  </si>
  <si>
    <t>2023-10-20 15:18:41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</si>
  <si>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装机地址：湖北省宜昌市西陵区葛洲坝街道石子岭社区葛洲坝合作有线宽带专用</t>
  </si>
  <si>
    <t>GZ202310191828560401</t>
  </si>
  <si>
    <t>071700062937</t>
  </si>
  <si>
    <t>王春蜀</t>
  </si>
  <si>
    <t>2023-10-20 15:43:54</t>
  </si>
  <si>
    <t xml:space="preserve">#2022重保客户##2022重保客户#071700062937命中精准预判服务场景:[65岁以上老人]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:注册闪烁要求尽快联系处理</t>
  </si>
  <si>
    <t>GZ202310191824390368</t>
  </si>
  <si>
    <t>071701042881</t>
  </si>
  <si>
    <t>孙胜富</t>
  </si>
  <si>
    <t>2023-10-20 09:21:59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</si>
  <si>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</si>
  <si>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GZ202310191800280189</t>
  </si>
  <si>
    <t>071701015365</t>
  </si>
  <si>
    <t>张大燕</t>
  </si>
  <si>
    <t>2023-10-20 15:49:52</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</si>
  <si>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问题（现象）描述:宽带网络无法使用，电视也无法使用
故障时间:2023-10-19
服务状态是否正常:是
设备灯显示:正常
错误代码:无
是否重启设备:已重启未恢复
用户要求:用户来带反映家庭宽带网络无法使用，电视也看不了了要求我处安排师傅上门处理，请协助谢谢</t>
  </si>
  <si>
    <t>GZ202310191730492455</t>
  </si>
  <si>
    <t>071700005735</t>
  </si>
  <si>
    <t>康玺军</t>
  </si>
  <si>
    <t>2023-10-20 16:50:19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</si>
  <si>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:用户来电反映宽带不能上网，注册灯闪烁，请处理并回复！</t>
  </si>
  <si>
    <t>GZ202310191723372400</t>
  </si>
  <si>
    <t>071704011154</t>
  </si>
  <si>
    <t>徐海富</t>
  </si>
  <si>
    <t>2023-10-20 14:03:50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</si>
  <si>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装机地址：湖北省宜昌市西陵区云集街道白龙井社区军休所白龙井路15号1栋1单元4层401</t>
  </si>
  <si>
    <t>GZ202310191658042221</t>
  </si>
  <si>
    <t>071703678056</t>
  </si>
  <si>
    <t>鲁旭刚</t>
  </si>
  <si>
    <t>2023-10-20 11:15:50</t>
  </si>
  <si>
    <t>宽带报障-MODEM故障
装机地址：湖北省宜昌市夷陵区东城城乡统筹发展试验区锦湖社区东方大道万科理想城27栋1单元20楼2001</t>
  </si>
  <si>
    <t>GZ202310191653162178</t>
  </si>
  <si>
    <t>071700051826</t>
  </si>
  <si>
    <t>汪雪飞</t>
  </si>
  <si>
    <t>2023-10-20 12:36:16</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</si>
  <si>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用户IPTV无法使用，要求师傅上门处理</t>
  </si>
  <si>
    <t>GZ202310191651232164</t>
  </si>
  <si>
    <t>071703942732</t>
  </si>
  <si>
    <t>董智立</t>
  </si>
  <si>
    <t>2023-10-20 10:05:12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</si>
  <si>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用户表示宽带无法使用，需要公司尽快处理</t>
  </si>
  <si>
    <t>GZ202310191626241933</t>
  </si>
  <si>
    <t>071701078125</t>
  </si>
  <si>
    <t>姜嘉</t>
  </si>
  <si>
    <t>2023-10-20 17:30:49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</si>
  <si>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故障时间:2023-10-19
服务状态是否正常:是
设备灯显示:红灯
错误代码:无
是否重启设备:已重启未恢复
装机地址:湖北省宜昌市伍家岗区大公桥街道大公桥社区夷陵大道华兴小区夷陵大道147号1栋1单元3层301户
用户要求:上门处理</t>
  </si>
  <si>
    <t>GZ202310191525211512</t>
  </si>
  <si>
    <t>071700347281</t>
  </si>
  <si>
    <t>范廷秀</t>
  </si>
  <si>
    <t>2023-10-20 13:11:30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</si>
  <si>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设备灯显示:正常
错误代码:/
是否重启设备:已重启未恢复
装机地址:湖北省宜昌市夷陵区东城城乡统筹发展试验区黄金卡社区平湖大道虹桥澜岸1栋2单元12楼1604
用户要求:安排工作人员查看</t>
  </si>
  <si>
    <t>GZ202310191242040397</t>
  </si>
  <si>
    <t>071703306132</t>
  </si>
  <si>
    <t>韩国涛</t>
  </si>
  <si>
    <t>2023-10-20 11:42:51</t>
  </si>
  <si>
    <t>无法打开网页
装机地址：湖北省宜昌市西陵区体育场路31号湖北三峡职业技术学院校园网专用</t>
  </si>
  <si>
    <t>GZ202310190906301227</t>
  </si>
  <si>
    <t>071704138151</t>
  </si>
  <si>
    <t>2023-10-20 09:32:45</t>
  </si>
  <si>
    <t xml:space="preserve">#断卡行动#判断省分:湖北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</si>
  <si>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GZ202310181713520870</t>
  </si>
  <si>
    <t>2023-10-20 09:28:25</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</si>
  <si>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装机地址：夷兴大道91号</t>
  </si>
  <si>
    <t>GZ202310181617210567</t>
  </si>
  <si>
    <t>071700102975</t>
  </si>
  <si>
    <t>张海康</t>
  </si>
  <si>
    <t>2023-10-20 19:04:08</t>
  </si>
  <si>
    <t>GZ202310181534110284</t>
  </si>
  <si>
    <t>071700337166</t>
  </si>
  <si>
    <t>易权华</t>
  </si>
  <si>
    <t>2023-10-20 20:23:29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</si>
  <si>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装机地址：湖北省宜昌市夷陵区黄花镇黄花场村黄花场村丁家路46号周边</t>
  </si>
  <si>
    <t>GZ202310181508230157</t>
  </si>
  <si>
    <t>07176911002</t>
  </si>
  <si>
    <t>刘亮</t>
  </si>
  <si>
    <t>2023-10-20 10:36:58</t>
  </si>
  <si>
    <t>不能拨打:湖北省沙洋县拾回桥镇香店村二组号
装机地址：湖北省宜昌市伍家岗区宝塔河街道办岳家冲社区中南路新华广场商业B02-2栋1号井1楼020101</t>
  </si>
  <si>
    <t>GZ202310181310401864</t>
  </si>
  <si>
    <t>071700375248</t>
  </si>
  <si>
    <t>冉启兰</t>
  </si>
  <si>
    <t>2023-10-20 09:27:51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</si>
  <si>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装机地址：湖北省宜昌市夷陵区夷陵龙泉营服中心4G-CPE项目新号码池</t>
  </si>
  <si>
    <t>GZ202310180858372283</t>
  </si>
  <si>
    <t>071700688595</t>
  </si>
  <si>
    <t>杜北平</t>
  </si>
  <si>
    <t>2023-10-20 21:12:54</t>
  </si>
  <si>
    <t>无法打开网页
装机地址：湖北省宜昌市秭归县茅坪镇金缸城村1组66号周边</t>
  </si>
  <si>
    <t>GZ202310171831402338</t>
  </si>
  <si>
    <t>071701038701</t>
  </si>
  <si>
    <t>曹会武</t>
  </si>
  <si>
    <t>2023-10-20 15:22:48</t>
  </si>
  <si>
    <t>#2022重保客户#网速过慢
装机地址：湖北省宜昌市西陵区葛洲坝街道石子岭社区葛洲坝合作有线宽带专用</t>
  </si>
  <si>
    <t>GZ202310171020231124</t>
  </si>
  <si>
    <t>071700044796</t>
  </si>
  <si>
    <t>2023-10-20 11:59:15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</si>
  <si>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光猫一个灯都不亮</t>
  </si>
  <si>
    <t>GZ202310170809020090</t>
  </si>
  <si>
    <t>071704067590</t>
  </si>
  <si>
    <t>吕东汉</t>
  </si>
  <si>
    <t>2023-10-20 15:10:13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</si>
  <si>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问题（现象）描述:宽带无法上网，要求报修
故障时间:2023-10-17
服务状态是否正常:是
设备灯显示:红灯
错误代码:无
是否重启设备:已重启未恢复
用户要求:尽快处理</t>
  </si>
  <si>
    <t>GZ202310151201090244</t>
  </si>
  <si>
    <t>071700424822</t>
  </si>
  <si>
    <t>邓立君</t>
  </si>
  <si>
    <t>2023-10-20 09:41:31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</si>
  <si>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装机地址：湖北省宜昌市五峰县渔洋关镇东西路100-7号民房东西路112</t>
  </si>
  <si>
    <t>GZ202310141635502481</t>
  </si>
  <si>
    <t>071700890403</t>
  </si>
  <si>
    <t>曹卫国</t>
  </si>
  <si>
    <t>2023-10-20 08:07:24</t>
  </si>
  <si>
    <t>ZX202310201630060516</t>
  </si>
  <si>
    <t>19986667802</t>
  </si>
  <si>
    <t>秦祖汉</t>
  </si>
  <si>
    <t>2023-10-20 17:11:31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</si>
  <si>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投诉问题描述:用户来电称自己手机局方停机，解释无效，
用户状态为:局方停机
停机原因:集团鹰眼监测诈骗停机（异常换机）：首次关停可携带本人有效证件、本机号卡到归属地自营厅核验签署承诺书复机一次
前台是否按流程解释:是
用户要求:要求核实处理，谢谢
第二联系电话:13872536181</t>
  </si>
  <si>
    <t>ZX202310201335361674</t>
  </si>
  <si>
    <t>15671020284</t>
  </si>
  <si>
    <t>邓怀刚</t>
  </si>
  <si>
    <t>2023-10-20 16:11:54</t>
  </si>
  <si>
    <t xml:space="preserve">:下一步
判断省分:湖北
node_134:
获取入参:
node_180:
判断局方停机状态:
:
node_223::其他
:有
:不认可
:
高级模板内容：
投诉问题描述:用户来电要求马上开机，用户不愿意去营业厅，要求在线开机
用户状态为:局方半停
停机原因:静默号卡关停模型（风险打标）
前台是否按流程解释:是
用户要求:用户来电要求马上开机，用户不愿意去营业厅，要求在线开机，请核实
第二联系电话:13135818284</t>
  </si>
  <si>
    <t>ZX202310191725480649</t>
  </si>
  <si>
    <t>2023-10-20 09:32:26</t>
  </si>
  <si>
    <t>【2022年上工信部测评重保用户】:下一步
判断省分:湖北
node_134:
获取入参:
node_180:
判断局方停机状态:
:
node_223::其他原因
判断地市:其他地市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用户要求:加急处理，复机号码提及投诉
第二联系电话:15346661456</t>
  </si>
  <si>
    <t>ZX202310201113370584</t>
  </si>
  <si>
    <t>2023-10-20 18:04:49</t>
  </si>
  <si>
    <t xml:space="preserve">:下一步
判断省分:湖北
node_134:
获取入参:
node_180:
判断局方停机状态:
:
node_223::其他
:有
:不认可
:
高级模板内容：
投诉问题描述:用户反映对手机局方半停不认可，要求线上复通，请协助处理
用户状态为:局方半停
停机原因:本省检出异常号卡，模型编码711001-0001（30天内在中国联通APP自助复通，逾期需前往营业厅办理，原则复机一次）
前台是否按流程解释:是
用户要求:用户来电要求线上复通
第二联系电话:15629093373</t>
  </si>
  <si>
    <t>号码关停： 本省检出异常号卡，模型编码711001-0001 AA。用户反映号码关停问题，查询号码前期已申请开机两次，已联系客户解释说明，现已为客户申请开机后办理销户，客户表示知晓。</t>
  </si>
  <si>
    <t>ZX202310191638390295</t>
  </si>
  <si>
    <t>13197313131</t>
  </si>
  <si>
    <t>李尹</t>
  </si>
  <si>
    <t>2023-10-20 12:47:57</t>
  </si>
  <si>
    <t xml:space="preserve">【2022年上工信部测评重保用户】
高级模板内容：
投诉问题描述:用户对局方停机不认可
用户状态为:局方半停
停机原因:本地异常号卡语音半停（机主停机之日起30天内在中国联通APP进行自助复通，如逾期需前往营业厅办理，原则复机一次）
前台是否按流程解释:是
用户要求:人在异地要求线上复机
第二联系电话:19807177453</t>
  </si>
  <si>
    <t>号码关停：本地异常号卡语音半停AA，根据相关要求进行关停处理。已请其回传一张照片：风险告知书+身份证正面+SIM卡背面照+签字至17671348103宜昌联通微信号，客户知晓</t>
  </si>
  <si>
    <t>ZX202310201406031887</t>
  </si>
  <si>
    <t>2023-10-20 17:32:16</t>
  </si>
  <si>
    <t xml:space="preserve">[65岁以上老人]:下一步
判断省分:湖北
node_134:
获取入参:
node_180:
判断局方停机状态:
:
node_223::关停原因带“断卡、实时换机、境外漫游”字眼
:不认可
:
高级模板内容：
投诉问题描述:用户来电称昨天已经在联通APP上进行二次实人认证，今天还未开通
用户状态为:局方半停
停机原因:断卡行动
前台是否按流程解释:是
用户要求:用来电要求线上复机，称前次工作人员告知48小时能复通，现在已经超时间了，要求尽快处理。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</si>
  <si>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</si>
  <si>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ZX202310201056530429</t>
  </si>
  <si>
    <t>2023-10-20 17:56:04</t>
  </si>
  <si>
    <t xml:space="preserve">:下一步
判断省分:湖北
node_134:
获取入参:
node_180:
判断局方停机状态:
:
node_223::其他原因
判断地市:其他地市
:不认可
:
高级模板内容：
投诉问题描述:用户来电表示号码被暂停服务不认可现在异地
用户状态为:局方停机
停机原因:集团鹰眼GoIP模型回访反馈停机：首次关停可携带本人有效证件、本机号卡到归属地自营厅核验签署承诺书复机一次
前台是否按流程解释:是
用户要求:复机
第二联系电话:18157720971</t>
  </si>
  <si>
    <t>号码关停：集团鹰眼GoIP模型AA。用户反映局方停机问题，经核实，根据相关要求进行关停处理， 目前该号码仅支持注销，不支持复机。已与用户确认后办理销户，满意。</t>
  </si>
  <si>
    <t>ZX202310201256091413</t>
  </si>
  <si>
    <t>15629333781</t>
  </si>
  <si>
    <t>王志虹</t>
  </si>
  <si>
    <t>2023-10-20 14:45:12</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</si>
  <si>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停机原因:集团鹰眼监测诈骗停机（异常换机）
前台是否按流程解释:是
用户要求:要求我方处理，请尽快核实，谢谢
第二联系电话:18671604172</t>
  </si>
  <si>
    <t>ZX202310191708390544</t>
  </si>
  <si>
    <t>2023-10-20 11:29:37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</si>
  <si>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投诉问题描述:用户来电表示手机又被停机了，表示现在要使用，要求立刻复机，要求尽快解决
用户状态为:局方停机
停机原因:集团鹰眼监测诈骗停机：首次关停可携带本人有效证件、本机号卡到归属地自营厅核验签署承诺书复机一次
前台是否按流程解释:是
用户要求:要求尽快复机
第二联系电话:13816843683</t>
  </si>
  <si>
    <t>ZX202310191456531927</t>
  </si>
  <si>
    <t>2023-10-20 10:38:00</t>
  </si>
  <si>
    <t xml:space="preserve">:下一步
判断省分:湖北
node_134:
获取入参:
node_180:
判断局方停机状态:
:
node_223::其他原因
判断地市:其他地市
:不认可
:
高级模板内容：
投诉问题描述:用户来电对本机号码停机状态不认可要求复机
用户状态为:局方停机
停机原因:集团鹰眼监测诈骗停机（异常换机）：首次关停可携带本人有效证件、本机号卡到归属地自营厅核验签署承诺书复机一次
前台是否按流程解释:是
用户要求:要求24小时内回复不要中午也不要太晚要明确根据部门哪一条哪一款规定告知到自己
第二联系电话:18671775885</t>
  </si>
  <si>
    <t>号码关停：集团鹰眼监测诈骗停机（异常换机）AA。已协助开机，回访满意</t>
  </si>
  <si>
    <t>TS202310191006250906</t>
  </si>
  <si>
    <t>15549319997</t>
  </si>
  <si>
    <t>王军华</t>
  </si>
  <si>
    <t>2023-10-20 17:59:33</t>
  </si>
  <si>
    <t>#2022重保客户#主办单位：湖北
客户类别：普通客户
10010是否打通：是
是否二次致电10015：是
是否联系：否
升级倾向：
号码归属省：湖北
SVIP等级：
1.问题类型:;
2.投诉类型:其他问题;
3.营业厅地址:;
4.位置信息:;
5.位置发生地:;
6.投诉内容:副卡15549319997号码什么时候恢复正常通话
关联10010客服热线工单流水号:TS202309221535392455</t>
  </si>
  <si>
    <t>号码关停：非实名关停AA
①客户投诉产生的原因：号码关停。 
②客户投诉问题核查情况及解决方案：收到贵部转办后，我司立即组织调查。经核实号码因照片不合规非实名停机AA，经核实根据相关要求进行关停处理。已告知下载中国联通APP—实名制补登记完善资料，拍照时不要出现曝光、缺角、压边的情况，现已审核实通过，满意。
 ③客户问题满意度：满意。 
④回单人：潘娥、联系方式：07176921001</t>
  </si>
  <si>
    <t>TS202310191043581763</t>
  </si>
  <si>
    <t>2023-10-20 09:04:55</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</si>
  <si>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用户要求:要求复机否则投诉工信部加急
第二联系电话:13217173072无法提供第二联系方式</t>
  </si>
  <si>
    <t>号码关停：集团鹰眼监测诈骗停机（异常换机）AA。用户反映停机问题，经核实客户号码停机我司无法联系，且通过搜索客户微信提示账户不存在，若用户再次来电麻烦提供其他联系方式，如有疑问可在工作时间（08:30-12:00；14:00-17:30）致电我司宜昌联通13032700872，或添加此号码微信处理问题。</t>
  </si>
  <si>
    <t>TS202310191630421526</t>
  </si>
  <si>
    <t>2023-10-20 14:26:21</t>
  </si>
  <si>
    <t xml:space="preserve">
高级模板内容：
投诉问题描述:用户来电催促，表示自己都提交资料四五天了一直未有回复，要求我方核查予以一个合理的答复，前台已做安抚不认可，请后台协助处理谢谢！
前期工单流水号:ZX202310141750421765
前期工单处理结果:关于您反映问题，需客户回传以下资料：身份证正、反面照，手持证件正面照及开机承诺函至13032700872微信号，审核通过后办理开机。如该号码再次被举报则永久关停，多次联系您未接听，已短信告知您结果，若您来电烦请代为解释或告知您与本地服务监督热线13032700872（工作时间8:30-12:0014:00-17:30工作时间）联系。
用户要求:用户来电催促，表示自己都提交资料四五天了一直未有回复，要求我方核查予以一个合理的答复，前台已做安抚不认可，请后台协助处理谢谢！</t>
  </si>
  <si>
    <t>号码关停：系统中停机原因AA。需客户回传以下资料：身份证正、反面照，手持证件正面照及开机承诺函至13032700872微信号，审核通过后办理开机。已审核资料后协助开机，回访满意</t>
  </si>
  <si>
    <t>ZX202310191732340703</t>
  </si>
  <si>
    <t>15572769991</t>
  </si>
  <si>
    <t>2023-10-20 12:51:19</t>
  </si>
  <si>
    <t xml:space="preserve">:下一步
判断省分:湖北
node_134:
获取入参:
node_180:
判断局方停机状态:
:
node_223::其他原因
判断地市:其他地市
:不认可
:
高级模板内容：
投诉问题描述:局方停机
用户状态为:局方停机
停机原因:集团鹰眼诈骗-图数据库通联模型
前台是否按流程解释:是
用户要求:在线复机，不愿前往归属地营业厅，请协助处理，谢谢，
第二联系电话:15871567976</t>
  </si>
  <si>
    <t>号码关停：集团鹰眼诈骗-图数据库通联模型AA，根据相关要求进行关停处理。已请其回传一张照片：风险告知书+身份证正面+SIM卡背面照+签字至17671348103宜昌联通微信号，客户知晓</t>
  </si>
  <si>
    <t>ZX202310191341541445</t>
  </si>
  <si>
    <t>15571754108</t>
  </si>
  <si>
    <t>向启胜</t>
  </si>
  <si>
    <t>2023-10-20 09:26:33</t>
  </si>
  <si>
    <t xml:space="preserve">:下一步
判断省分:湖北
node_134:
获取入参:
node_180:
判断局方停机状态:
:
node_223::其他
:无
:小于30天
:不认可
:
高级模板内容：
投诉问题描述:用户对本机号码被局方停机不认可，建议用户通过APP自助复通，用户不愿，要求直接复机，不然就给自己销户，不用了
用户状态为:局方半停
停机原因:新入网未正常使用半停（机主停机之日起30天内手厅自助复通，如逾期前往营业厅办理，原则复机一次）
前台是否按流程解释:是
用户要求:要求直接复机，不然就给自己销户，不用了
第二联系电话:未提供</t>
  </si>
  <si>
    <t>号码关停：新入网未正常使用半停AA。经核实，用户号码新入网未正常使用半停：机主停机之日起30天内手厅自助复通，如逾期前往营业厅办理，原则复机一次）。因用户在异地无法到厅复通， 已请客户回传以下资料：身份证正、SIM卡及开机承诺函至13032700872微信号，审核通过后办理开机。如该号码再次被举报则永久关停，用户满意</t>
  </si>
  <si>
    <t>ZX202310201021280118</t>
  </si>
  <si>
    <t>18671601385</t>
  </si>
  <si>
    <t>乔春和</t>
  </si>
  <si>
    <t>2023-10-20 11:32:08</t>
  </si>
  <si>
    <t xml:space="preserve">:下一步
判断省分:湖北
node_134:
获取入参:
node_180:
判断局方停机状态:
:
node_223::其他
:无
:小于30天
:不认可
:
高级模板内容：
投诉问题描述:用户来电反馈对局方停机不认可，已建议归属地自营厅申请复机，不接受，表示人在（外地），要求后台复机，请协助处理！
用户状态为:局方半停
停机原因:本省检出异常号卡，模型编码711001-0001（30天内在中国联通APP自助复通，逾期需前往营业厅办理，原则复机一次）
前台是否按流程解释:是
用户要求:在线复机
第二联系电话:无</t>
  </si>
  <si>
    <t>号码关停本省检出异常号卡，模型编码711001-0001AA。经核实，用户号码本省检出异常号卡，模型编码711001-0001：（30天内在中国联通APP自助复通，逾期需前往营业厅办理，原则复机一次）。根据相关要求进行关停处理。因用户在异地无法到厅复通， 已请客户回传以下资料：身份证正、SIM卡及开机承诺函至13032700872微信号，审核通过后办理开机。如该号码再次被举报则永久关停，用户满意</t>
  </si>
  <si>
    <t>ZX202310191522312130</t>
  </si>
  <si>
    <t>13197309744</t>
  </si>
  <si>
    <t>王志林</t>
  </si>
  <si>
    <t>2023-10-20 14:51:19</t>
  </si>
  <si>
    <t xml:space="preserve">:下一步
判断省分:湖北
node_134:
获取入参:
node_180:
判断局方停机状态:
:
node_223::其他
:有
:不认可
:
高级模板内容：
投诉问题描述:13197309744局方半停的原因（工信部12321骚扰被举报号码关停(机主停机之日起30天内在中国联通APP进行自助复通，如逾期需前往营业厅办理，原则复机一次），用户要求我方协助开机。）
用户状态为:局方半停
停机原因:工信部12321骚扰被举报号码关停(机主停机之日起30天内在中国联通APP进行自助复通，如逾期需前往营业厅办理，原则复机一次）
前台是否按流程解释:是
用户要求:开机
第二联系电话:15818677736</t>
  </si>
  <si>
    <t>骚扰关停：经核实，工信部12321涉诈被举报号码，根据相关要求进行关停处理。。因用户在异地无法到厅复通， 已请客户回传以下资料：单位证明盖红章、营业执照盖红章、本人身份证、本机SIM卡及开机承诺函至13032700872微信号，审核通过后办理开机。用户知悉挂机，满意度一般。</t>
  </si>
  <si>
    <t>BL202310191722060046</t>
  </si>
  <si>
    <t>13207203626</t>
  </si>
  <si>
    <t>李锦</t>
  </si>
  <si>
    <t>2023-10-20 10:37:29</t>
  </si>
  <si>
    <t>"&gt;业务号码&gt;13207203626；&gt;号码归属地&gt;宜昌；&gt;产品名称&gt;联通爱听-少儿优选20元包，悦心钻石会员-包月-25元；&gt;产品代码&gt;66003008，21002405；&gt;产品编码&gt;6600300800，2100240500；&gt;订购时间&gt;2023-09-2111:42:19，2023-09-2111:17:02；&gt;核查情况&gt;平台故障；&gt;不规范定制分类&gt;平台故障，无法判责；&gt;退费金额&gt;40元，50元；&gt;退费时间&gt;2023-10-20；&gt;投诉内容&gt;
高级模板内容：
赔付类型：:增值业务争议
CBSS账单扣费名称：:	联通爱听-少儿优选20元包，悦心钻石会员-包月-25元
办理渠道:联通在线定向流量集约平台-小沃科技
赔付月份：:202309-2023年10月
返还倍率:单倍
赔付金额：:90
是否已经取消业务:是
是否承诺退费：:是
用户是否需要回复：:否
用户要求：:用户要求尽快退费</t>
  </si>
  <si>
    <t>BL202310191948021566</t>
  </si>
  <si>
    <t>071700896782</t>
  </si>
  <si>
    <t>曹定</t>
  </si>
  <si>
    <t>2023-10-20 10:19:32</t>
  </si>
  <si>
    <t>&gt;业务号码&gt;071700896782；&gt;号码归属地&gt;宜昌；&gt;产品名称&gt;	那豆少儿；&gt;产品代码&gt;24000390；&gt;产品编码&gt;2400039012；&gt;订购时间&gt;2023-10-1819:59:12；&gt;核查情况&gt;平台故障；&gt;不规范定制分类&gt;平台故障，无法判责；&gt;退费金额&gt;25元；&gt;退费时间&gt;2023-10-20；&gt;投诉内容&gt;
:增值业务费用争议（含炫彩通信助理包云盘版等组合类增值业务）
:固网
:是
:不认可
:小于等于500元，且仅限单倍、月份不超过12个月
:
高级模板内容：
赔付类型：:增值业务争议
CBSS账单扣费名称：:TV增值-应用-教育
办理渠道:无
赔付月份：:2023年10月
返还倍率:单倍
赔付金额：:25
是否已经取消业务:是
是否承诺退费：:是
用户是否需要回复：:否
用户要求：:用户来电反映自己没有开通过，要求退费。前提已承诺退费，烦请退费，谢谢</t>
  </si>
  <si>
    <t>BL202310191753580463</t>
  </si>
  <si>
    <t>13197317202</t>
  </si>
  <si>
    <t>颜建</t>
  </si>
  <si>
    <t>2023-10-20 11:14:43</t>
  </si>
  <si>
    <t>&gt;业务号码&gt;13197317202；&gt;号码归属地&gt;宜昌；&gt;产品名称&gt;奇趣彩铃15元包月；&gt;产品代码&gt;49007867；&gt;产品编码&gt;4900786700；&gt;订购时间&gt;2023-10-1914:53:48；&gt;核查情况&gt;平台故障；&gt;不规范定制分类&gt;平台故障，无法判责；&gt;退费金额&gt;15元；&gt;退费时间&gt;2023-10-20；&gt;投诉内容&gt;22年Q3Q4重点客户判断省分:其他省分
:增值业务争议
判断省分:湖北
:移网
:在补救范围内
:不认可
:小于等于500元，且仅限单倍、月份不超过12个月
:
高级模板内容：
赔付类型：:增值业务争议
CBSS账单扣费名称：:	增值业务费_增值业务-奇趣彩铃15元包月_增值业务-奇趣彩铃15元包月
办理渠道:自助
赔付月份：:2023年10月
返还倍率:单倍
赔付金额：:15
是否已经取消业务:是
是否承诺退费：:是
用户是否需要回复：:否
用户要求：:经解释使用情况，客户不认可；为维系客户，已承诺24小时内退费，客户满意。</t>
  </si>
  <si>
    <t>BL202310192100352035</t>
  </si>
  <si>
    <t>13207212766</t>
  </si>
  <si>
    <t>2023-10-20 11:12:27</t>
  </si>
  <si>
    <t>&gt;业务号码&gt;13207212766；&gt;号码归属地&gt;宜昌；&gt;产品名称&gt;沃阅读知涯升学20元特价包；&gt;产品代码&gt;66002207；&gt;产品编码&gt;6600220700；&gt;订购时间&gt;2023-10-1507:58:05；&gt;核查情况&gt;平台故障；&gt;不规范定制分类&gt;平台故障，无法判责；&gt;退费金额&gt;20元；&gt;退费时间&gt;2023/10/20；&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是否承诺退费：:是
用户是否需要回复：:否
用户要求：:退费</t>
  </si>
  <si>
    <t>BL202310201149390093</t>
  </si>
  <si>
    <t>13217273315</t>
  </si>
  <si>
    <t>金红波</t>
  </si>
  <si>
    <t>2023-10-20 15:59:14</t>
  </si>
  <si>
    <t>&gt;业务号码&gt;13217273315；&gt;号码归属地&gt;宜昌；&gt;产品名称&gt;手机彩铃精选15元包月；&gt;产品代码&gt;49004938；&gt;产品编码&gt;4900493800；&gt;订购时间&gt;2023-10-1913:03:57；&gt;核查情况&gt;平台故障；&gt;不规范定制分类&gt;平台故障，无法判责；&gt;退费金额&gt;15元；&gt;退费时间&gt;2023-10-20；&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用户要求：:要求退费</t>
  </si>
  <si>
    <t>BL202310201251430863</t>
  </si>
  <si>
    <t>13297283215</t>
  </si>
  <si>
    <t>王功南</t>
  </si>
  <si>
    <t>2023-10-20 16:20:35</t>
  </si>
  <si>
    <t>&gt;业务号码&gt;13297283215；&gt;号码归属地&gt;宜昌&gt;产品名称&gt;尊享悦读20元包、手机彩铃沃音乐精选10元包月、视频彩铃心悦会员包月15元-3；&gt;产品代码&gt;66001256、49004937、49007442；&gt;产品编码&gt;6600125600、4900493700、4900744200；&gt;订购时间&gt;2023-10-1409:42:27、2023-10-1711:15:07、2023-10-1921:22:49；&gt;核查情况&gt;平台故障；&gt;不规范定制分类&gt;平台故障，无法判责；&gt;退费金额&gt;20元、10元、15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手机彩铃沃音乐精选10元包月	视频彩铃心悦会员包月15元-3
SP产品ID/元素ID：:无
办理渠道:无
赔付月份：:2023年10月
返还倍率:单倍
赔付金额：:45
是否已经取消业务:是
是否承诺退费：:是
用户是否需要回复：:否
用户要求：:没有订购要求退费谢谢</t>
  </si>
  <si>
    <t>TS202310200912540573</t>
  </si>
  <si>
    <t>2023-10-20 10:45:28</t>
  </si>
  <si>
    <t xml:space="preserve">
高级模板内容：
投诉问题描述:前期工单：TS202310151436452327处理结果;取消时间为23年10月，6元/月，合计扣费27个月，累计产生费用合计162元，系统查询属SP平台接入，无客服点选操作痕迹，订购方式为集团统一认证平台”短信验证码，有二次确认过程，不存在订购违规现象。考虑您使用感知，网站方已取消屏蔽并于三个工作日内退费162元到账，此费用不可抵扣往月欠费及打印发票，满意。但目前费用未到账，要求我方尽快催促退费
争议业务名称:频彩铃草原版6元包月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一线客服在系统里:未取消，请后台协助处理
是否承诺退费:否
用户要求:尽快退费并电话告知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</si>
  <si>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短信验证码，有二次确认过程，不存在订购违规现象。考虑用户使用感知，网站方已取消屏蔽并于10月20日内162元到账，此费用不可抵扣往月欠费及打印发票，满意。</t>
  </si>
  <si>
    <t>TS202310181727522483</t>
  </si>
  <si>
    <t>13277231079</t>
  </si>
  <si>
    <t>2023-10-20 11:40:24</t>
  </si>
  <si>
    <t xml:space="preserve">
高级模板内容：
投诉问题描述:TS202310020909480758，对前期处理不认可，要求退到主卡上13227282079，一个是1680元
争议业务名称:机听书15元包月产品,
受理渠道:无
争议月份:2018年1月
争议费用:1680
一线客服在系统里:未取消，请后台协助处理
是否承诺退费:否
用户要求:尽快处理</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</si>
  <si>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，15元/月，合计扣费42个月，累计产生费用共计630元，有二次确认过程，不存在订购违规现象，已发网站同意退费630元，现金到账。 乐游快线 ，9000160000，90001600，订购时间2018-05-12 12:26:00，订购方式为SP接入，取消时间为2023-09-26 10:25:55，10元/月，合计扣费56个月，累计产生费用共计560元，有二次确认过程，不存在订购违规现象。 已发网站退费1190元，3个工作日内到账，现金方式可打印账单发票，回访满意</t>
  </si>
  <si>
    <t>BL202310191642492073</t>
  </si>
  <si>
    <t>15571720220</t>
  </si>
  <si>
    <t>何军</t>
  </si>
  <si>
    <t>2023-10-20 14:36:44</t>
  </si>
  <si>
    <t>&gt;业务号码&gt;15571720220&gt;号码归属地&gt;宜昌；&gt;产品名称&gt;芒果TV10G流量加月会员合约包；&gt;产品代码&gt;80006702；&gt;产品编码&gt;8000670200；&gt;订购时间&gt;2023-09-2908:15:49；&gt;核查情况&gt;平台故障；&gt;不规范定制分类&gt;平台故障，无法判责；&gt;退费金额&gt;19.01元；&gt;退费时间&gt;2023年10月20日&gt;投诉内容&gt;
高级模板内容：
赔付类型：:增值业务争议
CBSS账单扣费名称：:	芒果TV10G流量加月会员合约包
SP产品ID/元素ID：:无
办理渠道:无
赔付月份：:2023年9月、2023年10月
返还倍率:单倍
赔付金额：:38
是否已经取消业务:是
是否承诺退费：:是
用户是否需要回复：:否
用户要求：:退费。</t>
  </si>
  <si>
    <t>TS202310200916250639</t>
  </si>
  <si>
    <t>13177069052</t>
  </si>
  <si>
    <t>柴志芳</t>
  </si>
  <si>
    <t>2023-10-20 16:34:40</t>
  </si>
  <si>
    <t>主办单位：湖北
客户类别：普通客户
10010是否打通：否
是否二次致电10015：是
是否联系：否
升级倾向：
号码归属省：湖北
SVIP等级：
1.问题类型:;
2.投诉类型:增值业务费争议;
3.营业厅地址:;
4.位置信息:;
5.位置发生地:;
6.投诉内容:云加速15元，增值业务15元</t>
  </si>
  <si>
    <t>计费争议-SP扣费：云加速（专业版）  21002503 
①客户投诉产生的原因：用户反馈开通云加速（专业版）业务问题，
②客户投诉问题核查情况及解决方案：收到贵部转办后，我司立即组织调查。核实，客户号码18527206215订购产品名称为云加速（专业版），产品代码为21002503 ，SP标识为 98177 ，订购时间 2023-10-19 21:00:43 ，取消时间为2023-10-19 21:15:07，15元/月，合计扣费1个月，累计产生费用共计15元，订购方式为集团统一认证平台” 短信验证码，有二次确认过程，不存在订购违规现象。考虑客户使用感知，网站方已取消屏蔽并于三个工作日内退费15元现金方式到账，此费用不可打印账单发票，满意。
③客户问题满意度：满意
④回单人：潘娥、联系方式：07176921001</t>
  </si>
  <si>
    <t>BL202310200848310216</t>
  </si>
  <si>
    <t>15572703103</t>
  </si>
  <si>
    <t>易君明</t>
  </si>
  <si>
    <t>2023-10-20 14:06:28</t>
  </si>
  <si>
    <t>&gt;业务号码&gt;15572703103；&gt;号码归属地&gt;宜昌；&gt;产品名称&gt;乐动彩铃6元包月；&gt;产品代码&gt;49004947；&gt;产品编码&gt;4900494700；&gt;订购时间&gt;2023-10-1920:39:34；&gt;核查情况&gt;平台故障；&gt;不规范定制分类&gt;平台故障，无法判责；&gt;退费金额&gt;6元；&gt;退费时间&gt;2023年10月20日；&gt;投诉内容&gt;
高级模板内容：
赔付类型：:增值业务争议
CBSS账单扣费名称：:	乐动彩铃6元包月
办理渠道:无
赔付月份：:2023年10月
返还倍率:单倍
赔付金额：:6
是否已经取消业务:是
是否承诺退费：:是
用户是否需要回复：:否
用户要求：:用户称没有办理	
乐动彩铃6元包月，要求退费，请处理</t>
  </si>
  <si>
    <t>BL202310200916320473</t>
  </si>
  <si>
    <t>15972693760</t>
  </si>
  <si>
    <t>宋秀桃</t>
  </si>
  <si>
    <t>2023-10-20 15:11:14</t>
  </si>
  <si>
    <t>&gt;业务号码&gt;15972693760；&gt;号码归属地&gt;宜昌；&gt;产品名称&gt;哔哩哔哩15G流量加会员月包；&gt;产品代码&gt;80006723；&gt;产品编码&gt;8000672300；&gt;订购时间&gt;2023-10-1920:05:41；&gt;核查情况&gt;平台故障；&gt;不规范定制分类&gt;平台故障，无法判责；&gt;退费金额&gt;25元；&gt;退费时间&gt;2023/10/20；&gt;投诉内容&gt;赔付类型：:增值业务争议
CBSS账单扣费名称：:-哔哩哔哩15G流量加会员月包
办理渠道:无
赔付月份：:2023年10月
返还倍率:单倍
赔付金额：:25
是否已经取消业务:是
是否承诺退费：:是
用户是否需要回复：:否
用户要求：:请尽快处理</t>
  </si>
  <si>
    <t>BL202310200945440843</t>
  </si>
  <si>
    <t>15607209258</t>
  </si>
  <si>
    <t>陈玉平</t>
  </si>
  <si>
    <t>2023-10-20 16:23:14</t>
  </si>
  <si>
    <t xml:space="preserve">
高级模板内容：
需区域二线受理的业务:用户无法提供验证码
用户需办理业务名称:手机彩铃精选15元包月
业务办理类型:取消
业务生效时间:立即生效
是否已按规范验证用户信息:是
备注（如开通流量包、语音包请备注清楚当月有效/长期有效）:无</t>
  </si>
  <si>
    <t>计费争议-SP扣费：用户反映手机彩铃精选15元包月业务开通问题，经核实，客户订购产品名称为手机彩铃精选15元包月，产品代码为 4900493800 ，SP标识为49004938，订购时间 2023-10-20 09:40:53 ，订购方式为 SP接入，取消时间为本月，15元/月，合计扣费1个月，累计产生费用共计15元，有二次确认过程，不存在订购违规现象。考虑客户使用感知，网站方已取消屏蔽并于3个工作日内到账，现金到账，可打印账单发票，回访满意</t>
  </si>
  <si>
    <t>TS202310200810302333</t>
  </si>
  <si>
    <t>15671028633</t>
  </si>
  <si>
    <t>李春会</t>
  </si>
  <si>
    <t>2023-10-20 13:33:12</t>
  </si>
  <si>
    <t xml:space="preserve">[65岁以上老人]判断省分:湖北
:流量费争议
:未使用过/未使用那么多/用的wifi（产生流量/费用）
:不认可
:下一步
:不符合或不愿意开通
:未享受
:下一步
:单倍小于等于500
:
高级模板内容：
投诉问题描述:称自己家小孩不小心拿到去点击，导致产生了这么多流量，对此不认可，要求退费
业务名称:流量计费争议
争议月份:2023年10月
争议金额:80
是否承诺退费:是
用户要求:已在线承诺用户减免</t>
  </si>
  <si>
    <t>TS202310201113090882</t>
  </si>
  <si>
    <t>13085169726</t>
  </si>
  <si>
    <t>梅宏超</t>
  </si>
  <si>
    <t>2023-10-20 14:26:50</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</si>
  <si>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投诉问题描述:用户来电对当前超出流量费用有争议，表示自己没有使用过，要求退还，不愿开通橡皮擦，请尽快核实处理
业务名称:上网费
争议月份:2023年10月
争议金额:19.45
是否承诺退费:是
用户要求:要求退还产生的费用。</t>
  </si>
  <si>
    <t>TS202310201506030801</t>
  </si>
  <si>
    <t>15587934257</t>
  </si>
  <si>
    <t>胡世桓</t>
  </si>
  <si>
    <t>2023-10-20 16:16:28</t>
  </si>
  <si>
    <t xml:space="preserve">[65岁以上老人]判断省分:其他省分
:流量计费争议
判断省分::未使用过/未使用那么多/用的wifi（产生流量/费用）
:不认可
:下一步
:不符合或不愿意开通
:已享受或不在授权范围
:
高级模板内容：
投诉问题描述:客户来电反映流量太贵了，1个G60元，不认可，要求把超出的流量费用申请退费，麻烦后台老师协助处理下
争议月份:2023年10月
争议金额/流量:40
用户要求:客户来电反映流量太贵了，1个G60元，不认可，要求把超出的流量费用申请退费，麻烦后台老师协助处理下
备注:、</t>
  </si>
  <si>
    <t>TS202310201147011667</t>
  </si>
  <si>
    <t>15549297156</t>
  </si>
  <si>
    <t>张国柱</t>
  </si>
  <si>
    <t>2023-10-20 14:49:50</t>
  </si>
  <si>
    <t xml:space="preserve">[65岁以上老人]判断省分:其他省分
:流量计费争议
判断省分::未使用过/未使用那么多/用的wifi（产生流量/费用）
:不认可
:下一步
:不符合或不愿意开通
:未享受
:下一步
:大于500
:
高级模板内容：
投诉问题描述:用户来电反馈表示有流量乱扣除的现象，前台告知具体事宜情况需要用户在APP进行查询，用户不认可，要求补偿流量，否则一直投诉
争议月份:2023年10月
争议金额/流量:0
用户要求:用户要求补偿流量，请后台协助处理谢谢。</t>
  </si>
  <si>
    <t>TS202310200919380715</t>
  </si>
  <si>
    <t>15549355080</t>
  </si>
  <si>
    <t>周思怡</t>
  </si>
  <si>
    <t>2023-10-20 09:42:29</t>
  </si>
  <si>
    <t xml:space="preserve">22年Q3Q4重点客户判断省分:湖北
:流量费争议
:没有短信通知/延迟
:不认可
:下一步
:不符合或不愿意开通
:已享受或不在授权范围
:
高级模板内容：
投诉问题描述:上网费超出
争议月份:2023年10月
争议金额（流量）:10
是否下发流量短信提醒:是
用户要求:要求退费</t>
  </si>
  <si>
    <t>TS202310200840210099</t>
  </si>
  <si>
    <t>13177067416</t>
  </si>
  <si>
    <t>刘宝仙</t>
  </si>
  <si>
    <t>2023-10-20 15:17:27</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</si>
  <si>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投诉问题描述:用户来电反馈从未开通上网功能对产生的手机上网流量费不认可要求退费，并且关闭上网功能
业务名称:上网费_手机上网流量费_
争议月份:2023年10月
争议金额:150
是否承诺退费:是
用户要求:用户要求退费并关闭上网功能，请后台协助处理谢谢。</t>
  </si>
  <si>
    <t>TS202310192030430714</t>
  </si>
  <si>
    <t>15572763026</t>
  </si>
  <si>
    <t>张赟鋆</t>
  </si>
  <si>
    <t>2023-10-20 15:38:36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</si>
  <si>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202310月上网费:60.00
争议金额:60.00</t>
  </si>
  <si>
    <t>TS202310201306070743</t>
  </si>
  <si>
    <t>15571718605</t>
  </si>
  <si>
    <t>张安洪</t>
  </si>
  <si>
    <t>2023-10-20 15:17:46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</si>
  <si>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投诉问题描述:用户对上网费，要求退费，前台根据预处理流程承诺退费，请后台协助处理
业务名称:上网费
争议月份:2023年10月
争议金额:8.64
是否承诺退费:是
用户要求:用户对上网费，要求退费，前台根据预处理流程承诺退费，请后台协助处理</t>
  </si>
  <si>
    <t>TS202310191735530552</t>
  </si>
  <si>
    <t>15571721810</t>
  </si>
  <si>
    <t>刘星雨</t>
  </si>
  <si>
    <t>2023-10-20 09:25:26</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</si>
  <si>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投诉问题描述:用户反映有流量但是产生了流量费用
业务名称:手机上网流量费_无线接入-上网流量费-国内（本地使用）
争议月份:2023年10月
争议金额:20
是否承诺退费:是
用户要求:退费</t>
  </si>
  <si>
    <t>TS202310201242580294</t>
  </si>
  <si>
    <t>15671077733</t>
  </si>
  <si>
    <t>郭媛媛</t>
  </si>
  <si>
    <t>2023-10-20 15:26:27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</si>
  <si>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投诉问题描述:用户来电要求退还流量费，请后台协助处理，谢谢。
业务名称:上网流量费
争议月份:2023年10月
争议金额:90
是否承诺退费:是
用户要求:退费</t>
  </si>
  <si>
    <t>TS202310192251451814</t>
  </si>
  <si>
    <t>15571756331</t>
  </si>
  <si>
    <t>韩江</t>
  </si>
  <si>
    <t>2023-10-20 14:11:11</t>
  </si>
  <si>
    <t>【2022年上工信部测评重保用户】用户来电反馈湖北宜昌市三峡大学的校园流量不能使用，使用的都是自己的通用流量，去学校营业厅问了也没有解决，要求登记我方协助处理，请后台核查处理，谢谢</t>
  </si>
  <si>
    <t>计费争议-流量：客户反映流量费用问题。经核实，本月使用校园外流量，产生有 30.16 元流量费用，计费正常无误，考虑客户感知，申请退还本月30.16元流量费用，24小时到帐，此费用无法抵扣往月欠费且不可打印发票，  已发校园营业厅协助添加锁定校园基站，另为您赠送0元10G流量，客户表示知晓。</t>
  </si>
  <si>
    <t>TS202310201004321673</t>
  </si>
  <si>
    <t>18671768368</t>
  </si>
  <si>
    <t>郑成果</t>
  </si>
  <si>
    <t>2023-10-20 11:31:51</t>
  </si>
  <si>
    <t xml:space="preserve">判断省分:其他省分
:流量计费争议
判断省分::未使用过/未使用那么多/用的wifi（产生流量/费用）
:不认可
:下一步
:不符合或不愿意开通
:已享受或不在授权范围
:
高级模板内容：
投诉问题描述:套外流量计费争议
争议月份:2023年10月
争议金额/流量:110
用户要求:退费</t>
  </si>
  <si>
    <t>计费争议-流量：客户反映流量扣费的问题。经核实，客户号码为4G全国流量王18元套餐（湖北）套餐，本月共产生流量费用110元，我部已协助开通10元橡皮擦，预计2小时内回溯本月流量费用，并赠送0元10G抽奖流量，当月有效，回访满意</t>
  </si>
  <si>
    <t>TS202310200908410504</t>
  </si>
  <si>
    <t>18672662633</t>
  </si>
  <si>
    <t>罗吉祥</t>
  </si>
  <si>
    <t>2023-10-20 14:23:47</t>
  </si>
  <si>
    <t xml:space="preserve">
高级模板内容：
投诉问题描述:用户来电对滴滴卡定向流量不包含滴滴客户端不认可
渠道名称:网厅
办理业务名称:定向流量
页面提示:无
用户要求:用户要求把滴滴客户端流量加入定向流量里面</t>
  </si>
  <si>
    <t>计费争议-流量：用户反映滴滴免流问题，经核实，在滴滴司机客户端内，滴滴司机可享受与乘客通话费用全免专属权益，但用户不认可，表示自己在使用滴滴司机客户端时产生了通用流量，已解释免流范围，用户表示知晓。</t>
  </si>
  <si>
    <t>TS202310192020270572</t>
  </si>
  <si>
    <t>13227268343</t>
  </si>
  <si>
    <t>陈小辉</t>
  </si>
  <si>
    <t>2023-10-20 13:33:23</t>
  </si>
  <si>
    <t xml:space="preserve">
高级模板内容：
投诉问题描述:用户来电称自己套餐的定向流量，没有进行使用，导致自己消费了35元，用户要求尽快进行退费
争议月份:2023年10月
争议金额/流量:35
用户要求:用户要求尽进行核实进行退费，称自己的专属流量，每次都不好使用，但是扣除自己的通用流量，导致自己流量消费35元，进行退费
备注:用户要求进行加急处理</t>
  </si>
  <si>
    <t>计费争议-流量：用户反映流量扣费的问题，经核实23.10月共产生流量扣费35元，账单扣费无误，考虑客户感知，已赠送本月0元5G通用流量，联系无人接听，已短信告知，如有疑问可在工作时间（08:30-12:00；14:00-17:30）联系07176921001、13032700872宜昌联通投诉处理中心。如用户咨询，请前台10010话务中心代为解释，谢谢</t>
  </si>
  <si>
    <t>TS202310191634121608</t>
  </si>
  <si>
    <t>2023-10-20 10:19:11</t>
  </si>
  <si>
    <t>【2022年上工信部测评重保用户】13094172693命中精准预判服务场景:[该用户有申诉倾向，请注意受理态度，查询近三天工单记录，积极解决用户问题。]
用户对前工单处理结果不认可，称现在使用定向区域流量却直接扣费，详见：TS202310131754490251，请加急处理</t>
  </si>
  <si>
    <t>计费争议-流量：用户反映校园基站免流问题，经核实，校园内使用未正常免流，已反馈至校园营服重新锁定基站，本月扣费15元，前期已退5元，现补退10元，此费用可打印发票，1小时到账，用户满意。</t>
  </si>
  <si>
    <t>TS202310171752432252</t>
  </si>
  <si>
    <t>2023-10-20 13:34:36</t>
  </si>
  <si>
    <t xml:space="preserve">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
实际发生金额：0&amp;nbsp;争议金额：0
是否需要创建服务补救工单：需要
身份验证结果：验证失败
处理意见：解释未认可
6个月退费记录：无
备注：
用户反映手机号码产生了流量费，要求核实原因，要求核实使用的700兆的流量记录。TS202310141157078871已解释，不认可
</t>
  </si>
  <si>
    <t>计费争议-流量①客户基本资料：业务号码：18671766673、客户姓名：方迪、套餐情况：蚂蚁大宝卡、客户反映流量使用的问题 ②首次联系客户时间：2023-10-18 08:31:32 ③投诉核查处理情况：收到贵部转办，我司立即组织核查，经核实，上网记录无法核查明细，据客户所述多使用抖音APP，属非完全免流产品，部分内容无法实现完全免流。已告知客户通过中国联通APP查询上流量详单及上网记录关注自己使用情况，如大量使用抖音时，可关闭移动数据网，在wifi环境下使用，客户表示知晓。 ④答复客户时间及客户满意度评价：根据上述情况我司于2023-10-18 08:31:32联系客户解释，一般。回单人：颜晶 6921001. ⑤投诉核查关联材料：无</t>
  </si>
  <si>
    <t>TS202310191901212042</t>
  </si>
  <si>
    <t>13047168450</t>
  </si>
  <si>
    <t>郭江伟</t>
  </si>
  <si>
    <t>2023-10-20 16:28:43</t>
  </si>
  <si>
    <t xml:space="preserve">22年Q3Q4重点客户
高级模板内容：
投诉问题描述:用户再次来电反映之前问题：TS202308091755292204核实之前已经为其减免111.74，并且8月还有赠送费65，要求处理。79，但是用户还是不认可，8月消费，以及9月上网费
争议时间:2023-10-19
争议金额:176.74
用户查询情况:无
前台实际查询情况:用户自行消费。
用户要求:联系电话19550129593</t>
  </si>
  <si>
    <t>计费争议-赠费：用户反映前期赠费问题，经核实赠费均已抵扣，另客户反馈23.9月流量问题（前期058处理），考虑客户感知，已申请减免23.9月流量费用合计65元，24小时内到账，此费用不可打印账单发票，往月欠费客户自行处理，回访满意</t>
  </si>
  <si>
    <t>TS202310191047231840</t>
  </si>
  <si>
    <t>13217178349</t>
  </si>
  <si>
    <t>何炎章</t>
  </si>
  <si>
    <t>2023-10-20 13:08:36</t>
  </si>
  <si>
    <t xml:space="preserve">主办单位：湖北
客户类别：普通客户
10010是否打通：是
是否二次致电10015：是
是否联系：是
升级倾向：工信部
号码归属省：湖北
SVIP等级：
产品类型:SP产品;产品名称:炫铃功能0元包月;产品描述:炫铃功能0元包月;产品ID:7000000200;开始时间:2021-07-0100:00:00;结束时间:2029-12-3123:59:59;订购渠道:;客户确认方式:无。
预处理名称:产品订购一键诊断
业务产品类型:反映其他业务问题
用户是否接受:用户不接受
是否知情订购:不知情订购
是否授权范围:否
备注:携转用户来电反馈不知情办理宽带用户要求取消要求核实是谁办理的宽带买给了谁钱又给了谁有提到工信部要求10分钟内联系请协助处理。</t>
  </si>
  <si>
    <t>TS202310192025090639</t>
  </si>
  <si>
    <t>13207225094</t>
  </si>
  <si>
    <t>2023-10-20 09:58:47</t>
  </si>
  <si>
    <t xml:space="preserve">[65岁以上老人]判断省分:其他省分
:增值业务争议
判断省分:湖北
:固网
:否
:
高级模板内容：
投诉问题描述:客户来电反映没有订购业务，产生费用，要求取消并且退费
争议业务名称:	联通助理-畅爽版（在线渠道）
受理渠道:、
争议月份:2023年10月
争议费用:26
一线客服在系统里:已取消
是否承诺退费:是
用户要求:客户来电反映没有订购业务，产生费用，要求取消并且退费</t>
  </si>
  <si>
    <t>计费争议-账单：用户反映联通助理-畅爽版扣费问题，经核实，23.10月用户自行订购，已取消并申请退10月扣费26元，此费用不可打印发票，2小时到账，满意。</t>
  </si>
  <si>
    <t>TS202310191059522141</t>
  </si>
  <si>
    <t>13114465597</t>
  </si>
  <si>
    <t>汪洪社</t>
  </si>
  <si>
    <t>2023-10-20 09:38:18</t>
  </si>
  <si>
    <t xml:space="preserve">[65岁以上老人]判断省分:其他省分
:增值业务争议
判断省分:湖北
:移网
:在补救范围内
:不认可
:大于500元
:
高级模板内容：
投诉问题描述:用户来电反映不承认自己办理的通讯无忧包(3元/月）	
争议业务名称:通讯无忧包(3元/月）	
受理渠道:无
争议月份: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1月、2019年2月、2019年3月、2019年4月、2019年5月、2019年6月、2019年7月、2019年8月、2019年9月、2019年10月、2019年11月、2019年12月、2018年12月、2023年1月、2023年2月、2023年3月、2023年4月、2023年5月、2023年6月、2023年7月、2023年8月、2023年9月、2023年10月
争议费用:3
一线客服在系统里:已取消
是否承诺退费:否
用户要求:申请退费</t>
  </si>
  <si>
    <t>计费争议-账单：用户反映通讯无忧包扣费问题，经核实，2018.12月办理，时间久远无法核查开通记录，可申请退还2019.1月-2023.10月扣费合计174元，此费用不可打印发票，现号码已携出，致电未接，已短信告知可提供其他宜昌联通号码，我部为其退费到账。如有疑问可在工作时间（08:30-12:00；14:00-17:30）联系07176921001、13032700872宜昌客服。再次来电烦请请前台10010话务中心代为解释，谢谢。</t>
  </si>
  <si>
    <t>TS202310191809481164</t>
  </si>
  <si>
    <t>13872626082</t>
  </si>
  <si>
    <t>朱道亮</t>
  </si>
  <si>
    <t>2023-10-20 09:02:46</t>
  </si>
  <si>
    <t xml:space="preserve">
高级模板内容：
是否10016外呼:是
反应问题涉及场景:未经同意订购业务
产品名称:5G副卡基本套餐(优享服务)
争议月份:2023年7月、2023年8月、2023年9月、2023年10月
是否承诺退费:否
承诺退费金额:40
是否取消业务（如取消失败，需加上系统报错的提示）:未取消
是否需要回复:是
用户要求:用户表示未更换副卡业务，前台已解释，用户不认可，要求核实处理，恢复副卡免月租12个月（10元话费12个月）（湖北）-立即生效</t>
  </si>
  <si>
    <t>TS202310190856262075</t>
  </si>
  <si>
    <t>18671605843</t>
  </si>
  <si>
    <t>陈新强</t>
  </si>
  <si>
    <t>2023-10-20 09:04:31</t>
  </si>
  <si>
    <t xml:space="preserve">
高级模板内容：
投诉问题描述:用户反映办理是19元套餐，但是自己没有怎么使用就欠费295，对前台解释不认请协助处理
业务名称:星锐卡(湖北)
宣传渠道:其他:开户工作人员
宣传内容:月租19
实际情况:每月扣除68
用户要求:用户要求减免欠费，并且要求核实</t>
  </si>
  <si>
    <t>计费争议-帐单争议：用户反馈帐单问题，经核实，用户使用的是星锐卡(湖北)，59元/月主资费，有参加赠费30元活动，因用户号码停机，导致赠费活动无法到帐，还有一个9元100分钟5G速率包（湖北），故每月话费68元，因用户号码停机无法联系，我司无法核实情况处理，如有疑问可在工作时间（08:30-12:00；14:00-17:30）致电我司宜昌联通13032700872，烦请前台代为转告</t>
  </si>
  <si>
    <t>TS202310200827322465</t>
  </si>
  <si>
    <t>13872573042</t>
  </si>
  <si>
    <t>2023-10-20 10:40:15</t>
  </si>
  <si>
    <t xml:space="preserve">
高级模板内容：
投诉问题描述:用户称花呗从自己银行卡扣费420多元，称自己没有用过花呗，怀疑是联通没有给其还款，前台查询已返费，用户不认可，请处理
产品名称:花呗分期5G129元直降1300
办理时间:2021-10-01
办理渠道:宜昌市宜都城区营服直销团队（O2O社会直销）
用户要求:请处理</t>
  </si>
  <si>
    <t>计费争议-账单：用户反映花呗合约问题，经核实，21.11月宜昌市宜都城区营服直销团队办理，已返电子券24期，计费无误，联系用户解释，满意。</t>
  </si>
  <si>
    <t>TS202310200920170731</t>
  </si>
  <si>
    <t>13235638396</t>
  </si>
  <si>
    <t>吴桂英</t>
  </si>
  <si>
    <t>2023-10-20 16:53:55</t>
  </si>
  <si>
    <t xml:space="preserve">[65岁以上老人]判断省分:其他省分
:流量计费争议
判断省分::未使用过/未使用那么多/用的wifi（产生流量/费用）
:不认可
:下一步
:不符合或不愿意开通
:已享受或不在授权范围
:
高级模板内容：
投诉问题描述:手机上网流量费7.83元
争议月份:2023年10月
争议金额/流量:7.83
用户要求:退费
备注:退费</t>
  </si>
  <si>
    <t>计费争议-账单：用户反映流量扣费问题，经核实，该号码正常使用产生流量费用，出于服务角度，申请退流量费7.83元，此费用不可打印发票，1小时到账，该套餐无法关闭上网功能，已告知通过手机关闭 上网功能，用户认可满意。</t>
  </si>
  <si>
    <t>TS202310201044520161</t>
  </si>
  <si>
    <t>16671726269</t>
  </si>
  <si>
    <t>庞正珍</t>
  </si>
  <si>
    <t>2023-10-20 14:49:53</t>
  </si>
  <si>
    <t xml:space="preserve">[65岁以上老人]
高级模板内容：
投诉问题描述:用户来电表示在自己办理的套餐每个月就只扣费39.6元，解释IPTV扣费10元用户不认可，表示自己一直都是39.6元，要求核实为什么IPTV收费，请协助处理，谢谢
争议月份:2023年10月
争议金额:10
用户要求:用户来电表示在自己办理的套餐每个月就只扣费39.6元，解释IPTV扣费10元用户不认可，表示自己一直都是39.6元，要求核实为什么IPTV收费，请协助处理，谢谢</t>
  </si>
  <si>
    <t>业务规则：客户对IPTV扣费不认可，已解释赠费活动解释，10元IPTV扣费为正常扣费，已告知客户可办理续约99元畅爽+69元赠费活动，有效期1年，包含手机号码+宽带+IPTV合计40元/月，客户表示考虑，回访满意</t>
  </si>
  <si>
    <t>TS202310201324401106</t>
  </si>
  <si>
    <t>17671324064</t>
  </si>
  <si>
    <t>贾方喆</t>
  </si>
  <si>
    <t>2023-10-20 14:51:59</t>
  </si>
  <si>
    <t xml:space="preserve">
高级模板内容：
投诉问题描述:用户对副卡收费10元功能费不认可，称当时办理人员说包含在99元里面的，请尽快联系谢谢
争议月份:2023年10月
争议金额:0
用户要求:请尽快联系谢谢</t>
  </si>
  <si>
    <t>业务规则：客户反馈副卡扣费的问题，考虑客户感知，已勾选赠费 副卡免月租12个月（10元话费12个月）（湖北）-立即生效 。回访满意</t>
  </si>
  <si>
    <t>TS202310201244200321</t>
  </si>
  <si>
    <t>13047164998</t>
  </si>
  <si>
    <t>郭苗苗</t>
  </si>
  <si>
    <t>2023-10-20 15:26:30</t>
  </si>
  <si>
    <t xml:space="preserve">判断省分:湖北
:流量费争议
:流量包定制争议
:不认可
:未享受
:小于等于500元，且仅限单倍、月份不超过12个月
:
高级模板内容：
投诉问题描述:用户来电称自己在异地有开通20元15GB省内流量7日快餐包-湖北不能使用，要求退还本月所产生的费用，二对本机本月产生的流量费用20元不理解，
业务名称:20元15GB省内流量7日快餐包和流量费
争议月份:2023年10月
争议金额:40
是否承诺退费:是
用户要求:已承诺退费</t>
  </si>
  <si>
    <t>BL202310191814580676</t>
  </si>
  <si>
    <t>15571734433</t>
  </si>
  <si>
    <t>向婷姣</t>
  </si>
  <si>
    <t>2023-10-20 10:19:10</t>
  </si>
  <si>
    <t>判断省分:湖北
:增值业务费用争议（含炫彩通信助理包云盘版等组合类增值业务）
:移网
:在补救范围内
:不认可
:小于等于500元，且仅限单倍、月份不超过12个月
:
高级模板内容：
赔付类型：:其他:流量包
CBSS账单扣费名称：:国内流量月包10元1GB(立即生效)
办理渠道:湖北省分公司电子商务部
赔付月份：:2023年10月
返还倍率:单倍
赔付金额：:10
是否已经取消业务:是
是否承诺退费：:是
用户是否需要回复：:否
用户要求：:要求退费</t>
  </si>
  <si>
    <t>TS202310201005001682</t>
  </si>
  <si>
    <t>投诉工单（2021版）&gt;&gt;宽带&gt;&gt;【入网】办理&gt;&gt;宽带不具备资源无法办理</t>
  </si>
  <si>
    <t>13040981898</t>
  </si>
  <si>
    <t>张彩霞</t>
  </si>
  <si>
    <t>2023-10-20 13:33:13</t>
  </si>
  <si>
    <t xml:space="preserve">
高级模板内容：
投诉问题描述:之前的说的调账没有调要求处理
安装地址:详见之前工单流水号:TS202309211040342346
操作时间:2023-10-20</t>
  </si>
  <si>
    <t>宽带资源：经核实客户提供地址核实暂无宽带资源，现已联系客户解释，并再次催促营服刘欢协助处理，考虑用户感知，申请退本月费用，合计80元，24小时到帐，此费用不可打印发票，满意。</t>
  </si>
  <si>
    <t>ZX202310201022030123</t>
  </si>
  <si>
    <t>13986802015</t>
  </si>
  <si>
    <t>罗高森</t>
  </si>
  <si>
    <t>2023-10-20 10:51:14</t>
  </si>
  <si>
    <t>用户来电表示自己的号码被腾讯标记现在无法取消标记请后台回电协助处理</t>
  </si>
  <si>
    <t>ZHX202310201123022462</t>
  </si>
  <si>
    <t>2023-10-20 12:18:13</t>
  </si>
  <si>
    <t>【2022年上工信部测评重保用户】【2022年上工信部测评重保用户】用户反馈问题（详见TS202310201120131061），要求（上级领导回电，两个小时内没有回电就转网），已派/省分工单，根据申诉预警4项场景第（/4）项记录此单，请专家团队协助安抚，谢谢！
请尽快回复。</t>
  </si>
  <si>
    <t>TS202310192124151301</t>
  </si>
  <si>
    <t>2023-10-20 15:41:55</t>
  </si>
  <si>
    <t xml:space="preserve">[该用户有申诉倾向，请注意受理态度，查询近三天工单记录，积极解决用户问题。]
高级模板内容：
投诉问题描述:用户对前期处理结果不认可，要求重新处理，并且表示之前没有工作人员联系，前期工单:TS202310171811200120
渠道名称:营业厅
渠道地址:湖北省宜昌市福超市旁边营业厅
用户要求:用户对前期处理结果不认可，要求重新处理，并且表示之前没有工作人员联系，请核实处理</t>
  </si>
  <si>
    <t>TS202310182126160647</t>
  </si>
  <si>
    <t>13177090979</t>
  </si>
  <si>
    <t>吕浩杰</t>
  </si>
  <si>
    <t>2023-10-20 14:56:29</t>
  </si>
  <si>
    <t xml:space="preserve">
高级模板内容：
投诉问题描述:用户来电反映本机办理的金融合约，自己不知情，称办理的时候也没有告知此合约情况现在想要把合约取消，不愿去营业厅要求我方处理
产品名称:招联分期5G129元直降1700（社会渠道36期）
办理时间:2022-11-01
办理渠道:宜昌西陵区东山花园永乐代理点
用户要求:要求尽快核实回电</t>
  </si>
  <si>
    <t>解释宣传：宜昌西陵区东山花园永乐代理点  AA，用户反馈招联分期活动问题经核实，客户对招联分期活动不满，核查为营业厅未解释清楚导致，现跟用户解释清，用户不接受，已转东山花园自营厅杨双双协助处理，用户知悉挂机，满意度一般。</t>
  </si>
  <si>
    <t>ZX202310201402301855</t>
  </si>
  <si>
    <t>071700730592</t>
  </si>
  <si>
    <t>张胜荣</t>
  </si>
  <si>
    <t>2023-10-20 16:36:19</t>
  </si>
  <si>
    <t>#断卡行动一证多卡#用户表示被动办理宽带，要我公司为其注销，并要求退费，请尽快处理并回复。</t>
  </si>
  <si>
    <t>解释宣传：兴山城区自有营业厅AA，用户反馈宽带扣费问题，经核实，为兴山城区自有营业厅于2023-06-30 08:08:04给用户转资费时把宽带转为单宽时未给用户解释清楚导致，现已取消，考虑用户感知，申请退23.10月费用，合计30元，24小时到帐，此费用不可的打印发票，满意。</t>
  </si>
  <si>
    <t>TS202310181308442056</t>
  </si>
  <si>
    <t>2023-10-20 18:21:07</t>
  </si>
  <si>
    <t>主办单位：湖北
客户类别：普通客户
10010是否打通：是
是否二次致电10015：是
是否联系：否
升级倾向：工信部
号码归属省：湖北
SVIP等级：
1.问题类型:;
2.投诉类型:其他;
3.营业厅地址:;
4.位置信息:;
5.位置发生地:;
6.投诉内容:从2023年10月4日至今，多次致电贵司关于2023年多月宽带业务未经许可乱扣费，私自更改套餐问题，至今未得到解决。如贵司一直不解决，置若罔闻，我将在本月19日向工信部12300投诉，依法维护自己的权益。本次投诉是有关服务态度散漫，漠视人民群众利益，侵占老百姓的合法权益。
关联10015热线工单流水号:TS202310111320407934</t>
  </si>
  <si>
    <t>解释宣传： ①客户基本资料：业务号码 15717890520、客户姓名 汪洋、套餐情况 5G副卡基本套餐(优享服务)；客户反映宽带扣费的问题； ②首次联系客户时间：2023-10-19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13:17:45到账，此费用不可打印账单发票，另IPTV及沃家神眼为正常扣费，我部无法调整免费，已联系客户解释说明，客户知晓； ④答复客户时间及客户满意度评价：根据上述核实情况，我司于2023-10-19 09:34:00联系客户满意度一般，回单人：张婷、联系方式：07176921001 ⑤投诉核查关联材料：无。</t>
  </si>
  <si>
    <t>TS202310200841190114</t>
  </si>
  <si>
    <t>19871700997</t>
  </si>
  <si>
    <t>胡兴娥</t>
  </si>
  <si>
    <t>2023-10-20 10:27:11</t>
  </si>
  <si>
    <t xml:space="preserve">
高级模板内容：
投诉问题描述:用户称自己是联通工作人员，办理此卡就是张单卡，但现在查询与15587982241是合账关系。不是自己办理的
业务名称:合账关系
争议月份:2023年10月
争议金额:0
办理渠道:夷陵鸦鹊岭自有营业厅
前台是否取消:未取消
用户要求:核实怎么合账的。请处理，谢谢</t>
  </si>
  <si>
    <t>解释宣传：夷陵鸦鹊岭自有营业厅，账户问题未解释清楚。经核实，客户 于2023-10-02 11:01:38 夷陵鸦鹊岭自有营业厅办理新卡19871700997，与之前办理号码15587982241绑定账户，已联系客户解释说明， 客户表示知晓。</t>
  </si>
  <si>
    <t>TS202310201409471985</t>
  </si>
  <si>
    <t>13177069590</t>
  </si>
  <si>
    <t>李妮娜</t>
  </si>
  <si>
    <t>2023-10-20 15:06:15</t>
  </si>
  <si>
    <t xml:space="preserve">
高级模板内容：
投诉问题描述:客户来电称，自己每天接到7.8个广告推销的电话，客户非常的不认可17018130841,17017322615,167730281599等，电话非常的多，客户要求全部屏蔽这种电话，已解释，客户要求我方为其拦截，请协助处理谢谢
骚扰类型:电话
骚扰内容:广告推销
骚扰时间:2023-10-01
骚扰号码:17018130841,17017322615,167730281599等，电话非常的多，客户要求全部屏蔽这种电话</t>
  </si>
  <si>
    <t>TS202310192009230456</t>
  </si>
  <si>
    <t>18672093649</t>
  </si>
  <si>
    <t>张萍</t>
  </si>
  <si>
    <t>2023-10-20 10:54:33</t>
  </si>
  <si>
    <t>主办单位：湖北
客户类别：星级客户
10010是否打通：否
是否二次致电10015：是
是否联系：否
升级倾向：
号码归属省：湖北
SVIP等级：
1.问题类型:;
2.投诉类型:办理争议;
3.营业厅地址:;
4.位置信息:;
5.位置发生地:;
6.投诉内容:我想办理8元或19元套餐，因为这个手机号平常不太用了，只是绑定了很多业务，只需要基础的接电话、接收短信功能，不需要别的功能，但是打人工服务电话不能办理，麻烦帮忙降低套餐
8.办理业务的名称:更换套餐
8.无法办理的渠道:10010客服热线</t>
  </si>
  <si>
    <t>BL202310201520180137</t>
  </si>
  <si>
    <t>13094171317</t>
  </si>
  <si>
    <t>胡朝钢</t>
  </si>
  <si>
    <t>2023-10-20 15:30:18</t>
  </si>
  <si>
    <t xml:space="preserve">判断省分:湖北
:有意向资费
:全国流量王8元套餐
:
高级模板内容：
用户诉求:用户来电反映要求变更套餐，我方挽留失败，请后台协助处理
当前套餐名称:腾讯大王卡
新套餐名称（转入套餐名称）:全国流量王8元套餐
是合约期内（含靓号）:否</t>
  </si>
  <si>
    <t>BL202310201515440070</t>
  </si>
  <si>
    <t>15507207762</t>
  </si>
  <si>
    <t>潘飞</t>
  </si>
  <si>
    <t>2023-10-20 16:03:14</t>
  </si>
  <si>
    <t xml:space="preserve">判断省分:湖北
:有意向资费
:全国流量王8元套餐
:
高级模板内容：
用户诉求:用户来电要求更改套餐，我方挽留无效，不愿到厅，请后台协助处理，谢谢
当前套餐名称:腾讯大王卡
新套餐名称（转入套餐名称）:全国流量王8元套餐
是合约期内（含靓号）:是</t>
  </si>
  <si>
    <t>BL202310201501532397</t>
  </si>
  <si>
    <t>17683700769</t>
  </si>
  <si>
    <t>舒梅朦</t>
  </si>
  <si>
    <t>2023-10-20 15:14:16</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</si>
  <si>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</si>
  <si>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BL202310201457042338</t>
  </si>
  <si>
    <t>13197339286</t>
  </si>
  <si>
    <t>刘小青</t>
  </si>
  <si>
    <t>2023-10-20 15:12:19</t>
  </si>
  <si>
    <t xml:space="preserve">判断省分:湖北
:有意向资费
:全国流量王8元套餐
:
高级模板内容：
用户诉求:用户要求在线变更8元，称自己不在本地
当前套餐名称:腾讯天王卡
新套餐名称（转入套餐名称）:8元套餐
是合约期内（含靓号）:否</t>
  </si>
  <si>
    <t>BL202310201357221589</t>
  </si>
  <si>
    <t>18671708121</t>
  </si>
  <si>
    <t>熊华</t>
  </si>
  <si>
    <t>2023-10-20 14:14:22</t>
  </si>
  <si>
    <t xml:space="preserve">判断省分:湖北
:有意向资费
:全国流量王8元套餐
:
高级模板内容：
用户诉求:直接降套
当前套餐名称:畅越冰激凌5G套餐89元
新套餐名称（转入套餐名称）:8元全国流量王
是合约期内（含靓号）:否</t>
  </si>
  <si>
    <t>BL202310201144430028</t>
  </si>
  <si>
    <t>17671265448</t>
  </si>
  <si>
    <t>刘志强</t>
  </si>
  <si>
    <t>2023-10-20 14:09:31</t>
  </si>
  <si>
    <t xml:space="preserve">判断省分:湖北
:无意向资费
node_104:
node_102:
:降套
:需要保号
:挽留后，用户依旧要求降套
:资费对比
:挽留失败
:
node_106:
:无合约/无靓号
:
高级模板内容：
用户诉求:用户来电称自己需要更改套餐，我处已推荐福多多卡29元套，我处已建议用户前往营业厅进行咨询办理，用户不认可
当前套餐名称:腾讯天王卡
新套餐名称（转入套餐名称）:用户要求改成保号的套餐
是合约期内（含靓号）:否</t>
  </si>
  <si>
    <t>BL202310201139142439</t>
  </si>
  <si>
    <t>18527305795</t>
  </si>
  <si>
    <t>郭梦云</t>
  </si>
  <si>
    <t>2023-10-20 14:05:44</t>
  </si>
  <si>
    <t xml:space="preserve">【2022年上工信部测评重保用户】判断省分:湖北
:有意向资费
:全国流量王8元套餐
:
高级模板内容：
用户诉求:用户来电称套餐资费太高
当前套餐名称:哔哩哔哩22卡
新套餐名称（转入套餐名称）:全国流量王8元套餐
是合约期内（含靓号）:否
备注:要求把套餐更改成：全国流量王8元套餐.挽留失败.解释不认可.请尽快处理</t>
  </si>
  <si>
    <t>BL202310201057401864</t>
  </si>
  <si>
    <t>15571770150</t>
  </si>
  <si>
    <t>阮萍</t>
  </si>
  <si>
    <t>2023-10-20 11:11:48</t>
  </si>
  <si>
    <t xml:space="preserve">判断省分:湖北
:有意向资费
:全国流量王8元套餐
:
高级模板内容：
用户诉求:用户来电要求变更全国流量王8元套餐，在线挽留失败，不愿到厅，要求在线变更，请尽快核实处理
当前套餐名称:幸福家家乐59元套餐
新套餐名称（转入套餐名称）:全国流量王8元套餐
是合约期内（含靓号）:否</t>
  </si>
  <si>
    <t>BL202310201047461721</t>
  </si>
  <si>
    <t>15549386212</t>
  </si>
  <si>
    <t>2023-10-20 11:01:16</t>
  </si>
  <si>
    <t>BL202310201022021343</t>
  </si>
  <si>
    <t>15549296393</t>
  </si>
  <si>
    <t>王婷梅</t>
  </si>
  <si>
    <t>2023-10-20 14:01:24</t>
  </si>
  <si>
    <t xml:space="preserve">判断省分:湖北
:有意向资费
:全国流量王8元套餐
:
高级模板内容：
用户诉求:用户来电要求将套餐更改为8元套餐，要求尽快解决
当前套餐名称:畅爽冰激凌5G套餐99元（基
新套餐名称（转入套餐名称）:全国流量王8元套餐
是合约期内（含靓号）:否</t>
  </si>
  <si>
    <t>BL202310191919491297</t>
  </si>
  <si>
    <t>15572704559</t>
  </si>
  <si>
    <t>周冰洁</t>
  </si>
  <si>
    <t>2023-10-20 14:12:07</t>
  </si>
  <si>
    <t xml:space="preserve">判断省分:湖北
:有意向资费
:全国流量王8元套餐
:
高级模板内容：
用户诉求:用户要求更改套餐，挽留失败，不愿到厅，请协助处理。
当前套餐名称:幸福家家乐19元套餐
新套餐名称（转入套餐名称）:4G全国流量王8元套餐
是合约期内（含靓号）:否
备注:用户要求明天下午2点到六点之间联系，上午上班无法接听电话</t>
  </si>
  <si>
    <t>BL202310191750550423</t>
  </si>
  <si>
    <t>15572745520</t>
  </si>
  <si>
    <t>闫若翀</t>
  </si>
  <si>
    <t>2023-10-20 09:04:28</t>
  </si>
  <si>
    <t xml:space="preserve">
高级模板内容：
用户诉求:用户要求办理福多多29元，CB上无法办理，请尽快处理，谢谢
当前套餐名称:畅越冰激凌5G套餐59元
新套餐名称（转入套餐名称）:福多多29元
是合约期内（含靓号）:否</t>
  </si>
  <si>
    <t>BL202310191715522467</t>
  </si>
  <si>
    <t>15549321910</t>
  </si>
  <si>
    <t>洪贵山</t>
  </si>
  <si>
    <t>2023-10-20 09:05:55</t>
  </si>
  <si>
    <t xml:space="preserve">判断省分:湖北
:有意向资费
:其他资费
:是
:不认可：坚持要求转入有限制的套餐
:
高级模板内容：
用户诉求:用户来电称想给自己亲人也办一张星锐卡(湖北)的，前台已解释此项业务在2023.6.1已下线，用户不认可
当前套餐名称:星锐卡(湖北)
新套餐名称（转入套餐名称）:星锐卡(湖北)
是合约期内（含靓号）:是
备注:用户要求回电反馈星锐卡(湖北)这项业务为什么不能再办了</t>
  </si>
  <si>
    <t>ZX202310181748150590</t>
  </si>
  <si>
    <t>071701054113</t>
  </si>
  <si>
    <t>庄越</t>
  </si>
  <si>
    <t>2023-10-20 09:06:45</t>
  </si>
  <si>
    <t>用户要求变更手机套餐核实到有宽带业务，表示自己没有办理过也不需要此业务，强烈要求取消</t>
  </si>
  <si>
    <t>套餐变更-升：用户要求转资159元畅爽冰激凌套餐+79元赠费*12个月，已办理，次月生效，另按客户要求取消缓装宽带，回访满意。</t>
  </si>
  <si>
    <t>BL202310191410110067</t>
  </si>
  <si>
    <t>13972019617</t>
  </si>
  <si>
    <t>罗丁</t>
  </si>
  <si>
    <t>2023-10-20 09:12:28</t>
  </si>
  <si>
    <t>用户要求续订：预存话费享折扣优惠档位三（立即生效24个月）-湖北政企专属，用户不愿意到厅，请协助处理</t>
  </si>
  <si>
    <t>套餐变更-升：129转159元，用户要求转资畅爽冰激凌5G套餐159元（基础版），并办理存量5G畅爽套餐享109元赠费（次月生效）湖北 ，满意。</t>
  </si>
  <si>
    <t>ZX202310201035110239</t>
  </si>
  <si>
    <t>071701004930</t>
  </si>
  <si>
    <t>冉德兵</t>
  </si>
  <si>
    <t>2023-10-20 14:05:41</t>
  </si>
  <si>
    <t xml:space="preserve">判断省分:湖北
:自己办理的宽带
:挽留失败
:不同意
:
高级模板内容：
问题描述:要求我处取消宽带，现在在外地，将手机号码套餐办理为：福多多29元（湖北）
第二联系方式:15571719712
销户原因:现在在外地使用不到
用户要求:注销宽带将手机号码套餐办理为：福多多29元（湖北）</t>
  </si>
  <si>
    <t>套餐变更-未到厅：用户要求转资福多多29元套餐，挽留无效（降套的）已办理，次月生效,宽带用户已至营业厅处理好，用户满意。</t>
  </si>
  <si>
    <t>TS202310201310060823</t>
  </si>
  <si>
    <t>15629384371</t>
  </si>
  <si>
    <t>2023-10-20 14:29:06</t>
  </si>
  <si>
    <t>主办单位：湖北
客户类别：首次投诉
10010是否打通：否
是否二次致电10015：是
是否联系：否
升级倾向：
号码归属省：湖北
SVIP等级：
1.问题类型:;
2.投诉类型:办理争议;
3.营业厅地址:;
4.位置信息:;
5.位置发生地:;
6.投诉内容:现有套餐不合适需升档，预约更改包含宽带的融合套餐
8.办理业务的名称:联通王卡5G版129元
8.无法办理的渠道:中国联通APP</t>
  </si>
  <si>
    <t>套餐变更-未到厅：
①客户投诉产生的原因：客户反馈套餐变更的问题。
②客户投诉问题核查情况及解决方案：收到贵部转办后，我司立即组织调查。经核实，用户要求转资腾讯王卡5G版129元，挽留无效（降套的）已办理，次月生效 客户满意。我司于2023-10-20 14:20:38联系客户解释以上情况。
③客户问题满意度：满意
④回单人：张婷   6921001</t>
  </si>
  <si>
    <t>TS202310191648572002</t>
  </si>
  <si>
    <t>15572755287</t>
  </si>
  <si>
    <t>龚仁秀</t>
  </si>
  <si>
    <t>2023-10-20 09:24:29</t>
  </si>
  <si>
    <t xml:space="preserve">[65岁以上老人]
高级模板内容：
投诉问题描述:用户来电在营业厅办理套餐变更，告知有违约金，用户不认可要求我方核实处理
争议业务名称:畅爽冰激凌5G套餐159元
争议月份:2023年10月
争议金额:333
用户要求:用户来电在营业厅办理套餐变更，告知有违约金，用户不认可要求我方核实处理，用户在营业厅等候，要求加急处理</t>
  </si>
  <si>
    <t>套餐变更-未到厅：159元转59元，2023-10-19 17:31:47已办理转资畅越冰激凌59元+网龄计划合约24个月，次月生效，用户满意。</t>
  </si>
  <si>
    <t>TS202310191643051853</t>
  </si>
  <si>
    <t>18671780872</t>
  </si>
  <si>
    <t>李曼婷</t>
  </si>
  <si>
    <t>2023-10-20 09:23:11</t>
  </si>
  <si>
    <t xml:space="preserve">判断省分:湖北
:无意向资费
node_104:
node_102:
:降套
:消费过高
:挽留后，用户依旧要求降套
:消费对比
:挽留失败
:
node_106:
:有合约/有靓号
:
高级模板内容：
投诉问题描述:用户称自己的优惠快到期了，去营业厅咨询还能不能办理优惠活动，营业厅告知没有，用户要求变更低一点的套餐，有20GB流量就可以，通话没有要求，营业厅告知办理办理，用户非常不认可
到厅时间:2023-10-19
到厅名称:当阳城区南正街自有营业厅
办理业务:办理折扣合约、变更套餐
营业厅地址:当阳市南正街14号
用户要求:用户称要么办理优惠活动合约，要么办理降套，请后台核实尽快处理谢谢，联系电话18671780872</t>
  </si>
  <si>
    <t>套餐变更-未到厅：用户要求转资199元畅爽冰激凌套餐+139元赠费*12个月，挽留无效（降套的）已办理，次月生效 客户满意。</t>
  </si>
  <si>
    <t>BL202310201128112280</t>
  </si>
  <si>
    <t>17671321038</t>
  </si>
  <si>
    <t>林俊杰</t>
  </si>
  <si>
    <t>2023-10-20 14:17:51</t>
  </si>
  <si>
    <t xml:space="preserve">判断省分:湖北
:有意向资费
:其他资费
:否
node_104:
node_102:
:降套
:需要保号
:挽留后，用户依旧要求降套
:资费对比
:挽留失败
:
node_106:
:有合约/有靓号
:
高级模板内容：
用户诉求:要求降低套餐资费，不愿去营业厅
当前套餐名称:畅越冰激凌5G套餐129元
新套餐名称（转入套餐名称）:29元福多多卡
是合约期内（含靓号）:是
备注:客户套餐内的宽带并不是自己办理的，对有宽带不知情</t>
  </si>
  <si>
    <t>套餐变更-未到厅：129元转29元，已办理转资29元福多多卡，次月生效，用户满意。</t>
  </si>
  <si>
    <t>BL202310200909060400</t>
  </si>
  <si>
    <t>2023-10-20 10:25:14</t>
  </si>
  <si>
    <t xml:space="preserve">判断省分:湖北
:有意向资费
:其他资费
:否
node_104:
node_102:
:降套
:消费过高
:挽留后，用户依旧要求降套
:资费对比
:挽留失败
:
node_106:
:无合约/无靓号
:
高级模板内容：
用户诉求:用户来电反馈要求变更套餐，不在归属地要求在线变更
当前套餐名称:畅越冰激凌5G套餐69元
新套餐名称（转入套餐名称）:福多多29元（湖北）
是合约期内（含靓号）:否
备注:用户要求加急处理，请后台协助处理谢谢。</t>
  </si>
  <si>
    <t>套餐变更-未到厅：69元转29元，已办理转资福多多29元（湖北），次月生效，用户满意。</t>
  </si>
  <si>
    <t>BL202310181444471549</t>
  </si>
  <si>
    <t>15571715263</t>
  </si>
  <si>
    <t>张龙云</t>
  </si>
  <si>
    <t>2023-10-20 09:05:42</t>
  </si>
  <si>
    <t xml:space="preserve">判断省分:湖北
:无意向资费
node_104:
node_102:
:降套
:消费过高
:挽留后，用户依旧要求降套
:资费对比
:挽留失败
:
node_106:
:无合约/无靓号
:
高级模板内容：
用户诉求:变更套餐
当前套餐名称:畅越冰激凌5G套餐99元
新套餐名称（转入套餐名称）:福多多29元
是合约期内（含靓号）:否
备注:用户称没有办理宽带，要求线上办理</t>
  </si>
  <si>
    <t>套餐变更-未到厅：99转29元，用户要求转资福多多29元，挽留无效，已按用户要求办理，次月生效，并核对身份信息协助取消CPE宽带，满意</t>
  </si>
  <si>
    <t>TS202310201344241483</t>
  </si>
  <si>
    <t>15872582638</t>
  </si>
  <si>
    <t>2023-10-20 14:29:11</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</si>
  <si>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15872582638;3、主叫号码：15872582638;4、被叫号码：;5、客户姓名：陈伟;6、客户级别：一星用户;7、用户归属地：宜昌市;8、受理员工工号：hubXN23TF7626;9、手机厂商：;10、投诉渠道：10010客服热线;11、投诉打点范围：0.5千米;12、投诉地址：湖三路交叉口附宜昌市-秭归县:秭归县【秭归县】;13、网格ID：191016;14、网格名称：YC_A_湖北省宜昌市秭归县长宁大道-平近网格_191016;15、经度：110.972627;16、纬度：30.828346;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169777966845267971;26、语音业务类型：;27、数据业务类型：无法上网;28、用户是否接受解释：否;29、公告类型：;30、基站ID：;31、基站名称：;32、其它地方是否正常使用：是;33、之前是否可以正常使用：是;</t>
  </si>
  <si>
    <t>TS202310192145551492</t>
  </si>
  <si>
    <t>15571750055</t>
  </si>
  <si>
    <t>2023-10-20 09:51:58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</si>
  <si>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15571750055;3、主叫号码：15571750055;4、被叫号码：;5、客户姓名：向春;6、客户级别：四星用户;7、用户归属地：宜昌市;8、受理员工工号：hubXN22ZH3639;9、手机厂商：;10、投诉渠道：10010客服热线;11、投诉打点范围：0.5千米;12、投诉地址：宜昌市-伍家岗区:村里人生活超市(碧桂园公园壹号店)【东站路碧桂园公园壹号幼儿园旁6-7号楼下111商铺】;13、网格ID：191333;14、网格名称：YC_A_湖北省宜昌市伍家岗区网格_191333;15、经度：111.368280;16、纬度：30.647762;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无信号;24、用户周边使用情况：全部发生;25、主工单流水号：hub169772286665859801;26、语音业务类型：;27、数据业务类型：上网速度慢;28、用户是否接受解释：否;29、公告类型：;30、基站ID：;31、基站名称：;32、其它地方是否正常使用：是;33、之前是否可以正常使用：是;用户表示在宜昌市伍家岗区碧桂园公园一号附近（未提供门牌号信息）无网络，无法正常上网</t>
  </si>
  <si>
    <t>TS202310191710530012</t>
  </si>
  <si>
    <t>18672667883</t>
  </si>
  <si>
    <t>徐桉宁</t>
  </si>
  <si>
    <t>2023-10-20 09:04:14</t>
  </si>
  <si>
    <t xml:space="preserve">判断省分:湖北
:湖北用户漫游外省无法拨打或接听
获取入参:
查询历史工单:无历史工单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:周围用户可用
:请尽快核实过后给用户回电，用户在广东，在10月份就不能接听电话了，联系电话：18127998266</t>
  </si>
  <si>
    <t>TS202310182157510863</t>
  </si>
  <si>
    <t>17543041781</t>
  </si>
  <si>
    <t>胡晓冬</t>
  </si>
  <si>
    <t>2023-10-20 09:24:13</t>
  </si>
  <si>
    <t>17543041781命中精准预判服务场景:[2小时内重复来电，请注意查询服务请求及工单]
判断省分:非南一
:下一步
:诊断无异常/对解释不认可
:网络异常
:1、受理流水号：;2、受理号码：17543041781;3、主叫号码：17543041781;4、被叫号码：;5、客户姓名：胡晓冬;6、客户级别：无级别;7、用户归属地：宜昌市;8、受理员工工号：hubXN22ZH0241;9、手机厂商：;10、投诉渠道：10010客服热线;11、投诉打点范围：0.5千米;12、投诉地址：宜昌市-枝江市:中国化学工程第十六建设有限公司【湖北宜化田家河园区项目指挥部北侧110米】;13、网格ID：129217;14、网格名称：YC_B_129217;15、经度：111.548435;16、纬度：30.366121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全部发生;25、主工单流水号：hub169763721797377070;26、语音业务类型：杂音,回音;27、数据业务类型：上网速度慢;28、用户是否接受解释：否;29、公告类型：网络信息;30、基站ID：117.1014849;31、基站名称：117.1014849;32、其它地方是否正常使用：是;33、之前是否可以正常使用：是;
用户表示该地网络没有根本性的得到处理解决，要求继续核实处理。加急处理</t>
  </si>
  <si>
    <t>经查5G-SA语音功能正常，VOLTE语音功能正常，4/5G上网功能正常，未停机，回复17543041781满意2023年10月19日15:39:37   431035@</t>
  </si>
  <si>
    <t>TS202310172140220186</t>
  </si>
  <si>
    <t>17603837363</t>
  </si>
  <si>
    <t>刘伟岭</t>
  </si>
  <si>
    <t>2023-10-20 09:12:29</t>
  </si>
  <si>
    <t>判断省份:非南一
:下一步
:诊断无异常/对解释不认可
:网络异常
:1、受理流水号：;2、受理号码：17603837363;3、主叫号码：17603837363;4、被叫号码：;5、客户姓名：刘伟岭;6、客户级别：一星用户;7、用户归属地：宜昌市;8、受理员工工号：hubXN23ZH8144;9、手机厂商：;10、投诉渠道：10010客服热线;11、投诉打点范围：0.2千米;12、投诉地址：宜昌市-枝江市:湖北有宜新材料科技有限公司【白洋镇田家河大道雄峰四队】;13、网格ID：129217;14、网格名称：YC_B_129217;15、经度：111.548244;16、纬度：30.365216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169754966280923219;26、语音业务类型：;27、数据业务类型：上网速度慢;28、用户是否接受解释：否;29、公告类型：网络信息;30、基站ID：117.1014849;31、基站名称：117.1014849;32、其它地方是否正常使用：是;33、之前是否可以正常使用：是;</t>
  </si>
  <si>
    <t>投诉点为工业园区，因使用人数较多，导致基站负荷较高，已建站完工，建议用户观察使用，后期有问题与测试人员联系，处理人 陈益满 联系电话 18671733750</t>
  </si>
  <si>
    <t>TS202310172112452482</t>
  </si>
  <si>
    <t>15571538845</t>
  </si>
  <si>
    <t>王贤良</t>
  </si>
  <si>
    <t>2023-10-20 09:17:27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</si>
  <si>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15571538845;3、主叫号码：15571538845;4、被叫号码：;5、客户姓名：王贤良;6、客户级别：二星用户;7、用户归属地：宜昌市;8、受理员工工号：hubXN23ZH2864;9、手机厂商：;10、投诉渠道：10010客服热线;11、投诉打点范围：0.5千米;12、投诉地址：宜昌市-夷陵区:湖北省宜昌市夷陵区龙泉镇276省道【】;13、网格ID：102854;14、网格名称：YC_B_102854;15、经度：111.465599;16、纬度：30.712646;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不清楚;25、主工单流水号：hub169754813005722711;26、语音业务类型：;27、数据业务类型：频繁掉线;28、用户是否接受解释：否;29、公告类型：;30、基站ID：117.705076;31、基站名称：117.705076;32、其它地方是否正常使用：是;33、之前是否可以正常使用：是;
高级模板内容：
投诉问题描述:用户来电称上网频繁掉线
宽带账号:无
故障时间:2023-10-17
故障现象:频繁掉线
故障地址:湖北宜昌市龙泉镇
用户要求:用户要求尽快处理</t>
  </si>
  <si>
    <t>TS202310191130100373</t>
  </si>
  <si>
    <t>18671727307</t>
  </si>
  <si>
    <t>杨露</t>
  </si>
  <si>
    <t>2023-10-20 15:31:27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</si>
  <si>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18671727307;3、主叫号码：18671727307;4、被叫号码：;5、客户姓名：杨露;6、客户级别：无级别;7、用户归属地：宜昌市;8、受理员工工号：hubXN23ZH2200;9、手机厂商：;10、投诉渠道：10010客服热线;11、投诉打点范围：0.5千米;12、投诉地址：宜昌市-伍家岗区:麦哒哒电商【中南路兴发广场B座2楼】;13、网格ID：191374;14、网格名称：YC_A_湖北省宜昌市伍家岗区中南路-城东大道交叉口附近网格_191374;15、经度：111.325739;16、纬度：30.680570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169768599003856275;26、语音业务类型：无法主被叫;27、数据业务类型：;28、用户是否接受解释：否;29、公告类型：网络信息;30、</t>
  </si>
  <si>
    <t>TS202310181045461382</t>
  </si>
  <si>
    <t>17671261262</t>
  </si>
  <si>
    <t>闫昱舟</t>
  </si>
  <si>
    <t>2023-10-20 15:31:31</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</si>
  <si>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17671261262;3、主叫号码：17671261262;4、被叫号码：;5、客户姓名：闫昱舟;6、客户级别：三星忠诚用户;7、用户归属地：宜昌市;8、受理员工工号：hubXN23ZH9211;9、手机厂商：;10、投诉渠道：10010客服热线;11、投诉打点范围：0.5千米;12、投诉地址：宜昌市-西陵区:保利时代【厦门路】;13、网格ID：191132;14、网格名称：YC_A_湖北省宜昌市西陵区青岛路-厦门路交叉口附近网格_191132;15、经度：111.324432;16、纬度：30.710917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169759702970255111;26、语音业务类型：;27、数据业务类型：上网速度慢;28、用户是否接受解释：否;29、公告类型：网络信息;30、基站ID：117.1005447;31、基站名称：117.1005447;32、其它地方是否正常使用：是;33、之前是否可以正常使用：是;用户有投诉倾向，要求尽快核实处理</t>
  </si>
  <si>
    <t>TS202310192033230736</t>
  </si>
  <si>
    <t>15571776581</t>
  </si>
  <si>
    <t>宜昌市伍家岗区大公桥社区卫生服务中心</t>
  </si>
  <si>
    <t>2023-10-20 15:09:07</t>
  </si>
  <si>
    <t>主办单位：湖北
客户类别：普通客户
10010是否打通：否
是否二次致电10015：是
是否联系：否
升级倾向：
号码归属省：湖北
SVIP等级：
1.问题类型:;
2.投诉类型:手机信号问题;
3.营业厅地址:;
4.位置信息:航空路同济学术交流中心;
5.位置发生地:湖北省武汉市硚口区;
6.投诉内容:手机网络类型:5G；
网络情况:网页无法打开/网速慢；
接打电话情况:杂音/断断续续；
APP应用程序是否正常使用:部分不正常；
影响范围:所有地点；
其他用户能否正常使用:不了解；
影响时段:0-24；
投诉内容:网速很慢，经常为0。打电话断断续续，一直这样。；</t>
  </si>
  <si>
    <t>网络质量：①客户投诉产生的原因：手机网速慢问题。 
②客户投诉问题核查情况及解决方案：收到贵部转办后，我司立即组织调查。经核实用户号码无故障，已用3个电话与该号码联系均无任何问题，套餐内流量也没用超，现号码无问题。我司2023-10-20 11:43:49联系客户解释。
③客户问题满意度：一般。 
④回单人：田群、联系方式：07176921001</t>
  </si>
  <si>
    <t>TS202310191728220397</t>
  </si>
  <si>
    <t>18628916902</t>
  </si>
  <si>
    <t>许燕华</t>
  </si>
  <si>
    <t>2023-10-20 11:17:15</t>
  </si>
  <si>
    <t>18628916902命中精准预判服务场景:[请通过热线U妹儿派单。特殊情况处理方式：1、非首次来电，24小时内无人联系请用户耐心等待，有人联系或超过24小时的可在线解约。2、如无法派单，请记录工单，流向：办理工单（2021版）&gt;&gt;合约/活动&gt;&gt;解除已生效合约/活动
]
判断省份:四川
:移网上网慢
获取参数:
获取历史工单:无历史工单
移网一键诊断:下一步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:在区域12省内（除四川）
:1、受理流水号：;2、受理号码：18628916902;3、主叫号码：18628916902;4、被叫号码：;5、客户姓名：许燕华;6、客户级别：二星用户;7、用户归属地：宜昌市;8、受理员工工号：hubXN23TR9282;9、手机厂商：;10、投诉渠道：10010客服热线;11、投诉打点范围：0.2千米;12、投诉地址：宜昌;13、网格ID：;14、网格名称：;15、经度：111.281301;16、纬度：30.694608;17、用户现象：无;18、答复口径：您提供的位置周围基站暂时没有发现异常，建议您先进行换机换卡测试并留意观察。;19、网络类型：4G;20、投诉现象最近发生时间：一周以上;21、语音通话或数据上网：数据;22、室内或室外：室内外;23、手机信号强弱：无信号;24、用户周边使用情况：不清楚;25、主工单流水号：hub169770748040611641;26、语音业务类型：;27、数据业务类型：上网速度慢;28、用户是否接受解释：否;29、公告类型：;30、基站ID：117.1005522;31、基站名称：117.1005522;32、其它地方是否正常使用：否;33、之前是否可以正常使用：否;
用户来电称自己网络用着卡顿，但是用户称自己在回宜昌的路上地址无法提供，要求处理请尽快处理，谢谢</t>
  </si>
  <si>
    <t>网络质量：从武汉到宜昌路上全程无法上网AA。经网络部核查，客户投诉地点属于信号网络正常，建议用户持续观察使用，用户知晓。</t>
  </si>
  <si>
    <t>TS202310201127321251</t>
  </si>
  <si>
    <t>投诉工单（2021版）&gt;&gt;融合&gt;&gt;【网络使用】宽带网络&gt;&gt;上网卡顿/掉线/延时/信号弱/不稳定/网页无法打开</t>
  </si>
  <si>
    <t>071701004189</t>
  </si>
  <si>
    <t>金中国</t>
  </si>
  <si>
    <t>2023-10-20 15:47:27</t>
  </si>
  <si>
    <t>用户来电反映宽带今天中午11点03分突然断网无法使用，造成自己的工作文件上传失败，用户对此强烈不满，要求公司赔偿500元费用，有投诉升级意向，要求公司马上处理，回复。（网络在来电时就已经恢复）</t>
  </si>
  <si>
    <t>网络质量：湖北省宜昌市伍家岗区伍家岗街道办白马山社区东艳路东辰心语E5栋1单元26楼2602AA。经网络部核查，联系客户表示已恢复，客户要求高额赔偿无法满足，已联系客户解释说明，客户知晓，满意度一般</t>
  </si>
  <si>
    <t>TS202310171335431439</t>
  </si>
  <si>
    <t>2023-10-20 14:01:11</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</si>
  <si>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影响时段:回家就接打不成；
投诉内容:问题仍无人解决，不停投诉到解决为止。；
关联中国联通投诉平台-网站工单流水号:TS202310061959508006</t>
  </si>
  <si>
    <t>网络质量-:西陵二路37号AA①客户基本资料：业务号码：15607201561、客户姓名：王林林、套餐情况：畅越冰激凌5G套餐129元；客户反映网络质量的问题； 
②首次联系客户时间：2023-10-17 14:24:00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④答复客户时间及客户满意度评价：根据上述核实情况，我司于2023-10-17 14:24:00联系客户满意度一般，回单人：胡春燕、联系方式：07176921001
⑤投诉核查关联材料：无。"</t>
  </si>
  <si>
    <t>TS202310150959041532</t>
  </si>
  <si>
    <t>13329818112</t>
  </si>
  <si>
    <t>罗亮</t>
  </si>
  <si>
    <t>2023-10-20 15:30:00</t>
  </si>
  <si>
    <t>1、受理流水号：;2、受理号码：13329818112;3、主叫号码：13329818112;4、被叫号码：;5、客户姓名：罗亮;6、客户级别：一星用户;7、用户归属地：宜昌市;8、受理员工工号：hubXN216157;9、手机厂商：;10、投诉渠道：10010客服热线;11、投诉打点范围：0.5千米;12、投诉地址：宜昌市-猇亭区:中铁·龙盘湖世纪山水【伍家岗伍临路101号】;13、网格ID：110880;14、网格名称：YC_B_110880;15、经度：111.386822;16、纬度：30.599670;17、用户现象：未发现网络问题;18、答复口径：您提供的位置周围基站暂时没有发现异常，建议您先进行换机换卡测试并留意观察。;19、网络类型：WCDMA;20、投诉现象最近发生时间：一周以上;21、语音通话或数据上网：数据;22、室内或室外：室内外;23、手机信号强弱：无信号;24、用户周边使用情况：不清楚;25、主工单流水号：hub169733487066320668;26、语音业务类型：;27、数据业务类型：无法上网;28、用户是否接受解释：否;29、公告类型：;30、基站ID：117_YCRNC07.178;31、基站名称：W-龙凤山庄;32、其它地方是否正常使用：是;33、之前是否可以正常使用：是;
经度：111.386822
纬度：30.599670
用户来电反映从（2023/10）开始在（宜昌市-猇亭区:中铁·龙盘湖世纪山水【伍家岗伍临路101号】详细地址无法提供）使用手机出现上网问题，服务状态正常，用户（已开关机/换机换卡）测试，手机显示（无服务）网络，要求尽快核实原因并处理。并且表示自己的电话也出现打不通的情况</t>
  </si>
  <si>
    <t>网络质量：猇亭区:中铁·龙盘湖世纪山水【伍家岗伍临路101号】AA。经网络部核查，客户投诉地点属于弱覆盖区域，考虑客户感知，申请话费补救72元，24小时内到账，此费用不可打印账单发票，回访满意</t>
  </si>
  <si>
    <t>TS202310181556370425</t>
  </si>
  <si>
    <t>2023-10-20 15:48:29</t>
  </si>
  <si>
    <t>判断省分:湖北
:湖北省内手机不能接
获取入参:
判断是否开通骚扰拦截:获取历史工单:没有历史工单
:下一步
:否
:不认可
:下一步
node_94:
:不符合办理条件
:某个位置
:1、受理流水号：;2、受理号码：13117296900;3、主叫号码：13117296900;4、被叫号码：;5、客户姓名：杨光熙;6、客户级别：一星忠诚用户;7、用户归属地：宜昌市;8、受理员工工号：hubXN191301;9、手机厂商：;10、投诉渠道：10010客服热线;11、投诉打点范围：0.5千米;12、投诉地址：宜昌市-伍家岗区:城东大道151号靠近和利路;13、网格ID：191374;14、网格名称：YC_A_湖北省宜昌市伍家岗区中南路-城东大道交叉口附近网格_191374;15、经度：111.328201;16、纬度：30.678981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169761546687737577;26、语音业务类型：无法主被叫;27、数据业务类型：;28、用户是否接受解释：否;29、公告类型：网络信息;30、基站ID：117.112046;31、基站名称：117.112046;32、其它地方是否正常使用：是;33、之前是否可以正常使用：否;
经度：111.328201
纬度：30.678981
表示最近在此地通话异常，经常无法呼出呼入，打不出去也没有提示间，换机换卡尝试无效果，现要求联通处理信号不好的问题回复18107173958</t>
  </si>
  <si>
    <t>网络质量：宜昌市-伍家岗区:城东大道 151号靠近和利路AA。经网络部核查，已现场测试投诉点信号覆盖正常，现场将用户SIM卡装测试手机上正常使用，非移网质量问题，另查询客户已携出，回访满意</t>
  </si>
  <si>
    <t>TS202310191354430551</t>
  </si>
  <si>
    <t>13135803928</t>
  </si>
  <si>
    <t>2023-10-20 18:52:33</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</si>
  <si>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备注:用户表示信号不好，要办理携号转网，要求取消网龄计划合约和主副卡，请加急处理
（协办工单）集团高星，务必于12小时内，要求取消网龄计划合约和主副卡，并上传协议依据，并明确是否为最终处理意见，用户申诉此方案是否一致，谢谢
</t>
  </si>
  <si>
    <t>携号转网（夷陵城区  ）①客户基本资料：业务号码：13135803928、客户姓名： 陈林、套餐情况：畅越冰激凌5G套餐129元；客户反映需办理携号转网； ②首次联系客户时间：2023-10-19 15:32:32 ③投诉核查处理情况：收到贵部转办，我司立即组织核查，用户反映需办理携转业务，挽留无效，已为客户副卡办理转资福多多次月生效，现号码允许携出。 ④答复客户时间及客户满意度评价：根据上述核实情况，我司于2023-10-19 15:32:32联系客户满意，回单人：田群、联系方式：07176921001 ⑤投诉核查关联材料：无</t>
  </si>
  <si>
    <t>TS202310182000432312</t>
  </si>
  <si>
    <t>18671770107</t>
  </si>
  <si>
    <t>丁晓丽</t>
  </si>
  <si>
    <t>2023-10-20 16:23:22</t>
  </si>
  <si>
    <t>主办单位：湖北
客户类别：普通客户
10010是否打通：否
是否二次致电10015：是
是否联系：否
升级倾向：
号码归属省：湖北
SVIP等级：
1.问题类型:;
2.投诉类型:其他;
3.营业厅地址:;
4.位置信息:;
5.位置发生地:;
6.投诉内容:客服在我不知情的情况下办理了融合套餐</t>
  </si>
  <si>
    <t>携号转网①客户投诉产生的原因：合约限制办理携转不成功。
②客户投诉问题核查情况及解决方案：收到贵部转办后，我司立即组织调查。经核实，（城区政企营服中心）客户要求取消实装宽带、解绑主副卡，我部多次联系客户挂机，未办理，已短信告知，如有疑问可在工作时间（08:30-12:00；14:00-17:30）联系07176921001、13032700872宜昌联通投诉处理中心。如用户咨询，请前台10010话务中心代为解释，谢谢。我司于2023-10-19 16:20:38联系客户解释以上情况。
③客户问题满意度：未接通
④回单人：张婷   6921001</t>
  </si>
  <si>
    <t>ZX202310201623080454</t>
  </si>
  <si>
    <t>057100215732</t>
  </si>
  <si>
    <t>向睿</t>
  </si>
  <si>
    <t>TCSI-GJ</t>
  </si>
  <si>
    <t>2023-10-20 16:41:31</t>
  </si>
  <si>
    <t xml:space="preserve">判断省分:湖北
:自己办理的宽带
:挽留失败
:不同意
:
高级模板内容：
问题描述:用户来电反馈要求办理宽带销户，宽带是浙江杭州的当前人在湖北，无法前往营业厅
第二联系方式:18671716797
销户原因:不需要了
用户要求:用户要求加急处理去，请后台协助处理谢谢。</t>
  </si>
  <si>
    <t>ZX202310201009190027</t>
  </si>
  <si>
    <t>071701057568</t>
  </si>
  <si>
    <t>周长军</t>
  </si>
  <si>
    <t>2023-10-20 14:02:18</t>
  </si>
  <si>
    <t>BL202310201646021319</t>
  </si>
  <si>
    <t>071700314349</t>
  </si>
  <si>
    <t>付海飞</t>
  </si>
  <si>
    <t>2023-10-20 17:09:14</t>
  </si>
  <si>
    <t>用户要取消15元提速包(湖北)（立即生效，次月收费）-新，因系统无勾选项，请公司为其取消并回复。</t>
  </si>
  <si>
    <t>BL202310201638531222</t>
  </si>
  <si>
    <t>18571016417</t>
  </si>
  <si>
    <t>钟国钧</t>
  </si>
  <si>
    <t>2023-10-20 17:24:50</t>
  </si>
  <si>
    <t xml:space="preserve">【2022年上工信部测评重保用户】[65岁以上老人]
高级模板内容：
需区域二线受理的业务:用户无法提供验证码
用户需办理业务名称:四/五星专享5GB全国流量*12个月（湖北）
业务办理类型:取消
业务生效时间:次月生效
是否已按规范验证用户信息:无需验证</t>
  </si>
  <si>
    <t>BL202310201337191368</t>
  </si>
  <si>
    <t>15549377258</t>
  </si>
  <si>
    <t>郑家权</t>
  </si>
  <si>
    <t>2023-10-20 14:28:23</t>
  </si>
  <si>
    <t xml:space="preserve">[65岁以上老人]
高级模板内容：
需区域二线受理的业务:用户无法提供验证码
用户需办理业务名称:5G优惠加油包19元10GB（立即生效）（湖北）（已停售）下月生效联通助理-语音留言3元（首月免费）（已停售）
业务办理类型:取消
业务生效时间:立即生效
是否已按规范验证用户信息:是</t>
  </si>
  <si>
    <t>BL202310201141172463</t>
  </si>
  <si>
    <t>15572736835</t>
  </si>
  <si>
    <t>龚年喜</t>
  </si>
  <si>
    <t>2023-10-20 15:18:53</t>
  </si>
  <si>
    <t xml:space="preserve">
高级模板内容：
需区域二线受理的业务:用户无法提供验证码
用户需办理业务名称:云加速5G畅玩加油包(湖北)
业务办理类型:取消
业务生效时间:立即生效
是否已按规范验证用户信息:无需验证</t>
  </si>
  <si>
    <t>BL202310201028341440</t>
  </si>
  <si>
    <t>13264918600</t>
  </si>
  <si>
    <t>闫正梅</t>
  </si>
  <si>
    <t>2023-10-20 11:30:33</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</si>
  <si>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备注（如开通流量包、语音包请备注清楚当月有效/长期有效）:用户要求取消5G炫彩通信助理包-云盘版（首月5元半价）</t>
  </si>
  <si>
    <t>BL202310201015181239</t>
  </si>
  <si>
    <t>13277392450</t>
  </si>
  <si>
    <t>周学南</t>
  </si>
  <si>
    <t>2023-10-20 14:22:46</t>
  </si>
  <si>
    <t xml:space="preserve">[65岁以上老人]
高级模板内容：
需区域二线受理的业务:用户无法提供验证码
用户需办理业务名称:尊享权益包（青铜版）次月生效5G会员权益包（次月生效）
业务办理类型:取消
业务生效时间:立即生效
是否已按规范验证用户信息:无需验证</t>
  </si>
  <si>
    <t>BL202310200906500371</t>
  </si>
  <si>
    <t>15671073698</t>
  </si>
  <si>
    <t>杜成菊</t>
  </si>
  <si>
    <t>2023-10-20 10:32:30</t>
  </si>
  <si>
    <t xml:space="preserve">
高级模板内容：
需区域二线受理的业务:用户无法提供验证码
用户需办理业务名称:5G优惠加油包19元10GB（立即生效）（湖北）
业务办理类型:取消
业务生效时间:立即生效
是否已按规范验证用户信息:是
备注（如开通流量包、语音包请备注清楚当月有效/长期有效）:无</t>
  </si>
  <si>
    <t>BL202310192009571724</t>
  </si>
  <si>
    <t>15571759615</t>
  </si>
  <si>
    <t>李自胜</t>
  </si>
  <si>
    <t>2023-10-20 09:17:09</t>
  </si>
  <si>
    <t xml:space="preserve">
高级模板内容：
需区域二线受理的业务:用户无法提供验证码
用户需办理业务名称:云加速5G畅玩加油包(湖北)
业务办理类型:取消
业务生效时间:次月生效
是否已按规范验证用户信息:无需验证</t>
  </si>
  <si>
    <t>BL202310191751370436</t>
  </si>
  <si>
    <t>13264904654</t>
  </si>
  <si>
    <t>李正凤</t>
  </si>
  <si>
    <t>2023-10-20 09:21:54</t>
  </si>
  <si>
    <t xml:space="preserve">[65岁以上老人]
高级模板内容：
需区域二线受理的业务:用户无法提供验证码
用户需办理业务名称:小沃-脉动-平安天气-包月-4元
业务办理类型:取消
业务生效时间:立即生效
是否已按规范验证用户信息:无需验证</t>
  </si>
  <si>
    <t>BL202310191714012439</t>
  </si>
  <si>
    <t>2023-10-20 09:10:19</t>
  </si>
  <si>
    <t xml:space="preserve">[65岁以上老人]
高级模板内容：
需区域二线受理的业务:用户无法提供验证码
用户需办理业务名称:	手机彩铃沃音乐精选10元包月
业务办理类型:取消
业务生效时间:次月生效
是否已按规范验证用户信息:无需验证</t>
  </si>
  <si>
    <t>BL202310191552581363</t>
  </si>
  <si>
    <t>13032725677</t>
  </si>
  <si>
    <t>廖文进</t>
  </si>
  <si>
    <t>2023-10-20 09:03:31</t>
  </si>
  <si>
    <t xml:space="preserve">
高级模板内容：
需区域二线受理的业务:用户无法提供验证码
用户需办理业务名称:预存1元得盲盒24个月-次月生效-湖北宜昌
业务办理类型:取消
业务生效时间:次月生效
是否已按规范验证用户信息:无需验证</t>
  </si>
  <si>
    <t>ZX202310182000511297</t>
  </si>
  <si>
    <t>13235635777</t>
  </si>
  <si>
    <t>魏文新</t>
  </si>
  <si>
    <t>2023-10-20 09:25:23</t>
  </si>
  <si>
    <t>客户来电反馈想要咨询套餐是否有折扣优惠，要求客服经理回电，不然就携转</t>
  </si>
  <si>
    <t>业务办理：用户需办理折扣优惠，沟通后为用户办理转资畅爽冰激凌5G套餐199元（基础版）和  【2023-11-01 00:00:00至2024-10-31 23:59:59】 存量5G畅爽套餐享99元赠费（次月生效）湖北  ，用户满意</t>
  </si>
  <si>
    <t>ZX202310191601302464</t>
  </si>
  <si>
    <t>13177055667</t>
  </si>
  <si>
    <t>2023-10-20 14:42:38</t>
  </si>
  <si>
    <t>用户来电称自己本机号码要办理0元plus白银会员，客服告知用户湖北没有推出此活动，用户要求反馈，请处理。</t>
  </si>
  <si>
    <t>ZX202310191709170553</t>
  </si>
  <si>
    <t>18671752331</t>
  </si>
  <si>
    <t>2023-10-20 10:14:19</t>
  </si>
  <si>
    <t>用户来电表示想参与活动（预存话费享10元/月话费优惠6个月（湖北））请协助处理谢谢</t>
  </si>
  <si>
    <t>业务办理：用户要求参加预存话费享10元/月话费优惠6个月，已告知该活动需预存话费才可办理，现用户已于2023-10-20 09:52:34预存100元，我部申请成功办理，满意。</t>
  </si>
  <si>
    <t>ZX202310191737490745</t>
  </si>
  <si>
    <t>2023-10-20 14:04:10</t>
  </si>
  <si>
    <t>用户要求参与预存话费享10元/月话费优惠6个月（湖北），要求线上办理，烦请后台协助处理</t>
  </si>
  <si>
    <t>业务办理：用户要求参与预存话费享10元/月话费优惠6个月（湖北），要求线上办理，沟通后现用户充值100元话费，为用户办理预存话费享10元/月话费优惠6个月（湖北）成功，用户满意</t>
  </si>
  <si>
    <t>TS202310201014061889</t>
  </si>
  <si>
    <t>15549323053</t>
  </si>
  <si>
    <t>胡昌茂</t>
  </si>
  <si>
    <t>2023-10-20 11:19:06</t>
  </si>
  <si>
    <t>主办单位：湖北
客户类别：普通客户
10010是否打通：是
是否二次致电10015：是
是否联系：是
升级倾向：无
号码归属省：湖北
SVIP等级：
用户来电想办理联通pluss白银会员0元业务，工作人员告知没有此业务，不满，请尽快加急核实处理。</t>
  </si>
  <si>
    <t>业务办理：
①客户基本资料：业务号码：15549323053、客户姓名：胡昌茂、套餐情况：2019沃派校园29元产品（集团专属）（湖北）；客户反映办理联通pluss白银会员0元业务的问题； 
②首次联系客户时间：2023-10-20 11:06:21
③投诉核查处理情况：收到贵部转办，我司立即组织核查，经核实，用户要求办理联通PLUS白银会员月卡0元/月（立即生效），系统无勾选项，建议关注其他优惠活动，用户表示知晓。
④答复客户时间及客户满意度评价：根据上述核实情况，我司于2023-10-20 11:06:21联系客户满意，回单人：潘娥、联系方式：07176921001
⑤投诉核查关联材料：无</t>
  </si>
  <si>
    <t>TS202310191836131627</t>
  </si>
  <si>
    <t>2023-10-20 12:30:04</t>
  </si>
  <si>
    <t xml:space="preserve">
高级模板内容：
投诉问题描述:详单：TS202310172214060398客户来电对前期处理不不认可，称自己不接受我方给出的处理方案
销户渠道:10010
无法销户原因:核实用户绑定副卡18671441657非实名停机无法销户
用户要求:要求必须在线注销处理，称不直接处理就去其他渠道投诉（未明确投诉渠道），联系电话：13286359090请加急，谢谢</t>
  </si>
  <si>
    <t>业务办理：号码销户  客户要求注销13227261647，18671441657 两个号码，客服部已操作销户，满意。</t>
  </si>
  <si>
    <t>BL202310181412521178</t>
  </si>
  <si>
    <t>15587915648</t>
  </si>
  <si>
    <t>吴孔平</t>
  </si>
  <si>
    <t>2023-10-20 09:09:18</t>
  </si>
  <si>
    <t>15587915648命中精准预判服务场景:[65岁以上老人]
产品类型:标准合约-存费折扣;产品名称:（湖北）2021年牛年礼包畅越冰激凌5G套餐49元赠费10元/月（12个月）;产品描述:（湖北）2021年牛年礼包畅越冰激凌5G套餐49元赠费10元/月;产品ID:91000583;开始时间:2022-11-0100:00:00;结束时间:2023-10-3123:59:59;订购渠道:上海航动科技有限公司（宜昌）;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:用户来电要求取消（（湖北）2021年牛年礼包畅越冰激凌5G套餐49元赠费10元/月）此业务，要求取消次月续约的业务！挽留无效！请协助处理！谢谢！</t>
  </si>
  <si>
    <t>业务办理：被动续约活动（湖北）2021年牛年礼包畅越冰激凌5G套餐49元赠费10元/月 需取消，经核实现已为用户取消成功，用户满意。</t>
  </si>
  <si>
    <t>BL202310201052551809</t>
  </si>
  <si>
    <t>18671740500</t>
  </si>
  <si>
    <t>邓星晨</t>
  </si>
  <si>
    <t>2023-10-20 14:01:30</t>
  </si>
  <si>
    <t>用户要求我方免费赠送流量，请核实</t>
  </si>
  <si>
    <t>业务办理：客户反馈流量不够用，考虑客户感知，已勾选2I迁转畅越专属1元省内流量包20GB*12个月(湖北)（立即生效）  ，回访满意</t>
  </si>
  <si>
    <t>BL202310200916120468</t>
  </si>
  <si>
    <t>18671758026</t>
  </si>
  <si>
    <t>杨哲</t>
  </si>
  <si>
    <t>2023-10-20 10:39:14</t>
  </si>
  <si>
    <t>要求办理60送60的活动联系18671758026</t>
  </si>
  <si>
    <t>业务办理：客户要求办理存费送费活动，已勾选预存话费享10元/月话费优惠6个月（湖北），立即生效，回访满意</t>
  </si>
  <si>
    <t>BL202310201150200106</t>
  </si>
  <si>
    <t>071704424454</t>
  </si>
  <si>
    <t>方魏华</t>
  </si>
  <si>
    <t>2023-10-20 16:02:15</t>
  </si>
  <si>
    <t>用户要求取消10元提速包(湖北)（立即生效，次月收费）-新，前台在提速包内未查询到此提速包，也未产生扣费，故记录此单，请尽快处理</t>
  </si>
  <si>
    <t>业务办理：客户要求取消10元提速包(湖北)（立即生效，次月收费），已按客户要求取消，回访满意</t>
  </si>
  <si>
    <t>BL202310201110512063</t>
  </si>
  <si>
    <t>13135816787</t>
  </si>
  <si>
    <t>孙宝剑</t>
  </si>
  <si>
    <t>2023-10-20 14:03:58</t>
  </si>
  <si>
    <t>用户再次来电要求想要继续办理这个合约申请合约的续订合约：星锐卡30元赠费12个月优惠合约(湖北)请后台工作人员协助处理谢谢</t>
  </si>
  <si>
    <t>业务办理：客户要求续约星锐卡30元赠费12个月优惠合约 (湖北)  ，核实客户已到厅办理转资，无需办理续约，回访满意</t>
  </si>
  <si>
    <t>BL202310201458582363</t>
  </si>
  <si>
    <t>13277179386</t>
  </si>
  <si>
    <t>谭华艳</t>
  </si>
  <si>
    <t>2023-10-20 15:26:26</t>
  </si>
  <si>
    <t>用户描述自己当时去营业厅办理的时候说是两年的副卡免月租，用户要求续约副卡免月租12个月（10元话费12个月）（湖北）-次月生效，前台解释到期了，但是用户强烈不认可，谢谢。</t>
  </si>
  <si>
    <t>业务办理：续约副卡免月租12个月（10元话费12个月）活动  客服部已操作办理，次月生效，满意。</t>
  </si>
  <si>
    <t>BL202310200856110271</t>
  </si>
  <si>
    <t>2023-10-20 10:52:27</t>
  </si>
  <si>
    <t>用户来电反映要求续约预存话费享折扣优惠档位五（立即生效*24个月）-湖北政企专属，请核实处理，已根据前期工单解释您反映需办理约预存话费享折扣优惠档位五，查询号卡已办理【到期时间2024-06-3023:59:59】存240元分12个月返还（湖北）存费得礼，现线上无对应勾选项，暂未办理预存话费享折扣优惠档位五致电未接，已短信答复如需办理可联系我部，如有疑问可在工作时间（08:30-12:00；14:00-17:30）联系07176921001、13032700872宜昌客服。用户不接受要求我司重新给其回电</t>
  </si>
  <si>
    <t>业务办理：用户反映需办理约预存话费享折扣优惠 档位五，沟通后为用户办理【2023-11-01 00:00:00至2024-09-30 23:59:59】 存量5G畅爽套餐享39元赠费 湖北 ，用户对副卡扣费不满，沟通后为用户办理副卡0元次月生效另系统中勾选赠费60元，此费用不可打印发票，满意</t>
  </si>
  <si>
    <t>BL202310201044441679</t>
  </si>
  <si>
    <t>18672108097</t>
  </si>
  <si>
    <t>李芬</t>
  </si>
  <si>
    <t>2023-10-20 14:13:14</t>
  </si>
  <si>
    <t>【2022年上工信部测评重保用户】【2022年上工信部测评重保用户】用户来电反映要求办理5G冰激凌套餐5折（次月生效24个月）（取整）（合约）（湖北宜昌），请尽快处理</t>
  </si>
  <si>
    <t>业务办理：用户来电反映要求办理5G冰激凌套餐5折，沟通后用户表示不办理该优惠，现 已按用户要求办理转资畅越冰激凌5G套餐59元，次月生效，并办理注销宽带（虚装宽带），满意</t>
  </si>
  <si>
    <t>BL202310191104410424</t>
  </si>
  <si>
    <t>2023-10-20 09:08:24</t>
  </si>
  <si>
    <t>用户来电反映10016给他老婆打电话说可以赠送5个G流量，坐席查询告知10010没有此活动，用户表示不认可要求投诉坐席，麻烦后台核实处理，谢谢</t>
  </si>
  <si>
    <t>业务办理：用户实际是需办理2I迁转畅越专属1元省内流量包20GB*12个月(湖北)（次月生效），现已为用户办理成功，用户满意</t>
  </si>
  <si>
    <t>BL202310191415470130</t>
  </si>
  <si>
    <t>15872467245</t>
  </si>
  <si>
    <t>董卫星</t>
  </si>
  <si>
    <t>2023-10-20 14:10:39</t>
  </si>
  <si>
    <t xml:space="preserve">判断省分:其他省分
:增值业务争议
判断省分:湖北
:移网
:在补救范围内
:不认可
:小于等于500元，且仅限单倍、月份不超过12个月
:
高级模板内容：
赔付类型：:增值业务争议
CBSS账单扣费名称：:_联通助理业务功能费，视频彩铃，联通云盘会员服务费
办理渠道:未查明到
赔付月份：:2023年10月
返还倍率:单倍
赔付金额：:10
是否已经取消业务:否
是否承诺退费：:是
用户是否需要回复：:否
用户要求：:无</t>
  </si>
  <si>
    <t>业务办理：用户需取消联通助理业务功能费，视频彩铃，联通云盘会员服务费，存量5G畅爽套餐享59元赠费（次月生效）湖北【合约时间：2023-11-01至2024-10-31】，满意</t>
  </si>
  <si>
    <t>BL202310191107170465</t>
  </si>
  <si>
    <t>15587936881</t>
  </si>
  <si>
    <t>章远芬</t>
  </si>
  <si>
    <t>2023-10-20 09:09:35</t>
  </si>
  <si>
    <t>15587936881命中精准预判服务场景:[65岁以上老人]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违约赔偿金：按系统标准资费规则计费，流量3元/G，语音0.15元/分钟，短信0.1元/条。;产品ID:91082668;开始时间:2022-05-0100:00:00;结束时间:2024-04-3023:59:59;订购渠道:宜都陆城城乡路代理点;客户确认方式:签字协议。
查询增值业务:
合约信息查询:
系统查询到有产品信息
:有确认方式
客户要求取消
维系挽留:不接受挽留
:下一步
判断省分:湖北
:其他合约
:办理不成功
:
要求取消（预存1元得盲盒24个月-次月生效-湖北宜昌
）要求一小时内，挽留无效</t>
  </si>
  <si>
    <t>业务办理:用户需取消预存1元;一次性到账1元; 10条短信+20分钟语音*24个月-次月-湖北宜昌，经核实该业务已由城区东山大道国贸自有营业厅取消成功，现线上无法恢复该业务已告知女儿13217278417，建议用户继续观察使用，用户知晓。</t>
  </si>
  <si>
    <t>BL202310191647422125</t>
  </si>
  <si>
    <t>2023-10-20 14:08:51</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</si>
  <si>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用户要求把主副卡直接解绑，不影响携出，烦请后台协助沟通处理</t>
  </si>
  <si>
    <t>业务办理：用户要求把主副卡直接解绑不影响携出，经核实现号码已办理携出成功，致电未接，已短信答复如需办理可联系我部，如有疑问可在工作时间（08:30-12:00；14:00 -17:30 ）联系07176921001、13032700872宜昌客服。如用户咨询，请前台 10010话务 中心代为解释，谢谢。</t>
  </si>
  <si>
    <t>BL202310181559512499</t>
  </si>
  <si>
    <t>13872589108</t>
  </si>
  <si>
    <t>冯华丹</t>
  </si>
  <si>
    <t>2023-10-20 09:07:37</t>
  </si>
  <si>
    <t>用户要求办理（联通plus白银会员月卡0元/月)，前台告知暂无改业务用户不认可坚持要求办理，请处理，谢谢</t>
  </si>
  <si>
    <t>业务办理：用户要求办理（联通plus白银会员月卡0元/月)，经核实现线上无勾选项，用户知晓。</t>
  </si>
  <si>
    <t>BL202310191808550609</t>
  </si>
  <si>
    <t>16671725575</t>
  </si>
  <si>
    <t>2023-10-20 09:13:48</t>
  </si>
  <si>
    <t>用户来电要求续约‘副卡免月租24个月（10元话费24个月）（湖北）-次月生效’此活动，尽快处理并回复</t>
  </si>
  <si>
    <t>业务办理：用户要求办理副卡免月租24个月，查询副卡已是月功能费-0元，已联系客户解释说明，客户表示知晓。</t>
  </si>
  <si>
    <t>BL202310200850150229</t>
  </si>
  <si>
    <t>17683712568</t>
  </si>
  <si>
    <t>孙兴爱</t>
  </si>
  <si>
    <t>2023-10-20 10:39:17</t>
  </si>
  <si>
    <t>【2022年上工信部测评重保用户】用户来电要求办理联通白银PLUS会员0元，麻烦核实处理。</t>
  </si>
  <si>
    <t>BL202310182124150631</t>
  </si>
  <si>
    <t>16671007877</t>
  </si>
  <si>
    <t>钟颖</t>
  </si>
  <si>
    <t>2023-10-20 09:23:13</t>
  </si>
  <si>
    <t>要求办理办理联通plus白银会员0元/月烦请处理</t>
  </si>
  <si>
    <t>BL202310201145350043</t>
  </si>
  <si>
    <t>2023-10-20 16:43:47</t>
  </si>
  <si>
    <t>用户要求反馈赠送流量的活动</t>
  </si>
  <si>
    <t>业务办理：用户要求办理流量赠送活动，系统无勾选项，建议用户关注其他流量赠送活动，表示知晓。</t>
  </si>
  <si>
    <t>BL202310201037511569</t>
  </si>
  <si>
    <t>18671759367</t>
  </si>
  <si>
    <t>2023-10-20 14:01:48</t>
  </si>
  <si>
    <t xml:space="preserve">用户来电要求开通轻合约流量礼包（2I专属），请处理</t>
  </si>
  <si>
    <t>业务办理：用户要求办理轻合约流量礼包（2I专属），已跟用户解释清楚，系统无勾选项，建议关注其他优惠活动，用户表示知晓，满意。</t>
  </si>
  <si>
    <t>BL202310201456222324</t>
  </si>
  <si>
    <t>15271451863</t>
  </si>
  <si>
    <t>黄玉红</t>
  </si>
  <si>
    <t>2023-10-20 15:56:23</t>
  </si>
  <si>
    <t>【2022年上工信部测评重保用户】用户要求续约办理预存话费享折扣优惠档位五（立即生效24个月），请处理，谢谢</t>
  </si>
  <si>
    <t>业务办理：用户要求办理套餐五折活动，五折活动已下线，为用户推荐 存量5G畅爽套餐享49元赠费 湖北 活动，用户表示要先咨询下营业厅，满意。</t>
  </si>
  <si>
    <t>BL202310201050281762</t>
  </si>
  <si>
    <t>13972544325</t>
  </si>
  <si>
    <t>2023-10-20 11:08:16</t>
  </si>
  <si>
    <t>用户是携转用户，来电说本月流量不够用，前台查询主卡本月已赠送了20G，用户说来电号码是副卡，用不了，希望副卡可以单独申请赠送流量的活动，前台暂无权限，希望后台协助，谢谢！</t>
  </si>
  <si>
    <t>业务办理：用户要求补赠流量，考虑主副卡不可共享使用，已申请补赠0元10G国内流量，仅本月使用，满意。</t>
  </si>
  <si>
    <t>BL202310201226550573</t>
  </si>
  <si>
    <t>13117273620</t>
  </si>
  <si>
    <t>朱喜琴</t>
  </si>
  <si>
    <t>2023-10-20 14:13:01</t>
  </si>
  <si>
    <t>用户表示自己的13117273620每个月减免10元在12月底结束自己不想每次都打电话申请不愿去营业厅要求给他永久续约免费</t>
  </si>
  <si>
    <t>业务办理：用户要求副卡免月租使用，系统无勾选项，协商办理月赠10元*12个月活动，明年到期可再尝试申请，用户同意。</t>
  </si>
  <si>
    <t>BL202310191523170960</t>
  </si>
  <si>
    <t>2023-10-20 09:03:07</t>
  </si>
  <si>
    <t xml:space="preserve">[该用户有申诉倾向，请注意受理态度，查询近三天工单记录，积极解决用户问题。]
高级模板内容：
用户诉求:用户再次来电要求办理小天卡-2023+1元139GB全国流量与100分钟语音包*24个月，解释2023年10月12日12:00起（1元叠加包停售），不认可，请尽快处理，谢谢
当前套餐名称:畅爽冰激凌5G套餐99元（基础版）
新套餐名称（转入套餐名称）:小天卡-2023
是合约期内（含靓号）:是</t>
  </si>
  <si>
    <t>业务办理:用户再次来电要求办理小天卡-2023+1元139GB全国流量与100分钟语音包*24个月，解释2023年10月12日12:00起（1元叠加包停售），现线上无对应勾选项，无法为用户办理，致电未接，已短信答复如需办理可联系我部，如有疑问可在工作时间（08:30-12:00；14:00 -17:30 ）联系07176921001、13032700872宜昌客服。如用户咨询，请前台 10010话务 中心代为解释，谢谢。</t>
  </si>
  <si>
    <t>TS202310201151181740</t>
  </si>
  <si>
    <t>13094178213</t>
  </si>
  <si>
    <t>2023-10-20 15:33:27</t>
  </si>
  <si>
    <t>[65岁以上老人]判断省分:湖北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用户要求:办理退费，已告知用户退费不能抵扣项目，请核实处理，谢谢</t>
  </si>
  <si>
    <t>BL202310201107182010</t>
  </si>
  <si>
    <t>13207209169</t>
  </si>
  <si>
    <t>张祥云</t>
  </si>
  <si>
    <t>2023-10-20 16:46:17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</si>
  <si>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办理渠道:湖北杭州翔羽线上业务代理(宜昌)
赔付月份：:2023年10月
返还倍率:单倍
赔付金额：:20
是否已经取消业务:是
是否承诺退费：:是
用户是否需要回复：:否
用户要求：:无</t>
  </si>
  <si>
    <t>TS202310201401121804</t>
  </si>
  <si>
    <t>13117276809</t>
  </si>
  <si>
    <t>韩永安</t>
  </si>
  <si>
    <t>2023-10-20 17:26:46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</si>
  <si>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产品名称:沃阅读-5G畅阅-经管学堂20元云加速5G畅玩加油包(湖北)
争议月份:2023年9月、2023年10月
是否承诺退费:是
承诺退费金额:80
是否取消业务（如取消失败，需加上系统报错的提示）:是
是否需要回复:否
用户要求:退费</t>
  </si>
  <si>
    <t>TS202310201120561078</t>
  </si>
  <si>
    <t>13277231506</t>
  </si>
  <si>
    <t>苏平</t>
  </si>
  <si>
    <t>2023-10-20 15:34:16</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</si>
  <si>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产品名称:云加速5G畅玩加油包(湖北)（已停售）下月生效
争议月份:2023年10月
是否承诺退费:是
承诺退费金额:20
是否取消业务（如取消失败，需加上系统报错的提示）:是
是否需要回复:是
用户要求:尽快核实办理，谢谢</t>
  </si>
  <si>
    <t>BL202310200928250608</t>
  </si>
  <si>
    <t>15586357862</t>
  </si>
  <si>
    <t>金保明</t>
  </si>
  <si>
    <t>2023-10-20 15:12:25</t>
  </si>
  <si>
    <t>BL202310191454240607</t>
  </si>
  <si>
    <t>15549395658</t>
  </si>
  <si>
    <t>许俊林</t>
  </si>
  <si>
    <t>2023-10-20 09:15:01</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</si>
  <si>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
办理渠道:无
赔付月份：:2023年10月
返还倍率:单倍
赔付金额：:20
是否已经取消业务:是
是否承诺退费：:是
用户是否需要回复：:否
用户要求：:退费</t>
  </si>
  <si>
    <t>BL202310191907411178</t>
  </si>
  <si>
    <t>13032716969</t>
  </si>
  <si>
    <t>杜宏顺</t>
  </si>
  <si>
    <t>2023-10-20 10:52:37</t>
  </si>
  <si>
    <t>&gt;业务号码&gt;13032716969；&gt;号码归属地&gt;宜昌；&gt;产品名称&gt;AR彩铃酷趣会员5G加油包（湖北）；&gt;产品代码&gt;91295250；&gt;产品编码&gt;无；&gt;订购时间&gt;2023-10-1717:18:19；&gt;核查情况&gt;平台故障；&gt;不规范定制分类&gt;平台故障，无法判责；&gt;退费金额&gt;20元；&gt;退费时间&gt;2023年10月20日；&gt;投诉内容&gt;
高级模板内容：
赔付类型：:增值业务争议
CBSS账单扣费名称：:AR彩铃酷趣会员5G加油包（湖北）
办理渠道:湖北杭州翔羽线上业务代理(宜昌)
赔付月份：:2023年10月
返还倍率:单倍
赔付金额：:20
是否已经取消业务:否
是否承诺退费：:是
用户是否需要回复：:否
用户要求：:用户要求取消，请尽快处理</t>
  </si>
  <si>
    <t>TS202310192037490784</t>
  </si>
  <si>
    <t>15572743127</t>
  </si>
  <si>
    <t>王功署</t>
  </si>
  <si>
    <t xml:space="preserve">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用户要求:用户要求退还已扣费用</t>
  </si>
  <si>
    <t>TS202310200957351506</t>
  </si>
  <si>
    <t>13177098656</t>
  </si>
  <si>
    <t>卢灵芝</t>
  </si>
  <si>
    <t>2023-10-20 16:58:13</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</si>
  <si>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争议月份:2023年10月、2023年9月
是否承诺退费:是
承诺退费金额:40
是否取消业务（如取消失败，需加上系统报错的提示）:是
是否需要回复:是
用户要求:用户对不知情开通业务不满意，已承诺退费，用户不满，要求查询是谁开通的，已解释不是电话渠道，互联网渠道一般来说是自己开通，用户不满，请尽快处理回复。称每年都要这样搞，每年都要打电话反馈，</t>
  </si>
  <si>
    <t>TS202310191737240586</t>
  </si>
  <si>
    <t>13040964125</t>
  </si>
  <si>
    <t>李绍明</t>
  </si>
  <si>
    <t>2023-10-20 11:07:47</t>
  </si>
  <si>
    <t xml:space="preserve">[65岁以上老人]判断省分:其他省分
:增值业务争议
判断省分:湖北
:移网
:在补救范围内
:不认可
:大于500元
:
高级模板内容：
投诉问题描述:用户来电表示自己没有开通业务用户是老年人要求取消在退费收不到验证码请处理谢谢
争议业务名称:云加速5G畅玩加油包(湖北)
受理渠道:无
争议月份:2023年10月
争议费用:20
一线客服在系统里:未取消，请后台协助处理
是否承诺退费:否
用户要求:用户来电表示自己没有开通业务用户是老年人要求取消在退费收不到验证码请处理谢谢</t>
  </si>
  <si>
    <t>BL202310201255400905</t>
  </si>
  <si>
    <t>18571022506</t>
  </si>
  <si>
    <t>王文军</t>
  </si>
  <si>
    <t>2023-10-20 16:02:27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</si>
  <si>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</si>
  <si>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BL202310191737450260</t>
  </si>
  <si>
    <t>18672654329</t>
  </si>
  <si>
    <t>商德兵</t>
  </si>
  <si>
    <t>2023-10-20 11:18:39</t>
  </si>
  <si>
    <t>判断省分:其他省分
:增值业务争议
判断省分:湖北
:移网
:在补救范围内
:不认可
:小于等于500元，且仅限单倍、月份不超过12个月
:
高级模板内容：
赔付类型：:增值业务争议
CBSS账单扣费名称：:优酷视频4GB流量加会员轻合约包、AR彩铃酷趣会员5G加油包（湖北）
办理渠道:暂无
赔付月份：:2023年10月
返还倍率:单倍
赔付金额：:16
是否已经取消业务:是
是否承诺退费：:是
用户是否需要回复：:否
用户要求：:退费</t>
  </si>
  <si>
    <t>BL202310192133222188</t>
  </si>
  <si>
    <t>18672109969</t>
  </si>
  <si>
    <t>刘新</t>
  </si>
  <si>
    <t>2023-10-20 10:24:20</t>
  </si>
  <si>
    <t>&gt;业务号码&gt;18672109969;&gt;号码归属地&gt;宜昌;&gt;产品名称&gt;云加速5G畅玩加油包(湖北);&gt;产品代码&gt;无;&gt;产品编码&gt;91295249;&gt;订购时间&gt;2023-10-1921:10:44;&gt;核查情况&gt;平台故障;&gt;不规范定制分类&gt;平台故障，无法判责;&gt;赔付金额&gt;20元;&gt;退费时间&gt;2023-10-20;&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用户要求：:用户要求退费</t>
  </si>
  <si>
    <t>BL202310200941000769</t>
  </si>
  <si>
    <t>15629361448</t>
  </si>
  <si>
    <t>余明春</t>
  </si>
  <si>
    <t>2023-10-20 15:20:36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</si>
  <si>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</si>
  <si>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BL202310192053591993</t>
  </si>
  <si>
    <t>15671000316</t>
  </si>
  <si>
    <t>常银清</t>
  </si>
  <si>
    <t>2023-10-20 10:32:23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</si>
  <si>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CBSS账单扣费名称：:云加速5G畅玩加油包(湖北)（已停售）下月生效
SP产品ID/元素ID：:无
办理渠道:无
赔付月份：:2023年9月、2023年10月
返还倍率:单倍
赔付金额：:40
是否已经取消业务:是
是否承诺退费：:是
用户是否需要回复：:否
用户要求：:认可补救，尽快退费，谢谢</t>
  </si>
  <si>
    <t>BL202310200953350947</t>
  </si>
  <si>
    <t>2023-10-20 16:52:29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</si>
  <si>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赔付月份：:2023年10月、2023年9月
返还倍率:单倍
赔付金额：:40
是否已经取消业务:是
是否承诺退费：:是
用户是否需要回复：:否
用户要求：:请尽快处理。</t>
  </si>
  <si>
    <t>BL202310201135512395</t>
  </si>
  <si>
    <t>18671762646</t>
  </si>
  <si>
    <t>李林</t>
  </si>
  <si>
    <t>2023-10-20 15:51:43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</si>
  <si>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是否承诺退费：:是
用户是否需要回复：:否
用户要求：:用户要求退费，并对多出来的业务不知情不满，要求我方后续改善此问题</t>
  </si>
  <si>
    <t>TS202310201613242423</t>
  </si>
  <si>
    <t>18671744290</t>
  </si>
  <si>
    <t>2023-10-20 16:44:33</t>
  </si>
  <si>
    <t>主办单位：湖北
客户类别：普通客户
10010是否打通：否
是否二次致电10015：是
是否联系：否
升级倾向：
号码归属省：湖北
SVIP等级：
1.问题类型:;
2.投诉类型:其他问题;
3.营业厅地址:;
4.位置信息:;
5.位置发生地:;
6.投诉内容:副卡手机号，莫名奇妙被增加业务扣款</t>
  </si>
  <si>
    <t>TS202310191103052221</t>
  </si>
  <si>
    <t>18695078845</t>
  </si>
  <si>
    <t>李伟成</t>
  </si>
  <si>
    <t>2023-10-20 18:18:39</t>
  </si>
  <si>
    <t>主办单位：湖北
客户类别：星级客户
10010是否打通：是
是否二次致电10015：是
是否联系：是
升级倾向：无
号码归属省：湖北
SVIP等级：
预处理名称:产品订购一键诊断
业务产品类型:反映其他业务问题
称号码之前参加了一个消费满119元送一个摩托车的业务，但是现在一直在扣费，要求核实，要求尽快处理
协办工单，派单意见：集团高星用户，务必于12小时内，协助用户核实并解决问题。</t>
  </si>
  <si>
    <t>①客户投诉产生的原因：用户反映办理分期业务的问题。
②客户投诉问题核查情况及解决方案：核实孝感号码15586256337， 2023-05-19 14:07:28 办理了 招联分期5G129元直降1700（社会渠道36期）（湖北） 活动，发展人为许志超。由于号码6月后一直未交费，现已欠费407.86元，联系解释号码欠费后无法下发电子券还款，需要自行还款，现对活动不认可，已解释需要机主本人到代理点现场取消活动，客户知晓感知一般。
③客户问题满意度：联系客户感知一般。3M018</t>
  </si>
  <si>
    <t>ZX202310201218211136</t>
  </si>
  <si>
    <t>2023-10-20 16:45:29</t>
  </si>
  <si>
    <t>前期工单（ZX202310171253480305）告知用户处理结果（您因发送催债短信导致短信黑名单，2023-10-2323:59:59释放，已再次解释致歉，表示知晓。），不认可，要求退费。
短信发送失败的，费用，要求退费。</t>
  </si>
  <si>
    <t>业务规则：经核实，用户因发送催债短信导致短信黑名单，2023-10-23 23:59:59 自动释放，已联系客户解释说明，客户表示知晓。</t>
  </si>
  <si>
    <t>ZX202310191702190491</t>
  </si>
  <si>
    <t>15672488685</t>
  </si>
  <si>
    <t>胡芹芹</t>
  </si>
  <si>
    <t>2023-10-20 14:08:31</t>
  </si>
  <si>
    <r>
      <rPr>
        <sz val="11"/>
        <rFont val="宋体"/>
        <charset val="0"/>
      </rPr>
      <t>用户称主卡13297287687，订购流量包（</t>
    </r>
    <r>
      <rPr>
        <sz val="11"/>
        <rFont val="Arial"/>
        <charset val="0"/>
      </rPr>
      <t xml:space="preserve">	</t>
    </r>
    <r>
      <rPr>
        <sz val="11"/>
        <rFont val="宋体"/>
        <charset val="0"/>
      </rPr>
      <t xml:space="preserve">
5G特惠加油包19元10GB），询问客服副卡可不可以共享，回答可以，但是副卡15672488685，流量扣费0.81元，向用户解释不认可，请核实。</t>
    </r>
  </si>
  <si>
    <t>业务规则：用户对流量包不能共享规则不满，已跟用户解释清楚，考虑用户感知，省份已在2023-10-20 11:30:21给用户退费20.08元费用，此费用不可打印发票，另已按用户把主副卡拆分并都转资畅越冰激凌5G套餐59元，次月生效，满意。</t>
  </si>
  <si>
    <t>TS202310181503431753</t>
  </si>
  <si>
    <t>13277236470</t>
  </si>
  <si>
    <t>魏德华</t>
  </si>
  <si>
    <t>2023-10-20 13:21:11</t>
  </si>
  <si>
    <t>主办单位：湖北
客户类别：普通客户
10010是否打通：是
是否二次致电10015：是
是否联系：是
升级倾向：无
号码归属省：湖北
SVIP等级：
用户来电反映号码的积分要求兑换成话费，请核实处理。</t>
  </si>
  <si>
    <t>业务规则
①客户基本资料：业务号码：13277236470、客户姓名：魏德华、套餐情况：如意通随意打（宜昌随意打）(OCS)；客户反映积分兑换的问题； 
②首次联系客户时间：2023-10-18 16:17:40
③投诉核查处理情况：收到贵部转办，我司立即组织核查，经核实，用户要求积分兑换成话费，核实，用户现在可用积分940分，可兑换500分即5元话费，因多次未联系上客户，我司无法核实情况处理，暂未兑换，已发短信告知用户，如有疑问可在工作时间（08:30-12:00；14:00-17:30）致电我司宜昌联通13032700872，烦请前台代为转告
④答复客户时间及客户满意度评价：根据上述核实情况，我司于2023-10-18 16:17:40/2023-10-18 17:18:16/2023-10-19 08:28:29多次联系客户未联系上，已发短信告知用户，回单人：潘娥、联系方式：07176921001
⑤投诉核查关联材料：无</t>
  </si>
  <si>
    <t>TS202310201334051280</t>
  </si>
  <si>
    <t>15549372177</t>
  </si>
  <si>
    <t>王炎恒</t>
  </si>
  <si>
    <t>2023-10-20 15:10:36</t>
  </si>
  <si>
    <t>主办单位：湖北
客户类别：普通客户
10010是否打通：否
是否二次致电10015：是
是否联系：否
升级倾向：
号码归属省：湖北
SVIP等级：
1.问题类型:;
2.投诉类型:退订争议;
3.营业厅地址:;
4.位置信息:;
5.位置发生地:;
6.投诉内容:;
湖北沃派校园开心观影包;
全国一家亲主号码附加产品;
畅爽国内流量包（湖北）;
今日头条定向流量10GB月包（前向包月）
争议金额：400元
取消业务并退费
业务自动退订失败</t>
  </si>
  <si>
    <t>业务规则：①客户投诉产生的原因：客户实际反映取消宜昌校园宽带业务 
②客户投诉问题核查情况及解决方案：收到贵部转办，我司立即组织核查，业务规则：业务规则：用户实际反映取消宜昌校园宽带业务问题，经核实，客户宜昌校园宽带账号071700050281注销，移网号码15549372177改为8元全国流量王套餐，客户欠费138.1元，现已为客户解释处理，申请赠送138.1元，24小时内到账，已取消虚拟宽带业务，移网号码15549372177改为8元全国流量王套餐，次月生效，用户满意
③客户问题满意度：我司于2023-10-20 14:22:36回访客户满意； 
④回单人:黎明；联系电话：07176921001</t>
  </si>
  <si>
    <t>TS202310191848061833</t>
  </si>
  <si>
    <t>2023-10-20 16:16:37</t>
  </si>
  <si>
    <t>主办单位：湖北
客户类别：普通客户
10010是否打通：是
是否二次致电10015：是
是否联系：是
升级倾向：工信部
号码归属省：湖北
SVIP等级：
用户来电要求续约预存话费享折扣优惠档位三（次月生效24个月）-湖北政企专属，不愿到厅，并要求解释为什么前期问题没有合理的解释及时的答复用户要求并延续之前的优惠用户有工信部投诉倾向</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</si>
  <si>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要求公司改变赠费活动时长，勾选一次可享终身免费，系统暂无法实现。现与客户约定11月8日办理月赠139元*12个月优惠活动，等同于前期三折优惠。我司于2023-10-20 16:06:34联系客户解释。 ③客户问题满意度：一般。 ④回单人：颜晶 6921001</t>
  </si>
  <si>
    <t>TS202310201045390178</t>
  </si>
  <si>
    <t>2023-10-20 16:35:28</t>
  </si>
  <si>
    <t xml:space="preserve">
高级模板内容：
投诉问题描述:用户来电查询处理结果，前台已按工单解释（已告知我部可协助注销退费，您可重新办理号码您拒绝，我部无法线上屏蔽拦截骚扰电话）用户不认可，有升级投诉倾向，请处理
争议号码:/
问题现象:催债电话
用户要求:用户来电查询处理结果，前台已按工单解释（已告知我部可协助注销退费，您可重新办理号码您拒绝，我部无法线上屏蔽拦截骚扰电话）用户不认可，有升级投诉倾向，请处理</t>
  </si>
  <si>
    <t>TS202310191631171539</t>
  </si>
  <si>
    <t>15607204485</t>
  </si>
  <si>
    <t>孙占娥</t>
  </si>
  <si>
    <t>2023-10-20 10:32:14</t>
  </si>
  <si>
    <t>用户来电对限速不认可，称自己是无限量套餐，不能限速，解释无效，请后台协助处理</t>
  </si>
  <si>
    <t>业务规则：客户反馈套餐限速的问题，经核实客户套餐为畅越全国冰激凌套餐-98元档，达20G后限速，考虑客户感知，我部已开通29元10G升级包，当月有效，另减免费用，回访满意</t>
  </si>
  <si>
    <t>TS202310192038090792</t>
  </si>
  <si>
    <t>2023-10-20 14:06:05</t>
  </si>
  <si>
    <t>用户来电称对自己套餐限速不认可，要求取消限速，称移动都有119块钱的流量不限速，不限量的，用户称月租贵一点都可以，用户要求前台记单反馈，回复他，能不能给他办一个类似的，请后台协助处理，谢谢</t>
  </si>
  <si>
    <t>TS202310201419162162</t>
  </si>
  <si>
    <t>15587946865</t>
  </si>
  <si>
    <t>2023-10-20 16:49:27</t>
  </si>
  <si>
    <t>用户反映销户后申请退费，中国联通APP上显示退费为0元，但是用户销户前查看的还有70,80多请后台核实回电
联系电话：18832002468
用户要求：24小时内核查回电</t>
  </si>
  <si>
    <t>业务规则：因销户后余额清退规则不认可，核实小天卡销户后剩余话费86.43元，已线上申请清退权限，并于3个工作日内转至客户微信账户，回访满意</t>
  </si>
  <si>
    <t>TS202310201622270135</t>
  </si>
  <si>
    <t>17671936603</t>
  </si>
  <si>
    <t>2023-10-20 16:56:47</t>
  </si>
  <si>
    <t>用户来电称该号码欠费停机时没有收到短信或者电话联系通知，现在不认可欠费，我处在线解释不认可，坚持要求反馈投诉减免欠费，要求在下午5点半之前回复，威胁升级投诉，联系电话13032746828</t>
  </si>
  <si>
    <t>业务规则：用户对欠费未收到短信或电话提醒不认可。经核实，欠停状态无法成功接收短信，已向用户解释，并协商本月已接近月末，我部登记11月8日为用户结清欠费14.5元，此费用不可打印发票，用户满意。</t>
  </si>
  <si>
    <t>TS202310191639211762</t>
  </si>
  <si>
    <t>投诉工单（2021版）&gt;&gt;融合&gt;&gt;【入网】装机&gt;&gt;资费不优惠</t>
  </si>
  <si>
    <t>18972609966</t>
  </si>
  <si>
    <t>2023-10-20 09:55:27</t>
  </si>
  <si>
    <t>用户来电称自己之前的套餐价格和现在一样，为什么流量和分钟数比较多很多，解释之前是199套餐办理了折扣优惠，不认可，目前流量和分钟数不够使用，要求办理更加优惠的套餐，谢谢</t>
  </si>
  <si>
    <t>业务规则：用户对套餐内流量语音数不满，已跟用户解释清楚，考虑用户感知，申请赠送10GB抽奖国内流量本月使用，满意。</t>
  </si>
  <si>
    <t>TS202310201348121551</t>
  </si>
  <si>
    <t>13047172350</t>
  </si>
  <si>
    <t>袁冰冰</t>
  </si>
  <si>
    <t>2023-10-20 15:31:47</t>
  </si>
  <si>
    <t xml:space="preserve">【2022年上工信部测评重保用户】
高级模板内容：
投诉问题描述:用户称自己19号还剩两块多话费今天发现没话费了用户对此不认可
争议月份:2023年10月
争议金额:10
用户要求:回电处理</t>
  </si>
  <si>
    <t>业务规则：用户对新办副卡扣月功能费规则不满，经核实，用户号码18695066538于2023-10-19 08:38:33开通，扣了10月费用，故产生欠费，已跟用户解释清楚，赠费活动是次月生效，考虑用户感知，申请退本月该副卡费用，合计10元，24小时到帐，此费用不可打印发票，满意。</t>
  </si>
  <si>
    <t>TS202310201404391881</t>
  </si>
  <si>
    <t>13997724436</t>
  </si>
  <si>
    <t>刘传新</t>
  </si>
  <si>
    <t>2023-10-20 15:15:17</t>
  </si>
  <si>
    <t xml:space="preserve">
高级模板内容：
投诉问题描述:用户来电反映要求取消招联分期5G129元直降1100（社会渠道36期）（湖北）不愿到厅，对违约金不认可，解释无效要求核实处理回复请处理谢谢！
产品名称:招联分期5G129元直降1100（社会渠道36期）（湖北）
办理时间:2022-01-01
办理渠道:营业厅
用户要求:用户来电反映要求取消招联分期5G129元直降1100（社会渠道36期）（湖北）不愿到厅，对违约金不认可，解释无效要求核实处理回复请处理谢谢！</t>
  </si>
  <si>
    <t>业务规则：用户反应要求取消招联分期5G129元直降1100（社会渠道36期），查询该业务由城区新时空手机世界猇亭店(自建他营)办理于2024-12-31 23:59:59到期，已发 该厅6910968负责人协助处理，用户现线上无对应勾选项无法取消，需用户前往自营厅办理取消，用户知晓。</t>
  </si>
  <si>
    <t>TS202310201142541576</t>
  </si>
  <si>
    <t>投诉工单（2021版）&gt;&gt;融合&gt;&gt;【宽带修障】宽带修障&gt;&gt;未按上门规范服务</t>
  </si>
  <si>
    <t>15587928789</t>
  </si>
  <si>
    <t>李洋阳</t>
  </si>
  <si>
    <t>2023-10-20 17:08:34</t>
  </si>
  <si>
    <t xml:space="preserve">判断省分:湖北
:无意向资费
node_104:
node_102:
:降套
:消费过高
:挽留后，用户依旧要求降套
:消费对比
:挽留失败
:
node_106:
:有合约/有靓号
:
高级模板内容：
投诉问题描述:自己套餐费这么高，安装宽带不赠送路由器，并且自己之前使用的路由器也无法使用，要求我方赠送路由器，否则销户
故障地址:无
用户要求:用户要求免费赠送路由器</t>
  </si>
  <si>
    <t>业务规则：长阳津洋口新时空手机世界营业厅用户反应安装宽带不赠送路由器，营业厅已明示相关规则，现系统无路由器赠送勾选项，已发区域负责人18671609555协助处理，已解释现装宽带并不能赠送路由器，沟通后用户表示理解也不操作转资降套，已告知该厅负责人继续办理新装宽带（并使用自己家路由器无需找工作人员购买路由器），用户满意</t>
  </si>
  <si>
    <t>ZX202310181806560709</t>
  </si>
  <si>
    <t>071700290366</t>
  </si>
  <si>
    <t>2023-10-20 14:08:24</t>
  </si>
  <si>
    <t>用户来电要求取消套餐内的宽带，已建议前往营业厅，用户不认可，请处理。</t>
  </si>
  <si>
    <t>业务办理（宜都城区营服）：客户要求注销实装宽带，联系无人接听，已短信告知，如有疑问可在工作时间（08:30-12:00；14:00-17:30）联系07176921001、13032700872宜昌联通投诉处理中心。如用户咨询，请前台10010话务中心代为解释，谢谢</t>
  </si>
  <si>
    <t>ZX202310191338001426</t>
  </si>
  <si>
    <t>071700844045</t>
  </si>
  <si>
    <t>2023-10-20 09:12:18</t>
  </si>
  <si>
    <t>用户来电表示自己去营业厅办宽带销户，营业厅不给自己办理，要求公司协助处理，请处理并回复</t>
  </si>
  <si>
    <t>业务取消（当阳乡镇 营服中心）：实装宽带销户，挽留无效，现已为用户办理注销成功，用户满意</t>
  </si>
  <si>
    <t>ZX202310181715500341</t>
  </si>
  <si>
    <t>071701063516</t>
  </si>
  <si>
    <t>闫永宇</t>
  </si>
  <si>
    <t>2023-10-20 09:03:28</t>
  </si>
  <si>
    <t xml:space="preserve">判断省分:湖北
:被动办理宽带
:不需要
:
高级模板内容：
问题描述:用户要求办理宽带销户（071701063516），已到营业厅办理，营业厅告知无法办理。
第二联系方式:18571023745
销户原因:用户告知没有这条宽带，自己根本没用，而且这个宽带影响自己有个低消业务取消不了。
用户要求:用户要求071701063516宽带销户，营业厅无法办理，请后台协助处理。用户联系方式18571023745</t>
  </si>
  <si>
    <t>业务取消（电子渠道）：用户要求取消虚拟虚拟宽带，经核实，用户已在夷陵自有营业厅取消成功，现已按用户要求取消号码低消，满意。</t>
  </si>
  <si>
    <t>ZX202310181806200699</t>
  </si>
  <si>
    <t>071701028113</t>
  </si>
  <si>
    <t>舒祥坤</t>
  </si>
  <si>
    <t>2023-10-20 09:05:35</t>
  </si>
  <si>
    <t>表示要更改套餐，因此要求取消宽带，尽快处理并回复</t>
  </si>
  <si>
    <t>业务取消（电子渠道营服中心）：实装宽带销户，挽留成功，用户表示未想好需更改的套餐，暂时不操作转资及宽带销户，用户知晓</t>
  </si>
  <si>
    <t>ZX202310191534002220</t>
  </si>
  <si>
    <t>071700452956</t>
  </si>
  <si>
    <t>张守华</t>
  </si>
  <si>
    <t>2023-10-20 09:46:15</t>
  </si>
  <si>
    <t>用户要求客服直接为其宽带销户，表示离营业厅太远坐车都需要一天一夜的时间，挽留无果。要求加急处理并答复结果。</t>
  </si>
  <si>
    <t>业务取消（五峰城西 ）客户要求取消宽带，未转营服维系，挽留无效，客服部已操作取消，满意。</t>
  </si>
  <si>
    <t>ZX202310181428081414</t>
  </si>
  <si>
    <t>071700445414</t>
  </si>
  <si>
    <t>2023-10-20 09:09:54</t>
  </si>
  <si>
    <t>用户表示自己不在归属地，要求公司取消宽带，尽快处理</t>
  </si>
  <si>
    <t>业务取消（五峰营服中心）：实装宽带销户，挽留无效，客服部取消，满意。</t>
  </si>
  <si>
    <t>ZX202310201051240380</t>
  </si>
  <si>
    <t>071703510945</t>
  </si>
  <si>
    <t>陈建华</t>
  </si>
  <si>
    <t>2023-10-20 14:13:34</t>
  </si>
  <si>
    <t xml:space="preserve">【2022年上工信部测评重保用户】判断省分:湖北
:被动办理宽带
:不需要
:
高级模板内容：
问题描述:用户来电反映自己没有安装宽带，在线解释用户不认可，要求取消处理
第二联系方式:15629384272
销户原因:没有办理宽带
用户要求:尽快协助处理</t>
  </si>
  <si>
    <t>业务取消（西陵营服）：用户要求取销户缓装宽带，挽留无效，已按用户要求取消，并转资8元全国流量王套餐，次月生效，满意。</t>
  </si>
  <si>
    <t>ZX202310191016032455</t>
  </si>
  <si>
    <t>071703048638</t>
  </si>
  <si>
    <t>雷彬彬</t>
  </si>
  <si>
    <t>2023-10-20 09:12:02</t>
  </si>
  <si>
    <t xml:space="preserve">判断省分:湖北
:自己办理的宽带
:挽留失败
:不同意
:
高级模板内容：
问题描述:客户要求在线销户宽带，07170304863和071704084655，请处理谢谢
第二联系方式:15572774224
销户原因:不用了
用户要求:在线销户宽带</t>
  </si>
  <si>
    <t>业务取消（西陵营服中心）：客户要求注销宽带，已按客户要求注销，回访满意</t>
  </si>
  <si>
    <t>ZX202310191704470514</t>
  </si>
  <si>
    <t>071701055508</t>
  </si>
  <si>
    <t>付东</t>
  </si>
  <si>
    <t>2023-10-20 14:12:49</t>
  </si>
  <si>
    <t xml:space="preserve">判断省分:湖北
:自己办理的宽带
:挽留失败
:不同意
:
高级模板内容：
问题描述:用户不愿意到厅办理宽带销户
第二联系方式:18672104616
销户原因:不使用了
用户要求:月底之前要宽带销户请尽快联系处理</t>
  </si>
  <si>
    <t>业务取消（西陵营服中心）：实装宽带销户，挽留无效，客服部取消，满意。</t>
  </si>
  <si>
    <t>ZX202310190915461979</t>
  </si>
  <si>
    <t>071700021001</t>
  </si>
  <si>
    <t>邹同坤</t>
  </si>
  <si>
    <t>2023-10-20 09:12:46</t>
  </si>
  <si>
    <t>用户来电要求宽带销户，表示自己已经毕业不在学校了，要求公司为其销户，回复。</t>
  </si>
  <si>
    <t>业务取消（校园宽带营服中心）：校园宽带销户，挽留无效，客服部取消，满意。</t>
  </si>
  <si>
    <t>ZX202310191037080126</t>
  </si>
  <si>
    <t>071703533681</t>
  </si>
  <si>
    <t>杜衡</t>
  </si>
  <si>
    <t>用户表示缓装宽带，强烈要求取消</t>
  </si>
  <si>
    <t>业务取消（兴山乡镇营服中心）：用户要求取消缓装宽带，挽留无效，已按用户要求取消，满意。</t>
  </si>
  <si>
    <t>ZX202310201354071805</t>
  </si>
  <si>
    <t>071700032739</t>
  </si>
  <si>
    <t>朱金华</t>
  </si>
  <si>
    <t>2023-10-20 14:22:16</t>
  </si>
  <si>
    <t xml:space="preserve">判断省分:湖北
:自己办理的宽带
:挽留失败
:不同意
:
高级模板内容：
问题描述:用户要求线上销户，称去雾都河办理宽带销户，营业厅不给办理注销，称当时开的时候都可以，不能销户，很不满，不愿去其他营业厅办理，用户要求什么地方开就什么地方销户，请尽快处理回复，
第二联系方式:18671746873
销户原因:无
用户要求:请尽快处理</t>
  </si>
  <si>
    <t>业务取消（夷陵雾渡河营服中心）：用户要求取消实装宽带，挽留无效，已核对身份信息协助取消，满意。</t>
  </si>
  <si>
    <t>ZX202310191004322355</t>
  </si>
  <si>
    <t>071700201590</t>
  </si>
  <si>
    <t>王作桂</t>
  </si>
  <si>
    <t>2023-10-20 09:09:57</t>
  </si>
  <si>
    <t>071700201590命中精准预判服务场景:[65岁以上老人]
用户来电表示前往宜都陆城清江路自营厅办理宽带销户被告知无法操作，现在机主去外地了，要求公司协助办理宽带拆分销户，挽留无效，请公司处理答复。</t>
  </si>
  <si>
    <t>业务取消（宜都城区 ）：用户要求取消实装宽带，账户下13197314179号码局方停机，已按用户要求注销，另将宽带注销，将本机号码与13117284197分别转资福多多29元，次月生效，用户要求分开付费，故新建账户，满意。</t>
  </si>
  <si>
    <t>ZX202310200954382407</t>
  </si>
  <si>
    <t>071700246130</t>
  </si>
  <si>
    <t>江艳</t>
  </si>
  <si>
    <t>2023-10-20 10:50:17</t>
  </si>
  <si>
    <t xml:space="preserve">判断省分:湖北
:自己办理的宽带
:挽留失败
:不同意
:
高级模板内容：
问题描述:用户来电要求在线销户宽带，表示自己目前不在归属地，不接受代办，解释不接受，请协助，谢谢
第二联系方式:15571724608
销户原因:用不着
用户要求:用户来电要求在线销户宽带，表示自己目前不在归属地，不接受代办，解释不接受，请协助，谢谢</t>
  </si>
  <si>
    <t>业务取消（宜都城区营服中心）：用户要求取消实装宽带，挽留无效，已核对身份信息协助取消，满意。</t>
  </si>
  <si>
    <t>ZX202310201051560387</t>
  </si>
  <si>
    <t>071703470112</t>
  </si>
  <si>
    <t>吴小琳</t>
  </si>
  <si>
    <t>2023-10-20 14:09:21</t>
  </si>
  <si>
    <t xml:space="preserve">22年Q3Q4重点客户判断省分:湖北
:被动办理宽带
:不需要
:
高级模板内容：
问题描述:用户表示自己所在的地方没有联通宽带端口，要求取消，挽留无效
第二联系方式:13114461504
销户原因:用户表示自己所在的地方没有联通宽带端口，要求取消，挽留无效
用户要求:用户不愿意去营业厅，要求平台处理</t>
  </si>
  <si>
    <t>业务取消（远安城区 ）：用户要求取消虚拟宽带，挽留无效，已取消，满意。</t>
  </si>
  <si>
    <t>ZX202310181449361615</t>
  </si>
  <si>
    <t>2023-10-20 09:10:46</t>
  </si>
  <si>
    <t xml:space="preserve">[10015转接10010用户]判断省分:湖北
:被动办理宽带
:不需要
:
高级模板内容：
问题描述:用户表示不知情办理了宽带，要求取消
第二联系方式:15207206178
销户原因:用户不知道办理宽带，要求取消
用户要求:用户要求取消宽带，烦请后台协助处理</t>
  </si>
  <si>
    <t>业务取消（远安乡镇 ）：用户要求取消宽带，挽留无效，客服部取消，满意。</t>
  </si>
  <si>
    <t>ZX202310201042190295</t>
  </si>
  <si>
    <t>071700166432</t>
  </si>
  <si>
    <t>杨定荣</t>
  </si>
  <si>
    <t>2023-10-20 15:13:32</t>
  </si>
  <si>
    <t xml:space="preserve">[65岁以上老人]判断省分:湖北
:自己办理的宽带
:挽留失败
:不同意
:
高级模板内容：
问题描述:用户来电称宽带是父亲办理的，父亲腿脚不便，要求线上办理销户
第二联系方式:15872563847
销户原因:要搬家，家里的宽带不用了
用户要求:用户称宽带户主腿脚不便，不方便去营业厅办理销户，要求线上协助销户，请尽快处理。</t>
  </si>
  <si>
    <t>业务取消（枝江乡镇营服中心）：用户要求取消实装宽带，挽留无效，已按用户要求取消，并拆分主副卡，转资8元全国流量王套餐，次月生效，满意。</t>
  </si>
  <si>
    <t>ZX202310191534312227</t>
  </si>
  <si>
    <t>15872652816</t>
  </si>
  <si>
    <t>宋健美</t>
  </si>
  <si>
    <t>2023-10-20 09:04:37</t>
  </si>
  <si>
    <t>用户来电称2023/10/18去营业厅办理了主副卡关系取消业务，今天还未分离，查询受理记录显示成功，请二线同事查询并反馈客户。请尽快处理。</t>
  </si>
  <si>
    <t>业务取消（秭归城区营服）：客户要求解绑主副卡，已按客户要求解绑副卡并转资8元流量王套餐，回访满意</t>
  </si>
  <si>
    <t>TS202310201202271979</t>
  </si>
  <si>
    <t>17683702691</t>
  </si>
  <si>
    <t>龚自菊</t>
  </si>
  <si>
    <t>2023-10-20 15:08:14</t>
  </si>
  <si>
    <t>高级模板内容：
投诉问题描述:用户来电要求解绑主副卡关系，不愿去营业厅，请处理
用户状态:开通
停机原因:无
第二联系电话:无
用户要求:加急</t>
  </si>
  <si>
    <t>业务取消（电子渠道）客户要求解绑主副卡，未转营服维系，挽留无效，联系客户表示已自行操作解绑，满意</t>
  </si>
  <si>
    <t>TS202310191335180214</t>
  </si>
  <si>
    <t>投诉工单（2021版）&gt;&gt;移网&gt;&gt;【离网】携出&gt;&gt;无法线上办理携出</t>
  </si>
  <si>
    <t>15629333328</t>
  </si>
  <si>
    <t>2023-10-20 09:58:28</t>
  </si>
  <si>
    <t>用户来电城回到营业厅已解绑宽带，副卡，称还是有限制，对此不认可，请回电处理，谢谢。15629333328</t>
  </si>
  <si>
    <t>业务取消（兴山城区营服）：客户反馈解绑宽带后仍有限制业务，核实为主副卡及流量短信包24个月限制，联系无人接听，已短信告知，如有疑问可在工作时间（08:30-12:00；14:00-17:30）联系07176921001、13032700872宜昌联通投诉处理中心。如用户咨询，请前台10010话务中心代为解释，谢谢</t>
  </si>
  <si>
    <t>TS202310191051231952</t>
  </si>
  <si>
    <t>13217273880</t>
  </si>
  <si>
    <t>刘其翠</t>
  </si>
  <si>
    <t>2023-10-20 13:22:38</t>
  </si>
  <si>
    <t>主办单位：湖北
客户类别：普通客户
10010是否打通：否
是否二次致电10015：是
是否联系：否
升级倾向：
号码归属省：湖北
SVIP等级：
1.问题类型:;
2.投诉类型:其他问题;
3.营业厅地址:;
4.位置信息:;
5.位置发生地:;
6.投诉内容:现在长期不在家，网也没用，话费太贵了用不起了，需要把宽带销户，请尽快处理</t>
  </si>
  <si>
    <t>业务取消（夷陵城区 营服中心）①客户投诉产生的原因：用户反映对安装宽带不满。 
②客户投诉问题核查情况及解决方案：收到贵部转办后，我司立即组织调查。用户反映虚装宽带销户，挽留无效，现已为用户注销成功，另沟通后为用户办理转资福多多29元（湖北）次月生效。我司2023-10-19 10:12:58联系客户解释。
③客户问题满意度：满意。 
④回单人：田群、联系方式：07176921001</t>
  </si>
  <si>
    <t>TS202310191130100372</t>
  </si>
  <si>
    <t>2023-10-20 16:20:54</t>
  </si>
  <si>
    <t xml:space="preserve">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违约赔偿金：按系统标准资费规则计费，流量3元/G，语音0.15元/分钟，短信0.1元/条。;产品ID:91082668;开始时间:2022-08-0100:00:00;结束时间:2024-07-3123:59:59;订购渠道:宜都新时空手机世界宜都店合作厅;客户确认方式:无。
预处理名称:产品订购一键诊断
业务产品类型:反映其他业务问题
用户是否接受:用户不接受
是否知情订购:知情订购
备注:泛携转用户来电取消预存1元得盲盒24个月-次月生效业务，请尽快核实处理，谢谢</t>
  </si>
  <si>
    <t>业务取消：①客户基本资料：业务号码 13227287265、客户姓名 古生英、套餐情况 天神卡优选版；客户反映业务取消的问题； 
②首次联系客户时间：2023-10-19 15:51:000
③投诉核查处理情况：收到贵部转办，我司立即组织核查，经核实，（宜都城区营服）客户要求取消预存1元得盲盒24个月，已按客户要求取消，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④答复客户时间及客户满意度评价：根据上述核实情况，我司于2023-10-19 15:51:000联系客户未接通，回单人：张婷、联系方式：07176921001
⑤投诉核查关联材料：无。</t>
  </si>
  <si>
    <t>TS202310191354080534</t>
  </si>
  <si>
    <t>13207206229</t>
  </si>
  <si>
    <t>2023-10-20 19:06:33</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</si>
  <si>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用户表示此号码绑定的宽带不需要了，要求销户，已到国贸大酒店营业厅不给用户退，用户不满，要求尽快核实加急处理</t>
  </si>
  <si>
    <t>业务取消①客户基本资料：业务号码 13207206229、客户姓名 王欣、套餐情况 畅爽冰激凌5G套餐199元（基础版）；客户反映业务取消的问题； 
②首次联系客户时间：2023-10-19 14:51:00
③投诉核查处理情况：收到贵部转办，我司立即组织核查，经核实，西陵营服客户要求取消实装宽带，已按客户要求办理，并与客户达成一致；
④答复客户时间及客户满意度评价：根据上述核实情况，我司于2023-10-19 14:51:00联系客户满意，回单人：张婷、联系方式：07176921001
⑤投诉核查关联材料：无。</t>
  </si>
  <si>
    <t>TS202310181635051263</t>
  </si>
  <si>
    <t>18672097474</t>
  </si>
  <si>
    <t>黄开虎</t>
  </si>
  <si>
    <t>2023-10-20 13:11:11</t>
  </si>
  <si>
    <t>主办单位：湖北
客户类别：星级客户
10010是否打通：是
是否二次致电10015：是
是否联系：是
升级倾向：无
号码归属省：湖北
SVIP等级：
产品类型:轻合约;产品名称:四/五星专享60分钟全国语音*12个月（湖北）;产品描述:四/五星专享60分钟全国语音*12个月（湖北）
;产品ID:91262820;开始时间:2023-07-1717:32:31;结束时间:2023-10-3123:59:59;订购渠道:（维系挽留）宜昌当阳维系团队;客户确认方式:无。
预处理名称:产品订购一键诊断
业务产品类型:反映其他业务问题
用户是否接受:用户不接受
是否知情订购:不知情订购
是否授权范围:否
备注:
不知情办理宽带，要求取消
（协办工单）集团高星用户，务必于12小时内，上传/办理：联系坚持要求取消绑定的宽带业务，请核实宽带办理情况，办协助取消。</t>
  </si>
  <si>
    <t>业务取消（夷陵城区营服中心）
①客户基本资料：业务号码：18672097474、客户姓名：黄开虎、套餐情况：98元国内自由畅玩冰激凌融合移网成员产品（湖北）；客户反映取消宽带的问题； 
②首次联系客户时间：2023-10-19 08:55:07
③投诉核查处理情况：收到贵部转办，我司立即组织核查，经核实，用户要求取消宽带和四/五星专享60分钟全国语音*12个月（湖北），挽留无效，已按用户要求取消，并按用户要求拆分主副卡，转资8元全国流量王套餐，次月生效，满意。
④答复客户时间及客户满意度评价：根据上述核实情况，我司于2023-10-19 08:55:07联系客户满意，回单人：潘娥、联系方式：07176921001
⑤投诉核查关联材料：无</t>
  </si>
  <si>
    <t>ZX202310201339521699</t>
  </si>
  <si>
    <t>2023-10-20 16:11:31</t>
  </si>
  <si>
    <t>15549303905命中精准预判服务场景:[65岁以上老人]
用户称自己办理的时候是限速套餐前台查询未查询到资费标准请回复</t>
  </si>
  <si>
    <t>ZX202310191736380737</t>
  </si>
  <si>
    <t>2023-10-20 14:01:13</t>
  </si>
  <si>
    <t>用户可以发送短信，无法接收短信，系统提示0-呼叫被禁止	该用户的短消息业务被禁止​了	检查对应的HLR中，该​短消息的被叫用户的开​户数据的21号增值业务​属性是否支持	请加急处理</t>
  </si>
  <si>
    <t>业务咨询：用户反馈无法收到短信问题，联系用户表示现已恢复，可正常收短信了，问题已解决，满意。</t>
  </si>
  <si>
    <t>TS202310191155330912</t>
  </si>
  <si>
    <t>2023-10-20 09:23:47</t>
  </si>
  <si>
    <t>用户来电反映自己的手机无法打电话，前台一键诊断查询用户因为关闭了上网功能导致高清语音通话功能也关闭了所以会影响通话建议用户可以打开用户不认可称自己关闭了高清语音功能又不是关闭通话功能对此不认可要求投诉请处理谢谢联系电话15587948159</t>
  </si>
  <si>
    <t>终端使用： 经核实，用户反映手机无法使用通话功能的问题，经核实上月用户取消了上网功能，系统自动取消VoLTE功能导致客户通话异常，现已为客户开通VoLTE功能及上网服务后，关闭公网业务，我部回访客户已恢复使用。满意</t>
  </si>
  <si>
    <t>TS202310192018130552</t>
  </si>
  <si>
    <t>投诉工单（2021版）&gt;&gt;融合&gt;&gt;【入网】携入&gt;&gt;携入后某APP无法使用</t>
  </si>
  <si>
    <t>15997651198</t>
  </si>
  <si>
    <t>郑武</t>
  </si>
  <si>
    <t>2023-10-20 14:39:15</t>
  </si>
  <si>
    <t xml:space="preserve">
高级模板内容：
投诉问题描述:用户反映号码携入后查询不到医保缴费，还有公司查询工资卡也查询不到
APP名称:税务局
无法使用显示:未查询到
用户要求:核查回电，为什么查询不到号码</t>
  </si>
  <si>
    <t>终端使用：用户反映楚税通APP无法注册问题，经核实，用户数据正常，我部用自己手机下裁楚税通APP后，按用户提示注册后，用户表示能正常收到验证码，已跟用户解释清楚，建议用户重新尝试，满意。</t>
  </si>
  <si>
    <t>TS202310191813431234</t>
  </si>
  <si>
    <t>2023-10-20 10:37:30</t>
  </si>
  <si>
    <t>手机不能正常使用，已按TS202310190822471720解释，告知手机VoLTE不支持导致，无法开通，建议换机测试不愿意要求再次联系处理谢谢</t>
  </si>
  <si>
    <t>终端使用：用户反映反映电话无法正常接听，经核实号卡功能正常，发后台查询属手机VoLTE不支持导致，现用户已前往营业厅换卡成功号卡现已恢复，用户表示营业厅为自己换了一部手机现极度不满，沟通后为用户办理预存话费享40元话费优惠（湖北），用户知晓。</t>
  </si>
  <si>
    <t>TS202310191710190002</t>
  </si>
  <si>
    <t>13040976862</t>
  </si>
  <si>
    <t>江颖</t>
  </si>
  <si>
    <t>2023-10-20 14:24:28</t>
  </si>
  <si>
    <t>用户来电称在9月27号收不到12368发的短信，只要打了联通客服就可以收到短信了，用户要求核实处理，为什么会出现这种情况，请后台协助处理，谢谢</t>
  </si>
  <si>
    <t>终端使用：用户反映收不到12368发的短信只要打了联通客服就可以收到短信了，经核实该号卡短信功能正常，客服未做任何操作，建议用户继续观察使用，用户知晓。</t>
  </si>
  <si>
    <t>TS202310191610061068</t>
  </si>
  <si>
    <t>15587957552</t>
  </si>
  <si>
    <t>刘亮亮</t>
  </si>
  <si>
    <t>2023-10-20 09:33:12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</si>
  <si>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:用户对（15587957552）号码无法b播出使用套餐（内/外）的（通话）不认可，核实为（/）原因导致，解释（）用户不认可，要求（查明什么原因导致手机无法播出），请尽快处理，联系电话（18727476288）。</t>
  </si>
  <si>
    <t>终端使用：用户反映无法正常主叫。经核实，用户通话功能正常，换机测试仍无法主叫，已建议前往营业厅补卡再试，满意。</t>
  </si>
  <si>
    <t>ZX202310202029261924</t>
  </si>
  <si>
    <t>071703801139</t>
  </si>
  <si>
    <t>肖万秀</t>
  </si>
  <si>
    <t>2023-10-21 14:03:41</t>
  </si>
  <si>
    <t>用户表示自己没有办理宽带，要求公司取消，表示自己从来没办理过，尽快处理</t>
  </si>
  <si>
    <t>Q23：枝江城区公园路自营厅，宽带AA，虚拟宽带，2023-09-22 10:08:47上海航动科技有限公司（宜昌）电话营销方式办理宽带提速包，现已取消，减免本月产生扣费15元，到账至宽带私有，已取消宽带，满意</t>
  </si>
  <si>
    <t>TS202310210921201970</t>
  </si>
  <si>
    <t>15629354819</t>
  </si>
  <si>
    <t>汪道芹</t>
  </si>
  <si>
    <t>2023-10-21 15:35:13</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</si>
  <si>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电话外呼号码:暂无
渠道名称:暂无
反应问题涉及场景:诱导订购（业务与实际宣传不符）
产品名称:畅爽冰激凌5G套餐199元
争议月份:2023年10月
是否承诺退费:否
承诺退费金额:0
是否取消业务（如取消失败，需加上系统报错的提示）:否
是否需要回复:是
用户要求:用户来电反馈自己家里的老人在6月份接到了联通的推销电话，推荐老人办理了一个199元套餐，打折下来只需要129元，用户说家里老人对这个套餐的需求量不大，要求投诉当时为家里老人办理套餐的工作人员，前台暂时查询不到具体办理服务的工作人员以及具体渠道，无法具体详细为用户解释当时的情况，希望后台核实后回复，谢谢。</t>
  </si>
  <si>
    <t>电话营销-开通争议：湖北精英盛华信息科技有限公司(宜昌)，转资AA。2023-06-14 15:55:47电话营销方式办理转资，现与用户沟通转资59元畅越冰激凌套餐，24小时内办理，减免7-9月套餐差价140元，主副卡办理50元赠费，立即到账，补赠剩余40元，今日内到账，此费用无法抵扣往月欠费及打印发票，满意</t>
  </si>
  <si>
    <t>ZX202310201343071726</t>
  </si>
  <si>
    <t>071701033138</t>
  </si>
  <si>
    <t>冯桥</t>
  </si>
  <si>
    <t>2023-10-21 09:06:36</t>
  </si>
  <si>
    <t xml:space="preserve">22年Q3Q4重点客户判断省分:湖北
:被动办理宽带
:不需要
:
高级模板内容：
问题描述:用户来电要求销户宽带，称不是自己办理的，前台解释用户不认可，请后台协助处理，谢谢
第二联系方式:15171767800
销户原因:不是自己安装的
用户要求:用户要求尽快处理</t>
  </si>
  <si>
    <t>电话营销-开通争议：拓见科技(深圳)有限公司武汉分公司(宜昌)，低消宽带AA。经核实，拓见科技于2021-11-16 11:51:32通过电话营销方式推荐客户办理。现客户表示无需使用，业务已取消，考虑客户感知，登记11月7日退还23年1月-23年10月宽带费用合计90元，此费用无法抵扣往月欠费且不可打印发票 ，满意。</t>
  </si>
  <si>
    <t>ZX202310201659280788</t>
  </si>
  <si>
    <t>16607203699</t>
  </si>
  <si>
    <t>李西川</t>
  </si>
  <si>
    <t>2023-10-21 14:02:21</t>
  </si>
  <si>
    <t xml:space="preserve">判断省分:湖北
:被动办理宽带
:不需要
:
高级模板内容：
问题描述:用户来电称本机号码没有办理宽带业务的，导致每个月有抵消扣费89元，用户不认可，要求将宽带取消，把抵消取消，已解释，用户不认可，要求投诉，请协助处理，谢谢
第二联系方式:16607203699
销户原因:无
用户要求:请协助处理，谢谢</t>
  </si>
  <si>
    <t>电话营销-开通争议：宜昌融诚通信服务有限责任公司，低消送宽带AA。2021-12-06 15:49:05电话营销方式办理低消送宽带，现已取消，待宽带竣工后24小时内取消手机号码低消送宽带业务。次月出账后核算22.1-23.10月低消补收费用，次月8日前退费到账，此费用无法抵扣往月欠费及打印发票，满意</t>
  </si>
  <si>
    <t>TS202310201438250128</t>
  </si>
  <si>
    <t>18527821143</t>
  </si>
  <si>
    <t>2023-10-21 09:03:58</t>
  </si>
  <si>
    <t xml:space="preserve">
高级模板内容：
投诉问题描述:用户来电反映不知情更改了畅爽冰激凌5G套餐159元（基础版）套餐，我处解释用户不认可
业务名称:畅爽冰激凌5G套餐159元（基础版）
变更渠道:河南优耐特网络科技有限公司（宜昌）
用户要求:用户要求更改回之前的套餐并且退还从订购到现在多扣除的费用，请协助，谢谢！</t>
  </si>
  <si>
    <t>电话营销-开通争议：河南优耐特网络科技有限公司（宜昌），转资畅爽冰激凌5G套餐159元（基础版）AA，经核实，于2023年5月过电话营销方式推荐客户办理，现联系客户解释不认可，现申请05-10月多收取费用280元，于24小时内到账，此费用不可打印发票，另已发区域负责人18607201262转资顺丰巴枪卡31元套餐（湖北宜昌）套餐，次月生效，用户满意 。</t>
  </si>
  <si>
    <t>TS202310201816480218</t>
  </si>
  <si>
    <t>15572770715</t>
  </si>
  <si>
    <t>刘小平</t>
  </si>
  <si>
    <t>2023-10-21 15:43:11</t>
  </si>
  <si>
    <t xml:space="preserve">判断省分:其他省分
:增值业务争议
判断省分:湖北
:固网
:否
:
高级模板内容：
投诉问题描述:客户来电投诉没有订购业务，产生费用，要求取消并且退费
争议业务名称:云加速5G畅玩加油包(湖北)（已停售）
受理渠道:、
争议月份:2023年10月
争议费用:20
一线客服在系统里:已取消
是否承诺退费:是
用户要求:客户来电投诉没有订购业务，产生费用，要求取消并且退费</t>
  </si>
  <si>
    <t>电话营销-开通争议：湖北杭州翔羽线上业务代理(宜昌)，云加速5G畅玩加油包(湖北)AA，经核实，于2023年10月过电话营销方式推荐客户办理，现联系客户解释不认可，出于服务角度，退还23.10月费用合计5元；24小时到账，此费用不可打印发票；用户订购产品名称增值业务-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短信验证码，有二次确认过程，不存在订购违规现象。考虑用户使用感知，网站方已取消屏蔽并于三个工作日内退费15元到账，此费用不可抵扣往月欠费及打印发票，满意</t>
  </si>
  <si>
    <t>TS202310201718361459</t>
  </si>
  <si>
    <t>18671752928</t>
  </si>
  <si>
    <t>崔桃英</t>
  </si>
  <si>
    <t>2023-10-21 14:26:37</t>
  </si>
  <si>
    <t xml:space="preserve">
高级模板内容：
投诉问题描述:客户来电反映称，自己没有办理该业务为什么会被办理，我处核实解释客户对此表示不认可。
业务名称:云加速5G畅玩加油包(湖北)
争议月份:2023年9月、2023年10月
争议金额:40
办理渠道:湖北杭州翔羽线上业务代理(宜昌)
前台是否取消:未取消
是否承诺退费:否
用户要求:客户要求核实回电清楚为什么会开通是谁开通的，要求让宜昌本地人员处理，请协助处理谢谢！</t>
  </si>
  <si>
    <t>电话营销-开通争议：上海航动科技有限公司（宜昌），炫彩通信助理包- 云盘版（立即生效）-湖北-10元AA，经核实，于2023年5月过电话营销方式推荐客户13986750758办理，现联系客户解释不认可，出于服务角度，退还23.5-10月费用合计60元；:湖北杭州翔羽线上业务代理(宜昌) ，云加速5G畅玩加油包(湖北) AA，经核实，于2023年9月过电话营销方式推荐客户18671752928办理，现联系客户解释不认可，出于服务角度，退还23.9-10月费用合计10元，合计70元至号码13177088768上24小时到账，此费用不可打印发票；经核实，用户订购产品名称增值业务-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短信验证码，有二次确认过程，不存在订购违规现象。考虑用户使用感知，网站方已取消屏蔽并于三个工作日内退费30元到账，此费用不可抵扣往月欠费及打印发票，满意。</t>
  </si>
  <si>
    <t>TS202310210848041548</t>
  </si>
  <si>
    <t>13197324898</t>
  </si>
  <si>
    <t>王忠宽</t>
  </si>
  <si>
    <t>2023-10-21 14:57:11</t>
  </si>
  <si>
    <t xml:space="preserve">
高级模板内容：
投诉问题描述:客户来电表示自己号码一直再扣副卡费用，要求记录反馈退费，请协助谢谢
争议月份:2023年10月
争议金额:10
用户要求:要求尽快处理</t>
  </si>
  <si>
    <t>电话营销-开通争议：上海航动科技有限公司（宜昌），炫彩助理包AA。13047164898（21.8-23.9月130元） 和15629374156（22.3-23.9月152元）和13197324898（12-9月95元），退费至13197324898，已到账，此费用无法抵扣往月欠费及打印发票，用户满意</t>
  </si>
  <si>
    <t>BL202310211057121104</t>
  </si>
  <si>
    <t>18527306124</t>
  </si>
  <si>
    <t>2023-10-21 11:26:25</t>
  </si>
  <si>
    <t>用户要求屏蔽并投诉10016，前天安抚，用户强烈要求屏蔽10016，烦请处理谢谢！</t>
  </si>
  <si>
    <t>TS202310211425590345</t>
  </si>
  <si>
    <t>17507207823</t>
  </si>
  <si>
    <t>杜恩来</t>
  </si>
  <si>
    <t>2023-10-21 15:26:36</t>
  </si>
  <si>
    <t xml:space="preserve">
高级模板内容：
投诉问题描述:用户来电反馈在微信购买的30元25GB省内流量10日快餐包-湖北我们却产生了费用不认可要求核实处理
业务名称:30元25GB省内流量10日快餐包-湖北
变更渠道:微信
用户要求:用户来电反馈在微信购买的30元25GB省内流量10日快餐包-湖北我们却产生了费用不认可要求核实处理</t>
  </si>
  <si>
    <t>TS202310201818230231</t>
  </si>
  <si>
    <t>13040959014</t>
  </si>
  <si>
    <t>李祖新</t>
  </si>
  <si>
    <t>2023-10-21 18:26:33</t>
  </si>
  <si>
    <t>主办单位：湖北
客户类别：普通客户
10010是否打通：否
是否二次致电10015：是
是否联系：否
升级倾向：
号码归属省：湖北
SVIP等级：
1.问题类型:;
2.投诉类型:其他问题;
3.营业厅地址:;
4.位置信息:;
5.位置发生地:;
6.投诉内容:我长期是用微信交费的，怎么现在APP里的微信交费点击无反应，其它选项总是要绑卡的。谢谢</t>
  </si>
  <si>
    <t>TS202310211035110959</t>
  </si>
  <si>
    <t>2023-10-21 16:12:29</t>
  </si>
  <si>
    <t xml:space="preserve">
高级模板内容：
投诉问题描述::用户称每天11点通过APP抢话费券，每次都是提前进去的，自己抢都提示抢完，称是我们虚设的，根本就没有，解释不认可，要求核实处理，谢谢
操作渠道:中国联通APP
参加活动（套餐）名称::抢话费券
页面提示:无
用户要求:用户要求核实处理回复，请后台协助处理谢谢。</t>
  </si>
  <si>
    <t>电子渠道：联通APP抢活费券活动，经核实属广告页面解释不到位导致，已跟用户解释清楚，为数量有限，抢完就没有了，考虑客户感知，申请为客户赠送5元话费，24小时内到账，此费用无法抵扣往月欠费且不可打印发票，满意。</t>
  </si>
  <si>
    <t>BL202310211259350105</t>
  </si>
  <si>
    <t>15897561319</t>
  </si>
  <si>
    <t>2023-10-21 15:26:16</t>
  </si>
  <si>
    <r>
      <rPr>
        <sz val="11"/>
        <rFont val="宋体"/>
        <charset val="0"/>
      </rPr>
      <t>:号卡配送问题
:用户表示未下单，却联系其号卡配送
向用户确认是否是点击了网页福利红包等:未点击
查询是否有订单记录:已查到订单
建议用户先使用一段时间:仍要求退订
判断省分:除青海、四川、宁夏外
:
来电要求取消（</t>
    </r>
    <r>
      <rPr>
        <sz val="11"/>
        <rFont val="Arial"/>
        <charset val="0"/>
      </rPr>
      <t xml:space="preserve">	</t>
    </r>
    <r>
      <rPr>
        <sz val="11"/>
        <rFont val="宋体"/>
        <charset val="0"/>
      </rPr>
      <t xml:space="preserve">
9423101417964506）订单的号卡配送，表示自己未订购过号卡，要求立马取消，谢谢</t>
    </r>
  </si>
  <si>
    <t>TS202310210848201553</t>
  </si>
  <si>
    <t>15549315158</t>
  </si>
  <si>
    <t>邓长玉</t>
  </si>
  <si>
    <t>2023-10-21 10:58:13</t>
  </si>
  <si>
    <t xml:space="preserve">22年Q3Q4重点客户
高级模板内容：
投诉问题描述:用户领取成功了会员但是使用不了提示没有会员
操作渠道:中国联通APP
参加活动（套餐）名称:2I专享59元40GB炫彩超会5G包（次月生效）湖北
页面提示:没有会员
用户要求:加急</t>
  </si>
  <si>
    <t>ZX202310211544410136</t>
  </si>
  <si>
    <t>18671710321</t>
  </si>
  <si>
    <t>姜露娜</t>
  </si>
  <si>
    <t>2023-10-21 17:24:51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</si>
  <si>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:用户来电反映无法发送短信，建议用户换机换卡无果，由于短信系统无法进入，故生成此单，用户要求马上处理，谢谢</t>
  </si>
  <si>
    <t>TS202310161618271096</t>
  </si>
  <si>
    <t>13040989926</t>
  </si>
  <si>
    <t>2023-10-21 18:40:07</t>
  </si>
  <si>
    <t>案件编号：鄂-20231000003794
受理日期：2023-10-1616:01:34
处理日期：2023-10-1616:17:12
认定员：汪用霞
申诉来源：微信
用户地址：西坝2路2-218。
挂了一条宽带，但是我自己一直不知道，在不知情的情况下给我挂的宽带申诉了几次就一直没有退。</t>
  </si>
  <si>
    <t>申辩工单：1.申诉前15日已向企业投诉，仍在处理中。2.客户已撤诉
1. 用户基本信息：客户号码：13040989926、机主姓名：吴梅川、入网时间：2011-11-18 00:00:00、入网地点：城区葛洲坝雅斯合作厅、当前使用套餐：畅越冰激凌5G套餐59元、套餐类型：全国套餐
2.前期处理情况：客户反映取消业务的问题。客户10月16日向10010反馈，核查处理中，同步越级申诉，申诉几次没有退不属实。 
3.申诉处理方案：（1）申诉是否属实：不属实；（2）本次申诉原因及处理方案：经核查，客户要求注销宽带071703897788，2023-03-30 10:34:44城区东山大道国贸自有营业厅办理，优惠编码68861398，此为虚拟宽带套餐内免费赠送，详见办理协议，不知情办理不属实，后期客户如有需要可实装，现客户坚持取消，挽留无效，我部于2023-10-17 10:48:03已协助客户办理宽带注销，客户认可。
4.核查存在的问题分析：（1)存在问题：无（2）整改举措：无（3）是否属于不知情订制：否
5.申诉回复情况： 2023-10-17 12:01:24联系客户，客户满意。</t>
  </si>
  <si>
    <t>TS202310160902230734</t>
  </si>
  <si>
    <t>13094180591</t>
  </si>
  <si>
    <t>2023-10-21 14:58:36</t>
  </si>
  <si>
    <t>案件编号：鄂-20231000003591
受理日期：2023-10-1608:57:49
处理日期：2023-10-1609:00:57
认定员：杨春颖
申诉来源：微信
用户地址：湖北省宜昌市伍家岗区夷陵大道207号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t>
  </si>
  <si>
    <t>申辩工单：1.申诉前15日已向企业投诉，仍在处理中。2.无事实依据
1. 用户基本信息：客户号码：13094180591、机主姓名：许涛波、入网时间：2019-11-16 11:44:22、入网地点：城区伍家区睿晟合作厅、当前使用套餐：地王卡、套餐类型：全国套餐
2.前期处理情况：客户反映电话营销的问题。客户10月12日向10010反馈，2021-07-19 11:19:45拓见科技(深圳)有限公司武汉分公司(宜昌)通过电话营销的方式推荐客户开通“ 2I承诺低消39元宽带优惠资费  ”，优惠编码65780487，有录音无二次确认，业务于2023-10-14 16:24:12已退订，22年7月-23年10月宽带和补收费用登记次月7日前到帐,客户表示要考虑，暂未达成一致。
3.申诉处理方案：（1）申诉是否属实：部分属实；（2）本次申诉原因及处理方案：经核查，结果同前期，毫不知情不完全属实，再次联系客户沟通协商，服务角度考虑，协商本月出账后次月按实际产生金额费用的2倍为其申请退费，客户仍拒绝，要求按消费进行赔偿赔偿，未达成一致。
4.核查存在的问题分析：（1)存在问题：电话营销无二次确认（2）整改举措：后期规范业务办理二次确认（3）是否属于不知情订制：是，共性管理问题，三种确认方式未上线
5.申诉回复情况： 2023-10-18 11:15:34联系客户，客户不满意。</t>
  </si>
  <si>
    <t>TS202310152119241475</t>
  </si>
  <si>
    <t>2023-10-21 21:02:33</t>
  </si>
  <si>
    <t>案件编号：鄂-20231000003501
受理日期：2023-10-1521:15:23
处理日期：2023-10-1521:17:55
认定员：胡忠文
申诉来源：微信
用户地址：湖北省宜昌市夷陵区钓鱼台二号
每天都有虚拟运营商的骚扰电话号打过来，他们运营商会一点办法都没有吗？</t>
  </si>
  <si>
    <t>申辩工单：1.申诉前15日已向企业投诉，仍在处理中。2.骚扰电话
1. 用户基本信息：客户号码：13872496516、机主姓名：陈喜攀、入网时间：2022-07-28 12:02:13、入网地点：宜昌城区政企东山沃通专业代理、当前使用套餐：5G副卡基本套餐(优享服务)、套餐类型：全国套餐
2.前期处理情况：客户反映电话骚扰的问题。客户10月13日向10010反馈经常收到虚拟号码的来电骚扰，建议客户下载手机管家进行拦截拦截，并告知客户举报骚扰电话、垃圾短信举报方法，建议客户观察使用，客户不认可，故越级申诉。 
3.申诉处理方案：（1）申诉是否属实：属实；（2）本次申诉原因及处理方案：结果同前期，再次联系客户解释沟通，因虚拟号码发送此类信息并非以手机号码发送，而是通过互联网直接传输，所以运营商环节无法做到有效屏蔽，解释无效，未达成一致。
4.核查存在的问题分析：（1)存在问题：无（2）整改举措：无（3）是否属于不知情订制：否
5.申诉回复情况：2023-10-17 12:05:04联系客户，客户不满意。</t>
  </si>
  <si>
    <t>TS202310170919250823</t>
  </si>
  <si>
    <t>17386683782</t>
  </si>
  <si>
    <t>冯澳</t>
  </si>
  <si>
    <t>2023-10-21 18:34:36</t>
  </si>
  <si>
    <t>案件编号：鄂-20231000003881
受理日期：2023-10-1709:11:28
处理日期：2023-10-1709:18:30
认定员：宋胜楠
申诉来源：微信
用户地址：宜昌市
联通公司不让我办卡，我名下只有2张，投诉10010没用，希望联通公司开放权限</t>
  </si>
  <si>
    <t>申辩工单：1.申诉前前15日已向企业投诉，仍在处理中。2.客户要求不符合国家要求，涉诈风险
1. 用户基本信息：客户号码：17386683782、机主姓名：冯澳、入网时间：不详、入网地点：不详、当前使用套餐：不详、套餐类型：不详
2.前期处理情况：客户反映线上订单的问题。客户10月15日向10010反馈，核查客户号码17386683782无订单生成记录，联系电话17386683752因申请多张全国各地卡号，根据《关于落实习近平总书记讲话精神进一步加强打击治理电信网络诈骗工作的通知》以及湖北关于诈骗电话和骚扰电话治理要求，有涉诈风险，故申请卡号新入网时系统限制无法再办理，联系客户解释不认可，故越级申诉。 
3.申诉处理方案：（1）申诉是否属实：属实；（2）本次申诉原因及处理方案：经核查，结果同前期，我司于2023-10-18 10:44:40、2023-10-20 12:45:31联系客户均未接听，未联系上，后期有疑问建议我部13032700872。
4.核查存在的问题分析：（1)存在问题：无（2）整改举措：无（3）是否属于不知情订制：否
5.申诉回复情况： 2023-10-18 10:44:40、2023-10-20 12:45:31联系客户均未接听，未联系上。</t>
  </si>
  <si>
    <t>TS202310170853250337</t>
  </si>
  <si>
    <t>13207200720</t>
  </si>
  <si>
    <t>张雲</t>
  </si>
  <si>
    <t>2023-10-21 18:36:08</t>
  </si>
  <si>
    <t>#2022重保客户#案件编号：鄂-20231000003866
受理日期：2023-10-1708:49:23
处理日期：2023-10-1708:52:04
认定员：宋胜楠
申诉来源：网站
用户地址：湖北省宜昌市夷陵区
用户关闭自己的视频彩铃功能后，拨打电话时还能看到其他用户的视频彩铃。与联通公司客服联系后，被告知无法彻底关闭视频彩铃功能。这样的视频彩铃功能相当于是强制用户观看联通公司的视频广告内容，用户应该有权自行决定开启和关闭视频彩铃功能，同时关闭该功能后，应不能看到其他用户的视频彩铃。联通公司这样的规定侵犯了用户的权利。</t>
  </si>
  <si>
    <t>申辩工单：1.申诉前未向企业投诉。2.客户已撤诉
1. 用户基本信息：客户号码：13207200720、机主姓名：张雲、入网时间：2010-01-26 11:10:17、入网地点：夷陵新雾渡河合作厅、当前使用套餐：米粉卡（5元卡）、套餐类型：全国套餐
2.前期处理情况：客户反映视频彩铃使用的问题。客户前期未向10010反馈，直接越级申诉。 
3.申诉处理方案：（1）申诉是否属实：不属实；（2）本次申诉原因及处理方案：经核查，客户申诉前无拨打10010咨询接触记录和反馈记录，且“视频彩铃服务”为正常开通状态，我司无法处理此问题不属实。现联系客户解释沟通，于2023-10-19 10:49:08 已协助客户退订“视频彩铃服务”，并应客户要求联系炫铃平台为其设置，经测试，现拨打电话时其他用户的视频彩铃已不可见，客户认可。
4.核查存在的问题分析：（1)存在问题：无（2）整改举措：无（3）是否属于不知情订制：否
5.申诉回复情况： 2023-10-20 09:42:48联系客户，客户满意。</t>
  </si>
  <si>
    <t>TS202310161552300424</t>
  </si>
  <si>
    <t>16671709917</t>
  </si>
  <si>
    <t>杨智烨</t>
  </si>
  <si>
    <t>2023-10-21 18:45:33</t>
  </si>
  <si>
    <t>案件编号：鄂-20231000003768
受理日期：2023-10-1615:35:03
处理日期：2023-10-1615:51:09
认定员：任娟
申诉来源：微信
用户地址：湖北省宜昌市西陵区常刘路锦绣泽园
携带路由器光猫也无法办理销户也不能停号，一直持续扣费。</t>
  </si>
  <si>
    <t>申辩工单：1.申诉前未向企业投诉。2.客户已撤诉
1. 用户基本信息：客户号码：16671709917、机主姓名：杨智烨、入网时间：2023-07-07 11:22:19、入网地点：城区伍家区兴发广场合作厅（自建他营）、当前使用套餐：腾讯天王卡、套餐类型：全国套餐
2.前期处理情况：客户反映取消业务的问题。客户10月13日向10010反馈，核查处理中，同步越级申诉。 
3.申诉处理方案：（1）申诉是否属实：属实；（2）本次申诉原因及处理方案：经核查，客户要求注销宽带071704178450，2023-07-07 15:44:23城区伍家区兴发广场合作厅（自建他营）办理，参加“10元12个月宽带赠费（湖北）”，优惠期2023-08-01至2024-07-31，优惠编码91018457，装机地址湖北省宜昌市伍家岗区宝塔河街道宝联社区长中江畔1栋1单元1层104，此为实装宽带，需退设备到厅办理注销，客户到厅后因赠费合约还未到期，工作人员建议客户使用到活动结束，故未直接受理宽带注销。现客户坚持取消，挽留无效，我部于2023-10-16 19:05:41已协助客户取消赠费合约办理宽带注销，同时手机号码于2023-10-16 19:05:40同步办理注销，后期退宽带设备至就近联通营业厅，客户认可。
4.核查存在的问题分析：（1)存在问题：无（2）整改举措：无（3）是否属于不知情订制：否
5.申诉回复情况： 2023-10-16 18:51:22联系客户，客户满意。</t>
  </si>
  <si>
    <t>TS202310161401230160</t>
  </si>
  <si>
    <t>2023-10-21 20:49:33</t>
  </si>
  <si>
    <t>案件编号：鄂-20231000003717
受理日期：2023-10-1613:52:24
处理日期：2023-10-1614:00:12
认定员：王森林
申诉来源：电子邮件
用户地址：无
-----原始邮件-----发件人董浩文&lt;dhw4453@163.com&gt;发送时间2023-10-16130604(星期一)收件人12300@caict.ac.cn&lt;12300@caict.ac.cn&gt;主题中国联通随意停止拨号功能尊敬上级监管领导：我是湖北省宜昌市的一名民营企业的员工，因工作需要，需要对外联系，但是中国联通随意停止的手机号码15672514453的拨号功能。第一停止的时候，我去县城的中国联通的营业厅用身份证写保证书办理了复机。没过几天，今天又被中国联通停止了拨号功能。这严重影响了我的工作进展，同时，投诉后依然没有解决问题的方法。如果这样一直被中国联通这样随意停机的话，我将无法工作。望上级领导解决我的困惑。投诉人：董浩文联系电话：15549271308</t>
  </si>
  <si>
    <t>申辩工单：1.申诉前未向企业投诉。2.客户已撤诉。3.不良信息治理
1. 用户基本信息：客户号码：15672514453、机主姓名：董浩文、入网时间：2019-04-23 10:20:32、入网地点：长阳龙舟坪新时空手机世界营业厅(自建他营)、当前使用套餐：5G副卡基本套餐(极速服务)、套餐类型：全国套餐
2.前期处理情况：客户反映局方停机的问题。客户10月13日向10010反馈，经核查，根据《十三部门关于印发&lt;综合整治骚扰电话专项行动方案&gt;的通知》文件规定，客户因本地异常号卡语音半停于2023-10-13 11:04:20首次局方停机，系统于2023-10-13 11:01:20已下发提醒，停机来源于省分模型，机主停机之日起30天内在中国联通APP进行自助复通，如逾期需前往营业厅办理，后期如相同停机模型，每次复机方式相同。联系客户解释告知，客户于2023-10-13 12:45:51前往长阳城区自有营业厅已成功复机，客户认可。10月16日再次向10010反馈，核查处理中，同步越级申诉。
3.申诉处理方案：（1）申诉是否属实：部分属实；（2）本次申诉原因及处理方案：经核查，擅自停机投诉后依然没有解决问题的方法不属实，客户因本地异常号卡语音半停于2023-10-16 11:26:46再次局方停机，系统于2023-10-16 11:23:45已下发提醒，复机方式同前期，于2023-10-16 17:13:14 已协助客户成功复机。
4.核查存在的问题分析：（1)存在问题：无（2）整改举措：无（3）是否属于不知情订制：否
5.申诉回复情况：2023-10-16 16:41:26联系客户，客户满意。</t>
  </si>
  <si>
    <t>TS202310161601230669</t>
  </si>
  <si>
    <t>18674255335</t>
  </si>
  <si>
    <t>黄少华</t>
  </si>
  <si>
    <t>2023-10-21 18:42:36</t>
  </si>
  <si>
    <t>案件编号：鄂-20231000003783
受理日期：2023-10-1615:52:12
处理日期：2023-10-1616:00:09
认定员：宋胜楠
申诉来源：微信
用户地址：湖北省宜昌市西陵区水悦城3楼
原18674255335存在乱扣费及资费问题注销，8月联通公司电话告知可以主动帮助注销同时剩余话费于9月10日账单出账后退还至18672907650号码，但是到9月10号之后催问客服又被告知要等到10月10号之后会退还，10月10日之后再次催问被告知原18674255335为湖南号段，查询不到我的信息，不予处理，多次沟通无果，联通公司存在欺骗消费者诱导消费者等违规，现投诉至工信部要求联通公司退还原18674255335剩余话费，并赔偿十倍违约金及其他损失，特申请执行处理。</t>
  </si>
  <si>
    <t>申辩工单：1.申诉前未向企业投诉。2.无事实依据
1. 用户基本信息：客户号码：18674255335、机主姓名：黄少华、入网时间：2023-04-25 10:28:11、入网地点：湖北省宜昌市OMO、当前使用套餐：腾讯天王卡2.0、套餐类型：全国套餐
2.前期处理情况：客户反映余额清退的问题。客户9月7日向10010反馈过，查询于2023-08-16 10:57:47通过线上销户，客户表示销户时已选择剩余话费29.18元退费至其它正常使用的联通号码18672907650上，退费未到账，因系统还未正式销户，建议客户关注，后期有疑问联系我司，客户知晓。本次未向10010反馈，直接越级申诉。 
3.申诉处理方案：（1）申诉是否属实：部分属实；（2）本次申诉原因及处理方案：经核查，客户套餐收费详情入网协议已明示，10月10日无拨打10010咨询接触和反馈记录，催问被告知原18674255335为湖南号段，查询不到信息，不予处理多次沟通无果等均不属实。按照业务规则客户号码应在10月10日系统正式销户并清退剩余话费，因系统支撑原因，客户号码于2023-09-12 12:55:50系统正式销户，且退费未到账。现联系客户解释沟通，剩余话费29.18元建议客户到厅清退，另考虑给客户带来不便，为其申请赠送话费100元至18672907650上，客户拒绝，要求按照29.18元的金额进行10倍赔偿，实属无法满足客户要求，未达成一致。
4.核查存在的问题分析：（1)存在问题：无（2）整改举措：无（3）是否属于不知情订制：否
5.申诉回复情况： 2023-10-16 18:51:22联系客户，客户不满意。</t>
  </si>
  <si>
    <t>GZ202310211852460388</t>
  </si>
  <si>
    <t>071704129816</t>
  </si>
  <si>
    <t>连正晓</t>
  </si>
  <si>
    <t>2023-10-21 21:54:58</t>
  </si>
  <si>
    <t>GZ202310211621501644</t>
  </si>
  <si>
    <t>071700959007</t>
  </si>
  <si>
    <t>党丹丹</t>
  </si>
  <si>
    <t>2023-10-21 21:32:45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</si>
  <si>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装机地址：湖北省宜昌市远安县鸣凤镇航天社区环城路2巷2号领秀天下小区30栋B单元8楼801</t>
  </si>
  <si>
    <t>GZ202310211441490873</t>
  </si>
  <si>
    <t>071704645378</t>
  </si>
  <si>
    <t>李昱礽</t>
  </si>
  <si>
    <t>2023-10-21 16:46:01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</si>
  <si>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:宽带无法上网需要专人上门维修</t>
  </si>
  <si>
    <t>GZ202310211435310821</t>
  </si>
  <si>
    <t>071700084153</t>
  </si>
  <si>
    <t>江黎黎</t>
  </si>
  <si>
    <t>2023-10-21 21:32:28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</si>
  <si>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用户表示IPTV无法使用，老人在家，要求上门处理。</t>
  </si>
  <si>
    <t>GZ202310211416310700</t>
  </si>
  <si>
    <t>071701034325</t>
  </si>
  <si>
    <t>刘宜蓉</t>
  </si>
  <si>
    <t>2023-10-21 17:14:26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</si>
  <si>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装机地址：湖北省宜昌市伍家区伍临路36号城中半岛18栋1单元24楼147</t>
  </si>
  <si>
    <t>GZ202310211345020447</t>
  </si>
  <si>
    <t>071701044370</t>
  </si>
  <si>
    <t>姜斌</t>
  </si>
  <si>
    <t>2023-10-21 14:03:27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</si>
  <si>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问题（现象）描述:客户反馈无法观看电视，烦请协助处理
故障时间:2023-10-21
宽带是否安装IPTV:是
宽带是否可正常上网:是
是否重启设备:不配合</t>
  </si>
  <si>
    <t>GZ202310211325150264</t>
  </si>
  <si>
    <t>071703284389</t>
  </si>
  <si>
    <t>梁英</t>
  </si>
  <si>
    <t>2023-10-21 14:53:54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</si>
  <si>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网络电视不能看，手机wifi几乎没有，刷新无效，尽快安排师傅上门处理并回复</t>
  </si>
  <si>
    <t>GZ202310211318020202</t>
  </si>
  <si>
    <t>071700018828</t>
  </si>
  <si>
    <t>罗成</t>
  </si>
  <si>
    <t>2023-10-21 21:24:50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</si>
  <si>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装机地址：湖北省宜昌市伍家区中南路30号宜化山语城三期8栋1单元17层1703</t>
  </si>
  <si>
    <t>GZ202310211312460153</t>
  </si>
  <si>
    <t>071700079663</t>
  </si>
  <si>
    <t>任暮峰</t>
  </si>
  <si>
    <t>2023-10-21 14:31:32</t>
  </si>
  <si>
    <t>网速过慢
装机地址：湖北省宜昌市西陵区唐家湾路上泽园小区4栋1单元13层1304</t>
  </si>
  <si>
    <t>GZ202310211310000125</t>
  </si>
  <si>
    <t>071700222675</t>
  </si>
  <si>
    <t>郑联兵</t>
  </si>
  <si>
    <t>2023-10-21 16:05:34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</si>
  <si>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装机地址：湖北省宜昌市宜都市陆城镇纺织路小区二期纺织路25号长江实业总公司1栋1单元3层301纺织路25号长江实业总公司2栋1单元30</t>
  </si>
  <si>
    <t>GZ202310211215112126</t>
  </si>
  <si>
    <t>071700344471</t>
  </si>
  <si>
    <t>陈睿</t>
  </si>
  <si>
    <t>2023-10-21 13:18:37</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</si>
  <si>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:网速慢需要专人上门测速</t>
  </si>
  <si>
    <t>GZ202310211205412037</t>
  </si>
  <si>
    <t>071701076053</t>
  </si>
  <si>
    <t>韩燕山</t>
  </si>
  <si>
    <t>2023-10-21 14:19:08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</si>
  <si>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装机地址：湖北省宜昌市夷陵区东城城乡统筹发展试验区郭家湾村东城大道67号国湾星城1栋1单元1楼102</t>
  </si>
  <si>
    <t>GZ202310211153251906</t>
  </si>
  <si>
    <t>071701008332</t>
  </si>
  <si>
    <t>沈力</t>
  </si>
  <si>
    <t>2023-10-21 14:22:56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</si>
  <si>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用户反馈网络不可用，设备重启无效，后台刷新无效，请尽快处理</t>
  </si>
  <si>
    <t>GZ202310211143111789</t>
  </si>
  <si>
    <t>071701042408</t>
  </si>
  <si>
    <t>苟舜豪</t>
  </si>
  <si>
    <t>2023-10-21 17:38:34</t>
  </si>
  <si>
    <t>#2022重保客户##2022重保客户#无法打开网页
装机地址：湖北省宜昌市西陵区大学路8号三峡大学(无资源)校园网</t>
  </si>
  <si>
    <t>GZ202310211131241662</t>
  </si>
  <si>
    <t>071701012812</t>
  </si>
  <si>
    <t>陈昌华</t>
  </si>
  <si>
    <t>2023-10-21 15:06:30</t>
  </si>
  <si>
    <t>071701012812命中精准预判服务场景:[65岁以上老人]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用户反馈网络不可用，重启设备无效，设备亮红灯，请尽快处理</t>
  </si>
  <si>
    <t>GZ202310211111191461</t>
  </si>
  <si>
    <t>071703918739</t>
  </si>
  <si>
    <t>向联芳</t>
  </si>
  <si>
    <t>2023-10-21 14:44:12</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</si>
  <si>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设备收发光功率是否异常:路由器能力不匹配;
:宽带离线，未知故障情况。重启无效，请处理</t>
  </si>
  <si>
    <t>GZ202310211045111193</t>
  </si>
  <si>
    <t>071701002641</t>
  </si>
  <si>
    <t>郑贵萍</t>
  </si>
  <si>
    <t>2023-10-21 15:03:00</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</si>
  <si>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注册闪</t>
  </si>
  <si>
    <t>GZ202310211039031143</t>
  </si>
  <si>
    <t>071700184618</t>
  </si>
  <si>
    <t>吴菊贵</t>
  </si>
  <si>
    <t>2023-10-21 17:31:20</t>
  </si>
  <si>
    <t>071700184618命中精准预判服务场景:[65岁以上老人]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离线，刷新无效</t>
  </si>
  <si>
    <t>GZ202310211034321104</t>
  </si>
  <si>
    <t>071701049092</t>
  </si>
  <si>
    <t>叶延芳</t>
  </si>
  <si>
    <t>2023-10-21 12:29:26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</si>
  <si>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红灯，要求公司今天上午派师傅上门检修，回复。</t>
  </si>
  <si>
    <t>GZ202310211018090937</t>
  </si>
  <si>
    <t>071700332730</t>
  </si>
  <si>
    <t>吴梅枝</t>
  </si>
  <si>
    <t>2023-10-21 14:21:05</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</si>
  <si>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宽带无法上网，用户表示已经坏了1-2个月，不是欠费导致，已经承诺马上交费</t>
  </si>
  <si>
    <t>GZ202310211017010922</t>
  </si>
  <si>
    <t>071700084052</t>
  </si>
  <si>
    <t>谢俊义</t>
  </si>
  <si>
    <t>2023-10-21 11:52:20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</si>
  <si>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:不能上网，刷新无效，要求师傅尽快上门处理。</t>
  </si>
  <si>
    <t>GZ202310211007330826</t>
  </si>
  <si>
    <t>071700120022</t>
  </si>
  <si>
    <t>何强</t>
  </si>
  <si>
    <t>2023-10-21 11:53:18</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</si>
  <si>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装机地址：湖北省宜昌市枝江市马家店街道白鸭寺社区南岗路拽车还建房4栋1单元4层402</t>
  </si>
  <si>
    <t>GZ202310210956300708</t>
  </si>
  <si>
    <t>071700319831</t>
  </si>
  <si>
    <t>陈毓</t>
  </si>
  <si>
    <t>2023-10-21 12:35:12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</si>
  <si>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装机地址：湖北省宜昌市夷陵区小溪塔街道兴安社区老街片区29-1-1号周边</t>
  </si>
  <si>
    <t>GZ202310210953540681</t>
  </si>
  <si>
    <t>071703536978</t>
  </si>
  <si>
    <t>罗璋</t>
  </si>
  <si>
    <t>2023-10-21 15:42:27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</si>
  <si>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:网络线路需要师傅上门处理，请今天尽快上门。</t>
  </si>
  <si>
    <t>GZ202310210934410499</t>
  </si>
  <si>
    <t>071700087124</t>
  </si>
  <si>
    <t>谭晓琴</t>
  </si>
  <si>
    <t>2023-10-21 12:39:30</t>
  </si>
  <si>
    <t xml:space="preserve">【2022年上工信部测评重保用户】判断省分:其他省分
用户状态，余额:正常
用户宽带是否能使用:宽带不能使用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问题（现象）描述:电视看不了
故障时间:2023-10-21
服务状态是否正常:否
设备灯显示:正常
错误代码:0
是否重启设备:不配合
用户要求:今天上门维修</t>
  </si>
  <si>
    <t>GZ202310210924530414</t>
  </si>
  <si>
    <t>071700380569</t>
  </si>
  <si>
    <t>黄春蓉</t>
  </si>
  <si>
    <t>2023-10-21 11:54:14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</si>
  <si>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:用户表示宽带无法使用，光猫闪红灯，请公司尽快处理并回复</t>
  </si>
  <si>
    <t>GZ202310210908140255</t>
  </si>
  <si>
    <t>071700604114</t>
  </si>
  <si>
    <t>王双双</t>
  </si>
  <si>
    <t>2023-10-21 16:16:47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</si>
  <si>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装机地址：湖北省宜昌市秭归县归州镇归州街区楚星路6号周边</t>
  </si>
  <si>
    <t>GZ202310210906450242</t>
  </si>
  <si>
    <t>071700044005</t>
  </si>
  <si>
    <t>颜勇</t>
  </si>
  <si>
    <t>2023-10-21 16:40:41</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</si>
  <si>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网速慢，重启无效，要求师傅尽快上门处理。</t>
  </si>
  <si>
    <t>GZ202310210858390165</t>
  </si>
  <si>
    <t>071700303824</t>
  </si>
  <si>
    <t>吴萍</t>
  </si>
  <si>
    <t>2023-10-21 18:37:48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</si>
  <si>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装机地址：湖北省宜昌市夷陵区小溪塔街道兴安社区夷兴三巷4-2-1号周边</t>
  </si>
  <si>
    <t>GZ202310210845120031</t>
  </si>
  <si>
    <t>071704119511</t>
  </si>
  <si>
    <t>马富裕</t>
  </si>
  <si>
    <t>2023-10-21 12:47:41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</si>
  <si>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装机地址：湖北省宜昌市夷陵区龙泉镇李家台村李家台村三组28号周边</t>
  </si>
  <si>
    <t>GZ202310210837312462</t>
  </si>
  <si>
    <t>071700324197</t>
  </si>
  <si>
    <t>刘定国</t>
  </si>
  <si>
    <t>2023-10-21 11:57:32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</si>
  <si>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湖北省宜昌市夷陵区小溪塔镇老街6号1栋2单元101老街26号-3-119四新苑，宽带无法上网，重启无效，需要上门处理。</t>
  </si>
  <si>
    <t>GZ202310210834332434</t>
  </si>
  <si>
    <t>071700316658</t>
  </si>
  <si>
    <t>陈菊英</t>
  </si>
  <si>
    <t>2023-10-21 09:37:27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</si>
  <si>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装机地址：湖北省宜昌市夷陵区东城城乡统筹发展试验区姜家湾村四组108号周边</t>
  </si>
  <si>
    <t>GZ202310210830542409</t>
  </si>
  <si>
    <t>071700310090</t>
  </si>
  <si>
    <t>宜昌市夷陵区城市管理局</t>
  </si>
  <si>
    <t>2023-10-21 11:59:52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</si>
  <si>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装机地址：湖北省宜昌市夷陵区小溪塔街道办东湖社区中行宿舍老街24号1栋1单元3层301户</t>
  </si>
  <si>
    <t>GZ202310210821492347</t>
  </si>
  <si>
    <t>071703224656</t>
  </si>
  <si>
    <t>刘以珍</t>
  </si>
  <si>
    <t>2023-10-21 13:09:43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</si>
  <si>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光猫红灯，无法上网，要求师傅尽快联系处理</t>
  </si>
  <si>
    <t>GZ202310210751412207</t>
  </si>
  <si>
    <t>071700889699</t>
  </si>
  <si>
    <t>李彩虹</t>
  </si>
  <si>
    <t>2023-10-21 18:57:52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</si>
  <si>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服务状态是否正常:是
设备灯显示:正常
错误代码:无
是否重启设备:已重启未恢复
用户要求:要求维修</t>
  </si>
  <si>
    <t>GZ202310202234401786</t>
  </si>
  <si>
    <t>071700326488</t>
  </si>
  <si>
    <t>张久荣</t>
  </si>
  <si>
    <t>2023-10-21 12:46:55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</si>
  <si>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</si>
  <si>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GZ202310202220141728</t>
  </si>
  <si>
    <t>071704024958</t>
  </si>
  <si>
    <t>龚发新</t>
  </si>
  <si>
    <t>2023-10-21 12:28:55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</si>
  <si>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装机地址：湖北省宜昌市夷陵区小溪塔街道兴安社区兴安社区东湖大道8-2-2栋周边</t>
  </si>
  <si>
    <t>GZ202310202149521553</t>
  </si>
  <si>
    <t>071703905516</t>
  </si>
  <si>
    <t>李建华</t>
  </si>
  <si>
    <t>2023-10-21 10:10:19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</si>
  <si>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装机地址：湖北省宜昌市枝江市马家店街道熊家窑社区江汉大道61699部队生活区东院95栋4-6单元</t>
  </si>
  <si>
    <t>GZ202310202058011147</t>
  </si>
  <si>
    <t>071700233276</t>
  </si>
  <si>
    <t>史炎毅</t>
  </si>
  <si>
    <t>2023-10-21 21:09:30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</si>
  <si>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装机地址：湖北省宜昌市宜都市陆城镇莲花路朱家岗周边小区126号电杆周边</t>
  </si>
  <si>
    <t>GZ202310202052481112</t>
  </si>
  <si>
    <t>071701076863</t>
  </si>
  <si>
    <t>2023-10-21 13:35:04</t>
  </si>
  <si>
    <t>GZ202310202052111105</t>
  </si>
  <si>
    <t>071704556155</t>
  </si>
  <si>
    <t>唐廷婉</t>
  </si>
  <si>
    <t>2023-10-21 15:25:47</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</si>
  <si>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用户表示宽带无法使用，注册灯闪烁，要求公司处理。</t>
  </si>
  <si>
    <t>GZ202310202048071079</t>
  </si>
  <si>
    <t>071700063594</t>
  </si>
  <si>
    <t>黄红武</t>
  </si>
  <si>
    <t>2023-10-21 09:12:03</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</si>
  <si>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装机地址：湖北省宜昌市西陵区西湖路39号北辰明珠小区10栋1单元31层3102</t>
  </si>
  <si>
    <t>GZ202310202038210998</t>
  </si>
  <si>
    <t>071701051585</t>
  </si>
  <si>
    <t>徐德欢</t>
  </si>
  <si>
    <t>2023-10-21 14:39:28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</si>
  <si>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装机地址：湖北省宜昌市当阳市半月镇半月山社区半月集镇红光街10号周边</t>
  </si>
  <si>
    <t>GZ202310202031000927</t>
  </si>
  <si>
    <t>071700873987</t>
  </si>
  <si>
    <t>李会功</t>
  </si>
  <si>
    <t>2023-10-21 17:00:20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</si>
  <si>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装机地址：湖北省宜昌市当阳市玉阳办事处东群片区东群路5巷7号周边</t>
  </si>
  <si>
    <t>GZ202310202030390924</t>
  </si>
  <si>
    <t>071700702480</t>
  </si>
  <si>
    <t>陈锋</t>
  </si>
  <si>
    <t>2023-10-21 10:03:10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</si>
  <si>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:宽带无法使用，强烈要求上门处理</t>
  </si>
  <si>
    <t>GZ202310202029580912</t>
  </si>
  <si>
    <t>071703883632</t>
  </si>
  <si>
    <t>2023-10-21 21:24:26</t>
  </si>
  <si>
    <t>客户使用手厅一键诊断功能进行宽带故障诊断，诊断结果：1、请致电10010客服热线，为您进一步核查。给您带来的不便，敬请谅解。；2、非常抱歉，目前您所在的区域存在集中的临时故障，我们正在积极抢修中，预计2023-10-2017:10:02时间后恢复，请您耐心等待，给您带来的不便敬请谅解。；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装机地址：湖北省宜昌市夷陵区小溪塔街道兴安社区老街片区33-1-2号周边</t>
  </si>
  <si>
    <t>GZ202310202028080896</t>
  </si>
  <si>
    <t>071700129256</t>
  </si>
  <si>
    <t>胡雪梅</t>
  </si>
  <si>
    <t>客户标识TCSI,TCSI-A,重保客户名单</t>
  </si>
  <si>
    <t>2023-10-21 09:59:35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</si>
  <si>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装机地址：湖北省宜昌市枝江市南岗路中央山水小区7栋一单元6楼601户</t>
  </si>
  <si>
    <t>GZ202310202014310769</t>
  </si>
  <si>
    <t>071700054248</t>
  </si>
  <si>
    <t>崔思桂</t>
  </si>
  <si>
    <t>2023-10-21 21:35:33</t>
  </si>
  <si>
    <t>071700054248命中精准预判服务场景:[65岁以上老人]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</si>
  <si>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GZ202310201933020384</t>
  </si>
  <si>
    <t>071703843866</t>
  </si>
  <si>
    <t>龚道泽</t>
  </si>
  <si>
    <t>2023-10-21 12:48:28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</si>
  <si>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装机地址：湖北省宜昌市夷陵区龙泉镇李家台村毓秀路长投清能·学府里1栋1单元3楼303</t>
  </si>
  <si>
    <t>GZ202310201925110310</t>
  </si>
  <si>
    <t>071700129527</t>
  </si>
  <si>
    <t>龚雪莲</t>
  </si>
  <si>
    <t>2023-10-21 11:44:57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</si>
  <si>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用户反映宽带无法使用，重启无效，用户要求马上处理，请处理并回复
</t>
  </si>
  <si>
    <t>GZ202310201915530218</t>
  </si>
  <si>
    <t>071701010178</t>
  </si>
  <si>
    <t>任泽俊</t>
  </si>
  <si>
    <t>2023-10-21 14:04:45</t>
  </si>
  <si>
    <t xml:space="preserve">071701010178命中精准预判服务场景:[65岁以上老人]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</si>
  <si>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GZ202310201905180117</t>
  </si>
  <si>
    <t>071700370361</t>
  </si>
  <si>
    <t>董智强</t>
  </si>
  <si>
    <t>2023-10-21 21:10:35</t>
  </si>
  <si>
    <t>客户使用手厅一键诊断功能进行宽带故障诊断，诊断结果：1、请致电10010客服热线，为您进一步核查。给您带来的不便，敬请谅解。；2、非常抱歉，目前您所在的区域存在集中的临时故障，我们正在积极抢修中，预计2023-10-2017:09:41时间后恢复，请您耐心等待，给您带来的不便敬请谅解。；3、请您检查光猫光纤接口是否松动、光猫光纤是否弯折，重启光猫，如仍未解决，可点击一键报修，我们尽快为您处理。，故障描述：宽带无法上网
装机地址：湖北省宜昌市夷陵区小溪塔镇小溪塔老街22-1-1栋周边</t>
  </si>
  <si>
    <t>GZ202310201900300071</t>
  </si>
  <si>
    <t>071700628515</t>
  </si>
  <si>
    <t>谭明章</t>
  </si>
  <si>
    <t>2023-10-21 15:23:26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</si>
  <si>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装机地址：湖北省宜昌市秭归县茅坪镇天问路30号平湖铭邸小区1栋1单元24层2401</t>
  </si>
  <si>
    <t>GZ202310201859370062</t>
  </si>
  <si>
    <t>071700061258</t>
  </si>
  <si>
    <t>高德珍</t>
  </si>
  <si>
    <t>2023-10-21 12:53:31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</si>
  <si>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装机地址：湖北省宜昌市西陵区唐家湾路上泽园小区1栋1单元3层303</t>
  </si>
  <si>
    <t>GZ202310201858120047</t>
  </si>
  <si>
    <t>071703753189</t>
  </si>
  <si>
    <t>蔡恒萍</t>
  </si>
  <si>
    <t>2023-10-21 15:02:42</t>
  </si>
  <si>
    <t>071703753189命中精准预判服务场景:[65岁以上老人]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</si>
  <si>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GZ202310201857550041</t>
  </si>
  <si>
    <t>071704256140</t>
  </si>
  <si>
    <t>2023-10-21 18:21:01</t>
  </si>
  <si>
    <t>071704256140命中精准预判服务场景:[65岁以上老人]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</si>
  <si>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GZ202310201844062389</t>
  </si>
  <si>
    <t>071703893962</t>
  </si>
  <si>
    <t>易仁贵</t>
  </si>
  <si>
    <t>2023-10-21 17:42:09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</si>
  <si>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</si>
  <si>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GZ202310201842342375</t>
  </si>
  <si>
    <t>071700259164</t>
  </si>
  <si>
    <t>熊铺珍</t>
  </si>
  <si>
    <t>2023-10-21 15:53:36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</si>
  <si>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红灯</t>
  </si>
  <si>
    <t>GZ202310201837022323</t>
  </si>
  <si>
    <t>071700081848</t>
  </si>
  <si>
    <t>周立满</t>
  </si>
  <si>
    <t>2023-10-21 11:56:19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</si>
  <si>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问题（现象）描述:无法上网
故障时间:2023-10-20
宽带是否安装IPTV:是
宽带是否可正常上网:是
是否重启设备:已重启未恢复
装机地址:湖北省宜昌市伍家区宝塔河街办城东大道180号东南岸12栋1单元17楼1703</t>
  </si>
  <si>
    <t>GZ202310201821032163</t>
  </si>
  <si>
    <t>071700229360</t>
  </si>
  <si>
    <t>2023-10-21 14:18:37</t>
  </si>
  <si>
    <t xml:space="preserve">【2022年上工信部测评重保用户】判断省分:湖北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故障时间:2023-10-20
服务状态是否正常:否
设备灯显示:红灯
错误代码:无
是否重启设备:已重启未恢复
用户要求:要求尽快处理</t>
  </si>
  <si>
    <t>GZ202310201720081635</t>
  </si>
  <si>
    <t>071700352035</t>
  </si>
  <si>
    <t>夏晓燕</t>
  </si>
  <si>
    <t>2023-10-21 20:47:23</t>
  </si>
  <si>
    <t>光信号红灯。上不了网
装机地址：湖北省宜昌市夷陵区小溪塔镇四星院D栋1单元7层703户</t>
  </si>
  <si>
    <t>GZ202310201719571632</t>
  </si>
  <si>
    <t>071700379104</t>
  </si>
  <si>
    <t>向文章</t>
  </si>
  <si>
    <t>2023-10-21 13:28:49</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</si>
  <si>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装机地址：湖北省宜昌市夷陵区小溪塔街道冯家湾社区人寿桥路万富景苑5栋2单元2层203</t>
  </si>
  <si>
    <t>TS202310201122511134</t>
  </si>
  <si>
    <t>投诉工单（2021版）&gt;&gt;融合&gt;&gt;【宽带修障】宽带修障&gt;&gt;人员态度不好</t>
  </si>
  <si>
    <t>2023-10-21 15:59:54</t>
  </si>
  <si>
    <t xml:space="preserve">22年Q3Q4重点客户用户反馈：:各渠道人员服务、态度问题
告知联通对服务质量的重视，再次解释安抚并致歉:不认可仍要投诉
用户要投诉的人员：:装维人员
:
高级模板内容：
投诉问题描述:用户来电反映维修人员一直在拖延时间，不上门维修
修障人员工号、联系电话:15672513410
用户要求:更换维修人员</t>
  </si>
  <si>
    <t>固网质量：城区西陵二路香山汇腾苑9栋1单元11楼1106AA.用户反映宽带问题，经核实，师傅上门检测为光猫故障，师傅已上门更换光猫，已恢复，关于用户反馈前维修师傅问题，已跟用户致歉，多次致电未接，已短信告知如您后期使用有任何疑问，可于工作时间（08：30-17：30）致电宜昌联通07176921001或13032700872。</t>
  </si>
  <si>
    <t>GZ202310201653151433</t>
  </si>
  <si>
    <t>18671711223</t>
  </si>
  <si>
    <t>谢易</t>
  </si>
  <si>
    <t>2023-10-21 11:35:21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</si>
  <si>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宽带无法上网需要师傅上门维修无法提供宽带账号和身份证号码</t>
  </si>
  <si>
    <t>GZ202310201647281394</t>
  </si>
  <si>
    <t>071700310409</t>
  </si>
  <si>
    <t>2023-10-21 11:31:49</t>
  </si>
  <si>
    <t>用户来电反映宽带071700310409从2023年10月20日开始无法上网，故障地址湖北省宜昌市夷陵区小溪塔街道办事处东湖社区双虹大道片区东湖大道13-1号周边，联系电话15671000159，请处理，谢谢！</t>
  </si>
  <si>
    <t>GZ202310201523490847</t>
  </si>
  <si>
    <t>071703591389</t>
  </si>
  <si>
    <t>刘彪</t>
  </si>
  <si>
    <t>2023-10-21 14:52:03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</si>
  <si>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:用户表示宽带无法使用，光猫闪红灯，着急用网，要求师傅尽快联系处理。</t>
  </si>
  <si>
    <t>GZ202310201337180100</t>
  </si>
  <si>
    <t>071700331510</t>
  </si>
  <si>
    <t>2023-10-21 15:28:50</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</si>
  <si>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装机地址：湖北省宜昌市夷陵区龙泉镇土门村双河路土门馨苑27栋1单元6楼604</t>
  </si>
  <si>
    <t>GZ202310201317322460</t>
  </si>
  <si>
    <t>071700609187</t>
  </si>
  <si>
    <t>李习扬</t>
  </si>
  <si>
    <t>2023-10-21 09:53:34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</si>
  <si>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光信号红灯，请尽快处理并回复</t>
  </si>
  <si>
    <t>GZ202310201008210895</t>
  </si>
  <si>
    <t>071700063371</t>
  </si>
  <si>
    <t>2023-10-21 11:32:21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</si>
  <si>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IPTV无法上网</t>
  </si>
  <si>
    <t>GZ202310200915020433</t>
  </si>
  <si>
    <t>071701012361</t>
  </si>
  <si>
    <t>2023-10-21 09:06:54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</si>
  <si>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装机地址：湖北省宜昌市猇亭区古老背街道办桐岭社区金岭路80号华语小区4栋1单元3楼301</t>
  </si>
  <si>
    <t>GZ202310200743512486</t>
  </si>
  <si>
    <t>071703763154</t>
  </si>
  <si>
    <t>李双</t>
  </si>
  <si>
    <t>2023-10-21 18:06:10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</si>
  <si>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装机地址：湖北省宜昌市宜都市陆城街道办事处清江社区医药公司宿舍小区工农路五巷37号周边</t>
  </si>
  <si>
    <t>GZ202310200727032461</t>
  </si>
  <si>
    <t>071701063901</t>
  </si>
  <si>
    <t>谭俊斌</t>
  </si>
  <si>
    <t>2023-10-21 09:23:05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</si>
  <si>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装机地址：湖北省宜昌市伍家岗区宝塔河街道岳家冲社区松林路怡馨小区3号楼1单元2层201</t>
  </si>
  <si>
    <t>GZ202310192034421464</t>
  </si>
  <si>
    <t>071700349482</t>
  </si>
  <si>
    <t>聂丽华</t>
  </si>
  <si>
    <t>2023-10-21 09:13:18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</si>
  <si>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用户来电表示错误代码1302，无法观看IPTV</t>
  </si>
  <si>
    <t>GZ202310192031551444</t>
  </si>
  <si>
    <t>071700148567</t>
  </si>
  <si>
    <t>吴清平</t>
  </si>
  <si>
    <t>2023-10-21 08:10:46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</si>
  <si>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装机地址：湖北省宜昌市枝江市马家店镇团结路领秀之江B15栋1单元4楼403</t>
  </si>
  <si>
    <t>GZ202310191957291154</t>
  </si>
  <si>
    <t>071700366255</t>
  </si>
  <si>
    <t>高玲</t>
  </si>
  <si>
    <t>2023-10-21 13:22:06</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</si>
  <si>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装机地址：湖北省宜昌市夷陵区小溪塔街道望江社区望江路半岛城邦6栋1单元20楼2001</t>
  </si>
  <si>
    <t>GZ202310191735262488</t>
  </si>
  <si>
    <t>071700194944</t>
  </si>
  <si>
    <t>周希芹</t>
  </si>
  <si>
    <t>2023-10-21 15:27:19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</si>
  <si>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装机地址：湖北省宜昌市枝江市百里洲镇普佑寺村1组29号周边</t>
  </si>
  <si>
    <t>GZ202310191507311394</t>
  </si>
  <si>
    <t>071700815683</t>
  </si>
  <si>
    <t>陈乾</t>
  </si>
  <si>
    <t>2023-10-21 09:47:38</t>
  </si>
  <si>
    <t>#2022重保客户#无法打开网页，断网。
装机地址：湖北省宜昌市当阳市玉阳街道办事处窑湾社区窑湾集镇窑湾街234号1栋周边</t>
  </si>
  <si>
    <t>GZ202310191501231356</t>
  </si>
  <si>
    <t>071703495846</t>
  </si>
  <si>
    <t>袁以华</t>
  </si>
  <si>
    <t>2023-10-21 13:40:40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</si>
  <si>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装机地址：湖北省宜昌市当阳市坝陵街道办事处照耀村照耀村1组8号周边</t>
  </si>
  <si>
    <t>GZ202310182049202469</t>
  </si>
  <si>
    <t>071700690698</t>
  </si>
  <si>
    <t>孙士波</t>
  </si>
  <si>
    <t>2023-10-21 09:48:07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</si>
  <si>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:宽带无法上网，老年人使用，请处理并回复</t>
  </si>
  <si>
    <t>GZ202310171510320821</t>
  </si>
  <si>
    <t>071700007715</t>
  </si>
  <si>
    <t>龙德芬</t>
  </si>
  <si>
    <t>2023-10-21 16:01:17</t>
  </si>
  <si>
    <t>071700007715命中精准预判服务场景:[65岁以上老人]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用户表示宽带无法使用，多次刷新无效，要求上门处理。</t>
  </si>
  <si>
    <t>GZ202310171240252261</t>
  </si>
  <si>
    <t>071700574744</t>
  </si>
  <si>
    <t>陆桂兰</t>
  </si>
  <si>
    <t>2023-10-21 11:40:35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</si>
  <si>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装机地址：湖北省宜昌市长阳县资丘镇217县道资丘村云盘岭3栋3号周边</t>
  </si>
  <si>
    <t>GZ202310171024171172</t>
  </si>
  <si>
    <t>071700606135</t>
  </si>
  <si>
    <t>郑冬兰</t>
  </si>
  <si>
    <t>2023-10-21 14:31:57</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</si>
  <si>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装机地址：湖北省宜昌市秭归县梅家河乡鲁家湾村秭归乡镇营服中心4G-CPE项目无资源地址</t>
  </si>
  <si>
    <t>ZX202310211346291792</t>
  </si>
  <si>
    <t>18527206753</t>
  </si>
  <si>
    <t>王顺利</t>
  </si>
  <si>
    <t>2023-10-21 16:38:23</t>
  </si>
  <si>
    <t xml:space="preserve">:下一步
判断省分:湖北
node_134:
获取入参:
node_180:
判断局方停机状态:
:
node_223::关停原因带“断卡、实时换机、境外漫游”字眼
:不认可
:
高级模板内容：
投诉问题描述:客户反映号码被停机线上无法复机人不在本地
用户状态为:局方半停
停机原因:静默号卡关停模型（风险打标）
前台是否按流程解释:是
用户要求:线上复机
第二联系电话:18527206753</t>
  </si>
  <si>
    <t>ZX202310201827111412</t>
  </si>
  <si>
    <t>13085157724</t>
  </si>
  <si>
    <t>芮静</t>
  </si>
  <si>
    <t>2023-10-21 10:55:14</t>
  </si>
  <si>
    <t>:下一步
判断省分:湖北
node_134:
获取入参:
node_180:
判断局方停机状态:
:
node_223::其他
:无
:大于30天
:不认可
:
高级模板内容：
投诉问题描述:客户来电反馈局方半停，要求我方协助复机，回电18062373573
用户状态为:局方半停
停机原因:局方半停
前台是否按流程解释:是
用户要求:线上复机
第二联系电话:18062373573</t>
  </si>
  <si>
    <t>ZX202310201705430849</t>
  </si>
  <si>
    <t>18571006880</t>
  </si>
  <si>
    <t>2023-10-21 09:11:03</t>
  </si>
  <si>
    <t xml:space="preserve">[65岁以上老人]:下一步
判断省分:湖北
node_134:
获取入参:
node_180:
判断局方停机状态:
:
node_223::其他原因
判断地市:其他地市
:不认可
:
高级模板内容：
投诉问题描述:局方停机要求复机，是自己奶奶的号码临时用一下就停了，要求复机
用户状态为:局方停机
停机原因:集团鹰眼风险IMEI扩展模型停机：首次关停可携带本人有效证件、本机号卡到归属地自营厅核验签署承诺书复机一次
前台是否按流程解释:是
用户要求:线上复通，加急处理
第二联系电话:17671320777</t>
  </si>
  <si>
    <t>ZX202310201649340699</t>
  </si>
  <si>
    <t>13277251459</t>
  </si>
  <si>
    <t>聂道友</t>
  </si>
  <si>
    <t>2023-10-21 09:04:21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</si>
  <si>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投诉问题描述:用户来电称昨天办了两个号码都被局方停机了，现在要求线上立即复机处理，在线解释不认可，始终表示没有其他联系方式，威胁工信部投诉
用户状态为:局方停机
停机原因:集团鹰眼诈骗
前台是否按流程解释:是
用户要求:立即复机
第二联系电话:用户坚持称没有其他联系电话了</t>
  </si>
  <si>
    <t>ZX202310201557530243</t>
  </si>
  <si>
    <t>13197320287</t>
  </si>
  <si>
    <t>邓水燕</t>
  </si>
  <si>
    <t>2023-10-21 12:59:54</t>
  </si>
  <si>
    <t xml:space="preserve">:下一步
判断省分:湖北
node_134:
获取入参:
node_180:
判断局方停机状态:
:
node_223::其他
:无
:大于30天
:不认可
:
高级模板内容：
投诉问题描述:用户对局方停机不认可，称无法通过APP办理复机，现在不在当地，要求复机
用户状态为:局方半停
停机原因:本地异常号卡语音半停（机主停机之日起30天内在中国联通APP进行自助复通，如逾期需前往营业厅办理，原则复机一次）
前台是否按流程解释:是
用户要求:用户无法回去，要求在线复机
第二联系电话:18718313376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</si>
  <si>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</si>
  <si>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ZX202310201705140844</t>
  </si>
  <si>
    <t>2023-10-21 11:27:32</t>
  </si>
  <si>
    <t xml:space="preserve">:下一步
判断省分:湖北
node_134:
获取入参:
node_180:
判断局方停机状态:
:
node_223::其他
:无
:小于30天
:不认可
:
高级模板内容：
投诉问题描述:ZX202310151519200588用户局方停机还没有复机，17号已经上传资料，要求复机
用户状态为:局方半停
停机原因:本地异常号卡语音半停（机主停机之日起30天内在中国联通APP进行自助复通，如逾期需前往营业厅办理，原则复机一次）
前台是否按流程解释:是
用户要求:复机
第二联系电话:13207203222</t>
  </si>
  <si>
    <t>号码关停：本地异常号卡语音半停AA。用户反映局方停机问题，已请客户回传以下资料：身份证正、反面照，SIM卡及开机承诺函至13032700872微信号，审核通过后已办理开机。如该号码再次被举报则永久关停，客户知晓。</t>
  </si>
  <si>
    <t>ZX202310201210511088</t>
  </si>
  <si>
    <t>2023-10-21 09:03:48</t>
  </si>
  <si>
    <t xml:space="preserve">
高级模板内容：
投诉问题描述:对前期处理结果不满意：工单流水号:ZX202310191559492450
用户状态为:局方停机
停机原因:局方停机
前台是否按流程解释:是
用户要求:表示昨晚刚能用，今天又用不了了，自己是快递小哥，要求尽快复机
第二联系电话:15792126725</t>
  </si>
  <si>
    <t>ZX202310201958531828</t>
  </si>
  <si>
    <t>13032723149</t>
  </si>
  <si>
    <t>2023-10-21 18:15:39</t>
  </si>
  <si>
    <t xml:space="preserve">
高级模板内容：
投诉问题描述:用户来电反映被不知情被停机
用户状态为:局方停机
停机原因:集团鹰眼监测诈骗停机（异常换机）：首次关停可携带本人有效证件、本机号卡到就归属营厅核验签署承诺书复机一次
前台是否按流程解释:是
用户要求:用户要求在线帮忙复机，人不在归属地
第二联系电话:13597989099</t>
  </si>
  <si>
    <t>号码关停：集团鹰眼监测诈骗停机（异常换机）AA。用户反映号码停机问题，经核实，客户号码因新 集团鹰眼监测诈骗停机（异常换机） 而局方停机，根据相关要求进行关停处理。已请其回传以下资料：身份证正、反面照，及风险告知书至13032700872微信号，审核通过后为用户办理开机。客户表示知晓。</t>
  </si>
  <si>
    <t>ZX202310201941241756</t>
  </si>
  <si>
    <t>13207217532</t>
  </si>
  <si>
    <t>钟少杰</t>
  </si>
  <si>
    <t>2023-10-21 14:54:16</t>
  </si>
  <si>
    <t xml:space="preserve">:下一步
判断省分:湖北
node_134:
获取入参:
node_180:
判断局方停机状态:
:
node_223::关停原因为：集团鹰眼监测诈骗停机（异常换机）、集团鹰眼风险IMEI扩展模型停机
:不认可
:
高级模板内容：
投诉问题描述:用户要求线上复机，人在外地，此卡是朋友再用，但是身份证是自己，自己也在外地，要求线上复机
用户状态为:局方停机，
停机原因:集团鹰眼监测诈骗停机（异常换机）：首次关停可携带本人有效证件、本机号卡到归属地自营厅核验签署承诺书复机一次
前台是否按流程解释:是
用户要求:线上复机
第二联系电话:18827244279</t>
  </si>
  <si>
    <t>号码关停：集团鹰眼监测诈骗停机（异常换机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</si>
  <si>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ZX202310201713120912</t>
  </si>
  <si>
    <t>13177071465</t>
  </si>
  <si>
    <t>邵启鹏</t>
  </si>
  <si>
    <t>2023-10-21 18:15:49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</si>
  <si>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投诉问题描述:针对局方停机不认可，不愿到厅，强烈要求马上在线开机，我处解释无效，通话中有提到工信部
用户状态为:局方停机
停机原因:集团鹰眼诈骗-异常IMEI扩展模型
前台是否按流程解释:是
用户要求:在线开机
第二联系电话:无第二联系方式，我处解释无效，用户要求尽快开机</t>
  </si>
  <si>
    <t>号码关停：集团鹰眼诈骗-异常IMEI扩展模型。用户反映号码停机问题，经核实，客户号码因其集团鹰眼诈骗-异常IMEI扩展模型停而局方停机，根据相关要求进行关停处理。可请其回传以下资料：身份证正、反面照，及风险告知书至13032700872微信号，审核通过后为用户办理开机。客户号码已停机，无第二联系方式，如用户咨询，请前台10010话务中心代为解释，谢谢</t>
  </si>
  <si>
    <t>ZX202310201728061029</t>
  </si>
  <si>
    <t>15629354108</t>
  </si>
  <si>
    <t>2023-10-21 11:30:09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</si>
  <si>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投诉问题描述:对局方停机不认可
用户状态为:局方停机
停机原因:集团鹰眼诈骗-异常IMEI扩展模型：首次关停可携带本人有效证件到号码归属地自营厅核验签署法律风险告知书复机一次。
前台是否按流程解释:是
用户要求:复机
第二联系电话:15629354108（没有第二联系方式）</t>
  </si>
  <si>
    <t>号码关停：集团鹰眼诈骗-异常IMEI扩展模型AA。用户反映号码关停问题，请客户回传以下资料：身份证正、反面照，SIM卡及开机承诺函至13032700872微信号，审核通过后办理开机。停机无法告知，无第二联系方式。如有疑问可在工作时间（08:30-12:00；14:00-17:30）联系07176921001、13032700872宜昌客服。如用户咨询，请前台10010话务中心代为解释，谢谢</t>
  </si>
  <si>
    <t>ZX202310210944310165</t>
  </si>
  <si>
    <t>17683714538</t>
  </si>
  <si>
    <t>王祥飞</t>
  </si>
  <si>
    <t>2023-10-21 16:49:29</t>
  </si>
  <si>
    <t xml:space="preserve">:下一步
判断省分:湖北
node_134:
获取入参:
node_180:
判断局方停机状态:
:
node_223::关停原因为：集团鹰眼监测诈骗停机（异常换机）、集团鹰眼风险IMEI扩展模型停机
:不认可
:
高级模板内容：
投诉问题描述:用户称需要线上复机，一线解释不通，请协助
用户状态为:局方停机
停机原因:鹰眼诈骗模型编码ZB0012-0004：首次关停可携带本人有效证件到号码归属地自营厅核验签署法律风险告知书复机一次。
前台是否按流程解释:是
用户要求:线上复机
第二联系电话:17683708988</t>
  </si>
  <si>
    <t>号码关停：鹰眼诈骗模型编码ZB0012-0004AA。已请客户回传以下资料：身份证正、反面照，手持证件正面照及开机承诺函至13032700872微信号，审核通过后办理开机。如该号码再次被举报则永久关停，客户知晓。</t>
  </si>
  <si>
    <t>BL202310201939450746</t>
  </si>
  <si>
    <t>071700144562</t>
  </si>
  <si>
    <t>2023-10-21 15:54:48</t>
  </si>
  <si>
    <t>&gt;业务号码&gt;071700144562；&gt;号码归属地&gt;宜昌；&gt;产品名称&gt;	唱吧，爱丫爱课	；&gt;产品代码&gt;无；&gt;产品编码&gt;2400081800	，2400013359；&gt;订购时间&gt;2023-10-2011:50:03，2023-08-0215:02:35；&gt;核查情况&gt;平台故障；&gt;不规范定制分类&gt;平台故障，无法判责；&gt;退费金额&gt;25元，75元；&gt;退费时间&gt;2023-10-21；&gt;投诉内容&gt;
-----------
高级模板内容：
赔付类型：:增值业务争议
CBSS账单扣费名称：:应用-教育，应用-音乐
办理渠道:未知
赔付月份：:2023年10月、2023年8月、2023年9月
返还倍率:单倍
赔付金额：:200
是否已经取消业务:是
是否承诺退费：:是
用户是否需要回复：:否
用户要求：:退费</t>
  </si>
  <si>
    <t>BL202310211216132116</t>
  </si>
  <si>
    <t>13032706828</t>
  </si>
  <si>
    <t>王林书</t>
  </si>
  <si>
    <t>2023-10-21 15:30:19</t>
  </si>
  <si>
    <t>&gt;业务号码&gt;13032706828；&gt;号码归属地&gt;宜昌；&gt;产品名称&gt;哔哩哔哩15G流量加会员月包，手机彩铃沃音乐精选10元包月，AR彩铃酷趣会员5G加油包（湖北）；&gt;产品代码&gt;80006723，49004937，91295250；&gt;产品编码&gt;8000672300，4900493700；&gt;订购时间&gt;2023-09-1214:35:52，2023-09-1522:40:04，2023-09-1214:35:52；&gt;核查情况&gt;平台故障；&gt;不规范定制分类&gt;平台故障，无法判责；&gt;退费金额&gt;50元，20元，40元；&gt;退费时间&gt;2023-10-21；&gt;投诉内容&gt;
--------
高级模板内容：
赔付类型：:增值业务争议
CBSS账单扣费名称：:AR彩铃酷趣会员5G加油包（湖北）哔哩哔哩15G流量加会员月包手机彩铃沃音乐精选10元包月
办理渠道:	湖北杭州翔羽线上业务代理
赔付月份：:2023年9月、2023年10月
返还倍率:单倍
赔付金额：:100
是否已经取消业务:是
是否承诺退费：:是
用户是否需要回复：:否
用户要求：:退费</t>
  </si>
  <si>
    <t>TS202310211023460716</t>
  </si>
  <si>
    <t>18671608288</t>
  </si>
  <si>
    <t>王国权</t>
  </si>
  <si>
    <t>2023-10-21 13:32:36</t>
  </si>
  <si>
    <t xml:space="preserve">[65岁以上老人]
高级模板内容：
投诉问题描述:用户来电表示没有订购过此业务
业务名称:	尊享悦读20元包
SP代码:6600125600
争议月份:2023年10月
争议金额:20
是否已经取消业务:是
是否承诺退费:是
用户要求:用户来电表示手机是老人在用，没有订购过此业务，请后台工作人员尽快处理，谢谢</t>
  </si>
  <si>
    <t>BL202310201539510407</t>
  </si>
  <si>
    <t>13177062879</t>
  </si>
  <si>
    <t>乔洪芝</t>
  </si>
  <si>
    <t>2023-10-21 10:45:42</t>
  </si>
  <si>
    <t>&gt;业务号码&gt;13177062879；&gt;号码归属地&gt;宜昌；&gt;产品名称&gt;哔哩哔哩15G流量加会员月包，优酷视频4GB流量加会员轻合约包；&gt;产品代码&gt;80006723，65000191；&gt;产品编码&gt;8000672300，6500019100；&gt;订购时间&gt;2023-08-1819:09:22，2023-07-2313:09:06；&gt;核查情况&gt;平台故障；&gt;不规范定制分类&gt;平台故障，无法判责；&gt;退费金额&gt;75元，69.7元；&gt;退费时间&gt;2023-10-21；&gt;投诉内容&gt;
高级模板内容：
赔付类型：:增值业务争议
CBSS账单扣费名称：:增值业务-哔哩哔哩15G流量加会员月包，增值业务-优酷视频4GB流量加会员轻合约包
办理渠道:线上
赔付月份：:2023年7月、2023年8月、2023年9月、2023年10月
返还倍率:单倍
赔付金额：:143.8
是否已经取消业务:否
是否承诺退费：:是
用户是否需要回复：:是
用户要求：:尽快处理退费，哔哩哔哩要求退订。三个月75
优酷四个月68.8</t>
  </si>
  <si>
    <t>BL202310211152341834</t>
  </si>
  <si>
    <t>13197326987</t>
  </si>
  <si>
    <t>文园婷</t>
  </si>
  <si>
    <t>2023-10-21 15:31:57</t>
  </si>
  <si>
    <t>&gt;业务号码&gt;13197326987；&gt;号码归属地&gt;宜昌；&gt;产品名称&gt;奇趣彩铃15元包月；&gt;产品代码&gt;49007867；&gt;产品编码&gt;4900786700；&gt;订购时间&gt;2023-10-2100:12:37；&gt;核查情况&gt;平台故障；&gt;不规范定制分类&gt;平台故障，无法判责；&gt;退费金额&gt;15元；&gt;退费时间&gt;2023/10/21；&gt;投诉内容&gt;
高级模板内容：
赔付类型：:增值业务争议
CBSS账单扣费名称：:增值业务费_增值业务-奇趣彩铃15元包月_增值业务-奇趣彩铃15元包月
SP产品ID/元素ID：:4900786700
办理渠道:无，称不小心点击，安抚无效
赔付月份：:2023年10月
返还倍率:单倍
赔付金额：:15
是否已经取消业务:是
是否承诺退费：:是
用户是否需要回复：:否
用户要求：:退费（已承诺）</t>
  </si>
  <si>
    <t>BL202310211307010185</t>
  </si>
  <si>
    <t>13227282851</t>
  </si>
  <si>
    <t>何应超</t>
  </si>
  <si>
    <t>2023-10-21 15:27:12</t>
  </si>
  <si>
    <t>&gt;业务号码&gt;13227282851；&gt;号码归属地&gt;宜昌；&gt;产品名称&gt;视频彩铃心悦会员包月15元-3；&gt;产品代码&gt;49007442；&gt;产品编码&gt;4900744200；&gt;订购时间&gt;2023-10-2111:29:43；&gt;核查情况&gt;平台故障；&gt;不规范定制分类&gt;平台故障，无法判责；&gt;退费金额&gt;15元；&gt;退费时间&gt;2023/10/21；&gt;投诉内容&gt;判断省分:其他省分
:增值业务争议
判断省分:湖北
:移网
:在补救范围内
:不认可
:小于等于500元，且仅限单倍、月份不超过12个月
:
高级模板内容：
赔付类型：:增值业务争议
CBSS账单扣费名称：:视频彩铃心悦会员包月15元-3
办理渠道:*
赔付月份：:2023年10月
返还倍率:单倍
赔付金额：:15
是否已经取消业务:是
是否承诺退费：:是
用户是否需要回复：:否
用户要求：:尽快处理</t>
  </si>
  <si>
    <t>BL202310210850062103</t>
  </si>
  <si>
    <t>15271457562</t>
  </si>
  <si>
    <t>冯运杰</t>
  </si>
  <si>
    <t>2023-10-21 11:08:30</t>
  </si>
  <si>
    <t>&gt;业务号码&gt;15271457562；&gt;号码归属地&gt;宜昌；&gt;产品名称&gt;异型流量权益红包S1-连续包月25元-联通在线，5G精品听读PLUS会员；&gt;产品代码&gt;65000147，66003045；&gt;产品编码&gt;6500014719，6600304500；&gt;订购时间&gt;2023-10-1507:56:38，2023-08-2914:16:48；&gt;核查情况&gt;平台故障；&gt;不规范定制分类&gt;平台故障，无法判责；&gt;退费金额&gt;25元，20元；&gt;退费时间&gt;2023/10/21；&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CBSS账单扣费名称：:增值业务费_增值业务-5G精品听读PLUS会员_增值业务-5G精品听读PLUS会员
SP产品ID/元素ID：:6600304500
办理渠道:宽带在线营销渠道
赔付月份：:2023年10月
返还倍率:单倍
赔付金额：:45
是否已经取消业务:是
是否承诺退费：:是
用户是否需要回复：:否
用户要求：:退费（已承诺）
备注：（20+25共补救45元
增值业务费_增值业务-25元异型流量权益红包【超享版】_增值业务-25元异型流量权益红包【超享版】
6500014000）</t>
  </si>
  <si>
    <t>TS202310201945241582</t>
  </si>
  <si>
    <t>071700093907</t>
  </si>
  <si>
    <t>崔剑波</t>
  </si>
  <si>
    <t>2023-10-21 13:32:40</t>
  </si>
  <si>
    <t xml:space="preserve">22年Q3Q4重点客户
高级模板内容：
投诉问题描述: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争议业务名称:增值业务费_TV增值-应用-健康_TV增值-应用-健康
受理渠道:受理历史没有显示此业务办理渠道
争议月份:2023年10月
争议费用:25
一线客服在系统里:未取消，请后台协助处理
是否承诺退费:否
用户要求: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t>
  </si>
  <si>
    <t>计费争议-SP扣费：经核实，用户订购产品名称趣味生活，产品代码为2400077200，订购时间，取消时间为23年10月，25元/月，合计扣费1个月，累计产生费用合计25元，订购方式为集团统一认证平台”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其中20元为系统赠费，5元话费于24小时内到账）此费用不可抵扣往月欠费及打印发票，满意。</t>
  </si>
  <si>
    <t>BL202310202356011767</t>
  </si>
  <si>
    <t>17683700869</t>
  </si>
  <si>
    <t>崔显冬</t>
  </si>
  <si>
    <t>2023-10-21 14:23:11</t>
  </si>
  <si>
    <t>&gt;业务号码&gt;17683700869；&gt;号码归属地&gt;宜昌；&gt;产品名称&gt;视频彩铃心悦会员包月15元-3；&gt;产品代码&gt;49007442；&gt;产品编码&gt;4900744200；&gt;订购时间&gt;2023-10-2023:11:54；&gt;核查情况&gt;平台故障；&gt;不规范定制分类&gt;平台故障，无法判责；&gt;退费金额&gt;15元；&gt;退费时间&gt;2023-10-21；&gt;投诉内容&gt;[65岁以上老人]判断省分:其他省分
:增值业务争议
判断省分:湖北
:移网
:在补救范围内
:不认可
:小于等于500元，且仅限单倍、月份不超过12个月
:
高级模板内容：
赔付类型：:增值业务争议
CBSS账单扣费名称：:增值业务-视频彩铃心悦会员包月15元-3
办理渠道:SP平台接入
赔付月份：:2023年10月
返还倍率:单倍
赔付金额：:15
是否已经取消业务:是
是否承诺退费：:是
用户是否需要回复：:否
用户要求：:退费</t>
  </si>
  <si>
    <t>BL202310211155481876</t>
  </si>
  <si>
    <t>18507200229</t>
  </si>
  <si>
    <t>2023-10-21 16:30:19</t>
  </si>
  <si>
    <t>&gt;业务号码&gt;18507200229;&gt;号码归属地&gt;宜昌;&gt;产品名称&gt;沃畅游会员至尊版-包月25元;&gt;产品代码&gt;21002116;&gt;产品编码&gt;2100211600;&gt;订购时间&gt;2022-01-1810:23:29;&gt;核查情况&gt;平台故障;&gt;不规范定制分类&gt;平台故障，无法判责;&gt;赔付金额&gt;300元;&gt;退费时间&gt;2023-10-21;&gt;投诉内容&gt;
高级模板内容：
赔付类型：:增值业务争议
CBSS账单扣费名称：:沃畅游会员至尊版-包月25元
办理渠道:线上
赔付月份：:2023年1月、2023年2月、2023年3月、2023年4月、2023年5月、2023年6月、2023年7月、2023年8月、2023年9月、2023年10月、2022年11月、2022年12月
返还倍率:单倍
赔付金额：:300
是否已经取消业务:否
是否承诺退费：:是
用户是否需要回复：:是
用户要求：:尽快处理，不方便提供验证码，要求后台帮忙取消业务。</t>
  </si>
  <si>
    <t>BL202310201216240442</t>
  </si>
  <si>
    <t>18671603853</t>
  </si>
  <si>
    <t>罗长冬</t>
  </si>
  <si>
    <t>2023-10-21 09:24:51</t>
  </si>
  <si>
    <t>&gt;业务号码&gt;18671603853；&gt;号码归属地&gt;宜昌；&gt;产品名称&gt;自然拼读钻石会员卡；&gt;产品代码&gt;66001422；&gt;产品编码&gt;6600142200；&gt;订购时间&gt;2023-10-0812:31:56；&gt;核查情况&gt;平台故障；&gt;不规范定制分类&gt;平台故障，无法判责；&gt;赠费金额&gt;20元；&gt;赠费时间&gt;2023-10-20；&gt;投诉内容&gt;判断省分:其他省分
:增值业务争议
判断省分:湖北
:移网
:在补救范围内
:不认可
:小于等于500元，且仅限单倍、月份不超过12个月
:
高级模板内容：
赔付类型：:增值业务争议
CBSS账单扣费名称：:自然拼读钻石会员卡
SP产品ID/元素ID：:6600142200
办理渠道:无
赔付月份：:2023年10月
返还倍率:单倍
赔付金额：:20
是否已经取消业务:是
是否承诺退费：:是
用户是否需要回复：:否
用户要求：:退费</t>
  </si>
  <si>
    <t>BL202310201545530492</t>
  </si>
  <si>
    <t>2023-10-21 11:10:46</t>
  </si>
  <si>
    <t>&gt;业务号码&gt;18671608288；&gt;号码归属地&gt;宜昌；&gt;产品名称&gt;尊享悦读20元包；&gt;产品代码&gt;66001256；&gt;产品编码&gt;6600125600；&gt;订购时间&gt;2023-10-1713:17:27；&gt;核查情况&gt;平台故障；&gt;不规范定制分类&gt;平台故障，无法判责；&gt;退费金额&gt;20元；&gt;退费时间&gt;2023年10月21日；&gt;投诉内容&gt;
高级模板内容：
赔付类型：:增值业务争议
CBSS账单扣费名称：:_增值业务-尊享悦读20元包
办理渠道:无
赔付月份：:2023年10月
返还倍率:单倍
赔付金额：:20
是否已经取消业务:是
是否承诺退费：:是
用户是否需要回复：:否
用户要求：:退费</t>
  </si>
  <si>
    <t>BL202310210930372485</t>
  </si>
  <si>
    <t>18671719402</t>
  </si>
  <si>
    <t>欧阳雨婷</t>
  </si>
  <si>
    <t>2023-10-21 15:36:52</t>
  </si>
  <si>
    <t>&gt;业务号码&gt;18671719402；&gt;号码归属地&gt;宜昌；&gt;产品名称&gt;好酷彩铃8元包月；&gt;产品代码&gt;49004928；&gt;产品编码&gt;4900492800；&gt;订购时间&gt;2023-10-2022:13:01；&gt;核查情况&gt;平台故障；&gt;不规范定制分类&gt;平台故障，无法判责；&gt;退费金额&gt;8元；&gt;退费时间&gt;2023-10-21；&gt;投诉内容&gt;
高级模板内容：
赔付类型：:增值业务争议
CBSS账单扣费名称：:13034492993
办理渠道:好酷彩铃8元包月
赔付月份：:2023年10月
返还倍率:单倍
赔付金额：:8
是否已经取消业务:是
是否承诺退费：:是
用户是否需要回复：:否
用户要求：:用户来电反映自己没有订购过此业务，要求退费，请后台协助处理，谢谢。</t>
  </si>
  <si>
    <t>BL202310211101571171</t>
  </si>
  <si>
    <t>18671760705</t>
  </si>
  <si>
    <t>朱光桥</t>
  </si>
  <si>
    <t>2023-10-21 15:08:21</t>
  </si>
  <si>
    <t>&gt;业务号码&gt;18671760705；&gt;号码归属地&gt;宜昌；&gt;产品名称&gt;5G时代-精英社科历史包、职场菁英畅阅5G加油包（湖北）；&gt;产品代码&gt;66002835、91295263；&gt;产品编码&gt;6600283500、无；&gt;订购时间&gt;2023-08-0608:10:03、2023-08-0511:56:07；&gt;核查情况&gt;平台故障；&gt;不规范定制分类&gt;平台故障，无法判责；&gt;退费金额&gt;80元；&gt;退费时间&gt;2023-20-21；&gt;投诉内容&gt;
高级模板内容：
赔付类型：:增值业务争议
CBSS账单扣费名称：:5G时代-精英社科历史包职场菁英畅阅5G加油包（湖北）（已停售）
办理渠道:无
赔付月份：:2023年9月、2023年10月
返还倍率:单倍
赔付金额：:80
是否已经取消业务:是
是否承诺退费：:是
用户是否需要回复：:否
用户要求：:退费</t>
  </si>
  <si>
    <t>BL202310210724011862</t>
  </si>
  <si>
    <t>18672660953</t>
  </si>
  <si>
    <t>黄华江</t>
  </si>
  <si>
    <t>2023-10-21 10:18:58</t>
  </si>
  <si>
    <t>&gt;业务号码&gt;18672660953；&gt;号码归属地&gt;宜昌；&gt;产品名称&gt;联通爱听-职场精英20元包；&gt;产品代码&gt;66003010；&gt;产品编码&gt;6600301000&gt;订购时间&gt;2023-10-2107:00:08；&gt;核查情况&gt;平台故障；&gt;不规范定制分类&gt;平台故障，无法判责；&gt;退费金额20元；&gt;退费时间&gt;2023年10月21日；&gt;投诉内容&gt;XX判断省分:其他省分
:增值业务争议
判断省分:湖北
:移网
:在补救范围内
:不认可
:小于等于500元，且仅限单倍、月份不超过12个月
:
高级模板内容：
赔付类型：:增值业务争议
CBSS账单扣费名称：:增值业务费_增值业务-联通爱听-职场精英20元包_增值业务-联通爱听-职场精英20元包
办理渠道:sp
赔付月份：:2023年10月
返还倍率:单倍
赔付金额：:20
是否已经取消业务:是
是否承诺退费：:是
用户是否需要回复：:否
用户要求：:承诺退费无需回复</t>
  </si>
  <si>
    <t>BL202310211147071768</t>
  </si>
  <si>
    <t>18672902285</t>
  </si>
  <si>
    <t>曾小军</t>
  </si>
  <si>
    <t>2023-10-21 15:28:57</t>
  </si>
  <si>
    <t>&gt;业务号码&gt;18672902285；&gt;号码归属地&gt;宜昌；&gt;产品名称&gt;金太阳点读宝20元；&gt;产品代码&gt;66001320；&gt;产品编码&gt;6600132000；&gt;订购时间&gt;2023-10-2106:42:13；&gt;核查情况&gt;平台故障；&gt;不规范定制分类&gt;平台故障，无法判责；&gt;退费金额&gt;20元；&gt;退费时间&gt;2023-10-21；&gt;投诉内容&gt;
赔付类型：:增值业务争议
CBSS账单扣费名称：:金太阳点读宝20元
办理渠道:无
赔付月份：:2023年10月
返还倍率:单倍
赔付金额：:20
是否已经取消业务:否
是否承诺退费：:是
用户是否需要回复：:否
用户要求：:退费，并且取消该业务</t>
  </si>
  <si>
    <t>BL202310211509361469</t>
  </si>
  <si>
    <t>18674203938</t>
  </si>
  <si>
    <t>吕朋</t>
  </si>
  <si>
    <t>2023-10-21 17:08:40</t>
  </si>
  <si>
    <t>&gt;业务号码&gt;18674203938；&gt;号码归属地&gt;宜昌；&gt;产品名称&gt;云游彩铃15元包月；&gt;产品代码&gt;49007497；&gt;产品编码&gt;4900749700；&gt;订购时间&gt;2023-09-0204:57:19；&gt;核查情况&gt;平台故障；&gt;不规范定制分类&gt;平台故障，无法判责；&gt;退费金额&gt;30元；&gt;退费时间&gt;2023/10/21；&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CBSS账单扣费名称：:增值业务-云游彩铃15元包月
办理渠道:无
赔付月份：:2023年9月、2023年10月
返还倍率:单倍
赔付金额：:30
是否已经取消业务:是
是否承诺退费：:是
用户是否需要回复：:否
用户要求：:退费</t>
  </si>
  <si>
    <t>BL202310211245512446</t>
  </si>
  <si>
    <t>13197320252</t>
  </si>
  <si>
    <t>鲁作全</t>
  </si>
  <si>
    <t>2023-10-21 15:23:34</t>
  </si>
  <si>
    <t>工单受理&gt;业务号码&gt;13197320252；&gt;号码归属地&gt;宜昌；&gt;产品名称&gt;尊享悦读20元包；&gt;产品代码&gt;66001256；&gt;产品编码&gt;6600125600；&gt;订购时间&gt;2023-10-2112:39:03；&gt;核查情况&gt;平台故障；&gt;不规范定制分类&gt;平台故障，无法判责；&gt;退费金额&gt;20元；&gt;退费时间&gt;2023-10-21；&gt;投诉内容&gt;
高级模板内容：
赔付类型：:增值业务争议
CBSS账单扣费名称：:尊享悦读20元包
SP产品ID/元素ID：:6600125600
办理渠道:沃悦读_WAP门户
赔付月份：:2023年10月
返还倍率:单倍
赔付金额：:20
是否已经取消业务:是
是否承诺退费：:是
用户是否需要回复：:否
用户要求：:赠款退费谢谢！</t>
  </si>
  <si>
    <t>TS202310211424330311</t>
  </si>
  <si>
    <t>13197318223</t>
  </si>
  <si>
    <t>王艳丽</t>
  </si>
  <si>
    <t>2023-10-21 16:46:23</t>
  </si>
  <si>
    <t xml:space="preserve">22年Q3Q4重点客户判断省分:湖北
:流量费争议
:未使用过/未使用那么多/用的wifi（产生流量/费用）
:不认可
:下一步
:不符合或不愿意开通
:未享受
:下一步
:单倍小于等于500
:
高级模板内容：
投诉问题描述:13197318223对10月流量扣费90元不理解，已解释是流量超出的正常计费并建议查询详单，仍不理解，要求退费否则工信部投诉，已按预处理承诺申请减免13197318223在10月的流量扣费90元，请处理
业务名称:上网费_手机上网流量费_无线接入-上网流量费-国内（本地使用）
争议月份:2023年10月
争议金额:90
是否承诺退费:是
用户要求:13197318223对10月流量扣费90元不理解，已解释是流量超出的正常计费并建议查询详单，仍不理解，要求退费否则工信部投诉，已按预处理承诺申请减免13197318223在10月的流量扣费90元，请处理</t>
  </si>
  <si>
    <t>TS202310211530231604</t>
  </si>
  <si>
    <t>15571724241</t>
  </si>
  <si>
    <t>马兴宜</t>
  </si>
  <si>
    <t>2023-10-21 15:56:36</t>
  </si>
  <si>
    <t>主办单位：湖北
客户类别：普通客户
10010是否打通：否
是否二次致电10015：是
是否联系：否
升级倾向：
号码归属省：湖北
SVIP等级：
1.问题类型:;
2.投诉类型:手机流量费争议;
3.营业厅地址:;
4.位置信息:;
5.位置发生地:;
6.投诉内容:本人于2023年9月使用手机上网时收到x联通运营商的提醒，且已经产生费用40元，由于运营商系统的延迟，导致本人在流量已经用尽的情况下，仍然继续使用上网服务，随即在本人不知情的情况下产生巨额套餐外流量上网费用，本人认为，运营商应该在流量将要用尽的情况下，通过相应手段提醒用户，包括但不限于短信通知、APP推送等，或者可以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联通公司应
202309月上网费:40.00
争议金额:40.00</t>
  </si>
  <si>
    <t>TS202310201942071527</t>
  </si>
  <si>
    <t>13197344688</t>
  </si>
  <si>
    <t>杜全三</t>
  </si>
  <si>
    <t>2023-10-21 14:27:15</t>
  </si>
  <si>
    <t xml:space="preserve">
高级模板内容：
投诉问题描述:不认可8月份的流量费
争议月份:2023年8月
争议金额/流量:90
用户要求:要求我方处理，请尽快核实，谢谢</t>
  </si>
  <si>
    <t>TS202310201714061345</t>
  </si>
  <si>
    <t>13177099225</t>
  </si>
  <si>
    <t>王元平</t>
  </si>
  <si>
    <t>2023-10-21 10:05:07</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</si>
  <si>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202309月上网费:20.00
争议金额:20.00
关联中国联通投诉平台-网站工单流水号:TS202310201037599883</t>
  </si>
  <si>
    <t>TS202310201754032287</t>
  </si>
  <si>
    <t>13264915405</t>
  </si>
  <si>
    <t>熊天宇</t>
  </si>
  <si>
    <t>2023-10-21 09:39:46</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</si>
  <si>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投诉问题描述:用户来电对流量超出扣费不认可，称未使用流量，都是用的宽带网络解释无效，请处理谢谢！
业务名称:上网费_手机上网流量费_无线接入-上网流量费-国内（省际使用）
争议月份:2023年9月
争议金额:80
是否承诺退费:是
用户要求:用户来电对流量超出扣费不认可，称未使用流量，都是用的宽带网络解释无效，请处理谢谢！</t>
  </si>
  <si>
    <t>TS202310201905120954</t>
  </si>
  <si>
    <t>18527817558</t>
  </si>
  <si>
    <t>刘潇</t>
  </si>
  <si>
    <t>2023-10-21 09:47:14</t>
  </si>
  <si>
    <t xml:space="preserve">判断省分:其他省分
:流量计费争议
判断省分::没有短信通知/延迟
:不认可
:下一步
:不符合或不愿意开通
:未享受
:下一步
:单倍小于等于500
:
高级模板内容：
投诉问题描述:用户不认可上网费，解释无效，请协助谢谢！
业务名称:流量费
争议月份:2023年10月
争议金额:210
是否承诺退费:是
用户要求:赠款退费谢谢！</t>
  </si>
  <si>
    <t>TS202310211139082407</t>
  </si>
  <si>
    <t>18527200815</t>
  </si>
  <si>
    <t>杨朵</t>
  </si>
  <si>
    <t>2023-10-21 14:43:30</t>
  </si>
  <si>
    <t xml:space="preserve">判断省分:其他省分
:流量计费争议
判断省分::没有短信通知/延迟
:不认可
:下一步
:不符合或不愿意开通
:未享受
:下一步
:单倍小于等于500
:
高级模板内容：
投诉问题描述:用户来电反馈未收到流量用尽短信提示，前台查询告知是有发送短信提醒，用户不认可，要求退费
业务名称:上网费_手机上网流量费_无线接入
争议月份:2023年10月
争议金额:20
是否承诺退费:是
用户要求:退费</t>
  </si>
  <si>
    <t>TS202310211548431899</t>
  </si>
  <si>
    <t>13277253142</t>
  </si>
  <si>
    <t>朱滋诚</t>
  </si>
  <si>
    <t>2023-10-21 17:03:46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</si>
  <si>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投诉问题描述:用户来电反映对本月产生的上网流量费用不认可，要求退费，请协助处理
业务名称:	上网费_手机上网流量费_无线接入-上网流量费-国内（省际使用）
争议月份:2023年10月
争议金额:239
是否承诺退费:是
用户要求:尽快处理</t>
  </si>
  <si>
    <t>TS202310210940072314</t>
  </si>
  <si>
    <t>2023-10-21 16:58:33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</si>
  <si>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202310月上网费:20.00
争议金额:20.00
关联10010客服热线工单流水号:TS202310160914470954</t>
  </si>
  <si>
    <t>计费争议-流量：   ①客户投诉产生的原因：客户反映流量费用问题。								
②客户投诉问题核查情况及解决方案：收到贵部转办后，我司立即组织调查。经核实，客户本月使用校园外流量，产生有30元流量费用，计费正常无误，前期已申请减免3元流量费用，考虑客户感知，现申请补赠本月50元流量费用。此费用无法抵扣往月欠费且不可打印发票，已发校园营业厅协助添加锁定校园基站，用户满意。								
③客户问题满意度：满意。								
④回单人:宜昌客服王晓玉；联系电话：07176921001。</t>
  </si>
  <si>
    <t>TS202310201657240951</t>
  </si>
  <si>
    <t>17671925779</t>
  </si>
  <si>
    <t>何潇琪</t>
  </si>
  <si>
    <t>2023-10-21 10:35:11</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</si>
  <si>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投诉问题描述:国际业务计费争议
业争议务名称:香港数据漫游费
争议时间:2023-10-01
争议金额:20
前台结算内容:20元
用户要求:投诉解释，表示自己有购买漫游包</t>
  </si>
  <si>
    <t>计费争议-流量：查询用户国际漫游正常，用户表示支付宝订购了25元满意包，出于服务角度，减免此漫游费用20元，系统办理预存享20元赠费，立即到账，此费用无法抵扣往月欠费及打印发票，满意</t>
  </si>
  <si>
    <t>TS202310201322191062</t>
  </si>
  <si>
    <t>2023-10-21 15:34:29</t>
  </si>
  <si>
    <t xml:space="preserve">判断省分:湖北
:流量费争议
:流量包定制争议
:不认可
:未享受
:小于等于500元，且仅限单倍、月份不超过12个月
:
高级模板内容：
投诉问题描述:对流量和流量费不认可，要求退费+退流量
业务名称:流量费
争议月份:2023年10月
争议金额:80
是否承诺退费:否
用户要求:退费方案，不认可</t>
  </si>
  <si>
    <t>计费争议-流量：经核实用户流量为正常计费，短信提醒正常，考虑用户首次反映，已为用户申请退还本月流量费30元，用户要求流量用完自动关闭上网功能无法做到，建议用户查询详单关注，联系用户未接，已短信告知，如有疑问可在工作时间（08:30-12:00；14:00-17:30）联系07176921001、13032700872宜昌客服。如用户咨询，请前台10010话务中心代为解释，谢谢</t>
  </si>
  <si>
    <t>TS202310211227240822</t>
  </si>
  <si>
    <t>15572789756</t>
  </si>
  <si>
    <t>2023-10-21 14:08:55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</si>
  <si>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投诉问题描述:用户来电自己的号码为校园基站流量自己一直在学校一直不使用自己的基站流量在额外扣费用户不认可要求即可处理流量和费用问题
是否剩余小区优惠:是
实际使用地:三峡大学
是否在优惠范围:是
涉及金额:10
是否已解释可能超出优惠范围:是
涉及时间范围:2023-10-21～2023-10-21
用户要求:用户要求尽快处理</t>
  </si>
  <si>
    <t>计费争议-流量：客户反映流量费用问题。经核实，客户本月使用校园外流量，产生有10元流量费用，计费正常无误，考虑客户感知，申请退还本月10元流量费用，24小时内到帐，此费用无法抵扣往月欠费且不可打印发票， 已发校园营业厅协助添加锁定校园基站，另为您赠送0元10G流量，客户表示知晓。</t>
  </si>
  <si>
    <t>TS202310202127270243</t>
  </si>
  <si>
    <t>15587972787</t>
  </si>
  <si>
    <t>谭鑫宇</t>
  </si>
  <si>
    <t>2023-10-21 13:53:27</t>
  </si>
  <si>
    <t xml:space="preserve">判断省分:其他省分
:流量计费争议
判断省分::定向流量未免流
:不认可
:不符合或不愿意开通
:
高级模板内容：
投诉问题描述:用户来电表示在学校，没有使用校园流量，导致用户不认可，
争议定向流量包产品名称:校园流量
订购渠道:15587972787
订购日期:2023-09-05
用户要求:用户来电表示在学校，没有使用校园流量，导致用户不认可，用户要求尽快联系处理，谢谢！</t>
  </si>
  <si>
    <t>计费争议-流量：客户反映流量费用问题。经核实，客户本月使用校园外流量，产生有50 元流量费用，计费正常无误，考虑客户感知，申请退还本月50元流量费用，24小时内到帐，此费用无法抵扣往月欠费且不可打印发票， 已发校园营业厅协助添加锁定校园基站，另为您赠送0元10G流量，客户表示知晓。</t>
  </si>
  <si>
    <t>TS202310201011191821</t>
  </si>
  <si>
    <t>2023-10-21 16:02:36</t>
  </si>
  <si>
    <t xml:space="preserve">
高级模板内容：
投诉问题描述:用户不满意TS202310191401130657的处理结果，称之前客服承诺回退7.8.9三月超套流量费，前台解释用户不认可
争议月份:2023年7月、2023年8月、2023年9月
争议金额/流量:72
用户要求:用户要求退费，否则升级投诉，请协助处理</t>
  </si>
  <si>
    <t>计费争议-流量：客户反映流量扣费的问题。经核实，客户号码为星粉卡(5元卡)套餐，流量扣费正常，考虑客户感知，申请退还23.7-9月流量费用合计72元，24小时内到账，此费用不可打印账单发票，联系无人接听，已短信告知，如有疑问可在工作时间（08:30-12:00；14:00-17:30）联系07176921001、13032700872宜昌联通投诉处理中心。如用户咨询，请前台10010话务中心代为解释，谢谢</t>
  </si>
  <si>
    <t>TS202310211059161501</t>
  </si>
  <si>
    <t>15608600288</t>
  </si>
  <si>
    <t>段克锋</t>
  </si>
  <si>
    <t>2023-10-21 11:59:27</t>
  </si>
  <si>
    <t xml:space="preserve">判断省分:湖北
:流量费争议
:未使用过/未使用那么多/用的wifi（产生流量/费用）
:不认可
:下一步
:不符合或不愿意开通
:已享受或不在授权范围
:
高级模板内容：
投诉问题描述:用户来电对于本月超出的流量费不认可，称自己未进行使用
争议月份:2023年10月
争议金额/流量:9.55
用户要求:用户要求核实处理，称自己没有流量，所有不存在使用，要求进行补偿，请后台协助处理，谢谢</t>
  </si>
  <si>
    <t>计费争议-流量：流量计费正常，现减免本月产生流量扣费9.34元，24小时内现金充值到账，用户满意</t>
  </si>
  <si>
    <t>TS202310211026280773</t>
  </si>
  <si>
    <t>13032721964</t>
  </si>
  <si>
    <t>金修容</t>
  </si>
  <si>
    <t>2023-10-21 16:16:30</t>
  </si>
  <si>
    <t xml:space="preserve">[65岁以上老人]
高级模板内容：
投诉问题描述:用户来电称自己在微信查询流量还有500多兆，前台查询显示用户流量已经超出1.7G，用户称自己在参加活动购买了流量，前台查询无购买记录。
涉及渠道:微信公众号
用户要求:用户要求尽快核实，请尽快处理谢谢。</t>
  </si>
  <si>
    <t>计费争议-流量扣费：客户对10月流量超出不满，经核实，属正常扣费，致电未接，已短信答复如需办理可联系我部，如有疑问可在工作时间（08:30-12:00；14:00 -17:30 ）联系07176921001、13032700872宜昌客服。如用户咨询，请前台 10010话务 中心代为解释，谢谢。</t>
  </si>
  <si>
    <t>TS202310201759302413</t>
  </si>
  <si>
    <t>2023-10-21 13:32:44</t>
  </si>
  <si>
    <t xml:space="preserve">判断省分:其他省分
:普通消费有争议
:下一步
:通话费不认可
获取参数:
:普通通话费超出争议
查询套餐:
:金额正确
:不认可
:仍不认可
判断省分:除四川外
:
高级模板内容：
投诉问题描述:前期工单：TS202310111545181547，用户来电表示一直没有接到后台工作人员联系回电，再次来电要求反馈处理并回电，请处理谢谢
争议月份:2023年9月
争议金额:6.2
是否有下发短信提醒:是
用户要求:要求反馈处理并回电，请处理谢谢</t>
  </si>
  <si>
    <t>计费争议-语音：已告知用户如拨打15571772138、15872638149,产生扣费，核实因呼叫转移产生扣费，已为用户取消呼叫转移并申请减免4-10月语音扣费10元，24小时内赠费到账，不可打印发票，满意</t>
  </si>
  <si>
    <t>TS202310211128002149</t>
  </si>
  <si>
    <t>2023-10-21 14:52:13</t>
  </si>
  <si>
    <t xml:space="preserve">
高级模板内容：
投诉问题描述:用户不认可月租费中的家庭WiFi服务费，表示之前工作人员承诺取消的，一直没有取消，要求处理
争议月份:2023年10月
争议金额:10
用户要求:尽快处理</t>
  </si>
  <si>
    <t>TS202310210909171797</t>
  </si>
  <si>
    <t>18671789935</t>
  </si>
  <si>
    <t>叶春明</t>
  </si>
  <si>
    <t>2023-10-21 10:23:27</t>
  </si>
  <si>
    <t>用户来电表示对于套餐流量太少，话费太贵，要求增加流量，费用不变，请处理谢谢</t>
  </si>
  <si>
    <t>计费争议-账单：已推荐客户办理 2I迁转畅越专属1元省内流量包20GB*12个月(湖北)（立即生效），用户满意</t>
  </si>
  <si>
    <t>TS202310201616142476</t>
  </si>
  <si>
    <t>2023-10-21 14:37:47</t>
  </si>
  <si>
    <t>【2022年上工信部测评重保用户】【2022年上工信部测评重保用户】1、受理流水号：;2、受理号码：15699122197;3、主叫号码：15699122197;4、被叫号码：;5、客户姓名：王振垒;6、客户级别：无级别;7、用户归属地：乌鲁木齐市;8、受理员工工号：XN23ZH9865;9、手机厂商：;10、投诉渠道：10010客服热线;11、投诉打点范围：0.3千米;12、投诉地址：乌鲁木齐市-新市区:江苏东路社区【天津北路西一巷28号】;13、网格ID：82299;14、网格名称：乌鲁木齐市新市区_82299;15、经度：87.568067;16、纬度：43.875901;17、用户现象：无法拨通、信号弱、断线;18、答复口径：先生,女士，您好！关于您所反映的问题，在信息平台上查看到是由于此地基站故障导致，维护人员正在处理中，预计2023-10-2104:55:17问题将得以处理，在此期间给您带来的不便，敬请谅解。;19、网络类型：4G;20、投诉现象最近发生时间：当天;21、语音通话或数据上网：数据;22、室内或室外：室内外;23、手机信号强弱：满格;24、用户周边使用情况：不清楚;25、主工单流水号：xj169778865844826482;26、语音业务类型：;27、数据业务类型：上网速度慢,频繁掉线;28、用户是否接受解释：否;29、公告类型：告警信息;30、基站ID：118.461186;31、基站名称：WLXSQ52中北_1FBH;32、其它地方是否正常使用：否;33、之前是否可以正常使用：是;
用户来电反映对前期工单处理不满意工单流水号:TS202310190906312232，称已经携带身份证原件前往城区伍家区万达自有营业厅办理清退话费，但营业厅工作人员称没有权限无法退费，用户同时要求投诉营业厅，称告知对接好了才去营业厅的，结果两次了都没有处理好，要求我方尽快核实处理，谢谢</t>
  </si>
  <si>
    <t>计费争议-账单：用户反映携出余额问题，经核实，余额151.29元在7123092489073987失效账户，已向用户解释，同意近期携带身份证原件前往城区伍家区万达自有营业厅或城区东山大道国贸自有营业厅办理清退话费，用户知晓。</t>
  </si>
  <si>
    <t>TS202310191047261844</t>
  </si>
  <si>
    <t>13986766658</t>
  </si>
  <si>
    <t>2023-10-21 17:05:13</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</si>
  <si>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月租扣费159元不认可，表示办理的是111元的套餐，反馈之后一直未解决，要求尽快核实处理，并表示办理的合约给用户一辆摩托车没有发票，请一并核实回复</t>
  </si>
  <si>
    <t>计费争议-账单①客户基本资料：业务号码：13986766658、客户姓名：徐婕、套餐情况：徐婕、客户反映月租费的问题
②首次联系客户时间：2023-10-19 11:18:39
③投诉核查处理情况：收到贵部转办，我司立即组织核查，经核实，客户办理畅爽冰激凌5G套餐159元（基础版）享7折优惠*24个月，9月30日优惠到期，故本月按套餐原价扣费。已由城区集团协助发OA申请于10月31日前办理7折优惠，另摩托车发票需客户联系当时购买的商家。
④答复客户时间及客户满意度评价：根据上述情况我司于2023-10-19 16:51:39联系客户解释，满意。回单人：颜晶 6921001.
⑤投诉核查关联材料：无"</t>
  </si>
  <si>
    <t>TS202310211016520544</t>
  </si>
  <si>
    <t>2023-10-21 14:23:06</t>
  </si>
  <si>
    <t xml:space="preserve">
高级模板内容：
投诉问题描述:用户进线，对前工单TS202310120926250322结果不认可。我要在网上处理。网上你就不受理吗，我在海外怎么处理，微信号都给你了，还给我打电话。什么服务。要求微信联系，微信号legallycompletevoid。烦请处理，谢谢。
业争议务名称:上网费_出境漫游数据费_新加坡数据漫游费
争议时间:2023-10-12
争议金额:0
前台结算内容:0
用户要求:用户进线，对前工单TS202310120926250322结果不认可。我要在网上处理。不是十月。我今年一整年的订单都有问题。网上你就不受理吗，我在海外怎么处理，微信号都给你了，还给我打电话。什么服务。要求微信联系，微信号legallycompletevoid。烦请处理，谢谢。</t>
  </si>
  <si>
    <t>计费争议-账单扣费：客户对10月账单扣费不满，经核实用户实际是对01-10月出境漫游数据费50元不满，考虑到用户使用感知为用户赠费50元，此费用不可打印发票，满意。</t>
  </si>
  <si>
    <t>TS202310201601132155</t>
  </si>
  <si>
    <t>13197312581</t>
  </si>
  <si>
    <t>丁兆金</t>
  </si>
  <si>
    <t>2023-10-21 09:07:06</t>
  </si>
  <si>
    <t xml:space="preserve">
高级模板内容：
投诉问题描述:用户来电反馈自己没有办理副卡	13217173079和	13197312581，对产生的话费不认可，要求取消并退费，请处理
业务名称:5G副卡基本套餐(极速服务)
争议月份:2023年8月、2023年9月、2023年10月
争议金额:60
办理渠道:宜昌市五峰县集团3G开户服务点
前台是否取消:未取消
是否承诺退费:否
用户要求:请处理</t>
  </si>
  <si>
    <t>计费争议-账单扣费：客户对副卡扣费不满，经核实属正常扣费，沟通后为用户办理副卡13217173079和13197312581销户，另为用户注销宽带（需装宽带）， 考虑到用户副卡8-10月扣费合计60元，24小时内到账，此费用不可打印发票，满意。</t>
  </si>
  <si>
    <t>BL202310211025570679</t>
  </si>
  <si>
    <t>15171909500</t>
  </si>
  <si>
    <t>邓玲</t>
  </si>
  <si>
    <t>2023-10-21 11:12:19</t>
  </si>
  <si>
    <t>用户来电对预存话费享折扣优惠档位五（立即生效12个月）-湖北政企专属合约到期无折扣不认可，要求退还7-10月费用，续订折扣，请协助谢谢，联系电话13545848656</t>
  </si>
  <si>
    <t>计费争议-账单：用户反映套餐折扣到期产生扣费，考虑客户感知，申请减免23.7-10月部分月租费用合计299.5元，24小时内到账，此费用不可打印账单发票，客户表示暂不续约套餐折扣，回访满意</t>
  </si>
  <si>
    <t>TS202310201830420445</t>
  </si>
  <si>
    <t>16671005319</t>
  </si>
  <si>
    <t>谭华斌</t>
  </si>
  <si>
    <t xml:space="preserve">判断省分:湖北
:流量费争议
:流量包定制争议
:不认可
:未享受
:小于等于500元，且仅限单倍、月份不超过12个月
:
高级模板内容：
投诉问题描述:称自己不小心点错定制了30元25GB省内流量10日快餐包-湖北业务，产生扣费不认可
业务名称:30元25GB省内流量10日快餐包-湖北
争议月份:2023年10月
争议金额:30
是否承诺退费:是
用户要求:已在线承诺用户减免</t>
  </si>
  <si>
    <t>TS202310211208510474</t>
  </si>
  <si>
    <t>18671721737</t>
  </si>
  <si>
    <t>田野</t>
  </si>
  <si>
    <t>2023-10-21 15:08:20</t>
  </si>
  <si>
    <t xml:space="preserve">判断省分:湖北
:流量费争议
:流量包定制争议
:不认可
:未享受
:小于等于500元，且仅限单倍、月份不超过12个月
:
高级模板内容：
投诉问题描述:在外地使用不到湖北省内流量要求处理
业务名称:20元15GB省内流量7日快餐包-湖北
争议月份:2023年10月
争议金额:20
是否承诺退费:是
用户要求:尽快处理谢谢</t>
  </si>
  <si>
    <t>TS202310211459281010</t>
  </si>
  <si>
    <t>2023-10-21 17:08:26</t>
  </si>
  <si>
    <t>【互联网舆情工单】
1、用户ID：6421111471
2、粉丝量：1408019
3、发现方式：黑猫
4、投诉编号：17369329460
5、链接：https://tousu.sina.com.cn/complaint/view/17369329460/
6、投诉原文：在我不知情的情况下开通了增值业务，好酷彩铃8元包月，但我根本不知道这是什么东西，没用过，希望退款，取消该业务</t>
  </si>
  <si>
    <t>"1、客户信息：业务号码：18671719402、套餐：59元冰融移网主卡套餐（新）（129元冰融套餐）（湖北）、级别：三星用户，责任归属地：湖北宜昌
2、客户问题描述：误操作订购好酷彩铃8元包月业务，需取消退费
3、本次受理情况：
①.核实原因：经核查客户于2023-10-20 22:13:03自行通过点击推广链接https://web.010155.net/np-498905-100642，自行输入手机短信验证码后开通业务，开通轨迹见附件
②.处理结果：已联系客户解释清楚，已为客户取消病申请减免本月产生扣费8元，2023-10-21 15:40:50已为客户现金退费到账
4、客户要求：无                                                                                                                                                                                                                                                                         
5、是否属于不知情订制：否
6、办理渠道：线上渠道
7、不知情订制类型：无
8、共性问题分类：其他
9、产品名称：否
10、产品ID：无
11、业务办理时间：无
12、不属于不知情订制的原因说明：客户自行输入短信验证码后订购
13、三种确认方式凭证：自行订购依据见附件</t>
  </si>
  <si>
    <t>TS202310211519241413</t>
  </si>
  <si>
    <t>17671926859</t>
  </si>
  <si>
    <t>彭运贵</t>
  </si>
  <si>
    <t>2023-10-21 16:15:34</t>
  </si>
  <si>
    <t xml:space="preserve">
高级模板内容：
投诉问题描述:用户给17671926859充值50元充值到17671626859。已经联系不上对方，有升级投诉，未告知投诉渠道，要求反馈后台协助退费，请协助处理。谢谢
充值时间:2023-10-21
充值渠道:微信
充值号码:17671626859
充值金额:50
充值交易号/订单编码:无
前台是否按流程解释:是
用户要求:要求反馈后台协助退费，请协助处理。谢谢17671926859</t>
  </si>
  <si>
    <t>其他：用户号码充值错误，现申请减免用户充值错误话费50元，24小时退费到账，此费用无法抵扣往月欠费及打印发票，后期此类问题不予退费，用户认可，满意</t>
  </si>
  <si>
    <t>TS202310211203440385</t>
  </si>
  <si>
    <t>16671704704</t>
  </si>
  <si>
    <t>汪继秀</t>
  </si>
  <si>
    <t>2023-10-21 17:29:50</t>
  </si>
  <si>
    <t xml:space="preserve">
高级模板内容：
投诉问题描述:用户来电反映自己新买的手机卡被标记，我处解释用户不认可，请协助处理，谢谢
争议号码:16671704704
问题现象:其他:标记骚扰电话
用户要求:处理</t>
  </si>
  <si>
    <t>ZHX202310211812330850</t>
  </si>
  <si>
    <t>2023-10-21 19:04:59</t>
  </si>
  <si>
    <t>用户问题已派省分工单，现根据申诉预警场景（）派发申诉预警工单，请申诉专席及进跟进，谢谢！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</si>
  <si>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ZHX202310202159320419</t>
  </si>
  <si>
    <t>2023-10-21 09:19:17</t>
  </si>
  <si>
    <t>TS202310201852390777</t>
  </si>
  <si>
    <t>2023-10-21 09:50:39</t>
  </si>
  <si>
    <t xml:space="preserve">
高级模板内容：
投诉问题描述:用户来电称自己没有开通湖北流量橡皮擦除30元5G国内流量资费，开通了9个，导致用户扣费很多，用户不认可，请协助处理，谢谢
到厅时间:2023-10-20
到厅名称:无
办理业务:湖北流量橡皮擦除30元5G国内流量资费
营业厅地址:宜昌市城区胜利四路自有营业厅
用户要求:请加急处理，谢谢</t>
  </si>
  <si>
    <t>工作差错：宜昌市城区胜利四路自有营业厅，橡皮擦AA，橡皮擦开通错误，减免本月流量橡皮擦功能费用270元，24小时退费到账，此费用无法抵扣往月欠费及打印发票，用户满意</t>
  </si>
  <si>
    <t>TS202310211152570180</t>
  </si>
  <si>
    <t>13972034828</t>
  </si>
  <si>
    <t>黎开金</t>
  </si>
  <si>
    <t>2023-10-21 15:11:15</t>
  </si>
  <si>
    <t xml:space="preserve">
高级模板内容：
投诉问题描述:客户表示当时办理携入时告知把13972034828号码绑定到13040992899作为副卡，实际未绑定，很不满意，表示投诉，请协助处理，谢谢
产品名称:绑定主副卡
办理时间:2023-09-26
办理渠道:客户经理上门办理
用户要求:给个处理方案</t>
  </si>
  <si>
    <t>工作差错：夷陵城区杨灿 AA，用户反映未绑定主副卡经核实因杨灿未操作绑定导致，已为用户申请减免副卡本月月租费用59元，24小时内赠费到账，并已为用户绑定 为13040992899副卡，次月生效，满意</t>
  </si>
  <si>
    <t>TS202310201532001441</t>
  </si>
  <si>
    <t>15629384252</t>
  </si>
  <si>
    <t>2023-10-21 13:31:11</t>
  </si>
  <si>
    <t xml:space="preserve">用户要求投诉办卡人员表示号码15629384252用户对该号码前期扣154元不认可前台解释无效，且不知情被办理了18571049582该号码不认可要求投诉。现在用户号码已经销户了前台无法核实详单用户要求投诉俩个号码消费贵。解释无效加急
第二联系电话：15171838096</t>
  </si>
  <si>
    <t>解释宣传：湖北省宜昌市OMO，交付经理周富华。办理卡号未解释清楚。经核实，2023-08-18 15:06:16湖北省宜昌市OMO交付经理周富华给客户办理18571049582，选择联通天王卡2.0套餐，已联系客户解释说明，15629384252办理星锐卡-2023套餐，计费正常，现客户已自行至营业厅办理销户，考虑客户感知，与用户协商明日联系赠送100话费至用户指定联通号码，客户表示知晓。</t>
  </si>
  <si>
    <t>TS202310201748392176</t>
  </si>
  <si>
    <t>2023-10-21 13:33:02</t>
  </si>
  <si>
    <t>#断卡行动一证多卡#用户表示这条宽带没有办理过，但之前都产生了扣费，对此不满，要求投诉并退费。</t>
  </si>
  <si>
    <t>解释宣传：兴山城区自有营业厅AA，用户反馈宽带扣费问题，经核实，为兴山城区自有营业厅于2023-06-30 08:08:04给用户转资费时把宽带转为单宽时未给用户解释清楚导致， 参加宽带赠送90元分3个月（定向维系）活动，现宽带已取消，考虑用户感知，申请退23.10月费用，费用已于 2023-10-20 16:29:18 赠送到账，已联系客户解释说明，客户表示知晓。</t>
  </si>
  <si>
    <t>TS202310201314330916</t>
  </si>
  <si>
    <t>2023-10-21 11:15:47</t>
  </si>
  <si>
    <t xml:space="preserve">【2022年上工信部测评重保用户】[该用户有申诉倾向，请注意受理态度，查询近三天工单记录，积极解决用户问题。]
高级模板内容：
投诉问题描述:TS202310031831512434用户再次来电对月租费用不认可
争议月份:2023年10月
争议金额:0
用户要求:用户对月租不认可，要求处理，说目前35G流量不够用</t>
  </si>
  <si>
    <t>解释宣传：宜昌市城区西陵营服直销团队（O2O社会直销）AA，用户反映套餐所含流量的问题，经核实，为营业厅工作人员未解释清楚导致，已跟用户解释清楚，并办理网龄合约计划，次月生效，考虑客户感知，申请减免本月33元流量费用， 24小时内到账，此费用无法抵扣往月欠费且不可打印发票，另为客户赠送0元20G流量，仅本月使用，满意。</t>
  </si>
  <si>
    <t>TS202310201243050297</t>
  </si>
  <si>
    <t>13277259588</t>
  </si>
  <si>
    <t>朱青林</t>
  </si>
  <si>
    <t>2023-10-21 10:07:47</t>
  </si>
  <si>
    <t xml:space="preserve">
高级模板内容：
投诉问题描述:用户来电反映副卡号码13098405392不是自己名下的号码，要求解绑主副卡关系
渠道名称:其他:10010
办理业务名称:解绑副卡
页面提示:无
用户要求:用户要求在今天之内联系处理，用户提及投诉</t>
  </si>
  <si>
    <t>解释宣传：宜都新时空手机世界宜都店合作厅，副卡问题未解释清楚。经核实，宜都新时空手机世界宜都店合作厅于2018-11-02 15:01:06  办理副卡13098405392，已联系 宜都新时空手机世界宜都店合作厅协助处理，48小时有结果后回复，客户表示知晓。</t>
  </si>
  <si>
    <t>TS202310210908171780</t>
  </si>
  <si>
    <t>2023-10-21 13:31:21</t>
  </si>
  <si>
    <t>用户来电表示071704243204月固定费IPTV包月费8.08元8月扣费，用户表示当时安装电视机有问题无法安装iptv，对这个费用不认可，而且当时交了100元调测费，要求退还8月宽带扣费，以及100元调测费，解释无效，请核实协助处理并回复</t>
  </si>
  <si>
    <t>解释宣传：枝江城区公园路自营厅，IPTV费用问题未解释清楚。经核实，客户于2023-08-07 17:03:44 枝江城区公园路自营厅 办理IPTV，因电视无法使用，于2023-08-18 09:13:41  在营业厅取消IPTV，考虑客户感知，申请减免108.08元 IPTV费用， 24小时内到账，此费用无法抵扣往月欠费且不可打印发票，满意。</t>
  </si>
  <si>
    <t>TS202310210751171193</t>
  </si>
  <si>
    <t>18607204868</t>
  </si>
  <si>
    <t>徐耀华</t>
  </si>
  <si>
    <t>2023-10-21 16:54:07</t>
  </si>
  <si>
    <t xml:space="preserve">【2022年上工信部测评重保用户】[该用户有申诉倾向，请注意受理态度，查询近三天工单记录，积极解决用户问题。]
高级模板内容：
投诉问题描述:详见：TS202308241915181124，用户再次来电对套餐内容不认可，称自己是包月的，对超出的流量费用不认可，要求再次核实回复，不然起诉我司，请协助谢谢！
投诉项目:语音费
争议月份:2023年10月
争议金额:1
用户要求:尽快联系处理</t>
  </si>
  <si>
    <t>解释宣传：秭归茅坪福广二店合作厅AA，用户反映被动转资。核实营业厅于2021-03-06 19:56:23办理花呗活动时转资当前套餐，已向用户解释以上情况，出于服务角度，申请10月为用户副卡勾选系统赠费40元，24小时内到账。此费用不可打印发票，表示知晓。</t>
  </si>
  <si>
    <t>TS202310211058441492</t>
  </si>
  <si>
    <t>17507207997</t>
  </si>
  <si>
    <t>赵璐</t>
  </si>
  <si>
    <t>2023-10-21 15:58:14</t>
  </si>
  <si>
    <t>用户要求投诉18627140076推销贷款，并有用户的个人信息，用户要求查明信息泄露的来源</t>
  </si>
  <si>
    <t>业务办理：屏蔽骚扰电话。经核实，属第三方平台人为操作，无法直接进行屏蔽拦截，建议客户通过中国联通微信公众号：客户服务-号码举报，或关注微信公众号：智慧沃服务，绑定联通手机号进行拦截。客户表示理解。</t>
  </si>
  <si>
    <t>TS202310191007000920</t>
  </si>
  <si>
    <t>15587936682</t>
  </si>
  <si>
    <t>宋联媛</t>
  </si>
  <si>
    <t>2023-10-21 10:11:46</t>
  </si>
  <si>
    <t xml:space="preserve">
高级模板内容：
投诉问题描述:客户来电表示催债短信和电话
争议号码:15587936682
问题现象:催债电话
用户要求:要求核实</t>
  </si>
  <si>
    <t>业务规则：用户反应来电表示催债短信和电话，营业厅已明示相关规则，经核实属二次放号导致，考虑到用户使用感知为用户申请40元费用，于24小时内到账，此费用不可打印发票，满意</t>
  </si>
  <si>
    <t>TS202310211342232057</t>
  </si>
  <si>
    <t>18671735758</t>
  </si>
  <si>
    <t>许梦</t>
  </si>
  <si>
    <t>2023-10-21 15:52:37</t>
  </si>
  <si>
    <t>主办单位：湖北
客户类别：星级客户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</si>
  <si>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TS202310211138062387</t>
  </si>
  <si>
    <t>13986835353</t>
  </si>
  <si>
    <t>2023-10-21 11:54:33</t>
  </si>
  <si>
    <t>主办单位：湖北
客户类别：普通客户
10010是否打通：否
是否二次致电10015：是
是否联系：否
升级倾向：
号码归属省：湖北
SVIP等级：
1.问题类型:;
2.投诉类型:其他;
3.营业厅地址:;
4.位置信息:;
5.位置发生地:;
6.投诉内容:降低套餐费用，更改8元套餐</t>
  </si>
  <si>
    <t>TS202310210955430109</t>
  </si>
  <si>
    <t>18672900863</t>
  </si>
  <si>
    <t>2023-10-21 16:21:09</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</si>
  <si>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6.投诉内容:我要办理八元的套餐，我这张卡用了很久了，平时很少出门，也有无线网络，用不了这么多的套餐，而且还绑定了不少业务，需要保留这张卡，麻烦您修改一下套餐，不然我还会继续投诉。</t>
  </si>
  <si>
    <t>TS202310210914051863</t>
  </si>
  <si>
    <t>16671007930</t>
  </si>
  <si>
    <t>王军平</t>
  </si>
  <si>
    <t>2023-10-21 09:38:33</t>
  </si>
  <si>
    <t>主办单位：湖北
客户类别：普通客户
10010是否打通：否
是否二次致电10015：是
是否联系：否
升级倾向：
号码归属省：湖北
SVIP等级：
1.问题类型:;
2.投诉类型:办理争议;
3.营业厅地址:;
4.位置信息:;
5.位置发生地:;
6.投诉内容:我要更改为8元保号套餐，不然就携号转网
8.办理业务的名称:更改为8元套餐
8.无法办理的渠道:中国联通APP</t>
  </si>
  <si>
    <t>BL202310211418080876</t>
  </si>
  <si>
    <t>16671007075</t>
  </si>
  <si>
    <t>孙晓倩</t>
  </si>
  <si>
    <t>2023-10-21 17:24:18</t>
  </si>
  <si>
    <t xml:space="preserve">判断省分:湖北
:有意向资费
:全国流量王8元套餐
:
高级模板内容：
用户诉求:变更套餐
当前套餐名称:腾讯天王卡2.0
新套餐名称（转入套餐名称）:8元流量王
是合约期内（含靓号）:是
备注:用户要求将本机资费更改为4G全国流量王8元套餐，次月生效，不便到厅，挽留无效，请处理</t>
  </si>
  <si>
    <t>BL202310211327300374</t>
  </si>
  <si>
    <t>15629348250</t>
  </si>
  <si>
    <t>杨斌政</t>
  </si>
  <si>
    <t>2023-10-21 15:05:14</t>
  </si>
  <si>
    <t xml:space="preserve">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</si>
  <si>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BL202310211208452027</t>
  </si>
  <si>
    <t>18371785206</t>
  </si>
  <si>
    <t>田志珍</t>
  </si>
  <si>
    <t>2023-10-21 14:12:53</t>
  </si>
  <si>
    <t xml:space="preserve">[65岁以上老人]判断省分:湖北
:有意向资费
:全国流量王8元套餐
:
高级模板内容：
用户诉求:用户要求变更全国流量王8元套餐
当前套餐名称:常青卡29元
新套餐名称（转入套餐名称）:全国流量王8元套餐
是合约期内（含靓号）:否</t>
  </si>
  <si>
    <t>BL202310201922020584</t>
  </si>
  <si>
    <t>13227296768</t>
  </si>
  <si>
    <t>陶泽宇</t>
  </si>
  <si>
    <t>2023-10-21 10:10:48</t>
  </si>
  <si>
    <t xml:space="preserve">
高级模板内容：
用户诉求:用户要求降套
当前套餐名称:2014沃派26元(OCS)（湖北）
新套餐名称（转入套餐名称）:4G全国流量王8元
是合约期内（含靓号）:否
备注:挽留无效，解释特殊套餐，不愿意去营业厅，请处理，已经告知套餐无法转回，</t>
  </si>
  <si>
    <t>BL202310201728511864</t>
  </si>
  <si>
    <t>13217174234</t>
  </si>
  <si>
    <t>张汝献</t>
  </si>
  <si>
    <t>2023-10-21 09:06:55</t>
  </si>
  <si>
    <t xml:space="preserve">判断省分:湖北
:有意向资费
:全国流量王8元套餐
:
高级模板内容：
用户诉求:降套
当前套餐名称:幸福家家乐39元套餐
新套餐名称（转入套餐名称）:全国流量王8元套餐
是合约期内（含靓号）:是
备注:挽留不认可</t>
  </si>
  <si>
    <t>BL202310201713491667</t>
  </si>
  <si>
    <t>13872628752</t>
  </si>
  <si>
    <t>刘巧红</t>
  </si>
  <si>
    <t>2023-10-21 09:05:45</t>
  </si>
  <si>
    <t xml:space="preserve">判断省分:湖北
:有意向资费
:全国流量王8元套餐
:
高级模板内容：
用户诉求:降套
当前套餐名称:5G畅爽冰激凌159元
新套餐名称（转入套餐名称）:全国流量王8元套餐
是合约期内（含靓号）:否
备注:用户表示已去过自营厅咨询办理，说没有权限，用户不认可，要求我方在线更改，请尽快协助处理，谢谢</t>
  </si>
  <si>
    <t>BL202310201710331627</t>
  </si>
  <si>
    <t>17671335465</t>
  </si>
  <si>
    <t>成绍燚</t>
  </si>
  <si>
    <t>2023-10-21 09:00:49</t>
  </si>
  <si>
    <t xml:space="preserve">判断省分:湖北
:有意向资费
:全国流量王8元套餐
:
高级模板内容：
用户诉求:用户来电要求将本机套餐改为次月生效的：全国流量王8元套餐，挽留无效，不愿到厅，请处理，谢谢
当前套餐名称:全国流量王8元套餐
新套餐名称（转入套餐名称）:腾讯王卡5G版129元套餐
是合约期内（含靓号）:否</t>
  </si>
  <si>
    <t>TS202310211153050184</t>
  </si>
  <si>
    <t>13972540681</t>
  </si>
  <si>
    <t>2023-10-21 14:04:07</t>
  </si>
  <si>
    <t>主办单位：湖北
客户类别：普通客户
10010是否打通：否
是否二次致电10015：是
是否联系：否
升级倾向：
号码归属省：湖北
SVIP等级：
1.问题类型:;
2.投诉类型:办理争议;
3.营业厅地址:;
4.位置信息:;
5.位置发生地:;
6.投诉内容:降低套餐，更改八元套餐
8.办理业务的名称:更改8元套餐
8.无法办理的渠道:联通营业厅</t>
  </si>
  <si>
    <t>套餐变更-未到厅①客户投诉产生的原因：客户反映套餐变更问题
②客户投诉问题核查情况及解决方案：收到贵部转办后，我司立即组织调查。经核实，用户反映要求转资8元全国流量王套餐，已为用户转资成功，次月生效，满意。
③客户问题满意度：我司于2023-10-21 12:22:10联系客户满意。
④回单人:程李晶；联系电话：07176921001</t>
  </si>
  <si>
    <t>BL202310201539100398</t>
  </si>
  <si>
    <t>15090851670</t>
  </si>
  <si>
    <t>甘雯俊</t>
  </si>
  <si>
    <t>2023-10-21 10:53:13</t>
  </si>
  <si>
    <t xml:space="preserve">判断省分:湖北
:有意向资费
:全国流量王8元套餐
:
高级模板内容：
用户诉求:用户来电反馈要求变更套餐为全国流量王8元套餐，挽留失败，不是自己办理的宽带，不愿到厅，要求线上直接取消并变更套餐
当前套餐名称:腾讯大王卡
新套餐名称（转入套餐名称）:全国流量王8元套餐
是合约期内（含靓号）:否
备注:移网低消（湖北）-低消融合（300M）</t>
  </si>
  <si>
    <t>套餐变更：未到厅，降套，虚拟宽带，挽留失败，客服部已取消，已转资8元流量王套餐，次月生效，满意</t>
  </si>
  <si>
    <t>BL202310201534080310</t>
  </si>
  <si>
    <t>13040968960</t>
  </si>
  <si>
    <t>植丽英</t>
  </si>
  <si>
    <t>2023-10-21 09:56:16</t>
  </si>
  <si>
    <t xml:space="preserve">判断省分:湖北
:有意向资费
:全国流量王8元套餐
:
高级模板内容：
用户诉求:降套
当前套餐名称:小天卡-2023
新套餐名称（转入套餐名称）:4G全国流量王8元套餐
是合约期内（含靓号）:否</t>
  </si>
  <si>
    <t>套餐变更：未到厅，联系用户表示暂不转资，继续使用现套餐，满意</t>
  </si>
  <si>
    <t>BL202310201649081363</t>
  </si>
  <si>
    <t>15571740521</t>
  </si>
  <si>
    <t>郑春雪</t>
  </si>
  <si>
    <t>2023-10-21 14:09:24</t>
  </si>
  <si>
    <t xml:space="preserve">判断省分:湖北
:有意向资费
:其他资费
:否
node_104:
node_102:
:降套
:需要保号
:挽留后，用户依旧要求降套
:资费对比
:挽留失败
:
node_106:
:有合约/有靓号
:
高级模板内容：
用户诉求:用户来电要求变更套餐，前台告知需前往营业厅办理，用户表示不在归属地，要求在线变更
当前套餐名称:畅越冰激凌5G套餐99元
新套餐名称（转入套餐名称）:（湖北）福多多29元
是合约期内（含靓号）:是
备注:畅越冰激凌99元套餐5折附加优惠(内部限量）
91014499</t>
  </si>
  <si>
    <t>TS202310191702262326</t>
  </si>
  <si>
    <t>15897509589</t>
  </si>
  <si>
    <t>李红琴</t>
  </si>
  <si>
    <t>2023-10-21 11:00:35</t>
  </si>
  <si>
    <t>判断省分:湖北湖北在省内手机不能打+不能接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不符合办理条件某一地点无法拨打或接听:不清楚受理流水号：;2、受理号码：15897509589;3、主叫号码：15897509589;4、被叫号码：;5、客户姓名：李红琴;6、客户级别：一星用户;7、用户归属地：宜昌市;8、受理员工工号：hubXN214217;9、手机厂商：;10、投诉渠道：10010客服热线;11、投诉打点范围：0.5千米;12、投诉地址：宜昌市-伍家岗区:融创宏泰融公馆【共同西路与同强路交叉口东南280米】纬度：30.672524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169770574263017858;26、语音业务类型：无法主被叫;27、数据业务类型：无法上网;28、用户是否接受解释：否;29、公告类型：网络信息;30、基站ID：117.1007426;31、基站名称：117.1007426;32、其它地方是否正常使用：是;33、之前是否可以正常使用：是;用户来电反映从（2021年开始）开始在（湖北宜昌市-伍家岗区:融创宏泰融公馆小区地下室和车库）使用（无信号），服务状态正常，用户（不配合）测试，仍然如此，要求尽快处理，第二联系电话（15897509589）。备注：用户无法提供更具体的地址和电话</t>
  </si>
  <si>
    <t>TS202310191751130856</t>
  </si>
  <si>
    <t>18671708775</t>
  </si>
  <si>
    <t>吴红卫</t>
  </si>
  <si>
    <t>2023-10-21 10:46:29</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</si>
  <si>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18671708775;3、主叫号码：18671708775;4、被叫号码：;5、客户姓名：吴红卫;6、客户级别：二星用户;7、用户归属地：宜昌市;8、受理员工工号：hubXN23ZH7494;9、手机厂商：;10、投诉渠道：10010客服热线;11、投诉打点范围：0.5千米;12、投诉地址：宜昌市-伍家岗区:宜昌东站站前广场【城东大道】不愿提供详细地址;13、网格ID：191351;14、网格名称：YC_A_湖北省宜昌市伍家岗区桔城路-城东大道交叉口附近网格_191351;15、经度：111.362376;16、纬度：30.658963;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169770895019516008;26、语音业务类型：;27、数据业务类型：上网速度慢;28、用户是否接受解释：否;29、公告类型：;30、基站ID：117.1005378;31、基站名称：117.1005378;32、其它地方是否正常使用：否;33、之前是否可以正常使用：否;
用户来电表示当地网络非常不好打电话断断续续的正常解释用户要求尽快处理谢谢</t>
  </si>
  <si>
    <t>投诉点信号覆盖正常，初步判定为电子干扰导致，已安排工作人员现场排查，建议用户观察使用，后期有问题与测试人员联系，处理人 陈益满 联系电话 18671733750</t>
  </si>
  <si>
    <t>TS202310200903430419</t>
  </si>
  <si>
    <t>2023-10-21 18:36:33</t>
  </si>
  <si>
    <t>主办单位：湖南
客户类别：普通客户
10010是否打通：是
是否二次致电10015：是
是否联系：否
升级倾向：
号码归属省：湖南
SVIP等级：
1.问题类型:;
2.投诉类型:手机信号问题;
3.营业厅地址:;
4.位置信息:九畹溪镇石柱村;
5.位置发生地:湖北省宜昌市秭归县;
6.投诉内容:手机网络类型:4G；
网络情况:上网卡顿/掉线/不稳定；
接打电话情况:杂音/断断续续；
APP应用程序是否正常使用:部分不正常；
影响范围:特定地点；
其他用户能否正常使用:不能正常使用；
影响时段:1：00&amp;mdash;23：00；
投诉内容:手机信号网络问题，反映给联通公司未解决处理好，工作人员推卸责任；
关联历史投诉流水号:其他问题，请手动查询</t>
  </si>
  <si>
    <t>网络质量①客户投诉产生的原因：客户反映网络信号问题。							
②客户投诉问题核查情况及解决方案：收到贵部转办后，我司立即组织调查。经核实，客户反映秭归九畹溪镇石柱村信号问题，经网络部核查，该位置已上报建站计划，已协商客户下月设备到后为客户更换新的手机伴侣关注使用的，后期有问题与测试人员联系，客户表示知晓。
③客户问题满意度：客户表示知晓。
④回单人:宜昌客服王晓玉；联系电话：07176921001。</t>
  </si>
  <si>
    <t>TS202310211109441745</t>
  </si>
  <si>
    <t>13207200288</t>
  </si>
  <si>
    <t>李友刚</t>
  </si>
  <si>
    <t>2023-10-21 17:02:47</t>
  </si>
  <si>
    <t xml:space="preserve">[65岁以上老人]
高级模板内容：
投诉问题描述:来电显示无法使用，不提示来电信息，只提示私密号码
业务名称:来电显示
订购渠道:无
用户要求:正常显示来电号码</t>
  </si>
  <si>
    <t>系统支撑：现已操作清卡重用，已恢复，满意</t>
  </si>
  <si>
    <t>TS202310170852390325</t>
  </si>
  <si>
    <t>18607208933</t>
  </si>
  <si>
    <t>刘丽娜</t>
  </si>
  <si>
    <t>2023-10-21 15:59:50</t>
  </si>
  <si>
    <t xml:space="preserve">
高级模板内容：
投诉问题描述:返还费用未到账
活动名称:花呗分期30元千兆提速包直降600元（社会渠道24期）（湖北）
争议月份:2023年10月
争议金额:28.62
用户要求:用户反映两个月都是这种情况了，要求处理好，尽快处理谢谢</t>
  </si>
  <si>
    <t>系统支撑：因系统支撑不到位导致电子券未返还，已发沃工单处理，现已补赠前期8.9月电子券，已到账，用户满意。</t>
  </si>
  <si>
    <t>TS202310211025030742</t>
  </si>
  <si>
    <t>13227272763</t>
  </si>
  <si>
    <t>王炎</t>
  </si>
  <si>
    <t>2023-10-21 14:22:18</t>
  </si>
  <si>
    <t xml:space="preserve">
高级模板内容：
投诉问题描述:500M中秋流量
操作渠道:联通APP
参加活动（套餐）名称:500M中秋流量
页面提示:无法兑换
用户要求:用户称无法兑换要求协助回复</t>
  </si>
  <si>
    <t>系统支撑：因系统支撑不到位导致手厅领取500M中秋流量未到账，已为用户操作赠送500MB流量本月使用，满意</t>
  </si>
  <si>
    <t>TS202310202003201806</t>
  </si>
  <si>
    <t>15549314956</t>
  </si>
  <si>
    <t>余俊</t>
  </si>
  <si>
    <t>2023-10-21 13:32:50</t>
  </si>
  <si>
    <t xml:space="preserve">判断省分:其他省分
:流量计费争议
判断省分::定向流量未免流
:不认可
:不符合或不愿意开通
:
高级模板内容：
投诉问题描述:用户来电称手机卡在宜昌办卡，结果套餐内有10元200G校园基站流量包-立即生效（湖北武汉）用不了，用户不认可，请协助
争议定向流量包产品名称:	10元200G校园基站流量包-立即生效（湖北武汉
订购渠道:无
订购日期:2021-10-01
用户要求:核实处理</t>
  </si>
  <si>
    <t>系统支撑：用户反映校园流量未免流，已为用户申请赠送10G流量本月使用，并申请减免本月超出流量费10元，24小时内赠费到账，已发校园重新绑定基站，用户满意</t>
  </si>
  <si>
    <t>ZX202310211030340494</t>
  </si>
  <si>
    <t>2023-10-21 15:01:16</t>
  </si>
  <si>
    <t>用户要求马上收到携转码，请协助处理</t>
  </si>
  <si>
    <t>2023/10/21 13:00:22用户已携出</t>
  </si>
  <si>
    <t>TS202310201536071536</t>
  </si>
  <si>
    <t>13032718922</t>
  </si>
  <si>
    <t>李甫财</t>
  </si>
  <si>
    <t>2023-10-21 18:38:33</t>
  </si>
  <si>
    <t>主办单位：湖北
客户类别：普通客户
10010是否打通：否
是否二次致电10015：是
是否联系：否
升级倾向：
号码归属省：湖北
SVIP等级：
1.问题类型:;
2.投诉类型:携号转网;
3.营业厅地址:;
4.位置信息:;
5.位置发生地:;
6.投诉内容:我住的地方信号不好，影响我的正常使用，现在要办携号转网了，但是说我的号码上有无线宽带的业务，我从来没有用过，我要求，你们马上给我取消了，我办理转网的业务！
7.携转原因:信号质量差
8.无法携转原因:业务限制</t>
  </si>
  <si>
    <t>携号转网（远安乡镇）①客户投诉产生的原因：客户反映取消业务办理携号转网问题
②客户投诉问题核查情况及解决方案：收到贵部转办后，我司立即组织调查。经核实，远安城区客户要求注销宽带办理携号转网问题，查询客服已为用户取消，现用户已成功携出，满意。
③客户问题满意度：我司于2023-10-21 09:42:10联系客户满意。
④回单人:程李晶；联系电话：07176921001</t>
  </si>
  <si>
    <t>TS202310211238501032</t>
  </si>
  <si>
    <t>2023-10-21 15:58:21</t>
  </si>
  <si>
    <t xml:space="preserve">判断省分:其他省分
:普通消费有争议
:下一步
:套餐月费不认可
查询套餐:
:套餐月费有变化
业务办理记录:
:不认可
:其他渠道
判断省分:除甘肃贵州外
:
高级模板内容：
投诉问题描述:用户来电称之前有专员联系她，说如果无法处理业务可以减免下一个月的月租，现在去营业厅得知无法变更，要求减免下月月租
争议月份:2023年11月
争议金额:69
用户要求:尽快减免费用，前期工单BL202310181047341225。</t>
  </si>
  <si>
    <t>携号转网（长阳政企）：客户要求取消宽带，未转营服维系，查询号码本月已操作融合成员产品/服务变更，无法再次操作解绑，已联系客户解释说明，考虑客户感知，申请减免69元月租费用， 24小时内到账，此费用无法抵扣往月欠费且不可打印发票，满意。</t>
  </si>
  <si>
    <t>TS202310201420252200</t>
  </si>
  <si>
    <t>13207209890</t>
  </si>
  <si>
    <t>2023-10-21 16:12:36</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</si>
  <si>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是否知情订购:知情订购
备注:
用户来电反映号码要携号转网取消一号双终端业务提到12345称取消前要先跟用户约定时间请核实处理</t>
  </si>
  <si>
    <t>携号转网①客户基本资料：业务号码：13207209890、客户姓名：王欣、套餐情况：4G套餐-26元套餐、客户反映携号转网的问题
②首次联系客户时间：2023-10-20 14:32:22
③投诉核查处理情况：收到贵部转办，我司立即组织核查，经核实，（西陵）客户因携出要求取消一号双终端，挽留无效，客服部取消，现号码符合携出条件。
④答复客户时间及客户满意度评价：根据上述情况我司于2023-10-25 11:30:32联系客户解释，满意。回单人：颜晶 6921001.
⑤投诉核查关联材料：无"</t>
  </si>
  <si>
    <t>ZX202310211443392188</t>
  </si>
  <si>
    <t>071701073627</t>
  </si>
  <si>
    <t>谭顺军</t>
  </si>
  <si>
    <t>2023-10-21 17:31:28</t>
  </si>
  <si>
    <t xml:space="preserve">判断省分:湖北
:被动办理宽带
:不需要
:
高级模板内容：
问题描述:用户来电反映不知情被加了一条宽带，要求立马销户并退费，尽快处理并回复，不然投诉
第二联系方式:071701073627
销户原因:不知情办理
用户要求:用户来电反映不知情被加了一条宽带，要求立马销户并退费，尽快处理并回复，不然投诉</t>
  </si>
  <si>
    <t>ZX202310211032220512</t>
  </si>
  <si>
    <t>071700317426</t>
  </si>
  <si>
    <t>2023-10-21 14:22:47</t>
  </si>
  <si>
    <t>用户表示没有安装过宽带，在线解释无效，表示被动办理要求取消宽带信息，请处理并回复</t>
  </si>
  <si>
    <t>BL202310211640382489</t>
  </si>
  <si>
    <t>办理工单（2021版）&gt;&gt;流量包&gt;&gt;第三方流量产品（前向/后向）取消</t>
  </si>
  <si>
    <t>携转用户流量用超挽留换99原资费/5折，另外申请本月流量超出退费90元</t>
  </si>
  <si>
    <t>BL202310211504351416</t>
  </si>
  <si>
    <t>13114462631</t>
  </si>
  <si>
    <t>李佩均</t>
  </si>
  <si>
    <t>2023-10-21 17:22:55</t>
  </si>
  <si>
    <t xml:space="preserve">
高级模板内容：
需区域二线受理的业务:用户无法提供验证码
用户需办理业务名称:5G炫彩加油包19元10GB
业务办理类型:开通
业务生效时间:立即生效
是否已按规范验证用户信息:是
备注（如开通流量包、语音包请备注清楚当月有效/长期有效）:尽快处理</t>
  </si>
  <si>
    <t>BL202310211432431031</t>
  </si>
  <si>
    <t>办理工单（2021版）&gt;&gt;业务功能&gt;&gt;手机上网功能开通</t>
  </si>
  <si>
    <t>15307200586</t>
  </si>
  <si>
    <t>彭寅寅</t>
  </si>
  <si>
    <t>2023-10-21 14:48:48</t>
  </si>
  <si>
    <t>用户来电要求取消18972032436的上网功能，解释无效，要求核实处理回复15307200586，请处理谢谢！</t>
  </si>
  <si>
    <t>BL202310211403290717</t>
  </si>
  <si>
    <t>071700305376</t>
  </si>
  <si>
    <t>叶梅芳</t>
  </si>
  <si>
    <t>2023-10-21 16:22:30</t>
  </si>
  <si>
    <t>#2022重保客户#取消提速至1000M（30元）（湖北），要求尽快取消并回复，（没有勾选项）</t>
  </si>
  <si>
    <t>BL202310211141561701</t>
  </si>
  <si>
    <t>15586370583</t>
  </si>
  <si>
    <t>胡登峰</t>
  </si>
  <si>
    <t>2023-10-21 15:21:08</t>
  </si>
  <si>
    <t xml:space="preserve">
高级模板内容：
需区域二线受理的业务:用户无法提供验证码
用户需办理业务名称:漏话提醒60天体验包
业务办理类型:取消
业务生效时间:立即生效
是否已按规范验证用户信息:是</t>
  </si>
  <si>
    <t>BL202310211025290669</t>
  </si>
  <si>
    <t>13047158903</t>
  </si>
  <si>
    <t>余星乐</t>
  </si>
  <si>
    <t>2023-10-21 14:17:07</t>
  </si>
  <si>
    <t xml:space="preserve">
高级模板内容：
需区域二线受理的业务:用户无法提供验证码
用户需办理业务名称:尊享权益包（白银版）次月生效
业务办理类型:取消
业务生效时间:次月生效
是否已按规范验证用户信息:无需验证</t>
  </si>
  <si>
    <t>BL202310211022020623</t>
  </si>
  <si>
    <t>17671340075</t>
  </si>
  <si>
    <t>韩玉俭</t>
  </si>
  <si>
    <t>2023-10-21 14:04:27</t>
  </si>
  <si>
    <t xml:space="preserve">
高级模板内容：
需区域二线受理的业务:用户无法提供验证码
用户需办理业务名称:联通爱听-职场精英20元包
业务办理类型:取消
业务生效时间:次月生效
是否已按规范验证用户信息:无需验证</t>
  </si>
  <si>
    <t>BL202310211005500422</t>
  </si>
  <si>
    <t>13207228216</t>
  </si>
  <si>
    <t>陈彪</t>
  </si>
  <si>
    <t>2023-10-21 11:02:52</t>
  </si>
  <si>
    <t xml:space="preserve">
高级模板内容：
需区域二线受理的业务:用户无法提供验证码
用户需办理业务名称:5G升级包29元10G（立即生效）（已停售）下月生效已取消
业务办理类型:取消
业务生效时间:立即生效
是否已按规范验证用户信息:无需验证</t>
  </si>
  <si>
    <t>BL202310210950190218</t>
  </si>
  <si>
    <t>17671333987</t>
  </si>
  <si>
    <t>彭虎</t>
  </si>
  <si>
    <t>2023-10-21 10:36:46</t>
  </si>
  <si>
    <t xml:space="preserve">
高级模板内容：
需区域二线受理的业务:用户无法提供验证码
用户需办理业务名称:轻合约版超级会员（黄金版）立即生效
业务办理类型:取消
业务生效时间:立即生效
是否已按规范验证用户信息:是
备注（如开通流量包、语音包请备注清楚当月有效/长期有效）:</t>
  </si>
  <si>
    <t>BL202310210910532284</t>
  </si>
  <si>
    <t>15572743243</t>
  </si>
  <si>
    <t>官守清</t>
  </si>
  <si>
    <t>2023-10-21 10:15:28</t>
  </si>
  <si>
    <t>用户来电要求办理：10元1G橡皮擦，办理3个进行清除上网费，前台办理提示失败，请后台办理，谢谢。15572743243</t>
  </si>
  <si>
    <t>BL202310210841032052</t>
  </si>
  <si>
    <t>13177095023</t>
  </si>
  <si>
    <t>邹长佳</t>
  </si>
  <si>
    <t>2023-10-21 09:50:26</t>
  </si>
  <si>
    <t xml:space="preserve">
高级模板内容：
需区域二线受理的业务:用户无法提供验证码
用户需办理业务名称:联通助理-智能应答5元（首月免费
业务办理类型:取消
业务生效时间:立即生效
是否已按规范验证用户信息:是</t>
  </si>
  <si>
    <t>BL202310201952560864</t>
  </si>
  <si>
    <t>15872562803</t>
  </si>
  <si>
    <t>狄媛平</t>
  </si>
  <si>
    <t>2023-10-21 10:16:21</t>
  </si>
  <si>
    <t xml:space="preserve">【2022年上工信部测评重保用户】
高级模板内容：
需区域二线受理的业务:用户无法提供验证码
用户需办理业务名称:炫彩通信助理包体验版
业务办理类型:取消
业务生效时间:立即生效
是否已按规范验证用户信息:是</t>
  </si>
  <si>
    <t>BL202310201937400725</t>
  </si>
  <si>
    <t>13227259968</t>
  </si>
  <si>
    <t>杨明媚</t>
  </si>
  <si>
    <t>2023-10-21 09:12:50</t>
  </si>
  <si>
    <t>用户要求开通流量橡皮擦1个</t>
  </si>
  <si>
    <t>BL202310201936410713</t>
  </si>
  <si>
    <t>2023-10-21 09:06:32</t>
  </si>
  <si>
    <t xml:space="preserve">
高级模板内容：
需区域二线受理的业务:用户无法提供验证码
用户需办理业务名称:今日头条9元定向流量包（后付）、小红书定向流量包（前向）-9元（已停售）下月生效
业务办理类型:取消
业务生效时间:立即生效
是否已按规范验证用户信息:是</t>
  </si>
  <si>
    <t>BL202310201822440010</t>
  </si>
  <si>
    <t>13207218411</t>
  </si>
  <si>
    <t>2023-10-21 09:09:53</t>
  </si>
  <si>
    <t xml:space="preserve">【2022年上工信部测评重保用户】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</si>
  <si>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BL202310201712081646</t>
  </si>
  <si>
    <t>13235638815</t>
  </si>
  <si>
    <t>鲁恋</t>
  </si>
  <si>
    <t>2023-10-21 09:19:29</t>
  </si>
  <si>
    <t>ZX202310201752301214</t>
  </si>
  <si>
    <t>15549275400</t>
  </si>
  <si>
    <t>罗云哲</t>
  </si>
  <si>
    <t>2023-10-21 14:15:14</t>
  </si>
  <si>
    <t xml:space="preserve">【2022年上工信部测评重保用户】判断省分:湖北
:失败
node_42:
:无合约/简单合约
:单卡/移移融合副卡套餐
获取用户证件类型::不认可
:
高级模板内容：
问题描述:用户来电要求注销号码，我处挽留无效，已建议用户到厅办理
第二联系方式:18007205992
销户原因:卡太多了
用户要求:用户要求在线销户</t>
  </si>
  <si>
    <t>ZX202310210809112290</t>
  </si>
  <si>
    <t>2023-10-21 14:06:43</t>
  </si>
  <si>
    <t xml:space="preserve">
高级模板内容：
问题描述:详见：ZX202310111642272124；用户称已经去成都市高新区华府大道1路营业厅提交了复机和销户资料，营业厅告知已转交湖北后台；但是现在都没有复机销户
第二联系方式:13207227708
销户原因:一直没有用过，不需要
用户要求:用户要求尽快复机注销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</si>
  <si>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</si>
  <si>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ZX202310201824041394</t>
  </si>
  <si>
    <t>18672104138</t>
  </si>
  <si>
    <t>陈兴贵</t>
  </si>
  <si>
    <t>2023-10-21 14:51:17</t>
  </si>
  <si>
    <t xml:space="preserve">判断省分:湖北
:失败
node_42:
:无合约/简单合约
:单卡/移移融合副卡套餐
获取用户证件类型::不认可
:
高级模板内容：
问题描述:用户来电反映称，不知情办理此号卡，用户要求销户，用户要求加急处理，我处耐心解释无效，用户不认可，要求核实具体情况，请协助处理。
第二联系方式:13212718696
销户原因:不知情办理不想要
用户要求:用户来电反映称，不知情办理此号卡，用户要求销户，用户要求加急处理，我处耐心解释无效，用户不认可，要求核实具体情况，请协助处理。
</t>
  </si>
  <si>
    <t>ZX202310201040060279</t>
  </si>
  <si>
    <t>13094174810</t>
  </si>
  <si>
    <t>彭桂英</t>
  </si>
  <si>
    <t>2023-10-21 09:04:58</t>
  </si>
  <si>
    <t xml:space="preserve">判断省分:湖北
:失败
node_42:
:无合约/简单合约
:其他套餐
:异地
:不认可/无法提供相关证件
:
高级模板内容：
问题描述:用户要求销户，通过APP无法操作也没时间去营业厅，要求在线销户处理请求后台处理谢谢
第二联系方式:13094174810
销户原因:不需要了
用户要求:用户要求销户，通过APP无法操作也没时间去营业厅，要求在线销户处理请求后台处理谢谢</t>
  </si>
  <si>
    <t>业务办理：用户需办理号码销户，经核实现已为用户办理注销成功，满意</t>
  </si>
  <si>
    <t>ZX202310191109560410</t>
  </si>
  <si>
    <t>071703122781</t>
  </si>
  <si>
    <t>邢宇</t>
  </si>
  <si>
    <t>2023-10-21 09:03:31</t>
  </si>
  <si>
    <t xml:space="preserve">判断省分:湖北
:自己办理的宽带
:挽留失败
:不同意
:
高级模板内容：
问题描述:用户来电要求注销本机号码的宽带业务按弹窗提示解释不认可要求我方处理销户
第二联系方式:无法提供
销户原因:不想使用了
用户要求:要求在线销户请回电处理，谢谢</t>
  </si>
  <si>
    <t>业务办理：用户需办理宽带注销，挽留无效，现已为用户办理销户成功（校园宽带），满意。</t>
  </si>
  <si>
    <t>TS202310191541060402</t>
  </si>
  <si>
    <t>2023-10-21 14:45:07</t>
  </si>
  <si>
    <t>主办单位：湖北
客户类别：普通客户
10010是否打通：否
是否二次致电10015：是
是否联系：否
升级倾向：
号码归属省：湖北
SVIP等级：
1.问题类型:;
2.投诉类型:其他问题;
3.营业厅地址:;
4.位置信息:;
5.位置发生地:;
6.投诉内容:客服拒绝办理在网联通plus白银会员0元/月，投诉，请帮我办理，以下是湖北用户成功办理截图。</t>
  </si>
  <si>
    <t>其他：
①客户投诉产生的原因：客户反馈办理业务的问题。
②客户投诉问题核查情况及解决方案：收到贵部转办后，我司立即组织调查。经核实，用户要求办理联通PLUS白银会员月卡0元/月（立即生效），系统无勾选项，建议关注其他优惠活动，用户表示知晓。我司于2023-10-20 09:20:38联系客户解释以上情况。
③客户问题满意度：一般
④回单人：张婷   6921001</t>
  </si>
  <si>
    <t>TS202310191618251257</t>
  </si>
  <si>
    <t>2023-10-21 15:15:07</t>
  </si>
  <si>
    <t xml:space="preserve">主办单位：湖北
客户类别：普通客户
10010是否打通：是
是否二次致电10015：是
是否联系：是
升级倾向：无
号码归属省：湖北
SVIP等级：
用户来电反映要求办理：联通PLUS白银会员月卡0元/月，请核实处理。</t>
  </si>
  <si>
    <t>业务办理
①客户基本资料：业务号码：13197341879、客户姓名：王胜、套餐情况：腾讯大王卡；客户反映办理联通PLUS白银会员月卡0元/月的问题； 
②首次联系客户时间：2023-10-19 17:24:03
③投诉核查处理情况：收到贵部转办，我司立即组织核查，经核实，用户要求办理联通PLUS白银会员月卡0元/月（立即生效），系统无勾选项，建议关注其他优惠活动，用户表示知晓，满意度一般。
④答复客户时间及客户满意度评价：根据上述核实情况，我司于2023-10-19 17:24:03联系客户满意，回单人：潘娥、联系方式：07176921001
⑤投诉核查关联材料：无</t>
  </si>
  <si>
    <t>TS202310201623430169</t>
  </si>
  <si>
    <t>2023-10-21 18:48:33</t>
  </si>
  <si>
    <t>主办单位：湖北
客户类别：普通客户
10010是否打通：否
是否二次致电10015：是
是否联系：否
升级倾向：
号码归属省：湖北
SVIP等级：
1.问题类型:;
2.投诉类型:办理争议;
3.营业厅地址:;
4.位置信息:;
5.位置发生地:;
6.投诉内容:0元plus白银会员,前两天还有宜昌的朋友开通办理了,昨天反馈的就开不了了吗
8.办理业务的名称:0元plus白银会员
8.无法办理的渠道:10010客服热线</t>
  </si>
  <si>
    <t>业务办理：①客户投诉产生的原因：0元plus白银会员。 
②客户投诉问题核查情况及解决方案：收到贵部转办后，我司立即组织调查。经核实现线上无勾选项，办理无权限，我司2023-10-21 15:43:49联系客户解释。
③客户问题满意度：满意。 
④回单人：田群、联系方式：07176921001</t>
  </si>
  <si>
    <t>TS202310201945521589</t>
  </si>
  <si>
    <t>13135813834</t>
  </si>
  <si>
    <t>2023-10-21 11:18:47</t>
  </si>
  <si>
    <t>用户来电表示自己13135813834这个号码销户了，但是一直没有退费，前台已按流程解释，用户不认可，要求核实</t>
  </si>
  <si>
    <t>业务办理：销户后余额清退，已添加用户微信，营业厅协助清退余额后我部微信转账至用户微信，预计5个工作日内处理完成，满意</t>
  </si>
  <si>
    <t>TS202310201616242481</t>
  </si>
  <si>
    <t>15549275202</t>
  </si>
  <si>
    <t>黄吕洋</t>
  </si>
  <si>
    <t>2023-10-21 12:00:33</t>
  </si>
  <si>
    <t>主办单位：湖北
客户类别：普通客户
10010是否打通：否
是否二次致电10015：是
是否联系：否
升级倾向：
号码归属省：湖北
SVIP等级：
1.问题类型:;
2.投诉类型:其他问题;
3.营业厅地址:;
4.位置信息:;
5.位置发生地:;
6.投诉内容:注销副卡，但是副卡不在我这并且联系不到，去解绑注销又解不了</t>
  </si>
  <si>
    <t>业务办理①客户投诉产生的原因：客户反映销户问题
②客户投诉问题核查情况及解决方案：收到贵部转办后，我司立即组织调查。经核实，用户要求注销副卡15586368544，已联系用户核对身份信息后销户，用户认可，满意。
③客户问题满意度：我司于2023-10-21 11:42:10联系客户满意。
④回单人:程李晶；联系电话：07176921001</t>
  </si>
  <si>
    <t>BL202310201743022042</t>
  </si>
  <si>
    <t>19164277107</t>
  </si>
  <si>
    <t>杨先化</t>
  </si>
  <si>
    <t>2023-10-21 11:28:00</t>
  </si>
  <si>
    <t>22年Q3Q4重点客户预存话费享折扣优惠档位三（立即生效24个月）-湖北政企专属用户要求续约谢谢</t>
  </si>
  <si>
    <t>业务办理：存量5G畅爽套餐享139元赠费 湖北，已为用户续约3折优惠，合约期12个月，立即生效，满意</t>
  </si>
  <si>
    <t>BL202310191858301100</t>
  </si>
  <si>
    <t>18671769405</t>
  </si>
  <si>
    <t>朱益嵚</t>
  </si>
  <si>
    <t>2023-10-21 14:50:49</t>
  </si>
  <si>
    <t>22年Q3Q4重点客户用户要求办理2I特邀用户流量填充活动2GB，前台解释不认可</t>
  </si>
  <si>
    <t>业务办理：客户要求办理2I特邀用户流量填充活动2GB，核实并无此活动，已联系客户解释说明，客户知晓，认可</t>
  </si>
  <si>
    <t>BL202310211435341061</t>
  </si>
  <si>
    <t>2023-10-21 15:32:16</t>
  </si>
  <si>
    <t>业务办理：客户要求办理联通PLUS白银会员月卡0元/月，已告知客户线上无办理权限，客户知晓，认可</t>
  </si>
  <si>
    <t>BL202310191711372414</t>
  </si>
  <si>
    <t>16671725103</t>
  </si>
  <si>
    <t>李艳春</t>
  </si>
  <si>
    <t>2023-10-21 11:20:20</t>
  </si>
  <si>
    <t>用户来电要求续约‘预存话费享折扣优惠档位五（立即生效24个月）-湖北政企专属’此活动，尽快处理并回复</t>
  </si>
  <si>
    <t>业务办理：客户要求续约5折，已按客户要求办理49元赠费*12个月活动，次月生效，另取消存240元分12个月返还（湖北）存费得礼活动，申请退还剩余话费140元，24小时内到账，此费用不可打印账单发票，回访满意</t>
  </si>
  <si>
    <t>BL202310201625531049</t>
  </si>
  <si>
    <t>18695065663</t>
  </si>
  <si>
    <t>閤先超</t>
  </si>
  <si>
    <t>2023-10-21 09:48:15</t>
  </si>
  <si>
    <t>用户来电要求续约：预存话费享100分钟语音6个月（湖北），请协助处理，谢谢</t>
  </si>
  <si>
    <t>业务办理：续约预存话费享100分钟语音6个月（湖北），已续约，立即生效，满意。</t>
  </si>
  <si>
    <t>BL202310191910031200</t>
  </si>
  <si>
    <t>18086387855</t>
  </si>
  <si>
    <t>高玄</t>
  </si>
  <si>
    <t>2023-10-21 09:34:51</t>
  </si>
  <si>
    <t>18086387855命中精准预判服务场景:[该用户有申诉倾向，请注意受理态度，查询近三天工单记录，积极解决用户问题。]
用户要办理0元联通plus会员业务</t>
  </si>
  <si>
    <t>业务办理：用户需办理0元联通plus会员业务，经核实现线上无勾选项，已解释建议用户继续观察使用，用户知晓。</t>
  </si>
  <si>
    <t>BL202310191723300064</t>
  </si>
  <si>
    <t>18572391219</t>
  </si>
  <si>
    <t>五峰土家族自治县公安局</t>
  </si>
  <si>
    <t>2023-10-21 10:17:17</t>
  </si>
  <si>
    <t>用户反映需要续约预存话费享折扣优惠档位三（立即生效24个月）-湖北政企专属要求上报公司处理联系电话18572391219加急</t>
  </si>
  <si>
    <t>业务办理：用户要求办理套餐3折优惠，系统无勾选项，已联系客户经理汪长艳48小时内协助办理，考虑客户感知，考虑客户感知，申请赠送139元话费，24小时内到账，此费用无法抵扣往月欠费且不可打印发票，满意。</t>
  </si>
  <si>
    <t>BL202310201808152343</t>
  </si>
  <si>
    <t>18695066392</t>
  </si>
  <si>
    <t>喻金辉</t>
  </si>
  <si>
    <t>2023-10-21 14:23:14</t>
  </si>
  <si>
    <t>用户来电要求续约活动:星锐卡30元赠费12个月优惠合约(湖北),请处理，谢谢</t>
  </si>
  <si>
    <t>业务办理：用户要求续约星锐卡30元赠费12个月优惠合约，核实该赠费活动在号码不停机的情况下享自动续约，无需手动勾选，已向用户解释满意。</t>
  </si>
  <si>
    <t>BL202310211153021839</t>
  </si>
  <si>
    <t>15549323423</t>
  </si>
  <si>
    <t>彭凯</t>
  </si>
  <si>
    <t>2023-10-21 14:28:16</t>
  </si>
  <si>
    <t xml:space="preserve">用户来电称要求这两张副卡（1554932342315549323423）续约副卡免月租12个月（10元话费12个月）（湖北）-立即生效
</t>
  </si>
  <si>
    <t>业务办理;用户要求续约副卡免月租12个月活动，客服部已操作办理，满意。</t>
  </si>
  <si>
    <t>BL202310201438172087</t>
  </si>
  <si>
    <t>15672495091</t>
  </si>
  <si>
    <t>彭继光</t>
  </si>
  <si>
    <t>2023-10-21 09:31:51</t>
  </si>
  <si>
    <r>
      <rPr>
        <sz val="11"/>
        <rFont val="宋体"/>
        <charset val="0"/>
      </rPr>
      <t>[65岁以上老人]
高级模板内容：
赔付类型：:增值业务争议
CBSS账单扣费名称：:</t>
    </r>
    <r>
      <rPr>
        <sz val="11"/>
        <rFont val="Arial"/>
        <charset val="0"/>
      </rPr>
      <t xml:space="preserve">	</t>
    </r>
    <r>
      <rPr>
        <sz val="11"/>
        <rFont val="宋体"/>
        <charset val="0"/>
      </rPr>
      <t>AR彩铃酷趣会员5G加油
办理渠道:无
赔付月份：:2023年10月
返还倍率:单倍
赔付金额：:10
是否已经取消业务:是
是否承诺退费：:否
用户是否需要回复：:否
用户要求：:已承诺</t>
    </r>
  </si>
  <si>
    <t>BL202310211116091366</t>
  </si>
  <si>
    <t>13032747773</t>
  </si>
  <si>
    <t>郦良珍</t>
  </si>
  <si>
    <t>2023-10-21 15:54:37</t>
  </si>
  <si>
    <t>&gt;业务号码&gt;13032747773；&gt;号码归属地&gt;宜昌；&gt;产品名称&gt;云加速5G畅玩加油包(湖北)；&gt;产品代码&gt;91295249；&gt;产品编码&gt;无；&gt;订购时间&gt;2023-10-2105:26:30；&gt;核查情况&gt;平台故障；&gt;不规范定制分类&gt;平台故障，无法判责；&gt;退费金额&gt;20元；&gt;退费时间&gt;2023-10-21；&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用户要求：:认可补救，尽快退费，谢谢</t>
  </si>
  <si>
    <t>BL202310210839292043</t>
  </si>
  <si>
    <t>13047177197</t>
  </si>
  <si>
    <t>黄兆全</t>
  </si>
  <si>
    <t>2023-10-21 21:45:33</t>
  </si>
  <si>
    <t>&gt;业务号码&gt;13047177197；&gt;号码归属地&gt;宜昌；&gt;产品名称&gt;&gt;手机彩铃沃音乐精选10元包月、沃阅读知涯升学20元特价包、云加速5G畅玩加油包(湖北)；&gt;产品代码&gt;49004937、6600220791295249；&gt;产品编码&gt;4900493700、6600220700、无；&gt;订购时间&gt;2023-10-0908:10:312023-10-2107:30:46、2023-09-1807:00:02；&gt;核查情况&gt;平台故障；&gt;不规范定制分类&gt;平台故障，无法判责；&gt;退费金额&gt;70元；&gt;退费时间&gt;2023-10-21；&gt;投诉内容&gt;
高级模板内容：
赔付类型：:增值业务争议
CBSS账单扣费名称：:云加速5G畅玩加油包(湖北)，沃阅读知涯升学20元特价包，手机彩铃沃音乐精选10元包月
办理渠道:	湖北杭州翔羽线上业务
赔付月份：:2023年9月、2023年10月
返还倍率:单倍
赔付金额：:70
是否已经取消业务:是
是否承诺退费：:是
用户是否需要回复：:否
用户要求：:用户来电反映老人使用，没有订购过，要求退费。前台已承诺退费，烦请退费，谢谢</t>
  </si>
  <si>
    <t>BL202310211000160351</t>
  </si>
  <si>
    <t>13085166942</t>
  </si>
  <si>
    <t>罗大武</t>
  </si>
  <si>
    <t>2023-10-21 17:11:17</t>
  </si>
  <si>
    <t>&gt;业务号码&gt;13085166942；&gt;号码归属地&gt;宜昌；&gt;产品名称&gt;云加速5G畅玩加油包(湖北)；&gt;产品代码&gt;无；&gt;产品编码&gt;91295249；&gt;订购时间&gt;2023-10-2021:27:40；&gt;核查情况&gt;平台故障；&gt;不规范定制分类&gt;平台故障，无法判责；&gt;退费金额&gt;20元；&gt;退费时间&gt;2023年10月21日；&gt;投诉内容&gt;
高级模板内容：
赔付类型：:增值业务争议
CBSS账单扣费名称：:云加速5G畅玩加油包(湖北)
SP产品ID/元素ID：:云加速5G畅玩加油包(湖北)
办理渠道:无
赔付月份：:2023年10月
返还倍率:单倍
赔付金额：:20
是否已经取消业务:否
是否承诺退费：:是
用户是否需要回复：:否
用户要求：:退费，谢谢。</t>
  </si>
  <si>
    <t>BL202310201714241679</t>
  </si>
  <si>
    <t>13094168475</t>
  </si>
  <si>
    <t>望西宽</t>
  </si>
  <si>
    <t>2023-10-21 10:40:22</t>
  </si>
  <si>
    <t>&gt;业务号码&gt;13094168475;&gt;号码归属地&gt;宜昌;&gt;产品名称&gt;云加速5G畅玩加油包(湖北);&gt;产品代码&gt;无;&gt;产品编码&gt;91295249;&gt;订购时间&gt;2023-09-0121:12:21;&gt;核查情况&gt;平台故障;&gt;不规范定制分类&gt;平台故障，无法判责;&gt;赔付金额&gt;40元;&gt;退费时间&gt;2023-10-21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SP产品ID/元素ID：:无
办理渠道:无
赔付月份：:2023年10月、2023年9月
返还倍率:单倍
赔付金额：:40
是否已经取消业务:是
是否承诺退费：:是
用户是否需要回复：:否
用户要求：:认可补救，尽快退费，谢谢</t>
  </si>
  <si>
    <t>TS202310210812141259</t>
  </si>
  <si>
    <t>15629342841</t>
  </si>
  <si>
    <t>向春华</t>
  </si>
  <si>
    <t>2023-10-21 11:21:11</t>
  </si>
  <si>
    <r>
      <rPr>
        <sz val="11"/>
        <rFont val="宋体"/>
        <charset val="0"/>
      </rPr>
      <t>判断省分:湖北
:移网电话营销费用争议（套餐资费/融合宽带/副卡功能费类除外）
:不认可
:小于等于500元，且仅限单倍、月份不超过12个月
:
高级模板内容：
是否10016外呼:否
电话外呼号码:0
渠道名称:</t>
    </r>
    <r>
      <rPr>
        <sz val="11"/>
        <rFont val="Arial"/>
        <charset val="0"/>
      </rPr>
      <t xml:space="preserve">	</t>
    </r>
    <r>
      <rPr>
        <sz val="11"/>
        <rFont val="宋体"/>
        <charset val="0"/>
      </rPr>
      <t>湖北杭州翔羽线上业务代
反应问题涉及场景:未经同意订购业务
产品名称:AR彩铃酷趣会员5G加油包（湖北）
争议月份:2023年10月
是否承诺退费:是
承诺退费金额:20
是否取消业务（如取消失败，需加上系统报错的提示）:是
是否需要回复:否
用户要求:请后台协助处理，谢谢</t>
    </r>
  </si>
  <si>
    <t>TS202310211242581106</t>
  </si>
  <si>
    <t>15571767409</t>
  </si>
  <si>
    <t>2023-10-21 15:28:28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</si>
  <si>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渠道名称:总部客服一体化运营湖北省宜昌渠道
反应问题涉及场景:未经同意订购业务,话务人员服务问题
产品名称:AR彩铃酷趣会员5G加油包（湖北）
争议月份:2023年10月
是否承诺退费:是
承诺退费金额:20
是否取消业务（如取消失败，需加上系统报错的提示）:是
是否需要回复:否
用户要求:退费到15587939769</t>
  </si>
  <si>
    <t>BL202310211151581828</t>
  </si>
  <si>
    <t>13207220203</t>
  </si>
  <si>
    <t>熊维红</t>
  </si>
  <si>
    <t>2023-10-21 15:28:44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</si>
  <si>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</si>
  <si>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BL202310211130371540</t>
  </si>
  <si>
    <t>15572701782</t>
  </si>
  <si>
    <t>李晓燕</t>
  </si>
  <si>
    <t>2023-10-21 15:31:00</t>
  </si>
  <si>
    <t>&gt;业务号码&gt;15572701782；&gt;号码归属地&gt;宜昌；&gt;产品名称&gt;云加速5G畅玩加油包(湖北)；&gt;产品代码&gt;91295249；&gt;产品编码&gt;；&gt;订购时间&gt;2023-10-2013:58:36；&gt;核查情况&gt;平台故障；&gt;不规范定制分类&gt;平台故障，无法判责；&gt;退费金额&gt;20元；&gt;退费时间&gt;2023-10-21；&gt;投诉内容&gt;
高级模板内容：
赔付类型：:增值业务争议
CBSS账单扣费名称：:	云加速5G畅玩加油包(湖北)订
办理渠道:无
赔付月份：:2023年10月
返还倍率:单倍
赔付金额：:20
是否已经取消业务:是
是否承诺退费：:是
用户是否需要回复：:否
用户要求：:已承诺</t>
  </si>
  <si>
    <t>BL202310210945580169</t>
  </si>
  <si>
    <t>17671257087</t>
  </si>
  <si>
    <t>2023-10-21 15:29:05</t>
  </si>
  <si>
    <t>&gt;业务号码&gt;17671257087；&gt;号码归属地&gt;宜昌；&gt;产品名称&gt;云加速5G畅玩加油包(湖北)，联通爱听-职场精英20元包，联通助理-畅爽版（在线渠道）；&gt;产品代码&gt;无，66003010，89000016；&gt;产品编码&gt;无，6600301000，8900001601；&gt;订购时间&gt;2023-09-1117:25:29，2023-10-1914:27:13，2023-10-2014:20:27；&gt;核查情况&gt;平台故障；&gt;不规范定制分类&gt;平台故障，无法判责；&gt;退费金额&gt;20元，20元，26元；&gt;退费时间&gt;2023/10/21；&gt;投诉内容&gt;赔付类型：:增值业务争议
CBSS账单扣费名称：:云加速5G畅玩加油包(湖北)（已停售）下月生效，职场精英20元包，联通助理-畅爽版（在线渠道）
办理渠道:未核实到具体情况
赔付月份：:2023年10月
返还倍率:单倍
赔付金额：:66
是否已经取消业务:是
是否承诺退费：:是
用户是否需要回复：:是
用户要求：:要求加急处理，用户有投诉倾向</t>
  </si>
  <si>
    <t>BL202310202130411540</t>
  </si>
  <si>
    <t>13135802508</t>
  </si>
  <si>
    <t>赵红</t>
  </si>
  <si>
    <t>2023-10-21 14:04:35</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</si>
  <si>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赔付月份：:2023年10月
返还倍率:单倍
赔付金额：:20
是否已经取消业务:是
是否承诺退费：:是
用户是否需要回复：:否
用户要求：:退费</t>
  </si>
  <si>
    <t>TS202310201858170863</t>
  </si>
  <si>
    <t>13177081176</t>
  </si>
  <si>
    <t>贺小宽</t>
  </si>
  <si>
    <t>2023-10-21 10:39:11</t>
  </si>
  <si>
    <t xml:space="preserve">判断省分:其他省分
:普通消费有争议
:下一步
:套餐月费不认可
查询套餐:
:套餐月费有变化
业务办理记录:
:不认可
:其他渠道
判断省分:除甘肃贵州外
:
高级模板内容：
投诉问题描述:用户反馈自己的日租宝之前的时候都不会显示用完了，为何现在有用完的信息
争议月份:2023年10月
争议金额:0
用户要求:前台向用户解释，日租宝使用规则，但是用户不认可，望后台协助，谢谢。</t>
  </si>
  <si>
    <t>TS202310202100132495</t>
  </si>
  <si>
    <t>18671771018</t>
  </si>
  <si>
    <t>李守苹</t>
  </si>
  <si>
    <t>2023-10-21 11:07:27</t>
  </si>
  <si>
    <t xml:space="preserve">
高级模板内容：
投诉问题描述:在线办理过户
办理渠道:中国联通APP
无法办理原因:双方无法到场办理
用户要求:在线办理过户</t>
  </si>
  <si>
    <t>业务规则：过户需双方前往营业厅办理，无法线上操作，已解释，用户知晓，满意</t>
  </si>
  <si>
    <t>TS202310202111480108</t>
  </si>
  <si>
    <t>2023-10-21 15:45:47</t>
  </si>
  <si>
    <t xml:space="preserve">[该用户有申诉倾向，请注意受理态度，查询近三天工单记录，积极解决用户问题。]
高级模板内容：
投诉问题描述:自己没有工作，能不能不收月租
争议月份:2023年10月
争议金额:0
用户要求:要求处理自己的问题</t>
  </si>
  <si>
    <t>业务规则：核实系统无法减免月租，已解释，建议用户更改低套餐，用户知晓，满意</t>
  </si>
  <si>
    <t>TS202310191702382329</t>
  </si>
  <si>
    <t>13217198281</t>
  </si>
  <si>
    <t>2023-10-21 09:27:27</t>
  </si>
  <si>
    <t>高级模板内容：
投诉问题描述:用户来电表示自己今天前往营业厅办理过户，但是
到厅时间:2023-10-19
到厅名称:宜都清江路自营2店
办理业务:过户、副卡免月租活动续约、更改套餐
营业厅地址:清江路自营2店
用户要求:用户来电表示自己今天前往营业厅办理过户，但是原机主已经死亡，自己也带了原机主死亡证明和自己本人的有效证件，但是营业厅工作人员告知是需要机主本人来做人脸识别否则无法办理，用户要求办理副卡免月租以及更改套餐均不能办理，用户对此不认可，要求处理，请协助处理，谢谢联系电话18671750152</t>
  </si>
  <si>
    <t>业务规则：经核实，因过户规则无法满足客户使用需求。已联系客户告知可携带身份证原件，原机主死亡证明，委托人携带身份证原件至联通自营业厅办理过户 ，并已为客户副卡操作副卡免月租12个月（10元话费12个月）活动，次月生效，主卡套餐不变，客户满意。</t>
  </si>
  <si>
    <t>TS202310201220322363</t>
  </si>
  <si>
    <t>17671338180</t>
  </si>
  <si>
    <t>胡惠平</t>
  </si>
  <si>
    <t>2023-10-21 11:44:43</t>
  </si>
  <si>
    <t xml:space="preserve">
高级模板内容：
投诉问题描述:用户称自己之前接到10016的电话，告知可以预存100元，然后再送自己120元，每月返还，但是现在还没查到赠送话费到账
活动名称:/
争议月份:2023年10月
争议金额:120
用户要求:用户要求尽快为其按照约定赠送话费</t>
  </si>
  <si>
    <t>业务规则：现已为用户参与预存享10元话费*12个月，立即生效，用户满意</t>
  </si>
  <si>
    <t>TS202310201325111115</t>
  </si>
  <si>
    <t>15926989026</t>
  </si>
  <si>
    <t>张玉芳</t>
  </si>
  <si>
    <t>2023-10-21 11:26:47</t>
  </si>
  <si>
    <t xml:space="preserve">
高级模板内容：
投诉问题描述:用户来电反映订购的号卡还未配送比较着急，要求尽快配送，请后台协助处理
办理渠道:中国联通APP
订单号:1763101738876240
身份证号码:420528199311222528
用户要求:尽快核实联系处理</t>
  </si>
  <si>
    <t>业务规则：因恶意单拦截，现配送部门已恢复配送，联系用户表示已预约今天下午配送，满意</t>
  </si>
  <si>
    <t>TS202310201213142207</t>
  </si>
  <si>
    <t>13117277674</t>
  </si>
  <si>
    <t>2023-10-21 13:34:34</t>
  </si>
  <si>
    <t>用户退费一直未退费现要求投诉退费问题请及时处理</t>
  </si>
  <si>
    <t>业务规则：用户号码现已办理销户成功，营业厅已明示相关规则，沟通后现已添加用户，话费余额清退于7个工作日内微信返还到账，用户满意</t>
  </si>
  <si>
    <t>TS202310201412592034</t>
  </si>
  <si>
    <t>18527203508</t>
  </si>
  <si>
    <t>王大山</t>
  </si>
  <si>
    <t>2023-10-21 09:04:15</t>
  </si>
  <si>
    <t xml:space="preserve">
高级模板内容：
投诉问题描述:用户来电称自己联系我方营业厅安装摄像头已经过了10天都没人联系，要求我方反馈，在线告知可在APP搜索营业厅电话直接联系不认可，请核实处理
渠道名称:中国联通APP
办理业务名称:安装摄像头
页面提示:无
用户要求:用户来电称自己联系我方营业厅安装摄像头已经过了10天都没人联系，要求我方反馈，在线告知可在APP搜索营业厅电话直接联系不认可，请核实处理</t>
  </si>
  <si>
    <t>业务规则：用户来电称自己在秭归城区自有营业厅安装摄像头已经过了10天都没人联系，经核实用户在秭归讯达合作厅2991441，现已联系该厅于10月25日前为用户安装完毕，致电未接，已短信答复如需办理可联系我部，如有疑问可在工作时间（08:30-12:00；14:00 -17:30 ）联系07176921001、13032700872宜昌客服。如用户咨询，请前台 10010话务 中心代为解释，谢谢。</t>
  </si>
  <si>
    <t>TS202310211038231028</t>
  </si>
  <si>
    <t>18672902018</t>
  </si>
  <si>
    <t>贺太林</t>
  </si>
  <si>
    <t>2023-10-21 19:44:07</t>
  </si>
  <si>
    <t>主办单位：湖北
客户类别：星级客户
10010是否打通：否
是否二次致电10015：是
是否联系：否
升级倾向：
号码归属省：湖北
SVIP等级：
1.问题类型:;
2.投诉类型:办理争议;
3.营业厅地址:;
4.位置信息:;
5.位置发生地:;
6.投诉内容:办理实名制更换朋友都在网上异地办理了客服跟我说不能办理
8.办理业务的名称:更换手机实名制
8.无法办理的渠道:10010客服热线</t>
  </si>
  <si>
    <t>业务规则①客户投诉产生的原因：客户反映号码过户问题							
②客户投诉问题核查情况及解决方案：收到贵部转办后，我司立即组织调查。经核实，因过户规则无法满足用户使用需求。已联系客户告知过户需双方本人携带身份证原件至联通自营厅办理过户，线上无法办理，客户表示知晓。				
③客户问题满意度：满意。							
④回单人:宜昌客服王晓玉；联系电话：07176921001。</t>
  </si>
  <si>
    <t>TS202310201239230228</t>
  </si>
  <si>
    <t>15629357105</t>
  </si>
  <si>
    <t>向晓玲</t>
  </si>
  <si>
    <t>2023-10-21 08:32:36</t>
  </si>
  <si>
    <t>主办单位：湖北
客户类别：首次投诉
10010是否打通：否
是否二次致电10015：是
是否联系：否
升级倾向：
号码归属省：湖北
SVIP等级：
1.问题类型:;
2.投诉类型:其他问题;
3.营业厅地址:;
4.位置信息:;
5.位置发生地:;
6.投诉内容:流量和通话太少，申请增加网龄合约业务，增加流量和通话</t>
  </si>
  <si>
    <t>业务规则①客户投诉产生的原因：客户反映流量和通话分钟数问题。								
②客户投诉问题核查情况及解决方案：收到贵部转办后，我司立即组织调查。经核实，客户23年10月入网办理畅爽冰激凌5G套餐239元套餐，现未达到网龄，无法操作加网龄赠送流量和通话分钟，已联系客户解释说明，客户表示知晓。		
③客户问题满意度：客户表示知晓。								
④回单人:宜昌客服王晓玉；联系电话：07176921001。</t>
  </si>
  <si>
    <t>TS202310201300240640</t>
  </si>
  <si>
    <t>2023-10-21 10:07:26</t>
  </si>
  <si>
    <t xml:space="preserve">[该用户有申诉倾向，请注意受理态度，查询近三天工单记录，积极解决用户问题。]
高级模板内容：
投诉问题描述:见详单工单流水号:TS202310170910310630，用户再次来电称一直未联系处理，要求解释为什么办理质押分期的业务为什么收取3000元费用，要求尽快联系处理，谢谢
业务名称:余额宝质押分期5G159元直降2300（社会渠道36期）
争议月份:2023年10月
争议金额:0
办理渠道:宜昌城区政企东山沃通专业代理
前台是否取消:未取消
用户要求:要求24小时尽快联系处理，谢谢</t>
  </si>
  <si>
    <t>BL202310211017510569</t>
  </si>
  <si>
    <t>16671003483</t>
  </si>
  <si>
    <t>扬丽超</t>
  </si>
  <si>
    <t>2023-10-21 14:02:52</t>
  </si>
  <si>
    <t>用户来电要求取消亲情网，请工作人员联系处理尽快</t>
  </si>
  <si>
    <t>TS202310201056230432</t>
  </si>
  <si>
    <t>13545832563</t>
  </si>
  <si>
    <t>戴圣超</t>
  </si>
  <si>
    <t>2023-10-21 10:44:39</t>
  </si>
  <si>
    <t xml:space="preserve">主办单位：湖北
客户类别：普通客户
10010是否打通：是
是否二次致电10015：是
是否联系：是
升级倾向：无
号码归属省：湖北
SVIP等级：
精准预判内容：
[TCSI用户]
----
高级模板内容：
投诉问题描述（提炼并描述客户反映核心问题，含争议渠道/争议金额或对前期工单争议点）:宽带销户
客户核心诉求及问题补充:用户来电反映：需要注销号卡绑定的宽带，解释称已经到厅申请，人员不予办理，不满，要求我方协助尽快注销，并要求更改19元套餐，请处理</t>
  </si>
  <si>
    <t>"业务取消①客户基本资料：业务号码：13545832563、客户姓名：戴圣超、套餐情况：畅爽冰激凌5G套餐129元（基础版）、客户反映取消业务的问题
②首次联系客户时间：2023-10-20 11:12:46
③投诉核查处理情况：收到贵部转办，我司立即组织核查，经核实，（宜都乡镇）客户要求注销CPE宽带，主副卡解绑，挽留无效，已解绑CPE宽带次月注销，副卡解绑转资福多多29元，次月生效。
④答复客户时间及客户满意度评价：根据上述情况我司于2023-10-20 11:12:46联系客户解释，满意。回单人：颜晶 6921001.
⑤投诉核查关联材料：无"</t>
  </si>
  <si>
    <t>BL202310201739531987</t>
  </si>
  <si>
    <t>18671703420</t>
  </si>
  <si>
    <t>计时雨</t>
  </si>
  <si>
    <t>2023-10-21 09:01:23</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</si>
  <si>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宜都新时空手机世界宜都店合作厅;客户确认方式:签字协议。
查询增值业务:
合约信息查询:
系统查询到有产品信息
:有确认方式
客户要求取消
维系挽留:不接受挽留
:下一步
判断省分:湖北
:其他合约
:办理不成功
:用户来电要求取消预存1元得盲盒24个月-次月生效-湖北宜昌，烦请后台协助处理，谢谢。
</t>
  </si>
  <si>
    <t>ZX202310191848481138</t>
  </si>
  <si>
    <t>15587952185</t>
  </si>
  <si>
    <t>2023-10-21 10:43:31</t>
  </si>
  <si>
    <t xml:space="preserve">判断省分:湖北
:自己办理的宽带
:挽留失败
:不同意
:
高级模板内容：
问题描述:用户反映ZX202310071835021595相同问题，要求取消宽带和监控，不愿到厅，威胁投诉至工信部
第二联系方式:15587952185
销户原因:不使用了
用户要求:用户再次表示不愿到厅，要求线上销户，威胁再不处理投诉至工信部</t>
  </si>
  <si>
    <t>ZX202310201837211470</t>
  </si>
  <si>
    <t>071703950240</t>
  </si>
  <si>
    <t>余道奎</t>
  </si>
  <si>
    <t>2023-10-21 10:22:47</t>
  </si>
  <si>
    <t xml:space="preserve">判断省分:湖北
:被动办理宽带
:不需要
:
高级模板内容：
问题描述:用户来电称不知情办理宽带用户要求取消。
第二联系方式:18671719893
销户原因:自己未安装
用户要求:用户来电称不知情办理宽带用户要求取消。</t>
  </si>
  <si>
    <t>业务取消（西陵）：虚拟宽带，已为用户注销并按用户要求转资畅越冰激凌5G套餐59元，次月生效，满意</t>
  </si>
  <si>
    <t>ZX202310201809111317</t>
  </si>
  <si>
    <t>071700012683</t>
  </si>
  <si>
    <t>贺芳</t>
  </si>
  <si>
    <t>2023-10-21 14:08:02</t>
  </si>
  <si>
    <t>用户异地要求取消缓装宽带，请公司辅助处理并回复</t>
  </si>
  <si>
    <t>业务取消（西陵）：用户要求注销虚拟宽带及副卡，已为用户办理成功，次月生效，满意</t>
  </si>
  <si>
    <t>ZX202310201758431245</t>
  </si>
  <si>
    <t>071700061427</t>
  </si>
  <si>
    <t>吕爱华</t>
  </si>
  <si>
    <t>2023-10-21 15:27:23</t>
  </si>
  <si>
    <t xml:space="preserve">判断省分:湖北
:自己办理的宽带
:挽留失败
:不同意
:
高级模板内容：
问题描述:用户要求办理销户宽带，不愿意去营业厅处理
第二联系方式:15572703138
销户原因:不想用了
用户要求:尽快处理</t>
  </si>
  <si>
    <t>业务取消（西陵营服）实装宽带，挽留成功，用户表示暂不注销，满意</t>
  </si>
  <si>
    <t>ZX202310211504462333</t>
  </si>
  <si>
    <t>071700343743</t>
  </si>
  <si>
    <t>高会平</t>
  </si>
  <si>
    <t>2023-10-21 16:02:26</t>
  </si>
  <si>
    <t>用户要求销户宽带，人在外地，要求公司直接取消，要求半小时内回电。</t>
  </si>
  <si>
    <t>业务取消（夷陵城区）经核实客户要求注销实装宽带，拆分主副卡业务，已按用户要求注销并并副卡转资8元流量王套餐，次月生效，满意。</t>
  </si>
  <si>
    <t>ZX202310201239001295</t>
  </si>
  <si>
    <t>071704013496</t>
  </si>
  <si>
    <t>2023-10-21 09:04:54</t>
  </si>
  <si>
    <t xml:space="preserve">判断省分:湖北
:被动办理宽带
:不需要
:
高级模板内容：
问题描述:用户要求取消这条宽带，表示自己没有办理过
第二联系方式:13040964951
销户原因:不需要
用户要求:用户要求取消这条宽带，表示自己没有办理过</t>
  </si>
  <si>
    <t>业务取消（宜都城区 ）客户要求取消宽带，未转营服维系，挽留无效，联系客户表示已自行操作取消，满意。</t>
  </si>
  <si>
    <t>ZX202310201424052033</t>
  </si>
  <si>
    <t>071703847728</t>
  </si>
  <si>
    <t>王小亮</t>
  </si>
  <si>
    <t>2023-10-21 09:09:23</t>
  </si>
  <si>
    <t xml:space="preserve">判断省分:湖北
:自己办理的宽带
:挽留失败
:不同意
:
高级模板内容：
问题描述:用户反映人在外地，需要销户宽带，无法到厅
第二联系方式:无
销户原因:用不上
用户要求:销户宽带</t>
  </si>
  <si>
    <t>业务取消（枝江乡镇营服中心）：实装宽带销户，挽留无效，客服部取消，满意。</t>
  </si>
  <si>
    <t>TS202310201010231794</t>
  </si>
  <si>
    <t>13135821618</t>
  </si>
  <si>
    <t>周长学</t>
  </si>
  <si>
    <t>2023-10-21 17:10:42</t>
  </si>
  <si>
    <t>主办单位：湖北
客户类别：星级客户
10010是否打通：否
是否二次致电10015：是
是否联系：否
升级倾向：
号码归属省：湖北
SVIP等级：
1.问题类型:;
2.投诉类型:携号转网;
3.营业厅地址:;
4.位置信息:;
5.位置发生地:;
6.投诉内容:我的这里信号不太好，要办理携号转网业务，但是查询到有一个无线宽带业务，转不了网，这个我从来没有使用过并不知道，我要求马上跟我取消了去！
7.携转原因:信号质量差
8.无法携转原因:业务限制</t>
  </si>
  <si>
    <t>业务取消（西陵 ）①客户投诉产生的原因：客户要求取消宽带。								
②客户投诉问题核查情况及解决方案：收到贵部转办后，我司立即组织调查。经核实，用户要求取消宽带，未转营服维系，虚拟宽带，未实际安装，客服部已操作，满意。
③客户问题满意度：满意。								
④回单人:宜昌客服王晓玉；联系电话：07176921001。</t>
  </si>
  <si>
    <t>BL202310201054141829</t>
  </si>
  <si>
    <t>15671063179</t>
  </si>
  <si>
    <t>向秀昌</t>
  </si>
  <si>
    <t>2023-10-21 10:25:17</t>
  </si>
  <si>
    <t xml:space="preserve">15671063179命中精准预判服务场景:[65岁以上老人]
产品类型:SP产品;产品名称:沃悦读同步学钻石会员20元包;产品描述:沃悦读同步学钻石会员20元包;产品ID:6600117400;开始时间:2023-10-2010:44:39;结束时间:2029-12-3123:59:59;订购渠道:;客户确认方式:短信验证码。
产品类型:SP产品;产品名称:畅行会员S-包月-15元;产品描述:畅行会员S-包月-15元;产品ID:2100242200;开始时间:2023-10-2010:42:57;结束时间:2029-12-3123:59:59;订购渠道:湖北杭州翔羽线上业务代理(宜昌);客户确认方式:无。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用户要求沃悦读同步学钻石会员20元包畅行会员S-包月-15元，前台取消提示产品存在部分依赖，具体依赖请展开查看
服务名称[trades_mobilemodify_transform]txid[6f5aabb8^1696949936547^8714632]规则编码[5001]规则内容:调用新的预提交服务异常,错误信息:[用户号码:15671063179,业务限制:[[0元月租省内全家福4G成员套餐]--&gt;[基本业务功能包]--&gt;[语音主服务]部分依赖于[本地市话（无漫游）]、[省内漫游]、[国内漫游]、[国际漫游、港澳台漫游]、[本地漫游]、[本地网漫游（一号多机）]$$$24139$$$]]，请尽快联系处理。谢谢</t>
  </si>
  <si>
    <t>业务取消：取消沃悦读同步学钻石会员20元包， 畅行会员S-包月-15元，已取消，满意</t>
  </si>
  <si>
    <t>TS202310201247430384</t>
  </si>
  <si>
    <t>13114461504</t>
  </si>
  <si>
    <t>2023-10-21 13:28:38</t>
  </si>
  <si>
    <t>#2022重保客户#主办单位：湖北
客户类别：普通客户
10010是否打通：是
是否二次致电10015：是
是否联系：是
升级倾向：无
号码归属省：湖北
SVIP等级：
用户来电反映需要解除两个主副卡关系，请尽快加急核实处理。</t>
  </si>
  <si>
    <t>业务取消：①客户投诉产生的原因：销户。
②客户投诉问题核查情况及解决方案：收到贵部转办后，我司立即组织调查。经核实，（远安城区营服）用户实际要求注销副卡号码18672092657、13100784318，已按客户要求办理立即销户，并与客户达成一致。我司于2023-10-20 14:10:38联系客户解释以上情况。
③客户问题满意度：满意
④回单人：张婷   6921001</t>
  </si>
  <si>
    <t>TS202310211517431382</t>
  </si>
  <si>
    <t>15507209736</t>
  </si>
  <si>
    <t>刘芳芳</t>
  </si>
  <si>
    <t>2023-10-21 15:58:33</t>
  </si>
  <si>
    <t>主办单位：湖北
客户类别：星级客户
10010是否打通：否
是否二次致电10015：是
是否联系：否
升级倾向：
号码归属省：湖北
SVIP等级：
1.问题类型:;
2.投诉类型:其他问题;
3.营业厅地址:;
4.位置信息:;
5.位置发生地:;
6.投诉内容:不知道情况办理网线，信号不好，有时候打不通电话。投诉取消联通宽带</t>
  </si>
  <si>
    <t>业务取消-远安政企①客户基本资料：业务号码：15507209736、客户姓名：刘芳芳、套餐情况：畅越冰激凌5G套餐129元；客户反映取消业务的问题； 
②首次联系客户时间：2023-10-21 15:47:00
③投诉核查处理情况：收到贵部转办，我司立即组织核查，经核实，远安政企客户要求取消宽带及网龄计划合约，挽留失败，客服部已取消，满意； 
④答复客户时间及客户满意度评价：根据上述核实情况，我司于2023-10-21 15:47:00联系客户满意，回单人：胡春燕、联系方式：07176921001
⑤投诉核查关联材料：无。"</t>
  </si>
  <si>
    <t>TS202310211107061674</t>
  </si>
  <si>
    <t>13177059207</t>
  </si>
  <si>
    <t>郑学阶</t>
  </si>
  <si>
    <t>2023-10-21 16:45:13</t>
  </si>
  <si>
    <t>主办单位：湖北
客户类别：普通客户
10010是否打通：否
是否二次致电10015：是
是否联系：否
升级倾向：
号码归属省：湖北
SVIP等级：
1.问题类型:;
2.投诉类型:其他问题;
3.营业厅地址:;
4.位置信息:;
5.位置发生地:;
6.投诉内容:iptv没用帮退下，wifi功能费取消下。谢
谢啦</t>
  </si>
  <si>
    <t>业务取消-长阳城区①客户基本资料：业务号码：13177059207、客户姓名：郑学阶、套餐情况：畅爽冰激凌5G套餐99元（基础版）；客户反映取消业务的问题； 
②首次联系客户时间：2023-10-21 16:30:00
③投诉核查处理情况：收到贵部转办，我司立即组织核查，经核实，夷陵城区客户要求取消IPTV业务及wifi功能费，挽留失败，客服部已取消，满意； 
④答复客户时间及客户满意度评价：根据上述核实情况，我司于2023-10-21 16:30:00联系客户满意，回单人：胡春燕、联系方式：07176921001
⑤投诉核查关联材料：无。"</t>
  </si>
  <si>
    <t>TS202310210918461936</t>
  </si>
  <si>
    <t>071704085216</t>
  </si>
  <si>
    <t>曹祖啸</t>
  </si>
  <si>
    <t>2023-10-21 15:31:16</t>
  </si>
  <si>
    <t>用户来电投诉未经同意被动开通宽带，自己从来没有申请过宽带，宽带地址也不是自己的，宽带还在使用中，用户非常不解，要求公司核实为什么可以不经自己同意随便开通业务，需要公司尽快给予合理的解释和解决方案。</t>
  </si>
  <si>
    <t>TS202310201720371510</t>
  </si>
  <si>
    <t>2023-10-21 14:56:13</t>
  </si>
  <si>
    <t xml:space="preserve">
高级模板内容：
投诉问题描述:用户来电反映10月19日自动在手机里被扣费10元充值。用户自己没有充值过。也没有开通代扣。
充值时间:2023-10-19
充值渠道:其他:无
充值号码:15572774730
充值金额:10
前台是否按流程解释:是
用户要求:要求我方尽快核实回复处理，谢谢</t>
  </si>
  <si>
    <t>客户原因：经核实，客户2023-10-19 15:00:50收到短信是告知有给用户赠送10元话费，未扣除用户话费，已联系客户解释说明，客户表示知晓。</t>
  </si>
  <si>
    <t>ZX202310211035260524</t>
  </si>
  <si>
    <t>15572716580</t>
  </si>
  <si>
    <t>2023-10-21 15:12:15</t>
  </si>
  <si>
    <t>用户表示要在湖北省宜昌市伍家岗区伍家乡共强村宜昌城市旅游客厅B区5栋404安装宽带，物业核实线放的不够长，需要师傅上门接线，已告知有费用，用户目前家里在装修表示后期会安装联通宽带，需要师傅上门处理，要求师傅今天处理回复</t>
  </si>
  <si>
    <t>业务咨询：客户反映宽带安装问题，装维工作人员已协助用户指导装修公司埋线，预留对接的检修口。后期有问题可直接于装维工作人员联系，客户满意。</t>
  </si>
  <si>
    <t>ZX202310211154321141</t>
  </si>
  <si>
    <t>咨询工单（2021版）&gt;&gt;业务信息&gt;&gt;VPN及虚拟网（含校园或小区）信息查询</t>
  </si>
  <si>
    <t>2023-10-21 15:48:52</t>
  </si>
  <si>
    <t>用户要求知晓	0元100G校园基站流量和	10元200G校园基站流量包-立即生效（湖北武汉）的使用范围，知识库查不到，请协助核查谢谢！
之前是退费工单，没人回电用户，所以重新提单，请协助核查谢谢！</t>
  </si>
  <si>
    <t>业务咨询：用户要求查询校园基站流量使用范围，已联系用户告知为湖北省内校园内流量，用户知晓满意</t>
  </si>
  <si>
    <t>TS202310211119231962</t>
  </si>
  <si>
    <t>13135807665</t>
  </si>
  <si>
    <t>吕钰山</t>
  </si>
  <si>
    <t>2023-10-21 16:04:13</t>
  </si>
  <si>
    <t>判断省分:湖北
:湖北在省内手机不能打+不能接
获取入参:
获取历史工单:无历史工单
:下一步
移网一键诊断结果:1.用户状态是否正常：停机.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用户无法接打任何电话，手机没有欠费，请协助处理。</t>
  </si>
  <si>
    <t>终端使用：用户反映任何地方都无法拨打或接听，发区域负责人核实号码信号现无故障，经核实现号码可以正常接听电话，建议用户持续观察使用，满意。</t>
  </si>
  <si>
    <t>TS202310211531091612</t>
  </si>
  <si>
    <t>2023-10-22 17:29:08</t>
  </si>
  <si>
    <t xml:space="preserve">[65岁以上老人]判断省分:湖北
:增值业务费用争议（含炫彩通信助理包云盘版等组合类增值业务）
:移网
:在补救范围内
:不认可
:大于500元
:
高级模板内容：
投诉问题描述:用户来电表示通过APP查询发哦从去年至本月扣取10元表示不是自己开通表示不满，安抚无效
争议业务名称:炫彩通信助理包-云盘版-立即生效（湖北）
受理渠道:无，前台暂未查到
争议月份:2023年10月、2023年1月、2023年2月、2023年3月、2023年4月、2023年5月、2023年6月、2023年7月、2023年8月、2023年9月、2022年9月、2022年10月、2022年11月、2022年12月
争议费用:10
一线客服在系统里:已取消
是否承诺退费:否
用户要求:表示要求申请退费，备注；（因月份超出前台查询范围，无法确认金额，未承诺退费。烦请后台核实处理谢谢）联系本机，有升级倾向未表明</t>
  </si>
  <si>
    <t>电话营销-解释宣传：上海航动科技有限公司（宜昌），炫彩助理包AA。2022-09-02 14:49:15电话营销方式办理炫彩助理包，现已取消，减免22.9-23.10月费用135元，系统办理预存享50元赠费，补赠剩余85元，24小时退费到账，此费用无法抵扣往月欠费及打印发票，用户满意
Q21:城区西陵区葛洲坝自有营业厅，宽带提速包AA，用户存在180元分6个月赠费包，用户实际未付费，已解释，用户知晓，现已取消，用户满意</t>
  </si>
  <si>
    <t>TS202310211809382062</t>
  </si>
  <si>
    <t>2023-10-22 16:26:10</t>
  </si>
  <si>
    <t xml:space="preserve">
高级模板内容：
投诉问题描述:用户
业务名称::联通助理-智能应答5元（首月免费），5G加油包19元5GB（立即生效），云加速5G畅玩加油包(湖北)
争议月份:2023年1月、2023年2月、2023年3月、2023年4月、2023年5月、2023年6月、2023年7月、2023年8月、2023年9月、2023年10月、2022年12月、2022年11月
争议金额:503
是否已经取消业务:是
是否承诺退费:是
用户要求:告知他办理渠道，怎么给他开通的，多扣的费用怎么处理，一线根据前期工单BL202310142039312206处理结果解释，用户不认可，要求我们2个小时给他回复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</si>
  <si>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已与用户协商一致合计退费299元，24小时内退费到账，不可打印发票，满意</t>
  </si>
  <si>
    <t>BL202310211104261216</t>
  </si>
  <si>
    <t>2023-10-22 09:03:23</t>
  </si>
  <si>
    <t>22年Q3Q4重点客户用户要求取消：15元*12个月合约千兆提速包（湖北）请核实处理。18671760705</t>
  </si>
  <si>
    <t>电话营销-开通争议：拓见科技(深圳)有限公司武汉分公司(宜昌)，15元*12个月合约千兆提速包AA，经核实，于2023年3月过电话营销方式推荐客户办理，现联系客户解释不认可，出于服务角度，退还23.7-10月费用合计52.5元，24小时到账，此费用不可打印发票；用户订购产品名称5G时代-精英社科历史包，产品代码为90559，订购时间8月，取消时间为23年10月，20元/月，合计扣费3个月，累计产生费用合计60元：用户订购产品名称职场精英畅阅包，产品代码为90559，订购时间8月，取消时间为23年10月，15元/月，合计扣费3个月，累计产生费用合计45元订购方式为集团统一认证平台” 短信验证码，有二次确认过程，不存在订购违规现象。考虑用户使用感知，网站方已取消屏蔽并于三个工作日内退费105元到账，此费用不可抵扣往月欠费及打印发票，满意。</t>
  </si>
  <si>
    <t>TS202310221234062343</t>
  </si>
  <si>
    <t>17671250280</t>
  </si>
  <si>
    <t>谢非</t>
  </si>
  <si>
    <t>2023-10-22 14:36:33</t>
  </si>
  <si>
    <t>主办单位：湖北
客户类别：星级客户
10010是否打通：否
是否二次致电10015：是
是否联系：否
升级倾向：
号码归属省：湖北
SVIP等级：
1.问题类型:;
2.投诉类型:其他问题;
3.营业厅地址:;
4.位置信息:;
5.位置发生地:;
6.投诉内容:我需要取消腾讯王卡套餐、资费太贵不符合正常水平、但没有入口去取消修改。</t>
  </si>
  <si>
    <t>TS202310221057120433</t>
  </si>
  <si>
    <t>13197331386</t>
  </si>
  <si>
    <t>陈祥玉</t>
  </si>
  <si>
    <t>2023-10-22 17:12:20</t>
  </si>
  <si>
    <t xml:space="preserve">
高级模板内容：
投诉问题描述:用户称自己的卡每月可以领取一个会员，自己想要领取其中的爱奇艺会员，但是一直无法领取
操作渠道:联通APP
参加活动（套餐）名称:/
页面提示:/
用户要求:已建议用户领取其他的相应会员，但用户不认可，称其只想领取爱奇艺的，要求我处协助为其领取</t>
  </si>
  <si>
    <t>电子渠道：客户反映手厅电子卷无法领取影视会员，核实活动有名额限制，领取完了就没有了，考虑客户感知，申请赠送10元话费，24小时内到账，此费用无法抵扣往月欠费且不可打印发票，满意。</t>
  </si>
  <si>
    <t>TS202310211047431225</t>
  </si>
  <si>
    <t>15672532771</t>
  </si>
  <si>
    <t>刘永浩</t>
  </si>
  <si>
    <t>2023-10-22 10:58:21</t>
  </si>
  <si>
    <t xml:space="preserve">:eSIM有信息(有附卡）
:附卡欠费停机但主卡状态正常
:
高级模板内容：
投诉问题描述:用户称esim显示故障
用户类型:独立号码
开始时间:2023-10-19
手表品牌:苹果</t>
  </si>
  <si>
    <t>电子渠道：用户反映15672532771好卡显示故障，经核实现客户已前往营业厅进行换卡，现号卡功能正常，满意</t>
  </si>
  <si>
    <t>TS202310111323170505</t>
  </si>
  <si>
    <t>2023-10-22 14:54:29</t>
  </si>
  <si>
    <t xml:space="preserve">
高级模板内容：
投诉问题描述:详见；TS202310081002561178户来电反映对下单成功但没有审核通过不认可
渠道名称:中国联通APP
办理业务名称:选号购买
页面提示:处理中
用户要求:前期处理结果：您反映单成功但没有审核通过，经核实30天内有证件+联电+地址均相同的重复单，订单无法配送，已告知您，您知晓
用户再次来电对于前期处理结果不认可，并且昨天也没有接到电话，要求处理人员再次联系核实加急处理，谢谢</t>
  </si>
  <si>
    <t>电子渠道：用户反映单成功但没有审核通过，经核实30天内有证件+联电+地址均相同的重复单，订单无法配送，已解释，用户知晓，满意</t>
  </si>
  <si>
    <t>TS202310211156320245</t>
  </si>
  <si>
    <t>17671279206</t>
  </si>
  <si>
    <t>陈秦祥</t>
  </si>
  <si>
    <t>2023-10-22 10:06:14</t>
  </si>
  <si>
    <t>:其他报错
:
用户来电反映在中国联通APP上面订购一号双终端虚拟号，系统显示开通成功，但用户查询一直在审核中没有下卡，也没有查询到一号双终端的信息，想取消订单也无法取消，请后台核实处理，谢谢</t>
  </si>
  <si>
    <t>电子渠道：用户反映在中国联通APP上面订购一号双终端虚拟号，经核实并未查到该业务订购成功，考虑到用户使用感知为用户申请10元费用，24小时内到账，此费用不可打印发票，沟通后建议用户前往自营厅协助处理，满意</t>
  </si>
  <si>
    <t>TS202310220922061143</t>
  </si>
  <si>
    <t>15571756027</t>
  </si>
  <si>
    <t>尤方敏</t>
  </si>
  <si>
    <t>2023-10-22 10:54:36</t>
  </si>
  <si>
    <t>主办单位：湖北
客户类别：首次投诉
10010是否打通：否
是否二次致电10015：是
是否联系：否
升级倾向：
号码归属省：湖北
SVIP等级：
1.问题类型:;
2.投诉类型:其他问题;
3.营业厅地址:;
4.位置信息:;
5.位置发生地:;
6.投诉内容:昨晚登中国联通查余额，验证码一直发不到手机上。以为是欠费停机冲了250还是不行，今天早上才收到昨晚的验证码。看了话费流量余额我也有很多，为什么昨晚流量突然没有了连打电话也不行！所以现在我要退回我充的250元和跟我说明为什么昨晚突然流量没有验证码迟迟收不到！！</t>
  </si>
  <si>
    <t>其他①客户投诉产生的原因：客户反映交纳话费问题。								
②客户投诉问题核查情况及解决方案：收到贵部转办后，我司立即组织调查。经核实，联系客户表示已能正常使用，已告知用户交纳费用无法清退，考虑客户感知，申请赠送10元话费，24小时内到账，此费用无法抵扣往月欠费且不可打印发票，满意。								
③客户问题满意度：满意。								
④回单人:宜昌客服王晓玉；联系电话：07176921001。</t>
  </si>
  <si>
    <t>TS202310211353062226</t>
  </si>
  <si>
    <t>15572706111</t>
  </si>
  <si>
    <t>郭静</t>
  </si>
  <si>
    <t>2023-10-22 17:42:23</t>
  </si>
  <si>
    <t xml:space="preserve">
高级模板内容：
投诉问题描述:用户称自己在App积分商城的订单无法取消点击售后没有反应要求我方帮忙取消
渠道名称:中国联通APP
办理业务名称:积分商城
页面提示:/
用户要求:用户称自己在App积分商城的订单无法取消点击售后没有反应要求我方帮忙取消</t>
  </si>
  <si>
    <t>经核实，合作商告知，厂家为其申请拦截，拦截成功后款项原路退回周期为1-3个工作日，如果拦截不成功，建议用户拒收，待礼品退回后为其退款，请10010协助告知用户。</t>
  </si>
  <si>
    <t>ZX202310221617350122</t>
  </si>
  <si>
    <t>13032720001</t>
  </si>
  <si>
    <t>郭翠萍</t>
  </si>
  <si>
    <t>2023-10-22 16:50:17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</si>
  <si>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对前期处理结果不认同，问题未解决，要求解决详见工单流水号:ZX202310221527252246</t>
  </si>
  <si>
    <t>ZX202310221527252246</t>
  </si>
  <si>
    <t>2023-10-22 16:06:15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</si>
  <si>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:收不任何短信，自己现在紧急需要验证码，要求尽快处理自己的问题并回复</t>
  </si>
  <si>
    <t>ZX202310201624230469</t>
  </si>
  <si>
    <t>17671266733</t>
  </si>
  <si>
    <t>周倩茜</t>
  </si>
  <si>
    <t>2023-10-22 09:08:52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</si>
  <si>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:用户表述发送短信无法接收，12:30,发送的发票链接，中国石油发送的，请核实回复</t>
  </si>
  <si>
    <t>终端使用：用户反映*中国石油发送的开票信息受不到，经核实号码短信功能属正常，建议用户持续观察使用，用户知晓</t>
  </si>
  <si>
    <t>ZX202310211655160714</t>
  </si>
  <si>
    <t>15607200722</t>
  </si>
  <si>
    <t>冯斌</t>
  </si>
  <si>
    <t>2023-10-22 17:19:13</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</si>
  <si>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用户来电反映接收不到银行验证码，且用户已核实验证码下发成功，一线无法进入短消息统一报表系统，麻烦核实尽快处理，谢谢</t>
  </si>
  <si>
    <t>终端使用：用户反映收不到银行验证码，经核实该号码短信功能正常，已告知用户继续观察使用，用户知晓。</t>
  </si>
  <si>
    <t>GZ202310221947410746</t>
  </si>
  <si>
    <t>071704076825</t>
  </si>
  <si>
    <t>柯依俊</t>
  </si>
  <si>
    <t>2023-10-22 20:49:30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</si>
  <si>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装机地址：湖北省宜昌市枝江市仙女镇烟墩包村烟墩包村电子信息产业园A6栋1单元1层204号</t>
  </si>
  <si>
    <t>GZ202310221946080724</t>
  </si>
  <si>
    <t>071700219673</t>
  </si>
  <si>
    <t>徐梦阳</t>
  </si>
  <si>
    <t>2023-10-22 20:24:49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</si>
  <si>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装机地址：湖北省宜昌市宜都市陆城街道五宜大道天赐龙庭小区5栋1单元19层1901</t>
  </si>
  <si>
    <t>GZ202310221713102103</t>
  </si>
  <si>
    <t>071700802772</t>
  </si>
  <si>
    <t>陈欧</t>
  </si>
  <si>
    <t>2023-10-22 19:12:52</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</si>
  <si>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</si>
  <si>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GZ202310221707242057</t>
  </si>
  <si>
    <t>071703692974</t>
  </si>
  <si>
    <t>黎长亮</t>
  </si>
  <si>
    <t>2023-10-22 18:48:12</t>
  </si>
  <si>
    <t>一键诊断过程：
宽带是否有欠费及账号是否异常:CBSS状态正常，AAA状态异常
宽带是否有群体故障告警:无异常
线路是否正常:无异常
光猫是否正常:后台状态异常
上网速度检测:光猫收发光功率异常
设备收发光功率是否异常:无异常
故障描述：
101004光猫断电离线
装机地址：湖北省宜昌市宜都市陆城街道办事处红春社区纺织路小区纺织路93号1栋1单元1层101户</t>
  </si>
  <si>
    <t>GZ202310221539241385</t>
  </si>
  <si>
    <t>071701068505</t>
  </si>
  <si>
    <t>翁红霞</t>
  </si>
  <si>
    <t>2023-10-22 18:38:32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</si>
  <si>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装机地址：湖北省宜昌市西陵区西陵街道土城路社区土城路居委会片区绿萝路57号1栋1单元2楼202</t>
  </si>
  <si>
    <t>GZ202310221444230954</t>
  </si>
  <si>
    <t>15872675191</t>
  </si>
  <si>
    <t>2023-10-22 14:59:27</t>
  </si>
  <si>
    <t xml:space="preserve">用户来电反映联通的线路压在了庄稼地里面要求安排工作人员处理地址：湖北省宜昌市刘家冲村9组</t>
  </si>
  <si>
    <t>GZ202310221440020907</t>
  </si>
  <si>
    <t>071700301783</t>
  </si>
  <si>
    <t>雷鸣</t>
  </si>
  <si>
    <t>2023-10-22 16:16:10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</si>
  <si>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装机地址：湖北省宜昌市夷陵区东城城乡统筹发展试验区绿洲社区发展大道117号恒大书香府4栋1单元30楼3001</t>
  </si>
  <si>
    <t>GZ202310221407390667</t>
  </si>
  <si>
    <t>071700009867</t>
  </si>
  <si>
    <t>宜昌市商业银行环东支行</t>
  </si>
  <si>
    <t>2023-10-22 18:01:52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</si>
  <si>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光猫红灯</t>
  </si>
  <si>
    <t>GZ202310221339310428</t>
  </si>
  <si>
    <t>071701078210</t>
  </si>
  <si>
    <t>肖毅</t>
  </si>
  <si>
    <t>2023-10-22 14:27:32</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</si>
  <si>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装机地址：湖北省宜昌市西陵区云集街道桃花岭社区桃花岭社区康庄后路8号1栋2单元1楼101</t>
  </si>
  <si>
    <t>GZ202310221336310406</t>
  </si>
  <si>
    <t>071700846085</t>
  </si>
  <si>
    <t>2023-10-22 15:47:18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</si>
  <si>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湖北省宜昌市当阳市玉阳街道办事处新民村环城南路南郡天下小区5栋1单元501，iptv看不了，直播无法观看重启无效，网络正常，请处理回复</t>
  </si>
  <si>
    <t>GZ202310221303160155</t>
  </si>
  <si>
    <t>071700375583</t>
  </si>
  <si>
    <t>沈振文</t>
  </si>
  <si>
    <t>2023-10-22 14:55:19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</si>
  <si>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用户表示宽带上网网速慢，严重影响正常使用，强烈要求师傅上门处理，请公司尽快处理并回复。</t>
  </si>
  <si>
    <t>GZ202310221300510131</t>
  </si>
  <si>
    <t>071700100082</t>
  </si>
  <si>
    <t>李少华</t>
  </si>
  <si>
    <t>2023-10-22 18:28:31</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</si>
  <si>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装机地址：湖北省宜昌市枝江市马家店街道熊家窑社区熊窑新村1栋周边</t>
  </si>
  <si>
    <t>GZ202310221244182481</t>
  </si>
  <si>
    <t>071700347335</t>
  </si>
  <si>
    <t>张盼盼</t>
  </si>
  <si>
    <t>2023-10-22 13:51:50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</si>
  <si>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装机地址：湖北省宜昌市夷陵区小溪塔街道办事处兴安社区小溪塔老街9-1-1号周边</t>
  </si>
  <si>
    <t>GZ202310221218132223</t>
  </si>
  <si>
    <t>071703983062</t>
  </si>
  <si>
    <t>宜昌市好药师伍临路大药房</t>
  </si>
  <si>
    <t>2023-10-22 13:47:30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</si>
  <si>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光猫红灯，宽带无法上网，要求尽快处理。</t>
  </si>
  <si>
    <t>GZ202310221212242169</t>
  </si>
  <si>
    <t>071700036617</t>
  </si>
  <si>
    <t>王先锋</t>
  </si>
  <si>
    <t>2023-10-22 13:22:40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</si>
  <si>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:光猫不亮灯，要求师傅上门维修</t>
  </si>
  <si>
    <t>GZ202310221157342010</t>
  </si>
  <si>
    <t>071701018934</t>
  </si>
  <si>
    <t>2023-10-22 14:58:31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</si>
  <si>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无法上网重启无效，请尽快处理</t>
  </si>
  <si>
    <t>GZ202310221121501644</t>
  </si>
  <si>
    <t>071700448192</t>
  </si>
  <si>
    <t>邹书华</t>
  </si>
  <si>
    <t>2023-10-22 21:16:05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</si>
  <si>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装机地址：湖北省宜昌市五峰县渔洋关镇东西路五峰渔洋关东西路片区FTTH153-2号周边</t>
  </si>
  <si>
    <t>GZ202310221106171482</t>
  </si>
  <si>
    <t>071700348162</t>
  </si>
  <si>
    <t>2023-10-22 16:50:35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</si>
  <si>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装机地址：湖北省宜昌市夷陵区东城城乡统筹发展试验区梅子垭村发展大道万达广场11号管井2层209</t>
  </si>
  <si>
    <t>GZ202310221035361162</t>
  </si>
  <si>
    <t>071700353029</t>
  </si>
  <si>
    <t>梁军</t>
  </si>
  <si>
    <t>2023-10-22 19:10:04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</si>
  <si>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用户反馈网络不可用，无法操作，请尽快处理</t>
  </si>
  <si>
    <t>GZ202310221029021090</t>
  </si>
  <si>
    <t>2023-10-22 12:00:43</t>
  </si>
  <si>
    <t xml:space="preserve">#断卡行动#判断省分:湖北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问题（现象）描述:宽带不能使用
故障时间:2023-10-22
服务状态是否正常:是
设备灯显示:正常
错误代码:无
是否重启设备:已重启未恢复
用户要求:尽快安排工作人员上门处理，联系本机。</t>
  </si>
  <si>
    <t>GZ202310221021301022</t>
  </si>
  <si>
    <t>071700015801</t>
  </si>
  <si>
    <t>袁如意</t>
  </si>
  <si>
    <t>2023-10-22 13:16:49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</si>
  <si>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注册灯闪，无法上网，要求师傅尽快联系处理</t>
  </si>
  <si>
    <t>GZ202310220951090734</t>
  </si>
  <si>
    <t>071700911841</t>
  </si>
  <si>
    <t>李国平</t>
  </si>
  <si>
    <t>2023-10-22 14:02:54</t>
  </si>
  <si>
    <t>#2022重保客户#网络不稳定
装机地址：湖北省宜昌市远安县鸣凤镇解放社区凤德路24号畜牧花园宿舍1栋2单元7楼701</t>
  </si>
  <si>
    <t>GZ202310220937410591</t>
  </si>
  <si>
    <t>071700314954</t>
  </si>
  <si>
    <t>翟桂明</t>
  </si>
  <si>
    <t>2023-10-22 18:39:13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</si>
  <si>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:宽带无法上网，光猫不亮灯，请处理并回复</t>
  </si>
  <si>
    <t>GZ202310220917030441</t>
  </si>
  <si>
    <t>07176980157</t>
  </si>
  <si>
    <t>宜昌清能广源置业有限责任公司</t>
  </si>
  <si>
    <t>2023-10-22 11:15:05</t>
  </si>
  <si>
    <t>判断省分:湖北
:传入参数
是否本地本网用户:是
是否停机:正常
请到业务通知判断是否群障:否
::
表示固话在接听电话的时候，只有嘟嘟的声音，无法接听，从昨晚开始出现的，尽快安排师傅上门处理并回复</t>
  </si>
  <si>
    <t>GZ202310220916100431</t>
  </si>
  <si>
    <t>071700215477</t>
  </si>
  <si>
    <t>魏文涛</t>
  </si>
  <si>
    <t>2023-10-22 10:36:52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</si>
  <si>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装机地址：宜都市胜利路2号</t>
  </si>
  <si>
    <t>GZ202310220844160157</t>
  </si>
  <si>
    <t>071700112115</t>
  </si>
  <si>
    <t>2023-10-22 17:25:01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</si>
  <si>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装机地址：湖北省宜昌市枝江市迎宾大道洛枝加油站片区加油站宿舍1单元5楼</t>
  </si>
  <si>
    <t>GZ202310220843400150</t>
  </si>
  <si>
    <t>071700327561</t>
  </si>
  <si>
    <t>2023-10-22 18:42:56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</si>
  <si>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t>
  </si>
  <si>
    <t>GZ202310220841580137</t>
  </si>
  <si>
    <t>071700027654</t>
  </si>
  <si>
    <t>冯春</t>
  </si>
  <si>
    <t>2023-10-22 16:44:44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</si>
  <si>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装机地址：湖北省宜昌市猇亭区虎牙街道虎牙社区虎牙村6组45号周边</t>
  </si>
  <si>
    <t>GZ202310220811592485</t>
  </si>
  <si>
    <t>071700012862</t>
  </si>
  <si>
    <t>马燕</t>
  </si>
  <si>
    <t>2023-10-22 11:18:47</t>
  </si>
  <si>
    <t>无法打开网页
装机地址：湖北省宜昌市西陵区宜昌联通CBSS项目专用CPE地址</t>
  </si>
  <si>
    <t>GZ202310220804542453</t>
  </si>
  <si>
    <t>071700261197</t>
  </si>
  <si>
    <t>尚田群</t>
  </si>
  <si>
    <t>2023-10-22 15:35:43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</si>
  <si>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18986814055
071700261197
湖北省宜昌市宜都市陆城街道办事处红春社区纺织路小区纺织路37号
猫红灯，上午11点前请尽快联系18771857190维修
</t>
  </si>
  <si>
    <t>GZ202310220758442432</t>
  </si>
  <si>
    <t>071704154578</t>
  </si>
  <si>
    <t>李静阁</t>
  </si>
  <si>
    <t>2023-10-22 12:04:56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</si>
  <si>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装机地址：湖北省宜昌市宜都市陆城街道办事处清江社区西正街小区水田坝3号熊渡电业宿舍1栋周边</t>
  </si>
  <si>
    <t>GZ202310212250322073</t>
  </si>
  <si>
    <t>071703308004</t>
  </si>
  <si>
    <t>姜念</t>
  </si>
  <si>
    <t>2023-10-22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</si>
  <si>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装机地址：湖北省宜昌市伍家岗区宝塔河街道宝联社区夷陵花园夷陵大道264号1栋6单元5层501户</t>
  </si>
  <si>
    <t>GZ202310212143591772</t>
  </si>
  <si>
    <t>071700083046</t>
  </si>
  <si>
    <t>易军</t>
  </si>
  <si>
    <t>2023-10-22 19:12:11</t>
  </si>
  <si>
    <t>#2022重保客户#302001AAA/CBSS判断签约和配置不一样，配置速率低于签约带宽
装机地址：湖北省宜昌市点军区五龙三路碧桂园一期A小区88栋1单元2楼201</t>
  </si>
  <si>
    <t>GZ202310212143581771</t>
  </si>
  <si>
    <t>071700310812</t>
  </si>
  <si>
    <t>郑艳</t>
  </si>
  <si>
    <t>2023-10-22 10:24:30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</si>
  <si>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宽带无法上网，上网很卡顿</t>
  </si>
  <si>
    <t>GZ202310212041571276</t>
  </si>
  <si>
    <t>071700331953</t>
  </si>
  <si>
    <t>何晓翠</t>
  </si>
  <si>
    <t>2023-10-22 18:27:58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</si>
  <si>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</si>
  <si>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GZ202310212037281253</t>
  </si>
  <si>
    <t>071700328152</t>
  </si>
  <si>
    <t>余芳</t>
  </si>
  <si>
    <t>2023-10-22 09:06:10</t>
  </si>
  <si>
    <t>无法打开网页
装机地址：湖北省宜昌市夷陵区东城城乡统筹发展试验区郭家湾村东方大道万科理想城38栋1单元30楼3001</t>
  </si>
  <si>
    <t>GZ202310212029481178</t>
  </si>
  <si>
    <t>071700344530</t>
  </si>
  <si>
    <t>刘正权</t>
  </si>
  <si>
    <t>2023-10-22 15:44:49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</si>
  <si>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光信号红灯，请尽快处理并回复</t>
  </si>
  <si>
    <t>GZ202310212026321157</t>
  </si>
  <si>
    <t>071700838832</t>
  </si>
  <si>
    <t>2023-10-22 16:53:19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</si>
  <si>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装机地址：湖北省宜昌市当阳市玉阳办事处友谊路望城村6组183号周边</t>
  </si>
  <si>
    <t>GZ202310212021461123</t>
  </si>
  <si>
    <t>071700397797</t>
  </si>
  <si>
    <t>郑小雨</t>
  </si>
  <si>
    <t>2023-10-22 11:36:02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</si>
  <si>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
用户表示路由器无法使用，要求师傅上门调测，已告知可能会收费，用户认可</t>
  </si>
  <si>
    <t>GZ202310211930000708</t>
  </si>
  <si>
    <t>071700341937</t>
  </si>
  <si>
    <t>2023-10-22 13:30:46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</si>
  <si>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宽带在线，无法上网刷新无效，请尽快处理</t>
  </si>
  <si>
    <t>GZ202310211927170683</t>
  </si>
  <si>
    <t>071700724768</t>
  </si>
  <si>
    <t>廖世勇</t>
  </si>
  <si>
    <t>2023-10-22 11:42:33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</si>
  <si>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装机地址：湖北省宜昌市兴山县昭君镇陈家湾无线片区响滩村周边</t>
  </si>
  <si>
    <t>GZ202310211924230657</t>
  </si>
  <si>
    <t>071700307461</t>
  </si>
  <si>
    <t>汤丹</t>
  </si>
  <si>
    <t>2023-10-22 10:32:23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</si>
  <si>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问题（现象）描述:用户电视看不了
故障时间:2023-10-21
宽带是否安装IPTV:是
宽带是否可正常上网:是
是否重启设备:已重启未恢复</t>
  </si>
  <si>
    <t>GZ202310211918390611</t>
  </si>
  <si>
    <t>071704528318</t>
  </si>
  <si>
    <t>石权</t>
  </si>
  <si>
    <t>2023-10-22 11:19:56</t>
  </si>
  <si>
    <t>IPTV内容不完整/无法使用
装机地址：湖北省宜昌市西陵区云集街道体育场路社区体育场路31号三峡职业技术学院校园专用地址</t>
  </si>
  <si>
    <t>GZ202310211917020591</t>
  </si>
  <si>
    <t>071700519143</t>
  </si>
  <si>
    <t>向玉婷</t>
  </si>
  <si>
    <t>2023-10-22 13:41:06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</si>
  <si>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用户来电反映宽带从（10月21日）开始（无法上网），错误代码（无），设备灯显示（红灯），已建议用户重启设备（已重启未恢复），用户要求尽快上门处理。装机地址（湖北省宜昌市长阳土家族自治县龙舟坪镇花坪社区龙舟大道清江阳光小区1栋1单元12层1204户）联系电话（18671601066）
故障时间:2023-10-21
服务状态是否正常:是
设备灯显示:红灯
错误代码:无
是否重启设备:已重启未恢复
装机地址:湖北省宜昌市长阳土家族自治县龙舟坪镇花坪社区龙舟大道清江阳光小区1栋1单元12层1204户
用户要求:上门维修</t>
  </si>
  <si>
    <t>GZ202310211906140500</t>
  </si>
  <si>
    <t>071703227876</t>
  </si>
  <si>
    <t>陈宗胜</t>
  </si>
  <si>
    <t>2023-10-22 16:10:27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</si>
  <si>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
湖北省宜昌市夷陵区鸦鹊岭镇东山村东山村五组，表示光猫红灯，重启多次无效，请处理回复</t>
  </si>
  <si>
    <t>GZ202310211901300464</t>
  </si>
  <si>
    <t>071701032616</t>
  </si>
  <si>
    <t>王念峡</t>
  </si>
  <si>
    <t>2023-10-22 10:00:58</t>
  </si>
  <si>
    <t>GZ202310211852180385</t>
  </si>
  <si>
    <t>071704532161</t>
  </si>
  <si>
    <t>肖立航</t>
  </si>
  <si>
    <t>2023-10-22 11:14:01</t>
  </si>
  <si>
    <t>客户使用手厅一键诊断功能进行宽带故障诊断，诊断结果：1、请致电10010客服热线，为您进一步核查。给您带来的不便，敬请谅解。，故障描述：宽带无法上网
装机地址：湖北省宜昌市西陵区云集街道体育场路社区体育场路31号三峡职业技术学院校园专用地址</t>
  </si>
  <si>
    <t>GZ202310211848410342</t>
  </si>
  <si>
    <t>故障工单（2021版）&gt;&gt;融合&gt;&gt;【网络使用】宽带网络&gt;&gt;突发故障--宽带网络故障</t>
  </si>
  <si>
    <t>071703378578</t>
  </si>
  <si>
    <t>2023-10-22 12:53:42</t>
  </si>
  <si>
    <t xml:space="preserve">【2022年上工信部测评重保用户】22年Q3Q4重点客户判断省分:湖北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光猫是否正常:光猫断电/离线;
上网速度检测:光猫收发光功率异常,设备收光异常,后台配置异常您所使用宽带后台配置异常;
设备收发光功率是否异常:无异常;
:
高级模板内容：
问题（现象）描述:用户来电反映家里的宽带无法上网，已向用户解释，存在集中故障，用户不认可，要求上报核实处理，谢谢
故障时间:2023-10-21
服务状态是否正常:是
设备灯显示:正常
错误代码:无
是否重启设备:已重启未恢复
装机地址:湖北省宜昌市夷陵区东城城乡统筹发展试验区郭家湾村东方大道万科理想城36栋1单元12楼1204
用户要求:要求上报核实处理，谢谢</t>
  </si>
  <si>
    <t>GZ202310211839300241</t>
  </si>
  <si>
    <t>071700240766</t>
  </si>
  <si>
    <t>汪庆林</t>
  </si>
  <si>
    <t>2023-10-22 19:15:08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</si>
  <si>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装机地址：湖北省宜昌市宜都市陆城镇纺织路小区二期朝阳小区3栋1单元3层301</t>
  </si>
  <si>
    <t>GZ202310211837440225</t>
  </si>
  <si>
    <t>071700077526</t>
  </si>
  <si>
    <t>林雪梅</t>
  </si>
  <si>
    <t>2023-10-22 09:30:33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</si>
  <si>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</si>
  <si>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GZ202310211806512499</t>
  </si>
  <si>
    <t>071700326199</t>
  </si>
  <si>
    <t>赵婧婧</t>
  </si>
  <si>
    <t>2023-10-22 11:03:27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</si>
  <si>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装机地址：湖北省宜昌市夷陵区东城城乡统筹发展试验区鄢家河村鄢家河村学畔小区6组133号</t>
  </si>
  <si>
    <t>GZ202310211800472441</t>
  </si>
  <si>
    <t>071700048443</t>
  </si>
  <si>
    <t>宋佳伦</t>
  </si>
  <si>
    <t>2023-10-22 09:02:44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</si>
  <si>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装机地址：湖北省宜昌市东山开发区发展大道29号四季花园11栋2单元10楼1004</t>
  </si>
  <si>
    <t>GZ202310211735302208</t>
  </si>
  <si>
    <t>071700347939</t>
  </si>
  <si>
    <t>朱明敏</t>
  </si>
  <si>
    <t>2023-10-22 09:00:11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</si>
  <si>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装机地址：湖北省宜昌市夷陵区东城城乡统筹发展试验区郭家湾村东方大道万科理想城40栋1单元10楼1003</t>
  </si>
  <si>
    <t>GZ202310211735102204</t>
  </si>
  <si>
    <t>071700082870</t>
  </si>
  <si>
    <t>罗小放</t>
  </si>
  <si>
    <t>2023-10-22 16:37:34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</si>
  <si>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用户反映使用的还是百兆光猫，导致网速很慢，要求师傅带新设备上门更换（已告知用户宜昌：1年保修期内免费更换，保修期外更换新设备收取100元/台调测费。用户表示知晓）</t>
  </si>
  <si>
    <t>GZ202310211735022203</t>
  </si>
  <si>
    <t>071704091446</t>
  </si>
  <si>
    <t>严尊龙</t>
  </si>
  <si>
    <t>2023-10-22 10:05:52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</si>
  <si>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:光猫红灯，不能上网，要求师傅尽快上门处理。</t>
  </si>
  <si>
    <t>GZ202310211732562188</t>
  </si>
  <si>
    <t>071700252596</t>
  </si>
  <si>
    <t>孙泽杏</t>
  </si>
  <si>
    <t>2023-10-22 12:07:32</t>
  </si>
  <si>
    <t>071700252596命中精准预判服务场景:[65岁以上老人]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用户反馈网络不可用，重启设备无效，后台刷新无效，请尽快处理</t>
  </si>
  <si>
    <t>GZ202310211656241895</t>
  </si>
  <si>
    <t>071700020594</t>
  </si>
  <si>
    <t>2023-10-22 19:02:02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</si>
  <si>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服务状态是否正常:否
设备灯显示:红灯
错误代码:无
是否重启设备:已重启未恢复
装机地址:湖北省宜昌市伍家岗区宝塔河街道办合益路社区化纤厂宿舍1栋1单元5楼501
用户要求:尽快处理</t>
  </si>
  <si>
    <t>GZ202310211620291628</t>
  </si>
  <si>
    <t>071700032093</t>
  </si>
  <si>
    <t>张正淑</t>
  </si>
  <si>
    <t>2023-10-22 15:53:02</t>
  </si>
  <si>
    <t>071700032093命中精准预判服务场景:[65岁以上老人]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iptv无法观看，错误代码0000，请处理</t>
  </si>
  <si>
    <t>GZ202310211616171593</t>
  </si>
  <si>
    <t>071701006983</t>
  </si>
  <si>
    <t>谭金山</t>
  </si>
  <si>
    <t>2023-10-22 18:31:15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</si>
  <si>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装机地址：湖北省宜昌市点军区点军街道办塘上村五龙路塘上龙悦12栋1单元24层2402</t>
  </si>
  <si>
    <t>GZ202310211403530603</t>
  </si>
  <si>
    <t>071700347181</t>
  </si>
  <si>
    <t>牟异华</t>
  </si>
  <si>
    <t>2023-10-22 09:29:43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</si>
  <si>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用户表示宽带无法使用，光猫闪红灯，请公司尽快处理并回复</t>
  </si>
  <si>
    <t>GZ202310211335370359</t>
  </si>
  <si>
    <t>071704080320</t>
  </si>
  <si>
    <t>罗晓城</t>
  </si>
  <si>
    <t>2023-10-22 09:29:10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</si>
  <si>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装机地址：湖北省宜昌市夷陵区东城城乡统筹发展试验区郭家湾村东方大道万科理想城40栋1单元8楼801</t>
  </si>
  <si>
    <t>GZ202310211325100263</t>
  </si>
  <si>
    <t>071700301132</t>
  </si>
  <si>
    <t>付荣强</t>
  </si>
  <si>
    <t>2023-10-22 09:20:27</t>
  </si>
  <si>
    <t>#2022重保客户##2022重保客户#无法打开网页
装机地址：湖北省宜昌市夷陵区东城城乡统筹发展试验区郭家湾村东方大道万科理想城38栋1单元30楼3004</t>
  </si>
  <si>
    <t>GZ202310211324130258</t>
  </si>
  <si>
    <t>2023-10-22 09:27:30</t>
  </si>
  <si>
    <t>网络不稳定，连接不上，一时能用，一时不能用
装机地址：湖北省宜昌市夷陵区东城城乡统筹发展试验区郭家湾村东方大道万科理想城37栋1单元29楼2902</t>
  </si>
  <si>
    <t>GZ202310211307230104</t>
  </si>
  <si>
    <t>071703318689</t>
  </si>
  <si>
    <t>关羽</t>
  </si>
  <si>
    <t>2023-10-22 09:28:04</t>
  </si>
  <si>
    <t>没有网络连接，光猫左下角注册、光信号、上网指示灯闪红灯，电源、1-前兆绿灯常亮
装机地址：湖北省宜昌市夷陵区东城城乡统筹发展试验区锦湖社区东方大道万科理想城34栋1单元24楼2401</t>
  </si>
  <si>
    <t>GZ202310210836282452</t>
  </si>
  <si>
    <t>071700614017</t>
  </si>
  <si>
    <t>刘腊英</t>
  </si>
  <si>
    <t>2023-10-22 15:26:37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</si>
  <si>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家里有路由器无法连接，强烈要求师傅上门检修</t>
  </si>
  <si>
    <t>GZ202310202035400970</t>
  </si>
  <si>
    <t>071704429366</t>
  </si>
  <si>
    <t>喻言</t>
  </si>
  <si>
    <t>2023-10-22 09:41:57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</si>
  <si>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装机地址：湖北省宜昌市西陵区大学路8号三峡大学(无资源)校园网</t>
  </si>
  <si>
    <t>GZ202310202017530805</t>
  </si>
  <si>
    <t>071703379418</t>
  </si>
  <si>
    <t>高翔</t>
  </si>
  <si>
    <t>2023-10-22 08:14:13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</si>
  <si>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装机地址：湖北省宜昌市夷陵区小溪塔街道官庄村官庄村三组98号周边</t>
  </si>
  <si>
    <t>GZ202310201945510511</t>
  </si>
  <si>
    <t>071700521878</t>
  </si>
  <si>
    <t>柳家益</t>
  </si>
  <si>
    <t>2023-10-22 11:55:14</t>
  </si>
  <si>
    <t>#2022重保客户#IPTV内容不完整/无法使用
错误代码0025
装机地址：湖北省宜昌市长阳土家族自治县磨市镇马鞍山村兴工路马鞍山村马磨河水库32号周边</t>
  </si>
  <si>
    <t>GZ202310201942380468</t>
  </si>
  <si>
    <t>071700346745</t>
  </si>
  <si>
    <t>聂君高</t>
  </si>
  <si>
    <t>2023-10-22 16:45:44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</si>
  <si>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装机地址：湖北省宜昌市夷陵区夷陵雾渡河营服中心4G-CPE项目新号码池</t>
  </si>
  <si>
    <t>TS202310202045232320</t>
  </si>
  <si>
    <t>13264906917</t>
  </si>
  <si>
    <t>2023-10-22 16:43:10</t>
  </si>
  <si>
    <t>主办单位：湖北
客户类别：首次投诉
10010是否打通：否
是否二次致电10015：是
是否联系：否
升级倾向：
号码归属省：湖北
SVIP等级：
1.问题类型:宽带;
2.投诉类型:宽带网络问题;
3.营业厅地址:;
4.位置信息:;
5.位置发生地:;
6.投诉内容:我刚装宽带第二天游戏都上不去网页也卡顿
7.故障详情:
	故障现象:宽带无法上网
	故障发生时间:2023-10-2020:44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</si>
  <si>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②客户投诉问题核查情况及解决方案：收到贵部转办后，我司立即组织调查。经核实已发区域负责人协助处理，沟通后现网络已恢复。我司2023-10-21 11:43:49联系客户解释。
③客户问题满意度：一般。 
④回单人：田群、联系方式：07176921001</t>
  </si>
  <si>
    <t>TS202310211024430735</t>
  </si>
  <si>
    <t>2023-10-22 16:42:39</t>
  </si>
  <si>
    <t>主办单位：湖北
客户类别：首次投诉
10010是否打通：否
是否二次致电10015：是
是否联系：否
升级倾向：
号码归属省：湖北
SVIP等级：
1.问题类型:宽带;
2.投诉类型:宽带网络问题;
3.营业厅地址:;
4.位置信息:;
5.位置发生地:;
6.投诉内容:刚办的宽带游戏打不开
7.故障详情:
	故障现象:宽带无法上网
	故障发生时间:2023-10-2110:23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</si>
  <si>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②客户投诉问题核查情况及解决方案：收到贵部转办后，我司立即组织调查。经核实已发区域负责人协助处理，上门检测用户网络正常，电脑英雄联盟登入不上，处理已恢复，我司2023-10-21 11:43:49联系客户解释。 ③客户问题满意度：一般。 ④回单人：田群、联系方式：07176921001</t>
  </si>
  <si>
    <t>TS202310202122050209</t>
  </si>
  <si>
    <t>13040976842</t>
  </si>
  <si>
    <t>孙兴芝</t>
  </si>
  <si>
    <t>2023-10-22 16:15:36</t>
  </si>
  <si>
    <t>主办单位：湖北
客户类别：普通客户
10010是否打通：否
是否二次致电10015：是
是否联系：否
升级倾向：
号码归属省：湖北
SVIP等级：
1.问题类型:IPTV;
2.投诉类型:宽带网络问题;
3.营业厅地址:;
4.位置信息:;
5.位置发生地:;
6.投诉内容:我家（宜昌市伍家岗区中南福邸3&amp;mdash;1103）开通的1000M网络宽带电视太卡顿
7.故障详情:
	故障现象:IPTV播放卡顿
	故障发生时间:2023-10-2021:00</t>
  </si>
  <si>
    <t>固网质量①客户投诉产生的原因：客户反映IPTV卡顿问题
②客户投诉问题核查情况及解决方案：收到贵部转办后，我司立即组织调查。经核实，客户反映IPTV看电视卡顿 已反馈至固网，预计48小时内上门处理，用户认可，满意。
③客户问题满意度：我司于2023-10-21 11:42:10联系客户满意。
④回单人:程李晶；联系电话：07176921001</t>
  </si>
  <si>
    <t>GZ202310201521490834</t>
  </si>
  <si>
    <t>071703597719</t>
  </si>
  <si>
    <t>聂金虎</t>
  </si>
  <si>
    <t>2023-10-22 10:34:50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</si>
  <si>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装机地址：湖北省宜昌市秭归县水田坝乡兴合村望砫村5组23号周边</t>
  </si>
  <si>
    <t>GZ202310192212331993</t>
  </si>
  <si>
    <t>071703144474</t>
  </si>
  <si>
    <t>许赢丹</t>
  </si>
  <si>
    <t>2023-10-22 15:21:41</t>
  </si>
  <si>
    <t>GZ202310191918380844</t>
  </si>
  <si>
    <t>071703357313</t>
  </si>
  <si>
    <t>2023-10-22 15:14:43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</si>
  <si>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装机地址：湖北省宜昌市宜都市聂家河镇邓家桥村邓家桥村4组46号周边</t>
  </si>
  <si>
    <t>GZ202310191620311882</t>
  </si>
  <si>
    <t>071704529204</t>
  </si>
  <si>
    <t>华汉力</t>
  </si>
  <si>
    <t>2023-10-22 15:18:50</t>
  </si>
  <si>
    <t>用户来电反映宽带071704529204从2023年10月19日开始无法上网，故障地址湖北省宜昌市西陵区云集街道体育场路社区体育场路31号三峡职业技术学院校园专用地址，联系电话15572708589，请处理，谢谢！</t>
  </si>
  <si>
    <t>GZ202310181822251325</t>
  </si>
  <si>
    <t>071700204438</t>
  </si>
  <si>
    <t>刘统全</t>
  </si>
  <si>
    <t>2023-10-22 15:15:22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</si>
  <si>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装机地址：湖北省宜昌市宜都市聂家河镇邓家桥村邓家桥村4组82号周边</t>
  </si>
  <si>
    <t>铜线/网线故障</t>
  </si>
  <si>
    <t>GZ202310181213561421</t>
  </si>
  <si>
    <t>2023-10-22 15:17:26</t>
  </si>
  <si>
    <t>GZ202310172059421130</t>
  </si>
  <si>
    <t>071700016519</t>
  </si>
  <si>
    <t>胡永益</t>
  </si>
  <si>
    <t>2023-10-22 15:12:00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</si>
  <si>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装机地址：湖北省宜昌市宜都市聂家河镇邓家桥村邓家桥村4组56号周边</t>
  </si>
  <si>
    <t>GZ202310161252190525</t>
  </si>
  <si>
    <t>071703696771</t>
  </si>
  <si>
    <t>彭艳菊</t>
  </si>
  <si>
    <t>2023-10-22 14:46:01</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</si>
  <si>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用户反馈网络不可用，重启设备无效，后台刷新无效，请尽快处理</t>
  </si>
  <si>
    <t>GZ202310151055552114</t>
  </si>
  <si>
    <t>071700602439</t>
  </si>
  <si>
    <t>张玉华</t>
  </si>
  <si>
    <t>2023-10-22 14:29:13</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</si>
  <si>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装机地址：湖北省宜昌市秭归县茅坪镇公路段小区西楚路237-240号1层</t>
  </si>
  <si>
    <t>ZX202310221049350449</t>
  </si>
  <si>
    <t>15629388113</t>
  </si>
  <si>
    <t>蒋波</t>
  </si>
  <si>
    <t>2023-10-22 14:12:12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</si>
  <si>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投诉问题描述:用户来电反映自己15629388113局方停机，不方便去营业厅处理。请携出处理。
用户状态为:局方停机
停机原因:集团鹰眼监测诈骗停机（异常换机）
前台是否按流程解释:是
用户要求:用户要求线上解决
第二联系电话:18671731011</t>
  </si>
  <si>
    <t>ZX202310220935062477</t>
  </si>
  <si>
    <t>15571700465</t>
  </si>
  <si>
    <t>熊泽议</t>
  </si>
  <si>
    <t>2023-10-22 14:03:23</t>
  </si>
  <si>
    <t xml:space="preserve">:下一步
判断省分:湖北
node_134:
获取入参:
node_180:
判断局方停机状态:
:
node_223::关停原因带“断卡、实时换机、境外漫游”字眼
:不认可
:
高级模板内容：
投诉问题描述:局方半停
用户状态为:局方半停
停机原因:按市场部要求全省统一断卡
前台是否按流程解释:是
用户要求:用户要求线上复机
第二联系电话:17360684755</t>
  </si>
  <si>
    <t>ZX202310220947440044</t>
  </si>
  <si>
    <t>18674264124</t>
  </si>
  <si>
    <t>陈幼飞</t>
  </si>
  <si>
    <t>2023-10-22 17:05:04</t>
  </si>
  <si>
    <t xml:space="preserve">:下一步
判断省分:湖北
node_134:
获取入参:
node_180:
判断局方停机状态:
:
node_223::其他
:无
:大于30天
:不认可
:
高级模板内容：
投诉问题描述:号卡被关停不能使用，人在异地
用户状态为:局方半停
停机原因:本地异常号卡语音半停（机主停机之日起30天内在中国联通APP进行自助复通，如逾期需前往营业厅办理，原则复机一次）
前台是否按流程解释:是
用户要求:开机
第二联系电话:13486611769</t>
  </si>
  <si>
    <t>号码关停：本地异常号卡语音半停AA。已请客户回传以下资料：身份证正、反面照，手持证件正面照及开机承诺函至13032700872微信号，审核通过后办理开机。如该号码再次被举报则永久关停，客户知晓。</t>
  </si>
  <si>
    <t>ZX202310211418552020</t>
  </si>
  <si>
    <t>15571741050</t>
  </si>
  <si>
    <t>李清松</t>
  </si>
  <si>
    <t>2023-10-22 16:59:27</t>
  </si>
  <si>
    <t xml:space="preserve">:下一步
判断省分:湖北
node_134:
获取入参:
node_180:
判断局方停机状态:
:
node_223::其他
:无
:大于30天
:不认可
:
高级模板内容：
投诉问题描述:用户反映自己号码被关停，APP提示超过复机时间，请协助处理
用户状态为:局方半停
停机原因:本地异常号卡语音半停（机主停机之日起30天内在中国联通APP进行自助复通，如逾期需前往营业厅办理，原则复机一次）
前台是否按流程解释:否
用户要求:要求线上处理
第二联系电话:15615949807</t>
  </si>
  <si>
    <t>ZX202310211633520544</t>
  </si>
  <si>
    <t>2023-10-22 14:05:07</t>
  </si>
  <si>
    <t xml:space="preserve">:下一步
判断省分:湖北
node_134:
获取入参:
node_180:
判断局方停机状态:
:
node_223::其他
:有
:不认可
:
高级模板内容：
投诉问题描述:局方半停不认可
用户状态为:局方半停
停机原因:本地异常号卡语音半停（机主停机之日起30天内在中国联通APP进行自助复通，如逾期需前往营业厅办理，原则复机一次）
前台是否按流程解释:是
用户要求:复机
第二联系电话:13774198453</t>
  </si>
  <si>
    <t>ZX202310201924361686</t>
  </si>
  <si>
    <t>16671000051</t>
  </si>
  <si>
    <t>向飞</t>
  </si>
  <si>
    <t>2023-10-22 10:00:51</t>
  </si>
  <si>
    <t xml:space="preserve">:下一步
判断省分:湖北
node_134:
获取入参:
node_180:
判断局方停机状态:
:
node_223::其他
:无
:大于30天
:不认可
:
高级模板内容：
投诉问题描述:用户来电反映手机被暂停服务了要求线上复机
用户状态为:局方半停
停机原因:断卡2.0-湖北30天及以上睡眠卡风险用户打标（公众市场主卡三无）
前台是否按流程解释:是
用户要求:要求线上复机
第二联系电话:16671000052</t>
  </si>
  <si>
    <t>号码关停：断卡2.0-湖北30天及以上睡眠卡风险用户打标（公众市场主卡三无）AA。用户反映号码关停问题，已告知用户通过手厅操作二次实人认证后复机，用户认可满意</t>
  </si>
  <si>
    <t>ZX202310211609110328</t>
  </si>
  <si>
    <t>17671256813</t>
  </si>
  <si>
    <t>林毅</t>
  </si>
  <si>
    <t>2023-10-22 17:39:10</t>
  </si>
  <si>
    <t xml:space="preserve">[65岁以上老人]
高级模板内容：
投诉问题描述:前期工单：ZX202308220818261916，用户再次来电，我处按照前期处理结果告知，用户均不认可，不愿通过APP也不愿到厅，要求直接复机，我处解释无效，请协助处理，谢谢。
用户状态为:高额半停机加局方半停
停机原因:断卡宜昌上报风险打标第四期
前台是否按流程解释:是
用户要求:前期工单：ZX202308220818261916，用户再次来电，我处按照前期处理结果告知，用户均不认可，不愿通过APP也不愿到厅，要求直接复机，我处解释无效，请协助处理，谢谢。
第二联系电话:多次询问，无法提供，就要求直接开机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</si>
  <si>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多次致电未接，已短信告知如您后期使用有任何疑问，可于工作时间（08：30-17：30）致电宜昌联通07176921001或13032700872</t>
  </si>
  <si>
    <t>ZX202310211412311980</t>
  </si>
  <si>
    <t>15672496051</t>
  </si>
  <si>
    <t>2023-10-22 18:04:26</t>
  </si>
  <si>
    <t xml:space="preserve">:下一步
判断省分:湖北
node_134:
获取入参:
node_180:
判断局方停机状态:
:
node_223::关停原因带“断卡、实时换机、境外漫游”字眼
:不认可
:
高级模板内容：
投诉问题描述:无法在APP上二次实人认证，提示无需认证，不在归属地
用户状态为:局方半停
停机原因:断卡宜昌上报风险用户
前台是否按流程解释:是
用户要求:在线解封销户
第二联系电话:18671718490</t>
  </si>
  <si>
    <t>号码关停：断卡宜昌上报风险用户AA。用户反映风险关停，已请客户通过手厅操作二次实人认证审核复机后办理销户，满意</t>
  </si>
  <si>
    <t>ZX202310221046290430</t>
  </si>
  <si>
    <t>13217279741</t>
  </si>
  <si>
    <t>秦悦</t>
  </si>
  <si>
    <t>2023-10-22 18:50:24</t>
  </si>
  <si>
    <t xml:space="preserve">:下一步
判断省分:湖北
node_134:
获取入参:
node_180:
判断局方停机状态:
:
node_223::关停原因带“断卡、实时换机、境外漫游”字眼
:不认可
:
高级模板内容：
投诉问题描述:客户反映号码被停机营业厅告知解不了要求反馈
用户状态为:局方半停
停机原因:工信部12321骚扰被举报号码关
前台是否按流程解释:是
用户要求:线上复机
第二联系电话:13217279741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</si>
  <si>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后才可复机，致电未接，已短信答复如需办理可联系我部，如有疑问可在工作时间（08:30-12:00；14:00 -17:30 ）联系07176921001、13032700872宜昌客服。如用户咨询，请前台 10010话务 中心代为解释，谢谢。</t>
  </si>
  <si>
    <t>ZX202310221416441781</t>
  </si>
  <si>
    <t>15586351492</t>
  </si>
  <si>
    <t>吴孟莹</t>
  </si>
  <si>
    <t>2023-10-22 16:49:38</t>
  </si>
  <si>
    <t xml:space="preserve">:下一步
判断省分:湖北
node_134:
获取入参:
node_180:
判断局方停机状态:
:
node_223::关停原因为：集团鹰眼监测诈骗停机（异常换机）、集团鹰眼风险IMEI扩展模型停机
:不认可
:
高级模板内容：
投诉问题描述:用户要求复机人不在本地
用户状态为:局方停机
停机原因:集团鹰眼2I新入网监测涉诈停机：首次关停可携本人有效证件、本机号卡到归属地自营厅核验签署告知书复机一次
前台是否按流程解释:是
用户要求:要求24小时内联系处理未承诺
第二联系电话:17543828900</t>
  </si>
  <si>
    <t>ZX202310211426072072</t>
  </si>
  <si>
    <t>13227268134</t>
  </si>
  <si>
    <t>王懿琳</t>
  </si>
  <si>
    <t>2023-10-22 18:47:17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</si>
  <si>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投诉问题描述:用户来电反映手机停机
用户状态为:局方停机
停机原因:集团鹰眼监测诈骗停机（异常换机）
前台是否按流程解释:是
用户要求:复机
第二联系电话:15120019948</t>
  </si>
  <si>
    <t>号码关停：集团鹰眼监测诈骗停机（异常换机）AA，根据相关要求进行关停处理。已请其回传一张照片：风险告知书+身份证正面+SIM卡背面照+签字至17671348103宜昌联通微信号，联系13750052095致电未接，已短信答复如需办理可联系我部，如有疑问可在工作时间（08:30-12:00；14:00 -17:30 ）联系07176921001、13032700872宜昌客服。如用户咨询，请前台 10010话务 中心代为解释，谢谢。</t>
  </si>
  <si>
    <t>ZX202310211103210737</t>
  </si>
  <si>
    <t>18672109617</t>
  </si>
  <si>
    <t>龚瑞煜</t>
  </si>
  <si>
    <t>2023-10-22 11:05:32</t>
  </si>
  <si>
    <t xml:space="preserve">:下一步
判断省分:湖北
node_134:
获取入参:
node_180:
判断局方停机状态:
:
node_223::其他原因
判断地市:其他地市
:不认可
:
高级模板内容：
投诉问题描述:用户来电反映局停，用户未在归属地，已解释不认可，
用户状态为:局方停机
停机原因:鹰眼检出虚假主叫诈骗号码（首次关停可携带本人有效证件、本机号卡到归属地自营厅核验签署法律风险告知书复机一次
前台是否按流程解释:是
用户要求:线上复机
第二联系电话:18672109617用户不愿提供第二联系方式</t>
  </si>
  <si>
    <t>号码关停：鹰眼检出虚假主叫诈骗号码AA。用户反映号码关停，已告知用户可千万自有营业厅办理复机，线上无权限办理，用户知晓满意</t>
  </si>
  <si>
    <t>ZX202310210853202393</t>
  </si>
  <si>
    <t>13227269548</t>
  </si>
  <si>
    <t>陈威</t>
  </si>
  <si>
    <t>2023-10-22 08:56:23</t>
  </si>
  <si>
    <t xml:space="preserve">:下一步
判断省分:湖北
node_134:
获取入参:
node_180:
判断局方停机状态:
:
node_223::其他原因
判断地市:其他地市
:不认可
:
高级模板内容：
投诉问题描述:用户对本机局方停机不认可，要求处理开机，人在外省
用户状态为:局方停机
停机原因:鹰眼诈骗模型编码ZB0051-0002
前台是否按流程解释:是
用户要求:开机（要求12点之前）
第二联系电话:17387059972</t>
  </si>
  <si>
    <t>号码关停：鹰眼诈骗模型编码ZB0051-0002AA。用户反映号码停机问题，经核实，客户号码因鹰眼诈骗模型编码ZB0051-0002而局方停机，根据相关要求进行关停处理。可请其回传以下资料：身份证正、反面照，及风险告知书至13032700872微信号，审核通过后为用户办理开机。多次致电未接，已短信告知如您后期使用有任何疑问，可于工作时间（08：30-17：30）致电宜昌联通07176921001或13032700872 。</t>
  </si>
  <si>
    <t>BL202310221453511862</t>
  </si>
  <si>
    <t>13197336982</t>
  </si>
  <si>
    <t>2023-10-22 16:58:23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</si>
  <si>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CBSS账单扣费名称：:VR动漫黄金包_20元叠加套餐包12元
办理渠道:无
赔付月份：:2023年8月、2023年9月、2023年10月
返还倍率:单倍
赔付金额：:96
是否已经取消业务:是
是否承诺退费：:是
用户是否需要回复：:否
用户要求：:用户要求退回费用，请尽快处理，谢谢。</t>
  </si>
  <si>
    <t>BL202310221031141334</t>
  </si>
  <si>
    <t>13114455813</t>
  </si>
  <si>
    <t>2023-10-22 14:46:52</t>
  </si>
  <si>
    <t>&gt;业务号码&gt;13114455813；&gt;号码归属地&gt;宜昌；&gt;产品名称&gt;沃阅读-投资管理课-包月20元；&gt;产品代码&gt;66002692；&gt;产品编码&gt;6600269200；&gt;订购时间&gt;2023-10-2209:15:30；&gt;核查情况&gt;平台故障；&gt;不规范定制分类&gt;平台故障，无法判责；&gt;退费金额&gt;20元；&gt;退费时间&gt;2023/10/22；&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CBSS账单扣费名称：:增值业务-沃阅读-投资管理课-包月20元_增值业务-沃阅读
办理渠道:无
赔付月份：:2023年10月
返还倍率:单倍
赔付金额：:20
是否已经取消业务:是
是否承诺退费：:是
用户是否需要回复：:否
用户要求：:退费</t>
  </si>
  <si>
    <t>BL202310212001221792</t>
  </si>
  <si>
    <t>13165613459</t>
  </si>
  <si>
    <t>向年华</t>
  </si>
  <si>
    <t>2023-10-22 10:20:22</t>
  </si>
  <si>
    <t>&gt;业务号码&gt;13165613459&gt;号码归属地&gt;宜昌；&gt;产品名称&gt;自然拼读钻石会员卡；&gt;产品代码&gt;66001422；&gt;产品编码&gt;6600142200；&gt;订购时间&gt;2023-10-2119:11:16；&gt;核查情况&gt;平台故障；&gt;不规范定制分类&gt;平台故障，无法判责；&gt;退费金额&gt;20元；&gt;退费时间&gt;2023年10月22日&gt;投诉内容&gt;
高级模板内容：
赔付类型：:增值业务争议
CBSS账单扣费名称：:自然拼读钻石会员卡
办理渠道:无
赔付月份：:2023年10月
返还倍率:单倍
赔付金额：:20
是否已经取消业务:否
是否承诺退费：:是
用户是否需要回复：:否
用户要求：:用户无法接收验证码，请协助取消！立即解决</t>
  </si>
  <si>
    <t>BL202310211743280697</t>
  </si>
  <si>
    <t>13264914411</t>
  </si>
  <si>
    <t>韩培才</t>
  </si>
  <si>
    <t>2023-10-22 10:28:26</t>
  </si>
  <si>
    <t>&gt;业务号码&gt;13264914411；&gt;号码归属地&gt;宜昌；&gt;产品名称&gt;沃阅读-5G畅阅-经管学堂20元，热血都市畅听包；&gt;产品代码&gt;66001249，66003030；&gt;产品编码&gt;6600124900，6600303001；&gt;订购时间&gt;2023-09-0715:31:32，2023-09-0715:28:47；&gt;核查情况&gt;平台故障；&gt;不规范定制分类&gt;平台故障，无法判责；&gt;退费金额&gt;40元，30元；&gt;退费时间&gt;2023/10/22；&gt;投诉内容&gt;赔付类型：:增值业务争议
CBSS账单扣费名称：:沃阅读-5G畅阅-经管学堂20元热血都市畅听包
办理渠道:沃悦读_WAP门户
赔付月份：:2023年9月、2023年10月
返还倍率:单倍
赔付金额：:35
是否已经取消业务:是
是否承诺退费：:是
用户是否需要回复：:否
用户要求：:退费</t>
  </si>
  <si>
    <t>BL202310211712270341</t>
  </si>
  <si>
    <t>13264915158</t>
  </si>
  <si>
    <t>2023-10-22 10:43:04</t>
  </si>
  <si>
    <t>&gt;业务号码&gt;13264915158；&gt;号码归属地&gt;宜昌；&gt;产品名称&gt;:VR教育黄金包；&gt;产品代码&gt;66002527；&gt;产品编码&gt;6600252700；&gt;订购时间&gt;2023-08-0405:12:03；&gt;核查情况&gt;平台故障；&gt;不规范定制分类&gt;平台故障，无法判责；&gt;退费金额&gt;60元；&gt;退费时间&gt;2023-10-22；&gt;投诉内容&gt;
高级模板内容：
赔付类型：:增值业务争议
CBSS账单扣费名称：:VR教育黄金包
办理渠道:无
赔付月份：:2023年10月、2023年9月、2023年8月
返还倍率:单倍
赔付金额：:60
是否已经取消业务:是
是否承诺退费：:是
用户是否需要回复：:否
用户要求：:退费</t>
  </si>
  <si>
    <t>TS202310211926530615</t>
  </si>
  <si>
    <t>071700205887</t>
  </si>
  <si>
    <t>袁宏成</t>
  </si>
  <si>
    <t>2023-10-22 15:00:35</t>
  </si>
  <si>
    <t xml:space="preserve">判断省分:其他省分
:增值业务争议
判断省分:湖北
:固网
:是
:不认可
:大于500元
:
高级模板内容：
投诉问题描述:用户对该业务不认可
争议业务名称:优享少儿连续包月
受理渠道:无
争议月份:2023年10月
争议费用:19.9
一线客服在系统里:已取消
是否承诺退费:否
用户要求:用户要求核实原因并要求退费</t>
  </si>
  <si>
    <t>计费争议-SP扣费：经核实，用户订购产品名称沃优享少儿连续包月，产品代码为2400035613，订购时间10月，取消时间为23年10月，19.9元/月，合计扣费1个月，累计产生费用合计19.9元，订购方式为集团统一认证平台” 短信验证码，有二次确认过程，不存在订购违规现象。考虑用户使用感知，网站方已取消屏蔽并于三个工作日内退费19.9元到账，此费用不可抵扣往月欠费及打印发票，满意。</t>
  </si>
  <si>
    <t>BL202310211913311445</t>
  </si>
  <si>
    <t>15549375753</t>
  </si>
  <si>
    <t>王作菊</t>
  </si>
  <si>
    <t>2023-10-22 10:00:57</t>
  </si>
  <si>
    <t>&gt;业务号码&gt;15549375753；&gt;号码归属地&gt;宜昌；&gt;产品名称&gt;视频彩铃心悦会员包月15元-3；&gt;产品代码&gt;49007442；&gt;产品编码&gt;4900744200；&gt;订购时间&gt;2023-10-2112:54:57；&gt;核查情况&gt;平台故障；&gt;不规范定制分类&gt;平台故障，无法判责；&gt;退费金额&gt;15元；&gt;退费时间&gt;2023-10-22；&gt;投诉内容&gt;
高级模板内容：
赔付类型：:增值业务争议
CBSS账单扣费名称：:增值业务费_增值业务-视频彩铃心悦会员包月15元
SP产品ID/元素ID：:4900744200
办理渠道:无
赔付月份：:2023年10月
返还倍率:单倍
赔付金额：:15
是否已经取消业务:是
是否承诺退费：:是
用户是否需要回复：:否
用户要求：:要求退费，前台已承诺退费并告知注意事项</t>
  </si>
  <si>
    <t>BL202310211748160746</t>
  </si>
  <si>
    <t>15571767177</t>
  </si>
  <si>
    <t>望西珍</t>
  </si>
  <si>
    <t>2023-10-22 09:47:08</t>
  </si>
  <si>
    <t>&gt;业务号码&gt;15571767177；&gt;号码归属地&gt;宜昌；&gt;产品名称&gt;视频彩铃心悦会员包月15元-3；&gt;产品代码&gt;49007442；&gt;产品编码&gt;4900744200；&gt;订购时间&gt;2023-10-2109:16:43；&gt;核查情况&gt;平台故障；&gt;不规范定制分类&gt;平台故障，无法判责；&gt;退费金额&gt;15元；&gt;退费时间&gt;2023-10-22；&gt;投诉内容&gt;
:增值业务争议
判断省分:湖北
:移网
:在补救范围内
:不认可
:小于等于500元，且仅限单倍、月份不超过12个月
:
高级模板内容：
赔付类型：:增值业务争议
CBSS账单扣费名称：:视频彩铃心悦会员包月15元-3
办理渠道:沃音乐_铃声多酷	
赔付月份：:2023年10月
返还倍率:单倍
赔付金额：:15
是否已经取消业务:是
是否承诺退费：:是
用户是否需要回复：:否
用户要求：:用户要求退费</t>
  </si>
  <si>
    <t>TS202310220805470427</t>
  </si>
  <si>
    <t>16608603982</t>
  </si>
  <si>
    <t>2023-10-22 14:43:45</t>
  </si>
  <si>
    <t xml:space="preserve">[65岁以上老人]判断省分:其他省分
:增值业务争议
判断省分:湖北
:移网
:不在补救范围内
:不认可
:
高级模板内容：
投诉问题描述:增值费用不认可
争议业务名称:手机彩铃沃音乐精选10元包月
受理渠道:网厅
争议月份:2023年10月
争议费用:10
一线客服在系统里:未取消，请后台协助处理
是否承诺退费:否
用户要求:用户收不到验证码，请协助处理</t>
  </si>
  <si>
    <t>计费争议-SP扣费：用户反映手机彩铃沃音乐精选10元包月业务开通问题，经核实，客户订购产品名称为手机彩铃沃音乐精选10元包月，产品代码为90115，订购时间23.10，取消时间为23.10，10元/月，合计扣费1个月，累计产生费用共计10元，有二次确认过程，不存在订购违规现象。考虑客户使用感知，网站方已取消屏蔽并于7个工作日内退费10元现金方式到账，可打印账单发票，已操作全网屏蔽，满意。</t>
  </si>
  <si>
    <t>TS202310221016462088</t>
  </si>
  <si>
    <t>18694093607</t>
  </si>
  <si>
    <t>易振福</t>
  </si>
  <si>
    <t>2023-10-22 15:54:13</t>
  </si>
  <si>
    <t xml:space="preserve">[65岁以上老人]判断省分:湖北
:增值业务费用争议（含炫彩通信助理包云盘版等组合类增值业务）
:移网
:在补救范围内
:不认可
:小于等于500元，且仅限单倍、月份不超过12个月
:
高级模板内容：
投诉问题描述:不知情被办理业务
业务名称:沃阅读-投资管理课-包月20元提速至1000M（30元）（湖北）
争议月份:2023年2月、2023年3月、2023年4月、2023年5月、2023年6月、2023年7月、2023年8月、2023年9月、2023年10月
争议金额:290
办理渠道:SP平台接入
前台是否取消:已取消
是否承诺退费:否
用户要求:核实处理，回复15629386080</t>
  </si>
  <si>
    <t>计费争议-SP扣费：用户反映沃阅读-投资管理课-包月20元 业务开通问题，经核实，客户订购产品名称为沃阅读-投资管理课-包月20元 ，产品代码为90559，订购时间23.10，订购方式为短信验证，取消时间为23.10，20元/月，合计扣费1个月，累计产生费用共计20元，有二次确认过程，不存在订购违规现象。考虑客户使用感知，网站方已取消屏蔽并于三个工作日内退费20元现金方式到账，可打印账单发票，另用户反映宽带提速至1000M（30元）（湖北）业务，核实为城区伍家岗桔城路自有营业厅办理，免费使用6个月，9-10月合计扣费60元，营业厅已取消，现申请减免扣费60元，24小时内赠费到账，不可打印发票，满意。</t>
  </si>
  <si>
    <t>TS202310211824552285</t>
  </si>
  <si>
    <t>16671761778</t>
  </si>
  <si>
    <t>邓婷婷</t>
  </si>
  <si>
    <t>2023-10-22 14:53:08</t>
  </si>
  <si>
    <t xml:space="preserve">判断省分:其他省分
:增值业务争议
判断省分:湖北
:移网
:在补救范围内
:不认可
:大于500元
:
高级模板内容：
投诉问题描述:用户表示这个号码是个小女孩用的，不知情的情况订购了很多增值业务，解释不认可，承诺退费表示低于3倍赔偿就投诉，请处理
争议业务名称:增值业务
受理渠道:无
争议月份:2023年8月、2023年9月、2023年10月
争议费用:138
一线客服在系统里:未取消，请后台协助处理
是否承诺退费:否
用户要求:要求3倍退费，不退就投诉，请处理</t>
  </si>
  <si>
    <t>计费争议-SP扣费：用户反映增值业务开通问题，经核实，客户订购产品听风彩铃6元包月，产品代码为90115，订购时间22年8月，取消时间为23年10月，6元/月，合计扣费15个月，累计产生费用合计90元，订购方式为集团统一认证平台” 短信验证码，有二次确认过程，不存在订购违规现象。考虑用户使用感知，网站方已取消屏蔽并于三个工作日内退费90元到账，此费用不可抵扣往月欠费及打印发票，另客户订购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客户订购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客户订购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短信验证码，有二次确认过程，不存在订购违规现象。考虑用户使用感知，网站方已取消屏蔽并于三个工作日内退费30元到账，此费用不可抵扣往月欠费及打印发票，四个业务共计退费210元，客户满意。</t>
  </si>
  <si>
    <t>BL202310221431241598</t>
  </si>
  <si>
    <t>2023-10-22 17:24:30</t>
  </si>
  <si>
    <t>&gt;业务号码&gt;15571779206；&gt;号码归属地&gt;宜昌；&gt;产品名称&gt;视频彩铃心悦会员包月15元-3；&gt;产品代码&gt;49007442；&gt;产品编码&gt;4900744200；&gt;订购时间&gt;2023-10-2111:22:47；&gt;核查情况&gt;平台故障；&gt;不规范定制分类&gt;平台故障，无法判责；&gt;退费金额&gt;15元；&gt;退费时间&gt;2023/10/22；&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办理渠道:无
赔付月份：:2023年10月
返还倍率:单倍
赔付金额：:15
是否已经取消业务:是
是否承诺退费：:是
用户是否需要回复：:否
用户要求：:用户来电反映不小心点到的。要求退费。前台已承诺退费，烦请退费，谢谢</t>
  </si>
  <si>
    <t>BL202310221404291306</t>
  </si>
  <si>
    <t>15572709311</t>
  </si>
  <si>
    <t>2023-10-22 16:30:19</t>
  </si>
  <si>
    <t>判断省分:湖北
:增值业务费用争议（含炫彩通信助理包云盘版等组合类增值业务）
:移网
:在补救范围内
:不认可
:小于等于500元，且仅限单倍、月份不超过12个月
:
高级模板内容：
赔付类型：:增值业务争议
CBSS账单扣费名称：:主题彩铃6元包月、5G-VR教育黄金包
办理渠道:	CAP-068
赔付月份：:2023年8月、2023年9月、2023年10月
返还倍率:单倍
赔付金额：:78
是否已经取消业务:是
是否承诺退费：:是
用户是否需要回复：:否
用户要求：:要求退费，在线已承诺退费，已告知费用抵扣范围，无需回复</t>
  </si>
  <si>
    <t>BL202310221103381711</t>
  </si>
  <si>
    <t>15572732053</t>
  </si>
  <si>
    <t>王田田</t>
  </si>
  <si>
    <t>2023-10-22 15:01:01</t>
  </si>
  <si>
    <t>&gt;业务号码&gt;15572732053；&gt;号码归属地&gt;宜昌；&gt;产品名称&gt;尊享悦读20元包；&gt;产品代码&gt;66001256；&gt;产品编码&gt;6600125600；&gt;订购时间&gt;2023-10-1713:03:16；&gt;核查情况&gt;平台故障；&gt;不规范定制分类&gt;平台故障，无法判责；&gt;赔付金额&gt;20元；&gt;退费时间&gt;2023-10-21；&gt;投诉内容&gt;判断省分:其他省分
:增值业务争议
判断省分:湖北
:移网
:在补救范围内
:不认可
:小于等于500元，且仅限单倍、月份不超过12个月
:
高级模板内容：
赔付类型：:增值业务争议
CBSS账单扣费名称：:尊享悦读20元包
办理渠道:无
赔付月份：:2023年10月
返还倍率:单倍
赔付金额：:20
是否已经取消业务:否
是否承诺退费：:是
用户是否需要回复：:是
用户要求：:用户对尊享悦读20元包不认可，要求取消退费，前台已承诺退费，因用户无法提供验证码没取消业务，请后台协助取消谢谢</t>
  </si>
  <si>
    <t>BL202310221113211847</t>
  </si>
  <si>
    <t>13085151037</t>
  </si>
  <si>
    <t>陈永清</t>
  </si>
  <si>
    <t>2023-10-22 16:56:45</t>
  </si>
  <si>
    <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SP产品ID/元素ID：:6600142200
办理渠道:	SP
赔付月份：:2023年10月
返还倍率:单倍
赔付金额：:20
是否已经取消业务:否
是否承诺退费：:是
用户是否需要回复：:否
用户要求：:用户无法接收验证码，退费的同时请协助取消业务，谢谢</t>
  </si>
  <si>
    <t>TS202310212021121219</t>
  </si>
  <si>
    <t>13197330571</t>
  </si>
  <si>
    <t>胡江华</t>
  </si>
  <si>
    <t>2023-10-22 10:13:46</t>
  </si>
  <si>
    <t xml:space="preserve">[65岁以上老人]判断省分:湖北
:流量费争议
:未使用过/未使用那么多/用的wifi（产生流量/费用）
:不认可
:下一步
:不符合或不愿意开通
:未享受
:下一步
:单倍小于等于500
:
高级模板内容：
投诉问题描述:用户来电反映自己没有使用流量费，我解释不认可，请协助处理，谢谢
业务名称:流量
争议月份:2023年7月、2023年8月、2023年9月、2023年10月
争议金额:43.24
是否承诺退费:是
用户要求:退费</t>
  </si>
  <si>
    <t>TS202310221327020734</t>
  </si>
  <si>
    <t>13032749938</t>
  </si>
  <si>
    <t>罗云琅</t>
  </si>
  <si>
    <t>2023-10-22 16:47:50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</si>
  <si>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投诉问题描述:用户来电称本月流量超出不认可要求退费请协助处理谢谢
业务名称:上网费
争议月份:2023年10月
争议金额:32.7
是否承诺退费:是
用户要求:退费</t>
  </si>
  <si>
    <t>TS202310212100011576</t>
  </si>
  <si>
    <t>15572715099</t>
  </si>
  <si>
    <t>朱炎</t>
  </si>
  <si>
    <t>2023-10-22 09:23:30</t>
  </si>
  <si>
    <t>【2022年上工信部测评重保用户】
高级模板内容：
投诉问题描述:用户表示上月开了橡皮擦，但是费用没有退回，前台已解释客户不接受，要求退回费用
争议月份:2023年10月
争议金额/流量:1
用户要求:尽快处理</t>
  </si>
  <si>
    <t>TS202310211918180523</t>
  </si>
  <si>
    <t>13197322099</t>
  </si>
  <si>
    <t>罗忠培</t>
  </si>
  <si>
    <t>2023-10-22 09:41:11</t>
  </si>
  <si>
    <t xml:space="preserve">判断省分:湖北
:流量费争议
:未使用过/未使用那么多/用的wifi（产生流量/费用）
:不认可
:下一步
:不符合或不愿意开通
:未享受
:下一步
:单倍小于等于500
:
高级模板内容：
投诉问题描述:用户对本月和上月流量超出扣费不满，为其在线解释不认可，要求退费处理
业务名称:上网流量费-国内
争议月份:2023年9月、2023年10月
争议金额:130
是否承诺退费:是
用户要求:退费，同意服务补救方案</t>
  </si>
  <si>
    <t>TS202310221519350220</t>
  </si>
  <si>
    <t>13135828858</t>
  </si>
  <si>
    <t>李桃红</t>
  </si>
  <si>
    <t>2023-10-22 17:13:50</t>
  </si>
  <si>
    <t xml:space="preserve">判断省分:湖北
:流量费争议
:未使用过/未使用那么多/用的wifi（产生流量/费用）
:不认可
:下一步
:不符合或不愿意开通
:未享受
:下一步
:单倍小于等于500
:
高级模板内容：
投诉问题描述:用户来电反映对上网费_手机上网流量费_无线接入-上网流量费-国内（本地使用）不认可
业务名称:上网费_手机上网流量费_无线接入-上网流量费-国内（本地使用）
争议月份:2023年10月
争议金额:86.24
是否承诺退费:是
用户要求:退费</t>
  </si>
  <si>
    <t>TS202310211919130543</t>
  </si>
  <si>
    <t>13094181101</t>
  </si>
  <si>
    <t>王苗苗</t>
  </si>
  <si>
    <t>2023-10-22 09:43:46</t>
  </si>
  <si>
    <t xml:space="preserve">判断省分:湖北
:流量费争议
:未使用过/未使用那么多/用的wifi（产生流量/费用）
:不认可
:下一步
:不符合或不愿意开通
:未享受
:下一步
:单倍小于等于500
:
高级模板内容：
投诉问题描述:用户来电反映自己对流量超出扣费20元不认可，我处解释无效，请协助处理，谢谢
业务名称:流量
争议月份:2023年10月
争议金额:20
是否承诺退费:是
用户要求:退费</t>
  </si>
  <si>
    <t>TS202310221448512193</t>
  </si>
  <si>
    <t>13235623465</t>
  </si>
  <si>
    <t>王远</t>
  </si>
  <si>
    <t>2023-10-22 16:59:46</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</si>
  <si>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争议金额:10
是否承诺退费:是
用户要求:尽快进行退费处理，谢谢</t>
  </si>
  <si>
    <t>TS202310221331590826</t>
  </si>
  <si>
    <t>15572735160</t>
  </si>
  <si>
    <t>张朗</t>
  </si>
  <si>
    <t>2023-10-22 16:50:37</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</si>
  <si>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争议金额:60
是否承诺退费:是
用户要求:尽快进行退费处理，谢谢</t>
  </si>
  <si>
    <t>TS202310221055550405</t>
  </si>
  <si>
    <t>18671718292</t>
  </si>
  <si>
    <t>章夷</t>
  </si>
  <si>
    <t>2023-10-22 14:48:49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</si>
  <si>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投诉问题描述:用户来电对超出的流量费用不认可，称自己当时流量使用完之后就已经把数据网络切换到另外一张卡上面了，对超出流量不认可，要求把费用退回
业务名称:上网流量费
争议月份:2023年10月
争议金额:5
是否承诺退费:是
用户要求:退费</t>
  </si>
  <si>
    <t>TS202310171308270947</t>
  </si>
  <si>
    <t>2023-10-22 15:23:11</t>
  </si>
  <si>
    <t xml:space="preserve">
高级模板内容：
投诉问题描述:前期工单TS202310151110140733，要求现在回复处理，使用流量没有消耗校园流量
是否剩余小区优惠:是
实际使用地:湖北省宜昌市西陵区西陵街道大学路八号三峡大学
是否在优惠范围:是
涉及金额:0
是否已解释可能超出优惠范围:是
涉及时间范围:2023-10-17～2023-10-17
用户要求:请尽快处理</t>
  </si>
  <si>
    <t>计费争议-流量：经核实，校园基站存在免流，现已为用户重新锁定基站，出于服务角度，当月赠送用户20G国内流量，系统办理30元流量包，及减免本月超出流量费用10元，退费共计40元，24小时退费到账，此费用无法抵扣往月欠费及打印发票，用户满意</t>
  </si>
  <si>
    <t>TS202310211755311827</t>
  </si>
  <si>
    <t>13040957519</t>
  </si>
  <si>
    <t>姜姗姗</t>
  </si>
  <si>
    <t>2023-10-22 13:39:05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</si>
  <si>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投诉问题描述:用户来电反馈在三峡大学内使用有校园流量却产生了额外的费用
是否剩余小区优惠:是
实际使用地:三峡大学
是否在优惠范围:是
涉及金额:54.54
是否已解释可能超出优惠范围:是
涉及时间范围:～
用户要求:立即解决</t>
  </si>
  <si>
    <t>计费争议-流量：客户反映流量费用问题。经核实，客户本月使用校园外流量，产生有55元流量费用，计费正常无误，考虑客户感知，申请退还本月55元流量费用，24小时内到帐，此费用无法抵扣往月欠费且不可打印发票， 已发校园营业厅协助添加锁定校园基站，另为您赠送0元10G流量，客户表示知晓。</t>
  </si>
  <si>
    <t>TS202310211513071282</t>
  </si>
  <si>
    <t>17671339159</t>
  </si>
  <si>
    <t>陈天喜</t>
  </si>
  <si>
    <t>2023-10-22 16:18:33</t>
  </si>
  <si>
    <t xml:space="preserve">判断省分:其他省分
:流量计费争议
判断省分::没有短信通知/延迟
:不认可
:下一步
:不符合或不愿意开通
:已享受或不在授权范围
:
高级模板内容：
投诉问题描述:用户来电反映没有使用，之前已经有补救过了
争议月份:2023年10月
争议金额（流量）:16.66
是否下发流量短信提醒:是
用户要求:立即处理</t>
  </si>
  <si>
    <t>计费争议-流量：现已为用户减免一半流量费用10元，系统办理预存享10元赠费*2个月，开通后取消，仅限当月，用户满意</t>
  </si>
  <si>
    <t>TS202310211812362103</t>
  </si>
  <si>
    <t>王岱晨</t>
  </si>
  <si>
    <t>2023-10-22 11:16:14</t>
  </si>
  <si>
    <t xml:space="preserve">
高级模板内容：
投诉问题描述:详情见前工单TS202310111751512383，用户反映是对1月，3月，4月，5月的境漫游数据费_美国数据漫游费不认可，要求重新回电受理
业争议务名称:境漫游数据费_美国数据漫游费
争议时间:2023-01-01
争议金额:220
前台结算内容:220
用户要求:回电话重新受理</t>
  </si>
  <si>
    <t>计费争议-流量：用户对出境漫游数据费不认可。经核实，用户国际漫游流量详单出账较慢，出于服务角度，前期已申请退一半流量费80元现用户依然不认可，考虑到用户使用感知为用户再申请50元费用，24小时内到账，此费用不可打印发票，用户表示知晓。</t>
  </si>
  <si>
    <t>TS202310221134541256</t>
  </si>
  <si>
    <t>13117280342</t>
  </si>
  <si>
    <t>刘德玲</t>
  </si>
  <si>
    <t>2023-10-22 16:24:29</t>
  </si>
  <si>
    <t xml:space="preserve">
高级模板内容：
投诉问题描述:用户来电对1月.2月4月在国外产生流量费用不认可，前台多次解释，导致用户不认可，
争议月份:2023年4月、2023年2月、2023年1月
争议金额:340
用户要求:用户来电对1月.2月4月在国外产生流量费用不认可，前台多次解释，导致用户不认可，用户要求10月23日上午10点联系用户，请核实处理，谢谢！</t>
  </si>
  <si>
    <t>计费争议-流量：用户反映出境漫游数据费用问题，经核实，客户4月产生有出境漫游数据费用，多次致电未接，暂未操作退费，已短信告知如您后期使用有任何疑问，可于工作时间（08：30-17：30）致电宜昌联通07176921001或13032700872。</t>
  </si>
  <si>
    <t>TS202310211059501516</t>
  </si>
  <si>
    <t>15671033108</t>
  </si>
  <si>
    <t>白洪远</t>
  </si>
  <si>
    <t>2023-10-22 17:22:28</t>
  </si>
  <si>
    <t xml:space="preserve">[65岁以上老人]判断省分:其他省分
:流量计费争议
判断省分::未使用过/未使用那么多/用的wifi（产生流量/费用）
:不认可
:下一步
:不符合或不愿意开通
:已享受或不在授权范围
:
高级模板内容：
投诉问题描述:用户称未使用流量却产生费用，一线解释不通，请协助
争议月份:2023年10月
争议金额/流量:5.13
用户要求:请尽快处理</t>
  </si>
  <si>
    <t>计费争议-流量：用户首次反映流量问题，减免10月流量扣费5.13元。24小时退费到账，此费用无法抵扣往月欠费及打印发票，回访用户为老人接听，表示不懂，已短信告知用户结果。用户知晓，满意</t>
  </si>
  <si>
    <t>TS202310201706061147</t>
  </si>
  <si>
    <t>13707207293</t>
  </si>
  <si>
    <t>邓城方</t>
  </si>
  <si>
    <t>2023-10-22 13:12:33</t>
  </si>
  <si>
    <t>主办单位：湖北
客户类别：普通客户
10010是否打通：否
是否二次致电10015：是
是否联系：否
升级倾向：
号码归属省：湖北
SVIP等级：
1.问题类型:;
2.投诉类型:其他;
3.营业厅地址:;
4.位置信息:;
5.位置发生地:;
6.投诉内容:什么东西md我18号充的话费今天就没了？搞什么东西哦，联通缺钱？什么烂套餐，烂大网卡一个月md要三十好几块钱搞什么g哦，天天扣天天交话费</t>
  </si>
  <si>
    <t>计费争议-流量①客户投诉产生的原因：客户反映流量计费问题 ②客户投诉问题核查情况及解决方案：收到贵部转办后，我司立即组织调查。经核实，用户反映流量使用过快，联系用户无法接通，建议用户可通过手厅查询流量详单（HUB717045处理），另客户于 2023-10-19 18:01:02  湖北省分公司电子商务部 自行订购 快手12G流量月包，业务于  2023-10-19 18:04:03 操作取消，考虑客户感知，申请减免本月8元费用， 24小时内到账，此费用无法抵扣往月欠费且不可打印发票，客户满意。③客户问题满意度：我司于2023-10-21 11:59:10联系客户未接。 ④回单人:宜昌客服王晓玉；联系电话：07176921001。</t>
  </si>
  <si>
    <t>TS202310220805260424</t>
  </si>
  <si>
    <t>15629335696</t>
  </si>
  <si>
    <t>王久清</t>
  </si>
  <si>
    <t>2023-10-22 15:29:47</t>
  </si>
  <si>
    <t xml:space="preserve">
高级模板内容：
投诉问题描述:用户来电用去进行核实上网费_手机上网流量费_无线接入-上网流量费-国内（本地使用）用户不认卡
争议月份:2023年10月
争议金额/流量:11
用户要求:用户要求继续核实退费
备注:用户称自己没有使用流量，要求继续核实</t>
  </si>
  <si>
    <t>计费争议-流量扣费：客户对7-10流量收费不满，经核实属正常扣费，沟通后为用户沟通20元赠费，24小时内到账，建议用户持续观察使用，满意。</t>
  </si>
  <si>
    <t>TS202310212107171641</t>
  </si>
  <si>
    <t>13165618966</t>
  </si>
  <si>
    <t>甘俊</t>
  </si>
  <si>
    <t>2023-10-22 17:30:15</t>
  </si>
  <si>
    <t xml:space="preserve">【2022年上工信部测评重保用户】判断省分:其他省分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投诉问题描述:用户来电反映本机本月流量使用有异常，比往月要用得多，解释正常消费，不认可，就说我们的问题，要求明天17:00之前联系，不然投诉
争议月份:2023年10月
争议金额/流量:0
用户要求:要求明天17:00之前联系，不然投诉</t>
  </si>
  <si>
    <t>流量计费争议：客户反映流量使用详情问题。经核实，客户号码为畅爽冰激凌5G套餐99元副卡，20G流量超出按3元/G计费。套餐流量并未超出，未产生流量费，主要使用微信，腾讯视频，地图等软件，详见附件，计费无误，短信提醒正常，考虑客户实际使用，申请减免10月2个流量包费用40元，并申请主副卡各赠送6G流量，本月内使用，客户满意。</t>
  </si>
  <si>
    <t>TS202310211810102072</t>
  </si>
  <si>
    <t>071701072460</t>
  </si>
  <si>
    <t>吴君敏</t>
  </si>
  <si>
    <t>2023-10-22 13:34:46</t>
  </si>
  <si>
    <t>#2022重保客户#用户表示前期安装宽带时，表示不要IPTV业务，营业厅工作人员告知已取消，经查询未取消，对此产生扣费不满，要求公司退费并取消IPTV，请联系处理</t>
  </si>
  <si>
    <t>计费争议-账单扣费：客户对3月-10月IPTV扣费不满，经核实现已取消，考虑到用户使用感知为用户申请30元费用，24小时内到账，另为用户系统勾选赠费50元，此费用不可打印发票， 满意。</t>
  </si>
  <si>
    <t>TS202310211743421622</t>
  </si>
  <si>
    <t>15571737777</t>
  </si>
  <si>
    <t>靳超</t>
  </si>
  <si>
    <t>2023-10-22 18:46:04</t>
  </si>
  <si>
    <t xml:space="preserve">
高级模板内容：
投诉问题描述:办卡时营业厅宣传副卡免费，实际副卡10元一月，用户要求将副卡改为免费且要新绑定一张免费副卡
业务名称:主副卡
宣传渠道:营业厅
宣传内容:副卡免费
实际情况:副卡10元一月
用户要求:办卡时营业厅宣传副卡免费，实际副卡10元一月，用户要求将副卡改为免费且要新绑定一张免费副卡</t>
  </si>
  <si>
    <t>计费争议-账单扣费：客户对副卡扣费不满，经核实属正常扣费，已解释副卡15571770918【到期时间2024-03-31 23:59:59】 副卡免月租12个月（10元话费12个月）（湖北）-立即生效 ，现未收取任何费用，用户表示新卡已由营业厅操作办理，线上现无需操作，满意。</t>
  </si>
  <si>
    <t>TS202310201708521224</t>
  </si>
  <si>
    <t>2023-10-22 10:06:32</t>
  </si>
  <si>
    <t xml:space="preserve">[65岁以上老人]
高级模板内容：
投诉问题描述:用户来电反映前工单（TS202310201044520161）未完结，用户未接听到电话，之前说的不收钱，现在又收钱，用户来电要求解决这个问题，请联系处理，谢谢！
争议月份:2023年10月
争议金额:10
用户要求:用户来电反映前工单（TS202310201044520161）未完结，用户未接听到电话，之前说的不收钱，现在又收钱，用户来电要求解决这个问题，请联系处理，谢谢！</t>
  </si>
  <si>
    <t>业务规则：客户对IPTV扣费不认可，已解释赠费活动解释，10元IPTV扣费为正常扣费，前期用户办理套餐享受4折优惠，已告知客户可办理续约99元畅爽+69元赠费活动，有效期1年，包含手机号码+宽带+IPTV合计40元/月，另用户反映云加速5G畅玩加油包(湖北)扣费问题，核实为  湖北杭州翔羽线上业务代理(宜昌) 经用户同意 后办理，已取消并申请减免本月费用20元，24小时内赠费到账，不可打印发票，客户认可，满意</t>
  </si>
  <si>
    <t>TS202310220850240715</t>
  </si>
  <si>
    <t>13227285872</t>
  </si>
  <si>
    <t>左昌仙</t>
  </si>
  <si>
    <t>2023-10-22 14:15:13</t>
  </si>
  <si>
    <t>主办单位：湖北
客户类别：普通客户
10010是否打通：否
是否二次致电10015：是
是否联系：否
升级倾向：
号码归属省：湖北
SVIP等级：
1.问题类型:;
2.投诉类型:其他问题;
3.营业厅地址:;
4.位置信息:;
5.位置发生地:;
6.投诉内容:套餐活动到期太贵了要求把5折折扣续约上</t>
  </si>
  <si>
    <t>TS202310201931441368</t>
  </si>
  <si>
    <t>18674251523</t>
  </si>
  <si>
    <t>向甲坤</t>
  </si>
  <si>
    <t>2023-10-22 15:50:08</t>
  </si>
  <si>
    <t>主办单位：湖北
客户类别：星级客户
10010是否打通：否
是否二次致电10015：是
是否联系：否
升级倾向：
号码归属省：湖北
SVIP等级：
1.问题类型:;
2.投诉类型:月固定费争议;
3.营业厅地址:;
4.位置信息:;
5.位置发生地:;
6.投诉内容:
202309流量包月租费:30
202309叠加套餐包:22
202308流量包月租费:30
202308叠加套餐包:22
202307流量包月租费:30
202307叠加套餐包:22
202306流量包月租费:30
202306叠加套餐包:22
202305流量包月租费:30
202305叠加套餐包:22
争议金额:260.00</t>
  </si>
  <si>
    <t>TS202310201851080756</t>
  </si>
  <si>
    <t>2023-10-22 14:06:28</t>
  </si>
  <si>
    <t xml:space="preserve">【2022年上工信部测评重保用户】[该用户有申诉倾向，请注意受理态度，查询近三天工单记录，积极解决用户问题。]判断省分:其他省分
:普通消费有争议
:下一步
:通话费不认可
获取参数:
:普通通话费超出争议
查询套餐:
:金额正确
:不认可
:仍不认可
判断省分:除四川外
:
高级模板内容：
投诉问题描述:用户再次来电，表示不认可前工单（TS202310120854242131）回复（因多次未联系上客户，我司无法核实情况处理，暂未退费），要求再次回复9月语音通话费_信息费_移动电话-信息费2元账单详情，请协助回复
争议月份:2023年9月
争议金额:2
是否有下发短信提醒:是
用户要求:用户再次来电，表示不认可前工单（TS202310120854242131）回复（因多次未联系上客户，我司无法核实情况处理，暂未退费），要求再次回复9月语音通话费_信息费_移动电话-信息费2元账单详情，请协助回复</t>
  </si>
  <si>
    <t>计费争议-帐单争议：用户反馈信息费扣费问题，经核实，用户上个月有产生2元信息费，考虑用户感知，申请退还9月2月信息费，24小时到帐，此费用无法抵扣往月欠费且不可打印发票，满意。</t>
  </si>
  <si>
    <t>TS202310211422520277</t>
  </si>
  <si>
    <t>13114462940</t>
  </si>
  <si>
    <t>张绪田</t>
  </si>
  <si>
    <t>2023-10-22 14:08:34</t>
  </si>
  <si>
    <t>[65岁以上老人]
高级模板内容：
投诉问题描述:用户来电表示对月租费用不认可，说以前说好了是69的，前台已做解释，但是老人表示不理解，要求核实回复
争议月份:2023年10月
争议金额:23
用户要求:用户来电表示对月租费用不认可，说以前说好了是69的，前台已做解释，但是老人表示不理解，要求核实回复</t>
  </si>
  <si>
    <t>计费争议-账单扣费：客户对10月账单扣费不满，经核实用户实际是对副卡及炫彩通信助理包-云盘版扣费不满，沟通后已为用户办理副卡赠费享12个月，考虑到用户使用感知为用户申请30元，24小时内到账，另为用户副卡勾选50元赠费，此费用不可打印发票；用户订购产品名称迷笛彩铃8元包月，产品代码为90115，订购时间9，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短信验证码，有二次确认过程，不存在订购违规现象。考虑用户使用感知，网站方已取消屏蔽并于三个工作日内退费16元到账，此费用不可抵扣往月欠费及打印发票，满意。</t>
  </si>
  <si>
    <t>TS202310221323260692</t>
  </si>
  <si>
    <t>15608606605</t>
  </si>
  <si>
    <t>2023-10-22 17:19:10</t>
  </si>
  <si>
    <t xml:space="preserve">
高级模板内容：
投诉问题描述:用户来电表示自己的副卡之前一直都是不收费的，但是为什么下个月要收费，要求减免自己的三张副卡的费用，表示移动都不会收为什么联通收，另外用户要求主卡和副卡关系兑换，把来电号还成主卡，主卡变成副卡
争议月份:2023年11月
争议金额:30
用户要求:尽快处理</t>
  </si>
  <si>
    <t>业务规则：现已为用户3张副卡续约副卡免月租12个月（10元话费12个月）（湖北）-次月生效 ，用户满意</t>
  </si>
  <si>
    <t>TS202310212122491781</t>
  </si>
  <si>
    <t>13094172950</t>
  </si>
  <si>
    <t>国网湖北省电力有限公司宜昌供电公司</t>
  </si>
  <si>
    <t>2023-10-22 09:29:50</t>
  </si>
  <si>
    <t xml:space="preserve">
高级模板内容：
投诉问题描述:用户来电反馈错充号码了，自己联系显示停机！需要我们帮忙联系
充值时间:2023-10-21
充值渠道:其他:中国银行
充值号码:13094172950
充值金额:100
前台是否按流程解释:是
用户要求:立即解决</t>
  </si>
  <si>
    <t>TS202310221003351854</t>
  </si>
  <si>
    <t>18672656090</t>
  </si>
  <si>
    <t>曹悦</t>
  </si>
  <si>
    <t>2023-10-22 15:33:54</t>
  </si>
  <si>
    <t xml:space="preserve">【2022年上工信部测评重保用户】【2022年上工信部测评重保用户】【2022年上工信部测评重保用户】判断省分:其他省分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冰激凌加速包自动版
争议月份:2023年10月
是否承诺退费:是
承诺退费金额:10
是否取消业务（如取消失败，需加上系统报错的提示）:是
是否需要回复:否
用户要求:退费，称之前办理了退订，但却没有退订，多产生了一次费用</t>
  </si>
  <si>
    <t>TS202310221027322297</t>
  </si>
  <si>
    <t>15549270904</t>
  </si>
  <si>
    <t>纪学福</t>
  </si>
  <si>
    <t>2023-10-22 14:41:29</t>
  </si>
  <si>
    <t>判断省分:湖北
:流量费争议
:流量包定制争议
:不认可
:未享受
:小于等于500元，且仅限单倍、月份不超过12个月
:
高级模板内容：
投诉问题描述:流量包争议
业务名称:5G炫彩加油包19元10GB（立即生效）（湖北）
争议月份:2023年6月、2023年7月、2023年8月、2023年9月、2023年10月
争议金额:95
是否承诺退费:是
用户要求:退费，取消业务（5G炫彩加油包19元10GB（立即生效）（湖北）），用户收不到验证码，请协助取消谢谢
同时要求取消：视频彩铃乐享会员6元版，无法收验证码，请协助取消一下，谢谢</t>
  </si>
  <si>
    <t>BL202310211305240167</t>
  </si>
  <si>
    <t>18694083222</t>
  </si>
  <si>
    <t>向绪刚</t>
  </si>
  <si>
    <t>2023-10-22 09:06:42</t>
  </si>
  <si>
    <t xml:space="preserve">判断省分:湖北
:宽带移机
:不认可
:
高级模板内容：
重要提醒：若能通过无缝下单则选择无缝，建此工单会被专项质检！！！:无缝建单
用户诉求:移机
移机地址:湖北省宜昌市枝江市马家店镇江汉大道农行宿舍片区苎麻厂宿舍南单元周边
当前使用地址:湖北省宜昌市枝江市安福寺镇玛瑙明珠小区3栋105
备注:移机</t>
  </si>
  <si>
    <t>TS202310211211370529</t>
  </si>
  <si>
    <t>15572700441</t>
  </si>
  <si>
    <t>孙国秀</t>
  </si>
  <si>
    <t>2023-10-22 13:32:58</t>
  </si>
  <si>
    <t xml:space="preserve">[65岁以上老人]
高级模板内容：
投诉问题描述:手机被标记了，通过码号服务平台无法清除
业务名称:手机标记
办理渠道:微厅（含公众号）
业务提示:操作不了
用户要求:要求尽快核实处理</t>
  </si>
  <si>
    <t>其他：客户反映号码被标记问题，多次致电未接，已短信告知，此为第三方标记并非联通公司，需联系第三方平台客户协助取消标记，如您后期使用有任何疑问，可于工作时间（08：30-17：30）致电宜昌联通07176921001或13032700872</t>
  </si>
  <si>
    <t>TS202310221105490618</t>
  </si>
  <si>
    <t>071704644404</t>
  </si>
  <si>
    <t>2023-10-22 14:25:27</t>
  </si>
  <si>
    <t>高级模板内容：
投诉问题描述:前期处理结果不满
前期工单流水号:ZX202310201812111333
前期工单处理结果:关于您反映问题，经核实，五峰城西自有营业厅于2023-10-1909:33:19给您办理畅爽冰激凌5G融合1000M宽带，为免费宽带，虚拟地址，未实际安装，已联系您解释说明，您表示保留继续使用，满意。
用户要求:问题描述:用户表示不知情办理了宽带，产生了10元的费用，要求销户并回复解释
第用户表示后台部门联系自己可以退费10元可是没有到账不满</t>
  </si>
  <si>
    <t>解释宣传：五峰城西自有营业厅，宽带问题未解释清楚。经核实，五峰城西自有营业厅于 2023-10-19 09:33:19 给客户办理畅爽冰激凌5G融合1000M宽带，为免费宽带，虚拟地址，未实际安装，客户表示保留继续使用，宽带上办理有宽视界优化版基础月包，产生有10元费用，现业务已取消，10元费用已于2023-10-22 09:35:52赠送到账，已联系客户解释说明，客户满意。</t>
  </si>
  <si>
    <t>TS202310211625210107</t>
  </si>
  <si>
    <t>13135812908</t>
  </si>
  <si>
    <t>孙德桥</t>
  </si>
  <si>
    <t>2023-10-22 16:37:58</t>
  </si>
  <si>
    <t xml:space="preserve">
高级模板内容：
投诉问题描述:用户对合约里炫彩通信包10元不认可，要求取消，因此业务在合约里，在线暂时没有承诺退费，
争议月份:2023年9月、2023年10月
争议金额:20
用户要求:核实处理，并取消</t>
  </si>
  <si>
    <t>解释宣传：长阳大堰永昌合作厅，炫彩助理包AA，因办理65元赠费合约包含炫彩助理包，已解释，现用户知晓，与用户沟通取消65元赠费活动，办理69元赠费*12个月活动，此赠费无需开通炫彩助理包，用户同意，满意</t>
  </si>
  <si>
    <t>TS202310151634232152</t>
  </si>
  <si>
    <t>15587919450</t>
  </si>
  <si>
    <t>姚诚</t>
  </si>
  <si>
    <t>2023-10-22 17:05:20</t>
  </si>
  <si>
    <t>主办单位：湖北
客户类别：普通客户
10010是否打通：否
是否二次致电10015：是
是否联系：否
升级倾向：
号码归属省：湖北
SVIP等级：
1.问题类型:宽带;
2.投诉类型:宽带网络问题;
3.营业厅地址:;
4.位置信息:;
5.位置发生地:;
6.投诉内容:自动开启宽带包月费，本人没有开通这项服务。</t>
  </si>
  <si>
    <t>解释宣传-宜昌市城区三峡大学沁苑自有营业厅（校园），校园宽带AA①客户基本资料：业务号码：15587919450、客户姓名：姚诚、套餐情况：沃派校园融合9元移网成员套餐（湖北宜昌）；客户反映宽带包月月租的问题； 
②首次联系客户时间：2023-10-21 16:54:00
③投诉核查处理情况：收到贵部转办，我司立即组织核查，经核实，查询用户办理校园宽带，49元包月，手机出账优惠后9元，宽带出账40元，月消费49元，客户可使用校园网，多次联系用户挂机，无法解释，若需取消校园网手机需更改套餐，已短信告知用户结果，若用户来电烦请代为解释或告知用户与本地服务监督热线13032700872（工作时间8:30-12:00 14:00-17:30）联系； 
④答复客户时间及客户满意度评价：根据上述核实情况，我司于2023-10-21 16:54:00未联系上，回单人：胡春燕、联系方式：07176921001
⑤投诉核查关联材料：无。"</t>
  </si>
  <si>
    <t>ZX202310201812111333</t>
  </si>
  <si>
    <t>2023-10-22 09:05:04</t>
  </si>
  <si>
    <t xml:space="preserve">判断省分:湖北
:被动办理宽带
:不需要
:
高级模板内容：
问题描述:用户表示不知情办理了宽带，产生了10元的费用，要求销户并回复解释
第二联系方式:16608601616
销户原因:非自己办理
用户要求:销户</t>
  </si>
  <si>
    <t>解释宣传：五峰城西自有营业厅，宽带问题未解释清楚。经核实，五峰城西自有营业厅于 2023-10-19 09:33:19 给客户办理畅爽冰激凌5G融合1000M宽带，为免费宽带，虚拟地址，未实际安装，已联系客户解释说明，客户表示保留继续使用，满意。</t>
  </si>
  <si>
    <t>TS202310211127222139</t>
  </si>
  <si>
    <t>071701000018</t>
  </si>
  <si>
    <t>杨露露</t>
  </si>
  <si>
    <t>2023-10-22 15:10:47</t>
  </si>
  <si>
    <t xml:space="preserve">22年Q3Q4重点客户22年Q3Q4重点客户判断省分:其他省分
:普通消费有争议
:下一步
:套餐月费不认可
查询套餐:
:套餐月费有变化
业务办理记录:
:不认可
:其他渠道
判断省分:除甘肃贵州外
:
高级模板内容：
投诉问题描述:用户称每个月21号都有一个世纪联通信息有限公司从支付宝里扣钱
争议月份:2023年9月、2023年10月
争议金额:0
用户要求:查明</t>
  </si>
  <si>
    <t>解释宣传：城区盛之沃合作厅， 花呗先享5G159元直降1600（社会24期） 活动未解释清楚。经核实，客户号码于 2023-04-22 16:15:07 城区盛之沃合作厅  办理花呗先享5G159元直降1600合约活动，每月有下发77.32电子券抵扣花呗费用，联系客户表示已处理好，无异议，满意。</t>
  </si>
  <si>
    <t>TS202310211245091147</t>
  </si>
  <si>
    <t>投诉工单（2021版）&gt;&gt;宽带&gt;&gt;【产品及计费使用】计交费及发票&gt;&gt;一次性费用争议（开户费/补卡费/初装费/调测费/押金等）</t>
  </si>
  <si>
    <t>15572749629</t>
  </si>
  <si>
    <t>2023-10-22 16:39:47</t>
  </si>
  <si>
    <t>用户表示现在自己办理宽带新装业务，宽带开户缴纳接近800元的费用，工作人员告知是光猫，路由器，手机号码预存款的相关费用，但用户表示不认可，怀疑收费不清晰不透明存在乱收费的情况，解释无效，要求投诉此情况，要求尽快联系答复</t>
  </si>
  <si>
    <t>解释宣传：西陵营服装维随销服务点，新装宽带收费AA，现工作人员已联系用户解释清楚收费情况，用户知晓，已无疑问，满意</t>
  </si>
  <si>
    <t>TS202310211235230964</t>
  </si>
  <si>
    <t>15587958330</t>
  </si>
  <si>
    <t>赵俊淳</t>
  </si>
  <si>
    <t>2023-10-22 13:37:40</t>
  </si>
  <si>
    <t xml:space="preserve">
高级模板内容：
投诉问题描述:对收取整月套餐费不满
争议月份:2023年10月
争议金额:31
用户要求:20号才激活，要求退还没用的天数套餐费</t>
  </si>
  <si>
    <t>解释宣传：宜昌市城区集团直属3G开户服务点  ，套餐费用问题未解释清楚。经核实，客户于2023-10-20 14:22:48办理	顺丰巴枪卡31元套餐，首月全量全价，扣除全月费用，已联系客户解释说明，客户表示知晓。</t>
  </si>
  <si>
    <t>TS202310212116061720</t>
  </si>
  <si>
    <t>071700025653</t>
  </si>
  <si>
    <t>邓江涛</t>
  </si>
  <si>
    <t>2023-10-22 14:32:47</t>
  </si>
  <si>
    <t>用户表示自己去年去营业厅办理了销户光猫归还给营业厅，但目前核实到未销户，现在家里需要用宽带但告知可能需要调测费自己也没有设备，导致宽带也无法安装，多次解释无效，要求投诉
宜昌枝江公园路附近营业厅</t>
  </si>
  <si>
    <t>解释宣传：枝江城区公园路自营厅AA，用户反映前期已表示前往营业厅注销宽带，属该厅解释错误导致，经核实现要求宽带安装地址为枝江与原地址不相符，现线上无对应勾选项无法线上办理，需前往营业厅协助办理，移机的费用属移机规则导致，线上无取消移机费用勾选项，用户知晓</t>
  </si>
  <si>
    <t>TS202310211201040343</t>
  </si>
  <si>
    <t>13886673787</t>
  </si>
  <si>
    <t>2023-10-22 10:35:47</t>
  </si>
  <si>
    <t xml:space="preserve">
高级模板内容：
投诉问题描述:TS202310171204252200工单处理结果不认可
前期工单流水号:TS202310171204252200
前期工单处理结果:您反映配送员要求首充发生冲突问题，已解释首充为管理要求，态度问题我部已多次致歉，您满意。
用户要求:客户称该问题没有回复得到具体处理的答复要求再次回复
称刚下单自己号卡还没有配送当天就有联通配送上门并且自己联系了京东方称那边还没有配送要求核实具体什么情况，称不处理就找其他渠道投诉称当时工作人员还要打人并且还骂人了</t>
  </si>
  <si>
    <t>BL202310221527052264</t>
  </si>
  <si>
    <t>15090894387</t>
  </si>
  <si>
    <t>李晶晶</t>
  </si>
  <si>
    <t>判断省分:湖北
根据用户描述选择以下场景:投诉骚扰诈骗电话
建议用户通过智慧沃服务进行拦截:不认可
判断用户是否能提供被举报的号码:可以提供号码
:
用户表示自己遇到029611239690085262780985等骚扰电话要求全部拦截解释不认可</t>
  </si>
  <si>
    <t>TS202310201724031603</t>
  </si>
  <si>
    <t>18527201742</t>
  </si>
  <si>
    <t>姚亚辉</t>
  </si>
  <si>
    <t>2023-10-22 10:45:47</t>
  </si>
  <si>
    <t xml:space="preserve">:二次卡问题
判断省分:其他省分
:无法注册第三方应用（微信支付宝等）
:不可清理APP
判断省分:其他
:不认可
:仍不认可
:
高级模板内容：
投诉问题描述:自己买的卡，老收到上任机主的信息，而且无法注册地三方应用，用户要求清除上任信息
争议号码:18527201742
问题现象:无法注册第三方应用
用户要求:清除上任机主的相关信息</t>
  </si>
  <si>
    <t>业务规则：用户反映二次卡问题，已告知用户可联系第三方平台清楚，我部无法清除元机主信息，用户知晓满意</t>
  </si>
  <si>
    <t>BL202310221639040531</t>
  </si>
  <si>
    <t>15572702842</t>
  </si>
  <si>
    <t>李津仔</t>
  </si>
  <si>
    <t>2023-10-22 16:44:47</t>
  </si>
  <si>
    <t xml:space="preserve">判断省分:湖北
:有意向资费
:全国流量王8元套餐
:
高级模板内容：
用户诉求:用户15572702842来电要求将套餐变更为（4G全国流量王8元套餐），前台挽留失败，不愿意到营业厅办理，要求我方线上处理，请处理谢谢
当前套餐名称:腾讯大王卡
新套餐名称（转入套餐名称）:4G全国流量王8元套餐
是合约期内（含靓号）:是
备注:</t>
  </si>
  <si>
    <t>TS202310221630431540</t>
  </si>
  <si>
    <t>13032732773</t>
  </si>
  <si>
    <t>王永</t>
  </si>
  <si>
    <t>2023-10-22 16:49:06</t>
  </si>
  <si>
    <t>主办单位：湖北
客户类别：普通客户
10010是否打通：是
是否二次致电10015：是
是否联系：否
升级倾向：工信部
号码归属省：湖北
SVIP等级：
1.问题类型:;
2.投诉类型:办理争议;
3.营业厅地址:;
4.位置信息:;
5.位置发生地:;
6.投诉内容:本人在中国联通官网查询到联通资费专区里面在售套餐中有4G全国流量王8元套餐包含30分钟200兆流量，多次联系你们联通公司改套餐都说没这么低的套餐，现要求你们在48小时帮忙变更好这个套餐，如若没有线上变更好套餐，我将投诉到工信部同时申请携号转网
8.办理业务的名称:4G全国流量王8元套餐
8.无法办理的渠道:中国联通APP</t>
  </si>
  <si>
    <t>BL202310221611220225</t>
  </si>
  <si>
    <t>15629335670</t>
  </si>
  <si>
    <t>王桂荣</t>
  </si>
  <si>
    <t>2023-10-22 17:31:17</t>
  </si>
  <si>
    <t xml:space="preserve">判断省分:湖北
:有意向资费
:全国流量王8元套餐
:
高级模板内容：
用户诉求:用户要求更改4G全国流量王8元套餐，已告知到厅咨询用户不认可
当前套餐名称:幸福家家乐39元套餐
新套餐名称（转入套餐名称）:4G全国流量王8元套餐
是合约期内（含靓号）:否</t>
  </si>
  <si>
    <t>BL202310221536322355</t>
  </si>
  <si>
    <t>18571015898</t>
  </si>
  <si>
    <t>鲍昕</t>
  </si>
  <si>
    <t>2023-10-22 16:03:47</t>
  </si>
  <si>
    <t xml:space="preserve">
高级模板内容：
用户诉求:更改套餐
当前套餐名称:4G组合套餐
新套餐名称（转入套餐名称）:39元福多多卡
是合约期内（含靓号）:否</t>
  </si>
  <si>
    <t>BL202310221454271869</t>
  </si>
  <si>
    <t>18571427407</t>
  </si>
  <si>
    <t>胡蝶</t>
  </si>
  <si>
    <t>2023-10-22 15:09:13</t>
  </si>
  <si>
    <t xml:space="preserve">判断省分:湖北
:有意向资费
:全国流量王8元套餐
:
高级模板内容：
用户诉求:用户18571427407来电要求将套餐变更为（4G全国流量王8元套餐），前台挽留失败，不愿意到营业厅办理，要求我方线上处理，请处理谢谢
当前套餐名称:沃派升级版套餐16元档
新套餐名称（转入套餐名称）:4G全国流量王8元套餐
是合约期内（含靓号）:否
备注:</t>
  </si>
  <si>
    <t>BL202310221413081407</t>
  </si>
  <si>
    <t>15572734151</t>
  </si>
  <si>
    <t>王晓凤</t>
  </si>
  <si>
    <t>2023-10-22 14:35:14</t>
  </si>
  <si>
    <t xml:space="preserve">判断省分:湖北
:有意向资费
:全国流量王8元套餐
:
高级模板内容：
用户诉求:用户要求办理，前台挽留不认可，请尽快处理
当前套餐名称:腾讯大王卡
新套餐名称（转入套餐名称）:全国流量王8元套餐
是合约期内（含靓号）:否</t>
  </si>
  <si>
    <t>BL202310221313120770</t>
  </si>
  <si>
    <t>13217177776</t>
  </si>
  <si>
    <t>邓晗</t>
  </si>
  <si>
    <t>2023-10-22 14:18:16</t>
  </si>
  <si>
    <t xml:space="preserve">判断省分:湖北
:有意向资费
:其他资费
:否
node_104:
node_102:
:降套
:消费过高
:挽留后，用户依旧要求降套
:消费对比
:挽留失败
:
node_106:
:有合约/有靓号
:
高级模板内容：
用户诉求:变更套餐
当前套餐名称:腾讯王卡5G版129元套餐
新套餐名称（转入套餐名称）:福多多卡91257932
是合约期内（含靓号）:是
备注:用户要求变更套餐为福多多卡91257932挽留无效加急用户在异地要求在线处理</t>
  </si>
  <si>
    <t>BL202310221144392288</t>
  </si>
  <si>
    <t>17683710249</t>
  </si>
  <si>
    <t>许承德</t>
  </si>
  <si>
    <t>2023-10-22 15:06:18</t>
  </si>
  <si>
    <t xml:space="preserve">判断省分:湖北
:有意向资费
:全国流量王8元套餐
:
高级模板内容：
用户诉求:想要办理8元保号套餐，前台挽留用户不认可
当前套餐名称:腾讯大王卡
新套餐名称（转入套餐名称）:全国流量王8元套餐
是合约期内（含靓号）:是
备注:降套</t>
  </si>
  <si>
    <t>BL202310221140182215</t>
  </si>
  <si>
    <t>18671751425</t>
  </si>
  <si>
    <t>黄国权</t>
  </si>
  <si>
    <t>2023-10-22 14:11:34</t>
  </si>
  <si>
    <t xml:space="preserve">判断省分:湖北
:有意向资费
:全国流量王8元套餐
:
高级模板内容：
用户诉求:客户来电要求变更8元套餐
当前套餐名称:畅越冰激凌5G套餐49元
新套餐名称（转入套餐名称）:全国流量王8元套餐
是合约期内（含靓号）:否
备注:要求尽快处理，加急</t>
  </si>
  <si>
    <t>BL202310220953430869</t>
  </si>
  <si>
    <t>15672503776</t>
  </si>
  <si>
    <t>陈傲</t>
  </si>
  <si>
    <t>2023-10-22 10:03:48</t>
  </si>
  <si>
    <t xml:space="preserve">判断省分:湖北
:有意向资费
:全国流量王8元套餐
:
高级模板内容：
用户诉求:变更套餐
当前套餐名称:幸福家家乐19元套餐
新套餐名称（转入套餐名称）:全国流量王8元套餐
是合约期内（含靓号）:否</t>
  </si>
  <si>
    <t>BL202310220937300682</t>
  </si>
  <si>
    <t>18671757310</t>
  </si>
  <si>
    <t>付秦坤</t>
  </si>
  <si>
    <t>2023-10-22 10:31:28</t>
  </si>
  <si>
    <t xml:space="preserve">判断省分:湖北
:有意向资费
:全国流量王8元套餐
:
高级模板内容：
用户诉求:用户来电要求更改4G全国流量王8元套餐挽留失败，解释需要到归属地赋权营业厅用户不认可
当前套餐名称:阿里小宝卡
新套餐名称（转入套餐名称）:4G全国流量王8元套餐
是合约期内（含靓号）:否</t>
  </si>
  <si>
    <t>BL202310212241352381</t>
  </si>
  <si>
    <t>15587950879</t>
  </si>
  <si>
    <t>邹江春</t>
  </si>
  <si>
    <t>2023-10-22 14:06:52</t>
  </si>
  <si>
    <t xml:space="preserve">判断省分:湖北
:有意向资费
:全国流量王8元套餐
:
高级模板内容：
用户诉求:用户要求更改套餐
当前套餐名称:腾讯大王卡
新套餐名称（转入套餐名称）:全国流量王8元套餐
是合约期内（含靓号）:否</t>
  </si>
  <si>
    <t>BL202310212103492118</t>
  </si>
  <si>
    <t>13177096650</t>
  </si>
  <si>
    <t>尚容华</t>
  </si>
  <si>
    <t>2023-10-22 09:18:15</t>
  </si>
  <si>
    <t xml:space="preserve">判断省分:湖北
:无意向资费
node_104:
node_102:
:降套
:流量过多
:挽留后，用户依旧要求降套
:资费对比
:挽留失败
:
node_106:
:无合约/无靓号
:
高级模板内容：
用户诉求:用户要求尽快进行核实办理
当前套餐名称:菁锐卡19元套餐
新套餐名称（转入套餐名称）:8元套餐
是合约期内（含靓号）:否
备注:用户要求尽快进行核实更改</t>
  </si>
  <si>
    <t>BL202310212051212059</t>
  </si>
  <si>
    <t>18674207035</t>
  </si>
  <si>
    <t>钟小娟</t>
  </si>
  <si>
    <t>2023-10-22 09:22:18</t>
  </si>
  <si>
    <t xml:space="preserve">
高级模板内容：
用户诉求:客户要求更改8元套餐不愿意前往营业厅要求反馈
当前套餐名称:大云卡
新套餐名称（转入套餐名称）:8元流量王
是合约期内（含靓号）:否</t>
  </si>
  <si>
    <t>BL202310211727410500</t>
  </si>
  <si>
    <t>13114454166</t>
  </si>
  <si>
    <t>李金华</t>
  </si>
  <si>
    <t>2023-10-22 09:11:35</t>
  </si>
  <si>
    <t xml:space="preserve">判断省分:湖北
:有意向资费
:全国流量王8元套餐
:
高级模板内容：
用户诉求:用户来电要求下个月更改成4G全国流量王8元套餐90495213，前台无权限办理，用户称去过营业厅，告知需要拨打10010客服热线更改，营业厅办理不了，称不更改自己就需要携号转网，请协助处理，谢谢。
当前套餐名称:畅越冰激凌5G套餐59元
新套餐名称（转入套餐名称）:4G全国流量王8元套餐90495213
是合约期内（含靓号）:是
备注:用户来电要求下个月更改成4G全国流量王8元套餐90495213，前台无权限办理，用户称去过营业厅，告知需要拨打10010客服热线更改，营业厅办理不了，称不更改自己就需要携号转网，请协助处理，谢谢。</t>
  </si>
  <si>
    <t>BL202310211658380186</t>
  </si>
  <si>
    <t>18607206768</t>
  </si>
  <si>
    <t>王婧江怡</t>
  </si>
  <si>
    <t>2023-10-22 09:10:01</t>
  </si>
  <si>
    <t xml:space="preserve">判断省分:湖北
:有意向资费
:其他资费
:是
:不认可：坚持要求转入有限制的套餐
:
高级模板内容：
用户诉求:变更套餐
当前套餐名称:畅越冰激凌5G套餐59元
新套餐名称（转入套餐名称）:蚂蚁大宝卡
是合约期内（含靓号）:否</t>
  </si>
  <si>
    <t>BL202310211557562001</t>
  </si>
  <si>
    <t>15571760242</t>
  </si>
  <si>
    <t>金文明</t>
  </si>
  <si>
    <t>2023-10-22 09:07:10</t>
  </si>
  <si>
    <t xml:space="preserve">判断省分:湖北
:有意向资费
:全国流量王8元套餐
:
高级模板内容：
用户诉求:变更套餐
当前套餐名称:腾讯大王卡
新套餐名称（转入套餐名称）:全国流量王8元套餐
是合约期内（含靓号）:否
备注:不愿意去营业厅，要求线上办理</t>
  </si>
  <si>
    <t>BL202310211255250056</t>
  </si>
  <si>
    <t>18571668463</t>
  </si>
  <si>
    <t>李祺桢</t>
  </si>
  <si>
    <t>2023-10-22 09:05:28</t>
  </si>
  <si>
    <t>判断省分:湖北
:有意向资费
:其他资费
:是
:不认可：坚持要求转入有限制的套餐
:
高级模板内容：
用户诉求:用户来电称要求变更套餐，可以在下午六点之后联系或者直接更改可以不用电话联系
当前套餐名称:畅爽冰激凌5G套餐129元（基础版）
新套餐名称（转入套餐名称）:福多多29元（湖北）
是合约期内（含靓号）:否
备注:CB无法办理，系统没有显示</t>
  </si>
  <si>
    <t>TS202310221319230627</t>
  </si>
  <si>
    <t>15207206663</t>
  </si>
  <si>
    <t>黄雨生</t>
  </si>
  <si>
    <t>2023-10-22 16:08:55</t>
  </si>
  <si>
    <t>主办单位：湖北
客户类别：普通客户
10010是否打通：是
是否二次致电10015：是
是否联系：是
升级倾向：无
号码归属省：湖北
SVIP等级：
用户现要求更改最低档位的套餐，打10010和到营业厅都告知无法更改，不满，要求尽快核实原因并处理谢谢！</t>
  </si>
  <si>
    <t>套餐变更-已到国贸自营厅，降套①客户基本资料：业务号码：15207206663、客户姓名：黄雨生、套餐情况：畅越冰激凌5G套餐79元；客户反映取消业务的问题； 
②首次联系客户时间：2023-10-22 15:55:00
③投诉核查处理情况：收到贵部转办，我司立即组织核查，经核实，客户要求取消宽带，实装宽带，挽留失败，已取消，主卡转资8元流量王套餐，次月生效，满意； 
④答复客户时间及客户满意度评价：根据上述核实情况，我司于2023-10-22 15:55:00联系客户满意，回单人：胡春燕、联系方式：07176921001
⑤投诉核查关联材料：无。"</t>
  </si>
  <si>
    <t>BL202310221350451168</t>
  </si>
  <si>
    <t>2023-10-22 14:45:14</t>
  </si>
  <si>
    <t xml:space="preserve">判断省分:湖北
:有意向资费
:其他资费
:是
:不认可：坚持要求转入有限制的套餐
:
高级模板内容：
用户诉求:改套餐
当前套餐名称:畅爽冰激凌5G套餐159元
新套餐名称（转入套餐名称）:畅爽冰激凌5G套餐299元（基础版）（产品编码：91087364）
是合约期内（含靓号）:是</t>
  </si>
  <si>
    <t>套餐变更-升：用户要求转资299畅越套餐，已办理，次月生效,用户满意。</t>
  </si>
  <si>
    <t>TS202310211702440827</t>
  </si>
  <si>
    <t>17671267513</t>
  </si>
  <si>
    <t>彭波</t>
  </si>
  <si>
    <t>2023-10-22 11:14:41</t>
  </si>
  <si>
    <t>主办单位：湖北
客户类别：普通客户
10010是否打通：是
是否二次致电10015：是
是否联系：否
升级倾向：工信部
号码归属省：湖北
SVIP等级：
1.问题类型:;
2.投诉类型:办理争议;
3.营业厅地址:;
4.位置信息:;
5.位置发生地:;
6.投诉内容:我要更改为8元套餐，不给办理，强制要求去营业厅，我现在公司有一张联通卡了，这张卡基本不用打电话，和使用流量，我还不能自己选择更改套餐，我的卡是网上申请的，业务不能网上申请，强制要求去营业厅，我现在在广州，强制要求去宜昌营业厅，更改套餐不可以，携号转网也不可以，工信部三令五申，通信企业应该尊重用户自主选择权利，不得以任何方式要求用户指定业务。
8.办理业务的名称:我要更改为8元套餐
8.无法办理的渠道:10010客服热线</t>
  </si>
  <si>
    <t>"套餐变更①客户基本资料：业务号码：17671267513、客户姓名：彭波、套餐情况：腾讯大王卡；客户反映转资的问题； 
②首次联系客户时间：2023-10-22 11:02:00
③投诉核查处理情况：收到贵部转办，我司立即组织核查，经核实，查询用户亲情卡15672535130风险关停，故导致主副卡无法拆分，已引导用户通过手厅二次实人认证复机后致电我部客服07176921001办理拆分及转资8元套餐，次月生效，满意； 
④答复客户时间及客户满意度评价：根据上述核实情况，我司于2023-10-22 11:02:00联系客户满意，回单人：胡春燕、联系方式：07176921001
⑤投诉核查关联材料：无。"</t>
  </si>
  <si>
    <t>TS202310212031031301</t>
  </si>
  <si>
    <t>18694093986</t>
  </si>
  <si>
    <t>马金枚</t>
  </si>
  <si>
    <t>2023-10-22 16:26:27</t>
  </si>
  <si>
    <t xml:space="preserve">
高级模板内容：
投诉问题描述:要求变更19元的套餐，已解释在线能更改最低月租29元，有升级投倾向
要求办理的产品名称:19元的套餐
是否推荐其它产品:是
用户要求:要求变更19元的套餐</t>
  </si>
  <si>
    <t>套餐变更-未到厅：39转19，联系用户忙，我部无法办理19元套餐，可办理8元全国流量王套餐，已短信告知用户，如有疑问可在工作时间（08:30-12:00；14:00-17:30）联系07176921001、13032700872宜昌客服。如用户咨询，请前台10010话务中心代为解释，谢谢</t>
  </si>
  <si>
    <t>BL202310211221192179</t>
  </si>
  <si>
    <t>15572791385</t>
  </si>
  <si>
    <t>郭浪</t>
  </si>
  <si>
    <t>2023-10-22 16:28:16</t>
  </si>
  <si>
    <t xml:space="preserve">判断省分:湖北
:有意向资费
:其他资费
:是
:不认可：坚持要求转入有限制的套餐
:
高级模板内容：
用户诉求:用户来电要求将自己的套餐变更为福多多59元套餐，在线挽留失败，要求马上处理，请后台协助处理
当前套餐名称:冰激凌融合放心用99套餐移网主资费-49元/月（湖北）
新套餐名称（转入套餐名称）:福多多59元套餐
是合约期内（含靓号）:是
备注:要求线上处理，说自己不方便到厅</t>
  </si>
  <si>
    <t>套餐变更：未到厅，降套，查询用户为实装CPE，融合产品无法转资福多多59元套餐，已解释，用户表示考虑资费，后期确认资费后再联系我部客服办理转资，满意</t>
  </si>
  <si>
    <t>BL202310221604190142</t>
  </si>
  <si>
    <t>18672903020</t>
  </si>
  <si>
    <t>陈月</t>
  </si>
  <si>
    <t>2023-10-22 17:15:14</t>
  </si>
  <si>
    <t xml:space="preserve">判断省分:湖北
:有意向资费
:全国流量王8元套餐
:
高级模板内容：
用户诉求:降套
当前套餐名称:畅爽冰激凌5G套餐199元（基础版
新套餐名称（转入套餐名称）:最低套餐资费
是合约期内（含靓号）:否
备注:用户表示如果业务号码联系不上可以拨打15897572044</t>
  </si>
  <si>
    <t>套餐变更-未到厅：199元转8元，已办理注销宽带（实装）并转资4G全国流量王8元套餐，次月生效，用户满意。</t>
  </si>
  <si>
    <t>BL202310211505571432</t>
  </si>
  <si>
    <t>18671701066</t>
  </si>
  <si>
    <t>冯志强</t>
  </si>
  <si>
    <t>2023-10-22 09:05:01</t>
  </si>
  <si>
    <t xml:space="preserve">【2022年上工信部测评重保用户】判断省分:湖北
:有意向资费
:其他资费
:是
:不认可：坚持要求转入有限制的套餐
:
高级模板内容：
用户诉求:降套挽留无效推荐营业厅无效
当前套餐名称:畅爽冰激凌5G套餐129元（基础版）
新套餐名称（转入套餐名称）:59的福多多卡
是合约期内（含靓号）:是
备注:降套（用户主副卡）</t>
  </si>
  <si>
    <t>套餐变更-未到厅：用户要求转资59的福多多卡套餐，经核实，客户副卡因风险号码局方停机，无法操作转资，已告知客户前往中国联通自有营业厅或通过【中国联通APP】操作二次实人认证开机，操作开机后再办理转资，客户表示知晓。</t>
  </si>
  <si>
    <t>BL202310211210162044</t>
  </si>
  <si>
    <t>2023-10-22 09:03:47</t>
  </si>
  <si>
    <t xml:space="preserve">判断省分:湖北
:有意向资费
:其他资费
:否
node_104:
node_102:
:升套/平套
:
高级模板内容：
用户诉求:改套餐
当前套餐名称:畅爽冰激凌5G套餐159元
新套餐名称（转入套餐名称）:畅爽冰激凌5G套餐239元（基础版）
是合约期内（含靓号）:是</t>
  </si>
  <si>
    <t>套餐变更-未到厅：用户要求转资畅爽冰激凌5G套餐239元套餐，客服部24小时内操作办理，次月生效,用户满意。</t>
  </si>
  <si>
    <t>TS202310221056020407</t>
  </si>
  <si>
    <t>17671322256</t>
  </si>
  <si>
    <t>2023-10-22 14:10:20</t>
  </si>
  <si>
    <t>用户来电反馈自己号码无法开启热点，用户开启时显示：请咨询10010，请工作人员尽快核实处理并及时回复到用户</t>
  </si>
  <si>
    <t>TS202310221002171819</t>
  </si>
  <si>
    <t>18694081160</t>
  </si>
  <si>
    <t>刘星金</t>
  </si>
  <si>
    <t>2023-10-22 16:13:31</t>
  </si>
  <si>
    <t>用户来电反映称自己来电号码和主卡，互拨打不通，在所有的都一样，无法打点，要求核实处理回复请处理谢谢！</t>
  </si>
  <si>
    <t>TS202310201331071224</t>
  </si>
  <si>
    <t>18671711300</t>
  </si>
  <si>
    <t>韩赟</t>
  </si>
  <si>
    <t>2023-10-22 09:54:47</t>
  </si>
  <si>
    <t>判断省分:湖北
:湖北用户漫游外省无法拨打或接听
获取入参:
查询历史工单:有历史工单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18671711300;3、主叫号码：18671711300;4、被叫号码：;5、客户姓名：韩赟;6、客户级别：无级别;7、用户归属地：宜昌市;8、受理员工工号：hubXN23ZH1948;9、手机厂商：;10、投诉渠道：10010客服热线;11、投诉打点范围：0.5千米;12、投诉地址：宜昌市-西陵区:中国工商银行【发展大道国宾一号斜对面清江润城】;13、网格ID：101062;14、网格名称：YC_B_湖北省宜昌市西陵区网格_101062;15、经度：111.340725;16、纬度：30.737833;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全部发生;25、主工单流水号：hub169777976905419364;26、语音业务类型：无法主被叫;27、数据业务类型：;28、用户是否接受解释：否;29、公告类型：;30、基站ID：117.1005513;31、基站名称：117.1005513;32、其它地方是否正常使用：是;33、之前是否可以正常使用：是;</t>
  </si>
  <si>
    <t>联系用户明天现场测试，有问题与测试人员联系，处理人 陈益满 联系电话 18671733750</t>
  </si>
  <si>
    <t>TS202310201234030114</t>
  </si>
  <si>
    <t>16671723995</t>
  </si>
  <si>
    <t>陈金友</t>
  </si>
  <si>
    <t>2023-10-22 09:58:29</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</si>
  <si>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16671723995;3、主叫号码：16671723995;4、被叫号码：;5、客户姓名：陈金友;6、客户级别：一星用户;7、用户归属地：宜昌市;8、受理员工工号：hubXN215376;9、手机厂商：;10、投诉渠道：10010客服热线;11、投诉打点范围：0.5千米;12、投诉地址：宜昌市-猇亭区:鹏顺·观山云筑【古老背街国华瑞景旁】;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3天以内;21、语音通话或数据上网：语音;22、室内或室外：室内;23、手机信号强弱：无信号;24、用户周边使用情况：不清楚;25、主工单流水号：hub169777625145128803;26、语音业务类型：无法主被叫;27、数据业务类型：;28、用户是否接受解释：否;29、公告类型：;30、基站ID：117.110937;31、基站名称：117.110937;32、其它地方是否正常使用：是;33、之前是否可以正常使用：是;用户来电反映从（2天左右）开始在（鹏顺·观山云筑6号楼地下车库）使用（无信号），服务状态正常，用户（已开关机）测试，仍然如此，要求尽快处理，第二联系电话（16671723995）。</t>
  </si>
  <si>
    <t>联系用户无人接听，已短信告知有空与测试人员联系，处理人 陈益满 联系电话 18671733750</t>
  </si>
  <si>
    <t>TS202310211048241243</t>
  </si>
  <si>
    <t>15672495739</t>
  </si>
  <si>
    <t>向文玉</t>
  </si>
  <si>
    <t>2023-10-22 09:54:28</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</si>
  <si>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15672495739;3、主叫号码：15672495739;4、被叫号码：;5、客户姓名：向文玉;6、客户级别：四星用户;7、用户归属地：宜昌市;8、受理员工工号：hubXN23TF3732;9、手机厂商：;10、投诉渠道：10010客服热线;11、投诉打点范围：0.5千米;12、投诉地址：宜昌市-夷陵区:三峡旅游学院(公交站)【B80路】;13、网格ID：105834;14、网格名称：YC_B_105834;15、经度：111.421966;16、纬度：30.665005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23、手机信号强弱：三格;24、用户周边使用情况：不清楚;25、主工单流水号：hub169785633038263187;26、语音业务类型：;27、数据业务类型：无法上网;28、用户是否接受解释：否;29、公告类型：网络信息;30、基站ID：;31、基站名称：;32、其它地方是否正常使用：是;33、之前是否可以正常使用：是;</t>
  </si>
  <si>
    <t>TS202310211538081740</t>
  </si>
  <si>
    <t>13387283297</t>
  </si>
  <si>
    <t>陈永全</t>
  </si>
  <si>
    <t>2023-10-22 16:02:45</t>
  </si>
  <si>
    <t xml:space="preserve">【2022年上工信部测评重保用户】判断省分:湖北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:信号不好。无法正常打电话，建议打开高清语音，不认可，要求核实处理。不愿意提供详细地址。烦请核实回复谢谢</t>
  </si>
  <si>
    <t>联系用户已恢复正常使用。后期有问题与测试人员联系，处理人 陈益满 联系电话 18671733750</t>
  </si>
  <si>
    <t>TS202310201231430067</t>
  </si>
  <si>
    <t>13047167982</t>
  </si>
  <si>
    <t>李春霞</t>
  </si>
  <si>
    <t>2023-10-22 10:01:30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</si>
  <si>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13047167982;3、主叫号码：13047167982;4、被叫号码：;5、客户姓名：李春霞;6、客户级别：二星忠诚用户;7、用户归属地：宜昌市;8、受理员工工号：hubXN220845;9、手机厂商：;10、投诉渠道：10010客服热线;11、投诉打点范围：0.5千米;12、投诉地址：宜昌市-猇亭区:鹏顺·观山云筑【古老背街国华瑞景旁】地下车库，;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一周以上;21、语音通话或数据上网：数据;22、室内或室外：室内;23、手机信号强弱：一至两格不稳定;24、用户周边使用情况：全部发生;25、主工单流水号：hub169777617639340977;26、语音业务类型：;27、数据业务类型：无法上网;28、用户是否接受解释：否;29、公告类型：;30、基站ID：117.110937;31、基站名称：117.110937;32、其它地方是否正常使用：是;33、之前是否可以正常使用：是;
用户来电反映在:鹏顺·观山云筑【古老背街国华瑞景旁】地下车库没有信号，要上门处理解决，麻烦处理，谢谢</t>
  </si>
  <si>
    <t>联系用户周一现场测试，有问题与测试人员联系，处理人 陈益满 联系电话 18671733750</t>
  </si>
  <si>
    <t>TS202310200917380660</t>
  </si>
  <si>
    <t>13047170169</t>
  </si>
  <si>
    <t>卢洲</t>
  </si>
  <si>
    <t>2023-10-22 09:56:28</t>
  </si>
  <si>
    <t>:1、受理流水号：;2、受理号码：13047170169;3、主叫号码：13047170169;4、被叫号码：;5、客户姓名：卢洲;6、客户级别：二星用户;7、用户归属地：宜昌市;8、受理员工工号：hubXN23TF8033;9、手机厂商：;10、投诉渠道：10010客服热线;11、投诉打点范围：0.5千米;12、投诉地址：宜昌市-当阳市:当阳市玉泉街道办事处【关陵路90号】;13、网格ID：190366;14、网格名称：YC_A_湖北省宜昌市当阳市环城西路-关陵路交叉口附近网格_190366;15、经度：111.770382;16、纬度：30.841009;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一至两格不稳定;24、用户周边使用情况：不清楚;25、主工单流水号：hub169776414382253769;26、语音业务类型：无法主被叫;27、数据业务类型：无法上网;28、用户是否接受解释：否;29、公告类型：;30、基站ID：117.111930;31、基站名称：117.11193;32、其它地方是否正常使用：是;33、之前是否可以正常使用：是;
用户来电反映从（一周以上）开始在（宜昌市当阳市玉泉街道办事处何冲村景泰烟花公司旁边）使用（无信号/信号弱），服务状态正常，用户（已开关机）测试，仍然如此，要求尽快处理，第二联系电话（13047170169）。</t>
  </si>
  <si>
    <t>TS202310210947232443</t>
  </si>
  <si>
    <t>18695061918</t>
  </si>
  <si>
    <t>童玉兰</t>
  </si>
  <si>
    <t>2023-10-22 09:37:27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</si>
  <si>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18695061918;3、主叫号码：18695061918;4、被叫号码：;5、客户姓名：童玉兰;6、客户级别：四星忠诚用户;7、用户归属地：宜昌市;8、受理员工工号：hubXN22400611;9、手机厂商：;10、投诉渠道：10010客服热线;11、投诉打点范围：0.5千米;12、投诉地址：宜昌市-西陵区:黄河路【西陵区】;13、网格ID：191114;14、网格名称：YC_A_湖北省宜昌市西陵区大成路-黄河路交叉口附近网格_191114;15、经度：111.307469;16、纬度：30.732713;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无信号;24、用户周边使用情况：不清楚;25、主工单流水号：hub169785278825511756;26、语音业务类型：无法主被叫;27、数据业务类型：无法上网;28、用户是否接受解释：否;29、公告类型：;30、基站ID：117.1005396;31、基站名称：117.1005396;32、其它地方是否正常使用：是;33、之前是否可以正常使用：是;</t>
  </si>
  <si>
    <t>投诉点信号覆盖正常，周边基站无故障，已指导用户更改终端设置，建议用户观察使用，后期有问题与测试人员联系，处理人 陈益满 联系电话 18671733750</t>
  </si>
  <si>
    <t>TS202310210921231973</t>
  </si>
  <si>
    <t>2023-10-22 15:45:07</t>
  </si>
  <si>
    <t>主办单位：湖北
客户类别：普通客户
10010是否打通：是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其他用户能否正常使用:不了解；
影响时段:全天；
投诉内容:太卡了，这两天玩游戏根本玩不了；
关联历史投诉流水号:其他问题，请手动查询</t>
  </si>
  <si>
    <t>网络质量：①客户投诉产生的原因：手机网速问题。 
②客户投诉问题核查情况及解决方案：收到贵部转办后，我司立即组织调查。玉阳街道二圣庙;AA经核实已发区域负责人协助处理。我司2023-10-21 11:43:49联系客户解释。
③客户问题满意度：一般。 
④回单人：田群、联系方式：07176921001</t>
  </si>
  <si>
    <t>TS202310211229230859</t>
  </si>
  <si>
    <t>18607103411</t>
  </si>
  <si>
    <t>陈雄武</t>
  </si>
  <si>
    <t>2023-10-22 19:20:35</t>
  </si>
  <si>
    <t>主办单位：湖北
客户类别：普通客户
10010是否打通：否
是否二次致电10015：是
是否联系：否
升级倾向：
号码归属省：湖北
SVIP等级：
1.问题类型:;
2.投诉类型:手机信号问题;
3.营业厅地址:;
4.位置信息:伍临路临江平;
5.位置发生地:湖北省宜昌市伍家岗区;
6.投诉内容:手机网络类型:5G；
网络情况:上网卡顿/掉线/不稳定；
接打电话情况:掉话/单通/无法通话；
APP应用程序是否正常使用:部分不正常；
影响范围:特定地点；
其他用户能否正常使用:不了解；
影响时段:10:00-12:00；
投诉内容:什么网，什么5g，真心差，信号满格，网速无；</t>
  </si>
  <si>
    <t>网络质量：伍家岗区伍临路临江平AA①客户基本资料：业务号码：18607103411、客户姓名：陈雄武、套餐情况：畅越冰激凌5G套餐119元；客户反映取消业务的问题； 
②首次联系客户时间：2023-10-22 10:56:00
③投诉核查处理情况：收到贵部转办，我司立即组织核查，经核实，查询所在地网络质量正常，用户表示所有地方网络慢，此非网络问题，请转归属地核实信号问题，满意； 
④答复客户时间及客户满意度评价：根据上述核实情况，我司于2023-10-22 10:56:00联系客户满意，回单人：胡春燕、联系方式：07176921001
⑤投诉核查关联材料：无。"</t>
  </si>
  <si>
    <t>TS202310211015050496</t>
  </si>
  <si>
    <t>13197335383</t>
  </si>
  <si>
    <t>辛东</t>
  </si>
  <si>
    <t>2023-10-22 14:06:19</t>
  </si>
  <si>
    <t>判断省份:湖北
:移网无法上网
:手机移动数据
获取入参:
获取历史工单:无历史工单
:下一步
移网一键诊断结果:1.用户状态是否正常：开通.2.查询流量是否限速：未限速.3.2345G终端支持情况：数据为空.4.近期缴费开机记录情况：无缴费开机.5.是否存在群障：不存在.6.上网功能是否正常：开通.7.用户是否开通VoLTE：开通.8.流量封顶情况：未封顶.9.查询用户终端蜂窝网络状态：.:诊断无异常/解释不认可
当月是否清卡重用:无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13197335383;3、主叫号码：13197335383;4、被叫号码：;5、客户姓名：辛东;6、客户级别：五星忠诚用户;7、用户归属地：宜昌市;8、受理员工工号：hubXN22ZH9094;9、手机厂商：;10、投诉渠道：10010客服热线;11、投诉打点范围：0.5千米;12、</t>
  </si>
  <si>
    <t>网络质量：宜昌市内5G信号不稳定AA。经网络部核查，已发区域负责人于10月23日前处理完毕，考虑到用户使用感知为用户申请50元费用于24小时内到账，此费用不可打印发票，满意。</t>
  </si>
  <si>
    <t>TS202310211823262257</t>
  </si>
  <si>
    <t>13094173351</t>
  </si>
  <si>
    <t>殷代松</t>
  </si>
  <si>
    <t>2023-10-22 13:35:18</t>
  </si>
  <si>
    <t xml:space="preserve">22年Q3Q4重点客户判断省分:湖北
:流量费争议
:定向流量未免流
:不认可
:不符合或不愿意开通
:
高级模板内容：
投诉问题描述:用户反映自己一直在学校，但是无法使用校园基站流量
是否剩余小区优惠:否
实际使用地:三峡职业技术学院
是否在优惠范围:否
涉及金额:35
是否已解释可能超出优惠范围:否
涉及时间范围:～
用户要求:要求尽快处理</t>
  </si>
  <si>
    <t>系统支撑：用户反映校园流量未免流，已为用户申请赠送10G流量本月使用，并申请减免本月超出流量费40元，24小时内赠费到账，已发校园重新绑定基站，用户满意</t>
  </si>
  <si>
    <t>TS202310211201230352</t>
  </si>
  <si>
    <t>13117288008</t>
  </si>
  <si>
    <t>2023-10-22 10:26:33</t>
  </si>
  <si>
    <t xml:space="preserve">主办单位：湖北
客户类别：普通客户
10010是否打通：是
是否二次致电10015：是
是否联系：是
升级倾向：无
号码归属省：湖北
SVIP等级：
预处理内容：
预处理名称：移网一键诊断，用户问题:手机无法主被叫
用户意见:未开通VOLTE功能
建议用户开通volte业务:不认可提投诉单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
----
高级模板内容：
客户核心诉求及问题补充:用户来电反映手机到某些地方没有信号，信号断断续续，不能正常通话，一线已建议用户开通volte功能，用户不认可，</t>
  </si>
  <si>
    <t>系统支撑①客户投诉产生的原因：用户反映手机信号问题。								
②客户投诉问题核查情况及解决方案：收到贵部转办后，我司立即组织调查。经核实，用户反映手机到某些地方没有信号，核实周边用户信号正常，已建议用户开通volte功能，不存在信号覆盖问题，联系客户表示已能正常使用，满意							
③客户问题满意度：满意。								
④回单人:宜昌客服王晓玉；联系电话：07176921001。</t>
  </si>
  <si>
    <t>TS202310220908150916</t>
  </si>
  <si>
    <t>071701043533</t>
  </si>
  <si>
    <t>王前泉</t>
  </si>
  <si>
    <t>2023-10-22 14:25:12</t>
  </si>
  <si>
    <t xml:space="preserve">22年Q3Q4重点客户
高级模板内容：
投诉问题描述:用户来电反映自己16号在营业厅办理了销户流程，到22号还是没有销户成功。要求马上处理销户
销户渠道:营业厅
无法销户原因:销户时间过长
用户要求:立即销户</t>
  </si>
  <si>
    <t>携号转网（夷陵城区 ）：用户反映需办理携号转网，挽留无效，现已为用户办理注销宽带及副卡成功，现号码允许携出，满意</t>
  </si>
  <si>
    <t>ZHX202310221719091258</t>
  </si>
  <si>
    <t>13669074882</t>
  </si>
  <si>
    <t>孙强</t>
  </si>
  <si>
    <t>2023-10-22 17:46:40</t>
  </si>
  <si>
    <t>用户反馈问题（销户事宜），要求（销户，不认可再次前往营业厅处理），已派省分工单TS202310221710572309，根据申诉预警4项场景第（1/2/3/4）项记录此单，请专家团队协助安抚/拦截/解释，谢谢！
用户提及工信部投诉，请加急处理</t>
  </si>
  <si>
    <t>BL202310221547232470</t>
  </si>
  <si>
    <t>15572725826</t>
  </si>
  <si>
    <t>张令</t>
  </si>
  <si>
    <t>2023-10-22 16:12:23</t>
  </si>
  <si>
    <t>高级模板内容：
需区域二线受理的业务:用户无法提供验证码
用户需办理业务名称::联通PLUS黄金会员月卡-优惠19元/月（促销-首月2.
业务办理类型:取消
业务生效时间:次月生效
是否已按规范验证用户信息:无需验证</t>
  </si>
  <si>
    <t>BL202310221545532455</t>
  </si>
  <si>
    <t>2023-10-22 16:04:22</t>
  </si>
  <si>
    <t xml:space="preserve">
高级模板内容：
需区域二线受理的业务:涉及违约金的业务取消
用户需取消业务的“产品名称”:联通PLUS黄金会员月卡-优惠19元/月（促销-首月2.
用户同时需要将套餐变更为:/</t>
  </si>
  <si>
    <t>BL202310221504541996</t>
  </si>
  <si>
    <t>18671714250</t>
  </si>
  <si>
    <t>曾武令</t>
  </si>
  <si>
    <t>2023-10-22 15:15:28</t>
  </si>
  <si>
    <t>22年Q3Q4重点客户用户要求取消流量封顶，前台无法取消，麻烦后台协助</t>
  </si>
  <si>
    <t>BL202310221455481889</t>
  </si>
  <si>
    <t>13207220721</t>
  </si>
  <si>
    <t>郝治萍</t>
  </si>
  <si>
    <t>2023-10-22 15:24:50</t>
  </si>
  <si>
    <t xml:space="preserve">
高级模板内容：
需区域二线受理的业务:用户无法提供验证码
用户需办理业务名称:10元5GB全国流量5日快餐包
业务办理类型:开通
业务生效时间:立即生效
是否已按规范验证用户信息:无需验证</t>
  </si>
  <si>
    <t>BL202310221442441740</t>
  </si>
  <si>
    <t>15629366531</t>
  </si>
  <si>
    <t>敖雄</t>
  </si>
  <si>
    <t>2023-10-22 15:02:15</t>
  </si>
  <si>
    <t>用户要求关闭上网功能，已解释前台无法关闭，通过手机设置就可以了，用户不认可，要求后台协助处理，并回复</t>
  </si>
  <si>
    <t>BL202310221441131717</t>
  </si>
  <si>
    <t>15507208103</t>
  </si>
  <si>
    <t>伍晓龙</t>
  </si>
  <si>
    <t>2023-10-22 15:38:28</t>
  </si>
  <si>
    <t xml:space="preserve">
高级模板内容：
需区域二线受理的业务:用户无法提供验证码
用户需办理业务名称:湖北2I专享29元15GB/100分钟5G炫彩包（立即和5G特惠加油包19元10GB（立即生效）（新）
业务办理类型:取消
业务生效时间:立即生效
是否已按规范验证用户信息:是</t>
  </si>
  <si>
    <t>BL202310221244430469</t>
  </si>
  <si>
    <t>071700959554</t>
  </si>
  <si>
    <t>望清</t>
  </si>
  <si>
    <t>2023-10-22 14:48:33</t>
  </si>
  <si>
    <t xml:space="preserve">【2022年上工信部测评重保用户】22年Q3Q4重点客户
高级模板内容：
需区域二线受理的业务:用户无法提供验证码
用户需办理业务名称:15元*12个月合约千兆提速包（湖北）
业务办理类型:取消
业务生效时间:立即生效
是否已按规范验证用户信息:无需验证
备注（如开通流量包、语音包请备注清楚当月有效/长期有效）:前台无法取消，烦请处理，谢谢</t>
  </si>
  <si>
    <t>BL202310221236230371</t>
  </si>
  <si>
    <t>13085166551</t>
  </si>
  <si>
    <t>余红</t>
  </si>
  <si>
    <t>2023-10-22 15:15:17</t>
  </si>
  <si>
    <t xml:space="preserve">
高级模板内容：
需区域二线受理的业务:用户无法提供验证码
用户需办理业务名称:联通助理-智能应答5元（首月免费）
业务办理类型:取消
业务生效时间:次月生效
是否已按规范验证用户信息:是
备注（如开通流量包、语音包请备注清楚当月有效/长期有效）:取消，并且取消</t>
  </si>
  <si>
    <t>BL202310221156172435</t>
  </si>
  <si>
    <t>18571030961</t>
  </si>
  <si>
    <t>2023-10-22 14:13:06</t>
  </si>
  <si>
    <t xml:space="preserve">
高级模板内容：
需区域二线受理的业务:用户无法提供验证码
用户需办理业务名称:5G特惠加油包39元25GB（立即生效）湖北
业务办理类型:开通
业务生效时间:立即生效
是否已按规范验证用户信息:无需验证
备注（如开通流量包、语音包请备注清楚当月有效/长期有效）:要求办理长期有效</t>
  </si>
  <si>
    <t>ZX202310220954420082</t>
  </si>
  <si>
    <t>071700009661</t>
  </si>
  <si>
    <t>2023-10-22 14:42:51</t>
  </si>
  <si>
    <t>用户在外地不方便去营业厅办理宽带拆机，要求在线取消，请尽快处理</t>
  </si>
  <si>
    <t>BL202310221145092295</t>
  </si>
  <si>
    <t>15672499874</t>
  </si>
  <si>
    <t>2023-10-22 15:17:51</t>
  </si>
  <si>
    <t>用户来电要求取消15672499874副卡5G炫彩通信助理包-云盘版（首月5元半价）的业务无法接收验证码</t>
  </si>
  <si>
    <t>TS202310220911450980</t>
  </si>
  <si>
    <t>16671728985</t>
  </si>
  <si>
    <t>杨欣妍</t>
  </si>
  <si>
    <t>2023-10-22 15:29:14</t>
  </si>
  <si>
    <t>高级模板内容：
投诉问题描述:要把20元10GB全国流量7日快餐包（湖北）改成20元15GB省内流量7日快餐包-湖北
渠道名称:中国联通APP
办理业务名称:20元10GB全国流量7日快餐包（湖北）
页面提示:无
用户要求:前台告知流量包无法变更，客户不接受，要求后台变更处理，麻烦跟进，谢谢</t>
  </si>
  <si>
    <t>BL202310221035311387</t>
  </si>
  <si>
    <t>13135808087</t>
  </si>
  <si>
    <t>金海林</t>
  </si>
  <si>
    <t>2023-10-22 14:11:47</t>
  </si>
  <si>
    <t xml:space="preserve">22年Q3Q4重点客户
高级模板内容：
需区域二线受理的业务:用户无法提供验证码
用户需办理业务名称:	热血都市畅听5G加油包
业务办理类型:取消
业务生效时间:次月生效
是否已按规范验证用户信息:是</t>
  </si>
  <si>
    <t>BL202310221025411253</t>
  </si>
  <si>
    <t>13100785802</t>
  </si>
  <si>
    <t>吴林鹤</t>
  </si>
  <si>
    <t>2023-10-22 14:05:35</t>
  </si>
  <si>
    <t xml:space="preserve">
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备注（如开通流量包、语音包请备注清楚当月有效/长期有效）:要求关闭</t>
  </si>
  <si>
    <t>BL202310220943130758</t>
  </si>
  <si>
    <t>13177077000</t>
  </si>
  <si>
    <t>尹耀明</t>
  </si>
  <si>
    <t>2023-10-22 14:06:53</t>
  </si>
  <si>
    <t xml:space="preserve">
高级模板内容：
需区域二线受理的业务:用户无法提供验证码
用户需办理业务名称:30元25GB省内流量10日快餐包-湖北
业务办理类型:开通
业务生效时间:立即生效
是否已按规范验证用户信息:是</t>
  </si>
  <si>
    <t>BL202310220937200680</t>
  </si>
  <si>
    <t>13277256932</t>
  </si>
  <si>
    <t>贾宏琼</t>
  </si>
  <si>
    <t>2023-10-22 14:12:35</t>
  </si>
  <si>
    <t xml:space="preserve">
高级模板内容：
需区域二线受理的业务:用户无法提供验证码
用户需办理业务名称:20元10GB全国流量7日快餐包（湖北）-新
业务办理类型:开通
业务生效时间:立即生效
是否已按规范验证用户信息:是
备注（如开通流量包、语音包请备注清楚当月有效/长期有效）:客户来电开通20元10GB全国流量7日快餐包（湖北）-新业务，无法提供验证码，请协助处理，谢谢</t>
  </si>
  <si>
    <t>BL202310220930030586</t>
  </si>
  <si>
    <t>13177098332</t>
  </si>
  <si>
    <t>蔡红</t>
  </si>
  <si>
    <t>2023-10-22 11:18:16</t>
  </si>
  <si>
    <t xml:space="preserve">
高级模板内容：
需区域二线受理的业务:用户无法提供验证码
用户需办理业务名称:5G炫彩加油包19元10GB（立即生效）
业务办理类型:取消
业务生效时间:立即生效
是否已按规范验证用户信息:是
备注（如开通流量包、语音包请备注清楚当月有效/长期有效）:用户收不到验证码，立即取消5G炫彩加油包19元10GB。</t>
  </si>
  <si>
    <t>BL202310220818510094</t>
  </si>
  <si>
    <t>15587904692</t>
  </si>
  <si>
    <t>黎天明</t>
  </si>
  <si>
    <t>2023-10-22 09:22:34</t>
  </si>
  <si>
    <t xml:space="preserve">
高级模板内容：
需区域二线受理的业务:用户无法提供验证码
用户需办理业务名称:5G炫彩通信助理包-云盘版（首月5元半价）（已停售）+国内流量月包20元3GB(立即生效)（已停售）
业务办理类型:取消
业务生效时间:次月生效
是否已按规范验证用户信息:是</t>
  </si>
  <si>
    <t>BL202310212216102336</t>
  </si>
  <si>
    <t>16607201053</t>
  </si>
  <si>
    <t>陶海波</t>
  </si>
  <si>
    <t>2023-10-22 14:19:16</t>
  </si>
  <si>
    <t xml:space="preserve">
高级模板内容：
需区域二线受理的业务:用户无法提供验证码
用户需办理业务名称:酷音视频彩铃6元包月云加速5G畅玩加油包(湖北)
业务办理类型:取消
业务生效时间:立即生效
是否已按规范验证用户信息:是</t>
  </si>
  <si>
    <t>BL202310212124522193</t>
  </si>
  <si>
    <t>13165619866</t>
  </si>
  <si>
    <t>2023-10-22 09:03:19</t>
  </si>
  <si>
    <t xml:space="preserve">【2022年上工信部测评重保用户】
高级模板内容：
需区域二线受理的业务:用户无法提供验证码
用户需办理业务名称:20元15GB省内流量7日快餐包-湖北
业务办理类型:开通
业务生效时间:立即生效
是否已按规范验证用户信息:是</t>
  </si>
  <si>
    <t>BL202310211806250904</t>
  </si>
  <si>
    <t>17671254061</t>
  </si>
  <si>
    <t>陈虹玉</t>
  </si>
  <si>
    <t>2023-10-22 09:17:08</t>
  </si>
  <si>
    <t xml:space="preserve">
高级模板内容：
需区域二线受理的业务:用户无法提供验证码
用户需办理业务名称:快手12G流量合约包省分、5G炫彩加油包19元10GB（次月生效）（湖北）
业务办理类型:取消
业务生效时间:次月生效
是否已按规范验证用户信息:无需验证</t>
  </si>
  <si>
    <t>BL202310211703140235</t>
  </si>
  <si>
    <t>2023-10-22 09:15:33</t>
  </si>
  <si>
    <t xml:space="preserve">
高级模板内容：
需区域二线受理的业务:用户无法提供验证码
用户需办理业务名称:10元5GB全国流量5日快餐包（湖北）1个
业务办理类型:开通
业务生效时间:立即生效
是否已按规范验证用户信息:无需验证</t>
  </si>
  <si>
    <t>ZX202310211754011102</t>
  </si>
  <si>
    <t>咨询工单（2021版）&gt;&gt;业务规则&gt;&gt;会员权益（领取/激活）</t>
  </si>
  <si>
    <t>2023-10-22 11:28:19</t>
  </si>
  <si>
    <t xml:space="preserve">22年Q3Q4重点客户客诉办理联通PLUS白银会员0元版告知无此业务不认可，以升级投诉为理由坚持办理，烦请再次解释谢谢</t>
  </si>
  <si>
    <t>业务办理：查询现已无0元PLUS产品，无法订购，已解释，用户知晓，满意度一般</t>
  </si>
  <si>
    <t>ZX202310211542280113</t>
  </si>
  <si>
    <t>18572359088</t>
  </si>
  <si>
    <t>陈崇</t>
  </si>
  <si>
    <t>2023-10-22 09:04:45</t>
  </si>
  <si>
    <t>用户来电反映要求绑定副卡、营业厅反映只能新办，不能用老号码绑定副卡</t>
  </si>
  <si>
    <t>业务办理：来电反映要求绑定副卡，经核实用户表示现已处理完毕，建议用户持续观察使用，用户知晓。</t>
  </si>
  <si>
    <t>ZX202310211229521352</t>
  </si>
  <si>
    <t>15549303674</t>
  </si>
  <si>
    <t>冯东旭</t>
  </si>
  <si>
    <t>2023-10-22 14:52:23</t>
  </si>
  <si>
    <t xml:space="preserve">判断省分:湖北
:失败
node_42:
:无合约/简单合约
:单卡/移移融合副卡套餐
获取用户证件类型::不认可
:
高级模板内容：
问题描述:客户来电需要销户，客户表示明天1点方便联系
第二联系方式:15549303674
销户原因:不使用
用户要求:客户来电需要销户，客户表示明天1点方便联系</t>
  </si>
  <si>
    <t>业务办理：销户，已核对身份信息后注销号码，用户认可满意</t>
  </si>
  <si>
    <t>ZX202310211236041389</t>
  </si>
  <si>
    <t>13217272999</t>
  </si>
  <si>
    <t>刘仁军</t>
  </si>
  <si>
    <t>2023-10-22 16:59:51</t>
  </si>
  <si>
    <t>用户本机来电表示昨日接到线下营业厅告知可将副卡减免（不记得时间与方式），用户表示要求我方总部给予答复是否真实有效可将本机绑定三张副卡减免免费18672905101，18571003038，18695072322（一年以上）
否则会考虑携转到移动，称对方承诺2折并减免副卡，安抚无效，不愿联系营业厅，烦请核实处理挽留谢谢，联系本机</t>
  </si>
  <si>
    <t>业务办理：已申请3张副卡10元赠费*12个月，立即生效，用户满意</t>
  </si>
  <si>
    <t>ZX202310211630110513</t>
  </si>
  <si>
    <t>15697275305</t>
  </si>
  <si>
    <t>熊新雨</t>
  </si>
  <si>
    <t>2023-10-22 09:53:27</t>
  </si>
  <si>
    <t xml:space="preserve">判断省分:湖北
:被动办理宽带
:不需要
:
高级模板内容：
问题描述:用户来电要求销户
第二联系方式:15971506085
销户原因:不需要了
用户要求:尽快处理</t>
  </si>
  <si>
    <t>业务办理：用户来电要求销户，经核实现已为用户办理注销宽带并办理号码销户成功，用户满意</t>
  </si>
  <si>
    <t>ZX202310201939231745</t>
  </si>
  <si>
    <t>17671267692</t>
  </si>
  <si>
    <t>何路</t>
  </si>
  <si>
    <t>2023-10-22 09:09:11</t>
  </si>
  <si>
    <t>【2022年上工信部测评重保用户】用户咨询本机怎么申请短号，用户要求查询回复</t>
  </si>
  <si>
    <t>业务办理：用户咨询办理申请短号，经核实用户需办理自家短号互打，现线上无勾选项，沟通后建议用户前往自营厅协助办理，用户知晓</t>
  </si>
  <si>
    <t>TS202310211400042352</t>
  </si>
  <si>
    <t>13264909008</t>
  </si>
  <si>
    <t>梅运新</t>
  </si>
  <si>
    <t>2023-10-22 15:50:35</t>
  </si>
  <si>
    <t xml:space="preserve">
高级模板内容：
投诉问题描述:用户来电表示89月份套餐没有折扣优惠不认可，表示7月份合约到期去营业厅备注过，但是89月份还是按照的全套餐价格扣取，要求返还89月份的套餐费用
争议月份:2023年8月、2023年9月
争议金额:0
用户要求:退费</t>
  </si>
  <si>
    <t>业务办理： 存量5G畅爽套餐享49元赠费 湖北 ，已为用户续约5折，合约期12个月，本月生效，考虑用户使用感知，已为用户申请减免8-9月套餐差价99元，24小时内赠费到账，不可打印发票，满意</t>
  </si>
  <si>
    <t>BL202310212004451807</t>
  </si>
  <si>
    <t>16671727169</t>
  </si>
  <si>
    <t>向元华</t>
  </si>
  <si>
    <t>2023-10-22 16:11:28</t>
  </si>
  <si>
    <t xml:space="preserve">判断省分:湖北
:无意向资费
node_104:
node_102:
:降套
:消费过高
:挽留后，用户依旧要求降套
:消费对比
:挽留失败
:
node_106:
:有合约/有靓号
:
高级模板内容：
用户诉求:用户来电要求变更为59元福多多套餐，一线已建议用户到营业厅变更，用户不认可，表示营业厅告知用户直接打10010可以变更，用户无法提供营业厅地址，请协助处理，谢谢
当前套餐名称:畅爽冰激凌5G套餐129元（基础版）
新套餐名称（转入套餐名称）:59元福多多
是合约期内（含靓号）:是
备注:用户来电要求变更为59元福多多套餐，一线已建议用户到营业厅变更，用户不认可，表示营业厅告知用户直接打10010可以变更，用户无法提供营业厅地址，请协助处理，谢谢</t>
  </si>
  <si>
    <t>套餐变更：用户已到宜昌809附近的合作厅，降套。用户副卡风险关停，无法转资，已告知用户副卡二次实人认证复机后再联系我部操作转资，用户知晓，满意</t>
  </si>
  <si>
    <t>TS202310211553001961</t>
  </si>
  <si>
    <t>15572778151</t>
  </si>
  <si>
    <t>曾祥鑫</t>
  </si>
  <si>
    <t>2023-10-22 17:01:47</t>
  </si>
  <si>
    <t>高级模板内容：
投诉问题描述:销户一直没有完成
销户渠道:孝感市云梦县城区城隍庙营业厅
无法销户原因:申请销户现在还能使用
用户要求:要求核实多久能够销户完成</t>
  </si>
  <si>
    <t>业务办理：号码销户 经核实，客户号码办理全国一家亲跨域群组业务，无法办理销户，多次致电未接，已短信告知如您后期使用有任何疑问，可于工作时间（08：30-17：30）致电宜昌联通07176921001或13032700872</t>
  </si>
  <si>
    <t>TS202310211911090427</t>
  </si>
  <si>
    <t>15671066815</t>
  </si>
  <si>
    <t>张必全</t>
  </si>
  <si>
    <t>2023-10-22 16:15:12</t>
  </si>
  <si>
    <t xml:space="preserve">
高级模板内容：
投诉问题描述:用户称自己的副卡与宽带注销了需要回复解释引导营业厅不接受请协助
渠道名称:其他:无
办理业务名称:复装副卡，复装宽带
页面提示:无
用户要求:要求在明天上午处理完毕未承诺</t>
  </si>
  <si>
    <t>业务办理：宽带及副卡复装，联系用户表示无需复装，无需我部处理，满意</t>
  </si>
  <si>
    <t>TS202310211431430456</t>
  </si>
  <si>
    <t>2023-10-22 11:01:15</t>
  </si>
  <si>
    <t>用户称自己携号转网了，之前有剩余话费，用户要求我方退费，前台已解释，用户不认可，用户要求我方尽快处理</t>
  </si>
  <si>
    <t>业务办理：余额清退，已告知用户携带有效证件到厅办理余额清退，用户认可满意</t>
  </si>
  <si>
    <t>TS202310211522061455</t>
  </si>
  <si>
    <t>15671034053</t>
  </si>
  <si>
    <t>2023-10-22 18:12:33</t>
  </si>
  <si>
    <t>主办单位：湖北
客户类别：普通客户
10010是否打通：是
是否二次致电10015：是
是否联系：否
升级倾向：工信部
号码归属省：湖北
SVIP等级：
1.问题类型:;
2.投诉类型:其他问题;
3.营业厅地址:;
4.位置信息:;
5.位置发生地:;
6.投诉内容:联通aop上明明有注销选项为什么每次点进去都是空白页让我去营业厅？我在外地如何去当地营业厅办理？再这样我要打工信部投诉了</t>
  </si>
  <si>
    <t>业务办理①客户投诉产生的原因：客户反映销户问题
②客户投诉问题核查情况及解决方案：收到贵部转办后，我司立即组织调查。经核实，客户要求注销号码，我部联系用户无法接听，无法核实用户身份信息，故未操作业务，如有疑问可在工作时间（08:30-12:00；14:00-17:30）联系07176921001、13032700872宜昌客服。如用户咨询，请前台10010话务中心代为解释，谢谢
③客户问题满意度：我司于2023-10-22 09:42:10联系客户未接。
④回单人:程李晶；联系电话：07176921001</t>
  </si>
  <si>
    <t>BL202310211804180885</t>
  </si>
  <si>
    <t>13207220781</t>
  </si>
  <si>
    <t>周诗兵</t>
  </si>
  <si>
    <t>2023-10-22 14:28:47</t>
  </si>
  <si>
    <t xml:space="preserve">22年Q3Q4重点客户判断省分:湖北
:有意向资费
:其他资费
:否
node_104:
node_102:
:降套
:消费过高
:挽留后，用户依旧要求降套
:消费对比
:挽留失败
:
node_106:
:有合约/有靓号
:
高级模板内容：
用户诉求:用户来电反馈要求撤销次月生效的畅越冰激凌5G融合套餐99元，变更为畅越冰激凌5G融合套餐59元，不在归属地，要求线上变更
当前套餐名称:畅越冰激凌5G融合套餐99元
新套餐名称（转入套餐名称）:畅越冰激凌5G融合套餐59元
是合约期内（含靓号）:是</t>
  </si>
  <si>
    <t>业务办理：撤销转资，经核实该用户有预约生效的营销产品，不能取消预约主产品，已告知用户如需转资可下月联系我部转资，用户知晓满意</t>
  </si>
  <si>
    <t>BL202310220849560230</t>
  </si>
  <si>
    <t>2023-10-22 14:00:53</t>
  </si>
  <si>
    <t>【2022年上工信部测评重保用户】13227285872命中精准预判服务场景:[65岁以上老人]
用户要求继续参加预存话费享折扣优惠档位五（次月生效12个月）-湖北政企专属</t>
  </si>
  <si>
    <t>业务办理：现已与用户沟通办理49元赠费*12个月活动，次月生效，满意</t>
  </si>
  <si>
    <t>BL202310211411400806</t>
  </si>
  <si>
    <t>18671759155</t>
  </si>
  <si>
    <t>2023-10-22 16:04:15</t>
  </si>
  <si>
    <t>用户来电反映要求继续办理宜昌目标用户99元档5G融合套餐4折优惠24月（次月生效）请协助处理</t>
  </si>
  <si>
    <t>业务办理：续约4折优惠，已登记11月办理，合约期12个月，联系用户未接，已短信告知，如有疑问可在工作时间（08:30-12:00；14:00-17:30）联系07176921001、13032700872宜昌客服。如用户咨询，请前台10010话务中心代为解释，谢谢</t>
  </si>
  <si>
    <t>BL202310221048101526</t>
  </si>
  <si>
    <t>18674207782</t>
  </si>
  <si>
    <t>章露</t>
  </si>
  <si>
    <t>2023-10-22 16:06:22</t>
  </si>
  <si>
    <t>用户表示自己要继续参加星锐卡30元赠费12个月优惠合约(湖北)</t>
  </si>
  <si>
    <t>业务办理：续约星锐卡30元赠费12个月优惠合约 (湖北)  ，核实该合约为到期自动续约，需用户每月保证正常开通状态即可，联系未接已短信告知，如有疑问可在工作时间（08:30-12:00；14:00-17:30）联系07176921001、13032700872宜昌客服。如用户咨询，请前台10010话务中心代为解释，谢谢</t>
  </si>
  <si>
    <t>BL202310220855450275</t>
  </si>
  <si>
    <t>13177096658</t>
  </si>
  <si>
    <t>2023-10-22 17:29:48</t>
  </si>
  <si>
    <t>22年Q3Q4重点客户产品类型:轻合约;产品名称:移网低消（湖北）-低消融合（300M）;产品描述:移网低消（湖北）-低消融合（300M）
;产品ID:91018329;开始时间:2022-06-0100:00:00;结束时间:2029-12-3123:59:59;订购渠道:城区正兴代理点;客户确认方式:签字协议。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取消1576您的号码有移网低消（湖北）-低消融合（300M）（到期时间为2029-12-3123:59:59）影响携号转网办理
1578携号转网将影响您办理的固移融合:限量融合套餐,主副卡2项业务使用,请在申请携号转网前做好相关业务变更
要求尽快处理，称已经去营业厅办理了，但是到现在都没有取消成功，要求核实，有投诉倾向</t>
  </si>
  <si>
    <t>业务办理：要求解除已生效合约，经核实号码于2023-10-22 17:02:19由湖北省分公司电子商务部办理用户立即拆机，致电未接，已短信答复如需办理可联系我部，如有疑问可在工作时间（08:30-12:00；14:00 -17:30 ）联系07176921001、13032700872宜昌客服。如用户咨询，请前台 10010话务 中心代为解释，谢谢。</t>
  </si>
  <si>
    <t>BL202310202015161074</t>
  </si>
  <si>
    <t>2023-10-22 10:47:16</t>
  </si>
  <si>
    <t>15572722218命中精准预判服务场景:[该用户有申诉倾向，请注意受理态度，查询近三天工单记录，积极解决用户问题。]
用户要求办理1元领100G省内流量包12个月（5G单卡宽带补盲），解释无效，请处理</t>
  </si>
  <si>
    <t>业务办理:用户办理1元领100G省内流量包12个月（5G单卡宽带补盲），系统无此勾选项 ，无法办理，已联系客户解释说明，客户表示知晓。</t>
  </si>
  <si>
    <t>BL202310201623121009</t>
  </si>
  <si>
    <t>17671938629</t>
  </si>
  <si>
    <t>刘书文</t>
  </si>
  <si>
    <t>2023-10-22 09:02:58</t>
  </si>
  <si>
    <t>来电要求续订（预存话费享折扣优惠档位五（次月生效24个月）-湖北政企专属
），不方便回营业厅，要求在线处理，要求长期，谢谢</t>
  </si>
  <si>
    <t>业务办理：用户反应要求续订（预存话费享折扣优惠 档位五（次月生效24个月），经核实已为用户办理【2023-11-01至2024-10-31】 存量5G畅爽套餐享69元赠费（次月生效）湖北等同5折优惠，致电未接，已短信答复如需办理可联系我部，如有疑问可在工作时间（08:30-12:00；14:00 -17:30 ）联系07176921001、13032700872宜昌客服。如用户咨询，请前台 10010话务 中心代为解释，谢谢</t>
  </si>
  <si>
    <t>BL202310211522131589</t>
  </si>
  <si>
    <t>18827274925</t>
  </si>
  <si>
    <t>陈永新</t>
  </si>
  <si>
    <t>2023-10-22 09:06:06</t>
  </si>
  <si>
    <t>用户要求撤销下月生效合约存量5G畅爽套餐享99元赠费（次月生效）湖北，用户反映自己到营业厅可以续3折的合约但营业厅人员说要取消这个合约才能办理</t>
  </si>
  <si>
    <t>业务办理：用户需撤销下月生效合约存量5G畅爽套餐享99元赠费（次月生效）湖北，现已为用户操作取消成功，致电未接，已短信答复如需办理可联系我部，如有疑问可在工作时间（08:30-12:00；14:00 -17:30 ）联系07176921001、13032700872宜昌客服。如用户咨询，请前台 10010话务 中心代为解释，谢谢。</t>
  </si>
  <si>
    <t>BL202310220904360337</t>
  </si>
  <si>
    <t>15549359949</t>
  </si>
  <si>
    <t>谢祖友</t>
  </si>
  <si>
    <t>2023-10-22 16:02:55</t>
  </si>
  <si>
    <r>
      <rPr>
        <sz val="11"/>
        <rFont val="宋体"/>
        <charset val="0"/>
      </rP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CBSS账单扣费名称：:-畅行会员S-包月
办理渠道:</t>
    </r>
    <r>
      <rPr>
        <sz val="11"/>
        <rFont val="Arial"/>
        <charset val="0"/>
      </rPr>
      <t xml:space="preserve">	</t>
    </r>
    <r>
      <rPr>
        <sz val="11"/>
        <rFont val="宋体"/>
        <charset val="0"/>
      </rPr>
      <t>云加速5G畅玩加油包(湖北)
赔付月份：:2023年9月、2023年10月
返还倍率:单倍
赔付金额：:40
是否已经取消业务:是
是否承诺退费：:是
用户是否需要回复：:否
用户要求：:立即解决</t>
    </r>
  </si>
  <si>
    <t>TS202310221354511227</t>
  </si>
  <si>
    <t>15671060759</t>
  </si>
  <si>
    <t>陈必益</t>
  </si>
  <si>
    <t>2023-10-22 16:28:46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</si>
  <si>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产品名称:云加速5G畅玩加油包(湖北)，手机彩铃沃音乐精选10元包月
争议月份:2023年10月
是否承诺退费:是
承诺退费金额:30
是否取消业务（如取消失败，需加上系统报错的提示）:是
是否需要回复:否
用户要求:退费</t>
  </si>
  <si>
    <t>BL202310211654100145</t>
  </si>
  <si>
    <t>18671780208</t>
  </si>
  <si>
    <t>李云为</t>
  </si>
  <si>
    <t>2023-10-22 14:11:16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</si>
  <si>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CBSS账单扣费名称：:AR彩铃酷趣会员5G加油包（湖北）腾讯游戏会员流量包-包月-15元
办理渠道:18671780208
赔付月份：:2023年9月
返还倍率:单倍
赔付金额：:35
是否已经取消业务:是
是否承诺退费：:是
用户是否需要回复：:否
用户要求：:退费</t>
  </si>
  <si>
    <t>BL202310220928020566</t>
  </si>
  <si>
    <t>2023-10-22 15:35:09</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</si>
  <si>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办理渠道:暂无
赔付月份：:2023年10月
返还倍率:单倍
赔付金额：:20
是否已经取消业务:是
是否承诺退费：:是
用户是否需要回复：:否
用户要求：:退费</t>
  </si>
  <si>
    <t>BL202310221022321205</t>
  </si>
  <si>
    <t>13227261964</t>
  </si>
  <si>
    <t>邹秀光</t>
  </si>
  <si>
    <t>2023-10-22 14:42:28</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</si>
  <si>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CBSS账单扣费名称：:云加速5G畅玩加油包(湖北)（）酷音视频彩铃6元包月
办理渠道:湖北杭州翔羽线上业务代理(宜昌)
赔付月份：:2023年10月
返还倍率:单倍
赔付金额：:26
是否已经取消业务:是
是否承诺退费：:是
用户是否需要回复：:否
用户要求：:用户来电表示未同意开通（云加速5G畅玩加油包(湖北)（）酷音视频彩铃6元包月），已向用户解释办理渠道与时间，用户不认可，要求退还此业务（10）月产生的业务费，请协助处理</t>
  </si>
  <si>
    <t>TS202310220919471110</t>
  </si>
  <si>
    <t>15572703301</t>
  </si>
  <si>
    <t>曹光珍</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</si>
  <si>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产品名称:20元5GB云加速5G畅玩加油包(湖北)
争议月份:2023年10月、2023年9月
是否承诺退费:是
承诺退费金额:40
是否取消业务（如取消失败，需加上系统报错的提示）:已取消
是否需要回复:否
用户要求:退费</t>
  </si>
  <si>
    <t>BL202310220927520564</t>
  </si>
  <si>
    <t>13032718296</t>
  </si>
  <si>
    <t>胥道强</t>
  </si>
  <si>
    <t>2023-10-22 15:35:12</t>
  </si>
  <si>
    <t>&gt;业务号码&gt;13032718296;&gt;号码归属地&gt;宜昌;&gt;产品名称&gt;云加速5G畅玩加油包(湖北);&gt;产品代码&gt;无;&gt;产品编码&gt;91295249;&gt;订购时间&gt;2023-10-2119:40:35;&gt;核查情况&gt;平台故障;&gt;不规范定制分类&gt;平台故障，无法判责;&gt;赔付金额&gt;20元;&gt;退费时间&gt;2023-10-22;&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用户要求：:用户要求退费</t>
  </si>
  <si>
    <t>BL202310220929450582</t>
  </si>
  <si>
    <t>13085169298</t>
  </si>
  <si>
    <t>2023-10-22 15:46:40</t>
  </si>
  <si>
    <t>&gt;业务号码&gt;13085169298；&gt;号码归属地&gt;宜昌；&gt;产品名称&gt;云加速5G畅玩加油包(湖北)；&gt;产品代码&gt;无；&gt;产品编码&gt;91295249；&gt;订购时间&gt;2023-10-1912:05:55；&gt;核查情况&gt;平台故障；&gt;不规范定制分类&gt;平台故障，无法判责；&gt;退费金额&gt;20元；&gt;退费时间&gt;2023年10月22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用户要求：:已承诺退费</t>
  </si>
  <si>
    <t>BL202310212220172346</t>
  </si>
  <si>
    <t>13177077933</t>
  </si>
  <si>
    <t>杜明乾</t>
  </si>
  <si>
    <t>2023-10-22 10:19:00</t>
  </si>
  <si>
    <r>
      <rPr>
        <sz val="11"/>
        <rFont val="宋体"/>
        <charset val="0"/>
      </rPr>
      <t>&gt;业务号码&gt;13177077933&gt;号码归属地&gt;宜昌；&gt;产品名称&gt;职场菁英畅阅5G加油包（湖北）；&gt;产品代码&gt;91295263；&gt;产品编码&gt;无；&gt;订购时间&gt;2023-10-2121:14:56；&gt;核查情况&gt;平台故障；&gt;不规范定制分类&gt;平台故障，无法判责；&gt;退费金额&gt;20元；&gt;退费时间&gt;2023年10月22日&gt;投诉内容&gt;
高级模板内容：
赔付类型：:增值业务争议
CBSS账单扣费名称：:职场菁英畅阅5G加油包（湖北）
SP产品ID/元素ID：:</t>
    </r>
    <r>
      <rPr>
        <sz val="11"/>
        <rFont val="Arial"/>
        <charset val="0"/>
      </rPr>
      <t xml:space="preserve">	</t>
    </r>
    <r>
      <rPr>
        <sz val="11"/>
        <rFont val="宋体"/>
        <charset val="0"/>
      </rPr>
      <t>6600301701
办理渠道:公众中台订单中心_71b591k
赔付月份：:2023年10月
返还倍率:单倍
赔付金额：:15
是否已经取消业务:是
是否承诺退费：:是
用户是否需要回复：:否
用户要求：:要求尽快处理</t>
    </r>
  </si>
  <si>
    <t>BL202310221157122456</t>
  </si>
  <si>
    <t>13227293901</t>
  </si>
  <si>
    <t>周元成</t>
  </si>
  <si>
    <t>2023-10-22 15:16:59</t>
  </si>
  <si>
    <t>&gt;业务号码&gt;13227293901；&gt;号码归属地&gt;宜昌；&gt;产品名称&gt;&gt;云加速5G畅玩加油包(湖北)；&gt;产品代码&gt;91295249；&gt;产品编码&gt;无；&gt;订购时间&gt;2023-10-2210:08:05；&gt;核查情况&gt;平台故障；&gt;不规范定制分类&gt;平台故障，无法判责；&gt;退费金额&gt;20元；&gt;退费时间&gt;2023-10-22；&gt;投诉内容&gt;
高级模板内容：
赔付类型：:增值业务争议
CBSS账单扣费名称：:云加速5G畅玩加油包(湖北)
SP产品ID/元素ID：://
办理渠道:/
赔付月份：:2023年10月
返还倍率:单倍
赔付金额：:20
是否已经取消业务:是
是否承诺退费：:是
用户是否需要回复：:否
用户要求：:退费</t>
  </si>
  <si>
    <t>BL202310220849430227</t>
  </si>
  <si>
    <t>13264911060</t>
  </si>
  <si>
    <t>刘文明</t>
  </si>
  <si>
    <t>2023-10-22 15:32:24</t>
  </si>
  <si>
    <t>&gt;业务号码&gt;13264911060；&gt;号码归属地&gt;宜昌；&gt;产品名称&gt;AR彩铃酷趣会员5G加油包（湖北）；&gt;产品代码&gt;91295250；&gt;产品编码&gt;无；&gt;订购时间&gt;2023-10-2120:38:07；&gt;核查情况&gt;平台故障；&gt;不规范定制分类&gt;平台故障，无法判责；&gt;退费金额&gt;20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办理渠道:湖北杭州翔羽线上业代理点
赔付月份：:2023年10月
返还倍率:单倍
赔付金额：:20
是否已经取消业务:否
是否承诺退费：:是
用户是否需要回复：:是
用户要求：:用户要求退订，无法提供验证码辛苦协助处理。用户有投诉倾向，辛苦拦截、并且要求不要给自己打电话推销。</t>
  </si>
  <si>
    <t>BL202310211728370510</t>
  </si>
  <si>
    <t>15697203190</t>
  </si>
  <si>
    <t>陆世明</t>
  </si>
  <si>
    <t>2023-10-22 10:56:21</t>
  </si>
  <si>
    <t>&gt;业务号码&gt;15697203190；&gt;号码归属地&gt;宜昌；&gt;产品名称&gt;热血都市畅听5G加油包（湖北）；&gt;产品代码&gt;无；&gt;产品编码&gt;91295262；&gt;订购时间&gt;2023-10-2116:45:46；&gt;核查情况&gt;平台故障；&gt;不规范定制分类&gt;平台故障，无法判责；&gt;退费金额&gt;20元；&gt;退费时间&gt;2023年10月22日；&gt;投诉内容&gt;
高级模板内容：
赔付类型：:增值业务争议
CBSS账单扣费名称：:热血都市畅听5G加油包（湖北
办理渠道:湖北杭州翔羽线上业务代理(宜昌)v
赔付月份：:2023年10月
返还倍率:单倍
赔付金额：:20
是否已经取消业务:是
是否承诺退费：:是
用户是否需要回复：:否
用户要求：:要求尽快退还费用</t>
  </si>
  <si>
    <t>BL202310220912430408</t>
  </si>
  <si>
    <t>13117289219</t>
  </si>
  <si>
    <t>高太平</t>
  </si>
  <si>
    <t>2023-10-22 14:22:25</t>
  </si>
  <si>
    <t>判断省分:其他省分
:增值业务争议
判断省分:湖北
:移网
:在补救范围内
:不认可
:小于等于500元，且仅限单倍、月份不超过12个月
:
高级模板内容：
赔付类型：:增值业务争议
CBSS账单扣费名称：:5G流量语音加油包19元5GB+100分钟，云加速5G畅玩加油包(湖北
办理渠道:线上
赔付月份：:2023年10月
返还倍率:单倍
赔付金额：:39
是否已经取消业务:是
是否承诺退费：:是
用户是否需要回复：:否
用户要求：:尽快处理</t>
  </si>
  <si>
    <t>BL202310221402091278</t>
  </si>
  <si>
    <t>18671787848</t>
  </si>
  <si>
    <t>唐玉芹</t>
  </si>
  <si>
    <t>2023-10-22 16:26:16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</si>
  <si>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办理渠道:SP平台接入
赔付月份：:2023年10月
返还倍率:单倍
赔付金额：:20
是否已经取消业务:是
是否承诺退费：:是
用户是否需要回复：:否
用户要求：:退费</t>
  </si>
  <si>
    <t>BL202310201001481055</t>
  </si>
  <si>
    <t>13197305993</t>
  </si>
  <si>
    <t>柳发菊</t>
  </si>
  <si>
    <t>2023-10-22 09:07:20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</si>
  <si>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主题彩铃6元包月，云加速5G畅玩加油包(湖北)
SP产品ID/元素ID：:无
办理渠道:无
赔付月份：:2023年10月
返还倍率:单倍
赔付金额：:26
是否已经取消业务:是
是否承诺退费：:是
用户是否需要回复：:否
用户要求：:要求取消并退费</t>
  </si>
  <si>
    <t>业务管理-线上引流：用户反映 云加速5G畅玩加油包 AA开通问题。经核实，湖北杭州翔羽线上业务代理(宜昌)于23.9月给客户办理，业务已取消，考虑客户感知，申请减免本月20元费用，24小时到帐，此费用无法抵扣往月欠费且不可打印发票。另用户订购产品主题彩铃6元包月，产品代码为90115，订购时间23年10月，取消时间为23年10月，6元/月，合计扣费1个月，累计产生费用合计6元，订购方式为集团统一认证平台” 短信验证码，有二次确认过程，不存在订购违规现象。考虑用户使用感知，网站方已取消屏蔽并于三个工作日内退费6元到账，此费用可抵扣往月欠费及打印发票，满意。</t>
  </si>
  <si>
    <t>TS202310211701330794</t>
  </si>
  <si>
    <t>18527307515</t>
  </si>
  <si>
    <t>陶正鸿</t>
  </si>
  <si>
    <t>2023-10-22 13:38:16</t>
  </si>
  <si>
    <t xml:space="preserve">判断省分:其他省分
:流量计费争议
判断省分::定向流量未免流
:不认可
:不符合或不愿意开通
:
高级模板内容：
投诉问题描述:客户来电称，订购了	快手12G流量月包（附属），但是使用依旧扣的自己的费用，已解释，客户不认可，请协助处理谢谢
争议定向流量包产品名称:	快手12G流量月包（附属）
订购渠道:/
订购日期:2023-10-21
用户要求:客户来电称，订购了	
快手12G流量月包（附属），但是使用依旧扣的自己的费用，已解释，客户不认可，请协助处理谢谢</t>
  </si>
  <si>
    <t>其他：用户反映快手12G流量月包无法使用问题，经核实，客户号码停机导致流量包无法使用，考虑客户感知，申请减免本月55元费用， 24小时内到账，此费用无法抵扣往月欠费且不可打印发票，满意。</t>
  </si>
  <si>
    <t>TS202310221206531874</t>
  </si>
  <si>
    <t>18671606117</t>
  </si>
  <si>
    <t>吴莹</t>
  </si>
  <si>
    <t>2023-10-22 15:35:47</t>
  </si>
  <si>
    <t>用户来电表示WO+视频腾讯定向流量包月定向办理的时候工作人员说不受套餐限速影响，用户对此不认可，要求处理，谢谢</t>
  </si>
  <si>
    <t>业务规则：WO+视频腾讯定向流量包月占用套餐限速流量，已解释，现已取消，减免22.1-23.10月一半功能费用165元，主副卡办理预存享50元赠费，剩余65元今日内退费到账，此费用无法抵扣往月欠费及打印发票，满意</t>
  </si>
  <si>
    <t>TS202310202054242424</t>
  </si>
  <si>
    <t>18694097076</t>
  </si>
  <si>
    <t>黄春玲</t>
  </si>
  <si>
    <t>2023-10-22 14:56:29</t>
  </si>
  <si>
    <t xml:space="preserve">[65岁以上老人]
高级模板内容：
投诉问题描述:用户反映之前更改套餐的时候，工作人员介绍的流量超出后，按照1元1G扣费，现在确是按照5元1G扣费，用户对此不满，受理历史：宜昌市城区胜利四路自有营业厅
争议时间:2023-10-20
争议金额:86.54
用户要求:投诉，有升级倾向，请协助处理，并回复</t>
  </si>
  <si>
    <t>业务规则：工作人员宣传5元/G超出扣费，非1元1G，出于服务角度，减免8-10月产生扣费86.54元，系统办理预存享50元赠费，立即到账，补赠剩余36.54元，24小时退费到账，此费用无法抵扣往月欠费及打印发票，多次联系用户未接听，已短信告知用户结果，若用户来电烦请代为解释或告知用户与本地服务监督热线13032700872（工作时间8:30-12:00 14:00-17:30）联系</t>
  </si>
  <si>
    <t>TS202310211235260968</t>
  </si>
  <si>
    <t>投诉工单（2021版）&gt;&gt;融合&gt;&gt;【产品及计费使用】消费提示&gt;&gt;提醒过度/提醒时间不合理</t>
  </si>
  <si>
    <t>13227283088</t>
  </si>
  <si>
    <t>万能云</t>
  </si>
  <si>
    <t>2023-10-22 09:10:11</t>
  </si>
  <si>
    <t xml:space="preserve">22年Q3Q4重点客户
高级模板内容：
投诉问题描述:客户表示自己语音使用完，自己有钱，为什么整天发短信提示，已在线解释超出语音系统会下发短信提示要求收费，客户不认可，表示要求不许发短信提示，解释很久，客户就不要发短信提示自己语音使用完，请处理，谢谢
提醒内容:【语音用尽提醒】：截至10月19日18时59分，您国内语音月包20元240分钟（立即生效）已用尽，超出部分按套餐外资费标准收取。■■查询使用详情：https://u.10010.cn/qA8MQ。【中国联通】
短信提醒时间:2023-10-19
提醒次数:2
用户要求:请处理，谢谢</t>
  </si>
  <si>
    <t>业务规则：经核实，因短信下发规则无法满足客户使用需求，当客户语音用完时，系统会自动下发语音用尽提醒，无法操作取消，已联系客户解释说明，客户表示知晓，考虑客户感知，申请减免本月30%月租费用38.7元，24小时内现金方式到账，此费用可抵扣往月欠费且不可打印发票，满意。</t>
  </si>
  <si>
    <t>TS202310221530360434</t>
  </si>
  <si>
    <t>18608605555</t>
  </si>
  <si>
    <t>王荣勇</t>
  </si>
  <si>
    <t>2023-10-22 17:50:31</t>
  </si>
  <si>
    <t xml:space="preserve">22年Q3Q4重点客户用户来电对流量（限速）不认可，已按照用户套餐规则解释（达到100G就会限速），用户不认可，称是从本月才开始的，下载东西不流畅，前台已建议开通加速包可以解除限速，用户不认可，要求（恢复网络），不然就转网，请核实处理，联系电话（18608605555）。</t>
  </si>
  <si>
    <t>业务规则：经核实，因限速规则无法满足客户使用需求。客户办理畅爽全国冰激凌套餐398元档套餐，为保障所有用户网络公平使用权，当月全部国内数据总流量达到40GB后，上超过后至100GB上网速度降至3G网络速率（最高7.2Mbps），次月恢复，此属业务规则。已向客户解释，现客户协商办理 5G升级包29元10G 加速包，减免本月29元流量包费用，24小时内现金方式到账，此费用无法抵扣往月欠费且不可打印发票，满意。</t>
  </si>
  <si>
    <t>TS202310221214292013</t>
  </si>
  <si>
    <t>18671711515</t>
  </si>
  <si>
    <t>汤爱琼</t>
  </si>
  <si>
    <t>2023-10-22 15:31:19</t>
  </si>
  <si>
    <t>用户来电称自己手机上的靓号不认可，称我方没有告知用户靓号的相关规则，多次解释无效，称我方强制办理，要求我方核实处理，谢谢有升级倾向联系电话：15872108799</t>
  </si>
  <si>
    <t>业务规则：因靓号规则无法满足用户需求。经核实，客户于2021-11-05 18:52:16湖北省宜昌市OMO办理此号码入网，并签订180个月的靓号协议，月承诺通信费50元，协议期  2023-07-02 20:08:31   至2038-06-30 23:59:59，目前仍在协议期内，已联系客解释说明，客户表示知晓。</t>
  </si>
  <si>
    <t>TS202310211209380490</t>
  </si>
  <si>
    <t>15997639779</t>
  </si>
  <si>
    <t>冯记明</t>
  </si>
  <si>
    <t>2023-10-22 12:23:06</t>
  </si>
  <si>
    <t xml:space="preserve">
高级模板内容：
投诉问题描述:副卡办理时承诺不收费，却收费了
争议月份:2023年9月、2023年10月
争议金额:20
用户要求:要求副卡免费</t>
  </si>
  <si>
    <t>业务规则：用户表示开户时营业厅告知副卡免费使用12个月，实际未操作赠费，现以为用户办理预存话费享10元/月话费优惠12个月（湖北），本月生效，满意</t>
  </si>
  <si>
    <t>TS202310211841120014</t>
  </si>
  <si>
    <t>18695069977</t>
  </si>
  <si>
    <t>王小虎</t>
  </si>
  <si>
    <t>2023-10-22 16:34:01</t>
  </si>
  <si>
    <t xml:space="preserve">
高级模板内容：
投诉问题描述:用户称前面跟我说续约，说我是老客户，问我要1200话费，还是手机！我说要1200的话费！现在倒好，话费用完了，还他妈每个月扣我58我要投诉当阳市联通公司对于花呗先享5G129元直降1200（社会24期）办理结果不认可
业务名称:花呗先享5G129元直降1200（社会24期）
用户要求:用户称前面跟我说续约，说我是老客户，问我要1200话费，还是手机！我说要1200的话费！现在倒好，话费用完了，还他妈每个月扣我58我要投诉当阳市联通公司对于花呗先享5G129元直降1200（社会24期）办理结果不认可</t>
  </si>
  <si>
    <t>业务规则：用户对支付宝每月需还款58元不认可，已解释每月正常方法58元电子券用户还款，用户认可满意</t>
  </si>
  <si>
    <t>TS202310212002581028</t>
  </si>
  <si>
    <t>13114462381</t>
  </si>
  <si>
    <t>叶婷婷</t>
  </si>
  <si>
    <t>2023-10-22 17:25:12</t>
  </si>
  <si>
    <t xml:space="preserve">
高级模板内容：
投诉问题描述:宣传和使用的不一样
业务名称:小天卡-2023
宣传渠道:其他:抖音
宣传内容:抖音上面直播当时说月租19之后才29合约期2年
实际情况:每月30元月租
用户要求:19元/月</t>
  </si>
  <si>
    <t>业务规则：用户反映抖音直播间告知前6个月每月赠费19元，实际9月赠费10元，10月未赠费，联系用户表示已自行联系抖音客服，被告知月底会赠费到账，无需我部再处理，满意</t>
  </si>
  <si>
    <t>BL202310221228500298</t>
  </si>
  <si>
    <t>13165613043</t>
  </si>
  <si>
    <t>苏顺义</t>
  </si>
  <si>
    <t>2023-10-22 14:28:15</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</si>
  <si>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:已挽留，不愿到厅
需要取消低消融合移网消费118元（湖北）90459488，表示相关宽带已经去营业厅取消了</t>
  </si>
  <si>
    <t>ZX202310211638260586</t>
  </si>
  <si>
    <t>15549391579</t>
  </si>
  <si>
    <t>龙凤</t>
  </si>
  <si>
    <t>2023-10-22 17:22:15</t>
  </si>
  <si>
    <t xml:space="preserve">判断省分:湖北
:失败
node_42:
:其他合约
:本地
:不认可
:
高级模板内容：
问题描述:用户来电要求办理号码销户，前台告知用户需先解除宽带，用户表示不认可，要求我方在线销户，请核实处理。
第二联系方式:13227282787
销户原因:不需要了
用户要求:用户来电要求办理号码销户，前台告知用户需先解除宽带，用户表示不认可，要求我方在线销户，请核实处理。</t>
  </si>
  <si>
    <t>业务办理：客户要求取消宽带，号码销户，客服部已操作办理，满意。</t>
  </si>
  <si>
    <t>ZX202310201421062013</t>
  </si>
  <si>
    <t>071703083090</t>
  </si>
  <si>
    <t>2023-10-22 14:14:29</t>
  </si>
  <si>
    <t>用户表示宽带销户，人不在归属地不便去营业厅，要求公司联系处理</t>
  </si>
  <si>
    <t>业务取消（西陵营服）071700307216和071703083090实装宽带，挽留失败，客服部已取消，满意</t>
  </si>
  <si>
    <t>ZX202310210927140062</t>
  </si>
  <si>
    <t>071704070968</t>
  </si>
  <si>
    <t>覃杰红</t>
  </si>
  <si>
    <t>2023-10-22 09:04:38</t>
  </si>
  <si>
    <t>用户来电表示不知情办理宽带，要求注销宽带账号，请核实协助处理并回复</t>
  </si>
  <si>
    <t>ZX202310221201010950</t>
  </si>
  <si>
    <t>071700096448</t>
  </si>
  <si>
    <t>朱全江</t>
  </si>
  <si>
    <t>2023-10-22 14:11:43</t>
  </si>
  <si>
    <t xml:space="preserve">[65岁以上老人]判断省分:湖北
:自己办理的宽带
:挽留失败
:不同意
:
高级模板内容：
问题描述:用户来电取消宽带，去了营业厅不取消，也没告知原因，而且态度很差，用户感知很不好。
第二联系方式:13197311636
销户原因:不用
用户要求:用户要求取消宽带，并且致电道歉，说营业厅人员态度很差，提及投诉，用户联系方式13197311636。</t>
  </si>
  <si>
    <t>业务取消（西陵营服中心）客户要求取消宽带，未转营服维系，挽留无效，客服部已操作取消，满意。</t>
  </si>
  <si>
    <t>ZX202310211525312494</t>
  </si>
  <si>
    <t>071703826311</t>
  </si>
  <si>
    <t>阿丽耶姆·热扎克</t>
  </si>
  <si>
    <t>2023-10-22 09:03:57</t>
  </si>
  <si>
    <t>用户要求注销宽带，现在人在外地，无法回归属地注销，要求客服登记注销宽带。</t>
  </si>
  <si>
    <t>ZX202310201911251637</t>
  </si>
  <si>
    <t>071701041644</t>
  </si>
  <si>
    <t>张江华</t>
  </si>
  <si>
    <t>2023-10-22 10:27:13</t>
  </si>
  <si>
    <t>用户表示自己不需要宽带，要求公司取消宽带</t>
  </si>
  <si>
    <t>业务取消（夷陵城区 营服中心）：实装宽带销户，现已为用户办理注销宽带成功，满意</t>
  </si>
  <si>
    <t>ZX202310221505032087</t>
  </si>
  <si>
    <t>071700316357</t>
  </si>
  <si>
    <t>2023-10-22 16:09:13</t>
  </si>
  <si>
    <t xml:space="preserve">22年Q3Q4重点客户判断省分:湖北
:被动办理宽带
:不需要
:
高级模板内容：
问题描述:用户来电要求注销我处为其注销宽带账号，表示不是自己办理的，现在不在本地无法前往营业厅，要求我处线上为其注销，请处理谢谢
第二联系方式:15549397501
销户原因:不是自己办理的，要求我处为其取消
用户要求:要求我处线上为其注销，请处理谢谢</t>
  </si>
  <si>
    <t>业务取消（夷陵城区）：cpe宽带，挽留无效，本月内已办理解绑，次月办理销户，客户满意</t>
  </si>
  <si>
    <t>ZX202310220832172205</t>
  </si>
  <si>
    <t>15997539601</t>
  </si>
  <si>
    <t>康蓉</t>
  </si>
  <si>
    <t>2023-10-22 14:06:11</t>
  </si>
  <si>
    <t xml:space="preserve">判断省分:湖北
:自己办理的宽带
:挽留失败
:不同意
:
高级模板内容：
问题描述:用户来电要求取消宽带，自己不方便去营业厅
第二联系方式:15997539601
销户原因:不想用了
用户要求:要求尽快处理谢谢</t>
  </si>
  <si>
    <t>业务取消（夷陵城区）客户要求注销实装宽带拆分主副卡，已为用户注销并转资8元流量王套餐，次月生效，满意</t>
  </si>
  <si>
    <t>ZX202310211553590211</t>
  </si>
  <si>
    <t>071700301980</t>
  </si>
  <si>
    <t>李仁柏</t>
  </si>
  <si>
    <t>2023-10-22 17:16:15</t>
  </si>
  <si>
    <t xml:space="preserve">22年Q3Q4重点客户22年Q3Q4重点客户判断省分:湖北
:自己办理的宽带
:挽留失败
:不同意
:
高级模板内容：
问题描述:用户来电表示自己当时办理的宽带当时已经去营业厅办理了销户，还交了设备费用，可是现在查询到还没有注销，用户要求尽快核实处理
第二联系方式:13217171087
销户原因:不使用了
用户要求:用户来电表示自己当时办理的宽带当时已经去营业厅办理了销户，还交了设备费用，可是现在查询到还没有注销，用户要求尽快核实处理</t>
  </si>
  <si>
    <t>业务取消（夷陵城区营服中心）：虚装宽带销户，挽留无效，客服部取消，现号码允许携出，满意。</t>
  </si>
  <si>
    <t>ZX202310210950240206</t>
  </si>
  <si>
    <t>071700212273</t>
  </si>
  <si>
    <t>易文红</t>
  </si>
  <si>
    <t>2023-10-22 09:05:38</t>
  </si>
  <si>
    <t>#2022重保客户#用户来电表示不需要使用这条宽带了，要求取消，自己不方便去营业厅，请后台协助处理</t>
  </si>
  <si>
    <t>业务取消（宜都城区 营服中心）：实装宽带销户，查询该用户办理湖北分期低消178元（24个月）于2024-04-30 23:59:59到期，现线上无取消勾选项，建议用户前往自营厅办理注销宽带，沟通后为用户办理副卡办理预存话费享10元/月话费优惠12个月（湖北）（已停售），满意。</t>
  </si>
  <si>
    <t>ZX202310201128140725</t>
  </si>
  <si>
    <t>071700290150</t>
  </si>
  <si>
    <t>李启元</t>
  </si>
  <si>
    <t>2023-10-22 09:05:45</t>
  </si>
  <si>
    <t>071700290150命中精准预判服务场景:[65岁以上老人]
用户来电要求宽带销户，表示办理人不能行走，无法到营业厅办理销户，坚持线上办理，请公司为其处理，回复。</t>
  </si>
  <si>
    <t>业务取消（宜都城区 营服中心）：实装宽带销户，致电未接，暂未办理，现已短信答复如需办理可联系我部，如有疑问可在工作时间（08:30-12:00；14:00 -17:30 ）联系07176921001、13032700872宜昌客服。如用户咨询，请前台 10010话务 中心代为解释，谢谢。</t>
  </si>
  <si>
    <t>BL202310201553020605</t>
  </si>
  <si>
    <t>18671751630</t>
  </si>
  <si>
    <t>张秀平</t>
  </si>
  <si>
    <t>2023-10-22 09:08:38</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</si>
  <si>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:要求解除：畅越冰激凌59元套餐5折附加优惠(内部限量）
XC，已挽留，不愿到厅，营业厅告知需要打人工</t>
  </si>
  <si>
    <t>业务办理：要求解除畅越冰激凌59元套餐5折附加优惠(内部限量），经核实现已取消，满意</t>
  </si>
  <si>
    <t>ZX202310211516372419</t>
  </si>
  <si>
    <t>071703974194</t>
  </si>
  <si>
    <t>何金钰</t>
  </si>
  <si>
    <t>2023-10-22 09:04:55</t>
  </si>
  <si>
    <t xml:space="preserve">判断省分:湖北
:被动办理宽带
:不需要
:
高级模板内容：
问题描述:用户来电称自己没有安装过宽带，要求在线销户解绑，请协助处理，谢谢。
第二联系方式:15629348796
销户原因:不需要宽带
用户要求:用户来电称自己没有安装过宽带，要求在线销户解绑，请协助处理，谢谢。</t>
  </si>
  <si>
    <t>业务取消（远安城区 营服中心）：实装宽带销户，挽留无效，客服部取消，满意。</t>
  </si>
  <si>
    <t>ZX202310202006291849</t>
  </si>
  <si>
    <t>071703887487</t>
  </si>
  <si>
    <t>谢志琴</t>
  </si>
  <si>
    <t>2023-10-22 09:09:49</t>
  </si>
  <si>
    <t xml:space="preserve">判断省分:湖北
:被动办理宽带
:不需要
:
高级模板内容：
问题描述:用户来电反映，没有办理过宽带，用户要求取消
第二联系方式:用户无法提供第二联系方式
销户原因:没有办理过
用户要求:核实处理，谢谢</t>
  </si>
  <si>
    <t>ZX202310211015260385</t>
  </si>
  <si>
    <t>071700170547</t>
  </si>
  <si>
    <t>何良笔</t>
  </si>
  <si>
    <t>2023-10-22 11:25:28</t>
  </si>
  <si>
    <t xml:space="preserve">【2022年上工信部测评重保用户】判断省分:湖北
:自己办理的宽带
:挽留失败
:不同意
:
高级模板内容：
问题描述:用户来电要求宽带销户，用户称自己不在本地，要求核实处理。
第二联系方式:13177092355
销户原因:不在本地不使用
用户要求:销户宽带</t>
  </si>
  <si>
    <t>业务取消（枝江乡镇营服中心）：实装宽带销户，致电未接，暂未处理，已短信答复如需办理可联系我部，如有疑问可在工作时间（08:30-12:00；14:00 -17:30 ）联系07176921001、13032700872宜昌客服。如用户咨询，请前台 10010话务 中心代为解释，谢谢。。</t>
  </si>
  <si>
    <t>TS202310211017000549</t>
  </si>
  <si>
    <t>13135811885</t>
  </si>
  <si>
    <t>2023-10-22 10:24:31</t>
  </si>
  <si>
    <t xml:space="preserve">【2022年上工信部测评重保用户】
高级模板内容：
投诉问题描述:要求线上注销宽带
办理产品:宽带销户
用户要求:客户要求线上销户宽带人在外地本地没有朋友代办要求线上销户已解释不认可要求记录反馈</t>
  </si>
  <si>
    <t>业务取消（电子渠道营销中心）：实装宽带销户，挽留无效，客服部取消，另按用户要求办理主副卡转资4G全国流量王8元套餐，次月生效，满意。</t>
  </si>
  <si>
    <t>TS202310211603422153</t>
  </si>
  <si>
    <t>18671747602</t>
  </si>
  <si>
    <t>周传华</t>
  </si>
  <si>
    <t>2023-10-22 16:18:36</t>
  </si>
  <si>
    <t>主办单位：湖北
客户类别：普通客户
10010是否打通：否
是否二次致电10015：是
是否联系：否
升级倾向：
号码归属省：湖北
SVIP等级：
1.问题类型:;
2.投诉类型:退订争议;
3.营业厅地址:;
4.位置信息:;
5.位置发生地:;
6.投诉内容:宽带
麻烦帮忙取消宽带，营业厅无法办理。</t>
  </si>
  <si>
    <t>业务取消（五峰城区）①客户投诉产生的原因：客户反映取消业务问题
②客户投诉问题核查情况及解决方案：收到贵部转办，我司立即组织核查，经核实客户要求注销实装宽带071700415845，已为用户注销，用户认可满意
③客户问题满意度：我司于2023-10-21 16：41 回访客户满意；
④回单人:程李晶；联系电话：07176921001</t>
  </si>
  <si>
    <t>TS202310221128551123</t>
  </si>
  <si>
    <t>13774198641</t>
  </si>
  <si>
    <t>刘均剑</t>
  </si>
  <si>
    <t>2023-10-22 14:40:13</t>
  </si>
  <si>
    <t xml:space="preserve">
高级模板内容：
投诉问题描述:用户来电反映湖北宜昌东山大道新时空营业厅推用户去另外一个营业厅办理携号转网，但去另外一个营业厅后未办理成功，要投诉新时空营业厅
渠道名称:新时空营业厅
渠道地址:东山大道
人员工号:1
用户要求:尽快处理，谢谢</t>
  </si>
  <si>
    <t>业务取消（西陵 ）客户要求解绑主副卡，取消宽带，未转营服维系，挽留无效，客服部已操作取消，满意。</t>
  </si>
  <si>
    <t>TS202310211530071598</t>
  </si>
  <si>
    <t>15697206683</t>
  </si>
  <si>
    <t>2023-10-22 16:20:36</t>
  </si>
  <si>
    <t xml:space="preserve">主办单位：湖北
客户类别：普通客户
10010是否打通：是
是否二次致电10015：是
是否联系：是
升级倾向：工信部
号码归属省：湖北
SVIP等级：
预处理内容：
标准化流程:销户流程
根据用户销户的原因，进行挽留:挽留失败
判断用户套餐类型:融合用户、合约用户
建议用户前往营业厅查询后办理销户业务:依然要求在线销户
----
高级模板内容：
客户核心诉求及问题补充:用户来电反映不知情被加了一条宽带，要求立马销户并退费，尽快处理并回复，不然投诉工信部</t>
  </si>
  <si>
    <t>业务取消（西陵）①客户基本资料：业务号码 15697206683、客户姓名 谭顺军 、套餐情况 畅爽冰激凌5G套餐99元 ；客户反映取消业务问题。
②首次联系客户时间：203-10-21 15:41:12；
③投诉核查处理情况：收到贵部转办，我司立即组织核查，经核实客户要求取消虚拟宽带业务，以为用户取消病申请减免6-10月扣费46.77元，24小时 到账内现金 ；
④答复客户时间及客户满意度评价：我司于203-10-21 15:41:12回访客户，客户满意度评价按：满意；回单人：程李晶
⑤投诉核查关联材料：无</t>
  </si>
  <si>
    <t>TS202310211433050482</t>
  </si>
  <si>
    <t>15672486312</t>
  </si>
  <si>
    <t>2023-10-22 16:06:39</t>
  </si>
  <si>
    <t>主办单位：湖北
客户类别：普通客户
10010是否打通：否
是否二次致电10015：是
是否联系：否
升级倾向：
号码归属省：湖北
SVIP等级：
1.问题类型:;
2.投诉类型:其他问题;
3.营业厅地址:;
4.位置信息:;
5.位置发生地:;
6.投诉内容:今天查话费才知道费用太贵了，已经交不起了，宽带也一直没有用，人也长期不在家，现在需要取消宽带的，把副卡和主卡分开，自己交自己的话费</t>
  </si>
  <si>
    <t>业务取消（夷陵城区）①客户投诉产生的原因：用户反映要求取消业务问题
②客户投诉问题核查情况及解决方案：收到贵部转办，我司立即组织核查，经核实客户要求注销实装宽带，拆分主副卡业务，已按用户要求注销并并副卡转资8元流量王套餐，次月生效，满意。
③客户问题满意度：我司于2023-10-21 15：41 回访客户满意；
④回单人:程李晶；联系电话：07176921001</t>
  </si>
  <si>
    <t>BL202310211305120165</t>
  </si>
  <si>
    <t>15629344915</t>
  </si>
  <si>
    <t>李先枚</t>
  </si>
  <si>
    <t>2023-10-22 16:19:28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</si>
  <si>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:用户来电要求取消畅越冰激凌59元套餐5折附加优惠(内部限量），营业厅不给取消，要求我方处理，谢谢</t>
  </si>
  <si>
    <t>业务取消（长阳城区）畅越冰激凌59元套餐5折附加优惠(内部限量），已为用户取消，满意</t>
  </si>
  <si>
    <t>TS202310201627230251</t>
  </si>
  <si>
    <t>2023-10-22 15:38:33</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</si>
  <si>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备注:用户来电反映：需要携号转网，挽留失败，要求注销号卡绑定的宽带，解释称已经到厅申请，人员不予处理，不满，要求我方协助20分钟内销户，并要求取消所有绑定业务，请处理</t>
  </si>
  <si>
    <t>业务取消（枝江乡镇营服中心）①客户基本资料：业务号码：15671066815、客户姓名：
张必全、套餐情况：
畅越冰激凌5G套餐59元；客户反映取消宽带问题； 
②首次联系客户时间：2023-10-21 18:32:48
③投诉核查处理情况：收到贵部转办，我司立即组织核查，经核实沟通后用户。
④答复客户时间及客户满意度评价：根据上述核实情况，我司于2023-10-21 18:32:48联系客户满意，回单人：田群、联系方式：07176921001
⑤投诉核查关联材料：无。</t>
  </si>
  <si>
    <t>TS202310220924061184</t>
  </si>
  <si>
    <t>15587963585</t>
  </si>
  <si>
    <t>吕磊</t>
  </si>
  <si>
    <t>2023-10-22 19:04:09</t>
  </si>
  <si>
    <t>主办单位：湖北
客户类别：普通客户
10010是否打通：否
是否二次致电10015：是
是否联系：否
升级倾向：
号码归属省：湖北
SVIP等级：
1.问题类型:;
2.投诉类型:其他问题;
3.营业厅地址:;
4.位置信息:;
5.位置发生地:;
6.投诉内容:不给办理宽带业务取消</t>
  </si>
  <si>
    <t>业务取消-城区校园①客户基本资料：业务号码：15587963585、客户姓名：王汉祥、套餐情况：畅越冰激凌5G套餐119元；客户反映取消业务的问题； 
②首次联系客户时间：2023-10-22 10:44:00
③投诉核查处理情况：收到贵部转办，我司立即组织核查，经核实，城区校园客户要求取消宽带，挽留失败，已发校园营业厅协助取消宽带主卡转资校园卡，48小时内办理，用户同意等待，满意； 
④答复客户时间及客户满意度评价：根据上述核实情况，我司于2023-10-22 10:44:00联系客户满意，回单人：胡春燕、联系方式：07176921001
⑤投诉核查关联材料：无。"</t>
  </si>
  <si>
    <t>ZX202310221130180744</t>
  </si>
  <si>
    <t>18671779443</t>
  </si>
  <si>
    <t>张国静</t>
  </si>
  <si>
    <t>2023-10-22 14:13:26</t>
  </si>
  <si>
    <t>用户要求查询本月流量使用情况，几张卡分别用了多少流量，已建议用户在联通APP查询上网记录，用户不认可，要求查询主副卡的流量使用量，每张卡用了多少</t>
  </si>
  <si>
    <t>ZX202310220905122303</t>
  </si>
  <si>
    <t>15571755570</t>
  </si>
  <si>
    <t>胡笑宇</t>
  </si>
  <si>
    <t>2023-10-22 16:34:29</t>
  </si>
  <si>
    <t>15571755570湖北宜昌4G后付费用户目前漫游在英国，现要求查询号码通过人工客服可以变更的最低档位套餐是什么，请处理，谢谢
机主信息已核实
联系人：先生，联系电话：15571755570，用户要求短信回复。
此为国际漫游平台的投诉，请按总部要求优先处理</t>
  </si>
  <si>
    <t>业务咨询：查询现最低套餐为8元流量王套餐，语音30分钟，流量200M，超出语音0.15元/分钟，流量10元/G，短信彩信0.1元/条，已按用户要求短信回复用户</t>
  </si>
  <si>
    <t>ZX202310211105110744</t>
  </si>
  <si>
    <t>2023-10-22 14:08:27</t>
  </si>
  <si>
    <t xml:space="preserve">判断省分:湖北
:下一步
移网一键诊断结果:1.用户状态是否正常：正常.2.查询短信功能是否正常开通：正常.3.查询是否短信黑名单：异常.4.是否存在群障：正常.:诊断有异常
:短信黑名单
:否
:1.短信内容有敏感词（反共、反动、法轮功等）2.关键字分组2且1年内进入短信黑名单系统大于等于2次（含本次）
:不认可
:不认可
:用户反馈要求解除短信黑名单</t>
  </si>
  <si>
    <t>业务咨询：您反映的短信问题，经核实由于您发送短信中涉及敏感关键字被拦截，系统于失效时间为2023-10-27 23:59:59，这段时间无法发送短信但是可以接收短信，如您需要提前解除可以带上本人身份证原件到自有营业厅签署承诺函申请解禁。一年内仅能申请解禁一次，因多次未联系上您，故短信告知，如有疑问可致电10010，感谢您的支持！</t>
  </si>
  <si>
    <t>TS202310211340302023</t>
  </si>
  <si>
    <t>15549341818</t>
  </si>
  <si>
    <t>李家浩</t>
  </si>
  <si>
    <t>2023-10-22 14:12:20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</si>
  <si>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t>
  </si>
  <si>
    <t>终端使用：已为用户刷新上网功能及volte功能，用户表示重启手机后有好转，满意</t>
  </si>
  <si>
    <t>TS202310211728441335</t>
  </si>
  <si>
    <t>投诉工单（2021版）&gt;&gt;融合&gt;&gt;【入网】办理&gt;&gt;esim开卡及激活问题</t>
  </si>
  <si>
    <t>17671326120</t>
  </si>
  <si>
    <t>张忠</t>
  </si>
  <si>
    <t>2023-10-22 13:33:13</t>
  </si>
  <si>
    <t xml:space="preserve">:否/不记得
:
高级模板内容：
投诉问题描述:用户反映昨天开始办理苹果手表的蜂窝网络开通一直提示等待中
用户类型:独立号码
报错描述:无/从昨天开始苹果手表的蜂窝网络一直显示等待中
手表品牌:苹果
操作时间:2023-10-20</t>
  </si>
  <si>
    <t>终端使用：用户反映办理苹果手表的蜂窝网络，经核实一号双终端月租费10元客户已操作自行取消，已解释现线上无一号双终端业务勾选项，沟通后建议用户前往自营厅协助办理该业务，用户知晓，满意。</t>
  </si>
  <si>
    <t>TS202310220852420736</t>
  </si>
  <si>
    <t>投诉工单（2021版）&gt;&gt;移网&gt;&gt;【网络使用】移网语音&gt;&gt;voLte语音通讯问题</t>
  </si>
  <si>
    <t>13277177367</t>
  </si>
  <si>
    <t>唐有安</t>
  </si>
  <si>
    <t>2023-10-22 16:29:14</t>
  </si>
  <si>
    <t>用户称通话质量差，需要我司协助处理不接受解释请协助</t>
  </si>
  <si>
    <t>终端使用：用户反映网络质量很差，经核实号卡功能现属正常，已告知用户继续观察使用，用户知晓。</t>
  </si>
  <si>
    <t>TS202310211958070977</t>
  </si>
  <si>
    <t>18671828035</t>
  </si>
  <si>
    <t>顾太炎</t>
  </si>
  <si>
    <t>2023-10-22 16:44:24</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</si>
  <si>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:周围用户可以使用
:</t>
  </si>
  <si>
    <t>终端使用：用户反映无法主叫，打出去提示无法连接服务器，已解释投诉点信号覆盖正常，周边基站无故障，初步判断为用户终端问题导致，建议用户到厅换机换卡测试，用户认可满意</t>
  </si>
  <si>
    <t>TS202310211515441341</t>
  </si>
  <si>
    <t>13094165076</t>
  </si>
  <si>
    <t>沈罗媛</t>
  </si>
  <si>
    <t>2023-10-22 14:37:33</t>
  </si>
  <si>
    <t xml:space="preserve">主办单位：湖北
客户类别：普通客户
10010是否打通：是
是否二次致电10015：是
是否联系：是
升级倾向：无
号码归属省：湖北
SVIP等级：
预处理名称：移网一键诊断，用户问题:手机无法上网
用户意见:诊断无异常/不认可
询问用户是个别app还是所有app:所有APP
周围联通用户是否正常:正常或不清楚
建议用户换机换卡测试:不认可或仍不行
通过GIS打点系统为用户进行打点:不认可提投诉单
移网一键诊断结果：
用户状态是否正常：正常
上网功能是否正常：正常
流量封顶情况：正常
近期缴费开机记录情况：正常
2345G终端支持情况：正常
是否开通关闭公网：正常
是否存在群障：正常
查询流量是否限速：正常
查询用户终端蜂窝网络状态：正常
备注:上网很卡总断网，打电话让办19元加速包自己没有同意办理以后就总出现此问题，要求处理。</t>
  </si>
  <si>
    <t>终端使用①客户基本资料：业务号码：13094165076、客户姓名：沈罗媛、套餐情况：沃派39元2021；客户反映手机无法上网					
②首次联系客户时间：2023-10-21 16:40:27					
③投诉核查处理情况：收到贵部转办，我司立即组织核查，经核实，客户上网功能正常，联系客户表示已恢复，已能正常上网，满意
④答复客户时间及客户满意度评价：根据上述情况我司于2023-10-21 17：45:27	联系客户解释，客户满意。回单人:宜昌客服王晓玉；联系电话：07176921001。						
⑤投诉核查关联材料：无</t>
  </si>
  <si>
    <t>GZ202310231825371578</t>
  </si>
  <si>
    <t>071704007358</t>
  </si>
  <si>
    <t>邹洲</t>
  </si>
  <si>
    <t>2023-10-23 19:11:24</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</si>
  <si>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装机地址：湖北省宜昌市高新区南苑街道学堂湾社区青岛路马克公寓1栋3单元12楼1201</t>
  </si>
  <si>
    <t>GZ202310231746241258</t>
  </si>
  <si>
    <t>071700345381</t>
  </si>
  <si>
    <t>张先英</t>
  </si>
  <si>
    <t>2023-10-23 19:18:29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</si>
  <si>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装机地址：湖北省宜昌市夷陵区小溪塔镇发展大道与夷兴大道交汇处汇锦苑小区3栋1单元5层504号</t>
  </si>
  <si>
    <t>GZ202310231714501026</t>
  </si>
  <si>
    <t>071700056873</t>
  </si>
  <si>
    <t>陈骋</t>
  </si>
  <si>
    <t>2023-10-23 19:42:10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</si>
  <si>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装机地址：湖北省宜昌市伍家岗区伍家岗街道办伍临路社区伍临路13号东郡A区3栋1单元15楼1502</t>
  </si>
  <si>
    <t>GZ202310231702500927</t>
  </si>
  <si>
    <t>071700048077</t>
  </si>
  <si>
    <t>龚爽爽</t>
  </si>
  <si>
    <t>2023-10-23 18:34:51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</si>
  <si>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:宽带无法使用，小孩需要使用网络学习，要求在今天（23号）上门处理，加急处理</t>
  </si>
  <si>
    <t>BL202310251429382278</t>
  </si>
  <si>
    <t>13217279104</t>
  </si>
  <si>
    <t>屈克珍</t>
  </si>
  <si>
    <t>2023-10-25 16:55:12</t>
  </si>
  <si>
    <t xml:space="preserve">
高级模板内容：
需区域二线受理的业务:用户无法提供验证码
用户需办理业务名称:：【到期时间2029-12-3123:59:59】已续主卡附加优惠（已停售）下月生效已取消编辑[{"element_id":"5750090","element_name":"成员号码之间在国内（不含港澳台）语音互拨（含可视电话）免费","primary_serial_number":"-1","element_type_code":"D","package_id":"51161046","package_name":"主副卡互拨免费包","product_id":"89128069","start_date":"2022-06-0100:00:00","end_date":"2029-12-3123:59:59","dis_item_id":"7122052797670239","item":[]},{"element_id":"5994301","element_name":"主副卡包（0分钟语音+0MB流量）","primary_serial_number":"-1","element_type_code":"D","package_id":"51184969","package_name":"主副卡资源包","product_id":"89128069","start_date":"2022-06-0100:00:00","end_date":"2029-12-3123:59:59","dis_item_id":"7122052797670240","item":[]}]退订续订【到期时间2029-12-3123:59:59】已续云加速5G畅玩加油包(湖北)（已停售）下月生效
业务办理类型:取消
业务生效时间:立即生效
是否已按规范验证用户信息:无需验证</t>
  </si>
  <si>
    <t>GZ202310231649440840</t>
  </si>
  <si>
    <t>071700078885</t>
  </si>
  <si>
    <t>2023-10-23 18:09:24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</si>
  <si>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装机地址：湖北省宜昌市伍家区东站路温馨家园5栋1单元13楼1302</t>
  </si>
  <si>
    <t>TS202310231644260761</t>
  </si>
  <si>
    <t>18571421796</t>
  </si>
  <si>
    <t>罗娟</t>
  </si>
  <si>
    <t>2023-10-23 17:12:33</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</si>
  <si>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我一个星期没用过这张卡还欠费了这么多？？？？我用了我承认可我根本这张卡都没插在卡槽里这多出来的费用是怎么回事？？？？这是10.16的截图可以看出我欠费0.33而后一个多星期我没有使用这张卡请问这之后多出来的费用是什么？？
202310月上网费:23.00
争议金额:null</t>
  </si>
  <si>
    <t>ZX202310231539090101</t>
  </si>
  <si>
    <t>15587934347</t>
  </si>
  <si>
    <t>何丹丹</t>
  </si>
  <si>
    <t>2023-10-23 17:13:51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</si>
  <si>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用户反馈自己的短信无法正常接收验证码，望协助，谢谢。</t>
  </si>
  <si>
    <t>BL202310251127220047</t>
  </si>
  <si>
    <t>2023-10-25 14:20:46</t>
  </si>
  <si>
    <t xml:space="preserve">
高级模板内容：
需区域二线受理的业务:用户无法提供验证码
用户需办理业务名称:【到期时间2024-01-3123:59:59】已续2I迁转畅越专属1元省内流量包20GB*12个月(湖北)（次月生效，网龄计划合约，
业务办理类型:取消
业务生效时间:次月生效
是否已按规范验证用户信息:无需验证
备注（如开通流量包、语音包请备注清楚当月有效/长期有效）:再变更套餐，大王卡39元版（次月生效）</t>
  </si>
  <si>
    <t>GZ202310231631300719</t>
  </si>
  <si>
    <t>071701062565</t>
  </si>
  <si>
    <t>陈华军</t>
  </si>
  <si>
    <t>2023-10-23 18:51:23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</si>
  <si>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装机地址：湖北省宜昌市伍家岗区宝塔河街道艾家嘴社区东山大道艾家嘴小区东山大道409-2号1栋1单元6楼602</t>
  </si>
  <si>
    <t>GZ202310231627550699</t>
  </si>
  <si>
    <t>071700368975</t>
  </si>
  <si>
    <t>杨华荣</t>
  </si>
  <si>
    <t>2023-10-23 19:18:52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</si>
  <si>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注册灯闪烁，要求师傅维修并回复</t>
  </si>
  <si>
    <t>GZ202310231622190657</t>
  </si>
  <si>
    <t>071700390279</t>
  </si>
  <si>
    <t>李春艳</t>
  </si>
  <si>
    <t>2023-10-23 18:51:11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</si>
  <si>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宽带无法使用，刷新无效，要求师傅尽快上门维修并回复</t>
  </si>
  <si>
    <t>BL202310241344120865</t>
  </si>
  <si>
    <t>16671751378</t>
  </si>
  <si>
    <t>唐智斌</t>
  </si>
  <si>
    <t>2023-10-25 09:16:33</t>
  </si>
  <si>
    <t xml:space="preserve">
高级模板内容：
需区域二线受理的业务:用户无法提供验证码
用户需办理业务名称:【到期时间2029-12-3123:59:59】已续5G炫彩通信助理包-云盘版（首月5元半价）（已停售）
业务办理类型:取消
业务生效时间:次月生效
是否已按规范验证用户信息:是</t>
  </si>
  <si>
    <t>BL202310221926472042</t>
  </si>
  <si>
    <t>15171796617</t>
  </si>
  <si>
    <t>2023-10-23 09:06:58</t>
  </si>
  <si>
    <t>BL202310231223060994</t>
  </si>
  <si>
    <t>17671263866</t>
  </si>
  <si>
    <t>王宏波</t>
  </si>
  <si>
    <t>2023-10-23 14:38:17</t>
  </si>
  <si>
    <t xml:space="preserve">
高级模板内容：
需区域二线受理的业务:用户无法提供验证码
用户需办理业务名称:2I专享39元20GB炫彩超会5G包
业务办理类型:取消
业务生效时间:立即生效
是否已按规范验证用户信息:无需验证</t>
  </si>
  <si>
    <t>ZX202310231505592300</t>
  </si>
  <si>
    <t>15572751369</t>
  </si>
  <si>
    <t>章萌</t>
  </si>
  <si>
    <t>向莹：重保用户对注销宽带收取100元费用不满，申请减免50元费用，有低消现金到账，满意。</t>
  </si>
  <si>
    <t>BL202310231747352430</t>
  </si>
  <si>
    <t>16671708378</t>
  </si>
  <si>
    <t>李建成</t>
  </si>
  <si>
    <t>2023-10-24 09:11:34</t>
  </si>
  <si>
    <t xml:space="preserve">
高级模板内容：
需区域二线受理的业务:用户无法提供验证码
用户需办理业务名称:5G超级会员白银版次月生效
业务办理类型:取消
业务生效时间:次月生效
是否已按规范验证用户信息:无需验证</t>
  </si>
  <si>
    <t>GZ202310231600350499</t>
  </si>
  <si>
    <t>071701072380</t>
  </si>
  <si>
    <t>宋发威</t>
  </si>
  <si>
    <t>2023-10-23 18:44:06</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</si>
  <si>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用户反映宽带无法使用，重启无效，用户要求今天马上处理，加急，请处理并回复</t>
  </si>
  <si>
    <t>TS202310231456140466</t>
  </si>
  <si>
    <t>投诉工单（2021版）&gt;&gt;移网&gt;&gt;【入网】交付及激活&gt;&gt;无法跨域配送</t>
  </si>
  <si>
    <t>18674258074</t>
  </si>
  <si>
    <t>2023-10-23 15:18:29</t>
  </si>
  <si>
    <t>:号卡配送问题
:号卡一直未送达
:已退单
判断省分:其他省份
:用户表示（18674258074）此号没有申请退单，要求继续配送。订单号：2163101960217119</t>
  </si>
  <si>
    <t>ZX202310231435422046</t>
  </si>
  <si>
    <t>18672107815</t>
  </si>
  <si>
    <t>王明明</t>
  </si>
  <si>
    <t>2023-10-23 15:49:32</t>
  </si>
  <si>
    <t xml:space="preserve">:下一步
判断省分:湖北
node_134:
获取入参:
node_180:
判断局方停机状态:
:
node_223::其他
:无
:大于30天
:不认可
:
高级模板内容：
投诉问题描述:用户来电称手机卡被封，无法登陆APP，不便到厅，要求在线解封，请协助处理
用户状态为:局方半停
停机原因:断卡2.0-湖北30天及以上睡眠卡风险用户打标（公众市场6月7日三无）
前台是否按流程解释:是
用户要求:复机
第二联系电话:无</t>
  </si>
  <si>
    <t>ZX202310231418541921</t>
  </si>
  <si>
    <t>18527819580</t>
  </si>
  <si>
    <t>杨会池</t>
  </si>
  <si>
    <t>宜都营服李双艳转本地服务监督热线处理：用户反映本月到外地旅游，手机号码无信号无法使用，下高速时无法扫码，申请补偿一个月月租99元，24小时内到账，此费用无法抵扣往月欠费及打印发票，满意</t>
  </si>
  <si>
    <t>GZ202310231549180406</t>
  </si>
  <si>
    <t>071700065321</t>
  </si>
  <si>
    <t>2023-10-23 18:23:25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</si>
  <si>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用户表示宽带无法使用，光猫亮红灯，要求公司处理。用户要求师傅带光猫设备上门</t>
  </si>
  <si>
    <t>ZX202310231122500629</t>
  </si>
  <si>
    <t>17386493659</t>
  </si>
  <si>
    <t>田荣锋</t>
  </si>
  <si>
    <t>2023-10-23 14:14:59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</si>
  <si>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t>
  </si>
  <si>
    <t>ZX202310231026550104</t>
  </si>
  <si>
    <t>071703870376</t>
  </si>
  <si>
    <t>郑明璋</t>
  </si>
  <si>
    <t>2023-10-23 14:03:12</t>
  </si>
  <si>
    <t xml:space="preserve">判断省分:湖北
:被动办理宽带
:不需要
:
高级模板内容：
问题描述:用户反映自己不知情办理宽带，要求取消宽带
第二联系方式:15671068852
销户原因:不知情办理
用户要求:要求取消绑定宽带</t>
  </si>
  <si>
    <t>GZ202310231531240290</t>
  </si>
  <si>
    <t>071700133516</t>
  </si>
  <si>
    <t>张丹丹</t>
  </si>
  <si>
    <t>2023-10-23 18:46:06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</si>
  <si>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装机地址：湖北省宜昌市枝江市马家店街道七口堰社区民主大道省化生活区57栋1单元3楼302户</t>
  </si>
  <si>
    <t>BL202310251053002033</t>
  </si>
  <si>
    <t>13040993039</t>
  </si>
  <si>
    <t>孙雪蓉</t>
  </si>
  <si>
    <t>2023-10-25 14:13:49</t>
  </si>
  <si>
    <t xml:space="preserve">
高级模板内容：
需区域二线受理的业务:用户无法提供验证码
用户需办理业务名称:5G加油包19元5GB（次月生效）炫彩通信助理包-云盘版-立即生效（湖北）
业务办理类型:取消
业务生效时间:次月生效
是否已按规范验证用户信息:无需验证</t>
  </si>
  <si>
    <t>BL202310241539262205</t>
  </si>
  <si>
    <t>13085162435</t>
  </si>
  <si>
    <t>钟云</t>
  </si>
  <si>
    <t xml:space="preserve">
高级模板内容：
需区域二线受理的业务:用户无法提供验证码
用户需办理业务名称:5G加油包29元10GB（立即生效）
业务办理类型:开通
业务生效时间:次月生效
是否已按规范验证用户信息:是</t>
  </si>
  <si>
    <t>BL202310221843171712</t>
  </si>
  <si>
    <t>2023-10-23 09:10:37</t>
  </si>
  <si>
    <t xml:space="preserve">
高级模板内容：
需区域二线受理的业务:用户无法提供验证码
用户需办理业务名称:5G加油包29元10GB（立即生效）
业务办理类型:开通
业务生效时间:立即生效
是否已按规范验证用户信息:是</t>
  </si>
  <si>
    <t>GZ202310231520050226</t>
  </si>
  <si>
    <t>071700085750</t>
  </si>
  <si>
    <t>郭琦</t>
  </si>
  <si>
    <t>2023-10-23 15:45:42</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</si>
  <si>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装机地址：湖北省宜昌市伍家区东山大道印象左岸1栋1单元9楼901</t>
  </si>
  <si>
    <t>TS202310231355031664</t>
  </si>
  <si>
    <t>18572370032</t>
  </si>
  <si>
    <t>刘干芳</t>
  </si>
  <si>
    <t>2023-10-23 16:10:14</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</si>
  <si>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18572370032;3、主叫号码：18572370032;4、被叫号码：;5、客户姓名：刘干芳;6、客户级别：二星用户;7、用户归属地：宜昌市;8、受理员工工号：hubXN23ZH0426;9、手机厂商：;10、投诉渠道：10010客服热线;11、投诉打点范围：0.5千米;12、投诉地址：宜昌市-西陵区:云林花园【学海路与云海路交叉口西360米】;13、网格ID：191112;14、网格名称：YC_A_湖北省宜昌市西陵区云海路-学海路交叉口附近网格_191112;15、经度：111.301055;16、纬度：30.727769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23、手机信号强弱：满格;24、用户周边使用情况：不清楚;25、主工单流水号：hub169804023089157094;26、语音业务类型：单通,无法主被叫;27、数据业务类型：;28、用户是否接受解释：否;29、公告类型：网络信息;30、基站ID：9488551;31、基站名称：W宜昌现业三峡大学护理学院OCQH;32、其它地方是否正常使用：是;33、之前是否可以正常使用：是;</t>
  </si>
  <si>
    <t>ZX202310221913491149</t>
  </si>
  <si>
    <t>13114457892</t>
  </si>
  <si>
    <t>彭巍</t>
  </si>
  <si>
    <t>2023-10-23 09:11:58</t>
  </si>
  <si>
    <t xml:space="preserve">判断省分:其他省分
node_98:
:商品物流查询
推荐APP自助查询:不认可
判断省分:湖北
:
高级模板内容：
问题描述:用户反映自己积分兑换的爱奇艺会员未到账
物流单号或订单号:无
用户身份证号码/预留的联系电话:13114457892
订单渠道:积分商城
用户要求:用户要求核对</t>
  </si>
  <si>
    <t>TS202310231312130864</t>
  </si>
  <si>
    <t>15549309279</t>
  </si>
  <si>
    <t>余振焕</t>
  </si>
  <si>
    <t>2023-10-23 13:38:32</t>
  </si>
  <si>
    <t xml:space="preserve">【2022年上工信部测评重保用户】[65岁以上老人]判断省分:其他省分
:流量计费争议
判断省分::未使用过/未使用那么多/用的wifi（产生流量/费用）
:不认可
:下一步
:不符合或不愿意开通
:已享受或不在授权范围
:
高级模板内容：
投诉问题描述:用户反映对流量资费不认可
争议月份:2023年10月
争议金额/流量:120
用户要求:退费</t>
  </si>
  <si>
    <t>ZX202310221741030706</t>
  </si>
  <si>
    <t>13197345898</t>
  </si>
  <si>
    <t>刘发宝</t>
  </si>
  <si>
    <t>2023-10-23 09:03:34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</si>
  <si>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:用户来电反映自己爸爸今天刚补办回来的手机号码收不到短信，前台经过诊断发现短信功能无异常，用户不认可，要求处理。</t>
  </si>
  <si>
    <t>BL202310260943491045</t>
  </si>
  <si>
    <t>18671755306</t>
  </si>
  <si>
    <t>彭德华</t>
  </si>
  <si>
    <t>2023-10-26 16:18:25</t>
  </si>
  <si>
    <t>GZ202310231503250114</t>
  </si>
  <si>
    <t>071701009528</t>
  </si>
  <si>
    <t>屈鹏飞</t>
  </si>
  <si>
    <t>2023-10-23 19:39:08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</si>
  <si>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装机地址：湖北省宜昌市伍家岗区伍家乡共强村同强路东城花园11栋1单元4楼402</t>
  </si>
  <si>
    <t>GZ202310231502030107</t>
  </si>
  <si>
    <t>18771750518</t>
  </si>
  <si>
    <t>2023-10-23 16:48:02</t>
  </si>
  <si>
    <t>按处理结果向用户解释:否
:
用户来电表示在湖北省宜昌市长康路4号有一个联通的箱子丢在人家门上请尽快安排工作人员处理不然线给你剪了</t>
  </si>
  <si>
    <t>TS202310231302360677</t>
  </si>
  <si>
    <t>15672501880</t>
  </si>
  <si>
    <t>王琼芳</t>
  </si>
  <si>
    <t>2023-10-23 15:43:53</t>
  </si>
  <si>
    <t>&gt;业务号码&gt;15672501880；&gt;号码归属地&gt;宜昌；&gt;产品名称&gt;畅行会员S-包月-15元；&gt;产品代码&gt;21002422；&gt;产品编码&gt;2100242200；&gt;订购时间&gt;2023-10-2221:10:00；&gt;核查情况&gt;平台故障；&gt;不规范定制分类&gt;平台故障，无法判责；&gt;退费金额&gt;15元；&gt;退费时间&gt;2023-10-23；&gt;投诉内容&gt;
高级模板内容：
投诉问题描述:用户来电称自己没有开通这个云加速5G畅玩加油包(湖北)，导致扣费了，要求退费，情协助处理，谢谢
业务名称:云加速5G畅玩加油包(湖北)
争议月份:2023年10月
争议金额:20
是否承诺退费:是
用户要求:请加急处理，谢谢</t>
  </si>
  <si>
    <t>BL202310251550150932</t>
  </si>
  <si>
    <t>18972001755</t>
  </si>
  <si>
    <t>王新照</t>
  </si>
  <si>
    <t>2023-10-25 16:26:46</t>
  </si>
  <si>
    <t xml:space="preserve">
高级模板内容：
需区域二线受理的业务:用户无法提供验证码
用户需办理业务名称:5G加油包29元10GB（立即生效）
业务办理类型:取消
业务生效时间:立即生效
是否已按规范验证用户信息:无需验证</t>
  </si>
  <si>
    <t>TS202310231151441644</t>
  </si>
  <si>
    <t>16671760702</t>
  </si>
  <si>
    <t>曹金芳</t>
  </si>
  <si>
    <t>2023-10-23 14:15:12</t>
  </si>
  <si>
    <t xml:space="preserve">
高级模板内容：
投诉问题描述:对月租不认可
争议月份:2023年2月、2023年3月、2023年4月、2023年5月、2023年6月、2023年7月、2023年8月、2023年9月、2023年10月
争议金额:0
用户要求:用户要求核对月租费，为什么从19元变成29元了</t>
  </si>
  <si>
    <t>BL202310240831542207</t>
  </si>
  <si>
    <t>13247283226</t>
  </si>
  <si>
    <t>汤世林</t>
  </si>
  <si>
    <t>2023-10-24 09:19:43</t>
  </si>
  <si>
    <t xml:space="preserve">
高级模板内容：
需区域二线受理的业务:用户无法提供验证码
用户需办理业务名称:5G时代-精英社科历史包
业务办理类型:取消
业务生效时间:立即生效
是否已按规范验证用户信息:是</t>
  </si>
  <si>
    <t>GZ202310231440412453</t>
  </si>
  <si>
    <t>071700035784</t>
  </si>
  <si>
    <t>陈丽莉</t>
  </si>
  <si>
    <t>2023-10-23 16:15:04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</si>
  <si>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故障时间:2023-10-23
服务状态是否正常:是
设备灯显示:红灯
错误代码:无
是否重启设备:已重启未恢复
用户要求:尽快处理</t>
  </si>
  <si>
    <t>BL202310241217372431</t>
  </si>
  <si>
    <t>13085161472</t>
  </si>
  <si>
    <t>王昌发</t>
  </si>
  <si>
    <t>2023-10-24 14:24:17</t>
  </si>
  <si>
    <t xml:space="preserve">
高级模板内容：
需区域二线受理的业务:用户无法提供验证码
用户需办理业务名称:5G特惠加油包19元10GB（立即生效）（新）
业务办理类型:取消
业务生效时间:立即生效
是否已按规范验证用户信息:是</t>
  </si>
  <si>
    <t>ZX202310221705380489</t>
  </si>
  <si>
    <t>咨询工单（2021版）&gt;&gt;港澳台、国际&gt;&gt;港澳台、国际资费</t>
  </si>
  <si>
    <t>13197346866</t>
  </si>
  <si>
    <t>罗琼</t>
  </si>
  <si>
    <t>2023-10-23 09:08:30</t>
  </si>
  <si>
    <t>用户来电咨询自己主卡的25元流量费封顶是副卡可以共享还是副卡也是单独收费25元封顶未查询到请协助核实回复谢谢</t>
  </si>
  <si>
    <t>BL202310241256290383</t>
  </si>
  <si>
    <t>13047158526</t>
  </si>
  <si>
    <t>李季玲</t>
  </si>
  <si>
    <t>2023-10-24 14:12:20</t>
  </si>
  <si>
    <t xml:space="preserve">
高级模板内容：
需区域二线受理的业务:用户无法提供验证码
用户需办理业务名称:5G特惠加油包19元10GB（立即生效）（新）
业务办理类型:取消
业务生效时间:立即生效
是否已按规范验证用户信息:无需验证</t>
  </si>
  <si>
    <t>GZ202310231433042393</t>
  </si>
  <si>
    <t>07176916006</t>
  </si>
  <si>
    <t>宜昌交运集团麟汇汽车销售服务有限公司</t>
  </si>
  <si>
    <t>2023-10-23 15:32:48</t>
  </si>
  <si>
    <t>有线固话今天突然无法接听，可以拨打，请处理并回复。</t>
  </si>
  <si>
    <t>BL202310261231391313</t>
  </si>
  <si>
    <t>15671078083</t>
  </si>
  <si>
    <t>杜敏</t>
  </si>
  <si>
    <t>2023-10-26 14:24:29</t>
  </si>
  <si>
    <t xml:space="preserve">
高级模板内容：
需区域二线受理的业务:用户无法提供验证码
用户需办理业务名称:5G炫彩加油包19元10GB（立即生效）（湖北）
业务办理类型:开通
业务生效时间:立即生效
是否已按规范验证用户信息:无需验证
备注（如开通流量包、语音包请备注清楚当月有效/长期有效）:长期有效</t>
  </si>
  <si>
    <t>GZ202310231423502327</t>
  </si>
  <si>
    <t>071700002788</t>
  </si>
  <si>
    <t>张涢</t>
  </si>
  <si>
    <t>2023-10-23 14:40:54</t>
  </si>
  <si>
    <t>网络不稳定
装机地址：湖北省宜昌市伍家岗区伍家岗街道白马山社区东艳路东辰心语C4栋17楼1701</t>
  </si>
  <si>
    <t>ZX202310241548561240</t>
  </si>
  <si>
    <t>13227298805</t>
  </si>
  <si>
    <t>宋清林</t>
  </si>
  <si>
    <t>2023-10-24 17:29:52</t>
  </si>
  <si>
    <t xml:space="preserve">:下一步
判断省分:湖北
node_134:
获取入参:
node_180:
判断局方停机状态:
:
node_223::其他原因
判断地市:其他地市
:不认可
:
高级模板内容：
投诉问题描述:局方停机
用户状态为:局方停机
停机原因:鹰眼换机话务突增模型停机：首次关停可携带本人有效证件、本机号卡到归属自营厅核验签署承诺书复机一次
前台是否按流程解释:是
用户要求:要求复机（要求加急）
第二联系电话:13227298805（已咨询，未提供）</t>
  </si>
  <si>
    <t>BL202310241800241622</t>
  </si>
  <si>
    <t>17671933971</t>
  </si>
  <si>
    <t>宋秀金</t>
  </si>
  <si>
    <t>2023-10-25 09:25:22</t>
  </si>
  <si>
    <t xml:space="preserve">
高级模板内容：
需区域二线受理的业务:用户无法提供验证码
用户需办理业务名称:9元100分钟5G速率包（湖北）（立即生效）联通助理-智能应答5元（首月免费）5G升级包9元2GB（立即生效）
业务办理类型:取消
业务生效时间:立即生效
是否已按规范验证用户信息:是</t>
  </si>
  <si>
    <t>GZ202310231404232216</t>
  </si>
  <si>
    <t>071701010085</t>
  </si>
  <si>
    <t>魏顺红</t>
  </si>
  <si>
    <t>2023-10-23 18:29:18</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</si>
  <si>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网速慢，办理的fttr，要求安排人员尽快上门核实处理</t>
  </si>
  <si>
    <t>GZ202310231403112209</t>
  </si>
  <si>
    <t>071701031083</t>
  </si>
  <si>
    <t>付杨</t>
  </si>
  <si>
    <t>2023-10-23 17:24:49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</si>
  <si>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装机地址：湖北省宜昌市伍家岗区伍家岗街道办伍临路社区伍临路13号东郡小区13栋1单元9层901</t>
  </si>
  <si>
    <t>BL202310231645481640</t>
  </si>
  <si>
    <t>15572757632</t>
  </si>
  <si>
    <t>2023-10-24 09:19:40</t>
  </si>
  <si>
    <t xml:space="preserve">
高级模板内容：
需区域二线受理的业务:用户无法提供验证码
用户需办理业务名称:AR彩铃酷趣会员5G加油包（湖北）（已停售）
业务办理类型:取消
业务生效时间:立即生效
是否已按规范验证用户信息:是
备注（如开通流量包、语音包请备注清楚当月有效/长期有效）:无</t>
  </si>
  <si>
    <t>ZX202310241502110763</t>
  </si>
  <si>
    <t>15672491999</t>
  </si>
  <si>
    <t>张明星</t>
  </si>
  <si>
    <t>2023-10-24 16:08:52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</si>
  <si>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:客户来电反映无法接受短信验证码，已重启测试，系统核实正常，请协助核实处理！</t>
  </si>
  <si>
    <t>GZ202310231355172164</t>
  </si>
  <si>
    <t>071700017238</t>
  </si>
  <si>
    <t>付超</t>
  </si>
  <si>
    <t>2023-10-23 15:34:11</t>
  </si>
  <si>
    <t>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网速慢，重启无效，要求今天下午马上处理，加急，请处理并回复</t>
  </si>
  <si>
    <t>TS202310231128181033</t>
  </si>
  <si>
    <t>18671446348</t>
  </si>
  <si>
    <t>刘宗芹</t>
  </si>
  <si>
    <t>2023-10-23 15:13:49</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</si>
  <si>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
争议月份:2023年5月、2023年6月、2023年7月、2023年8月、2023年9月、2023年10月
是否承诺退费:是
承诺退费金额:134
是否取消业务（如取消失败，需加上系统报错的提示）:是
是否需要回复:否
用户要求:退费和取消业务（5G炫彩加油包19元10GB（次月生效）（湖北）云加速5G畅玩加油包(湖北)5G超级会员白银版立即生效）</t>
  </si>
  <si>
    <t>TS202310231123250903</t>
  </si>
  <si>
    <t>17671338587</t>
  </si>
  <si>
    <t>敖霜明</t>
  </si>
  <si>
    <t>2023-10-23 13:58:13</t>
  </si>
  <si>
    <t>用户来电称自己在任何地方都无法正常使用，信号不好，用户称自己其他联通号码都可以使用，用户已经换机换卡了，还是信号不好，用户要求核实原因，谢谢</t>
  </si>
  <si>
    <t>GZ202310231345322094</t>
  </si>
  <si>
    <t>071700806603</t>
  </si>
  <si>
    <t>2023-10-23 17:08:45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</si>
  <si>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装机地址：湖北省宜昌市当阳市玉阳办事处玉阳路老水产1栋1单元4层401户</t>
  </si>
  <si>
    <t>TS202310231116240709</t>
  </si>
  <si>
    <t>15549326595</t>
  </si>
  <si>
    <t>徐于亮</t>
  </si>
  <si>
    <t>2023-10-23 11:50:36</t>
  </si>
  <si>
    <t>主办单位：湖北
客户类别：普通客户
10010是否打通：否
是否二次致电10015：是
是否联系：否
升级倾向：
号码归属省：湖北
SVIP等级：
1.问题类型:;
2.投诉类型:其他问题;
3.营业厅地址:;
4.位置信息:;
5.位置发生地:;
6.投诉内容:因要出门务工，现请帮忙注销宽带</t>
  </si>
  <si>
    <t>GZ202310231315251921</t>
  </si>
  <si>
    <t>071701062643</t>
  </si>
  <si>
    <t>张继军</t>
  </si>
  <si>
    <t>2023-10-23 14:38:31</t>
  </si>
  <si>
    <t>071701062643命中精准预判服务场景:[65岁以上老人]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光猫一个灯不亮，要求师傅上门</t>
  </si>
  <si>
    <t>GZ202310231315271922</t>
  </si>
  <si>
    <t>071703895134</t>
  </si>
  <si>
    <t>陈文</t>
  </si>
  <si>
    <t>2023-10-23 18:31:45</t>
  </si>
  <si>
    <t>IPTV内容不完整/无法使用
装机地址：湖北省宜昌市夷陵区小溪塔街道东湖社区夷陵城区营服中心4G-CPE项目无资源地址</t>
  </si>
  <si>
    <t>GZ202310231314481918</t>
  </si>
  <si>
    <t>071704644406</t>
  </si>
  <si>
    <t>张翼</t>
  </si>
  <si>
    <t>2023-10-23 13:29:28</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</si>
  <si>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装机地址：湖北省宜昌市伍家岗区万寿桥街道港务社区汽贸城小区港窑路5号12栋4单元周边</t>
  </si>
  <si>
    <t>TS202310231111340579</t>
  </si>
  <si>
    <t>15672483870</t>
  </si>
  <si>
    <t>贾春辉</t>
  </si>
  <si>
    <t>2023-10-23 13:35:30</t>
  </si>
  <si>
    <t xml:space="preserve">
高级模板内容：
投诉问题描述:会员无法领取！
操作渠道:0
参加活动（套餐）名称:0
页面提示:无法领取
用户要求:尽快处理！</t>
  </si>
  <si>
    <t>ZX202310241457180710</t>
  </si>
  <si>
    <t>13117299150</t>
  </si>
  <si>
    <t>温雪芳</t>
  </si>
  <si>
    <t>2023-10-24 15:11:13</t>
  </si>
  <si>
    <t xml:space="preserve">22年Q3Q4重点客户22年Q3Q4重点客户判断省分:湖北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:用户来电反馈接不到短信，前台查询无异常，已解释，用户不认可，短消息统一报表系统无任何显示，请后台协助处理</t>
  </si>
  <si>
    <t>GZ202310231308231866</t>
  </si>
  <si>
    <t>2023-10-23 15:23:18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</si>
  <si>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故障时间:2023-10-23
服务状态是否正常:是
设备灯显示:正常
错误代码:无
是否重启设备:已重启未恢复
用户要求:上门维修加急</t>
  </si>
  <si>
    <t>GZ202310231259101806</t>
  </si>
  <si>
    <t>071700068593</t>
  </si>
  <si>
    <t>刘英杰</t>
  </si>
  <si>
    <t>2023-10-23 17:55:25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</si>
  <si>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装机地址：湖北省宜昌市市区桔城路6号香山福久源B区10号楼负一楼</t>
  </si>
  <si>
    <t>BL202310241001210593</t>
  </si>
  <si>
    <t>15586352332</t>
  </si>
  <si>
    <t>陈秀</t>
  </si>
  <si>
    <t>2023-10-24 11:16:28</t>
  </si>
  <si>
    <t xml:space="preserve">
高级模板内容：
需区域二线受理的业务:用户无法提供验证码
用户需办理业务名称:超会/尊享权益包用户承诺在网享10元*12个月优惠（湖北）-次月生效（已停售）+腾讯王卡-59元5G版超级会员（白金版）-次月生效（已停售）
业务办理类型:取消
业务生效时间:次月生效
是否已按规范验证用户信息:是</t>
  </si>
  <si>
    <t>GZ202310231253341768</t>
  </si>
  <si>
    <t>071703917913</t>
  </si>
  <si>
    <t>何红强</t>
  </si>
  <si>
    <t>2023-10-23 15:58:15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</si>
  <si>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</t>
  </si>
  <si>
    <t>GZ202310231248031725</t>
  </si>
  <si>
    <t>071704194455</t>
  </si>
  <si>
    <t>龚翠枝</t>
  </si>
  <si>
    <t>2023-10-23 17:55:46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</si>
  <si>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WIFI可以使用，但是电视看不了，重启还是一样，错误代码0025，要求前往维护</t>
  </si>
  <si>
    <t>ZX202310241450300650</t>
  </si>
  <si>
    <t>15587984942</t>
  </si>
  <si>
    <t>2023-10-24 15:26:48</t>
  </si>
  <si>
    <t xml:space="preserve">判断省分:湖北
:失败
node_42:
:无合约/简单合约
:单卡/移移融合副卡套餐
获取用户证件类型::不认可
:
高级模板内容：
问题描述:用户来电要求在线销户，不方便去营业厅，请协助处理，谢谢，自己并未使用
第二联系方式:15997687380
销户原因:不需要
用户要求:用户来电要求在线销户，不方便去营业厅，请协助处理，谢谢，自己并未使用</t>
  </si>
  <si>
    <t>BL202310241140271967</t>
  </si>
  <si>
    <t>13217273263</t>
  </si>
  <si>
    <t>苏少伟</t>
  </si>
  <si>
    <t>2023-10-24 14:11:23</t>
  </si>
  <si>
    <t xml:space="preserve">
高级模板内容：
需区域二线受理的业务:用户无法提供验证码
用户需办理业务名称:分享青春包视频彩铃0元套餐组合（乐铃会员）
业务办理类型:取消
业务生效时间:立即生效
是否已按规范验证用户信息:是
备注（如开通流量包、语音包请备注清楚当月有效/长期有效）:无</t>
  </si>
  <si>
    <t>GZ202310231241431664</t>
  </si>
  <si>
    <t>071700390060</t>
  </si>
  <si>
    <t>柳志强</t>
  </si>
  <si>
    <t>2023-10-23 16:38:06</t>
  </si>
  <si>
    <t>无法打开网页
装机地址：湖北省宜昌市夷陵区小溪塔镇夷兴大道16号华宇花园16号华宇花园23栋1单元101室</t>
  </si>
  <si>
    <t>BL202310241616270224</t>
  </si>
  <si>
    <t>16671760581</t>
  </si>
  <si>
    <t>路昌炎</t>
  </si>
  <si>
    <t>2023-10-25 09:13:14</t>
  </si>
  <si>
    <t xml:space="preserve">
高级模板内容：
需区域二线受理的业务:用户无法提供验证码
用户需办理业务名称:福多多卡29元91294084
业务办理类型:套餐变更
业务生效时间:次月生效
是否已按规范验证用户信息:是</t>
  </si>
  <si>
    <t>GZ202310231238441638</t>
  </si>
  <si>
    <t>071701051136</t>
  </si>
  <si>
    <t>程丹霞</t>
  </si>
  <si>
    <t>2023-10-23 15:21:14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</si>
  <si>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15571766178
071701051136
湖北省宜昌市西陵区葛洲坝街道平湖馨苑B区15号楼1505
机顶盒看不了电视，重启无效，请尽快联系维修
</t>
  </si>
  <si>
    <t>GZ202310231238391635</t>
  </si>
  <si>
    <t>071704638194</t>
  </si>
  <si>
    <t>周国怀</t>
  </si>
  <si>
    <t>2023-10-23 14:24:53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</si>
  <si>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装机地址：湖北省宜昌市伍家岗区伍家岗街道白沙脑社区时代印小区11号楼1单元6层604</t>
  </si>
  <si>
    <t>BL202310260930570850</t>
  </si>
  <si>
    <t>13094189098</t>
  </si>
  <si>
    <t>郑之荣</t>
  </si>
  <si>
    <t>2023-10-26 14:58:24</t>
  </si>
  <si>
    <t xml:space="preserve">
高级模板内容：
需区域二线受理的业务:用户无法提供验证码
用户需办理业务名称:将套餐修改为（湖北）福多多卡29元
业务办理类型:套餐变更
业务生效时间:次月生效
是否已按规范验证用户信息:是
备注（如开通流量包、语音包请备注清楚当月有效/长期有效）:无法收验证码</t>
  </si>
  <si>
    <t>GZ202310231236491622</t>
  </si>
  <si>
    <t>071700203522</t>
  </si>
  <si>
    <t>杜心艳</t>
  </si>
  <si>
    <t>2023-10-23 15:58:27</t>
  </si>
  <si>
    <t>无法打开网页没网
装机地址：湖北省宜昌市宜都市陆城街道长江大道伞厂小区城河大道二巷42号</t>
  </si>
  <si>
    <t>TS202310231752012338</t>
  </si>
  <si>
    <t>15572792093</t>
  </si>
  <si>
    <t>周立志</t>
  </si>
  <si>
    <t>2023-10-24 10:11:46</t>
  </si>
  <si>
    <t xml:space="preserve">【2022年上工信部测评重保用户】【2022年上工信部测评重保用户】【2022年上工信部测评重保用户】判断省分:其他省分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投诉问题描述:流量计费争议
业务名称:上网费_手机上网流量费
争议月份:2023年10月
争议金额:55
是否承诺退费:是
用户要求:退费要求回电并且协商赔偿</t>
  </si>
  <si>
    <t>BL202310231243121233</t>
  </si>
  <si>
    <t>13040985806</t>
  </si>
  <si>
    <t>向国强</t>
  </si>
  <si>
    <t>2023-10-23 16:12:26</t>
  </si>
  <si>
    <t>GZ202310231224051521</t>
  </si>
  <si>
    <t>071700034356</t>
  </si>
  <si>
    <t>曾璠</t>
  </si>
  <si>
    <t>2023-10-23 14:08:08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</si>
  <si>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装机地址：湖北省宜昌市伍家区沿江大道169号廊桥水岸小区6栋1单元12层1201户</t>
  </si>
  <si>
    <t>BL202310241704030882</t>
  </si>
  <si>
    <t>18672669346</t>
  </si>
  <si>
    <t>田小波</t>
  </si>
  <si>
    <t>2023-10-25 09:31:19</t>
  </si>
  <si>
    <t xml:space="preserve">
高级模板内容：
需区域二线受理的业务:用户无法提供验证码
用户需办理业务名称:开通20元15GB省内流量7日快餐包-湖北、退订云加速5G畅玩加油包(湖北)
业务办理类型:开通
业务生效时间:立即生效
是否已按规范验证用户信息:是
备注（如开通流量包、语音包请备注清楚当月有效/长期有效）:用户来电需要开通20元15GB省内流量7日快餐包-湖北（立即生效）、和退订业务云加速5G畅玩加油包(湖北)（立即生效），已验证身份信息，谢谢</t>
  </si>
  <si>
    <t>GZ202310231220581493</t>
  </si>
  <si>
    <t>071700040508</t>
  </si>
  <si>
    <t>龚愉值</t>
  </si>
  <si>
    <t>2023-10-23 14:24:09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</si>
  <si>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</si>
  <si>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BL202310251136330176</t>
  </si>
  <si>
    <t>13477121528</t>
  </si>
  <si>
    <t>李丰</t>
  </si>
  <si>
    <t>2023-10-25 14:39:50</t>
  </si>
  <si>
    <t xml:space="preserve">
高级模板内容：
需区域二线受理的业务:用户无法提供验证码
用户需办理业务名称:无条件呼叫转移
业务办理类型:开通
业务生效时间:立即生效
是否已按规范验证用户信息:是
备注（如开通流量包、语音包请备注清楚当月有效/长期有效）:开通无条件呼叫转移</t>
  </si>
  <si>
    <t>TS202310261443151219</t>
  </si>
  <si>
    <t>15671068696</t>
  </si>
  <si>
    <t>熊婷婷</t>
  </si>
  <si>
    <t>2023-10-26 16:56:21</t>
  </si>
  <si>
    <r>
      <rPr>
        <sz val="11"/>
        <rFont val="宋体"/>
        <charset val="0"/>
      </rPr>
      <t>【2022年上工信部测评重保用户】【2022年上工信部测评重保用户】判断省分:湖北
:流量费争议
:流量包定制争议
:不认可
:未享受
:小于等于500元，且仅限单倍、月份不超过12个月
:
高级模板内容：
投诉问题描述:流量包费用争议
业务名称:</t>
    </r>
    <r>
      <rPr>
        <sz val="11"/>
        <rFont val="Arial"/>
        <charset val="0"/>
      </rPr>
      <t xml:space="preserve">	</t>
    </r>
    <r>
      <rPr>
        <sz val="11"/>
        <rFont val="宋体"/>
        <charset val="0"/>
      </rPr>
      <t>5G加油包19元5GB首月优惠版（立
争议月份:2023年10月、2023年9月、2023年8月
争议金额:43
是否承诺退费:是
用户要求:退费</t>
    </r>
  </si>
  <si>
    <t>GZ202310231201371332</t>
  </si>
  <si>
    <t>071700356885</t>
  </si>
  <si>
    <t>刘卿</t>
  </si>
  <si>
    <t>2023-10-23 17:12:10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</si>
  <si>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装机地址：湖北省宜昌市夷陵区小溪塔街道冯家湾社区湖光路长江市场批发城13-227号门面周边</t>
  </si>
  <si>
    <t>GZ202310231157131299</t>
  </si>
  <si>
    <t>071704610399</t>
  </si>
  <si>
    <t>任媛媛</t>
  </si>
  <si>
    <t>2023-10-23 18:20:10</t>
  </si>
  <si>
    <t>判断省分:一屏清无资料用户
用户归属地:
:宽带
宽带:
获取基本信息:
:是
:无法上网
:
设置参数:
获取诊断信息:诊断信息空
诊断信息查询为空:
宽带用不了，无法提供账号，有投诉意向，请尽快处理</t>
  </si>
  <si>
    <t>ZX202310241325152426</t>
  </si>
  <si>
    <t>18527815218</t>
  </si>
  <si>
    <t>夏昌菊</t>
  </si>
  <si>
    <t>2023-10-24 17:04:54</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</si>
  <si>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投诉问题描述:用户来电反映要求在线复机，已建议前往营业厅，用户不认可，称目前在外地要求尽快处理
用户状态为:局方停机
停机原因:集团鹰眼监测诈骗停机（异常换机）：首次关停可携带本人有效证件、本机号卡到归属地自营厅核验签署承诺书复机一次
前台是否按流程解释:是
用户要求:尽快处理（非本机来电已验证身份）
第二联系电话:15089074394</t>
  </si>
  <si>
    <t>TS202310231040412306</t>
  </si>
  <si>
    <t>15587952877</t>
  </si>
  <si>
    <t>宋玉玲</t>
  </si>
  <si>
    <t>2023-10-23 11:13:12</t>
  </si>
  <si>
    <t xml:space="preserve">
高级模板内容：
投诉问题描述:对特惠礼包不认可，要求取消
业务名称:特惠礼包
争议月份:2023年10月
争议金额:10
办理渠道:联通在线信息科技有限公司
前台是否取消:未取消
用户要求:取消，去营业厅也无法取消，用户要求10月24日联系</t>
  </si>
  <si>
    <t>GZ202310231152011245</t>
  </si>
  <si>
    <t>071701018029</t>
  </si>
  <si>
    <t>2023-10-23 16:02:24</t>
  </si>
  <si>
    <t>TS202310231024421867</t>
  </si>
  <si>
    <t>15571772821</t>
  </si>
  <si>
    <t>易昌明</t>
  </si>
  <si>
    <t>2023-10-23 16:27:53</t>
  </si>
  <si>
    <t xml:space="preserve">判断省分:湖北
:流量费争议
:流量包定制争议
:不认可
:未享受
:小于等于500元，且仅限单倍、月份不超过12个月
:
高级模板内容：
投诉问题描述:要求退费
业务名称:云加速5G畅玩加油包(湖北)
争议月份:2023年10月
争议金额:20
是否承诺退费:是
用户要求:退费</t>
  </si>
  <si>
    <t>TS202310231009231404</t>
  </si>
  <si>
    <t>2023-10-23 14:40:07</t>
  </si>
  <si>
    <t>主办单位：湖北
客户类别：首次投诉
10010是否打通：否
是否二次致电10015：是
是否联系：否
升级倾向：
号码归属省：湖北
SVIP等级：
1.问题类型:;
2.投诉类型:其他问题;
3.营业厅地址:;
4.位置信息:;
5.位置发生地:;
6.投诉内容:因计划变动，需重新更改套餐。</t>
  </si>
  <si>
    <t>BL202310260947071087</t>
  </si>
  <si>
    <t>15671050351</t>
  </si>
  <si>
    <t>2023-10-26 16:25:01</t>
  </si>
  <si>
    <t>GZ202310231144221176</t>
  </si>
  <si>
    <t>071704610095</t>
  </si>
  <si>
    <t>林明</t>
  </si>
  <si>
    <t>2023-10-23 17:17:08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</si>
  <si>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网速慢重启无效，请尽快处理</t>
  </si>
  <si>
    <t>GZ202310231141381151</t>
  </si>
  <si>
    <t>071700070044</t>
  </si>
  <si>
    <t>万忠强</t>
  </si>
  <si>
    <t>2023-10-23 14:09:17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</si>
  <si>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装机地址：湖北省宜昌市伍家区东艳路99号宜化新天地6号楼1单元26楼2602</t>
  </si>
  <si>
    <t>TS202310231000011102</t>
  </si>
  <si>
    <t>18527300553</t>
  </si>
  <si>
    <t>熊道满</t>
  </si>
  <si>
    <t>2023-10-23 14:59:46</t>
  </si>
  <si>
    <r>
      <rPr>
        <sz val="11"/>
        <rFont val="宋体"/>
        <charset val="0"/>
      </rPr>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职场菁英畅阅5G加油包</t>
    </r>
    <r>
      <rPr>
        <sz val="11"/>
        <rFont val="Arial"/>
        <charset val="0"/>
      </rPr>
      <t xml:space="preserve">	</t>
    </r>
    <r>
      <rPr>
        <sz val="11"/>
        <rFont val="宋体"/>
        <charset val="0"/>
      </rPr>
      <t>AI留声机共享包钻石版25元</t>
    </r>
    <r>
      <rPr>
        <sz val="11"/>
        <rFont val="Arial"/>
        <charset val="0"/>
      </rPr>
      <t xml:space="preserve">	</t>
    </r>
    <r>
      <rPr>
        <sz val="11"/>
        <rFont val="宋体"/>
        <charset val="0"/>
      </rPr>
      <t>哔哩哔哩15G流量加会员月
争议月份:2023年10月
是否承诺退费:是
承诺退费金额:70
是否取消业务（如取消失败，需加上系统报错的提示）:已经取消
是否需要回复:否
用户要求:尽快处理</t>
    </r>
  </si>
  <si>
    <t>BL202310241045361217</t>
  </si>
  <si>
    <t>18571027017</t>
  </si>
  <si>
    <t>范骏</t>
  </si>
  <si>
    <t>2023-10-24 14:11:53</t>
  </si>
  <si>
    <t xml:space="preserve">
高级模板内容：
需区域二线受理的业务:用户无法提供验证码
用户需办理业务名称:炫彩通信助理包-云盘版
业务办理类型:取消
业务生效时间:立即生效
是否已按规范验证用户信息:是
备注（如开通流量包、语音包请备注清楚当月有效/长期有效）:要求取消</t>
  </si>
  <si>
    <t>GZ202310231133421080</t>
  </si>
  <si>
    <t>071703570708</t>
  </si>
  <si>
    <t>周洋</t>
  </si>
  <si>
    <t>2023-10-23 13:13:51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</si>
  <si>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用户来电表示网络卡顿，不认可刷新，坚持要求师傅上门检查，请跟进处理</t>
  </si>
  <si>
    <t>ZX202310241216521946</t>
  </si>
  <si>
    <t>15587903923</t>
  </si>
  <si>
    <t>尤芊芊</t>
  </si>
  <si>
    <t>2023-10-24 17:18:48</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</si>
  <si>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:不能接收
:等待下发
:用户称15587903923，手机不能发送短信，加入黑名单，请协助解除黑名单。</t>
  </si>
  <si>
    <t>ZX202310231805501355</t>
  </si>
  <si>
    <t>15572706720</t>
  </si>
  <si>
    <t>张文贤</t>
  </si>
  <si>
    <t>2023-10-24 17:15:29</t>
  </si>
  <si>
    <t xml:space="preserve">22年Q3Q4重点客户判断省分:湖北
:失败
node_42:
:无合约/简单合约
:单卡/移移融合副卡套餐
获取用户证件类型::不认可
:
高级模板内容：
问题描述:要求注销本机，不愿通过别的方式处理，要求我方在线直接注销，请协助。谢谢
第二联系方式:无
销户原因:不需要了
用户要求:要求注销本机，不愿通过别的方式处理，要求我方在线直接注销，请协助。谢谢</t>
  </si>
  <si>
    <t>TS202310230930040300</t>
  </si>
  <si>
    <t>13085158564</t>
  </si>
  <si>
    <t>林伟</t>
  </si>
  <si>
    <t>2023-10-23 11:24:13</t>
  </si>
  <si>
    <t xml:space="preserve">
高级模板内容：
投诉问题描述:骚扰短信
争议号码:13085158564
问题现象:银行卡消费短信提醒
用户要求:附件按照预处理让用户操作用户不认可要求在线处理解释无效要求在线处理</t>
  </si>
  <si>
    <t>ZX202310251552161382</t>
  </si>
  <si>
    <t>16671003981</t>
  </si>
  <si>
    <t>黄昌健</t>
  </si>
  <si>
    <t>2023-10-25 17:22:26</t>
  </si>
  <si>
    <t xml:space="preserve">判断省分:湖北
:失败
node_42:
:无合约/简单合约
:单卡/移移融合副卡套餐
获取用户证件类型::不认可
:
高级模板内容：
问题描述:用户来电称想销户，前台挽留无效，用户不愿去营业厅
第二联系方式:13036163175
销户原因:用户办理了校园流量卡不想用了
用户要求:要求尽快处理，谢谢</t>
  </si>
  <si>
    <t>BL202310221806231423</t>
  </si>
  <si>
    <t>2023-10-23 09:27:23</t>
  </si>
  <si>
    <t xml:space="preserve">
高级模板内容：
需区域二线受理的业务:用户无法提供验证码
用户需办理业务名称:炫彩通信助理包-云盘版-次月生效（湖北
业务办理类型:取消
业务生效时间:立即生效
是否已按规范验证用户信息:无需验证</t>
  </si>
  <si>
    <t>GZ202310231124391005</t>
  </si>
  <si>
    <t>071700895739</t>
  </si>
  <si>
    <t>刘爱华</t>
  </si>
  <si>
    <t>2023-10-23 14:02:19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</si>
  <si>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装机地址：湖北省宜昌市当阳市坝陵街道办事处花园村车站路上城帝景苑1栋1单元4楼401</t>
  </si>
  <si>
    <t>TS202310230923300164</t>
  </si>
  <si>
    <t>18671788644</t>
  </si>
  <si>
    <t>汪益民</t>
  </si>
  <si>
    <t>2023-10-23 10:23:27</t>
  </si>
  <si>
    <t>判断省分:其他省分
:流量计费争议
判断省分::流量包定制争议
:不认可
:未享受
:大于500
:
高级模板内容：
投诉问题描述:用户来电反映没有订购流量月包，要求退费，不认可赠费。
业务名称:5G加油包19元5GB首月体验版
争议月份:2023年5月、2023年6月、2023年7月、2023年8月、2023年9月、2023年10月
争议金额:96
是否承诺退费:否
用户要求:用户要求退还5个月产生的费用，一线承诺以赠款的形式退费，用户不认可赠费，要求退还的费用能抵扣当前欠款。</t>
  </si>
  <si>
    <t>ZX202310251415160365</t>
  </si>
  <si>
    <t>咨询工单（2021版）&gt;&gt;附加产品/服务&gt;&gt;超级会员</t>
  </si>
  <si>
    <t>13135821952</t>
  </si>
  <si>
    <t>兰圣华</t>
  </si>
  <si>
    <t>2023-10-25 14:59:13</t>
  </si>
  <si>
    <t>用户表示前几天都好好的今天会员突然看不了要求核查处理加急！</t>
  </si>
  <si>
    <t>BL202310241139051942</t>
  </si>
  <si>
    <t>15571729676</t>
  </si>
  <si>
    <t>吴海林</t>
  </si>
  <si>
    <t>2023-10-24 14:12:55</t>
  </si>
  <si>
    <t xml:space="preserve">
高级模板内容：
需区域二线受理的业务:用户无法提供验证码
用户需办理业务名称:炫彩通信助理包-云盘版-立即生效（湖北）
业务办理类型:取消
业务生效时间:立即生效
是否已按规范验证用户信息:是</t>
  </si>
  <si>
    <t>TS202310230917360020</t>
  </si>
  <si>
    <t>071700214071</t>
  </si>
  <si>
    <t>周红娥</t>
  </si>
  <si>
    <t>2023-10-23 10:40:15</t>
  </si>
  <si>
    <t xml:space="preserve">22年Q3Q4重点客户
高级模板内容：
投诉问题描述:用户来电对其7月份开始产生的宽带扣费每月30元不认可。我处前台解释无效，故记此单，烦请后台核实回电处理。
争议月份:2023年7月、2023年8月、2023年9月、2023年10月
争议金额:120
用户要求:要求退费</t>
  </si>
  <si>
    <t>TS202310230912022421</t>
  </si>
  <si>
    <t>15572705926</t>
  </si>
  <si>
    <t>李翠平</t>
  </si>
  <si>
    <t>2023-10-23 14:50:30</t>
  </si>
  <si>
    <t xml:space="preserve">判断省分:湖北
:流量费争议
:流量包定制争议
:不认可
:未享受
:小于等于500元，且仅限单倍、月份不超过12个月
:
高级模板内容：
投诉问题描述:云加速5G畅玩加油包(湖北)不认可，
业务名称:云加速5G畅玩加油包(湖北)
争议月份:2023年9月、2023年10月
争议金额:40
是否承诺退费:是
用户要求:退费</t>
  </si>
  <si>
    <t>BL202310241611140147</t>
  </si>
  <si>
    <t>13277234315</t>
  </si>
  <si>
    <t>王国林</t>
  </si>
  <si>
    <t>2023-10-25 09:21:49</t>
  </si>
  <si>
    <t xml:space="preserve">
高级模板内容：
需区域二线受理的业务:用户无法提供验证码
用户需办理业务名称:优酷视频4GB流量加会员轻合约包
业务办理类型:取消
业务生效时间:立即生效
是否已按规范验证用户信息:无需验证</t>
  </si>
  <si>
    <t>TS202310231717281557</t>
  </si>
  <si>
    <t>15672533275</t>
  </si>
  <si>
    <t>李亚洲</t>
  </si>
  <si>
    <t>2023-10-24 10:19:47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</si>
  <si>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投诉问题描述:用户反映对套外流量不认可，用户要求退费
业务名称:手机上网流量费
争议月份:2023年10月
争议金额:73.5
是否承诺退费:是
用户要求:用户要求尽快解决</t>
  </si>
  <si>
    <t>BL202310231630561439</t>
  </si>
  <si>
    <t>13177072869</t>
  </si>
  <si>
    <t>李友红</t>
  </si>
  <si>
    <t>2023-10-24 10:28:56</t>
  </si>
  <si>
    <t xml:space="preserve">
高级模板内容：
需区域二线受理的业务:用户无法提供验证码
用户需办理业务名称:优酷视频4GB流量加会员轻合约包，云加速5G畅玩加油包(湖北)，沃阅读-投资管理课-包月20元沃悦读同步学钻石会员20元包
业务办理类型:取消
业务生效时间:次月生效
是否已按规范验证用户信息:是</t>
  </si>
  <si>
    <t>BL202310242031200408</t>
  </si>
  <si>
    <t>13247289556</t>
  </si>
  <si>
    <t>王明武</t>
  </si>
  <si>
    <t>2023-10-25 09:13:52</t>
  </si>
  <si>
    <t xml:space="preserve">
高级模板内容：
需区域二线受理的业务:用户无法提供验证码
用户需办理业务名称:云加速（专业版）
业务办理类型:取消
业务生效时间:立即生效
是否已按规范验证用户信息:无需验证
备注（如开通流量包、语音包请备注清楚当月有效/长期有效）:无</t>
  </si>
  <si>
    <t>BL202310251831370726</t>
  </si>
  <si>
    <t>15672487369</t>
  </si>
  <si>
    <t>张玉芬</t>
  </si>
  <si>
    <t>2023-10-26 09:23:35</t>
  </si>
  <si>
    <t>GZ202310231055210743</t>
  </si>
  <si>
    <t>071700729421</t>
  </si>
  <si>
    <t>姜学银</t>
  </si>
  <si>
    <t>2023-10-23 14:23:25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</si>
  <si>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:光猫灯不亮要求尽快联系处理</t>
  </si>
  <si>
    <t>GZ202310231054540740</t>
  </si>
  <si>
    <t>071703796168</t>
  </si>
  <si>
    <t>周永隆</t>
  </si>
  <si>
    <t>2023-10-23 13:13:14</t>
  </si>
  <si>
    <t>网速过慢
装机地址：湖北省宜昌市西陵区北苑街道北苑桥社区北辰港湾A区2栋1单元18层1804</t>
  </si>
  <si>
    <t>GZ202310231049530692</t>
  </si>
  <si>
    <t>071703860227</t>
  </si>
  <si>
    <t>谭晓兰</t>
  </si>
  <si>
    <t>2023-10-23 16:57:28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</si>
  <si>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装机地址：湖北省宜昌市夷陵区小溪塔街道望江社区望江路半岛城邦东区1楼商铺</t>
  </si>
  <si>
    <t>GZ202310231047560676</t>
  </si>
  <si>
    <t>071700047298</t>
  </si>
  <si>
    <t>文新明</t>
  </si>
  <si>
    <t>2023-10-23 18:29:03</t>
  </si>
  <si>
    <t>071700047298命中精准预判服务场景:[65岁以上老人]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用户反映宽带信号不好，需要换个房间，要求今天师傅马上联系，加急，请处理并回复</t>
  </si>
  <si>
    <t>TS202310222048130257</t>
  </si>
  <si>
    <t>13135810080</t>
  </si>
  <si>
    <t>靳永弟</t>
  </si>
  <si>
    <t>2023-10-23 10:16:29</t>
  </si>
  <si>
    <t xml:space="preserve">22年Q3Q4重点客户判断省分:湖北
:流量费争议
:没有短信通知/延迟
:不认可
:下一步
:不符合或不愿意开通
:未享受
:下一步
:单倍小于等于500
:
高级模板内容：
投诉问题描述:用户要求退费，解释不认可，首次反馈，请协助处理，谢谢
业务名称:上网费_手机上网流量费_无线接入-上网流量费-国内（本地使用）
争议月份:2023年9月、2023年10月
争议金额:130
是否承诺退费:是
用户要求:用户要求退费，解释不认可，首次反馈，请协助处理，谢谢</t>
  </si>
  <si>
    <t>TS202310221939482004</t>
  </si>
  <si>
    <t>18671446957</t>
  </si>
  <si>
    <t>郑娟娟</t>
  </si>
  <si>
    <t>2023-10-23 09:35:50</t>
  </si>
  <si>
    <t xml:space="preserve">22年Q3Q4重点客户判断省分:湖北
:流量费争议
:未使用过/未使用那么多/用的wifi（产生流量/费用）
:不认可
:下一步
:不符合或不愿意开通
:未享受
:下一步
:单倍小于等于500
:
高级模板内容：
投诉问题描述:对流量费不认可
业务名称:流量费
争议月份:2023年9月
争议金额:90
是否承诺退费:是
用户要求:退费</t>
  </si>
  <si>
    <t>TS202310231952411758</t>
  </si>
  <si>
    <t>18671708008</t>
  </si>
  <si>
    <t>2023-10-24 11:06:34</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</si>
  <si>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投诉问题描述:用户来电表示办理此副卡时工作人员没有告知本月不共享，导致流量费用以及通话超出，现对超出部分不认可，要求退费。
业务名称:套外消费
争议月份:2023年10月
争议金额:7.48
是否承诺退费:是
用户要求:要求退费</t>
  </si>
  <si>
    <t>BL202310251845180886</t>
  </si>
  <si>
    <t>13177074959</t>
  </si>
  <si>
    <t>2023-10-26 09:26:57</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</si>
  <si>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备注（如开通流量包、语音包请备注清楚当月有效/长期有效）:用户要求取消</t>
  </si>
  <si>
    <t>TS202310221856068016</t>
  </si>
  <si>
    <t>13247288232</t>
  </si>
  <si>
    <t>熊新元</t>
  </si>
  <si>
    <t>北方二中心&gt;&gt;北京通软&gt;&gt;河南孙建民区&gt;&gt;田仁浩班组</t>
  </si>
  <si>
    <t>2023-10-23 09:26:29</t>
  </si>
  <si>
    <t>手机号码无法主被叫
无法主叫还是被叫:无法主叫
移网一键诊断:下一步
移网一键诊断结果:1.用户状态是否正常：正常.2.2345G终端支持情况：正常.3.查询是否设置了无条件呼叫转移：正常.4.查询是否开通呼入限制：正常.5.查询是否开通呼叫限制：正常.6.用户是否开通VoLTE：正常.7.用户终端是否支持VoLTE：异常.8.近期缴费开机记录情况：正常.9.是否存在群障：正常.10.VoLTE开关是否打开：异常.:诊断结果正常
固定号码还是所有号码:不区分位置给所有号码无法拨打
换机换卡测试:用户不认可</t>
  </si>
  <si>
    <t>BL202310221054011593</t>
  </si>
  <si>
    <t>2023-10-23 09:14:23</t>
  </si>
  <si>
    <t xml:space="preserve">
高级模板内容：
需区域二线受理的业务:用户无法提供验证码
用户需办理业务名称:自然拼读钻石会员卡
业务办理类型:取消
业务生效时间:立即生效
是否已按规范验证用户信息:是</t>
  </si>
  <si>
    <t>ZX202310251048431257</t>
  </si>
  <si>
    <t>071704083020</t>
  </si>
  <si>
    <t>何奇章</t>
  </si>
  <si>
    <t>2023-10-25 14:22:30</t>
  </si>
  <si>
    <t xml:space="preserve">判断省分:湖北
:失败
node_42:
:无合约/简单合约
:单卡/移移融合副卡套餐
获取用户证件类型::不认可
:
高级模板内容：
问题描述:用户来电反映要求宽带销户
第二联系方式:15221012188
销户原因:不在湖北了
用户要求:立即处理</t>
  </si>
  <si>
    <t>BL202310251925101284</t>
  </si>
  <si>
    <t>18572377746</t>
  </si>
  <si>
    <t>刘瑞</t>
  </si>
  <si>
    <t>2023-10-26 09:01:00</t>
  </si>
  <si>
    <t xml:space="preserve">
高级模板内容：
用户诉求:更改全国流量王8元套餐
当前套餐名称:腾讯大王卡
新套餐名称（转入套餐名称）:全国流量王8元套餐
是合约期内（含靓号）:否
备注:解释不认可，不愿前往营业厅办理要求线上办理请处理谢谢</t>
  </si>
  <si>
    <t>ZX202310250826510185</t>
  </si>
  <si>
    <t>13197331071</t>
  </si>
  <si>
    <t>马清华</t>
  </si>
  <si>
    <t>2023-10-25 11:09:13</t>
  </si>
  <si>
    <t>用户来电关闭上网功能但是要求把VoLTE和视频彩铃服务打开不能关闭，请后台回电协助处理</t>
  </si>
  <si>
    <t>TS202310221743140391</t>
  </si>
  <si>
    <t>15549308847</t>
  </si>
  <si>
    <t>李圣男</t>
  </si>
  <si>
    <t>2023-10-23 09:29:27</t>
  </si>
  <si>
    <t xml:space="preserve">
高级模板内容：
投诉问题描述:用户来电反馈每次流量都是使用完之后才提醒这样就已经超出流量费用啦，要求及时提醒好提前购买
争议月份:2023年10月
争议金额（流量）:-1
是否下发流量短信提醒:否
用户要求:要求处理一下流量使用下发提醒</t>
  </si>
  <si>
    <t>ZX202310241741252235</t>
  </si>
  <si>
    <t>15671066295</t>
  </si>
  <si>
    <t>陈世民</t>
  </si>
  <si>
    <t>2023-10-25 16:36:31</t>
  </si>
  <si>
    <t>用户要求核实下月1569720983915697209839是否为合账关系，是不是单独的套餐，单独的账单</t>
  </si>
  <si>
    <t>BL202310260925350760</t>
  </si>
  <si>
    <t>18671726391</t>
  </si>
  <si>
    <t>贺华明</t>
  </si>
  <si>
    <t>2023-10-26 14:35:32</t>
  </si>
  <si>
    <t xml:space="preserve">
高级模板内容：
用户诉求:降套
当前套餐名称:腾讯大王卡
新套餐名称（转入套餐名称）:4G全国流量王8元套餐
是合约期内（含靓号）:否
备注:变更为4G全国流量王8元套餐，已经推过线下营业厅不愿去，挽留失败，请处理</t>
  </si>
  <si>
    <t>ZX202310241645171762</t>
  </si>
  <si>
    <t>15671029034</t>
  </si>
  <si>
    <t>罗刚华</t>
  </si>
  <si>
    <t>2023-10-25 09:09:03</t>
  </si>
  <si>
    <t xml:space="preserve">判断省分:湖北
:失败
node_42:
:无合约/简单合约
:单卡/移移融合副卡套餐
获取用户证件类型::不认可
:
高级模板内容：
问题描述:用户来电表示这个号码现在不想使用了,想要办理销户,不愿意去营业厅,要求在线协助处理,要求尽快解决
第二联系方式:15671029034
销户原因:不想使用
用户要求:用户来电表示这个号码现在不想使用了,想要办理销户,不愿意去营业厅,要求在线协助处理,要求尽快解决</t>
  </si>
  <si>
    <t>GZ202310231007590336</t>
  </si>
  <si>
    <t>071703026959</t>
  </si>
  <si>
    <t>胡晓玲</t>
  </si>
  <si>
    <t>2023-10-23 12:45:54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</si>
  <si>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装机地址：湖北省宜昌市秭归县平湖大道山水龙城E区8栋1单元12楼1203</t>
  </si>
  <si>
    <t>BL202310241655050763</t>
  </si>
  <si>
    <t>18674204527</t>
  </si>
  <si>
    <t>罗振宇</t>
  </si>
  <si>
    <t>2023-10-25 09:22:15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</si>
  <si>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当前套餐名称:4G全国流量王18元套餐（湖北）
新套餐名称（转入套餐名称）:8元4G全国流量王套餐
是合约期内（含靓号）:否
备注:
已告知4G全国流量王18元套餐（湖北）停售更改无法恢复
</t>
  </si>
  <si>
    <t>ZX202310261516016111</t>
  </si>
  <si>
    <t>13085160355</t>
  </si>
  <si>
    <t>华顺军</t>
  </si>
  <si>
    <t>宜都营服李双艳反馈：用户华顺军五折合约活动于9月到期，用户本月来续约，因畅越无折扣对应赠费权限，本月无法操作赠费，申请减免10月64.5元，24小时内到账，此费用无法抵扣往月欠费及打印发票，满意</t>
  </si>
  <si>
    <t>TS202310221541390659</t>
  </si>
  <si>
    <t>17671926093</t>
  </si>
  <si>
    <t>熊婷</t>
  </si>
  <si>
    <t>2023-10-23 09:37:12</t>
  </si>
  <si>
    <t xml:space="preserve">判断省分:其他省分
:流量计费争议
判断省分::流量包定制争议
:不认可
:未享受
:小于等于500元，且仅限单倍、月份不超过12个月
:
高级模板内容：
投诉问题描述:用户称其不在省内，现误点击到，对此不满
业务名称:30元25GB省内流量10日快餐包-湖北
争议月份:2023年10月
争议金额:30
是否承诺退费:是
用户要求:尽快处理退费</t>
  </si>
  <si>
    <t>GZ202310230958100264</t>
  </si>
  <si>
    <t>071701021518</t>
  </si>
  <si>
    <t>黄自元</t>
  </si>
  <si>
    <t>2023-10-23 14:02:27</t>
  </si>
  <si>
    <t>071701021518命中精准预判服务场景:[65岁以上老人]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</si>
  <si>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GZ202310230950270198</t>
  </si>
  <si>
    <t>071700122295</t>
  </si>
  <si>
    <t>2023-10-23 17:11:22</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</si>
  <si>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问题（现象）描述:用户来电反映宽带速率达不到，上网慢
故障时间:2023-10-23
服务状态是否正常:是
设备灯显示:正常
错误代码:无
是否重启设备:不配合
用户要求:要求上门维修，尽快核实处理回电，谢谢</t>
  </si>
  <si>
    <t>TS202310221538440605</t>
  </si>
  <si>
    <t>13094172636</t>
  </si>
  <si>
    <t>邓大新</t>
  </si>
  <si>
    <t>2023-10-23 09:12:46</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</si>
  <si>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投诉问题描述:用户不认可上网流量费用
业务名称:上网流量费用
争议月份:2023年10月
争议金额:135
是否承诺退费:是
用户要求:用户不认可上网流量费用</t>
  </si>
  <si>
    <t>BL202310251402481936</t>
  </si>
  <si>
    <t>17671320861</t>
  </si>
  <si>
    <t>张镇</t>
  </si>
  <si>
    <t>2023-10-25 14:17:52</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</si>
  <si>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
已告知腾讯大王卡停售更改无法恢复</t>
  </si>
  <si>
    <t>BL202310261010101471</t>
  </si>
  <si>
    <t>18672902886</t>
  </si>
  <si>
    <t>李金玉</t>
  </si>
  <si>
    <t>2023-10-26 14:04:47</t>
  </si>
  <si>
    <t xml:space="preserve">
高级模板内容：
用户诉求:用户来电要求更改套餐，降套到·福多多29元（湖北）套餐，前台提示该产品：[91294084]不在当前省份配置的主卡范围内，辛苦处理
当前套餐名称:该产品：[91294084]不在当前省份配置的主卡范围内
新套餐名称（转入套餐名称）:福多多29元（湖北）
是合约期内（含靓号）:否</t>
  </si>
  <si>
    <t>TS202310221522050267</t>
  </si>
  <si>
    <t>15629389320</t>
  </si>
  <si>
    <t>2023-10-23 16:20:41</t>
  </si>
  <si>
    <t>主办单位：湖北
客户类别：首次投诉
10010是否打通：否
是否二次致电10015：是
是否联系：否
升级倾向：
号码归属省：湖北
SVIP等级：
1.问题类型:;
2.投诉类型:月固定费争议;
3.营业厅地址:;
4.位置信息:;
5.位置发生地:;
6.投诉内容:
202309基本套餐费:29
争议金额:29.00</t>
  </si>
  <si>
    <t>BL202310251419322138</t>
  </si>
  <si>
    <t>13207204888</t>
  </si>
  <si>
    <t>龚璇</t>
  </si>
  <si>
    <t>2023-10-25 15:00:19</t>
  </si>
  <si>
    <t xml:space="preserve">
高级模板内容：
用户诉求:用户来电要求更换29元套餐
当前套餐名称:畅爽冰激凌5G套餐129元
新套餐名称（转入套餐名称）:福多多29元
是合约期内（含靓号）:否
备注:一线操作更换套餐，系统报错，请后台尽快核查，完成套餐变更</t>
  </si>
  <si>
    <t>TS202310211744061632</t>
  </si>
  <si>
    <t>2023-10-23 18:02:10</t>
  </si>
  <si>
    <t>主办单位：湖北
客户类别：普通客户
10010是否打通：是
是否二次致电10015：是
是否联系：否
升级倾向：
号码归属省：湖北
SVIP等级：
1.问题类型:;
2.投诉类型:携号转网;
3.营业厅地址:;
4.位置信息:;
5.位置发生地:;
6.投诉内容:不知情&amp;lsquo;把我的宽带给别人装了影响我转网
7.携转原因:信号质量差
8.无法携转原因:业务限制
关联历史投诉流水号:其他问题，请手动查询</t>
  </si>
  <si>
    <t>TS202310241605322285</t>
  </si>
  <si>
    <t>15671031858</t>
  </si>
  <si>
    <t>薛玉林</t>
  </si>
  <si>
    <t>2023-10-24 16:53:12</t>
  </si>
  <si>
    <t xml:space="preserve">22年Q3Q4重点客户22年Q3Q4重点客户[65岁以上老人]
高级模板内容：
投诉问题描述:用户来电查询其他号码信息，第一个号码16607207581查询不到信息，第二个号码身份15671031858验证失败输错了三次都不行，说要投诉联通系统有问题所以验证失败。
渠道名称:其他:10010
办理业务名称:无
页面提示:无
用户要求:用户来电查询其他号码信息，第一个号码16607207581查询不到信息，第二个号码身份15671031858验证失败输错了三次都不行，说要投诉联通系统有问题所以验证失败。</t>
  </si>
  <si>
    <t>BL202310231217580955</t>
  </si>
  <si>
    <t>16671008687</t>
  </si>
  <si>
    <t>2023-10-23 14:12:01</t>
  </si>
  <si>
    <t xml:space="preserve">
高级模板内容：
用户诉求:用户来电要求将套餐变更为（4G全国流量王8元套餐），不愿意到营业厅办理，要求我方线上处理，请处理谢谢
当前套餐名称:无
新套餐名称（转入套餐名称）:4G全国流量王8元套餐
是合约期内（含靓号）:否
备注:用户来电要求将套餐变更为（4G全国流量王8元套餐），不愿意到营业厅办理，要求我方线上处理，请处理谢谢</t>
  </si>
  <si>
    <t>GZ202310230938180086</t>
  </si>
  <si>
    <t>071700096148</t>
  </si>
  <si>
    <t>聂世群</t>
  </si>
  <si>
    <t>2023-10-23 11:12:10</t>
  </si>
  <si>
    <t>BL202310222042540017</t>
  </si>
  <si>
    <t>18671729251</t>
  </si>
  <si>
    <t>张衡</t>
  </si>
  <si>
    <t>2023-10-23 09:17:28</t>
  </si>
  <si>
    <t xml:space="preserve">
高级模板内容：
用户诉求:用户要求更改4G全国流量王8元套餐，已建议带上本人身份证件到归属地联通自营厅咨询不认可坚持办理
当前套餐名称:4G全国组合套餐
新套餐名称（转入套餐名称）:4G全国流量王8元套餐
是合约期内（含靓号）:否</t>
  </si>
  <si>
    <t>BL202310251737500072</t>
  </si>
  <si>
    <t>15672493125</t>
  </si>
  <si>
    <t>杨先才</t>
  </si>
  <si>
    <t>2023-10-26 10:43:55</t>
  </si>
  <si>
    <t xml:space="preserve">
高级模板内容：
用户诉求:用户要求更改全国流量王8元套餐，不愿到厅，挽留失败，请尽快处理，谢谢
当前套餐名称:腾讯大王卡
新套餐名称（转入套餐名称）:4G全国流量王8元套餐
是合约期内（含靓号）:否</t>
  </si>
  <si>
    <t>GZ202310230934150051</t>
  </si>
  <si>
    <t>071700127109</t>
  </si>
  <si>
    <t>黄海琼</t>
  </si>
  <si>
    <t>2023-10-23 16:00:04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</si>
  <si>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用户机顶盒一直没有装，已知晓机顶盒调测100，请师傅尽快带设备上门安装</t>
  </si>
  <si>
    <t>ZX202310261501192093</t>
  </si>
  <si>
    <t>13207200222</t>
  </si>
  <si>
    <t>朱海熔</t>
  </si>
  <si>
    <t>2023-10-26 17:04:15</t>
  </si>
  <si>
    <t xml:space="preserve">判断省分:其他省分
node_98:
:积分兑换方式
推荐APP等途径自助兑换积分:要求我方为其兑换
再次解释积分需要自助兑换，商品较多可以根据个人喜好进行选择:仍不认可
判断省分:湖北
:将所有的积分兑换为话费请协助
15572735195这个号码也需要是同一个人的</t>
  </si>
  <si>
    <t>TS202310241516201010</t>
  </si>
  <si>
    <t>2023-10-24 15:34:18</t>
  </si>
  <si>
    <t xml:space="preserve">
高级模板内容：
投诉问题描述:用户进线称10016打电话骚扰我，要求办业务，不办不听我说。最后还骂我
是否10016外呼:是
反应问题涉及场景:话务人员服务问题
用户要求:用户进线称10016打电话骚扰我，要求办业务，不办不听我说。最后还骂我，要求投诉和道歉</t>
  </si>
  <si>
    <t>BL202310251623091445</t>
  </si>
  <si>
    <t>17671264735</t>
  </si>
  <si>
    <t>唐康林</t>
  </si>
  <si>
    <t>2023-10-25 17:21:14</t>
  </si>
  <si>
    <t xml:space="preserve">
高级模板内容：
用户诉求:用户要求降套
当前套餐名称:小天卡-2023
新套餐名称（转入套餐名称）:8元套餐
是合约期内（含靓号）:否</t>
  </si>
  <si>
    <t>TS202310232202330681</t>
  </si>
  <si>
    <t>15697202385</t>
  </si>
  <si>
    <t>万丽</t>
  </si>
  <si>
    <t>2023-10-24 13:35:45</t>
  </si>
  <si>
    <t xml:space="preserve">判断省分:湖北
:流量费争议
:流量包定制争议
:不认可
:未享受
:小于等于500元，且仅限单倍、月份不超过12个月
:
高级模板内容：
投诉问题描述:没有订购过5G加油包29元10GB首月优惠版（立即生效）业务，要求退费
业务名称:5G加油包29元10GB首月优惠版（立即生效）
争议月份:2023年7月、2023年8月、2023年9月、2023年10月
争议金额:92
是否承诺退费:是
用户要求:要求退费</t>
  </si>
  <si>
    <t>TS202310241501140618</t>
  </si>
  <si>
    <t>15572720390</t>
  </si>
  <si>
    <t>王巨</t>
  </si>
  <si>
    <t>2023-10-24 16:50:34</t>
  </si>
  <si>
    <t>短信无法接收验证码</t>
  </si>
  <si>
    <t>BL202310221112311837</t>
  </si>
  <si>
    <t>13032720128</t>
  </si>
  <si>
    <t>周茂平</t>
  </si>
  <si>
    <t xml:space="preserve">[65岁以上老人]
高级模板内容：
需区域二线受理的业务:用户无法提供验证码
用户需办理业务名称:AR彩铃酷趣会员5G加油包（湖北）（已停售）
业务办理类型:取消
业务生效时间:立即生效
是否已按规范验证用户信息:无需验证
备注（如开通流量包、语音包请备注清楚当月有效/长期有效）:无</t>
  </si>
  <si>
    <t>TS202310222055410330</t>
  </si>
  <si>
    <t>15608604597</t>
  </si>
  <si>
    <t>袁正红</t>
  </si>
  <si>
    <t>2023-10-23 10:47:26</t>
  </si>
  <si>
    <t xml:space="preserve">判断省分:湖北
:流量费争议
:流量包定制争议
:不认可
:未享受
:小于等于500元，且仅限单倍、月份不超过12个月
:
高级模板内容：
投诉问题描述:没有订购过要求取消退费谢谢
业务名称:5G加油包29元10GB（立即生效）
争议月份:2023年10月
争议金额:29
是否承诺退费:是
用户要求:没有订购过要求取消退费收不到验证码谢谢</t>
  </si>
  <si>
    <t>GZ202310230913222406</t>
  </si>
  <si>
    <t>071700845769</t>
  </si>
  <si>
    <t>2023-10-23 14:08:53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</si>
  <si>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故障时间:2023-10-23
服务状态是否正常:是
设备灯显示:红灯
错误代码:无
是否重启设备:已重启未恢复
用户要求:尽快派人上门维修</t>
  </si>
  <si>
    <t>BL202310251101592164</t>
  </si>
  <si>
    <t>15571733481</t>
  </si>
  <si>
    <t>黄新华</t>
  </si>
  <si>
    <t>2023-10-25 14:47:15</t>
  </si>
  <si>
    <t xml:space="preserve">[65岁以上老人]
高级模板内容：
需区域二线受理的业务:用户无法提供验证码
用户需办理业务名称:AR彩铃酷趣会员5G加油包（湖北）+5G加油包29元10GB首月优惠版（立即生效）+	哔哩哔哩15G流量加会员月包
业务办理类型:取消
业务生效时间:立即生效
是否已按规范验证用户信息:是</t>
  </si>
  <si>
    <t>TS202310241114470560</t>
  </si>
  <si>
    <t>13227261548</t>
  </si>
  <si>
    <t>徐惠敏</t>
  </si>
  <si>
    <t>2023-10-24 14:39:50</t>
  </si>
  <si>
    <t xml:space="preserve">判断省分:湖北
:流量费争议
:流量包定制争议
:不认可
:未享受
:小于等于500元，且仅限单倍、月份不超过12个月
:
高级模板内容：
投诉问题描述:用户表示开了流量包用不了，要求退还
业务名称:20元15GB省内流量7日快餐包-湖北
争议月份:2023年10月
争议金额:20
是否承诺退费:是
用户要求:尽快处理</t>
  </si>
  <si>
    <t>GZ202310230902122318</t>
  </si>
  <si>
    <t>2023-10-23 11:03:17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</si>
  <si>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表示网线要更换，要师傅去处理。</t>
  </si>
  <si>
    <t>TS202310241217552017</t>
  </si>
  <si>
    <t>18671742933</t>
  </si>
  <si>
    <t>占倩</t>
  </si>
  <si>
    <t>2023-10-24 15:14:53</t>
  </si>
  <si>
    <t xml:space="preserve">判断省分:其他省分
:流量计费争议
判断省分::流量包定制争议
:不认可
:未享受
:小于等于500元，且仅限单倍、月份不超过12个月
:
高级模板内容：
投诉问题描述:用户来电表示自己在省外，错定30元25GB省内流量10日快餐包-湖北，要求退费
业务名称:30元25GB省内流量10日快餐包-湖北
争议月份:2023年10月
争议金额:30
是否承诺退费:是
用户要求:用户来电表示自己在省外，错定30元25GB省内流量10日快餐包-湖北，要求退费</t>
  </si>
  <si>
    <t>BL202310241238590193</t>
  </si>
  <si>
    <t>18062378843</t>
  </si>
  <si>
    <t>陈开贵</t>
  </si>
  <si>
    <t>2023-10-24 14:13:48</t>
  </si>
  <si>
    <t xml:space="preserve">[65岁以上老人]
高级模板内容：
需区域二线受理的业务:用户无法提供验证码
用户需办理业务名称:哔哩哔哩15G流量加会员月包手机彩铃沃音乐精选10元包月主题彩铃6元包月
业务办理类型:取消
业务生效时间:立即生效
是否已按规范验证用户信息:是
备注（如开通流量包、语音包请备注清楚当月有效/长期有效）:取消业务</t>
  </si>
  <si>
    <t>BL202310251407561983</t>
  </si>
  <si>
    <t>13235637488</t>
  </si>
  <si>
    <t>马尚保</t>
  </si>
  <si>
    <t>2023-10-25 15:18:18</t>
  </si>
  <si>
    <t xml:space="preserve">[65岁以上老人]
高级模板内容：
需区域二线受理的业务:用户无法提供验证码
用户需办理业务名称:湖北流量橡皮擦除10元1G国内流量包
业务办理类型:开通
业务生效时间:立即生效
是否已按规范验证用户信息:是</t>
  </si>
  <si>
    <t>BL202310221222180224</t>
  </si>
  <si>
    <t>13117276007</t>
  </si>
  <si>
    <t>马玉秀</t>
  </si>
  <si>
    <t>2023-10-23 09:09:27</t>
  </si>
  <si>
    <t xml:space="preserve">[65岁以上老人]
高级模板内容：
需区域二线受理的业务:用户无法提供验证码
用户需办理业务名称:联通助理-语音留言3元、	国内流量月包20元3GB、5G流量语音加油包19元5GB+100分钟（立即生效）（、增值业务-包罗万象（新版）、漏话提醒服务
业务办理类型:取消
业务生效时间:立即生效
是否已按规范验证用户信息:是</t>
  </si>
  <si>
    <t>BL202310251006261333</t>
  </si>
  <si>
    <t>13098402285</t>
  </si>
  <si>
    <t>朱作浩</t>
  </si>
  <si>
    <t>2023-10-25 10:48:43</t>
  </si>
  <si>
    <t xml:space="preserve">[65岁以上老人]
高级模板内容：
需区域二线受理的业务:用户无法提供验证码
用户需办理业务名称:联通助理-智能应答5元（首月免费）
业务办理类型:取消
业务生效时间:次月生效
是否已按规范验证用户信息:无需验证</t>
  </si>
  <si>
    <t>TS202310241155441539</t>
  </si>
  <si>
    <t>13277390015</t>
  </si>
  <si>
    <t>徐冰</t>
  </si>
  <si>
    <t>2023-10-24 16:34:14</t>
  </si>
  <si>
    <r>
      <rPr>
        <sz val="11"/>
        <rFont val="宋体"/>
        <charset val="0"/>
      </rPr>
      <t>&gt;业务号码&gt;13277390015；&gt;号码归属地&gt;宜昌；&gt;产品名称&gt;云加速5G畅玩加油包(湖北)；&gt;产品代码&gt;91295249；&gt;产品编码&gt;无；&gt;订购时间&gt;</t>
    </r>
    <r>
      <rPr>
        <sz val="11"/>
        <rFont val="Arial"/>
        <charset val="0"/>
      </rPr>
      <t xml:space="preserve">	</t>
    </r>
    <r>
      <rPr>
        <sz val="11"/>
        <rFont val="宋体"/>
        <charset val="0"/>
      </rPr>
      <t>2023/10/2116:05</t>
    </r>
    <r>
      <rPr>
        <sz val="11"/>
        <rFont val="Arial"/>
        <charset val="0"/>
      </rPr>
      <t xml:space="preserve">	</t>
    </r>
    <r>
      <rPr>
        <sz val="11"/>
        <rFont val="宋体"/>
        <charset val="0"/>
      </rPr>
      <t>；&gt;核查情况&gt;平台故障；&gt;不规范定制分类&gt;平台故障，无法判责；&gt;退费金额&gt;20元；&gt;退费时间&gt;</t>
    </r>
    <r>
      <rPr>
        <sz val="11"/>
        <rFont val="Arial"/>
        <charset val="0"/>
      </rPr>
      <t xml:space="preserve">	</t>
    </r>
    <r>
      <rPr>
        <sz val="11"/>
        <rFont val="宋体"/>
        <charset val="0"/>
      </rPr>
      <t>2023/10/24</t>
    </r>
    <r>
      <rPr>
        <sz val="11"/>
        <rFont val="Arial"/>
        <charset val="0"/>
      </rPr>
      <t xml:space="preserve">	</t>
    </r>
    <r>
      <rPr>
        <sz val="11"/>
        <rFont val="宋体"/>
        <charset val="0"/>
      </rPr>
      <t>；&gt;投诉内容
高级模板内容：
投诉问题描述:对业务开通不知情不认可
是否10016外呼:是
反应问题涉及场景:未经同意订购业务
业务名称:云加速5G畅玩加油包(湖北)
争议金额:20
开通时间:2023-10-21
用户要求:用户要求退费，请处理</t>
    </r>
  </si>
  <si>
    <t>BL202310230850330771</t>
  </si>
  <si>
    <t>18671795369</t>
  </si>
  <si>
    <t>郑祖江</t>
  </si>
  <si>
    <t>2023-10-23 09:16:48</t>
  </si>
  <si>
    <t xml:space="preserve">[65岁以上老人]
高级模板内容：
需区域二线受理的业务:用户无法提供验证码
用户需办理业务名称:优酷视频4GB流量加会员轻合约包
业务办理类型:取消
业务生效时间:立即生效
是否已按规范验证用户信息:无需验证</t>
  </si>
  <si>
    <t>TS202310230626511613</t>
  </si>
  <si>
    <t>15572737479</t>
  </si>
  <si>
    <t>王鸿健</t>
  </si>
  <si>
    <t>2023-10-23 11:42:26</t>
  </si>
  <si>
    <t xml:space="preserve">判断省分:湖北
:流量费争议
:流量包定制争议
:不认可
:未享受
:小于等于500元，且仅限单倍、月份不超过12个月
:
高级模板内容：
投诉问题描述:用户来电称自己不在湖北，流量包开错了
业务名称:20元15GB省内流量7日快餐包-湖北
争议月份:2023年10月
争议金额:20
是否承诺退费:是
用户要求:已承诺退费无需回复</t>
  </si>
  <si>
    <t>GZ202310230805142023</t>
  </si>
  <si>
    <t>071700175506</t>
  </si>
  <si>
    <t>周章仿</t>
  </si>
  <si>
    <t>2023-10-23 15:59:00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</si>
  <si>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装机地址：湖北省宜昌市枝江市七星台镇七星台社区七星台片区峡东路52号周边</t>
  </si>
  <si>
    <t>TS202310241109040392</t>
  </si>
  <si>
    <t>13094173578</t>
  </si>
  <si>
    <t>牟军</t>
  </si>
  <si>
    <t>2023-10-24 15:33:47</t>
  </si>
  <si>
    <t>用户来电反映在湖北宜昌内使用网络很卡很卡，已检测无任何问题，用户称在宜昌内使用都很卡无法提供准确位置请处理谢谢！</t>
  </si>
  <si>
    <t>TS202310250906051477</t>
  </si>
  <si>
    <t>13177077136</t>
  </si>
  <si>
    <t>杨远明</t>
  </si>
  <si>
    <t>2023-10-25 13:35:55</t>
  </si>
  <si>
    <t xml:space="preserve">判断省分:湖北
:流量费争议
:流量包定制争议
:不认可
:未享受
:小于等于500元，且仅限单倍、月份不超过12个月
:
高级模板内容：
投诉问题描述:用户来电反映称对上网产生流量扣费不认可，要求退费
业务名称:手机上网流量费
争议月份:2023年10月
争议金额:40
是否承诺退费:是
用户要求:用户来电反映称对上网产生流量扣费不认可，要求退费</t>
  </si>
  <si>
    <t>TS202310251259182227</t>
  </si>
  <si>
    <t>13135813332</t>
  </si>
  <si>
    <t>刘萍</t>
  </si>
  <si>
    <t>2023-10-25 15:08:24</t>
  </si>
  <si>
    <t xml:space="preserve">判断省分:湖北
:流量费争议
:流量包定制争议
:不认可
:未享受
:小于等于500元，且仅限单倍、月份不超过12个月
:
高级模板内容：
投诉问题描述:用户误操作办理20元15GB省内流量7日快餐包-湖北
业务名称:20元15GB省内流量7日快餐包-湖北
争议月份:2023年10月
争议金额:20
是否承诺退费:是
用户要求:退费20元</t>
  </si>
  <si>
    <t>TS202310240956041037</t>
  </si>
  <si>
    <t>13094166849</t>
  </si>
  <si>
    <t>郑代成</t>
  </si>
  <si>
    <t>2023-10-24 15:28:14</t>
  </si>
  <si>
    <t>判断省分:湖北
:移网电话营销费用争议（套餐资费/融合宽带/副卡功能费类除外）
:不认可
:小于等于500元，且仅限单倍、月份不超过12个月
:
高级模板内容：
投诉问题描述:0
是否10016外呼:是
反应问题涉及场景:未经同意订购业务
业务名称:AR彩铃酷趣会员5G加油包（湖北）增值业务费_增值业务-尊享悦读20元包_
争议金额:40
开通时间:2023-10-10
用户要求:退费</t>
  </si>
  <si>
    <t>TS202310241552281962</t>
  </si>
  <si>
    <t>17671251777</t>
  </si>
  <si>
    <t>刘晓龙</t>
  </si>
  <si>
    <t>2023-10-25 09:37:46</t>
  </si>
  <si>
    <t xml:space="preserve">判断省分:湖北
:流量费争议
:流量包定制争议
:不认可
:未享受
:小于等于500元，且仅限单倍、月份不超过12个月
:
高级模板内容：
投诉问题描述:用户在省外无法使用要求退费谢谢
业务名称:20元15GB省内流量7日快餐包-湖北
争议月份:2023年10月
争议金额:20
是否承诺退费:是
用户要求:用户在省外无法使用要求退费谢谢</t>
  </si>
  <si>
    <t>GZ202310222139551510</t>
  </si>
  <si>
    <t>071704552755</t>
  </si>
  <si>
    <t>林玉敏</t>
  </si>
  <si>
    <t>2023-10-23 19:08:39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</si>
  <si>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用户表示宽带上网网速慢，严重影响正常使用，刷新重启仍然无法恢复，请尽快处理并回复</t>
  </si>
  <si>
    <t>GZ202310222139111506</t>
  </si>
  <si>
    <t>071701022871</t>
  </si>
  <si>
    <t>吕恒</t>
  </si>
  <si>
    <t>2023-10-23 13:03:39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</si>
  <si>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装机地址：湖北省宜昌市伍家岗区万寿桥街道杨岔路社区沿江四联沿江大道168号1栋2单元2层201</t>
  </si>
  <si>
    <t>GZ202310222122451418</t>
  </si>
  <si>
    <t>071700161507</t>
  </si>
  <si>
    <t>何宝娟</t>
  </si>
  <si>
    <t>2023-10-23 19:12:32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</si>
  <si>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装机地址：湖北省宜昌市枝江市南岗路中央山水小区8栋一单元24楼2401户</t>
  </si>
  <si>
    <t>GZ202310222115461378</t>
  </si>
  <si>
    <t>071700060466</t>
  </si>
  <si>
    <t>冯军</t>
  </si>
  <si>
    <t>2023-10-23 14:23:45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</si>
  <si>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装机地址：湖北省宜昌市西陵区珍珠路56号星苑小区22-1-1703</t>
  </si>
  <si>
    <t>GZ202310222114271371</t>
  </si>
  <si>
    <t>071700386253</t>
  </si>
  <si>
    <t>龙芸</t>
  </si>
  <si>
    <t>2023-10-23 08:58:46</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</si>
  <si>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装机地址：湖北省宜昌市夷陵区小溪塔街道兴安社区小溪塔老街33-1-2号周边</t>
  </si>
  <si>
    <t>GZ202310222107231326</t>
  </si>
  <si>
    <t>071701073713</t>
  </si>
  <si>
    <t>徐艳茹</t>
  </si>
  <si>
    <t>2023-10-23 17:11:41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</si>
  <si>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注册灯闪烁，请尽快处理并回复</t>
  </si>
  <si>
    <t>BL202310240816372133</t>
  </si>
  <si>
    <t>15997672065</t>
  </si>
  <si>
    <t>姜朝从</t>
  </si>
  <si>
    <t>2023-10-24 14:06:30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</si>
  <si>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办理渠道:无
赔付月份：:2023年10月
返还倍率:单倍
赔付金额：:6
是否已经取消业务:是
是否承诺退费：:是
用户是否需要回复：:否
用户要求：:用户要求退还费用。</t>
  </si>
  <si>
    <t>TS202310240944180776</t>
  </si>
  <si>
    <t>13117275774</t>
  </si>
  <si>
    <t>2023-10-24 10:38:15</t>
  </si>
  <si>
    <t xml:space="preserve">:号卡配送问题
:号卡一直未送达
:已退单
判断省分:其他省份
:用户来电反馈在APP订购号卡无故被退单，要求核实处理回复，请后台协助处理谢谢。</t>
  </si>
  <si>
    <t>BL202310231401042087</t>
  </si>
  <si>
    <t>18671795601</t>
  </si>
  <si>
    <t>彭心明</t>
  </si>
  <si>
    <t>2023-10-23 16:40:49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</si>
  <si>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SP产品ID/元素ID：:云加速5G畅玩加油包(湖北)
办理渠道:无
赔付月份：:2023年10月
返还倍率:单倍
赔付金额：:20
是否已经取消业务:是
是否承诺退费：:是
用户是否需要回复：:否
用户要求：:用户要求退费，请协助处理，谢谢</t>
  </si>
  <si>
    <t>TS202310251812570126</t>
  </si>
  <si>
    <t>17671321257</t>
  </si>
  <si>
    <t>2023-10-26 10:05:51</t>
  </si>
  <si>
    <t xml:space="preserve">判断省分:湖北
:流量费争议
:没有短信通知/延迟
:不认可
:下一步
:不符合或不愿意开通
:未享受
:下一步
:单倍小于等于500
:
高级模板内容：
投诉问题描述:对超出流量费不认可，要求退费
业务名称:流量费
争议月份:2023年10月
争议金额:80
是否承诺退费:是
用户要求:加急</t>
  </si>
  <si>
    <t>BL202310230917451006</t>
  </si>
  <si>
    <t>13217272554</t>
  </si>
  <si>
    <t>叶孝思</t>
  </si>
  <si>
    <t>2023-10-23 15:37:18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</si>
  <si>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</si>
  <si>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ZX202310261153565442</t>
  </si>
  <si>
    <t>071704042513</t>
  </si>
  <si>
    <t>范红玲</t>
  </si>
  <si>
    <t>重保用户参与工信部满意度测评口碑奖励30元。</t>
  </si>
  <si>
    <t>GZ202310222031331074</t>
  </si>
  <si>
    <t>071700348131</t>
  </si>
  <si>
    <t>2023-10-23 16:57:18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</si>
  <si>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装机地址：湖北省宜昌市夷陵区东城城乡统筹发展试验区郭家湾村东城大道67号国湾星城48栋2单元1楼102</t>
  </si>
  <si>
    <t>GZ202310222026521038</t>
  </si>
  <si>
    <t>071700831022</t>
  </si>
  <si>
    <t>曾黎明</t>
  </si>
  <si>
    <t>2023-10-23 18:29:54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</si>
  <si>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装机地址：湖北省宜昌市当阳市玉阳街道办事处东门楼社区广洲路173号左岸春天4栋1单元2层202</t>
  </si>
  <si>
    <t>GZ202310222017250975</t>
  </si>
  <si>
    <t>071700128268</t>
  </si>
  <si>
    <t>李柳</t>
  </si>
  <si>
    <t>2023-10-23 16:57:09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</si>
  <si>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:湖北省宜昌市枝江市南岗路中央山水小区2栋一单元20楼2003户，注册闪，请处理回复</t>
  </si>
  <si>
    <t>GZ202310221955430819</t>
  </si>
  <si>
    <t>071700106236</t>
  </si>
  <si>
    <t>林旭鳌</t>
  </si>
  <si>
    <t>2023-10-23 15:54:55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</si>
  <si>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电视不能看，提示IPOE拨号不成功，重启了还是不行，尽快安排师傅上门处理并回复</t>
  </si>
  <si>
    <t>GZ202310221950240767</t>
  </si>
  <si>
    <t>071700334910</t>
  </si>
  <si>
    <t>刘巍</t>
  </si>
  <si>
    <t>2023-10-23 13:03:10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</si>
  <si>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装机地址：湖北省宜昌市夷陵区东城城乡统筹发展试验区绿洲社区发展大道117号恒大绿洲6栋1单元7层706户</t>
  </si>
  <si>
    <t>GZ202310221940510674</t>
  </si>
  <si>
    <t>071703436433</t>
  </si>
  <si>
    <t>2023-10-23 14:30:32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</si>
  <si>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装机地址：湖北省宜昌市当阳市玉阳街道办事处新民村牟家窑片区牟家窑2巷22号周边</t>
  </si>
  <si>
    <t>TS202310240904582460</t>
  </si>
  <si>
    <t>13177092991</t>
  </si>
  <si>
    <t>万绪光</t>
  </si>
  <si>
    <t>2023-10-24 09:55:16</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</si>
  <si>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
渠道名称:湖北杭州翔羽线上业务代理(宜昌)
反应问题涉及场景:未经同意订购业务
产品名称:AR彩铃酷趣会员5G加油包（湖北）
争议月份:2023年10月
是否承诺退费:是
承诺退费金额:20
是否取消业务（如取消失败，需加上系统报错的提示）:已取消
是否需要回复:否
用户要求:要求退费</t>
  </si>
  <si>
    <t>TS202310251828150448</t>
  </si>
  <si>
    <t>13207220028</t>
  </si>
  <si>
    <t>向琴芹</t>
  </si>
  <si>
    <t>2023-10-26 09:56:46</t>
  </si>
  <si>
    <t xml:space="preserve">判断省分:湖北
:流量费争议
:没有短信通知/延迟
:不认可
:下一步
:不符合或不愿意开通
:未享受
:下一步
:单倍小于等于500
:
高级模板内容：
投诉问题描述:用户对上网费不认可，要求退费，烦请协助处理，谢谢！
业务名称:上网费
争议月份:2023年10月
争议金额:10
是否承诺退费:是
用户要求:用户对上网费不认可，要求退费，烦请协助处理，谢谢！</t>
  </si>
  <si>
    <t>GZ202310221936100642</t>
  </si>
  <si>
    <t>071703534472</t>
  </si>
  <si>
    <t>付蓉</t>
  </si>
  <si>
    <t>2023-10-23 09:52:06</t>
  </si>
  <si>
    <t>网络不稳定，动不动就没网
装机地址：湖北省宜昌市夷陵区东城城乡统筹发展试验区东城社区东城社区东湖六巷53号1栋周边</t>
  </si>
  <si>
    <t>GZ202310221935260637</t>
  </si>
  <si>
    <t>071703521499</t>
  </si>
  <si>
    <t>2023-10-23 09:52:19</t>
  </si>
  <si>
    <t>网络不稳定，动不动就没网
装机地址：湖北省宜昌市夷陵区小溪塔街道官庄村官庄村一组359号周边</t>
  </si>
  <si>
    <t>BL202310251410322019</t>
  </si>
  <si>
    <t>15671009283</t>
  </si>
  <si>
    <t>操莉华</t>
  </si>
  <si>
    <t>2023-10-25 16:58:38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</si>
  <si>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用户要求：:退费，谢谢</t>
  </si>
  <si>
    <t>ZX202310261120520254</t>
  </si>
  <si>
    <t>071703795241</t>
  </si>
  <si>
    <t>郑金鹏</t>
  </si>
  <si>
    <t>2023-10-26 14:27:14</t>
  </si>
  <si>
    <t>是缓装低消宽带，用户表示不需要此宽带，要求取消此宽带，请处理</t>
  </si>
  <si>
    <t>ZX202310261044152340</t>
  </si>
  <si>
    <t>18671706939</t>
  </si>
  <si>
    <t>李天祥</t>
  </si>
  <si>
    <t>2023-10-26 11:20:17</t>
  </si>
  <si>
    <t xml:space="preserve">判断省分:其他省分
node_98:
:积分兑换方式
推荐APP等途径自助兑换积分:要求我方为其兑换
再次解释积分需要自助兑换，商品较多可以根据个人喜好进行选择:仍不认可
判断省分:湖北
:用户来电要求在线把积分兑换为话费，用户不愿自己操作，请处理</t>
  </si>
  <si>
    <t>GZ202310221922160521</t>
  </si>
  <si>
    <t>071700397553</t>
  </si>
  <si>
    <t>2023-10-23 13:48:20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</si>
  <si>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装机地址：湖北省宜昌市夷陵区东城城乡统筹发展试验区锦湖社区国宾壹号6栋1单元12层1202</t>
  </si>
  <si>
    <t>TS202310232138430464</t>
  </si>
  <si>
    <t>13997723317</t>
  </si>
  <si>
    <t>闵耀鑫</t>
  </si>
  <si>
    <t>2023-10-24 10:31:14</t>
  </si>
  <si>
    <t>13997723317命中精准预判服务场景:[65岁以上老人]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13997723317;3、主叫号码：13997723317;4、被叫号码：;5、客户姓名：闵耀鑫;6、客户级别：无级别;7、用户归属地：宜昌市;8、受理员工工号：hubXN23ZH5190;9、手机厂商：;10、投诉渠道：10010客服热线;11、投诉打点范围：0.5千米;12、投诉地址：宜昌市-兴山县:胜隆商都【古夫镇高阳大道25号】未提供详细地址;13、网格ID：64298;14、网格名称：YC_B_64298;15、经度：110.750630;16、纬度：31.345331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23、手机信号强弱：满格;24、用户周边使用情况：不清楚;25、主工单流水号：hub169806810379517569;26、语音业务类型：;27、数据业务类型：无法上网;28、用户是否接受解释：否;29、公告类型：网络信息;30、基站ID：117.111139;31、基站名称：117.111139;32、其它地方是否正常使用：是;33、之前是否可以正常使用：是;</t>
  </si>
  <si>
    <t>GZ202310221915530458</t>
  </si>
  <si>
    <t>07176909597</t>
  </si>
  <si>
    <t>吴波</t>
  </si>
  <si>
    <t>2023-10-23 16:01:00</t>
  </si>
  <si>
    <t>07176909597命中精准预判服务场景:[65岁以上老人]
判断省分:湖北
:传入参数
是否本地本网用户:是
是否停机:正常
请到业务通知判断是否群障:否
::
无法打接，提示忙音，请尽快处理并回复</t>
  </si>
  <si>
    <t>ZX202310260906571425</t>
  </si>
  <si>
    <t>咨询工单（2021版）&gt;&gt;积分业务&gt;&gt;积分兑换</t>
  </si>
  <si>
    <t>18672668279</t>
  </si>
  <si>
    <t>杨灯喜</t>
  </si>
  <si>
    <t>2023-10-26 09:36:48</t>
  </si>
  <si>
    <t>【2022年上工信部测评重保用户】用户来电要求在线将积分兑换称话费，推荐APP和营业厅用户均不认可，要求在线兑换，请协助处理，谢谢</t>
  </si>
  <si>
    <t>GZ202310221904020377</t>
  </si>
  <si>
    <t>071700615710</t>
  </si>
  <si>
    <t>张民兵</t>
  </si>
  <si>
    <t>2023-10-23 09:16:57</t>
  </si>
  <si>
    <t>#2022重保客户##2022重保客户#无法打开网页
装机地址：湖北省宜昌市秭归县茅坪镇陈家冲村三溪路陈家冲小区王家湾49号周边</t>
  </si>
  <si>
    <t>TS202310232123210293</t>
  </si>
  <si>
    <t>18694095859</t>
  </si>
  <si>
    <t>杨兴春</t>
  </si>
  <si>
    <t>2023-10-24 11:04:21</t>
  </si>
  <si>
    <t xml:space="preserve">判断省分:湖北
:移网电话营销费用争议（套餐资费/融合宽带/副卡功能费类除外）
:不认可
:小于等于500元，且仅限单倍、月份不超过12个月
:
高级模板内容：
投诉问题描述:不知情订购。
是否10016外呼:是
反应问题涉及场景:未经同意订购业务
业务名称:湖北杭州翔羽线上业务代理(宜昌)
争议金额:20
开通时间:2023-10-22
用户要求:要求退费。</t>
  </si>
  <si>
    <t>TS202310232123080291</t>
  </si>
  <si>
    <t>15549379938</t>
  </si>
  <si>
    <t>石从旺</t>
  </si>
  <si>
    <t>2023-10-24 10:34:14</t>
  </si>
  <si>
    <t xml:space="preserve">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:所有位置
:用户称号码1554933844813098400200​，用户总是接不到这些号码电话，意向解释不通，请协助</t>
  </si>
  <si>
    <t>TS202310241608052349</t>
  </si>
  <si>
    <t>18671785635</t>
  </si>
  <si>
    <t>陈修容</t>
  </si>
  <si>
    <t>2023-10-25 09:29:17</t>
  </si>
  <si>
    <t xml:space="preserve">判断省分:湖北
:流量费争议
:没有短信通知/延迟
:不认可
:下一步
:不符合或不愿意开通
:未享受
:下一步
:单倍小于等于500
:
高级模板内容：
投诉问题描述:用户来电称无短信提醒，造成流量超出
业务名称:上网流量费
争议月份:2023年10月
争议金额:10
是否承诺退费:是
用户要求:用户来电要求退还超出流量费用。</t>
  </si>
  <si>
    <t>GZ202310221850130287</t>
  </si>
  <si>
    <t>071700305887</t>
  </si>
  <si>
    <t>章军</t>
  </si>
  <si>
    <t>2023-10-23 13:14:16</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</si>
  <si>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:湖北省宜昌市夷陵区东城城乡统筹发展试验区东城居委会片区东湖八巷35号，光猫红灯，处理回复</t>
  </si>
  <si>
    <t>ZX202310260854441358</t>
  </si>
  <si>
    <t>15572761093</t>
  </si>
  <si>
    <t>许文双</t>
  </si>
  <si>
    <t>2023-10-26 09:38:15</t>
  </si>
  <si>
    <t>【2022年上工信部测评重保用户】【2022年上工信部测评重保用户】判断省分:湖北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用户来电称自己收到短信告知自己短信使用过多，但是在线诊断并未进入黑名单，黑名单查询系统无法访问，要求上报核实处理，加急</t>
  </si>
  <si>
    <t>BL202310250939580969</t>
  </si>
  <si>
    <t>13094180382</t>
  </si>
  <si>
    <t>向正元</t>
  </si>
  <si>
    <t>2023-10-25 15:32:34</t>
  </si>
  <si>
    <r>
      <rPr>
        <sz val="11"/>
        <rFont val="宋体"/>
        <charset val="0"/>
      </rP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t>
    </r>
    <r>
      <rPr>
        <sz val="11"/>
        <rFont val="Arial"/>
        <charset val="0"/>
      </rPr>
      <t xml:space="preserve">	</t>
    </r>
    <r>
      <rPr>
        <sz val="11"/>
        <rFont val="宋体"/>
        <charset val="0"/>
      </rPr>
      <t>腾讯游戏畅玩包（前向）增值业务费_增值业务-手机彩铃沃音乐精选10元包月_增值业务-手机彩铃沃音乐精选10元包月增值业务费_增值业务-联通助理-畅爽版（在线渠道）_增值业务-联通助理-畅爽版（在线渠道）</t>
    </r>
    <r>
      <rPr>
        <sz val="11"/>
        <rFont val="Arial"/>
        <charset val="0"/>
      </rPr>
      <t xml:space="preserve">	</t>
    </r>
    <r>
      <rPr>
        <sz val="11"/>
        <rFont val="宋体"/>
        <charset val="0"/>
      </rPr>
      <t>视频彩铃心悦会员包月15元增值业务费_增值业务-沃阅读知涯升学20元特价包_增值业务-沃阅读知涯升学20元特价包增值业务费_增值业务-腾讯视频10G流量加会员月包_增值业务-腾讯视频10G流量加会员月包
办理渠道:无
赔付月份：:2023年9月、2023年10月
返还倍率:单倍
赔付金额：:153
是否已经取消业务:否
是否承诺退费：:是
用户是否需要回复：:否
用户要求：:退费并取消</t>
    </r>
  </si>
  <si>
    <t>GZ202310221824310121</t>
  </si>
  <si>
    <t>071700157816</t>
  </si>
  <si>
    <t>贺圣明</t>
  </si>
  <si>
    <t>2023-10-23 17:16:41</t>
  </si>
  <si>
    <t>用户开启一键诊断：接口调用超时
宽带报障-网页打不开
装机地址：湖北省宜昌市枝江市马家店镇拽车社区拽车三组1号周边</t>
  </si>
  <si>
    <t>BL202310261508040870</t>
  </si>
  <si>
    <t>13197305675</t>
  </si>
  <si>
    <t>徐敏</t>
  </si>
  <si>
    <t>2023-10-26 15:18:28</t>
  </si>
  <si>
    <t xml:space="preserve">[65岁以上老人]判断省分:湖北
:有意向资费
:全国流量王8元套餐
:
高级模板内容：
用户诉求:降套
当前套餐名称:地王卡
新套餐名称（转入套餐名称）:全国流量王8元套餐
是合约期内（含靓号）:否
备注:用户要求改成8元套餐，请后台核实联系处理</t>
  </si>
  <si>
    <t>GZ202310221816300066</t>
  </si>
  <si>
    <t>071700847261</t>
  </si>
  <si>
    <t>陶方俊</t>
  </si>
  <si>
    <t>2023-10-23 13:23:42</t>
  </si>
  <si>
    <t xml:space="preserve">#2022重保客户#071700847261命中精准预判服务场景:[65岁以上老人]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向用户解释后用户不认可:iptv无法使用，要求安排师傅上门维修，尽快处理并回复
</t>
  </si>
  <si>
    <t>BL202310231617451257</t>
  </si>
  <si>
    <t>15697271035</t>
  </si>
  <si>
    <t>李天元</t>
  </si>
  <si>
    <t>2023-10-23 17:09:18</t>
  </si>
  <si>
    <t xml:space="preserve">[65岁以上老人]判断省分:湖北
:有意向资费
:全国流量王8元套餐
:
高级模板内容：
用户诉求:用户来电反映要求变更8元套餐，建议去营业厅咨询办理，用户表示去不了，要求线上变更。
当前套餐名称:常青卡29元
新套餐名称（转入套餐名称）:全国流量王8元套餐
是合约期内（含靓号）:否
备注:回电回复：13117279973</t>
  </si>
  <si>
    <t>TS202310232012001984</t>
  </si>
  <si>
    <t>13177076632</t>
  </si>
  <si>
    <t>刘冲</t>
  </si>
  <si>
    <t>2023-10-24 15:34:29</t>
  </si>
  <si>
    <t xml:space="preserve">判断省分:其他省分
:流量计费争议
判断省分::未使用过/未使用那么多/用的wifi（产生流量/费用）
:不认可
:下一步
:不符合或不愿意开通
:已享受或不在授权范围
:
高级模板内容：
投诉问题描述:手机上网流量费_54元，用户要求退费。
争议月份:2023年10月
争议金额/流量:54
用户要求:退费
备注:退费</t>
  </si>
  <si>
    <t>TS202310241508360825</t>
  </si>
  <si>
    <t>2023-10-24 16:57:46</t>
  </si>
  <si>
    <t xml:space="preserve">判断省分:湖北
:流量费争议
:没有短信通知/延迟
:不认可
:下一步
:不符合或不愿意开通
:未享受
:下一步
:单倍小于等于500
:
高级模板内容：
投诉问题描述:用户来电对10月产生了15元上网流量费不认可，已解释告知10.16已下发短信提醒，用户不认可，
业务名称:/
争议月份:2023年10月
争议金额:15
是否承诺退费:是
用户要求:要求退费，请协助，谢谢</t>
  </si>
  <si>
    <t>BL202310232108261626</t>
  </si>
  <si>
    <t>15571735136</t>
  </si>
  <si>
    <t>龚新民</t>
  </si>
  <si>
    <t>2023-10-24 14:14:34</t>
  </si>
  <si>
    <t xml:space="preserve">[65岁以上老人]判断省分:湖北
:有意向资费
:全国流量王8元套餐
:
高级模板内容：
用户诉求:用户来电要求降低套餐挽留无效请协助处理用户不愿去营业厅
当前套餐名称:腾讯大王卡
新套餐名称（转入套餐名称）:8元全国流量王套餐
是合约期内（含靓号）:否</t>
  </si>
  <si>
    <t>BL202310230816470588</t>
  </si>
  <si>
    <t>13207201775</t>
  </si>
  <si>
    <t>周光淑</t>
  </si>
  <si>
    <t>2023-10-23 09:10:29</t>
  </si>
  <si>
    <t xml:space="preserve">[65岁以上老人]判断省分:湖北
:有意向资费
:全国流量王8元套餐
:
高级模板内容：
用户诉求:用户要求更改套餐
当前套餐名称:畅越冰激凌5G套餐59元
新套餐名称（转入套餐名称）:福多多39元（湖北
是合约期内（含靓号）:否
备注:用户要求更换套餐，显示有互斥产品
用户要求取消联通助理-智能应答5元（首月免费）</t>
  </si>
  <si>
    <t>GZ202310221749102350</t>
  </si>
  <si>
    <t>071700815831</t>
  </si>
  <si>
    <t>李蘋</t>
  </si>
  <si>
    <t>2023-10-23 14:53:24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</si>
  <si>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:用户表示刷新重启还是不能上网，要求安排师傅上门维修，尽快处理并回复
</t>
  </si>
  <si>
    <t>TS202310251641490316</t>
  </si>
  <si>
    <t>18671709663</t>
  </si>
  <si>
    <t>叶岳华</t>
  </si>
  <si>
    <t>2023-10-26 09:45:35</t>
  </si>
  <si>
    <t xml:space="preserve">判断省分:湖北
:流量费争议
:没有短信通知/延迟
:不认可
:下一步
:不符合或不愿意开通
:未享受
:下一步
:单倍小于等于500
:
高级模板内容：
投诉问题描述:用户来电对超出流量费不认可，用户要求退费。
业务名称:流量费
争议月份:2023年10月
争议金额:105
是否承诺退费:是
用户要求:用户来电对超出流量费不认可，用户要求退费。</t>
  </si>
  <si>
    <t>ZX202310251738092353</t>
  </si>
  <si>
    <t>15572727047</t>
  </si>
  <si>
    <t>王飞</t>
  </si>
  <si>
    <t>2023-10-26 10:25:32</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</si>
  <si>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投诉问题描述:用户来电反映在中国联通APP上二次实人认证失败了，要求协助通过
用户状态为::局方半停
停机原因:断卡2.0-湖北45天及以上睡眠卡风险用户打标（第十一批政企渠道）
前台是否按流程解释:是
用户要求:要求复机
第二联系电话:15572727046</t>
  </si>
  <si>
    <t>TS202310251400360965</t>
  </si>
  <si>
    <t>15671047148</t>
  </si>
  <si>
    <t>唐太兵</t>
  </si>
  <si>
    <t>2023-10-25 16:01:12</t>
  </si>
  <si>
    <t xml:space="preserve">判断省分:湖北
:流量费争议
:未使用过/未使用那么多/用的wifi（产生流量/费用）
:不认可
:下一步
:不符合或不愿意开通
:未享受
:下一步
:单倍小于等于500
:
高级模板内容：
投诉问题描述:10月流量费争议，不愿开通橡皮檫，提及投诉
业务名称:10月流量费争议
争议月份:2023年10月
争议金额:100
是否承诺退费:是
用户要求:退费</t>
  </si>
  <si>
    <t>TS202310231935371524</t>
  </si>
  <si>
    <t>13135825608</t>
  </si>
  <si>
    <t>朱相林</t>
  </si>
  <si>
    <t>2023-10-24 10:11:50</t>
  </si>
  <si>
    <t xml:space="preserve">[65岁以上老人]判断省分:湖北
:流量费争议
:未使用过/未使用那么多/用的wifi（产生流量/费用）
:不认可
:下一步
:不符合或不愿意开通
:未享受
:下一步
:单倍小于等于500
:
高级模板内容：
投诉问题描述:副卡还不能共享主卡的资源，超出了40元的流量费表示不满
业务名称:超出了40元流量费
争议月份:2023年10月
争议金额:40
是否承诺退费:是
用户要求:要求退还40元费用</t>
  </si>
  <si>
    <t>ZX202310201654100737</t>
  </si>
  <si>
    <t>咨询工单（2021版）&gt;&gt;移网/融合套餐资费&gt;&gt;4G融合套餐</t>
  </si>
  <si>
    <t>2023-10-25 14:11:50</t>
  </si>
  <si>
    <t>15549303905命中精准预判服务场景:[65岁以上老人]
用户要求查询该套餐包含了多少流量，前台通过知识库连接没有查询到该套餐具体包含了多少流量，请核实处理</t>
  </si>
  <si>
    <t>1、录音情况：15549303905用户于2023-10-20 13:26:03时间来电询问套餐资费情况,坐席正常告知是0元月租全家福4g套餐它的流量是限速没有限制98元1月的，用户询问是否包宽带，坐席告知是包含的并告知有一个炫彩通信助理包扣10元，用户要求取消，坐席询问验证码取消成功，用户要求关闭点击开通的等业务，坐席告知没有办理但是可以屏蔽10016等渠道，用户询问套餐流量情况，坐席告知是一个限速不限量的，用户询问使用多少限速，坐席告知系统没有查询到多少限速可后期回电告知，用户称不用回电，要求把屏蔽电话屏蔽掉就可以，坐席表示会登记屏蔽，用户认可，坐席邀评挂机 2、存在问题：坐席受理有责（CBSS中查询套餐为按0.27元/MB计费达到10元后，自动按10元100MB计费，坐席解释为限速不限量套餐，错误解释，故受理有责）3、 2023-10-24 15:00:27回访15607199791号码向客户致歉，告知坐席已经被考核扣罚绩效，并按业务考核培训，再次向客户致歉，客户坚持要求坐席本人回电致歉，告知为客户协调，于2023-10-24 16:16:09时间，由28653号坐席按照用户需求回电15607199791号码向用户致歉解释，用户认可，完结</t>
  </si>
  <si>
    <t>BL202310241206182286</t>
  </si>
  <si>
    <t>15629335481</t>
  </si>
  <si>
    <t>陈沛楚</t>
  </si>
  <si>
    <t>2023-10-24 14:17:12</t>
  </si>
  <si>
    <t xml:space="preserve">[65岁以上老人]判断省分:湖北
:有意向资费
:全国流量王8元套餐
:
高级模板内容：
用户诉求:用户要求将套餐改为全国流量王8元套餐
当前套餐名称:腾讯大王卡
新套餐名称（转入套餐名称）:全国流量王8元套餐
是合约期内（含靓号）:否
备注:用户要求在下午五点半之后与其联系</t>
  </si>
  <si>
    <t>BL202310232015431329</t>
  </si>
  <si>
    <t>13235625278</t>
  </si>
  <si>
    <t>邓新华</t>
  </si>
  <si>
    <t>2023-10-24 11:06:44</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</si>
  <si>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赔付月份：:2023年10月、2023年9月、2023年8月
返还倍率:单倍
赔付金额：:60
是否已经取消业务:否
是否承诺退费：:是
用户是否需要回复：:是
用户要求：:已承诺退费，用户满意，请协助取消，用户无法接收验证码</t>
  </si>
  <si>
    <t>TS202310231851180876</t>
  </si>
  <si>
    <t>15549381978</t>
  </si>
  <si>
    <t>李林森</t>
  </si>
  <si>
    <t>2023-10-24 14:10:31</t>
  </si>
  <si>
    <t>&gt;业务码&gt;15549381978；&gt;号码归属地&gt;宜昌；&gt;产品名称&gt;奇趣彩铃15元包月；&gt;产品代码&gt;49007867；&gt;产品编码&gt;4900786700；&gt;订购时间&gt;2023-10-2219:24:49；&gt;核查情况&gt;平台故障；&gt;不规范定制分类&gt;平台故障，无法判责；&gt;退费金额&gt;15元；&gt;退费时间&gt;2023-10-24；&gt;投诉内容&gt;判断省分:湖北
:移网电话营销费用争议（套餐资费/融合宽带/副卡功能费类除外）
:不认可
:小于等于500元，且仅限单倍、月份不超过12个月
:
高级模板内容：
投诉问题描述:用户来电反映对	奇趣彩铃15元包月不认可
是否10016外呼:不记得
电话外呼号码:无
办理渠道:未查看到
反应问题涉及场景:未经同意订购业务
业务名称:奇趣彩铃15元包月
争议金额:15
开通时间:2023-10-23
用户要求:退费</t>
  </si>
  <si>
    <t>GZ202310221710492084</t>
  </si>
  <si>
    <t>071700498302</t>
  </si>
  <si>
    <t>张万清</t>
  </si>
  <si>
    <t>2023-10-23 09:41:43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</si>
  <si>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装机地址：湖北省宜昌市五峰土家族自治县五峰镇正街居委会五峰城西营服中心4G-CPE项目无资源地址</t>
  </si>
  <si>
    <t>ZX202310221538572335</t>
  </si>
  <si>
    <t>071700905210</t>
  </si>
  <si>
    <t>杨先亮</t>
  </si>
  <si>
    <t>2023-10-23 10:47:51</t>
  </si>
  <si>
    <t xml:space="preserve">【2022年上工信部测评重保用户】判断省分:湖北
:被动办理宽带
:不需要
:
高级模板内容：
问题描述:客户来电对开通的宽带业务不认可，称自己吗没有办理，已正常解释，客户不认可
第二联系方式:13886660417
销户原因:不需要
用户要求:要求取消处理，请加急，谢谢提及工信部投诉</t>
  </si>
  <si>
    <t>Q22：远安新时空手机大世界合作厅(自建他营)，宽带AA，虚拟宽带，查询用户副卡风险关停，我司无法注销宽带，建议用户前往营业厅二次实人认证复机后联系我部客服07176921001注销，用户知晓，满意</t>
  </si>
  <si>
    <t>TS202310231810070202</t>
  </si>
  <si>
    <t>16671727327</t>
  </si>
  <si>
    <t>刘芷悦</t>
  </si>
  <si>
    <t>2023-10-24 10:32:33</t>
  </si>
  <si>
    <t>主办单位：湖北
客户类别：普通客户
10010是否打通：否
是否二次致电10015：是
是否联系：否
升级倾向：
号码归属省：湖北
SVIP等级：
1.问题类型:;
2.投诉类型:退订争议;
3.营业厅地址:;
4.位置信息:;
5.位置发生地:;
6.投诉内容:漏话提醒
不能直接退订漏话提醒</t>
  </si>
  <si>
    <t>TS202310241950021751</t>
  </si>
  <si>
    <t>18694090398</t>
  </si>
  <si>
    <t>刘金波</t>
  </si>
  <si>
    <t>2023-10-25 10:07:26</t>
  </si>
  <si>
    <t xml:space="preserve">判断省分:湖北
:流量费争议
:未使用过/未使用那么多/用的wifi（产生流量/费用）
:不认可
:下一步
:不符合或不愿意开通
:未享受
:下一步
:单倍小于等于500
:
高级模板内容：
投诉问题描述:超出流量不认可
业务名称:流量
争议月份:2023年10月
争议金额:54
是否承诺退费:是
用户要求:要求退费</t>
  </si>
  <si>
    <t>BL202310251108412276</t>
  </si>
  <si>
    <t>13135829909</t>
  </si>
  <si>
    <t>王祖华</t>
  </si>
  <si>
    <t>2023-10-25 15:31:06</t>
  </si>
  <si>
    <t>[65岁以上老人]判断省分:其他省分
:增值业务争议
判断省分:湖北
:移网
:在补救范围内
:不认可
:小于等于500元，且仅限单倍、月份不超过12个月
:
高级模板内容：
赔付类型：:增值业务争议
CBSS账单扣费名称：:	哔哩哔哩15G流量加会员月包，云加速5G畅玩加油包(湖北)
SP产品ID/元素ID：:8000672300，2100242200
办理渠道:	湖北杭州翔羽线上业务代理(宜昌)
赔付月份：:2023年9月、2023年10月
返还倍率:单倍
赔付金额：:90
是否已经取消业务:是
是否承诺退费：:是
用户是否需要回复：:否
用户要求：:退费</t>
  </si>
  <si>
    <t>ZX202310231707250944</t>
  </si>
  <si>
    <t>071703786563</t>
  </si>
  <si>
    <t>邹庆军</t>
  </si>
  <si>
    <t>2023-10-24 09:57:17</t>
  </si>
  <si>
    <t xml:space="preserve">【2022年上工信部测评重保用户】判断省分:湖北
:被动办理宽带
:不需要
:
高级模板内容：
问题描述:用户对宽带不认可，表示自己没有安装，要求核实办理情况后取消且要求继续办理享受赠费66元的活动，请处理
第二联系方式:15571738788
销户原因:自己没有办理
用户要求:尽快</t>
  </si>
  <si>
    <t>Q23：宜都陆城清江路自营厅二店，宽带AA，虚拟宽带，挽留失败，客服部已取消，次月出账后核算3-10月低消补收费用，次月8日前退费到账，此费用无法抵扣往月欠费及打印发票，另99元档冰激凌个人套餐直降1584活动（24个月）已下架，暂无法办理，已解释，用户知晓</t>
  </si>
  <si>
    <t>TS202310241620340185</t>
  </si>
  <si>
    <t>18671749192</t>
  </si>
  <si>
    <t>彭沙念</t>
  </si>
  <si>
    <t>2023-10-25 10:28:17</t>
  </si>
  <si>
    <t xml:space="preserve">判断省分:湖北
:流量费争议
:未使用过/未使用那么多/用的wifi（产生流量/费用）
:不认可
:下一步
:不符合或不愿意开通
:未享受
:下一步
:单倍小于等于500
:
高级模板内容：
投诉问题描述:超套流量计费争议，首次反映已承诺退费请处理
业务名称:超套流量计费争议
争议月份:2023年9月
争议金额:15
是否承诺退费:是
用户要求:退费</t>
  </si>
  <si>
    <t>GZ202310221631181798</t>
  </si>
  <si>
    <t>071700049890</t>
  </si>
  <si>
    <t>朱淑珍</t>
  </si>
  <si>
    <t>2023-10-23 18:44:04</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</si>
  <si>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装机地址：湖北省宜昌市西陵区唐家湾路和塘悦舍小区5栋1单元12层1204</t>
  </si>
  <si>
    <t>GZ202310221630241788</t>
  </si>
  <si>
    <t>07176921714</t>
  </si>
  <si>
    <t>水利部移民管理咨询中心</t>
  </si>
  <si>
    <t>2023-10-23 13:57:54</t>
  </si>
  <si>
    <t xml:space="preserve">判断省分:湖北
:传入参数
是否本地本网用户:是
是否停机:正常
请到业务通知判断是否群障:否
::用户表示固话无法使用，要求上门处理。</t>
  </si>
  <si>
    <t>TS202310231043112370</t>
  </si>
  <si>
    <t>17671325543</t>
  </si>
  <si>
    <t>孙云</t>
  </si>
  <si>
    <t>2023-10-23 14:30:35</t>
  </si>
  <si>
    <t xml:space="preserve">判断省分:湖北
:流量费争议
:未使用过/未使用那么多/用的wifi（产生流量/费用）
:不认可
:下一步
:不符合或不愿意开通
:未享受
:下一步
:单倍小于等于500
:
高级模板内容：
投诉问题描述:对于本月产生的流量费不认可
业务名称:上网费_手机上网流量费_无线接入-上网流量费-国内（本地使用）
争议月份:2023年10月
争议金额:21.9
是否承诺退费:是
用户要求:退费</t>
  </si>
  <si>
    <t>TS202310231640060657</t>
  </si>
  <si>
    <t>13197335955</t>
  </si>
  <si>
    <t>冯月林</t>
  </si>
  <si>
    <t>2023-10-24 16:26:10</t>
  </si>
  <si>
    <t>主办单位：湖北
客户类别：星级客户
10010是否打通：否
是否二次致电10015：是
是否联系：否
升级倾向：
号码归属省：湖北
SVIP等级：
1.问题类型:;
2.投诉类型:携号转网;
3.营业厅地址:;
4.位置信息:;
5.位置发生地:;
6.投诉内容:没有经过允许套餐升到239元，不知情办理了5G冰激凌套餐享24个月8折优惠，要求马上给我降低套餐，中断这个活动。
7.携转原因:信号质量差;需绑定副卡至其他运营商
8.无法携转原因:业务限制</t>
  </si>
  <si>
    <t>BL202310251030321683</t>
  </si>
  <si>
    <t>2023-10-25 15:35:54</t>
  </si>
  <si>
    <t>[65岁以上老人]判断省分:其他省分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CBSS账单扣费名称：:手机彩铃沃音乐精选10元包月/哔哩哔哩15G流量加会员月包25元/增值业务-云加速（专业版）15元/沃阅读知涯升学20元特价包/20元5GBAR彩铃酷趣会员5G加油包(湖北)
办理渠道:湖北杭州翔羽线上业务代理(宜昌)
赔付月份：:2023年9月、2023年10月
返还倍率:单倍
赔付金额：:135
是否已经取消业务:是
是否承诺退费：:是
用户是否需要回复：:否
用户要求：:请后台协助云加速（专业版）要求取消，已承诺退费</t>
  </si>
  <si>
    <t>ZX202310241617591500</t>
  </si>
  <si>
    <t>071704225819</t>
  </si>
  <si>
    <t>杨玉婷</t>
  </si>
  <si>
    <t>2023-10-25 10:23:13</t>
  </si>
  <si>
    <t>用户表示被动开通宽带业务，自己从未办理过，去营业厅也不给自己办理注销，强烈要求线上办理，尽快注销该宽带业务，并回复结果</t>
  </si>
  <si>
    <t>Q23：远安城区自有营业厅，虚拟宽带AA。经核查属营业厅23.7月办理开通，现已为用户注销宽带，满意。</t>
  </si>
  <si>
    <t>BL202310221751311294</t>
  </si>
  <si>
    <t>13047152201</t>
  </si>
  <si>
    <t>吕仁福</t>
  </si>
  <si>
    <t>2023-10-23 14:18:24</t>
  </si>
  <si>
    <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CBSS账单扣费名称：:沃阅读知涯升学20元特价包芒果TV10G流量加月会员合约包云加速5G畅玩加油包(湖北)
办理渠道:湖北杭州翔羽线上业务代理(宜昌)
赔付月份：:2023年9月、2023年10月
返还倍率:单倍
赔付金额：:99.01
是否已经取消业务:是
是否承诺退费：:是
用户是否需要回复：:否
用户要求：:用户要求尽快为其返还该笔费用，用户会在名字这个时间来电查询。</t>
  </si>
  <si>
    <t>BL202310241308350502</t>
  </si>
  <si>
    <t>15671060891</t>
  </si>
  <si>
    <t>刘成明</t>
  </si>
  <si>
    <t>2023-10-24 16:38:49</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</si>
  <si>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办理渠道:湖北杭州翔羽线上业务代理（宜昌）
赔付月份：:2023年10月
返还倍率:单倍
赔付金额：:20
是否已经取消业务:是
是否承诺退费：:是
用户是否需要回复：:否
用户要求：:用户要求退费</t>
  </si>
  <si>
    <t>ZX202310241306232299</t>
  </si>
  <si>
    <t>071701035237</t>
  </si>
  <si>
    <t>陈宝山</t>
  </si>
  <si>
    <t>2023-10-25 14:13:21</t>
  </si>
  <si>
    <t xml:space="preserve">判断省分:湖北
:被动办理宽带
:不需要
:
高级模板内容：
问题描述:要求取消宽带，
第二联系方式:16608601873
销户原因:被动开通
用户要求:被动开通，要求取消要求查询开通原因，请核实，谢谢</t>
  </si>
  <si>
    <t>电话营销-开通争议：拓见，低消89元宽带300M主产品AA。用户反映被动开通虚拟宽带，核实为电话营销联系用户办理，已未用户取消，多次联系用户未接，已短信告知，有疑问可致电我部07176921001为其处理</t>
  </si>
  <si>
    <t>TS202310231652100949</t>
  </si>
  <si>
    <t>2023-10-24 09:33:11</t>
  </si>
  <si>
    <t xml:space="preserve">判断省分:湖北
:流量费争议
:未使用过/未使用那么多/用的wifi（产生流量/费用）
:不认可
:下一步
:不符合或不愿意开通
:未享受
:下一步
:单倍小于等于500
:
高级模板内容：
投诉问题描述:手机上网流量费争议
业务名称:手机上网流量费
争议月份:2023年10月
争议金额:3
是否承诺退费:是
用户要求:退费。</t>
  </si>
  <si>
    <t>ZX202310241334262480</t>
  </si>
  <si>
    <t>071701035289</t>
  </si>
  <si>
    <t>覃章辉</t>
  </si>
  <si>
    <t>2023-10-25 14:23:09</t>
  </si>
  <si>
    <t>用户反映不知情办理宽带，要求取消，人在外地，挽留失败，请处理</t>
  </si>
  <si>
    <t>电话营销-开通争议：宜昌融诚通信服务有限责任公司，低消送宽带AA。2021-10-17 11:49:30电话营销方式办理低消送宽带，挽留失败，客服部已取消虚拟宽带，用户满意</t>
  </si>
  <si>
    <t>TS202310261359580133</t>
  </si>
  <si>
    <t>18571044159</t>
  </si>
  <si>
    <t>陈聪奇</t>
  </si>
  <si>
    <t>2023-10-26 16:40:48</t>
  </si>
  <si>
    <t xml:space="preserve">判断省分:湖北
:流量费争议
:未使用过/未使用那么多/用的wifi（产生流量/费用）
:不认可
:下一步
:不符合或不愿意开通
:未享受
:下一步
:单倍小于等于500
:
高级模板内容：
投诉问题描述:用户反馈手机流量未使用产生自费
业务名称:上网费_手机上网流量费_无线接入-上网流量费-国内（省际使用）4
争议月份:2023年10月
争议金额:45
是否承诺退费:是
用户要求:退费</t>
  </si>
  <si>
    <t>ZX202310251558021431</t>
  </si>
  <si>
    <t>071701061674</t>
  </si>
  <si>
    <t>聂涛</t>
  </si>
  <si>
    <t>2023-10-26 11:18:27</t>
  </si>
  <si>
    <t xml:space="preserve">判断省分:湖北
:被动办理宽带
:不需要
:
高级模板内容：
问题描述:用户来电反馈自己未办理过宽带，告知现在可以安装且宽带费用现在是没有收取的用户表示不需要要求销户
第二联系方式:17683701682
销户原因:不是自己办理的不需要
用户要求:销户</t>
  </si>
  <si>
    <t>电话营销-开通争议：宜昌融诚通信服务有限责任公司，低消送宽带AA。经核实，21年12月通过电话营销方式推荐用户办理，免宽带月费，录入虚拟地址未实际安装。现用户表示无需使用，已取消，满意。</t>
  </si>
  <si>
    <t>ZX202310260827031248</t>
  </si>
  <si>
    <t>咨询工单（2021版）&gt;&gt;表扬或建议&gt;&gt;分公司建议</t>
  </si>
  <si>
    <t>13047176779</t>
  </si>
  <si>
    <t>2023-10-26 17:18:32</t>
  </si>
  <si>
    <t>宜昌港窑路老工业学校，用户来电表示光纤断了在路上，要求派工作人员去处理</t>
  </si>
  <si>
    <t>ZX202310230955232309</t>
  </si>
  <si>
    <t>咨询工单（2021版）&gt;&gt;表扬或建议&gt;&gt;区域建议</t>
  </si>
  <si>
    <t>15527091369</t>
  </si>
  <si>
    <t>2023-10-25 14:24:28</t>
  </si>
  <si>
    <t>湖北宜都市头笔社区一巷64号
联通箱子要求移走影响自己装修</t>
  </si>
  <si>
    <t>电线电缆：已通知维护人员现场核查处理，已向客户解释说明，用户表示师傅已上门，满意</t>
  </si>
  <si>
    <t>TS202310231509230830</t>
  </si>
  <si>
    <t>13135829365</t>
  </si>
  <si>
    <t>黄胜平</t>
  </si>
  <si>
    <t>2023-10-24 16:18:38</t>
  </si>
  <si>
    <t>主办单位：湖北
客户类别：普通客户
10010是否打通：否
是否二次致电10015：是
是否联系：否
升级倾向：
号码归属省：湖北
SVIP等级：
1.问题类型:;
2.投诉类型:其他问题;
3.营业厅地址:;
4.位置信息:;
5.位置发生地:;
6.投诉内容:因要出远门，现请贵公司帮忙取消宽带</t>
  </si>
  <si>
    <t>TS202310251523470606</t>
  </si>
  <si>
    <t>18671729578</t>
  </si>
  <si>
    <t>王军安</t>
  </si>
  <si>
    <t>2023-10-25 16:42:14</t>
  </si>
  <si>
    <t>用户来电反映自己主卡上面流量没有使用完为什么副卡18671729578会产生流量费，请协助，用户要求我们核实并且回复</t>
  </si>
  <si>
    <t>BL202310251859081033</t>
  </si>
  <si>
    <t>13032730768</t>
  </si>
  <si>
    <t>余祖清</t>
  </si>
  <si>
    <t>2023-10-26 11:29:15</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</si>
  <si>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湖北杭州翔羽线上业务代理(宜昌)vh
赔付月份：:2023年10月
返还倍率:单倍
赔付金额：:20
是否已经取消业务:否
是否承诺退费：:是
用户是否需要回复：:否
用户要求：:请取消</t>
  </si>
  <si>
    <t>ZX202310251525361079</t>
  </si>
  <si>
    <t>13207201279</t>
  </si>
  <si>
    <t>朱筱源</t>
  </si>
  <si>
    <t>2023-10-26 12:24:49</t>
  </si>
  <si>
    <t xml:space="preserve">:下一步
判断省分:湖北
node_134:
获取入参:
node_180:
判断局方停机状态:
:
node_223::其他
:无
:大于30天
:不认可
:
高级模板内容：
投诉问题描述:用户来电要求复机
用户状态为:局方半停
停机原因:局方半停
前台是否按流程解释:是
用户要求:用户要求尽快将副卡复机，好更换套餐
第二联系电话:18527820073</t>
  </si>
  <si>
    <t>号码关停： 本地异常号卡语音半停 AA。用户反映号码停机问题，经核实， 客户号码因本地异常号卡语音半停而局方停机，根据相关要求进行关停处理。已请其回传以下资料：身份证正、反面照，及风险告知书至13032700872微信号，审核通过后为用户办理开机。客户表示知晓。</t>
  </si>
  <si>
    <t>ZX202310251613541572</t>
  </si>
  <si>
    <t>2023-10-26 12:35:17</t>
  </si>
  <si>
    <t xml:space="preserve">【2022年上工信部测评重保用户】:下一步
判断省分:湖北
node_134:
获取入参:
node_180:
判断局方停机状态:
:
node_223::其他
:有
:不认可
:
高级模板内容：
投诉问题描述:用户对局方半停不认可要求处理称不在归属地
用户状态为:局方半停
停机原因:工信部12321骚扰被举报号码关停(机主停机之日起30天内在中国联通APP进行自助复通，如逾期需前往营业厅办理，原则复机一次）
前台是否按流程解释:是
用户要求:立即核实处理
第二联系电话:13047151090</t>
  </si>
  <si>
    <t>号码关停： 工信部12321骚扰被举报号码关停AA 。用户反映号码停机问题，经核实，客户号码因 工信部12321骚扰被举报号码关停，根据相关要求进行关停处理。现用户可至异地自营厅线下核验资料，签署信安承诺函，提供合规使用证明至本地信安员审核开机。客户表示知晓。</t>
  </si>
  <si>
    <t>BL202310261249011525</t>
  </si>
  <si>
    <t>13297287309</t>
  </si>
  <si>
    <t>冯福金</t>
  </si>
  <si>
    <t>2023-10-26 16:27:19</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</si>
  <si>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SP产品ID/元素ID：:无
办理渠道:湖北杭州翔羽线上业务代理(宜昌)
赔付月份：:2023年10月、2023年9月
返还倍率:单倍
赔付金额：:40
是否已经取消业务:是
是否承诺退费：:是
用户是否需要回复：:否
用户要求：:退费</t>
  </si>
  <si>
    <t>TS202310251520230507</t>
  </si>
  <si>
    <t>18672654784</t>
  </si>
  <si>
    <t>宋少杰</t>
  </si>
  <si>
    <t>2023-10-25 15:38:37</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</si>
  <si>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6.投诉内容:我要办理8元的套餐，我这张卡用了很久了，平时基本不出门也有无线网络，用不到那么高的套餐，而且还绑定了不少业务需保留这张卡，麻烦修改一下套餐，不然还会继续投诉你们</t>
  </si>
  <si>
    <t>ZX202310211747421070</t>
  </si>
  <si>
    <t>13135827620</t>
  </si>
  <si>
    <t>郭树平</t>
  </si>
  <si>
    <t>2023-10-23 09:03:44</t>
  </si>
  <si>
    <t xml:space="preserve">:下一步
判断省分:湖北
node_134:
获取入参:
node_180:
判断局方停机状态:
:
node_223::其他
:无
:大于30天
:不认可
:
高级模板内容：
投诉问题描述:用户号码显示局方半停，要求复机人在异地请协助处理谢谢
用户状态为:局方半停
停机原因:本地异常号卡语音半停（机主停机之日起30天内在中国联通APP进行自助复通，如逾期需前往营业厅办理，原则复机一次）
前台是否按流程解释:是
用户要求:复机
第二联系电话:13831547314</t>
  </si>
  <si>
    <t>BL202310221821271542</t>
  </si>
  <si>
    <t>13227282771</t>
  </si>
  <si>
    <t>周亮</t>
  </si>
  <si>
    <t>2023-10-23 09:20:38</t>
  </si>
  <si>
    <t>TS202310231043262379</t>
  </si>
  <si>
    <t>13177067307</t>
  </si>
  <si>
    <t>田玉红</t>
  </si>
  <si>
    <t>2023-10-23 14:31:46</t>
  </si>
  <si>
    <t xml:space="preserve">判断省分:湖北
:流量费争议
:未使用过/未使用那么多/用的wifi（产生流量/费用）
:不认可
:下一步
:不符合或不愿意开通
:未享受
:下一步
:单倍小于等于500
:
高级模板内容：
投诉问题描述:用户反映自己有流量还超出了不认可，办理橡皮檫办理失败
业务名称:上网
争议月份:2023年10月
争议金额:25
是否承诺退费:是
用户要求:用户要求尽快退费</t>
  </si>
  <si>
    <t>BL202310251448260036</t>
  </si>
  <si>
    <t>13217275239</t>
  </si>
  <si>
    <t>刘清林</t>
  </si>
  <si>
    <t>2023-10-25 15:51:10</t>
  </si>
  <si>
    <t xml:space="preserve">【2022年上工信部测评重保用户】
高级模板内容：
需区域二线受理的业务:用户无法提供验证码
用户需办理业务名称:5G助理加油包19元10GB（次月生效）
业务办理类型:取消
业务生效时间:次月生效
是否已按规范验证用户信息:是</t>
  </si>
  <si>
    <t>BL202310241054271350</t>
  </si>
  <si>
    <t>15571746596</t>
  </si>
  <si>
    <t>刘青山</t>
  </si>
  <si>
    <t>2023-10-24 14:21:52</t>
  </si>
  <si>
    <t xml:space="preserve">【2022年上工信部测评重保用户】
高级模板内容：
需区域二线受理的业务:用户无法提供验证码
用户需办理业务名称:腾讯游戏畅玩包（前向）、炫彩通信助理包体验版-立即生效（湖北）、哔哩哔哩10GB流量加会员轻合约包
业务办理类型:取消
业务生效时间:立即生效
是否已按规范验证用户信息:是</t>
  </si>
  <si>
    <t>ZX202310251608271519</t>
  </si>
  <si>
    <t>18527309568</t>
  </si>
  <si>
    <t>武汉吉辰速运配送有限公司</t>
  </si>
  <si>
    <t>2023-10-26 15:15:52</t>
  </si>
  <si>
    <t xml:space="preserve">:下一步
判断省分:湖北
node_134:
获取入参:
node_180:
判断局方停机状态:
:
node_223::其他
:无
:小于30天
:不认可
:
高级模板内容：
投诉问题描述:用户来电表示自己手机被停机,表示自己当时申请了白名单,怎么会停机,,对停机不认可,要求尽快核实处理
用户状态为:局方半停
停机原因:本地异常号卡语音半停（机主停机之日起30天内在中国联通APP进行自助复通，如逾期需前往营业厅办理，原则复机一次）
前台是否按流程解释:是
用户要求:要求尽快复机
第二联系电话:没有其他号码</t>
  </si>
  <si>
    <t>号码关停：本地异常号卡语音半停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</si>
  <si>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BL202310251053322046</t>
  </si>
  <si>
    <t>13165611413</t>
  </si>
  <si>
    <t>2023-10-25 11:06:24</t>
  </si>
  <si>
    <t xml:space="preserve">【2022年上工信部测评重保用户】
高级模板内容：
用户诉求:更改8元套餐
当前套餐名称:畅越冰激凌5G套餐49元
新套餐名称（转入套餐名称）:全国流量王8元套餐
是合约期内（含靓号）:是
备注:解释不认可，不愿前往营业厅，需要线上办理，请处理谢谢</t>
  </si>
  <si>
    <t>BL202310260932490878</t>
  </si>
  <si>
    <t>18671732411</t>
  </si>
  <si>
    <t>刘梦</t>
  </si>
  <si>
    <t>2023-10-26 09:57:18</t>
  </si>
  <si>
    <t xml:space="preserve">【2022年上工信部测评重保用户】
高级模板内容：
用户诉求:用户要求降套
当前套餐名称:腾讯大王卡
新套餐名称（转入套餐名称）:4G全国流量王8元
是合约期内（含靓号）:否
备注:挽留无效，解释特殊套餐，不愿意去营业厅，请处理，已经告知套餐无法转回，</t>
  </si>
  <si>
    <t>BL202310261205400919</t>
  </si>
  <si>
    <t>13040996692</t>
  </si>
  <si>
    <t>贺红艳</t>
  </si>
  <si>
    <t>2023-10-26 14:35:47</t>
  </si>
  <si>
    <t xml:space="preserve">【2022年上工信部测评重保用户】【2022年上工信部测评重保用户】
高级模板内容：
需区域二线受理的业务:用户无法提供验证码
用户需办理业务名称:视频彩铃服务、炫铃功能0元包月
业务办理类型:取消
业务生效时间:立即生效
是否已按规范验证用户信息:是</t>
  </si>
  <si>
    <t>ZX202310221431551875</t>
  </si>
  <si>
    <t>2023-10-24 14:07:00</t>
  </si>
  <si>
    <t xml:space="preserve">
高级模板内容：
投诉问题描述:详见ZX202310091649290516用户要求尽快解决
用户状态为:局方半停
停机原因:本地异常号卡语音半停
前台是否按流程解释:是
用户要求:用户要求尽快就解决
第二联系电话:18062991329</t>
  </si>
  <si>
    <t>号码关停：本地异常号卡语音半停AA，需用户回传以下资料：身份证正、反面照，手持证件正面照及开机承诺函至13032700872微信号，审核通过后办理开机。如该号码再次被举报则永久关停，用户使用其母亲证件办理号卡，建议用户母亲前往宜昌自营厅复机，我部线上无法复机，已解释，满意度一般</t>
  </si>
  <si>
    <t>TS202310251327450269</t>
  </si>
  <si>
    <t>13227254544</t>
  </si>
  <si>
    <t>胡德莲</t>
  </si>
  <si>
    <t>2023-10-25 16:43:16</t>
  </si>
  <si>
    <t xml:space="preserve">
高级模板内容：
投诉问题描述:客户反映自己月子在家里用wifi而且没有短信提醒解释不认可要求核实处理回复请处理谢谢
争议月份:2023年10月
争议金额/流量:84
用户要求:要求核实处理回复请处理谢谢</t>
  </si>
  <si>
    <t>TS202310251308482409</t>
  </si>
  <si>
    <t>18086221857</t>
  </si>
  <si>
    <t>田本翠</t>
  </si>
  <si>
    <t>2023-10-25 16:46:54</t>
  </si>
  <si>
    <t xml:space="preserve">
高级模板内容：
投诉问题描述:称套餐的预存话费享折扣优惠档位三（次月生效*24个月）-湖北政企专属到期没有提醒，现要求退费并告知后期怎么处理，解释不认可，请核实处理，谢谢
合约名称:预存话费享折扣优惠档位三（次月生效*24个月）-湖北政企专属
合约办理渠道:长阳自有营业厅
办理时间:2021-09-30
到期时间:2023-09-30
是否下发短信提醒:是
用户要求:尽快处理</t>
  </si>
  <si>
    <t>TS202310231612252437</t>
  </si>
  <si>
    <t>13297280890</t>
  </si>
  <si>
    <t>刘礼露</t>
  </si>
  <si>
    <t>2023-10-24 09:16:34</t>
  </si>
  <si>
    <t xml:space="preserve">判断省分:湖北
:流量费争议
:未使用过/未使用那么多/用的wifi（产生流量/费用）
:不认可
:下一步
:不符合或不愿意开通
:未享受
:下一步
:单倍小于等于500
:
高级模板内容：
投诉问题描述:用户来电称自己手机流量超出时自己已经办理了流量包，但是还是被扣了30元，解释无效
业务名称:上网费
争议月份:2023年10月
争议金额:30
是否承诺退费:是
用户要求:要求退费，谢谢</t>
  </si>
  <si>
    <t>BL202310231000591546</t>
  </si>
  <si>
    <t>13207206699</t>
  </si>
  <si>
    <t>刘小杰</t>
  </si>
  <si>
    <t>2023-10-23 14:56:45</t>
  </si>
  <si>
    <t>【2022年上工信部测评重保用户】【2022年上工信部测评重保用户】判断省分:其他省分
:增值业务争议
判断省分:湖北
:移网
:在补救范围内
:不认可
:小于等于500元，且仅限单倍、月份不超过12个月
:
高级模板内容：
赔付类型：:5G产品
CBSS账单扣费名称：:星燃铂金包（立即生效）
办理渠道:无
赔付月份：:2023年10月
返还倍率:单倍
赔付金额：:28.5
是否已经取消业务:是
是否承诺退费：:是
用户是否需要回复：:否
用户要求：:用户要求退费</t>
  </si>
  <si>
    <t>ZX202310222158511577</t>
  </si>
  <si>
    <t>2023-10-24 12:06:02</t>
  </si>
  <si>
    <t xml:space="preserve">:下一步
判断省分:湖北
node_134:
获取入参:
node_180:
判断局方停机状态:
:
node_223::其他
:无
:大于30天
:不认可
:
高级模板内容：
投诉问题描述:详见工单：ZX202310211418552020，多次解释不认可，一直表示微信工作人员不理他，要求再找人处理，谢谢
用户状态为:局方半停
停机原因:本地异常号卡语音半停
前台是否按流程解释:是
用户要求:要求复机，
第二联系电话:15615949807</t>
  </si>
  <si>
    <t>号码关停：本地异常号卡语音半停AA。现用户要求销户，已注销，满意</t>
  </si>
  <si>
    <t>BL202310231257251402</t>
  </si>
  <si>
    <t>18672654997</t>
  </si>
  <si>
    <t>张凤春</t>
  </si>
  <si>
    <t>2023-10-23 18:34:49</t>
  </si>
  <si>
    <t xml:space="preserve">【2022年上工信部测评重保用户】【2022年上工信部测评重保用户】判断省分:其他省分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CBSS账单扣费名称：:增值业务费_增值业务-乐动彩铃6元包月_增值业务-乐动彩铃6元包月
办理渠道:sp
赔付月份：:2023年6月、2023年7月、2023年8月、2023年9月、2023年10月
返还倍率:单倍
赔付金额：:30
是否已经取消业务:是
是否承诺退费：:是
用户是否需要回复：:否
用户要求：:承诺退费无需回复</t>
  </si>
  <si>
    <t>GZ202310221206572103</t>
  </si>
  <si>
    <t>071704234261</t>
  </si>
  <si>
    <t>向金龙</t>
  </si>
  <si>
    <t>2023-10-23 12:05:08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</si>
  <si>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:湖北省宜昌市当阳市河溶镇前进村前进村2组，宽带无法使用，表示需要师傅重新上门接线，请处理回复</t>
  </si>
  <si>
    <t>TS202310251157490833</t>
  </si>
  <si>
    <t>18671703744</t>
  </si>
  <si>
    <t>罗文</t>
  </si>
  <si>
    <t>2023-10-25 14:24:24</t>
  </si>
  <si>
    <t xml:space="preserve">
高级模板内容：
投诉问题描述:自己是在2023年8月开具的现金发票，开具的是去年的，自己开具后当时没有保存，现在是想要重新打印，要求重新给自己8月打印的发票，要求重新推送给自己，自己要打印发票
业务号码:18671703744
发票获取渠道:中国联通APP
开具不成功系统提示:无
开具月份:2023年8月
前台解释内容:无
用户要求:要求将8月打印的发票重新推送给自己，自己要打印发票</t>
  </si>
  <si>
    <t>ZX202310241519200943</t>
  </si>
  <si>
    <t>13235632226</t>
  </si>
  <si>
    <t>周金刚</t>
  </si>
  <si>
    <t>2023-10-25 09:07:46</t>
  </si>
  <si>
    <t xml:space="preserve">【2022年上工信部测评重保用户】:下一步
判断省分:湖北
node_134:
获取入参:
node_180:
判断局方停机状态:
:
node_223::其他
:有
:不认可
:
高级模板内容：
投诉问题描述:用户来电对关停不认可
用户状态为:局方半停
停机原因:本地异常号卡语音半停（机主停机之日起30天内在中国联通APP进行自助复通，如逾期需前往营业厅办理，原则复机一次）
前台是否按流程解释:是
用户要求:尽快解除
第二联系电话:13235631118</t>
  </si>
  <si>
    <t>号码关停：本地异常号卡语音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</si>
  <si>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BL202310231432472416</t>
  </si>
  <si>
    <t>18674206765</t>
  </si>
  <si>
    <t>彭开发</t>
  </si>
  <si>
    <t>2023-10-23 16:05:14</t>
  </si>
  <si>
    <t>【2022年上工信部测评重保用户】【2022年上工信部测评重保用户】用户来电要求取消未生效合约，用户不想继续参加给业务（预存200元承诺在网24个月得好礼(宜昌)），要求取消请协助办理，谢谢！</t>
  </si>
  <si>
    <t>TS202310251112422214</t>
  </si>
  <si>
    <t>15671025243</t>
  </si>
  <si>
    <t>寇荣</t>
  </si>
  <si>
    <t>2023-10-25 14:30:15</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</si>
  <si>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是否已经取消业务（如取消失败，需加上系统报错的提示）:已取消
是否需要回复:否
用户要求:要求尽快处理谢谢</t>
  </si>
  <si>
    <t>TS202310251112132202</t>
  </si>
  <si>
    <t>18571003328</t>
  </si>
  <si>
    <t>王应和</t>
  </si>
  <si>
    <t>2023-10-25 14:28:14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</si>
  <si>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是否已经取消业务（如取消失败，需加上系统报错的提示）:是
是否需要回复:否
用户要求:退费。</t>
  </si>
  <si>
    <t>TS202310251052441669</t>
  </si>
  <si>
    <t>18571425603</t>
  </si>
  <si>
    <t>曹淑珍</t>
  </si>
  <si>
    <t>2023-10-25 14:36:33</t>
  </si>
  <si>
    <t>主办单位：湖北
客户类别：普通客户
10010是否打通：否
是否二次致电10015：是
是否联系：否
升级倾向：
号码归属省：湖北
SVIP等级：
1.问题类型:;
2.投诉类型:退订争议;
3.营业厅地址:;
4.位置信息:;
5.位置发生地:;
6.投诉内容:;
基础产品包（必选）;
炫彩通信助理包6元版（立即生效）;
王卡会员专属权益;
5G流量语音特惠包19元5GB+100分钟（次月生效）（湖北）
我从开始用的这个卡，刚开始用还首充了一百激活，买的原本是九元一个月，后面每个月话费越来越多，到现在为止，每个月都是六七十的话费，本来就是个学生，一个月的话费够我三四天饭钱了，希望从每个月多扣的钱都退出来，并且我要改套餐，这个套餐就是坑钱的</t>
  </si>
  <si>
    <t>BL202310231946191110</t>
  </si>
  <si>
    <t>18695065292</t>
  </si>
  <si>
    <t>董瑞华</t>
  </si>
  <si>
    <t>2023-10-24 09:04:17</t>
  </si>
  <si>
    <t xml:space="preserve">【2022年上工信部测评重保用户】22年Q3Q4重点客户【2022年上工信部测评重保用户】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备注（如开通流量包、语音包请备注清楚当月有效/长期有效）:无</t>
  </si>
  <si>
    <t>BL202310261436170413</t>
  </si>
  <si>
    <t>13117276964</t>
  </si>
  <si>
    <t>邓可春</t>
  </si>
  <si>
    <t>2023-10-26 14:48:52</t>
  </si>
  <si>
    <t xml:space="preserve">【2022年上工信部测评重保用户】判断省分:湖北
:有意向资费
:全国流量王8元套餐
:
高级模板内容：
用户诉求:更换套餐
当前套餐名称:畅越冰激凌5G套餐69元
新套餐名称（转入套餐名称）:8元流量王
是合约期内（含靓号）:否</t>
  </si>
  <si>
    <t>ZX202310241119521458</t>
  </si>
  <si>
    <t>15697277192</t>
  </si>
  <si>
    <t>吴秀平</t>
  </si>
  <si>
    <t>2023-10-25 10:12:24</t>
  </si>
  <si>
    <t xml:space="preserve">:下一步
判断省分:湖北
node_134:
获取入参:
node_180:
判断局方停机状态:
:
node_223::关停原因：鹰眼骚扰语音半停
:有
:不认可
:
高级模板内容：
投诉问题描述:用户来电称自己在APP上面尝试复通，已经提交了但还没有开机，并且用户表示不想去营业厅，强烈要求我方线上复机
用户状态为:局方半停
停机原因:本地异常号卡语音半停（机主停机之日起30天内在中国联通APP进行自助复通，如逾期需前往营业厅办理，原则复机一次）
前台是否按流程解释:是
用户要求:用户要求线上复机
第二联系电话:18062988798</t>
  </si>
  <si>
    <t>号码关停：本地异常号卡语音半停AA。用户反映停机问题，经核实客户已通过手厅办理复机，客户满意</t>
  </si>
  <si>
    <t>BL202310251513480419</t>
  </si>
  <si>
    <t>18672907412</t>
  </si>
  <si>
    <t>艾明迪</t>
  </si>
  <si>
    <t>2023-10-25 16:06:25</t>
  </si>
  <si>
    <t xml:space="preserve">【2022年上工信部测评重保用户】判断省分:湖北
:有意向资费
:全国流量王8元套餐
:
高级模板内容：
用户诉求:用户反馈要求更改为8元流量卡套餐，不接受去营业厅，烦请协助
当前套餐名称:腾讯大王卡
新套餐名称（转入套餐名称）:全国流量8元套餐
是合约期内（含靓号）:是</t>
  </si>
  <si>
    <t>GZ202310221101571446</t>
  </si>
  <si>
    <t>071700830851</t>
  </si>
  <si>
    <t>翁晓敏</t>
  </si>
  <si>
    <t>2023-10-23 13:51:31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</si>
  <si>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装机地址：湖北省宜昌市当阳市玉阳办事处子龙路中央街区A区10栋2单元12楼1201中央街区10栋901</t>
  </si>
  <si>
    <t>BL202310251542170812</t>
  </si>
  <si>
    <t>13177060275</t>
  </si>
  <si>
    <t>覃梦露</t>
  </si>
  <si>
    <t>2023-10-25 17:07:17</t>
  </si>
  <si>
    <t xml:space="preserve">【2022年上工信部测评重保用户】判断省分:湖北
:有意向资费
:全国流量王8元套餐
:
高级模板内容：
用户诉求:用户来电要求更改套餐，我方挽留无效，不愿到厅，请后台协助处理，谢谢
当前套餐名称:宜昌如意通随意打套餐
新套餐名称（转入套餐名称）:全国流量王8元套餐
是合约期内（含靓号）:否</t>
  </si>
  <si>
    <t>GZ202310221045171283</t>
  </si>
  <si>
    <t>071700389945</t>
  </si>
  <si>
    <t>曾小静</t>
  </si>
  <si>
    <t>2023-10-23 13:46:31</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</si>
  <si>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光信号红灯</t>
  </si>
  <si>
    <t>TS202310251015060641</t>
  </si>
  <si>
    <t>15671031558</t>
  </si>
  <si>
    <t>李舒棋</t>
  </si>
  <si>
    <t>2023-10-25 16:48:42</t>
  </si>
  <si>
    <t>GZ202310221012470930</t>
  </si>
  <si>
    <t>071704632398</t>
  </si>
  <si>
    <t>徐发柱</t>
  </si>
  <si>
    <t>2023-10-23 15:38:51</t>
  </si>
  <si>
    <t>071704632398命中精准预判服务场景:[65岁以上老人]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用户客厅wifi信号好，卧室信号差，已告知是wifi覆盖问题，已建议用户办理联通组网，用户不认可，坚持要求师傅先上门检查一下</t>
  </si>
  <si>
    <t>BL202310261222281161</t>
  </si>
  <si>
    <t>办理工单（2021版）&gt;&gt;屏蔽信息&gt;&gt;屏蔽10010短信</t>
  </si>
  <si>
    <t>17671266598</t>
  </si>
  <si>
    <t>汪春容</t>
  </si>
  <si>
    <t>2023-10-26 14:15:34</t>
  </si>
  <si>
    <t xml:space="preserve">【2022年上工信部测评重保用户】判断省分:湖北
根据用户描述选择以下场景:频繁收到联通官方号码短信
:
用户来电称天天收到10010的短信，回复什么指令办理什么业务。给自己照成不便，要求核实处理。</t>
  </si>
  <si>
    <t>TS202310251013000579</t>
  </si>
  <si>
    <t>18671726529</t>
  </si>
  <si>
    <t>袁昌芹</t>
  </si>
  <si>
    <t>2023-10-25 14:23:46</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</si>
  <si>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t>
    </r>
    <r>
      <rPr>
        <sz val="11"/>
        <rFont val="Arial"/>
        <charset val="0"/>
      </rPr>
      <t xml:space="preserve">	</t>
    </r>
    <r>
      <rPr>
        <sz val="11"/>
        <rFont val="宋体"/>
        <charset val="0"/>
      </rPr>
      <t>畅行会员S-包月-15元
争议月份:2023年10月
是否承诺退费:是
承诺退费金额:20
是否已经取消业务（如取消失败，需加上系统报错的提示）:是
是否需要回复:否
用户要求:已承诺退费</t>
    </r>
  </si>
  <si>
    <t>BL202310251124560022</t>
  </si>
  <si>
    <t>15572777868</t>
  </si>
  <si>
    <t>代青华</t>
  </si>
  <si>
    <t>2023-10-25 14:14:54</t>
  </si>
  <si>
    <t>【2022年上工信部测评重保用户】用户来电要求解除流量封顶，前台通过融合业务新解除无单一发展人选项操作不成功请协助处理</t>
  </si>
  <si>
    <t>BL202310261424290238</t>
  </si>
  <si>
    <t>15571742968</t>
  </si>
  <si>
    <t>谭国伟</t>
  </si>
  <si>
    <t>2023-10-26 16:36:35</t>
  </si>
  <si>
    <t>【2022年上工信部测评重保用户】用户要求屏蔽10016电话，称不想接到营销电话</t>
  </si>
  <si>
    <t>BL202310261358122383</t>
  </si>
  <si>
    <t>071700027394</t>
  </si>
  <si>
    <t>冷新莲</t>
  </si>
  <si>
    <t>2023-10-26 16:41:02</t>
  </si>
  <si>
    <t>&gt;业务号码&gt;071700027394；&gt;号码归属地&gt;宜昌；&gt;产品名称&gt;唱吧；&gt;产品代码&gt;24000818；&gt;产品编码&gt;2400081800；&gt;订购时间&gt;2023-10-2011:55:40；&gt;核查情况&gt;平台故障；&gt;不规范定制分类&gt;平台故障，无法判责；&gt;退费金额&gt;25元；&gt;退费时间&gt;2023-10-26；&gt;投诉内容&gt;高级模板内容：
赔付类型：:增值业务争议
CBSS账单扣费名称：:TV增值-应用-音乐
办理渠道:用户自己开通
赔付月份：:2023年10月
返还倍率:单倍
赔付金额：:25
是否已经取消业务:是
是否承诺退费：:是
用户是否需要回复：:否
用户要求：:退费到主卡</t>
  </si>
  <si>
    <t>BL202310251626311494</t>
  </si>
  <si>
    <t>071700050776</t>
  </si>
  <si>
    <t>罗征喜</t>
  </si>
  <si>
    <t>2023-10-26 14:58:49</t>
  </si>
  <si>
    <t>&gt;业务号码&gt;071700050776；&gt;号码归属地&gt;宜昌；&gt;产品名称&gt;飞咪玩具大世界，食乐汇；&gt;产品代码&gt;无，无；&gt;产品编码&gt;2400036500，2400019005；&gt;订购时间&gt;2023-10-2119:50:46，2023-10-0819:05:14；&gt;核查情况&gt;平台故障；&gt;不规范定制分类&gt;平台故障，无法判责；&gt;退费金额&gt;25元，25元；&gt;退费时间&gt;2023-10-26；&gt;投诉内容&gt;
高级模板内容：
赔付类型：:增值业务争议
CBSS账单扣费名称：:TV增值-应用-教育，_TV增值-应用-健康
办理渠道:无
赔付月份：:2023年10月
返还倍率:单倍
赔付金额：:50
是否已经取消业务:是
是否承诺退费：:是
用户是否需要回复：:否
用户要求：:用户要求退费到18694090878号码上，请处理</t>
  </si>
  <si>
    <t>TS202310251005550383</t>
  </si>
  <si>
    <t>17671253539</t>
  </si>
  <si>
    <t>张彩秀</t>
  </si>
  <si>
    <t>2023-10-25 13:33:04</t>
  </si>
  <si>
    <t xml:space="preserve">
高级模板内容：
投诉问题描述:用户称要求我方清除上一任机主绑定的信息，经常收到抖音退货信息，其他平台的短信，请协助处理，谢谢
争议号码:17671253539
问题现象:其他:短信
用户要求:核实回复</t>
  </si>
  <si>
    <t>TS202310232006011919</t>
  </si>
  <si>
    <t>13227265561</t>
  </si>
  <si>
    <t>宋仁芹</t>
  </si>
  <si>
    <t>2023-10-24 10:39:50</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</si>
  <si>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争议月份:2023年10月
争议金额:15
是否承诺退费:是
用户要求:已承诺退费，请尽快处理</t>
  </si>
  <si>
    <t>ZX202310221610220063</t>
  </si>
  <si>
    <t>13277393783</t>
  </si>
  <si>
    <t>韩乐</t>
  </si>
  <si>
    <t>2023-10-23 12:01:06</t>
  </si>
  <si>
    <t xml:space="preserve">22年Q3Q4重点客户:下一步
判断省分:湖北
node_134:
获取入参:
node_180:
判断局方停机状态:
:
node_223::其他
:无
:大于30天
:不认可
:
高级模板内容：
投诉问题描述:局方停机不认可，在外地
用户状态为:局方停机
停机原因: 本地异常号卡语音半停（机主停机之日起30天内在中国联通APP进行自助复通，如逾期需前往营业厅办理，原则复机一次）
前台是否按流程解释:是
用户要求:在异地跟自助都办理不了。要求在线处理。提到销户
第二联系电话:18595120751</t>
  </si>
  <si>
    <t>号码关停：本地异常号卡语音半停AA。用户反映因本地异常号卡语音半停停机，根据相关要求进行关停处理。已请客户回传以下资料：身份证正面、SIM卡、开机承诺函拍照发至13032700872微信号，审核通过后办理开机。如该号码再次被举报则永久关停，客户知晓。</t>
  </si>
  <si>
    <t>TS202310250946432396</t>
  </si>
  <si>
    <t>15672538404</t>
  </si>
  <si>
    <t>曾强</t>
  </si>
  <si>
    <t>2023-10-25 18:24:07</t>
  </si>
  <si>
    <t>TS202310261323241926</t>
  </si>
  <si>
    <t>15997671433</t>
  </si>
  <si>
    <t>陈宜美</t>
  </si>
  <si>
    <t>2023-10-26 15:19:14</t>
  </si>
  <si>
    <r>
      <rPr>
        <sz val="11"/>
        <rFont val="宋体"/>
        <charset val="0"/>
      </rPr>
      <t>判断省分:其他省分
:电话营销争议
:不认可
判断省分:湖北
:流量费争议
:流量包定制争议
:不认可
:未享受
:小于等于500元，且仅限单倍、月份不超过12个月
:
高级模板内容：
投诉问题描述:业务订购不认可
业务名称:5G加油包29元10GB（立即生效）</t>
    </r>
    <r>
      <rPr>
        <sz val="11"/>
        <rFont val="Arial"/>
        <charset val="0"/>
      </rPr>
      <t xml:space="preserve">	</t>
    </r>
    <r>
      <rPr>
        <sz val="11"/>
        <rFont val="宋体"/>
        <charset val="0"/>
      </rPr>
      <t>哔哩哔哩15G流量加会员月包
争议月份:2023年10月
争议金额:54
是否承诺退费:是
用户要求:退费</t>
    </r>
  </si>
  <si>
    <t>TS202310251901221070</t>
  </si>
  <si>
    <t>15571743138</t>
  </si>
  <si>
    <t>邓兰慧</t>
  </si>
  <si>
    <t>2023-10-26 10:16:13</t>
  </si>
  <si>
    <t xml:space="preserve">判断省分:其他省分
:流量计费争议
判断省分::流量包定制争议
:不认可
:未享受
:小于等于500元，且仅限单倍、月份不超过12个月
:
高级模板内容：
投诉问题描述:5G加油包29元10GB（立即生效）未同意办理
业务名称:5G加油包29元10GB（立即生效）
争议月份:2023年10月
争议金额:29
是否承诺退费:是
用户要求:退费</t>
  </si>
  <si>
    <t>BL202310230922451053</t>
  </si>
  <si>
    <t>18507205623</t>
  </si>
  <si>
    <t>张健君</t>
  </si>
  <si>
    <t>2023-10-23 15:58:17</t>
  </si>
  <si>
    <t>&gt;业务号码&gt;071700062832；&gt;号码归属地&gt;宜昌；&gt;产品名称&gt;智享音乐；&gt;产品代码&gt;无；&gt;产品编码&gt;2400006421；&gt;订购时间&gt;2023-10-2211:31:08；&gt;核查情况&gt;平台故障；&gt;不规范定制分类&gt;平台故障，无法判责；&gt;赠费金额&gt;29元；&gt;赠费时间&gt;2023.10.23；&gt;投诉内容&gt;
高级模板内容：
赔付类型：:增值业务争议
CBSS账单扣费名称：:	增值业务费_TV增值-应用-音乐_TV增值-应用-音乐
办理渠道:.
赔付月份：:2023年10月
返还倍率:单倍
赔付金额：:29
是否已经取消业务:是
是否承诺退费：:是
用户是否需要回复：:否
用户要求：:退费</t>
  </si>
  <si>
    <t>TS202310241428352279</t>
  </si>
  <si>
    <t>13227272713</t>
  </si>
  <si>
    <t>马传汭</t>
  </si>
  <si>
    <t>2023-10-24 16:45:51</t>
  </si>
  <si>
    <t xml:space="preserve">判断省分:其他省分
:流量计费争议
判断省分::流量包定制争议
:不认可
:未享受
:小于等于500元，且仅限单倍、月份不超过12个月
:
高级模板内容：
投诉问题描述:用户表示自己错定了10元5GB全国流量单日快餐包-湖北，自己不在湖北没有使用需求要求退订，前台解释告知用户不认可坚持要求退费，请处理，谢谢
业务名称:10元5GB全国流量单日快餐包-湖北
争议月份:2023年10月
争议金额:10
是否承诺退费:是
用户要求:退费</t>
  </si>
  <si>
    <t>BL202310230939411275</t>
  </si>
  <si>
    <t>071700131432</t>
  </si>
  <si>
    <t>罗玉芸</t>
  </si>
  <si>
    <t>2023-10-23 15:40:48</t>
  </si>
  <si>
    <t>&gt;业务号码&gt;071700131432；&gt;号码归属地&gt;宜昌；&gt;产品名称&gt;教育会员；&gt;产品代码&gt;无；&gt;产品编码&gt;2400078000；&gt;订购时间&gt;2023-09-0608:02:20；&gt;核查情况&gt;平台故障；&gt;不规范定制分类&gt;平台故障，无法判责；&gt;退费金额&gt;38.24元；&gt;退费时间&gt;2023-10-21；&gt;投诉内容&gt;
高级模板内容：
赔付类型：:增值业务争议
CBSS账单扣费名称：:教育会员
办理渠道:sp平台
赔付月份：:2023年9月、2023年10月
返还倍率:单倍
赔付金额：:50
是否已经取消业务:是
是否承诺退费：:是
用户是否需要回复：:是
用户要求：:用户要求退费9,10月份产生的TV增值费用共计50元</t>
  </si>
  <si>
    <t>TS202310250841351122</t>
  </si>
  <si>
    <t>15571761533</t>
  </si>
  <si>
    <t>李洪香</t>
  </si>
  <si>
    <t>2023-10-25 15:25:20</t>
  </si>
  <si>
    <t xml:space="preserve">判断省分:湖北
:流量费争议
:流量包定制争议
:不认可
:未享受
:小于等于500元，且仅限单倍、月份不超过12个月
:
高级模板内容：
投诉问题描述:冲错了
业务名称:20元10GB全国流量7日快餐包
争议月份:2023年10月
争议金额:20
是否承诺退费:是
用户要求:要求退回一个到话费里面</t>
  </si>
  <si>
    <t>TS202310250839091093</t>
  </si>
  <si>
    <t>15572734567</t>
  </si>
  <si>
    <t>祝道福</t>
  </si>
  <si>
    <t>2023-10-25 14:20:19</t>
  </si>
  <si>
    <t>1、受理流水号：;2、受理号码：15572734567;3、主叫号码：15572734567;4、被叫号码：;5、客户姓名：祝道福;6、客户级别：五星用户;7、用户归属地：宜昌市;8、受理员工工号：hubXN23ZH0944;9、手机厂商：;10、投诉渠道：10010客服热线;11、投诉打点范围：0.5千米;12、投诉地址：宜昌市-夷陵区:宏信玫瑰城【罗河路59号】;13、网格ID：190519;14、网格名称：YC_A_湖北省宜昌市夷陵区七里岗路-平安街交叉口附近网格_190519;15、经度：111.336057;16、纬度：30.775647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169819422171424085;26、语音业务类型：无法主被叫;27、数据业务类型：;28、用户是否接受解释：否;29、公告类型：网络信息;30、基站ID：;31、基站名称：;32、其它地方是否正常使用：是;33、之前是否可以正常使用：是;宜昌市-夷陵区:宏信玫瑰城23栋-1楼，无法正常通话，经常打不通电话，已解释，客户不认可，请协助处理谢谢，联系：15271481888</t>
  </si>
  <si>
    <t>BL202310241856572193</t>
  </si>
  <si>
    <t>071700274702</t>
  </si>
  <si>
    <t>廖军军</t>
  </si>
  <si>
    <t>2023-10-25 11:06:20</t>
  </si>
  <si>
    <t>&gt;业务号码&gt;071700274702；&gt;号码归属地&gt;宜昌；&gt;产品名称&gt;大屏游戏，飞咪玩具大世界；&gt;产品代码&gt;24000604，24000365；&gt;产品编码&gt;2400060400，2400036500；&gt;订购时间&gt;2023-07-1021:35:09，2023-06-1017:23:02；&gt;核查情况&gt;平台故障；&gt;不规范定制分类&gt;平台故障，无法判责；&gt;退费金额&gt;25，50元；&gt;退费时间&gt;2023-10-25；&gt;投诉内容&gt;
高级模板内容：
赔付类型：:增值业务争议
CBSS账单扣费名称：:增值业务费_TV增值-应用-教育_TV增值-应用-教育增值业务费_TV增值-应用-教育_TV增值-应用-教育
办理渠道:无
赔付月份：:2023年6月、2023年7月
返还倍率:单倍
赔付金额：:75
是否已经取消业务:是
是否承诺退费：:是
用户是否需要回复：:是
用户要求：:不知情办理业务非常不满要求以后订购要扫二维码经过自己同意要求处理</t>
  </si>
  <si>
    <t>TS202310250623390651</t>
  </si>
  <si>
    <t>13207227034</t>
  </si>
  <si>
    <t>柳家菊</t>
  </si>
  <si>
    <t>2023-10-25 11:07:57</t>
  </si>
  <si>
    <t xml:space="preserve">[65岁以上老人]判断省分:其他省分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业务名称:上网费_手机上网流量费_无线接入-上网流量费-国内（省际使用）
争议月份:2023年9月
争议金额:110
是否承诺退费:是
用户要求:已承诺退费，无需回复。</t>
  </si>
  <si>
    <t>BL202310261050492137</t>
  </si>
  <si>
    <t>071700316167</t>
  </si>
  <si>
    <t>李荣洋</t>
  </si>
  <si>
    <t>2023-10-26 16:21:14</t>
  </si>
  <si>
    <t>&gt;业务号码&gt;071700316167；&gt;号码归属地&gt;宜昌；&gt;产品名称&gt;体考帮；&gt;产品代码&gt;无；&gt;产品编码&gt;2400070101；&gt;订购时间&gt;2023-10-2520:39:09；&gt;核查情况&gt;平台故障；&gt;不规范定制分类&gt;平台故障，无法判责；&gt;赠费金额&gt;25元；&gt;赠费时间&gt;2023-10-26；&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CBSS账单扣费名称：:_TV增值-应用-健康
办理渠道:
赔付月份：:2023年10月
返还倍率:单倍
赔付金额：:25
是否已经取消业务:是
是否承诺退费：:是
用户是否需要回复：:否
用户要求：:退费</t>
  </si>
  <si>
    <t>TS202310250521240623</t>
  </si>
  <si>
    <t>15672511690</t>
  </si>
  <si>
    <t>冶福元</t>
  </si>
  <si>
    <t>2023-10-25 10:12:34</t>
  </si>
  <si>
    <t>主办单位：湖北
客户类别：首次投诉
10010是否打通：否
是否二次致电10015：是
是否联系：否
升级倾向：
号码归属省：湖北
SVIP等级：
1.问题类型:;
2.投诉类型:手机流量费争议;
3.营业厅地址:;
4.位置信息:;
5.位置发生地:;
6.投诉内容:
202310月上网费:10.00
争议金额:20.00</t>
  </si>
  <si>
    <t>BL202310231137240444</t>
  </si>
  <si>
    <t>17671346648</t>
  </si>
  <si>
    <t>钱津龙</t>
  </si>
  <si>
    <t>2023-10-23 17:30:23</t>
  </si>
  <si>
    <t>&gt;业务号码&gt;071700344758；&gt;号码归属地&gt;宜昌；&gt;产品名称&gt;&gt;那豆少儿、智享音乐；&gt;产品代码&gt;24000390、24000064；&gt;产品编码&gt;2400039012、2400006421；&gt;订购时间&gt;2023-10-1820:19:55、2023-10-0312:30:26；&gt;核查情况&gt;平台故障；&gt;不规范定制分类&gt;平台故障，无法判责；&gt;退费金额&gt;54元；&gt;退费时间&gt;2023-10-23；&gt;投诉内容&gt;
高级模板内容：
赔付类型：:增值业务争议
CBSS账单扣费名称：:-教育_TV增值-应用-教育音乐_TV增值-应用-音乐
办理渠道:TV
赔付月份：:2023年10月
返还倍率:单倍
赔付金额：:54
是否已经取消业务:是
是否承诺退费：:是
用户是否需要回复：:否
用户要求：:用户要求退费，烦请后台协助处理</t>
  </si>
  <si>
    <t>BL202310261009041447</t>
  </si>
  <si>
    <t>071700508379</t>
  </si>
  <si>
    <t>张卉莲</t>
  </si>
  <si>
    <t>2023-10-26 15:24:51</t>
  </si>
  <si>
    <t>&gt;业务号码&gt;071700508379；&gt;号码归属地&gt;宜昌；&gt;产品名称&gt;趣味生活；&gt;产品代码&gt;无；&gt;产品编码&gt;2400077200；&gt;订购时间&gt;2023-10-2017:35:08；&gt;核查情况&gt;平台故障；&gt;不规范定制分类&gt;平台故障，无法判责；&gt;退费金额&gt;25元；&gt;退费时间&gt;2023-10-26；&gt;投诉内容&gt;
赔付类型：:增值业务争议
CBSS账单扣费名称：:TV增值-应用-健康
办理渠道:
赔付月份：:2023年10月
返还倍率:单倍
赔付金额：:25
是否已经取消业务:是
是否承诺退费：:是
用户是否需要回复：:否
用户要求：:退费</t>
  </si>
  <si>
    <t>TS202310250038530503</t>
  </si>
  <si>
    <t>13208582312</t>
  </si>
  <si>
    <t>南方一中心&gt;&gt;北京通软&gt;&gt;通软热线5区&gt;&gt;通软5区4班</t>
  </si>
  <si>
    <t>2023-10-25 17:05:47</t>
  </si>
  <si>
    <t>判断省份:贵州
:贵州移网无法上网
node_316:
获取历史工单:无历史工单
移网一键诊断:下一步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对解释不认可
:否
:下一步
用户关系获取:
:属于
:在区域12省内（除贵州）
:1、受理流水号：;2、受理号码：13208582312;3、主叫号码：13208582312;4、被叫号码：;5、客户姓名：邓磊;6、客户级别：三星用户;7、用户归属地：宜昌市;8、受理员工工号：hubXN23TR2672;9、手机厂商：;10、投诉渠道：10010客服热线;11、投诉打点范围：0.5千米;12、投诉地址：高栏村;13、网格ID：71883;14、网格名称：YC_B_湖北省宜昌市兴山县网格_71883;15、经度：110.963130;16、纬度：31.209858;17、用户现象：未发现网络问题;18、答复口径：您提供的位置周围基站暂时没有发现异常，建议您先进行换机换卡测试并留意观察。;19、网络类型：4G;20、投诉现象最近发生时间：一周以上;21、语音通话或数据上网：数据;22、室内或室外：室外;23、手机信号强弱：无信号;24、用户周边使用情况：个别发生;25、主工单流水号：hub169816545028882070;26、语音业务类型：;27、数据业务类型：无法上网;28、用户是否接受解释：否;29、公告类型：;30、基站ID：117.1006420;31、基站名称：117.100642;32、其它地方是否正常使用：否;33、之前是否可以正常使用：否;在高栏村无信号无法拨打电话无法上网</t>
  </si>
  <si>
    <t>BL202310261437200430</t>
  </si>
  <si>
    <t>13094172473</t>
  </si>
  <si>
    <t>齐忠林</t>
  </si>
  <si>
    <t>2023-10-26 17:16:28</t>
  </si>
  <si>
    <t>&gt;业务号码&gt;071701028312；&gt;号码归属地&gt;宜昌；&gt;产品名称&gt;教育会员；&gt;产品代码&gt;无；&gt;产品编码&gt;2400078000；&gt;订购时间&gt;2023-09-1112:41:35；&gt;核查情况&gt;H5订购，平台故障；&gt;不规范定制分类&gt;有二次确认规范定制，平台故障，无法判责；&gt;退费金额&gt;50元；&gt;退费时间&gt;2023-10-26；&gt;投诉内容&gt;
高级模板内容：
赔付类型：:增值业务争议
CBSS账单扣费名称：:增值业务费_TV增值-应用-教育_TV增值-应用-教育
SP产品ID/元素ID：:/
办理渠道:/
赔付月份：:2023年10月、2023年9月
返还倍率:单倍
赔付金额：:50
是否已经取消业务:是
是否承诺退费：:是
用户是否需要回复：:否
用户要求：:退费</t>
  </si>
  <si>
    <t>ZX202310231244401284</t>
  </si>
  <si>
    <t>2023-10-23 18:03:50</t>
  </si>
  <si>
    <t xml:space="preserve">:下一步
判断省分:湖北
node_134:
获取入参:
node_180:
判断局方停机状态:
:
node_223::其他
:无
:小于30天
:不认可
:
高级模板内容：
投诉问题描述:局方半停，资料已经提交了一直没有开通
用户状态为:局方半停
停机原因:本地异常号卡语音半停（机主停机之日起30天内在中国联通APP进行自助复通，如逾期需前往营业厅办理，原则复机一次）
前台是否按流程解释:是
用户要求:在线复机，尽快处理（重复投诉）
第二联系电话:13486611769</t>
  </si>
  <si>
    <t>号码关停：本地异常号卡语音半停AA。用户已提供资料，已发申请，24小时内复机，用户知晓，满意</t>
  </si>
  <si>
    <t>TS202310250024230472</t>
  </si>
  <si>
    <t>18671604089</t>
  </si>
  <si>
    <t>杨文菊</t>
  </si>
  <si>
    <t>2023-10-25 09:22:37</t>
  </si>
  <si>
    <t>#2022重保客户#主办单位：湖北
客户类别：普通客户
10010是否打通：否
是否二次致电10015：是
是否联系：否
升级倾向：
号码归属省：湖北
SVIP等级：
1.问题类型:;
2.投诉类型:其他;
3.营业厅地址:;
4.位置信息:;
5.位置发生地:;
6.投诉内容:要求把套餐改为八元套餐。</t>
  </si>
  <si>
    <t>GZ202310211723062121</t>
  </si>
  <si>
    <t>071701005188</t>
  </si>
  <si>
    <t>万陈文</t>
  </si>
  <si>
    <t>2023-10-23 11:23:37</t>
  </si>
  <si>
    <t>IPTV内容不完整/无法使用
装机地址：湖北省宜昌市西陵区大学路8号三峡大学(无资源)校园网</t>
  </si>
  <si>
    <t>TS202310241958431871</t>
  </si>
  <si>
    <t>18995870372</t>
  </si>
  <si>
    <t>鲁清高</t>
  </si>
  <si>
    <t>2023-10-25 10:02:34</t>
  </si>
  <si>
    <t>主办单位：湖北
客户类别：普通客户
10010是否打通：否
是否二次致电10015：是
是否联系：否
升级倾向：
号码归属省：湖北
SVIP等级：
1.问题类型:;
2.投诉类型:其他问题;
3.营业厅地址:;
4.位置信息:;
5.位置发生地:;
6.投诉内容:我的手机没有欠费，又有流量为什么没网</t>
  </si>
  <si>
    <t>BL202310252021551787</t>
  </si>
  <si>
    <t>13032708402</t>
  </si>
  <si>
    <t>卢发政</t>
  </si>
  <si>
    <t>2023-10-26 14:31:29</t>
  </si>
  <si>
    <r>
      <rPr>
        <sz val="11"/>
        <rFont val="宋体"/>
        <charset val="0"/>
      </rPr>
      <t>&gt;业务号码&gt;13032708402;&gt;号码归属地&gt;宜昌;&gt;产品名称&gt;AR视频彩铃酷趣会员15元包月;&gt;产品代码&gt;49007720;&gt;产品编码&gt;4900772000;&gt;订购时间&gt;2023-09-1420:55:06;&gt;核查情况&gt;平台故障;&gt;不规范定制分类&gt;平台故障，无法判责;&gt;赔付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AR视频彩铃酷趣会员15元包月
SP产品ID/元素ID：:4900772000
办理渠道:无
赔付月份：:2023年9月
返还倍率:单倍
赔付金额：:15
是否已经取消业务:是
是否承诺退费：:是
用户是否需要回复：:否
用户要求：:要求退费，谢谢</t>
    </r>
  </si>
  <si>
    <t>TS202310250930132036</t>
  </si>
  <si>
    <t>18527309810</t>
  </si>
  <si>
    <t>2023-10-25 16:29:46</t>
  </si>
  <si>
    <t xml:space="preserve">判断省分:其他省分
:流量计费争议
判断省分::流量包定制争议
:不认可
:未享受
:小于等于500元，且仅限单倍、月份不超过12个月
:
高级模板内容：
投诉问题描述:用户来电表示称自己在10月误操作订购了一个20元15GB省内流量7日快餐包-湖北（1）不能使用，称在外地，前台已按照预处理解释，用户不认可，要求退费，烦请协助处理
业务名称:20元15GB省内流量7日快餐包-湖北（1）
争议月份:2023年10月
争议金额:20
是否承诺退费:是
用户要求:退费</t>
  </si>
  <si>
    <t>ZX202310221556382460</t>
  </si>
  <si>
    <t>15571736780</t>
  </si>
  <si>
    <t>黄成魁</t>
  </si>
  <si>
    <t>2023-10-23 18:02:21</t>
  </si>
  <si>
    <t xml:space="preserve">:下一步
判断省分:湖北
node_134:
获取入参:
node_180:
判断局方停机状态:
:
node_223::其他
:无
:小于30天
:不认可
:
高级模板内容：
投诉问题描述:客户来电无法使用
用户状态为:局方半停
停机原因:本省检出异常号卡，模型编码711001-0001（30天内在中国联通APP自助复通，逾期需前往营业厅办理，原则复机一次）
前台是否按流程解释:是
用户要求:客户要复机
第二联系电话:15571736780</t>
  </si>
  <si>
    <t>号码关停：本省检出异常号卡，模型编码711001-0001AA。用户已在营业厅复机，满意</t>
  </si>
  <si>
    <t>TS202310241948301735</t>
  </si>
  <si>
    <t>13257255161</t>
  </si>
  <si>
    <t>陈朋飞</t>
  </si>
  <si>
    <t>2023-10-25 09:04:50</t>
  </si>
  <si>
    <t>判断省份:湖北
:移网无法上网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诊断无异常/解释不认可
当月是否清卡重用:无
:下一步
node_317:
:不符合办理条件
:在湖北
:能/不清楚
:能/不清楚
:网络无异常
:1、受理流水号：;2、受理号码：13257255161;3、主叫号码：13257255161;4、被叫号码：;5、客户姓名：陈朋飞;6、客户级别：四星忠诚用户;7、用户归属地：宜昌市;8、受理员工工号：hubXN23ZH6753;9、手机厂商：;10、投诉渠道：10010客服热线;11、投诉打点范围：0.5千米;12、投诉地址：宜昌市-夷陵区:湖北省宜昌市夷陵区小溪塔街道望江路1-11-201号【】;13、网格ID：190494;14、网格名称：YC_A_湖北省宜昌市夷陵区网格_190494;15、经度：111.288104;16、纬度：30.767343;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169814775829079075;26、语音业务类型：;27、数据业务类型：无法上网;28、用户是否接受解释：否;29、公告类型：;30、基站ID：117.110962;31、基站名称：117.110962;32、其它地方是否正常使用：否;33、之前是否可以正常使用：是;
"无法上网：用户来电反映在（详细地址：湖北省宜昌市夷陵区小溪塔街道望江路1-11-201号）从（时间：10.24）开始无法上网（服务状态：正常），周围用户（不清楚）正常使用，用户（已开关机）测试，仍无法使用，要求（尽快解决上网问题），联系电话（13257255161）字数过多删除一部分</t>
  </si>
  <si>
    <t>GZ202310211311440144</t>
  </si>
  <si>
    <t>071700502171</t>
  </si>
  <si>
    <t>秦金蓉</t>
  </si>
  <si>
    <t>2023-10-23 13:46:39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</si>
  <si>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装机地址：湖北省宜昌市长阳县榔坪镇榔坪集镇凤凰大道47号周边</t>
  </si>
  <si>
    <t>ZX202310231129020699</t>
  </si>
  <si>
    <t>15572752638</t>
  </si>
  <si>
    <t>何伟豪</t>
  </si>
  <si>
    <t>2023-10-23 14:14:32</t>
  </si>
  <si>
    <t xml:space="preserve">:下一步
判断省分:湖北
node_134:
获取入参:
node_180:
判断局方停机状态:
:
node_223::关停原因带“断卡、实时换机、境外漫游”字眼
:不认可
:
高级模板内容：
投诉问题描述:要求复通
用户状态为:局方半停
停机原因:断卡2.0-湖北30天及以上睡眠卡风险用户打标第二批（公众市场三无静默）
前台是否按流程解释:是
用户要求:要求复通
第二联系电话:15793472076</t>
  </si>
  <si>
    <t>号码关停：断卡2.0-湖北30天及以上睡眠卡风险用户打标第二批AA。用户反映停机问题，已告知客户通过手厅办理二次实人认证，无需登录，客户认可。</t>
  </si>
  <si>
    <t>TS202310230811161780</t>
  </si>
  <si>
    <t>15549367993</t>
  </si>
  <si>
    <t>彭春龙</t>
  </si>
  <si>
    <t>2023-10-23 10:39:47</t>
  </si>
  <si>
    <t xml:space="preserve">判断省分:其他省分
:流量计费争议
判断省分::流量包定制争议
:不认可
:未享受
:小于等于500元，且仅限单倍、月份不超过12个月
:
高级模板内容：
投诉问题描述:用户来电称自己订错流量包了，现在在省外，要求退费
业务名称:20元15GB省内流量7日快餐包-湖北
争议月份:2023年10月
争议金额:20
是否承诺退费:是
用户要求:已在线承诺退费，无需回复</t>
  </si>
  <si>
    <t>ZX202310231127410682</t>
  </si>
  <si>
    <t>13100785759</t>
  </si>
  <si>
    <t>李长连</t>
  </si>
  <si>
    <t>2023-10-23 12:18:08</t>
  </si>
  <si>
    <t xml:space="preserve">22年Q3Q4重点客户22年Q3Q4重点客户:下一步
判断省分:湖北
node_134:
获取入参:
node_180:
判断局方停机状态:
:
node_223::关停原因带“断卡、实时换机、境外漫游”字眼
:不认可
:
高级模板内容：
投诉问题描述:用户进线表示：13100785759此号码无法正常使用，查询之前有处理工单号：ZX202310221524242225已处理完毕，已向用户解释，用户强烈不认可，要求平台联系自己处理，加急
用户状态为:局方半停
停机原因:断卡2.0-湖北45天及以上睡眠卡风险用户打标
前台是否按流程解释:是
用户要求:要求平台开机，加急
第二联系电话:13085153496</t>
  </si>
  <si>
    <t>号码关停：断卡2.0-湖北45天及以上睡眠卡风险用户打标AA。用户反映因断卡2.0-湖北45天及以上睡眠卡风险用户打标停机，根据相关要求进行关停处理。需联通APP操作二次实人认证后复机，考虑客户感知，申请退还关停期间22.7-23.10月费用合计160元，24小时内到账，此费用不可打印账单发票，回访满意</t>
  </si>
  <si>
    <t>TS202310241744452217</t>
  </si>
  <si>
    <t>15572713542</t>
  </si>
  <si>
    <t>2023-10-25 11:05:12</t>
  </si>
  <si>
    <t xml:space="preserve">判断省分:其他省分
:普通消费有争议
:下一步
:套餐月费不认可
查询套餐:
:套餐月费有变化
业务办理记录:
:不认可
:其他渠道
判断省分:除甘肃贵州外
:
高级模板内容：
投诉问题描述:用户来电反映自己购买语音包购买错了，想主卡购买共享使用的。结果副卡买了，要求取消国内语音加油包10元100分钟业务退费
争议月份:2023年10月
争议金额:10
用户要求:退费</t>
  </si>
  <si>
    <t>GZ202310201902370094</t>
  </si>
  <si>
    <t>071704119995</t>
  </si>
  <si>
    <t>韩玉龙</t>
  </si>
  <si>
    <t>2023-10-23 13:09:22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</si>
  <si>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装机地址：湖北省宜昌市秭归县茅坪镇松树坳村松树坳村1组21号周边</t>
  </si>
  <si>
    <t>GZ202310201856390029</t>
  </si>
  <si>
    <t>071700376745</t>
  </si>
  <si>
    <t>李成德</t>
  </si>
  <si>
    <t>2023-10-23 13:57:05</t>
  </si>
  <si>
    <t>无法打开网页
装机地址：湖北省宜昌市夷陵区龙泉镇法官泉村法官泉村八组115号周边</t>
  </si>
  <si>
    <t>GZ202310201003020855</t>
  </si>
  <si>
    <t>071700224152</t>
  </si>
  <si>
    <t>2023-10-23 10:35:43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</si>
  <si>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故障时间:2023-10-20
服务状态是否正常:是
设备灯显示:正常
错误代码:/
是否重启设备:已重启未恢复
装机地址:湖北省宜昌市宜都市宜都乡镇营服中心4G-CPE项目无资源地址
用户要求:要求工作人员上门处理</t>
  </si>
  <si>
    <t>GZ202310191936280992</t>
  </si>
  <si>
    <t>071700612044</t>
  </si>
  <si>
    <t>2023-10-23 11:07:50</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</si>
  <si>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ipTv看不了
装机地址：湖北省宜昌市秭归县屈原镇仙女坪村仙女坪村6组118号周边</t>
  </si>
  <si>
    <t>GZ202310191916580828</t>
  </si>
  <si>
    <t>071701029937</t>
  </si>
  <si>
    <t>张晋萍</t>
  </si>
  <si>
    <t>2023-10-23 12:59:02</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</si>
  <si>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光猫红灯，要求师傅周日下午上门维修</t>
  </si>
  <si>
    <t>GZ202310191722312393</t>
  </si>
  <si>
    <t>071700147269</t>
  </si>
  <si>
    <t>阮亚亚</t>
  </si>
  <si>
    <t>2023-10-23 16:22:17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</si>
  <si>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光猫红灯，要求师傅维修并回复</t>
  </si>
  <si>
    <t>TS202310241743182178</t>
  </si>
  <si>
    <t>13997661654</t>
  </si>
  <si>
    <t>喻志鑫</t>
  </si>
  <si>
    <t>2023-10-25 14:47:12</t>
  </si>
  <si>
    <t>[65岁以上老人]
高级模板内容：
投诉问题描述:用户表示这个号码是老年人在使用，没注意到活动三折到期，要求退费要么就更换为38元的套餐
争议月份:2023年9月
争议金额:129
用户要求:要求尽快联系处理处理，回电请联系：18695077892</t>
  </si>
  <si>
    <t>TS202310241702241269</t>
  </si>
  <si>
    <t>13197313717</t>
  </si>
  <si>
    <t>雷凯凯</t>
  </si>
  <si>
    <t>2023-10-25 08:37:07</t>
  </si>
  <si>
    <t>主办单位：湖北
客户类别：星级客户
10010是否打通：否
是否二次致电10015：是
是否联系：否
升级倾向：
号码归属省：湖北
SVIP等级：
1.问题类型:;
2.投诉类型:其他问题;
3.营业厅地址:;
4.位置信息:;
5.位置发生地:;
6.投诉内容:我人在杭州，名下有套餐资费外有一个宽带，而且一直没有使用，需要我去归属地办理，网点电话无人接通。</t>
  </si>
  <si>
    <t>GZ202310161036371677</t>
  </si>
  <si>
    <t>071703718335</t>
  </si>
  <si>
    <t>段杨君达</t>
  </si>
  <si>
    <t>2023-10-23 08:47:26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</si>
  <si>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装机地址：湖北省宜昌市宜都市枝城镇解家冲村解家冲村二组62号周边</t>
  </si>
  <si>
    <t>TS202310260857352388</t>
  </si>
  <si>
    <t>13040987372</t>
  </si>
  <si>
    <t>杜修明</t>
  </si>
  <si>
    <t>2023-10-26 14:33:46</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</si>
  <si>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投诉问题描述:用户来电反映自己没有办理过5G加油包29元10GB首月优惠版（立即生效），在线解释不认可，要求退费
业务名称:5G加油包29元10GB首月优惠版（立即生效）
争议月份:2023年10月、2023年9月
争议金额:34
是否承诺退费:是
用户要求:要求退费，前台已承诺退费并告知注意事项</t>
  </si>
  <si>
    <t>GZ202310131344020224</t>
  </si>
  <si>
    <t>071700085690</t>
  </si>
  <si>
    <t>周世平</t>
  </si>
  <si>
    <t>2023-10-23 18:04:46</t>
  </si>
  <si>
    <t xml:space="preserve">[65岁以上老人]判断省分:湖北
获取入参:传入参数
是否本省:历史工单:有历史记录
:不存在
判断用户是否有缴费开机记录:无缴费开机记录
:是
用户归属地:
:宽带
宽带:
获取基本信息:
:是
:频繁掉线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问题（现象）描述:宽带无法上网频繁掉线，要求师傅上门检修
故障时间:2023-10-13
服务状态是否正常:是
设备灯显示:红灯
错误代码:无
是否重启设备:已重启未恢复
用户要求:尽快处理谢谢</t>
  </si>
  <si>
    <t>TS202310251658420773</t>
  </si>
  <si>
    <t>15671037958</t>
  </si>
  <si>
    <t>帅杨美</t>
  </si>
  <si>
    <t>2023-10-26 14:25:50</t>
  </si>
  <si>
    <t xml:space="preserve">判断省分:其他省分
:流量计费争议
判断省分::流量包定制争议
:不认可
:未享受
:小于等于500元，且仅限单倍、月份不超过12个月
:
高级模板内容：
投诉问题描述:用户说自己没有开通过腾讯游戏畅玩包（前向），要求处理
业务名称:	腾讯游戏畅玩包（前向）
争议月份:2023年10月
争议金额:12
是否承诺退费:是
用户要求:尽快处理</t>
  </si>
  <si>
    <t>TS202310251917431344</t>
  </si>
  <si>
    <t>17671279535</t>
  </si>
  <si>
    <t>田玄祚</t>
  </si>
  <si>
    <t>2023-10-26 16:50:03</t>
  </si>
  <si>
    <t xml:space="preserve">判断省分:其他省分
:流量计费争议
判断省分::流量包定制争议
:不认可
:未享受
:小于等于500元，且仅限单倍、月份不超过12个月
:
高级模板内容：
投诉问题描述:用户未办理5G加油包29元10GB（立即生效）要求退费解释无效挽留失败尽快处理用户不愿提供短信验证码前台无法取消请后台协助取消
业务名称:5G加油包29元10GB（立即生效）
争议月份:2023年10月
争议金额:29
是否承诺退费:是
用户要求:用户未办理5G加油包29元10GB（立即生效）要求退费解释无效挽留失败尽快处理用户不愿提供短信验证码前台无法取消请后台协助取消不及时处理将投诉未说明投诉渠道</t>
  </si>
  <si>
    <t>GZ202309211033452129</t>
  </si>
  <si>
    <t>071700659427</t>
  </si>
  <si>
    <t>余坤鹏</t>
  </si>
  <si>
    <t>2023-10-23 16:43:14</t>
  </si>
  <si>
    <t>302004光猫与签约速率不匹配（端业不匹配）
装机地址：湖北省宜昌市秭归县泄滩乡黄家山村徐家山村4组14号周边</t>
  </si>
  <si>
    <t>GZ202310241723180764</t>
  </si>
  <si>
    <t>071703565686</t>
  </si>
  <si>
    <t>肖巧蓉</t>
  </si>
  <si>
    <t>2023-10-24 18:26:34</t>
  </si>
  <si>
    <t>302001AAA/CBSS判断签约和配置不一样，配置速率低于签约带宽
装机地址：湖北省宜昌市当阳市玉泉街道办事处娘娘庙社区公园大观小区7栋2单元9层902</t>
  </si>
  <si>
    <t>GZ202310241718420718</t>
  </si>
  <si>
    <t>071700047481</t>
  </si>
  <si>
    <t>黄星星</t>
  </si>
  <si>
    <t>2023-10-24 18:26:09</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</si>
  <si>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问题（现象）描述:无法观看电视
故障时间:2023-10-24
宽带是否安装IPTV:是
宽带是否可正常上网:是
是否重启设备:已重启未恢复</t>
  </si>
  <si>
    <t>GZ202310241703270583</t>
  </si>
  <si>
    <t>071700390567</t>
  </si>
  <si>
    <t>邓妮</t>
  </si>
  <si>
    <t>2023-10-24 18:09:38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</si>
  <si>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装机地址：湖北省宜昌市夷陵区东方大道万科理想城27栋1单元23楼2302</t>
  </si>
  <si>
    <t>TS202310241520081100</t>
  </si>
  <si>
    <t>15549393802</t>
  </si>
  <si>
    <t>李自银</t>
  </si>
  <si>
    <t>2023-10-25 09:02:03</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</si>
  <si>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投诉问题描述:用户来电反映对手机上网流量费不认可，称未使用过，要求退费
业务名称:手机上网流量费
争议月份:2023年10月
争议金额:62.7
是否承诺退费:是
用户要求:退费</t>
  </si>
  <si>
    <t>GZ202310241635210334</t>
  </si>
  <si>
    <t>071700615693</t>
  </si>
  <si>
    <t>赵宝华</t>
  </si>
  <si>
    <t>2023-10-24 19:33:10</t>
  </si>
  <si>
    <t xml:space="preserve">071700615693命中精准预判服务场景:[65岁以上老人]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:宽带正常在线，用户表示家里的网络电视无法使用，重启设备还是不行，要求师傅加急今天晚上上门查看处理。</t>
  </si>
  <si>
    <t>BL202310231419012287</t>
  </si>
  <si>
    <t>13040970799</t>
  </si>
  <si>
    <t>黄传兵</t>
  </si>
  <si>
    <t>2023-10-24 10:58:44</t>
  </si>
  <si>
    <t>&gt;业务号码&gt;13040970799；&gt;号码归属地&gt;宜昌；&gt;产品名称&gt;视频彩铃心悦会员包月15元-3；&gt;产品代码&gt;49007442；&gt;产品编码&gt;4900744200；&gt;订购时间&gt;2023-10-2213:44:57；&gt;核查情况&gt;平台故障；&gt;不规范定制分类&gt;平台故障，无法判责；&gt;退费金额&gt;15元；&gt;退费时间&gt;2023-10-23；&gt;投诉内容&gt;
高级模板内容：
赔付类型：:增值业务争议
CBSS账单扣费名称：:	视频彩铃心悦会员包月15元-3
办理渠道:无
赔付月份：:2023年10月
返还倍率:单倍
赔付金额：:15
是否已经取消业务:是
是否承诺退费：:是
用户是否需要回复：:否
用户要求：:请直接退费</t>
  </si>
  <si>
    <t>GZ202310241617290185</t>
  </si>
  <si>
    <t>071700016383</t>
  </si>
  <si>
    <t>刘慧英</t>
  </si>
  <si>
    <t>2023-10-24 18:43:17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</si>
  <si>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装机地址：湖北省宜昌市西陵区土城路十六化建小区10栋1单元3楼301</t>
  </si>
  <si>
    <t>TS202310241341211221</t>
  </si>
  <si>
    <t>15171750002</t>
  </si>
  <si>
    <t>闫银</t>
  </si>
  <si>
    <t>2023-10-25 10:59:46</t>
  </si>
  <si>
    <r>
      <rPr>
        <sz val="11"/>
        <rFont val="宋体"/>
        <charset val="0"/>
      </rPr>
      <t>判断省分:湖北
:移网电话营销费用争议（套餐资费/融合宽带/副卡功能费类除外）
:不认可
:小于等于500元，且仅限单倍、月份不超过12个月
:
高级模板内容：
投诉问题描述:5G加油包29元10GB（立即生效）
是否10016外呼:是
反应问题涉及场景:未经同意订购业务
业务名称:5G加油包29元10GB（立即生效）
争议金额:203
开通时间:2023-03-21
用户要求:1）用户号码15171750002
（2）业务名称5G加油包29元10GB（立即生效）
（3）渠道名称：/
（4）承诺退费金额：203
（5）涉及退费月份23年3月-23年10月
（6）是否取消业务（如取消失败，需加上系统报错的提示）成功取消
（7）已在线承诺，不用回复用户</t>
    </r>
    <r>
      <rPr>
        <sz val="11"/>
        <rFont val="Arial"/>
        <charset val="0"/>
      </rPr>
      <t>_</t>
    </r>
    <r>
      <rPr>
        <sz val="11"/>
        <rFont val="宋体"/>
        <charset val="0"/>
      </rPr>
      <t>x005f_x000b_前台解决情况：经解释使用情况，客户不认可；为维系客户，已承诺24小时内退费，客户满意。</t>
    </r>
  </si>
  <si>
    <t>GZ202310241610130118</t>
  </si>
  <si>
    <t>071703441698</t>
  </si>
  <si>
    <t>王朝梅</t>
  </si>
  <si>
    <t>2023-10-24 18:50:45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</si>
  <si>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装机地址：湖北省宜昌市猇亭区虎牙街道虎牙社区虎牙村5组47号周边</t>
  </si>
  <si>
    <t>GZ202310241609340114</t>
  </si>
  <si>
    <t>071704225434</t>
  </si>
  <si>
    <t>2023-10-24 18:17:18</t>
  </si>
  <si>
    <t>无法打开网页
装机地址：湖北省宜昌市高新区北苑街道厦门路社区北苑路春华星运城6栋1单元8楼802</t>
  </si>
  <si>
    <t>TS202310261657442434</t>
  </si>
  <si>
    <t>13207214760</t>
  </si>
  <si>
    <t>张承隆</t>
  </si>
  <si>
    <t>2023-10-26 17:13:10</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</si>
  <si>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6.投诉内容:我要取消宜昌预存话费得短信流量包24个月，请尽快给我处理</t>
  </si>
  <si>
    <t>BL202310250857430481</t>
  </si>
  <si>
    <t>13040973628</t>
  </si>
  <si>
    <t>万明</t>
  </si>
  <si>
    <t>2023-10-25 14:14:53</t>
  </si>
  <si>
    <t>&gt;业务号码&gt;13040973628；&gt;号码归属地&gt;宜昌；&gt;产品名称&gt;5G精品听读PLUS会员,云加速5G畅玩加油包(湖北)；&gt;产品代码&gt;66003045,91295249；&gt;产品编码&gt;6600304500,无；&gt;订购时间&gt;2023-07-1211:43:48,2023-09-2112:00:32；&gt;核查情况&gt;平台故障；&gt;不规范定制分类&gt;平台故障，无法判责；&gt;退费金额&gt;40元,40元；&gt;退费时间&gt;2023-10-25；&gt;投诉内容&gt;
高级模板内容：
赔付类型：:增值业务争议
CBSS账单扣费名称：:5G精品听读PLUS会员、云加速5G畅玩加油包(湖北)
办理渠道:湖北杭州翔羽线上业务代理(宜昌)
赔付月份：:2023年9月、2023年10月
返还倍率:单倍
赔付金额：:80
是否已经取消业务:否
是否承诺退费：:是
用户是否需要回复：:否
用户要求：:一线未取消，烦请二线取消业务，谢谢！</t>
  </si>
  <si>
    <t>TS202310261526202389</t>
  </si>
  <si>
    <t>15572740665</t>
  </si>
  <si>
    <t>吴亚兰</t>
  </si>
  <si>
    <t>2023-10-26 16:10:17</t>
  </si>
  <si>
    <t xml:space="preserve">
高级模板内容：
投诉问题描述:用户称自己无法开具6月和7月的发票，要求反馈处理
业务号码:15572740665
发票获取渠道:中国联通APP
开具不成功系统提示:/
开具月份:2023年6月、2023年7月
前台解释内容:/
用户要求:用户称自己无法开具6月和7月的发票，要求反馈处理</t>
  </si>
  <si>
    <t>GZ202310241553022454</t>
  </si>
  <si>
    <t>071700092050</t>
  </si>
  <si>
    <t>张石明</t>
  </si>
  <si>
    <t>2023-10-24 17:18:27</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</si>
  <si>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问题（现象）描述:网速慢
故障时间:2023-10-24
服务状态是否正常:是
设备灯显示:正常
错误代码:无
是否重启设备:已重启未恢复
用户要求:用户来电反映宽带网速一直很慢，设备灯显示正常，已重启未恢复，用户要求尽快处理。检测后台配置异常，重启光猫失败，装机地址湖北省宜昌市西陵区西陵街道刘家大堰社区刘家大堰3栋5单元5楼501联系电话13277176555</t>
  </si>
  <si>
    <t>ZX202310221524242225</t>
  </si>
  <si>
    <t>2023-10-23 11:17:38</t>
  </si>
  <si>
    <t xml:space="preserve">22年Q3Q4重点客户22年Q3Q4重点客户:下一步
判断省分:湖北
node_134:
获取入参:
node_180:
判断局方停机状态:
:
node_223::关停原因带“断卡、实时换机、境外漫游”字眼
:不认可
:
高级模板内容：
投诉问题描述:用户不认可联通app复机或去营业厅，要求立即开机，并退费停机期间的副卡功能费
用户状态为:局方半停
停机原因:断卡2.0-湖北45天及以上睡眠卡风险用户打标
前台是否按流程解释:是
用户要求:尽快处理
第二联系电话:13085153496</t>
  </si>
  <si>
    <t>号码关停：断卡2.0-湖北45天及以上睡眠卡风险用户打标AA。用户反映因断卡2.0-湖北45天及以上睡眠卡风险用户打标停机，根据相关要求进行关停处理。需联通APP操作二次实人认证后复机，另客户反馈关停期间22.7-23.10月费用合计160元，可复机时候后联系我部申请话费退还，联系无人接听，已短信告知，如有疑问可在工作时间（08:30-12:00；14:00-17:30）联系07176921001、13032700872宜昌联通投诉处理中心。如用户咨询，请前台10010话务中心代为解释，谢谢</t>
  </si>
  <si>
    <t>BL202310231504400271</t>
  </si>
  <si>
    <t>13040980331</t>
  </si>
  <si>
    <t>2023-10-23 16:53:00</t>
  </si>
  <si>
    <t>&gt;业务号码&gt;13040980331；&gt;号码归属地&gt;宜昌；&gt;产品名称&gt;云加速5G畅玩加油包(湖北)；&gt;产品代码&gt;91295249；&gt;产品编码&gt;无；&gt;订购时间&gt;2023-10-2313:19:44；&gt;核查情况&gt;平台故障；&gt;不规范定制分类&gt;平台故障，无法判责；&gt;赠费金额&gt;20元；&gt;赠费时间&gt;2023.10.23；&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</si>
  <si>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GZ202310241539182319</t>
  </si>
  <si>
    <t>071700895074</t>
  </si>
  <si>
    <t>龙士雄</t>
  </si>
  <si>
    <t>2023-10-24 16:38:54</t>
  </si>
  <si>
    <t xml:space="preserve">#2022重保客户#071700895074命中精准预判服务场景:[65岁以上老人]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</t>
  </si>
  <si>
    <t>BL202310231635221502</t>
  </si>
  <si>
    <t>13040981586</t>
  </si>
  <si>
    <t>胡新周</t>
  </si>
  <si>
    <t>2023-10-24 17:28:40</t>
  </si>
  <si>
    <t>&gt;业务号码&gt;13040981586；&gt;号码归属地&gt;宜昌；&gt;产品名称&gt;云加速5G畅玩加油包(湖北)；&gt;产品代码&gt;无；&gt;产品编码&gt;91295249；&gt;订购时间&gt;2023-10-2312:11:06；&gt;核查情况&gt;平台故障；&gt;不规范定制分类&gt;平台故障，无法判责；&gt;退费金额&gt;20元；&gt;退费时间&gt;2023年10月24日；&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</si>
  <si>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TS202310261507221862</t>
  </si>
  <si>
    <t>15629336823</t>
  </si>
  <si>
    <t>陈卫红</t>
  </si>
  <si>
    <t>2023-10-26 16:44:14</t>
  </si>
  <si>
    <t xml:space="preserve">判断省分:其他省分
:普通消费有争议
:下一步
:套餐月费不认可
查询套餐:
:套餐月费有变化
业务办理记录:
:不认可
:其他渠道
判断省分:除甘肃贵州外
:
高级模板内容：
投诉问题描述:用户订购流量包（20元15GB省内流量7日快餐包-湖），向用户解释只能在湖北省内使用，但是用户在省外，产生额外的上网费用，要求退费20元。
争议月份:2023年10月
争议金额:20
用户要求:尽快退费。</t>
  </si>
  <si>
    <t>TS202310221630391538</t>
  </si>
  <si>
    <t>18674275341</t>
  </si>
  <si>
    <t>王世明</t>
  </si>
  <si>
    <t>2023-10-23 09:21:47</t>
  </si>
  <si>
    <t xml:space="preserve">判断省分:其他省分
:流量计费争议
判断省分::没有短信通知/延迟
:不认可
:下一步
:不符合或不愿意开通
:未享受
:下一步
:单倍小于等于500
:
高级模板内容：
投诉问题描述:用户来电反映流量费用超出，已解释不认可
业务名称:手机上网流量费
争议月份:2023年10月
争议金额:111
是否承诺退费:是
用户要求:申请退费</t>
  </si>
  <si>
    <t>ZX202310251440360617</t>
  </si>
  <si>
    <t>18571003019</t>
  </si>
  <si>
    <t>徐丽姣</t>
  </si>
  <si>
    <t>2023-10-26 11:14:49</t>
  </si>
  <si>
    <t xml:space="preserve">
高级模板内容：
投诉问题描述:欠费局方半停
用户状态为:欠费局方半停
停机原因: 断卡第二十二期风险用户（公众）
前台是否按流程解释:是
用户要求:用户存在特殊情况1.用户人没有在归属地2.该卡是用户夫人的但是夫人已经离世现在还想保留改卡使用请核实处理谢谢
第二联系电话:13555896796</t>
  </si>
  <si>
    <t>号码关停：断卡第二十二期风险用户（公众）AA，经核实客户因断卡第二十二期风险用户（公众），建议客户携带死亡证明，服气关系证明，本人有效身份证件到厅办理复机，用户认可满意</t>
  </si>
  <si>
    <t>TS202310261425420745</t>
  </si>
  <si>
    <t>071703520110</t>
  </si>
  <si>
    <t>宋秀超</t>
  </si>
  <si>
    <t>2023-10-26 16:19:13</t>
  </si>
  <si>
    <t xml:space="preserve">[65岁以上老人]
高级模板内容：
投诉问题描述:用户对_IPTV包月费10元不认可，解释无效，要求退还费用，请协助处理，谢谢！
争议月份:2023年9月
争议金额:10
用户要求:尽快联系</t>
  </si>
  <si>
    <t>ZX202310260937181674</t>
  </si>
  <si>
    <t>2023-10-26 18:38:34</t>
  </si>
  <si>
    <t xml:space="preserve">[65岁以上老人]:下一步
判断省分:湖北
node_134:
获取入参:
node_180:
判断局方停机状态:
:
node_223::关停原因：鹰眼骚扰语音半停
:有
:不认可
:
高级模板内容：
投诉问题描述:详见原工单ZX202310211609110328
用户状态为:高额半停机加局方半停
停机原因:断卡宜昌上报风险打标第四期
前台是否按流程解释:是
用户要求:用户对流程非常不认可，要求立刻复机
第二联系电话:17671256813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</si>
  <si>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已联系客户解释说明，建议客户至联通自营需要办理，客户表示知晓，满意度一般。</t>
  </si>
  <si>
    <t>TS202310252000562022</t>
  </si>
  <si>
    <t>2023-10-26 10:11:22</t>
  </si>
  <si>
    <t xml:space="preserve">判断省分:其他省分
:流量计费争议
判断省分::未使用过/未使用那么多/用的wifi（产生流量/费用）
:不认可
:下一步
:不符合或不愿意开通
:未享受
:下一步
:单倍小于等于500
:
高级模板内容：
投诉问题描述:不知情超出要求退费解释不认可
业务名称:上网费_手机上网流量费_无线接入-上网流量费-国内（本地使用）
争议月份:2023年10月
争议金额:10
是否承诺退费:是
用户要求:承诺退费无需回复</t>
  </si>
  <si>
    <t>ZX202310222031491393</t>
  </si>
  <si>
    <t>17671323900</t>
  </si>
  <si>
    <t>陈柄烨</t>
  </si>
  <si>
    <t>2023-10-23 14:20:18</t>
  </si>
  <si>
    <t>17671323900湖北•宜昌4G后付费目前在法国漫游，用户号码状态：局方半停机，现要求查询停机原因，以及如何复机请尽快告知谢谢
机主信息已核实
联系人：先生联系电话：0033783126001北京时间下午2点到下午8点方便，用户要求电话回复
此为国际漫游平台的投诉，请优先处理</t>
  </si>
  <si>
    <t>号码关停：断卡宜昌上报风险用户（风险打标）AA。用户反映号码关停问题，经核实，用户号码因断卡宜昌上报风险用户（风险打标）关停：信安风险打标语音半停，24小时内手厅进行二次实人认证或到号码归属自有营业厅核验。 现用户需通过手厅中操作二次实人认证（手厅），现已报后台审核成功开通，客户满意</t>
  </si>
  <si>
    <t>GZ202310241447471932</t>
  </si>
  <si>
    <t>071703079012</t>
  </si>
  <si>
    <t>杨维维</t>
  </si>
  <si>
    <t>2023-10-24 18:15:43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</si>
  <si>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装机地址：湖北省宜昌市西陵区学院街道解放路社区致祥路片区珍珠路110号1栋2单元2楼104</t>
  </si>
  <si>
    <t>GZ202310241447081925</t>
  </si>
  <si>
    <t>071700223356</t>
  </si>
  <si>
    <t>乔韵秋</t>
  </si>
  <si>
    <t>2023-10-24 16:27:53</t>
  </si>
  <si>
    <t>ZX202310251248072260</t>
  </si>
  <si>
    <t>2023-10-25 17:41:55</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</si>
  <si>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投诉问题描述:用户来电反映在中国联通APP上二次实人认证失败了，无法复机
用户状态为:局方半停
停机原因:断卡2.0-湖北45天及以上睡眠卡风险用户打标（第十一批政企渠道）
前台是否按流程解释:是
用户要求:要求复机
第二联系电话:15572727046</t>
  </si>
  <si>
    <t>号码关停：风险告知关停AA，已引导用户通过中国联通APP二次实人认证，重新操作，或前往宜昌自营厅复机，用户知晓，挂机，满意度一般</t>
  </si>
  <si>
    <t>GZ202310241443081890</t>
  </si>
  <si>
    <t>071700366559</t>
  </si>
  <si>
    <t>何丞权</t>
  </si>
  <si>
    <t>2023-10-24 17:05:48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</si>
  <si>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装机地址：湖北省宜昌市夷陵区东城城乡统筹发展试验区鄢家河村佳兴花园1栋2单元7层701户</t>
  </si>
  <si>
    <t>TS202310241001001134</t>
  </si>
  <si>
    <t>15571765135</t>
  </si>
  <si>
    <t>袁作平</t>
  </si>
  <si>
    <t>2023-10-24 14:41:22</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</si>
  <si>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投诉问题描述:客户来电反映自己上个月没有使用流量的，我处核实并安抚解释，客户不认可，要求退费，请协助谢谢
业务名称:1
争议月份:2023年9月
争议金额:40
是否承诺退费:是
用户要求:要求退费，请协助谢谢</t>
  </si>
  <si>
    <t>TS202310241032191905</t>
  </si>
  <si>
    <t>18672665217</t>
  </si>
  <si>
    <t>朱波</t>
  </si>
  <si>
    <t>2023-10-24 14:41:11</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</si>
  <si>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投诉问题描述:套外流量费用争议
业务名称:上网费_手机上网流量费_无线接入-上网流量费-国内（本地使用）
争议月份:2023年10月
争议金额:47.02
是否承诺退费:是
用户要求:已承诺退费，无需回复。</t>
  </si>
  <si>
    <t>BL202310261059072270</t>
  </si>
  <si>
    <t>13085152595</t>
  </si>
  <si>
    <t>许海燕</t>
  </si>
  <si>
    <t>2023-10-26 15:14:54</t>
  </si>
  <si>
    <t>&gt;业务号码&gt;13085152595；&gt;号码归属地&gt;宜昌；&gt;产品名称&gt;手机彩铃精选15元包月；&gt;产品代码&gt;49004938；&gt;产品编码&gt;4900493800；&gt;订购时间&gt;2023-10-2508:47:16；&gt;核查情况&gt;平台故障；&gt;不规范定制分类&gt;平台故障，无法判责；&gt;退费金额&gt;15元；&gt;退费时间&gt;2023-10-26；&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用户要求：:尽快核实退费</t>
  </si>
  <si>
    <t>TS202310232023212119</t>
  </si>
  <si>
    <t>15587972379</t>
  </si>
  <si>
    <t>孙旷宇</t>
  </si>
  <si>
    <t>2023-10-24 10:40:33</t>
  </si>
  <si>
    <t xml:space="preserve">判断省分:其他省分
:流量计费争议
判断省分::未使用过/未使用那么多/用的wifi（产生流量/费用）
:不认可
:下一步
:不符合或不愿意开通
:未享受
:下一步
:单倍小于等于500
:
高级模板内容：
投诉问题描述:要求超出的流量费进行退费
业务名称:沃派39元2021
争议月份:2023年10月
争议金额:15
是否承诺退费:是
用户要求:要求超出的流量费进行退费15元</t>
  </si>
  <si>
    <t>BL202310241013220751</t>
  </si>
  <si>
    <t>13094166540</t>
  </si>
  <si>
    <t>许先晴</t>
  </si>
  <si>
    <t>2023-10-24 14:56:35</t>
  </si>
  <si>
    <t>&gt;业务号码&gt;13094166540；&gt;号码归属地&gt;宜昌；&gt;产品名称&gt;尊享悦读20元包、畅行会员S-包月-15元；&gt;产品代码&gt;66001256、21002422；&gt;产品编码&gt;6600125600、2100242200；&gt;订购时间&gt;2023-10-2008:20:45、	2023-10-1105:16:09；&gt;核查情况&gt;平台故障；&gt;不规范定制分类&gt;平台故障，无法判责；&gt;退费金额&gt;35元；&gt;退费时间&gt;2023-10-24；&gt;投诉内容&gt;-------------
高级模板内容：
赔付类型：:增值业务争议
CBSS账单扣费名称：:云加速5G畅玩加油包(湖北)、尊享悦读20元包
办理渠道:湖北杭州翔羽线上业务代理(宜昌)
赔付月份：:2023年10月
返还倍率:单倍
赔付金额：:40
是否已经取消业务:是
是否承诺退费：:是
用户是否需要回复：:否
用户要求：:要求退费，谢谢</t>
  </si>
  <si>
    <t>GZ202310241423191723</t>
  </si>
  <si>
    <t>071701052550</t>
  </si>
  <si>
    <t>罗维</t>
  </si>
  <si>
    <t>2023-10-24 16:28:57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</si>
  <si>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宽带报障-MODEM故障
装机地址：湖北省宜昌市西陵区学院街道东正街社区西陵一路13号宜昌联通公司融合宽带项目专用</t>
  </si>
  <si>
    <t>GZ202310241408561625</t>
  </si>
  <si>
    <t>071701000349</t>
  </si>
  <si>
    <t>周立娟</t>
  </si>
  <si>
    <t>2023-10-24 17:18:44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</si>
  <si>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</si>
  <si>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TS202310261220050512</t>
  </si>
  <si>
    <t>15672499411</t>
  </si>
  <si>
    <t>杨明菊</t>
  </si>
  <si>
    <t>2023-10-26 15:42:36</t>
  </si>
  <si>
    <t xml:space="preserve">【2022年上工信部测评重保用户】[65岁以上老人]判断省分:湖北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产品名称:云加速5G畅玩加油包(湖北)增值业务-视频彩铃心悦会员包月15元-3增值业务-沃阅读-投资管理课-包月20元
争议月份:2023年10月
是否承诺退费:是
承诺退费金额:55
是否已经取消业务（如取消失败，需加上系统报错的提示）:是
是否需要回复:否
用户要求:要求退还产生的费用请处理谢谢</t>
  </si>
  <si>
    <t>TS202310261114181171</t>
  </si>
  <si>
    <t>18671762877</t>
  </si>
  <si>
    <t>2023-10-26 17:22:32</t>
  </si>
  <si>
    <t>用户订单号1863102101223421订购号码18671762877一直没有派送，现在要求加急联系。</t>
  </si>
  <si>
    <t>TS202310261108550992</t>
  </si>
  <si>
    <t>13094184380</t>
  </si>
  <si>
    <t>张改之</t>
  </si>
  <si>
    <t>2023-10-26 14:58:31</t>
  </si>
  <si>
    <t xml:space="preserve">
高级模板内容：
投诉问题描述:用户对当前套餐的套外流量计费不认可，要求解决
投诉项目:流量费
争议月份:2023年10月
争议金额:120
用户要求:用户不认可当前套餐套外流量计费，要求核实处理，请后台协助处理。</t>
  </si>
  <si>
    <t>GZ202310241348351512</t>
  </si>
  <si>
    <t>071700041275</t>
  </si>
  <si>
    <t>黎林</t>
  </si>
  <si>
    <t>2023-10-24 15:19:34</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</si>
  <si>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装机地址：湖北省宜昌市西陵区学院街道墨池巷社区美岸观邸6栋1单元2楼商铺206</t>
  </si>
  <si>
    <t>BL202310232138371747</t>
  </si>
  <si>
    <t>13094166552</t>
  </si>
  <si>
    <t>李善强</t>
  </si>
  <si>
    <t>2023-10-24 11:01:00</t>
  </si>
  <si>
    <t>&gt;业务号码&gt;13094166552；&gt;号码归属地&gt;宜昌；&gt;产品名称&gt;视频彩铃心悦会员包月15元-3；&gt;产品代码&gt;49007442；&gt;产品编码&gt;4900744200；&gt;订购时间&gt;2023-10-2313:36:59；&gt;核查情况&gt;平台故障；&gt;不规范定制分类&gt;平台故障，无法判责；&gt;退费金额&gt;15元；&gt;退费时间&gt;2023-10-24；&gt;投诉内容&gt;
高级模板内容：
赔付类型：:增值业务争议
CBSS账单扣费名称：:视频彩铃心悦会员包月15元-3
办理渠道:SP平台接入
赔付月份：:2023年10月
返还倍率:单倍
赔付金额：:15
是否已经取消业务:否
是否承诺退费：:是
用户是否需要回复：:否
用户要求：:要求退回10月产生的扣费.合计：15元.解释不认可.已承诺退费并告知退回的费用不能抵扣的业务.请尽快处理
备注：因用户无法提供短信验证码故业务未退订.又要求退费故记此单.请协助处理取消.已验证身份信息.</t>
  </si>
  <si>
    <t>GZ202310241329401378</t>
  </si>
  <si>
    <t>071700050535</t>
  </si>
  <si>
    <t>闫承刚</t>
  </si>
  <si>
    <t>2023-10-24 13:55:13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</si>
  <si>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网速慢，重启无效，要求今天马上上门处理，加急，请处理并回复</t>
  </si>
  <si>
    <t>GZ202310241328551375</t>
  </si>
  <si>
    <t>071701006634</t>
  </si>
  <si>
    <t>王德荣</t>
  </si>
  <si>
    <t>2023-10-24 14:39:29</t>
  </si>
  <si>
    <t>#2022重保客户#071701006634命中精准预判服务场景:[65岁以上老人]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机顶盒无法使用，重启无效，要求师傅尽快上门处理</t>
  </si>
  <si>
    <t>ZX202310231614130431</t>
  </si>
  <si>
    <t>18672906733</t>
  </si>
  <si>
    <t>艾红梅</t>
  </si>
  <si>
    <t>2023-10-24 11:19:18</t>
  </si>
  <si>
    <t xml:space="preserve">:下一步
判断省分:湖北
node_134:
获取入参:
node_180:
判断局方停机状态:
:
node_223::其他原因
判断地市:其他地市
:不认可
:
高级模板内容：
投诉问题描述:手机不能正常使用建议营业厅不在归属地
用户状态为:局方停机
停机原因:集团鹰眼风险IMEI扩展模型停机：首次关停可携带本人有效证件、本机号卡到归属地自营厅核验签署承诺书复机一次
前台是否按流程解释:是
用户要求:要求在线处理谢谢
第二联系电话:18371712242</t>
  </si>
  <si>
    <t>号码关停：集团鹰眼风险IMEI扩展模型停机AA。已请客户回传以下资料：身份证正、反面照，手持证件正面照及开机承诺函至13032700872微信号，审核通过后办理开机。如该号码再次被举报则永久关停，客户知晓。</t>
  </si>
  <si>
    <t>GZ202310241317071289</t>
  </si>
  <si>
    <t>071700832142</t>
  </si>
  <si>
    <t>2023-10-24 17:17:51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</si>
  <si>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装机地址：湖北省宜昌市当阳市坝陵街道办事处白庙村白庙村3组120号周边</t>
  </si>
  <si>
    <t>ZX202310241258202253</t>
  </si>
  <si>
    <t>18671706001</t>
  </si>
  <si>
    <t>周玲</t>
  </si>
  <si>
    <t>2023-10-25 08:46:45</t>
  </si>
  <si>
    <t xml:space="preserve">:下一步
判断省分:湖北
node_134:
获取入参:
node_180:
判断局方停机状态:
:
node_223::关停原因为：集团鹰眼监测诈骗停机（异常换机）、集团鹰眼风险IMEI扩展模型停机
:不认可
:
高级模板内容：
投诉问题描述:不方便去营业厅要我方线上申请开机
用户状态为:局方停机
停机原因:集团鹰眼风险IMEI扩展模型停机：首次关停可携带本人有效证件、本机号卡到归属地自营厅核验签署承诺书复机一次
前台是否按流程解释:是
用户要求:立即处理
第二联系电话:无不愿提供</t>
  </si>
  <si>
    <t>号码关停：集团鹰眼风险IMEI扩展模型停机AA。用户反映局方停机问题，经核实，根据相关要求进行关停处理，用户已自行前往城区伍家岗桔城路自有营业厅成功开机，满意。</t>
  </si>
  <si>
    <t>BL202310260838010250</t>
  </si>
  <si>
    <t>13100780814</t>
  </si>
  <si>
    <t>向立安</t>
  </si>
  <si>
    <t>2023-10-26 14:54:40</t>
  </si>
  <si>
    <t>&gt;业务号码&gt;13100780814;&gt;号码归属地&gt;宜昌;&gt;产品名称&gt;云加速5G畅玩加油包(湖北);&gt;产品代码&gt;无;&gt;产品编码&gt;91295249;&gt;订购时间&gt;2023-09-1516:37:56	;&gt;核查情况&gt;平台故障;&gt;不规范定制分类&gt;平台故障，无法判责;&gt;赔付金额&gt;40元;&gt;退费时间&gt;2023-10-26;&gt;投诉内容&gt;判断省分:湖北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CBSS账单扣费名称：:畅行会员S、流量叠加包月套餐费
办理渠道:湖北杭州翔羽线上业务代理(宜昌)vhbkfdx016
赔付月份：:2023年9月、2023年10月
返还倍率:单倍
赔付金额：:40
是否已经取消业务:是
是否承诺退费：:是
用户是否需要回复：:否
用户要求：:要求退费，在线已承诺退费，已告知费用抵扣范围，无需回复</t>
  </si>
  <si>
    <t>GZ202310241306091206</t>
  </si>
  <si>
    <t>071701051062</t>
  </si>
  <si>
    <t>周威</t>
  </si>
  <si>
    <t>2023-10-24 15:16:10</t>
  </si>
  <si>
    <t>网络不稳定
装机地址：湖北省宜昌市伍家岗区伍家岗街道伍临路社区伍临路13号东郡小区13栋1单元1层101</t>
  </si>
  <si>
    <t>BL202310241601020027</t>
  </si>
  <si>
    <t>13100782398</t>
  </si>
  <si>
    <t>徐家芬</t>
  </si>
  <si>
    <t>2023-10-25 14:06:42</t>
  </si>
  <si>
    <t>&gt;业务号码&gt;13100782398；&gt;号码归属地&gt;宜昌；&gt;产品名称&gt;沃悦读同步学钻石会员20元包；&gt;产品代码&gt;66001174；&gt;产品编码&gt;6600117400；&gt;订购时间&gt;2023-10-0411:25:57；&gt;核查情况&gt;平台故障；&gt;不规范定制分类&gt;平台故障，无法判责；&gt;退费金额&gt;20元；&gt;退费时间&gt;2023年10月25日；&gt;投诉内容&gt;
高级模板内容：
赔付类型：:增值业务争议
CBSS账单扣费名称：:增值业务-沃悦读同步学钻石会员20元包
SP产品ID/元素ID：:6600117400
办理渠道:SP平台接入
赔付月份：:2023年10月
返还倍率:单倍
赔付金额：:20
是否已经取消业务:是
是否承诺退费：:是
用户是否需要回复：:否
用户要求：:退费</t>
  </si>
  <si>
    <t>BL202310232107121620</t>
  </si>
  <si>
    <t>13100787261</t>
  </si>
  <si>
    <t>闫晶</t>
  </si>
  <si>
    <t>2023-10-24 11:20:58</t>
  </si>
  <si>
    <t>&gt;业务号码&gt;13100787261；&gt;号码归属地&gt;宜昌；&gt;产品名称&gt;自然拼读钻石会员卡；&gt;产品代码&gt;66001422；&gt;产品编码&gt;6600142200；&gt;订购时间&gt;2023-10-2109:03:46；&gt;核查情况&gt;平台故障；&gt;不规范定制分类&gt;平台故障，无法判责；&gt;退费金额&gt;20元；&gt;退费时间&gt;2023-10-24；&gt;投诉内容&gt;
高级模板内容：
赔付类型：:增值业务争议
CBSS账单扣费名称：:自然拼读钻石会员卡
办理渠道:无
赔付月份：:2023年10月
返还倍率:单倍
赔付金额：:20
是否已经取消业务:是
是否承诺退费：:是
用户是否需要回复：:否
用户要求：:用户要求尽快退费，已告知赠费规则用户认可，请尽快处理</t>
  </si>
  <si>
    <t>BL202310251606191178</t>
  </si>
  <si>
    <t>13114451921</t>
  </si>
  <si>
    <t>2023-10-26 14:03:57</t>
  </si>
  <si>
    <t>&gt;业务号码&gt;13114451921；&gt;号码归属地&gt;宜昌；&gt;产品名称&gt;视频彩铃心悦会员包月15元-3；&gt;产品代码&gt;49007442；&gt;产品编码&gt;4900744200；&gt;订购时间&gt;2023-10-2514:32:24；&gt;核查情况&gt;平台故障；&gt;不规范定制分类&gt;平台故障，无法判责；&gt;退费金额&gt;15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办理渠道:无
赔付月份：:2023年10月
返还倍率:单倍
赔付金额：:15
是否已经取消业务:是
是否承诺退费：:是
用户是否需要回复：:否
用户要求：:前台已在线承诺用户减免，并已告知退还的费用无法抵扣项目，请直接退费，无需回复</t>
  </si>
  <si>
    <t>BL202310242101040588</t>
  </si>
  <si>
    <t>13117284146</t>
  </si>
  <si>
    <t>谭新美</t>
  </si>
  <si>
    <t>2023-10-25 11:18:52</t>
  </si>
  <si>
    <t>&gt;业务号码&gt;13117284146；&gt;号码归属地&gt;宜昌；&gt;产品名称&gt;AR彩铃酷趣会员5G加油包（湖北）；&gt;产品代码&gt;无；&gt;产品编码&gt;无；&gt;订购时间&gt;2023-10-2420:24:50；&gt;核查情况&gt;平台故障；&gt;不规范定制分类&gt;平台故障，无法判责；&gt;退费金额&gt;20元；&gt;退费时间&gt;2023-10-25；&gt;投诉内容&gt;
高级模板内容：
赔付类型：:增值业务争议
CBSS账单扣费名称：:AR彩铃酷趣会员5G加油包（湖北）
办理渠道:无
赔付月份：:2023年10月
返还倍率:单倍
赔付金额：:20
是否已经取消业务:否
是否承诺退费：:是
用户是否需要回复：:否
用户要求：:退费，并取消业务</t>
  </si>
  <si>
    <t>TS202310261037080028</t>
  </si>
  <si>
    <t>13032713526</t>
  </si>
  <si>
    <t>童定冬</t>
  </si>
  <si>
    <t>2023-10-26 17:06:34</t>
  </si>
  <si>
    <t>判断省分:湖北
:流量费争议
:流量包定制争议
:不认可
:未享受
:小于等于500元，且仅限单倍、月份不超过12个月
:
高级模板内容：
投诉问题描述:流量包争议，符合退费的，前台已承诺退费20元，用户断线，多次回拨不接，没来得及告知退费无法抵扣的项目，请协助回复处理，谢谢
业务名称:云加速5G畅玩加油包(湖北)
争议月份:2023年10月
争议金额:20
是否承诺退费:是
用户要求:退费，谢谢</t>
  </si>
  <si>
    <t>BL202310241725241168</t>
  </si>
  <si>
    <t>13135828913</t>
  </si>
  <si>
    <t>田子可</t>
  </si>
  <si>
    <t>2023-10-25 11:06:32</t>
  </si>
  <si>
    <t>&gt;业务号码&gt;13135828913&gt;号码归属地&gt;宜昌；&gt;产品名称&gt;尊享悦读20元包；&gt;产品代码&gt;66001256；&gt;产品编码&gt;6600125600；&gt;订购时间&gt;2023-10-2412:33:29；&gt;核查情况&gt;平台故障；&gt;不规范定制分类&gt;平台故障，无法判责；&gt;退费金额&gt;20元；&gt;退费时间&gt;2023年10月25日&gt;投诉内容&gt;
高级模板内容：
赔付类型：:增值业务争议
CBSS账单扣费名称：:尊享悦读20元包
办理渠道:自己订购
赔付月份：:2023年10月
返还倍率:单倍
赔付金额：:20
是否已经取消业务:是
是否承诺退费：:是
用户是否需要回复：:否
用户要求：:退费</t>
  </si>
  <si>
    <t>BL202310251730322473</t>
  </si>
  <si>
    <t>13177051999</t>
  </si>
  <si>
    <t>邹远平</t>
  </si>
  <si>
    <t>2023-10-26 10:12:29</t>
  </si>
  <si>
    <t>&gt;业务号码&gt;13177051999；&gt;号码归属地&gt;宜昌；&gt;产品名称&gt;沃云盘尊享会员包2021版10元/月（立即生效）；&gt;产品代码&gt;91027196；&gt;产品编码&gt;无；&gt;订购时间&gt;2023-10-2515:16:05；&gt;核查情况&gt;平台故障；&gt;不规范定制分类&gt;平台故障，无法判责；&gt;赔付金额&gt;10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CBSS账单扣费名称：:沃云盘尊享会员包2021版10元/月（立即生效）
办理渠道:宜昌市夷陵区集团3G开户服务点
赔付月份：:2023年10月
返还倍率:单倍
赔付金额：:10
是否已经取消业务:是
是否承诺退费：:是
用户是否需要回复：:否
用户要求：:退费</t>
  </si>
  <si>
    <t>TS202310261035132452</t>
  </si>
  <si>
    <t>15549387079</t>
  </si>
  <si>
    <t>王小松</t>
  </si>
  <si>
    <t>2023-10-26 14:50:48</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</si>
  <si>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投诉问题描述:用户来电反馈对流量使用超出有疑问，称自己在我司微信小程序沃视频里面显示是免流播放的，但还是扣了自己的流量费用，要求我司上报核实退费
业务名称:手机上网流量费
争议月份:2023年10月
争议金额:15
是否承诺退费:是
用户要求:退费</t>
  </si>
  <si>
    <t>BL202310230829380642</t>
  </si>
  <si>
    <t>13177072700</t>
  </si>
  <si>
    <t>董远坤</t>
  </si>
  <si>
    <t>2023-10-23 10:48:38</t>
  </si>
  <si>
    <t>&gt;业务号码&gt;13177072700；&gt;号码归属地&gt;宜昌；&gt;产品名称&gt;哔哩哔哩15G流量加会员月包，手机彩铃沃音乐精选10元包月；&gt;产品代码&gt;80006723，49004937；&gt;产品编码&gt;8000672300，4900493700；&gt;订购时间&gt;2023-10-0310:50:21，2023-10-0310:38:45；&gt;核查情况&gt;平台故障；&gt;不规范定制分类&gt;平台故障，无法判责；&gt;退费金额&gt;35元；&gt;退费时间&gt;2023-10-23；&gt;投诉内容&gt;
:增值业务费用争议（含炫彩通信助理包云盘版等组合类增值业务）
:移网
:在补救范围内
:不认可
:小于等于500元，且仅限单倍、月份不超过12个月
:
高级模板内容：
赔付类型：:增值业务争议
CBSS账单扣费名称：:增值业务-手机彩铃沃音乐精选10元包月、增值业务-哔哩哔哩15G流量加会员月包
办理渠道:无
赔付月份：:2023年10月
返还倍率:单倍
赔付金额：:35
是否已经取消业务:是
是否承诺退费：:是
用户是否需要回复：:否
用户要求：:退费</t>
  </si>
  <si>
    <t>GZ202310241227310853</t>
  </si>
  <si>
    <t>071700302605</t>
  </si>
  <si>
    <t>袁鶄</t>
  </si>
  <si>
    <t>2023-10-24 16:23:46</t>
  </si>
  <si>
    <t>ZX202310260911031452</t>
  </si>
  <si>
    <t>16671728386</t>
  </si>
  <si>
    <t>2023-10-26 18:10:09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</si>
  <si>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投诉问题描述:用户来电要求复通。请后台工作人员尽快处理。谢谢
用户状态为:局方停机
停机原因:集团鹰眼监测诈骗停机（异常换机）：首次关停可携带本人有效证件、本机号卡到归属地自营厅核验签署承诺书复机一次
前台是否按流程解释:是
用户要求:复通
第二联系电话:18170235500（今天晚上7点以后联系）</t>
  </si>
  <si>
    <t>号码关停：集团鹰眼监测诈骗停机（异常换机）AA，根据相关要求进行关停处理。已请其回传一张照片：风险告知书+身份证正面+SIM卡背面照+签字至17671348103宜昌联通微信号，致电停机，已短信答复如需办理可联系我部，如有疑问可在工作时间（08:30-12:00；14:00 -17:30 ）联系07176921001、13032700872宜昌客服。如用户咨询，请前台 10010话务 中心代为解释，谢谢。</t>
  </si>
  <si>
    <t>BL202310232209101837</t>
  </si>
  <si>
    <t>2023-10-24 11:22:21</t>
  </si>
  <si>
    <t>&gt;业务号码&gt;13197311733；&gt;号码归属地&gt;宜昌；&gt;产品名称&gt;视频彩铃心悦会员包月15元-3；&gt;产品代码&gt;49007442；&gt;产品编码&gt;4900744200；&gt;订购时间&gt;2023-10-2212:39:06；&gt;核查情况&gt;平台故障；&gt;不规范定制分类&gt;平台故障，无法判责；&gt;退费金额&gt;15元；&gt;退费时间&gt;2023-10-24；&gt;投诉内容&gt;高级模板内容：
赔付类型：:增值业务争议
CBSS账单扣费名称：:	增值业务费_增值业务-视频彩铃心悦会员包月15元-3_增值业务-视频彩铃心悦会员包月15元-3
办理渠道:无
赔付月份：:2023年10月
返还倍率:单倍
赔付金额：:15
是否已经取消业务:是
是否承诺退费：:是
用户是否需要回复：:否
用户要求：:退费</t>
  </si>
  <si>
    <t>BL202310252032521875</t>
  </si>
  <si>
    <t>13197321906</t>
  </si>
  <si>
    <t>苏志刚</t>
  </si>
  <si>
    <t>2023-10-26 11:21:14</t>
  </si>
  <si>
    <t>&gt;业务号码&gt;13197321906；&gt;号码归属地&gt;宜昌；&gt;产品名称&gt;手机彩铃精选15元包月；&gt;产品代码&gt;49004938；&gt;产品编码&gt;4900493800；&gt;订购时间&gt;2023-10-1822:40:00；&gt;核查情况&gt;平台故障；&gt;不规范定制分类&gt;平台故障，无法判责；&gt;退费金额&gt;15元；&gt;退费时间&gt;2023-10-26；&gt;投诉内容&gt;判断省分:其他省分
:增值业务争议
判断省分:湖北
:移网
:在补救范围内
:不认可
:小于等于500元，且仅限单倍、月份不超过12个月
:
高级模板内容：
赔付类型：:增值业务争议
CBSS账单扣费名称：:手机彩铃精选15元包月
办理渠道:用户自己办理
赔付月份：:2023年10月
返还倍率:单倍
赔付金额：:15
是否已经取消业务:是
是否承诺退费：:是
用户是否需要回复：:否
用户要求：:用户来电表示未同意开通（手机彩铃精选15元包月
），已向用户解释办理渠道与时间，用户不认可，要求退还此业务（10）月产生的业务费，请协助处理</t>
  </si>
  <si>
    <t>ZX202310231539150106</t>
  </si>
  <si>
    <t>13117293762</t>
  </si>
  <si>
    <t>徐坤豹</t>
  </si>
  <si>
    <t>2023-10-23 18:14:39</t>
  </si>
  <si>
    <t xml:space="preserve">:下一步
判断省分:湖北
node_134:
获取入参:
node_180:
判断局方停机状态:
:
node_223::关停原因为：集团鹰眼监测诈骗停机（异常换机）、集团鹰眼风险IMEI扩展模型停机
:不认可
:
高级模板内容：
投诉问题描述:号码局方停机，前期结果：已请您回传以下资料：身份证正面、SIM卡、开机承诺函拍照发至13032700872微信号，审核通过后办理开机。。。称中午添加微信一直没有通过，要求尽快通过开机。请核实处理，谢谢
用户状态为:局方停机
停机原因:集团鹰眼监测诈骗停机（异常换机）
前台是否按流程解释:是
用户要求:尽快处理
第二联系电话:18736990751</t>
  </si>
  <si>
    <t>BL202310221815251488</t>
  </si>
  <si>
    <t>13197326575</t>
  </si>
  <si>
    <t>魏乔元</t>
  </si>
  <si>
    <t>2023-10-23 09:44:39</t>
  </si>
  <si>
    <t>&gt;业务号码&gt;13197326575；&gt;号码归属地&gt;宜昌；&gt;产品名称&gt;沃阅读-投资管理课-包月20元，腾讯视频10G流量加会员月包；&gt;产品代码&gt;66002692，80006720；&gt;产品编码&gt;6600269200，8000672000；&gt;订购时间&gt;2023-10-0308:11:27，2023-09-2818:50:41；&gt;核查情况&gt;平台故障；&gt;不规范定制分类&gt;平台故障，无法判责；&gt;退费金额&gt;20元，25元；&gt;退费时间&gt;2023年10月23日；&gt;投诉内容&gt;
高级模板内容：
赔付类型：:增值业务争议
CBSS账单扣费名称：:增值业务费_增值业务-腾讯视频10G流量加会员月包_增值业务-腾讯视频10G流量	增值业务费_增值业务-沃阅读-投资管理课-包月20元_增值业务-沃阅读-投资管理课-包月20元
办理渠道:无
赔付月份：:2023年10月
返还倍率:单倍
赔付金额：:45
是否已经取消业务:是
是否承诺退费：:是
用户是否需要回复：:否
用户要求：:退费</t>
  </si>
  <si>
    <t>BL202310260922040700</t>
  </si>
  <si>
    <t>13197327182</t>
  </si>
  <si>
    <t>周功烈</t>
  </si>
  <si>
    <t>2023-10-26 16:22:39</t>
  </si>
  <si>
    <t>&gt;业务号码&gt;13197327182；&gt;号码归属地&gt;宜昌；&gt;产品名称&gt;视频彩铃心悦会员包月15元-3；&gt;产品代码&gt;49007442；&gt;产品编码&gt;4900744200；&gt;订购时间&gt;2023-10-2514:58:04；&gt;核查情况&gt;平台故障；&gt;不规范定制分类&gt;平台故障，无法判责；&gt;退费金额&gt;15元；&gt;退费时间&gt;2023年10月26日；&gt;投诉内容&gt;
高级模板内容：
赔付类型：:增值业务争议
CBSS账单扣费名称：:增值业务-视频彩铃心悦会员包月15元-3
办理渠道:手机
赔付月份：:2023年10月
返还倍率:单倍
赔付金额：:15
是否已经取消业务:是
是否承诺退费：:是
用户是否需要回复：:否
用户要求：:退费</t>
  </si>
  <si>
    <t>BL202310261155350746</t>
  </si>
  <si>
    <t>13197347929</t>
  </si>
  <si>
    <t>2023-10-26 16:42:51</t>
  </si>
  <si>
    <t>&gt;业务号码&gt;13197347929，13197346619；&gt;号码归属地&gt;宜昌；&gt;产品名称&gt;云游彩铃15元包月，云加速5G畅玩加油包(湖北)，5G加油包29元10GB（立即生效）；&gt;产品代码&gt;49007497，91295249，90997655；&gt;产品编码&gt;4900749700，无，无；&gt;订购时间&gt;2023-10-0109:51:45，2023-10-1606:26:48，2023-10-2009:30:40；&gt;核查情况&gt;平台故障；&gt;不规范定制分类&gt;平台故障，无法判责；&gt;退费金额&gt;15元，20元，29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云游彩铃15元包月13197346619的	5G加油包29元10GB（立即生效）	20元5GB云加速5G畅玩加油包(湖北)
办理渠道:-
赔付月份：:2023年10月
返还倍率:单倍
赔付金额：:64
是否已经取消业务:是
是否承诺退费：:是
用户是否需要回复：:否
用户要求：:用户要求退费，有升级倾向，请加急处理</t>
  </si>
  <si>
    <t>GZ202310241202170622</t>
  </si>
  <si>
    <t>071700368680</t>
  </si>
  <si>
    <t>卢德龙</t>
  </si>
  <si>
    <t>2023-10-24 14:28:44</t>
  </si>
  <si>
    <t>无法打开网页
装机地址：湖北省宜昌市夷陵区小溪塔镇东湖南区平安街70号周边</t>
  </si>
  <si>
    <t>BL202310230946211345</t>
  </si>
  <si>
    <t>13207206026</t>
  </si>
  <si>
    <t>杨春华</t>
  </si>
  <si>
    <t>2023-10-23 14:32:52</t>
  </si>
  <si>
    <t>&gt;业务号码&gt;13207206026；&gt;号码归属地&gt;宜昌；&gt;产品名称&gt;沃阅读-投资管理课-包月20元；&gt;产品代码&gt;66002692；&gt;产品编码&gt;6600269200；&gt;订购时间&gt;2023-07-0305:06:41；&gt;核查情况&gt;平台故障；&gt;不规范定制分类&gt;平台故障，无法判责；&gt;退费金额&gt;80元；&gt;退费时间&gt;2023年10月23日；&gt;投诉内容&gt;
赔付类型：:增值业务争议
CBSS账单扣费名称：:沃阅读-投资管理课-包月20元
办理渠道:无
赔付月份：:2023年7月、2023年8月、2023年10月、2023年9月
返还倍率:单倍
赔付金额：:80
是否已经取消业务:是
是否承诺退费：:是
用户是否需要回复：:否
用户要求：:退费</t>
  </si>
  <si>
    <t>GZ202310241158410587</t>
  </si>
  <si>
    <t>071700173993</t>
  </si>
  <si>
    <t>2023-10-24 15:16:20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</si>
  <si>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高级模板内容：
问题（现象）描述:网络太慢
故障时间:2023-10-24
服务状态是否正常:是
设备灯显示:正常
错误代码:无
是否重启设备:已重启未恢复
装机地址:湖北省宜昌市枝江市民主大道水产局宿舍片区林业局宿舍2栋2楼周边
用户要求:尽快处理</t>
  </si>
  <si>
    <t>BL202310231637401536</t>
  </si>
  <si>
    <t>13207212543</t>
  </si>
  <si>
    <t>张建平</t>
  </si>
  <si>
    <t>2023-10-24 09:28:17</t>
  </si>
  <si>
    <t>&gt;业务号码&gt;13207212543；&gt;号码归属地&gt;宜昌；&gt;产品名称&gt;手机彩铃精选15元包月；&gt;产品代码&gt;49004938；&gt;产品编码&gt;4900493800；&gt;订购时间&gt;2023-10-2221:13:38；&gt;核查情况&gt;平台故障；&gt;不规范定制分类&gt;平台故障，无法判责；&gt;退费金额&gt;15元；&gt;退费时间&gt;2023年10月24日；&gt;投诉内容&gt;
高级模板内容：
赔付类型：:增值业务争议
CBSS账单扣费名称：:	手机彩铃精选15元包月
办理渠道:1
赔付月份：:2023年10月
返还倍率:单倍
赔付金额：:15
是否已经取消业务:是
是否承诺退费：:是
用户是否需要回复：:否
用户要求：:用户称不知情办理业务，前台根据预处理流程承诺退费，请后台协助处理</t>
  </si>
  <si>
    <t>TS202310261014231812</t>
  </si>
  <si>
    <t>13040976708</t>
  </si>
  <si>
    <t>卞周蓉</t>
  </si>
  <si>
    <t>2023-10-26 19:22:36</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</si>
  <si>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备注:用户来电反映用户要求取消主副卡用户要求尽快处理回复</t>
  </si>
  <si>
    <t>TS202310260936250832</t>
  </si>
  <si>
    <t>15571718393</t>
  </si>
  <si>
    <t>王书健</t>
  </si>
  <si>
    <t>2023-10-26 16:06:50</t>
  </si>
  <si>
    <t>主办单位：湖北
客户类别：首次投诉
10010是否打通：否
是否二次致电10015：是
是否联系：否
升级倾向：
号码归属省：湖北
SVIP等级：
1.问题类型:;
2.投诉类型:流量封顶与限速;
3.营业厅地址:;
4.位置信息:;
5.位置发生地:;
6.投诉内容:;
问题场景：流量封顶
是否存在流量封顶：是
用户诉求：解除流量封顶</t>
  </si>
  <si>
    <t>TS202310260934540779</t>
  </si>
  <si>
    <t>16671701739</t>
  </si>
  <si>
    <t>邓如玉</t>
  </si>
  <si>
    <t>2023-10-26 14:49:51</t>
  </si>
  <si>
    <t xml:space="preserve">
高级模板内容：
投诉问题描述:用户表示自己新开副卡没有使用，不应该收取费用，解释不认可
争议月份:2023年10月
争议金额:10
用户要求:用户要求我方尽快协助处理</t>
  </si>
  <si>
    <t>BL202310261218241100</t>
  </si>
  <si>
    <t>13207228594</t>
  </si>
  <si>
    <t>李淑军</t>
  </si>
  <si>
    <t>2023-10-26 16:28:23</t>
  </si>
  <si>
    <t>&gt;业务号码&gt;13207228594；&gt;号码归属地&gt;宜昌；&gt;产品名称&gt;云加速5G畅玩加油包(湖北)；&gt;产品代码&gt;91295249；&gt;产品编码&gt;无；&gt;订购时间&gt;2023-09-1722:53:23；&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</si>
  <si>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ZHX202310241143192175</t>
  </si>
  <si>
    <t>2023-10-24 14:30:28</t>
  </si>
  <si>
    <t>TS202310260929110641</t>
  </si>
  <si>
    <t>13297283990</t>
  </si>
  <si>
    <t>项巧玉</t>
  </si>
  <si>
    <t>2023-10-26 14:26:50</t>
  </si>
  <si>
    <t xml:space="preserve">【2022年上工信部测评重保用户】判断省分:湖北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</t>
  </si>
  <si>
    <t>TS202310260922200466</t>
  </si>
  <si>
    <t>18572350386</t>
  </si>
  <si>
    <t>赵士华</t>
  </si>
  <si>
    <t>2023-10-26 16:27:47</t>
  </si>
  <si>
    <r>
      <rPr>
        <sz val="11"/>
        <rFont val="宋体"/>
        <charset val="0"/>
      </rPr>
      <t>[65岁以上老人]判断省分:湖北
:移网电话营销费用争议（套餐资费/融合宽带/副卡功能费类除外）
:不认可
:小于等于500元，且仅限单倍、月份不超过12个月
:
高级模板内容：
是否10016外呼:不记得
电话外呼号码:不记得
渠道名称:公众中台订单中心_71b591k</t>
    </r>
    <r>
      <rPr>
        <sz val="11"/>
        <rFont val="Arial"/>
        <charset val="0"/>
      </rPr>
      <t xml:space="preserve">	</t>
    </r>
    <r>
      <rPr>
        <sz val="11"/>
        <rFont val="宋体"/>
        <charset val="0"/>
      </rPr>
      <t xml:space="preserve">
反应问题涉及场景:电话营销业务资费争议,未经同意订购业务
产品名称:职场精英畅阅包
争议月份:2023年10月
是否承诺退费:是
承诺退费金额:20
是否已经取消业务（如取消失败，需加上系统报错的提示）:已取消
是否需要回复:否
用户要求:退费，已在线承诺，不用回复用户</t>
    </r>
  </si>
  <si>
    <t>ZX202310241655031846</t>
  </si>
  <si>
    <t>13277259902</t>
  </si>
  <si>
    <t>刘思盼</t>
  </si>
  <si>
    <t>2023-10-25 12:11:37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</si>
  <si>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投诉问题描述:用户来电对停机不认可，已解释告知营业厅咨询办理，用户不认可，
用户状态为:局方停机
停机原因:集团鹰眼监测诈骗停机（异常换机
前台是否按流程解释:是
用户要求:要求开机，请协助，谢谢，不愿去营业厅
第二联系电话:17780684781</t>
  </si>
  <si>
    <t>号码关停：集团鹰眼监测诈骗停机（异常换机）AA。用户反映号码关停，已请客户回传以下资料：身份证正、反面照，SIM卡及开机承诺函至13032700872微信号，审核通过后办理开机。如该号码再次被举报则永久关停，客户知晓。</t>
  </si>
  <si>
    <t>BL202310220933330638</t>
  </si>
  <si>
    <t>13217177803</t>
  </si>
  <si>
    <t>汤永芬</t>
  </si>
  <si>
    <t>2023-10-23 09:18:29</t>
  </si>
  <si>
    <t>&gt;业务号码&gt;13217177803；&gt;号码归属地&gt;宜昌；&gt;产品名称&gt;云加速5G畅玩加油包(湖北)；&gt;产品代码&gt;无；&gt;产品编码&gt;91295249；&gt;订购时间&gt;2023-10-2108:25:04；&gt;核查情况&gt;平台故障；&gt;不规范定制分类&gt;平台故障，无法判责；&gt;退费金额&gt;20元；&gt;退费时间&gt;2023年10月22日；&gt;投诉内容&gt;
高级模板内容：
赔付类型：:增值业务争议
CBSS账单扣费名称：:	云加速5G畅玩加油包(湖北)
办理渠道:	湖北杭州翔羽线上业务代
赔付月份：:2023年10月
返还倍率:单倍
赔付金额：:20
是否已经取消业务:是
是否承诺退费：:是
用户是否需要回复：:否
用户要求：:退费</t>
  </si>
  <si>
    <t>BL202310260848550330</t>
  </si>
  <si>
    <t>13227284368</t>
  </si>
  <si>
    <t>2023-10-26 17:08:40</t>
  </si>
  <si>
    <t>&gt;业务号码&gt;13227284368&gt;号码归属地&gt;宜昌；&gt;产品名称&gt;云加速5G畅玩加油包(湖北)；&gt;产品代码&gt;无；&gt;产品编码&gt;91295249；&gt;订购时间&gt;2023-10-2512:20:06；&gt;核查情况&gt;平台故障；&gt;不规范定制分类&gt;平台故障，无法判责；&gt;退费金额&gt;20元；&gt;退费时间&gt;2023年10月26日&gt;投诉内容&gt;
高级模板内容：
赔付类型：:增值业务争议
CBSS账单扣费名称：:畅行会员S-包月-15元
办理渠道:公众中台订单中心_71b591k
赔付月份：:2023年10月
返还倍率:单倍
赔付金额：:15
是否已经取消业务:是
是否承诺退费：:是
用户是否需要回复：:否
用户要求：:1、CBSS账单扣费名称：（叠加套餐包）
2、赔付月份：（10月）
3、返还倍率:（单倍）
4、赔付金额：（5）
5、受理渠道：（公众中台订单中心_71b591k）（CBSS查询后复制粘贴）
6、用户要求（退费）（非必填，有特殊要求填写）</t>
  </si>
  <si>
    <t>BL202310242044360490</t>
  </si>
  <si>
    <t>2023-10-25 14:37:05</t>
  </si>
  <si>
    <r>
      <rPr>
        <sz val="11"/>
        <rFont val="宋体"/>
        <charset val="0"/>
      </rPr>
      <t>&gt;业务号码&gt;13247289556；&gt;号码归属地&gt;宜昌；&gt;产品名称&gt;云加速（专业版），5G加油包29元10GB（立即生效）；&gt;产品代码&gt;21002503，无；&gt;产品编码&gt;2100250303，90997655；&gt;订购时间&gt;2023-10-2419:20:42，2023-10-2419:18:03；&gt;核查情况&gt;平台故障；&gt;不规范定制分类&gt;平台故障，无法判责；&gt;退费金额&gt;44元；&gt;退费时间&gt;2023-10-25；&gt;投诉内容&gt;
高级模板内容：
赔付类型：:增值业务争议
CBSS账单扣费名称：:云加速（专业版）</t>
    </r>
    <r>
      <rPr>
        <sz val="11"/>
        <rFont val="Arial"/>
        <charset val="0"/>
      </rPr>
      <t xml:space="preserve">	</t>
    </r>
    <r>
      <rPr>
        <sz val="11"/>
        <rFont val="宋体"/>
        <charset val="0"/>
      </rPr>
      <t>5G加油包29元10GB
办理渠道:平台
赔付月份：:2023年10月
返还倍率:单倍
赔付金额：:44
是否已经取消业务:否
是否承诺退费：:是
用户是否需要回复：:否
用户要求：:要求退费请协助取消</t>
    </r>
  </si>
  <si>
    <t>GZ202310241130390367</t>
  </si>
  <si>
    <t>071700003862</t>
  </si>
  <si>
    <t>杨忠新</t>
  </si>
  <si>
    <t>2023-10-24 16:53:30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</si>
  <si>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装机地址：湖北省宜昌市伍家区桔城路9号桔城小区3栋4单元1层102户</t>
  </si>
  <si>
    <t>TS202310260918100355</t>
  </si>
  <si>
    <t>18571046639</t>
  </si>
  <si>
    <t>丁良英</t>
  </si>
  <si>
    <t>2023-10-26 14:25:16</t>
  </si>
  <si>
    <t>[65岁以上老人]判断省分:湖北
:流量费争议
:流量包定制争议
:不认可
:未享受
:小于等于500元，且仅限单倍、月份不超过12个月
:
高级模板内容：
投诉问题描述:AR彩铃酷趣会员5G加油包（湖北）、好看铃声6元包月
业务名称:AR彩铃酷趣会员5G加油包（湖北）、好看铃声6元包月
争议月份:2023年9月、2023年10月
争议金额:52
是否承诺退费:是
用户要求:无</t>
  </si>
  <si>
    <t>TS202310260912550236</t>
  </si>
  <si>
    <t>2023-10-26 11:03:19</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</si>
  <si>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投诉问题描述:用户来电反映在10月充值了两次，
充值时间:2023-10-03
充值渠道:支付宝
充值号码:13207222902
充值金额:100
充值交易号/订单编码:/
前台是否按流程解释:是
用户要求:用户来电反映在10月4号左右充值50元,10月11号之后又充值50元均未到账；用户11号反映增值业务时询问一线接听客服，客服代表说到账了；坐席按流程解释，用户不认可，用户已与支付宝客服联系，告知不知道，要求核查处理回复</t>
  </si>
  <si>
    <t>TS202310260907080106</t>
  </si>
  <si>
    <t>15507206175</t>
  </si>
  <si>
    <t>吴慧娴</t>
  </si>
  <si>
    <t>2023-10-26 11:01:08</t>
  </si>
  <si>
    <t>主办单位：湖北
客户类别：首次投诉
10010是否打通：否
是否二次致电10015：是
是否联系：否
升级倾向：
号码归属省：湖北
SVIP等级：
1.问题类型:;
2.投诉类型:办理争议;
3.营业厅地址:;
4.位置信息:;
5.位置发生地:;
6.投诉内容:每月视频权益领取不了
8.办理业务的名称:校园卡
8.无法办理的渠道:中国联通APP</t>
  </si>
  <si>
    <t>TS202310260903430028</t>
  </si>
  <si>
    <t>18672661929</t>
  </si>
  <si>
    <t>刘彩虹</t>
  </si>
  <si>
    <t>2023-10-26 09:40:33</t>
  </si>
  <si>
    <t>主办单位：湖北
客户类别：星级客户
10010是否打通：否
是否二次致电10015：是
是否联系：否
升级倾向：
号码归属省：湖北
SVIP等级：
1.问题类型:;
2.投诉类型:办理争议;
3.营业厅地址:;
4.位置信息:;
5.位置发生地:;
6.投诉内容:现在谁还用定向流量，通用流量就那么点，想换个套餐也改不了，说什么只能改大王卡固定的几个套餐，搞得我不得不再办了张流量卡，这个卡又用了很多年了，绑定了太多东西，号码根本舍弃不了，又用不上，白白每个月还得交套餐资费。
8.办理业务的名称:修改套餐
8.无法办理的渠道:中国联通APP</t>
  </si>
  <si>
    <t>TS202310240916190149</t>
  </si>
  <si>
    <t>13197336666</t>
  </si>
  <si>
    <t>刘昱轩</t>
  </si>
  <si>
    <t>2023-10-24 16:15:30</t>
  </si>
  <si>
    <t xml:space="preserve">判断省分:其他省分
:流量计费争议
判断省分::未使用过/未使用那么多/用的wifi（产生流量/费用）
:不认可
:下一步
:不符合或不愿意开通
:未享受
:下一步
:单倍小于等于500
:
高级模板内容：
投诉问题描述:用户称流量使用完了没有提醒，要求处理
业务名称:上网流量费
争议月份:2023年10月
争议金额:10
是否承诺退费:是
用户要求:用户称流量使用完了没有提醒，要求处理</t>
  </si>
  <si>
    <t>TS202310260850092248</t>
  </si>
  <si>
    <t>15571712786</t>
  </si>
  <si>
    <t>谭邦坤</t>
  </si>
  <si>
    <t>2023-10-26 13:49:26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</si>
  <si>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产品名称:5G炫彩加油包19元10GB（次月生效）（湖北）云加速5G畅玩加油包(湖北)（已停售）
争议月份:2023年5月、2023年6月、2023年7月、2023年8月、2023年9月、2023年10月
是否承诺退费:是
承诺退费金额:139
是否已经取消业务（如取消失败，需加上系统报错的提示）:已取消
是否需要回复:否
用户要求:退费</t>
  </si>
  <si>
    <t>BL202310260911000539</t>
  </si>
  <si>
    <t>13277174360</t>
  </si>
  <si>
    <t>陈安裕</t>
  </si>
  <si>
    <t>2023-10-26 15:06:21</t>
  </si>
  <si>
    <r>
      <rPr>
        <sz val="11"/>
        <rFont val="宋体"/>
        <charset val="0"/>
      </rPr>
      <t>&gt;业务号码&gt;13277174360；&gt;号码归属地&gt;宜昌；&gt;产品名称&gt;热血都市畅听5G加油包（湖北）；&gt;产品代码&gt;无；&gt;产品编码&gt;91295262；&gt;订购时间&gt;2023-10-1223:06:46；&gt;核查情况&gt;平台故障；&gt;不规范定制分类&gt;平台故障，无法判责；&gt;退费金额&gt;20元；&gt;退费时间&gt;2023-10-26；&gt;投诉内容&gt;
赔付类型：:增值业务争议
CBSS账单扣费名称：:增值业务费_增值业务-热血都市畅听包
办理渠道:</t>
    </r>
    <r>
      <rPr>
        <sz val="11"/>
        <rFont val="Arial"/>
        <charset val="0"/>
      </rPr>
      <t xml:space="preserve">	</t>
    </r>
    <r>
      <rPr>
        <sz val="11"/>
        <rFont val="宋体"/>
        <charset val="0"/>
      </rPr>
      <t>湖北杭州翔羽线上业务代理(宜昌)
赔付月份：:2023年10月
返还倍率:单倍
赔付金额：:20
是否已经取消业务:是
是否承诺退费：:是
用户是否需要回复：:否
用户要求：:要求退费，前台已告知无法抵扣项目，请尽快处理，谢谢！</t>
    </r>
  </si>
  <si>
    <t>GZ202310241106440136</t>
  </si>
  <si>
    <t>071700832123</t>
  </si>
  <si>
    <t>陈前</t>
  </si>
  <si>
    <t>2023-10-24 16:23:54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</si>
  <si>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装机地址：湖北省宜昌市当阳市玉阳办事处玉阳路西门市场4栋1单元3层302户</t>
  </si>
  <si>
    <t>GZ202310241101040096</t>
  </si>
  <si>
    <t>071701072750</t>
  </si>
  <si>
    <t>2023-10-24 15:14:19</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</si>
  <si>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装机地址：湖北省宜昌市伍家岗区伍家岗街道伍临路社区伍临路13号东郡小区17栋1单元21层2102</t>
  </si>
  <si>
    <t>GZ202310241100460094</t>
  </si>
  <si>
    <t>071700605362</t>
  </si>
  <si>
    <t>何晓晓</t>
  </si>
  <si>
    <t>2023-10-24 15:16:27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</si>
  <si>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设备收发光功率是否异常:光猫LAN口能力不匹配,路由器能力不匹配;
:
注册灯闪烁，要求安排师傅上门处理，尽快处理并回复</t>
  </si>
  <si>
    <t>TS202310260843162151</t>
  </si>
  <si>
    <t>18608609776</t>
  </si>
  <si>
    <t>彭秀芳</t>
  </si>
  <si>
    <t>2023-10-26 09:30:09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</si>
  <si>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投诉问题描述:用户称自己手机充值错了要求退还前台已做解释不认可错充号码15338483118
充值时间:2023-10-26
充值渠道:微信
充值号码:15338483118
充值金额:100
前台是否按流程解释:是
用户要求:用户称自己手机充值错了要求退还前台已做解释不认可错充号码15338483118</t>
  </si>
  <si>
    <t>ZX202310260826481247</t>
  </si>
  <si>
    <t>17671932006</t>
  </si>
  <si>
    <t>张知芳</t>
  </si>
  <si>
    <t>2023-10-26 15:53:01</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</si>
  <si>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用户要求:尽快处理
第二联系电话:15271534444</t>
  </si>
  <si>
    <t>号码关停：集团鹰眼监测诈骗停机（异常换机）AA。用户反映号码关停问题，经核实，号码于2023-08-07 09:39:13  客户号码因集团鹰眼监测诈骗停机（异常换机），根据相关要求进行关停处理。可请客户回传以下资料：身份证正、反面照，小卡号，开机承诺函至我司微信13032700872，审核通过后办理开机。如该号码再次被举报则永久关停，满意</t>
  </si>
  <si>
    <t>BL202310241138051931</t>
  </si>
  <si>
    <t>13986825044</t>
  </si>
  <si>
    <t>王永龙</t>
  </si>
  <si>
    <t>2023-10-24 15:44:27</t>
  </si>
  <si>
    <t>&gt;业务号码&gt;13986825044；&gt;号码归属地&gt;宜昌；&gt;产品名称&gt;哔哩哔哩15G流量加会员月包；&gt;产品代码&gt;80006723；&gt;产品编码&gt;8000672300；&gt;订购时间&gt;2023-10-2401:13:22；&gt;核查情况&gt;平台故障；&gt;不规范定制分类&gt;平台故障，无法判责；&gt;赠费金额&gt;25元；&gt;赠费时间&gt;2023-10-24；&gt;投诉内容&gt;[65岁以上老人]判断省分:其他省分
:增值业务争议
判断省分:湖北
:移网
:在补救范围内
:不认可
:小于等于500元，且仅限单倍、月份不超过12个月
:
高级模板内容：
赔付类型：:增值业务争议
CBSS账单扣费名称：:	增值业务费_增值业务-哔哩哔哩15G流量加会员月包
办理渠道:无
赔付月份：:2023年10月
返还倍率:单倍
赔付金额：:25
是否已经取消业务:是
是否承诺退费：:是
用户是否需要回复：:否
用户要求：:要求退费</t>
  </si>
  <si>
    <t>BL202310241454021650</t>
  </si>
  <si>
    <t>15072526810</t>
  </si>
  <si>
    <t>杨玉芳</t>
  </si>
  <si>
    <t>2023-10-24 17:22:18</t>
  </si>
  <si>
    <t>&gt;业务号码&gt;15072526810；&gt;号码归属地&gt;宜昌；&gt;产品名称&gt;哔哩哔哩15G流量加会员月包；&gt;产品代码&gt;80006723；&gt;产品编码&gt;8000672300；&gt;订购时间&gt;2023-10-2316:35:22；&gt;核查情况&gt;平台故障；&gt;不规范定制分类&gt;平台故障，无法判责；&gt;赠费金额&gt;25元；&gt;赠费时间&gt;2023.10.24；&gt;投诉内容&gt;
高级模板内容：
赔付类型：:增值业务争议
CBSS账单扣费名称：:-哔哩哔哩15G流量加会员月包_
办理渠道:SP平台
赔付月份：:2023年10月
返还倍率:单倍
赔付金额：:25
是否已经取消业务:是
是否承诺退费：:是
用户是否需要回复：:否
用户要求：:退费</t>
  </si>
  <si>
    <t>ZX202310221203160963</t>
  </si>
  <si>
    <t>17671343556</t>
  </si>
  <si>
    <t>龚文平</t>
  </si>
  <si>
    <t>2023-10-23 14:32:09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</si>
  <si>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投诉问题描述:用户来电反映自己手机无故停机，我处解释用户不认可，用户不在本地，要求线上复机
用户状态为:局方停机
停机原因:集团鹰眼监测诈骗停机（异常换机）：首次关停可携带本人有效证件、本机号卡到归属地自营厅核验签署承诺书复机一次
前台是否按流程解释:是
用户要求:复机
第二联系电话:17607106482</t>
  </si>
  <si>
    <t>BL202310260948201107</t>
  </si>
  <si>
    <t>2023-10-26 16:29:11</t>
  </si>
  <si>
    <t>&gt;业务号码&gt;15507206175；&gt;号码归属地&gt;宜昌；&gt;产品名称&gt;5G-好书畅读会员包，5G好书听读PLUS会员；&gt;产品代码&gt;66002833，66003044；&gt;产品编码&gt;6600283300，6600304400；&gt;订购时间&gt;2023-10-2522:33:17，2023-10-2522:35:00；&gt;核查情况&gt;平台故障；&gt;不规范定制分类&gt;平台故障，无法判责；&gt;退费金额&gt;15元，20元；&gt;退费时间&gt;2023-10-26；&gt;投诉内容&gt;---------------
高级模板内容：
赔付类型：:增值业务争议
CBSS账单扣费名称：:增值业务费_增值业务-5G-好书畅读会员包	增值业务费_增值业务-5G好书听读PLUS会员
办理渠道:/
赔付月份：:2023年10月
返还倍率:单倍
赔付金额：:35
是否已经取消业务:是
是否承诺退费：:是
用户是否需要回复：:否
用户要求：:要求退费，前台已告知无法抵扣项目，请尽快处理，谢谢！</t>
  </si>
  <si>
    <t>TS202310260149551506</t>
  </si>
  <si>
    <t>13277177714</t>
  </si>
  <si>
    <t>杨岸</t>
  </si>
  <si>
    <t>2023-10-26 10:41:51</t>
  </si>
  <si>
    <t>判断省份:湖北
:移网无法上网
:手机移动数据
判断是否是联通小号资费:获取入参:
获取历史工单:无历史工单
:下一步
移网一键诊断结果:1.用户状态是否正常：停机.2.上网功能是否正常：核心网异常.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13277177714;3、主叫号码：13277177714;4、被叫号码：;5、客户姓名：杨岸;6、客户级别：三星用户;7、用户归属地：宜昌市;8、受理员工工号：hubXN200814;9、手机厂商：;10、投诉渠道：10010客服热线;11、投诉打点范围：0.2千米;12、投诉地址：宜昌市-伍家岗区:五一劳动广场【伍临路】;13、网格ID：191328;14、网格名称：YC_A_湖北省宜昌市伍家岗区东山大道-白沙路交叉口附近网格_191328;15、经度：111.352383;16、纬度：30.646668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个别发生;25、主工单流水号：hub169825602782237941;26、语音业务类型：;27、数据业务类型：无法上网;28、用户是否接受解释：否;29、公告类型：网络信息;30、基站ID：117.110627;31、基站名称：117.110627;32、其它地方是否正常使用：是;33、之前是否可以正常使用：是;用户反映手机无法上网，重启手机未回复，要求尽快核实处理，联系电话：13277177714</t>
  </si>
  <si>
    <t>GZ202310241036262365</t>
  </si>
  <si>
    <t>071700317581</t>
  </si>
  <si>
    <t>夏坤鹏</t>
  </si>
  <si>
    <t>2023-10-24 14:54:40</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</si>
  <si>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问题（现象）描述:网速很慢
故障时间:2023-10-24
服务状态是否正常:是
设备灯显示:正常
错误代码:无
是否重启设备:已重启未恢复
用户要求:上门维修</t>
  </si>
  <si>
    <t>TS202310241349131404</t>
  </si>
  <si>
    <t>13687221764</t>
  </si>
  <si>
    <t>2023-10-24 16:39:26</t>
  </si>
  <si>
    <t xml:space="preserve">判断省分:其他省分
:流量计费争议
判断省分::未使用过/未使用那么多/用的wifi（产生流量/费用）
:不认可
:下一步
:不符合或不愿意开通
:未享受
:下一步
:单倍小于等于500
:
高级模板内容：
投诉问题描述:用户称未使用流量，对流量计费不认可
业务名称:套外流量
争议月份:2023年10月
争议金额:10
是否承诺退费:是
用户要求:用户要求退费</t>
  </si>
  <si>
    <t>TS202310252025052389</t>
  </si>
  <si>
    <t>15697205270</t>
  </si>
  <si>
    <t>唐文慧</t>
  </si>
  <si>
    <t>2023-10-26 17:16:07</t>
  </si>
  <si>
    <t>#2022重保客户#主办单位：湖北
客户类别：首次投诉
10010是否打通：否
是否二次致电10015：是
是否联系：否
升级倾向：
号码归属省：湖北
SVIP等级：
1.问题类型:;
2.投诉类型:手机流量费争议;
3.营业厅地址:;
4.位置信息:;
5.位置发生地:;
6.投诉内容:为什么一个月给我扣三十都扣在哪里
202310月上网费:0.00
202309月上网费:0.00
202308月上网费:0.00
争议金额:0.00</t>
  </si>
  <si>
    <t>GZ202310241033262339</t>
  </si>
  <si>
    <t>071700318344</t>
  </si>
  <si>
    <t>毕晓丹</t>
  </si>
  <si>
    <t>2023-10-24 16:19:00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</si>
  <si>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光猫红灯，重启无效，要求师傅上门处理</t>
  </si>
  <si>
    <t>TS202310252012252183</t>
  </si>
  <si>
    <t>18674206985</t>
  </si>
  <si>
    <t>张丽丽</t>
  </si>
  <si>
    <t>2023-10-26 10:31:11</t>
  </si>
  <si>
    <t xml:space="preserve">判断省分:其他省分
:流量计费争议
判断省分::流量包定制争议
:不认可
:未享受
:小于等于500元，且仅限单倍、月份不超过12个月
:
高级模板内容：
投诉问题描述:用户表示自己未订购流量包，要求退费
业务名称:5G加油包29元10GB（立即生效）云加速5G畅玩加油包(湖北)5G炫彩通信助理包-云盘版（首月5元半价）腾讯游戏畅玩包（前向）
争议月份:2023年2月、2023年3月、2023年4月、2023年5月、2023年6月、2023年7月、2023年8月、2023年9月、2023年10月
争议金额:281
是否承诺退费:是
用户要求:申请退费</t>
  </si>
  <si>
    <t>GZ202310241031052323</t>
  </si>
  <si>
    <t>071703217871</t>
  </si>
  <si>
    <t>陈伶俐</t>
  </si>
  <si>
    <t>2023-10-24 16:41:40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</si>
  <si>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宽带无法使用，老人在家也不懂，要求上门处理。</t>
  </si>
  <si>
    <t>GZ202310241027222292</t>
  </si>
  <si>
    <t>15587917967</t>
  </si>
  <si>
    <t>徐耀新</t>
  </si>
  <si>
    <t>2023-10-24 10:45:46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</si>
  <si>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问题发生时间：2023.10.24；问题发生地点：湖北宜昌长阳县龙舟坪镇刘家凹村6组；问题现象：网线掉用户田里面了；用户具体要求：要求上门处理;联系电话：'15587917967':</t>
  </si>
  <si>
    <t>BL202310261422270210</t>
  </si>
  <si>
    <t>15549275421</t>
  </si>
  <si>
    <t>袁本松</t>
  </si>
  <si>
    <t>2023-10-26 17:24:25</t>
  </si>
  <si>
    <t>&gt;业务号码&gt;15549275421；&gt;号码归属地&gt;宜昌；&gt;产品名称&gt;联通爱听-职场精英20元包、云加速5G畅玩加油包(湖北)；&gt;产品代码&gt;66003010、无；&gt;产品编码&gt;6600301000、91295249；&gt;订购时间&gt;2023-10-1003:53:33、2023-09-3007:10:33；&gt;核查情况&gt;平台故障；&gt;不规范定制分类&gt;平台故障，无法判责；&gt;退费金额&gt;20元、40元；&gt;退费时间&gt;2023-10-26&gt;投诉内容&gt;
赔付类型：:增值业务争议
CBSS账单扣费名称：:20元5GB云加速5G畅玩加油包(湖北)+联通爱听-职场精英20元包
办理渠道:湖北杭州翔羽线上业务代理(宜昌)+SP平台接入
赔付月份：:2023年9月、2023年10月
返还倍率:单倍
赔付金额：:60
是否已经取消业务:是
是否承诺退费：:是
用户是否需要回复：:否
用户要求：:前台已承诺退费，用户表示收不到验证码，前台系统不能操作，请后台工作人员协助取消业务，请核实处理，谢谢！</t>
  </si>
  <si>
    <t>BL202310260859200418</t>
  </si>
  <si>
    <t>15549278840</t>
  </si>
  <si>
    <t>龙学科</t>
  </si>
  <si>
    <t>2023-10-26 14:29:19</t>
  </si>
  <si>
    <t>&gt;业务号码&gt;15549278840；&gt;号码归属地&gt;宜昌；&gt;产品名称&gt;视频彩铃心悦会员包月15元-3；&gt;产品代码&gt;49007442；&gt;产品编码&gt;4900744200；&gt;订购时间&gt;2023-10-2520:04:52；&gt;核查情况&gt;平台故障；&gt;不规范定制分类&gt;平台故障，无法判责；&gt;退费金额&gt;15元；&gt;退费时间&gt;2023-10-26；&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用户要求：:退费</t>
  </si>
  <si>
    <t>GZ202310241023382256</t>
  </si>
  <si>
    <t>071701012335</t>
  </si>
  <si>
    <t>覃茂林</t>
  </si>
  <si>
    <t>2023-10-24 12:00:55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</si>
  <si>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装机地址：湖北省宜昌市伍家岗区伍家岗街道办白马山社区东艳路东辰心语D6栋1单元21楼2102</t>
  </si>
  <si>
    <t>BL202310230924331077</t>
  </si>
  <si>
    <t>15549299206</t>
  </si>
  <si>
    <t>汪圣炎</t>
  </si>
  <si>
    <t>2023-10-23 15:48:57</t>
  </si>
  <si>
    <t>&gt;业务号码&gt;15549299206；&gt;号码归属地&gt;宜昌；&gt;产品名称&gt;云加速5G畅玩加油包(湖北)；&gt;产品代码&gt;91295249；&gt;产品编码&gt;无；&gt;订购时间&gt;2023-10-1520:34:36；&gt;核查情况&gt;平台故障；&gt;不规范定制分类&gt;平台故障，无法判责；&gt;赠费金额&gt;20元；&gt;赠费时间&gt;2023.10.23；&gt;投诉内容&gt;
高级模板内容：
赔付类型：:增值业务争议
CBSS账单扣费名称：:云加速5G畅玩加油包(湖北)（已停售）下月生效
办理渠道:公众中台订单中心_71b591k	
赔付月份：:2023年10月
返还倍率:单倍
赔付金额：:20
是否已经取消业务:是
是否承诺退费：:是
用户是否需要回复：:否
用户要求：:退费</t>
  </si>
  <si>
    <t>BL202310241427211311</t>
  </si>
  <si>
    <t>15549310202</t>
  </si>
  <si>
    <t>郭兴保</t>
  </si>
  <si>
    <t>2023-10-24 17:01:09</t>
  </si>
  <si>
    <t>&gt;业务号码&gt;15549310202；&gt;号码归属地&gt;宜昌；&gt;产品名称&gt;金太阳点读宝20元；&gt;产品代码&gt;66001320；&gt;产品编码&gt;6600132000；&gt;订购时间&gt;2023-10-2314:26:26；&gt;核查情况&gt;平台故障；&gt;不规范定制分类&gt;平台故障，无法判责；&gt;退费金额：20元；&gt;退费时间&gt;2023年10月24日;&gt;投诉内容&gt;
高级模板内容：
赔付类型：:增值业务争议
CBSS账单扣费名称：:	金太阳点读宝20元
办理渠道:无
赔付月份：:2023年10月
返还倍率:单倍
赔付金额：:20
是否已经取消业务:是
是否承诺退费：:是
用户是否需要回复：:否
用户要求：:要求退费</t>
  </si>
  <si>
    <t>GZ202310241014102178</t>
  </si>
  <si>
    <t>071700027916</t>
  </si>
  <si>
    <t>白宝贵</t>
  </si>
  <si>
    <t>2023-10-24 11:22:23</t>
  </si>
  <si>
    <t>BL202310231055582328</t>
  </si>
  <si>
    <t>15549310681</t>
  </si>
  <si>
    <t>胡学龙</t>
  </si>
  <si>
    <t>2023-10-23 17:26:20</t>
  </si>
  <si>
    <t>&gt;业务号码&gt;15549310681；&gt;号码归属地&gt;宜昌；&gt;产品名称&gt;视频彩铃心悦会员包月15元-3；&gt;产品代码&gt;49007442；&gt;产品编码&gt;4900744200；&gt;订购时间&gt;2023-10-2214:53:24；&gt;核查情况&gt;平台故障；&gt;不规范定制分类&gt;平台故障，无法判责；&gt;赔付金额&gt;15元；&gt;退费时间&gt;2023-10-23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CBSS账单扣费名称：:增值业务-视频彩铃心悦会员包月15元-3
办理渠道:无
赔付月份：:2023年10月
返还倍率:单倍
赔付金额：:15
是否已经取消业务:是
是否承诺退费：:是
用户是否需要回复：:否
用户要求：:要求退费，请处理</t>
  </si>
  <si>
    <t>TS202310241435132439</t>
  </si>
  <si>
    <t>18671705541</t>
  </si>
  <si>
    <t>张冬芝</t>
  </si>
  <si>
    <t>2023-10-24 17:10:26</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</si>
  <si>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投诉问题描述:用户对10月流量超出费不认可要求退费
业务名称:超出流量费
争议月份:2023年10月
争议金额:45
是否承诺退费:是
用户要求:立即核实退费</t>
  </si>
  <si>
    <t>GZ202310241004442096</t>
  </si>
  <si>
    <t>071703849098</t>
  </si>
  <si>
    <t>陈紫怡</t>
  </si>
  <si>
    <t>2023-10-24 15:31:45</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</si>
  <si>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问题（现象）描述:用户IPTV无法观看
故障时间:2023-10-24
宽带是否安装IPTV:是
宽带是否可正常上网:是
是否重启设备:已重启未恢复
装机地址:湖北省宜昌市夷陵区小溪塔街道东湖社区东湖大道11号药监局宿舍1栋2单元1层101户</t>
  </si>
  <si>
    <t>TS202310251605111767</t>
  </si>
  <si>
    <t>13207229288</t>
  </si>
  <si>
    <t>熊进</t>
  </si>
  <si>
    <t>2023-10-26 11:23:47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</si>
  <si>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投诉问题描述:用户反馈说自己没有使用流量但产生了流量费
业务名称:上网流量费
争议月份:2023年9月、2023年10月
争议金额:96
是否承诺退费:是
用户要求:退费</t>
  </si>
  <si>
    <t>ZX202310221847101056</t>
  </si>
  <si>
    <t>2023-10-23 12:18:55</t>
  </si>
  <si>
    <t>:下一步
判断省分:湖北
node_134:
获取入参:
node_180:
判断局方停机状态:
:
node_223::关停原因为：集团鹰眼监测诈骗停机（异常换机）、集团鹰眼风险IMEI扩展模型停机
:不认可
:
高级模板内容：
投诉问题描述:用户不认可局方停机，要求复机，不在归属地
用户状态为:局方停机
停机原因:集团鹰眼监测诈骗停机（异常换机）：首次关停可携带本人有效证件、本机号卡到归属地自营厅核验签署承诺书复机一次
前台是否按流程解释:是
用户要求:复机
第二联系电话:18736990751</t>
  </si>
  <si>
    <t>号码关停：集团鹰眼监测诈骗停机（异常换机）AA。用户反映因集团鹰眼监测诈骗停机（异常换机）停机，根据相关要求进行关停处理。已请客户回传以下资料：身份证正面、SIM卡、开机承诺函拍照发至13032700872微信号，审核通过后办理开机。如该号码再次被举报则永久关停，客户知晓。</t>
  </si>
  <si>
    <t>GZ202310240958082036</t>
  </si>
  <si>
    <t>071700323744</t>
  </si>
  <si>
    <t>2023-10-24 17:37:08</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</si>
  <si>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装机地址：湖北省宜昌市夷陵区小溪塔街道丁家坝社区松湖路阳光水岸4栋3单元1楼102</t>
  </si>
  <si>
    <t>TS202310261442071195</t>
  </si>
  <si>
    <t>15672499761</t>
  </si>
  <si>
    <t>郑仁杰</t>
  </si>
  <si>
    <t>2023-10-26 16:55:12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</si>
  <si>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投诉问题描述:用户来电表示对超出的流量费用不认可，称之前都没有扣这么多，昨天一天就扣了几十块，对此不认可，要求把超出对流量费用退回
业务名称:上网流量费
争议月份:2023年10月
争议金额:98
是否承诺退费:是
用户要求:用户要求退费</t>
  </si>
  <si>
    <t>BL202310230845160731</t>
  </si>
  <si>
    <t>15571717289</t>
  </si>
  <si>
    <t>周英</t>
  </si>
  <si>
    <t>2023-10-23 11:00:47</t>
  </si>
  <si>
    <t>&gt;业务号码&gt;15571717289；&gt;号码归属地&gt;宜昌；&gt;产品名称&gt;悦动人生彩铃6元包月；&gt;产品代码&gt;49007180；&gt;产品编码&gt;4900718000；&gt;订购时间&gt;2023-10-2022:12:16；&gt;核查情况&gt;平台故障；&gt;不规范定制分类&gt;平台故障，无法判责；&gt;赠费金额&gt;6元；&gt;赠费时间&gt;2023.10.23；&gt;投诉内容&gt;
高级模板内容：
赔付类型：:增值业务争议
CBSS账单扣费名称：:悦动人生彩铃6元包月
办理渠道:SP平台接入
赔付月份：:2023年10月
返还倍率:单倍
赔付金额：:6
是否已经取消业务:否
是否承诺退费：:是
用户是否需要回复：:否
用户要求：:核实处理取消退费</t>
  </si>
  <si>
    <t>GZ202310240948481952</t>
  </si>
  <si>
    <t>071704164492</t>
  </si>
  <si>
    <t>曾东</t>
  </si>
  <si>
    <t>2023-10-24 15:13:04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</si>
  <si>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湖北省宜昌市宜都市姚家店镇姚家店村紫金城小区1栋1单元1102，宽带无法上网，重启无效，要求上门处理。</t>
  </si>
  <si>
    <t>TS202310251900071047</t>
  </si>
  <si>
    <t>18571024285</t>
  </si>
  <si>
    <t>周德琳</t>
  </si>
  <si>
    <t>2023-10-26 14:08:07</t>
  </si>
  <si>
    <t>主办单位：湖北
客户类别：星级客户
10010是否打通：否
是否二次致电10015：是
是否联系：否
升级倾向：
号码归属省：湖北
SVIP等级：
1.问题类型:;
2.投诉类型:增值业务费争议;
3.营业厅地址:;
4.位置信息:;
5.位置发生地:;
6.投诉内容:为什么流量包这么多收费上周天刚冲五十今天就欠费了
争议金额:0.00
需要退订业务:否</t>
  </si>
  <si>
    <t>TS202310251854240949</t>
  </si>
  <si>
    <t>2023-10-26 09:57:12</t>
  </si>
  <si>
    <t xml:space="preserve">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是否需要回复:是
用户要求:承诺退费，要求退返到主卡18571008851上，请尽快核实处理，联系本机。</t>
  </si>
  <si>
    <t>ZX202310251551171371</t>
  </si>
  <si>
    <t>2023-10-26 13:32:33</t>
  </si>
  <si>
    <t xml:space="preserve">:下一步
判断省分:湖北
node_134:
获取入参:
node_180:
判断局方停机状态:
:
node_223::其他原因
判断地市:其他地市
:不认可
:
高级模板内容：
投诉问题描述:局方停机
用户状态为:局方停机
停机原因:集团鹰眼监测诈骗停机：首次关停可携带本人有效证件、本机号卡到归属地自营厅核验签署承诺书复机一次
前台是否按流程解释:是
用户要求:用户前期已解封过要求再次协助处理加急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</si>
  <si>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</si>
  <si>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GZ202310240937481866</t>
  </si>
  <si>
    <t>071700363008</t>
  </si>
  <si>
    <t>雷曼</t>
  </si>
  <si>
    <t>2023-10-24 11:18:13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</si>
  <si>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装机地址：湖北省宜昌市夷陵区东城城乡统筹发展试验区蔡家河村蔡家河村四组246号周边</t>
  </si>
  <si>
    <t>GZ202310240929391793</t>
  </si>
  <si>
    <t>071700800956</t>
  </si>
  <si>
    <t>2023-10-24 11:03:03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</si>
  <si>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</si>
  <si>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GZ202310240924021759</t>
  </si>
  <si>
    <t>071703615005</t>
  </si>
  <si>
    <t>周俊芳</t>
  </si>
  <si>
    <t>2023-10-24 12:26:47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</si>
  <si>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问题（现象）描述:用户来电反映电视无法观看，要求尽快处理
故障时间:2023-10-24
宽带是否安装IPTV:是
宽带是否可正常上网:是
是否重启设备:已重启未恢复</t>
  </si>
  <si>
    <t>TS202310251828440459</t>
  </si>
  <si>
    <t>15629355805</t>
  </si>
  <si>
    <t>王凤兰</t>
  </si>
  <si>
    <t>2023-10-26 09:55:12</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</si>
  <si>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投诉问题描述:用户来电称本机是老人的老年机，根本没有流量功能产生了上网流量费，用户不认可，要求退费，请后台协助处理，谢谢
业务名称:手机上网流量费
争议月份:2023年10月
争议金额:120
是否承诺退费:是
用户要求:退费</t>
  </si>
  <si>
    <t>GZ202310240918421717</t>
  </si>
  <si>
    <t>071700007754</t>
  </si>
  <si>
    <t>张贵玲</t>
  </si>
  <si>
    <t>2023-10-24 10:33:27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</si>
  <si>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故障时间:2023-10-24
服务状态是否正常:是
设备灯显示:正常
错误代码:无
是否重启设备:已重启未恢复
装机地址:湖北省宜昌市枝江市马家店镇南岗路领秀之江团结路领秀之江B10栋1单元17楼1703
用户要求:上门处理加急</t>
  </si>
  <si>
    <t>ZX202310221923161186</t>
  </si>
  <si>
    <t>18674209696</t>
  </si>
  <si>
    <t>李土庆</t>
  </si>
  <si>
    <t>南方一中心&gt;&gt;北京通软&gt;&gt;通软热线5区&gt;&gt;通软5区2班</t>
  </si>
  <si>
    <t>2023-10-23 14:20:24</t>
  </si>
  <si>
    <t xml:space="preserve">:下一步
判断省分:湖北
node_134:
获取入参:
node_180:
判断局方停机状态:
:
node_223::关停原因为：集团鹰眼监测诈骗停机（异常换机）、集团鹰眼风险IMEI扩展模型停机
:不认可
:
高级模板内容：
投诉问题描述:用户对本机停机不认可现在不在归属地，四川省凉山中
用户状态为:局方停机
停机原因:集团鹰眼监测诈骗停机：首次关停可携带本人有效证件、本机号卡到归属地自营厅核
前台是否按流程解释:是
用户要求:现在复机
第二联系电话:18349119977</t>
  </si>
  <si>
    <t>号码关停：集团鹰眼监测诈骗停机AA，经核实，用户号码因集团鹰眼监测诈骗停机：首次关停可携带本人有效证件、本机号卡到归属地自营厅核验签署告知书复机一次，已添加用户微信，请用户回传：1，用户本人手持信安承诺书拍照照片一张，2.告知书+身份证正面+手机卡照片一张，3.告知书+身份证反面+手机卡照片一张，4用户单位执照复印件+红章、工作证明+红章各一张，用户知悉挂机，满意。</t>
  </si>
  <si>
    <t>TS202310251716061280</t>
  </si>
  <si>
    <t>18607200176</t>
  </si>
  <si>
    <t>牟东梅</t>
  </si>
  <si>
    <t>2023-10-26 09:45:25</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</si>
  <si>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投诉问题描述:用户来电表示自己把这张卡的流量在手机上关闭了，使用的另一张，但是却有扣这张卡的流量费用，要求核实退费
业务名称:上网费_手机上网流量费_无线接入-上网流量费-国内（本地使用）
争议月份:2023年10月
争议金额:10
是否承诺退费:是
用户要求:用户来电表示自己把这张卡的流量在手机上关闭了，使用的另一张，但是却有扣这张卡的流量费用，要求核实退费</t>
  </si>
  <si>
    <t>GZ202310240915281691</t>
  </si>
  <si>
    <t>071700314722</t>
  </si>
  <si>
    <t>宜昌市点军区市场监督管理局</t>
  </si>
  <si>
    <t>2023-10-24 17:01:40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</si>
  <si>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用户表示宽带无法使用，要求公司处理。</t>
  </si>
  <si>
    <t>TS202310231959191840</t>
  </si>
  <si>
    <t>18571015359</t>
  </si>
  <si>
    <t>2023-10-24 10:46:48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</si>
  <si>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投诉问题描述:用户来电表示自己未使用那么多流量却产生扣费，一线解释不认可
业务名称:上网费
争议月份:2023年10月
争议金额:25
是否承诺退费:是
用户要求:退费</t>
  </si>
  <si>
    <t>GZ202310240912541659</t>
  </si>
  <si>
    <t>2023-10-24 12:21:20</t>
  </si>
  <si>
    <t>BL202310241145552038</t>
  </si>
  <si>
    <t>15571734071</t>
  </si>
  <si>
    <t>黄道玉</t>
  </si>
  <si>
    <t>2023-10-24 15:36:50</t>
  </si>
  <si>
    <t>&gt;业务号码&gt;15571734071；&gt;号码归属地&gt;宜昌；&gt;产品名称&gt;腾讯游戏畅玩包（前向）；&gt;产品代码&gt;无；&gt;产品编码&gt;无；&gt;订购时间&gt;2023-10-2408:07:57；&gt;核查情况&gt;平台故障；&gt;不规范定制分类&gt;平台故障，无法判责；&gt;退费金额&gt;12元；&gt;退费时间&gt;2023-10-24；&gt;投诉内容&gt;
高级模板内容：
赔付类型：:5G产品
CBSS账单扣费名称：:腾讯游戏畅玩包（前向）腾讯游戏畅玩包（前向）
办理渠道:无
赔付月份：:2023年10月
返还倍率:单倍
赔付金额：:12
是否已经取消业务:是
是否承诺退费：:是
用户是否需要回复：:是
用户要求：:用户来电反映称对订购流量包扣费不认可，要求退费</t>
  </si>
  <si>
    <t>BL202310261339322160</t>
  </si>
  <si>
    <t>15571759709</t>
  </si>
  <si>
    <t>浦绍雨</t>
  </si>
  <si>
    <t>2023-10-26 16:58:58</t>
  </si>
  <si>
    <t>&gt;业务号码&gt;15571759709；&gt;号码归属地&gt;宜昌；&gt;产品名称&gt;爱奇艺10G流量加月会员合约包省分；&gt;产品代码&gt;80006686；&gt;产品编码&gt;8000668600；&gt;订购时间&gt;2023-09-1619:37:01；&gt;核查情况&gt;平台故障；&gt;不规范定制分类&gt;平台故障，无法判责；&gt;退费金额&gt;25.01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CBSS账单扣费名称：:爱奇艺10G流量加月会员合约包省分
办理渠道:	ltzx_changshi
赔付月份：:2023年9月、2023年10月
返还倍率:单倍
赔付金额：:50
是否已经取消业务:是
是否承诺退费：:是
用户是否需要回复：:否
用户要求：:退费</t>
  </si>
  <si>
    <t>TS202310240946080810</t>
  </si>
  <si>
    <t>15571777876</t>
  </si>
  <si>
    <t>黄高宗</t>
  </si>
  <si>
    <t>2023-10-24 15:12:02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</si>
  <si>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投诉问题描述:用户来电对本月的流量费用不认可要求退费
业务名称:上网流量费-国内（省际使用）
争议月份:2023年10月
争议金额:159
是否承诺退费:是
用户要求:尽快处理退费谢谢！</t>
  </si>
  <si>
    <t>TS202310241800390025</t>
  </si>
  <si>
    <t>13177091609</t>
  </si>
  <si>
    <t>闫娇娇</t>
  </si>
  <si>
    <t>2023-10-25 09:50:33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</si>
  <si>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投诉问题描述:用户来电对套外流量扣费不认可
业务名称:套外流量扣费
争议月份:2023年10月
争议金额:10
是否承诺退费:是
用户要求:用户要求核查为什么自己的流量还有剩余但是扣除了费用，要求退回费用并核查原因，请后台协助</t>
  </si>
  <si>
    <t>BL202310241834171957</t>
  </si>
  <si>
    <t>15571770777</t>
  </si>
  <si>
    <t>覃宁玲</t>
  </si>
  <si>
    <t>2023-10-25 16:16:33</t>
  </si>
  <si>
    <t>&gt;业务号码&gt;15571770777&gt;号码归属地&gt;宜昌；&gt;产品名称&gt;手机彩铃精选15元包月；&gt;产品代码&gt;49004938；&gt;产品编码&gt;4900493800；&gt;订购时间&gt;2023-10-2114:40:27；&gt;核查情况&gt;平台故障；&gt;不规范定制分类&gt;平台故障，无法判责；&gt;退费金额&gt;15元；&gt;退费时间&gt;2023年10月25日&gt;投诉内容&gt;
高级模板内容：
赔付类型：:增值业务争议
CBSS账单扣费名称：:手机彩铃精选15元包月
办理渠道:SP
赔付月份：:2023年10月
返还倍率:单倍
赔付金额：:15
是否已经取消业务:是
是否承诺退费：:是
用户是否需要回复：:否
用户要求：:用户来电要求退费，请处理</t>
  </si>
  <si>
    <t>TS202310241423042152</t>
  </si>
  <si>
    <t>13165619669</t>
  </si>
  <si>
    <t>2023-10-24 16:54:29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</si>
  <si>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投诉问题描述:用户来电反映对产生超出的流量费用不认可
业务名称:上网费
争议月份:2023年10月
争议金额:10
是否承诺退费:是
用户要求:退费</t>
  </si>
  <si>
    <t>GZ202310240816471316</t>
  </si>
  <si>
    <t>071700386037</t>
  </si>
  <si>
    <t>周涛</t>
  </si>
  <si>
    <t>2023-10-24 12:36:53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</si>
  <si>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装机地址：湖北省宜昌市夷陵区小溪塔街道办营盘社区汉城印象片区夷兴七巷12-2-1号周边</t>
  </si>
  <si>
    <t>BL202310231239581190</t>
  </si>
  <si>
    <t>2023-10-23 15:46:31</t>
  </si>
  <si>
    <t>&gt;业务号码&gt;15572765913；&gt;号码归属地&gt;宜昌；&gt;产品名称&gt;视频彩铃心悦会员包月15元-3；&gt;产品代码&gt;49007442；&gt;产品编码&gt;4900744200；&gt;订购时间&gt;2023-10-2306:47:53；&gt;核查情况&gt;平台故障；&gt;不规范定制分类&gt;平台故障，无法判责；&gt;退费金额&gt;15元；&gt;退费时间&gt;2023-10-23；&gt;投诉内容&gt;
高级模板内容：
赔付类型：:增值业务争议
CBSS账单扣费名称：:	视频彩铃心悦会员包月15元-3
办理渠道:/
赔付月份：:2023年10月
返还倍率:单倍
赔付金额：:15
是否已经取消业务:否
是否承诺退费：:是
用户是否需要回复：:否
用户要求：:取消业务并退费</t>
  </si>
  <si>
    <t>GZ202310240815221309</t>
  </si>
  <si>
    <t>071703766839</t>
  </si>
  <si>
    <t>赵寅鹏</t>
  </si>
  <si>
    <t>2023-10-24 13:42:00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</si>
  <si>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问题（现象）描述:宽带故障
故障时间:2023-10-24
服务状态是否正常:是
设备灯显示:正常
错误代码:无
是否重启设备:已重启未恢复
用户要求:安排师傅上门，要求补偿期间损失的流量</t>
  </si>
  <si>
    <t>GZ202310240810061291</t>
  </si>
  <si>
    <t>071700051613</t>
  </si>
  <si>
    <t>余周鑫</t>
  </si>
  <si>
    <t>2023-10-24 08:59:37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</si>
  <si>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装机地址：湖北省宜昌市高新区南苑街道南苑社区港窑路福安家园港窑路35号3栋5单元5楼502</t>
  </si>
  <si>
    <t>GZ202310240808081282</t>
  </si>
  <si>
    <t>071700390056</t>
  </si>
  <si>
    <t>2023-10-24 13:57:40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</si>
  <si>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:用户来电反映宽带不能上网，用户要求师傅上门维修，不认可刷新，请处理并回复！</t>
  </si>
  <si>
    <t>GZ202310240014351046</t>
  </si>
  <si>
    <t>071704651276</t>
  </si>
  <si>
    <t>杜发珍</t>
  </si>
  <si>
    <t>2023-10-24 09:33:24</t>
  </si>
  <si>
    <t>网速不达标
装机地址：湖北省宜昌市伍家岗区宝塔河街道岳家冲社区松林路民欣家园二期2栋4单元4楼401</t>
  </si>
  <si>
    <t>GZ202310232315230956</t>
  </si>
  <si>
    <t>071700068988</t>
  </si>
  <si>
    <t>屈鹏华</t>
  </si>
  <si>
    <t>2023-10-24 10:09:35</t>
  </si>
  <si>
    <t>#2022重保客户##2022重保客户#无法打开网页
装机地址：湖北省宜昌市东山开发区大连路清风华园1号楼2单元6楼601</t>
  </si>
  <si>
    <t>GZ202310232248480904</t>
  </si>
  <si>
    <t>071703384811</t>
  </si>
  <si>
    <t>李雪刚</t>
  </si>
  <si>
    <t>2023-10-24 11:13:47</t>
  </si>
  <si>
    <t>网络不稳定，每天晚上玩游戏就一直跳ping
装机地址：湖北省宜昌市西陵区北苑街道厦门路社区发展大道29号四季花园12栋1单元2楼201</t>
  </si>
  <si>
    <t>TS202310261415520486</t>
  </si>
  <si>
    <t>15549383431</t>
  </si>
  <si>
    <t>佃为富</t>
  </si>
  <si>
    <t>2023-10-26 16:40:36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</si>
  <si>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投诉问题描述:用户来电反映自己连接WIFI但是产生了流量费用，对此不认可，要求退还费用，请后台协助处理，谢谢
业务名称:流量计费
争议月份:2023年10月
争议金额:100
是否承诺退费:是
用户要求:退还费用</t>
  </si>
  <si>
    <t>BL202310231015551758</t>
  </si>
  <si>
    <t>15587918116</t>
  </si>
  <si>
    <t>廖天力</t>
  </si>
  <si>
    <t>2023-10-23 14:54:52</t>
  </si>
  <si>
    <t>&gt;业务号码&gt;15587918116；&gt;号码归属地&gt;宜昌；&gt;产品名称&gt;奇趣彩铃15元包月；&gt;产品代码&gt;49007867；&gt;产品编码&gt;4900786700；&gt;订购时间&gt;2023-10-2223:11:47；&gt;核查情况&gt;平台故障；&gt;不规范定制分类&gt;平台故障，无法判责；&gt;退费金额&gt;15元；&gt;退费时间&gt;2023年10月23日；&gt;投诉内容&gt;
-------------
高级模板内容：
赔付类型：:增值业务争议
CBSS账单扣费名称：:奇趣彩铃15元包月
办理渠道:无
赔付月份：:2023年10月
返还倍率:单倍
赔付金额：:15
是否已经取消业务:是
是否承诺退费：:是
用户是否需要回复：:否
用户要求：:用户来电要求退还增值业务费用。</t>
  </si>
  <si>
    <t>TS202310251003180321</t>
  </si>
  <si>
    <t>15586350156</t>
  </si>
  <si>
    <t>郝修平</t>
  </si>
  <si>
    <t>2023-10-25 14:59:46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</si>
  <si>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投诉问题描述:用户要求是在不小心的情况下超出的流量，要求退费，前台解释无效
业务名称:手机上网流量费
争议月份:2023年10月
争议金额:10
是否承诺退费:是
用户要求:用户要求退费</t>
  </si>
  <si>
    <t>BL202310231127160299</t>
  </si>
  <si>
    <t>15587949831</t>
  </si>
  <si>
    <t>李玉婷</t>
  </si>
  <si>
    <t>2023-10-23 15:18:25</t>
  </si>
  <si>
    <t>&gt;业务号码&gt;15587949831；&gt;号码归属地&gt;宜昌；&gt;产品名称&gt;5G加油包29元10GB（立即生效），云加速5G畅玩加油包(湖北)，联通爱听-职场精英20元包，视频彩铃心悦会员包月15元-3，云加速（专业版）；&gt;产品代码&gt;90997655，91295249，66003010，49007442，21002503；&gt;产品编码&gt;6600301000，4900744200，2100250303；&gt;订购时间&gt;2023-10-1907:36:47，2023-10-0708:09:00，2023-10-1907:34:55，2023-10-2307:24:40，2023-10-2307:42:15；&gt;核查情况&gt;平台故障；&gt;不规范定制分类&gt;平台故障，无法判责；&gt;退费金额&gt;29元，20元，20元，15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CBSS账单扣费名称：:5G加油包29元10GB（立即生效）/云加速5G畅玩加油包(湖北)/联通爱听-职场精英20元包/视频彩铃心悦会员包月15元-3/云加速（专业版）
办理渠道:SP平台订购/	湖北杭州翔羽线上业务代理(宜昌)/	湖北省宜昌市OMO
赔付月份：:2023年10月
返还倍率:单倍
赔付金额：:99
是否已经取消业务:是
是否承诺退费：:是
用户是否需要回复：:否
用户要求：:要求处理这些业务产生的费用退费，取消（5G加油包29元10GB（立即生效）（已停售））（云加速5G畅玩加油包(湖北)（已停售））因为用户无法接收短信验证码前台无法取消，请协助取消后处理退费</t>
  </si>
  <si>
    <t>TS202310221740240341</t>
  </si>
  <si>
    <t>13117297765</t>
  </si>
  <si>
    <t>郑春玲</t>
  </si>
  <si>
    <t>2023-10-23 09:53:53</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</si>
  <si>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投诉问题描述:老人未使用
业务名称:流量超出
争议月份:2023年5月、2023年6月、2023年9月
争议金额:142.16
是否承诺退费:是
用户要求:退费</t>
  </si>
  <si>
    <t>TS202310251539241019</t>
  </si>
  <si>
    <t>13032725634</t>
  </si>
  <si>
    <t>苗晶</t>
  </si>
  <si>
    <t>2023-10-26 16:32:08</t>
  </si>
  <si>
    <t>主办单位：湖北
客户类别：普通客户
10010是否打通：是
是否二次致电10015：是
是否联系：否
升级倾向：
号码归属省：湖北
SVIP等级：
1.问题类型:;
2.投诉类型:其他问题;
3.营业厅地址:;
4.位置信息:;
5.位置发生地:;
6.投诉内容:学校的基站真的很不好吗？我人在学校还在继续扣我校外的流量，校园网的流量没有动多少。
关联10010客服热线工单流水号:TS202310241152591487</t>
  </si>
  <si>
    <t>GZ202310232145410695</t>
  </si>
  <si>
    <t>071704451604</t>
  </si>
  <si>
    <t>谈心平</t>
  </si>
  <si>
    <t>2023-10-24 11:21:26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</si>
  <si>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宽带可以用，网速很慢，重启、刷新都不行</t>
  </si>
  <si>
    <t>TS202310251509070165</t>
  </si>
  <si>
    <t>13094167282</t>
  </si>
  <si>
    <t>蔡万清</t>
  </si>
  <si>
    <t>2023-10-26 16:30:37</t>
  </si>
  <si>
    <t>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违约赔偿金：按系统标准资费规则计费，流量3元/G，语音0.15元/分钟，短信0.1元/条。;产品ID:91082668;开始时间:2022-06-0100:00:00;结束时间:2024-05-3123:59:59;订购渠道:宜都陆城城乡路代理点;客户确认方式:无。
预处理名称:产品订购一键诊断
业务产品类型:反映合约或SP产品问题
有无确认方式:无确认方式
客户情况:客户不了解此业务，要求取消或投诉
维系挽留:不接受
是否可以一键退订:不可一键退订
用户来电要求取消预存1元得盲盒24个月-次月生效-湖北宜昌业务，表示不需要，要求尽快取消，请协助处理</t>
  </si>
  <si>
    <t>TS202310251004070341</t>
  </si>
  <si>
    <t>18671745005</t>
  </si>
  <si>
    <t>2023-10-26 13:16:36</t>
  </si>
  <si>
    <t>主办单位：湖北
客户类别：普通客户
10010是否打通：是
是否二次致电10015：是
是否联系：是
升级倾向：无
号码归属省：湖北
SVIP等级：
产品类型:SP产品;产品名称:联通邮箱套餐专享版;产品描述:联通邮箱套餐专享版;产品ID:8200001100;开始时间:2023-03-0100:00:00;结束时间:2029-12-3123:59:59;订购渠道:宜昌市城区胜利四路自有营业厅;客户确认方式:无。
预处理名称:产品订购一键诊断
业务产品类型:反映附加产品问题
用户是否接受:用户不接受
是否知情订购:知情订购
备注:预存话费享30元话费优惠（湖北）
客户要求取消合约，携转用户，请尽快核实处理</t>
  </si>
  <si>
    <t>BL202310231237571172</t>
  </si>
  <si>
    <t>15587981811</t>
  </si>
  <si>
    <t>胡于林</t>
  </si>
  <si>
    <t>2023-10-23 16:22:21</t>
  </si>
  <si>
    <t>&gt;业务号码&gt;15587981811；&gt;号码归属地&gt;宜昌；&gt;产品名称&gt;云加速5G畅玩加油包(湖北)，视频彩铃心悦会员包月15元-3；&gt;产品代码&gt;91295249，49007442；&gt;产品编码&gt;无，4900744200；&gt;订购时间&gt;2023-10-2222:27:50，2023-10-2222:38:44；&gt;核查情况&gt;平台故障；&gt;不规范定制分类&gt;平台故障，无法判责；&gt;退费金额&gt;20元，15元；&gt;退费时间&gt;2023-10-23；&gt;投诉内容&gt;
高级模板内容：
赔付类型：:增值业务争议
CBSS账单扣费名称：:视频彩铃心悦会员包月15元-3畅行会员S-包月-15元
办理渠道:SP
赔付月份：:2023年10月
返还倍率:单倍
赔付金额：:35
是否已经取消业务:是
是否承诺退费：:是
用户是否需要回复：:否
用户要求：:用户要求退费</t>
  </si>
  <si>
    <t>TS202310241947051709</t>
  </si>
  <si>
    <t>13177063772</t>
  </si>
  <si>
    <t>王福明</t>
  </si>
  <si>
    <t>2023-10-26 13:26:38</t>
  </si>
  <si>
    <t>主办单位：湖北
客户类别：星级客户
10010是否打通：否
是否二次致电10015：是
是否联系：否
升级倾向：
号码归属省：湖北
SVIP等级：
1.问题类型:;
2.投诉类型:其他问题;
3.营业厅地址:;
4.位置信息:;
5.位置发生地:;
6.投诉内容:取消消费5折折扣，不要给我开通任何业务，投诉了这么久为什么没取消呢，为什么要骗人呢。搞什么活动都不讲清楚呢</t>
  </si>
  <si>
    <t>TS202310220919201101</t>
  </si>
  <si>
    <t>13507203002</t>
  </si>
  <si>
    <t>张科茂</t>
  </si>
  <si>
    <t>2023-10-23 09:05:25</t>
  </si>
  <si>
    <t xml:space="preserve">判断省分:其他省分
:普通消费有争议
:下一步
:套餐月费不认可
查询套餐:
:套餐月费有变化
业务办理记录:
:不认可
:其他渠道
判断省分:除甘肃贵州外
:
高级模板内容：
投诉问题描述:用户对本机6-10月月租中产生（调增减项_低消补收费_最低消费补足）费不认可
争议月份:2023年6月、2023年7月、2023年8月、2023年9月、2023年10月
争议金额:1
用户要求:用户对本机6-10月月租中产生（调增减项_低消补收费_最低消费补足）费不认可，已解释此为办理了（低消融合（宽移固）移网低消99元（湖北），用户不认可，表示未同意办理，要求线上取消此业务并退还6-10月所有低消补足费，请协助回复</t>
  </si>
  <si>
    <t>"Q23：宽带一点中心，周梅，移网低消（湖北）-低消融合（300M）AA，经核查属营业厅被动办理，现已为客户取消并申请减免6-10月补收费200元，11月7日前退费到账，不可打印发票，满意</t>
  </si>
  <si>
    <t>GZ202310232128270580</t>
  </si>
  <si>
    <t>071703804143</t>
  </si>
  <si>
    <t>王宇</t>
  </si>
  <si>
    <t>2023-10-24 16:59:51</t>
  </si>
  <si>
    <t>无法打开网页
装机地址：湖北省宜昌市伍家岗区伍家乡共强村同强路东城花园16栋3单元1楼101</t>
  </si>
  <si>
    <t>TS202310241559052121</t>
  </si>
  <si>
    <t>15549340052</t>
  </si>
  <si>
    <t>向忠梦</t>
  </si>
  <si>
    <t>2023-10-25 16:14:36</t>
  </si>
  <si>
    <t>主办单位：湖北
客户类别：普通客户
10010是否打通：否
是否二次致电10015：是
是否联系：否
升级倾向：
号码归属省：湖北
SVIP等级：
1.问题类型:;
2.投诉类型:月固定费争议;
3.营业厅地址:;
4.位置信息:;
5.位置发生地:;
6.投诉内容:2022年1月到2023年7月，联通助理业务功能费我都没有开通过，从我开号以来，每个月都会多扣8元，要求三倍赔偿</t>
  </si>
  <si>
    <t>"电话营销-开通争议①客户投诉产生的原因：电话营销被动办理业务。
②客户投诉问题核查情况及解决方案：收到贵部转办后，我司立即组织调查。经核实，上海航动科技有限公司（宜昌）于22年4月通过电话营销方式推荐客户办理“炫彩通信助理包 ”，23.7月客户致电10010已取消此业务，现申请退还22.5-23.7月扣费合计120元（50元+70元），此费用不可抵扣往月欠费及打印发票。我司于2023-10-24 16:16:38联系解释以上情况。
③客户问题满意度：满意。
④回单人：颜晶  6921001"</t>
  </si>
  <si>
    <t>TS202310251527240715</t>
  </si>
  <si>
    <t>13177053966</t>
  </si>
  <si>
    <t>2023-10-26 18:12:33</t>
  </si>
  <si>
    <t>主办单位：湖北
客户类别：星级客户
10010是否打通：是
是否二次致电10015：是
是否联系：是
升级倾向：无
号码归属省：湖北
SVIP等级：
产品类型:标准合约-金融标准合约;产品名称:花呗分期低消178元直降1000;产品描述:低消178元，赠送1000元电子券，47元/月电子券*24个月，电子券限用于自动还花呗分期。合约期内请保持办理时的月最低消费约定，否则联通不发放电子券。用户由于自身原因未能按期履约的，从用户停止履约的次月起，联通不再发放电子券，用户剩余的花呗分期款，由用户自行还款，若用户未及时还款而造成的人行征信系统黑名单问题，由用户自行承担。合约期内用户申请办理提前解约，需支付解约赔偿金，支付后办理解约，立即生效。违约赔偿金：客户实际享受优惠月份数x客户每月享受的电子券金额。;产品ID:90699590;开始时间:2022-05-0100:00:00;结束时间:2024-04-3023:59:59;订购渠道:宜都新时空手机世界宜都店合作厅;客户确认方式:签字协议。
预处理名称:产品订购一键诊断
业务产品类型:反映合约或SP产品问题
有无确认方式:有确认方式
客户要求取消
维系挽留:不接受挽留
是否授权退订:省分暂未授权
备注:用户来电反映，要求取消合约：花呗分期低消178元直降1000、宽带，请处理。加急。无携转倾向。</t>
  </si>
  <si>
    <t>"业务取消①客户基本资料：业务号码：13177053966、客户姓名：易文红、套餐情况：畅越冰激凌5G套餐299元、客户反映取消花呗、宽带业务的问题。 
②首次联系客户时间：2023-10-25 15:35:50
③投诉核查处理情况：收到贵部转办，我司立即组织核查。经核实，（宜都城区 ）客户要求取消花呗分期低消178元直降1000、宽带 ，已告知花呗合约提前解约会产生违约金，且未还款部分需自行承担。现合约于2024年4月到期，建议客户保留，挽留成功 ，客户同意暂不取消花呗合约及宽带。我司于2023-10-25 16:30:34联系客户解释。 
④答复客户时间及客户满意度评价： 集团高星协办工单
⑤投诉核查关联材料： 无</t>
  </si>
  <si>
    <t>BL202310222048320047</t>
  </si>
  <si>
    <t>15607201946</t>
  </si>
  <si>
    <t>陈云川</t>
  </si>
  <si>
    <t>2023-10-23 10:06:46</t>
  </si>
  <si>
    <t>&gt;业务号码&gt;15607201946；&gt;号码归属地&gt;宜昌；&gt;产品名称&gt;职场菁英畅阅5G加油包（湖北）；&gt;产品代码&gt;无；&gt;产品编码&gt;无；&gt;订购时间&gt;2023-10-2220:13:28；&gt;核查情况&gt;平台故障；&gt;不规范定制分类&gt;平台故障，无法判责；&gt;退费金额&gt;20元；&gt;退费时间&gt;2023-10-23；&gt;投诉内容&gt;高级模板内容：
赔付类型：:增值业务争议
CBSS账单扣费名称：:20元5GB职场菁英畅阅5G加油包(湖北)
办理渠道:无
赔付月份：:2023年10月
返还倍率:单倍
赔付金额：:20
是否已经取消业务:是
是否承诺退费：:是
用户是否需要回复：:否
用户要求：:要求尽快处理</t>
  </si>
  <si>
    <t>BL202310231944041095</t>
  </si>
  <si>
    <t>15608607146</t>
  </si>
  <si>
    <t>曾正权</t>
  </si>
  <si>
    <t>2023-10-24 11:30:43</t>
  </si>
  <si>
    <t>&gt;业务号码&gt;15608607146；&gt;号码归属地&gt;宜昌；&gt;产品名称&gt;云加速5G畅玩加油包(湖北)，视频彩铃心悦会员包月15元-3；&gt;产品代码&gt;91295249，49007442；&gt;产品编码&gt;无，4900744200；&gt;订购时间&gt;2023-10-2006:47:52，2023-10-2112:00:43；&gt;核查情况&gt;平台故障；&gt;不规范定制分类&gt;平台故障，无法判责；&gt;退费金额&gt;20元，15元；&gt;退费时间&gt;2023-10-24；&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SP产品ID/元素ID：:912952494900744200
办理渠道:SP平台
赔付月份：:2023年10月
返还倍率:单倍
赔付金额：:35
是否已经取消业务:是
是否承诺退费：:是
用户是否需要回复：:否
用户要求：:用户要求退费</t>
  </si>
  <si>
    <t>GZ202310232053170328</t>
  </si>
  <si>
    <t>071700312365</t>
  </si>
  <si>
    <t>谭拥军</t>
  </si>
  <si>
    <t>2023-10-24 14:56:20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</si>
  <si>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注册灯闪，重启无效，请尽快处理</t>
  </si>
  <si>
    <t>BL202310240842382263</t>
  </si>
  <si>
    <t>15629367800</t>
  </si>
  <si>
    <t>付建</t>
  </si>
  <si>
    <t>2023-10-24 14:12:00</t>
  </si>
  <si>
    <t>&gt;业务号码&gt;15629367800；&gt;号码归属地&gt;宜昌；&gt;产品名称&gt;自然拼读钻石会员卡；&gt;产品代码&gt;66001422；&gt;产品编码&gt;6600142200；&gt;订购时间&gt;2023-10-2317:28:14；&gt;核查情况&gt;平台故障；&gt;不规范定制分类&gt;平台故障，无法判责；&gt;退费金额&gt;20元；&gt;退费时间&gt;2023-10-24；&gt;投诉内容&gt;
高级模板内容：
赔付类型：:增值业务争议
CBSS账单扣费名称：:	自然拼读钻石会员卡
SP产品ID/元素ID：:、
办理渠道:、
赔付月份：:2023年10月
返还倍率:单倍
赔付金额：:20
是否已经取消业务:是
是否承诺退费：:是
用户是否需要回复：:否
用户要求：:退费</t>
  </si>
  <si>
    <t>GZ202310232042250253</t>
  </si>
  <si>
    <t>071703259720</t>
  </si>
  <si>
    <t>周祖海</t>
  </si>
  <si>
    <t>2023-10-24 16:30:15</t>
  </si>
  <si>
    <t>071703259720命中精准预判服务场景:[65岁以上老人]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上网速度检测:设备收光异常;
设备收发光功率是否异常:路由器能力不匹配;
:
用户表示猫红灯，账号无误，要求安排人员尽快核实处理</t>
  </si>
  <si>
    <t>GZ202310232037330216</t>
  </si>
  <si>
    <t>07174955559</t>
  </si>
  <si>
    <t>余万国</t>
  </si>
  <si>
    <t>2023-10-24 09:47:51</t>
  </si>
  <si>
    <t>固话无法通话:湖北省宜都市松木坪镇泉水垱村二组
装机地址：湖北省宜昌市宜都市陆城街道红春社区纺织路小区纺织路25号</t>
  </si>
  <si>
    <t>GZ202310232026230132</t>
  </si>
  <si>
    <t>071700202302</t>
  </si>
  <si>
    <t>李文会</t>
  </si>
  <si>
    <t>2023-10-24 12:45:34</t>
  </si>
  <si>
    <t>#2022重保客户#无法打开网页
装机地址：湖北省宜昌市宜都市陆城街道头笔社区头笔新村小区1组82号</t>
  </si>
  <si>
    <t>GZ202310232025410124</t>
  </si>
  <si>
    <t>071703182362</t>
  </si>
  <si>
    <t>陈玲</t>
  </si>
  <si>
    <t>2023-10-24 19:49:09</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</si>
  <si>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问题（现象）描述:用户来电反馈自己的宽带无法正常使用，清在线重启未恢复
故障时间:2023-10-22
服务状态是否正常:是
设备灯显示:正常
错误代码:用户无法提供
是否重启设备:已重启未恢复
装机地址:湖北省宜昌市伍家岗区宝塔河街道合益路社区城东大道115号清江月亮湾18栋2单元33楼3302
用户要求:用户要求尽快给宽带恢复正常，在线查询无果，重启未恢复，请尽快安排人员上门查看，要求尽快联系</t>
  </si>
  <si>
    <t>TS202310250937252184</t>
  </si>
  <si>
    <t>18571004208</t>
  </si>
  <si>
    <t>万祖文</t>
  </si>
  <si>
    <t>2023-10-25 11:52:42</t>
  </si>
  <si>
    <t>主办单位：湖北
客户类别：普通客户
10010是否打通：否
是否二次致电10015：是
是否联系：否
升级倾向：
号码归属省：湖北
SVIP等级：
1.问题类型:;
2.投诉类型:其他问题;
3.营业厅地址:;
4.位置信息:;
5.位置发生地:;
6.投诉内容:宽带信号不好，不想用了，把宽带销户，号码套餐改成最低套餐</t>
  </si>
  <si>
    <t>"业务取消①客户投诉产生的原因：宽带注销不成功。 
②客户投诉问题核查情况及解决方案：收到贵部转办后，我司立即组织调查。经核实，（夷陵雾渡河）客户要求注销CPE宽带，挽留无效，已按客户要求转资8元流量王套餐，并拆分CPE宽带，次月注销宽带。我司于2023-10-25 11:41:34联系客户解释。 
③客户问题满意度：满意。 
④回单人：颜晶  6921001"</t>
  </si>
  <si>
    <t>TS202310251515230341</t>
  </si>
  <si>
    <t>15549287596</t>
  </si>
  <si>
    <t>杨志</t>
  </si>
  <si>
    <t>2023-10-26 16:10:37</t>
  </si>
  <si>
    <t>主办单位：湖北
客户类别：普通客户
10010是否打通：否
是否二次致电10015：是
是否联系：否
升级倾向：
号码归属省：湖北
SVIP等级：
1.问题类型:;
2.投诉类型:其他问题;
3.营业厅地址:;
4.位置信息:;
5.位置发生地:;
6.投诉内容:宽带销户，不方便去营业厅，麻烦处理！</t>
  </si>
  <si>
    <t>"业务取消①客户投诉产生的原因：宽带注销不成功。 
②客户投诉问题核查情况及解决方案：收到贵部转办后，我司立即组织调查。经核实，（远安乡镇）客户要求取消实装宽带，挽留无效，客服部取消。我司于2023-10-25 15:44:34联系客户解释。 
③客户问题满意度：满意。 
④回单人：颜晶  6921001"</t>
  </si>
  <si>
    <t>BL202310261258531651</t>
  </si>
  <si>
    <t>15629372587</t>
  </si>
  <si>
    <t>王帮英</t>
  </si>
  <si>
    <t>2023-10-26 15:59:09</t>
  </si>
  <si>
    <t>&gt;业务号码&gt;15629372587；&gt;号码归属地&gt;宜昌；&gt;产品名称&gt;联通爱听-少儿优选20元包；&gt;产品代码&gt;66003008；&gt;产品编码&gt;6600300800；&gt;订购时间&gt;	2023/8/78:58	；&gt;核查情况&gt;平台故障；&gt;不规范定制分类&gt;平台故障，无法判责；&gt;退费金额&gt;40元；&gt;退费时间&gt;	2023/10/26	；&gt;投诉内容
高级模板内容：
赔付类型：:增值业务争议
CBSS账单扣费名称：:	联通爱听-少儿优选20元包
办理渠道:无
赔付月份：:2023年9月、2023年10月
返还倍率:单倍
赔付金额：:40
是否已经取消业务:是
是否承诺退费：:是
用户是否需要回复：:否
用户要求：:用户称自己没有订购过	联通爱听-少儿优选20元包，现对扣费不认可，前台已经承诺退费，麻烦处理</t>
  </si>
  <si>
    <t>TS202310251259432233</t>
  </si>
  <si>
    <t>18672905368</t>
  </si>
  <si>
    <t>张长雄</t>
  </si>
  <si>
    <t>2023-10-26 13:14:39</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</si>
  <si>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备注:主副卡拆分</t>
  </si>
  <si>
    <t>"业务取消①客户投诉产生的原因：主副卡拆分不成功。 
②客户投诉问题核查情况及解决方案：收到贵部转办后，我司立即组织调查。经核实，（秭归乡镇）客户要求副卡拆分并转资福多多29元套餐，挽留无效，已拆分转资，并按客户要求副卡次月单独付费使用。我司于2023-10-25 13:11:34联系客户解释。 
③客户问题满意度：满意。 
④回单人：颜晶  6921001"</t>
  </si>
  <si>
    <t>TS202310231234420061</t>
  </si>
  <si>
    <t>13040958832</t>
  </si>
  <si>
    <t>2023-10-24 10:08:37</t>
  </si>
  <si>
    <t>判断省分:其他省分
:流量计费争议
判断省分::未使用过/未使用那么多/用的wifi（产生流量/费用）
:不认可
:下一步
:不符合或不愿意开通
:已享受或不在授权范围
:
高级模板内容：
投诉问题描述:用户称，订购了流量包（10元5GB全国流量5日快餐包），没有用流量包里的流量，用超扣费8.1元，不认可，请核实。
争议月份:2023年10月
争议金额/流量:8.1
用户要求:尽快核实。
备注:尽快核实。</t>
  </si>
  <si>
    <t>1、录音情况：13040958832客户于2023-10-23 12:29:58来电核实到号码流量已超出产生流量费，表示自己早上才办理了10元5GB全国流量5日快餐包为何还要扣流量费，坐席核实客户来电号码未办理流量包，查询是13085160236号码办理，坐席解释客户流量扣费是流量包办理前产生的费用，客户不认可称自己订购前查询过没有流量扣费，坐席告知为客户登记反馈后台核实后联系 2、存在问题：客户是4G全家福共享套餐，知识库：（湖北）流量产品共享、抵扣顺序规则介绍中有明确该流量包不共享，坐席未解释流量包不共享，缺少关键信息，受理有责3、于2023-10-23 18:09:44回访客户电话针对自己错误受理问题致歉并重新解释流量包不共享规则，客户认可（录音情况详见处理意见）。</t>
  </si>
  <si>
    <t>BL202310221604520147</t>
  </si>
  <si>
    <t>15629372858</t>
  </si>
  <si>
    <t>屈万强</t>
  </si>
  <si>
    <t>2023-10-23 09:03:26</t>
  </si>
  <si>
    <t>&gt;业务号码&gt;15629372858；&gt;号码归属地&gt;宜昌；&gt;产品名称&gt;草莓视频彩铃6元包月；&gt;产品代码&gt;49007110；&gt;产品编码&gt;4900711000；&gt;订购时间&gt;2021-02-0518:10:38；&gt;核查情况&gt;平台故障；&gt;不规范定制分类&gt;平台故障，无法判责；&gt;退费金额&gt;60元；&gt;退费时间&gt;2023年10月22日；&gt;投诉内容&gt;
高级模板内容：
赔付类型：:增值业务争议
CBSS账单扣费名称：:草莓视频彩铃6元包月
办理渠道:sp平台
赔付月份：:2023年1月、2023年2月、2023年3月、2023年4月、2023年5月、2023年6月、2023年7月、2023年8月、2023年9月、2023年10月
返还倍率:单倍
赔付金额：:66
是否已经取消业务:是
是否承诺退费：:是
用户是否需要回复：:是
用户要求：:用户要求1到10月份产生的增值业务退费共计66元</t>
  </si>
  <si>
    <t>TS202310211915260484</t>
  </si>
  <si>
    <t>2023-10-23 10:11:28</t>
  </si>
  <si>
    <t>案件编号：
受理日期：2023-10-2119:04:47
处理日期：2023-10-2119:14:04
认定员：
申诉来源：wechat
用户地址：无
我办的校园卡，在校园内使用流量，但是卡一直显示使用的为全国通用流量流量超出了也未使用校园流量我还有400多个g的校园流量未使用导致我被扣了50元话费我要求返还这些话费并且我刚刚在校园内使用流量还是算在全国通用流量上导致被恶意扣费</t>
  </si>
  <si>
    <t>1. 用户基本信息：客户号码：13040957519、机主姓名：姜姗姗、入网时间：2023-09-10 23:05:50、入网地点：宜昌市城区三峡大学沁苑自有营业厅（校园）、当前使用套餐：沃派39元2021、套餐类型：全国套餐 2.前期处理情况：客户反映流量扣费的问题。客户10月22日向10010反馈，核查处理中，同步越级申诉。 3.申诉处理方案：10月22日收到贵部转办，经核查，因号码未及时导入校园基站产生流量扣费，申请退还本月55元流量费用，已于2023-10-22 13:56:46到账，另发校园营业厅协助添加锁定校园基站，同时为客户赠送0元10G流量，客户认可。 4.核查存在的问题分析：无 5.申诉回复情况：2023-10-22 13:13:02联系客户，满意。</t>
  </si>
  <si>
    <t>ZX202310231723321061</t>
  </si>
  <si>
    <t>15629382152</t>
  </si>
  <si>
    <t>马静</t>
  </si>
  <si>
    <t>2023-10-24 17:09:18</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</si>
  <si>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投诉问题描述:用户来电号码被关停不认可，表示自己在外地，要求我方在线协助开机
用户状态为:局方停机
停机原因:集团鹰眼监测诈骗停机：首次关停可携带本人有效证件、本机号卡到归属地自营厅核验签署承诺书复机一次
前台是否按流程解释:是
用户要求:协助开机
第二联系电话:19807177453</t>
  </si>
  <si>
    <t>BL202310241536122153</t>
  </si>
  <si>
    <t>15629379506</t>
  </si>
  <si>
    <t>秦瑛</t>
  </si>
  <si>
    <t>2023-10-25 09:54:21</t>
  </si>
  <si>
    <t>&gt;业务号码&gt;15629379506；&gt;号码归属地&gt;宜昌；&gt;产品名称&gt;WO+视频腾讯定向流量包月；&gt;产品代码&gt;80006109；&gt;产品编码&gt;8000610900；&gt;订购时间&gt;2016-06-1515:08:20；&gt;核查情况&gt;平台故障；&gt;不规范定制分类&gt;平台故障，无法判责；&gt;退费金额&gt;15元；&gt;退费时间&gt;2023年10月25日；&gt;投诉内容&gt;
高级模板内容：
赔付类型：:增值业务争议
CBSS账单扣费名称：:WO+视频腾讯定向流量包月
办理渠道:线上
赔付月份：:2023年10月
返还倍率:单倍
赔付金额：:15
是否已经取消业务:是
是否承诺退费：:是
用户是否需要回复：:否
用户要求：:承诺退费</t>
  </si>
  <si>
    <t>TS202310171438230220</t>
  </si>
  <si>
    <t>13094187292</t>
  </si>
  <si>
    <t>赵志康</t>
  </si>
  <si>
    <t>2023-10-26 08:31:06</t>
  </si>
  <si>
    <t>案件编号：
受理日期：2023-10-1714:26:48
处理日期：2023-10-1714:35:12
认定员：
申诉来源：wechat
用户地址：无
我本人根本就没办过宽带，今天办理业务时说我有条宽带，请立即帮我取消</t>
  </si>
  <si>
    <t>1. 用户基本信息：客户号码：13094187292、机主姓名：赵志康、入网时间：2013-07-01 19:11:10、入网地点：城区西陵区CBD新时空手机世界雅迪合作厅、当前使用套餐：畅爽冰激凌5G套餐99元、套餐类型：全国套餐
2.前期处理情况：客户反映取消业务的问题。客户前期未向10010反馈，直接越级申诉。 
3.申诉处理方案：10月17日收到贵部转办，经核查，客户要求注销宽带071701037346，此为虚拟宽带，挽留无效，我部于2023-10-17 14:34:05已应客户要求为其办理宽带注销，客户认可。
4.核查存在的问题分析：无
5.申诉回复情况：2023-10-17 15:26:29联系客户，客户满意。</t>
  </si>
  <si>
    <t>TS202310232137250451</t>
  </si>
  <si>
    <t>13177071401</t>
  </si>
  <si>
    <t>袁辉</t>
  </si>
  <si>
    <t>2023-10-25 09:09:54</t>
  </si>
  <si>
    <t>案件编号：
受理日期：2023-10-2320:00:23
处理日期：2023-10-2321:35:16
认定员：
申诉来源：wechat
用户地址：无
想办理八元保号套餐不给办，因为平时用不到这张卡但是又绑定了太多信息不好注销，联通能查到这个套餐但是不给办理</t>
  </si>
  <si>
    <t>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2.前期处理情况：客户反映套餐变更的问题。客户10月22日向10010反馈，核查处理中，同步越级申诉。 
3.申诉处理方案：经核查，查询2023-10-24 08:34:38省分已在线为客户转资转资8元全国流量王套餐，客户认可。
4.核查存在的问题分析：无
5.申诉回复情况：2023-10-24 09:10:16联系客户，客户满意。</t>
  </si>
  <si>
    <t>GZ202310231944442309</t>
  </si>
  <si>
    <t>071700062066</t>
  </si>
  <si>
    <t>魏锡红</t>
  </si>
  <si>
    <t>2023-10-24 08:31:20</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</si>
  <si>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装机地址：湖北省宜昌市伍家区中南路宜化山语城三期7栋2单元9楼903</t>
  </si>
  <si>
    <t>BL202310261102012315</t>
  </si>
  <si>
    <t>15671051575</t>
  </si>
  <si>
    <t>苟伏从</t>
  </si>
  <si>
    <t>2023-10-26 15:45:07</t>
  </si>
  <si>
    <t>&gt;业务号码&gt;15671051575；&gt;号码归属地&gt;宜昌；&gt;产品名称&gt;云加速5G畅玩加油包(湖北)；&gt;产品代码&gt;91295249；&gt;产品编码&gt;无；&gt;订购时间&gt;2023-10-1015:42:17；&gt;核查情况&gt;平台故障；&gt;不规范定制分类&gt;平台故障，无法判责；&gt;退费金额&gt;20元；&gt;退费时间&gt;2023-10-26；&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</si>
  <si>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BL202310260935460922</t>
  </si>
  <si>
    <t>15672492425</t>
  </si>
  <si>
    <t>赵万华</t>
  </si>
  <si>
    <t>2023-10-26 15:26:28</t>
  </si>
  <si>
    <t>&gt;业务号码&gt;15672492425；&gt;号码归属地&gt;宜昌；&gt;产品名称&gt;云加速5G畅玩加油包(湖北)；&gt;产品代码&gt;无；&gt;产品编码&gt;无；&gt;订购时间&gt;2023-10-1601:32:38；&gt;核查情况&gt;平台故障；&gt;不规范定制分类&gt;平台故障，无法判责；&gt;退费金额&gt;20元；&gt;退费时间&gt;2023/10/26；&gt;投诉内容&gt;赔付类型：:增值业务争议
CBSS账单扣费名称：:	云加速5G畅玩加油包(湖北)
办理渠道:	湖北杭州翔羽线上业务代理(宜昌)
赔付月份：:2023年10月
返还倍率:单倍
赔付金额：:20
是否已经取消业务:是
是否承诺退费：:是
用户是否需要回复：:否
用户要求：:退费</t>
  </si>
  <si>
    <t>TS202310221415291585</t>
  </si>
  <si>
    <t>13197306996</t>
  </si>
  <si>
    <t>李发明</t>
  </si>
  <si>
    <t>2023-10-23 09:59:24</t>
  </si>
  <si>
    <t>案件编号：
受理日期：2023-10-2214:05:14
处理日期：2023-10-2214:14:07
认定员：
申诉来源：wechat
用户地址：无
我去营业厅办业务，说我下面有一条宽带，我从来没有装过联通宽带，我早上打10015.说取消不了，营业厅也取消不了，10015到现在也没有给我回话，不要在我不知情的情况下给我乱开业务</t>
  </si>
  <si>
    <t>1. 用户基本信息：客户号码：13197306996、机主姓名：李发明、入网时间：2014-04-17 11:52:13、入网地点：夷陵小溪塔三星金鼎合作厅、当前使用套餐：畅越冰激凌5G套餐129元、套餐类型：全国套餐 2.前期处理情况：客户反映取消业务的问题。客户10月22日向10010反馈，核查处理中，同步越级申诉。 3.申诉处理方案：10月22日收到贵部转办，经核查，客户要求注销宽带071701009860，此为虚拟宽带，客户要求注销，挽留无效，我部于2023-10-22 15:22:25已协助注销，客户认可。 4.核查存在的问题分析：无 5.申诉回复情况：2023-10-22 15:16:57联系客户，客户满意。</t>
  </si>
  <si>
    <t>BL202310241852212153</t>
  </si>
  <si>
    <t>15672549519</t>
  </si>
  <si>
    <t>郭姝香</t>
  </si>
  <si>
    <t>2023-10-26 10:01:20</t>
  </si>
  <si>
    <t>&gt;业务号码&gt;15672549519；&gt;号码归属地&gt;宜昌；&gt;产品名称&gt;AR彩铃酷趣会员5G加油包（湖北）；&gt;产品代码&gt;91295250；&gt;产品编码&gt;无；&gt;订购时间&gt;	2023/10/1915:22	；&gt;核查情况&gt;平台故障；&gt;不规范定制分类&gt;平台故障，无法判责；&gt;退费金额&gt;20元；&gt;退费时间&gt;	2023/10/25	；&gt;投诉内容
高级模板内容：
赔付类型：:增值业务争议
CBSS账单扣费名称：:AR视频彩铃酷趣会员15元包月、流量叠加包月套餐费
办理渠道:	湖北杭州翔羽线上业务代理(宜昌)vhbkfdx016
赔付月份：:2023年10月
返还倍率:单倍
赔付金额：:20
是否已经取消业务:是
是否承诺退费：:是
用户是否需要回复：:否
用户要求：:
要求退费，在线已承诺退费，已告知费用抵扣范围，无需回复</t>
  </si>
  <si>
    <t>TS202310221415271584</t>
  </si>
  <si>
    <t>13217277049</t>
  </si>
  <si>
    <t>宋秀云</t>
  </si>
  <si>
    <t>2023-10-25 09:09:51</t>
  </si>
  <si>
    <t>案件编号：
受理日期：2023-10-2214:06:47
处理日期：2023-10-2214:14:07
认定员：
申诉来源：wechat
用户地址：无
号码下面有宽带一直都没有用过，去营业厅退，营业厅也不给我能退</t>
  </si>
  <si>
    <t>1. 用户基本信息：客户号码：13217277049、机主姓名：宋秀云、入网时间：2008-11-05 15:55:13、入网地点：宜都陆城宏盛合作厅、当前使用套餐：畅爽冰激凌5G套餐159元-优化版、套餐类型：全国套餐
2.前期处理情况：客户反映取消业务的问题。客户前期未向10010反馈，直接越级申诉。 
3.申诉处理方案：10月22日收到贵部转办，经核查，客户要求注销宽带 071700096196，此为无线CPE实装宽带，挽留无效，我部于2023-10-23 10:34:44已协助办理注销，客户认可。
4.核查存在的问题分析：无
5.申诉回复情况：2023-10-22 17:05:41联系客户，客户满意。</t>
  </si>
  <si>
    <t>GZ202310231928562187</t>
  </si>
  <si>
    <t>071700884829</t>
  </si>
  <si>
    <t>赵雪艳</t>
  </si>
  <si>
    <t>2023-10-24 16:52:55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</si>
  <si>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</si>
  <si>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ZX202310221542212353</t>
  </si>
  <si>
    <t>18695075189</t>
  </si>
  <si>
    <t>刘祖芹</t>
  </si>
  <si>
    <t>2023-10-23 13:55:03</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</si>
  <si>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投诉问题描述:用户反映人不在归属地
用户状态为:局方停机
停机原因:集团鹰眼监测诈骗停机
前台是否按流程解释:是
用户要求:线上开机
第二联系电话:18025222357</t>
  </si>
  <si>
    <t>号码关停：集团鹰眼监测诈骗停机AA。用户反映号码关停，已联系用户回传合规使用证明后发信安审核复机，用户知晓满意</t>
  </si>
  <si>
    <t>TS202310241244230086</t>
  </si>
  <si>
    <t>15595838376</t>
  </si>
  <si>
    <t>李林迪</t>
  </si>
  <si>
    <t>2023-10-26 09:43:46</t>
  </si>
  <si>
    <t>案件编号：
受理日期：2023-10-2412:39:55
处理日期：2023-10-2412:42:12
认定员：
申诉来源：wechat
用户地址：无
APP销户多次失败，最近一次客服联系成功但因为王卡套餐未取消只能第二天再销户，结果第二天App显示因业务限制不予销户</t>
  </si>
  <si>
    <t>1. 用户基本信息：客户号码：13227291121、机主姓名：李林迪、入网时间：2021-02-05 16:15:45、入网地点：湖北省宜昌市OMO、当前使用套餐：腾讯大王卡、套餐类型：全国套餐
2.前期处理情况：客户实际反映13227291121销户的问题。客户前期未向10010反馈，直接越级申诉。 
3.申诉处理方案：10月24日收到贵部转办，经核查，客户表示13227291121要求销户，挽留无效，已联系客户收集销户委托书和核对证件信息，于2023-10-24 16:39:52协助销户，客户认可。
4.核查存在的问题分析：无
5.申诉回复情况：2023-10-24 16:33:33联系客户，客户满意。</t>
  </si>
  <si>
    <t>GZ202310231856021855</t>
  </si>
  <si>
    <t>071700065118</t>
  </si>
  <si>
    <t>张银辉</t>
  </si>
  <si>
    <t>2023-10-24 15:20:06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</si>
  <si>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装机地址：湖北省宜昌市伍家区伍临路13号东郡二期14栋1单元10层1001</t>
  </si>
  <si>
    <t>TS202310161522442126</t>
  </si>
  <si>
    <t>15090915955</t>
  </si>
  <si>
    <t>龙翔云</t>
  </si>
  <si>
    <t>2023-10-25 17:14:10</t>
  </si>
  <si>
    <t>案件编号：
受理日期：2023-10-1615:18:54
处理日期：2023-10-1615:21:25
认定员：
申诉来源：wechat
用户地址：无
今天去营业厅销户宽带，营业厅不给办理，我希望能给我解决！</t>
  </si>
  <si>
    <t>1. 用户基本信息：客户号码：15327605848、机主姓名：龙翔云、入网时间：2021-09-17 18:05:30、入网地点：城区东山大道国贸自有营业厅、当前使用套餐：畅爽冰激凌5G套餐129元（基础版）、套餐类型：全国套餐
2.前期处理情况：客户反映取消业务的问题。客户前期未向10010反馈，直接越级申诉。 
3.申诉处理方案：10月16日收到贵部转办，经核查，客户要求注销宽带071701029326，此为无线CPE实装宽带，需退设备到厅办理注销，挽留无效，我部于 2023-10-16 18:46:35已应客户要求为其办理宽带注销，客户认可。
4.核查存在的问题分析：无
5.申诉回复情况：2023-10-16 18:43:0联系客户，客户满意。</t>
  </si>
  <si>
    <t>GZ202310231843241741</t>
  </si>
  <si>
    <t>071700070092</t>
  </si>
  <si>
    <t>李建荣</t>
  </si>
  <si>
    <t>2023-10-24 14:40:22</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</si>
  <si>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用户反馈网络不可用，重启设备无效，后台刷新无效，请尽快处理</t>
  </si>
  <si>
    <t>TS202310191957230295</t>
  </si>
  <si>
    <t>19323613371</t>
  </si>
  <si>
    <t>赵天宇</t>
  </si>
  <si>
    <t>2023-10-25 09:09:44</t>
  </si>
  <si>
    <t>案件编号：
受理日期：2023-10-1919:42:43
处理日期：2023-10-1919:56:01
认定员：
申诉来源：wechat
用户地址：无
他说在合约期内无法注销如果注销需要支付违约金500多元</t>
  </si>
  <si>
    <t>1. 用户基本信息：客户号码：15507209685、机主姓名：赵天宇、入网时间：2023-09-15 13:22:13、入网地点：宜昌市夷陵区集团3G开户服务点、当前使用套餐：沃派39元2021、套餐类型：全国套餐
2.前期处理情况：客户实际反映15507209685销户的问题。客户前期未向10010反馈，直接越级申诉。 
3.申诉处理方案：10月19日收到贵部转办，经核查，客户表示15507209685要求销户，挽留无效，已联系客户收集销户委托书和核对证件信息，于2023-10-24 18:12:52协助销户，客户认可。
4.核查存在的问题分析：无
5.申诉回复情况： 2023-10-24 18:00:27联系客户，客户满意。</t>
  </si>
  <si>
    <t>GZ202310231839431696</t>
  </si>
  <si>
    <t>071700069826</t>
  </si>
  <si>
    <t>2023-10-24 17:35:27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</si>
  <si>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装机地址：湖北省宜昌市西陵区西陵街道办樵湖岭社区樵湖街片区珍珠路32号1栋4单元3层301户</t>
  </si>
  <si>
    <t>BL202310231055472324</t>
  </si>
  <si>
    <t>2023-10-23 16:28:16</t>
  </si>
  <si>
    <t>&gt;业务号码&gt;16607201053；&gt;号码归属地&gt;宜昌；&gt;产品名称&gt;酷音视频彩铃6元包月，畅行会员S-包月-15元；&gt;产品代码&gt;49004931，21002422；&gt;产品编码&gt;4900493100，2100242200；&gt;订购时间&gt;2023-10-2111:20:39，2023-10-2021:10:53；&gt;核查情况&gt;平台故障；&gt;不规范定制分类&gt;平台故障，无法判责；&gt;赔付金额&gt;6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酷音视频彩铃6元包月，	云加速5G畅玩加油包(湖北
办理渠道:	湖北杭州翔羽线上业务代理(宜昌)
赔付月份：:2023年10月
返还倍率:单倍
赔付金额：:26
是否已经取消业务:是
是否承诺退费：:是
用户是否需要回复：:否
用户要求：:已承诺退费，无需回复</t>
  </si>
  <si>
    <t>GZ202310231832571645</t>
  </si>
  <si>
    <t>071700124354</t>
  </si>
  <si>
    <t>周家国</t>
  </si>
  <si>
    <t>2023-10-24 08:59:01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</si>
  <si>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装机地址：湖北省宜昌市西陵区葛洲坝街道办石子岭社区葛洲坝合作有线宽带专用</t>
  </si>
  <si>
    <t>GZ202310231831521634</t>
  </si>
  <si>
    <t>071701010829</t>
  </si>
  <si>
    <t>李先芳</t>
  </si>
  <si>
    <t>2023-10-24 11:31:25</t>
  </si>
  <si>
    <t xml:space="preserve">071701010829命中精准预判服务场景:[65岁以上老人]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用户反馈网络不能用，设备亮红灯，请尽快处理</t>
  </si>
  <si>
    <t>BL202310250919000707</t>
  </si>
  <si>
    <t>16607207116</t>
  </si>
  <si>
    <t>田丹丹</t>
  </si>
  <si>
    <t>2023-10-25 14:37:48</t>
  </si>
  <si>
    <t>&gt;业务号码&gt;16607207116；&gt;号码归属地&gt;宜昌；&gt;产品名称&gt;云加速5G畅玩加油包(湖北)；&gt;产品代码&gt;91295249；&gt;产品编码&gt;无；&gt;订购时间&gt;2023-10-2421:35:57；&gt;核查情况&gt;平台故障；&gt;不规范定制分类&gt;平台故障，无法判责；&gt;退费金额&gt;20元；&gt;退费时间&gt;2023年10月25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</si>
  <si>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TS202310191743230704</t>
  </si>
  <si>
    <t>15549273365</t>
  </si>
  <si>
    <t>梁增斌</t>
  </si>
  <si>
    <t>2023-10-26 10:12:24</t>
  </si>
  <si>
    <t>案件编号：
受理日期：2023-10-1917:31:18
处理日期：2023-10-1917:42:11
认定员：
申诉来源：wechat
用户地址：无
去营业厅退宽带，不给退，我都不知道我号码下面有宽带，没用过</t>
  </si>
  <si>
    <t>1. 用户基本信息：客户号码：15549273365、机主姓名：梁增斌、入网时间：2011-02-20 00:00:00、入网地点：城区花艳固网专业合作厅、当前使用套餐：畅爽冰激凌5G套餐159元（基础版）、套餐类型：全国套餐
2.前期处理情况：客户反映取消业务的问题。前期未向10010反馈，直接越级申诉。
3.申诉处理方案：10月19日收到贵部转办，经核查，客户要求注销宽带071703545710，挽留无效，我部于2023-10-20 09:16:12已协助客户注销，客户认可。
4.核查存在的问题分析：无
5.申诉回复情况：2023-10-20 09:05:49联系客户，客户满意。</t>
  </si>
  <si>
    <t>GZ202310231828521613</t>
  </si>
  <si>
    <t>071700860407</t>
  </si>
  <si>
    <t>2023-10-24 15:21:12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</si>
  <si>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装机地址：湖北省宜昌市当阳市玉阳办事处友谊路沿街片区友谊路14号1栋周边</t>
  </si>
  <si>
    <t>GZ202310231826521590</t>
  </si>
  <si>
    <t>071700069097</t>
  </si>
  <si>
    <t>薛迎春</t>
  </si>
  <si>
    <t>2023-10-24 10:25:54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</si>
  <si>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:宽带无法上网，请处理并回复</t>
  </si>
  <si>
    <t>ZX202310231911001718</t>
  </si>
  <si>
    <t>15587939855</t>
  </si>
  <si>
    <t>尹佳敏</t>
  </si>
  <si>
    <t>2023-10-24 17:31:14</t>
  </si>
  <si>
    <t xml:space="preserve">:下一步
判断省分:湖北
node_134:
获取入参:
node_180:
判断局方停机状态:
:
node_223::其他原因
判断地市:其他地市
:不认可
:
高级模板内容：
投诉问题描述:称在异地无法去营业厅要求我方复机
用户状态为:局方停机
停机原因: 集团鹰眼静默突增模型：首次关停可携带本人有效证件、本机号卡到归属地自营厅核验签署承诺书复机一次
前台是否按流程解释:是
用户要求:立即处理加急
第二联系电话:18575312003</t>
  </si>
  <si>
    <t>号码关停：集团鹰眼静默突增模型AA。用户反映号码关停问题，已请客户回传以下资料：身份证正、反面照，SIM卡及开机承诺函至13032700872微信号，审核通过后办理开机。如该号码再次被举报则永久关停，客户知晓。</t>
  </si>
  <si>
    <t>ZX202310221443301950</t>
  </si>
  <si>
    <t>2023-10-23 14:52:31</t>
  </si>
  <si>
    <t xml:space="preserve">[65岁以上老人]
高级模板内容：
投诉问题描述:用户来电反映对前期工单处理结果不满意
用户状态为:局方停机
停机原因:集团鹰眼诈骗-异常IMEI扩展模型：首次关停可携带本人有效证件到号码归属地自营厅核验签署法律风险告知书复机一次。
前台是否按流程解释:是
用户要求:立即处理
第二联系电话:15629354108（用户没有二联系方式）</t>
  </si>
  <si>
    <t>GZ202310231822441554</t>
  </si>
  <si>
    <t>071700055375</t>
  </si>
  <si>
    <t>吴军</t>
  </si>
  <si>
    <t>2023-10-24 18:54:10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</si>
  <si>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装机地址：湖北省宜昌市西陵区唐家湾路上泽园小区3栋1单元7层704</t>
  </si>
  <si>
    <t>GZ202310231822021548</t>
  </si>
  <si>
    <t>071704505398</t>
  </si>
  <si>
    <t>陈健</t>
  </si>
  <si>
    <t>2023-10-24 11:48:36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</si>
  <si>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问题（现象）描述:电视无法观看，要求尽快上门处理
故障时间:2023-10-23
宽带是否安装IPTV:是
宽带是否可正常上网:是
是否重启设备:已重启未恢复</t>
  </si>
  <si>
    <t>GZ202310231821401546</t>
  </si>
  <si>
    <t>071700397280</t>
  </si>
  <si>
    <t>王相前</t>
  </si>
  <si>
    <t>2023-10-24 14:29:41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</si>
  <si>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宽带无法使用，注册闪，基本排障无法恢复，请尽快处理回复</t>
  </si>
  <si>
    <t>GZ202310231819211526</t>
  </si>
  <si>
    <t>071700099209</t>
  </si>
  <si>
    <t>2023-10-24 18:59:03</t>
  </si>
  <si>
    <t xml:space="preserve">#重要客户#22年Q3Q4重点客户判断省分:湖北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故障时间:2023-10-23
服务状态是否正常:是
设备灯显示:正常
错误代码:无
是否重启设备:已重启未恢复
用户要求:用户要求上门处理</t>
  </si>
  <si>
    <t>GZ202310231818371519</t>
  </si>
  <si>
    <t>071700253502</t>
  </si>
  <si>
    <t>刘仁英</t>
  </si>
  <si>
    <t>2023-10-24 15:20:42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</si>
  <si>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用户反馈网络不可用，设备重启无效，设备亮红灯，请尽快处理</t>
  </si>
  <si>
    <t>BL202310231912170811</t>
  </si>
  <si>
    <t>2023-10-24 14:38:44</t>
  </si>
  <si>
    <t>&gt;业务号码&gt;16608602293；&gt;号码归属地&gt;宜昌；&gt;产品名称&gt;酷音视频彩铃6元包月；&gt;产品代码&gt;49004931；&gt;产品编码&gt;4900493100；&gt;订购时间&gt;2023-10-2317:39:18；&gt;核查情况&gt;平台故障；&gt;不规范定制分类&gt;平台故障，无法判责；&gt;退费金额&gt;6元；&gt;退费时间&gt;2023年10月24日；&gt;投诉内容&gt;
高级模板内容：
赔付类型：:增值业务争议
CBSS账单扣费名称：:	酷音视频彩铃6元包月
办理渠道:SP
赔付月份：:2023年10月
返还倍率:单倍
赔付金额：:6
是否已经取消业务:是
是否承诺退费：:是
用户是否需要回复：:否
用户要求：:尽快处理，谢谢</t>
  </si>
  <si>
    <t>TS202310201322271066</t>
  </si>
  <si>
    <t>2023-10-25 15:08:48</t>
  </si>
  <si>
    <t>案件编号：
受理日期：2023-10-2013:18:04
处理日期：2023-10-2013:21:07
认定员：
申诉来源：website
用户地址：无
之前在宜昌学校的时候办理的校园卡和带宽然后有捆绑套餐一直到必要我回到武汉的时候发现一直在扣费给客服打电话他说必须要去宜昌当时办理的地区去取消才可以打了几次客服电话都这样说每个月都在扣费我打电话他也不给我取消之前离开宜昌之前去取消的时候显示有捆绑套餐不能取消所以一直到现在每个月都在扣费给客服打电话也不给我解决必须要我去宜昌才行！！！！！</t>
  </si>
  <si>
    <t>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4.核查存在的问题分析：无
5.申诉回复情况： 2023-10-20 14:15:50联系客户，客户满意。</t>
  </si>
  <si>
    <t>GZ202310231816391499</t>
  </si>
  <si>
    <t>071703427074</t>
  </si>
  <si>
    <t>刘庆先</t>
  </si>
  <si>
    <t>2023-10-24 12:06:43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</si>
  <si>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注册灯闪，无法上网，要求师傅尽快联系处理</t>
  </si>
  <si>
    <t>GZ202310231815321487</t>
  </si>
  <si>
    <t>071700903275</t>
  </si>
  <si>
    <t>魏杜娟</t>
  </si>
  <si>
    <t>2023-10-24 15:13:25</t>
  </si>
  <si>
    <t>用户开启一键诊断：接口调用超时
宽带报障-MODEM故障
装机地址：湖北省宜昌市远安县洋坪镇洋坪村洋坪村新农村2巷4号周边</t>
  </si>
  <si>
    <t>GZ202310231815221486</t>
  </si>
  <si>
    <t>071700075083</t>
  </si>
  <si>
    <t>张文秀</t>
  </si>
  <si>
    <t>2023-10-24 10:41:51</t>
  </si>
  <si>
    <t xml:space="preserve">判断省分:一屏清无资料用户
用户归属地:
:宽带
宽带:
获取基本信息:
:否
:获取宽带信息
获取参数:成功
:下一步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问题（现象）描述:用户表示宽带无法上网
故障时间:2023-10-23
服务状态是否正常:是
设备灯显示:正常
错误代码:1
是否重启设备:已重启未恢复
装机地址:湖北省宜昌市伍家区东艳路东辰心语A区1栋1单元302
用户要求:用户表示宽带无法上网，请后台工作人员尽快处理，并联系维修师傅上门，并回电，谢谢</t>
  </si>
  <si>
    <t>BL202310251147380345</t>
  </si>
  <si>
    <t>17683701630</t>
  </si>
  <si>
    <t>杜少杰</t>
  </si>
  <si>
    <t>2023-10-25 15:48:22</t>
  </si>
  <si>
    <t>&gt;业务号码&gt;17683701630；&gt;号码归属地&gt;宜昌；&gt;产品名称&gt;沃阅读知涯升学20元特价包；&gt;产品代码&gt;66002207；&gt;产品编码&gt;6600220700；&gt;订购时间&gt;2023-10-2508:34:45；&gt;核查情况&gt;平台故障；&gt;不规范定制分类&gt;平台故障，无法判责；&gt;退费金额&gt;20元；&gt;退费时间&gt;2023-10-25；&gt;投诉内容&gt;
高级模板内容：
赔付类型：:增值业务争议
CBSS账单扣费名称：:沃阅读知涯升学20元特价包
办理渠道:沃悦读_WAP门户	
赔付月份：:2023年10月
返还倍率:单倍
赔付金额：:20
是否已经取消业务:是
是否承诺退费：:是
用户是否需要回复：:否
用户要求：:已在线承诺退费，无需回复</t>
  </si>
  <si>
    <t>TS202310171608242224</t>
  </si>
  <si>
    <t>2023-10-23 16:32:18</t>
  </si>
  <si>
    <t>案件编号：
受理日期：2023-10-1715:54:33
处理日期：2023-10-1716:07:03
认定员：
申诉来源：wechat
用户地址：无
联通PULS白银会员月卡，16号投诉不给加，拖到17号说下架了，16号没下架为什么不给加，拖到下架后说加不了</t>
  </si>
  <si>
    <t>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3.申诉处理方案：本次申诉原因及处理方案：经核查，结果同前期，并非业务下架，实际为客户要求我司为其开通免费联通PLUS白银会员无法办理，现再次联系客户解释沟通，客户认可。
4.核查存在的问题分析：无
5.申诉回复情况：2023-10-20 16:19:42联系客户，客户满意。</t>
  </si>
  <si>
    <t>TS202310171437230199</t>
  </si>
  <si>
    <t>15572706825</t>
  </si>
  <si>
    <t>杜伟</t>
  </si>
  <si>
    <t>2023-10-25 17:14:17</t>
  </si>
  <si>
    <t>案件编号：
受理日期：2023-10-1714:29:12
处理日期：2023-10-1714:35:16
认定员：
申诉来源：wechat
用户地址：无
2023年2月份我要携号转网的时候，联通客服给我打来电话说给我换个便宜点的套餐，原价59给我限时优惠期两年便宜一半，我今天2023年10月17日再去营业厅取消这个业务时候告诉我未满两年要赔违约金一起支付了342元，违约金当时没跟我说优惠期未满不用了还要赔违约金</t>
  </si>
  <si>
    <t>1. 用户基本信息：客户号码：15572706825、机主姓名：杜伟、入网时间：2018-02-21 13:30:19、入网地点：湖北省宜昌市OMO、当前使用套餐：畅越冰激凌5G套餐59元、套餐类型：全国套餐
2.前期处理情况：客户反映业务取消收取违约金的问题。客户前期未向10010反馈，直接越级申诉。 
3.申诉处理方案：10月17日收到贵部转办，经核查，客户号码15572706825因取消5折活动，兴山自有营业厅收取342元的违约金不认可，客户已携出，考虑客户实际使用，申请赠送342元至用户提供号码15549272183上已到账，客户认可。
4.核查存在的问题分析：无
5.申诉回复情况：2023-10-18 17:13:01联系客户，客户满意。</t>
  </si>
  <si>
    <t>TS202310252157250882</t>
  </si>
  <si>
    <t>15572745767</t>
  </si>
  <si>
    <t>2023-10-26 10:46:36</t>
  </si>
  <si>
    <t>案件编号：
受理日期：2023-10-2521:40:31
处理日期：2023-10-2521:56:00
认定员：
申诉来源：wechat
用户地址：无
中国联通app有个10元5g单日包流量包订购，还有个10元5g5日包流量包订购，我想问下这个单日包存在的意义，就是为了让你能够一时疏忽大意点错，然后第二天又没流量了然后重新订购吗</t>
  </si>
  <si>
    <t>1. 用户基本信息：客户号码：15572745767、机主姓名：杨涛、入网时间：2014-12-27 08:48:51、入网地点：夷陵新雾渡河合作厅、当前使用套餐： 畅越冰激凌5G套餐79元、套餐类型：全国套餐
2.前期处理情况：客户反映流量包订购的问题。客户前期未向10010反馈，直接越级申诉。 
3.申诉处理方案：经核查，客户因在中国联通APP订购流量包页面介绍没看清错误订购成10元5GB全国流量单日包，但实际还有更优惠的流量包10元10GB全国流量单日包，客户对APP流量包产品规则不认可，申请赠送10元已到账，客户认可。
4.核查存在的问题分析：无
5.申诉回复情况：2023-10-26 09:37:10联系客户，客户满意。</t>
  </si>
  <si>
    <t>ZX202310241503280776</t>
  </si>
  <si>
    <t>13177080957</t>
  </si>
  <si>
    <t>杨作楷</t>
  </si>
  <si>
    <t>2023-10-25 12:08:55</t>
  </si>
  <si>
    <t xml:space="preserve">22年Q3Q4重点客户:下一步
判断省分:湖北
node_134:
获取入参:
node_180:
判断局方停机状态:
:
node_223::其他
:有
:不认可
:
高级模板内容：
投诉问题描述:用户来电对局方半停不认可
用户状态为:局方半停
停机原因:本地异常号卡语音半停
前台是否按流程解释:是
用户要求:用户要求尽快处理，谢谢
第二联系电话:/</t>
  </si>
  <si>
    <t>号码关停：经核实客户号码因本地异常号卡语音二次关停，根据相关要求进行关停处理。客户已通过手厅办理复机，认可。</t>
  </si>
  <si>
    <t>GZ202310231804291396</t>
  </si>
  <si>
    <t>071701069816</t>
  </si>
  <si>
    <t>姜蓉</t>
  </si>
  <si>
    <t>2023-10-24 13:34:48</t>
  </si>
  <si>
    <t>#2022重保客户#宽带报障-MODEM故障
装机地址：湖北省宜昌市伍家岗区宝塔河街道岳家冲社区松林路民欣家园一期3栋1单元8楼803</t>
  </si>
  <si>
    <t>GZ202310231802571379</t>
  </si>
  <si>
    <t>071703366586</t>
  </si>
  <si>
    <t>林翔宇</t>
  </si>
  <si>
    <t>2023-10-24 08:57:48</t>
  </si>
  <si>
    <t>TS202310152043241105</t>
  </si>
  <si>
    <t>18986375262</t>
  </si>
  <si>
    <t>寇慧娟</t>
  </si>
  <si>
    <t>2023-10-25 17:11:43</t>
  </si>
  <si>
    <t>案件编号：
受理日期：2023-10-1520:31:18
处理日期：2023-10-1520:42:03
认定员：
申诉来源：wechat
用户地址：无
不知道有合约，异地用不了流量，强制执行套餐，沟通无果，不予注销</t>
  </si>
  <si>
    <t>1. 用户基本信息：客户号码：15587910310、机主姓名：寇慧娟、入网时间：2021-10-21 09:40:04、入网地点：宜昌市城区三峡大学沁苑自有营业厅（校园）、当前使用套餐：沃派校园融合9元移网成员套餐（湖北宜昌）、套餐类型：全国套餐
2.前期处理情况：客户实际反映15587910310销户的问题。客户前期未向10010反馈，直接越级申诉。 
3.申诉处理方案：10月15日收到贵部转办，经核查，客户表示15587910310要求销户，挽留无效，已联系客户收集销户委托书和核对证件信息，于2023-10-20 10:16:37协助销户，客户认可。
4.核查存在的问题分析：无
5.申诉回复情况： 2023-10-17 17:47:32联系客户，客户满意。</t>
  </si>
  <si>
    <t>ZX202310241243362160</t>
  </si>
  <si>
    <t>18671722295</t>
  </si>
  <si>
    <t>闫华</t>
  </si>
  <si>
    <t>2023-10-25 12:40:12</t>
  </si>
  <si>
    <t xml:space="preserve">
高级模板内容：
投诉问题描述:用户来电反映被【停机保号加风险用户停机】，用户不在归属地。前台无法直接保号开机。要求我方尽快核实回复处理复机，谢谢
用户状态为:【停机保号加风险用户停机】
停机原因:【停机保号加风险用户停机】
前台是否按流程解释:是
用户要求:复机
第二联系电话:13736117710</t>
  </si>
  <si>
    <t>号码关停：客户号码因风险关停， 建议客户通过手厅办理二次实人认证，客户认可</t>
  </si>
  <si>
    <t>TS202310242307230293</t>
  </si>
  <si>
    <t>15587915551</t>
  </si>
  <si>
    <t>武杨</t>
  </si>
  <si>
    <t>2023-10-26 09:44:17</t>
  </si>
  <si>
    <t>案件编号：
受理日期：2023-10-2422:52:33
处理日期：2023-10-2423:07:00
认定员：
申诉来源：wechat
用户地址：无
本人一直办理的是沃4g套餐未开通宽带业务联通营业厅在本人完全不知情的情况下，于4月11日晚上7点54分更改套餐为5g融合套餐时间到2029年强行开通宽带业务，并在陌生地方安装该宽带。</t>
  </si>
  <si>
    <t>1. 用户基本信息：客户号码：15587915551、机主姓名：武杨、入网时间：2012-10-12 11:35:53、入网地点：城区精英盛华营业厅、当前使用套餐：畅爽冰激凌5G套餐99元（基础版）、套餐类型：全国套餐
2.前期处理情况：客户反映取消业务的问题。客户前期未向10010反馈，直接越级申诉。 
3.申诉处理方案：10月25日收到贵部转办，经核查，客户要求注销宽带071703935927，此为虚拟宽带，挽留无效，我部于2023-10-25 10:04:42已协助办理注销，客户认可。
4.核查存在的问题分析：无
5.申诉回复情况：2023-10-25 10:40:3联系客户，客户满意。</t>
  </si>
  <si>
    <t>TS202310131357251689</t>
  </si>
  <si>
    <t>15629352160</t>
  </si>
  <si>
    <t>肖慈孝</t>
  </si>
  <si>
    <t>2023-10-25 17:03:14</t>
  </si>
  <si>
    <t>案件编号：
受理日期：2023-10-1313:42:26
处理日期：2023-10-1313:56:01
认定员：
申诉来源：wechat
用户地址：无
没有办理过亲情网业务，现在要求取消，在不知情的情况下加业务</t>
  </si>
  <si>
    <t>1. 用户基本信息：客户号码：15629352160、机主姓名：肖慈孝、入网时间：2020-06-27 09:52:07、入网地点：城区东山新时空合作厅(广信)(自建他营)、当前使用套餐：阿里小宝卡、套餐类型：全国套餐
2.前期处理情况：客户反映取消业务的问题。客户前期未向10010反馈，直接越级申诉。 
3.申诉处理方案：10月13日收到贵部转办，经核查，客户要求取消亲情业务，查询客户于2023-10-13 14:08:08已自助退订，联系客户解释回复，客户认可。
4.核查存在的问题分析：无
5.申诉回复情况：2023-10-13 17:18:16联系客户，客户满意。</t>
  </si>
  <si>
    <t>BL202310261346232237</t>
  </si>
  <si>
    <t>17683716290</t>
  </si>
  <si>
    <t>徐红</t>
  </si>
  <si>
    <t>2023-10-26 16:37:07</t>
  </si>
  <si>
    <t>&gt;业务号码&gt;17683716290；&gt;号码归属地&gt;宜昌；&gt;产品名称&gt;云加速5G畅玩加油包(湖北)；&gt;产品代码&gt;91295249；&gt;产品编码&gt;无；&gt;订购时间&gt;2023-10-0906:03:30；&gt;核查情况&gt;平台故障；&gt;不规范定制分类&gt;平台故障，无法判责；&gt;退费金额&gt;20元；&gt;退费时间&gt;2023-10-26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</si>
  <si>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TS202310191108252339</t>
  </si>
  <si>
    <t>张</t>
  </si>
  <si>
    <t>2023-10-26 09:04:16</t>
  </si>
  <si>
    <t>案件编号：
受理日期：2023-10-1910:50:41
处理日期：2023-10-1911:07:01
认定员：
申诉来源：wechat
用户地址：无
申请注销账号，多次申请，为得到解决，什么时候能解决</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</si>
  <si>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3.申诉处理方案：10月19日收到贵部转办，经核查，结果同前期，经协商达成一致，申请减免部分月租话费225元已到账，客户自行支付违约金后，于2023-10-19 17:14:41已前往夷陵城区自有营业厅办理销户。 
4.核查存在的问题分析：无
5.申诉回复情况：2023-10-19 16:24:25联系客户，客户满意。</t>
  </si>
  <si>
    <t>BL202310241247520295</t>
  </si>
  <si>
    <t>2023-10-24 15:57:01</t>
  </si>
  <si>
    <t>&gt;业务号码&gt;18062378843；&gt;号码归属地&gt;宜昌；&gt;产品名称&gt;哔哩哔哩15G流量加会员月包，手机彩铃沃音乐精选10元包月，主题彩铃6元包月；&gt;产品代码&gt;80006723，49004937，49004917；&gt;产品编码&gt;8000672300，4900493700，4900491700；&gt;订购时间&gt;2023-10-0121:25:01，2023-10-1021:57:33，2023-10-1621:57:38；&gt;核查情况&gt;无；&gt;不规范定制分类&gt;无二次确认不规范定制；&gt;赠费金额&gt;25元，10元，6元；&gt;赠费时间&gt;2023.10.24；&gt;投诉内容&gt;
高级模板内容：
赔付类型：:增值业务争议
CBSS账单扣费名称：:	哔哩哔哩15G流量加会员月包	手机彩铃沃音乐精选10元包月	主题彩铃6元包月
办理渠道:SP
赔付月份：:2023年10月
返还倍率:单倍
赔付金额：:41
是否已经取消业务:是
是否承诺退费：:是
用户是否需要回复：:否
用户要求：:退费</t>
  </si>
  <si>
    <t>ZX202310251645061861</t>
  </si>
  <si>
    <t>18572397437</t>
  </si>
  <si>
    <t>霍东琴</t>
  </si>
  <si>
    <t>2023-10-26 12:32:47</t>
  </si>
  <si>
    <t xml:space="preserve">:下一步
判断省分:湖北
node_134:
获取入参:
node_180:
判断局方停机状态:
:
node_223::其他
:无
:大于30天
:不认可
:
高级模板内容：
投诉问题描述:用户来电表示在内蒙古营业厅无法办理复机，手机卡是在网上买的，
用户状态为:局方半停
停机原因:新入网未正常使用半停（机主停机之日起30天内手厅自助复通，如逾期前往营业厅办理，原则复机一次）
前台是否按流程解释:是
用户要求:尽快处理，尽快联系。
第二联系电话:13214018855</t>
  </si>
  <si>
    <t>号码关停：新入网未正常使用半停AA。用户反映号码停机问题，经核实， 客户号码因新入网未正常使用半停 而局方停机，根据相关要求进行关停处理。已请其回传以下资料：身份证正、反面照，及风险告知书至13032700872微信号，审核通过后为用户办理开机。客户表示知晓。</t>
  </si>
  <si>
    <t>BL202310261208530965</t>
  </si>
  <si>
    <t>18086226618</t>
  </si>
  <si>
    <t>姜鹏</t>
  </si>
  <si>
    <t>2023-10-26 15:50:34</t>
  </si>
  <si>
    <t>&gt;业务号码&gt;18086226618；&gt;号码归属地&gt;宜昌；&gt;产品名称&gt;政企彩铃融合版10元包月-2；&gt;产品代码&gt;49007538；&gt;产品编码&gt;4900753800；&gt;订购时间&gt;2023-10-2516:37:25；&gt;核查情况&gt;平台故障；&gt;不规范定制分类&gt;平台故障，无法判责；&gt;退费金额&gt;10元；&gt;退费时间&gt;2023-10-26；&gt;投诉内容&gt;-------------
高级模板内容：
赔付类型：:增值业务争议
CBSS账单扣费名称：:政企彩铃融合版10元包月-2
办理渠道:无
赔付月份：:2023年10月
返还倍率:单倍
赔付金额：:10
是否已经取消业务:是
是否承诺退费：:是
用户是否需要回复：:否
用户要求：:尽快核实办理，谢谢</t>
  </si>
  <si>
    <t>ZX202310241505480802</t>
  </si>
  <si>
    <t>15629370405</t>
  </si>
  <si>
    <t>彭仲琰</t>
  </si>
  <si>
    <t>2023-10-25 10:57:03</t>
  </si>
  <si>
    <t xml:space="preserve">:下一步
判断省分:湖北
node_134:
获取入参:
node_180:
判断局方停机状态:
:
node_223::其他
:无
:大于30天
:不认可
:
高级模板内容：
投诉问题描述:用户称自己在异地现要求办理复机业务，麻烦处理
用户状态为:局方半机
停机原因:新入网未正常使用半停（机主停机之日起7天内手厅自助复通，如逾期需前往营业厅办理，原则复机一次）
前台是否按流程解释:是
用户要求:复机
第二联系电话:13114457811</t>
  </si>
  <si>
    <t>号码关停：新入网未正常使用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并按用户要求注销号码，满意。</t>
  </si>
  <si>
    <t>TS202310191136270516</t>
  </si>
  <si>
    <t>13618692968</t>
  </si>
  <si>
    <t>2023-10-26 09:43:42</t>
  </si>
  <si>
    <t>案件编号：
受理日期：2023-10-1911:25:44
处理日期：2023-10-1911:35:12
认定员：
申诉来源：wechat
用户地址：无
我的手机号码15671042759，怎么一直收不到授权码，请帮忙处理</t>
  </si>
  <si>
    <t>1. 用户基本信息：客户号码：15671042759、机主姓名：钱平、入网时间：2017-03-20 11:20:13、入网地点：精英盛华城区桔城路中心营业厅、当前使用套餐：畅越冰激凌5G套餐199元（极速）、套餐类型：全国套餐
2.前期处理情况：客户反映携号转网授权码的问题。客户10月19日向10010反馈，核查处理中，同步越级申诉。
3.申诉处理方案：10月19日收到贵部转办，经核查，客户于2023-10-19 12:01:05已成功获取授权码并成功携号转网销户，客户认可。
4.核查存在的问题分析：无
5.申诉回复情况：2023-10-19 19:07:44联系客户，客户满意。</t>
  </si>
  <si>
    <t>TS202310212122231771</t>
  </si>
  <si>
    <t>15672507271</t>
  </si>
  <si>
    <t>黄坤</t>
  </si>
  <si>
    <t>2023-10-23 10:17:39</t>
  </si>
  <si>
    <t>案件编号：
受理日期：2023-10-2121:17:10
处理日期：2023-10-2121:21:05
认定员：
申诉来源：wechat
用户地址：无
撤销号码15672527271，每次去都有原因不让我注销，导致现在一直没有注销没有撤销掉</t>
  </si>
  <si>
    <t>1. 用户基本信息：客户号码：15672527271、机主姓名：黄坤、入网时间：2020-10-04 10:13:20、入网地点：夷陵太平溪瑞通科技专营店（自建他营）、当前使用套餐：畅越冰激凌5G套餐59元、套餐类型：全国套餐 2.前期处理情况：客户反映号码注销的问题。客户前期未向10010反馈，直接越级申诉。 3.申诉处理方案：10月22日收到贵部转办，经核查，客户要求注销本机号码15672527271，我部核实因断卡2.0-湖北30天及以上睡眠卡风险用户打标无法直接操作销户，已联系客户引导联通APP操作二次实人认证后，联系我部注销，客户认可。 4.核查存在的问题分析：无 5.申诉回复情况： 2023-10-22 10:02:40联系客户，满意。</t>
  </si>
  <si>
    <t>ZX202310251154431872</t>
  </si>
  <si>
    <t>18571424167</t>
  </si>
  <si>
    <t>张彬</t>
  </si>
  <si>
    <t>2023-10-25 15:48:09</t>
  </si>
  <si>
    <t>:下一步
判断省分:湖北
node_134:
获取入参:
node_180:
判断局方停机状态:
:
node_223::关停原因为：集团鹰眼监测诈骗停机（异常换机）、集团鹰眼风险IMEI扩展模型停机
:不认可
:
高级模板内容：
投诉问题描述:在异地无法复机！
用户状态为:局方停机
停机原因:鹰眼换机话务突增模型停机：首次关停可携带本人有效证件、本机号卡到归属自营厅核验签署承诺书复机一次
前台是否按流程解释:是
用户要求:尽快处理！
第二联系电话:15515553252</t>
  </si>
  <si>
    <t>号码关停：鹰眼换机话务突增模型停机AA。用户反映停机问题，经核实已告知客户回传资料审核后复机，客户满意</t>
  </si>
  <si>
    <t>GZ202310231707020962</t>
  </si>
  <si>
    <t>071703722456</t>
  </si>
  <si>
    <t>刘征华</t>
  </si>
  <si>
    <t>2023-10-24 09:45:25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</si>
  <si>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23）开始（网速慢/），错误代码（无），设备灯显示（正常），已建议用户重启设备（已重启未恢复），用户要求尽快上门处理。装机地址（湖北省宜昌市伍家岗区大公桥街道北山坡社区工人新村34栋1单元6楼602）联系电话（18674266884）
故障时间:2023-10-23
服务状态是否正常:是
设备灯显示:正常
错误代码:无
是否重启设备:已重启未恢复
用户要求:用户要求尽快上门调试</t>
  </si>
  <si>
    <t>TS202310191423241128</t>
  </si>
  <si>
    <t>16671721662</t>
  </si>
  <si>
    <t>2023-10-26 10:12:31</t>
  </si>
  <si>
    <t>案件编号：
受理日期：2023-10-1914:15:17
处理日期：2023-10-1914:21:16
认定员：
申诉来源：wechat
用户地址：无
我要取消业务及校园网，处理速度缓慢，无法在网上解决，必须人员去营业厅</t>
  </si>
  <si>
    <t>1. 用户基本信息：客户号码：16671721662、机主姓名：蒋浩、入网时间：2021-09-05 12:55:41、入网地点：城区三峡大学校园迎新服务站（校园）、当前使用套餐：沃派校园融合9元移网成员套餐（湖北宜昌）、套餐类型：全国套餐
2.前期处理情况：客户反映取消业务的问题。前期未向10010反馈，直接越级申诉。
3.申诉处理方案：10月19日收到贵部转办，经核查，客户要求注销宽带071701021747，挽留无效，我部于2023-10-19 14:40:19已协助客户拆分，客户认可。
4.核查存在的问题分析：无
5.申诉回复情况： 2023-10-19 14:55:01联系客户，客户满意。</t>
  </si>
  <si>
    <t>BL202310251901031046</t>
  </si>
  <si>
    <t>18572357858</t>
  </si>
  <si>
    <t>2023-10-26 10:57:08</t>
  </si>
  <si>
    <t>&gt;业务号码&gt;18572357858；&gt;号码归属地&gt;宜昌；&gt;产品名称&gt;金太阳点读宝20元；&gt;产品代码&gt;66001320；&gt;产品编码&gt;6600132000；&gt;订购时间&gt;2023-10-1316:25:01；&gt;核查情况&gt;平台故障；&gt;不规范定制分类&gt;平台故障，无法判责；&gt;退费金额&gt;20元；&gt;退费时间&gt;2023-10-26；&gt;投诉内容&gt;
高级模板内容：
赔付类型：:增值业务争议
CBSS账单扣费名称：:	金太阳点读宝20元
办理渠道:无
赔付月份：:2023年10月
返还倍率:单倍
赔付金额：:20
是否已经取消业务:是
是否承诺退费：:是
用户是否需要回复：:否
用户要求：:退费</t>
  </si>
  <si>
    <t>ZX202310221537192321</t>
  </si>
  <si>
    <t>2023-10-23 11:01:15</t>
  </si>
  <si>
    <t xml:space="preserve">:下一步
判断省分:湖北
node_134:
获取入参:
node_180:
判断局方停机状态:
:
node_223::其他原因
判断地市:其他地市
:不认可
:
高级模板内容：
投诉问题描述:开机
用户状态为:局方停机
停机原因:鹰眼检出虚假主叫诈骗号码（首次关停可携带本人有效证件、本机号卡到归属地自营厅核验签署法律风险告知书复机一次）
前台是否按流程解释:是
用户要求:线上处理，无法到营业厅
第二联系电话:18986839585</t>
  </si>
  <si>
    <t>号码关停：鹰眼检出虚假主叫诈骗号码AA。用户反映号码关停，已告知用户回传合规使用证明后我部发信安审核复机，用户知晓满意</t>
  </si>
  <si>
    <t>TS202310181343280116</t>
  </si>
  <si>
    <t>2023-10-26 08:51:11</t>
  </si>
  <si>
    <t>#2022重保客户#案件编号：
受理日期：2023-10-1719:11:14
处理日期：2023-10-1813:42:08
认定员：
申诉来源：wechat
用户地址：无
从早上开始要更换8元套餐一会说认证认证了又这又那一直推三阻四每个月19的月租不用也要扣64办理也不给办理</t>
  </si>
  <si>
    <t>1. 用户基本信息：客户号码：17671254762、机主姓名：李晟、入网时间：2017-01-31 09:54:46、入网地点：湖北省宜昌市OMO、当前使用套餐：腾讯大王卡、套餐类型：全国套餐
2.前期处理情况：客户实际反映17671254762套餐变更的问题。客户10月17日向10010反馈，核查处理中，同步越级申诉。 
3.申诉处理方案：10月17日收到贵部转办，经核查，客户表示17671254762要求转资8元流量王，于2023-10-18 11:06:23已协助客户办理转资，2023-10-18 09:41:11、2023-10-18 11:04:28、2023-10-18 15:59:24致电均关机，已短信回复。
4.核查存在的问题分析：无
5.申诉回复情况： 2023-10-18 09:41:11、2023-10-18 11:04:28、2023-10-18 15:59:24联系客户，均未联系上。</t>
  </si>
  <si>
    <t>TS202310251157250825</t>
  </si>
  <si>
    <t>17683701846</t>
  </si>
  <si>
    <t>刘</t>
  </si>
  <si>
    <t>2023-10-26 10:13:35</t>
  </si>
  <si>
    <t>案件编号：
受理日期：2023-10-2511:45:53
处理日期：2023-10-2511:56:03
认定员：
申诉来源：wechat
用户地址：无
我大云卡套餐要转骑手卡套餐，客服说只能通过公众号或者互联网渠道办理，但那都需要换号码，我这个号码用了很久，不想换号码</t>
  </si>
  <si>
    <t>1. 用户基本信息：客户号码：17683701846、机主姓名：刘城、入网时间：2016-11-02 10:33:54、入网地点：湖北省宜昌市OMO、当前使用套餐： 大云卡、套餐类型：全国套餐
2.前期处理情况：客户反映套餐变更的问题。客户前期未向10010反馈，直接越级申诉。 
3.申诉处理方案：经核查，客户要求转资骑手卡套餐，目前在线无权限办理老用户转资，已联系客户解释告知，客户认可。
4.核查存在的问题分析：无
5.申诉回复情况：2023-10-25 15:34:30联系客户，客户满意。</t>
  </si>
  <si>
    <t>TS202310172208270365</t>
  </si>
  <si>
    <t>谭善忠</t>
  </si>
  <si>
    <t>2023-10-26 09:04:13</t>
  </si>
  <si>
    <t>案件编号：
受理日期：2023-10-1721:54:24
处理日期：2023-10-1722:07:04
认定员：
申诉来源：wechat
用户地址：无
诱导消费，用招联金融贷款分期还月租，没有给我爸提前说清楚，而且我爸办的卡拿我妈的身份证贷款。现在一直没有处理，请帮忙核实</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</si>
  <si>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3.申诉处理方案：10月17日收到贵部转办，结果同前期，办理工作人员再次联系客户，可协商减免解约违约金，但分期款需客户自行还，客户不听解释，主动挂机。
4.核查存在的问题分析：无 
5.申诉回复情况： 2023-10-18 17:54:59联系客户，客户不满意。</t>
  </si>
  <si>
    <t>ZX202310240940450457</t>
  </si>
  <si>
    <t>2023-10-24 14:52:31</t>
  </si>
  <si>
    <t xml:space="preserve">:下一步
判断省分:湖北
node_134:
获取入参:
node_180:
判断局方停机状态:
:
node_223::其他
:有
:不认可
:
高级模板内容：
投诉问题描述:用户不愿意去营业厅办理要求反馈处理称办理号卡就是打电话
用户状态为:鹰眼骚扰语音半停（机主停机之日起30天内在中国联通APP进行自助复通实名认证，如逾期需前往营业厅办理，原则复机一次）
停机原因:鹰眼骚扰语音半停（机主停机之日起30天内在中国联通APP进行自助复通实名认证，如逾期需前往营业厅办理，原则复机一次）
前台是否按流程解释:是
用户要求:今天上午联系谢谢
第二联系电话:18571008178</t>
  </si>
  <si>
    <t>号码关停：鹰眼骚扰语音半停AA。已请用户通过中国联通APP自助复通操作申请复机，满意</t>
  </si>
  <si>
    <t>BL202310231105592488</t>
  </si>
  <si>
    <t>18671444705</t>
  </si>
  <si>
    <t>2023-10-23 15:19:25</t>
  </si>
  <si>
    <t>&gt;业务号码&gt;18671444705；&gt;号码归属地&gt;宜昌；&gt;产品名称&gt;沃阅读-投资管理课-包月20元；&gt;产品代码&gt;66002692；&gt;产品编码&gt;6600269200；&gt;订购时间&gt;2023-10-2307:06:48；&gt;核查情况&gt;平台故障；&gt;不规范定制分类&gt;平台故障，无法判责；&gt;退费金额&gt;20元；&gt;退费时间&gt;2023/10/23；&gt;投诉内容&gt;判断省分:其他省分
:增值业务争议
判断省分:湖北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用户要求：:退费</t>
  </si>
  <si>
    <t>BL202310260938090963</t>
  </si>
  <si>
    <t>18671601118</t>
  </si>
  <si>
    <t>杨建波</t>
  </si>
  <si>
    <t>2023-10-26 15:47:06</t>
  </si>
  <si>
    <t>&gt;业务号码&gt;18671601118；&gt;号码归属地&gt;宜昌；&gt;产品名称&gt;手机彩铃精选15元包月；&gt;产品代码&gt;49004938；&gt;产品编码&gt;4900493800；&gt;订购时间&gt;2023-10-2608:45:39；&gt;核查情况&gt;平台故障；&gt;不规范定制分类&gt;平台故障，无法判责；&gt;退费金额&gt;15元；&gt;退费时间&gt;2023/10/26；&gt;投诉内容&gt;赔付类型：:增值业务争议
CBSS账单扣费名称：:	手机彩铃精选15元包月
办理渠道:SP平台接入
赔付月份：:2023年10月
返还倍率:单倍
赔付金额：:15
是否已经取消业务:是
是否承诺退费：:是
用户是否需要回复：:否
用户要求：:退费</t>
  </si>
  <si>
    <t>TS202310201208252110</t>
  </si>
  <si>
    <t>2023-10-26 10:12:35</t>
  </si>
  <si>
    <t>案件编号：
受理日期：2023-10-2011:52:02
处理日期：2023-10-2012:07:01
认定员：
申诉来源：wechat
用户地址：无
我之前投诉过的，他们办卡人员诱导人去招联金融贷款，现在给出方案是，叫我们把招联金融钱全部还了，我们都没有拿到3000多块钱，为什么要还，再说联通办卡，跟贷款有什么关系</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</si>
  <si>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3.申诉处理方案：10月20日收到贵部转办，结果同前期，办理工作人员再次联系客户，可协商减免解约违约金，但分期款需客户自行还，客户仍不认可，仍未达成一致。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</si>
  <si>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TS202310231708261354</t>
  </si>
  <si>
    <t>2023-10-26 10:28:16</t>
  </si>
  <si>
    <t>案件编号：
受理日期：2023-10-2316:44:56
处理日期：2023-10-2317:07:22
认定员：
申诉来源：wechat
用户地址：无
通过办卡的方式，给我妈在招联金融贷款了3000多一直不处理，说我们违约要把3000多全部还了才给处理，这个贷款的钱早就给你们联通公司了，为什么要我们还,一开始就说是福利卡，为什么不说是贷款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</si>
  <si>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3.申诉处理方案：10月23日收到贵部转办，结果同前期，办理工作人员再次联系客户，可协商减免解约违约金，但分期款需客户自行还，客户仍不认可，仍未达成一致。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</si>
  <si>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TS202310191008250943</t>
  </si>
  <si>
    <t>15796681445</t>
  </si>
  <si>
    <t>2023-10-25 17:03:17</t>
  </si>
  <si>
    <t>案件编号：
受理日期：2023-10-1909:51:49
处理日期：2023-10-1910:07:03
认定员：
申诉来源：wechat
用户地址：无
没有正当理由和证据，强制给18671720820号码停机处理，人在外地还非要去归属地宜昌办理，线上不能解决，营业厅不给解决，处理回复时间太长，严重耽误本人工作，请快速解决。</t>
  </si>
  <si>
    <t>1. 用户基本信息：客户号码：18671720820、机主姓名：田旖旎、入网时间：2013-06-06 09:17:04、入网地点：宜昌长阳集团第一网格兴网业中小企业代理、当前使用套餐：幸福家家乐59元套餐、套餐类型：全国套餐
2.前期处理情况：客户反映18671720820局方停机的问题。客户10月19日向10010反馈，核查处理中，同步越级申诉。 
3.申诉处理方案：10月19日收到贵部转办，经核查，客户号码18671720820因鹰眼诈骗模型编码ZB0001-0023于2023-10-18 16:23:40局方停机， 2023-10-19 14:59:24 已协助开机，客户认可。
4.核查存在的问题分析：无
5.申诉回复情况： 2023-10-19 15:06:27联系客户，客户满意。</t>
  </si>
  <si>
    <t>TS202310231144231478</t>
  </si>
  <si>
    <t>18671739197</t>
  </si>
  <si>
    <t>焦雄</t>
  </si>
  <si>
    <t>2023-10-25 17:11:39</t>
  </si>
  <si>
    <t>案件编号：
受理日期：2023-10-2311:33:28
处理日期：2023-10-2311:42:14
认定员：
申诉来源：wechat
用户地址：无
老号申请修改：联通8元月租的全国流量王套餐。如果以下架或者老用户无法办理那就只能去工信部投诉了被客服各种拖延拒绝不给办理，工信部明文规定改套餐不分新用户和老用户均可修改，既然有这个套餐凭什么不让老用户修改？不给办理只能天天去工信部投诉你们了</t>
  </si>
  <si>
    <t>1. 用户基本信息：客户号码：18671739197、机主姓名：焦雄、入网时间：2017-02-14 13:17:19、入网地点：城区伍家区杨岔路鼎盛合作厅、当前使用套餐：米粉王卡、套餐类型：全国套餐
2.前期处理情况：客户实际反映18671739197套餐变更的问题。客户前期未向10010反馈，直接越级申诉。 
3.申诉处理方案：10月19日收到贵部转办，经核查，客户表示18671739197要求转资8元流量王，挽留无效，于2023-10-23 14:36:13已协助客户办理转资，客户认可。
4.核查存在的问题分析：无
5.申诉回复情况： 2023-10-23 14:34:17联系客户，客户满意。</t>
  </si>
  <si>
    <t>BL202310231659321823</t>
  </si>
  <si>
    <t>18671702765</t>
  </si>
  <si>
    <t>邓启明</t>
  </si>
  <si>
    <t>2023-10-24 10:24:23</t>
  </si>
  <si>
    <t>&gt;业务号码&gt;18671702765；&gt;号码归属地&gt;宜昌；&gt;产品名称&gt;腾讯视频10G流量加月会员合约包；&gt;产品代码&gt;80006698；&gt;产品编码&gt;8000669800；&gt;订购时间&gt;2023-09-1314:30:59；&gt;核查情况&gt;平台故障；&gt;不规范定制分类&gt;平台故障，无法判责；&gt;退费金额&gt;25元；&gt;退费时间&gt;2023-10-24；&gt;投诉内容&gt;
赔付类型：:增值业务争议
CBSS账单扣费名称：:增值业务费_增值业务-腾讯视频10G流量加月会员合约包
办理渠道:无
赔付月份：:2023年10月
返还倍率:单倍
赔付金额：:25
是否已经取消业务:是
是否承诺退费：:是
用户是否需要回复：:否
用户要求：:退费</t>
  </si>
  <si>
    <t>BL202310251836070774</t>
  </si>
  <si>
    <t>18671742379</t>
  </si>
  <si>
    <t>苏应兰</t>
  </si>
  <si>
    <t>2023-10-26 14:50:40</t>
  </si>
  <si>
    <t>&gt;业务号码&gt;18671742379；&gt;号码归属地&gt;宜昌；&gt;产品名称&gt;云加速5G畅玩加油包(湖北)，AI留声机共享包钻石版25元-沃阅读；&gt;产品代码&gt;91295249，66002655；&gt;产品编码&gt;无，6600265500；&gt;订购时间&gt;2023-10-2513:07:06，2023-09-0219:40:46；&gt;核查情况&gt;平台故障；&gt;不规范定制分类&gt;平台故障，无法判责；&gt;退费金额&gt;20元，50元；&gt;退费时间&gt;2023/10/26；&gt;投诉内容&gt;判断省分:其他省分
:增值业务争议
判断省分:湖北
:移网
:在补救范围内
:不认可
:小于等于500元，且仅限单倍、月份不超过12个月
:
高级模板内容：
赔付类型：:增值业务争议
CBSS账单扣费名称：:云加速5G畅玩加油包(湖北)增值业务-AI留声机共享包钻石版25元-沃阅读_增值业务-AI留声机共享包钻石版25元-沃阅读
办理渠道:	湖北杭州翔羽线上业务代理
赔付月份：:2023年10月、2023年9月
返还倍率:单倍
赔付金额：:70
是否已经取消业务:是
是否承诺退费：:是
用户是否需要回复：:否
用户要求：:退费</t>
  </si>
  <si>
    <t>BL202310231202270767</t>
  </si>
  <si>
    <t>18671791261</t>
  </si>
  <si>
    <t>李嫣</t>
  </si>
  <si>
    <t>2023-10-24 09:16:50</t>
  </si>
  <si>
    <t>&gt;业务号码&gt;18671791261；&gt;号码归属地&gt;宜昌；&gt;产品名称&gt;视频彩铃心悦会员包月15元-3；&gt;产品代码&gt;49007442；&gt;产品编码&gt;4900744200；&gt;订购时间&gt;2023-10-2221:46:03；&gt;核查情况&gt;平台故障；&gt;不规范定制分类&gt;平台故障，无法判责；&gt;退费金额&gt;15元；&gt;退费时间&gt;2023-10-23；&gt;投诉内容&gt;
高级模板内容：
赔付类型：:增值业务争议
CBSS账单扣费名称：:视频彩铃心悦会员包月15元-3
办理渠道:SP
赔付月份：:2023年10月
返还倍率:单倍
赔付金额：:15
是否已经取消业务:是
是否承诺退费：:是
用户是否需要回复：:否
用户要求：:要去退费</t>
  </si>
  <si>
    <t>BL202310261125560243</t>
  </si>
  <si>
    <t>2023-10-26 15:43:27</t>
  </si>
  <si>
    <t>&gt;业务号码&gt;18671795369；&gt;号码归属地&gt;宜昌；&gt;产品名称&gt;联通PLUS黄金会员月卡12个月轻合约优惠19元/月（促销-首月2.9元）（立即生效），优酷视频4GB流量加会员轻合约包，沃悦读同步学钻石会员20元包，职场菁英畅阅5G加油包（湖北）；&gt;产品代码&gt;无，无，66001174，无；&gt;产品编码&gt;91284895，91283446，6600117400，91295263；&gt;订购时间&gt;2023-08-2314:54:45，2023-10-1407:48:59，2023-09-2802:35:20，2023-08-1902:33:28；&gt;核查情况&gt;平台故障；&gt;不规范定制分类&gt;平台故障，无法判责；&gt;退费金额&gt;60元；&gt;退费时间&gt;2023-10-26；&gt;投诉内容&gt;
高级模板内容：
赔付类型：:增值业务争议
CBSS账单扣费名称：:.联通PLUS黄金会员月卡12个月轻合约优惠19元/月（促销-首月2.9元）（立即生效）优酷视频4GB流量加会员轻合约包.沃悦读同步学钻石会员20元包.职场菁英畅阅5G加油包（湖北）.
办理渠道:CAP-068
赔付月份：:2023年10月
返还倍率:单倍
赔付金额：:60
是否已经取消业务:是
是否承诺退费：:是
用户是否需要回复：:否
用户要求：:退费到13197312234账户上</t>
  </si>
  <si>
    <t>TS202310192222231692</t>
  </si>
  <si>
    <t>2023-10-25 17:11:36</t>
  </si>
  <si>
    <t>案件编号：
受理日期：2023-10-1922:13:21
处理日期：2023-10-1922:21:04
认定员：
申诉来源：wechat
用户地址：无
老号申请修改：联通8元月租的全国流量王套餐。如果以下架或者老用户无法办理那就只能去工信部投诉了</t>
  </si>
  <si>
    <t>ZX202310250958110778</t>
  </si>
  <si>
    <t>13040968253</t>
  </si>
  <si>
    <t>王瑜娟</t>
  </si>
  <si>
    <t>2023-10-26 10:56:34</t>
  </si>
  <si>
    <t xml:space="preserve">:下一步
判断省分:湖北
node_134:
获取入参:
node_180:
判断局方停机状态:
:
node_223::其他原因
判断地市:其他地市
:不认可
:
高级模板内容：
投诉问题描述:用户表示在外地，网上办的卡，自己异地
用户状态为:局方停机
停机原因:鹰眼图数据库社区发现模型停机：首次关停可携带本人有效证件、本机号卡到归属地自营厅核验签署承诺书复机一次
前台是否按流程解释:是
用户要求:我方复机
第二联系电话:15931451445</t>
  </si>
  <si>
    <t>号码关停：鹰眼图数据库社区发现模型停机AA。用户反映局方停机问题，经核实，根据相关要求进行关停处理，已请其回传三张照片：风险告知书+身份证正、反面+SIM卡背面照+签字、手持身份证正面+风险告知书照片至13032700872宜昌联通微信号，审核通过后为用户办理开机，用户表示知晓。</t>
  </si>
  <si>
    <t>GZ202310231623490669</t>
  </si>
  <si>
    <t>071701013748</t>
  </si>
  <si>
    <t>闫荣枝</t>
  </si>
  <si>
    <t>2023-10-24 10:26:23</t>
  </si>
  <si>
    <t>GZ202310231622470660</t>
  </si>
  <si>
    <t>071701008457</t>
  </si>
  <si>
    <t>曾双林</t>
  </si>
  <si>
    <t>2023-10-24 08:57:29</t>
  </si>
  <si>
    <t>ZX202310231218171121</t>
  </si>
  <si>
    <t>2023-10-24 17:23:28</t>
  </si>
  <si>
    <t xml:space="preserve">:下一步
判断省分:湖北
node_134:
获取入参:
node_180:
判断局方停机状态:
:
node_223::其他原因
判断地市:其他地市
:不认可
:
高级模板内容：
投诉问题描述:用户不在归属地，要求在线协助复通
用户状态为:局方停机
停机原因:鹰眼诈骗模型编码ZB0001-0023：首次关停可携带本人有效证件到号码归属地自营厅核验签署法律风险告知书复机一次。
前台是否按流程解释:是
用户要求:用户要求下午一点之前来电
第二联系电话:13580702856</t>
  </si>
  <si>
    <t>号码关停：鹰眼诈骗模型编码ZB0001-0023AA。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</si>
  <si>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TS202310202257240704</t>
  </si>
  <si>
    <t>18671744468</t>
  </si>
  <si>
    <t>刘程</t>
  </si>
  <si>
    <t>2023-10-23 09:55:58</t>
  </si>
  <si>
    <t>案件编号：
受理日期：2023-10-2022:41:36
处理日期：2023-10-2022:56:02
认定员：
申诉来源：wechat
用户地址：无
老号申请修改：联通8元月租的全国流量王套餐。如果以下架或者老用户无法办理那就只能去工信部投诉了</t>
  </si>
  <si>
    <t>1. 用户基本信息：客户号码：18671744468、机主姓名：刘程、入网时间：2018-04-27 12:31:22、入网地点：湖北省宜昌市OMO、当前使用套餐：阿里小宝卡、套餐类型：全国套餐 2.前期处理情况：客户反映套餐变更的问题。客户前期未向10010反馈，直接越级申诉。 3.申诉处理方案：10月22日收到贵部转办，经核查，客户要求转资8元流量王套餐，核实因断卡2.0-湖北30天及以上睡眠卡风险用户打标无法直接转资，多次联系客户未接听，已短信告知客户联通APP操作二次实人认证，后台审核通过后我部操作转资。 4.核查存在的问题分析：无 5.申诉回复情况： 2023-10-22 15:22:27联系客户，未接通。</t>
  </si>
  <si>
    <t>ZX202310241456350702</t>
  </si>
  <si>
    <t>18671724195</t>
  </si>
  <si>
    <t>谭佳威</t>
  </si>
  <si>
    <t>2023-10-25 12:35:56</t>
  </si>
  <si>
    <t xml:space="preserve">[该用户有申诉倾向，请注意受理态度，查询近三天工单记录，积极解决用户问题。]
高级模板内容：
投诉问题描述:用户再次来电称已经移交资料给我们要求我方尽快开机请加急处理谢谢详见：ZX202310231826191469
用户状态为:局方停机
停机原因:鹰眼诈骗模型编码ZB0056-0001：首次关停可携带本人有效证件到号码归属地自营厅核验签署法律风险告知书复机一次。
前台是否按流程解释:是
用户要求:加急解封
第二联系电话:15215891651</t>
  </si>
  <si>
    <t>号码关停：鹰眼诈骗模型编码ZB0056-0001AA。现已复机，用户满意</t>
  </si>
  <si>
    <t>GZ202310231613070590</t>
  </si>
  <si>
    <t>071703915002</t>
  </si>
  <si>
    <t>金涛</t>
  </si>
  <si>
    <t>2023-10-24 08:55:43</t>
  </si>
  <si>
    <t>GZ202310231612450587</t>
  </si>
  <si>
    <t>071701069183</t>
  </si>
  <si>
    <t>姜先明</t>
  </si>
  <si>
    <t>2023-10-24 08:57:10</t>
  </si>
  <si>
    <t>TS202310231557252061</t>
  </si>
  <si>
    <t>15171750112</t>
  </si>
  <si>
    <t>2023-10-26 09:04:20</t>
  </si>
  <si>
    <t>案件编号：
受理日期：2023-10-2315:46:03
处理日期：2023-10-2315:56:12
认定员：
申诉来源：wechat
用户地址：无
本人在武汉，10月23手机突然没信号了，打了客服电话，客服的回复是自己本人今日注销了18671767892此电话号码，其它信息客服查询不到。由于此号码伴随我多年，用此号码实名认证绑定了很多重要信息，现在突然间给我注销了导致我很大的损失和不便，麻烦给个说法，谢谢！</t>
  </si>
  <si>
    <t>1. 用户基本信息：客户号码：18671767892、机主姓名：曾凤艳、入网时间：2022-02-13 10:06:00、入网地点：宜昌市长阳县集团3G开户服务点、当前使用套餐：顺丰巴枪卡31元套餐（湖北宜昌）、套餐类型：全国套餐
2.前期处理情况：客户实际反映18671767892无故销户的问题。客户前期未向10010反馈，直接越级申诉。 
3.申诉处理方案：10月23日收到贵部转办，经核查，2023-10-23 10:44:42由宜昌市长阳县集团3G开户服务点立即拆机，核实为邮政离职员工对方单位授权办理，现已复装，考虑影响客户实际使用，赠送100元话费已到账，客户认可。
4.核查存在的问题分析：无
5.申诉回复情况： 2023-10-23 14:34:17联系客户，客户满意。</t>
  </si>
  <si>
    <t>TS202310191557260790</t>
  </si>
  <si>
    <t>18672650331</t>
  </si>
  <si>
    <t>陆志平</t>
  </si>
  <si>
    <t>2023-10-26 10:12:27</t>
  </si>
  <si>
    <t>案件编号：
受理日期：2023-10-1915:41:31
处理日期：2023-10-1915:56:03
认定员：
申诉来源：wechat
用户地址：无
我去营业厅退宽带不给退，带主卡身份证的老人又在养老院不方便去营业厅</t>
  </si>
  <si>
    <t>1. 用户基本信息：客户号码：18672650331、机主姓名：陆志平、入网时间：2021-02-02 10:52:00、入网地点：城区伍家区尚美合作厅、当前使用套餐：5G副卡基本套餐（基础服务）、套餐类型：全国套餐
2.前期处理情况：客户反映取消业务的问题。前期未向10010反馈，直接越级申诉。
3.申诉处理方案：10月19日收到贵部转办，经核查，客户要求注销宽带071701006052，挽留无效，我部于2023-10-20 10:46:36已协助客户注销，客户认可。
4.核查存在的问题分析：无
5.申诉回复情况：2023-10-20 10:40:26联系客户，客户满意。</t>
  </si>
  <si>
    <t>TS202310251753262203</t>
  </si>
  <si>
    <t>18674274635</t>
  </si>
  <si>
    <t>王芸姣</t>
  </si>
  <si>
    <t>2023-10-26 15:55:40</t>
  </si>
  <si>
    <t>案件编号：
受理日期：2023-10-2517:36:41
处理日期：2023-10-2517:52:34
认定员：
申诉来源：wechat
用户地址：无
我没有开通宽带业务，却给我增加了宽带业务，每个月扣19元，从2021年就开始扣钱，这个宽带显示的是湖北宜昌葛洲坝区的，并不是我家的，我也没开通过这个宽带业务，我的诉求是给我取消宽带业务，并且赔偿我从2021年到现在扣的每个月19元宽带费</t>
  </si>
  <si>
    <t>1. 用户基本信息：客户号码：18674274635、机主姓名：王芸姣、入网时间：2019-01-25 17:59:17、入网地点：湖北省宜昌市OMO、当前使用套餐：腾讯大王卡、套餐类型：全国套餐
2.前期处理情况：客户反映电话营销的问题。前期10月25日向10010反馈，核查处理中，同步越级申诉。
3.申诉处理方案：10月25日收到贵部转办，经核查，客户宽带071701023356，2021-09-18 11:53:31拓见科技(深圳)有限公司武汉分公司(宜昌)电话营销方式推荐办理，2023-10-26 11:47:42已协助取消，21年9月-23年10月宽带费用合计270.55元已登记次月7日前退费，赠费无法打印发票，客户认可。
4.核查存在的问题分析：无
5.申诉回复情况：2023-10-26 11:24:00联系客户，客户满意。</t>
  </si>
  <si>
    <t>BL202310260951441162</t>
  </si>
  <si>
    <t>2023-10-26 16:31:03</t>
  </si>
  <si>
    <t>&gt;业务号码&gt;18672096245；&gt;号码归属地&gt;宜昌；&gt;产品名称&gt;视频彩铃心悦会员包月15元-3；&gt;产品代码&gt;49007442；&gt;产品编码&gt;4900744200；&gt;订购时间&gt;2023-10-2606:07:09；&gt;核查情况&gt;平台故障；&gt;不规范定制分类&gt;平台故障，无法判责；&gt;退费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用户要求：:退费谢谢</t>
  </si>
  <si>
    <t>GZ202310231602430514</t>
  </si>
  <si>
    <t>071701003491</t>
  </si>
  <si>
    <t>贾国萍</t>
  </si>
  <si>
    <t>2023-10-24 08:56:44</t>
  </si>
  <si>
    <t>GZ202310231556260466</t>
  </si>
  <si>
    <t>071701001867</t>
  </si>
  <si>
    <t>张鑫刚</t>
  </si>
  <si>
    <t>2023-10-24 08:49:51</t>
  </si>
  <si>
    <t>TS202310220901230830</t>
  </si>
  <si>
    <t>18695060872</t>
  </si>
  <si>
    <t>2023-10-23 10:25:50</t>
  </si>
  <si>
    <t>案件编号：
受理日期：2023-10-2208:50:59
处理日期：2023-10-2209:00:00
认定员：
申诉来源：wechat
用户地址：无
我要求为我办理8元全国流量王套餐，他们要我去开卡地去办理。不给我办</t>
  </si>
  <si>
    <t>1. 用户基本信息：客户号码：18695060872、机主姓名：王平、入网时间：2015-02-28 14:53:55、入网地点：五峰采花时代营业厅(自建他营)、当前使用套餐：腾讯大王卡、套餐类型：全国套餐 2.前期处理情况：客户反映套餐变更的问题。客户前期未向10010反馈，直接越级申诉。 3.申诉处理方案：10月22日收到贵部转办，经核查，客户要求转资8元流量王套餐，省中心于2023-10-22 16:18:06已为客户办理次月生效，联系客户解释回复，客户认可。 4.核查存在的问题分析：无 5.申诉回复情况：2023-10-22 16:17:14联系客户，满意。</t>
  </si>
  <si>
    <t>GZ202310231553230440</t>
  </si>
  <si>
    <t>071700303605</t>
  </si>
  <si>
    <t>2023-10-24 11:24:45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</si>
  <si>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装机地址：湖北省宜昌市夷陵区东城城乡统筹发展试验区梅子垭村东城汽车市场3栋周边</t>
  </si>
  <si>
    <t>BL202310251216440728</t>
  </si>
  <si>
    <t>18672655367</t>
  </si>
  <si>
    <t>谭一成</t>
  </si>
  <si>
    <t>2023-10-25 17:02:47</t>
  </si>
  <si>
    <t>&gt;业务号码&gt;18672655367；&gt;号码归属地&gt;宜昌；&gt;产品名称&gt;视频彩铃心悦会员包月15元-3；&gt;产品代码&gt;49007442；&gt;产品编码&gt;4900744200；&gt;订购时间&gt;2023-10-2511:11:16；&gt;核查情况&gt;平台故障；&gt;不规范定制分类&gt;平台故障，无法判责；&gt;退费金额&gt;15元；&gt;退费时间&gt;2023-10-25；&gt;投诉内容&gt;
高级模板内容：
赔付类型：:增值业务争议
CBSS账单扣费名称：:-视频彩铃心悦会员包月15元-3_
办理渠道:/
赔付月份：:2023年10月
返还倍率:单倍
赔付金额：:15
是否已经取消业务:是
是否承诺退费：:是
用户是否需要回复：:否
用户要求：:用户要求尽快处理，谢谢</t>
  </si>
  <si>
    <t>BL202310251412412047</t>
  </si>
  <si>
    <t>18674209299</t>
  </si>
  <si>
    <t>李菲</t>
  </si>
  <si>
    <t>2023-10-25 17:24:21</t>
  </si>
  <si>
    <r>
      <rPr>
        <sz val="11"/>
        <rFont val="宋体"/>
        <charset val="0"/>
      </rPr>
      <t>&gt;业务号码&gt;18674209299；&gt;号码归属地&gt;宜昌；&gt;产品名称&gt;云加速5G畅玩加油包(湖北)；&gt;产品代码&gt;无；&gt;产品编码&gt;91295249；&gt;订购时间&gt;2023-08-2321:11:10；&gt;核查情况&gt;平台故障；&gt;不规范定制分类&gt;平台故障，无法判责；&gt;退费金额&gt;60元；&gt;退费时间&gt;2023年10月25日；&gt;投诉内容&gt;
高级模板内容：
赔付类型：:增值业务争议
CBSS账单扣费名称：:</t>
    </r>
    <r>
      <rPr>
        <sz val="11"/>
        <rFont val="Arial"/>
        <charset val="0"/>
      </rPr>
      <t xml:space="preserve">	</t>
    </r>
    <r>
      <rPr>
        <sz val="11"/>
        <rFont val="宋体"/>
        <charset val="0"/>
      </rPr>
      <t>20元5GB云加速5G畅玩加油包(湖北)
办理渠道:无
赔付月份：:2023年10月、2023年8月、2023年9月
返还倍率:单倍
赔付金额：:60
是否已经取消业务:是
是否承诺退费：:是
用户是否需要回复：:否
用户要求：:立即处理</t>
    </r>
  </si>
  <si>
    <t>TS202310171236260308</t>
  </si>
  <si>
    <t>18871768624</t>
  </si>
  <si>
    <t>梁明</t>
  </si>
  <si>
    <t>2023-10-25 09:09:47</t>
  </si>
  <si>
    <t>案件编号：
受理日期：2023-10-1712:25:27
处理日期：2023-10-1712:35:07
认定员：
申诉来源：wechat
用户地址：无
投诉中国移动宜昌客服，昨日已把充值话费截图发给移动app客服，昨天下午220已发，发了好几次。客服不处理，不停打骚扰电话。要求客服退回100元话费。有缴费截图为证。中国移动宜昌部就一个在核实中，拖延时间不处理。</t>
  </si>
  <si>
    <t>1. 用户基本信息：客户号码：18871768624、机主姓名：梁明、入网时间：不详、入网地点：不详、当前使用套餐：不详、套餐类型：不详
2.前期处理情况：客户反映话费误充的问题。客户前期未向10010反馈，直接越级申诉。 
3.申诉处理方案：10月18日收到贵部转办，经核查，客户反映移动号码话费误充的问题，非我司业务，建议联系对方，客户认可。
4.核查存在的问题分析：无
5.申诉回复情况： 2023-10-17  16:35:12联系客户，客户满意。</t>
  </si>
  <si>
    <t>TS202310191357230588</t>
  </si>
  <si>
    <t>18986823968</t>
  </si>
  <si>
    <t>赵宝森</t>
  </si>
  <si>
    <t>2023-10-26 09:43:39</t>
  </si>
  <si>
    <t>案件编号：
受理日期：2023-10-1913:46:12
处理日期：2023-10-1913:56:06
认定员：
申诉来源：wechat
用户地址：无
去营业厅说我下面有一条宽带，我自己都没有用过这个宽带，营业厅说退不了</t>
  </si>
  <si>
    <t>1. 用户基本信息：客户号码：18986823968、机主姓名：赵宝森、入网时间：2022-04-22 18:02:16、入网地点：城区西陵区广联专营店、当前使用套餐：畅爽冰激凌5G套餐99元（基础版）、套餐类型：全国套餐
2.前期处理情况：客户反映取消业务的问题。前期未向10010反馈，直接越级申诉。
3.申诉处理方案：10月19日收到贵部转办，经核查，客户要求注销宽带071703912221，挽留无效，我部于2023-10-19 14:12:46已协助客户注销，客户认可。
4.核查存在的问题分析：无
5.申诉回复情况：2023-10-19 14:03:40联系客户，客户满意。</t>
  </si>
  <si>
    <t>TS202310211641050390</t>
  </si>
  <si>
    <t>15549546607</t>
  </si>
  <si>
    <t>余森</t>
  </si>
  <si>
    <t>2023-10-24 16:23:07</t>
  </si>
  <si>
    <t>主办单位：湖北
客户类别：普通客户
10010是否打通：否
是否二次致电10015：是
是否联系：否
升级倾向：
号码归属省：湖北
SVIP等级：
1.问题类型:;
2.投诉类型:手机信号问题;
3.营业厅地址:;
4.位置信息:三峡旅游职业技术学院;
5.位置发生地:湖北省宜昌市夷陵区;
6.投诉内容:手机网络类型:5G；
网络情况:无法上网；
接打电话情况:掉话/单通/无法通话；
APP应用程序是否正常使用:部分不正常；
影响范围:特定地点；
其他用户能否正常使用:能正常使用；
影响时段:下午两点左右到现在；
投诉内容:网超级超级卡，几乎不能用；</t>
  </si>
  <si>
    <t>①客户投诉产生的原因：客户反映信号问题。								
②客户投诉问题核查情况及解决方案：收到贵部转办后，我司立即组织调查。经核实，客户投诉点信号覆盖正常，已刷新上网功能，建议用户观察使用，后期有问题与测试人员联系，	客户表示知晓。						
③客户问题满意度：客户表示知晓。								
④回单人:宜昌客服王晓玉；联系电话：07176921001。</t>
  </si>
  <si>
    <t>TS202310230946190710</t>
  </si>
  <si>
    <t>2023-10-23 14:44:50</t>
  </si>
  <si>
    <t xml:space="preserve">
高级模板内容：
投诉问题描述:用户来电反映从今年2月开始宽带为什么有一笔30元的账单，为什么要显示30元的账单，2月份之前都没显示
争议月份:2023年2月
争议金额:0
用户要求:尽快核实处理回电，谢谢</t>
  </si>
  <si>
    <t>Q22：枝江城区董市自营厅，宽带提速包AA，此为免费业务，现已解释，用户未付费，已建议用户保留使用，用户知晓，满意</t>
  </si>
  <si>
    <t>ZX202310231826191469</t>
  </si>
  <si>
    <t>2023-10-24 12:12:57</t>
  </si>
  <si>
    <t xml:space="preserve">[该用户有申诉倾向，请注意受理态度，查询近三天工单记录，积极解决用户问题。]:下一步
判断省分:湖北
node_134:
获取入参:
node_180:
判断局方停机状态:
:
node_223::关停原因为：集团鹰眼监测诈骗停机（异常换机）、集团鹰眼风险IMEI扩展模型停机
:不认可
:
高级模板内容：
投诉问题描述:无法回到归属地办理复机
用户状态为:局方停机
停机原因:鹰眼诈骗模型编码ZB0056-0001：首次关停可携带本人有效证件到号码归属地自营厅核验签署法律风险告知书复机一次。
前台是否按流程解释:是
用户要求:办理线上复机
第二联系电话:15215891651</t>
  </si>
  <si>
    <t>号码关停：鹰眼诈骗模型编码ZB0056-0001AA。已请客户回传以下资料：身份证正、反面照，手持证件正面照及开机承诺函至13032700872微信号，审核通过后办理开机。如该号码再次被举报则永久关停，客户知晓。</t>
  </si>
  <si>
    <t>TS202310231927571419</t>
  </si>
  <si>
    <t>13197332171</t>
  </si>
  <si>
    <t>鲜于文财</t>
  </si>
  <si>
    <t>2023-10-25 13:37:11</t>
  </si>
  <si>
    <t>13197332171命中精准预判服务场景:[65岁以上老人]
用户来电表示未知情办理了宽带，表示家里老人手机用的少，每月低消59导致增加消费，用户要求投诉，要求尽快把宽带取消，同时要求赔偿低消导致多扣的所有费用，要求尽快处理回复</t>
  </si>
  <si>
    <t>Q23:枝江城区董市自营厅，低消送宽带AA，虚拟宽带，挽留失败，客服部已取消，次月出账后核算4-10月低消补收费用，次月8日前退费到账，此费用无法抵扣往月欠费及打印发票，满意</t>
  </si>
  <si>
    <t>BL202310241939190059</t>
  </si>
  <si>
    <t>18674271353</t>
  </si>
  <si>
    <t>王明峰</t>
  </si>
  <si>
    <t>2023-10-25 14:43:35</t>
  </si>
  <si>
    <t>&gt;业务号码&gt;18674271353；&gt;号码归属地&gt;宜昌；&gt;产品名称&gt;云加速5G畅玩加油包(湖北)；&gt;产品代码&gt;无；&gt;产品编码&gt;无；&gt;订购时间&gt;2023-09-1607:05:46；&gt;核查情况&gt;平台故障；&gt;不规范定制分类&gt;平台故障，无法判责；&gt;退费金额&gt;40元；&gt;退费时间&gt;2023-10-25；&gt;投诉内容&gt;
高级模板内容：
赔付类型：:增值业务争议
CBSS账单扣费名称：:云加速5G畅玩加油包
办理渠道:无
赔付月份：:2023年9月、2023年10月
返还倍率:单倍
赔付金额：:40
是否已经取消业务:是
是否承诺退费：:是
用户是否需要回复：:否
用户要求：:用户要求退费</t>
  </si>
  <si>
    <t>TS202310231430232352</t>
  </si>
  <si>
    <t>2023-10-23 15:30:49</t>
  </si>
  <si>
    <t xml:space="preserve">判断省分:其他省分
:增值业务争议
判断省分:湖北
:移网
:不在补救范围内
:不认可
:
高级模板内容：
投诉问题描述:用户来电对视频彩铃心悦会员包月15元不认可。
争议业务名称:视频彩铃心悦会员包月15元-3
受理渠道:无
争议月份:2023年10月
争议费用:15
一线客服在系统里:已取消
是否承诺退费:否
用户要求:退费。</t>
  </si>
  <si>
    <t>SP/增值业务：视频彩铃心悦会员包月15元。客户反映被动开通增值业务问题，经核实，客户订购产品名称为视频彩铃心悦会员包月15元，产品代码为90115，有二次确认过程，不存在订购违规现象。考虑客户使用感知，网站方已取消屏蔽并3个工作日内退费到账，回访满意</t>
  </si>
  <si>
    <t>TS202310232142490499</t>
  </si>
  <si>
    <t>15558888166</t>
  </si>
  <si>
    <t>马楠</t>
  </si>
  <si>
    <t>2023-10-24 17:16:34</t>
  </si>
  <si>
    <t>:1、受理流水号：;2、受理号码：15558888166;3、主叫号码：15558888166;4、被叫号码：;5、客户姓名：马楠;6、客户级别：五星忠诚用户;7、用户归属地：宜昌市;8、受理员工工号：hubXN2210001;9、手机厂商：;10、投诉渠道：10010客服热线;11、投诉打点范围：0.2千米;12、投诉地址：宜昌市-西陵区:云林花园3期【黄河路口云林花园】具体门牌号用户不知道;13、网格ID：191112;14、网格名称：YC_A_湖北省宜昌市西陵区云海路-学海路交叉口附近网格_191112;15、经度：111.302834;16、纬度：30.728572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169806837611164622;26、语音业务类型：;27、数据业务类型：上网速度慢;28、用户是否接受解释：否;29、公告类型：网络信息;30、基站ID：;31、基站名称：;32、其它地方是否正常使用：否;33、之前是否可以正常使用：否;用户来电反映在（详细地址：宜昌市-西陵区:云林花园3期【黄河路口云林花园】具体门牌号用户不知道）从（时间：**）开始上网慢（服务状态：***），周围用户（可以/不能/不清楚）正常使用，用户（已开关机/换机换卡/不配合）测试，手机显示（***），用户要求尽快核实处理，联系电话（15558888166）。</t>
  </si>
  <si>
    <t>初步判断投诉点为弱覆盖区域，用户拒绝现场测试，烦请客服协助处理，处理人 陈益满 联系电话 18671733750</t>
  </si>
  <si>
    <t>TS202310231046012445</t>
  </si>
  <si>
    <t>2023-10-24 09:39:28</t>
  </si>
  <si>
    <t xml:space="preserve">
高级模板内容：
投诉问题描述:详见TS202310160930501377您反映的问题，电话营销-被动办理：湖北精英盛华信息科技有限公司家庭群组化副卡10G省内流量业务。经核实，23年5月通过电话营销方式推荐您办理，现您表示无需使用，业务已取消，客服部已操作副卡月功能费-0元，您办理畅爽冰激凌5G套餐159元套餐，套餐内包含700分钟国内语音拨打分钟数，40GB国内流量，参加预存话费享折扣优惠档位五（立即生效24个月）-湖北政企专属活动，已联系您解释说明，您表示知晓。用户10月23日再次来电，按照处理结果告知，用户不认可，称没人回复，要求三倍赔偿，请处理，谢谢
争议月份:2023年10月
争议金额:0
用户要求:要求三倍赔偿，请处理，谢谢</t>
  </si>
  <si>
    <t>电话营销-被动办理：湖北精英盛华信息科技有限公司 家庭群组化副卡10G省内流量业务。经核实，23年5月通过电话营销方式推荐您办理，现您表示无需使用，业务已取消，客服部已操作 副卡月功能费-0元 ，考虑用户使用感知，已与用户协商一致减免6-10月3倍副卡费用150元，24小时内赠费到账，不可打印发票，满意</t>
  </si>
  <si>
    <t>GZ202310231241141659</t>
  </si>
  <si>
    <t>071700675905</t>
  </si>
  <si>
    <t>金兴付</t>
  </si>
  <si>
    <t>2023-10-24 11:23:46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</si>
  <si>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装机地址：湖北省宜昌市秭归县茅坪镇橘颂社区迎和路政府小区长宁大道10号2栋2单元6层602</t>
  </si>
  <si>
    <t>TS202310231518211068</t>
  </si>
  <si>
    <t>15997666542</t>
  </si>
  <si>
    <t>何琳</t>
  </si>
  <si>
    <t>2023-10-23 15:58:26</t>
  </si>
  <si>
    <t xml:space="preserve">用户反馈：:各渠道人员服务、态度问题
告知联通对服务质量的重视，再次解释安抚并致歉:不认可仍要投诉
用户要投诉的人员：:营业厅人员
:
高级模板内容：
投诉问题描述:用户电话微信多次联系营业厅人员都不予理睬，要求投诉
渠道名称:湖北省枝江市联通新时空
渠道地址:无
人员工号:无
用户要求:湖北省枝江市联通新时空07174911448联系三次都接起就挂断，用户微信语音联系业务人员也不与理睬，用户非常生气要求投诉</t>
  </si>
  <si>
    <t>电话营销-解释宣传：湖北省枝江市联通新时空，套餐折扣AA。客户反馈营业厅解释宣传的问题，已联系客户致歉，客户表示理解，我部已协助转资99元畅爽冰激凌套餐+69元赠费*12个月活动，次月生效，回访满意</t>
  </si>
  <si>
    <t>ZX202310251616161591</t>
  </si>
  <si>
    <t>18672903677</t>
  </si>
  <si>
    <t>黄施维</t>
  </si>
  <si>
    <t>2023-10-26 11:17:32</t>
  </si>
  <si>
    <t>:下一步
判断省分:湖北
node_134:
获取入参:
node_180:
判断局方停机状态:
:
node_223::其他原因
判断地市:其他地市
:不认可
:
高级模板内容：
投诉问题描述:用户来电对手机局方停机不认可，用户在异地，请回电处理，谢谢。有升级倾向，请加急处理，谢谢。
用户状态为:局方停机
停机原因:鹰眼诈骗模型编码ZB0059-0001：首次关停可携带本人有效证件到号码归属地自营厅核验签署法律风险告知书复机一次。
前台是否按流程解释:是
用户要求:复通，核实原因。
第二联系电话:无</t>
  </si>
  <si>
    <t>号码关停：鹰眼诈骗模型编码ZB0059-0001AA。用户反映局方停机问题，经核实，根据相关要求进行关停处理，需请其回传三张照片：风险告知书+身份证正、反面+SIM卡背面照+签字、手持身份证正面+风险告知书照片至13032700872宜昌联通微信号，审核通过后为用户办理开机，用户表示知晓。</t>
  </si>
  <si>
    <t>TS202310252111240456</t>
  </si>
  <si>
    <t>13247285769</t>
  </si>
  <si>
    <t>修恩生</t>
  </si>
  <si>
    <t>2023-10-26 10:22:38</t>
  </si>
  <si>
    <t xml:space="preserve">
高级模板内容：
投诉问题描述:不知情被更改了套餐
业务名称:畅越冰激凌5G套餐89元
争议月份:2023年4月
争议金额:0
办理渠道:湖北精英盛华信息科技有限公司(宜昌)
前台是否取消:未取消
是否承诺退费:否
用户要求:用户称他没有同意更改套餐也不知情就被更改了原套餐要求我方核实清楚谁为他更改的谁同意了并给出处理方案</t>
  </si>
  <si>
    <t>电话营销-开通争议： 湖北精英盛华信息科技有限公司(宜昌) ，畅越冰激凌5G套餐89元AA。用户反映转资的问题，经核实，为 湖北精英盛华信息科技有限公司(宜昌) 于2023-01-12 14:24:45通过电话营销的方式推荐用户开通，已跟用户解释清楚，现已按用户要求转资畅越冰激凌5G套餐59元，次月生效，满意。</t>
  </si>
  <si>
    <t>TS202310241051492425</t>
  </si>
  <si>
    <t>15607208799</t>
  </si>
  <si>
    <t>刘殿军</t>
  </si>
  <si>
    <t>2023-10-25 09:02:17</t>
  </si>
  <si>
    <t xml:space="preserve">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反应问题涉及场景:电话营销业务资费争议
产品名称:家庭群组化副卡10G省内流量流量(不共享不结转)(湖北)-次月生效
争议月份:2023年10月
是否承诺退费:否
承诺退费金额:-1
是否取消业务（如取消失败，需加上系统报错的提示）:用户要求加上副卡免月租12个月（10元话费12个月）（湖北）-次月生效，一线无法处理，故未取消家庭群组化副卡10G省内流量流量(不共享不结转)(湖北)-次月生效
是否需要回复:是
用户要求:要求加上副卡免月租12个月（10元话费12个月）（湖北）-次月生效
并且取消家庭群组化副卡10G省内流量流量(不共享不结转)(湖北)-次月生效
</t>
  </si>
  <si>
    <t>电话营销-开通争议： 上海航动科技有限公司（宜昌）  ，家庭群组化副卡10G省内流量。用户反映副卡扣费问题，经核实， 上海航动科技有限公司（宜昌） 于2023-10-11 14:22:06  通过电话营销方式推荐办理此业务时取消副卡免月租优惠，现已取消家庭群组化副卡10G省内流量流量(不共享不结转)(湖北)-次月生效业务，并办理： 【到期时间2024-09-30 23:59:59】 已续 预存话费享10元/月话费优惠12个月（湖北）（已停售），满意。</t>
  </si>
  <si>
    <t>ZX202310260717321162</t>
  </si>
  <si>
    <t>18608604767</t>
  </si>
  <si>
    <t>王洋</t>
  </si>
  <si>
    <t>2023-10-26 16:39:03</t>
  </si>
  <si>
    <t xml:space="preserve">:下一步
判断省分:湖北
node_134:
获取入参:
node_180:
判断局方停机状态:
:
node_223::其他原因
判断地市:其他地市
:不认可
:
高级模板内容：
投诉问题描述:局方停机
用户状态为:局方停机
停机原因:鹰眼诈骗模型编码ZB0060-0001：首次关停可携带本人有效证件到号码归属地自营厅核验签署法律风险告知书复机一次
前台是否按流程解释:是
用户要求:不愿意去营业厅要求线上复通，用户比较要求先办理紧急开机后面在上传信息
第二联系电话:不愿意提供</t>
  </si>
  <si>
    <t>号码关停：鹰眼诈骗模型编码ZB0060-0001AA，根据相关要求进行关停处理。已请其回传一张照片：风险告知书+身份证正面+SIM卡背面照+签字至17671348103宜昌联通微信号，现线上无紧急开机勾选项，致电未接，已短信答复如需办理可联系我部，如有疑问可在工作时间（08:30-12:00；14:00 -17:30 ）联系07176921001、13032700872宜昌客服。如用户咨询，请前台 10010话务 中心代为解释，谢谢。</t>
  </si>
  <si>
    <t>TS202310231141061380</t>
  </si>
  <si>
    <t>18671606951</t>
  </si>
  <si>
    <t>宋宬宇</t>
  </si>
  <si>
    <t>2023-10-24 16:12:33</t>
  </si>
  <si>
    <t xml:space="preserve">主办单位：湖北
客户类别：普通客户
10010是否打通：是
是否二次致电10015：是
是否联系：是
升级倾向：无
号码归属省：湖北
SVIP等级：
----
高级模板内容：
客户核心诉求及问题补充:称对套餐扣费不认可，要求我方核实明细，要求尽快处理</t>
  </si>
  <si>
    <t>电话营销-开通争议：
①客户基本资料：业务号码：18671606951、客户姓名：宋宬宇、套餐情况：星锐卡(湖北)；客户反映办理5G特惠加油包29元15GB业务的问题； 
②首次联系客户时间：2023-10-23 15:30:08
③投诉核查处理情况：收到贵部转办，我司立即组织核查，经核实，为湖北精英盛华信息科技有限公司(宜昌)于2023-06-26 10:40:12通过电话营销的方式推荐用户开通 5G特惠加油包29元15GB（立即生效）湖北 业务，已跟用户解释清楚，考虑用户感知，申请退23.6-10月流量包费用，合计145元，另用户对号码停机这个月月租扣费不满，申请减免本月套餐费用，合计68元，以上共计213元，24小时到帐，此费用不可打印发票，满意。
④答复客户时间及客户满意度评价：根据上述核实情况，我司于2023-10-23 15:30:08联系客户满意，回单人：潘娥、联系方式：07176921001
⑤投诉核查关联材料：无</t>
  </si>
  <si>
    <t>GZ202310231052460722</t>
  </si>
  <si>
    <t>071700217180</t>
  </si>
  <si>
    <t>潘祖芳</t>
  </si>
  <si>
    <t>2023-10-24 19:37:05</t>
  </si>
  <si>
    <t>071700217180命中精准预判服务场景:[65岁以上老人]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宽带无法使用，要求师傅上门维修并回复</t>
  </si>
  <si>
    <t>TS202310251910281236</t>
  </si>
  <si>
    <t>13277239467</t>
  </si>
  <si>
    <t>方慧</t>
  </si>
  <si>
    <t>2023-10-26 10:46:14</t>
  </si>
  <si>
    <t xml:space="preserve">【2022年上工信部测评重保用户】[该用户有申诉倾向，请注意受理态度，查询近三天工单记录，积极解决用户问题。]
高级模板内容：
投诉问题描述:用户来电表示当时反映的问题未得到有效解决，办理月赠99元*12个月优惠活动未生效，现用户要求继续反馈，退还多产生的费用，要求尽快核实处理回复。TS202309152202250278
业务名称:畅爽冰激凌5G套餐199元（基础
争议月份:2023年10月
争议金额:1
办理渠道:河南优耐特网络科技有限公司（宜昌
前台是否取消:未取消
用户要求:尽快核实处理回复。</t>
  </si>
  <si>
    <t>电话营销-开通争议：河南优耐特，转资AA。经核实，23年6月通过电话营销方式推荐用户办理。原套餐出账约180多消费，接近于199元，考虑原套餐已下架不支持转回，现协商申请办理月赠99元*12个月优惠活动，立即生效，并按用户要求注销副卡15697279187号码，联系用户解释以上情况，满意。</t>
  </si>
  <si>
    <t>TS202310221919541777</t>
  </si>
  <si>
    <t>18671790219</t>
  </si>
  <si>
    <t>刘燚解</t>
  </si>
  <si>
    <t>2023-10-23 13:34:18</t>
  </si>
  <si>
    <t xml:space="preserve">
高级模板内容：
投诉问题描述:用户来电反映他的套餐是49元的，为什么在2022年9月更改为79元套餐，不经过他本人同意，用户不认可
业务名称:畅越冰激凌5G套餐79元
争议月份:2022年8月
争议金额:0
办理渠道:湖北精英盛华信息科技有限公司(宜昌)
前台是否取消:未取消
用户要求:核实，回复</t>
  </si>
  <si>
    <t>电话营销-开通争议：湖北精英盛华信息科技有限公司(宜昌)，湖北精英盛华信息科技有限公司(宜昌)AA。用户反映电话营销办理转资时未与客户达成一致另考虑客户感知，申请退还22.9-23.10月套餐差价合计420元，24小时内到账，此费用不可打印账单发票，客户自行到厅办理转资，回访满意</t>
  </si>
  <si>
    <t>BL202310261024391710</t>
  </si>
  <si>
    <t>18695073112</t>
  </si>
  <si>
    <t>2023-10-26 15:33:37</t>
  </si>
  <si>
    <t>&gt;业务号码&gt;18695073112；&gt;号码归属地&gt;宜昌；&gt;产品名称&gt;云加速5G畅玩加油包(湖北)；&gt;产品代码&gt;91295249；&gt;产品编码&gt;无；&gt;订购时间&gt;2023-09-1621:26:07；&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
赔付月份：:2023年9月、2023年10月
返还倍率:单倍
赔付金额：:40
是否已经取消业务:是
是否承诺退费：:是
用户是否需要回复：:否
用户要求：:前台已承诺退费，业务已取消，请后台协助处理</t>
  </si>
  <si>
    <t>TS202310230818161824</t>
  </si>
  <si>
    <t>15090881443</t>
  </si>
  <si>
    <t>万振国</t>
  </si>
  <si>
    <t>2023-10-23 13:35:27</t>
  </si>
  <si>
    <t xml:space="preserve">
高级模板内容：
投诉问题描述:用户对于副卡扣费10元月租不认可，称自己是免费的副卡，对于扣费不认可，称没有同意办理收费副卡，要求改为免费副卡，同时对于前期扣费不认可，要求退费，请尽快处理，谢谢！
争议月份:2023年3月、2023年4月、2023年5月、2023年6月、2023年7月、2023年8月、2023年9月、2023年10月
争议金额:80
用户要求:尽快处理</t>
  </si>
  <si>
    <t>电话营销-开通争议：湖北精英盛华信息科技有限公司(宜昌)，家庭群组化副卡10G省内流量流量AA。2023-02-11 17:09:50  电话营销方式办理家庭群组化副卡10G省内流量流量将副卡赠费取消，现已重新办理1年副卡赠费，次月生效，减免3-10月副卡功能费用80元，副卡办理预存享50元赠费，主卡办理预存享30元赠费，立即到账，此费用无法抵扣往月欠费及打印发票，用户满意</t>
  </si>
  <si>
    <t>GZ202310230756072004</t>
  </si>
  <si>
    <t>071700113606</t>
  </si>
  <si>
    <t>姚太发</t>
  </si>
  <si>
    <t>2023-10-24 16:23:02</t>
  </si>
  <si>
    <t>071700113606命中精准预判服务场景:[65岁以上老人]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宽带正常在线，用户表示电视看不了，查询用户没有IPTV业务，用户坚持表示安装联通设备，要求师傅上门处理</t>
  </si>
  <si>
    <t>ZX202310260930231612</t>
  </si>
  <si>
    <t>18608604147</t>
  </si>
  <si>
    <t>2023-10-26 17:18:03</t>
  </si>
  <si>
    <t xml:space="preserve">:下一步
判断省分:湖北
node_134:
获取入参:
node_180:
判断局方停机状态:
:
node_223::其他原因
判断地市:其他地市
:不认可
:
高级模板内容：
投诉问题描述:用户来电反映号码被封停，用户在异地不方便去营业厅
用户状态为:局方停机
停机原因:鹰眼诈骗模型编码ZB0060-0001：首次关停可携带本人有效证件到号码归属地自营厅核验签署法律风险告知书复机一次。
前台是否按流程解释:是
用户要求:要求复机
第二联系电话:用户无法提供</t>
  </si>
  <si>
    <t>号码关停：鹰眼诈骗模型编码ZB0060-0001AA。用户反映号码关停，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</si>
  <si>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TS202310231540281633</t>
  </si>
  <si>
    <t>13197349097</t>
  </si>
  <si>
    <t>郑之明</t>
  </si>
  <si>
    <t>2023-10-24 11:37:55</t>
  </si>
  <si>
    <t xml:space="preserve">
高级模板内容：
投诉问题描述:13040992259，13040995297这两张不是机主本人的副卡，并且其他副卡还有增值业务
争议业务名称:副卡功能费，5G炫彩通信助理包-云盘版（首月5元半价）
受理渠道:线上
争议月份:2023年2月、2023年3月、2023年4月、2023年8月、2023年7月、2023年6月、2023年5月、2023年9月、2023年10月
争议费用:0
一线客服在系统里:未取消，请后台协助处理
是否承诺退费:否
用户要求:尽快处理退费。不然投诉</t>
  </si>
  <si>
    <t>电话营销-开通争议：上海航动，5G炫彩通信助理包-云盘版（首月5元半价）AA。用户反映电话营销被动办理沃助理问题，核实2-10月扣费85元，已取消并申请减免费用85元，令用户反映副卡收费问题，此为业务规则，核实该卡已注销，考虑用户使用感知，减免2张副卡6-10月费用100元，合计退费185元，24小时内赠费到账，不可打印发票 ，满意</t>
  </si>
  <si>
    <t>TS202310251136020308</t>
  </si>
  <si>
    <t>13872628337</t>
  </si>
  <si>
    <t>唐忠芬</t>
  </si>
  <si>
    <t>2023-10-26 15:08:04</t>
  </si>
  <si>
    <t xml:space="preserve">
高级模板内容：
投诉问题描述:用户来电反映当时办理套餐是副卡告知副卡是免费的，现在被提前解约收取了一年副卡费用了
争议月份:2023年10月
争议金额:110
用户要求:要求退费，要求副卡继续免费</t>
  </si>
  <si>
    <t>电话营销-开通争议：上海航动，家庭群组化副卡10G省内流量流量(不共享不结转)(湖北)-次月生效AA。用户反映被动办理家庭群组化副卡10G省内流量流量(不共享不结转)(湖北)-次月生效取消赠费合约，现以为用户取消家庭群组化副卡10G省内流量流量(不共享不结转)(湖北)-次月生效并申请减免22.12-23.10月费用110元，24小时内赠费到账，不可打印 发票，满意</t>
  </si>
  <si>
    <t>TS202310241436122478</t>
  </si>
  <si>
    <t>13207215932</t>
  </si>
  <si>
    <t>望运亮</t>
  </si>
  <si>
    <t>2023-10-24 15:15:13</t>
  </si>
  <si>
    <t xml:space="preserve">
高级模板内容：
投诉问题描述:用户对联通助理业务不认可
业务名称:联通助理-智能应答5元（首月免费）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争议金额:135
办理渠道:无
前台是否取消:未取消
用户要求:用户要求下午回电，用户要求解释什么渠道办理了联通助理智能应答该业务，要求回电解释</t>
  </si>
  <si>
    <t>电话营销-开通争议：上海航动，联通助理-智能应答5元AA。用户反映未订购此业务，经核实，21年7月通过电话营销方式推荐用户办理，已解释开通情况，用户表示取消即可，已取消成功，满意。</t>
  </si>
  <si>
    <t>TS202310231608272342</t>
  </si>
  <si>
    <t>15629375190</t>
  </si>
  <si>
    <t>吴丹弟</t>
  </si>
  <si>
    <t>2023-10-24 09:25:20</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</si>
  <si>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产品名称:对不知情取消副卡赠送费用不认可
争议月份:2023年1月、2023年2月、2023年3月、2023年4月、2023年5月、2023年6月、2023年7月、2023年8月、2023年9月、2023年10月、2022年12月
是否承诺退费:否
承诺退费金额:90
是否取消业务（如取消失败，需加上系统报错的提示）:没有取消
是否需要回复:否
用户要求:要求恢复赠送话费，多扣费用处理。不知情办理</t>
  </si>
  <si>
    <t>电话营销-开通争议：上海航动科技有限公司（宜昌） ，家庭群组化副卡10G省内流量流量AA。用户反映副卡问题，经核实电话营销于2022-11-15 09:55:39 推荐办理，已取消，并申请减免22.12-23.10月费用合计110元，24小时到账，此费用不可打印发票，客户满意。</t>
  </si>
  <si>
    <t>TS202310231323531106</t>
  </si>
  <si>
    <t>13247287942</t>
  </si>
  <si>
    <t>王鹏飞</t>
  </si>
  <si>
    <t>2023-10-23 15:39:15</t>
  </si>
  <si>
    <t xml:space="preserve">判断省分:湖北
:增值业务费用争议（含炫彩通信助理包云盘版等组合类增值业务）
:移网
:不在补救范围内
:不认可
:
高级模板内容：
投诉问题描述:用户来电反映自己没有订购过增值业务，要求退费
争议业务名称:联通助理-智能应答5元（当月生效）90790581王者荣耀流量权益包-腾讯-12元2100187601鲸云铃声6元包月4900113700
受理渠道:上海航动科技有限公司（宜昌）SP平台接入
争议月份:2023年10月、2023年9月、2023年8月、2023年7月、2023年6月、2023年5月、2023年4月、2023年3月、2023年2月、2023年1月、2022年1月、2022年2月、2022年3月、2022年4月、2022年5月、2022年6月、2022年7月、2022年8月、2022年9月、2022年10月、2022年11月、2022年12月、2021年12月、2021年11月、2021年10月、2021年9月、2021年8月、2021年7月、2021年6月
争议费用:0
一线客服在系统里:已取消
是否承诺退费:否
用户要求:用户反映自己没有订购过这些业务，要求退费。看到用户有个低消宽带活动，咨询过用户是否办理过宽带，用户否认。</t>
  </si>
  <si>
    <t>电话营销-开通争议：上海航动科技有限公司（宜昌）， 联通助理-智能应答5元（当月生效） AA。用户反映开通沃助理业务问题，经核实，上海航动科技有限公司（宜昌）于2021-01-12 13:10:58通过电话营销的方式推荐用户开通沃助理业务，已取消，考虑用户感知，申请退21.1-23.10月费用，合计170元于次月7日前到帐，此费用不可打印发票，满意； 另用户反馈低消缓装宽带的问题，经核实，城区西陵区恒通科技专营店  于2020-12-27 15:21:05给用户开通缓装宽带时未跟用户解释清楚导致，已取消，已跟用户解释清楚，待宽带竣工后取消号码低消； 另用户反馈订购王者荣耀流量权益包-腾讯-12元业务，用户订购产品名称为：王者荣耀流量权益包-腾讯-12元，产品代码为21001876，SP标识为98177，推广短信链接订购，订购时间 2021-06-15 02:01:18 ，取消时间：2023-10-23 13:15:34，累计产生费用共计336元，有二次确认过程，不存在订购违规现象。考虑客户使用感知，网站方已取消屏蔽并于24小时退费336元现金方式到账，此费用可抵扣月租，不可打印账单发票，满意； 另用户反馈订购 鲸云铃声6元包月业务，用户订购产品名称为： 鲸云铃声6元包月 ，产品代码为49001137，SP标识为 90115 ，推广短信链接订购，订购时间 2021-07-03 15:03:43 ，取消时间：2023-10-23 13:15:34，累计产生费用共计168元，有二次确认过程，不存在订购违规现象。考虑客户使用感知，网站方已取消屏蔽并于7个工作日内退费168元现金方式到账，此费用可抵扣月租，不可打印账单发票，满意</t>
  </si>
  <si>
    <t>TS202310241036102023</t>
  </si>
  <si>
    <t>071700337202</t>
  </si>
  <si>
    <t>谭家魁</t>
  </si>
  <si>
    <t>2023-10-24 13:34:26</t>
  </si>
  <si>
    <t>用户表示在不知情的情况下办理了15元*12个月合约千兆提速包（湖北），每个月都有扣费，宽带是老人使用，并不需要任何业务，强烈要求公司核实当时的情况，取消并退还全部的扣费，尽快处理</t>
  </si>
  <si>
    <t>电话营销-开通争议：上海航动科技有限公司（宜昌），15元*12个月合约千兆提速包AA。用户反映宽带提速包问题，经核实电话影响于2023-05-15 11:34:44推荐办理，已取消，并申请减免5-10月费用合计82.5元，24小时到账，此费用不可打印发票，客户满意。</t>
  </si>
  <si>
    <t>TS202310251254482135</t>
  </si>
  <si>
    <t>071700188436</t>
  </si>
  <si>
    <t>王权</t>
  </si>
  <si>
    <t>2023-10-26 14:38:14</t>
  </si>
  <si>
    <t xml:space="preserve">判断省分:湖北
:增值业务费用争议（含炫彩通信助理包云盘版等组合类增值业务）
:固网
:是
:不认可
:大于500元
:
高级模板内容：
投诉问题描述:对业务办理不认可（不知情、不承认）
争议业务名称:提速至1000M（30元）（湖北）
受理渠道:拓见科技(深圳)有限公司武汉分公司(宜昌)
争议月份:2023年1月、2023年2月、2023年3月、2023年4月、2023年5月、2023年6月、2023年7月、2023年8月、2023年9月、2023年10月、2022年8月、2022年9月、2022年10月、2022年11月、2022年12月
争议费用:450
一线客服在系统里:已取消
是否承诺退费:否
用户要求:要求要求投诉办理人员，并现金退费，并要求半小时内回复，不然就工信部投诉，请尽快处理，谢谢。加急</t>
  </si>
  <si>
    <t>电话营销-开通争议：拓见，提速至1000M（30元）（湖北） AA。用户反映电话营销被动办理宽带提速包业务，已为用户取消并申请减免22.8月至23.10月费用450元，24小时内赠费到账，不可打印发票，满意</t>
  </si>
  <si>
    <t>TS202310241143141246</t>
  </si>
  <si>
    <t>071701012738</t>
  </si>
  <si>
    <t>汪道新</t>
  </si>
  <si>
    <t>2023-10-24 13:34:35</t>
  </si>
  <si>
    <t>用户表示在不知情的情况下办理了宽带业务，家里并没有安装使用，强烈要求公司马上核实并退还全部费用，不然直接投诉到工信部，u加急处理。</t>
  </si>
  <si>
    <t>电话营销-开通争议：拓见科技(深圳)有限公司武汉分公司(宜昌)  ，低消虚拟宽带AA。用户反映开通低消缓装宽带问题，经核实，为拓见科技(深圳)有限公司武汉分公司(宜昌)  于2021-06-28 14:45:04通过电话营销的方式推荐用户开通，已取消，并于本周内取消号码低消，考虑用户感知，申请退22.6-23.10月宽带费用，合计323元，于次月7日前到帐，此费用不可打印发票，满意。</t>
  </si>
  <si>
    <t>TS202310241502200654</t>
  </si>
  <si>
    <t>16607207581</t>
  </si>
  <si>
    <t>2023-10-25 09:03:20</t>
  </si>
  <si>
    <t>22年Q3Q4重点客户22年Q3Q4重点客户
高级模板内容：
投诉问题描述:用户来电反映对主卡套餐在2022-04-18更改套餐不认可
争议业务名称:畅爽冰激凌5G套餐299元（首月全量全价）
受理渠道:拓见科技(深圳)有限公司武汉分公司(宜昌)
争议月份:2023年10月
争议费用:1
一线客服在系统里:未取消，请后台协助处理
是否承诺退费:否
用户要求:用户要求核实套餐具体是怎么变更的，表示自己在当时时间段并没使用过，请核实处理</t>
  </si>
  <si>
    <t>电话营销-开通争议：拓见科技(深圳)有限公司武汉分公司(宜昌)，畅爽冰激凌5G套餐299元（首月全量全价）AA。用户反映转资问题，经核实，为拓见科技(深圳)有限公司武汉分公司(宜昌)  于 2022-04-18 16:21:50通过电话营销的方式推荐用户办理转资畅爽冰激凌5G套餐299元（基础版），已跟用户解释清楚，考虑用户感知，申请退22.5-23.10月套餐差价，合计1260元到用户提供的号码13117271721上，24小时到帐，此费用不可打印发票，满意。</t>
  </si>
  <si>
    <t>TS202310260955301321</t>
  </si>
  <si>
    <t>15335701350</t>
  </si>
  <si>
    <t>苗丹丹</t>
  </si>
  <si>
    <t>2023-10-26 15:53:36</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</si>
  <si>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馈前期工单TS202310201005371696有说明本月赠送10G流量，前台核实到其他主副卡都已赠送，而本机号码没有导致用户流量超出，费用6元，现用户要求将流量赠送到账并且将6元费用退还，请工作人员回复处理
争议月份:2023年10月
争议金额/流量:6
用户要求:现用户要求将流量赠送到账并且将6元费用退还，请工作人员回复处理</t>
  </si>
  <si>
    <t>电话营销-开通争议：拓见科技，转资。经核实，22年6月通过电话营销方式推荐转资引起用户不满，现按前期承诺为副卡赠送0元10G国内流量，仅本月使用，同时退还流量费9元，此费用不可打印发票，1小时到账，用户满意。</t>
  </si>
  <si>
    <t>GZ202310221510411162</t>
  </si>
  <si>
    <t>071703987328</t>
  </si>
  <si>
    <t>罗映红</t>
  </si>
  <si>
    <t>2023-10-24 08:56:49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</si>
  <si>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问题（现象）描述:用户来电宽带网速慢，要工作人员尽快联系上门维修
故障时间:2023-10-22
服务状态是否正常:是
设备灯显示:正常
错误代码:路由器能力不匹配
是否重启设备:已重启未恢复
装机地址:湖北省宜昌市夷陵区黄花镇牛坪村牛坪村一组113号周边
用户要求:用户来电宽带网速慢，要工作人员尽快联系上门维修</t>
  </si>
  <si>
    <t>ZX202310241612251450</t>
  </si>
  <si>
    <t>13100786894</t>
  </si>
  <si>
    <t>余骞</t>
  </si>
  <si>
    <t>2023-10-25 11:58:14</t>
  </si>
  <si>
    <t xml:space="preserve">:下一步
判断省分:湖北
node_134:
获取入参:
node_180:
判断局方停机状态:
:
node_223::其他原因
判断地市:其他地市
:不认可
:
高级模板内容：
投诉问题描述:用户来电对本机（局方停机）状态不认可，根据知识库对此停机原因的解释口径解释，用户不认可，称自己不在归属地，要求在线复机
用户状态为:局方停机
停机原因:鹰眼诈骗模型编码ZB0068-0001：首次关停可携带本人有效证件到号码归属地自营厅核验签署法律风险告知书复机一次。
前台是否按流程解释:否
用户要求:在线复机
第二联系电话:15697448835</t>
  </si>
  <si>
    <t>号码关停：鹰眼诈骗模型编码ZB0068-0001AA。已请客户回传以下资料：身份证正、反面照，手持证件正面照及开机承诺函至13032700872微信号，审核通过后办理开机。如该号码再次被举报则永久关停，客户知晓。</t>
  </si>
  <si>
    <t>TS202310261038220065</t>
  </si>
  <si>
    <t>15549331708</t>
  </si>
  <si>
    <t>刘代田</t>
  </si>
  <si>
    <t>2023-10-26 15:08:34</t>
  </si>
  <si>
    <t xml:space="preserve">22年Q3Q4重点客户查询增值业务: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投诉问题描述:用户对此5G冰激凌套餐享24个月9折优惠称没有去过营业厅也不清楚有没有接过营销电话，用户要求取消并且需要变更套餐请后台协助处理
产品名称:5G冰激凌套餐享24个月9折优惠（次月生效）（湖北）
办理时间:2022-08-01
办理渠道:拓见科技(深圳)有限公司武汉分公司(宜昌)
用户要求:加急</t>
  </si>
  <si>
    <t>电话营销-开通争议：拓见科技，转资AA。经核实，22年7月通过电话营销方式推荐用户办理。现联系用户解释说明不认可， 协商退23.1-10月套餐差价合计500元，此费用不可打印发票，1小时到账。并按用户要求转资畅越冰激凌59元套餐+网龄计划合约24个月，次月生效，满意。</t>
  </si>
  <si>
    <t>GZ202310221326530338</t>
  </si>
  <si>
    <t>071700360798</t>
  </si>
  <si>
    <t>易红梅</t>
  </si>
  <si>
    <t>2023-10-24 18:38:25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</si>
  <si>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用户表示宽带线在电杆上杂乱无章，要求师傅上门处理</t>
  </si>
  <si>
    <t>TS202310250839471098</t>
  </si>
  <si>
    <t>071703096138</t>
  </si>
  <si>
    <t>唐立成</t>
  </si>
  <si>
    <t>2023-10-25 13:33:44</t>
  </si>
  <si>
    <t xml:space="preserve">22年Q3Q4重点客户
高级模板内容：
投诉问题描述:用户来电对10元300M宽带（湖北）-低消融合（300M）对不认可，要求核实具体宽带情况并且取消，
争议业务名称:10元300M宽带（湖北）-低消融合（300M）
受理渠道:无
争议月份:2023年10月
争议费用:0
一线客服在系统里:未取消，请后台协助处理
是否承诺退费:否
用户要求:核实宽带具体情况</t>
  </si>
  <si>
    <t>电话营销-开通争议：宜昌融诚通信服务有限责任公司，10元300M宽带（湖北）-低消融合（300M）AA。用户反映低消送宽带问题，经核实电话营销于2022-08-27 10:14:24推荐办理宽带，本月内取消，另登记次月7日退还8-10月费用合计30元，此费用不可打印发票，客户满意</t>
  </si>
  <si>
    <t>TS202310261024442163</t>
  </si>
  <si>
    <t>18671760236</t>
  </si>
  <si>
    <t>冉进勇</t>
  </si>
  <si>
    <t>2023-10-26 13:31:34</t>
  </si>
  <si>
    <t xml:space="preserve">
高级模板内容：
投诉问题描述:用户反映当时办理副卡时说的副卡一直免费但现在要开始收费了
业务名称:副卡免月租12个月（10元话费12个月）（湖北）-次月生效
宣传渠道:营业厅
宣传内容:副卡一直免费
实际情况:只减免12月
用户要求:用户要求我方核实处理</t>
  </si>
  <si>
    <t>电话营销-开通争议：宜昌融诚通信服务有限责任公司，家庭群组化副卡10G省内流量AA。用户反映副卡扣费问题，经核实，23年7月通过电话营销方式推荐办理此业务时取消副卡免月租优惠导致，现申请退8-10月副卡扣费合计20元，此费用不抵扣往月欠费及打印发票，并由我部协助勾选副卡0月租优惠，次月生效，用户满意。</t>
  </si>
  <si>
    <t>TS202310241610522427</t>
  </si>
  <si>
    <t>071701060517</t>
  </si>
  <si>
    <t>2023-10-25 13:02:42</t>
  </si>
  <si>
    <t xml:space="preserve">
高级模板内容：
投诉问题描述:用户反映是在不知情的情况下办理的宽带，前台解释无效
业务名称:办理宽带
争议月份:2021年11月、2021年12月、2022年1月、2022年2月、2022年3月、2022年4月、2022年5月、2022年6月、2022年7月、2022年8月、2022年9月、2022年10月、2022年11月、2022年12月、2023年1月、2023年2月、2023年3月、2023年4月、2023年5月、2023年6月、2023年7月、2023年8月、2023年9月
争议金额:1
办理渠道:-
前台是否取消:已取消
用户要求:用户要求核实处理</t>
  </si>
  <si>
    <t>电话营销-开通争议：宜昌融诚通信服务有限责任公司，业务名称AA。2021-12-02 11:04:31电话营销方式办理低消送宽带，挽留失败，9月已取消，减免22.1-23.9月低消补收费用286.2元，系统办理预存享50元赠费，立即到账，补赠剩余236.2元，
24小时退费到账，此费用无法抵扣往月欠费及打印发票，用户满意</t>
  </si>
  <si>
    <t>TS202310242149550583</t>
  </si>
  <si>
    <t>18694091771</t>
  </si>
  <si>
    <t>余晓波</t>
  </si>
  <si>
    <t>2023-10-25 13:39:49</t>
  </si>
  <si>
    <t xml:space="preserve">
高级模板内容：
投诉问题描述:套餐被变更
业务名称:畅爽冰激凌5G套餐199元（基础版）
争议月份:2023年10月
争议金额:12
办理渠道:营业厅
前台是否取消:未取消
是否承诺退费:是
用户要求:1.不知情下套餐被变更吗，需要变更为原先的达量限速套餐
2.套餐变更导致本月产生12元上网费，需要退还。</t>
  </si>
  <si>
    <t>电话营销-开通争议：宜昌融诚通信服务有限责任公司，转资AA。经核实，22年1月通过电话营销方式推荐用户办理。因原套餐已下架，现协商转资畅越冰激凌99元套餐+网龄计划合约24个月，次月生效，并退还10月流量费12元，此费用不可打印发票，1小时到账，同时补赠0元10G国内流量，仅本月使用，满意。</t>
  </si>
  <si>
    <t>GZ202310202037100986</t>
  </si>
  <si>
    <t>071700544957</t>
  </si>
  <si>
    <t>林兆军</t>
  </si>
  <si>
    <t>2023-10-24 18:51:42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</si>
  <si>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注册灯闪烁，要求安排师傅上门处理，尽快处理并回复</t>
  </si>
  <si>
    <t>GZ202310201021401015</t>
  </si>
  <si>
    <t>071700113974</t>
  </si>
  <si>
    <t>李姗</t>
  </si>
  <si>
    <t>2023-10-24 16:50:22</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</si>
  <si>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:用户反映宽带无法联网，在线刷新重启设备还是不行，要求师傅尽快联系处理并回复结果。</t>
  </si>
  <si>
    <t>GZ202310191157110044</t>
  </si>
  <si>
    <t>071700506040</t>
  </si>
  <si>
    <t>秦彩凤</t>
  </si>
  <si>
    <t>2023-10-24 18:27:58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</si>
  <si>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装机地址：湖北省宜昌市长阳县贺家坪镇上街350号贺家坪政府片区1栋周边</t>
  </si>
  <si>
    <t>TS202310241730071896</t>
  </si>
  <si>
    <t>2023-10-26 13:24:40</t>
  </si>
  <si>
    <t>主办单位：湖北
客户类别：普通客户
10010是否打通：是
是否二次致电10015：是
是否联系：否
升级倾向：
号码归属省：湖北
SVIP等级：
1.问题类型:;
2.投诉类型:增值业务费争议;
3.营业厅地址:;
4.位置信息:;
5.位置发生地:;
6.投诉内容:退回增值费以及套餐改为原来的65
争议金额:0.00
需要退订业务:否
关联中国联通投诉平台-网站工单流水号:TS202310071915327658</t>
  </si>
  <si>
    <t>电话营销-开通争议①客户基本信息：业务号码：18674264969、客户姓名：李龙凯、套餐情况：0元月租省内全家福4G成员套餐； 客户反映被动开通的问题。
②首次联系客户时间：2023-10-25 12:25:24 ； 
③投诉核查处理情况：收到贵部转办后，我司立即组织调查 。经核实， 上海航动科技有限公司（宜昌） 于2023-07-14 17:05:26办理炫彩通信助理包- 云盘版，现已取消，申请减免7-10月费用合计40元，24小时到账，此费用不可打印发票，客户满意
④答复客户时间及客户满意度评价相关信息：我司于2023-10-25 12:25:24 联系客户解释说明，客户认可满意。回单人：王宜艳
⑤投诉核查关联材料：无</t>
  </si>
  <si>
    <t>TS202310251607241838</t>
  </si>
  <si>
    <t>2023-10-26 18:56:33</t>
  </si>
  <si>
    <t>主办单位：湖北
客户类别：普通客户
10010是否打通：否
是否二次致电10015：是
是否联系：否
升级倾向：
号码归属省：湖北
SVIP等级：
1.问题类型:;
2.投诉类型:办理争议;
3.营业厅地址:;
4.位置信息:;
5.位置发生地:;
6.投诉内容:我什么办理了宽带了？乱扣我钱
8.办理业务的名称:取消我的宽带19元每月
8.无法办理的渠道:客服</t>
  </si>
  <si>
    <t>电话营销-开通争议①客户投诉产生的原因：客户反映开通宽带问题。																			
②客户投诉问题核查情况及解决方案：收到贵部转办后，我司立即组织调查。经核实，拓见科技于2021-09-18 11:53:34通过电话营销方式推荐客户办理低消宽带，现客户表示无需使用，业务已取消，考虑客户感知，登记11月7日退还22年9月-23年10月宽带费用合计266元，此费用无法抵扣往月欠费且不可打印发票 ，满意。 			
③客户问题满意度：满意。																			
④回单人:宜昌客服王晓玉；联系电话：07176921001。</t>
  </si>
  <si>
    <t>TS202310241641150702</t>
  </si>
  <si>
    <t>13329812253</t>
  </si>
  <si>
    <t>邹学柱</t>
  </si>
  <si>
    <t>2023-10-25 14:12:14</t>
  </si>
  <si>
    <t xml:space="preserve">
高级模板内容：
投诉问题描述:用户来电要求开具一年前的发票，去年1月到10月的发票。
业务号码:13329812253
发票获取渠道:APP
开具不成功系统提示:无法开具
开具月份:2022年1月
前台解释内容:前台解释最多可出具前12个月（不含本月）的电子发票
用户要求:前台解释用户不认可，强烈要求我方开具</t>
  </si>
  <si>
    <t>电子发票：用户要求打印1-10月发票，已推送至客户指定邮箱，满意。</t>
  </si>
  <si>
    <t>TS202310221516430159</t>
  </si>
  <si>
    <t>13135825334</t>
  </si>
  <si>
    <t>邹爱民</t>
  </si>
  <si>
    <t>2023-10-26 17:11:10</t>
  </si>
  <si>
    <t>主办单位：湖北
客户类别：普通客户
10010是否打通：否
是否二次致电10015：是
是否联系：否
升级倾向：
号码归属省：湖北
SVIP等级：
1.问题类型:;
2.投诉类型:其他问题;
3.营业厅地址:;
4.位置信息:;
5.位置发生地:;
6.投诉内容:我2023.11.21日申请办理一张联通卡，到2023.12.22订单无人处理。</t>
  </si>
  <si>
    <t>电子渠道：①客户投诉产生的原因：网上订单无人处理。 
②客户投诉问题核查情况及解决方案：收到贵部转办后，我司立即组织调查。用户反映需办理销户并退费，经核实用户申请办理一张联通卡，到2023.12.22订单无人处理，沟通后用户表示现订单有人处理了，无需客服线上操作建议用户继续观察使用。我司2023-09-12215:43:49联系客户解释。
③客户问题满意度：一般。 
④回单人：田群、联系方式：07176921001</t>
  </si>
  <si>
    <t>TS202310241858471005</t>
  </si>
  <si>
    <t>投诉工单（2021版）&gt;&gt;宽带&gt;&gt;【变更及服务】渠道服务&gt;&gt;手、网、短、微厅（含公众号）办理不成功</t>
  </si>
  <si>
    <t>2023-10-25 15:18:29</t>
  </si>
  <si>
    <t>用户表示昨天晚上通过手厅超级办申请宽带移机，一直没人联系自己，给对方发消息了也未回复，自己在异地无法前往营业厅，既然手厅能办理，就应该安排师傅上门处理，对此强烈不满，加急处理并回复</t>
  </si>
  <si>
    <t>电子渠道：用户反映手厅申请移机，已通知桔城路自营厅联系用户办理移机业务，用户知晓，满意</t>
  </si>
  <si>
    <t>TS202310242111230228</t>
  </si>
  <si>
    <t>16671767120</t>
  </si>
  <si>
    <t>王修琅</t>
  </si>
  <si>
    <t>2023-10-25 11:58:41</t>
  </si>
  <si>
    <t>主办单位：湖北
客户类别：首次投诉
10010是否打通：否
是否二次致电10015：是
是否联系：否
升级倾向：
号码归属省：湖北
SVIP等级：
1.问题类型:;
2.投诉类型:其他问题;
3.营业厅地址:;
4.位置信息:;
5.位置发生地:;
6.投诉内容:这个预约销户身份证都不拍不了怎么预约啊</t>
  </si>
  <si>
    <t>电子渠道①客户投诉产生的原因：销户不成功。 
②客户投诉问题核查情况及解决方案：收到贵部转办后，我司立即组织调查。经核实，客户要求注销号码并退还余额，因人在异地不方便回宜昌退费，现协商客户近期向10010提供其他宜昌联通号码后，我部再办理注销及余额转移。我司于2023-10-25 11:45:34联系客户解释。 
③客户问题满意度：满意。 
④回单人：颜晶  6921001"</t>
  </si>
  <si>
    <t>TS202310221337420915</t>
  </si>
  <si>
    <t>13294248658</t>
  </si>
  <si>
    <t>黄昌元</t>
  </si>
  <si>
    <t>2023-10-24 10:04:31</t>
  </si>
  <si>
    <t xml:space="preserve">
:下一步
node_317:
:不符合办理条件
:在湖北
:不能
:网络无异常
:1、受理流水号：;2、受理号码：13294248658;3、主叫号码：13294248658;4、被叫号码：;5、客户姓名：黄昌元;6、客户级别：三星忠诚用户;7、用户归属地：宜昌市;8、受理员工工号：hubXN23TF5855;9、手机厂商：;10、投诉渠道：10010客服热线;11、投诉打点范围：0.5千米;12、投诉地址：宜昌市-长阳土家族自治县:长阳土家族自治县龙舟坪镇人民政府【久兰路1号】;13、网格ID：118491;14、网格名称：YC_B_118491;15、经度：111.161159;16、纬度：30.494558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和数据;22、室内或室外：室内外;23、手机信号强弱：无信号;24、用户周边使用情况：不清楚;25、主工单流水号：hub169795254973553385;26、语音业务类型：无法主被叫;27、数据业务类型：无法上网;28、用户是否接受解释：否;29、公告类型：网络信息;30、基站ID：117.110717;31、基站名称：117.110717;32、其它地方是否正常使用：是;33、之前是否可以正常使用：是;"无法上网：用户来电反映在（详细地址：宜昌市-长阳土家族自治县:长阳土家族自治县龙舟坪镇）从（时间：10月10日）开始无法上网（服务状态：正常），周围用户（不清楚）正常使用，用户（已开关机）测试，手机显示（无）网络，仍无法使用，要求（尽快处理），联系电话（13294248658）</t>
  </si>
  <si>
    <t>多次联系用户无人接听，建议用户有问题与测试人员联系，处理人 陈益满 联系电话 18671733750</t>
  </si>
  <si>
    <t>TS202310232327101022</t>
  </si>
  <si>
    <t>071700023829</t>
  </si>
  <si>
    <t>屈婷婷</t>
  </si>
  <si>
    <t>2023-10-26 09:06:39</t>
  </si>
  <si>
    <t>用户反应自己在电话反应需要组网以后安排了一个师傅上门跟他组网，之前在营业厅问的说是399元组网含有前兆宽带和交换机现在师傅上门收了自己399元说没有交换机只有路由器而且还要再出299元钱用户觉得师傅乱收费而且态度很不好要求投诉这个师傅态度不好乱收费，用户没有报修记录只说是8月10号打我们电话安排的根本查不到记录但是师傅是负责用户湖北省宜昌市夷陵区小溪塔镇东湖南区罗河路57巷7号这个片区的师傅现在就是要投诉负责这个片区的师傅。请高手尽快处理并回复。</t>
  </si>
  <si>
    <t>服务态度：夷陵城区，罗一鸣AA，用户反映于工作人员协商办理组网实际仅安装网线不认可，现工作人员已联系用户预约上门安装组网，满意</t>
  </si>
  <si>
    <t>TS202310221710572309</t>
  </si>
  <si>
    <t>15697208090</t>
  </si>
  <si>
    <t>2023-10-23 16:25:48</t>
  </si>
  <si>
    <t xml:space="preserve">用户反馈：:各渠道人员服务、态度问题
告知联通对服务质量的重视，再次解释安抚并致歉:不认可仍要投诉
用户要投诉的人员：:营业厅人员
:
高级模板内容：
投诉问题描述:用户来电反映今天下午去到营业厅办理注销主卡15697208090与宽带。前台查询状态均正常。未有销户记录、用户不认可。要求投诉
到厅时间:2023-10-22
到厅名称:城区西陵区星火路营业厅
办理业务:注销主卡与宽带
营业厅地址:城区西陵区星火路营业厅
用户要求:烦请尽快核实回复处理，谢谢！用户升级倾向</t>
  </si>
  <si>
    <t>工作差错：城区星火路自有营业厅，宽带拆分AA，现已为用户注销主卡及宽带，副卡转资8元流量王套餐，次月生效，满意。</t>
  </si>
  <si>
    <t>GZ202310172135331402</t>
  </si>
  <si>
    <t>071700569624</t>
  </si>
  <si>
    <t>吴海燕</t>
  </si>
  <si>
    <t>2023-10-24 18:46:26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</si>
  <si>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装机地址：湖北省宜昌市长阳县贺家坪镇贺家坪政府片区东环路46号1栋周边</t>
  </si>
  <si>
    <t>TS202310260945391070</t>
  </si>
  <si>
    <t>15587921553</t>
  </si>
  <si>
    <t>张发兰</t>
  </si>
  <si>
    <t>2023-10-26 17:20:53</t>
  </si>
  <si>
    <t xml:space="preserve">
高级模板内容：
投诉问题描述:用户对8月租费不认可，有一张18071321236的号码合账消费，但是自己并不知情
争议月份:2023年8月
争议金额:99
用户要求:核实处理，联系：19907203213</t>
  </si>
  <si>
    <t>工作差错：远安城区自有营业厅AA，用户反映营业厅被动将18071321236与用户号码合账，导致18071321236用户8月扣取15587921553月租费用99元，且9月18071321236用户到厅办理余额清退时，营业厅又将用户15587921553的月69元清退给用户18071321236，导致用户损失168元，现已为用户申请补偿168元，24小时内赠费到账，不可打印发票，满意</t>
  </si>
  <si>
    <t>TS202310221530460441</t>
  </si>
  <si>
    <t>2023-10-24 09:20:32</t>
  </si>
  <si>
    <t>18086387855命中精准预判服务场景:[该用户有申诉倾向，请注意受理态度，查询近三天工单记录，积极解决用户问题。]
TS202306250907270023您反映宽带故障无法使用问题。经核实，071700846962，资费为畅爽冰激凌5G融合1000M宽带（湖北），千兆为理论值，受您终端设备和光衰等因素影响，实际值可能略低于理论值，您反映网速不达标的问题，师傅已多次上门通过电脑设备和手机测试，网速可达到900M有余，考虑您感知，已减免主卡实付月租30%减免6个月月租费用212.4元，24小时内到账，此费用无法抵扣往月欠费且不可打印发票，满意用户反映前期和自己联系的后台人员告知可以每个月返还月租30%的现在要求再次返还不然就要去工信部投诉我们</t>
  </si>
  <si>
    <t>固网通信质量：用户反映宽带故障无法使用问题。经核实，071700846962，资费为畅爽冰激凌5G融合1000M宽带（湖北），千兆为理论值，受客户终端设备和光衰等因素影响，实际值可能略低于理论值，客户反映网速不达标的问题，师傅已多次上门通过电脑设备和手机测试，网速可达到900M有余，考虑客户感知，前期已减免主卡实付月租30%减免6个月月租费用212.4元，无法每月减免月租30%，已解释用户知晓一般</t>
  </si>
  <si>
    <t>TS202310231354061647</t>
  </si>
  <si>
    <t>18671777632</t>
  </si>
  <si>
    <t>徐慧</t>
  </si>
  <si>
    <t>2023-10-24 11:00:37</t>
  </si>
  <si>
    <t xml:space="preserve">主办单位：湖北
客户类别：星级客户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光猫上的LOS灯是否常亮红灯:否或者不清楚
为用户清理缓存:不同意或清在线仍不行
宽带装机地址：湖北省宜昌市枝江市马家店镇马店路片区青少年宫宿舍1栋1单元1楼101备注:用户表示此号码绑定的宽带上网卡顿，并表示没有经过用户的允许私自从500兆给用户降到了200兆了，2023年2月份开始的，已长达9个月了，请一并核实处理
（协办工单）集团高星用户，务必于12小时内，上传/办理：请核实宽带上网卡顿，降网速情况，请核实协助处理。</t>
  </si>
  <si>
    <t>固网质量：
①客户基本资料：业务号码 18671777632、客户姓名 徐慧、套餐情况 畅爽冰激凌5G套餐129元；客户反映宽带的问题； 
②首次联系客户时间：2023-10-23 17:11:00
③投诉核查处理情况：收到贵部转办，我司立即组织核查，经核实，湖北省宜昌市枝江市马家店镇马店路片区青少年宫宿舍1栋1单元1楼101AA。用户反映宽带速率的问题，经核实，客户套餐为低消200M宽带，因20年参加分期活动时5G套餐上线，套内宽带为30元每月，故营业厅办理低消200M宽带，已联系客户解释清楚，客户知晓认可。
④答复客户时间及客户满意度评价：根据上述核实情况，我司于2023-10-23 17:11:00联系客户满意，回单人：张婷、联系方式：07176921001
⑤投诉核查关联材料：无。</t>
  </si>
  <si>
    <t>GZ202310162204032107</t>
  </si>
  <si>
    <t>071703570657</t>
  </si>
  <si>
    <t>王明喜</t>
  </si>
  <si>
    <t>2023-10-24 16:47:08</t>
  </si>
  <si>
    <t>光信号红灯
装机地址：湖北省宜昌市枝江市百里洲镇沿江村沿江村五组94号周边</t>
  </si>
  <si>
    <t>GZ202310141315390725</t>
  </si>
  <si>
    <t>071703529736</t>
  </si>
  <si>
    <t>周琼芳</t>
  </si>
  <si>
    <t>2023-10-24 18:28:52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</si>
  <si>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光信号红灯，请尽快处理并回复</t>
  </si>
  <si>
    <t>GZ202310051116142376</t>
  </si>
  <si>
    <t>071700275064</t>
  </si>
  <si>
    <t>万圣维</t>
  </si>
  <si>
    <t>2023-10-24 13:55:22</t>
  </si>
  <si>
    <t>#2022重保客户#宽带报障-无法登陆
装机地址：湖北省宜昌市宜都市枝城镇丹阳小区27栋2单元1层101</t>
  </si>
  <si>
    <t>GZ202310251851580436</t>
  </si>
  <si>
    <t>071704088703</t>
  </si>
  <si>
    <t>曾美令</t>
  </si>
  <si>
    <t>2023-10-25 19:16:32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</si>
  <si>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装机地址：湖北省宜昌市夷陵区小溪塔街道营盘社区黄金居片区平湖汽修城德波汽配侧墙周边</t>
  </si>
  <si>
    <t>GZ202310251844170369</t>
  </si>
  <si>
    <t>071701033886</t>
  </si>
  <si>
    <t>2023-10-25 19:43:36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</si>
  <si>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装机地址：湖北省宜昌市伍家岗区伍家岗街道花艳社区铁路和谐佳苑18栋1单元14楼1402</t>
  </si>
  <si>
    <t>GZ202310251823240176</t>
  </si>
  <si>
    <t>071700123337</t>
  </si>
  <si>
    <t>田科学</t>
  </si>
  <si>
    <t>2023-10-25 18:55:12</t>
  </si>
  <si>
    <t>071700123337命中精准预判服务场景:[65岁以上老人]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</si>
  <si>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ZHX202310251750030581</t>
  </si>
  <si>
    <t>13117297571</t>
  </si>
  <si>
    <t>2023-10-25 18:32:49</t>
  </si>
  <si>
    <t>用户反馈问题（对号码消费有问题，按实时扣费查询告知不认可，要求我方核实副卡13117297370，13032748287单独订购业务情况，不愿验证信息，对此无法查询不认可，未派省分工单，根据申诉预警4项场景第（5）项记录此单，请专家团队协助安抚/拦截/解释，谢谢！</t>
  </si>
  <si>
    <t>GZ202310251741032317</t>
  </si>
  <si>
    <t>071704649807</t>
  </si>
  <si>
    <t>杨晓华</t>
  </si>
  <si>
    <t>2023-10-25 18:35:15</t>
  </si>
  <si>
    <t>071704649807命中精准预判服务场景:[65岁以上老人]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用户反映无法上网，老人在家，要求师傅上门处理</t>
  </si>
  <si>
    <t>GZ202310251728372230</t>
  </si>
  <si>
    <t>071700311746</t>
  </si>
  <si>
    <t>杨文</t>
  </si>
  <si>
    <t>2023-10-25 18:52:10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</si>
  <si>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:用户来电反映宽带不能上网，用户要求师傅上门维修，不认可刷新，请处理并回复！</t>
  </si>
  <si>
    <t>GZ202310251707242075</t>
  </si>
  <si>
    <t>071700032161</t>
  </si>
  <si>
    <t>叶红英</t>
  </si>
  <si>
    <t>2023-10-25 18:26:59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</si>
  <si>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</si>
  <si>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BL202310231449000102</t>
  </si>
  <si>
    <t>071703513035</t>
  </si>
  <si>
    <t>徐克兰</t>
  </si>
  <si>
    <t>2023-10-23 15:13:14</t>
  </si>
  <si>
    <t>071703513035命中精准预判服务场景:[65岁以上老人]
用户反映被动开通TV增值-应用-教育50元业务与TV增值-应用-教育那豆少儿25元业务，解释挽留无效，已承诺减免9-10月合计75元功能费。</t>
  </si>
  <si>
    <t>GZ202310251621221708</t>
  </si>
  <si>
    <t>071700091241</t>
  </si>
  <si>
    <t>2023-10-25 17:26:39</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</si>
  <si>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问题（现象）描述:用户来电反映电视和宽带都无法使用，用户要求尽快处理，请后台尽快处理
故障时间:2023-10-25
宽带是否安装IPTV:是
宽带是否可正常上网:否
是否重启设备:已重启未恢复
装机地址:湖北省宜昌市西陵区唐家湾路平湖馨苑小区1栋1单元5层503</t>
  </si>
  <si>
    <t>BL202310251453110117</t>
  </si>
  <si>
    <t>2023-10-25 15:23:28</t>
  </si>
  <si>
    <t>13094167282命中精准预判服务场景:[65岁以上老人]
用户来电要求解除该合约（预存1元得盲盒24个月-次月生效-湖北宜昌
）解约失败系统提示：服务名称[qrycancelinfoall_cancel2i]txid[1fbf52f0^1698158385550^600797]规则编码[4E02]规则内容:pretrades服务处理失败：调用getTradeFee异常:获取费用异常全国工号不允许受理包含收退费的解约业务！
用户要求尽快回复处理</t>
  </si>
  <si>
    <t>ZX202310241322122410</t>
  </si>
  <si>
    <t>18671756874</t>
  </si>
  <si>
    <t>钱斌斌</t>
  </si>
  <si>
    <t>2023-10-25 12:33:05</t>
  </si>
  <si>
    <t xml:space="preserve">:下一步
判断省分:湖北
node_134:
获取入参:
node_180:
判断局方停机状态:
:
node_223::其他原因
判断地市:其他地市
:不认可
:
高级模板内容：
投诉问题描述:在线协助复机
用户状态为:局方停机
停机原因:鹰眼诈骗模型编码ZB0068-0001：首次关停可携带本人有效证件到号码归属地自营厅核验签署法律风险告知书复机一次。
前台是否按流程解释:是
用户要求:在线协助复机
第二联系电话:17856464002</t>
  </si>
  <si>
    <t>号码关停：鹰眼诈骗模型编码ZB0068-0001AA。用户反映停机问题，经核实已告知客户回传资料审核后复机，用户满意。</t>
  </si>
  <si>
    <t>BL202310250625200131</t>
  </si>
  <si>
    <t>2023-10-25 14:16:52</t>
  </si>
  <si>
    <t>13207227034命中精准预判服务场景:[65岁以上老人]
用户来电:关闭上网功能
判断省分:甘肃、湖北
解释无法关闭，建议用户关闭手机蜂窝数据网络即可:不认可
:
用户来电要求关闭上网功能，用户情绪很激动。解释不接受。</t>
  </si>
  <si>
    <t>BL202310231229516008</t>
  </si>
  <si>
    <t>15571710742</t>
  </si>
  <si>
    <t>何俊杰</t>
  </si>
  <si>
    <t>15571710742用户毕业离校，要求在线注销手机号码</t>
  </si>
  <si>
    <t>BL202310261646002375</t>
  </si>
  <si>
    <t>办理工单（2021版）&gt;&gt;流量包&gt;&gt;流量快餐包取消</t>
  </si>
  <si>
    <t>15571777331</t>
  </si>
  <si>
    <t>张来君</t>
  </si>
  <si>
    <t>2023-10-26 17:15:29</t>
  </si>
  <si>
    <t>15571777331湖北•宜昌4G后付费用户目前在肯尼亚漫游，现要求取消5G升级包49元20GB（互联网专属）业务，请协助处理谢谢。
机主信息已核实
联系人：张来君，用户不要求回复自行来电查询结果
此为国际漫游平台的投诉，请优先处理</t>
  </si>
  <si>
    <t>TS202310220855190766</t>
  </si>
  <si>
    <t>2023-10-26 09:52:29</t>
  </si>
  <si>
    <t xml:space="preserve">
高级模板内容：
投诉问题描述:用户来电反映自己的宽带无法上网，现在自己手机没有流量，要求赠送流量包，请后台协助处理，有投诉倾向，具体渠道没有提及
宽带账号:071700327561
故障现象:无法上网
故障地址:湖北省宜昌市夷陵区东城城乡统筹发展试验区黄金卡社区夷兴九巷片区平云四路兴达汽修
故障时间:2023-10-22
用户要求:要求赠送流量</t>
  </si>
  <si>
    <t>固网质量：夷陵区东城城乡统筹发展试验区黄金卡社区夷兴九巷片区平云四路兴达汽修AA.用户反映宽带故障问题，联系客户表示已恢复，已能正常使用，满意。</t>
  </si>
  <si>
    <t>GZ202310251531591332</t>
  </si>
  <si>
    <t>071700219455</t>
  </si>
  <si>
    <t>陈强</t>
  </si>
  <si>
    <t>2023-10-25 17:22:44</t>
  </si>
  <si>
    <t>#2022重保客户##2022重保客户#无法打开网页光猫无光信号
装机地址：湖北省宜昌市宜都市陆城街道办事处清江社区童家巷小区水府庙12-2号</t>
  </si>
  <si>
    <t>BL202310261440537051</t>
  </si>
  <si>
    <t>15587979035</t>
  </si>
  <si>
    <t>刘警予</t>
  </si>
  <si>
    <t>15587979035用户来电在外地需要销户手机卡</t>
  </si>
  <si>
    <t>BL202310221638500528</t>
  </si>
  <si>
    <t>15572775828</t>
  </si>
  <si>
    <t>王桂芳</t>
  </si>
  <si>
    <t>2023-10-23 09:27:37</t>
  </si>
  <si>
    <t xml:space="preserve">22年Q3Q4重点客户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</si>
  <si>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TS202310231644236214</t>
  </si>
  <si>
    <t>投诉工单（2021版）&gt;&gt;移网&gt;&gt;【入网】办理&gt;&gt;限制办理套餐</t>
  </si>
  <si>
    <t>15549306725</t>
  </si>
  <si>
    <t>李宇欣</t>
  </si>
  <si>
    <t>辽宁</t>
  </si>
  <si>
    <t>2023-10-24 16:06:05</t>
  </si>
  <si>
    <t>业务号码：15549306725，用户：李宇欣。用户到厅反映手机卡无法使用，经查为局方半停机，用户要求复通。相关证件已上传，用户归属地为湖北宜昌，请转归属地联系用户处理。转湖北宜昌</t>
  </si>
  <si>
    <t>TS202310221657102054</t>
  </si>
  <si>
    <t>13135829210</t>
  </si>
  <si>
    <t>蒋雪松</t>
  </si>
  <si>
    <t>2023-10-23 13:33:45</t>
  </si>
  <si>
    <t xml:space="preserve">:下一步
判断省分:湖北
node_134:
获取入参:
node_180:
判断局方停机状态:非实名停机
:
判定是否二代身份证入网/是否为移网号码::异地
:不认可
:不认可
:对实名业务不满
:
高级模板内容：
投诉问题描述:用户来电称在意地办理补卡，营业员说非实名停机无法办理，用户要求在线处理，在营业厅等待，请协助谢谢
用户状态:非实名停机
停机原因:非实名停机
第二联系电话:17671258000
用户要求:加急处理</t>
  </si>
  <si>
    <t>号码关停：入网照片不合规非实名停机AA，经核实，客户反映号码13135829210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</si>
  <si>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TS202310261150132233</t>
  </si>
  <si>
    <t>18694099523</t>
  </si>
  <si>
    <t>2023-10-26 15:15:17</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</si>
  <si>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投诉问题描述:用户来电对非实名停机不认可，要求线上复机，不方便去线下营业厅办理
用户状态:非实名停机
停机原因:非实名停机
第二联系电话:13235613700
用户要求:要求线上复机</t>
  </si>
  <si>
    <t>号码关停：新入网照片不合规AA。用户反映号码停机问题，经核实，客户号码因新入网照片不合规不合规操作实名关停，现为用户办理临时开机5天，用户在手厅上操作实名制补登记或自行到当地自营厅办理实名补登，客户表示知晓。</t>
  </si>
  <si>
    <t>GZ202310251516491208</t>
  </si>
  <si>
    <t>071700174949</t>
  </si>
  <si>
    <t>唐帮新</t>
  </si>
  <si>
    <t>2023-10-25 16:47:56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</si>
  <si>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装机地址：湖北省宜昌市枝江市马家店镇五一路片区水厂宿舍周边</t>
  </si>
  <si>
    <t>BL202310260922110704</t>
  </si>
  <si>
    <t>15549365536</t>
  </si>
  <si>
    <t>关守蓉</t>
  </si>
  <si>
    <t>2023-10-26 10:48:46</t>
  </si>
  <si>
    <t xml:space="preserve">22年Q3Q4重点客户
高级模板内容：
需区域二线受理的业务:用户无法提供验证码
用户需办理业务名称:5元5G基础速率包（湖北）、炫彩通信助理包8元版（立即生效）
业务办理类型:取消
业务生效时间:次月生效
是否已按规范验证用户信息:是
备注（如开通流量包、语音包请备注清楚当月有效/长期有效）:用户是老人无法看验证码</t>
  </si>
  <si>
    <t>TS202310261020072020</t>
  </si>
  <si>
    <t>18672909585</t>
  </si>
  <si>
    <t>李钟翠</t>
  </si>
  <si>
    <t>2023-10-26 15:12:29</t>
  </si>
  <si>
    <t xml:space="preserve">
高级模板内容：
投诉问题描述:用户来电反馈当前手机号码收不到短信验证码，要求开通短信接收功能，不认可线下营业厅实名。
用户状态:非实名半停机
停机原因:未实名
第二联系电话:18875362636
用户要求:用户要求3小时内开通短信接收功能接收验证码，否则就到工信部投诉，请后台协助处理。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</si>
  <si>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用户知晓。</t>
  </si>
  <si>
    <t>GZ202310251503591111</t>
  </si>
  <si>
    <t>071703743208</t>
  </si>
  <si>
    <t>姚松红</t>
  </si>
  <si>
    <t>2023-10-25 17:25:40</t>
  </si>
  <si>
    <t>GZ202310251503571110</t>
  </si>
  <si>
    <t>071701011851</t>
  </si>
  <si>
    <t>苗大香</t>
  </si>
  <si>
    <t>2023-10-25 15:53:10</t>
  </si>
  <si>
    <t xml:space="preserve">#2022重保客户##2022重保客户#071701011851命中精准预判服务场景:[65岁以上老人]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向用户解释后用户不认可:用户表示电视无法观看，遥控器电池已更换新的，电视还是调不了台，点什么都无反应，由于用户是老人家所以需要师傅上门协助查看提供解决方案。</t>
  </si>
  <si>
    <t>BL202310242126170732</t>
  </si>
  <si>
    <t>15672546354</t>
  </si>
  <si>
    <t>宋秀建</t>
  </si>
  <si>
    <t>2023-10-25 09:54:25</t>
  </si>
  <si>
    <t xml:space="preserve">22年Q3Q4重点客户
高级模板内容：
需区域二线受理的业务:用户无法提供验证码
用户需办理业务名称:9元100分钟5G速率包（湖北）（立即生效）
业务办理类型:取消
业务生效时间:立即生效
是否已按规范验证用户信息:是</t>
  </si>
  <si>
    <t>TS202310241043302208</t>
  </si>
  <si>
    <t>2023-10-24 15:51:07</t>
  </si>
  <si>
    <t>主办单位：湖北
客户类别：普通客户
10010是否打通：是
是否二次致电10015：是
是否联系：否
升级倾向：
号码归属省：湖北
SVIP等级：
1.问题类型:;
2.投诉类型:办理争议;
3.营业厅地址:;
4.位置信息:;
5.位置发生地:;
6.投诉内容:第三次来经本人同意，擅扣6元／月彩铃。
8.办理业务的名称:退6元／月彩铃。
8.无法办理的渠道:10010客服热线
关联中国联通投诉平台-网站工单流水号:TS202310041301047743</t>
  </si>
  <si>
    <t>计费争议-SP扣费：①客户投诉产生的原因：客户反映增值业务费用问题。 ②客户投诉问题核查情况及解决方案：收到贵部转办后，我司立即组织调查。经核实，用户订购产品酷音视频彩铃6元包月，产品代码为90115，订购时间23年10月，取消时间为23年10月，6元/月，合计扣费1个月，累计产生费用合计10元，订购方式为集团统一认证平台” 短信验证码，有二次确认过程，不存在订购违规现象。核实省分已为用户退费到账，满意。 ③客户问题满意度：满意。 ④回单人:宜昌客服程李晶；联系电话：07176921001。</t>
  </si>
  <si>
    <t>BL202310251738090075</t>
  </si>
  <si>
    <t>18527306002</t>
  </si>
  <si>
    <t>彭舒心</t>
  </si>
  <si>
    <t>2023-10-26 11:26:31</t>
  </si>
  <si>
    <t xml:space="preserve">22年Q3Q4重点客户
高级模板内容：
需区域二线受理的业务:用户无法提供验证码
用户需办理业务名称:国内流量自由畅玩月包（校园专属）
业务办理类型:取消
业务生效时间:立即生效
是否已按规范验证用户信息:无需验证</t>
  </si>
  <si>
    <t>BL202310241906142280</t>
  </si>
  <si>
    <t>17683708601</t>
  </si>
  <si>
    <t>王金卫</t>
  </si>
  <si>
    <t>2023-10-25 09:34:49</t>
  </si>
  <si>
    <t xml:space="preserve">22年Q3Q4重点客户
高级模板内容：
需区域二线受理的业务:用户无法提供验证码
用户需办理业务名称:腾讯游戏畅玩包（前向）快手25G流量合约包省分爱奇艺10G流量加月会员合约包省分
业务办理类型:取消
业务生效时间:次月生效
是否已按规范验证用户信息:是</t>
  </si>
  <si>
    <t>GZ202310251434460960</t>
  </si>
  <si>
    <t>071700175620</t>
  </si>
  <si>
    <t>金喜</t>
  </si>
  <si>
    <t>2023-10-25 16:20:52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</si>
  <si>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装机地址：湖北省宜昌市枝江市马家店镇建材市场建材市场一巷26号周边</t>
  </si>
  <si>
    <t>ZX202310251731212301</t>
  </si>
  <si>
    <t>071701051716</t>
  </si>
  <si>
    <t>林建伟</t>
  </si>
  <si>
    <t>2023-10-26 15:01:17</t>
  </si>
  <si>
    <t xml:space="preserve">判断省分:湖北
:被动办理宽带
:不需要
:
高级模板内容：
问题描述:被动办理，不需要，要求销户并退费，烦请跟进，谢谢！
第二联系方式:18571427777
销户原因:被动办理，不需要
用户要求:被动办理，不需要，要求销户并退费，烦请跟进，谢谢！</t>
  </si>
  <si>
    <t>解释宣传：五峰城区东泰自有营业厅，虚拟宽带AA，经核实因营业厅未解释免费使用12个月导致扣费不认可，现以为用户注销并申请减免7-10月费40元，24小时内现金到账，可打印发票，满意</t>
  </si>
  <si>
    <t>BL202310241342430849</t>
  </si>
  <si>
    <t>15549320082</t>
  </si>
  <si>
    <t>谢犇</t>
  </si>
  <si>
    <t>2023-10-25 09:15:11</t>
  </si>
  <si>
    <t xml:space="preserve">22年Q3Q4重点客户
高级模板内容：
需区域二线受理的业务:用户无法提供验证码
用户需办理业务名称:炫彩通信助理包6元版（立即生效）（已停售）/AR彩铃酷趣会员5G加油包（湖北）（已停售）/手机彩铃沃音乐精选10元包月/-王者荣耀流量权益包-腾讯-12元/增值业务-联通助理-智能应答Plus（在线渠道）
业务办理类型:取消
业务生效时间:立即生效
是否已按规范验证用户信息:无需验证</t>
  </si>
  <si>
    <t>GZ202310251428180917</t>
  </si>
  <si>
    <t>071701071565</t>
  </si>
  <si>
    <t>雷明玉</t>
  </si>
  <si>
    <t>2023-10-25 17:18:44</t>
  </si>
  <si>
    <t>071701071565命中精准预判服务场景:[65岁以上老人]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wifi信号不好，刷新无效，尽快安排师傅上门处理并回复</t>
  </si>
  <si>
    <t>BL202310241623400349</t>
  </si>
  <si>
    <t>13972010716</t>
  </si>
  <si>
    <t>宋秀勇</t>
  </si>
  <si>
    <t>2023-10-24 17:23:06</t>
  </si>
  <si>
    <t xml:space="preserve">22年Q3Q4重点客户
高级模板内容：
需区域二线受理的业务:用户无法提供验证码
用户需办理业务名称:炫彩通信助理包-云盘版-次月生效（湖北）-10元
业务办理类型:取消
业务生效时间:立即生效
是否已按规范验证用户信息:是</t>
  </si>
  <si>
    <t>ZX202310231528300005</t>
  </si>
  <si>
    <t>2023-10-24 09:53:29</t>
  </si>
  <si>
    <t>ZX202310191848481138您要求取消宽带，沃家神眼。未转营服维系，因绑定有沃家神眼沃家神眼（室外枪机）-10元/月（24个月）活动，已建议额度携带证件至联通自营业厅办理，您表示知晓。
用户去了营业厅，营业厅告知不办理销户，用户十分不满，现要求公司直接取消，要求取消宽带和监控，请继续处理。</t>
  </si>
  <si>
    <t>您要求取消宽带，沃家神眼。因绑定有沃家神眼沃家神眼（室外枪机）-10元/月（24个月）活动，已建议额度携带证件及设备至联通自营业厅办理</t>
  </si>
  <si>
    <t>BL202310231654311757</t>
  </si>
  <si>
    <t>13277396234</t>
  </si>
  <si>
    <t>2023-10-23 17:28:17</t>
  </si>
  <si>
    <t xml:space="preserve">22年Q3Q4重点客户22年Q3Q4重点客户
高级模板内容：
需区域二线受理的业务:用户无法提供验证码
用户需办理业务名称:云加速（专业版）、腾讯游戏畅玩包（前向）、云加速5G畅玩加油包(湖北)、沃悦读同步学钻石会员20元包、哔哩哔哩15G流量加会员月包、
业务办理类型:取消
业务生效时间:立即生效
是否已按规范验证用户信息:无需验证
备注（如开通流量包、语音包请备注清楚当月有效/长期有效）:卡是家里老人在用，要求取消套餐外的所有业务</t>
  </si>
  <si>
    <t>BL202310261134590396</t>
  </si>
  <si>
    <t>13277394008</t>
  </si>
  <si>
    <t>钟浩</t>
  </si>
  <si>
    <t>2023-10-26 16:13:14</t>
  </si>
  <si>
    <t>22年Q3Q4重点客户该用户来电要求办理取消上网功能，已解释，建议在手机上关闭，不愿意，请尽快核实办理，联系本机。</t>
  </si>
  <si>
    <t>BL202310231943491092</t>
  </si>
  <si>
    <t>2023-10-24 09:03:27</t>
  </si>
  <si>
    <t xml:space="preserve">22年Q3Q4重点客户判断省分:湖北
:有意向资费
:全国流量王8元套餐
:
高级模板内容：
用户诉求:要求办理8元套餐，要求在线办理，不愿线下，已告知可以等待，用户不认可，要求今天内办理，安抚失败
当前套餐名称:4G全国流量王18元套餐（湖北）
新套餐名称（转入套餐名称）:4G全国流量王8元套餐（湖北）
是合约期内（含靓号）:否</t>
  </si>
  <si>
    <t>BL202310231030421960</t>
  </si>
  <si>
    <t>15697278082</t>
  </si>
  <si>
    <t>胡琛堃</t>
  </si>
  <si>
    <t>2023-10-23 10:39:36</t>
  </si>
  <si>
    <t xml:space="preserve">22年Q3Q4重点客户判断省分:湖北
:有意向资费
:全国流量王8元套餐
:
高级模板内容：
用户诉求:用户来电要求办理全国流量王8元套餐，在线已解释对此不认可，挽留无效，请处理
当前套餐名称:腾讯大王卡
新套餐名称（转入套餐名称）:全国流量王8元套餐
是合约期内（含靓号）:否</t>
  </si>
  <si>
    <t>BL202310231601241006</t>
  </si>
  <si>
    <t>13094167723</t>
  </si>
  <si>
    <t>袁宝鑫</t>
  </si>
  <si>
    <t>2023-10-23 16:10:53</t>
  </si>
  <si>
    <t xml:space="preserve">22年Q3Q4重点客户判断省分:湖北
:有意向资费
:全国流量王8元套餐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</si>
  <si>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TS202310221232432323</t>
  </si>
  <si>
    <t>2023-10-23 14:41:36</t>
  </si>
  <si>
    <t>主办单位：湖北
客户类别：普通客户
10010是否打通：是
是否二次致电10015：是
是否联系：否
升级倾向：工信部
号码归属省：湖北
SVIP等级：
1.问题类型:;
2.投诉类型:退订争议;
3.营业厅地址:;
4.位置信息:;
5.位置发生地:;
6.投诉内容:手机彩铃10元／包月
在未经本人同意和知情的情况下，强行短信通知扣费10元。彩铃包月业务，这已是第三次了，（附卡16608603982）我曾投诉到工信部，你们还是不改，你们侵犯了公民的知情权，利用欺诈的行为，以营利为目的，强行通知，强行扣款，侵占公民财产，已涉违法。请立即停止侵权。
关联历史投诉流水号:其他问题，请手动查询</t>
  </si>
  <si>
    <t>计费争议-SP扣费：①客户投诉产生的原因：客户反映增值业务费用问题。							
②客户投诉问题核查情况及解决方案：收到贵部转办后，我司立即组织调查。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短信验证码，有二次确认过程，不存在订购违规现象。联系客户表示已自行处理好，满意。						
③客户问题满意度：满意。							
④回单人:宜昌客服王晓玉；联系电话：07176921001。</t>
  </si>
  <si>
    <t>GZ202310251356550719</t>
  </si>
  <si>
    <t>071700028615</t>
  </si>
  <si>
    <t>徐家友</t>
  </si>
  <si>
    <t>2023-10-25 16:07:54</t>
  </si>
  <si>
    <t>#2022重保客户#071700028615命中精准预判服务场景:[65岁以上老人]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</si>
  <si>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TS202310230821451845</t>
  </si>
  <si>
    <t>15671042082</t>
  </si>
  <si>
    <t>2023-10-24 10:04:23</t>
  </si>
  <si>
    <t xml:space="preserve">22年Q3Q4重点客户判断省分:湖北
:移网电话营销费用争议（套餐资费/融合宽带/副卡功能费类除外）
:不认可
:大于500元
:
高级模板内容：
是否10016外呼:是
反应问题涉及场景:未经同意订购业务
产品名称:AR彩铃酷趣会员5G加油包（湖北）增值业务费_增值业务-视频彩铃商务版标准20元包_增值业务费_增值业务-沃阅读-5G畅阅-经管学堂20元_增值业务费_增值业务-手机彩铃沃音乐精选10元包月增值业务费_增值业务-AR视频彩铃酷趣会员15元包月以及主卡订购的（增值业务费_增值业务-手机彩铃沃音乐精选10元包月增值业务费_增值业务-哔哩哔哩15G流量加会员月包_）
争议月份:2023年10月、2023年9月
是否承诺退费:否
承诺退费金额:0
是否取消业务（如取消失败，需加上系统报错的提示）:否
是否需要回复:是
用户要求:用户称没有办理过该业务，要求查询谁办理的，不愿取消业务退费，请及时处理，谢谢</t>
  </si>
  <si>
    <t>计费争议-SP扣费：经核实，客户订购产品名称为沃阅读-5G畅阅-经管学堂20元（90559）,23.9月开通，10月取消，9-10月扣费40元，视频彩铃商务版标准20元包、,23.9月开通，10月取消，扣费40元，AR视频彩铃酷趣会员15元包月（90115）,23.9月开通，10月取消，扣费30元，手机彩铃沃音乐精选10元包月（90115）10月开通，10月取消，扣费10元，订购方式为短信验证，合计扣费2个月，累计产生费用共计120元，有二次确认过程，不存在订购违规现象。考虑客户使用感知，网站方已取消屏蔽并于7个工作日内退费120元现金方式到账，可打印账单发票，满意。</t>
  </si>
  <si>
    <t>TS202310220812090445</t>
  </si>
  <si>
    <t>2023-10-23 09:10:15</t>
  </si>
  <si>
    <t xml:space="preserve">判断省分:其他省分
:增值业务争议
判断省分:湖北
:移网
:在补救范围内
:不认可
:大于500元
:
高级模板内容：
投诉问题描述:用户称自己没有订购，对费用不认可，要求退费，前台解释无果
争议业务名称:视频彩铃心悦会员包月15元-3
受理渠道:沃音乐_铃声多酷
争议月份:2023年10月
争议费用:15
一线客服在系统里:已取消
是否承诺退费:否
用户要求:用户要求退费，尽快处理谢谢</t>
  </si>
  <si>
    <t>计费争议-SP扣费：经核实，用户订购产品名称视频彩铃心悦会员包月15元-3，产品代码为90115，订购时间，取消时间为23年10月，15元/月，合计扣费1个月，累计产生费用合计15元；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短信验证码，有二次确认过程，不存在订购违规现象。考虑用户使用感知，网站方已取消屏蔽并于三个工作日内退费30元到账，此费用不可抵扣往月欠费及打印发票，满意。</t>
  </si>
  <si>
    <t>GZ202310251335470586</t>
  </si>
  <si>
    <t>071704239252</t>
  </si>
  <si>
    <t>熊善桃</t>
  </si>
  <si>
    <t>2023-10-25 18:10:15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</si>
  <si>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用户来电反映IPTV直播不能使用，其他频道使用正常，重启设备也一样，要求公司马上派师傅上门检修，回复。</t>
  </si>
  <si>
    <t>ZX202310250936430608</t>
  </si>
  <si>
    <t>071704170342</t>
  </si>
  <si>
    <t>2023-10-26 09:09:43</t>
  </si>
  <si>
    <t>071704170342命中精准预判服务场景:[65岁以上老人]
前期工单：BL202310020857381986，用户表示自己是老人，不方便去自营厅办理宽带拆机，联系当地工作人员协助处理，但一直没有解决，强烈要求公司直接注销，并改为29元套餐，加急处理</t>
  </si>
  <si>
    <t>套餐变更-未到厅：99元转29元，用户实际要求注销宽带及主卡，本机号码转资福多多29元套餐，已核实资料后成功办理，次月生效，用户满意。</t>
  </si>
  <si>
    <t>TS202310261416220498</t>
  </si>
  <si>
    <t>18671740606</t>
  </si>
  <si>
    <t>文定华</t>
  </si>
  <si>
    <t>2023-10-26 16:40:21</t>
  </si>
  <si>
    <t xml:space="preserve">判断省分:湖北
:增值业务费用争议（含炫彩通信助理包云盘版等组合类增值业务）
:移网
:不在补救范围内
:不认可
:
高级模板内容：
投诉问题描述:用户称自己不知情开通业务，开通时间超过一年，要求尽快处理回复，并且取消业务。
争议业务名称:王者荣耀流量权益包-腾讯-12元
受理渠道:无
争议月份:2022年7月、2022年8月、2022年12月、2022年11月、2022年10月、2022年9月、2023年1月、2023年2月、2023年3月、2023年4月、2023年5月、2023年6月、2023年7月、2023年8月、2023年9月、2023年10月
争议费用:1
一线客服在系统里:未取消，请后台协助处理
是否承诺退费:否
用户要求:清尽快处理回复。</t>
  </si>
  <si>
    <t>计费争议-SP扣费：经核实，用户订购产品名称王者荣耀流量权益包-腾讯-12元，产品代码为98177，订购时间，取消时间为22年8月，12元/月，合计扣费15个月，累计产生费用合计180元，订购方式为集团统一认证平台” 短信验证码，有二次确认过程，不存在订购违规现象。考虑用户使用感知，网站方已取消屏蔽并于三个工作日内退费180元到账，此费用不可抵扣往月欠费及打印发票，满意。</t>
  </si>
  <si>
    <t>BL202310241021150857</t>
  </si>
  <si>
    <t>13085158759</t>
  </si>
  <si>
    <t>曹家权</t>
  </si>
  <si>
    <t>2023-10-24 11:19:10</t>
  </si>
  <si>
    <t xml:space="preserve">22年Q3Q4重点客户判断省分:其他省分
:增值业务争议
判断省分:湖北
:移网
:在补救范围内
:不认可
:小于等于500元，且仅限单倍、月份不超过12个月
:
高级模板内容：
需区域二线受理的业务:用户无法提供验证码
用户需办理业务名称:云加速5G畅玩加油包
业务办理类型:取消
业务生效时间:立即生效
是否已按规范验证用户信息:是
备注（如开通流量包、语音包请备注清楚当月有效/长期有效）:无需回电直接取消</t>
  </si>
  <si>
    <t>GZ202310251311570395</t>
  </si>
  <si>
    <t>071700304614</t>
  </si>
  <si>
    <t>2023-10-25 17:21:05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</si>
  <si>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:用户反映宽带无法使用，光猫注册灯闪烁，用户要求尽快处理，请处理并回复</t>
  </si>
  <si>
    <t>TS202310221222502170</t>
  </si>
  <si>
    <t>投诉工单（2021版）&gt;&gt;融合&gt;&gt;【IPTV使用】IPTV&gt;&gt;点播未二次确认</t>
  </si>
  <si>
    <t>071700046551</t>
  </si>
  <si>
    <t>杨运寿</t>
  </si>
  <si>
    <t>2023-10-23 10:47:11</t>
  </si>
  <si>
    <t>#2022重保客户##2022重保客户#用户投诉IPTV增值业务：影视会员连续包月29.9元/月，表示点播未二次确认，已取消并屏蔽了，要求投诉此情况，并要求退费，解释无效，请尽快联系处理</t>
  </si>
  <si>
    <t>计费争议-SP扣费：用户反映TV增值业务开通问题，经核实，客户订购产品名称为影视会员连续包月2400023504，96596，订购时间9月12日，订购方式为遥控器点播，取消时间为10月，29.9元/月，合计扣费1个月，累计产生费用共计29.9元，有二次确认过程，不存在订购违规现象。考虑客户使用感知，已取消屏蔽并于24小时内退费29.9元赠费方式到账，主卡存在低消，到账至宽带私有，此费用可抵扣月租，不可打印账单发票，满意。</t>
  </si>
  <si>
    <t>BL202310241020390849</t>
  </si>
  <si>
    <t>071700078619</t>
  </si>
  <si>
    <t>周帆</t>
  </si>
  <si>
    <t>2023-10-24 14:03:30</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</si>
  <si>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:无升级投诉
:用户来电要求将15元提速包(湖北)（立即生效，次月收费）-新取消，我方通过CBSS无法取消，系统未显示该业务，请后台核实尽快处理谢谢，联系电话13217177391</t>
  </si>
  <si>
    <t>BL202310231521060481</t>
  </si>
  <si>
    <t>17671344497</t>
  </si>
  <si>
    <t>杜奎</t>
  </si>
  <si>
    <t>2023-10-23 15:45:14</t>
  </si>
  <si>
    <t xml:space="preserve">产品类型:SP产品;产品名称:5G时代-精英社科历史包;产品描述:5G时代-精英社科历史包;产品ID:6600283500;开始时间:2023-07-3112:39:02;结束时间:2029-12-3123:59:59;订购渠道:;客户确认方式:短信验证码,滑块认证(智能弹出）。
产品类型:SP产品;产品名称:手机彩铃沃音乐精选10元包月;产品描述:手机彩铃沃音乐精选10元包月;产品ID:4900493700;开始时间:2023-08-2300:15:34;结束时间:2029-12-3123:59:59;订购渠道:;客户确认方式:短信验证码,滑块认证(智能弹出）。
产品类型:SP产品;产品名称:爱乐彩铃8元包月;产品描述:爱乐彩铃8元包月;产品ID:4900494900;开始时间:2023-09-1111:36:32;结束时间:2029-12-3123:59:59;订购渠道:;客户确认方式:短信验证码。
查询增值业务:
合约信息查询:
系统查询到有产品信息
:有确认方式
客户要求取消
维系挽留:不接受挽留
:下一步
判断省分:湖北
:其他合约
:办理不成功
:用户来电要求取消所有增值业务，尽快处理并回复</t>
  </si>
  <si>
    <t>TS202310241248550188</t>
  </si>
  <si>
    <t>15071829223</t>
  </si>
  <si>
    <t>苏祖权</t>
  </si>
  <si>
    <t>2023-10-25 08:54:33</t>
  </si>
  <si>
    <t xml:space="preserve">[65岁以上老人]
高级模板内容：
投诉问题描述:用户来电称没有办理过哔哩哔哩15G流量加会员月包，称不知情。没有办理过。
争议业务名称:哔哩哔哩15G流量加会员月包
受理渠道:无
争议月份:2023年10月
争议费用:25
一线客服在系统里:未取消，请后台协助处理
是否承诺退费:否
用户要求:已向用户解释，用户强烈不满。用户强烈要求我方核实处理。并要求取消。用户已经欠费。用户不愿意缴费。请核实处理。</t>
  </si>
  <si>
    <t>计费争议-SP扣费：用户反映哔哩哔哩15G流量加会员月包业务开通问题，经核实，产品代码为88226，订购时间23.10，订购方式为短信验证，取消时间为23.10，25元/月，合计扣费1个月，累计产生费用共计25元，有二次确认过程，不存在订购违规现象。考虑客户使用感知，已为用户取消并申请减免25元，24小时内赠费到账，此费用不可打印账单发票，满意。</t>
  </si>
  <si>
    <t>TS202310241055070017</t>
  </si>
  <si>
    <t>13040988780</t>
  </si>
  <si>
    <t>邱祥任</t>
  </si>
  <si>
    <t>2023-10-24 17:36:41</t>
  </si>
  <si>
    <t xml:space="preserve">判断省分:湖北
:增值业务费用争议（含炫彩通信助理包云盘版等组合类增值业务）
:移网
:在补救范围内
:不认可
:大于500元
:
高级模板内容：
投诉问题描述:用户称自己没有办理过
争议业务名称:畅享至尊会员-包月-25元炫彩通信助理包体验版-立即生效（湖北）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争议费用:894
一线客服在系统里:已取消
是否承诺退费:否
用户要求:（1）用户号码13040988780
（2）业务名称炫彩通信助理包体验版-立即生效（湖北）	畅享至尊会员-包月-25元
（3）承诺退费金额0
（4）涉及退费月份2021.4-2023.10
（5）是否取消业务（如取消失败，需加上系统报错的提示）是</t>
  </si>
  <si>
    <t>计费争议-SP扣费：用户反映增值业务开通问题，经核实，客户订购产品名称为畅享至尊会员-包月-25元，产品代码为63000877，93041，订购时间 2021-04-26  ，订购方式为短信验证码，取消时间为23年10月，25元/月，累计产生费用共计750元，首月免费，有返费25元。有二次确认过程，不存在订购违规现象。考虑客户使用感知，网站方已取消屏蔽并于2个工作日退费750元现金方式到账，此费用可抵扣月租，不可打印账单发票，满意。
Q21： 长阳磨市天诚合作厅 ，炫彩助理包AA，现已取消，首月免费， 2021-11-01 10:53:56 赠费到账6元，2021-12-12 09:22:15赠费到账6元，现减免22.1-23.10月费用132元。13040988780办理预存享50元赠费，立即到账，补赠剩余82元，24小时退费到账，此费用无法抵扣往月欠费及打印发票，用户满意</t>
  </si>
  <si>
    <t>TS202310221803030726</t>
  </si>
  <si>
    <t>15629368345</t>
  </si>
  <si>
    <t>刘应红</t>
  </si>
  <si>
    <t>2023-10-24 14:45:47</t>
  </si>
  <si>
    <t xml:space="preserve">
高级模板内容：
投诉问题描述:用户来电称自己手机未订购过视频广告，现在发现手机上视频彩铃广告用户要求我方处理请协助处理谢谢用户有投诉倾向未提及投诉渠道
业务名称:视频彩铃广告
变更渠道:/
用户要求:要求我方处理</t>
  </si>
  <si>
    <t>计费争议-SP扣费：用户反映增值业务开通问题，经核实，客户订购产品名称为联通爱听-职场理财20元包，SP标识为66003011，90559，订购时间 2023-08-08  ，订购方式为短信验证码，取消时间为10月，20元/月，合计扣费3个月，累计产生费用共计60，有二次确认过程，不存在订购违规现象。考虑客户使用感知，网站方已取消屏蔽并于三个工作日退费60元现金方式到账，此费用可抵扣月租，不可打印账单发票，多次联系用户未接听，已短信告知用户结果，若用户来电烦请代为解释或告知用户与本地服务监督热线13032700872（工作时间8:30-12:00 14:00-17:30）联系。</t>
  </si>
  <si>
    <t>GZ202310251252280254</t>
  </si>
  <si>
    <t>071700683732</t>
  </si>
  <si>
    <t>张胜波</t>
  </si>
  <si>
    <t>2023-10-25 15:00:56</t>
  </si>
  <si>
    <t>#2022重保客户#无法联网
装机地址：湖北省宜昌市秭归县茅坪镇茅坪花园一路湖景天成5栋1单元1楼101</t>
  </si>
  <si>
    <t>TS202310241647400880</t>
  </si>
  <si>
    <t>071701010288</t>
  </si>
  <si>
    <t>王焰涛</t>
  </si>
  <si>
    <t>2023-10-25 13:37:58</t>
  </si>
  <si>
    <t xml:space="preserve">【2022年上工信部测评重保用户】【2022年上工信部测评重保用户】[65岁以上老人]判断省分:其他省分
:增值业务争议
判断省分:湖北
:固网
:是
:不认可
:大于500元
:
高级模板内容：
投诉问题描述:用户称老年人不知情办理业务
争议业务名称:TV增值-娱乐-沃家高清VIP
受理渠道:无
争议月份:2023年10月
争议费用:29.9
一线客服在系统里:已取消
是否承诺退费:是
用户要求:用户要求退订退费，已在线退费，烦请核实后处理退费</t>
  </si>
  <si>
    <t>计费争议-SP扣费：用户反映增值业务开通问题，经核实，客户订购产品名称为影视会员连续包月，产品代码为2400023504，96596，订购时间10月，订购方式为遥控器点播，取消时间为10月，29.9元/月，合计扣费1个月，累计产生费用共计29.9元，有二次确认过程，不存在订购违规现象。考虑客户使用感知，已取消屏蔽并系统勾选预存享30元赠费立即到账，此费用可抵扣月租，不可打印账单发票，满意。</t>
  </si>
  <si>
    <t>GZ202310251248540226</t>
  </si>
  <si>
    <t>071700309932</t>
  </si>
  <si>
    <t>徐世凯</t>
  </si>
  <si>
    <t>2023-10-25 17:55:03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</si>
  <si>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装机地址：湖北省宜昌市夷陵区小溪塔街道营盘社区黄金二三巷片区黄金三巷81号1栋周边</t>
  </si>
  <si>
    <t>ZX202310220916582375</t>
  </si>
  <si>
    <t>15629345529</t>
  </si>
  <si>
    <t>曹江龙</t>
  </si>
  <si>
    <t>2023-10-23 09:03:50</t>
  </si>
  <si>
    <t>用户来电表示本机号15629345529未知情办理了宽带，导致在异地无法变更手机号资费，要求在线取消宽带</t>
  </si>
  <si>
    <t>套餐变更-未到厅：联系客户表示暂不更改套餐，要求取消流量包，宽带，客服部已操作取消，满意</t>
  </si>
  <si>
    <t>TS202310222312061197</t>
  </si>
  <si>
    <t>15572700203</t>
  </si>
  <si>
    <t>2023-10-23 11:29:28</t>
  </si>
  <si>
    <t>主办单位：湖北
客户类别：普通客户
10010是否打通：否
是否二次致电10015：是
是否联系：否
升级倾向：
号码归属省：湖北
SVIP等级：
1.问题类型:;
2.投诉类型:手机流量费争议;
3.营业厅地址:;
4.位置信息:;
5.位置发生地:;
6.投诉内容:
202305月上网费:22.00
202306月上网费:0.00
202307月上网费:6.00
202308月上网费:6.00
202309月上网费:15.00
争议金额:43.00</t>
  </si>
  <si>
    <t>计费争议-流量：
①客户投诉产生的原因：客户反馈流量扣费的问题。
②客户投诉问题核查情况及解决方案：收到贵部转办后，我司立即组织调查。经核实，用户反映流量扣费的问题，经核实，23.5-9月主副卡共产生55元流量费用，出于服务角度，申请退还流量费用合计55元，24小时内到账，此费用不可打印账单发票，回访满意。我司于2023-10-23 11:20:38联系客户解释以上情况。
③客户问题满意度：满意
④回单人：张婷   6921001</t>
  </si>
  <si>
    <t>TS202310240921360286</t>
  </si>
  <si>
    <t>18671781685</t>
  </si>
  <si>
    <t>孙鹏</t>
  </si>
  <si>
    <t>2023-10-24 16:16:47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</si>
  <si>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投诉问题描述:用户来电对手机上网流量费不认可，要求退费
业务名称:手机上网流量费
争议月份:2023年10月
争议金额:1
是否承诺退费:是
用户要求:用户要求退费</t>
  </si>
  <si>
    <t>计费争议-流量：查询流量计费正常，此属用户使用产生扣费，前期已赠送流量，无法再次退费，已解释，满意度一般</t>
  </si>
  <si>
    <t>GZ202310251236120108</t>
  </si>
  <si>
    <t>071700036951</t>
  </si>
  <si>
    <t>何红群</t>
  </si>
  <si>
    <t>2023-10-25 13:03:45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</si>
  <si>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</si>
  <si>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BL202310231433152428</t>
  </si>
  <si>
    <t>19986654497</t>
  </si>
  <si>
    <t>郑之文</t>
  </si>
  <si>
    <t>2023-10-23 15:22:27</t>
  </si>
  <si>
    <t>高级模板内容：
需区域二线受理的业务:用户无法提供验证码
用户需办理业务名称:5G加油包29元10GB（立即生效）（已停售）
业务办理类型:取消
业务生效时间:立即生效
是否已按规范验证用户信息:是</t>
  </si>
  <si>
    <t>ZX202310231311431466</t>
  </si>
  <si>
    <t>13872566407</t>
  </si>
  <si>
    <t>汪曲波</t>
  </si>
  <si>
    <t>2023-10-23 16:02:32</t>
  </si>
  <si>
    <t>22年Q3Q4重点客户用户来电表示对于想新装宽带无端口（情绪激动不愿告知地址），称前期有在营业厅申请装机，当时交了费承诺后期安装，但后期一直没联系，也没有答复，称营业人员态度差，安抚无果
表示执意强烈要求线上取消全部绑定业务协助携出（称全部号码），安抚多次无效，有升级倾向未表明，联系本机，烦请核实处理谢谢</t>
  </si>
  <si>
    <t>携号转网（当阳城区）：用户要求携号转网的问题，经核实，用户号码上已有分期活动，已跟用户解释清楚该业务我部无权取消，建议用户可到自营厅协助处理，并已反馈当阳南正街店长雷丰莲携助处理，满意。</t>
  </si>
  <si>
    <t>TS202310241629430404</t>
  </si>
  <si>
    <t>2023-10-25 16:15:28</t>
  </si>
  <si>
    <t xml:space="preserve">
高级模板内容：
投诉问题描述:详见工单TS202310231457390507解释无效，用户要求投诉回访客服工号8129，称客服告知费用无法返还，并且告知流量无法赠送，用户称没有处理到自己问题，要求投诉，用户问题：称之前2019年什么黑名单影响导致业务无法正常使用，我方补偿用户，给本机每月赠送1GB流量使用，要求核实回复处理
争议月份:2023年10月
争议金额/流量:0
用户要求:要求核实回复处理</t>
  </si>
  <si>
    <t>计费争议-流量：查询流量计费正常，此属用户使用产生扣费，前期已赠送流量，无法再次退费，已解释，现用户要求我司每月赠送1G国内流量，赠送15年，已拒绝，满意度一般</t>
  </si>
  <si>
    <t>BL202310261132070349</t>
  </si>
  <si>
    <t>13227269870</t>
  </si>
  <si>
    <t>李东</t>
  </si>
  <si>
    <t>2023-10-26 14:11:42</t>
  </si>
  <si>
    <t>客户来电办理流量封顶解除，系统提示短信校验失败无法办理，加急，要求尽快办理，请协助处理，谢谢</t>
  </si>
  <si>
    <t>BL202310252023031794</t>
  </si>
  <si>
    <t>17671323803</t>
  </si>
  <si>
    <t>尹傲</t>
  </si>
  <si>
    <t>2023-10-26 11:01:32</t>
  </si>
  <si>
    <t>判断省分:湖北
:有意向资费
:其他资费
:否
node_104:
node_102:
:升套/平套
:
高级模板内容：
用户诉求:用户要求取消湖北2I专享39元25GB/100分钟5G炫彩包订购畅爽冰激凌5G套餐99元（基础版）次月生效涉及违约金40元辛苦处理谢谢加急
当前套餐名称:腾讯天王卡2.0
新套餐名称（转入套餐名称）:畅爽冰激凌5G套餐99元（基础版）
是合约期内（含靓号）:是</t>
  </si>
  <si>
    <t>ZX202310231850041598</t>
  </si>
  <si>
    <t>18671604810</t>
  </si>
  <si>
    <t>马敬民</t>
  </si>
  <si>
    <t>2023-10-25 14:09:23</t>
  </si>
  <si>
    <t>用户表示自己已经在营业厅把副卡解绑了，但仍然无法转出，用户要求明天之内回电联系处理</t>
  </si>
  <si>
    <t>携号转网（五峰城区营服中心）主副卡，查询用户已在五峰营业厅拆分主副卡，现已符合携出条件，用户可正常办理，满意</t>
  </si>
  <si>
    <t>TS202310241307190540</t>
  </si>
  <si>
    <t>13227251412</t>
  </si>
  <si>
    <t>唐尚凤</t>
  </si>
  <si>
    <t>2023-10-24 16:40:52</t>
  </si>
  <si>
    <t xml:space="preserve">【2022年上工信部测评重保用户】判断省分:其他省分
:流量计费争议
判断省分::未使用过/未使用那么多/用的wifi（产生流量/费用）
:不认可
:下一步
:不符合或不愿意开通
:未享受
:下一步
:大于500
:
高级模板内容：
投诉问题描述:用户来电称未使用上网10月却产生了流量，前台查到使用了	已用:264.8MB，用户不认可，要求核实处理
争议月份:2023年10月
争议金额/流量:0
用户要求:核实处理</t>
  </si>
  <si>
    <t>计费争议-流量：查询流量计费正常，此属用户自行使用产生扣费，已引导用户手机设置操作，用户知晓，满意</t>
  </si>
  <si>
    <t>GZ202310251200012303</t>
  </si>
  <si>
    <t>071700314632</t>
  </si>
  <si>
    <t>胡萌</t>
  </si>
  <si>
    <t>2023-10-25 15:00:33</t>
  </si>
  <si>
    <t>#2022重保客户#IPTV内容不完整/无法使用
装机地址：湖北省宜昌市夷陵区夷兴大道夷兴六巷片区康乐街9－2－101号康乐街9栋2单元113室</t>
  </si>
  <si>
    <t>GZ202310251159022293</t>
  </si>
  <si>
    <t>071700275584</t>
  </si>
  <si>
    <t>王亚林</t>
  </si>
  <si>
    <t>2023-10-25 16:10:47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</si>
  <si>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用户要求:要求师傅上门检查维修，出现好几天了</t>
  </si>
  <si>
    <t>TS202310231045182431</t>
  </si>
  <si>
    <t>2023-10-23 16:49:51</t>
  </si>
  <si>
    <t xml:space="preserve">
高级模板内容：
投诉问题描述:对月租费用不认可
争议月份:2023年4月、2023年2月、2023年1月
争议金额:470
用户要求:用户昨天未接到工单流水号TS202310221134541256得电话，特意回电。对TS202310221134541256处理结果不认可，认为应该退费470。要求在今日6点前电话回复用户</t>
  </si>
  <si>
    <t>计费争议-流量：经核实，客户1-4月产生有出境漫游数据费用不认可，已解释为正常收费，考虑用户使用感知，已协商一致减免部分费用290元，24小时内赠费到账，不可打印发票，满意</t>
  </si>
  <si>
    <t>ZX202310231658370854</t>
  </si>
  <si>
    <t>071700275594</t>
  </si>
  <si>
    <t>2023-10-24 09:37:17</t>
  </si>
  <si>
    <t xml:space="preserve">071700275594命中精准预判服务场景:[65岁以上老人]用户要注销宽带，挽留无效，表示不知情办理没有安装，不愿意安装，表示要转网，到宜都名都营业厅申请注销宽带，营业厅告知要申请并要求在7天后带光猫设备到营业厅退还办理注销，用户表示自己没有安装没有设备，要求公司直接为其注销，请公司尽快处理并回复</t>
  </si>
  <si>
    <t>携号转网（宜都城区）虚拟宽带，已为用户注销，满意</t>
  </si>
  <si>
    <t>BL202310231645501641</t>
  </si>
  <si>
    <t>2023-10-24 10:20:22</t>
  </si>
  <si>
    <t>判断省分:湖北
:增值业务费用争议（含炫彩通信助理包云盘版等组合类增值业务）
:移网
:在补救范围内
:不认可
:小于等于500元，且仅限单倍、月份不超过12个月
:
高级模板内容：
赔付类型：:增值业务争议
CBSS账单扣费名称：::优酷视频4GB流量加会员轻合约包，云加速5G畅玩加油包(湖北)，沃阅读-投资管理课-包月20元沃悦读同步学钻石会员20元包
办理渠道:无
赔付月份：:2023年10月
返还倍率:单倍
赔付金额：:82.9
是否已经取消业务:否
是否承诺退费：:是
用户是否需要回复：:是
用户要求：:用户收不到验证码，请协助处理并退费</t>
  </si>
  <si>
    <t>GZ202310251149322221</t>
  </si>
  <si>
    <t>071700309767</t>
  </si>
  <si>
    <t>黎云利</t>
  </si>
  <si>
    <t>2023-10-25 18:51:31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</si>
  <si>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:光猫红灯，尽快处理</t>
  </si>
  <si>
    <t>BL202310261158320792</t>
  </si>
  <si>
    <t>17671269875</t>
  </si>
  <si>
    <t>田科淼</t>
  </si>
  <si>
    <t>2023-10-26 16:03:10</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</si>
  <si>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办理渠道:线上
赔付月份：:2023年10月
返还倍率:单倍
赔付金额：:29
是否已经取消业务:是
是否承诺退费：:是
用户是否需要回复：:否
用户要求：:用户不认可费用</t>
  </si>
  <si>
    <t>GZ202310251134082101</t>
  </si>
  <si>
    <t>071700319565</t>
  </si>
  <si>
    <t>2023-10-25 13:14:58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</si>
  <si>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装机地址：夷陵区龙泉镇龙泉大道139号</t>
  </si>
  <si>
    <t>GZ202310251131262079</t>
  </si>
  <si>
    <t>071700973986</t>
  </si>
  <si>
    <t>马关英</t>
  </si>
  <si>
    <t>2023-10-25 18:17:57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</si>
  <si>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装机地址：湖北省宜昌市远安县鸣凤镇解放社区解放路片区解放路107号1栋周边</t>
  </si>
  <si>
    <t>GZ202310251129262068</t>
  </si>
  <si>
    <t>071700802835</t>
  </si>
  <si>
    <t>2023-10-25 18:58:25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</si>
  <si>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光猫红灯，已断网多天，请师傅尽快联系维修。</t>
  </si>
  <si>
    <t>BL202310260913420583</t>
  </si>
  <si>
    <t>15629362948</t>
  </si>
  <si>
    <t>张宏</t>
  </si>
  <si>
    <t>2023-10-26 17:01:01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</si>
  <si>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视频彩铃心悦会员包月15元-3腾讯视频10G流量加会员月包
SP产品ID/元素ID：:8000672000	4900744200	2100242200	
办理渠道:	湖北杭州翔羽线上业务代理(宜昌)
赔付月份：:2023年9月、2023年10月
返还倍率:单倍
赔付金额：:80
是否已经取消业务:否
是否承诺退费：:是
用户是否需要回复：:否
用户要求：:退费。后台协助取消云加速5G畅玩加油包(湖北)用户收不到验证码已经验证身份信息</t>
  </si>
  <si>
    <t>BL202310230904520868</t>
  </si>
  <si>
    <t>13085162826</t>
  </si>
  <si>
    <t>杨玉英</t>
  </si>
  <si>
    <t>2023-10-23 14:07:21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</si>
  <si>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用户要求：:已承诺退费，无需回复</t>
  </si>
  <si>
    <t>BL202310221612470244</t>
  </si>
  <si>
    <t>15671035749</t>
  </si>
  <si>
    <t>宋艳奇</t>
  </si>
  <si>
    <t>2023-10-23 09:14:34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</si>
  <si>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
返还倍率:单倍
赔付金额：:20
是否已经取消业务:是
是否承诺退费：:是
用户是否需要回复：:否
用户要求：:退费</t>
  </si>
  <si>
    <t>TS202310231043312386</t>
  </si>
  <si>
    <t>2023-10-23 16:44:31</t>
  </si>
  <si>
    <t xml:space="preserve">判断省分:其他省分
:普通消费有争议
:下一步
:套餐月费不认可
查询套餐:
:套餐月费有变化
业务办理记录:
:不认可
:其他渠道
判断省分:除甘肃贵州外
:
高级模板内容：
投诉问题描述:TS202310221134541256不认可前期结果用户来电对1月.2月4月在国外产生流量费用不认可，前台多次解释，导致用户不认可，
争议月份:2023年1月、2023年2月、2023年4月
争议金额:340
用户要求:用户来电对1月.2月4月在国外产生流量费用不认可，前台多次解释，导致用户不认可，用户要求今天下午3点到3点半之间联系回复
</t>
  </si>
  <si>
    <t>BL202310241026200925</t>
  </si>
  <si>
    <t>13197314258</t>
  </si>
  <si>
    <t>李广智</t>
  </si>
  <si>
    <t>2023-10-24 16:08:53</t>
  </si>
  <si>
    <t>BL202310241221582492</t>
  </si>
  <si>
    <t>13227293743</t>
  </si>
  <si>
    <t>王大志</t>
  </si>
  <si>
    <t>2023-10-24 15:46:43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</si>
  <si>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办理渠道:线上
赔付月份：:2023年9月、2023年10月
返还倍率:单倍
赔付金额：:40
是否已经取消业务:是
是否承诺退费：:是
用户是否需要回复：:否
用户要求：:用户要求退费两个月费用40元，承诺退费，请后台处理</t>
  </si>
  <si>
    <t>TS202310251035081200</t>
  </si>
  <si>
    <t>2023-10-25 13:37:48</t>
  </si>
  <si>
    <t xml:space="preserve">
高级模板内容：
投诉问题描述:用户来电反映前期工单TS202310231045182431问题，之前承诺的是退费290元，为什么只到账了240元了，要求尽快退完。
前期工单流水号:TS202310231045182431
前期工单处理结果:您反馈的问题，经核实，您1-4月产生有出境漫游数据费用不认可，已解释为正常收费，考虑您使用感知，已协商一致减免部分费用290元，24小时内赠费到账，不可打印发票，满意。
用户要求:尽快退费</t>
  </si>
  <si>
    <t>计费争议-流量：经核实，客户1-4月产生有出境漫游数据费用不认可，已解释为正常收费，考虑用户使用感知，已协商一致减免部分费用290元，前期已到240元，现补赠50元，24小时内赠费到账，不可打印发票，满意</t>
  </si>
  <si>
    <t>TS202310241128270911</t>
  </si>
  <si>
    <t>2023-10-24 15:35:03</t>
  </si>
  <si>
    <t xml:space="preserve">判断省分:湖北
:流量费争议
:未使用过/未使用那么多/用的wifi（产生流量/费用）
:不认可
:下一步
:不符合或不愿意开通
:已享受或不在授权范围
:
高级模板内容：
投诉问题描述:流量费不满
争议月份:2023年10月
争议金额/流量:49.06
用户要求:表示对流量费不满解释无效要求退费
备注:TS202310161123101947前期工单已退费30.6元</t>
  </si>
  <si>
    <t>计费争议-流量：经核实因客户离开校园使用导致流量超出产生扣费，前期已申请退费，本次申请补赠0元10G流量包，仅限本月使用，客户满意</t>
  </si>
  <si>
    <t>BL202310261249201530</t>
  </si>
  <si>
    <t>18671608701</t>
  </si>
  <si>
    <t>徐海明</t>
  </si>
  <si>
    <t>2023-10-26 15:49:49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</si>
  <si>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CBSS账单扣费名称：:云加速5G畅玩加油包(湖北)联通助理-畅享版（在线渠道）
办理渠道:/
赔付月份：:2023年9月、2023年10月
返还倍率:单倍
赔付金额：:56
是否已经取消业务:是
是否承诺退费：:是
用户是否需要回复：:否
用户要求：:用户对云加速5G畅玩加油包(湖北)联通助理-畅享版（在线渠道）扣费不认可申请退费告知不可抵扣项目认可</t>
  </si>
  <si>
    <t>BL202310260945211067</t>
  </si>
  <si>
    <t>18694091213</t>
  </si>
  <si>
    <t>杨苗苗</t>
  </si>
  <si>
    <t>2023-10-26 10:11:51</t>
  </si>
  <si>
    <t xml:space="preserve">判断省分:湖北
:无意向资费
node_104:
node_102:
:降套
:消费过高
:挽留后，用户依旧要求降套
:消费对比
:挽留失败
:
node_106:
:无合约/无靓号
:
高级模板内容：
用户诉求:客户来电改为4G全国流量王8元，我处挽留无效建议前往营业厅咨询办理，客户不认可
当前套餐名称:流量王-新市民卡（湖北）
新套餐名称（转入套餐名称）:4G全国流量王8元
是合约期内（含靓号）:否</t>
  </si>
  <si>
    <t>BL202310230935211201</t>
  </si>
  <si>
    <t>17683703680</t>
  </si>
  <si>
    <t>王国昌</t>
  </si>
  <si>
    <t>2023-10-23 09:49:17</t>
  </si>
  <si>
    <t xml:space="preserve">判断省分:湖北
:无意向资费
node_104:
node_102:
:降套
:消费过高
:挽留后，用户依旧要求降套
:消费对比
:挽留失败
:
node_106:
:无合约/无靓号
:
高级模板内容：
用户诉求:用户来电要求变更套餐。前台挽留失败。请后台工作人员尽快处理。谢谢
当前套餐名称:5G畅越冰激凌融合套餐-49元档（首月全量全价）
新套餐名称（转入套餐名称）:29元福多多卡
是合约期内（含靓号）:否</t>
  </si>
  <si>
    <t>TS202310251520000495</t>
  </si>
  <si>
    <t>18671757911</t>
  </si>
  <si>
    <t>2023-10-26 09:05:49</t>
  </si>
  <si>
    <t xml:space="preserve">判断省分:湖北
:流量费争议
:定向流量未免流
:不认可
:不符合或不愿意开通
:
高级模板内容：
投诉问题描述:用户来电反映他没有用过其他的应用，一直用的免流范围的APP，但一直在扣套外流量费，前台推荐通过中国联通APP查看使用情况，用户不认可，要求我方尽快核实清楚之后回电处理
争议定向流量包产品名称:40GB腾讯王卡专属免流包（立即生效）
订购渠道:宜昌市城区胜利四路自有营业厅
订购日期:2023-03-31
用户要求:用户要求尽快核实清楚使用详情并回电处理</t>
  </si>
  <si>
    <t>计费争议-流量：客户反映流量扣费问题。经核实，客户本月使用其他流量产生有16.7元费用，计费正常无误，考虑客户感知，申请减免本月16.7元流量费用，24小时内到账，此费用不可打印发票和抵扣往月欠费，已建议客户更换其他套餐或订购流量包，已告知后期流量超出无法再次申请减免，满意。</t>
  </si>
  <si>
    <t>TS202310231457390507</t>
  </si>
  <si>
    <t>2023-10-23 16:25:20</t>
  </si>
  <si>
    <t xml:space="preserve">
高级模板内容：
投诉问题描述:详见工单：TS202307111037530793用户反映每个月是2G通用流量，现在查询就只有1G用户不认可！表示之前投诉过，说每个月赠送，
争议月份:2023年9月、2023年10月
争议金额/流量:0
用户要求:用户要求我方尽快处理！要保证每个月2G通用流量！</t>
  </si>
  <si>
    <t>计费争议-流量：客户实际反映流量扣费的问题。经核实，客户号码为地王卡套餐，本月并未产生流量扣费，已赠送本月0元1G流量，当月有效，回访满意</t>
  </si>
  <si>
    <t>BL202310260943511047</t>
  </si>
  <si>
    <t>15608604494</t>
  </si>
  <si>
    <t>2023-10-26 10:08:15</t>
  </si>
  <si>
    <t xml:space="preserve">判断省分:湖北
:无意向资费
node_104:
node_102:
:降套
:消费过高
:挽留后，用户依旧要求降套
:消费对比
:挽留失败
:
node_106:
:无合约/无靓号
:
高级模板内容：
用户诉求:用户来电要求降低资费改为29套餐挽留无效请协助处理
当前套餐名称:腾讯天王卡
新套餐名称（转入套餐名称）:福多多29元（湖北）
是合约期内（含靓号）:是
备注:产品存在部分依赖或互斥，具体内容请展开查看
服务名称[trades_mobilemodify_transform]txid[d98ff1c7^1698158275344^1430492]规则编码[5001]规则内容:调用新的预提交服务异常,错误信息:[用户号码:15608604494,业务限制:[[福多多29元（湖北）]--&gt;[基本业务功能包（5G专用）]--&gt;[三方通话]与[福多多29元（湖北）]--&gt;[基本业务功能包（5G专用）]--&gt;[国际长途、港澳台长途]互斥、[福多多29元（湖北）]--&gt;[基本业务功能包（5G专用）]--&gt;[三方通话]与[福多多29元（湖北）]--&gt;[基本业务功能包（5G专用）]--&gt;[国际漫游、港澳台漫游]互斥、[福多多29元（湖北）]--&gt;[基本业务功能包（5G专用）]--&gt;[国际漫游、港澳台漫游]与[福多多29元（湖北）]--&gt;[基本业务功能包（5G专用）]--&gt;[三方通话]互斥、[福多多29元（湖北）]--&gt;[基本业务功能包（5G专用）]--&gt;[国际长途、港澳台长途]与[福多多29元（湖北）]--&gt;[基本业务功能包（5G专用）]--&gt;[三方通话]互斥$$$24139</t>
  </si>
  <si>
    <t>GZ202310251109411898</t>
  </si>
  <si>
    <t>071700056743</t>
  </si>
  <si>
    <t>田小平</t>
  </si>
  <si>
    <t>2023-10-25 12:57:39</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</si>
  <si>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装机地址:湖北省宜昌市西陵区西坝街道办幸福路社区幸福路5号2栋5单元6楼601
用户要求:尽快派人上门维修</t>
  </si>
  <si>
    <t>BL202310241630170448</t>
  </si>
  <si>
    <t>18671770248</t>
  </si>
  <si>
    <t>白蝶</t>
  </si>
  <si>
    <t>2023-10-25 09:08:40</t>
  </si>
  <si>
    <t xml:space="preserve">判断省分:湖北
:无意向资费
node_104:
node_102:
:降套
:需要保号
:挽留后，用户依旧要求降套
:消费对比
:挽留失败
:
node_106:
:无合约/无靓号
:
高级模板内容：
用户诉求:降套
当前套餐名称:腾讯大王卡
新套餐名称（转入套餐名称）:8元全国流量王
是合约期内（含靓号）:是</t>
  </si>
  <si>
    <t>BL202310231500450225</t>
  </si>
  <si>
    <t>15507206116</t>
  </si>
  <si>
    <t>廖万艳</t>
  </si>
  <si>
    <t>2023-10-23 15:52:15</t>
  </si>
  <si>
    <t xml:space="preserve">判断省分:湖北
:有意向资费
:其他资费
:否
node_104:
node_102:
:降套
:需要保号
:挽留后，用户依旧要求降套
:资费对比
:挽留失败
:
node_106:
:无合约/无靓号
:
高级模板内容：
用户诉求:用户要求修改为
当前套餐名称:畅越冰激凌5G套餐139元
新套餐名称（转入套餐名称）:（湖北）29元福多多卡
是合约期内（含靓号）:否
备注:用户要求修改福多多29元，在线CB搜索不到此套餐，请协助修改，谢谢</t>
  </si>
  <si>
    <t>BL202310250937330938</t>
  </si>
  <si>
    <t>15571715667</t>
  </si>
  <si>
    <t>彭陈阳</t>
  </si>
  <si>
    <t>2023-10-25 16:02:28</t>
  </si>
  <si>
    <t xml:space="preserve">判断省分:湖北
:有意向资费
:全国流量王8元套餐
:
高级模板内容：
用户诉求:​用户来电要求更改4G全国流量王8元套餐挽留失败，解释需要到归属地赋权营业厅用户不认可
当前套餐名称:沃派29元套餐（湖北）
新套餐名称（转入套餐名称）:4G全国流量王8元套餐
是合约期内（含靓号）:否</t>
  </si>
  <si>
    <t>BL202310251740330104</t>
  </si>
  <si>
    <t>18671739780</t>
  </si>
  <si>
    <t>唐杨</t>
  </si>
  <si>
    <t>2023-10-26 09:05:22</t>
  </si>
  <si>
    <t xml:space="preserve">判断省分:湖北
:有意向资费
:全国流量王8元套餐
:
高级模板内容：
用户诉求:0
当前套餐名称:畅越冰激凌5G套餐89元
新套餐名称（转入套餐名称）:全国流量王8元套餐
是合约期内（含靓号）:否
备注:用户要求更改套餐，请及时处理，谢谢</t>
  </si>
  <si>
    <t>BL202310241534342134</t>
  </si>
  <si>
    <t>18674279531</t>
  </si>
  <si>
    <t>刘建平</t>
  </si>
  <si>
    <t>2023-10-24 15:52:18</t>
  </si>
  <si>
    <t xml:space="preserve">判断省分:湖北
:有意向资费
:全国流量王8元套餐
:
高级模板内容：
用户诉求:变更8元套餐，挽留无效，不认可去营业厅，强烈要求线上办理
当前套餐名称:孝心卡（基础版）
新套餐名称（转入套餐名称）:全国流量王8元套餐
是合约期内（含靓号）:是</t>
  </si>
  <si>
    <t>BL202310231608031111</t>
  </si>
  <si>
    <t>15549372068</t>
  </si>
  <si>
    <t>杨书婷</t>
  </si>
  <si>
    <t>2023-10-23 17:04:20</t>
  </si>
  <si>
    <t xml:space="preserve">判断省分:湖北
:有意向资费
:全国流量王8元套餐
:
高级模板内容：
用户诉求:变更套餐
当前套餐名称:福多多卡59元
新套餐名称（转入套餐名称）:8元流量王
是合约期内（含靓号）:是
备注:用户要求将本机资费更改为4G全国流量王8元套餐，次月生效，不便到厅，挽留无效，请处理</t>
  </si>
  <si>
    <t>TS202310231802150036</t>
  </si>
  <si>
    <t>15629369116</t>
  </si>
  <si>
    <t>柳振</t>
  </si>
  <si>
    <t>2023-10-24 16:36:05</t>
  </si>
  <si>
    <t>用户表示这个月有一周是在WiFi下使用，跟上个月看的软件也是一样但是这个月流量用的就特别多要求方尽快协助处理，前台解释不认可请尽快协助谢谢</t>
  </si>
  <si>
    <t>计费争议-流量：用户对流量超出不认可，已解释计费正常，考虑用户使用感知，申请减免本月部分流量包费用60元，并申请赠送10G流量本月使用，已按用户要求转资畅越冰激凌5G套餐129元，加开网龄计划，次月生效，用户认可满意</t>
  </si>
  <si>
    <t>BL202310231641181587</t>
  </si>
  <si>
    <t>15997563023</t>
  </si>
  <si>
    <t>周蕾蕾</t>
  </si>
  <si>
    <t>2023-10-23 17:09:32</t>
  </si>
  <si>
    <t xml:space="preserve">判断省分:湖北
:有意向资费
:全国流量王8元套餐
:
高级模板内容：
用户诉求:变更套餐
当前套餐名称:流量王-新市民卡（湖北）
新套餐名称（转入套餐名称）:全国流量王8元套餐
是合约期内（含靓号）:否</t>
  </si>
  <si>
    <t>ZX202310231014122484</t>
  </si>
  <si>
    <t>13114469896</t>
  </si>
  <si>
    <t>尤祖喜</t>
  </si>
  <si>
    <t>2023-10-23 15:30:25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</si>
  <si>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:用户来电反映无法正常接收短信，已经换机换卡未回复，已经办理了清卡重用未恢复，请后台人员尽快核实过后给用户取得联系。联系电话：13114469896。谢谢！</t>
  </si>
  <si>
    <t>携号转网（枝江乡镇）：用户反映无法获取携转码问题，核实用户已携出，满意</t>
  </si>
  <si>
    <t>ZX202310241800512345</t>
  </si>
  <si>
    <t>15572709451</t>
  </si>
  <si>
    <t>石瑞葶</t>
  </si>
  <si>
    <t>2023-10-26 14:08:51</t>
  </si>
  <si>
    <t xml:space="preserve">判断省分:湖北
:失败
node_42:
:无合约/简单合约
:单卡/移移融合副卡套餐
获取用户证件类型::不认可
:
高级模板内容：
问题描述:用户来电要求我方办理销户
第二联系方式:13093253936
销户原因:称不需要了
用户要求:已向用户解释，用户强烈要求我方办理销户，请核实处理。</t>
  </si>
  <si>
    <t>业务办理：号码销户  联系客户表示暂不办理销户，后期自行至营业厅办理，满意。</t>
  </si>
  <si>
    <t>GZ202310251043071689</t>
  </si>
  <si>
    <t>071700008663</t>
  </si>
  <si>
    <t>何争东</t>
  </si>
  <si>
    <t>2023-10-25 12:49:48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</si>
  <si>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:用户表示房间没有通网，要求上门开端口，尽快处理。</t>
  </si>
  <si>
    <t>TS202310241119490705</t>
  </si>
  <si>
    <t>13032716435</t>
  </si>
  <si>
    <t>李小英</t>
  </si>
  <si>
    <t>2023-10-25 09:12:29</t>
  </si>
  <si>
    <t xml:space="preserve">判断省分:其他省分
:流量计费争议
判断省分::未使用过/未使用那么多/用的wifi（产生流量/费用）
:不认可
:下一步
:不符合或不愿意开通
:已享受或不在授权范围
:
高级模板内容：
投诉问题描述:用户13032716435对一直以来大王卡产生的套外流量费用不认可表示每月至少四十，套内40G自己根本用不完，对长期以来的费用不认可，超过12个月不在授权范围，要求：核查并处理费用问题
争议月份:2023年1月、2023年2月、2023年3月、2023年4月、2023年5月、2023年6月、2023年7月、2023年8月、2023年9月、2023年10月、2022年1月、2022年2月、2022年3月、2022年4月、2022年5月、2022年6月、2022年7月、2022年8月、2022年9月、2022年10月、2022年11月、2022年12月
争议金额/流量:30.6
用户要求:核查并处理费用问题
备注:由于涉及过多故金额为当月产生的费用</t>
  </si>
  <si>
    <t>计费争议-流量：用户对流量扣费不认可，已解释为正常扣费，考虑用户使用感知，可为用户申请减免7-9月流量费用139元，24小时内赠费到账。并为用户将流量计费方式改为1元1G日租宝，赠送10G流量本月使用，用户表示考虑，满意</t>
  </si>
  <si>
    <t>TS202310251224051434</t>
  </si>
  <si>
    <t>2023-10-25 16:15:47</t>
  </si>
  <si>
    <t xml:space="preserve">判断省分:湖北
:流量费争议
:未使用过/未使用那么多/用的wifi（产生流量/费用）
:不认可
:下一步
:不符合或不愿意开通
:已享受或不在授权范围
:
高级模板内容：
投诉问题描述:TS202310241119490705用户再次进线反馈此前流量费问题，已按照此前工单回复口径长时间解释（可为您申请减免7-9月流量费用139元，24小时内赠费到账）但用户表示不接受，要求退现金，解释无效请处理谢谢
争议月份:2022年1月、2022年2月、2022年3月、2022年4月、2022年5月、2022年6月、2022年7月、2022年8月、2022年9月、2022年10月、2022年11月、2022年12月、2023年1月、2023年2月、2023年3月、2023年4月、2023年5月、2023年6月、2023年7月、2023年8月、2023年9月、2023年10月
争议金额/流量:139
用户要求:TS202310241119490705用户再次进线反馈此前流量费问题，已按照此前工单回复口径长时间解释（可为您申请减免7-9月流量费用139元，24小时内赠费到账）但用户表示不接受，要求退现金，解释无效请处理谢谢
备注:无</t>
  </si>
  <si>
    <t>计费争议-流量：用户对流量扣费不认可，已解释为正常扣费，考虑用户使用感知，已协商一致为用户申请减免7-9月流量费用139元，24小时内赠费到账。并为用户将流量计费方式改为1元1G日租宝，赠送10G流量本月使用，用户满意</t>
  </si>
  <si>
    <t>TS202310251628442433</t>
  </si>
  <si>
    <t>13469854961</t>
  </si>
  <si>
    <t>王俊波</t>
  </si>
  <si>
    <t>2023-10-26 16:01:17</t>
  </si>
  <si>
    <t xml:space="preserve">判断省分:其他省分
:流量计费争议
判断省分::未使用过/未使用那么多/用的wifi（产生流量/费用）
:不认可
:下一步
:不符合或不愿意开通
:已享受或不在授权范围
:
高级模板内容：
投诉问题描述:客户来电称，对本月主副卡几张号码产生的流量费不认可，15337429628上网费_手机上网流量费_无线接入-上网流量费-国内（本地使用）39.0015171826462上网费_手机上网流量费_无线接入-上网流量费-国内（本地使用）78.0015337426972上网费_手机上网流量费_无线接入-上网流量费-国内（本地使用）99.0013469854961上网费_手机上网流量费_无线接入-上网流量费-国内（本地使用）303.00已解释，客户不认可，要求给其一个补救措施，请协助处理谢谢5
争议月份:2023年10月
争议金额/流量:519
用户要求:客户来电称，对本月主副卡几张号码产生的流量费不认可，15337429628上网费_手机上网流量费_无线接入-上网流量费-国内（本地使用）39.00
15171826462上网费_手机上网流量费_无线接入-上网流量费-国内（本地使用）78.00
15337426972上网费_手机上网流量费_无线接入-上网流量费-国内（本地使用）99.00
13469854961上网费_手机上网流量费_无线接入-上网流量费-国内（本地使用）303.00
已解释，客户不认可，要求给其一个补救措施，请协助处理谢谢</t>
  </si>
  <si>
    <t>计费争议-流量：用户对流量使用超出不认可，表示每天需要直播，考虑用户使用感知，已为用户申请减免本月一半流量费用275元，24小时内赠费到账，不可打印发票，并为用户主副卡各赠送20G流量本月使用，满意</t>
  </si>
  <si>
    <t>BL202310231145510561</t>
  </si>
  <si>
    <t>15671041000</t>
  </si>
  <si>
    <t>卢红亚</t>
  </si>
  <si>
    <t>2023-10-23 14:06:24</t>
  </si>
  <si>
    <t xml:space="preserve">判断省分:湖北
:有意向资费
:全国流量王8元套餐
:
高级模板内容：
用户诉求:降低套餐
当前套餐名称:米粉王卡
新套餐名称（转入套餐名称）:：全国流量王8元
是合约期内（含靓号）:是</t>
  </si>
  <si>
    <t>BL202310251127310050</t>
  </si>
  <si>
    <t>15571749216</t>
  </si>
  <si>
    <t>彭坤</t>
  </si>
  <si>
    <t>2023-10-25 14:15:09</t>
  </si>
  <si>
    <t xml:space="preserve">判断省分:湖北
:有意向资费
:全国流量王8元套餐
:
高级模板内容：
用户诉求:降低资费，挽留不认可，坚持要求改为只保号停机
当前套餐名称:星锐卡(湖北)
新套餐名称（转入套餐名称）:全国流量王8元套餐
是合约期内（含靓号）:是</t>
  </si>
  <si>
    <t>TS202310231816460315</t>
  </si>
  <si>
    <t>2023-10-24 16:30:27</t>
  </si>
  <si>
    <t>用户反映前期：TS202310111737572058详见，用户表示我方赠送的流量包没怎么使用就没有了，要求我方继续赠送免费流量，请及时处理，谢谢</t>
  </si>
  <si>
    <t>计费争议-流量：用户对流量使用过快不认可，考虑用户使用感知，已为用户赠送10G流量本月使用，满意</t>
  </si>
  <si>
    <t>TS202310251019100762</t>
  </si>
  <si>
    <t>13040962666</t>
  </si>
  <si>
    <t>屈玉蓉</t>
  </si>
  <si>
    <t>2023-10-25 16:14:21</t>
  </si>
  <si>
    <t xml:space="preserve">
高级模板内容：
投诉问题描述:超套流量不认可！
争议月份:2023年10月
争议金额/流量:18
用户要求:退费！</t>
  </si>
  <si>
    <t>计费争议-流量：用户反映流量扣费。经核实，10月正常使用流量超出6.12GB，扣费18元。用户加开了两个20元流量多日包但不支持回溯，出于服务角度，申请退10月流量包费用40元，此费用不可打印发票，2小时内到账，满意。</t>
  </si>
  <si>
    <t>BL202310241533372120</t>
  </si>
  <si>
    <t>15671027280</t>
  </si>
  <si>
    <t>林中权</t>
  </si>
  <si>
    <t>2023-10-25 09:11:56</t>
  </si>
  <si>
    <t xml:space="preserve">判断省分:湖北
:有意向资费
:全国流量王8元套餐
:
高级模板内容：
用户诉求:降套
当前套餐名称:流量王-新市民卡（湖北）
新套餐名称（转入套餐名称）:全国流量王8元套餐
是合约期内（含靓号）:否
备注:用户不愿去厅，要求在线更换</t>
  </si>
  <si>
    <t>TS202310251343360609</t>
  </si>
  <si>
    <t>15549358555</t>
  </si>
  <si>
    <t>涂冬青</t>
  </si>
  <si>
    <t>2023-10-25 16:52:06</t>
  </si>
  <si>
    <t xml:space="preserve">判断省分:湖北
:流量费争议
:未使用过/未使用那么多/用的wifi（产生流量/费用）
:不认可
:下一步
:不符合或不愿意开通
:未享受
:下一步
:单倍小于等于500
:
高级模板内容：
投诉问题描述:用户来电反映自己未使用过那么多流量。要求尽快处理并退费
业务名称:套外流量费用、20元15GB省内流量7日快餐包-湖北
争议月份:2023年10月
争议金额:74
是否承诺退费:是
用户要求:尽快退费</t>
  </si>
  <si>
    <t>计费争议-流量：用户反映流量扣费。经核实，本月流量超出18.18GB，扣费54元。现出于服务角度，申请退54元流量费及无法使用的省内流量多日包20元，合计退费74元，此费用不可打印发票，1小时到账，满意。</t>
  </si>
  <si>
    <t>ZX202310211145361060</t>
  </si>
  <si>
    <t>2023-10-23 09:05:45</t>
  </si>
  <si>
    <t xml:space="preserve">[65岁以上老人]判断省分:湖北
:失败
node_42:
:其他合约
:异地
:不认可/无法提供相关证件
:
高级模板内容：
问题描述:要求在线销户号码和销户宽带071700377460，谢谢
第二联系方式:16671729711，要求联系本机
销户原因:在异地不用了
用户要求:在线销户</t>
  </si>
  <si>
    <t>业务办理：客户要求取消宽带，手机号码，宽带设备已归还至营业厅，客服部已操作办理，满意。</t>
  </si>
  <si>
    <t>TS202310260820021874</t>
  </si>
  <si>
    <t>13277236111</t>
  </si>
  <si>
    <t>别刚春</t>
  </si>
  <si>
    <t>2023-10-26 13:16:48</t>
  </si>
  <si>
    <t xml:space="preserve">判断省分:其他省分
:流量计费争议
判断省分::未使用过/未使用那么多/用的wifi（产生流量/费用）
:不认可
:下一步
:不符合或不愿意开通
:已享受或不在授权范围
:
高级模板内容：
投诉问题描述:对产生的流量费不认可，要求退费，称我方乱扣费，在线多次解释，不认可，前期已多次处理费用，请处理。
争议月份:2023年9月
争议金额/流量:6
用户要求:对产生的流量费不认可，要求退费，称我方乱扣费，在在线多次解释，不认可，前期已多次处理费用，请处理。</t>
  </si>
  <si>
    <t>计费争议-流量：用户反映流量扣费问题。经核实，客户9月超出流量 3.30GB ，产生有9元费用，计费正常无误， 考虑客户感知，申请为客户减免9月9元流量费用，24小时内到账，此费用无法抵扣往月欠费且不可打印发票，满意。</t>
  </si>
  <si>
    <t>BL202310251305171316</t>
  </si>
  <si>
    <t>17683708198</t>
  </si>
  <si>
    <t>张文强</t>
  </si>
  <si>
    <t>2023-10-25 15:35:14</t>
  </si>
  <si>
    <t xml:space="preserve">判断省分:湖北
:有意向资费
:全国流量王8元套餐
:
高级模板内容：
用户诉求:降套
当前套餐名称:腾讯大王卡
新套餐名称（转入套餐名称）:4g全国流量王8元套餐
是合约期内（含靓号）:否</t>
  </si>
  <si>
    <t>BL202310241610320136</t>
  </si>
  <si>
    <t>17671270371</t>
  </si>
  <si>
    <t>苏诗琴</t>
  </si>
  <si>
    <t>2023-10-25 09:09:06</t>
  </si>
  <si>
    <t xml:space="preserve">判断省分:湖北
:有意向资费
:全国流量王8元套餐
:
高级模板内容：
用户诉求:降套
当前套餐名称:腾讯大王卡
新套餐名称（转入套餐名称）:全国流量王8元套餐
是合约期内（含靓号）:是
备注:不方便去营业厅。</t>
  </si>
  <si>
    <t>TS202310252122250576</t>
  </si>
  <si>
    <t>13032739425</t>
  </si>
  <si>
    <t>付金莉</t>
  </si>
  <si>
    <t>2023-10-26 14:14:32</t>
  </si>
  <si>
    <t xml:space="preserve">判断省分:其他省分
:流量计费争议
判断省分::定向流量未免流
:不认可
:不符合或不愿意开通
:
高级模板内容：
投诉问题描述:用户来电称使用阿里系列APP却并未免流，要求核实处理
争议定向流量包产品名称:阿里小宝卡
订购渠道:/
订购日期:2018-11-01
用户要求:核实使用阿里系列APP却并未免流的问题</t>
  </si>
  <si>
    <t>计费争议-流量：用户反映免流问题，经核实，阿里系列部分APP不支持完全免流，现申请退10月流量费15元，此费用不可打印发票，1小时到账。建议用户关注宝卡服务微信公众号，查看免流范围。致电未接，已短信答复，如有疑问可在工作时间（08:30-12:00；14:00-17:30）联系07176921001、13032700872宜昌客服。再次来电烦请10010话务中心代为解释，谢谢。</t>
  </si>
  <si>
    <t>TS202310261114251175</t>
  </si>
  <si>
    <t>15587926170</t>
  </si>
  <si>
    <t>李志远</t>
  </si>
  <si>
    <t>2023-10-26 14:47:31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</si>
  <si>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投诉问题描述:用户表示自己一直在大学里面，没有出过学校，不认可流量费
是否剩余小区优惠:是
实际使用地:湖北省宜昌市三峡大学
是否在优惠范围:是
涉及金额:35
是否已解释可能超出优惠范围:是
涉及时间范围:2023-10-24～2023-10-26
用户要求:用户要求核实</t>
  </si>
  <si>
    <t>计费争议-流量：用户反映校园基站免流问题，经核实，已由本地网优重新锁定基站，出于服务角度，申请退本月流量费35元，此费用不可打印发票，用户同意关注使用，满意。</t>
  </si>
  <si>
    <t>GZ202310251001181317</t>
  </si>
  <si>
    <t>071700316472</t>
  </si>
  <si>
    <t>彭秋纹</t>
  </si>
  <si>
    <t>2023-10-25 12:31:24</t>
  </si>
  <si>
    <t>301001光猫收发光功率异常
装机地址：湖北省宜昌市夷陵区东城城乡统筹发展试验区梅子垭村东城汽车市场2栋周边</t>
  </si>
  <si>
    <t>BL202310240942000339</t>
  </si>
  <si>
    <t>13277398030</t>
  </si>
  <si>
    <t>2023-10-24 10:10:25</t>
  </si>
  <si>
    <t xml:space="preserve">判断省分:湖北
:有意向资费
:全国流量王8元套餐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当前套餐名称:畅越冰激凌5G套餐49元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</si>
  <si>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ZX202310261159050641</t>
  </si>
  <si>
    <t>18571003751</t>
  </si>
  <si>
    <t>陈冬</t>
  </si>
  <si>
    <t>2023-10-26 14:16:30</t>
  </si>
  <si>
    <t xml:space="preserve">22年Q3Q4重点客户判断省分:湖北
:失败
node_42:
:其他合约
:异地
:不认可/无法提供相关证件
:
高级模板内容：
问题描述:用户来电反映自己在异地，要求线上办理销户，挽留失败，请尽快核实处理，谢谢
第二联系方式:15827899944
销户原因:不用了
用户要求:要求线上办理销户</t>
  </si>
  <si>
    <t>业务办理：销户，联系用户表示暂不注销，需要注销时联系我部处理，满意</t>
  </si>
  <si>
    <t>TS202310241152591487</t>
  </si>
  <si>
    <t>2023-10-24 15:30:41</t>
  </si>
  <si>
    <t xml:space="preserve">判断省分:湖北
:流量费争议
:未使用过/未使用那么多/用的wifi（产生流量/费用）
:不认可
:下一步
:不符合或不愿意开通
:已享受或不在授权范围
:
高级模板内容：
投诉问题描述:因用户校园流量无法使用，故提此单，用户来电对于本月产生的流量费用10元强烈不满，且对于套餐内的校园流量无法使用强烈不满，在线解释无效，要求我方尽快核实回复，否则投诉未说渠道
争议月份:2023年10月
争议金额/流量:10
用户要求:我方尽快核实回复，否则投诉未说渠道</t>
  </si>
  <si>
    <t>计费争议-流量：用户反映校园基站免流问题，经核实，已转网优重新锁定基站，3个工作日内恢复，我部申请退10月流量费10元，此费用不可打印发票，1小时到账，满意。</t>
  </si>
  <si>
    <t>BL202310261634002193</t>
  </si>
  <si>
    <t>13235635963</t>
  </si>
  <si>
    <t>郭贵生</t>
  </si>
  <si>
    <t>2023-10-26 17:07:29</t>
  </si>
  <si>
    <t xml:space="preserve">判断省分:湖北
:有意向资费
:全国流量王8元套餐
:
高级模板内容：
用户诉求:要求办理4G全国8元流量王
当前套餐名称:幸福家家乐19元套餐
新套餐名称（转入套餐名称）:4G全国8元流量王
是合约期内（含靓号）:否</t>
  </si>
  <si>
    <t>TS202310252151080826</t>
  </si>
  <si>
    <t>15587927193</t>
  </si>
  <si>
    <t>梅海</t>
  </si>
  <si>
    <t>2023-10-26 09:15:28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</si>
  <si>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投诉问题描述:用户来电称自己一直在学校里面，之前都可以使用流量，但是现在用不了，产生的扣费也不认可，已在线解释用户不认可，请协助处理谢谢
是否剩余小区优惠:是
实际使用地:湖北宜昌3峡大学新研究生公寓校园里面使用都使用到了国内通用流量
是否在优惠范围:是
涉及金额:10
是否已解释可能超出优惠范围:是
涉及时间范围:2023-10-25～2023-10-25
用户要求:加急处理，要求核实回电</t>
  </si>
  <si>
    <t>计费争议-流量：用户反映校园基站免流问题，经核实，用户未进行热点分享但流量超出，已申请退10月流量费10元，此费用不可打印发票，1小时到账，用户满意。</t>
  </si>
  <si>
    <t>TS202310232157050620</t>
  </si>
  <si>
    <t>17671270310</t>
  </si>
  <si>
    <t>覃雷</t>
  </si>
  <si>
    <t>2023-10-24 14:48:36</t>
  </si>
  <si>
    <t>主办单位：湖北
客户类别：普通客户
10010是否打通：否
是否二次致电10015：是
是否联系：否
升级倾向：
号码归属省：湖北
SVIP等级：
1.问题类型:;
2.投诉类型:手机流量费争议;
3.营业厅地址:;
4.位置信息:;
5.位置发生地:;
6.投诉内容:首先，我有其他的电话流量卡，所以这张卡我一直都是八元保号，本月突发情况用了这张卡的流量，看到快要超了以后，我就暂停使用了，一直在用Wi-Fi，然后突然跟我发短信说我把力量用超了，给我办了个十元套餐，也不知道是什么意思，然后十点钟又给我发信息。说我流量又用超了，关键是我压根都没有使用这张卡
202310月上网费:10.00
争议金额:null</t>
  </si>
  <si>
    <t>计费争议-流量①客户基本信息：业务号码：17671270310、客户姓名：吴笛、套餐情况：4G全国流量王8元套餐； 客户反映流量的问题。
②首次联系客户时间： 2023-10-24 14:23:48 ； 
③投诉核查处理情况：收到贵部转办后，我司立即组织调查 。经核实，客户因切换号码不成功导致流量超出产生扣费，现考虑客户首次反映，申请减免本月费用合计10元，24小时到账，此费用不可打印发票，因多次未联系上客户，如有疑问可在工作时间（08:30-12:00；14:00-17:30）致电我司宜昌联通13032700872
④答复客户时间及客户满意度评价相关信息：我司于2023-10-24 14:23:48多次未联系上客户。回单人：王宜艳
⑤投诉核查关联材料：无</t>
  </si>
  <si>
    <t>GZ202310250948381225</t>
  </si>
  <si>
    <t>071700377277</t>
  </si>
  <si>
    <t>黄平</t>
  </si>
  <si>
    <t>2023-10-25 18:47:53</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</si>
  <si>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装机地址：湖北省宜昌市夷陵区小溪塔街道黄金二三巷片区黄金三巷51号1栋周边</t>
  </si>
  <si>
    <t>TS202310260953431278</t>
  </si>
  <si>
    <t>17671262217</t>
  </si>
  <si>
    <t>胡筱茜</t>
  </si>
  <si>
    <t>2023-10-26 14:56:50</t>
  </si>
  <si>
    <t>主办单位：湖北
客户类别：普通客户
10010是否打通：否
是否二次致电10015：是
是否联系：否
升级倾向：
号码归属省：湖北
SVIP等级：
1.问题类型:;
2.投诉类型:手机流量费争议;
3.营业厅地址:;
4.位置信息:;
5.位置发生地:;
6.投诉内容:
202308月上网费:62.00
202310月上网费:71.00
争议金额:311.40</t>
  </si>
  <si>
    <t>计费争议-流量①客户投诉产生的原因：客户反映流量费用问题。										
②客户投诉问题核查情况及解决方案：收到贵部转办后，我司立即组织调查。经核实，客户本月使用其他流量产生有73元流量费用，计费正常无误，考虑客户感知，申请减免部分流量费用60元， 24小时内到账，此费用无法抵扣往月欠费且不可打印发票，另为客户赠送0元5G流量，仅本月使用，满意。		
③客户问题满意度：满意。										
④回单人:宜昌客服王晓玉；联系电话：07176921001。</t>
  </si>
  <si>
    <t>TS202310251245061931</t>
  </si>
  <si>
    <t>2023-10-25 15:41:35</t>
  </si>
  <si>
    <t xml:space="preserve">主办单位：湖北
客户类别：普通客户
10010是否打通：是
是否二次致电10015：是
是否联系：是
升级倾向：无
号码归属省：湖北
SVIP等级：
流量费rpa快捷受理
业务号码：13032716435
联系电话1：13032716435
主叫号码：13032716435
争议月份：202310202309202308202307202306202305202304202303202302202301202212202211
争议内容：无线接入-上网流量费-国内（本地使用）：30.6元；无线接入-上网流量费-国内（本地使用）：49元；无线接入-上网流量费-国内（本地使用）：44元；无线接入-上网流量费-国内（本地使用）：46元；无线接入-上网流量费-国内（本地使用）：44元；无线接入-上网流量费-国内（本地使用）：40元；无线接入-上网流量费-国内（本地使用）：41元；无线接入-上网流量费-国内（本地使用）：56元；无线接入-上网流量费-国内（本地使用）：31.3元；无线接入-上网流量费-国内（本地使用）：32元；无线接入-上网流量费-国内（本地使用）：33.7元；无线接入-上网流量费-国内（本地使用）：29.7元；
实际发生金额：477.3&amp;nbsp;赔付倍率：1.0&amp;nbsp;争议金额：477.3
是否需要创建服务补救工单：不需要
处理意见：解释未认可
6个月退费记录：无
备注：对于上网流量费用有争议，要求查询每日使用详单，辛苦联系处理谢谢。</t>
  </si>
  <si>
    <t>计费争议-流量①客户投诉产生的原因：客户反映流量计费问题
②客户投诉问题核查情况及解决方案：收到贵部转办后，我司立即组织调查。经核实，用户对流量扣费不认可，已解释为正常扣费，考虑用户使用感知，已协商一致为用户申请减免7-9月流量费用139元，24小时内赠费到账。并为用户将流量计费方式改为1元1G日租宝，赠送10G流量本月使用，满意。
③客户问题满意度：我司于2023-09-27 14:42:10联系客户满意。
④回单人:程李晶；联系电话：07176921001</t>
  </si>
  <si>
    <t>BL202310231739192351</t>
  </si>
  <si>
    <t>13277234600</t>
  </si>
  <si>
    <t>刘杨凡</t>
  </si>
  <si>
    <t>2023-10-24 09:06:08</t>
  </si>
  <si>
    <t xml:space="preserve">判断省分:湖北
:有意向资费
:全国流量王8元套餐
:
高级模板内容：
用户诉求:要求办理8元套餐，不愿到厅
当前套餐名称:腾讯天王卡2.0
新套餐名称（转入套餐名称）:全国流量王8元套餐
是合约期内（含靓号）:否</t>
  </si>
  <si>
    <t>BL202310251018171506</t>
  </si>
  <si>
    <t>17671329754</t>
  </si>
  <si>
    <t>2023-10-25 10:28:16</t>
  </si>
  <si>
    <t xml:space="preserve">判断省分:湖北
:有意向资费
:全国流量王8元套餐
:
高级模板内容：
用户诉求:要求办理8元套餐，不愿到厅，挽留失败
当前套餐名称:腾讯天王卡
新套餐名称（转入套餐名称）:全国流量王8元套餐
是合约期内（含靓号）:否</t>
  </si>
  <si>
    <t>TS202310231634060473</t>
  </si>
  <si>
    <t>17671328253</t>
  </si>
  <si>
    <t>屈寒冰</t>
  </si>
  <si>
    <t>2023-10-25 16:31:13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</si>
  <si>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202310月上网费:15.00
202309月上网费:10.00
202307月上网费:10.00
202306月上网费:20.00
202308月上网费:20.00
202305月上网费:10.00
争议金额:65.00</t>
  </si>
  <si>
    <t>计费争议-流量①客户投诉产生的原因：用户反映流量计费问题。 ②客户投诉问题核查情况及解决方案：收到贵部转办后，我司立即组织调查。经核实，用户使用的是腾讯大王卡套餐，后台核实上网记录正常，计费正常，套餐内无通用流量，故超出后按月租宝计费，客户前期反映流量问题已申请退费，本次无法申请，本月已为其申请赠送8G流量，当月有效，我司于2023-05-11 13:47:16联系客户解释无人接听 ③客户问题满意度：满意。 ④回单人：宜昌联通客服王宜艳 6921001</t>
  </si>
  <si>
    <t>BL202310251305141315</t>
  </si>
  <si>
    <t>15629384117</t>
  </si>
  <si>
    <t>许娇</t>
  </si>
  <si>
    <t>2023-10-25 16:13:17</t>
  </si>
  <si>
    <t xml:space="preserve">判断省分:湖北
:有意向资费
:全国流量王8元套餐
:
高级模板内容：
用户诉求:要求办理8元套餐，挽留失败
当前套餐名称:腾讯大王卡（新）
新套餐名称（转入套餐名称）:全国流量王8元套餐
是合约期内（含靓号）:否</t>
  </si>
  <si>
    <t>GZ202310250935121118</t>
  </si>
  <si>
    <t>2023-10-25 18:47:18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</si>
  <si>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装机地址：湖北省宜昌市夷陵区小溪塔镇黄金三巷88号黄金二三巷片区1栋周边</t>
  </si>
  <si>
    <t>TS202310251800582362</t>
  </si>
  <si>
    <t>15629388767</t>
  </si>
  <si>
    <t>朱林</t>
  </si>
  <si>
    <t>2023-10-26 15:24:02</t>
  </si>
  <si>
    <t xml:space="preserve">
高级模板内容：
投诉问题描述:客户反映之前办理说是无限流量现在怎么会超出麻烦处理谢谢！
业务名称:畅越冰激凌5G套餐199元
宣传渠道:营业厅
宣传内容:无限流量
实际情况:现在才100G
用户要求:客户反映之前办理说是无限流量现在怎么会超出麻烦处理谢谢！</t>
  </si>
  <si>
    <t>计费争议-流量扣费：客户对9-10月流量扣费90元不满，经核实属正常扣费，考虑到用户使用感知为用户勾选50元系统赠费，另为用户申请40元费用，24小时内到账，此费用不可打印发票，满意。</t>
  </si>
  <si>
    <t>TS202310261025522196</t>
  </si>
  <si>
    <t>13100781028</t>
  </si>
  <si>
    <t>秦璨</t>
  </si>
  <si>
    <t>2023-10-26 19:42:23</t>
  </si>
  <si>
    <t xml:space="preserve">
高级模板内容：
投诉问题描述:用户来电表示自己不知情被办理了大王卡29元版，自己之前套餐里面是1元1G，
业务名称:大王卡29元版
争议月份:2022年12月、2023年1月、2023年2月、2023年3月、2023年4月、2023年5月、2023年6月、2023年7月、2023年8月、2023年9月、2023年10月
争议金额:1
办理渠道:宜昌市城区胜利四路自有营业厅
前台是否取消:未取消
用户要求:用户要求核查是谁办理的这个套餐，自己根本没有同意，请尽快处理，谢谢</t>
  </si>
  <si>
    <t>计费争议-流量争议：用户反馈流量扣费问题，已跟用户解释清楚，并按用户要求转资福多多39元（湖北），次月生效，考虑用户感知，申请退本月流量费用，合计40元，24小时到帐，此费用不可打印发票，满意。</t>
  </si>
  <si>
    <t>ZX202310231859511658</t>
  </si>
  <si>
    <t>2023-10-25 09:14:02</t>
  </si>
  <si>
    <t xml:space="preserve">
高级模板内容：
问题描述:用户来电反映在APP上面一直销户不成功，
第二联系方式:18229734909
销户原因:用户不想使用，挽留无效
用户要求:2个小时之内给他回复</t>
  </si>
  <si>
    <t>业务办理：销户，用户要求办理销户挽留无效，已按用户要求办理预约销户，次月10日正式销户，满意。</t>
  </si>
  <si>
    <t>TS202310211944030817</t>
  </si>
  <si>
    <t>13177067210</t>
  </si>
  <si>
    <t>张安琪</t>
  </si>
  <si>
    <t>2023-10-23 13:59:47</t>
  </si>
  <si>
    <t xml:space="preserve">确认账单扣费:
历史账单查询:
:用户表述是否使用过国际业务:没有
提示用户交界处易产生国际费用:不在交界处
解释后用户不认可:
高级模板内容：
投诉问题描述:用户称自己没有用本机接打过电话对产生的语音通话费_国际漫游费(**预估费用**)_LTE电话-漫游话费-国际漫游被叫(或呼转被叫)(**预估费用**)4.8不认可
业争议务名称:语音通话费_国际漫游费(**预估费用**)_LTE电话-漫游话费-国际漫游被叫(或呼转被叫)(**预估费用**)
争议时间:2023-10-21
争议金额:4.8
前台结算内容:语音通话费_国际漫游费(**预估费用**)_LTE电话-漫游话费-国际漫游被叫(或呼转被叫)(**预估费用**)4.8
用户要求:联系1-630-864-2634用户要求我方晚上八点到早上十点前联系</t>
  </si>
  <si>
    <t>计费争议-语音：查询用户国际语音计费正常，此属用户自行使用产生计费，13177067210未接，1-630-864-2634 拨打提示号码不正确，无法联系上，若用户来电烦请代为解释我司减免本月产生语音扣费4.8元，24小时退费到账，此费用无法抵扣往月欠费及打印发票，若有疑问致电本地服务监督热线13032700872（工作时间8:30-12:00 14:00-17:30）联系。</t>
  </si>
  <si>
    <t>GZ202310250926141043</t>
  </si>
  <si>
    <t>071700691925</t>
  </si>
  <si>
    <t>郑旭东</t>
  </si>
  <si>
    <t>2023-10-25 13:42:44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</si>
  <si>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用户表示网络慢，光猫是很久以前的，要求安排师傅上门维修，尽快处理并回复</t>
  </si>
  <si>
    <t>TS202310251033081141</t>
  </si>
  <si>
    <t>07172910819</t>
  </si>
  <si>
    <t>董秀英</t>
  </si>
  <si>
    <t>2023-10-26 17:06:31</t>
  </si>
  <si>
    <t xml:space="preserve">22年Q3Q4重点客户【2022年上工信部测评重保用户】
高级模板内容：
投诉问题描述:用户来电反映对固话产生的语音费不认可称湖北-10元包100小时网间市话已明确告知用户只能拨打联通号码用户表示不认可称办理开始到7月份都有使用一直没有收费但7月用户每个月都有用户要求核实情况回电
争议月份:2023年7月、2023年8月、2023年9月、2023年10月
争议金额:0
是否有下发短信提醒:是
用户要求:核实情况回电</t>
  </si>
  <si>
    <t>计费争议-语音：已咨询省分（李吉恩）核实，表示仅限联系十堰用户可使用湖北-10元包100小时网间市话，建议用户到厅咨询，联系用户未接，如有疑问可在工作时间（08:30-12:00；14:00-17:30）联系07176921001、13032700872宜昌客服。如用户咨询，请前台10010话务中心代为解释，谢谢</t>
  </si>
  <si>
    <t>BL202310231813230235</t>
  </si>
  <si>
    <t>18671607394</t>
  </si>
  <si>
    <t>邢戈宇</t>
  </si>
  <si>
    <t>2023-10-24 09:01:36</t>
  </si>
  <si>
    <t xml:space="preserve">判断省分:湖北
:有意向资费
:全国流量王8元套餐
:
高级模板内容：
用户诉求:要求降低套餐
当前套餐名称:幸福家家乐19元套餐
新套餐名称（转入套餐名称）:8元流量王套餐
是合约期内（含靓号）:否
备注:请后台协助处理，谢谢</t>
  </si>
  <si>
    <t>GZ202310250919230986</t>
  </si>
  <si>
    <t>071700605522</t>
  </si>
  <si>
    <t>韩庆洪</t>
  </si>
  <si>
    <t>2023-10-25 12:06:49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</si>
  <si>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装机地址：湖北省宜昌市秭归县茅坪镇花园一路平湖半岛小区6栋1单元22楼2204</t>
  </si>
  <si>
    <t>BL202310261025271726</t>
  </si>
  <si>
    <t>13197339952</t>
  </si>
  <si>
    <t>汤先保</t>
  </si>
  <si>
    <t>2023-10-26 10:42:20</t>
  </si>
  <si>
    <t xml:space="preserve">判断省分:湖北
:有意向资费
:全国流量王8元套餐
:
高级模板内容：
用户诉求:用户称需要降套不接受挽留不接受营业厅请协助
当前套餐名称:王卡智家（青春未来版）B
新套餐名称（转入套餐名称）:4G全国流量王8元套餐
是合约期内（含靓号）:是</t>
  </si>
  <si>
    <t>GZ202310250911300912</t>
  </si>
  <si>
    <t>071700385448</t>
  </si>
  <si>
    <t>胡庆建</t>
  </si>
  <si>
    <t>2023-10-25 13:09:04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</si>
  <si>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装机地址：湖北省宜昌市夷陵区小溪塔街道办事处冯家湾社区平湖天下四期9栋1单元15楼1503</t>
  </si>
  <si>
    <t>TS202310251534000866</t>
  </si>
  <si>
    <t>15587921314</t>
  </si>
  <si>
    <t>彭宏万</t>
  </si>
  <si>
    <t>2023-10-25 16:44:42</t>
  </si>
  <si>
    <t xml:space="preserve">判断省分:其他省分
:普通消费有争议
:下一步
:通话费不认可
获取参数:
:普通通话费超出争议
查询套餐:
:金额正确
:不认可
:仍不认可
判断省分:除四川外
:
高级模板内容：
投诉问题描述:客户对于通话超出费用不认可
争议月份:2023年10月
争议金额:15.9
是否有下发短信提醒:是
用户要求:要求核实</t>
  </si>
  <si>
    <t>计费争议-语音：用户反映语音问题，经核实语音计费无误，短信提醒正常，现已联系客户解释，我司申请减免本月语音费用15.9元，24小时到账，此费用不可打印发票，客户满意</t>
  </si>
  <si>
    <t>TS202310250835121031</t>
  </si>
  <si>
    <t>15587926179</t>
  </si>
  <si>
    <t>李刘述</t>
  </si>
  <si>
    <t>2023-10-25 15:33:28</t>
  </si>
  <si>
    <t xml:space="preserve">
高级模板内容：
投诉问题描述:用户来电对超出的语音费用不认可，在线解释不认可，要求退费，请处理
争议月份:2023年10月
争议金额:0.4
是否有下发短信提醒:是
用户要求:用户来电对超出的语音费用不认可，在线解释不认可，要求退费，请处理</t>
  </si>
  <si>
    <t>计费争议-语音：语音计费正常，此属用户自行使用产生扣费，现已解释，且用户套餐内存在市话网龄计划合约，每月50分钟市话，此为公司赠送未收费，仅限当月使用，无法结转，已说明，前期已告知用户最后一次退费，无法一直退费，已解释，满意度一般</t>
  </si>
  <si>
    <t>BL202310251922071261</t>
  </si>
  <si>
    <t>15549306595</t>
  </si>
  <si>
    <t>朱淼</t>
  </si>
  <si>
    <t>2023-10-26 11:15:15</t>
  </si>
  <si>
    <t xml:space="preserve">判断省分:湖北
:有意向资费
:全国流量王8元套餐
:
高级模板内容：
用户诉求:用户来电反映要求变更套餐，我方挽留失败，请后台协助处理
当前套餐名称:蚂蚁大宝卡
新套餐名称（转入套餐名称）:全国流量王8元套餐
是合约期内（含靓号）:否</t>
  </si>
  <si>
    <t>ZX202310251739472372</t>
  </si>
  <si>
    <t>13100788235</t>
  </si>
  <si>
    <t>丁豪迈</t>
  </si>
  <si>
    <t>2023-10-26 11:06:21</t>
  </si>
  <si>
    <t xml:space="preserve">判断省分:湖北
:失败
node_42:
:其他合约
:异地
:不认可/无法提供相关证件
:
高级模板内容：
问题描述:用户来电要求销户称在异地不愿去营业厅
第二联系方式:17764484148
销户原因:不使用了
用户要求:立即核实处理</t>
  </si>
  <si>
    <t>业务办理：销户，用户要求销户，挽留无效，已按用户要求办理销户，满意。</t>
  </si>
  <si>
    <t>BL202310231752462486</t>
  </si>
  <si>
    <t>18671713963</t>
  </si>
  <si>
    <t>孟琳</t>
  </si>
  <si>
    <t>2023-10-24 09:13:42</t>
  </si>
  <si>
    <t xml:space="preserve">判断省分:湖北
:有意向资费
:全国流量王8元套餐
:
高级模板内容：
用户诉求:用户来电要求办理8元保号套餐，不愿到厅，请协助处理
当前套餐名称:天神卡
新套餐名称（转入套餐名称）:8元
是合约期内（含靓号）:否
备注:CB提示亲情关系无法办理，请协助处理</t>
  </si>
  <si>
    <t>GZ202310250847210724</t>
  </si>
  <si>
    <t>071700032294</t>
  </si>
  <si>
    <t>熊东奇</t>
  </si>
  <si>
    <t>2023-10-25 10:48:25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</si>
  <si>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用户来电反映宽带不能使用，要求公司马上派师傅上门检修，回复。</t>
  </si>
  <si>
    <t>BL202310241432571371</t>
  </si>
  <si>
    <t>15672511910</t>
  </si>
  <si>
    <t>雷海艳</t>
  </si>
  <si>
    <t>2023-10-24 17:04:57</t>
  </si>
  <si>
    <t xml:space="preserve">判断省分:湖北
:有意向资费
:全国流量王8元套餐
:
高级模板内容：
用户诉求:用户来电要求办理8元套餐
当前套餐名称:腾讯大王卡
新套餐名称（转入套餐名称）:8元套餐
是合约期内（含靓号）:是</t>
  </si>
  <si>
    <t>TS202310241159531636</t>
  </si>
  <si>
    <t>15572724466</t>
  </si>
  <si>
    <t>冯兴高</t>
  </si>
  <si>
    <t>2023-10-25 09:05:17</t>
  </si>
  <si>
    <t xml:space="preserve">判断省分:其他省分
:普通消费有争议
:下一步
:通话费不认可
获取参数:
:普通通话费超出争议
查询套餐:
:金额正确
:不认可
:仍不认可
判断省分:除四川外
:
高级模板内容：
投诉问题描述:用户来电反映自己通话使用超出了，已向用户解释，用户不认可，要求上报申请退费
争议月份:2023年10月
争议金额:34.5
是否有下发短信提醒:是
用户要求:要求上报申请退费</t>
  </si>
  <si>
    <t>计费争议-语音争议：用户对语音扣费不满，经核实，用户本月语音通话超出236分钟，合计费用：35.25元，已跟用户解释清楚，考虑用户感知，申请减免本月通话费用，合计35.25元，24小时到帐，此费用不可打印发票，满意。</t>
  </si>
  <si>
    <t>GZ202310250840120690</t>
  </si>
  <si>
    <t>071700609743</t>
  </si>
  <si>
    <t>冯清</t>
  </si>
  <si>
    <t>2023-10-25 12:13:25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</si>
  <si>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:宽带离线，刷新重启无效，请处理</t>
  </si>
  <si>
    <t>TS202310221630191531</t>
  </si>
  <si>
    <t>15671055199</t>
  </si>
  <si>
    <t>易嫦娥</t>
  </si>
  <si>
    <t>2023-10-23 15:01:22</t>
  </si>
  <si>
    <t xml:space="preserve">
高级模板内容：
投诉问题描述:用户称自己卡都没有插在手机上，但是每月都有漫游费产生，从3月-10月要求核实处理
业争议务名称:漫游费
争议时间:2023-10-22
争议金额:0
前台结算内容:无
用户要求:请核实处理，联系微信xiaoluer66677</t>
  </si>
  <si>
    <t>计费争议-账单：经核实用户对出境漫游数据费不认可，3-10月扣费50元，微信xiaoluer66677不存在，联系用户提示空号，无法联系用户处理，如有疑问可在工作时间（08:30-12:00；14:00-17:30）联系07176921001、13032700872宜昌客服。如用户咨询，请前台10010话务中心代为解释，谢谢</t>
  </si>
  <si>
    <t>TS202310251952111878</t>
  </si>
  <si>
    <t>18527819981</t>
  </si>
  <si>
    <t>李振坤</t>
  </si>
  <si>
    <t>2023-10-26 16:13:47</t>
  </si>
  <si>
    <t xml:space="preserve">
高级模板内容：
投诉问题描述:用户反馈自己办理的是39.9元月租，对扣费69元一个月不认可，多次解释不认可，请协助处理
业务名称:联通王卡亲情卡
宣传渠道:其他:/
宣传内容:39.9每月
实际情况:主卡+副卡69元每月
用户要求:核实回电处理</t>
  </si>
  <si>
    <t>计费争议-账单：已联系用户解释用户入网起使用套餐为阿里宝卡福气Max版59元套餐+副卡月租10元，建议用户可到厅选择合适套餐，用户认可，满意</t>
  </si>
  <si>
    <t>TS202310260947511124</t>
  </si>
  <si>
    <t>15629372891</t>
  </si>
  <si>
    <t>周振亚</t>
  </si>
  <si>
    <t>2023-10-26 11:27:27</t>
  </si>
  <si>
    <t xml:space="preserve">判断省分:其他省分
:流量计费争议
判断省分::未使用过/未使用那么多/用的wifi（产生流量/费用）
:不认可
:下一步
:不符合或不愿意开通
:已享受或不在授权范围
:
高级模板内容：
投诉问题描述:客户来电反映对流量超出不认可，我处核实为正常使用，建议自行在APP上核实详单，客户不认可，要求退费
争议月份:2023年10月
争议金额/流量:105
用户要求:要求退费</t>
  </si>
  <si>
    <t>计费争议-账单：用户对流量超出不认可，经核实，属正常使用流量超出，考虑用户加开的流量产品不支持回溯，申请退一半流量费50元，已到账，用户满意。</t>
  </si>
  <si>
    <t>GZ202310250835200660</t>
  </si>
  <si>
    <t>071701070214</t>
  </si>
  <si>
    <t>黄万勇</t>
  </si>
  <si>
    <t>2023-10-25 11:17:32</t>
  </si>
  <si>
    <t>TS202310251737081868</t>
  </si>
  <si>
    <t>16671769589</t>
  </si>
  <si>
    <t>任泽国</t>
  </si>
  <si>
    <t>2023-10-26 14:01:11</t>
  </si>
  <si>
    <t xml:space="preserve">判断省分:湖北
:流量费争议
:流量包定制争议
:不认可
:未享受
:小于等于500元，且仅限单倍、月份不超过12个月
:
高级模板内容：
投诉问题描述:用户反映号卡使用通话和流量都用错号码了，需要申请退费
业务名称:上网费_手机上网流量费_无线接入-上网流量费-国内（本地使用）上网费_手机上网流量费_无线接入-上网流量费-国内（省际使用）语音通话费_国内通话费
争议月份:2023年10月
争议金额:87.55
是否承诺退费:是
用户要求:退费</t>
  </si>
  <si>
    <t>计费争议-账单：用户对语音流量超出问题，经核实，考虑首次反映，申请退10月扣费87.55元，此费用不可打印发票，1小时到账，满意。</t>
  </si>
  <si>
    <t>ZX202310260910441450</t>
  </si>
  <si>
    <t>071704237862</t>
  </si>
  <si>
    <t>向文颖</t>
  </si>
  <si>
    <t>2023-10-26 14:42:16</t>
  </si>
  <si>
    <t xml:space="preserve">判断省分:湖北
:被动办理宽带
:不需要
:
高级模板内容：
问题描述:用户来电反映在不知情的情况下被安装了一条宽带，要求我们线上为其销户，尽快处理并回复
第二联系方式:071704237862
销户原因:不知情办理
用户要求:用户来电反映在不知情的情况下被安装了一条宽带，要求我们线上为其销户，尽快处理并回复</t>
  </si>
  <si>
    <t>业务办理：销户，用户要求销户宽带，经核实，用户是想取消缓装宽带后再重新报装，已跟用户解释清楚，并联系营业厅已给用户下了移机单，用户表示满意。</t>
  </si>
  <si>
    <t>TS202310241649240924</t>
  </si>
  <si>
    <t>15507209321</t>
  </si>
  <si>
    <t>杜伏桂</t>
  </si>
  <si>
    <t>2023-10-25 10:31:12</t>
  </si>
  <si>
    <t xml:space="preserve">
高级模板内容：
投诉问题描述:用户来电反映副卡收费不认可，称办理时没人说要收费，对此不满，要求退费
争议月份:2023年6月、2023年7月、2023年8月、2023年9月、2023年10月
争议金额:130
用户要求:退还副卡费用</t>
  </si>
  <si>
    <t>计费争议-账单：用户反映副卡扣费争议。经核实，前期副卡赠费活动到期，现13207209587副卡23.6-10月扣费50元，13997747918、15671002890副卡23.7-9月分别扣费30元（已享月赠10元*12个月立即生效），合计退费110元，此费用不可打印发票，1小时到账，用户满意。</t>
  </si>
  <si>
    <t>GZ202310250815080535</t>
  </si>
  <si>
    <t>071700430472</t>
  </si>
  <si>
    <t>2023-10-25 18:31:59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</si>
  <si>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向用户解释后用户不认可:用户表示电视节目看不免费频道，自己调不出来，要求师傅联系上门协助处理。</t>
  </si>
  <si>
    <t>BL202310232227181871</t>
  </si>
  <si>
    <t>15572736367</t>
  </si>
  <si>
    <t>黄雪兵</t>
  </si>
  <si>
    <t>2023-10-25 09:13:09</t>
  </si>
  <si>
    <t xml:space="preserve">判断省分:湖北
:有意向资费
:全国流量王8元套餐
:
高级模板内容：
用户诉求:用户来电要求变更8元套餐，前台挽留失败，请尽快处理
当前套餐名称:腾讯大王卡
新套餐名称（转入套餐名称）:全国流量王8元套餐
是合约期内（含靓号）:否</t>
  </si>
  <si>
    <t>GZ202310250809310509</t>
  </si>
  <si>
    <t>071700308821</t>
  </si>
  <si>
    <t>黎源</t>
  </si>
  <si>
    <t>2023-10-25 15:37:06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</si>
  <si>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</si>
  <si>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BL202310251117282405</t>
  </si>
  <si>
    <t>15572712313</t>
  </si>
  <si>
    <t>郑国惠</t>
  </si>
  <si>
    <t>2023-10-25 14:01:56</t>
  </si>
  <si>
    <t xml:space="preserve">判断省分:湖北
:有意向资费
:全国流量王8元套餐
:
高级模板内容：
用户诉求:用户来电要求变更套餐。前台挽留失败。请后台工作人员尽快处理。谢谢
当前套餐名称:腾讯大王卡（新）主资费
新套餐名称（转入套餐名称）:全国流量王8元套餐
是合约期内（含靓号）:否</t>
  </si>
  <si>
    <t>GZ202310250738570448</t>
  </si>
  <si>
    <t>071700153209</t>
  </si>
  <si>
    <t>李正金</t>
  </si>
  <si>
    <t>2023-10-25 17:33:44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</si>
  <si>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装机地址：湖北省宜昌市枝江市问安镇金泉街50号私房88号</t>
  </si>
  <si>
    <t>GZ202310250628550399</t>
  </si>
  <si>
    <t>071700835395</t>
  </si>
  <si>
    <t>黎小凤</t>
  </si>
  <si>
    <t>2023-10-25 12:06:22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</si>
  <si>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装机地址：湖北省宜昌市当阳市玉阳街道办事处熊家山社区友谊路沿街片区熊家山社区1栋2单元2楼201</t>
  </si>
  <si>
    <t>BL202310222105160122</t>
  </si>
  <si>
    <t>18671727902</t>
  </si>
  <si>
    <t>吴凡</t>
  </si>
  <si>
    <t>2023-10-23 09:08:52</t>
  </si>
  <si>
    <t xml:space="preserve">判断省分:湖北
:有意向资费
:全国流量王8元套餐
:
高级模板内容：
用户诉求:用户来电要求变更套餐为：4G全国流量王8元套餐，挽留无效，请协助
当前套餐名称:滴滴小王卡
新套餐名称（转入套餐名称）:4G全国流量王8元套餐
是合约期内（含靓号）:否</t>
  </si>
  <si>
    <t>TS202310241511220884</t>
  </si>
  <si>
    <t>16671005299</t>
  </si>
  <si>
    <t>黄晓贤</t>
  </si>
  <si>
    <t>2023-10-25 10:53:46</t>
  </si>
  <si>
    <t xml:space="preserve">判断省分:其他省分
:流量计费争议
判断省分::未使用过/未使用那么多/用的wifi（产生流量/费用）
:不认可
:下一步
:不符合或不愿意开通
:未享受
:下一步
:大于500
:
高级模板内容：
投诉问题描述:用户来电要求我方核实用户流量的使用详情，已推荐用户到中国联通APP上查询用户不认可要求核实是什么软件使用的流量多，已向用户承诺退费用户不认可坚持要求核实流量的使用详情。
争议月份:2023年10月
争议金额/流量:15
用户要求:用户要求核实清楚并回复，谢谢</t>
  </si>
  <si>
    <t>计费争议-账单：用户反映流量扣费问题，经核实，建议用户通过中国联通APP查看流量详单及上网记录，同时可关注宝卡服务微信公众号查看免流范围，考虑首次反映，申请退费20元，此费用不可打印发票，1小时到账，满意。</t>
  </si>
  <si>
    <t>TS202310250932082072</t>
  </si>
  <si>
    <t>15587972237</t>
  </si>
  <si>
    <t>邓思</t>
  </si>
  <si>
    <t>2023-10-25 15:40:32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</si>
  <si>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一直在湖北省宜昌市西陵区大学路8号三峡大学使用，有校园流量，但使用不了，却使用了国内流量，导致10月流量超出了6.9元，对此用户不认可，还有销户的意向，请尽快处理，用户称不方便接听电话，最好以短信方式回复。
是否剩余小区优惠:是
实际使用地:湖北省宜昌市西陵区大学路8号三峡大学
是否在优惠范围:是
涉及金额:6.9
是否已解释可能超出优惠范围:是
涉及时间范围:2023-10-01～2023-10-25
用户要求:用户称一直在湖北省宜昌市西陵区大学路8号三峡大学使用，有校园流量，但使用不了，却使用了国内流量，导致10月流量超出了6.9元，对此用户不认可，还有销户的意向，请尽快处理，用户称不方便接听电话，最好以短信方式回复。</t>
  </si>
  <si>
    <t>计费争议-账单：用户反映校园免流问题，经核实，本地网优已重新锁定基站，我部申请退10月扣费10元，此费用不可打印发票，满意。</t>
  </si>
  <si>
    <t>TS202310251814010150</t>
  </si>
  <si>
    <t>15571746000</t>
  </si>
  <si>
    <t>宁婉丽</t>
  </si>
  <si>
    <t>2023-10-26 14:18:02</t>
  </si>
  <si>
    <t xml:space="preserve">
高级模板内容：
投诉问题描述: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业务名称:畅爽冰激凌5G套餐399元
宣传渠道:客户经理
宣传时间:2023-09-28
宣传内容:159元一月月租费
用户要求: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t>
  </si>
  <si>
    <t>计费争议-账单：用户反映账单扣费问题，经核实，维系客户经理致电宣传为399元享5折优惠，月租199元，未告知159元套餐，录音已上传附件，联系用户解释以上情况，建议后期如需调整资费，可联系集团客户经理协助处理，用户认可并表示满意。</t>
  </si>
  <si>
    <t>TS202310261205200138</t>
  </si>
  <si>
    <t>15672485921</t>
  </si>
  <si>
    <t>2023-10-26 15:06:14</t>
  </si>
  <si>
    <t xml:space="preserve">
高级模板内容：
投诉问题描述:宣传与实际不一致
业务名称:2I专享39元20GB炫彩超会5G包（次月生效）
宣传渠道:其他:外呼电话10016
宣传内容:19元/20G流量包
实际情况:产生超出很多其他的业务费，不认可合计起来实际消费也超过了19元，要求核实处理退费
用户要求:要求核实处理电联告知处理结果</t>
  </si>
  <si>
    <t>计费争议-账单：用户反映账单扣费问题。经核实，用户认可办理2I专享39元20GB炫彩超会5G包，仅对账单后费有异议，已解释每月固定消费为48元，含月租19元+流量包29元，计费正常，联系用户解释，满意。</t>
  </si>
  <si>
    <t>TS202310251200080903</t>
  </si>
  <si>
    <t>15926972202</t>
  </si>
  <si>
    <t>雷海燕</t>
  </si>
  <si>
    <t>2023-10-26 11:48:36</t>
  </si>
  <si>
    <t>主办单位：湖北
客户类别：普通客户
10010是否打通：是
是否二次致电10015：是
是否联系：是
升级倾向：无
号码归属省：湖北
SVIP等级：
用户来电反映号码下绑定宽带IPTV费用问题，表示前期多收取自己好几年的费用，答应给退还费用，但是一直未退还，不认可，请协助处理</t>
  </si>
  <si>
    <t>计费争议-账单①客户基本资料：业务号码：15926972202、客户姓名：雷海燕、套餐情况：5G副卡基本套餐(优享服务)、客户反映IPTV扣费的问题
②首次联系客户时间：2023-10-25 13:13:35
③投诉核查处理情况：收到贵部转办，我司立即组织核查，经核实，客户入网071700659346宽带时未安装IPTV业务，20.9月转资畅越冰激凌套餐时未取消IPTV业务，导致20.9-23.9月产生扣费，现申请退部分扣费299元。因本月有低消，已取消并协商11月6日前退费到账，此费用不可打印发票。
④答复客户时间及客户满意度评价：根据上述情况我司于2023-10-26 11:38:32联系客户解释，满意。回单人：颜晶 6921001.
⑤投诉核查关联材料：无</t>
  </si>
  <si>
    <t>TS202310241847230810</t>
  </si>
  <si>
    <t>2023-10-26 16:21:13</t>
  </si>
  <si>
    <t>主办单位：湖北
客户类别：普通客户
10010是否打通：是
是否二次致电10015：是
是否联系：否
升级倾向：
号码归属省：湖北
SVIP等级：
1.问题类型:;
2.投诉类型:月固定费争议;
3.营业厅地址:;
4.位置信息:;
5.位置发生地:;
6.投诉内容:联通助理业务功能费瞎扣，从2022年到2023年，7月。处理也就50，实际到账30元，打电话是通知赔偿120，还有70呢，70没有看到任何团餐明细，快两年的时间，给我赔偿120，我现在要求赔偿3倍
关联中国联通投诉平台-网站工单流水号:TS202310241558389179</t>
  </si>
  <si>
    <t>计费争议-账单①客户投诉产生的原因：账单计费争议。 ②客户投诉问题核查情况及解决方案：收到贵部转办后，我司立即组织调查。经核实，前期工单处理时于2023-10-24 16:49:54赠费到账50元，2023-10-24 17:48:19赠费到账70元，客户可通过中国联通APP-交费记录查询到账情况，计费正常。前期已向客户解释，此业务不支持多倍赔偿，达成一致后我部才申请退费120元，此费用不可打印发票。我司于2023-10-25 12:21:38联系未接，已短信告知赠费查询方式。 ③客户问题满意度：未联系上。 ④回单人：颜晶 6921001</t>
  </si>
  <si>
    <t>GZ202310242132390448</t>
  </si>
  <si>
    <t>071700358246</t>
  </si>
  <si>
    <t>杨鑫</t>
  </si>
  <si>
    <t>2023-10-25 16:32:56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</si>
  <si>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光猫是否正常:光猫断电/离线;
上网速度检测:光猫收发光功率异常,设备收光异常,光猫终端能力与签约速率不匹配;
设备收发光功率是否异常:路由器能力不匹配;
:
宽带无法上网，请处理</t>
  </si>
  <si>
    <t>BL202310251128290067</t>
  </si>
  <si>
    <t>13277251467</t>
  </si>
  <si>
    <t>周亚飞</t>
  </si>
  <si>
    <t>2023-10-25 14:11:22</t>
  </si>
  <si>
    <t>TS202310251944231761</t>
  </si>
  <si>
    <t>13227292124</t>
  </si>
  <si>
    <t>王功江</t>
  </si>
  <si>
    <t>2023-10-26 12:52:27</t>
  </si>
  <si>
    <t xml:space="preserve">
高级模板内容：
投诉问题描述:对扣除的费用不认可，对扣的21.9元语音费不认可，前台解释无效，称自己没有使用，前台解释可以通过中国联通APP可以查询通话记录，用户仍不认可，一直说乱扣费，请后台尽快回复处理，谢谢
争议月份:2023年10月
争议金额:21.9
是否有下发短信提醒:否
用户要求:后台回复处理，谢谢</t>
  </si>
  <si>
    <t>计费争议-账单扣费：客户对10月套餐收费22.5元不满，经核实属正常扣费，考虑到用户使用感知，为用户系统勾选20元赠费，另为用办理预存话费享100分钟语音6个月（湖北），满意 。</t>
  </si>
  <si>
    <t>BL202310251006061319</t>
  </si>
  <si>
    <t>15549385130</t>
  </si>
  <si>
    <t>简梦</t>
  </si>
  <si>
    <t>2023-10-25 10:31:14</t>
  </si>
  <si>
    <t xml:space="preserve">判断省分:湖北
:有意向资费
:全国流量王8元套餐
:
高级模板内容：
用户诉求:用户来电要求改成4G全国流量王8元套餐，已挽留不认可，请协助处理，谢谢
当前套餐名称:幸福家家乐39元套餐
新套餐名称（转入套餐名称）:4G全国流量王8元套餐
是合约期内（含靓号）:否
备注:用户来电要求改成4G全国流量王8元套餐，已挽留不认可，请协助处理，谢谢</t>
  </si>
  <si>
    <t>BL202310231028371930</t>
  </si>
  <si>
    <t>15549381626</t>
  </si>
  <si>
    <t>陈绍梅</t>
  </si>
  <si>
    <t>2023-10-23 10:42:16</t>
  </si>
  <si>
    <t xml:space="preserve">判断省分:湖北
:有意向资费
:全国流量王8元套餐
:
高级模板内容：
用户诉求:用户来电要求更改4G全国流量王8元套餐挽留失败，解释需要到归属地赋权营业厅用户不认可
当前套餐名称:福多多卡59元
新套餐名称（转入套餐名称）:4G全国流量王8元套餐
是合约期内（含靓号）:否</t>
  </si>
  <si>
    <t>BL202310251059442134</t>
  </si>
  <si>
    <t>18671600410</t>
  </si>
  <si>
    <t>李锦程</t>
  </si>
  <si>
    <t>2023-10-25 14:17:02</t>
  </si>
  <si>
    <t xml:space="preserve">判断省分:湖北
:有意向资费
:全国流量王8元套餐
:
高级模板内容：
用户诉求:用户来电要求更改4G全国流量王8元套餐挽留失败，解释需要到归属地赋权营业厅用户不认可
当前套餐名称:腾讯大王卡
新套餐名称（转入套餐名称）:4G全国流量王8元套餐
是合约期内（含靓号）:否</t>
  </si>
  <si>
    <t>BL202310241902192248</t>
  </si>
  <si>
    <t>17683710812</t>
  </si>
  <si>
    <t>杨秀娟</t>
  </si>
  <si>
    <t>2023-10-25 14:40:37</t>
  </si>
  <si>
    <t xml:space="preserve">判断省分:湖北
:有意向资费
:全国流量王8元套餐
:
高级模板内容：
用户诉求:用户来电要求尽快进行核实更改
当前套餐名称:腾讯大王卡
新套餐名称（转入套餐名称）:8元套餐
是合约期内（含靓号）:否
备注:用户要求尽快进行更改，加急！</t>
  </si>
  <si>
    <t>GZ202310242019592395</t>
  </si>
  <si>
    <t>071700065606</t>
  </si>
  <si>
    <t>简丹</t>
  </si>
  <si>
    <t>2023-10-25 14:59:55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</si>
  <si>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装机地址：湖北省宜昌市伍家区中南路延伸段民安家园2栋2栋2单元3层306</t>
  </si>
  <si>
    <t>TS202310252137520714</t>
  </si>
  <si>
    <t>17671928750</t>
  </si>
  <si>
    <t>2023-10-26 15:48:32</t>
  </si>
  <si>
    <t xml:space="preserve">
高级模板内容：
投诉问题描述:用户来电称自己没有开通，9元100分钟5G速率包（湖北）（立即生效），用户要求退费，谢谢
业务名称:	9元100分钟5G速率包（湖北）（立即生效）
争议月份:2023年5月、2023年6月、2023年7月、2023年8月、2023年9月、2023年10月
争议金额:72
办理渠道:	湖北省宜昌市OMO
前台是否取消:已取消
用户要求:用户来电称自己没有开通，9元100分钟5G速率包（湖北）（立即生效），用户要求退费，谢谢</t>
  </si>
  <si>
    <t>计费争议-账单扣费：客户对9元100分钟5G速率包（湖北）不满，经核实5月由总部网厅办理，查询现已取消成功，考虑到用户使用感知为用户申请54元费用，于24小时内到账，此费用不可打印发票，满意。</t>
  </si>
  <si>
    <t>GZ202310242001212254</t>
  </si>
  <si>
    <t>071700373214</t>
  </si>
  <si>
    <t>张光发</t>
  </si>
  <si>
    <t>2023-10-25 08:14:12</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</si>
  <si>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高级模板内容：
问题（现象）描述:用户来电表示宽带群障一直没有解决，表示月初就一次性扣费，结果还享受不到宽带的服务，非常不满，要求给个合理的回复
故障时间:2023-10-24
服务状态是否正常:是
设备灯显示:其他:群障
错误代码:OLTPON口收无光，影响固话、宽带、视频用户的正常使用
是否重启设备:已重启未恢复
用户要求:用户来电表示宽带群障一直没有解决，表示月初就一次性扣费，结果还享受不到宽带的服务，非常不满，要求给个合理的回复</t>
  </si>
  <si>
    <t>TS202310261402560208</t>
  </si>
  <si>
    <t>071700018321</t>
  </si>
  <si>
    <t>乔云年</t>
  </si>
  <si>
    <t>2023-10-26 17:00:16</t>
  </si>
  <si>
    <t xml:space="preserve">
高级模板内容：
投诉问题描述:用户来电对9月和10月的月租费不认可，对IPTV包月-包月费1和【联通组网】家庭WiFi服务费-全国不认可，另外不知情订购了TV增值，要求退费，用户有提到投诉
争议月份:2023年9月、2023年10月
争议金额:0
用户要求:用户要求尽快处理，用户有提到投诉</t>
  </si>
  <si>
    <t>计费争议-账单扣费：客户对对IPTV包月-包月费1和【联通组网】家庭WiFi服务费-全国不认可不满，经核实属正常扣费，解释后用户表示不操作取消 继续使用；用户订购产品名称那豆少儿，产品代码为2400039012，订购时间9月，取消时间为23年10月，25元/月，合计扣费2个月，累计产生费用合计50元；用户订购产品名称畅玩厅，产品代码为2400001202，订购时间9月，取消时间为23年9月，25元/月，合计扣费1个月，累计产生费用合计25元，订购方式为集团统一认证平台”短信验证码，有二次确认过程，不存在订购违规现象。考虑用户使用感知，网站方已取消屏蔽并于三个工作日内退费75元到账，此费用不可抵扣往月欠费及打印发票，满意。</t>
  </si>
  <si>
    <t>GZ202310241955512205</t>
  </si>
  <si>
    <t>071700945470</t>
  </si>
  <si>
    <t>姚铁民</t>
  </si>
  <si>
    <t>2023-10-25 17:33:22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</si>
  <si>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装机地址：湖北省宜昌市远安县鸣凤镇嫘祖社区嫘祖路4号附1号北门机械厂宿舍2栋3单元4楼401</t>
  </si>
  <si>
    <t>GZ202310241954032192</t>
  </si>
  <si>
    <t>071703525889</t>
  </si>
  <si>
    <t>吴帮华</t>
  </si>
  <si>
    <t>2023-10-25 08:36:09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</si>
  <si>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问题（现象）描述:IPTV不能观看，错误码1302，业务连接不成功
故障时间:2023-10-24
宽带是否安装IPTV:是
宽带是否可正常上网:是
是否重启设备:已重启未恢复</t>
  </si>
  <si>
    <t>TS202310261402400198</t>
  </si>
  <si>
    <t>18086240216</t>
  </si>
  <si>
    <t>郝东升</t>
  </si>
  <si>
    <t>2023-10-26 15:48:25</t>
  </si>
  <si>
    <t xml:space="preserve">
高级模板内容：
投诉问题描述:用户来电要求取消炫彩通信助理包-云盘版，前台已解释，用户不认可，请后台协助处理一下，谢谢
办理渠道:营业厅
无法办理原因:129元5G畅爽冰激凌65元赠费（次月生效12个月）（湖北
用户要求:用户要求取消炫彩通信助理包-云盘版</t>
  </si>
  <si>
    <t>计费争议-账单扣费：客户对炫彩通信助理包-云盘版扣费不满，经核实属折扣套餐内正常扣费，沟通后为用户办理 存量5G畅爽套餐享69元赠费 湖北【合约时间：2023-11-01至2024-09-30】 ，满意。</t>
  </si>
  <si>
    <t>ZX202310251014570933</t>
  </si>
  <si>
    <t>13114457811</t>
  </si>
  <si>
    <t>2023-10-25 11:25:48</t>
  </si>
  <si>
    <t xml:space="preserve">判断省分:湖北
:失败
node_42:
:无合约/简单合约
:单卡/移移融合副卡套餐
获取用户证件类型::不认可
:
高级模板内容：
问题描述:用户来电反应自己不想使用副卡：	15549299051，自己不愿意前往营业厅注销，前台挽留无效
第二联系方式:13114457811
销户原因:没有使用需求
用户要求:线上协助用户</t>
  </si>
  <si>
    <t>业务办理：已核实客户资料无误，我司协助办理销户，并申请减免2-10月费用合计80元，24小时到账，此费用不可打印发票，客户满意</t>
  </si>
  <si>
    <t>TS202310230941060565</t>
  </si>
  <si>
    <t>2023-10-26 08:59:06</t>
  </si>
  <si>
    <t>主办单位：湖北
客户类别：普通客户
10010是否打通：是
是否二次致电10015：是
是否联系：是
升级倾向：无
号码归属省：湖北
SVIP等级：
客户对自己的月租费不满，对IPTV和摄像头，表示我司乱扣费，要求按消协赔偿，不要营业厅回复，要求更高级人员回复，请尽快核实处理</t>
  </si>
  <si>
    <t>解释宣传： ①客户基本资料：业务号码 15717890520、客户姓名 汪洋、套餐情况 5G副卡基本套餐(优享服务)；客户反映宽带扣费的问题； ②首次联系客户时间：2023-10-23 16:34:00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13:17:45到账，此费用不可打印账单发票，另IPTV及沃家神眼为正常扣费，我部无法调整免费，已反馈至办理营业厅联系客户处理，预计48小时内联系； ④答复客户时间及客户满意度评价：根据上述核实情况，我司于2023-10-23 16:34:00联系客户满意度一般，回单人：张婷、联系方式：07176921001 ⑤投诉核查关联材料：无。</t>
  </si>
  <si>
    <t>GZ202310241945022082</t>
  </si>
  <si>
    <t>071700108161</t>
  </si>
  <si>
    <t>滕军炜</t>
  </si>
  <si>
    <t>2023-10-25 11:33:19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</si>
  <si>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问题（现象）描述:用户来电反映宽带从（10月24号）开始（无法上网，，设备灯显示（红灯），已建议用户重启设备（已重启未恢复/），用户要求尽快上门处理。
故障时间:2023-10-24
服务状态是否正常:是
设备灯显示:红灯
错误代码:无
是否重启设备:已重启未恢复
装机地址:湖北省宜昌市枝江市马家店街道五柳树社区经济园片区货场西巷32号1栋周边
用户要求:尽快维修</t>
  </si>
  <si>
    <t>GZ202310241944412078</t>
  </si>
  <si>
    <t>071700329252</t>
  </si>
  <si>
    <t>陈君儒</t>
  </si>
  <si>
    <t>2023-10-25 17:34:35</t>
  </si>
  <si>
    <t>是的
装机地址：湖北省宜昌市夷陵区小溪塔镇黄金二巷67号黄金二三巷片区1栋周边</t>
  </si>
  <si>
    <t>GZ202310241941232039</t>
  </si>
  <si>
    <t>071700326475</t>
  </si>
  <si>
    <t>2023-10-25 18:48:23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</si>
  <si>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
高级模板内容：
问题（现象）描述:用户宽带无法使用，已解释有群体故障，但是用户表示都修了一天了为什么还没好，要求核实情况并催促尽快恢复
故障时间:2023-10-24
服务状态是否正常:是
设备灯显示:红灯
错误代码:无
是否重启设备:已重启未恢复
用户要求:尽快维护</t>
  </si>
  <si>
    <t>BL202310261328002019</t>
  </si>
  <si>
    <t>15271507163</t>
  </si>
  <si>
    <t>刘陈</t>
  </si>
  <si>
    <t>2023-10-26 14:40:33</t>
  </si>
  <si>
    <t xml:space="preserve">判断省分:湖北
:有意向资费
:全国流量王8元套餐
:
高级模板内容：
用户诉求:用户要求办理8元套餐，已推荐营业厅降套不认可
当前套餐名称:畅爽冰激凌5G套餐129元
新套餐名称（转入套餐名称）:8元套餐
是合约期内（含靓号）:否
备注:用户称已经取消副卡宽带</t>
  </si>
  <si>
    <t>BL202310231957231210</t>
  </si>
  <si>
    <t>18671723788</t>
  </si>
  <si>
    <t>彭金吾</t>
  </si>
  <si>
    <t>2023-10-24 10:12:16</t>
  </si>
  <si>
    <t xml:space="preserve">判断省分:湖北
:有意向资费
:全国流量王8元套餐
:
高级模板内容：
用户诉求:用户要求更改4G全国流量王8元套餐，已告知到厅咨询用户不认可
当前套餐名称:米粉王卡
新套餐名称（转入套餐名称）:4G全国流量王8元套餐
是合约期内（含靓号）:否</t>
  </si>
  <si>
    <t>GZ202310241933261953</t>
  </si>
  <si>
    <t>071701040185</t>
  </si>
  <si>
    <t>曹荣</t>
  </si>
  <si>
    <t>2023-10-25 09:41:10</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</si>
  <si>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装机地址：湖北省宜昌市伍家岗区万寿桥街道张家店社区广场生活小区14栋1单元6楼601</t>
  </si>
  <si>
    <t>TS202310251539131014</t>
  </si>
  <si>
    <t>2023-10-26 11:34:25</t>
  </si>
  <si>
    <t xml:space="preserve">
高级模板内容：
投诉问题描述:用户来电对前期工单没有收到处理结果表示不满
前期工单流水号:
前期工单处理结果:，核查为营业厅未解释清楚导致，现已跟您解释清楚，并反馈渠道负责人丁春丽协助处理
用户要求:用户要求尽快处理，谢谢</t>
  </si>
  <si>
    <t>解释宣传： 宜昌市城区伍家区万达自有营业厅 AA，招联分期5G239元直降2100（社会渠道36期）（湖北）未解释清楚。经核实，客户对招联分期问题不满，已告知用户需到厅申请取消，线上无法办理，用户知晓一般</t>
  </si>
  <si>
    <t>TS202310221315060548</t>
  </si>
  <si>
    <t>2023-10-24 17:53:33</t>
  </si>
  <si>
    <t>主办单位：湖北
客户类别：普通客户
10010是否打通：是
是否二次致电10015：是
是否联系：否
升级倾向：
号码归属省：湖北
SVIP等级：
1.问题类型:;
2.投诉类型:月固定费争议;
3.营业厅地址:;
4.位置信息:;
5.位置发生地:;
6.投诉内容:
关联10010客服热线工单流水号:TS202310211108071705</t>
  </si>
  <si>
    <t>解释宣传：①客户投诉产生的原因：2I专享39元20GB炫彩超会5G包 （次月生效）湖北,2I专享39元20GB炫彩超会5G包 （次月生效）扣费问题。 
②客户投诉问题核查情况及解决方案：收到贵部转办后，我司立即组织调查。宜昌市分公司AA,经核实于2I专享39元20GB炫彩超会5G包 （次月生效）湖北,2I专享39元20GB炫彩超会5G包 （次月生效）5月办理现已取消，前期已退费234元，查询于2023-10-21 14:38:41到账，现已添加用户微信，表示赠费已到账， 我司2023-10-22 15:43:49联系客户解释。
③客户问题满意度：一般。 
④回单人：田群、联系方式：07176921001</t>
  </si>
  <si>
    <t>BL202310241043491188</t>
  </si>
  <si>
    <t>18571034308</t>
  </si>
  <si>
    <t>2023-10-24 11:24:16</t>
  </si>
  <si>
    <t xml:space="preserve">判断省分:湖北
:有意向资费
:全国流量王8元套餐
:
高级模板内容：
用户诉求:用户要求将套餐更换为全国流量王8元套餐，挽留失效，不愿前往营业厅，要求在线加急处理，谢谢！
当前套餐名称:幸福家家乐39元套餐
新套餐名称（转入套餐名称）:全国流量王8元套餐
是合约期内（含靓号）:否</t>
  </si>
  <si>
    <t>BL202310241625070370</t>
  </si>
  <si>
    <t>18695076783</t>
  </si>
  <si>
    <t>钱文静</t>
  </si>
  <si>
    <t>2023-10-25 09:11:36</t>
  </si>
  <si>
    <t xml:space="preserve">判断省分:湖北
:有意向资费
:全国流量王8元套餐
:
高级模板内容：
用户诉求:用户指定要求变更8元全国流量王套餐，前台已按预处理挽留无效，用户坚持要求办理，烦请协助处理并回复
当前套餐名称:畅越冰激凌5G套餐79元
新套餐名称（转入套餐名称）:8元全国流量王
是合约期内（含靓号）:是</t>
  </si>
  <si>
    <t>TS202310241638200641</t>
  </si>
  <si>
    <t>071703462427</t>
  </si>
  <si>
    <t>2023-10-25 14:08:14</t>
  </si>
  <si>
    <t>表示自己是没有要求装IPTV但是被办理且扣费解释不认可</t>
  </si>
  <si>
    <t>解释宣传：城区东山大道国贸自有营业厅AA，宽带IPTV业务未解释清楚。经核实，23.1月宽带生效IPTV业务，实际用户未安装使用，现已取消并申请退23.1-10月扣费合计100元，因主卡有低消，分别退至私有账户071703462427宽带30元、13277258309副卡40元、15671052523副卡30元，此费用不可打印发票，1小时到账，满意。</t>
  </si>
  <si>
    <t>BL202310241937540043</t>
  </si>
  <si>
    <t>15571745877</t>
  </si>
  <si>
    <t>望开红</t>
  </si>
  <si>
    <t>2023-10-25 09:03:18</t>
  </si>
  <si>
    <t>判断省分:湖北
根据用户描述选择以下场景:频繁收到联通官方号码短信
:办理失败
:
用户要求号码15571745877、13247283198和13197321798屏蔽10016，请尽快处理，谢谢</t>
  </si>
  <si>
    <t>GZ202310241855481577</t>
  </si>
  <si>
    <t>071704000967</t>
  </si>
  <si>
    <t>2023-10-25 08:49:45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</si>
  <si>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装机地址：湖北省宜昌市夷陵区小溪塔街道岩花村官庄村一组267号周边</t>
  </si>
  <si>
    <t>TS202310251959311999</t>
  </si>
  <si>
    <t>071701078862</t>
  </si>
  <si>
    <t>刘小明</t>
  </si>
  <si>
    <t>2023-10-26 13:38:15</t>
  </si>
  <si>
    <t>用户反映自己手机号捆绑的业务，说资费一直是59的套餐，为什么现在是69元每月，客服解释IPTV要收取10元每月，用户不认可说之前一直没有收取，为什么现在收取iptv费用，要求尽快联系回复处理。</t>
  </si>
  <si>
    <t>解释宣传：城区东山区宇宙通讯专营店AA，用户反映IPTV扣费问题，经核实，为营业厅办理时未解释清楚导致，营业厅给用户做了一年的IPTV赠费活动，活动于 2023-01-31 23:59:59 到期后开始扣费，现已跟用户解释清楚，考虑用户感知，申请退23.2-10月费用，合计90元，24小时到帐，此费用不可打印发票，满意。</t>
  </si>
  <si>
    <t>GZ202310241836211423</t>
  </si>
  <si>
    <t>071703694461</t>
  </si>
  <si>
    <t>蔡琪巧</t>
  </si>
  <si>
    <t>2023-10-25 13:02:36</t>
  </si>
  <si>
    <t>pon连接不成功,请检查光纤是否连接正常
装机地址：湖北省宜昌市枝江市马家店街道七口堰社区铂悦府4栋1单元17楼1701</t>
  </si>
  <si>
    <t>TS202310232130240376</t>
  </si>
  <si>
    <t>15572736260</t>
  </si>
  <si>
    <t>2023-10-24 14:26:29</t>
  </si>
  <si>
    <t xml:space="preserve">
高级模板内容：
投诉问题描述:用户于营业厅办理本校园卡被告知可以领取会员但用户多次领取均失败要求我方在线发放
操作渠道:权益百宝箱
参加活动（套餐）名称:仅仅告知校园套餐
页面提示:领取权限为0
用户要求:要求我方在线发放权益</t>
  </si>
  <si>
    <t>解释宣传：城区三峡大学校园迎新服务站（校园）AA，用户反馈会员无法领取问题，经核实，为营业厅漏开通百宝箱权益，现营业厅已为用户勾选0元百宝箱权益12个月立即生效-湖北，用户表示已经领取成功了，满意。</t>
  </si>
  <si>
    <t>GZ202310241823311284</t>
  </si>
  <si>
    <t>071703559137</t>
  </si>
  <si>
    <t>韩永靓</t>
  </si>
  <si>
    <t>2023-10-25 16:36:43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</si>
  <si>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用户表示宽带无法使用，要求上门处理。</t>
  </si>
  <si>
    <t>GZ202310241822021273</t>
  </si>
  <si>
    <t>071700069840</t>
  </si>
  <si>
    <t>徐欢</t>
  </si>
  <si>
    <t>2023-10-25 16:32:05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</si>
  <si>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高级模板内容：
问题（现象）描述:无法上网
故障时间:2023-10-24
服务状态是否正常:是
设备灯显示:红灯
错误代码:无
是否重启设备:已重启未恢复
用户要求:维修</t>
  </si>
  <si>
    <t>ZX202310251048221252</t>
  </si>
  <si>
    <t>13207223686</t>
  </si>
  <si>
    <t>邹添</t>
  </si>
  <si>
    <t>2023-10-25 17:28:23</t>
  </si>
  <si>
    <t xml:space="preserve">判断省分:湖北
:失败
node_42:
:其他合约
:异地
:不认可/无法提供相关证件
:
高级模板内容：
问题描述:用户要求销户挽留失败告知有合约到营业厅用户不认可
第二联系方式:17771968224
销户原因:不想用了
用户要求:用户要求销户挽留失败告知有合约到营业厅用户不认可</t>
  </si>
  <si>
    <t>业务办理：已核实资料无误，我司协助办理预约销户，并填写银行卡6210134094133568，客户满意</t>
  </si>
  <si>
    <t>ZX202310251439510609</t>
  </si>
  <si>
    <t>15549360090</t>
  </si>
  <si>
    <t>李婵娟</t>
  </si>
  <si>
    <t>2023-10-26 17:13:13</t>
  </si>
  <si>
    <t xml:space="preserve">【2022年上工信部测评重保用户】【2022年上工信部测评重保用户】判断省分:湖北
:失败
node_42:
:无合约/简单合约
:单卡/移移融合副卡套餐
获取用户证件类型::不认可
:
高级模板内容：
问题描述:用户来电表示，自己在15号在异地荆州市燎原自营厅营业厅办理的注销，但是现在号卡还没处理好，要求核实处理
第二联系方式:13997666792
销户原因:不想用了
用户要求:用户要求我方协助核实处理</t>
  </si>
  <si>
    <t>业务办理：用户来电表示需办理销户，经核实现已为用户办理销户成功，满意</t>
  </si>
  <si>
    <t>GZ202310241806121148</t>
  </si>
  <si>
    <t>071700602119</t>
  </si>
  <si>
    <t>李心怡</t>
  </si>
  <si>
    <t>2023-10-25 13:35:08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</si>
  <si>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装机地址：湖北省宜昌市秭归县茅坪镇经济园小区橘颂路289号周边</t>
  </si>
  <si>
    <t>TS202310250905281470</t>
  </si>
  <si>
    <t>15629382777</t>
  </si>
  <si>
    <t>漆升蓉</t>
  </si>
  <si>
    <t>2023-10-25 18:56:01</t>
  </si>
  <si>
    <t xml:space="preserve">
高级模板内容：
投诉问题描述:用户对15629382777和13114463029的合账有疑问表示自己已经去营业厅办理拆分为什么还是绑定的合账
产品名称:解绑主副卡
办理时间:2023-10-01
办理渠道:湖北宜昌营业厅
办理人工号:无法提供
用户要求:核实原因为什么没有解除对此强烈不满要求马上拆分账号各用各的我处解释无效请协助处理</t>
  </si>
  <si>
    <t>解释宣传：城区伍家区兴发广场合作厅（自建他营），付费关系变更AA，TS202310050920051230已减免本月欠费77.61元，已操作13114463029付费关系变更，次月生效，满意</t>
  </si>
  <si>
    <t>ZX202310221218301056</t>
  </si>
  <si>
    <t>18527826297</t>
  </si>
  <si>
    <t>何德英</t>
  </si>
  <si>
    <t>2023-10-23 09:05:12</t>
  </si>
  <si>
    <t>客户要求取消副卡不愿意前往营业厅办理要求核实处理回复请处理谢谢</t>
  </si>
  <si>
    <t>业务办理：用户需办理取消副卡，经核实现已为用户办理注销副卡18527826297成功，满意</t>
  </si>
  <si>
    <t>BL202310241207462312</t>
  </si>
  <si>
    <t>13197330668</t>
  </si>
  <si>
    <t>熊仁茂</t>
  </si>
  <si>
    <t>2023-10-24 15:54:39</t>
  </si>
  <si>
    <t>判断省分:其他省分
:增值业务争议
判断省分:湖北
:移网
:在补救范围内
:不认可
:小于等于500元，且仅限单倍、月份不超过12个月
:
高级模板内容：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用户要求：:要求退费</t>
  </si>
  <si>
    <t>TS202310230946230713</t>
  </si>
  <si>
    <t>18672909160</t>
  </si>
  <si>
    <t>陈卉</t>
  </si>
  <si>
    <t>2023-10-23 15:52:29</t>
  </si>
  <si>
    <t xml:space="preserve">【2022年上工信部测评重保用户】【2022年上工信部测评重保用户】
高级模板内容：
投诉问题描述:不知情开通业务
业务名称:	湖北宽带300M基本套餐和	宽带赠送90元分3个月（定向维系）-宜昌(立即生效)
争议月份:2023年10月
争议金额:0
办理渠道:	城区星火路自有营业厅
前台是否取消:未取消
用户要求:要求取消并核实怎么开通的，要求尽快核实处理</t>
  </si>
  <si>
    <t>解释宣传：城区星火路自有营业厅，宽带AA，2023-10-20 10:54:31用户前往城区星火路自有营业厅办理融合拆分，宽带拆分后单宽，次月可注销，故宽带操作90元分3个月赠费，已告知用户此费用抵扣，用户宽带实际不出账，次月宽带正式销户，用户知晓，满意</t>
  </si>
  <si>
    <t>TS202310260823481948</t>
  </si>
  <si>
    <t>07176931950</t>
  </si>
  <si>
    <t>2023-10-26 16:30:35</t>
  </si>
  <si>
    <t xml:space="preserve">【2022年上工信部测评重保用户】
高级模板内容：
投诉问题描述:用户表示自己座机被销户不知情，要求专人核实处理回复，谢谢
销户账号:07176931950
销户时间:2023-10-22
销户渠道:城区星火路自有营业厅
用户要求:专人核实处理回复</t>
  </si>
  <si>
    <t>解释宣传：城区星火路自有营业厅AA，用户反映号码销户问题，经核实，为营业厅销户绑定宽带时未跟用户解释清楚导致，已跟用户解释清楚，建议用户可带本人证件到自营厅办理原号重启，考虑用户感知，申请退还本月充值费用，合计50元已赠费形式到帐用户提供的号码13085158452上，24小时到帐，此费用不可打印发票，满意。</t>
  </si>
  <si>
    <t>BL202310261416550128</t>
  </si>
  <si>
    <t>15608602346</t>
  </si>
  <si>
    <t>孟紫薇</t>
  </si>
  <si>
    <t>2023-10-26 17:30:20</t>
  </si>
  <si>
    <t>判断省分:其他省分
:增值业务争议
判断省分:湖北
:移网
:在补救范围内
:不认可
:小于等于500元，且仅限单倍、月份不超过12个月
:
高级模板内容：
赔付类型：:增值业务争议
CBSS账单扣费名称：:金太阳点读宝20元
SP产品ID/元素ID：:金太阳点读宝20元
办理渠道:自办
赔付月份：:2023年10月
返还倍率:单倍
赔付金额：:20
是否已经取消业务:是
是否承诺退费：:是
用户是否需要回复：:否
用户要求：:退费</t>
  </si>
  <si>
    <t>ZX202310211434472133</t>
  </si>
  <si>
    <t>18572393114</t>
  </si>
  <si>
    <t>杨佳宝</t>
  </si>
  <si>
    <t>2023-10-23 09:10:54</t>
  </si>
  <si>
    <t xml:space="preserve">判断省分:湖北
:失败
node_42:
:无合约/简单合约
:单卡/移移融合副卡套餐
获取用户证件类型::不认可
:
高级模板内容：
问题描述:用户来电称已经办理提交资料，但是拨打18671710010业务人员一直未接听要求核实处理
第二联系方式:15326472083
销户原因:不想使用
用户要求:要求尽快处理</t>
  </si>
  <si>
    <t>业务办理：用户需办理销户，经核实现号码现办理销户成功，用户满意。</t>
  </si>
  <si>
    <t>GZ202310241737430920</t>
  </si>
  <si>
    <t>071700065205</t>
  </si>
  <si>
    <t>房长江</t>
  </si>
  <si>
    <t>2023-10-25 10:17:46</t>
  </si>
  <si>
    <t>ZX202310251545191300</t>
  </si>
  <si>
    <t>18527821095</t>
  </si>
  <si>
    <t>2023-10-26 14:06:49</t>
  </si>
  <si>
    <t>用户来电表示之前办理了湖北宜昌79元包3800分钟但被自己取消了，现在又想办理回来，我处建议用户前往营业厅咨询，用户不认可，要求我处登记反馈在线处理</t>
  </si>
  <si>
    <t>业务办理：用户要求办理 湖北宜昌79元包3800分钟（省内拨打国内） 业务，已反馈客户经理黎玉芹协助办理，预计本月内办理成功，次月生效，满意。</t>
  </si>
  <si>
    <t>GZ202310241732470861</t>
  </si>
  <si>
    <t>071700067184</t>
  </si>
  <si>
    <t>谭微</t>
  </si>
  <si>
    <t>2023-10-25 15:22:36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</si>
  <si>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装机地址：湖北省宜昌市伍家区桔城路9号桔城路小区17栋1单元1层101</t>
  </si>
  <si>
    <t>GZ202310241731510847</t>
  </si>
  <si>
    <t>071703679575</t>
  </si>
  <si>
    <t>2023-10-25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</si>
  <si>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装机地址：湖北省宜昌市高新区南苑街道长江社区港窑路46号南都御景1栋1单元1楼101</t>
  </si>
  <si>
    <t>GZ202310241728560818</t>
  </si>
  <si>
    <t>071700335508</t>
  </si>
  <si>
    <t>廖世财</t>
  </si>
  <si>
    <t>2023-10-25 12:17:50</t>
  </si>
  <si>
    <t>302001AAA/CBSS判断签约和配置不一样，配置速率低于签约带宽
装机地址：湖北省宜昌市夷陵区东城城乡统筹发展试验区梅子垭村发展大道梅岭新村2号楼1单元16楼1601</t>
  </si>
  <si>
    <t>GZ202310241727140806</t>
  </si>
  <si>
    <t>071704641920</t>
  </si>
  <si>
    <t>张志华</t>
  </si>
  <si>
    <t>2023-10-25 10:14:52</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</si>
  <si>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装机地址：湖北省宜昌市西陵区云集街道体育场路社区体育场路29号楼1栋3单元2层202户</t>
  </si>
  <si>
    <t>固网质量：湖北省宜昌市西陵区云集街道体育场路社区体育场路29号楼1栋3单元2层202户AA.用户反映网速慢问题，经核实工作人员已上门测速正常，我司多次未联系上客户，如有疑问可在工作时间（08:30-12:00；14:00-17:30）致电我司宜昌联通13032700872。</t>
  </si>
  <si>
    <t>TS202310221603301058</t>
  </si>
  <si>
    <t>15549398774</t>
  </si>
  <si>
    <t>付祖煜</t>
  </si>
  <si>
    <t>2023-10-24 09:31:51</t>
  </si>
  <si>
    <t xml:space="preserve">
高级模板内容：
投诉问题描述:用户来电反馈在联通APP上买了一张亲子卡，但是有人给他送了一张小天才卡，而且已经成功被开通，用户怀疑自己信息泄露，不满，经查询亲子卡也在配送当中，用户想搞清楚为什么会有人给他送小天才卡，提及投诉。
业务名称:小天才卡2023
争议月份:2023年10月
争议金额:29
办理渠道:线上
前台是否取消:未取消
用户要求:用户要投诉，自己买的是亲子卡，为什么送卡的人送的是小天才卡，而且已经骗自己开通了，用户十分不满，要投诉，请及时回电处理，用户联系方13807206296。</t>
  </si>
  <si>
    <t>解释宣传：当阳城区交付经理曾祎，套餐资费AA，现已向用户解释，用户要求注销，24小时内办理，用户知晓，满意</t>
  </si>
  <si>
    <t>BL202310251650211882</t>
  </si>
  <si>
    <t>15671035672</t>
  </si>
  <si>
    <t>曹光兰</t>
  </si>
  <si>
    <t>2023-10-26 14:24:26</t>
  </si>
  <si>
    <t>判断省分:其他省分
:增值业务争议
判断省分:湖北
:移网
:在补救范围内
:不认可
:小于等于500元，且仅限单倍、月份不超过12个月
:
高级模板内容：
赔付类型：:增值业务争议
CBSS账单扣费名称：:视频彩铃懒人版6元包月”
办理渠道:无
赔付月份：:2023年10月
返还倍率:单倍
赔付金额：:6
是否已经取消业务:是
是否承诺退费：:是
用户是否需要回复：:否
用户要求：:要求退费</t>
  </si>
  <si>
    <t>GZ202310241721440748</t>
  </si>
  <si>
    <t>071700303510</t>
  </si>
  <si>
    <t>李鹏程</t>
  </si>
  <si>
    <t>2023-10-25 14:59:52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</si>
  <si>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装机地址：湖北省宜昌市夷陵区东城城乡统筹发展试验区姜家湾村3组运河桥头</t>
  </si>
  <si>
    <t>BL202310231812590228</t>
  </si>
  <si>
    <t>18672091078</t>
  </si>
  <si>
    <t>褚四清</t>
  </si>
  <si>
    <t>2023-10-24 10:36:45</t>
  </si>
  <si>
    <t>判断省分:其他省分
:增值业务争议
判断省分:湖北
:移网
:在补救范围内
:不认可
:小于等于500元，且仅限单倍、月份不超过12个月
:
高级模板内容：
赔付类型：:增值业务争议
CBSS账单扣费名称：:手机彩铃精选15元包月、	沃阅读知涯升学20元特价包
SP产品ID/元素ID：:4900493800、6600220700
办理渠道:沃悦读_WAP门户
赔付月份：:2023年10月
返还倍率:单倍
赔付金额：:35
是否已经取消业务:是
是否承诺退费：:是
用户是否需要回复：:否
用户要求：:退费</t>
  </si>
  <si>
    <t>GZ202310241716570702</t>
  </si>
  <si>
    <t>071703736784</t>
  </si>
  <si>
    <t>2023-10-25 13:04:15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</si>
  <si>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IPTV无法使用，重启也没有反应，请尽快处理并回复</t>
  </si>
  <si>
    <t>GZ202310241714290682</t>
  </si>
  <si>
    <t>071700632587</t>
  </si>
  <si>
    <t>马勇</t>
  </si>
  <si>
    <t>2023-10-25 17:19:24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</si>
  <si>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IPTV电视看不了，重启也不行，要求师傅上门检修</t>
  </si>
  <si>
    <t>TS202310260959021410</t>
  </si>
  <si>
    <t>071701047541</t>
  </si>
  <si>
    <t>王俏萌</t>
  </si>
  <si>
    <t>2023-10-26 16:53:47</t>
  </si>
  <si>
    <t xml:space="preserve">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</si>
  <si>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多次联系用户未接，因副卡关停无法操作宽带销户，需联系用户确认后处理，故未操作业务，已产生费用可为用户申请减免，已联系营业厅置换现金，如有疑问可在工作时间（08:30-12:00；14:00-17:30）联系07176921001、13032700872宜昌客服。如用户咨询，请前台10010话务中心代为解释，谢谢</t>
  </si>
  <si>
    <t>TS202310251804202453</t>
  </si>
  <si>
    <t>071704026113</t>
  </si>
  <si>
    <t>唐国伦</t>
  </si>
  <si>
    <t>2023-10-26 10:57:19</t>
  </si>
  <si>
    <t xml:space="preserve">
高级模板内容：
投诉问题描述:用户对于办理绑定的IPTV不认可
业务名称:湖北IPTV_1华为平台包月-10元/月
争议月份:2023年5月、2023年6月、2023年7月、2023年8月、2023年9月、2023年10月
争议金额:10
办理渠道:、
前台是否取消:未取消
是否承诺退费:否
用户要求:用户要求退费要求取消，只保留包含宽带套的的月租费用</t>
  </si>
  <si>
    <t>解释宣传：当阳城区南正街自有营业厅AA，用户反映IPTV扣费问题，经核实，为营业厅未解释清楚导致，已取消，考虑用户感知，申请退23.5-10月费用，合计57.11元，24小时到帐，此费用不可打印发票，满意。</t>
  </si>
  <si>
    <t>BL202310231606581086</t>
  </si>
  <si>
    <t>15671018015</t>
  </si>
  <si>
    <t>杨国虎</t>
  </si>
  <si>
    <t>2023-10-24 11:18:36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</si>
  <si>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是否承诺退费：:是
用户是否需要回复：:否
用户要求：:退费</t>
  </si>
  <si>
    <t>ZX202310231356101748</t>
  </si>
  <si>
    <t>18608607066</t>
  </si>
  <si>
    <t>谭梦梨</t>
  </si>
  <si>
    <t>2023-10-23 14:42:16</t>
  </si>
  <si>
    <t>【2022年上工信部测评重保用户】用户来电要求办理副卡免费活动请核实处理</t>
  </si>
  <si>
    <t>业务办理：用户要求办理2张副卡免月租优惠。因宽带未竣工，与用户协商，10月30日前勾选月赠10元*12个月，立即生效，用户满意。</t>
  </si>
  <si>
    <t>TS202310241032501919</t>
  </si>
  <si>
    <t>13032741415</t>
  </si>
  <si>
    <t>2023-10-25 13:41:50</t>
  </si>
  <si>
    <t xml:space="preserve">[65岁以上老人]
高级模板内容：
投诉问题描述:用户来电反馈入网办理号卡只给了用户一张，但是同时办理两张，用户对此不认可
业务名称:办理号卡
争议月份:2023年9月
争议金额:0
办理渠道:上门的工作人员
前台是否取消:未取消
用户要求:要求核实处理，请协助，谢谢提及报警投诉，工信部，要求两个小时之内回电</t>
  </si>
  <si>
    <t>解释宣传：点军土城乡支局专职李佳燕，号卡入网AA，现已为用户注销，用户满意</t>
  </si>
  <si>
    <t>BL202310241305590481</t>
  </si>
  <si>
    <t>13177068331</t>
  </si>
  <si>
    <t>李裕勤</t>
  </si>
  <si>
    <t>2023-10-24 16:28:29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</si>
  <si>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</si>
  <si>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TS202310241444020179</t>
  </si>
  <si>
    <t>071700063601</t>
  </si>
  <si>
    <t>向君</t>
  </si>
  <si>
    <t>2023-10-25 10:07:25</t>
  </si>
  <si>
    <t xml:space="preserve">22年Q3Q4重点客户
高级模板内容：
投诉问题描述:用户来电表示前期咨询时告知办理宽带不收取额外费用，但是工作人员上门安装时告知自己家里的无线网存在速率不匹配，要额外收费每月15元，对此不认可但是工作人员上门安装是
业务名称:15元路由器组网月付合约
宣传渠道:营业厅
宣传内容:不会额外收取宽带费用
实际情况:每月收取费用高15元
用户要求:对于该收费不满。不需要该业务要求取消退费</t>
  </si>
  <si>
    <t>解释宣传：西陵营服装维随销服务点AA，用户反映路由器费用问题，经核实因工作人员未解释清楚，现已取消，工作人员上门回收设备，客户满意</t>
  </si>
  <si>
    <t>ZX202310241443240594</t>
  </si>
  <si>
    <t>咨询工单（2021版）&gt;&gt;合约/活动&gt;&gt;亲情网（亲情号）/小区优惠/VPN虚拟网</t>
  </si>
  <si>
    <t>13872693324</t>
  </si>
  <si>
    <t>吴雨晗</t>
  </si>
  <si>
    <t>2023-10-24 15:24:54</t>
  </si>
  <si>
    <t>用户来电咨询能不把这个副卡免月租24个月（10元话费24个月）（湖北）-次月生效给用户再续约一下，但热线没有权限，所以记录此单</t>
  </si>
  <si>
    <t>业务办理：用户要求办理副卡免费，系统无0元勾选项，已办理月赠10元*12个月，立即生效，满意。</t>
  </si>
  <si>
    <t>BL202310252038091903</t>
  </si>
  <si>
    <t>2023-10-26 16:52:22</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</si>
  <si>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	云加速5G畅玩加油包(湖北)增值业务费_增值业务-自然拼读钻石会员卡_增值业务-自然拼读钻石会员卡
办理渠道:总部客服一体化运营湖北省宜昌渠道
赔付月份：:2023年9月、2023年10月
返还倍率:单倍
赔付金额：:100
是否已经取消业务:是
是否承诺退费：:是
用户是否需要回复：:否
用户要求：:用户要求退费</t>
  </si>
  <si>
    <t>GZ202310241641410402</t>
  </si>
  <si>
    <t>071700671393</t>
  </si>
  <si>
    <t>蔡华</t>
  </si>
  <si>
    <t>2023-10-25 12:17:10</t>
  </si>
  <si>
    <t xml:space="preserve">#2022重保客户#【2022年上工信部测评重保用户】【2022年上工信部测评重保用户】判断省分:湖北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问题（现象）描述:用户反映宽带无法上网
故障时间:2023-10-24
服务状态是否正常:是
设备灯显示:正常
错误代码:无
是否重启设备:已重启未恢复
用户要求:尽快处理</t>
  </si>
  <si>
    <t>TS202310252018322297</t>
  </si>
  <si>
    <t>2023-10-26 14:19:47</t>
  </si>
  <si>
    <t xml:space="preserve">[该用户有申诉倾向，请注意受理态度，查询近三天工单记录，积极解决用户问题。]
高级模板内容：
投诉问题描述:用户来电反映结合前期工单退的费用，应该话费余额剩余800多，用户自行查询还差390元的话费，前台结合前期工单处理结果和账单消费解释，用户不认可，要求把差的费用退回来，前期工单：TS202310092049580166
争议月份:2023年10月
争议金额:0
用户要求:用户要求尽快处理，烦请后台协助处理，谢谢。</t>
  </si>
  <si>
    <t>TS202310041410412359</t>
  </si>
  <si>
    <t>13177087988</t>
  </si>
  <si>
    <t>姚锐</t>
  </si>
  <si>
    <t>2023-10-26 10:58:23</t>
  </si>
  <si>
    <t xml:space="preserve">
高级模板内容：
投诉问题描述:用户来电对9月69.4元的补收费用不认可
争议月份:2023年9月
争议金额:69.4
用户要求:用户怀疑我方乱扣费，要求双倍赔偿</t>
  </si>
  <si>
    <t>解释宣传：宜昌城区政企东山沃通专业代理，副卡费用问题未解释清楚。经核实，客户于 2023-07-26 11:16:34 宜昌城区政企东山沃通专业代理 办理转资5G副卡基本套餐(优享服务)，查询号码有80元靓号长期保底，已联系客户经理协助处理，72小时有结果后回复，考虑客户感知，申请为客户赠送138.8元话费至18607202892， 24小时内到账，此费用无法抵扣往月欠费且不可打印发票，满意。</t>
  </si>
  <si>
    <t>BL202310241157202182</t>
  </si>
  <si>
    <t>15607206131</t>
  </si>
  <si>
    <t>蔡家盛</t>
  </si>
  <si>
    <t>2023-10-24 14:16:42</t>
  </si>
  <si>
    <t>屏蔽10016外呼</t>
  </si>
  <si>
    <t>BL202310241149152081</t>
  </si>
  <si>
    <t>071700800689</t>
  </si>
  <si>
    <t>屈英杰</t>
  </si>
  <si>
    <t>2023-10-25 10:56:51</t>
  </si>
  <si>
    <t>用户表示被动开通那豆少儿25元，对业务不认可，要求退费，客服已承诺退还9月和10月费用，共计50元，请公司处理</t>
  </si>
  <si>
    <t>TS202310252027012409</t>
  </si>
  <si>
    <t>071703802155</t>
  </si>
  <si>
    <t>何莹莹</t>
  </si>
  <si>
    <t>2023-10-26 14:39:12</t>
  </si>
  <si>
    <t xml:space="preserve">
高级模板内容：
投诉问题描述:用户称自己并未办理IPTV包月-包月费1，但是一直在扣取费用，用户情绪激动，请协助处理，加急
争议月份:2023年10月
争议金额:-1
用户要求:用户称自己并未办理IPTV包月-包月费1，但是一直在扣取费用，用户情绪激动，请协助处理，加急</t>
  </si>
  <si>
    <t>解释宣传：宜昌市城区集团直属3G开户服务点  AA，用户反映IPTV扣费的问题，经核实，为营业厅开通前未跟用户解释清楚导致，已取消，考虑用户感知，申请退23.3-10月费用，合计80元，24小时到帐，此费用不可打印发票，满意。</t>
  </si>
  <si>
    <t>BL202310261656190035</t>
  </si>
  <si>
    <t>18608602416</t>
  </si>
  <si>
    <t>赵玉平</t>
  </si>
  <si>
    <t>2023-10-26 17:20:22</t>
  </si>
  <si>
    <t>用户反馈：:10016营销问题
属于：:要求禁呼屏蔽10016
判断省分:湖北
:办理失败
:
用户要求屏蔽10016，无法直接办理未授权一屏清—免打扰配置查询”</t>
  </si>
  <si>
    <t>GZ202310241624180232</t>
  </si>
  <si>
    <t>071700728991</t>
  </si>
  <si>
    <t>杨宗俭</t>
  </si>
  <si>
    <t>2023-10-25 11:01:44</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</si>
  <si>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装机地址：湖北省宜昌市西陵区宜昌联通CBSS项目专用CPE地址</t>
  </si>
  <si>
    <t>TS202310141448132035</t>
  </si>
  <si>
    <t>投诉工单（2021版）&gt;&gt;宽带&gt;&gt;【产品及计费使用】计交费及发票&gt;&gt;对趸交包年到期转包月费用不认可</t>
  </si>
  <si>
    <t>071700829874</t>
  </si>
  <si>
    <t>黄小龙</t>
  </si>
  <si>
    <t>2023-10-23 17:03:27</t>
  </si>
  <si>
    <t>用户对包年宽带欠费后交费开机转为包月不认可，解释不认可，要求处理并回复</t>
  </si>
  <si>
    <t>解释宣传：宜昌市当阳市集团3G开户服务点，宽带月租AA，包时段到期自动转换包年时段，且用户自行通过支付宝交费，此产品需到集团变更，现集团客户经理已申请更改原包时段，已解释，用户满意</t>
  </si>
  <si>
    <t>ZX202310252005340698</t>
  </si>
  <si>
    <t>18671716797</t>
  </si>
  <si>
    <t>2023-10-26 17:06:06</t>
  </si>
  <si>
    <t xml:space="preserve">判断省分:湖北
:失败
node_42:
:无合约/简单合约
:单卡/移移融合副卡套餐
获取用户证件类型::不认可
:
高级模板内容：
问题描述:用户来电要求销户，在APP上面无法销户，上传资料不成功，要求线上销户，请核实处理
第二联系方式:13027241344
销户原因:不行要了
用户要求:尽快处理回复</t>
  </si>
  <si>
    <t>业务办理：用户要求办理销户，已核实用户资料成功办理注销，满意。</t>
  </si>
  <si>
    <t>BL202310241144062014</t>
  </si>
  <si>
    <t>13487259240</t>
  </si>
  <si>
    <t>2023-10-24 14:08:39</t>
  </si>
  <si>
    <t xml:space="preserve">用户反馈：:10016营销问题
属于：:要求禁呼屏蔽10016
判断省分:湖北
:办理失败
:用户来电反映要求屏蔽10016的电话，天天推销。对此不认可。麻烦后台核实处理，谢谢</t>
  </si>
  <si>
    <t>ZX202310261018342104</t>
  </si>
  <si>
    <t>071704189377</t>
  </si>
  <si>
    <t>钟声</t>
  </si>
  <si>
    <t>2023-10-26 10:39:51</t>
  </si>
  <si>
    <t xml:space="preserve">判断省分:湖北
:自己办理的宽带
:挽留失败
:不同意
:
高级模板内容：
问题描述:用户来电称自己已在营业厅归还宽带设备，但营业厅告知需排队等5至7天用户不认可要求尽快销户
第二联系方式:13207172253
销户原因:不使用了
用户要求:立即核实处理</t>
  </si>
  <si>
    <t>业务办理：用户要求取消全国一家亲异地宽带300M产品，已注销成功，满意。</t>
  </si>
  <si>
    <t>BL202310231521550494</t>
  </si>
  <si>
    <t>15587925800</t>
  </si>
  <si>
    <t>余太军</t>
  </si>
  <si>
    <t>2023-10-23 15:30:22</t>
  </si>
  <si>
    <t xml:space="preserve">用户反馈：:10016营销问题
属于：:要求禁呼屏蔽10016
判断省分:湖北
:办理失败
:用户要求屏蔽10016</t>
  </si>
  <si>
    <t>TS202310231807060138</t>
  </si>
  <si>
    <t>18527309958</t>
  </si>
  <si>
    <t>周婷</t>
  </si>
  <si>
    <t>2023-10-24 16:08:32</t>
  </si>
  <si>
    <t xml:space="preserve">:二次卡问题
判断省分:其他省分
:无法注册第三方应用（微信支付宝等）
:可清理APP
:不认可
:仍不认可
:
高级模板内容：
投诉问题描述:用户反映套餐资费公司办理时是不收费的，号卡客服查询情况确实是要收费的
业务名称:129元5G畅爽冰激凌91元赠费（立即生效36个月）
宣传渠道:其他:业务员
宣传内容:不需要交费
实际情况:需要交费
用户要求:查清回电，用户还反映副卡15587980785号卡之前业主使用没有清理掉这些信息，客服称可以在中国联通APP那边清理掉，用户不认可，提及工信部，请后台协助处理</t>
  </si>
  <si>
    <t>解释宣传：宜昌市宜都市集团3G开户服务点，副卡本月办理，次月生效，次月存在赠费12个活动，月到账10元*12个月，用户实际不付费，已解释，用户表示收到前机主第三方平台短信，我司无法清理，建议用户通过手机拦截加黑名单，用户同意，知晓，满意</t>
  </si>
  <si>
    <t>BL202310242032360420</t>
  </si>
  <si>
    <t>13040965100</t>
  </si>
  <si>
    <t>刘锋</t>
  </si>
  <si>
    <t>2023-10-25 10:58:29</t>
  </si>
  <si>
    <t>用户反映需要关闭本机号码的上网功能要求上报公司处理联系电话13040965100</t>
  </si>
  <si>
    <t>TS202310221639481735</t>
  </si>
  <si>
    <t>13177090886</t>
  </si>
  <si>
    <t>邓光春</t>
  </si>
  <si>
    <t>2023-10-23 09:29:25</t>
  </si>
  <si>
    <t xml:space="preserve">
高级模板内容：
投诉问题描述:客户来电表示自己刚办理的号码办卡的人告知可以通过APP我的礼包领取10G，但是客户通过相关渠道只有1G
业务名称:流量礼包
宣传渠道:中国联通APP
宣传内容:客户来电表示自己刚办理的号码办卡的人告知可以通过APP我的礼包领取10G
实际情况:但是客户通过相关渠道只有1G
用户要求:要求核实</t>
  </si>
  <si>
    <t>解释宣传：宜昌星火路5G智慧生活馆AA，用户反映办理号卡可以通过APP我的礼包领取10G，经核实现已为用户赠送10G流量供本月使用，用户满意</t>
  </si>
  <si>
    <t>BL202310251530410649</t>
  </si>
  <si>
    <t>2023-10-25 16:07:14</t>
  </si>
  <si>
    <t>用户来电要求（开通无条件呼叫转移业务）一线建议（后台功能打开重试）用户不认可要求（我方核查，回电沟通）联系电话（15997670089）</t>
  </si>
  <si>
    <t>TS202310251741011955</t>
  </si>
  <si>
    <t>071700251130</t>
  </si>
  <si>
    <t>罗晖</t>
  </si>
  <si>
    <t>2023-10-26 15:07:58</t>
  </si>
  <si>
    <t>见前期工单，TS202310251249372028您反映超级WiFi在网36个月月包40元问题，经核实客户表示营业厅未解释清楚，我司已联系客户解释，告知客户办理超级WiFi需开通月包40元，共计36个月，您知晓，感谢您的来电！
来电反映，不认可该结果，现要求取消该合约，线下实体营业厅无法办理，解释无效，要求尽快处理</t>
  </si>
  <si>
    <t>解释宣传：宜都市讯大（BTO）项目服务点AA，用户反映超级WiFi在网36个月月包40元问题，经核实客户表示营业厅未解释清楚，我司已联系客户解释，告知客户办理超级WiFi需开通月包40元，共计36个月，已跟用户解释清楚，我部无权限取消，若需要取消需用户联系营业厅协商处理，用户知晓挂机，满意。</t>
  </si>
  <si>
    <t>GZ202310241557152493</t>
  </si>
  <si>
    <t>071700334263</t>
  </si>
  <si>
    <t>李少林</t>
  </si>
  <si>
    <t>2023-10-25 08:13:51</t>
  </si>
  <si>
    <t>无法打开网页
装机地址：湖北省宜昌市夷陵区小溪塔镇黄金二巷90号周边</t>
  </si>
  <si>
    <t>BL202310260918140648</t>
  </si>
  <si>
    <t>18672651970</t>
  </si>
  <si>
    <t>宋杰</t>
  </si>
  <si>
    <t>2023-10-26 10:21:17</t>
  </si>
  <si>
    <t>用户来电要求取消“炫彩通信助理包-云盘版（立即生效）-湖北-10元”，前台通过移网变更系统提示“:调用新的预提交服务异常,错误信息:[用户号码:18672651970,业务限制:[产品：[畅越冰激凌5G套餐59元]下必选业务包[5G基础服务]没有选择，业务无法继续，请选择后再继续办理！$$$34022$$$]]”，故无法取消，但用户强烈要求取消，请核实协助处理</t>
  </si>
  <si>
    <t>TS202310251249372028</t>
  </si>
  <si>
    <t>2023-10-25 15:54:34</t>
  </si>
  <si>
    <t>用户来电反映此宽带帐号上在今年4月份办理了超级WiFi在网36个月月包40元（湖北）业务，用户表示工作人员给自己推荐办理时，只告知需要每月扣费40元，并没有告知此活动必须扣满36个月，期间不能取消，用户认为工作人员宣传不到位，造成自己办理了此业务，用户对此强烈不满，要求公司马上处理解决此问题，回复。</t>
  </si>
  <si>
    <t>解释宣传：宜都市讯大（BTO）项目服务点AA，用户反映超级WiFi在网36个月月包40元问题，经核实客户表示营业厅未解释清楚，我司已联系客户解释，告知客户办理超级WiFi需开通月包40元，共计36个月，用户知晓，挂机。</t>
  </si>
  <si>
    <t>TS202310251356000860</t>
  </si>
  <si>
    <t>2023-10-25 14:15:05</t>
  </si>
  <si>
    <t xml:space="preserve">
高级模板内容：
投诉问题描述:没有办理过副卡
业务名称:副卡
争议月份:2019年1月
争议金额:0
办理渠道:长阳磨市天诚合作厅
前台是否取消:未取消
用户要求:投诉办理号码人员</t>
  </si>
  <si>
    <t>解释宣传：长阳磨市天诚合作厅，副卡AA，现已与用户沟通注销副卡，立即生效，满意</t>
  </si>
  <si>
    <t>BL202310261028541770</t>
  </si>
  <si>
    <t>18671761105</t>
  </si>
  <si>
    <t>闫桦</t>
  </si>
  <si>
    <t>2023-10-26 14:04:33</t>
  </si>
  <si>
    <t>用户要求取消副卡免月租12个月（10元话费12个月）</t>
  </si>
  <si>
    <t>BL202310241245360269</t>
  </si>
  <si>
    <t>办理工单（2021版）&gt;&gt;增值/权益&gt;&gt;会员权益取消</t>
  </si>
  <si>
    <t>18671772885</t>
  </si>
  <si>
    <t>皮长江</t>
  </si>
  <si>
    <t>2023-10-24 17:09:14</t>
  </si>
  <si>
    <r>
      <rPr>
        <sz val="11"/>
        <rFont val="宋体"/>
        <charset val="0"/>
      </rPr>
      <t>用户要求取消腾讯游戏畅玩包（前向）、视频彩铃心悦会员包月15元-3、</t>
    </r>
    <r>
      <rPr>
        <sz val="11"/>
        <rFont val="Arial"/>
        <charset val="0"/>
      </rPr>
      <t xml:space="preserve">	</t>
    </r>
    <r>
      <rPr>
        <sz val="11"/>
        <rFont val="宋体"/>
        <charset val="0"/>
      </rPr>
      <t>联通爱听-职场精英20元包的业务，不愿提供验证码，也不愿提供信息验证，前台和二线无权取消，请后台协助取消，并回复，有工信部投诉倾向，请加急</t>
    </r>
  </si>
  <si>
    <t>BL202310231055582327</t>
  </si>
  <si>
    <t>17671332819</t>
  </si>
  <si>
    <t>李蒙</t>
  </si>
  <si>
    <t>2023-10-23 11:22:48</t>
  </si>
  <si>
    <t>在这个月之前处理完，用户要转网。接触17671332819亲情网</t>
  </si>
  <si>
    <t>BL202310220930160590</t>
  </si>
  <si>
    <t>15672480896</t>
  </si>
  <si>
    <t>周巧红</t>
  </si>
  <si>
    <t>2023-10-23 09:41:13</t>
  </si>
  <si>
    <t>查询增值业务:
合约信息查询:
系统未查询到产品信息/非用户咨询的产品
查询优惠产品信息:
:有确认方式
:客户要求取消
维系挽留:不接受挽留
:下一步
判断省分:湖北
:其他合约
:办理不成功
:
用户来电要求取消2I承诺低消59元宽带优惠产品(立即生效)（已停售）请协助处理</t>
  </si>
  <si>
    <t>电话营销-开通争议：宜昌融诚通信服务有限责任公司，低消59元宽带200M主产品AA，经核实，于2023年2月过电话营销方式推荐客户办理，查询宽带缓装 未提供终端，现已为用户取消成功，致电未接，已短信答复如需办理可联系我部，如有疑问可在工作时间（08:30-12:00；14:00 -17:30 ）联系07176921001、13032700872宜昌客服。如用户咨询，请前台 10010话务 中心代为解释，谢谢。</t>
  </si>
  <si>
    <t>TS202310231718401579</t>
  </si>
  <si>
    <t>0717SY102914373</t>
  </si>
  <si>
    <t>2023-10-24 10:04:00</t>
  </si>
  <si>
    <t xml:space="preserve">
高级模板内容：
投诉问题描述:用户反馈宽带刚刚装好，监控还未安装一直收取的监控费用要求退还
争议业务名称:视频云存储产品7天包月10元（湖北）
受理渠道:宜昌宋宏新枝江市紫荆岭合作厅营业厅
争议月份:2023年10月、2023年9月、2023年8月、2023年7月、2023年6月、2023年5月
争议费用:0
一线客服在系统里:未取消，请后台协助处理
是否承诺退费:否
用户要求:用户反馈宽带刚刚装好，监控还未安装一直收取的监控费用要求退还</t>
  </si>
  <si>
    <t>解释宣传：枝江市紫荆岭合作厅（含括号里的）AA，用户反映沃家神眼问题，经核实营业厅未解释清楚，现已取消，并申请减免5-10月费用合计50元，24小时到账，此费用不可打印发票，客户满意。</t>
  </si>
  <si>
    <t>TS202310251914241299</t>
  </si>
  <si>
    <t>16671737961</t>
  </si>
  <si>
    <t>杜承莉</t>
  </si>
  <si>
    <t>2023-10-26 15:36:31</t>
  </si>
  <si>
    <t xml:space="preserve">
高级模板内容：
投诉问题描述:用户反应被不知情办理副卡	13227291797
业务名称:副卡
争议月份:2023年10月
争议金额:0
办理渠道:无
前台是否取消:未取消
是否承诺退费:否
用户要求:用户要求核实原因回电告知处理方式</t>
  </si>
  <si>
    <t>解释宣传：秭归茅坪科鹏合作厅AA,经核实为营业厅未解释清楚副卡13227291797绑定问题，联系用户表示营业厅已联系处理，无需我部再处理，满意</t>
  </si>
  <si>
    <t>ZX202310251204111941</t>
  </si>
  <si>
    <t>2023-10-26 11:01:13</t>
  </si>
  <si>
    <t xml:space="preserve">判断省分:湖北
:失败
node_42:
:无合约/简单合约
:单卡/移移融合副卡套餐
获取用户证件类型::不认可
:
高级模板内容：
问题描述:要求销户
第二联系方式:18697692829
销户原因:不需要
用户要求:无法APP销户无法去营业厅要求销户处理</t>
  </si>
  <si>
    <t>业务办理：用户要求销户，已核实用户资料，按用户要求注销号码，余额转至开头6217尾号861邮政储蓄银行卡，次月25号前到账，用户满意。</t>
  </si>
  <si>
    <t>GZ202310241516292124</t>
  </si>
  <si>
    <t>07176900450</t>
  </si>
  <si>
    <t>资生堂丽源化妆品有限公司武汉分公司</t>
  </si>
  <si>
    <t>2023-10-25 15:35:16</t>
  </si>
  <si>
    <t>不能接听:武昌区积玉桥武汉万达中心写字楼18层10、11单元
装机地址：湖北省宜昌市城区无线固话无线固话无线固话</t>
  </si>
  <si>
    <t>TS202310241245290114</t>
  </si>
  <si>
    <t>投诉工单（2021版）&gt;&gt;融合&gt;&gt;【产品及计费使用】账单&gt;&gt;内容有误/查询结果不一致</t>
  </si>
  <si>
    <t>071704629069</t>
  </si>
  <si>
    <t>孙道平</t>
  </si>
  <si>
    <t>2023-10-24 17:00:20</t>
  </si>
  <si>
    <t>用户表示在IPTV内订购了影视会员年卡业务，表示订购错误，要求取消并退还费用，解释不认可，请处理</t>
  </si>
  <si>
    <t>客户原因：用户反映表示订购影视会员的问题，经核实，为用户通过微信支付订购的业务，已联系平台协助取消退费，平台回复已提交申请，预计24小时内联系用户处理，满意。</t>
  </si>
  <si>
    <t>TS202310251121042419</t>
  </si>
  <si>
    <t>15587924492</t>
  </si>
  <si>
    <t>2023-10-25 14:48:33</t>
  </si>
  <si>
    <t xml:space="preserve">
高级模板内容：
投诉问题描述:0
业务名称:大乐卡
宣传渠道:其他:0
宣传内容:9.9元/月
实际情况:39元/月
用户要求:用户表示办理号码与实际不一致，要求1小时处理，谢谢</t>
  </si>
  <si>
    <t>客户原因：用户反映套餐与宣传不符，经核实，用户通过淘宝商家购买时宣传9.9元/月，实际大乐卡，月租39元计费无误，淘宝商家通过返费形式实现前5个月9.9元，已向用户解释为商家活动，非联通承诺套餐月租标准，建议关注使用，后期如无需使用，可致电我部注销，用户表示知晓。</t>
  </si>
  <si>
    <t>ZX202310241949330497</t>
  </si>
  <si>
    <t>2023-10-25 14:19:59</t>
  </si>
  <si>
    <t xml:space="preserve">判断省分:湖北
:失败
node_42:
:无合约/简单合约
:单卡/移移融合副卡套餐
获取用户证件类型::不认可
:
高级模板内容：
问题描述:用户来电要求办理销户，挽留无效
第二联系方式:15587957385
销户原因:不想要
用户要求:用户要求在线注销号卡，解释无效，请协助处理，谢谢</t>
  </si>
  <si>
    <t>ZX202310251334570059</t>
  </si>
  <si>
    <t>13207209587</t>
  </si>
  <si>
    <t>黄瑞平</t>
  </si>
  <si>
    <t>2023-10-25 14:20:50</t>
  </si>
  <si>
    <t xml:space="preserve">判断省分:湖北
:失败
node_42:
:其他合约
:本地
:不认可
:
高级模板内容：
问题描述:要求注销号码
第二联系方式:13032746828
销户原因:不用了
用户要求:注销号码</t>
  </si>
  <si>
    <t>业务办理：用户要求注销号码，已核实资料成功办理注销，满意。</t>
  </si>
  <si>
    <t>TS202310251458112358</t>
  </si>
  <si>
    <t>2023-10-26 14:32:29</t>
  </si>
  <si>
    <t xml:space="preserve">
高级模板内容：
投诉问题描述:用户不认可前期工单处理结果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</si>
  <si>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承诺套餐月租标准。现用户要求长期按9.9元月租扣费，已告知系统无法实现，建议联系商家协商处理。如用户对商家活动不认可，也可考虑前往联通自有营业厅注销，次月15号以后可到厅清退预存话费100元。因用户余额100元支持销户清退，且该活动宣传渠道非联通渠道 ，故不支持其赔偿100元要求，已向用户解释，表示知晓。</t>
  </si>
  <si>
    <t>GZ202310241501232023</t>
  </si>
  <si>
    <t>071704043463</t>
  </si>
  <si>
    <t>王春英</t>
  </si>
  <si>
    <t>2023-10-25 11:54:27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</si>
  <si>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装机地址：湖北省宜昌市夷陵区雾渡河镇茅坪河社区茅坪河村1组16号周边</t>
  </si>
  <si>
    <t>ZX202310231625340538</t>
  </si>
  <si>
    <t>15629354697</t>
  </si>
  <si>
    <t>2023-10-24 14:14:49</t>
  </si>
  <si>
    <t xml:space="preserve">
高级模板内容：
问题描述:用户称自己在联通APP办理销户，到现在都还未退费，对此不认可，不愿营业厅咨询，强烈要求投诉，前台已做解释用户不认可
第二联系方式:13581495562
销户原因:不想用了
用户要求:要求核实处理，加急</t>
  </si>
  <si>
    <t>业务办理：余额清退，已告知用户需携带有效证件到厅办理余额清退，用户知晓满意</t>
  </si>
  <si>
    <t>TS202310241507580805</t>
  </si>
  <si>
    <t>18671745278</t>
  </si>
  <si>
    <t>黄孝荣</t>
  </si>
  <si>
    <t>2023-10-25 17:16:30</t>
  </si>
  <si>
    <t>【2022年上工信部测评重保用户】判断省分:湖北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用户称在湖北宜昌西宁市区无法正常拨打电话，别人一接听就断线，用户要求尽快处理请协助处理谢谢</t>
  </si>
  <si>
    <t>TS202310231839370692</t>
  </si>
  <si>
    <t>15571755621</t>
  </si>
  <si>
    <t>杨成双</t>
  </si>
  <si>
    <t>2023-10-25 09:57:11</t>
  </si>
  <si>
    <t>判断省分:湖北
:湖北在省内手机不能打+不能接
获取入参:
获取历史工单:无历史工单
:下一步
移网一键诊断结果:1.用户状态是否正常：.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15571755621;3、主叫号码：15571755621;4、被叫号码：;5、客户姓名：杨成双;6、客户级别：三星忠诚用户;7、用户归属地：宜昌市;8、受理员工工号：hubXN23ZH9211;9、手机厂商：;10、投诉渠道：10010客服热线;11、投诉打点范围：0.5千米;12、投诉地址：东圣矿业公司;13、网格ID：71920;14、网格名称：YC_B_湖北省宜昌市-远安县:远安县雷祖湖北东胜化工集团鱼林溪矿业有限公司_71920;15、经度：111.355279;16、纬度：31.209243;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无信号;24、用户周边使用情况：全部发生;25、主工单流水号：hub169805744901066894;26、语音业务类型：无法主被叫;27、数据业务类型：;28、用户是否接受解释：否;29、公告类型：;30、基站ID：;31、基站名称：;32、其它地方是否正常使用：是;33、之前是否可以正常使用：是;</t>
  </si>
  <si>
    <t>联系用户已恢复正常使用，后期有问题与测试人员联系， 处理人 陈益满 联系电话 18671733750</t>
  </si>
  <si>
    <t>BL202310212035171977</t>
  </si>
  <si>
    <t>15926970715</t>
  </si>
  <si>
    <t>2023-10-23 09:05:42</t>
  </si>
  <si>
    <t>:号卡配送问题
:号卡未送达但不想要了
:不认可
判断省分:除青海、四川、宁夏外
:
用户要求撤销订单1763102078151028订购的号码18671794941，麻烦处理</t>
  </si>
  <si>
    <t>TS202310251507190110</t>
  </si>
  <si>
    <t>2023-10-25 15:30:57</t>
  </si>
  <si>
    <t>18674201783命中精准预判服务场景:[65岁以上老人]
用户表示号码语音和网络使用不佳，语音单通网速慢，GIS打点查询不到用户位置宜昌点军大道65号没有响应，请协助处理</t>
  </si>
  <si>
    <t>TS202310231629430374</t>
  </si>
  <si>
    <t>13872669416</t>
  </si>
  <si>
    <t>陈春琴</t>
  </si>
  <si>
    <t>2023-10-25 10:19:27</t>
  </si>
  <si>
    <t>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1、受理流水号：;2、受理号码：13872669416;3、主叫号码：13872669416;4、被叫号码：;5、客户姓名：陈春琴;6、客户级别：一星用户;7、用户归属地：宜昌市;8、受理员工工号：hubXN220939;9、手机厂商：;10、投诉渠道：10010客服热线;11、投诉打点范围：0.5千米;12、投诉地址：宜昌市-当阳市:宜昌市生态环境局当阳市分局【玉阳街道友谊路19号】;13、网格ID：190416;14、网格名称：YC_A_湖北省宜昌市当阳市南正街-友谊路交叉口附近网格_190416;15、经度：111.786480;16、纬度：30.818343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22、室内或室外：室内外;23、手机信号强弱：满格;24、用户周边使用情况：不清楚;25、主工单流水号：hub169804956651953363;26、语音业务类型：无法主被叫;27、数据业务类型：;28、用户是否接受解释：否;29、公告类型：网络信息;30、基站ID：117.110938;31、基站名称：117.110938;32、其它地方是否正常使用：是;33、之前是否可以正常使用：是;用户反映手机接不到电话，别人打她的号码她手机没有反映</t>
  </si>
  <si>
    <t>TS202310231149541608</t>
  </si>
  <si>
    <t>13227266885</t>
  </si>
  <si>
    <t>胡长健</t>
  </si>
  <si>
    <t>2023-10-23 14:51:58</t>
  </si>
  <si>
    <t xml:space="preserve">
高级模板内容：
投诉问题描述:用户不认可超出流量40.8MB，前台已解释，在APP查询，用户不认可，要求查询使用在哪一个软件
争议月份:2023年10月
争议金额/流量:0
用户要求:用户不认可超出流量40.8MB，前台已解释，在APP查询，用户不认可，要求查询使用在哪一个软件</t>
  </si>
  <si>
    <t>流量计费争议：经核实客户本月已使用4.93GB抖音流量，因使用其他软件导致套餐内流量消耗，现已联系客户解释，已推荐客户办理转资畅越99元，次月生效，客户满意</t>
  </si>
  <si>
    <t>BL202310241544512281</t>
  </si>
  <si>
    <t>2023-10-25 17:25:25</t>
  </si>
  <si>
    <t>"""&gt;业务号码&gt;15571733481；&gt;号码归属地&gt;宜昌；&gt;产品名称&gt;哔哩哔哩15G流量加会员月包；&gt;产品代码&gt;80006723；&gt;产品编码&gt;8000672300；&gt;订购时间&gt;2023-09-1810:33:51；&gt;核查情况&gt;平台故障；&gt;不规范定制分类&gt;平台故障，无法判责；&gt;退费金额&gt;50元；&gt;退费时间&gt;2023-10-25；&gt;投诉内容&gt;
高级模板内容：
赔付类型：:其他:/
CBSS账单扣费名称：:哔哩哔哩15G流量加会员月包50元，5GBAR彩铃酷趣会员5G加油包(湖北)，5G加油包29元10GB首月优惠版（立即生效）
SP产品ID/元素ID：:哔哩哔哩15G流量加会员月包50元，5GBAR彩铃酷趣会员5G加油包(湖北)，5G加油包29元10GB首月优惠版（立即生效）
办理渠道:SP平台接入
赔付月份：:2023年9月、2023年10月
返还倍率:单倍
赔付金额：:128
是否已经取消业务:否
是否承诺退费：:是
用户是否需要回复：:否
用户要求：:退费</t>
  </si>
  <si>
    <t>计费争议-SP扣费：哔哩哔哩15G流量加会员月包 50元，5GB AR彩铃酷趣会员5G加油包(湖北)，5G加油包29元10GB首月优惠版，省份客户已退费128元，2023-10-25 11:05:42已赠费到账，回访用户解释满意</t>
  </si>
  <si>
    <t>BL202310221106251751</t>
  </si>
  <si>
    <t>15571765484</t>
  </si>
  <si>
    <t>李能文</t>
  </si>
  <si>
    <t>2023-10-23 09:03:37</t>
  </si>
  <si>
    <t xml:space="preserve">判断省分:其他省分
:增值业务争议
判断省分:湖北
:移网
:在补救范围内
:不认可
:小于等于500元，且仅限单倍、月份不超过12个月
:
高级模板内容：
赔付类型：:增值业务争议
CBSS账单扣费名称：:增值业务费_增值业务-话费购商城13元话费券_增值业务-话费购商城13元话费券
办理渠道:无
赔付月份：:2023年10月
返还倍率:单倍
赔付金额：:13
是否已经取消业务:否
是否承诺退费：:是
用户是否需要回复：:否
用户要求：:用户要求尽快退款</t>
  </si>
  <si>
    <t>计费争议-SP扣费：经核实，用户订购产品名称话费购商城13元话费券，产品代码为98888，订购时间，取消时间为23年10月，13元/月，合计扣费1个月，累计产生费用合计13元，订购方式为集团统一认证平台” 短信验证码，有二次确认过程，不存在订购违规现象。考虑用户使用感知，网站方已取消屏蔽并于三个工作日内退费13元到账，此费用不可抵扣往月欠费及打印发票，满意。</t>
  </si>
  <si>
    <t>TS202310221339160946</t>
  </si>
  <si>
    <t>15671060505</t>
  </si>
  <si>
    <t>高成忠</t>
  </si>
  <si>
    <t>2023-10-23 10:25:03</t>
  </si>
  <si>
    <t xml:space="preserve">[65岁以上老人]判断省分:湖北
:流量费争议
:未使用过/未使用那么多/用的wifi（产生流量/费用）
:不认可
:下一步
:不符合或不愿意开通
:未享受
:下一步
:单倍小于等于500
:
高级模板内容：
投诉问题描述:用户不认可超出的	9.72元，要求退费，并且关闭上网功能
业务名称:上网功能
争议月份:2023年10月
争议金额:9.72
是否承诺退费:是
用户要求:用户不认可超出的	9.72元，要求退费，并且关闭上网功能，关闭上网功能后要求发短信</t>
  </si>
  <si>
    <t>流量计费争议：客户反映流量问题，经核实流量计费正常，为及时监控流量使用，请关注“湖北联通”微信公众号或登陆手机营业厅自主查询，考虑到客户的使用感知，申请全额减免本月流量费9.72元。费用已到账，无法抵扣往月欠费及打印发票，后期不再处理此问题，另外为保证客户正常使用，我司操作关闭公网，客户号码将无法上网，客户满意</t>
  </si>
  <si>
    <t>ZX202310231757081305</t>
  </si>
  <si>
    <t>13227264809</t>
  </si>
  <si>
    <t>2023-10-25 09:04:15</t>
  </si>
  <si>
    <t xml:space="preserve">
高级模板内容：
问题描述:用户称13227264809销户了，但是未退费，要求尽快退费
第二联系方式:18570680397
销户原因:无
用户要求:用户不认可，身份证42088119971120583X，江海胜，称办了没两天，充值了100元，要求退费，查询剩余的17.65元，不认可，请处理，提及工信部</t>
  </si>
  <si>
    <t>业务规则：查询用户号码已使用，拨打超出语音及月租扣费，故现余额剩余17.65元，多次联系用户关机，无法解释，若用户来电烦请代为解释或告知用户致电宜昌联通服务监督热线13032700872</t>
  </si>
  <si>
    <t>BL202310251718212304</t>
  </si>
  <si>
    <t>18671767910</t>
  </si>
  <si>
    <t>张遵胜</t>
  </si>
  <si>
    <t>2023-10-26 17:19:13</t>
  </si>
  <si>
    <t xml:space="preserve">判断省分:其他省分
:增值业务争议
判断省分:湖北
:移网
:在补救范围内
:不认可
:小于等于500元，且仅限单倍、月份不超过12个月
:
高级模板内容：
赔付类型：:增值业务争议
CBSS账单扣费名称：:爱奇艺10G流量加月会员合约包
办理渠道:SP平台
赔付月份：:2023年10月、2023年9月、2023年8月、2023年7月、2023年6月、2023年5月、2023年4月、2023年3月、2023年2月、2023年1月、2022年12月、2022年11月
返还倍率:单倍
赔付金额：:300
是否已经取消业务:是
是否承诺退费：:是
用户是否需要回复：:否
用户要求：:退费</t>
  </si>
  <si>
    <t>计费争议-SP扣费：用户反映爱奇艺10G流量加月会员合约包业务开通问题，经核实，客户订购产品名称为爱奇艺10G流量加月会员合约包，产品代码为88226，订购时间22.9，取消时间为23.10，25元/月，合计扣费14个月，累计产生费用共计350元，有二次确认过程，不存在订购违规现象。考虑客户使用感知，网站方已取消屏蔽并于3个工作日内退费350元现金方式到账，可打印账单发票，满意。</t>
  </si>
  <si>
    <t>TS202310230425231576</t>
  </si>
  <si>
    <t>18271313715</t>
  </si>
  <si>
    <t>邹皓</t>
  </si>
  <si>
    <t>2023-10-23 11:34:08</t>
  </si>
  <si>
    <t>主办单位：湖北
客户类别：星级客户
10010是否打通：否
是否二次致电10015：是
是否联系：否
升级倾向：
号码归属省：湖北
SVIP等级：
1.问题类型:;
2.投诉类型:其他;
3.营业厅地址:;
4.位置信息:;
5.位置发生地:;
6.投诉内容:我在上个月至这个月我缴话费贰佰伍拾元，六十G流量缴费壹佰元，到了现在还是扣我的话费，不先扣充流量的费用</t>
  </si>
  <si>
    <t>流量计费争议①客户基本信息：业务号码：18271313715、客户姓名：邹皓、套餐情况：腾讯大王卡； 客户反映流量的问题。
②首次联系客户时间：2023-10-23 11:29:21 ； 
③投诉核查处理情况：收到贵部转办后，我司立即组织调查 。经核实，客户订购99元60G流量包已使用完毕，故流量超出产生扣费，现已联系客户解释，我司申请减免9月流量费用合计159.7元，24小时到账，此费用不可打印发票，另已推荐客户开通全家桶流量包，次月生效，客户满意
④答复客户时间及客户满意度评价相关信息：我司于2023-10-23 11:29:21联系客户解释说明，客户认可满意。回单人：王宜艳
⑤投诉核查关联材料：无</t>
  </si>
  <si>
    <t>ZX202310231746261230</t>
  </si>
  <si>
    <t>咨询工单（2021版）&gt;&gt;业务规则&gt;&gt;退款（含退定向预存款）</t>
  </si>
  <si>
    <t>15629383731</t>
  </si>
  <si>
    <t>陈惊惊</t>
  </si>
  <si>
    <t>2023-10-24 14:05:56</t>
  </si>
  <si>
    <t>详见：ZX202310221244361231，用户要求尽快回电处理退费，解释不认可，请协助处理，谢谢</t>
  </si>
  <si>
    <t>业务规则：经核实，客户交错话费至家人号码15629383731上，线上无法操作清退 ，前期已联系客户解释说明，现联系用户未接，有疑问可致电我部07176921001为其处理</t>
  </si>
  <si>
    <t>ZX202310221244361231</t>
  </si>
  <si>
    <t>2023-10-23 09:06:45</t>
  </si>
  <si>
    <t>用户表示充错了号码，要求退款。</t>
  </si>
  <si>
    <t>业务规则：经核实，客户交错话费至家人号码15629383731上，线上无法操作清退 ，已联系客户解释说明，客户表示知晓。</t>
  </si>
  <si>
    <t>TS202310230946080701</t>
  </si>
  <si>
    <t>15549327681</t>
  </si>
  <si>
    <t>刘雅</t>
  </si>
  <si>
    <t>:1、受理流水号：;2、受理号码：15549327681;3、主叫号码：15549327681;4、被叫号码：;5、客户姓名：刘雅;6、客户级别：二星忠诚用户;7、用户归属地：武汉市;8、受理员工工号：hubXN2210001;9、手机厂商：;10、投诉渠道：10010客服热线;11、投诉打点范围：0.2千米;12、投诉地址：武汉市-洪山区:泛悦城商业街【地铁2号线华中科技大学站A2出口】具体门牌号用户不知道;13、网格ID：193115;14、网格名称：WH_A_湖北省武汉市洪山区西二路-珞喻路交叉口附近网格_193115;15、经度：114.408222;16、纬度：30.507833;17、用户现象：无法拨通、信号弱、断线;18、答复口径：非常抱歉！您所在区域突发网络故障，暂时影响您的正常使用，我司正在积极处理，请耐心等待，由此给您带来的不便我们深表歉意！;19、网络类型：4G;20、投诉现象最近发生时间：一周以上;21、语音通话或数据上网：语音;22、室内或室外：室内外;23、手机信号强弱：无信号;24、用户周边使用情况：不清楚;25、主工单流水号：hub169802527427999350;26、语音业务类型：无法主被叫;27、数据业务类型：;28、用户是否接受解释：否;29、公告类型：告警信息;30、基站ID：117.105052;31、基站名称：WH92652;32、其它地方是否正常使用：否;33、之前是否可以正常使用：否;用户来电反映从（10.20）开始在武汉市-洪山区:泛悦城商业街【地铁2号线华中科技大学站A2出口】具体门牌号用户不知道）使用（无信号/信号弱/断断续续/掉话/单通），服务状态正常，用户（已开关机/换机换卡/不配合）测试，仍然如此，要求尽快处理，第二联系电话（15549327681）。如果拨打不同用户要求添加此号码微信处理</t>
  </si>
  <si>
    <t>您反映发问题，终端事宜：武汉市-洪山区:泛悦城商业街【地铁2号线华中科技大学站A2出口】AA。核实周边基站正常，多次未联系上您，我司回访多次也未接听，已短信告知您及时致电宜昌服务监督热线13032700872</t>
  </si>
  <si>
    <t>ZX202310231000582363</t>
  </si>
  <si>
    <t>15629332875</t>
  </si>
  <si>
    <t>2023-10-23 14:12:05</t>
  </si>
  <si>
    <t xml:space="preserve">[内部员工专线1]
高级模板内容：
问题描述:用户来电称购买的新手机里面的充电器无法充电，请处理。
物流单号或订单号:	2063101160900750
用户身份证号码/预留的联系电话:未留身份证/15629332875
订单渠道:中国联通APP
用户要求:用户来电称购买的新手机里面的充电器无法充电，请处理。</t>
  </si>
  <si>
    <t>业务规则：用户反映华为手机充电器无法使用问题，已告知用户联系华为售后处理，用户认可满意</t>
  </si>
  <si>
    <t>TS202310221936121957</t>
  </si>
  <si>
    <t>13177051670</t>
  </si>
  <si>
    <t>刘军</t>
  </si>
  <si>
    <t>2023-10-23 13:35:37</t>
  </si>
  <si>
    <t xml:space="preserve">判断省分:其他省分
:流量计费争议
判断省分::定向流量未免流
:不认可
:不符合或不愿意开通
:
高级模板内容：
投诉问题描述:用户表示使用百度淘宝书旗小说，没有进行免流，扣取的通用流量，请协助核实处理，谢谢
争议定向流量包产品名称:阿里小宝卡
订购渠道:无
订购日期:2023-10-22
用户要求:尽快核实处理，谢谢</t>
  </si>
  <si>
    <t>其他：客户反馈阿里小宝卡APP未免流的问题，我部核实流量使用正常，考虑客户感知，已申请赠送本月0元5G流量，当月有效，回访满意</t>
  </si>
  <si>
    <t>TS202310252042270114</t>
  </si>
  <si>
    <t>2023-10-26 15:16:47</t>
  </si>
  <si>
    <t xml:space="preserve">[该用户有申诉倾向，请注意受理态度，查询近三天工单记录，积极解决用户问题。]
高级模板内容：
投诉问题描述:前期工单TS202310231922411357未完结用户要求重新提单称要求看到前台的投诉工单所以重新提单请回复谢谢
渠道名称:10010热线
渠道地址:对前期的处理结果不满意TS202310231922411357
人员工号:无
用户要求:投诉宜昌市中国联通客服（回电工作人员）因为称之前宜昌的工作人员回复的电话称无法管理营业厅请尽快核实还有办理告知1000兆但是现在不是千兆请核实前期解释不认可</t>
  </si>
  <si>
    <t>其他：客户反映工作人员态度问题，核实营业厅，装维工作人员按正常流程处理，当时已报警处理，宜昌客服人员已联系客户解释说明并致歉，我部未表明于我司无关，用户宽带为畅爽冰激凌融合300M宽带（湖北）套餐，非千兆宽带，无法达到千兆。客户满意度一般</t>
  </si>
  <si>
    <t>ZX202310241735452192</t>
  </si>
  <si>
    <t>咨询工单（2021版）&gt;&gt;业务信息&gt;&gt;业务受理进度查询</t>
  </si>
  <si>
    <t>13687270873</t>
  </si>
  <si>
    <t>2023-10-25 14:04:30</t>
  </si>
  <si>
    <t>电话没有接到要求重新联系，工单TS202310241142141223</t>
  </si>
  <si>
    <t>业务规则：用户要求尽快配送15549473128，配送员回复因使用人和办理人不是同一个人，无法配送，建议用户到厅办理入网，用户知晓满意</t>
  </si>
  <si>
    <t>ZX202310221728260625</t>
  </si>
  <si>
    <t>071701029575</t>
  </si>
  <si>
    <t>李昀洛</t>
  </si>
  <si>
    <t>2023-10-23 14:01:17</t>
  </si>
  <si>
    <t xml:space="preserve">[10015转接10010用户]判断省分:湖北
:自己办理的宽带
:挽留失败
:不同意
:
高级模板内容：
问题描述:用户表示自己是校园宽带用户离开校园没有取消宽带现在在收费要求取消没有在本地请协助谢谢
第二联系方式:15587942276
销户原因:离开校园了
用户要求:用户表示自己是校园宽带用户离开校园没有取消宽带现在在收费要求取消没有在本地请协助谢谢</t>
  </si>
  <si>
    <t>业务取消（ 城区校园）：校园宽带，挽留成功，暂不取消，客户满意</t>
  </si>
  <si>
    <t>TS202310251458282366</t>
  </si>
  <si>
    <t>2023-10-26 10:29:26</t>
  </si>
  <si>
    <t xml:space="preserve">[该用户有申诉倾向，请注意受理态度，查询近三天工单记录，积极解决用户问题。]
高级模板内容：
投诉问题描述:对前期的处理结果不满意TS202310231922411357
渠道名称:湖北宜昌夷陵区的营业厅及宜昌客服人员
渠道地址:无
用户要求:用户来电反馈宜昌客服人员联系他说营业厅不归他们管，对处理结果和服务态度不满意，请后台核查处理</t>
  </si>
  <si>
    <t>TS202310231922411357</t>
  </si>
  <si>
    <t>2023-10-25 14:18:29</t>
  </si>
  <si>
    <t>15697279386命中精准预判服务场景:[该用户有申诉倾向，请注意受理态度，查询近三天工单记录，积极解决用户问题。]
高级模板内容：
投诉问题描述:用户来电要求投诉湖北宜昌夷陵区的营业厅及宜昌客服人员电话号码：6921001详见：GZ202309301902340711前台安抚无效用户要求我方重新提单称营业厅还报警不给自己处理问题乱收费要求立即处理联系号码：15697279386
渠道名称:湖北宜昌夷陵区的营业厅及宜昌客服人员电话号码：6921001
渠道地址:无
用户要求:用户要求加急处理用户提及工信部升级投诉</t>
  </si>
  <si>
    <t>其他：客户反映工作人员态度问题，核实营业厅，装维工作人员按正常流程处理，当时已报警处理，宜昌客服人员已联系客户解释说明并致歉，用户宽带为畅爽冰激凌融合300M宽带（湖北）套餐，非千兆宽带，无法达到千兆。客户满意度一般</t>
  </si>
  <si>
    <t>TS202310250958040199</t>
  </si>
  <si>
    <t>2023-10-25 14:28:52</t>
  </si>
  <si>
    <t>其他：联系用户表示是会员无法领取问题，现已指导用户领取成功，满意。</t>
  </si>
  <si>
    <t>BL202310241958260221</t>
  </si>
  <si>
    <t>15572791190</t>
  </si>
  <si>
    <t>王功金</t>
  </si>
  <si>
    <t>2023-10-26 11:23:13</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</si>
  <si>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CBSS账单扣费名称：:哔哩哔哩15G流量加会员月包/云加速5G畅玩加油包(湖北)
办理渠道:湖北杭州翔羽线上业务代理(宜昌)
赔付月份：:2023年10月、2023年9月
返还倍率:单倍
赔付金额：:90
是否已经取消业务:是
是否承诺退费：:是
用户是否需要回复：:否
用户要求：:退费</t>
  </si>
  <si>
    <t>计费争议-SP扣费：用户反映哔哩哔哩15G流量加会员月包（88226）25元/月，合计扣费50元、畅行会员S-包月-15元（91639）20元/月，合计扣费2个月40元，，取消时间为23.10，累计产生费用共计90元，有二次确认过程，不存在订购违规现象。考虑客户使用感知，网站方已取消屏蔽并于三个工作日内现金方式到账80元，我部赠费到账10元，不可打印账单发票，满意。</t>
  </si>
  <si>
    <t>TS202310260853532318</t>
  </si>
  <si>
    <t>投诉工单（2021版）&gt;&gt;移网&gt;&gt;【产品及计费使用】产品及业务规则&gt;&gt;遭遇电子交易诈骗、用户密码泄露等网络安全问题</t>
  </si>
  <si>
    <t>15549343999</t>
  </si>
  <si>
    <t>刘敏</t>
  </si>
  <si>
    <t>2023-10-26 14:44:10</t>
  </si>
  <si>
    <t xml:space="preserve">
高级模板内容：
投诉问题描述:用户来电反馈自己朋友接到10101010电话说自己号码是异常号码，对自己声誉受到影响，有申诉倾向
骚扰类型:电话
是否10016外呼:否
电话外呼号码:1010101010
渠道名称:中国联通反诈中心人工智能
反应问题涉及场景:外呼时间影响正常工作休息
骚扰时间:2023-10-2608:51:56
骚扰号码:15549343999
用户要求:立即给自己进行回电解释。要求加急处理</t>
  </si>
  <si>
    <t>其他：已联系用户解释1010101010可能是广告营销电话，目前查询用户号码未被标记为诈骗电话，用户知晓满意</t>
  </si>
  <si>
    <t>GZ202310241131160372</t>
  </si>
  <si>
    <t>071700332268</t>
  </si>
  <si>
    <t>陈园</t>
  </si>
  <si>
    <t>2023-10-25 08:12:46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</si>
  <si>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装机地址：湖北省宜昌市夷陵区小溪塔街道办事处丁家坝社区松湖路星湖湾4栋1单元10楼1002</t>
  </si>
  <si>
    <t>TS202310251127190084</t>
  </si>
  <si>
    <t>15549341112</t>
  </si>
  <si>
    <t>唐高鹏</t>
  </si>
  <si>
    <t>2023-10-25 15:52:14</t>
  </si>
  <si>
    <t xml:space="preserve">
高级模板内容：
投诉问题描述:用户反映自己在湖北宜昌枝江营业厅办理业务，等了很久一直没人在，前台解释无效
渠道名称:湖北宜昌枝江营业厅
渠道地址:湖北宜昌枝江营业厅
用户要求:用户要求让工作人员尽快回来办理业务，请加急处理</t>
  </si>
  <si>
    <t>其他：用户反映枝江新时空工作时间未开门问题，联系用户表示工作人员已为其办理业务，满意</t>
  </si>
  <si>
    <t>ZX202310241749382281</t>
  </si>
  <si>
    <t>071700031907</t>
  </si>
  <si>
    <t>黎闫文婕</t>
  </si>
  <si>
    <t>2023-10-25 14:07:54</t>
  </si>
  <si>
    <t xml:space="preserve">判断省分:湖北
:失败
node_42:
:无合约/简单合约
:单卡/移移融合副卡套餐
获取用户证件类型::不认可
:
高级模板内容：
问题描述:用户表示没有安装过宽带的
第二联系方式:15572756379
销户原因:没有安装过宽带
用户要求:立即在线销户宽带，人不在本地无去营业厅受理。请后台核实处理谢谢</t>
  </si>
  <si>
    <t>业务取消（城区校园）：校园宽带，挽留无效，已取消，客户满意</t>
  </si>
  <si>
    <t>TS202310241110030414</t>
  </si>
  <si>
    <t>17671274582</t>
  </si>
  <si>
    <t>黄雅琪</t>
  </si>
  <si>
    <t>2023-10-24 17:08:31</t>
  </si>
  <si>
    <t>判断省分:湖北
判断用户状态:不正常
:三星以上用户
:办理失败(逾期)
:不认可
:仍不认可
:不满足条件
:不满足条件
:不认可
:用户要求尽快处理，用户无第二联系方式</t>
  </si>
  <si>
    <t>其他：用户号码停机，工单未记录问题，无法知晓用户需办理业务，故未做处理，如有疑问可在工作时间（08:30-12:00；14:00-17:30）联系07176921001、13032700872宜昌客服。如用户咨询，请前台10010话务中心代为解释，谢谢</t>
  </si>
  <si>
    <t>GZ202310241054220036</t>
  </si>
  <si>
    <t>2023-10-25 17:26:10</t>
  </si>
  <si>
    <t>071704651276命中精准预判服务场景:[65岁以上老人]
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网速慢，刷新无效，要求师傅尽快联系处理</t>
  </si>
  <si>
    <t>固网派送失败，自动退单,已有在途工单，工单号：GZ202310240014351046</t>
  </si>
  <si>
    <t>TS202310231358151729</t>
  </si>
  <si>
    <t>13297288391</t>
  </si>
  <si>
    <t>龚文</t>
  </si>
  <si>
    <t>2023-10-24 15:08:50</t>
  </si>
  <si>
    <t xml:space="preserve">用户反馈：:各渠道人员服务、态度问题
告知联通对服务质量的重视，再次解释安抚并致歉:不认可仍要投诉
用户要投诉的人员：:营业厅人员
:
高级模板内容：
投诉问题描述:用户来电反映对营业厅的工作人员服务态度不好称话费没有到账，把用户拉入黑名单了用户对此不认可要求尽快处理
渠道名称:话费欠费
渠道地址:宜昌市太平区
人员工号:未提供
用户要求:要求尽快处理</t>
  </si>
  <si>
    <t>其他：用户无法提供营业厅位置及电话，仅有微信，我司无法通过微信核查到具体营业厅，已告知用户联系对方核实下哪个营业厅或电话后告知我部，我司协助沟通，用户知晓，满意</t>
  </si>
  <si>
    <t>TS202310191052251982</t>
  </si>
  <si>
    <t>2023-10-25 16:59:12</t>
  </si>
  <si>
    <t>案件编号：鄂-20231000004488
受理日期：2023-10-1910:50:51
处理日期：2023-10-1910:51:46
认定员：李圆圆
申诉来源：微信
用户地址：湖北省宜昌市
要求办理0元白银plus会员！要求办理0元白银plus会员！要求同权！</t>
  </si>
  <si>
    <t>申辩工单：1.申诉前15日已向企业投诉，仍在处理中。2.客户已撤诉
1. 用户基本信息：客户号码：13117270228、机主姓名：徐鹏、入网时间：2019-06-24 08:31:57、入网地点：城区三峡大学校园迎新服务站（校园）、当前使用套餐：2018沃派16元（OCS)（湖北）、套餐类型：全国套餐
2.前期处理情况：客户反映联通PLUS白银会员的问题。客户10月16日向手厅反馈，核查联通PLUS白银会员为付费业务，99元/年，客户要求开通免费PLUS白银会员，无权限办理。10月18日向10015反馈，核查处理中，同步越级申诉。 
3.申诉处理方案：（1）申诉是否属实：不属实；（2）本次申诉原因及处理方案：经核查，结果同前期，并非新老用户不同权，实际为客户要求我司为其开通免费联通PLUS白银会员无法办理，现再次联系客户解释沟通，客户认可。
4.核查存在的问题分析：（1)存在问题：无（2）整改举措：无（3）是否属于不知情订制：否
5.申诉回复情况：2023-10-20 16:32:32联系客户，客户满意。</t>
  </si>
  <si>
    <t>TS202310171018312120</t>
  </si>
  <si>
    <t>2023-10-23 20:40:07</t>
  </si>
  <si>
    <t>#2022重保客户#案件编号：鄂-20231000003919
受理日期：2023-10-1710:01:29
处理日期：2023-10-1710:17:09
认定员：丁麟
申诉来源：微信
用户地址：湖北
本人在外地，不方便去营业厅，想把家里的宽带取消了去，改个最低的月租，麻烦帮忙办理</t>
  </si>
  <si>
    <t>申辩工单：1.申诉前15日已向企业投诉，仍在处理中。2.客户已撤诉
1. 用户基本信息：客户号码：13135814102、机主姓名：李艳、入网时间：2014-03-19 17:31:23、入网地点：当阳玉泉营帐代理点、当前使用套餐：地王卡、套餐类型：全国套餐
2.前期处理情况：客户反映取消业务的问题。客户10月16日向10015反馈，核查处理中，同步越级申诉。 
3.申诉处理方案：（1）申诉是否属实：部分属实；（2）本次申诉原因及处理方案：经核查，客户要求注销宽带071700800835，2019-03-11 12:35:03 当阳玉阳太子桥合作营业厅（社区）办理，优惠编码8422402，装机地址宜昌市当阳市玉阳街道办事处长坂村太子桥片区西正街82号1栋周边，此为实装宽带，需退设备到厅办理注销。现客户坚持取消，挽留无效，我部于2023-10-17 11:09:29已协助客户办理宽带注销，后期退宽带设备至就近联通营业厅，同时手机号码于2023-10-17 14:00:19已转网销户，手机号码要求转资不属实，客户认可。
4.核查存在的问题分析：（1)存在问题：无（2）整改举措：无（3）是否属于不知情订制：否
5.申诉回复情况：2023-10-17 11:15:23联系客户，客户满意。</t>
  </si>
  <si>
    <t>TS202310192235231742</t>
  </si>
  <si>
    <t>2023-10-25 15:36:08</t>
  </si>
  <si>
    <t>案件编号：鄂-20231000004632
受理日期：2023-10-1922:22:21
处理日期：2023-10-1922:34:04
认定员：王卓凡
申诉来源：微信
用户地址：湖北宜昌
本人于2023年10月17日向中国联通反映13197341879需办理联通plus白银会员月卡0元/月业务，但18日下午有客服联系表示无该业务，但实际16日17日均有人办理成功，实际为联通区别对待用户，后向联通10015投诉，回访又告知16日业务已经下线，实际该业务17日仍旧有人办理，联通存在推诿以及拖延阻碍用户办理业务的行为，烦请相关部门处理，谢谢</t>
  </si>
  <si>
    <t>申辩工单：1.申诉前15日已向企业投诉，仍在处理中。2.客户已撤诉
1. 用户基本信息：客户号码：13197341879、机主姓名：王胜、入网时间：2014-02-16 18:55:40、入网地点：城区校园迎新代办、当前使用套餐：腾讯大王卡、套餐类型：全国套餐
2.前期处理情况：客户反映联通PLUS白银会员的问题。客户10月17日向网厅反馈，核查联通PLUS白银会员为付费业务，99元/年，客户要求开通免费PLUS白银会员，故工作人员告知无此业务，解释不存在不妥。10月19日向10015反馈，核查处理中，同步越级申诉。 
3.申诉处理方案：（1）申诉是否属实：不属实；（2）本次申诉原因及处理方案：经核查，结果同前期，并非新老用户不同权，客户也无法提供他人成功办理业务的号码，实际为客户要求我司为其开通免费联通PLUS白银会员无法办理，推诿不办理不属实，现再次联系客户解释沟通，客户认可。
4.核查存在的问题分析：（1)存在问题：无（2）整改举措：无（3）是否属于不知情订制：否
5.申诉回复情况：2023-10-20 15:59:11联系客户，客户满意。</t>
  </si>
  <si>
    <t>TS202310171701251091</t>
  </si>
  <si>
    <t>投诉工单（2021版）&gt;&gt;移网&gt;&gt;【变更及服务】业务变更&gt;&gt;渠道推诿业务变更</t>
  </si>
  <si>
    <t>2023-10-24 15:54:08</t>
  </si>
  <si>
    <t>案件编号：鄂-20231000004099
受理日期：2023-10-1716:54:57
处理日期：2023-10-1717:00:27
认定员：耿聪颖
申诉来源：微信
用户地址：湖北省宜昌市
10月16号联系客服开通联通白银会员拖着不给开通说查不到这个业务，后反馈等到17号下午客服来电说17号中午己下架，中间这段时间为什么不给开通，为什么等下架才打电话过来，请给个理由</t>
  </si>
  <si>
    <t>申辩工单：1.申诉前15日已向企业投诉，仍在处理中。2.客户已撤诉
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现再次联系客户解释沟通，客户认可。
4.核查存在的问题分析：（1)存在问题：无（2）整改举措：无（3）是否属于不知情订制：否
5.申诉回复情况：2023-10-20 16:19:42联系客户，客户满意。</t>
  </si>
  <si>
    <t>ZX202310260955541879</t>
  </si>
  <si>
    <t>071700844332</t>
  </si>
  <si>
    <t>魏明安</t>
  </si>
  <si>
    <t>2023-10-26 16:16:34</t>
  </si>
  <si>
    <t>用户就在当地但是不愿意前往营业厅，要求线上办理，请尽快处理并回复</t>
  </si>
  <si>
    <t>业务取消（当阳城区）：用户反映解绑主副卡注销宽带，挽留成功，表示暂不办理，故未操作，满意。</t>
  </si>
  <si>
    <t>BL202310241637030532</t>
  </si>
  <si>
    <t>19526391296</t>
  </si>
  <si>
    <t>2023-10-26 10:22:20</t>
  </si>
  <si>
    <t>用户要求套餐升级，不是更改套餐，在原优惠基础上通话增加。称当时办理套餐的时候工作人员明确说是升级，不是更改。请尽快处理回复，不愿开通语音包。</t>
  </si>
  <si>
    <t>解释宣传： 宜昌市秭归县集团3G开户服务点 ，套餐费用问题未解释清楚。经核实，客户办理畅爽冰激凌5G套餐199元（基础版）套餐，套餐内包含1000分钟国内语音拨打分钟数，60GB国内流量，无赠送流量，已联系客户解释说明，客户表示知晓</t>
  </si>
  <si>
    <t>TS202310230635231616</t>
  </si>
  <si>
    <t>2023-10-26 21:53:33</t>
  </si>
  <si>
    <t>案件编号：鄂-20231000005148
受理日期：2023-10-2306:20:05
处理日期：2023-10-2306:34:06
认定员：唐姗姗
申诉来源：微信
用户地址：点军区紫阳村
前期参加了一个活动，到期了，今天去营业厅，发现还有一个宽带，我家在紫阳，都没有用联通宽带，每个月还扣费了，现在要求给我取消宽带，</t>
  </si>
  <si>
    <t>申辩工单：1.申诉前15日已向企业投诉，仍在处理中。2.客户已撤诉
1. 用户基本信息：客户号码：15697206683、机主姓名：谭顺军、入网时间：2021-10-04 11:45:00、入网地点：城区盛之沃合作厅、当前使用套餐：畅爽冰激凌5G套餐99元、套餐类型：全国套餐
2.前期处理情况：客户反映取消业务的问题。客户10月21日向10015反馈，核查处理中，同步越级申诉。 
3.申诉处理方案：（1）申诉是否属实：属实；（2）本次申诉原因及处理方案：经核查，客户于2021-10-04 11:40:36通过城区盛之沃合作厅参加社会花呗分期5G99元直降1000（47元24个月），产品编码90999670，合约期2021-11-01至2023-10-31，本月已到期。现客户要求注销宽带071701073627，2022-06-11 13:17:30城区东山大道国贸自有营业厅办理，此为虚拟宽带，优惠编码67772111，办理时参加10元12个月宽带赠费优惠，即2022-06-01至2023-05-30期间免费，23年6月-23年10月期间扣费46.44元于2023-10-21分2笔已到账，赠费无法打印发票。现客户要求注销宽带，挽留无效，我部于2023-10-21 15:42:58已协助客户办理注销，客户认可。
4.核查存在的问题分析：（1)存在问题：无（2）整改举措：无（3）是否属于不知情订制：否
5.申诉回复情况：2023-10-21 17:28:02联系客户，客户满意。</t>
  </si>
  <si>
    <t>TS202310181201230713</t>
  </si>
  <si>
    <t>2023-10-24 20:09:07</t>
  </si>
  <si>
    <t>案件编号：鄂-20231000004247
受理日期：2023-10-1811:59:49
处理日期：2023-10-1812:00:09
认定员：赵晓芳1
申诉来源：微信
用户地址：杨岔路
设备已还营业厅，但宽带账号还存在，副卡分户违约金已出，但未分户</t>
  </si>
  <si>
    <t>申辩工单：1.申诉前15日已向企业投诉，仍在处理中。2.客户已撤诉
1. 用户基本信息：客户号码：16671722677、机主姓名：万金梅、入网时间：2021-10-18 15:52:46、入网地点：当城区西陵区广联专营店、当前使用套餐：畅爽冰激凌5G套餐99元、套餐类型：全国套餐
2.前期处理情况：客户反映取消业务的问题。客户10月15日向10015反馈2次，核查处理中，同步越级申诉。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</si>
  <si>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TS202310180954230160</t>
  </si>
  <si>
    <t>2023-10-24 14:05:34</t>
  </si>
  <si>
    <t>案件编号：鄂-20231000004188
受理日期：2023-10-1809:48:21
处理日期：2023-10-1809:52:21
认定员：张月
申诉来源：微信
用户地址：武汉市洪山区雄楚大道450号
手机号18695072010在2022年1月从19元套餐40G专属流量+100分钟通话+100短信升级到29元套餐30G专属流量+8G通用流量+100分钟通话+结转上月未用完通用流量。使用了20个月，每个月都有3G左右通用流量结转。2023年9月24日突然提示通用流量不多联通公众号查询无通用流量。9月29日直接扣费10元，期间无其他扣费提示。10月，无任何沟通和通知，通用流量套餐突然变为5G，使用半月后通用流量用完。在联通微信公众号和10010投诉是否涉嫌私自更改我套餐，联通未自行核实事实的情况下多次联络反复盘问并质疑投诉的事实。在投诉人表示要投诉至工信部后马上表示接受我投诉至工信部。在我使用习惯未变化的情况下，同时通过手机上相应流量管理软件该软件使用一年多，一直计量准确发现，手机使用的流量95%均应归类为专属流量，非通用流量。怀疑联通私下更改了专属流量与通用流量的计算方式，恶意扣费。</t>
  </si>
  <si>
    <t>申辩工单：1.申诉前15日已向企业投诉，仍在处理中。2.联系号码无效，多次未联系上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 2023-10-20 12:49:25、 2023-10-20 14:03:10、 2023-10-23 14:37:46多次联系客户，均未接听。</t>
  </si>
  <si>
    <t>BL202310251426122233</t>
  </si>
  <si>
    <t>2023-10-26 09:13:00</t>
  </si>
  <si>
    <t xml:space="preserve">判断省分:湖北
:有意向资费
:其他资费
:否
node_104:
node_102:
:升套/平套
: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</si>
  <si>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因多次未联系上客户，如有疑问可在工作时间（08:30-12:00；14:00-17:30）致电我司宜昌联通13032700872</t>
  </si>
  <si>
    <t>TS202310201435240020</t>
  </si>
  <si>
    <t>2023-10-26 15:54:36</t>
  </si>
  <si>
    <t>案件编号：鄂-20231000004796
受理日期：2023-10-2014:22:16
处理日期：2023-10-2014:34:24
认定员：胡忠文
申诉来源：网站
用户地址：湖北省武汉市
之前在宜昌上学时期办理的校园套餐和宽带当时离校的时候准备取消发现有捆绑套餐无法取消现在人到了武汉发现一直还在扣费每个月都有扣费给客服打电话他说必须要去宜昌才可以解除多次打电话不给我解决必须要求我去办理地才给我取消每个月都有高额的宽带费用和校园流量套餐费用这些我在武汉根本用不到给他们打电话多次也不给我解决！！！！！！</t>
  </si>
  <si>
    <t>申辩工单：1.申诉前未向企业投诉。2.客户已撤诉
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3.申诉处理方案：（1）申诉是否属实：部分属实；（2）本次申诉原因及处理方案：经核查，客户入网时绑定校园宽带071700050281，40元/月，未查询到有其它活动绑定，2019-10-11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4.核查存在的问题分析：（1)存在问题：业务办理无办理协议（2）整改举措：后期规范业务办理（3）是否属于不知情订制：是，个案问题
5.申诉回复情况： 2023-10-20 14:15:50联系客户，客户满意。</t>
  </si>
  <si>
    <t>TS202310180936242283</t>
  </si>
  <si>
    <t>2023-10-24 15:43:33</t>
  </si>
  <si>
    <t>案件编号：鄂-20231000004165
受理日期：2023-10-1809:29:11
处理日期：2023-10-1809:35:15
认定员：豆海燕
申诉来源：微信
用户地址：湖北宜昌
换了较为优惠划算校园卡，需要注销此卡但过程繁琐麻烦。</t>
  </si>
  <si>
    <t>申辩工单：1.申诉前未向企业投诉。2.客户已撤诉
1. 用户基本信息：客户号码：15572728933、机主姓名：柴茂、入网时间：2022-09-15 19:03:59、入网地点：城区三峡大学校园迎新服务站（校园）、当前使用套餐：沃派校园融合9元移网成员套餐（湖北宜昌）、套餐类型：全国套餐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不属实；（2）本次申诉原因及处理方案：经核查，客户要求办理销户，挽留无效，联系客户收集销户委托书和核对证件信息，宜昌市城区三峡职院自有营业厅（校园）于2023-10-18 12:23:57协助客户成功办理销户，客户认可。
4.核查存在的问题分析：（1)存在问题：无（2）整改举措：无（3）是否属于不知情订制：否
5.申诉回复情况：2023-10-18 18:12:51联系客户，客户满意。</t>
  </si>
  <si>
    <t>GZ202310231906331959</t>
  </si>
  <si>
    <t>071701009918</t>
  </si>
  <si>
    <t>张静</t>
  </si>
  <si>
    <t>2023-10-25 13:27:16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</si>
  <si>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装机地址：湖北省宜昌市西陵区西陵街道办樵湖岭社区樵湖街片区西陵二路13号3栋2单元5层501户</t>
  </si>
  <si>
    <t>ZX202310241000560633</t>
  </si>
  <si>
    <t>15549362090</t>
  </si>
  <si>
    <t>丁玲</t>
  </si>
  <si>
    <t>2023-10-24 14:07:18</t>
  </si>
  <si>
    <t xml:space="preserve">【2022年上工信部测评重保用户】【2022年上工信部测评重保用户】[该用户有申诉倾向，请注意受理态度，查询近三天工单记录，积极解决用户问题。]判断省分:湖北
:自己办理的宽带
:挽留失败
:不同意
:
高级模板内容：
问题描述:用户反映需要取消自己绑定的宽带还有主副卡全部解绑称自己确定不使用了
第二联系方式:15549362090
销户原因:无
用户要求:要求投诉并且要求尽快联系处理加急</t>
  </si>
  <si>
    <t>业务取消（当阳乡镇 ）：实装宽带、主副卡，挽留成功，暂不取消，客户满意</t>
  </si>
  <si>
    <t>TS202310231635250504</t>
  </si>
  <si>
    <t>18695062611</t>
  </si>
  <si>
    <t>童浩</t>
  </si>
  <si>
    <t>2023-10-26 17:29:33</t>
  </si>
  <si>
    <t>案件编号：鄂-20231000005359
受理日期：2023-10-2316:24:38
处理日期：2023-10-2316:34:50
认定员：李忱
申诉来源：微信
用户地址：四川省隆昌市都英小区
在宜昌办卡时合约期说的一年，实际为两年，现在在四川隆昌合约期不满不能注销</t>
  </si>
  <si>
    <t>申辩工单：1.申诉前未向企业投诉。2.客户已撤诉
1. 用户基本信息：客户号码：18695062611、机主姓名：童浩、入网时间：2022-05-21 12:17:01、入网地点：远安飞跃合作营业厅、当前使用套餐：幸福家家乐59元套餐、套餐类型：全国套餐
2.前期处理情况：客户反映销户的问题。客户前期未向10010反馈，直接越级申诉。 
3.申诉处理方案：（1）申诉是否属实：部分属实；（2）本次申诉原因及处理方案：经核查，2022-05-21 13:20:42远安飞跃合作营业厅为客户办理（湖北宜昌）预存话费得2G流量24个月，优惠期2022-06-01至2024-05-31，所述我司告知合约为1年不属实，优惠编码71011046，现客户要求办理销户，挽留无效，联系客户收集销户委托书和核对证件信息，于2023-10-23 17:47:21协助客户取消合约并成功办理销户，客户认可。
4.核查存在的问题分析：（1)存在问题：无（2）整改举措：无（3）是否属于不知情订制：否
5.申诉回复情况：2023-10-23 17:37:28联系客户，客户满意。</t>
  </si>
  <si>
    <t>ZX202310250929080537</t>
  </si>
  <si>
    <t>071701076714</t>
  </si>
  <si>
    <t>汪渊</t>
  </si>
  <si>
    <t>2023-10-25 14:06:12</t>
  </si>
  <si>
    <t xml:space="preserve">判断省分:湖北
:被动办理宽带
:不需要
:
高级模板内容：
问题描述:用户要求办理宽带销户，被动办理，挽留失败，烦请协助处理，谢谢！
第二联系方式:16607201993
销户原因:自己没有办理过
用户要求:用户要求办理宽带销户，被动办理，挽留失败，烦请协助处理，谢谢！</t>
  </si>
  <si>
    <t>业务取消（电子渠道 ）：用户反映注销宽带，挽留无效，已取消成功，用户满意。</t>
  </si>
  <si>
    <t>TS202310181552290323</t>
  </si>
  <si>
    <t>18871724426</t>
  </si>
  <si>
    <t>郑幸林</t>
  </si>
  <si>
    <t>2023-10-24 20:28:33</t>
  </si>
  <si>
    <t>案件编号：鄂-20231000004326
受理日期：2023-10-1815:36:38
处理日期：2023-10-1815:51:17
认定员：李圆圆
申诉来源：微信
用户地址：当阳市两河镇群合村
因为长期不在家宽带不用了我10月14号到宜昌联通自营厅退设备办理宽带销户，主副卡分户，当时说办好了，至今查询为办理好。</t>
  </si>
  <si>
    <t>申辩工单：1.申诉前未向企业投诉。2.客户已撤诉
1. 用户基本信息：客户号码：18871724426、机主姓名：郑幸林、入网时间：2020-09-30 11:53:10、入网地点：城区点军区碧桂园专营店、当前使用套餐：畅越冰激凌5G套餐59元、套餐类型：全国套餐
2.前期处理情况：客户反映取消业务的问题。客户前期未向10010反馈，直接越级申诉。 
3.申诉处理方案：（1）申诉是否属实：不属实；（2）本次申诉原因及处理方案：经核查，客户要求注销宽带071700802577，2020-12-04 17:41:05城区点军区碧桂园专营店，优惠编码68861398，装机地址宜昌市当阳市两河镇群合村2组11号周边，此为实装宽带，需退设备到厅办理注销。客户退设备到厅后，工作人员于 2023-10-14 11:32:13已协助客户注销宽带，副卡18571010651已拆分，主副卡已拆分。联系客户解释告知，客户认可。
4.核查存在的问题分析：（1)存在问题：无（2）整改举措：无（3）是否属于不知情订制：否
5.申诉回复情况：2023-10-19 09:07:49联系客户，客户满意。</t>
  </si>
  <si>
    <t>TS202310171701241090</t>
  </si>
  <si>
    <t>18671441593</t>
  </si>
  <si>
    <t>王峥</t>
  </si>
  <si>
    <t>2023-10-24 15:56:34</t>
  </si>
  <si>
    <t>案件编号：鄂-20231000004094
受理日期：2023-10-1716:52:03
处理日期：2023-10-1717:00:12
认定员：宋胜楠
申诉来源：微信
用户地址：宜昌市伍家岗区沿江大道185号
不知道谁给我冲了500块话费，我需要退回，他们无法办理</t>
  </si>
  <si>
    <t>申辩工单：1.申诉前未向企业投诉。2.客户已撤诉。3.非电信业务（话费误充）
1. 用户基本信息：客户号码：18671441593、机主姓名：王峥、入网时间：2017-08-30 15:52:38、入网地点：城区东山大道国贸自有营业厅、当前使用套餐：10元畅爽冰激凌套餐成员产品（湖北）、套餐类型：全国套餐
2.前期处理情况：客户反映话费误充的问题。客户前期未向10010反馈，直接越级申诉。 
3.申诉处理方案：（1）申诉是否属实：属实；（2）本次申诉原因及处理方案：经核查，客户表示他人误充500元话费到客户18671441593上，客户现要求原路退回此费用至充值人的支付方式上，因客户此号码为正常在网状态故系统不支持退回，已联系客户解释清楚，客户认可。
4.核查存在的问题分析：（1)存在问题：无（2）整改举措：无（3）是否属于不知情订制：否
5.申诉回复情况：2023-10-20 09:47:15联系客户，客户满意。</t>
  </si>
  <si>
    <t>BL202310231637181530</t>
  </si>
  <si>
    <t>2023-10-24 10:31:04</t>
  </si>
  <si>
    <t xml:space="preserve">判断省分:湖北
:无意向资费
node_104:
node_102:
:降套
:消费过高
:挽留后，用户依旧要求降套
:消费对比
:挽留失败
:
node_106:
:有合约/有靓号
:
高级模板内容：
用户诉求:用户要求降套
当前套餐名称:畅爽冰激凌5G套餐239元（基础版）
新套餐名称（转入套餐名称）:畅爽冰激凌5G套餐129元（基础版）
是合约期内（含靓号）:是
备注:请尽快联系用户处理，联系方式13197335955。</t>
  </si>
  <si>
    <t>套餐变更：未到厅，查询用户已携出，回访用户已无疑问，满意</t>
  </si>
  <si>
    <t>GZ202310231801531369</t>
  </si>
  <si>
    <t>071700065521</t>
  </si>
  <si>
    <t>陈雨佳</t>
  </si>
  <si>
    <t>2023-10-25 19:04:39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</si>
  <si>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t>
  </si>
  <si>
    <t>ZX202310231131400730</t>
  </si>
  <si>
    <t>071704590919</t>
  </si>
  <si>
    <t>朱敏婕</t>
  </si>
  <si>
    <t>2023-10-23 14:16:28</t>
  </si>
  <si>
    <t xml:space="preserve">判断省分:湖北
:被动办理宽带
:不需要
:
高级模板内容：
问题描述:要求取消宽带业务还有低消融合（宽移固）移网低消69元（湖北）
第二联系方式:17671252830
销户原因:未使用此宽带
用户要求:要求取消宽带业务还有低消融合（宽移固）移网低消69元（湖北）</t>
  </si>
  <si>
    <t>业务取消（电子渠道）：客户要求注销缓装宽带，已按客户要求办理，回访满意</t>
  </si>
  <si>
    <t>TS202310181653261708</t>
  </si>
  <si>
    <t>2023-10-24 13:19:33</t>
  </si>
  <si>
    <t>案件编号：鄂-20231000004376
受理日期：2023-10-1816:47:51
处理日期：2023-10-1816:52:14
认定员：果春香
申诉来源：微信
用户地址：湖北省宜昌市
10月16号联系客服开通联通白银会员拖着不给开通说查不到这个业务，后反馈等到17号下午客服来电说17号中午己下架，中间这段时间为什么不给开通，等下架才打电话过来说开不了，一直故意拖延不给开通，等下架了在说开不了，不给开通一直举报，另外客服态度差，一直说下架了反正开不了，能咋地的口气，不解决一直举报！</t>
  </si>
  <si>
    <t>申辩工单：1.预处理重单同部-20231000127847。2.客户已撤诉
1. 用户基本信息：客户号码：15571726516、机主姓名：张涛、入网时间：2017-12-28 16:47:31、入网地点：夷陵三斗坪新生合作厅、当前使用套餐：腾讯大王卡、套餐类型：全国套餐
2.前期处理情况：客户反映联通PLUS白银会员的问题。同部-2023100012784，我司申请并案处理。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转而认为工作人员服务不好，实际属于正常解释，现再次联系客户解释安抚，客户认可。
4.核查存在的问题分析：（1)存在问题：无（2）整改举措：无（3）是否属于不知情订制：否
5.申诉回复情况：2023-10-20 16:19:42联系客户，客户满意。</t>
  </si>
  <si>
    <t>BL202310230940241285</t>
  </si>
  <si>
    <t>2023-10-24 09:10:54</t>
  </si>
  <si>
    <t xml:space="preserve">判断省分:湖北
:有意向资费
:全国流量王8元套餐
:
高级模板内容：
用户诉求:用户来电要求办理全国流量王8元套餐，有宽带，已建议到归属地联通自营厅咨询，用户不认可，要求线上办理
当前套餐名称:畅越冰激凌5G套餐59元
新套餐名称（转入套餐名称）:全国流量王8元套餐
是合约期内（含靓号）:否
备注:用户要求办理全国流量王8元套餐，要求加急</t>
  </si>
  <si>
    <t>套餐变更：未到厅，降套，查询用户为融合套餐，宽带实装，已建议用户取消宽带后再联系我部转资，用户知晓，满意</t>
  </si>
  <si>
    <t>TS202310181401240457</t>
  </si>
  <si>
    <t>2023-10-24 20:08:07</t>
  </si>
  <si>
    <t>案件编号：鄂-20231000004278
受理日期：2023-10-1813:59:40
处理日期：2023-10-1814:00:42
认定员：常虹
申诉来源：微信
用户地址：杨岔路
副卡分户违约金已出，显示还是有副卡，宽带设备已给营业厅，但显示还是有宽带</t>
  </si>
  <si>
    <t>申辩工单：1.预处理重单同部-20231000132956。2.客户已撤诉
1. 用户基本信息：客户号码：16671722677、机主姓名：万金梅、入网时间：2021-10-18 15:52:46、入网地点：当城区西陵区广联专营店、当前使用套餐：畅爽冰激凌5G套餐99元、套餐类型：全国套餐
2.前期处理情况：客户反映取消业务的问题。同部-20231000132956，我司申请并案处理。客户10月15日向10015反馈2次，核查处理中，同步越级申诉。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</si>
  <si>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TS202310181218261067</t>
  </si>
  <si>
    <t>2023-10-24 20:08:33</t>
  </si>
  <si>
    <t>案件编号：鄂-20231000004249
受理日期：2023-10-1812:02:56
处理日期：2023-10-1812:17:09
认定员：王卓凡
申诉来源：微信
用户地址：杨岔路
副卡违约金已出，但显示还是走副卡，宽带设备已还，但显示还有宽带账号</t>
  </si>
  <si>
    <t>BL202310251120462462</t>
  </si>
  <si>
    <t>18672092877</t>
  </si>
  <si>
    <t>张照飞</t>
  </si>
  <si>
    <t>2023-10-25 14:23:45</t>
  </si>
  <si>
    <t xml:space="preserve">判断省分:湖北
:有意向资费
:其他资费
:否
node_104:
node_102:
:降套
:流量过多
:挽留后，用户依旧要求降套
:消费对比
:挽留失败
:
node_106:
:有合约/有靓号
:
高级模板内容：
用户诉求:用户要求变更29元套餐，前台挽留无效，不认可营业厅咨询办理
当前套餐名称:畅越冰激凌5G套餐239元
新套餐名称（转入套餐名称）:29元以下套餐
是合约期内（含靓号）:是</t>
  </si>
  <si>
    <t>套餐变更：未到厅，降套，联系用户表示暂不转资，满意</t>
  </si>
  <si>
    <t>TS202310171636260472</t>
  </si>
  <si>
    <t>2023-10-24 11:20:11</t>
  </si>
  <si>
    <t>案件编号：鄂-20231000004083
受理日期：2023-10-1716:28:31
处理日期：2023-10-1716:34:59
认定员：周辉
申诉来源：微信
用户地址：湖北省宜昌市秭归县九畹溪镇石柱村七组
联通信号问题已给联通公司反映过多次，至今未处理解决！宜昌当地联通公司工作人员回复暂时无法处理，原因是湖北省分公司未给回复！</t>
  </si>
  <si>
    <t>申辩工单：1.转办重单同部-20230900188703转-2023100717044218。2.错省改派
1. 用户基本信息：客户号码：13037375142、机主姓名：向雷军、入网时间：不详、入网地点：不详、当前使用套餐：不详、套餐类型：不详
2.前期处理情况：客户反映网络信号的问题。同部-20230900188703转-2023100717044218，我司申请并案处理。前期已有处理结果：客户反映秭归县九畹溪镇石柱村七组网络信号问题，经核查，客户号码归属异地非宜昌，投诉位置联通室内占用LF-长阳鸳鸯池L900(长阳王家包L900)-4，RSRP：-120dbm，SINR：-2db，信号覆盖较差，因客户要求立马解决信号覆盖问题，该位置已上报建站计划，并且现场为客户安装手机信号放大器，后期有问题与测试人员联系，客户认可。客户表示手机信号放大器使用一段时间后，效果有所弱化，故再次反映此问题，原计划于9月25日上门实测，因下雨封路导致工作人员无法前往客户所在位置，联系客户解释沟通，预约节后上门，客户表示知晓，但未配合撤诉。
3.申诉处理方案：（1）申诉是否属实：部分属实；（2）本次申诉原因及处理方案：结果同前期，10月17日已上门，回收旧手机信号放大器设备，待新手机信号放大器设备到货后再上门为其更换，预计次月上门，已提供解决方案无法处理不完全属实，联系客户解释告知，客户表示知晓，但未配合撤诉。
4.核查存在的问题分析：（1)存在问题：网络覆盖不完善（2）整改举措：网络覆盖有待优化（3）是否属于不知情订制：否
5.申诉回复情况：2023-10-20 10:57:17联系客户，客户不满意。</t>
  </si>
  <si>
    <t>GZ202310231519330225</t>
  </si>
  <si>
    <t>071701027275</t>
  </si>
  <si>
    <t>胡振东</t>
  </si>
  <si>
    <t>2023-10-25 11:51:51</t>
  </si>
  <si>
    <t>TS202310181401230456</t>
  </si>
  <si>
    <t>2023-10-24 21:12:07</t>
  </si>
  <si>
    <t>案件编号：鄂-20231000004273
受理日期：2023-10-1813:52:51
处理日期：2023-10-1814:00:12
认定员：李响
申诉来源：微信
用户地址：湖北省宜昌市伍家岗区夷陵大道207号
收到联通处理结果是赔偿双倍，就是608块，本人坚决反对，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要求按相关法律法规依法取得相应赔偿，并有权利依法保护自己的合法权益。</t>
  </si>
  <si>
    <t>申辩工单：1.转办重单同部-20231000102566转-2023102016418329。2.客户已撤诉
1. 用户基本信息：客户号码：13094180591、机主姓名：许涛波、入网时间：2019-11-16 11:44:22、入网地点：城区伍家区睿晟合作厅、当前使用套餐：地王卡、套餐类型：全国套餐
2.前期处理情况：客户反映电话营销的问题。同部-20231000102566转-2023102016418329，我司申请并案处理。前期已有处理结果：2021-07-19 11:19:45拓见科技(深圳)有限公司武汉分公司(宜昌)通过电话营销的方式推荐客户开通“ 2I承诺低消39元宽带优惠资费  ”，优惠编码65780487，有录音无二次确认，业务于2023-10-14 16:24:12已退订，22年7月-23年10月宽带和补收费用304元登记次月7日前到帐,客户不认可，要求退一赔三，服务角度考虑，协商本月出账后次月按实际产生金额费用的2倍为其申请退费，客户仍拒绝，暂未达成一致。
3.申诉处理方案：（1）申诉是否属实：部分属实；（2）本次申诉原因及处理方案：经核查，结果同前期，客户同意前期方案，其中304元于2023-10-24 14:24:28已现金方式到账，余下304元次月7日前赠费到账，无法打印发票，客户认可。 
4.核查存在的问题分析：（1)存在问题：电话营销无二次确认（2）整改举措：后期规范业务办理二次确认（3）是否属于不知情订制：是，共性管理问题，三种确认方式未上线
5.申诉回复情况：2023-10-23 16:11:02联系客户，客户满意。</t>
  </si>
  <si>
    <t>TS202310211648490547</t>
  </si>
  <si>
    <t>2023-10-23 12:43:46</t>
  </si>
  <si>
    <t xml:space="preserve">
高级模板内容：
投诉问题描述:用户进线，不在号卡归属地，希望线上办理主副卡解绑和变更8元套餐，烦请处理，谢谢。
办理渠道:营业厅
无法办理原因:不在归属地
用户要求:用户进线，不在号卡归属地，希望线上办理主副卡解绑和变更8元套餐，烦请处理，谢谢。</t>
  </si>
  <si>
    <t>套餐变更：未到厅，降套，现用户要求注销副卡，主卡转资8元流量王套餐，已办理，次月生效，满意</t>
  </si>
  <si>
    <t>TS202310241229552273</t>
  </si>
  <si>
    <t>投诉工单（2021版）&gt;&gt;移网&gt;&gt;【入网】宣传&gt;&gt;活动、资费宣传不清晰/模糊宣传</t>
  </si>
  <si>
    <t>18695068792</t>
  </si>
  <si>
    <t>韩植成</t>
  </si>
  <si>
    <t>2023-10-24 16:59:12</t>
  </si>
  <si>
    <t xml:space="preserve">【2022年上工信部测评重保用户】[该用户有申诉倾向，请注意受理态度，查询近三天工单记录，积极解决用户问题。]
高级模板内容：
投诉问题描述:用户来电要求更改套餐，对更改后折扣活动不能继续使用不认可，要求反馈
业务名称:5G冰激凌套餐享36个月5折优惠（次月生效）（湖北）
宣传渠道:其他:客户经理
宣传时间:2023-10-24
宣传内容:无
用户要求:要求核实处理</t>
  </si>
  <si>
    <t>套餐变更：未到厅：199转239，已为您转资畅爽冰激凌5G套餐239元（基础版），次月生效，满意！</t>
  </si>
  <si>
    <t>TS202310241935441548</t>
  </si>
  <si>
    <t>15549357651</t>
  </si>
  <si>
    <t>易婷婷</t>
  </si>
  <si>
    <t>2023-10-26 14:08:36</t>
  </si>
  <si>
    <t>主办单位：湖北
客户类别：星级客户
10010是否打通：是
是否二次致电10015：是
是否联系：否
升级倾向：工信部
号码归属省：湖北
SVIP等级：
1.问题类型:;
2.投诉类型:办理争议;
3.营业厅地址:;
4.位置信息:;
5.位置发生地:;
6.投诉内容:
人工客服无法接通，不方便去营业厅，请给我改8元流量王套餐，如果改不了就工信部投诉，停机不用了
8.办理业务的名称:8元流量王套餐
8.无法办理的渠道:null
备注（协办工单）
派单意见：集团高星用户，务必于12小时内回复，用户反映更改套餐的问题总部于2023年10月24日09:16:29，2023年10月24日18:49:20，2023年10月24日19:32:02多次联系无人接听，烦请省分协助为用户更改8元套餐如无法更改明确原因，并上传相关材料等附件，工信部倾向，工信部倾向，谢谢！</t>
  </si>
  <si>
    <t>套餐变更①客户基本信息：业务号码：15549357651、客户姓名：易婷婷、套餐情况：大王卡39元版； 客户反映套餐的问题。
②首次联系客户时间： 2023-10-25 09:33:03 ； 
③投诉核查处理情况：收到贵部转办后，我司立即组织调查 。经核实，客户要求办理转资8元流量王，次月生效，客户满意。
④答复客户时间及客户满意度评价相关信息：我司于2023-10-25 09:33:03联系客户解释说明，客户认可满意。回单人：王宜艳
⑤投诉核查关联材料：无</t>
  </si>
  <si>
    <t>ZX202310241140581669</t>
  </si>
  <si>
    <t>071703474028</t>
  </si>
  <si>
    <t>付金莲</t>
  </si>
  <si>
    <t>2023-10-24 14:09:56</t>
  </si>
  <si>
    <t xml:space="preserve">判断省分:湖北
:被动办理宽带
:不需要
:
高级模板内容：
问题描述:用户称不知情办理宽带
第二联系方式:15549353486
销户原因:不知情办理
用户要求:取消</t>
  </si>
  <si>
    <t>业务取消（电子渠道）;用户要求取消低消虚拟宽带，挽留无效，已按用户要求取消，满意。</t>
  </si>
  <si>
    <t>ZX202310231550050218</t>
  </si>
  <si>
    <t>071700420822</t>
  </si>
  <si>
    <t>刘佳鑫</t>
  </si>
  <si>
    <t>2023-10-23 16:41:20</t>
  </si>
  <si>
    <t>用户要求取消宽带，表示自己也没有安装宽带，以后也不用，请公司处理</t>
  </si>
  <si>
    <t>业务取消（五峰城区）：虚拟宽带，挽留无效，已取消，客户满意。</t>
  </si>
  <si>
    <t>TS202310222155230823</t>
  </si>
  <si>
    <t>15572700766</t>
  </si>
  <si>
    <t>赵秋立</t>
  </si>
  <si>
    <t>2023-10-23 10:42:40</t>
  </si>
  <si>
    <t>主办单位：湖北
客户类别：普通客户
10010是否打通：否
是否二次致电10015：是
是否联系：否
升级倾向：
号码归属省：湖北
SVIP等级：
1.问题类型:;
2.投诉类型:退订争议;
3.营业厅地址:;
4.位置信息:;
5.位置发生地:;
6.投诉内容:副卡取消业务，主卡改成8元套餐。
之前在归属地办理的主副卡业务，目前已经调离归属地且已经用不到比副卡15572770706。短时间也无法返回归属地，目前每月仍然会产生月租费用。请后台取消该副卡。且主卡15572700766目前没有过于频繁的使用频率，仍需要保留这张主卡。我要改成8元套餐，不然我会继续投诉。</t>
  </si>
  <si>
    <t>套餐变更-未到厅：
①客户投诉产生的原因：用户要求转资8元全国流量王套餐
②客户投诉问题核查情况及解决方案：收到贵部转办后，我司立即组织调查。经核实，用户要求转资8元全国流量王套餐，挽留无效，已按用户要求办理，次月生效，另用户反馈副卡15572770706销户的问题，因用户号码风险关停无法操作，已告知用户可先在APP上操作二次实人认证，待号码开机后可联系我们办理销户，满意。
③客户问题满意度：满意
④回单人：潘娥、联系方式：07176921001</t>
  </si>
  <si>
    <t>ZX202310251511120913</t>
  </si>
  <si>
    <t>071700096024</t>
  </si>
  <si>
    <t>2023-10-26 10:33:49</t>
  </si>
  <si>
    <t>用户来电要求宽带销户，表示今天到五峰城区东泰自有营业厅办理时，营业厅工作人员告知需要下个月6号才能办理，用户对此不满，要求公司马上为其销户，回复。</t>
  </si>
  <si>
    <t>业务取消（五峰城区营服中心）：实装宽带销户，挽留无效，客服部取消，另按用户要求已办理副卡转资4G全国流量王8元套餐，次月生效，现号码符合携出条件，满意。</t>
  </si>
  <si>
    <t>TS202310261425520751</t>
  </si>
  <si>
    <t>18972533839</t>
  </si>
  <si>
    <t>熊荣雷</t>
  </si>
  <si>
    <t>2023-10-26 16:12:19</t>
  </si>
  <si>
    <t xml:space="preserve">
高级模板内容：
投诉问题描述:用户来电反映联系营业厅一直联系不上打过去一直报错提示说没有登录，城区伍家岗中南路自有营业厅，请后台核实处理，谢谢！
产品名称:无
办理时间:2023-10-26
办理渠道:城区伍家岗中南路自有营业厅0717-6998922
用户要求:要求联系上营业厅办理解绑和更改套餐的业务，但是营业厅一直不接听电话，用户要求回电核实，谢谢！</t>
  </si>
  <si>
    <t>套餐变更-未到厅：159元转资，核实成员号码15337466762非实名停机，故我部无法在线办理解绑，已协商方便时携带身份证原件前往联通自营厅办理，用户满意。</t>
  </si>
  <si>
    <t>TS202310241838000642</t>
  </si>
  <si>
    <t>13135813006</t>
  </si>
  <si>
    <t>胡春芳</t>
  </si>
  <si>
    <t>2023-10-25 16:06:35</t>
  </si>
  <si>
    <t xml:space="preserve">22年Q3Q4重点客户
高级模板内容：
投诉问题描述:用户反馈不知情变更套餐，要求核实详情
业务名称:畅越冰激凌5G套餐119元
变更渠道:无
用户要求:用户要求核实套餐变更具体情况，之前用户反馈是达量限速套餐119元1月，前60G为高速流量后续限速，当前为超出套外产生流量费用户来电反映，用户不认可要求核实</t>
  </si>
  <si>
    <t>套餐变更-未到厅：用户要求转下架套餐全国冰激凌融合129家庭自由畅玩套餐（59元/月）（湖北），已告知用户该套餐已下架无法转资，建议用户到厅更换其他合适套餐，用户知晓，满意</t>
  </si>
  <si>
    <t>TS202310240920060240</t>
  </si>
  <si>
    <t>18571009932</t>
  </si>
  <si>
    <t>汪倩倩</t>
  </si>
  <si>
    <t>2023-10-24 14:13:06</t>
  </si>
  <si>
    <t>主办单位：湖北
客户类别：普通客户
10010是否打通：否
是否二次致电10015：是
是否联系：否
升级倾向：
号码归属省：湖北
SVIP等级：
1.问题类型:;
2.投诉类型:办理争议;
3.营业厅地址:;
4.位置信息:;
5.位置发生地:;
6.投诉内容:在本人不知情的情况下，擅自变更套餐，由原来的4g换成5套餐。
8.办理业务的名称:129冰淇淋套餐
8.无法办理的渠道:10010客服热线</t>
  </si>
  <si>
    <t>套餐变更-未到厅①客户投诉产生的原因：客户反映要求转回4G畅爽冰激凌国内流量套餐-129元/月问题
②客户投诉问题核查情况及解决方案：收到贵部转办后，我司立即组织调查。经核实，用户要求转回4G畅爽冰激凌国内流量套餐-129元/月套餐，已告知用户该套餐一下无法转回，且为用户自行到厅办理转资，现已与用户协商一致转资畅越冰激凌5G套餐129元，次月生效，并申请本月赠送10G流量，用户认可满意。
③客户问题满意度：我司于2023-10-24 12:42:10联系客户满意。
④回单人:程李晶；联系电话：07176921001</t>
  </si>
  <si>
    <t>TS202310250835351046</t>
  </si>
  <si>
    <t>18608605606</t>
  </si>
  <si>
    <t>徐民</t>
  </si>
  <si>
    <t>2023-10-25 17:06:24</t>
  </si>
  <si>
    <t xml:space="preserve">:1、受理流水号：;2、受理号码：18608605606;3、主叫号码：18608605606;4、被叫号码：;5、客户姓名：徐民;6、客户级别：五星忠诚用户;7、用户归属地：宜昌市;8、受理员工工号：hubXN23ZH2137;9、手机厂商：;10、投诉渠道：10010客服热线;11、投诉打点范围：3千米;12、投诉地址：宜昌市-夷陵区:夷陵正脉星湖湾6期【龙台路与希望街交叉口西南100米】;13、网格ID：190563;14、网格名称：YC_A_湖北省宜昌市夷陵区锦江大道-020乡道交叉口附近网格_190563;15、经度：111.306034;16、纬度：30.776178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169819384782756030;26、语音业务类型：;27、数据业务类型：上网速度慢;28、用户是否接受解释：否;29、公告类型：网络信息;30、基站ID：117.1007475;31、基站名称：117.1007475;32、其它地方是否正常使用：是;33、之前是否可以正常使用：是;
用户来电反映在（详细地址：夷陵正脉星湖湾6期）从（时间：今天）开始上网慢（服务状态：正常），周围用户（不清楚）正常使用，用户（已开关机）测试，手机显示（满格），用户要求尽快核实处理，联系电话（18608605606）。</t>
  </si>
  <si>
    <t>GZ202310191722022388</t>
  </si>
  <si>
    <t>19172222667</t>
  </si>
  <si>
    <t>2023-10-25 13:57:55</t>
  </si>
  <si>
    <t>详见GZ202309161305212007，用户称前期工作人员告知用户是主线，现场工作人员说需要主线负责人同意，用户不认可，要求加急解决，请处理，谢谢</t>
  </si>
  <si>
    <t>电线电缆：已通知夷陵区维护人员协助申报处理，已向客户解释说明，表示知晓。</t>
  </si>
  <si>
    <t>TS202310231243310264</t>
  </si>
  <si>
    <t>13040958664</t>
  </si>
  <si>
    <t>王中富</t>
  </si>
  <si>
    <t>2023-10-25 09:42:29</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</si>
  <si>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接口调用失败.:诊断无异常/解释不认可
当月是否清卡重用:无
:下一步
node_255:
::不同意/已配置
:在区域12省内（除湖北）
:1、受理流水号：;2、受理号码：13040958664;3、主叫号码：13040958664;4、被叫号码：;5、客户姓名：王中富;6、客户级别：二星忠诚用户;7、用户归属地：宜昌市;8、受理员工工号：hubXN2205011;9、手机厂商：;10、投诉渠道：10010客服热线;11、投诉打点范围：1.5千米;12、投诉地址：宜昌市-长阳土家族自治县:秀峰桥村村委会【榔坪镇乐园乡秀峰桥村2组附近】;13、网格ID：112845;14、网格名称：YC_B_112845;15、经度：110.620448;16、纬度：30.566759;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169803597364966493;26、语音业务类型：;27、数据业务类型：上网速度慢;28、用户是否接受解释：否;29、公告类型：;30、基站ID：117.111240;31、基站名称：117.11124;32、其它地方是否正常使用：是;33、之前是否可以正常使用：是;
用户来电反映在（详细地址：宜昌市-长阳土家族自治县:秀峰桥村4组）从（时间：2023.10.23）开始上网慢（服务状态：开通），周围用户（不清楚）正常使用，用户（已开关机）测试，手机显示（2格），用户要求尽快核实处理，联系电话（13040958664）。</t>
  </si>
  <si>
    <t>TS202310242017092118</t>
  </si>
  <si>
    <t>13117274060</t>
  </si>
  <si>
    <t>李元军</t>
  </si>
  <si>
    <t>2023-10-26 09:39:33</t>
  </si>
  <si>
    <t xml:space="preserve">
:1、受理流水号：;2、受理号码：13117274060;3、主叫号码：13117274060;4、被叫号码：;5、客户姓名：李元军;6、客户级别：无级别;7、用户归属地：宜昌市;8、受理员工工号：hubXN215259;9、手机厂商：;10、投诉渠道：10010客服热线;11、投诉打点范围：3千米;12、投诉地址：宜昌市-夷陵区:观音堂村委会【雾渡河镇】;13、网格ID：75536;14、网格名称：YC_B_75536;15、经度：111.164099;16、纬度：31.141695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169814957487975854;26、语音业务类型：;27、数据业务类型：无法上网;28、用户是否接受解释：否;29、公告类型：网络信息;30、基站ID：117.1015186;31、基站名称：117.1015186;32、其它地方是否正常使用：是;33、之前是否可以正常使用：是;
用户来电反映从（10月）开始在（宜昌市-夷陵区:观音堂村云盘山旅游开发有限公司）使用（无信号/信号弱/断断续续/掉话/单通），服务状态正常，用户（已开关机/换机换卡）测试，仍然如此，要求尽快处理，第二联系电话（13117274060）。</t>
  </si>
  <si>
    <t>TS202310230939440536</t>
  </si>
  <si>
    <t>13177099987</t>
  </si>
  <si>
    <t>2023-10-23 10:41:25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</si>
  <si>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13177099987;3、主叫号码：13177099987;4、被叫号码：;5、客户姓名：张学鹏;6、客户级别：一星用户;7、用户归属地：宜昌市;8、受理员工工号：hubXN23XH9017;9、手机厂商：;10、投诉渠道：10010客服热线;11、投诉打点范围：0.5千米;12、投诉地址：宜昌市-夷陵区:恒大绿洲停车场【梅子垭路恒大绿洲】;13、网格ID：190518;14、网格名称：YC_A_湖北省宜昌市夷陵区发展大道-梅子垭路交叉口附近网格_190518;15、经度：111.338337;16、纬度：30.769189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无信号;24、用户周边使用情况：全部发生;25、主工单流水号：hub169802508478268401;26、语音业务类型：;27、数据业务类型：无法上网;28、用户是否接受解释：否;29、公告类型：网络信息;30、基站ID：117.1005504;31、基站名称：117.1005504;32、其它地方是否正常使用：否;33、之前是否可以正常使用：是;用户反映在恒大绿洲4号车库无信号，解释不认可请处理，谢谢</t>
  </si>
  <si>
    <t>TS202310230949050772</t>
  </si>
  <si>
    <t>15697270473</t>
  </si>
  <si>
    <t>2023-10-23 16:48:33</t>
  </si>
  <si>
    <t>主办单位：湖北
客户类别：普通客户
10010是否打通：否
是否二次致电10015：是
是否联系：否
升级倾向：
号码归属省：湖北
SVIP等级：
1.问题类型:;
2.投诉类型:其他问题;
3.营业厅地址:;
4.位置信息:;
5.位置发生地:;
6.投诉内容:宽带故障一个周无法排除，影响使用，造成不便</t>
  </si>
  <si>
    <t>网络质量：湖北省宜昌市枝江市百里洲镇沿江村五组AA①客户基本资料：业务号码：15697270473、客户姓名：林涛、套餐情况：腾讯大王卡；客户反映宽带无法上网的问题； 
②首次联系客户时间：2023-10-23 15:44:00
③投诉核查处理情况：收到贵部转办，我司立即组织核查，经核实，已安排工作人员协助检测，预计72小时内恢复，现赠送用户10G国内流量，限当月使用，满意； 
④答复客户时间及客户满意度评价：根据上述核实情况，我司于2023-10-23 15:44:00联系客户满意，回单人：胡春燕、联系方式：07176921001
⑤投诉核查关联材料：无。"</t>
  </si>
  <si>
    <t>GZ202310161748100121</t>
  </si>
  <si>
    <t>071703836841</t>
  </si>
  <si>
    <t>李诗琳</t>
  </si>
  <si>
    <t>2023-10-25 14:57:22</t>
  </si>
  <si>
    <t>071703836841命中精准预判服务场景:[65岁以上老人]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iptv无法观看，老人在家，要求师傅上门，请处理。联系15572736649</t>
  </si>
  <si>
    <t>TS202310221204071822</t>
  </si>
  <si>
    <t>18613194641</t>
  </si>
  <si>
    <t>王洁</t>
  </si>
  <si>
    <t>2023-10-23 11:58:34</t>
  </si>
  <si>
    <t>主办单位：广东
客户类别：星级客户
10010是否打通：否
是否二次致电10015：是
是否联系：否
升级倾向：
号码归属省：广东
SVIP等级：
1.问题类型:;
2.投诉类型:手机信号问题;
3.营业厅地址:;
4.位置信息:隆康路45号;
5.位置发生地:湖北省宜昌市伍家岗区;
6.投诉内容:手机网络类型:5G；
网络情况:网页无法打开/网速慢；
接打电话情况:掉话/单通/无法通话；
APP应用程序是否正常使用:部分不正常；
影响范围:所有地点；
其他用户能否正常使用:不了解；
影响时段:一直；
投诉内容:连医院的付费程序都打不开了，你们的网是越来越差了；</t>
  </si>
  <si>
    <t>网络质量：伍家岗隆康路45号AA①客户基本资料：业务号码：18613194641、客户姓名：王洁、套餐情况：WCDMA(3G)-66元基本套餐A；客户反映网络质量的问题； 
②首次联系客户时间：2023-10-23 10:12:00
③投诉核查处理情况：收到贵部转办，我司立即组织核查，经核实，客户所在地网络正常，基站无告警，周边用户使用正常，工作人员多次联系用户未接听，我司10010回访未接听，无法实测，已短信告知用户若方便可致电宜昌服务监督热线13032700872实测网络； 
④答复客户时间及客户满意度评价：根据上述核实情况，我司于2023-10-23 10:12:00未联系上，回单人：胡春燕、联系方式：07176921001
⑤投诉核查关联材料：无。"</t>
  </si>
  <si>
    <t>TS202310221206061855</t>
  </si>
  <si>
    <t>2023-10-24 16:02:33</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</si>
  <si>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接打电话情况:杂音/断断续续；
APP应用程序是否正常使用:部分不正常；
影响范围:特定地点；
其他用户能否正常使用:不了解；
影响时段:全时段；
投诉内容:无人联糸+无人解决=继续投诉；
关联中国联通投诉平台-网站工单流水号:TS202310171251289646</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</si>
  <si>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11:04:0联系客户满意度一般，回单人：胡春燕、联系方式：07176921001 ⑤投诉核查关联材料：无。" 回单成功</t>
  </si>
  <si>
    <t>TS202310231115430690</t>
  </si>
  <si>
    <t>2023-10-25 14:42:08</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</si>
  <si>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影响时段:全时段；
投诉内容:无人解决，继续投诉。；
关联中国联通投诉平台-网站工单流水号:TS202310221205279629</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</si>
  <si>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15:44:0联系客户满意度一般，回单人：胡春燕、联系方式：07176921001 ⑤投诉核查关联材料：无。" 回单成功</t>
  </si>
  <si>
    <t>GZ202310261908140255</t>
  </si>
  <si>
    <t>071700960031</t>
  </si>
  <si>
    <t>徐小红</t>
  </si>
  <si>
    <t>2023-10-26 21:05:05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</si>
  <si>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装机地址：湖北省宜昌市远安县鸣凤镇双利村汤家洲片区汤家洲巷24号1栋周边</t>
  </si>
  <si>
    <t>GZ202310261841050009</t>
  </si>
  <si>
    <t>071700709577</t>
  </si>
  <si>
    <t>2023-10-26 20:40:50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</si>
  <si>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用户表示宽带无法使用，灯不亮，要求公司处理。</t>
  </si>
  <si>
    <t>ZHX202310261757521247</t>
  </si>
  <si>
    <t>2023-10-26 18:20:50</t>
  </si>
  <si>
    <t>用户来电对前期工单不认可，我处安抚解释无效，用户强烈不认可，前工单号：TS202310261444211248要求转接投申诉专席，多次转接未成功，告知为其记录两小时内联系，用户要求在一个小时内联系，告知记录烦请处理，谢谢</t>
  </si>
  <si>
    <t>GZ202310261751132087</t>
  </si>
  <si>
    <t>071701011942</t>
  </si>
  <si>
    <t>袁龙</t>
  </si>
  <si>
    <t>2023-10-26 21:02:19</t>
  </si>
  <si>
    <t>宽带报障-网页打不开
装机地址：湖北省宜昌市猇亭区古老背街道蔡家畈社区金猇路105号东都国际12栋1单元8楼801</t>
  </si>
  <si>
    <t>TS202310240823261936</t>
  </si>
  <si>
    <t>15571716153</t>
  </si>
  <si>
    <t>向心凤</t>
  </si>
  <si>
    <t>2023-10-26 09:23:12</t>
  </si>
  <si>
    <t>15571716153命中精准预判服务场景:[65岁以上老人]
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:某个位置
:1、受理流水号：;2、受理号码：15571716153;3、主叫号码：15571716153;4、被叫号码：;5、客户姓名：向心凤;6、客户级别：二星忠诚用户;7、用户归属地：宜昌市;8、受理员工工号：hubXN23ZH8803;9、手机厂商：;10、投诉渠道：10010客服热线;11、投诉打点范围：0.2千米;12、投诉地址：宜昌市-当阳市:玉阳办事处【友谊路与新民路五巷交叉口东220米】;13、网格ID：190416;14、网格名称：YC_A_湖北省宜昌市当阳市南正街-友谊路交叉口附近网格_190416;15、经度：111.788838;16、纬度：30.817153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169810680240746372;26、语音业务类型：单通,无法主被叫;27、数据业务类型：;28、用户是否接受解释：否;29、公告类型：网络信息;30、基站ID：117.111851;31、基站名称：117.111851;32、其它地方是否正常使用：是;33、之前是否可以正常使用：是;</t>
  </si>
  <si>
    <t>网络质量：宜昌市-当阳市:玉阳办事处【友谊路与新民路五巷交叉口东220米】AA，用户反馈现象为信号质量问题，核实结果投诉点信号覆盖正常，周边基站无故障，为用户15571716153号码无法打通，18527828075该用户不在宜昌，无法联系上自己的母亲，其他联通用户正常使用，现已联系15571716153机主，表示已恢复正常，满意。</t>
  </si>
  <si>
    <t>BL202310221713590915</t>
  </si>
  <si>
    <t>13117291555</t>
  </si>
  <si>
    <t>吴冕</t>
  </si>
  <si>
    <t>2023-10-23 15:48:16</t>
  </si>
  <si>
    <t xml:space="preserve">判断省分:湖北
:有意向资费
:其他资费
:否
node_104:
node_102:
:降套
:消费过高
:挽留后，用户依旧要求降套
:资费对比
:挽留失败
:
node_106:
:有合约/有靓号
:
高级模板内容：
用户诉求:用户来电要求更改套餐，称人在异地无法到厅，要求核实处理回复请处理谢谢！
当前套餐名称:畅爽冰激凌5G套餐199元
新套餐名称（转入套餐名称）:需要80左右的套餐
是合约期内（含靓号）:是
备注:用户来电要求更改套餐，称人在异地无法到厅，要求核实处理回复请处理谢谢！</t>
  </si>
  <si>
    <t>套餐变更：未到厅，降套，现与用户沟通办理89元畅越冰激凌套餐+2年网龄计划合约，次月生效，满意</t>
  </si>
  <si>
    <t>BL202310231551250867</t>
  </si>
  <si>
    <t>15629331122</t>
  </si>
  <si>
    <t>孟尹成</t>
  </si>
  <si>
    <t>2023-10-24 14:02:46</t>
  </si>
  <si>
    <t xml:space="preserve">判断省分:湖北
:有意向资费
:其他资费
:否
node_104:
node_102:
:降套
:消费过高
:挽留后，用户依旧要求降套
:消费对比
:挽留失败
:
node_106:
:有合约/有靓号
:
高级模板内容：
用户诉求:更改套餐
当前套餐名称:4G畅爽冰激凌国内流量套餐-129
新套餐名称（转入套餐名称）:福多多29元套餐
是合约期内（含靓号）:是
备注:用户有宽带，不在归属地</t>
  </si>
  <si>
    <t>套餐变更：未到厅，降套，虚拟宽带挽留失败，已取消，主卡转资29元福多多卡，次月生效，满意</t>
  </si>
  <si>
    <t>BL202310241331140732</t>
  </si>
  <si>
    <t>15671012120</t>
  </si>
  <si>
    <t>王永明</t>
  </si>
  <si>
    <t>2023-10-25 14:08:15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</si>
  <si>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备注:不愿到厅解除融合提及工信部</t>
  </si>
  <si>
    <t>套餐变更：未到厅，降套，已取消校园网，手机号码转资8元流量王套餐，次月生效，满意</t>
  </si>
  <si>
    <t>GZ202310261630381498</t>
  </si>
  <si>
    <t>071701052410</t>
  </si>
  <si>
    <t>王仁英</t>
  </si>
  <si>
    <t>2023-10-26 19:13:59</t>
  </si>
  <si>
    <t>071701052410命中精准预判服务场景:[65岁以上老人]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用户表示宽带正常，IPTV无法使用，重启机顶盒设备无效，提示0024，请尽快处理并回复</t>
  </si>
  <si>
    <t>BL202310251011591412</t>
  </si>
  <si>
    <t>13047164888</t>
  </si>
  <si>
    <t>李韩</t>
  </si>
  <si>
    <t>2023-10-26 09:13:46</t>
  </si>
  <si>
    <t xml:space="preserve">判断省分:湖北
:无意向资费
node_104:
node_102:
:降套
:消费过高
:挽留后，用户依旧要求降套
:消费对比
:挽留失败
:
node_106:
:有合约/有靓号
:
高级模板内容：
用户诉求:用户来电要求变更套餐为59元福多多套餐，一线已建议用户到线下营业厅变更，用户不认可（无法到归属地）。用户要投诉客户经理，表示之前告知5年后可以变更套餐，但现在想要变更套餐被告知无法变更，因此用户不满，用户对199元内包含的流量对比现在的流量卡还更少不满，因此要求变更为低资费套餐。请协助处理，谢谢
当前套餐名称:畅爽全国冰激凌套餐398元档
新套餐名称（转入套餐名称）:59元福多多套餐
是合约期内（含靓号）:是
备注:用户有折扣合约，无法在线变更，请协助处理，谢谢</t>
  </si>
  <si>
    <t>套餐变更：未到厅，降套，已为用户转资59元福多多卡套餐，次月生效，原套餐已下架无法转回，用户认可，满意</t>
  </si>
  <si>
    <t>TS202310231852250891</t>
  </si>
  <si>
    <t>13100789020</t>
  </si>
  <si>
    <t>孙晨峻</t>
  </si>
  <si>
    <t>2023-10-25 16:47:51</t>
  </si>
  <si>
    <t>用户对之前工单TS202310081133571325处理结果不认可，用户要求重新回复处理，用户要求投诉。</t>
  </si>
  <si>
    <t>网络质量：榆林市榆阳区榆林能源科技职业学院AA；该问题长期存在，由于山体、楼宇等等阻挡不能对投诉区域形成有效覆盖，属于4G室内弱覆盖；【解决方案及计划】该问题因室内弱覆盖需增加宏站解决，因市场效益回报率较低该问题尚未纳入规划。本月已减免10-12月30%月租费用共计27元。2023-10-09 15:38:22退费到账，已再次向用户解释，用户知晓，满意</t>
  </si>
  <si>
    <t>GZ202310261531491063</t>
  </si>
  <si>
    <t>071704654619</t>
  </si>
  <si>
    <t>胡平</t>
  </si>
  <si>
    <t>2023-10-26 21:35:42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</si>
  <si>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</si>
  <si>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TS202310211241231076</t>
  </si>
  <si>
    <t>13139983175</t>
  </si>
  <si>
    <t>海日古丽&amp;middot;图尔荪</t>
  </si>
  <si>
    <t>2023-10-23 16:56:37</t>
  </si>
  <si>
    <t>主办单位：新疆
客户类别：普通客户
10010是否打通：否
是否二次致电10015：是
是否联系：否
升级倾向：
号码归属省：新疆
SVIP等级：
1.问题类型:;
2.投诉类型:手机信号问题;
3.营业厅地址:;
4.位置信息:湖北宜昌当阳市;
5.位置发生地:湖北省宜昌市当阳市;
6.投诉内容:手机网络类型:4G；
网络情况:无法上网；
接打电话情况:杂音/断断续续；
APP应用程序是否正常使用:部分不正常；
影响范围:所有地点；
其他用户能否正常使用:不能正常使用；
影响时段:1；
投诉内容:无sim卡限制无法使用网络不可用；</t>
  </si>
  <si>
    <t>网络质量-当阳AA①客户基本资料：业务号码：13139983175、客户姓名：海日古丽&amp;middot;图尔荪、套餐情况：冰激凌放心用98元20G（新疆）；客户反映网络质量的问题； 
②首次联系客户时间：2023-10-22 10:24:00
③投诉核查处理情况：收到贵部转办，我司立即组织核查，经核实，用户未提供当阳具体地址，无法核实网络，多次未联系上用户，无法实测，已短信告知用户及时致电宜昌服务监督热线13032700872； 
④答复客户时间及客户满意度评价：根据上述核实情况，我司于2023-10-22 10:24:00未联系上，回单人：胡春燕、联系方式：07176921001
⑤投诉核查关联材料：无。"</t>
  </si>
  <si>
    <t>GZ202310261521070985</t>
  </si>
  <si>
    <t>071700564270</t>
  </si>
  <si>
    <t>刘绍银</t>
  </si>
  <si>
    <t>2023-10-26 18:59:20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</si>
  <si>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装机地址：湖北省宜昌市长阳县长阳城区营服中心4G-CPE项目卡130-3274-1164卡</t>
  </si>
  <si>
    <t>ZX202310231130060712</t>
  </si>
  <si>
    <t>071703393816</t>
  </si>
  <si>
    <t>2023-10-23 15:29:28</t>
  </si>
  <si>
    <t xml:space="preserve">判断省分:湖北
:被动办理宽带
:不需要
:
高级模板内容：
问题描述:用户要求取消宽带
第二联系方式:18671446348
销户原因:没有安装过，也不需要
用户要求:处理</t>
  </si>
  <si>
    <t>业务取消（五峰城西）虚拟宽带，已为用户注销，满意</t>
  </si>
  <si>
    <t>ZX202310231957461962</t>
  </si>
  <si>
    <t>071703619840</t>
  </si>
  <si>
    <t>向玮</t>
  </si>
  <si>
    <t>2023-10-24 09:49:14</t>
  </si>
  <si>
    <t>被动开通宽带，要求在线取消，请尽快处理</t>
  </si>
  <si>
    <t>业务取消（伍家）：虚拟宽带，挽留无效，已取消，客户满意。</t>
  </si>
  <si>
    <t>GZ202310261508410899</t>
  </si>
  <si>
    <t>071700625313</t>
  </si>
  <si>
    <t>鲁作为</t>
  </si>
  <si>
    <t>2023-10-26 17:43:43</t>
  </si>
  <si>
    <t>无法联网
装机地址：湖北省宜昌市秭归县茅坪镇烟草小区平湖大道24号2栋2单元2层202户湖北省秭归县茅坪镇，平湖大道24号2栋二楼</t>
  </si>
  <si>
    <t>BL202310250810580212</t>
  </si>
  <si>
    <t>18694098925</t>
  </si>
  <si>
    <t>赵玉洁</t>
  </si>
  <si>
    <t>2023-10-25 14:22:51</t>
  </si>
  <si>
    <t xml:space="preserve">
高级模板内容：
用户诉求:更改套餐
当前套餐名称:10元畅爽冰激凌套餐成员
新套餐名称（转入套餐名称）:福多多29元
是合约期内（含靓号）:是
备注:提示融合关系无法CB更改查询已经取消宽带请协助处理</t>
  </si>
  <si>
    <t>套餐变更：用户已到当阳城区南正街自有营业厅转资福多多29元套餐，满意</t>
  </si>
  <si>
    <t>TS202310221728580145</t>
  </si>
  <si>
    <t>15571701414</t>
  </si>
  <si>
    <t>2023-10-23 14:05:12</t>
  </si>
  <si>
    <t xml:space="preserve">【2022年上工信部测评重保用户】
高级模板内容：
投诉问题描述:用户来电表示自己当时在APP上面订购了一个“统一平台销售后向通用流量5G升级包3日包5GB”，但用户称自己当时订购这个流量包后，依然是在继续使用自己套餐内的流量并没有使用流量包的流量，前台解释后，用户依然不认可，请核实协助处理
争议月份:2023年10月
争议金额/流量:0
用户要求:用户要求核实处理</t>
  </si>
  <si>
    <t>系统支撑：经核实，用户反映订购“统一平台销售后向通用流量5G升级包3日包5GB”流量包激活失败导致无法使用，考虑用户使用感知，已为用户赠送5G流量本月使用，用户认可满意</t>
  </si>
  <si>
    <t>ZX202310251034051104</t>
  </si>
  <si>
    <t>071703855648</t>
  </si>
  <si>
    <t>陈城</t>
  </si>
  <si>
    <t>2023-10-26 09:10:22</t>
  </si>
  <si>
    <t>用户表示被动开通宽带，并导致扣费，多次解释无效，要求取消并投诉</t>
  </si>
  <si>
    <t>业务取消（伍家）经核实，客户要求已注销实装宽带，已为客户注销，满意</t>
  </si>
  <si>
    <t>BL202310231628491408</t>
  </si>
  <si>
    <t>15571704647</t>
  </si>
  <si>
    <t>毛双</t>
  </si>
  <si>
    <t>2023-10-25 09:16:03</t>
  </si>
  <si>
    <t xml:space="preserve">
高级模板内容：
用户诉求:降套
当前套餐名称:畅越冰激凌5G套餐109元
新套餐名称（转入套餐名称）:福多多卡29元（ID：91294084）
是合约期内（含靓号）:否
备注:变更为福多多卡29元套餐，已经告知用户有副卡需要线下解绑，用户提及投诉，请处理</t>
  </si>
  <si>
    <t>套餐变更-未到厅：109转29，多次联系用户无法接通，用户宽带为实装宽带，且副卡无法知晓拆分套餐名称，故未操作转资，如有疑问可在工作时间（08:30-12:00；14:00-17:30）联系07176921001、13032700872宜昌客服。如用户咨询，请前台10010话务中心代为解释，谢谢</t>
  </si>
  <si>
    <t>TS202310241834070576</t>
  </si>
  <si>
    <t>18571428386</t>
  </si>
  <si>
    <t>左叶子</t>
  </si>
  <si>
    <t>2023-10-25 11:04:25</t>
  </si>
  <si>
    <t>自己订购了小红书定向流量包-9元（前向），但使用小红书还是扣得自己的5日流量包，对此不认可，要求加急处理回复</t>
  </si>
  <si>
    <t>系统支撑：经核实因系统支撑不到位，导致小红书定向流量包未免流，现申请减免本月费用合计30元，24小时到账，此费用不可打印发票，客户满意</t>
  </si>
  <si>
    <t>TS202310232156200617</t>
  </si>
  <si>
    <t>15586374430</t>
  </si>
  <si>
    <t>刘鑫源</t>
  </si>
  <si>
    <t>2023-10-24 09:43:58</t>
  </si>
  <si>
    <t xml:space="preserve">判断省分:湖北
:流量费争议
:定向流量未免流
:不认可
:不符合或不愿意开通
:
高级模板内容：
投诉问题描述:用户来电表示自己就是在校园内使用，没有在其他地方使用过
争议定向流量包产品名称:	10元200G校园基站流量包
订购渠道:无
订购日期:2023-10-23
用户要求:要求我方尽快核实回复处理，谢谢</t>
  </si>
  <si>
    <t>系统支撑：经核实因系统支撑不到位，导致校园基站流量包无法使用，已发校园协助处理，预计本月内恢复，我司申请减免本月费用合计10元，24小时到账，此费用不可打印发票，另已申请补赠0元20G流量包，仅限本月使用，客户满意。</t>
  </si>
  <si>
    <t>BL202310241339590819</t>
  </si>
  <si>
    <t>15697279738</t>
  </si>
  <si>
    <t>杨志生</t>
  </si>
  <si>
    <t>2023-10-24 17:08:42</t>
  </si>
  <si>
    <t xml:space="preserve">[65岁以上老人]判断省分:湖北
:无意向资费
node_104:
node_102:
:降套
:需要保号
:挽留后，用户依旧要求降套
:资费对比
:挽留失败
:
node_106:
:无合约/无靓号
:
高级模板内容：
用户诉求:降低套餐资费用户称没有办理宽带安装要求直接更换套餐接触宽带账号绑定
当前套餐名称:畅越冰激凌5G套餐109元
新套餐名称（转入套餐名称）:福多多29元（湖北）
是合约期内（含靓号）:是
备注:有网龄计划合约</t>
  </si>
  <si>
    <t>套餐变更-未到厅：109转29元，用户要求转资福多多29元，挽留无效，已按用户要求办理转资，次月生效，并取消缓装宽带，满意。</t>
  </si>
  <si>
    <t>GZ202310261438410684</t>
  </si>
  <si>
    <t>071700860903</t>
  </si>
  <si>
    <t>庄伟</t>
  </si>
  <si>
    <t>2023-10-26 15:32:56</t>
  </si>
  <si>
    <t>22年Q3Q4重点客户无法打开网页
装机地址：湖北省宜昌市当阳市玉阳办事处荷当路香榭水岸还建房5栋3单元4层401户</t>
  </si>
  <si>
    <t>BL202310261128550289</t>
  </si>
  <si>
    <t>2023-10-26 16:57:47</t>
  </si>
  <si>
    <t xml:space="preserve">
高级模板内容：
用户诉求:用户要求所有副卡解绑，全部都办理全国流量王8元套餐
当前套餐名称:畅爽冰激凌5G套餐
新套餐名称（转入套餐名称）:全国流量王8元套餐
是合约期内（含靓号）:是
备注:已建议用户去营业厅用户不认可，用户要求今天内回复</t>
  </si>
  <si>
    <t>套餐变更-未到厅：10元转8元，已按用户要求分别将主副卡办理转资4G全国流量王8元套餐，次月生效，并新建账户分开付费使用，宽带因本月要使用至月末最后一天，已操作转资，11月10日前注销，用户满意。</t>
  </si>
  <si>
    <t>BL202310250939090960</t>
  </si>
  <si>
    <t>15549381332</t>
  </si>
  <si>
    <t>佘治臻</t>
  </si>
  <si>
    <t>2023-10-26 14:33:14</t>
  </si>
  <si>
    <t xml:space="preserve">判断省分:湖北
:有意向资费
:其他资费
:是
:不认可：坚持要求转入有限制的套餐
:
高级模板内容：
用户诉求:用户进线要求更改回之前的日租宝系列大王卡套餐，长时间向用户解释下架套餐不能更改，用户不认可，称不更改工信部投诉，解释无效请处理谢谢
当前套餐名称:畅越冰激凌5G套餐179元
新套餐名称（转入套餐名称）:日租宝系列腾讯大王卡套餐19元
是合约期内（含靓号）:是
备注:用户进线要求更改回之前的日租宝系列大王卡套餐，长时间向用户解释下架套餐不能更改，用户不认可，称不更改工信部投诉，解释无效请处理谢谢</t>
  </si>
  <si>
    <t>套餐变更-未到厅：179转29，已协商一致按用户要求转资 腾讯大王卡（新）29元套餐，次月生效，满意</t>
  </si>
  <si>
    <t>TS202310221544410719</t>
  </si>
  <si>
    <t>13135828380</t>
  </si>
  <si>
    <t>2023-10-23 09:07:11</t>
  </si>
  <si>
    <t>客户来电表示注销的；13135828380号码里的费用一直没有返到；13872662124，客户要求记录反馈</t>
  </si>
  <si>
    <t>系统支撑：经核实因系统支撑不到位，导致账户余额未清退，现申请补赠150元至客户提供号码13872662124上，24小时到账，此费用不可打印发票，客户满意。</t>
  </si>
  <si>
    <t>TS202310231024181853</t>
  </si>
  <si>
    <t>15672511622</t>
  </si>
  <si>
    <t>熊贵元</t>
  </si>
  <si>
    <t>2023-10-23 17:00:19</t>
  </si>
  <si>
    <t xml:space="preserve">
高级模板内容：
投诉问题描述:用户来电表示在中国联通app申请的宽带没有装，后有申请撤销，显示一直未竣工，导致目前一直办理不了业务，表示还有个沃家神眼，解释不认可，现用户要求我处为其撤销，要立即办理业务，请处理谢谢
渠道名称:中国联通APP
办理业务名称:宽带业务
页面提示:未竣工
用户要求:要求我处为其撤销，请处理谢谢</t>
  </si>
  <si>
    <t>系统支撑：因系统支撑不到位导致订单取消未竣工，现已竣工，原宽带及沃家神眼均已撤单，2023-10-23 11:16:25已重新下新装宽带订单，用户满意</t>
  </si>
  <si>
    <t>TS202310211819082195</t>
  </si>
  <si>
    <t>2023-10-23 16:59:12</t>
  </si>
  <si>
    <t xml:space="preserve">
高级模板内容：
投诉问题描述:权益无法领取
操作渠道:联通畅视
参加活动（套餐）名称:0元百宝箱权益12个月
页面提示:领取失败
用户要求:核实处理</t>
  </si>
  <si>
    <t>系统支撑：因系统支撑不到位导致权益产品无法领取，现申请赠费用户20元赠费*6个月，立即到账，用于用户购买权益会员，用户满意</t>
  </si>
  <si>
    <t>BL202310211930061569</t>
  </si>
  <si>
    <t>15549395002</t>
  </si>
  <si>
    <t>冀宇</t>
  </si>
  <si>
    <t>2023-10-23 09:06:14</t>
  </si>
  <si>
    <t xml:space="preserve">判断省分:湖北
:有意向资费
:其他资费
:否
node_104:
node_102:
:降套
:消费过高
:挽留后，用户依旧要求降套
:资费对比
:挽留失败
:
node_106:
:无合约/无靓号
:
高级模板内容：
用户诉求:用户要求在线更改套餐畅爽冰激凌5G套餐129元（基础版），因宽带无法在线更改，请协助处理，，用户称自己并未预留宽带，请协助处理，谢谢
当前套餐名称:畅爽冰激凌5G套餐199元（基础版）
新套餐名称（转入套餐名称）:畅爽冰激凌5G套餐129元（基础版）
是合约期内（含靓号）:是</t>
  </si>
  <si>
    <t>套餐变更-未到厅：199元转129元，已办理转资畅爽冰激凌5G套餐129元（基础版），次月生效，用户满意。</t>
  </si>
  <si>
    <t>BL202310221342561093</t>
  </si>
  <si>
    <t>15072520998</t>
  </si>
  <si>
    <t>叶建国</t>
  </si>
  <si>
    <t>2023-10-23 09:07:05</t>
  </si>
  <si>
    <t xml:space="preserve">判断省分:湖北
:无意向资费
node_104:
node_102:
:降套
:消费过高
:挽留后，用户依旧要求降套
:资费对比
:挽留失败
:
node_106:
:有合约/有靓号
:
高级模板内容：
用户诉求:更改套餐
当前套餐名称:畅爽冰激凌5G套餐199元（基础版）
新套餐名称（转入套餐名称）:腾讯大王卡套餐29元
是合约期内（含靓号）:是
备注:用户要求更改套餐前台已挽留不认可坚持要求变更请处理联系电话:15072520998</t>
  </si>
  <si>
    <t>套餐变更-未到厅：199转8，已为用户转资8元全国流量王套餐，次月生效，满意</t>
  </si>
  <si>
    <t>GZ202310261420260572</t>
  </si>
  <si>
    <t>071700103342</t>
  </si>
  <si>
    <t>邹帅</t>
  </si>
  <si>
    <t>2023-10-26 16:53:36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</si>
  <si>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:网速慢，不能正常使用，要求师傅尽快上门处理。</t>
  </si>
  <si>
    <t>BL202310251221180799</t>
  </si>
  <si>
    <t>2023-10-25 14:37:52</t>
  </si>
  <si>
    <t xml:space="preserve">#2022重保客户#BL202310161523051222；您要求转资低套餐的问题，多次致电未接，无法核实转资情况，已短信告知如您后期使用有任何疑问，可于工作时间（08：30-17：30）致电宜昌联通07176921001或13032700872。
已按照前期处理结果告知用户不认可；坚持要求公司线上为其修改次月生效的最低套餐，表示不处理会直接投诉工信部，要求在10分钟内处理并回复，烦请优先加急处理并回复。</t>
  </si>
  <si>
    <t>套餐变更-未到厅：199转8，用户要求主副卡转资8元全国流量王套餐，已为用户转资，次月生效，满意</t>
  </si>
  <si>
    <t>TS202310170824162499</t>
  </si>
  <si>
    <t>15572776366</t>
  </si>
  <si>
    <t>李元金</t>
  </si>
  <si>
    <t>2023-10-26 09:08:21</t>
  </si>
  <si>
    <t xml:space="preserve">21年省分重点用户(固定上网)
高级模板内容：
投诉问题描述:用户来电反应自己通过联通PLUS领取会员，在兑换的时候一直收不到验证码，用户要求我方核实处理
操作渠道:中国联通APP
参加活动（套餐）名称:联通PLUS会员
页面提示:无
用户要求:要求我方尽快核实处理</t>
  </si>
  <si>
    <t>系统支撑：因系统支撑不到位导致无法接收10010短信验证码，现已处理恢复，客户可正常接收，出于服务角度，赠送用户20元话费，系统办理预存享20元赠费，立即到账，此费用无法抵扣往月欠费及打印发票，满意</t>
  </si>
  <si>
    <t>TS202310221926481853</t>
  </si>
  <si>
    <t>2023-10-24 10:23:22</t>
  </si>
  <si>
    <t xml:space="preserve">判断省分:其他省分
:流量计费争议
判断省分::定向流量未免流
:不认可
:不符合或不愿意开通
:
高级模板内容：
投诉问题描述:称自己在学校，，但使用流量的时候扣除的是通用流量以及话费
争议定向流量包产品名称:100元100G校园基站流量（湖北）立即
订购渠道:	宜昌市城区三峡职院
订购日期:2023-08-28
用户要求:反馈一下，称自己在学校，，但使用流量的时候扣除的是通用流量以及话费，对此不认可，解释无效，现用户要求核实一下详情给予回复处理，谢谢</t>
  </si>
  <si>
    <t>系统支撑：因系统支撑不到位导致校园基站未免流，减免本月产生扣费50元，前期工单省分已退费20元，减免剩余30元，另当月赠送用户30元20G流量国内流量，减免流量包功能费用30元，共计退费60元，系统办理预存享50元赠费，立即到账，补赠剩余10元赠费，24小时退费到账，此费用无法抵扣往月欠费及打印发票，用户满意</t>
  </si>
  <si>
    <t>TS202310231249390392</t>
  </si>
  <si>
    <t>2023-10-24 16:01:47</t>
  </si>
  <si>
    <t xml:space="preserve">判断省分:其他省分
:流量计费争议
判断省分::未使用过/未使用那么多/用的wifi（产生流量/费用）
:不认可
:下一步
:符合且同意开
:小于等于10G
:不认可
:已享受或不在授权范围
:
高级模板内容：
投诉问题描述:套内外流量费用争议
争议月份:2023年10月
争议金额/流量:20
用户要求:要求退费（客户表示需要今天下午四点以后联系，请协助谢谢）</t>
  </si>
  <si>
    <t>系统支撑：因系统支撑不到位导致校园基站未免流，现减免本月超出费用80元，前期已退费60元，补退剩余20元，系统办理预存享20元赠费，立即到账，赠送用户20G国内流量，限当月使用，多次联系用户未接听，已短信告知用户结果，若用户来电烦请代为解释或告知用户与本地服务监督热线13032700872（工作时间8:30-12:00 14:00-17:30）联系。</t>
  </si>
  <si>
    <t>TS202310222023550021</t>
  </si>
  <si>
    <t>15572791739</t>
  </si>
  <si>
    <t>2023-10-23 15:18:23</t>
  </si>
  <si>
    <t>用户表示自己自己在学校，没有优先使用校园流量（湖北宜昌机电工程学校）要求核实处理，把多扣的流量费用退还</t>
  </si>
  <si>
    <t>系统支撑：因系统支撑不到位导致校园流量未免流，申请减免本月部分流量费50元，并赠送10G流量本月使用，24小时内赠费到账，不可打印发票，已发后台重新绑定基站，满意</t>
  </si>
  <si>
    <t>TS202310241329370967</t>
  </si>
  <si>
    <t>18671701783</t>
  </si>
  <si>
    <t>易雯婧</t>
  </si>
  <si>
    <t>2023-10-25 13:33:07</t>
  </si>
  <si>
    <t xml:space="preserve">【2022年上工信部测评重保用户】判断省分:其他省分
用户余额、状态:正常
:在国内无法拨打国际长途
国际长途是否开通:核对拨号方式是否正确:正确
重新开通国际长途功能后测试:已操作但未恢复
无法在线解决:
高级模板内容：
投诉问题描述:用户来电反映无法接收到境外漫游短信，用户要求核实处理。
故障时间:2023-10-24
用户实际地址:宜昌
漫游地:台湾
用户要求:用户来电反映无法接收到境外漫游短信，用户要求核实处理。</t>
  </si>
  <si>
    <t>系统支撑：因系统支撑不到位导致用户无法接收境外短信验证码，用户已发送4个1至10010处理，现已恢复，满意</t>
  </si>
  <si>
    <t>BL202310241048251255</t>
  </si>
  <si>
    <t>13264902110</t>
  </si>
  <si>
    <t>鲜于文勇</t>
  </si>
  <si>
    <t>2023-10-24 16:39:28</t>
  </si>
  <si>
    <t xml:space="preserve">判断省分:湖北
:有意向资费
:其他资费
:是
:不认可：坚持要求转入有限制的套餐
:
高级模板内容：
用户诉求:用户来电称要求把套餐更改为之前的畅爽冰激凌5G套餐129元（基础版），前台解释无效，表示自己没有办理，要求更改回去，请后台协助处理，谢谢
当前套餐名称:畅爽冰激凌5G套餐239元（基础版）
新套餐名称（转入套餐名称）:畅爽冰激凌5G套餐129元（基础版）
是合约期内（含靓号）:是
备注:前台查询有绑定宽带，解释无效，要求后台协助处理，谢谢</t>
  </si>
  <si>
    <t>套餐变更-未到厅：239转129，已转资畅爽冰激凌5G套餐129元（基础版），次月生效，满意</t>
  </si>
  <si>
    <t>BL202310221311170755</t>
  </si>
  <si>
    <t>13872512735</t>
  </si>
  <si>
    <t>董黄涛</t>
  </si>
  <si>
    <t>2023-10-23 09:33:21</t>
  </si>
  <si>
    <t>用户本机来电执意强烈要求我方续约已失效合约：（预存话费享折扣优惠档位三（立即生效*24个月）-湖北政企专属910253642021-10-2809:39:122023-09-3023:59:59），用户称从来没有收到短信告知失效，表示不知情
不方便到营业厅，称异地，安抚多次无果，烦请核实联系本机谢谢，有升级倾向未表明</t>
  </si>
  <si>
    <t>套餐变更-未到厅：299转59，联系用户实际要求转资畅越冰激凌5G套餐59元+网龄计划，副卡免费使用1年，已为用户转资，次月生效，满意</t>
  </si>
  <si>
    <t>TS202310221141111400</t>
  </si>
  <si>
    <t>2023-10-23 13:34:36</t>
  </si>
  <si>
    <t>详见：TS202310181145280366用户进线称应该先用流量王-新市民卡-基站流量200G（湖北），再用其他流量，解释范围无效，对产生的流量费不认可，要求处理，要求联系处理，辛苦核实，谢谢</t>
  </si>
  <si>
    <t>系统支撑：用户对基站流量为免流不认可，已解释基站流量200G为园区内流量，非通用流量，前期已赠送10G流量本月使用，已转营服张孟维重新绑定基站，建议用户关注，用户认可满意</t>
  </si>
  <si>
    <t>BL202310241717121053</t>
  </si>
  <si>
    <t>15671035898</t>
  </si>
  <si>
    <t>吕晓英</t>
  </si>
  <si>
    <t>2023-10-25 17:23:14</t>
  </si>
  <si>
    <t xml:space="preserve">判断省分:湖北
:有意向资费
:其他资费
:否
node_104:
node_102:
:升套/平套
:
高级模板内容：
用户诉求:用户要求变更套餐，前台无法取消合约（:获取费用异常全国工号不允许受理包含收退费的解约业务！），请后台协助处理谢谢。
当前套餐名称:幸福家家乐39元套餐
新套餐名称（转入套餐名称）:福多多39元（湖北）
是合约期内（含靓号）:是
备注:用户要求加急处理，请后台协助处理谢谢。</t>
  </si>
  <si>
    <t>套餐变更-未到厅：39转39，已转资福多多39元（湖北）取消炫彩通信助理包6元版（立即生效），满意</t>
  </si>
  <si>
    <t>ZX202310251732232312</t>
  </si>
  <si>
    <t>071704427008</t>
  </si>
  <si>
    <t>杜正秋</t>
  </si>
  <si>
    <t>2023-10-26 10:58:48</t>
  </si>
  <si>
    <t xml:space="preserve">判断省分:湖北
:被动办理宽带
:不需要
:
高级模板内容：
问题描述:用户要求取消宽带不愿到厅，请尽快处理，谢谢
第二联系方式:15671066668
销户原因:无
用户要求:请尽快处理</t>
  </si>
  <si>
    <t>业务取消（伍家）虚拟宽带，已为用户注销，满意</t>
  </si>
  <si>
    <t>BL202310261018031588</t>
  </si>
  <si>
    <t>15392996416</t>
  </si>
  <si>
    <t>张非非</t>
  </si>
  <si>
    <t>2023-10-26 17:15:22</t>
  </si>
  <si>
    <t xml:space="preserve">【2022年上工信部测评重保用户】判断省分:湖北
:有意向资费
:全国流量王8元套餐
:
高级模板内容：
用户诉求:客户要求全国流量王8元，挽留不成功，营业厅不给自己办理，要求我方协助。
当前套餐名称:幸福家家乐39元套餐
新套餐名称（转入套餐名称）:全国流量王8元
是合约期内（含靓号）:是
备注:客户要求今天联系处理。</t>
  </si>
  <si>
    <t>套餐变更-未到厅：39转8元，用户要求转资4G全国流量王8元套餐，挽留无效，已按用户要求办理，次月生效，满意。</t>
  </si>
  <si>
    <t>TS202310251933361592</t>
  </si>
  <si>
    <t>15571732111</t>
  </si>
  <si>
    <t>胡钦凌</t>
  </si>
  <si>
    <t>2023-10-26 10:53:30</t>
  </si>
  <si>
    <t xml:space="preserve">
高级模板内容：
投诉问题描述:用户来电对合约到期我方没有告知不认可，用户对这两个月单独扣了400多元不认可，要求我方处理
合约名称:预存话费享折扣优惠档位三（次月生效24个月）-湖北政企专属
合约办理渠道:宜昌市城区集团直属3G开户服务点
办理时间:2021-08-26
到期时间:2023-08-31
是否下发短信提醒:否
用户要求:要求我方处理多扣的费用，并且要求更改套餐，用户不愿到厅</t>
  </si>
  <si>
    <t>系统支撑：用户反映9-10月扣费399元不认可，经核实属折扣到期系统未自动续订导致，沟通后为用户办理存量5G畅爽套餐享279元赠费 湖北【合约时间：2023-11-01至2024-09-30】 等同3折，考虑到9月产生费用279元，现为用户勾选100元系统赠费，再为用户申请179元费用，24小时内到账，此费用不可打印发票，满意</t>
  </si>
  <si>
    <t>TS202310221237512407</t>
  </si>
  <si>
    <t>15549392362</t>
  </si>
  <si>
    <t>李冠华</t>
  </si>
  <si>
    <t>2023-10-23 09:04:57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</si>
  <si>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投诉问题描述:校园流量无法正常使用
是否剩余小区优惠:是
实际使用地:湖北宜昌三峡大学南苑1栋学生公寓
是否在优惠范围:是
涉及金额:10
是否已解释可能超出优惠范围:否
涉及时间范围:2023-10-01～2023-10-22
用户要求:尽快核实处理，谢谢</t>
  </si>
  <si>
    <t>BL202310251926531298</t>
  </si>
  <si>
    <t>13217178421</t>
  </si>
  <si>
    <t>周玉琴</t>
  </si>
  <si>
    <t>2023-10-26 17:27:14</t>
  </si>
  <si>
    <t xml:space="preserve">判断省分:湖北
:无意向资费
node_104:
node_102:
:降套
:消费过高
:挽留后，用户依旧要求降套
:消费对比
:挽留失败
:
node_106:
:有合约/有靓号
:
高级模板内容：
用户诉求:用户来电要求变更套餐用户有主副卡要求尽快处理
当前套餐名称:畅越冰激凌5G套餐59元
新套餐名称（转入套餐名称）:无用户要求降低资费
是合约期内（含靓号）:否</t>
  </si>
  <si>
    <t>套餐变更-未到厅：59元转资，有主副卡，已推荐适配资费，用户表示后期到联通营业厅咨询办理，满意。</t>
  </si>
  <si>
    <t>GZ202310261256040008</t>
  </si>
  <si>
    <t>071700012591</t>
  </si>
  <si>
    <t>梅爱华</t>
  </si>
  <si>
    <t>2023-10-26 14:51:50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</si>
  <si>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:宽带在线，用户表示家里有2个房间没激活网络端口，请尽快联系处理</t>
  </si>
  <si>
    <t>GZ202310261254192499</t>
  </si>
  <si>
    <t>071700902813</t>
  </si>
  <si>
    <t>熊玉红</t>
  </si>
  <si>
    <t>2023-10-26 14:19:03</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</si>
  <si>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湖北省宜昌市远安县鸣凤镇凤祥苑小区1栋1单元3楼302，光猫不亮灯，电源正常，请处理回复</t>
  </si>
  <si>
    <t>BL202310251111392320</t>
  </si>
  <si>
    <t>13972530239</t>
  </si>
  <si>
    <t>向德锋</t>
  </si>
  <si>
    <t>2023-10-25 17:17:28</t>
  </si>
  <si>
    <t xml:space="preserve">
高级模板内容：
用户诉求:用户反映需要更改8元保号套餐，客服给用户说超出比较贵，用户不认可
当前套餐名称:星锐卡-2023
新套餐名称（转入套餐名称）:全国流量王8元套餐
是合约期内（含靓号）:否</t>
  </si>
  <si>
    <t>套餐变更-未到厅：59转8，已为用户转资全国流量王8元套餐，次月生效，满意</t>
  </si>
  <si>
    <t>BL202310231810340201</t>
  </si>
  <si>
    <t>2023-10-25 14:23:31</t>
  </si>
  <si>
    <t xml:space="preserve">判断省分:湖北
:有意向资费
:全国流量王8元套餐
:
高级模板内容：
用户诉求:用户来电要求改成4G全国流量王8元套餐，已挽留不认可，请协助处理，谢谢
当前套餐名称:畅越冰激凌5G套餐69元
新套餐名称（转入套餐名称）:4G全国流量王8元套餐
是合约期内（含靓号）:否
备注:用户来电要求改成4G全国流量王8元套餐，已挽留不认可，请协助处理，谢谢</t>
  </si>
  <si>
    <t>套餐变更-未到厅：69转8元，用户要求转资8元全国流量王套餐，挽留无效，已按用户要求办理，次月生效，满意。</t>
  </si>
  <si>
    <t>GZ202310261234092318</t>
  </si>
  <si>
    <t>071700088001</t>
  </si>
  <si>
    <t>余玉莲</t>
  </si>
  <si>
    <t>2023-10-26 14:35:34</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</si>
  <si>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</si>
  <si>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GZ202310261231492297</t>
  </si>
  <si>
    <t>071703847331</t>
  </si>
  <si>
    <t>谢建超</t>
  </si>
  <si>
    <t>2023-10-26 14:03:34</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</si>
  <si>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装机地址：湖北省宜昌市五峰土家族自治县渔洋关镇大房坪社区古潭小区A栋2单元7楼702</t>
  </si>
  <si>
    <t>BL202310241108331540</t>
  </si>
  <si>
    <t>2023-10-24 15:05:31</t>
  </si>
  <si>
    <t xml:space="preserve">判断省分:湖北
:有意向资费
:其他资费
:是
:不认可：坚持要求转入有限制的套餐
:
高级模板内容：
用户诉求:用户来电反馈要求变更套餐为29元福多多套餐，挽留失败，宽带非自己安装，不愿到厅，要求线上直接取消宽带变更套餐
当前套餐名称:畅越冰激凌5G套餐79元
新套餐名称（转入套餐名称）:福多多29元
是合约期内（含靓号）:否</t>
  </si>
  <si>
    <t>套餐变更-未到厅：79转29，已为用户转资福多多29元，次月生效，满意</t>
  </si>
  <si>
    <t>TS202310232134150405</t>
  </si>
  <si>
    <t>15587979632</t>
  </si>
  <si>
    <t>欧阳溢</t>
  </si>
  <si>
    <t>2023-10-24 17:09:28</t>
  </si>
  <si>
    <t xml:space="preserve">判断省分:湖北
:流量费争议
:未使用过/未使用那么多/用的wifi（产生流量/费用）
:不认可
:下一步
:不符合或不愿意开通
:已享受或不在授权范围
:
高级模板内容：
投诉问题描述:因用户校园流量无法使用了，故提此单，用户反映在校园内无法使用校园流量，扣除了通用流量强烈不满，要求我方尽快核实原因回复
争议月份:2023年10月
争议金额/流量:5
用户要求:我方尽快核实回复，否则投诉未说渠道</t>
  </si>
  <si>
    <t>系统支撑：用户反映校园流量未免流问题，已发后台重新绑定校园基站，考虑用户使用感知，已为用户赠送10G流量本月使用，并申请减免本月超出流量费5元，24小时内赠费到账，不可打印发票，满意</t>
  </si>
  <si>
    <t>BL202310251530240645</t>
  </si>
  <si>
    <t>15587940036</t>
  </si>
  <si>
    <t>王艳伟</t>
  </si>
  <si>
    <t>2023-10-25 17:05:21</t>
  </si>
  <si>
    <t xml:space="preserve">判断省分:湖北
:有意向资费
:其他资费
:否
node_104:
node_102:
:降套
:需要保号
:挽留后，用户依旧要求降套
:资费对比
:挽留失败
:
node_106:
:有合约/有靓号
:
高级模板内容：
用户诉求:用户要求更改套餐
当前套餐名称:畅越冰激凌5G套餐89元
新套餐名称（转入套餐名称）:福多多29元（湖北）91294084
是合约期内（含靓号）:否
备注:用户要求更改套餐挽留无效正常解释用户不在当地请处理谢谢</t>
  </si>
  <si>
    <t>套餐变更-未到厅：89元转29元，已办理转资福多多29元，次月生效，用户满意。</t>
  </si>
  <si>
    <t>TS202310241301350430</t>
  </si>
  <si>
    <t>15572779862</t>
  </si>
  <si>
    <t>皮宝骏</t>
  </si>
  <si>
    <t>2023-10-25 10:35:51</t>
  </si>
  <si>
    <t xml:space="preserve">判断省分:湖北
:流量费争议
:定向流量未免流
:不认可
:不符合或不愿意开通
:
高级模板内容：
投诉问题描述:用户来电称在学校使手机上网对校园流量未使用不认可
争议定向流量包产品名称:套餐内专享免费流量(100.00G)0元100G校园基站流量
订购渠道:无
订购日期:2023-10-24
用户要求:用户来电反馈在学校使手机上网对校园流量未使用不认可，称自己在APP上查询显示的使用的是套餐包含的国内流量，上次出现这种情况你们是发了几个0元2g包要求在补发0元2g请处理
</t>
  </si>
  <si>
    <t>系统支撑：用户反映校园流量未免流问题，已发后台重新绑定校园基站，考虑用户使用感知，已为用户赠送10G流量本月使用，满意</t>
  </si>
  <si>
    <t>TS202310240940000692</t>
  </si>
  <si>
    <t>13197341949</t>
  </si>
  <si>
    <t>杨昌华</t>
  </si>
  <si>
    <t>2023-10-24 09:55:39</t>
  </si>
  <si>
    <t xml:space="preserve">判断省分:其他省分
:增值业务争议
判断省分:湖北
:固网
:否
:
高级模板内容：
投诉问题描述:客户来电反映没有订购业务，产生费用，要求取消并且退费
争议业务名称:AR彩铃酷趣会员5G加油包（湖北）
受理渠道:、
争议月份:2023年9月、2023年10月
争议费用:30
一线客服在系统里:已取消
是否承诺退费:是
用户要求:客户来电反映没有订购业务，产生费用，要求取消并且退费</t>
  </si>
  <si>
    <t>线上引流：湖北杭州翔羽线上业务代理(宜昌) 于2023-08-10 16:46:03 为客户开通AR彩铃酷趣会员5G加油包，现已取消，并申请减免8-10月费用合计45元，24小时到账，此费用不可打印发票，客户满意。</t>
  </si>
  <si>
    <t>GZ202310261219402197</t>
  </si>
  <si>
    <t>071700859865</t>
  </si>
  <si>
    <t>黄宏伟</t>
  </si>
  <si>
    <t>2023-10-26 18:35:39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</si>
  <si>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iptv无法使用，重启无效，用户要求今天下午马上处理，请处理并回复</t>
  </si>
  <si>
    <t>BL202310251400581906</t>
  </si>
  <si>
    <t>15571717201</t>
  </si>
  <si>
    <t>曹小康</t>
  </si>
  <si>
    <t>2023-10-25 16:40:17</t>
  </si>
  <si>
    <t xml:space="preserve">22年Q3Q4重点客户22年Q3Q4重点客户判断省分:湖北
:有意向资费
:其他资费
:否
node_104:
node_102:
:升套/平套
:
高级模板内容：
用户诉求:用户来电要求变更套餐为畅爽冰激凌5G套餐199元（基础版）加网龄计划合约
当前套餐名称:畅越冰激凌5G套餐89元
新套餐名称（转入套餐名称）:畅爽冰激凌5G套餐199元（基础版）
是合约期内（含靓号）:否
备注:用户要求变更套餐和加网龄计划合约
请协助处理谢谢</t>
  </si>
  <si>
    <t>套餐变更-未到厅：89转199，已转资畅越冰激凌5G套餐199元（基础版）加网龄计划，次月生效，满意</t>
  </si>
  <si>
    <t>GZ202310261216042161</t>
  </si>
  <si>
    <t>071703978812</t>
  </si>
  <si>
    <t>何望斌</t>
  </si>
  <si>
    <t>2023-10-26 15:38:05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</si>
  <si>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装机地址：湖北省宜昌市西陵区葛洲坝街道石子岭社区葛洲坝合作有线宽带IPTV专用</t>
  </si>
  <si>
    <t>GZ202310261213422142</t>
  </si>
  <si>
    <t>071700814641</t>
  </si>
  <si>
    <t>肖蓉</t>
  </si>
  <si>
    <t>2023-10-26 15:59:19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</si>
  <si>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装机地址：湖北省宜昌市当阳市玉阳街道办事处熊家山社区玉阳交警中队片区长坂路1巷25号周边</t>
  </si>
  <si>
    <t>BL202310231651501724</t>
  </si>
  <si>
    <t>2023-10-25 09:09:39</t>
  </si>
  <si>
    <t xml:space="preserve">判断省分:湖北
:无意向资费
node_104:
node_102:
:降套
:消费过高
:挽留后，用户依旧要求降套
:资费对比
:挽留失败
:
node_106:
:无合约/无靓号
:
高级模板内容：
用户诉求:用户来电反映要求降套，说当地营业厅需要我们派单给他去改套餐
当前套餐名称:4G主副卡业务-语音副卡基本套餐
新套餐名称（转入套餐名称）:无
是合约期内（含靓号）:否
备注:要求尽快办理。联系电话：18672091685</t>
  </si>
  <si>
    <t>BL202310251224370838</t>
  </si>
  <si>
    <t>18671774262</t>
  </si>
  <si>
    <t>冯梅萍</t>
  </si>
  <si>
    <t>2023-10-26 09:17:47</t>
  </si>
  <si>
    <t xml:space="preserve">判断省分:湖北
:有意向资费
:其他资费
:否
node_104:
node_102:
:降套
:消费过高
:挽留后，用户依旧要求降套
:消费对比
:挽留失败
:
node_106:
:无合约/无靓号
:
高级模板内容：
用户诉求:用户来电要求降套
当前套餐名称:畅爽冰激凌5G套餐99元（基础版）
新套餐名称（转入套餐名称）:福多多39元（湖北）
是合约期内（含靓号）:否
备注:CBSS办理显示,业务限制:[主副卡的主卡号码，不允许直接换产品变为单卡产品]，用户要求尽快处理，明天之内回电告知处理结果</t>
  </si>
  <si>
    <t>套餐变更-未到厅：99元转29元，已协商办理转资福多多29元，次月生效，用户满意。</t>
  </si>
  <si>
    <t>TS202310110817530999</t>
  </si>
  <si>
    <t>2023-10-23 17:09:09</t>
  </si>
  <si>
    <t>部-20230900234364鄂-20231000000281转-20231010162837372023-09-2817:59:50.0联通公司以身份证需要二次补登理由，在没有任何短信、电话的提示情况下，私自给我电话停机，在本人申述并补登后，任旧突然停机，两次操作，已经严重影响我的工作及生活，目前造成个人损失尚未有任何处理结果。</t>
  </si>
  <si>
    <t>GZ202310261203462057</t>
  </si>
  <si>
    <t>071701013282</t>
  </si>
  <si>
    <t>刘兴芹</t>
  </si>
  <si>
    <t>2023-10-26 15:38:49</t>
  </si>
  <si>
    <t>ZX202310241219241964</t>
  </si>
  <si>
    <t>071703947069</t>
  </si>
  <si>
    <t>2023-10-25 14:08:34</t>
  </si>
  <si>
    <t>用户表示在外地，不方便回当地的营业厅办理销户手续，要求后台尽快核实并取消宽带和IPTV，要求回复</t>
  </si>
  <si>
    <t>业务取消（伍家营服）宽带，实装宽带，多次联系用户未接听，已短信告知用户结果，若用户来电烦请代为解释或告知用户与本地服务监督热线13032700872（工作时间8:30-12:00 14:00-17:30）联系。</t>
  </si>
  <si>
    <t>BL202310221246020485</t>
  </si>
  <si>
    <t>2023-10-23 09:02:36</t>
  </si>
  <si>
    <t xml:space="preserve">判断省分:湖北
:无意向资费
node_104:
node_102:
:降套
:消费过高
:挽留后，用户依旧要求降套
:消费对比
:挽留失败
:
node_106:
:无合约/无靓号
:
高级模板内容：
用户诉求:用户来电表示要求降低套餐，要求今天之内联系更改
当前套餐名称:畅爽冰激凌5G套餐99元（基础版）
新套餐名称（转入套餐名称）:福多多39
是合约期内（含靓号）:是
备注:系统报错：服务名称[trades_mobilemodify_transform]txid[6f5f3fb9^1696949937214^10467110]规则编码[5001]规则内容:调用新的预提交服务异常,错误信息:[用户号码:18671774262,业务限制:[该用户有【涉诈号码/风险号码】标识，不能办理该业务！]]</t>
  </si>
  <si>
    <t>套餐变更-未到厅：99元转39元，查询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号码开通后才可为用户办理转资，用户知晓。</t>
  </si>
  <si>
    <t>BL202310221420531497</t>
  </si>
  <si>
    <t>18671445892</t>
  </si>
  <si>
    <t>2023-10-23 09:02:18</t>
  </si>
  <si>
    <t xml:space="preserve">判断省分:湖北
:有意向资费
:其他资费
:是
:不认可：坚持要求转入有限制的套餐
:
高级模板内容：
用户诉求:降套表示已经去营业厅把宽带取消了但不给变套餐要求线上降套
当前套餐名称:畅越冰激凌5G套餐99元
新套餐名称（转入套餐名称）:大王卡29元版91031452
是合约期内（含靓号）:是
备注:有宽带</t>
  </si>
  <si>
    <t>套餐变更-未到厅：99元转大王卡29元版，已办理注销宽带并转资大王卡29元版，次月生效，用户满意。</t>
  </si>
  <si>
    <t>GZ202310261154501965</t>
  </si>
  <si>
    <t>071703957612</t>
  </si>
  <si>
    <t>2023-10-26 14:53:04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</si>
  <si>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用户表示宽带无法使用，已经刷新重启无法恢复，请公司尽快处理并回复</t>
  </si>
  <si>
    <t>ZX202310251921320474</t>
  </si>
  <si>
    <t>071701040604</t>
  </si>
  <si>
    <t>谭袁</t>
  </si>
  <si>
    <t>2023-10-26 17:23:24</t>
  </si>
  <si>
    <t>用户反映没有办理联通宽带业务，要求宽带销户，现在人不在本地，要求尽快联系回复处理。</t>
  </si>
  <si>
    <t>业务取消（西陵 ）：用户反映宽带注销，挽留无效，已成功办理注销并按用户要求转资福多多29元，次月生效，满意。</t>
  </si>
  <si>
    <t>TS202310100815341836</t>
  </si>
  <si>
    <t>2023-10-23 17:16:27</t>
  </si>
  <si>
    <t>部-20230900224534鄂-20230900006390转-20231009153366982023-09-2716:58:34.0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</si>
  <si>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BL202310251731372488</t>
  </si>
  <si>
    <t>15586358765</t>
  </si>
  <si>
    <t>2023-10-26 16:56:20</t>
  </si>
  <si>
    <t xml:space="preserve">判断省分:湖北
:无意向资费
node_104:
node_102:
:降套
:流量过多
:挽留后，用户依旧要求降套
:资费对比
:挽留失败
:
node_106:
:有合约/有靓号
:
高级模板内容：
用户诉求:用户来电要求变更套餐，告知有宽带，需要到营业厅咨询办理，用户不认可，要求我方线上处理
当前套餐名称:畅爽冰激凌5G套餐99元（基础版）
新套餐名称（转入套餐名称）:未告知
是合约期内（含靓号）:否</t>
  </si>
  <si>
    <t>套餐变更-未到厅：99转109，联系用户要求转资畅越冰激凌5G套餐109元+网龄，已为用户办理，次月生效，满意</t>
  </si>
  <si>
    <t>GZ202310261138271803</t>
  </si>
  <si>
    <t>071700342673</t>
  </si>
  <si>
    <t>刘治平</t>
  </si>
  <si>
    <t>2023-10-26 15:46:47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</si>
  <si>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装机地址：湖北省宜昌市夷陵区小溪塔镇晨光路春华秋实小区23栋1单元7楼704</t>
  </si>
  <si>
    <t>BL202310231943101084</t>
  </si>
  <si>
    <t>17720392091</t>
  </si>
  <si>
    <t>刘林</t>
  </si>
  <si>
    <t>2023-10-25 09:10:14</t>
  </si>
  <si>
    <t xml:space="preserve">判断省分:湖北
:无意向资费
node_104:
node_102:
:降套
:需要保号
:挽留后，用户依旧要求降套
:消费对比
:挽留失败
:
node_106:
:有合约/有靓号
:
高级模板内容：
用户诉求:用户来电要求更改套餐业务，查询用户有合约绑定宽带建议用户到营业厅咨询办理，用户对此不认可表示要求升级投诉请尽快联系处理。
当前套餐名称:畅爽冰激凌5G套餐399元（基础版）
新套餐名称（转入套餐名称）:未主动告知套餐业务
是合约期内（含靓号）:否
备注:用户要求在5分钟之内回复</t>
  </si>
  <si>
    <t>套餐变更-未到厅：用户要求转资，因多次未联系上客户，我司无核实情况处理，暂未操作，如有疑问可在工作时间（08:30-12:00；14:00-17:30）致电我司宜昌联通13032700872，烦请前台代为转告</t>
  </si>
  <si>
    <t>BL202310211944421667</t>
  </si>
  <si>
    <t>18672099263</t>
  </si>
  <si>
    <t>孙华亮</t>
  </si>
  <si>
    <t>2023-10-23 09:09:56</t>
  </si>
  <si>
    <t xml:space="preserve">
高级模板内容：
用户诉求:套餐变更/套餐更改
当前套餐名称:套餐名称畅越冰激凌5G套餐59元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</si>
  <si>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套餐变更-未到厅：用户要求转资4G元全国流量王8元套餐，查询客户本月已在 融合成员产品/服务变更 办理转资 福多多29元套餐，无法再次操作转资，已联系客户解释说明，客户表示知晓。</t>
  </si>
  <si>
    <t>BL202310251102342184</t>
  </si>
  <si>
    <t>18674203118</t>
  </si>
  <si>
    <t>涂玉年</t>
  </si>
  <si>
    <t>2023-10-25 14:06:34</t>
  </si>
  <si>
    <t xml:space="preserve">判断省分:湖北
:有意向资费
:其他资费
:否
node_104:
node_102:
:降套
:消费过高
:挽留后，用户依旧要求降套
:资费对比
:挽留失败
:
node_106:
:有合约/有靓号
:
高级模板内容：
用户诉求:用户要求办理59元套餐业务
当前套餐名称:0元月租省内全家福4G成员套餐
新套餐名称（转入套餐名称）:59元套餐业务
是合约期内（含靓号）:是
备注:融合套餐，有宽带，请核实处理</t>
  </si>
  <si>
    <t>BL202310221322350888</t>
  </si>
  <si>
    <t>13098400103</t>
  </si>
  <si>
    <t>郑玉梅</t>
  </si>
  <si>
    <t>2023-10-23 14:17:28</t>
  </si>
  <si>
    <t xml:space="preserve">判断省分:湖北
:有意向资费
:全国流量王8元套餐
:
高级模板内容：
用户诉求:要求办理为：8元流量王
当前套餐名称:畅越冰激凌5G套餐59元
新套餐名称（转入套餐名称）:8元流量王
是合约期内（含靓号）:否
备注:挽留无效，不在归属地，请核实处理</t>
  </si>
  <si>
    <t>套餐变更-未到厅：用户要求转资8元流量王套餐，挽留无效（降套的）已办理，次月生效,因多次未联系上客户，如有疑问可在工作时间（08:30-12:00；14:00-17:30）致电我司宜昌联通13032700872</t>
  </si>
  <si>
    <t>BL202310240952590492</t>
  </si>
  <si>
    <t>13197300153</t>
  </si>
  <si>
    <t>谭金凤</t>
  </si>
  <si>
    <t>2023-10-24 14:07:47</t>
  </si>
  <si>
    <t xml:space="preserve">22年Q3Q4重点客户判断省分:湖北
:有意向资费
:全国流量王8元套餐
:
高级模板内容：
用户诉求:用户来电称要求变成8元套餐，前台挽留无效，不愿到厅，请后台核实处理
当前套餐名称:腾讯大王卡3.0
新套餐名称（转入套餐名称）:全国流量王8元套餐
是合约期内（含靓号）:是</t>
  </si>
  <si>
    <t>GZ202310261124251660</t>
  </si>
  <si>
    <t>071701071516</t>
  </si>
  <si>
    <t>覃艳</t>
  </si>
  <si>
    <t>2023-10-26 13:02:18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</si>
  <si>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装机地址：湖北省宜昌市西陵区东苑街道汕头路社区御景天地9栋1楼103</t>
  </si>
  <si>
    <t>GZ202310261124151658</t>
  </si>
  <si>
    <t>071701008333</t>
  </si>
  <si>
    <t>程登均</t>
  </si>
  <si>
    <t>2023-10-26 15:57:25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</si>
  <si>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</si>
  <si>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TS202310231612212433</t>
  </si>
  <si>
    <t>15171810528</t>
  </si>
  <si>
    <t>钱梅</t>
  </si>
  <si>
    <t>2023-10-24 09:45:17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</si>
  <si>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投诉问题描述:用户来电反映要办理携号转网业务，要求取消预存话费享折扣优惠档位三（立即生效36个月）-湖北政企专属	，湖北宜昌预存话费得流量短信包24个月-立即，挽留无效有还要求取消
业务名称:预存话费享折扣优惠档位三（立即生效36个月）-湖北政企专属	湖北宜昌预存话费得流量短信包24个月-立即	
争议月份:2023年10月
争议金额:0
办理渠道:宜昌市夷陵区集团3G开户服务点	
前台是否取消:未取消
用户要求:用户在外地无法到营业厅办理，要求线上协助</t>
  </si>
  <si>
    <t>携号转网（城区政企）：联系用户表示人在外地暂不取消，后期需取消转网再联系我部处理，故未操作业务，满意</t>
  </si>
  <si>
    <t>ZX202310251224572112</t>
  </si>
  <si>
    <t>071701054594</t>
  </si>
  <si>
    <t>2023-10-25 17:17:14</t>
  </si>
  <si>
    <t xml:space="preserve">22年Q3Q4重点客户22年Q3Q4重点客户22年Q3Q4重点客户22年Q3Q4重点客户
高级模板内容：
问题描述:反映自己已经在营业厅销户了套餐里的三条宽带现在还存在不认可
第二联系方式:18972555621
销户原因:不用
用户要求:尽快核实处理</t>
  </si>
  <si>
    <t>业务取消（西陵）：实装宽带，设备已归还至西陵一路营业厅，已为用户注销，满意</t>
  </si>
  <si>
    <t>TS202310260918330369</t>
  </si>
  <si>
    <t>18271293391</t>
  </si>
  <si>
    <t>方涛</t>
  </si>
  <si>
    <t>2023-10-26 14:39:47</t>
  </si>
  <si>
    <t xml:space="preserve">[10015转接10010用户]
高级模板内容：
投诉问题描述:进线表示要转入移动做副卡，挽留无效，用户表示现在收不到授权码短信，短信编辑真确，无受限业务，要求我处在线处理
查询号码状态及短信功能是否正常:是
是否有受限业务:否
用户要求:要求我处尽快处理提供授权码</t>
  </si>
  <si>
    <t>携号转网（西陵 营服中心）：未操作取消，号码符合携出条件，联系客户表示已成功接收短信，已办理携号转网，满意。</t>
  </si>
  <si>
    <t>TS202310231559342126</t>
  </si>
  <si>
    <t>15997565773</t>
  </si>
  <si>
    <t>乔兰凤</t>
  </si>
  <si>
    <t>2023-10-23 16:32:00</t>
  </si>
  <si>
    <t>高级模板内容：
投诉问题描述:用户表示接收不到携转码，要求处理
查询号码状态及短信功能是否正常:是
是否有受限业务:否
用户要求:加急处理收不到携转的问题。</t>
  </si>
  <si>
    <t>携号转网（西陵）：无限制，客户已正常接收携转码，满意。</t>
  </si>
  <si>
    <t>TS202310222202230865</t>
  </si>
  <si>
    <t>18608602567</t>
  </si>
  <si>
    <t>宋峰</t>
  </si>
  <si>
    <t>2023-10-23 19:16:07</t>
  </si>
  <si>
    <t>主办单位：湖北
客户类别：普通客户
10010是否打通：否
是否二次致电10015：是
是否联系：否
升级倾向：
号码归属省：湖北
SVIP等级：
1.问题类型:;
2.投诉类型:携号转网;
3.营业厅地址:;
4.位置信息:;
5.位置发生地:;
6.投诉内容:不能更改最低消费的套餐，不允许携号转网
7.携转原因:套餐内容不合适
8.无法携转原因:业务限制</t>
  </si>
  <si>
    <t>携号转网（西陵）①客户投诉产生的原因：客户反映取消业务办理携号转网问题
②客户投诉问题核查情况及解决方案：收到贵部转办后，我司立即组织调查。经核实，西陵营服客户要求取消靓号协议（潘娥处理）及（湖北宜昌）预存话费得2G流量24个月-次月生效办理携号转网，我部已为用户取消（湖北宜昌）预存话费得2G流量24个月-次月生效，此号码靓号协议从2022-04-08 15:29:30到2037-03-31 23:59:59，保底消费50元，我部无法取消，建议用户可带证件到自营厅咨询，更改最低资费（潘娥处理））也因靓号保底无法转资，联系用户未接，如有疑问可在工作时间（08:30-12:00；14:00-17:30）联系07176921001、13032700872宜昌客服。如用户咨询，请前台10010话务中心代为解释，谢谢
③客户问题满意度：我司于2023-10-23 09:42:10联系客户未接。
④回单人:程李晶；联系电话：07176921001</t>
  </si>
  <si>
    <t>TS202310231548181837</t>
  </si>
  <si>
    <t>15549311055</t>
  </si>
  <si>
    <t>高亚蓉</t>
  </si>
  <si>
    <t>2023-10-24 09:42:48</t>
  </si>
  <si>
    <t xml:space="preserve">
高级模板内容：
投诉问题描述:用户再次来电称收不到携转码
查询号码状态及短信功能是否正常:是
是否有受限业务:否
用户要求:用户要求加急处理</t>
  </si>
  <si>
    <t>携号转网（宜都城区）：无限制，客户已正常接收携转码，满意。</t>
  </si>
  <si>
    <t>BL202310232047071523</t>
  </si>
  <si>
    <t>18671782562</t>
  </si>
  <si>
    <t>胡兆宁</t>
  </si>
  <si>
    <t>2023-10-24 14:01:44</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</si>
  <si>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</si>
  <si>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TS202310251025020932</t>
  </si>
  <si>
    <t>2023-10-25 10:57:37</t>
  </si>
  <si>
    <t xml:space="preserve">
高级模板内容：
投诉问题描述:详见TS202310231759242476用户称还是收不到授权码
查询号码状态及短信功能是否正常:是
是否有受限业务:否
携转码发送时间:2023-10-2409:38
用户要求:要求后台再次联系现在已经在去营业厅的路上了谢谢</t>
  </si>
  <si>
    <t>BL202310241647440676</t>
  </si>
  <si>
    <t>18671765950</t>
  </si>
  <si>
    <t>童东辰</t>
  </si>
  <si>
    <t>2023-10-25 14:15:34</t>
  </si>
  <si>
    <t xml:space="preserve">判断省分:湖北
:有意向资费
:全国流量王8元套餐
:
高级模板内容：
用户诉求:用户来电要求改成4G全国流量王8元套餐，已挽留不认可，请协助处理，谢谢
当前套餐名称:阿里小宝卡
新套餐名称（转入套餐名称）:4G全国流量王8元套餐
是合约期内（含靓号）:否
备注:用户来电要求改成4G全国流量王8元套餐，已挽留不认可，请协助处理，谢谢</t>
  </si>
  <si>
    <t>GZ202310261055341373</t>
  </si>
  <si>
    <t>071703567230</t>
  </si>
  <si>
    <t>宋务云</t>
  </si>
  <si>
    <t>2023-10-26 16:27:26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</si>
  <si>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用户表示宽带上网网速慢，严重影响正常使用，刷新重启仍然无法恢复，请尽快处理并回复</t>
  </si>
  <si>
    <t>BL202310241418341213</t>
  </si>
  <si>
    <t>15572775782</t>
  </si>
  <si>
    <t>马智</t>
  </si>
  <si>
    <t>2023-10-25 11:29:48</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</si>
  <si>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t>
  </si>
  <si>
    <t>套餐变更-未到厅：用户要求转资8元流量王套餐，因客户本月已办理转资，建议客户次月申请转资8元，并减免套餐差价，,用户满意。</t>
  </si>
  <si>
    <t>GZ202310261045371303</t>
  </si>
  <si>
    <t>071703893283</t>
  </si>
  <si>
    <t>王智</t>
  </si>
  <si>
    <t>2023-10-26 15:48:09</t>
  </si>
  <si>
    <t>BL202310231405452137</t>
  </si>
  <si>
    <t>15671021891</t>
  </si>
  <si>
    <t>覃彩英</t>
  </si>
  <si>
    <t>2023-10-23 15:27:13</t>
  </si>
  <si>
    <t xml:space="preserve">
高级模板内容：
用户诉求:用户来电要求把套餐改为畅越冰激凌129套餐，流量有50G
当前套餐名称:畅爽冰激凌5G套餐129元（基础版）
新套餐名称（转入套餐名称）:畅越冰激凌129套餐
是合约期内（含靓号）:是</t>
  </si>
  <si>
    <t>套餐变更-未到厅：用户要求转资畅越冰激凌129套餐，挽留无效（降套的）已办理，次月生效,用户满意。</t>
  </si>
  <si>
    <t>ZX202310241316162368</t>
  </si>
  <si>
    <t>071700057452</t>
  </si>
  <si>
    <t>2023-10-24 14:36:33</t>
  </si>
  <si>
    <t>用户表示不知情办理宽带，对此不认可，表示此宽带影响自己携号转网，请处理宽带问题。</t>
  </si>
  <si>
    <t>GZ202310261038231230</t>
  </si>
  <si>
    <t>071700187334</t>
  </si>
  <si>
    <t>2023-10-26 18:35:49</t>
  </si>
  <si>
    <t>TS202310231152061651</t>
  </si>
  <si>
    <t>15571774973</t>
  </si>
  <si>
    <t>曹建国</t>
  </si>
  <si>
    <t>2023-10-23 16:30:39</t>
  </si>
  <si>
    <t>主办单位：湖北
客户类别：普通客户
10010是否打通：否
是否二次致电10015：是
是否联系：否
升级倾向：
号码归属省：湖北
SVIP等级：
1.问题类型:;
2.投诉类型:携号转网;
3.营业厅地址:;
4.位置信息:;
5.位置发生地:;
6.投诉内容:我这里信号不好，需要办理携号转网，但是系统提示我办理的有无线cpe，我这边没有使用过，麻烦帮忙取消
7.携转原因:信号质量差
8.无法携转原因:业务限制</t>
  </si>
  <si>
    <t>携号转网（远安城区营服）：
①客户投诉产生的原因：合约限制办理携转不成功。
②客户投诉问题核查情况及解决方案：收到贵部转办后，我司立即组织调查。经核实，客户要求注销CPE宽带携号转网，已按客户要求办理副卡拆分、CPE宽带拆分，NP校验通过，回访满意。我司于2023-10-23 16:20:38联系客户解释以上情况。
③客户问题满意度：满意
④回单人：张婷   6921001</t>
  </si>
  <si>
    <t>TS202310221850231416</t>
  </si>
  <si>
    <t>13545844398</t>
  </si>
  <si>
    <t>崔帮群</t>
  </si>
  <si>
    <t>2023-10-23 11:11:31</t>
  </si>
  <si>
    <t>#断卡行动#主办单位：湖北
客户类别：普通客户
10010是否打通：是
是否二次致电10015：是
是否联系：否
升级倾向：
号码归属省：湖北
SVIP等级：
1.问题类型:;
2.投诉类型:携号转网;
3.营业厅地址:;
4.位置信息:;
5.位置发生地:;
6.投诉内容:联通网络信号太差，投诉了，没解决，所以希望能携号转网，去过联通公司说了一堆理由不让转
7.携转原因:信号质量差
8.无法携转原因:业务限制
关联历史投诉流水号:其他问题，请手动查询</t>
  </si>
  <si>
    <r>
      <rPr>
        <sz val="11"/>
        <rFont val="宋体"/>
        <charset val="0"/>
      </rPr>
      <t>携号转网（长阳城区营服中心）
①客户投诉产生的原因：用户反馈携号转网的问题，
②客户投诉问题核查情况及解决方案：收到贵部转办后，我司立即组织调查。经核实，用户反馈要求携号转网的问题，经核实用户两张副卡13032716648和13032718298因</t>
    </r>
    <r>
      <rPr>
        <sz val="11"/>
        <rFont val="Arial"/>
        <charset val="0"/>
      </rPr>
      <t xml:space="preserve">			</t>
    </r>
    <r>
      <rPr>
        <sz val="11"/>
        <rFont val="宋体"/>
        <charset val="0"/>
      </rPr>
      <t>断卡宜昌上报风险用户风险关停，无法操作拆分，已建议用户在联通APP上操作二次实人认证待开机后联系我们拆分，用户表示同意，满意。
③客户问题满意度：满意
④回单人：潘娥、联系方式：07176921001"</t>
    </r>
  </si>
  <si>
    <t>TS202310231759242476</t>
  </si>
  <si>
    <t>2023-10-24 09:37:06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</si>
  <si>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投诉问题描述（提炼并描述客户反映核心问题，含争议渠道/争议金额或对前期工单争议点）:用户表示要办理携号转网，收不到携转码，请尽快核实加急处理</t>
  </si>
  <si>
    <t>携号转网①客户基本信息：业务号码：15549311055、客户姓名：高亚蓉、套餐情况：4G主副卡业务-语音副卡基本套餐； 客户反映携出的问题。
②首次联系客户时间： 2023-10-24 09:32:09 ； 
③投诉核查处理情况：收到贵部转办后，我司立即组织调查 。经核实，宜都城区客户要求办理携出，核实无限制，携出码已下发，客户满意
④答复客户时间及客户满意度评价相关信息：我司于2023-10-24 09:32:09联系客户解释说明，客户认可满意。回单人：王宜艳
⑤投诉核查关联材料：无</t>
  </si>
  <si>
    <t>TS202310241907431144</t>
  </si>
  <si>
    <t>2023-10-25 11:02:33</t>
  </si>
  <si>
    <t>主办单位：湖北
客户类别：星级客户
10010是否打通：否
是否二次致电10015：是
是否联系：否
升级倾向：
号码归属省：湖北
SVIP等级：
1.问题类型:;
2.投诉类型:携号转网;
3.营业厅地址:;
4.位置信息:;
5.位置发生地:;
6.投诉内容:发送短信后无法收到携转码
7.携转原因:套餐内容不合适
8.无法携转原因:收不到携转码</t>
  </si>
  <si>
    <t>携号转网①客户投诉产生的原因：取消业务 ②客户投诉问题核查情况及解决方案：收到贵部转办，我司立即组织核查，经核实（西陵营服）客户实际要求取消2023-04-11 19:59:43宽带一点受理中心办理畅爽冰激凌融合300M宽带（湖北）产品，现于2023-10-25 10:43:30 在城区伍家岗中南路自有营业厅已取消宽带，现已符合携出条件，满意③客户问题满意度：我司于2023-10-25 10:40:35回访客户满意； ④回单人:黎明；联系电话：07176921001</t>
  </si>
  <si>
    <t>BL202310221325390918</t>
  </si>
  <si>
    <t>15586353172</t>
  </si>
  <si>
    <t>覃德海</t>
  </si>
  <si>
    <t>2023-10-23 09:02:53</t>
  </si>
  <si>
    <t>用户来电反映称，自己是老用户要求流量和通话分钟时增加，已建议用户到营业厅咨询，我处耐心解释无效，用户不认可，要求核实具体情况，请协助处理。</t>
  </si>
  <si>
    <t>套餐变更-未到厅：用户要求转资畅越冰激凌5G套餐159元套餐，挽留无效（降套的），客服部本月内操作办理，满意。</t>
  </si>
  <si>
    <t>TS202310251435511727</t>
  </si>
  <si>
    <t>15572703960</t>
  </si>
  <si>
    <t>付元兵</t>
  </si>
  <si>
    <t>2023-10-26 09:02:17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</si>
  <si>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投诉问题描述:用户表示自己加入老年人，不可能办理活动套餐，去了营业厅才查询到有活动，用户要求取消
产品名称:99元及以上产品享受套餐月费7折优惠，次月生效，有效期24个
办理时间:2023-03-01
办理渠道:湖北精英盛华信息科技有限公司(宜昌)	
用户要求:用户要求取消合约</t>
  </si>
  <si>
    <t>业务办理（伍家）：5G冰激凌套餐享24个月7折优惠（次月生效）（湖北），已为用户取消，满意</t>
  </si>
  <si>
    <t>BL202310220830010130</t>
  </si>
  <si>
    <t>13297287805</t>
  </si>
  <si>
    <t>李元贵</t>
  </si>
  <si>
    <t>2023-10-23 09:06:07</t>
  </si>
  <si>
    <t xml:space="preserve">判断省分:湖北
:有意向资费
:其他资费
:否
node_104:
node_102:
:降套
:消费过高
:挽留后，用户依旧要求降套
:消费对比
:挽留失败
:
node_106:
:无合约/无靓号
:
高级模板内容：
用户诉求:降套
当前套餐名称:畅越冰激凌5G套餐99元
新套餐名称（转入套餐名称）:腾讯大王卡（新）（91090059）
是合约期内（含靓号）:否
备注:融合套餐，挽留失败，不愿到厅</t>
  </si>
  <si>
    <t>BL202310221214380137</t>
  </si>
  <si>
    <t>13235626767</t>
  </si>
  <si>
    <t>段玲玲</t>
  </si>
  <si>
    <t xml:space="preserve">【2022年上工信部测评重保用户】判断省分:湖北
:有意向资费
:其他资费
:是
:不认可：坚持要求转入有限制的套餐
:
高级模板内容：
用户诉求:用户来电要求办理流量王-工友卡（湖北）91274538
当前套餐名称:36元流量王套餐(湖北)
新套餐名称（转入套餐名称）:流量王-工友卡（湖北）91274538
是合约期内（含靓号）:否</t>
  </si>
  <si>
    <t>TS202310240858452358</t>
  </si>
  <si>
    <t>13227272680</t>
  </si>
  <si>
    <t>杨家桢</t>
  </si>
  <si>
    <t>2023-10-24 15:48:56</t>
  </si>
  <si>
    <t xml:space="preserve">
高级模板内容：
投诉问题描述:无法销户
销户渠道:江苏无锡营业厅
无法销户原因:无
用户要求:用户来电反映半个月之前就到异地的营业厅办理的销户，但是到目前为止一直没有人联系，通过手厅查询销户进度一直在第一步审核中，用户不认可，要求我方尽快协助处理，谢谢</t>
  </si>
  <si>
    <t>BL202310251115132372</t>
  </si>
  <si>
    <t>17671257576</t>
  </si>
  <si>
    <t>樊兴枝</t>
  </si>
  <si>
    <t>2023-10-25 14:55:14</t>
  </si>
  <si>
    <t xml:space="preserve">判断省分:湖北
:有意向资费
:其他资费
:是
:不认可：坚持要求转入有限制的套餐
:
高级模板内容：
用户诉求:变更套餐
当前套餐名称:幸福家家乐39元套餐
新套餐名称（转入套餐名称）:星锐卡
是合约期内（含靓号）:否
备注:前台解释无效，用户表示无法办理就转到其他运营商，请后台尽快回复处理，谢谢</t>
  </si>
  <si>
    <t>套餐变更-未到厅：用户要求转资星锐卡套餐，已告知客户线上无权限办理,用户满意。</t>
  </si>
  <si>
    <t>TS202310231901411029</t>
  </si>
  <si>
    <t>2023-10-24 17:26:47</t>
  </si>
  <si>
    <t xml:space="preserve">
高级模板内容：
问题描述::用户来电反映在APP上面一直销户不成功，
第二联系方式::18229734909
销户原因:用户不想使用，挽留无效
用户要求:2个小时之内给他回复</t>
  </si>
  <si>
    <t>GZ202310261024191099</t>
  </si>
  <si>
    <t>071700845663</t>
  </si>
  <si>
    <t>2023-10-26 10:49:50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</si>
  <si>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</si>
  <si>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GZ202310261023331094</t>
  </si>
  <si>
    <t>071704184186</t>
  </si>
  <si>
    <t>王健</t>
  </si>
  <si>
    <t>2023-10-26 14:02:10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</si>
  <si>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装机地址：湖北省宜昌市夷陵区东城城乡统筹发展试验区郭家湾村东城大道67号国湾星城47栋2单元2楼201</t>
  </si>
  <si>
    <t>TS202310241525521258</t>
  </si>
  <si>
    <t>13986839572</t>
  </si>
  <si>
    <t>刘春梅</t>
  </si>
  <si>
    <t>客户标识TCSI,TCSI-B,TCSI-C,TCSI-A</t>
  </si>
  <si>
    <t>2023-10-24 16:30:23</t>
  </si>
  <si>
    <t xml:space="preserve">
高级模板内容：
投诉问题描述:用户来电反映副卡13986839572的副卡功能费不认可
业务名称:副卡功能费
宣传渠道:网厅
宣传内容:副卡免费
实际情况:副卡功能费10元
用户要求:核实，并且为他取消收费</t>
  </si>
  <si>
    <t>ZX202310221318011418</t>
  </si>
  <si>
    <t>071703044810</t>
  </si>
  <si>
    <t>2023-10-23 14:36:20</t>
  </si>
  <si>
    <t xml:space="preserve">判断省分:湖北
:自己办理的宽带
:挽留失败
:不同意
:
高级模板内容：
问题描述:名下所有宽带销户
第二联系方式:15207206663
销户原因:降低套餐
用户要求:用户来电要求解绑销户宽带，已前往营业厅被告知无法办理，要求线上协助办理，烦请核实处理，谢谢</t>
  </si>
  <si>
    <t>业务取消（西陵）：虚拟宽带，营业厅已为用户注销满意</t>
  </si>
  <si>
    <t>BL202310251152580412</t>
  </si>
  <si>
    <t>18671781886</t>
  </si>
  <si>
    <t>龚运珍</t>
  </si>
  <si>
    <t>2023-10-25 14:21:48</t>
  </si>
  <si>
    <t>用户来电称要求线上解除主副卡关系，前台已建议到营业厅咨询办理，用户不认可，要求线上处理，烦请协助处理，谢谢</t>
  </si>
  <si>
    <t>业务办理（夷陵城区）主副卡拆分，营业厅已为用户办理成功，满意</t>
  </si>
  <si>
    <t>ZX202310261513032217</t>
  </si>
  <si>
    <t>071703791464</t>
  </si>
  <si>
    <t>2023-10-26 16:53:28</t>
  </si>
  <si>
    <t xml:space="preserve">
高级模板内容：
问题描述:用户要求取消宽带，称自己没有安装使用，要求在线销户。
第二联系方式:18608603818
销户原因:没有安装使用
用户要求:加急处理。</t>
  </si>
  <si>
    <t>业务取消（西陵）：用户要求取消缓装宽带，经核实，用户本月办理过融合转资，暂无法二次操作取消宽带，已跟用户解释清楚，待次月一号新套餐生效后，我部协助取消，满意。</t>
  </si>
  <si>
    <t>TS202310250826250949</t>
  </si>
  <si>
    <t>15572704925</t>
  </si>
  <si>
    <t>吴红艳</t>
  </si>
  <si>
    <t>2023-10-25 13:33:10</t>
  </si>
  <si>
    <t xml:space="preserve">
高级模板内容：
投诉问题描述:用户来电表示自己在宜昌城区营业厅办理的副卡之前表示副卡免费，去营业厅表示营业厅现在无法更改营业厅让客户来电10010更改，询问客户具体营业厅表示忘记了
争议月份:2023年10月
争议金额:10
用户要求:要求减免副卡费用</t>
  </si>
  <si>
    <t>GZ202310261013401014</t>
  </si>
  <si>
    <t>071704050116</t>
  </si>
  <si>
    <t>余应尚</t>
  </si>
  <si>
    <t>2023-10-26 11:37:26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</si>
  <si>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装机地址：湖北省宜昌市伍家岗区伍家岗街道龙盘湖社区中铁龙盘湖世纪山水100栋1单元1楼101</t>
  </si>
  <si>
    <t>GZ202310261011450996</t>
  </si>
  <si>
    <t>071700831815</t>
  </si>
  <si>
    <t>马方兰</t>
  </si>
  <si>
    <t>2023-10-26 15:39:12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</si>
  <si>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:宽带无法上网需要专人上门维修</t>
  </si>
  <si>
    <t>BL202310251600041074</t>
  </si>
  <si>
    <t>15608605115</t>
  </si>
  <si>
    <t>王三元</t>
  </si>
  <si>
    <t>2023-10-25 17:10:18</t>
  </si>
  <si>
    <t>【2022年上工信部测评重保用户】用户来电要求继续办理：5G冰激凌套餐享12个月7折优惠（次月生效）（湖北），烦请协助处理，谢谢。回电请联系：15997500980</t>
  </si>
  <si>
    <t>业务办理：129元5G畅爽冰激凌39元赠费（次月生效12个月）（湖北），已为用户办理，满意</t>
  </si>
  <si>
    <t>BL202310241025260910</t>
  </si>
  <si>
    <t>13197334681</t>
  </si>
  <si>
    <t>张龙香</t>
  </si>
  <si>
    <t>2023-10-24 14:16:28</t>
  </si>
  <si>
    <t>用户想续约5G套餐月费7折优惠（次月生效12个月）（湖北）</t>
  </si>
  <si>
    <t>业务办理：查询畅越冰激凌套餐无7折合约，无法续订，已退订用户办理畅爽冰激凌套餐，参与赠费活动，用户表示暂不参与，满意</t>
  </si>
  <si>
    <t>BL202310211552511939</t>
  </si>
  <si>
    <t>18071919027</t>
  </si>
  <si>
    <t>陈发君</t>
  </si>
  <si>
    <t>2023-10-23 09:11:05</t>
  </si>
  <si>
    <t>用户来电要求续约预存话费享折扣优惠档位三（立即生效24个月）-湖北政企专属91025364，请后台协助处理谢谢。</t>
  </si>
  <si>
    <t>BL202310231937131035</t>
  </si>
  <si>
    <t>13277396679</t>
  </si>
  <si>
    <t>胡明</t>
  </si>
  <si>
    <t>2023-10-24 15:52:30</t>
  </si>
  <si>
    <t>【2022年上工信部测评重保用户】【2022年上工信部测评重保用户】用户来电反映要求办理预存话费享折扣优惠档位三（次月生效2</t>
  </si>
  <si>
    <t>业务办理：存量5G畅爽套餐享209元赠费（次月生效）湖北，已为用户续约，合约期12个月，满意</t>
  </si>
  <si>
    <t>TS202310241650270948</t>
  </si>
  <si>
    <t>15572755191</t>
  </si>
  <si>
    <t>李宗晨</t>
  </si>
  <si>
    <t>2023-10-24 17:23:11</t>
  </si>
  <si>
    <t xml:space="preserve">
高级模板内容：
投诉问题描述:表示办理本机号码时工作人员告知是免费副卡，但是又说系统有问题，所以就办了10元副卡出来，现在要求减免副卡的月租费，请核实，联系本机！
争议月份:2023年11月
争议金额:10
用户要求:尽快处理</t>
  </si>
  <si>
    <t>业务办理：用户要求办理两张副卡免费，系统无0元勾选项，已协商24小时内办理月赠10元*12个月，立即生效，满意。</t>
  </si>
  <si>
    <t>GZ202310260958570888</t>
  </si>
  <si>
    <t>071700390822</t>
  </si>
  <si>
    <t>王小青</t>
  </si>
  <si>
    <t>2023-10-26 11:37:01</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</si>
  <si>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装机地址：湖北省宜昌市夷陵区发展大道99号清江润城51栋1单元1楼104</t>
  </si>
  <si>
    <t>GZ202310260957260875</t>
  </si>
  <si>
    <t>2023-10-26 11:26:26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</si>
  <si>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t>
  </si>
  <si>
    <t>ZX202310231641330707</t>
  </si>
  <si>
    <t>071700066135</t>
  </si>
  <si>
    <t>张青</t>
  </si>
  <si>
    <t>2023-10-23 17:01:44</t>
  </si>
  <si>
    <t xml:space="preserve">判断省分:湖北
:自己办理的宽带
:挽留失败
:不同意
:
高级模板内容：
问题描述:用户需要将宽带销户，称去当地营业厅已经排队了2小时现在不愿排队，强烈要求我方将宽带进行销户，请尽快核实处理
第二联系方式:13177082679
销户原因:不用了
用户要求:要求加急处理。</t>
  </si>
  <si>
    <t>业务取消（西陵）：用户要求注销宽带，挽留无效，已注销成功，满意。</t>
  </si>
  <si>
    <t>TS202310251208231082</t>
  </si>
  <si>
    <t>13117277798</t>
  </si>
  <si>
    <t>2023-10-25 17:22:30</t>
  </si>
  <si>
    <t xml:space="preserve">
高级模板内容：
投诉问题描述:用户对于之前携号转网的剩余话费未到账要求核实，之前在5月份携号转网一直未到账
活动名称:携号转网
争议月份:2023年5月
争议金额:1
用户要求:用户对于之前携号转网的剩余话费未到账要求核实，之前在5月份携号转网一直未到账，用户不知道还剩余多少话费</t>
  </si>
  <si>
    <t>业务办理：余额清退，核实用户可清退余额99.8元，建议用户携带有效证件到厅办理轻易即可，用户认可满意</t>
  </si>
  <si>
    <t>TS202310231210272078</t>
  </si>
  <si>
    <t>15549357312</t>
  </si>
  <si>
    <t>2023-10-23 14:33:50</t>
  </si>
  <si>
    <t>用户来电称号码已经销户，但是目前自己不在归属地，无法去归属地退费，要求后台把剩余话费退还到银行卡：6214837417296468</t>
  </si>
  <si>
    <t>业务办理：余额清退，已将用户余额56.31元充值置换至15576617363，已现金到账，满意</t>
  </si>
  <si>
    <t>BL202310251050241997</t>
  </si>
  <si>
    <t>2023-10-25 16:06:17</t>
  </si>
  <si>
    <t>【2022年上工信部测评重保用户】13040979411命中精准预判服务场景:[该用户有申诉倾向，请注意受理态度，查询近三天工单记录，积极解决用户问题。]
用户来电要求给：预存话费享折扣优惠档位五（次月生效24个月）-湖北政企专属续约</t>
  </si>
  <si>
    <t>业务办理：存量5G畅爽套餐享49元赠费 湖北，已为用户续约，合约期12个月，满意</t>
  </si>
  <si>
    <t>BL202310251314011416</t>
  </si>
  <si>
    <t>18671792507</t>
  </si>
  <si>
    <t>苟晓莹</t>
  </si>
  <si>
    <t>2023-10-25 14:46:48</t>
  </si>
  <si>
    <t xml:space="preserve">
高级模板内容：
用户诉求:修改套餐
当前套餐名称:畅爽冰激凌5G套餐129元
新套餐名称（转入套餐名称）:无
是合约期内（含靓号）:否
备注:详见工单：BL202309071254581984，用户前期有要求修改套餐，后台回复用户先取消跨域宽带，然后给用户申请套餐不变（每月返费60元），解释不认可，要求后台再次联系处理，谢谢</t>
  </si>
  <si>
    <t>业务办理：存量5G畅爽套餐享69元赠费 湖北  ，已为用户办理，合约期12个月，满意</t>
  </si>
  <si>
    <t>TS202310241547191835</t>
  </si>
  <si>
    <t>15629345817</t>
  </si>
  <si>
    <t>2023-10-25 13:40:37</t>
  </si>
  <si>
    <t>用户来电称本机号码上月销户了，但里面还有话费，一直到现在还没有退费，当时预留的是银行卡，银行卡也没有到账，现在，用户要求核实处理，谢谢</t>
  </si>
  <si>
    <t>业务办理：余额清退，已转营业厅协助办理余额清退，清退成功后余额转至用户微信，预计本周内清退成功，满意</t>
  </si>
  <si>
    <t>GZ202310260947420794</t>
  </si>
  <si>
    <t>071700365624</t>
  </si>
  <si>
    <t>周游</t>
  </si>
  <si>
    <t>2023-10-26 12:56:08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</si>
  <si>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装机地址：湖北省宜昌市夷陵区小溪塔镇锦绣路93-1号周边</t>
  </si>
  <si>
    <t>BL202310241644160628</t>
  </si>
  <si>
    <t>18371761592</t>
  </si>
  <si>
    <t>徐华</t>
  </si>
  <si>
    <t>2023-10-25 14:12:43</t>
  </si>
  <si>
    <t>用户来电要求续约：副卡免月租12个月（10元话费12个月）（湖北）请处理谢谢</t>
  </si>
  <si>
    <t>业务办理：副卡免月租12个月（10元话费12个月）（湖北），合约未到期无法续约，已解释，用户认可满意</t>
  </si>
  <si>
    <t>TS202310241920541335</t>
  </si>
  <si>
    <t>18671732495</t>
  </si>
  <si>
    <t>吴胜军</t>
  </si>
  <si>
    <t>2023-10-25 15:50:41</t>
  </si>
  <si>
    <t xml:space="preserve">
高级模板内容：
投诉问题描述:用户要求销户，但对本月月租费不认可，要求我方核实处理
争议月份:2023年10月
争议金额:1
用户要求:核实处理</t>
  </si>
  <si>
    <t>业务办理：注销，现已注销，满意</t>
  </si>
  <si>
    <t>BL202310241554422424</t>
  </si>
  <si>
    <t>071700186123</t>
  </si>
  <si>
    <t>李世敏</t>
  </si>
  <si>
    <t>2023-10-25 09:07:57</t>
  </si>
  <si>
    <t>071700186123命中精准预判服务场景:[65岁以上老人]
用户来电要求安排师傅上门在之前安装的宽带在加装一个机顶盒，要求加急，还请后台协助，谢谢</t>
  </si>
  <si>
    <t>业务办理：加装IPTV，已告知用户需到厅申请，用户知晓满意</t>
  </si>
  <si>
    <t>BL202310241746521457</t>
  </si>
  <si>
    <t>17671937978</t>
  </si>
  <si>
    <t>2023-10-25 14:01:35</t>
  </si>
  <si>
    <t>用户10月24日来电要求继续办理5G套餐月费7折优惠（次月生效24个月），解释：建议营业厅，用户拒绝称去不了营业厅，不办理就携号转网，前台无权限，请后台协助，谢谢</t>
  </si>
  <si>
    <t>业务办理：经核实我司已申请办理赠费活动，次月生效，合约期12个月，客户满意</t>
  </si>
  <si>
    <t>BL202310251032011702</t>
  </si>
  <si>
    <t>13972026081</t>
  </si>
  <si>
    <t>刘丹丹</t>
  </si>
  <si>
    <t>2023-10-25 14:09:27</t>
  </si>
  <si>
    <t>22年Q3Q4重点客户用户来电想要继续参与副卡免月租24个月（10元话费24个月）（湖北）-次月生效活动，烦请协助处理。副卡号码为：18972557065，18972555812</t>
  </si>
  <si>
    <t>业务办理：经核实已为客户办理赠费活动，12个月合约期，客户满意</t>
  </si>
  <si>
    <t>TS202310241711521481</t>
  </si>
  <si>
    <t>17671269593</t>
  </si>
  <si>
    <t>徐东波</t>
  </si>
  <si>
    <t>2023-10-26 10:48:14</t>
  </si>
  <si>
    <t xml:space="preserve">
高级模板内容：
投诉问题描述:用户来电反映要办理主副卡解绑，人在异地不能办理，要求我方在线办理
渠道名称:其他:营业厅
办理业务名称:主副卡解绑
页面提示:无
用户要求:要求尽快核实处理</t>
  </si>
  <si>
    <t>业务办理：注销副卡，已核对身份信息后为用户注销，满意</t>
  </si>
  <si>
    <t>TS202310242010162023</t>
  </si>
  <si>
    <t>2023-10-26 10:47:47</t>
  </si>
  <si>
    <t xml:space="preserve">
高级模板内容：
投诉问题描述:用户来电要求取消副卡销户
销户渠道:营业厅
无法销户原因:异地副卡无法取消销户
用户要求:用户要求取消副卡销户</t>
  </si>
  <si>
    <t>业务办理：注销副卡，已为用户注销，满意</t>
  </si>
  <si>
    <t>BL202310231119180180</t>
  </si>
  <si>
    <t>071703044034</t>
  </si>
  <si>
    <t>2023-10-23 14:36:16</t>
  </si>
  <si>
    <t>#2022重保客户#用户来电要求取消15元*36月千兆提速包(湖北)（立即生效，次月收费）服务，前台操作失败有拦截取消不成功，请处理并回复！</t>
  </si>
  <si>
    <t>业务办理：客户要求取消15元*36月千兆提速包，已告知客户办理赠送路由器活动，建议客户联系营业厅协商处理，客户满意。</t>
  </si>
  <si>
    <t>ZX202310241048531160</t>
  </si>
  <si>
    <t>071701035390</t>
  </si>
  <si>
    <t>易浪</t>
  </si>
  <si>
    <t>2023-10-24 14:15:29</t>
  </si>
  <si>
    <t xml:space="preserve">判断省分:湖北
:被动办理宽带
:不需要
:
高级模板内容：
问题描述:用户称自己没有安装过联通宽带，也不需要安装
第二联系方式:18572397691
销户原因:不需要
用户要求:取消宽带账号，请核实处理，谢谢</t>
  </si>
  <si>
    <t>业务取消（西陵）虚拟宽带，已为用户注销，满意</t>
  </si>
  <si>
    <t>TS202310181339430064</t>
  </si>
  <si>
    <t>2023-10-24 15:14:33</t>
  </si>
  <si>
    <t>主办单位：湖北
客户类别：星级客户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t>
  </si>
  <si>
    <t>业务办理①客户投诉产生的原因：客户反映办理业务问题
②客户投诉问题核查情况及解决方案：收到贵部转办后，我司立即组织调查。经核实，用户要求办理0元白银plus会员，已告知用户我部无权限办理该业务，用户知晓不满意。
③客户问题满意度：我司于2023-10-18 14:02:10联系客户不满意。
④回单人:程李晶；联系电话：07176921001</t>
  </si>
  <si>
    <t>BL202310231042252120</t>
  </si>
  <si>
    <t>18571028985</t>
  </si>
  <si>
    <t>王雪芳</t>
  </si>
  <si>
    <t>2023-10-23 14:14:25</t>
  </si>
  <si>
    <t xml:space="preserve">产品类型:SP产品;产品名称:防骚扰提醒（0元/月）;产品描述:防骚扰提醒（0元/月）;产品ID:9071033900;开始时间:2017-10-2723:38:29;结束时间:2029-12-3123:59:59;订购渠道:;客户确认方式:无。
查询增值业务:
合约信息查询:
系统未查询到产品信息/非用户咨询的产品
查询优惠产品信息:
:无确认方式
:客户不了解此业务，要求取消或投诉
:不接受
:附属产品
:退订失败
客户来电要求取消5G加油包19元5GB首月体验版（立即生效）业务，系统提示本月无法取消，请协助处理，谢谢</t>
  </si>
  <si>
    <t>业务办理：客户要求取消5G加油包19元5GB首月体验版，此为免费体验，建议客户次月申请，客户满意</t>
  </si>
  <si>
    <t>TS202310231509240832</t>
  </si>
  <si>
    <t>2023-10-25 16:31:28</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</si>
  <si>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
前期工单流水号：TS202310131433148477处理时限：已办结解释，用户不认可，有工信部工单，请加急联系用户处理。</t>
  </si>
  <si>
    <t>业务管理①客户基本资料：业务号码：15571754640、客户姓名：刘世林、套餐情况：小天卡-2023；客户反映号码开户问题 ②首次联系客户时间：2023-10-23 16:50:08 ③投诉核查处理情况：收到贵部转办，我司立即组织核查，经核实，客户号码于2023-09-23 15:00:57通过湖北省宜昌市OMO线上渠道自主申请，实名制入网，不存在客户描述的盗用个人信息随便开卡的情况。现联系机主本人解释沟通，机主表示保留卡号继续使用无异议，同时了解到因客户为异地电信代理商，因意向给客户办卡，知道客户办理联通卡后不满。已再次联系客户解释说明，安抚用户。满意度一般。 ④答复客户时间及客户满意度评价：根据上述情况我司于2023-10-23 16:50:08 联系客户解释，客户一般 回单人:宜昌客服程李晶；联系电话：07176921001。 ⑤投诉核查关联材料：无</t>
  </si>
  <si>
    <t>BL202310221727421049</t>
  </si>
  <si>
    <t>2023-10-23 10:31:14</t>
  </si>
  <si>
    <t>15671060505命中精准预判服务场景:[65岁以上老人]
用户来电:关闭上网功能
判断省分:甘肃、湖北
解释无法关闭，建议用户关闭手机蜂窝数据网络即可:不认可
:
用户来电要求关闭手机功能请协助处理谢谢联系方式：15671060518</t>
  </si>
  <si>
    <t>业务办理：我司操作关闭公网，客户号码将无法上网，客户满意。</t>
  </si>
  <si>
    <t>BL202310251233400959</t>
  </si>
  <si>
    <t>13227253049</t>
  </si>
  <si>
    <t>陈美银</t>
  </si>
  <si>
    <t>2023-10-25 14:12:46</t>
  </si>
  <si>
    <t>用户来电要求撤销畅爽国内流量包（湖北）的取消，要求继续使用，请协助撤销此业务，谢谢</t>
  </si>
  <si>
    <t>业务办理：无法撤销，可次月办理，用户知晓，表示后期再联系我部办理，满意</t>
  </si>
  <si>
    <t>ZX202310250902210332</t>
  </si>
  <si>
    <t>071701048674</t>
  </si>
  <si>
    <t>2023-10-25 16:45:48</t>
  </si>
  <si>
    <t xml:space="preserve">判断省分:湖北
:被动办理宽带
:不需要
:
高级模板内容：
问题描述:自己没有办理宽带不愿去营业厅也没有设备要求线上协助取消
第二联系方式:15090903513
销户原因:没有使用的需要
用户要求:要求协助销户</t>
  </si>
  <si>
    <t>业务取消（西陵）虚拟宽带已为用户注销，满意</t>
  </si>
  <si>
    <t>TS202310251835530605</t>
  </si>
  <si>
    <t>2023-10-26 10:47:12</t>
  </si>
  <si>
    <t xml:space="preserve">
高级模板内容：
投诉问题描述:用户说前期问题解决后费用并没有导致，要求核实处理
前期工单流水号:TS202310171624430154
前期工单处理结果:您反映云加速5G畅玩加油包(湖北)AA开通问题。经核实，湖北杭州翔羽线上业务代理(宜昌)于23.10月办理，(维系挽留)宜昌城区销维系团队已取消，由开通部门48小时内退费20元，此费用不可抵扣往月欠费及打印发票，您满意。
用户要求:继续反馈催促退费</t>
  </si>
  <si>
    <t>业务管理-线上引流：用户反映云加速5G畅玩加油包(湖北)AA开通问题。经核实，湖北杭州翔羽线上业务代理(宜昌)于23.10月办理，前期已取消，现申请退费20元，此费用不可打印发票，已到账，满意。</t>
  </si>
  <si>
    <t>BL202310251141370258</t>
  </si>
  <si>
    <t>18571018828</t>
  </si>
  <si>
    <t>李略</t>
  </si>
  <si>
    <t>2023-10-25 14:17:12</t>
  </si>
  <si>
    <t>用户要求申请办理3张副卡免费的活动，解释无效，不愿意去营业厅，请处理，</t>
  </si>
  <si>
    <t>业务办理：现为用户办理3张副卡预存享10元赠费*12个月，立即生效，用户满意</t>
  </si>
  <si>
    <t>BL202310250844570384</t>
  </si>
  <si>
    <t>15629348899</t>
  </si>
  <si>
    <t>2023-10-25 14:03:35</t>
  </si>
  <si>
    <t>用户要求续约5G冰激凌套餐5折（次月生效24个月）（取整）（合约）（湖北宜昌）（已停售）</t>
  </si>
  <si>
    <t>业务办理：现已与用户沟通办理49元赠费*12个月活动，立即到账，用户满意</t>
  </si>
  <si>
    <t>TS202310241010251371</t>
  </si>
  <si>
    <t>13277250000</t>
  </si>
  <si>
    <t>别虎城</t>
  </si>
  <si>
    <t>2023-10-24 18:54:33</t>
  </si>
  <si>
    <t>#2022重保客户#主办单位：湖北
客户类别：星级客户
10010是否打通：是
是否二次致电10015：是
是否联系：否
升级倾向：工信部
号码归属省：湖北
SVIP等级：
1.问题类型:;
2.投诉类型:月固定费争议;
3.营业厅地址:;
4.位置信息:;
5.位置发生地:;
6.投诉内容:我对月保底有异议，我在办理之处承诺是保底三年，但是满三年后，被告知是十年，我现在要求修改套餐。希望联通公司重视，如果你们不处理我会坚持在工信部投诉此问题！
（协办工单）集团高星用户，务必于12小时内，上传用户入网时本人签署的靓号协议文件如无法提供请为用户取消靓号低消谢谢！（派单原因：）</t>
  </si>
  <si>
    <t>业务规则
①客户投诉产生的原因：用户反馈取消靓号协议问题
②客户投诉问题核查情况及解决方案：收到贵部转办后，我司立即组织调查。经核实，用户反馈取消靓号协议问题，已跟用户解释清楚，我部无权取消，已反馈渠道陈红林协助处理，用户知悉挂机，满意度一般。
③客户问题满意度：满意度一般
④回单人：潘娥、联系方式：07176921001</t>
  </si>
  <si>
    <t>GZ202310260923440595</t>
  </si>
  <si>
    <t>071704578360</t>
  </si>
  <si>
    <t>彭飞</t>
  </si>
  <si>
    <t>2023-10-26 11:25:22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</si>
  <si>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</t>
  </si>
  <si>
    <t>TS202310231713101471</t>
  </si>
  <si>
    <t>13032700118</t>
  </si>
  <si>
    <t>2023-10-25 10:43:46</t>
  </si>
  <si>
    <t xml:space="preserve">[65岁以上老人]
高级模板内容：
投诉问题描述:详见：TS202310230922120129用户再次来电反映对赠费50元不认可的问题，称前期自己办理套餐活动是在营业厅交了100元的费用，通过微信转账给工作人员，但是只到账了50元，营业厅应该再给自己退50元的话费，已按前期处理结果解释，不认可，要求重新联系处理
活动名称:99元5G畅越享49元赠费湖北
争议月份:2023年9月
争议金额:50
用户要求:尽快联系</t>
  </si>
  <si>
    <t>业务规则：查询另外50元我司已赠费方式到账，于2023-10-03 10:33:36赠费到账，用户已抵扣消费，已解释，用户知晓，满意</t>
  </si>
  <si>
    <t>BL202310261005431372</t>
  </si>
  <si>
    <t>18271381800</t>
  </si>
  <si>
    <t>周雷</t>
  </si>
  <si>
    <t>2023-10-26 14:01:31</t>
  </si>
  <si>
    <t>22年Q3Q4重点客户用户来电要求我方把所有副卡13277174312、13277255017、15171868232续约：预存0元;赠款总额120元;10元一次性到账;110元分11月返还;，前台解释无效，请我方尽快处理谢谢！</t>
  </si>
  <si>
    <t>业务办理：续约：预存0元;赠款总额120元;10元一次性到账;110元分11月返还;，本月合约到期，已协商一致次月办理立即生效合约，满意</t>
  </si>
  <si>
    <t>BL202310250903120512</t>
  </si>
  <si>
    <t>071701048287</t>
  </si>
  <si>
    <t>2023-10-25 17:16:52</t>
  </si>
  <si>
    <t xml:space="preserve">判断省分:湖北
:宽带移机
:不认可
:
高级模板内容：
重要提醒：若能通过无缝下单则选择无缝，建此工单会被专项质检！！！:继续建单
用户诉求:移机
移机地址:湖北省宜昌市伍家岗区金色华府8栋1单元1501
当前使用地址:湖北省宜昌市伍家岗区伍家岗街道小洋坝社区伍临路36号城中半岛22栋1单元21楼142
备注:用户要求我处预约不方便手机APP申请请协助处理</t>
  </si>
  <si>
    <t>业务办理：移机，需用户持有效证件前往营业厅申请，移机收费100元，多次联系用户未接听，已短信告知用户结果，若用户来电烦请代为解释或告知用户与本地服务监督热线13032700872（工作时间8:30-12:00 14:00-17:30）联系。</t>
  </si>
  <si>
    <t>TS202310231056000195</t>
  </si>
  <si>
    <t>13135808736</t>
  </si>
  <si>
    <t>郑和平</t>
  </si>
  <si>
    <t>2023-10-24 15:57:47</t>
  </si>
  <si>
    <t xml:space="preserve">
高级模板内容：
投诉问题描述:用户来电称自己的号码跟15672483393绑定消费，用户要求核实怎么绑定的，已告知用户都是同一个人身份证信息，用户表示自己都没有开通此卡
争议月份:2023年10月
争议金额:0
用户要求:用户要求核实怎么绑定的</t>
  </si>
  <si>
    <t>业务规则：查询为用户证件办理15672483393，因此号码未使用风险关停，需客户通过中国联通APP二次实人认证复机，若不使用可注销，多次联系用户未接听，已短信告知用户结果，若用户来电烦请代为解释或告知用户与本地服务监督热线13032700872（工作时间8:30-12:00 14:00-17:30）联系。</t>
  </si>
  <si>
    <t>BL202310231438532493</t>
  </si>
  <si>
    <t>13997691830</t>
  </si>
  <si>
    <t>林秀华</t>
  </si>
  <si>
    <t>2023-10-23 15:10:21</t>
  </si>
  <si>
    <t>13997691830命中精准预判服务场景:[65岁以上老人]
用户要求续约：副卡免月租12个月（10元话费12个月）（湖北）-立即生效，不愿到厅，请核实，联系本机！</t>
  </si>
  <si>
    <t>业务办理：已办理 副卡免月租12个月（10元话费12个月），次月生效，客户满意</t>
  </si>
  <si>
    <t>TS202310231938091556</t>
  </si>
  <si>
    <t>2023-10-24 17:26:18</t>
  </si>
  <si>
    <t xml:space="preserve">22年Q3Q4重点客户:话费错缴/话费多缴
用户反馈:多充
告知用户充值的费用可以用于号码的消费，建议正常使用即可:不认可
建议用户前往线下自有营业厅咨询是否有其他处理方式:不认可
解释后用户不认可:
高级模板内容：
投诉问题描述:缴费多充，要求退费
充值时间:2023-10-23
充值渠道:微厅
充值号码:13047168450
充值金额:200
前台是否按流程解释:是
用户要求:用户要求退还多充费用</t>
  </si>
  <si>
    <t>业务规则：查询用户号码存在往月欠费，充值话费后已抵消欠费，无法返销，已解释，用户知晓，继续使用，满意</t>
  </si>
  <si>
    <t>GZ202310260914290501</t>
  </si>
  <si>
    <t>071700390633</t>
  </si>
  <si>
    <t>万娇娥</t>
  </si>
  <si>
    <t>2023-10-26 20:49:08</t>
  </si>
  <si>
    <t>无法打开网页
装机地址：湖北省宜昌市夷陵区小溪塔街道塔办工行片区广厦街1-2-2号周边</t>
  </si>
  <si>
    <t>BL202310250948391078</t>
  </si>
  <si>
    <t>18671786822</t>
  </si>
  <si>
    <t>胡承琼</t>
  </si>
  <si>
    <t>2023-10-26 09:17:32</t>
  </si>
  <si>
    <t>用户要求继续续约5G冰激凌套餐5折（次月生效24个月）（取整）（湖北）合约，请后台核实尽快处理嘻谢谢，联系电话18671786822</t>
  </si>
  <si>
    <t>BL202310240906582425</t>
  </si>
  <si>
    <t>15572732971</t>
  </si>
  <si>
    <t>李炜</t>
  </si>
  <si>
    <t>2023-10-24 14:17:29</t>
  </si>
  <si>
    <t>申请提高信誉额度到50元</t>
  </si>
  <si>
    <t>业务办理：已告知客户无法申请信用额度，客户认可</t>
  </si>
  <si>
    <t>TS202310222028000047</t>
  </si>
  <si>
    <t>15572797989</t>
  </si>
  <si>
    <t>2023-10-24 11:28:00</t>
  </si>
  <si>
    <t xml:space="preserve">
高级模板内容：
投诉问题描述:用户来电反映权益无法兑换
操作渠道:中国联通APP
参加活动（套餐）名称:月月随心换
页面提示:无
用户要求:我方及时核查，及时回电沟通</t>
  </si>
  <si>
    <t>业务规则：查询用户前期办理超级会员流量包，于9月取消，故导致本月无法领取权益，已解释，出于服务角度，本月赠送用户20元话费用于用户购买权益产品，系统办理预存享20元赠费，立即到账，此费用无法抵扣往月欠费及打印发票，用户知晓，满意</t>
  </si>
  <si>
    <t>GZ202310260912350486</t>
  </si>
  <si>
    <t>071703432396</t>
  </si>
  <si>
    <t>乔能玉</t>
  </si>
  <si>
    <t>2023-10-26 10:13:22</t>
  </si>
  <si>
    <t>071703432396命中精准预判服务场景:[65岁以上老人]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IPTV故障，未知故障情况，是老人使用，要求尽快联系上门处理</t>
  </si>
  <si>
    <t>ZX202310251419420406</t>
  </si>
  <si>
    <t>071700039335</t>
  </si>
  <si>
    <t>李俊杰</t>
  </si>
  <si>
    <t>2023-10-26 17:29:48</t>
  </si>
  <si>
    <t>18671716232
071700039335
湖北省宜昌市东山开发区御景天地8栋1单元11楼1104
来电要求投诉说此地址自己没有办理联通宽带，在不知情的情况下办理了，要求尽快销户并回复</t>
  </si>
  <si>
    <t>业务取消（西陵营服中心）：CPE宽带销户，挽留无效，查询由宜昌市城区伍家区万达自有营业厅于2023-10-19 13:13:45办理注销，用户知晓。</t>
  </si>
  <si>
    <t>BL202310251350111773</t>
  </si>
  <si>
    <t>13277237681</t>
  </si>
  <si>
    <t>丁万嘉</t>
  </si>
  <si>
    <t>2023-10-26 09:10:32</t>
  </si>
  <si>
    <t>用户要求取消	
沃派套餐10元100G校园基站流量包取消限制提示:[用户号码:13277237681,业务限制:[产品：[沃派升级版套餐16元档]下业务包：[来电显示包（赠送）]元素：[50004]重复选择!$$$24139$$$]]烦请处理提及工信部</t>
  </si>
  <si>
    <t>业务办理：已取消10元100G校园基站流量包 ，客户满意</t>
  </si>
  <si>
    <t>ZX202310231517352402</t>
  </si>
  <si>
    <t>071701023779</t>
  </si>
  <si>
    <t>淤继勇</t>
  </si>
  <si>
    <t>2023-10-23 16:13:17</t>
  </si>
  <si>
    <t>19972760717
071701023779
来电要求取消宽带，不需要缓装宽带，不方便去营业厅，要求尽快销户回复</t>
  </si>
  <si>
    <t>业务取消（西陵营服中心）：用记要求取消缓装宽带，挽留无效，已按用户要求取消，满意。</t>
  </si>
  <si>
    <t>TS202310230922120129</t>
  </si>
  <si>
    <t>2023-10-23 17:02:29</t>
  </si>
  <si>
    <t xml:space="preserve">[65岁以上老人]
高级模板内容：
投诉问题描述:用户对之前退费的赠款50.00元不认可已经多次解释到账了用户非要说没有到账要求我们核实并且回电
活动名称:用户对之前退费的赠款50.00元不认可已经多次解释到账了用户非要说没有到账要求我们核实并且回电
争议月份:2023年10月
争议金额:50
用户要求:尽快回电</t>
  </si>
  <si>
    <t>业务规则：查询赠费50元已到账，用户已抵扣消费，计费正常，已解释，用户知晓，满意</t>
  </si>
  <si>
    <t>TS202310231052270092</t>
  </si>
  <si>
    <t>13886650699</t>
  </si>
  <si>
    <t>张殿俊</t>
  </si>
  <si>
    <t>2023-10-23 16:02:34</t>
  </si>
  <si>
    <t xml:space="preserve">
高级模板内容：
投诉问题描述:多次收到虚拟电话骚扰
争议号码:13886650699
问题现象:接到找前机主的电话、短信
用户要求:尽快处理拦截</t>
  </si>
  <si>
    <t>业务规则：二次放号，客户反馈接到前机主的电话、短信骚扰，已联系客户解释我部无法线上拦截，建议客户下载第三方APP进行有效拦截，客户知晓，认可</t>
  </si>
  <si>
    <t>ZX202310251711012127</t>
  </si>
  <si>
    <t>13872592926</t>
  </si>
  <si>
    <t>2023-10-26 16:42:20</t>
  </si>
  <si>
    <t xml:space="preserve">
高级模板内容：
问题描述:用户进线，071704043528宽带不是自己按照的要求取消，烦请处理。谢谢。
第二联系方式:13872592926
销户原因:用户进线，071704043528宽带不是自己按照的要求取消，烦请处理。谢谢。
用户要求:用户进线，071704043528宽带不是自己按照的要求取消，烦请处理。谢谢。</t>
  </si>
  <si>
    <t>业务取消（西陵营服中心）客户要求取消宽带，未转营服维系，联系客户表示已操作取消，满意。</t>
  </si>
  <si>
    <t>TS202310241135421074</t>
  </si>
  <si>
    <t>13277232377</t>
  </si>
  <si>
    <t>李蔚</t>
  </si>
  <si>
    <t>2023-10-25 11:00:33</t>
  </si>
  <si>
    <t xml:space="preserve">
高级模板内容：
投诉问题描述:用户来电反映此号码办理了金融分期活动，领取手机，称自己在营业厅缴费了8000元，称活动下个月生效，但是现在告知需要的手机没货，让自己无限期等待，用户对此不认可，要求投诉
业务名称:合约机
办理时间:2023-10-18
办理渠道:宜昌市长阳县集团3G开户服务点
用户要求:核实什么时候有货可以拿手机，自己钱都交了，回复15572776777</t>
  </si>
  <si>
    <t>业务规则：经核实，因用户办理合约机手机没有货不认可，已反馈至长阳政企加急，有货时联系用户拿手机，用户认可满意</t>
  </si>
  <si>
    <t>TS202310241142141223</t>
  </si>
  <si>
    <t>16671738045</t>
  </si>
  <si>
    <t>2023-10-24 16:09:32</t>
  </si>
  <si>
    <t xml:space="preserve">
高级模板内容：
投诉问题描述:用户要求投诉给用户配送的工作人员，称此工作人员态度很差，并且自己订购的号码是15549473128归属地为武汉，但是配送过来号码是16671738045归属地为宜昌，用户有升级投诉倾向
订单号/预留电话:无
订购渠道:联通APP
业务名称:星锐卡-2023
用户要求:要求投诉配送人员态度非常差，并要求投诉配送的号码不是自己订购的号码，要求加急处理</t>
  </si>
  <si>
    <t>业务规则：经核实，用户实际要求注销16671738045号码，已为用户注销，15549473128已催单，配送员回复因使用人和办理人不是同一个人，无法配送，建议用户到厅办理入网，用户认可满意</t>
  </si>
  <si>
    <t>BL202310230934561195</t>
  </si>
  <si>
    <t>13277238785</t>
  </si>
  <si>
    <t>董国双</t>
  </si>
  <si>
    <t>2023-10-23 10:22:25</t>
  </si>
  <si>
    <t>用户要求续约：5G套餐月费7折优惠（次月生效12个月）（湖北），请处理谢谢</t>
  </si>
  <si>
    <t>业务办理：已推荐办理赠费活动，次月生效，合约期24个月，客户满意</t>
  </si>
  <si>
    <t>GZ202310260858250375</t>
  </si>
  <si>
    <t>071700329608</t>
  </si>
  <si>
    <t>2023-10-26 13:08:04</t>
  </si>
  <si>
    <t>无法打开网页
装机地址：湖北省宜昌市夷陵区东城城乡统筹发展试验区鄢家河村鄢家河村五组98号周边</t>
  </si>
  <si>
    <t>TS202310250924481906</t>
  </si>
  <si>
    <t>13197300914</t>
  </si>
  <si>
    <t>程杰</t>
  </si>
  <si>
    <t>2023-10-25 11:54:03</t>
  </si>
  <si>
    <t xml:space="preserve">
高级模板内容：
投诉问题描述:宣传与实际使用不一致，表示我方私自改套餐，自己在淘宝上买的不是这个套餐
业务名称:小天卡-2023
宣传渠道:其他:淘宝
宣传内容:9.9元
实际情况:30元
用户要求:用户要求我方尽快退卡退费，经核实用户下单手机号为18995919285</t>
  </si>
  <si>
    <t>业务规则：经核实客户对套餐资费不认可，现已核实客户资料无误，我司协助24小时内办理销户，客户满意</t>
  </si>
  <si>
    <t>ZX202310221352471614</t>
  </si>
  <si>
    <t>071700007728</t>
  </si>
  <si>
    <t>杨世华</t>
  </si>
  <si>
    <t>2023-10-23 09:03:24</t>
  </si>
  <si>
    <t>用户反映被动办理宽带，换装机不愿保留，请公司核实处理取消宽带</t>
  </si>
  <si>
    <t>TS202310221838431270</t>
  </si>
  <si>
    <t>15572756121</t>
  </si>
  <si>
    <t>邓张风扬</t>
  </si>
  <si>
    <t>2023-10-23 14:29:51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</si>
  <si>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投诉问题描述:客户需要变更校园基站区域，烦请协助处理
办理渠道:其他:在线
无法办理原因:无权限
用户要求:需要尽快回复</t>
  </si>
  <si>
    <t>业务规则：经核实客户号码校园基站区域无法变更，因多次未联系上客户，已短信告知，如有疑问可在工作时间（08:30-12:00；14:00-17:30）致电我司宜昌联通13032700872</t>
  </si>
  <si>
    <t>BL202310251537440748</t>
  </si>
  <si>
    <t>13135813309</t>
  </si>
  <si>
    <t>王福尔</t>
  </si>
  <si>
    <t>2023-10-25 16:05:34</t>
  </si>
  <si>
    <t>22年Q3Q4重点客户用户要求副卡免月租12个月（10元话费12个月）（湖北续约，称当时办理时工作人员承诺一直免费，现在不认可不能免月租要求继续续约使用。已到线下营业厅未得到续约称已下架</t>
  </si>
  <si>
    <t>业务办理：已为客户三张副卡办理赠费活动，合约期12个月，客户满意</t>
  </si>
  <si>
    <t>TS202310250859471361</t>
  </si>
  <si>
    <t>投诉工单（2021版）&gt;&gt;宽带&gt;&gt;【产品及计费使用】产品及业务规则&gt;&gt;套餐资费不优惠</t>
  </si>
  <si>
    <t>071701017966</t>
  </si>
  <si>
    <t>湖北联诺建设有限公司</t>
  </si>
  <si>
    <t>2023-10-26 09:03:10</t>
  </si>
  <si>
    <t>用户来电反映企业宽带071701017966是684元/年，57元/月扣费，今年3月15日才交过一年的费用，但本月初就停机了。打10010客服查询从8月开始就是166元/月，对此不认可，表示并不知道扣费有变动，要求核实具体原因，退还多扣的费用，尽快联系电话18672902511</t>
  </si>
  <si>
    <t>业务规则：经核实因合约到期恢复原价导致按原价收取套餐费用，核实营业厅已为用户办理套餐折扣，考虑用户使用感知，已为用户申请减免8-9月套餐差价228元，24小时内赠费到账，不可打印发票，满意</t>
  </si>
  <si>
    <t>BL202310251600341086</t>
  </si>
  <si>
    <t>15671027159</t>
  </si>
  <si>
    <t>2023-10-26 09:15:45</t>
  </si>
  <si>
    <t xml:space="preserve">22年Q3Q4重点客户用户要求把号码15071805979、15697279759、15697279729续订一年副卡免月租12个月（10元话费12个月）（湖北）请协助办理谢谢</t>
  </si>
  <si>
    <t>业务办理：已为用户办理3张号码预存享10元赠费*12个月，立即生效，满意</t>
  </si>
  <si>
    <t>TS202310251728361640</t>
  </si>
  <si>
    <t>13047150839</t>
  </si>
  <si>
    <t>陈义</t>
  </si>
  <si>
    <t>2023-10-26 15:35:47</t>
  </si>
  <si>
    <t xml:space="preserve">
高级模板内容：
投诉问题描述:用户来电说自己每个月是300G的通用流量现在加起来只有100G，不认可
业务名称:流量
宣传渠道:其他:网上用户未明确
宣传内容:300G
实际情况:100G
用户要求:立即解决</t>
  </si>
  <si>
    <t>业务规则：经核实用户套餐为100G通用流量，30G定向流量，无额外流量赠送，建议用户可通过手厅查询，用户知晓满意</t>
  </si>
  <si>
    <t>GZ202310260842540269</t>
  </si>
  <si>
    <t>071700004144</t>
  </si>
  <si>
    <t>梅琼</t>
  </si>
  <si>
    <t>2023-10-26 16:45:19</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</si>
  <si>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装机地址：湖北省宜昌市伍家岗区伍家岗街道办伍临路社区夷陵大道宜棉小区28栋2单元1楼103</t>
  </si>
  <si>
    <t>BL202310231551130865</t>
  </si>
  <si>
    <t>19908605214</t>
  </si>
  <si>
    <t>陈政</t>
  </si>
  <si>
    <t>2023-10-24 09:05:42</t>
  </si>
  <si>
    <t>业务办理：已与用户沟通办理139元赠费*12个月活动，立即生效，满意</t>
  </si>
  <si>
    <t>GZ202310260837240231</t>
  </si>
  <si>
    <t>071700803027</t>
  </si>
  <si>
    <t>刘再志</t>
  </si>
  <si>
    <t>2023-10-26 09:27:16</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</si>
  <si>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装机地址：湖北省宜昌市当阳市玉泉街道办事处娘娘庙社区雄风住宅片区环城西路101号周边</t>
  </si>
  <si>
    <t>GZ202310260834390217</t>
  </si>
  <si>
    <t>071701016561</t>
  </si>
  <si>
    <t>张俊彪</t>
  </si>
  <si>
    <t>2023-10-26 11:56:30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</si>
  <si>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装机地址：湖北省宜昌市伍家岗区伍家岗街道伍临路社区伍临路118号桔香花园小区4号楼5单元5层509</t>
  </si>
  <si>
    <t>BL202310221152352389</t>
  </si>
  <si>
    <t>13227281182</t>
  </si>
  <si>
    <t>王钊</t>
  </si>
  <si>
    <t>2023-10-23 09:03:03</t>
  </si>
  <si>
    <t>用户来电称朋友的副卡是0元月租自己是10元的不认可，要求反馈后台也修改为0元月租，请后台老师核实处理</t>
  </si>
  <si>
    <t>业务办理：用户反应需办理副卡0元套餐，沟通后为用户副卡办理预存话费享10元/月话费优惠12个月（湖北），满意</t>
  </si>
  <si>
    <t>ZX202310221107450597</t>
  </si>
  <si>
    <t>071703182805</t>
  </si>
  <si>
    <t>2023-10-23 14:12:53</t>
  </si>
  <si>
    <t xml:space="preserve">判断省分:湖北
:失败
node_42:
:其他合约
:本地
:不认可
:
高级模板内容：
问题描述:销户宽带
第二联系方式:15587963585
销户原因:不用了
用户要求:解释挽留无效要求在线销户</t>
  </si>
  <si>
    <t>业务取消（校园）：注销宽带，核实校园营业厅已为用户拆分并登记次月销户，用户认可满意</t>
  </si>
  <si>
    <t>ZX202310231153200928</t>
  </si>
  <si>
    <t>071700327224</t>
  </si>
  <si>
    <t>袁昌春</t>
  </si>
  <si>
    <t>2023-10-23 15:48:51</t>
  </si>
  <si>
    <t xml:space="preserve">[65岁以上老人]判断省分:湖北
:自己办理的宽带
:挽留失败
:不同意
:
高级模板内容：
问题描述:去营业厅办理销户，营业厅态度太差，要求我部上报
第二联系方式:18062388561
销户原因:无法正常使用
用户要求:办理宽带销户</t>
  </si>
  <si>
    <t>业务取消（夷陵城区）：虚拟宽带，已为用户注销，满意</t>
  </si>
  <si>
    <t>GZ202310260826050165</t>
  </si>
  <si>
    <t>071700065198</t>
  </si>
  <si>
    <t>2023-10-26 14:19:07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</si>
  <si>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装机地址：湖北省宜昌市伍家岗区沿江大道218号江山多娇四期4栋1单元12楼1202</t>
  </si>
  <si>
    <t>TS202310230930170304</t>
  </si>
  <si>
    <t>17671276883</t>
  </si>
  <si>
    <t>2023-10-23 13:36:57</t>
  </si>
  <si>
    <t>用户来电反映上个月给17671276883办理了销户，办理的时候话费余额还有30多元钱，营业厅工作人员告知费用可以本月办理退还，但现在去营业厅办理退费的时候，又被告知没有余额了，用户不认可，要求我处登记核实处理</t>
  </si>
  <si>
    <t>业务规则：客户反馈余额清退问题，经核实，客户剩余话费33元因低消宽带被系统补收，考虑客户感知，申请退还补收费用合计33元，退至客户提供号码13197303837，24小时内到账，此费用不可打印账单发票，回访满意</t>
  </si>
  <si>
    <t>BL202310230945571341</t>
  </si>
  <si>
    <t>13545846161</t>
  </si>
  <si>
    <t>熊长芬</t>
  </si>
  <si>
    <t>2023-10-23 10:23:13</t>
  </si>
  <si>
    <t>【2022年上工信部测评重保用户】13545846161命中精准预判服务场景:[65岁以上老人]
用户要求续约：预存话费享折扣优惠档位五（立即生效*24个月）-湖北政企专属，请尽快处理</t>
  </si>
  <si>
    <t>业务办理：用户反应需办理续订预存话费享折扣优惠 档位五，沟通后为用户办理转资畅爽冰激凌5G套餐129元（基础版）并办理【2023-11-01 00:00:00至2024-10-31 23:59:59】 存量5G畅爽套餐享89元赠费（次月生效）湖北 ，用户满意</t>
  </si>
  <si>
    <t>TS202310221808170800</t>
  </si>
  <si>
    <t>18672904444</t>
  </si>
  <si>
    <t>2023-10-23 10:35:47</t>
  </si>
  <si>
    <t xml:space="preserve">
高级模板内容：
投诉问题描述:用户来电表示靓号补卡
渠道名称:其他:营业厅
办理业务名称:补卡
页面提示:无
用户要求:用户要求查询清楚需要什么材料表示人不在归属地不然白跑一趟</t>
  </si>
  <si>
    <t>业务规则：客户反馈原号重启问题，经核实业务号码18672904444于2023-08-13 13:23:47因欠费超3个月系统自动销户，已告知客户携带身份前往归属地自营厅办理原号重启，已现有靓号正常办理入网，客户知晓，认可</t>
  </si>
  <si>
    <t>ZX202310231125230658</t>
  </si>
  <si>
    <t>071700327597</t>
  </si>
  <si>
    <t>张雪涟</t>
  </si>
  <si>
    <t>2023-10-24 10:07:48</t>
  </si>
  <si>
    <t xml:space="preserve">【2022年上工信部测评重保用户】【2022年上工信部测评重保用户】判断省分:湖北
:自己办理的宽带
:挽留失败
:不同意
:
高级模板内容：
问题描述:用户反映要注销宽带，到了两个营业厅都不给销户，用户要求在线销户，请协助处理。
第二联系方式:无
销户原因:用不上了。
用户要求:用户要求注销宽带</t>
  </si>
  <si>
    <t>业务取消（夷陵城区）宽带，实装宽带，挽留失败，客服部已注销宽带，15549391823副卡注销，满意</t>
  </si>
  <si>
    <t>TS202310221143371457</t>
  </si>
  <si>
    <t>15586379611</t>
  </si>
  <si>
    <t>阮芝建</t>
  </si>
  <si>
    <t xml:space="preserve">
高级模板内容：
投诉问题描述:用户称不知道自己名下有俩这张副卡，并且还在产生费用
业务名称:副卡
争议月份:2023年10月
争议金额:10
办理渠道:无
前台是否取消:未取消
是否承诺退费:否
用户要求:用户要求取消副卡且退回一直的扣费费用</t>
  </si>
  <si>
    <t>业务规则：联系用户表示该 号码下绑定的副卡及宽带为用户知晓同意后办理，实际要求查询13177099602号码下是否有副卡及宽带，话务员理解错误到账，现无需我部处理，满意</t>
  </si>
  <si>
    <t>GZ202310260028442384</t>
  </si>
  <si>
    <t>2023-10-26 14:07:37</t>
  </si>
  <si>
    <t>GZ202310252238412203</t>
  </si>
  <si>
    <t>071700330118</t>
  </si>
  <si>
    <t>冉丽</t>
  </si>
  <si>
    <t>2023-10-26 10:59:53</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</si>
  <si>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故障时间:2023-10-25
服务状态是否正常:是
设备灯显示:正常
错误代码:无
是否重启设备:已重启未恢复
装机地址:湖北省宜昌市夷陵区小溪塔街道兴安社区明珠市场片区人寿桥路63号客运公司门口周边
用户要求:尽快处理</t>
  </si>
  <si>
    <t>GZ202310252220222120</t>
  </si>
  <si>
    <t>071700046092</t>
  </si>
  <si>
    <t>胡斌</t>
  </si>
  <si>
    <t>2023-10-26 14:18:59</t>
  </si>
  <si>
    <t>#2022重保客户#无法打开网页，网络质量异常，光猫的光信号指示灯不亮
装机地址：湖北省宜昌市猇亭区高家村7组7-51号私房</t>
  </si>
  <si>
    <t>TS202310251944401772</t>
  </si>
  <si>
    <t>18694087951</t>
  </si>
  <si>
    <t>屈运生</t>
  </si>
  <si>
    <t>2023-10-26 13:25:30</t>
  </si>
  <si>
    <t xml:space="preserve">
高级模板内容：
投诉问题描述:用户来电表示副卡和IPTV当时办理时候都承诺的免费，对于（月固定费_IPTV包月费_IPTV包月-包月费10.00/月，副卡：15697272035固定费_基本套餐费10.00）每月扣取20元不认可
争议月份:2023年10月
争议金额:20
用户要求:要求投诉上报，有升级倾向未标明，情绪激动，说脏话，安抚无效，联系本机
经核实：暂未查到返费与减免</t>
  </si>
  <si>
    <t>业务规则：联系用户表示实际需转资99元畅越冰激凌套餐+网龄计划，已解释套餐为99元+副卡10元+IPTV10元，转资后无法再转回，次月生效，用户认可满意</t>
  </si>
  <si>
    <t>GZ202310252152511994</t>
  </si>
  <si>
    <t>071700015902</t>
  </si>
  <si>
    <t>张红红</t>
  </si>
  <si>
    <t>2023-10-26 10:22:21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</si>
  <si>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猫红灯</t>
  </si>
  <si>
    <t>TS202310220949351602</t>
  </si>
  <si>
    <t>13040968301</t>
  </si>
  <si>
    <t>2023-10-23 14:07:50</t>
  </si>
  <si>
    <t>22年Q3Q4重点客户用户来电称因为要销户的原因之前我方客服给了一个错误的领导号码：186717110010，用户反应打不通，经前台查询此号码末尾多了一个0，要求投诉此客服，用户没有提供工号，用户还称去营业厅销户时工作人员称无法退手充话费，用户对此不认可，要求我方核实后回电处理，谢谢！</t>
  </si>
  <si>
    <t>业务规则：联系用户表示无需处理问题，号码继续使用的，满意</t>
  </si>
  <si>
    <t>TS202310251856590995</t>
  </si>
  <si>
    <t>2023-10-26 14:53:47</t>
  </si>
  <si>
    <t xml:space="preserve">
高级模板内容：
投诉问题描述:详见工单：TS202310051750201239，已按处理结果解释：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用户表示称后台告知给自己添加合约没有添加，请处理谢谢！
活动名称: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
争议月份:2023年10月
争议金额:0
用户要求:用户要求24小联系，请处理谢谢！</t>
  </si>
  <si>
    <t>业务规则：前期用户反映折扣未提醒导致扣了2个月的套餐原价费用，营业厅已明示相关规则经核实属折扣到期未正常续订，查询赠费均已到账成功，沟通后现已为用户办理【2023-11-01 00:00:00至2024-09-30 23:59:59】 存量5G畅爽套餐享159元赠费 湖北 ，用户满意。</t>
  </si>
  <si>
    <t>TS202310231626510314</t>
  </si>
  <si>
    <t>13098406119</t>
  </si>
  <si>
    <t>王苏苏</t>
  </si>
  <si>
    <t>2023-10-24 16:39:27</t>
  </si>
  <si>
    <t xml:space="preserve">
高级模板内容：
投诉问题描述:本机是副卡，要求直接免费使用，不愿意到厅
争议月份:2023年10月
争议金额:10
用户要求:本机是副卡，要求直接免费使用，不愿意到厅，解释无效，用户强烈要求免费使用，请处理</t>
  </si>
  <si>
    <t>业务规则：现已为用户办理副卡赠费10*12个月活动，次月生效，24小时内办理，满意。</t>
  </si>
  <si>
    <t>TS202310241726381816</t>
  </si>
  <si>
    <t>投诉工单（2021版）&gt;&gt;移网&gt;&gt;【离网】离网（离网+拆机+销户）&gt;&gt;销户时未结清欠费</t>
  </si>
  <si>
    <t>18507200027</t>
  </si>
  <si>
    <t>2023-10-25 13:35:35</t>
  </si>
  <si>
    <t>用户在联通办理的宽带还没有进行一个销户还在扣费中，经前台解释用户不认可要求要知道宽带号码，用户希望尽快处理。</t>
  </si>
  <si>
    <t>业务规则：现已为用户减免宽带欠费4.88元，24小时内为用户办理宽带销户，用户同意，满意</t>
  </si>
  <si>
    <t>TS202310231946341669</t>
  </si>
  <si>
    <t>用户来电表示套餐不够优惠，表示移动有三折优惠，表示如果我方不能给予3折的话会转到移动，请协助维系谢谢！</t>
  </si>
  <si>
    <t>业务规则：现已无折扣合约，仅有赠费合约，已推荐客户转资5G畅爽冰激凌299元或399元参与赠费209及279元赠费12个月活动，原套餐为任性用冰激凌套餐，转资后无法恢复，客户表示考虑，如有需要致电宜昌服务监督热线13032700872转资，我司再次回访用户已再次解答，满意</t>
  </si>
  <si>
    <t>GZ202310252105501697</t>
  </si>
  <si>
    <t>071700701375</t>
  </si>
  <si>
    <t>王恒涛</t>
  </si>
  <si>
    <t>2023-10-26 14:17:33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</si>
  <si>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装机地址：湖北省宜昌市兴山县古夫镇香溪大道香溪郡小区2栋2单元16层1601</t>
  </si>
  <si>
    <t>GZ202310252056231618</t>
  </si>
  <si>
    <t>071700105972</t>
  </si>
  <si>
    <t>廖伟</t>
  </si>
  <si>
    <t>2023-10-26 10:16:27</t>
  </si>
  <si>
    <t>IPTV内容不完整/无法使用
装机地址：湖北省宜昌市枝江市马家店镇团结路碧桂园翡翠滨江6栋3单元15层1501</t>
  </si>
  <si>
    <t>GZ202310252055191607</t>
  </si>
  <si>
    <t>071704208053</t>
  </si>
  <si>
    <t>邓正龙</t>
  </si>
  <si>
    <t>2023-10-26 19:42:29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</si>
  <si>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装机地址：湖北省宜昌市秭归县茅坪镇滨湖社区天问路平湖铭邸小区3栋1单元6楼604</t>
  </si>
  <si>
    <t>BL202310261500080758</t>
  </si>
  <si>
    <t>15587906595</t>
  </si>
  <si>
    <t>杨植发</t>
  </si>
  <si>
    <t>2023-10-26 17:10:22</t>
  </si>
  <si>
    <t>【2022年上工信部测评重保用户】【2022年上工信部测评重保用户】15587906595命中精准预判服务场景:[65岁以上老人]
用户来电要求取消副卡，解除主副卡关系，用户已去营业厅咨询，告知办理成功，用户查询未成功，要求尽快处理回复</t>
  </si>
  <si>
    <t>业务办理:用户反应要求取消副卡，经核实湖北省分公司电子商务部，于2023-10-26 16:01:12办理成功，用户满意。</t>
  </si>
  <si>
    <t>GZ202310252045221527</t>
  </si>
  <si>
    <t>071701018338</t>
  </si>
  <si>
    <t>詹福林</t>
  </si>
  <si>
    <t>2023-10-26 15:31:19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</si>
  <si>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问题（现象）描述:用户来电称自己IPTV无法正常使用，要求上门维修
故障时间:2023-10-25
宽带是否安装IPTV:是
宽带是否可正常上网:是
是否重启设备:已重启未恢复
装机地址:湖北省宜昌市西陵区葛洲坝街道石子岭社区葛洲坝合作有线宽带IPTV专用</t>
  </si>
  <si>
    <t>GZ202310252043271507</t>
  </si>
  <si>
    <t>071700606449</t>
  </si>
  <si>
    <t>邹艳斌</t>
  </si>
  <si>
    <t>2023-10-26 19:34:24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</si>
  <si>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装机地址：湖北省宜昌市秭归县茅坪镇滨湖社区天问路平湖铭邸小区3栋1单元4楼402</t>
  </si>
  <si>
    <t>TS202310250952360074</t>
  </si>
  <si>
    <t>15572703903</t>
  </si>
  <si>
    <t>孙念</t>
  </si>
  <si>
    <t>2023-10-25 15:44:34</t>
  </si>
  <si>
    <t xml:space="preserve">【2022年上工信部测评重保用户】
高级模板内容：
投诉问题描述:要求销户
销户渠道:营业厅
无法销户原因:副卡销户，
用户要求:用户要求销户，15572703903.15572708963，请协助，用户要求异地销户授权！</t>
  </si>
  <si>
    <t>业务规则：现已注销用户副卡，已注销，满意</t>
  </si>
  <si>
    <t>BL202310220930520596</t>
  </si>
  <si>
    <t>15997690588</t>
  </si>
  <si>
    <t>吴春玉</t>
  </si>
  <si>
    <t>2023-10-23 09:10:36</t>
  </si>
  <si>
    <t>【2022年上工信部测评重保用户】用户来电表示不方便到营业厅办理套餐折扣活动，来电要求在线续订套餐折扣合约：预存话费享折扣优惠档位三（立即生效*24个月）-湖北政企专属，请协助处理，谢谢</t>
  </si>
  <si>
    <t>业务办理：用户反应预存话费享折扣优惠 档位三（立即生效*24个月，经核实存量5G畅爽套餐享139元赠费 湖北【合约时间：2023-11-01至2024-09-30】 等同3折，考虑到本月折扣未享用，现为用户勾选系统赠费50元，24小时内到账，此费用不可打印发票，满意。</t>
  </si>
  <si>
    <t>BL202310211757300830</t>
  </si>
  <si>
    <t>2023-10-23 09:05:32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</si>
  <si>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:合约解约工单已结束
:挽留失败
:不愿到厅
:用户来电反映自己收不到携转验证码，提示身份信息与登记信息不符，用户核实后表示是同一个人，对此不满，要求投诉，请核实后回电</t>
  </si>
  <si>
    <t>业务办理：用户反映用户来电反映自己收不到携转验证码，经核实沟通后用户表示现问题已处理，用户知晓。</t>
  </si>
  <si>
    <t>BL202310220950000827</t>
  </si>
  <si>
    <t>17683715285</t>
  </si>
  <si>
    <t>黄雷</t>
  </si>
  <si>
    <t>2023-10-23 10:18:33</t>
  </si>
  <si>
    <t>17683715285命中精准预判服务场景:[10015转接10010用户]
产品类型:轻合约;产品名称:预存话费享折扣优惠档位五（立即生效24个月）-湖北政企专属;产品描述:政企专属5折*24个月-湖北立即生效
;产品ID:91025387;开始时间:2023-09-0419:02:52;结束时间:2025-08-3123:59:59;订购渠道:宜昌市城区集团直属3G开户服务点;客户确认方式:签字协议。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用户来电要求取消预存话费享折扣优惠档位五（立即生效24个月）-湖北政企专属，用户要求在今天之内处理，有提到打其他渠道投诉</t>
  </si>
  <si>
    <t>业务办理：用户来电要求取消预存话费享折扣优惠 档位五（立即生效24个月）-湖北政企专属，现已为用户办理成功，号码允许携出，满意</t>
  </si>
  <si>
    <t>GZ202310252027221369</t>
  </si>
  <si>
    <t>071700005749</t>
  </si>
  <si>
    <t>王金桃</t>
  </si>
  <si>
    <t>2023-10-26 15:35:46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</si>
  <si>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全时段上网速度慢
装机地址：湖北省宜昌市伍家区桔城路香山福久源24栋1单元11楼1103</t>
  </si>
  <si>
    <t>TS202310261110091031</t>
  </si>
  <si>
    <t>13297284786</t>
  </si>
  <si>
    <t>高邦华</t>
  </si>
  <si>
    <t>2023-10-26 13:36:31</t>
  </si>
  <si>
    <t xml:space="preserve">[10015转接10010用户]
高级模板内容：
投诉问题描述:用户来电要求解除主副卡，已挽留主副卡之间优势，用户不认可，不愿去营业厅
用户状态:/
停机原因:/
第二联系电话:/
用户要求:要求核实处理，请协助，谢谢</t>
  </si>
  <si>
    <t>业务规则：要求解除主副卡，营业厅已明示相关规则，现已为用户办理解绑主副卡，并办理转资畅越冰激凌5G套餐59元，次月生效，满意</t>
  </si>
  <si>
    <t>TS202310241456090484</t>
  </si>
  <si>
    <t>15549360611</t>
  </si>
  <si>
    <t>宋正凤</t>
  </si>
  <si>
    <t>2023-10-25 10:29:40</t>
  </si>
  <si>
    <t xml:space="preserve">
高级模板内容：
投诉问题描述:孝心卡10元月功能费（次月生效）
争议月份:2023年11月
争议金额:10
用户要求:用户要求取消副卡费10元，表示不取消就携号转网，请及时处理谢谢</t>
  </si>
  <si>
    <t>业务规则：已为用户申请副卡免费一年，系统操作预存享10元赠费*12个月，立即到账，用户满意</t>
  </si>
  <si>
    <t>BL202310260926250770</t>
  </si>
  <si>
    <t>15549270990</t>
  </si>
  <si>
    <t>覃丽蓉</t>
  </si>
  <si>
    <t>2023-10-26 17:24:31</t>
  </si>
  <si>
    <t>客户来电，反映对于预存话费享折扣优惠档位五（次月生效24个月）-湖北政企专属失效不认可客户表示完全没有任何信息提醒就恢复原价要求续订谢谢！</t>
  </si>
  <si>
    <t>业务办理：用户需办理预存话费享折扣优惠 档位五（次月生效24个月），沟通后为用户办理存量5G畅爽套餐享99元赠费 湖北【合约时间：2023-11-01至2024-09-30】等同5折，沟通后用户表示对副卡扣费不满，考虑到用户使用感知为用户副卡办理预存话费享10元/月话费优惠12个月（湖北），满意</t>
  </si>
  <si>
    <t>BL202310241240310206</t>
  </si>
  <si>
    <t>18671795185</t>
  </si>
  <si>
    <t>章海军</t>
  </si>
  <si>
    <t>2023-10-24 17:28:31</t>
  </si>
  <si>
    <t>用户来电要求开通10元5GB全国流量5日快餐包（湖北）立即生效，CBSS提示
产品存在依赖或互斥，具体内容请展开查看
服务名称[trades_mobilemodify_transform]txid[6f5f18a6^1696949952542^12464509]规则编码[5001]规则内容:调用新的预提交服务异常,错误信息:[用户号码:18671795185,业务限制:[产品：[4G全国套餐超值版(合约)76元（湖北迁转）]下必选业务包[营销活动基本电信业务包]没有选择，业务无法继续，请选择后再继续办理！$$$34022$$$]]</t>
  </si>
  <si>
    <t>业务办理：用户要求办理10元5GB全国流量5日快餐包（湖北）立即生效，已跟用户解释清楚，跟用户办理的4G全国套餐超值版(合约)76元（湖北迁转）]冲突，无法办理，用户表示知悉挂机，满意。</t>
  </si>
  <si>
    <t>TS202310231500590587</t>
  </si>
  <si>
    <t>15549394546</t>
  </si>
  <si>
    <t>曹世选</t>
  </si>
  <si>
    <t>2023-10-23 16:51:47</t>
  </si>
  <si>
    <t xml:space="preserve">:号卡配送问题
:号卡一直未送达
:已退单
判断省分:其他省份
:
高级模板内容：
投诉问题描述:用户反馈自己在异地海南省三亚市吉阳区鹿回头安置区D11栋A301
办理渠道:中国联通app
订单号:6323102015881781
身份证号码:420525199102152835
用户要求:要求配送到海南省三亚市吉阳区鹿回头安置区D11栋A301，请协助核实</t>
  </si>
  <si>
    <t>业务规则：异地拦截，无法配送。已建议用户申请当地号码，当地订单异地不审核，用户知晓，满意度一般</t>
  </si>
  <si>
    <t>GZ202310252017091277</t>
  </si>
  <si>
    <t>071701012435</t>
  </si>
  <si>
    <t>张诗琪</t>
  </si>
  <si>
    <t>2023-10-26 20:56:32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</si>
  <si>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频繁掉线，要求师傅上门维修</t>
  </si>
  <si>
    <t>GZ202310252017001272</t>
  </si>
  <si>
    <t>071700643909</t>
  </si>
  <si>
    <t>傅小明</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</si>
  <si>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注册闪烁，重启无效，要求师傅上门处理</t>
  </si>
  <si>
    <t>GZ202310252015401264</t>
  </si>
  <si>
    <t>071700605369</t>
  </si>
  <si>
    <t>梅易</t>
  </si>
  <si>
    <t>2023-10-26 13:21:51</t>
  </si>
  <si>
    <t>无法打开网页
装机地址：湖北省宜昌市秭归县茅坪镇平湖四路金城世家2栋2单元4楼401</t>
  </si>
  <si>
    <t>TS202310241401371654</t>
  </si>
  <si>
    <t>18671601100</t>
  </si>
  <si>
    <t>易凤娇</t>
  </si>
  <si>
    <t>2023-10-25 14:12:11</t>
  </si>
  <si>
    <t>22年Q3Q4重点客户客户对调增减项_补收_调帐补收费50元有争议，前台解释因靓号转资副卡后消费未达到保底50元，故产生补收费用，客户不认可，需要取消保底消费并退费，烦请协助处理</t>
  </si>
  <si>
    <t>业务规则：因靓号规则无法满足客户需求，因靓号转资副卡后消费未达到保底50元，故产生补收费用，已联系客户解释清楚，客户经理10月申请降低保底（未承诺），本月内回复审批结果，回访满意</t>
  </si>
  <si>
    <t>ZX202310251438430595</t>
  </si>
  <si>
    <t>071700376728</t>
  </si>
  <si>
    <t>2023-10-26 10:41:48</t>
  </si>
  <si>
    <t>#2022重保客户#用户表示要求销户宽带，表示自己办理宽带的时候交了100元调测费，当时办理宽带的工作人员说是归还设备就还100元，但是没有归还100元给用户，对此不满，要求公司处理。</t>
  </si>
  <si>
    <t>业务取消（夷陵龙泉）：用户要求注销宽带，当前有欠费不支持办理注销，已告知结清欠费并退还CPE设备至就近联通营业厅后，可申请注销。另宽带调测费属安装费，不支持退还，夷陵龙泉镇东升专营店及我部均向用户解释，此费用不属可退金额，用户表示知晓。</t>
  </si>
  <si>
    <t>TS202310241152121474</t>
  </si>
  <si>
    <t>15549366006</t>
  </si>
  <si>
    <t>周宗剑</t>
  </si>
  <si>
    <t>2023-10-24 16:57:27</t>
  </si>
  <si>
    <t xml:space="preserve">:号卡配送问题
:号卡一直未送达
:已退单
判断省分:其他省份
:
高级模板内容：
投诉问题描述:用户来电告知自己没有退订，查询订单已经取消，现对此不满要求继续配送
办理渠道:APP
订单号:	1863102244290426	1763102244242044
身份证号码:无
用户要求:尽快处理</t>
  </si>
  <si>
    <t>业务规则：因亲情卡异地订单审核不通过订单已退单，无法配送，已向用户解释，满意度一般</t>
  </si>
  <si>
    <t>TS202310250945442376</t>
  </si>
  <si>
    <t>13177079875</t>
  </si>
  <si>
    <t>唐陆陆</t>
  </si>
  <si>
    <t>2023-10-25 17:03:51</t>
  </si>
  <si>
    <t>用户称办理宽带接到联通的电话告知用户号卡在2020年进入的黑名单要求用户去营业厅签承诺书要求投诉处理，称自己2020年都没有使用过这张卡谢谢</t>
  </si>
  <si>
    <t>业务规则：因骚扰销户进入特殊黑名单，对应号码17671931372，需用户签署承诺书后解除，已向用户解释，用户知晓，满意</t>
  </si>
  <si>
    <t>GZ202310251958011102</t>
  </si>
  <si>
    <t>071700874569</t>
  </si>
  <si>
    <t>杨新</t>
  </si>
  <si>
    <t>2023-10-26 11:21:49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</si>
  <si>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装机地址：湖北省宜昌市当阳市坝陵办事处锦屏大道华强凤凰城1栋1单元2层201</t>
  </si>
  <si>
    <t>TS202310231546331796</t>
  </si>
  <si>
    <t>15671017702</t>
  </si>
  <si>
    <t>杨俊</t>
  </si>
  <si>
    <t>2023-10-24 08:39:27</t>
  </si>
  <si>
    <t xml:space="preserve">
高级模板内容：
投诉问题描述:用户称自己办卡时工作人员告知用户副卡都是免费的
业务名称:副卡月功能费-10元(次月生效)
宣传渠道:营业厅
宣传内容:副卡都是免费的
实际情况:副卡月功能费-10元(次月生效)
用户要求:投诉，请核实回电，谢谢</t>
  </si>
  <si>
    <t>业务规则：用户对15671017702开户时被告知免费实际收费不认可，已为用户办理预存话费享10元/月话费优惠12个月（湖北），免费使用12个月，用户认可满意</t>
  </si>
  <si>
    <t>BL202310250955561173</t>
  </si>
  <si>
    <t>18671728178</t>
  </si>
  <si>
    <t>钟爱红</t>
  </si>
  <si>
    <t>2023-10-25 14:17:59</t>
  </si>
  <si>
    <t>用户来电反馈要求办理：59元40GB炫彩5G包（立即生效）湖北，显示
产品存在依赖或互斥，具体内容请展开查看
服务名称[trades_mobilemodify_transform]txid[d990dc2d^1698158287199^199222]规则编码[5001]规则内容:调用新的预提交服务异常,错误信息:[用户号码:18671728178,业务限制:[[59元40GB炫彩5G包（立即生效）湖北]--&gt;[59元40GB炫彩5G包（立即生效）湖北]--&gt;[联通助理-智能应答5元（当月生效）]与[炫彩通信助理包-云盘版-立即生效（湖北）]--&gt;[炫彩通信助理包-云盘版-立即生效（湖北）]--&gt;[联通助理-智能应答5元（次月生效）]互斥、[炫彩通信助理包-云盘版-立即生效（湖北）]--&gt;[炫彩通信助理包-云盘版-立即生效（湖北）]--&gt;[联通助理-智能应答5元（次月生效）]与[59元40GB炫彩5G包（立即生效）湖北]--&gt;[59元40GB炫彩5G包（立即生效）湖北]--&gt;[联通助理-智能应答5元（当月生效）]互斥$$$24139$$$]]
请协助！</t>
  </si>
  <si>
    <t>业务办理：用户要求办理40G流量包产品，已协商办理全家桶白金版59元40G国内流量，同时提醒用户不需要使用时需要提前取消，用户认可并表示满意。</t>
  </si>
  <si>
    <t>GZ202310251950541031</t>
  </si>
  <si>
    <t>071700630853</t>
  </si>
  <si>
    <t>白家容</t>
  </si>
  <si>
    <t>2023-10-26 20:00:31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</si>
  <si>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装机地址：湖北省宜昌市秭归县茅坪镇天问路30号平湖铭邸小区3栋1单元5楼502</t>
  </si>
  <si>
    <t>BL202310231619181276</t>
  </si>
  <si>
    <t>18572390336</t>
  </si>
  <si>
    <t>2023-10-23 16:41:28</t>
  </si>
  <si>
    <t>22年Q3Q4重点客户用户来电要求办理0元副卡，前台已解释，用户不认可，不愿到厅咨询，请后台协助处理</t>
  </si>
  <si>
    <t>业务办理：用户要求办理副卡0月租优惠，已办理月赠10元*12个月活动，立即生效，用户满意。</t>
  </si>
  <si>
    <t>TS202310261031252339</t>
  </si>
  <si>
    <t>13135807428</t>
  </si>
  <si>
    <t>温宜军</t>
  </si>
  <si>
    <t>2023-10-26 17:18:14</t>
  </si>
  <si>
    <t xml:space="preserve">22年Q3Q4重点客户
高级模板内容：
投诉问题描述:用户来电表示对副卡收月租10元不认可
争议月份:2023年7月、2023年8月、2023年9月、2023年10月
争议金额:40
用户要求:要求免费使用副卡不然携号转网</t>
  </si>
  <si>
    <t>业务规则：用户对副卡扣费不认可，经核实，系统无0月租勾选项，协商办理月赠10元*12个月，立即生效，本月出账后减免为0元，并退7-9月扣费30元，此费用不可打印发票，满意。</t>
  </si>
  <si>
    <t>TS202310261627011578</t>
  </si>
  <si>
    <t>15572718805</t>
  </si>
  <si>
    <t>钟冰婧</t>
  </si>
  <si>
    <t>2023-10-26 17:21:11</t>
  </si>
  <si>
    <t xml:space="preserve">
高级模板内容：
投诉问题描述:用户来电反映当时办理副卡清楚说明不收费，但是现在产生了费用，用户对此不满，请后台协助处理，谢谢
业务名称:副卡
宣传渠道:营业厅
宣传内容:免费
实际情况:收费10元
用户要求:详细核查</t>
  </si>
  <si>
    <t>业务规则：用户对副卡扣费规则不满，已跟用户解释清楚，考虑用户感知，申请办理  已续 预存话费享10元/月话费优惠12个月（湖北）立即生效，满意。</t>
  </si>
  <si>
    <t>GZ202310251944130975</t>
  </si>
  <si>
    <t>2023-10-26 16:01:40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</si>
  <si>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装机地址：湖北省宜昌市当阳市坝陵街道办事处国河村军胜住宅片区坝陵村2组104号周边</t>
  </si>
  <si>
    <t>ZX202310261336541309</t>
  </si>
  <si>
    <t>071700316762</t>
  </si>
  <si>
    <t>2023-10-26 17:19:17</t>
  </si>
  <si>
    <t>前期工单：TS202310241523431192
用户再次反映宽带销户问题，表示不需要此宽带，前期已经去过雾渡河营业厅了，但查询宽带还是没销，影响自己套餐变更，要求取消此宽带，请重新联系处理，要求马上联系自己</t>
  </si>
  <si>
    <t>业务取消（夷陵雾渡河营服中心）：实装CPE，用户已前往雾渡河自营厅，挽留失败，客服部已取消，满意。</t>
  </si>
  <si>
    <t>GZ202310251935480892</t>
  </si>
  <si>
    <t>071700451109</t>
  </si>
  <si>
    <t>汪晓伟</t>
  </si>
  <si>
    <t>2023-10-26 10:35:11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</si>
  <si>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装机地址：湖北省宜昌市五峰土家族自治县五峰镇香东村万马池路香东村彭家铺子13组35号周边</t>
  </si>
  <si>
    <t>GZ202310251934170873</t>
  </si>
  <si>
    <t>071700078430</t>
  </si>
  <si>
    <t>长江宜昌航道局</t>
  </si>
  <si>
    <t>2023-10-26 18:35:22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</si>
  <si>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:光猫红灯，尽快处理</t>
  </si>
  <si>
    <t>TS202310261433380943</t>
  </si>
  <si>
    <t>15090958500</t>
  </si>
  <si>
    <t>黄双凤</t>
  </si>
  <si>
    <t>2023-10-26 15:32:34</t>
  </si>
  <si>
    <t>用户反馈办理携转入网时，工作人员告知副卡都是免费的，现在查询到13997713451每月收取了10元功能费，找当时办理的工作人员告知没有权限，没有办法，另外当时也没有核查宽带安装需要联通有资源才能装，对此非常不满，要求我部核查处理并回复。</t>
  </si>
  <si>
    <t>业务规则：用户对副卡扣费规则不满，已跟用户解释清楚，考虑用户感知，申请办理 预存话费享10元/月话费优惠12个月（湖北）（已停售） ，另关于用户反馈的宽带的问题，已建议用户到营业厅咨询，用户称等师傅联系她了再说，满意。</t>
  </si>
  <si>
    <t>TS202310241203141725</t>
  </si>
  <si>
    <t>17771265858</t>
  </si>
  <si>
    <t>2023-10-25 14:41:15</t>
  </si>
  <si>
    <t xml:space="preserve">判断省分:其他省分
:普通消费有争议
:下一步
:套餐月费不认可
查询套餐:
:套餐月费有变化
业务办理记录:
:不认可
:其他渠道
判断省分:除甘肃贵州外
:
高级模板内容：
投诉问题描述:用户来电反映自己副卡号码是免月租的，已向用户解释，用户不认可，要求退费，并且以后都不准收取他的副卡功能费，请尽快核实处理，谢谢
争议月份:2023年10月
争议金额:10
用户要求:要求退费，并且以后都不准收取他的副卡功能费，请尽快核实处理，谢谢</t>
  </si>
  <si>
    <t>业务规则：用户对副卡收费不满，经核实，系统无0月租勾选项，已办理月赠10元*12个月，立即生效，满意。</t>
  </si>
  <si>
    <t>BL202310241208382332</t>
  </si>
  <si>
    <t>15572789525</t>
  </si>
  <si>
    <t>2023-10-24 17:12:50</t>
  </si>
  <si>
    <t>用户要求办理副卡减免活动，不愿意前往营业厅请核实处理。</t>
  </si>
  <si>
    <t>业务办理：用户要求办理副卡免费，系统无0元勾选项，已办理月赠10元*12个月，次月生效，满意。</t>
  </si>
  <si>
    <t>GZ202310251925250767</t>
  </si>
  <si>
    <t>071700014267</t>
  </si>
  <si>
    <t>毕卫国</t>
  </si>
  <si>
    <t>2023-10-26 15:43:39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</si>
  <si>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装机地址：湖北省宜昌市西陵区学院街道环城东路社区同心小区西陵一路30号1栋1单元3楼301</t>
  </si>
  <si>
    <t>BL202310241743131399</t>
  </si>
  <si>
    <t>13972002957</t>
  </si>
  <si>
    <t>周刚</t>
  </si>
  <si>
    <t>2023-10-25 14:14:29</t>
  </si>
  <si>
    <t>用户要求继续续订13886709167和13886709167副卡免月租12个月（10元话费12个月）（湖北，请处理</t>
  </si>
  <si>
    <t>业务办理：用户要求办理副卡免费，系统无0元勾选项，已登记11月办理两张副卡13886709167、13972002957月赠10元*12个月，当月生效，满意。</t>
  </si>
  <si>
    <t>BL202310251434432349</t>
  </si>
  <si>
    <t>15871597978</t>
  </si>
  <si>
    <t>陈帮平</t>
  </si>
  <si>
    <t>2023-10-25 16:48:20</t>
  </si>
  <si>
    <t>客户来电称要求续约副卡免月租12个月（10元话费12个月）（湖北）-次月生效，烦请后台协助处理</t>
  </si>
  <si>
    <t>业务办理：用户要求办理副卡免费，系统无0元勾选项，已协商11月办理月赠10元*12个月，当月生效，满意。</t>
  </si>
  <si>
    <t>ZX202310251134541705</t>
  </si>
  <si>
    <t>071700348207</t>
  </si>
  <si>
    <t>陶可为</t>
  </si>
  <si>
    <t>2023-10-26 09:14:40</t>
  </si>
  <si>
    <t>用户要求取消宽带，不想去营业厅办理，多次解释挽留无效，要求公司尽快取消宽带并回复。</t>
  </si>
  <si>
    <t>业务取消（夷陵雾渡河营服中心）实装宽带，挽留失败，客服部已取消，满意</t>
  </si>
  <si>
    <t>TS202310241359451612</t>
  </si>
  <si>
    <t>2023-10-24 17:16:27</t>
  </si>
  <si>
    <t xml:space="preserve">
高级模板内容：
投诉问题描述:用户称自己下个月改了一个极速套餐，提示自己上网可以享受到1G的速率，自己现在在联通APP查询到自己显示的就是该速率，但是自己实际测速只有400M左右
涉及渠道:联通APP
用户要求:已向用户解释致歉，但用户不接受，坚持要求核实自己本月使用的速率及下月的速率，为何自己APP上查询到的和自己享受的速度不一致</t>
  </si>
  <si>
    <t>业务规则：用户对号卡下行峰值速率规则不满，经核实，用户转资的畅越冰激凌5G套餐199元（极速）次月生效，已跟用户解释清楚，建议下个月生效后观察使用，用户知悉挂机，满意。</t>
  </si>
  <si>
    <t>GZ202310251917330689</t>
  </si>
  <si>
    <t>071700009943</t>
  </si>
  <si>
    <t>2023-10-26 09:14:53</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</si>
  <si>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全时段上网速度慢
装机地址：湖北省宜昌市伍家区东艳路99号宜化新天地4号楼1单元17楼1702</t>
  </si>
  <si>
    <t>GZ202310251915490662</t>
  </si>
  <si>
    <t>2023-10-26 08:59:55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</si>
  <si>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装机地址：湖北省宜昌市长阳土家族自治县龙舟坪镇花坪社区龙舟大道金色水岸小区1栋1单元19层1904户</t>
  </si>
  <si>
    <t>GZ202310251915110656</t>
  </si>
  <si>
    <t>071700301694</t>
  </si>
  <si>
    <t>冯力</t>
  </si>
  <si>
    <t>2023-10-26 09:04:56</t>
  </si>
  <si>
    <t>无法打开网页
装机地址：湖北省宜昌市夷陵区小溪塔镇夷兴大道锦绣星城8栋2单元12楼1201</t>
  </si>
  <si>
    <t>TS202310221205171844</t>
  </si>
  <si>
    <t>15572717180</t>
  </si>
  <si>
    <t>乔智晟</t>
  </si>
  <si>
    <t>2023-10-23 13:54:46</t>
  </si>
  <si>
    <t xml:space="preserve">
高级模板内容：
投诉问题描述:用户来电表示上个月的合约返费有两个月没有返还，
活动名称:星锐卡30元赠费12个月优惠合约(湖北)
争议月份:2023年9月、2023年7月
争议金额:60
用户要求:用户来电表示要求核实处理</t>
  </si>
  <si>
    <t>业务规则：用户对号码欠费停机导致赠费无法到帐规则不满，经核实，用户因号码停机，导致赠费未到帐，因多次未联系上客户，我司无法核实情况处理，如有疑问可在工作时间（08:30-12:00；14:00-17:30）致电我司宜昌联通13032700872，烦请前台代为转告</t>
  </si>
  <si>
    <t>GZ202310251912070616</t>
  </si>
  <si>
    <t>071700675760</t>
  </si>
  <si>
    <t>孙炳燃</t>
  </si>
  <si>
    <t>2023-10-26 20:12:56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</si>
  <si>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装机地址：湖北省宜昌市秭归县茅坪镇天问路30号平湖铭邸小区3栋1单元6楼604</t>
  </si>
  <si>
    <t>TS202310221228182254</t>
  </si>
  <si>
    <t>18572371330</t>
  </si>
  <si>
    <t>张洪运</t>
  </si>
  <si>
    <t>2023-10-23 16:01:47</t>
  </si>
  <si>
    <t xml:space="preserve">
高级模板内容：
投诉问题描述:积分规则有疑问
用户争议点:用户对于新用户须在网6个月（含）以上方能进行积分应用不认可
用户要求:用户对于新用户须在网6个月（含）以上方能进行积分应用不认可，那前6个月自己消费了那么多，积分不就白费了吗，要求我方处理</t>
  </si>
  <si>
    <t>业务规则：用户对积分使用规则不认可，规则问题我部无法更改，多次联系用户未接，无法为用户处理，如有疑问可在工作时间（08:30-12:00；14:00-17:30）联系07176921001、13032700872宜昌客服。如用户咨询，请前台10010话务中心代为解释，谢谢</t>
  </si>
  <si>
    <t>TS202310232248030908</t>
  </si>
  <si>
    <t>18671717783</t>
  </si>
  <si>
    <t>兰琦</t>
  </si>
  <si>
    <t>2023-10-24 16:12:15</t>
  </si>
  <si>
    <t xml:space="preserve">
高级模板内容：
投诉问题描述:用户再次来电反映对前期反映的问题，对前期的结果：TS202306061926350506用户提及升级投诉。表示2023年之前都没有发生流量封顶的情况，然后在2023年1月就有封顶，但是当时可以APP解除封顶，用户表示从4月开始就不能APP解除流量封顶了，用户要求技术部门
渠道名称:中国联通APP
办理业务名称::流量封顶
页面提示:用户不接受我司解除当月，要求长期解除
用户要求:用户表示不需要我司每次电话联系就补偿，用户要求的是从根本解决问题，用户表示自己合同也是限速不限量。无封顶的选项，联系电话：18671717783</t>
  </si>
  <si>
    <t>业务规则：用户对流量封顶后不能在APP上操作解封不满，已跟用户解释清楚，用户表示现已经可以使用了，但对流量封顶问题还是不认可，考虑用户感知，申请减免本月套餐费用，合计188元，24小时到帐，此费用不可打印发票，满意。</t>
  </si>
  <si>
    <t>BL202310251650231883</t>
  </si>
  <si>
    <t>2023-10-26 11:11:13</t>
  </si>
  <si>
    <t>用户来电反映要求续约预存话费享折扣优惠，档位三（次月生效24个月）-湖北政企专属，请后台协助处理，谢谢</t>
  </si>
  <si>
    <t>业务办理：用户要求办理三折活动，已跟用户解释清楚该活动已下线，为用户办理存量5G畅爽套餐享139元赠费（次月生效）湖北 ，次月生效，满意。</t>
  </si>
  <si>
    <t>GZ202310251900420505</t>
  </si>
  <si>
    <t>071700104852</t>
  </si>
  <si>
    <t>魏勇</t>
  </si>
  <si>
    <t>2023-10-26 12:34:14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</si>
  <si>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装机地址：湖北省宜昌市枝江市马家店镇嘉谊商城团结路95号周边</t>
  </si>
  <si>
    <t>TS202310242007191989</t>
  </si>
  <si>
    <t>18671723236</t>
  </si>
  <si>
    <t>郑耀先</t>
  </si>
  <si>
    <t>2023-10-25 14:20:32</t>
  </si>
  <si>
    <t xml:space="preserve">
高级模板内容：
投诉问题描述:用户对套餐内流量不认可，称是20G后限速，前台已作解释，用户不认可，请后台工作人员协助处理，谢谢！
投诉项目:流量费
争议月份:2023年10月
争议金额:-1
用户要求:核实处理！</t>
  </si>
  <si>
    <t>业务规则：用户对流量限速规则不认可，经核实，该套餐优势即限速不限量，如用户长期流量限速影响使用，可通过中国联通APP办理提速包，或更换在售其他5G冰激凌系列套餐，例如99元畅越冰激凌套餐，用户表示知晓。</t>
  </si>
  <si>
    <t>GZ202310251900010496</t>
  </si>
  <si>
    <t>071700352166</t>
  </si>
  <si>
    <t>宋玉会</t>
  </si>
  <si>
    <t>2023-10-26 13:11:18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</si>
  <si>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注册灯闪烁，要求安排师傅明天下午5点40左右上门处理，尽快处理并回复</t>
  </si>
  <si>
    <t>GZ202310251859570495</t>
  </si>
  <si>
    <t>071700367156</t>
  </si>
  <si>
    <t>阮秀明</t>
  </si>
  <si>
    <t>2023-10-26 12:40:27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</si>
  <si>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用户反映宽带无法使用，光猫红灯，用户要求马上处理，请处理并回复</t>
  </si>
  <si>
    <t>GZ202310251859210487</t>
  </si>
  <si>
    <t>071700055526</t>
  </si>
  <si>
    <t>田菁</t>
  </si>
  <si>
    <t>2023-10-26 09:26:53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</si>
  <si>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pon闪烁</t>
  </si>
  <si>
    <t>BL202310260853480370</t>
  </si>
  <si>
    <t>17771253252</t>
  </si>
  <si>
    <t>陈海涛</t>
  </si>
  <si>
    <t>2023-10-26 10:46:26</t>
  </si>
  <si>
    <t>22年Q3Q4重点客户用户来电反馈要求续订预存话费享折扣优惠档位三（次月生效24个月）-湖北政企专属请协助处理</t>
  </si>
  <si>
    <t>业务办理：用户要求办理三折活动，已跟用户解释清楚活动已下线，为用户办理 存量5G畅爽套餐享69元赠费 湖北，立即生效，考虑用户感知，申请退23.9月份套餐差价，合计70元，24小时到帐，此费用不可打印发票，满意。</t>
  </si>
  <si>
    <t>TS202310260924060517</t>
  </si>
  <si>
    <t>13264907927</t>
  </si>
  <si>
    <t>2023-10-26 11:38:05</t>
  </si>
  <si>
    <t xml:space="preserve">
高级模板内容：
投诉问题描述:被销户不知情
销户账号:13264907927
销户时间:2023-10-26
销户渠道:/
用户要求:用户来电反映自己的手机号码和宽带都被不知情销户了，并且导致用户是变成黑名单，现用户要求核实并回复，请协助处理，谢谢，</t>
  </si>
  <si>
    <t>业务规则：用户对名下号码13264907927黑名单业务不认可，已为用户解除黑名单，满意</t>
  </si>
  <si>
    <t>TS202310231543551728</t>
  </si>
  <si>
    <t>17671276283</t>
  </si>
  <si>
    <t>袁彬彬</t>
  </si>
  <si>
    <t>2023-10-24 16:22:06</t>
  </si>
  <si>
    <t xml:space="preserve">
高级模板内容：
投诉问题描述:用户来电称自己办理的自动充值业务设置的是欠费100自己充值但是号码里面有钱也在往里面充值前台就账单问题解释用户不认可用户称自己昨天和今天早上收到我方推送的短信说手机里面还有钱然后又自动往里面充值话费
争议月份:2023年10月
争议金额:-1
用户要求:烦请处理</t>
  </si>
  <si>
    <t>业务规则：用户对欠费收到短信规则不满，经核实，用户开通了王卡自动充业务，欠费100元时会自动充值，我部核实用户2023-10-23 13:31:36充值前帐户欠费146.47，故系统触发短信通知，因多次未联系上客户，我司无法核实情况处理，已下发短信告知用户，如有疑问可在工作时间（08:30-12:00；14:00-17:30）致电我司宜昌联通13032700872，烦请前台代为转告</t>
  </si>
  <si>
    <t>TS202310232101190071</t>
  </si>
  <si>
    <t>13207206986</t>
  </si>
  <si>
    <t>李凤琼</t>
  </si>
  <si>
    <t>2023-10-25 09:09:30</t>
  </si>
  <si>
    <t xml:space="preserve">
高级模板内容：
投诉问题描述:用户说自己没有续约合约，说联通私自续约，要求投诉
合约名称:畅越冰激凌59元套餐5折附加优惠(内部限量）（已停售）
合约办理渠道:拓见科技(深圳)有限公司武汉分公司(宜昌)
办理时间:2023-11-01
到期时间:2024-10-01
是否下发短信提醒:是
用户要求:用户要求尽快处理（加急）</t>
  </si>
  <si>
    <t>业务规则：用户对套餐折扣活动到期系统自动续约规则不满，用户反馈办理畅越冰激凌59元套餐5折附加优惠(内部限量）（已停售） 活动，经核实，为用户套餐折扣活动到期自动续订，因多次未联系上客户，我司核实情况处理，如有疑问可在工作时间（08:30-12:00；14:00-17:30）致电我司宜昌联通13032700872，烦请前台代为转告</t>
  </si>
  <si>
    <t>GZ202310251848330401</t>
  </si>
  <si>
    <t>071700859406</t>
  </si>
  <si>
    <t>2023-10-26 10:03:07</t>
  </si>
  <si>
    <t>一键诊断过程：
宽带是否有欠费及账号是否异常:无异常
宽带是否有群体故障告警:无异常
线路是否正常:无异常
光猫是否正常:光猫断电/离线
上网速度检测:无异常
设备收发光功率是否异常:无异常
故障描述：
101004光猫断电离线
装机地址：湖北省宜昌市当阳市河溶镇红联村5组12号周边</t>
  </si>
  <si>
    <t>BL202310211917511480</t>
  </si>
  <si>
    <t>15571777486</t>
  </si>
  <si>
    <t>卞文法</t>
  </si>
  <si>
    <t>2023-10-23 09:07:32</t>
  </si>
  <si>
    <t>15571777486命中精准预判服务场景:[65岁以上老人]
用户要求办理预存话费享折扣优惠档位三（立即生效24个月）续约，前台已解释，用户不认可，请尽快处理，谢谢</t>
  </si>
  <si>
    <t>业务办理：用户要求办理套餐3折优惠，系统无勾选项，联系客户表示已自行至营业厅办理好，满意。</t>
  </si>
  <si>
    <t>TS202310240940390704</t>
  </si>
  <si>
    <t>17671325495</t>
  </si>
  <si>
    <t xml:space="preserve">[65岁以上老人]判断省分:其他省分
:普通消费有争议
:下一步
:套餐月费不认可
查询套餐:
:套餐月费有变化
业务办理记录:
:不认可
:其他渠道
判断省分:除甘肃贵州外
:
高级模板内容：
投诉问题描述:用户对套餐不认可
争议月份:2023年9月
争议金额:9
用户要求:前台已解释19元/月（按天收费），国内语音100分钟，国内流量3GB，套外国内流量5元/GB，用户不认可，表示自己是低保用户，这样的套餐太贵，并且上个月自己没有用，也要收费，对此不认可，用户是老年人，解释无效，请协助，谢谢</t>
  </si>
  <si>
    <t>业务规则：用户反馈套餐不认可问题，经核实，用户使用米粉王卡套餐，19元/月（按天收费），国内语音100分钟，国内流量3GB ，因多次未联系上客户，我司无法核实情况处理，如有疑问可在工作时间（08:30-12:00；14:00-17:30）致电我司宜昌联通13032700872，烦请前台代为转告</t>
  </si>
  <si>
    <t>TS202310251652570602</t>
  </si>
  <si>
    <t>15549351251</t>
  </si>
  <si>
    <t>陈士华</t>
  </si>
  <si>
    <t>2023-10-26 09:50:19</t>
  </si>
  <si>
    <t xml:space="preserve">
高级模板内容：
投诉问题描述:客户来电反映本机号码15572743990，办宽带业务办不了，显示身份证号码是黑名单，无法办理，要求上报后台解除下黑名单
用户状态:正常
停机原因:、
第二联系电话:	15572743990
用户要求:客户来电反映本机号码15572743990，办宽带业务办不了，显示身份证号码是黑名单，无法办理，要求上报后台解除下黑名单</t>
  </si>
  <si>
    <t>业务规则：用户反应显示身份证号码是黑名单，营业厅已明示相关规则，现已为用户将黑名单解除，用户满意。</t>
  </si>
  <si>
    <t>BL202310261000391284</t>
  </si>
  <si>
    <t>13872506772</t>
  </si>
  <si>
    <t>陈霞</t>
  </si>
  <si>
    <t>2023-10-26 14:13:16</t>
  </si>
  <si>
    <t>用户称自己要办理：预存话费享折扣优惠档位五（立即生效24个月）-湖北政企专属，称自己之前都有，要求我方尽快处理</t>
  </si>
  <si>
    <t>业务办理：用户要求办理套餐五折活动，已为用户办理存量5G畅爽套餐享49元赠费 湖北 活动，立即生效，活动期12个月，考虑用户感知，申请退23.7-9月套餐差价，合计150元，24小时到帐，此费用不可打印发票，满意。</t>
  </si>
  <si>
    <t>TS202310261220570533</t>
  </si>
  <si>
    <t>18671746718</t>
  </si>
  <si>
    <t>秦锐</t>
  </si>
  <si>
    <t>2023-10-26 16:04:50</t>
  </si>
  <si>
    <t xml:space="preserve">
高级模板内容：
投诉问题描述:用户称自己半个月前在深圳营业厅办理了预约销户，一直无人联系
销户渠道:10010
无法销户原因:人不在本地
用户要求:用户要求尽快联系处理谢谢</t>
  </si>
  <si>
    <t>业务规则：用户反应需办理预约销户，营业厅已明示相关规则，现已为用户操作销户成功，满意</t>
  </si>
  <si>
    <t>BL202310241633320488</t>
  </si>
  <si>
    <t>15572746780</t>
  </si>
  <si>
    <t>黄定超</t>
  </si>
  <si>
    <t>2023-10-25 10:15:47</t>
  </si>
  <si>
    <t>用户来电要办理网龄计划合约，请后台协助</t>
  </si>
  <si>
    <t>业务办理：用户要求办理网龄计划合约，已协商转资畅越冰激凌5G套餐129元+网龄计划合约24个月，次月生效，用户满意。</t>
  </si>
  <si>
    <t>GZ202310251830070224</t>
  </si>
  <si>
    <t>071700304025</t>
  </si>
  <si>
    <t>田会琼</t>
  </si>
  <si>
    <t>2023-10-26 20:52:35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</si>
  <si>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用户表示宽带无法使用，光猫亮红灯，要求公司处理。</t>
  </si>
  <si>
    <t>TS202310220855200767</t>
  </si>
  <si>
    <t>18672090883</t>
  </si>
  <si>
    <t>2023-10-23 09:44:14</t>
  </si>
  <si>
    <t xml:space="preserve">
高级模板内容：
投诉问题描述:用户来电反映自己号码被标记要求解除标记，码号平台显示无标记要求我方处理
用户状态:正常
停机原因:无
第二联系电话:本机
用户要求:我方处理</t>
  </si>
  <si>
    <t>业务规则：用户反应需解除标记，经核实属号码被第三方标记导致，现线上无取消勾选项，沟通后考虑到用户使用感知为用户申请减免本月月租10元（系统勾选赠费），此费用不可打印发票，满意。</t>
  </si>
  <si>
    <t>TS202310231040542311</t>
  </si>
  <si>
    <t>15571709786</t>
  </si>
  <si>
    <t>宋清宝</t>
  </si>
  <si>
    <t>2023-10-23 14:18:14</t>
  </si>
  <si>
    <t>15571709786命中精准预判服务场景:[65岁以上老人]
用户来电要求减免副卡15571709786，13117288124的功能费，称扣费太贵了，请核实处理，谢谢</t>
  </si>
  <si>
    <t>业务规则：用户反映副卡扣费问题，经核实，副卡月费10元 /月，用户对此不满，出于服务角度，已勾选15571709786，13117288124副卡月赠10元*12个月优惠，立即生效，用户满意。</t>
  </si>
  <si>
    <t>TS202310231346581510</t>
  </si>
  <si>
    <t>2023-10-23 17:27:11</t>
  </si>
  <si>
    <t xml:space="preserve">
高级模板内容：
投诉问题描述:用户10月23日来电反映手机不能使用，解释：注销时间：2023-10-2310:44:14，注销标志：主动销号，用户不认可，称自己并没有去营业厅办理销户，要求核实处理，提及投诉，请加急，谢谢
销户账号:15007199192
销户时间:2023-10-23
销户渠道:2023-10-2310:44:42宜昌刘晓庆宜昌市长阳县集团3G开户服务点
用户要求:要求核实处理，提及投诉，请加急，谢谢</t>
  </si>
  <si>
    <t>业务规则：用户反映号码注销问题，经核实，查询于2023-10-23 10:44:42由宜昌市长阳县集团3G开户服务点立即拆机，核实为邮政单位用户批量拆机，已转客户经理刘协助解释处理，满意</t>
  </si>
  <si>
    <t>TS202310221029112328</t>
  </si>
  <si>
    <t>071700067260</t>
  </si>
  <si>
    <t>董兴玲</t>
  </si>
  <si>
    <t>2023-10-23 14:15:46</t>
  </si>
  <si>
    <t xml:space="preserve">
高级模板内容：
投诉问题描述:用户宽带故障，营业人员说是要更换路由器，每个月加收10元，换了路由器之后还是没有，经查询是光猫问题，营业人员告知可以退还220元，但是现在没有退，去营业厅告知，这个路由器每个月扣10，然后还是扣36个月。用户不认可，用户说有集团工作人员打电话挽留过他，现在想解决这个问题。
争议月份:2023年7月、2023年8月、2023年9月、2023年10月、2023年11月、2023年12月、2024年1月、2024年2月、2024年3月、2024年4月、2024年5月、2024年6月、2024年7月、2024年8月、2024年9月、2024年10月、2024年11月、2024年12月、2025年1月、2025年2月、2025年3月、2025年4月、2025年5月、2025年6月、2025年7月、2025年8月、2025年9月、2025年10月、2025年11月、2025年12月、2026年1月、2026年2月、2026年3月、2026年4月、2026年5月、2026年6月
争议金额:360
用户要求:用户要求因为营业人员错误判断导致自己产生的费用360。</t>
  </si>
  <si>
    <t>业务规则：用户反映路由器收费问题，建议用户可到厅咨询退费问题，因多次联系用户未接，无法核实用户具体反馈营业厅名称，如有疑问可在工作时间（08:30-12:00；14:00-17:30）联系07176921001、13032700872宜昌客服。如用户咨询，请前台10010话务中心代为解释，谢谢</t>
  </si>
  <si>
    <t>GZ202310251807440058</t>
  </si>
  <si>
    <t>071701024572</t>
  </si>
  <si>
    <t>吕志刚</t>
  </si>
  <si>
    <t>2023-10-26 10:32:45</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</si>
  <si>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:宽带上网慢</t>
  </si>
  <si>
    <t>TS202310230902242270</t>
  </si>
  <si>
    <t>15672537661</t>
  </si>
  <si>
    <t>闫歆琳</t>
  </si>
  <si>
    <t>2023-10-23 16:12:40</t>
  </si>
  <si>
    <t xml:space="preserve">
高级模板内容：
投诉问题描述:招联分期5G199元直降2900（社会渠道36期）（湖北）未发放电子券
操作渠道:自助发放
参加活动（套餐）名称:招联分期5G199元直降2900（社会渠道36期）（湖北）
页面提示:/
用户要求:能正常发放电子券</t>
  </si>
  <si>
    <t>业务规则：用户反映未发放电子券问题，核实因7月25日号码局方停机后一直未操作复机导致状态不正常无法发放电子券，已为用户申请补赠8-10月电子券费用289.98元，24小时内赠费到账，不可打印发票，满意</t>
  </si>
  <si>
    <t>GZ202310251802330020</t>
  </si>
  <si>
    <t>071700705518</t>
  </si>
  <si>
    <t>朱士学</t>
  </si>
  <si>
    <t>2023-10-26 12:22:51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</si>
  <si>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装机地址：湖北省宜昌市兴山县古夫镇教师片区梅苑小区7号一中宿舍C栋2单元7层702C栋2单元101</t>
  </si>
  <si>
    <t>固网质量：湖北省宜昌市兴山县古夫镇教师片区梅苑小区7号一中宿舍C栋2单元7层702C栋2单元101AA.用户反映宽带故障问题，经核实为光猫故障，现已更新光猫，已恢复正常，满意。</t>
  </si>
  <si>
    <t>TS202310261124001467</t>
  </si>
  <si>
    <t>投诉工单（2021版）&gt;&gt;移网&gt;&gt;【入网】交付及激活&gt;&gt;无法激活</t>
  </si>
  <si>
    <t>13997681510</t>
  </si>
  <si>
    <t>2023-10-26 16:19:47</t>
  </si>
  <si>
    <t xml:space="preserve">
高级模板内容：
投诉问题描述:用户来电称自己订购的号码一直没送达要求查询前台查询解释恶意下单退单了用户要求处理一下自己想要办理这张卡
订购号码:15571749761
订购渠道:/
用户要求:烦请处理谢谢</t>
  </si>
  <si>
    <t>业务规则：用户反映线上订单未送达，核实为涉诈导致退单，建议用户更换证件申请，已向用户解释表示知晓。</t>
  </si>
  <si>
    <t>GZ202310251754412443</t>
  </si>
  <si>
    <t>071700128292</t>
  </si>
  <si>
    <t>左大萍</t>
  </si>
  <si>
    <t>2023-10-26 18:01:45</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</si>
  <si>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高级模板内容：
问题（现象）描述:宽带无法使用
故障时间:2023-10-24
服务状态是否正常:是
设备灯显示:正常
错误代码:无
是否重启设备:已重启未恢复
用户要求:要求尽快上门处理</t>
  </si>
  <si>
    <t>TS202310241355121522</t>
  </si>
  <si>
    <t>18607208268</t>
  </si>
  <si>
    <t>2023-10-25 13:34:23</t>
  </si>
  <si>
    <t>判断省份:湖北
:移网无法上网
:手机移动数据
判断是否是联通小号资费:获取入参:
获取历史工单:无历史工单
:下一步
移网一键诊断结果:1.用户状态是否正常：开通.2.查询流量是否限速：限速.3.2345G终端支持情况：数据为空.4.近期缴费开机记录情况：无缴费开机.5.是否存在群障：不存在.6.上网功能是否正常：开通.7.用户是否开通VoLTE：开通.8.流量封顶情况：未封顶.9.查询用户终端蜂窝网络状态：5G开启.:诊断无异常/解释不认可
当月是否清卡重用:是
:在湖北
:能/不清楚
:能/不清楚
:网络无异常
:1、受理流水号：;2、受理号码：18607208268;3、主叫号码：18607208268;4、被叫号码：;5、客户姓名：郑超;6、客户级别：三星忠诚用户;7、用户归属地：宜昌市;8、受理员工工号：hubXN23TF2537;9、手机厂商：;10、投诉渠道：10010客服热线;11、投诉打点范围：0.5千米;12、投诉地址：宜昌市-当阳市:当阳市【当阳市】;13、网格ID：190438;14、网格名称：YC_A_湖北省宜昌市当阳市网格_190438;15、经度：111.782573;16、纬度：30.823309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169812667817016314;26、语音业务类型：;27、数据业务类型：无法上网;28、用户是否接受解释：否;29、公告类型：网络信息;30、基站ID：117.110802;31、基站名称：117.110802;32、其它地方是否正常使用：是;33、之前是否可以正常使用：是;
用户来电反映手机无法正常使用网络、已向用户解释、用户不认可、请后台协助处理、谢谢！</t>
  </si>
  <si>
    <t>业务规则：用户实际对限速不认可，已告知用户此为套餐使用规则我部无法更改，建议用户可更换其他合适套餐，考虑用户使用感知，已为用户申请赠送30元圣代包本月使用，用户认可满意</t>
  </si>
  <si>
    <t>TS202310251849230875</t>
  </si>
  <si>
    <t>13277177005</t>
  </si>
  <si>
    <t>吴江峰</t>
  </si>
  <si>
    <t>2023-10-26 11:10:31</t>
  </si>
  <si>
    <t xml:space="preserve">
高级模板内容：
投诉问题描述:用户来电对套餐/月租费不认可，对合账号码（15671009379）扣费75元不认可，请回电处理，谢谢。
争议月份:2023年10月
争议金额:75
用户要求:用户要求核实回电处理，谢谢。有升级倾向，请加急处理，谢谢。</t>
  </si>
  <si>
    <t>业务规则：用户实际反馈合账号码15671009379自己不认识，营业厅已明示相关规则，沟通后为用户办理账户拆分，考虑到用户使用感知，另为用户申请75元费用，另为用户系统勾选50元赠费，于24小时内到账，此费用不可打印发票，用户知晓。</t>
  </si>
  <si>
    <t>BL202310231837160504</t>
  </si>
  <si>
    <t>15090911181</t>
  </si>
  <si>
    <t>谭翠林</t>
  </si>
  <si>
    <t>2023-10-24 09:58:19</t>
  </si>
  <si>
    <t>用户来电要求续约活动：预存话费享折扣优惠档位五（立即生效24个月）-湖北政企专属，请处理，谢谢</t>
  </si>
  <si>
    <t>业务办理：用户要求办理五折活动，已给用户解释清楚，并办理 存量5G畅爽套餐享99元赠费 湖北 活动，立即生效，活动期12个月，满意。</t>
  </si>
  <si>
    <t>ZX202310231015590005</t>
  </si>
  <si>
    <t>071703986244</t>
  </si>
  <si>
    <t>冯海艳</t>
  </si>
  <si>
    <t>2023-10-23 15:17:51</t>
  </si>
  <si>
    <t>用户要求取消IPTV服务，保留宽带，已告知IPTV必选，用户表示当初办理工作人员告知可以取消，要求马上取消，专人回复，请处理并回复</t>
  </si>
  <si>
    <t>业务取消（夷陵政企营服中心）：用户要求取消IPTV，挽留无效，已核对身份信息协助取消，满意。</t>
  </si>
  <si>
    <t>ZX202310250959150787</t>
  </si>
  <si>
    <t>071700213738</t>
  </si>
  <si>
    <t>2023-10-25 14:22:43</t>
  </si>
  <si>
    <t xml:space="preserve">071700213738命中精准预判服务场景:[65岁以上老人]
用户在外地不能回归属地对于线上无法注销宽带不满；解释无效坚持要求我公司为其线上拆分以及注销宽带，请公司处理并回复。											</t>
  </si>
  <si>
    <t>BL202310252046491971</t>
  </si>
  <si>
    <t>18527205005</t>
  </si>
  <si>
    <t>候春隆</t>
  </si>
  <si>
    <t>2023-10-26 15:52:19</t>
  </si>
  <si>
    <t>用户来电要求续约合约星锐卡30元赠费12个月优惠合约(湖北)，需要尽快处理，请后台协助，谢谢</t>
  </si>
  <si>
    <t>业务办理：用户要求办理星锐卡30元赠费12个月优惠合约 (湖北）业务，因多次联系不上用户，且用户号码已欠费，无法办理业务，如有疑问可在工作时间（08:30-12:00；14:00-17:30）致电我司宜昌联通13032700872，烦请前台代为转告</t>
  </si>
  <si>
    <t>BL202310261627402106</t>
  </si>
  <si>
    <t>2023-10-26 16:43:15</t>
  </si>
  <si>
    <t>用户要求赠送流量，称自己流量不够使用，不愿意开通流量包，要求免费赠送，要求核实处理，谢谢</t>
  </si>
  <si>
    <t>业务办理：用户要求补赠流量，出于服务角度，已申请赠送0元20G国内流量，仅本月使用，满意。</t>
  </si>
  <si>
    <t>TS202310251553531429</t>
  </si>
  <si>
    <t>17764252060</t>
  </si>
  <si>
    <t>吴金容</t>
  </si>
  <si>
    <t>2023-10-26 10:41:19</t>
  </si>
  <si>
    <t xml:space="preserve">判断省分:其他省分
:普通消费有争议
:下一步
:套餐月费不认可
查询套餐:
:套餐月费有变化
业务办理记录:
:不认可
:其他渠道
判断省分:除甘肃贵州外
:
高级模板内容：
投诉问题描述:用户来电反映对于副卡每个月10元的收费不认可。
争议月份:2023年10月
争议金额:0
用户要求:用户要求继续给他副卡免费，否则携号转网</t>
  </si>
  <si>
    <t>业务规则：用户要求办理副卡免费，经核实，副卡免费规则无法满足使用需求，系统无0元勾选项，已协商12月办理月赠10元*12个月，当月生效，满意。</t>
  </si>
  <si>
    <t>ZX202310240917570274</t>
  </si>
  <si>
    <t>071700289567</t>
  </si>
  <si>
    <t>张家胜</t>
  </si>
  <si>
    <t>2023-10-24 14:02:27</t>
  </si>
  <si>
    <t>用户要求取消宽带，本人不在归属地，不愿意到厅，要求公司线上取消，挽留失败，请处理并回复。</t>
  </si>
  <si>
    <t>业务取消（宜都城区）：实装宽带，挽留无效，已取消，客户满意。</t>
  </si>
  <si>
    <t>BL202310251157030470</t>
  </si>
  <si>
    <t>17371591445</t>
  </si>
  <si>
    <t>罗克春</t>
  </si>
  <si>
    <t>2023-10-26 09:04:03</t>
  </si>
  <si>
    <t xml:space="preserve">用户要求办理主副卡解绑，17371591445从主号17371591441解绑，解释无法办理，不愿到厅，要求在线操作，请协助处理，谢谢！</t>
  </si>
  <si>
    <t>业务办理：用户要求解绑副卡。致电本机未接听，已联系主卡17371591441 ，要求注销17371591445号码，已核实用户资料，成功办理注销，满意。</t>
  </si>
  <si>
    <t>ZX202310240822250017</t>
  </si>
  <si>
    <t>071703600271</t>
  </si>
  <si>
    <t>郑容</t>
  </si>
  <si>
    <t>2023-10-25 09:05:41</t>
  </si>
  <si>
    <t xml:space="preserve">判断省分:湖北
:被动办理宽带
:不需要
:
高级模板内容：
问题描述:不知情办理宽带
第二联系方式:18671718556
销户原因:不知情办理宽带
用户要求:注销宽带，并且把套餐更改为最低资费，请核实处理，谢谢</t>
  </si>
  <si>
    <t>TS202310221654262008</t>
  </si>
  <si>
    <t>13177052611</t>
  </si>
  <si>
    <t>2023-10-23 15:15:31</t>
  </si>
  <si>
    <t xml:space="preserve">
高级模板内容：
投诉问题描述:用户来电要求我方办理副卡免月租的活动，要求我方尽快处理，请协助
争议月份:2023年10月
争议金额:0
用户要求:用户来电要求我方办理副卡免月租的活动，要求我方尽快处理，请协助</t>
  </si>
  <si>
    <t>业务规则：用户要求副卡免月租使用，系统无勾选项，已办理月赠10元*12个月活动，明年到期可再尝试申请，因多次未联系上客户，如有疑问可在工作时间（08:30-12:00；14:00-17:30）致电我司宜昌联通13032700872</t>
  </si>
  <si>
    <t>BL202310232000161234</t>
  </si>
  <si>
    <t>13545848967</t>
  </si>
  <si>
    <t>喻叶红</t>
  </si>
  <si>
    <t>2023-10-24 14:02:52</t>
  </si>
  <si>
    <t>用户来电说要求取消更换的套餐，恢复成以前的套餐，请工作人员联系处理</t>
  </si>
  <si>
    <t>业务办理：用户要求取消次月生效的套餐，经核实，为融合套餐变更，无法撤销，已跟用户解释清楚，满意。</t>
  </si>
  <si>
    <t>TS202310211339362007</t>
  </si>
  <si>
    <t>2023-10-23 09:47:27</t>
  </si>
  <si>
    <t>GZ202310251725412216</t>
  </si>
  <si>
    <t>2023-10-26 09:53:24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</si>
  <si>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:注册闪烁要求尽快联系处理</t>
  </si>
  <si>
    <t>ZX202310251543391282</t>
  </si>
  <si>
    <t>071700205929</t>
  </si>
  <si>
    <t>袁世兰</t>
  </si>
  <si>
    <t>2023-10-26 10:36:30</t>
  </si>
  <si>
    <t xml:space="preserve">#2022重保客户#用户来电要求注销此宽带，挽留无效，表示宽带未安装使用过，自己人也在外地不需要保留，要求尽快销户宽带并回复。</t>
  </si>
  <si>
    <t>业务取消（宜都城区）实装宽带，已为用户注销，满意</t>
  </si>
  <si>
    <t>BL202310231633041464</t>
  </si>
  <si>
    <t>18671752118</t>
  </si>
  <si>
    <t>余陈宙</t>
  </si>
  <si>
    <t>2023-10-24 10:37:14</t>
  </si>
  <si>
    <t xml:space="preserve">:号卡配送问题
:号卡未送达但不想要了
:不认可
判断省分:除青海、四川、宁夏外
:用户进线，订单号4158070299，不需要了取消订购，烦请处理。谢谢。</t>
  </si>
  <si>
    <t>业务办理：用户要求取消订单，已联系2I工作人员协助取消，回复已取消，满意。</t>
  </si>
  <si>
    <t>TS202310241203081719</t>
  </si>
  <si>
    <t>投诉工单（2021版）&gt;&gt;融合&gt;&gt;【入网】金融分期等合约&gt;&gt;金融分期赠品或业务存在问题</t>
  </si>
  <si>
    <t>2023-10-25 13:33:52</t>
  </si>
  <si>
    <t xml:space="preserve">[该用户有申诉倾向，请注意受理态度，查询近三天工单记录，积极解决用户问题。]
高级模板内容：
投诉问题描述:用户来电对前期反映的（余额宝质押分期5G159元直降2300（社会渠道36期））问题（详见前期工单：TS202310201300240640），已按处理结果解释（于2023-05-2515:38:56办理余额宝质押分期5G159元直降2300（社会渠道36期），现您表示要求提前解约，线上无取消权限，已告知您需持身份证原件前往联通自营厅或联系办理的客户经理13032711101咨询处理，），用户不认可，
业务名称:余额宝质押分期5G159元直降2300（社会渠道36期）
办理时间:2023-05-25
办理渠道:宜昌城区政企东山沃通专业代理
用户要求:解释为什么办理质押分期的业务需要收取3000元定金费用，否则12315投诉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</si>
  <si>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办理余额宝质押分期5G159元直降2300（社会渠道36期），现客户表示要求提前解约，线上无取消权限，已告知用户需持身份证原件前往联通自营厅，用户表示知晓。</t>
  </si>
  <si>
    <t>ZX202310231602560336</t>
  </si>
  <si>
    <t>071700275505</t>
  </si>
  <si>
    <t>谢剑</t>
  </si>
  <si>
    <t>2023-10-23 17:17:24</t>
  </si>
  <si>
    <t xml:space="preserve">【2022年上工信部测评重保用户】22年Q3Q4重点客户判断省分:湖北
:自己办理的宽带
:挽留失败
:不同意
:
高级模板内容：
问题描述:用户来电要求注销071700275505，071703522127这两条宽带，前台解释无效，用户表示不方便前往营业厅，要求线上销户
第二联系方式:未提供
销户原因:不需要
用户要求:要求线上注销这两天宽带</t>
  </si>
  <si>
    <t>业务取消（宜都城区营服）：客户要求注销实装宽带，已按客户要求办理，回访满意</t>
  </si>
  <si>
    <t>TS202310230903232287</t>
  </si>
  <si>
    <t>13117293136</t>
  </si>
  <si>
    <t>商周玉</t>
  </si>
  <si>
    <t>2023-10-23 11:04:07</t>
  </si>
  <si>
    <t>主办单位：湖北
客户类别：首次投诉
10010是否打通：否
是否二次致电10015：是
是否联系：否
升级倾向：
号码归属省：湖北
SVIP等级：
1.问题类型:;
2.投诉类型:办理争议;
3.营业厅地址:;
4.位置信息:;
5.位置发生地:;
6.投诉内容:和我说的长期49结果不是
8.办理业务的名称:销户
8.无法办理的渠道:中国联通APP</t>
  </si>
  <si>
    <t>业务规则①客户基本信息：业务号码：13117293136、客户姓名：商周玉、套餐情况：畅爽冰激凌5G套餐99元； 客户反映销户的问题。
②首次联系客户时间： 2023-10-23 11:01:13； 
③投诉核查处理情况：收到贵部转办后，我司立即组织调查 。经核实，客户要求办理销户，已核实客户资料无误，我司协助24小时内办理销户，并退回100元至客户提供号码13117299063上，此费用不可打印发票，客户满意
④答复客户时间及客户满意度评价相关信息：我司于2023-10-23 11:01:13联系客户解释说明，客户认可满意。回单人：王宜艳
⑤投诉核查关联材料：无</t>
  </si>
  <si>
    <t>GZ202310251657212001</t>
  </si>
  <si>
    <t>071700111825</t>
  </si>
  <si>
    <t>杨月华</t>
  </si>
  <si>
    <t>2023-10-26 12:24:25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</si>
  <si>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:宽带无法连网，光猫的注册灯闪烁，希望师傅尽快上门查看处理。</t>
  </si>
  <si>
    <t>TS202310241611432447</t>
  </si>
  <si>
    <t>18671777719</t>
  </si>
  <si>
    <t>王宗磊</t>
  </si>
  <si>
    <t>2023-10-24 17:15:13</t>
  </si>
  <si>
    <t>主办单位：湖北
客户类别：首次投诉
10010是否打通：是
是否二次致电10015：是
是否联系：是
升级倾向：无
号码归属省：湖北
SVIP等级：
用户来电称别的运营商都是终身免费的副卡，现在我方就是需要申请优惠，不认可，现用户要求办理终身免费的副卡，不然就携转，请处理</t>
  </si>
  <si>
    <t>业务规则①客户基本资料：业务号码：18671777719、客户姓名：王宗磊、套餐情况：5G副卡基本套餐(极速服务)；客户反映副卡赠费的问题； 
②首次联系客户时间：2023-10-24 17:01:00
③投诉核查处理情况：收到贵部转办，我司立即组织核查，经核实，现无0元副卡，客户已在营业厅办理副卡免月租12个月（10元话费12个月）活动，到期时间为2024-09-30 ，用户满意； 
④答复客户时间及客户满意度评价：根据上述核实情况，我司于2023-10-24 17:01:00联系客户满意，回单人：胡春燕、联系方式：07176921001
⑤投诉核查关联材料：无。"</t>
  </si>
  <si>
    <t>BL202310251123302498</t>
  </si>
  <si>
    <t>2023-10-25 15:40:21</t>
  </si>
  <si>
    <t>用户来电反馈要求取消湖北分期低消178元（24个月）次月生效；解释挽留无效；不愿到厅；表示自己在外地不方便，坚持要求公司为其线上取消合约；请公司核实处理并回复。</t>
  </si>
  <si>
    <t>业务办理：用户要求取消湖北分期低消178元（24个月）次月生效，核实该活动与花呗分期低消178元直降1000绑定，于2024年4月合约到期时自动失效，已向用户解释表示知晓。</t>
  </si>
  <si>
    <t>BL202310252030011857</t>
  </si>
  <si>
    <t>2023-10-26 14:40:40</t>
  </si>
  <si>
    <t>13032708255命中精准预判服务场景:[该用户有申诉倾向，请注意受理态度，查询近三天工单记录，积极解决用户问题。]
存240元分12个月返还（湖北）存费得礼
活动续约</t>
  </si>
  <si>
    <t>业务办理：用户要求续约存240元分12个月返还（湖北）存费得礼活动，线上无法参与预存，已建议用户携带身份证原件前往联通营业厅咨询办理，表示知晓。</t>
  </si>
  <si>
    <t>ZX202310261017522101</t>
  </si>
  <si>
    <t>071700288342</t>
  </si>
  <si>
    <t>冯长贵</t>
  </si>
  <si>
    <t>2023-10-26 17:07:41</t>
  </si>
  <si>
    <t>用户要求取消宽带，已多次解释，用户不愿到厅，请处理并回复。</t>
  </si>
  <si>
    <t>业务取消（宜都城区营服中心）：①投诉核查处理情况：用户要求取消缓装宽带，挽留无效，已核对身份信息协助取消，并拆分主副卡，转资8元全国流量王套餐，次月生效，满意。
②答复客户时间及客户满意度评价：我司于2023-10-26 16:38:03联系用户满意。
③投诉核查关联材料：无</t>
  </si>
  <si>
    <t>TS202310251927231485</t>
  </si>
  <si>
    <t>18671791179</t>
  </si>
  <si>
    <t>姜娟</t>
  </si>
  <si>
    <t>2023-10-26 18:26:39</t>
  </si>
  <si>
    <t>主办单位：湖北
客户类别：星级客户
10010是否打通：否
是否二次致电10015：是
是否联系：否
升级倾向：
号码归属省：湖北
SVIP等级：
1.问题类型:;
2.投诉类型:其他问题;
3.营业厅地址:;
4.位置信息:;
5.位置发生地:;
6.投诉内容:今天话费不足导致停机，下午四点左右还能正常拨打电话，后面停机没有任何短信进行提示，给本人带来不便，因为本人是包月话费，不会经常看到自己话费是否充足，作为VIP客户并没有感受到联通正常的话费提示服务</t>
  </si>
  <si>
    <t>业务规则①客户投诉产生的原因：短信提醒规则无法满足使用需求。 
②客户投诉问题核查情况及解决方案：收到贵部转办后，我司立即组织调查。经核实，客户对停机前短信提醒规则不满，系统本月已分别于10月10日 、13日下发额度用尽短信提醒，并于2023-10-25 08:57:16下发【可用额度不足抵扣次月月租提醒】，后于2023-10-25 16:47:11执行高额停机。建议客户后期可在月末或月初一次性缴纳足够抵扣月租的话费，或在停机不方便缴费时致电10010申请临时开机24个小时，星级客户每月可享2次临时开机权限。我司于2023-10-26 11:49:34联系客户解释。 
③客户问题满意度：满意。 
④回单人：颜晶  6921001"</t>
  </si>
  <si>
    <t>TS202310231810260207</t>
  </si>
  <si>
    <t>18571023356</t>
  </si>
  <si>
    <t>林阳</t>
  </si>
  <si>
    <t>2023-10-24 09:52:37</t>
  </si>
  <si>
    <t>主办单位：湖北
客户类别：普通客户
10010是否打通：否
是否二次致电10015：是
是否联系：否
升级倾向：
号码归属省：湖北
SVIP等级：
1.问题类型:;
2.投诉类型:其他;
3.营业厅地址:;
4.位置信息:;
5.位置发生地:;
6.投诉内容:宽带移机安装人员额外收费</t>
  </si>
  <si>
    <t>业务规则①客户投诉产生的原因：客户反映移机过程中收费问题
②客户投诉问题核查情况及解决方案：收到贵部转办后，我司立即组织调查。经核实，用户表示装维人员办理移机时收取水晶头费用20元不认可，已解释此为正常收费，考虑用户使用感知，已为用户申请减免20元费用，24小时内赠费到账，不可打印发票，满意。
③客户问题满意度：我司于2023-10-24  09：32:10联系客户满意。
④回单人:程李晶；联系电话：07176921001</t>
  </si>
  <si>
    <t>TS202310231829350526</t>
  </si>
  <si>
    <t>15587931420</t>
  </si>
  <si>
    <t>陈志勇</t>
  </si>
  <si>
    <t>2023-10-24 15:25:29</t>
  </si>
  <si>
    <t xml:space="preserve">
高级模板内容：
投诉问题描述:用户来电反映需要取消套餐，我处按照预处理挽留不认可，要求我处在线调整，请协助处理，谢谢！！
办理渠道:其他:10010热线
无法办理原因:合约，融合用户
用户要求:取消套餐</t>
  </si>
  <si>
    <t>业务取消（城区校园）校园宽带，现已与用户沟通取消校园宽带，保留校园卡套餐，已转校园24小时内办理，用户同意，满意</t>
  </si>
  <si>
    <t>BL202310241228260072</t>
  </si>
  <si>
    <t>13872691238</t>
  </si>
  <si>
    <t>2023-10-24 14:17:22</t>
  </si>
  <si>
    <t>用户号码刚办理的，联通营业厅告知让用户打客服免费去赠送流量，请加急处理，用户现在着急使用</t>
  </si>
  <si>
    <t>业务办理：用户要求赠送流量及分钟数。因本月主副卡关系未生效，无法共享主卡语音及流量，现协商补赠0元10G国内流量及100分钟，仅本月使用，满意。</t>
  </si>
  <si>
    <t>GZ202310251620551704</t>
  </si>
  <si>
    <t>071700228832</t>
  </si>
  <si>
    <t>曾俊</t>
  </si>
  <si>
    <t>2023-10-26 10:20:31</t>
  </si>
  <si>
    <t>#2022重保客户#客户使用手厅一键诊断功能进行宽带故障诊断，诊断结果：1、您的路由器与签约速率不匹配，建议您更换路由器解决。详情可咨询10010。；2、您所使用宽带后台配置异常，可点击一键报修，我们尽快为您处理。，故障描述：宽带全时段上网速度慢
装机地址：湖北省宜昌市宜都市陆城镇清江大道绿洲新城小区1栋1单元18楼1803</t>
  </si>
  <si>
    <t>ZX202310231551560235</t>
  </si>
  <si>
    <t>071700201641</t>
  </si>
  <si>
    <t>曹辉荣</t>
  </si>
  <si>
    <t>2023-10-23 17:04:16</t>
  </si>
  <si>
    <t>用户不愿前往营业厅，要公司1小时就取消宽带071700201641，加急处理并回复。</t>
  </si>
  <si>
    <t>业务取消（宜都乡镇营服中心）：用户要求取消实装宽带，挽留无效，已核对身份信息协助取消，另拆分主副卡，副卡转资8元全国流量王套餐，次月生效，满意。</t>
  </si>
  <si>
    <t>ZX202310221634280243</t>
  </si>
  <si>
    <t>2023-10-23 15:36:54</t>
  </si>
  <si>
    <t xml:space="preserve">判断省分:湖北
:自己办理的宽带
:挽留失败
:不同意
:
高级模板内容：
问题描述:用户来电称自己没有在湖北，要求在线销户宽带，设备用户可以邮寄退还，请处理
第二联系方式:15221012188
销户原因:没有使用
用户要求:用户来电称自己没有在湖北，要求在线销户宽带，设备用户可以邮寄退还，请处理</t>
  </si>
  <si>
    <t>业务取消（远安城区营服）：客户要求注销实装宽带，因有欠费85.32元无法办理，已告知客户缴清欠费后联系我部销户，客户知晓，认可</t>
  </si>
  <si>
    <t>GZ202310251610511623</t>
  </si>
  <si>
    <t>071700002430</t>
  </si>
  <si>
    <t>雷建峡</t>
  </si>
  <si>
    <t>2023-10-26 10:39:56</t>
  </si>
  <si>
    <t>IPTV机顶盒故障无电视信号
装机地址：湖北省宜昌市高新区南苑街道长江社区万科怡翠锦城5栋1单元4楼402</t>
  </si>
  <si>
    <t>ZX202310251431250529</t>
  </si>
  <si>
    <t>071700929328</t>
  </si>
  <si>
    <t>2023-10-25 17:23:21</t>
  </si>
  <si>
    <t>用户表示自己在外地，要求注销，烦请公司核实处理回复</t>
  </si>
  <si>
    <t>业务取消（远安乡镇）：客户要求取消实装宽带，挽留无效，已注销成功，满意。</t>
  </si>
  <si>
    <t>TS202310211552401954</t>
  </si>
  <si>
    <t>18527820991</t>
  </si>
  <si>
    <t>2023-10-23 09:46:14</t>
  </si>
  <si>
    <t xml:space="preserve">
高级模板内容：
投诉问题描述:用户来电反映要求取消主副卡
渠道名称:其他:10010
办理业务名称:立即处理
页面提示:无
用户要求:要求立即处理</t>
  </si>
  <si>
    <t>业务取消（当阳城区）：主副卡，核实无主副卡绑定业务，联系用户表示无需我部处理任何业务，满意</t>
  </si>
  <si>
    <t>BL202310232157421804</t>
  </si>
  <si>
    <t>13277395579</t>
  </si>
  <si>
    <t>张柳</t>
  </si>
  <si>
    <t>2023-10-24 14:13:50</t>
  </si>
  <si>
    <t>用户强烈要求调整信用额度，一线解释不通，请协助</t>
  </si>
  <si>
    <t>业务规则：用户对号码没有信用额度规则不满，已跟用户解释清楚，无法手动调整，用户知悉挂机，满意。</t>
  </si>
  <si>
    <t>TS202310221623051401</t>
  </si>
  <si>
    <t>主办单位：湖北
客户类别：星级客户
10010是否打通：否
是否二次致电10015：是
是否联系：否
升级倾向：
号码归属省：湖北
SVIP等级：
1.问题类型:;
2.投诉类型:其他问题;
3.营业厅地址:;
4.位置信息:;
5.位置发生地:;
6.投诉内容:我要把2张副卡分出来，单独缴费，没时间去大厅办理，马上处理</t>
  </si>
  <si>
    <t>业务取消（当阳城区营服中心）
①客户投诉产生的原因：用户要求取拆分副卡
②客户投诉问题核查情况及解决方案：收到贵部转办后，我司立即组织调查。经核实，用户要求拆分副卡，挽留无效，已核对身份信息协助拆分，副卡转资8元全国流量王套餐，次月生效，满意。
③客户问题满意度：满意 
④回单人：潘娥、联系方式：07176921001</t>
  </si>
  <si>
    <t>BL202310220944240767</t>
  </si>
  <si>
    <t>18527201159</t>
  </si>
  <si>
    <t>侯建丽</t>
  </si>
  <si>
    <t>2023-10-23 10:17:27</t>
  </si>
  <si>
    <t xml:space="preserve">18527201159命中精准预判服务场景:[10015转接10010用户]
产品类型:轻合约;产品名称:预存话费享折扣优惠档位五（立即生效24个月）-湖北政企专属;产品描述:政企专属5折*24个月-湖北立即生效
;产品ID:91025387;开始时间:2023-09-0419:04:17;结束时间:2025-08-3123:59:59;订购渠道:宜昌市城区集团直属3G开户服务点;客户确认方式:签字协议。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:用户要求取消预存话费享折扣优惠档位五（立即生效24个月），在线已经解释用户不认可，用户强烈要求在今天下午6点前线取消，请后台协助</t>
  </si>
  <si>
    <t>业务取消（城区政企）政企专属5折*24个月，挽留失败，省份客服已取消，多次联系用户未接听，已短信告知用户结果，若用户来电烦请代为解释或告知用户与本地服务监督热线13032700872（工作时间8:30-12:00 14:00-17:30）联系。</t>
  </si>
  <si>
    <t>GZ202310251558121532</t>
  </si>
  <si>
    <t>071700071398</t>
  </si>
  <si>
    <t>王小梅</t>
  </si>
  <si>
    <t>2023-10-26 09:07:58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</si>
  <si>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iptv无法使用，表示机顶盒遗失要求重新带新机顶盒上门处理，已告知有费用，用户认可，用户要求尽快处理，请处理并回复</t>
  </si>
  <si>
    <t>ZX202310251943170606</t>
  </si>
  <si>
    <t>071701023000</t>
  </si>
  <si>
    <t>陆业成</t>
  </si>
  <si>
    <t>2023-10-26 17:05:59</t>
  </si>
  <si>
    <t xml:space="preserve">判断省分:湖北
:被动办理宽带
:不需要
:
高级模板内容：
问题描述:用户来电称自己之前办理宽带办理好了，自己在安装的时候告知自己无法安装，用户现在要求在线销户，请协助处理，谢谢
第二联系方式:17671252135
销户原因:不需要
用户要求:用户来电称自己之前办理宽带办理好了，自己在安装的时候告知自己无法安装，用户现在要求在线销户，请协助处理，谢谢</t>
  </si>
  <si>
    <t>业务取消（长阳乡镇）虚拟宽带，已为用户注销，满意</t>
  </si>
  <si>
    <t>TS202310231615130013</t>
  </si>
  <si>
    <t>13477123701</t>
  </si>
  <si>
    <t>张守勇</t>
  </si>
  <si>
    <t>2023-10-24 13:35:03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</si>
  <si>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13477123701;3、主叫号码：13477123701;4、被叫号码：;5、客户姓名：张守勇;6、客户级别：三星用户;7、用户归属地：宜昌市;8、受理员工工号：hubXN215849;9、手机厂商：;10、投诉渠道：10010客服热线;11、投诉打点范围：0.5千米;12、投诉地址：宜昌市-五峰土家族自治县:黄粮坪村村民委员会【】;13、网格ID：135499;14、网格名称：YC_B_135499;15、经度：110.645554;16、纬度：30.278408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169804883698849072;26、语音业务类型：;27、数据业务类型：无法上网;28、用户是否接受解释：否;29、公告类型：网络信息;30、基站ID：117.1014962;31、基站名称：117.1014962;32、其它地方是否正常使用：是;33、之前是否可以正常使用：是;
用户反映手机信号差，要求工作人员到当地查询处理</t>
  </si>
  <si>
    <t>业务取消（五峰城西）：实装宽带，用户坚持要求注销宽带，已注销，满意</t>
  </si>
  <si>
    <t>ZX202310230944172225</t>
  </si>
  <si>
    <t>071700115347</t>
  </si>
  <si>
    <t>2023-10-25 09:15:41</t>
  </si>
  <si>
    <t>071700115347命中精准预判服务场景:[65岁以上老人]
用户表示家里网络没有使用，用户是老人，不方便去营业厅，强烈要求在线取消宽带并回复</t>
  </si>
  <si>
    <t>业务取消（枝江城区）：实装宽带，联系用户表示暂不注销，需要办理时再联系我部注销，满意</t>
  </si>
  <si>
    <t>ZX202310241045301116</t>
  </si>
  <si>
    <t>071701067729</t>
  </si>
  <si>
    <t>赵玉梅</t>
  </si>
  <si>
    <t>2023-10-24 14:12:41</t>
  </si>
  <si>
    <t>用户未办理宽带，要求销户，请处理并回复</t>
  </si>
  <si>
    <t>业务取消（枝江城区）：虚拟宽带，挽留失败，客服部已取消，满意</t>
  </si>
  <si>
    <t>ZX202310231029250130</t>
  </si>
  <si>
    <t>071700137309</t>
  </si>
  <si>
    <t>李婷婷</t>
  </si>
  <si>
    <t>2023-10-23 14:16:35</t>
  </si>
  <si>
    <t xml:space="preserve">判断省分:湖北
:被动办理宽带
:不需要
:
高级模板内容：
问题描述:表示没有安装过宽带，要求马上取消
第二联系方式:13040993587
销户原因:没有安装过
用户要求:请后台协助处理，谢谢</t>
  </si>
  <si>
    <t>业务取消（枝江城区）：注销宽带，核实营业厅已为用户注销，满意</t>
  </si>
  <si>
    <t>TS202310231539071599</t>
  </si>
  <si>
    <t>2023-10-26 09:13:06</t>
  </si>
  <si>
    <t>主办单位：湖北
客户类别：普通客户
10010是否打通：否
是否二次致电10015：是
是否联系：否
升级倾向：
号码归属省：湖北
SVIP等级：
1.问题类型:;
2.投诉类型:其他问题;
3.营业厅地址:;
4.位置信息:;
5.位置发生地:;
6.投诉内容:我要把宽带取消和绑定的监控取消，营业厅不办理。要把我的电话号码消掉，我要投诉。</t>
  </si>
  <si>
    <t>业务取消（五峰城西）①客户投诉产生的原因：客户反映取消业务问题
②客户投诉问题核查情况及解决方案：收到贵部转办后，我司立即组织调查。经核实，因用户号码绑定监控合约，已告知用户携带监控设备及有效证件到厅取消监控后我部操作宽带销户，用户认可，满意。
③客户问题满意度：我司于2023-10-23 16:42:10联系客户满意。
④回单人:程李晶；联系电话：07176921001</t>
  </si>
  <si>
    <t>TS202310251038251309</t>
  </si>
  <si>
    <t>17507203332</t>
  </si>
  <si>
    <t>2023-10-25 14:05:36</t>
  </si>
  <si>
    <t xml:space="preserve">主办单位：湖北
客户类别：普通客户
10010是否打通：是
是否二次致电10015：是
是否联系：是
升级倾向：无
号码归属省：湖北
SVIP等级：
产品类型:轻合约;产品名称:移网低消（湖北）-低消融合（300M）;产品描述:移网低消（湖北）-低消融合（300M）
;产品ID:91018329;开始时间:2023-04-0100:00:00;结束时间:2029-12-3123:59:59;订购渠道:城区正兴代理点;客户确认方式:无。
预处理名称:产品订购一键诊断
业务产品类型:反映附加产品问题
用户是否接受:用户不接受
是否知情订购:不知情订购
是否授权范围:否
备注:用户表示本人没有办理过宽带，现查询绑定一条宽带，要求核实原因并回复备注：用户无携转意向</t>
  </si>
  <si>
    <t>业务取消（伍家）①客户投诉产生的原因：客户反映取消业务问题
②客户投诉问题核查情况及解决方案：收到贵部转办后，我司立即组织调查。经核实，客户要求已注销实装宽带，已为客户注销，满意。
③客户问题满意度：我司于2023-10-25 11:42:10联系客户满意。
④回单人:程李晶；联系电话：07176921001</t>
  </si>
  <si>
    <t>GZ202310251536271377</t>
  </si>
  <si>
    <t>071700373091</t>
  </si>
  <si>
    <t>赵运香</t>
  </si>
  <si>
    <t>2023-10-26 11:39:38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</si>
  <si>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t>
  </si>
  <si>
    <t>TS202310212003231030</t>
  </si>
  <si>
    <t>2023-10-23 10:48:37</t>
  </si>
  <si>
    <t>主办单位：湖北
客户类别：普通客户
10010是否打通：是
是否二次致电10015：是
是否联系：否
升级倾向：
号码归属省：湖北
SVIP等级：
1.问题类型:;
2.投诉类型:其他问题;
3.营业厅地址:;
4.位置信息:;
5.位置发生地:;
6.投诉内容:投诉了10天，取消宽带网，改29元套餐，多扣的费也没退，联通就这么忽悠老人吗
关联历史投诉流水号:其他问题，请手动查询</t>
  </si>
  <si>
    <t>业务取消（西陵 营服中心）①客户投诉产生的原因：用户反映对安装宽带不满。 
②客户投诉问题核查情况及解决方案：收到贵部转办后，我司立即组织调查。用户反映虚装宽带销户，挽留无效，现已为用户办理注销宽带成功，另按用户要求办理主副卡拆分并转资为福多多29元 套餐，次月生效，前期多扣费用2023-10-22 11:17:24赠送到账，此费用不可打印发票，查询后由夷陵城区自有营业厅于2023-10-22 11:52:03取消成功。我司2023-10-22 11:52:03联系客户解释。
③客户问题满意度：满意。 
④回单人：田群、联系方式：07176921001</t>
  </si>
  <si>
    <t>ZX202310211247501458</t>
  </si>
  <si>
    <t>071703303505</t>
  </si>
  <si>
    <t>黄家俊</t>
  </si>
  <si>
    <t>2023-10-23 09:12:05</t>
  </si>
  <si>
    <t>TS202310261345532342</t>
  </si>
  <si>
    <t>投诉工单（2021版）&gt;&gt;宽带&gt;&gt;【入网】办理&gt;&gt;营业厅办理差错/不成功</t>
  </si>
  <si>
    <t>071700096463</t>
  </si>
  <si>
    <t>2023-10-26 15:15:53</t>
  </si>
  <si>
    <t xml:space="preserve">【2022年上工信部测评重保用户】【2022年上工信部测评重保用户】【2022年上工信部测评重保用户】【2022年上工信部测评重保用户】[65岁以上老人]
高级模板内容：
投诉问题描述:用户来电称昨天到营业厅办理销户，设备已经退回，工作人员告知已经销户，现在未查询到销户记录，对此不认可，请协助
产品名称:宽带销户
办理时间:2023-10-25
办理渠道:宜昌市城区西陵区星火路营业厅
用户要求:核实处理</t>
  </si>
  <si>
    <t>业务取消（西陵）：实装宽带，拆分主副卡。已为用户注销并将副卡转资8元全国流量王套餐，次月生效，满意</t>
  </si>
  <si>
    <t>TS202310260909580173</t>
  </si>
  <si>
    <t>2023-10-26 14:33:47</t>
  </si>
  <si>
    <t xml:space="preserve">
高级模板内容：
投诉问题描述:用户来电称已经在营业厅办理注销宽带和副卡，到现在还未销户，用户对此不满，烦请协助处理，谢谢
产品名称:副卡及宽带销户
办理时间:2023-10-26
办理渠道:营业厅(湖北宜昌西宁一路营业厅)
用户要求:尽快处理（16671728557-13117282351宽带：071701036644）</t>
  </si>
  <si>
    <t>业务取消（西陵）：用户要求注销宽带及副卡，核实营业厅已于2023-10-26 13:17:48成功办理。致电未接，已短信答复，如有疑问可在工作时间（08:30-12:00；14:00-17:30）联系07176921001、13032700872宜昌客服。再次来电烦请10010话务中心代为解释，谢谢。</t>
  </si>
  <si>
    <t>BL202310221457271907</t>
  </si>
  <si>
    <t>2023-10-23 09:12:32</t>
  </si>
  <si>
    <t>产品类型:标准合约-存费折扣;产品名称:5G冰激凌套餐享24个月7折优惠（次月生效）（湖北）;产品描述:99元及以上产品享受套餐月费7折优惠，次月生效，有效期24个月
;产品ID:91078542;开始时间:2022-05-0100:00:00;结束时间:2024-04-3023:59:59;订购渠道:拓见科技(深圳)有限公司武汉分公司(宜昌);客户确认方式:无。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用户要求取消该合约，需要办理携号转出，坐席已挽留用户不认可；用户要求16.00回复，
最迟今天之内</t>
  </si>
  <si>
    <t>业务取消（当阳城区）7折合约，挽留失败，客服部已取消，满意</t>
  </si>
  <si>
    <t>ZX202310241226492023</t>
  </si>
  <si>
    <t>071701023415</t>
  </si>
  <si>
    <t>冀应强</t>
  </si>
  <si>
    <t>2023-10-24 14:26:20</t>
  </si>
  <si>
    <t>用户反映被动开通宽带，没有安装，要求取消宽带，要求专人回复，加急，要求马上处理，请处理并回复</t>
  </si>
  <si>
    <t>业务取消（秭归乡镇）：虚拟宽带，挽留无效，已取消，并登记次月7日退还22.9-10月包月费247元，此费用不可打印发票，客户满意</t>
  </si>
  <si>
    <t>ZX202310221923111185</t>
  </si>
  <si>
    <t>071701037883</t>
  </si>
  <si>
    <t>郝宇兴</t>
  </si>
  <si>
    <t>2023-10-23 14:02:36</t>
  </si>
  <si>
    <t>用户表示人在异地，强烈要求人工协助销户</t>
  </si>
  <si>
    <t>业务取消（秭归乡镇）：虚拟宽带，挽留无效，已取消，并登记退还9-10月宽带包月费38元，次月7日到账，此费用不可打印发票，因多次未联系上客户，如有疑问可在工作时间（08:30-12:00；14:00-17:30）致电我司宜昌联通13032700872</t>
  </si>
  <si>
    <t>TS202310231510230861</t>
  </si>
  <si>
    <t>15571711045</t>
  </si>
  <si>
    <t>汪训米</t>
  </si>
  <si>
    <t>2023-10-23 15:56:37</t>
  </si>
  <si>
    <t>主办单位：湖北
客户类别：普通客户
10010是否打通：否
是否二次致电10015：是
是否联系：否
升级倾向：
号码归属省：湖北
SVIP等级：
1.问题类型:;
2.投诉类型:其他问题;
3.营业厅地址:;
4.位置信息:;
5.位置发生地:;
6.投诉内容:我名下宽带没装过，麻烦取消，为什么都不经过同意就乱开宽带吗马上取消</t>
  </si>
  <si>
    <t>业务取消（西陵）①客户投诉产生的原因：客户反映取消业务问题
②客户投诉问题核查情况及解决方案：收到贵部转办后，我司立即组织调查。经核实，西陵营服客户要求注销实装宽带问题，联系用户表示暂不取消，故未操作取消，满意。
③客户问题满意度：我司于2023-10-23  15:42:10联系客户满意。
④回单人:程李晶；联系电话：07176921001</t>
  </si>
  <si>
    <t>TS202310231840160704</t>
  </si>
  <si>
    <t>071700087301</t>
  </si>
  <si>
    <t>张昌贵</t>
  </si>
  <si>
    <t>2023-10-24 10:16:31</t>
  </si>
  <si>
    <t>用户要离开宜昌，宽带要销户，今天请假跑了桔城路营业厅和城区伍家岗中南路自有营业厅都说不能办理，用户对此不认可，要求公司尽快处理不愿在跑营业厅，要求公司处理，销户时设备上门收取。</t>
  </si>
  <si>
    <t>业务取消（西陵营服）：用户要求取消实装宽带，经核实，用户已于2023-10-24 08:50:25 在 城区星火路自有营业厅折分 湖北宽带300M基本套餐 ，联系用户表示已无其他问题，满意。</t>
  </si>
  <si>
    <t>TS202310231135171193</t>
  </si>
  <si>
    <t>13217276498</t>
  </si>
  <si>
    <t>田玉</t>
  </si>
  <si>
    <t>2023-10-23 13:59:18</t>
  </si>
  <si>
    <t xml:space="preserve">【2022年上工信部测评重保用户】【2022年上工信部测评重保用户】
高级模板内容：
投诉问题描述:用户来电投诉办卡时可以在网上办理，但是现在需要接除主副卡关系却需要去营业厅，用户对此不认可，在线解释不接受。
渠道名称:其他:线上
办理业务名称:解绑主副卡
页面提示:无
用户要求:要求线上解绑</t>
  </si>
  <si>
    <t>业务取消（西陵营服中心）：客户要求解绑主副卡，已按客户要求办理，回访满意</t>
  </si>
  <si>
    <t>TS202310241112480492</t>
  </si>
  <si>
    <t>13085162168</t>
  </si>
  <si>
    <t>徐久兵</t>
  </si>
  <si>
    <t>2023-10-24 13:41:47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</si>
  <si>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投诉问题描述:客户来电称自己根本没有办理过合约和宽带，解释无效
产品名称:5G冰激凌套餐享24个月9折优惠（，畅爽冰激凌5G融合1000M宽带
办理时间:2022-09-10
办理渠道:1
用户要求:客户要求取消合约和宽带，请尽快处理回电</t>
  </si>
  <si>
    <t>业务取消（猇亭综合营服中心-公众）：用户要求取消缓装宽带和套餐9折活动，挽留无效，已按用户要求取消，满意。</t>
  </si>
  <si>
    <t>ZX202310231648100763</t>
  </si>
  <si>
    <t>071700108178</t>
  </si>
  <si>
    <t>2023-10-24 10:41:29</t>
  </si>
  <si>
    <t>宽带销户，不愿到厅，挽留无效，要求后台处理</t>
  </si>
  <si>
    <t>业务取消：枝江城区，用户要求取消宽带，实装宽带，挽留失败，客户已将设备放置枝江佳境天城自营厅，现已取消宽带，满意</t>
  </si>
  <si>
    <t>ZX202310231802151334</t>
  </si>
  <si>
    <t>13040953423</t>
  </si>
  <si>
    <t>胡飞群</t>
  </si>
  <si>
    <t>2023-10-24 17:21:52</t>
  </si>
  <si>
    <t>用户来电表示套餐内的通话分钟数太少，称其使用的移动号卡同样的月租，分钟数却少很多，希望我司能赠送通话分钟数，表示若果不能赠送，想办理携号转网，</t>
  </si>
  <si>
    <t>业务咨询：查询现无语音分钟数赠送活动，现为用户申请赠送10元赠费*2个月，立即到账，用户满意</t>
  </si>
  <si>
    <t>ZX202310251216182035</t>
  </si>
  <si>
    <t>13364428154</t>
  </si>
  <si>
    <t>2023-10-25 17:32:30</t>
  </si>
  <si>
    <t>客户咨询携号入网的活动政策，建议以营业厅咨询办理为准，但客户表示每个营业厅咨询的都不一样，所有无法判定哪家是真实的，要求我方核实</t>
  </si>
  <si>
    <t>业务咨询：携入，营业厅已联系用户解释携入政策，用户满意</t>
  </si>
  <si>
    <t>TS202310220925051205</t>
  </si>
  <si>
    <t>2023-10-23 13:12:39</t>
  </si>
  <si>
    <t>主办单位：湖北
客户类别：普通客户
10010是否打通：否
是否二次致电10015：是
是否联系：否
升级倾向：
号码归属省：湖北
SVIP等级：
1.问题类型:;
2.投诉类型:退订争议;
3.营业厅地址:;
4.位置信息:;
5.位置发生地:;
6.投诉内容:宽带，副卡取消共享
宽带宽带长期不用，去营业厅也不给取消，不改套餐，多次反应不给处理，要求取消宽带业务，副卡分开用</t>
  </si>
  <si>
    <t>业务取消（夷陵城区）①客户投诉产生的原因：客户反映取消业务问题
②客户投诉问题核查情况及解决方案：收到贵部转办后，我司立即组织调查。经核实，夷陵城区营服客户要求注销实装宽带拆分主副卡，已为用户注销并转资8元流量王套餐，次月生效，满意
③客户问题满意度：我司于2023-10-22 11:42:10联系客户满意。
④回单人:程李晶；联系电话：07176921001</t>
  </si>
  <si>
    <t>BL202310221608140189</t>
  </si>
  <si>
    <t>18671761043</t>
  </si>
  <si>
    <t>2023-10-23 17:24:22</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</si>
  <si>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:用户来电要求我方把主副卡拆分出来，前台建议用户到营业厅咨询办理，用户不认可，称自己去了营业厅，没有给自己拆分，现在要求我方线上拆分，并且1个小时内回复处理，不然越升级投诉</t>
  </si>
  <si>
    <t>业务取消（当阳城区营服中心）副卡拆分，挽留失败，副卡转资8元全国流量王套餐，次月生效，满意</t>
  </si>
  <si>
    <t>ZX202310230931062108</t>
  </si>
  <si>
    <t>18572372886</t>
  </si>
  <si>
    <t>许洪松</t>
  </si>
  <si>
    <t>2023-10-23 15:49:17</t>
  </si>
  <si>
    <t>用户来电称前几天有几接到电话想要咨询充值50元送60的活动</t>
  </si>
  <si>
    <t>业务咨询：已为用户参加值50元送60元活动，分月到账每月送10元。用户认可，满意</t>
  </si>
  <si>
    <t>BL202310251140420241</t>
  </si>
  <si>
    <t>16607203889</t>
  </si>
  <si>
    <t>胡建立</t>
  </si>
  <si>
    <t>2023-10-26 16:54:48</t>
  </si>
  <si>
    <t xml:space="preserve">判断省分:湖北
:有意向资费
:其他资费
:是
:不认可：坚持要求转入有限制的套餐
:
高级模板内容：
用户诉求:用户来电要求将本机资费套餐变更为：福多多59，并要求取消：预存话费享折扣优惠档位五（次月生效24个月），并要求取消宽带：071700422931和071700415745
当前套餐名称:畅爽冰激凌5G套餐199元（基础版）
新套餐名称（转入套餐名称）:福多多59
是合约期内（含靓号）:是
备注:已建议用户到归属地自有营业厅取消合约并取消宽带，而且取消宽带要退还设备，但用户不认可，称不方便到厅处理，并要求在24小时之内回复电话16607203889</t>
  </si>
  <si>
    <t>业务取消（五峰城区 ）客户要求取消宽带，联系客户表示已自行至营业厅取消每二条宽带，现已为客户办理转资畅爽冰激凌5G套餐99元套餐，次月生效，无需取消预存话费享折扣优惠 档位五活动，客户满意。</t>
  </si>
  <si>
    <t>GZ202310251323570490</t>
  </si>
  <si>
    <t>071700190178</t>
  </si>
  <si>
    <t>邱占勇</t>
  </si>
  <si>
    <t>2023-10-26 12:24:18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</si>
  <si>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装机地址：湖北省宜昌市枝江市团结路园林新村片区滕家河新农村183号顺通货运周边</t>
  </si>
  <si>
    <t>GZ202310251318580448</t>
  </si>
  <si>
    <t>071700307724</t>
  </si>
  <si>
    <t>2023-10-26 11:51:22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</si>
  <si>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注册闪烁</t>
  </si>
  <si>
    <t>TS202310241035512014</t>
  </si>
  <si>
    <t>18694097663</t>
  </si>
  <si>
    <t>2023-10-24 13:37:20</t>
  </si>
  <si>
    <t xml:space="preserve">
高级模板内容：
投诉问题描述:用户来电反映自己在营业厅办理解绑主副卡关系，已经跟营业厅表示要求立即生效，但是现在查询还没有解绑，我处已解释次月生效，用户不认可，现用户要求立即生效，不然就投诉，谢谢，
到厅时间:2023-10-24
到厅名称:夷陵城区自有营业厅
办理业务:解绑主副卡关系
营业厅地址:夷陵城区自有营业厅
用户要求:用户来电反映自己在营业厅办理解绑主副卡关系，已经跟营业厅表示要求立即生效，但是现在查询还没有解绑，我处已解释次月生效，用户不认可，现用户要求立即生效，不然就投诉，谢谢，</t>
  </si>
  <si>
    <t>业务取消（夷陵城区）主副卡解绑，查询营业厅已为用户办理解绑，已解释用户认可满意</t>
  </si>
  <si>
    <t>TS202310220909100938</t>
  </si>
  <si>
    <t>2023-10-23 15:06:37</t>
  </si>
  <si>
    <t>主办单位：湖北
客户类别：星级客户
10010是否打通：是
是否二次致电10015：是
是否联系：是
升级倾向：无
号码归属省：湖北
SVIP等级：
客户表示不知情安装宽带，要求注销，请尽快核实处理</t>
  </si>
  <si>
    <t>业务取消（夷陵城区营服中心）①客户基本资料：业务号码：13197306996、客户姓名：李发明、套餐情况：
畅越冰激凌5G套餐129元；客户反映需办理注销宽带； ②首次联系客户时间：2023-10-22 15:32:32 ③投诉核查处理情况：收到贵部转办，我司立即组织核查，用户反映需办理注销宽带，挽留无效，已为客户办理注销宽带（虚装宽带）。 ④答复客户时间及客户满意度评价：根据上述核实情况，我司于2023-10-22 15:32:32联系客户满意，回单人：田群、联系方式：07176921001 ⑤投诉核查关联材料：无</t>
  </si>
  <si>
    <t>GZ202310251253070261</t>
  </si>
  <si>
    <t>071700167561</t>
  </si>
  <si>
    <t>王新昕</t>
  </si>
  <si>
    <t>2023-10-26 12:19:32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</si>
  <si>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</si>
  <si>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BL202310241158532194</t>
  </si>
  <si>
    <t>18695066188</t>
  </si>
  <si>
    <t>杜美琳</t>
  </si>
  <si>
    <t>2023-10-24 15:39:15</t>
  </si>
  <si>
    <t>产品类型:SP产品;产品名称:炫铃功能0元包月;产品描述:炫铃功能0元包月;产品ID:7000000200;开始时间:2023-10-0100:00:00;结束时间:2029-12-3123:59:59;订购渠道:宜昌市城区胜利四路自有营业厅;客户确认方式:无。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用户来电要求线上取消主副卡关系用户表明为了携转要求解约XC挽留不愿意到厅</t>
  </si>
  <si>
    <t>业务取消（西陵营服）副卡，用户已到营业厅办理副卡拆分，满意</t>
  </si>
  <si>
    <t>ZX202310221454192022</t>
  </si>
  <si>
    <t>15587911881</t>
  </si>
  <si>
    <t>2023-10-23 17:28:16</t>
  </si>
  <si>
    <t>用户要求咨询携号转网的活动</t>
  </si>
  <si>
    <t>业务咨询：用户来点咨询携入我司有哪些活动政策，已转夷陵城区自有营业厅联系用户讲解，用户认可满意</t>
  </si>
  <si>
    <t>TS202310241523431192</t>
  </si>
  <si>
    <t>2023-10-25 11:18:54</t>
  </si>
  <si>
    <t>用户表示现在湖北省宜昌市夷陵区夷陵雾渡河夷兴路（宜兴路）两家营业厅中的其他一家申请宽带销户，工作人员不会操作让其等了2小时还是未办理，对此不满。要求公司直接为其销户并在10分钟内答复结果。</t>
  </si>
  <si>
    <t>业务取消（夷陵雾渡河营服中心）宽带，实装CPE，用户已前往雾渡河自营厅，挽留失败，客服部已取消，满意</t>
  </si>
  <si>
    <t>TS202310240926060388</t>
  </si>
  <si>
    <t>13508602482</t>
  </si>
  <si>
    <t>2023-10-25 10:48:37</t>
  </si>
  <si>
    <t>主办单位：湖北
客户类别：普通客户
10010是否打通：是
是否二次致电10015：是
是否联系：是
升级倾向：无
号码归属省：湖北
SVIP等级：
预处理名称:产品订购一键诊断
业务产品类型:反映附加产品问题
用户是否接受:用户接受
用户来电反映号码要求取消宽带业务，请核实处理。</t>
  </si>
  <si>
    <t>业务取消（宜都城区）①客户投诉产生的原因：客户反映取消业务问题
②客户投诉问题核查情况及解决方案：收到贵部转办后，我司立即组织调查。经核实，宜都城区客户要求注销宽带拆分主副卡，已为用户注销并将副卡转资8元流量王套餐，次月生效，满意。
③客户问题满意度：我司于2023-10-24 10:42:10联系客户满意。
④回单人:程李晶；联系电话：07176921001</t>
  </si>
  <si>
    <t>BL202310241855002178</t>
  </si>
  <si>
    <t>16671009667</t>
  </si>
  <si>
    <t>黄杨刚</t>
  </si>
  <si>
    <t>2023-10-25 15:11:14</t>
  </si>
  <si>
    <t xml:space="preserve">产品类型:标准合约-金融标准合约;产品名称:招联分期5G129元直降1100（社会渠道36期）（湖北）;产品描述:5G套餐129元档，赠送1320元电子券，36.66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;产品ID:91015057;开始时间:2022-08-0100:00:00;结束时间:2025-07-3123:59:59;订购渠道:夷陵小溪塔士博BTO营帐代理点(BTO);客户确认方式:签字协议。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:用户来电要求取消招联分期5G129元直降1100（社会渠道36期）后降低资费，我处在线解释不认可，称办理时工作人员没有详细告知，坚持要求反馈上报处理，联系电话16671009667，请协助处理，谢谢</t>
  </si>
  <si>
    <t>业务取消（夷陵城区）：取消招联分期5G129元直降1100，挽留成功，暂不取消，客户满意。</t>
  </si>
  <si>
    <t>GZ202310251145342183</t>
  </si>
  <si>
    <t>071701047868</t>
  </si>
  <si>
    <t>黑兴生</t>
  </si>
  <si>
    <t>2023-10-26 15:00:48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</si>
  <si>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用户来电反馈IPTV页面一直提示进入主页，无法关闭导致无法换台，遥控器正常，要求师傅上门处理</t>
  </si>
  <si>
    <t>GZ202310251145132181</t>
  </si>
  <si>
    <t>071700107262</t>
  </si>
  <si>
    <t>熊莹</t>
  </si>
  <si>
    <t>2023-10-26 10:20:05</t>
  </si>
  <si>
    <t>#2022重保客户#用户开启一键诊断：接口调用超时
宽带报障-网页打不开
装机地址：湖北省宜昌市枝江市沿江大道锦城天下6栋2单元23楼2302</t>
  </si>
  <si>
    <t>BL202310220850260235</t>
  </si>
  <si>
    <t>15897574161</t>
  </si>
  <si>
    <t>王万权</t>
  </si>
  <si>
    <t>客户来电反映要求与主卡解绑，我处引导前往营业厅咨询办理，客户不认可，要求在线解绑，请协助处理，谢谢</t>
  </si>
  <si>
    <t>业务取消（夷陵城区）主副卡，联系用户表示未反映要求拆分主副卡，故未操作拆分，满意</t>
  </si>
  <si>
    <t>TS202310231617440080</t>
  </si>
  <si>
    <t>13197324172</t>
  </si>
  <si>
    <t>2023-10-25 13:12:39</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</si>
  <si>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备注:用户来电反映要取消宽带现要求尽快注销请核实处理</t>
  </si>
  <si>
    <t>业务取消（宜都乡镇营服中心）
①客户基本资料：业务号码：13197324172、客户姓名：曹辉荣、套餐情况：畅爽冰激凌5G套餐199元（基础版）；客户反映宽带取消的问题； 
②首次联系客户时间：2023-10-23 16:46:34
③投诉核查处理情况：收到贵部转办，我司立即组织核查，经核实，用户要求取消实装宽带，挽留无效，已核对身份信息协助取消，另拆分主副卡，副卡转资8元全国流量王套餐，次月生效，满意。
④答复客户时间及客户满意度评价：根据上述核实情况，我司于2023-10-23 16:46:34联系客户满意，回单人：潘娥、联系方式：07176921001
⑤投诉核查关联材料：无</t>
  </si>
  <si>
    <t>ZX202310241808162384</t>
  </si>
  <si>
    <t>2023-10-25 14:05:25</t>
  </si>
  <si>
    <t>判断省分:湖北
:不能打所有移动或电信号码
:
用户反馈不能拨打移动的电话，在线建议拨打移动用户表示移动说无法解决，烦请协助谢谢！</t>
  </si>
  <si>
    <t>GZ202310251054301772</t>
  </si>
  <si>
    <t>071701036545</t>
  </si>
  <si>
    <t>王怀蓉</t>
  </si>
  <si>
    <t>2023-10-26 13:09:18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</si>
  <si>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湖北省宜昌市西陵区葛洲坝街道石子岭社区葛洲坝合作镇平路35号党校下来，表示家里线路断了，需要师傅处理并回复</t>
  </si>
  <si>
    <t>ZX202310241807052381</t>
  </si>
  <si>
    <t>2023-10-25 15:05:49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</si>
  <si>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:前期工单：工单流水号:ZX202310191804580905
用户来电称又收不到移动的短信了，要求解除，</t>
  </si>
  <si>
    <t>TS202310231657191092</t>
  </si>
  <si>
    <t>071700133692</t>
  </si>
  <si>
    <t>2023-10-24 10:15:24</t>
  </si>
  <si>
    <t>用户表示自己没有装宽带，已解释宽带是套餐内包含业务并未单独收费，不认可，强烈要求在线马上取消宽带，工信部投诉，加急处理并回复</t>
  </si>
  <si>
    <t>业务取消（枝江城区）：虚拟宽带，挽留无效，已取消，因多次未联系上客户，如有疑问可在工作时间（08:30-12:00；14:00-17:30）致电我司宜昌联通13032700872</t>
  </si>
  <si>
    <t>BL202310221132562124</t>
  </si>
  <si>
    <t>2023-10-23 09:10:32</t>
  </si>
  <si>
    <t>13197324172命中精准预判服务场景:[10015转接10010用户]
产品类型:轻合约;产品名称:5G套餐月费7折优惠（次月生效24个月）（取整）（湖北）;产品描述:5G套餐月费7折优惠（次月生效24个月）（取整）（湖北）;产品ID:90721152;开始时间:2022-03-0100:00:00;结束时间:2024-02-2923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用户来电反映自己要求取消5G套餐月费7折优惠（次月生效24个月）（取整）（湖北）去营业厅办理要求我方处理10015来电用户请核实处理</t>
  </si>
  <si>
    <t>业务取消（宜都乡镇营服中心）客户要求取消 5G套餐月费7折优惠 ，未转营服维系，挽留无效，客服部已操作取消，满意。</t>
  </si>
  <si>
    <t>TS202310260901542488</t>
  </si>
  <si>
    <t>071703923546</t>
  </si>
  <si>
    <t>卞周彬</t>
  </si>
  <si>
    <t>2023-10-26 16:19:30</t>
  </si>
  <si>
    <t xml:space="preserve">
高级模板内容：
投诉问题描述:用户要求线上取消宽带071703923546，称自己根本没有安装，请核实处理。
办理产品:宽带拆机
用户要求:取消宽带</t>
  </si>
  <si>
    <t>业务取消（枝江城区）虚拟宽带，已为用户注销，满意</t>
  </si>
  <si>
    <t>ZX202310251511240918</t>
  </si>
  <si>
    <t>2023-10-26 09:06:50</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</si>
  <si>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用户再次反馈给移动用户发送不了短信，用户要求线上尽快处理回复谢谢。已向用户提供前期工单流水号:ZX202310191805350911的联系方式，用户表示会在对应时间联系，但仍需我方协助处理，谢谢。</t>
  </si>
  <si>
    <t>BL202310260913010573</t>
  </si>
  <si>
    <t>15572720087</t>
  </si>
  <si>
    <t>史新力</t>
  </si>
  <si>
    <t>2023-10-26 17:19:24</t>
  </si>
  <si>
    <t xml:space="preserve">22年Q3Q4重点客户
高级模板内容：
需区域二线受理的业务:涉及违约金的业务取消
用户需取消业务的“产品名称”:20230701-预存得720元话费分12月（5G199套餐购机优惠）-
用户同时需要将套餐变更为:用户要求取消，挽留失败。</t>
  </si>
  <si>
    <t>业务取消（政企客户服务中心）客户要求取消20230701-预存得720元话费分12月（5G199套餐购机优惠）活动，未转营服维系，挽留无效，客服部已操作取消，满意。</t>
  </si>
  <si>
    <t>BL202310241557392469</t>
  </si>
  <si>
    <t>2023-10-24 17:14:23</t>
  </si>
  <si>
    <t>用户要求解绑副卡，并更改15671066295套餐王卡29元</t>
  </si>
  <si>
    <t>业务取消（枝江城区）副卡，已拆分副卡转资29元大王卡，用户满意</t>
  </si>
  <si>
    <t>ZX202310241809212389</t>
  </si>
  <si>
    <t>2023-10-26 09:05:15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</si>
  <si>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:用户来电反映之前工单ZX202310191759120875给移动号码发送短信对方收不到问题，现在用户表示又出现了，要求再次联系处理，联系电话18694080135，请协助处理</t>
  </si>
  <si>
    <t>TS202310231131431113</t>
  </si>
  <si>
    <t>13235635883</t>
  </si>
  <si>
    <t>孔祥萍</t>
  </si>
  <si>
    <t>2023-10-24 13:22:42</t>
  </si>
  <si>
    <t>主办单位：湖北
客户类别：普通客户
10010是否打通：否
是否二次致电10015：是
是否联系：否
升级倾向：
号码归属省：湖北
SVIP等级：
1.问题类型:;
2.投诉类型:办理争议;
3.营业厅地址:;
4.位置信息:;
5.位置发生地:;
6.投诉内容:昨天下午取消宽带，营业员又重新开通一条300M新宽带,对此不理解，现在要求取消宽带并降低资费
8.办理业务的名称:套餐更改
8.无法办理的渠道:10010客服热线</t>
  </si>
  <si>
    <t>业务取消（枝江城区营服中心）
①客户投诉产生的原因：用户要求取消实装宽带
②客户投诉问题核查情况及解决方案：收到贵部转办后，我司立即组织调查。经核实，用户要求取消实装宽带，经核实，用户于2023-10-22 18:07:24在枝江城区团结路自营厅取消宽带时，营业厅给用户把宽带拆分后做了 宽带赠送90元分3个月（定向维系）-宜昌(立即生效) ，由于是融合变更，本月无法再次操作销户和转资，已跟用户解释清楚，登记次月一号正式销户，转资可与次月一号后联系我们，用户同意满意。
④回单人：潘娥、联系方式：07176921001</t>
  </si>
  <si>
    <t>GZ202310250824400582</t>
  </si>
  <si>
    <t>071700064631</t>
  </si>
  <si>
    <t>李海艳</t>
  </si>
  <si>
    <t>2023-10-26 13:59:51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</si>
  <si>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t>
  </si>
  <si>
    <t>TS202310231644050745</t>
  </si>
  <si>
    <t>071704163924</t>
  </si>
  <si>
    <t>2023-10-24 10:08:34</t>
  </si>
  <si>
    <t xml:space="preserve">
高级模板内容：
投诉问题描述:称本机宽带的IPTV业务在转网时就把机顶盒给工作人员了，没有安装，现在要求取消IPTV业务，不愿去营业厅，解释不认可，请核实处理，谢谢
到厅时间:2023-07-01
到厅名称:营业厅
办理业务:IPTV
营业厅地址:无
用户要求:尽快处理</t>
  </si>
  <si>
    <t>业务取消：用户要求取消IPTV业务，经核实，远安旧县支局营销已于2023-10-24 08:15:01给用户取消，考虑用户感知，申请退23.8-10月IPTV费用，合计30元，24小时到帐，此费用不可打印发票，满意。</t>
  </si>
  <si>
    <t>TS202310241130260948</t>
  </si>
  <si>
    <t>13040988687</t>
  </si>
  <si>
    <t>张昌金</t>
  </si>
  <si>
    <t>2023-10-25 13:16:36</t>
  </si>
  <si>
    <t>主办单位：湖北
客户类别：普通客户
10010是否打通：否
是否二次致电10015：是
是否联系：否
升级倾向：
号码归属省：湖北
SVIP等级：
1.问题类型:;
2.投诉类型:其他问题;
3.营业厅地址:;
4.位置信息:;
5.位置发生地:;
6.投诉内容:取消亲情网，骗子，乱扣钱，客服态度差，开通业务几秒钟，取消业务一个多小时都不取</t>
  </si>
  <si>
    <t>业务取消①客户基本信息：业务号码：13040988687、客户姓名：张昌金、套餐情况：2G用户迁转专属产品-20元/月； 客户反映取消业务的问题。
②首次联系客户时间： 2023-10-24 12:04:13 ； 
③投诉核查处理情况：收到贵部转办后，我司立即组织调查 。经核实，西陵客户要求取消亲情网，挽留无效，已取消，客户满意
④答复客户时间及客户满意度评价相关信息：我司于2023-10-24 12:04:13联系客户解释说明，客户认可满意。回单人：王宜艳
⑤投诉核查关联材料：无</t>
  </si>
  <si>
    <t>GZ202310242225500096</t>
  </si>
  <si>
    <t>2023-10-26 15:08:14</t>
  </si>
  <si>
    <t>TS202310251034441193</t>
  </si>
  <si>
    <t>13085157986</t>
  </si>
  <si>
    <t>2023-10-25 11:06:36</t>
  </si>
  <si>
    <t>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用户来电反映要求解绑主副卡，泛携转，请处理。</t>
  </si>
  <si>
    <t>业务取消①客户基本信息：业务号码：13085157986、客户姓名：龚运珍、套餐情况：冰激凌融合放心用58套餐移网主资费-28元/月（湖北）； 客户反映取消业务的问题。
②首次联系客户时间：2023-10-25 10:57:02； 
③投诉核查处理情况：收到贵部转办后，我司立即组织调查 。经核实，夷陵乡镇客户要求取消主副卡，挽留无效，已取消，客户满意
④答复客户时间及客户满意度评价相关信息：我司于2023-10-25 10:57:02联系客户解释说明，客户认可满意。回单人：王宜艳
⑤投诉核查关联材料：无</t>
  </si>
  <si>
    <t>TS202310221135251265</t>
  </si>
  <si>
    <t>15571761098</t>
  </si>
  <si>
    <t>徐存声</t>
  </si>
  <si>
    <t>2023-10-23 14:03:09</t>
  </si>
  <si>
    <t>主办单位：湖北
客户类别：普通客户
10010是否打通：否
是否二次致电10015：是
是否联系：否
升级倾向：
号码归属省：湖北
SVIP等级：
1.问题类型:;
2.投诉类型:携号转网;
3.营业厅地址:;
4.位置信息:;
5.位置发生地:;
6.投诉内容:我的号码一直使用的联通的，现在住的地方信号太差了，影响我的使用，我要办理携号转网，怎么说有个无线宽带的业务，我这个根本没有使用过，要求给我马上取消了去，谢谢！
7.携转原因:信号质量差
8.无法携转原因:业务限制</t>
  </si>
  <si>
    <t>业务取消①客户基本信息：业务号码：15571761098、客户姓名：徐存声、套餐情况：幸福家家乐59元套餐； 客户反映取消业务的问题。
②首次联系客户时间： 2023-10-22 15:12:48； 
③投诉核查处理情况：收到贵部转办后，我司立即组织调查 。经核实，远安乡镇客户要求取消cpe宽带，挽留成功，暂不取消，客户满意
④答复客户时间及客户满意度评价相关信息：我司于2023-10-22 15:12:48联系客户解释说明，客户认可满意。回单人：王宜艳
⑤投诉核查关联材料：无</t>
  </si>
  <si>
    <t>BL202310231522510513</t>
  </si>
  <si>
    <t>13997663894</t>
  </si>
  <si>
    <t>王炫炳</t>
  </si>
  <si>
    <t>2023-10-23 15:43:47</t>
  </si>
  <si>
    <t>用户来电要求把13997663894号码从主卡解绑，我处建议用户前往营业厅咨询办理，用户表示不方便去营业厅，要求我处登记反馈在线解绑，请协助处理</t>
  </si>
  <si>
    <t>业务取消（秭归乡镇）：主副卡，挽留无效，已取消，客户满意。</t>
  </si>
  <si>
    <t>TS202310240829231978</t>
  </si>
  <si>
    <t>18671718556</t>
  </si>
  <si>
    <t>2023-10-24 09:07:13</t>
  </si>
  <si>
    <t>主办单位：湖北
客户类别：星级客户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</si>
  <si>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业务取消①客户基本信息：业务号码：18671718556、客户姓名：郑容、套餐情况：畅越冰激凌5G套餐99元； 客户反映取消业务的问题。
②首次联系客户时间： 2023-10-24 09:03:48 ； 
③投诉核查处理情况：收到贵部转办后，我司立即组织调查 。经核实，宜都城区客户要求取消虚拟宽带，挽留无效，已取消，客户满意。
④答复客户时间及客户满意度评价相关信息：我司于2023-10-24 09:03:48联系客户解释说明，客户认可满意。回单人：王宜艳
⑤投诉核查关联材料：无</t>
  </si>
  <si>
    <t>GZ202310241945022081</t>
  </si>
  <si>
    <t>2023-10-26 08:34:44</t>
  </si>
  <si>
    <t>固网派送失败，自动退单,已有在途工单，工单号：GZ202310241944412078</t>
  </si>
  <si>
    <t>TS202310251520060500</t>
  </si>
  <si>
    <t>2023-10-25 16:49:14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</si>
  <si>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用户反映宽带办理销户问题，投诉内容，用户称自己不需要此宽带了，要求核实办理销户，请处理谢谢！称营业厅不给销户无携转意向</t>
  </si>
  <si>
    <t>业务取消-五峰城区①客户基本资料：业务号码：13040976708、客户姓名：卞周蓉、套餐情况：畅爽冰激凌5G套餐99元（基础版）；客户反映取消业务的问题； 
②首次联系客户时间：2023-10-25 16:30:00
③投诉核查处理情况：收到贵部转办，我司立即组织核查，经核实，五峰城区客户要求取消实装宽带，用户已到五峰城西自营厅，挽留失败，客服部已取消，满意； 
④答复客户时间及客户满意度评价：根据上述核实情况，我司于2023-10-25 16:30:00联系客户满意，回单人：胡春燕、联系方式：07176921001
⑤投诉核查关联材料：无。"</t>
  </si>
  <si>
    <t>GZ202310241910481728</t>
  </si>
  <si>
    <t>071700621114</t>
  </si>
  <si>
    <t>艾民</t>
  </si>
  <si>
    <t>2023-10-26 09:00:49</t>
  </si>
  <si>
    <t>光猫不通电源
装机地址：秭归县茅坪镇丹阳路49号-2-216（锦绣世家8楼）</t>
  </si>
  <si>
    <t>BL202310221254530585</t>
  </si>
  <si>
    <t>2023-10-23 09:03:57</t>
  </si>
  <si>
    <t>取消15元提速包(湖北)（立即生效，次月收费）-新路由器趸缴合约赠费（10元*36个月）</t>
  </si>
  <si>
    <t>业务取消：客户要求取消15元提速包， 路由器趸缴合约赠费。客服部24小时内操作取消，满意。</t>
  </si>
  <si>
    <t>TS202310251451432159</t>
  </si>
  <si>
    <t>13307207605</t>
  </si>
  <si>
    <t>傲明芳</t>
  </si>
  <si>
    <t>2023-10-25 15:56:33</t>
  </si>
  <si>
    <t xml:space="preserve">主办单位：湖北
客户类别：普通客户
10010是否打通：是
是否二次致电10015：是
是否联系：是
升级倾向：无
号码归属省：湖北
SVIP等级：
预处理内容：
标准化流程:销户流程
根据用户销户的原因，进行挽留:挽留失败
判断用户套餐类型:融合用户、合约用户
建议用户前往营业厅查询后办理销户业务:依然要求在线销户
----
高级模板内容：
是否有前期工单及工单流水号（标注10/15）:无
投诉问题描述（提炼并描述客户反映核心问题，含争议渠道/争议金额或对前期工单争议点）:用户反映自己住的地方多条宽带，这条宽带要求注销.</t>
  </si>
  <si>
    <t>业务取消-西陵营服①客户基本资料：业务号码：13307207605、客户姓名：傲明芳、套餐情况：畅爽冰激凌5G套餐199元（基础版）；客户反映取消业务的问题； 
②首次联系客户时间：2023-10-25 15:40:00
③投诉核查处理情况：收到贵部转办，我司立即组织核查，经核实，西陵营服客户要求取消宽带，挽留失败，客服部已取消，副卡转资8元流量王套餐，次月生效，满意； 
④答复客户时间及客户满意度评价：根据上述核实情况，我司于2023-10-25 15:40:00联系客户满意，回单人：胡春燕、联系方式：07176921001
⑤投诉核查关联材料：无。"</t>
  </si>
  <si>
    <t>GZ202310241821391270</t>
  </si>
  <si>
    <t>071701020231</t>
  </si>
  <si>
    <t>王文华</t>
  </si>
  <si>
    <t>2023-10-26 15:32:31</t>
  </si>
  <si>
    <t>ZX202310231619030477</t>
  </si>
  <si>
    <t>13872618186</t>
  </si>
  <si>
    <t>郭德英</t>
  </si>
  <si>
    <t>2023-10-24 14:07:03</t>
  </si>
  <si>
    <t>13872618186命中精准预判服务场景:[65岁以上老人]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:用户来电反映自己现在无法收到银行的转账短信还有验证码，要求核实处理</t>
  </si>
  <si>
    <t>终端使用：联系用户表示已维修终端，现已恢复，满意</t>
  </si>
  <si>
    <t>ZX202310251721222209</t>
  </si>
  <si>
    <t>18672654050</t>
  </si>
  <si>
    <t>崔晓锋</t>
  </si>
  <si>
    <t>2023-10-26 15:28:48</t>
  </si>
  <si>
    <t xml:space="preserve">判断省分:湖北
:下一步
移网一键诊断结果:1.用户状态是否正常：正常.2.查询短信功能是否正常开通：BO同步.3.查询是否短信黑名单：正常.4.是否存在群障：正常.:诊断无异常/解释不认可
:短信
:是
:下一步
node_516:
:不符合办理条件
:不能接收
:无任何记录
:不认可
用户要求尽快核查处理回复</t>
  </si>
  <si>
    <t>终端使用：用户反映无法接收自己公司内部系统短信验证码的问题，但表示可以正常接受别的短信，经交换查询，短信功能正常，也未有未下发成功记录，已跟用户解释清楚，建议用户查看是否做拦截，或换机换卡测试，满意。</t>
  </si>
  <si>
    <t>TS202310251453432237</t>
  </si>
  <si>
    <t>13972011695</t>
  </si>
  <si>
    <t>2023-10-26 16:10:45</t>
  </si>
  <si>
    <t>主办单位：湖北
客户类别：星级客户
10010是否打通：否
是否二次致电10015：是
是否联系：否
升级倾向：
号码归属省：湖北
SVIP等级：
1.问题类型:;
2.投诉类型:办理争议;
3.营业厅地址:;
4.位置信息:;
5.位置发生地:;
6.投诉内容:到营业厅办理业务，光猫机顶盒已经回收了，但是营业厅拒绝立即办理，说是要一个星期才能办理销户，要求立即办理宽带销户业务
8.办理业务的名称:宽带销户
8.无法办理的渠道:联通营业厅</t>
  </si>
  <si>
    <t>业务取消-西陵营服①客户基本资料：业务号码：13972011695、客户姓名：方涛、套餐情况：畅爽冰激凌5G套餐299元（基础版）；客户反映取消业务的问题； 
②首次联系客户时间：2023-10-25 16:04:00
③投诉核查处理情况：收到贵部转办，我司立即组织核查，经核实，西陵营服客户要求取消实装宽带，用户设备已归还至西陵一路自营厅，挽留失败，客服部已取消，满意； 
④答复客户时间及客户满意度评价：根据上述核实情况，我司于2023-10-25 16:04:00联系客户满意，回单人：胡春燕、联系方式：07176921001
⑤投诉核查关联材料：无。"</t>
  </si>
  <si>
    <t>GZ202310241725010787</t>
  </si>
  <si>
    <t>071700744870</t>
  </si>
  <si>
    <t>刘祖明</t>
  </si>
  <si>
    <t>2023-10-26 14:53:01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</si>
  <si>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cpe：15587912574，
用户表示刷新重启还是不能上网，要求安排师傅上门维修，尽快处理并回复</t>
  </si>
  <si>
    <t>TS202310221900231547</t>
  </si>
  <si>
    <t>18671600300</t>
  </si>
  <si>
    <t>徐文刚</t>
  </si>
  <si>
    <t>2023-10-24 14:07:36</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</si>
  <si>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6.投诉内容:语音亲情网
语音亲情网退订不了，联通app上找不到退订功能，线下营业厅也无法办理退订！</t>
  </si>
  <si>
    <t>业务取消-西陵营服①客户基本资料：业务号码：18671600300、客户姓名：徐文刚、套餐情况：畅爽冰激凌5G套餐129元（基础版）；客户反映取消业务的问题； 
②首次联系客户时间：2023-10-05 09:34:00
③投诉核查处理情况：收到贵部转办，我司立即组织核查，经核实，西陵营服客户要求取消亲情关系，挽留失败，客服部已取消，满意； 
④答复客户时间及客户满意度评价：根据上述核实情况，我司于2023-02-03 09:34:00联系客户满意，回单人：胡春燕、联系方式：07176921001
⑤投诉核查关联材料：无。"</t>
  </si>
  <si>
    <t>GZ202310241701340568</t>
  </si>
  <si>
    <t>071700379426</t>
  </si>
  <si>
    <t>2023-10-26 15:34:58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</si>
  <si>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设备收发光功率是否异常:路由器能力不匹配;
:网络无法连接，刷新重启无效，要求师傅尽快联系上门处理</t>
  </si>
  <si>
    <t>BL202310241030080989</t>
  </si>
  <si>
    <t>2023-10-24 15:32:16</t>
  </si>
  <si>
    <t>13040988687命中精准预判服务场景:[65岁以上老人]
用户来电要求取消亲情网，坐席告知用户可去营业厅，用户没时间；一线暂无法取消，用户要求取消</t>
  </si>
  <si>
    <t>业务取消：西陵客户要求取消亲情网，挽留无效，已取消，因多次未联系上客户，如有疑问可在工作时间（08:30-12:00；14:00-17:30）致电我司宜昌联通13032700872</t>
  </si>
  <si>
    <t>GZ202310241511032083</t>
  </si>
  <si>
    <t>18995889993</t>
  </si>
  <si>
    <t>2023-10-26 08:51:33</t>
  </si>
  <si>
    <t xml:space="preserve">按处理结果向用户解释:否
:用户表示在湖北省宜昌市西陵区白龙井路16号厂区有个光纤线快掉地上了，有安全隐患，要求上去处理，请核实处理答复</t>
  </si>
  <si>
    <t>GZ202310241254201096</t>
  </si>
  <si>
    <t>071700803641</t>
  </si>
  <si>
    <t>赵福义</t>
  </si>
  <si>
    <t>2023-10-26 17:36:18</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</si>
  <si>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装机地址：湖北省宜昌市当阳市玉阳街道办事处熊家山社区南正街14号当阳城区营服中心4G-CPE项目无资源地址</t>
  </si>
  <si>
    <t>TS202310241411431871</t>
  </si>
  <si>
    <t>2023-10-25 14:19:37</t>
  </si>
  <si>
    <t>主办单位：湖北
客户类别：星级客户
10010是否打通：是
是否二次致电10015：是
是否联系：是
升级倾向：其他
号码归属省：湖北
SVIP等级：
预处理名称:产品订购一键诊断
业务产品类型:反映附加产品问题
用户是否接受:用户不接受
是否知情订购:知情订购
备注:
用户来电要求取消副卡挽留无效用户称不想要了泛携转请协助处理称是主卡为什么我的副卡解绑必须要本人去称办理号卡没有要求本人去要求转网将余额退回用户要求30分钟之内处理回复有升级倾向未标明渠道</t>
  </si>
  <si>
    <t>业务取消-西陵营服①客户基本资料：业务号码：18695066188、客户姓名：杜美琳、套餐情况：
畅爽冰激凌5G套餐99元（基础版）；客户反映取消业务的问题； 
②首次联系客户时间：2023-10-24 14:48:00
③投诉核查处理情况：收到贵部转办，我司立即组织核查，经核实，用户已在夷陵自营厅办理副卡拆分，已拆分成功，满意； 
④答复客户时间及客户满意度评价：根据上述核实情况，我司于2023-10-24 14:48:00联系客户满意，回单人：胡春燕、联系方式：07176921001
⑤投诉核查关联材料：无。"</t>
  </si>
  <si>
    <t>GZ202310241145510489</t>
  </si>
  <si>
    <t>071701017813</t>
  </si>
  <si>
    <t>陈海蓉</t>
  </si>
  <si>
    <t>2023-10-26 14:51:57</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</si>
  <si>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不能上网，要师傅上门</t>
  </si>
  <si>
    <t>TS202310250950070002</t>
  </si>
  <si>
    <t>17371591441</t>
  </si>
  <si>
    <t>2023-10-25 11:22:33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</si>
  <si>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</t>
  </si>
  <si>
    <t>业务取消-宜都乡镇营服中心①客户基本资料：业务号码：17371591441、客户姓名：罗克春、套餐情况：畅爽冰激凌5G套餐99元；客户反映取消业务的问题； 
②首次联系客户时间：2023-10-25 11:04:00
③投诉核查处理情况：收到贵部转办，我司立即组织核查，经核实，宜都乡镇客户要求取消宽带和固话，挽留失败，实装宽带，客服部已取消，满意； 
④答复客户时间及客户满意度评价：根据上述核实情况，我司于2023-10-25 11:04:00联系客户满意，回单人：胡春燕、联系方式：07176921001
⑤投诉核查关联材料：无。"</t>
  </si>
  <si>
    <t>TS202310250331230599</t>
  </si>
  <si>
    <t>18671445441</t>
  </si>
  <si>
    <t>龙静</t>
  </si>
  <si>
    <t>2023-10-26 10:46:39</t>
  </si>
  <si>
    <t>主办单位：湖北
客户类别：普通客户
10010是否打通：否
是否二次致电10015：是
是否联系：否
升级倾向：
号码归属省：湖北
SVIP等级：
1.问题类型:;
2.投诉类型:办理争议;
3.营业厅地址:;
4.位置信息:;
5.位置发生地:;
6.投诉内容:我要办理八元最低套餐现在有网络也不需要打那么多电话套餐对我来说太多余了帮忙改成最低保号套餐并且取消相关其他所有业务麻烦修改套餐不然我会继续投诉
8.办理业务的名称:办理最低套餐
8.无法办理的渠道:联通营业厅</t>
  </si>
  <si>
    <t>业务取消-远安城区①客户基本资料：业务号码：18671445441、客户姓名：龙静、套餐情况：
畅越冰激凌5G套餐69元；客户反映取消业务的问题； 
②首次联系客户时间：2023-10-25 11:24:00
③投诉核查处理情况：收到贵部转办，我司立即组织核查，经核实，远安城区客户要求取消实装宽带，挽留失败，客服部已取消，客户要求注销副卡，已注销，主卡转资8元流量王套餐，次月生效，满意； 
④答复客户时间及客户满意度评价：根据上述核实情况，我司于2023-10-25 11:24:00联系客户满意，回单人：胡春燕、联系方式：07176921001
⑤投诉核查关联材料：无。"</t>
  </si>
  <si>
    <t>TS202310231654431020</t>
  </si>
  <si>
    <t>2023-10-24 16:47:06</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</si>
  <si>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用户来电要求办理宽带销户，到厅告知无法办理，不满，要求尽快核实原因并处理谢谢！</t>
  </si>
  <si>
    <t>业务取消-枝江城区营服①客户基本资料：业务号码：071700108178、客户姓名：陈世民、套餐情况：畅越冰激凌5G套餐200M宽带（湖北）；客户反映取消业务的问题； 
②首次联系客户时间：2023-10-24 10:30:00
③投诉核查处理情况：收到贵部转办，我司立即组织核查，经核实，枝江城区用户要求取消宽带，实装宽带，挽留失败，客户已将设备放置枝江佳境天城自营厅，现已取消宽带，满意； 
④答复客户时间及客户满意度评价：根据上述核实情况，我司于2023-10-24 10:30:00联系客户满意，回单人：胡春燕、联系方式：07176921001
⑤投诉核查关联材料：无。"</t>
  </si>
  <si>
    <t>TS202310260938400905</t>
  </si>
  <si>
    <t>18672909720</t>
  </si>
  <si>
    <t>龚鹏程</t>
  </si>
  <si>
    <t>2023-10-26 14:40:22</t>
  </si>
  <si>
    <t xml:space="preserve">
高级模板内容：
投诉问题描述:要求投诉融合业务无法通过10010线上一次性销户，已经无法通过身份证查询下面的联通号码，无法线上一次性解决自己的问题
业务名称:销户，同证件查询
办理渠道:无
办理时间:2023-10-26
系统提示内容:无
用户要求:要求投诉</t>
  </si>
  <si>
    <t>业务咨询：用户实际需查询名下有几张联通号码，已联系用户解释告知，用户表示不需要销户，无需我部处理业务，满意</t>
  </si>
  <si>
    <t>TS202310221152361616</t>
  </si>
  <si>
    <t>18671449166</t>
  </si>
  <si>
    <t>余金山</t>
  </si>
  <si>
    <t>2023-10-24 14:40:15</t>
  </si>
  <si>
    <t>【2022年上工信部测评重保用户】判断省分:湖北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18671449166;3、主叫号码：18671449166;4、被叫号码：;5、客户姓名：余金山;6、客户级别：二星忠诚用户;7、用户归属地：宜昌市;8、受理员工工号：hubXN22ZH4480;9、手机厂商：;10、投诉渠道：10010客服热线;11、投诉打点范围：0.5千米;12、投诉地址：宜昌市-西陵区:宜昌长途汽车客运站【东山大道126号】;13、网格ID：191260;14、网格名称：YC_A_湖北省宜昌市西陵区果园一路-东山大道交叉口附近网格_191260;15、经度：111.292032;16、纬度：30.699393;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满格;24、用户周边使用情况：不清楚;25、主工单流水号：hub169794655898695864;26、语音业务类型：无法主被叫;27、数据业务类型：;28、用户是否接受解释：否;29、公告类型：;30、基站ID：117.112052;31、基站名称：117.112052;32、其它地方是否正常使用：否;33、之前是否可以正常使用：否;用户反映手机没有响就有漏接电话提醒，对此不满，前台已核查一切正常，已换卡换机，请后台协助处理，谢谢</t>
  </si>
  <si>
    <t>TS202310251238391780</t>
  </si>
  <si>
    <t>15549362666</t>
  </si>
  <si>
    <t>左玉芬</t>
  </si>
  <si>
    <t>2023-10-25 15:20:23</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</si>
  <si>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15549362666;3、主叫号码：15549362666;4、被叫号码：;5、客户姓名：左玉芬;6、客户级别：五星用户;7、用户归属地：宜昌市;8、受理员工工号：hubXN23ZH1504;9、手机厂商：;10、投诉渠道：10010客服热线;11、投诉打点范围：0.5千米;12、投诉地址：宜昌市-夷陵区:骏达·七星花园【发展大道与黄金六巷交叉口西南100米】;13、网格ID：190526;14、网格名称：YC_A_湖北省宜昌市夷陵区黄金路-发展大道交叉口附近网格_190526;15、经度：111.338689;16、纬度：30.785848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不清楚;25、主工单流水号：hub169820856412088320;26、语音业务类型：;27、数据业务类型：无法上网;28、用户是否接受解释：否;29、公告类型：网络信息;30、基站ID：9491753;31、基站名称：W宜昌夷陵区县医院OCQH;32、其它地方是否正常使用：是;33、之前是否可以正常使用：是;
用户无法提供更详细地址。</t>
  </si>
  <si>
    <t>用户表示微信语音卡，其他软件正常使用，投诉点信号覆盖正常，周边基站无故障，非移网质量问题，烦请更改路径协助处理，处理人 陈益满 联系电话 18671733750</t>
  </si>
  <si>
    <t>GZ202310231359262188</t>
  </si>
  <si>
    <t>071700769636</t>
  </si>
  <si>
    <t>吴佑玉</t>
  </si>
  <si>
    <t>2023-10-26 14:38:54</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</si>
  <si>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装机地址：湖北省宜昌市兴山县兴山城区营服中心4G-CPE项目卡130-4717-0664号</t>
  </si>
  <si>
    <t>GZ202310231216011448</t>
  </si>
  <si>
    <t>071700106645</t>
  </si>
  <si>
    <t>叶永磊</t>
  </si>
  <si>
    <t>2023-10-26 16:24:09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</si>
  <si>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前期刷新重启无效，CPE宽带无法上网，请处理。</t>
  </si>
  <si>
    <t>GZ202310230950510205</t>
  </si>
  <si>
    <t>071703589607</t>
  </si>
  <si>
    <t>朱国华</t>
  </si>
  <si>
    <t>2023-10-26 17:36:44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</si>
  <si>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装机地址：湖北省宜昌市枝江市百里洲镇新闸村新闸村六组13号周边</t>
  </si>
  <si>
    <t>TS202310221730310166</t>
  </si>
  <si>
    <t>13293893292</t>
  </si>
  <si>
    <t>2023-10-24 13:30:53</t>
  </si>
  <si>
    <t xml:space="preserve">13293893292命中精准预判服务场景:[2小时内重复来电，请注意查询服务请求及工单]
判断省份:非南一
:下一步
:诊断无异常/对解释不认可
:网络正常
:不认可
:1、受理流水号：;2、受理号码：13293893292;3、主叫号码：13293893292;4、被叫号码：;5、客户姓名：王玉春;6、客户级别：无级别;7、用户归属地：宜昌市;8、受理员工工号：hubXN221254;9、手机厂商：;10、投诉渠道：10010客服热线;11、投诉打点范围：0.5千米;12、投诉地址：宜昌市-宜都市:宜都市红花套水利管理站【红花套镇(红花信用合作社旁)】;13、网格ID：117100;14、网格名称：YC_B_117100;15、经度：111.405542;16、纬度：30.518974;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169796690293160475;26、语音业务类型：;27、数据业务类型：上网速度慢;28、用户是否接受解释：否;29、公告类型：;30、基站ID：117.110989;31、基站名称：117.110989;32、其它地方是否正常使用：是;33、之前是否可以正常使用：是;用户来电反映在（详细地址：宜昌市-宜都市:宜都市红花套水利管理站【红花套镇(红花信用合作社旁)】）从（时间：一直）开始上网慢（服务状态：正常），周围用户（不清楚）正常使用，用户（已开关机）测试，手机显示（网速慢），用户要求尽快核实处理，联系电话（13293893292）。</t>
  </si>
  <si>
    <t>用户表示只是短时间在该投诉点，现已离开，投诉点信号覆盖正常，周边基站无故障，烦请协助处理</t>
  </si>
  <si>
    <t>TS202310232023232120</t>
  </si>
  <si>
    <t>15697277912</t>
  </si>
  <si>
    <t>方小路</t>
  </si>
  <si>
    <t>2023-10-25 16:21:51</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</si>
  <si>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明明是5G网，也没欠费，却经常卡的要死，图片都加载不出来，</t>
  </si>
  <si>
    <t>终端使用
①客户投诉产生的原因：用户反馈网络问题
②客户投诉问题核查情况及解决方案：收到贵部转办后，我司立即组织调查。经核实，用户反馈上网慢的问题，用户号码未产生流量封顶，建议用户换机换卡测试下，因多次未联系上客户，我司无法核实情况处理，如有疑问可在工作时间（08:30-12:00；14:00-17:30）致电我司宜昌联通13032700872，烦请前台代为转告
③客户问题满意度：我司于2023-10-24 09:53:49、 2023-10-24 14:15:24、2023-10-24 15:41:50多次联系用户一直未联系上。
④回单人：潘娥、联系方式：07176921001</t>
  </si>
  <si>
    <t>GZ202310221648131921</t>
  </si>
  <si>
    <t>071700360450</t>
  </si>
  <si>
    <t>张世坤</t>
  </si>
  <si>
    <t>2023-10-26 21:00:01</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</si>
  <si>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装机地址：湖北省宜昌市夷陵区小溪塔街道新合村狮子山柑桔场场委会1栋周边</t>
  </si>
  <si>
    <t>GZ202310221534561353</t>
  </si>
  <si>
    <t>071703478875</t>
  </si>
  <si>
    <t>郭正吉</t>
  </si>
  <si>
    <t>2023-10-26 15:06:37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</si>
  <si>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:光猫闪红灯，请安排师傅上门核实处理并回复（光缆被车挂断，请安排处理）</t>
  </si>
  <si>
    <t>TS202310221800070676</t>
  </si>
  <si>
    <t>2023-10-24 17:32:11</t>
  </si>
  <si>
    <t>主办单位：湖北
客户类别：普通客户
10010是否打通：是
是否二次致电10015：是
是否联系：否
升级倾向：
号码归属省：湖北
SVIP等级：
1.问题类型:;
2.投诉类型:其他问题;
3.营业厅地址:;
4.位置信息:;
5.位置发生地:;
6.投诉内容:为什么给我那个15587948159停用</t>
  </si>
  <si>
    <t>终端使用： ①客户投诉产生的原因：客户反馈无法通话的问题。 ②客户投诉问题核查情况及解决方案：收到贵部转办后，我司立即组织调查。经核实，用户反映手机无法使用通话功能的问题，经核实我部取消呼叫转移后可正常通话，回访满意。我司于2023-10-23 11:10:38联系客户解释以上情况。 ③客户问题满意度：满意 ④回单人：张婷 6921001</t>
  </si>
  <si>
    <t>TS202310241704071304</t>
  </si>
  <si>
    <t>18672101328</t>
  </si>
  <si>
    <t>2023-10-25 10:36:34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</si>
  <si>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:下发失败
:8用户不在服务区
:不认可
:
高级模板内容：
投诉问题描述:用户来电反映无法发送短信
故障现象:无法发送
故障时间:2023-10-24
短信功能是否开通:开通
上网功能是否开通:开通
前台解释内容:重启，换机换卡
用户要求:用户称自己无法发送短信到俄罗斯，用户表示是按00+国家代码+手机号发送的，但显示发送失败，在线无法核实，请协助核实回复处理，谢谢</t>
  </si>
  <si>
    <t>终端使用：回访用户表示已恢复，可正常发送，满意</t>
  </si>
  <si>
    <t>GZ202310211317020194</t>
  </si>
  <si>
    <t>071703908857</t>
  </si>
  <si>
    <t>樊瑞智</t>
  </si>
  <si>
    <t>2023-10-26 10:54:28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</si>
  <si>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故障时间:2023-10-21
服务状态是否正常:是
设备灯显示:红灯
错误代码:无
是否重启设备:不配合
用户要求:要求上门处理</t>
  </si>
  <si>
    <t>TS202310251257242181</t>
  </si>
  <si>
    <t>18672104423</t>
  </si>
  <si>
    <t>2023-10-25 17:04:30</t>
  </si>
  <si>
    <t>用户来电称本机号码所有的电话都可以接听也正常拨打但是在任何地方都不能接收到主卡18672106888打他本机号码就接不到用户对此表示不满要求我方给出处理方案并且把他的副卡费退还给她</t>
  </si>
  <si>
    <t>终端使用：建议用户检测是否有拦截或加入黑名单，或请用户换机测试，用户知晓，满意</t>
  </si>
  <si>
    <t>TS202310230852442143</t>
  </si>
  <si>
    <t>18672662621</t>
  </si>
  <si>
    <t>2023-10-23 16:35:12</t>
  </si>
  <si>
    <t xml:space="preserve">用户反馈:接不到漏话提醒短信
是否开通漏话提醒基础版:是
获取用户开通的呼叫转移类型:
判断用户是否开通遇忙和不可及呼转功能:已开通
确认呼转的号码是否设置正确:呼转设置正确
建议用户重新设置联通助理呼转号码后测试:不认可/已设置过还是不行
:
高级模板内容：
投诉问题描述:客户来电表示自己漏话提醒开通无法接收短信
业务名称:漏话提醒
用户要求:要求核实</t>
  </si>
  <si>
    <t>终端使用：联系用户表示手机设置拦截，已解除限制，现已无疑问，满意</t>
  </si>
  <si>
    <t>TS202310260942300987</t>
  </si>
  <si>
    <t>15587954380</t>
  </si>
  <si>
    <t>万辉</t>
  </si>
  <si>
    <t>2023-10-26 14:40:32</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</si>
  <si>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:用户无法拨打电话，诊断无异常，要求尽快处理回电</t>
  </si>
  <si>
    <t>终端使用：联系用户表示已恢复使用，无需我部处理，满意</t>
  </si>
  <si>
    <t>TS202310220835300606</t>
  </si>
  <si>
    <t>15587958261</t>
  </si>
  <si>
    <t>夏勇</t>
  </si>
  <si>
    <t>2023-10-23 09:20:15</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</si>
  <si>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node_317:
:不符合办理条件
:任何地方都无法拨打或接听
:
用户反映自己本机号码无法打任何虚拟号，请核实处理，用户要求加急，尽快处理谢谢</t>
  </si>
  <si>
    <t>终端使用：顺丰巴枪卡31元套餐    请跟进  用户反映自己本机号码无法打任何虚拟号，已发区域负责人回复需客户自行上报至自己的主管，属虚拟号码现后台无法干预，考虑到用使用感知为用户申请10元费用，24小时内到账，此费用不可打印发票，满意</t>
  </si>
  <si>
    <t>TS202310221634001616</t>
  </si>
  <si>
    <t>2023-10-23 14:39:27</t>
  </si>
  <si>
    <t xml:space="preserve">
高级模板内容：
投诉问题描述:用户反映前天开始办理苹果手表的蜂窝网络开通一直提示等待中
用户类型:一号双终端
报错描述:无/从昨天开始苹果手表的蜂窝网络一直显示等待中
手表品牌:苹果
操作时间:2023-10-20</t>
  </si>
  <si>
    <t>终端使用：已引导用户确认主卡正常插入手机后退出watchAPP中的“蜂窝移动网络”并再次进入，触发后台下载/重启手机，用户表示自行试机，有问题致电宜昌服务监督热线13032700872，满意</t>
  </si>
  <si>
    <t>TS202310241034291974</t>
  </si>
  <si>
    <t>17671671248</t>
  </si>
  <si>
    <t>刘梦灿</t>
  </si>
  <si>
    <t>2023-10-25 09:01:53</t>
  </si>
  <si>
    <t>判断省份:湖北
:移网无法上网
:手机移动数据
判断是否是联通小号资费:获取入参:
获取历史工单:无历史工单
:下一步
移网一键诊断结果:1.用户状态是否正常：开通.2.查询流量是否限速：未限速.3.2345G终端支持情况：5G终端.4.近期缴费开机记录情况：无缴费开机.5.是否存在群障：不存在.6.上网功能是否正常：.7.用户是否开通VoLTE：开通.8.流量封顶情况：未封顶.9.查询用户终端蜂窝网络状态：4G开启.:诊断无异常/解释不认可
当月是否清卡重用:是
:在湖北
:不能
:网络无异常
:1、受理流水号：;2、受理号码：17671671248;3、主叫号码：17671671248;4、被叫号码：;5、客户姓名：刘梦灿;6、客户级别：四星忠诚用户;7、用户归属地：宜昌市;8、受理员工工号：hubXN22ZH1892;9、手机厂商：;10、投诉渠道：10010客服热线;11、投诉打点范围：0.2千米;12、投诉地址：宜昌市-当阳市:岩屋庙站【岩屋庙村】;13、网格ID：94611;14、网格名称：YC_B_湖北省宜昌市当阳市网格_94611;15、经度：111.735370;16、纬度：30.842884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全部发生;25、主工单流水号：hub169811472266365181;26、语音业务类型：;27、数据业务类型：无法上网;28、用户是否接受解释：否;29、公告类型：;30、基站ID：117.112110;31、基站名称：117.11211;32、其它地方是否正常使用：是;33、之前是否可以正常使用：否;
用户称在此地无法使用网络，无法提供具体位置，请后台核实处理</t>
  </si>
  <si>
    <t>终端使用：用户反映上网慢的问题，经网络部核实，投诉点信号覆盖正常，周边基站无故障，且其他用户正常使用，已建议用户换机换卡测试，用户同意，满意。</t>
  </si>
  <si>
    <t>TS202310222022052492</t>
  </si>
  <si>
    <t>13017217133</t>
  </si>
  <si>
    <t>肖承荣</t>
  </si>
  <si>
    <t>2023-10-24 14:22:29</t>
  </si>
  <si>
    <t>判断省分:非南一
:下一步
:诊断无异常/对解释不认可
:网络异常
:1、受理流水号：;2、受理号码：13017217133;3、主叫号码：13017217133;4、被叫号码：;5、客户姓名：肖承荣;6、客户级别：一星用户;7、用户归属地：宜昌市;8、受理员工工号：hubXN23ZH8285;9、手机厂商：;10、投诉渠道：10010客服热线;11、投诉打点范围：0.5千米;12、投诉地址：宜昌市-宜都市:宜都万达广场(建设中)【陆城宜华大道102号】;13、网格ID：190721;14、网格名称：YC_A_湖北省宜昌市宜都市网格_190721;15、经度：111.430437;16、纬度：30.379027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169797674680947367;26、语音业务类型：单通,无法主被叫;27、数据业务类型：;28、用户是否接受解释：否;29、公告类型：网络信息;30、基站ID：117.111425;31、基站名称：117.111425;32、其它地方是否正常使用：是;33、之前是否可以正常使用：是;</t>
  </si>
  <si>
    <t>终端使用：用户反映手机无法接打的问题，经网络部核实，用户反馈地方信号覆盖正常，周边基站无故障，后台查询数据正常，建议用户换机换卡测试，因多次未联系上客户，我司无法核实情况处理，已下发短信告知用户，如有疑问可在工作时间（08:30-12:00；14:00-17:30）致电我司宜昌联通13032700872，烦请前台代为转告</t>
  </si>
  <si>
    <t>TS202310231811400225</t>
  </si>
  <si>
    <t>13047162597</t>
  </si>
  <si>
    <t>望成刚</t>
  </si>
  <si>
    <t>2023-10-25 10:26:14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</si>
  <si>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:偶发
:不认可
:网络无异常
:1、受理流水号：;2、受理号码：13047162597;3、主叫号码：13047162597;4、被叫号码：;5、客户姓名：望成刚;6、客户级别：一星忠诚用户;7、用户归属地：宜昌市;8、受理员工工号：hubXN23ZH6941;9、手机厂商：;10、投诉渠道：10010客服热线;11、投诉打点范围：0.5千米;12、投诉地址：宜昌市-夷陵区:冯家湾小学(马兰校区)【夷兴大道12号】;13、网格ID：190636;14、网格名称：YC_A_湖北省宜昌市夷陵区夷兴大道-湖光路交叉口附近网格_190636;15、经度：111.304302;16、纬度：30.763341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个别发生;25、主工单流水号：hub169805580391053648;26、语音业务类型：;27、数据业务类型：上网速度慢;28、用户是否接受解释：否;29、公告类型：网络信息;30、基站ID：117.111990;31、基站名称：117.11199;32、其它地方是否正常使用：否;33、之前是否可以正常使用：否;</t>
  </si>
  <si>
    <t>终端使用：用户反映无法正常使用。经网优核实，投诉点信号覆盖正常，周边基站无故障，其他联通用户正常使用，建议用户换机换卡再试，如仍不行可补卡再试。致电未接，已短信答复，如有疑问可在工作时间（08:30-12:00；14:00-17:30）联系07176921001、13032700872宜昌客服。再次来电烦请10010话务中心代为解释，谢谢。</t>
  </si>
  <si>
    <t>TS202310241401181640</t>
  </si>
  <si>
    <t>13177068897</t>
  </si>
  <si>
    <t>2023-10-24 15:46:14</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</si>
  <si>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:用户不愿办理清卡重用，要求我方尽快处理此问题。</t>
  </si>
  <si>
    <t>终端使用：用户反映无法主被叫问题，核实通话功能正常，我司测拨多次均可接听，用户表示主叫无法拨打，已建议用户检查设置情况，若不会操作前往营业厅工作人员协助或换机测试，用户同意，满意</t>
  </si>
  <si>
    <t>TS202310222006462309</t>
  </si>
  <si>
    <t>13907202040</t>
  </si>
  <si>
    <t>刘汉东</t>
  </si>
  <si>
    <t>2023-10-24 09:03:37</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</si>
  <si>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:用户表示在澳门无法拨打电话，可以上网，要求可以拨打电话，请联系处理，谢谢</t>
  </si>
  <si>
    <t>终端使用：用户反映在澳门号码无法拔打问题，已反馈省份后面查询，数据正常，已跟用户解释清楚，建议用户换机换卡测试，满意。</t>
  </si>
  <si>
    <t>TS202310230920570097</t>
  </si>
  <si>
    <t>15671027356</t>
  </si>
  <si>
    <t>孙金梨</t>
  </si>
  <si>
    <t>2023-10-23 15:14:29</t>
  </si>
  <si>
    <t>【2022年上工信部测评重保用户】用户反映自己号码在任何地方都上不了网称不是限速是根本用不了要求我方上报公司尽快联系处理联系电话15671027356</t>
  </si>
  <si>
    <t>终端使用：用户反映在所有地方上网都很慢的问题，已刷新上网功能，建议用户换机换卡测试，满意。</t>
  </si>
  <si>
    <t>GZ202310170855510380</t>
  </si>
  <si>
    <t>071700709771</t>
  </si>
  <si>
    <t>王大兴</t>
  </si>
  <si>
    <t>2023-10-26 15:00:46</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</si>
  <si>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装机地址：湖北省宜昌市兴山县兴山乡镇营服中心4G-CPE项目卡186-0860-0834卡</t>
  </si>
  <si>
    <t>TS202310241256350339</t>
  </si>
  <si>
    <t>17671939877</t>
  </si>
  <si>
    <t>黄太欧</t>
  </si>
  <si>
    <t>2023-10-25 14:13:11</t>
  </si>
  <si>
    <t xml:space="preserve">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当月是否清卡重用:是
:在湖北
:能/不清楚
:不能
:用户对（17671939877）号码无法使用套餐（内/外）的（流量，在所有的地方都不能上网，只能打电话，数据更新之后也不能使用）不认可，核实为（）原因导致，解释（换机换卡）用户不认可，要求（核实处理），请尽快处理，联系电话（17671939877）。</t>
  </si>
  <si>
    <t>终端质量：联系用户表示更换手机终端后已恢复使用，满意</t>
  </si>
  <si>
    <t>TS202310241121310753</t>
  </si>
  <si>
    <t>15872576216</t>
  </si>
  <si>
    <t>向国勇</t>
  </si>
  <si>
    <t>2023-10-24 15:09:16</t>
  </si>
  <si>
    <t>高级模板内容：
投诉问题描述:用户来电要求掉用积分兑换成功的业务
渠道名称:中国联通APP
办理业务名称:视频彩铃铂金会员月卡
页面提示:/
用户要求:用户来电要求退掉用积分兑换成功的业务</t>
  </si>
  <si>
    <t>总部积分商城回复：经核实，合作商已告知为用户申请调账，积分或现金预计30日内回退，由于合作商未联系到用户，请10010协助告知用户。</t>
  </si>
  <si>
    <t>BL202310291643490002</t>
  </si>
  <si>
    <t>15872582607</t>
  </si>
  <si>
    <t>2023-10-29 16:59:28</t>
  </si>
  <si>
    <t>用户来电反映10018经常给用户打电话，用户非常不满，要求我方屏蔽10018外呼用户，如再发生此情况则至工信部投诉</t>
  </si>
  <si>
    <t>GZ202310291641281518</t>
  </si>
  <si>
    <t>071701059504</t>
  </si>
  <si>
    <t>2023-10-29 18:00:03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</si>
  <si>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15608609358
071701059504
湖北省宜昌市西陵区葛洲坝街道樵湖一路30-208
不能上网，刷新无效，请尽快联系维修
</t>
  </si>
  <si>
    <t>GZ202310291628091413</t>
  </si>
  <si>
    <t>071701077963</t>
  </si>
  <si>
    <t>刘星</t>
  </si>
  <si>
    <t>2023-10-29 18:32:03</t>
  </si>
  <si>
    <t>用户来电反映宽带071701077963从2023年10月29日开始无法上网，故障地址湖北省宜昌市伍家岗区宝塔河街道韩家坝社区中南路22号碧波翠苑周边东山大道331号1栋1单元2层201户，联系电话13165615063，请处理，谢谢！</t>
  </si>
  <si>
    <t>ZX202310281520137092</t>
  </si>
  <si>
    <t>15697276676</t>
  </si>
  <si>
    <t>袁福</t>
  </si>
  <si>
    <t>15697276676号码上个月办理拆分套餐这个月还是合帐用户表示应该同步拆分所以次月拆分账户不认可是我们系统问题对这个月59月租不认可在营业厅扯皮营业厅补交59申请调账59到15897520733</t>
  </si>
  <si>
    <t>GZ202310291609431300</t>
  </si>
  <si>
    <t>071700326674</t>
  </si>
  <si>
    <t>宋方玉</t>
  </si>
  <si>
    <t>2023-10-29 18:13:57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</si>
  <si>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装机地址：湖北省宜昌市夷陵区东城城乡统筹发展试验区润城社区至上未来城7栋门面1单元1层101</t>
  </si>
  <si>
    <t>TS202310281905310218</t>
  </si>
  <si>
    <t>13032704042</t>
  </si>
  <si>
    <t>覃立国</t>
  </si>
  <si>
    <t>2023-10-29 09:50:34</t>
  </si>
  <si>
    <t>[65岁以上老人]判断省分:湖北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t>
  </si>
  <si>
    <t>BL202310291603381925</t>
  </si>
  <si>
    <t>18671717493</t>
  </si>
  <si>
    <t>杨采妮</t>
  </si>
  <si>
    <t>2023-10-29 16:46:24</t>
  </si>
  <si>
    <t xml:space="preserve">判断省分:湖北
:有意向资费
:全国流量王8元套餐
:
高级模板内容：
用户诉求:降套
当前套餐名称:腾讯大王卡
新套餐名称（转入套餐名称）:8元全国流量王
是合约期内（含靓号）:否</t>
  </si>
  <si>
    <t>GZ202310291557341228</t>
  </si>
  <si>
    <t>2023-10-29 18:01:06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</si>
  <si>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装机地址：湖北省宜昌市东山开发区南玻路馨东苑5栋2单元10楼1001</t>
  </si>
  <si>
    <t>GZ202310291538071088</t>
  </si>
  <si>
    <t>071703156210</t>
  </si>
  <si>
    <t>宋明明</t>
  </si>
  <si>
    <t>2023-10-29 19:03:26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</si>
  <si>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装机地址：湖北省宜昌市夷陵区东城城乡统筹发展试验区润城社区锦江大道钓鱼台二号1栋1单元5层501</t>
  </si>
  <si>
    <t>BL202310291533521458</t>
  </si>
  <si>
    <t>15629357350</t>
  </si>
  <si>
    <t>郑学文</t>
  </si>
  <si>
    <t>2023-10-29 15:55:48</t>
  </si>
  <si>
    <t xml:space="preserve">【2022年上工信部测评重保用户】判断省分:湖北
:无意向资费
node_104:
node_102:
:降套
:消费过高
:挽留后，用户依旧要求降套
:消费对比
:挽留失败
:
node_106:
:无合约/无靓号
:
高级模板内容：
用户诉求:用户来电反馈要求变更套餐，请后台尽快处理
当前套餐名称:幸福家家乐59元套餐
新套餐名称（转入套餐名称）:福多多卡59257932
是合约期内（含靓号）:否</t>
  </si>
  <si>
    <t>TS202310270913512065</t>
  </si>
  <si>
    <t>13477836895</t>
  </si>
  <si>
    <t>高发树</t>
  </si>
  <si>
    <t>2023-10-27 15:29:47</t>
  </si>
  <si>
    <t xml:space="preserve">[65岁以上老人]判断省分:湖北
:流量费争议
:流量包定制争议
:不认可
:未享受
:小于等于500元，且仅限单倍、月份不超过12个月
:
高级模板内容：
投诉问题描述:用户来电反映不知情被订购了业务，要求退费
业务名称:哔哩哔哩15G流量加会员月包
争议月份:2023年10月
争议金额:25
是否承诺退费:是
用户要求:尽快退费</t>
  </si>
  <si>
    <t>BL202310271032342401</t>
  </si>
  <si>
    <t>18727287670</t>
  </si>
  <si>
    <t>刘素芳</t>
  </si>
  <si>
    <t>2023-10-27 15:24:53</t>
  </si>
  <si>
    <t>&gt;业务号码&gt;071700242785；&gt;号码归属地&gt;宜昌；&gt;产品名称&gt;影视会员连续包月；&gt;产品代码&gt;无；&gt;产品编码&gt;2400023504；&gt;订购时间&gt;2023-09-3013:24:15；&gt;核查情况&gt;平台故障；&gt;不规范定制分类&gt;平台故障，无法判责；&gt;退费金额&gt;29.9元；&gt;退费时间&gt;2023-10-27；&gt;投诉内容&gt;
高级模板内容：
赔付类型：:增值业务争议
CBSS账单扣费名称：:	影视会员连续包月
办理渠道:无
赔付月份：:2023年9月
返还倍率:单倍
赔付金额：:29.9
是否已经取消业务:是
是否承诺退费：:是
用户是否需要回复：:否
用户要求：:用户要求退费，烦请后台协助处理，谢谢。</t>
  </si>
  <si>
    <t>BL202310291516126303</t>
  </si>
  <si>
    <t>13207229291</t>
  </si>
  <si>
    <t>孙开玉</t>
  </si>
  <si>
    <t xml:space="preserve">13207229291命中精准预判服务场景:[65岁以上老人]
071704032248用户前期办理宽带，因为办理时系统必须要加电视，10元一个月，退7-10月每月10元，共计40元</t>
  </si>
  <si>
    <t>GZ202310291513490913</t>
  </si>
  <si>
    <t>071700909841</t>
  </si>
  <si>
    <t>曾晓燕</t>
  </si>
  <si>
    <t>2023-10-29 18:04:52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</si>
  <si>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:用户反映宽带无法使用，光猫红灯，用户要求尽快处理，请处理并回复</t>
  </si>
  <si>
    <t>GZ202310291457380794</t>
  </si>
  <si>
    <t>071700002503</t>
  </si>
  <si>
    <t>2023-10-29 18:45:27</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</si>
  <si>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装机地址：湖北省宜昌市夷陵区发展大道99号清江润城49栋1单元1楼104</t>
  </si>
  <si>
    <t>ZX202310281440192134</t>
  </si>
  <si>
    <t>15572743541</t>
  </si>
  <si>
    <t>谭明琦</t>
  </si>
  <si>
    <t>2023-10-29 09:21:05</t>
  </si>
  <si>
    <t>用户称自己的号码来电显示的未知号码，要求核实处理</t>
  </si>
  <si>
    <t>BL202310271512371630</t>
  </si>
  <si>
    <t>13040950208</t>
  </si>
  <si>
    <t>邓贵英</t>
  </si>
  <si>
    <t>2023-10-27 17:18:35</t>
  </si>
  <si>
    <r>
      <rPr>
        <sz val="11"/>
        <rFont val="宋体"/>
        <charset val="0"/>
      </rPr>
      <t>&gt;业务号码&gt;13040950208；&gt;号码归属地&gt;宜昌；&gt;产品名称&gt;联通助理-畅享版（在线渠道）；&gt;产品代码&gt;89000014；&gt;产品编码&gt;8900001401；&gt;订购时间&gt;2023-10-2707:34:48；&gt;核查情况&gt;平台故障；&gt;不规范定制分类&gt;平台故障，无法判责；&gt;退费金额&gt;16元；&gt;退费时间&gt;2023/10/27；&gt;投诉内容&gt;
高级模板内容：
赔付类型：:增值业务争议
CBSS账单扣费名称：:</t>
    </r>
    <r>
      <rPr>
        <sz val="11"/>
        <rFont val="Arial"/>
        <charset val="0"/>
      </rPr>
      <t xml:space="preserve">	</t>
    </r>
    <r>
      <rPr>
        <sz val="11"/>
        <rFont val="宋体"/>
        <charset val="0"/>
      </rPr>
      <t>联通助理-畅享版（在线渠道）
SP产品ID/元素ID：:8900001401
办理渠道:无
赔付月份：:2023年10月
返还倍率:单倍
赔付金额：:16
是否已经取消业务:是
是否承诺退费：:是
用户是否需要回复：:否
用户要求：:用户要求退费（已承诺退费）</t>
    </r>
  </si>
  <si>
    <t>BL202310291220260870</t>
  </si>
  <si>
    <t>13040993302</t>
  </si>
  <si>
    <t>吉顺根</t>
  </si>
  <si>
    <t>2023-10-29 16:40:24</t>
  </si>
  <si>
    <t>&gt;业务号码&gt;13040993302；&gt;号码归属地&gt;宜昌；&gt;产品名称&gt;云加速5G畅玩加油包(湖北)；&gt;产品代码&gt;91295249；&gt;产品编码&gt;无；&gt;订购时间&gt;2023-09-2608:59:08；&gt;核查情况&gt;平台故障；&gt;不规范定制分类&gt;平台故障，无法判责；&gt;退费金额&gt;40元；&gt;退费时间&gt;2023-10-29；&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用户要求：:1</t>
  </si>
  <si>
    <t>GZ202310291440320688</t>
  </si>
  <si>
    <t>071701059315</t>
  </si>
  <si>
    <t>杨源</t>
  </si>
  <si>
    <t>2023-10-29 16:38:18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</si>
  <si>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用户反馈网络不可用，设备重启无效，设备灯闪烁，请尽快处理</t>
  </si>
  <si>
    <t>GZ202310291431340615</t>
  </si>
  <si>
    <t>071703083890</t>
  </si>
  <si>
    <t>向艾</t>
  </si>
  <si>
    <t>2023-10-29 18:22:23</t>
  </si>
  <si>
    <t>IPTV内容不完整/无法使用
装机地址：湖北省宜昌市夷陵区小溪塔街道营盘社区黄金二三巷片区黄金二巷175-4号1栋周边</t>
  </si>
  <si>
    <t>TS202310271929430589</t>
  </si>
  <si>
    <t>13217170320</t>
  </si>
  <si>
    <t>罗志珍</t>
  </si>
  <si>
    <t>2023-10-28 09:47:18</t>
  </si>
  <si>
    <t xml:space="preserve">[65岁以上老人]判断省分:湖北
:流量费争议
:未使用过/未使用那么多/用的wifi（产生流量/费用）
:不认可
:下一步
:不符合或不愿意开通
:未享受
:下一步
:单倍小于等于500
:
高级模板内容：
投诉问题描述:用户来电称流量费用收费不合理，要求退费
业务名称:上网流量费
争议月份:2023年10月
争议金额:290
是否承诺退费:是
用户要求:要求尽快处理谢谢</t>
  </si>
  <si>
    <t>TS202310291357051438</t>
  </si>
  <si>
    <t>2023-10-29 16:02:17</t>
  </si>
  <si>
    <t xml:space="preserve">判断省分:其他省分
:流量计费争议
判断省分::未使用过/未使用那么多/用的wifi（产生流量/费用）
:不认可
:下一步
:不符合或不愿意开通
:已享受或不在授权范围
:
高级模板内容：
投诉问题描述:用户对本月的上网流量计费不认可，称从来没有使用过流量。
争议月份:2023年10月
争议金额/流量:30
用户要求:用户要求核实产生流量计费的原因，称自己从来没有使用过流量，不认可通过联通APP查询流量详单，要求尽快解决。</t>
  </si>
  <si>
    <t>BL202310291420050215</t>
  </si>
  <si>
    <t>13135816428</t>
  </si>
  <si>
    <t>黄祥瑞</t>
  </si>
  <si>
    <t>2023-10-29 15:45:12</t>
  </si>
  <si>
    <t>[65岁以上老人]
高级模板内容：
需区域二线受理的业务:用户无法提供验证码
用户需办理业务名称:湖北流量橡皮擦除10元1G国内流量资费（1）
业务办理类型:开通
业务生效时间:立即生效
是否已按规范验证用户信息:是</t>
  </si>
  <si>
    <t>BL202310291417440180</t>
  </si>
  <si>
    <t>15671050152</t>
  </si>
  <si>
    <t>黄红英</t>
  </si>
  <si>
    <t>2023-10-29 16:50:42</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</si>
  <si>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t>
    </r>
    <r>
      <rPr>
        <sz val="11"/>
        <rFont val="Arial"/>
        <charset val="0"/>
      </rPr>
      <t xml:space="preserve">	</t>
    </r>
    <r>
      <rPr>
        <sz val="11"/>
        <rFont val="宋体"/>
        <charset val="0"/>
      </rPr>
      <t>湖北杭州翔羽线上业务代理(宜昌)vhbkfdx016
赔付月份：:2023年9月、2023年10月
返还倍率:单倍
赔付金额：:40
是否已经取消业务:是
是否承诺退费：:是
用户是否需要回复：:否
用户要求：:退费</t>
    </r>
  </si>
  <si>
    <t>TS202310291314230473</t>
  </si>
  <si>
    <t>15587913880</t>
  </si>
  <si>
    <t>樊希芳</t>
  </si>
  <si>
    <t>2023-10-29 14:20:08</t>
  </si>
  <si>
    <t>主办单位：湖北
客户类别：普通客户
10010是否打通：否
是否二次致电10015：是
是否联系：否
升级倾向：
号码归属省：湖北
SVIP等级：
1.问题类型:;
2.投诉类型:其他问题;
3.营业厅地址:;
4.位置信息:;
5.位置发生地:;
6.投诉内容:联通营业厅曾经单方面更改消费者套餐，现在费用增加，现在无力承担，现在只需要保留基本通话费，其余的全部取消</t>
  </si>
  <si>
    <t>BL202310291416300164</t>
  </si>
  <si>
    <t>18672665212</t>
  </si>
  <si>
    <t>王根熠</t>
  </si>
  <si>
    <t>2023-10-29 15:42:20</t>
  </si>
  <si>
    <t xml:space="preserve">判断省分:湖北
:有意向资费
:全国流量王8元套餐
:
高级模板内容：
用户诉求:要求降低资费，在线挽留不认可，称不能更改就直接销户，自己只是保留本机号码
当前套餐名称:福享卡19元套餐
新套餐名称（转入套餐名称）:全国流量王8
是合约期内（含靓号）:否</t>
  </si>
  <si>
    <t>TS202310291257280087</t>
  </si>
  <si>
    <t>15571745023</t>
  </si>
  <si>
    <t>郝志海</t>
  </si>
  <si>
    <t>2023-10-29 14:51:09</t>
  </si>
  <si>
    <t>主办单位：湖北
客户类别：普通客户
10010是否打通：否
是否二次致电10015：是
是否联系：否
升级倾向：
号码归属省：湖北
SVIP等级：
1.问题类型:;
2.投诉类型:退订争议;
3.营业厅地址:;
4.位置信息:;
5.位置发生地:;
6.投诉内容:主卡附加优惠
取消以上业务
业务自动退订失败</t>
  </si>
  <si>
    <t>BL202310291411450086</t>
  </si>
  <si>
    <t>15571753762</t>
  </si>
  <si>
    <t>曾令兰</t>
  </si>
  <si>
    <t>2023-10-29 14:39:20</t>
  </si>
  <si>
    <t xml:space="preserve">【2022年上工信部测评重保用户】
高级模板内容：
用户诉求:全国流量王8元套餐
当前套餐名称:地王卡
新套餐名称（转入套餐名称）:全国流量王8元套餐
是合约期内（含靓号）:否
备注:全国流量王8元套餐
前台解释在线无法办理用户不认可故记此单</t>
  </si>
  <si>
    <t>GZ202310291401360408</t>
  </si>
  <si>
    <t>071704657027</t>
  </si>
  <si>
    <t>黄晓青</t>
  </si>
  <si>
    <t>2023-10-29 17:12:29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</si>
  <si>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用户表示宽带无法使用，多次刷新无效，要求上门处理。</t>
  </si>
  <si>
    <t>TS202310271905590188</t>
  </si>
  <si>
    <t>18674274573</t>
  </si>
  <si>
    <t>邓成林</t>
  </si>
  <si>
    <t>2023-10-28 09:57:31</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</si>
  <si>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投诉问题描述:用户对流量超出不认可，要求退费
业务名称:上网费
争议月份:2023年10月
争议金额:55
是否承诺退费:是
用户要求:用户要求尽快处理</t>
  </si>
  <si>
    <t>TS202310281119102329</t>
  </si>
  <si>
    <t>16607206352</t>
  </si>
  <si>
    <t>2023-10-28 14:41:15</t>
  </si>
  <si>
    <t>【2022年上工信部测评重保用户】判断省分:湖北
:流量费争议
:流量包定制争议
:不认可
:未享受
:小于等于500元，且仅限单倍、月份不超过12个月
:
高级模板内容：
投诉问题描述:用户来电反映称没有同意办理过此业务，对此费用不认可。
业务名称:5G加油包29元10GB（
争议月份:2023年10月
争议金额:29
是否承诺退费:是
用户要求:用户要求尽快退还其费用。</t>
  </si>
  <si>
    <t>GZ202310291353320353</t>
  </si>
  <si>
    <t>071701074496</t>
  </si>
  <si>
    <t>石山林</t>
  </si>
  <si>
    <t>2023-10-29 20:32:40</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</si>
  <si>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t>
  </si>
  <si>
    <t>BL202310271543402123</t>
  </si>
  <si>
    <t>13047174868</t>
  </si>
  <si>
    <t>曹礼兵</t>
  </si>
  <si>
    <t>2023-10-28 10:43:44</t>
  </si>
  <si>
    <t>&gt;业务号码&gt;13047174868；&gt;号码归属地&gt;宜昌；&gt;产品名称&gt;手机彩铃精选15元包月；&gt;产品代码&gt;49004938；&gt;产品编码&gt;4900493800；&gt;订购时间&gt;2023-10-2709:24:11；&gt;核查情况&gt;平台故障；&gt;不规范定制分类&gt;平台故障，无法判责；&gt;退费金额&gt;15元；&gt;退费时间&gt;2023-10-28；&gt;投诉内容&gt;
高级模板内容：
赔付类型：:增值业务争议
CBSS账单扣费名称：:手机彩铃精选15元包月
办理渠道:自己订购
赔付月份：:2023年10月
返还倍率:单倍
赔付金额：:15
是否已经取消业务:否
是否承诺退费：:是
用户是否需要回复：:否
用户要求：:取消业务退费</t>
  </si>
  <si>
    <t>BL202310291336362048</t>
  </si>
  <si>
    <t>13297283968</t>
  </si>
  <si>
    <t>万忠会</t>
  </si>
  <si>
    <t>2023-10-29 14:21:36</t>
  </si>
  <si>
    <t xml:space="preserve">判断省分:湖北
:有意向资费
:全国流量王8元套餐
:
高级模板内容：
用户诉求:要求更改套餐为幸福家家乐59元套餐，不愿去营业厅，要求线上办理
当前套餐名称:幸福家家乐59元套餐
新套餐名称（转入套餐名称）:全国流量王8元套餐
是合约期内（含靓号）:否</t>
  </si>
  <si>
    <t>GZ202310291349300324</t>
  </si>
  <si>
    <t>071700082293</t>
  </si>
  <si>
    <t>陈启明</t>
  </si>
  <si>
    <t>2023-10-29 16:58:54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</si>
  <si>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装机地址：湖北省宜昌市猇亭区七里冲路七里新村33栋2单元4楼402</t>
  </si>
  <si>
    <t>TS202310291055242024</t>
  </si>
  <si>
    <t>18672106006</t>
  </si>
  <si>
    <t>谭红兵</t>
  </si>
  <si>
    <t>2023-10-29 14:33:47</t>
  </si>
  <si>
    <t>判断省分:其他省分
:增值业务争议
判断省分:湖北
:移网
:在补救范围内
:不认可
:大于500元
:
高级模板内容：
投诉问题描述:要求主副卡退费业务的退费都返还到主卡上面
争议业务名称:云加速5G畅玩加油包(湖北)，副卡13217171732炫彩通信助理包-云盘版（立即生效）-湖北-10元（已停售）下月生效
受理渠道:无
争议月份:2023年10月
争议费用:30
一线客服在系统里:未取消，请后台协助处理
是否承诺退费:是
用户要求:1、主卡18672106006云加速5G畅玩加油包(湖北)业务一线已退订，副卡13217171732炫彩通信助理包-云盘版（立即生效）-湖北-10元因用户无法收到验证码，请后台协助取消。2、用户要求主副卡的退还业务退费都退在主卡上，一线已解释用户不认可</t>
  </si>
  <si>
    <t>GZ202310291338300237</t>
  </si>
  <si>
    <t>071701018883</t>
  </si>
  <si>
    <t>淡汉宇</t>
  </si>
  <si>
    <t>2023-10-29 14:17:04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</si>
  <si>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装机地址：湖北省宜昌市伍家岗区宝塔河街道办中南路社区交警事故大队宿舍东山大道323号2栋2单元6层603户</t>
  </si>
  <si>
    <t>GZ202310291338070233</t>
  </si>
  <si>
    <t>071700006268</t>
  </si>
  <si>
    <t>郑耀清</t>
  </si>
  <si>
    <t>2023-10-29 14:18:12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</si>
  <si>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装机地址：湖北省宜昌市伍家区沿江大道江畔大地3栋2单元14楼1402</t>
  </si>
  <si>
    <t>BL202310291326171902</t>
  </si>
  <si>
    <t>15571745021</t>
  </si>
  <si>
    <t>郑娅婷</t>
  </si>
  <si>
    <t>2023-10-29 14:25:08</t>
  </si>
  <si>
    <t xml:space="preserve">判断省分:湖北
:有意向资费
:全国流量王8元套餐
:
高级模板内容：
用户诉求:用户来电要求改成4G全国流量王8元套餐，已挽留不认可，请协助处理，谢谢
当前套餐名称:畅越冰激凌5G套餐89元
新套餐名称（转入套餐名称）:4G全国流量王8元套餐
是合约期内（含靓号）:否
备注:用户来电要求改成4G全国流量王8元套餐，已挽留不认可，请协助处理，谢谢</t>
  </si>
  <si>
    <t>GZ202310291331220187</t>
  </si>
  <si>
    <t>071700313844</t>
  </si>
  <si>
    <t>王丹林</t>
  </si>
  <si>
    <t>2023-10-29 16:37:26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</si>
  <si>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500M宽带网速慢，核实使用的应该是百兆猫，烦请尽快核实处理</t>
  </si>
  <si>
    <t>GZ202310291330120176</t>
  </si>
  <si>
    <t>071700035510</t>
  </si>
  <si>
    <t>刘福金</t>
  </si>
  <si>
    <t>2023-10-29 18:26:18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</si>
  <si>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装机地址：湖北省宜昌市西陵区唐家湾路和塘悦舍小区5栋1单元10层1002</t>
  </si>
  <si>
    <t>BL202310291323391861</t>
  </si>
  <si>
    <t>15571701971</t>
  </si>
  <si>
    <t>罗心宇</t>
  </si>
  <si>
    <t>2023-10-29 14:21:15</t>
  </si>
  <si>
    <t xml:space="preserve">判断省分:湖北
:有意向资费
:全国流量王8元套餐
:
高级模板内容：
用户诉求:用户15571701971来电要求将套餐变更为（4G全国流量王8元套餐），前台挽留失败，不愿意到营业厅办理，要求我方线上处理，请处理谢谢
当前套餐名称:腾讯大王卡
新套餐名称（转入套餐名称）:4G全国流量王8元套餐
是合约期内（含靓号）:否
备注:</t>
  </si>
  <si>
    <t>TS202310271357532302</t>
  </si>
  <si>
    <t>13986743667</t>
  </si>
  <si>
    <t>陈启桃</t>
  </si>
  <si>
    <t>2023-10-27 15:58:14</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</si>
  <si>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投诉问题描述:用户不认可称连着WiFi，现要求退费，请后台老师核实处理
业务名称:上网费_手机上网流量费_无线接入-上网流量费-国内（本地使用）
争议月份:2023年10月
争议金额:170
是否承诺退费:是
用户要求:1</t>
  </si>
  <si>
    <t>BL202310291251541361</t>
  </si>
  <si>
    <t>18871786683</t>
  </si>
  <si>
    <t>彭艳</t>
  </si>
  <si>
    <t>2023-10-29 17:20:18</t>
  </si>
  <si>
    <t>产品类型:标准合约-存费折扣;产品名称:副卡免月租24个月（10元话费24个月）（湖北）-次月生效;产品描述:副卡免月租24个月（10元话费24个月）（湖北）;产品ID:91010154;开始时间:2022-06-0100:00:00;结束时间:2024-05-3123:59:59;订购渠道:城区东山大道国贸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副卡免月租24个月（10元话费24个月）（湖北）-要求线上取消，谢谢</t>
  </si>
  <si>
    <t>GZ202310291315510036</t>
  </si>
  <si>
    <t>071703109110</t>
  </si>
  <si>
    <t>2023-10-29 17:16:36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</si>
  <si>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装机地址：湖北省宜昌市猇亭区古老背街道七里新村社区七里冲路先锋花园8栋1单元5楼507</t>
  </si>
  <si>
    <t>TS202310291041061616</t>
  </si>
  <si>
    <t>13177064905</t>
  </si>
  <si>
    <t>李成强</t>
  </si>
  <si>
    <t>2023-10-29 13:31:36</t>
  </si>
  <si>
    <t xml:space="preserve">
高级模板内容：
投诉问题描述:用户来电反映自己在中国联通APP用积分兑换腾讯视频会员但是会员无法正常使用不接受任何解释要求直接协助处理谢谢
操作渠道:中国联通APP
参加活动（套餐）名称:积分兑换腾讯视频会员
页面提示:无法正常领取
用户要求:尽快协助领取会员权益并且保证正常使用</t>
  </si>
  <si>
    <t>GZ202310291313320017</t>
  </si>
  <si>
    <t>071701052136</t>
  </si>
  <si>
    <t>邬春华</t>
  </si>
  <si>
    <t>2023-10-29 16:25:53</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</si>
  <si>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装机地址：湖北省宜昌市伍家岗区伍家岗街道江山社区沿江大道218号江山多娇一期11栋1单元1楼101</t>
  </si>
  <si>
    <t>GZ202310291312590009</t>
  </si>
  <si>
    <t>071700089409</t>
  </si>
  <si>
    <t>洪战军</t>
  </si>
  <si>
    <t>2023-10-29 15:43:27</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</si>
  <si>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用户表示宽带无法上网，强烈要求安排师傅直接上门维修，尽快处理并回复</t>
  </si>
  <si>
    <t>GZ202310291310492477</t>
  </si>
  <si>
    <t>071701039939</t>
  </si>
  <si>
    <t>彭定凤</t>
  </si>
  <si>
    <t>2023-10-29 15:53:08</t>
  </si>
  <si>
    <t>071701039939命中精准预判服务场景:[65岁以上老人]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15872499980
071701039939
湖北省宜昌市西陵区葛洲坝街道机电花园8号楼204
不能上网，刷新无效，请尽快联系维修</t>
  </si>
  <si>
    <t>GZ202310291310382473</t>
  </si>
  <si>
    <t>071703076584</t>
  </si>
  <si>
    <t>刘彦文</t>
  </si>
  <si>
    <t>2023-10-29 14:53:42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</si>
  <si>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装机地址：湖北省宜昌市西陵区学院街道解放路社区解放路电影院片区陶珠路1-1号1栋1单元3楼301</t>
  </si>
  <si>
    <t>GZ202310291307412443</t>
  </si>
  <si>
    <t>071704129851</t>
  </si>
  <si>
    <t>赵宝江</t>
  </si>
  <si>
    <t>2023-10-29 17:57:47</t>
  </si>
  <si>
    <t>无法打开网页
装机地址：湖北省宜昌市猇亭区古老背街道七里新村社区七里冲路七里新村18栋2单元4楼402</t>
  </si>
  <si>
    <t>GZ202310291307362440</t>
  </si>
  <si>
    <t>071704078912</t>
  </si>
  <si>
    <t>李聪</t>
  </si>
  <si>
    <t>2023-10-29 17:18:06</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</si>
  <si>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装机地址：湖北省宜昌市猇亭区虎牙街道六泉湖社区春风十里13栋1单元2楼202</t>
  </si>
  <si>
    <t>GZ202310291305442418</t>
  </si>
  <si>
    <t>071700023975</t>
  </si>
  <si>
    <t>杨强</t>
  </si>
  <si>
    <t>2023-10-29 14:53:07</t>
  </si>
  <si>
    <t>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装机地址：湖北省宜昌市猇亭区七里冲路七里新村小区29栋3单元1楼101</t>
  </si>
  <si>
    <t>TS202310261604130919</t>
  </si>
  <si>
    <t>13247281918</t>
  </si>
  <si>
    <t>2023-10-27 10:48:47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</si>
  <si>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投诉问题描述:用户反映未使用却产生了流量费，要求退费，15586372606用了174.33元，13247281918用了9.73元，前台解释无效
业务名称:手机上网流量费
争议月份:2023年10月
争议金额:184
是否承诺退费:是
用户要求:用户要求退费</t>
  </si>
  <si>
    <t>GZ202310291305022412</t>
  </si>
  <si>
    <t>071700023233</t>
  </si>
  <si>
    <t>杨飞</t>
  </si>
  <si>
    <t>2023-10-29 15:21:01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</si>
  <si>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故障时间:2023-10-29
服务状态是否正常:是
设备灯显示:红灯
错误代码:无
是否重启设备:已重启未恢复
用户要求:尽快处理</t>
  </si>
  <si>
    <t>GZ202310291304562410</t>
  </si>
  <si>
    <t>071700079919</t>
  </si>
  <si>
    <t>2023-10-29 15:01:57</t>
  </si>
  <si>
    <t>TS202310271103150320</t>
  </si>
  <si>
    <t>18571025672</t>
  </si>
  <si>
    <t>贺云芳</t>
  </si>
  <si>
    <t>2023-10-27 14:36:28</t>
  </si>
  <si>
    <t>【2022年上工信部测评重保用户】判断省分:其他省分
:流量计费争议
判断省分::流量包定制争议
:不认可
:未享受
:小于等于500元，且仅限单倍、月份不超过12个月
:
高级模板内容：
投诉问题描述:不知情开通AR彩铃酷趣会员5G加油包（湖北）
业务名称:AR彩铃酷趣会员5G加油包（湖北）
争议月份:2023年10月
争议金额:20
是否承诺退费:是
用户要求:赠款退费谢谢！业务没取消，无法提供验证码，请协助取消谢谢！</t>
  </si>
  <si>
    <t>GZ202310291254222314</t>
  </si>
  <si>
    <t>071701071177</t>
  </si>
  <si>
    <t>望珣</t>
  </si>
  <si>
    <t>2023-10-29 15:12:33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</si>
  <si>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装机地址：湖北省宜昌市伍家岗区伍家岗街道办桔城路社区桔城路9号桔城路小区11栋1单元4层116</t>
  </si>
  <si>
    <t>BL202310291045291619</t>
  </si>
  <si>
    <t>13085163797</t>
  </si>
  <si>
    <t>邓灵</t>
  </si>
  <si>
    <t>2023-10-29 15:10:37</t>
  </si>
  <si>
    <t>&gt;业务号码&gt;13085163797；&gt;号码归属地&gt;宜昌；&gt;产品名称&gt;AR彩铃酷趣会员5G加油包（湖北）；&gt;产品代码&gt;91295250；&gt;产品编码&gt;无；&gt;订购时间&gt;2023-10-0518:29:37；&gt;核查情况&gt;平台故障；&gt;不规范定制分类&gt;平台故障，无法判责；&gt;退费金额&gt;20元；&gt;退费时间&gt;2023年10月29日；&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SP产品ID/元素ID：:AR彩铃酷趣会员5G加油包（湖北）
办理渠道:湖北杭州翔羽线上业务代理(宜昌)
赔付月份：:2023年10月
返还倍率:单倍
赔付金额：:20
是否已经取消业务:是
是否承诺退费：:是
用户是否需要回复：:否
用户要求：:退费</t>
  </si>
  <si>
    <t>GZ202310291249382292</t>
  </si>
  <si>
    <t>071700001857</t>
  </si>
  <si>
    <t>叶维</t>
  </si>
  <si>
    <t>2023-10-29 17:13:14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</si>
  <si>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装机地址：湖北省宜昌市伍家区宝塔河街办城东大道106号清江尚玲珑12栋1单元1楼101</t>
  </si>
  <si>
    <t>GZ202310291248302281</t>
  </si>
  <si>
    <t>071700064745</t>
  </si>
  <si>
    <t>何莹琦</t>
  </si>
  <si>
    <t>2023-10-29 19:00:58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</si>
  <si>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宽带离线，刷新无效，请尽快处理</t>
  </si>
  <si>
    <t>TS202310281146160534</t>
  </si>
  <si>
    <t>13886703466</t>
  </si>
  <si>
    <t>王金伟</t>
  </si>
  <si>
    <t>2023-10-28 14:53:12</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</si>
  <si>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投诉问题描述:流量费不认可，要退费
业务名称:流量费
争议月份:2023年10月
争议金额:18
是否承诺退费:是
用户要求:退费</t>
  </si>
  <si>
    <t>GZ202310291244072235</t>
  </si>
  <si>
    <t>071703740116</t>
  </si>
  <si>
    <t>张兴树</t>
  </si>
  <si>
    <t>2023-10-29 20:32:07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</si>
  <si>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装机地址：湖北省宜昌市伍家岗区宝塔河街道宝塔河社区东山大道丰泽东方城5栋6单元1楼102</t>
  </si>
  <si>
    <t>GZ202310291242022225</t>
  </si>
  <si>
    <t>071700068641</t>
  </si>
  <si>
    <t>李祖发</t>
  </si>
  <si>
    <t>2023-10-29 14:15:37</t>
  </si>
  <si>
    <t xml:space="preserve">071700068641命中精准预判服务场景:[65岁以上老人]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13094167639
071700068641
湖北省宜昌市伍家区东站路温馨家园5栋1703
不能上网，刷新无效，请尽快联系维修
</t>
  </si>
  <si>
    <t>GZ202310291240192207</t>
  </si>
  <si>
    <t>071701045920</t>
  </si>
  <si>
    <t>邹长虹</t>
  </si>
  <si>
    <t>2023-10-29 14:08:38</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</si>
  <si>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装机地址：湖北省宜昌市伍家岗区宝塔河街道宝联社区夷陵大道惠民医院片区东山大道340号2栋2单元2层202户</t>
  </si>
  <si>
    <t>有关支撑系统故障</t>
  </si>
  <si>
    <t>GZ202310291239122192</t>
  </si>
  <si>
    <t>071700012464</t>
  </si>
  <si>
    <t>盛杨</t>
  </si>
  <si>
    <t>2023-10-29 13:48:02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</si>
  <si>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装机地址：湖北省宜昌市伍家区白沙路8号江天一色9栋3单元3层304</t>
  </si>
  <si>
    <t>GZ202310291236132161</t>
  </si>
  <si>
    <t>071700065713</t>
  </si>
  <si>
    <t>熊家文</t>
  </si>
  <si>
    <t>2023-10-29 15:26:53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</si>
  <si>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装机地址：湖北省宜昌市伍家区八一小区夷陵大道466号4栋3单元3层303户</t>
  </si>
  <si>
    <t>GZ202310291233022127</t>
  </si>
  <si>
    <t>071700042353</t>
  </si>
  <si>
    <t>景家福</t>
  </si>
  <si>
    <t>2023-10-29 14:22:06</t>
  </si>
  <si>
    <t xml:space="preserve">22年Q3Q4重点客户【2022年上工信部测评重保用户】[65岁以上老人]判断省分:其他省分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问题（现象）描述:用户来电称自己电视无法观看，解释无效
故障时间:2023-10-28
宽带是否安装IPTV:是
宽带是否可正常上网:是
是否重启设备:已重启未恢复</t>
  </si>
  <si>
    <t>接入网以上网络设备故障</t>
  </si>
  <si>
    <t>GZ202310291228342092</t>
  </si>
  <si>
    <t>071700060729</t>
  </si>
  <si>
    <t>邢志花</t>
  </si>
  <si>
    <t>2023-10-29 14:10:30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</si>
  <si>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装机地址：湖北省宜昌市伍家区东山大道331-1号碧波翠苑周边1栋2单元1层102户</t>
  </si>
  <si>
    <t>TS202310290902461733</t>
  </si>
  <si>
    <t>13277179052</t>
  </si>
  <si>
    <t>龚家秀</t>
  </si>
  <si>
    <t>2023-10-29 17:01:11</t>
  </si>
  <si>
    <t>判断省分:湖北
:移网电话营销费用争议（套餐资费/融合宽带/副卡功能费类除外）
:不认可
:小于等于500元，且仅限单倍、月份不超过12个月
:
高级模板内容：
是否10016外呼:否
电话外呼号码:无
渠道名称:无
反应问题涉及场景:未经同意订购业务
产品名称:AR彩铃酷趣会员5G加油包（湖北）
争议月份:2023年8月、2023年9月、2023年10月
是否承诺退费:是
承诺退费金额:60
是否已经取消业务（如取消失败，需加上系统报错的提示）:是
是否需要回复:否
用户要求:退费，谢谢。</t>
  </si>
  <si>
    <t>GZ202310291221432015</t>
  </si>
  <si>
    <t>071700034510</t>
  </si>
  <si>
    <t>吴继忠</t>
  </si>
  <si>
    <t>2023-10-29 14:15:14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</si>
  <si>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后台在线，但是用户坚持表示家里光猫亮红灯，无法上网，要求师傅尽快联系处理</t>
  </si>
  <si>
    <t>BL202310291207480676</t>
  </si>
  <si>
    <t>18307138840</t>
  </si>
  <si>
    <t>周祥清</t>
  </si>
  <si>
    <t>2023-10-29 14:25:46</t>
  </si>
  <si>
    <t>[65岁以上老人]判断省分:湖北
:有意向资费
:全国流量王8元套餐
:
高级模板内容：
用户诉求:要求降低套餐【已挽留】
当前套餐名称:腾讯大王卡3.0
新套餐名称（转入套餐名称）:4G全国流量王8元套餐
是合约期内（含靓号）:是
备注:称不能到营业厅咨询</t>
  </si>
  <si>
    <t>GZ202310291218291989</t>
  </si>
  <si>
    <t>071700056556</t>
  </si>
  <si>
    <t>黄晶</t>
  </si>
  <si>
    <t>2023-10-29 17:23:53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</si>
  <si>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装机地址：湖北省宜昌市伍家区宝塔河街办城东大道106号清江尚玲珑8栋1单元3楼304</t>
  </si>
  <si>
    <t>GZ202310291213251943</t>
  </si>
  <si>
    <t>071703568651</t>
  </si>
  <si>
    <t>田治国</t>
  </si>
  <si>
    <t>2023-10-29 20:33:04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</si>
  <si>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
用户表示宽带无法使用，已经刷新重启无法恢复，请公司尽快处理并回复</t>
  </si>
  <si>
    <t>GZ202310291208401900</t>
  </si>
  <si>
    <t>2023-10-29 14:18:22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</si>
  <si>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装机地址：湖北省宜昌市伍家区万寿桥工商所片区汉宜村4-230号1栋2单元周边</t>
  </si>
  <si>
    <t>BL202310291205130638</t>
  </si>
  <si>
    <t>2023-10-29 16:21:48</t>
  </si>
  <si>
    <t xml:space="preserve">判断省分:湖北
:有意向资费
:全国流量王8元套餐
:
高级模板内容：
用户诉求:降套
当前套餐名称:腾讯大王卡
新套餐名称（转入套餐名称）:8元流量王套餐
是合约期内（含靓号）:否
备注:详见工单：BL202310111808262178，用户前期已申请过，解释不认可，再次要求修改，请核实，谢谢</t>
  </si>
  <si>
    <t>GZ202310291207411888</t>
  </si>
  <si>
    <t>071700077519</t>
  </si>
  <si>
    <t>牟贝</t>
  </si>
  <si>
    <t>2023-10-29 14:25:40</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</si>
  <si>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故障时间:2023-10-29
服务状态是否正常:是
设备灯显示:正常
错误代码:无
是否重启设备:已重启未恢复
用户要求:核实处理（另外称需要带一个新的路由器）</t>
  </si>
  <si>
    <t>BL202310291203340603</t>
  </si>
  <si>
    <t>13264911270</t>
  </si>
  <si>
    <t>向海丽</t>
  </si>
  <si>
    <t>2023-10-29 15:42:31</t>
  </si>
  <si>
    <r>
      <rPr>
        <sz val="11"/>
        <rFont val="宋体"/>
        <charset val="0"/>
      </rPr>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t>
    </r>
    <r>
      <rPr>
        <sz val="11"/>
        <rFont val="Arial"/>
        <charset val="0"/>
      </rPr>
      <t xml:space="preserve">	</t>
    </r>
    <r>
      <rPr>
        <sz val="11"/>
        <rFont val="宋体"/>
        <charset val="0"/>
      </rPr>
      <t>湖北杭州翔羽线上业务
赔付月份：:2023年10月
返还倍率:单倍
赔付金额：:20
是否已经取消业务:否
是否承诺退费：:是
用户是否需要回复：:否
用户要求：:用户要求退回产生的20元费用，并取消该业务，已验证信息</t>
    </r>
  </si>
  <si>
    <t>BL202310291159080513</t>
  </si>
  <si>
    <t>17683706737</t>
  </si>
  <si>
    <t>张伟东</t>
  </si>
  <si>
    <t>2023-10-29 17:23:13</t>
  </si>
  <si>
    <t xml:space="preserve">
高级模板内容：
用户诉求:用户要求降套
当前套餐名称:地王卡
新套餐名称（转入套餐名称）:4G全国流量王8元
是合约期内（含靓号）:否
备注:挽留无效，解释特殊套餐，不愿意去营业厅，请处理，已经告知套餐无法转回，</t>
  </si>
  <si>
    <t>GZ202310291202211831</t>
  </si>
  <si>
    <t>071700041075</t>
  </si>
  <si>
    <t>徐文涛</t>
  </si>
  <si>
    <t>2023-10-29 18:19:04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</si>
  <si>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宽带无法使用，重启无效，要求师傅上门处理</t>
  </si>
  <si>
    <t>BL202310291151380411</t>
  </si>
  <si>
    <t>15672538648</t>
  </si>
  <si>
    <t>黄凤鸣</t>
  </si>
  <si>
    <t>2023-10-29 14:19:57</t>
  </si>
  <si>
    <t>GZ202310291156241791</t>
  </si>
  <si>
    <t>071700078866</t>
  </si>
  <si>
    <t>张良斌</t>
  </si>
  <si>
    <t>2023-10-29 14:14:51</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</si>
  <si>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装机地址：湖北省宜昌市伍家岗区宝塔河街道韩家坝社区中南路27号中南花园3栋2单元7层703</t>
  </si>
  <si>
    <t>TS202310290722571057</t>
  </si>
  <si>
    <t>18672901890</t>
  </si>
  <si>
    <t>冉宏清</t>
  </si>
  <si>
    <t>2023-10-29 11:19:30</t>
  </si>
  <si>
    <t xml:space="preserve">判断省分:其他省分
:流量计费争议
判断省分::未使用过/未使用那么多/用的wifi（产生流量/费用）
:不认可
:下一步
:不符合或不愿意开通
:已享受或不在授权范围
:
高级模板内容：
投诉问题描述:用户来电反映自己流量使用超出了，对于产生的费用不认可，要求上报核实处理，谢谢
争议月份:2023年10月
争议金额/流量:170
用户要求:要求上报核实处理，谢谢</t>
  </si>
  <si>
    <t>TS202310282104482042</t>
  </si>
  <si>
    <t>13177099158</t>
  </si>
  <si>
    <t>马代学</t>
  </si>
  <si>
    <t>2023-10-29 10:36:47</t>
  </si>
  <si>
    <t xml:space="preserve">22年Q3Q4重点客户判断省分:其他省分
:流量计费争议
判断省分::没有短信通知/延迟
:不认可
:下一步
:不符合或不愿意开通
:未享受
:下一步
:单倍小于等于500
:
高级模板内容：
投诉问题描述:用户要求退回十月份超出的流量费207元
业务名称:畅爽冰激凌5G套餐129元
争议月份:2023年10月
争议金额:207
是否承诺退费:是
用户要求:用户要求退回十月份超出的流量费207元，不认可未下发流量短信</t>
  </si>
  <si>
    <t>GZ202310291154521777</t>
  </si>
  <si>
    <t>071700038815</t>
  </si>
  <si>
    <t>程桂兰</t>
  </si>
  <si>
    <t>2023-10-29 12:20:12</t>
  </si>
  <si>
    <t>071700038815命中精准预判服务场景:[65岁以上老人]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设备收发光功率是否异常:光猫LAN口能力不匹配,路由器能力不匹配;
:
无法上网，刷新无效，不方便单线操作，要求师傅尽快联系处理</t>
  </si>
  <si>
    <t>GZ202310291154091763</t>
  </si>
  <si>
    <t>071704196333</t>
  </si>
  <si>
    <t>李云霄</t>
  </si>
  <si>
    <t>2023-10-29 18:52:19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</si>
  <si>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装机地址：湖北省宜昌市伍家岗区宝塔河街道东星社区城东大道92号宜化山雨城小区5栋1单元19层1902</t>
  </si>
  <si>
    <t>GZ202310291152461750</t>
  </si>
  <si>
    <t>071701072893</t>
  </si>
  <si>
    <t>陈文秀</t>
  </si>
  <si>
    <t>2023-10-29 17:59:37</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</si>
  <si>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装机地址：湖北省宜昌市伍家岗区伍家乡共同村峡州大道东锦苑21栋1单元21楼2105</t>
  </si>
  <si>
    <t>GZ202310291152411746</t>
  </si>
  <si>
    <t>071703051239</t>
  </si>
  <si>
    <t>廖闻博</t>
  </si>
  <si>
    <t>2023-10-29 14:03:35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</si>
  <si>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问题（现象）描述:宽带故障
故障时间:2023-10-29
服务状态是否正常:是
设备灯显示:正常
错误代码:无
是否重启设备:已重启未恢复
用户要求:需要尽快维修好</t>
  </si>
  <si>
    <t>BL202310291148280353</t>
  </si>
  <si>
    <t>13032746482</t>
  </si>
  <si>
    <t>彭发权</t>
  </si>
  <si>
    <t>2023-10-29 17:05:51</t>
  </si>
  <si>
    <t xml:space="preserve">
高级模板内容：
用户诉求:降套！
当前套餐名称:腾讯大王卡
新套餐名称（转入套餐名称）:福多多29
是合约期内（含靓号）:否
备注:尽快处理！</t>
  </si>
  <si>
    <t>GZ202310291149211727</t>
  </si>
  <si>
    <t>071703061473</t>
  </si>
  <si>
    <t>2023-10-29 16:26:45</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</si>
  <si>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网速慢，刷新无效，不方便单线操作，要求师傅尽快联系处理</t>
  </si>
  <si>
    <t>BL202310291147580342</t>
  </si>
  <si>
    <t>13040986516</t>
  </si>
  <si>
    <t>杨海晶</t>
  </si>
  <si>
    <t>2023-10-29 14:09:24</t>
  </si>
  <si>
    <t xml:space="preserve">
高级模板内容：
需区域二线受理的业务:用户无法提供验证码
用户需办理业务名称:5G加油包19元5GB首月优惠版（立即生效）
业务办理类型:取消
业务生效时间:立即生效
是否已按规范验证用户信息:无需验证</t>
  </si>
  <si>
    <t>BL202310291138230180</t>
  </si>
  <si>
    <t>17671928617</t>
  </si>
  <si>
    <t>严淳杰</t>
  </si>
  <si>
    <t>2023-10-29 14:17:50</t>
  </si>
  <si>
    <t xml:space="preserve">判断省分:湖北
:有意向资费
:全国流量王8元套餐
:
高级模板内容：
用户诉求:降套
当前套餐名称:腾讯大王卡含宽带
新套餐名称（转入套餐名称）:4g全国流量王8元套餐
是合约期内（含靓号）:否
备注: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</si>
  <si>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GZ202310291146501696</t>
  </si>
  <si>
    <t>071700047919</t>
  </si>
  <si>
    <t>2023-10-29 17:25:11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</si>
  <si>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:不能上网刷新无效要求尽快联系处理</t>
  </si>
  <si>
    <t>GZ202310291145581690</t>
  </si>
  <si>
    <t>071700093262</t>
  </si>
  <si>
    <t>宋建科</t>
  </si>
  <si>
    <t>2023-10-29 14:03:04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</si>
  <si>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用户表示宽带无法使用，多次刷新无效，要求上门处理。</t>
  </si>
  <si>
    <t>GZ202310291145201680</t>
  </si>
  <si>
    <t>071700005837</t>
  </si>
  <si>
    <t>施旺</t>
  </si>
  <si>
    <t>2023-10-29 15:44:02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</si>
  <si>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装机地址：湖北省宜昌市伍家岗区伍家岗街道白马山社区东艳路东辰心语D3栋1单元28楼2804</t>
  </si>
  <si>
    <t>GZ202310291141561647</t>
  </si>
  <si>
    <t>071700027047</t>
  </si>
  <si>
    <t>杨莹</t>
  </si>
  <si>
    <t>2023-10-29 14:02:53</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</si>
  <si>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13177081587
071700027047
湖北省宜昌市伍家区东山大道山水华庭6栋2单元10楼1002
机顶盒看不了电视，重启无效，请尽快联系维修</t>
  </si>
  <si>
    <t>GZ202310291141201637</t>
  </si>
  <si>
    <t>071700043180</t>
  </si>
  <si>
    <t>宋淑凤</t>
  </si>
  <si>
    <t>2023-10-29 17:14:15</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</si>
  <si>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装机地址：湖北省宜昌市伍家区125队片区金龙路1-15号1栋2单元5层114</t>
  </si>
  <si>
    <t>TS202310270844291504</t>
  </si>
  <si>
    <t>15671031312</t>
  </si>
  <si>
    <t>谭开芬</t>
  </si>
  <si>
    <t>2023-10-27 13:34:57</t>
  </si>
  <si>
    <r>
      <rPr>
        <sz val="11"/>
        <rFont val="宋体"/>
        <charset val="0"/>
      </rPr>
      <t>判断省分:湖北
:流量费争议
:流量包定制争议
:不认可
:未享受
:小于等于500元，且仅限单倍、月份不超过12个月
:
高级模板内容：
投诉问题描述:</t>
    </r>
    <r>
      <rPr>
        <sz val="11"/>
        <rFont val="Arial"/>
        <charset val="0"/>
      </rPr>
      <t xml:space="preserve">	</t>
    </r>
    <r>
      <rPr>
        <sz val="11"/>
        <rFont val="宋体"/>
        <charset val="0"/>
      </rPr>
      <t>5G加油包29元10GB（立即生效）
业务名称:</t>
    </r>
    <r>
      <rPr>
        <sz val="11"/>
        <rFont val="Arial"/>
        <charset val="0"/>
      </rPr>
      <t xml:space="preserve">	</t>
    </r>
    <r>
      <rPr>
        <sz val="11"/>
        <rFont val="宋体"/>
        <charset val="0"/>
      </rPr>
      <t>5G加油包29元10GB（立即生效）
争议月份:2023年10月
争议金额:29
是否承诺退费:是
用户要求:退费并取消</t>
    </r>
  </si>
  <si>
    <t>BL202310291128272481</t>
  </si>
  <si>
    <t>13387279222</t>
  </si>
  <si>
    <t>闵勇</t>
  </si>
  <si>
    <t>2023-10-29 14:26:54</t>
  </si>
  <si>
    <t xml:space="preserve">
高级模板内容：
需区域二线受理的业务:用户无法提供验证码
用户需办理业务名称:10元5GB全国流量5日快餐包
业务办理类型:开通
业务生效时间:立即生效
是否已按规范验证用户信息:是
备注（如开通流量包、语音包请备注清楚当月有效/长期有效）:无</t>
  </si>
  <si>
    <t>GZ202310291138171605</t>
  </si>
  <si>
    <t>071700065568</t>
  </si>
  <si>
    <t>牟丽华</t>
  </si>
  <si>
    <t>2023-10-29 17:49:08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</si>
  <si>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装机地址：湖北省宜昌市伍家区东艳路伍家区火光村安置房(强标)9号楼9栋商铺8</t>
  </si>
  <si>
    <t>GZ202310291136051579</t>
  </si>
  <si>
    <t>2023-10-29 17:35:44</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</si>
  <si>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装机地址：湖北省宜昌市伍家岗区宝塔河街道岳家冲社区城东大道依山郡7栋1单元6楼604</t>
  </si>
  <si>
    <t>GZ202310291134511567</t>
  </si>
  <si>
    <t>071700217052</t>
  </si>
  <si>
    <t>王艳红</t>
  </si>
  <si>
    <t>2023-10-29 12:07:24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</si>
  <si>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装机地址：湖北省宜昌市宜都市陆城镇解放公寓小区17栋2单元5层501</t>
  </si>
  <si>
    <t>GZ202310291132311553</t>
  </si>
  <si>
    <t>071700088065</t>
  </si>
  <si>
    <t>罗爱明</t>
  </si>
  <si>
    <t>2023-10-29 15:50:26</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</si>
  <si>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装机地址：湖北省宜昌市伍家区伍临路118号桔香花园小区4号楼2单元2层204</t>
  </si>
  <si>
    <t>GZ202310291131401542</t>
  </si>
  <si>
    <t>071700046748</t>
  </si>
  <si>
    <t>陈梅林</t>
  </si>
  <si>
    <t>2023-10-29 14:15:11</t>
  </si>
  <si>
    <t>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上网速度检测:设备收光异常;
设备收发光功率是否异常:无异常;
:光猫闪灯正常，刷新重启无效，请安排师傅上门核实处理并回复</t>
  </si>
  <si>
    <t>ZX202310271931410940</t>
  </si>
  <si>
    <t>17671268069</t>
  </si>
  <si>
    <t>闵泽芬</t>
  </si>
  <si>
    <t>2023-10-28 09:15:34</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</si>
  <si>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:用户来电反映手机无法正常发短信，要求对此给出解决方案，请协助处理，谢谢</t>
  </si>
  <si>
    <t>BL202310291127352462</t>
  </si>
  <si>
    <t>18694082722</t>
  </si>
  <si>
    <t>王世鹏</t>
  </si>
  <si>
    <t>2023-10-29 14:23:39</t>
  </si>
  <si>
    <t xml:space="preserve">22年Q3Q4重点客户
高级模板内容：
用户诉求:更改4G全国流量王8元套餐
当前套餐名称:地王卡
新套餐名称（转入套餐名称）:4G全国流量王8元套餐
是合约期内（含靓号）:否
备注:解释不认可，不愿前往营业厅，要求线上办理，请处理谢谢</t>
  </si>
  <si>
    <t>BL202310291109547354</t>
  </si>
  <si>
    <t>15672482849</t>
  </si>
  <si>
    <t>石青</t>
  </si>
  <si>
    <t>15672482849用户来电资费过高要求折扣</t>
  </si>
  <si>
    <t>TS202310281953301003</t>
  </si>
  <si>
    <t>18572370747</t>
  </si>
  <si>
    <t>潘志芹</t>
  </si>
  <si>
    <t>2023-10-29 10:52:13</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</si>
  <si>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用户要求:退费到18171917821</t>
  </si>
  <si>
    <t>GZ202310291120411442</t>
  </si>
  <si>
    <t>071700003008</t>
  </si>
  <si>
    <t>梁迪</t>
  </si>
  <si>
    <t>2023-10-29 15:12:11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</si>
  <si>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</si>
  <si>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GZ202310291116021393</t>
  </si>
  <si>
    <t>071700018091</t>
  </si>
  <si>
    <t>艾春华</t>
  </si>
  <si>
    <t>2023-10-29 14:51:11</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</si>
  <si>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装机地址：湖北省宜昌市伍家区中南路延伸段东辰二号小区11号楼203</t>
  </si>
  <si>
    <t>BL202310291104011982</t>
  </si>
  <si>
    <t>18608604151</t>
  </si>
  <si>
    <t>周翠</t>
  </si>
  <si>
    <t>2023-10-29 14:06:24</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</si>
  <si>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</si>
  <si>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BL202310291102171942</t>
  </si>
  <si>
    <t>15072565991</t>
  </si>
  <si>
    <t>胡建峡</t>
  </si>
  <si>
    <t>2023-10-29 17:04:18</t>
  </si>
  <si>
    <t xml:space="preserve">判断省分:湖北
:有意向资费
:其他资费
:是
:不认可：坚持要求转入有限制的套餐
:
高级模板内容：
用户诉求:用户来电要求更改29元套餐包含135G流量，告知无该套餐，用户不认可
当前套餐名称:腾讯大王卡
新套餐名称（转入套餐名称）:29元套餐135G流量
是合约期内（含靓号）:否
备注:用户要求坚持更改，未核实该套餐，解释无效，谢谢</t>
  </si>
  <si>
    <t>BL202310291056031833</t>
  </si>
  <si>
    <t>18671761432</t>
  </si>
  <si>
    <t>代立</t>
  </si>
  <si>
    <t>2023-10-29 14:02:34</t>
  </si>
  <si>
    <t>用户反馈：:10016营销问题
属于：:要求禁呼屏蔽10016
判断省分:其他省分
:办理失败
:
​用户要求“请帮忙备注下不接收任何联通的电话营销，天天打电话喊我换套餐烦死人，不行的话我就携号转网算了”。核实系统没有免打扰配置功能了，知识库相关文档尚未更新说明原因及解决方案。请处理，谢谢</t>
  </si>
  <si>
    <t>BL202310290931150314</t>
  </si>
  <si>
    <t>13177080633</t>
  </si>
  <si>
    <t>刘荣香</t>
  </si>
  <si>
    <t>2023-10-29 15:44:58</t>
  </si>
  <si>
    <t>&gt;业务号码&gt;13177080633；&gt;号码归属地&gt;宜昌；&gt;产品名称&gt;视频彩铃心悦会员包月15元-3；&gt;产品代码&gt;49007442；&gt;产品编码&gt;4900744200；&gt;订购时间&gt;2023-10-2905:42:19；&gt;核查情况&gt;平台故障；&gt;不规范定制分类&gt;平台故障，无法判责；&gt;退费金额&gt;15元；&gt;退费时间&gt;2023年10月29日；&gt;投诉内容&gt;
高级模板内容：
赔付类型：:增值业务争议
CBSS账单扣费名称：:视频彩铃心悦会员包月15
SP产品ID/元素ID：:1
办理渠道:SP
赔付月份：:2023年10月
返还倍率:单倍
赔付金额：:15
是否已经取消业务:是
是否承诺退费：:是
用户是否需要回复：:否
用户要求：:用户要求尽快退还其费用，</t>
  </si>
  <si>
    <t>BL202310261856511535</t>
  </si>
  <si>
    <t>13177094011</t>
  </si>
  <si>
    <t>余先祥</t>
  </si>
  <si>
    <t>2023-10-27 11:25:01</t>
  </si>
  <si>
    <t>&gt;业务号码&gt;13177094011；&gt;号码归属地&gt;宜昌；&gt;产品名称&gt;5G精品听读PLUS会员；&gt;产品代码&gt;66003045；&gt;产品编码&gt;6600304500；&gt;订购时间&gt;2023-07-2313:59:24；&gt;核查情况&gt;平台故障；&gt;不规范定制分类&gt;平台故障，无法判责；&gt;退费金额&gt;80元；&gt;退费时间&gt;2023年10月27日；&gt;投诉内容&gt;
高级模板内容：
赔付类型：:增值业务争议
CBSS账单扣费名称：:5G精品听读PLUS会员
办理渠道:，
赔付月份：:2023年7月、2023年8月、2023年9月、2023年10月
返还倍率:单倍
赔付金额：:80
是否已经取消业务:是
是否承诺退费：:是
用户是否需要回复：:否
用户要求：:退费</t>
  </si>
  <si>
    <t>BL202310291031191349</t>
  </si>
  <si>
    <t>2023-10-29 16:07:26</t>
  </si>
  <si>
    <t>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是否已经取消业务:否
是否承诺退费：:是
用户是否需要回复：:否
用户要求：:用户无法收到验证码，要求取消业务并退费，并表示本月再给该号码发送任何短信和电话</t>
  </si>
  <si>
    <t>TS202310281518480146</t>
  </si>
  <si>
    <t>18572392062</t>
  </si>
  <si>
    <t>许杨</t>
  </si>
  <si>
    <t>2023-10-28 17:22:14</t>
  </si>
  <si>
    <t>判断省分:湖北
:流量费争议
:流量包定制争议
:不认可
:未享受
:小于等于500元，且仅限单倍、月份不超过12个月
:
高级模板内容：
投诉问题描述:办理错了要求退费
业务名称:20元15GB省内流量7日快餐包-湖北
争议月份:2023年10月
争议金额:20
是否承诺退费:是
用户要求:尽快处理</t>
  </si>
  <si>
    <t>GZ202310291055231178</t>
  </si>
  <si>
    <t>071704615775</t>
  </si>
  <si>
    <t>吕万亮</t>
  </si>
  <si>
    <t>2023-10-29 14:11:53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</si>
  <si>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装机地址：湖北省宜昌市伍家岗区宝塔河街道宝联社区夷陵大道映象左岸1栋1单元2楼202</t>
  </si>
  <si>
    <t>BL202310291025311249</t>
  </si>
  <si>
    <t>17671332002</t>
  </si>
  <si>
    <t>龙娟</t>
  </si>
  <si>
    <t>2023-10-29 14:54:35</t>
  </si>
  <si>
    <t>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视频彩铃铂金会员16元包月、视频彩铃钻石会员26元包月、	联通PLUS黄金会员月卡-优惠19元/月（促销-首月2.9元）、
办理渠道:	湖北省分公司产品创新部
赔付月份：:2023年10月
返还倍率:单倍
赔付金额：:44.9
是否已经取消业务:是
是否承诺退费：:是
用户是否需要回复：:否
用户要求：:要求退费</t>
  </si>
  <si>
    <t>GZ202310291050181115</t>
  </si>
  <si>
    <t>071700088450</t>
  </si>
  <si>
    <t>梅昌蓉</t>
  </si>
  <si>
    <t>2023-10-29 14:16:28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</si>
  <si>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设备收发光功率是否异常:无异常;
:
用户表示宽带无法使用，已经刷新重启无法恢复，请公司尽快处理并回复</t>
  </si>
  <si>
    <t>GZ202310291048091097</t>
  </si>
  <si>
    <t>071701045937</t>
  </si>
  <si>
    <t>雷阳</t>
  </si>
  <si>
    <t>2023-10-29 18:21:14</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</si>
  <si>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装机地址：湖北省宜昌市伍家岗区宝塔河街道岳家冲社区中南路东辰二号小区12号楼2303</t>
  </si>
  <si>
    <t>TS202310281819531898</t>
  </si>
  <si>
    <t>15571709469</t>
  </si>
  <si>
    <t>2023-10-29 09:02:55</t>
  </si>
  <si>
    <t xml:space="preserve">
高级模板内容：
投诉问题描述:用户来电反映套餐发生不知情更改
争议月份:2023年10月
争议金额:36
用户要求:我方及时核查，尽快回电沟通，换回原来的套餐（流量套餐限速不限量）</t>
  </si>
  <si>
    <t>TS202310281815251808</t>
  </si>
  <si>
    <t>15671063160</t>
  </si>
  <si>
    <t>刘婷婷</t>
  </si>
  <si>
    <t>2023-10-29 09:42:19</t>
  </si>
  <si>
    <t xml:space="preserve">判断省分:其他省分
:流量计费争议
判断省分::未使用过/未使用那么多/用的wifi（产生流量/费用）
:不认可
:下一步
:不符合或不愿意开通
:已享受或不在授权范围
:用户对流量使用不认可，表示了解使用去向，表示自己用的流量不应该使用这么快</t>
  </si>
  <si>
    <t>TS202310271934240652</t>
  </si>
  <si>
    <t>15872525227</t>
  </si>
  <si>
    <t>李玲莉</t>
  </si>
  <si>
    <t>2023-10-28 14:39:12</t>
  </si>
  <si>
    <t xml:space="preserve">判断省分:湖北
:流量费争议
:流量包定制争议
:不认可
:未享受
:小于等于500元，且仅限单倍、月份不超过12个月
:
高级模板内容：
投诉问题描述:没订过腾讯游戏畅玩包
业务名称:腾讯游戏畅玩包
争议月份:2023年10月
争议金额:2
是否承诺退费:是
用户要求:要求退费</t>
  </si>
  <si>
    <t>TS202310282356480592</t>
  </si>
  <si>
    <t>18671742220</t>
  </si>
  <si>
    <t>熊高峰</t>
  </si>
  <si>
    <t>2023-10-29 09:58:44</t>
  </si>
  <si>
    <t xml:space="preserve">判断省分:湖北
:流量费争议
:流量包定制争议
:不认可
:未享受
:小于等于500元，且仅限单倍、月份不超过12个月
:
高级模板内容：
投诉问题描述:用户不认可流量费，解释无无效
业务名称:流量费
争议月份:2023年10月
争议金额:72
是否承诺退费:是
用户要求:赠款退费谢谢！</t>
  </si>
  <si>
    <t>GZ202310291036250985</t>
  </si>
  <si>
    <t>071703036522</t>
  </si>
  <si>
    <t>祁海禄</t>
  </si>
  <si>
    <t>2023-10-29 12:02:18</t>
  </si>
  <si>
    <t>BL202310261717350326</t>
  </si>
  <si>
    <t>13207229610</t>
  </si>
  <si>
    <t>胡继敏</t>
  </si>
  <si>
    <t>2023-10-27 11:14:46</t>
  </si>
  <si>
    <t>&gt;业务号码&gt;13207229610；&gt;号码归属地&gt;宜昌；&gt;产品名称&gt;视频彩铃心悦会员包月15元-3；&gt;产品代码&gt;49007442；&gt;产品编码&gt;4900744200；&gt;订购时间&gt;2023-10-2608:45:23；&gt;核查情况&gt;平台故障；&gt;不规范定制分类&gt;平台故障，无法判责；&gt;退费金额&gt;15元；&gt;退费时间&gt;2023/10/27；&gt;投诉内容&gt;[65岁以上老人]判断省分:其他省分
:增值业务争议
判断省分:湖北
:移网
:在补救范围内
:不认可
:小于等于500元，且仅限单倍、月份不超过12个月
:
高级模板内容：
赔付类型：:增值业务争议
CBSS账单扣费名称：:	视频彩铃心悦会员包月15元-3
SP产品ID/元素ID：:	4900744200
办理渠道:沃音乐_铃声多酷	
赔付月份：:2023年10月
返还倍率:单倍
赔付金额：:15
是否已经取消业务:是
是否承诺退费：:是
用户是否需要回复：:否
用户要求：:赠款退费谢谢！</t>
  </si>
  <si>
    <t>BL202310290926520240</t>
  </si>
  <si>
    <t>13197342968</t>
  </si>
  <si>
    <t>张传荣</t>
  </si>
  <si>
    <t>2023-10-29 10:19:04</t>
  </si>
  <si>
    <t xml:space="preserve">
高级模板内容：
需区域二线受理的业务:用户无法提供验证码
用户需办理业务名称:湖北流量橡皮擦除10元1G国内流量资费（1）、湖北流量橡皮擦除10元1G国内流量资费（2）
业务办理类型:开通
业务生效时间:立即生效
是否已按规范验证用户信息:是
备注（如开通流量包、语音包请备注清楚当月有效/长期有效）:用户要求开通两个橡皮擦</t>
  </si>
  <si>
    <t>GZ202310291031470941</t>
  </si>
  <si>
    <t>071700066883</t>
  </si>
  <si>
    <t>魏岳云</t>
  </si>
  <si>
    <t>2023-10-29 17:27:22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</si>
  <si>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装机地址：湖北省宜昌市西陵区土城路十六化建小区12栋1单元5楼502</t>
  </si>
  <si>
    <t>BL202310290907372472</t>
  </si>
  <si>
    <t>13469870339</t>
  </si>
  <si>
    <t>袁厚林</t>
  </si>
  <si>
    <t>2023-10-29 09:23:03</t>
  </si>
  <si>
    <t xml:space="preserve">判断省分:湖北
:无意向资费
node_104:
node_102:
:降套
:需要保号
:挽留后，用户依旧要求降套
:资费对比
:挽留失败
:
node_106:
:无合约/无靓号
:
高级模板内容：
用户诉求:降套，不愿前往营业厅咨询办理（已解释不对外销售）
当前套餐名称:星锐卡-2023
新套餐名称（转入套餐名称）:4G全国流量王8元套餐（90495213）
是合约期内（含靓号）:是
备注:第二联系13349766349</t>
  </si>
  <si>
    <t>TS202310281738011046</t>
  </si>
  <si>
    <t>15571763138</t>
  </si>
  <si>
    <t>王爱玲</t>
  </si>
  <si>
    <t>2023-10-29 09:18:13</t>
  </si>
  <si>
    <t xml:space="preserve">
高级模板内容：
投诉问题描述:用户称领取的25元话费券无法使用，要求核实处理
操作渠道:中国联通APP
参加活动（套餐）名称:中国联通APP月度充值活动
页面提示:暂无优惠券可用
用户要求:用户称领取的25元话费券无法使用，要求核实处理</t>
  </si>
  <si>
    <t>GZ202310291030130928</t>
  </si>
  <si>
    <t>071703504917</t>
  </si>
  <si>
    <t>王桂玉</t>
  </si>
  <si>
    <t>2023-10-29 16:50:55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</si>
  <si>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用户表示宽带无法使用，光猫亮红灯，要求公司处理。</t>
  </si>
  <si>
    <t>GZ202310291029460923</t>
  </si>
  <si>
    <t>071701062690</t>
  </si>
  <si>
    <t>文莉</t>
  </si>
  <si>
    <t>2023-10-29 13:19:52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</si>
  <si>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装机地址：湖北省宜昌市西陵区学院街道东正街社区西陵一路13号宜昌联通公司全家享及缓装项目专用</t>
  </si>
  <si>
    <t>TS202310281718260581</t>
  </si>
  <si>
    <t>18672091385</t>
  </si>
  <si>
    <t>冯世银</t>
  </si>
  <si>
    <t>2023-10-29 10:40:33</t>
  </si>
  <si>
    <t>主办单位：湖北
客户类别：星级客户
10010是否打通：否
是否二次致电10015：是
是否联系：否
升级倾向：
号码归属省：湖北
SVIP等级：
1.问题类型:;
2.投诉类型:月固定费争议;
3.营业厅地址:;
4.位置信息:;
5.位置发生地:;
6.投诉内容:
202309基本套餐费:59
202309流量包月租费:50
202308基本套餐费:59
202307基本套餐费:59
202307流量包月租费:50
202306基本套餐费:59
202306流量包月租费:50
202305基本套餐费:59
202305流量包月租费:50
争议金额:495.00</t>
  </si>
  <si>
    <t>BL202310290832252193</t>
  </si>
  <si>
    <t>13040973893</t>
  </si>
  <si>
    <t>彭忠德</t>
  </si>
  <si>
    <t>2023-10-29 09:05:58</t>
  </si>
  <si>
    <t>用户要求取消亲情网</t>
  </si>
  <si>
    <t>BL202310290831332183</t>
  </si>
  <si>
    <t>18071571321</t>
  </si>
  <si>
    <t>朱国炳</t>
  </si>
  <si>
    <t>2023-10-29 09:24:32</t>
  </si>
  <si>
    <t xml:space="preserve">[65岁以上老人]
高级模板内容：
需区域二线受理的业务:用户无法提供验证码
用户需办理业务名称:增值业务费_增值业务-优酷视频4GB流量加会员轻合约包
业务办理类型:取消
业务生效时间:立即生效
是否已按规范验证用户信息:是</t>
  </si>
  <si>
    <t>BL202310290828082159</t>
  </si>
  <si>
    <t>15629381735</t>
  </si>
  <si>
    <t>郭锐</t>
  </si>
  <si>
    <t>2023-10-29 09:22:30</t>
  </si>
  <si>
    <t xml:space="preserve">
高级模板内容：
需区域二线受理的业务:用户无法提供验证码
用户需办理业务名称:沃阅读-奇妙幻想动漫15元包_、增值业务-炫铃功能、	20元5GB云加速5G畅玩加油包
业务办理类型:取消
业务生效时间:立即生效
是否已按规范验证用户信息:是</t>
  </si>
  <si>
    <t>GZ202310291020140842</t>
  </si>
  <si>
    <t>071700056948</t>
  </si>
  <si>
    <t>周月圆</t>
  </si>
  <si>
    <t>2023-10-29 14:21:00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</si>
  <si>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装机地址：湖北省宜昌市伍家岗区伍家岗街道办伍临路社区宜棉小区5栋1单元6楼601</t>
  </si>
  <si>
    <t>TS202310281607411374</t>
  </si>
  <si>
    <t>15572773236</t>
  </si>
  <si>
    <t>戴雅琴</t>
  </si>
  <si>
    <t>2023-10-29 09:37:15</t>
  </si>
  <si>
    <t xml:space="preserve">
高级模板内容：
投诉问题描述:用户来电称接到找前机主的电话、短信，要求尽快处理、
争议号码:15572773236
问题现象:接到找前机主的电话、短信
用户要求:已向用户解释。用户强烈要求我方尽快核实处理。</t>
  </si>
  <si>
    <t>GZ202310291015470800</t>
  </si>
  <si>
    <t>071700034394</t>
  </si>
  <si>
    <t>胡凯</t>
  </si>
  <si>
    <t>2023-10-29 18:28:32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</si>
  <si>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装机地址：湖北省宜昌市伍家区宝塔河街办城东大道106号清江尚玲珑8栋1单元17楼1705</t>
  </si>
  <si>
    <t>GZ202310291013490782</t>
  </si>
  <si>
    <t>071700036005</t>
  </si>
  <si>
    <t>屈璐</t>
  </si>
  <si>
    <t>2023-10-29 18:04:39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</si>
  <si>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用户反映宽带无法使用，重启无效，用户要求马上处理，请处理并回复
</t>
  </si>
  <si>
    <t>GZ202310291010300763</t>
  </si>
  <si>
    <t>071700093096</t>
  </si>
  <si>
    <t>2023-10-29 14:28:00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</si>
  <si>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设备收发光功率是否异常:路由器能力不匹配;
:
用户表示宽带无法使用，需要公司尽快处理</t>
  </si>
  <si>
    <t>GZ202310291010000757</t>
  </si>
  <si>
    <t>071704076955</t>
  </si>
  <si>
    <t>费奕</t>
  </si>
  <si>
    <t>2023-10-29 17:34:26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</si>
  <si>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装机地址：湖北省宜昌市伍家岗区宝塔河街道岳家冲社区松林路上上城4期26栋14楼1403</t>
  </si>
  <si>
    <t>GZ202310291007410732</t>
  </si>
  <si>
    <t>15697279005</t>
  </si>
  <si>
    <t>覃洪英</t>
  </si>
  <si>
    <t>2023-10-29 14:34:33</t>
  </si>
  <si>
    <t xml:space="preserve">22年Q3Q4重点客户按处理结果向用户解释:是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问题发生时间：2023年10月29；问题发生地点：宜昌市长阳县贺家坪镇保正村3组；问题现象：房子要装修,屋顶有联通线；用户具体要求：要求尽快迁移;联系电话：'15697279005':
用户再次来电表示自己家屋顶有我方的线现在自己家里的房子需要装修需要我方需要派人去处理迁移联系15697279005,表示前期反馈了多次一直没有处理,称10天内没有解决,到时候就把线剪断,要求尽快解决</t>
  </si>
  <si>
    <t>电线电缆：已通知长阳维护人员现场核查处理，已向客户解释说明，满意。</t>
  </si>
  <si>
    <t>BL202310290822352123</t>
  </si>
  <si>
    <t>13264919800</t>
  </si>
  <si>
    <t>汪先凤</t>
  </si>
  <si>
    <t>2023-10-29 09:22:20</t>
  </si>
  <si>
    <t xml:space="preserve">
高级模板内容：
需区域二线受理的业务:用户无法提供验证码
用户需办理业务名称:5G炫彩通信助理包-云盘版（首月5元半价），好书VIP（首免）
业务办理类型:取消
业务生效时间:次月生效
是否已按规范验证用户信息:是
备注（如开通流量包、语音包请备注清楚当月有效/长期有效）:要求关闭</t>
  </si>
  <si>
    <t>GZ202310291007090723</t>
  </si>
  <si>
    <t>071700944813</t>
  </si>
  <si>
    <t>陈克清</t>
  </si>
  <si>
    <t>2023-10-29 11:31:30</t>
  </si>
  <si>
    <t xml:space="preserve">#2022重保客户#071700944813命中精准预判服务场景:[65岁以上老人]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IPTV画面卡顿，重启无效</t>
  </si>
  <si>
    <t>GZ202310291007060722</t>
  </si>
  <si>
    <t>071701039894</t>
  </si>
  <si>
    <t>熊元</t>
  </si>
  <si>
    <t>2023-10-29 13:01:56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</si>
  <si>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装机地址：湖北省宜昌市伍家岗区宝塔河街道东星社区城东大道三峡环球港商业区1栋3楼W24商铺周边</t>
  </si>
  <si>
    <t>TS202310281604311280</t>
  </si>
  <si>
    <t>071700108138</t>
  </si>
  <si>
    <t>周应富</t>
  </si>
  <si>
    <t>2023-10-29 09:45:19</t>
  </si>
  <si>
    <t>&gt;业务号码&gt;071700108138；&gt;号码归属地&gt;宜昌；&gt;产品名称&gt;大屏游戏，影视会员连续包月，食乐汇；&gt;产品代码&gt;24000604，24000235，24000190；&gt;产品编码&gt;2400060400，2400023504，2400019005；&gt;订购时间&gt;2023-05-1220:47:04，2023-05-0313:16:07，2023-05-0714:55:49；&gt;核查情况&gt;平台故障；&gt;不规范定制分类&gt;平台故障，无法判责；&gt;退费金额&gt;150元，179.4元，150元；&gt;退费时间&gt;2023/10/29；&gt;投诉内容&gt;高级模板内容：
是否10016外呼:不记得
电话外呼号码:无
渠道名称:无
反应问题涉及场景:未经同意订购业务
产品名称:TV增值-应用-健康和TV增值-娱乐-沃家高清VIP和TV增值-应用-游戏
争议月份:2023年5月、2023年6月、2023年7月、2023年8月、2023年10月、2023年9月
是否承诺退费:是
承诺退费金额:479.4
是否已经取消业务（如取消失败，需加上系统报错的提示）:否，请后台协助取消，现前台无取消此这些业务的入口
是否需要回复:否
用户要求:已承诺退费</t>
  </si>
  <si>
    <t>GZ202310290956410610</t>
  </si>
  <si>
    <t>071700202039</t>
  </si>
  <si>
    <t>裴晓纲</t>
  </si>
  <si>
    <t>2023-10-29 14:51:38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</si>
  <si>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用户要求上门更换联通机顶盒和遥控器。</t>
  </si>
  <si>
    <t>TS202310271254591000</t>
  </si>
  <si>
    <t>15572747651</t>
  </si>
  <si>
    <t>2023-10-27 14:52:37</t>
  </si>
  <si>
    <t xml:space="preserve">判断省分:湖北
:流量费争议
:流量包定制争议
:不认可
:未享受
:小于等于500元，且仅限单倍、月份不超过12个月
:
高级模板内容：
投诉问题描述:用户对本月产生：手机上网流量费087.00不认可，要求退费。
业务名称:手机上网流量费087.00
争议月份:2023年10月
争议金额:87
是否承诺退费:是
用户要求:退费</t>
  </si>
  <si>
    <t>GZ202310290950140560</t>
  </si>
  <si>
    <t>071700069966</t>
  </si>
  <si>
    <t>肖兵</t>
  </si>
  <si>
    <t>2023-10-29 13:23:20</t>
  </si>
  <si>
    <t xml:space="preserve">071700069966命中精准预判服务场景:[65岁以上老人]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:网线断了，要求尽快联系处理</t>
  </si>
  <si>
    <t>TS202310281552250961</t>
  </si>
  <si>
    <t>15671007503</t>
  </si>
  <si>
    <t>万凤生</t>
  </si>
  <si>
    <t>2023-10-28 17:20:10</t>
  </si>
  <si>
    <t>高级模板内容：
投诉问题描述:该用户来电反映：本机想再绑定一张副卡，到营业厅去办理，工作人员告知有合约不能办理，取消还要违约金，已解释，用户不能接收，
渠道名称:中国联通APP
办理业务名称:主副卡
页面提示:无
用户要求:要求尽快核实处理，联系本机。</t>
  </si>
  <si>
    <t>GZ202310290946310523</t>
  </si>
  <si>
    <t>071701014615</t>
  </si>
  <si>
    <t>李可灿</t>
  </si>
  <si>
    <t>2023-10-29 20:06:37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</si>
  <si>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装机地址：湖北省宜昌市伍家岗区宝塔河街道办岳家冲社区中南路南山悦小区3栋1单元7楼702</t>
  </si>
  <si>
    <t>GZ202310290944210502</t>
  </si>
  <si>
    <t>071704333055</t>
  </si>
  <si>
    <t>徐宏杰</t>
  </si>
  <si>
    <t>2023-10-29 13:40:25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</si>
  <si>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装机地址：湖北省宜昌市伍家岗区伍家乡三峡物流园社区融创融公馆14栋1单元32楼3204</t>
  </si>
  <si>
    <t>GZ202310290940500466</t>
  </si>
  <si>
    <t>071703974359</t>
  </si>
  <si>
    <t>鲁琼</t>
  </si>
  <si>
    <t>2023-10-29 13:56:11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</si>
  <si>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网速慢，要师傅去换路由器，请尽快处理。</t>
  </si>
  <si>
    <t>TS202310281534060493</t>
  </si>
  <si>
    <t>2023-10-29 14:20:11</t>
  </si>
  <si>
    <t>主办单位：湖北
客户类别：普通客户
10010是否打通：是
是否二次致电10015：是
是否联系：否
升级倾向：
号码归属省：湖北
SVIP等级：
1.问题类型:;
2.投诉类型:其他;
3.营业厅地址:;
4.位置信息:;
5.位置发生地:;
6.投诉内容:十月份扣了两次话费话费扣重复了
关联中国联通投诉平台-网站工单流水号:TS202310241958197762</t>
  </si>
  <si>
    <t>TS202310281527200341</t>
  </si>
  <si>
    <t>13264910772</t>
  </si>
  <si>
    <t>谢双珍</t>
  </si>
  <si>
    <t>2023-10-29 09:04:07</t>
  </si>
  <si>
    <t xml:space="preserve">判断省分:其他省分
:普通消费有争议
:下一步
:通话费不认可
获取参数:
:普通通话费超出争议
查询套餐:
:金额正确
:不认可
:仍不认可
判断省分:除四川外
:
高级模板内容：
投诉问题描述:超出语音扣费不认可，称是不是主副卡占用了分钟数，解释不认可
争议月份:2023年10月
争议金额:8.4
是否有下发短信提醒:是
用户要求:要求尽快处理</t>
  </si>
  <si>
    <t>TS202310262118062308</t>
  </si>
  <si>
    <t>13235622282</t>
  </si>
  <si>
    <t>郑凯通</t>
  </si>
  <si>
    <t>2023-10-27 10:15:50</t>
  </si>
  <si>
    <t xml:space="preserve">判断省分:湖北
:流量费争议
:流量包定制争议
:不认可
:未享受
:小于等于500元，且仅限单倍、月份不超过12个月
:
高级模板内容：
投诉问题描述:用户对本月超出流量费不认可，要求为其处理
业务名称:手机上网流量费
争议月份:2023年10月
争议金额:10
是否承诺退费:是
用户要求:尽快为其处理</t>
  </si>
  <si>
    <t>GZ202310290936280420</t>
  </si>
  <si>
    <t>071701066130</t>
  </si>
  <si>
    <t>穆操</t>
  </si>
  <si>
    <t>2023-10-29 10:15:10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</si>
  <si>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</si>
  <si>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BL202310282039011313</t>
  </si>
  <si>
    <t>13277257688</t>
  </si>
  <si>
    <t>李书梅</t>
  </si>
  <si>
    <t>2023-10-29 09:06:35</t>
  </si>
  <si>
    <t xml:space="preserve">判断省分:湖北
:有意向资费
:全国流量王8元套餐
:
高级模板内容：
用户诉求:用户来电要求更改8元套餐，不愿前往自有营业厅办理
当前套餐名称:宜昌如意通随意打(OCS)-湖北宜
新套餐名称（转入套餐名称）:全国流量王8元套餐
是合约期内（含靓号）:是</t>
  </si>
  <si>
    <t>TS202310281509502420</t>
  </si>
  <si>
    <t>13227258998</t>
  </si>
  <si>
    <t>李文翠</t>
  </si>
  <si>
    <t>2023-10-29 10:04:36</t>
  </si>
  <si>
    <r>
      <rPr>
        <sz val="11"/>
        <rFont val="宋体"/>
        <charset val="0"/>
      </rPr>
      <t xml:space="preserve">
高级模板内容：
投诉问题描述:对业务办理不认可
争议业务名称:10元5GB全国流量5日快餐包（湖北）
受理渠道:</t>
    </r>
    <r>
      <rPr>
        <sz val="11"/>
        <rFont val="Arial"/>
        <charset val="0"/>
      </rPr>
      <t xml:space="preserve">	</t>
    </r>
    <r>
      <rPr>
        <sz val="11"/>
        <rFont val="宋体"/>
        <charset val="0"/>
      </rPr>
      <t>腾讯微信湖北宜昌市在线渠道
争议月份:2023年10月
争议费用:10
一线客服在系统里:未取消，请后台协助处理
是否承诺退费:是
用户要求:退费</t>
    </r>
  </si>
  <si>
    <t>BL202310282026071217</t>
  </si>
  <si>
    <t>071704172212</t>
  </si>
  <si>
    <t>2023-10-29 14:42:16</t>
  </si>
  <si>
    <t xml:space="preserve">产品类型:轻合约;产品名称:WiFi6月包10元组网合约(湖北);产品描述:WiFi6月包10元组网，合约期36个月；月包中含宽带千兆提速服务；活动期间，由联通公司提供wifi6路由器设备1台免费供用户使用；合约期内用户因非设备原因离网或取消业务，联通公司有权上门回收设备。合约到期后，月包中千兆提速包继续有效，并按月收取10元，用户若不需要，可自行前往营业厅取消。;产品ID:91278049;开始时间:2023-08-0100:00:00;结束时间:2026-07-3123:59:59;订购渠道:秭归文化合作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t>
  </si>
  <si>
    <t>TS202310281445061885</t>
  </si>
  <si>
    <t>13100783688</t>
  </si>
  <si>
    <t>叶高俊</t>
  </si>
  <si>
    <t>2023-10-29 16:16:39</t>
  </si>
  <si>
    <t>主办单位：湖北
客户类别：普通客户
10010是否打通：否
是否二次致电10015：是
是否联系：否
升级倾向：
号码归属省：湖北
SVIP等级：
1.问题类型:;
2.投诉类型:携号转网;
3.营业厅地址:;
4.位置信息:;
5.位置发生地:;
6.投诉内容:取消副卡
取消网龄计划合约
7.携转原因:信号质量差
8.无法携转原因:业务限制</t>
  </si>
  <si>
    <t>GZ202310290924290287</t>
  </si>
  <si>
    <t>071700609818</t>
  </si>
  <si>
    <t>郑光红</t>
  </si>
  <si>
    <t>2023-10-29 10:41:56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</si>
  <si>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装机地址：湖北省宜昌市秭归县茅坪镇平湖大道凤凰山小区屈原东路4号3栋1单元101</t>
  </si>
  <si>
    <t>TS202310281420441332</t>
  </si>
  <si>
    <t>15571771666</t>
  </si>
  <si>
    <t>罗光林</t>
  </si>
  <si>
    <t>2023-10-28 15:42:37</t>
  </si>
  <si>
    <t>主办单位：湖北
客户类别：星级客户
10010是否打通：否
是否二次致电10015：是
是否联系：否
升级倾向：
号码归属省：湖北
SVIP等级：
1.问题类型:;
2.投诉类型:手机流量费争议;
3.营业厅地址:;
4.位置信息:;
5.位置发生地:;
6.投诉内容:套餐内流量没用完为什么产生套餐外流量？
202310月上网费:0.00
争议金额:0.00</t>
  </si>
  <si>
    <t>GZ202310290920270256</t>
  </si>
  <si>
    <t>071700983338</t>
  </si>
  <si>
    <t>邬道琴</t>
  </si>
  <si>
    <t>2023-10-29 15:00:48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</si>
  <si>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:光猫红灯，表示别人装修把线弄断了，要求上门处理。</t>
  </si>
  <si>
    <t>GZ202310290918140235</t>
  </si>
  <si>
    <t>071700087886</t>
  </si>
  <si>
    <t>韩玉梅</t>
  </si>
  <si>
    <t>2023-10-29 15:31:43</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</si>
  <si>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装机地址：湖北省宜昌市城东大道民欣家园9号楼1406室</t>
  </si>
  <si>
    <t>BL202310282010111091</t>
  </si>
  <si>
    <t>17386507202</t>
  </si>
  <si>
    <t>黄登宇</t>
  </si>
  <si>
    <t>2023-10-29 09:05:45</t>
  </si>
  <si>
    <t xml:space="preserve">判断省分:湖北
:有意向资费
:全国流量王8元套餐
:
高级模板内容：
用户诉求:用户要求办理4G全国流量王8元套餐前台已解释用户不愿前往营业厅更改要求线上更改请处理谢谢
当前套餐名称:孝心卡（基础版）
新套餐名称（转入套餐名称）:4G全国流量王8元套餐
是合约期内（含靓号）:否
备注:用户要求办理4G全国流量王8元套餐前台已解释用户不愿前往营业厅更改要求线上更改请处理谢谢
</t>
  </si>
  <si>
    <t>BL202310281946400902</t>
  </si>
  <si>
    <t>18671789111</t>
  </si>
  <si>
    <t>王宗新</t>
  </si>
  <si>
    <t>2023-10-29 09:23:16</t>
  </si>
  <si>
    <t xml:space="preserve">用户反馈：:10016营销问题
属于：:要求禁呼屏蔽10016
判断省分:其他省分
:办理失败
:用户要求屏蔽10016的外呼电话，请处理</t>
  </si>
  <si>
    <t>BL202310280900071660</t>
  </si>
  <si>
    <t>13217275070</t>
  </si>
  <si>
    <t>蒋春燕</t>
  </si>
  <si>
    <t>2023-10-28 16:50:46</t>
  </si>
  <si>
    <t>&gt;业务号码&gt;13217275070；&gt;号码归属地&gt;宜昌；&gt;产品名称&gt;联通爱听畅享会员精英版A1；&gt;产品代码&gt;66002882；&gt;产品编码&gt;6600288200；&gt;订购时间&gt;2023-01-1316:07:00；&gt;核查情况&gt;平台故障；&gt;不规范定制分类&gt;平台故障，无法判责；&gt;退费金额&gt;200元；&gt;退费时间&gt;2023-10-28；&gt;投诉内容&gt;
高级模板内容：
赔付类型：:增值业务争议
CBSS账单扣费名称：:增值业务-联通爱听畅享会员精英版A1
办理渠道:没有显示具体办理渠道
赔付月份：:2023年1月、2023年2月、2023年3月、2023年4月、2023年5月、2023年6月、2023年7月、2023年8月、2023年9月、2023年10月
返还倍率:单倍
赔付金额：:200
是否已经取消业务:是
是否承诺退费：:是
用户是否需要回复：:否
用户要求：:已在线承诺用户减免</t>
  </si>
  <si>
    <t>BL202310281908300526</t>
  </si>
  <si>
    <t>15572714485</t>
  </si>
  <si>
    <t>向群英</t>
  </si>
  <si>
    <t>2023-10-29 10:42:23</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</si>
  <si>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CBSS账单扣费名称：:AR彩铃酷趣会员5G加油包（湖北）视频彩铃心悦会员包月15元
办理渠道:，
赔付月份：:2023年10月
返还倍率:单倍
赔付金额：:35
是否已经取消业务:是
是否承诺退费：:是
用户是否需要回复：:否
用户要求：:退费</t>
  </si>
  <si>
    <t>TS202310281357490829</t>
  </si>
  <si>
    <t>18672091435</t>
  </si>
  <si>
    <t>周亚</t>
  </si>
  <si>
    <t>2023-10-29 09:37:12</t>
  </si>
  <si>
    <t xml:space="preserve">判断省分:湖北
:流量费争议
:流量包定制争议
:不认可
:未享受
:小于等于500元，且仅限单倍、月份不超过12个月
:
高级模板内容：
投诉问题描述:用户来电对本月产生的上网费_手机上网流量费_无线接入-上网流量费-国内（本地使用）9.99元不认可，前台通过智慧沃家无法开通橡皮擦，烦请协助
业务名称:流量费用
争议月份:2023年10月
争议金额:9.99
是否承诺退费:是
用户要求:要求补救，谢谢</t>
  </si>
  <si>
    <t>GZ202310290905560139</t>
  </si>
  <si>
    <t>071703081674</t>
  </si>
  <si>
    <t>高连杰</t>
  </si>
  <si>
    <t>2023-10-29 09:47:37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</si>
  <si>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装机地址：湖北省宜昌市伍家岗区伍家乡三峡物流园社区东站路三峡物流园D区4栋一单元2楼D2-2230</t>
  </si>
  <si>
    <t>TS202310281324140154</t>
  </si>
  <si>
    <t>投诉工单（2021版）&gt;&gt;融合&gt;&gt;【产品及计费使用】产品及业务规则&gt;&gt;查询他机信息需验证规则不满</t>
  </si>
  <si>
    <t>18672908787</t>
  </si>
  <si>
    <t>刘霜</t>
  </si>
  <si>
    <t>2023-10-28 13:56:14</t>
  </si>
  <si>
    <t>用户18672908787要求核查绑定号码尾号4006的视频彩铃业务，未提供具体号码，告知身份信息不一致需要验证，用户不认可表示要工信部投诉，请处理，谢谢</t>
  </si>
  <si>
    <t>ZX202310270957510700</t>
  </si>
  <si>
    <t>13085169963</t>
  </si>
  <si>
    <t>邓衍忠</t>
  </si>
  <si>
    <t>2023-10-27 17:03:32</t>
  </si>
  <si>
    <t xml:space="preserve">13085169963命中精准预判服务场景:[65岁以上老人]
判断省分:湖北
:下一步
移网一键诊断结果:1.用户状态是否正常：正常.2.查询短信功能是否正常开通：正常.3.查询是否短信黑名单：正常.4.是否存在群障：正常.:诊断无异常/解释不认可
:短信
:是
:::下发成功
:不认可
:用户无法收到所有的短信手机没有屏蔽过已经重启过要求反馈处理。谢谢</t>
  </si>
  <si>
    <t>GZ202310290900050093</t>
  </si>
  <si>
    <t>071700058763</t>
  </si>
  <si>
    <t>2023-10-29 20:31:36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</si>
  <si>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装机地址：湖北省宜昌市伍家岗区宝塔河街道古塔社区夷陵大道358号虹桥国际公寓B栋2单元8楼801</t>
  </si>
  <si>
    <t>BL202310281847160305</t>
  </si>
  <si>
    <t>18671749657</t>
  </si>
  <si>
    <t>刘长玉</t>
  </si>
  <si>
    <t>2023-10-29 09:22:17</t>
  </si>
  <si>
    <t xml:space="preserve">
高级模板内容：
需区域二线受理的业务:用户无法提供验证码
用户需办理业务名称:快手25G流量合约包省分、哔哩哔哩10GB流量加会员轻合约包
业务办理类型:取消
业务生效时间:次月生效
是否已按规范验证用户信息:无需验证</t>
  </si>
  <si>
    <t>GZ202310290857250067</t>
  </si>
  <si>
    <t>071701059592</t>
  </si>
  <si>
    <t>代志鹏</t>
  </si>
  <si>
    <t>2023-10-29 10:10:51</t>
  </si>
  <si>
    <t>#2022重保客户#无法打开网页，没有网
装机地址：湖北省宜昌市伍家岗区伍家岗街道临江溪社区伍临路38号金都市场A2栋3单元2楼302</t>
  </si>
  <si>
    <t>GZ202310290850020005</t>
  </si>
  <si>
    <t>15335715858</t>
  </si>
  <si>
    <t>2023-10-29 09:46:43</t>
  </si>
  <si>
    <t>用户称在湖北省宜昌市朝阳土家族自治县磨市镇3口堰村3组79号，联通线在大门口，太矮了有大货车，离地面只有3-4米请尽快回电处理，</t>
  </si>
  <si>
    <t>电线电缆：已通知维护人员18607201535现场核查处理，已向客户解释说明，满意。</t>
  </si>
  <si>
    <t>TS202310281235241606</t>
  </si>
  <si>
    <t>18672906563</t>
  </si>
  <si>
    <t>罗艳</t>
  </si>
  <si>
    <t>2023-10-28 16:20:40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</si>
  <si>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202310月上网费:14.85
争议金额:14.85</t>
  </si>
  <si>
    <t>TS202310270949300512</t>
  </si>
  <si>
    <t>2023-10-27 15:01:12</t>
  </si>
  <si>
    <t xml:space="preserve">判断省分:湖北
:流量费争议
:流量包定制争议
:不认可
:未享受
:小于等于500元，且仅限单倍、月份不超过12个月
:
高级模板内容：
投诉问题描述:用户来电反映，对本机定制的：20元15GB省内流量7日快餐包-湖北不认可，称为什么不能在全国使用？？为其解释并告知此流量使用范围，用户不认可
业务名称:20元15GB省内流量7日快餐包-湖北
争议月份:2023年10月
争议金额:20
是否承诺退费:是
用户要求:退费</t>
  </si>
  <si>
    <t>ZX202310270955095701</t>
  </si>
  <si>
    <t>13094172856</t>
  </si>
  <si>
    <t>汪小妹</t>
  </si>
  <si>
    <t>重保用户参与满意度测评申请减免20元话费因有低消置换至13032703234</t>
  </si>
  <si>
    <t>BL202310281348230935</t>
  </si>
  <si>
    <t>2023-10-28 16:16:52</t>
  </si>
  <si>
    <t>&gt;业务号码&gt;13227268583;&gt;号码归属地&gt;宜昌;&gt;产品名称&gt;视频彩铃心悦会员包月15元-3;&gt;产品代码&gt;49007442;&gt;产品编码&gt;4900744200;&gt;订购时间&gt;2023-10-2619:32:28;&gt;核查情况&gt;平台故障;&gt;不规范定制分类&gt;平台故障，无法判责;&gt;赔付金额&gt;15元;&gt;退费时间&gt;2023-10-28;&gt;投诉内容&gt;
判断省分:其他省分
:增值业务争议
判断省分:湖北
:移网
:在补救范围内
:不认可
:小于等于500元，且仅限单倍、月份不超过12个月
:
高级模板内容：
赔付类型：:增值业务争议
CBSS账单扣费名称：:	视频彩铃心悦会员包月15元-3
办理渠道:SP
赔付月份：:2023年10月
返还倍率:单倍
赔付金额：:15
是否已经取消业务:是
是否承诺退费：:是
用户是否需要回复：:否
用户要求：:加急</t>
  </si>
  <si>
    <t>BL202310281836110178</t>
  </si>
  <si>
    <t>15572720510</t>
  </si>
  <si>
    <t>王怀军</t>
  </si>
  <si>
    <t>2023-10-29 09:01:47</t>
  </si>
  <si>
    <t>用户来电:关闭上网功能
判断省分:甘肃、湖北
解释无法关闭，建议用户关闭手机蜂窝数据网络即可:不认可
:
用户来电要求关闭手机上网功能，请联系处理</t>
  </si>
  <si>
    <t>BL202310281826250062</t>
  </si>
  <si>
    <t>15549277878</t>
  </si>
  <si>
    <t>龚杰</t>
  </si>
  <si>
    <t>2023-10-29 10:24:48</t>
  </si>
  <si>
    <t>客户来电要求屏蔽10016的外呼电话，表示自己不想接到10016的电话，并要求投诉10016,，一直联系客户，造成骚扰！要求投诉，否则升级投诉！</t>
  </si>
  <si>
    <t>BL202310261924311831</t>
  </si>
  <si>
    <t>13227292145</t>
  </si>
  <si>
    <t>韩庆林</t>
  </si>
  <si>
    <t>2023-10-27 14:40:01</t>
  </si>
  <si>
    <t>&gt;业务号码&gt;13227292145；&gt;号码归属地&gt;宜昌；&gt;产品名称&gt;云加速5G畅玩加油包(湖北)；&gt;产品代码&gt;91295249；&gt;产品编码&gt;无；&gt;订购时间&gt;2023-10-0306:56:50；&gt;核查情况&gt;平台故障；&gt;不规范定制分类&gt;平台故障，无法判责；&gt;退费金额&gt;20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CBSS账单扣费名称：:_增值业务-畅行会员S-包月-15元叠加套餐包
办理渠道:湖北杭州翔羽线上业务代理(宜昌)
赔付月份：:2023年10月
返还倍率:单倍
赔付金额：:20
是否已经取消业务:是
是否承诺退费：:是
用户是否需要回复：:否
用户要求：:退费用户要求上账主卡15671058248</t>
  </si>
  <si>
    <t>GZ202310290818342323</t>
  </si>
  <si>
    <t>071700015899</t>
  </si>
  <si>
    <t>陈北庆</t>
  </si>
  <si>
    <t>2023-10-29 13:13:48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</si>
  <si>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:红灯加急要求尽快今天联系处理</t>
  </si>
  <si>
    <t>GZ202310290818142322</t>
  </si>
  <si>
    <t>071700045473</t>
  </si>
  <si>
    <t>胡勇</t>
  </si>
  <si>
    <t>2023-10-29 09:00:48</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</si>
  <si>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</si>
  <si>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GZ202310290816562313</t>
  </si>
  <si>
    <t>071700025109</t>
  </si>
  <si>
    <t>2023-10-29 08:39:24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</si>
  <si>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装机地址：夷陵大道267-106</t>
  </si>
  <si>
    <t>GZ202310290810392282</t>
  </si>
  <si>
    <t>2023-10-29 15:58:12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</si>
  <si>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装机地址：湖北省宜昌市五峰县西北路县委2楼1栋周边</t>
  </si>
  <si>
    <t>BL202310281800122229</t>
  </si>
  <si>
    <t>13117286701</t>
  </si>
  <si>
    <t>董雯</t>
  </si>
  <si>
    <t>2023-10-29 14:17:17</t>
  </si>
  <si>
    <t>22年Q3Q4重点客户13117286701命中精准预判服务场景:[10015转接10010用户]
用户来电要求屏蔽10016营销电话如果后续在接到就要投诉工信部了请协助处理</t>
  </si>
  <si>
    <t>TS202310281132370194</t>
  </si>
  <si>
    <t>15586358638</t>
  </si>
  <si>
    <t>2023-10-28 14:56:39</t>
  </si>
  <si>
    <t xml:space="preserve">
高级模板内容：
投诉问题描述:用户合约权益无法领取
操作渠道:中国联通APP
参加活动（套餐）名称:联通PLUS白银会员月卡0元/月（立即生效）
页面提示:无
用户要求:领取会员</t>
  </si>
  <si>
    <t>TS202310281129170101</t>
  </si>
  <si>
    <t>13207222460</t>
  </si>
  <si>
    <t>韩宗兴</t>
  </si>
  <si>
    <t>2023-10-28 15:32:16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</si>
  <si>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争议月份:2023年10月
是否承诺退费:是
承诺退费金额:20
是否已经取消业务（如取消失败，需加上系统报错的提示）:是
是否需要回复:否
用户要求:用户未办理云加速5G畅玩加油包(湖北)要求取消解释无效挽留失败尽快处理谢谢</t>
  </si>
  <si>
    <t>GZ202310290710032178</t>
  </si>
  <si>
    <t>071701030727</t>
  </si>
  <si>
    <t>杨立群</t>
  </si>
  <si>
    <t>2023-10-29 15:42:32</t>
  </si>
  <si>
    <t xml:space="preserve">#2022重保客户##2022重保客户#【2022年上工信部测评重保用户】【2022年上工信部测评重保用户】[65岁以上老人]判断省分:湖北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问题（现象）描述:用户来电反映宽带从（10.29）开始（无法上网）
故障时间:2023-10-29
服务状态是否正常:是
设备灯显示:正常
错误代码:无
是否重启设备:已重启未恢复
用户要求:用户来电反映宽带从（10.29）开始（无法上网），错误代码（无具体代码），设备灯显示（正常），已建议用户重启设备（已重启未恢复/不配合），用户要求尽快上门处理。装机地址（湖北省宜昌市西陵区学院街道中书街社区西陵一路金安东城1栋1单元7楼701）联系电话（15871607697）</t>
  </si>
  <si>
    <t>TS202310290939590035</t>
  </si>
  <si>
    <t>15671056683</t>
  </si>
  <si>
    <t>张思琪</t>
  </si>
  <si>
    <t>2023-10-29 10:16:13</t>
  </si>
  <si>
    <t xml:space="preserve">判断省分:湖北
:流量费争议
:没有短信通知/延迟
:不认可
:下一步
:不符合或不愿意开通
:未享受
:下一步
:单倍小于等于500
:
高级模板内容：
投诉问题描述:流量费不满
业务名称:流量费
争议月份:2023年10月
争议金额:30
是否承诺退费:是
用户要求:用户表示流量没有电话提醒不满要求退费我处解释流量只有短信提醒不认可</t>
  </si>
  <si>
    <t>GZ202310282322331998</t>
  </si>
  <si>
    <t>071704557633</t>
  </si>
  <si>
    <t>赵雨琨</t>
  </si>
  <si>
    <t>2023-10-29 08:19:11</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</si>
  <si>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装机地址：湖北省宜昌市伍家岗区伍家乡灵宝村柏临河路九棠府1栋1单元8楼803</t>
  </si>
  <si>
    <t>GZ202310282314061984</t>
  </si>
  <si>
    <t>071700006048</t>
  </si>
  <si>
    <t>王居安</t>
  </si>
  <si>
    <t>2023-10-29 10:24:41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</si>
  <si>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装机地址：湖北省宜昌市猇亭区虎牙街道虎牙社区猇亭大道18号船厂宿舍楼6号楼5单元2层201</t>
  </si>
  <si>
    <t>GZ202310282244091908</t>
  </si>
  <si>
    <t>071704140443</t>
  </si>
  <si>
    <t>2023-10-29 08:26:35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</si>
  <si>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装机地址：湖北省宜昌市伍家岗区伍家乡花溪路社区恒大山水城4栋1单元16楼1601</t>
  </si>
  <si>
    <t>GZ202310282237011880</t>
  </si>
  <si>
    <t>071700043829</t>
  </si>
  <si>
    <t>朱启涛</t>
  </si>
  <si>
    <t>2023-10-29 15:03:11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</si>
  <si>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装机地址：湖北省宜昌市伍家区柏临路15号四季花城3栋1单元3楼302</t>
  </si>
  <si>
    <t>GZ202310282236191876</t>
  </si>
  <si>
    <t>071700054132</t>
  </si>
  <si>
    <t>张莉新</t>
  </si>
  <si>
    <t>2023-10-29 14:09:34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</si>
  <si>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装机地址：湖北省宜昌市伍家岗区伍家乡前坪村花溪路花艳小区15栋1单元10楼1004</t>
  </si>
  <si>
    <t>GZ202310282217261804</t>
  </si>
  <si>
    <t>071701031970</t>
  </si>
  <si>
    <t>2023-10-29 18:09:05</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</si>
  <si>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装机地址：湖北省宜昌市猇亭区古老背街道办长江社区金猇路47号世纪现代城2栋1单元2楼202</t>
  </si>
  <si>
    <t>GZ202310282216531802</t>
  </si>
  <si>
    <t>071700094989</t>
  </si>
  <si>
    <t>鲁家鲲</t>
  </si>
  <si>
    <t>2023-10-29 18:00:10</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</si>
  <si>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装机地址：湖北省宜昌市伍家区峡洲大道东景苑7栋1单元5楼503</t>
  </si>
  <si>
    <t>TS202310271120290923</t>
  </si>
  <si>
    <t>18672657822</t>
  </si>
  <si>
    <t>杨雪娇</t>
  </si>
  <si>
    <t>2023-10-27 14:40:18</t>
  </si>
  <si>
    <t xml:space="preserve">判断省分:湖北
:流量费争议
:没有短信通知/延迟
:不认可
:下一步
:不符合或不愿意开通
:未享受
:下一步
:单倍小于等于500
:
高级模板内容：
投诉问题描述:用户来电反映对超出流量费用不认可，表示移动超出流量都能自动购买流量包抵扣。
业务名称:手机上网流量费
争议月份:2023年10月
争议金额:99
是否承诺退费:是
用户要求:退费</t>
  </si>
  <si>
    <t>GZ202310282158061727</t>
  </si>
  <si>
    <t>071700237962</t>
  </si>
  <si>
    <t>杨永兰</t>
  </si>
  <si>
    <t>2023-10-29 18:08:11</t>
  </si>
  <si>
    <t>#2022重保客户##2022重保客户#一键诊断过程：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装机地址：湖北省宜昌市宜都市红花套镇杨家畈村4组94号周边</t>
  </si>
  <si>
    <t>TS202310281104311869</t>
  </si>
  <si>
    <t>18671736472</t>
  </si>
  <si>
    <t>钟小勇</t>
  </si>
  <si>
    <t>2023-10-28 16:42:14</t>
  </si>
  <si>
    <t xml:space="preserve">
高级模板内容：
投诉问题描述:用户反映自己在24号在APP上买的副卡，一直都没有送到，也没有联系
办理渠道:手厅APP
订单号:2163102476692297
身份证号码:无
用户要求:要求我方处理，请尽快核实，谢谢</t>
  </si>
  <si>
    <t>BL202310281734341869</t>
  </si>
  <si>
    <t>18694086800</t>
  </si>
  <si>
    <t>2023-10-29 14:03:53</t>
  </si>
  <si>
    <t xml:space="preserve">判断省分:湖北
:有意向资费
:全国流量王8元套餐
:
高级模板内容：
用户诉求:变更套餐
当前套餐名称:畅爽冰激凌5G套餐129元（基础版）
新套餐名称（转入套餐名称）:8元流量王
是合约期内（含靓号）:是
备注:用户要求将本机资费更改为4G全国流量王8元套餐，次月生效，不便到厅，挽留无效，请处理</t>
  </si>
  <si>
    <t>GZ202310282147511670</t>
  </si>
  <si>
    <t>071700090067</t>
  </si>
  <si>
    <t>王华伟</t>
  </si>
  <si>
    <t>2023-10-29 16:57:46</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</si>
  <si>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装机地址：湖北省宜昌市中南路上上城B区B7-1304</t>
  </si>
  <si>
    <t>ZX202310270934100487</t>
  </si>
  <si>
    <t>13117273683</t>
  </si>
  <si>
    <t>韩治刚</t>
  </si>
  <si>
    <t>2023-10-27 10:44:36</t>
  </si>
  <si>
    <t>用户来电要求对副卡费用进行减免。要求核实是否有此促销活动。</t>
  </si>
  <si>
    <t>TS202310281059231735</t>
  </si>
  <si>
    <t>17671322339</t>
  </si>
  <si>
    <t>朱定鑫</t>
  </si>
  <si>
    <t>2023-10-28 17:20:39</t>
  </si>
  <si>
    <t>主办单位：湖北
客户类别：星级客户
10010是否打通：否
是否二次致电10015：是
是否联系：否
升级倾向：
号码归属省：湖北
SVIP等级：
1.问题类型:;
2.投诉类型:办理争议;
3.营业厅地址:;
4.位置信息:;
5.位置发生地:;
6.投诉内容:换套餐不给办理
8.办理业务的名称:换套餐
8.无法办理的渠道:联通营业厅</t>
  </si>
  <si>
    <t>GZ202310282135071587</t>
  </si>
  <si>
    <t>071700091505</t>
  </si>
  <si>
    <t>黄帅</t>
  </si>
  <si>
    <t>2023-10-29 09:37:16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</si>
  <si>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用户表示电视无法观看，要求维修</t>
  </si>
  <si>
    <t>GZ202310282130451559</t>
  </si>
  <si>
    <t>071701061786</t>
  </si>
  <si>
    <t>查玉明</t>
  </si>
  <si>
    <t>2023-10-29 14:13:46</t>
  </si>
  <si>
    <t>客户使用手厅一键诊断功能进行宽带故障诊断，诊断结果，故障描述：宽带全时段上网速度慢
装机地址：湖北省宜昌市西陵区葛洲坝街道石子岭社区葛洲坝合作有线宽带IPTV专用</t>
  </si>
  <si>
    <t>GZ202310282129241550</t>
  </si>
  <si>
    <t>071700025917</t>
  </si>
  <si>
    <t>闫盈</t>
  </si>
  <si>
    <t>2023-10-29 12:26:23</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</si>
  <si>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装机地址：湖北省宜昌市伍家区合益路益馨苑A4栋2单元6楼212</t>
  </si>
  <si>
    <t>GZ202310282118171473</t>
  </si>
  <si>
    <t>2023-10-29 15:13:11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</si>
  <si>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:宽带无法上网</t>
  </si>
  <si>
    <t>TS202310281047561428</t>
  </si>
  <si>
    <t>17683708283</t>
  </si>
  <si>
    <t>张策</t>
  </si>
  <si>
    <t>2023-10-29 09:04:37</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</si>
  <si>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17683708283;3、主叫号码：17683708283;4、被叫号码：;5、客户姓名：张策;6、客户级别：四星忠诚用户;7、用户归属地：宜昌市;8、受理员工工号：hubXN23ZH3072;9、手机厂商：;10、投诉渠道：10010客服热线;11、投诉打点范围：1千米;12、投诉地址：宜昌市-当阳市:望城村委会(公交站)【当阳3路】;13、网格ID：96969;14、网格名称：YC_B_湖北省宜昌市当阳市网格_96969;15、经度：111.792064;16、纬度：30.806041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23、手机信号强弱：一至两格不稳定;24、用户周边使用情况：个别发生;25、主工单流水号：hub169846115851727312;26、语音业务类型：;27、数据业务类型：无法上网;28、用户是否接受解释：否;29、公告类型：网络信息;30、基站ID：117.111355;31、基站名称：117.111355;32、其它地方是否正常使用：是;33、之前是否可以正常使用：是;地址：当阳市玉阳街道望城村刘家山，用户反映网络信号差，周边联通都没有办法上网，在线解释不认可，要求尽快核实处理。</t>
  </si>
  <si>
    <t>GZ202310282112411436</t>
  </si>
  <si>
    <t>071700082960</t>
  </si>
  <si>
    <t>2023-10-29 10:21:26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</si>
  <si>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用户表示宽带无法使用，要求师傅上门维修，请尽快处理并回复</t>
  </si>
  <si>
    <t>GZ202310282104591390</t>
  </si>
  <si>
    <t>071700080850</t>
  </si>
  <si>
    <t>孙泽华</t>
  </si>
  <si>
    <t>2023-10-29 12:27:09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</si>
  <si>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装机地址：湖北省宜昌市伍家区中南路中南二号8栋1单元2楼202</t>
  </si>
  <si>
    <t>TS202310281032061013</t>
  </si>
  <si>
    <t>15587938572</t>
  </si>
  <si>
    <t>胡建军</t>
  </si>
  <si>
    <t>2023-10-28 11:00:33</t>
  </si>
  <si>
    <t>主办单位：湖北
客户类别：普通客户
10010是否打通：否
是否二次致电10015：是
是否联系：否
升级倾向：
号码归属省：湖北
SVIP等级：
1.问题类型:;
2.投诉类型:退订争议;
3.营业厅地址:;
4.位置信息:;
5.位置发生地:;
6.投诉内容:;
视频彩铃0元套餐组合（乐享会员）2;
畅爽国内流量包（湖北）;
5G加油包19元5GB首月体验版（立即生效）;
炫彩通信助理包-立即生效（湖北）
取消以上业务
业务自动退订失败</t>
  </si>
  <si>
    <t>GZ202310282104141383</t>
  </si>
  <si>
    <t>071704077849</t>
  </si>
  <si>
    <t>望王晶</t>
  </si>
  <si>
    <t>2023-10-29 18:05:05</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</si>
  <si>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装机地址：湖北省宜昌市猇亭区古老背街道桐岭社区金猇路商业一街30号周边</t>
  </si>
  <si>
    <t>GZ202310282101071351</t>
  </si>
  <si>
    <t>071700009819</t>
  </si>
  <si>
    <t>田健</t>
  </si>
  <si>
    <t>2023-10-29 10:51:22</t>
  </si>
  <si>
    <t>#2022重保客户#宽带报障-无法登陆
装机地址：湖北省宜昌市西陵区宜昌联通CBSS项目专用CPE地址</t>
  </si>
  <si>
    <t>GZ202310282100491347</t>
  </si>
  <si>
    <t>071703771487</t>
  </si>
  <si>
    <t>刘沿兵</t>
  </si>
  <si>
    <t>2023-10-29 14:29:02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</si>
  <si>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装机地址：湖北省宜昌市夷陵区东城城乡统筹发展试验区梅子垭村发展大道梅岭新村二期3栋1单元3层302号</t>
  </si>
  <si>
    <t>GZ202310282100461346</t>
  </si>
  <si>
    <t>071700629343</t>
  </si>
  <si>
    <t>向友德</t>
  </si>
  <si>
    <t>2023-10-29 11:40:25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</si>
  <si>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装机地址：湖北省宜昌市秭归县茅坪镇秭归九里工业园岳家湾26号周边</t>
  </si>
  <si>
    <t>TS202310271104490369</t>
  </si>
  <si>
    <t>13197329591</t>
  </si>
  <si>
    <t>黄慧慧</t>
  </si>
  <si>
    <t>2023-10-27 14:50:42</t>
  </si>
  <si>
    <t xml:space="preserve">判断省分:湖北
:流量费争议
:未使用过/未使用那么多/用的wifi（产生流量/费用）
:不认可
:下一步
:不符合或不愿意开通
:未享受
:下一步
:单倍小于等于500
:
高级模板内容：
投诉问题描述:不小心超出了流量，要求退费
业务名称:套内外流量计费争议
争议月份:2023年10月
争议金额:70
是否承诺退费:是
用户要求:退费已验证通过身份信息请协助谢谢</t>
  </si>
  <si>
    <t>GZ202310282052231278</t>
  </si>
  <si>
    <t>071703682724</t>
  </si>
  <si>
    <t>魏明志</t>
  </si>
  <si>
    <t>2023-10-29 18:52:42</t>
  </si>
  <si>
    <t>无法打开网页
装机地址：湖北省宜昌市伍家岗区宝塔河街道岳家冲社区城东大道依山郡2栋1单元5楼502</t>
  </si>
  <si>
    <t>BL202310281732151840</t>
  </si>
  <si>
    <t>18571420111</t>
  </si>
  <si>
    <t>田双林</t>
  </si>
  <si>
    <t>2023-10-29 17:11:51</t>
  </si>
  <si>
    <t xml:space="preserve">用户反馈：:10016营销问题
属于：:要求禁呼屏蔽10016
判断省分:其他省分
:办理失败
用户反馈10016天天打电话骚扰，导致精神不正常，以后再骚扰就投诉到工信部</t>
  </si>
  <si>
    <t>TS202310291247152385</t>
  </si>
  <si>
    <t>15549348832</t>
  </si>
  <si>
    <t>张绍芹</t>
  </si>
  <si>
    <t>2023-10-29 15:13:52</t>
  </si>
  <si>
    <t xml:space="preserve">判断省分:湖北
:流量费争议
:未使用过/未使用那么多/用的wifi（产生流量/费用）
:不认可
:下一步
:不符合或不愿意开通
:未享受
:下一步
:单倍小于等于500
:
高级模板内容：
投诉问题描述:上网费_手机上网流量费_无线接入-上网流量费-国内（本地使用）
业务名称:上网费_手机上网流量费_无线接入-上网流量费-国内（本地使用）
争议月份:2023年10月
争议金额:2.16
是否承诺退费:是
用户要求:退费</t>
  </si>
  <si>
    <t>GZ202310282037551149</t>
  </si>
  <si>
    <t>071700088310</t>
  </si>
  <si>
    <t>张祥淑</t>
  </si>
  <si>
    <t>2023-10-29 17:30:50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</si>
  <si>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装机地址：湖北省宜昌市伍家区中南路宜化山语城三期7栋1单元4楼402</t>
  </si>
  <si>
    <t>TS202310280820530974</t>
  </si>
  <si>
    <t>15549396578</t>
  </si>
  <si>
    <t>2023-10-28 09:37:11</t>
  </si>
  <si>
    <t xml:space="preserve">[65岁以上老人]
高级模板内容：
投诉问题描述:用户来电说9月10月产生了上网费，前台解释流量有超出，所以会有费用产生，用户说自己没用，前台解释用户套餐仅有1个G国内通用流量，有额外使用都会扣除套餐外费用，只有使用了才会产生费用，没有使用是不会产生费用的，用户不认可，还是坚持要求退费，前台暂无权限，希望后台协助
争议月份:2023年9月、2023年10月
争议金额/流量:130
用户要求:用户要求退还实际产生的上网流量费</t>
  </si>
  <si>
    <t>GZ202310282027451076</t>
  </si>
  <si>
    <t>071700097915</t>
  </si>
  <si>
    <t>王玉勇</t>
  </si>
  <si>
    <t>2023-10-29 09:13:06</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</si>
  <si>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装机地址：湖北省宜昌市伍家岗区伍家岗街道办王家河社区夷陵大道江北大厦夷陵大道388号3栋3单元4层107</t>
  </si>
  <si>
    <t>BL202310281722051674</t>
  </si>
  <si>
    <t>13047152998</t>
  </si>
  <si>
    <t>李忠杰</t>
  </si>
  <si>
    <t>2023-10-29 09:10:27</t>
  </si>
  <si>
    <t xml:space="preserve">判断省分:湖北
:有意向资费
:全国流量王8元套餐
:
高级模板内容：
用户诉求:用户来电要求更改全国流量王8元套餐，在线挽留不成功，表示是老年人使用，要求在线更改
当前套餐名称:常青卡29元
新套餐名称（转入套餐名称）:全国流量王8元套餐
是合约期内（含靓号）:否
备注:要求在线更改</t>
  </si>
  <si>
    <t>ZHX202310282023280170</t>
  </si>
  <si>
    <t>2023-10-28 20:36:13</t>
  </si>
  <si>
    <t>GZ202310282023271032</t>
  </si>
  <si>
    <t>071700332445</t>
  </si>
  <si>
    <t>汪邦一</t>
  </si>
  <si>
    <t>2023-10-29 13:36:11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</si>
  <si>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装机地址：湖北省宜昌市夷陵区东城城乡统筹发展试验区梅子垭村东城汽车市场1栋周边</t>
  </si>
  <si>
    <t>GZ202310282021201015</t>
  </si>
  <si>
    <t>071701071226</t>
  </si>
  <si>
    <t>喻庆明</t>
  </si>
  <si>
    <t>2023-10-29 11:48:59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</si>
  <si>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装机地址：湖北省宜昌市西陵区窑湾街道唐家湾社区唐家湾廉租房1栋1单元25楼2502</t>
  </si>
  <si>
    <t>TS202310280814060906</t>
  </si>
  <si>
    <t>13264907553</t>
  </si>
  <si>
    <t>李承菊</t>
  </si>
  <si>
    <t>2023-10-28 10:43:47</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</si>
  <si>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渠道名称:AR彩铃酷趣会员5G加油包（湖北）
反应问题涉及场景:未经同意订购业务
产品名称:AR彩铃酷趣会员5G加油包（湖北）
争议月份:2023年10月、2023年9月
是否承诺退费:是
承诺退费金额:20
是否已经取消业务（如取消失败，需加上系统报错的提示）:已取消
是否需要回复:否
用户要求:要求退费，有承诺退费，无需回复，谢谢</t>
  </si>
  <si>
    <t>GZ202310282015300972</t>
  </si>
  <si>
    <t>071700353830</t>
  </si>
  <si>
    <t>张彦</t>
  </si>
  <si>
    <t>2023-10-29 13:35:45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</si>
  <si>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湖北省宜昌市夷陵区小溪塔镇湖光二巷104-2号周边长江市场湖光金苑104-2-202，宽带无法上网，重启无效，需要上门处理。</t>
  </si>
  <si>
    <t>TS202310272155592395</t>
  </si>
  <si>
    <t>15671073026</t>
  </si>
  <si>
    <t>田华茂</t>
  </si>
  <si>
    <t>2023-10-28 14:16:19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</si>
  <si>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是否已经取消业务（如取消失败，需加上系统报错的提示）:已取消
是否需要回复:否
用户要求:不知情开通业务，要求退费，解释不认可，已承诺退费告知退费事宜，请协助处理，谢谢
</t>
  </si>
  <si>
    <t>BL202310281713131547</t>
  </si>
  <si>
    <t>15671040997</t>
  </si>
  <si>
    <t>黄文静</t>
  </si>
  <si>
    <t>2023-10-29 14:24:34</t>
  </si>
  <si>
    <t xml:space="preserve">判断省分:湖北
:有意向资费
:全国流量王8元套餐
:
高级模板内容：
用户诉求:用户15671040997来电要求将套餐变更为（4G全国流量王8元套餐），前台挽留失败，不愿意到营业厅办理，要求我方线上处理，请处理谢谢
当前套餐名称:腾讯大王卡（新）
新套餐名称（转入套餐名称）:4G全国流量王8元套餐
是合约期内（含靓号）:否
备注:</t>
  </si>
  <si>
    <t>GZ202310282000210854</t>
  </si>
  <si>
    <t>071700925092</t>
  </si>
  <si>
    <t>王大鑫</t>
  </si>
  <si>
    <t>2023-10-29 14:00:56</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</si>
  <si>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设备收发光功率是否异常:无异常;
:宽带无法上网需要专人上门维修晚上7点后家里才有人</t>
  </si>
  <si>
    <t>GZ202310281959300845</t>
  </si>
  <si>
    <t>071701050342</t>
  </si>
  <si>
    <t>洪国生</t>
  </si>
  <si>
    <t>2023-10-29 14:52:27</t>
  </si>
  <si>
    <t>宽带报障-MODEM故障
装机地址：湖北省宜昌市伍家岗区伍家岗街道伍临路社区伍临路13号东郡小区14栋1单元13层1301</t>
  </si>
  <si>
    <t>TS202310272153022371</t>
  </si>
  <si>
    <t>18671789655</t>
  </si>
  <si>
    <t>王惠霞</t>
  </si>
  <si>
    <t>2023-10-28 14:51:27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</si>
  <si>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当月是否清卡重用:是
:任何地方都无法拨打或接听
:</t>
  </si>
  <si>
    <t>BL202310271631300343</t>
  </si>
  <si>
    <t>2023-10-28 15:38:48</t>
  </si>
  <si>
    <t>&gt;业务号码&gt;13235625278；&gt;号码归属地&gt;宜昌；&gt;产品名称&gt;视频彩铃心悦会员包月15元-3；&gt;产品代码&gt;49007442；&gt;产品编码&gt;4900744200；&gt;订购时间&gt;2023-10-2600:48:08；&gt;核查情况&gt;平台故障；&gt;不规范定制分类&gt;平台故障，无法判责；&gt;退费金额&gt;15元；&gt;退费时间&gt;2023-10-28；&gt;投诉内容&gt;
高级模板内容：
赔付类型：:增值业务争议
CBSS账单扣费名称：:视频彩铃心悦会员包月15元
办理渠道:无
赔付月份：:2023年10月
返还倍率:单倍
赔付金额：:15
是否已经取消业务:否
是否承诺退费：:是
用户是否需要回复：:否
用户要求：:用户来电称没有办理过视频彩铃心悦会员包月15元，要求取消并退费。请协助处理</t>
  </si>
  <si>
    <t>TS202310271804411527</t>
  </si>
  <si>
    <t>13986794039</t>
  </si>
  <si>
    <t>黄定兰</t>
  </si>
  <si>
    <t>2023-10-28 14:23:46</t>
  </si>
  <si>
    <t xml:space="preserve">判断省分:湖北
:流量费争议
:未使用过/未使用那么多/用的wifi（产生流量/费用）
:不认可
:下一步
:不符合或不愿意开通
:未享受
:下一步
:单倍小于等于500
:
高级模板内容：
投诉问题描述:手机上网流量费不认可
业务名称:手机上网流量费
争议月份:2023年10月
争议金额:9
是否承诺退费:是
用户要求:退费</t>
  </si>
  <si>
    <t>TS202310272146222318</t>
  </si>
  <si>
    <t>13032705178</t>
  </si>
  <si>
    <t>2023-10-28 11:10:32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</si>
  <si>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</t>
  </si>
  <si>
    <t>TS202310272125052083</t>
  </si>
  <si>
    <t>15629371092</t>
  </si>
  <si>
    <t>2023-10-28 10:20:36</t>
  </si>
  <si>
    <t>主办单位：湖北
客户类别：普通客户
10010是否打通：否
是否二次致电10015：是
是否联系：否
升级倾向：
号码归属省：湖北
SVIP等级：
1.问题类型:;
2.投诉类型:增值业务费争议;
3.营业厅地址:;
4.位置信息:;
5.位置发生地:;
6.投诉内容:为什么话费欠费莫名其妙多了那么多
争议金额:0.00
需要退订业务:否</t>
  </si>
  <si>
    <t>BL202310281643491095</t>
  </si>
  <si>
    <t>15671026751</t>
  </si>
  <si>
    <t>龙德满</t>
  </si>
  <si>
    <t>2023-10-28 17:28:20</t>
  </si>
  <si>
    <t xml:space="preserve">
高级模板内容：
需区域二线受理的业务:用户无法提供验证码
用户需办理业务名称:云加速5G畅玩加油包(湖北)（已停售）
业务办理类型:取消
业务生效时间:次月生效
是否已按规范验证用户信息:是</t>
  </si>
  <si>
    <t>TS202310272000458006</t>
  </si>
  <si>
    <t>15549355557</t>
  </si>
  <si>
    <t>北方二中心&gt;&gt;第一大区&gt;&gt;王忠营区&gt;&gt;王忠营区郑蕊组</t>
  </si>
  <si>
    <t>2023-10-28 10:36:11</t>
  </si>
  <si>
    <t>用户表示自己通过微信渠道错充了50元，要求返还，麻烦尽快处理，谢谢</t>
  </si>
  <si>
    <t>ZX202310270844350142</t>
  </si>
  <si>
    <t>2023-10-27 15:37:28</t>
  </si>
  <si>
    <t xml:space="preserve">22年Q3Q4重点客户
高级模板内容：
问题描述:用户来电反映APP销户提示有合约，现在再外地且不方便去营业厅，要求在线协助销户，请处理，谢谢。
第二联系方式:无
销户原因:不想使用
用户要求:用户来电反映APP销户提示有合约，现在再外地且不方便去营业厅，要求在线协助销户，请处理，谢谢。</t>
  </si>
  <si>
    <t>GZ202310281931400601</t>
  </si>
  <si>
    <t>071700047466</t>
  </si>
  <si>
    <t>胡道军</t>
  </si>
  <si>
    <t>2023-10-29 15:50:45</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</si>
  <si>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装机地址：湖北省宜昌市伍家岗区伍家岗街道伍临路社区伍临路机场宿舍伍临路7号1栋1单元6层602户</t>
  </si>
  <si>
    <t>TS202310271939030733</t>
  </si>
  <si>
    <t>18672664908</t>
  </si>
  <si>
    <t>2023-10-28 10:02:14</t>
  </si>
  <si>
    <t xml:space="preserve">22年Q3Q4重点客户判断省分:湖北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当月是否清卡重用:是
:某一地点无法拨打或接听
:周围用户可以使用
:用户称自己打不出去电话，称周围联通号码可以正常使用，但是自己在此地就使用不了，用户不愿换机测试，强烈要求我方核实，要求联系18672664908</t>
  </si>
  <si>
    <t>ZX202310261547450056</t>
  </si>
  <si>
    <t>15587934436</t>
  </si>
  <si>
    <t>周桥玲</t>
  </si>
  <si>
    <t>2023-10-27 09:15:16</t>
  </si>
  <si>
    <t xml:space="preserve">:下一步
判断省分:湖北
node_134:
获取入参:
node_180:
判断局方停机状态:
:
node_223::其他
:无
:大于30天
:不认可
:
高级模板内容：
投诉问题描述:用户来电反映手机无法正常使用
用户状态为:局方半停
停机原因:断卡2.0-湖北45天及以上睡眠卡风险用户打标（第十一批）
前台是否按流程解释:是
用户要求:用户要求复机，请协助处理，谢谢
第二联系电话:18671712122</t>
  </si>
  <si>
    <t>TS202310291003450583</t>
  </si>
  <si>
    <t>13227270656</t>
  </si>
  <si>
    <t>2023-10-29 15:32:26</t>
  </si>
  <si>
    <t xml:space="preserve">判断省分:湖北
:流量费争议
:未使用过/未使用那么多/用的wifi（产生流量/费用）
:不认可
:下一步
:不符合或不愿意开通
:未享受
:下一步
:单倍小于等于500
:
高级模板内容：
投诉问题描述:套外流量计费争议
业务名称:套外流量计费争议
争议月份:2023年10月
争议金额:160
是否承诺退费:是
用户要求:已承诺退费，请尽快处理，谢谢</t>
  </si>
  <si>
    <t>TS202310262045121899</t>
  </si>
  <si>
    <t>17671932615</t>
  </si>
  <si>
    <t>2023-10-27 10:15:16</t>
  </si>
  <si>
    <t xml:space="preserve">判断省分:湖北
:流量费争议
:未使用过/未使用那么多/用的wifi（产生流量/费用）
:不认可
:下一步
:不符合或不愿意开通
:未享受
:下一步
:单倍小于等于500
:
高级模板内容：
投诉问题描述:用户对超出流量计费不认可，要求退费
业务名称:超出流量计费不认可
争议月份:2023年10月
争议金额:10
是否承诺退费:是
用户要求:用户对超出流量计费不认可，要求退费</t>
  </si>
  <si>
    <t>ZX202310261419121690</t>
  </si>
  <si>
    <t>18572370818</t>
  </si>
  <si>
    <t>2023-10-27 09:19:17</t>
  </si>
  <si>
    <t xml:space="preserve">:下一步
判断省分:湖北
node_134:
获取入参:
node_180:
判断局方停机状态:
:
node_223::关停原因带“断卡、实时换机、境外漫游”字眼
:不认可
:
高级模板内容：
投诉问题描述:用户来电翻译：自己手机是被封停了自己收不到短信无法登录APP用户要求尽快回复解决。
用户状态为:局方半停
停机原因:断卡2.0-宜昌45天睡眠卡风险打标（第一批）
前台是否按流程解释:是
用户要求:自己手机是被封停了自己收不到短信无法登录APP用户要求尽快回复解决。
第二联系电话:18986830528</t>
  </si>
  <si>
    <t>BL202310281628440851</t>
  </si>
  <si>
    <t>071700187496</t>
  </si>
  <si>
    <t>李万排</t>
  </si>
  <si>
    <t>2023-10-28 17:25:21</t>
  </si>
  <si>
    <t>用户要求取消宽带提速包业务，后台尝试取消系统有设备勾选拦截，不能直接办理，烦请分公司核实处理</t>
  </si>
  <si>
    <t>BL202310281623410775</t>
  </si>
  <si>
    <t>15672493063</t>
  </si>
  <si>
    <t>骆飞</t>
  </si>
  <si>
    <t>2023-10-28 17:24:17</t>
  </si>
  <si>
    <t xml:space="preserve">
高级模板内容：
需区域二线受理的业务:用户无法提供验证码
用户需办理业务名称:取消王卡会员专属权益0元20GB腾讯系专属流量包并且更改成福多多卡59元套餐
业务办理类型:套餐变更
业务生效时间:立即生效
是否已按规范验证用户信息:无需验证
备注（如开通流量包、语音包请备注清楚当月有效/长期有效）:</t>
  </si>
  <si>
    <t>TS202310281757441506</t>
  </si>
  <si>
    <t>15572711429</t>
  </si>
  <si>
    <t>李佳静</t>
  </si>
  <si>
    <t>2023-10-29 09:39:46</t>
  </si>
  <si>
    <t xml:space="preserve">判断省分:湖北
:流量费争议
:未使用过/未使用那么多/用的wifi（产生流量/费用）
:不认可
:下一步
:不符合或不愿意开通
:未享受
:下一步
:单倍小于等于500
:
高级模板内容：
投诉问题描述:用户对超套流量不认可
业务名称:流量费
争议月份:2023年10月
争议金额:4.32
是否承诺退费:是
用户要求:立即解决</t>
  </si>
  <si>
    <t>GZ202310281903020374</t>
  </si>
  <si>
    <t>071700086356</t>
  </si>
  <si>
    <t>陈克兵</t>
  </si>
  <si>
    <t>2023-10-29 16:13:25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</si>
  <si>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装机地址：湖北省宜昌市伍家区同强路秋语台6栋2单元8楼802</t>
  </si>
  <si>
    <t>GZ202310281859420340</t>
  </si>
  <si>
    <t>071700202767</t>
  </si>
  <si>
    <t>鄢万福</t>
  </si>
  <si>
    <t>2023-10-29 08:57:22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</si>
  <si>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装机地址：湖北省宜昌市宜都市陆城镇天赐龙庭小区4栋1单元3层306</t>
  </si>
  <si>
    <t>GZ202310281857330322</t>
  </si>
  <si>
    <t>071701036602</t>
  </si>
  <si>
    <t>沙红兵</t>
  </si>
  <si>
    <t>2023-10-29 14:08:19</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</si>
  <si>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装机地址：湖北省宜昌市伍家岗区宝塔河街道中南路社区轴承小区东山大道333号1栋2单元5楼501</t>
  </si>
  <si>
    <t>BL202310281623180769</t>
  </si>
  <si>
    <t>2023-10-29 09:18:14</t>
  </si>
  <si>
    <t>用户要求解除合约（湖北宜昌）2020年沃派校园赠费，20元×48月（立即生效），不愿到厅，请后台处理</t>
  </si>
  <si>
    <t>TS202310291155511155</t>
  </si>
  <si>
    <t>15587926895</t>
  </si>
  <si>
    <t>胡倩</t>
  </si>
  <si>
    <t>2023-10-29 14:58:50</t>
  </si>
  <si>
    <t xml:space="preserve">判断省分:湖北
:流量费争议
:未使用过/未使用那么多/用的wifi（产生流量/费用）
:不认可
:下一步
:不符合或不愿意开通
:未享受
:下一步
:单倍小于等于500
:
高级模板内容：
投诉问题描述:用户进线称对产生的流量费不认可，要求处理。
业务名称:流量费
争议月份:2023年10月
争议金额:30
是否承诺退费:是
用户要求:退费</t>
  </si>
  <si>
    <t>BL202310262040412413</t>
  </si>
  <si>
    <t>13277178648</t>
  </si>
  <si>
    <t>胡正芹</t>
  </si>
  <si>
    <t>2023-10-27 14:39:57</t>
  </si>
  <si>
    <t>&gt;业务号码&gt;13277178648；&gt;号码归属地&gt;宜昌；&gt;产品名称&gt;云加速5G畅玩加油包(湖北)；&gt;产品代码&gt;91295249；&gt;产品编码&gt;无；&gt;订购时间&gt;2023-10-0312:49:12；&gt;核查情况&gt;平台故障；&gt;不规范定制分类&gt;平台故障，无法判责；&gt;退费金额&gt;20元；&gt;退费时间&gt;2023-10-27；&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用户要求：:退费到主卡18671781425</t>
  </si>
  <si>
    <t>GZ202310281837150142</t>
  </si>
  <si>
    <t>071703539122</t>
  </si>
  <si>
    <t>向祝昌</t>
  </si>
  <si>
    <t>2023-10-29 13:52:48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</si>
  <si>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:光猫红灯，要求师傅上门</t>
  </si>
  <si>
    <t>BL202310281554390304</t>
  </si>
  <si>
    <t>13197300990</t>
  </si>
  <si>
    <t>陈小怡</t>
  </si>
  <si>
    <t>2023-10-28 17:07:21</t>
  </si>
  <si>
    <t xml:space="preserve">判断省分:湖北
:有意向资费
:全国流量王8元套餐
:
高级模板内容：
用户诉求:用户来电要求降低套餐为4G流量王8元套餐
当前套餐名称:阿里小宝卡
新套餐名称（转入套餐名称）:4G流量王8元套餐
是合约期内（含靓号）:否</t>
  </si>
  <si>
    <t>TS202310271810481668</t>
  </si>
  <si>
    <t>2023-10-28 11:09:17</t>
  </si>
  <si>
    <t xml:space="preserve">判断省分:湖北
:流量费争议
:流量包定制争议
:不认可
:已享受
:
高级模板内容：
投诉问题描述:用户来电称自己订购流量包订购错误，要求退费，因前期有工单执行过服务补救，故没有承诺退费，烦请处理谢谢
业务名称:30元25GB省内流量10日快餐包（湖北）
争议月份:2023年10月
争议金额:30
是否承诺退费:否
用户要求:用户要求退费，尽快处理谢谢</t>
  </si>
  <si>
    <t>TS202310281406161003</t>
  </si>
  <si>
    <t>2023-10-28 16:51:47</t>
  </si>
  <si>
    <t xml:space="preserve">判断省分:湖北
:流量费争议
:未使用过/未使用那么多/用的wifi（产生流量/费用）
:不认可
:下一步
:不符合或不愿意开通
:未享受
:下一步
:单倍小于等于500
:
高级模板内容：
投诉问题描述:用户来电表示流量超出应该回电告知，称平时不会看短信，安抚多次无效，情绪激动
业务名称:上网费_手机上网流量费_无线接入-上网流量费-国内（本地使用）
争议月份:2023年10月
争议金额:155
是否承诺退费:是
用户要求:有升级倾向未标明，有携出倾向
已承诺退费（用户认可），退费，烦请核实谢谢</t>
  </si>
  <si>
    <t>BL202310281540390094</t>
  </si>
  <si>
    <t>071700309392</t>
  </si>
  <si>
    <t>2023-10-29 10:22:44</t>
  </si>
  <si>
    <t>&gt;业务号码&gt;071700309392；&gt;号码归属地&gt;宜昌；&gt;产品名称&gt;爱丫爱课；&gt;产品代码&gt;无；&gt;产品编码&gt;2400013359；&gt;订购时间&gt;2023-08-1417:37:19；&gt;核查情况&gt;平台故障；&gt;不规范定制分类&gt;平台故障，无法判责；&gt;退费金额&gt;75元；&gt;退费时间&gt;2023-10-29；&gt;投诉内容&gt;
高级模板内容：
赔付类型：:增值业务争议
CBSS账单扣费名称：:增值业务费_TV增值-应用-教育
办理渠道:无
赔付月份：:2023年8月、2023年9月、2023年10月
返还倍率:单倍
赔付金额：:75
是否已经取消业务:是
是否承诺退费：:是
用户是否需要回复：:否
用户要求：:无</t>
  </si>
  <si>
    <t>GZ202310281824260024</t>
  </si>
  <si>
    <t>071700002782</t>
  </si>
  <si>
    <t>陈传洲</t>
  </si>
  <si>
    <t>2023-10-29 09:01:10</t>
  </si>
  <si>
    <t>TS202310271741260978</t>
  </si>
  <si>
    <t>13165614918</t>
  </si>
  <si>
    <t>向元军</t>
  </si>
  <si>
    <t>2023-10-28 09:20:42</t>
  </si>
  <si>
    <t xml:space="preserve">
高级模板内容：
投诉问题描述:用户验证码一直错误，无法在线取消，烦请后台协助处理
业务名称:视频彩铃心悦会员包月15元
无法办理原因:无法取消
办理渠道:无
用户要求:取消增值业务</t>
  </si>
  <si>
    <t>TS202310271736460864</t>
  </si>
  <si>
    <t>13477163595</t>
  </si>
  <si>
    <t>黄晓勇</t>
  </si>
  <si>
    <t>2023-10-28 16:44:14</t>
  </si>
  <si>
    <t xml:space="preserve">【2022年上工信部测评重保用户】
高级模板内容：
投诉问题描述:来电对套餐优惠9月到期未提醒导致10月套餐按原价扣取不认可，要求反馈后台申诉，烦请后台协助处理
争议月份:2023年10月
争议金额:199
用户要求:尽快处理回复谢谢</t>
  </si>
  <si>
    <t>TS202310271730080672</t>
  </si>
  <si>
    <t>13197323198</t>
  </si>
  <si>
    <t>杨小林</t>
  </si>
  <si>
    <t>2023-10-28 17:02:40</t>
  </si>
  <si>
    <t>主办单位：湖北
客户类别：普通客户
10010是否打通：否
是否二次致电10015：是
是否联系：否
升级倾向：
号码归属省：湖北
SVIP等级：
1.问题类型:;
2.投诉类型:退订争议;
3.营业厅地址:;
4.位置信息:;
5.位置发生地:;
6.投诉内容:1元得盲盒
预存1元得盲盒24个月</t>
  </si>
  <si>
    <t>TS202310271721230450</t>
  </si>
  <si>
    <t>17671256214</t>
  </si>
  <si>
    <t>赵李青阳</t>
  </si>
  <si>
    <t>2023-10-28 09:52:33</t>
  </si>
  <si>
    <t>主办单位：湖北
客户类别：普通客户
10010是否打通：否
是否二次致电10015：是
是否联系：否
升级倾向：
号码归属省：湖北
SVIP等级：
1.问题类型:;
2.投诉类型:办理争议;
3.营业厅地址:;
4.位置信息:;
5.位置发生地:;
6.投诉内容:上午九点多下单，一整天都没有完成配送
8.办理业务的名称:补换卡
8.无法办理的渠道:中国联通APP</t>
  </si>
  <si>
    <t>TS202310271704060011</t>
  </si>
  <si>
    <t>13098417498</t>
  </si>
  <si>
    <t>覃士文</t>
  </si>
  <si>
    <t>2023-10-27 17:22:37</t>
  </si>
  <si>
    <t>主办单位：湖北
客户类别：普通客户
10010是否打通：否
是否二次致电10015：是
是否联系：否
升级倾向：
号码归属省：湖北
SVIP等级：
1.问题类型:;
2.投诉类型:退订争议;
3.营业厅地址:;
4.位置信息:;
5.位置发生地:;
6.投诉内容:;
20元10G全国流量100分钟语音（湖北）-次月生效;
湖北宜昌预存话费得流量短信包24个月-立即
取消以上业务
业务自动退订失败</t>
  </si>
  <si>
    <t>BL202310281538160060</t>
  </si>
  <si>
    <t>15549396823</t>
  </si>
  <si>
    <t>乔国梁</t>
  </si>
  <si>
    <t>2023-10-28 17:14:47</t>
  </si>
  <si>
    <t xml:space="preserve">判断省分:湖北
:有意向资费
:全国流量王8元套餐
:
高级模板内容：
用户诉求:详见：BL202310251925531293，用户要求直接变更，不要打电话，不需要二次确认，要求在次月必须生效
当前套餐名称:腾讯大王卡
新套餐名称（转入套餐名称）:全国流量王8元套餐
是合约期内（含靓号）:否</t>
  </si>
  <si>
    <t>TS202310281756421473</t>
  </si>
  <si>
    <t>18671756484</t>
  </si>
  <si>
    <t>2023-10-29 09:38:02</t>
  </si>
  <si>
    <t xml:space="preserve">判断省分:湖北
:流量费争议
:未使用过/未使用那么多/用的wifi（产生流量/费用）
:不认可
:下一步
:不符合或不愿意开通
:未享受
:下一步
:单倍小于等于500
:
高级模板内容：
投诉问题描述:用户来电对本月流量超出费用有争议，表示自己没有使用，在线解释用户不认可，要求退还产生的费用
业务名称:上网费
争议月份:2023年10月
争议金额:50
是否承诺退费:是
用户要求:要求退还产生的费用</t>
  </si>
  <si>
    <t>BL202310281511052094</t>
  </si>
  <si>
    <t>18671725929</t>
  </si>
  <si>
    <t>李梦悦</t>
  </si>
  <si>
    <t>2023-10-28 17:10:32</t>
  </si>
  <si>
    <t xml:space="preserve">判断省分:湖北
:有意向资费
:全国流量王8元套餐
:
高级模板内容：
用户诉求:要求办理8元保号套餐
当前套餐名称:大王卡39元版
新套餐名称（转入套餐名称）:全国流量王8元套餐
是合约期内（含靓号）:否</t>
  </si>
  <si>
    <t>TS202310271608150871</t>
  </si>
  <si>
    <t>13507240533</t>
  </si>
  <si>
    <t>彭鹏</t>
  </si>
  <si>
    <t>2023-10-28 14:18:17</t>
  </si>
  <si>
    <t xml:space="preserve">
高级模板内容：
投诉问题描述:用户来电称经常接到骚扰电话，称恶意骚扰，要求我方核实处理，不愿自己拦截
骚扰类型:电话
骚扰内容:骚扰电话
骚扰时间:2023-10-27
骚扰号码:无很多</t>
  </si>
  <si>
    <t>ZX202310261250321022</t>
  </si>
  <si>
    <t>18671605087</t>
  </si>
  <si>
    <t>邓利君</t>
  </si>
  <si>
    <t>2023-10-27 09:05:38</t>
  </si>
  <si>
    <t xml:space="preserve">:下一步
判断省分:湖北
node_134:
获取入参:
node_180:
判断局方停机状态:
:
node_223::其他原因
判断地市:其他地市
:不认可
:
高级模板内容：
投诉问题描述:用户来电号码异常但是卡在老家不在湖北，想知道没有原卡去营业厅行不行
用户状态为:局方停机
停机原因: 鹰眼诈骗模型编码ZB0054-0001
前台是否按流程解释:是
用户要求:要求后台协助复机
第二联系电话:18808601325</t>
  </si>
  <si>
    <t>GZ202310281741552170</t>
  </si>
  <si>
    <t>071700316491</t>
  </si>
  <si>
    <t>何非非</t>
  </si>
  <si>
    <t>2023-10-29 14:07:34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</si>
  <si>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上网速度慢，刷新无效，要求维修并回复</t>
  </si>
  <si>
    <t>TS202310291428172122</t>
  </si>
  <si>
    <t>13207218676</t>
  </si>
  <si>
    <t>叶圣会</t>
  </si>
  <si>
    <t>2023-10-29 16:59:26</t>
  </si>
  <si>
    <t>判断省分:其他省分
:流量计费争议
判断省分::未使用过/未使用那么多/用的wifi（产生流量/费用）
:不认可
:下一步
:不符合或不愿意开通
:未享受
:下一步
:单倍小于等于500
:
高级模板内容：
投诉问题描述:用户反映自己未使用流量产生流量费
业务名称:超套流量
争议月份:2023年10月
争议金额:189
是否承诺退费:是
用户要求:用户要求退还18695068232/13207218676/13032727139超出的·流量费</t>
  </si>
  <si>
    <t>TS202310271458231447</t>
  </si>
  <si>
    <t>13135828242</t>
  </si>
  <si>
    <t>苏思宇</t>
  </si>
  <si>
    <t>2023-10-27 15:16:40</t>
  </si>
  <si>
    <t>主办单位：湖北
客户类别：首次投诉
10010是否打通：否
是否二次致电10015：是
是否联系：否
升级倾向：
号码归属省：湖北
SVIP等级：
1.问题类型:;
2.投诉类型:其他问题;
3.营业厅地址:;
4.位置信息:;
5.位置发生地:;
6.投诉内容:小天卡套餐的附加业务没有写清楚，能不能续订，优享福利具体是什么根本不知道，也不能退订。</t>
  </si>
  <si>
    <t>BL202310261540581376</t>
  </si>
  <si>
    <t>13277392183</t>
  </si>
  <si>
    <t>张囡</t>
  </si>
  <si>
    <t>2023-10-27 11:12:28</t>
  </si>
  <si>
    <t>&gt;业务号码&gt;13277392183；&gt;号码归属地&gt;宜昌；&gt;产品名称&gt;云加速5G畅玩加油包(湖北)，乐动彩铃6元包月；&gt;产品代码&gt;无，49004947；&gt;产品编码&gt;无，4900494700；&gt;订购时间&gt;2023-10-1211:21:03，2023-10-2220:32:55；&gt;核查情况&gt;平台故障；&gt;不规范定制分类&gt;平台故障，无法判责；&gt;退费金额&gt;20元，6元；&gt;退费时间&gt;2023/10/27；&gt;投诉内容&gt;赔付类型：:增值业务争议
CBSS账单扣费名称：:云加速5G畅玩加油包(湖北)，增值业务-乐动彩铃6元包月
办理渠道:无
赔付月份：:2023年10月
返还倍率:单倍
赔付金额：:26
是否已经取消业务:是
是否承诺退费：:是
用户是否需要回复：:否
用户要求：:用户称不知情办理业务，要求取消并退费，前台根据预处理流程承诺退费，请后台协助处理</t>
  </si>
  <si>
    <t>BL202310281459111908</t>
  </si>
  <si>
    <t>15586375376</t>
  </si>
  <si>
    <t>吕满</t>
  </si>
  <si>
    <t>2023-10-28 15:18:19</t>
  </si>
  <si>
    <t xml:space="preserve">判断省分:湖北
:有意向资费
:全国流量王8元套餐
:
高级模板内容：
用户诉求:用户来电要求将来电号码改为全国流量王8元套餐，前台解释挽留无效，请后台协助处理，谢谢。
当前套餐名称:地王卡
新套餐名称（转入套餐名称）:全国流量王8元套餐
是合约期内（含靓号）:否
备注:要求一小时内回复。</t>
  </si>
  <si>
    <t>GZ202310281732072069</t>
  </si>
  <si>
    <t>071700041050</t>
  </si>
  <si>
    <t>周汉华</t>
  </si>
  <si>
    <t>2023-10-29 14:27:19</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</si>
  <si>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装机地址：湖北省宜昌市西陵区西坝二路电厂小区17栋2单元2层202户</t>
  </si>
  <si>
    <t>ZX202310260844491313</t>
  </si>
  <si>
    <t>15671060092</t>
  </si>
  <si>
    <t>2023-10-27 14:04:57</t>
  </si>
  <si>
    <t xml:space="preserve">
高级模板内容：
问题描述:用户来电反馈昨天已经前往营业厅办理销户业务了，但是现在还未销户成功，用户要求立即销户，加急处理
第二联系方式:15587950591
销户原因:不想用了
用户要求:用户要求加急处理，立即就销户，请后台协助处理谢谢。</t>
  </si>
  <si>
    <t>ZX202310271710182442</t>
  </si>
  <si>
    <t>071703658106</t>
  </si>
  <si>
    <t>2023-10-28 14:07:29</t>
  </si>
  <si>
    <t>用户来电表示不知情办理宽带。对此不满，要求注销宽带账号，不在本地去不了营业厅，请核实协助处理并回复</t>
  </si>
  <si>
    <t>Q23:五峰城区东泰自有营业厅,低消送宽带AA，虚拟宽带，挽留失败，客服部已取消，次月出账后核算2-10月低消补收费用，次月8日前退费到账，此费用无法抵扣往月欠费及打印发票，满意</t>
  </si>
  <si>
    <t>TS202310271832122080</t>
  </si>
  <si>
    <t>13197323471</t>
  </si>
  <si>
    <t>赵卓</t>
  </si>
  <si>
    <t>2023-10-28 09:51:52</t>
  </si>
  <si>
    <t xml:space="preserve">判断省分:其他省分
:流量计费争议
判断省分::流量包定制争议
:不认可
:未享受
:小于等于500元，且仅限单倍、月份不超过12个月
:
高级模板内容：
投诉问题描述:对误开流量包和超套刘量费用不认可
业务名称:20元15GB省内流量7日快餐包-湖北	上网费_手机上网流量费_无线接入-上网流量费-国内（省际使用）30.00
争议月份:2023年10月
争议金额:50
是否承诺退费:是
用户要求:要求退费</t>
  </si>
  <si>
    <t>BL202310281450051785</t>
  </si>
  <si>
    <t>13872636175</t>
  </si>
  <si>
    <t>胡长文</t>
  </si>
  <si>
    <t>2023-10-28 17:04:27</t>
  </si>
  <si>
    <t xml:space="preserve">判断省分:湖北
:有意向资费
:全国流量王8元套餐
:
高级模板内容：
用户诉求:用户本机来电降套为8元套餐，安抚多次无效，执意要求申请
当前套餐名称:福多多29元（湖北）
新套餐名称（转入套餐名称）:全国流量王8元
是合约期内（含靓号）:否
备注:要求联系：13349766349</t>
  </si>
  <si>
    <t>GZ202310281717541945</t>
  </si>
  <si>
    <t>071700061201</t>
  </si>
  <si>
    <t>刘冰洁</t>
  </si>
  <si>
    <t>2023-10-29 15:30:27</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</si>
  <si>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装机地址：湖北省宜昌市伍家区合益路城中金谷3栋1单元11楼1102</t>
  </si>
  <si>
    <t>GZ202310281713171910</t>
  </si>
  <si>
    <t>071700430735</t>
  </si>
  <si>
    <t>2023-10-28 20:55:05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</si>
  <si>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装机地址：湖北省宜昌市五峰县渔洋关镇曹家坪路渔洋枫景小区3栋3单元2楼201户</t>
  </si>
  <si>
    <t>BL202310281416451306</t>
  </si>
  <si>
    <t>15997669536</t>
  </si>
  <si>
    <t>李梨丽</t>
  </si>
  <si>
    <t>2023-10-28 14:36:26</t>
  </si>
  <si>
    <t xml:space="preserve">判断省分:湖北
:无意向资费
node_104:
node_102:
:降套
:消费过高
:挽留后，用户依旧要求降套
:消费对比
:挽留失败
:
node_106:
:无合约/无靓号
:
高级模板内容：
用户诉求:用户不愿到厅，要求线上降套，解释无效，称不处理就转网
当前套餐名称:腾讯大王卡
新套餐名称（转入套餐名称）:降低资费
是合约期内（含靓号）:否</t>
  </si>
  <si>
    <t>ZX202310261046482368</t>
  </si>
  <si>
    <t>071703627866</t>
  </si>
  <si>
    <t>艾刚清</t>
  </si>
  <si>
    <t>2023-10-27 09:13:05</t>
  </si>
  <si>
    <t>用户反映被动开通宽带，家里没有安装，用户非常气愤，无故开通，表示查询有扣费10元，已告知用户有赠费一年，用户要求马上取消宽带，专人回复，请处理并回复</t>
  </si>
  <si>
    <t>Q23：五峰城区东泰自有营业厅，虚拟宽带AA，经核实，23.1月办理，已按用户办理注销，满意。</t>
  </si>
  <si>
    <t>GZ202310281705431844</t>
  </si>
  <si>
    <t>071701051378</t>
  </si>
  <si>
    <t>杨飔羽</t>
  </si>
  <si>
    <t>2023-10-29 10:38:14</t>
  </si>
  <si>
    <t>IPTV机顶盒故障
装机地址：湖北省宜昌市西陵区窑湾街道沙河社区西湖路39号北辰明珠小区3栋1单元4层405</t>
  </si>
  <si>
    <t>BL202310281411481234</t>
  </si>
  <si>
    <t>15549282522</t>
  </si>
  <si>
    <t>罗爱琼</t>
  </si>
  <si>
    <t>2023-10-28 17:09:04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</si>
  <si>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赔付金额：:40
是否已经取消业务:是
是否承诺退费：:是
用户是否需要回复：:否
用户要求：:已承诺</t>
  </si>
  <si>
    <t>ZX202310260923441546</t>
  </si>
  <si>
    <t>071704260296</t>
  </si>
  <si>
    <t>王玉姣</t>
  </si>
  <si>
    <t>2023-10-27 14:55:53</t>
  </si>
  <si>
    <t xml:space="preserve">判断省分:湖北
:被动办理宽带
:不需要
:
高级模板内容：
问题描述:用户来电反映宽带不是自己安装的表示要销户已告知可以安装用户表示不需要
第二联系方式:15571711040
销户原因:不需要
用户要求:销户并且退费</t>
  </si>
  <si>
    <t>Q23：兴山城区自有营业厅，低消虚拟宽带AA，用户反馈宽带的问题，经核实，为营业厅开通前未跟用户解释清楚导致，考虑用户感知，申请退23.8-10月宽带费用，合计25.48元，于次月7日前到帐，此费用不可打印发票，满意。</t>
  </si>
  <si>
    <t>TS202310271417560268</t>
  </si>
  <si>
    <t>13135820631</t>
  </si>
  <si>
    <t>肖春玲</t>
  </si>
  <si>
    <t>2023-10-27 17:22:17</t>
  </si>
  <si>
    <t>判断省分:其他省分
:流量计费争议
判断省分::流量包定制争议
:不认可
:未享受
:小于等于500元，且仅限单倍、月份不超过12个月
:
高级模板内容：
投诉问题描述:流量包重复订购，要求退费
业务名称:10元5GB全国流量5日快餐包（湖北）
争议月份:2023年10月
争议金额:10
是否承诺退费:是
用户要求:解释不认可，已在线承诺减免并告知退费事宜，请处理，谢谢</t>
  </si>
  <si>
    <t>TS202310261831162223</t>
  </si>
  <si>
    <t>15671072993</t>
  </si>
  <si>
    <t>覃春梅</t>
  </si>
  <si>
    <t>2023-10-27 10:10:17</t>
  </si>
  <si>
    <t xml:space="preserve">判断省分:其他省分
:流量计费争议
判断省分::流量包定制争议
:不认可
:未享受
:小于等于500元，且仅限单倍、月份不超过12个月
:
高级模板内容：
投诉问题描述:小孩子误操作开通业务，无需求，要求退返
业务名称:5G加油包29元10GB（立即生效），	视频彩铃心悦会员包月15元-3
争议月份:2023年10月
争议金额:44
是否承诺退费:是
用户要求:退返</t>
  </si>
  <si>
    <t>BL202310281350330959</t>
  </si>
  <si>
    <t>18694092975</t>
  </si>
  <si>
    <t>罗李雯</t>
  </si>
  <si>
    <t>2023-10-28 15:35:48</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</si>
  <si>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:湖北宜昌预存话费得流量短信包24个月-立即（已停售）用户要求取消挽留失败提及投诉谢谢加急</t>
  </si>
  <si>
    <t>BL202310281136271615</t>
  </si>
  <si>
    <t>13277394761</t>
  </si>
  <si>
    <t>秦怡</t>
  </si>
  <si>
    <t>2023-10-28 16:18:27</t>
  </si>
  <si>
    <t>&gt;业务号码&gt;13277394761；&gt;号码归属地&gt;宜昌；&gt;产品名称&gt;云加速5G畅玩加油包(湖北)；&gt;产品代码&gt;无；&gt;产品编码&gt;91295249；&gt;订购时间&gt;2023-08-2723:53:08；&gt;核查情况&gt;平台故障；&gt;不规范定制分类&gt;平台故障，无法判责；&gt;退费金额&gt;60元；&gt;退费时间&gt;2023年10月28日；&gt;投诉内容&gt;
高级模板内容：
赔付类型：:增值业务争议
CBSS账单扣费名称：:云加速5G畅玩加油包(湖北)20元5GB云加速5G畅玩加油包(湖北)
办理渠道:无
赔付月份：:2023年8月、2023年9月、2023年10月
返还倍率:单倍
赔付金额：:60
是否已经取消业务:是
是否承诺退费：:是
用户是否需要回复：:否
用户要求：:不知情办理非常不满要求退还费用尽快处理</t>
  </si>
  <si>
    <t>ZX202310271040151148</t>
  </si>
  <si>
    <t>071703713395</t>
  </si>
  <si>
    <t>钟玉菊</t>
  </si>
  <si>
    <t>2023-10-27 14:22:54</t>
  </si>
  <si>
    <t>用户表示自己不知道手机套餐内开通了融合宽带业务，强烈要求取消，后台核实是缓装机业务，给予解释挽留，但是用户不认可，态度强硬，要求在今天中午12点前给予回复</t>
  </si>
  <si>
    <t>Q23：长阳城区自有营业厅，虚拟宽带AA。经核实，23.2月办理，已按用户要求注销宽带，满意。</t>
  </si>
  <si>
    <t>TS202310290849361536</t>
  </si>
  <si>
    <t>13032706477</t>
  </si>
  <si>
    <t>卢光成</t>
  </si>
  <si>
    <t>2023-10-29 14:22:46</t>
  </si>
  <si>
    <t xml:space="preserve">判断省分:其他省分
:流量计费争议
判断省分::流量包定制争议
:不认可
:未享受
:小于等于500元，且仅限单倍、月份不超过12个月
:
高级模板内容：
投诉问题描述:用户表示没有订购这个流量包，不认可，要求退费处理
业务名称:腾讯游戏畅玩包（前向）
争议月份:2023年9月、2023年10月
争议金额:24
是否承诺退费:是
用户要求:要求退费处理</t>
  </si>
  <si>
    <t>TS202310271351452179</t>
  </si>
  <si>
    <t>18672657498</t>
  </si>
  <si>
    <t>梁泽云</t>
  </si>
  <si>
    <t>2023-10-27 16:43:46</t>
  </si>
  <si>
    <t xml:space="preserve">[65岁以上老人]判断省分:湖北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产品名称:AR彩铃酷趣会员5G加油包（湖北）
争议月份:2023年10月
是否承诺退费:是
承诺退费金额:20
是否已经取消业务（如取消失败，需加上系统报错的提示）:取消
是否需要回复:否
用户要求:退费</t>
  </si>
  <si>
    <t>GZ202310281646121687</t>
  </si>
  <si>
    <t>071700673864</t>
  </si>
  <si>
    <t>向莉</t>
  </si>
  <si>
    <t>2023-10-29 17:45:08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</si>
  <si>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装机地址：湖北省宜昌市秭归县茅坪镇平湖大道欧意小区欧意大厦B栋2单元10层1003户欧意小区B栋9楼041104</t>
  </si>
  <si>
    <t>BL202310261943091985</t>
  </si>
  <si>
    <t>2023-10-27 15:35:42</t>
  </si>
  <si>
    <t>&gt;业务号码&gt;13294240754；&gt;号码归属地&gt;宜昌；&gt;产品名称&gt;哔哩哔哩15G流量加会员月包；&gt;产品代码&gt;80006723；&gt;产品编码&gt;8000672300；&gt;订购时间&gt;2023-10-2517:58:22；&gt;核查情况&gt;平台故障；&gt;不规范定制分类&gt;平台故障，无法判责；&gt;退费金额&gt;25元；&gt;退费时间&gt;2023/10/27；&gt;投诉内容&gt;
高级模板内容：
赔付类型：:增值业务争议
CBSS账单扣费名称：:增值业务-哔哩哔哩15G流量加会员月包
办理渠道:无
赔付月份：:2023年10月
返还倍率:单倍
赔付金额：:25
是否已经取消业务:是
是否承诺退费：:是
用户是否需要回复：:否
用户要求：:退费</t>
  </si>
  <si>
    <t>ZX202310261551070079</t>
  </si>
  <si>
    <t>071701016709</t>
  </si>
  <si>
    <t>袁超勇</t>
  </si>
  <si>
    <t>2023-10-28 14:02:55</t>
  </si>
  <si>
    <t xml:space="preserve">判断省分:湖北
:自己办理的宽带
:挽留失败
:不同意
:
高级模板内容：
问题描述:用户来电表示自己宽带不想用了，前台建议去营业厅办理，客户表示营业厅不给办
第二联系方式:15629373717
销户原因:不想用了
用户要求:要求我方协助处理，谢谢</t>
  </si>
  <si>
    <t>电话营销-开通争议：拓见科技(深圳)有限公司武汉分公司(宜昌)，低消59元宽带300M主产品AA。用户反映电话营销办理低消宽带时未与客户达成一致，已按客户要求取消宽带，并登记48小时内取消手机号码低消，另于本月出账后，次月7日前退还宽带费用，回访满意</t>
  </si>
  <si>
    <t>GZ202310281643041661</t>
  </si>
  <si>
    <t>071703117416</t>
  </si>
  <si>
    <t>覃蓓</t>
  </si>
  <si>
    <t>2023-10-28 19:33:28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</si>
  <si>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装机地址：湖北省宜昌市西陵区窑湾街道东山村体育场路32号英伦皇都12栋1单元6楼602</t>
  </si>
  <si>
    <t>GZ202310281641571653</t>
  </si>
  <si>
    <t>071700361212</t>
  </si>
  <si>
    <t>余良坤</t>
  </si>
  <si>
    <t>2023-10-28 18:48:05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</si>
  <si>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装机地址：湖北省宜昌市夷陵区小溪塔街道办平湖社区平云二路4号黄金居富华苑3栋3单元3层302户</t>
  </si>
  <si>
    <t>GZ202310281634571606</t>
  </si>
  <si>
    <t>071700040847</t>
  </si>
  <si>
    <t>贺秋实</t>
  </si>
  <si>
    <t>2023-10-29 13:37:24</t>
  </si>
  <si>
    <t>光猫无法上网，IPTV电视和网络都没有网，用不成
装机地址：湖北省宜昌市点军区碧桂园御园34栋1单元24楼2404</t>
  </si>
  <si>
    <t>GZ202310281634081599</t>
  </si>
  <si>
    <t>071700103827</t>
  </si>
  <si>
    <t>薛红俊</t>
  </si>
  <si>
    <t>2023-10-28 21:21:29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</si>
  <si>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用户表示宽带无法使用，多次刷新无效，要求上门处理。
宽带是否有欠费及账号是否异常:无异常;
宽带是否有群体故障告警:无异常;
线路是否正常:无异常;
光猫是否正常:无异常;
上网速度检测:光猫终端能力与签约速率不匹配;
设备收发光功率是否异常:路由器能力不匹配;
:</t>
  </si>
  <si>
    <t>BL202310271029082342</t>
  </si>
  <si>
    <t>13297280719</t>
  </si>
  <si>
    <t>秦玉良</t>
  </si>
  <si>
    <t>2023-10-27 15:45:39</t>
  </si>
  <si>
    <t>&gt;业务号码&gt;13297280719；&gt;号码归属地&gt;宜昌；&gt;产品名称&gt;&gt;哔哩哔哩15G流量加会员月包、联通助理-畅享版（在线渠道）、手机彩铃沃音乐精选10元包月；&gt;产品代码&gt;80006723、89000014、49004937；&gt;产品编码&gt;8000672300、8900001401、4900493700；&gt;订购时间&gt;2023-09-1008:00:51、2023-09-1007:58:29、2023-09-0619:26:15；&gt;核查情况&gt;平台故障；&gt;不规范定制分类&gt;平台故障，无法判责；&gt;退费金额&gt;50元、32元、20元；&gt;退费时间&gt;2023-10-27；&gt;投诉内容&gt;
高级模板内容：
赔付类型：:增值业务争议
CBSS账单扣费名称：:手机彩铃沃音乐精选10元包月、联通助理-畅享版（在线渠道）哔哩哔哩15G流量加会员月包
办理渠道:联通在线定向流量集约平台-畅视
赔付月份：:2023年9月、2023年10月
返还倍率:单倍
赔付金额：:102
是否已经取消业务:是
是否承诺退费：:是
用户是否需要回复：:否
用户要求：:已承诺退费</t>
  </si>
  <si>
    <t>GZ202310281627021535</t>
  </si>
  <si>
    <t>071701007032</t>
  </si>
  <si>
    <t>2023-10-29 09:53:04</t>
  </si>
  <si>
    <t>#2022重保客户##2022重保客户#071701007032命中精准预判服务场景:[65岁以上老人]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宽带无法使用，强烈要求师傅上门检修</t>
  </si>
  <si>
    <t>TS202310271344232027</t>
  </si>
  <si>
    <t>15572756850</t>
  </si>
  <si>
    <t>余兆平</t>
  </si>
  <si>
    <t>2023-10-27 14:30:37</t>
  </si>
  <si>
    <t>主办单位：湖北
客户类别：星级客户
10010是否打通：否
是否二次致电10015：是
是否联系：否
升级倾向：
号码归属省：湖北
SVIP等级：
1.问题类型:;
2.投诉类型:退订争议;
3.营业厅地址:;
4.位置信息:;
5.位置发生地:;
6.投诉内容:联通PLUS黄金会员月卡-优惠19元/月（促销-首月2.9元）
取消以上业务
业务自动退订失败</t>
  </si>
  <si>
    <t>ZX202310261043482338</t>
  </si>
  <si>
    <t>071703456952</t>
  </si>
  <si>
    <t>赵忠喜</t>
  </si>
  <si>
    <t>2023-10-27 14:05:10</t>
  </si>
  <si>
    <t xml:space="preserve">判断省分:湖北
:被动办理宽带
:不需要
:
高级模板内容：
问题描述:用户来电称没有办理过宽带，已解释，不认可，要求取消
第二联系方式:17671253986
销户原因:没有办理过
用户要求:要求取消</t>
  </si>
  <si>
    <t>电话营销-开通争议：宜昌融诚通信服务有限责任公司，低消送宽带AA。经核实，22年11月通过电话营销方式推荐用户办理，免12个月宽带月费，录入虚拟地址未实际安装。现用户表示无需使用，已取消，满意。</t>
  </si>
  <si>
    <t>TS202310271328071674</t>
  </si>
  <si>
    <t>15549302586</t>
  </si>
  <si>
    <t>张俊林</t>
  </si>
  <si>
    <t>2023-10-27 16:15:13</t>
  </si>
  <si>
    <t>&gt;业务号码&gt;15549302586；&gt;号码归属地&gt;宜昌；&gt;产品名称&gt;云加速5G畅玩加油包(湖北)；&gt;产品代码&gt;91295249；&gt;产品编码&gt;无；&gt;订购时间&gt;2023-09-2505:47:35；&gt;核查情况&gt;平台故障；&gt;不规范定制分类&gt;平台故障，无法判责；&gt;退费金额&gt;40元；&gt;退费时间&gt;2023-10-27；&gt;投诉内容&gt;
高级模板内容：
是否10016外呼:是
反应问题涉及场景:未经同意订购业务
产品名称:云加速5G畅玩加油包(湖北)
争议月份:2023年10月、2023年9月
是否承诺退费:是
承诺退费金额:40
是否已经取消业务（如取消失败，需加上系统报错的提示）:是
是否需要回复:否
用户要求:用户称不知情办理业务，要求取消并退费，前台根据预处理流程承诺退费，请后台协助处理</t>
  </si>
  <si>
    <t>BL202310281249300119</t>
  </si>
  <si>
    <t>15586366602</t>
  </si>
  <si>
    <t>钟家荣</t>
  </si>
  <si>
    <t>2023-10-28 16:17:29</t>
  </si>
  <si>
    <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用户要求：:用户要求退费</t>
  </si>
  <si>
    <t>GZ202310281622281498</t>
  </si>
  <si>
    <t>071700444820</t>
  </si>
  <si>
    <t>胡青有</t>
  </si>
  <si>
    <t>2023-10-28 18:39:50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</si>
  <si>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t>
  </si>
  <si>
    <t>GZ202310281615441442</t>
  </si>
  <si>
    <t>071701053533</t>
  </si>
  <si>
    <t>鲁仁贵</t>
  </si>
  <si>
    <t>2023-10-29 15:25:06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</si>
  <si>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装机地址：湖北省宜昌市西陵区学院街道气象台社区夷陵大道CBD5栋1单元2层201</t>
  </si>
  <si>
    <t>BL202310281247450103</t>
  </si>
  <si>
    <t>13117288797</t>
  </si>
  <si>
    <t>晏秋平</t>
  </si>
  <si>
    <t>2023-10-29 11:18:50</t>
  </si>
  <si>
    <t xml:space="preserve">
高级模板内容：
需区域二线受理的业务:用户无法提供验证码
用户需办理业务名称:20元/14GB国内流量7日包
业务办理类型:开通
业务生效时间:立即生效
是否已按规范验证用户信息:无需验证
备注（如开通流量包、语音包请备注清楚当月有效/长期有效）:开通</t>
  </si>
  <si>
    <t>TS202310271058200145</t>
  </si>
  <si>
    <t>18672909772</t>
  </si>
  <si>
    <t>丁怡方</t>
  </si>
  <si>
    <t>2023-10-27 17:58:16</t>
  </si>
  <si>
    <t xml:space="preserve">判断省分:其他省分
:流量计费争议
判断省分::流量包定制争议
:不认可
:未享受
:小于等于500元，且仅限单倍、月份不超过12个月
:
高级模板内容：
投诉问题描述:用户反映定错；流量包
业务名称:20元15GB省内流量7日快餐包-湖北
争议月份:2023年10月
争议金额:20
是否承诺退费:是
用户要求:用户要求退费</t>
  </si>
  <si>
    <t>BL202310281230102365</t>
  </si>
  <si>
    <t>15697275756</t>
  </si>
  <si>
    <t>王璐</t>
  </si>
  <si>
    <t>2023-10-29 09:13:59</t>
  </si>
  <si>
    <t>22年Q3Q4重点客户用户反馈：:10016营销问题
属于：:要求禁呼屏蔽10016
判断省分:其他省分
:办理失败
:用户来电要求屏蔽10016，称一直被骚扰，要求核实处理，联系电话15697275756</t>
  </si>
  <si>
    <t>TS202310271127521186</t>
  </si>
  <si>
    <t>13098409869</t>
  </si>
  <si>
    <t>代盛国</t>
  </si>
  <si>
    <t>2023-10-27 15:32:14</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</si>
  <si>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产品名称:腾讯游戏畅玩包（前向）AR彩铃酷趣会员5G加油包（湖北）
争议月份:2023年8月、2023年9月、2023年10月
是否承诺退费:是
承诺退费金额:76
是否已经取消业务（如取消失败，需加上系统报错的提示）:否（请协助取消谢谢）
是否需要回复:否
用户要求:取消并且退费</t>
  </si>
  <si>
    <t>TS202310280944432367</t>
  </si>
  <si>
    <t>15587919039</t>
  </si>
  <si>
    <t>董远安</t>
  </si>
  <si>
    <t>2023-10-28 14:37:57</t>
  </si>
  <si>
    <t xml:space="preserve">判断省分:其他省分
:流量计费争议
判断省分::流量包定制争议
:不认可
:未享受
:小于等于500元，且仅限单倍、月份不超过12个月
:
高级模板内容：
投诉问题描述:用户来电反映自己没有开通过AR彩铃酷趣会员5G加油包（湖北），要求退费
业务名称:AR彩铃酷趣会员5G加油包（湖北）
争议月份:2023年9月、2023年10月
争议金额:40
是否承诺退费:是
用户要求:用户要求退费，烦请后台协助处理，谢谢。</t>
  </si>
  <si>
    <t>ZX202310281656160941</t>
  </si>
  <si>
    <t>15587953065</t>
  </si>
  <si>
    <t>瞿骁</t>
  </si>
  <si>
    <t>2023-10-29 20:18:40</t>
  </si>
  <si>
    <t xml:space="preserve">:下一步
判断省分:湖北
node_134:
获取入参:
node_180:
判断局方停机状态:
:
node_223::其他
:无
:小于30天
:不认可
:
高级模板内容：
投诉问题描述:号码关停了，在APP上复通失败，不愿去往营业厅
用户状态为:局方半停
停机原因:本地异常号卡语音半停
前台是否按流程解释:是
用户要求:上报后台办理复通
第二联系电话:13163236233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</si>
  <si>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</si>
  <si>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TS202310281311152351</t>
  </si>
  <si>
    <t>18672105907</t>
  </si>
  <si>
    <t>张祎</t>
  </si>
  <si>
    <t>2023-10-28 15:19:49</t>
  </si>
  <si>
    <t xml:space="preserve">判断省分:其他省分
:流量计费争议
判断省分::没有短信通知/延迟
:不认可
:下一步
:不符合或不愿意开通
:未享受
:下一步
:单倍小于等于500
:
高级模板内容：
投诉问题描述:用户表示没有收到短信对费用不认可
业务名称:手机上网流量费
争议月份:2023年10月
争议金额:95
是否承诺退费:是
用户要求:退费</t>
  </si>
  <si>
    <t>BL202310281228382346</t>
  </si>
  <si>
    <t>2023-10-28 15:34:55</t>
  </si>
  <si>
    <t xml:space="preserve">
高级模板内容：
用户诉求:用户来电称要求更改套餐，尽快核实处理，谢谢
当前套餐名称:腾讯大王卡
新套餐名称（转入套餐名称）:8元套餐
是合约期内（含靓号）:否</t>
  </si>
  <si>
    <t>ZHX202310281556292388</t>
  </si>
  <si>
    <t>13207200468</t>
  </si>
  <si>
    <t>2023-10-28 16:29:59</t>
  </si>
  <si>
    <t>用户再次来电反馈问题（用户没有说自己的问题），要求（直接转接经理接用户电话），未派省分工单，根据申诉预警4项场景第（4）项记录此单，请专家团队协助安抚/拦截/解释，谢谢！
用户要求1小时之内我方必须给用户回电，不然就打工信部投诉</t>
  </si>
  <si>
    <t>BL202310281705141435</t>
  </si>
  <si>
    <t>15549299112</t>
  </si>
  <si>
    <t>彭国芬</t>
  </si>
  <si>
    <t>2023-10-29 09:48:32</t>
  </si>
  <si>
    <t>&gt;业务号码&gt;15549299112；&gt;号码归属地&gt;宜昌；&gt;产品名称&gt;云加速5G畅玩加油包(湖北)；&gt;产品代码&gt;91295249；&gt;产品编码&gt;无；&gt;订购时间&gt;2023-10-0811:05:15；&gt;核查情况&gt;平台故障；&gt;不规范定制分类&gt;平台故障，无法判责；&gt;退费金额&gt;20元；&gt;退费时间&gt;2023年10月29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用户要求：:退还费用谢谢</t>
  </si>
  <si>
    <t>TS202310271012531203</t>
  </si>
  <si>
    <t>18771815273</t>
  </si>
  <si>
    <t>李进鑫</t>
  </si>
  <si>
    <t>2023-10-27 14:22:13</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</si>
  <si>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投诉问题描述:客户来电反馈本机号码没有怎么上网，及副卡产生15997673906两个号码共产生上网费用18元不认可，要求退费
业务名称:	上网费_手机上网流量费_18
争议月份:2023年10月
争议金额:18
是否承诺退费:是
用户要求:退费</t>
  </si>
  <si>
    <t>BL202310281210482119</t>
  </si>
  <si>
    <t>15571774649</t>
  </si>
  <si>
    <t>张振涛</t>
  </si>
  <si>
    <t>2023-10-28 14:29:48</t>
  </si>
  <si>
    <t xml:space="preserve">判断省分:湖北
:有意向资费
:全国流量王8元套餐
:
高级模板内容：
用户诉求:降低套餐
当前套餐名称:腾讯大王卡
新套餐名称（转入套餐名称）:全国流量王8元套餐
是合约期内（含靓号）:否
备注:尽快处理，加急</t>
  </si>
  <si>
    <t>ZX202310281459472319</t>
  </si>
  <si>
    <t>18527208040</t>
  </si>
  <si>
    <t>吕天凤</t>
  </si>
  <si>
    <t>2023-10-29 17:27:57</t>
  </si>
  <si>
    <t xml:space="preserve">:下一步
判断省分:湖北
node_134:
获取入参:
node_180:
判断局方停机状态:
:
node_223::其他
:无
:大于30天
:不认可
:
高级模板内容：
投诉问题描述:用户来电对局方半停不认可，称自己不在归属地，要求线上开机
用户状态为:局方半停
停机原因:本地异常号卡语音半停（机主停机之日起30天内在中国联通APP进行自助复通，如逾期需前往营业厅办理，原则复机一次）
前台是否按流程解释:是
用户要求:线上开机
第二联系电话:13115255203</t>
  </si>
  <si>
    <t>ZX202310281548180295</t>
  </si>
  <si>
    <t>2023-10-29 19:25:49</t>
  </si>
  <si>
    <t xml:space="preserve">【2022年上工信部测评重保用户】:下一步
判断省分:湖北
node_134:
获取入参:
node_180:
判断局方停机状态:
:
node_223::其他
:有
:不认可
:
高级模板内容：
投诉问题描述:用户对前工单处理结果不认可，称自己没办法去营业厅，前台按前工单解释无效，详见：ZX202310251613541572
用户状态为:局方半停
停机原因:工信部12321骚扰被举报号码关停(机主停机之日起30天内在中国联通APP进行自助复通，如逾期需前往营业厅办理，原则复机一次）
前台是否按流程解释:是
用户要求:用户要求线上复机或者注销，如果不处理之后的欠费用户不负责，请加急处理
第二联系电话:18132024412</t>
  </si>
  <si>
    <t>ZX202310271713532486</t>
  </si>
  <si>
    <t>15629377586</t>
  </si>
  <si>
    <t>2023-10-28 16:38:59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</si>
  <si>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投诉问题描述:用户来电对局方停机不认可，称不在归属地，要求线上开机
用户状态为:局方停机
停机原因:集团鹰眼监测诈骗停机（异常换机）：首次关停可携带本人有效证件、本机号卡到就归属营厅核验签署承诺书复机一次
前台是否按流程解释:是
用户要求:线上开机
第二联系电话:15629377525</t>
  </si>
  <si>
    <t>号码关停： 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</si>
  <si>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BL202310281909590544</t>
  </si>
  <si>
    <t>15549365381</t>
  </si>
  <si>
    <t>宋勃</t>
  </si>
  <si>
    <t>2023-10-29 10:49:46</t>
  </si>
  <si>
    <t>&gt;业务号码&gt;15549365381；&gt;号码归属地&gt;宜昌；&gt;产品名称&gt;王者荣耀流量权益包-腾讯-12元；&gt;产品代码&gt;21001876；&gt;产品编码&gt;2100187601；&gt;订购时间&gt;2023-08-0914:15:18；&gt;核查情况&gt;平台故障；&gt;不规范定制分类&gt;平台故障，无法判责；&gt;退费金额&gt;24元；&gt;退费时间&gt;2023-10-29；&gt;投诉内容&gt;
高级模板内容：
赔付类型：:增值业务争议
CBSS账单扣费名称：:	增值业务费_增值业务-王者荣耀流量权益包-腾讯-12元_增值业务-王者荣耀流量
SP产品ID/元素ID：:无
办理渠道:	SP查询/退订/订购
赔付月份：:2023年9月、2023年10月
返还倍率:单倍
赔付金额：:24
是否已经取消业务:是
是否承诺退费：:是
用户是否需要回复：:否
用户要求：:尽快处理</t>
  </si>
  <si>
    <t>BL202310260939490990</t>
  </si>
  <si>
    <t>15549386147</t>
  </si>
  <si>
    <t>梅运发</t>
  </si>
  <si>
    <t>2023-10-27 10:16:42</t>
  </si>
  <si>
    <t>&gt;业务号码&gt;15549386147；&gt;号码归属地&gt;宜昌；&gt;产品名称&gt;视频彩铃心悦会员包月15元-3；&gt;产品代码&gt;49007442；&gt;产品编码&gt;4900744200；&gt;订购时间&gt;2023-10-2512:08:38；&gt;核查情况&gt;平台故障；&gt;不规范定制分类&gt;平台故障，无法判责；&gt;退费金额&gt;15元；&gt;退费时间&gt;2023/10/26；&gt;投诉内容&gt;赔付类型：:增值业务争议
CBSS账单扣费名称：:视频彩铃心悦会员包月15元-3
办理渠道:沃音乐_铃声多酷
赔付月份：:2023年10月
返还倍率:单倍
赔付金额：:15
是否已经取消业务:是
是否承诺退费：:是
用户是否需要回复：:否
用户要求：:尽快处理谢谢</t>
  </si>
  <si>
    <t>ZX202310281729131236</t>
  </si>
  <si>
    <t>18671720762</t>
  </si>
  <si>
    <t>2023-10-29 18:08:34</t>
  </si>
  <si>
    <t xml:space="preserve">:下一步
判断省分:湖北
node_134:
获取入参:
node_180:
判断局方停机状态:
:
node_223::其他
:无
:小于30天
:不认可
:
高级模板内容：
投诉问题描述:用户来电反映被局方半停，用户不在归属地。号卡不在身边，要求我方尽快核实回复处理复机，谢谢。要求加急
用户状态为:局方半停
停机原因:新入网未正常使用半停
前台是否按流程解释:是
用户要求:复机
第二联系电话:18258588080</t>
  </si>
  <si>
    <t>TS202310281835012204</t>
  </si>
  <si>
    <t>16671725281</t>
  </si>
  <si>
    <t>梅成菊</t>
  </si>
  <si>
    <t>2023-10-29 09:58:50</t>
  </si>
  <si>
    <t xml:space="preserve">判断省分:其他省分
:流量计费争议
判断省分::未使用过/未使用那么多/用的wifi（产生流量/费用）
:不认可
:下一步
:不符合或不愿意开通
:未享受
:下一步
:单倍小于等于500
:
高级模板内容：
投诉问题描述:老人使用要求赠送流量，老人使用不知情超出，流量费已承诺退费请后台回电。
业务名称:上网费
争议月份:2023年10月
争议金额:51
是否承诺退费:是
用户要求:已承诺退费</t>
  </si>
  <si>
    <t>ZX202310281543140239</t>
  </si>
  <si>
    <t>18607201578</t>
  </si>
  <si>
    <t>王春妮</t>
  </si>
  <si>
    <t>2023-10-28 16:50:40</t>
  </si>
  <si>
    <t xml:space="preserve">[内部员工专线1]:下一步
判断省分:湖北
node_134:
获取入参:
node_180:
判断局方停机状态:
:
node_223::关停原因为：集团鹰眼监测诈骗停机（异常换机）、集团鹰眼风险IMEI扩展模型停机
:不认可
:
高级模板内容：
投诉问题描述:用户来电要求在线复通，已向用户解释用户不认可，用户称自己是中国联通员工表示在线复通不了就投诉到工信部。
用户状态为:局方停机
停机原因:集团鹰眼诈骗-异常IMEI扩展模型：首次关停可携带本人有效证件到号码归属地自营厅核验签署法律风险告知书复机一次。
前台是否按流程解释:是
用户要求:用户要求在线10钟内复通
第二联系电话:无</t>
  </si>
  <si>
    <t>号码关停：:集团鹰眼诈骗-异常IMEI扩展模型AA。用户反映局方停机问题，经核实，根据相关要求进行关停处理，已请其回传三张照片：风险告知书+身份证正、反面+SIM卡背面照+签字、手持身份证正面+风险告知书照片至13032700872宜昌联通微信号，审核通过后为用户办理开机。现成员号码及本机均已成功开机，满意。</t>
  </si>
  <si>
    <t>BL202310281127331484</t>
  </si>
  <si>
    <t>2023-10-28 14:05:59</t>
  </si>
  <si>
    <t xml:space="preserve">判断省分:湖北
:无意向资费
node_104:
node_102:
:升套/平套
:
高级模板内容：
用户诉求:用户来电称办理29元福多多，挽留无效，请协助处理，谢谢
当前套餐名称:畅越冰激凌5G套餐99元
新套餐名称（转入套餐名称）:29元福多多
是合约期内（含靓号）:否
备注:请协助处理，谢谢</t>
  </si>
  <si>
    <t>TS202310271011241161</t>
  </si>
  <si>
    <t>13294241820</t>
  </si>
  <si>
    <t>张文贵</t>
  </si>
  <si>
    <t>2023-10-27 10:39:07</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</si>
  <si>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202309月增值业务费:增值业务-AR视频彩铃酷趣会员15元包月15
争议金额:15.00
需要退订业务:否</t>
  </si>
  <si>
    <t>TS202310271011231160</t>
  </si>
  <si>
    <t>16671753901</t>
  </si>
  <si>
    <t>冉龙显</t>
  </si>
  <si>
    <t>2023-10-28 14:56:08</t>
  </si>
  <si>
    <t>主办单位：湖北
客户类别：普通客户
10010是否打通：否
是否二次致电10015：是
是否联系：否
升级倾向：
号码归属省：湖北
SVIP等级：
1.问题类型:;
2.投诉类型:手机流量费争议;
3.营业厅地址:;
4.位置信息:;
5.位置发生地:;
6.投诉内容:本人认为，运营商应该在流量将要用尽的情况下，通过相应手段提醒用户，包括但不只限于短信通知，若本人表现出明显不知情的情况下，应增加电话提醒服务或者立刻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在本人不知情的情况下的自动扣费做法严重损害了本人的自主选择权和平等交易权。本人有权要求贵公司退还额外扣费。
202310月上网费:50.00
争议金额:60.00</t>
  </si>
  <si>
    <t>TS202310271008431083</t>
  </si>
  <si>
    <t>13165613146</t>
  </si>
  <si>
    <t>林大宝</t>
  </si>
  <si>
    <t>2023-10-27 10:30:37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</si>
  <si>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投诉问题描述（提炼并描述客户反映核心问题，含争议渠道/争议金额或对前期工单争议点）:退费
客户核心诉求及问题补充:用户来电反映返费未到账问题称我方人员答应退费40元但是一直没有返回来用户不满请核实处理称前期因增值业务问题业务已经取消无携转意向</t>
  </si>
  <si>
    <t>GZ202310281528301049</t>
  </si>
  <si>
    <t>071700084729</t>
  </si>
  <si>
    <t>张志刚</t>
  </si>
  <si>
    <t>2023-10-28 19:55:46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</si>
  <si>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:用户反映宽带无法使用，刷新重启无效，用户要求尽快处理，请处理并回复</t>
  </si>
  <si>
    <t>GZ202310281522231003</t>
  </si>
  <si>
    <t>071700003764</t>
  </si>
  <si>
    <t>向凤英</t>
  </si>
  <si>
    <t>2023-10-28 18:39:05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</si>
  <si>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故障时间:2023-10-28
宽带是否安装IPTV:是
宽带是否可正常上网:是
是否重启设备:已重启未恢复</t>
  </si>
  <si>
    <t>ZX202310281643470833</t>
  </si>
  <si>
    <t>15571740153</t>
  </si>
  <si>
    <t>孙超凡</t>
  </si>
  <si>
    <t>2023-10-29 18:27:05</t>
  </si>
  <si>
    <t xml:space="preserve">:下一步
判断省分:湖北
node_134:
获取入参:
node_180:
判断局方停机状态:
:
node_223::其他
:无
:大于30天
:不认可
:
高级模板内容：
投诉问题描述:用户来电对局方停机，要求复机
用户状态为:局方半停
停机原因:本地异常号卡语音半停（机主停机之日起30天内在中国联通APP进行自助复通，如逾期需前往营业厅办理，原则复机一次）
前台是否按流程解释:是
用户要求:复机
第二联系电话:18562688331</t>
  </si>
  <si>
    <t>号码关停：本地异常号卡语音半停AA，根据相关要求进行关停处理。已请其回传一张照片：风险告知书+身份证正面+SIM卡背面照+签字至17671348103宜昌联通微信号，微信已添加，客户知晓。</t>
  </si>
  <si>
    <t>TS202310271008181065</t>
  </si>
  <si>
    <t>18671721252</t>
  </si>
  <si>
    <t>杨开君</t>
  </si>
  <si>
    <t>2023-10-27 14:05:47</t>
  </si>
  <si>
    <t xml:space="preserve">【2022年上工信部测评重保用户】:二次卡问题
判断省分:其他省分
:接到上任机主银行短信
:不认可
:
高级模板内容：
投诉问题描述:用户来电坚持接到用户信用卡
争议号码:02195559
问题现象:接收上个机主银行信息
用户要求:用户要求我方解除绑定。</t>
  </si>
  <si>
    <t>TS202310271005581009</t>
  </si>
  <si>
    <t>16671708107</t>
  </si>
  <si>
    <t>谭芳美</t>
  </si>
  <si>
    <t>2023-10-27 14:54:21</t>
  </si>
  <si>
    <t xml:space="preserve">判断省分:其他省分
:流量计费争议
判断省分::未使用过/未使用那么多/用的wifi（产生流量/费用）
:不认可
:下一步
:不符合或不愿意开通
:未享受
:下一步
:单倍小于等于500
:
高级模板内容：
投诉问题描述:流量超出不认可
业务名称:流量超套
争议月份:2023年10月
争议金额:130
是否承诺退费:是
用户要求:流量超出不认可要求退费130元已承诺</t>
  </si>
  <si>
    <t>TS202310270957440775</t>
  </si>
  <si>
    <t>15587900862</t>
  </si>
  <si>
    <t>关志鹏</t>
  </si>
  <si>
    <t>2023-10-27 19:30:08</t>
  </si>
  <si>
    <t>主办单位：湖北
客户类别：普通客户
10010是否打通：否
是否二次致电10015：是
是否联系：否
升级倾向：
号码归属省：湖北
SVIP等级：
1.问题类型:;
2.投诉类型:办理争议;
3.营业厅地址:;
4.位置信息:;
5.位置发生地:;
6.投诉内容:线上不给办理注销业务，APP也没开放线上注销，一直踢皮球要我APP操作，根本就操作不了。
8.办理业务的名称:注销号码
8.无法办理的渠道:中国联通APP</t>
  </si>
  <si>
    <t>TS202310291359091495</t>
  </si>
  <si>
    <t>18571022010</t>
  </si>
  <si>
    <t>郑岷</t>
  </si>
  <si>
    <t>2023-10-29 16:50:14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</si>
  <si>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投诉问题描述:用户不认可费用，表示老年人怎么可能用那么多
业务名称:上网费_手机上网流量费
争议月份:2023年10月
争议金额:57
是否承诺退费:是
用户要求:前台承诺减免一半费用，用户认可</t>
  </si>
  <si>
    <t>BL202310281125441444</t>
  </si>
  <si>
    <t>15607207645</t>
  </si>
  <si>
    <t>李名俊</t>
  </si>
  <si>
    <t>2023-10-28 15:38:20</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</si>
  <si>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要求在线取消（湖北）2021年牛年礼包畅越冰激凌5G套餐49元赠费10元/月（12个月）表示老人不便到厅挽留无效</t>
  </si>
  <si>
    <t>BL202310291025201244</t>
  </si>
  <si>
    <t>15571725606</t>
  </si>
  <si>
    <t>崔俊杰</t>
  </si>
  <si>
    <t>2023-10-29 14:54:28</t>
  </si>
  <si>
    <t>&gt;业务号码&gt;15571725606；&gt;号码归属地&gt;宜昌；&gt;产品名称&gt;沃阅读-投资管理课-包月20元；&gt;产品代码&gt;66002692；&gt;产品编码&gt;6600269200；&gt;订购时间&gt;2023-10-0807:09:23；&gt;核查情况&gt;平台故障；&gt;不规范定制分类&gt;平台故障，无法判责；&gt;退费金额&gt;20元；&gt;退费时间&gt;2023-10-29；&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用户要求：:要求退费</t>
  </si>
  <si>
    <t>BL202310281109351182</t>
  </si>
  <si>
    <t>18672094901</t>
  </si>
  <si>
    <t>闻忠志</t>
  </si>
  <si>
    <t>2023-10-28 15:30:26</t>
  </si>
  <si>
    <t xml:space="preserve">判断省分:湖北
:有意向资费
:全国流量王8元套餐
:
高级模板内容：
用户诉求:用户要求改8元套餐
当前套餐名称:2G用户迁转专属产品-30元/月
新套餐名称（转入套餐名称）:4G全国流量王8元套餐
是合约期内（含靓号）:否
备注:挽留失败，不愿到厅</t>
  </si>
  <si>
    <t>GZ202310281502520848</t>
  </si>
  <si>
    <t>071700311660</t>
  </si>
  <si>
    <t>熊金艳</t>
  </si>
  <si>
    <t>2023-10-28 20:41:50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</si>
  <si>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装机地址：湖北省宜昌市夷陵区小溪塔街道办营盘社区黄金二三巷片区黄金二巷93号1栋周边</t>
  </si>
  <si>
    <t>GZ202310281501490841</t>
  </si>
  <si>
    <t>071704222055</t>
  </si>
  <si>
    <t>傅华</t>
  </si>
  <si>
    <t>2023-10-28 17:43:10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</si>
  <si>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装机地址：湖北省宜昌市秭归县茅坪镇建东村建东村2组62号周边</t>
  </si>
  <si>
    <t>BL202310281055020942</t>
  </si>
  <si>
    <t>13297280919</t>
  </si>
  <si>
    <t>代安邦</t>
  </si>
  <si>
    <t>2023-10-28 14:57:14</t>
  </si>
  <si>
    <t xml:space="preserve">[65岁以上老人]判断省分:湖北
:有意向资费
:其他资费
:是
:不认可：坚持要求转入有限制的套餐
:
高级模板内容：
用户诉求:要求改回下架产品：宜昌如意通长话卡(09)(OCS)（湖北宜昌）解释下架不认可
当前套餐名称:米粉王卡
新套餐名称（转入套餐名称）:宜昌如意通长话卡(09)(OCS)（湖北宜昌）
是合约期内（含靓号）:否</t>
  </si>
  <si>
    <t>ZX202310271858380749</t>
  </si>
  <si>
    <t>2023-10-29 17:53:03</t>
  </si>
  <si>
    <t xml:space="preserve">:下一步
判断省分:湖北
node_134:
获取入参:
node_180:
判断局方停机状态:
:
node_223::其他
:无
:大于30天
:不认可
:
高级模板内容：
投诉问题描述:0
用户状态为: 局方半停
停机原因:本地异常号卡语音半停（机主停机之日起30天内在中国联通APP进行自助复通，如逾期需前往营业厅办理，原则复机一次）
前台是否按流程解释:是
用户要求:用户要求开机，不愿到营业厅，请及时处理，谢谢
第二联系电话:19865606532</t>
  </si>
  <si>
    <t>号码关停：本地异常号卡语音半停AA。需客户回传以下资料：身份证正、反面照，手持证件正面照及开机承诺函至13032700872微信号，审核通过后办理开机。如该号码再次被举报则永久关停，客户知晓。</t>
  </si>
  <si>
    <t>BL202310281028120473</t>
  </si>
  <si>
    <t>15549349521</t>
  </si>
  <si>
    <t>魏雷波</t>
  </si>
  <si>
    <t>南方一中心&gt;&gt;北京通软&gt;&gt;通软热线1区&gt;&gt;通软1区2班</t>
  </si>
  <si>
    <t>2023-10-28 16:06:30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</si>
  <si>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CBSS账单扣费名称：:AR彩铃酷趣会员5G加油包（湖北）、AR视频彩铃酷趣会员15元包月、	特惠礼包
办理渠道:湖北杭州翔羽线上业务代理(宜昌)
赔付月份：:2023年10月
返还倍率:单倍
赔付金额：:25
是否已经取消业务:是
是否承诺退费：:是
用户是否需要回复：:否
用户要求：:退费</t>
  </si>
  <si>
    <t>ZX202310261601390197</t>
  </si>
  <si>
    <t>18572396412</t>
  </si>
  <si>
    <t>王得民</t>
  </si>
  <si>
    <t>2023-10-27 12:51:34</t>
  </si>
  <si>
    <t xml:space="preserve">:下一步
判断省分:湖北
node_134:
获取入参:
node_180:
判断局方停机状态:
:
node_223::其他
:无
:大于30天
:不认可
:
高级模板内容：
投诉问题描述:用户称无法去营业厅办理复机，要求线上复机，前台已做解释用户不认可
用户状态为:局方半停
停机原因: 本地异常号卡语音半停（机主停机之日起30天内在中国联通APP进行自助复通，如逾期需前往营业厅办理，原则复机一次）
前台是否按流程解释:是
用户要求:要求线上复机，加急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</si>
  <si>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</si>
  <si>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TS202310270731221023</t>
  </si>
  <si>
    <t>13177096772</t>
  </si>
  <si>
    <t>刘凤霞</t>
  </si>
  <si>
    <t>2023-10-27 16:23:04</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</si>
  <si>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投诉问题描述:用户对10月超出流量费不认可要求退费
业务名称:超出流量费
争议月份:2023年10月
争议金额:75
是否承诺退费:是
用户要求:立即核实处理退费</t>
  </si>
  <si>
    <t>TS202310281558141114</t>
  </si>
  <si>
    <t>15587959700</t>
  </si>
  <si>
    <t>朱道奎</t>
  </si>
  <si>
    <t>2023-10-29 09:17:50</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</si>
  <si>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投诉问题描述:用户对上网费不认可，前台按预处理承诺退费，请后台协助处理
业务名称:上网费
争议月份:2023年10月
争议金额:48
是否承诺退费:是
用户要求:退费，已在线承诺</t>
  </si>
  <si>
    <t>BL202310281012340202</t>
  </si>
  <si>
    <t>13297283195</t>
  </si>
  <si>
    <t>陈军华</t>
  </si>
  <si>
    <t>2023-10-28 17:12:16</t>
  </si>
  <si>
    <t xml:space="preserve">【2022年上工信部测评重保用户】【2022年上工信部测评重保用户】判断省分:湖北
:有意向资费
:全国流量王8元套餐
:
高级模板内容：
用户诉求:用户来电要求更改4G全国流量王8元套餐，次月生效，用户更改意愿强烈，挽留无效，已建议用户持身份证到归属地联通自营厅咨询，用户不认可，请处理
当前套餐名称:2G用户迁转专属产品-20元/月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</t>
  </si>
  <si>
    <t>TS202310270907361927</t>
  </si>
  <si>
    <t>15587913617</t>
  </si>
  <si>
    <t>罗琳</t>
  </si>
  <si>
    <t>2023-10-27 15:22:14</t>
  </si>
  <si>
    <t xml:space="preserve">判断省分:湖北
:流量费争议
:未使用过/未使用那么多/用的wifi（产生流量/费用）
:不认可
:下一步
:不符合或不愿意开通
:未享受
:下一步
:单倍小于等于500
:
高级模板内容：
投诉问题描述:对流量超出不认可，要求退费
业务名称:流量费
争议月份:2023年10月
争议金额:8.52
是否承诺退费:是
用户要求:退还费用</t>
  </si>
  <si>
    <t>TS202310280934322114</t>
  </si>
  <si>
    <t>15629370542</t>
  </si>
  <si>
    <t>马晓欣</t>
  </si>
  <si>
    <t>2023-10-28 14:21:11</t>
  </si>
  <si>
    <t xml:space="preserve">判断省分:其他省分
:流量计费争议
判断省分::未使用过/未使用那么多/用的wifi（产生流量/费用）
:不认可
:下一步
:不符合或不愿意开通
:未享受
:下一步
:单倍小于等于500
:
高级模板内容：
投诉问题描述:用户进线，对套外流量费用的产生不认可，要求退费，烦请处理。谢谢。
业务名称:上网费_手机上网流量费_无线接入-上网流量费-国内（本地使用）10.00
争议月份:2023年10月
争议金额:10
是否承诺退费:是
用户要求:用户进线，对套外流量费用的产生不认可，要求退费，烦请处理。谢谢。</t>
  </si>
  <si>
    <t>TS202310271448281151</t>
  </si>
  <si>
    <t>18107179957</t>
  </si>
  <si>
    <t>2023-10-27 16:46:50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</si>
  <si>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投诉问题描述:用户来电（18107179957、15571759057）流量费超出不认可，要求退费
业务名称:流量费
争议月份:2023年10月
争议金额:17.32
是否承诺退费:是
用户要求:退费到主账户</t>
  </si>
  <si>
    <t>BL202310271700500763</t>
  </si>
  <si>
    <t>15571737385</t>
  </si>
  <si>
    <t>金贤红</t>
  </si>
  <si>
    <t>&gt;业务号码&gt;15571737385；&gt;号码归属地&gt;宜昌；&gt;产品名称&gt;云加速5G畅玩加油包(湖北)；&gt;产品代码&gt;91295249；&gt;产品编码&gt;无；&gt;订购时间&gt;2023-10-2710:53:26；&gt;核查情况&gt;平台故障；&gt;不规范定制分类&gt;平台故障，无法判责；&gt;退费金额&gt;20元；&gt;退费时间&gt;2023年10月28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用户要求：:直接退</t>
  </si>
  <si>
    <t>BL202310261756280836</t>
  </si>
  <si>
    <t>15571765000</t>
  </si>
  <si>
    <t>周春华</t>
  </si>
  <si>
    <t>2023-10-27 11:30:57</t>
  </si>
  <si>
    <t>&gt;业务号码&gt;15571765000；&gt;号码归属地&gt;宜昌；&gt;产品名称&gt;手机彩铃精选15元包月	；&gt;产品代码&gt;49004938；&gt;产品编码&gt;4900493800；&gt;订购时间&gt;2023-10-2617:52:25；&gt;核查情况&gt;平台故障；&gt;不规范定制分类&gt;平台故障，无法判责；&gt;退费金额&gt;15元；&gt;退费时间&gt;2023-10-27；&gt;投诉内容&gt;判断省分:其他省分
:增值业务争议
判断省分:湖北
:移网
:在补救范围内
:不认可
:小于等于500元，且仅限单倍、月份不超过12个月
:
高级模板内容：
赔付类型：:增值业务争议
CBSS账单扣费名称：:手机彩铃精选15元包月	
SP产品ID/元素ID：:手机彩铃精选15元包月	
办理渠道:自办
赔付月份：:2023年10月
返还倍率:单倍
赔付金额：:0
是否已经取消业务:是
是否承诺退费：:是
用户是否需要回复：:否
用户要求：:退费</t>
  </si>
  <si>
    <t>ZX202310261433461834</t>
  </si>
  <si>
    <t>15586350211</t>
  </si>
  <si>
    <t>2023-10-27 12:09:06</t>
  </si>
  <si>
    <t xml:space="preserve">:下一步
判断省分:湖北
node_134:
获取入参:
node_180:
判断局方停机状态:
:
node_223::其他
:无
:小于30天
:不认可
: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用户要求:复机
第二联系电话:18727291770</t>
  </si>
  <si>
    <t>BL202310280948502305</t>
  </si>
  <si>
    <t>18671606797</t>
  </si>
  <si>
    <t>刘元红</t>
  </si>
  <si>
    <t>2023-10-28 11:14:39</t>
  </si>
  <si>
    <t xml:space="preserve">22年Q3Q4重点客户
高级模板内容：
需区域二线受理的业务:用户无法提供验证码
用户需办理业务名称:炫彩通信助理包-云盘版-立即生效（湖北）1
业务办理类型:取消
业务生效时间:次月生效
是否已按规范验证用户信息:是</t>
  </si>
  <si>
    <t>GZ202310281432340592</t>
  </si>
  <si>
    <t>071701010336</t>
  </si>
  <si>
    <t>闫鹏程</t>
  </si>
  <si>
    <t>2023-10-28 19:38:22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</si>
  <si>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装机地址：湖北省宜昌市点军区桥边镇桥边村将军路299号惠科电子有限公司宿舍2栋5楼505</t>
  </si>
  <si>
    <t>GZ202310281428310562</t>
  </si>
  <si>
    <t>071701004903</t>
  </si>
  <si>
    <t>秦惠敏</t>
  </si>
  <si>
    <t>2023-10-28 20:10:57</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</si>
  <si>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装机地址：湖北省宜昌市伍家岗区伍家乡福久源社区桔城路6号香山福久源B区10栋1单元17层1703户</t>
  </si>
  <si>
    <t>GZ202310281424290521</t>
  </si>
  <si>
    <t>071700093227</t>
  </si>
  <si>
    <t>周峰</t>
  </si>
  <si>
    <t>2023-10-28 17:53:01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</si>
  <si>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宽带无法上网，要求师傅上门，用户很急，要求加急处理</t>
  </si>
  <si>
    <t>TS202310271423090418</t>
  </si>
  <si>
    <t>18672902057</t>
  </si>
  <si>
    <t>王宝玉</t>
  </si>
  <si>
    <t>2023-10-27 17:02:13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</si>
  <si>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投诉问题描述:用户来电表示对超出的流量费用不认可，要求我方退费。
业务名称:超出的流量费用
争议月份:2023年10月
争议金额:42
是否承诺退费:是
用户要求:退费，以及15549314882上的费用。</t>
  </si>
  <si>
    <t>BL202310280946482271</t>
  </si>
  <si>
    <t>2023-10-28 14:19:26</t>
  </si>
  <si>
    <t xml:space="preserve">[该用户有申诉倾向，请注意受理态度，查询近三天工单记录，积极解决用户问题。]判断省分:湖北
:有意向资费
:全国流量王8元套餐
:
高级模板内容：
用户诉求:变更套餐
当前套餐名称:腾讯大王卡
新套餐名称（转入套餐名称）:8元流量王
是合约期内（含靓号）:是
备注:用户要求将本机资费更改为4G全国流量王8元套餐，次月生效，不便到厅，挽留无效，请处理</t>
  </si>
  <si>
    <t>BL202310280938462155</t>
  </si>
  <si>
    <t>15629356316</t>
  </si>
  <si>
    <t>邓桂英</t>
  </si>
  <si>
    <t>2023-10-28 14:40:30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</si>
  <si>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用户要求：:用户要求全额退款</t>
  </si>
  <si>
    <t>TS202310291416501892</t>
  </si>
  <si>
    <t>15571726312</t>
  </si>
  <si>
    <t>杨会勤</t>
  </si>
  <si>
    <t>2023-10-29 16:56:14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</si>
  <si>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投诉问题描述:用户来电对流量超出费用不认可，要求退费
业务名称:上网流量费-国内（省际使用）
争议月份:2023年10月
争议金额:160
是否承诺退费:是
用户要求:退费</t>
  </si>
  <si>
    <t>ZX202310271336460292</t>
  </si>
  <si>
    <t>2023-10-28 16:38:38</t>
  </si>
  <si>
    <t xml:space="preserve">:下一步
判断省分:湖北
node_134:
获取入参:
node_180:
判断局方停机状态:
:
node_223::其他
:无
:大于30天
:不认可
:
高级模板内容：
投诉问题描述:用户来电称将本机号码复机并且销户，已解释，用户不认可，要求核实处理，前期有处理结果，详见：ZX202310261601390197，请重新核实处理，谢谢
用户状态为:局方半停
停机原因:本地异常号卡语音半停（机主停机之日起30天内在中国联通APP进行自助复通，如逾期需前往营业厅办理，原则复机一次）
前台是否按流程解释:是
用户要求:要求复机并且销户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</si>
  <si>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t>
  </si>
  <si>
    <t>TS202310281123382462</t>
  </si>
  <si>
    <t>18671711968</t>
  </si>
  <si>
    <t>向国华</t>
  </si>
  <si>
    <t>2023-10-28 15:06:22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</si>
  <si>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投诉问题描述:用户来电反映对202308-202310产生的流量不认可。
业务名称:上网费_手机上网流量费_无线接入
争议月份:2023年10月、2023年8月、2023年9月
争议金额:135
是否承诺退费:是
用户要求:退费</t>
  </si>
  <si>
    <t>TS202310261951071084</t>
  </si>
  <si>
    <t>15549383551</t>
  </si>
  <si>
    <t>黄亚</t>
  </si>
  <si>
    <t>2023-10-27 09:40:33</t>
  </si>
  <si>
    <t>主办单位：湖北
客户类别：普通客户
10010是否打通：否
是否二次致电10015：是
是否联系：否
升级倾向：
号码归属省：湖北
SVIP等级：
1.问题类型:;
2.投诉类型:办理争议;
3.营业厅地址:;
4.位置信息:;
5.位置发生地:;
6.投诉内容:这号不怎么用需要办理8元保号套餐
8.办理业务的名称:办理8元保号套餐
8.无法办理的渠道:中国联通APP</t>
  </si>
  <si>
    <t>ZHX202310281402102265</t>
  </si>
  <si>
    <t>15672485816</t>
  </si>
  <si>
    <t>2023-10-28 14:15:13</t>
  </si>
  <si>
    <t>15672485816命中精准预判服务场景:[65岁以上老人]
:其他报错
要求ESIM专家2小时内联系处理，联系电话13197348825</t>
  </si>
  <si>
    <t>GZ202310281401170330</t>
  </si>
  <si>
    <t>071700003830</t>
  </si>
  <si>
    <t>赵雪峰</t>
  </si>
  <si>
    <t>2023-10-28 20:04:14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</si>
  <si>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装机地址：湖北省宜昌市西陵区学院街道墨池巷社区美岸观邸5栋1单元12楼1202</t>
  </si>
  <si>
    <t>TS202310290910231844</t>
  </si>
  <si>
    <t>17671934993</t>
  </si>
  <si>
    <t>肖生军</t>
  </si>
  <si>
    <t>2023-10-29 14:32:46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</si>
  <si>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投诉问题描述:用户来电反映对本月产生的上网流量费用不认可，已解释不认可要求尽快处理
业务名称:	上网费_手机上网流量费_无线接入-上网流量费-国内（本地使用）
争议月份:2023年10月
争议金额:49
是否承诺退费:是
用户要求:尽快处理</t>
  </si>
  <si>
    <t>GZ202310281356280289</t>
  </si>
  <si>
    <t>071700067368</t>
  </si>
  <si>
    <t>宋万芳</t>
  </si>
  <si>
    <t>2023-10-28 21:42:56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</si>
  <si>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猫红灯，请尽快处理
</t>
  </si>
  <si>
    <t>TS202310272151242361</t>
  </si>
  <si>
    <t>17683716015</t>
  </si>
  <si>
    <t>周素洁</t>
  </si>
  <si>
    <t>2023-10-28 10:00:10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</si>
  <si>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投诉问题描述:用户来电反映自己流量超出了，对于产生的费用不认可，要求退费，谢谢
业务名称:超出流量费用
争议月份:2023年10月
争议金额:60
是否承诺退费:是
用户要求:要求退费，谢谢</t>
  </si>
  <si>
    <t>BL202310280928182016</t>
  </si>
  <si>
    <t>18571014802</t>
  </si>
  <si>
    <t>程依琳</t>
  </si>
  <si>
    <t>2023-10-28 09:47:14</t>
  </si>
  <si>
    <t xml:space="preserve">判断省分:湖北
:有意向资费
:全国流量王8元套餐
:
高级模板内容：
用户诉求:要求变更全国流量王8元套餐，不愿到营业厅
当前套餐名称:畅爽冰激凌5G套餐99元（基础版）
新套餐名称（转入套餐名称）:全国流量王8元套餐
是合约期内（含靓号）:否</t>
  </si>
  <si>
    <t>TS202310261637051840</t>
  </si>
  <si>
    <t>13207212193</t>
  </si>
  <si>
    <t>高凤琴</t>
  </si>
  <si>
    <t>2023-10-27 16:28:46</t>
  </si>
  <si>
    <t>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6.投诉内容:我要取消宜昌预存话费的流量短信包，这个不需要，请尽快给我处理</t>
  </si>
  <si>
    <t>BL202310281006100082</t>
  </si>
  <si>
    <t>15572753558</t>
  </si>
  <si>
    <t>殷力</t>
  </si>
  <si>
    <t>2023-10-29 14:09:28</t>
  </si>
  <si>
    <t>&gt;业务号码&gt;15572753558&gt;号码归属地&gt;宜昌；&gt;产品名称&gt;乐铃云盘包（立即生效）-湖北-3元；&gt;产品代码&gt;无；&gt;产品编码&gt;91271434；&gt;订购时间&gt;2023-10-0120:22:54；&gt;核查情况&gt;平台故障；&gt;不规范定制分类&gt;平台故障，无法判责；&gt;退费金额&gt;3元；&gt;退费时间&gt;2023年10月28日&gt;投诉内容&gt;
高级模板内容：
赔付类型：:增值业务争议
CBSS账单扣费名称：:乐铃云盘包（立即生效）-湖北-3元
SP产品ID/元素ID：:91271434
办理渠道:枝江新时空合作厅(自建他营)
赔付月份：:2023年10月
返还倍率:单倍
赔付金额：:3
是否已经取消业务:否
是否承诺退费：:是
用户是否需要回复：:否
用户要求：:取消并退费</t>
  </si>
  <si>
    <t>TS202310261623341483</t>
  </si>
  <si>
    <t>17671921820</t>
  </si>
  <si>
    <t>田洪平</t>
  </si>
  <si>
    <t>2023-10-27 15:04:34</t>
  </si>
  <si>
    <t xml:space="preserve">判断省分:其他省分
:流量计费争议
判断省分::未使用过/未使用那么多/用的wifi（产生流量/费用）
:不认可
:下一步
:不符合或不愿意开通
:未享受
:下一步
:单倍小于等于500
:
高级模板内容：
投诉问题描述:用户称没有使用这么多流量，要求退费，前台根据预处理流程承诺退费，请后台协助处理
业务名称:上网费_手机上网流量费
争议月份:2023年10月
争议金额:48
是否承诺退费:是
用户要求:用户称没有使用这么多流量，要求退费，前台根据预处理流程承诺退费，请后台协助处理</t>
  </si>
  <si>
    <t>TS202310261955051146</t>
  </si>
  <si>
    <t>17683719898</t>
  </si>
  <si>
    <t>李志龙</t>
  </si>
  <si>
    <t>2023-10-27 13:57:46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</si>
  <si>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投诉问题描述:用户要求退回10月份产生的流量费要求退费
业务名称:畅爽冰激凌5G套餐199元
争议月份:2023年10月
争议金额:120
是否承诺退费:是
用户要求:用户要求退回10月份产生的流量费要求退费120元</t>
  </si>
  <si>
    <t>BL202310271739481321</t>
  </si>
  <si>
    <t>15572757898</t>
  </si>
  <si>
    <t>严文福</t>
  </si>
  <si>
    <t>2023-10-28 10:48:49</t>
  </si>
  <si>
    <t>&gt;业务号码&gt;15572757898；&gt;号码归属地&gt;宜昌；&gt;产品名称&gt;AR彩铃酷趣会员5G加油包（湖北）；&gt;产品代码&gt;49007720；&gt;产品编码&gt;4900772000；&gt;订购时间&gt;2023-10-0111:26:52；&gt;核查情况&gt;平台故障；&gt;不规范定制分类&gt;平台故障，无法判责；&gt;退费金额&gt;20元；&gt;退费时间&gt;2023-10-28；&gt;投诉内容&gt;
------------
高级模板内容：
赔付类型：:增值业务争议
CBSS账单扣费名称：:AR彩铃酷趣会员5G加油包
办理渠道:sp平台
赔付月份：:2023年10月
返还倍率:单倍
赔付金额：:20
是否已经取消业务:是
是否承诺退费：:是
用户是否需要回复：:是
用户要求：:用户要求退回10月份的增值业务费20元</t>
  </si>
  <si>
    <t>BL202310280844251534</t>
  </si>
  <si>
    <t>13264910670</t>
  </si>
  <si>
    <t>赵开云</t>
  </si>
  <si>
    <t>2023-10-28 11:24:51</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</si>
  <si>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是否承诺退费：:是
用户是否需要回复：:否
用户要求：:退费</t>
  </si>
  <si>
    <t>BL202310280820321373</t>
  </si>
  <si>
    <t>13227257986</t>
  </si>
  <si>
    <t>车友坤</t>
  </si>
  <si>
    <t>2023-10-28 14:18:23</t>
  </si>
  <si>
    <t>用户要取消
5G加油包29元10GB（立即生效）
无法提供验证码
请协助退订，谢谢</t>
  </si>
  <si>
    <t>ZX202310280812341623</t>
  </si>
  <si>
    <t>2023-10-29 13:47:00</t>
  </si>
  <si>
    <t xml:space="preserve">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用户要求:5分钟内回复
第二联系电话:18727291770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</si>
  <si>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已是开通状态，满意。</t>
  </si>
  <si>
    <t>TS202310271515001875</t>
  </si>
  <si>
    <t>18671746226</t>
  </si>
  <si>
    <t>胡媛媛</t>
  </si>
  <si>
    <t>2023-10-28 09:04:00</t>
  </si>
  <si>
    <t xml:space="preserve">判断省分:其他省分
:流量计费争议
判断省分::未使用过/未使用那么多/用的wifi（产生流量/费用）
:不认可
:下一步
:符合且同意开
:大于10G
:下一步
:未享受
:下一步
:单倍小于等于500
:
高级模板内容：
投诉问题描述:用户来电对流量消费不认可
业务名称:上网流量费-国内（本地使用）
争议月份:2023年10月
争议金额:54
是否承诺退费:是
用户要求:用户来电反映自己在家连接WiFi，未使用这么多流量，要求退费</t>
  </si>
  <si>
    <t>BL202310280817151352</t>
  </si>
  <si>
    <t>2023-10-28 14:04:00</t>
  </si>
  <si>
    <t xml:space="preserve">13264907553命中精准预判服务场景:[65岁以上老人]
用户反馈：:10016营销问题
属于：:要求禁呼屏蔽10016
判断省分:其他省分
:办理失败
:客户来电要求屏蔽10016的电话，称严重影响自己的生活，请协助处理，谢谢</t>
  </si>
  <si>
    <t>ZX202310272232111474</t>
  </si>
  <si>
    <t>16608604460</t>
  </si>
  <si>
    <t>黄影</t>
  </si>
  <si>
    <t>2023-10-29 09:58:23</t>
  </si>
  <si>
    <t xml:space="preserve">:下一步
判断省分:湖北
node_134:
获取入参:
node_180:
判断局方停机状态:
:
node_223::其他
:无
:小于30天
:不认可
:
高级模板内容：
投诉问题描述:用户来电称在中国联通APP上操作无果，要求线上复通，前台已按预处理解释，用户不认可，烦请协助处理，谢谢
用户状态为:局方半停
停机原因: 本地异常号卡语音半停（机主停机之日起30天内在中国联通APP进行自助复通，如逾期需前往营业厅办理，原则复机一次）
前台是否按流程解释:是
用户要求:要求尽快处理
第二联系电话:18812534220</t>
  </si>
  <si>
    <t>号码关停：本地异常号卡语音半停AA。用户反映号码停机问题，经核实客户首次已通过手厅复机，现需携带身份证至营业厅复机或回传资料至我司审核，因多次未联系上客户，如有疑问可在工作时间（08:30-12:00；14:00-17:30）致电我司宜昌联通13032700872</t>
  </si>
  <si>
    <t>TS202310261528092436</t>
  </si>
  <si>
    <t>13264916651</t>
  </si>
  <si>
    <t>金能秀</t>
  </si>
  <si>
    <t>2023-10-27 13:35:39</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</si>
  <si>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反应问题涉及场景:未经同意订购业务,电话营销业务资费争议
产品名称:20元5GB云加速5G畅玩加油包(湖北)
争议月份:2023年9月、2023年10月
是否承诺退费:是
承诺退费金额:40
是否已经取消业务（如取消失败，需加上系统报错的提示）:是
是否需要回复:否
用户要求:退费</t>
  </si>
  <si>
    <t>GZ202310281318280033</t>
  </si>
  <si>
    <t>071700091085</t>
  </si>
  <si>
    <t>龚静</t>
  </si>
  <si>
    <t>2023-10-28 20:24:10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</si>
  <si>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装机地址：湖北省宜昌市东山开发区珠海路保利时代1栋1单元1楼103</t>
  </si>
  <si>
    <t>BL202310280424551213</t>
  </si>
  <si>
    <t>13032735238</t>
  </si>
  <si>
    <t>2023-10-28 14:19:16</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</si>
  <si>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赔付金额：:25
是否已经取消业务:是
是否承诺退费：:是
用户是否需要回复：:否
用户要求：:客户要求退费，请协助处理谢谢！</t>
  </si>
  <si>
    <t>TS202310261450071377</t>
  </si>
  <si>
    <t>13032745224</t>
  </si>
  <si>
    <t>刘汉计</t>
  </si>
  <si>
    <t>2023-10-27 09:06:11</t>
  </si>
  <si>
    <t xml:space="preserve">
高级模板内容：
投诉问题描述:用户来电称自己一直收到我方发送的评价短信，用户情绪激动，要求屏蔽，请协助处理，谢谢
提醒内容:评价
用户要求:用户来电称自己一直收到我方发送的评价短信，用户情绪激动，要求屏蔽，请协助处理，谢谢</t>
  </si>
  <si>
    <t>TS202310261443061215</t>
  </si>
  <si>
    <t>15071747916</t>
  </si>
  <si>
    <t>向成香</t>
  </si>
  <si>
    <t>2023-10-28 15:17:10</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</si>
  <si>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6.投诉内容:为什么有叠加套餐？当时取消了为什么扣费
202309月上网费:0.00
争议金额:0.00</t>
  </si>
  <si>
    <t>TS202310260938230895</t>
  </si>
  <si>
    <t>13177061613</t>
  </si>
  <si>
    <t>刘文</t>
  </si>
  <si>
    <t>2023-10-27 10:44:39</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</si>
  <si>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
绑定了不少业务需保留这张卡，麻烦修改一下套餐，不然还会继续投诉你们</t>
  </si>
  <si>
    <t>TS202310260924060515</t>
  </si>
  <si>
    <t>2023-10-27 17:24:44</t>
  </si>
  <si>
    <t>主办单位：湖北
客户类别：星级客户
10010是否打通：是
是否二次致电10015：是
是否联系：是
升级倾向：无
号码归属省：湖北
SVIP等级：
产品类型:轻合约;产品名称:湖北宜昌预存话费得流量短信包24个月-立即;产品描述:用户申请办理提前解约，需支付解约赔偿金，支付后办理解约，支付后办理解约，次月生效;产品ID:91022417;开始时间:2021-11-3010:17:22;结束时间:2023-10-3123:59:59;订购渠道:城区正兴代理点;客户确认方式:签字协议。
预处理名称:产品订购一键诊断
业务产品类型:反映合约或SP产品问题
有无确认方式:有确认方式
客户要求取消
维系挽留:不接受挽留
是否授权退订:省分暂未授权
备注:
用户来电反映要求取消湖北宜昌预存话费得流量短信包24个月-立即，网龄计划合约，泛携转，请处理。</t>
  </si>
  <si>
    <t>BL202310272105560793</t>
  </si>
  <si>
    <t>17671255273</t>
  </si>
  <si>
    <t>朱文文</t>
  </si>
  <si>
    <t>2023-10-28 09:28:49</t>
  </si>
  <si>
    <t xml:space="preserve">
高级模板内容：
需区域二线受理的业务:用户无法提供验证码
用户需办理业务名称:哔哩哔哩10GB流量加会员轻合约包
业务办理类型:取消
业务生效时间:次月生效
是否已按规范验证用户信息:是</t>
  </si>
  <si>
    <t>BL202310272040370649</t>
  </si>
  <si>
    <t>15586374435</t>
  </si>
  <si>
    <t>别知心</t>
  </si>
  <si>
    <t>2023-10-28 09:03:08</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</si>
  <si>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是否已按规范验证用户信息:无需验证</t>
  </si>
  <si>
    <t>ZX202310261523442325</t>
  </si>
  <si>
    <t>15672528996</t>
  </si>
  <si>
    <t>徐李峰</t>
  </si>
  <si>
    <t>2023-10-27 10:17:51</t>
  </si>
  <si>
    <t xml:space="preserve">:下一步
判断省分:湖北
node_134:
获取入参:
node_180:
判断局方停机状态:
:
node_223::其他
:无
:小于30天
:不认可
:
高级模板内容：
投诉问题描述:用户来电对局方半停不认可，解释工信部12321骚扰被举报号码关停(机主停机之日起30天内在中国联通APP进行自助复通，如逾期需前往营业厅办理，原则复机一次）不认可，要求我处为其恢复正常，请处理谢谢
用户状态为:局方半停
停机原因:工信部12321骚扰被举报号码关停(机主停机之日起30天内在中国联通APP进行自助复通，如逾期需前往营业厅办理，原则复机一次）
前台是否按流程解释:是
用户要求:要求我处为其恢复正常
第二联系电话:17775806863</t>
  </si>
  <si>
    <t>号码关停：工信部12321骚扰被举报号码关停AA。用户反映号码停机问题，经核实，客户号码因工信部12321骚扰被举报号码关停而局方停机，根据相关要求进行关停处理。联系客户表示已在手厅自助复通复机，满意。</t>
  </si>
  <si>
    <t>GZ202310281258262371</t>
  </si>
  <si>
    <t>071700003875</t>
  </si>
  <si>
    <t>向垠</t>
  </si>
  <si>
    <t>2023-10-28 20:44:26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</si>
  <si>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看直播会出现卡顿黑屏的情况，强烈要求师傅上门检修</t>
  </si>
  <si>
    <t>BL202310271926210029</t>
  </si>
  <si>
    <t>13098419492</t>
  </si>
  <si>
    <t>易华丽</t>
  </si>
  <si>
    <t>2023-10-28 10:37:13</t>
  </si>
  <si>
    <t xml:space="preserve">判断省分:湖北
:有意向资费
:全国流量王8元套餐
:
高级模板内容：
用户诉求:要求更改8元保号套餐，前台已挽留
当前套餐名称:福多多39元
新套餐名称（转入套餐名称）:全国流量王8元套餐
是合约期内（含靓号）:否
备注:要求尽快回电处理</t>
  </si>
  <si>
    <t>ZX202310251746112425</t>
  </si>
  <si>
    <t>15571766591</t>
  </si>
  <si>
    <t>张雨婵</t>
  </si>
  <si>
    <t>2023-10-27 09:04:36</t>
  </si>
  <si>
    <t>用户来电反馈详见附件，无缘无故发这个信息给我要求核实自己的号卡信息是否有存在风险已经解释不认可用户要求记录反馈回电备注白天上课要求晚上回复</t>
  </si>
  <si>
    <t>GZ202310281252142314</t>
  </si>
  <si>
    <t>071701053187</t>
  </si>
  <si>
    <t>杨华国</t>
  </si>
  <si>
    <t>2023-10-28 14:35:42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</si>
  <si>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装机地址：湖北省宜昌市伍家岗区伍家乡共谊村九棠府11栋1单元27楼2704</t>
  </si>
  <si>
    <t>TS202310251623072288</t>
  </si>
  <si>
    <t>13135815506</t>
  </si>
  <si>
    <t>熊映君</t>
  </si>
  <si>
    <t>2023-10-27 12:43:06</t>
  </si>
  <si>
    <t>#2022重保客户#主办单位：湖北
客户类别：普通客户
10010是否打通：否
是否二次致电10015：是
是否联系：否
升级倾向：
号码归属省：湖北
SVIP等级：
1.问题类型:;
2.投诉类型:其他;
3.营业厅地址:;
4.位置信息:;
5.位置发生地:;
6.投诉内容:我要办理八元的套餐，平时不出门，也有无线网络，我也不用流量。用不到那么高的套餐，平时也就接打电话而已，而且还绑了不少业务，麻烦您修改一下套餐，不然我还会继续投诉。</t>
  </si>
  <si>
    <t>BL202310271907232350</t>
  </si>
  <si>
    <t>15572783256</t>
  </si>
  <si>
    <t>张富梅</t>
  </si>
  <si>
    <t>2023-10-28 09:08:39</t>
  </si>
  <si>
    <t xml:space="preserve">
高级模板内容：
需区域二线受理的业务:用户无法提供验证码
用户需办理业务名称:5G炫彩加油包19元10GB（立即生效）（湖北）
业务办理类型:取消
业务生效时间:次月生效
是否已按规范验证用户信息:无需验证</t>
  </si>
  <si>
    <t>TS202310291223231848</t>
  </si>
  <si>
    <t>18571032712</t>
  </si>
  <si>
    <t>2023-10-29 16:04:33</t>
  </si>
  <si>
    <t>主办单位：湖北
客户类别：普通客户
10010是否打通：否
是否二次致电10015：是
是否联系：否
升级倾向：
号码归属省：湖北
SVIP等级：
1.问题类型:;
2.投诉类型:增值业务费争议;
3.营业厅地址:;
4.位置信息:;
5.位置发生地:;
6.投诉内容:每月10月wifi服务费</t>
  </si>
  <si>
    <t>"计费争议-账单扣费：①客户投诉产生的原因：每月10月wifi服务费问题。 
②客户投诉问题核查情况及解决方案：收到贵部转办后，我司立即组织调查。经核实属正常扣费，现已为用户取消该业务，我司2023-10-29 15:43:49联系客户解释。
③客户问题满意度：满意。 
④回单人：田群、联系方式：07176921001</t>
  </si>
  <si>
    <t>BL202310271847562137</t>
  </si>
  <si>
    <t>办理工单（2021版）&gt;&gt;港澳台、国际&gt;&gt;国际漫游功能取消</t>
  </si>
  <si>
    <t>13264904288</t>
  </si>
  <si>
    <t>彭慧蓉</t>
  </si>
  <si>
    <t>2023-10-28 10:16:38</t>
  </si>
  <si>
    <t>用户需要取消5G服务，4G十产品服务，漏话提醒，国际长途、港澳台长途,国际漫游、港澳台漫游业务，提示不能办理---失败，原因：拆分出来的类型不能与其他产品一起办理</t>
  </si>
  <si>
    <t>TS202310290929252278</t>
  </si>
  <si>
    <t>2023-10-29 19:30:38</t>
  </si>
  <si>
    <t>主办单位：湖北
客户类别：普通客户
10010是否打通：是
是否二次致电10015：是
是否联系：是
升级倾向：无
号码归属省：湖北
SVIP等级：
用户来电反映返费未到账问题称前期告知返还4个月话费但是只收到75元请核实处理无携转意向</t>
  </si>
  <si>
    <t>"计费争议-账单扣费①客户基本资料：业务号码：13227296716、客户姓名：
许涛、套餐情况：畅爽冰激凌5G套餐129元（基础版）；客户反映前期账单扣费问题； 
②首次联系客户时间：2023-10-29 18:32:48
③投诉核查处理情况：收到贵部转办，我司立即组织核查，经核实联系客户告知已差价费用224元分2笔于2023-10-16 09:17:21已到账50元，于2023-10-29 10:34:29已到账174元，客户已知晓，现已登记每月赠送30G流量一共赠送3个月给客户，满意。
④答复客户时间及客户满意度评价：根据上述核实情况，我司于2023-08-09 18:32:48联系客户满意，回单人：田群、联系方式：07176921001
⑤投诉核查关联材料：无。</t>
  </si>
  <si>
    <t>GZ202310281241352209</t>
  </si>
  <si>
    <t>071700071318</t>
  </si>
  <si>
    <t>胡雪莲</t>
  </si>
  <si>
    <t>2023-10-28 14:00:15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</si>
  <si>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装机地址：湖北省宜昌市西陵区南苑街道办南苑社区南苑小区3栋3单元4楼401</t>
  </si>
  <si>
    <t>TS202310261648262157</t>
  </si>
  <si>
    <t>18671715987</t>
  </si>
  <si>
    <t>李军堂</t>
  </si>
  <si>
    <t>2023-10-28 14:39:36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</si>
  <si>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次月副卡收取月租费不认可，表示副卡是长期免费的，要求还是继续保持原套餐并保持副卡长期免费，请核实回复（备注：用户无携转意向）</t>
  </si>
  <si>
    <t>"计费争议-账单扣费①客户基本资料：业务号码：18671715987、客户姓名：
李军堂、套餐情况：5G副卡基本套餐(优享服务)；客户反映副卡扣费问题； 
②首次联系客户时间：2023-10-27 18:32:48
③投诉核查处理情况：收到贵部转办，我司立即组织核查，经核实客户对号码18671715987畅爽国内流量包产生扣费不满，现已为用户办理取消成功。
④答复客户时间及客户满意度评价：根据上述核实情况，我司于2023-10-27 18:32:48联系客户满意，回单人：田群、联系方式：07176921001
⑤投诉核查关联材料：无。</t>
  </si>
  <si>
    <t>BL202310271842272071</t>
  </si>
  <si>
    <t>18671758395</t>
  </si>
  <si>
    <t>白书文</t>
  </si>
  <si>
    <t>2023-10-28 09:11:22</t>
  </si>
  <si>
    <t xml:space="preserve">判断省分:湖北
:有意向资费
:全国流量王8元套餐
:
高级模板内容：
用户诉求:用户来电要求变更套餐，前台挽留无效，建议前往营业厅用户不认可，要求在线变更否则投诉
当前套餐名称:宝卡Pro
新套餐名称（转入套餐名称）:全国流量王8元套餐
是合约期内（含靓号）:否
备注:用户要求加急处理，请后台协助处理谢谢。</t>
  </si>
  <si>
    <t>BL202310271824241880</t>
  </si>
  <si>
    <t>13277176860</t>
  </si>
  <si>
    <t>林光辉</t>
  </si>
  <si>
    <t>2023-10-28 09:19:49</t>
  </si>
  <si>
    <t xml:space="preserve">【2022年上工信部测评重保用户】13277176860命中精准预判服务场景:[65岁以上老人]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:用户要求取消主副卡关系和取消阻挡转网的业务，要求我方核实之后进行处理要求在明天进行回访</t>
  </si>
  <si>
    <t>BL202310271818381803</t>
  </si>
  <si>
    <t>2023-10-28 09:19:54</t>
  </si>
  <si>
    <t xml:space="preserve">
高级模板内容：
需区域二线受理的业务:用户无法提供验证码
用户需办理业务名称:10元5GB全国流量5日快餐包（湖北）
业务办理类型:开通
业务生效时间:立即生效
是否已按规范验证用户信息:无需验证</t>
  </si>
  <si>
    <t>BL202310271752211483</t>
  </si>
  <si>
    <t>13227292665</t>
  </si>
  <si>
    <t>2023-10-28 09:37:13</t>
  </si>
  <si>
    <t xml:space="preserve">判断省分:湖北
:无意向资费
node_104:
node_102:
:升套/平套
:
高级模板内容：
用户诉求:用户来电要求更改套餐，但是号码上面有折扣合约，且用户不在归属地营业厅，要求我方处理。
当前套餐名称:畅爽冰激凌5G套餐99元
新套餐名称（转入套餐名称）:无
是合约期内（含靓号）:是</t>
  </si>
  <si>
    <t>TS202310251215051240</t>
  </si>
  <si>
    <t>18527304849</t>
  </si>
  <si>
    <t>2023-10-28 13:04:07</t>
  </si>
  <si>
    <t>主办单位：湖北
客户类别：普通客户
10010是否打通：否
是否二次致电10015：是
是否联系：否
升级倾向：
号码归属省：湖北
SVIP等级：
1.问题类型:;
2.投诉类型:办理争议;
3.营业厅地址:;
4.位置信息:;
5.位置发生地:;
6.投诉内容:这个号码用了六年，想改个跟别人一样的套餐跟我说没资格，还必须要我去线下营业厅办理，诉求很简单，就改成这个一模一样的套餐就可以
8.办理业务的名称:变更套餐
8.无法办理的渠道:中国联通APP</t>
  </si>
  <si>
    <t>"套餐变更-未到厅:①客户投诉产生的原因：手厅转资不成功。 
②客户投诉问题核查情况及解决方案：收到贵部转办后，我司立即组织调查。经核实，客户附件提供套餐为畅越冰激凌49元，月租高于当前套餐。我司于2023-10-25 15:32:21联系客户未接，已短信告知，如有疑问可在工作时间（08:30-12:00；14:00-17:30）联系07176921001、13032700872宜昌客服。再次来电烦请10010话务中心代为解释，谢谢。 
③客户问题满意度：未联系上。 
④回单人：颜晶  6921001"</t>
  </si>
  <si>
    <t>TS202310271029231731</t>
  </si>
  <si>
    <t>13182233521</t>
  </si>
  <si>
    <t>姚明明</t>
  </si>
  <si>
    <t>2023-10-28 19:32:36</t>
  </si>
  <si>
    <t>主办单位：江苏
客户类别：普通客户
10010是否打通：否
是否二次致电10015：是
是否联系：否
升级倾向：
号码归属省：江苏
SVIP等级：
1.问题类型:;
2.投诉类型:手机信号问题;
3.营业厅地址:;
4.位置信息:石林收费站;
5.位置发生地:湖北省宜昌市枝江市;
6.投诉内容:手机网络类型:4G；
网络情况:无法上网；
接打电话情况:掉话/单通/无法通话；
APP应用程序是否正常使用:均不正常；
影响范围:所有地点；
其他用户能否正常使用:不了解；
影响时段:一直没信号；
投诉内容:手机卡一直没信号，显示无服务。没欠费没停机；</t>
  </si>
  <si>
    <t>"网络质量①客户投诉产生的原因：网络信号的问题。
②客户投诉问题核查情况及解决方案：收到贵部转办后，我司立即组织调查。经核实，客户反映枝江石林收费站信号问题，致电客户关机，无法确定具体位置判断信号情况，已短信告知后期有疑问联系宜昌网优18671733750协助处理。我司于2023-10-27 10:48:38联系客户解释以上情况。
③客户问题满意度：未联系上
④回单人：颜晶 6921001"</t>
  </si>
  <si>
    <t>BL202310271736271279</t>
  </si>
  <si>
    <t>2023-10-28 09:05:22</t>
  </si>
  <si>
    <t xml:space="preserve">判断省分:湖北
:有意向资费
:全国流量王8元套餐
:
高级模板内容：
用户诉求:用户来电要求更改全国流量王8元套餐。
当前套餐名称:小天卡-2023
新套餐名称（转入套餐名称）:全国流量王8元套餐
是合约期内（含靓号）:否</t>
  </si>
  <si>
    <t>TS202310291412061772</t>
  </si>
  <si>
    <t>18672090928</t>
  </si>
  <si>
    <t>张紫阳</t>
  </si>
  <si>
    <t>2023-10-29 15:59:10</t>
  </si>
  <si>
    <t>主办单位：湖北
客户类别：普通客户
10010是否打通：否
是否二次致电10015：是
是否联系：否
升级倾向：
号码归属省：湖北
SVIP等级：
1.问题类型:;
2.投诉类型:退订争议;
3.营业厅地址:;
4.位置信息:;
5.位置发生地:;
6.投诉内容:;
优享福利;
星锐卡0元69GB省内流量包24个月(湖北);
9元100分钟5G速率包（湖北）（立即生效）
取消以上业务
业务自动退订失败</t>
  </si>
  <si>
    <t>"业务取消（秭归乡镇营服中心）①客户投诉产生的原因：用户需取消号卡下所有业务。 
②客户投诉问题核查情况及解决方案：收到贵部转办后，我司立即组织调查。经核实用户实际需办理号码注销，现已为用户办理成功。我司2023-10-29 10:12:58联系客户解释。
③客户问题满意度：满意。 
④回单人：田群、联系方式：07176921001</t>
  </si>
  <si>
    <t>GZ202310281201091751</t>
  </si>
  <si>
    <t>071700014383</t>
  </si>
  <si>
    <t>汪进</t>
  </si>
  <si>
    <t>2023-10-28 13:26:19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</si>
  <si>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湖北省宜昌市西陵区云集街道体育场路社区港窑路9号香山铭苑10栋2单元5层501，宽带无法上网，重启无效，需要上门处理。</t>
  </si>
  <si>
    <t>TS202310271512071797</t>
  </si>
  <si>
    <t>13094171612</t>
  </si>
  <si>
    <t>2023-10-29 10:51:13</t>
  </si>
  <si>
    <t>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用户反映被不知情办理宽带，绑定此号码，不满，要求取消，请协助处理，谢谢。泛携转</t>
  </si>
  <si>
    <t>"业务取消①客户基本资料：业务号码：13094171612、客户姓名：钟玉菊、套餐情况：畅越冰激凌5G套餐69元、客户反映取消业务的问题
②首次联系客户时间：2023-10-27 15:35:29
③投诉核查处理情况：收到贵部转办，我司立即组织核查，经核实，（长阳城区营服中心）客户要求注销宽带，挽留无效， 客服部2023-10-27 14:06:16已注销成功。
④答复客户时间及客户满意度评价：根据上述情况我司于2023-10-27 15:35:29联系客户解释，满意。回单人：颜晶 6921001.
⑤投诉核查关联材料：无"</t>
  </si>
  <si>
    <t>BL202310271734421257</t>
  </si>
  <si>
    <t>18527815091</t>
  </si>
  <si>
    <t>易佳欣</t>
  </si>
  <si>
    <t>2023-10-28 09:05:32</t>
  </si>
  <si>
    <t>要求关闭上网功能</t>
  </si>
  <si>
    <t>TS202310281321240086</t>
  </si>
  <si>
    <t>13227271632</t>
  </si>
  <si>
    <t>冯正菊</t>
  </si>
  <si>
    <t>2023-10-28 14:30:34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</si>
  <si>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用户反映宽带办理销户问题，投诉内容，用户称自己不需要此宽带了，要求核实办理销户，请处理谢谢！无携转意向称设备已经归还要求加急称明天不在宜昌了</t>
  </si>
  <si>
    <t>"业务取消①客户基本资料：业务号码：13227271632、客户姓名：冯正菊、套餐情况：畅越冰激凌5G套餐59元、客户反映取消业务的问题
②首次联系客户时间：2023-10-28 13:41:45
③投诉核查处理情况：收到贵部转办，我司立即组织核查，经核实，（西陵营服中心）客户要求注销实装宽带，设备已退至营业厅，挽留无效，已取消。
④答复客户时间及客户满意度评价：根据上述情况我司于2023-10-28 13:41:45联系客户解释，满意。回单人：颜晶 6921001.
⑤投诉核查关联材料：无"</t>
  </si>
  <si>
    <t>GZ202310281148031522</t>
  </si>
  <si>
    <t>071704424338</t>
  </si>
  <si>
    <t>杜义</t>
  </si>
  <si>
    <t>2023-10-28 15:50:27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</si>
  <si>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用户表示宽带正常，IPTV无法使用，重启机顶盒设备无效，并要求师傅带一个遥控器，请尽快处理并回复</t>
  </si>
  <si>
    <t>TS202310260946231086</t>
  </si>
  <si>
    <t>15572755777</t>
  </si>
  <si>
    <t>石雄</t>
  </si>
  <si>
    <t>2023-10-27 14:10:39</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</si>
  <si>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用户反映不知情订购的宽带，要求尽快取消。（无携转意向）</t>
  </si>
  <si>
    <t>"业务取消①客户基本资料：业务号码：15572755777、客户姓名：石雄、套餐情况：畅爽冰激凌5G套餐159元（基础版）、客户反映取消业务的问题
②首次联系客户时间：2023-10-26  10:10:32
③投诉核查处理情况：收到贵部转办，我司立即组织核查，经核实，（西陵营服中心）客户要求注销宽带，挽留无效，已核实客户资料后，注销成功。
④答复客户时间及客户满意度评价：根据上述情况我司于2023-10-26 11:42:32系客户解释，满意。回单人：颜晶 6921001.
⑤投诉核查关联材料：无"</t>
  </si>
  <si>
    <t>ZX202310270809460055</t>
  </si>
  <si>
    <t>13207223458</t>
  </si>
  <si>
    <t>陈祥</t>
  </si>
  <si>
    <t>2023-10-27 18:57:34</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</si>
  <si>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投诉问题描述:用户不认可手机被停机，人不在归属地
用户状态为:局方停机
停机原因:集团鹰眼风险IMEI扩展模型停机
前台是否按流程解释:是
用户要求:复机
第二联系电话:13982858471</t>
  </si>
  <si>
    <t>号码关停：集团鹰眼风险IMEI扩展模型停机AA。经核实，用户号码集团鹰眼风险IMEI扩展模型停机：首次关停可携带本人有效证件、本机号卡到归属地自营厅核验签署承诺书复机一次。根据相关要求进行关停处理。 已短信请客户回传以下资料：身份证正、SIM卡及开机承诺函至13032700872微信号，审核通过后办理开机。如该号码再次被举报则永久关停，用户满意。</t>
  </si>
  <si>
    <t>BL202310271725131127</t>
  </si>
  <si>
    <t>13217279582</t>
  </si>
  <si>
    <t>高会珍</t>
  </si>
  <si>
    <t>2023-10-28 09:41:51</t>
  </si>
  <si>
    <t xml:space="preserve">判断省分:湖北
:有意向资费
:全国流量王8元套餐
:
高级模板内容：
用户诉求:降套
当前套餐名称:幸福家家乐19元套餐
新套餐名称（转入套餐名称）:全国流量王8元套餐
是合约期内（含靓号）:否
备注:用户要求我方办理（全国流量王8元套餐）</t>
  </si>
  <si>
    <t>TS202310281348230613</t>
  </si>
  <si>
    <t>16671708850</t>
  </si>
  <si>
    <t>周清</t>
  </si>
  <si>
    <t>2023-10-29 16:26:40</t>
  </si>
  <si>
    <t>主办单位：湖北
客户类别：普通客户
10010是否打通：是
是否二次致电10015：是
是否联系：是
升级倾向：工信部
号码归属省：湖北
SVIP等级：
产品类型:轻合约;产品名称:预存话费享折扣优惠档位三（次月生效24个月）-湖北政企专属;产品描述:政企专属3折*24个月-湖北次月生效
;产品ID:91025450;开始时间:2023-07-0100:00:00;结束时间:2025-06-3023:59:59;订购渠道:宜昌市城区集团直属3G开户服务点;客户确认方式:签字协议。
标准化流程名称:产品订购一键诊断
业务产品类型:反映合约或SP产品问题
有无确认方式:有确认方式
客户要求取消
维系挽留:不接受挽留
是否授权退订:省分暂未授权
备注:
取消	预存话费享折扣优惠档位三（次月生效24个月）-湖北政企专属要求2点前联系未承诺提及工信部</t>
  </si>
  <si>
    <t>"业务取消①客户基本资料：业务号码：16671708850、客户姓名：周清、套餐情况：畅爽冰激凌5G套餐99元（基础版）、客户反映取消业务的问题
②首次联系客户时间：2023-10-28 14:52:37
③投诉核查处理情况：收到贵部转办，我司立即组织核查，经核实，（城区政企）客户要求取消套餐三折优惠，挽留无效，已取消。
④答复客户时间及客户满意度评价：根据上述情况我司于2023-10-28 15:09:37联系客户解释，满意。回单人：颜晶 6921001.
⑤投诉核查关联材料：无"</t>
  </si>
  <si>
    <t>TS202310262017161494</t>
  </si>
  <si>
    <t>071701067661</t>
  </si>
  <si>
    <t>屈秀芹</t>
  </si>
  <si>
    <t>2023-10-27 19:00:13</t>
  </si>
  <si>
    <t xml:space="preserve">【2022年上工信部测评重保用户】【2022年上工信部测评重保用户】
高级模板内容：
投诉问题描述:用户使用宽带4个月左右因为信号不好就把设备退回营业厅了没有使用联通的宽带和电视了，但是现查询到电视有10元一个月的收费对此不认可要求尽快协助处理谢谢
争议月份:2023年10月、2023年9月、2023年8月、2023年7月、2023年6月、2023年5月、2023年1月、2023年2月、2023年3月、2023年4月
争议金额:0
用户要求:要求尽快联系处理谢谢提及投诉烦请协助</t>
  </si>
  <si>
    <t>：计费争议-账单扣费：客户对IPTV扣费不满，经核实属正常扣费，沟通后为用户办理取消，现21.01-23.10月产生费用227元，考虑到用户使用感知为号码18695077737、18671778665系统中勾选赠费合计100元，另为用户申请127元费用，24小时内到账，此费用不可打印发票，此费用不可打印发票，沟通后用户表示18674263175于22.04-23.05产生付款扣费140元，现为用户申请140元费用，24小内到账，此费用不可打印发票，已解释用户的账单可在联通app上查询，现线上无打印详单，用户知晓。</t>
  </si>
  <si>
    <t>TS202310271006511032</t>
  </si>
  <si>
    <t>18671782499</t>
  </si>
  <si>
    <t>刘汉华</t>
  </si>
  <si>
    <t>2023-10-28 09:38:52</t>
  </si>
  <si>
    <t>【互联网舆情工单】
1、用户ID：6421111471
2、粉丝量：1408019
3、发现方式：黑猫
4、投诉编号：17369423787
5、链接：//tousu.sina.com.cn/complaint/view/17369423787/
6、投诉原文：本人套餐内通话时间都没使用，却另外加收我通话费用！</t>
  </si>
  <si>
    <t>1、客户信息：业务号码：18671782499， 套餐：畅越冰激凌5G套餐79元，级别：五星忠诚用户，责任归属地：湖北宜昌：
2、客户问题描述：用户反馈语音扣费问题
3、本次受理情况：
①.核实原因：经核实，用户本月产生语音费用11.8元，此费用为用户号码设置呼叫转移产生费用，故不在语音通话分钟数内。
②.处理结果：我司于2023-10-27 14:22:55、2023-10-27 15:53:23、2023-10-27 17:27:37多次联系一直通话中，无法联系上，已短信告知用户处理方案。  
4、客户要求：用户对本月产生的语音通话扣费不认可，考虑用户感知，申请减免本月所产生的语音通话费用，合计11.8元，24小时到帐，此费用不可打印发票，  已短信告知用户处理方案，并预留我司电话宜昌联通13032700872。                                                                                                                                                                                                                                                                     
5、是否属于不知情订制：否
6、办理渠道：无
7、不知情订制类型：无
8、共性问题分类：无
9、产品名称：畅越冰激凌5G套餐79元
10、产品ID：90935171
11、业务办理时间：无
12、不属于不知情订制的原因说明：用户是反馈语音通话问题，不属于不知情定制问题。
13、三种确认方式凭证：无</t>
  </si>
  <si>
    <t>BL202310261612321848</t>
  </si>
  <si>
    <t>15572778898</t>
  </si>
  <si>
    <t>宋发扬</t>
  </si>
  <si>
    <t>2023-10-27 10:48:41</t>
  </si>
  <si>
    <t>&gt;业务号码&gt;15572778898；&gt;号码归属地&gt;宜昌；&gt;产品名称&gt;视频彩铃心悦会员包月15元-3；&gt;产品代码&gt;49007442；&gt;产品编&gt;4900744200；&gt;订购时间&gt;2023-10-2508:17:11；&gt;核查情况&gt;平台故障；&gt;不规范定制分类&gt;平台故障，无法判责；&gt;退费金额&gt;15元；&gt;退费时间&gt;2023-10-27；&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用户要求：:退费</t>
  </si>
  <si>
    <t>BL202310271710330935</t>
  </si>
  <si>
    <t>17671271351</t>
  </si>
  <si>
    <t>杜家羽</t>
  </si>
  <si>
    <t>2023-10-28 09:02:46</t>
  </si>
  <si>
    <t>TS202310270015260696</t>
  </si>
  <si>
    <t>13243582609</t>
  </si>
  <si>
    <t>熊鹏</t>
  </si>
  <si>
    <t>2023-10-27 17:16:14</t>
  </si>
  <si>
    <t>案件编号：
受理日期：2023-10-2700:06:57
处理日期：2023-10-2700:14:01
认定员：
申诉来源：wechat
用户地址：无
月租过高，就是原本的办的时候是29块钱一个月结果激活后是30元钱一个月</t>
  </si>
  <si>
    <t>1. 用户基本信息：客户号码：18572392523、机主姓名：熊鹏、入网时间：2023-08-02 11:10:23、入网地点：湖北省宜昌市OMO、当前使用套餐：小天卡-2023、套餐类型：全国套餐
2.前期处理情况：客户反映套餐使用的问题。客户前期未向10010反馈，直接越级申诉。 
3.申诉处理方案：经核查，客户实际反映18572392523号码月租收费问题，核实为小天卡月费29/月，另叠加1元139GB全国流量与100分钟语音包*24月，该活动包限定小天卡-2023产品订购，实际月租30元，已联系客户解释清楚，同意继续使用，客户认可。
4.核查存在的问题分析：无
5.申诉回复情况：2023-10-27 12:01:57联系客户，客户满意。</t>
  </si>
  <si>
    <t>BL202310281303460341</t>
  </si>
  <si>
    <t>15572789418</t>
  </si>
  <si>
    <t>黄昌秀</t>
  </si>
  <si>
    <t>2023-10-28 16:26:31</t>
  </si>
  <si>
    <t>&gt;业务号码&gt;15572789418；&gt;号码归属地&gt;宜昌；&gt;产品名称&gt;联通爱听-职场精英20元包；&gt;产品代码&gt;66003010；&gt;产品编码&gt;6600301000；&gt;订购时间&gt;2023-10-0110:25:28；&gt;核查情况&gt;平台故障；&gt;不规范定制分类&gt;平台故障，无法判责；&gt;退费金额&gt;20元；&gt;退费时间&gt;2023-10-28；&gt;投诉内容&gt;
:增值业务费用争议（含炫彩通信助理包云盘版等组合类增值业务）
:移网
:在补救范围内
:不认可
:小于等于500元，且仅限单倍、月份不超过12个月
:
高级模板内容：
赔付类型：:增值业务争议
CBSS账单扣费名称：:增值业务-联通爱听-职场精英20元包
办理渠道:SP平台接入
赔付月份：:2023年10月
返还倍率:单倍
赔付金额：:20
是否已经取消业务:是
是否承诺退费：:是
用户是否需要回复：:否
用户要求：:退费</t>
  </si>
  <si>
    <t>GZ202310281124291256</t>
  </si>
  <si>
    <t>071700310182</t>
  </si>
  <si>
    <t>王小惠</t>
  </si>
  <si>
    <t>2023-10-28 14:32:32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</si>
  <si>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:用户表示宽带无法使用，光信号亮红灯。要求公司尽快处理并回复。</t>
  </si>
  <si>
    <t>BL202310271659420746</t>
  </si>
  <si>
    <t>13264900823</t>
  </si>
  <si>
    <t>赵韡</t>
  </si>
  <si>
    <t>2023-10-28 09:13:28</t>
  </si>
  <si>
    <t xml:space="preserve">
高级模板内容：
用户诉求:用户来电要求降套至（4G全国流量王8元档），前台已解释用户号码存在合约情况，建议用户到厅咨询办理！用户不认可！强烈要求我方线上核实变更该套餐！前台挽留无效，故记录此单！烦请后台核实处理！谢谢
当前套餐名称:腾讯天王卡2.0
新套餐名称（转入套餐名称）:4G全国流量王8元档
是合约期内（含靓号）:否
备注:</t>
  </si>
  <si>
    <t>TS202310270015250695</t>
  </si>
  <si>
    <t>2023-10-27 17:16:10</t>
  </si>
  <si>
    <t>案件编号：
受理日期：2023-10-2700:06:12
处理日期：2023-10-2700:14:00
认定员：
申诉来源：wechat
用户地址：无
月租过高，就是原本的办的时候是29块钱一个月结果激活后是30元钱一个月</t>
  </si>
  <si>
    <t>TS202310260948451148</t>
  </si>
  <si>
    <t>15586355255</t>
  </si>
  <si>
    <t>王爱萍</t>
  </si>
  <si>
    <t>2023-10-28 14:22:50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</si>
  <si>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15586355255;3、主叫号码：15586355255;4、被叫号码：;5、客户姓名：王爱萍;6、客户级别：二星忠诚用户;7、用户归属地：宜昌市;8、受理员工工号：hubXN23ZH8701;9、手机厂商：;10、投诉渠道：10010客服热线;11、投诉打点范围：0.5千米;12、投诉地址：宜昌市-夷陵区:广汽本田恒信致诚店【发展大道黄金卡现代汽车城(恒大绿洲斜对面)】;13、网格ID：190521;14、网格名称：YC_A_湖北省宜昌市夷陵区发展大道-晨光路交叉口附近网格_190521;15、经度：111.339819;16、纬度：30.775486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169828464759047211;26、语音业务类型：;27、数据业务类型：上网速度慢;28、用户是否接受解释：否;29、公告类型：网络信息;30、基站ID：117.110797;31、基站名称：117.110797;32、其它地方是否正常使用：是;33、之前是否可以正常使用：是;
用户来电称长期上网慢，之前有反映过，要求核实处理，加急，请协助处理谢谢</t>
  </si>
  <si>
    <t>10月28日12点完成联系，用户苹果14，在办公室信号2格，同事有的用安卓信号也不行，电信的好一点，已约下周现场，联系人：李海洋13098042156</t>
  </si>
  <si>
    <t>TS202310281518540148</t>
  </si>
  <si>
    <t>13098404617</t>
  </si>
  <si>
    <t>2023-10-29 15:08:14</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</si>
  <si>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:某一地点无法拨打或接听
:不清楚
:网络无异常
:1、受理流水号：;2、受理号码：13098404617;3、主叫号码：13098404617;4、被叫号码：;5、客户姓名：李进;6、客户级别：三星忠诚用户;7、用户归属地：宜昌市;8、受理员工工号：hubXN2210133;9、手机厂商：;10、投诉渠道：10010客服热线;11、投诉打点范围：0.5千米;12、投诉地址：宜昌市-夷陵区:老黄陵庙村黄宁别院农家饭庄【三斗坪镇黛狮路黄陵庙】;13、网格ID：94548;14、网格名称：YC_B_湖北省宜昌市夷陵区网格_94548;15、经度：111.076087;16、纬度：30.842407;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一至两格不稳定;24、用户周边使用情况：不清楚;25、主工单流水号：hub169847742233674284;26、语音业务类型：杂音,回音;27、数据业务类型：;28、用户是否接受解释：否;29、公告类型：;30、基站ID：;31、基站名称：;32、其它地方是否正常使用：是;33、之前是否可以正常使用：是;
经度：111.076087
纬度：30.842407
用户来电表示长期信号不好，解释不认可，要求前往处理，谢谢</t>
  </si>
  <si>
    <t>10月28日联系用户，用户室外正常，室内弱覆盖，前期建维现场测试，无法通过优化手段解决，需后期新增基站解决。联系人：张玉华18671733721</t>
  </si>
  <si>
    <t>BL202310271647050559</t>
  </si>
  <si>
    <t>15571728013</t>
  </si>
  <si>
    <t>梅轩</t>
  </si>
  <si>
    <t>2023-10-28 09:02:11</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</si>
  <si>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当前套餐名称:腾讯大王卡
新套餐名称（转入套餐名称）:4G全国流量王8元套餐，90495213
是合约期内（含靓号）:否
备注:并已告诉用户转出腾讯王卡套餐，：腾讯王卡-39元5G版超级会员（黄金版）-次月生效超会/尊享权益包用户承诺在网享10元*12个月优惠（湖北）也会失效。</t>
  </si>
  <si>
    <t>TS202310281830012101</t>
  </si>
  <si>
    <t>18673850088</t>
  </si>
  <si>
    <t>刘红江</t>
  </si>
  <si>
    <t>2023-10-29 15:19:26</t>
  </si>
  <si>
    <t>判断省份:非南一
:下一步
:诊断无异常/对解释不认可
:网络正常
:不认可
:1、受理流水号：;2、受理号码：18673850088;3、主叫号码：18673850088;4、被叫号码：;5、客户姓名：刘红江;6、客户级别：二星用户;7、用户归属地：宜昌市;8、受理员工工号：hubXN23TF7785;9、手机厂商：;10、投诉渠道：10010客服热线;11、投诉打点范围：0.5千米;12、投诉地址：宜昌市-宜都市:陆城街道办事处【清江大道38号】;13、网格ID：190657;14、网格名称：YC_A_湖北省宜昌市宜都市工农路七巷-清江大道交叉口附近网格_190657;15、经度：111.451682;16、纬度：30.387244;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满格;24、用户周边使用情况：不清楚;25、主工单流水号：hub169848883416754614;26、语音业务类型：;27、数据业务类型：上网速度慢;28、用户是否接受解释：否;29、公告类型：;30、基站ID：;31、基站名称：;32、其它地方是否正常使用：是;33、之前是否可以正常使用：是;</t>
  </si>
  <si>
    <t>10月29日完成联系，用户反映在东阳光的山顶上一个新建的厂房，说厂房外面的信号都不好，已约用户下周现场测试，联系人：张玉华18671733721</t>
  </si>
  <si>
    <t>GZ202310281111081128</t>
  </si>
  <si>
    <t>071703126937</t>
  </si>
  <si>
    <t>丁心宙</t>
  </si>
  <si>
    <t>2023-10-28 16:58:58</t>
  </si>
  <si>
    <t>GZ202310281110261114</t>
  </si>
  <si>
    <t>071701068905</t>
  </si>
  <si>
    <t>陈江新</t>
  </si>
  <si>
    <t>2023-10-28 15:28:07</t>
  </si>
  <si>
    <t xml:space="preserve">22年Q3Q4重点客户判断省分:其他省分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问题（现象）描述:用户来电反映IPTV无法观看，提示账号或密码错误，请尽快处理
故障时间:2023-10-28
宽带是否安装IPTV:是
宽带是否可正常上网:是
是否重启设备:已重启未恢复
装机地址:湖北省宜昌市西陵区学院街街道办东正街社区西陵一路7号金色勤苑小区4栋1单元12楼1203</t>
  </si>
  <si>
    <t>BL202310271644080524</t>
  </si>
  <si>
    <t>2023-10-28 09:14:46</t>
  </si>
  <si>
    <t>【2022年上工信部测评重保用户】【2022年上工信部测评重保用户】用户来电要求取消网龄计划合约，尽快处理并回复</t>
  </si>
  <si>
    <t>GZ202310281106031069</t>
  </si>
  <si>
    <t>071704651702</t>
  </si>
  <si>
    <t>袁高阳</t>
  </si>
  <si>
    <t>南方一中心&gt;&gt;北京通软&gt;&gt;通软热线1区&gt;&gt;通软1区1班</t>
  </si>
  <si>
    <t>2023-10-28 13:50:02</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</si>
  <si>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问题（现象）描述:用户来电反映测速宽带网速只有300，办理的提速包1000M
故障时间:2023-10-28
服务状态是否正常:是
设备灯显示:正常
错误代码:无
是否重启设备:已重启未恢复
用户要求:要求上门测速，请核实谢谢</t>
  </si>
  <si>
    <t>TS202310281910440305</t>
  </si>
  <si>
    <t>15671011567</t>
  </si>
  <si>
    <t>朱毅</t>
  </si>
  <si>
    <t>2023-10-29 16:32:29</t>
  </si>
  <si>
    <t>补救金额：5.4，补救产品：网络-减免百分之30套餐月租-2月:下一步
判断补救金额是否超过500元:生成在线承诺补救工单，补救产品：网络-减免百分之30套餐月租-2月:1、受理流水号：;2、受理号码：15671011567;3、主叫号码：15671011567;4、被叫号码：;5、客户姓名：朱毅;6、客户级别：二星忠诚用户;7、用户归属地：宜昌市;8、受理员工工号：hubXN23ZH5771;9、手机厂商：;10、投诉渠道：10010客服热线;11、投诉打点范围：0.5千米;12、投诉地址：宜昌市-点军区:维多利亚港湾【江南路154号东南方向50米】一楼和地下室无信号;13、网格ID：104025;14、网格名称：YC_B_湖北省宜昌市点军区双十路-江南路交叉口附近网格_104025;15、经度：111.261520;16、纬度：30.697978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23、手机信号强弱：无信号;24、用户周边使用情况：全部发生;25、主工单流水号：hub169849119419355382;26、语音业务类型：单通;27、数据业务类型：无法上网;28、用户是否接受解释：否;29、公告类型：网络信息;30、基站ID：;31、基站名称：;32、其它地方是否正常使用：是;33、之前是否可以正常使用：否;</t>
  </si>
  <si>
    <t>10月29日与用户联系确定具体情况，已约下周现场测试，联系人：张玉华18671733721</t>
  </si>
  <si>
    <t>TS202310271053232484</t>
  </si>
  <si>
    <t>13207208757</t>
  </si>
  <si>
    <t>2023-10-27 14:38:34</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</si>
  <si>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备注:用户携号转网，要求解绑主副卡，不同意去营业厅，要求线上取消，辛苦联系处理谢谢。</t>
  </si>
  <si>
    <t>①客户基本资料：业务号码：13207208757、客户姓名：陶可为、套餐情况：幸福家家乐59元套餐；客户反映取消业务的问题				
②首次联系客户时间：2023-10-27 12:20:46				
③投诉核查处理情况：收到贵部转办，我司立即组织核查，经核实，（夷陵城区 ）客户要求解绑主副卡，副卡办理销户，客服部已操作办理，满意。				
④答复客户时间及客户满意度评价：根据上述情况我司于2023-10-27 14:28:46	联系客户解释，客户满意。回单人:宜昌客服王晓玉；联系电话：07176921001。				
⑤投诉核查关联材料：无</t>
  </si>
  <si>
    <t>GZ202310281100441019</t>
  </si>
  <si>
    <t>071703835186</t>
  </si>
  <si>
    <t>张浏阳</t>
  </si>
  <si>
    <t>2023-10-28 12:48:54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</si>
  <si>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问题（现象）描述:用户来电反映网速很慢
故障时间:2023-10-28
服务状态是否正常:是
设备灯显示:正常
错误代码:无
是否重启设备:已重启未恢复
用户要求:用户要求尽快上门处理</t>
  </si>
  <si>
    <t>ZX202310271639122119</t>
  </si>
  <si>
    <t>13040973337</t>
  </si>
  <si>
    <t>谭斯坦</t>
  </si>
  <si>
    <t>2023-10-28 09:43:42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</si>
  <si>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本机局方停机不认可我方已向用户解释用户账户存在风险被系统暂停服务，建议用户：首次关停可携带本人有效证件到号码归属地自营厅核验签署法律风险告知书复机一次。用户称自己在异地无法前往营业厅，要求在线复机烦请处理谢谢
用户状态为:局方停机
停机原因:集团鹰眼诈骗-异常IMEI扩展模型：首次关停可携带本人有效证件到号码归属地自营厅核验签署法律风险告知书复机一次。
前台是否按流程解释:是
用户要求:线上复机加急用户有投诉升级倾向
第二联系电话:13040973337（用户无第二联系方式）</t>
  </si>
  <si>
    <t>号码关停：集团鹰眼风险IMEI扩展模型停机AA。用户反映局方停机问题，经核实，根据相关要求进行关停处理，用户不方便回传资料，已协商携带身份证原件前往营业厅现场复机，用户同意。</t>
  </si>
  <si>
    <t>TS202310260952231231</t>
  </si>
  <si>
    <t>2023-10-27 14:54:09</t>
  </si>
  <si>
    <t xml:space="preserve">
高级模板内容：
投诉问题描述:用户来电反映自己前面反馈的宽带自己没使用，但是已被别人安装使用。宽带被迁到了未知地。的问题，到现在都还没有处理好，详情见工单：TS202310061524141334，要求马上处理。
业务名称:宽带
争议月份:2023年10月
争议金额:0
办理渠道:无
前台是否取消:未取消
是否承诺退费:否
用户要求:要求在这个月给自己一个满意的答复，如果处理不好就会通过其他渠道投诉，具体渠道没有告知，并且现在需要将宽带移到宜昌夷陵区玫瑰城7-1-1404</t>
  </si>
  <si>
    <t>Q20：夷陵城区自有营业厅，畅越冰激凌5G套餐129元200M宽带（湖北）AA，客户反馈不知情办理宽带，已联系客户致歉并转夷陵城区自有营业厅给客户办理移机，客户表示知晓。</t>
  </si>
  <si>
    <t>ZX202310281037390090</t>
  </si>
  <si>
    <t>13047167376</t>
  </si>
  <si>
    <t>周乐胜</t>
  </si>
  <si>
    <t>2023-10-29 18:22:07</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</si>
  <si>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停机原因:集团鹰眼风险IMEI扩展模型停机
前台是否按流程解释:是
用户要求:要求我方处理，请尽快核实，谢谢
第二联系电话:15827498306</t>
  </si>
  <si>
    <t>号码关停：集团鹰眼监测诈骗停机（异常换机）AA，根据相关要求进行关停处理。已请其回传一张照片：风险告知书+身份证正面+SIM卡背面照+签字至17671348103宜昌联通微信号，现已添加微信，客户知晓。</t>
  </si>
  <si>
    <t>BL202310271638240449</t>
  </si>
  <si>
    <t>15587900338</t>
  </si>
  <si>
    <t>李梦琪</t>
  </si>
  <si>
    <t>2023-10-27 17:21:17</t>
  </si>
  <si>
    <t xml:space="preserve">
高级模板内容：
用户诉求:用户来电要求更改8元套餐，前台已做解释用户不认可
当前套餐名称:腾讯大王卡
新套餐名称（转入套餐名称）:全国流量王8元套餐
是合约期内（含靓号）:否</t>
  </si>
  <si>
    <t>TS202310281722520698</t>
  </si>
  <si>
    <t>071701029514</t>
  </si>
  <si>
    <t>陈世清</t>
  </si>
  <si>
    <t>2023-10-29 16:42:14</t>
  </si>
  <si>
    <t>用户表示被动办理宽带，但目前查询宽带是在线状态有人在用，现对此表示不满，解释无效，请尽快处理并回复</t>
  </si>
  <si>
    <t>Q21：五峰新时空手机世界五峰店合作厅(自建他营)，宽带AA，经核查属营业厅于2021-08-18 17:13:45为客户办理宽带，已取消，满意。</t>
  </si>
  <si>
    <t>TS202310261725060645</t>
  </si>
  <si>
    <t>13294246887</t>
  </si>
  <si>
    <t>唐德刚</t>
  </si>
  <si>
    <t>2023-10-27 15:50:19</t>
  </si>
  <si>
    <t xml:space="preserve">判断省分:湖北
:增值业务费用争议（含炫彩通信助理包云盘版等组合类增值业务）
:移网
:在补救范围内
:不认可
:大于500元
:
高级模板内容：
投诉问题描述:用户来电，对业务不认可要求双倍退还。辛苦处理
争议业务名称:炫彩通信助理包-云盘版-次月生效（湖北）-10元
受理渠道:无
争议月份:2023年1月、2023年5月、2023年6月、2023年7月、2023年8月、2023年9月、2023年4月、2023年3月、2023年2月
争议费用:100
一线客服在系统里:已取消
是否承诺退费:否
用户要求:用户要求双倍退费。辛苦处理。</t>
  </si>
  <si>
    <t>Q22：  五峰城西自有营业厅 炫彩通信助理包-云盘版 -次月生效（湖北）-10元   经核实 2022-12-03 15:57:11 五峰城西自有营业厅 给客户开通炫彩通信助理包。现客户表示无需使用，业务已取消，考虑客户感知，申请减免23年1月-23年10月费用合计100元，24小时内到账，此费用无法抵扣往月欠费且不可打印发票，客户满意。</t>
  </si>
  <si>
    <t>TS202310291400251515</t>
  </si>
  <si>
    <t>15587948388</t>
  </si>
  <si>
    <t>蒲媛媛</t>
  </si>
  <si>
    <t>2023-10-29 16:34:28</t>
  </si>
  <si>
    <t xml:space="preserve">
高级模板内容：
投诉问题描述:用户的三张副卡186716079381509090080918527827028有炫彩通信助理包6元版（立即生效）（已停售），用户对此不认可
争议业务名称:炫彩通信助理包6元版（立即生效）（已停售）
受理渠道:营业厅
争议月份:2023年10月
争议费用:0
一线客服在系统里:未取消，请后台协助处理
是否承诺退费:否
用户要求:取消，用户说要求投诉给自己办炫彩通信助理包6元版（立即生效）（已停售）的工作人员</t>
  </si>
  <si>
    <t>Q22：夷陵城区自有营业厅、夷陵小溪塔恒大专营店(自建他营)，炫彩通信助理包6元版AA，经核实夷陵城区自有营业厅于2022-06-04 16:42:08为客户18671607938和18527827028开通沃助理，夷陵小溪塔恒大专营店(自建他营)  于2022-04-28 10:07:58为客户15090900809 开通沃助理，已取消，现申请减免22.6-23.10月费用合计204元，22.4-23.10月费用合计114元，24小时到账，此费用不可打印发票，客户满意</t>
  </si>
  <si>
    <t>ZX202310261057352487</t>
  </si>
  <si>
    <t>16671700014</t>
  </si>
  <si>
    <t>龙锦鹏</t>
  </si>
  <si>
    <t>2023-10-27 12:01:52</t>
  </si>
  <si>
    <t xml:space="preserve">:下一步
判断省分:湖北
node_134:
获取入参:
node_180:
判断局方停机状态:
:
node_223::关停原因为：集团鹰眼监测诈骗停机（异常换机）、集团鹰眼风险IMEI扩展模型停机
:不认可
:
高级模板内容：
投诉问题描述:用户对于局方停机不认可，说他把电话卡寄回老家给他妹妹使用，就出现了这种情况，她妹妹和手机卡在荆州，他在宜昌，要求我方通过邮件的方式办理复机，或者线上办理
用户状态为:局方停机
停机原因:集团鹰眼监测诈骗停机（异常换机）：首次关停可携带本人有效证件、本机号卡到归属地自营厅核验签署承诺书复机一次
前台是否按流程解释:是
用户要求:用户要求通过邮件的方式办理复机，或者我方直接在线复机
第二联系电话:15570534962</t>
  </si>
  <si>
    <t>号码关停：集团鹰眼监测诈骗停机（异常换机）AA。用户反映号码停机问题，经核实，客户号码因集团鹰眼监测诈骗停机（异常换机））而局方停机，根据相关要求进行关停处理。前期已请其回传以下资料：身份证正、反面照，及风险告知书至13032700872微信号，审核通过后为用户办理开机，客户表示知晓。</t>
  </si>
  <si>
    <t>GZ202310281044230845</t>
  </si>
  <si>
    <t>15571755045</t>
  </si>
  <si>
    <t>李兴</t>
  </si>
  <si>
    <t>2023-10-28 16:59:20</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</si>
  <si>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问题发生时间：2023.10.28；问题发生地点：宜昌市兴山县古夫镇桂苑小区31号楼1单元；问题现象：客户要求把联通的光纤移开；用户具体要求：/;联系电话：'13986771815':
客户来电，要求把自己楼梯间的光纤移开，移机要装其他的线路，已解释，客户不认可，请协助处理谢谢</t>
  </si>
  <si>
    <t>TS202310261623031459</t>
  </si>
  <si>
    <t>13227273288</t>
  </si>
  <si>
    <t>汪凡凡</t>
  </si>
  <si>
    <t>2023-10-27 10:19:20</t>
  </si>
  <si>
    <t xml:space="preserve">
高级模板内容：
投诉问题描述:内部包含的定向流量没有了造成扣费，还要联通助理业务也不认可
投诉项目:月固定费
争议月份:2023年1月、2023年2月、2023年3月、2023年4月、2023年8月、2023年7月、2023年6月、2023年5月、2023年9月、2023年10月
争议金额:0
用户要求:每个月都流量超出，还有增值费用。要求加上定向流量，并且返回多余上网费和增值业务费用</t>
  </si>
  <si>
    <t>Q22：宜都红花套镇腾越合作厅， 炫彩通信助理包体验版-立即生效（湖北）AA，经核查属营业厅办理沃助理时未与客户达成一致，已取消，考虑客户感知，申请退还22.5-23.10月费用合计108元，24小时内到账，此费用不可打印账单发票，另客户反馈流量扣费问题，经核实套餐仅包含30G腾讯流量，通用流量日租宝为1元/G，流量扣费正常，已联系客户解释说明，客户知晓，认可。</t>
  </si>
  <si>
    <t>TS202310271108060478</t>
  </si>
  <si>
    <t>13177083803</t>
  </si>
  <si>
    <t>王婧</t>
  </si>
  <si>
    <t>2023-10-28 16:45:07</t>
  </si>
  <si>
    <t>主办单位：湖北
客户类别：普通客户
10010是否打通：否
是否二次致电10015：是
是否联系：否
升级倾向：
号码归属省：湖北
SVIP等级：
1.问题类型:;
2.投诉类型:其他问题;
3.营业厅地址:;
4.位置信息:;
5.位置发生地:;
6.投诉内容:联通公司在我不知情的情况下未经我允许办理了一条宽带。是否利用这个宽带从事违法犯罪活动？</t>
  </si>
  <si>
    <t>Q23：
①客户投诉产生的原因：客户反馈宽带销户的问题。
②客户投诉问题核查情况及解决方案：收到贵部转办后，我司立即组织调查。经核实，城区东山大道国贸自有营业厅，畅爽冰激凌5G融合500M宽带（湖北）AA，经核查属营业厅办理缓装宽带时未与客户达成一致，已按客户要求取消并致歉，客户认可。我司于2023-10-27 18:20:38联系客户解释以上情况。
③客户问题满意度：满意
④回单人：张婷   6921001</t>
  </si>
  <si>
    <t>TS202310281313312395</t>
  </si>
  <si>
    <t>071704669411</t>
  </si>
  <si>
    <t>杨绪荣</t>
  </si>
  <si>
    <t>2023-10-29 14:15:00</t>
  </si>
  <si>
    <t xml:space="preserve">
高级模板内容：
投诉问题描述:用户表示不知情办理宽带和电视，要求投诉，
业务名称:畅爽冰激凌5G融合500M宽带（湖北）、湖北IPTV产品套餐
争议月份:2023年10月
争议金额:0.65
办理渠道:远安城区自有营业厅
前台是否取消:未取消
是否承诺退费:否
用户要求:用户表示不知情办理宽带和电视，要求投诉，解释不认可，请核实，谢谢</t>
  </si>
  <si>
    <r>
      <rPr>
        <sz val="11"/>
        <rFont val="宋体"/>
        <charset val="0"/>
      </rPr>
      <t>Q23：远安城区自有营业厅，</t>
    </r>
    <r>
      <rPr>
        <sz val="11"/>
        <rFont val="Arial"/>
        <charset val="0"/>
      </rPr>
      <t xml:space="preserve">	</t>
    </r>
    <r>
      <rPr>
        <sz val="11"/>
        <rFont val="宋体"/>
        <charset val="0"/>
      </rPr>
      <t xml:space="preserve"> 畅爽冰激凌5G融合500M宽带AA，经核查属营业厅于2023-10-27 18:59:24为客户办理，现已联系客户解释，已取消，客户满意。</t>
    </r>
  </si>
  <si>
    <t>ZX202310280856121762</t>
  </si>
  <si>
    <t>15671041937</t>
  </si>
  <si>
    <t>王红年</t>
  </si>
  <si>
    <t>2023-10-29 20:44:04</t>
  </si>
  <si>
    <t>高级模板内容：
投诉问题描述:用户来电反馈号卡被停机，不在归属地，要求在线复机，否则就销户
用户状态为:局方停机
停机原因:集团鹰眼监测诈骗停机（异常换机）：首次关停可携带本人有效证件、本机号卡到就归属营厅核验签署承诺书复机一次
前台是否按流程解释:是
用户要求:在线复机
第二联系电话:18931000270</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</si>
  <si>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</si>
  <si>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TS202310280537430699</t>
  </si>
  <si>
    <t>18695074965</t>
  </si>
  <si>
    <t>邓臣</t>
  </si>
  <si>
    <t>2023-10-28 14:19:10</t>
  </si>
  <si>
    <t>主办单位：湖北
客户类别：普通客户
10010是否打通：否
是否二次致电10015：是
是否联系：否
升级倾向：
号码归属省：湖北
SVIP等级：
1.问题类型:;
2.投诉类型:其他问题;
3.营业厅地址:;
4.位置信息:;
5.位置发生地:;
6.投诉内容:不知道的情况下给客户办理炫彩通信助力包</t>
  </si>
  <si>
    <t>Q23①客户投诉产生的原因：客户反映开通业务问题。							
②客户投诉问题核查情况及解决方案：收到贵部转办后，我司立即组织调查。经核实，2023-10-13 15:45:35当阳庙前盛双通讯代理点给客户开通 炫彩通信助理包-云盘版 -次月生效（湖北）-10元 。次月生效，现客户表示无需使用，客服部已操作取消，未产生扣费，客户满意。					
③客户问题满意度：满意。							
④回单人:宜昌客服王晓玉；联系电话：07176921001。</t>
  </si>
  <si>
    <t>GZ202310281031520702</t>
  </si>
  <si>
    <t>071700059980</t>
  </si>
  <si>
    <t>王正才</t>
  </si>
  <si>
    <t>2023-10-28 19:43:18</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</si>
  <si>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装机地址：湖北省宜昌市夷陵区小溪塔镇发展大道162号国宾壹号观澜园4栋1单元15层1503</t>
  </si>
  <si>
    <t>ZX202310261803481355</t>
  </si>
  <si>
    <t>16671001256</t>
  </si>
  <si>
    <t>2023-10-27 13:45:18</t>
  </si>
  <si>
    <t xml:space="preserve">:下一步
判断省分:湖北
node_134:
获取入参:
node_180:
判断局方停机状态:
:
node_223::关停原因为：集团鹰眼监测诈骗停机（异常换机）、集团鹰眼风险IMEI扩展模型停机
:不认可
:
高级模板内容：
投诉问题描述:要求在线办理复机不便到厅
用户状态为:局方停机
停机原因:集团鹰眼监测诈骗停机（异常换机）：首次关停可携带本人有效证件、本机号卡到归属地自营厅核验签署承诺书复机一次
前台是否按流程解释:是
用户要求:要求在线办理复机不便到厅
第二联系电话:17386054842</t>
  </si>
  <si>
    <t>ZX202310280916271886</t>
  </si>
  <si>
    <t>15587960331</t>
  </si>
  <si>
    <t>门继辉</t>
  </si>
  <si>
    <t>2023-10-29 10:13:39</t>
  </si>
  <si>
    <t xml:space="preserve">:下一步
判断省分:湖北
node_134:
获取入参:
node_180:
判断局方停机状态:
:
node_223::关停原因为：集团鹰眼监测诈骗停机（异常换机）、集团鹰眼风险IMEI扩展模型停机
:不认可
:
高级模板内容：
投诉问题描述:用户来电不认可局方停机，告知不在归属地，要求我方线上复机，前台解释用户不认可。
用户状态为:局方停机
停机原因:集团鹰眼监测诈骗停机（异常换机）：首次关停可携带本人有效证件、本机号卡到就归属营厅核验签署承诺书复机一次
前台是否按流程解释:是
用户要求:要求我方线上复机
第二联系电话:15038896672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</si>
  <si>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现客户号码已开机，满意。</t>
  </si>
  <si>
    <t>ZX202310261155140598</t>
  </si>
  <si>
    <t>18674278035</t>
  </si>
  <si>
    <t>赵康康</t>
  </si>
  <si>
    <t>2023-10-28 09:16:30</t>
  </si>
  <si>
    <t xml:space="preserve">:下一步
判断省分:湖北
node_134:
获取入参:
node_180:
判断局方停机状态:
:
node_223::关停原因为：集团鹰眼监测诈骗停机（异常换机）、集团鹰眼风险IMEI扩展模型停机
:不认可
:
高级模板内容：
投诉问题描述:局方停机在线复机
用户状态为:局方停机
停机原因:集团鹰眼监测诈骗停机（异常换机）
前台是否按流程解释:是
用户要求:不方便去营业厅，要求在线复机
第二联系电话:13696664515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</si>
  <si>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</si>
  <si>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TS202310281134340245</t>
  </si>
  <si>
    <t>15972157190</t>
  </si>
  <si>
    <t>吴红霞</t>
  </si>
  <si>
    <t>2023-10-29 17:02:34</t>
  </si>
  <si>
    <t>高级模板内容：
投诉问题描述:用户来电反馈说自己的话费充错了本来就要充到这个号码15972157190上面的但是现在充到了这个本机号码上了用户表示要么退还充值渠道上面要么就直接转到要充值的号码上面请后台工作人员协助处理谢谢
充值时间:2023-10-28
充值渠道:微信
充值号码:15587953904
充值金额:100
前台是否按流程解释:是
用户要求:用户来电反馈说自己的话费充错了本来就要充到这个号码15972157190上面的但是现在充到了这个本机号码上了用户表示要么退还充值渠道上面要么就直接转到要充值的号码上面请后台工作人员协助处理谢谢</t>
  </si>
  <si>
    <t>充值已成功，我司无法返销退费，建议15587953904用户持有效证件前往营业厅余额清退，用户知晓，一般！</t>
  </si>
  <si>
    <t>BL202310271631590352</t>
  </si>
  <si>
    <t>15629370585</t>
  </si>
  <si>
    <t>周杨慧</t>
  </si>
  <si>
    <t>2023-10-27 17:05:21</t>
  </si>
  <si>
    <t xml:space="preserve">判断省分:湖北
:无意向资费
node_104:
node_102:
:降套
:需要保号
:挽留后，用户依旧要求降套
:消费对比
:挽留失败
:
node_106:
:无合约/无靓号
:
高级模板内容：
用户诉求:用户来电要求更改保号套餐，前台已推荐29元的福多多卡套餐，用户要求我方有更优惠的保号套餐时联系用户。
当前套餐名称:流量王-新市民卡（湖北）
新套餐名称（转入套餐名称）:无
是合约期内（含靓号）:否</t>
  </si>
  <si>
    <t>GZ202310281015070571</t>
  </si>
  <si>
    <t>071700845473</t>
  </si>
  <si>
    <t>肖金华</t>
  </si>
  <si>
    <t>2023-10-28 12:02:58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</si>
  <si>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装机地址：湖北省宜昌市当阳市玉泉办事处万华市场14栋3层301</t>
  </si>
  <si>
    <t>BL202310281838050197</t>
  </si>
  <si>
    <t>15586367692</t>
  </si>
  <si>
    <t>罗雅莉</t>
  </si>
  <si>
    <t>2023-10-29 10:37:27</t>
  </si>
  <si>
    <t>&gt;业务号码&gt;15586367692；&gt;号码归属地&gt;宜昌；&gt;产品名称&gt;5G好书听读PLUS会员；&gt;产品代码&gt;66003044；&gt;产品编码&gt;6600304400&gt;订购时间&gt;2023-10-0518:30:47；&gt;核查情况&gt;平台故障；&gt;不规范定制分类&gt;平台故障，无法判责；&gt;退费金额20元；&gt;退费时间&gt;2023年10月29日；&gt;投诉内容&gt;XX判断省分:湖北
:增值业务费用争议（含炫彩通信助理包云盘版等组合类增值业务）
:移网
:在补救范围内
:不认可
:小于等于500元，且仅限单倍、月份不超过12个月
:
高级模板内容：
赔付类型：:增值业务争议
CBSS账单扣费名称：:增值业务-5G好书听读PLUS会员
办理渠道:0
赔付月份：:2023年10月
返还倍率:单倍
赔付金额：:20
是否已经取消业务:是
是否承诺退费：:是
用户是否需要回复：:否
用户要求：:退费</t>
  </si>
  <si>
    <t>TS202310290927102228</t>
  </si>
  <si>
    <t>15671042941</t>
  </si>
  <si>
    <t>李文庭</t>
  </si>
  <si>
    <t>2023-10-29 12:27:41</t>
  </si>
  <si>
    <t xml:space="preserve">判断省分:其他省分
:普通消费有争议
:下一步
:套餐月费不认可
查询套餐:
:套餐月费有变化
业务办理记录:
:不认可
:其他渠道
判断省分:除甘肃贵州外
:
高级模板内容：
投诉问题描述:用户来电称自己重来没有办理过，2I承诺低消89元宽带优惠资费(立即生效))65780485和10元购（立即生效）64215841前台解释不认可，请后台协助处理，谢谢
争议月份:2021年10月
争议金额:0
用户要求:要求核实是谁开的宽带产品，要求回复</t>
  </si>
  <si>
    <t>电话营销-被动办理：宜昌融诚通信服务有限责任公司，低消宽带。经核实，宜昌融诚通信服务有限责任公司于2021-10-23 18:17:17通过电话营销方式推荐客户办理低消宽带。现客户表示无需使用，业务已取消，考虑客户感知，登记11月7日退还21年10月-23年10月低消补收费用，另10元购业务已操作取消，客户满意。</t>
  </si>
  <si>
    <t>BL202310271611360049</t>
  </si>
  <si>
    <t>13135809303</t>
  </si>
  <si>
    <t>曹礼福</t>
  </si>
  <si>
    <t>2023-10-28 09:23:19</t>
  </si>
  <si>
    <t>13135809303命中精准预判服务场景:[65岁以上老人]
用户要求取消预存1元得盲盒24个月-次月生效-湖北宜昌
，我处取消不了，请取消</t>
  </si>
  <si>
    <t>BL202310271609380023</t>
  </si>
  <si>
    <t>13032738457</t>
  </si>
  <si>
    <t>周晓龙</t>
  </si>
  <si>
    <t>2023-10-27 17:22:51</t>
  </si>
  <si>
    <t xml:space="preserve">判断省分:湖北
:有意向资费
:全国流量王8元套餐
:
高级模板内容：
用户诉求:降套
当前套餐名称:腾讯大王卡
新套餐名称（转入套餐名称）:全国流量王8元套餐
是合约期内（含靓号）:否
备注:挽留失败，不愿到厅。</t>
  </si>
  <si>
    <t>GZ202310281005040466</t>
  </si>
  <si>
    <t>071700074772</t>
  </si>
  <si>
    <t>杨翠华</t>
  </si>
  <si>
    <t>2023-10-28 15:30:06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</si>
  <si>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装机地址：湖北省宜昌市伍家区宝塔河街办城东大道106号清江尚玲珑8栋1单元4楼404</t>
  </si>
  <si>
    <t>TS202310270728061018</t>
  </si>
  <si>
    <t>17671259958</t>
  </si>
  <si>
    <t>简永厚</t>
  </si>
  <si>
    <t>2023-10-28 13:09:10</t>
  </si>
  <si>
    <t>主办单位：湖北
客户类别：普通客户
10010是否打通：否
是否二次致电10015：是
是否联系：否
升级倾向：
号码归属省：湖北
SVIP等级：
1.问题类型:;
2.投诉类型:办理争议;
3.营业厅地址:;
4.位置信息:;
5.位置发生地:;
6.投诉内容:2023/2/24日本人不知情的情况下，偷偷摸摸给我办了增值套餐.
8.办理业务的名称:平台偷偷摸摸给用户订套餐
8.无法办理的渠道:中国联通APP</t>
  </si>
  <si>
    <t>电话营销-解释宣传： 
①客户投诉产生的原因：客户反馈电话营销办理业务的问题。
②客户投诉问题核查情况及解决方案：收到贵部转办后，我司立即组织调查。经核实，上海航动科技有限公司（宜昌） ，5G流量语音特惠包19元5GB+100分钟（次月生效）（湖北）AA。用户反映电话营销办理流量包时未与客户达成一致，已取消，申请退还23.3-10月费用合计152元，24小时内到账，此费用不可打印账单发票，联系无人接听，已短信告知，如有疑问可在工作时间（08:30-12:00；14:00-17:30）联系07176921001、13032700872宜昌联通投诉处理中心。如用户咨询，请前台10010话务中心代为解释，谢谢。我司于2023-10-27 11:20:38联系客户解释以上情况。
③客户问题满意度：未接通
④回单人：张婷   6921001</t>
  </si>
  <si>
    <t>TS202310281823181967</t>
  </si>
  <si>
    <t>15697277068</t>
  </si>
  <si>
    <t>望建国</t>
  </si>
  <si>
    <t>2023-10-29 13:31:50</t>
  </si>
  <si>
    <t xml:space="preserve">【2022年上工信部测评重保用户】【2022年上工信部测评重保用户】
高级模板内容：
投诉问题描述:用户反映是在不知情的情况下订购了家庭群组化副卡10G省内流量流量(不共享不结转)(湖北)-次月生效，把副卡免月租12个月（10元话费12个月）（湖北）-次月生效退订了
业务名称:	家庭群组化副卡10G省内流量流量(不共享不结转)(湖北)-次月生效订购	副卡免月租12个月（10元话费12个月）（湖北）-次月生效退订
争议月份:2023年10月
争议金额:0
办理渠道:	上海航动科技有限公司（宜昌）
前台是否取消:未取消
是否承诺退费:否
用户要求:用户要求把家庭群组化副卡10G省内流量流量(不共享不结转)(湖北)-次月生效退订，把自己副卡免月租12个月（10元话费12个月）（湖北）-次月生效订购回来
</t>
  </si>
  <si>
    <t>电话营销-开通争议：  上海航动科技有限公司（宜昌）  家庭群组化副卡10G省内流量AA。经核实，23年10月通过电话营销方式推荐用户办理家庭群组化副卡10G省内流量业务，现用户表示无需使用，业务已取消，已为客户办理 预存话费享10元/月话费优惠12个月，客户满意。</t>
  </si>
  <si>
    <t>GZ202310281002020434</t>
  </si>
  <si>
    <t>071701040725</t>
  </si>
  <si>
    <t>2023-10-28 13:40:13</t>
  </si>
  <si>
    <t xml:space="preserve">[65岁以上老人]判断省分:湖北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问题（现象）描述:用户来电称宽带无法使用
故障时间:2023-10-28
服务状态是否正常:是
设备灯显示:红灯
错误代码:无
是否重启设备:已重启未恢复
装机地址:湖北省宜昌市西陵区葛洲坝街道石子岭社区葛洲坝合作有线宽带IPTV专用，东山大道20号东山大道20号19楼1号
用户要求:用户要求上门维修，请处理，谢谢。
</t>
  </si>
  <si>
    <t>BL202310271609250016</t>
  </si>
  <si>
    <t>18671730153</t>
  </si>
  <si>
    <t>易华洲</t>
  </si>
  <si>
    <t>2023-10-28 09:11:00</t>
  </si>
  <si>
    <t xml:space="preserve">【2022年上工信部测评重保用户】
高级模板内容：
需区域二线受理的业务:用户无法提供验证码
用户需办理业务名称:炫彩通信助理包体验版-立即生效（湖北）、联通爱听-职场理财20元包、	腾讯游戏畅玩包（前向）、王者荣耀流量权益-小沃-腾讯-包月12元
业务办理类型:取消
业务生效时间:次月生效
是否已按规范验证用户信息:是
备注（如开通流量包、语音包请备注清楚当月有效/长期有效）:无</t>
  </si>
  <si>
    <t>GZ202310280957420397</t>
  </si>
  <si>
    <t>071700724823</t>
  </si>
  <si>
    <t>张建</t>
  </si>
  <si>
    <t>2023-10-29 09:03:45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</si>
  <si>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装机地址：湖北省宜昌市兴山县昭君镇香溪社区兴山乡镇营服中心4G-CPE项目无资源地址</t>
  </si>
  <si>
    <t>TS202310281347460601</t>
  </si>
  <si>
    <t>13264919805</t>
  </si>
  <si>
    <t>李海涛</t>
  </si>
  <si>
    <t>2023-10-29 09:44:17</t>
  </si>
  <si>
    <t xml:space="preserve">
高级模板内容：
投诉问题描述:接前工单TS202305071642450111，用户来电反映针对产品未取消继续扣费不认可，请后台协助处理
业务名称:沃助理
争议月份:2023年10月
争议金额:0
办理渠道:上海航动科技有限公司（宜昌）
前台是否取消:未取消
是否承诺退费:否
用户要求:称要求核实录音，要求双倍退费，尽快核实联系处理</t>
  </si>
  <si>
    <t>电话营销-开通争议： 上海航动科技有限公司 ， 炫彩通信助理包- 云盘版（立即生效）-湖北-10元 AA。经核实，上海航动科技有限公司于2023-05-06 14:08:44通过电话营销方式推荐客户13197324322 办理 炫彩通信助理包- 云盘版（立即生效）-湖北-10元 , 2021-07-19 11:15:31 通过电话营销方式推荐客户13294240174 办理联通助理-智能应答5元（首月免费） ,现客户表示无需使用，业务已取消，另 枝江城区公园路自营厅 于 2023-01-22 14:59:06 给客户办理 5G炫彩通信助理包-云盘版（首月5元半价） ，,现客户表示无需使用，业务已取消，2023-05-08 14:51:58已给客户退还3个号码290元费用，现申请减免3个号码23年6月-10月费用合计200元，24小时到帐，此费用无法抵扣往月欠费且不可打印发票，满意。</t>
  </si>
  <si>
    <t>GZ202310280951400316</t>
  </si>
  <si>
    <t>071703674336</t>
  </si>
  <si>
    <t>陈秀娟</t>
  </si>
  <si>
    <t>2023-10-28 21:44:41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</si>
  <si>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装机地址：湖北省宜昌市伍家岗区伍家岗街道福久源社区桔城路6号香山福久源B区9栋1单元4层401户</t>
  </si>
  <si>
    <t>GZ202310280951170310</t>
  </si>
  <si>
    <t>071701015375</t>
  </si>
  <si>
    <t>康寅翔</t>
  </si>
  <si>
    <t>2023-10-28 12:39:54</t>
  </si>
  <si>
    <t>用户来电反映宽带071701015375从2023年10月28日开始无法上网，故障地址湖北省宜昌市西陵区窑湾街道办石板村发展大道112号山水缘5栋1单元25层2503，联系电话18527307717，请处理，谢谢！</t>
  </si>
  <si>
    <t>BL202310271608410004</t>
  </si>
  <si>
    <t>15672537290</t>
  </si>
  <si>
    <t>陈海波</t>
  </si>
  <si>
    <t>2023-10-27 17:11:52</t>
  </si>
  <si>
    <t xml:space="preserve">判断省分:湖北
:有意向资费
:全国流量王8元套餐
:
高级模板内容：
用户诉求:客户来电反馈要求更改为4G全国流量王8元套餐904952138元套餐，请协助处理，谢谢！
当前套餐名称:畅爽冰激凌5G套餐199元（
新套餐名称（转入套餐名称）:4G全国流量王8元套餐904952138元
是合约期内（含靓号）:否
备注:要求我方协助更改为4G全国流量王8元套餐904952138元</t>
  </si>
  <si>
    <t>BL202310271603192431</t>
  </si>
  <si>
    <t>16671735135</t>
  </si>
  <si>
    <t>彭仁政</t>
  </si>
  <si>
    <t>2023-10-27 17:06:25</t>
  </si>
  <si>
    <t xml:space="preserve">用户反馈：:拨打10016为何是10010接听
解释10010和10016均为联通服务热线，引导用户说出问题:咨询10016营销问题
属于：:要求禁呼屏蔽10016
判断省分:其他省分
:办理失败
:用户来电反映需要屏蔽10016，称影响自己正常生活了，请协助处理</t>
  </si>
  <si>
    <t>ZX202310261004081960</t>
  </si>
  <si>
    <t>15572727004</t>
  </si>
  <si>
    <t>龚雪</t>
  </si>
  <si>
    <t>2023-10-27 10:17:21</t>
  </si>
  <si>
    <t xml:space="preserve">:下一步
判断省分:湖北
node_134:
获取入参:
node_180:
判断局方停机状态:
:
node_223::关停原因为：集团鹰眼监测诈骗停机（异常换机）、集团鹰眼风险IMEI扩展模型停机
:不认可
:
高级模板内容：
投诉问题描述:用户要求在线复机，前台引导营业厅，用户称卡丢失了，请后台协助处理。谢谢
用户状态为:局方停机
停机原因:集团鹰眼监测诈骗停机（异常换机）：首次关停可携带本人有效证件、本机号卡到归属地自营厅核验签署承诺书复机一次
前台是否按流程解释:是
用户要求:用户要求在线复机
第二联系电话:15572785442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</si>
  <si>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</si>
  <si>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BL202310271558575515</t>
  </si>
  <si>
    <t>15549376046</t>
  </si>
  <si>
    <t>卢杉</t>
  </si>
  <si>
    <t>15549376046要求取消校园宽带，保留手机号码29元资费。</t>
  </si>
  <si>
    <t>TS202310261046400320</t>
  </si>
  <si>
    <t>15972704667</t>
  </si>
  <si>
    <t>裴大军</t>
  </si>
  <si>
    <t>2023-10-27 08:53:30</t>
  </si>
  <si>
    <t xml:space="preserve">
高级模板内容：
投诉问题描述:副卡之前不收费现在要收费了
业务名称:	家庭群组化副卡10G省内流
争议月份:2023年10月
争议金额:10
办理渠道:营销
前台是否取消:未取消
用户要求:用户要求退还副卡十元费用。改为原来不收费的副卡。</t>
  </si>
  <si>
    <t>电话营销-开通争议： 上海航动科技有限公司（宜昌）   家庭群组化副卡10G省内流量流量 AA。经核实，23年9月通过电话营销方式推荐用户办理，现用户表示无需使用，业务已取消，已为客户办理预存话费享10元/月话费优惠12个月，客户满意。</t>
  </si>
  <si>
    <t>TS202310270940590288</t>
  </si>
  <si>
    <t>18071576898</t>
  </si>
  <si>
    <t>车家珍</t>
  </si>
  <si>
    <t>2023-10-27 13:32:48</t>
  </si>
  <si>
    <t xml:space="preserve">
高级模板内容：
投诉问题描述:用户来电反映副卡是免费的，本月产生了扣费，用户不认可
争议月份:2023年10月
争议金额:10
用户要求:要求我方尽快核实处理，有投诉倾向</t>
  </si>
  <si>
    <t>电话营销-开通争议： 上海航动科技有限公司（宜昌）  家庭群组化副卡10G省内流量AA。经核实，23年9月通过电话营销方式推荐用户办理家庭群组化副卡10G省内流量业务，现用户表示无需使用，业务已取消，已为客户办理预存话费享10元/月话费优惠12个月，客户满意。</t>
  </si>
  <si>
    <t>ZX202310262046572199</t>
  </si>
  <si>
    <t>18671605864</t>
  </si>
  <si>
    <t>刘智定</t>
  </si>
  <si>
    <t>2023-10-27 18:44:49</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</si>
  <si>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停机原因:集团鹰眼监测诈骗停机（异常换机）：首次关停可携带本人有效证件、本机号卡到就归属营厅核验签署承诺书复机一次
前台是否按流程解释:是
用户要求:要求在线复机处理，请加急，谢谢
第二联系电话:17674928571</t>
  </si>
  <si>
    <t>号码关停：集团鹰眼监测诈骗停机（异常换机）AA。用户反映因集团鹰眼监测诈骗停机（异常换机）停机，根据相关要求进行关停处理。已核实身份信息后协助复机，回访满意</t>
  </si>
  <si>
    <t>BL202310280958362468</t>
  </si>
  <si>
    <t>15586369282</t>
  </si>
  <si>
    <t>邓丽华</t>
  </si>
  <si>
    <t>2023-10-28 17:17:06</t>
  </si>
  <si>
    <t>&gt;业务号码&gt;15586369282&gt;号码归属地&gt;宜昌；&gt;产品名称&gt;AR彩铃酷趣会员5G加油包（湖北）；&gt;产品代码&gt;无；&gt;产品编码&gt;91295250；&gt;订购时间&gt;2023-09-0723:47:50；&gt;核查情况&gt;平台故障；&gt;不规范定制分类&gt;平台故障，无法判责；&gt;退费金额&gt;40元；&gt;退费时间&gt;2023年10月28日&gt;投诉内容&gt;
高级模板内容：
赔付类型：:增值业务争议
CBSS账单扣费名称：:AR彩铃酷趣会员5G加油包（湖北）
办理渠道:湖北杭州翔羽线上业务代理(宜昌)
赔付月份：:2023年10月
返还倍率:单倍
赔付金额：:40
是否已经取消业务:是
是否承诺退费：:是
用户是否需要回复：:否
用户要求：:退费</t>
  </si>
  <si>
    <t>ZX202310282146060015</t>
  </si>
  <si>
    <t>18572392107</t>
  </si>
  <si>
    <t>穆立分</t>
  </si>
  <si>
    <t>2023-10-29 14:02:32</t>
  </si>
  <si>
    <t xml:space="preserve">:下一步
判断省分:湖北
node_134:
获取入参:
node_180:
判断局方停机状态:
:
node_223::其他原因
判断地市:其他地市
:不认可
:
高级模板内容：
投诉问题描述:用户来电称自己不在本地，要求在线复通，请后台协助处理，谢谢。
用户状态为:局方停机
停机原因:集团鹰眼监测诈骗停机：首次关停可携带本人有效证件、本机号卡到归属地自营厅核验签署承诺书复机一次
前台是否按流程解释:是
用户要求:在线复通
第二联系电话:13256832715</t>
  </si>
  <si>
    <t>号码关停：集团鹰眼监测诈骗停机。用户反映号码关停问题，客户可回传以下资料：身份证正、反面照，开机承诺函至我司邮箱，客户认可。</t>
  </si>
  <si>
    <t>TS202310261132441737</t>
  </si>
  <si>
    <t>13277257840</t>
  </si>
  <si>
    <t>庞正贵</t>
  </si>
  <si>
    <t>2023-10-27 11:13:22</t>
  </si>
  <si>
    <t xml:space="preserve">[65岁以上老人]判断省分:湖北
:流量费争议
:流量包定制争议
:不认可
:未享受
:大于500
:
高级模板内容：
投诉问题描述:用户来电要求退还套餐30元500M国内流量-次月生效（湖北）。30元20G全国流量150分钟语音（湖北）-立即生效产生的费用
业务名称:套餐30元500M国内流量-次月生效（湖北）。30元20G全国流量150分钟语音（湖
争议月份:2023年10月
争议金额:0
是否承诺退费:否
用户要求:要求退还一年的费用</t>
  </si>
  <si>
    <t>电话营销-开通争议： 拓见科技(深圳)有限公司武汉分公司(宜昌) ， 30元20G全国流量150分钟语音 AA。经核实，拓见科技于2021-11-10 17:11:55通过电话营销方式推荐客户办理30元20G全国流量150分钟语音 现客户表示无需使用，业务已取消，另客户于2018年5月自行订购 30元500M国内流量 ，业务已取消，考虑客户感知，与客户协商赠送290元话费，24小时内到账，此费用无法抵扣往月欠费且不可打印发票，满意。</t>
  </si>
  <si>
    <t>TS202310261626451575</t>
  </si>
  <si>
    <t>15586350395</t>
  </si>
  <si>
    <t>庄光菊</t>
  </si>
  <si>
    <t>2023-10-27 11:18:17</t>
  </si>
  <si>
    <t xml:space="preserve">[65岁以上老人]
高级模板内容：
投诉问题描述:用户表示自己办理的就是一个月5元的套餐多出的费用不认可
业务名称:非王卡2I用户承诺低消流量畅快用25元档
争议月份:2023年1月、2023年2月、2023年3月、2023年4月、2023年5月、2023年6月、2023年7月、2023年8月、2023年9月
争议金额:148.2
办理渠道:0
前台是否取消:已取消
用户要求:用户表示产生的费用希望进行退还请协助处理</t>
  </si>
  <si>
    <t>电话营销-开通争议： 武汉诚讯达电子科技有限公司 ，非王卡2I用户承诺低消流量畅快用25元档AA。用户反映电话营销于2020-09-01 12:06:34  办理低消业务时未与客户达成一致，已取消，考虑客户感知，已登记本月出账后，次月7日前退还20.10-23.10月费用合计482.9元，赠费到账，无法打印账单发票，回访满意</t>
  </si>
  <si>
    <t>ZX202310291619241746</t>
  </si>
  <si>
    <t>2023-10-29 18:30:17</t>
  </si>
  <si>
    <t xml:space="preserve">:下一步
判断省分:湖北
node_134:
获取入参:
node_180:
判断局方停机状态:
:
node_223::其他原因
判断地市:其他地市
:不认可
:
高级模板内容：
投诉问题描述:用户表示自己已经上传了资料，4天了还没有解封，用户表示为什么要提供营业执照，要求我方销户
用户状态为:局方停机
停机原因:集团鹰眼监测诈骗停机：首次关停可携带本人有效证件、本机号卡到归属地自营厅核验签署承诺书复机一次
前台是否按流程解释:是
用户要求:要求注销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</si>
  <si>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</si>
  <si>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GZ202310280932070075</t>
  </si>
  <si>
    <t>071701010219</t>
  </si>
  <si>
    <t>罗焕忠</t>
  </si>
  <si>
    <t>2023-10-28 13:18:17</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</si>
  <si>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装机地址：湖北省宜昌市西陵区北苑街道城东社区城东大道阳光花园6栋2单元6楼602</t>
  </si>
  <si>
    <t>GZ202310280930540062</t>
  </si>
  <si>
    <t>071700337718</t>
  </si>
  <si>
    <t>黎本林</t>
  </si>
  <si>
    <t>2023-10-28 13:47:39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</si>
  <si>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装机地址：湖北省宜昌市夷陵区小溪塔镇黄金路宜昌市夷陵区黄金三巷67号</t>
  </si>
  <si>
    <t>BL202310271535451996</t>
  </si>
  <si>
    <t>15671069552</t>
  </si>
  <si>
    <t>阙道荣</t>
  </si>
  <si>
    <t>2023-10-27 16:52:25</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</si>
  <si>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是否已按规范验证用户信息:无需验证</t>
  </si>
  <si>
    <t>TS202310271618071147</t>
  </si>
  <si>
    <t>13886669110</t>
  </si>
  <si>
    <t>望运喜</t>
  </si>
  <si>
    <t>2023-10-28 15:56:30</t>
  </si>
  <si>
    <t xml:space="preserve">判断省分:其他省分
:普通消费有争议
:下一步
:套餐月费不认可
查询套餐:
:套餐月费有变化
业务办理记录:
:不认可
:其他渠道
判断省分:除甘肃贵州外
:
高级模板内容：
投诉问题描述:对副卡功能费，宽带包月费，炫彩通信助理包费用不认可。说以前办理的时候说是免费的
争议月份:2023年10月
争议金额:0
用户要求:要求退费</t>
  </si>
  <si>
    <t>电话营销-开通争议：湖北精英盛华信息科技有限公司 家庭群组化副卡10G省内流量AA。经核实，2023-02-21 16:14:24湖北精英盛华信息科技有限公司通过电话营销方式推荐用户办理家庭群组化副卡10G省内流量，现用户表示无需使用，业务已取消，客服部已操作  预存话费享10元/月话费优惠12个月 活动，考虑客户感知，申请减免23年2月-10月费用合计90元，另 上海航动科技有限公司于2023-01-13 11:17:59通过电话营销方式推荐用户办理 5G炫彩通信助理包-云盘版 ，业务已取消，考虑客户感知，申请减免23年1月-10月费用合计95元，另拓见科技(深圳)有限公司武汉分公司(宜昌)于 2023-07-03 15:58:01 通过电话营销方式推荐用户办理 15元*12个月合约千兆提速包  ，业务已取消，考虑客户感知，申请减免23年7月-10月费用合计52.5元，三项业务合计退费237.5元， 24小时内到账，此费用无法抵扣往月欠费且不可打印发票，满意。</t>
  </si>
  <si>
    <t>BL202310271532581952</t>
  </si>
  <si>
    <t>15572701106</t>
  </si>
  <si>
    <t>曾欣怡</t>
  </si>
  <si>
    <t>2023-10-28 14:18:19</t>
  </si>
  <si>
    <t xml:space="preserve">判断省分:湖北
:有意向资费
:全国流量王8元套餐
:
高级模板内容：
用户诉求:用户坚持要求更改4G全国流量王8元套餐，90495213，挽留失败，已告诉原套餐的优惠也会失效，已建议用户去联通自有厅咨询处理，营业厅问过了，他们只给办四五十那种流量套餐，叫他线上办理，请处理。
当前套餐名称:沃派校园套餐(OCS)(湖北)
新套餐名称（转入套餐名称）:4G全国流量王8元套餐，90495213
是合约期内（含靓号）:否</t>
  </si>
  <si>
    <t>TS202310261726060675</t>
  </si>
  <si>
    <t>071700002193</t>
  </si>
  <si>
    <t>毛翠英</t>
  </si>
  <si>
    <t>2023-10-27 16:21:12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</si>
  <si>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是否10016外呼:否
电话外呼号码:不记得
渠道名称:上海航动科技有限公司（宜昌）
反应问题涉及场景:未经同意订购业务
产品名称:15元*12个月合约千兆提速包（湖北）
争议月份:2023年5月、2023年6月、2023年7月、2023年8月、2023年9月、2023年10月
是否承诺退费:是
承诺退费金额:82.5
是否已经取消业务（如取消失败，需加上系统报错的提示）:否
是否需要回复:否
用户要求:退费，并且取消该业务，谢谢</t>
  </si>
  <si>
    <t>电话营销-开通争议：上海航动，15元*12个月合约千兆提速包AA。经核实，23年5月通过电话营销方式推荐用户办理。已取消并申请退23.5-10月扣费合计82.5元，此费用可打印发票，满意。</t>
  </si>
  <si>
    <t>ZX202310271434270844</t>
  </si>
  <si>
    <t>18527821376</t>
  </si>
  <si>
    <t>2023-10-28 11:39:21</t>
  </si>
  <si>
    <t xml:space="preserve">:下一步
判断省分:湖北
node_134:
获取入参:
node_180:
判断局方停机状态:
:
node_223::其他原因
判断地市:其他地市
:不认可
:
高级模板内容：
投诉问题描述:用户来电反映号码被关停，前台已按流程解释，用户不认可，要求马上线上复机
用户状态为:局方停机
停机原因:集团鹰眼诈骗-联合模型检出：首次关停可携带本人有效证件到归属地自营厅核验签署法律风险告知书复机一次。
前台是否按流程解释:是
用户要求:马上线上复机，加急
第二联系电话:15549075689</t>
  </si>
  <si>
    <t>号码关停：集团鹰眼诈骗-联合模型检出AA。用户反映号码停机问题，经核实营业厅已审核复机，客户满意</t>
  </si>
  <si>
    <t>ZX202310281747491389</t>
  </si>
  <si>
    <t>15572710941</t>
  </si>
  <si>
    <t>李晓庆</t>
  </si>
  <si>
    <t>2023-10-29 16:13:01</t>
  </si>
  <si>
    <t xml:space="preserve">:下一步
判断省分:湖北
node_134:
获取入参:
node_180:
判断局方停机状态:
:
node_223::其他原因
判断地市:其他地市
:不认可
:
高级模板内容：
投诉问题描述:用户对封停不认可，要求投诉
用户状态为:局方停机
停机原因:集团鹰眼诈骗-图数据库通联模型：首次关停可携带本人有效证件到号码归属地自营厅核验签署法律风险告知书复机一次.
前台是否按流程解释:是
用户要求:用户要求尽快处理（加急）
第二联系电话:13628638242</t>
  </si>
  <si>
    <t>号码关停：集团鹰眼诈骗-图数据库通联模型AA。客户表示自行到厅申请复机，满意</t>
  </si>
  <si>
    <t>BL202310271521321770</t>
  </si>
  <si>
    <t>13197339835</t>
  </si>
  <si>
    <t>李正平</t>
  </si>
  <si>
    <t>2023-10-27 16:32:30</t>
  </si>
  <si>
    <t xml:space="preserve">[65岁以上老人]
高级模板内容：
需区域二线受理的业务:用户无法提供验证码
用户需办理业务名称:福多多29元（湖北）91294084
业务办理类型:套餐变更
业务生效时间:次月生效
是否已按规范验证用户信息:无需验证
备注（如开通流量包、语音包请备注清楚当月有效/长期有效）:并且用户还需要取消，非王卡2I用户承诺低消语音畅意打45元档、1GB流量福利</t>
  </si>
  <si>
    <t>BL202310261457580719</t>
  </si>
  <si>
    <t>15587933822</t>
  </si>
  <si>
    <t>刘大元</t>
  </si>
  <si>
    <t>2023-10-27 09:40:03</t>
  </si>
  <si>
    <t>&gt;业务号码&gt;15587933822&gt;号码归属地&gt;宜昌；&gt;产品名称&gt;自然拼读钻石会员卡；&gt;产品代码&gt;66001422；&gt;产品编码&gt;6600142200；&gt;订购时间&gt;	2023-10-2419:18:50；&gt;核查情况&gt;平台故障；&gt;不规范定制分类&gt;平台故障，无法判责；&gt;退费金额&gt;20元；&gt;退费时间&gt;2023年10月26日&gt;投诉内容&gt;
高级模板内容：
赔付类型：:增值业务争议
CBSS账单扣费名称：:	自然拼读钻石会员卡
办理渠道:SP
赔付月份：:2023年10月
返还倍率:单倍
赔付金额：:20
是否已经取消业务:是
是否承诺退费：:是
用户是否需要回复：:否
用户要求：:尽快处理，谢谢</t>
  </si>
  <si>
    <t>TS202310281351550695</t>
  </si>
  <si>
    <t>15607205777</t>
  </si>
  <si>
    <t>钟虎</t>
  </si>
  <si>
    <t>2023-10-28 14:31:44</t>
  </si>
  <si>
    <t xml:space="preserve">
高级模板内容：
是否10016外呼:是
反应问题涉及场景:未经同意订购业务
产品名称:5G特惠加油包19元10GB
争议月份:2023年2月、2023年3月、2023年4月、2023年5月、2023年6月、2023年7月、2023年8月、2023年9月、2023年10月
是否承诺退费:否
承诺退费金额:0
是否取消业务（如取消失败，需加上系统报错的提示）:未取消，用户要求先不取消
是否需要回复:是
用户要求:要求听办理的时候录音或者短信回复，如果不是本人同意办理要求赔偿500</t>
  </si>
  <si>
    <t>电话营销-开通争议：上海航动科技有限公司（宜昌），5G特惠加油包19元10GBAA。2023-02-15 17:35:10电话营销方式办理5G特惠加油包19元10GB，现已取消，已播放录音，用户听取后已无疑问，申请减免2-10月功能费用171元，系统办理预存享50元赠费，立即到账，补赠剩余121元，24小时退费到账，此费用无法抵扣往月欠费及打印发票，用户满意</t>
  </si>
  <si>
    <t>GZ202310280856282243</t>
  </si>
  <si>
    <t>071700019186</t>
  </si>
  <si>
    <t>何召峰</t>
  </si>
  <si>
    <t>2023-10-28 19:53:31</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</si>
  <si>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装机地址：湖北省宜昌市伍家区九棠府9栋1单元9楼902</t>
  </si>
  <si>
    <t>ZX202310291450060870</t>
  </si>
  <si>
    <t>13098412775</t>
  </si>
  <si>
    <t>胥保军</t>
  </si>
  <si>
    <t>2023-10-29 17:23:42</t>
  </si>
  <si>
    <t xml:space="preserve">:下一步
判断省分:湖北
node_134:
获取入参:
node_180:
判断局方停机状态:
:
node_223::其他原因
判断地市:其他地市
:不认可
:
高级模板内容：
投诉问题描述:号码被封停，人不在本地，用户是货车司机，要求线上处理
用户状态为:局方停机
停机原因:集团鹰眼诈骗-图数据库通联模型：首次关停可携带本人有效证件到号码归属地自营厅核验签署法律风险告知书复机一次.
前台是否按流程解释:是
用户要求:加急处理
第二联系电话:13323613929</t>
  </si>
  <si>
    <t>号码关停：集团鹰眼诈骗-图数据库通联模型AA。用户反映号码停机问题，经核实添加微信后客户回传资料后审核复机，客户满意。</t>
  </si>
  <si>
    <t>BL202310271512011619</t>
  </si>
  <si>
    <t>13217276246</t>
  </si>
  <si>
    <t>向先成</t>
  </si>
  <si>
    <t>2023-10-28 09:10:52</t>
  </si>
  <si>
    <t>用户来电要求开通2个湖北流量橡皮擦除10元1G国内流量包，要求将13217276246、16607207667超出的流量费用进行追溯回来，我方在融合业务新未查询到此选项烦请处理谢谢</t>
  </si>
  <si>
    <t>TS202310271242180713</t>
  </si>
  <si>
    <t>13177089069</t>
  </si>
  <si>
    <t>杨更健</t>
  </si>
  <si>
    <t>2023-10-28 11:58:38</t>
  </si>
  <si>
    <t xml:space="preserve">判断省分:其他省分
:增值业务争议
判断省分:湖北
:移网
:在补救范围内
:不认可
:大于500元
:
高级模板内容：
投诉问题描述:客户来电反馈对套餐月租不认可，告知18695073993这个号码没有开通过炫彩通信助理包-云盘版-立即生效（湖北）及本机号码没有开通过增值业务费_增值业务-王者荣耀流量权益包-腾讯-12元_增值业务-王者荣耀流量权益包-腾讯增值业务费_增值业务-AI留声机共享包钻石版25元-沃阅读_，客户情绪激动，有投诉倾向，要求把开通人员找出来
争议月份:2022年9月、2022年10月、2022年11月、2022年12月、2023年1月、2023年2月、2023年3月、2023年4月、2023年5月、2023年6月、2023年7月、2023年8月、2023年9月、2023年10月
争议金额:0
用户要求:客户来电反馈要求退费，时间太长，无法核算准确费用，故写0元，要求把开通人员找出来，给出满意答复，不然就投诉</t>
  </si>
  <si>
    <t>电话营销-开通争议：上海航动科技有限公司（宜昌），炫彩通信助理包-云盘版AA。用户反映被动开通问题，经核实电话营销于2022-09-20 16:44:43 开通炫彩通信助理包-云盘版，已取消，现申请减免22.9-23.10月费用合计130元；另核实客户通过短信验证码开通王者荣耀流量权益包（98177）和AI留声机共享包钻石版25元沃阅读（90559）业务，有二次确认过程，不存在订购违规现象，考虑客户使用感知，网站方已取消屏蔽并于3个工作日退费王者荣耀144元和沃阅读50元，现金方式到账，此费用可打印账单发票，满意。</t>
  </si>
  <si>
    <t>ZX202310261634210539</t>
  </si>
  <si>
    <t>13207216152</t>
  </si>
  <si>
    <t>林城</t>
  </si>
  <si>
    <t>2023-10-27 12:34:18</t>
  </si>
  <si>
    <t xml:space="preserve">:下一步
判断省分:湖北
node_134:
获取入参:
node_180:
判断局方停机状态:
:
node_223::其他原因
判断地市:其他地市
:不认可
:
高级模板内容：
投诉问题描述:用户对号码停机不认可，表示人在异地不方便在归属地解封
用户状态为:局方停机
停机原因:集团鹰眼诈骗-图数据库通联模型：首次关停可携带本人有效证件到号码归属地自营厅核验签署法律风险告知书复机一次.
前台是否按流程解释:是
用户要求:在线复机
第二联系电话:15587958331</t>
  </si>
  <si>
    <t>号码关停：集团鹰眼诈骗-图数据库通联模型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</si>
  <si>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TS202310290905451776</t>
  </si>
  <si>
    <t>071701049188</t>
  </si>
  <si>
    <t>高国芹</t>
  </si>
  <si>
    <t>2023-10-29 15:12:47</t>
  </si>
  <si>
    <t xml:space="preserve">
高级模板内容：
投诉问题描述:反映自己没有办理过宽带，结果每个月都要收费，套餐还有保底消费，用户不认可
业务号码:071701049188
争议月份:2023年10月
争议金额:0
用户要求:要求我方处理，请尽快核实，谢谢</t>
  </si>
  <si>
    <t>电话营销-开通争议：拓见科技(深圳)有限公司武汉分公司(宜昌)，10元300M宽带（湖北）-低消融合（300M）AA，经核实，于2022年4月过电话营销方式推荐客户办理，现联系客户解释不认可，出于服务角度，退还23.4-10月费用合计146元（内含宽带月租70元，低消补收费用76），11月5日前到账，此费用不可打印发票，满意。</t>
  </si>
  <si>
    <t>TS202310261434360957</t>
  </si>
  <si>
    <t>13227293874</t>
  </si>
  <si>
    <t>杨万英</t>
  </si>
  <si>
    <t>2023-10-28 09:15:20</t>
  </si>
  <si>
    <t xml:space="preserve">[65岁以上老人]
高级模板内容：
投诉问题描述:用户反映没同意变更成当前套餐
业务名称:畅越冰激凌5G套餐59元
争议月份:2023年10月
争议金额:0
办理渠道:戴美秀拓见科技(深圳)有限公司武汉分公司(宜昌)
前台是否取消:未取消
是否承诺退费:否
用户要求:要求处理，并要求改成8元流量王套餐。</t>
  </si>
  <si>
    <t>电话营销-开通争议：拓见科技(深圳)有限公司武汉分公司(宜昌)，畅越冰激凌59元套餐5折附加优惠(内部限量）AA，经核实，于2023年10月过电话营销方式推荐客户办理，现联系客户解释不认可， 查询22.11-23.10 扣费252元，24小时内到账，此费用不可打印发票，沟通后注销宽带（虚装），并办理转资8元流量王套餐，次月生效，满意。</t>
  </si>
  <si>
    <t>BL202310271459131404</t>
  </si>
  <si>
    <t>071700040075</t>
  </si>
  <si>
    <t>李作平</t>
  </si>
  <si>
    <t>2023-10-28 09:29:23</t>
  </si>
  <si>
    <t>&gt;业务号码&gt;071700040075；&gt;号码归属地&gt;宜昌；&gt;产品名称&gt;趣味生活，教育会员；&gt;产品代码&gt;无；&gt;产品编码&gt;2400077200，2400078000；&gt;订购时间&gt;2023-08-1511:05:36，2023-08-1511:05:10；&gt;核查情况&gt;平台故障；&gt;不规范定制分类&gt;平台故障，无法判责；&gt;退费金额&gt;75元，75元；&gt;退费时间&gt;2023年10月27日；&gt;投诉内容&gt;
高级模板内容：
赔付类型：:增值业务争议
CBSS账单扣费名称：:TV增值-应用-教育，TV增值-应用-健康
办理渠道:IPTV
赔付月份：:2023年8月、2023年9月、2023年10月
返还倍率:单倍
赔付金额：:150
是否已经取消业务:是
是否承诺退费：:是
用户是否需要回复：:否
用户要求：:用户来电表示这些业务自己没有订购过，并且自己上个月已经来取消过，这个月又有了，前台解释后，用户依然不认可，表示没有经过二次同意，要求把费用退回，请核实处理</t>
  </si>
  <si>
    <t>GZ202310280828312028</t>
  </si>
  <si>
    <t>071700338371</t>
  </si>
  <si>
    <t>易小国</t>
  </si>
  <si>
    <t>2023-10-28 12:06:31</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</si>
  <si>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装机地址：湖北省宜昌市夷陵区小溪塔街道冯家湾社区人寿桥路万富景苑5栋1单元4层401</t>
  </si>
  <si>
    <t>GZ202310280822451999</t>
  </si>
  <si>
    <t>071700399656</t>
  </si>
  <si>
    <t>郑建国</t>
  </si>
  <si>
    <t>2023-10-28 13:58:38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</si>
  <si>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装机地址：湖北省宜昌市夷陵区小溪塔镇黄金二巷93号黄金二三巷片区1栋周边</t>
  </si>
  <si>
    <t>TS202310271143251707</t>
  </si>
  <si>
    <t>071701039145</t>
  </si>
  <si>
    <t>谈太强</t>
  </si>
  <si>
    <t>2023-10-27 13:35:53</t>
  </si>
  <si>
    <t>表示自己没有办理宽带但是被扣费要求投诉并处理回复</t>
  </si>
  <si>
    <t>电话营销-开通争议：宜昌融诚通信服务有限责任公司  ，低消缓装宽带AA。用户反映宽带问题，经核实，宜昌融诚通信服务有限责任公司 于 2021-10-29 11:22:19 通过电话营销的方式推荐用户开通低消缓装宽带，已跟用户解释清楚，考虑用户感知，申请退23.9-10月费用，合计38元于次月7日前到帐，此费用不可打印发票，满意。</t>
  </si>
  <si>
    <t>BL202310271459031402</t>
  </si>
  <si>
    <t>18671783060</t>
  </si>
  <si>
    <t>高学良</t>
  </si>
  <si>
    <t>2023-10-27 15:44:52</t>
  </si>
  <si>
    <t xml:space="preserve">用户反馈：:10016营销问题
属于：:要求禁呼屏蔽10016
判断省分:其他省分
:办理失败
:要求屏蔽10016</t>
  </si>
  <si>
    <t>BL202310271456361361</t>
  </si>
  <si>
    <t>18671711911</t>
  </si>
  <si>
    <t>黎克武</t>
  </si>
  <si>
    <t>2023-10-27 15:28:15</t>
  </si>
  <si>
    <t xml:space="preserve">判断省分:湖北
:有意向资费
:全国流量王8元套餐
:
高级模板内容：
用户诉求:要求变更套餐为8元套餐
当前套餐名称:畅越冰激凌5G套餐59元
新套餐名称（转入套餐名称）:全国流量王8元套餐
是合约期内（含靓号）:否</t>
  </si>
  <si>
    <t>TS202310271845052306</t>
  </si>
  <si>
    <t>13997745419</t>
  </si>
  <si>
    <t>2023-10-29 13:14:33</t>
  </si>
  <si>
    <t>主办单位：湖北
客户类别：普通客户
10010是否打通：否
是否二次致电10015：是
是否联系：否
升级倾向：
号码归属省：湖北
SVIP等级：
1.问题类型:;
2.投诉类型:其他;
3.营业厅地址:;
4.位置信息:;
5.位置发生地:;
6.投诉内容:中国联通沃阅读怎么乱扣费？都扣了两次了，我也没有点开这个东西，为什么就无缘无故地扣我微信里的钱？扣了我接近四十</t>
  </si>
  <si>
    <t>电话营销-开通争议①客户投诉产生的原因：客户反映增值业务问题。								
②客户投诉问题核查情况及解决方案：收到贵部转办后，我司立即组织调查。经核实，用户订购产品W+黄金会员，产品代码为90559，订购时间23年9月，取消时间为23年10月，19.9元/月，合计扣费2个月，累计产生费用合计39.8元，订购方式为集团统一认证平台” 短信验证码，有二次确认过程，不存在订购违规现象。考虑用户使用感知，网站方已取消屏蔽并于三个工作日内退费39.8元到账，此费用不可抵扣往月欠费及打印发票，满意。							
③客户问题满意度：满意。								
④回单人:宜昌客服王晓玉；联系电话：07176921001。</t>
  </si>
  <si>
    <t>TS202310281538580622</t>
  </si>
  <si>
    <t>18571007760</t>
  </si>
  <si>
    <t>张炜</t>
  </si>
  <si>
    <t>2023-10-29 12:32:41</t>
  </si>
  <si>
    <t xml:space="preserve">22年Q3Q4重点客户用户反馈：:10016营销问题
属于：:投诉10016外呼人员服务
安抚用户并代为致歉，尽力挽回用户的投诉:不认可仍要投诉
:
高级模板内容：
投诉问题描述:客户来电投诉10016人员外呼，称其母亲1月走了，3-9就开始有10016联系母亲之前用的副卡18571007760，客户称号码都是放在母亲遗像前，白天上班接不到，一直多次电话骚扰，有联通联通调查，请机主打满分有多少钱话费赠送。然后刚刚刚刚15:23，号码02710016来电，已经很清楚的告诉了他。母亲已经走了请不要打了，他直接给我把电话挂了这种恶劣的行为接受不了要投诉外呼人员
是否10016外呼:是
反应问题涉及场景:外呼频率高
用户要求:1、要求不要再联系18571007760，2、并且投诉刚刚外呼的人员，要反馈怎么解决投诉的</t>
  </si>
  <si>
    <t>电话营销-屏蔽：已为用户屏蔽10016电话营销，10016工作人员服务问题已登记记录考核，我司已联系客户解释并致歉，已再次联系客户，客户认可满意。</t>
  </si>
  <si>
    <t>GZ202310280814021950</t>
  </si>
  <si>
    <t>15072501998</t>
  </si>
  <si>
    <t>秦蔚</t>
  </si>
  <si>
    <t>2023-10-28 17:55:04</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</si>
  <si>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问题发生时间：2023/10/28；问题发生地点：湖北宜昌黄花镇南边村3组；问题现象：线路太乱；用户具体要求：要求我方上门处理;联系电话：'15072501998':</t>
  </si>
  <si>
    <t>ZX202310280938452053</t>
  </si>
  <si>
    <t>16671743210</t>
  </si>
  <si>
    <t>李志豪</t>
  </si>
  <si>
    <t>2023-10-28 17:17:53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</si>
  <si>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投诉问题描述:用户来电反映自己手机号码被停机，经核实为局方停机，已在线解释，用户不认可，要求核实处理，谢谢
用户状态为:局方停机
停机原因:集团鹰眼诈骗-异常IMEI扩展模型
前台是否按流程解释:是
用户要求:线上开机
第二联系电话:15697101796</t>
  </si>
  <si>
    <t>号码关停：集团鹰眼诈骗-异常IMEI扩展模型AA。已请客户回传以下资料：身份证正、反面照，手持证件正面照及开机承诺函至13032700872微信号，审核通过后办理开机。如该号码再次被举报则永久关停，客户知晓。</t>
  </si>
  <si>
    <t>BL202310271448331218</t>
  </si>
  <si>
    <t>17671933238</t>
  </si>
  <si>
    <t>杨世根</t>
  </si>
  <si>
    <t>2023-10-27 17:20:26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</si>
  <si>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用户要求：:要求退费</t>
  </si>
  <si>
    <t>ZX202310271716280014</t>
  </si>
  <si>
    <t>13117288788</t>
  </si>
  <si>
    <t>谭大才</t>
  </si>
  <si>
    <t>2023-10-28 16:38:48</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</si>
  <si>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投诉问题描述:用户不认可被停机
用户状态为:局方停机
停机原因:集团鹰眼证件扩展监控停机：首次关停可携带本人有效证件、本机号卡到归属地自营厅核验签署承诺书复机一次
前台是否按流程解释:是
用户要求:要求协助复机，本人不在归属地。无法提供其他联系方式
第二联系电话:13117288788</t>
  </si>
  <si>
    <t>号码关停：集团鹰眼证件扩展监控停机AA。需客户回传以下资料：身份证正、反面照，手持证件正面照及开机承诺函至13032700872微信号，审核通过后办理开机。如该号码再次被举报则永久关停，号码号码停机，无第二联系电话，已短信告知用户结果，若用户来电烦请代为解释或告知用户与本地服务监督热线13032700872（工作时间8:30-12:00 14:00-17:30）联系。</t>
  </si>
  <si>
    <t>GZ202310280744371848</t>
  </si>
  <si>
    <t>071700079718</t>
  </si>
  <si>
    <t>胡振华</t>
  </si>
  <si>
    <t>2023-10-28 17:35:44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</si>
  <si>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装机地址：湖北省宜昌市西陵区广场路片区云集路2-1号1栋1单元6层609</t>
  </si>
  <si>
    <t>固网派送失败，自动退单,已有在途工单，工单号：GZ202310280737561842</t>
  </si>
  <si>
    <t>GZ202310280737561842</t>
  </si>
  <si>
    <t>2023-10-28 15:46:25</t>
  </si>
  <si>
    <t>#2022重保客户#用户来电反映宽带071700079718从2023年10月28日开始无法上网，故障地址湖北省宜昌市西陵区广场路片区云集路2-1号1栋1单元6层609，联系电话15671001476，请处理，谢谢！</t>
  </si>
  <si>
    <t>TS202310282116432191</t>
  </si>
  <si>
    <t>18695068084</t>
  </si>
  <si>
    <t>赵晓峰</t>
  </si>
  <si>
    <t>2023-10-29 14:32:32</t>
  </si>
  <si>
    <t xml:space="preserve">22年Q3Q4重点客户
高级模板内容：
投诉问题描述:亲情付合并开票，主卡18695068084，从号码13243557792，合并开具9月月结发票，已按知识库引导操作，不理解，无合并开票的入口，系统尝试开票也无合并的选择，解释后不理解，要求反馈线上协助合并开票，请处理并回复
业务号码:18695068084
发票获取渠道:中国联通APP
开具不成功系统提示:无合并开票选项
开具月份:2023年9月
前台解释内容:系统尝试开票也无合并的选择
用户要求:亲情付合并开票，主卡18695068084，从号码13243557792，合并开具9月月结发票，已按知识库引导操作，不理解，无合并开票的入口，系统尝试开票也无合并的选择，解释后不理解，要求反馈线上协助合并开票，请处理并回复</t>
  </si>
  <si>
    <t>电子发票：用户要求打印9月发票，用户反应18695068084，从号码13243557792需合并开具9月月结发票，经核实没有亲情付关系，故无法辅助用户打印合并账户发票，用户知晓。</t>
  </si>
  <si>
    <t>TS202310282212340203</t>
  </si>
  <si>
    <t>13085168253</t>
  </si>
  <si>
    <t>鲍江成</t>
  </si>
  <si>
    <t>2023-10-29 14:55:27</t>
  </si>
  <si>
    <t xml:space="preserve">
高级模板内容：
投诉问题描述:用户来电表示没有办理这个流量包
业务名称:抖音定向流量权益包（前向）
争议月份: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争议金额:480
办理渠道:/
前台是否取消:未取消
用户要求:用户要求领导回复</t>
  </si>
  <si>
    <t>电子渠道：2021-03-23 22:41:32总部网厅 订购抖音定向流量权益包 ，此属用户自主订购，已解释，用户知晓。已登记24小时内取消，满意</t>
  </si>
  <si>
    <t>BL202310271445591194</t>
  </si>
  <si>
    <t>13032721284</t>
  </si>
  <si>
    <t>2023-10-27 15:24:16</t>
  </si>
  <si>
    <t xml:space="preserve">判断省分:湖北
:有意向资费
:全国流量王8元套餐
:
高级模板内容：
用户诉求:用户要求把套餐更改为全国流量王8元套餐，前台挽留无效，不愿意到厅
当前套餐名称:沃派校园融合9元移网成员套餐
新套餐名称（转入套餐名称）:全国流量王8元套餐
是合约期内（含靓号）:是</t>
  </si>
  <si>
    <t>TS202310291039191552</t>
  </si>
  <si>
    <t>15671042422</t>
  </si>
  <si>
    <t>刘远臻</t>
  </si>
  <si>
    <t>2023-10-29 15:13:50</t>
  </si>
  <si>
    <t xml:space="preserve">
高级模板内容：
投诉问题描述:用户来电称在APP绑定银行卡提示不是本人的名字，用户要求核实处理。
渠道名称:中国联通APP
办理业务名称:绑定银行卡
页面提示:无
用户要求:用户来电称在APP绑定银行卡提示不是本人的名字，用户要求核实处理。</t>
  </si>
  <si>
    <t>电子渠道：查询用户证件为其刘远臻本人，已引导用户手厅重新绑定操作，用户知晓，满意</t>
  </si>
  <si>
    <t>GZ202310280007411652</t>
  </si>
  <si>
    <t>071700089557</t>
  </si>
  <si>
    <t>许俊涛</t>
  </si>
  <si>
    <t>2023-10-28 11:19:37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</si>
  <si>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装机地址：湖北省宜昌市伍家区夷陵大道386号天域水岸1栋2单元21楼2101</t>
  </si>
  <si>
    <t>GZ202310272314021580</t>
  </si>
  <si>
    <t>071700339392</t>
  </si>
  <si>
    <t>贡聪明</t>
  </si>
  <si>
    <t>2023-10-28 19:15:29</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</si>
  <si>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故障时间:2023-10-27
服务状态是否正常:是
设备灯显示:正常
错误代码:无
是否重启设备:已重启未恢复
用户要求:客户要求安排人员上门处理，请协助谢谢！</t>
  </si>
  <si>
    <t>GZ202310272301571556</t>
  </si>
  <si>
    <t>071700316798</t>
  </si>
  <si>
    <t>2023-10-28 09:01:36</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</si>
  <si>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装机地址：湖北省宜昌市夷陵区东城城乡统筹发展试验区东湖大道钓鱼台壹号小区2栋1单元8层801</t>
  </si>
  <si>
    <t>GZ202310272247341513</t>
  </si>
  <si>
    <t>071704251368</t>
  </si>
  <si>
    <t>杨廷龙</t>
  </si>
  <si>
    <t>2023-10-28 08:18:41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</si>
  <si>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装机地址：湖北省宜昌市伍家岗区伍家岗街道龙盘湖社区龙岛壹号小区1栋1单元10楼1002</t>
  </si>
  <si>
    <t>ZX202310271432100824</t>
  </si>
  <si>
    <t>13294243539</t>
  </si>
  <si>
    <t>谭中发</t>
  </si>
  <si>
    <t>2023-10-28 14:29:14</t>
  </si>
  <si>
    <t xml:space="preserve">:下一步
判断省分:湖北
node_134:
获取入参:
node_180:
判断局方停机状态:
:
node_223::关停原因带“断卡、实时换机、境外漫游”字眼
:不认可
:
高级模板内容：
投诉问题描述:APP已认证，还未生效
用户状态为:局方半停
停机原因:断卡2.0-湖北30天及以上睡眠卡风险用户打标（公众市场主卡三无）
前台是否按流程解释:是
用户要求:本人在异地，APP复通还没生效。这个号码是电梯里的，尽快复通
第二联系电话:13135827548</t>
  </si>
  <si>
    <t>号码关停：静默号卡关停模型（风险打标）AA。用户反映号码关停问题，经核实，用户已在【中国联通APP】操作二次实人认证，现审核开机，满意。</t>
  </si>
  <si>
    <t>GZ202310272211311397</t>
  </si>
  <si>
    <t>071700049429</t>
  </si>
  <si>
    <t>杨迈</t>
  </si>
  <si>
    <t>2023-10-28 10:02:39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</si>
  <si>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装机地址：湖北省宜昌市伍家岗区伍家岗街道办事处伍临路社区宜棉小区19栋3单元3楼302</t>
  </si>
  <si>
    <t>TS202310280854251296</t>
  </si>
  <si>
    <t>13117287385</t>
  </si>
  <si>
    <t>李泽军</t>
  </si>
  <si>
    <t>2023-10-28 15:42:13</t>
  </si>
  <si>
    <t xml:space="preserve">
高级模板内容：
投诉问题描述:用户称在联通APP消费了15元，活动30减免15元，需要落实自己是买了什么需要我司落实请协助
渠道名称:中国联通APP
办理业务名称:活动30减免15元
页面提示:活动30减免15元
用户要求:要求落实自己买的什么</t>
  </si>
  <si>
    <t>电子渠道：用户反映APP消费问题。经核实，用户可通过中国联通APP-我的订单查询详情。致电未接，已短信答复，如有疑问可在工作时间（08:30-12:00；14:00-17:30）联系07176921001、13032700872宜昌客服。再次来电烦请10010话务中心代为解释，谢谢。</t>
  </si>
  <si>
    <t>TS202310270920132247</t>
  </si>
  <si>
    <t>15572766239</t>
  </si>
  <si>
    <t>2023-10-27 13:32:42</t>
  </si>
  <si>
    <t xml:space="preserve">
高级模板内容：
投诉问题描述:用户来电10月27日来电反映登录联通APP、微信、支付宝为本机15572766239充值话费，提示：不支持此渠道缴费或充值失败，解释：建议清除缓存重试，用户拒绝，要求核实处理，请协助，谢谢
渠道名称:中国联通APP
办理业务名称:充值话费
页面提示:不支持此渠道缴费或充值失败
用户要求:要求核实处理，请协助，谢谢</t>
  </si>
  <si>
    <t>电子渠道：用户反映充值失败。经核实，属用户所在单位未回款导致，已由客户经理联系用户解释以上情况，满意。</t>
  </si>
  <si>
    <t>GZ202310272153291270</t>
  </si>
  <si>
    <t>071701034044</t>
  </si>
  <si>
    <t>徐淑平</t>
  </si>
  <si>
    <t>2023-10-29 16:31:44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</si>
  <si>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湖北省宜昌市伍家岗区伍家岗街道伍临路社区夷陵大道宜棉小区5栋16-5-128，7楼，光猫红灯，请处理回复</t>
  </si>
  <si>
    <t>TS202310261152502314</t>
  </si>
  <si>
    <t>2023-10-29 14:11:43</t>
  </si>
  <si>
    <t xml:space="preserve">
高级模板内容：
投诉问题描述:副卡无法激活
订购号码:13094169668、13094161622
订购渠道:中国联通APP
身份证号码:420503198609295541
用户要求:由于套餐更改，无法激活，烦请处理，谢谢！</t>
  </si>
  <si>
    <t>电子渠道：用户反映副卡无法激活，经核实由于套餐本月操作更改并未生效，现线上无激活勾选项，沟通后现用户已办理成功，用户知晓。</t>
  </si>
  <si>
    <t>TS202310271805091540</t>
  </si>
  <si>
    <t>13235633999</t>
  </si>
  <si>
    <t>冯秀丽</t>
  </si>
  <si>
    <t>2023-10-28 15:08:07</t>
  </si>
  <si>
    <t xml:space="preserve">
高级模板内容：
投诉问题描述:在APP上申请补卡未成功收费25元
渠道名称:中国联通APP
办理业务名称:15672490190
页面提示:补卡未成功
用户要求:尽快处理回访</t>
  </si>
  <si>
    <t>电子渠道：用户反映手厅补卡不成功的问题。经核实，系统无用户成功补卡记录，出于服务角度，申请退补卡费25元，此费用不可打印发票，1小时到账。致电未接，已短信答复，如有疑问可在工作时间（08:30-12:00；14:00-17:30）联系07176921001、13032700872宜昌客服。再次来电烦请10010话务中心代为解释，谢谢。</t>
  </si>
  <si>
    <t>TS202310262021101555</t>
  </si>
  <si>
    <t>18674250331</t>
  </si>
  <si>
    <t>王晓彤</t>
  </si>
  <si>
    <t>2023-10-28 13:35:24</t>
  </si>
  <si>
    <t xml:space="preserve">
高级模板内容：
投诉问题描述:用户称无法领取到会员
操作渠道:王卡助手
参加活动（套餐）名称:大王卡新卡附加优惠
页面提示:账号异常
用户要求:要求到账</t>
  </si>
  <si>
    <t>电子渠道：用户反映无法领取会员，多次致电未接，无法核实具体情况，已短信告知如您后期使用有任何疑问，可于工作时间（08：30-17：30）致电宜昌联通07176921001或13032700872</t>
  </si>
  <si>
    <t>GZ202310272149191240</t>
  </si>
  <si>
    <t>071703758369</t>
  </si>
  <si>
    <t>李芳芳</t>
  </si>
  <si>
    <t>2023-10-28 13:16:06</t>
  </si>
  <si>
    <t>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t>
  </si>
  <si>
    <t>GZ202310272147411222</t>
  </si>
  <si>
    <t>071704570617</t>
  </si>
  <si>
    <t>2023-10-28 13:32:19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</si>
  <si>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装机地址：湖北省宜昌市伍家岗区伍家乡共强村宜昌城市旅游客厅A区G4栋1单元21楼2102</t>
  </si>
  <si>
    <t>BL202310271440181117</t>
  </si>
  <si>
    <t>15072531972</t>
  </si>
  <si>
    <t>彭克秀</t>
  </si>
  <si>
    <t>2023-10-27 15:32:06</t>
  </si>
  <si>
    <t xml:space="preserve">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备注（如开通流量包、语音包请备注清楚当月有效/长期有效）:要求关闭</t>
  </si>
  <si>
    <t>TS202310281409381075</t>
  </si>
  <si>
    <t>18571000970</t>
  </si>
  <si>
    <t>卢曼琴</t>
  </si>
  <si>
    <t>2023-10-28 16:22:37</t>
  </si>
  <si>
    <t xml:space="preserve">
高级模板内容：
投诉问题描述:用户称【可用额度不足抵扣次月月租提醒】不准自己话费够扣解释按照原价提醒的不认可
争议时间:2023-10-28
争议内容:短信提醒不准
争议渠道:短信提醒
用户要求:反映处理</t>
  </si>
  <si>
    <t>短信提醒：用户反映短信提醒不准，经核实属账单原价内正常提醒，现线上无取消勾选项，建议用户持续正常使用，用户知晓</t>
  </si>
  <si>
    <t>TS202310261604150921</t>
  </si>
  <si>
    <t>18671760183</t>
  </si>
  <si>
    <t>湖北京邦达供应链科技有限公司</t>
  </si>
  <si>
    <t>2023-10-29 09:01:58</t>
  </si>
  <si>
    <t>判断省分:湖北
:湖北在省内手机不能打+不能接
获取入参:
获取历史工单:无历史工单
:下一步
移网一键诊断结果:1.用户状态是否正常：.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当月是否清卡重用:无
:下一步
node_317:
:不符合办理条件
:某一地点无法拨打或接听
:不清楚
:网络无异常
:1、受理流水号：;2、受理号码：18671760183;3、主叫号码：18671760183;4、被叫号码：;5、客户姓名：湖北京邦达供应链科技有限公司;6、客户级别：二星用户;7、用户归属地：宜昌市;8、受理员工工号：hubXN23ZH9972;9、手机厂商：;10、投诉渠道：10010客服热线;11、投诉打点范围：0.5千米;12、投诉地址：宜昌市-当阳市:盛泰华庭【玉阳路85号】;13、网格ID：190400;14、网格名称：YC_A_湖北省宜昌市当阳市东群路-玉阳路交叉口附近网格_190400;15、经度：111.799135;16、纬度：30.825853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外;23、手机信号强弱：满格;24、用户周边使用情况：不清楚;25、主工单流水号：hub169830739483048680;26、语音业务类型：无法主被叫;27、数据业务类型：;28、用户是否接受解释：否;29、公告类型：网络信息;30、基站ID：117.111792;31、基站名称：117.111792;32、其它地方是否正常使用：是;33、之前是否可以正常使用：是;</t>
  </si>
  <si>
    <t>多次联系用户不接听电话，直接挂断，已发短信通知。联系人：张玉华18671733721</t>
  </si>
  <si>
    <t>TS202310270943230344</t>
  </si>
  <si>
    <t>15507205448</t>
  </si>
  <si>
    <t>宁邦雄</t>
  </si>
  <si>
    <t>2023-10-29 09:22:25</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</si>
  <si>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15507205448;3、主叫号码：15507205448;4、被叫号码：;5、客户姓名：宁邦雄;6、客户级别：一星忠诚用户;7、用户归属地：宜昌市;8、受理员工工号：hubXN23ZH6542;9、手机厂商：;10、投诉渠道：10010客服热线;11、投诉打点范围：0.5千米;12、投诉地址：五峰县渔洋关镇桥河村八组;13、网格ID：107028;14、网格名称：YC_B_湖北省宜昌市点军区网格_107028;15、经度：111.318481;16、纬度：30.645203;17、用户现象：未发现网络问题;18、答复口径：您提供的位置周围基站暂时没有发现异常，建议您先进行换机换卡测试并留意观察。;19、网络类型：4G;20、投诉现象最近发生时间：3天以内;21、语音通话或数据上网：数据;22、室内或室外：室内;23、手机信号强弱：满格;24、用户周边使用情况：全部发生;25、主工单流水号：hub169837092239363780;26、语音业务类型：;27、数据业务类型：无法上网,上网速度慢;28、用户是否接受解释：否;29、公告类型：;30、基站ID：117.111808;31、基站名称：117.111808;32、其它地方是否正常使用：是;33、之前是否可以正常使用：是;用户来电反映信号不好，要求尽快恢复，请处理</t>
  </si>
  <si>
    <t>多次联系用户无法接通电话，联系人：李海洋13098042156</t>
  </si>
  <si>
    <t>ZX202310271601401733</t>
  </si>
  <si>
    <t>15572782803</t>
  </si>
  <si>
    <t>2023-10-28 16:21:28</t>
  </si>
  <si>
    <t xml:space="preserve">:下一步
判断省分:湖北
node_134:
获取入参:
node_180:
判断局方停机状态:
:
node_223::其他原因
判断地市:其他地市
:不认可
:
高级模板内容：
投诉问题描述:用户来电反馈手机丢了现在导致号卡被停机，前往营业厅办理，营业厅推公安局，公安局推营业厅，用户要求在线复机加急处理
用户状态为:局方停机
停机原因:涉案号码同证件号码（移网\固话）停机，需本人持效身份证件、SIM卡到营业厅实名签署法律风险告知书，公安部门确认后可复机
前台是否按流程解释:是
用户要求:在线复机
第二联系电话:18371736953</t>
  </si>
  <si>
    <t>号码关停：涉案号码同证件号码（移网\固话）停机AA。用户反映局方停机问题，经核实，用户证件下15997646754公安涉案根据相关要求关停联通号码，需携带身份证原件前往宜昌市公安局高新分局刑侦大队作两卡线索核查，地址：西陵一路花周路易联科技园东侧约50米。致电未接，已短信告知，如有疑问可在工作时间（08:30-12:00；14:00-17:30）联系07176921001、13032700872宜昌客服。</t>
  </si>
  <si>
    <t>GZ202310272121081027</t>
  </si>
  <si>
    <t>071700071967</t>
  </si>
  <si>
    <t>马圣强</t>
  </si>
  <si>
    <t>2023-10-28 11:16:53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</si>
  <si>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</si>
  <si>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TS202310291213201580</t>
  </si>
  <si>
    <t>15572752768</t>
  </si>
  <si>
    <t>郑可珂</t>
  </si>
  <si>
    <t>2023-10-29 12:56:49</t>
  </si>
  <si>
    <t xml:space="preserve">【2022年上工信部测评重保用户】
高级模板内容：
投诉问题描述:用户来电反映更改套餐，营业厅不予办理
渠道名称:湖北•宜昌，兴发广场
渠道地址:湖北•宜昌，兴发广场
用户要求:投诉营业厅，为什么不给我办</t>
  </si>
  <si>
    <t>服务态度：城区伍家岗中南路自有营业厅，未转资AA，现已与用户沟通转资59元畅越冰激凌套餐+2年网龄计划合约，次月生效，满意</t>
  </si>
  <si>
    <t>GZ202310272118321013</t>
  </si>
  <si>
    <t>071703407980</t>
  </si>
  <si>
    <t>李晶</t>
  </si>
  <si>
    <t>2023-10-28 14:44:21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</si>
  <si>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用户表示宽带上网网速慢不稳定，请尽快处理并回复</t>
  </si>
  <si>
    <t>GZ202310272113510976</t>
  </si>
  <si>
    <t>071700065503</t>
  </si>
  <si>
    <t>徐武</t>
  </si>
  <si>
    <t>2023-10-28 12:02:16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</si>
  <si>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装机地址：湖北省宜昌市伍家岗区宝塔河街道岳家冲社区中南路29号东辰壹号峰景小区2号楼1单元4层401</t>
  </si>
  <si>
    <t>BL202310291448580684</t>
  </si>
  <si>
    <t>15608608877</t>
  </si>
  <si>
    <t>吕小飞</t>
  </si>
  <si>
    <t>2023-10-29 17:14:45</t>
  </si>
  <si>
    <t>&gt;业务号码&gt;15608608877；&gt;号码归属地&gt;宜昌；&gt;产品名称&gt;手机彩铃精选15元包月；&gt;产品代码&gt;49004938；&gt;产品编码&gt;4900493800；&gt;订购时间&gt;2023-10-2900:24:27；&gt;核查情况&gt;平台故障；&gt;不规范定制分类&gt;平台故障，无法判责；&gt;退费金额&gt;15元；&gt;退费时间&gt;2023-10-29；&gt;投诉内容&gt;
高级模板内容：
赔付类型：:增值业务争议
CBSS账单扣费名称：:	手机彩铃精选15元包月
办理渠道:无
赔付月份：:2023年10月
返还倍率:单倍
赔付金额：:15
是否已经取消业务:是
是否承诺退费：:是
用户是否需要回复：:否
用户要求：:用户不知情办理，要求办理退费，请后台尽快核实过后，给用户办理退费</t>
  </si>
  <si>
    <t>TS202310281829242090</t>
  </si>
  <si>
    <t>13100783508</t>
  </si>
  <si>
    <t>方润</t>
  </si>
  <si>
    <t>2023-10-29 15:45:58</t>
  </si>
  <si>
    <t xml:space="preserve">[该用户有申诉倾向，请注意受理态度，查询近三天工单记录，积极解决用户问题。]
高级模板内容：
投诉问题描述:TS202309101744571170用户称此工单的费用多次投诉一直没有退完
争议月份:2023年5月
争议金额:0
用户要求:退费</t>
  </si>
  <si>
    <t>工作差错：城区西陵区卓悦智慧通信合作营业厅（新）AA，用户反映套餐重复扣费问题，经核实，营业厅于2021-02-09 12:42:14参加分期直降1200元活动转资畅越冰激凌5G套餐199元（极速）时，未及时取消优惠活动中移网月租-全家福50M98元融合产品（宜昌），产生套餐重复扣费，核实前期参加分期活动保底218元，实际扣费245元，21.3-23.5月差价费用786元，前期已退320元，本月退费298元，因工作人员差错到账错误，现申请补赠168元，已到账，此费用不可打印发票，客户知晓，认可</t>
  </si>
  <si>
    <t>GZ202310272108360933</t>
  </si>
  <si>
    <t>071703796297</t>
  </si>
  <si>
    <t>郑本奎</t>
  </si>
  <si>
    <t>2023-10-28 13:32:45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</si>
  <si>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装机地址：湖北省宜昌市夷陵区小溪塔街道营盘社区黄金二三巷片区黄金三巷103号1栋周边</t>
  </si>
  <si>
    <t>BL202310281509152057</t>
  </si>
  <si>
    <t>15629336131</t>
  </si>
  <si>
    <t>廖凤莲</t>
  </si>
  <si>
    <t>2023-10-29 09:21:06</t>
  </si>
  <si>
    <t>&gt;业务号码&gt;15629336131；&gt;号码归属地&gt;宜昌；&gt;产品名称&gt;视频彩铃心悦会员包月15元-3；&gt;产品代码&gt;49007442；&gt;产品编码&gt;4900744200；&gt;订购时间&gt;2023-10-2720:25:32；&gt;核查情况&gt;平台故障；&gt;不规范定制分类&gt;平台故障，无法判责；&gt;退费金额&gt;15元；&gt;退费时间&gt;2023年10月28日；&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用户要求：:尽快核实退费</t>
  </si>
  <si>
    <t>BL202310281224142276</t>
  </si>
  <si>
    <t>15629337733</t>
  </si>
  <si>
    <t>2023-10-28 16:02:49</t>
  </si>
  <si>
    <t>&gt;业务号码&gt;15629337733；&gt;号码归属地&gt;宜昌；&gt;产品名称&gt;手机彩铃精选15元包月；&gt;产品代码&gt;49004938；&gt;产品编码&gt;4900493800；&gt;订购时间&gt;2023-10-2809:06:16；&gt;核查情况&gt;平台故障；&gt;不规范定制分类&gt;平台故障，无法判责；&gt;退费金额&gt;15元；&gt;退费时间&gt;2023-10-28；&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用户要求：:用户来电对于手机彩铃精选15元包月业务不满，表示广告无处不在，碰到就产生扣费，要求退还费用，我处解释用户不认可，已承诺退费15元，谢谢</t>
  </si>
  <si>
    <t>GZ202310272103470903</t>
  </si>
  <si>
    <t>071700248199</t>
  </si>
  <si>
    <t>梅炎</t>
  </si>
  <si>
    <t>2023-10-28 13:58:15</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</si>
  <si>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装机地址：湖北省宜昌市宜都市陆城镇纺织路小区纺织路一巷15号</t>
  </si>
  <si>
    <t>GZ202310272102490898</t>
  </si>
  <si>
    <t>071701067637</t>
  </si>
  <si>
    <t>彭莉</t>
  </si>
  <si>
    <t>2023-10-28 20:46:07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</si>
  <si>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装机地址：湖北省宜昌市伍家岗区伍家岗街道桔城路社区桔城路9号桔城路小区3栋2单元3层206</t>
  </si>
  <si>
    <t>GZ202310272102250897</t>
  </si>
  <si>
    <t>071700347588</t>
  </si>
  <si>
    <t>2023-10-28 13:46:54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</si>
  <si>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装机地址：湖北省宜昌市夷陵区小溪塔街道办事处营盘社区黄金二三巷片区黄金二巷40号1栋周边</t>
  </si>
  <si>
    <t>GZ202310272059350871</t>
  </si>
  <si>
    <t>071700080526</t>
  </si>
  <si>
    <t>熊峻林</t>
  </si>
  <si>
    <t>2023-10-28 11:39:40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</si>
  <si>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装机地址：湖北省宜昌市伍家岗区宝塔河街道办韩家坝社区东山大道万寿桥工商所片区东山大道291号1栋1单元4层402</t>
  </si>
  <si>
    <t>GZ202310272059030866</t>
  </si>
  <si>
    <t>071704580188</t>
  </si>
  <si>
    <t>邹慧</t>
  </si>
  <si>
    <t>2023-10-28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</si>
  <si>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:注册闪烁</t>
  </si>
  <si>
    <t>TS202310281157030779</t>
  </si>
  <si>
    <t>071700623941</t>
  </si>
  <si>
    <t>张世强</t>
  </si>
  <si>
    <t>2023-10-28 13:38:17</t>
  </si>
  <si>
    <t>#2022重保客户#实际查询此套餐是畅越冰激凌5G融合套餐，IPTV应该是月费：10元/月；但现在查询到是：湖北IPTV_1华为平台包月-18元/月，用户表示对此完全不知情，对此收费标准不认可，请尽快核实处理答复</t>
  </si>
  <si>
    <t>工作差错：秭归磨坪诚信合作厅，IPTV业务AA，工作人员IPTV业务办理错误，现已更改10元IPTV业务，减免2022.11-23.10月IPTV差价93元，系统办理预存享50元赠费，立即到账，补赠剩余43元，24小时退费到账，此费用无法抵扣往月欠费及打印发票，用户满意</t>
  </si>
  <si>
    <t>TS202310281953060997</t>
  </si>
  <si>
    <t>15572773518</t>
  </si>
  <si>
    <t>郑意</t>
  </si>
  <si>
    <t>2023-10-29 16:49:07</t>
  </si>
  <si>
    <t>主办单位：湖北
客户类别：普通客户
10010是否打通：否
是否二次致电10015：是
是否联系：否
升级倾向：
号码归属省：湖北
SVIP等级：
1.问题类型:IPTV;
2.投诉类型:宽带网络问题;
3.营业厅地址:;
4.位置信息:;
5.位置发生地:;
6.投诉内容:马上修复，电视打不开，拨号不成功
7.故障详情:
	故障现象:IPTV无法观看
	故障发生时间:2023-10-2819:51</t>
  </si>
  <si>
    <t>固网通信质量：①客户投诉产生的原因：用户反映IPTV无法使用问题。 ②客户投诉问题核查情况及解决方案：收到贵部转办后，我司立即组织调查。经核实，为大面积故障，已维修恢复，回访用户满意③客户问题满意度：2023-10-29 16:37联系用户满意。 ④回单人：宜昌联通客服胡春燕 6921001 回单成功</t>
  </si>
  <si>
    <t>GZ202310272046190751</t>
  </si>
  <si>
    <t>071700037808</t>
  </si>
  <si>
    <t>向玉兵</t>
  </si>
  <si>
    <t>2023-10-28 20:42:31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</si>
  <si>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装机地址：湖北省宜昌市伍家区宝塔河电力小区夷陵大道305号1栋2单元2层202户</t>
  </si>
  <si>
    <t>GZ202310272046130749</t>
  </si>
  <si>
    <t>071703893278</t>
  </si>
  <si>
    <t>2023-10-28 12:17:41</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</si>
  <si>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</si>
  <si>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BL202310271412130726</t>
  </si>
  <si>
    <t>15671029358</t>
  </si>
  <si>
    <t>黄练强</t>
  </si>
  <si>
    <t>2023-10-27 16:37:29</t>
  </si>
  <si>
    <t xml:space="preserve">【2022年上工信部测评重保用户】判断省分:湖北
:有意向资费
:其他资费
:否
node_104:
node_102:
:降套
:需要保号
:挽留后，用户依旧要求降套
:消费对比
:挽留失败
:
node_106:
:无合约/无靓号
:
高级模板内容：
用户诉求:更改最低套餐前台挽留无效请后台核实处理。
当前套餐名称:畅越全国冰激凌套餐-88元档
新套餐名称（转入套餐名称）:大王卡29元版
是合约期内（含靓号）:否</t>
  </si>
  <si>
    <t>GZ202310272038220676</t>
  </si>
  <si>
    <t>071700351067</t>
  </si>
  <si>
    <t>屈飞</t>
  </si>
  <si>
    <t>2023-10-28 17:03:18</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</si>
  <si>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装机地址：湖北省宜昌市夷陵区龙泉镇梅花村东站路梅花嘉苑7栋1单元24楼2401</t>
  </si>
  <si>
    <t>GZ202310272036030662</t>
  </si>
  <si>
    <t>071700069571</t>
  </si>
  <si>
    <t>吴裕英</t>
  </si>
  <si>
    <t>2023-10-28 09:56:03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</si>
  <si>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装机地址：湖北省宜昌市西陵区唐家湾路平湖馨苑小区5栋1单元4层402</t>
  </si>
  <si>
    <t>GZ202310272034410653</t>
  </si>
  <si>
    <t>071703435510</t>
  </si>
  <si>
    <t>吴光馀</t>
  </si>
  <si>
    <t>2023-10-28 17:12:08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</si>
  <si>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装机地址：湖北省宜昌市秭归县茅坪镇九里村秭归九里工业园白水溪9号周边</t>
  </si>
  <si>
    <t>GZ202310272031290631</t>
  </si>
  <si>
    <t>071703447162</t>
  </si>
  <si>
    <t>苏魏</t>
  </si>
  <si>
    <t>2023-10-28 20:25:33</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</si>
  <si>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装机地址：湖北省宜昌市伍家岗区伍家乡共强村同强路东城花园7栋1单元3楼301</t>
  </si>
  <si>
    <t>TS202310281214491158</t>
  </si>
  <si>
    <t>071700604970</t>
  </si>
  <si>
    <t>向德宗</t>
  </si>
  <si>
    <t>2023-10-28 15:23:15</t>
  </si>
  <si>
    <t>用户反馈前期大面积故障，师傅上门维修时告知会补偿20元话费，现在话费未到账，未查询到相关记录，用户要求尽快核实并回复。</t>
  </si>
  <si>
    <t>固网质量：湖北省宜昌市秭归县屈原镇仙女坪村仙女坪村4组AA。用户反映宽带故障补偿问题。经核实，当地为BTO宽带项目，与装维师傅联系之前出现过大面积故障。出于服务角度，我部申请补赠20元话费，此费用不可打印发票，1小时到账，满意。</t>
  </si>
  <si>
    <t>TS202310281439481761</t>
  </si>
  <si>
    <t>13469839007</t>
  </si>
  <si>
    <t>胡维喜</t>
  </si>
  <si>
    <t>2023-10-29 10:40:15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</si>
  <si>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13469839007;3、主叫号码：13469839007;4、被叫号码：;5、客户姓名：胡维喜;6、客户级别：无级别;7、用户归属地：宜昌市;8、受理员工工号：hubXN210117;9、手机厂商：;10、投诉渠道：10010客服热线;11、投诉打点范围：0.5千米;12、投诉地址：宜昌市-长阳土家族自治县:湖北省宜昌市长阳土家族自治县都镇湾镇【】湖北宜昌城阳广家坪;13、网格ID：134830;14、网格名称：YC_B_134830;15、经度：111.033793;16、纬度：30.288277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169847508472980137;26、语音业务类型：;27、数据业务类型：上网速度慢;28、用户是否接受解释：否;29、公告类型：网络信息;30、基站ID：117.1006462;31、基站名称：117.1006462;32、其它地方是否正常使用：是;33、之前是否可以正常使用：是;信号那么差还扣月租对此不认可要求投诉请回复</t>
  </si>
  <si>
    <t>固网质量：长阳，湖北省宜昌市长阳土家族自治县都镇湾镇AA.用户反映信号问题，经核实，联系用户表示已恢复，已能正常使用，考虑客户在感知，申请减免本月79.5元月租费用， 24小时内到账，此费用无法抵扣往月欠费且不可打印发票，满意。</t>
  </si>
  <si>
    <t>GZ202310272019160523</t>
  </si>
  <si>
    <t>071701025520</t>
  </si>
  <si>
    <t>湖北兴瑞硅材料有限公司</t>
  </si>
  <si>
    <t>2023-10-28 20:21:09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</si>
  <si>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装机地址：湖北省宜昌市猇亭区古老背街道七里新村社区七里冲路兴发花园A区9栋1单元16楼1601</t>
  </si>
  <si>
    <t>GZ202310272014520465</t>
  </si>
  <si>
    <t>071701064636</t>
  </si>
  <si>
    <t>李一娟</t>
  </si>
  <si>
    <t>2023-10-28 11:17:24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</si>
  <si>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装机地址：湖北省宜昌市伍家岗区宝塔河街道中南路社区东山大道329号交警小区3栋1单元3楼106</t>
  </si>
  <si>
    <t>TS202310270937280195</t>
  </si>
  <si>
    <t>18572379966</t>
  </si>
  <si>
    <t>何超</t>
  </si>
  <si>
    <t>2023-10-27 15:29:07</t>
  </si>
  <si>
    <t>主办单位：湖北
客户类别：普通客户
10010是否打通：否
是否二次致电10015：是
是否联系：否
升级倾向：
号码归属省：湖北
SVIP等级：
1.问题类型:宽带;
2.投诉类型:宽带网络问题;
3.营业厅地址:;
4.位置信息:;
5.位置发生地:;
6.投诉内容:光猫故障要求免费更换
7.故障详情:
	故障现象:上网卡顿/掉线/不稳定
	故障发生时间:2022-07-2709:35
	光猫上的LOS灯是否常亮红灯:否
	是否存在线路损坏情况:否</t>
  </si>
  <si>
    <t>固网质量①客户投诉产生的原因：宽带故障问题。
②客户投诉问题核查情况及解决方案：收到贵部转办后，我司立即组织调查。经核实，客户反映071700354996湖北省宜昌市夷陵区小溪塔街道办营盘社区汉城印象片区夷兴七巷12-1-1号周边宽带网速慢，经常掉线的问题，已由装维师傅上门核查为路由器故障，现已处理恢复正常。我司于2023-10-27 14:28:38联系客户解释以上情况。
③客户问题满意度：满意
④回单人：颜晶 6921001"</t>
  </si>
  <si>
    <t>TS202310271757241384</t>
  </si>
  <si>
    <t>2023-10-28 14:52:36</t>
  </si>
  <si>
    <t>主办单位：湖北
客户类别：首次投诉
10010是否打通：否
是否二次致电10015：是
是否联系：否
升级倾向：
号码归属省：湖北
SVIP等级：
1.问题类型:;
2.投诉类型:其他问题;
3.营业厅地址:;
4.位置信息:;
5.位置发生地:;
6.投诉内容:莫名其妙用户基本信息变更</t>
  </si>
  <si>
    <t>号码关停：①客户投诉产生的原因：号码关停。 
②客户投诉问题核查情况及解决方案：收到贵部转办后，我司立即组织调查。经核实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我司2023-10-28 11:43:49联系客户解释。
③客户问题满意度：满意。 
④回单人：田群、联系方式：07176921001</t>
  </si>
  <si>
    <t>GZ202310271954330269</t>
  </si>
  <si>
    <t>071700072251</t>
  </si>
  <si>
    <t>李成</t>
  </si>
  <si>
    <t>2023-10-28 15:27:29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</si>
  <si>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装机地址：湖北省宜昌市伍家区城东大道巴黎香颂5栋2单元10楼1003</t>
  </si>
  <si>
    <t>GZ202310271948220218</t>
  </si>
  <si>
    <t>071700049409</t>
  </si>
  <si>
    <t>夏军</t>
  </si>
  <si>
    <t>2023-10-28 12:00:54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</si>
  <si>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用户表示宽带无法使用，要求师傅上门维修，请尽快处理并回复</t>
  </si>
  <si>
    <t>TS202310281343430526</t>
  </si>
  <si>
    <t>2023-10-28 14:50:08</t>
  </si>
  <si>
    <t>主办单位：湖北
客户类别：首次投诉
10010是否打通：否
是否二次致电10015：是
是否联系：否
升级倾向：
号码归属省：湖北
SVIP等级：
1.问题类型:;
2.投诉类型:办理争议;
3.营业厅地址:;
4.位置信息:;
5.位置发生地:;
6.投诉内容:手机号18572396412，被半停机，多次尝试解锁无果，决定注销该手机号，拨打客服电话，让加客服微信，微信客服说需要向上级反应，迟迟不能将该业务办理到位，请尽快协助将18572396412注销，勿要继续拖延。
8.办理业务的名称:注销手机号
8.无法办理的渠道:10010客服热线</t>
  </si>
  <si>
    <t>号码关停：①客户投诉产生的原因：客户反映号码停机问题。								
②客户投诉问题核查情况及解决方案：收到贵部转办后，我司立即组织调查。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							
③客户问题满意度：满意。								
④回单人:宜昌客服王晓玉；联系电话：07176921001。</t>
  </si>
  <si>
    <t>GZ202310271940280140</t>
  </si>
  <si>
    <t>071703315078</t>
  </si>
  <si>
    <t>李治纯</t>
  </si>
  <si>
    <t>2023-10-28 08:17:46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</si>
  <si>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装机地址：湖北省宜昌市伍家岗区伍家岗街道沈家店社区沿江大道188号恒大华府2栋1单元26楼2602</t>
  </si>
  <si>
    <t>TS202310281511052447</t>
  </si>
  <si>
    <t>2023-10-29 16:12:36</t>
  </si>
  <si>
    <t>主办单位：湖北
客户类别：首次投诉
10010是否打通：否
是否二次致电10015：是
是否联系：否
升级倾向：
号码归属省：湖北
SVIP等级：
1.问题类型:;
2.投诉类型:其他问题;
3.营业厅地址:;
4.位置信息:;
5.位置发生地:;
6.投诉内容:局方停机短信都收不到我是干什么了吗，耽误我一推事别的卡都没问题就你们联通一推问题</t>
  </si>
  <si>
    <t>号码关停：集团鹰眼监测诈骗停机（异常换机）AA①客户基本资料：业务号码：15672546829、客户姓名：廖吉森、套餐情况：小天卡-2023；客户反映号码复机的问题； 
②首次联系客户时间：2023-10-28 16:14:00
③投诉核查处理情况：收到贵部转办，我司立即组织核查，经核实，用户因集团鹰眼监测诈骗停机（异常换机）停机，已请客户回传以下资料：身份证正、反面照，手持证件正面照及开机承诺函至13032700872微信号，审核通过后办理开机。如该号码再次被举报则永久关停，客户知晓。； 
④答复客户时间及客户满意度评价：根据上述核实情况，我司于2023-10-28 16:14:00联系客户满意，回单人：胡春燕、联系方式：07176921001
⑤投诉核查关联材料：无。"</t>
  </si>
  <si>
    <t>TS202310271834022109</t>
  </si>
  <si>
    <t>07176903885</t>
  </si>
  <si>
    <t>武汉好小子机器人科技有限公司宜昌分公司</t>
  </si>
  <si>
    <t>2023-10-28 13:38:52</t>
  </si>
  <si>
    <t>判断省分:湖北
:传入参数
是否本地本网用户:是
是否停机:正常
请到业务通知判断是否群障:否
::
高级模板内容：
投诉问题描述:固话无法通话
故障现象:无法主被叫
故障地址:无限固话
故障时间:2023-10-27
是否更换设备:否
用户要求:尽快处理</t>
  </si>
  <si>
    <t>号码关停：经核实因物理号码本地异常号卡语音半停，导致客户无法通话，现已联系客户解释，建议客户携带资料到营业厅办理复机，客户满意</t>
  </si>
  <si>
    <t>TS202310261833492266</t>
  </si>
  <si>
    <t>18671722136</t>
  </si>
  <si>
    <t>孙唯</t>
  </si>
  <si>
    <t>2023-10-28 09:56:33</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</si>
  <si>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投诉问题描述:用户表示自己号码关停了，但是现在号码现在丢失了，现在想补办回来，要求为其处理答复
用户状态:非实名停机
停机原因:非实名停机
第二联系电话:18672900193
用户要求:尽快为其核实答复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</si>
  <si>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致电未接，已短信答复如需办理可联系我部，如有疑问可在工作时间（08:30-12:00；14:00 -17:30 ）联系07176921001、13032700872宜昌客服。如用户咨询，请前台 10010话务 中心代为解释，谢谢</t>
  </si>
  <si>
    <t>GZ202310271933300066</t>
  </si>
  <si>
    <t>071704102686</t>
  </si>
  <si>
    <t>2023-10-28 13:45:11</t>
  </si>
  <si>
    <t>ZX202310261612110307</t>
  </si>
  <si>
    <t>2023-10-27 19:04:28</t>
  </si>
  <si>
    <t xml:space="preserve">:下一步
判断省分:湖北
node_134:
获取入参:
node_180:
判断局方停机状态:
:
node_223::其他
:无
:大于30天
:不认可
:
高级模板内容：
投诉问题描述:用户来电反映之前问题没人处理，加了微信没有回复、电话也打不通，用户要求立马解决并回复，不然投诉
用户状态为:高额半停机加局方半停
停机原因:新入网未正常使用半停（机主停机之日起30天内手厅自助复通，如逾期前往营业厅办理，原则复机一次）
前台是否按流程解释:是
用户要求:用户来电反映之前问题没人处理，加了微信没有回复、电话也打不通，用户要求立马解决并回复，不然投诉
第二联系电话:18572397437</t>
  </si>
  <si>
    <t>GZ202310271929520031</t>
  </si>
  <si>
    <t>071701049649</t>
  </si>
  <si>
    <t>熊莉</t>
  </si>
  <si>
    <t>2023-10-27 21:25:40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</si>
  <si>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t>
  </si>
  <si>
    <t>TS202310262201430220</t>
  </si>
  <si>
    <t>2023-10-27 18:28:33</t>
  </si>
  <si>
    <t>主办单位：湖北
客户类别：首次投诉
10010是否打通：否
是否二次致电10015：是
是否联系：否
升级倾向：
号码归属省：湖北
SVIP等级：
1.问题类型:;
2.投诉类型:手机流量费争议;
3.营业厅地址:;
4.位置信息:;
5.位置发生地:;
6.投诉内容:号码停机状态，还扣费
202310月上网费:0.00
争议金额:0.00</t>
  </si>
  <si>
    <t>号码关停①客户投诉产生的原因：集团鹰眼监测诈骗停机（异常换机）。 
②客户投诉问题核查情况及解决方案：收到贵部转办后，我司立即组织调查。经核实，经核实，根据相关要求于10月24日进行关停处理，10月26日已开机。现客户要求注销号码，已按要求注销，对月租扣费认可。我司于2023-10-27 10:14:34联系客户解释。 
③客户问题满意度：满意。 
④回单人：颜晶  6921001"</t>
  </si>
  <si>
    <t>BL202310271342420347</t>
  </si>
  <si>
    <t>071700038484</t>
  </si>
  <si>
    <t>徐洋</t>
  </si>
  <si>
    <t>2023-10-28 09:30:34</t>
  </si>
  <si>
    <t>&gt;业务号码&gt;071700038484；&gt;号码归属地&gt;宜昌；&gt;产品名称&gt;食乐汇；&gt;产品代码&gt;无；&gt;产品编码&gt;2400019005；&gt;订购时间&gt;2023-09-1822:42:13；&gt;核查情况&gt;平台故障；&gt;不规范定制分类&gt;平台故障，无法判责；&gt;退费金额&gt;50元；&gt;退费时间&gt;2023年10月27日；&gt;投诉内容&gt;
高级模板内容：
赔付类型：:增值业务争议
CBSS账单扣费名称：:TV增值-应用-健康
办理渠道:IPTV
赔付月份：:2023年10月、2023年9月
返还倍率:单倍
赔付金额：:50
是否已经取消业务:是
是否承诺退费：:是
用户是否需要回复：:否
用户要求：:尽快核实退费</t>
  </si>
  <si>
    <t>TS202310281603431262</t>
  </si>
  <si>
    <t>2023-10-28 17:46:33</t>
  </si>
  <si>
    <t>主办单位：湖北
客户类别：星级客户
10010是否打通：否
是否二次致电10015：是
是否联系：否
升级倾向：
号码归属省：湖北
SVIP等级：
1.问题类型:;
2.投诉类型:服务质量;
3.营业厅地址:;
4.位置信息:;
5.位置发生地:;
6.投诉内容:电话莫名被停机，要求马上开机
问题发生地：10010客服热线
问题类型：其他（电话莫名被停机）
问题发生时间：2023-10-2816:00</t>
  </si>
  <si>
    <t>号码关停①客户投诉产生的原因：集团鹰眼诈骗-异常IMEI扩展模型。 
②客户投诉问题核查情况及解决方案：收到贵部转办后，我司立即组织调查。经核实，根据相关要求进行关停处理，已请其回传三张照片：风险告知书+身份证正、反面+SIM卡背面照+签字、手持身份证正面+风险告知书照片至13032700872宜昌联通微信号，审核通过后为用户办理开机。现号码已成功开机，满意。我司于2023-10-28 16:40:34联系客户解释。 
③客户问题满意度：满意。 
④回单人：颜晶  6921001"</t>
  </si>
  <si>
    <t>GZ202310271915242397</t>
  </si>
  <si>
    <t>071703842803</t>
  </si>
  <si>
    <t>2023-10-28 16:12:05</t>
  </si>
  <si>
    <t>101004光猫断电离线
装机地址：湖北省宜昌市夷陵区小溪塔街道营盘社区夷兴六巷片区康乐街体育场周边</t>
  </si>
  <si>
    <t>TS202310261021432065</t>
  </si>
  <si>
    <t>13135824396</t>
  </si>
  <si>
    <t>张红军</t>
  </si>
  <si>
    <t>2023-10-27 13:56:37</t>
  </si>
  <si>
    <t>主办单位：湖北
客户类别：普通客户
10010是否打通：否
是否二次致电10015：是
是否联系：否
升级倾向：
号码归属省：湖北
SVIP等级：
1.问题类型:;
2.投诉类型:退订争议;
3.营业厅地址:;
4.位置信息:;
5.位置发生地:;
6.投诉内容:金太阳点读宝20元
争议金额：20元
取消业务并退费
业务已全部自动退订成功</t>
  </si>
  <si>
    <t>计费争议-SP扣费：金太阳点读宝20元  66001320AA，
①客户投诉产生的原因：用户反映金太阳点读宝20元业务开通问题
②客户投诉问题核查情况及解决方案：收到贵部转办后，我司立即组织调查。经核实，客户订购产品名称为金太阳点读宝20元，产品代码为66001320，SP标识为90559，推广短信链接订购，订购时间2023-10-26 10:06:13，取消时间：2023-10-26 10:21:04  ，累计产生费用共计20元，有二次确认过程，不存在订购违规现象。考虑客户使用感知，网站方已取消屏蔽并于三个工作日内退费20元现金方式到账，此费用可抵扣月租，不可打印账单发票，因多次未联系上客户，我司核实情况处理，如有疑问可在工作时间（08:30-12:00；14:00-17:30）致电我司宜昌联通13032700872，烦请前台代为转告
③客户问题满意度：我司于2023-10-26 11:46:53/2023-10-26 13:12:29/2023-10-26 14:37:28多次联系用户，一直未联系上，已短信告知。
④回单人：潘娥、联系方式：07176921001</t>
  </si>
  <si>
    <t>BL202310271327280169</t>
  </si>
  <si>
    <t>15549394353</t>
  </si>
  <si>
    <t>庞志</t>
  </si>
  <si>
    <t>2023-10-27 14:25:19</t>
  </si>
  <si>
    <t xml:space="preserve">判断省分:湖北
:有意向资费
:全国流量王8元套餐
:
高级模板内容：
用户诉求:降低套餐为8元流量王
当前套餐名称:腾讯天王卡2.0
新套餐名称（转入套餐名称）:8元流量王
是合约期内（含靓号）:否</t>
  </si>
  <si>
    <t>TS202310280858241341</t>
  </si>
  <si>
    <t>13117285075</t>
  </si>
  <si>
    <t>周功纲</t>
  </si>
  <si>
    <t>2023-10-28 11:19:15</t>
  </si>
  <si>
    <t xml:space="preserve">判断省分:湖北
:增值业务费用争议（含炫彩通信助理包云盘版等组合类增值业务）
:移网
:在补救范围内
:不认可
:大于500元
:
高级模板内容：
投诉问题描述:不知情被办理
争议业务名称:开心观影定向流量会员包
受理渠道:SP平台接入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争议费用:360
一线客服在系统里:已取消
是否承诺退费:否
用户要求:业务已退订要求退费</t>
  </si>
  <si>
    <t>计费争议-SP扣费：经核实，用户订购产品名称开心观影定向流量会员包，产品代码为80933(售后电话4000600611），订购时间21.11，取消时间为23年10月，15元/月，合计扣费24个月，累计产生费用合计360元，订购方式为集团统一认证平台” 短信验证码，有二次确认过程，不存在订购违规现象。考虑用户使用感知，网站方已取消屏蔽并于三个工作日内退费360元到账，此费用不可抵扣往月欠费及打印发票，满意。</t>
  </si>
  <si>
    <t>GZ202310271904082273</t>
  </si>
  <si>
    <t>071700339381</t>
  </si>
  <si>
    <t>李作珍</t>
  </si>
  <si>
    <t>2023-10-28 12:04:40</t>
  </si>
  <si>
    <t xml:space="preserve">#2022重保客户##2022重保客户#071700339381命中精准预判服务场景:[65岁以上老人]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用户来电反映宽带不能使用，重启设备也一样，要求公司马上派师傅上门检修，回复。</t>
  </si>
  <si>
    <t>GZ202310271901212245</t>
  </si>
  <si>
    <t>071700021391</t>
  </si>
  <si>
    <t>王正兰</t>
  </si>
  <si>
    <t>2023-10-28 13:30:40</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</si>
  <si>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问题（现象）描述:用户来电反映自己家里电视看不了，显示错误代码
故障时间:2023-10-27
宽带是否安装IPTV:是
宽带是否可正常上网:是
是否重启设备:不配合</t>
  </si>
  <si>
    <t>GZ202310271900132237</t>
  </si>
  <si>
    <t>071703655218</t>
  </si>
  <si>
    <t>尤祥保</t>
  </si>
  <si>
    <t>2023-10-28 15:29:20</t>
  </si>
  <si>
    <t>用户开启一键诊断：接口调用超时
宽带报障-无法登陆
装机地址：湖北省宜昌市西陵区云集街道果园路社区广场路片区云集路２号1栋１单元３楼101</t>
  </si>
  <si>
    <t>GZ202310271900102236</t>
  </si>
  <si>
    <t>071700602519</t>
  </si>
  <si>
    <t>税小琼</t>
  </si>
  <si>
    <t>2023-10-28 13:08:39</t>
  </si>
  <si>
    <t>无法联网
装机地址：湖北省宜昌市秭归县茅坪镇建东村6组026号2楼201</t>
  </si>
  <si>
    <t>GZ202310271859392232</t>
  </si>
  <si>
    <t>071703729757</t>
  </si>
  <si>
    <t>郭中琴</t>
  </si>
  <si>
    <t>2023-10-29 16:43:19</t>
  </si>
  <si>
    <t xml:space="preserve">判断省分:其他省分
用户状态，余额:正常
用户宽带是否能使用:宽带可以使用
判断省分:陕西/湖北
:开通了
是否重启过光猫和机顶盒:已重启过还是不行
询问电视屏幕上有什么提示:提示要升级
建议不进行升级，如要升级，不可断电:升级后出现异常
判断省分:其他省分
向用户解释后用户不认可:</t>
  </si>
  <si>
    <t>ZX202310271652162254</t>
  </si>
  <si>
    <t>15629331057</t>
  </si>
  <si>
    <t>谭丽红</t>
  </si>
  <si>
    <t>2023-10-28 11:29:52</t>
  </si>
  <si>
    <t xml:space="preserve">:下一步
判断省分:湖北
node_134:
获取入参:
node_180:
判断局方停机状态:
:
node_223::其他原因
判断地市:其他地市
:不认可
:
高级模板内容：
投诉问题描述:用户来电反映号码无法使用，已解释不认可，没有在归属地
用户状态为:局方停机
停机原因:鹰眼诈骗模型编码ZB0001-0023：首次关停可携带本人有效证件到号码归属地自营厅核验签署法律风险告知书复机一次。
前台是否按流程解释:是
用户要求:在线复机
第二联系电话:18186626092</t>
  </si>
  <si>
    <t>号码关停：鹰眼诈骗模型编码ZB0001-0023 AA。已请客户回传以下资料：身份证正、反面照，手持证件正面照及开机承诺函至13032700872微信号，审核通过后办理开机。如该号码再次被举报则永久关停，客户知晓。</t>
  </si>
  <si>
    <t>GZ202310271855552198</t>
  </si>
  <si>
    <t>071703606257</t>
  </si>
  <si>
    <t>苏红兰</t>
  </si>
  <si>
    <t>2023-10-28 16:00:05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</si>
  <si>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装机地址：湖北省宜昌市西陵区云集街道果园路社区广场路片区云集路２号1栋１单元２楼商铺</t>
  </si>
  <si>
    <t>GZ202310271855532197</t>
  </si>
  <si>
    <t>071701044315</t>
  </si>
  <si>
    <t>李韬瑜</t>
  </si>
  <si>
    <t>2023-10-28 19:36:28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</si>
  <si>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装机地址：湖北省宜昌市伍家岗区伍家乡共强村城东大道万豪中心9栋1单元26楼2602</t>
  </si>
  <si>
    <t>ZX202310281938202094</t>
  </si>
  <si>
    <t>2023-10-29 14:29:32</t>
  </si>
  <si>
    <t xml:space="preserve">:下一步
判断省分:湖北
node_134:
获取入参:
node_180:
判断局方停机状态:
:
node_223::关停原因为：集团鹰眼监测诈骗停机（异常换机）、集团鹰眼风险IMEI扩展模型停机
:不认可
:
高级模板内容：
投诉问题描述:用户在异地要求我们尽快回电处理开机
用户状态为:局方停机
停机原因:鹰眼诈骗模型编码ZB0001-0023：首次关停可携带本人有效证件到号码归属地自营厅核验签署法律风险告知书复机一次。
前台是否按流程解释:是
用户要求:尽快回电
第二联系电话:13580702856</t>
  </si>
  <si>
    <t>号码关停：鹰眼诈骗模型编码ZB0001-0023。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</si>
  <si>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BL202310271327170166</t>
  </si>
  <si>
    <t>18607202206</t>
  </si>
  <si>
    <t>邓王平</t>
  </si>
  <si>
    <t>2023-10-27 14:12:02</t>
  </si>
  <si>
    <t xml:space="preserve">
高级模板内容：
用户诉求:用户要求降套
当前套餐名称:99元畅爽冰激凌套餐（湖北）
新套餐名称（转入套餐名称）:4G全国流量王8元
是合约期内（含靓号）:否
备注:挽留无效，解释特殊套餐，不愿意去营业厅，请处理，已经告知套餐无法转回，
否则携号转网</t>
  </si>
  <si>
    <t>ZX202310290901370373</t>
  </si>
  <si>
    <t>18672907529</t>
  </si>
  <si>
    <t>吴建军</t>
  </si>
  <si>
    <t>2023-10-29 13:46:55</t>
  </si>
  <si>
    <t>:下一步
判断省分:湖北
node_134:
获取入参:
node_180:
判断局方停机状态:
:
node_223::关停原因为：集团鹰眼监测诈骗停机（异常换机）、集团鹰眼风险IMEI扩展模型停机
:不认可
:
高级模板内容：
投诉问题描述:用户对本机局方停机不认可，在外地，无法去营业厅
用户状态为:局方停机
停机原因:鹰眼诈骗模型编码ZB0001-0023：首次关停可携带本人有效证件到号码归属地自营厅核验签署法律风险告知书复机一次。
前台是否按流程解释:是
用户要求:在线开机
第二联系电话:15251158679</t>
  </si>
  <si>
    <t>号码关停：鹰眼诈骗模型编码ZB0001-0023AA。已请客户回传以下资料：身份证正、反面照，手持证件正面照及开机承诺函至13032700872微信号，审核通过后办理开机。如该号码再次被举报则永久关停，客户知晓。</t>
  </si>
  <si>
    <t>TS202310270917452148</t>
  </si>
  <si>
    <t>2023-10-27 15:04:14</t>
  </si>
  <si>
    <t xml:space="preserve">
高级模板内容：
投诉问题描述:对业务不认可
业务名称:TV增值-娱乐-沃家高清VIP29.90
SP代码:0
争议月份:2023年10月
争议金额:29.9
是否已经取消业务:是
系统报错提示:0
是否承诺退费:否
用户要求:我处解释无效请核实回复处理谢谢</t>
  </si>
  <si>
    <t>计费争议-SP扣费：经核实，用户订购产品名称影视会员连续包月，产品代码为2400023504，订购时间9月，取消时间为23年10月，29.9元/月，合计扣费2个月，累计产生费用合计59.8元，订购方式为集团统一认证平台” 短信验证码，有二次确认过程，不存在订购违规现象。考虑用户使用感知，为号卡13032709038、13114455304勾选赠费合计60元，此费用不可抵扣往月欠费及打印发票，满意。</t>
  </si>
  <si>
    <t>BL202310271322050103</t>
  </si>
  <si>
    <t>2023-10-27 15:45:46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</si>
  <si>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办理渠道:APP
赔付月份：:2023年10月
返还倍率:单倍
赔付金额：:35
是否已经取消业务:是
是否承诺退费：:是
用户是否需要回复：:否
用户要求：:用户要求退费，请尽快处理，谢谢</t>
  </si>
  <si>
    <t>GZ202310271839412046</t>
  </si>
  <si>
    <t>071703522073</t>
  </si>
  <si>
    <t>2023-10-28 18:54:16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</si>
  <si>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问题（现象）描述:用户反映宽带无法上网
故障时间:2023-10-27
服务状态是否正常:是
设备灯显示:红灯
错误代码:1
是否重启设备:已重启未恢复
装机地址:湖北省宜昌市伍家岗区伍家岗街道白马山社区碧桂园凤凰城35栋1单元2楼204
用户要求:尽快处理，谢谢
用户来电反映宽带从（2023/10/27）开始（无法上网），错误代码（无），设备灯显示（红灯），已建议用户重启设备（已重启未恢复），用户要求尽快上门处理。装机地址（湖北省宜昌市伍家岗区伍家岗街道白马山社区碧桂园凤凰城35栋1单元2楼204）联系电话（13687273135）</t>
  </si>
  <si>
    <t>TS202310291305200274</t>
  </si>
  <si>
    <t>15629373161</t>
  </si>
  <si>
    <t>覃春燕</t>
  </si>
  <si>
    <t>2023-10-29 15:58:14</t>
  </si>
  <si>
    <t xml:space="preserve">判断省分:其他省分
:增值业务争议
判断省分:湖北
:移网
:在补救范围内
:不认可
:大于500元
:
高级模板内容：
投诉问题描述:用户来电对业务办理不认可，要求前台登记申诉，请工作人员及时受理回复
争议业务名称:迷笛炫铃5元包、联通助理-智能应答5元（首月免费）
受理渠道:*
争议月份:2019年11月、2019年12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用户要求:尽快处理</t>
  </si>
  <si>
    <t>计费争议-SP扣费：用户反映迷笛炫铃5元包业务开通问题，经核实，客户订购产品名称为迷笛炫铃5元包，产品代码为90115，有二次确认过程，不存在订购违规现象，考虑客户使用感知，网站方已取消屏蔽并于48小时退费240元现金方式到账，此费用可打印账单发票，另核实上海航动科技有限公司（宜昌） 于2021-08-15 10:44:11 办理联通助理-智能应答5元（首月免费），现申请减免21.9-23.10月费用合计120元，24小时到账，此费用不可打印发票， 满意。</t>
  </si>
  <si>
    <t>TS202310282135502382</t>
  </si>
  <si>
    <t>13100787509</t>
  </si>
  <si>
    <t>谭小琴</t>
  </si>
  <si>
    <t>2023-10-29 13:10:58</t>
  </si>
  <si>
    <t xml:space="preserve">判断省分:湖北
:增值业务费用争议（含炫彩通信助理包云盘版等组合类增值业务）
:移网
:在补救范围内
:不认可
:大于500元
:
高级模板内容：
投诉问题描述:对增值业务不认可
争议业务名称:沃畅游极速版黄金会员-包月-10元
受理渠道:无
争议月份:2022年6月、2022年7月、2022年8月、2022年9月、2022年10月、2022年11月、2022年12月、2023年1月、2023年2月、2023年3月、2023年4月、2023年5月、2023年6月、2023年7月、2023年8月、2023年9月、2023年10月
争议费用:170
一线客服在系统里:已取消
是否承诺退费:是
用户要求:退费</t>
  </si>
  <si>
    <t>计费争议-SP扣费：用户反映沃畅游极速版黄金会员-包月-10元业务开通问题，经核实，客户订购产品名称为沃畅游极速版黄金会员-包月-10元，产品代码为98177，有二次确认过程，不存在订购违规现象，考虑客户使用感知，网站方已取消屏蔽并于24小时退费170元现金方式到账，此费用可打印账单发票，满意。</t>
  </si>
  <si>
    <t>TS202310281801331572</t>
  </si>
  <si>
    <t>15549305795</t>
  </si>
  <si>
    <t>聂婷</t>
  </si>
  <si>
    <t>2023-10-29 15:08:18</t>
  </si>
  <si>
    <t xml:space="preserve">
高级模板内容：
投诉问题描述:用户来电反应没有订购过沃阅读-5G畅阅-经管学堂20元导致该号码15549305795欠费停机，用户要求以现金形式返还这个费用并且开机，请后台核实处理，谢谢！
业务名称:沃阅读-5G畅阅-经管学堂20元
SP代码:
争议月份:2023年9月、2023年10月
争议金额:40
是否已经取消业务:否
是否承诺退费:是
用户要求:用户来电反应没有订购过沃阅读-5G畅阅-经管学堂20元业务，导致该号码15549305795欠费停机，用户要求以现金形式返还这个费用并且开机，请后台核实处理，谢谢！</t>
  </si>
  <si>
    <t>计费争议-SP扣费：用户反映沃阅读-5G畅阅-经管学堂20元业务开通问题，经核实，客户订购产品名称为沃阅读-5G畅阅-经管学堂20元，产品代码为66001249，90559，订购时间2023-09-25 ，订购方式为短信验证码，取消时间为10月，20元/月，累计产生费用共计40元，有二次确认过程，不存在订购违规现象。考虑客户使用感知，网站方已取消屏蔽并于三个工作日退费40元现金方式到账，此费用可抵扣月租，不可打印账单发票，满意。</t>
  </si>
  <si>
    <t>GZ202310271831481957</t>
  </si>
  <si>
    <t>071700344290</t>
  </si>
  <si>
    <t>张学念</t>
  </si>
  <si>
    <t>2023-10-28 11:17:08</t>
  </si>
  <si>
    <t>宽带报障-MODEM故障
装机地址：湖北省宜昌市伍家岗区伍家岗街道办八一路社区八一路金峡小区2栋2单元4楼402</t>
  </si>
  <si>
    <t>GZ202310271830191944</t>
  </si>
  <si>
    <t>071700345329</t>
  </si>
  <si>
    <t>2023-10-28 15:38:40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</si>
  <si>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光猫红灯</t>
  </si>
  <si>
    <t>ZX202310261742261184</t>
  </si>
  <si>
    <t>15587984961</t>
  </si>
  <si>
    <t>杜艺天</t>
  </si>
  <si>
    <t>2023-10-27 18:51:31</t>
  </si>
  <si>
    <t xml:space="preserve">:下一步
判断省分:湖北
node_134:
获取入参:
node_180:
判断局方停机状态:
:
node_223::其他原因
判断地市:其他地市
:不认可
:
高级模板内容：
投诉问题描述:用户来电号码封停了
用户状态为:局方停机
停机原因:鹰眼诈骗模型编码ZB0051-0002：首次关停可携带本人有效证件到号码归属地自营厅核验签署法律风险告知书复机一次。
前台是否按流程解释:是
用户要求:要求线上联系解封，要求6点之前联系，要求赔偿
第二联系电话:无</t>
  </si>
  <si>
    <t>号码关停：鹰眼诈骗模型编码ZB0051-0002AA。经核实，用户号码鹰眼诈骗模型编码ZB0051-0002：首次关停可携带本人有效证件到归属地自营厅核验签署法律风险告知书复机一次。根据相关要求进行关停处理。 已短信请客户回传以下资料：身份证正、SIM卡及开机承诺函至13032700872微信号，因号码停机无法联系用户，我司无法核实情况处理，已下发短信告知用户，如有疑问可在工作时间（08:30-12:00；14:00-17:30）致电我司宜昌联通13032700872，烦请前台代为转告</t>
  </si>
  <si>
    <t>GZ202310271827001908</t>
  </si>
  <si>
    <t>071700041265</t>
  </si>
  <si>
    <t>张春艳</t>
  </si>
  <si>
    <t>2023-10-29 18:12:00</t>
  </si>
  <si>
    <t>#2022重保客户#一键诊断过程：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装机地址：湖北省宜昌市伍家区东艳路东辰心语B区B2栋1单元24楼2402</t>
  </si>
  <si>
    <t>BL202310281339500814</t>
  </si>
  <si>
    <t>15629351531</t>
  </si>
  <si>
    <t>蒋涛</t>
  </si>
  <si>
    <t>2023-10-28 16:29:04</t>
  </si>
  <si>
    <t>&gt;业务号码&gt;15629351531；&gt;号码归属地&gt;宜昌；&gt;产品名称&gt;金太阳点读宝20元；&gt;产品代码&gt;66001320；&gt;产品编码&gt;6600132000；&gt;订购时间&gt;2023-10-2813:23:12；&gt;核查情况&gt;平台故障；&gt;不规范定制分类&gt;平台故障，无法判责；&gt;退费金额&gt;20元；&gt;退费时间&gt;2023-10-28；&gt;投诉内容&gt;
高级模板内容：
赔付类型：:增值业务争议
CBSS账单扣费名称：:金太阳点读宝20元
办理渠道:0
赔付月份：:2023年10月
返还倍率:单倍
赔付金额：:20
是否已经取消业务:是
是否承诺退费：:是
用户是否需要回复：:否
用户要求：:退费</t>
  </si>
  <si>
    <t>BL202310271310112468</t>
  </si>
  <si>
    <t>15572725991</t>
  </si>
  <si>
    <t>刘慧玲</t>
  </si>
  <si>
    <t>2023-10-27 14:23:24</t>
  </si>
  <si>
    <t>要求取消增值业务-炫铃DIY，无法验证身份及短信，请协助处理</t>
  </si>
  <si>
    <t>TS202310271155172030</t>
  </si>
  <si>
    <t>13047151600</t>
  </si>
  <si>
    <t>吴瑞文</t>
  </si>
  <si>
    <t>2023-10-28 14:55:04</t>
  </si>
  <si>
    <t>高级模板内容：
投诉问题描述:用户来电表示要求将号码两年以内除了199以外的所有费用全部处理，什么副卡功能费用，彩铃IPTV等等，自己都没有办理宽带，哪里来的IPTV,前台查询解释用户不认可，已告知用户副卡功能费用是减免过的，用户还是不认可
争议月份:2023年10月
争议金额:0
用户要求:将两年内所有除了199元以外的所有业务，全部推给自己，用户认为每个月多扣自己37元的费用，解释无果，联系电话：15271455521</t>
  </si>
  <si>
    <t>计费争议-SP扣费：用户反映增值业务开通问题，经核实，客户13047151600订购产品名称为主题彩铃6元包月，产品代码为49004917，90115，订购时间2023-04-21 ，订购方式为短信验证码，取消时间为90月，6元/月，累计产生费用共计36元；视频彩铃乐享会员6元版，49004981，90115，订购时间2021-10-18 ，订购方式为短信验证码，取消时间为9月，6元/月，累计产生费用共计144元。有二次确认过程，不存在订购违规现象。考虑客户使用感知，网站方已取消屏蔽并于三个工作日退费180元现金方式到账，此费用可抵扣月租，不可打印账单发票，满意。
Q21：当阳市子龙路广信合作厅（自建他营），炫彩助理包AA，首月免费，2021-10-20 05:02:39赠费到账6元，2021-11-16 11:21:01赠费到账6元。减免22.1-23.9月费用共计126元。
工作差错：当阳市子龙路广信合作厅（自建他营），IPTV业务AA，现已取消，IPTV免费3个月，减免22.1-23.10月费用220元。共计赠费到账346元，主副卡4个号码办理预存享50元赠费，200元立即到账，补赠剩余146元，24小时退费到账，此费用无法抵扣往月欠费及打印发票，副卡收费10元/月，已解释，用户知晓，用户满意</t>
  </si>
  <si>
    <t>TS202310271747431160</t>
  </si>
  <si>
    <t>13098418319</t>
  </si>
  <si>
    <t>邓杰</t>
  </si>
  <si>
    <t>2023-10-28 09:22:33</t>
  </si>
  <si>
    <t>主办单位：湖北
客户类别：普通客户
10010是否打通：否
是否二次致电10015：是
是否联系：否
升级倾向：
号码归属省：湖北
SVIP等级：
1.问题类型:;
2.投诉类型:月固定费争议;
3.营业厅地址:;
4.位置信息:;
5.位置发生地:;
6.投诉内容:时不时就加了什么Tv教育29元</t>
  </si>
  <si>
    <t>计费争议-SP扣费①客户基本信息：业务号码：13098418319、客户姓名：夏平原、套餐情况：畅越冰激凌5G套餐99元； 客户反映取消业务的问题。
②首次联系客户时间：2023-10-28 09:07:28 ； 
③投诉核查处理情况：收到贵部转办后，我司立即组织调查 。经核实，用户宽带账号071700518162订购产品名称：（1）多啦看书(2400036301），订购时间23年9月，取消时间为23年9月，29元/月，合计扣费1个月，累计产生费用合计29元；
（2）智享音乐(2400006421），订购时间，取消时间为23年10月，29元/月，合计扣费1个月，累计产生费用合计29元，订购方式为电视遥控器按OK键确认，有二次确认过程，不存在订购违规现象。考虑用户使用感知，已取消屏蔽申请退回58元，24小时内到账，此费用不可抵扣往月欠费及打印发票，满意。
④答复客户时间及客户满意度评价相关信息：我司于2023-10-28 09:07:28联系客户解释说明，客户认可满意。回单人：王宜艳</t>
  </si>
  <si>
    <t>TS202310271425420486</t>
  </si>
  <si>
    <t>2023-10-28 13:35:34</t>
  </si>
  <si>
    <t>用户来电对前期工单：TS202310161755301026处理结果不认可，称自己一直在校园里使用，扣除的是通用流量</t>
  </si>
  <si>
    <t>计费争议-流量：客户反映流量费用问题。经核实，本月使用校园外流量，产生有20元流量费用，计费正常无误，考虑客户感知，前期已退还本月10元流量费用，现申请补赠剩余10元费用，24小时内到账，此费用无法抵扣往月欠费及打印发票，已发校园营业厅协助添加锁定校园基站，客户表示知晓。</t>
  </si>
  <si>
    <t>GZ202310271808031709</t>
  </si>
  <si>
    <t>071703818078</t>
  </si>
  <si>
    <t>2023-10-28 14:44:52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</si>
  <si>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装机地址：湖北省宜昌市宜都市陆城街道办事处名都社区名都花园山水苑19栋1单元3层301</t>
  </si>
  <si>
    <t>BL202310271254402255</t>
  </si>
  <si>
    <t>2023-10-28 09:16:59</t>
  </si>
  <si>
    <t xml:space="preserve">
高级模板内容：
需区域二线受理的业务:用户无法提供验证码
用户需办理业务名称:视频彩铃心悦会员包月15元-3
业务办理类型:取消
业务生效时间:次月生效
是否已按规范验证用户信息:是</t>
  </si>
  <si>
    <t>TS202310281011070440</t>
  </si>
  <si>
    <t>13085153566</t>
  </si>
  <si>
    <t>程伟刚</t>
  </si>
  <si>
    <t>2023-10-28 11:38:13</t>
  </si>
  <si>
    <t xml:space="preserve">
高级模板内容：
投诉问题描述:用户来电称自己流量超出没有提醒，产生费用了才提醒，觉得在使用过程非常不便，现要求可以及时提醒。
争议月份:2023年10月
争议金额（流量）:22.14
是否下发流量短信提醒:是
用户要求:用户要求下次提前提醒。
备注:前台已解释橡皮擦，用户接受，并同意开通</t>
  </si>
  <si>
    <t>计费争议-流量：流量计费正常，此属用户自行使用产生计费，用户已开通流量橡皮擦，现申请减免橡皮擦功能费用10元，系统办理预存享10元赠费*2个月，开通后取消，仅限当月，立即到账，此费用无法抵扣往月欠费及打印发票，用户满意</t>
  </si>
  <si>
    <t>TS202310291050061855</t>
  </si>
  <si>
    <t>13227250808</t>
  </si>
  <si>
    <t>汪双成</t>
  </si>
  <si>
    <t>2023-10-29 16:04:41</t>
  </si>
  <si>
    <t xml:space="preserve">
高级模板内容：
投诉问题描述:宣传和实际不一致
业务名称:畅爽冰激凌5G套餐299元（基础版）
宣传渠道:其他:电话办理
宣传内容:宣传150G流量
实际情况:100G流量
用户要求:用户表示由于我方宣传和实际不一致导致她流量超出，现要求解除合约降低资费，请处理谢谢</t>
  </si>
  <si>
    <t>计费争议-流量：流量计费正常，此属用户自行使用产生扣费，出于服务角度，减免本月产生扣费69元，系统办理预存享50元赠费，立即到账，补赠剩余19元，24小时退费到账，此费用无法抵扣往月欠费及打印发票，用户要求更改60元一个月，流量100G，暂无此套餐，我司无法变更，已解释，我们无此套餐，仅有299元套餐，可为用户参与209元赠费，用户实付90元，无法实现用户60元要求，用户知晓。满意度一般。·</t>
  </si>
  <si>
    <t>GZ202310271802181652</t>
  </si>
  <si>
    <t>071700085465</t>
  </si>
  <si>
    <t>韩胜兵</t>
  </si>
  <si>
    <t>2023-10-28 19:06:33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</si>
  <si>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装机地址：湖北省宜昌市伍家区峡洲大道东景苑5栋1单元25楼2505</t>
  </si>
  <si>
    <t>TS202310270959360823</t>
  </si>
  <si>
    <t>18671732417</t>
  </si>
  <si>
    <t>王晓坤</t>
  </si>
  <si>
    <t>2023-10-28 11:59:11</t>
  </si>
  <si>
    <t xml:space="preserve">
高级模板内容：
投诉问题描述:用户来电表示每次都是流量超出扣费了才来短信提醒，就不能流量没有了发个流量已经用尽的提醒，解释不认可，要求核实具体193.3M在什么时间断扣的，请处理
争议月份:2023年10月
争议金额/流量:3.88
用户要求:要求核实具体193.3M在什么时间断扣的，并在往后流量用完里就发流量用尽短信提醒，请处理</t>
  </si>
  <si>
    <t>计费争议-流量：流量计费正常，此属用户自行使用产生扣费，现已与用户沟通将流量提醒更改按天提醒，减免当月流量扣费3.88元，24小时退费到账，此费用无法抵扣往月欠费及打印发票，用户满意</t>
  </si>
  <si>
    <t>TS202310281303132186</t>
  </si>
  <si>
    <t>15549352142</t>
  </si>
  <si>
    <t>杨丽俊</t>
  </si>
  <si>
    <t>2023-10-29 10:45:42</t>
  </si>
  <si>
    <t xml:space="preserve">
高级模板内容：
投诉问题描述:用户来电反映称，对上网流量费用超出日租收费不认可，用户要求核实，我处耐心解释无效，用户不认可，要求核实具体情况，请协助处理。
争议月份:2023年9月、2023年10月
争议金额/流量:0
用户要求:用户来电反映称，对上网流量费用超出日租收费不认可，用户要求核实，我处耐心解释无效，用户不认可，要求核实具体情况，请协助处理。</t>
  </si>
  <si>
    <t>计费争议-流量：流量计费正常，用户首次反映，出于服务角度减免6-10月流量超出一半费用30元，系统办理预存享30元赠费，立即到账，此费用无法抵扣往月欠费及打印发票，满意</t>
  </si>
  <si>
    <t>TS202310290936332451</t>
  </si>
  <si>
    <t>18695060389</t>
  </si>
  <si>
    <t>王晓青</t>
  </si>
  <si>
    <t>2023-10-29 15:28:02</t>
  </si>
  <si>
    <t xml:space="preserve">
高级模板内容：
投诉问题描述:用户来电反映自己在湖南与湖北的交界处，表示自己平时一天最多使用1G流量，但自己现在一个小时就使用了1G流量，表示我方是否是湖北也在收取流量，湖南这边这在收取流量，要求我方核查处理
争议月份:2023年10月
争议金额/流量:1
用户要求:用户要求我方尽快处理，请处理。</t>
  </si>
  <si>
    <t>计费争议-流量：用户反映流量计费问题，经核实客户本月计费无误，短信提醒正常，不存在湖南湖北基站重复计费情况，现已联系客户解释，用户满意。</t>
  </si>
  <si>
    <t>TS202310272146152317</t>
  </si>
  <si>
    <t>2023-10-28 09:49:57</t>
  </si>
  <si>
    <t xml:space="preserve">判断省分:其他省分
:流量计费争议
判断省分::未使用过/未使用那么多/用的wifi（产生流量/费用）
:不认可
:下一步
:不符合或不愿意开通
:已享受或不在授权范围
:
高级模板内容：
投诉问题描述:用户来电对超出的流量不认可，表示自己之前都没有超出过，前台解释无效
争议月份:2023年10月
争议金额:36
是否有下发短信提醒:是
用户要求:要求反映尽快核实处理</t>
  </si>
  <si>
    <t>计费争议-流量：用户反映流量扣费。经核实，截止10月25日前期流量超出18元，因用户加开两个20元流量多日包但不支持回溯，已于2023-10-25 15:58:52退流量包费用40元。现流量使用期间再次超出，属正常计费，不支持授权减免，已向用户解释，表示知晓。</t>
  </si>
  <si>
    <t>GZ202310271757061583</t>
  </si>
  <si>
    <t>071700091078</t>
  </si>
  <si>
    <t>姚应丽</t>
  </si>
  <si>
    <t>2023-10-28 09:17:39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</si>
  <si>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装机地址：湖北省宜昌市伍家区东艳路伍家区火光村安置房(强标)9号楼1栋1单元29层2902</t>
  </si>
  <si>
    <t>GZ202310271757021581</t>
  </si>
  <si>
    <t>071701004379</t>
  </si>
  <si>
    <t>陈冬艳</t>
  </si>
  <si>
    <t>2023-10-28 18:21:57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</si>
  <si>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问题（现象）描述:宽带无法上网
故障时间:2023-10-27
服务状态是否正常:是
设备灯显示:正常
错误代码:无
是否重启设备:已重启未恢复
用户要求:用户要求尽快安排人上门处理。</t>
  </si>
  <si>
    <t>GZ202310271754471557</t>
  </si>
  <si>
    <t>071700132031</t>
  </si>
  <si>
    <t>2023-10-28 20:29:31</t>
  </si>
  <si>
    <t>用户来电反映宽带071700132031从2023年10月27日开始无法上网，故障地址湖北省宜昌市枝江市马家店镇南岗路金湖柳苑4栋1单元15层1501，联系电话13177091646，请处理，谢谢！</t>
  </si>
  <si>
    <t>BL202310271246052134</t>
  </si>
  <si>
    <t>15629348198</t>
  </si>
  <si>
    <t>朱道杰</t>
  </si>
  <si>
    <t>2023-10-27 14:13:06</t>
  </si>
  <si>
    <t xml:space="preserve">判断省分:湖北
:有意向资费
:全国流量王8元套餐
:
高级模板内容：
用户诉求:用户称自己已到营业厅取消副卡，要求把套餐更改为4G全国流量王8元套餐
当前套餐名称:菜鸟小宝卡（新）
新套餐名称（转入套餐名称）:4G全国流量王8元套餐
是合约期内（含靓号）:否</t>
  </si>
  <si>
    <t>GZ202310271752071534</t>
  </si>
  <si>
    <t>071700002161</t>
  </si>
  <si>
    <t>望新</t>
  </si>
  <si>
    <t>2023-10-28 20:15:45</t>
  </si>
  <si>
    <t>一键诊断过程：
宽带是否有欠费及账号是否异常:无异常
宽带是否有群体故障告警:无异常
线路是否正常:无异常
光猫是否正常:无异常
上网速度检测:设备收光异常
设备收发光功率是否异常:无异常
故障描述：
宽带报障-网页打不开
装机地址：湖北省宜昌市伍家岗区伍家乡共前村共前村4组3号周边</t>
  </si>
  <si>
    <t>BL202310271217511710</t>
  </si>
  <si>
    <t>15671047726</t>
  </si>
  <si>
    <t>胡丹凤</t>
  </si>
  <si>
    <t>2023-10-27 15:47:19</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</si>
  <si>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手机彩铃精选15元包月
SP产品ID/元素ID：:4900493800
办理渠道:无
赔付月份：:2023年10月
返还倍率:单倍
赔付金额：:15
是否已经取消业务:是
是否承诺退费：:是
用户是否需要回复：:否
用户要求：:用户要求退费（已承诺退费）</t>
  </si>
  <si>
    <t>TS202310261818171944</t>
  </si>
  <si>
    <t>13227261645</t>
  </si>
  <si>
    <t>2023-10-28 11:37:00</t>
  </si>
  <si>
    <t xml:space="preserve">判断省分:其他省分
:流量计费争议
判断省分::未使用过/未使用那么多/用的wifi（产生流量/费用）
:不认可
:下一步
:不符合或不愿意开通
:已享受或不在授权范围
:
高级模板内容：
投诉问题描述:用户对本机10月产生（已用:153088.0MB）流量不认可，已解释此为正常使用，用户依旧不认可
争议月份:2023年10月
争议金额/流量:1
用户要求:用户对本机10月产生（已用:153088.0MB）流量不认可，已解释此为正常使用，用户依旧不认可，坚持认为一定是联通私自消耗流量，要求上报后台核实10月上网记录，不然就投诉联通，请协助回复
备注:用户还未产生流量超出费，故在线无法直接补救</t>
  </si>
  <si>
    <t>计费争议-流量：用户反映流量扣费的问题，经核实10月套内流量已使用完毕，共超出 6.74GB ，产生40元流量扣费，账单扣费无误，考虑客户感知，申请减免本月流量费用，24小时内到账，此费用不可打印账单发票，另赠送0元10G抽奖流量，当月有效，回访满意</t>
  </si>
  <si>
    <t>TS202310261716050403</t>
  </si>
  <si>
    <t>16671746654</t>
  </si>
  <si>
    <t>杨乐兴</t>
  </si>
  <si>
    <t>2023-10-27 16:41:12</t>
  </si>
  <si>
    <t xml:space="preserve">判断省分:其他省分
:流量计费争议
判断省分::流量包定制争议
:不认可
:已享受
:
高级模板内容：
投诉问题描述:用户反映手机上显示只是显示有58G消费，但是扣了74元，对此不认可
业务名称:上网流量费
争议月份:2023年10月
争议金额:0
是否承诺退费:是
用户要求:要求核实是为什么扣了这么多流量费用</t>
  </si>
  <si>
    <t>计费争议-流量：用户反映流量扣费的问题，经核实本月共使用流量 59.16GB ，日租宝扣费77元，账单扣费正常，已联系客户解释说明，考虑客户感知，申请减免部分流量费用合计20元，24小时内到账，此费用不可打印账单发票，回访满意</t>
  </si>
  <si>
    <t>TS202310271909490248</t>
  </si>
  <si>
    <t>18527205637</t>
  </si>
  <si>
    <t>王江保</t>
  </si>
  <si>
    <t>2023-10-28 16:08:17</t>
  </si>
  <si>
    <t xml:space="preserve">判断省分:其他省分
:流量计费争议
判断省分::未使用过/未使用那么多/用的wifi（产生流量/费用）
:不认可
:下一步
:不符合或不愿意开通
:未享受
:下一步
:单倍小于等于500
:
高级模板内容：
投诉问题描述:手机用户来电反映称对上网产生流量扣费不认可，要求退费
业务名称:上网流量费
争议月份:2023年10月
争议金额:42
是否承诺退费:是
用户要求:手机用户来电反映称对上网产生流量扣费不认可，要求退费</t>
  </si>
  <si>
    <t>计费争议-流量：用户反映流量扣费问题，经核实，本月使用非免流APP导致流量消耗过快，已协商升级日租宝至1元1G，并退还10月一半流量费21.5元，此费用不可打印发票，1小时到账， 满意。</t>
  </si>
  <si>
    <t>TS202310261929120726</t>
  </si>
  <si>
    <t>13032703273</t>
  </si>
  <si>
    <t>赵艳</t>
  </si>
  <si>
    <t>2023-10-28 09:17:27</t>
  </si>
  <si>
    <t xml:space="preserve">【2022年上工信部测评重保用户】[该用户有申诉倾向，请注意受理态度，查询近三天工单记录，积极解决用户问题。]
高级模板内容：
投诉问题描述:用户对于未使用扣除费用不满
争议月份:2023年9月、2023年10月
争议金额/流量:3.01
用户要求:用户要求退费</t>
  </si>
  <si>
    <t>计费争议-流量：用户反映流量扣费问题，经核实，该套餐流量按日租宝方式1元1G扣费，当天前10M按照0.1元/M收费，后1014M免费，使用非腾讯APP不免流，已解释套餐计费方式，用户认可满意。</t>
  </si>
  <si>
    <t>BL202310271209461582</t>
  </si>
  <si>
    <t>13227258122</t>
  </si>
  <si>
    <t>肖亚</t>
  </si>
  <si>
    <t>2023-10-27 14:15:15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</si>
  <si>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当前套餐名称:4G全国流量王56元套餐
新套餐名称（转入套餐名称）:8元4G全国流量王套餐
是合约期内（含靓号）:否
备注:已告知4G全国流量王56元套餐停售更改无法恢复</t>
  </si>
  <si>
    <t>TS202310271457211414</t>
  </si>
  <si>
    <t>16671728666</t>
  </si>
  <si>
    <t>2023-10-28 13:37:56</t>
  </si>
  <si>
    <t xml:space="preserve">判断省分:湖北
:流量费争议
:未使用过/未使用那么多/用的wifi（产生流量/费用）
:不认可
:下一步
:不符合或不愿意开通
:未享受
:下一步
:大于500
:
高级模板内容：
投诉问题描述:用户来电对本月产生的流量费不认可，称自己没有用那么多，因有靓号低消，故下投诉
争议月份:2023年10月
争议金额/流量:90
用户要求:退费</t>
  </si>
  <si>
    <t>计费争议-流量：用户反映流量问题，经核实流量计费无误，短信提醒正常，现考虑客户首次反映，我司申请减免本月90元，24小时到账，此费用不可打印发票，客户满意。</t>
  </si>
  <si>
    <t>GZ202310271736421390</t>
  </si>
  <si>
    <t>071701063450</t>
  </si>
  <si>
    <t>魏华</t>
  </si>
  <si>
    <t>2023-10-27 18:13:55</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</si>
  <si>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t>
  </si>
  <si>
    <t>BL202310271155321357</t>
  </si>
  <si>
    <t>13117293079</t>
  </si>
  <si>
    <t>2023-10-27 17:28:16</t>
  </si>
  <si>
    <t>用户来电反映要求屏蔽10016的所有电话和短信前台没有权限操作</t>
  </si>
  <si>
    <t>BL202310271142461156</t>
  </si>
  <si>
    <t>13047154496</t>
  </si>
  <si>
    <t>许雨诺</t>
  </si>
  <si>
    <t>2023-10-27 17:15:15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</si>
  <si>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当前套餐名称:沃派升级版套餐16元档
新套餐名称（转入套餐名称）:8元4G全国流量王套餐
是合约期内（含靓号）:否
备注:已告知沃派升级版套餐16元档停售更改无法恢复</t>
  </si>
  <si>
    <t>TS202310271024411570</t>
  </si>
  <si>
    <t>13197343254</t>
  </si>
  <si>
    <t>赵付祥</t>
  </si>
  <si>
    <t>2023-10-28 09:09:29</t>
  </si>
  <si>
    <t xml:space="preserve">判断省分:其他省分
:流量计费争议
判断省分::未使用过/未使用那么多/用的wifi（产生流量/费用）
:不认可
:下一步
:不符合或不愿意开通
:未享受
:下一步
:单倍小于等于500
:
高级模板内容：
投诉问题描述:退流量费
业务名称:流量费
争议月份:2023年10月
争议金额:30
是否承诺退费:是
用户要求:直接退</t>
  </si>
  <si>
    <t>计费争议-流量：用户流量计费正常，此属用户使用产生计费，现减免本月超出流量费用30元，24小时退费到账，此费用无法抵扣往月欠费及打印发票，已建议用户自行订购流量包或更改有流量套餐使用，后期流量扣费不予退费，用户满意</t>
  </si>
  <si>
    <t>TS202310282018051369</t>
  </si>
  <si>
    <t>13297283098</t>
  </si>
  <si>
    <t>刘云</t>
  </si>
  <si>
    <t>2023-10-29 16:03:15</t>
  </si>
  <si>
    <t xml:space="preserve">判断省分:其他省分
:流量计费争议
判断省分::未使用过/未使用那么多/用的wifi（产生流量/费用）
:不认可
:下一步
:不符合或不愿意开通
:已享受或不在授权范围
:
高级模板内容：
投诉问题描述:退还上网费用
争议月份:2023年10月
争议金额/流量:30
用户要求:尽快处理</t>
  </si>
  <si>
    <t>计费争议-流量：用户流量计费正常，减免本月产生扣费30元，系统办理预存享30元赠费，立即到账，此费用无法抵扣往月欠费及打印发票，满意</t>
  </si>
  <si>
    <t>ZX202310280906181826</t>
  </si>
  <si>
    <t>2023-10-28 19:03:29</t>
  </si>
  <si>
    <t xml:space="preserve">:下一步
判断省分:湖北
node_134:
获取入参:
node_180:
判断局方停机状态:
:
node_223::其他原因
判断地市:其他地市
:不认可
:
高级模板内容：
投诉问题描述:用户对停机不认可，要求复通，请尽快处理
用户状态为:高额半停机加局方停机
停机原因:鹰眼诈骗模型编码ZB0051-0002：首次关停可携带本人有效证件到号码归属地自营厅核验签署法律风险告知书复机一次。
前台是否按流程解释:是
用户要求:复通
第二联系电话:13227269548</t>
  </si>
  <si>
    <t>号码关停：鹰眼诈骗模型编码ZB0051-0002AA。用户反映号码停机问题，经核实，客户号码因鹰眼诈骗模型编码ZB0051-0002而局方停机，根据相关要求进行关停处理。已请其回传以下资料：身份证正、反面照，及风险告知书至13032700872微信号，审核通过后为用户办理开机。客户表示知晓。</t>
  </si>
  <si>
    <t>BL202310291442140567</t>
  </si>
  <si>
    <t>15671034176</t>
  </si>
  <si>
    <t>魏士芳</t>
  </si>
  <si>
    <t>2023-10-29 17:06:17</t>
  </si>
  <si>
    <t>&gt;业务号码&gt;15671034176；&gt;号码归属地&gt;宜昌；&gt;产品名称&gt;视频彩铃心悦会员包月15元-3；&gt;产品代码&gt;49007442；&gt;产品编码&gt;4900744200；&gt;订购时间&gt;2023-10-2821:43:54；&gt;核查情况&gt;平台故障；&gt;不规范定制分类&gt;平台故障，无法判责；&gt;赔付金额&gt;15元；&gt;退费时间&gt;2023-10-29；&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视频彩铃心悦会员包月15元
办理渠道:	总部客服一体化运营湖北省宜昌渠道
赔付月份：:2023年10月
返还倍率:单倍
赔付金额：:15
是否已经取消业务:是
是否承诺退费：:是
用户是否需要回复：:否
用户要求：:已承诺退费，无需回复</t>
  </si>
  <si>
    <t>ZX202310271011250830</t>
  </si>
  <si>
    <t>15571753713</t>
  </si>
  <si>
    <t>王洛兰</t>
  </si>
  <si>
    <t>2023-10-27 19:14:45</t>
  </si>
  <si>
    <t xml:space="preserve">:下一步
判断省分:湖北
node_134:
获取入参:
node_180:
判断局方停机状态:
:
node_223::其他原因
判断地市:其他地市
:不认可
:
高级模板内容：
投诉问题描述:用户来电反映自己在异地，要求线上办理复通
用户状态为:局方停机
停机原因:鹰眼诈骗模型编码ZB0059-0001：首次关停可携带本人有效证件到号码归属地自营厅核验签署法律风险告知书复机一次。
前台是否按流程解释:是
用户要求:要求线上办理复通
第二联系电话:13197456993</t>
  </si>
  <si>
    <t>号码关停：鹰眼诈骗模型编码ZB0059-0001AA，根据相关要求进行关停处理。已请其回传一张照片：风险告知书+身份证正面+SIM卡背面照+签字至17671348103宜昌联通微信号，现微信已添加，客户知晓</t>
  </si>
  <si>
    <t>BL202310271038490008</t>
  </si>
  <si>
    <t>2023-10-27 14:08:46</t>
  </si>
  <si>
    <t>用户来电要求办理开通20元15GB省内流量7日快餐包-湖北，系统查询，显示有在途订单，无法取消，请核实处理，谢谢</t>
  </si>
  <si>
    <t>TS202310271113240656</t>
  </si>
  <si>
    <t>13227262942</t>
  </si>
  <si>
    <t>2023-10-29 18:09:39</t>
  </si>
  <si>
    <t>主办单位：湖北
客户类别：首次投诉
10010是否打通：是
是否二次致电10015：是
是否联系：是
升级倾向：无
号码归属省：湖北
SVIP等级：
流量费rpa快捷受理
业务号码：13227262942
联系电话1：13227262942
主叫号码：13227262942
争议月份：202310
争议内容：语音流量附属包月费：1元；月套餐费：29元；
实际发生金额：30&amp;nbsp;赔付倍率：1.0&amp;nbsp;争议金额：30
是否需要创建服务补救工单：不需要
处理意见：不符合
6个月退费记录：无
备注：用户反映昨天流量一下小号20多G，查询上网详单，显示大都是抖音跟连电脑用的，不满，表示没怎么用，要求核实处理，请跟进，且反映信号差。</t>
  </si>
  <si>
    <t>计费争议-流量①客户基本资料：业务号码：13227262942、客户姓名：陈涛、套餐情况：小天卡-2023、客户反映流量扣费的问题
②首次联系客户时间：2023-10-27 12:54:42
③投诉核查处理情况：收到贵部转办，我司立即组织核查，经核实，抖音为视频类APP，且连接电脑过程中更易消耗大量流量，计费无误 。
④答复客户时间及客户满意度评价：根据上述情况我司于2023-10-27 14:32:42联系客户解释，满意。回单人：颜晶 6921001.
⑤投诉核查关联材料：无   "</t>
  </si>
  <si>
    <t>BL202310270824110677</t>
  </si>
  <si>
    <t>15671058896</t>
  </si>
  <si>
    <t>许克玲</t>
  </si>
  <si>
    <t>2023-10-27 14:04:49</t>
  </si>
  <si>
    <t>&gt;业务号码&gt;15671058896;&gt;号码归属地&gt;宜昌;&gt;产品名称&gt;金太阳点读宝20元;&gt;产品代码&gt;66001320;&gt;产品编码&gt;6600132000;&gt;订购时间&gt;2023-10-2007:13:09;&gt;核查情况&gt;平台故障;&gt;不规范定制分类&gt;平台故障，无法判责;&gt;赔付金额&gt;20元;&gt;退费时间&gt;2023-10-27;&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CBSS账单扣费名称：:金太阳点读宝20元
SP产品ID/元素ID：:金太阳点读宝20元
办理渠道:无
赔付月份：:2023年10月
返还倍率:单倍
赔付金额：:20
是否已经取消业务:是
是否承诺退费：:是
用户是否需要回复：:否
用户要求：:退费，谢谢。</t>
  </si>
  <si>
    <t>ZX202310281724121198</t>
  </si>
  <si>
    <t>13032746391</t>
  </si>
  <si>
    <t>常艳丽</t>
  </si>
  <si>
    <t>2023-10-29 20:17:33</t>
  </si>
  <si>
    <t xml:space="preserve">:下一步
判断省分:湖北
node_134:
获取入参:
node_180:
判断局方停机状态:
:
node_223::关停原因为：集团鹰眼监测诈骗停机（异常换机）、集团鹰眼风险IMEI扩展模型停机
:不认可
:
高级模板内容：
投诉问题描述:用户局方停机要求立即开通
用户状态为:局方停机
停机原因:鹰眼诈骗模型编码ZB0059-0001：首次关停可携带本人有效证件到号码归属地自营厅核验签署法律风险告知书复机一次。
前台是否按流程解释:是
用户要求:用户局方停机要求立即开通，表示不复机就去工信部投诉我们不为老百姓服务
第二联系电话:无（不提供）</t>
  </si>
  <si>
    <t>号码关停：鹰眼诈骗模型编码ZB0059-0001AA。用户反映号码停机问题，经核实，客户号码因鹰眼诈骗模型编码ZB0059-0001而局方停机，根据相关要求进行关停处理。可请其回传以下资料：身份证正、反面照，及风险告知书至13032700872微信号，审核通过后为用户办理开机，客户号码已停机，无法联系上客户，如用户咨询，请前台10010话务中心代为解释。</t>
  </si>
  <si>
    <t>BL202310261834381281</t>
  </si>
  <si>
    <t>15671059202</t>
  </si>
  <si>
    <t>谭杰</t>
  </si>
  <si>
    <t>2023-10-27 11:00:32</t>
  </si>
  <si>
    <t>&gt;业务号码&gt;15671059202；&gt;号码归属地&gt;宜昌；&gt;产品名称&gt;优酷12G流量加月会员合约包；&gt;产品代码&gt;80006700；&gt;产品编码&gt;8000670000；&gt;订购时间&gt;2023-08-1214:01:36；&gt;核查情况&gt;平台故障；&gt;不规范定制分类&gt;平台故障，无法判责；&gt;退费金额&gt;40.01元；&gt;退费时间&gt;2023-10-27；&gt;投诉内容&gt;
高级模板内容：
赔付类型：:增值业务争议
CBSS账单扣费名称：:优酷12G流量加月会员合约包
办理渠道:不知情办理
赔付月份：:2023年8月、2023年9月、2023年10月
返还倍率:单倍
赔付金额：:40.01
是否已经取消业务:是
是否承诺退费：:是
用户是否需要回复：:否
用户要求：:退费</t>
  </si>
  <si>
    <t>ZX202310271113431510</t>
  </si>
  <si>
    <t>2023-10-27 16:55:15</t>
  </si>
  <si>
    <t xml:space="preserve">:下一步
判断省分:湖北
node_134:
获取入参:
node_180:
判断局方停机状态:
:
node_223::其他原因
判断地市:其他地市
:不认可
:
高级模板内容：
投诉问题描述:原工单ZX202310251616161591用户再次来电反映自己号码被停用不认可，称自己添加了我方的工作人员的微信，我方一直没有回复，并且称自己都是正常使用，为什么要给自己封号，要我方给个合理解释，并且要求马上给自己复机
用户状态为:局方停机
停机原因:鹰眼诈骗模型编码ZB0059-0001：首次关停可携带本人有效证件到号码归属地自营厅核验签署法律风险告知书复机一次。
前台是否按流程解释:是
用户要求:复机
第二联系电话:15021397148</t>
  </si>
  <si>
    <t>BL202310271016542117</t>
  </si>
  <si>
    <t>13114468799</t>
  </si>
  <si>
    <t>2023-10-27 14:59:22</t>
  </si>
  <si>
    <t>ZX202310271146411874</t>
  </si>
  <si>
    <t>2023-10-28 10:01:03</t>
  </si>
  <si>
    <t xml:space="preserve">:下一步
判断省分:湖北
node_134:
获取入参:
node_180:
判断局方停机状态:
:
node_223::其他原因
判断地市:其他地市
:不认可
:
高级模板内容：
投诉问题描述:用户来电表示工作人员给的两个电话打通了没人接，要求处理，详见：ZX202310260717321162
用户状态为:局方停机
停机原因:鹰眼诈骗模型编码ZB0060-0001：首次关停可携带本人有效证件到号码归属地自营厅核验签署法律风险告知书复机一次。
前台是否按流程解释:是
用户要求:用户要求联系处理
第二联系电话:/</t>
  </si>
  <si>
    <t>号码关停：鹰眼诈骗模型编码ZB0060-0001AA，根据相关要求进行关停处理。已请其回传一张照片：风险告知书+身份证正面+SIM卡背面照+签字至17671348103宜昌联通微信号，联系用户现已开通成功，满意。</t>
  </si>
  <si>
    <t>TS202310281840052302</t>
  </si>
  <si>
    <t>15572772427</t>
  </si>
  <si>
    <t>吴洁</t>
  </si>
  <si>
    <t>2023-10-29 14:40:40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</si>
  <si>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202310月上网费:20.00
争议金额:20.00</t>
  </si>
  <si>
    <t>计费争议-流量①客户基本资料：业务号码：15572772427、客户姓名：吴洁、套餐情况：
沃派校园融合9元移网成员套餐（湖北宜昌）；客户反映流量争议的问题； 
②首次联系客户时间：2023-10-29 14:24:00
③投诉核查处理情况：收到贵部转办，我司立即组织核查，经核实，流量计费正常，首次反映，减免本月流量费用20元，系统办理预存享20元赠费，立即到账，此费用无法抵扣往月欠费及打印发票，满意； 
④答复客户时间及客户满意度评价：根据上述核实情况，我司于2023-10-29 14:24:00联系客户满意，回单人：胡春燕、联系方式：07176921001
⑤投诉核查关联材料：无。"</t>
  </si>
  <si>
    <t>BL202310271014042060</t>
  </si>
  <si>
    <t>办理工单（2021版）&gt;&gt;语音包&gt;&gt;语音包开通</t>
  </si>
  <si>
    <t>18672657877</t>
  </si>
  <si>
    <t>2023-10-27 10:59:14</t>
  </si>
  <si>
    <t>用户来电要求办理国内语音加油包10元100分钟，提示调用新的预提交服务异常,错误信息:[用户号码:18672657877,业务限制:[产品：[4G全国套餐超值版(合约)76元（湖北迁转）]下必选业务包[营销活动基本电信业务包]没有选择，业务无法继续，请选择后再继续办理！$$$34022$$$]]，请协助办理</t>
  </si>
  <si>
    <t>ZHX202310271705321820</t>
  </si>
  <si>
    <t>2023-10-27 19:47:09</t>
  </si>
  <si>
    <t>用户来电要求转接领导，在线不挂机，请协助处理详见ZHX202310271226451523</t>
  </si>
  <si>
    <t>TS202310290907051793</t>
  </si>
  <si>
    <t>2023-10-29 10:28:44</t>
  </si>
  <si>
    <t xml:space="preserve">主办单位：湖北
客户类别：首次投诉
10010是否打通：是
是否二次致电10015：是
是否联系：是
升级倾向：工信部
号码归属省：湖北
SVIP等级：
流量费rpa快捷受理
业务号码：16671725281
联系电话1：16671725281
主叫号码：16671725281
争议月份：202310
争议内容：无线接入-上网流量费-国内（本地使用）：48元；无线接入-上网流量费-国内（本地使用）：3元；
实际发生金额：51&amp;nbsp;赔付倍率：1.0&amp;nbsp;争议金额：51
是否需要创建服务补救工单：不需要
处理意见：不符合
6个月退费记录：无
备注：前期工单正在处理，已承诺退费工单流水号：TS202310281835012204用户称自己还没接到回复对不满意称再不处理就投诉工信部请加急谢谢</t>
  </si>
  <si>
    <t>计费争议-流量①客户基本资料：业务号码：16671725281、客户姓名：梅成菊、套餐情况：畅爽冰激凌5G套餐129元（基础版）、客户反映流量扣费的问题
②首次联系客户时间：2023-10-29 09:50:55
③投诉核查处理情况：收到贵部转办，我司立即组织核查，经核实，本月属正常使用流量超出，出于服务角度，申请退10月主副卡流量费50元，此费用不可打印发票，1小时到账。并协商为主卡补赠0元2G国内流量。
④答复客户时间及客户满意度评价：根据上述情况我司于2023-10-29 09:50:55联系客户解释，满意。回单人：颜晶 6921001.
⑤投诉核查关联材料：无"</t>
  </si>
  <si>
    <t>GZ202310271703491165</t>
  </si>
  <si>
    <t>071703932880</t>
  </si>
  <si>
    <t>王媛媛</t>
  </si>
  <si>
    <t>2023-10-28 20:39:18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</si>
  <si>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:用户来电反映宽带不能上网，光猫闪红灯，请处理并回复！</t>
  </si>
  <si>
    <t>ZX202310281256491309</t>
  </si>
  <si>
    <t>17671269125</t>
  </si>
  <si>
    <t>丁永红</t>
  </si>
  <si>
    <t>2023-10-29 17:30:10</t>
  </si>
  <si>
    <t xml:space="preserve">:下一步
判断省分:湖北
node_134:
获取入参:
node_180:
判断局方停机状态:
:
node_223::其他原因
判断地市:其他地市
:不认可
:
高级模板内容：
投诉问题描述:客户号码局方停机，要求线上复机，要求核实什么原因。
用户状态为:局方停机
停机原因:鹰眼诈骗模型编码ZB0072-0001：首次关停可携带本人有效证件到号码归属地自营厅核验签署法律风险告知书复机一次。
前台是否按流程解释:是
用户要求:加急开机
第二联系电话:18507697961</t>
  </si>
  <si>
    <t>号码关停：鹰眼诈骗模型编码ZB0072-0001AA。用户反映号码停机问题，经核实，客户号码因鹰眼诈骗模型编码ZB0072-0001而局方停机，根据相关要求进行关停处理。联系客户表示已自行至营业厅办理开机，满意。</t>
  </si>
  <si>
    <t>BL202310270959581823</t>
  </si>
  <si>
    <t>13197301833</t>
  </si>
  <si>
    <t>饶文芝</t>
  </si>
  <si>
    <t>2023-10-27 14:34:21</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</si>
  <si>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办理渠道:自助
赔付月份：:2023年10月
返还倍率:单倍
赔付金额：:20
是否已经取消业务:是
是否承诺退费：:是
用户是否需要回复：:否
用户要求：:退费</t>
  </si>
  <si>
    <t>BL202310270959171809</t>
  </si>
  <si>
    <t>13217276473</t>
  </si>
  <si>
    <t>葛德启</t>
  </si>
  <si>
    <t>2023-10-27 15:03:24</t>
  </si>
  <si>
    <t>TS202310280008230404</t>
  </si>
  <si>
    <t>18671741617</t>
  </si>
  <si>
    <t>张习越</t>
  </si>
  <si>
    <t>2023-10-29 16:53:06</t>
  </si>
  <si>
    <t>主办单位：湖北
客户类别：星级客户
10010是否打通：否
是否二次致电10015：是
是否联系：否
升级倾向：
号码归属省：湖北
SVIP等级：
1.问题类型:;
2.投诉类型:其他;
3.营业厅地址:;
4.位置信息:;
5.位置发生地:;
6.投诉内容:漫游流量也太他妈贵了吧</t>
  </si>
  <si>
    <t>计费争议-流量①客户投诉产生的原因：客户反映出境漫游数据费用问题。								
②客户投诉问题核查情况及解决方案：收到贵部转办后，我司立即组织调查。经核实，客户本月产生有在柬埔寨使用，产生有90元出境漫游数据费用，计费正常无误，考虑客户感知，可申请减免一半费用，多次致电未接，暂未操作退费，已短信告知如您后期使用有任何疑问，可于工作时间（08：30-17：30）致电宜昌联通07176921001或13032700872			
③客户问题满意度：未联系上。								
④回单人:宜昌客服王晓玉；联系电话：07176921001。</t>
  </si>
  <si>
    <t>ZX202310281406431841</t>
  </si>
  <si>
    <t>15587958350</t>
  </si>
  <si>
    <t>彭天洋</t>
  </si>
  <si>
    <t>2023-10-29 18:22:37</t>
  </si>
  <si>
    <t xml:space="preserve">:下一步
判断省分:湖北
node_134:
获取入参:
node_180:
判断局方停机状态:
:
node_223::其他原因
判断地市:其他地市
:不认可
:
高级模板内容：
投诉问题描述:对停机不认可在异地
用户状态为:局方停机
停机原因:鹰眼诈骗模型编码ZB0076-0001：首次关停可携带本人有效证件到号码归属地自营厅核验签署法律风险告知书复机一次。
前台是否按流程解释:是
用户要求:要求线上开机解释无效
第二联系电话:13235483171</t>
  </si>
  <si>
    <t>号码关停：鹰眼诈骗模型编码ZB0076-0001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</si>
  <si>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GZ202310271649141067</t>
  </si>
  <si>
    <t>071700408537</t>
  </si>
  <si>
    <t>邓兴浩</t>
  </si>
  <si>
    <t>2023-10-29 16:30:05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</si>
  <si>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</si>
  <si>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TS202310261318271813</t>
  </si>
  <si>
    <t>18671757241</t>
  </si>
  <si>
    <t>朱长莲</t>
  </si>
  <si>
    <t>2023-10-27 14:16:13</t>
  </si>
  <si>
    <t>主办单位：湖北
客户类别：普通客户
10010是否打通：否
是否二次致电10015：是
是否联系：否
升级倾向：
号码归属省：湖北
SVIP等级：
1.问题类型:;
2.投诉类型:手机流量费争议;
3.营业厅地址:;
4.位置信息:;
5.位置发生地:;
6.投诉内容:不知道流量啥时候用超了流量超了才提醒退流量费！
202310月上网费:0.00
争议金额:0.00</t>
  </si>
  <si>
    <t>计费争议-流量①客户投诉产生的原因：客户反映流量费用问题。								
②客户投诉问题核查情况及解决方案：收到贵部转办后，我司立即组织调查。经核实，客户本月超出流量 60.31MB ，产生有1.22流量费用，计费正常无误，考虑客户感知，已为客户赠送0元5G流量，仅本月使用，满意。 				
③客户问题满意度：满意。								
④回单人:宜昌客服王晓玉；联系电话：07176921001。</t>
  </si>
  <si>
    <t>BL202310270958591805</t>
  </si>
  <si>
    <t>15571753919</t>
  </si>
  <si>
    <t>吴一鸣</t>
  </si>
  <si>
    <t>2023-10-27 10:18:16</t>
  </si>
  <si>
    <t xml:space="preserve">判断省分:湖北
:有意向资费
:全国流量王8元套餐
:
高级模板内容：
用户诉求:降套
当前套餐名称:腾讯大王卡
新套餐名称（转入套餐名称）:全国流量王8元套餐
是合约期内（含靓号）:是</t>
  </si>
  <si>
    <t>TS202310251808430040</t>
  </si>
  <si>
    <t>13277234671</t>
  </si>
  <si>
    <t>舒思</t>
  </si>
  <si>
    <t>2023-10-27 13:24:36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</si>
  <si>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202310月上网费:40.00
争议金额:40.00</t>
  </si>
  <si>
    <t>计费争议-流量①客户投诉产生的原因：客户反映流量费用问题。								
②客户投诉问题核查情况及解决方案：收到贵部转办后，我司立即组织调查。经核实，客户本月使用其他流量产生有40元流量费用，计费正常无误，考虑客户感知，申请为客户减免本月40元流量费用，24小时内到账，此费用无法抵扣往月欠费且不可打印发票，满意。		
③客户问题满意度：满意。								
④回单人:宜昌客服王晓玉；联系电话：07176921001。</t>
  </si>
  <si>
    <t>BL202310270954331719</t>
  </si>
  <si>
    <t>13032703860</t>
  </si>
  <si>
    <t>周敏</t>
  </si>
  <si>
    <t>2023-10-27 14:39:26</t>
  </si>
  <si>
    <t>TS202310290759051116</t>
  </si>
  <si>
    <t>16671002099</t>
  </si>
  <si>
    <t>杨雲枫</t>
  </si>
  <si>
    <t>2023-10-29 11:03:07</t>
  </si>
  <si>
    <t>#2022重保客户#主办单位：湖北
客户类别：星级客户
10010是否打通：否
是否二次致电10015：是
是否联系：否
升级倾向：
号码归属省：湖北
SVIP等级：
1.问题类型:;
2.投诉类型:手机流量费争议;
3.营业厅地址:;
4.位置信息:;
5.位置发生地:;
6.投诉内容:
202310月上网费:5.00
争议金额:5.00</t>
  </si>
  <si>
    <t>计费争议-流量扣费：①客户投诉产生的原因：流量扣费问题。 
②客户投诉问题核查情况及解决方案：收到贵部转办后，我司立即组织调查。经核实属正常扣费，考虑到用户使用感知，为用户申请5元费用另赠送5G流量供本月使用，24小时内到账，此费用不可打印发票，我司2023-10-29 15:43:49联系客户解释。
③客户问题满意度：满意。 
④回单人：田群、联系方式：07176921001</t>
  </si>
  <si>
    <t>ZX202310281601490410</t>
  </si>
  <si>
    <t>15672529822</t>
  </si>
  <si>
    <t>宋华轶</t>
  </si>
  <si>
    <t>2023-10-29 12:26:53</t>
  </si>
  <si>
    <t xml:space="preserve">:下一步
判断省分:湖北
node_134:
获取入参:
node_180:
判断局方停机状态:
:
node_223::其他原因
判断地市:黄冈
:不认可
:
高级模板内容：
投诉问题描述:用户来电对本机局方停机不认可
用户状态为:局方停机
停机原因:鹰眼诈骗模型编码ZB0076-0001：首次关停可携带本人有效证件到号码归属地自营厅核验签署法律风险告知书复机一次。
前台是否按流程解释:是
用户要求:线上复机要求将自己的副卡都解封
第二联系电话:13207218800</t>
  </si>
  <si>
    <t>号码关停：鹰眼诈骗模型编码ZB0076-0001AA。已请客户回传以下资料：身份证正、反面照，手持证件正面照及开机承诺函至13032700872微信号，审核通过后办理开机。如该号码再次被举报则永久关停，客户知晓。</t>
  </si>
  <si>
    <t>ZX202310280853441746</t>
  </si>
  <si>
    <t>13207218800</t>
  </si>
  <si>
    <t>2023-10-28 14:42:15</t>
  </si>
  <si>
    <t xml:space="preserve">:下一步
判断省分:湖北
node_134:
获取入参:
node_180:
判断局方停机状态:
:
node_223::其他原因
判断地市:其他地市
:不认可
:
高级模板内容：
投诉问题描述:对局方停机不认可
用户状态为:局方停机
停机原因:鹰眼诈骗模型编码ZB0076-0001：首次关停可携带本人有效证件到号码归属地自营厅核验签署法律风险告知书复机一次。
前台是否按流程解释:是
用户要求:用户不愿意到营业厅，要求线上复机
第二联系电话:13986781122</t>
  </si>
  <si>
    <t>号码关停：鹰眼诈骗模型编码ZB0076-0001AA。用户反映号码停机问题，经核实已告知客户回传资料审核后复机，客户知晓，挂机。</t>
  </si>
  <si>
    <t>ZX202310281910381952</t>
  </si>
  <si>
    <t>18572396515</t>
  </si>
  <si>
    <t>卢健</t>
  </si>
  <si>
    <t>2023-10-29 17:04:21</t>
  </si>
  <si>
    <t xml:space="preserve">:下一步
判断省分:湖北
node_134:
获取入参:
node_180:
判断局方停机状态:
:
node_223::其他原因
判断地市:其他地市
:不认可
:
高级模板内容：
投诉问题描述:不愿到厅异地要求在线复机联系13647170319
用户状态为:局方停机
停机原因:鹰眼诈骗模型编码ZB0077-0001
前台是否按流程解释:是
用户要求:在线复机
第二联系电话:13647170319</t>
  </si>
  <si>
    <t>号码关停：鹰眼诈骗模型编码ZB0077-0001AA。用户反映号码停机问题，经核实需客户回传资料后审核复机，</t>
  </si>
  <si>
    <t>BL202310281324380621</t>
  </si>
  <si>
    <t>16671002187</t>
  </si>
  <si>
    <t>寇大国</t>
  </si>
  <si>
    <t>2023-10-28 16:38:31</t>
  </si>
  <si>
    <t>&gt;业务号码&gt;16671002187；&gt;号码归属地&gt;宜昌；&gt;产品名称&gt;AR彩铃酷趣会员5G加油包（湖北）；&gt;产品代码&gt;无；&gt;产品编码&gt;无；&gt;订购时间&gt;2023-10-2719:09:42；&gt;核查情况&gt;平台故障；&gt;不规范定制分类&gt;平台故障，无法判责；&gt;退费金额&gt;20元；&gt;退费时间&gt;2023-10-28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用户要求：:尽快处理</t>
  </si>
  <si>
    <t>ZX202310261630000492</t>
  </si>
  <si>
    <t>2023-10-27 17:19:48</t>
  </si>
  <si>
    <t xml:space="preserve">15639537809命中精准预判服务场景:[2小时内重复来电用户]
[2小时内重复来电用户]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</si>
  <si>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计费争议-账单：用户要求清退余额。经核实，小天卡首充话费不支持直接清退至银行卡，现协商用户提供身份证正、反面照至宜昌联通微信号13032700872，我部协助申请以微信转账方式退余额59.64元，用户满意。</t>
  </si>
  <si>
    <t>GZ202310271634230963</t>
  </si>
  <si>
    <t>071703243950</t>
  </si>
  <si>
    <t>毛爱玲</t>
  </si>
  <si>
    <t>2023-10-29 13:38:16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</si>
  <si>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故障时间:2023-10-25
服务状态是否正常:是
设备灯显示:红灯
错误代码:无
是否重启设备:已重启未恢复
用户要求:上门维修</t>
  </si>
  <si>
    <t>ZX202310280937052038</t>
  </si>
  <si>
    <t>15327607436</t>
  </si>
  <si>
    <t>周祖珍</t>
  </si>
  <si>
    <t>2023-10-29 09:16:48</t>
  </si>
  <si>
    <t xml:space="preserve">判断省分:湖北
:失败
node_42:
:其他合约
:本地
:不认可
:
高级模板内容：
问题描述:用户来电称自己电信携转过来的，联通收副卡10元对副卡月租不认可，所有把卡注销，如果不收费就使用，要求登记反馈，请后台核实处理，谢谢
第二联系方式:回本机就行
销户原因:收副卡使用
用户要求:加急处理，谢谢</t>
  </si>
  <si>
    <t>解释宣传： 秭归文化合作厅 ，副卡问题未解释清楚。经核实， 秭归文化合作厅 于2023-10-27 16:03:14给客户办理副卡15327607436，副卡会收取10元费用，已联系客户解释说明，考虑客户感知，已为客户办理预存话费享10元/月话费优惠12个月活动，客户满意。</t>
  </si>
  <si>
    <t>BL202310270946111587</t>
  </si>
  <si>
    <t>13040952613</t>
  </si>
  <si>
    <t>吴启敏</t>
  </si>
  <si>
    <t>2023-10-27 10:55:48</t>
  </si>
  <si>
    <t xml:space="preserve">判断省分:湖北
:无意向资费
node_104:
node_102:
:降套
:需要保号
:挽留后，用户依旧要求降套
:消费对比
:挽留失败
:
node_106:
:无合约/无靓号
:
高级模板内容：
用户诉求:用户来电要求降低最低消费，我处挽留用户不认可，请协助处理，谢谢
当前套餐名称:幸福家家乐59元套餐
新套餐名称（转入套餐名称）:最低消费
是合约期内（含靓号）:否</t>
  </si>
  <si>
    <t>GZ202310271633130951</t>
  </si>
  <si>
    <t>071700744577</t>
  </si>
  <si>
    <t>冯祖刚</t>
  </si>
  <si>
    <t>2023-10-28 09:46:09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</si>
  <si>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:用户来电反映宽带不能上网，光猫闪红灯，请处理并回复！用户不知道详细的装机地址，以系统显示的地址上报的</t>
  </si>
  <si>
    <t>BL202310270918051192</t>
  </si>
  <si>
    <t>16671760026</t>
  </si>
  <si>
    <t>李善贤</t>
  </si>
  <si>
    <t>2023-10-27 16:07:00</t>
  </si>
  <si>
    <t>&gt;业务号码&gt;16671760026；&gt;号码归属地&gt;宜昌；&gt;产品名称&gt;视频彩铃心悦会员包月15元-3；&gt;产品代码&gt;49007442；&gt;产品编码&gt;4900744200；&gt;订购时间&gt;2023-10-2214:40:50；&gt;核查情况&gt;平台故障；&gt;不规范定制分类&gt;平台故障，无法判责；&gt;退费金额&gt;15元；&gt;退费时间&gt;2023/10/27；&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办理渠道:自行
赔付月份：:2023年10月
返还倍率:单倍
赔付金额：:15
是否已经取消业务:是
是否承诺退费：:是
用户是否需要回复：:否
用户要求：:退费</t>
  </si>
  <si>
    <t>BL202310270937381469</t>
  </si>
  <si>
    <t>15571716659</t>
  </si>
  <si>
    <t>王正杰</t>
  </si>
  <si>
    <t>2023-10-27 16:34:17</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</si>
  <si>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SP产品ID/元素ID：:无
办理渠道:湖北杭州翔羽线上业务代理(宜昌)vhbkfdx0162023-10-27
赔付月份：:2023年10月
返还倍率:单倍
赔付金额：:20
是否已经取消业务:是
是否承诺退费：:是
用户是否需要回复：:否
用户要求：:退费</t>
  </si>
  <si>
    <t>BL202310261958582125</t>
  </si>
  <si>
    <t>17671259397</t>
  </si>
  <si>
    <t>卢秀琴</t>
  </si>
  <si>
    <t>2023-10-27 15:05:29</t>
  </si>
  <si>
    <t>&gt;业务号码&gt;17671259397；&gt;号码归属地&gt;宜昌；&gt;产品名称&gt;AR彩铃酷趣会员5G加油包（湖北）,	尊享悦读20元包；&gt;产品代码&gt;91295250,66001256；&gt;产品编码&gt;无,6600125600；&gt;订购时间&gt;2023-10-0812:47:18,	2023-10-2412:47:47；&gt;核查情况&gt;平台故障；&gt;不规范定制分类&gt;平台故障，无法判责；&gt;退费金额&gt;20元,20元；&gt;退费时间&gt;2023年10月27日；&gt;投诉内容&gt;
赔付类型：:增值业务争议
CBSS账单扣费名称：:尊享悦读20元包，AR视频彩铃酷趣会员15元包月
办理渠道:沃悦读_WAP门户	
赔付月份：:2023年8月、2023年9月、2023年10月
返还倍率:单倍
赔付金额：:100
是否已经取消业务:否
是否承诺退费：:是
用户是否需要回复：:是
用户要求：:AR彩铃酷趣会员5G加油包（湖北）用户收不到验证码，前台已验证身份信息请后台协助取消</t>
  </si>
  <si>
    <t>TS202310280848321235</t>
  </si>
  <si>
    <t>15549311128</t>
  </si>
  <si>
    <t>刘前华</t>
  </si>
  <si>
    <t>2023-10-28 15:55:47</t>
  </si>
  <si>
    <t xml:space="preserve">
高级模板内容：
投诉问题描述:用户来电反馈从来没有用过流量，却产生手机上网流量费。
争议月份:2023年9月、2023年10月
争议金额/流量:90
用户要求:退费</t>
  </si>
  <si>
    <t>计费争议-流量扣费：客户对01月-10月流量扣费110元不满，经核实，属正常扣费，考虑到用户使用感知为系统勾选50元赠费，另为用户申请60元费用24小时内到账，此费用不可打印发票， 满意。</t>
  </si>
  <si>
    <t>TS202310271616471122</t>
  </si>
  <si>
    <t>15671061778</t>
  </si>
  <si>
    <t>赵向阳</t>
  </si>
  <si>
    <t>2023-10-28 14:50:32</t>
  </si>
  <si>
    <t xml:space="preserve">判断省分:湖北
:流量费争议
:未使用过/未使用那么多/用的wifi（产生流量/费用）
:不认可
:下一步
:不符合或不愿意开通
:未享受
:下一步
:单倍小于等于500
:
高级模板内容：
投诉问题描述:用户对10月流量费135元不认可，查询到有发送流量提醒，已解释，但用户不认可，坚持要求退费，已承诺退费，请处理。
业务名称:	上网费_手机上网流量费_无线接入-上网流量费
争议月份:2023年10月
争议金额:150
是否承诺退费:是
用户要求:用户对10月流量费135元不认可，查询到有发送流量提醒，已解释，但用户不认可，坚持要求退费，已承诺退费，请处理。</t>
  </si>
  <si>
    <t>计费争议-流量扣费：客户对10月流量扣费135元不满，经核实属正常扣费，考虑到用使用感知为用户申请135元费用，于24小时内到账，此费用不可打印发票（现线上无现金话费返还勾选项，线上操作无权限），用户知晓。</t>
  </si>
  <si>
    <t>GZ202310271622230874</t>
  </si>
  <si>
    <t>071700860228</t>
  </si>
  <si>
    <t>黄宇</t>
  </si>
  <si>
    <t>2023-10-27 16:57:32</t>
  </si>
  <si>
    <t>客户使用手厅一键诊断功能进行宽带故障诊断，诊断结果，故障描述：宽带无法上网
装机地址：湖北省宜昌市当阳市玉阳街道办事处太子桥社区向阳新村太子桥1巷38号周边</t>
  </si>
  <si>
    <t>TS202310291141160793</t>
  </si>
  <si>
    <t>15608609806</t>
  </si>
  <si>
    <t>陈代娥</t>
  </si>
  <si>
    <t>2023-10-29 13:37:21</t>
  </si>
  <si>
    <t xml:space="preserve">【2022年上工信部测评重保用户】22年Q3Q4重点客户[该用户有申诉倾向，请注意受理态度，查询近三天工单记录，积极解决用户问题。]判断省分:湖北
:流量费争议
:未使用过/未使用那么多/用的wifi（产生流量/费用）
:不认可
:下一步
:不符合或不愿意开通
:未享受
:下一步
:大于500
:
高级模板内容：
投诉问题描述:用户称自己一直用的WIFI，现在产生了费用，现要核实后电话回复！
争议月份:2023年10月
争议金额/流量:57
用户要求:用户要求我方尽快处理费用并回复处理，谢谢！</t>
  </si>
  <si>
    <t>计费争议-流量扣费：客户对10月流量扣费57元不满，经核实，属正常扣费，考虑到用户使用感知，为用户申请57元费用，24小时内到账，此费用不可打印发票，满意</t>
  </si>
  <si>
    <t>TS202310281126080018</t>
  </si>
  <si>
    <t>2023-10-29 13:39:24</t>
  </si>
  <si>
    <t xml:space="preserve">[该用户有申诉倾向，请注意受理态度，查询近三天工单记录，积极解决用户问题。]判断省分:其他省分
:流量计费争议
判断省分::未使用过/未使用那么多/用的wifi（产生流量/费用）
:不认可
:下一步
:不符合或不愿意开通
:已享受或不在授权范围
:
高级模板内容：
投诉问题描述:用户反馈自己对于我方扣除的流量费用不认可
争议月份:2023年10月
争议金额/流量:0.2
用户要求:用户要求退费，谢谢。
备注:无</t>
  </si>
  <si>
    <t>计费争议-流量扣费：客户对10月流量扣费5元不满，经核实，属正常扣费，已为用户申请5元费用，24小时内到账，此费用不可打印发票，另按用户要求办理国内语音加油包10元100分钟，满意</t>
  </si>
  <si>
    <t>TS202310281823531977</t>
  </si>
  <si>
    <t>13177097173</t>
  </si>
  <si>
    <t>严满绪</t>
  </si>
  <si>
    <t>2023-10-29 16:30:24</t>
  </si>
  <si>
    <t xml:space="preserve">判断省分:湖北
:流量费争议
:未使用过/未使用那么多/用的wifi（产生流量/费用）
:不认可
:下一步
:不符合或不愿意开通
:已享受或不在授权范围
:
高级模板内容：
投诉问题描述:用户来电反映对本机产生的手机的流量费27元不认可，现在来电要求退费，由于前期已经享受退还前台故未承诺补救，前台查询后解释无效故提此单请核实。用户要求联通领导回电，通话过程用户一直辱骂前台无法正常解释，请核实。
争议月份:2023年10月
争议金额/流量:27
用户要求:尽快处理</t>
  </si>
  <si>
    <t>计费争议-流量扣费：客户对10月流量扣费不满，经核实，属正常扣费，考虑到用使用感知为用户系统勾选赠费40元，24小时内到账，此费用不可打印发票，用户知晓。</t>
  </si>
  <si>
    <t>GZ202310271615460828</t>
  </si>
  <si>
    <t>2023-10-27 18:21:25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</si>
  <si>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:宽带无法上网，光猫亮红灯，有急用，请尽快处理并回复</t>
  </si>
  <si>
    <t>ZX202310270913020295</t>
  </si>
  <si>
    <t>18727285054</t>
  </si>
  <si>
    <t>董俊鹏</t>
  </si>
  <si>
    <t>2023-10-29 09:39:28</t>
  </si>
  <si>
    <t xml:space="preserve">判断省分:湖北
:下一步
移网一键诊断结果:1.用户状态是否正常：正常.2.查询短信功能是否正常开通：BO同步.3.查询是否短信黑名单：正常.4.是否存在群障：正常.:诊断无异常/解释不认可
:短信
:是
:::等待下发
用户表示称手机短信无法接收，要求核实处理谢谢！系统查询提示核心网异常，请处理谢谢！网站打不开</t>
  </si>
  <si>
    <t>其他：经核实通过交换查询客户短信功能正常，并未进入短信黑名单，建议客户换机换卡测试，因多次未联系上客户，如有疑问可在工作时间（08:30-12:00；14:00-17:30）致电我司宜昌联通13032700872</t>
  </si>
  <si>
    <t>BL202310270924331288</t>
  </si>
  <si>
    <t>18608604483</t>
  </si>
  <si>
    <t>黎万福</t>
  </si>
  <si>
    <t>2023-10-27 15:53:57</t>
  </si>
  <si>
    <t>&gt;业务号码&gt;18608604483；&gt;号码归属地&gt;宜昌；&gt;产品名称&gt;视频彩铃心悦会员包月15元-3；&gt;产品代码&gt;49007442；&gt;产品编码&gt;4900744200；&gt;订购时间&gt;2023-10-2512:58:50；&gt;核查情况&gt;平台故障；&gt;不规范定制分类&gt;平台故障，无法判责；&gt;退费金额&gt;15元；&gt;退费时间&gt;2023/10/27；&gt;投诉内容&gt;赔付类型：:增值业务争议
CBSS账单扣费名称：:视频彩铃心悦会员包月15元-3
办理渠道:自行办理
赔付月份：:2023年10月
返还倍率:单倍
赔付金额：:15
是否已经取消业务:是
是否承诺退费：:是
用户是否需要回复：:否
用户要求：:退费，同意服务补救</t>
  </si>
  <si>
    <t>BL202310270914031127</t>
  </si>
  <si>
    <t>13165617519</t>
  </si>
  <si>
    <t>李晓</t>
  </si>
  <si>
    <t>2023-10-27 10:46:58</t>
  </si>
  <si>
    <t xml:space="preserve">[65岁以上老人]
高级模板内容：
需区域二线受理的业务:用户无法提供验证码
用户需办理业务名称:热血都市畅听5G加油包（湖北）
业务办理类型:取消
业务生效时间:立即生效
是否已按规范验证用户信息:是</t>
  </si>
  <si>
    <t>BL202310271418370830</t>
  </si>
  <si>
    <t>18608604523</t>
  </si>
  <si>
    <t>张琳</t>
  </si>
  <si>
    <t>2023-10-28 15:45:20</t>
  </si>
  <si>
    <t>&gt;业务号码&gt;18608604523；&gt;号码归属地&gt;宜昌；&gt;产品名称&gt;自然拼读钻石会员卡；&gt;产品代码&gt;66001422；&gt;产品编码&gt;6600142200；&gt;订购时间&gt;2023-10-2711:02:27；&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办理渠道:沃悦读_WAP门户
赔付月份：:2023年10月
返还倍率:单倍
赔付金额：:20
是否已经取消业务:是
是否承诺退费：:是
用户是否需要回复：:否
用户要求：:退费</t>
  </si>
  <si>
    <t>BL202310270845580831</t>
  </si>
  <si>
    <t>13135814658</t>
  </si>
  <si>
    <t>王功全</t>
  </si>
  <si>
    <t>2023-10-27 14:51:47</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</si>
  <si>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
返还倍率:单倍
赔付金额：:20
是否已经取消业务:是
是否承诺退费：:是
用户是否需要回复：:否
用户要求：:已承诺退费，无需回复</t>
  </si>
  <si>
    <t>TS202310281853190009</t>
  </si>
  <si>
    <t>15629358983</t>
  </si>
  <si>
    <t>王礼鹏</t>
  </si>
  <si>
    <t>2023-10-29 17:07:50</t>
  </si>
  <si>
    <t xml:space="preserve">判断省分:湖北
:流量费争议
:未使用过/未使用那么多/用的wifi（产生流量/费用）
:不认可
:下一步
:不符合或不愿意开通
:未享受
:下一步
:大于500
:
高级模板内容：
投诉问题描述:用户对于流量使用不认可，不接受任何解释，只是说要求退费，否则投诉
争议月份:2023年10月
争议金额/流量:42
用户要求:用户有去退费，欲承诺退费，用户挂机，再次回拨，用户扔不接受解释，要求退费，请后台协助处理谢谢，用户并要求取消云加速5G畅玩加油包(湖北)</t>
  </si>
  <si>
    <t>计费争议-流量扣费：客户对10月流量扣费不满，经核实，属正常扣费，考虑到用使用感知为用户系统勾选赠费40元，另为用户申请2元费用，24小时内到账，此费用不可打印发票，用户知晓。</t>
  </si>
  <si>
    <t>ZX202310261421231712</t>
  </si>
  <si>
    <t>13227294553</t>
  </si>
  <si>
    <t>仇明</t>
  </si>
  <si>
    <t>2023-10-27 18:46:23</t>
  </si>
  <si>
    <t xml:space="preserve">:下一步
判断省分:湖北
node_134:
获取入参:
node_180:
判断局方停机状态:
:
node_223::其他原因
判断地市:其他地市
:不认可
:
高级模板内容：
投诉问题描述:用户来电号封停了
用户状态为:局方停机
停机原因:集团鹰眼诈骗-异常IMEI扩展模型：首次关停可携带本人有效证件到号码归属地自营厅核验签署法律风险告知书复机一次。
前台是否按流程解释:是
用户要求:要求线上解封，解释是说明原因封停的，有投诉倾向
第二联系电话:无</t>
  </si>
  <si>
    <t>骚扰关停：经核实客户号码因集团鹰眼监测诈骗停机，根据相关要求进行关停处理。已请客户到归属地营业厅办理复机。或请客户回传以下资料：身份证正、反面照，手持证件正面照及开机承诺函、工作证明及单位营业执照至13032700872微信号，审核通过后办理开机。如该号码再次被举报则永久关停，客户知晓。</t>
  </si>
  <si>
    <t>TS202310251655470704</t>
  </si>
  <si>
    <t>17507200440</t>
  </si>
  <si>
    <t>朱利勋</t>
  </si>
  <si>
    <t>2023-10-27 09:06:54</t>
  </si>
  <si>
    <t xml:space="preserve">判断省分:其他省分
:流量计费争议
判断省分::未使用过/未使用那么多/用的wifi（产生流量/费用）
:不认可
:下一步
:不符合或不愿意开通
:已享受或不在授权范围
:
高级模板内容：
投诉问题描述:用户表示并未使用过流量
争议月份:2023年8月、2023年10月、2023年9月
争议金额/流量:6.5
用户要求:用户要求退费</t>
  </si>
  <si>
    <t>计费争议-流量扣费：客户对8-10月流量6.5元不满，经核实，属正常扣费，考虑到用户使用感知为用户申请6.5元，24小时内到账，此费用不可打印发票，满意，</t>
  </si>
  <si>
    <t>ZX202310272122351323</t>
  </si>
  <si>
    <t>18671772327</t>
  </si>
  <si>
    <t>吴小云</t>
  </si>
  <si>
    <t>2023-10-29 09:17:43</t>
  </si>
  <si>
    <t>用户来电要求更改套餐，向用户解释福多多卡59元，大王卡29元的套餐，用户称资费不合适，建议用户通过APP自己查询，不认可，执意要求在线解决她的问题，还是不认可，请核实。</t>
  </si>
  <si>
    <t>套餐变更-未到厅：129元转59元，致电未接，暂未操作办理，已短信答复如需办理可联系我部，如有疑问可在工作时间（08:30-12:00；14:00 -17:30 ）联系07176921001、13032700872宜昌客服。如用户咨询，请前台 10010话务 中心代为解释，谢谢。</t>
  </si>
  <si>
    <t>BL202310281114411264</t>
  </si>
  <si>
    <t>18671602611</t>
  </si>
  <si>
    <t>吴桃仙</t>
  </si>
  <si>
    <t>2023-10-28 15:43:27</t>
  </si>
  <si>
    <t>&gt;业务号码&gt;18671602611；&gt;号码归属地&gt;宜昌；&gt;产品名称&gt;自然拼读钻石会员卡；&gt;产品代码&gt;66001422；&gt;产品编码&gt;6600142200；&gt;订购时间&gt;2023-10-2720:02:13；&gt;核查情况&gt;平台故障；&gt;不规范定制分类&gt;平台故障，无法判责；&gt;退费金额&gt;20元；&gt;退费时间&gt;2023-10-28；&gt;投诉内容&gt;
高级模板内容：
赔付类型：:增值业务争议
CBSS账单扣费名称：:增值业务费_增值业务-自然拼读钻石会员卡_增值业务-自然拼读钻石会员卡
办理渠道:sp
赔付月份：:2023年10月
返还倍率:单倍
赔付金额：:20
是否已经取消业务:是
是否承诺退费：:是
用户是否需要回复：:否
用户要求：:承诺退费无需回复</t>
  </si>
  <si>
    <t>ZX202310271636212085</t>
  </si>
  <si>
    <t>15672526093</t>
  </si>
  <si>
    <t>陈越</t>
  </si>
  <si>
    <t>2023-10-28 14:03:38</t>
  </si>
  <si>
    <t xml:space="preserve">判断省分:湖北
:失败
node_42:
:无合约/简单合约
:其他套餐
:异地
:不认可/无法提供相关证件
:
高级模板内容：
问题描述:用户要求变更一下套餐，但目前不方便到营业厅处理，如果无法处理就要求销户！
第二联系方式:15960262906
销户原因:在异地，不方便到营业厅变更套餐，不想用了
用户要求:用户要求注销主副卡宽带或者变更套餐资费，挽留无效，请后台协助处理，谢谢！</t>
  </si>
  <si>
    <t>套餐变更-未到厅：129元转资，已按用户要求转资福多多29元，次月生效，并注销副卡及宽带，设备用户后期自行退至营业厅，用户满意。</t>
  </si>
  <si>
    <t>BL202310270731360520</t>
  </si>
  <si>
    <t>13032709174</t>
  </si>
  <si>
    <t>李光武</t>
  </si>
  <si>
    <t>2023-10-27 09:22:51</t>
  </si>
  <si>
    <t xml:space="preserve">
高级模板内容：
需区域二线受理的业务:用户无法提供验证码
用户需办理业务名称:手机彩铃精选15元包月
业务办理类型:取消
业务生效时间:次月生效
是否已按规范验证用户信息:无需验证</t>
  </si>
  <si>
    <t>TS202310261522562297</t>
  </si>
  <si>
    <t>13197339296</t>
  </si>
  <si>
    <t>彭彦红</t>
  </si>
  <si>
    <t>2023-10-27 17:30:20</t>
  </si>
  <si>
    <t xml:space="preserve">
高级模板内容：
投诉问题描述:用户来电反映对主副卡所有超出的流量费，主卡13197339296上面的炫彩通信助理包6元版（立即生效），宽带071703159749上面的IPTV包月费都不认可
争议月份:2023年10月
争议金额:0
用户要求:要求今天五点之前回电处理，请协助处理回电，谢谢</t>
  </si>
  <si>
    <t>计费争议-流量扣费：客户对副卡10月流量扣费75元不满，经核实，属正常扣费，考虑到用户使用感知为用户15272113353、17386500416系统勾选赠费合计80元；另用户对当阳城区南正街自有营业厅于2022-10-21 15:24:15办理炫彩通信助理包6元版（立即生效）不满，现已取消，考虑到22.10-23.10扣费78元，沟通后为号码18163070888、18171917160系统勾选赠费合计80元；现用户对宽带上IPTV扣费不满，沟通后用户表示暂时保留该业务，后期有需要再与我们联系取消，满意。</t>
  </si>
  <si>
    <t>GZ202310271545250604</t>
  </si>
  <si>
    <t>071701028443</t>
  </si>
  <si>
    <t>覃其萍</t>
  </si>
  <si>
    <t>2023-10-27 16:35:52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</si>
  <si>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宽带是否有群体故障告警:存在群体故障;
线路是否正常:无异常;
光猫是否正常:无异常;
上网速度检测:无异常;
设备收发光功率是否异常:无异常;
:
用户表示宽带上网频繁掉线，严重影响正常使用，要求人员上门检修，请尽快处理并回复</t>
  </si>
  <si>
    <t>BL202310262105200060</t>
  </si>
  <si>
    <t>18672663041</t>
  </si>
  <si>
    <t>胡清</t>
  </si>
  <si>
    <t>2023-10-27 09:05:34</t>
  </si>
  <si>
    <t xml:space="preserve">判断省分:湖北
:有意向资费
:全国流量王8元套餐
:
高级模板内容：
用户诉求:用户来电要求更改4G全国流量王8元套餐挽留失败，解释主副卡宽带需要到归属地赋权营业厅用户不认可
当前套餐名称:幸福家家乐39元套餐
新套餐名称（转入套餐名称）:4G全国流量王8元套餐
是合约期内（含靓号）:是</t>
  </si>
  <si>
    <t>TS202310261535570156</t>
  </si>
  <si>
    <t>13032747460</t>
  </si>
  <si>
    <t>余功齐</t>
  </si>
  <si>
    <t>2023-10-27 17:30:16</t>
  </si>
  <si>
    <t xml:space="preserve">
高级模板内容：
投诉问题描述:套餐内容不认可，表示我方少了3g流量要求退费
投诉项目:流量费
争议月份:2023年10月
争议金额:0
用户要求:自己是7g流量。现在只有4g要求投诉我方</t>
  </si>
  <si>
    <t>计费争议-流量争议：用户对流量扣费不满，经核实，用户本月流量产生费用10元，考虑用户感知，申请退本月流量费用，合计10元，24小时到帐，此费用不可打印发票，并申请赠送4GB流量本月使用，满意。</t>
  </si>
  <si>
    <t>TS202310252142300752</t>
  </si>
  <si>
    <t>15671011398</t>
  </si>
  <si>
    <t>韩飞</t>
  </si>
  <si>
    <t>2023-10-27 15:51:47</t>
  </si>
  <si>
    <t>用户来电称自己一直用的免流的APP但是一直给自己扣通用流量前台解释不认可要求我们查看流量具体怎么使用的请协助处理谢谢</t>
  </si>
  <si>
    <t>计费争议-流量争议：用户反馈流量问题，经核实，用户本月流量计费正常，短信提醒正常，通过专业部门核查流量属正常使用造成流量扣费，为及时了解流量使用情况，已建议用户可通过中国联通APP实时查看流量消耗情况，若流量不够使用请办理流量包或迁转更大流量套餐，用户知悉挂机，满意。</t>
  </si>
  <si>
    <t>ZX202310261632330515</t>
  </si>
  <si>
    <t>16671737296</t>
  </si>
  <si>
    <t>2023-10-27 14:21:27</t>
  </si>
  <si>
    <t xml:space="preserve">判断省分:湖北
:失败
node_42:
:无合约/简单合约
:单卡/移移融合副卡套餐
获取用户证件类型::不认可
:
高级模板内容：
问题描述:表示副卡没有在使用，要求我处将副卡注销，将主卡办理为：8元流量王套餐，挽留无效，不配合去营业厅
第二联系方式:15629348198
销户原因:表示副卡没有在使用
用户要求:要求我处将副卡注销，将主卡办理为：8元流量王套餐。副卡状态：断卡宜昌上报风险用户，已经告知开机方式，用户表示没有副卡电话卡，要求在线协助处理</t>
  </si>
  <si>
    <t>套餐变更-未到厅：用户要求转资8元流量王套餐套餐，挽留无效（降套的）已办理，次月生效,另副卡16671737296用户已自行至营业厅办理销户，满意。</t>
  </si>
  <si>
    <t>BL202310262055492499</t>
  </si>
  <si>
    <t>2023-10-27 09:10:13</t>
  </si>
  <si>
    <t xml:space="preserve">判断省分:湖北
:无意向资费
node_104:
node_102:
:降套
:消费过高
:挽留后，用户依旧要求降套
:资费对比
:挽留失败
:
node_106:
:无合约/无靓号
:
高级模板内容：
用户诉求:用户表示自己要求降低套餐为8元流量王套餐，解释不认可，请核实处理，谢谢
当前套餐名称:腾讯大王卡
新套餐名称（转入套餐名称）:8元流量王套餐
是合约期内（含靓号）:是</t>
  </si>
  <si>
    <t>ZX202310281025262488</t>
  </si>
  <si>
    <t>071700396978</t>
  </si>
  <si>
    <t>刘德森</t>
  </si>
  <si>
    <t>2023-10-29 09:12:16</t>
  </si>
  <si>
    <t>用户反映到营业厅销户，营业厅表示无法办理，要求处理并回复</t>
  </si>
  <si>
    <t>携号转网（夷陵雾渡河）：用户反映到营业厅销户实际是办理携号转网，挽留无效，经核实13135818617、13135819234现号码允许携出，满意</t>
  </si>
  <si>
    <t>TS202310261629291627</t>
  </si>
  <si>
    <t>18086223260</t>
  </si>
  <si>
    <t>陶勇</t>
  </si>
  <si>
    <t>2023-10-27 13:34:10</t>
  </si>
  <si>
    <t xml:space="preserve">
高级模板内容：
投诉问题描述:用户来电称副卡没有用流量，但是查询后，显示副卡用了五十多个G，主卡只用了7个G用户对此不认可
争议月份:2023年10月
争议金额/流量:53
用户要求:用户要求给其合理解释告知副卡用在哪些APP上了</t>
  </si>
  <si>
    <t>计费争议-流量争议：用户反馈流量问题，经核实，用户副卡流量使用比较大，已跟用户解释清楚，建议用户平时使用WIFI时关闭数据流量，以免产生流量扣费，考虑用户感知，申请赠送10GB抽奖流量本月使用，满意。</t>
  </si>
  <si>
    <t>BL202310271714050980</t>
  </si>
  <si>
    <t>18671719463</t>
  </si>
  <si>
    <t>向婷婷</t>
  </si>
  <si>
    <t>2023-10-28 11:05:26</t>
  </si>
  <si>
    <t>&gt;业务号码&gt;18671719463；&gt;号码归属地&gt;宜昌；&gt;产品名称&gt;沃阅读知涯升学20元特价包，AR彩铃酷趣会员5G加油包（湖北）；&gt;产品代码&gt;66002207，91295250；&gt;产品编码&gt;6600220700，无；&gt;订购时间&gt;2023-10-2108:35:46，2023-09-0519:15:44；&gt;核查情况&gt;平台故障；&gt;不规范定制分类&gt;平台故障，无法判责；&gt;退费金额&gt;20元，20元；&gt;退费时间&gt;2023-10-28；&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CBSS账单扣费名称：:AR视频彩铃酷趣会员15元包月_增值业务沃阅读知涯升学20元特价包_增值业务-
办理渠道:SP
赔付月份：:2023年10月
返还倍率:单倍
赔付金额：:50
是否已经取消业务:是
是否承诺退费：:是
用户是否需要回复：:否
用户要求：:尽快退费</t>
  </si>
  <si>
    <t>TS202310261744091162</t>
  </si>
  <si>
    <t>16671707658</t>
  </si>
  <si>
    <t>2023-10-27 14:37:32</t>
  </si>
  <si>
    <t xml:space="preserve">判断省分:其他省分
:流量计费争议
判断省分::流量包定制争议
:不认可
:未享受
:小于等于500元，且仅限单倍、月份不超过12个月
:
高级模板内容：
投诉问题描述:用户来电对订购的10元5GB全国流量5日快餐包（湖北）（1）不认可，要求退费
业务名称:10元5GB全国流量5日快餐包（湖北）（1）
争议月份:2023年10月
争议金额:10
是否承诺退费:是
用户要求:用户表示由于前期工单流水号:GZ202310072009232121中宽带的故障（用户表示故障在近两天才得到完全修复），导致用户10月流量使用需求增加，因此对相应的流量费用均不认可，要求退回相应的流量包费用，且要求对本月后期产生的流量费用减免，</t>
  </si>
  <si>
    <t>计费争议-流量争议：用户因宽带故障对本月流量超出扣费不满，已跟用户解释清楚，用户表示现在宽带已恢复正常，考虑用户感知，申请减免本月流量包费用，合计10元，已于2023-10-27 09:41:36到帐，并申请赠送10GB抽奖流量本月使用，满意。</t>
  </si>
  <si>
    <t>BL202310262029022343</t>
  </si>
  <si>
    <t>2023-10-27 09:07:01</t>
  </si>
  <si>
    <t xml:space="preserve">[该用户有申诉倾向，请注意受理态度，查询近三天工单记录，积极解决用户问题。]
高级模板内容：
需区域二线受理的业务:用户无法提供验证码
用户需办理业务名称:20元10GB全国流量7日快餐包（湖北）-新
业务办理类型:开通
业务生效时间:立即生效
是否已按规范验证用户信息:无需验证</t>
  </si>
  <si>
    <t>GZ202310271524130461</t>
  </si>
  <si>
    <t>2023-10-28 17:56:56</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</si>
  <si>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注册灯闪烁，要求师傅上门</t>
  </si>
  <si>
    <t>BL202310261823521170</t>
  </si>
  <si>
    <t>18671770371</t>
  </si>
  <si>
    <t>向贤畅</t>
  </si>
  <si>
    <t>2023-10-27 15:03:52</t>
  </si>
  <si>
    <t>&gt;业务号码&gt;18671770371；&gt;号码归属地&gt;宜昌；&gt;产品名称&gt;手机彩铃精选15元包月；&gt;产品代码&gt;49004938；&gt;产品编码&gt;4900493800；&gt;订购时间&gt;2023-10-2617:17:40；&gt;核查情况&gt;平台故障；&gt;不规范定制分类&gt;平台故障，无法判责；&gt;退费金额&gt;15元；&gt;退费时间&gt;2023-10-27；&gt;投诉内容&gt;
高级模板内容：
赔付类型：:增值业务争议
CBSS账单扣费名称：:	手机彩铃精选15元包月
办理渠道:	SP查询/退订/订购
赔付月份：:2023年10月
返还倍率:单倍
赔付金额：:15
是否已经取消业务:是
是否承诺退费：:是
用户是否需要回复：:否
用户要求：:退费</t>
  </si>
  <si>
    <t>TS202310271623271338</t>
  </si>
  <si>
    <t>18671721355</t>
  </si>
  <si>
    <t>杨祖国</t>
  </si>
  <si>
    <t>2023-10-28 10:15:07</t>
  </si>
  <si>
    <t xml:space="preserve">
高级模板内容：
投诉问题描述:用户对超出语音费用不认可要求投诉处理退费，请后台老师核实处理
争议月份:2023年8月、2023年9月、2023年10月
争议金额:138.6
是否有下发短信提醒:是
用户要求:1</t>
  </si>
  <si>
    <t>计费争议-语音：语音计费正常，此属用户使用产生计费，现减免用户8-10月一半语音费用70元，系统办理预存享50元赠费，立即到账，补赠剩余20元，24小时退费到账，此费用无法抵扣往月欠费及打印发票，用户满意</t>
  </si>
  <si>
    <t>BL202310261953382081</t>
  </si>
  <si>
    <t>13217178162</t>
  </si>
  <si>
    <t>乔东</t>
  </si>
  <si>
    <t>2023-10-27 14:22:08</t>
  </si>
  <si>
    <t xml:space="preserve">判断省分:湖北
:有意向资费
:全国流量王8元套餐
:
高级模板内容：
用户诉求:降低
当前套餐名称:大王卡29元版
新套餐名称（转入套餐名称）:全国流量王8元套餐
是合约期内（含靓号）:否
备注:已解释，去营业厅咨询办理，不愿意，要求我方办理，联系15574589730</t>
  </si>
  <si>
    <t>TS202310280646270724</t>
  </si>
  <si>
    <t>2023-10-28 14:48:51</t>
  </si>
  <si>
    <t xml:space="preserve">
高级模板内容：
投诉问题描述:TS202310250835121031前期未接到工作人员回电，称自己50分钟未使用完现在超出了语音用户对此不满意，前台解释无效，用户强烈称自己未使用超出。后台协助解释处理谢谢
争议月份:2023年10月
争议金额:0.4
是否有下发短信提醒:是
用户要求:TS202310250835121031前期未接到工作人员回电，称自己50分钟未使用完现在超出了语音用户对此不满意，前台解释无效，用户强烈称自己未使用超出。后台协助解释处理谢谢</t>
  </si>
  <si>
    <t>计费争议-语音：语音计费正常，此属用户自行使用产生扣费，现已解释，且用户套餐内存在市话网龄计划合约，每月50分钟市话，用户拨打非市话产生扣费，已说明，前期已告知用户最后一次退费，无法一直退费，已解释，满意度一般</t>
  </si>
  <si>
    <t>TS202310261532520070</t>
  </si>
  <si>
    <t>15671027717</t>
  </si>
  <si>
    <t>2023-10-27 10:14:47</t>
  </si>
  <si>
    <t xml:space="preserve">
高级模板内容：
投诉问题描述:用户来电反映15671027717都销户好多年了，为什么现在还在扣费，由于费用较大时限较长，烦请后台协助核算处理
争议月份:2023年10月
争议金额:0
用户要求:核实费用明细，给出合理解释为什么15671027717都销户好多年了，为什么现在还在扣费</t>
  </si>
  <si>
    <t>计费争议-帐单争议：用户对帐单不认可，用户表示自己一直未使用15671027717这个号码，对扣费不认可，已跟用户解释清楚，因号码现在是风险关停状态，我部无法销户，已建议用户携带身份证证件到自营销复机后销户，考虑用户感知，申请退19.3-23.10月部份套餐费用，合计560元，24小时到帐，此费用不可打印发票，另用户反馈的副卡18572356638问题，用户表示会自行到营业厅处理，满意。</t>
  </si>
  <si>
    <t>TS202310271222120230</t>
  </si>
  <si>
    <t>2023-10-28 13:41:11</t>
  </si>
  <si>
    <t xml:space="preserve">判断省分:湖北
:增值业务费用争议（含炫彩通信助理包云盘版等组合类增值业务）
:固网
:是
:不认可
:小于等于500元，且仅限单倍、月份不超过12个月
:
高级模板内容：
投诉问题描述:用户来电对前期反映的（TV增值趣味生活（25元/月））问题（详见前期工单：BL202310052253581944），已按处理结果解释（宽带账号071701068753订购产品名称趣味生活(2400077200)，订购时间23年9月，取消时间为23年10月，25元/月，合计扣费2个月，累计产生费用合计50元，订购方式为电视遥控器按OK键确认，有二次确认过程，不存在订购违规现象。考虑您使用感知，已取消屏蔽并于三个工作日内退费到账50元，此费用不可抵扣往月欠费及打印发票。另已取消副卡18671443125家庭群组化副卡10G省内流量流量(不共享不结转)(湖北)和炫彩通信助理包-云盘版业务），用户不认可，称费用未到账
活动名称:TV增值趣味生活（25元/月）
争议月份:2023年9月、2023年10月
争议金额:50
用户要求:核实费用为什么没有到账</t>
  </si>
  <si>
    <t>计费争议-账单：用户反映赠费未到账。经核实，用户来电对前期反映的（TV增值趣味生活（25元/月））问题 ，网站未退费到账，现由我部于 2023-10-28 10:03:46 退费到账50元，此费用不可打印发票，满意。</t>
  </si>
  <si>
    <t>TS202310262326260588</t>
  </si>
  <si>
    <t>15872491269</t>
  </si>
  <si>
    <t>2023-10-27 10:48:29</t>
  </si>
  <si>
    <t xml:space="preserve">
高级模板内容：
投诉问题描述:用户来电对于现在的剩余话费不认可
争议时间:2023-10-26
争议金额:7.65
用户查询情况:用户表示自己是两个月前交的费用还有280多
前台实际查询情况:核实用户每个月都有扣取费用
用户要求:并且表示自己是在2023年8月份转网进来的，核实用户该号码是在2021年8月份转的，用户非说是在今年转的，并表示之前还有280多的费用，已向用户解释，用户不认可，请处理</t>
  </si>
  <si>
    <t>计费争议-账单：用户反映账单扣费的问题，经核实，客户于 2023-08-01 09:33:09 交费50元后剩余话费 221.70 元，扣除23.8-10月月租费215.10元，现剩余话费6.60元，账单扣费正常无误，已联系客户解释说明，客户知晓，认可</t>
  </si>
  <si>
    <t>ZX202310261619350381</t>
  </si>
  <si>
    <t>071700109711</t>
  </si>
  <si>
    <t>孟祥松</t>
  </si>
  <si>
    <t>2023-10-27 14:08:12</t>
  </si>
  <si>
    <t xml:space="preserve">判断省分:湖北
:被动办理宽带
:不需要
:
高级模板内容：
问题描述:用户来电称要携号转网，对名下的宽带不知情，要求取消，不愿到厅
第二联系方式:15629376135
销户原因:要携号转网
用户要求:要求尽快联系处理否则工信部投诉</t>
  </si>
  <si>
    <t>携号转网（枝江城区营服中心）：用户要求取消缓装宽带，经核实，用户于2023-10-26 15:48:46在枝江城区公园路自营厅办理了融合拆分，暂无法二次操作销户，已跟用户解释清楚，次月一号办理销户，用户号码已可正常携出，无限制，满意。</t>
  </si>
  <si>
    <t>BL202310291036181444</t>
  </si>
  <si>
    <t>18671772897</t>
  </si>
  <si>
    <t>常昌国</t>
  </si>
  <si>
    <t>2023-10-29 14:56:23</t>
  </si>
  <si>
    <t>&gt;业务号码&gt;18671772897；&gt;号码归属地&gt;宜昌；&gt;产品名称&gt;视频彩铃心悦会员包月15元-3；&gt;产品代码&gt;49007442；&gt;产品编码&gt;4900744200；&gt;订购时间&gt;2023-10-2106:40:34；&gt;核查情况&gt;平台故障；&gt;不规范定制分类&gt;平台故障，无法判责；&gt;退费金额&gt;15元；&gt;退费时间&gt;2023-10-29；&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用户要求：:要求尽快处理</t>
  </si>
  <si>
    <t>TS202310261736010931</t>
  </si>
  <si>
    <t>16671758290</t>
  </si>
  <si>
    <t>徐步云</t>
  </si>
  <si>
    <t>2023-10-27 18:32:36</t>
  </si>
  <si>
    <t xml:space="preserve">
高级模板内容：
投诉问题描述:用户来电称自己之前月费是69，现在为什么是89，已向用户解释，用户不认可
争议月份:2023年10月
争议金额:10
用户要求:用户要求退费</t>
  </si>
  <si>
    <t>计费争议-账单：用户反映账单扣费的问题，考虑客户感知，申请退还23.5-10月多扣费用合计54元，24小时内到账，此费用不可打印账单发票，回访满意。</t>
  </si>
  <si>
    <t>BL202310280924011952</t>
  </si>
  <si>
    <t>18671785896</t>
  </si>
  <si>
    <t>陈万雷</t>
  </si>
  <si>
    <t>2023-10-28 15:44:46</t>
  </si>
  <si>
    <t>&gt;业务号码&gt;18671785896；&gt;号码归属地&gt;宜昌；&gt;产品名称&gt;AR彩铃酷趣会员5G加油包（湖北）；&gt;产品代码&gt;无；&gt;产品编码&gt;无；&gt;订购时间&gt;2023-10-2722:02:04；&gt;核查情况&gt;平台故障；&gt;不规范定制分类&gt;平台故障，无法判责；&gt;退费金额&gt;20元；&gt;退费时间&gt;2023/10/28；&gt;投诉内容&gt;赔付类型：:增值业务争议
CBSS账单扣费名称：:AR彩铃酷趣会员5G加油包（湖北）（已停售）
办理渠道:公众中台订单中心_71b591k
赔付月份：:2023年10月
返还倍率:单倍
赔付金额：:20
是否已经取消业务:是
是否承诺退费：:是
用户是否需要回复：:否
用户要求：:退费</t>
  </si>
  <si>
    <t>BL202310270938361480</t>
  </si>
  <si>
    <t>18672094655</t>
  </si>
  <si>
    <t>2023-10-27 15:27:40</t>
  </si>
  <si>
    <t>&gt;业务号码&gt;18672094655&gt;号码归属地&gt;宜昌；&gt;产品名称&gt;热血都市畅听5G加油包（湖北）；&gt;产品代码&gt;无；&gt;产品编码&gt;91295262；&gt;订购时间&gt;2023-10-2700:15:57；&gt;核查情况&gt;平台故障；&gt;不规范定制分类&gt;平台故障，无法判责；&gt;退费金额&gt;20元；&gt;退费时间&gt;2023年10月27日&gt;投诉内容&gt;
高级模板内容：
赔付类型：:增值业务争议
CBSS账单扣费名称：:热血都市畅听5G加油包（湖北）
SP产品ID/元素ID：:无
办理渠道:湖北杭州翔羽线上业务代理(宜昌)
赔付月份：:2023年10月
返还倍率:单倍
赔付金额：:20
是否已经取消业务:是
是否承诺退费：:是
用户是否需要回复：:否
用户要求：:尽快退费</t>
  </si>
  <si>
    <t>TS202310281323260135</t>
  </si>
  <si>
    <t>15997659156</t>
  </si>
  <si>
    <t>蒋艳青</t>
  </si>
  <si>
    <t>2023-10-29 13:37:35</t>
  </si>
  <si>
    <t xml:space="preserve">
高级模板内容：
投诉问题描述:用户对月租不认可，表示办卡时业务员告知是99元，现在多了一个附加包成了原价109元了，不认可，要求反馈
争议月份:2023年10月
争议金额:109
用户要求:用户对月租不认可，表示办卡时业务员告知是99元，现在多了一个附加包成了原价109元了，不认可，要求反馈</t>
  </si>
  <si>
    <t>计费争议-账单扣费：客户对10月套餐收费109元不满，经核实属折扣内捆绑炫彩通信助理包-云盘版 -次月生效（湖北）产生扣费，沟通后为用户重新勾选2023-11-01至2024-09-30】 存量5G畅爽套餐享49元赠费，考虑9-10产生费用20元，为用户系统勾选赠费20元，此费用不可打印发票，用户知晓</t>
  </si>
  <si>
    <t>BL202310261903451609</t>
  </si>
  <si>
    <t>17671250108</t>
  </si>
  <si>
    <t>张永国</t>
  </si>
  <si>
    <t>2023-10-27 09:21:58</t>
  </si>
  <si>
    <t xml:space="preserve">判断省分:湖北
:有意向资费
:全国流量王8元套餐
:
高级模板内容：
用户诉求:客户来电改为4G全国流量王8元，我处挽留无效建议前往营业厅咨询办理，客户不认可
当前套餐名称:腾讯大王卡
新套餐名称（转入套餐名称）:4G全国流量王8元
是合约期内（含靓号）:否</t>
  </si>
  <si>
    <t>BL202310270906521033</t>
  </si>
  <si>
    <t>18672105889</t>
  </si>
  <si>
    <t>向家琼</t>
  </si>
  <si>
    <t>2023-10-27 16:45:08</t>
  </si>
  <si>
    <t>&gt;业务号码&gt;18672105889；&gt;号码归属地&gt;宜昌；&gt;产品名称&gt;沃悦读同步学钻石会员20元包；&gt;产品代码&gt;66001174；&gt;产品编码&gt;6600117400；&gt;订购时间&gt;2023-10-0811:10:27；&gt;核查情况&gt;平台故障；&gt;不规范定制分类&gt;平台故障，无法判责；&gt;退费金额&gt;20元；&gt;退费时间&gt;2023年10月27日；&gt;投诉内容&gt;
高级模板内容：
赔付类型：:增值业务争议
CBSS账单扣费名称：:沃悦读同步学钻石会员20元包	
办理渠道:未查询到
赔付月份：:2023年10月
返还倍率:单倍
赔付金额：:20
是否已经取消业务:是
是否承诺退费：:是
用户是否需要回复：:否
用户要求：:已承诺退费</t>
  </si>
  <si>
    <t>TS202310261558350772</t>
  </si>
  <si>
    <t>18571003256</t>
  </si>
  <si>
    <t>王思燕</t>
  </si>
  <si>
    <t>2023-10-28 09:02:36</t>
  </si>
  <si>
    <t xml:space="preserve">
高级模板内容：
投诉问题描述:用户来电称4月份之前每月才消费40多，但是现在消费非常高对此不认可
争议月份:2023年10月
争议金额:0
用户要求:核实处理要求恢复原有资费不然注销此卡</t>
  </si>
  <si>
    <t>计费争议-账单扣费：客户对5-10月账单扣费不满，经核实套餐内正常扣费，前期调整到期所致， 沟通后属宜昌市城区集团直属3G开户用户，现由18607201462为用户申请办理3折，于次月生效，另按用户要求注销宽带， 满意。</t>
  </si>
  <si>
    <t>TS202310261702160067</t>
  </si>
  <si>
    <t>13217272680</t>
  </si>
  <si>
    <t>孙丽梅</t>
  </si>
  <si>
    <t>2023-10-28 09:55:47</t>
  </si>
  <si>
    <t xml:space="preserve">
高级模板内容：
投诉问题描述:用户来电对8.9月份月租不认可已在线解释套餐资费和副卡费和超出的通话费用户不认可请协助处理谢谢
争议月份:2023年9月、2023年8月
争议金额:230.65
用户要求:要求我方核实处理</t>
  </si>
  <si>
    <t>计费争议-账单扣费：客户对8-9月套餐及副卡不满，经核实属正常扣费致电未接，已短信答复如需办理可联系我部，如有疑问可在工作时间（08:30-12:00；14:00 -17:30 ）联系07176921001、13032700872宜昌客服。如用户咨询，请前台 10010话务 中心代为解释，谢谢。</t>
  </si>
  <si>
    <t>BL202310261856251527</t>
  </si>
  <si>
    <t>18695068886</t>
  </si>
  <si>
    <t>2023-10-27 09:04:39</t>
  </si>
  <si>
    <t xml:space="preserve">
高级模板内容：
用户诉求:用户要求降套
当前套餐名称:畅越冰激凌5G套餐139元
新套餐名称（转入套餐名称）:4G全国流量王8元
是合约期内（含靓号）:是
备注:挽留无效，解释特殊套餐，不愿意去营业厅，请处理</t>
  </si>
  <si>
    <t>TS202310261236410906</t>
  </si>
  <si>
    <t>071700115413</t>
  </si>
  <si>
    <t>李绪民</t>
  </si>
  <si>
    <t>2023-10-28 09:04:06</t>
  </si>
  <si>
    <t>高级模板内容：
投诉问题描述:不知情被办理月固定费_IPTV包月费_IPTV包月-包月费1
业务名称:月固定费_IPTV包月费_IPTV包月-包月费1
争议月份:2023年3月、2023年4月、2023年5月、2023年6月、2023年7月、2023年8月、2023年9月、2023年10月
争议金额:80
办理渠道:营业厅
前台是否取消:未取消
是否承诺退费:是
用户要求:退订业务，退还费用</t>
  </si>
  <si>
    <t>计费争议-账单扣费：客户对IPTV扣费不满，经核实属正常扣费，沟通后已为用户办理取消，考虑到用户使用感知为用户13032702982、13177093716办理系统赠费合计80元，此费用不可打印发票，满意。</t>
  </si>
  <si>
    <t>ZX202310271606171779</t>
  </si>
  <si>
    <t>2023-10-28 16:14:21</t>
  </si>
  <si>
    <t xml:space="preserve">判断省分:湖北
:失败
node_42:
:无合约/简单合约
:单卡/移移融合副卡套餐
获取用户证件类型::不认可
:
高级模板内容：
问题描述:用户反馈之前报备销户未办理对此不满，要求我们重新办理并且这段时间产生了费用对此不满要求减免
第二联系方式:17672686688
销户原因:人在外地手机关停了
用户要求:用户反馈之前报备销户未办理对此不满，要求我们重新办理并且这段时间产生了费用对此不满要求减免</t>
  </si>
  <si>
    <t>业务办理：号码销户  经核实，客户号码因断卡2.0-湖北30天及以上睡眠卡风险用户打标（公众市场主卡三无）风险号码局方停机，已告知客户前往中国联通自有营业厅或通过【中国联通APP】操作二次实人认证开机，操作开机后再办理销户，客户表示知晓。</t>
  </si>
  <si>
    <t>BL202310261850541467</t>
  </si>
  <si>
    <t>15586368284</t>
  </si>
  <si>
    <t>2023-10-27 15:33:24</t>
  </si>
  <si>
    <t>[65岁以上老人]判断省分:其他省分
:增值业务争议
判断省分:湖北
:移网
:在补救范围内
:不认可
:小于等于500元，且仅限单倍、月份不超过12个月
:
高级模板内容：
赔付类型：:增值业务争议
CBSS账单扣费名称：:酷音视频彩铃6元包月
办理渠道:沃音乐_个性化铃音
赔付月份：:2023年10月
返还倍率:单倍
赔付金额：:6
是否已经取消业务:是
是否承诺退费：:是
用户是否需要回复：:否
用户要求：:请尽快</t>
  </si>
  <si>
    <t>TS202310281703380222</t>
  </si>
  <si>
    <t>15607202571</t>
  </si>
  <si>
    <t>2023-10-29 11:22:35</t>
  </si>
  <si>
    <t xml:space="preserve">
高级模板内容：
投诉问题描述:不知情被修改套餐为畅越冰激凌5G套餐299元
业务名称:畅越冰激凌5G套餐299元
变更渠道:	宜昌市夷陵城区营服直销
用户要求:用户表示自己不知情被修改套餐为畅越冰激凌5G套餐299元前台解释无效用户要求核实办理情况电话回复升级投诉提及12316</t>
  </si>
  <si>
    <t>计费争议-账单扣费：客户对畅越冰激凌5G套餐299元套餐收费299元不满，经核实由宜昌市夷陵城区营服直销团队（O2O社会直销）于2023-07-31 12:21:57办理转资属沟通错误导致办理，现将套餐转资畅爽冰激凌5G融合套餐129元（湖北）新-宽移固融合，查询8-10月产生扣费540元，考虑到用户使用感知为用户副卡13872471593、13872559783、15337414271在系统中勾选赠费合计150元，再为用户申请390元，于11月5日前到账，此费用不可打印发票，满意</t>
  </si>
  <si>
    <t>TS202310271707490104</t>
  </si>
  <si>
    <t>13886664631</t>
  </si>
  <si>
    <t>黄程</t>
  </si>
  <si>
    <t>2023-10-28 14:23:53</t>
  </si>
  <si>
    <t xml:space="preserve">
高级模板内容：
投诉问题描述:用户要求减免副卡13886664631的月租10元，不然就注销，请回复处理
争议月份:2023年10月
争议金额:0
用户要求:要求减免每月副卡费</t>
  </si>
  <si>
    <t>计费争议-账单扣费：客户对副卡扣费不满，经核实属正常扣费， 沟通后为用户办理【到期时间2024-09-30 23:59:59】 已续 预存话费享10元/月话费优惠12个月（湖北），满意。</t>
  </si>
  <si>
    <t>TS202310290948330233</t>
  </si>
  <si>
    <t>13227268575</t>
  </si>
  <si>
    <t>王芬</t>
  </si>
  <si>
    <t>2023-10-29 13:40:00</t>
  </si>
  <si>
    <t xml:space="preserve">
高级模板内容：
投诉问题描述:用户来电咨询可视电话资费标准，按知识库解释0.9元每分钟，和用户在中国联通APP上查询到的不一致，要求我方核查并回电处理。
涉及渠道:中国联通APP
用户要求:要求我方核查并回电处理。</t>
  </si>
  <si>
    <t>计费争议-账单扣费：客户对可视电话资费标准0.9元不满，已解释该业务使用时不计入套餐内免费分钟数，查询现未给用户产生扣费，建议用户继续观察使用，满意</t>
  </si>
  <si>
    <t>BL202310261828511220</t>
  </si>
  <si>
    <t>071700096298</t>
  </si>
  <si>
    <t>2023-10-27 14:45:22</t>
  </si>
  <si>
    <t>&gt;业务号码&gt;071700096298；&gt;号码归属地&gt;宜昌；&gt;产品名称&gt;那豆少儿，飞咪玩具大世界；&gt;产品代码&gt;24000390，24000365；&gt;产品编码&gt;2400039012，2400036500；&gt;订购时间&gt;2023-09-2213:07:11，2023-08-2518:12:03；&gt;核查情况&gt;平台故障；&gt;不规范定制分类&gt;平台故障，无法判责；&gt;退费金额&gt;25元，25元；&gt;退费时间&gt;2023-10-27；&gt;投诉内容&gt;
高级模板内容：
赔付类型：:增值业务争议
CBSS账单扣费名称：:TV增值-应用-教育
办理渠道:无
赔付月份：:2023年10月
返还倍率:单倍
赔付金额：:50
是否已经取消业务:是
是否承诺退费：:是
用户是否需要回复：:否
用户要求：:尽快核实处理，谢谢</t>
  </si>
  <si>
    <t>BL202310271059500367</t>
  </si>
  <si>
    <t>18695066505</t>
  </si>
  <si>
    <t>2023-10-27 15:27:13</t>
  </si>
  <si>
    <t>&gt;业务号码&gt;18695066505；&gt;号码归属地&gt;宜昌；&gt;产品名称&gt;AR彩铃酷趣会员5G加油包（湖北），视频彩铃心悦会员包月15元-3；&gt;产品代码&gt;91295250，49007442；&gt;产品编码&gt;无，4900744200；&gt;订购时间&gt;2023-09-2008:24:09，2023-10-2409:05:11；&gt;核查情况&gt;平台故障；&gt;不规范定制分类&gt;平台故障，无法判责；&gt;退费金额&gt;20元，15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CBSS账单扣费名称：:增值业务-视频彩铃心悦会员包月，AR彩铃酷趣会员5G加油包（湖北）
办理渠道:无
赔付月份：:2023年10月
返还倍率:单倍
赔付金额：:35
是否已经取消业务:是
是否承诺退费：:是
用户是否需要回复：:否
用户要求：:退费</t>
  </si>
  <si>
    <t>BL202310261625392069</t>
  </si>
  <si>
    <t>18695067199</t>
  </si>
  <si>
    <t>2023-10-27 14:47:39</t>
  </si>
  <si>
    <t>&gt;业务号码&gt;18695067199；&gt;号码归属地&gt;宜昌；&gt;产品名称&gt;手机彩铃精选15元包月；&gt;产品代码&gt;49004938；&gt;产品编码&gt;4900493800；&gt;订购时间&gt;2023-10-2614:38:38；&gt;核查情况&gt;平台故障；&gt;不规范定制分类&gt;平台故障，无法判责；&gt;退费金额&gt;15元；&gt;退费时间&gt;2023-10-27；&gt;投诉内容&gt;
【2022年上工信部测评重保用户】【2022年上工信部测评重保用户】判断省分:其他省分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CBSS账单扣费名称：:手机彩铃精选15元包月
办理渠道:SP平台接入
赔付月份：:2023年10月
返还倍率:单倍
赔付金额：:15
是否已经取消业务:是
是否承诺退费：:是
用户是否需要回复：:否
用户要求：:退费</t>
  </si>
  <si>
    <t>GZ202310271434460107</t>
  </si>
  <si>
    <t>071700052635</t>
  </si>
  <si>
    <t>赵克文</t>
  </si>
  <si>
    <t>2023-10-27 15:09:08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</si>
  <si>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装机地址：湖北省宜昌市西陵区云集街道果园路社区东山大道120号合美通讯广场1栋1单元周边</t>
  </si>
  <si>
    <t>ZX202310281024082481</t>
  </si>
  <si>
    <t>13114466513</t>
  </si>
  <si>
    <t>闫军安</t>
  </si>
  <si>
    <t>2023-10-29 09:15:47</t>
  </si>
  <si>
    <t xml:space="preserve">判断省分:湖北
:失败
node_42:
:其他合约
:异地
:不认可/无法提供相关证件
:
高级模板内容：
问题描述:用户需要销户，客户在异地，线上无法办理，烦请协助处理
第二联系方式:15585655536
销户原因:不使用了
用户要求:客户需要尽快回电</t>
  </si>
  <si>
    <t>业务办理：号码销户 客服部已操作办理注销，客户满意。</t>
  </si>
  <si>
    <t>TS202310271647011990</t>
  </si>
  <si>
    <t>18694093271</t>
  </si>
  <si>
    <t>2023-10-28 09:50:19</t>
  </si>
  <si>
    <t xml:space="preserve">【2022年上工信部测评重保用户】
高级模板内容：
投诉问题描述:用户表示自己没开通过炫彩通信助理包-云盘版-立即生效（湖北	热销新歌铃音盒8元包月，要求为其核实处理该问题
业务名称:炫彩通信助理包-云盘版-立即生效（湖北	热销新歌铃音盒8元包月
争议月份:2018年6月
争议金额:1
办理渠道:线上
前台是否取消:未取消
是否承诺退费:否
用户要求:尽快为其核实处理答复</t>
  </si>
  <si>
    <t>计费争议-账单扣费：客户对炫彩通信助理包-云盘版 收费不满，经核实由秭归新视界合作厅于22.11月办理，现已取消，考虑到用户使用感知为用户18507202044系统勾选50元赠，另系统申请70元费用于24小时内到账，此费用不可打印发票；另用户订购产品名称-热销新歌，产品代码为90115，订购时间20.07，取消时间为23年10月，8元/月，合计扣费39个月，累计产生费用合计312元，订购方式为集团统一认证平台” 短信验证码，有二次确认过程，不存在订购违规现象。考虑用户使用感知，网站方已取消屏蔽并于三个工作日内退费312元到账，此费用不可抵扣往月欠费及打印发票，满意。</t>
  </si>
  <si>
    <t>ZX202310261634590548</t>
  </si>
  <si>
    <t>18671448492</t>
  </si>
  <si>
    <t>秦在卫</t>
  </si>
  <si>
    <t>2023-10-28 09:12:26</t>
  </si>
  <si>
    <t xml:space="preserve">判断省分:湖北
:失败
node_42:
:其他合约
:本地
:不认可
:
高级模板内容：
问题描述:用户想要注销该号码，对当前的欠费不认可，要求减免
第二联系方式:13872582925
销户原因:不使用该号码
用户要求:用户对每个月的欠费不认可，称办卡时没有讲清楚，要求申请欠费的减免，请后台协助解决。</t>
  </si>
  <si>
    <t>业务办理：号码销户，经核实，客户号码有往月欠费405.47元，线上无法操作销户，已联系客户解释说明，客户表示知晓。</t>
  </si>
  <si>
    <t>GZ202310271431100086</t>
  </si>
  <si>
    <t>071703659302</t>
  </si>
  <si>
    <t>向道靖</t>
  </si>
  <si>
    <t>2023-10-27 14:46:22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</si>
  <si>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装机地址：湖北省宜昌市伍家岗区伍家岗街道白马山社区凤凰城11栋1单元29楼2903</t>
  </si>
  <si>
    <t>GZ202310271430380080</t>
  </si>
  <si>
    <t>2023-10-27 14:56:11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</si>
  <si>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装机地址：湖北省宜昌市夷陵区小溪塔镇夷兴大道23号安旺花园16栋4单元4层402户</t>
  </si>
  <si>
    <t>ZX202310271829340589</t>
  </si>
  <si>
    <t>2023-10-29 14:19:08</t>
  </si>
  <si>
    <t xml:space="preserve">22年Q3Q4重点客户
高级模板内容：
问题描述:用户表示自己APP上销户时证件审核不通过，要求继续线上协助处理
第二联系方式:15572706720
销户原因:不需要了
用户要求:尽快为其核实注销</t>
  </si>
  <si>
    <t>业务办理：号码销户，客户要求注销号码，多次致电未接，无法核实资料，暂未办理销户，已短信告知如您后期使用有任何疑问，可于工作时间（08：30-17：30）致电宜昌联通07176921001或13032700872。</t>
  </si>
  <si>
    <t>ZX202310270957200693</t>
  </si>
  <si>
    <t>2023-10-27 14:21:33</t>
  </si>
  <si>
    <t xml:space="preserve">判断省分:湖北
:失败
node_42:
:无合约/简单合约
:单卡/移移融合副卡套餐
获取用户证件类型::不认可
:
高级模板内容：
问题描述:用户坚持马上就要线上办理销户，挽留失败，称在APP上销户失败，服务-办理-预约销户，称搜索不到，坚持称我方把APP注销的通道关了，没办法才联系客服，坚持线上销户，第二联系电话为15671188802
第二联系方式:15671188802
销户原因:称在APP上销户不成功，搜索不到销户
用户要求:用户坚持马上就要线上办理销户，挽留失败，称在APP上销户失败，服务-办理-预约销户，称搜索不到，坚持称我方把APP注销的通道关了，没办法才联系客服，坚持线上销户，第二联系电话为15671188802</t>
  </si>
  <si>
    <t>业务办理：客户反馈销户问题，核实客户已于手厅办理预约销户，回访满意</t>
  </si>
  <si>
    <t>TS202310261242071027</t>
  </si>
  <si>
    <t>2023-10-28 15:06:07</t>
  </si>
  <si>
    <t xml:space="preserve">主办单位：湖北
客户类别：普通客户
10010是否打通：是
是否二次致电10015：是
是否联系：是
升级倾向：无
号码归属省：湖北
SVIP等级：
----
高级模板内容：
是否有前期工单及工单流水号（标注10/15）:10工单：TS202310251849230875
投诉问题描述（提炼并描述客户反映核心问题，含争议渠道/争议金额或对前期工单争议点）:用户来电对套餐/月租费不认可，对合账号码（15671009379）扣费75元不认可的问题，已按10010处理结果解释不认可，请核实回复（备注：用户无携转意向）</t>
  </si>
  <si>
    <t>计费争议-账单扣费①客户基本资料：业务号码：13277177005、客户姓名：
吴江峰、套餐情况：
腾讯大王卡；客户反映对合账后该卡扣费75元不满问题； 
②首次联系客户时间：2023-10-26 15:32:48
③投诉核查处理情况：收到贵部转办，我司立即组织核查，经核实已将该卡操作分户，考虑到用户使用感知，为用户勾选赠费50元，另为用户申请75元费用，于24小时内到账，此费用不可打印发票。
④答复客户时间及客户满意度评价：根据上述核实情况，我司于2023-10-26 15:32:48联系客户满意，回单人：田群、联系方式：07176921001
⑤投诉核查关联材料：无。</t>
  </si>
  <si>
    <t>TS202310261628111602</t>
  </si>
  <si>
    <t>13135805356</t>
  </si>
  <si>
    <t>钟丽蓉</t>
  </si>
  <si>
    <t>2023-10-27 09:50:39</t>
  </si>
  <si>
    <t xml:space="preserve">【2022年上工信部测评重保用户】
高级模板内容：
投诉问题描述:用户来电反映当时办理的时候说是每张副卡都可以免费的，本处核实每张收取10元
争议月份:2023年10月
争议金额:1
用户要求:要求减免副卡费，请尽快处理谢谢</t>
  </si>
  <si>
    <t>解释宣传： 城区集团宜昌喜联科技中小企业代理 ，副卡问题未解释清楚。经核实， 城区集团宜昌喜联科技中小企业代理 于2023-04-19 12:32:56 给客户办理转资副卡套餐，副卡每月会收取10元费用，已联系客户解释说明，考虑客户感知，已为客户办理 预存话费享10元/月话费优惠12个月 ，客户满意。</t>
  </si>
  <si>
    <t>BL202310261740060647</t>
  </si>
  <si>
    <t>13197333936</t>
  </si>
  <si>
    <t>乔能峰</t>
  </si>
  <si>
    <t>2023-10-27 14:14:41</t>
  </si>
  <si>
    <t>判断省分:其他省分
:增值业务争议
判断省分:湖北
:移网
:在补救范围内
:不认可
:小于等于500元，且仅限单倍、月份不超过12个月
:
高级模板内容：
赔付类型：:增值业务争议
CBSS账单扣费名称：:视频彩铃心悦会员包月15元,云加速5G畅玩加油包(湖北)
办理渠道:SP
赔付月份：:2023年9月、2023年10月
返还倍率:单倍
赔付金额：:30
是否已经取消业务:是
是否承诺退费：:是
用户是否需要回复：:否
用户要求：:要求退费，前台已告知无法抵扣项目，请尽快处理，谢谢！</t>
  </si>
  <si>
    <t>BL202310261729410496</t>
  </si>
  <si>
    <t>17683704791</t>
  </si>
  <si>
    <t>杨俊杰</t>
  </si>
  <si>
    <t>2023-10-27 09:04:06</t>
  </si>
  <si>
    <t xml:space="preserve">判断省分:湖北
:有意向资费
:全国流量王8元套餐
:
高级模板内容：
用户诉求:用户要求办理全国流量王8元套餐，表示已经去过营业厅，无法办理
当前套餐名称:腾讯大王卡
新套餐名称（转入套餐名称）:全国流量王8元套餐
是合约期内（含靓号）:否</t>
  </si>
  <si>
    <t>TS202310290923522150</t>
  </si>
  <si>
    <t>071700000149</t>
  </si>
  <si>
    <t>汪贵秀</t>
  </si>
  <si>
    <t>2023-10-29 13:25:59</t>
  </si>
  <si>
    <t xml:space="preserve">
高级模板内容：
投诉问题描述:用户来电反映当时办理宽带时告知电视是免费的。现在每个月都收取了IPTV电视费。用户不认可
争议月份:2023年10月
争议金额:1
用户要求:要求我方尽快核实回复处理，谢谢！</t>
  </si>
  <si>
    <t>解释宣传： 城区伍家岗区星通专营店  ，IPTV费用问题未解释清楚。经核实，客户于2021-10-03 12:06:39城区伍家岗区星通专营店 办理IPTV，参加 10元*12月IPTV减免 活动，活动于2022-10-31 23:59:59结束，结束后会收取10元费用，已联系客户解释说明，考虑客户感知，已为客户办理预存话费享10元/月话费优惠12个月活动，客户满意。</t>
  </si>
  <si>
    <t>GZ202310271417430000</t>
  </si>
  <si>
    <t>071703329555</t>
  </si>
  <si>
    <t>李双华</t>
  </si>
  <si>
    <t>2023-10-27 15:43:04</t>
  </si>
  <si>
    <t>网络不稳定
装机地址：湖北省宜昌市伍家岗区伍家岗街道沈家店社区沿江大道188号恒大华府2栋1单元30楼3001</t>
  </si>
  <si>
    <t>TS202310271131441316</t>
  </si>
  <si>
    <t>18671707747</t>
  </si>
  <si>
    <t>陈星</t>
  </si>
  <si>
    <t>2023-10-27 18:52:54</t>
  </si>
  <si>
    <t xml:space="preserve">判断省分:湖北
:无意向资费
node_104:
node_102:
:降套
:消费过高
:挽留后，用户依旧要求降套
:资费对比
:挽留失败
:
node_106:
:无合约/无靓号
:
高级模板内容：
投诉问题描述:用户来电反映从7月份开始就是100多块的月租，办理人员给用户办理套餐的时候没有给用户解释清楚办理套餐的时候给用户办理了优惠活动，现在活动到期恢复了原价，在用户不知情的情况下办理了现有套餐，用户不认可现有套餐，要求办理降套。
争议月份:2023年7月、2023年8月、2023年9月、2023年10月
争议金额:195.1
用户要求:请后台人员核实过后尽快联系，用户要求办理降套，不需要宽带都可以。</t>
  </si>
  <si>
    <t>解释宣传： 当阳城区南正街自有营业厅 ，活动折扣时间未解释清楚。经核实，客户于2022-06-30 10:15:01当阳城区南正街自有营业厅 办理 预存话费享折扣优惠 档位五（次月生效12个月）-湖北政企专属活动 ，活动于2023-06-30 23:59:59结束，已联系客户解释说明，已协商办理 存量5G畅爽套餐享69元赠费 活动，考虑客户感知，申请减免23.7月-9月部分月费差价129元， 24小时内到账，此费用无法抵扣往月欠费且不可打印发票，满意。</t>
  </si>
  <si>
    <t>TS202310271148191845</t>
  </si>
  <si>
    <t>18672092705</t>
  </si>
  <si>
    <t>2023-10-28 14:13:12</t>
  </si>
  <si>
    <t xml:space="preserve">
高级模板内容：
投诉问题描述:用户称在去年的时候办理的是129元的套餐，但查询实际是159元的套餐资费，且称自己没有办理18571045708这张副卡，现要求核实处理。
业务名称:畅越冰激凌5G套餐159元
变更渠道:无
用户要求:用户称在去年的时候办理的是129元的套餐，但查询实际是159元的套餐资费，且称自己没有办理18571045708这张副卡，现要求核实处理。</t>
  </si>
  <si>
    <t>解释宣传： 宜昌城区政企东山沃通专业代理 ，套餐费用问题未解释清楚。经核实，客户于2022-10-11 11:37:52宜昌城区政企东山沃通专业代理办理畅越冰激凌5G套餐159元套餐，绑定有副卡，副卡会收取10元费用，已联系客户解释说明，副卡18571045708已办理销户，18672908623， 18672098792 办理预存话费享10元/月话费优惠12个月活动。客户满意。</t>
  </si>
  <si>
    <t>GZ202310271407202435</t>
  </si>
  <si>
    <t>071700463143</t>
  </si>
  <si>
    <t>丁良平</t>
  </si>
  <si>
    <t>2023-10-28 12:43:32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</si>
  <si>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:账号在线，刷新无效，用户要求上门检查</t>
  </si>
  <si>
    <t>TS202310271530382313</t>
  </si>
  <si>
    <t>071700001862</t>
  </si>
  <si>
    <t>解庐峰</t>
  </si>
  <si>
    <t>2023-10-28 10:25:15</t>
  </si>
  <si>
    <t>用户被动办理湖北IPTV_1华为平台包月-10元/月坚持要求取消，解释无效，请公司处理。</t>
  </si>
  <si>
    <t>解释宣传：城区东山大道国贸自有营业厅，IPTV业务AA，电视未安装现已取消，因原129元畅爽冰激凌自自由畅玩套餐包含IPTV，减免22.2-23.10月功能费用210元，主副卡4张号码办理预存享50元赠费，立即到账，补赠剩余10元赠费，24小时退费到账，此费用无法抵扣往月欠费及打印发票，用户满意</t>
  </si>
  <si>
    <t>GZ202310271407022432</t>
  </si>
  <si>
    <t>13424293668</t>
  </si>
  <si>
    <t>2023-10-27 14:40:43</t>
  </si>
  <si>
    <t>按处理结果向用户解释:否
:
用户来电反映该地方论坛宽带线路被挂断了，要求尽快安排人员维修，地址：湖北宜昌夷陵区太平溪镇龙潭坪村村路口，请后台核实尽快处理谢谢</t>
  </si>
  <si>
    <t>电线电缆：已通知维护人员18607201674现场核查处理，已向客户解释说明，用户知晓。</t>
  </si>
  <si>
    <t>GZ202310271406492431</t>
  </si>
  <si>
    <t>071700061072</t>
  </si>
  <si>
    <t>2023-10-27 16:42:34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</si>
  <si>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宽带无法使用，光猫亮红灯，基本排障无法恢复，请尽快处理回复</t>
  </si>
  <si>
    <t>BL202310291524271309</t>
  </si>
  <si>
    <t>15697209981</t>
  </si>
  <si>
    <t>佘恩赐</t>
  </si>
  <si>
    <t>2023-10-29 15:52:21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</si>
  <si>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CBSS账单扣费名称：:国内流量月包40元9GB(立即生效)
办理渠道:湖北省分公司
赔付月份：:2023年9月、2023年10月
返还倍率:单倍
赔付金额：:80
是否已经取消业务:是
是否承诺退费：:是
用户是否需要回复：:否
用户要求：:用户要求退还80元费用</t>
  </si>
  <si>
    <t>TS202309271805452226</t>
  </si>
  <si>
    <t>071700042253</t>
  </si>
  <si>
    <t>李雷</t>
  </si>
  <si>
    <t>2023-10-27 09:05:57</t>
  </si>
  <si>
    <t>用户来电反馈网速慢,没有达到1000M标准,后多次联系客户经理被告知是因为用户小区资源配置不足,影响用户实际使用速率,用户表示6月底通过客户经理(13135823333)推荐办理了(36期超级wifi（359+40*36）（湖北）)这个活动,用户认为既然小区速率不达标,就不应该推荐这个活动,用户现在要求返还当时办理这个活动的所有费用,还有对7-9月使用期间每月产生的40元家庭WiFi服务费要求退还,客户要求此问题能在本月处理好,客户不接受拖到下个月,请公司核实后处理
核对用户地址:湖北省宜昌市西陵区西陵街道办常刘路社区天玺小区(华祥天玺)32栋1单元20楼2002此地址为千兆宽带小区</t>
  </si>
  <si>
    <t>解释宣传：城区东山大道国贸自有营业厅AA，经核实，客户于 2023-07-15 08:55:02  城区东山大道国贸自有营业厅办理 36期超级wifi（359+40*36）组网活动，因小区资源配置不足,影响用户实际使用速率未达到1000M，已联系客户经理协助处理，72小时有结果后回复，考虑客户感知，申请减免23年7月-10月家庭WiFi服务费合计160元， 24小时内到账，此费用无法抵扣往月欠费且不可打印发票，满意。</t>
  </si>
  <si>
    <t>GZ202310271359292378</t>
  </si>
  <si>
    <t>071700611383</t>
  </si>
  <si>
    <t>谭坤山</t>
  </si>
  <si>
    <t>2023-10-27 18:28:06</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</si>
  <si>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13135823789
071700611383
湖北省宜昌市秭归县茅坪镇建平社区屈原路12-1-103	
猫红灯，请尽快联系维修</t>
  </si>
  <si>
    <t>TS202310291325560737</t>
  </si>
  <si>
    <t>15572710520</t>
  </si>
  <si>
    <t>王腾</t>
  </si>
  <si>
    <t>2023-10-29 16:01:11</t>
  </si>
  <si>
    <t xml:space="preserve">
高级模板内容：
投诉问题描述:0
到厅时间:2023-10-29
到厅名称:城区精英盛华西陵一路合作厅
办理业务:办理装入主副卡
营业厅地址:西陵一路13号（东门中环大厦对面）
用户要求:用户要求投诉营业厅，表示打电话给营业厅营业厅称可以办理转主副卡，到营业厅又称不能转副卡，要求投诉营业厅去，请及时处理，谢谢</t>
  </si>
  <si>
    <t>解释宣传：城区精英盛华西陵一路合作厅，办理转主副卡AA。用户反映不能转副卡，经核实属营业厅解释错误导致，经核实现号码15572710520现已纳入主卡13545857340下，用户满意。</t>
  </si>
  <si>
    <t>GZ202310271357362367</t>
  </si>
  <si>
    <t>071700048722</t>
  </si>
  <si>
    <t>朱意</t>
  </si>
  <si>
    <t>2023-10-28 12:44:13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</si>
  <si>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装机地址：湖北省宜昌市伍家岗区伍家岗街道办白沙脑社区东山大道山水华庭1栋1单元6楼605</t>
  </si>
  <si>
    <t>TS202310261012591777</t>
  </si>
  <si>
    <t>13217174676</t>
  </si>
  <si>
    <t>岳滨</t>
  </si>
  <si>
    <t>2023-10-27 17:19:04</t>
  </si>
  <si>
    <t xml:space="preserve">
高级模板内容：
投诉问题描述:用户来电称，当时办理套餐的时候工作人员告知宽带和IPTV免费用三年，但是从今年三月开始，截止到10月，每月都额外收取了10元
争议月份:2023年3月、2023年4月、2023年5月、2023年6月、2023年7月、2023年8月、2023年9月、2023年10月
争议金额:80
用户要求:用户要求给其合理解释</t>
  </si>
  <si>
    <t>解释宣传：城区伍家区运通专营店（自建他营）  ，IPTV费用问题未解释清楚。经核实，客户于2022-01-23 14:47:46   城区伍家区运通专营店 办理融合宽带，IPTV。宽带为产生扣费，IPTV有10元费用，已联系客户解释说明，考虑客户感知，申请减免23.3月-10月费用合计80元，24小时到帐，此费用无法抵扣往月欠费且不可打印发票，满意。</t>
  </si>
  <si>
    <t>TS202310271234280534</t>
  </si>
  <si>
    <t>13297286705</t>
  </si>
  <si>
    <t>2023-10-27 14:51:16</t>
  </si>
  <si>
    <t xml:space="preserve">
高级模板内容：
投诉问题描述:宣传与实际不一致
业务名称:5G副卡基本套餐(优享服务)
宣传渠道:营业厅
宣传内容:副卡免费
实际情况:副卡收费
用户要求:解释不认可请核实回复处理谢谢</t>
  </si>
  <si>
    <t>解释宣传：城区西陵区卓悦智慧通信合作营业厅（新），副卡问题未解释清楚。经核实，城区西陵区卓悦智慧通信合作营业厅（新）于2021-05-06 16:26:28  办理转资副卡套餐，副卡会收取10元费用，已联系客户解释说明，考虑客户感知，已为客户办理 预存话费享10元/月话费优惠12个月 活动，客户满意。</t>
  </si>
  <si>
    <t>BL202310261604031709</t>
  </si>
  <si>
    <t>18672655086</t>
  </si>
  <si>
    <t>2023-10-27 11:30:26</t>
  </si>
  <si>
    <t xml:space="preserve">
高级模板内容：
需区域二线受理的业务:用户无法提供验证码
用户需办理业务名称:取消联通助理业务功能费和视频彩铃
业务办理类型:取消
业务生效时间:次月生效
是否已按规范验证用户信息:是
备注（如开通流量包、语音包请备注清楚当月有效/长期有效）:15549318307、15629374689、13032734631三个号码上的都取消</t>
  </si>
  <si>
    <t>GZ202310271346162297</t>
  </si>
  <si>
    <t>071700858665</t>
  </si>
  <si>
    <t>赵光文</t>
  </si>
  <si>
    <t>2023-10-27 16:01:55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</si>
  <si>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装机地址：湖北省宜昌市当阳市玉阳办事处子龙转盘片区子龙村2组167号周边</t>
  </si>
  <si>
    <t>TS202310271047392304</t>
  </si>
  <si>
    <t>2023-10-27 17:27:47</t>
  </si>
  <si>
    <t xml:space="preserve">判断省分:其他省分
:普通消费有争议
:下一步
:套餐月费不认可
查询套餐:
:套餐月费有变化
业务办理记录:
:不认可
:其他渠道
判断省分:除甘肃贵州外
: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</si>
  <si>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已按客户要求注销低消宽带（前期045处理），宽带扣费50元已联系营业厅置换，24小时内到账，此费用不可打印账单发票。另联分期5G129元直降1700（社会渠道36期）已联系客户自行携带身份证到厅缴纳违约金后取消，客户知晓，认可</t>
  </si>
  <si>
    <t>GZ202310271343352270</t>
  </si>
  <si>
    <t>071700235191</t>
  </si>
  <si>
    <t>付承海</t>
  </si>
  <si>
    <t>2023-10-27 18:08:54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</si>
  <si>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装机地址：湖北省宜昌市宜都市陆城镇中笔社区5组138号</t>
  </si>
  <si>
    <t>BL202310261600541653</t>
  </si>
  <si>
    <t>15549392948</t>
  </si>
  <si>
    <t>谢德友</t>
  </si>
  <si>
    <t>2023-10-27 09:12:31</t>
  </si>
  <si>
    <t xml:space="preserve">【2022年上工信部测评重保用户】[65岁以上老人]
高级模板内容：
需区域二线受理的业务:用户无法提供验证码
用户需办理业务名称:芒果TV10G流量加月会员合约包（已停售）
业务办理类型:取消
业务生效时间:立即生效
是否已按规范验证用户信息:是</t>
  </si>
  <si>
    <t>TS202310271101120261</t>
  </si>
  <si>
    <t>16607205989</t>
  </si>
  <si>
    <t>2023-10-28 09:05:38</t>
  </si>
  <si>
    <t xml:space="preserve">
高级模板内容：
投诉问题描述:前期工单：TS202310021525360479投诉问题描述:用户来电反映对16607205989消费，在线解释不认可处理结果：计费争议-账单：经核实因您9月月租费用为29元，计费无误，多次联系您无法接通，建议您有疑问可致电我部07176921001为其处理用户再次来电，称自己办副卡，工作人员办错了导致产生了费用，对此不认可
争议月份:2023年9月
争议金额:29.8
用户要求:退费</t>
  </si>
  <si>
    <t>解释宣传：当阳玉阳智能通讯合作厅(自建他营)，副卡问题未解释清楚。经核实，当阳玉阳智能通讯合作厅(自建他营)于2023-09-01 10:09:04给客户办理 腾讯大王卡（新） 套餐，并转资5G副卡基本套餐(优享服务)套餐，次月生效，9月产生有29.8元费用，考虑客户感知，申请为客户减免23.9月费用29.8元，24小时内到账，此费用无法抵扣往月欠费且不可打印发票，满意。</t>
  </si>
  <si>
    <t>ZX202310271032381057</t>
  </si>
  <si>
    <t>13277177596</t>
  </si>
  <si>
    <t>姜朝余</t>
  </si>
  <si>
    <t>2023-10-28 09:08:36</t>
  </si>
  <si>
    <t>客户来电表示要求查询一年以前的拨打市长热线电话的记录表示要有个证明，我方告知只能查询近6个月的通话记录，用户不认可要求处理</t>
  </si>
  <si>
    <t>业务办理：客户来电表示要求查询一年以前的拨打市长热线电话的记录表示要有个证明，我方告知只能查询近6个月的通话记录，建议用户继续观察使用，考虑到用户使用感知为用户系统勾选10元赠费，此费用不可打印发票，用户知晓。</t>
  </si>
  <si>
    <t>ZX202310261625090436</t>
  </si>
  <si>
    <t>071703080660</t>
  </si>
  <si>
    <t>雷国平</t>
  </si>
  <si>
    <t>2023-10-28 09:08:08</t>
  </si>
  <si>
    <t xml:space="preserve">用户表示没有办过这条宽带，要求注销，烦请公司核实处理回复</t>
  </si>
  <si>
    <t>业务办理：客户要求取消缓装宽带，已按客户要求取消，联系无人接听，已短信告知，如有疑问可在工作时间（08:30-12:00；14:00-17:30）联系07176921001、13032700872宜昌联通投诉处理中心。如用户咨询，请前台10010话务中心代为解释，谢谢</t>
  </si>
  <si>
    <t>GZ202310271333022190</t>
  </si>
  <si>
    <t>071703268856</t>
  </si>
  <si>
    <t>朱冬青</t>
  </si>
  <si>
    <t>2023-10-27 16:01:34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</si>
  <si>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问题（现象）描述:无法观看中央电视台，网络电视可以看，有线电视看不了
故障时间:2023-10-27
宽带是否安装IPTV:是
宽带是否可正常上网:是
是否重启设备:已重启未恢复</t>
  </si>
  <si>
    <t>BL202310261105462372</t>
  </si>
  <si>
    <t>2023-10-27 09:28:58</t>
  </si>
  <si>
    <t xml:space="preserve">判断省分:其他省分
:增值业务争议
判断省分:湖北
:移网
:在补救范围内
:不认可
:小于等于500元，且仅限单倍、月份不超过12个月
:
高级模板内容：
赔付类型：:其他:流量叠加包
CBSS账单扣费名称：:基础产品包
办理渠道:无
赔付月份：:2022年12月、2023年1月、2023年2月、2023年3月、2023年4月、2023年5月、2023年6月、2023年7月、2023年8月、2023年9月、2023年10月
返还倍率:单倍
赔付金额：:110
是否已经取消业务:是
是否承诺退费：:是
用户是否需要回复：:否
用户要求：:用户要求退费</t>
  </si>
  <si>
    <t>ZX202310271119311584</t>
  </si>
  <si>
    <t>2023-10-28 09:10:01</t>
  </si>
  <si>
    <t xml:space="preserve">判断省分:湖北
:失败
node_42:
:其他合约
:异地
:不认可/无法提供相关证件
:
高级模板内容：
问题描述:用户来电要求销户现在不方便到营业厅
第二联系方式:15172339157
销户原因:不想使用
用户要求:要求销户</t>
  </si>
  <si>
    <t>TS202310291427472116</t>
  </si>
  <si>
    <t>18671727395</t>
  </si>
  <si>
    <t>武宇琪</t>
  </si>
  <si>
    <t>2023-10-29 15:49:47</t>
  </si>
  <si>
    <t xml:space="preserve">
高级模板内容：
投诉问题描述:用户反映自己办卡的时候宣传只是29元一个月的月租费称为什么现在查询到还有一个1元的语音附属包对此办理及不认可
业务名称:1元的语音附属包
宣传渠道:客户经理
宣传内容:29元一个月
实际情况:多了一个语音附属、包
用户要求:要求上报公司核实为什么会办理联系电话18671727395</t>
  </si>
  <si>
    <t>解释宣传：湖北省宜昌市OMO，套餐费用问题未解释清楚。经核实，客户办理小天卡-2023套餐，需开通1元139GB全国流量与100分钟语音包，每月会收取1元费用，已联系客户解释说明，考虑客户感知，申请为客户赠送10元话费，24小时内到账，此费用无法抵扣往月欠费且不可打印发票，满意。</t>
  </si>
  <si>
    <t>GZ202310271328042155</t>
  </si>
  <si>
    <t>071701072307</t>
  </si>
  <si>
    <t>屈凯</t>
  </si>
  <si>
    <t>2023-10-27 16:44:34</t>
  </si>
  <si>
    <t>BL202310261526301156</t>
  </si>
  <si>
    <t>13277394689</t>
  </si>
  <si>
    <t>张兴培</t>
  </si>
  <si>
    <t>2023-10-27 15:07:32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</si>
  <si>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CBSS账单扣费名称：:增值业务-畅行会员S-包月-15元、加套餐包_流量叠加包月套餐费
SP产品ID/元素ID：:2100242200
办理渠道:湖北杭州翔羽线上业务代理(宜昌)
赔付月份：:2023年10月
返还倍率:单倍
赔付金额：:20
是否已经取消业务:是
是否承诺退费：:是
用户是否需要回复：:否
用户要求：:退费</t>
  </si>
  <si>
    <t>BL202310261438480458</t>
  </si>
  <si>
    <t>13040958388</t>
  </si>
  <si>
    <t>章良孝</t>
  </si>
  <si>
    <t>2023-10-27 14:33:50</t>
  </si>
  <si>
    <t xml:space="preserve">[65岁以上老人]
高级模板内容：
需区域二线受理的业务:用户无法提供验证码
用户需办理业务名称:酷音视频彩铃6元包月
业务办理类型:取消
业务生效时间:立即生效
是否已按规范验证用户信息:否</t>
  </si>
  <si>
    <t>GZ202310271318362090</t>
  </si>
  <si>
    <t>071700377821</t>
  </si>
  <si>
    <t>薛爱芳</t>
  </si>
  <si>
    <t>2023-10-27 13:59:04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</si>
  <si>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装机地址：宜昌市夷陵区小溪塔镇祥和路52号1单元105室</t>
  </si>
  <si>
    <t>BL202310261358112381</t>
  </si>
  <si>
    <t>17671923373</t>
  </si>
  <si>
    <t>苏舒</t>
  </si>
  <si>
    <t>2023-10-27 09:03:19</t>
  </si>
  <si>
    <t xml:space="preserve">判断省分:湖北
:有意向资费
:全国流量王8元套餐
:
高级模板内容：
用户诉求:用户需要降低套餐，更改成，4G全国流量王8元套餐在线挽留失败请协助处理谢谢
当前套餐名称:畅爽冰激凌5G套餐99元（基础版）
新套餐名称（转入套餐名称）:4G全国流量王8元套餐
是合约期内（含靓号）:否</t>
  </si>
  <si>
    <t>BL202310261218271101</t>
  </si>
  <si>
    <t>13135825961</t>
  </si>
  <si>
    <t>路宏瑞</t>
  </si>
  <si>
    <t>2023-10-27 09:14:56</t>
  </si>
  <si>
    <t xml:space="preserve">[65岁以上老人]判断省分:湖北
:有意向资费
:全国流量王8元套餐
:
高级模板内容：
用户诉求:降套
当前套餐名称:畅越冰激凌5G套餐49元
新套餐名称（转入套餐名称）:全国流量王8元套餐
是合约期内（含靓号）:是</t>
  </si>
  <si>
    <t>BL202310261152330700</t>
  </si>
  <si>
    <t>15549316512</t>
  </si>
  <si>
    <t>陈燕</t>
  </si>
  <si>
    <t>2023-10-27 09:16:17</t>
  </si>
  <si>
    <t xml:space="preserve">
高级模板内容：
用户诉求:详见：:TS202309190819331894用户反映前期回复可以更改亲子卡日租宝套餐，前台无法更改，请协助处理
当前套餐名称:联通王卡
新套餐名称（转入套餐名称）:19元亲子卡基础版
是合约期内（含靓号）:否</t>
  </si>
  <si>
    <t>TS202310281648532392</t>
  </si>
  <si>
    <t>13098418901</t>
  </si>
  <si>
    <t>郝秀</t>
  </si>
  <si>
    <t>2023-10-29 16:46:14</t>
  </si>
  <si>
    <t xml:space="preserve">
高级模板内容：
投诉问题描述:用户来电称在当初办卡的时候工作人员告知其每月是29就会包含149GB的流量，为什么现在多出一块钱月费，前台解释不认可
争议时间:2023-10-28
争议金额:1
用户要求:用户要求回电反馈多出的一块钱月费，请协助处理</t>
  </si>
  <si>
    <t>ZX202310261150100551</t>
  </si>
  <si>
    <t>15587984151</t>
  </si>
  <si>
    <t>周成明</t>
  </si>
  <si>
    <t>2023-10-28 09:03:39</t>
  </si>
  <si>
    <t xml:space="preserve">判断省分:湖北
:失败
node_42:
:无合约/简单合约
:单卡/移移融合副卡套餐
获取用户证件类型::不认可
:
高级模板内容：
问题描述:用户来电反应有联通营销人员来给用户推销办卡，并且给用户承诺卡不收费，但是后面查询到有月租费用，用户现在要办理销户，已经引导用户通过中国联通APP办理销户，和线下营业厅办理取消，但是用户不认可要求线上办理销户
第二联系方式:15587984151
销户原因:被诱导办理卡
用户要求:尽快办理销户并且投诉给他推销的那位工作人员。</t>
  </si>
  <si>
    <t>业务办理：客户要求注销本机号码，已核实身份信息后协助销户，另客户反馈工作人员问题，核实为解释宣传错误，已联系客户致歉，客户认可</t>
  </si>
  <si>
    <t>TS202310282010541260</t>
  </si>
  <si>
    <t>18571039220</t>
  </si>
  <si>
    <t>2023-10-29 16:04:31</t>
  </si>
  <si>
    <t xml:space="preserve">
高级模板内容：
投诉问题描述:用户来电反映自己咨询流量卡，称10010客服告知流量卡可以在抖音申请，线下无法办理，但是有线下营业厅告知网上办理的卡都是假的，又给用户开了一张新卡，用户对于两方说法不一致不认可，要求投诉
业务名称:流量卡
涉及渠道:/
用户要求:提及投诉</t>
  </si>
  <si>
    <t>解释宣传：湖北省宜昌市OMO，伍家营服配送人员李小龙，办理卡号未解释清楚。经核实，配送人员给客户办理13177056070卡号，小天卡-2023套餐，未说网上办理的卡上虚假的，告知客户网上申请的号码是异地号码，客户同意后给客户办理，已联系客户解释说明并致歉，客户表示知晓。</t>
  </si>
  <si>
    <t>TS202310271747231153</t>
  </si>
  <si>
    <t>2023-10-28 15:33:11</t>
  </si>
  <si>
    <t>用户再次来电反映之前的问题，我处按前期工单TS202310270807361117回复结果向用户解释，用户不认可，表示暂不取消副卡，要求登记反馈再次回电</t>
  </si>
  <si>
    <t>解释宣传：湖北省宜昌市OMO，西陵营服配送人员尤启富副卡流量问题未解释清楚。经核实，客户副卡办理 家庭群组化副卡10G国内流量 ，现用户对流量包抵扣顺序不满，考虑客户感知，申请23.11.12月为客户赠送0元10G流量，仅当月使用，已为客户办理预存话费享10元/月话费优惠12个月（湖北）活动，客户满意。</t>
  </si>
  <si>
    <t>BL202310271438211086</t>
  </si>
  <si>
    <t>2023-10-28 09:26:15</t>
  </si>
  <si>
    <t xml:space="preserve">前期工单BL202310261828511220用户反映被动开通TV增值	那豆少儿（25元/月）和飞咪玩具大世界（25元/月）业务，表示只退费了10月，8月9月未退费，用户再次来电要求全部退费，解释挽留无效，已承诺减免8-9月合计75元功能费。</t>
  </si>
  <si>
    <t>BL202310251735120037</t>
  </si>
  <si>
    <t>13032748287</t>
  </si>
  <si>
    <t>2023-10-27 09:12:09</t>
  </si>
  <si>
    <t>高级模板内容：
需区域二线受理的业务:用户无法提供验证码
用户需办理业务名称:客户来电，要求取消13032748287，20元5GBAR彩铃酷趣会员5G加油包(湖北)，炫彩通信助理包体验版-立即生效（湖北）1311729737020元5GBAR彩铃酷趣会员5G加油包(湖北)，无法收取验证码，请协助处理谢谢
业务办理类型:取消
业务生效时间:次月生效
是否已按规范验证用户信息:是</t>
  </si>
  <si>
    <t>电话营销-开通争议：湖北杭州翔羽线上业务代理(宜昌)，AR彩铃酷趣会员5G加油包（湖北）AA，经核实，于2023年8月过电话营销方式推荐客户办理，现联系客户解释不认可，出于服务角度，退还23.8-10月费用合计60元；上海航动科技有限公司（宜昌），炫彩通信助理包体验版-立即生效（湖北）AA,已取消考虑到用户使用感知，21.01-23.10产生费用132元，考虑到用户使用感知为用户系统勾选赠费200元，24小时到账，此费用不可打印发票；用户订购产品名称AR视频彩铃酷趣会员15元包月，产品代码为90115，号码13032748287、13117297370订购时间8月，取消时间为23年10月，15元/月，合计扣费3个月，累计产生费用合计90元，订购方式为集团统一认证平台” 短信验证码，有二次确认过程，不存在订购违规现象。考虑用户使用感知，网站方已取消屏蔽并于三个工作日内退费90元到账，此费用不可抵扣往月欠费及打印发票，满意。</t>
  </si>
  <si>
    <t>BL202310270928231342</t>
  </si>
  <si>
    <t>13297283719</t>
  </si>
  <si>
    <t>龚强</t>
  </si>
  <si>
    <t>2023-10-28 09:11:47</t>
  </si>
  <si>
    <t>用户来电要求（需要续约副卡免月租12个月（10元话费12个月）（湖北）-合约）一线建议（线下营业厅咨询办理）用户不认可要求（我方核查回电沟通处理）联系电话（13297285809）</t>
  </si>
  <si>
    <t>电话营销-开通争议：上海航动科技有限公司（宜昌） ，家庭群组化副卡10G省内流量。用户反映副卡扣费问题，经核实，上海航动科技有限公司（宜昌）于2023-10-19 16:40:07通过电话营销方式推荐办理此业务时取消副卡免月租优惠导致，已为用户办理 预存话费享10元/月话费优惠12个月（湖北） ，满意。</t>
  </si>
  <si>
    <t>TS202310270807361117</t>
  </si>
  <si>
    <t>2023-10-27 17:15:47</t>
  </si>
  <si>
    <t>用户再次来电要求优先使用自己副卡内的流量，解释不认可，要求反馈处理并回电，请处理谢谢</t>
  </si>
  <si>
    <t>解释宣传：湖北省宜昌市OMO，西陵营服配送人员尤启富副卡流量问题未解释清楚。经核实，客户副卡办理 家庭群组化副卡10G国内流量 ，现用户对流量包抵扣顺序不满，要求取消副卡，已协商用户30号联系取消副卡，客户表示知晓。</t>
  </si>
  <si>
    <t>TS202310271416510236</t>
  </si>
  <si>
    <t>13986762526</t>
  </si>
  <si>
    <t>2023-10-28 09:03:17</t>
  </si>
  <si>
    <t xml:space="preserve">
高级模板内容：
投诉问题描述:用户反馈自己参与了分期解耦5G99元直降1200元（社会渠道36期）-统一费率（湖北）的活动，自己查询说联通要扣400元，只返800元，这边解释要电子券发放方式，用户认可，坚决要投诉回电处理，谢谢
产品名称:分期解耦5G99元直降1200元（社会渠道36期）-统一费率（湖北）
办理时间:2023-07-01
办理渠道:永乐电子渠道
用户要求:坚决要投诉回电协商处理，谢谢</t>
  </si>
  <si>
    <t>解释宣传：西陵交付经理梅亚飞AA，经核实，已联系用户告知，此费用是办理时先一次性到帐800元，三年合约结束后会再一次性到帐400元，现已跟用户解释清楚，满意。</t>
  </si>
  <si>
    <t>GZ202310271239451776</t>
  </si>
  <si>
    <t>071701040380</t>
  </si>
  <si>
    <t>王蒙</t>
  </si>
  <si>
    <t>2023-10-27 14:29:18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</si>
  <si>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:用户反映因宽带无法连网就将光猫复位了，需要师傅上门协助处理。联系电话15572723355</t>
  </si>
  <si>
    <t>GZ202310271236341752</t>
  </si>
  <si>
    <t>071700327880</t>
  </si>
  <si>
    <t>易桂林</t>
  </si>
  <si>
    <t>2023-10-28 21:17:07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</si>
  <si>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装机地址：湖北省宜昌市夷陵区小溪塔街道营盘社区夷兴六巷片区康乐街36-13号周边</t>
  </si>
  <si>
    <t>TS202310282155190068</t>
  </si>
  <si>
    <t>071700346357</t>
  </si>
  <si>
    <t>熊昌星</t>
  </si>
  <si>
    <t>2023-10-29 17:02:53</t>
  </si>
  <si>
    <t>用户表示办理沃家神眼（室外枪机）-10元/月（24个月）（湖北）时，工作人员说是免费的，但是现在号码每个月都会扣10元钱，已告知有赠费，在22年11月预存，用户不认可，坚决要求公司处理。</t>
  </si>
  <si>
    <t>解释宣传：夷陵小溪塔东湖合作厅，沃家神眼AA，营业厅已为用户取消回访功能，前期操作赠费已结束，减免宽带沃家申请一年费用120元，将主卡18671786737办理预存享10元赠费*12个月活动，本月0717SY269832227产生扣费10元今日内退费，此费用无法抵扣往月欠费及打印发票，用户满意</t>
  </si>
  <si>
    <t>TS202310281700330142</t>
  </si>
  <si>
    <t>15872450369</t>
  </si>
  <si>
    <t>黄华伟</t>
  </si>
  <si>
    <t>2023-10-29 13:37:55</t>
  </si>
  <si>
    <t xml:space="preserve">
高级模板内容：
投诉问题描述:用户反馈自己套餐合约到期未提醒导致6月-9月每个月都多扣了费用对此不认可
争议月份:2023年10月、2023年9月、2023年6月、2023年7月、2023年8月
争议金额:0
用户要求:用户反馈自己套餐合约到期未提醒导致6月-9月每个月都多扣了费用对此不认可要求退费，用户要求联系15072508569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</si>
  <si>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23:59:59结束。活动结束后按套餐原价，现与客户协商办理存量5G畅爽套餐享49元赠费活动，考虑客户感知，申请减免23年6月-9月月费差价196元， 24小时内到账，此费用无法抵扣往月欠费且不可打印发票，满意。</t>
  </si>
  <si>
    <t>GZ202310271233471725</t>
  </si>
  <si>
    <t>071700041638</t>
  </si>
  <si>
    <t>秦建平</t>
  </si>
  <si>
    <t>2023-10-27 14:36:55</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</si>
  <si>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光信号红灯，宽带无法上网，请处理。</t>
  </si>
  <si>
    <t>ZHX202310271226451523</t>
  </si>
  <si>
    <t>2023-10-28 11:45:09</t>
  </si>
  <si>
    <t>用户反映自己15572776730联通号码套餐宣传与实际不符的问题，我方于2023-10-2711:06:52回电用户13207200468用户情绪激动，经我方长时间与用户沟通，用户在通话38分后提及很认可我方，用户的情绪得到了极大缓解。请核实处理，谢谢啦。</t>
  </si>
  <si>
    <t>GZ202310271222181623</t>
  </si>
  <si>
    <t>071704066845</t>
  </si>
  <si>
    <t>杜莲翠</t>
  </si>
  <si>
    <t>2023-10-27 13:58:21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</si>
  <si>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:宽带频繁掉线需要专人上门维修</t>
  </si>
  <si>
    <t>TS202310281149160598</t>
  </si>
  <si>
    <t>2023-10-28 16:53:35</t>
  </si>
  <si>
    <t xml:space="preserve">
高级模板内容：
投诉问题描述:用户反映自己套餐都是有优惠的，最近查询账单优惠过期了，对此不认可，为什么没有联系
业务名称:5G冰激凌套餐5折（次月生效24个月）（取整）（湖北）
变更渠道:无
用户要求:需要回复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</si>
  <si>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23:59:59结束。活动结束后按套餐原价，现与客户协商办理存量5G畅爽套餐享49元赠费活动，客户满意。</t>
  </si>
  <si>
    <t>BL202310281258240259</t>
  </si>
  <si>
    <t>13227252999</t>
  </si>
  <si>
    <t>陈筑强</t>
  </si>
  <si>
    <t>2023-10-29 14:12:48</t>
  </si>
  <si>
    <t>用户来电要求&gt;屏蔽10016外呼，请协助处理，谢谢</t>
  </si>
  <si>
    <t>BL202310281319490547</t>
  </si>
  <si>
    <t>15571720080</t>
  </si>
  <si>
    <t>2023-10-28 16:23:17</t>
  </si>
  <si>
    <t xml:space="preserve">22年Q3Q4重点客户:号卡配送问题
:用户表示未下单，却联系其号卡配送
向用户确认是否是点击了网页福利红包等:未点击
查询是否有订单记录:已查到订单
建议用户先使用一段时间:仍要求退订
判断省分:除青海、四川、宁夏外
来电反映。自己没有申请过号码。收到短信告知号卡不认可。要求取消。解释挽留无效。烦请核实回复谢谢身份证。:420881198701153779</t>
  </si>
  <si>
    <t>GZ202310271210261500</t>
  </si>
  <si>
    <t>13872652789</t>
  </si>
  <si>
    <t>2023-10-28 10:24:24</t>
  </si>
  <si>
    <t>按处理结果向用户解释:否
:
用户反映在：宜昌市兴山县古夫镇橘苑路9栋102，我方线缆挡在用户窗前，影响生活，要求立即前往处理</t>
  </si>
  <si>
    <t>BL202310271755451520</t>
  </si>
  <si>
    <t>18672661473</t>
  </si>
  <si>
    <t>曹天成</t>
  </si>
  <si>
    <t>2023-10-28 14:05:52</t>
  </si>
  <si>
    <t>用户要求取消订单，订单号是519514718209，称自己申请退单好几天了都没有退单成功，请尽快处理，谢谢</t>
  </si>
  <si>
    <t>GZ202310271206231458</t>
  </si>
  <si>
    <t>071704077590</t>
  </si>
  <si>
    <t>周云红</t>
  </si>
  <si>
    <t>2023-10-27 15:51:56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</si>
  <si>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宽带无法上网，光猫指示灯正常，尽快处理并回复</t>
  </si>
  <si>
    <t>ZX202310262053032214</t>
  </si>
  <si>
    <t>071701014596</t>
  </si>
  <si>
    <t>方虎成</t>
  </si>
  <si>
    <t>2023-10-28 09:05:49</t>
  </si>
  <si>
    <t>用户反映被动办理宽带，现在不需要此宽带，要求公司尽快取消宽带并回复，请尽快处理并回复</t>
  </si>
  <si>
    <t>业务办理：客户要求注销缓装宽带，已按客户要求办理，并登记48小时内取消手机号码低消，联系无人接听，已短信告知，如有疑问可在工作时间（08:30-12:00；14:00-17:30）联系07176921001、13032700872宜昌联通投诉处理中心。如用户咨询，请前台10010话务中心代为解释，谢谢</t>
  </si>
  <si>
    <t>TS202310291525301045</t>
  </si>
  <si>
    <t>15549291441</t>
  </si>
  <si>
    <t>熊志勇</t>
  </si>
  <si>
    <t>2023-10-29 16:36:32</t>
  </si>
  <si>
    <t>高级模板内容：
投诉问题描述:用户来电对于套餐费用不认可称当时说的89元包含电视的费用但是现在变成99元了对此不认可要求核实
争议月份:2023年10月
争议金额:-1
用户要求:烦请处理谢谢</t>
  </si>
  <si>
    <t>解释宣传：宜昌市城区伍家区万达自有营业厅，IPTV业务AA，现已解释IPTV收费10元/月，出于服务角度，减免一年IPTV扣费120元，系统办理50元赠费包，补赠剩余70元。24小时退费到账，此费用无法抵扣往月欠费及打印发票，用户满意</t>
  </si>
  <si>
    <t>ZX202310261641590622</t>
  </si>
  <si>
    <t>071703947859</t>
  </si>
  <si>
    <t>李开欣</t>
  </si>
  <si>
    <t>2023-10-28 09:05:14</t>
  </si>
  <si>
    <t xml:space="preserve">判断省分:湖北
:被动办理宽带
:不需要
:
高级模板内容：
问题描述:用户来电说自己没有办理过宽带，要求取消
第二联系方式:18571423520
销户原因:自己没有办理过
用户要求:请工作人员联系处理</t>
  </si>
  <si>
    <t>业务办理：客户要求注销缓装宽带，已核实身份信息后注销，回访满意</t>
  </si>
  <si>
    <t>ZX202310261605110232</t>
  </si>
  <si>
    <t>2023-10-28 14:16:43</t>
  </si>
  <si>
    <t xml:space="preserve">[65岁以上老人]判断省分:湖北
:失败
node_42:
:无合约/简单合约
:单卡/移移融合副卡套餐
获取用户证件类型::不认可
:
高级模板内容：
问题描述:20
第二联系方式:19107200007
销户原因:0
用户要求:用户要求销户（	
1867425673815672536213）.不愿到营业厅，同时要求减低套餐资费，请及时处理，谢谢</t>
  </si>
  <si>
    <t>业务办理：您要求办理副卡注销。经核实，宜都陆城清江路自营厅于21.9月办理两张副卡，已按您要求注销。另15072537468号码我部联系您表示无需注销，故未操作，满意。</t>
  </si>
  <si>
    <t>BL202310271331580210</t>
  </si>
  <si>
    <t>071703472366</t>
  </si>
  <si>
    <t>2023-10-28 14:13:56</t>
  </si>
  <si>
    <t>用户表示被动开通IPTV增值业务优享少儿连续包月19.9元、优享影视连续包月19.9元，8月和9月费用合计79.6元，哆啦看书29元、绘本立体阅读25元，合计54元，总共合计133.6元，客服已承诺退费，请公司处理</t>
  </si>
  <si>
    <t>计费争议-SP扣费：IPTV增值业务优享少儿连续包月（2400035613）19.9元、优享影视连续包月（2400035609）19.9元，8月和9月费用合计79.6元，哆啦看书（2400036301）29元、绘本立体阅读（2400011908）25元，合计54元，总共合计133.6元，系统办理预存享50元赠费，立即到账，补赠剩余83.6元。24小时退费到账，此费用无法抵扣往月欠费及打印发票，用户满意</t>
  </si>
  <si>
    <t>TS202310261648212150</t>
  </si>
  <si>
    <t>18527209692</t>
  </si>
  <si>
    <t>2023-10-27 16:44:33</t>
  </si>
  <si>
    <t xml:space="preserve">
高级模板内容：
投诉问题描述:用户来电反映称，对月租费用不认可，用户称前期工作人员告知只有59元套餐，用户对9元100分钟5G速率包（湖北）（立即生效）不认可，我处耐心解释无效，用户不认可，要求核实具体情况，请协助处理。
争议月份:2023年6月、2023年7月、2023年8月、2023年9月、2023年10月
争议金额:0
用户要求:用户来电反映称，对月租费用不认可，用户称前期工作人员告知只有59元套餐，用户对9元100分钟5G速率包（湖北）（立即生效）不认可，我处耐心解释无效，用户不认可，要求核实具体情况，请协助处理。</t>
  </si>
  <si>
    <t>解释宣传：远安鸣凤镇新三澳合作厅71b048pAA，用户反映套餐咨费问题，因多次未联系上客户，我司无法核实情况处理，已短信告知用户，如有疑问可在工作时间（08:30-12:00；14:00-17:30）致电我司宜昌联通13032700872，烦请前台代为转告</t>
  </si>
  <si>
    <t>BL202310261706090172</t>
  </si>
  <si>
    <t>15549292881</t>
  </si>
  <si>
    <t>2023-10-27 16:43:14</t>
  </si>
  <si>
    <t xml:space="preserve">判断省分:湖北
:无意向资费
node_104:
node_102:
:降套
:需要保号
:挽留后，用户依旧要求降套
:消费对比
:挽留失败
:
node_106:
:无合约/无靓号
:
高级模板内容：
用户诉求:降套挽留无效请处理提及销户请妥善回复
当前套餐名称:腾讯大王卡
新套餐名称（转入套餐名称）:未明确资费要求15或者更低
是合约期内（含靓号）:是
备注:称自己数据从来没有使用没有打电话但是每个月都有超出扣费请一并回复</t>
  </si>
  <si>
    <t>计费争议-流量：用户实际反映流量扣费问题，经核实，用户使用非完全免流APP导致流量超出，考虑首次反映，申请为其退10月一半流量费11.2元，此费用不可打印发票，并告知可转资8元流量王套餐并关闭上网功能，用户表示考虑后再致电办理，故未操作。</t>
  </si>
  <si>
    <t>TS202310281052301554</t>
  </si>
  <si>
    <t>071704024991</t>
  </si>
  <si>
    <t>2023-10-29 13:38:27</t>
  </si>
  <si>
    <t>表示自己没有安装宽带更没有办理FTTR套餐1800元/年（包年趸交）(湖北)但是被办理解释不认可要求投诉</t>
  </si>
  <si>
    <t>解释宣传：枝江新时空合作厅(自建他营)， FTTR套餐1800元/年活动未解释清楚。经核实，客户于 2023-05-08 19:11:26 枝江新时空合作厅办理FTTR套餐1800元/年（包年趸交）活动，已于 2023-05-08 19:14:00 到账1800元 家庭WiFi服务专用款 ，用户抵扣家庭WiFi服务费，实际未产生扣费 ，已联系客户解释说明，客户表示知晓。</t>
  </si>
  <si>
    <t>BL202310251543390833</t>
  </si>
  <si>
    <t>17671253998</t>
  </si>
  <si>
    <t>王小华</t>
  </si>
  <si>
    <t>2023-10-27 09:20:51</t>
  </si>
  <si>
    <t>&gt;业务号码&gt;17671253998；&gt;号码归属地&gt;宜昌；&gt;产品名称&gt;联通助理-畅享版（在线渠道）；&gt;产品代码&gt;89000014；&gt;产品编码&gt;8900001401；&gt;订购时间&gt;2023-10-2415:58:32；&gt;核查情况&gt;平台故障；&gt;不规范定制分类&gt;平台故障，无法判责；&gt;退费金额&gt;16元；&gt;退费时间&gt;2023年10月26日；&gt;投诉内容&gt;
高级模板内容：
赔付类型：:增值业务争议
CBSS账单扣费名称：:名片挂短附加功能（免费)
办理渠道:	湖北省分公司集团客户事业部
赔付月份：:2023年10月
返还倍率:单倍
赔付金额：:16
是否已经取消业务:是
是否承诺退费：:是
用户是否需要回复：:否
用户要求：:请直接退费</t>
  </si>
  <si>
    <t>计费争议-流量扣费：客户对10月套餐收费9.9元不满，经核实，属正常扣费考虑到用户使用感知为用户勾选10元赠费供使用，此费用不可打印发票，满意。</t>
  </si>
  <si>
    <t>TS202310282207150175</t>
  </si>
  <si>
    <t>071704616037</t>
  </si>
  <si>
    <t>2023-10-29 13:10:51</t>
  </si>
  <si>
    <t xml:space="preserve">
高级模板内容：
投诉问题描述:客户来电要求投诉办理：15629339965、071704616037，的工作人员，诱导老人订购新号码升级宽带套餐，客户对此资费不满！
争议月份:2023年10月
争议金额:0
用户要求:要求立即注销宽带，并退费！退还当时缴纳的所有费用！</t>
  </si>
  <si>
    <t>解释宣传：秭归茅坪福广二店合作厅AA，用户反映套餐资费问题，经核实因营业厅未解释清楚，现申请办理宽带和号码销户，余额转至客户提供号码13117274853  上，另申请减免宽带安装费用合计100元至13117274853  上，24小时到账，此费用不可打印发票，用户满意。</t>
  </si>
  <si>
    <t>TS202310271046082255</t>
  </si>
  <si>
    <t>18672909619</t>
  </si>
  <si>
    <t>梅昌良</t>
  </si>
  <si>
    <t>2023-10-28 11:26:47</t>
  </si>
  <si>
    <t xml:space="preserve">
高级模板内容：
投诉问题描述:5G畅爽冰激凌129元（首月套餐减半）用户称套餐是65元的，前台已解释是129元第一个套餐减半扣费64.5元，秭归沙镇溪海春合作厅告知65元的用户称用不起请后台协助处理。
争议月份:2023年10月
争议金额:129
用户要求:加急</t>
  </si>
  <si>
    <t>解释宣传：秭归沙镇溪海春合作厅，套餐费用问题未解释清楚。经核实，秭归沙镇溪海春合作厅已给用户申请套餐赠费活动，次月生效，已联系客户解释说明，客户表示知晓。</t>
  </si>
  <si>
    <t>ZX202310271338230305</t>
  </si>
  <si>
    <t>15697209175</t>
  </si>
  <si>
    <t>刘翌</t>
  </si>
  <si>
    <t>2023-10-28 14:22:49</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</si>
  <si>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问题描述:用户来电要求销户
第二联系方式:15697209175用户不愿提供
销户原因:不要了
用户要求:用户要求本月销户</t>
  </si>
  <si>
    <t>业务办理：挽留成功，客户暂不办理销户，客户满意</t>
  </si>
  <si>
    <t>TS202310271235460566</t>
  </si>
  <si>
    <t>18671743808</t>
  </si>
  <si>
    <t>李万权</t>
  </si>
  <si>
    <t>2023-10-28 09:47:41</t>
  </si>
  <si>
    <t xml:space="preserve">
高级模板内容：
投诉问题描述:用户对月租费用不认可，先说开卡的时候资费不对，表示自己一共充值了250元钱，剩余余额不对，后面又扯到觉得我司乱扣费，反正就是觉得不对，用户觉得我司欺骗消费者，要求核实清楚并回复
争议月份:2023年10月、2023年9月、2023年8月、2023年7月、2023年6月
争议金额:250
用户要求:尽快处理</t>
  </si>
  <si>
    <t>解释宣传：秭归峥嵘合作厅AA，用户反映套餐资费问题，经核实因工作人员未解释清楚，现申请减免6-10月套餐差价115元，24小时到账，此费用不可打印发票，客户满意。</t>
  </si>
  <si>
    <t>TS202310261610061077</t>
  </si>
  <si>
    <t>2023-10-27 16:41:24</t>
  </si>
  <si>
    <t>主办单位：湖北
客户类别：普通客户
10010是否打通：否
是否二次致电10015：是
是否联系：否
升级倾向：
号码归属省：湖北
SVIP等级：
1.问题类型:;
2.投诉类型:其他问题;
3.营业厅地址:;
4.位置信息:;
5.位置发生地:;
6.投诉内容:莫名其妙多两张副卡，18674256738；15672536213。</t>
  </si>
  <si>
    <t>解释宣传①客户投诉产生的原因：用户反映被动办理副卡。 
②客户投诉问题核查情况及解决方案：收到贵部转办后，我司立即组织调查。经核实，宜都陆城清江路自营厅于21.9月办理两张副卡，现按客户要求注销。我司于2023-10-26 17:35:34联系客户解释。 
③客户问题满意度：满意。 
④回单人：颜晶  6921001"</t>
  </si>
  <si>
    <t>BL202310262032142362</t>
  </si>
  <si>
    <t>18672651525</t>
  </si>
  <si>
    <t>姚平</t>
  </si>
  <si>
    <t>2023-10-28 14:22:23</t>
  </si>
  <si>
    <t>用户来电称此号码：18672651525在家里装了家庭监控，装到房间里，影响到自己的生活和隐私。要求我方联系处理。</t>
  </si>
  <si>
    <t>其他：客户反馈与机主18672651525合租，我部安装监控侵犯至他人隐私，已联系客户解释说明并建议双方协商，客户知晓，满意度一般</t>
  </si>
  <si>
    <t>ZX202310281057270285</t>
  </si>
  <si>
    <t>15672512320</t>
  </si>
  <si>
    <t>武朝操</t>
  </si>
  <si>
    <t>2023-10-29 14:07:38</t>
  </si>
  <si>
    <t xml:space="preserve">[10015转接10010用户]判断省分:湖北
:失败
node_42:
:无合约/简单合约
:单卡/移移融合副卡套餐
获取用户证件类型::不认可
:
高级模板内容：
问题描述:用户表示要求线上办理销户业务
第二联系方式:13339782598
销户原因:不想使用了
用户要求:请后台协助处理，谢谢</t>
  </si>
  <si>
    <t>TS202310261444211248</t>
  </si>
  <si>
    <t>2023-10-27 09:26:54</t>
  </si>
  <si>
    <t xml:space="preserve">
高级模板内容：
投诉问题描述:详见TS202310251458112358，用户对前期处理结果不满意，前台已按前期工单解释，用户不认可，要求尽快处理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</si>
  <si>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官方承诺套餐月租标准。现用户要求长期按9.9元月租扣费，已告知系统无法实现，建议联系商家协商处理。如用户对商家活动不认可，也可考虑前往联通自有营业厅或通过10010办理注销，次月15号以后可到当地联通有营业厅清退预存话费100元。因用户余额100元支持销户清退，且该活动宣传渠道非联通渠道 ，故不支持其赔偿100元要求，已向用户解释，表示知晓。</t>
  </si>
  <si>
    <t>TS202310270930282480</t>
  </si>
  <si>
    <t>2023-10-28 14:14:28</t>
  </si>
  <si>
    <t xml:space="preserve">
高级模板内容：
投诉问题描述:详见：TS202310261444211248，用户对前期处理结果不满意，前台已按前期工单解释，用户不认可，要求尽快处理
业务名称:大乐卡
宣传渠道:其他:淘宝商家
宣传内容:9.9元/月
实际情况:39元/月
用户要求:用户不认可前期工单处理结果，用户情绪激动，用户要求处理，用户不认可商家，前台已解释，用户不认可，提及起诉、工信部。请处理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</si>
  <si>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建议联系商家协商处理或向淘宝客服投诉商家行为。如用户对商家活动不认可，也可考虑前往联通自有营业厅或通过10010办理注销，次月15号以后可到当地联通有营业厅清退预存话费100元。因用户余额100元支持销户清退，且该活动宣传渠道非联通官方 ，故不支持其赔偿100元要求。同时我部已通过CBSS在线咨询菜单向总部反馈此问题，回复我司计费无误，属商家宣传问题不支持赔付。（详见附件）已向用户再次解释，表示知晓。该用户问题建议后期下派BL或ZX工单，谢谢。</t>
  </si>
  <si>
    <t>TS202310281647472375</t>
  </si>
  <si>
    <t>2023-10-29 11:27:50</t>
  </si>
  <si>
    <t xml:space="preserve">
高级模板内容：
投诉问题描述:用户表示对前期工单结果不满（TS202310272053391704），要求重新处理，要求短期使用一年，套餐按照9.9元执行，或者赔偿100元
业务名称:大乐卡
宣传渠道:其他:线上
宣传内容:9.9元每月
实际情况:实际39
用户要求:要求短期使用一年，套餐按照9.9元执行，或者赔偿100元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</si>
  <si>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用户如不想使用该号卡，可前往联通自有营业厅或通过10010办理注销，次月15号以后可到当地联通有营业厅清退预存话费100元。因用户在余额100元支持销户清退，且该活动宣传渠道非联通官方 ，故不支持其赔偿100元要求。同时我部已通过CBSS在线咨询菜单向总部反馈此问题，回复我司计费无误，属商家宣传问题不支持赔付。已向用户再次解释，表示知晓。该用户问题建议后期下派BL或ZX工单，谢谢。</t>
  </si>
  <si>
    <t>TS202310281602101218</t>
  </si>
  <si>
    <t>2023-10-29 09:29:47</t>
  </si>
  <si>
    <t xml:space="preserve">
高级模板内容：
投诉问题描述:详见工单：TS202310251121042419，问题未解决，要求再次处理
业务名称:大乐卡
宣传渠道:其他:淘宝
宣传内容:9元一个月
实际情况:39元/月
用户要求:要求马上解决</t>
  </si>
  <si>
    <t>TS202310272053391704</t>
  </si>
  <si>
    <t>2023-10-28 14:26:32</t>
  </si>
  <si>
    <t xml:space="preserve">
高级模板内容：
投诉问题描述:详见;TS202310251121042419,用户来电对之前的处理结果不满意，要求
业务名称:大乐卡
宣传渠道:其他:淘宝
宣传内容:9.9元/月
实际情况:39元/月
用户要求:用户表示办理号码与实际不一致，要求9.9元一月的要求使用一年，要么就退还100元的费用。麻烦加急处理。、</t>
  </si>
  <si>
    <t>ZX202310261521252300</t>
  </si>
  <si>
    <t>18671777097</t>
  </si>
  <si>
    <t>石涛</t>
  </si>
  <si>
    <t>2023-10-27 16:10:18</t>
  </si>
  <si>
    <t xml:space="preserve">判断省分:湖北
:失败
node_42:
:其他合约
:异地
:不认可/无法提供相关证件
:
高级模板内容：
问题描述:用户来电要求把主卡和副卡都办理销户，称自己是开货车的，显示没有信号，
第二联系方式:13872460654
销户原因:称没有信号
用户要求:核实处理</t>
  </si>
  <si>
    <t>业务办理：销户，用户要求办理销户，挽留无效，已核对身份信息协助办理预约销户，次月10号正式销户，满意。</t>
  </si>
  <si>
    <t>ZX202310271114501521</t>
  </si>
  <si>
    <t>15572749232</t>
  </si>
  <si>
    <t>杜玥冉</t>
  </si>
  <si>
    <t>2023-10-28 09:09:49</t>
  </si>
  <si>
    <t xml:space="preserve">判断省分:湖北
:失败
node_42:
:无合约/简单合约
:单卡/移移融合副卡套餐
获取用户证件类型::不认可
:
高级模板内容：
问题描述:通过中国联通app销户时3天还未联系
第二联系方式:16650575308
销户原因:流量不够
用户要求:线上为其销户</t>
  </si>
  <si>
    <t>业务办理：销户，用户要求号码销户，挽留无效，已核对身份信息协助取消，并添加用户微信，请用户回传身份证正反面，申请强制清退余额，预计下周二前微信转帐余额给用户，满意。</t>
  </si>
  <si>
    <t>GZ202310271124181106</t>
  </si>
  <si>
    <t>071700705489</t>
  </si>
  <si>
    <t>黄俊</t>
  </si>
  <si>
    <t>2023-10-27 13:22:55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</si>
  <si>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后台显示在线，用户表示家里网络有问题，要求师傅今天上门检查处理</t>
  </si>
  <si>
    <t>TS202310281913550366</t>
  </si>
  <si>
    <t>17671343373</t>
  </si>
  <si>
    <t>康建平</t>
  </si>
  <si>
    <t>2023-10-29 14:49:27</t>
  </si>
  <si>
    <t xml:space="preserve">
高级模板内容：
投诉问题描述:用户来电称自己微信上每月都在扣费48元的欠费不停机业务，但是不是自己的号码（用户无法提供扣费号码）。解释无效
用户状态:正常
停机原因:无
第二联系电话:17671343373
用户要求:要求我方核实处理，谢谢</t>
  </si>
  <si>
    <t>客户原因：用户自己微信上每月都在扣费48元的欠费不停机业务，经核实发后台OHB2023102900396 查询，此用户没有自动充属性，现线上无对应取消勾选项，告知用户持续观察使用，用户知晓</t>
  </si>
  <si>
    <t>ZX202310271257022450</t>
  </si>
  <si>
    <t>18572355392</t>
  </si>
  <si>
    <t>舒化祥</t>
  </si>
  <si>
    <t>2023-10-28 11:01:28</t>
  </si>
  <si>
    <t xml:space="preserve">判断省分:湖北
:失败
node_42:
:无合约/简单合约
:其他套餐
:异地
:不认可/无法提供相关证件
:
高级模板内容：
问题描述:用户要求销户本机号码，保留副卡，并给副卡改套餐，在异地告知需要下个月才能办理，需要现在办理
第二联系方式:13197320884
销户原因:在异地，需要现在办理
用户要求:要求销户本机号码，保留副卡，并给副卡改套餐</t>
  </si>
  <si>
    <t>业务办理：已办理主卡销户，副卡转资49元畅越套餐，次月生效，客户满意</t>
  </si>
  <si>
    <t>TS202310252011012174</t>
  </si>
  <si>
    <t>18527207151</t>
  </si>
  <si>
    <t>王钢</t>
  </si>
  <si>
    <t>2023-10-27 13:34:02</t>
  </si>
  <si>
    <t>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18527207151;3、主叫号码：18527207151;4、被叫号码：;5、客户姓名：王钢;6、客户级别：二星用户;7、用户归属地：宜昌市;8、受理员工工号：hubXN221436;9、手机厂商：;10、投诉渠道：10010客服热线;11、投诉打点范围：0.5千米;12、投诉地址：宜昌市-夷陵区:宜昌科技职业学院【汉宜大道231号】;13、网格ID：105835;14、网格名称：YC_B_105835;15、经度：111.423342;16、纬度：30.668468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169823567256085646;26、语音业务类型：;27、数据业务类型：上网速度慢;28、用户是否接受解释：否;29、公告类型：网络信息;30、基站ID：117.110774;31、基站名称：117.110774;32、其它地方是否正常使用：否;33、之前是否可以正常使用：否;
用户来电称自己在宜昌市-夷陵区:宜昌科技职业学院无法提供具体，手机无法正常使用，请尽快处理，加急</t>
  </si>
  <si>
    <t>ZX202310281538170183</t>
  </si>
  <si>
    <t>15672536802</t>
  </si>
  <si>
    <t>袁民山</t>
  </si>
  <si>
    <t>2023-10-29 14:12:36</t>
  </si>
  <si>
    <t xml:space="preserve">用户反馈：:10016营销问题
属于：:10016推荐某业务，想再了解一下
询问并知识库查询用户说的业务:知识库未搜到
解释未查询到该业务，可以为其记录，专员再次回电介绍:需要记录
判断省分:其他省分
:用户表示有联通10016人员告知会为本机与（13264910772）（15871550672）三张副卡每月免费赠送10G国内流量，要求再次回电介绍，请协助回复</t>
  </si>
  <si>
    <t>业务办理：已告知客户活动详情，客户表示暂不办理，客户满意。</t>
  </si>
  <si>
    <t>ZX202310281139520664</t>
  </si>
  <si>
    <t>18671769655</t>
  </si>
  <si>
    <t>任凤娟</t>
  </si>
  <si>
    <t>2023-10-28 14:40:17</t>
  </si>
  <si>
    <t>用户来电要求我方将本机号卡18671769655设置呼叫转移到15271533716号卡上，用户表示自己操作失败，要求我方协助是在</t>
  </si>
  <si>
    <t>业务办理：已核实客户资料无误，我司协助办理呼叫转移，客户满意</t>
  </si>
  <si>
    <t>ZX202310291131011697</t>
  </si>
  <si>
    <t>13117288607</t>
  </si>
  <si>
    <t>熊新涛</t>
  </si>
  <si>
    <t>2023-10-29 14:20:57</t>
  </si>
  <si>
    <t xml:space="preserve">22年Q3Q4重点客户
高级模板内容：
问题描述:用户来电表示自己在异地，现在要求解绑副卡并销户，无法回归属地，要求线上办理
第二联系方式:13217270852
销户原因:在异地要求线上办理
用户要求:用户来电表示自己在异地，现在要求解绑副卡并销户，无法回归属地，要求线上办理，副卡号码为13117283287，13117288607</t>
  </si>
  <si>
    <t>TS202310282057401941</t>
  </si>
  <si>
    <t>13040986873</t>
  </si>
  <si>
    <t>叶俊英</t>
  </si>
  <si>
    <t>2023-10-29 13:35:12</t>
  </si>
  <si>
    <t xml:space="preserve">
高级模板内容：
投诉问题描述:针对流量费用不认可
争议月份:2023年10月
争议金额/流量:28
用户要求:针对本月产生的流量费用有疑问，要求退费，但是我方核实到用户之前有流量补救过，无权限办理，请协助核实后回复，谢谢！</t>
  </si>
  <si>
    <t>流量计费争议：用户反映流量扣费问题。经核实，用户是腾讯大王卡资费，包含30G腾讯专属流量，使用其他应用是在国内1元1G日租宝，计费正常无误，考虑客户感知，申请减免本月28.1元流量费用， 24小时内到账，此费用无法抵扣往月欠费且不可打印发票，另为客户赠送0元2G流量，仅本月使用，满意。</t>
  </si>
  <si>
    <t>BL202310291007340923</t>
  </si>
  <si>
    <t>2023-10-29 17:09:48</t>
  </si>
  <si>
    <t xml:space="preserve">判断省分:湖北
:有意向资费
:全国流量王8元套餐
:
高级模板内容：
用户诉求:降套
当前套餐名称:畅爽冰激凌5G套餐199元
新套餐名称（转入套餐名称）:全国流量王8元套餐
是合约期内（含靓号）:否
备注:用户来电要求更改成8元套餐尽快处理有提及投诉加急</t>
  </si>
  <si>
    <t>套餐变更：本月办理融合拆分，无法办理，需要次月新资费生效后，申请办理全国流量王8元套餐，客户认可。</t>
  </si>
  <si>
    <t>TS202310271542040126</t>
  </si>
  <si>
    <t>071701017021</t>
  </si>
  <si>
    <t>夏曼莉</t>
  </si>
  <si>
    <t>2023-10-28 10:43:27</t>
  </si>
  <si>
    <t>用户表示自己今天中午到西陵一路营业厅提交了宽带销户，到现在还没有销户，对此不认可，解释无效，坚持要求投诉，请公司处理</t>
  </si>
  <si>
    <t>您反映的实装宽带销户，挽留无效，客服部取消，满意。</t>
  </si>
  <si>
    <t>TS202310262132132435</t>
  </si>
  <si>
    <t>18527822575</t>
  </si>
  <si>
    <t>向恒心</t>
  </si>
  <si>
    <t>2023-10-27 15:25:47</t>
  </si>
  <si>
    <t xml:space="preserve">
高级模板内容：
投诉问题描述:返费未到账
活动名称:预存话费送话费
争议月份:2023年7月、2023年8月、2023年9月、2023年10月
争议金额:40
用户要求:投诉，称自己在办卡时充值了200元，被告知返费一年，每月10元，但查询返费到了6月就结束了，用户对此不满，解释无效，现用户要求核实给予回复处理，谢谢</t>
  </si>
  <si>
    <t>配送争议：伍家（营服）胡国松AA，经核实，为配送员上门开卡时未解释清楚预存赠费活动导致，考虑用户感知，申请减免部分套餐费用，合计100元，24小时到帐，此费用不可打印发票，满意。</t>
  </si>
  <si>
    <t>TS202310281735110986</t>
  </si>
  <si>
    <t>15549305815</t>
  </si>
  <si>
    <t>方玉婷</t>
  </si>
  <si>
    <t>2023-10-29 12:44:46</t>
  </si>
  <si>
    <t xml:space="preserve">
高级模板内容：
投诉问题描述:客户来电投诉在网上办的卡（15549305815），网上激活了，订的是湖南的号，送过来是湖北的号码，存在隐私泄露，要求投诉激活的人，另外把号码销户了并补偿100元钱，请后台老师协助处理下
业务名称:办卡
宣传渠道:网厅
宣传内容:、
实际情况:、
用户要求:客户来电投诉在网上办的卡（15549305815），网上激活了，订的是湖南的号，送过来是湖北的号码，存在隐私泄露，要求投诉激活的人，另外把号码销户了并补偿100元钱，请后台老师协助处理下</t>
  </si>
  <si>
    <t>配送争议：西陵营服，交付经理尤启富AA，套餐资费未解释清楚，现用户要求注销，24小时内注销，次月10日后用户自行前往自营厅退费，满意</t>
  </si>
  <si>
    <t>TS202310282013421297</t>
  </si>
  <si>
    <t>18671784509</t>
  </si>
  <si>
    <t>张浩</t>
  </si>
  <si>
    <t>2023-10-29 10:09:39</t>
  </si>
  <si>
    <t xml:space="preserve">
高级模板内容：
投诉问题描述:未知情被办理号卡，与当时选的号码不一致，并且200元的话费冲进去了
业务名称:小天卡-2023
争议月份:2023年10月
争议金额:200
办理渠道:营业厅
前台是否取消:未取消
用户要求:归属地重庆的号，
号码18696672970是用户选的，
要求销户1867184509，并退还200元</t>
  </si>
  <si>
    <t>配送争议：宜都城区，交付经理沈飞扬AA，套餐资费未解释清楚，现用户要求注销，24小时内注销，用户已提供身份证照片，我司协助申请话费清退，一周内余额转账至用户，满意</t>
  </si>
  <si>
    <t>GZ202310271101220870</t>
  </si>
  <si>
    <t>071700235213</t>
  </si>
  <si>
    <t>常静</t>
  </si>
  <si>
    <t>2023-10-27 13:18:03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</si>
  <si>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:宽带无法上网，光猫亮红灯，有急用，请尽快处理并回复</t>
  </si>
  <si>
    <t>TS202310281250061904</t>
  </si>
  <si>
    <t>15572709064</t>
  </si>
  <si>
    <t>邹裕康</t>
  </si>
  <si>
    <t>2023-10-28 14:35:36</t>
  </si>
  <si>
    <t>主办单位：湖北
客户类别：首次投诉
10010是否打通：否
是否二次致电10015：是
是否联系：否
升级倾向：
号码归属省：湖北
SVIP等级：
1.问题类型:;
2.投诉类型:办理争议;
3.营业厅地址:;
4.位置信息:;
5.位置发生地:;
6.投诉内容:办理的套餐不是这一个，网上办的	
湖南省卡，送到手上是本地卡，套餐不对!要注销赔偿损失
8.办理业务的名称:销卡
8.无法办理的渠道:中国联通APP</t>
  </si>
  <si>
    <t>其他：①客户投诉产生的原因：客户反馈销户的问题。
②客户投诉问题核查情况及解决方案：收到贵部转办后，我司立即组织调查。经核实，已按客户要求注销小天卡15572709064，并登记5天内将充值100元退至客户微信，回访满意。我司于2023-10-28 14:20:38联系客户解释以上情况。
③客户问题满意度：满意
④回单人：张婷   6921001</t>
  </si>
  <si>
    <t>BL202310271254482256</t>
  </si>
  <si>
    <t>2023-10-28 14:26:34</t>
  </si>
  <si>
    <t xml:space="preserve">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</si>
  <si>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套餐变更：客户要求恢复原套餐机5折活动，本月办理拆分后无法撤销，需次月申请转资，宽带已销户竣工，无法恢复，建议客户到营业厅申请办理，客户满意。</t>
  </si>
  <si>
    <t>BL202310272105400792</t>
  </si>
  <si>
    <t>18671605083</t>
  </si>
  <si>
    <t>2023-10-28 16:35:52</t>
  </si>
  <si>
    <t xml:space="preserve">22年Q3Q4重点客户
高级模板内容：
用户诉求:降套
当前套餐名称:畅越冰激凌5G套餐129元
新套餐名称（转入套餐名称）:4G全国8元流量王
是合约期内（含靓号）:是
备注:融合不认可</t>
  </si>
  <si>
    <t>套餐变更：未到厅，降套，现与用户沟通主卡转资8元流量王套餐，次月生效，3张副卡13217271229、13177054283、15672492008绑定至13040972252，次月生效，满意</t>
  </si>
  <si>
    <t>TS202310280927371959</t>
  </si>
  <si>
    <t>13886651293</t>
  </si>
  <si>
    <t>费建华</t>
  </si>
  <si>
    <t>2023-10-29 09:09:27</t>
  </si>
  <si>
    <t xml:space="preserve">13886651293命中精准预判服务场景:[65岁以上老人]用户来电称在头条APP商城买了520元的货，因我方停机原因导致退货520元未到账，前台解释用户不认可，称自己是老人什么都不懂，强烈要求我方为其处理</t>
  </si>
  <si>
    <t>其他：经核实客户反映今日头条退货问题，我司无法核查处理，客户号码因欠费停机，建议客户联系今日头条核实退费问题，客户知晓，挂机。</t>
  </si>
  <si>
    <t>GZ202310271058020837</t>
  </si>
  <si>
    <t>071701022248</t>
  </si>
  <si>
    <t>傅传银</t>
  </si>
  <si>
    <t>2023-10-27 15:49:13</t>
  </si>
  <si>
    <t xml:space="preserve">071701022248命中精准预判服务场景:[65岁以上老人]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</si>
  <si>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GZ202310271054430810</t>
  </si>
  <si>
    <t>071700073489</t>
  </si>
  <si>
    <t>舒龙</t>
  </si>
  <si>
    <t>2023-10-27 12:25:28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</si>
  <si>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</si>
  <si>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TS202310272120272021</t>
  </si>
  <si>
    <t>15586362325</t>
  </si>
  <si>
    <t>韩慧琴</t>
  </si>
  <si>
    <t>2023-10-29 09:56:13</t>
  </si>
  <si>
    <t xml:space="preserve">
高级模板内容：
投诉问题描述:用户来电查询资费
业务号码:15586362325
争议月份:2023年10月
争议金额:-1
用户要求:麻烦咨询一下，我现在是59元宽带低消融合套餐，话费套餐29元，保底消费要59元，剩下的30元我可以办理充流量福利N选1的活动吗？就是下图这个合约12个月手环，手表，摄像头任选一个的活动。
app看到的活动要求在线查询附件</t>
  </si>
  <si>
    <t>其他：客户反映套餐费用问题，经核实，客户办理星锐卡-2023套餐，低消融合（宽移固）移网低消59元（湖北），每月最低消费59元，已联系客户解释说明，客户表示知晓。</t>
  </si>
  <si>
    <t>TS202310261423530701</t>
  </si>
  <si>
    <t>17771281572</t>
  </si>
  <si>
    <t>杨江波</t>
  </si>
  <si>
    <t>2023-10-27 10:44:34</t>
  </si>
  <si>
    <t>用户来电反映要求办理开机，我方解释不认可，非星级用户不享受紧急开机服务，请后台协助处理</t>
  </si>
  <si>
    <t>其他：客户要求办理紧急开机，核实营业厅已于2023-10-26 14:43:47办理紧急开机，现已恢复使用，另客户反馈信用额度的问题（前期111处理），核实信用度为后台系统评定，我部无手动添加权限，已联系客户解释说明，客户知晓，认可</t>
  </si>
  <si>
    <t>GZ202310271049180767</t>
  </si>
  <si>
    <t>071703699553</t>
  </si>
  <si>
    <t>李明锋</t>
  </si>
  <si>
    <t>2023-10-27 13:02:57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</si>
  <si>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</si>
  <si>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TS202310271432250670</t>
  </si>
  <si>
    <t>2023-10-28 11:08:24</t>
  </si>
  <si>
    <t xml:space="preserve">
高级模板内容：
投诉问题描述:用户来电反映亲亲工单问题，工单流水号:TS202310191101242179
到厅时间:2023-10-19
到厅名称:西陵区联建路营业厅
办理业务:手机维修
营业厅地址:西陵区联建路营业厅
用户要求:您反映的问题，经核实您表示之前买了一部手机送到我司营业厅维修，按您提供的营业厅地址，我们联系了当时的营业厅工作人员已跟您联系，您表示不是他处理的，已跟您解释清楚，建议您可先查找一下到时购买手机时的发票/收据，看一下是哪个营业厅再联系我们，您表示满意。用户来电反映，表示发票已经找到，但是没有联系方式，要求我方跟近处理，谢谢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</si>
  <si>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到我司自营厅查询，满意。</t>
  </si>
  <si>
    <t>TS202310270719381001</t>
  </si>
  <si>
    <t>15587933603</t>
  </si>
  <si>
    <t>肖运全</t>
  </si>
  <si>
    <t>2023-10-27 17:07:47</t>
  </si>
  <si>
    <t xml:space="preserve">[65岁以上老人]
高级模板内容：
投诉问题描述:用户称自己昨天查询话费有一百多，现在欠费对此表示不认可，我方向用户解释账单详情，用户坚持称昨天查询话费还有一百多
争议月份:2023年10月
争议金额:100
用户要求:投诉反馈费用问题，请核实处理，谢谢。升级投诉倾向</t>
  </si>
  <si>
    <t>其他：用户反映通过微信充值未到帐的情况，已跟用户解释，建议用户可联系微信客服查询，用户表示自己有时间到营业厅去查询，满意。</t>
  </si>
  <si>
    <t>ZX202310261749201245</t>
  </si>
  <si>
    <t>15572710474</t>
  </si>
  <si>
    <t>翁瑾文</t>
  </si>
  <si>
    <t>2023-10-27 14:08:20</t>
  </si>
  <si>
    <t xml:space="preserve">判断省分:湖北
:失败
node_42:
:其他合约
:异地
:不认可/无法提供相关证件
:
高级模板内容：
问题描述:用户来电称现在异地不愿联系校园联系人不愿前往营业厅
第二联系方式:15871350173
销户原因:不想使用
用户要求:要求在线注销</t>
  </si>
  <si>
    <t>业务办理：用户反应需办理销户，经核实现已为用户办理成功，满意</t>
  </si>
  <si>
    <t>ZX202310270917260328</t>
  </si>
  <si>
    <t>071701058683</t>
  </si>
  <si>
    <t>瞿红</t>
  </si>
  <si>
    <t>2023-10-28 10:45:14</t>
  </si>
  <si>
    <t xml:space="preserve">【2022年上工信部测评重保用户】判断省分:湖北
:自己办理的宽带
:挽留失败
:不同意
:
高级模板内容：
问题描述:销户，营业厅工作人员告知不能销户，要求我方在线销户
第二联系方式:15997556395
销户原因:新家没有端口资源
用户要求:销户，营业厅工作人员告知不能销户，要求我方在线销户</t>
  </si>
  <si>
    <t>业务办理：用户需办理销户，查询主卡17671932181有招联分期5G99元直降900（社会渠道36期）（湖北）于2025-07-31 23:59:59到期，现线上无勾选项，已发区域负责人18607201324协助处理，用户知晓。</t>
  </si>
  <si>
    <t>GZ202310271039370686</t>
  </si>
  <si>
    <t>071700027969</t>
  </si>
  <si>
    <t>宋胜登</t>
  </si>
  <si>
    <t>2023-10-27 18:16:07</t>
  </si>
  <si>
    <t>用户来电反映宽带071700027969从2023年10月27日开始无法上网，故障地址湖北省宜昌市西陵区体育场路西陵区英伦皇都1栋2单元4楼402，联系电话15549309619，请处理，谢谢！</t>
  </si>
  <si>
    <t>BL202310281502581972</t>
  </si>
  <si>
    <t>15171799252</t>
  </si>
  <si>
    <t>刘忠新</t>
  </si>
  <si>
    <t>2023-10-29 14:13:01</t>
  </si>
  <si>
    <t xml:space="preserve">
高级模板内容：
用户诉求:用户来电称需要降为8元套餐，前台解释不认可
当前套餐名称:星锐卡-2023
新套餐名称（转入套餐名称）:全国流量王8元
是合约期内（含靓号）:否
备注:用户要求降成8元套餐，请协助处理</t>
  </si>
  <si>
    <t>BL202310271440241120</t>
  </si>
  <si>
    <t>18572357879</t>
  </si>
  <si>
    <t>周耀</t>
  </si>
  <si>
    <t>2023-10-28 10:54:15</t>
  </si>
  <si>
    <t xml:space="preserve">判断省分:湖北
:无意向资费
node_104:
node_102:
:降套
:需要保号
:挽留后，用户依旧要求降套
:消费对比
:挽留失败
:
node_106:
:有合约/有靓号
:
高级模板内容：
用户诉求:用户现使用【畅越冰激凌5G套餐79元】套餐，要求变更为【最低保号】元套餐，需求保号，联系电话：。
当前套餐名称:畅越冰激凌5G套餐79元
新套餐名称（转入套餐名称）:最低保号
是合约期内（含靓号）:否
备注:固移融合，已到厅未解决</t>
  </si>
  <si>
    <t>套餐变更：未到厅，降套，已与用户沟通办理59元畅越冰激凌套餐，次月生效，满意</t>
  </si>
  <si>
    <t>TS202310201101250556</t>
  </si>
  <si>
    <t>罗代华</t>
  </si>
  <si>
    <t>2023-10-27 11:02:07</t>
  </si>
  <si>
    <t>案件编号：鄂-20231000004738
受理日期：2023-10-2010:59:32
处理日期：2023-10-2011:00:31
认定员：张月
申诉来源：微信
用户地址：湖北宜昌市伍家岗区夷陵大道394-601号
骗取老人流量费用长达几年时间，对赔偿费用和支付方式。要第一时间能查到，或者支取</t>
  </si>
  <si>
    <t>申辩工单：1.申诉前15日已向企业投诉，仍在处理中。
1. 用户基本信息：客户号码：15549294466、机主姓名：王定兰、入网时间：2010-10-01 00:00:00、入网地点：城区精英盛华营业厅、当前使用套餐：腾讯大王卡、套餐类型：全国套餐
2.前期处理情况：客户反映电话营销的问题。客户10月14日向10010反馈，经核查，2022-02-09 15:08:53上海航动科技有限公司（宜昌）电话方式推荐客户办理5G超级会员白银版立即生效19元/月（优惠编码68102340）和炫彩通信助理包体验版6元/月（优惠编码68635933），业务于2023-10-14 18:17:40已应客户要求退订，两项业务合计25元/月，22年2月-23年10月合计525元，客户反映强烈，为其额外申请减免部分月租费用55元，合计580元于2023-10-15 09:47:58已到账，赠费无法打印发票。10月18日/10月19日向10010再次反馈，联系本机15549294466均未接听电话，已将前期工单核查处理结果记录工单。
3.申诉处理方案：（1）申诉是否属实：部分属实；（2）本次申诉原因及处理方案：经核查，业务办理有电话告知，所述欺骗不完全属实。现再次联系申诉人解释沟通，客户要求现金方式退费或我司提供5年账单，已解释我司可查询近12+1个月账单，客户不认可，长时间解释无效未达成一致。机主本人多次联系不上，催单后于2023-10-25 14:54:17联系仍未接听，不排除非机主本人申诉，为他人恶意代为申诉嫌疑。 
4.核查存在的问题分析：（1)存在问题：无（2）整改举措：无（3）是否属于不知情订制：是，共性管理问题，三种确认方式未上线
5.申诉回复情况：2023-10-24 17:19:22联系客户，客户不满意。</t>
  </si>
  <si>
    <t>GZ202310271036410665</t>
  </si>
  <si>
    <t>071701018933</t>
  </si>
  <si>
    <t>陈静楠</t>
  </si>
  <si>
    <t>2023-10-27 12:05:09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</si>
  <si>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宽带是否有欠费及账号是否异常:无异常;
宽带是否有群体故障告警:存在群体故障;
线路是否正常:无异常;
光猫是否正常:无异常;
上网速度检测:无异常;
设备收发光功率是否异常:无异常;
:
高级模板内容：
问题（现象）描述:用户宽带无法上网，已解释是群体故障，用户依然要求上单，要求恢复后回复用户
故障时间:2023-10-27
服务状态是否正常:是
设备灯显示:红灯
错误代码:无
是否重启设备:已重启未恢复
用户要求:已解释是群体故障，依然要求登记工单，要求恢复后回复用户</t>
  </si>
  <si>
    <t>ZX202310271643002151</t>
  </si>
  <si>
    <t>071701005928</t>
  </si>
  <si>
    <t>2023-10-28 14:08:35</t>
  </si>
  <si>
    <t xml:space="preserve">【2022年上工信部测评重保用户】【2022年上工信部测评重保用户】判断省分:湖北
:失败
node_42:
:无合约/简单合约
:其他套餐
:本地
:不认可
:
高级模板内容：
问题描述:用户来电反映已经去营业厅销户了，现在还没销户成功，用户对此不认可，要求尽快处理
第二联系方式:071701005928
销户原因:不要了
用户要求:用户来电反映已经去营业厅销户了，现在还没销户成功，用户对此不认可，要求尽快处理</t>
  </si>
  <si>
    <t>业务办理：用户需办理销户，经核实已为用户办理宽带注销成功，沟通后为用户18672652392、13545737084、13217175395办理销户，现号码18674206765允许携出，满意</t>
  </si>
  <si>
    <t>ZX202310271634002057</t>
  </si>
  <si>
    <t>13227289405</t>
  </si>
  <si>
    <t>张安硕</t>
  </si>
  <si>
    <t>2023-10-29 09:20:33</t>
  </si>
  <si>
    <t xml:space="preserve">判断省分:湖北
:失败
node_42:
:无合约/简单合约
:单卡/移移融合副卡套餐
获取用户证件类型::不认可
:
高级模板内容：
问题描述:注销号码
第二联系方式:13292486187
销户原因:不想用了
用户要求:在线注销</t>
  </si>
  <si>
    <t>业务办理：用户需办理销户，现已为用户办理销户成功，另添加微信于11月5日前退费到账，满意</t>
  </si>
  <si>
    <t>BL202310281437521609</t>
  </si>
  <si>
    <t>17671250434</t>
  </si>
  <si>
    <t>刘倩文</t>
  </si>
  <si>
    <t>2023-10-29 14:05:37</t>
  </si>
  <si>
    <t xml:space="preserve">判断省分:湖北
:有意向资费
:全国流量王8元套餐
:
高级模板内容：
用户诉求:降低套餐
当前套餐名称:畅越冰激凌5G套餐49元
新套餐名称（转入套餐名称）:8元流量王
是合约期内（含靓号）:否</t>
  </si>
  <si>
    <t>套餐变更：未到厅，降套，已与用户沟通取消亲情网业务转资8元流量王套餐，次月生效，满意</t>
  </si>
  <si>
    <t>GZ202310271029530614</t>
  </si>
  <si>
    <t>071700636008</t>
  </si>
  <si>
    <t>袁林波</t>
  </si>
  <si>
    <t>2023-10-27 11:41:27</t>
  </si>
  <si>
    <t>宽带报障-MODEM故障
装机地址：湖北省宜昌市秭归县茅坪镇桔颂社区平湖大道秭归万象国际城6栋2楼商铺</t>
  </si>
  <si>
    <t>TS202310240901342407</t>
  </si>
  <si>
    <t>2023-10-27 20:59:33</t>
  </si>
  <si>
    <t>案件编号：鄂-20231000005423
受理日期：2023-10-2408:55:43
处理日期：2023-10-2409:00:34
认定员：李响
申诉来源：微信
用户地址：湖北宜昌
根据工信部法律要求，我们是有权利更改套餐的，但是不给改，还拿话搪塞，我本来这个卡19块钱一个月才500m流量，根本用不了，想办理8元的保号套餐客服不给办理，拿没有权限的话语来搪塞，但是办理更贵的套餐就可以办，估计不给办理，想请问这种违法行为可以投诉吗？</t>
  </si>
  <si>
    <t>申辩工单：1.申诉前15日已向企业投诉，仍在处理中。2.客户已撤诉
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2.前期处理情况：客户反映套餐变更的问题。客户10月23日向网厅反馈，核查处理中，同步越级申诉。 
3.申诉处理方案：（1）申诉是否属实：不属实；（2）本次申诉原因及处理方案：经核查，客户要求转资8元流量王套餐，查询2023-10-24 08:34:38省分已在线为客户操作转资8元全国流量王套餐，不予办理不属实，联系客户解释告知，客户认可。
4.核查存在的问题分析：（1)存在问题：无（2）整改举措：无（3）是否属于不知情订制：否
5.申诉回复情况：2023-10-24 09:10:16联系客户，客户满意。</t>
  </si>
  <si>
    <t>BL202310280859531659</t>
  </si>
  <si>
    <t>19371431593</t>
  </si>
  <si>
    <t>李小芹</t>
  </si>
  <si>
    <t>2023-10-28 16:54:48</t>
  </si>
  <si>
    <t xml:space="preserve">判断省分:湖北
:无意向资费
node_104:
node_102:
:升套/平套
:
高级模板内容：
用户诉求:更改套餐
当前套餐名称:星锐卡(湖北)
新套餐名称（转入套餐名称）:流量多，费用少一点
是合约期内（含靓号）:是
备注:不接受现在这个套餐的省内流量，要求都换成国内的流</t>
  </si>
  <si>
    <t>套餐变更：未到厅，升套，已与用户沟通转资69元畅越冰激凌套餐+2年网龄计划合约，次月生效，满意</t>
  </si>
  <si>
    <t>TS202310241019281598</t>
  </si>
  <si>
    <t>2023-10-27 21:20:07</t>
  </si>
  <si>
    <t>案件编号：鄂-20231000005464
受理日期：2023-10-2410:10:44
处理日期：2023-10-2410:17:53
认定员：杨春颖
申诉来源：微信
用户地址：湖北省武汉市汉阳区
本人在使用电话18671767892的过程中，不知道为何手机号突然被注销了，由于此号码伴随我多年，实名认证用此号绑定的相关业务特别多，给我造成了特别大的损失和麻烦，给我造成的麻烦还请赔偿。且本月初还交了200元话费。</t>
  </si>
  <si>
    <t>申辩工单：1.申诉前15日已向企业投诉，仍在处理中。2.客户已撤诉
1. 用户基本信息：客户号码：18671767892、机主姓名：曾凤艳、入网时间：2022-02-13 10:06:00、入网地点：宜昌市长阳县集团3G开户服务点、当前使用套餐：顺丰巴枪卡31元套餐（湖北宜昌）、套餐类型：全国套餐
2.前期处理情况：客户反映销户的问题。客户10月23日向10010反馈，核查处理中，同步越级申诉。 
3.申诉处理方案：（1）申诉是否属实：不属实；（2）本次申诉原因及处理方案：经核查，客户于2023-10-23 10:44:42通过宜昌市长阳县集团3G开户服务点办理销户，现因还需保留此号继续使用要求恢复，于2023-10-23 16:48:30已协助客户成功复装，客户无法提供所述造成损失的具体事实依据，服务角度考虑，为其申请赠送100元话费于2023-10-23已到账，赠费无法打印发票，客户认可。
4.核查存在的问题分析：（1)存在问题：无（2）整改举措：无（3）是否属于不知情订制：否
5.申诉回复情况： 2023-10-25 11:58:37联系客户，客户满意。</t>
  </si>
  <si>
    <t>GZ202310271023510558</t>
  </si>
  <si>
    <t>071700060787</t>
  </si>
  <si>
    <t>黄忠秀</t>
  </si>
  <si>
    <t>2023-10-27 18:20:46</t>
  </si>
  <si>
    <t>用户来电反映宽带071700060787从2023年10月27日开始无法上网，故障地址湖北省宜昌市伍家区汉宜路东苑小区L栋1单元3楼301，联系电话15997530131，请处理，谢谢！</t>
  </si>
  <si>
    <t>TS202310261118261299</t>
  </si>
  <si>
    <t>13085160800</t>
  </si>
  <si>
    <t>2023-10-28 22:01:06</t>
  </si>
  <si>
    <t>案件编号：鄂-20231000005974
受理日期：2023-10-2611:05:16
处理日期：2023-10-2611:17:14
认定员：刘会景
申诉来源：微信
用户地址：湖北省宜昌市
无线宽带不用了，副卡也需要分开，人在外地，不方便办，希望能处理一下</t>
  </si>
  <si>
    <t>申辩工单：1.申诉前15日已向企业投诉，仍在处理中。2.客户已撤诉。3.代理申诉
1. 用户基本信息：客户号码：13085160800、机主姓名：魏明安、入网时间：2006-03-29 18:13:45、入网地点：当阳精英盛华营业厅、当前使用套餐：0元月租省内全家福4G成员套餐、套餐类型：全国套餐
2.前期处理情况：客户反映取消业务的问题。客户10月26日向96868反馈，核查处理中，同步越级申诉。 
3.申诉处理方案：（1）申诉是否属实：不属实；（2）本次申诉原因及处理方案：经核查，客户宽带071700844332，2018-04-30 11:34:19 当阳干溪专营店（合作）办理，此为CPE实装宽带，优惠编码9710123，联系客户解释沟通，表示已有当阳联通工作联系自己维系挽留协商转有线宽带继续使用，暂无需注销此宽带，副卡18671784935同步保留使用，客户认可。另沟通中了解到，为移动工作人员代为申诉，非机主本人意愿申诉，我司申请按无效案件办结。
4.核查存在的问题分析：（1)存在问题：移动代客（2）整改举措：无（3）是否属于不知情订制：否
5.申诉回复情况：2023-10-26 15:17:03联系客户，客户满意。</t>
  </si>
  <si>
    <t>BL202310281313560467</t>
  </si>
  <si>
    <t>13040972252</t>
  </si>
  <si>
    <t>2023-10-29 16:14:24</t>
  </si>
  <si>
    <t xml:space="preserve">判断省分:湖北
:有意向资费
:其他资费
:是
:不认可：坚持要求转入有限制的套餐
:
高级模板内容：
用户诉求:用户来电想要更换一个套餐，觉得这个套餐太贵了，想要降低，前台解释后宽带和打折活动，但用户称自己可以不用宽带，还是想变更套餐，请核实协助处理
当前套餐名称:畅爽冰激凌5G套餐129元（基础版）
新套餐名称（转入套餐名称）:用户要求办29元左右的套餐
是合约期内（含靓号）:是</t>
  </si>
  <si>
    <t>套餐变更：未到账，降套，挽留成功，用户表示暂不办理转资，满意</t>
  </si>
  <si>
    <t>GZ202310271016300511</t>
  </si>
  <si>
    <t>071703788328</t>
  </si>
  <si>
    <t>刘兰婷</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</si>
  <si>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装机地址：湖北省宜昌市西陵区北苑街道廖家湾社区恒大林溪郡8栋2单元30楼3002</t>
  </si>
  <si>
    <t>ZX202310261607090255</t>
  </si>
  <si>
    <t>17371714071</t>
  </si>
  <si>
    <t>肖风华</t>
  </si>
  <si>
    <t>2023-10-28 09:24:20</t>
  </si>
  <si>
    <t>客户来电续订预存话费享折扣优惠档位三（立即生效24个月）-湖北政企专属，不愿到厅，请后台协助处理，谢谢！</t>
  </si>
  <si>
    <t>业务办理：用户要求办理套餐3折优惠，系统无勾选项，联系客户表示已自行至营业厅办理好，考虑客户感知，申请减免23.9.10月月费差价99元， 24小时内到账，此费用无法抵扣往月欠费且不可打印发票，满意。</t>
  </si>
  <si>
    <t>BL202310271016172103</t>
  </si>
  <si>
    <t>2023-10-27 14:03:01</t>
  </si>
  <si>
    <t xml:space="preserve">【2022年上工信部测评重保用户】
高级模板内容：
用户诉求:降套
当前套餐名称:畅爽冰激凌5G套餐99元
新套餐名称（转入套餐名称）:畅越冰激凌5G套餐59元
是合约期内（含靓号）:否
备注:要求更改辛苦处理谢谢</t>
  </si>
  <si>
    <t>套餐变更-未到厅、前期到厅、电销补救、升：用户要求转资畅越冰激凌5G套餐59元，挽留无效（降套的）已办理，次月生效 客户满意。</t>
  </si>
  <si>
    <t>ZHX202310271016081400</t>
  </si>
  <si>
    <t>2023-10-27 12:08:30</t>
  </si>
  <si>
    <t>用户反馈问题（用户没有说自己的问题），要求（直接转接经理接用户电话），未派省分工单，根据申诉预警4项场景第（4）项记录此单，请专家团队协助安抚/拦截/解释，谢谢！
用户要求小时之内我方必须给用户回电，不然就打工信部投诉</t>
  </si>
  <si>
    <t>BL202310291055041813</t>
  </si>
  <si>
    <t>18671762116</t>
  </si>
  <si>
    <t>梁庆</t>
  </si>
  <si>
    <t>2023-10-29 14:18:01</t>
  </si>
  <si>
    <t xml:space="preserve">判断省分:湖北
:有意向资费
:其他资费
:是
:不认可：坚持要求转入有限制的套餐
:
高级模板内容：
用户诉求:用户来电要求改套餐不方便去营业厅要求线上办理更改：腾讯大王卡（新）（91090059）请处理谢谢
当前套餐名称:畅越冰激凌5G套餐109元
新套餐名称（转入套餐名称）:腾讯大王卡（新）（91090059）
是合约期内（含靓号）:是
备注:加急处理</t>
  </si>
  <si>
    <t>套餐变更-未到厅：109元转29元，系统无19元套餐，已协商转资大王卡29元，次月生效，用户满意。</t>
  </si>
  <si>
    <t>BL202310261715130287</t>
  </si>
  <si>
    <t>2023-10-27 14:25:46</t>
  </si>
  <si>
    <t xml:space="preserve">
高级模板内容：
用户诉求:用户来电要求将套餐变更为（4G全国流量王8元套餐），要求我方线上处理，请处理谢谢
当前套餐名称:畅爽冰激凌5G套餐129元（基础版）
新套餐名称（转入套餐名称）:4G全国流量王8元套餐
是合约期内（含靓号）:否
备注:用户来电要求将套餐变更为（4G全国流量王8元套餐），要求我方线上处理，请处理谢谢</t>
  </si>
  <si>
    <t>套餐变更-未到厅：129元转8元，已办理转资4G全国流量王8元套餐，次月生效，用户满意。</t>
  </si>
  <si>
    <t>TS202310221452232246</t>
  </si>
  <si>
    <t>15572798295</t>
  </si>
  <si>
    <t>黄煊淇</t>
  </si>
  <si>
    <t>2023-10-27 16:12:08</t>
  </si>
  <si>
    <t>案件编号：鄂-20231000004987
受理日期：2023-10-2214:38:59
处理日期：2023-10-2214:51:14
认定员：刘畅
申诉来源：微信
用户地址：湖北宜昌
中国联通没有给我提醒过话费用超，还私自扣我的话费，这种服务真的服了。直接不给我扣不给通知态度还不好</t>
  </si>
  <si>
    <t>申辩工单：1.申诉前未向企业投诉。2.客户已撤诉。
1. 用户基本信息：客户号码：15572798295、机主姓名：唐婷、入网时间：2015-03-23 14:59:14、入网地点：五峰渔关云海合作厅、当前使用套餐：如意通随意打（宜昌随意打）(OCS)、套餐类型：全国套餐
2.前期处理情况：客户反映套餐扣费的问题。客户前期未向10010反馈，直接越级申诉。 
3.申诉处理方案：（1）申诉是否属实：不属实；（2）本次申诉原因及处理方案：经核查，客户使用如意通随意打（宜昌随意打）(OCS)套餐，套餐含市话网龄计划赠送50分钟语音，国内语音如超出0.1元/分钟，套餐不含流量客户自行开通国内流量月包10元1G，国内流量如超出0.27元/M，10元/100M，60元/G放心用。以10月为例，客户账单收费构成为：月租扣费，10元流量包费用，语音和流量为正常使用超出扣费，系统均有下发消费提醒。申诉前拨打10010在线咨询，工作人员按照实际情况解释，客户对本月产生较高流量扣费不认可，转而认为在线客服服务不好，实际属于正常解释。联系客户解释沟通，服务角度考虑，为其申请赠送5G通用流量已到账，客户认可。
4.核查存在的问题分析：（1)存在问题：无（2）整改举措：无（3）是否属于不知情订制：否
5.申诉回复情况：2023/10/22 15:45:23联系客户，客户满意。</t>
  </si>
  <si>
    <t>ZX202310271846410679</t>
  </si>
  <si>
    <t>18674254237</t>
  </si>
  <si>
    <t>李欣霖</t>
  </si>
  <si>
    <t>2023-10-28 14:07:25</t>
  </si>
  <si>
    <t xml:space="preserve">判断省分:湖北
:失败
node_42:
:无合约/简单合约
:单卡/移移融合副卡套餐
获取用户证件类型::不认可
:
高级模板内容：
问题描述:用户来电反映（需要销户）我处按照预处理挽留，用户不认可要求（在线销户）请后台协助处理，谢谢！
第二联系方式:15380520025
销户原因:不想用了
用户要求:用户来电反映（需要销户）我处按照预处理挽留，用户不认可要求（在线销户）请后台协助处理，谢谢！</t>
  </si>
  <si>
    <t>TS202310281447271936</t>
  </si>
  <si>
    <t>18672656550</t>
  </si>
  <si>
    <t>2023-10-28 15:36:52</t>
  </si>
  <si>
    <t xml:space="preserve">22年Q3Q4重点客户
高级模板内容：
投诉问题描述:用户反映自己要变更套餐，但是有宣传单说129元套餐，有60G的流量，600分钟通话，但是去营业厅办理说并没有这个套餐，用户不认可
业务名称:变更套餐
宣传渠道:其他:
宣传内容:129元套餐，有60G的流量，600分钟通话
实际情况:未查询到改套餐
用户要求:要求我方处理，请尽快核实，谢谢</t>
  </si>
  <si>
    <t>套餐变更-未到厅：199元转129元，沟通后用户表示暂时不办理转资，需办理【2023-11-01 00:00:00至2024-10-31 23:59:59】 存量5G畅爽套餐享79元赠费（次月生效）湖北 ，用户满意。</t>
  </si>
  <si>
    <t>TS202310271407050002</t>
  </si>
  <si>
    <t>13227294699</t>
  </si>
  <si>
    <t>2023-10-28 16:36:37</t>
  </si>
  <si>
    <t>主办单位：湖北
客户类别：普通客户
10010是否打通：否
是否二次致电10015：是
是否联系：否
升级倾向：
号码归属省：湖北
SVIP等级：
1.问题类型:;
2.投诉类型:其他问题;
3.营业厅地址:;
4.位置信息:;
5.位置发生地:;
6.投诉内容:要换套餐，单独交话费</t>
  </si>
  <si>
    <t>套餐变更-未到厅：①客户投诉产生的原因：用户需办理转资。 
②客户投诉问题核查情况及解决方案：收到贵部转办后，我司立即组织调查。致电未接，已短信答复如需办理可联系我部，如有疑问可在工作时间（08:30-12:00；14:00 -17:30 ）联系07176921001、13032700872宜昌客服。如用户咨询，请前台 10010话务 中心代为解释，谢谢。我司2023-10-27 11:43:49联系客户解释。
③客户问题满意度：满意。 
④回单人：田群、联系方式：07176921001</t>
  </si>
  <si>
    <t>TS202310262019301534</t>
  </si>
  <si>
    <t>宜昌亚投旅游客运有限公司</t>
  </si>
  <si>
    <t>2023-10-27 17:29:25</t>
  </si>
  <si>
    <t>15587997777命中精准预判服务场景:[该用户有申诉倾向，请注意受理态度，查询近三天工单记录，积极解决用户问题。]
详见：TS202309261537240807用户表示之前问题还未处理，现在就要求变更8元套餐，不然就携号转网，解释安抚无效，请后台回复处理（之前工单已在工信部投诉）</t>
  </si>
  <si>
    <t>套餐变更-未到厅：经核实，用户要求转资49元畅越冰激凌套餐，挽留无效（降套的）已办理，次月生效,申请减免10月套餐差价250元，24小时内到账，此费用无法抵扣往月欠费及打印发票，用户满意。</t>
  </si>
  <si>
    <t>TS202310271355412264</t>
  </si>
  <si>
    <t>13117277022</t>
  </si>
  <si>
    <t>聂玲玲</t>
  </si>
  <si>
    <t>2023-10-27 16:53:02</t>
  </si>
  <si>
    <t>用户来电要求更改套餐，已解释套餐优惠较划算，且其他套餐一般资费越高流量越多，用户不认可，不愿到厅，称其他运营商都很划算，要求资费不变改成100G流量套餐，不然就考虑转网，请处理，谢谢。</t>
  </si>
  <si>
    <t>套餐变更-未到厅：用户要求转资100G流量套餐，沟通后为用户办理存量5G畅爽套餐享99元赠费（次月生效）湖北【合约时间：2023-11-01至2024-10-31】 等同5折，现用户表示无需再办理转资，用户满意。</t>
  </si>
  <si>
    <t>TS202310281740271100</t>
  </si>
  <si>
    <t>15629370243</t>
  </si>
  <si>
    <t>廖旭东</t>
  </si>
  <si>
    <t>2023-10-29 10:59:47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</si>
  <si>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投诉问题描述:用户来电表示这个是老人使用的手机，表示就超出了这么多费用，表示不认可，要求尽快核实，并表示要求将套餐更改为不限流量的套餐，表示处理不了就携号转网，要求尽快解决
业务名称:上网费_手机上网流量费
争议月份:2023年10月
争议金额:160
是否承诺退费:是
用户要求:用户来电表示这个是老人使用的手机，表示就超出了这么多费用，表示不认可，要求尽快核实，并表示要求将套餐更改为不限流量的套餐，表示处理不了就携号转网，要求尽快解决</t>
  </si>
  <si>
    <t>套餐变更-未到厅：用户要求转资不限流量套餐，核实无不限流量套餐，已联系客户解释说明，协商客户转资畅越冰激凌5G套餐99元套餐，加网龄计划合约，次月生效，考虑客户感知，申请减免本月85元月租费用，24小时内到帐，此费用无法抵扣往月欠费且不可打印发票，客户满意。</t>
  </si>
  <si>
    <t>TS202310262002061257</t>
  </si>
  <si>
    <t>17671272130</t>
  </si>
  <si>
    <t>刘林婷</t>
  </si>
  <si>
    <t>2023-10-28 16:58:44</t>
  </si>
  <si>
    <t>主办单位：湖北
客户类别：普通客户
10010是否打通：否
是否二次致电10015：是
是否联系：否
升级倾向：
号码归属省：湖北
SVIP等级：
1.问题类型:;
2.投诉类型:办理争议;
3.营业厅地址:;
4.位置信息:;
5.位置发生地:;
6.投诉内容:我要求更改套餐不让改，一直左顾言他，让我线下营业厅去办理
8.办理业务的名称:套餐资费更变
8.无法办理的渠道:10010客服热线</t>
  </si>
  <si>
    <t>套餐变更-未到厅①客户投诉产生的原因：客户反映更改套餐问题。							
②客户投诉问题核查情况及解决方案：收到贵部转办后，我司立即组织调查。经核实，客户要求更改套餐，多次致电未接，无法核实转资情况，已短信告知如您后期使用有任何疑问，可于工作时间（08：30-17：30）致电宜昌联通07176921001或13032700872							
③客户问题满意度：未联系上。							
④回单人:宜昌客服王晓玉联系电话：07176921001。</t>
  </si>
  <si>
    <t>BL202310271509311580</t>
  </si>
  <si>
    <t>15629383715</t>
  </si>
  <si>
    <t>陈震</t>
  </si>
  <si>
    <t>2023-10-28 09:04:58</t>
  </si>
  <si>
    <t xml:space="preserve">[65岁以上老人]判断省分:湖北
:有意向资费
:其他资费
:是
:不认可：坚持要求转入有限制的套餐
:
高级模板内容：
用户诉求:用户来电要求办理79元套餐
当前套餐名称:畅越冰激凌5G套餐139元
新套餐名称（转入套餐名称）:79元套餐
是合约期内（含靓号）:是</t>
  </si>
  <si>
    <t>套餐变更-未到厅：139元转79元，已办理转资 畅越冰激凌5G套餐79元 ，次月生效，用户满意。</t>
  </si>
  <si>
    <t>TS202310271342061974</t>
  </si>
  <si>
    <t>18371759225</t>
  </si>
  <si>
    <t>邹兴春</t>
  </si>
  <si>
    <t>2023-10-27 17:14:40</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</si>
  <si>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湖北宜昌预存话费得流量短信包24个月-立即;
预存话费享折扣优惠档位五（立即生效24个月）-湖北政企专属
客服你好，这张卡不怎么用，想把套餐改为8元的月租，客服告知无法更改，请帮忙处理</t>
  </si>
  <si>
    <t>套餐变更-未到厅①客户投诉产生的原因：客户反映更改套餐问题。						
②客户投诉问题核查情况及解决方案：收到贵部转办后，我司立即组织调查。经核实，客户要求转资4G全国流量王8元套餐，客服部已操作办理，次月生效，满意。						
③客户问题满意度：满意。						
④回单人:宜昌客服王晓玉；联系电话：07176921001。</t>
  </si>
  <si>
    <t>TS202310251652260581</t>
  </si>
  <si>
    <t>2023-10-27 13:29:07</t>
  </si>
  <si>
    <t>#2022重保客户#主办单位：湖北
客户类别：星级客户
10010是否打通：是
是否二次致电10015：是
是否联系：是
升级倾向：工信部
号码归属省：湖北
SVIP等级：
用户来电反映称号卡要求更改最低资费的套餐，请联系用户处理，工信部倾向，要求10分钟回电（未承诺））</t>
  </si>
  <si>
    <t>套餐变更-未到厅①客户投诉产生的原因：客户反映转资问题
②客户投诉问题核查情况及解决方案：收到贵部转办后，我司立即组织调查。经核实，客户要求将主副卡转资8元全国流量王套餐，已为用户办理转资，次月生效，满意。
③客户问题满意度：我司于2023-10-16 08:42:10联系客户满意。
④回单人:程李晶；联系电话：07176921001</t>
  </si>
  <si>
    <t>GZ202310271003140383</t>
  </si>
  <si>
    <t>071703792329</t>
  </si>
  <si>
    <t>侯海燕</t>
  </si>
  <si>
    <t>2023-10-27 10:16:18</t>
  </si>
  <si>
    <t>ZX202310271614351845</t>
  </si>
  <si>
    <t>15571749331</t>
  </si>
  <si>
    <t>吴祥龙</t>
  </si>
  <si>
    <t>2023-10-28 14:08:22</t>
  </si>
  <si>
    <t xml:space="preserve">判断省分:湖北
:失败
node_42:
:其他合约
:本地
:不认可
:
高级模板内容：
问题描述:用户来电要求注销副卡15571749331，用户不愿意去营业厅。
第二联系方式:18671775221
销户原因:副卡费
用户要求:要求我方尽快核实回复处理销户，谢谢。要求联系电话：18671775221</t>
  </si>
  <si>
    <t>业务办理：用户要求办理销户，已核实资料成功办理注销，满意。</t>
  </si>
  <si>
    <t>GZ202310271000400357</t>
  </si>
  <si>
    <t>071700605366</t>
  </si>
  <si>
    <t>2023-10-27 11:36:35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</si>
  <si>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装机地址：湖北省宜昌市秭归县茅坪镇建东大道百丽嘉园3栋1单元16楼1603</t>
  </si>
  <si>
    <t>BL202310280855301624</t>
  </si>
  <si>
    <t>17671325628</t>
  </si>
  <si>
    <t>周茜</t>
  </si>
  <si>
    <t>2023-10-28 14:53:55</t>
  </si>
  <si>
    <t xml:space="preserve">【2022年上工信部测评重保用户】判断省分:湖北
:有意向资费
:其他资费
:否
node_104:
node_102:
:降套
:消费过高
:挽留后，用户依旧要求降套
:资费对比
:挽留失败
:
node_106:
:有合约/有靓号
:
高级模板内容：
用户诉求:用户来电要求在月底前降低套餐，前台挽留无效，用户坚持办理，前台查询到有主副卡用户不愿去营业厅
当前套餐名称:畅越冰激凌5G套餐199元
新套餐名称（转入套餐名称）:福多多29元（湖北）
是合约期内（含靓号）:否
备注:请尽快处理，谢谢！</t>
  </si>
  <si>
    <t>套餐变更-未到厅：199元转59元，用户要求主副卡绑定使用，系统无福多多29元勾选项，已协商转资福多多59元套餐，次月生效，用户满意。</t>
  </si>
  <si>
    <t>TS202310261531420041</t>
  </si>
  <si>
    <t>18672660672</t>
  </si>
  <si>
    <t>秦晏</t>
  </si>
  <si>
    <t>2023-10-28 09:14:29</t>
  </si>
  <si>
    <t xml:space="preserve">
当月是否清卡重用:无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18672660672;3、主叫号码：18672660672;4、被叫号码：;5、客户姓名：秦晏;6、客户级别：二星忠诚用户;7、用户归属地：宜昌市;8、受理员工工号：hubXN222135;9、手机厂商：;10、投诉渠道：10010客服热线;11、投诉打点范围：0.5千米;12、投诉地址：宜昌市-伍家岗区:手里蛋糕店(新外滩店)【天府路三峡国际人才城临街(近阿尔宝阁丽酒店)】;13、网格ID：191356;14、网格名称：YC_A_湖北省宜昌市伍家岗区网格_191356;15、经度：111.321655;16、纬度：30.667214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外;23、手机信号强弱：无信号;24、用户周边使用情况：不清楚;25、主工单流水号：hub169830537635951641;26、语音业务类型：单通,杂音,回音,无法主被叫;27、数据业务类型：无法上网,上网速度慢,频繁掉线;28、用户是否接受解释：否;29、公告类型：网络信息;30、基站ID：;31、基站名称：;32、其它地方是否正常使用：是;33、之前是否可以正常使用：否;</t>
  </si>
  <si>
    <t>投诉点为5G弱覆盖区域，优化手段无法有效解决，已上报建站规划，建议用户关注 处理人 陈益满 联系电话 18671733750</t>
  </si>
  <si>
    <t>BL202310261544591446</t>
  </si>
  <si>
    <t>18607204997</t>
  </si>
  <si>
    <t>邢志浩</t>
  </si>
  <si>
    <t>2023-10-27 14:16:00</t>
  </si>
  <si>
    <t xml:space="preserve">判断省分:湖北
:有意向资费
:全国流量王8元套餐
:
高级模板内容：
用户诉求:用户要求办理4G全国8元流量王
当前套餐名称:阿里小宝卡
新套餐名称（转入套餐名称）:4G全国8元流量王
是合约期内（含靓号）:否</t>
  </si>
  <si>
    <t>套餐变更-未到厅：19元转8元，因当前套餐阿里小宝卡属下架资费，转出不支持转回，现多次致电用户未接，故未操作转资。已短信告知以上情况，如有疑问可在工作时间（08:30-12:00；14:00-17:30）联系07176921001、13032700872宜昌客服。再次来电烦请10010话务中心代为解释清楚以上情况，如仍需要转资，可再下派至我部办理，谢谢。</t>
  </si>
  <si>
    <t>BL202310271013032046</t>
  </si>
  <si>
    <t>13197333779</t>
  </si>
  <si>
    <t>赵鹏</t>
  </si>
  <si>
    <t>2023-10-28 10:16:42</t>
  </si>
  <si>
    <t xml:space="preserve">判断省分:湖北
:有意向资费
:其他资费
:否
node_104:
node_102:
:降套
:消费过高
:挽留后，用户依旧要求降套
:消费对比
:挽留失败
:
node_106:
:有合约/有靓号
:
高级模板内容：
用户诉求:要求改套餐为：5G畅爽冰激凌199元次月生效请处理回复
当前套餐名称:畅越全国冰激凌套餐-398元档
新套餐名称（转入套餐名称）:5G畅爽冰激凌199元
是合约期内（含靓号）:是</t>
  </si>
  <si>
    <t>套餐变更-未到厅：398元转199元，核实用户有往月欠费系统无法转资（详见附件），已告知需结清欠费后，致电我部10010再为其办理转资，用户表示知晓。</t>
  </si>
  <si>
    <t>ZX202310271428080779</t>
  </si>
  <si>
    <t>17671931952</t>
  </si>
  <si>
    <t>吴成</t>
  </si>
  <si>
    <t>2023-10-28 09:08:56</t>
  </si>
  <si>
    <t xml:space="preserve">判断省分:湖北
:失败
node_42:
:无合约/简单合约
:单卡/移移融合副卡套餐
获取用户证件类型::不认可
:
高级模板内容：
问题描述:用户称要求销户/退网（含预约拆机），解释不认可，要求反馈，核实联系
第二联系方式:17671931952
销户原因:无
用户要求:用户称要求销户/退网（含预约拆机），解释不认可，要求反馈，核实联系</t>
  </si>
  <si>
    <t>业务办理：用户要求销户，已核实资料并按用户要求注销成功，余额退至尾号844银行卡，次月25号前到账，联系用户满意。</t>
  </si>
  <si>
    <t>TS202310251937421678</t>
  </si>
  <si>
    <t>13997714227</t>
  </si>
  <si>
    <t>田青</t>
  </si>
  <si>
    <t>2023-10-27 14:25:47</t>
  </si>
  <si>
    <t>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请判断是否是联通小号资费:不是
判断当月是否清卡重用:否
:下一步
node_94:
:不符合办理条件
:某个位置
:1、受理流水号：;2、受理号码：13997714227;3、主叫号码：13997714227;4、被叫号码：;5、客户姓名：田青;6、客户级别：一星用户;7、用户归属地：宜昌市;8、受理员工工号：hubXN23ZH7614;9、手机厂商：;10、投诉渠道：10010客服热线;11、投诉打点范围：0.5千米;12、投诉地址：宜昌市-秭归县:秭归县【秭归县】;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5G;20、投诉现象最近发生时间：3天以内;21、语音通话或数据上网：语音;22、室内或室外：室内;23、手机信号强弱：一至两格不稳定;24、用户周边使用情况：不清楚;25、主工单流水号：hub169823366488825773;26、语音业务类型：无法主被叫;27、数据业务类型：;28、用户是否接受解释：否;29、公告类型：;30、基站ID：;31、基站名称：;32、其它地方是否正常使用：是;33、之前是否可以正常使用：是;</t>
  </si>
  <si>
    <t>投诉点信号覆盖正常，周边基站无故障，已指导用户更改5GSA设置，建议用户观察使用，后期有问题与测试人员联系，处理人 陈益满 联系电话 18671733750</t>
  </si>
  <si>
    <t>ZX202310261831441534</t>
  </si>
  <si>
    <t>2023-10-28 09:01:45</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</si>
  <si>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问题描述:用户来电要求在线注销手机号码，不愿前往营业厅，并且要求剩余话费，在线进行退费，请协助处理，谢谢，
第二联系方式:/
销户原因:/
用户要求:用户来电要求在线注销手机号码，不愿前往营业厅，并且要求剩余话费，在线进行退费，请协助处理，谢谢，（用户要求明天之内处理好）</t>
  </si>
  <si>
    <t>业务办理;用户反应需办理注销手机号码，经核实属融合变更套餐，现本月操作融合变更，现线上无法实现办理销户，沟通后现已登记于11月5日前操作完毕，考虑到用户11月会产生8元费用，为用户申请8元费用，24小内到账，此费用不可打印发票，用户知晓。</t>
  </si>
  <si>
    <t>ZX202310261612530313</t>
  </si>
  <si>
    <t>15671034571</t>
  </si>
  <si>
    <t>孙琼</t>
  </si>
  <si>
    <t>2023-10-27 14:09:17</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</si>
  <si>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:用户来电称手机号无法发送短信，经查询是短信黑名单，前台无法进入湖北短信黑名单系统平台，请协助处理</t>
  </si>
  <si>
    <t>业务规则：彩信黑名单 2023-10-30 23:59:59释放 催债类，无法解除，建议解除后用户再使用，无法在线解除，已解释，满意度一般，请省份直接办结。</t>
  </si>
  <si>
    <t>BL202310271150211281</t>
  </si>
  <si>
    <t>13235620928</t>
  </si>
  <si>
    <t>危秀力</t>
  </si>
  <si>
    <t>2023-10-28 14:10:23</t>
  </si>
  <si>
    <t xml:space="preserve">[65岁以上老人]判断省分:湖北
:有意向资费
:其他资费
:否
node_104:
node_102:
:降套
:需要保号
:挽留后，用户依旧要求降套
:资费对比
:挽留失败
:
node_106:
:有合约/有靓号
:
高级模板内容：
用户诉求:用户要求更改39元福多多，称自己是没有安装宽带的，要求取消宽带
当前套餐名称:畅越冰激凌5G套餐59元
新套餐名称（转入套餐名称）:39元福多多
是合约期内（含靓号）:是</t>
  </si>
  <si>
    <t>套餐变更-未到厅：59元转29元，已办理转资福多多29元套餐，次月生效，用户满意。</t>
  </si>
  <si>
    <t>BL202310251024441604</t>
  </si>
  <si>
    <t>2023-10-27 09:17:37</t>
  </si>
  <si>
    <t xml:space="preserve">判断省分:湖北
:有意向资费
:全国流量王8元套餐
:
高级模板内容：
用户诉求:前期工单BL202310230940241285，用户称前往营业厅取消宽带，对方说要光猫，可是她没有用过联通光猫，不满，要求线上取消并更改套餐
当前套餐名称:畅越冰激凌5G套餐59元
新套餐名称（转入套餐名称）:全国流量王8元套餐
是合约期内（含靓号）:是
备注:用户有升级投诉倾向</t>
  </si>
  <si>
    <t>套餐变更-未到厅：59元转8元，已办理转资4G全国流量王8元套餐，次月生效，用户满意。</t>
  </si>
  <si>
    <t>TS202310271102090286</t>
  </si>
  <si>
    <t>2023-10-27 17:10:35</t>
  </si>
  <si>
    <t>判断省份:湖北
:移网上网慢
获取参数:
获取历史工单:有历史工单（已有前期工单：TS202310111416431548）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13165616667;3、主叫号码：13165616667;4、被叫号码：;5、客户姓名：魏张成;6、客户级别：三星用户;7、用户归属地：宜昌市;8、受理员工工号：hubXN23ZH2861;9、手机厂商：;10、投诉渠道：10010客服热线;11、投诉打点范围：0.5千米;12、投诉地址：宜昌市-夷陵区:恒大名都【东方大道与东城路交叉口】;13、网格ID：99879;14、网格名称：YC_B_湖北省宜昌市夷陵区网格_99879;15、经度：111.361512;16、纬度：30.762018;17、用户现象：信号差;18、答复口径：用户再次来电反馈投诉，对上次处理后未恢复不认可要求再次投诉处理，否则携号转网;19、网络类型：4G;20、投诉现象最近发生时间：一周以上;21、语音通话或数据上网：数据;22、室内或室外：室内外;23、手机信号强弱：满格;24、用户周边使用情况：不清楚;25、主工单流水号：hub169837555950011309;26、语音业务类型：;27、数据业务类型：上网速度慢,频繁掉线;28、用户是否接受解释：否;29、公告类型：网络信息;30、基站ID：117.111237;31、基站名称：117.111237;32、其它地方是否正常使用：是;33、之前是否可以正常使用：是;</t>
  </si>
  <si>
    <t>网络质量：恒大名都【东方大道与东城路交叉口】AA。经网络部核查，客户投诉地点信号正常，前期已刷新5G服务（SA）功能，建议客户观察使用，若未恢复请更换到其它手机中测试或到联通营业厅检测，客户表示知晓，认可</t>
  </si>
  <si>
    <t>TS202310261203310097</t>
  </si>
  <si>
    <t>15587937137</t>
  </si>
  <si>
    <t>阿合来·对夏力木</t>
  </si>
  <si>
    <t>2023-10-27 16:57:34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</si>
  <si>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15587937137;3、主叫号码：15587937137;4、被叫号码：;5、客户姓名：阿合来·对夏力木;6、客户级别：无级别;7、用户归属地：宜昌市;8、受理员工工号：hubXN23ZH3610;9、手机厂商：;10、投诉渠道：10010客服热线;11、投诉打点范围：3千米;12、投诉地址：宜昌市-西陵区:湖北三峡职业技术学院【体育场路31号(近体育馆)】;13、网格ID：191242;14、网格名称：YC_A_湖北省宜昌市西陵区网格_191242;15、经度：111.307000;16、纬度：30.694870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个别发生;25、主工单流水号：hub169829286923312441;26、语音业务类型：;27、数据业务类型：上网速度慢;28、用户是否接受解释：否;29、公告类型：网络信息;30、基站ID：117.111172;31、基站名称：117.111172;32、其它地方是否正常使用：是;33、之前是否可以正常使用：是;
经度：111.307000
纬度：30.694870
用户称本机开户至今，一直无法正常使用网络，要求马上核实回复处理</t>
  </si>
  <si>
    <t>网络质量：湖北三峡职业技术学院【体育场路31号(近体育馆)】AA。经网络部核查，客户投诉地点信号覆盖正常，其他联通卡正常使用，非移网质量问题，我部已协助刷新网络数据，建议客户观察使用，回访满意</t>
  </si>
  <si>
    <t>TS202310251722241464</t>
  </si>
  <si>
    <t>2023-10-27 09:25:38</t>
  </si>
  <si>
    <t xml:space="preserve">
用户对联通号码无法在【湖北省宜昌市伍家岗区东站路融创融公馆，用户反馈没有信号】使用套餐（内/外）的（短信/通话/流量）不认可，用户称没有联通信号原因导致，要求尽快核实处理，联系电话（18907206776）。已按前工单解释，用户不认可；用户详见前工单：TS202310170936581191</t>
  </si>
  <si>
    <t>网络质量：湖北省宜昌市伍家岗区东站路融创融公馆。经核实，用户所在位置初步判断为地下室弱覆盖区域，暂无建站规划。后期逐步优化，用户后期有疑问可联系18671733750测试人员协助处理，表示知晓。</t>
  </si>
  <si>
    <t>BL202310261137210448</t>
  </si>
  <si>
    <t>18672651045</t>
  </si>
  <si>
    <t>张永东</t>
  </si>
  <si>
    <t>2023-10-27 14:09:37</t>
  </si>
  <si>
    <t xml:space="preserve">
高级模板内容：
用户诉求:用户来电要求更改套餐改为以前的套餐挽留无效请协助处理
当前套餐名称:畅越冰激凌5G套餐59元
新套餐名称（转入套餐名称）:腾讯天王卡2.0
是合约期内（含靓号）:是
备注:现不在本地要求线上变更不然就投诉了</t>
  </si>
  <si>
    <t>套餐变更-未到厅：59元转腾讯天王卡2.0，已解释转资天王卡宽带需额外支付月租费，已协商办理网龄计划合约24个月，次月生效。出于服务角度，申请退本月超出的流量及语音10元话费，此费用不可打印发票，用户满意。</t>
  </si>
  <si>
    <t>TS202310281827192054</t>
  </si>
  <si>
    <t>13120609233</t>
  </si>
  <si>
    <t>晏世刚</t>
  </si>
  <si>
    <t>2023-10-29 14:13:27</t>
  </si>
  <si>
    <t>[留意近期工单情况，该用户有在途工单][用户24小时内重复来电，请检查是否有重复工单。
]判断省份:非南一
:下一步
:诊断无异常/对解释不认可
:网络正常
:不认可
:1、受理流水号：;2、受理号码：13120609233;3、主叫号码：13120609233;4、被叫号码：;5、客户姓名：晏世刚;6、客户级别：三星忠诚用户;7、用户归属地：宜昌市;8、受理员工工号：hubXN22ZH4500;9、手机厂商：;10、投诉渠道：10010客服热线;11、投诉打点范围：0.2千米;12、投诉地址：宜昌市-枝江市:枝江市马家店【公园路与迎宾大道交叉口南180米】;13、网格ID：190956;14、网格名称：YC_A_湖北省宜昌市枝江市雪花巷-迎宾大道交叉口附近网格_190956;15、经度：111.744072;16、纬度：30.429801;17、用户现象：未发现网络问题;18、答复口径：您提供的位置周围基站暂时没有发现异常，建议您先进行换机换卡测试并留意观察。;19、网络类型：4G;20、投诉现象最近发生时间：3天至一周;21、语音通话或数据上网：语音;22、室内或室外：室内外;23、手机信号强弱：无信号;24、用户周边使用情况：不清楚;25、主工单流水号：hub169848854920120332;26、语音业务类型：单通;27、数据业务类型：;28、用户是否接受解释：否;29、公告类型：;30、基站ID：117.110651;31、基站名称：117.110651;32、其它地方是否正常使用：是;33、之前是否可以正常使用：是;
高级模板内容：
投诉问题描述:用户来电要求查询（湖北省宜昌市-枝江市:枝江市马家店城区内）联通是不是在大面积清退3G网络，前台无法核实麻烦协助处理
业务名称:核实联通是否有在大面积清退3G网
查询渠道:10010
推荐用户去渠道，用户是否认可:否
用户要求:用户来电要求查询（湖北省宜昌市-枝江市:枝江市马家店城区内）联通是不是在大面积清退3G网络，前台无法核实麻烦协助处理</t>
  </si>
  <si>
    <t>网络质量：客户实际反映宜昌市-枝江市:枝江市马家店与TS202310281608081386同一地点AA。经网络部核查，客户投诉地点基站运行正常，其他客户使用正常，因客户手机终端不支持，建议客户更换终端后测试，非网络质量问题，客户同意后期关注。</t>
  </si>
  <si>
    <t>TS202310251840570708</t>
  </si>
  <si>
    <t>16671766281</t>
  </si>
  <si>
    <t>戴作福</t>
  </si>
  <si>
    <t>2023-10-27 09:11:46</t>
  </si>
  <si>
    <t>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
:1、受理流水号：;2、受理号码：16671766281;3、主叫号码：16671766281;4、被叫号码：;5、客户姓名：戴作福;6、客户级别：二星用户;7、用户归属地：宜昌市;8、受理员工工号：hubXN23ZH3232;9、手机厂商：;10、投诉渠道：10010客服热线;11、投诉打点范围：0.5千米;12、投诉地址：宜昌市-西陵区:四方堰社区居委会【方堰路31号】;13、网格ID：191289;14、网格名称：YC_A_湖北省宜昌市西陵区育才路-得胜街交叉口附近网格_191289;15、经度：111.277305;16、纬度：30.711091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169823014803154722;26、语音业务类型：;27、数据业务类型：上网速度慢;28、用户是否接受解释：否;29、公告类型：网络信息;30、基站ID：117.110634;31、基站名称：117.110634;32、其它地方是否正常使用：是;33、之前是否可以正常使用：是;
用户来电反映在（详细地址：宜昌市-西陵区:四方堰社区居委会【方堰路31号】在附近都是这样）从（时间：一周前）开始上网慢和信号不好（服务状态：开通），周围用户（不清楚）正常使用，用户（已开关机）测试，手机显示4G（），用户要求尽快核实处理，联系电话（16671766281）。要求明天派人上门查看</t>
  </si>
  <si>
    <t>网络质量：四方堰社区居委会【方堰路31号】AA。经网络部核查，客户投诉地投诉点信号覆盖正常，周边基站无故障，已联系客户解释说明，另客户反馈销户问题，联系客户表示暂不注销，保留使用，回访满意</t>
  </si>
  <si>
    <t>BL202310261510370906</t>
  </si>
  <si>
    <t>13177073346</t>
  </si>
  <si>
    <t>王新武</t>
  </si>
  <si>
    <t>2023-10-28 09:17:31</t>
  </si>
  <si>
    <t xml:space="preserve">判断省分:湖北
:有意向资费
:其他资费
:否
node_104:
node_102:
:降套
:流量过多
:挽留后，用户依旧要求降套
:消费对比
:挽留失败
:
node_106:
:有合约/有靓号
:
高级模板内容：
用户诉求:用户来电要求更改为39元福多多卡，已挽留现有套餐优势，以及营业厅咨询办理，用户不认可
当前套餐名称:畅越冰激凌5G套餐59元
新套餐名称（转入套餐名称）:39元福多多卡
是合约期内（含靓号）:是</t>
  </si>
  <si>
    <t>套餐变更-未到厅：59转39元，用户要求转资39元福多多卡套餐，挽留无效，已核对身份信息协助办理转资，次月生效，并按用户要求取消实装宽带，满意。</t>
  </si>
  <si>
    <t>BL202310261624452046</t>
  </si>
  <si>
    <t>2023-10-28 09:11:30</t>
  </si>
  <si>
    <t>套餐变更-未到厅：腾讯大王卡转8元，已办理转资4G全国流量王8元套餐，次月生效，用户满意。</t>
  </si>
  <si>
    <t>TS202310271935280672</t>
  </si>
  <si>
    <t>15572726629</t>
  </si>
  <si>
    <t>张义芬</t>
  </si>
  <si>
    <t>2023-10-28 16:42:33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</si>
  <si>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:网络无异常
:1、受理流水号：;2、受理号码：15572726629;3、主叫号码：15572726629;4、被叫号码：;5、客户姓名：张义芬;6、客户级别：五星忠诚用户;7、用户归属地：宜昌市;8、受理员工工号：hubXN23ZH3610;9、手机厂商：;10、投诉渠道：10010客服热线;11、投诉打点范围：0.5千米;12、投诉地址：宜昌市-伍家岗区:江山风华【沿江大道198号(王家河)】;13、网格ID：191340;14、网格名称：YC_A_湖北省宜昌市伍家岗区网格_191340;15、经度：111.333121;16、纬度：30.656563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169840637230496713;26、语音业务类型：;27、数据业务类型：上网速度慢;28、用户是否接受解释：否;29、公告类型：网络信息;30、基站ID：117.110835;31、基站名称：117.110835;32、其它地方是否正常使用：是;33、之前是否可以正常使用：是;
用户称本机在此地区一直无法正常使用网络，信号满格，但是网络非常慢，加载不了网页，要求回复处理</t>
  </si>
  <si>
    <t>网络质量：伍家岗区:江山风华AA。经网络部核查，周边基站无故障，用户表示信号满格无法上网，其他用户正常使用，核实非移网质量问题，考虑到用使用感知为用户系统勾选20元赠费及10G流量供本月使用，满意</t>
  </si>
  <si>
    <t>ZX202310271159061990</t>
  </si>
  <si>
    <t>2023-10-29 09:46:15</t>
  </si>
  <si>
    <t xml:space="preserve">
高级模板内容：
问题描述:用户要求把销户的16671000604剩下的余额退还，用户要求尽快为他处理，不愿意去营业厅，要求尽快回电否则要投诉。联系电话18727279935
第二联系方式:18727279935
销户原因:已销户未退费，详情可见TS202310231243270258
用户要求:要求处理</t>
  </si>
  <si>
    <t>业务规则：经核实客户反映清退问题，现核实号码清退流程处于待审核状态，我司还在核查处理中，建议客户耐心等待。因多次未联系上客户，如有疑问可在工作时间（08:30-12:00；14:00-17:30）致电我司宜昌联通13032700872</t>
  </si>
  <si>
    <t>GZ202310270934350146</t>
  </si>
  <si>
    <t>071701021174</t>
  </si>
  <si>
    <t>2023-10-27 12:21:57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</si>
  <si>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
用户表示宽带无法使用，光猫闪红灯，请公司尽快处理并回复</t>
  </si>
  <si>
    <t>ZX202310271642412147</t>
  </si>
  <si>
    <t>15586370848</t>
  </si>
  <si>
    <t>2023-10-28 14:23:36</t>
  </si>
  <si>
    <t xml:space="preserve">
高级模板内容：
问题描述:用户反映15586370848上个月就注销了，但钱还退，当时也没指定退费账户
第二联系方式:13487270860
销户原因:·
用户要求:尽快落实</t>
  </si>
  <si>
    <t>业务规则：用户需办理销户，营业厅已 明示相关规则，现已为用户办理销户清退余额95.13元现已微信到账成功，用户满意</t>
  </si>
  <si>
    <t>TS202310291343251127</t>
  </si>
  <si>
    <t>17671337642</t>
  </si>
  <si>
    <t>许晓杰</t>
  </si>
  <si>
    <t>2023-10-29 16:37:13</t>
  </si>
  <si>
    <t>主办单位：湖北
客户类别：普通客户
10010是否打通：否
是否二次致电10015：是
是否联系：否
升级倾向：
号码归属省：湖北
SVIP等级：
1.问题类型:;
2.投诉类型:手机信号问题;
3.营业厅地址:;
4.位置信息:夷陵大道宜昌市中心人民医院;
5.位置发生地:湖北省宜昌市伍家岗区;
6.投诉内容:手机网络类型:5G；
网络情况:上网卡顿/掉线/不稳定；
接打电话情况:杂音/断断续续；
APP应用程序是否正常使用:部分不正常；
影响范围:所有地点；
其他用户能否正常使用:能正常使用；
影响时段:整天；
投诉内容:限制网速，明明是5G网，刷个视频都卡；</t>
  </si>
  <si>
    <t>网络质量：夷陵大道宜昌市中心人民医院AA①客户基本资料：业务号码：17671337642、客户姓名：覃希松、套餐情况：星锐卡(湖北)；客户反映网络质量的问题； 
②首次联系客户时间：2023-10-29 16:24:00
③投诉核查处理情况：收到贵部转办，我司立即组织核查，经核实，已为用户刷新上网及volte功能，用户有好转，建议用户关注，出于服务角度，减免用户3个月30%月租费用共计30元，系统办理预存享30元赠费，立即到账，此费用无法抵扣往月欠费及打印发票，满意； 
④答复客户时间及客户满意度评价：根据上述核实情况，我司于2023-10-29 16:24:00联系客户满意，回单人：胡春燕、联系方式：07176921001
⑤投诉核查关联材料：无。"</t>
  </si>
  <si>
    <t>TS202310261157122429</t>
  </si>
  <si>
    <t>15629368991</t>
  </si>
  <si>
    <t>吴修明</t>
  </si>
  <si>
    <t>2023-10-27 09:12:14</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</si>
  <si>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8、受理员工工号：hubXN22ZH5235;9、手机厂商：;10、投诉渠道：10010客服热线;11、投诉打点范围：0.5千米;12、投诉地址：宜昌市-夷陵区:宜昌市夷陵区乐天溪镇唐家坝村民委员会【乐天溪镇】;13、网格ID：90513;14、网格名称：YC_B_90513;15、经度：111.183377;16、纬度：30.903386;17、用户现象：信号差;18、答复口径：您好！关于您所反映的网络问题，是由于您所位置离基站较远在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一至两格不稳定;24、用户周边使用情况：全部发生;25、主工单流水号：hub169829230891623304;26、语音业务类型：;27、数据业务类型：无法上网;28、用户是否接受解释：否;29、公告类型：网络信息;30、基站ID：117.1005761;31、基站名称：117.1005761;32、其它地方是否正常使用：是;33、之前是否可以正常使用：是;用户反映在宜昌市夷陵区乐天溪镇唐家坝村民委员会【乐天溪镇】唐家坝基站（未提供更详细地址），基站信号不好，导致网络不能使用，要求我方处理，烦请协助处理</t>
  </si>
  <si>
    <t>网络质量：夷陵区乐天溪镇唐家坝村民委员会AA。客户实际反映监控无法正常使用，非本地联通网络问题，联系客户表示已联系当地客服协助处理，满意。</t>
  </si>
  <si>
    <t>BL202310251422342188</t>
  </si>
  <si>
    <t>18671782947</t>
  </si>
  <si>
    <t>张紫薇</t>
  </si>
  <si>
    <t>2023-10-27 09:12:12</t>
  </si>
  <si>
    <t xml:space="preserve">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</si>
  <si>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套餐变更-未到厅：腾讯大王卡转8元，致电未接，暂未办理，已短信答复如需办理可联系我部，如有疑问可在工作时间（08:30-12:00；14:00 -17:30 ）联系07176921001、13032700872宜昌客服。如用户咨询，请前台 10010话务 中心代为解释，谢谢。</t>
  </si>
  <si>
    <t>GZ202310270926310078</t>
  </si>
  <si>
    <t>071701057819</t>
  </si>
  <si>
    <t>何万刚</t>
  </si>
  <si>
    <t>2023-10-27 13:26:10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</si>
  <si>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网线有问题，请尽快处理</t>
  </si>
  <si>
    <t>BL202310281557140352</t>
  </si>
  <si>
    <t>18608604490</t>
  </si>
  <si>
    <t>刘彦妮</t>
  </si>
  <si>
    <t>2023-10-29 09:14:22</t>
  </si>
  <si>
    <t xml:space="preserve">判断省分:湖北
:无意向资费
node_104:
node_102:
:降套
:消费过高
:挽留后，用户依旧要求降套
:资费对比
:挽留失败
:
node_106:
:有合约/有靓号
:
高级模板内容：
用户诉求:用户来电要求降低套餐，已多次询问用户需要更改什么资费，用户未告知，只说要求降低，用户不愿前往营业厅处理，要求工作人员回电解决，用户当前是宽带融合资费，前台无权限在线办理，解释无效，强烈要求投诉处理，谢谢
当前套餐名称:畅爽冰激凌5G套餐199元（基础版）
新套餐名称（转入套餐名称）:用户未不愿告知，只说了要求降低
是合约期内（含靓号）:是
备注:用户来电要求降低套餐，已多次询问用户需要更改什么资费，用户未告知，只说要求降低，用户不愿前往营业厅处理，要求工作人员回电解决，用户当前是宽带融合资费，前台无权限在线办理，解释无效，强烈要求投诉处理，谢谢</t>
  </si>
  <si>
    <t>套餐变更-未到厅：已推荐办理转资畅越99元，同时办理赠费活动，合约期12个月，,用户满意。</t>
  </si>
  <si>
    <t>TS202310261525022361</t>
  </si>
  <si>
    <t>17671330785</t>
  </si>
  <si>
    <t>刘全君</t>
  </si>
  <si>
    <t>2023-10-27 11:18:29</t>
  </si>
  <si>
    <t>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17671330785;3、主叫号码：17671330785;4、被叫号码：;5、客户姓名：刘全君;6、客户级别：三星忠诚用户;7、用户归属地：宜昌市;8、受理员工工号：hubXN214375;9、手机厂商：;10、投诉渠道：10010客服热线;11、投诉打点范围：0.5千米;12、投诉地址：宜昌市-长阳土家族自治县:顾家家居【贺家坪大道与平安路交叉口北280米】;13、网格ID：10947960546;26、语音业务类型：;27、数据业务类型：无法上网;28、用户是否接受解释：否;29、公告类型：网络信息;30、基站ID：117.111119;31、基站名称：117.111119;32、其它地方是否正常使用：是;33、之前是否可以正常使用：是;用户来电反映自己在：湖北省宜昌市枝江市顾家店镇上（用户只能提供到这），用户表示现在处于完全无法上网状态，并且已经清卡重用和补换卡，还是出现该情况，现用户要求尽快处理好，不然就携号转网，请协助处理，谢谢，</t>
  </si>
  <si>
    <t>网络质量：宜昌市-长阳土家族自治县:顾家家居AA。经网络部核查，客户投诉地点属于网络信号正常,已解释建议用户正常使用，用户知晓.</t>
  </si>
  <si>
    <t>BL202310251925531293</t>
  </si>
  <si>
    <t>2023-10-27 09:04:51</t>
  </si>
  <si>
    <t xml:space="preserve">
高级模板内容：
用户诉求:降套
当前套餐名称:腾讯大王卡
新套餐名称（转入套餐名称）:4G全国8元流量王
是合约期内（含靓号）:否
备注:8点前来电话不然我接不到了</t>
  </si>
  <si>
    <t>套餐变更-未到厅：用户要求转资4G全国8元流量王套餐，多次致电未接，已短信告知如您后期使用有任何疑问，可于工作时间（08：30-17：30）致电宜昌联通07176921001或13032700872</t>
  </si>
  <si>
    <t>ZX202310261031022215</t>
  </si>
  <si>
    <t>071703648465</t>
  </si>
  <si>
    <t>2023-10-27 09:16:31</t>
  </si>
  <si>
    <t>用户反映被动开通宽带，家里没有安装，要求取消宽带，要求专人回复，请马上处理，请处理并回复</t>
  </si>
  <si>
    <t>业务取消（城区政企）：用户反映宽带注销，挽留无效，已成功注销宽带，满意。</t>
  </si>
  <si>
    <t>TS202310281608081386</t>
  </si>
  <si>
    <t>2023-10-29 14:42:14</t>
  </si>
  <si>
    <t>13120609233命中精准预判服务场景:[用户2小时内重复来电，请查看是否有重复工单。]
判断省份:非南一
:下一步
:诊断无异常/对解释不认可
:网络异常
:1、受理流水号：;2、受理号码：13120609233;3、主叫号码：13120609233;4、被叫号码：;5、客户姓名：晏世刚;6、客户级别：三星忠诚用户;7、用户归属地：宜昌市;8、受理员工工号：hubXN2210120;9、手机厂商：;10、投诉渠道：10010客服热线;11、投诉打点范围：0.2千米;12、投诉地址：宜昌市-枝江市:军民路与水厂路交叉口【枝江市】;13、网格ID：190935;14、网格名称：YC_A_湖北省宜昌市枝江市军民路-水厂路交叉口附近网格_190935;15、经度：111.741111;16、纬度：30.428742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满格;24、用户周边使用情况：全部发生;25、主工单流水号：hub169848027106979239;26、语音业务类型：;27、数据业务类型：无法上网;28、用户是否接受解释：否;29、公告类型：;30、基站ID：117.110675;31、基站名称：117.110675;32、其它地方是否正常使用：是;33、之前是否可以正常使用：是;</t>
  </si>
  <si>
    <t>网络质量：枝江，枝江市军民路与水厂路交叉口AA。经网络部核查，客户投诉地点基站运行正常，其他客户使用正常，因客户手机终端不支持，建议客户更换终端后测试，非网络质量问题，客户同意后期关注。后期使用有任何疑问，可于工作时间（08：30-17：30）致电宜昌联通07176921001或13032700872。</t>
  </si>
  <si>
    <t>ZX202310280804381613</t>
  </si>
  <si>
    <t>071700809049</t>
  </si>
  <si>
    <t>谢德成</t>
  </si>
  <si>
    <t>2023-10-28 17:23:38</t>
  </si>
  <si>
    <t xml:space="preserve">071700809049命中精准预判服务场景:[65岁以上老人]
[65岁以上老人]判断省分:湖北
:自己办理的宽带
:挽留失败
:不同意
:
高级模板内容：
问题描述:用户反馈自己宽带去年就已经归还设备，宽带还没有销户，用户对此不认可，要求尽快处理
第二联系方式:15872634315
销户原因:设备已归还
用户要求:尽快处理</t>
  </si>
  <si>
    <t>业务取消（当阳城区）实装宽带，用户设备已归还当阳自营厅，挽留失败，客服部已取消，满意</t>
  </si>
  <si>
    <t>BL202310261804130937</t>
  </si>
  <si>
    <t>15629345051</t>
  </si>
  <si>
    <t>刘亚芹</t>
  </si>
  <si>
    <t>2023-10-27 09:55:29</t>
  </si>
  <si>
    <t xml:space="preserve">22年Q3Q4重点客户判断省分:湖北
:有意向资费
:全国流量王8元套餐
:
高级模板内容：
用户诉求:要求撤销下月生效的福多多套餐，更改为（4G全国流量王8元套餐下月生效）已解释挽留失败用户不认可强烈要求更改，加急谢谢
当前套餐名称:冰激凌融合放心用99套餐移网主资费-49元/月（湖北）
新套餐名称（转入套餐名称）:4G全国流量王8元套餐
是合约期内（含靓号）:否</t>
  </si>
  <si>
    <t>套餐变更-未到厅：用户要求转资4G全国流量王8元套餐 ，查询客户号码本月有操作 融合成员产品/服务变更 转资福多多29元套餐，无法再次转资，已联系客户解释说明，客户表示知晓。</t>
  </si>
  <si>
    <t>TS202310271657152296</t>
  </si>
  <si>
    <t>15572778351</t>
  </si>
  <si>
    <t>杨晶晶</t>
  </si>
  <si>
    <t>2023-10-28 10:42:02</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</si>
  <si>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投诉问题描述:用户反映大队月租费不认可，表示之前都是有五折优惠的，要求处理回复
争议月份:2023年10月
争议金额:0
用户要求:用户要求把多扣的几个月费用要求退款
用户要求续约910211915G冰激凌套餐5折（次月生效24个月）（取整）（合约）（湖北宜昌）
用户反映对联通助理-智能应答5元（首月免费）费用不认可，要求退回扣除的话费</t>
  </si>
  <si>
    <t>系统支撑：经核实因套餐折扣到期无提醒，现申请减免9-10月费用合计100元，已办理赠费活动，合约期12个月；另核实湖北精英盛华信息科技有限公司(宜昌)  于2021-04-08 10:47:35开通联通助理-智能应答5元，现申请减免21.5-23.10月费用合计150元，24小时到账，此费用不可打印发票，客户满意。</t>
  </si>
  <si>
    <t>ZX202310271450190996</t>
  </si>
  <si>
    <t>071700844920</t>
  </si>
  <si>
    <t>冯海燕</t>
  </si>
  <si>
    <t>2023-10-28 14:22:11</t>
  </si>
  <si>
    <t xml:space="preserve">判断省分:湖北
:自己办理的宽带
:挽留失败
:不同意
:
高级模板内容：
问题描述:要求取消宽带业务，解释不认可不愿意去营业厅
第二联系方式:13032748545
销户原因:未使用此宽带
用户要求:要求取消宽带业务</t>
  </si>
  <si>
    <t>业务取消（当阳城区营服）实装宽带、解绑副卡，已按客户要求注销宽带、副卡转资8元流量王套餐，次月生效，回访满意</t>
  </si>
  <si>
    <t>TS202310281941070812</t>
  </si>
  <si>
    <t>13117279398</t>
  </si>
  <si>
    <t>罗静</t>
  </si>
  <si>
    <t>2023-10-29 13:07:15</t>
  </si>
  <si>
    <t xml:space="preserve">
高级模板内容：
投诉问题描述:用户来电反映套餐优惠到期没有下发短信，已查短信的确没有查询到用户，用户强烈要求我司把80元的费用退还，请处理谢谢！
争议月份:2023年10月
争议金额:80
用户要求:用户来电反映套餐优惠到期没有下发短信，已查短信的确没有查询到用户，用户强烈要求我司把80元的费用退还，用户还要求继续办理优惠不续约就给用户降低套餐办理请处理谢谢！用户称中午12点以后打电话，早上要上班</t>
  </si>
  <si>
    <t>系统支撑：经核实因套餐折扣套餐无提醒，现申请办理赠费活动，合约期12个月，客户满意</t>
  </si>
  <si>
    <t>BL202310262001382150</t>
  </si>
  <si>
    <t>2023-10-28 09:14:53</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</si>
  <si>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</si>
  <si>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GZ202310270906242398</t>
  </si>
  <si>
    <t>071700013032</t>
  </si>
  <si>
    <t>龙广伍</t>
  </si>
  <si>
    <t>2023-10-27 16:24:03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</si>
  <si>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装机地址：湖北省宜昌市西陵区夷陵大道56号CBD二期9栋1单元11层1102户</t>
  </si>
  <si>
    <t>GZ202310270905182392</t>
  </si>
  <si>
    <t>17386687892</t>
  </si>
  <si>
    <t>2023-10-27 17:08:32</t>
  </si>
  <si>
    <t>宜昌枝江安福寺镇野鸭湾村当地国家电网来电协商线缆要移，请公司处理</t>
  </si>
  <si>
    <t>BL202310261512070931</t>
  </si>
  <si>
    <t>18571013522</t>
  </si>
  <si>
    <t>杨冰</t>
  </si>
  <si>
    <t>2023-10-27 14:20:04</t>
  </si>
  <si>
    <t xml:space="preserve">判断省分:湖北
:有意向资费
:全国流量王8元套餐
:
高级模板内容：
用户诉求:用户来电要求改成4G全国流量王8元套餐，已挽留不认可，请协助处理，谢谢
当前套餐名称:4G全国流量王56元套餐
新套餐名称（转入套餐名称）:4G全国流量王8元套餐
是合约期内（含靓号）:是
备注:用户来电要求改成4G全国流量王8元套餐，已挽留不认可，请协助处理，谢谢</t>
  </si>
  <si>
    <t>GZ202310270850502296</t>
  </si>
  <si>
    <t>071700055486</t>
  </si>
  <si>
    <t>肖刚</t>
  </si>
  <si>
    <t>2023-10-27 11:04:10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</si>
  <si>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设备收发光功率是否异常:路由器能力不匹配;
:
用户表示只有老人在家，不能上网也不能看电视，要求安排人员直接上门</t>
  </si>
  <si>
    <t>BL202310261050462135</t>
  </si>
  <si>
    <t>18694086819</t>
  </si>
  <si>
    <t>古国</t>
  </si>
  <si>
    <t>2023-10-27 09:45:14</t>
  </si>
  <si>
    <t xml:space="preserve">判断省分:湖北
:无意向资费
node_104:
node_102:
:降套
:需要保号
:挽留后，用户依旧要求降套
:资费对比
:挽留失败
:
node_106:
:有合约/有靓号
:
高级模板内容：
用户诉求:用户来电反映要求更改59元畅越冰淇淋套餐
当前套餐名称:冰激凌融合放心用99套餐移网主资费-49元/月（湖北）
新套餐名称（转入套餐名称）:59元畅越冰淇淋套餐用户要求拥有网龄计划合约
是合约期内（含靓号）:是
备注:用户来电反映要求更改59元畅越冰淇淋套餐麻烦后台协助回电处理</t>
  </si>
  <si>
    <t>套餐变更-未到厅：用户要求转资59元畅越冰激凌套餐+网龄，挽留无效（降套的）已办理，次月生效 客户满意。</t>
  </si>
  <si>
    <t>ZX202310281323311515</t>
  </si>
  <si>
    <t>071701016087</t>
  </si>
  <si>
    <t>彭长友</t>
  </si>
  <si>
    <t>2023-10-29 17:20:25</t>
  </si>
  <si>
    <t>#2022重保客户#用户表示宽带一直没有安装，一直在外地，之前还有赠费减免，现在一直扣费，要求取消，请公司处理</t>
  </si>
  <si>
    <t>业务取消（当阳城区营服中心）：虚装宽带销户，挽留无效，客服部取消，满意。</t>
  </si>
  <si>
    <t>TS202310281331030285</t>
  </si>
  <si>
    <t>2023-10-29 14:04:13</t>
  </si>
  <si>
    <t xml:space="preserve">
高级模板内容：
投诉问题描述:前期工单TS202310172125140077，用户再次来电反馈用不了校园流量，要求核实处理
是否剩余小区优惠:是
实际使用地:湖北山峡职业技术学院
是否在优惠范围:是
涉及金额:0
是否已解释可能超出优惠范围:是
涉及时间范围:2023-10-28～2023-10-28
用户要求:请尽快处理，短信告知</t>
  </si>
  <si>
    <t>GZ202310270844022261</t>
  </si>
  <si>
    <t>071700070117</t>
  </si>
  <si>
    <t>肖晨阳</t>
  </si>
  <si>
    <t>2023-10-27 15:15:44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</si>
  <si>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装机地址：湖北省宜昌市西陵区南苑街道办长江社区城东大道碧水林茵22栋3单元4楼401</t>
  </si>
  <si>
    <t>GZ202310270833212187</t>
  </si>
  <si>
    <t>071703372760</t>
  </si>
  <si>
    <t>2023-10-27 18:25:44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</si>
  <si>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问题（现象）描述:用户称wifi上不了网
故障时间:2023-10-24
服务状态是否正常:是
设备灯显示:红灯
错误代码:无
是否重启设备:已重启未恢复
用户要求:上门维修</t>
  </si>
  <si>
    <t>GZ202310270829512173</t>
  </si>
  <si>
    <t>071700776037</t>
  </si>
  <si>
    <t>李可富</t>
  </si>
  <si>
    <t>2023-10-27 12:51:16</t>
  </si>
  <si>
    <t>无法打开网页
装机地址：湖北省宜昌市兴山县古夫镇万家岭38号周边万家岭日化厂附近</t>
  </si>
  <si>
    <t>BL202310291350042249</t>
  </si>
  <si>
    <t>15549291641</t>
  </si>
  <si>
    <t>袁傲霜</t>
  </si>
  <si>
    <t>2023-10-29 14:52:16</t>
  </si>
  <si>
    <t xml:space="preserve">
高级模板内容：
用户诉求:0
当前套餐名称:畅越冰激凌5G套餐99元
新套餐名称（转入套餐名称）:0
是合约期内（含靓号）:否
备注:用户要求更改低资费套餐，未提出要求更改套餐，请及时处理，谢谢</t>
  </si>
  <si>
    <t>套餐变更-未到厅：用户要求转资79元畅越套餐，挽留无效（降套的）已办理，次月生效,用户满意。</t>
  </si>
  <si>
    <t>GZ202310270811302089</t>
  </si>
  <si>
    <t>2023-10-27 15:52:22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</si>
  <si>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装机地址：湖北省宜昌市宜都市陆城街道办事处胜利社区胜利路小区生资宿舍3单元周边</t>
  </si>
  <si>
    <t>ZX202310281539570199</t>
  </si>
  <si>
    <t>071704029934</t>
  </si>
  <si>
    <t>2023-10-29 14:12:22</t>
  </si>
  <si>
    <t>用户要求取消宽带，不愿意去市区营业厅办理，乡镇营业厅又不办，请处理并回复</t>
  </si>
  <si>
    <t>业务取消（当阳乡镇）：cpe宽带，挽留无效，已取消。客户满意</t>
  </si>
  <si>
    <t>TS202310281356560798</t>
  </si>
  <si>
    <t>2023-10-28 15:42:17</t>
  </si>
  <si>
    <t xml:space="preserve">【2022年上工信部测评重保用户】判断省分:湖北
:传入参数
是否本地本网用户:是
是否停机:正常
请到业务通知判断是否群障:否
::
高级模板内容：
投诉问题描述:可以打不能接提示您拨打的电话暂时无法接通。已经尝试更换座机也是一样的（非设备问题）。
故障现象:无法被叫
故障地址:湖北宜昌市体育场路白龙井路22号
故障时间:2023-10-28
是否更换设备:是
用户要求:恢复通信</t>
  </si>
  <si>
    <t>GZ202310270754372028</t>
  </si>
  <si>
    <t>071700130969</t>
  </si>
  <si>
    <t>向民</t>
  </si>
  <si>
    <t>2023-10-27 11:35:29</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</si>
  <si>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装机地址：湖北省宜昌市枝江市枝江乡镇营服中心4G-CPE项目新号码池</t>
  </si>
  <si>
    <t>GZ202310270734381992</t>
  </si>
  <si>
    <t>2023-10-27 12:22:57</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</si>
  <si>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:不能上网，系统显示大面积故障，用户不认可，强烈要求师傅在8点联系回复处理。</t>
  </si>
  <si>
    <t>BL202310281548510213</t>
  </si>
  <si>
    <t>15572748530</t>
  </si>
  <si>
    <t>魏鹏</t>
  </si>
  <si>
    <t>2023-10-28 16:17:17</t>
  </si>
  <si>
    <t xml:space="preserve">判断省分:湖北
:有意向资费
:其他资费
:否
node_104:
node_102:
:降套
:消费过高
:挽留后，用户依旧要求降套
:资费对比
:挽留失败
:
node_106:
:无合约/无靓号
:
高级模板内容：
用户诉求:用户要求我方为其变更套餐并增加合约计划，解释无效，烦请协助处理
当前套餐名称:畅越冰激凌5G套餐139元
新套餐名称（转入套餐名称）:畅越冰激凌5G套餐89元加网龄计划（共计35G流量和500分钟通话）
是合约期内（含靓号）:否</t>
  </si>
  <si>
    <t>套餐变更-未到厅：用户要求转资89元畅越套餐，挽留无效（降套的）已办理，次月生效,用户满意。</t>
  </si>
  <si>
    <t>TS202310290953570337</t>
  </si>
  <si>
    <t>2023-10-29 10:17:28</t>
  </si>
  <si>
    <t>详见TS202310281623241787，用户称本机接不到15671069606电话，但是别的号码的电话能接到，本机也能打电话，用户称没有拦截屏蔽15671069606，在所有的地方都是如此，称昨天恢复了，今天又不能接了，强烈要求我司处理好</t>
  </si>
  <si>
    <t>系统支撑：因系统支撑不到位导致无法接听电话，已重做数据，已恢复，满意</t>
  </si>
  <si>
    <t>TS202310281114222177</t>
  </si>
  <si>
    <t>15571717756</t>
  </si>
  <si>
    <t>彭丽丽</t>
  </si>
  <si>
    <t>2023-10-29 16:30:31</t>
  </si>
  <si>
    <t xml:space="preserve">
高级模板内容：
投诉问题描述:用户15571717756表示自己在校区内使用但优先使用了自己21G的国内流量而不是100G的校内流量，要求：核查并回复校区内使用校区流量
是否剩余小区优惠:是
实际使用地:小聂
是否在优惠范围:是
涉及时间范围:2023-10-28～2023-10-28
用户要求:核查并回复校区内使用校区流量</t>
  </si>
  <si>
    <t>系统支撑：因系统支撑不到位导致校园基站未免流，现已处理，赠送用户本月10G国内流量，限当月有效，多次联系用户未接听，已短信告知用户结果，若用户来电烦请代为解释或告知用户与本地服务监督热线13032700872（工作时间8:30-12:00 14:00-17:30）联系。</t>
  </si>
  <si>
    <t>TS202310281623241787</t>
  </si>
  <si>
    <t>2023-10-28 16:50:07</t>
  </si>
  <si>
    <t>用户称本机接不到15671069606电话，但是别的号码的电话能接到，本机也能打电话，用户称没有拦截屏蔽15671069606，用户很不理解，在所有的地方都是如此，用户要求我司处理，</t>
  </si>
  <si>
    <t>系统支撑：因系统支撑不到位导致用户无法接听电话，现已处理，已恢复，用户可正常使用，满意</t>
  </si>
  <si>
    <t>TS202310271920530439</t>
  </si>
  <si>
    <t>13217270202</t>
  </si>
  <si>
    <t>2023-10-29 09:59:50</t>
  </si>
  <si>
    <t xml:space="preserve">
高级模板内容：
投诉问题描述:用户反映本月分期代收款划扣不成功
产品名称:129套餐银行质押分期3.036期直降1
办理时间:2021-02-01
办理渠道:无
用户要求:用户要求核查清楚为什么会发短信提醒划扣不成功。请处理谢谢</t>
  </si>
  <si>
    <t>系统支撑：用户反映 129套餐银行质押分期3.0 36期直降1050 活动问题，查询 2023-10-05 10:04:55  金融分期扣款 清退37.32元费用，多次致电未接，已短信告知如您后期使用有任何疑问，可于工作时间（08：30-17：30）致电宜昌联通07176921001或13032700872。</t>
  </si>
  <si>
    <t>GZ202310270318281923</t>
  </si>
  <si>
    <t>071700035845</t>
  </si>
  <si>
    <t>2023-10-27 10:24:11</t>
  </si>
  <si>
    <t>无法打开网页
装机地址：湖北省宜昌市伍家区东艳路99号宜化新天地二期21栋1单元12楼1203</t>
  </si>
  <si>
    <t>GZ202310270151161879</t>
  </si>
  <si>
    <t>071703990009</t>
  </si>
  <si>
    <t>2023-10-27 14:24:16</t>
  </si>
  <si>
    <t>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装机地址：湖北省宜昌市伍家岗区伍家乡福久源社区桔城路6号香山福久源20栋1单元12楼1204</t>
  </si>
  <si>
    <t>GZ202310270129091866</t>
  </si>
  <si>
    <t>071703449362</t>
  </si>
  <si>
    <t>望青翔</t>
  </si>
  <si>
    <t>2023-10-27 14:30:47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</si>
  <si>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-2701:08:46时间后恢复，请您耐心等待，给您带来的不便敬请谅解。，故障描述：宽带无法上网
装机地址：湖北省宜昌市伍家岗区伍家乡共强村城东大道万豪中心C3栋1单元4楼423</t>
  </si>
  <si>
    <t>GZ202310270125321860</t>
  </si>
  <si>
    <t>071701008318</t>
  </si>
  <si>
    <t>邹骏</t>
  </si>
  <si>
    <t>2023-10-27 09:11:37</t>
  </si>
  <si>
    <t>无法打开网页
装机地址：湖北省宜昌市伍家岗区伍家乡共谊村东站路梧桐邑5栋1单元31楼3103</t>
  </si>
  <si>
    <t>GZ202310270124381859</t>
  </si>
  <si>
    <t>071701046127</t>
  </si>
  <si>
    <t>荣双全</t>
  </si>
  <si>
    <t>2023-10-27 09:14:00</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</si>
  <si>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装机地址：湖北省宜昌市伍家岗区伍家乡前坪村花溪路恒大山水城7栋1单元22楼2205</t>
  </si>
  <si>
    <t>GZ202310270124201858</t>
  </si>
  <si>
    <t>071704234239</t>
  </si>
  <si>
    <t>汤幸越</t>
  </si>
  <si>
    <t>2023-10-27 14:30:39</t>
  </si>
  <si>
    <t>用户来电反映宽带071704234239从2023年10月27日开始无法上网，故障地址湖北省宜昌市伍家岗区伍家乡三峡物流园社区融创融公馆8栋1单元3楼304，联系电话15671070968，请处理，谢谢！</t>
  </si>
  <si>
    <t>GZ202310270113421843</t>
  </si>
  <si>
    <t>071700009737</t>
  </si>
  <si>
    <t>徐乾</t>
  </si>
  <si>
    <t>2023-10-27 09:51:10</t>
  </si>
  <si>
    <t>#2022重保客户##2022重保客户#无法打开网页
装机地址：湖北省宜昌市伍家岗区伍临路36号城中半岛15栋1单元31楼3103</t>
  </si>
  <si>
    <t>GZ202310270111121842</t>
  </si>
  <si>
    <t>071701060496</t>
  </si>
  <si>
    <t>2023-10-27 14:34:19</t>
  </si>
  <si>
    <t>客户使用手厅一键诊断功能进行宽带故障诊断，诊断结果：1、请致电10010客服热线，为您进一步核查。给您带来的不便，敬请谅解。；2、非常抱歉，目前您所在的区域存在集中的临时故障，我们正在积极抢修中，预计2023-10-2700:45:29时间后恢复，请您耐心等待，给您带来的不便敬请谅解。；3、请您检查光猫是否正常通电，如仍未解决，可点击一键报修，我们尽快为您处理。，故障描述：宽带无法上网
装机地址：湖北省宜昌市伍家岗区伍家乡三峡物流园社区融公馆9栋2单元11楼1101</t>
  </si>
  <si>
    <t>GZ202310270109141838</t>
  </si>
  <si>
    <t>071700066786</t>
  </si>
  <si>
    <t>杨承辰</t>
  </si>
  <si>
    <t>2023-10-27 09:12:10</t>
  </si>
  <si>
    <t>客户使用手厅一键诊断功能进行宽带故障诊断，诊断结果：1、请致电10010客服热线，为您进一步核查。给您带来的不便，敬请谅解。；2、非常抱歉，目前您所在的区域存在集中的临时故障，我们正在积极抢修中，预计2023-10-2700:45:39时间后恢复，请您耐心等待，给您带来的不便敬请谅解。；3、请您检查光猫是否正常通电，如仍未解决，可点击一键报修，我们尽快为您处理。，故障描述：宽带无法上网
装机地址：湖北省宜昌市伍家区花溪路恒大山水城5栋1单元18楼1804</t>
  </si>
  <si>
    <t>GZ202310270101211832</t>
  </si>
  <si>
    <t>071700084063</t>
  </si>
  <si>
    <t>杨俊华</t>
  </si>
  <si>
    <t>2023-10-27 13:43:53</t>
  </si>
  <si>
    <t>#2022重保客户#无法打开网页
装机地址：湖北省宜昌市伍家岗区伍家岗街道办江山社区沿江大道218号江山多娇二期38栋2单元3层302</t>
  </si>
  <si>
    <t>GZ202310270059491828</t>
  </si>
  <si>
    <t>2023-10-27 09:56:13</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</si>
  <si>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装机地址：湖北省宜昌市伍家岗区伍家岗街道白沙脑社区东山大道山水华庭25栋2单元28楼2804</t>
  </si>
  <si>
    <t>GZ202310270055221826</t>
  </si>
  <si>
    <t>071700055904</t>
  </si>
  <si>
    <t>许正清</t>
  </si>
  <si>
    <t>2023-10-27 14:32:28</t>
  </si>
  <si>
    <t>客户使用手厅一键诊断功能进行宽带故障诊断，诊断结果：1、请致电10010客服热线，为您进一步核查。给您带来的不便，敬请谅解。；2、非常抱歉，目前您所在的区域存在集中的临时故障，我们正在积极抢修中，预计2023-10-2700:39:53时间后恢复，请您耐心等待，给您带来的不便敬请谅解。；3、请您检查光猫是否正常通电，如仍未解决，可点击一键报修，我们尽快为您处理。，故障描述：宽带无法上网
装机地址：湖北省宜昌市伍家区汉宜路共升村4组12号周边</t>
  </si>
  <si>
    <t>GZ202310270052211824</t>
  </si>
  <si>
    <t>071700091202</t>
  </si>
  <si>
    <t>邹云</t>
  </si>
  <si>
    <t>2023-10-27 09:57:54</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</si>
  <si>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装机地址：湖北省宜昌市伍家区八一路16号勤兴花园8栋1单元14层1402户</t>
  </si>
  <si>
    <t>GZ202310270051151823</t>
  </si>
  <si>
    <t>2023-10-27 16:43:55</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</si>
  <si>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装机地址：湖北省宜昌市伍家区东艳路东辰心语C区C5栋2单元22楼2202</t>
  </si>
  <si>
    <t>GZ202310270051051822</t>
  </si>
  <si>
    <t>071701024206</t>
  </si>
  <si>
    <t>2023-10-27 16:49:28</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</si>
  <si>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装机地址：湖北省宜昌市伍家岗区伍家乡火光村东艳路99号宜化新天地20栋2单元9楼901</t>
  </si>
  <si>
    <t>GZ202310270047401818</t>
  </si>
  <si>
    <t>071700026359</t>
  </si>
  <si>
    <t>吴贵炎</t>
  </si>
  <si>
    <t>2023-10-27 14:27:27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</si>
  <si>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装机地址：湖北省宜昌市伍家岗区伍家岗街道办伍临路社区伍临路13号东郡小区13栋1单元13层1302</t>
  </si>
  <si>
    <t>GZ202310270046541817</t>
  </si>
  <si>
    <t>071703502821</t>
  </si>
  <si>
    <t>阮晓辉</t>
  </si>
  <si>
    <t>2023-10-27 10:21:11</t>
  </si>
  <si>
    <t>无法打开网页
装机地址：湖北省宜昌市伍家岗区伍家岗街道江山社区沿江大道218号江山多娇二期30栋1单元1层101</t>
  </si>
  <si>
    <t>GZ202310270037541808</t>
  </si>
  <si>
    <t>071703586110</t>
  </si>
  <si>
    <t>田承亮</t>
  </si>
  <si>
    <t>2023-10-27 09:58:41</t>
  </si>
  <si>
    <t>网络不稳定，直接没有网
装机地址：湖北省宜昌市伍家岗区伍家岗街道伍临路社区伍临路13号东郡小区22栋1单元2层203</t>
  </si>
  <si>
    <t>TS202310261136041845</t>
  </si>
  <si>
    <t>15671054555</t>
  </si>
  <si>
    <t>汪晓臣</t>
  </si>
  <si>
    <t>2023-10-27 15:50:07</t>
  </si>
  <si>
    <t xml:space="preserve">
高级模板内容：
投诉问题描述:用户称联通邮箱，无法使用，登陆提示：用户已禁用，请协助处理，谢谢
业务名称:联通邮箱
订购渠道:无
用户要求:联系：15671054555加急</t>
  </si>
  <si>
    <t>系统支撑：用户反映联通邮箱账号禁用，经核实已发后台400-060-0611协助查询于10月30日前为用户处理完毕，用户知晓。</t>
  </si>
  <si>
    <t>TS202310270604230944</t>
  </si>
  <si>
    <t>15671010066</t>
  </si>
  <si>
    <t>熊仕和</t>
  </si>
  <si>
    <t>2023-10-27 10:36:36</t>
  </si>
  <si>
    <t>主办单位：湖北
客户类别：普通客户
10010是否打通：否
是否二次致电10015：是
是否联系：否
升级倾向：
号码归属省：湖北
SVIP等级：
1.问题类型:;
2.投诉类型:增值业务费争议;
3.营业厅地址:;
4.位置信息:;
5.位置发生地:;
6.投诉内容:没经本人同意捆绑消费业务，原定59元/月，现成了98元月，退出该业务
202309月增值业务费:增值业务-畅行会员S-包月-15元15
需要退订业务:否</t>
  </si>
  <si>
    <t>线上引流
①客户投诉产生的原因：用户反馈订购 云加速5G畅玩加油包(湖北) 问题，
②客户投诉问题核查情况及解决方案：收到贵部转办后，我司立即组织调查。经核实，客户订购产品名称为云加速5G畅玩加油包(湖北)，产品代码为21002422，SP标识为  91639  ，推广短信链接订购，订购时间 2023-09-11 12:42:12   ，取消时间：2023-10-27 10:10:44  ，累计产生费用共计40元，有二次确认过程，不存在订购违规现象。考虑客户使用感知，网站方已取消屏蔽并于24小时退费40元现金方式到账，此费用可抵扣月租，不可打印账单发票，另用户反馈副卡15587930709订购云加速5G畅玩加油包(湖北)的问题，产品代码为21002422，SP标识为  91639  ，推广短信链接订购，订购时间  2023-09-19 23:20:17   ，取消时间：2023-10-27 10:10:44  ，累计产生费用共计40元，有二次确认过程，不存在订购违规现象。考虑客户使用感知，网站方已取消屏蔽，申请退23.9-10月费用，合计80元，24小时到帐，此费用不可打印发票，满意。
③客户问题满意度：满意
④回单人：潘娥、联系方式：07176921001</t>
  </si>
  <si>
    <t>TS202310261735150918</t>
  </si>
  <si>
    <t>2023-10-27 11:00:33</t>
  </si>
  <si>
    <t xml:space="preserve">[该用户有申诉倾向，请注意受理态度，查询近三天工单记录，积极解决用户问题。]
高级模板内容：
投诉问题描述:用户表示自己没有订购过：AR彩铃酷趣会员5G加油包（湖北）（已停售），已向用户解释，用户不认可，烦请后台协助处理，谢谢
业务名称:AR彩铃酷趣会员5G加油包（湖北）（已停售）
争议月份:2023年10月
争议金额:15
办理渠道:湖北杭州翔羽线上
前台是否取消:已取消
是否承诺退费:否
用户要求:用户不接受服务补救，用户要求给出一个合理的解释，用户要求人工回电，告知记录反馈，用户提及起诉，打工信部电话投诉，已安抚致歉，烦请后台协助处理处理，谢谢，回电号码：15697279386</t>
  </si>
  <si>
    <t>线上引流：用户反映AR彩铃酷趣会员5G加油包业务开通问题，经核实，客户订购产品名称为AR彩铃酷趣会员5G加油包，产品代码为49007720，SP标识为 90115 ，推广短信链接订购，订购时间2023-10-02 08:29:35  ，取消时间：累计产生费用共计20元，有二次确认过程，不存在订购违规现象。考虑客户使用感知，网站方已取消屏蔽，申请退本月费用，合计20元，24小时到帐，此费用可抵扣月租，不可打印账单发票，满意。</t>
  </si>
  <si>
    <t>GZ202310262231341629</t>
  </si>
  <si>
    <t>071700908614</t>
  </si>
  <si>
    <t>张庭华</t>
  </si>
  <si>
    <t>2023-10-27 17:49:39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</si>
  <si>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装机地址：湖北省宜昌市远安县鸣凤镇航天社区航天路91号066水厂宿舍3栋1单元1楼101</t>
  </si>
  <si>
    <t>BL202310271354260476</t>
  </si>
  <si>
    <t>13277399998</t>
  </si>
  <si>
    <t>2023-10-27 17:18:30</t>
  </si>
  <si>
    <t xml:space="preserve">【2022年上工信部测评重保用户】【2022年上工信部测评重保用户】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当前套餐名称:畅越冰激凌5G套餐109元
新套餐名称（转入套餐名称）:8元4G全国流量王套餐
是合约期内（含靓号）:否
备注:不愿到厅解除融合要求在线解除</t>
  </si>
  <si>
    <t>套餐变更-未到厅：用户要求转资8元4G全国流量王套餐，查询客户已于本月操作融合成员产品/服务变更  ，办理转资畅越冰激凌5G套餐59元套餐，次月生效，无法再次更改套餐，已联系客户解释说明，客户表示知晓。</t>
  </si>
  <si>
    <t>BL202310271748231428</t>
  </si>
  <si>
    <t>18671447132</t>
  </si>
  <si>
    <t>谭晓丽</t>
  </si>
  <si>
    <t>2023-10-28 10:09:13</t>
  </si>
  <si>
    <t xml:space="preserve">判断省分:湖北
:有意向资费
:全国流量王8元套餐
:
高级模板内容：
用户诉求:用户来电要求更改为全国流量王8元套餐，次月生效，解释：建议营业厅，用户拒绝称去不了营业厅，坚持在线更改，前台更改失败：无权限，请后台处理，谢谢
当前套餐名称:畅越冰激凌5G套餐69元
新套餐名称（转入套餐名称）:全国流量王8元套餐
是合约期内（含靓号）:否</t>
  </si>
  <si>
    <t>TS202310281602271225</t>
  </si>
  <si>
    <t>18671795327</t>
  </si>
  <si>
    <t>陈彭澎</t>
  </si>
  <si>
    <t>2023-10-28 17:03:12</t>
  </si>
  <si>
    <t xml:space="preserve">用户反馈：:各渠道人员服务、态度问题
告知联通对服务质量的重视，再次解释安抚并致歉:不认可仍要投诉
用户要投诉的人员：:营业厅人员
:
高级模板内容：
投诉问题描述:用户称自己到营业厅办理携出服务，工作人员未一次性告知所有内容，导致用户来往多次办理业务，对此不满意
到厅时间:2023-10-28
到厅名称:城区西陵区星火路营业厅
办理业务:携号转出
营业厅地址:宜昌市珍珠路老国家电网旁
用户要求:前台已解释，致歉用户，用户不认可，现在投诉营业厅，并要求尽快办理携出，并将自己退业务缴纳的费用开具发票，挽留无效，请协助处理，谢谢</t>
  </si>
  <si>
    <t>携号转网（西陵）：用户反映携号转网，核查有主副卡业务，已协助解绑，现号码符合携出条件，联系用户解释， 取消业务的发票可到该厅开具，用户表示知晓。</t>
  </si>
  <si>
    <t>TS202310281402270927</t>
  </si>
  <si>
    <t>13227285386</t>
  </si>
  <si>
    <t>黄茂国</t>
  </si>
  <si>
    <t>2023-10-28 15:25:27</t>
  </si>
  <si>
    <t>用户来电说现收不到携转码不满，短信功能正常，要求10分钟之内解决，否则投诉市长热线，工信部，请处理后尽快回复</t>
  </si>
  <si>
    <t>携号转网（夷陵城区）：①客户基本资料：业务号码：13227285386、客户姓名： 黄茂国、套餐情况：畅越冰激凌5G套餐79元；客户反映收不到携转码； ②首次联系客户时间：2023-10-28 15:32:32 ③投诉核查处理情况：收到贵部转办，我司立即组织核查，用户反映收不到携转码，沟通后用户表示现已办理携转成功 ④答复客户时间及客户满意度评价：根据上述核实情况，我司于2023-10-28 15:32:32 联系客户满意，回单人：田群、联系方式：07176921001 ⑤投诉核查关联材料：无</t>
  </si>
  <si>
    <t>TS202310261823232064</t>
  </si>
  <si>
    <t>15549356595</t>
  </si>
  <si>
    <t>周道东</t>
  </si>
  <si>
    <t>2023-10-28 16:27:11</t>
  </si>
  <si>
    <t>主办单位：湖北
客户类别：普通客户
10010是否打通：否
是否二次致电10015：是
是否联系：否
升级倾向：
号码归属省：湖北
SVIP等级：
1.问题类型:;
2.投诉类型:携号转网;
3.营业厅地址:;
4.位置信息:;
5.位置发生地:;
6.投诉内容:信号真差真垃圾不想用联通了
7.携转原因:信号质量差
8.无法携转原因:垃圾信号真差</t>
  </si>
  <si>
    <t>携号转网（远安乡镇）：①客户投诉产生的原因：携号转网。 
②客户投诉问题核查情况及解决方案：收到贵部转办后，我司立即组织调查。用户反映需办理携号转网，经核实现号码允许携出。我司2023-10-27 15:43:49联系客户解释。致电未接，已短信答复如需办理可联系我部，如有疑问可在工作时间（08:30-12:00；14:00 -17:30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</si>
  <si>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TS202310260744101709</t>
  </si>
  <si>
    <t>18674265964</t>
  </si>
  <si>
    <t>2023-10-27 09:07:58</t>
  </si>
  <si>
    <t xml:space="preserve">
高级模板内容：
投诉问题描述:用户反映营业厅因副卡（18674265964）不在自己身边无法为其办理主副卡解绑不满，要求我方处理
渠道名称:其他:营业厅
办理业务名称:主副卡解绑
页面提示:无
用户要求:尽快处理解绑</t>
  </si>
  <si>
    <t>业务办理（西陵）：主副卡拆分，联系用户表示暂不拆分，故未操作业务，满意</t>
  </si>
  <si>
    <t>GZ202310262127211324</t>
  </si>
  <si>
    <t>071700037038</t>
  </si>
  <si>
    <t>谭亮</t>
  </si>
  <si>
    <t>2023-10-27 12:24:30</t>
  </si>
  <si>
    <t>无法打开网页
装机地址：湖北省宜昌市西陵区胜利四路47号白龙岗7号楼2单元15楼242</t>
  </si>
  <si>
    <t>TS202310261548230494</t>
  </si>
  <si>
    <t>18086224055</t>
  </si>
  <si>
    <t>2023-10-27 17:00:37</t>
  </si>
  <si>
    <t>主办单位：湖北
客户类别：普通客户
10010是否打通：否
是否二次致电10015：是
是否联系：否
升级倾向：
号码归属省：湖北
SVIP等级：
1.问题类型:;
2.投诉类型:退订争议;
3.营业厅地址:;
4.位置信息:;
5.位置发生地:;
6.投诉内容:解绑主副卡关系
昨天去营业厅办理取消主副卡关系，营业厅没办，要求帮我解绑主副卡关系</t>
  </si>
  <si>
    <t>业务办理：①客户投诉产生的原因：解绑主副卡。 
②客户投诉问题核查情况及解决方案：收到贵部转办后，我司立即组织调查。用户反映需办理解绑主副卡。经核实已由湖北省分公司电子商务部我司办理成功，2023-10-27 15:43:49联系客户解释。
③客户问题满意度：一般。 
④回单人：田群、联系方式：07176921001</t>
  </si>
  <si>
    <t>TS202310281722260674</t>
  </si>
  <si>
    <t>15572796252</t>
  </si>
  <si>
    <t>石林</t>
  </si>
  <si>
    <t>2023-10-29 14:29:47</t>
  </si>
  <si>
    <t xml:space="preserve">22年Q3Q4重点客户
高级模板内容：
投诉问题描述:用户来电称每天接到七八个催收电话是找上一任机主的
争议号码:15572796252
问题现象:催债电话
用户要求:用户要求不要再打催收电话进来了，请协助处理</t>
  </si>
  <si>
    <t>业务办理：屏蔽骚扰电话。经核实，属第三方平台人为操作，无法直接进行屏蔽拦截，建议客户通过中国联通微信公众号：客户服务-号码举报，或关注微信公众号：智慧沃服务，绑定联通手机号进行拦截。客户表示知晓。满意度一般。</t>
  </si>
  <si>
    <t>GZ202310262114091236</t>
  </si>
  <si>
    <t>071700317373</t>
  </si>
  <si>
    <t>吴武昌</t>
  </si>
  <si>
    <t>2023-10-27 18:45:35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</si>
  <si>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</si>
  <si>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BL202310291032261370</t>
  </si>
  <si>
    <t>15586353492</t>
  </si>
  <si>
    <t>向泽魏</t>
  </si>
  <si>
    <t>2023-10-29 11:20:49</t>
  </si>
  <si>
    <t xml:space="preserve">
高级模板内容：
用户诉求:要求降低套餐资费挽留失败不便到厅提及工信部
当前套餐名称:畅爽冰激凌5G套餐199元（基础版）
新套餐名称（转入套餐名称）:畅爽冰激凌5G套餐129元
是合约期内（含靓号）:是</t>
  </si>
  <si>
    <t>套餐变更-未到厅：用户要求转资99元畅爽套餐，挽留无效（降套的）已办理，次月生效,用户满意。</t>
  </si>
  <si>
    <t>GZ202310262059561140</t>
  </si>
  <si>
    <t>071701038485</t>
  </si>
  <si>
    <t>屈群</t>
  </si>
  <si>
    <t>2023-10-27 11:32:15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</si>
  <si>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装机地址：湖北省宜昌市伍家岗区伍家乡共同村峡州大道东景苑12栋1单元25楼2505</t>
  </si>
  <si>
    <t>BL202310261621452008</t>
  </si>
  <si>
    <t>15629376135</t>
  </si>
  <si>
    <t>2023-10-27 14:05:14</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</si>
  <si>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:用户来电表示要携号转网，要求取消合约，请尽快联系协助处理（XC，已挽留，不愿到厅），否则用户工信部投诉</t>
  </si>
  <si>
    <t>携号转网（枝江城区营服中心）：用户要求携号转网，挽留无效，已按用户要求取消五折合约和缓装宽带，校验可正常携出，满意。</t>
  </si>
  <si>
    <t>ZX202310270917550331</t>
  </si>
  <si>
    <t>071701016685</t>
  </si>
  <si>
    <t>马贵元</t>
  </si>
  <si>
    <t>2023-10-28 14:23:42</t>
  </si>
  <si>
    <t>用户来电表示不知情办理宽带，要求注销宽带账号，并且退费，请核实协助处理并回复</t>
  </si>
  <si>
    <t>业务取消（当阳乡镇营服中心）：虚装宽带销户，挽留无效，客服部取消，查询01-10月宽带产生扣费190元，考虑到用户使用感知为用户申请190元费用，于11月5日前到账，此费用不可打印发票，满意。</t>
  </si>
  <si>
    <t>ZX202310271141011819</t>
  </si>
  <si>
    <t>071701013061</t>
  </si>
  <si>
    <t>田兵</t>
  </si>
  <si>
    <t>2023-10-27 15:51:13</t>
  </si>
  <si>
    <t xml:space="preserve">22年Q3Q4重点客户
高级模板内容：
问题描述:要求销户宽带和取消宽带低消表示自己没有办理过
第二联系方式:18672907607
销户原因:不需要
用户要求:尽快处理</t>
  </si>
  <si>
    <t>业务取消（电子渠道）：用户要求注销低消宽带，挽留无效，已成功注销，满意。</t>
  </si>
  <si>
    <t>TS202310271412450136</t>
  </si>
  <si>
    <t>13040994060</t>
  </si>
  <si>
    <t>张科</t>
  </si>
  <si>
    <t>2023-10-28 15:12:17</t>
  </si>
  <si>
    <t xml:space="preserve">
高级模板内容：
投诉问题描述:用户表示自己在淘宝上买卡只下了一张订单，但现在发现多了个订单自己没有下，订单编号9123102523705304，表示没有买这张卡结果有人送过来协助激活了，才发现不是自己当初在网上买的卡，对此不认可要求核实回电
用户要求:下单的联系号码：15608058005，要求核实回电</t>
  </si>
  <si>
    <t>业务办理：用户反映淘宝订单问题，经核实，23.9月、10月分别有线上下单记录，9月订单已退单，13040994060为10月淘宝下单，未见本月有2张订单情况。用户表示话务员查询有两个订单，与线上订单不符。工作人员正常解释以上情况，用户实际误认为信息泄露。已向用户解释，如不需要使用本机号卡，可联系我部办理注销，表示知晓。</t>
  </si>
  <si>
    <t>BL202310290917080095</t>
  </si>
  <si>
    <t>13227258112</t>
  </si>
  <si>
    <t>黎晓丹</t>
  </si>
  <si>
    <t>2023-10-29 14:27:32</t>
  </si>
  <si>
    <t>用户来电要求办理（星锐卡30元赠费12个月优惠合约(湖北)），前台解释无效，请尽快处理</t>
  </si>
  <si>
    <t>业务办理：办理（ 星锐卡30元赠费12个月优惠合约 (湖北) ），查询用户号码已销户，用户号码关机，已短信告知用户结果，若用户来电烦请代为解释或告知用户与本地服务监督热线13032700872（工作时间8:30-12:00 14:00-17:30）联系。</t>
  </si>
  <si>
    <t>BL202310281310160425</t>
  </si>
  <si>
    <t>13032717160</t>
  </si>
  <si>
    <t>王德明</t>
  </si>
  <si>
    <t>2023-10-29 09:06:16</t>
  </si>
  <si>
    <t>用户来电反映称，要求解除副卡绑定，已建议用户到营业厅咨询办理，用户称营业厅告知不能取消，我处耐心解释无效，用户不认可，要求核实具体情况，请协助处理。</t>
  </si>
  <si>
    <t>BL202310261417030130</t>
  </si>
  <si>
    <t>16671728322</t>
  </si>
  <si>
    <t>杜支富</t>
  </si>
  <si>
    <t>2023-10-27 09:07:11</t>
  </si>
  <si>
    <t>16671728322命中精准预判服务场景:[65岁以上老人]
用户来电要求续约预存话费享折扣优惠档位五（次月生效*12个月）-湖北政企专属，请核实，谢谢</t>
  </si>
  <si>
    <t>业务办理：客服要求续约预存话费享折扣优惠 档位五（次月生效*12个月）-湖北政企专属，联系客户表示暂不操作办理，满意。</t>
  </si>
  <si>
    <t>GZ202310262028370926</t>
  </si>
  <si>
    <t>071700028393</t>
  </si>
  <si>
    <t>敖忠贵</t>
  </si>
  <si>
    <t>2023-10-27 18:08:07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</si>
  <si>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装机地址：湖北省宜昌市宜都市陆城街道办事处驿马冲村驿马冲村1组108号周边</t>
  </si>
  <si>
    <t>BL202310281007020102</t>
  </si>
  <si>
    <t>13032748930</t>
  </si>
  <si>
    <t>范婷婷</t>
  </si>
  <si>
    <r>
      <rPr>
        <sz val="11"/>
        <rFont val="宋体"/>
        <charset val="0"/>
      </rPr>
      <t>用户更改套餐</t>
    </r>
    <r>
      <rPr>
        <sz val="11"/>
        <rFont val="Arial"/>
        <charset val="0"/>
      </rPr>
      <t xml:space="preserve">	</t>
    </r>
    <r>
      <rPr>
        <sz val="11"/>
        <rFont val="宋体"/>
        <charset val="0"/>
      </rPr>
      <t xml:space="preserve">
非王卡2I用户承诺低消语音畅意打40元档一起失效不认可要求恢复，请处理，谢谢</t>
    </r>
  </si>
  <si>
    <t>业务办理：客户办理转资时非王卡2I用户承诺低消语音畅意打40元档自行失效，因新套餐不支持此活动，现已联系客户解释，客户表示认可</t>
  </si>
  <si>
    <t>TS202310290842511435</t>
  </si>
  <si>
    <t>13197303326</t>
  </si>
  <si>
    <t>张邦权</t>
  </si>
  <si>
    <t>2023-10-29 09:22:28</t>
  </si>
  <si>
    <t xml:space="preserve">
高级模板内容：
投诉问题描述:用户称在湖北宜昌伍家岗营业厅把号卡绑定成为副卡，办理时称是免费的副卡，后来去查询告知不能免副卡功能费，对此不认可，要求处理
业务名称:副卡
宣传渠道:营业厅
宣传内容:免费副卡
实际情况:10元/月
用户要求:尽快处理</t>
  </si>
  <si>
    <t>业务办理：用户要求办理副卡免费，核实次月生效为副卡套餐，系统无0元勾选项，已协商11月办理月赠10元*12个月，当月生效，满意。</t>
  </si>
  <si>
    <t>TS202310291031581334</t>
  </si>
  <si>
    <t>13227268186</t>
  </si>
  <si>
    <t>周海英</t>
  </si>
  <si>
    <t>2023-10-29 10:47:19</t>
  </si>
  <si>
    <t xml:space="preserve">
高级模板内容：
投诉问题描述:用户称办理副卡之前工作人员告知可办理免费的，但是实际办理之后告知有副卡费用
产品名称:5G副卡基本套餐(优享服务)
办理时间:2023-10-28
办理渠道:城区伍家岗桔城路自有营业厅
用户要求:用户要求尽快处理</t>
  </si>
  <si>
    <t>业务办理：用户要求办理副卡免费，系统无0元勾选项，已登记11月办理月赠10元*12个月，当月生效，满意。</t>
  </si>
  <si>
    <t>TS202310290937132465</t>
  </si>
  <si>
    <t>15572765641</t>
  </si>
  <si>
    <t>张俊杰</t>
  </si>
  <si>
    <t>2023-10-29 10:05:47</t>
  </si>
  <si>
    <t xml:space="preserve">
高级模板内容：
投诉问题描述:用户来电表示此号码在营业厅更改套餐时工作人员表示免费，更改之后告知不能免费，现用户对此不满，解释不认可，要求核查处理。
业务名称:副卡功能费
宣传渠道:营业厅
宣传内容:宣传免费
实际情况:功能费10元
用户要求:要求核查处理</t>
  </si>
  <si>
    <t>GZ202310262006240755</t>
  </si>
  <si>
    <t>071700411899</t>
  </si>
  <si>
    <t>向常兵</t>
  </si>
  <si>
    <t>2023-10-27 18:07:26</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</si>
  <si>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注册灯闪烁，要求安排师傅上门处理，尽快处理并回复</t>
  </si>
  <si>
    <t>TS202310290925142186</t>
  </si>
  <si>
    <t>15717887438</t>
  </si>
  <si>
    <t>余鸿莲</t>
  </si>
  <si>
    <t>2023-10-29 09:53:11</t>
  </si>
  <si>
    <t xml:space="preserve">
高级模板内容：
投诉问题描述:用户反映有工作人员告知携入到联通，办理副卡免费，但是现要收取，对此不认可，请协助处理，谢谢
业务名称:5G副卡基本套餐(优享服务)
宣传渠道:客户经理
宣传内容:告知是免费的
实际情况:现无法免费，要收取费用
用户要求:用户要求核实并回电处理，谢谢（联系电话：17507201771）</t>
  </si>
  <si>
    <t>GZ202310262001390719</t>
  </si>
  <si>
    <t>071700361617</t>
  </si>
  <si>
    <t>魏长凤</t>
  </si>
  <si>
    <t>2023-10-27 17:43:24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</si>
  <si>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pon闪烁，要求加急处理</t>
  </si>
  <si>
    <t>BL202310251908511128</t>
  </si>
  <si>
    <t>071704585775</t>
  </si>
  <si>
    <t>高乾晟</t>
  </si>
  <si>
    <t>2023-10-27 09:11:57</t>
  </si>
  <si>
    <t>用户要求取消iptv业务，反映自己没有办理机顶盒业务，强烈要求明天下午2点后联系回复处理。</t>
  </si>
  <si>
    <t>业务办理：客户要求取消IPTV，客服部已操作办理，满意。</t>
  </si>
  <si>
    <t>BL202310261927531862</t>
  </si>
  <si>
    <t>18695067660</t>
  </si>
  <si>
    <t>段恺铭</t>
  </si>
  <si>
    <t>2023-10-28 14:41:31</t>
  </si>
  <si>
    <t>用户要求取消：腾讯视频10G流量加月会员合约包（已停售），优酷12G流量加月会员合约包（已停售），国内流量月包40元9GB(立即生效)（已停售），哔哩哔哩定向流量会员包前台取消时提示：
产品存在依赖或互斥，具体内容请展开查看
服务名称[trades_mobilemodify_transform]txid[d98fcab6^1698158278035^2476102]规则编码[5001]规则内容:调用新的预提交服务异常,错误信息:[用户号码:18695067660,业务限制:[产品：[4G全国套餐超值版(合约)76元（湖北迁转）]下必选业务包[营销活动基本电信业务包]没有选择，业务无法继续，请选择后再继续办理！$$$34022$$$]]请协助谢谢</t>
  </si>
  <si>
    <t>业务办理：客户要求取消腾讯视频10G流量加月会员合约包（已停售），优酷12G流量加月会员合约包（已停售） ，国内流量月包40元9GB(立即生效)（已停售） ， 哔哩哔哩定向流量会员包  ，我部取消系统提示报错，已建议客户到厅取消，客户知晓</t>
  </si>
  <si>
    <t>GZ202310261957530692</t>
  </si>
  <si>
    <t>071700106074</t>
  </si>
  <si>
    <t>2023-10-27 08:50:47</t>
  </si>
  <si>
    <t>#2022重保客户#无法打开网页
装机地址：湖北省宜昌市枝江市马家店街道滕家河村滕家河新农村183号1栋顺通货运周边</t>
  </si>
  <si>
    <t>TS202310290854021602</t>
  </si>
  <si>
    <t>15997612820</t>
  </si>
  <si>
    <t>罗乾美</t>
  </si>
  <si>
    <t>2023-10-29 09:18:54</t>
  </si>
  <si>
    <t xml:space="preserve">[65岁以上老人]
高级模板内容：
投诉问题描述:用户来电称办理携入的时候告知副卡可以免费但现在又告知办理不了免费了
业务名称:副卡免功能费
宣传渠道:营业厅
宣传内容:副卡免费
实际情况:副卡功能费用10元每月
用户要求:要求把15997612820的副卡功能费用减免了要求回电联系：13197342368</t>
  </si>
  <si>
    <t>TS202310281004120285</t>
  </si>
  <si>
    <t>13040995669</t>
  </si>
  <si>
    <t>熊圣阳</t>
  </si>
  <si>
    <t>2023-10-28 11:11:50</t>
  </si>
  <si>
    <t xml:space="preserve">
高级模板内容：
投诉问题描述:用户反映副卡免费是两年
业务名称:副卡免月租12个月（10元话费12个月）（湖北）-次月生效
宣传渠道:营业厅
宣传内容:副卡免费两年
实际情况:副卡免费一年
用户要求:回电解释继续续约</t>
  </si>
  <si>
    <t>GZ202310261954260665</t>
  </si>
  <si>
    <t>071704651283</t>
  </si>
  <si>
    <t>艾兰芬</t>
  </si>
  <si>
    <t>2023-10-27 09:10:32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</si>
  <si>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用户表示宽带无法使用，多次刷新无效，要求上门处理。</t>
  </si>
  <si>
    <t>BL202310261635582238</t>
  </si>
  <si>
    <t>18807201737</t>
  </si>
  <si>
    <t>杨燕</t>
  </si>
  <si>
    <t>2023-10-27 14:09:49</t>
  </si>
  <si>
    <t>13872507120、13032727796、18807201737、134771947974张副卡(副卡免月租12个月（10元话费12个月）（)活动到期，要求继续办理，请核实。</t>
  </si>
  <si>
    <t>业务办理：客户要求续约副卡赠费，因副卡赠费活动下线，已勾选预存赠费10元，立即生效，回访满意</t>
  </si>
  <si>
    <t>TS202310291016350898</t>
  </si>
  <si>
    <t>15572782646</t>
  </si>
  <si>
    <t>谭春</t>
  </si>
  <si>
    <t>2023-10-29 10:59:11</t>
  </si>
  <si>
    <t xml:space="preserve">
高级模板内容：
投诉问题描述:用户来电反映在营业厅办理时，宣传副卡是不收取任何费用的，但是目前每月10元副卡月功能费，一线已按流程解释，用户不认可，请协助处理谢谢。
业务名称:副卡月功能费
宣传渠道:网厅
宣传内容:副卡是不收取任何费用
实际情况:每月10元副卡月功能费
用户要求:尽快联系解释处理</t>
  </si>
  <si>
    <t>业务办理：用户要求办理副卡免费，系统无0元勾选项，已协商登记11月办理月赠10元*12个月，当月生效，满意。</t>
  </si>
  <si>
    <t>TS202310271943050806</t>
  </si>
  <si>
    <t>13098413260</t>
  </si>
  <si>
    <t>蔡超</t>
  </si>
  <si>
    <t>2023-10-28 17:54:33</t>
  </si>
  <si>
    <t>主办单位：湖北
客户类别：普通客户
10010是否打通：否
是否二次致电10015：是
是否联系：否
升级倾向：
号码归属省：湖北
SVIP等级：
1.问题类型:;
2.投诉类型:退订争议;
3.营业厅地址:;
4.位置信息:;
5.位置发生地:;
6.投诉内容:不能销户
不能销户不能销户不能销户</t>
  </si>
  <si>
    <t>业务办理①客户基本资料：业务号码：13098413260、客户姓名：蔡超、套餐情况：梦想e卡；客户反映销户务的问题； 
②首次联系客户时间：2023-10-28 09:34:00
③投诉核查处理情况：收到贵部转办，我司立即组织核查，经核实，客户可正常办理注销，已为用户注销，满意； 
④答复客户时间及客户满意度评价：根据上述核实情况，我司于2023-10-28 09:34:00联系客户满意，回单人：胡春燕、联系方式：07176921001
⑤投诉核查关联材料：无。"</t>
  </si>
  <si>
    <t>BL202310261626402084</t>
  </si>
  <si>
    <t>15572796880</t>
  </si>
  <si>
    <t>2023-10-27 14:20:52</t>
  </si>
  <si>
    <t xml:space="preserve">判断省分:湖北
:有意向资费
:其他资费
:否
node_104:
node_102:
:降套
:需要保号
:挽留后，用户依旧要求降套
:资费对比
:挽留失败
:
node_106:
:有合约/有靓号
:
高级模板内容：
用户诉求:变更套餐，不愿意去营业厅，前台挽留无效，要求在线处理反馈
当前套餐名称:畅爽冰激凌5G套餐399元（基础版）
新套餐名称（转入套餐名称）:福多多29元（湖北）91294084
是合约期内（含靓号）:是
备注:折扣合约，副卡，宽带</t>
  </si>
  <si>
    <t>业务办理：联系客户表示暂不办理转资，回访满意</t>
  </si>
  <si>
    <t>TS202310261421070634</t>
  </si>
  <si>
    <t>2023-10-27 10:06:39</t>
  </si>
  <si>
    <t>主办单位：湖北
客户类别：普通客户
10010是否打通：否
是否二次致电10015：是
是否联系：否
升级倾向：
号码归属省：湖北
SVIP等级：
1.问题类型:;
2.投诉类型:其他问题;
3.营业厅地址:;
4.位置信息:;
5.位置发生地:;
6.投诉内容:打折活动到期了，原价太贵了，要求续约活动</t>
  </si>
  <si>
    <t>业务办理①客户投诉产生的原因：客户反映套餐折扣问题。							
②客户投诉问题核查情况及解决方案：收到贵部转办后，我司立即组织调查。经核实，用户要求办理套餐5折优惠，系统无勾选项，已协商客户办理 存量5G畅爽套餐享49元赠费活动，客户满意。					
③客户问题满意度：满意。							
④回单人:宜昌客服王晓玉；联系电话：07176921001。</t>
  </si>
  <si>
    <t>GZ202310261939520542</t>
  </si>
  <si>
    <t>071700690098</t>
  </si>
  <si>
    <t>韩磊</t>
  </si>
  <si>
    <t>2023-10-27 14:36:09</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</si>
  <si>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装机地址：湖北省宜昌市秭归县茅坪镇九里村秭归九里工业园韩家坝6号周边韩家坝鑫鑫超市后</t>
  </si>
  <si>
    <t>GZ202310261938410535</t>
  </si>
  <si>
    <t>071700087819</t>
  </si>
  <si>
    <t>2023-10-27 10:19:12</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</si>
  <si>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装机地址：湖北省宜昌市猇亭区七里冲路鸡山新村10栋1单元1层102</t>
  </si>
  <si>
    <t>GZ202310261930220446</t>
  </si>
  <si>
    <t>071701043293</t>
  </si>
  <si>
    <t>廖波</t>
  </si>
  <si>
    <t>2023-10-27 15:17:46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</si>
  <si>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装机地址：湖北省宜昌市西陵区南苑街道长江社区城东大道碧水林茵22栋2单元4楼401</t>
  </si>
  <si>
    <t>GZ202310261929410440</t>
  </si>
  <si>
    <t>071700303996</t>
  </si>
  <si>
    <t>屈定坤</t>
  </si>
  <si>
    <t>2023-10-27 09:52:29</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</si>
  <si>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问题（现象）描述:电视无法观看，要求上门维修，地址：湖北省宜昌市夷陵区小溪塔街道办事处冯家湾社区夷兴大道华宇花园23栋1单元1层105户
故障时间:2023-10-26
宽带是否安装IPTV:是
宽带是否可正常上网:是
是否重启设备:已重启未恢复</t>
  </si>
  <si>
    <t>GZ202310261928420429</t>
  </si>
  <si>
    <t>071700375544</t>
  </si>
  <si>
    <t>2023-10-27 13:53:05</t>
  </si>
  <si>
    <t>用户开启一键诊断：接口调用超时
宽带报障-无法登陆
装机地址：湖北省宜昌市夷陵区小溪塔镇广益二路1-7号周边</t>
  </si>
  <si>
    <t>BL202310281229392360</t>
  </si>
  <si>
    <t>17671346684</t>
  </si>
  <si>
    <t>曹煜</t>
  </si>
  <si>
    <t>2023-10-29 14:16:33</t>
  </si>
  <si>
    <t>用户要求屏蔽所有联通的营销电话，前台无此权限</t>
  </si>
  <si>
    <t>业务办理：屏蔽10016电话，客服部已操作屏蔽，客户表示知晓。</t>
  </si>
  <si>
    <t>BL202310281341450842</t>
  </si>
  <si>
    <t>15671023780</t>
  </si>
  <si>
    <t>吴东云</t>
  </si>
  <si>
    <t>2023-10-28 17:23:41</t>
  </si>
  <si>
    <t>用户来电要求办理副卡减免功能费活动称去营业厅办理营业厅没权限不办理就考虑转网请协助处理谢谢号码1557270603215671023780</t>
  </si>
  <si>
    <t>业务办理：现无0元副卡，我司联系用户沟通办理预存享10元赠费*12个月活动，多次未联系上用户，已短信告知用户结果，若需办理致电宜昌服务监督热线13032700872</t>
  </si>
  <si>
    <t>GZ202310261922120382</t>
  </si>
  <si>
    <t>071700868803</t>
  </si>
  <si>
    <t>张晋</t>
  </si>
  <si>
    <t>2023-10-27 09:35:29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</si>
  <si>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</si>
  <si>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GZ202310261919020359</t>
  </si>
  <si>
    <t>15171799968</t>
  </si>
  <si>
    <t>2023-10-27 19:12:41</t>
  </si>
  <si>
    <t>按处理结果向用户解释:否
:
用户再次来电称之前反映的问题一直都没有处理：详见前工单：GZ202309091741211877提及直接挂断，出事故谁负责，一直询问联通有没有专业的法律部门，请尽快处理</t>
  </si>
  <si>
    <t>电线电缆：已通知维护人员现场核查处理，已向客户解释说明，工作人员已上门查看，称没有我司线路，用户表示知悉挂机，满意。</t>
  </si>
  <si>
    <t>BL202310280908381743</t>
  </si>
  <si>
    <t>18671781560</t>
  </si>
  <si>
    <t>祁万莉</t>
  </si>
  <si>
    <t>2023-10-28 09:37:17</t>
  </si>
  <si>
    <t>【2022年上工信部测评重保用户】用户来电对几张副卡活动到期不认可，要求几张副卡都继续续约预存0元;赠款总额120元;120元分12月返还合约，已建议用户去营业厅咨询办理，用户称营业厅告知不能办理，用户不认可，请后台核实尽快处理谢谢，联系电话18671781560</t>
  </si>
  <si>
    <t>业务办理：已按客户要求办理赠费活动续约，合约期12个月，客户满意。</t>
  </si>
  <si>
    <t>GZ202310261908310259</t>
  </si>
  <si>
    <t>071703961729</t>
  </si>
  <si>
    <t>喻兴珍</t>
  </si>
  <si>
    <t>2023-10-27 09:28:19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</si>
  <si>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装机地址：湖北省宜昌市当阳市玉阳街道办事处子龙路社区南正街商贸城工商银行院内1栋1单元4层402</t>
  </si>
  <si>
    <t>GZ202310261907470249</t>
  </si>
  <si>
    <t>071700202365</t>
  </si>
  <si>
    <t>严代月</t>
  </si>
  <si>
    <t>2023-10-27 09:38:21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</si>
  <si>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装机地址：湖北省宜昌市宜都市陆城镇外国语幼儿园片区纺织宿舍4栋1楼周边</t>
  </si>
  <si>
    <t>GZ202310261904220221</t>
  </si>
  <si>
    <t>071700096257</t>
  </si>
  <si>
    <t>2023-10-27 12:17:00</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</si>
  <si>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装机地址：湖北省宜昌市西陵区绿萝路长岛小镇4栋4单元4楼408</t>
  </si>
  <si>
    <t>BL202310290910550010</t>
  </si>
  <si>
    <t>15672504228</t>
  </si>
  <si>
    <t>金华丽</t>
  </si>
  <si>
    <t>2023-10-29 14:05:10</t>
  </si>
  <si>
    <t>用户来电要求将来电号码所有副卡（15549310225、15549318225、15549368225）继续办理“副卡免月租12个月（10元话费12个月）（湖北）-立即生效”，请后台协助处理，谢谢。</t>
  </si>
  <si>
    <t>业务办理：已办理副卡赠费，合约期12个月，满意。</t>
  </si>
  <si>
    <t>GZ202310261902030190</t>
  </si>
  <si>
    <t>071703514195</t>
  </si>
  <si>
    <t>李熔</t>
  </si>
  <si>
    <t>2023-10-27 09:56:53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</si>
  <si>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装机地址：湖北省宜昌市伍家岗区伍家岗街道福久源社区盛景商城优尚服装店周边</t>
  </si>
  <si>
    <t>BL202310281500591930</t>
  </si>
  <si>
    <t>15571742117</t>
  </si>
  <si>
    <t>刘中发</t>
  </si>
  <si>
    <t>2023-10-28 15:22:24</t>
  </si>
  <si>
    <t>1、用户要求续约（星锐卡30元赠费12个月优惠合约(湖北)），不愿营业厅，联系电话：15672511910</t>
  </si>
  <si>
    <t>业务办理：已办理赠费活动，次月生效，客户满意</t>
  </si>
  <si>
    <t>BL202310281340060819</t>
  </si>
  <si>
    <t>13197336412</t>
  </si>
  <si>
    <t>滕廷蓉</t>
  </si>
  <si>
    <t>2023-10-28 14:25:32</t>
  </si>
  <si>
    <t xml:space="preserve">【2022年上工信部测评重保用户】用户来电要求续约副卡免月租12个月（10元话费12个月）（湖北）-立即生效，用户表示4张副卡都需要续约18672904708，13197336412，18672904708，13235635364</t>
  </si>
  <si>
    <t>GZ202310261852010103</t>
  </si>
  <si>
    <t>071700036719</t>
  </si>
  <si>
    <t>陈永胜</t>
  </si>
  <si>
    <t>2023-10-27 16:26:08</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</si>
  <si>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pon闪烁</t>
  </si>
  <si>
    <t>ZX202310261000301923</t>
  </si>
  <si>
    <t>071703675445</t>
  </si>
  <si>
    <t>姚龙成</t>
  </si>
  <si>
    <t>2023-10-27 09:13:51</t>
  </si>
  <si>
    <t xml:space="preserve">判断省分:湖北
:被动办理宽带
:不需要
:
高级模板内容：
问题描述:用户来电要求销户宽带，不知情办理，请协助处理谢谢
第二联系方式:16671000727
销户原因:不知情办理
用户要求:销户</t>
  </si>
  <si>
    <t>BL202310291110372132</t>
  </si>
  <si>
    <t>15072534315</t>
  </si>
  <si>
    <t>廖登虎</t>
  </si>
  <si>
    <t>2023-10-29 14:03:29</t>
  </si>
  <si>
    <t>【2022年上工信部测评重保用户】用户要求继续办理预存话费享折扣优惠档位五（次月生效24个月）-湖北政企专属业务，称当时办理时营业员没有告知24个月期限，对本月多扣了50元的套餐费也不认可，请后台协助处理，谢谢</t>
  </si>
  <si>
    <t>TS202310280943482343</t>
  </si>
  <si>
    <t>13277258710</t>
  </si>
  <si>
    <t>杨佳菊</t>
  </si>
  <si>
    <t>2023-10-28 16:23:27</t>
  </si>
  <si>
    <t xml:space="preserve">判断省分:其他省分
:增值业务争议
判断省分:湖北
:移网
:在补救范围内
:不认可
:大于500元
:
高级模板内容：
投诉问题描述:用户来电反映不知情订购了云加速5G畅玩加油包(湖北)
争议业务名称:云加速5G畅玩加油包(湖北)
受理渠道:湖北杭州翔羽线上业务代理(宜昌)
争议月份:2023年10月
争议费用:20
一线客服在系统里:已取消
是否承诺退费:否
用户要求:用户要求退费20元，因用户有低消我处无法申请退费，故记录于此，请协助，谢谢！</t>
  </si>
  <si>
    <t>业务管理-线上引流：用户反映 云加速5G畅玩加油包 AA开通问题。经核实，湖北杭州翔羽线上业务代理(宜昌)于23.10月给客户办理，业务已取消，考虑客户感知，申请减免本月20元费用，24小时现金方式到帐，此费用可抵扣往月欠费且不可打印发票。客户满意。</t>
  </si>
  <si>
    <t>TS202310240906232478</t>
  </si>
  <si>
    <t>18671781469</t>
  </si>
  <si>
    <t>江贤</t>
  </si>
  <si>
    <t>2023-10-27 09:22:07</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</si>
  <si>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6.投诉内容:今年开始，无法在APP解除流量封顶。
8.办理业务的名称:解除流量封顶
8.无法办理的渠道:中国联通APP</t>
  </si>
  <si>
    <t>业务规则： ①客户投诉产生的原因：客户要求办理流量封顶解除。 ②客户投诉问题核查情况及解决方案：收到贵部转办后，我司立即组织调查。经核实，客户要求解除流量封顶，已按客户要求办理。我司于2023-10-24 11:40:38联系客户解释以上情况。 ③客户问题满意度：满意 ④回单人：胡春燕 6921001</t>
  </si>
  <si>
    <t>BL202310290915180067</t>
  </si>
  <si>
    <t>13094162737</t>
  </si>
  <si>
    <t>董昌圣</t>
  </si>
  <si>
    <t>2023-10-29 14:04:59</t>
  </si>
  <si>
    <t>13094162737命中精准预判服务场景:[65岁以上老人]
用户称副卡（每个月减免副卡10元费用)于10月31号到期，想要继续办理。</t>
  </si>
  <si>
    <t>GZ202310261833582433</t>
  </si>
  <si>
    <t>071701016560</t>
  </si>
  <si>
    <t>代德梅</t>
  </si>
  <si>
    <t>2023-10-27 21:44:08</t>
  </si>
  <si>
    <t>101004光猫断电离线
装机地址：湖北省宜昌市伍家岗区宝塔河街道办合益路社区合益路88号城中金谷8栋1单元8楼802</t>
  </si>
  <si>
    <t>TS202310252042230113</t>
  </si>
  <si>
    <t>15571724139</t>
  </si>
  <si>
    <t>唐德兵</t>
  </si>
  <si>
    <t>2023-10-27 13:12:42</t>
  </si>
  <si>
    <t>主办单位：湖北
客户类别：普通客户
10010是否打通：否
是否二次致电10015：是
是否联系：否
升级倾向：
号码归属省：湖北
SVIP等级：
1.问题类型:;
2.投诉类型:其他问题;
3.营业厅地址:;
4.位置信息:;
5.位置发生地:;
6.投诉内容:QQ音乐为啥取消了定向流量</t>
  </si>
  <si>
    <t>业务规则：①客户投诉产生的原因：QQ音乐为啥取消了定向流量。 
②客户投诉问题核查情况及解决方案：收到贵部转办后，我司立即组织调查。经核实qq音乐现不在免流范围内，考虑到用户使用感知为用户申请5G流量供本月使用。我司2023-10-26 11:43:49联系客户解释。
③客户问题满意度：一般。 
④回单人：田群、联系方式：07176921001</t>
  </si>
  <si>
    <t>ZX202310281547480291</t>
  </si>
  <si>
    <t>071700724115</t>
  </si>
  <si>
    <t>周俐阳</t>
  </si>
  <si>
    <t>2023-10-29 11:29:18</t>
  </si>
  <si>
    <t>用户想要取消宽带，去了长阳城区自有营业厅工作人员告知办理不了，得到前期办理点办理，用户表示离得太远了，要求直接处理</t>
  </si>
  <si>
    <t>业务取消（电子渠道）宽带，实装宽带，挽留失败，客服部已取消，满意</t>
  </si>
  <si>
    <t>ZX202310281059380307</t>
  </si>
  <si>
    <t>071701065061</t>
  </si>
  <si>
    <t>张孝天</t>
  </si>
  <si>
    <t>2023-10-29 14:14:10</t>
  </si>
  <si>
    <t xml:space="preserve">判断省分:湖北
:被动办理宽带
:不需要
:
高级模板内容：
问题描述:取消宽带
第二联系方式:15672545304
销户原因:被动宽带不使用要求销户
用户要求:用户在异地要求销户宽带手机号保留使用加急</t>
  </si>
  <si>
    <t>业务取消（电子渠道）虚拟宽带，挽留失败，客服部已取消，满意</t>
  </si>
  <si>
    <t>TS202310261751051313</t>
  </si>
  <si>
    <t>投诉工单（2021版）&gt;&gt;移网&gt;&gt;【离网】离网（离网+拆机+销户）&gt;&gt;无法线上办理销户</t>
  </si>
  <si>
    <t>2023-10-27 11:58:33</t>
  </si>
  <si>
    <t>主办单位：湖北
客户类别：普通客户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</si>
  <si>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业务规则：①客户投诉产生的原因：号码注销。 
②客户投诉问题核查情况及解决方案：收到贵部转办后，我司立即组织调查。用户反映需办理销户并退费，经核实现已为用户办理成功。我司2023-10-27 15:43:49联系客户解释。
③客户问题满意度：一般。 
④回单人：田群、联系方式：07176921001</t>
  </si>
  <si>
    <t>BL202310281604150468</t>
  </si>
  <si>
    <t>18695062562</t>
  </si>
  <si>
    <t>董群芳</t>
  </si>
  <si>
    <t>2023-10-28 16:28:51</t>
  </si>
  <si>
    <t>用户来电要求参加副卡免月租12个月（10元话费12个月）（湖北）-立即生效活动，用户要求在线办理，请核实处理，谢谢！</t>
  </si>
  <si>
    <t>BL202310281657221317</t>
  </si>
  <si>
    <t>18672108388</t>
  </si>
  <si>
    <t>肖燕霞</t>
  </si>
  <si>
    <t>2023-10-29 14:01:59</t>
  </si>
  <si>
    <t>用户来电反映称之前要携号转网但是有工作人员给用户打电话说的可以办理209元月租的套餐，里面包含900分钟国内通话，70G国内流量，打6折下来也是139元，现在用户来电要求核实，请后台核实处理，谢谢</t>
  </si>
  <si>
    <t>业务办理：已办理转资畅爽239元，同时办理赠费活动，合约期12个月，客户满意</t>
  </si>
  <si>
    <t>BL202310271722371098</t>
  </si>
  <si>
    <t>15572760095</t>
  </si>
  <si>
    <t>向兵</t>
  </si>
  <si>
    <t>2023-10-28 14:03:24</t>
  </si>
  <si>
    <t xml:space="preserve">用户要求把副卡免月租12个月（10元话费12个月）取消之后更改成	
副卡月功能费-0元表示之前就是手厅申请办理烦请处理</t>
  </si>
  <si>
    <t>业务办理：已告知客户副卡0元已下架，建议客户赠费活动到期后联系我司续约，客户满意</t>
  </si>
  <si>
    <t>TS202310281449511987</t>
  </si>
  <si>
    <t>2023-10-29 10:57:57</t>
  </si>
  <si>
    <t xml:space="preserve">[该用户有申诉倾向，请注意受理态度，查询近三天工单记录，积极解决用户问题。]
高级模板内容：
投诉问题描述:更改套餐后取消了：预存话费享10元/月话费优惠12个月（湖北），对此不认可
业务名称:预存话费享10元/月话费优惠12个月（湖北）
变更渠道:无
用户要求:要求添加上，已解释更改8元套餐，合约业务需要取消，不认可，请协助处理，谢谢</t>
  </si>
  <si>
    <t>业务规则：本月取消当月无法办理，已与用户沟通次月3日前为其办理预存享10元赠费*12个月，立即生效，用户满意</t>
  </si>
  <si>
    <t>TS202310281039301215</t>
  </si>
  <si>
    <t>13177074876</t>
  </si>
  <si>
    <t>何建新</t>
  </si>
  <si>
    <t>2023-10-28 15:09:12</t>
  </si>
  <si>
    <t xml:space="preserve">
高级模板内容：
投诉问题描述:当时办理宽带071704582289时告知宽带不收费用，但实际宽带12个月后会收费10元/月，用户对此不认可
业务名称:宽带071704582289
宣传渠道:营业厅
宣传内容:当时办理宽带071704582289时告知宽带不收费用，
实际情况:但实际宽带12个月后会收费10元/月
用户要求:要求尽快核实处理</t>
  </si>
  <si>
    <t>业务规则：低消送宽带免费一年，现已解释，用户知晓，满意</t>
  </si>
  <si>
    <t>GZ202310261813502258</t>
  </si>
  <si>
    <t>071701068422</t>
  </si>
  <si>
    <t>刘明星</t>
  </si>
  <si>
    <t>2023-10-27 11:32:55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</si>
  <si>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装机地址：湖北省宜昌市猇亭区古老背街道桐岭社区正大路24号税务局宿舍楼1栋1单元1楼102</t>
  </si>
  <si>
    <t>GZ202310261811582238</t>
  </si>
  <si>
    <t>071700129276</t>
  </si>
  <si>
    <t>罗克艳</t>
  </si>
  <si>
    <t>2023-10-27 09:59:49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</si>
  <si>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装机地址：湖北省宜昌市枝江市马家店街道董市社区民主路北奥名苑小区9栋11楼1104户</t>
  </si>
  <si>
    <t>BL202310290858582384</t>
  </si>
  <si>
    <t>13100788960</t>
  </si>
  <si>
    <t>熊奕雅</t>
  </si>
  <si>
    <t>2023-10-29 14:31:37</t>
  </si>
  <si>
    <t>用户来电:关闭上网功能
判断省分:甘肃、湖北
解释无法关闭，建议用户关闭手机蜂窝数据网络即可:不认可
:
用户来电要求关闭手机上网功能，挽留不认可，要求关闭处理</t>
  </si>
  <si>
    <t>业务办理：已关闭上网功能，满意</t>
  </si>
  <si>
    <t>ZX202310271043211176</t>
  </si>
  <si>
    <t>071701049981</t>
  </si>
  <si>
    <t>李莉萍</t>
  </si>
  <si>
    <t>2023-10-28 10:32:15</t>
  </si>
  <si>
    <t>用户表示未接同意办理宽带业务，要求取消，挽留失败，请处理</t>
  </si>
  <si>
    <t>业务取消（五峰城区）：虚拟宽带，挽留无效，已取消，因多次未联系上客户，如有疑问可在工作时间（08:30-12:00；14:00-17:30）致电我司宜昌联通13032700872</t>
  </si>
  <si>
    <t>BL202310281657161315</t>
  </si>
  <si>
    <t>办理工单（2021版）&gt;&gt;港澳台、国际&gt;&gt;国际漫游功能开通</t>
  </si>
  <si>
    <t>15587960937</t>
  </si>
  <si>
    <t>张国欣</t>
  </si>
  <si>
    <t>2023-10-29 11:27:13</t>
  </si>
  <si>
    <t>用户要求开通国际漫游、港澳台漫游前台验证身份信息成功cbss办理提醒[50000][语音主服务]与[50012][本地市话（无漫游）][50013][省内漫游][50014][国内漫游][50015][国际漫游、港澳台漫游][50321][本地漫游][4018117][本地网漫游（一号多机）]部分依赖请协助处理谢谢</t>
  </si>
  <si>
    <t>业务办理：已开通国际漫游，客户满意</t>
  </si>
  <si>
    <t>ZX202310271535461448</t>
  </si>
  <si>
    <t>071704578386</t>
  </si>
  <si>
    <t>高昌达</t>
  </si>
  <si>
    <t>2023-10-28 17:05:31</t>
  </si>
  <si>
    <t>071704578386命中精准预判服务场景:[65岁以上老人]
用户表示被动开通宽带，强烈要求取消</t>
  </si>
  <si>
    <t>TS202310261312201703</t>
  </si>
  <si>
    <t>13872522367</t>
  </si>
  <si>
    <t>2023-10-27 10:58:50</t>
  </si>
  <si>
    <t xml:space="preserve">
高级模板内容：
投诉问题描述:用户称自己经常收到我方的短信提示手机余额不足和欠费提示，用户不满意，要求核实处理，不处理就投诉
争议时间:2023-10-26
争议内容:手机欠费
争议渠道:10010短信渠道
用户要求:核实处理</t>
  </si>
  <si>
    <t>业务规则：经核实，因短信下发规则无法满足客户使用需求，当客户余额不足时，系统会自动下发语音用尽提醒，已联系客户解释说明，客户表示知晓。</t>
  </si>
  <si>
    <t>ZX202310281712121084</t>
  </si>
  <si>
    <t>071703736534</t>
  </si>
  <si>
    <t>王佩果</t>
  </si>
  <si>
    <t>2023-10-29 14:29:38</t>
  </si>
  <si>
    <t xml:space="preserve">
高级模板内容：
问题描述:用户来电要求在线办理宽带071703736534销户，不在归属地，并且称设备已被我方的工作人员拿走了,但至今还没有销户成功，导致用户都多扣了两个月的费用
第二联系方式:15637337707
销户原因:不需要了
用户要求:在线办理宽带071703736534销户，请核实处理，用户有提及315投诉，请加急，谢谢</t>
  </si>
  <si>
    <t>TS202310281457102133</t>
  </si>
  <si>
    <t>13197335805</t>
  </si>
  <si>
    <t>张佳</t>
  </si>
  <si>
    <t>2023-10-29 14:15:27</t>
  </si>
  <si>
    <t xml:space="preserve">22年Q3Q4重点客户:二次卡问题
判断省分:其他省分
:接到上任机主银行短信
:不认可
:
高级模板内容：
投诉问题描述:用户来电表示自己接受到上个机主预留的银行卡信息，去了湖北银行未取消成功，要求我方加急为其接触上任机主预留的银行卡，麻烦后台协助处理
争议号码:13197335805
问题现象:接收上个机主银行信息
用户要求:要求我方加急为其接触上任机主预留的银行卡，麻烦后台协助处理</t>
  </si>
  <si>
    <t>业务规则：经核实，因二次放号规则无法满足客户使用需求，导致客户接收到前机主银行信息，建议客户拨打银行客服协助处理，客户表示知晓。</t>
  </si>
  <si>
    <t>ZX202310261511502198</t>
  </si>
  <si>
    <t>071703648338</t>
  </si>
  <si>
    <t>万雷雨</t>
  </si>
  <si>
    <t>2023-10-28 09:04:30</t>
  </si>
  <si>
    <t>用户来电表示不知情办理宽带，要求注销宽带账号，更改套餐，不在本地去不了营业厅，请核实协助处理并回复</t>
  </si>
  <si>
    <t>业务取消（伍家营服中心）：虚装宽带销户，挽留无效，客服部取消，致电未接，已短信答复如需办理可联系我部，如有疑问可在工作时间（08:30-12:00；14:00 -17:30 ）联系07176921001、13032700872宜昌客服。如用户咨询，请前台 10010话务 中心代为解释，谢谢。</t>
  </si>
  <si>
    <t>BL202310281440551648</t>
  </si>
  <si>
    <t>071700122984</t>
  </si>
  <si>
    <t>方艳</t>
  </si>
  <si>
    <t>2023-10-29 11:28:18</t>
  </si>
  <si>
    <t>用户反映被动开通提速至1000M（30元）（湖北），已承诺退还7-10月份扣费，合计120元</t>
  </si>
  <si>
    <t>业务办理：已取消提速至1000M（30元）（湖北），已承诺退还7-10月份扣费，合计120元，每月底到账20元，此费用不可打印发票，客户满意</t>
  </si>
  <si>
    <t>TS202310271124081064</t>
  </si>
  <si>
    <t>15587972230</t>
  </si>
  <si>
    <t>2023-10-28 13:34:36</t>
  </si>
  <si>
    <t>15587972230号码销户退费，表示营业厅承诺可以退到15507205681号码，但2023-09-2018:17:29已经销户成功，费用至今未退。要求核实处理</t>
  </si>
  <si>
    <t>业务规则：经核实，因销户清退无法满足用户使用需求。已告知用户可携带身份证原件至营业厅办理清退 ，客户表示知晓。</t>
  </si>
  <si>
    <t>TS202310271137551550</t>
  </si>
  <si>
    <t>15608603071</t>
  </si>
  <si>
    <t>钟晓军</t>
  </si>
  <si>
    <t>2023-10-27 13:44:29</t>
  </si>
  <si>
    <t>客户来电称，自己到中南路营业厅办理移机业务，被告知有100元的调测费用，客户称自己有光猫设备，对费用不认可，要求公司核实取消费用，烦请处理，谢谢！</t>
  </si>
  <si>
    <t>业务规则：经核实，因移机规则无法满足客户使用需求，已联系客户解释说明，移机有100元移机费用，客户表示知晓。</t>
  </si>
  <si>
    <t>BL202310281155561937</t>
  </si>
  <si>
    <t>15549276094</t>
  </si>
  <si>
    <t>彭卫芳</t>
  </si>
  <si>
    <t>2023-10-28 14:12:17</t>
  </si>
  <si>
    <t>【2022年上工信部测评重保用户】用户续约畅越冰激凌49元套餐5折附加优惠(内部限量）91017980，不能办理的话就办理其他可以降低资费的活动</t>
  </si>
  <si>
    <t>业务办理：已推荐办理赠费活动，客户拒绝，已按客户要求办理转资8元流量王，次月生效，客户满意</t>
  </si>
  <si>
    <t>BL202310281124021412</t>
  </si>
  <si>
    <t>15072569269</t>
  </si>
  <si>
    <t>2023-10-28 14:22:36</t>
  </si>
  <si>
    <t>【2022年上工信部测评重保用户】前期工单流水号:BL202310031249080756主副卡折扣需要续约保持原有资费，一线建议线下营业厅咨询办理，用户称营业厅无权限，要求我方尽快核查，及时回电沟通处理</t>
  </si>
  <si>
    <t>业务办理：已推荐客户办理赠费活动，合约期12个月，满意。</t>
  </si>
  <si>
    <t>GZ202310261732491952</t>
  </si>
  <si>
    <t>071700183495</t>
  </si>
  <si>
    <t>马苏蓉</t>
  </si>
  <si>
    <t>2023-10-27 10:03:05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</si>
  <si>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注册不亮，重启无效，要求师傅上门处理</t>
  </si>
  <si>
    <t>GZ202310261731591948</t>
  </si>
  <si>
    <t>071700239544</t>
  </si>
  <si>
    <t>董艾婧</t>
  </si>
  <si>
    <t>2023-10-27 13:10:05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</si>
  <si>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装机地址：湖北省宜昌市宜都市陆城镇红春社区宜华大道51号1栋周边</t>
  </si>
  <si>
    <t>BL202310282152151706</t>
  </si>
  <si>
    <t>071700074887</t>
  </si>
  <si>
    <t>袁启东</t>
  </si>
  <si>
    <t>2023-10-29 14:28:59</t>
  </si>
  <si>
    <t>用户来电要求取消增值业务费_TV增值-应用-教育_TV增值-应用-教育业务，要求本月之内取消，加急</t>
  </si>
  <si>
    <t>业务办理：已向网站申请取消TV增值-应用-教育，客户满意</t>
  </si>
  <si>
    <t>TS202310291604231997</t>
  </si>
  <si>
    <t>13227265486</t>
  </si>
  <si>
    <t>李葵</t>
  </si>
  <si>
    <t>2023-10-29 17:14:26</t>
  </si>
  <si>
    <t xml:space="preserve">判断省分:其他省分
:流量计费争议
判断省分::流量包定制争议
:不认可
:未享受
:大于500
:
高级模板内容：
投诉问题描述:用户来电反映5G升级包9元2GB（立即生效）业务订购不知情，要求退费，请协助处理
业务名称:5G升级包9元2GB（立即生效）
争议月份:2023年1月、2023年5月、2023年9月、2023年10月、2023年6月、2023年2月、2023年3月、2023年7月、2023年8月、2023年4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9月、2020年11月、2020年10月、2020年12月
争议金额:342
是否承诺退费:否
用户要求:用户来电反映5G升级包9元2GB（立即生效）业务订购不知情，要求退费，请协助处理</t>
  </si>
  <si>
    <t>业务规则：经核实5G升级包9元2GB已开通全国5G升级包9元档专享全额优惠包，此为免费体验包，因活动于2023-08-31 23:59:59到期后未续约，现申请减免9-10月费用合计18元，24小时到账，此费用不可打印发票，客户满意。</t>
  </si>
  <si>
    <t>TS202310281307392278</t>
  </si>
  <si>
    <t>13177097636</t>
  </si>
  <si>
    <t>黎长春</t>
  </si>
  <si>
    <t>2023-10-29 12:39:44</t>
  </si>
  <si>
    <t xml:space="preserve">
高级模板内容：
投诉问题描述:用户反馈自己的副卡一直没有收费，为什么突然收费要求减免，不然携号转网，烦请协助谢谢！
争议月份:2023年10月
争议金额:10
用户要求:用户反馈自己的副卡一直没有收费，为什么突然收费要求减免，不然携号转网，烦请协助谢谢！</t>
  </si>
  <si>
    <t>业务规则：经核实客户对副卡计费规则不满，现申请办理副卡赠费活动，合约期12个月，客户满意。</t>
  </si>
  <si>
    <t>BL202310281227262323</t>
  </si>
  <si>
    <t>13972018951</t>
  </si>
  <si>
    <t>李利</t>
  </si>
  <si>
    <t>南方一中心&gt;&gt;北京通软&gt;&gt;通软热线4区&gt;&gt;通软4区2班</t>
  </si>
  <si>
    <t>2023-10-28 14:21:33</t>
  </si>
  <si>
    <t>用户来电要求续约：5G冰激凌套餐5折（次月生效24个月）（取整）（合约）（湖北宜昌），烦请协助处理，谢谢</t>
  </si>
  <si>
    <t>业务办理：已与用户沟通办理79元赠费*12个月，次月生效，用户满意</t>
  </si>
  <si>
    <t>TS202310290853551598</t>
  </si>
  <si>
    <t>15090863301</t>
  </si>
  <si>
    <t>李珊</t>
  </si>
  <si>
    <t>2023-10-29 14:01:34</t>
  </si>
  <si>
    <t xml:space="preserve">
高级模板内容：
投诉问题描述:用户来电反映办卡时副卡不激活时不收取费用，但现在收取了费用，用户对此费用不认可，不认可，
争议月份:2023年10月
争议金额:149
用户要求:用户要求现在要携号转网，要取消掉全部的副卡和合约，人工台无法在线办理，用户对此不认可，请后台一并处理。</t>
  </si>
  <si>
    <t>业务规则：经核实客户对副卡赠费活动到期无提醒不满，已办理副卡赠费活动，合约期12个月，客户同意继续使用，暂不取消，客户满意</t>
  </si>
  <si>
    <t>BL202310290928270266</t>
  </si>
  <si>
    <t>15072560562</t>
  </si>
  <si>
    <t>周继芬</t>
  </si>
  <si>
    <t>2023-10-29 14:11:56</t>
  </si>
  <si>
    <t>15072560562命中精准预判服务场景:[65岁以上老人]
用户来电要求续约副卡免月租12个月（10元话费12个月）业务，请协助处理回复</t>
  </si>
  <si>
    <t>业务办理：已与用户沟通办理预存享10元*12个月，立即生效，满意</t>
  </si>
  <si>
    <t>TS202310281042161290</t>
  </si>
  <si>
    <t>13227250882</t>
  </si>
  <si>
    <t>周俊</t>
  </si>
  <si>
    <t>2023-10-28 15:12:02</t>
  </si>
  <si>
    <t xml:space="preserve">判断省分:其他省分
:普通消费有争议
:下一步
:套餐月费不认可
查询套餐:
:套餐月费有变化
业务办理记录:
:不认可
:其他渠道
判断省分:除甘肃贵州外
:
高级模板内容：
投诉问题描述:用户反映套餐不优惠，流量超出60元1G，对套餐不认可，要求投诉，请协助处理，谢谢
争议月份:2023年10月
争议金额:211.9
用户要求:用户要求尽快处理</t>
  </si>
  <si>
    <t>业务规则：经核实客户对流量计费规则不认可，现已联系客户解释，现申请减免本月流量费用合计60元，24小时到账，此费用不可打印发票，另已申请办理转资畅爽199元套餐，次月生效，同时办理赠费活动，合约期12个月，客户满意</t>
  </si>
  <si>
    <t>BL202310281542550131</t>
  </si>
  <si>
    <t>13197325637</t>
  </si>
  <si>
    <t>谢本孝</t>
  </si>
  <si>
    <t>2023-10-29 14:16:48</t>
  </si>
  <si>
    <t>用户来电表示想要办理套餐折扣优惠活动，未提及具体合约，有携转倾向，请后台携出处理谢谢！</t>
  </si>
  <si>
    <t>业务办理：用户反应办理套餐折扣优惠活动，已解释现线上无该套餐折扣勾选项，建议用户继续观察使用，用户知晓。</t>
  </si>
  <si>
    <t>TS202310281101331799</t>
  </si>
  <si>
    <t>07176977939</t>
  </si>
  <si>
    <t>宜昌恒泰大数据产业发展有限公司</t>
  </si>
  <si>
    <t>2023-10-28 13:52:13</t>
  </si>
  <si>
    <t xml:space="preserve">
高级模板内容：
投诉问题描述:用户来电对此号码欠费不认可，表示是公司的号码自己不可能交费，要求我方要停机就停机，不要弄半停机，在线解释不认可，请协助处理
用户状态:欠费半停机
停机原因:欠费半停机
第二联系电话:07176977939（拒绝预留第二联系电话，要求联系来电号码）
用户要求:要求处理此问题</t>
  </si>
  <si>
    <t>业务规则：经核实客户对欠费半停规则不满，现已联系客户解释，营业厅已办理固话临时开机，客户满意</t>
  </si>
  <si>
    <t>TS202310281020200682</t>
  </si>
  <si>
    <t>13047169988</t>
  </si>
  <si>
    <t>2023-10-28 11:20:51</t>
  </si>
  <si>
    <t xml:space="preserve">
高级模板内容：
投诉问题描述:用户来电称自己的费用每个月只有39块钱最近两个月都是扣费100多用户不认可要求核实问题请协助处理谢谢
争议月份:2023年9月、2023年10月
争议金额:-1
用户要求:用户来电称自己最低消费早就去营业厅解除掉了每个月只有39的套餐多出来的费用不认可</t>
  </si>
  <si>
    <t>业务规则：经核实客户入网签订月承诺通讯费100元，故每月消费未达到，将产生低消补收费用，现申请减免9月费用合计60元，24小时到账，此费用不可打印发票，客户满意</t>
  </si>
  <si>
    <t>ESJ202310261657230083</t>
  </si>
  <si>
    <t>13986802963</t>
  </si>
  <si>
    <t>2023-10-27 09:49:24</t>
  </si>
  <si>
    <t>用户来电咨询在湖北省宜昌市点军区红光社区安装企业的数据专线的优惠资费标准及流程。要求尽快联系。联系电话：13986802963</t>
  </si>
  <si>
    <t>TS202310271622421310</t>
  </si>
  <si>
    <t>15572735051</t>
  </si>
  <si>
    <t>2023-10-28 10:56:30</t>
  </si>
  <si>
    <t>用户对使用的套餐每个月都限速不认可称自己每个月130多块钱还要限速称现在办卡几十块钱比现在这张卡的流量还多，自己也不愿意在多加钱解除限速要求我方直接解除限速吧不然就换移动去了请处理谢谢</t>
  </si>
  <si>
    <t>业务规则：经核实客户套餐每月前20GB提供4G网速，超过后至100GB上网速度降至最高1Mbps，次月恢复，此属限速规则不能满足客户，客户每月消费较高，建议客户迁转其他套餐资费，我司可申请相应赠费活动，因多次未联系上客户，如有疑问可在工作时间（08:30-12:00；14:00-17:30）致电我司宜昌联通13032700872</t>
  </si>
  <si>
    <t>TS202310281209091054</t>
  </si>
  <si>
    <t>15571723598</t>
  </si>
  <si>
    <t>陈建军</t>
  </si>
  <si>
    <t>2023-10-28 13:33:14</t>
  </si>
  <si>
    <t>用户来电对于限速不认可，前台已解释，客户不接受，建议用户订购升级包解除限速，用户不认可，要求给自己提速但是不愿订购流量包，要求给自己投诉，请核实协助处理</t>
  </si>
  <si>
    <t>业务规则：经核实客户套餐为国内不限速流量36G，超出后上网速率降至最高1Mbps，现已联系客户解释，考虑客户使用感知，我司申请赠送29元升级包使用，仅限本月使用，减免费用于24小时到账，此费用不可打印发票，另已推荐办理转资179元畅越套餐，次月生效，已告知原套餐下架无法转回及新套餐流量计费，客户认可，满意。</t>
  </si>
  <si>
    <t>GZ202310261642081586</t>
  </si>
  <si>
    <t>071704177108</t>
  </si>
  <si>
    <t>兴山县枫雅酒店</t>
  </si>
  <si>
    <t>2023-10-27 12:28:34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</si>
  <si>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:宽带正常在线，用户表示自己是酒店的宽带其中一条宽带坏了，不知道是那一条，要求师傅上门维修</t>
  </si>
  <si>
    <t>ZX202310271724120092</t>
  </si>
  <si>
    <t>071700017487</t>
  </si>
  <si>
    <t>徐永华</t>
  </si>
  <si>
    <t>2023-10-28 14:20:42</t>
  </si>
  <si>
    <t xml:space="preserve">判断省分:湖北
:失败
node_42:
:无合约/简单合约
:单卡/移移融合副卡套餐
获取用户证件类型::不认可
:
高级模板内容：
问题描述:用户来电要求将宽带销户，称自己没有办理过
第二联系方式:17671339666
销户原因:没有安装过
用户要求:我方解释建议用户去线下营业厅咨询办理，用户不认可，请后台核实尽快处理谢谢</t>
  </si>
  <si>
    <t>业务取消（伍家营服中心）：用户要求取消低消宽带，挽留无效，已取消，满意。</t>
  </si>
  <si>
    <t>GZ202310261637551566</t>
  </si>
  <si>
    <t>071700547392</t>
  </si>
  <si>
    <t>黄永洪</t>
  </si>
  <si>
    <t>2023-10-27 11:25:31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</si>
  <si>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装机地址：湖北省宜昌市长阳县津洋口龙津星城8栋3单元3楼306</t>
  </si>
  <si>
    <t>TS202310281247181849</t>
  </si>
  <si>
    <t>2023-10-28 14:32:47</t>
  </si>
  <si>
    <t xml:space="preserve">
高级模板内容：
投诉问题描述:用户来电对无法办理第五个号码不认可
用户状态:正常
停机原因:无
第二联系电话:13886731839
用户要求:用户要求办理第五个号码卡，说自己7月销户了一个号码，但是现在办理号码是告知销户号码占用了名额，请后台协助</t>
  </si>
  <si>
    <t>业务规则：经核实客户自然年内销户后无法释放名额，需自然后才可开户，现已联系客户解释，建议客户次年申请办理或使用家人身份证办理副卡绑定，客户认可。</t>
  </si>
  <si>
    <t>BL202310271211291610</t>
  </si>
  <si>
    <t>15327603149</t>
  </si>
  <si>
    <t>杨启松</t>
  </si>
  <si>
    <t>2023-10-28 09:04:45</t>
  </si>
  <si>
    <t>15327603149命中精准预判服务场景:[65岁以上老人]
用户来电要求办理预存话费享折扣优惠档位五（次月生效24个月）-湖北政企专属，政企专属5折*24个月，用户要求次月生效，请核实处理回电</t>
  </si>
  <si>
    <t>业务办理：用户反应办理预存话费享折扣优惠 档位五（次月生效24个月），经核实现为用户办理【2023-11-01 00:00:00至2024-09-30 23:59:59】 存量5G畅爽套餐享49元赠费 湖北 等同5折，满意</t>
  </si>
  <si>
    <t>ZX202310261347321398</t>
  </si>
  <si>
    <t>071701000405</t>
  </si>
  <si>
    <t>李西</t>
  </si>
  <si>
    <t>2023-10-27 14:25:02</t>
  </si>
  <si>
    <t>用户表示被动办理宽带，要我公司为其注销，请尽快处理并回复。</t>
  </si>
  <si>
    <t>业务取消（西陵 ）客户要求取消宽带，未转营服维系，联系客户表示已自行至联通营业厅办理取消，满意。</t>
  </si>
  <si>
    <t>ZX202310281259221339</t>
  </si>
  <si>
    <t>13545725230</t>
  </si>
  <si>
    <t>2023-10-29 10:25:48</t>
  </si>
  <si>
    <t>用户要携号转网要求解除宽带及副卡绑定挽留失败解释无效不愿前往营业厅咨询强烈要求在线处理情绪激动不愿告知什么原因要携号转网不及时处理将12315投诉</t>
  </si>
  <si>
    <t>业务取消（西陵）：实装宽带，挽留成功，暂不取消，客户满意。</t>
  </si>
  <si>
    <t>ZX202310281047500187</t>
  </si>
  <si>
    <t>071701057752</t>
  </si>
  <si>
    <t>2023-10-28 15:01:01</t>
  </si>
  <si>
    <t>ZX202310271036061101</t>
  </si>
  <si>
    <t>15571721688</t>
  </si>
  <si>
    <t>程嫣</t>
  </si>
  <si>
    <t>2023-10-28 09:57:50</t>
  </si>
  <si>
    <t xml:space="preserve">判断省分:湖北
:自己办理的宽带
:挽留失败
:不同意
:
高级模板内容：
问题描述:用户来电自己不在湖北要求取消宽带，自己在三年前就已经没有使用宽带了。一线按预处理解释用户称自己没办法归还机顶盒，要求线上销户，提到媒体曝光。请协助
第二联系方式:15571721688
销户原因:不使用
用户要求:在线销户</t>
  </si>
  <si>
    <t>业务取消（西陵）：用户要求取消实装宽带，挽留无效，已按用户要求取消，满意。</t>
  </si>
  <si>
    <t>TS202310272055371725</t>
  </si>
  <si>
    <t>18671715215</t>
  </si>
  <si>
    <t>2023-10-28 16:04:45</t>
  </si>
  <si>
    <t xml:space="preserve">【2022年上工信部测评重保用户】[该用户有申诉倾向，请注意受理态度，查询近三天工单记录，积极解决用户问题。]用户反馈：:各渠道人员服务、态度问题
告知联通对服务质量的重视，再次解释安抚并致歉:不认可仍要投诉
用户要投诉的人员：:后台工单处理人员
:
高级模板内容：
投诉问题描述:用户来电要求投诉所有之前给自己处理问题的后台工作人员与营业厅工作人员，称之前每次打电话态度都非常不好，每次都非常的敷衍，要求在明天12点之前回电，否则将10015进行投诉
渠道名称:-
渠道地址:-
人员工号:-
用户要求:要求在明天12点之前回电，要求态度好，不要敷衍，否则将拨打10015进行投诉。</t>
  </si>
  <si>
    <t>业务规则：经核实因赠费规则不能满足客户，费用已于2023-10-12 10:16:25到帐162元,2023-10-12 12:05:49到帐150元，现已联系客户解释，此费用可在联通APP-交费记录查询，抵扣后期月租费用，不能打印发票，关于工作人员服务核实无问题，此属用户对规则不满引发争议，已解释，满意度一般。</t>
  </si>
  <si>
    <t>TS202310261957191176</t>
  </si>
  <si>
    <t>18694084003</t>
  </si>
  <si>
    <t>郭玙</t>
  </si>
  <si>
    <t>2023-10-27 10:38:14</t>
  </si>
  <si>
    <t xml:space="preserve">22年Q3Q4重点客户
高级模板内容：
投诉问题描述:用户来电反映办理副卡的时候告知副卡是免费的，但现在查询只有12个月，对此不认可
争议月份:2023年10月、2023年6月、2023年7月、2023年8月、2023年9月
争议金额:1
用户要求:用户要求我方尽快处理，请处理。</t>
  </si>
  <si>
    <t>业务规则：客户对副卡扣费规则不认可，经核实前期赠费已于23.5月到期，故23.6-9月产生副卡费用40元，考虑客户感知，已申请话费退还，24小时内到账，此费用不可打印账单发票，另勾选预存赠费10元*12个月，立即生效，回访满意</t>
  </si>
  <si>
    <t>TS202310271140131623</t>
  </si>
  <si>
    <t>18671777179</t>
  </si>
  <si>
    <t>田云舜</t>
  </si>
  <si>
    <t>2023-10-27 17:05:15</t>
  </si>
  <si>
    <t xml:space="preserve">
高级模板内容：
投诉问题描述:客户来电称对于套餐资费不认可，因其他副卡要注销，工作人员来电称可以把副卡功能费都减免掉，查询目前只有18672099986还在收费要求把该号码也做减免
争议月份:2023年10月
争议金额:10
用户要求:客户来电称对于套餐资费不认可，因其他副卡要注销，工作人员来电称可以把副卡功能费都减免掉，查询目前只有18672099986还在收费要求把该号码也做减免，烦请协助处理</t>
  </si>
  <si>
    <t>业务规则：客户反馈18672099986副卡扣费的问题，已勾选赠费10元*12个月活动，立即生效，回访满意</t>
  </si>
  <si>
    <t>BL202310271305552410</t>
  </si>
  <si>
    <t>13197345596</t>
  </si>
  <si>
    <t>鲍支成</t>
  </si>
  <si>
    <t>2023-10-28 09:04:26</t>
  </si>
  <si>
    <t>13197345596命中精准预判服务场景:[65岁以上老人]
用户要求续订：宜昌目标用户99元档5G融合套餐3折优惠24月（立即生效），称到厅告知活动结束，无法办理不满，称办理套餐告知可以续订，请协助确认处理，谢谢！</t>
  </si>
  <si>
    <t>业务办理：用户反应需办理99元档5G融合套餐3折优惠24月（立即生效），经核实【2023-11-01 00:00:00至2024-09-30 23:59:59】 存量5G畅爽套餐享69元赠费 湖北 等同3折，满意</t>
  </si>
  <si>
    <t>BL202310261613351868</t>
  </si>
  <si>
    <t>15571703847</t>
  </si>
  <si>
    <t>易继兵</t>
  </si>
  <si>
    <t>2023-10-27 09:16:14</t>
  </si>
  <si>
    <t>用户要求继续续订菜鸟大小宝卡12个月月费75折优惠合约，请处理</t>
  </si>
  <si>
    <t>业务办理：用户反应需办理菜鸟大小宝卡12个月月费75折优惠合约，经核实现已为用户办理续订成功，满意</t>
  </si>
  <si>
    <t>ZX202310261121230261</t>
  </si>
  <si>
    <t>071703629630</t>
  </si>
  <si>
    <t>沈伟隆</t>
  </si>
  <si>
    <t>2023-10-27 14:16:03</t>
  </si>
  <si>
    <t xml:space="preserve">判断省分:湖北
:自己办理的宽带
:挽留失败
:不同意
:
高级模板内容：
问题描述:用户称宽带不使用，要求注销，改为原资费并参加每月返费10元话费的活动，已解释资费情况挽留无效，用户称到厅告知有活动不能更改，用户不满，称当时办理宽带的时候告知不需要可以改为原资费每月扣费19元，认为欺骗消费者，有升级投诉倾向，请协助核实处理，谢谢！
第二联系方式:13135820040
销户原因:不使用
用户要求:尽快回复处理，谢谢！</t>
  </si>
  <si>
    <t>业务取消（西陵）：用户要求注销实装宽带，挽留无效，西陵一路自营厅已办理宽带转资，次月注销。另我部协助为用户变更套餐为宝卡Pro，月租29元，已解释原赠费10元活动已到期，用户认可次月月费29元，满意。</t>
  </si>
  <si>
    <t>BL202310271158271414</t>
  </si>
  <si>
    <t>13997707045</t>
  </si>
  <si>
    <t>淡春玲</t>
  </si>
  <si>
    <t>2023-10-27 14:23:45</t>
  </si>
  <si>
    <t>用户来电要求我方解绑主副卡，为其解释并建议到营业厅解绑，用户不认可，要求我方直接处理！</t>
  </si>
  <si>
    <t>业务办理：用户反应需办理主副卡解绑，经核实主卡15629388781枝江新时空合作厅(自建他营)办理的20230701-预存得1200元话费分24月（5G159套餐购机优惠）-次月生效-湖北，现线上无勾选项，已解释需用户前往公园路或枝江城区团结路自营厅协助处理，用户知晓</t>
  </si>
  <si>
    <t>TS202310261942570958</t>
  </si>
  <si>
    <t>15587923008</t>
  </si>
  <si>
    <t>王正玉</t>
  </si>
  <si>
    <t>2023-10-27 14:16:33</t>
  </si>
  <si>
    <t xml:space="preserve">[65岁以上老人]
高级模板内容：
投诉问题描述:用户称9月没有返费10元前台已解释：9月没有返费到账用户不满要求核查处理返费问题。用户称之前告知是截止的日期是2024年的1月份，前台查询是2023-12-31结束，没有延迟一个月，要求把返费提前到25号返费方便用户查询账单不愿最后一天返费要求后台协助一下
活动名称:预存0元;赠款总额60元;一次性到账10元;50元分5月返还
争议月份:2023年9月
争议金额:10
用户要求:加急</t>
  </si>
  <si>
    <t>业务规则：客户反馈23.9-10月赠费未到账，核实客户欠费停机状态导致赠费未到账，考虑客户感知，申请补赠23.9-10月赠费合计20元，24小时内到账，此费用不可打印账单发票，回访满意</t>
  </si>
  <si>
    <t>TS202310271402582411</t>
  </si>
  <si>
    <t>071701033355</t>
  </si>
  <si>
    <t>陈贤志</t>
  </si>
  <si>
    <t>2023-10-28 09:08:58</t>
  </si>
  <si>
    <t xml:space="preserve">22年Q3Q4重点客户[65岁以上老人]
高级模板内容：
投诉问题描述:用户称自己需要更换一个新的宽带套餐但是自己光猫都是好的营业厅要重新给一个光猫然后收取安装调测费用对此不认可
争议费用:调测
争议金额:100
前台解释情况:以营业厅告知为准
用户要求:用户称自己需要更换一个新的宽带套餐但是自己光猫都是好的营业厅要重新给一个光猫然后收取安装调测费用对此不认可</t>
  </si>
  <si>
    <t>业务规则：客户反馈安装调试费的问题，经核实客户宽带为新装存在安装调试费，考虑客户感知，申请减免100元安装调试费，到15572729908，24小时内到账，此费用不可打印账单发票，回访满意</t>
  </si>
  <si>
    <t>BL202310261513550954</t>
  </si>
  <si>
    <t>18671717896</t>
  </si>
  <si>
    <t>罗伶俐</t>
  </si>
  <si>
    <t>2023-10-27 09:07:52</t>
  </si>
  <si>
    <t>用户要求赠送流量给他，前台无活动，请核实处理。18671717896</t>
  </si>
  <si>
    <t>业务办理：用户反映是联通的老用户，经核实现已为用户赠送10G流量供本月使用，用户满意 。</t>
  </si>
  <si>
    <t>ZX202310261851251646</t>
  </si>
  <si>
    <t>071703228872</t>
  </si>
  <si>
    <t>2023-10-27 14:25:06</t>
  </si>
  <si>
    <t xml:space="preserve">判断省分:湖北
:被动办理宽带
:不需要
:
高级模板内容：
问题描述:用户来电要求销户宽带，不知情办理，请协助处理谢谢
第二联系方式:18671739125
销户原因:不知情办理
用户要求:销户及将套餐更改为最低加急提及工信部</t>
  </si>
  <si>
    <t>业务取消（西陵）：用户要求注销虚拟宽带，挽留无效，已注销成功并转资大王卡29元，次月生效，用户满意。</t>
  </si>
  <si>
    <t>BL202310261109462457</t>
  </si>
  <si>
    <t>2023-10-27 09:12:26</t>
  </si>
  <si>
    <t>用户来电称自己是欠费停机了，为什么前两天反馈的问题现在还没开机，前台查询用户是非当月逾期停机无法办理开机，查询到之前工单信息登记不完整导致处理不及时，用户对此非常不满，前台已安抚用户要求今天下午尽快为其开机使用，用户无法自助缴费，请尽快处理谢谢！</t>
  </si>
  <si>
    <t>业务办理：用户反映停机问题，核查该号码有往月欠费不支持在线复机，已解释同意前往营业厅结清欠费复机，满意。</t>
  </si>
  <si>
    <t>ZX202310271855340731</t>
  </si>
  <si>
    <t>071700053407</t>
  </si>
  <si>
    <t>刘欣</t>
  </si>
  <si>
    <t>2023-10-29 14:57:28</t>
  </si>
  <si>
    <t>#2022重保客户##2022重保客户#用户要求销户宽带，表示多次去城区伍家岗中南路自有营业厅都没有销户成功，已经把机顶盒光猫等设备都带过去了，现在不愿意前往，要求本月销户成功，请公司处理。</t>
  </si>
  <si>
    <t>业务取消（西陵营服）实装宽带，多次联系用户未接听，无法确认宽带销户事宜，已短信告知用户结果，若用户来电烦请代为解释或告知用户与本地服务监督热线13032700872（工作时间8:30-12:00 14:00-17:30）联系。</t>
  </si>
  <si>
    <t>BL202310271406000629</t>
  </si>
  <si>
    <t>2023-10-29 09:08:41</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</si>
  <si>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:用户来电要求在线解除主副卡关系，称要解除之后改套餐，解释不认可，已挽留，不愿到厅，请处理谢谢</t>
  </si>
  <si>
    <t>业务办理：用户需办理解除主副卡关系，经核实已由湖北省分公司电子商务部于2023-10-27 17:02:13办理完毕，现线上无需办理其他业务，满意</t>
  </si>
  <si>
    <t>ZX202310281703531009</t>
  </si>
  <si>
    <t>071703465366</t>
  </si>
  <si>
    <t>邓甜</t>
  </si>
  <si>
    <t>用户表示长期居住武汉，宜昌手机号码上绑定的宽带一直未装过（缓装）也用不上，现要改手机套餐，故要求公司协助将宽带销户，尽快处理并联系电话13117274336</t>
  </si>
  <si>
    <t>业务取消（西陵营服）虚拟宽带，挽留失败，客服部已取消，满意</t>
  </si>
  <si>
    <t>TS202310270949550522</t>
  </si>
  <si>
    <t>15549314143</t>
  </si>
  <si>
    <t>2023-10-27 14:13:47</t>
  </si>
  <si>
    <t>:号卡配送问题
:号卡一直未送达
:已退单
判断省分:其他省份
:称自己在网上订购了一张号卡，一直没有配送，称自己29号就要离开现在的地方了，要求尽快处理，订单号：519719747584，身份证：429005199308290091</t>
  </si>
  <si>
    <t>业务规则：客户反馈订单未配送的问题，核实为恶意单拦截，无法配送，建议客户线下营业厅办理，客户知晓，满意度一般</t>
  </si>
  <si>
    <t>ZX202310261832261536</t>
  </si>
  <si>
    <t>071701060868</t>
  </si>
  <si>
    <t>郭园园</t>
  </si>
  <si>
    <t>2023-10-28 14:11:54</t>
  </si>
  <si>
    <t>被动开通宽带要求在线取消并回复。</t>
  </si>
  <si>
    <t>ZX202310260930401613</t>
  </si>
  <si>
    <t>071703679415</t>
  </si>
  <si>
    <t>2023-10-28 09:06:35</t>
  </si>
  <si>
    <t>用户表示被动缓装宽带071703679415，在线挽留无效，要求取消宽带，在线解释无效，请尽快处理并回复</t>
  </si>
  <si>
    <t>TS202310261836432324</t>
  </si>
  <si>
    <t>15971637110</t>
  </si>
  <si>
    <t>张焕平</t>
  </si>
  <si>
    <t>2023-10-28 09:03:48</t>
  </si>
  <si>
    <t xml:space="preserve">
高级模板内容：
投诉问题描述:用户反映对流量使用不认可，表示用户刚办的卡没有使用流量，为什么会有流量产生，要求核实处理回复
争议时间:2023-10-26
争议金额:0
用户查询情况:有产生流量
前台实际查询情况:有产生0.6mb流量
用户要求:用户反映对流量使用不认可，表示用户刚办的卡没有使用流量，为什么会有流量产生，要求核实处理回复</t>
  </si>
  <si>
    <t>业务规则：客户反馈新办号码未使用，产生0.6mb流量，已联系客户解释高清语音通话可能产生流量，已联系客户解释说明，客户知晓，认可</t>
  </si>
  <si>
    <t>TS202310281221561319</t>
  </si>
  <si>
    <t>18671709757</t>
  </si>
  <si>
    <t>2023-10-28 15:14:27</t>
  </si>
  <si>
    <t>22年Q3Q4重点客户22年Q3Q4重点客户用户表示自己流量不限量，为什么有流量封顶，前台已按流程解释，用户不认可，要求长期解除</t>
  </si>
  <si>
    <t>业务规则：流量封顶规则，现已解释，已解除流量封顶，用户已恢复，可正常使用，满意</t>
  </si>
  <si>
    <t>BL202310291022421209</t>
  </si>
  <si>
    <t>15549380471</t>
  </si>
  <si>
    <t>韩欣月</t>
  </si>
  <si>
    <t>2023-10-29 15:48:16</t>
  </si>
  <si>
    <t xml:space="preserve">
高级模板内容：
用户诉求:套餐变更/套餐更改
当前套餐名称:沃派校园融合9元移网成员套餐（湖北宜昌）
新套餐名称（转入套餐名称）:用户来电要求改为：4G元全国流量王8元套餐，挽留无效，不愿去营业厅咨询办理，请处理！
是合约期内（含靓号）:是
备注:用户来电要求改为：4G元全国流量王8元套餐，挽留无效，不愿去营业厅咨询办理，请处理！已经解释多次绑定宽带不认可
</t>
  </si>
  <si>
    <t>业务办理：用户需办理转资4G元全国流量王8元套餐，挽留无效，已为用户办理转资成功并销户校园宽带，满意</t>
  </si>
  <si>
    <t>ZX202310271002030740</t>
  </si>
  <si>
    <t>071703941461</t>
  </si>
  <si>
    <t>李长春</t>
  </si>
  <si>
    <t>2023-10-28 10:39:28</t>
  </si>
  <si>
    <t xml:space="preserve">18671775217
071703941461
来电要求取消宽带，说没有办理过，不方便去营业厅，要求取消后尽快回复
</t>
  </si>
  <si>
    <t>业务取消（西陵营服中心）：虚装宽带销户，挽留无效，现已为用户注销宽带成功，满意</t>
  </si>
  <si>
    <t>BL202310281441021649</t>
  </si>
  <si>
    <t>15549284503</t>
  </si>
  <si>
    <t>陈少媛</t>
  </si>
  <si>
    <t>2023-10-29 09:08:58</t>
  </si>
  <si>
    <t>用户要求续订5G冰激凌套餐5折（次月生效24个月）（取整）（合约）（湖北宜昌）合约，请后台核实处理</t>
  </si>
  <si>
    <t>业务办理：用户需续订5G冰激凌套餐5折（次月生效24个月），经核实已由(维系挽留)宜昌城区销维系团队办理【2023-11-01 00:00:00至2024-10-31 23:59:59】 存量5G畅爽套餐享79元赠费（次月生效）湖北 等同5折，满意。</t>
  </si>
  <si>
    <t>TS202310271522412119</t>
  </si>
  <si>
    <t>18572390010</t>
  </si>
  <si>
    <t>赵雪琼</t>
  </si>
  <si>
    <t>2023-10-28 09:46:48</t>
  </si>
  <si>
    <t xml:space="preserve">
高级模板内容：
投诉问题描述:用户来电反映自己在6月份就有申请：预存话费享折扣优惠档位五（立即生效24个月，但是我方没有给用户打折，导致用户后面几个月都是按原价收费
争议月份:2023年7月、2023年8月、2023年9月、2023年10月
争议金额:0
用户要求:用户要求我方重新给用户办理折扣优惠，并要求退还这个月的月租差价，用户要求回电：17720418632</t>
  </si>
  <si>
    <t>业务规则：现与用户沟通办理99元赠费*12个月，立即生效，减免7-9月折扣差价297元，系统办理主卡及副卡预存享50元赠费*2个月，立即到账100元，剩余197元今日内赠费到账，此费用无法抵扣往月欠费及打印发票，用户满意</t>
  </si>
  <si>
    <t>ZX202310261145320513</t>
  </si>
  <si>
    <t>071703213862</t>
  </si>
  <si>
    <t>付俊奇</t>
  </si>
  <si>
    <t>2023-10-27 16:26:16</t>
  </si>
  <si>
    <t xml:space="preserve">判断省分:湖北
:被动办理宽带
:不需要
:
高级模板内容：
问题描述:用户表示自己没有安装宽带要求取消宽带并修改保号套餐请协助谢谢
第二联系方式:13040963130
销户原因:没有安装要改套餐
用户要求:尽快处理</t>
  </si>
  <si>
    <t>业务取消（西陵营服中心）：用户要求取消缓装宽带，挽留无效，已按用户要求取消，并转资福多多29元套餐，次月生效，满意。</t>
  </si>
  <si>
    <t>TS202310271605330797</t>
  </si>
  <si>
    <t>13872612586</t>
  </si>
  <si>
    <t>汤伟</t>
  </si>
  <si>
    <t>2023-10-29 14:01:47</t>
  </si>
  <si>
    <t xml:space="preserve">
高级模板内容：
投诉问题描述:用户来电称自己携号入网到联通，工作人员承诺可以绑定4张免费副卡，但是自己今天去营业厅办理副卡告知需要收取10元一张副卡功能费用用户表示不认可要求反馈烦请处理谢谢联系号码：13872612586
业务名称:免费绑定副卡
宣传渠道:营业厅
宣传内容:免费绑定4张副卡
实际情况:10元/张
用户要求:用户要求加急处理谢谢</t>
  </si>
  <si>
    <t>业务规则：因副卡费用规则无法满足用户需求。客户反映副卡费用问题，办理副卡后会收取10元费用，针对老用户可为客户申请副卡赠送话费活动，多次致电未接，已短信告知如您后期使用有任何疑问，可于工作时间（08：30-17：30）致电宜昌联通07176921001或13032700872。</t>
  </si>
  <si>
    <t>TS202310271516591945</t>
  </si>
  <si>
    <t>2023-10-28 14:25:27</t>
  </si>
  <si>
    <t xml:space="preserve">工单流水号:TS202310250945442376，客户要求投诉还没处理要求加急处理谢谢！</t>
  </si>
  <si>
    <t>业务规则：因骚扰销户进入特殊黑名单，对应号码17671931372，需用户签署承诺书后解除，若需办理“非新入网、非过户”业务，可临时出库（出库仅限当天，次日重入黑名单），已向用户解释，用户知晓，满意</t>
  </si>
  <si>
    <t>ZX202310261403331533</t>
  </si>
  <si>
    <t>071701078675</t>
  </si>
  <si>
    <t>宋晶三</t>
  </si>
  <si>
    <t>2023-10-28 09:11:54</t>
  </si>
  <si>
    <t>表示被动办理宽带，已告知缓装用户表示不需要要求取消并要求退还宽带费用，请处理并回复</t>
  </si>
  <si>
    <t>业务取消（西陵营服中心）：用户要求取消缓装宽带，挽留无效，已按用户要求取消，考虑用户感知，申请退23.6-10月宽带费用，合计48.71元于次月7日前到帐，此费用不可打印发票，满意。</t>
  </si>
  <si>
    <t>BL202310261826471205</t>
  </si>
  <si>
    <t>15671051078</t>
  </si>
  <si>
    <t>甘晓艳</t>
  </si>
  <si>
    <t>2023-10-27 14:17:08</t>
  </si>
  <si>
    <t>用户来电要求办理畅越冰激凌59元套餐5折附加优惠(内部限量）业务，用户表示自己在外地无法回归属地办理，要求线上办理，请协助处理，谢谢</t>
  </si>
  <si>
    <t>业务办理：用户要求办理畅越冰激凌59元套餐5折附加优惠(内部限量）。系统无勾选项，当前合约11月30日到期，用记同意次月尝试申请，满意。</t>
  </si>
  <si>
    <t>BL202310271038172498</t>
  </si>
  <si>
    <t>13872687748</t>
  </si>
  <si>
    <t>袁帮兴</t>
  </si>
  <si>
    <t>2023-10-28 09:10:29</t>
  </si>
  <si>
    <t>用户反映需要续约副卡免月租24个月要求上报公司处理联系电话13872687748</t>
  </si>
  <si>
    <t>业务办理：用户要求办理副卡减免活动，已跟用户解释清楚该活动已下线，我司会于次月一号会用户办理预预存0元;赠款总额120元;一次性到账10元;110元分11月返还活动，满意。</t>
  </si>
  <si>
    <t>TS202310271204172279</t>
  </si>
  <si>
    <t>投诉工单（2021版）&gt;&gt;融合&gt;&gt;【离网】离网（离网+拆机+销户）&gt;&gt;对滞纳金/历史欠费/违约金有争议</t>
  </si>
  <si>
    <t>18008605717</t>
  </si>
  <si>
    <t>曹晓露</t>
  </si>
  <si>
    <t>2023-10-28 13:37:59</t>
  </si>
  <si>
    <t xml:space="preserve">
高级模板内容：
投诉问题描述:用户来电反馈在营业厅解绑主副卡，收取了20元的违约金，查询到副卡免月租12个月（10元话费12个月）（湖北）-立即生效这个合约，解释不认可，称自己参加活动时没有告知取消有违约金，故提此单，请协助处理，谢谢
需要缴纳:违约金
争议金额:20
用户要求:核实退还违约金，故提此单，请协助处理，谢谢</t>
  </si>
  <si>
    <t>业务规则：用户对副卡合约解约存在违约金不满，减免违约金20元，系统办理15697275671（用户提供号码）预存享20元赠费，立即到账，此费用无法抵扣往月欠费及打印发票，用户满意</t>
  </si>
  <si>
    <t>TS202310262134162462</t>
  </si>
  <si>
    <t>13227297958</t>
  </si>
  <si>
    <t>叶卉</t>
  </si>
  <si>
    <t>2023-10-28 10:49:00</t>
  </si>
  <si>
    <t xml:space="preserve">
高级模板内容：
投诉问题描述:用户来电对金融合约不认可，表示自己没有办理过，要求核实并取消，同时副卡15572724268和主卡13227297958的主副卡关系搞混了，要求我方调整为15572724268为主卡，13227297958为副卡，解释不理解，麻烦处理，谢谢
产品名称:花呗先享5G199元直降2300（社会36期）
办理时间:2023-03-28
办理渠道:	宜昌城区政企东山沃通专业代理
用户要求:要求核实并取消，同时副卡15572724268和主卡13227297958的主副卡关系搞混了，要求我方调整为15572724268为主卡，13227297958为副卡，解释不理解，有投诉倾向，麻烦处理，谢谢，</t>
  </si>
  <si>
    <t>业务规则：用户对花呗合约不认可。经核实，宜昌城区政企东山沃通专业代理于23.4月办理，花呗合约期内如提前解约，需支付违约金并自行承担未还款部分。另15572724268号码不支持参与花呗活动，故客户经理新开13227297958号码作为主卡，副卡可共享主卡语音流量，不影响用户使用。已向用户解释，表示知晓。</t>
  </si>
  <si>
    <t>GZ202310261531591064</t>
  </si>
  <si>
    <t>071701073970</t>
  </si>
  <si>
    <t>杜周全</t>
  </si>
  <si>
    <t>2023-10-27 16:41:00</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</si>
  <si>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用户表示宽带网络特别慢，不愿刷新重启，强烈要求安排师傅晚上8点左右上门维修，有携转意向，加急处理并回复</t>
  </si>
  <si>
    <t>TS202310272008051158</t>
  </si>
  <si>
    <t>投诉工单（2021版）&gt;&gt;宽带&gt;&gt;【产品及计费使用】产品及业务规则&gt;&gt;未实名/信息不一致/不完整/一证五卡/关联欠费等业务规则，无法办理业务、被停机或无法使用</t>
  </si>
  <si>
    <t>071700813396</t>
  </si>
  <si>
    <t>张娟</t>
  </si>
  <si>
    <t>2023-10-28 10:07:12</t>
  </si>
  <si>
    <t>用户表示无法前往营业厅，现要求取消iptv业务，请尽快处理</t>
  </si>
  <si>
    <t>业务规则：用户对取消IPTV业务规则不满。经核实，单宽带用户，取消此业务需携带身份证原件前往联通营业厅退还机顶盒，如本人无法前往，可由家人将设备退至营业厅后，致电10010再为其办理取消IPTV业务，用户表示知晓。</t>
  </si>
  <si>
    <t>TS202310262147200079</t>
  </si>
  <si>
    <t>15672493453</t>
  </si>
  <si>
    <t>2023-10-27 13:33:12</t>
  </si>
  <si>
    <t>用户来电反映，9月份销户，但是一直没有退费。用户对此不认可。要求处理。（姓名：张素芝身份证号码：370521197802261224）</t>
  </si>
  <si>
    <t>业务规则：用户对首充金额无法清退规则不满，已联系用户解释清楚，并添加用户微信，请用户回传身份证件正反面，我司申请强制清退，费用预计下周二前微信转给用户，满意。</t>
  </si>
  <si>
    <t>TS202310261246061136</t>
  </si>
  <si>
    <t>17671333031</t>
  </si>
  <si>
    <t>2023-10-27 13:39:48</t>
  </si>
  <si>
    <t>用户称号码呵呵宽带一起注销了，用户称营业厅告知剩余话费不能退费，用户要求核实，请处理</t>
  </si>
  <si>
    <t>业务规则：用户对销户退费规则不满，经核实，10月19日销户后当月不支持清退余额，需次月15号以后，用户可持身份证原件前往远安自营厅申请余额清退还，联系解释用户满意。</t>
  </si>
  <si>
    <t>BL202310271108250522</t>
  </si>
  <si>
    <t>18671782483</t>
  </si>
  <si>
    <t>韩玲玉</t>
  </si>
  <si>
    <t>2023-10-28 09:06:31</t>
  </si>
  <si>
    <t>用户来电反馈要求办理副卡月功能费减免活动，不方便到厅，要求线上协助办理，联系方式：13117273683</t>
  </si>
  <si>
    <t>业务办理：用户要求办理副卡减免活动，已跟用户解释清楚活动已下线，考虑用户感知，申请办理预存话费享10元/月话费优惠12个月（湖北），立即生效，满意。</t>
  </si>
  <si>
    <t>TS202310281457122134</t>
  </si>
  <si>
    <t>18671789564</t>
  </si>
  <si>
    <t>2023-10-29 10:00:19</t>
  </si>
  <si>
    <t>用户来电反映18671789564在8月底销户，9月份话费余额依然没有退费，要求我方核查回电</t>
  </si>
  <si>
    <t>业务规则：用户反应18671789564在8月底销户，经核实号码于2023-03-14 17:52:51由宜昌市分公司办理用户立即拆机，查询号码无余额，已告知用户继续观察使用，用户知晓</t>
  </si>
  <si>
    <t>ZX202310271124491645</t>
  </si>
  <si>
    <t>13872495580</t>
  </si>
  <si>
    <t>乔凤贤</t>
  </si>
  <si>
    <t>2023-10-28 14:03:50</t>
  </si>
  <si>
    <t xml:space="preserve">判断省分:湖北
:自己办理的宽带
:挽留失败
:不同意
:
高级模板内容：
问题描述:用户来电表示宽带要销户，前往营业厅办理告知无法销户，
第二联系方式:13872495580
销户原因:网速太差不想用了
用户要求:要求宽带销户</t>
  </si>
  <si>
    <t>业务取消（兴山城区营服）：客户要求注销071700745823CPE宽带，多次联系客户无法接通，已短信告知，如需我部协助取消可在工作时间（08:30-12:00；14:00-17:30）联系07176921001、13032700872宜昌联通投诉处理中心。如用户咨询，请前台10010话务中心代为解释，谢谢</t>
  </si>
  <si>
    <t>TS202310280847091218</t>
  </si>
  <si>
    <t>18572396888</t>
  </si>
  <si>
    <t>田文彬</t>
  </si>
  <si>
    <t>2023-10-28 15:06:29</t>
  </si>
  <si>
    <t>用户对靓号年限15年不认可，称其他运营商只有2年，不愿到营业厅取消合约，要求我方取消，不然市长热线投诉，请核实处理谢谢</t>
  </si>
  <si>
    <t>业务规则：用户反应对靓号年限15年不认可，营业厅已明示相关规则，查询靓号专属月承诺通信资费于2037-02-28 23:59:59到期，现线上无取消对应勾选项，已告知用户继续观察使用，用户知晓</t>
  </si>
  <si>
    <t>TS202310271500261492</t>
  </si>
  <si>
    <t>15672533009</t>
  </si>
  <si>
    <t>熊伟冬</t>
  </si>
  <si>
    <t>2023-10-28 09:42:13</t>
  </si>
  <si>
    <t xml:space="preserve">:合约未到期想提前解约
:用户不认可
:
高级模板内容：
投诉问题描述:用户来电反映分期解耦5G239元直降3500元（社会渠道36期）-统一费率（湖北）产品ID91275093想要解约，一线已按流程解释用户不认可，请协助处理，谢谢。
业务名称:分期解耦5G239元直降3500元（社会渠道36期）-统一费率（湖北）
办理时间:2023-07-01
办理渠道:枝江中宇专营店
用户要求:用户来电反映分期解耦5G239元直降3500元（社会渠道36期）-统一费率（湖北）产品ID91275093想要解约，一线已按流程解释用户不认可，请协助处理，谢谢。</t>
  </si>
  <si>
    <t>业务规则：用户反应反映需解约分期解耦5G239元直降3500元（社会渠道36期），营业厅已明示相关规则，查询于2026-06-30 23:59:59结束，现线上无取消对应勾选项已发区域复责任人4911503协助处理，用户知晓。</t>
  </si>
  <si>
    <t>ZX202310271533341421</t>
  </si>
  <si>
    <t>071704275545</t>
  </si>
  <si>
    <t>张迪</t>
  </si>
  <si>
    <t>2023-10-28 14:12:01</t>
  </si>
  <si>
    <t>18507202711
071704275545
用来电反映去年在宜昌市兴山县昭君镇上办理了宽带销户，设备也归还了，查询账号还在，要求尽快销户并尽快回复</t>
  </si>
  <si>
    <t>业务取消（兴山乡镇）：用户要求注销实装宽带，设备已退还。挽留无效，已成功注销 ，满意。</t>
  </si>
  <si>
    <t>BL202310271554532308</t>
  </si>
  <si>
    <t>13085169775</t>
  </si>
  <si>
    <t>王焱</t>
  </si>
  <si>
    <t>2023-10-27 16:54:16</t>
  </si>
  <si>
    <t>用户要求续约副卡免月租12个月（10元话费12个月）（湖北）-立即生效，麻烦尽快处理</t>
  </si>
  <si>
    <t>业务办理：用户要求办理副卡免费，系统无0元勾选项，已登记11月8日前办理月赠10元*12个月，当月生效，满意。</t>
  </si>
  <si>
    <t>BL202310261734170565</t>
  </si>
  <si>
    <t>18695068262</t>
  </si>
  <si>
    <t>夏敏</t>
  </si>
  <si>
    <t>2023-10-27 14:17:18</t>
  </si>
  <si>
    <t>该用户来电反映：称本机参加的副卡免月租12个月（10元话费12个月）（湖北）-次月生效的活动本月到期，想继续参加，要求尽快核实处理，联系本机。</t>
  </si>
  <si>
    <t>业务办理：用户要求办理副卡免月租12个月（10元话费12个月）（湖北），已跟用户解释清楚，并办理  预存话费享10元/月话费优惠12个月（湖北），立即生效，满意。</t>
  </si>
  <si>
    <t>ZX202310281459102311</t>
  </si>
  <si>
    <t>071704273712</t>
  </si>
  <si>
    <t>王德秋</t>
  </si>
  <si>
    <t>2023-10-29 14:13:08</t>
  </si>
  <si>
    <t xml:space="preserve">判断省分:湖北
:被动办理宽带
:不需要
:
高级模板内容：
问题描述:用户来电要求取消宽带预约账号挽留无效故此下单
第二联系方式:13094160999
销户原因:需要最低改资费
用户要求:用户来电要求取消宽带预约账号挽留无效故此下单</t>
  </si>
  <si>
    <t>业务取消（兴山乡镇营服中心）：虚装宽带销户，挽留无效，客服部取消，另为用户办理转资4G全国流量王8元套餐，次月生效，满意。</t>
  </si>
  <si>
    <t>BL202310271007461973</t>
  </si>
  <si>
    <t>18827277767</t>
  </si>
  <si>
    <t>唐世明</t>
  </si>
  <si>
    <t>2023-10-27 14:15:46</t>
  </si>
  <si>
    <t>用户来电称携号转网到联通的，称之前转网到联通副卡免费，称还想在参加副卡免费活动麻烦后台老师核实处理</t>
  </si>
  <si>
    <t>业务办理：用户要求办理副卡免月租12个月活动，系统无勾选项，已协商客户办理 预存话费享10元/月话费优惠12个月 活动，客户满意。</t>
  </si>
  <si>
    <t>TS202310261701340052</t>
  </si>
  <si>
    <t>15671009379</t>
  </si>
  <si>
    <t>2023-10-27 13:36:47</t>
  </si>
  <si>
    <t xml:space="preserve">
高级模板内容：
投诉问题描述:进线表示本机号码和13277177005属于合账消费，自己并不认识对方，对此非常不满，要求我处核实处理办理拆分
业务名称:无
变更渠道:无
用户要求:要求我处核实处理办理拆分</t>
  </si>
  <si>
    <t>业务规则：用户反应和13277177005属于合账消费，经核实营业厅已明示相关规则，现已为用户分户成功，考虑到用户使用感知为用户系统勾选赠费20元，于11月5日前到账，此费用不可打印发票，满意。</t>
  </si>
  <si>
    <t>TS202310271052552471</t>
  </si>
  <si>
    <t>15549333459</t>
  </si>
  <si>
    <t>黄兰</t>
  </si>
  <si>
    <t>2023-10-28 16:21:12</t>
  </si>
  <si>
    <t xml:space="preserve">
高级模板内容：
投诉问题描述:用户来电反映自己套餐活动在月底失效，想要续订
业务名称:5G冰激凌套餐5折（次月生效24个月）（取整）（合约）（湖北宜昌）	
办理渠道:附属产品
办理时间:2021-11-01
系统提示内容:无
用户要求:续订，需要回复</t>
  </si>
  <si>
    <t>业务规则：用户反应需办理5G冰激凌套餐5折，营业厅已明示相关规则，经核实已为用户办理【2023-11-01至2024-09-30】 存量5G畅爽套餐享49元赠费等同5折，满意。</t>
  </si>
  <si>
    <t>BL202310262206050315</t>
  </si>
  <si>
    <t>18671701818</t>
  </si>
  <si>
    <t>万亚东</t>
  </si>
  <si>
    <t>2023-10-27 16:49:14</t>
  </si>
  <si>
    <t>用户来电强烈要求我方为本机免费送一些流量，用户不愿开流量包，已向用户解释无此业务，但用户不认可，联系电话13032709668</t>
  </si>
  <si>
    <t>业务办理：用户要求办理流量赠送，出于服务角度，申请分别为成员号码15671018691、13277393918补赠0元5G国内流量，仅本月使用，满意。</t>
  </si>
  <si>
    <t>TS202310272026531407</t>
  </si>
  <si>
    <t>投诉工单（2021版）&gt;&gt;移网&gt;&gt;【产品及计费使用】产品及业务规则&gt;&gt;信用度规则问题</t>
  </si>
  <si>
    <t>17671935439</t>
  </si>
  <si>
    <t>2023-10-28 16:29:50</t>
  </si>
  <si>
    <t xml:space="preserve">
高级模板内容：
投诉问题描述:用户对自己没有信用额度不认可要求开通信用额度
具体情况:申请信用额度
前台解释内容:查看未开
用户要求:要求开通信用额度不然就转移动</t>
  </si>
  <si>
    <t>业务规则：用户反应需增加信用额度，营业厅已明示相关规则，现线上无对应勾选项，建议用户持续观察使用，用户知晓。</t>
  </si>
  <si>
    <t>TS202310271038072016</t>
  </si>
  <si>
    <t>15549348581</t>
  </si>
  <si>
    <t>2023-10-28 10:19:30</t>
  </si>
  <si>
    <t xml:space="preserve">
高级模板内容：
投诉问题描述:用户对当前套餐内不包含来电显示不认可，要求反馈后台处理
争议月份:2023年10月
争议金额:8
用户要求:用户对当前套餐没有来电显示不满，要求开通不认可开通后要收费，请后台协助解决。</t>
  </si>
  <si>
    <t>业务规则：用户反映来电显示扣费问题，经核实，4G全国组合套餐来电显示功能为扣费项，此属套餐计费规则无法手动更改。已向用户解释以上情况，表示知晓。</t>
  </si>
  <si>
    <t>TS202310271146341797</t>
  </si>
  <si>
    <t>13227285424</t>
  </si>
  <si>
    <t>2023-10-28 11:12:17</t>
  </si>
  <si>
    <t>用户称销户两个月还没有退费，要求尽快处理</t>
  </si>
  <si>
    <t>业务规则：用户反映销户未退还余额。经核实，用户9月10日正式销户后，剩余89.64元已通过微信转账方式退款成功。另用户20元余额在手厅注销时已选择转至银行卡6217000180012761031，已请用户与建行客服联系查询到账情况，用户表示知晓。</t>
  </si>
  <si>
    <t>TS202310271620011228</t>
  </si>
  <si>
    <t>18071574590</t>
  </si>
  <si>
    <t>2023-10-28 13:37:07</t>
  </si>
  <si>
    <t>用户反映18071574590、13032732089号码自己没有销户，但是营业厅却给自己办理了销户，用户对此不满，要求给自己恢复，解释不理解。要求后台协助处理，并回复</t>
  </si>
  <si>
    <t>业务规则：用户反映销户问题，经核实，用户与家人未沟通清楚，导致两个号码在营业厅误办理销户，已向省分信息化反馈本月不支持复装，需次月由机主本人携带身份证原件前往城区伍家岗中南路自有营业厅申请原号启用，用户表示知晓。</t>
  </si>
  <si>
    <t>BL202310261202100855</t>
  </si>
  <si>
    <t>15587952961</t>
  </si>
  <si>
    <t>谢盼</t>
  </si>
  <si>
    <t>2023-10-28 09:11:02</t>
  </si>
  <si>
    <t xml:space="preserve">
高级模板内容：
用户诉求:用户来电要求办理顺丰巴枪卡110元套餐
当前套餐名称:顺丰巴枪卡31元套餐
新套餐名称（转入套餐名称）:顺丰巴枪卡110元套餐
是合约期内（含靓号）:否</t>
  </si>
  <si>
    <t>业务办理：用户要求办理顺丰巴枪卡110元套餐，已联系客户经理协理本月内办理，次月生效，满意。</t>
  </si>
  <si>
    <t>TS202310271148151842</t>
  </si>
  <si>
    <t>13117270193</t>
  </si>
  <si>
    <t>张凡</t>
  </si>
  <si>
    <t>2023-10-27 13:47:11</t>
  </si>
  <si>
    <t xml:space="preserve">[10015转接10010用户]
高级模板内容：
投诉问题描述:用户来电反映在营业厅去把这张卡变更预存50元话费享受10元话费12个月的活动，用户不认可，要求尽快处理变更副卡的问题
业务名称:畅越全国冰激凌套餐-128元档
办理渠道:无
办理时间:2023-10-27
系统提示内容:无
用户要求:用户要求尽快处理，烦请后台协助处理，谢谢。</t>
  </si>
  <si>
    <t>业务规则：用户反映需将号码13117270193变更至15871663198号码下副卡，营业厅已明示相关规则经核实，现已为用户办理成功，用户满意。</t>
  </si>
  <si>
    <t>ZX202310280932552004</t>
  </si>
  <si>
    <t>13094160999</t>
  </si>
  <si>
    <t>卢小青</t>
  </si>
  <si>
    <t>2023-10-28 17:20:52</t>
  </si>
  <si>
    <t xml:space="preserve">判断省分:湖北
:被动办理宽带
:不需要
:
高级模板内容：
问题描述:用户来电表示自己未办理宽带，要求取消。
第二联系方式:13094160999
销户原因:非本人办理
用户要求:要求在线取消</t>
  </si>
  <si>
    <t>TS202310291124040334</t>
  </si>
  <si>
    <t>2023-10-29 13:37:11</t>
  </si>
  <si>
    <t xml:space="preserve">[65岁以上老人]
高级模板内容：
投诉问题描述: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业务名称:赠费活动
宣传渠道:网厅
宣传内容:宣传我方送话费1年，每月送10元
实际情况:只送了2个月
用户要求: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</si>
  <si>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查询前期已到账60元，用户反应需减免一年的费用合计120元现无法实现，考虑到用户使用感知为用户再申请30元费用，于24小时内到账，此费用不可打印发票，满意</t>
  </si>
  <si>
    <t>ZX202310261752411280</t>
  </si>
  <si>
    <t>071700344933</t>
  </si>
  <si>
    <t>2023-10-27 14:08:50</t>
  </si>
  <si>
    <t xml:space="preserve">【2022年上工信部测评重保用户】【2022年上工信部测评重保用户】【2022年上工信部测评重保用户】【2022年上工信部测评重保用户】
高级模板内容：
问题描述:用户要求取消宽带
第二联系方式:15342480999
销户原因:不使用
用户要求:挽留无效，不愿意去营业厅，提及工信部</t>
  </si>
  <si>
    <t>业务取消（夷陵城区 ）：用户要求注销实装宽带，挽留成功，解释套餐优惠性，用户同意暂不注销宽带及解绑副卡，满意。</t>
  </si>
  <si>
    <t>TS202310281530430421</t>
  </si>
  <si>
    <t>15587902492</t>
  </si>
  <si>
    <t>向宇</t>
  </si>
  <si>
    <t>2023-10-29 10:42:36</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</si>
  <si>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上传照片都上传不行了</t>
  </si>
  <si>
    <t>业务规则①客户基本信息：业务号码：15587902492、客户姓名：向宇、套餐情况：沃派39元2021； 客户反映网络的问题。
②首次联系客户时间： 2023-10-29 10:31:20 ； 
③投诉核查处理情况：收到贵部转办后，我司立即组织调查 。经核实，我司已为客户操作解除流量封顶，客户恢复上网功能，满意
④答复客户时间及客户满意度评价相关信息：我司于2023-10-29 10:31:20联系客户解释说明，客户认可满意。回单人：王宜艳
⑤投诉核查关联材料：无</t>
  </si>
  <si>
    <t>ZX202310261228380865</t>
  </si>
  <si>
    <t>2023-10-27 14:23:56</t>
  </si>
  <si>
    <t>前期TS202310061506440917回复“虑好需要迁转的资费后，可致电我部再办理注销”，现用户来电要求尽快注销，要求尽快联系加急处理.</t>
  </si>
  <si>
    <t>业务取消（夷陵城区）：用户要求取消实装宽带，挽留无效，因设备丢失，用户无法归还，已协商注销宽带，转资大王卡29元+全家桶黄金版30元20G国内流量次月生效，满意。</t>
  </si>
  <si>
    <t>TS202310272023231372</t>
  </si>
  <si>
    <t>13094188967</t>
  </si>
  <si>
    <t>黄小红</t>
  </si>
  <si>
    <t>2023-10-29 13:26:43</t>
  </si>
  <si>
    <t>主办单位：湖北
客户类别：普通客户
10010是否打通：否
是否二次致电10015：是
是否联系：否
升级倾向：
号码归属省：湖北
SVIP等级：
1.问题类型:;
2.投诉类型:其他问题;
3.营业厅地址:;
4.位置信息:;
5.位置发生地:;
6.投诉内容:在线办理副卡一直审核没人处理</t>
  </si>
  <si>
    <t>业务规则①客户投诉产生的原因：订单配送不及时 ②客户投诉问题核查情况及解决方案：收到贵部转办后，我司立即组织调查。经核实，10月23日申请时因90天内证件号超限导致订单无法正常配送，待28号恢复后已由配送人员联系客户协商配送时间。我司于2023-09-03 15:28:34联系客户解释。 ③客户问题满意度：满意。 ④回单人：颜晶 6921001</t>
  </si>
  <si>
    <t>BL202310261221451151</t>
  </si>
  <si>
    <t>13687178516</t>
  </si>
  <si>
    <t>向文群</t>
  </si>
  <si>
    <t>2023-10-27 09:46:30</t>
  </si>
  <si>
    <t>用户来电要求续约预存话费享折扣优惠档位五（次月生效24个月）已解释建议去营业厅办理，用户称不在本本地，用户强烈要求续约请处理，谢谢</t>
  </si>
  <si>
    <t>业务办理：用户要求办理套餐5折优惠，联系客户表示活动还未结束，活动结束后再办理，满意。</t>
  </si>
  <si>
    <t>TS202310271813431704</t>
  </si>
  <si>
    <t>071700114473</t>
  </si>
  <si>
    <t>董莉</t>
  </si>
  <si>
    <t>2023-10-28 10:26:14</t>
  </si>
  <si>
    <t>22年Q3Q4重点客户判断省分:湖北
:被动办理宽带
:不需要
:
高级模板内容：
投诉问题描述:用户来电称未办理过宽带，前台解释不认可
争议业务名称:宽带包月
受理渠道:无
争议月份:2023年10月
争议费用:0
一线客服在系统里:未取消，请后台协助处理
是否承诺退费:否
用户要求:用户要求回电反馈，请协助处理</t>
  </si>
  <si>
    <t>业务取消（城区校园 ）客户要求取消宽带，未转营服维系，挽留无效，客服部已操作取消，满意。</t>
  </si>
  <si>
    <t>ZX202310271426440764</t>
  </si>
  <si>
    <t>2023-10-28 14:57:17</t>
  </si>
  <si>
    <t>用户要求销户宽带，人在外地，要求公司直接处理。</t>
  </si>
  <si>
    <t>业务取消（夷陵龙泉 ）客户要求取消宽带，未转营服维系，挽留无效，客服部已操作取消，满意。</t>
  </si>
  <si>
    <t>BL202310271059370360</t>
  </si>
  <si>
    <t>15926949935</t>
  </si>
  <si>
    <t>廖雄英</t>
  </si>
  <si>
    <t>2023-10-27 14:01:57</t>
  </si>
  <si>
    <t xml:space="preserve">用户来电反映要求续约预存话费享折扣优惠档位五（次月生效24个月）-湖北政企专属，请联系处理，谢谢</t>
  </si>
  <si>
    <t>业务办理：用户要求办理套餐5折优惠，系统无勾选项，已协商办理月赠99元*12个月，次月生效，用户满意。</t>
  </si>
  <si>
    <t>ZX202310271702212368</t>
  </si>
  <si>
    <t>071700097958</t>
  </si>
  <si>
    <t>覃宇杰</t>
  </si>
  <si>
    <t>2023-10-28 14:02:58</t>
  </si>
  <si>
    <t xml:space="preserve">22年Q3Q4重点客户
高级模板内容：
问题描述:用户要求线上宽带解绑并注销，本人不愿意去线下营业厅
第二联系方式:15586363078
销户原因:不想使用
用户要求:用户要求把宽带解绑然后把主卡绑定在新办手机卡上，尽快核实48小时内回电处理提到10015</t>
  </si>
  <si>
    <t>业务取消（宜都城区）：实装宽带，主副卡，挽留无效，已取消，客户满意</t>
  </si>
  <si>
    <t>BL202310271720201068</t>
  </si>
  <si>
    <t>15572722521</t>
  </si>
  <si>
    <t>解路强</t>
  </si>
  <si>
    <t>2023-10-29 09:12:41</t>
  </si>
  <si>
    <t>强烈要求上报续约本机的：5G冰激凌套餐5折（次月生效24个月）</t>
  </si>
  <si>
    <t>业务办理：用户要求办理套餐5折优惠，系统无勾选项，已协商客户办理 存量5G畅爽套餐享49元赠费 活动，客户满意。</t>
  </si>
  <si>
    <t>TS202310280955240096</t>
  </si>
  <si>
    <t>13469846264</t>
  </si>
  <si>
    <t xml:space="preserve">
高级模板内容：
投诉问题描述:用户要求我处在线解除主副卡关系
渠道名称:其他:人工
办理业务名称:16671558753和13177411007解绑关系
页面提示:无
用户要求:我处马上解除主副卡的绑定不方便去营业厅有升级投诉意向请妥善处理</t>
  </si>
  <si>
    <t>业务取消（当阳城区）客户要求解绑主副卡，未转营服维系，挽留无效，客服部已操作解绑，满意。</t>
  </si>
  <si>
    <t>TS202310271451081220</t>
  </si>
  <si>
    <t>2023-10-28 16:08:45</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</si>
  <si>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用户来电反映要注销宽带现要求就尽快注销无携转意向并且取消主副卡关系请核实处理</t>
  </si>
  <si>
    <t>业务取消（当阳城区营服）：
①客户投诉产生的原因：客户反馈业务取消的问题。
②客户投诉问题核查情况及解决方案：收到贵部转办后，我司立即组织调查。经核实，客户要求注销实装宽带、解绑副卡，已按客户要求注销宽带、副卡转资8元流量王套餐，次月生效，回访满意。我司于2023-10-27 15:20:38联系客户解释以上情况。
③客户问题满意度：满意
④回单人：张婷  6921001</t>
  </si>
  <si>
    <t>ZX202310290836480258</t>
  </si>
  <si>
    <t>071700208536</t>
  </si>
  <si>
    <t>覃凤芹</t>
  </si>
  <si>
    <t>2023-10-29 14:10:14</t>
  </si>
  <si>
    <t xml:space="preserve">判断省分:湖北
:自己办理的宽带
:挽留失败
:不同意
:
高级模板内容：
问题描述:要求在线销户宽带
第二联系方式:15171768522
销户原因:不用了
用户要求:在线销户宽带，谢谢</t>
  </si>
  <si>
    <t>业务取消（宜都城区）实装宽带，挽留失败， 客服部已取消，满意</t>
  </si>
  <si>
    <t>TS202310261115261208</t>
  </si>
  <si>
    <t>18671778401</t>
  </si>
  <si>
    <t>黎静华</t>
  </si>
  <si>
    <t>2023-10-27 10:52:07</t>
  </si>
  <si>
    <t>主办单位：湖北
客户类别：普通客户
10010是否打通：是
是否二次致电10015：是
是否联系：是
升级倾向：无
号码归属省：湖北
SVIP等级：
用户来电反映要求解绑主副卡，请处理无携转意向</t>
  </si>
  <si>
    <t>业务取消（电子渠道）
①客户基本资料：业务号码：18671778401、客户姓名：黎静华、套餐情况：寄递小橙卡副卡；客户反映解绑主副卡的问题； 
②首次联系客户时间：2023-10-26 11:28:37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④答复客户时间及客户满意度评价：根据上述核实情况，我司于2023-10-26 11:28:37联系客户满意，回单人：潘娥、联系方式：07176921001
⑤投诉核查关联材料：无</t>
  </si>
  <si>
    <t>TS202310281053471588</t>
  </si>
  <si>
    <t>13227267118</t>
  </si>
  <si>
    <t>2023-10-28 12:49:28</t>
  </si>
  <si>
    <t>用户来电反映13227267118号码短信办理携出时提示需要主卡发送短信确认，但发送确认短信后却提示需要等待主卡确认后再办理携号转网，用户对此不认可，要求核实反馈，请协助处理</t>
  </si>
  <si>
    <t>业务取消（电子渠道）客户要求解绑主副卡，未转营服维系，挽留无效，客服部已操作取消，满意。</t>
  </si>
  <si>
    <t>TS202310260832072019</t>
  </si>
  <si>
    <t>2023-10-27 16:19:13</t>
  </si>
  <si>
    <t>主办单位：湖北
客户类别：普通客户
10010是否打通：否
是否二次致电10015：是
是否联系：否
升级倾向：
号码归属省：湖北
SVIP等级：
1.问题类型:;
2.投诉类型:其他问题;
3.营业厅地址:;
4.位置信息:;
5.位置发生地:;
6.投诉内容:宽带每月收费40元，要求取消宽带，并返还费用，已经联系多次，没给处理，要求今日2个小时之内处理</t>
  </si>
  <si>
    <t>业务取消（五峰城区 ）①客户投诉产生的原因：客户反映取消业务问题。						
②客户投诉问题核查情况及解决方案：收到贵部转办后，我司立即组织调查。经核实，（五峰城区 ）客户要求取消宽带，联系客户表示已自行至营业厅取消每二条宽带，现已为客户办理转资畅爽冰激凌5G套餐99元套餐，次月生效，无需取消预存话费享折扣优惠 档位五活动，客户满意。					
③客户问题满意度：满意。						
④回单人:宜昌客服王晓玉；联系电话：07176921001。</t>
  </si>
  <si>
    <t>ZX202310280947442130</t>
  </si>
  <si>
    <t>071700206002</t>
  </si>
  <si>
    <t>李万荣</t>
  </si>
  <si>
    <t>2023-10-29 09:11:31</t>
  </si>
  <si>
    <t xml:space="preserve">071700206002命中精准预判服务场景:[65岁以上老人]
[65岁以上老人]判断省分:湖北
:被动办理宽带
:不需要
:
高级模板内容：
问题描述:用户反映没有办理过宽带，需要宽带取消，用户到营业厅去取消，营业厅不给取消
第二联系方式:13135829768
销户原因:自己没有办理
用户要求:24小时内联系用户完成宽带销户</t>
  </si>
  <si>
    <t>BL202310271629480320</t>
  </si>
  <si>
    <t>15608605234</t>
  </si>
  <si>
    <t>谭莉玲</t>
  </si>
  <si>
    <t>2023-10-28 14:09:51</t>
  </si>
  <si>
    <t xml:space="preserve">用户要求继续参加5G套餐月费7折优惠（立即生效24个月）（湖北）活动，到厅无法办理，请处理谢谢！</t>
  </si>
  <si>
    <t>业务办理：用户要求办理套餐7折优惠，系统无勾选项，用户已在兴山城区自有营业厅办理 1440元话费分36月，次月生效，联系用户解释满意。</t>
  </si>
  <si>
    <t>BL202310272147250980</t>
  </si>
  <si>
    <t>15587957228</t>
  </si>
  <si>
    <t>望盛</t>
  </si>
  <si>
    <t>2023-10-28 14:08:39</t>
  </si>
  <si>
    <t>该用户来电反映：称本机之前参加了预存话费享折扣优惠档位三（次月生效24个月）-湖北政企专属的活动到期了，之前联系过客户经理告知办理，现在却还是没有办理，坚持要求我方申请这个活动，请尽快核实处理，联系本机。</t>
  </si>
  <si>
    <t>业务办理：用户要求办理套餐三折优惠，系统无勾选项，已协商办理月赠159元*12个月，立即生效，用户满意。</t>
  </si>
  <si>
    <t>TS202310261836512327</t>
  </si>
  <si>
    <t>13135829561</t>
  </si>
  <si>
    <t>2023-10-27 13:31:33</t>
  </si>
  <si>
    <t xml:space="preserve">
高级模板内容：
投诉问题描述:自己套餐有宽带
争议时间:2021-04-01
争议金额:0
用户要求:要求核查清楚，取消宽带用自己套餐包含的宽带请处理谢谢</t>
  </si>
  <si>
    <t>业务取消（五峰城区）：用户要求注销虚拟宽带，挽留无效，已协商转资福多多59元套餐次月生效，并注销宽带，24小时内竣工，满意。</t>
  </si>
  <si>
    <t>BL202310271526121839</t>
  </si>
  <si>
    <t>18674200011</t>
  </si>
  <si>
    <t>周尚</t>
  </si>
  <si>
    <t>2023-10-28 09:21:44</t>
  </si>
  <si>
    <t>用户来电要求续约：5G冰激凌套餐5折（次月生效24个月）（取整）（合约）（湖北宜昌），用户无法前往营业厅要求在线续约烦请处理谢谢</t>
  </si>
  <si>
    <t>业务办理：用户要求办理套餐五折优惠，系统无勾选项，已协商办理月赠69元*12个月，立即生效，用户满意。</t>
  </si>
  <si>
    <t>TS202310271747571162</t>
  </si>
  <si>
    <t>13487211174</t>
  </si>
  <si>
    <t>王和亮</t>
  </si>
  <si>
    <t>2023-10-28 14:23:30</t>
  </si>
  <si>
    <t xml:space="preserve">
高级模板内容：
投诉问题描述:用户描述自己去营业厅，	城区伍家岗中南路自有营业厅，说是帮用户办理取消宽带，取消主副卡，但是现在并没有查询到，用户现在不认可，要求在线处理，并投诉营业厅不办理业务，并要求赔偿。
产品名称:取消宽带，解绑副卡
办理时间:2023-10-27
办理渠道:城区伍家岗中南路自有营业厅
用户要求:用户要求尽快核实处理，请后台处理谢谢，要求直接电话核实处理，并要求赔偿。如果不处理就去把营业厅砸了。现在宽带无法上网了，如果导致流量费用超出要求我们赔偿</t>
  </si>
  <si>
    <t>业务取消（伍家营服中心）：实装宽带销户，挽留无效，现已为用户办理注销宽带，按用户要求联系6988898后，为用户副卡办理转资8元4G全国流量王8元套餐，次月生效，现号码13487211174 、15871662927、15629336199允许携出，满意。</t>
  </si>
  <si>
    <t>ZX202310261005081974</t>
  </si>
  <si>
    <t>071700288297</t>
  </si>
  <si>
    <t>孙维春</t>
  </si>
  <si>
    <t>2023-10-28 09:08:12</t>
  </si>
  <si>
    <t xml:space="preserve">[65岁以上老人]
高级模板内容：
问题描述:用户要求办理宽带销户
第二联系方式:15997583178
销户原因:不用了
用户要求:要求在线注销，不愿去营业厅，烦请处理，谢谢！</t>
  </si>
  <si>
    <t>TS202310291030211289</t>
  </si>
  <si>
    <t>2023-10-29 13:47:47</t>
  </si>
  <si>
    <t>#2022重保客户#用户在西陵一路自营厅办理宽带拆机，工作人员称用户机顶盒不是联通，除非交150元，作为机顶盒遗失的费用，否则不予销户，用户不认可，认为这个机顶盒是联通公司提供，责任在公司，来电投诉要求立即解决销户，请尽快处理并回复</t>
  </si>
  <si>
    <t>业务取消（西陵 ）客户要求取消宽带，未转营服维系，联系客户表示暂不操作取消，满意。</t>
  </si>
  <si>
    <t>BL202310261733500556</t>
  </si>
  <si>
    <t>2023-10-28 09:02:08</t>
  </si>
  <si>
    <t>要求解绑副卡不愿到厅请协助处理</t>
  </si>
  <si>
    <t>业务办理：用户要求解绑副卡，沟通后用户表示现无需操作，已告知用户有需要再与我们联系，满意</t>
  </si>
  <si>
    <t>ZX202310261058042492</t>
  </si>
  <si>
    <t>071700244994</t>
  </si>
  <si>
    <t>苏明梦</t>
  </si>
  <si>
    <t>2023-10-27 14:16:30</t>
  </si>
  <si>
    <t>业务取消（宜都乡镇 ）：用户要求取消宽带，挽留无效，宜都陆城名都自营厅已成功注销，满意。</t>
  </si>
  <si>
    <t>ZX202310271016290887</t>
  </si>
  <si>
    <t>15272195430</t>
  </si>
  <si>
    <t>郭庆龙</t>
  </si>
  <si>
    <t>2023-10-28 09:08:53</t>
  </si>
  <si>
    <t xml:space="preserve">判断省分:湖北
:被动办理宽带
:不需要
:
高级模板内容：
问题描述:用户说自己没有安装过宽带，要求直接线上取消
第二联系方式:无
销户原因:无
用户要求:用户说自己没有安装过宽带，要求直接线上取消，要求投诉</t>
  </si>
  <si>
    <t>业务取消（远安城区 ）客户要求取消宽带，未转营服维系，挽留无效，客服部已操作取消，满意。</t>
  </si>
  <si>
    <t>BL202310252123152196</t>
  </si>
  <si>
    <t>15572775872</t>
  </si>
  <si>
    <t>田国芝</t>
  </si>
  <si>
    <t>2023-10-27 10:11:28</t>
  </si>
  <si>
    <t>产品类型:轻合约;产品名称:5G特惠加油包19元10GB（次月生效）（湖北）;产品描述:5G特惠加油包19元10GB（次月生效）（湖北）;产品ID:91263315;开始时间:2023-04-0100:00:00;结束时间:2024-03-3123:59:59;订购渠道:上海航动科技有限公司（宜昌）;客户确认方式:签字协议。
查询增值业务:
合约信息查询:
系统未查询到产品信息/非用户咨询的产品
查询优惠产品信息:
:无确认方式
:客户不了解此业务，要求取消或投诉
:不接受
:附属产品
:退订失败
要求取消2I承诺低消59元宽带优惠产品(立即生效)和5G特惠加油包19元10GB（次月生效）（湖北一线取消失败请联系处理有升级投诉倾向联系号码15071737592</t>
  </si>
  <si>
    <t>业务办理：用户要求取消2I承诺低消59元宽带优惠产品，经核实现已取消低消59元宽带200M主产品，另登记号卡下该业务于10月30日前办理取消完毕，满意</t>
  </si>
  <si>
    <t>TS202310271727430618</t>
  </si>
  <si>
    <t>13177097245</t>
  </si>
  <si>
    <t>马小鹏</t>
  </si>
  <si>
    <t>2023-10-28 17:50:39</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</si>
  <si>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用户来电反映，设备已经退了，宽带还没销户，要求尽快注销宽带，明天就要去外地了，请处理。加急。无携转意向。</t>
  </si>
  <si>
    <t>业务取消（西陵）①客户基本资料：业务号码：13177097245、客户姓名：马小鹏、套餐情况：畅越冰激凌5G套餐69元；客户反映取消业务的问题					
②首次联系客户时间：2023-10-28 09:05:16					
③投诉核查处理情况：收到贵部转办，我司立即组织核查，经核实，（西陵 ）客户要求取消宽带，未转营服维系，挽留无效，客服部已操作取消，满意。     			
④答复客户时间及客户满意度评价：根据上述情况我司于2023-10-28 09:30:16联系客户解释，客户满意。回单人:宜昌客服王晓玉；联系电话：07176921001。					
⑤投诉核查关联材料：无</t>
  </si>
  <si>
    <t>TS202310261509241926</t>
  </si>
  <si>
    <t>15972716368</t>
  </si>
  <si>
    <t>韩涛</t>
  </si>
  <si>
    <t>2023-10-27 14:12:11</t>
  </si>
  <si>
    <t>主办单位：湖北
客户类别：普通客户
10010是否打通：否
是否二次致电10015：是
是否联系：否
升级倾向：
号码归属省：湖北
SVIP等级：
1.问题类型:;
2.投诉类型:退订争议;
3.营业厅地址:;
4.位置信息:;
5.位置发生地:;
6.投诉内容:取消宽带
要去外地长时间，宽带用不上了，去夷陵区神仙湾营业厅咨询办理它找各种理由推诿不给办理，称必须到宜昌市去办，我两边跑，请问你们宽带开了还不给我退吗???退宽带装宽带都是自由的，不是吗，侵犯人权自由？？？</t>
  </si>
  <si>
    <t>业务取消（西陵营服）
①客户投诉产生的原因：用户反馈取消宽带问题，
②客户投诉问题核查情况及解决方案：收到贵部转办后，我司立即组织调查。经核实，联系15972716368称自己不在家，让我们联系其父亲18671448686，我司联系18671448686告知问题已解决处理好，现不需要取消宽带，满意。
③客户问题满意度：满意
④回单人：潘娥、联系方式：07176921001</t>
  </si>
  <si>
    <t>ZX202310271331010249</t>
  </si>
  <si>
    <t>071704620187</t>
  </si>
  <si>
    <t>李小妮</t>
  </si>
  <si>
    <t>2023-10-28 14:08:30</t>
  </si>
  <si>
    <t>用户表示自己人在异地，宽带未安装，要求取消，请处理并回复。</t>
  </si>
  <si>
    <t>业务取消（远安乡镇营服中心）：虚装宽带071704620187销户，挽留无效，客服部取消，满意。</t>
  </si>
  <si>
    <t>TS202310291155491152</t>
  </si>
  <si>
    <t>13032749804</t>
  </si>
  <si>
    <t>王荣</t>
  </si>
  <si>
    <t>2023-10-29 14:34:13</t>
  </si>
  <si>
    <t xml:space="preserve">
高级模板内容：
投诉问题描述:用户要求取消湖北宜昌预存话费得流量短信包24个月-立即！
渠道名称:其他:10010
办理业务名称:湖北宜昌预存话费得流量短信包24个月-立即
页面提示:用户有在途订单，不允许受理【用户有在途订单，不允许受理!订单号：7123102975408261】;该用户存在服务状态类型的在途订单，不允许办理此业务【该用户存在产品服务变更类型的在途订单，不允许办理此业务!订单号：7123102975408261】;]
用户要求:尽快处理！</t>
  </si>
  <si>
    <t>业务取消（西陵营服）湖北宜昌预存话费得流量短信包24个月，挽留失败，省份客服已取消，满意</t>
  </si>
  <si>
    <t>TS202310291125260378</t>
  </si>
  <si>
    <t>071700092470</t>
  </si>
  <si>
    <t>刘雏艳</t>
  </si>
  <si>
    <t>2023-10-29 13:39:17</t>
  </si>
  <si>
    <t>用户表示自己今天携带设备前往西陵一路亚洲广场附近联通营业厅办理销户，营业厅工作人员告知用户需要申请，下个月才能销户，需要用户自行承担次月套餐费用，用户不认可，请处理并回复。</t>
  </si>
  <si>
    <t>业务取消（西陵营服）实装宽带，挽留失败，客服部已取消，主副卡均转资8元流量王套餐，次月生效，满意</t>
  </si>
  <si>
    <t>GZ202310261114351567</t>
  </si>
  <si>
    <t>071700044856</t>
  </si>
  <si>
    <t>王耀虎</t>
  </si>
  <si>
    <t>2023-10-27 08:47:06</t>
  </si>
  <si>
    <t>BL202310280949432322</t>
  </si>
  <si>
    <t>13135829768</t>
  </si>
  <si>
    <t>2023-10-28 17:27:20</t>
  </si>
  <si>
    <t>13135829768命中精准预判服务场景:[65岁以上老人]
产品类型:标准合约-存费折扣;产品名称:畅越冰激凌5G套餐五折24个月(湖北次月生效);产品描述:49,59,99元产品享受套餐月费5折优惠，次月生效，有效期24个月
;产品ID:91082756;开始时间:2023-07-0100:00:00;结束时间:2025-06-3023:59:59;订购渠道:宜昌市分公司宜都市分公司;客户确认方式:签字协议。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用户要求取消合约畅越冰激凌5G套餐五折24个月(湖北次月生效)客服称打折活动很划算，用户不认可，要求取消
联系电话：13135829768
用户要求：24小时内联系用户，协助用户取消</t>
  </si>
  <si>
    <t>业务办理：用户要求取消合约 畅越冰激凌5G套餐五折24个月(湖北次月生效) 客服称打折活动很划算，经核实用户实际是想办理宽带注销折扣合约暂时不取消，现已为用户注销成功，满意</t>
  </si>
  <si>
    <t>BL202310262024352318</t>
  </si>
  <si>
    <t>2023-10-27 14:17:11</t>
  </si>
  <si>
    <t>13032708255命中精准预判服务场景:[该用户有申诉倾向，请注意受理态度，查询近三天工单记录，积极解决用户问题。]
已有前期工单BL202310252030011857，按结果告知不认可，坚持要求我方再次上报处理
存240元分12个月返还（湖北）存费得礼
活动续约</t>
  </si>
  <si>
    <t>TS202310271758391412</t>
  </si>
  <si>
    <t>13177076210</t>
  </si>
  <si>
    <t>王征</t>
  </si>
  <si>
    <t>2023-10-28 15:40:31</t>
  </si>
  <si>
    <t xml:space="preserve">
高级模板内容：
投诉问题描述:用户来电表示要求取消视频云存储产品7天包月10元（湖北）,表示不需要,要求取消,不愿意去营业厅,要求尽快解决
渠道名称:中国联通APP
办理业务名称:视频云存储产品7天包月10元（湖北）
页面提示:无法取消
用户要求:用户来电表示要求取消视频云存储产品7天包月10元（湖北）,表示不需要,要求取消,不愿意去营业厅,要求尽快解决</t>
  </si>
  <si>
    <t>业务取消（西陵营服）沃家神眼，用户已安装监控，取消需归还设备，已引导用户前往营业厅归还设备后取消，现营业厅已联系用户解释，用户知晓，满意</t>
  </si>
  <si>
    <t>ZX202310271604201749</t>
  </si>
  <si>
    <t>071703878962</t>
  </si>
  <si>
    <t>熊佳</t>
  </si>
  <si>
    <t>2023-10-28 14:12:13</t>
  </si>
  <si>
    <t>取消并处理回复</t>
  </si>
  <si>
    <t>业务取消（枝江城区 ）客户要求取消宽带，未转营服维系，挽留无效，客服部已操作取消，满意。</t>
  </si>
  <si>
    <t>ZX202310271727200113</t>
  </si>
  <si>
    <t>071703626287</t>
  </si>
  <si>
    <t>朱红军</t>
  </si>
  <si>
    <t>2023-10-28 14:12:09</t>
  </si>
  <si>
    <t xml:space="preserve">判断省分:湖北
:被动办理宽带
:不需要
:
高级模板内容：
问题描述:用户反映自己未办理过宽带对于号码有宽带不认可
第二联系方式:13117274990
销户原因:无
用户要求:要求投诉</t>
  </si>
  <si>
    <t>业务取消（枝江城区）：用户要求取消虚拟宽带，挽留无效，已取消。致电未接，已短信答复，如有疑问可在工作时间（08:30-12:00；14:00-17:30）联系07176921001、13032700872宜昌客服。再次来电烦请10010话务中心代为解释，谢谢。</t>
  </si>
  <si>
    <t>BL202310261325521992</t>
  </si>
  <si>
    <t>13247284843</t>
  </si>
  <si>
    <t>姚永金</t>
  </si>
  <si>
    <t>2023-10-27 09:18:26</t>
  </si>
  <si>
    <t xml:space="preserve">
高级模板内容：
需区域二线受理的业务:用户无法提供验证码
用户需办理业务名称:	5G加油包29元10GB（立即生效）、	联通爱听-职场精英20元包、	云加速5G畅玩加油包(湖北)
业务办理类型:取消
业务生效时间:立即生效
是否已按规范验证用户信息:是</t>
  </si>
  <si>
    <t>业务管理-线上引流：用户反映 云加速5G畅玩加油包AA开通问题。经核实，湖北杭州翔羽线上业务代理(宜昌)于23.10月办理，10月扣费20元；湖北省宜昌市OMO于23.10月办理5G加油包29元10GB，10月扣费29元，我部已退费合计40元。另用户10月自行订购联通爱听-职场精英20元包，产品代码90559，扣费20元。网站已取消屏蔽，并于三个工作日内退费到账20元，此费用不可抵扣往月欠费及打印发票，用户满意。</t>
  </si>
  <si>
    <t>ZX202310271121061605</t>
  </si>
  <si>
    <t>071703717681</t>
  </si>
  <si>
    <t>2023-10-27 14:57:28</t>
  </si>
  <si>
    <t xml:space="preserve">判断省分:湖北
:被动办理宽带
:不需要
:
高级模板内容：
问题描述:用户来电要称未办理宽带
第二联系方式:13872682240
销户原因:未办理宽带
用户要求:用户要求在线加急取消，称自己不需要</t>
  </si>
  <si>
    <t>业务取消（枝江城区）：用户要求取消虚拟宽带，挽留无效，已注销成功，满意。</t>
  </si>
  <si>
    <t>TS202310272111501921</t>
  </si>
  <si>
    <t>071703490586</t>
  </si>
  <si>
    <t>汪涛</t>
  </si>
  <si>
    <t>2023-10-28 14:02:14</t>
  </si>
  <si>
    <t xml:space="preserve">
高级模板内容：
投诉问题描述:用户来电对宽带不知情，核实具体情况要求取消宽带，并且把套餐变更为59元的福多多卡
争议业务名称:畅爽冰激凌5G融合1000M宽带（湖北）
受理渠道:无
争议月份:2022年11月
争议费用:0
一线客服在系统里:未取消，请后台协助处理
是否承诺退费:否
用户要求:核实具体情况要求取消宽带，并且把套餐变更为59元的福多多卡</t>
  </si>
  <si>
    <t>业务取消（西陵营服中心）：虚装宽带销户，挽留无效，客服部取消，另沟通后为用户办理转资福多多卡59元，次月生效，满意</t>
  </si>
  <si>
    <t>ZX202310271125061650</t>
  </si>
  <si>
    <t>071703257163</t>
  </si>
  <si>
    <t>向培辞</t>
  </si>
  <si>
    <t>2023-10-28 16:46:19</t>
  </si>
  <si>
    <t>15572786215
071703257163
用户反映去枝江自营厅办理过宽带销户了，当时设备也归还了，查询宽带还在，要求尽快销户并回复</t>
  </si>
  <si>
    <t>业务取消（枝江城区营服中心）：CPE宽带销户，挽留无效，查询已于2023-10-27 12:12:26客服部取消成功，满意。</t>
  </si>
  <si>
    <t>ZX202310260925261566</t>
  </si>
  <si>
    <t>071703794294</t>
  </si>
  <si>
    <t>赵翠芳</t>
  </si>
  <si>
    <t>2023-10-27 09:19:25</t>
  </si>
  <si>
    <t>用户表示未安装过宽带没有设备，现去营业厅取消宽带，工作人员告知需要归还设备，不然没法取消，请尽快处理回复</t>
  </si>
  <si>
    <t>业务取消（枝江乡镇 ）客户要求取消宽带，未转营服维系，挽留无效，虚拟宽带，未实际安装，客服部已操作取消，满意。</t>
  </si>
  <si>
    <t>TS202310291027451218</t>
  </si>
  <si>
    <t>2023-10-29 14:28:17</t>
  </si>
  <si>
    <t>主办单位：湖北
客户类别：普通客户
10010是否打通：否
是否二次致电10015：是
是否联系：否
升级倾向：
号码归属省：湖北
SVIP等级：
1.问题类型:;
2.投诉类型:退订争议;
3.营业厅地址:;
4.位置信息:;
5.位置发生地:;
6.投诉内容:宽带
线上将现在套餐的宽带解绑，再改为8元保号套餐</t>
  </si>
  <si>
    <t>业务取消（校园宽带）①客户投诉产生的原因：用户反映对安装宽带不满。 
②客户投诉问题核查情况及解决方案：收到贵部转办后，我司立即组织调查。用户反映校园宽带销户，挽留无效，已为用户办理注销宽带并办理转资8元流量王套餐，次月生效。我司2023-10-29 10:12:58联系客户解释。
③客户问题满意度：满意。 
④回单人：田群、联系方式：07176921001</t>
  </si>
  <si>
    <t>GZ202310261016201033</t>
  </si>
  <si>
    <t>071700590262</t>
  </si>
  <si>
    <t>覃玉龙</t>
  </si>
  <si>
    <t>2023-10-28 10:19:42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</si>
  <si>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注册灯闪烁，要求师傅上门</t>
  </si>
  <si>
    <t>固网质量：湖北省宜昌市长阳县贺家坪镇贺家坪大道贺家坪大道122号周边慧民建材1楼101室AA.用户反映现网络已恢复使用，满意</t>
  </si>
  <si>
    <t>TS202310251907051177</t>
  </si>
  <si>
    <t>15586350235</t>
  </si>
  <si>
    <t>陈杰文</t>
  </si>
  <si>
    <t>2023-10-27 13:14:51</t>
  </si>
  <si>
    <t>#断卡行动#主办单位：湖北
客户类别：首次投诉
10010是否打通：否
是否二次致电10015：是
是否联系：否
升级倾向：
号码归属省：湖北
SVIP等级：
1.问题类型:;
2.投诉类型:退订争议;
3.营业厅地址:;
4.位置信息:;
5.位置发生地:;
6.投诉内容:校园宽带
被忽悠了搞了个融合套餐但是我用不到宽带</t>
  </si>
  <si>
    <t>业务取消（校园宽带）①客户投诉产生的原因：用户反映对安装宽带不满。 
②客户投诉问题核查情况及解决方案：收到贵部转办后，我司立即组织调查。用户反映需注销校园宽带，沟通后已解释宽带属套餐内产品，一旦注销需办理转资，现用户表示暂时不操作注销宽带。我司2023-10-26 10:12:58联系客户解释。
③客户问题满意度：满意。 
④回单人：田群、联系方式：07176921001</t>
  </si>
  <si>
    <t>ZX202310281625480658</t>
  </si>
  <si>
    <t>071700645448</t>
  </si>
  <si>
    <t>熊晓菊</t>
  </si>
  <si>
    <t>2023-10-29 14:30:41</t>
  </si>
  <si>
    <t>用户表示自己不需要宽带了，表示自己在异地，要求公司尽快处理，要求9点之后回电</t>
  </si>
  <si>
    <t>业务取消（秭归城区）：实装宽带，挽留无效，已取消。客户满意。</t>
  </si>
  <si>
    <t>ZX202310281337101628</t>
  </si>
  <si>
    <t>071703314055</t>
  </si>
  <si>
    <t>颜道云</t>
  </si>
  <si>
    <t>2023-10-29 09:33:20</t>
  </si>
  <si>
    <t xml:space="preserve">判断省分:湖北
:被动办理宽带
:不需要
:
高级模板内容：
问题描述:用户来电要求把名下的宽带销户，前台挽留失败，用户不愿去营业厅
第二联系方式:13177074204
销户原因:老人不会用
用户要求:要求尽快处理，谢谢</t>
  </si>
  <si>
    <t>业务取消（秭归城区）：虚拟宽带，挽留无效，已取消，客户满意</t>
  </si>
  <si>
    <t>ZX202310270937030511</t>
  </si>
  <si>
    <t>071700604592</t>
  </si>
  <si>
    <t>谢府银</t>
  </si>
  <si>
    <t>2023-10-28 09:17:03</t>
  </si>
  <si>
    <t xml:space="preserve">判断省分:湖北
:自己办理的宽带
:挽留失败
:不同意
:
高级模板内容：
问题描述:用户来电反馈（2023-10-23）（秭归城区自有营业厅）去销户了宽带，退还了设备，现在看到还有，对此不认可，要求投诉，要求马上处理
第二联系方式:13085169197
销户原因:不用了
用户要求:马上处理</t>
  </si>
  <si>
    <t>业务取消（秭归乡镇营服中心）：用户要求取消CPE宽带，经核实，用户本月已在营业厅办理融合拆分，无法二次操作销户，已跟用户解释清楚，我司会于次月1日新套餐生效后办理销户，若产生费用，我司会申请减免，满意。</t>
  </si>
  <si>
    <t>GZ202310260955170859</t>
  </si>
  <si>
    <t>15927824216</t>
  </si>
  <si>
    <t>2023-10-27 11:03:22</t>
  </si>
  <si>
    <t>判断省分:一屏清无资料用户
用户归属地:
:宽带
宽带:
获取基本信息:
:是
:无法上网
:
设置参数:
获取诊断信息:诊断信息空
诊断信息查询为空:宽带无法上网需要专人上门维修无法提供宽带账号和身份证号码</t>
  </si>
  <si>
    <t>ZX202310281920002005</t>
  </si>
  <si>
    <t>071700304885</t>
  </si>
  <si>
    <t>郑甫梅</t>
  </si>
  <si>
    <t>2023-10-29 14:11:37</t>
  </si>
  <si>
    <t>用户表示自己在外地，之前已经把设备还到小溪塔神仙湾营业厅了，要求公司协助销户，要求29号回复，自己不想拖到下个月了</t>
  </si>
  <si>
    <t>业务取消-夷陵龙泉营服中心：实装宽带，客户已将设备归还夷陵自营厅挽留失败，客服部已取消，满意</t>
  </si>
  <si>
    <t>TS202310261409050337</t>
  </si>
  <si>
    <t>13197337865</t>
  </si>
  <si>
    <t>李妙妙</t>
  </si>
  <si>
    <t>2023-10-27 16:24:43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</si>
  <si>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6.投诉内容:联通店里说我号码名下有一条宽带,我从来没有办过宽带要求马上取消</t>
  </si>
  <si>
    <t>业务取消（夷陵城区 ）①客户投诉产生的原因：客户反映取消业务问题。										
②客户投诉问题核查情况及解决方案：收到贵部转办后，我司立即组织调查。经核实，（夷陵城区）客户要求取消宽带，解绑主副卡，未转营服维系，挽留无效，客服部已操作取消，满意。
③客户问题满意度：满意。										
④回单人:宜昌客服王晓玉；联系电话：07176921001。</t>
  </si>
  <si>
    <t>TS202310261447061312</t>
  </si>
  <si>
    <t>18671449679</t>
  </si>
  <si>
    <t>张菁菁</t>
  </si>
  <si>
    <t>2023-10-27 16:28:20</t>
  </si>
  <si>
    <t xml:space="preserve">
高级模板内容：
投诉问题描述:用户对主副卡解绑需双方机主到厅变更不认可，要求投诉处理，我方解释无效，请协助回复处理
渠道名称:其他:营业厅
办理业务名称:主副卡解绑
页面提示:0
用户要求:要求回复处理</t>
  </si>
  <si>
    <t>业务取消（夷陵城区）：用需办理主副卡13047155032解绑，挽留无效，沟通后为用户该卡转资 4G全国流量王8元套餐 ，次月生效，满意</t>
  </si>
  <si>
    <t>TS202310271010071124</t>
  </si>
  <si>
    <t>13217275038</t>
  </si>
  <si>
    <t>高木章</t>
  </si>
  <si>
    <t>2023-10-28 13:16:45</t>
  </si>
  <si>
    <t>主办单位：湖北
客户类别：普通客户
10010是否打通：否
是否二次致电10015：是
是否联系：否
升级倾向：
号码归属省：湖北
SVIP等级：
1.问题类型:;
2.投诉类型:其他问题;
3.营业厅地址:;
4.位置信息:;
5.位置发生地:;
6.投诉内容:本人及家人长期在外地工作生活，家里宽带长期未使用。现要取消宽带业务绑定，主副卡分开消费。各自缴费使用！</t>
  </si>
  <si>
    <t>业务取消（夷陵城区营服中心）
①客户投诉产生的原因：用户要求CPE宽带
②客户投诉问题核查情况及解决方案：收到贵部转办后，我司立即组织调查。经核实，用户要求取消CPE宽带，挽留无效，已按用户要求拆分，次月一号正式销户，主副卡转资福多多29元套餐，次月生效，满意。
③客户问题满意度：满意。 
④回单人：潘娥、联系方式：07176921001</t>
  </si>
  <si>
    <t>BL202310272007100399</t>
  </si>
  <si>
    <t>15629368816</t>
  </si>
  <si>
    <t>刘佳怡</t>
  </si>
  <si>
    <t>2023-10-28 14:11:38</t>
  </si>
  <si>
    <t xml:space="preserve">判断省分:湖北
:有意向资费
:全国流量王8元套餐
:
高级模板内容：
用户诉求:降套
当前套餐名称:畅爽冰激凌5G套餐129元（基础版）
新套餐名称（转入套餐名称）:全国流量王8元套餐
是合约期内（含靓号）:是
备注:挽留不认可</t>
  </si>
  <si>
    <t>业务取消（当阳城区）：实装宽带、副卡销户，挽留无效，已办理，客户满意</t>
  </si>
  <si>
    <t>TS202310281626071847</t>
  </si>
  <si>
    <t>13207224759</t>
  </si>
  <si>
    <t>庄德源</t>
  </si>
  <si>
    <t>2023-10-29 17:40:39</t>
  </si>
  <si>
    <t>主办单位：湖北
客户类别：普通客户
10010是否打通：否
是否二次致电10015：是
是否联系：否
升级倾向：
号码归属省：湖北
SVIP等级：
1.问题类型:;
2.投诉类型:其他问题;
3.营业厅地址:;
4.位置信息:;
5.位置发生地:;
6.投诉内容:本人现跟随儿子在重庆生活
现要求取消宽带，主副卡分开，各自缴费使用！</t>
  </si>
  <si>
    <t>业务取消（夷陵城区营服中心）①客户投诉产生的原因：用户反映取消宽带、主副卡分开。 
②客户投诉问题核查情况及解决方案：收到贵部转办后，我司立即组织调查。用户反映CPE宽带销户，挽留无效，经核实已为用户办理宽带销户成功，并办理主副卡转资                    福多多29元（湖北）次月生效。我司2023-10-29 10:12:58联系客户解释。
③客户问题满意度：满意。 
④回单人：田群、联系方式：07176921001</t>
  </si>
  <si>
    <t>ZX202310281031110034</t>
  </si>
  <si>
    <t>17671255388</t>
  </si>
  <si>
    <t>许塔娜</t>
  </si>
  <si>
    <t>2023-10-28 15:54:19</t>
  </si>
  <si>
    <t>用户来电称是联通的老用户了感觉每个月流量不够用并且也没有什么优惠活动，想申请下看能不能赠送流量，如果不能就携号转网了。</t>
  </si>
  <si>
    <t>业务咨询：客户咨询优惠活动，经核实，当前套餐无法参与长期送流量活动，已协商转资畅越冰激凌59元套餐+网龄计划合约24个月，次月生效，用户满意。</t>
  </si>
  <si>
    <t>ZX202310260954481864</t>
  </si>
  <si>
    <t>15587940086</t>
  </si>
  <si>
    <t>孙春莲</t>
  </si>
  <si>
    <t>2023-10-27 14:15:30</t>
  </si>
  <si>
    <t xml:space="preserve">
高级模板内容：
问题描述:用户来电说自己的银行卡莫名其妙的被中国联通商城扣了费
物流单号或订单号:无
用户身份证号码/预留的联系电话:15587940086
订单渠道:银联
用户要求:请工作人员联系处理</t>
  </si>
  <si>
    <t>业务咨询：客户咨询中国联通商城扣款业务，经核实，该号码绑定的主卡无任何合约活动，也未见有提前解约产品，已向用户解释，建议核查是否有证件下其他联通号码办理过合约产品，用户同意自行核查处理，满意。</t>
  </si>
  <si>
    <t>TS202310271021101453</t>
  </si>
  <si>
    <t>15272181114</t>
  </si>
  <si>
    <t>刘祥东</t>
  </si>
  <si>
    <t xml:space="preserve">
高级模板内容：
投诉问题描述:用户来电称之前办理了主副卡解绑，但当时只取消了一张，还有一张未解绑，用户现在副卡不再身边，要求处理解绑
用户状态:正常
停机原因:/
第二联系电话:15272181114
用户要求:尽快处理</t>
  </si>
  <si>
    <t>业务取消（夷陵龙泉营服中心）：用户要求销户副卡，挽留无效，已按用户要求取销户副卡，满意。</t>
  </si>
  <si>
    <t>ZX202310271514291216</t>
  </si>
  <si>
    <t>18671769890</t>
  </si>
  <si>
    <t>李德银</t>
  </si>
  <si>
    <t>2023-10-28 09:04:19</t>
  </si>
  <si>
    <t>用户来电想要咨询有没有资费低一点流量多一点的套餐，没有就携号转网</t>
  </si>
  <si>
    <t>业务咨询：用户咨询套餐问题，已给用户推荐畅越冰激淋69元套餐+1元30GB省内流量包业务，用户表示先考虑下，满意。</t>
  </si>
  <si>
    <t>ZX202310271204342026</t>
  </si>
  <si>
    <t>2023-10-28 14:05:46</t>
  </si>
  <si>
    <t>判断省分:湖北
:下一步
移网一键诊断结果:1.用户状态是否正常：正常.2.查询短信功能是否正常开通：正常.3.查询是否短信黑名单：正常.4.是否存在群障：正常.:诊断无异常/解释不认可
:短信
:是
::下发成功
:不认可
:
用户来电反映发送短信联通用户可以收到，移动用户收不到。要求我方尽快核实回复处理</t>
  </si>
  <si>
    <t>TS202310271519472032</t>
  </si>
  <si>
    <t>071700944887</t>
  </si>
  <si>
    <t>陈明德</t>
  </si>
  <si>
    <t>2023-10-27 16:51:01</t>
  </si>
  <si>
    <t xml:space="preserve">[65岁以上老人]
高级模板内容：
投诉问题描述:用户来电反映在10.26号下午16.30之后去营业厅办理销户宽带业务，营业厅工作人员不给用户办理推诿用户要用户通过线上办理宽带销户，并且把设备给了营业厅，投诉营业厅推诿
渠道名称:远安城区自有营业厅
渠道地址:远安解放路22-4号（老水电局一楼）
用户要求:投诉营业厅推诿，不办业务，销户宽带。请核实处理，谢谢</t>
  </si>
  <si>
    <t>业务取消（远安城区营服）：客户要求注销宽带、解绑副卡，已按客户要求注销宽带后，副卡转资8元流量王套餐，次月生效，另客户反馈营业厅问题，核实为办理注销宽带业务时解释宣传错误，已联系客户致歉，客户认可，回访满意</t>
  </si>
  <si>
    <t>TS202310271256361039</t>
  </si>
  <si>
    <t>15571704489</t>
  </si>
  <si>
    <t>闵容</t>
  </si>
  <si>
    <t>2023-10-28 09:03:41</t>
  </si>
  <si>
    <t xml:space="preserve">
高级模板内容：
投诉问题描述:用户来电称自己手机上有亲情网，解释无效。
用户状态:正常
停机原因:无
第二联系电话:15571704489
用户要求:要求我方核实取消处理，谢谢有升级倾向（12345）</t>
  </si>
  <si>
    <t>业务取消（长阳城区营服）：客户要求取消亲情网业务，已按客户要求办理，回访满意</t>
  </si>
  <si>
    <t>TS202310272152232367</t>
  </si>
  <si>
    <t>15587963287</t>
  </si>
  <si>
    <t>周才凡</t>
  </si>
  <si>
    <t>2023-10-29 09:30:36</t>
  </si>
  <si>
    <t>主办单位：湖北
客户类别：普通客户
10010是否打通：否
是否二次致电10015：是
是否联系：否
升级倾向：
号码归属省：湖北
SVIP等级：
1.问题类型:;
2.投诉类型:其他问题;
3.营业厅地址:;
4.位置信息:;
5.位置发生地:;
6.投诉内容:为什么突然多个宽带？还装在我不知道的地方？花钱不？我缴费给别人用还是收双份？他要是拿这个搞违法的事查我吗？</t>
  </si>
  <si>
    <t>业务取消（政企客户服务中心）①客户投诉产生的原因：客户反映取消业务问题。							
②客户投诉问题核查情况及解决方案：收到贵部转办后，我司立即组织调查。经核实，（政企客户服务中心）客户要求取消宽带，未转营服维系，虚拟宽带，未实际安装，挽留无效，客服部已操作取消，满意。   						
③客户问题满意度：满意。							
④回单人:宜昌客服王晓玉；联系电话：07176921001。</t>
  </si>
  <si>
    <t>BL202310271807551673</t>
  </si>
  <si>
    <t>13886658670</t>
  </si>
  <si>
    <t>毛前程</t>
  </si>
  <si>
    <t>2023-10-28 14:17:16</t>
  </si>
  <si>
    <t>用户来电要求解除副卡，但去营业厅办理告知今天不能办理，要周一，不理解，要求我方处理，谢谢</t>
  </si>
  <si>
    <t>业务取消（当阳政企）主副卡，已拆分用户副卡，转资8元流量王套餐，次月生效，满意</t>
  </si>
  <si>
    <t>TS202310271800441451</t>
  </si>
  <si>
    <t>13100785889</t>
  </si>
  <si>
    <t>敖其华</t>
  </si>
  <si>
    <t>2023-10-28 13:32:49</t>
  </si>
  <si>
    <t xml:space="preserve">[65岁以上老人]
高级模板内容：
投诉问题描述:对业务不知情开通不认可
业务名称:宽带、IPTV费用
争议月份:2023年10月
争议金额:0
办理渠道:无
前台是否取消:未取消
是否承诺退费:否
用户要求:用户表示宽带和电视费用，自己都未安装宽带以及电视还扣除费用不认可要求我方在线取消辛苦协助处理谢谢</t>
  </si>
  <si>
    <t>业务取消（政企客户服务中心营服中心）：虚装宽带销户，挽留无效，现已为用户办理宽带注销IPTV业务也一并取消，查询3-10月IPTV产生费用，现为用户系统勾选赠费50元，另申请30元费用24小时内到账，此费用不可打印发票，满意。</t>
  </si>
  <si>
    <t>GZ202310252036171453</t>
  </si>
  <si>
    <t>071703795354</t>
  </si>
  <si>
    <t>赵筑阳</t>
  </si>
  <si>
    <t>2023-10-27 18:18:39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</si>
  <si>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装机地址：湖北省宜昌市西陵区学院街道东正街社区学院宿舍专项地址</t>
  </si>
  <si>
    <t>TS202310281004080279</t>
  </si>
  <si>
    <t>18671789819</t>
  </si>
  <si>
    <t>2023-10-29 19:00:41</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</si>
  <si>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用户来电反映用户要求取消宽带业务用户要求尽快处理回复有携转意向
（协办工单）集团高星用户，务必于12小时内，上传具体的宽带取消流程，请联系用户处理问题谢谢</t>
  </si>
  <si>
    <t>业务取消（枝江城区 ）①客户基本资料：业务号码：18671789819、客户姓名：熊佳、套餐情况：畅越冰激凌5G套餐119元；客户反映取消业务的问题					
②首次联系客户时间：2023-10-28 10:55:16				
③投诉核查处理情况：收到贵部转办，我司立即组织核查，经核实，（枝江城区 ）客户要求取消宽带，未转营服维系，挽留无效，客服部已操作取消，满意。
④答复客户时间及客户满意度评价：根据上述情况我司于2023-10-28 11：50:16	联系客户解释，客户满意。回单人:宜昌客服王晓玉；联系电话：07176921001。					
⑤投诉核查关联材料：无</t>
  </si>
  <si>
    <t>TS202310271126431146</t>
  </si>
  <si>
    <t>2023-10-28 13:12:33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</si>
  <si>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用户称三四年前在营业厅办理了注销宽带，为何没有注销，询问什么时间在那个营业厅办理的，用户无法提供。无携转意向</t>
  </si>
  <si>
    <t>业务取消（枝江城区营服中心）①客户基本资料：业务号码：071703257163、客户姓名：
向培辞、套餐情况：畅越冰激凌融合5G套餐300M宽带（湖北）；客户反映取消宽带； 
②首次联系客户时间：2023-10-27 18:32:48
③投诉核查处理情况：收到贵部转办，我司立即组织核查，CPE宽带销户，挽留无效，客服部取消。
④答复客户时间及客户满意度评价：根据上述核实情况，我司于2023-10-27 18:32:48联系客户满意，回单人：田群、联系方式：07176921001
⑤投诉核查关联材料：无。</t>
  </si>
  <si>
    <t>BL202310270858580944</t>
  </si>
  <si>
    <t>13207223866</t>
  </si>
  <si>
    <t>朱颖慧</t>
  </si>
  <si>
    <t>2023-10-28 09:15:52</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</si>
  <si>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用户来电携出，表示自己在月初就取消了宽带，但是现在查询都还有固移融合显示限制转网，用户不认可，要求我方处理</t>
  </si>
  <si>
    <t>业务取消（西陵营服中心）：实装宽带销户，挽留无效，查询宽带已取消成功，现号码允许携出，满意。</t>
  </si>
  <si>
    <t>BL202310290916420090</t>
  </si>
  <si>
    <t>2023-10-29 11:11:13</t>
  </si>
  <si>
    <t xml:space="preserve">产品类型:标准合约-存费折扣;产品名称:5G冰激凌套餐享24个月5折优惠（次月生效）（湖北）;产品描述:99元及以上产品享受套餐月费5折优惠，次月生效，有效期24个月
;产品ID:91078562;开始时间:2023-07-0100:00:00;结束时间:2025-06-3023:59:59;订购渠道:宜昌市城区胜利四路自有营业厅;客户确认方式:签字协议。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:需要取消5G冰激凌套餐享24个月5折优惠（次月生效）（湖北）91078562
XC，已挽留，不愿到厅</t>
  </si>
  <si>
    <t>业务取消（兴山乡镇）5折合约，挽留失败，客服部已取消，满意</t>
  </si>
  <si>
    <t>TS202310280936562155</t>
  </si>
  <si>
    <t>15327630362</t>
  </si>
  <si>
    <t>蔡卫华</t>
  </si>
  <si>
    <t>2023-10-28 12:11:40</t>
  </si>
  <si>
    <t xml:space="preserve">
高级模板内容：
投诉问题描述:用户要求在线办理主副卡分户
渠道名称:中国联通APP
办理业务名称:主副卡分户
页面提示:不便到线下联通自有营业厅
用户要求:在线解释无效要求在线处理不愿意到厅</t>
  </si>
  <si>
    <t>业务取消（枝江政企）主副卡，副卡已拆分转资8元流量王套餐，次月生效，满意</t>
  </si>
  <si>
    <t>TS202310251844430787</t>
  </si>
  <si>
    <t>2023-10-27 17:03:25</t>
  </si>
  <si>
    <t xml:space="preserve">主办单位：湖北
客户类别：重复投诉
10010是否打通：是
是否二次致电10015：是
是否联系：是
升级倾向：无
号码归属省：湖北
SVIP等级：
标准化流程:销户流程
根据用户销户的原因，进行挽留:挽留失败
判断用户套餐类型:单卡用户（无任何传统或附属合约、融合关系，非靓号）
推荐用户前往线下自有营业厅办理销户业务:不认可线下办理
推荐用户在中国联通APP自助办理销:不认可APP办理
用户来电想给号码办理销户，称不方便去营业厅办理，要求尽快解决</t>
  </si>
  <si>
    <t>业务取消：销户
①客户基本资料：业务号码：18671444817、客户姓名：孟令帅、套餐情况：小天卡-2023；客户反映反销户的问题； 
②首次联系客户时间：2023-10-26 09:30:44
③投诉核查处理情况：收到贵部转办，我司立即组织核查，经核实，用户要求办理销户，挽留无效，已核对身份信息协助办理预约销户，于次月10日正式销户，满意。
④答复客户时间及客户满意度评价：根据上述核实情况，我司于2023-10-26 15:32:32联系客户满意，回单人：潘娥、联系方式：07176921001
⑤投诉核查关联材料：无</t>
  </si>
  <si>
    <t>TS202310261419050566</t>
  </si>
  <si>
    <t>2023-10-27 15:01:07</t>
  </si>
  <si>
    <t>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用户来电反映：称此号码绑定的宽带要求销户，表示根本没有给用户装过，请核实回复备注：用户无携转意向并称17371591445号码给用户销户了，现用户要求复机，请尽快联系用户处理。
前期工单流水号：TS202310250949228488处理时限：已办结解释，用户称问题没有处理。要求5分钟之内回复处理。</t>
  </si>
  <si>
    <t>业务取消①客户基本资料：业务号码：17371591441、客户姓名：罗克春、套餐情况：畅爽冰激凌5G套餐99元；客户反映业务取消的问题；
②首次联系客户时间：2023-10-26 15:02:00 
③投诉核查处理情况：收到贵部转办，我司立即组织核查，经核实，宜都乡镇客户要求取消宽带，挽留失败，实装宽带，客服部已取消 ；另 17371591445号码为工作作员于10月26日联系主卡17371591441确认后注销，现客户反悔要求恢复，已转本地支撑协助处理，现号码已成功复装 。
④答复客户时间及客户满意度评价：根据上述核实情况，我司于2023-10-27 08:47:00 联系客户满意，回单人：颜晶、联系方式：07176921001 
⑤投诉核查关联材料：无。</t>
  </si>
  <si>
    <t>TS202310271157262085</t>
  </si>
  <si>
    <t>2023-10-27 20:04:01</t>
  </si>
  <si>
    <t xml:space="preserve">
高级模板内容：
投诉问题描述:用户来电反映之前工单ZX202310241809212389给移动号码发送短信对方收不到问题，现在用户表示又出现了，要求再次联系处理，联系电话18694080135，请协助处理
故障现象:无法发送
故障时间:2023-10-27
短信功能是否开通:开通
上网功能是否开通:开通
前台解释内容:/
用户要求:请尽快处理</t>
  </si>
  <si>
    <t>TS202310281958311077</t>
  </si>
  <si>
    <t>13197315583</t>
  </si>
  <si>
    <t>刘明越</t>
  </si>
  <si>
    <t>2023-10-29 13:31:22</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</si>
  <si>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:网络有异常
往月欠费:不欠费
获取参数:获取参数
:1、受理流水号：;2、受理号码：13197315583;3、主叫号码：13197315583;4、被叫号码：;5、客户姓名：刘明越;6、客户级别：一星用户;7、用户归属地：宜昌市;8、受理员工工号：hubXN170507;9、手机厂商：;10、投诉渠道：10010客服热线;11、投诉打点范围：0.5千米;12、投诉地址：宜昌市-当阳市:当阳乐派服饰【佳旺自动化设备有限公司东南侧60米】当阳乐派服饰（用户只能提供到这里）;13、网格ID：98152;14、网格名称：YC_B_98152;15、经度：111.830398;16、纬度：30.786781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169849416262265888;26、语音业务类型：;27、数据业务类型：上网速度慢;28、用户是否接受解释：否;29、公告类型：网络信息;30、基站ID：117.111191;31、基站名称：117.111191;32、其它地方是否正常使用：是;33、之前是否可以正常使用：是;
用户反映无法上网。请协助处理，并回复</t>
  </si>
  <si>
    <t>已约用户下周二或周三现场测试，联系人：张玉华18671733721</t>
  </si>
  <si>
    <t>ZX202310271159031989</t>
  </si>
  <si>
    <t>2023-10-27 17:15:33</t>
  </si>
  <si>
    <t>用户再次反馈给移动用户发送不了短信，用户要求线上尽快处理回复谢谢。已向用户提供前期工单流水号::ZX202310251511240918的联系方式，用户表示会在对应时间联系，但仍需我方协助处理，谢谢。</t>
  </si>
  <si>
    <t>BL202310281016150267</t>
  </si>
  <si>
    <t>15549355222</t>
  </si>
  <si>
    <t>望葆焱</t>
  </si>
  <si>
    <t>2023-10-29 09:19:21</t>
  </si>
  <si>
    <t>用户来电要求解除靓号合约和招联分期5G199元直降2900（社会渠道36期），表示招联分期5G199元直降2900（社会渠道36期）自己可以提前还款，要求解除，靓号当时营业厅告知是2年在线查询是4年，用户不认可，要求解除，请尽快核实处理，谢谢</t>
  </si>
  <si>
    <t>业务取消（夷陵城区 ）客户要求取消招联分期5G199元直降2900（社会渠道36期），靓号保底，核实现仍在协议期内，线上无法操作取消，已联系客户解释说明，客户表示知晓。</t>
  </si>
  <si>
    <t>TS202310271547360294</t>
  </si>
  <si>
    <t>18671727523</t>
  </si>
  <si>
    <t>郭环环</t>
  </si>
  <si>
    <t>2023-10-28 14:16:29</t>
  </si>
  <si>
    <t xml:space="preserve">判断省份:湖北
:移网上网慢
获取参数:
获取历史工单:无历史工单
:下一步
:所有APP
:网络有异常
用户是否享受过赔付、产品信息:未享受过服务补救产品
人工判断是否执行过在线承诺补救:未享受过在线承诺补救
是否套餐变更:否
是否在赔付范围内:否（GIS无故障、外省网络故障）
:1、受理流水号：;2、受理号码：18671727523;3、主叫号码：18671727523;4、被叫号码：;5、客户姓名：郭环环;6、客户级别：一星忠诚用户;7、用户归属地：宜昌市;8、受理员工工号：hubXN213767;9、手机厂商：;10、投诉渠道：10010客服热线;11、投诉打点范围：3千米;12、投诉地址：宜昌市-夷陵区:湖北五环欧科制造技术有限公司【自贸区宜昌片区桔乡路583号】;13、网格ID：105834;14、网格名称：YC_B_105834;15、经度：111.415934;16、纬度：30.670083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和数据;22、室内或室外：室内外;23、手机信号强弱：三格;24、用户周边使用情况：不清楚;25、主工单流水号：hub169839246009854954;26、语音业务类型：无法主被叫;27、数据业务类型：无法上网;28、用户是否接受解释：否;29、公告类型：网络信息;30、基站ID：117.111902;31、基站名称：117.111902;32、其它地方是否正常使用：是;33、之前是否可以正常使用：是;"用户来电反映在（湖北五环欧科制造技术有限公司）从（今天）开始无法上网（服务状态：正常），周围用户（不能）正常使用，用户（已开关机/换机换卡）测试，手机显示（4G）网络，仍无法使用，要求（核实），联系电话（18671727523），用户不愿清卡</t>
  </si>
  <si>
    <t>已约用户下周现场测试，联系人：陈益满18607200162</t>
  </si>
  <si>
    <t>TS202310280921061794</t>
  </si>
  <si>
    <t>15610550590</t>
  </si>
  <si>
    <t>张云云</t>
  </si>
  <si>
    <t>2023-10-28 14:02:47</t>
  </si>
  <si>
    <t>15610550590命中精准预判服务场景:[2小时内重复来电用户]
判断省分:非南一
:下一步
:诊断无异常/对解释不认可
:网络正常
:不同意
:1、受理流水号：;2、受理号码：15610550590;3、主叫号码：15610550590;4、被叫号码：;5、客户姓名：张云云;6、客户级别：三星忠诚用户;7、用户归属地：宜昌市;8、受理员工工号：hubXN23ZH5253;9、手机厂商：;10、投诉渠道：10010客服热线;11、投诉打点范围：0.2千米;12、投诉地址：宜昌市-当阳市:湖北省宜昌市当阳市玉泉街道玉泉路【】;13、网格ID：97549;14、网格名称：YC_B_湖北省宜昌市当阳市网格_97549;15、经度：111.693018;16、纬度：30.791602;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个别发生;25、主工单流水号：hub169845590445917697;26、语音业务类型：杂音,回音,无法主被叫;27、数据业务类型：;28、用户是否接受解释：否;29、公告类型：;30、基站ID：117.111643;31、基站名称：117.111643;32、其它地方是否正常使用：是;33、之前是否可以正常使用：是;用户反映所在地无法接打电话要求尽快核查处理加急</t>
  </si>
  <si>
    <t>已约用户下周现场处理，联系人：张玉华18671733721</t>
  </si>
  <si>
    <t>TS202310281039501221</t>
  </si>
  <si>
    <t>16637014813</t>
  </si>
  <si>
    <t>蔡庆龙</t>
  </si>
  <si>
    <t>2023-10-28 18:48:20</t>
  </si>
  <si>
    <t>判断省份:非南一
:下一步
:诊断无异常/对解释不认可
:网络正常
:不认可
:
1、受理流水号：;2、受理号码：16637014813;3、主叫号码：16637014813;4、被叫号码：;5、客户姓名：蔡庆龙;6、客户级别：五星忠诚用户;7、用户归属地：宜昌市;8、受理员工工号：hubXN215631;9、手机厂商：;10、投诉渠道：10010客服热线;11、投诉打点范围：0.5千米;12、投诉地址：宜昌市-当阳市:望城村委会(公交站)【当阳3路】湖北宜昌市当阳市益阳街道望城村刘家山;13、网格ID：96969;14、网格名称：YC_B_湖北省宜昌市当阳市网格_96969;15、经度：111.792064;16、纬度：30.806041;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三格;24、用户周边使用情况：全部发生;25、主工单流水号：hub169846068863718261;26、语音业务类型：;27、数据业务类型：上网速度慢;28、用户是否接受解释：否;29、公告类型：;30、基站ID：117.111355;31、基站名称：117.111355;32、其它地方是否正常使用：是;33、之前是否可以正常使用：是;</t>
  </si>
  <si>
    <t>因部队误翦断当阳场务连(对打)光缆，导致场务连信号问题，已在协调部队恢复光缆</t>
  </si>
  <si>
    <t>GZ202310251636551841</t>
  </si>
  <si>
    <t>071700444079</t>
  </si>
  <si>
    <t>向兴双</t>
  </si>
  <si>
    <t>2023-10-27 17:55:44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</si>
  <si>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装机地址：湖北省宜昌市五峰县正街中心医院住院部1栋周边</t>
  </si>
  <si>
    <t>TS202310261058150677</t>
  </si>
  <si>
    <t>18694093777</t>
  </si>
  <si>
    <t>贲俊晖</t>
  </si>
  <si>
    <t>2023-10-28 13:37:24</t>
  </si>
  <si>
    <t>无法执行预处理故下此单。
在25号晚上开始，在任何地方无法接听任何电话，电话打过来都是通过短信漏话提醒。</t>
  </si>
  <si>
    <t>用户回复已恢复正常</t>
  </si>
  <si>
    <t>BL202310281300400292</t>
  </si>
  <si>
    <t>15587908828</t>
  </si>
  <si>
    <t>2023-10-29 14:19:32</t>
  </si>
  <si>
    <t xml:space="preserve">判断省分:湖北
:有意向资费
:其他资费
:否
node_104:
node_102:
:降套
:需要保号
:挽留后，用户依旧要求降套
:资费对比
:挽留失败
:
node_106:
:有合约/有靓号
:
高级模板内容：
用户诉求:用户要求变更套餐，前台挽留解释无效
当前套餐名称:阿里大宝卡
新套餐名称（转入套餐名称）:不需要套餐直接按一元一G日租宝计费
是合约期内（含靓号）:是</t>
  </si>
  <si>
    <t>业务取消（宜都乡镇）：虚拟宽带，挽留无效，已取消，已按客户要求办理转资腾讯大王卡，客户满意</t>
  </si>
  <si>
    <t>GZ202310251429020923</t>
  </si>
  <si>
    <t>071701019663</t>
  </si>
  <si>
    <t>邓正伟</t>
  </si>
  <si>
    <t>2023-10-28 19:05:45</t>
  </si>
  <si>
    <t>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用户反映宽带网速很慢，很卡，重启无效，请处理并回复</t>
  </si>
  <si>
    <t>BL202310271707390890</t>
  </si>
  <si>
    <t>2023-10-28 09:56:16</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</si>
  <si>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违约赔偿金：按系统标准资费规则计费，流量3元/G，语音0.15元/分钟，短信0.1元/条。;产品ID:91082668;开始时间:2022-04-0100:00:00;结束时间:2024-03-3123:59:59;订购渠道:秭归杨林桥沃诚合作厅;客户确认方式:签字协议。
查询增值业务:
合约信息查询:
系统查询到有产品信息
:有确认方式
客户要求取消
维系挽留:不接受挽留
:下一步
判断省分:湖北
:其他合约
:办理不成功
:无升级投诉
:</t>
  </si>
  <si>
    <t>业务取消（秭归乡镇）：预存1元得盲盒24个月，挽留无效，省份已取消，客户满意</t>
  </si>
  <si>
    <t>TS202310291326100740</t>
  </si>
  <si>
    <t>2023-10-29 13:38:09</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</si>
  <si>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:用户称信号一直掉线，要求处理</t>
  </si>
  <si>
    <t>终端使用：客户更换终端后恢复，满意</t>
  </si>
  <si>
    <t>GZ202310251111591928</t>
  </si>
  <si>
    <t>071700360615</t>
  </si>
  <si>
    <t>孙朝华</t>
  </si>
  <si>
    <t>2023-10-28 16:13:31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</si>
  <si>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表示通电之后，光猫一个灯都不亮，尽快安排师傅上门处理并回复</t>
  </si>
  <si>
    <t>GZ202310251040251668</t>
  </si>
  <si>
    <t>13277258673</t>
  </si>
  <si>
    <t>何金瑶</t>
  </si>
  <si>
    <t>2023-10-27 08:55:39</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</si>
  <si>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2023.10.25；问题发生地点：湖北省宜昌市朝阳土家族自治县龙舟坪镇厚丰西村村委会门口，；问题现象：联通的光缆线的电杆需要移动，线缆需要收拾整齐；用户具体要求：要求马上上门;联系电话：'13697285988':</t>
  </si>
  <si>
    <t>BL202310291104281995</t>
  </si>
  <si>
    <t>15572782695</t>
  </si>
  <si>
    <t>蒋民平</t>
  </si>
  <si>
    <t>2023-10-29 14:29:42</t>
  </si>
  <si>
    <t xml:space="preserve">判断省分:湖北
:宽带新装、加装，IPTV加装
:湖北省
:
高级模板内容：
重要提醒：若能通过无缝下单则选择无缝，建此工单会被专项质检！！！:继续建单
用户诉求:装机
当前使用地址:湖北省宜昌市中南路听涛苑
备注:未详细推荐资费，请后台核实登记</t>
  </si>
  <si>
    <t>业务咨询：客户咨询安装宽带业务，已联系宜昌城区高新区港窑路自营厅协助处理，客户表示知晓。</t>
  </si>
  <si>
    <t>GZ202310250926281046</t>
  </si>
  <si>
    <t>071703666141</t>
  </si>
  <si>
    <t>刘大芬</t>
  </si>
  <si>
    <t>2023-10-28 11:48:19</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</si>
  <si>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</si>
  <si>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GZ202310241905091676</t>
  </si>
  <si>
    <t>071703750201</t>
  </si>
  <si>
    <t>2023-10-29 17:54:10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</si>
  <si>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装机地址：湖北省宜昌市枝江市百里洲镇曹家河村普佑寺村二组34号周边</t>
  </si>
  <si>
    <t>GZ202310241844301482</t>
  </si>
  <si>
    <t>071704198911</t>
  </si>
  <si>
    <t>2023-10-27 10:40:01</t>
  </si>
  <si>
    <t>GZ202310241238190953</t>
  </si>
  <si>
    <t>071700244675</t>
  </si>
  <si>
    <t>唐高凤</t>
  </si>
  <si>
    <t>2023-10-27 14:18:11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</si>
  <si>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装机地址：湖北省宜昌市宜都市宜都乡镇营服中心4G-CPE项目新号码池</t>
  </si>
  <si>
    <t>ZHX202310241216432210</t>
  </si>
  <si>
    <t>18674202787</t>
  </si>
  <si>
    <t>曹静怡</t>
  </si>
  <si>
    <t>2023-10-27 15:15:21</t>
  </si>
  <si>
    <t xml:space="preserve">18674202787用户来电反映我方客服告知自己取消腾讯王卡-39元5G版超级会员（黄金版）-次月生效后任然可以领取视频会员，前台解释无效，用户对此不满，要求我方处理，烦请协助处理。涉及人员：XN23ZH0810南方一中心&gt;&gt;河南正华&gt;&gt;正华新人班&gt;&gt;正华新人1班</t>
  </si>
  <si>
    <t>GZ202310241125300308</t>
  </si>
  <si>
    <t>071700039058</t>
  </si>
  <si>
    <t>龙德兵</t>
  </si>
  <si>
    <t>2023-10-28 09:22:32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</si>
  <si>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装机地址：湖北省宜昌市东山开发区城区高新营服中心4G-CPE项目卡186-7265-8074卡</t>
  </si>
  <si>
    <t>TS202310282034071595</t>
  </si>
  <si>
    <t>15587917559</t>
  </si>
  <si>
    <t>薛永才</t>
  </si>
  <si>
    <t>2023-10-29 10:13:47</t>
  </si>
  <si>
    <t>22年Q3Q4重点客户用户来电称使用流量很卡，打电话也是卡，老板都找不到他了，一直扣月租没有享受到服务，要求补偿他，不补偿的话投诉联通，请后台核实处理，谢谢</t>
  </si>
  <si>
    <t>终端使用：已为用户刷新上网及volte功能，建议用户重启手机使用关注，用户知晓，满意</t>
  </si>
  <si>
    <t>TS202310281534010492</t>
  </si>
  <si>
    <t>15549308169</t>
  </si>
  <si>
    <t>江华</t>
  </si>
  <si>
    <t>2023-10-29 09:51:47</t>
  </si>
  <si>
    <t xml:space="preserve">判断省分:湖北
:湖北省内手机不能接
获取入参:
判断是否开通骚扰拦截:获取历史工单:有历史工单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请判断是否是联通小号资费:不是
判断当月是否清卡重用:是
:所有位置
:用户来电反映手机在所有地方都无法接电话，手机无任何提示，未设置呼叫转移，要求核实具体原因，地址：宜昌市西陵区港窑路快乐家园小区；联系电话：13886654384</t>
  </si>
  <si>
    <t>终端使用：已为用户刷新上网及volte及5Gsa功能，多次联系用户未接听，已短信告知用户结果，若用户来电烦请代为解释或告知用户与本地服务监督热线13032700872（工作时间8:30-12:00 14:00-17:30）联系。</t>
  </si>
  <si>
    <t>TS202310261508371895</t>
  </si>
  <si>
    <t>18527305596</t>
  </si>
  <si>
    <t>李维国</t>
  </si>
  <si>
    <t>2023-10-27 10:29:19</t>
  </si>
  <si>
    <t xml:space="preserve">判断省分:湖北
:湖北在省内手机不能打+不能接
获取入参:
获取历史工单:无历史工单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</t>
  </si>
  <si>
    <t>终端使用：用户反映号码无法正常主被叫，经核实，通话功能正常，建议换机换卡再试，如仍不行可前往营业厅补卡，致电未接，已短信答复，如有疑问可在工作时间（08:30-12:00；14:00-17:30）联系07176921001、13032700872宜昌客服。再次来电烦请10010话务中心代为解释，谢谢。</t>
  </si>
  <si>
    <t>GZ202310232054500337</t>
  </si>
  <si>
    <t>071700760698</t>
  </si>
  <si>
    <t>向永君</t>
  </si>
  <si>
    <t>2023-10-29 17:22:18</t>
  </si>
  <si>
    <t>客户使用手厅一键诊断功能进行宽带故障诊断，诊断结果，故障描述：宽带无信号
装机地址：湖北省宜昌市兴山县兴山乡镇营服中心4G-CPE项目新号码池</t>
  </si>
  <si>
    <t>GZ202310231426432346</t>
  </si>
  <si>
    <t>071701028330</t>
  </si>
  <si>
    <t>2023-10-27 15:38:03</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</si>
  <si>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用户反馈网络不可用，重启设备无效，设备亮红灯，请尽快处理</t>
  </si>
  <si>
    <t>GZ202310222055381259</t>
  </si>
  <si>
    <t>071700890270</t>
  </si>
  <si>
    <t>许丹丹</t>
  </si>
  <si>
    <t>2023-10-29 17:43:33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</si>
  <si>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</si>
  <si>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TS202310271647532022</t>
  </si>
  <si>
    <t>15587958315</t>
  </si>
  <si>
    <t>周宇</t>
  </si>
  <si>
    <t>2023-10-28 10:40:32</t>
  </si>
  <si>
    <t>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:任何地方都无法拨打或接听
:
用户来电表示在所有地方都无法拨打电话，一键诊断无异常。信号满格，状态正常，换机换卡测试不行，解释不认可，要求我处安排工作人员为其解决处理谢谢</t>
  </si>
  <si>
    <t>终端使用：用户反映无法正常主叫。经核实，通话功能正常，建议换机换卡再试，如仍不行，可前往营业厅补卡再试，表示知晓。</t>
  </si>
  <si>
    <t>GZ202310212026131153</t>
  </si>
  <si>
    <t>071703573828</t>
  </si>
  <si>
    <t>季小林</t>
  </si>
  <si>
    <t>2023-10-28 15:30:52</t>
  </si>
  <si>
    <t>GZ202310211843550287</t>
  </si>
  <si>
    <t>071703957880</t>
  </si>
  <si>
    <t>李奎</t>
  </si>
  <si>
    <t>2023-10-27 15:16:20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</si>
  <si>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装机地址：湖北省宜昌市秭归县茅坪镇陈家冲村向家坝村6组119号周边</t>
  </si>
  <si>
    <t>GZ202310202155121588</t>
  </si>
  <si>
    <t>071700129090</t>
  </si>
  <si>
    <t>李华清</t>
  </si>
  <si>
    <t>2023-10-27 11:39:25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</si>
  <si>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装机地址：湖北省宜昌市枝江市顾家店镇石半坡村四组34号周边</t>
  </si>
  <si>
    <t>GZ202310201638541332</t>
  </si>
  <si>
    <t>071700131708</t>
  </si>
  <si>
    <t>贲道典</t>
  </si>
  <si>
    <t>2023-10-27 17:28:10</t>
  </si>
  <si>
    <t xml:space="preserve">071700131708命中精准预判服务场景:[65岁以上老人]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红灯，要求公司马上派师傅上门检修，回复。</t>
  </si>
  <si>
    <t>固网派送失败，自动退单,已有在途工单，工单号：GZ202310201638541332</t>
  </si>
  <si>
    <t>ETS202310201606590069</t>
  </si>
  <si>
    <t>10019投诉工单&gt;&gt;人员服务问题&gt;&gt;客户经理服务问题</t>
  </si>
  <si>
    <t>19986690999</t>
  </si>
  <si>
    <t>宜昌西塞国酒店管理有限公司</t>
  </si>
  <si>
    <t>10019投诉工单</t>
  </si>
  <si>
    <t>2023-10-27 17:40:39</t>
  </si>
  <si>
    <t>用户来电称他们是宜昌西塞国酒店管理有限公司的，收入归集的，前期通过客户经理18607201246陈章蓉反映酒店的电视网络信号问题经常出现问题，一直都还没有解决，酒店100多个房间经常今天这个房间出故障，过两天那个房间出故障，非常影响他们酒店的运营，给他带来非常不好的服务体验，称我们服务人员服务不到位，业务经理后勤保障不行，业务人员说不管就不管了，也没有说谁接替她的工作，这个客户经理现在连电话也不接了。用户对此非常不理解强烈要求投诉。用户不能提供酒店的宽带的账号及业务号码信息，地址：宜昌市夷陵区东城实验区肖氏高新科技园
联系电话：19986690999
来电号码：13938017080</t>
  </si>
  <si>
    <t>您经理已经上门安抚您，并处理账户费用问题，不会出现停机事宜，现您只是对装机师傅上门慢感知不好，已安抚解释，后期改进。认可</t>
  </si>
  <si>
    <t>TS202310281756561479</t>
  </si>
  <si>
    <t>投诉工单（2021版）&gt;&gt;宽带&gt;&gt;【变更及服务】增值或权益业务使用&gt;&gt;无法正常使用</t>
  </si>
  <si>
    <t>07174955583</t>
  </si>
  <si>
    <t>曹举凡</t>
  </si>
  <si>
    <t>2023-10-29 14:14:14</t>
  </si>
  <si>
    <t>判断省分:湖北
:传入参数
是否本地本网用户:是
是否停机:正常
请到业务通知判断是否群障:否
::
高级模板内容：
投诉问题描述:无法通话
故障现象:无法主被叫
故障地址:湖北省宜昌市宜都市陆城镇宜都联通(无线固话)合作
故障时间:2023-10-28
是否更换设备:不愿意
用户要求:加急核实回复处理，谢谢</t>
  </si>
  <si>
    <t>终端使用：用户无线固话支持2/3G，不支持4G通话，已跟用户解释建议更换终端，用户理解</t>
  </si>
  <si>
    <t>GZ202310191728012439</t>
  </si>
  <si>
    <t>071701005670</t>
  </si>
  <si>
    <t>张华强</t>
  </si>
  <si>
    <t>2023-10-27 12:10:53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</si>
  <si>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装机地址：湖北省宜昌市枝江市百里洲镇沿江村五组94号周边</t>
  </si>
  <si>
    <t>GZ202310191515071445</t>
  </si>
  <si>
    <t>071700505284</t>
  </si>
  <si>
    <t>陈润生</t>
  </si>
  <si>
    <t>2023-10-29 09:57:34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</si>
  <si>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装机地址：湖北省宜昌市长阳县长阳乡镇营服中心4G-CPE项目新号码池</t>
  </si>
  <si>
    <t>GZ202310171332220129</t>
  </si>
  <si>
    <t>071700026074</t>
  </si>
  <si>
    <t>王家强</t>
  </si>
  <si>
    <t>2023-10-29 15:02:17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</si>
  <si>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17日）开始（无法上网），错误代码（无），设备灯显示（红灯），已建议用户重启设备（已重启未恢复），用户要求尽快上门处理。装机地址（湖北省宜昌市西陵区宜昌联通CBSS项目专用CPE地址）联系电话（15672524905
故障时间:2023-10-17
服务状态是否正常:是
设备灯显示:红灯
错误代码:无
是否重启设备:已重启未恢复
用户要求:上门维修</t>
  </si>
  <si>
    <t>TS202310280815120916</t>
  </si>
  <si>
    <t>15997535500</t>
  </si>
  <si>
    <t>2023-10-28 13:49:27</t>
  </si>
  <si>
    <t xml:space="preserve">22年Q3Q4重点客户:报错现象为“请关闭手机WI-FI或切换至联通数据网”
:已关闭wifi
:不认可
:不认可
:
高级模板内容：
投诉问题描述:一直显示让用户用请将办理业务的号码esim卡设为默认移动数据卡关闭手机wifi并开启
用户类型:一号双终端
报错描述:请将办理业务的号码cesim卡设为默认移动数据卡关闭手机wifi并开启
手表品牌:华为荣耀
操作时间:2023-10-28</t>
  </si>
  <si>
    <t>终端使用：用户要求将办理的esim卡设为默认移动数据，经核实，需用户在终端上尝试操作，已协商方便时携带身份证原件前往联通自营厅咨询办理，用户表示知晓。</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</si>
</sst>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s>
  <fonts count="33">
    <font>
      <sz val="11"/>
      <color theme="1"/>
      <name val="宋体"/>
      <charset val="134"/>
      <scheme val="minor"/>
    </font>
    <font>
      <b/>
      <sz val="11"/>
      <color theme="1"/>
      <name val="宋体"/>
      <charset val="134"/>
    </font>
    <font>
      <b/>
      <sz val="9"/>
      <color theme="1"/>
      <name val="Consolas"/>
      <charset val="134"/>
    </font>
    <font>
      <sz val="11"/>
      <color theme="1"/>
      <name val="宋体"/>
      <charset val="134"/>
    </font>
    <font>
      <sz val="11"/>
      <name val="宋体"/>
      <charset val="0"/>
    </font>
    <font>
      <sz val="10"/>
      <name val="Arial"/>
      <charset val="0"/>
    </font>
    <font>
      <sz val="11"/>
      <name val="宋体"/>
      <charset val="0"/>
      <scheme val="minor"/>
    </font>
    <font>
      <sz val="11"/>
      <color rgb="FFFF0000"/>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
      <color theme="1"/>
      <name val="宋体"/>
      <charset val="134"/>
    </font>
    <font>
      <sz val="9"/>
      <name val="Consolas"/>
      <charset val="0"/>
    </font>
    <font>
      <sz val="9"/>
      <name val="宋体"/>
      <charset val="0"/>
    </font>
    <font>
      <sz val="11"/>
      <name val="Arial"/>
      <charset val="0"/>
    </font>
    <font>
      <sz val="11"/>
      <color theme="1"/>
      <name val="Arial"/>
      <charset val="134"/>
    </font>
    <font>
      <sz val="11"/>
      <name val="Times New Roman"/>
      <charset val="0"/>
    </font>
  </fonts>
  <fills count="35">
    <fill>
      <patternFill patternType="none"/>
    </fill>
    <fill>
      <patternFill patternType="gray125"/>
    </fill>
    <fill>
      <patternFill patternType="solid">
        <fgColor rgb="FFFFFF00"/>
        <bgColor indexed="64"/>
      </patternFill>
    </fill>
    <fill>
      <patternFill patternType="solid">
        <fgColor theme="5" tint="0.6"/>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4" borderId="0" applyNumberFormat="0" applyBorder="0" applyAlignment="0" applyProtection="0">
      <alignment vertical="center"/>
    </xf>
    <xf numFmtId="0" fontId="9"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6" borderId="0" applyNumberFormat="0" applyBorder="0" applyAlignment="0" applyProtection="0">
      <alignment vertical="center"/>
    </xf>
    <xf numFmtId="0" fontId="10" fillId="7" borderId="0" applyNumberFormat="0" applyBorder="0" applyAlignment="0" applyProtection="0">
      <alignment vertical="center"/>
    </xf>
    <xf numFmtId="43" fontId="0" fillId="0" borderId="0" applyFont="0" applyFill="0" applyBorder="0" applyAlignment="0" applyProtection="0">
      <alignment vertical="center"/>
    </xf>
    <xf numFmtId="0" fontId="11" fillId="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9" borderId="2" applyNumberFormat="0" applyFont="0" applyAlignment="0" applyProtection="0">
      <alignment vertical="center"/>
    </xf>
    <xf numFmtId="0" fontId="11" fillId="1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3" applyNumberFormat="0" applyFill="0" applyAlignment="0" applyProtection="0">
      <alignment vertical="center"/>
    </xf>
    <xf numFmtId="0" fontId="19" fillId="0" borderId="3" applyNumberFormat="0" applyFill="0" applyAlignment="0" applyProtection="0">
      <alignment vertical="center"/>
    </xf>
    <xf numFmtId="0" fontId="11" fillId="11" borderId="0" applyNumberFormat="0" applyBorder="0" applyAlignment="0" applyProtection="0">
      <alignment vertical="center"/>
    </xf>
    <xf numFmtId="0" fontId="14" fillId="0" borderId="4" applyNumberFormat="0" applyFill="0" applyAlignment="0" applyProtection="0">
      <alignment vertical="center"/>
    </xf>
    <xf numFmtId="0" fontId="11" fillId="12" borderId="0" applyNumberFormat="0" applyBorder="0" applyAlignment="0" applyProtection="0">
      <alignment vertical="center"/>
    </xf>
    <xf numFmtId="0" fontId="20" fillId="13" borderId="5" applyNumberFormat="0" applyAlignment="0" applyProtection="0">
      <alignment vertical="center"/>
    </xf>
    <xf numFmtId="0" fontId="21" fillId="13" borderId="1" applyNumberFormat="0" applyAlignment="0" applyProtection="0">
      <alignment vertical="center"/>
    </xf>
    <xf numFmtId="0" fontId="22" fillId="14" borderId="6" applyNumberFormat="0" applyAlignment="0" applyProtection="0">
      <alignment vertical="center"/>
    </xf>
    <xf numFmtId="0" fontId="8" fillId="15" borderId="0" applyNumberFormat="0" applyBorder="0" applyAlignment="0" applyProtection="0">
      <alignment vertical="center"/>
    </xf>
    <xf numFmtId="0" fontId="11" fillId="16" borderId="0" applyNumberFormat="0" applyBorder="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8" fillId="19" borderId="0" applyNumberFormat="0" applyBorder="0" applyAlignment="0" applyProtection="0">
      <alignment vertical="center"/>
    </xf>
    <xf numFmtId="0" fontId="11"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11" fillId="25" borderId="0" applyNumberFormat="0" applyBorder="0" applyAlignment="0" applyProtection="0">
      <alignment vertical="center"/>
    </xf>
    <xf numFmtId="0" fontId="11" fillId="26"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8"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8" fillId="33" borderId="0" applyNumberFormat="0" applyBorder="0" applyAlignment="0" applyProtection="0">
      <alignment vertical="center"/>
    </xf>
    <xf numFmtId="0" fontId="11" fillId="34" borderId="0" applyNumberFormat="0" applyBorder="0" applyAlignment="0" applyProtection="0">
      <alignment vertical="center"/>
    </xf>
  </cellStyleXfs>
  <cellXfs count="33">
    <xf numFmtId="0" fontId="0" fillId="0" borderId="0" xfId="0">
      <alignment vertical="center"/>
    </xf>
    <xf numFmtId="176" fontId="1" fillId="2" borderId="0" xfId="0" applyNumberFormat="1" applyFont="1" applyFill="1" applyAlignment="1">
      <alignment horizontal="left" vertical="center" wrapText="1" readingOrder="1"/>
    </xf>
    <xf numFmtId="0" fontId="2" fillId="3" borderId="0" xfId="0" applyFont="1" applyFill="1" applyAlignment="1">
      <alignment horizontal="center" vertical="center" wrapText="1" readingOrder="1"/>
    </xf>
    <xf numFmtId="0" fontId="1" fillId="2" borderId="0" xfId="0" applyFont="1" applyFill="1" applyAlignment="1">
      <alignment horizontal="left" vertical="center" wrapText="1" readingOrder="1"/>
    </xf>
    <xf numFmtId="0" fontId="3" fillId="0" borderId="0" xfId="0" applyFont="1" applyFill="1" applyAlignment="1">
      <alignment horizontal="left" vertical="center" wrapText="1" readingOrder="1"/>
    </xf>
    <xf numFmtId="0" fontId="1" fillId="3" borderId="0" xfId="0" applyFont="1" applyFill="1" applyAlignment="1">
      <alignment horizontal="left" vertical="center" wrapText="1" readingOrder="1"/>
    </xf>
    <xf numFmtId="14" fontId="4"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5" fillId="0" borderId="0" xfId="0" applyFont="1" applyFill="1" applyBorder="1" applyAlignment="1">
      <alignment vertical="center"/>
    </xf>
    <xf numFmtId="0" fontId="4" fillId="0" borderId="0" xfId="0" applyFont="1" applyFill="1" applyBorder="1" applyAlignment="1">
      <alignment horizontal="left" vertical="center"/>
    </xf>
    <xf numFmtId="176" fontId="3" fillId="0" borderId="0" xfId="0" applyNumberFormat="1" applyFont="1" applyFill="1" applyAlignment="1">
      <alignment horizontal="left" vertical="center"/>
    </xf>
    <xf numFmtId="0" fontId="5" fillId="0" borderId="0" xfId="0" applyFont="1" applyFill="1" applyBorder="1" applyAlignment="1">
      <alignment horizontal="left" vertical="center"/>
    </xf>
    <xf numFmtId="0" fontId="3" fillId="0" borderId="0" xfId="0" applyFont="1" applyFill="1" applyAlignment="1">
      <alignment horizontal="left" vertical="center"/>
    </xf>
    <xf numFmtId="0" fontId="0" fillId="0" borderId="0" xfId="0" applyFont="1" applyFill="1" applyAlignment="1">
      <alignment vertical="center"/>
    </xf>
    <xf numFmtId="0" fontId="5" fillId="0" borderId="0" xfId="0" applyFont="1" applyFill="1" applyBorder="1" applyAlignment="1"/>
    <xf numFmtId="0" fontId="4" fillId="0" borderId="0" xfId="0" applyFont="1" applyFill="1" applyAlignment="1">
      <alignment horizontal="left" vertical="center"/>
    </xf>
    <xf numFmtId="0" fontId="5" fillId="0" borderId="0" xfId="0" applyFont="1" applyFill="1" applyAlignment="1"/>
    <xf numFmtId="0" fontId="3" fillId="2" borderId="0" xfId="0" applyFont="1" applyFill="1" applyAlignment="1">
      <alignment horizontal="left" vertical="center" wrapText="1" readingOrder="1"/>
    </xf>
    <xf numFmtId="0" fontId="1" fillId="0" borderId="0" xfId="0" applyFont="1" applyFill="1" applyAlignment="1">
      <alignment horizontal="left" vertical="center" wrapText="1" readingOrder="1"/>
    </xf>
    <xf numFmtId="0" fontId="1" fillId="3" borderId="0" xfId="0" applyFont="1" applyFill="1" applyAlignment="1">
      <alignment horizontal="left" vertical="center" readingOrder="1"/>
    </xf>
    <xf numFmtId="0" fontId="4" fillId="0" borderId="0" xfId="0" applyFont="1" applyFill="1" applyBorder="1" applyAlignment="1">
      <alignment horizontal="left" vertical="center" wrapText="1"/>
    </xf>
    <xf numFmtId="22" fontId="0" fillId="0" borderId="0" xfId="0" applyNumberFormat="1" applyFont="1" applyFill="1" applyAlignment="1">
      <alignment vertical="center"/>
    </xf>
    <xf numFmtId="0" fontId="3" fillId="0"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Fill="1" applyBorder="1" applyAlignment="1">
      <alignment vertical="center" wrapText="1"/>
    </xf>
    <xf numFmtId="176" fontId="0" fillId="0" borderId="0" xfId="0" applyNumberFormat="1" applyFont="1" applyFill="1" applyAlignment="1">
      <alignment horizontal="left" vertical="center"/>
    </xf>
    <xf numFmtId="0" fontId="6" fillId="0" borderId="0" xfId="0" applyFont="1" applyFill="1" applyBorder="1" applyAlignment="1">
      <alignment horizontal="left" vertical="center"/>
    </xf>
    <xf numFmtId="0" fontId="0" fillId="0" borderId="0" xfId="0" applyFont="1" applyFill="1" applyAlignment="1">
      <alignment horizontal="left" vertical="center"/>
    </xf>
    <xf numFmtId="0" fontId="6" fillId="0" borderId="0" xfId="0" applyFont="1" applyFill="1" applyBorder="1" applyAlignment="1">
      <alignment horizontal="left" vertical="center" wrapText="1"/>
    </xf>
    <xf numFmtId="22" fontId="0" fillId="0" borderId="0" xfId="0" applyNumberFormat="1" applyFont="1" applyFill="1" applyAlignment="1">
      <alignment horizontal="left" vertical="center"/>
    </xf>
    <xf numFmtId="0" fontId="5" fillId="0" borderId="0" xfId="0" applyFont="1" applyFill="1" applyAlignment="1">
      <alignment horizontal="left" vertical="center"/>
    </xf>
    <xf numFmtId="0" fontId="7" fillId="0" borderId="0" xfId="0" applyFont="1" applyFill="1" applyBorder="1" applyAlignment="1">
      <alignment horizontal="left" vertical="center"/>
    </xf>
    <xf numFmtId="176" fontId="3" fillId="0" borderId="0" xfId="0" applyNumberFormat="1" applyFont="1" applyFill="1" applyBorder="1" applyAlignment="1">
      <alignment horizontal="left" vertical="center"/>
    </xf>
    <xf numFmtId="0" fontId="4" fillId="0" borderId="0" xfId="0" applyFont="1" applyFill="1" applyBorder="1" applyAlignment="1" quotePrefix="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630"/>
  <sheetViews>
    <sheetView tabSelected="1" workbookViewId="0">
      <selection activeCell="B1" sqref="B1"/>
    </sheetView>
  </sheetViews>
  <sheetFormatPr defaultColWidth="9" defaultRowHeight="19" customHeight="1"/>
  <cols>
    <col min="1" max="1" width="11.5" customWidth="1"/>
  </cols>
  <sheetData>
    <row r="1" customHeight="1" spans="1:20">
      <c r="A1" s="1" t="s">
        <v>0</v>
      </c>
      <c r="B1" s="2" t="s">
        <v>1</v>
      </c>
      <c r="C1" s="3" t="s">
        <v>2</v>
      </c>
      <c r="D1" s="4" t="s">
        <v>3</v>
      </c>
      <c r="E1" s="5" t="s">
        <v>4</v>
      </c>
      <c r="F1" s="3" t="s">
        <v>5</v>
      </c>
      <c r="G1" s="4" t="s">
        <v>6</v>
      </c>
      <c r="H1" s="4" t="s">
        <v>7</v>
      </c>
      <c r="I1" s="4" t="s">
        <v>8</v>
      </c>
      <c r="J1" s="4" t="s">
        <v>9</v>
      </c>
      <c r="K1" s="4" t="s">
        <v>10</v>
      </c>
      <c r="L1" s="4" t="s">
        <v>11</v>
      </c>
      <c r="M1" s="3" t="s">
        <v>12</v>
      </c>
      <c r="N1" s="5" t="s">
        <v>13</v>
      </c>
      <c r="O1" s="4" t="s">
        <v>14</v>
      </c>
      <c r="P1" s="4" t="s">
        <v>15</v>
      </c>
      <c r="Q1" s="17" t="s">
        <v>16</v>
      </c>
      <c r="R1" s="18" t="s">
        <v>17</v>
      </c>
      <c r="S1" s="19" t="s">
        <v>18</v>
      </c>
      <c r="T1" s="19" t="s">
        <v>19</v>
      </c>
    </row>
    <row r="2" customHeight="1" spans="1:20">
      <c r="A2" s="6">
        <v>45226</v>
      </c>
      <c r="B2" s="7" t="s">
        <v>20</v>
      </c>
      <c r="C2" s="7" t="s">
        <v>21</v>
      </c>
      <c r="D2" s="8" t="s">
        <v>22</v>
      </c>
      <c r="E2" s="7" t="s">
        <v>23</v>
      </c>
      <c r="F2" s="7" t="s">
        <v>24</v>
      </c>
      <c r="G2" s="8" t="s">
        <v>25</v>
      </c>
      <c r="H2" s="8" t="s">
        <v>22</v>
      </c>
      <c r="I2" s="8" t="s">
        <v>26</v>
      </c>
      <c r="J2" s="8" t="s">
        <v>27</v>
      </c>
      <c r="K2" s="8" t="s">
        <v>28</v>
      </c>
      <c r="L2" s="8" t="s">
        <v>29</v>
      </c>
      <c r="M2" s="7" t="s">
        <v>30</v>
      </c>
      <c r="N2" s="7" t="s">
        <v>31</v>
      </c>
      <c r="O2" s="8" t="s">
        <v>32</v>
      </c>
      <c r="P2" s="8" t="s">
        <v>22</v>
      </c>
      <c r="Q2" s="8" t="s">
        <v>33</v>
      </c>
      <c r="R2" s="8" t="s">
        <v>34</v>
      </c>
      <c r="S2" s="7" t="s">
        <v>35</v>
      </c>
      <c r="T2" s="9" t="s">
        <v>36</v>
      </c>
    </row>
    <row r="3" customHeight="1" spans="1:20">
      <c r="A3" s="6">
        <v>45212</v>
      </c>
      <c r="B3" s="9" t="s">
        <v>37</v>
      </c>
      <c r="C3" s="9" t="s">
        <v>38</v>
      </c>
      <c r="D3" s="9" t="s">
        <v>22</v>
      </c>
      <c r="E3" s="9" t="s">
        <v>39</v>
      </c>
      <c r="F3" s="9" t="s">
        <v>40</v>
      </c>
      <c r="G3" s="9" t="s">
        <v>41</v>
      </c>
      <c r="H3" s="9" t="s">
        <v>22</v>
      </c>
      <c r="I3" s="9" t="s">
        <v>42</v>
      </c>
      <c r="J3" s="9" t="s">
        <v>27</v>
      </c>
      <c r="K3" s="9" t="s">
        <v>28</v>
      </c>
      <c r="L3" s="9" t="s">
        <v>43</v>
      </c>
      <c r="M3" s="9" t="s">
        <v>44</v>
      </c>
      <c r="N3" s="9" t="s">
        <v>31</v>
      </c>
      <c r="O3" s="9" t="s">
        <v>32</v>
      </c>
      <c r="P3" s="9" t="s">
        <v>22</v>
      </c>
      <c r="Q3" s="9" t="s">
        <v>45</v>
      </c>
      <c r="R3" s="9" t="s">
        <v>46</v>
      </c>
      <c r="S3" s="9" t="s">
        <v>47</v>
      </c>
      <c r="T3" s="9" t="s">
        <v>48</v>
      </c>
    </row>
    <row r="4" customHeight="1" spans="1:20">
      <c r="A4" s="6">
        <v>45214</v>
      </c>
      <c r="B4" s="9" t="s">
        <v>49</v>
      </c>
      <c r="C4" s="9" t="s">
        <v>50</v>
      </c>
      <c r="D4" s="9" t="s">
        <v>22</v>
      </c>
      <c r="E4" s="9" t="s">
        <v>51</v>
      </c>
      <c r="F4" s="9" t="s">
        <v>52</v>
      </c>
      <c r="G4" s="9" t="s">
        <v>53</v>
      </c>
      <c r="H4" s="9" t="s">
        <v>22</v>
      </c>
      <c r="I4" s="9" t="s">
        <v>54</v>
      </c>
      <c r="J4" s="9" t="s">
        <v>27</v>
      </c>
      <c r="K4" s="9" t="s">
        <v>28</v>
      </c>
      <c r="L4" s="9" t="s">
        <v>43</v>
      </c>
      <c r="M4" s="9" t="s">
        <v>44</v>
      </c>
      <c r="N4" s="9" t="s">
        <v>31</v>
      </c>
      <c r="O4" s="9" t="s">
        <v>32</v>
      </c>
      <c r="P4" s="9" t="s">
        <v>22</v>
      </c>
      <c r="Q4" s="9" t="s">
        <v>55</v>
      </c>
      <c r="R4" s="9" t="s">
        <v>56</v>
      </c>
      <c r="S4" s="20" t="s">
        <v>57</v>
      </c>
      <c r="T4" s="9" t="s">
        <v>22</v>
      </c>
    </row>
    <row r="5" customHeight="1" spans="1:20">
      <c r="A5" s="10">
        <v>45207</v>
      </c>
      <c r="B5" s="9" t="s">
        <v>58</v>
      </c>
      <c r="C5" s="9" t="s">
        <v>59</v>
      </c>
      <c r="D5" s="11" t="s">
        <v>22</v>
      </c>
      <c r="E5" s="9" t="s">
        <v>60</v>
      </c>
      <c r="F5" s="9" t="s">
        <v>61</v>
      </c>
      <c r="G5" s="11" t="s">
        <v>62</v>
      </c>
      <c r="H5" s="11" t="s">
        <v>22</v>
      </c>
      <c r="I5" s="11" t="s">
        <v>63</v>
      </c>
      <c r="J5" s="11" t="s">
        <v>27</v>
      </c>
      <c r="K5" s="11" t="s">
        <v>28</v>
      </c>
      <c r="L5" s="11" t="s">
        <v>43</v>
      </c>
      <c r="M5" s="9" t="s">
        <v>30</v>
      </c>
      <c r="N5" s="9" t="s">
        <v>31</v>
      </c>
      <c r="O5" s="11" t="s">
        <v>32</v>
      </c>
      <c r="P5" s="11" t="s">
        <v>22</v>
      </c>
      <c r="Q5" s="11" t="s">
        <v>64</v>
      </c>
      <c r="R5" s="11" t="s">
        <v>46</v>
      </c>
      <c r="S5" s="20" t="s">
        <v>65</v>
      </c>
      <c r="T5" s="9" t="s">
        <v>22</v>
      </c>
    </row>
    <row r="6" customHeight="1" spans="1:20">
      <c r="A6" s="10">
        <v>45200</v>
      </c>
      <c r="B6" s="9" t="s">
        <v>66</v>
      </c>
      <c r="C6" s="9" t="s">
        <v>50</v>
      </c>
      <c r="D6" s="11" t="s">
        <v>22</v>
      </c>
      <c r="E6" s="9" t="s">
        <v>67</v>
      </c>
      <c r="F6" s="9" t="s">
        <v>68</v>
      </c>
      <c r="G6" s="11" t="s">
        <v>69</v>
      </c>
      <c r="H6" s="11" t="s">
        <v>22</v>
      </c>
      <c r="I6" s="11" t="s">
        <v>70</v>
      </c>
      <c r="J6" s="11" t="s">
        <v>27</v>
      </c>
      <c r="K6" s="11" t="s">
        <v>28</v>
      </c>
      <c r="L6" s="11" t="s">
        <v>43</v>
      </c>
      <c r="M6" s="9" t="s">
        <v>30</v>
      </c>
      <c r="N6" s="9" t="s">
        <v>31</v>
      </c>
      <c r="O6" s="11" t="s">
        <v>32</v>
      </c>
      <c r="P6" s="11" t="s">
        <v>22</v>
      </c>
      <c r="Q6" s="11" t="s">
        <v>71</v>
      </c>
      <c r="R6" s="11" t="s">
        <v>56</v>
      </c>
      <c r="S6" s="20" t="s">
        <v>72</v>
      </c>
      <c r="T6" s="9" t="s">
        <v>22</v>
      </c>
    </row>
    <row r="7" customHeight="1" spans="1:20">
      <c r="A7" s="10">
        <v>45201</v>
      </c>
      <c r="B7" s="12" t="s">
        <v>73</v>
      </c>
      <c r="C7" s="12" t="s">
        <v>59</v>
      </c>
      <c r="D7" s="13"/>
      <c r="E7" s="12" t="str">
        <f>"15571717000"</f>
        <v>15571717000</v>
      </c>
      <c r="F7" s="12" t="s">
        <v>74</v>
      </c>
      <c r="G7" s="13" t="s">
        <v>62</v>
      </c>
      <c r="H7" s="13"/>
      <c r="I7" s="13" t="s">
        <v>75</v>
      </c>
      <c r="J7" s="13" t="s">
        <v>27</v>
      </c>
      <c r="K7" s="13" t="s">
        <v>76</v>
      </c>
      <c r="L7" s="13" t="s">
        <v>43</v>
      </c>
      <c r="M7" s="12" t="s">
        <v>30</v>
      </c>
      <c r="N7" s="12" t="s">
        <v>31</v>
      </c>
      <c r="O7" s="13" t="s">
        <v>32</v>
      </c>
      <c r="P7" s="13"/>
      <c r="Q7" s="21">
        <v>45201.5918865741</v>
      </c>
      <c r="R7" s="13" t="s">
        <v>46</v>
      </c>
      <c r="S7" s="22" t="s">
        <v>77</v>
      </c>
      <c r="T7" s="12"/>
    </row>
    <row r="8" customHeight="1" spans="1:20">
      <c r="A8" s="6">
        <v>45215</v>
      </c>
      <c r="B8" s="9" t="s">
        <v>78</v>
      </c>
      <c r="C8" s="9" t="s">
        <v>79</v>
      </c>
      <c r="D8" s="11" t="s">
        <v>22</v>
      </c>
      <c r="E8" s="9" t="s">
        <v>80</v>
      </c>
      <c r="F8" s="9" t="s">
        <v>81</v>
      </c>
      <c r="G8" s="11" t="s">
        <v>82</v>
      </c>
      <c r="H8" s="11" t="s">
        <v>22</v>
      </c>
      <c r="I8" s="11" t="s">
        <v>83</v>
      </c>
      <c r="J8" s="11" t="s">
        <v>27</v>
      </c>
      <c r="K8" s="11" t="s">
        <v>28</v>
      </c>
      <c r="L8" s="11" t="s">
        <v>43</v>
      </c>
      <c r="M8" s="9" t="s">
        <v>30</v>
      </c>
      <c r="N8" s="9" t="s">
        <v>31</v>
      </c>
      <c r="O8" s="11" t="s">
        <v>32</v>
      </c>
      <c r="P8" s="11" t="s">
        <v>22</v>
      </c>
      <c r="Q8" s="11" t="s">
        <v>84</v>
      </c>
      <c r="R8" s="11" t="s">
        <v>46</v>
      </c>
      <c r="S8" s="9" t="s">
        <v>85</v>
      </c>
      <c r="T8" s="9" t="s">
        <v>86</v>
      </c>
    </row>
    <row r="9" customHeight="1" spans="1:20">
      <c r="A9" s="10">
        <v>45222</v>
      </c>
      <c r="B9" s="9" t="s">
        <v>87</v>
      </c>
      <c r="C9" s="9" t="s">
        <v>50</v>
      </c>
      <c r="D9" s="14" t="s">
        <v>22</v>
      </c>
      <c r="E9" s="9" t="s">
        <v>88</v>
      </c>
      <c r="F9" s="9" t="s">
        <v>89</v>
      </c>
      <c r="G9" s="14" t="s">
        <v>69</v>
      </c>
      <c r="H9" s="14" t="s">
        <v>22</v>
      </c>
      <c r="I9" s="14" t="s">
        <v>90</v>
      </c>
      <c r="J9" s="14" t="s">
        <v>27</v>
      </c>
      <c r="K9" s="14" t="s">
        <v>28</v>
      </c>
      <c r="L9" s="14" t="s">
        <v>43</v>
      </c>
      <c r="M9" s="9" t="s">
        <v>44</v>
      </c>
      <c r="N9" s="9" t="s">
        <v>31</v>
      </c>
      <c r="O9" s="14" t="s">
        <v>32</v>
      </c>
      <c r="P9" s="14" t="s">
        <v>22</v>
      </c>
      <c r="Q9" s="14" t="s">
        <v>91</v>
      </c>
      <c r="R9" s="14" t="s">
        <v>56</v>
      </c>
      <c r="S9" s="20" t="s">
        <v>92</v>
      </c>
      <c r="T9" s="9" t="s">
        <v>22</v>
      </c>
    </row>
    <row r="10" customHeight="1" spans="1:20">
      <c r="A10" s="10">
        <v>45222</v>
      </c>
      <c r="B10" s="9" t="s">
        <v>93</v>
      </c>
      <c r="C10" s="9" t="s">
        <v>50</v>
      </c>
      <c r="D10" s="14" t="s">
        <v>22</v>
      </c>
      <c r="E10" s="9" t="s">
        <v>94</v>
      </c>
      <c r="F10" s="9" t="s">
        <v>95</v>
      </c>
      <c r="G10" s="14" t="s">
        <v>69</v>
      </c>
      <c r="H10" s="14" t="s">
        <v>96</v>
      </c>
      <c r="I10" s="14" t="s">
        <v>97</v>
      </c>
      <c r="J10" s="14" t="s">
        <v>27</v>
      </c>
      <c r="K10" s="14" t="s">
        <v>28</v>
      </c>
      <c r="L10" s="14" t="s">
        <v>43</v>
      </c>
      <c r="M10" s="9" t="s">
        <v>44</v>
      </c>
      <c r="N10" s="9" t="s">
        <v>31</v>
      </c>
      <c r="O10" s="14" t="s">
        <v>32</v>
      </c>
      <c r="P10" s="14" t="s">
        <v>22</v>
      </c>
      <c r="Q10" s="14" t="s">
        <v>98</v>
      </c>
      <c r="R10" s="14" t="s">
        <v>56</v>
      </c>
      <c r="S10" s="20" t="s">
        <v>99</v>
      </c>
      <c r="T10" s="9" t="s">
        <v>22</v>
      </c>
    </row>
    <row r="11" customHeight="1" spans="1:20">
      <c r="A11" s="10">
        <v>45222</v>
      </c>
      <c r="B11" s="9" t="s">
        <v>100</v>
      </c>
      <c r="C11" s="9" t="s">
        <v>101</v>
      </c>
      <c r="D11" s="14" t="s">
        <v>22</v>
      </c>
      <c r="E11" s="9" t="s">
        <v>102</v>
      </c>
      <c r="F11" s="9" t="s">
        <v>103</v>
      </c>
      <c r="G11" s="14" t="s">
        <v>41</v>
      </c>
      <c r="H11" s="14" t="s">
        <v>22</v>
      </c>
      <c r="I11" s="14" t="s">
        <v>104</v>
      </c>
      <c r="J11" s="14" t="s">
        <v>27</v>
      </c>
      <c r="K11" s="14" t="s">
        <v>28</v>
      </c>
      <c r="L11" s="14" t="s">
        <v>43</v>
      </c>
      <c r="M11" s="9" t="s">
        <v>30</v>
      </c>
      <c r="N11" s="9" t="s">
        <v>31</v>
      </c>
      <c r="O11" s="14" t="s">
        <v>32</v>
      </c>
      <c r="P11" s="14" t="s">
        <v>22</v>
      </c>
      <c r="Q11" s="14" t="s">
        <v>105</v>
      </c>
      <c r="R11" s="14" t="s">
        <v>46</v>
      </c>
      <c r="S11" s="20" t="s">
        <v>106</v>
      </c>
      <c r="T11" s="9" t="s">
        <v>22</v>
      </c>
    </row>
    <row r="12" customHeight="1" spans="1:20">
      <c r="A12" s="10">
        <v>45225</v>
      </c>
      <c r="B12" s="9" t="s">
        <v>107</v>
      </c>
      <c r="C12" s="9" t="s">
        <v>50</v>
      </c>
      <c r="D12" s="14" t="s">
        <v>22</v>
      </c>
      <c r="E12" s="9" t="s">
        <v>108</v>
      </c>
      <c r="F12" s="9" t="s">
        <v>109</v>
      </c>
      <c r="G12" s="14" t="s">
        <v>69</v>
      </c>
      <c r="H12" s="14" t="s">
        <v>110</v>
      </c>
      <c r="I12" s="14" t="s">
        <v>111</v>
      </c>
      <c r="J12" s="14" t="s">
        <v>27</v>
      </c>
      <c r="K12" s="14" t="s">
        <v>28</v>
      </c>
      <c r="L12" s="14" t="s">
        <v>43</v>
      </c>
      <c r="M12" s="9" t="s">
        <v>44</v>
      </c>
      <c r="N12" s="9" t="s">
        <v>31</v>
      </c>
      <c r="O12" s="14" t="s">
        <v>32</v>
      </c>
      <c r="P12" s="14" t="s">
        <v>22</v>
      </c>
      <c r="Q12" s="14" t="s">
        <v>112</v>
      </c>
      <c r="R12" s="14" t="s">
        <v>56</v>
      </c>
      <c r="S12" s="20" t="s">
        <v>113</v>
      </c>
      <c r="T12" s="9" t="s">
        <v>22</v>
      </c>
    </row>
    <row r="13" customHeight="1" spans="1:20">
      <c r="A13" s="10">
        <v>45223</v>
      </c>
      <c r="B13" s="15" t="s">
        <v>114</v>
      </c>
      <c r="C13" s="15" t="s">
        <v>50</v>
      </c>
      <c r="D13" s="16" t="s">
        <v>22</v>
      </c>
      <c r="E13" s="15" t="s">
        <v>115</v>
      </c>
      <c r="F13" s="15" t="s">
        <v>116</v>
      </c>
      <c r="G13" s="16" t="s">
        <v>69</v>
      </c>
      <c r="H13" s="16" t="s">
        <v>110</v>
      </c>
      <c r="I13" s="16" t="s">
        <v>117</v>
      </c>
      <c r="J13" s="16" t="s">
        <v>27</v>
      </c>
      <c r="K13" s="16" t="s">
        <v>28</v>
      </c>
      <c r="L13" s="16" t="s">
        <v>43</v>
      </c>
      <c r="M13" s="15" t="s">
        <v>44</v>
      </c>
      <c r="N13" s="15" t="s">
        <v>31</v>
      </c>
      <c r="O13" s="16" t="s">
        <v>32</v>
      </c>
      <c r="P13" s="16" t="s">
        <v>22</v>
      </c>
      <c r="Q13" s="16" t="s">
        <v>118</v>
      </c>
      <c r="R13" s="16" t="s">
        <v>56</v>
      </c>
      <c r="S13" s="15" t="s">
        <v>119</v>
      </c>
      <c r="T13" s="15" t="s">
        <v>22</v>
      </c>
    </row>
    <row r="14" customHeight="1" spans="1:20">
      <c r="A14" s="10">
        <v>45222</v>
      </c>
      <c r="B14" s="9" t="s">
        <v>120</v>
      </c>
      <c r="C14" s="9" t="s">
        <v>121</v>
      </c>
      <c r="D14" s="14" t="s">
        <v>22</v>
      </c>
      <c r="E14" s="9" t="s">
        <v>122</v>
      </c>
      <c r="F14" s="9" t="s">
        <v>123</v>
      </c>
      <c r="G14" s="14" t="s">
        <v>82</v>
      </c>
      <c r="H14" s="14" t="s">
        <v>22</v>
      </c>
      <c r="I14" s="14" t="s">
        <v>124</v>
      </c>
      <c r="J14" s="14" t="s">
        <v>27</v>
      </c>
      <c r="K14" s="14" t="s">
        <v>28</v>
      </c>
      <c r="L14" s="14" t="s">
        <v>43</v>
      </c>
      <c r="M14" s="9" t="s">
        <v>44</v>
      </c>
      <c r="N14" s="9" t="s">
        <v>31</v>
      </c>
      <c r="O14" s="14" t="s">
        <v>32</v>
      </c>
      <c r="P14" s="14" t="s">
        <v>22</v>
      </c>
      <c r="Q14" s="14" t="s">
        <v>125</v>
      </c>
      <c r="R14" s="14" t="s">
        <v>56</v>
      </c>
      <c r="S14" s="20" t="s">
        <v>126</v>
      </c>
      <c r="T14" s="9" t="s">
        <v>22</v>
      </c>
    </row>
    <row r="15" customHeight="1" spans="1:20">
      <c r="A15" s="10">
        <v>45222</v>
      </c>
      <c r="B15" s="9" t="s">
        <v>127</v>
      </c>
      <c r="C15" s="9" t="s">
        <v>50</v>
      </c>
      <c r="D15" s="14" t="s">
        <v>22</v>
      </c>
      <c r="E15" s="9" t="s">
        <v>128</v>
      </c>
      <c r="F15" s="9" t="s">
        <v>129</v>
      </c>
      <c r="G15" s="14" t="s">
        <v>130</v>
      </c>
      <c r="H15" s="14" t="s">
        <v>22</v>
      </c>
      <c r="I15" s="14" t="s">
        <v>131</v>
      </c>
      <c r="J15" s="14" t="s">
        <v>27</v>
      </c>
      <c r="K15" s="14" t="s">
        <v>28</v>
      </c>
      <c r="L15" s="14" t="s">
        <v>43</v>
      </c>
      <c r="M15" s="9" t="s">
        <v>44</v>
      </c>
      <c r="N15" s="9" t="s">
        <v>31</v>
      </c>
      <c r="O15" s="14" t="s">
        <v>32</v>
      </c>
      <c r="P15" s="14" t="s">
        <v>22</v>
      </c>
      <c r="Q15" s="14" t="s">
        <v>132</v>
      </c>
      <c r="R15" s="14" t="s">
        <v>56</v>
      </c>
      <c r="S15" s="20" t="s">
        <v>133</v>
      </c>
      <c r="T15" s="9" t="s">
        <v>22</v>
      </c>
    </row>
    <row r="16" customHeight="1" spans="1:20">
      <c r="A16" s="10">
        <v>45225</v>
      </c>
      <c r="B16" s="9" t="s">
        <v>134</v>
      </c>
      <c r="C16" s="9" t="s">
        <v>50</v>
      </c>
      <c r="D16" s="14" t="s">
        <v>22</v>
      </c>
      <c r="E16" s="9" t="s">
        <v>135</v>
      </c>
      <c r="F16" s="9" t="s">
        <v>136</v>
      </c>
      <c r="G16" s="14" t="s">
        <v>25</v>
      </c>
      <c r="H16" s="14" t="s">
        <v>137</v>
      </c>
      <c r="I16" s="14" t="s">
        <v>117</v>
      </c>
      <c r="J16" s="14" t="s">
        <v>27</v>
      </c>
      <c r="K16" s="14" t="s">
        <v>28</v>
      </c>
      <c r="L16" s="14" t="s">
        <v>43</v>
      </c>
      <c r="M16" s="9" t="s">
        <v>30</v>
      </c>
      <c r="N16" s="9" t="s">
        <v>31</v>
      </c>
      <c r="O16" s="14" t="s">
        <v>32</v>
      </c>
      <c r="P16" s="14" t="s">
        <v>22</v>
      </c>
      <c r="Q16" s="14" t="s">
        <v>138</v>
      </c>
      <c r="R16" s="14" t="s">
        <v>56</v>
      </c>
      <c r="S16" s="20" t="s">
        <v>139</v>
      </c>
      <c r="T16" s="9" t="s">
        <v>22</v>
      </c>
    </row>
    <row r="17" customHeight="1" spans="1:20">
      <c r="A17" s="10">
        <v>45223</v>
      </c>
      <c r="B17" s="15" t="s">
        <v>140</v>
      </c>
      <c r="C17" s="15" t="s">
        <v>50</v>
      </c>
      <c r="D17" s="16" t="s">
        <v>22</v>
      </c>
      <c r="E17" s="15" t="s">
        <v>141</v>
      </c>
      <c r="F17" s="15" t="s">
        <v>142</v>
      </c>
      <c r="G17" s="16" t="s">
        <v>53</v>
      </c>
      <c r="H17" s="16" t="s">
        <v>22</v>
      </c>
      <c r="I17" s="16" t="s">
        <v>26</v>
      </c>
      <c r="J17" s="16" t="s">
        <v>27</v>
      </c>
      <c r="K17" s="16" t="s">
        <v>76</v>
      </c>
      <c r="L17" s="16" t="s">
        <v>29</v>
      </c>
      <c r="M17" s="15" t="s">
        <v>30</v>
      </c>
      <c r="N17" s="15" t="s">
        <v>31</v>
      </c>
      <c r="O17" s="16" t="s">
        <v>32</v>
      </c>
      <c r="P17" s="16" t="s">
        <v>22</v>
      </c>
      <c r="Q17" s="16" t="s">
        <v>143</v>
      </c>
      <c r="R17" s="16" t="s">
        <v>34</v>
      </c>
      <c r="S17" s="23" t="s">
        <v>144</v>
      </c>
      <c r="T17" s="15" t="s">
        <v>22</v>
      </c>
    </row>
    <row r="18" customHeight="1" spans="1:20">
      <c r="A18" s="10">
        <v>45223</v>
      </c>
      <c r="B18" s="15" t="s">
        <v>145</v>
      </c>
      <c r="C18" s="15" t="s">
        <v>50</v>
      </c>
      <c r="D18" s="16" t="s">
        <v>22</v>
      </c>
      <c r="E18" s="15" t="s">
        <v>146</v>
      </c>
      <c r="F18" s="15" t="s">
        <v>147</v>
      </c>
      <c r="G18" s="16" t="s">
        <v>62</v>
      </c>
      <c r="H18" s="16" t="s">
        <v>148</v>
      </c>
      <c r="I18" s="16" t="s">
        <v>149</v>
      </c>
      <c r="J18" s="16" t="s">
        <v>27</v>
      </c>
      <c r="K18" s="16" t="s">
        <v>28</v>
      </c>
      <c r="L18" s="16" t="s">
        <v>43</v>
      </c>
      <c r="M18" s="15" t="s">
        <v>30</v>
      </c>
      <c r="N18" s="15" t="s">
        <v>31</v>
      </c>
      <c r="O18" s="16" t="s">
        <v>32</v>
      </c>
      <c r="P18" s="16" t="s">
        <v>22</v>
      </c>
      <c r="Q18" s="16" t="s">
        <v>150</v>
      </c>
      <c r="R18" s="16" t="s">
        <v>46</v>
      </c>
      <c r="S18" s="23" t="s">
        <v>151</v>
      </c>
      <c r="T18" s="15" t="s">
        <v>22</v>
      </c>
    </row>
    <row r="19" customHeight="1" spans="1:20">
      <c r="A19" s="10">
        <v>45224</v>
      </c>
      <c r="B19" s="9" t="s">
        <v>152</v>
      </c>
      <c r="C19" s="9" t="s">
        <v>50</v>
      </c>
      <c r="D19" s="14" t="s">
        <v>22</v>
      </c>
      <c r="E19" s="9" t="s">
        <v>153</v>
      </c>
      <c r="F19" s="9" t="s">
        <v>154</v>
      </c>
      <c r="G19" s="14" t="s">
        <v>25</v>
      </c>
      <c r="H19" s="14" t="s">
        <v>148</v>
      </c>
      <c r="I19" s="14" t="s">
        <v>155</v>
      </c>
      <c r="J19" s="14" t="s">
        <v>27</v>
      </c>
      <c r="K19" s="14" t="s">
        <v>28</v>
      </c>
      <c r="L19" s="14" t="s">
        <v>43</v>
      </c>
      <c r="M19" s="9" t="s">
        <v>44</v>
      </c>
      <c r="N19" s="9" t="s">
        <v>31</v>
      </c>
      <c r="O19" s="14" t="s">
        <v>32</v>
      </c>
      <c r="P19" s="14" t="s">
        <v>22</v>
      </c>
      <c r="Q19" s="14" t="s">
        <v>156</v>
      </c>
      <c r="R19" s="14" t="s">
        <v>56</v>
      </c>
      <c r="S19" s="9" t="s">
        <v>157</v>
      </c>
      <c r="T19" s="9" t="s">
        <v>22</v>
      </c>
    </row>
    <row r="20" customHeight="1" spans="1:20">
      <c r="A20" s="10">
        <v>45225</v>
      </c>
      <c r="B20" s="9" t="s">
        <v>158</v>
      </c>
      <c r="C20" s="9" t="s">
        <v>50</v>
      </c>
      <c r="D20" s="14" t="s">
        <v>22</v>
      </c>
      <c r="E20" s="9" t="s">
        <v>159</v>
      </c>
      <c r="F20" s="9" t="s">
        <v>160</v>
      </c>
      <c r="G20" s="14" t="s">
        <v>82</v>
      </c>
      <c r="H20" s="14" t="s">
        <v>161</v>
      </c>
      <c r="I20" s="14" t="s">
        <v>162</v>
      </c>
      <c r="J20" s="14" t="s">
        <v>27</v>
      </c>
      <c r="K20" s="14" t="s">
        <v>28</v>
      </c>
      <c r="L20" s="14" t="s">
        <v>43</v>
      </c>
      <c r="M20" s="9" t="s">
        <v>30</v>
      </c>
      <c r="N20" s="9" t="s">
        <v>31</v>
      </c>
      <c r="O20" s="14" t="s">
        <v>32</v>
      </c>
      <c r="P20" s="14" t="s">
        <v>22</v>
      </c>
      <c r="Q20" s="14" t="s">
        <v>163</v>
      </c>
      <c r="R20" s="14" t="s">
        <v>56</v>
      </c>
      <c r="S20" s="20" t="s">
        <v>164</v>
      </c>
      <c r="T20" s="9" t="s">
        <v>22</v>
      </c>
    </row>
    <row r="21" customHeight="1" spans="1:20">
      <c r="A21" s="10">
        <v>45223</v>
      </c>
      <c r="B21" s="15" t="s">
        <v>165</v>
      </c>
      <c r="C21" s="15" t="s">
        <v>101</v>
      </c>
      <c r="D21" s="16" t="s">
        <v>22</v>
      </c>
      <c r="E21" s="15" t="s">
        <v>166</v>
      </c>
      <c r="F21" s="15" t="s">
        <v>167</v>
      </c>
      <c r="G21" s="16" t="s">
        <v>82</v>
      </c>
      <c r="H21" s="16" t="s">
        <v>22</v>
      </c>
      <c r="I21" s="16" t="s">
        <v>168</v>
      </c>
      <c r="J21" s="16" t="s">
        <v>27</v>
      </c>
      <c r="K21" s="16" t="s">
        <v>28</v>
      </c>
      <c r="L21" s="16" t="s">
        <v>43</v>
      </c>
      <c r="M21" s="15" t="s">
        <v>169</v>
      </c>
      <c r="N21" s="15" t="s">
        <v>31</v>
      </c>
      <c r="O21" s="16" t="s">
        <v>32</v>
      </c>
      <c r="P21" s="16" t="s">
        <v>22</v>
      </c>
      <c r="Q21" s="16" t="s">
        <v>170</v>
      </c>
      <c r="R21" s="16" t="s">
        <v>46</v>
      </c>
      <c r="S21" s="15" t="s">
        <v>171</v>
      </c>
      <c r="T21" s="15" t="s">
        <v>22</v>
      </c>
    </row>
    <row r="22" customHeight="1" spans="1:20">
      <c r="A22" s="10">
        <v>45223</v>
      </c>
      <c r="B22" s="15" t="s">
        <v>172</v>
      </c>
      <c r="C22" s="15" t="s">
        <v>121</v>
      </c>
      <c r="D22" s="16" t="s">
        <v>22</v>
      </c>
      <c r="E22" s="15" t="s">
        <v>173</v>
      </c>
      <c r="F22" s="15" t="s">
        <v>174</v>
      </c>
      <c r="G22" s="16" t="s">
        <v>82</v>
      </c>
      <c r="H22" s="16" t="s">
        <v>22</v>
      </c>
      <c r="I22" s="16" t="s">
        <v>175</v>
      </c>
      <c r="J22" s="16" t="s">
        <v>27</v>
      </c>
      <c r="K22" s="16" t="s">
        <v>28</v>
      </c>
      <c r="L22" s="16" t="s">
        <v>43</v>
      </c>
      <c r="M22" s="15" t="s">
        <v>30</v>
      </c>
      <c r="N22" s="15" t="s">
        <v>31</v>
      </c>
      <c r="O22" s="16" t="s">
        <v>32</v>
      </c>
      <c r="P22" s="16" t="s">
        <v>22</v>
      </c>
      <c r="Q22" s="16" t="s">
        <v>176</v>
      </c>
      <c r="R22" s="16" t="s">
        <v>46</v>
      </c>
      <c r="S22" s="23" t="s">
        <v>177</v>
      </c>
      <c r="T22" s="15" t="s">
        <v>22</v>
      </c>
    </row>
    <row r="23" customHeight="1" spans="1:20">
      <c r="A23" s="10">
        <v>45223</v>
      </c>
      <c r="B23" s="15" t="s">
        <v>178</v>
      </c>
      <c r="C23" s="15" t="s">
        <v>179</v>
      </c>
      <c r="D23" s="16" t="s">
        <v>22</v>
      </c>
      <c r="E23" s="15" t="s">
        <v>180</v>
      </c>
      <c r="F23" s="15" t="s">
        <v>181</v>
      </c>
      <c r="G23" s="16" t="s">
        <v>82</v>
      </c>
      <c r="H23" s="16" t="s">
        <v>22</v>
      </c>
      <c r="I23" s="16" t="s">
        <v>168</v>
      </c>
      <c r="J23" s="16" t="s">
        <v>27</v>
      </c>
      <c r="K23" s="16" t="s">
        <v>28</v>
      </c>
      <c r="L23" s="16" t="s">
        <v>43</v>
      </c>
      <c r="M23" s="15" t="s">
        <v>169</v>
      </c>
      <c r="N23" s="15" t="s">
        <v>31</v>
      </c>
      <c r="O23" s="16" t="s">
        <v>32</v>
      </c>
      <c r="P23" s="16" t="s">
        <v>22</v>
      </c>
      <c r="Q23" s="16" t="s">
        <v>182</v>
      </c>
      <c r="R23" s="16" t="s">
        <v>46</v>
      </c>
      <c r="S23" s="15" t="s">
        <v>183</v>
      </c>
      <c r="T23" s="15" t="s">
        <v>22</v>
      </c>
    </row>
    <row r="24" customHeight="1" spans="1:20">
      <c r="A24" s="10">
        <v>45224</v>
      </c>
      <c r="B24" s="9" t="s">
        <v>184</v>
      </c>
      <c r="C24" s="9" t="s">
        <v>185</v>
      </c>
      <c r="D24" s="14" t="s">
        <v>22</v>
      </c>
      <c r="E24" s="9" t="s">
        <v>186</v>
      </c>
      <c r="F24" s="9" t="s">
        <v>187</v>
      </c>
      <c r="G24" s="14" t="s">
        <v>130</v>
      </c>
      <c r="H24" s="14" t="s">
        <v>22</v>
      </c>
      <c r="I24" s="14" t="s">
        <v>54</v>
      </c>
      <c r="J24" s="14" t="s">
        <v>27</v>
      </c>
      <c r="K24" s="14" t="s">
        <v>28</v>
      </c>
      <c r="L24" s="14" t="s">
        <v>43</v>
      </c>
      <c r="M24" s="9" t="s">
        <v>30</v>
      </c>
      <c r="N24" s="9" t="s">
        <v>31</v>
      </c>
      <c r="O24" s="14" t="s">
        <v>32</v>
      </c>
      <c r="P24" s="14" t="s">
        <v>22</v>
      </c>
      <c r="Q24" s="14" t="s">
        <v>188</v>
      </c>
      <c r="R24" s="14" t="s">
        <v>56</v>
      </c>
      <c r="S24" s="20" t="s">
        <v>189</v>
      </c>
      <c r="T24" s="9" t="s">
        <v>22</v>
      </c>
    </row>
    <row r="25" customHeight="1" spans="1:20">
      <c r="A25" s="10">
        <v>45224</v>
      </c>
      <c r="B25" s="9" t="s">
        <v>190</v>
      </c>
      <c r="C25" s="9" t="s">
        <v>191</v>
      </c>
      <c r="D25" s="14" t="s">
        <v>22</v>
      </c>
      <c r="E25" s="9" t="s">
        <v>192</v>
      </c>
      <c r="F25" s="9" t="s">
        <v>193</v>
      </c>
      <c r="G25" s="14" t="s">
        <v>194</v>
      </c>
      <c r="H25" s="14" t="s">
        <v>110</v>
      </c>
      <c r="I25" s="14" t="s">
        <v>26</v>
      </c>
      <c r="J25" s="14" t="s">
        <v>27</v>
      </c>
      <c r="K25" s="14" t="s">
        <v>195</v>
      </c>
      <c r="L25" s="14" t="s">
        <v>29</v>
      </c>
      <c r="M25" s="9" t="s">
        <v>30</v>
      </c>
      <c r="N25" s="9" t="s">
        <v>31</v>
      </c>
      <c r="O25" s="14" t="s">
        <v>32</v>
      </c>
      <c r="P25" s="14" t="s">
        <v>22</v>
      </c>
      <c r="Q25" s="14" t="s">
        <v>196</v>
      </c>
      <c r="R25" s="14" t="s">
        <v>34</v>
      </c>
      <c r="S25" s="9" t="s">
        <v>197</v>
      </c>
      <c r="T25" s="9" t="s">
        <v>22</v>
      </c>
    </row>
    <row r="26" customHeight="1" spans="1:20">
      <c r="A26" s="10">
        <v>45225</v>
      </c>
      <c r="B26" s="9" t="s">
        <v>198</v>
      </c>
      <c r="C26" s="9" t="s">
        <v>50</v>
      </c>
      <c r="D26" s="14" t="s">
        <v>22</v>
      </c>
      <c r="E26" s="9" t="s">
        <v>199</v>
      </c>
      <c r="F26" s="9" t="s">
        <v>200</v>
      </c>
      <c r="G26" s="14" t="s">
        <v>53</v>
      </c>
      <c r="H26" s="14" t="s">
        <v>22</v>
      </c>
      <c r="I26" s="14" t="s">
        <v>124</v>
      </c>
      <c r="J26" s="14" t="s">
        <v>27</v>
      </c>
      <c r="K26" s="14" t="s">
        <v>28</v>
      </c>
      <c r="L26" s="14" t="s">
        <v>43</v>
      </c>
      <c r="M26" s="9" t="s">
        <v>44</v>
      </c>
      <c r="N26" s="9" t="s">
        <v>31</v>
      </c>
      <c r="O26" s="14" t="s">
        <v>32</v>
      </c>
      <c r="P26" s="14" t="s">
        <v>22</v>
      </c>
      <c r="Q26" s="14" t="s">
        <v>201</v>
      </c>
      <c r="R26" s="14" t="s">
        <v>56</v>
      </c>
      <c r="S26" s="9" t="s">
        <v>202</v>
      </c>
      <c r="T26" s="9" t="s">
        <v>22</v>
      </c>
    </row>
    <row r="27" customHeight="1" spans="1:20">
      <c r="A27" s="10">
        <v>45225</v>
      </c>
      <c r="B27" s="9" t="s">
        <v>203</v>
      </c>
      <c r="C27" s="9" t="s">
        <v>204</v>
      </c>
      <c r="D27" s="14" t="s">
        <v>22</v>
      </c>
      <c r="E27" s="9" t="s">
        <v>205</v>
      </c>
      <c r="F27" s="9" t="s">
        <v>206</v>
      </c>
      <c r="G27" s="14" t="s">
        <v>53</v>
      </c>
      <c r="H27" s="14" t="s">
        <v>22</v>
      </c>
      <c r="I27" s="14" t="s">
        <v>207</v>
      </c>
      <c r="J27" s="14" t="s">
        <v>27</v>
      </c>
      <c r="K27" s="14" t="s">
        <v>28</v>
      </c>
      <c r="L27" s="14" t="s">
        <v>43</v>
      </c>
      <c r="M27" s="9" t="s">
        <v>30</v>
      </c>
      <c r="N27" s="9" t="s">
        <v>208</v>
      </c>
      <c r="O27" s="14" t="s">
        <v>32</v>
      </c>
      <c r="P27" s="14" t="s">
        <v>22</v>
      </c>
      <c r="Q27" s="14" t="s">
        <v>209</v>
      </c>
      <c r="R27" s="14" t="s">
        <v>56</v>
      </c>
      <c r="S27" s="20" t="s">
        <v>210</v>
      </c>
      <c r="T27" s="9" t="s">
        <v>22</v>
      </c>
    </row>
    <row r="28" customHeight="1" spans="1:20">
      <c r="A28" s="10">
        <v>45225</v>
      </c>
      <c r="B28" s="9" t="s">
        <v>211</v>
      </c>
      <c r="C28" s="9" t="s">
        <v>179</v>
      </c>
      <c r="D28" s="14" t="s">
        <v>22</v>
      </c>
      <c r="E28" s="9" t="s">
        <v>212</v>
      </c>
      <c r="F28" s="9" t="s">
        <v>213</v>
      </c>
      <c r="G28" s="14" t="s">
        <v>82</v>
      </c>
      <c r="H28" s="14" t="s">
        <v>22</v>
      </c>
      <c r="I28" s="14" t="s">
        <v>214</v>
      </c>
      <c r="J28" s="14" t="s">
        <v>27</v>
      </c>
      <c r="K28" s="14" t="s">
        <v>28</v>
      </c>
      <c r="L28" s="14" t="s">
        <v>43</v>
      </c>
      <c r="M28" s="9" t="s">
        <v>169</v>
      </c>
      <c r="N28" s="9" t="s">
        <v>31</v>
      </c>
      <c r="O28" s="14" t="s">
        <v>32</v>
      </c>
      <c r="P28" s="14" t="s">
        <v>22</v>
      </c>
      <c r="Q28" s="14" t="s">
        <v>215</v>
      </c>
      <c r="R28" s="14" t="s">
        <v>46</v>
      </c>
      <c r="S28" s="20" t="s">
        <v>216</v>
      </c>
      <c r="T28" s="9" t="s">
        <v>22</v>
      </c>
    </row>
    <row r="29" customHeight="1" spans="1:20">
      <c r="A29" s="10">
        <v>45225</v>
      </c>
      <c r="B29" s="9" t="s">
        <v>217</v>
      </c>
      <c r="C29" s="9" t="s">
        <v>185</v>
      </c>
      <c r="D29" s="14" t="s">
        <v>22</v>
      </c>
      <c r="E29" s="9" t="s">
        <v>218</v>
      </c>
      <c r="F29" s="9" t="s">
        <v>219</v>
      </c>
      <c r="G29" s="14" t="s">
        <v>82</v>
      </c>
      <c r="H29" s="14" t="s">
        <v>22</v>
      </c>
      <c r="I29" s="14" t="s">
        <v>175</v>
      </c>
      <c r="J29" s="14" t="s">
        <v>27</v>
      </c>
      <c r="K29" s="14" t="s">
        <v>28</v>
      </c>
      <c r="L29" s="14" t="s">
        <v>43</v>
      </c>
      <c r="M29" s="9" t="s">
        <v>44</v>
      </c>
      <c r="N29" s="9" t="s">
        <v>31</v>
      </c>
      <c r="O29" s="14" t="s">
        <v>32</v>
      </c>
      <c r="P29" s="14" t="s">
        <v>22</v>
      </c>
      <c r="Q29" s="14" t="s">
        <v>220</v>
      </c>
      <c r="R29" s="14" t="s">
        <v>56</v>
      </c>
      <c r="S29" s="20" t="s">
        <v>221</v>
      </c>
      <c r="T29" s="9" t="s">
        <v>22</v>
      </c>
    </row>
    <row r="30" customHeight="1" spans="1:20">
      <c r="A30" s="10">
        <v>45225</v>
      </c>
      <c r="B30" s="9" t="s">
        <v>222</v>
      </c>
      <c r="C30" s="9" t="s">
        <v>204</v>
      </c>
      <c r="D30" s="14" t="s">
        <v>22</v>
      </c>
      <c r="E30" s="9" t="s">
        <v>223</v>
      </c>
      <c r="F30" s="9" t="s">
        <v>224</v>
      </c>
      <c r="G30" s="14" t="s">
        <v>82</v>
      </c>
      <c r="H30" s="14" t="s">
        <v>22</v>
      </c>
      <c r="I30" s="14" t="s">
        <v>149</v>
      </c>
      <c r="J30" s="14" t="s">
        <v>27</v>
      </c>
      <c r="K30" s="14" t="s">
        <v>28</v>
      </c>
      <c r="L30" s="14" t="s">
        <v>43</v>
      </c>
      <c r="M30" s="9" t="s">
        <v>44</v>
      </c>
      <c r="N30" s="9" t="s">
        <v>208</v>
      </c>
      <c r="O30" s="14" t="s">
        <v>32</v>
      </c>
      <c r="P30" s="14" t="s">
        <v>22</v>
      </c>
      <c r="Q30" s="14" t="s">
        <v>225</v>
      </c>
      <c r="R30" s="14" t="s">
        <v>56</v>
      </c>
      <c r="S30" s="9" t="s">
        <v>226</v>
      </c>
      <c r="T30" s="9" t="s">
        <v>22</v>
      </c>
    </row>
    <row r="31" customHeight="1" spans="1:20">
      <c r="A31" s="10">
        <v>45224</v>
      </c>
      <c r="B31" s="9" t="s">
        <v>227</v>
      </c>
      <c r="C31" s="9" t="s">
        <v>204</v>
      </c>
      <c r="D31" s="14" t="s">
        <v>22</v>
      </c>
      <c r="E31" s="9" t="s">
        <v>228</v>
      </c>
      <c r="F31" s="9" t="s">
        <v>229</v>
      </c>
      <c r="G31" s="14" t="s">
        <v>53</v>
      </c>
      <c r="H31" s="14" t="s">
        <v>22</v>
      </c>
      <c r="I31" s="14" t="s">
        <v>75</v>
      </c>
      <c r="J31" s="14" t="s">
        <v>27</v>
      </c>
      <c r="K31" s="14" t="s">
        <v>28</v>
      </c>
      <c r="L31" s="14" t="s">
        <v>43</v>
      </c>
      <c r="M31" s="9" t="s">
        <v>30</v>
      </c>
      <c r="N31" s="9" t="s">
        <v>208</v>
      </c>
      <c r="O31" s="14" t="s">
        <v>32</v>
      </c>
      <c r="P31" s="14" t="s">
        <v>22</v>
      </c>
      <c r="Q31" s="14" t="s">
        <v>230</v>
      </c>
      <c r="R31" s="14" t="s">
        <v>56</v>
      </c>
      <c r="S31" s="9" t="s">
        <v>231</v>
      </c>
      <c r="T31" s="9" t="s">
        <v>22</v>
      </c>
    </row>
    <row r="32" customHeight="1" spans="1:20">
      <c r="A32" s="10">
        <v>45225</v>
      </c>
      <c r="B32" s="9" t="s">
        <v>232</v>
      </c>
      <c r="C32" s="9" t="s">
        <v>204</v>
      </c>
      <c r="D32" s="14" t="s">
        <v>22</v>
      </c>
      <c r="E32" s="9" t="s">
        <v>233</v>
      </c>
      <c r="F32" s="9" t="s">
        <v>234</v>
      </c>
      <c r="G32" s="14" t="s">
        <v>130</v>
      </c>
      <c r="H32" s="14" t="s">
        <v>22</v>
      </c>
      <c r="I32" s="14" t="s">
        <v>235</v>
      </c>
      <c r="J32" s="14" t="s">
        <v>27</v>
      </c>
      <c r="K32" s="14" t="s">
        <v>28</v>
      </c>
      <c r="L32" s="14" t="s">
        <v>43</v>
      </c>
      <c r="M32" s="9" t="s">
        <v>30</v>
      </c>
      <c r="N32" s="9" t="s">
        <v>208</v>
      </c>
      <c r="O32" s="14" t="s">
        <v>32</v>
      </c>
      <c r="P32" s="14" t="s">
        <v>22</v>
      </c>
      <c r="Q32" s="14" t="s">
        <v>236</v>
      </c>
      <c r="R32" s="14" t="s">
        <v>56</v>
      </c>
      <c r="S32" s="9" t="s">
        <v>237</v>
      </c>
      <c r="T32" s="9" t="s">
        <v>22</v>
      </c>
    </row>
    <row r="33" customHeight="1" spans="1:20">
      <c r="A33" s="10">
        <v>45225</v>
      </c>
      <c r="B33" s="9" t="s">
        <v>238</v>
      </c>
      <c r="C33" s="9" t="s">
        <v>185</v>
      </c>
      <c r="D33" s="14" t="s">
        <v>22</v>
      </c>
      <c r="E33" s="9" t="s">
        <v>239</v>
      </c>
      <c r="F33" s="9" t="s">
        <v>240</v>
      </c>
      <c r="G33" s="14" t="s">
        <v>53</v>
      </c>
      <c r="H33" s="14" t="s">
        <v>22</v>
      </c>
      <c r="I33" s="14" t="s">
        <v>241</v>
      </c>
      <c r="J33" s="14" t="s">
        <v>27</v>
      </c>
      <c r="K33" s="14" t="s">
        <v>28</v>
      </c>
      <c r="L33" s="14" t="s">
        <v>43</v>
      </c>
      <c r="M33" s="9" t="s">
        <v>44</v>
      </c>
      <c r="N33" s="9" t="s">
        <v>31</v>
      </c>
      <c r="O33" s="14" t="s">
        <v>32</v>
      </c>
      <c r="P33" s="14" t="s">
        <v>22</v>
      </c>
      <c r="Q33" s="14" t="s">
        <v>242</v>
      </c>
      <c r="R33" s="14" t="s">
        <v>56</v>
      </c>
      <c r="S33" s="20" t="s">
        <v>243</v>
      </c>
      <c r="T33" s="9" t="s">
        <v>22</v>
      </c>
    </row>
    <row r="34" customHeight="1" spans="1:20">
      <c r="A34" s="10">
        <v>45225</v>
      </c>
      <c r="B34" s="9" t="s">
        <v>244</v>
      </c>
      <c r="C34" s="9" t="s">
        <v>204</v>
      </c>
      <c r="D34" s="14" t="s">
        <v>22</v>
      </c>
      <c r="E34" s="9" t="s">
        <v>245</v>
      </c>
      <c r="F34" s="9" t="s">
        <v>246</v>
      </c>
      <c r="G34" s="14" t="s">
        <v>247</v>
      </c>
      <c r="H34" s="14" t="s">
        <v>22</v>
      </c>
      <c r="I34" s="14" t="s">
        <v>149</v>
      </c>
      <c r="J34" s="14" t="s">
        <v>27</v>
      </c>
      <c r="K34" s="14" t="s">
        <v>28</v>
      </c>
      <c r="L34" s="14" t="s">
        <v>43</v>
      </c>
      <c r="M34" s="9" t="s">
        <v>44</v>
      </c>
      <c r="N34" s="9" t="s">
        <v>208</v>
      </c>
      <c r="O34" s="14" t="s">
        <v>32</v>
      </c>
      <c r="P34" s="14" t="s">
        <v>22</v>
      </c>
      <c r="Q34" s="14" t="s">
        <v>248</v>
      </c>
      <c r="R34" s="14" t="s">
        <v>56</v>
      </c>
      <c r="S34" s="9" t="s">
        <v>249</v>
      </c>
      <c r="T34" s="9" t="s">
        <v>22</v>
      </c>
    </row>
    <row r="35" customHeight="1" spans="1:20">
      <c r="A35" s="10">
        <v>45224</v>
      </c>
      <c r="B35" s="9" t="s">
        <v>250</v>
      </c>
      <c r="C35" s="9" t="s">
        <v>204</v>
      </c>
      <c r="D35" s="14" t="s">
        <v>22</v>
      </c>
      <c r="E35" s="9" t="s">
        <v>251</v>
      </c>
      <c r="F35" s="9" t="s">
        <v>252</v>
      </c>
      <c r="G35" s="14" t="s">
        <v>25</v>
      </c>
      <c r="H35" s="14" t="s">
        <v>22</v>
      </c>
      <c r="I35" s="14" t="s">
        <v>253</v>
      </c>
      <c r="J35" s="14" t="s">
        <v>27</v>
      </c>
      <c r="K35" s="14" t="s">
        <v>28</v>
      </c>
      <c r="L35" s="14" t="s">
        <v>43</v>
      </c>
      <c r="M35" s="9" t="s">
        <v>44</v>
      </c>
      <c r="N35" s="9" t="s">
        <v>208</v>
      </c>
      <c r="O35" s="14" t="s">
        <v>32</v>
      </c>
      <c r="P35" s="14" t="s">
        <v>22</v>
      </c>
      <c r="Q35" s="14" t="s">
        <v>254</v>
      </c>
      <c r="R35" s="14" t="s">
        <v>56</v>
      </c>
      <c r="S35" s="9" t="s">
        <v>255</v>
      </c>
      <c r="T35" s="9" t="s">
        <v>22</v>
      </c>
    </row>
    <row r="36" customHeight="1" spans="1:20">
      <c r="A36" s="10">
        <v>45225</v>
      </c>
      <c r="B36" s="9" t="s">
        <v>256</v>
      </c>
      <c r="C36" s="9" t="s">
        <v>204</v>
      </c>
      <c r="D36" s="14" t="s">
        <v>22</v>
      </c>
      <c r="E36" s="9" t="s">
        <v>257</v>
      </c>
      <c r="F36" s="9" t="s">
        <v>258</v>
      </c>
      <c r="G36" s="14" t="s">
        <v>130</v>
      </c>
      <c r="H36" s="14" t="s">
        <v>22</v>
      </c>
      <c r="I36" s="14" t="s">
        <v>259</v>
      </c>
      <c r="J36" s="14" t="s">
        <v>27</v>
      </c>
      <c r="K36" s="14" t="s">
        <v>28</v>
      </c>
      <c r="L36" s="14" t="s">
        <v>43</v>
      </c>
      <c r="M36" s="9" t="s">
        <v>30</v>
      </c>
      <c r="N36" s="9" t="s">
        <v>208</v>
      </c>
      <c r="O36" s="14" t="s">
        <v>32</v>
      </c>
      <c r="P36" s="14" t="s">
        <v>22</v>
      </c>
      <c r="Q36" s="14" t="s">
        <v>260</v>
      </c>
      <c r="R36" s="14" t="s">
        <v>56</v>
      </c>
      <c r="S36" s="9" t="s">
        <v>261</v>
      </c>
      <c r="T36" s="9" t="s">
        <v>22</v>
      </c>
    </row>
    <row r="37" customHeight="1" spans="1:20">
      <c r="A37" s="10">
        <v>45225</v>
      </c>
      <c r="B37" s="9" t="s">
        <v>262</v>
      </c>
      <c r="C37" s="9" t="s">
        <v>204</v>
      </c>
      <c r="D37" s="14" t="s">
        <v>22</v>
      </c>
      <c r="E37" s="9" t="s">
        <v>263</v>
      </c>
      <c r="F37" s="9" t="s">
        <v>264</v>
      </c>
      <c r="G37" s="14" t="s">
        <v>53</v>
      </c>
      <c r="H37" s="14" t="s">
        <v>110</v>
      </c>
      <c r="I37" s="14" t="s">
        <v>241</v>
      </c>
      <c r="J37" s="14" t="s">
        <v>27</v>
      </c>
      <c r="K37" s="14" t="s">
        <v>28</v>
      </c>
      <c r="L37" s="14" t="s">
        <v>43</v>
      </c>
      <c r="M37" s="9" t="s">
        <v>44</v>
      </c>
      <c r="N37" s="9" t="s">
        <v>208</v>
      </c>
      <c r="O37" s="14" t="s">
        <v>32</v>
      </c>
      <c r="P37" s="14" t="s">
        <v>22</v>
      </c>
      <c r="Q37" s="14" t="s">
        <v>265</v>
      </c>
      <c r="R37" s="14" t="s">
        <v>56</v>
      </c>
      <c r="S37" s="9" t="s">
        <v>266</v>
      </c>
      <c r="T37" s="9" t="s">
        <v>22</v>
      </c>
    </row>
    <row r="38" customHeight="1" spans="1:20">
      <c r="A38" s="10">
        <v>45225</v>
      </c>
      <c r="B38" s="9" t="s">
        <v>267</v>
      </c>
      <c r="C38" s="9" t="s">
        <v>204</v>
      </c>
      <c r="D38" s="14" t="s">
        <v>22</v>
      </c>
      <c r="E38" s="9" t="s">
        <v>268</v>
      </c>
      <c r="F38" s="9" t="s">
        <v>269</v>
      </c>
      <c r="G38" s="14" t="s">
        <v>53</v>
      </c>
      <c r="H38" s="14" t="s">
        <v>110</v>
      </c>
      <c r="I38" s="14" t="s">
        <v>270</v>
      </c>
      <c r="J38" s="14" t="s">
        <v>27</v>
      </c>
      <c r="K38" s="14" t="s">
        <v>28</v>
      </c>
      <c r="L38" s="14" t="s">
        <v>43</v>
      </c>
      <c r="M38" s="9" t="s">
        <v>44</v>
      </c>
      <c r="N38" s="9" t="s">
        <v>208</v>
      </c>
      <c r="O38" s="14" t="s">
        <v>32</v>
      </c>
      <c r="P38" s="14" t="s">
        <v>22</v>
      </c>
      <c r="Q38" s="14" t="s">
        <v>271</v>
      </c>
      <c r="R38" s="14" t="s">
        <v>56</v>
      </c>
      <c r="S38" s="9" t="s">
        <v>272</v>
      </c>
      <c r="T38" s="9" t="s">
        <v>22</v>
      </c>
    </row>
    <row r="39" customHeight="1" spans="1:20">
      <c r="A39" s="10">
        <v>45222</v>
      </c>
      <c r="B39" s="9" t="s">
        <v>273</v>
      </c>
      <c r="C39" s="9" t="s">
        <v>274</v>
      </c>
      <c r="D39" s="14" t="s">
        <v>22</v>
      </c>
      <c r="E39" s="9" t="s">
        <v>275</v>
      </c>
      <c r="F39" s="9" t="s">
        <v>276</v>
      </c>
      <c r="G39" s="14" t="s">
        <v>41</v>
      </c>
      <c r="H39" s="14" t="s">
        <v>22</v>
      </c>
      <c r="I39" s="14" t="s">
        <v>277</v>
      </c>
      <c r="J39" s="14" t="s">
        <v>27</v>
      </c>
      <c r="K39" s="14" t="s">
        <v>28</v>
      </c>
      <c r="L39" s="14" t="s">
        <v>43</v>
      </c>
      <c r="M39" s="9" t="s">
        <v>44</v>
      </c>
      <c r="N39" s="9" t="s">
        <v>208</v>
      </c>
      <c r="O39" s="14" t="s">
        <v>32</v>
      </c>
      <c r="P39" s="14" t="s">
        <v>22</v>
      </c>
      <c r="Q39" s="14" t="s">
        <v>278</v>
      </c>
      <c r="R39" s="14" t="s">
        <v>56</v>
      </c>
      <c r="S39" s="20" t="s">
        <v>279</v>
      </c>
      <c r="T39" s="9" t="s">
        <v>22</v>
      </c>
    </row>
    <row r="40" customHeight="1" spans="1:20">
      <c r="A40" s="10">
        <v>45223</v>
      </c>
      <c r="B40" s="15" t="s">
        <v>280</v>
      </c>
      <c r="C40" s="15" t="s">
        <v>274</v>
      </c>
      <c r="D40" s="16" t="s">
        <v>22</v>
      </c>
      <c r="E40" s="15" t="s">
        <v>281</v>
      </c>
      <c r="F40" s="15" t="s">
        <v>282</v>
      </c>
      <c r="G40" s="16" t="s">
        <v>130</v>
      </c>
      <c r="H40" s="16" t="s">
        <v>22</v>
      </c>
      <c r="I40" s="16" t="s">
        <v>104</v>
      </c>
      <c r="J40" s="16" t="s">
        <v>27</v>
      </c>
      <c r="K40" s="16" t="s">
        <v>28</v>
      </c>
      <c r="L40" s="16" t="s">
        <v>43</v>
      </c>
      <c r="M40" s="15" t="s">
        <v>44</v>
      </c>
      <c r="N40" s="15" t="s">
        <v>208</v>
      </c>
      <c r="O40" s="16" t="s">
        <v>32</v>
      </c>
      <c r="P40" s="16" t="s">
        <v>22</v>
      </c>
      <c r="Q40" s="16" t="s">
        <v>283</v>
      </c>
      <c r="R40" s="16" t="s">
        <v>56</v>
      </c>
      <c r="S40" s="15" t="s">
        <v>284</v>
      </c>
      <c r="T40" s="15" t="s">
        <v>22</v>
      </c>
    </row>
    <row r="41" customHeight="1" spans="1:20">
      <c r="A41" s="10">
        <v>45224</v>
      </c>
      <c r="B41" s="9" t="s">
        <v>285</v>
      </c>
      <c r="C41" s="9" t="s">
        <v>274</v>
      </c>
      <c r="D41" s="14" t="s">
        <v>22</v>
      </c>
      <c r="E41" s="9" t="s">
        <v>286</v>
      </c>
      <c r="F41" s="9" t="s">
        <v>287</v>
      </c>
      <c r="G41" s="14" t="s">
        <v>82</v>
      </c>
      <c r="H41" s="14" t="s">
        <v>22</v>
      </c>
      <c r="I41" s="14" t="s">
        <v>63</v>
      </c>
      <c r="J41" s="14" t="s">
        <v>27</v>
      </c>
      <c r="K41" s="14" t="s">
        <v>28</v>
      </c>
      <c r="L41" s="14" t="s">
        <v>43</v>
      </c>
      <c r="M41" s="9" t="s">
        <v>30</v>
      </c>
      <c r="N41" s="9" t="s">
        <v>208</v>
      </c>
      <c r="O41" s="14" t="s">
        <v>32</v>
      </c>
      <c r="P41" s="14" t="s">
        <v>22</v>
      </c>
      <c r="Q41" s="14" t="s">
        <v>288</v>
      </c>
      <c r="R41" s="14" t="s">
        <v>56</v>
      </c>
      <c r="S41" s="20" t="s">
        <v>289</v>
      </c>
      <c r="T41" s="9" t="s">
        <v>22</v>
      </c>
    </row>
    <row r="42" customHeight="1" spans="1:20">
      <c r="A42" s="10">
        <v>45223</v>
      </c>
      <c r="B42" s="15" t="s">
        <v>290</v>
      </c>
      <c r="C42" s="15" t="s">
        <v>274</v>
      </c>
      <c r="D42" s="16" t="s">
        <v>22</v>
      </c>
      <c r="E42" s="15" t="s">
        <v>291</v>
      </c>
      <c r="F42" s="15" t="s">
        <v>292</v>
      </c>
      <c r="G42" s="16" t="s">
        <v>53</v>
      </c>
      <c r="H42" s="16" t="s">
        <v>22</v>
      </c>
      <c r="I42" s="16" t="s">
        <v>293</v>
      </c>
      <c r="J42" s="16" t="s">
        <v>27</v>
      </c>
      <c r="K42" s="16" t="s">
        <v>28</v>
      </c>
      <c r="L42" s="16" t="s">
        <v>43</v>
      </c>
      <c r="M42" s="15" t="s">
        <v>44</v>
      </c>
      <c r="N42" s="15" t="s">
        <v>208</v>
      </c>
      <c r="O42" s="16" t="s">
        <v>32</v>
      </c>
      <c r="P42" s="16" t="s">
        <v>22</v>
      </c>
      <c r="Q42" s="16" t="s">
        <v>294</v>
      </c>
      <c r="R42" s="16" t="s">
        <v>56</v>
      </c>
      <c r="S42" s="23" t="s">
        <v>295</v>
      </c>
      <c r="T42" s="15" t="s">
        <v>22</v>
      </c>
    </row>
    <row r="43" customHeight="1" spans="1:20">
      <c r="A43" s="6">
        <v>45228</v>
      </c>
      <c r="B43" s="7" t="s">
        <v>296</v>
      </c>
      <c r="C43" s="7" t="s">
        <v>274</v>
      </c>
      <c r="D43" s="8" t="s">
        <v>22</v>
      </c>
      <c r="E43" s="7" t="s">
        <v>297</v>
      </c>
      <c r="F43" s="7" t="s">
        <v>298</v>
      </c>
      <c r="G43" s="8" t="s">
        <v>130</v>
      </c>
      <c r="H43" s="8" t="s">
        <v>22</v>
      </c>
      <c r="I43" s="8" t="s">
        <v>299</v>
      </c>
      <c r="J43" s="8" t="s">
        <v>27</v>
      </c>
      <c r="K43" s="8" t="s">
        <v>28</v>
      </c>
      <c r="L43" s="8" t="s">
        <v>43</v>
      </c>
      <c r="M43" s="7" t="s">
        <v>30</v>
      </c>
      <c r="N43" s="7" t="s">
        <v>208</v>
      </c>
      <c r="O43" s="8" t="s">
        <v>32</v>
      </c>
      <c r="P43" s="8" t="s">
        <v>22</v>
      </c>
      <c r="Q43" s="8" t="s">
        <v>300</v>
      </c>
      <c r="R43" s="8" t="s">
        <v>56</v>
      </c>
      <c r="S43" s="24" t="s">
        <v>301</v>
      </c>
      <c r="T43" s="7" t="s">
        <v>22</v>
      </c>
    </row>
    <row r="44" customHeight="1" spans="1:20">
      <c r="A44" s="6">
        <v>45228</v>
      </c>
      <c r="B44" s="7" t="s">
        <v>302</v>
      </c>
      <c r="C44" s="7" t="s">
        <v>185</v>
      </c>
      <c r="D44" s="8" t="s">
        <v>22</v>
      </c>
      <c r="E44" s="7" t="s">
        <v>303</v>
      </c>
      <c r="F44" s="7" t="s">
        <v>304</v>
      </c>
      <c r="G44" s="8" t="s">
        <v>69</v>
      </c>
      <c r="H44" s="8" t="s">
        <v>22</v>
      </c>
      <c r="I44" s="8" t="s">
        <v>111</v>
      </c>
      <c r="J44" s="8" t="s">
        <v>27</v>
      </c>
      <c r="K44" s="8" t="s">
        <v>28</v>
      </c>
      <c r="L44" s="8" t="s">
        <v>43</v>
      </c>
      <c r="M44" s="7" t="s">
        <v>44</v>
      </c>
      <c r="N44" s="7" t="s">
        <v>31</v>
      </c>
      <c r="O44" s="8" t="s">
        <v>32</v>
      </c>
      <c r="P44" s="8" t="s">
        <v>22</v>
      </c>
      <c r="Q44" s="8" t="s">
        <v>305</v>
      </c>
      <c r="R44" s="8" t="s">
        <v>56</v>
      </c>
      <c r="S44" s="24" t="s">
        <v>306</v>
      </c>
      <c r="T44" s="7" t="s">
        <v>22</v>
      </c>
    </row>
    <row r="45" customHeight="1" spans="1:20">
      <c r="A45" s="6">
        <v>45228</v>
      </c>
      <c r="B45" s="7" t="s">
        <v>307</v>
      </c>
      <c r="C45" s="7" t="s">
        <v>185</v>
      </c>
      <c r="D45" s="8" t="s">
        <v>22</v>
      </c>
      <c r="E45" s="7" t="s">
        <v>308</v>
      </c>
      <c r="F45" s="7" t="s">
        <v>309</v>
      </c>
      <c r="G45" s="8" t="s">
        <v>82</v>
      </c>
      <c r="H45" s="8" t="s">
        <v>22</v>
      </c>
      <c r="I45" s="8" t="s">
        <v>131</v>
      </c>
      <c r="J45" s="8" t="s">
        <v>27</v>
      </c>
      <c r="K45" s="8" t="s">
        <v>28</v>
      </c>
      <c r="L45" s="8" t="s">
        <v>43</v>
      </c>
      <c r="M45" s="7" t="s">
        <v>44</v>
      </c>
      <c r="N45" s="7" t="s">
        <v>31</v>
      </c>
      <c r="O45" s="8" t="s">
        <v>32</v>
      </c>
      <c r="P45" s="8" t="s">
        <v>22</v>
      </c>
      <c r="Q45" s="8" t="s">
        <v>310</v>
      </c>
      <c r="R45" s="8" t="s">
        <v>56</v>
      </c>
      <c r="S45" s="24" t="s">
        <v>311</v>
      </c>
      <c r="T45" s="7" t="s">
        <v>22</v>
      </c>
    </row>
    <row r="46" customHeight="1" spans="1:20">
      <c r="A46" s="6">
        <v>45226</v>
      </c>
      <c r="B46" s="7" t="s">
        <v>312</v>
      </c>
      <c r="C46" s="7" t="s">
        <v>50</v>
      </c>
      <c r="D46" s="8" t="s">
        <v>22</v>
      </c>
      <c r="E46" s="7" t="s">
        <v>313</v>
      </c>
      <c r="F46" s="7" t="s">
        <v>314</v>
      </c>
      <c r="G46" s="8" t="s">
        <v>69</v>
      </c>
      <c r="H46" s="8" t="s">
        <v>96</v>
      </c>
      <c r="I46" s="8" t="s">
        <v>315</v>
      </c>
      <c r="J46" s="8" t="s">
        <v>27</v>
      </c>
      <c r="K46" s="8" t="s">
        <v>28</v>
      </c>
      <c r="L46" s="8" t="s">
        <v>43</v>
      </c>
      <c r="M46" s="7" t="s">
        <v>30</v>
      </c>
      <c r="N46" s="7" t="s">
        <v>31</v>
      </c>
      <c r="O46" s="8" t="s">
        <v>32</v>
      </c>
      <c r="P46" s="8" t="s">
        <v>22</v>
      </c>
      <c r="Q46" s="8" t="s">
        <v>316</v>
      </c>
      <c r="R46" s="8" t="s">
        <v>56</v>
      </c>
      <c r="S46" s="24" t="s">
        <v>317</v>
      </c>
      <c r="T46" s="7" t="s">
        <v>22</v>
      </c>
    </row>
    <row r="47" customHeight="1" spans="1:20">
      <c r="A47" s="6">
        <v>45228</v>
      </c>
      <c r="B47" s="7" t="s">
        <v>318</v>
      </c>
      <c r="C47" s="7" t="s">
        <v>59</v>
      </c>
      <c r="D47" s="8" t="s">
        <v>22</v>
      </c>
      <c r="E47" s="7" t="s">
        <v>319</v>
      </c>
      <c r="F47" s="7" t="s">
        <v>320</v>
      </c>
      <c r="G47" s="8" t="s">
        <v>41</v>
      </c>
      <c r="H47" s="8" t="s">
        <v>22</v>
      </c>
      <c r="I47" s="8" t="s">
        <v>155</v>
      </c>
      <c r="J47" s="8" t="s">
        <v>27</v>
      </c>
      <c r="K47" s="8" t="s">
        <v>28</v>
      </c>
      <c r="L47" s="8" t="s">
        <v>43</v>
      </c>
      <c r="M47" s="7" t="s">
        <v>44</v>
      </c>
      <c r="N47" s="7" t="s">
        <v>31</v>
      </c>
      <c r="O47" s="8" t="s">
        <v>32</v>
      </c>
      <c r="P47" s="8" t="s">
        <v>22</v>
      </c>
      <c r="Q47" s="8" t="s">
        <v>321</v>
      </c>
      <c r="R47" s="8" t="s">
        <v>46</v>
      </c>
      <c r="S47" s="24" t="s">
        <v>322</v>
      </c>
      <c r="T47" s="7" t="s">
        <v>22</v>
      </c>
    </row>
    <row r="48" customHeight="1" spans="1:20">
      <c r="A48" s="6">
        <v>45228</v>
      </c>
      <c r="B48" s="7" t="s">
        <v>323</v>
      </c>
      <c r="C48" s="7" t="s">
        <v>50</v>
      </c>
      <c r="D48" s="8" t="s">
        <v>22</v>
      </c>
      <c r="E48" s="7" t="s">
        <v>324</v>
      </c>
      <c r="F48" s="7" t="s">
        <v>325</v>
      </c>
      <c r="G48" s="8" t="s">
        <v>53</v>
      </c>
      <c r="H48" s="8" t="s">
        <v>22</v>
      </c>
      <c r="I48" s="8" t="s">
        <v>131</v>
      </c>
      <c r="J48" s="8" t="s">
        <v>27</v>
      </c>
      <c r="K48" s="8" t="s">
        <v>28</v>
      </c>
      <c r="L48" s="8" t="s">
        <v>43</v>
      </c>
      <c r="M48" s="7" t="s">
        <v>30</v>
      </c>
      <c r="N48" s="7" t="s">
        <v>31</v>
      </c>
      <c r="O48" s="8" t="s">
        <v>32</v>
      </c>
      <c r="P48" s="8" t="s">
        <v>22</v>
      </c>
      <c r="Q48" s="8" t="s">
        <v>326</v>
      </c>
      <c r="R48" s="8" t="s">
        <v>56</v>
      </c>
      <c r="S48" s="24" t="s">
        <v>327</v>
      </c>
      <c r="T48" s="7" t="s">
        <v>22</v>
      </c>
    </row>
    <row r="49" customHeight="1" spans="1:20">
      <c r="A49" s="6">
        <v>45227</v>
      </c>
      <c r="B49" s="7" t="s">
        <v>328</v>
      </c>
      <c r="C49" s="7" t="s">
        <v>50</v>
      </c>
      <c r="D49" s="8" t="s">
        <v>22</v>
      </c>
      <c r="E49" s="7" t="s">
        <v>329</v>
      </c>
      <c r="F49" s="7" t="s">
        <v>330</v>
      </c>
      <c r="G49" s="8" t="s">
        <v>130</v>
      </c>
      <c r="H49" s="8" t="s">
        <v>22</v>
      </c>
      <c r="I49" s="8" t="s">
        <v>42</v>
      </c>
      <c r="J49" s="8" t="s">
        <v>27</v>
      </c>
      <c r="K49" s="8" t="s">
        <v>28</v>
      </c>
      <c r="L49" s="8" t="s">
        <v>43</v>
      </c>
      <c r="M49" s="7" t="s">
        <v>30</v>
      </c>
      <c r="N49" s="7" t="s">
        <v>31</v>
      </c>
      <c r="O49" s="8" t="s">
        <v>32</v>
      </c>
      <c r="P49" s="8" t="s">
        <v>22</v>
      </c>
      <c r="Q49" s="8" t="s">
        <v>331</v>
      </c>
      <c r="R49" s="8" t="s">
        <v>56</v>
      </c>
      <c r="S49" s="24" t="s">
        <v>332</v>
      </c>
      <c r="T49" s="7" t="s">
        <v>22</v>
      </c>
    </row>
    <row r="50" customHeight="1" spans="1:20">
      <c r="A50" s="6">
        <v>45228</v>
      </c>
      <c r="B50" s="7" t="s">
        <v>333</v>
      </c>
      <c r="C50" s="7" t="s">
        <v>274</v>
      </c>
      <c r="D50" s="8" t="s">
        <v>22</v>
      </c>
      <c r="E50" s="7" t="s">
        <v>334</v>
      </c>
      <c r="F50" s="7" t="s">
        <v>335</v>
      </c>
      <c r="G50" s="8" t="s">
        <v>336</v>
      </c>
      <c r="H50" s="8" t="s">
        <v>22</v>
      </c>
      <c r="I50" s="8" t="s">
        <v>337</v>
      </c>
      <c r="J50" s="8" t="s">
        <v>27</v>
      </c>
      <c r="K50" s="8" t="s">
        <v>28</v>
      </c>
      <c r="L50" s="8" t="s">
        <v>43</v>
      </c>
      <c r="M50" s="7" t="s">
        <v>44</v>
      </c>
      <c r="N50" s="7" t="s">
        <v>208</v>
      </c>
      <c r="O50" s="8" t="s">
        <v>32</v>
      </c>
      <c r="P50" s="8" t="s">
        <v>22</v>
      </c>
      <c r="Q50" s="8" t="s">
        <v>338</v>
      </c>
      <c r="R50" s="8" t="s">
        <v>56</v>
      </c>
      <c r="S50" s="24" t="s">
        <v>339</v>
      </c>
      <c r="T50" s="7" t="s">
        <v>22</v>
      </c>
    </row>
    <row r="51" customHeight="1" spans="1:20">
      <c r="A51" s="6">
        <v>45226</v>
      </c>
      <c r="B51" s="7" t="s">
        <v>340</v>
      </c>
      <c r="C51" s="7" t="s">
        <v>50</v>
      </c>
      <c r="D51" s="8" t="s">
        <v>22</v>
      </c>
      <c r="E51" s="7" t="s">
        <v>341</v>
      </c>
      <c r="F51" s="7" t="s">
        <v>342</v>
      </c>
      <c r="G51" s="8" t="s">
        <v>194</v>
      </c>
      <c r="H51" s="8" t="s">
        <v>22</v>
      </c>
      <c r="I51" s="8" t="s">
        <v>241</v>
      </c>
      <c r="J51" s="8" t="s">
        <v>27</v>
      </c>
      <c r="K51" s="8" t="s">
        <v>28</v>
      </c>
      <c r="L51" s="8" t="s">
        <v>43</v>
      </c>
      <c r="M51" s="7" t="s">
        <v>44</v>
      </c>
      <c r="N51" s="7" t="s">
        <v>31</v>
      </c>
      <c r="O51" s="8" t="s">
        <v>32</v>
      </c>
      <c r="P51" s="8" t="s">
        <v>22</v>
      </c>
      <c r="Q51" s="8" t="s">
        <v>343</v>
      </c>
      <c r="R51" s="8" t="s">
        <v>56</v>
      </c>
      <c r="S51" s="7" t="s">
        <v>344</v>
      </c>
      <c r="T51" s="7" t="s">
        <v>22</v>
      </c>
    </row>
    <row r="52" customHeight="1" spans="1:20">
      <c r="A52" s="6">
        <v>45228</v>
      </c>
      <c r="B52" s="7" t="s">
        <v>345</v>
      </c>
      <c r="C52" s="7" t="s">
        <v>204</v>
      </c>
      <c r="D52" s="8" t="s">
        <v>22</v>
      </c>
      <c r="E52" s="7" t="s">
        <v>346</v>
      </c>
      <c r="F52" s="7" t="s">
        <v>347</v>
      </c>
      <c r="G52" s="8" t="s">
        <v>336</v>
      </c>
      <c r="H52" s="8" t="s">
        <v>22</v>
      </c>
      <c r="I52" s="8" t="s">
        <v>315</v>
      </c>
      <c r="J52" s="8" t="s">
        <v>27</v>
      </c>
      <c r="K52" s="8" t="s">
        <v>28</v>
      </c>
      <c r="L52" s="8" t="s">
        <v>43</v>
      </c>
      <c r="M52" s="7" t="s">
        <v>30</v>
      </c>
      <c r="N52" s="7" t="s">
        <v>208</v>
      </c>
      <c r="O52" s="8" t="s">
        <v>32</v>
      </c>
      <c r="P52" s="8" t="s">
        <v>22</v>
      </c>
      <c r="Q52" s="8" t="s">
        <v>348</v>
      </c>
      <c r="R52" s="8" t="s">
        <v>56</v>
      </c>
      <c r="S52" s="24" t="s">
        <v>349</v>
      </c>
      <c r="T52" s="7" t="s">
        <v>22</v>
      </c>
    </row>
    <row r="53" customHeight="1" spans="1:20">
      <c r="A53" s="6">
        <v>45226</v>
      </c>
      <c r="B53" s="7" t="s">
        <v>350</v>
      </c>
      <c r="C53" s="7" t="s">
        <v>50</v>
      </c>
      <c r="D53" s="8" t="s">
        <v>22</v>
      </c>
      <c r="E53" s="7" t="s">
        <v>351</v>
      </c>
      <c r="F53" s="7" t="s">
        <v>352</v>
      </c>
      <c r="G53" s="8" t="s">
        <v>130</v>
      </c>
      <c r="H53" s="8" t="s">
        <v>22</v>
      </c>
      <c r="I53" s="8" t="s">
        <v>241</v>
      </c>
      <c r="J53" s="8" t="s">
        <v>27</v>
      </c>
      <c r="K53" s="8" t="s">
        <v>28</v>
      </c>
      <c r="L53" s="8" t="s">
        <v>43</v>
      </c>
      <c r="M53" s="7" t="s">
        <v>30</v>
      </c>
      <c r="N53" s="7" t="s">
        <v>31</v>
      </c>
      <c r="O53" s="8" t="s">
        <v>32</v>
      </c>
      <c r="P53" s="8" t="s">
        <v>22</v>
      </c>
      <c r="Q53" s="8" t="s">
        <v>353</v>
      </c>
      <c r="R53" s="8" t="s">
        <v>56</v>
      </c>
      <c r="S53" s="24" t="s">
        <v>354</v>
      </c>
      <c r="T53" s="7" t="s">
        <v>22</v>
      </c>
    </row>
    <row r="54" customHeight="1" spans="1:20">
      <c r="A54" s="6">
        <v>45226</v>
      </c>
      <c r="B54" s="7" t="s">
        <v>355</v>
      </c>
      <c r="C54" s="7" t="s">
        <v>50</v>
      </c>
      <c r="D54" s="8" t="s">
        <v>22</v>
      </c>
      <c r="E54" s="7" t="s">
        <v>356</v>
      </c>
      <c r="F54" s="7" t="s">
        <v>357</v>
      </c>
      <c r="G54" s="8" t="s">
        <v>41</v>
      </c>
      <c r="H54" s="8" t="s">
        <v>22</v>
      </c>
      <c r="I54" s="8" t="s">
        <v>241</v>
      </c>
      <c r="J54" s="8" t="s">
        <v>27</v>
      </c>
      <c r="K54" s="8" t="s">
        <v>28</v>
      </c>
      <c r="L54" s="8" t="s">
        <v>43</v>
      </c>
      <c r="M54" s="7" t="s">
        <v>30</v>
      </c>
      <c r="N54" s="7" t="s">
        <v>31</v>
      </c>
      <c r="O54" s="8" t="s">
        <v>32</v>
      </c>
      <c r="P54" s="8" t="s">
        <v>22</v>
      </c>
      <c r="Q54" s="8" t="s">
        <v>358</v>
      </c>
      <c r="R54" s="8" t="s">
        <v>56</v>
      </c>
      <c r="S54" s="7" t="s">
        <v>359</v>
      </c>
      <c r="T54" s="7" t="s">
        <v>22</v>
      </c>
    </row>
    <row r="55" customHeight="1" spans="1:20">
      <c r="A55" s="6">
        <v>45227</v>
      </c>
      <c r="B55" s="7" t="s">
        <v>360</v>
      </c>
      <c r="C55" s="7" t="s">
        <v>185</v>
      </c>
      <c r="D55" s="8" t="s">
        <v>22</v>
      </c>
      <c r="E55" s="7" t="s">
        <v>361</v>
      </c>
      <c r="F55" s="7" t="s">
        <v>362</v>
      </c>
      <c r="G55" s="8" t="s">
        <v>82</v>
      </c>
      <c r="H55" s="8" t="s">
        <v>22</v>
      </c>
      <c r="I55" s="8" t="s">
        <v>42</v>
      </c>
      <c r="J55" s="8" t="s">
        <v>27</v>
      </c>
      <c r="K55" s="8" t="s">
        <v>28</v>
      </c>
      <c r="L55" s="8" t="s">
        <v>43</v>
      </c>
      <c r="M55" s="7" t="s">
        <v>44</v>
      </c>
      <c r="N55" s="7" t="s">
        <v>31</v>
      </c>
      <c r="O55" s="8" t="s">
        <v>32</v>
      </c>
      <c r="P55" s="8" t="s">
        <v>22</v>
      </c>
      <c r="Q55" s="8" t="s">
        <v>363</v>
      </c>
      <c r="R55" s="8" t="s">
        <v>56</v>
      </c>
      <c r="S55" s="24" t="s">
        <v>364</v>
      </c>
      <c r="T55" s="7" t="s">
        <v>22</v>
      </c>
    </row>
    <row r="56" customHeight="1" spans="1:20">
      <c r="A56" s="6">
        <v>45228</v>
      </c>
      <c r="B56" s="7" t="s">
        <v>365</v>
      </c>
      <c r="C56" s="7" t="s">
        <v>79</v>
      </c>
      <c r="D56" s="8" t="s">
        <v>22</v>
      </c>
      <c r="E56" s="7" t="s">
        <v>366</v>
      </c>
      <c r="F56" s="7" t="s">
        <v>367</v>
      </c>
      <c r="G56" s="8" t="s">
        <v>69</v>
      </c>
      <c r="H56" s="8" t="s">
        <v>22</v>
      </c>
      <c r="I56" s="8" t="s">
        <v>26</v>
      </c>
      <c r="J56" s="8" t="s">
        <v>27</v>
      </c>
      <c r="K56" s="8" t="s">
        <v>195</v>
      </c>
      <c r="L56" s="8" t="s">
        <v>29</v>
      </c>
      <c r="M56" s="7" t="s">
        <v>30</v>
      </c>
      <c r="N56" s="7" t="s">
        <v>31</v>
      </c>
      <c r="O56" s="8" t="s">
        <v>32</v>
      </c>
      <c r="P56" s="8" t="s">
        <v>22</v>
      </c>
      <c r="Q56" s="8" t="s">
        <v>368</v>
      </c>
      <c r="R56" s="8" t="s">
        <v>34</v>
      </c>
      <c r="S56" s="24" t="s">
        <v>369</v>
      </c>
      <c r="T56" s="7" t="s">
        <v>22</v>
      </c>
    </row>
    <row r="57" customHeight="1" spans="1:20">
      <c r="A57" s="6">
        <v>45228</v>
      </c>
      <c r="B57" s="7" t="s">
        <v>370</v>
      </c>
      <c r="C57" s="7" t="s">
        <v>185</v>
      </c>
      <c r="D57" s="8" t="s">
        <v>22</v>
      </c>
      <c r="E57" s="7" t="s">
        <v>371</v>
      </c>
      <c r="F57" s="7" t="s">
        <v>372</v>
      </c>
      <c r="G57" s="8" t="s">
        <v>130</v>
      </c>
      <c r="H57" s="8" t="s">
        <v>22</v>
      </c>
      <c r="I57" s="8" t="s">
        <v>315</v>
      </c>
      <c r="J57" s="8" t="s">
        <v>27</v>
      </c>
      <c r="K57" s="8" t="s">
        <v>28</v>
      </c>
      <c r="L57" s="8" t="s">
        <v>43</v>
      </c>
      <c r="M57" s="7" t="s">
        <v>30</v>
      </c>
      <c r="N57" s="7" t="s">
        <v>31</v>
      </c>
      <c r="O57" s="8" t="s">
        <v>32</v>
      </c>
      <c r="P57" s="8" t="s">
        <v>22</v>
      </c>
      <c r="Q57" s="8" t="s">
        <v>373</v>
      </c>
      <c r="R57" s="8" t="s">
        <v>46</v>
      </c>
      <c r="S57" s="24" t="s">
        <v>374</v>
      </c>
      <c r="T57" s="7" t="s">
        <v>22</v>
      </c>
    </row>
    <row r="58" customHeight="1" spans="1:20">
      <c r="A58" s="6">
        <v>45227</v>
      </c>
      <c r="B58" s="7" t="s">
        <v>375</v>
      </c>
      <c r="C58" s="7" t="s">
        <v>185</v>
      </c>
      <c r="D58" s="8" t="s">
        <v>22</v>
      </c>
      <c r="E58" s="7" t="s">
        <v>376</v>
      </c>
      <c r="F58" s="7" t="s">
        <v>377</v>
      </c>
      <c r="G58" s="8" t="s">
        <v>336</v>
      </c>
      <c r="H58" s="8" t="s">
        <v>22</v>
      </c>
      <c r="I58" s="8" t="s">
        <v>337</v>
      </c>
      <c r="J58" s="8" t="s">
        <v>27</v>
      </c>
      <c r="K58" s="8" t="s">
        <v>28</v>
      </c>
      <c r="L58" s="8" t="s">
        <v>43</v>
      </c>
      <c r="M58" s="7" t="s">
        <v>44</v>
      </c>
      <c r="N58" s="7" t="s">
        <v>31</v>
      </c>
      <c r="O58" s="8" t="s">
        <v>32</v>
      </c>
      <c r="P58" s="8" t="s">
        <v>22</v>
      </c>
      <c r="Q58" s="8" t="s">
        <v>378</v>
      </c>
      <c r="R58" s="8" t="s">
        <v>56</v>
      </c>
      <c r="S58" s="24" t="s">
        <v>379</v>
      </c>
      <c r="T58" s="7" t="s">
        <v>22</v>
      </c>
    </row>
    <row r="59" customHeight="1" spans="1:20">
      <c r="A59" s="6">
        <v>45227</v>
      </c>
      <c r="B59" s="7" t="s">
        <v>380</v>
      </c>
      <c r="C59" s="7" t="s">
        <v>381</v>
      </c>
      <c r="D59" s="8" t="s">
        <v>22</v>
      </c>
      <c r="E59" s="7" t="s">
        <v>382</v>
      </c>
      <c r="F59" s="7" t="s">
        <v>383</v>
      </c>
      <c r="G59" s="8" t="s">
        <v>41</v>
      </c>
      <c r="H59" s="8" t="s">
        <v>22</v>
      </c>
      <c r="I59" s="8" t="s">
        <v>384</v>
      </c>
      <c r="J59" s="8" t="s">
        <v>27</v>
      </c>
      <c r="K59" s="8" t="s">
        <v>28</v>
      </c>
      <c r="L59" s="8" t="s">
        <v>43</v>
      </c>
      <c r="M59" s="7" t="s">
        <v>44</v>
      </c>
      <c r="N59" s="7" t="s">
        <v>31</v>
      </c>
      <c r="O59" s="8" t="s">
        <v>32</v>
      </c>
      <c r="P59" s="8" t="s">
        <v>22</v>
      </c>
      <c r="Q59" s="8" t="s">
        <v>385</v>
      </c>
      <c r="R59" s="8" t="s">
        <v>46</v>
      </c>
      <c r="S59" s="7" t="s">
        <v>386</v>
      </c>
      <c r="T59" s="7" t="s">
        <v>22</v>
      </c>
    </row>
    <row r="60" customHeight="1" spans="1:20">
      <c r="A60" s="6">
        <v>45227</v>
      </c>
      <c r="B60" s="7" t="s">
        <v>387</v>
      </c>
      <c r="C60" s="7" t="s">
        <v>381</v>
      </c>
      <c r="D60" s="8" t="s">
        <v>22</v>
      </c>
      <c r="E60" s="7" t="s">
        <v>388</v>
      </c>
      <c r="F60" s="7" t="s">
        <v>389</v>
      </c>
      <c r="G60" s="8" t="s">
        <v>69</v>
      </c>
      <c r="H60" s="8" t="s">
        <v>96</v>
      </c>
      <c r="I60" s="8" t="s">
        <v>253</v>
      </c>
      <c r="J60" s="8" t="s">
        <v>27</v>
      </c>
      <c r="K60" s="8" t="s">
        <v>28</v>
      </c>
      <c r="L60" s="8" t="s">
        <v>43</v>
      </c>
      <c r="M60" s="7" t="s">
        <v>30</v>
      </c>
      <c r="N60" s="7" t="s">
        <v>31</v>
      </c>
      <c r="O60" s="8" t="s">
        <v>32</v>
      </c>
      <c r="P60" s="8" t="s">
        <v>22</v>
      </c>
      <c r="Q60" s="8" t="s">
        <v>390</v>
      </c>
      <c r="R60" s="8" t="s">
        <v>46</v>
      </c>
      <c r="S60" s="24" t="s">
        <v>391</v>
      </c>
      <c r="T60" s="7" t="s">
        <v>22</v>
      </c>
    </row>
    <row r="61" customHeight="1" spans="1:20">
      <c r="A61" s="6">
        <v>45226</v>
      </c>
      <c r="B61" s="7" t="s">
        <v>392</v>
      </c>
      <c r="C61" s="7" t="s">
        <v>393</v>
      </c>
      <c r="D61" s="8" t="s">
        <v>22</v>
      </c>
      <c r="E61" s="7" t="s">
        <v>394</v>
      </c>
      <c r="F61" s="7" t="s">
        <v>395</v>
      </c>
      <c r="G61" s="8" t="s">
        <v>130</v>
      </c>
      <c r="H61" s="8" t="s">
        <v>22</v>
      </c>
      <c r="I61" s="8" t="s">
        <v>26</v>
      </c>
      <c r="J61" s="8" t="s">
        <v>27</v>
      </c>
      <c r="K61" s="8" t="s">
        <v>76</v>
      </c>
      <c r="L61" s="8" t="s">
        <v>29</v>
      </c>
      <c r="M61" s="7" t="s">
        <v>30</v>
      </c>
      <c r="N61" s="7" t="s">
        <v>31</v>
      </c>
      <c r="O61" s="8" t="s">
        <v>32</v>
      </c>
      <c r="P61" s="8" t="s">
        <v>22</v>
      </c>
      <c r="Q61" s="8" t="s">
        <v>396</v>
      </c>
      <c r="R61" s="8" t="s">
        <v>34</v>
      </c>
      <c r="S61" s="7" t="s">
        <v>397</v>
      </c>
      <c r="T61" s="7" t="s">
        <v>22</v>
      </c>
    </row>
    <row r="62" customHeight="1" spans="1:20">
      <c r="A62" s="6">
        <v>45226</v>
      </c>
      <c r="B62" s="7" t="s">
        <v>398</v>
      </c>
      <c r="C62" s="7" t="s">
        <v>399</v>
      </c>
      <c r="D62" s="8" t="s">
        <v>22</v>
      </c>
      <c r="E62" s="7" t="s">
        <v>400</v>
      </c>
      <c r="F62" s="7" t="s">
        <v>401</v>
      </c>
      <c r="G62" s="8" t="s">
        <v>130</v>
      </c>
      <c r="H62" s="8" t="s">
        <v>22</v>
      </c>
      <c r="I62" s="8" t="s">
        <v>175</v>
      </c>
      <c r="J62" s="8" t="s">
        <v>27</v>
      </c>
      <c r="K62" s="8" t="s">
        <v>28</v>
      </c>
      <c r="L62" s="8" t="s">
        <v>43</v>
      </c>
      <c r="M62" s="7" t="s">
        <v>30</v>
      </c>
      <c r="N62" s="7" t="s">
        <v>31</v>
      </c>
      <c r="O62" s="8" t="s">
        <v>32</v>
      </c>
      <c r="P62" s="8" t="s">
        <v>22</v>
      </c>
      <c r="Q62" s="8" t="s">
        <v>402</v>
      </c>
      <c r="R62" s="8" t="s">
        <v>46</v>
      </c>
      <c r="S62" s="24" t="s">
        <v>403</v>
      </c>
      <c r="T62" s="7" t="s">
        <v>22</v>
      </c>
    </row>
    <row r="63" customHeight="1" spans="1:20">
      <c r="A63" s="6">
        <v>45227</v>
      </c>
      <c r="B63" s="7" t="s">
        <v>404</v>
      </c>
      <c r="C63" s="7" t="s">
        <v>50</v>
      </c>
      <c r="D63" s="8" t="s">
        <v>22</v>
      </c>
      <c r="E63" s="7" t="s">
        <v>405</v>
      </c>
      <c r="F63" s="7" t="s">
        <v>406</v>
      </c>
      <c r="G63" s="8" t="s">
        <v>41</v>
      </c>
      <c r="H63" s="8" t="s">
        <v>22</v>
      </c>
      <c r="I63" s="8" t="s">
        <v>83</v>
      </c>
      <c r="J63" s="8" t="s">
        <v>27</v>
      </c>
      <c r="K63" s="8" t="s">
        <v>28</v>
      </c>
      <c r="L63" s="8" t="s">
        <v>43</v>
      </c>
      <c r="M63" s="7" t="s">
        <v>30</v>
      </c>
      <c r="N63" s="7" t="s">
        <v>31</v>
      </c>
      <c r="O63" s="8" t="s">
        <v>32</v>
      </c>
      <c r="P63" s="8" t="s">
        <v>22</v>
      </c>
      <c r="Q63" s="8" t="s">
        <v>407</v>
      </c>
      <c r="R63" s="8" t="s">
        <v>56</v>
      </c>
      <c r="S63" s="24" t="s">
        <v>408</v>
      </c>
      <c r="T63" s="7" t="s">
        <v>22</v>
      </c>
    </row>
    <row r="64" customHeight="1" spans="1:20">
      <c r="A64" s="6">
        <v>45226</v>
      </c>
      <c r="B64" s="7" t="s">
        <v>409</v>
      </c>
      <c r="C64" s="7" t="s">
        <v>399</v>
      </c>
      <c r="D64" s="8" t="s">
        <v>22</v>
      </c>
      <c r="E64" s="7" t="s">
        <v>410</v>
      </c>
      <c r="F64" s="7" t="s">
        <v>411</v>
      </c>
      <c r="G64" s="8" t="s">
        <v>82</v>
      </c>
      <c r="H64" s="8" t="s">
        <v>22</v>
      </c>
      <c r="I64" s="8" t="s">
        <v>412</v>
      </c>
      <c r="J64" s="8" t="s">
        <v>27</v>
      </c>
      <c r="K64" s="8" t="s">
        <v>28</v>
      </c>
      <c r="L64" s="8" t="s">
        <v>43</v>
      </c>
      <c r="M64" s="7" t="s">
        <v>169</v>
      </c>
      <c r="N64" s="7" t="s">
        <v>31</v>
      </c>
      <c r="O64" s="8" t="s">
        <v>32</v>
      </c>
      <c r="P64" s="8" t="s">
        <v>22</v>
      </c>
      <c r="Q64" s="8" t="s">
        <v>413</v>
      </c>
      <c r="R64" s="8" t="s">
        <v>46</v>
      </c>
      <c r="S64" s="24" t="s">
        <v>414</v>
      </c>
      <c r="T64" s="7" t="s">
        <v>22</v>
      </c>
    </row>
    <row r="65" customHeight="1" spans="1:20">
      <c r="A65" s="6">
        <v>45226</v>
      </c>
      <c r="B65" s="7" t="s">
        <v>415</v>
      </c>
      <c r="C65" s="7" t="s">
        <v>204</v>
      </c>
      <c r="D65" s="8" t="s">
        <v>22</v>
      </c>
      <c r="E65" s="7" t="s">
        <v>416</v>
      </c>
      <c r="F65" s="7" t="s">
        <v>417</v>
      </c>
      <c r="G65" s="8" t="s">
        <v>82</v>
      </c>
      <c r="H65" s="8" t="s">
        <v>418</v>
      </c>
      <c r="I65" s="8" t="s">
        <v>97</v>
      </c>
      <c r="J65" s="8" t="s">
        <v>27</v>
      </c>
      <c r="K65" s="8" t="s">
        <v>28</v>
      </c>
      <c r="L65" s="8" t="s">
        <v>43</v>
      </c>
      <c r="M65" s="7" t="s">
        <v>44</v>
      </c>
      <c r="N65" s="7" t="s">
        <v>208</v>
      </c>
      <c r="O65" s="8" t="s">
        <v>32</v>
      </c>
      <c r="P65" s="8" t="s">
        <v>22</v>
      </c>
      <c r="Q65" s="8" t="s">
        <v>419</v>
      </c>
      <c r="R65" s="8" t="s">
        <v>56</v>
      </c>
      <c r="S65" s="7" t="s">
        <v>420</v>
      </c>
      <c r="T65" s="7" t="s">
        <v>22</v>
      </c>
    </row>
    <row r="66" customHeight="1" spans="1:20">
      <c r="A66" s="6">
        <v>45226</v>
      </c>
      <c r="B66" s="7" t="s">
        <v>421</v>
      </c>
      <c r="C66" s="7" t="s">
        <v>399</v>
      </c>
      <c r="D66" s="8" t="s">
        <v>22</v>
      </c>
      <c r="E66" s="7" t="s">
        <v>422</v>
      </c>
      <c r="F66" s="7" t="s">
        <v>423</v>
      </c>
      <c r="G66" s="8" t="s">
        <v>130</v>
      </c>
      <c r="H66" s="8" t="s">
        <v>22</v>
      </c>
      <c r="I66" s="8" t="s">
        <v>214</v>
      </c>
      <c r="J66" s="8" t="s">
        <v>27</v>
      </c>
      <c r="K66" s="8" t="s">
        <v>28</v>
      </c>
      <c r="L66" s="8" t="s">
        <v>43</v>
      </c>
      <c r="M66" s="7" t="s">
        <v>30</v>
      </c>
      <c r="N66" s="7" t="s">
        <v>31</v>
      </c>
      <c r="O66" s="8" t="s">
        <v>32</v>
      </c>
      <c r="P66" s="8" t="s">
        <v>22</v>
      </c>
      <c r="Q66" s="8" t="s">
        <v>424</v>
      </c>
      <c r="R66" s="8" t="s">
        <v>46</v>
      </c>
      <c r="S66" s="24" t="s">
        <v>425</v>
      </c>
      <c r="T66" s="7" t="s">
        <v>22</v>
      </c>
    </row>
    <row r="67" customHeight="1" spans="1:20">
      <c r="A67" s="6">
        <v>45226</v>
      </c>
      <c r="B67" s="7" t="s">
        <v>426</v>
      </c>
      <c r="C67" s="7" t="s">
        <v>50</v>
      </c>
      <c r="D67" s="8" t="s">
        <v>22</v>
      </c>
      <c r="E67" s="7" t="s">
        <v>427</v>
      </c>
      <c r="F67" s="7" t="s">
        <v>383</v>
      </c>
      <c r="G67" s="8" t="s">
        <v>130</v>
      </c>
      <c r="H67" s="8" t="s">
        <v>22</v>
      </c>
      <c r="I67" s="8" t="s">
        <v>162</v>
      </c>
      <c r="J67" s="8" t="s">
        <v>27</v>
      </c>
      <c r="K67" s="8" t="s">
        <v>28</v>
      </c>
      <c r="L67" s="8" t="s">
        <v>43</v>
      </c>
      <c r="M67" s="7" t="s">
        <v>44</v>
      </c>
      <c r="N67" s="7" t="s">
        <v>31</v>
      </c>
      <c r="O67" s="8" t="s">
        <v>32</v>
      </c>
      <c r="P67" s="8" t="s">
        <v>22</v>
      </c>
      <c r="Q67" s="8" t="s">
        <v>428</v>
      </c>
      <c r="R67" s="8" t="s">
        <v>56</v>
      </c>
      <c r="S67" s="24" t="s">
        <v>429</v>
      </c>
      <c r="T67" s="7" t="s">
        <v>22</v>
      </c>
    </row>
    <row r="68" customHeight="1" spans="1:20">
      <c r="A68" s="6">
        <v>45228</v>
      </c>
      <c r="B68" s="7" t="s">
        <v>430</v>
      </c>
      <c r="C68" s="7" t="s">
        <v>50</v>
      </c>
      <c r="D68" s="8" t="s">
        <v>22</v>
      </c>
      <c r="E68" s="7" t="s">
        <v>431</v>
      </c>
      <c r="F68" s="7" t="s">
        <v>432</v>
      </c>
      <c r="G68" s="8" t="s">
        <v>82</v>
      </c>
      <c r="H68" s="8" t="s">
        <v>22</v>
      </c>
      <c r="I68" s="8" t="s">
        <v>207</v>
      </c>
      <c r="J68" s="8" t="s">
        <v>27</v>
      </c>
      <c r="K68" s="8" t="s">
        <v>28</v>
      </c>
      <c r="L68" s="8" t="s">
        <v>43</v>
      </c>
      <c r="M68" s="7" t="s">
        <v>44</v>
      </c>
      <c r="N68" s="7" t="s">
        <v>31</v>
      </c>
      <c r="O68" s="8" t="s">
        <v>32</v>
      </c>
      <c r="P68" s="8" t="s">
        <v>22</v>
      </c>
      <c r="Q68" s="8" t="s">
        <v>433</v>
      </c>
      <c r="R68" s="8" t="s">
        <v>56</v>
      </c>
      <c r="S68" s="24" t="s">
        <v>434</v>
      </c>
      <c r="T68" s="7" t="s">
        <v>22</v>
      </c>
    </row>
    <row r="69" customHeight="1" spans="1:20">
      <c r="A69" s="6">
        <v>45226</v>
      </c>
      <c r="B69" s="7" t="s">
        <v>435</v>
      </c>
      <c r="C69" s="7" t="s">
        <v>393</v>
      </c>
      <c r="D69" s="8" t="s">
        <v>22</v>
      </c>
      <c r="E69" s="7" t="s">
        <v>436</v>
      </c>
      <c r="F69" s="7" t="s">
        <v>437</v>
      </c>
      <c r="G69" s="8" t="s">
        <v>25</v>
      </c>
      <c r="H69" s="8" t="s">
        <v>22</v>
      </c>
      <c r="I69" s="8" t="s">
        <v>26</v>
      </c>
      <c r="J69" s="8" t="s">
        <v>27</v>
      </c>
      <c r="K69" s="8" t="s">
        <v>76</v>
      </c>
      <c r="L69" s="8" t="s">
        <v>29</v>
      </c>
      <c r="M69" s="7" t="s">
        <v>30</v>
      </c>
      <c r="N69" s="7" t="s">
        <v>31</v>
      </c>
      <c r="O69" s="8" t="s">
        <v>32</v>
      </c>
      <c r="P69" s="8" t="s">
        <v>22</v>
      </c>
      <c r="Q69" s="8" t="s">
        <v>438</v>
      </c>
      <c r="R69" s="8" t="s">
        <v>34</v>
      </c>
      <c r="S69" s="7" t="s">
        <v>439</v>
      </c>
      <c r="T69" s="7" t="s">
        <v>22</v>
      </c>
    </row>
    <row r="70" customHeight="1" spans="1:20">
      <c r="A70" s="6">
        <v>45226</v>
      </c>
      <c r="B70" s="7" t="s">
        <v>440</v>
      </c>
      <c r="C70" s="7" t="s">
        <v>185</v>
      </c>
      <c r="D70" s="8" t="s">
        <v>22</v>
      </c>
      <c r="E70" s="7" t="s">
        <v>441</v>
      </c>
      <c r="F70" s="7" t="s">
        <v>442</v>
      </c>
      <c r="G70" s="8" t="s">
        <v>25</v>
      </c>
      <c r="H70" s="8" t="s">
        <v>22</v>
      </c>
      <c r="I70" s="8" t="s">
        <v>207</v>
      </c>
      <c r="J70" s="8" t="s">
        <v>27</v>
      </c>
      <c r="K70" s="8" t="s">
        <v>28</v>
      </c>
      <c r="L70" s="8" t="s">
        <v>43</v>
      </c>
      <c r="M70" s="7" t="s">
        <v>30</v>
      </c>
      <c r="N70" s="7" t="s">
        <v>31</v>
      </c>
      <c r="O70" s="8" t="s">
        <v>32</v>
      </c>
      <c r="P70" s="8" t="s">
        <v>22</v>
      </c>
      <c r="Q70" s="8" t="s">
        <v>443</v>
      </c>
      <c r="R70" s="8" t="s">
        <v>56</v>
      </c>
      <c r="S70" s="24" t="s">
        <v>444</v>
      </c>
      <c r="T70" s="7" t="s">
        <v>22</v>
      </c>
    </row>
    <row r="71" customHeight="1" spans="1:20">
      <c r="A71" s="6">
        <v>45226</v>
      </c>
      <c r="B71" s="7" t="s">
        <v>445</v>
      </c>
      <c r="C71" s="7" t="s">
        <v>185</v>
      </c>
      <c r="D71" s="8" t="s">
        <v>22</v>
      </c>
      <c r="E71" s="7" t="s">
        <v>446</v>
      </c>
      <c r="F71" s="7" t="s">
        <v>447</v>
      </c>
      <c r="G71" s="8" t="s">
        <v>247</v>
      </c>
      <c r="H71" s="8" t="s">
        <v>22</v>
      </c>
      <c r="I71" s="8" t="s">
        <v>448</v>
      </c>
      <c r="J71" s="8" t="s">
        <v>27</v>
      </c>
      <c r="K71" s="8" t="s">
        <v>28</v>
      </c>
      <c r="L71" s="8" t="s">
        <v>43</v>
      </c>
      <c r="M71" s="7" t="s">
        <v>44</v>
      </c>
      <c r="N71" s="7" t="s">
        <v>31</v>
      </c>
      <c r="O71" s="8" t="s">
        <v>32</v>
      </c>
      <c r="P71" s="8" t="s">
        <v>22</v>
      </c>
      <c r="Q71" s="8" t="s">
        <v>449</v>
      </c>
      <c r="R71" s="8" t="s">
        <v>56</v>
      </c>
      <c r="S71" s="24" t="s">
        <v>450</v>
      </c>
      <c r="T71" s="7" t="s">
        <v>22</v>
      </c>
    </row>
    <row r="72" customHeight="1" spans="1:20">
      <c r="A72" s="6">
        <v>45227</v>
      </c>
      <c r="B72" s="7" t="s">
        <v>451</v>
      </c>
      <c r="C72" s="7" t="s">
        <v>204</v>
      </c>
      <c r="D72" s="8" t="s">
        <v>22</v>
      </c>
      <c r="E72" s="7" t="s">
        <v>452</v>
      </c>
      <c r="F72" s="7" t="s">
        <v>453</v>
      </c>
      <c r="G72" s="8" t="s">
        <v>130</v>
      </c>
      <c r="H72" s="8" t="s">
        <v>22</v>
      </c>
      <c r="I72" s="8" t="s">
        <v>448</v>
      </c>
      <c r="J72" s="8" t="s">
        <v>27</v>
      </c>
      <c r="K72" s="8" t="s">
        <v>28</v>
      </c>
      <c r="L72" s="8" t="s">
        <v>43</v>
      </c>
      <c r="M72" s="7" t="s">
        <v>44</v>
      </c>
      <c r="N72" s="7" t="s">
        <v>208</v>
      </c>
      <c r="O72" s="8" t="s">
        <v>32</v>
      </c>
      <c r="P72" s="8" t="s">
        <v>22</v>
      </c>
      <c r="Q72" s="8" t="s">
        <v>454</v>
      </c>
      <c r="R72" s="8" t="s">
        <v>56</v>
      </c>
      <c r="S72" s="7" t="s">
        <v>455</v>
      </c>
      <c r="T72" s="7" t="s">
        <v>22</v>
      </c>
    </row>
    <row r="73" customHeight="1" spans="1:20">
      <c r="A73" s="6">
        <v>45227</v>
      </c>
      <c r="B73" s="7" t="s">
        <v>456</v>
      </c>
      <c r="C73" s="7" t="s">
        <v>204</v>
      </c>
      <c r="D73" s="8" t="s">
        <v>22</v>
      </c>
      <c r="E73" s="7" t="s">
        <v>457</v>
      </c>
      <c r="F73" s="7" t="s">
        <v>458</v>
      </c>
      <c r="G73" s="8" t="s">
        <v>130</v>
      </c>
      <c r="H73" s="8" t="s">
        <v>22</v>
      </c>
      <c r="I73" s="8" t="s">
        <v>214</v>
      </c>
      <c r="J73" s="8" t="s">
        <v>27</v>
      </c>
      <c r="K73" s="8" t="s">
        <v>28</v>
      </c>
      <c r="L73" s="8" t="s">
        <v>43</v>
      </c>
      <c r="M73" s="7" t="s">
        <v>44</v>
      </c>
      <c r="N73" s="7" t="s">
        <v>208</v>
      </c>
      <c r="O73" s="8" t="s">
        <v>32</v>
      </c>
      <c r="P73" s="8" t="s">
        <v>22</v>
      </c>
      <c r="Q73" s="8" t="s">
        <v>459</v>
      </c>
      <c r="R73" s="8" t="s">
        <v>56</v>
      </c>
      <c r="S73" s="7" t="s">
        <v>460</v>
      </c>
      <c r="T73" s="7" t="s">
        <v>22</v>
      </c>
    </row>
    <row r="74" customHeight="1" spans="1:20">
      <c r="A74" s="6">
        <v>45226</v>
      </c>
      <c r="B74" s="7" t="s">
        <v>461</v>
      </c>
      <c r="C74" s="7" t="s">
        <v>191</v>
      </c>
      <c r="D74" s="8" t="s">
        <v>22</v>
      </c>
      <c r="E74" s="7" t="s">
        <v>462</v>
      </c>
      <c r="F74" s="7" t="s">
        <v>463</v>
      </c>
      <c r="G74" s="8" t="s">
        <v>62</v>
      </c>
      <c r="H74" s="8" t="s">
        <v>22</v>
      </c>
      <c r="I74" s="8" t="s">
        <v>26</v>
      </c>
      <c r="J74" s="8" t="s">
        <v>27</v>
      </c>
      <c r="K74" s="8" t="s">
        <v>195</v>
      </c>
      <c r="L74" s="8" t="s">
        <v>29</v>
      </c>
      <c r="M74" s="7" t="s">
        <v>44</v>
      </c>
      <c r="N74" s="7" t="s">
        <v>31</v>
      </c>
      <c r="O74" s="8" t="s">
        <v>32</v>
      </c>
      <c r="P74" s="8" t="s">
        <v>22</v>
      </c>
      <c r="Q74" s="8" t="s">
        <v>464</v>
      </c>
      <c r="R74" s="8" t="s">
        <v>34</v>
      </c>
      <c r="S74" s="24" t="s">
        <v>465</v>
      </c>
      <c r="T74" s="7" t="s">
        <v>22</v>
      </c>
    </row>
    <row r="75" customHeight="1" spans="1:20">
      <c r="A75" s="6">
        <v>45227</v>
      </c>
      <c r="B75" s="7" t="s">
        <v>466</v>
      </c>
      <c r="C75" s="7" t="s">
        <v>274</v>
      </c>
      <c r="D75" s="8" t="s">
        <v>22</v>
      </c>
      <c r="E75" s="7" t="s">
        <v>467</v>
      </c>
      <c r="F75" s="7" t="s">
        <v>468</v>
      </c>
      <c r="G75" s="8" t="s">
        <v>53</v>
      </c>
      <c r="H75" s="8" t="s">
        <v>110</v>
      </c>
      <c r="I75" s="8" t="s">
        <v>469</v>
      </c>
      <c r="J75" s="8" t="s">
        <v>27</v>
      </c>
      <c r="K75" s="8" t="s">
        <v>28</v>
      </c>
      <c r="L75" s="8" t="s">
        <v>43</v>
      </c>
      <c r="M75" s="7" t="s">
        <v>44</v>
      </c>
      <c r="N75" s="7" t="s">
        <v>208</v>
      </c>
      <c r="O75" s="8" t="s">
        <v>32</v>
      </c>
      <c r="P75" s="8" t="s">
        <v>22</v>
      </c>
      <c r="Q75" s="8" t="s">
        <v>470</v>
      </c>
      <c r="R75" s="8" t="s">
        <v>56</v>
      </c>
      <c r="S75" s="7" t="s">
        <v>471</v>
      </c>
      <c r="T75" s="7" t="s">
        <v>22</v>
      </c>
    </row>
    <row r="76" customHeight="1" spans="1:20">
      <c r="A76" s="6">
        <v>45226</v>
      </c>
      <c r="B76" s="7" t="s">
        <v>472</v>
      </c>
      <c r="C76" s="7" t="s">
        <v>274</v>
      </c>
      <c r="D76" s="8" t="s">
        <v>22</v>
      </c>
      <c r="E76" s="7" t="s">
        <v>473</v>
      </c>
      <c r="F76" s="7" t="s">
        <v>474</v>
      </c>
      <c r="G76" s="8" t="s">
        <v>25</v>
      </c>
      <c r="H76" s="8" t="s">
        <v>22</v>
      </c>
      <c r="I76" s="8" t="s">
        <v>97</v>
      </c>
      <c r="J76" s="8" t="s">
        <v>27</v>
      </c>
      <c r="K76" s="8" t="s">
        <v>28</v>
      </c>
      <c r="L76" s="8" t="s">
        <v>43</v>
      </c>
      <c r="M76" s="7" t="s">
        <v>44</v>
      </c>
      <c r="N76" s="7" t="s">
        <v>208</v>
      </c>
      <c r="O76" s="8" t="s">
        <v>32</v>
      </c>
      <c r="P76" s="8" t="s">
        <v>22</v>
      </c>
      <c r="Q76" s="8" t="s">
        <v>475</v>
      </c>
      <c r="R76" s="8" t="s">
        <v>56</v>
      </c>
      <c r="S76" s="24" t="s">
        <v>476</v>
      </c>
      <c r="T76" s="7" t="s">
        <v>22</v>
      </c>
    </row>
    <row r="77" customHeight="1" spans="1:20">
      <c r="A77" s="6">
        <v>45227</v>
      </c>
      <c r="B77" s="7" t="s">
        <v>477</v>
      </c>
      <c r="C77" s="7" t="s">
        <v>204</v>
      </c>
      <c r="D77" s="8" t="s">
        <v>22</v>
      </c>
      <c r="E77" s="7" t="s">
        <v>478</v>
      </c>
      <c r="F77" s="7" t="s">
        <v>479</v>
      </c>
      <c r="G77" s="8" t="s">
        <v>53</v>
      </c>
      <c r="H77" s="8" t="s">
        <v>22</v>
      </c>
      <c r="I77" s="8" t="s">
        <v>315</v>
      </c>
      <c r="J77" s="8" t="s">
        <v>27</v>
      </c>
      <c r="K77" s="8" t="s">
        <v>28</v>
      </c>
      <c r="L77" s="8" t="s">
        <v>43</v>
      </c>
      <c r="M77" s="7" t="s">
        <v>44</v>
      </c>
      <c r="N77" s="7" t="s">
        <v>208</v>
      </c>
      <c r="O77" s="8" t="s">
        <v>32</v>
      </c>
      <c r="P77" s="8" t="s">
        <v>22</v>
      </c>
      <c r="Q77" s="8" t="s">
        <v>480</v>
      </c>
      <c r="R77" s="8" t="s">
        <v>56</v>
      </c>
      <c r="S77" s="7" t="s">
        <v>481</v>
      </c>
      <c r="T77" s="7" t="s">
        <v>22</v>
      </c>
    </row>
    <row r="78" customHeight="1" spans="1:20">
      <c r="A78" s="6">
        <v>45226</v>
      </c>
      <c r="B78" s="7" t="s">
        <v>482</v>
      </c>
      <c r="C78" s="7" t="s">
        <v>204</v>
      </c>
      <c r="D78" s="8" t="s">
        <v>22</v>
      </c>
      <c r="E78" s="7" t="s">
        <v>483</v>
      </c>
      <c r="F78" s="7" t="s">
        <v>484</v>
      </c>
      <c r="G78" s="8" t="s">
        <v>130</v>
      </c>
      <c r="H78" s="8" t="s">
        <v>22</v>
      </c>
      <c r="I78" s="8" t="s">
        <v>337</v>
      </c>
      <c r="J78" s="8" t="s">
        <v>27</v>
      </c>
      <c r="K78" s="8" t="s">
        <v>28</v>
      </c>
      <c r="L78" s="8" t="s">
        <v>43</v>
      </c>
      <c r="M78" s="7" t="s">
        <v>30</v>
      </c>
      <c r="N78" s="7" t="s">
        <v>208</v>
      </c>
      <c r="O78" s="8" t="s">
        <v>32</v>
      </c>
      <c r="P78" s="8" t="s">
        <v>22</v>
      </c>
      <c r="Q78" s="8" t="s">
        <v>485</v>
      </c>
      <c r="R78" s="8" t="s">
        <v>56</v>
      </c>
      <c r="S78" s="7" t="s">
        <v>486</v>
      </c>
      <c r="T78" s="7" t="s">
        <v>22</v>
      </c>
    </row>
    <row r="79" customHeight="1" spans="1:20">
      <c r="A79" s="6">
        <v>45226</v>
      </c>
      <c r="B79" s="7" t="s">
        <v>487</v>
      </c>
      <c r="C79" s="7" t="s">
        <v>204</v>
      </c>
      <c r="D79" s="8" t="s">
        <v>22</v>
      </c>
      <c r="E79" s="7" t="s">
        <v>488</v>
      </c>
      <c r="F79" s="7" t="s">
        <v>489</v>
      </c>
      <c r="G79" s="8" t="s">
        <v>82</v>
      </c>
      <c r="H79" s="8" t="s">
        <v>22</v>
      </c>
      <c r="I79" s="8" t="s">
        <v>490</v>
      </c>
      <c r="J79" s="8" t="s">
        <v>27</v>
      </c>
      <c r="K79" s="8" t="s">
        <v>28</v>
      </c>
      <c r="L79" s="8" t="s">
        <v>43</v>
      </c>
      <c r="M79" s="7" t="s">
        <v>44</v>
      </c>
      <c r="N79" s="7" t="s">
        <v>208</v>
      </c>
      <c r="O79" s="8" t="s">
        <v>32</v>
      </c>
      <c r="P79" s="8" t="s">
        <v>22</v>
      </c>
      <c r="Q79" s="8" t="s">
        <v>491</v>
      </c>
      <c r="R79" s="8" t="s">
        <v>56</v>
      </c>
      <c r="S79" s="24" t="s">
        <v>492</v>
      </c>
      <c r="T79" s="7" t="s">
        <v>22</v>
      </c>
    </row>
    <row r="80" customHeight="1" spans="1:20">
      <c r="A80" s="6">
        <v>45218</v>
      </c>
      <c r="B80" s="9" t="s">
        <v>493</v>
      </c>
      <c r="C80" s="9" t="s">
        <v>204</v>
      </c>
      <c r="D80" s="11" t="s">
        <v>22</v>
      </c>
      <c r="E80" s="9" t="s">
        <v>494</v>
      </c>
      <c r="F80" s="9" t="s">
        <v>495</v>
      </c>
      <c r="G80" s="11" t="s">
        <v>69</v>
      </c>
      <c r="H80" s="11" t="s">
        <v>22</v>
      </c>
      <c r="I80" s="11" t="s">
        <v>207</v>
      </c>
      <c r="J80" s="11" t="s">
        <v>27</v>
      </c>
      <c r="K80" s="11" t="s">
        <v>28</v>
      </c>
      <c r="L80" s="11" t="s">
        <v>43</v>
      </c>
      <c r="M80" s="9" t="s">
        <v>44</v>
      </c>
      <c r="N80" s="9" t="s">
        <v>208</v>
      </c>
      <c r="O80" s="11" t="s">
        <v>32</v>
      </c>
      <c r="P80" s="11" t="s">
        <v>22</v>
      </c>
      <c r="Q80" s="11" t="s">
        <v>496</v>
      </c>
      <c r="R80" s="11" t="s">
        <v>56</v>
      </c>
      <c r="S80" s="9" t="s">
        <v>497</v>
      </c>
      <c r="T80" s="9" t="s">
        <v>22</v>
      </c>
    </row>
    <row r="81" customHeight="1" spans="1:20">
      <c r="A81" s="6">
        <v>45221</v>
      </c>
      <c r="B81" s="7" t="s">
        <v>498</v>
      </c>
      <c r="C81" s="7" t="s">
        <v>274</v>
      </c>
      <c r="D81" s="8" t="s">
        <v>22</v>
      </c>
      <c r="E81" s="7" t="s">
        <v>499</v>
      </c>
      <c r="F81" s="7" t="s">
        <v>500</v>
      </c>
      <c r="G81" s="8" t="s">
        <v>53</v>
      </c>
      <c r="H81" s="8" t="s">
        <v>22</v>
      </c>
      <c r="I81" s="8" t="s">
        <v>124</v>
      </c>
      <c r="J81" s="8" t="s">
        <v>27</v>
      </c>
      <c r="K81" s="8" t="s">
        <v>28</v>
      </c>
      <c r="L81" s="8" t="s">
        <v>43</v>
      </c>
      <c r="M81" s="7" t="s">
        <v>44</v>
      </c>
      <c r="N81" s="7" t="s">
        <v>208</v>
      </c>
      <c r="O81" s="8" t="s">
        <v>32</v>
      </c>
      <c r="P81" s="8" t="s">
        <v>22</v>
      </c>
      <c r="Q81" s="8" t="s">
        <v>501</v>
      </c>
      <c r="R81" s="8" t="s">
        <v>56</v>
      </c>
      <c r="S81" s="24" t="s">
        <v>502</v>
      </c>
      <c r="T81" s="7" t="s">
        <v>22</v>
      </c>
    </row>
    <row r="82" customHeight="1" spans="1:20">
      <c r="A82" s="6">
        <v>45219</v>
      </c>
      <c r="B82" s="7" t="s">
        <v>503</v>
      </c>
      <c r="C82" s="7" t="s">
        <v>79</v>
      </c>
      <c r="D82" s="8" t="s">
        <v>22</v>
      </c>
      <c r="E82" s="7" t="s">
        <v>504</v>
      </c>
      <c r="F82" s="7" t="s">
        <v>505</v>
      </c>
      <c r="G82" s="8" t="s">
        <v>247</v>
      </c>
      <c r="H82" s="8" t="s">
        <v>22</v>
      </c>
      <c r="I82" s="8" t="s">
        <v>155</v>
      </c>
      <c r="J82" s="8" t="s">
        <v>27</v>
      </c>
      <c r="K82" s="8" t="s">
        <v>28</v>
      </c>
      <c r="L82" s="8" t="s">
        <v>43</v>
      </c>
      <c r="M82" s="7" t="s">
        <v>44</v>
      </c>
      <c r="N82" s="7" t="s">
        <v>31</v>
      </c>
      <c r="O82" s="8" t="s">
        <v>32</v>
      </c>
      <c r="P82" s="8" t="s">
        <v>22</v>
      </c>
      <c r="Q82" s="8" t="s">
        <v>506</v>
      </c>
      <c r="R82" s="8" t="s">
        <v>46</v>
      </c>
      <c r="S82" s="7" t="s">
        <v>507</v>
      </c>
      <c r="T82" s="7" t="s">
        <v>22</v>
      </c>
    </row>
    <row r="83" customHeight="1" spans="1:20">
      <c r="A83" s="6">
        <v>45219</v>
      </c>
      <c r="B83" s="7" t="s">
        <v>508</v>
      </c>
      <c r="C83" s="7" t="s">
        <v>274</v>
      </c>
      <c r="D83" s="8" t="s">
        <v>22</v>
      </c>
      <c r="E83" s="7" t="s">
        <v>509</v>
      </c>
      <c r="F83" s="7" t="s">
        <v>510</v>
      </c>
      <c r="G83" s="8" t="s">
        <v>82</v>
      </c>
      <c r="H83" s="8" t="s">
        <v>148</v>
      </c>
      <c r="I83" s="8" t="s">
        <v>511</v>
      </c>
      <c r="J83" s="8" t="s">
        <v>27</v>
      </c>
      <c r="K83" s="8" t="s">
        <v>28</v>
      </c>
      <c r="L83" s="8" t="s">
        <v>43</v>
      </c>
      <c r="M83" s="7" t="s">
        <v>169</v>
      </c>
      <c r="N83" s="7" t="s">
        <v>208</v>
      </c>
      <c r="O83" s="8" t="s">
        <v>32</v>
      </c>
      <c r="P83" s="8" t="s">
        <v>22</v>
      </c>
      <c r="Q83" s="8" t="s">
        <v>512</v>
      </c>
      <c r="R83" s="8" t="s">
        <v>56</v>
      </c>
      <c r="S83" s="24" t="s">
        <v>513</v>
      </c>
      <c r="T83" s="7" t="s">
        <v>22</v>
      </c>
    </row>
    <row r="84" customHeight="1" spans="1:20">
      <c r="A84" s="6">
        <v>45220</v>
      </c>
      <c r="B84" s="7" t="s">
        <v>514</v>
      </c>
      <c r="C84" s="7" t="s">
        <v>204</v>
      </c>
      <c r="D84" s="8" t="s">
        <v>22</v>
      </c>
      <c r="E84" s="7" t="s">
        <v>515</v>
      </c>
      <c r="F84" s="7" t="s">
        <v>516</v>
      </c>
      <c r="G84" s="8" t="s">
        <v>336</v>
      </c>
      <c r="H84" s="8" t="s">
        <v>22</v>
      </c>
      <c r="I84" s="8" t="s">
        <v>511</v>
      </c>
      <c r="J84" s="8" t="s">
        <v>27</v>
      </c>
      <c r="K84" s="8" t="s">
        <v>28</v>
      </c>
      <c r="L84" s="8" t="s">
        <v>43</v>
      </c>
      <c r="M84" s="7" t="s">
        <v>44</v>
      </c>
      <c r="N84" s="7" t="s">
        <v>208</v>
      </c>
      <c r="O84" s="8" t="s">
        <v>32</v>
      </c>
      <c r="P84" s="8" t="s">
        <v>22</v>
      </c>
      <c r="Q84" s="8" t="s">
        <v>517</v>
      </c>
      <c r="R84" s="8" t="s">
        <v>56</v>
      </c>
      <c r="S84" s="7" t="s">
        <v>518</v>
      </c>
      <c r="T84" s="7" t="s">
        <v>22</v>
      </c>
    </row>
    <row r="85" customHeight="1" spans="1:20">
      <c r="A85" s="6">
        <v>45218</v>
      </c>
      <c r="B85" s="9" t="s">
        <v>519</v>
      </c>
      <c r="C85" s="9" t="s">
        <v>50</v>
      </c>
      <c r="D85" s="11" t="s">
        <v>22</v>
      </c>
      <c r="E85" s="9" t="s">
        <v>520</v>
      </c>
      <c r="F85" s="9" t="s">
        <v>521</v>
      </c>
      <c r="G85" s="11" t="s">
        <v>130</v>
      </c>
      <c r="H85" s="11" t="s">
        <v>22</v>
      </c>
      <c r="I85" s="11" t="s">
        <v>117</v>
      </c>
      <c r="J85" s="11" t="s">
        <v>27</v>
      </c>
      <c r="K85" s="11" t="s">
        <v>28</v>
      </c>
      <c r="L85" s="11" t="s">
        <v>43</v>
      </c>
      <c r="M85" s="9" t="s">
        <v>30</v>
      </c>
      <c r="N85" s="9" t="s">
        <v>31</v>
      </c>
      <c r="O85" s="11" t="s">
        <v>32</v>
      </c>
      <c r="P85" s="11" t="s">
        <v>22</v>
      </c>
      <c r="Q85" s="11" t="s">
        <v>522</v>
      </c>
      <c r="R85" s="11" t="s">
        <v>56</v>
      </c>
      <c r="S85" s="20" t="s">
        <v>523</v>
      </c>
      <c r="T85" s="9" t="s">
        <v>22</v>
      </c>
    </row>
    <row r="86" customHeight="1" spans="1:20">
      <c r="A86" s="6">
        <v>45218</v>
      </c>
      <c r="B86" s="9" t="s">
        <v>524</v>
      </c>
      <c r="C86" s="9" t="s">
        <v>59</v>
      </c>
      <c r="D86" s="11" t="s">
        <v>22</v>
      </c>
      <c r="E86" s="9" t="s">
        <v>520</v>
      </c>
      <c r="F86" s="9" t="s">
        <v>521</v>
      </c>
      <c r="G86" s="11" t="s">
        <v>130</v>
      </c>
      <c r="H86" s="11" t="s">
        <v>22</v>
      </c>
      <c r="I86" s="11" t="s">
        <v>117</v>
      </c>
      <c r="J86" s="11" t="s">
        <v>27</v>
      </c>
      <c r="K86" s="11" t="s">
        <v>28</v>
      </c>
      <c r="L86" s="11" t="s">
        <v>43</v>
      </c>
      <c r="M86" s="9" t="s">
        <v>30</v>
      </c>
      <c r="N86" s="9" t="s">
        <v>31</v>
      </c>
      <c r="O86" s="11" t="s">
        <v>32</v>
      </c>
      <c r="P86" s="11" t="s">
        <v>22</v>
      </c>
      <c r="Q86" s="11" t="s">
        <v>525</v>
      </c>
      <c r="R86" s="11" t="s">
        <v>46</v>
      </c>
      <c r="S86" s="20" t="s">
        <v>526</v>
      </c>
      <c r="T86" s="9" t="s">
        <v>22</v>
      </c>
    </row>
    <row r="87" customHeight="1" spans="1:20">
      <c r="A87" s="6">
        <v>45220</v>
      </c>
      <c r="B87" s="7" t="s">
        <v>527</v>
      </c>
      <c r="C87" s="7" t="s">
        <v>50</v>
      </c>
      <c r="D87" s="8" t="s">
        <v>22</v>
      </c>
      <c r="E87" s="7" t="s">
        <v>528</v>
      </c>
      <c r="F87" s="7" t="s">
        <v>529</v>
      </c>
      <c r="G87" s="8" t="s">
        <v>41</v>
      </c>
      <c r="H87" s="8" t="s">
        <v>110</v>
      </c>
      <c r="I87" s="8" t="s">
        <v>63</v>
      </c>
      <c r="J87" s="8" t="s">
        <v>27</v>
      </c>
      <c r="K87" s="8" t="s">
        <v>28</v>
      </c>
      <c r="L87" s="8" t="s">
        <v>43</v>
      </c>
      <c r="M87" s="7" t="s">
        <v>30</v>
      </c>
      <c r="N87" s="7" t="s">
        <v>31</v>
      </c>
      <c r="O87" s="8" t="s">
        <v>32</v>
      </c>
      <c r="P87" s="8" t="s">
        <v>22</v>
      </c>
      <c r="Q87" s="8" t="s">
        <v>530</v>
      </c>
      <c r="R87" s="8" t="s">
        <v>56</v>
      </c>
      <c r="S87" s="24" t="s">
        <v>531</v>
      </c>
      <c r="T87" s="7" t="s">
        <v>22</v>
      </c>
    </row>
    <row r="88" customHeight="1" spans="1:20">
      <c r="A88" s="6">
        <v>45218</v>
      </c>
      <c r="B88" s="9" t="s">
        <v>532</v>
      </c>
      <c r="C88" s="9" t="s">
        <v>50</v>
      </c>
      <c r="D88" s="11" t="s">
        <v>22</v>
      </c>
      <c r="E88" s="9" t="s">
        <v>533</v>
      </c>
      <c r="F88" s="9" t="s">
        <v>534</v>
      </c>
      <c r="G88" s="11" t="s">
        <v>130</v>
      </c>
      <c r="H88" s="11" t="s">
        <v>22</v>
      </c>
      <c r="I88" s="11" t="s">
        <v>337</v>
      </c>
      <c r="J88" s="11" t="s">
        <v>27</v>
      </c>
      <c r="K88" s="11" t="s">
        <v>28</v>
      </c>
      <c r="L88" s="11" t="s">
        <v>43</v>
      </c>
      <c r="M88" s="9" t="s">
        <v>30</v>
      </c>
      <c r="N88" s="9" t="s">
        <v>31</v>
      </c>
      <c r="O88" s="11" t="s">
        <v>32</v>
      </c>
      <c r="P88" s="11" t="s">
        <v>22</v>
      </c>
      <c r="Q88" s="11" t="s">
        <v>535</v>
      </c>
      <c r="R88" s="11" t="s">
        <v>56</v>
      </c>
      <c r="S88" s="9" t="s">
        <v>536</v>
      </c>
      <c r="T88" s="9" t="s">
        <v>22</v>
      </c>
    </row>
    <row r="89" customHeight="1" spans="1:20">
      <c r="A89" s="6">
        <v>45219</v>
      </c>
      <c r="B89" s="7" t="s">
        <v>537</v>
      </c>
      <c r="C89" s="7" t="s">
        <v>50</v>
      </c>
      <c r="D89" s="8" t="s">
        <v>22</v>
      </c>
      <c r="E89" s="7" t="s">
        <v>538</v>
      </c>
      <c r="F89" s="7" t="s">
        <v>539</v>
      </c>
      <c r="G89" s="8" t="s">
        <v>130</v>
      </c>
      <c r="H89" s="8" t="s">
        <v>540</v>
      </c>
      <c r="I89" s="8" t="s">
        <v>384</v>
      </c>
      <c r="J89" s="8" t="s">
        <v>27</v>
      </c>
      <c r="K89" s="8" t="s">
        <v>28</v>
      </c>
      <c r="L89" s="8" t="s">
        <v>43</v>
      </c>
      <c r="M89" s="7" t="s">
        <v>30</v>
      </c>
      <c r="N89" s="7" t="s">
        <v>31</v>
      </c>
      <c r="O89" s="8" t="s">
        <v>32</v>
      </c>
      <c r="P89" s="8" t="s">
        <v>22</v>
      </c>
      <c r="Q89" s="8" t="s">
        <v>541</v>
      </c>
      <c r="R89" s="8" t="s">
        <v>56</v>
      </c>
      <c r="S89" s="24" t="s">
        <v>542</v>
      </c>
      <c r="T89" s="7" t="s">
        <v>22</v>
      </c>
    </row>
    <row r="90" customHeight="1" spans="1:20">
      <c r="A90" s="6">
        <v>45220</v>
      </c>
      <c r="B90" s="7" t="s">
        <v>543</v>
      </c>
      <c r="C90" s="7" t="s">
        <v>274</v>
      </c>
      <c r="D90" s="8" t="s">
        <v>22</v>
      </c>
      <c r="E90" s="7" t="s">
        <v>544</v>
      </c>
      <c r="F90" s="7" t="s">
        <v>545</v>
      </c>
      <c r="G90" s="8" t="s">
        <v>69</v>
      </c>
      <c r="H90" s="8" t="s">
        <v>22</v>
      </c>
      <c r="I90" s="8" t="s">
        <v>162</v>
      </c>
      <c r="J90" s="8" t="s">
        <v>27</v>
      </c>
      <c r="K90" s="8" t="s">
        <v>28</v>
      </c>
      <c r="L90" s="8" t="s">
        <v>43</v>
      </c>
      <c r="M90" s="7" t="s">
        <v>44</v>
      </c>
      <c r="N90" s="7" t="s">
        <v>208</v>
      </c>
      <c r="O90" s="8" t="s">
        <v>32</v>
      </c>
      <c r="P90" s="8" t="s">
        <v>22</v>
      </c>
      <c r="Q90" s="8" t="s">
        <v>546</v>
      </c>
      <c r="R90" s="8" t="s">
        <v>56</v>
      </c>
      <c r="S90" s="24" t="s">
        <v>547</v>
      </c>
      <c r="T90" s="7" t="s">
        <v>22</v>
      </c>
    </row>
    <row r="91" customHeight="1" spans="1:20">
      <c r="A91" s="6">
        <v>45221</v>
      </c>
      <c r="B91" s="7" t="s">
        <v>548</v>
      </c>
      <c r="C91" s="7" t="s">
        <v>59</v>
      </c>
      <c r="D91" s="8" t="s">
        <v>22</v>
      </c>
      <c r="E91" s="7" t="s">
        <v>549</v>
      </c>
      <c r="F91" s="7" t="s">
        <v>550</v>
      </c>
      <c r="G91" s="8" t="s">
        <v>53</v>
      </c>
      <c r="H91" s="8" t="s">
        <v>22</v>
      </c>
      <c r="I91" s="8" t="s">
        <v>26</v>
      </c>
      <c r="J91" s="8" t="s">
        <v>27</v>
      </c>
      <c r="K91" s="8" t="s">
        <v>76</v>
      </c>
      <c r="L91" s="8" t="s">
        <v>29</v>
      </c>
      <c r="M91" s="7" t="s">
        <v>30</v>
      </c>
      <c r="N91" s="7" t="s">
        <v>31</v>
      </c>
      <c r="O91" s="8" t="s">
        <v>32</v>
      </c>
      <c r="P91" s="8" t="s">
        <v>22</v>
      </c>
      <c r="Q91" s="8" t="s">
        <v>551</v>
      </c>
      <c r="R91" s="8" t="s">
        <v>34</v>
      </c>
      <c r="S91" s="24" t="s">
        <v>552</v>
      </c>
      <c r="T91" s="7" t="s">
        <v>22</v>
      </c>
    </row>
    <row r="92" customHeight="1" spans="1:20">
      <c r="A92" s="6">
        <v>45221</v>
      </c>
      <c r="B92" s="7" t="s">
        <v>553</v>
      </c>
      <c r="C92" s="7" t="s">
        <v>50</v>
      </c>
      <c r="D92" s="8" t="s">
        <v>22</v>
      </c>
      <c r="E92" s="7" t="s">
        <v>554</v>
      </c>
      <c r="F92" s="7" t="s">
        <v>555</v>
      </c>
      <c r="G92" s="8" t="s">
        <v>130</v>
      </c>
      <c r="H92" s="8" t="s">
        <v>22</v>
      </c>
      <c r="I92" s="8" t="s">
        <v>299</v>
      </c>
      <c r="J92" s="8" t="s">
        <v>27</v>
      </c>
      <c r="K92" s="8" t="s">
        <v>28</v>
      </c>
      <c r="L92" s="8" t="s">
        <v>43</v>
      </c>
      <c r="M92" s="7" t="s">
        <v>30</v>
      </c>
      <c r="N92" s="7" t="s">
        <v>31</v>
      </c>
      <c r="O92" s="8" t="s">
        <v>32</v>
      </c>
      <c r="P92" s="8" t="s">
        <v>22</v>
      </c>
      <c r="Q92" s="8" t="s">
        <v>556</v>
      </c>
      <c r="R92" s="8" t="s">
        <v>56</v>
      </c>
      <c r="S92" s="24" t="s">
        <v>557</v>
      </c>
      <c r="T92" s="7" t="s">
        <v>22</v>
      </c>
    </row>
    <row r="93" customHeight="1" spans="1:20">
      <c r="A93" s="6">
        <v>45218</v>
      </c>
      <c r="B93" s="9" t="s">
        <v>558</v>
      </c>
      <c r="C93" s="9" t="s">
        <v>399</v>
      </c>
      <c r="D93" s="11" t="s">
        <v>22</v>
      </c>
      <c r="E93" s="9" t="s">
        <v>559</v>
      </c>
      <c r="F93" s="9" t="s">
        <v>560</v>
      </c>
      <c r="G93" s="11" t="s">
        <v>41</v>
      </c>
      <c r="H93" s="11" t="s">
        <v>22</v>
      </c>
      <c r="I93" s="11" t="s">
        <v>293</v>
      </c>
      <c r="J93" s="11" t="s">
        <v>27</v>
      </c>
      <c r="K93" s="11" t="s">
        <v>28</v>
      </c>
      <c r="L93" s="11" t="s">
        <v>43</v>
      </c>
      <c r="M93" s="9" t="s">
        <v>30</v>
      </c>
      <c r="N93" s="9" t="s">
        <v>31</v>
      </c>
      <c r="O93" s="11" t="s">
        <v>32</v>
      </c>
      <c r="P93" s="11" t="s">
        <v>22</v>
      </c>
      <c r="Q93" s="11" t="s">
        <v>561</v>
      </c>
      <c r="R93" s="11" t="s">
        <v>46</v>
      </c>
      <c r="S93" s="9" t="s">
        <v>562</v>
      </c>
      <c r="T93" s="9" t="s">
        <v>22</v>
      </c>
    </row>
    <row r="94" customHeight="1" spans="1:20">
      <c r="A94" s="6">
        <v>45219</v>
      </c>
      <c r="B94" s="7" t="s">
        <v>563</v>
      </c>
      <c r="C94" s="7" t="s">
        <v>399</v>
      </c>
      <c r="D94" s="8" t="s">
        <v>22</v>
      </c>
      <c r="E94" s="7" t="s">
        <v>564</v>
      </c>
      <c r="F94" s="7" t="s">
        <v>565</v>
      </c>
      <c r="G94" s="8" t="s">
        <v>25</v>
      </c>
      <c r="H94" s="8" t="s">
        <v>22</v>
      </c>
      <c r="I94" s="8" t="s">
        <v>117</v>
      </c>
      <c r="J94" s="8" t="s">
        <v>27</v>
      </c>
      <c r="K94" s="8" t="s">
        <v>28</v>
      </c>
      <c r="L94" s="8" t="s">
        <v>43</v>
      </c>
      <c r="M94" s="7" t="s">
        <v>30</v>
      </c>
      <c r="N94" s="7" t="s">
        <v>31</v>
      </c>
      <c r="O94" s="8" t="s">
        <v>32</v>
      </c>
      <c r="P94" s="8" t="s">
        <v>22</v>
      </c>
      <c r="Q94" s="8" t="s">
        <v>566</v>
      </c>
      <c r="R94" s="8" t="s">
        <v>46</v>
      </c>
      <c r="S94" s="24" t="s">
        <v>567</v>
      </c>
      <c r="T94" s="7" t="s">
        <v>22</v>
      </c>
    </row>
    <row r="95" customHeight="1" spans="1:20">
      <c r="A95" s="6">
        <v>45219</v>
      </c>
      <c r="B95" s="7" t="s">
        <v>568</v>
      </c>
      <c r="C95" s="7" t="s">
        <v>121</v>
      </c>
      <c r="D95" s="8" t="s">
        <v>22</v>
      </c>
      <c r="E95" s="7" t="s">
        <v>569</v>
      </c>
      <c r="F95" s="7" t="s">
        <v>570</v>
      </c>
      <c r="G95" s="8" t="s">
        <v>25</v>
      </c>
      <c r="H95" s="8" t="s">
        <v>22</v>
      </c>
      <c r="I95" s="8" t="s">
        <v>337</v>
      </c>
      <c r="J95" s="8" t="s">
        <v>27</v>
      </c>
      <c r="K95" s="8" t="s">
        <v>28</v>
      </c>
      <c r="L95" s="8" t="s">
        <v>43</v>
      </c>
      <c r="M95" s="7" t="s">
        <v>44</v>
      </c>
      <c r="N95" s="7" t="s">
        <v>31</v>
      </c>
      <c r="O95" s="8" t="s">
        <v>32</v>
      </c>
      <c r="P95" s="8" t="s">
        <v>22</v>
      </c>
      <c r="Q95" s="8" t="s">
        <v>571</v>
      </c>
      <c r="R95" s="8" t="s">
        <v>46</v>
      </c>
      <c r="S95" s="7" t="s">
        <v>572</v>
      </c>
      <c r="T95" s="7" t="s">
        <v>22</v>
      </c>
    </row>
    <row r="96" customHeight="1" spans="1:20">
      <c r="A96" s="6">
        <v>45220</v>
      </c>
      <c r="B96" s="7" t="s">
        <v>573</v>
      </c>
      <c r="C96" s="7" t="s">
        <v>204</v>
      </c>
      <c r="D96" s="8" t="s">
        <v>22</v>
      </c>
      <c r="E96" s="7" t="s">
        <v>574</v>
      </c>
      <c r="F96" s="7" t="s">
        <v>575</v>
      </c>
      <c r="G96" s="8" t="s">
        <v>130</v>
      </c>
      <c r="H96" s="8" t="s">
        <v>22</v>
      </c>
      <c r="I96" s="8" t="s">
        <v>576</v>
      </c>
      <c r="J96" s="8" t="s">
        <v>27</v>
      </c>
      <c r="K96" s="8" t="s">
        <v>28</v>
      </c>
      <c r="L96" s="8" t="s">
        <v>43</v>
      </c>
      <c r="M96" s="7" t="s">
        <v>30</v>
      </c>
      <c r="N96" s="7" t="s">
        <v>208</v>
      </c>
      <c r="O96" s="8" t="s">
        <v>32</v>
      </c>
      <c r="P96" s="8" t="s">
        <v>22</v>
      </c>
      <c r="Q96" s="8" t="s">
        <v>577</v>
      </c>
      <c r="R96" s="8" t="s">
        <v>56</v>
      </c>
      <c r="S96" s="24" t="s">
        <v>578</v>
      </c>
      <c r="T96" s="7" t="s">
        <v>22</v>
      </c>
    </row>
    <row r="97" customHeight="1" spans="1:20">
      <c r="A97" s="6">
        <v>45220</v>
      </c>
      <c r="B97" s="7" t="s">
        <v>579</v>
      </c>
      <c r="C97" s="7" t="s">
        <v>179</v>
      </c>
      <c r="D97" s="8" t="s">
        <v>22</v>
      </c>
      <c r="E97" s="7" t="s">
        <v>580</v>
      </c>
      <c r="F97" s="7" t="s">
        <v>581</v>
      </c>
      <c r="G97" s="8" t="s">
        <v>82</v>
      </c>
      <c r="H97" s="8" t="s">
        <v>137</v>
      </c>
      <c r="I97" s="8" t="s">
        <v>168</v>
      </c>
      <c r="J97" s="8" t="s">
        <v>27</v>
      </c>
      <c r="K97" s="8" t="s">
        <v>28</v>
      </c>
      <c r="L97" s="8" t="s">
        <v>43</v>
      </c>
      <c r="M97" s="7" t="s">
        <v>169</v>
      </c>
      <c r="N97" s="7" t="s">
        <v>31</v>
      </c>
      <c r="O97" s="8" t="s">
        <v>32</v>
      </c>
      <c r="P97" s="8" t="s">
        <v>22</v>
      </c>
      <c r="Q97" s="8" t="s">
        <v>582</v>
      </c>
      <c r="R97" s="8" t="s">
        <v>46</v>
      </c>
      <c r="S97" s="7" t="s">
        <v>583</v>
      </c>
      <c r="T97" s="7" t="s">
        <v>22</v>
      </c>
    </row>
    <row r="98" customHeight="1" spans="1:20">
      <c r="A98" s="6">
        <v>45220</v>
      </c>
      <c r="B98" s="7" t="s">
        <v>584</v>
      </c>
      <c r="C98" s="7" t="s">
        <v>585</v>
      </c>
      <c r="D98" s="8" t="s">
        <v>22</v>
      </c>
      <c r="E98" s="7" t="s">
        <v>586</v>
      </c>
      <c r="F98" s="7" t="s">
        <v>587</v>
      </c>
      <c r="G98" s="8" t="s">
        <v>41</v>
      </c>
      <c r="H98" s="8" t="s">
        <v>22</v>
      </c>
      <c r="I98" s="8" t="s">
        <v>26</v>
      </c>
      <c r="J98" s="8" t="s">
        <v>27</v>
      </c>
      <c r="K98" s="8" t="s">
        <v>28</v>
      </c>
      <c r="L98" s="8" t="s">
        <v>29</v>
      </c>
      <c r="M98" s="7" t="s">
        <v>30</v>
      </c>
      <c r="N98" s="7" t="s">
        <v>31</v>
      </c>
      <c r="O98" s="8" t="s">
        <v>32</v>
      </c>
      <c r="P98" s="8" t="s">
        <v>22</v>
      </c>
      <c r="Q98" s="8" t="s">
        <v>588</v>
      </c>
      <c r="R98" s="8" t="s">
        <v>34</v>
      </c>
      <c r="S98" s="24" t="s">
        <v>589</v>
      </c>
      <c r="T98" s="7" t="s">
        <v>22</v>
      </c>
    </row>
    <row r="99" customHeight="1" spans="1:20">
      <c r="A99" s="6">
        <v>45221</v>
      </c>
      <c r="B99" s="7" t="s">
        <v>590</v>
      </c>
      <c r="C99" s="7" t="s">
        <v>204</v>
      </c>
      <c r="D99" s="8" t="s">
        <v>22</v>
      </c>
      <c r="E99" s="7" t="s">
        <v>591</v>
      </c>
      <c r="F99" s="7" t="s">
        <v>592</v>
      </c>
      <c r="G99" s="8" t="s">
        <v>336</v>
      </c>
      <c r="H99" s="8" t="s">
        <v>22</v>
      </c>
      <c r="I99" s="8" t="s">
        <v>337</v>
      </c>
      <c r="J99" s="8" t="s">
        <v>27</v>
      </c>
      <c r="K99" s="8" t="s">
        <v>28</v>
      </c>
      <c r="L99" s="8" t="s">
        <v>43</v>
      </c>
      <c r="M99" s="7" t="s">
        <v>30</v>
      </c>
      <c r="N99" s="7" t="s">
        <v>208</v>
      </c>
      <c r="O99" s="8" t="s">
        <v>32</v>
      </c>
      <c r="P99" s="8" t="s">
        <v>22</v>
      </c>
      <c r="Q99" s="8" t="s">
        <v>593</v>
      </c>
      <c r="R99" s="8" t="s">
        <v>56</v>
      </c>
      <c r="S99" s="7" t="s">
        <v>594</v>
      </c>
      <c r="T99" s="7" t="s">
        <v>22</v>
      </c>
    </row>
    <row r="100" customHeight="1" spans="1:20">
      <c r="A100" s="6">
        <v>45221</v>
      </c>
      <c r="B100" s="7" t="s">
        <v>595</v>
      </c>
      <c r="C100" s="7" t="s">
        <v>204</v>
      </c>
      <c r="D100" s="8" t="s">
        <v>22</v>
      </c>
      <c r="E100" s="7" t="s">
        <v>596</v>
      </c>
      <c r="F100" s="7" t="s">
        <v>597</v>
      </c>
      <c r="G100" s="8" t="s">
        <v>194</v>
      </c>
      <c r="H100" s="8" t="s">
        <v>22</v>
      </c>
      <c r="I100" s="8" t="s">
        <v>315</v>
      </c>
      <c r="J100" s="8" t="s">
        <v>27</v>
      </c>
      <c r="K100" s="8" t="s">
        <v>28</v>
      </c>
      <c r="L100" s="8" t="s">
        <v>43</v>
      </c>
      <c r="M100" s="7" t="s">
        <v>44</v>
      </c>
      <c r="N100" s="7" t="s">
        <v>208</v>
      </c>
      <c r="O100" s="8" t="s">
        <v>32</v>
      </c>
      <c r="P100" s="8" t="s">
        <v>22</v>
      </c>
      <c r="Q100" s="8" t="s">
        <v>598</v>
      </c>
      <c r="R100" s="8" t="s">
        <v>56</v>
      </c>
      <c r="S100" s="24" t="s">
        <v>599</v>
      </c>
      <c r="T100" s="7" t="s">
        <v>22</v>
      </c>
    </row>
    <row r="101" customHeight="1" spans="1:20">
      <c r="A101" s="6">
        <v>45221</v>
      </c>
      <c r="B101" s="7" t="s">
        <v>600</v>
      </c>
      <c r="C101" s="7" t="s">
        <v>121</v>
      </c>
      <c r="D101" s="8" t="s">
        <v>22</v>
      </c>
      <c r="E101" s="7" t="s">
        <v>601</v>
      </c>
      <c r="F101" s="7" t="s">
        <v>602</v>
      </c>
      <c r="G101" s="8" t="s">
        <v>41</v>
      </c>
      <c r="H101" s="8" t="s">
        <v>22</v>
      </c>
      <c r="I101" s="8" t="s">
        <v>214</v>
      </c>
      <c r="J101" s="8" t="s">
        <v>27</v>
      </c>
      <c r="K101" s="8" t="s">
        <v>28</v>
      </c>
      <c r="L101" s="8" t="s">
        <v>43</v>
      </c>
      <c r="M101" s="7" t="s">
        <v>30</v>
      </c>
      <c r="N101" s="7" t="s">
        <v>31</v>
      </c>
      <c r="O101" s="8" t="s">
        <v>32</v>
      </c>
      <c r="P101" s="8" t="s">
        <v>22</v>
      </c>
      <c r="Q101" s="8" t="s">
        <v>603</v>
      </c>
      <c r="R101" s="8" t="s">
        <v>46</v>
      </c>
      <c r="S101" s="24" t="s">
        <v>604</v>
      </c>
      <c r="T101" s="7" t="s">
        <v>22</v>
      </c>
    </row>
    <row r="102" customHeight="1" spans="1:20">
      <c r="A102" s="6">
        <v>45220</v>
      </c>
      <c r="B102" s="7" t="s">
        <v>605</v>
      </c>
      <c r="C102" s="7" t="s">
        <v>50</v>
      </c>
      <c r="D102" s="8" t="s">
        <v>22</v>
      </c>
      <c r="E102" s="7" t="s">
        <v>606</v>
      </c>
      <c r="F102" s="7" t="s">
        <v>607</v>
      </c>
      <c r="G102" s="8" t="s">
        <v>62</v>
      </c>
      <c r="H102" s="8" t="s">
        <v>110</v>
      </c>
      <c r="I102" s="8" t="s">
        <v>162</v>
      </c>
      <c r="J102" s="8" t="s">
        <v>27</v>
      </c>
      <c r="K102" s="8" t="s">
        <v>76</v>
      </c>
      <c r="L102" s="8" t="s">
        <v>43</v>
      </c>
      <c r="M102" s="7" t="s">
        <v>44</v>
      </c>
      <c r="N102" s="7" t="s">
        <v>31</v>
      </c>
      <c r="O102" s="8" t="s">
        <v>32</v>
      </c>
      <c r="P102" s="8" t="s">
        <v>22</v>
      </c>
      <c r="Q102" s="8" t="s">
        <v>608</v>
      </c>
      <c r="R102" s="8" t="s">
        <v>56</v>
      </c>
      <c r="S102" s="24" t="s">
        <v>609</v>
      </c>
      <c r="T102" s="7" t="s">
        <v>22</v>
      </c>
    </row>
    <row r="103" customHeight="1" spans="1:20">
      <c r="A103" s="6">
        <v>45221</v>
      </c>
      <c r="B103" s="7" t="s">
        <v>610</v>
      </c>
      <c r="C103" s="7" t="s">
        <v>121</v>
      </c>
      <c r="D103" s="8" t="s">
        <v>22</v>
      </c>
      <c r="E103" s="7" t="s">
        <v>611</v>
      </c>
      <c r="F103" s="7" t="s">
        <v>612</v>
      </c>
      <c r="G103" s="8" t="s">
        <v>41</v>
      </c>
      <c r="H103" s="8" t="s">
        <v>22</v>
      </c>
      <c r="I103" s="8" t="s">
        <v>117</v>
      </c>
      <c r="J103" s="8" t="s">
        <v>27</v>
      </c>
      <c r="K103" s="8" t="s">
        <v>28</v>
      </c>
      <c r="L103" s="8" t="s">
        <v>43</v>
      </c>
      <c r="M103" s="7" t="s">
        <v>44</v>
      </c>
      <c r="N103" s="7" t="s">
        <v>31</v>
      </c>
      <c r="O103" s="8" t="s">
        <v>32</v>
      </c>
      <c r="P103" s="8" t="s">
        <v>22</v>
      </c>
      <c r="Q103" s="8" t="s">
        <v>613</v>
      </c>
      <c r="R103" s="8" t="s">
        <v>56</v>
      </c>
      <c r="S103" s="24" t="s">
        <v>614</v>
      </c>
      <c r="T103" s="7" t="s">
        <v>22</v>
      </c>
    </row>
    <row r="104" customHeight="1" spans="1:20">
      <c r="A104" s="6">
        <v>45221</v>
      </c>
      <c r="B104" s="7" t="s">
        <v>615</v>
      </c>
      <c r="C104" s="7" t="s">
        <v>204</v>
      </c>
      <c r="D104" s="8" t="s">
        <v>22</v>
      </c>
      <c r="E104" s="7" t="s">
        <v>616</v>
      </c>
      <c r="F104" s="7" t="s">
        <v>617</v>
      </c>
      <c r="G104" s="8" t="s">
        <v>25</v>
      </c>
      <c r="H104" s="8" t="s">
        <v>110</v>
      </c>
      <c r="I104" s="8" t="s">
        <v>131</v>
      </c>
      <c r="J104" s="8" t="s">
        <v>27</v>
      </c>
      <c r="K104" s="8" t="s">
        <v>28</v>
      </c>
      <c r="L104" s="8" t="s">
        <v>43</v>
      </c>
      <c r="M104" s="7" t="s">
        <v>44</v>
      </c>
      <c r="N104" s="7" t="s">
        <v>208</v>
      </c>
      <c r="O104" s="8" t="s">
        <v>32</v>
      </c>
      <c r="P104" s="8" t="s">
        <v>22</v>
      </c>
      <c r="Q104" s="8" t="s">
        <v>618</v>
      </c>
      <c r="R104" s="8" t="s">
        <v>56</v>
      </c>
      <c r="S104" s="24" t="s">
        <v>619</v>
      </c>
      <c r="T104" s="7" t="s">
        <v>22</v>
      </c>
    </row>
    <row r="105" customHeight="1" spans="1:20">
      <c r="A105" s="6">
        <v>45221</v>
      </c>
      <c r="B105" s="7" t="s">
        <v>620</v>
      </c>
      <c r="C105" s="7" t="s">
        <v>204</v>
      </c>
      <c r="D105" s="8" t="s">
        <v>22</v>
      </c>
      <c r="E105" s="7" t="s">
        <v>621</v>
      </c>
      <c r="F105" s="7" t="s">
        <v>622</v>
      </c>
      <c r="G105" s="8" t="s">
        <v>25</v>
      </c>
      <c r="H105" s="8" t="s">
        <v>22</v>
      </c>
      <c r="I105" s="8" t="s">
        <v>277</v>
      </c>
      <c r="J105" s="8" t="s">
        <v>27</v>
      </c>
      <c r="K105" s="8" t="s">
        <v>28</v>
      </c>
      <c r="L105" s="8" t="s">
        <v>43</v>
      </c>
      <c r="M105" s="7" t="s">
        <v>44</v>
      </c>
      <c r="N105" s="7" t="s">
        <v>208</v>
      </c>
      <c r="O105" s="8" t="s">
        <v>32</v>
      </c>
      <c r="P105" s="8" t="s">
        <v>22</v>
      </c>
      <c r="Q105" s="8" t="s">
        <v>623</v>
      </c>
      <c r="R105" s="8" t="s">
        <v>56</v>
      </c>
      <c r="S105" s="24" t="s">
        <v>624</v>
      </c>
      <c r="T105" s="7" t="s">
        <v>22</v>
      </c>
    </row>
    <row r="106" customHeight="1" spans="1:20">
      <c r="A106" s="6">
        <v>45219</v>
      </c>
      <c r="B106" s="7" t="s">
        <v>625</v>
      </c>
      <c r="C106" s="7" t="s">
        <v>59</v>
      </c>
      <c r="D106" s="8" t="s">
        <v>22</v>
      </c>
      <c r="E106" s="7" t="s">
        <v>626</v>
      </c>
      <c r="F106" s="7" t="s">
        <v>627</v>
      </c>
      <c r="G106" s="8" t="s">
        <v>247</v>
      </c>
      <c r="H106" s="8" t="s">
        <v>22</v>
      </c>
      <c r="I106" s="8" t="s">
        <v>75</v>
      </c>
      <c r="J106" s="8" t="s">
        <v>27</v>
      </c>
      <c r="K106" s="8" t="s">
        <v>28</v>
      </c>
      <c r="L106" s="8" t="s">
        <v>43</v>
      </c>
      <c r="M106" s="7" t="s">
        <v>30</v>
      </c>
      <c r="N106" s="7" t="s">
        <v>31</v>
      </c>
      <c r="O106" s="8" t="s">
        <v>32</v>
      </c>
      <c r="P106" s="8" t="s">
        <v>22</v>
      </c>
      <c r="Q106" s="8" t="s">
        <v>628</v>
      </c>
      <c r="R106" s="8" t="s">
        <v>46</v>
      </c>
      <c r="S106" s="24" t="s">
        <v>629</v>
      </c>
      <c r="T106" s="7" t="s">
        <v>22</v>
      </c>
    </row>
    <row r="107" customHeight="1" spans="1:20">
      <c r="A107" s="6">
        <v>45220</v>
      </c>
      <c r="B107" s="7" t="s">
        <v>630</v>
      </c>
      <c r="C107" s="7" t="s">
        <v>50</v>
      </c>
      <c r="D107" s="8" t="s">
        <v>22</v>
      </c>
      <c r="E107" s="7" t="s">
        <v>631</v>
      </c>
      <c r="F107" s="7" t="s">
        <v>632</v>
      </c>
      <c r="G107" s="8" t="s">
        <v>41</v>
      </c>
      <c r="H107" s="8" t="s">
        <v>22</v>
      </c>
      <c r="I107" s="8" t="s">
        <v>253</v>
      </c>
      <c r="J107" s="8" t="s">
        <v>27</v>
      </c>
      <c r="K107" s="8" t="s">
        <v>28</v>
      </c>
      <c r="L107" s="8" t="s">
        <v>43</v>
      </c>
      <c r="M107" s="7" t="s">
        <v>30</v>
      </c>
      <c r="N107" s="7" t="s">
        <v>31</v>
      </c>
      <c r="O107" s="8" t="s">
        <v>32</v>
      </c>
      <c r="P107" s="8" t="s">
        <v>22</v>
      </c>
      <c r="Q107" s="8" t="s">
        <v>633</v>
      </c>
      <c r="R107" s="8" t="s">
        <v>56</v>
      </c>
      <c r="S107" s="24" t="s">
        <v>634</v>
      </c>
      <c r="T107" s="7" t="s">
        <v>22</v>
      </c>
    </row>
    <row r="108" customHeight="1" spans="1:20">
      <c r="A108" s="6">
        <v>45219</v>
      </c>
      <c r="B108" s="7" t="s">
        <v>635</v>
      </c>
      <c r="C108" s="7" t="s">
        <v>179</v>
      </c>
      <c r="D108" s="8" t="s">
        <v>22</v>
      </c>
      <c r="E108" s="7" t="s">
        <v>636</v>
      </c>
      <c r="F108" s="7" t="s">
        <v>637</v>
      </c>
      <c r="G108" s="8" t="s">
        <v>41</v>
      </c>
      <c r="H108" s="8" t="s">
        <v>22</v>
      </c>
      <c r="I108" s="8" t="s">
        <v>26</v>
      </c>
      <c r="J108" s="8" t="s">
        <v>27</v>
      </c>
      <c r="K108" s="8" t="s">
        <v>28</v>
      </c>
      <c r="L108" s="8" t="s">
        <v>29</v>
      </c>
      <c r="M108" s="7" t="s">
        <v>30</v>
      </c>
      <c r="N108" s="7" t="s">
        <v>31</v>
      </c>
      <c r="O108" s="8" t="s">
        <v>32</v>
      </c>
      <c r="P108" s="8" t="s">
        <v>22</v>
      </c>
      <c r="Q108" s="8" t="s">
        <v>638</v>
      </c>
      <c r="R108" s="8" t="s">
        <v>34</v>
      </c>
      <c r="S108" s="7" t="s">
        <v>639</v>
      </c>
      <c r="T108" s="7" t="s">
        <v>22</v>
      </c>
    </row>
    <row r="109" customHeight="1" spans="1:20">
      <c r="A109" s="6">
        <v>45218</v>
      </c>
      <c r="B109" s="9" t="s">
        <v>640</v>
      </c>
      <c r="C109" s="9" t="s">
        <v>204</v>
      </c>
      <c r="D109" s="11" t="s">
        <v>22</v>
      </c>
      <c r="E109" s="9" t="s">
        <v>641</v>
      </c>
      <c r="F109" s="9" t="s">
        <v>642</v>
      </c>
      <c r="G109" s="11" t="s">
        <v>82</v>
      </c>
      <c r="H109" s="11" t="s">
        <v>148</v>
      </c>
      <c r="I109" s="11" t="s">
        <v>168</v>
      </c>
      <c r="J109" s="11" t="s">
        <v>27</v>
      </c>
      <c r="K109" s="11" t="s">
        <v>28</v>
      </c>
      <c r="L109" s="11" t="s">
        <v>43</v>
      </c>
      <c r="M109" s="9" t="s">
        <v>169</v>
      </c>
      <c r="N109" s="9" t="s">
        <v>208</v>
      </c>
      <c r="O109" s="11" t="s">
        <v>32</v>
      </c>
      <c r="P109" s="11" t="s">
        <v>22</v>
      </c>
      <c r="Q109" s="11" t="s">
        <v>643</v>
      </c>
      <c r="R109" s="11" t="s">
        <v>46</v>
      </c>
      <c r="S109" s="9" t="s">
        <v>644</v>
      </c>
      <c r="T109" s="9" t="s">
        <v>22</v>
      </c>
    </row>
    <row r="110" customHeight="1" spans="1:20">
      <c r="A110" s="6">
        <v>45218</v>
      </c>
      <c r="B110" s="9" t="s">
        <v>645</v>
      </c>
      <c r="C110" s="9" t="s">
        <v>646</v>
      </c>
      <c r="D110" s="11" t="s">
        <v>22</v>
      </c>
      <c r="E110" s="9" t="s">
        <v>647</v>
      </c>
      <c r="F110" s="9" t="s">
        <v>648</v>
      </c>
      <c r="G110" s="11" t="s">
        <v>130</v>
      </c>
      <c r="H110" s="11" t="s">
        <v>22</v>
      </c>
      <c r="I110" s="11" t="s">
        <v>207</v>
      </c>
      <c r="J110" s="11" t="s">
        <v>27</v>
      </c>
      <c r="K110" s="11" t="s">
        <v>28</v>
      </c>
      <c r="L110" s="11" t="s">
        <v>43</v>
      </c>
      <c r="M110" s="9" t="s">
        <v>30</v>
      </c>
      <c r="N110" s="9" t="s">
        <v>31</v>
      </c>
      <c r="O110" s="11" t="s">
        <v>32</v>
      </c>
      <c r="P110" s="11" t="s">
        <v>22</v>
      </c>
      <c r="Q110" s="11" t="s">
        <v>649</v>
      </c>
      <c r="R110" s="11" t="s">
        <v>46</v>
      </c>
      <c r="S110" s="9" t="s">
        <v>650</v>
      </c>
      <c r="T110" s="9" t="s">
        <v>22</v>
      </c>
    </row>
    <row r="111" customHeight="1" spans="1:20">
      <c r="A111" s="6">
        <v>45219</v>
      </c>
      <c r="B111" s="7" t="s">
        <v>651</v>
      </c>
      <c r="C111" s="7" t="s">
        <v>204</v>
      </c>
      <c r="D111" s="8" t="s">
        <v>22</v>
      </c>
      <c r="E111" s="7" t="s">
        <v>652</v>
      </c>
      <c r="F111" s="7" t="s">
        <v>653</v>
      </c>
      <c r="G111" s="8" t="s">
        <v>62</v>
      </c>
      <c r="H111" s="8" t="s">
        <v>22</v>
      </c>
      <c r="I111" s="8" t="s">
        <v>131</v>
      </c>
      <c r="J111" s="8" t="s">
        <v>27</v>
      </c>
      <c r="K111" s="8" t="s">
        <v>28</v>
      </c>
      <c r="L111" s="8" t="s">
        <v>43</v>
      </c>
      <c r="M111" s="7" t="s">
        <v>44</v>
      </c>
      <c r="N111" s="7" t="s">
        <v>208</v>
      </c>
      <c r="O111" s="8" t="s">
        <v>32</v>
      </c>
      <c r="P111" s="8" t="s">
        <v>22</v>
      </c>
      <c r="Q111" s="8" t="s">
        <v>654</v>
      </c>
      <c r="R111" s="8" t="s">
        <v>56</v>
      </c>
      <c r="S111" s="7" t="s">
        <v>655</v>
      </c>
      <c r="T111" s="7" t="s">
        <v>22</v>
      </c>
    </row>
    <row r="112" customHeight="1" spans="1:20">
      <c r="A112" s="6">
        <v>45219</v>
      </c>
      <c r="B112" s="7" t="s">
        <v>656</v>
      </c>
      <c r="C112" s="7" t="s">
        <v>399</v>
      </c>
      <c r="D112" s="8" t="s">
        <v>22</v>
      </c>
      <c r="E112" s="7">
        <v>13085152285</v>
      </c>
      <c r="F112" s="7" t="s">
        <v>657</v>
      </c>
      <c r="G112" s="8" t="s">
        <v>130</v>
      </c>
      <c r="H112" s="8" t="s">
        <v>22</v>
      </c>
      <c r="I112" s="8" t="s">
        <v>241</v>
      </c>
      <c r="J112" s="8" t="s">
        <v>27</v>
      </c>
      <c r="K112" s="8" t="s">
        <v>28</v>
      </c>
      <c r="L112" s="8" t="s">
        <v>43</v>
      </c>
      <c r="M112" s="7" t="s">
        <v>44</v>
      </c>
      <c r="N112" s="7" t="s">
        <v>31</v>
      </c>
      <c r="O112" s="8" t="s">
        <v>32</v>
      </c>
      <c r="P112" s="8" t="s">
        <v>22</v>
      </c>
      <c r="Q112" s="8" t="s">
        <v>658</v>
      </c>
      <c r="R112" s="8" t="s">
        <v>46</v>
      </c>
      <c r="S112" s="24" t="s">
        <v>659</v>
      </c>
      <c r="T112" s="7" t="s">
        <v>22</v>
      </c>
    </row>
    <row r="113" customHeight="1" spans="1:20">
      <c r="A113" s="6">
        <v>45219</v>
      </c>
      <c r="B113" s="7" t="s">
        <v>660</v>
      </c>
      <c r="C113" s="7" t="s">
        <v>50</v>
      </c>
      <c r="D113" s="8" t="s">
        <v>22</v>
      </c>
      <c r="E113" s="7" t="s">
        <v>661</v>
      </c>
      <c r="F113" s="7" t="s">
        <v>662</v>
      </c>
      <c r="G113" s="8" t="s">
        <v>247</v>
      </c>
      <c r="H113" s="8" t="s">
        <v>22</v>
      </c>
      <c r="I113" s="8" t="s">
        <v>175</v>
      </c>
      <c r="J113" s="8" t="s">
        <v>27</v>
      </c>
      <c r="K113" s="8" t="s">
        <v>28</v>
      </c>
      <c r="L113" s="8" t="s">
        <v>43</v>
      </c>
      <c r="M113" s="7" t="s">
        <v>44</v>
      </c>
      <c r="N113" s="7" t="s">
        <v>31</v>
      </c>
      <c r="O113" s="8" t="s">
        <v>32</v>
      </c>
      <c r="P113" s="8" t="s">
        <v>22</v>
      </c>
      <c r="Q113" s="8" t="s">
        <v>663</v>
      </c>
      <c r="R113" s="8" t="s">
        <v>56</v>
      </c>
      <c r="S113" s="24" t="s">
        <v>664</v>
      </c>
      <c r="T113" s="7" t="s">
        <v>22</v>
      </c>
    </row>
    <row r="114" customHeight="1" spans="1:20">
      <c r="A114" s="6">
        <v>45217</v>
      </c>
      <c r="B114" s="9" t="s">
        <v>665</v>
      </c>
      <c r="C114" s="9" t="s">
        <v>204</v>
      </c>
      <c r="D114" s="11" t="s">
        <v>22</v>
      </c>
      <c r="E114" s="9" t="s">
        <v>666</v>
      </c>
      <c r="F114" s="9" t="s">
        <v>667</v>
      </c>
      <c r="G114" s="11" t="s">
        <v>336</v>
      </c>
      <c r="H114" s="11" t="s">
        <v>22</v>
      </c>
      <c r="I114" s="11" t="s">
        <v>54</v>
      </c>
      <c r="J114" s="11" t="s">
        <v>27</v>
      </c>
      <c r="K114" s="11" t="s">
        <v>28</v>
      </c>
      <c r="L114" s="11" t="s">
        <v>43</v>
      </c>
      <c r="M114" s="9" t="s">
        <v>30</v>
      </c>
      <c r="N114" s="9" t="s">
        <v>208</v>
      </c>
      <c r="O114" s="11" t="s">
        <v>32</v>
      </c>
      <c r="P114" s="11" t="s">
        <v>22</v>
      </c>
      <c r="Q114" s="11" t="s">
        <v>668</v>
      </c>
      <c r="R114" s="11" t="s">
        <v>56</v>
      </c>
      <c r="S114" s="20" t="s">
        <v>669</v>
      </c>
      <c r="T114" s="9" t="s">
        <v>22</v>
      </c>
    </row>
    <row r="115" customHeight="1" spans="1:20">
      <c r="A115" s="6">
        <v>45217</v>
      </c>
      <c r="B115" s="9" t="s">
        <v>670</v>
      </c>
      <c r="C115" s="9" t="s">
        <v>59</v>
      </c>
      <c r="D115" s="11" t="s">
        <v>22</v>
      </c>
      <c r="E115" s="9" t="s">
        <v>671</v>
      </c>
      <c r="F115" s="9" t="s">
        <v>672</v>
      </c>
      <c r="G115" s="11" t="s">
        <v>41</v>
      </c>
      <c r="H115" s="11" t="s">
        <v>22</v>
      </c>
      <c r="I115" s="11" t="s">
        <v>576</v>
      </c>
      <c r="J115" s="11" t="s">
        <v>27</v>
      </c>
      <c r="K115" s="11" t="s">
        <v>28</v>
      </c>
      <c r="L115" s="11" t="s">
        <v>43</v>
      </c>
      <c r="M115" s="9" t="s">
        <v>30</v>
      </c>
      <c r="N115" s="9" t="s">
        <v>31</v>
      </c>
      <c r="O115" s="11" t="s">
        <v>32</v>
      </c>
      <c r="P115" s="11" t="s">
        <v>22</v>
      </c>
      <c r="Q115" s="11" t="s">
        <v>673</v>
      </c>
      <c r="R115" s="11" t="s">
        <v>46</v>
      </c>
      <c r="S115" s="20" t="s">
        <v>674</v>
      </c>
      <c r="T115" s="9" t="s">
        <v>22</v>
      </c>
    </row>
    <row r="116" customHeight="1" spans="1:20">
      <c r="A116" s="10">
        <v>45206</v>
      </c>
      <c r="B116" s="9" t="s">
        <v>675</v>
      </c>
      <c r="C116" s="9" t="s">
        <v>121</v>
      </c>
      <c r="D116" s="11" t="s">
        <v>22</v>
      </c>
      <c r="E116" s="9" t="s">
        <v>676</v>
      </c>
      <c r="F116" s="9" t="s">
        <v>677</v>
      </c>
      <c r="G116" s="11" t="s">
        <v>130</v>
      </c>
      <c r="H116" s="11" t="s">
        <v>22</v>
      </c>
      <c r="I116" s="11" t="s">
        <v>207</v>
      </c>
      <c r="J116" s="11" t="s">
        <v>27</v>
      </c>
      <c r="K116" s="11" t="s">
        <v>28</v>
      </c>
      <c r="L116" s="11" t="s">
        <v>43</v>
      </c>
      <c r="M116" s="9" t="s">
        <v>30</v>
      </c>
      <c r="N116" s="9" t="s">
        <v>31</v>
      </c>
      <c r="O116" s="11" t="s">
        <v>32</v>
      </c>
      <c r="P116" s="11" t="s">
        <v>22</v>
      </c>
      <c r="Q116" s="11" t="s">
        <v>678</v>
      </c>
      <c r="R116" s="11" t="s">
        <v>56</v>
      </c>
      <c r="S116" s="20" t="s">
        <v>679</v>
      </c>
      <c r="T116" s="9" t="s">
        <v>22</v>
      </c>
    </row>
    <row r="117" customHeight="1" spans="1:20">
      <c r="A117" s="10">
        <v>45206</v>
      </c>
      <c r="B117" s="9" t="s">
        <v>680</v>
      </c>
      <c r="C117" s="9" t="s">
        <v>50</v>
      </c>
      <c r="D117" s="11" t="s">
        <v>22</v>
      </c>
      <c r="E117" s="9" t="s">
        <v>681</v>
      </c>
      <c r="F117" s="9" t="s">
        <v>682</v>
      </c>
      <c r="G117" s="11" t="s">
        <v>82</v>
      </c>
      <c r="H117" s="11" t="s">
        <v>22</v>
      </c>
      <c r="I117" s="11" t="s">
        <v>293</v>
      </c>
      <c r="J117" s="11" t="s">
        <v>27</v>
      </c>
      <c r="K117" s="11" t="s">
        <v>28</v>
      </c>
      <c r="L117" s="11" t="s">
        <v>43</v>
      </c>
      <c r="M117" s="9" t="s">
        <v>44</v>
      </c>
      <c r="N117" s="9" t="s">
        <v>31</v>
      </c>
      <c r="O117" s="11" t="s">
        <v>32</v>
      </c>
      <c r="P117" s="11" t="s">
        <v>22</v>
      </c>
      <c r="Q117" s="11" t="s">
        <v>683</v>
      </c>
      <c r="R117" s="11" t="s">
        <v>56</v>
      </c>
      <c r="S117" s="20" t="s">
        <v>684</v>
      </c>
      <c r="T117" s="9" t="s">
        <v>22</v>
      </c>
    </row>
    <row r="118" customHeight="1" spans="1:20">
      <c r="A118" s="25">
        <v>45210</v>
      </c>
      <c r="B118" s="26" t="s">
        <v>685</v>
      </c>
      <c r="C118" s="26" t="s">
        <v>50</v>
      </c>
      <c r="D118" s="26" t="s">
        <v>22</v>
      </c>
      <c r="E118" s="26" t="s">
        <v>686</v>
      </c>
      <c r="F118" s="26" t="s">
        <v>687</v>
      </c>
      <c r="G118" s="26" t="s">
        <v>247</v>
      </c>
      <c r="H118" s="26" t="s">
        <v>137</v>
      </c>
      <c r="I118" s="26" t="s">
        <v>155</v>
      </c>
      <c r="J118" s="26" t="s">
        <v>27</v>
      </c>
      <c r="K118" s="26" t="s">
        <v>28</v>
      </c>
      <c r="L118" s="26" t="s">
        <v>43</v>
      </c>
      <c r="M118" s="26" t="s">
        <v>44</v>
      </c>
      <c r="N118" s="26" t="s">
        <v>31</v>
      </c>
      <c r="O118" s="26" t="s">
        <v>32</v>
      </c>
      <c r="P118" s="26" t="s">
        <v>22</v>
      </c>
      <c r="Q118" s="26" t="s">
        <v>688</v>
      </c>
      <c r="R118" s="26" t="s">
        <v>56</v>
      </c>
      <c r="S118" s="28" t="s">
        <v>689</v>
      </c>
      <c r="T118" s="26" t="s">
        <v>22</v>
      </c>
    </row>
    <row r="119" customHeight="1" spans="1:20">
      <c r="A119" s="10">
        <v>45202</v>
      </c>
      <c r="B119" s="12" t="s">
        <v>690</v>
      </c>
      <c r="C119" s="12" t="s">
        <v>204</v>
      </c>
      <c r="D119" s="27"/>
      <c r="E119" s="12">
        <v>16671736560</v>
      </c>
      <c r="F119" s="12" t="s">
        <v>691</v>
      </c>
      <c r="G119" s="27" t="s">
        <v>82</v>
      </c>
      <c r="H119" s="27"/>
      <c r="I119" s="27" t="s">
        <v>384</v>
      </c>
      <c r="J119" s="27" t="s">
        <v>27</v>
      </c>
      <c r="K119" s="27" t="s">
        <v>28</v>
      </c>
      <c r="L119" s="27" t="s">
        <v>43</v>
      </c>
      <c r="M119" s="12" t="s">
        <v>44</v>
      </c>
      <c r="N119" s="12" t="s">
        <v>208</v>
      </c>
      <c r="O119" s="27" t="s">
        <v>32</v>
      </c>
      <c r="P119" s="27"/>
      <c r="Q119" s="29">
        <v>45202.68125</v>
      </c>
      <c r="R119" s="27" t="s">
        <v>56</v>
      </c>
      <c r="S119" s="22" t="s">
        <v>692</v>
      </c>
      <c r="T119" s="12"/>
    </row>
    <row r="120" customHeight="1" spans="1:20">
      <c r="A120" s="10">
        <v>45205</v>
      </c>
      <c r="B120" s="9" t="s">
        <v>693</v>
      </c>
      <c r="C120" s="9" t="s">
        <v>204</v>
      </c>
      <c r="D120" s="11" t="s">
        <v>22</v>
      </c>
      <c r="E120" s="9" t="s">
        <v>694</v>
      </c>
      <c r="F120" s="9" t="s">
        <v>695</v>
      </c>
      <c r="G120" s="11" t="s">
        <v>41</v>
      </c>
      <c r="H120" s="11" t="s">
        <v>110</v>
      </c>
      <c r="I120" s="11" t="s">
        <v>384</v>
      </c>
      <c r="J120" s="11" t="s">
        <v>27</v>
      </c>
      <c r="K120" s="11" t="s">
        <v>28</v>
      </c>
      <c r="L120" s="11" t="s">
        <v>43</v>
      </c>
      <c r="M120" s="9" t="s">
        <v>30</v>
      </c>
      <c r="N120" s="9" t="s">
        <v>208</v>
      </c>
      <c r="O120" s="11" t="s">
        <v>32</v>
      </c>
      <c r="P120" s="11" t="s">
        <v>22</v>
      </c>
      <c r="Q120" s="11" t="s">
        <v>696</v>
      </c>
      <c r="R120" s="11" t="s">
        <v>56</v>
      </c>
      <c r="S120" s="20" t="s">
        <v>697</v>
      </c>
      <c r="T120" s="9" t="s">
        <v>22</v>
      </c>
    </row>
    <row r="121" customHeight="1" spans="1:20">
      <c r="A121" s="25">
        <v>45211</v>
      </c>
      <c r="B121" s="26" t="s">
        <v>698</v>
      </c>
      <c r="C121" s="26" t="s">
        <v>204</v>
      </c>
      <c r="D121" s="26" t="s">
        <v>22</v>
      </c>
      <c r="E121" s="26" t="s">
        <v>699</v>
      </c>
      <c r="F121" s="26" t="s">
        <v>700</v>
      </c>
      <c r="G121" s="26" t="s">
        <v>41</v>
      </c>
      <c r="H121" s="26" t="s">
        <v>22</v>
      </c>
      <c r="I121" s="26" t="s">
        <v>701</v>
      </c>
      <c r="J121" s="26" t="s">
        <v>27</v>
      </c>
      <c r="K121" s="26" t="s">
        <v>28</v>
      </c>
      <c r="L121" s="26" t="s">
        <v>43</v>
      </c>
      <c r="M121" s="26" t="s">
        <v>44</v>
      </c>
      <c r="N121" s="26" t="s">
        <v>208</v>
      </c>
      <c r="O121" s="26" t="s">
        <v>32</v>
      </c>
      <c r="P121" s="26" t="s">
        <v>22</v>
      </c>
      <c r="Q121" s="26" t="s">
        <v>702</v>
      </c>
      <c r="R121" s="26" t="s">
        <v>56</v>
      </c>
      <c r="S121" s="28" t="s">
        <v>703</v>
      </c>
      <c r="T121" s="26" t="s">
        <v>22</v>
      </c>
    </row>
    <row r="122" customHeight="1" spans="1:20">
      <c r="A122" s="25">
        <v>45211</v>
      </c>
      <c r="B122" s="26" t="s">
        <v>704</v>
      </c>
      <c r="C122" s="26" t="s">
        <v>204</v>
      </c>
      <c r="D122" s="26" t="s">
        <v>22</v>
      </c>
      <c r="E122" s="26" t="s">
        <v>705</v>
      </c>
      <c r="F122" s="26" t="s">
        <v>706</v>
      </c>
      <c r="G122" s="26" t="s">
        <v>25</v>
      </c>
      <c r="H122" s="26" t="s">
        <v>148</v>
      </c>
      <c r="I122" s="26" t="s">
        <v>162</v>
      </c>
      <c r="J122" s="26" t="s">
        <v>27</v>
      </c>
      <c r="K122" s="26" t="s">
        <v>28</v>
      </c>
      <c r="L122" s="26" t="s">
        <v>43</v>
      </c>
      <c r="M122" s="26" t="s">
        <v>44</v>
      </c>
      <c r="N122" s="26" t="s">
        <v>208</v>
      </c>
      <c r="O122" s="26" t="s">
        <v>32</v>
      </c>
      <c r="P122" s="26" t="s">
        <v>22</v>
      </c>
      <c r="Q122" s="26" t="s">
        <v>707</v>
      </c>
      <c r="R122" s="26" t="s">
        <v>56</v>
      </c>
      <c r="S122" s="26" t="s">
        <v>708</v>
      </c>
      <c r="T122" s="26" t="s">
        <v>22</v>
      </c>
    </row>
    <row r="123" customHeight="1" spans="1:20">
      <c r="A123" s="6">
        <v>45212</v>
      </c>
      <c r="B123" s="9" t="s">
        <v>709</v>
      </c>
      <c r="C123" s="9" t="s">
        <v>204</v>
      </c>
      <c r="D123" s="9" t="s">
        <v>22</v>
      </c>
      <c r="E123" s="9" t="s">
        <v>710</v>
      </c>
      <c r="F123" s="9" t="s">
        <v>711</v>
      </c>
      <c r="G123" s="9" t="s">
        <v>130</v>
      </c>
      <c r="H123" s="9" t="s">
        <v>22</v>
      </c>
      <c r="I123" s="9" t="s">
        <v>162</v>
      </c>
      <c r="J123" s="9" t="s">
        <v>27</v>
      </c>
      <c r="K123" s="9" t="s">
        <v>28</v>
      </c>
      <c r="L123" s="9" t="s">
        <v>43</v>
      </c>
      <c r="M123" s="9" t="s">
        <v>30</v>
      </c>
      <c r="N123" s="9" t="s">
        <v>208</v>
      </c>
      <c r="O123" s="9" t="s">
        <v>32</v>
      </c>
      <c r="P123" s="9" t="s">
        <v>22</v>
      </c>
      <c r="Q123" s="9" t="s">
        <v>712</v>
      </c>
      <c r="R123" s="9" t="s">
        <v>56</v>
      </c>
      <c r="S123" s="9" t="s">
        <v>713</v>
      </c>
      <c r="T123" s="9" t="s">
        <v>22</v>
      </c>
    </row>
    <row r="124" customHeight="1" spans="1:20">
      <c r="A124" s="6">
        <v>45212</v>
      </c>
      <c r="B124" s="9" t="s">
        <v>714</v>
      </c>
      <c r="C124" s="9" t="s">
        <v>204</v>
      </c>
      <c r="D124" s="9" t="s">
        <v>22</v>
      </c>
      <c r="E124" s="9" t="s">
        <v>715</v>
      </c>
      <c r="F124" s="9" t="s">
        <v>716</v>
      </c>
      <c r="G124" s="9" t="s">
        <v>41</v>
      </c>
      <c r="H124" s="9" t="s">
        <v>22</v>
      </c>
      <c r="I124" s="9" t="s">
        <v>63</v>
      </c>
      <c r="J124" s="9" t="s">
        <v>27</v>
      </c>
      <c r="K124" s="9" t="s">
        <v>28</v>
      </c>
      <c r="L124" s="9" t="s">
        <v>43</v>
      </c>
      <c r="M124" s="9" t="s">
        <v>30</v>
      </c>
      <c r="N124" s="9" t="s">
        <v>208</v>
      </c>
      <c r="O124" s="9" t="s">
        <v>32</v>
      </c>
      <c r="P124" s="9" t="s">
        <v>22</v>
      </c>
      <c r="Q124" s="9" t="s">
        <v>717</v>
      </c>
      <c r="R124" s="9" t="s">
        <v>56</v>
      </c>
      <c r="S124" s="9" t="s">
        <v>718</v>
      </c>
      <c r="T124" s="9" t="s">
        <v>22</v>
      </c>
    </row>
    <row r="125" customHeight="1" spans="1:20">
      <c r="A125" s="6">
        <v>45212</v>
      </c>
      <c r="B125" s="9" t="s">
        <v>719</v>
      </c>
      <c r="C125" s="9" t="s">
        <v>204</v>
      </c>
      <c r="D125" s="9" t="s">
        <v>22</v>
      </c>
      <c r="E125" s="9" t="s">
        <v>720</v>
      </c>
      <c r="F125" s="9" t="s">
        <v>721</v>
      </c>
      <c r="G125" s="9" t="s">
        <v>247</v>
      </c>
      <c r="H125" s="9" t="s">
        <v>110</v>
      </c>
      <c r="I125" s="9" t="s">
        <v>149</v>
      </c>
      <c r="J125" s="9" t="s">
        <v>27</v>
      </c>
      <c r="K125" s="9" t="s">
        <v>28</v>
      </c>
      <c r="L125" s="9" t="s">
        <v>43</v>
      </c>
      <c r="M125" s="9" t="s">
        <v>30</v>
      </c>
      <c r="N125" s="9" t="s">
        <v>208</v>
      </c>
      <c r="O125" s="9" t="s">
        <v>32</v>
      </c>
      <c r="P125" s="9" t="s">
        <v>22</v>
      </c>
      <c r="Q125" s="9" t="s">
        <v>722</v>
      </c>
      <c r="R125" s="9" t="s">
        <v>56</v>
      </c>
      <c r="S125" s="9" t="s">
        <v>723</v>
      </c>
      <c r="T125" s="9" t="s">
        <v>22</v>
      </c>
    </row>
    <row r="126" customHeight="1" spans="1:20">
      <c r="A126" s="6">
        <v>45213</v>
      </c>
      <c r="B126" s="9" t="s">
        <v>724</v>
      </c>
      <c r="C126" s="9" t="s">
        <v>274</v>
      </c>
      <c r="D126" s="9" t="s">
        <v>22</v>
      </c>
      <c r="E126" s="9" t="s">
        <v>725</v>
      </c>
      <c r="F126" s="9" t="s">
        <v>726</v>
      </c>
      <c r="G126" s="9" t="s">
        <v>41</v>
      </c>
      <c r="H126" s="9" t="s">
        <v>110</v>
      </c>
      <c r="I126" s="9" t="s">
        <v>155</v>
      </c>
      <c r="J126" s="9" t="s">
        <v>27</v>
      </c>
      <c r="K126" s="9" t="s">
        <v>28</v>
      </c>
      <c r="L126" s="9" t="s">
        <v>43</v>
      </c>
      <c r="M126" s="9" t="s">
        <v>30</v>
      </c>
      <c r="N126" s="9" t="s">
        <v>208</v>
      </c>
      <c r="O126" s="9" t="s">
        <v>32</v>
      </c>
      <c r="P126" s="9" t="s">
        <v>22</v>
      </c>
      <c r="Q126" s="9" t="s">
        <v>727</v>
      </c>
      <c r="R126" s="9" t="s">
        <v>56</v>
      </c>
      <c r="S126" s="20" t="s">
        <v>728</v>
      </c>
      <c r="T126" s="9" t="s">
        <v>22</v>
      </c>
    </row>
    <row r="127" customHeight="1" spans="1:20">
      <c r="A127" s="6">
        <v>45214</v>
      </c>
      <c r="B127" s="9" t="s">
        <v>729</v>
      </c>
      <c r="C127" s="9" t="s">
        <v>204</v>
      </c>
      <c r="D127" s="9" t="s">
        <v>22</v>
      </c>
      <c r="E127" s="9" t="s">
        <v>730</v>
      </c>
      <c r="F127" s="9" t="s">
        <v>731</v>
      </c>
      <c r="G127" s="9" t="s">
        <v>130</v>
      </c>
      <c r="H127" s="9" t="s">
        <v>22</v>
      </c>
      <c r="I127" s="9" t="s">
        <v>732</v>
      </c>
      <c r="J127" s="9" t="s">
        <v>27</v>
      </c>
      <c r="K127" s="9" t="s">
        <v>28</v>
      </c>
      <c r="L127" s="9" t="s">
        <v>43</v>
      </c>
      <c r="M127" s="9" t="s">
        <v>30</v>
      </c>
      <c r="N127" s="9" t="s">
        <v>208</v>
      </c>
      <c r="O127" s="9" t="s">
        <v>32</v>
      </c>
      <c r="P127" s="9" t="s">
        <v>22</v>
      </c>
      <c r="Q127" s="9" t="s">
        <v>733</v>
      </c>
      <c r="R127" s="9" t="s">
        <v>56</v>
      </c>
      <c r="S127" s="20" t="s">
        <v>734</v>
      </c>
      <c r="T127" s="9" t="s">
        <v>22</v>
      </c>
    </row>
    <row r="128" customHeight="1" spans="1:20">
      <c r="A128" s="6">
        <v>45215</v>
      </c>
      <c r="B128" s="9" t="s">
        <v>735</v>
      </c>
      <c r="C128" s="9" t="s">
        <v>274</v>
      </c>
      <c r="D128" s="11" t="s">
        <v>22</v>
      </c>
      <c r="E128" s="9" t="s">
        <v>736</v>
      </c>
      <c r="F128" s="9" t="s">
        <v>737</v>
      </c>
      <c r="G128" s="11" t="s">
        <v>69</v>
      </c>
      <c r="H128" s="11" t="s">
        <v>22</v>
      </c>
      <c r="I128" s="11" t="s">
        <v>70</v>
      </c>
      <c r="J128" s="11" t="s">
        <v>27</v>
      </c>
      <c r="K128" s="11" t="s">
        <v>28</v>
      </c>
      <c r="L128" s="11" t="s">
        <v>43</v>
      </c>
      <c r="M128" s="9" t="s">
        <v>30</v>
      </c>
      <c r="N128" s="9" t="s">
        <v>208</v>
      </c>
      <c r="O128" s="11" t="s">
        <v>32</v>
      </c>
      <c r="P128" s="11" t="s">
        <v>22</v>
      </c>
      <c r="Q128" s="11" t="s">
        <v>738</v>
      </c>
      <c r="R128" s="11" t="s">
        <v>56</v>
      </c>
      <c r="S128" s="20" t="s">
        <v>739</v>
      </c>
      <c r="T128" s="9" t="s">
        <v>22</v>
      </c>
    </row>
    <row r="129" customHeight="1" spans="1:20">
      <c r="A129" s="10">
        <v>45223</v>
      </c>
      <c r="B129" s="15" t="s">
        <v>740</v>
      </c>
      <c r="C129" s="15" t="s">
        <v>741</v>
      </c>
      <c r="D129" s="16" t="s">
        <v>22</v>
      </c>
      <c r="E129" s="15" t="s">
        <v>742</v>
      </c>
      <c r="F129" s="15" t="s">
        <v>22</v>
      </c>
      <c r="G129" s="16" t="s">
        <v>22</v>
      </c>
      <c r="H129" s="16" t="s">
        <v>22</v>
      </c>
      <c r="I129" s="16" t="s">
        <v>175</v>
      </c>
      <c r="J129" s="16" t="s">
        <v>27</v>
      </c>
      <c r="K129" s="16" t="s">
        <v>28</v>
      </c>
      <c r="L129" s="16" t="s">
        <v>43</v>
      </c>
      <c r="M129" s="15" t="s">
        <v>30</v>
      </c>
      <c r="N129" s="15" t="s">
        <v>743</v>
      </c>
      <c r="O129" s="16" t="s">
        <v>32</v>
      </c>
      <c r="P129" s="16" t="s">
        <v>22</v>
      </c>
      <c r="Q129" s="16" t="s">
        <v>744</v>
      </c>
      <c r="R129" s="16" t="s">
        <v>46</v>
      </c>
      <c r="S129" s="15" t="s">
        <v>745</v>
      </c>
      <c r="T129" s="15" t="s">
        <v>22</v>
      </c>
    </row>
    <row r="130" customHeight="1" spans="1:20">
      <c r="A130" s="10">
        <v>45208</v>
      </c>
      <c r="B130" s="9" t="s">
        <v>746</v>
      </c>
      <c r="C130" s="9" t="s">
        <v>747</v>
      </c>
      <c r="D130" s="11" t="s">
        <v>22</v>
      </c>
      <c r="E130" s="9" t="s">
        <v>748</v>
      </c>
      <c r="F130" s="9" t="s">
        <v>749</v>
      </c>
      <c r="G130" s="11" t="s">
        <v>82</v>
      </c>
      <c r="H130" s="11" t="s">
        <v>22</v>
      </c>
      <c r="I130" s="11" t="s">
        <v>469</v>
      </c>
      <c r="J130" s="11" t="s">
        <v>27</v>
      </c>
      <c r="K130" s="11" t="s">
        <v>28</v>
      </c>
      <c r="L130" s="11" t="s">
        <v>43</v>
      </c>
      <c r="M130" s="9" t="s">
        <v>30</v>
      </c>
      <c r="N130" s="9" t="s">
        <v>31</v>
      </c>
      <c r="O130" s="11" t="s">
        <v>32</v>
      </c>
      <c r="P130" s="11" t="s">
        <v>22</v>
      </c>
      <c r="Q130" s="11" t="s">
        <v>750</v>
      </c>
      <c r="R130" s="11" t="s">
        <v>46</v>
      </c>
      <c r="S130" s="9" t="s">
        <v>751</v>
      </c>
      <c r="T130" s="9" t="s">
        <v>752</v>
      </c>
    </row>
    <row r="131" customHeight="1" spans="1:20">
      <c r="A131" s="10">
        <v>45201</v>
      </c>
      <c r="B131" s="12" t="s">
        <v>753</v>
      </c>
      <c r="C131" s="12" t="s">
        <v>274</v>
      </c>
      <c r="D131" s="13"/>
      <c r="E131" s="12" t="str">
        <f>"13277393909"</f>
        <v>13277393909</v>
      </c>
      <c r="F131" s="12" t="s">
        <v>754</v>
      </c>
      <c r="G131" s="13" t="s">
        <v>130</v>
      </c>
      <c r="H131" s="13"/>
      <c r="I131" s="13" t="s">
        <v>576</v>
      </c>
      <c r="J131" s="13" t="s">
        <v>27</v>
      </c>
      <c r="K131" s="13" t="s">
        <v>28</v>
      </c>
      <c r="L131" s="13" t="s">
        <v>43</v>
      </c>
      <c r="M131" s="12" t="s">
        <v>30</v>
      </c>
      <c r="N131" s="12" t="s">
        <v>208</v>
      </c>
      <c r="O131" s="13" t="s">
        <v>32</v>
      </c>
      <c r="P131" s="13"/>
      <c r="Q131" s="21">
        <v>45201.6758333333</v>
      </c>
      <c r="R131" s="13" t="s">
        <v>56</v>
      </c>
      <c r="S131" s="22" t="s">
        <v>755</v>
      </c>
      <c r="T131" s="12"/>
    </row>
    <row r="132" customHeight="1" spans="1:20">
      <c r="A132" s="10">
        <v>45201</v>
      </c>
      <c r="B132" s="12" t="s">
        <v>756</v>
      </c>
      <c r="C132" s="12" t="s">
        <v>204</v>
      </c>
      <c r="D132" s="13"/>
      <c r="E132" s="12" t="str">
        <f>"13277393909"</f>
        <v>13277393909</v>
      </c>
      <c r="F132" s="12" t="s">
        <v>754</v>
      </c>
      <c r="G132" s="13" t="s">
        <v>130</v>
      </c>
      <c r="H132" s="13"/>
      <c r="I132" s="13" t="s">
        <v>241</v>
      </c>
      <c r="J132" s="13" t="s">
        <v>27</v>
      </c>
      <c r="K132" s="13" t="s">
        <v>28</v>
      </c>
      <c r="L132" s="13" t="s">
        <v>43</v>
      </c>
      <c r="M132" s="12" t="s">
        <v>30</v>
      </c>
      <c r="N132" s="12" t="s">
        <v>208</v>
      </c>
      <c r="O132" s="13" t="s">
        <v>32</v>
      </c>
      <c r="P132" s="13"/>
      <c r="Q132" s="21">
        <v>45201.7038541667</v>
      </c>
      <c r="R132" s="13" t="s">
        <v>56</v>
      </c>
      <c r="S132" s="22" t="s">
        <v>757</v>
      </c>
      <c r="T132" s="12"/>
    </row>
    <row r="133" customHeight="1" spans="1:20">
      <c r="A133" s="10">
        <v>45202</v>
      </c>
      <c r="B133" s="12" t="s">
        <v>758</v>
      </c>
      <c r="C133" s="12" t="s">
        <v>204</v>
      </c>
      <c r="D133" s="27"/>
      <c r="E133" s="12">
        <v>13277396706</v>
      </c>
      <c r="F133" s="12" t="s">
        <v>754</v>
      </c>
      <c r="G133" s="27" t="s">
        <v>130</v>
      </c>
      <c r="H133" s="27"/>
      <c r="I133" s="27" t="s">
        <v>241</v>
      </c>
      <c r="J133" s="27" t="s">
        <v>27</v>
      </c>
      <c r="K133" s="27" t="s">
        <v>28</v>
      </c>
      <c r="L133" s="27" t="s">
        <v>43</v>
      </c>
      <c r="M133" s="12" t="s">
        <v>30</v>
      </c>
      <c r="N133" s="12" t="s">
        <v>208</v>
      </c>
      <c r="O133" s="27" t="s">
        <v>32</v>
      </c>
      <c r="P133" s="27"/>
      <c r="Q133" s="29">
        <v>45202.4902777778</v>
      </c>
      <c r="R133" s="27" t="s">
        <v>56</v>
      </c>
      <c r="S133" s="22" t="s">
        <v>759</v>
      </c>
      <c r="T133" s="12"/>
    </row>
    <row r="134" customHeight="1" spans="1:20">
      <c r="A134" s="10">
        <v>45206</v>
      </c>
      <c r="B134" s="9" t="s">
        <v>760</v>
      </c>
      <c r="C134" s="9" t="s">
        <v>79</v>
      </c>
      <c r="D134" s="11" t="s">
        <v>22</v>
      </c>
      <c r="E134" s="9" t="s">
        <v>761</v>
      </c>
      <c r="F134" s="9" t="s">
        <v>762</v>
      </c>
      <c r="G134" s="11" t="s">
        <v>130</v>
      </c>
      <c r="H134" s="11" t="s">
        <v>22</v>
      </c>
      <c r="I134" s="11" t="s">
        <v>214</v>
      </c>
      <c r="J134" s="11" t="s">
        <v>27</v>
      </c>
      <c r="K134" s="11" t="s">
        <v>28</v>
      </c>
      <c r="L134" s="11" t="s">
        <v>43</v>
      </c>
      <c r="M134" s="9" t="s">
        <v>30</v>
      </c>
      <c r="N134" s="9" t="s">
        <v>31</v>
      </c>
      <c r="O134" s="11" t="s">
        <v>32</v>
      </c>
      <c r="P134" s="11" t="s">
        <v>22</v>
      </c>
      <c r="Q134" s="11" t="s">
        <v>763</v>
      </c>
      <c r="R134" s="11" t="s">
        <v>46</v>
      </c>
      <c r="S134" s="20" t="s">
        <v>764</v>
      </c>
      <c r="T134" s="9" t="s">
        <v>22</v>
      </c>
    </row>
    <row r="135" customHeight="1" spans="1:20">
      <c r="A135" s="6">
        <v>45213</v>
      </c>
      <c r="B135" s="9" t="s">
        <v>765</v>
      </c>
      <c r="C135" s="9" t="s">
        <v>204</v>
      </c>
      <c r="D135" s="9" t="s">
        <v>22</v>
      </c>
      <c r="E135" s="9" t="s">
        <v>766</v>
      </c>
      <c r="F135" s="9" t="s">
        <v>767</v>
      </c>
      <c r="G135" s="9" t="s">
        <v>25</v>
      </c>
      <c r="H135" s="9" t="s">
        <v>22</v>
      </c>
      <c r="I135" s="9" t="s">
        <v>511</v>
      </c>
      <c r="J135" s="9" t="s">
        <v>27</v>
      </c>
      <c r="K135" s="9" t="s">
        <v>28</v>
      </c>
      <c r="L135" s="9" t="s">
        <v>43</v>
      </c>
      <c r="M135" s="9" t="s">
        <v>44</v>
      </c>
      <c r="N135" s="9" t="s">
        <v>208</v>
      </c>
      <c r="O135" s="9" t="s">
        <v>32</v>
      </c>
      <c r="P135" s="9" t="s">
        <v>22</v>
      </c>
      <c r="Q135" s="9" t="s">
        <v>768</v>
      </c>
      <c r="R135" s="9" t="s">
        <v>56</v>
      </c>
      <c r="S135" s="20" t="s">
        <v>769</v>
      </c>
      <c r="T135" s="9" t="s">
        <v>22</v>
      </c>
    </row>
    <row r="136" customHeight="1" spans="1:20">
      <c r="A136" s="10">
        <v>45200</v>
      </c>
      <c r="B136" s="9" t="s">
        <v>770</v>
      </c>
      <c r="C136" s="9" t="s">
        <v>771</v>
      </c>
      <c r="D136" s="11" t="s">
        <v>22</v>
      </c>
      <c r="E136" s="9" t="s">
        <v>772</v>
      </c>
      <c r="F136" s="9" t="s">
        <v>773</v>
      </c>
      <c r="G136" s="11" t="s">
        <v>62</v>
      </c>
      <c r="H136" s="11" t="s">
        <v>137</v>
      </c>
      <c r="I136" s="11" t="s">
        <v>576</v>
      </c>
      <c r="J136" s="11" t="s">
        <v>27</v>
      </c>
      <c r="K136" s="11" t="s">
        <v>76</v>
      </c>
      <c r="L136" s="11" t="s">
        <v>43</v>
      </c>
      <c r="M136" s="9" t="s">
        <v>44</v>
      </c>
      <c r="N136" s="9" t="s">
        <v>31</v>
      </c>
      <c r="O136" s="11" t="s">
        <v>32</v>
      </c>
      <c r="P136" s="11" t="s">
        <v>22</v>
      </c>
      <c r="Q136" s="11" t="s">
        <v>774</v>
      </c>
      <c r="R136" s="11" t="s">
        <v>46</v>
      </c>
      <c r="S136" s="9" t="s">
        <v>775</v>
      </c>
      <c r="T136" s="9" t="s">
        <v>776</v>
      </c>
    </row>
    <row r="137" customHeight="1" spans="1:20">
      <c r="A137" s="10">
        <v>45201</v>
      </c>
      <c r="B137" s="12" t="s">
        <v>777</v>
      </c>
      <c r="C137" s="12" t="s">
        <v>778</v>
      </c>
      <c r="D137" s="13"/>
      <c r="E137" s="12" t="str">
        <f>"15629371262"</f>
        <v>15629371262</v>
      </c>
      <c r="F137" s="12" t="s">
        <v>779</v>
      </c>
      <c r="G137" s="13" t="s">
        <v>336</v>
      </c>
      <c r="H137" s="13" t="s">
        <v>110</v>
      </c>
      <c r="I137" s="13" t="str">
        <f>"10015"</f>
        <v>10015</v>
      </c>
      <c r="J137" s="13" t="s">
        <v>27</v>
      </c>
      <c r="K137" s="13" t="s">
        <v>76</v>
      </c>
      <c r="L137" s="13" t="s">
        <v>29</v>
      </c>
      <c r="M137" s="12" t="s">
        <v>44</v>
      </c>
      <c r="N137" s="12" t="s">
        <v>31</v>
      </c>
      <c r="O137" s="13" t="s">
        <v>32</v>
      </c>
      <c r="P137" s="13"/>
      <c r="Q137" s="21">
        <v>45201.6626041667</v>
      </c>
      <c r="R137" s="13" t="s">
        <v>34</v>
      </c>
      <c r="S137" s="12" t="s">
        <v>780</v>
      </c>
      <c r="T137" s="12" t="s">
        <v>781</v>
      </c>
    </row>
    <row r="138" customHeight="1" spans="1:20">
      <c r="A138" s="10">
        <v>45207</v>
      </c>
      <c r="B138" s="9" t="s">
        <v>782</v>
      </c>
      <c r="C138" s="9" t="s">
        <v>783</v>
      </c>
      <c r="D138" s="11" t="s">
        <v>22</v>
      </c>
      <c r="E138" s="9" t="s">
        <v>784</v>
      </c>
      <c r="F138" s="9" t="s">
        <v>785</v>
      </c>
      <c r="G138" s="11" t="s">
        <v>82</v>
      </c>
      <c r="H138" s="11" t="s">
        <v>22</v>
      </c>
      <c r="I138" s="11" t="s">
        <v>786</v>
      </c>
      <c r="J138" s="11" t="s">
        <v>27</v>
      </c>
      <c r="K138" s="11" t="s">
        <v>28</v>
      </c>
      <c r="L138" s="11" t="s">
        <v>43</v>
      </c>
      <c r="M138" s="9" t="s">
        <v>30</v>
      </c>
      <c r="N138" s="9" t="s">
        <v>743</v>
      </c>
      <c r="O138" s="11" t="s">
        <v>32</v>
      </c>
      <c r="P138" s="11" t="s">
        <v>22</v>
      </c>
      <c r="Q138" s="11" t="s">
        <v>787</v>
      </c>
      <c r="R138" s="11" t="s">
        <v>46</v>
      </c>
      <c r="S138" s="9" t="s">
        <v>788</v>
      </c>
      <c r="T138" s="9" t="s">
        <v>789</v>
      </c>
    </row>
    <row r="139" customHeight="1" spans="1:20">
      <c r="A139" s="10">
        <v>45208</v>
      </c>
      <c r="B139" s="9" t="s">
        <v>790</v>
      </c>
      <c r="C139" s="9" t="s">
        <v>783</v>
      </c>
      <c r="D139" s="11" t="s">
        <v>22</v>
      </c>
      <c r="E139" s="9" t="s">
        <v>791</v>
      </c>
      <c r="F139" s="9" t="s">
        <v>792</v>
      </c>
      <c r="G139" s="11" t="s">
        <v>82</v>
      </c>
      <c r="H139" s="11" t="s">
        <v>22</v>
      </c>
      <c r="I139" s="11" t="s">
        <v>168</v>
      </c>
      <c r="J139" s="11" t="s">
        <v>27</v>
      </c>
      <c r="K139" s="11" t="s">
        <v>28</v>
      </c>
      <c r="L139" s="11" t="s">
        <v>43</v>
      </c>
      <c r="M139" s="9" t="s">
        <v>169</v>
      </c>
      <c r="N139" s="9" t="s">
        <v>743</v>
      </c>
      <c r="O139" s="11" t="s">
        <v>32</v>
      </c>
      <c r="P139" s="11" t="s">
        <v>22</v>
      </c>
      <c r="Q139" s="11" t="s">
        <v>793</v>
      </c>
      <c r="R139" s="11" t="s">
        <v>46</v>
      </c>
      <c r="S139" s="9" t="s">
        <v>794</v>
      </c>
      <c r="T139" s="9" t="s">
        <v>795</v>
      </c>
    </row>
    <row r="140" customHeight="1" spans="1:20">
      <c r="A140" s="25">
        <v>45209</v>
      </c>
      <c r="B140" s="26" t="s">
        <v>796</v>
      </c>
      <c r="C140" s="26" t="s">
        <v>191</v>
      </c>
      <c r="D140" s="26" t="s">
        <v>22</v>
      </c>
      <c r="E140" s="26" t="s">
        <v>797</v>
      </c>
      <c r="F140" s="26" t="s">
        <v>798</v>
      </c>
      <c r="G140" s="26" t="s">
        <v>62</v>
      </c>
      <c r="H140" s="26" t="s">
        <v>22</v>
      </c>
      <c r="I140" s="26" t="s">
        <v>26</v>
      </c>
      <c r="J140" s="26" t="s">
        <v>27</v>
      </c>
      <c r="K140" s="26" t="s">
        <v>195</v>
      </c>
      <c r="L140" s="26" t="s">
        <v>29</v>
      </c>
      <c r="M140" s="26" t="s">
        <v>799</v>
      </c>
      <c r="N140" s="26" t="s">
        <v>31</v>
      </c>
      <c r="O140" s="26" t="s">
        <v>32</v>
      </c>
      <c r="P140" s="26" t="s">
        <v>22</v>
      </c>
      <c r="Q140" s="26" t="s">
        <v>800</v>
      </c>
      <c r="R140" s="26" t="s">
        <v>34</v>
      </c>
      <c r="S140" s="26" t="s">
        <v>801</v>
      </c>
      <c r="T140" s="31" t="s">
        <v>802</v>
      </c>
    </row>
    <row r="141" customHeight="1" spans="1:20">
      <c r="A141" s="6">
        <v>45213</v>
      </c>
      <c r="B141" s="9" t="s">
        <v>803</v>
      </c>
      <c r="C141" s="9" t="s">
        <v>399</v>
      </c>
      <c r="D141" s="9" t="s">
        <v>22</v>
      </c>
      <c r="E141" s="9" t="s">
        <v>804</v>
      </c>
      <c r="F141" s="9" t="s">
        <v>805</v>
      </c>
      <c r="G141" s="9" t="s">
        <v>82</v>
      </c>
      <c r="H141" s="9" t="s">
        <v>22</v>
      </c>
      <c r="I141" s="9" t="s">
        <v>384</v>
      </c>
      <c r="J141" s="9" t="s">
        <v>27</v>
      </c>
      <c r="K141" s="9" t="s">
        <v>28</v>
      </c>
      <c r="L141" s="9" t="s">
        <v>43</v>
      </c>
      <c r="M141" s="9" t="s">
        <v>30</v>
      </c>
      <c r="N141" s="9" t="s">
        <v>31</v>
      </c>
      <c r="O141" s="9" t="s">
        <v>32</v>
      </c>
      <c r="P141" s="9" t="s">
        <v>22</v>
      </c>
      <c r="Q141" s="9" t="s">
        <v>806</v>
      </c>
      <c r="R141" s="9" t="s">
        <v>46</v>
      </c>
      <c r="S141" s="9" t="s">
        <v>807</v>
      </c>
      <c r="T141" s="31" t="s">
        <v>808</v>
      </c>
    </row>
    <row r="142" customHeight="1" spans="1:20">
      <c r="A142" s="6">
        <v>45213</v>
      </c>
      <c r="B142" s="9" t="s">
        <v>809</v>
      </c>
      <c r="C142" s="9" t="s">
        <v>810</v>
      </c>
      <c r="D142" s="9" t="s">
        <v>22</v>
      </c>
      <c r="E142" s="9" t="s">
        <v>811</v>
      </c>
      <c r="F142" s="9" t="s">
        <v>812</v>
      </c>
      <c r="G142" s="9" t="s">
        <v>62</v>
      </c>
      <c r="H142" s="9" t="s">
        <v>96</v>
      </c>
      <c r="I142" s="9" t="s">
        <v>412</v>
      </c>
      <c r="J142" s="9" t="s">
        <v>27</v>
      </c>
      <c r="K142" s="9" t="s">
        <v>76</v>
      </c>
      <c r="L142" s="9" t="s">
        <v>43</v>
      </c>
      <c r="M142" s="9" t="s">
        <v>30</v>
      </c>
      <c r="N142" s="9" t="s">
        <v>31</v>
      </c>
      <c r="O142" s="9" t="s">
        <v>32</v>
      </c>
      <c r="P142" s="9" t="s">
        <v>22</v>
      </c>
      <c r="Q142" s="9" t="s">
        <v>813</v>
      </c>
      <c r="R142" s="9" t="s">
        <v>46</v>
      </c>
      <c r="S142" s="9" t="s">
        <v>814</v>
      </c>
      <c r="T142" s="9" t="s">
        <v>815</v>
      </c>
    </row>
    <row r="143" customHeight="1" spans="1:20">
      <c r="A143" s="6">
        <v>45214</v>
      </c>
      <c r="B143" s="9" t="s">
        <v>816</v>
      </c>
      <c r="C143" s="9" t="s">
        <v>817</v>
      </c>
      <c r="D143" s="9" t="s">
        <v>22</v>
      </c>
      <c r="E143" s="9" t="s">
        <v>818</v>
      </c>
      <c r="F143" s="9" t="s">
        <v>819</v>
      </c>
      <c r="G143" s="9" t="s">
        <v>25</v>
      </c>
      <c r="H143" s="9" t="s">
        <v>96</v>
      </c>
      <c r="I143" s="9" t="s">
        <v>207</v>
      </c>
      <c r="J143" s="9" t="s">
        <v>27</v>
      </c>
      <c r="K143" s="9" t="s">
        <v>28</v>
      </c>
      <c r="L143" s="9" t="s">
        <v>43</v>
      </c>
      <c r="M143" s="9" t="s">
        <v>44</v>
      </c>
      <c r="N143" s="9" t="s">
        <v>31</v>
      </c>
      <c r="O143" s="9" t="s">
        <v>32</v>
      </c>
      <c r="P143" s="9" t="s">
        <v>22</v>
      </c>
      <c r="Q143" s="9" t="s">
        <v>820</v>
      </c>
      <c r="R143" s="9" t="s">
        <v>46</v>
      </c>
      <c r="S143" s="9" t="s">
        <v>821</v>
      </c>
      <c r="T143" s="9" t="s">
        <v>822</v>
      </c>
    </row>
    <row r="144" customHeight="1" spans="1:20">
      <c r="A144" s="6">
        <v>45214</v>
      </c>
      <c r="B144" s="9" t="s">
        <v>823</v>
      </c>
      <c r="C144" s="9" t="s">
        <v>824</v>
      </c>
      <c r="D144" s="9" t="s">
        <v>22</v>
      </c>
      <c r="E144" s="9" t="s">
        <v>825</v>
      </c>
      <c r="F144" s="9" t="s">
        <v>826</v>
      </c>
      <c r="G144" s="9" t="s">
        <v>82</v>
      </c>
      <c r="H144" s="9" t="s">
        <v>22</v>
      </c>
      <c r="I144" s="9" t="s">
        <v>168</v>
      </c>
      <c r="J144" s="9" t="s">
        <v>27</v>
      </c>
      <c r="K144" s="9" t="s">
        <v>28</v>
      </c>
      <c r="L144" s="9" t="s">
        <v>43</v>
      </c>
      <c r="M144" s="9" t="s">
        <v>169</v>
      </c>
      <c r="N144" s="9" t="s">
        <v>31</v>
      </c>
      <c r="O144" s="9" t="s">
        <v>32</v>
      </c>
      <c r="P144" s="9" t="s">
        <v>22</v>
      </c>
      <c r="Q144" s="9" t="s">
        <v>827</v>
      </c>
      <c r="R144" s="9" t="s">
        <v>46</v>
      </c>
      <c r="S144" s="9" t="s">
        <v>828</v>
      </c>
      <c r="T144" s="9" t="s">
        <v>829</v>
      </c>
    </row>
    <row r="145" customHeight="1" spans="1:20">
      <c r="A145" s="6">
        <v>45215</v>
      </c>
      <c r="B145" s="9" t="s">
        <v>830</v>
      </c>
      <c r="C145" s="9" t="s">
        <v>783</v>
      </c>
      <c r="D145" s="11" t="s">
        <v>22</v>
      </c>
      <c r="E145" s="9" t="s">
        <v>831</v>
      </c>
      <c r="F145" s="9" t="s">
        <v>832</v>
      </c>
      <c r="G145" s="11" t="s">
        <v>82</v>
      </c>
      <c r="H145" s="11" t="s">
        <v>96</v>
      </c>
      <c r="I145" s="11" t="s">
        <v>168</v>
      </c>
      <c r="J145" s="11" t="s">
        <v>27</v>
      </c>
      <c r="K145" s="11" t="s">
        <v>28</v>
      </c>
      <c r="L145" s="11" t="s">
        <v>43</v>
      </c>
      <c r="M145" s="9" t="s">
        <v>169</v>
      </c>
      <c r="N145" s="9" t="s">
        <v>743</v>
      </c>
      <c r="O145" s="11" t="s">
        <v>32</v>
      </c>
      <c r="P145" s="11" t="s">
        <v>22</v>
      </c>
      <c r="Q145" s="11" t="s">
        <v>833</v>
      </c>
      <c r="R145" s="11" t="s">
        <v>46</v>
      </c>
      <c r="S145" s="9" t="s">
        <v>834</v>
      </c>
      <c r="T145" s="9" t="s">
        <v>835</v>
      </c>
    </row>
    <row r="146" customHeight="1" spans="1:20">
      <c r="A146" s="10">
        <v>45206</v>
      </c>
      <c r="B146" s="9" t="s">
        <v>836</v>
      </c>
      <c r="C146" s="9" t="s">
        <v>837</v>
      </c>
      <c r="D146" s="11" t="s">
        <v>22</v>
      </c>
      <c r="E146" s="9" t="s">
        <v>838</v>
      </c>
      <c r="F146" s="9" t="s">
        <v>839</v>
      </c>
      <c r="G146" s="11" t="s">
        <v>82</v>
      </c>
      <c r="H146" s="11" t="s">
        <v>22</v>
      </c>
      <c r="I146" s="11" t="s">
        <v>241</v>
      </c>
      <c r="J146" s="11" t="s">
        <v>27</v>
      </c>
      <c r="K146" s="11" t="s">
        <v>28</v>
      </c>
      <c r="L146" s="11" t="s">
        <v>43</v>
      </c>
      <c r="M146" s="9" t="s">
        <v>44</v>
      </c>
      <c r="N146" s="9" t="s">
        <v>31</v>
      </c>
      <c r="O146" s="11" t="s">
        <v>32</v>
      </c>
      <c r="P146" s="11" t="s">
        <v>22</v>
      </c>
      <c r="Q146" s="11" t="s">
        <v>840</v>
      </c>
      <c r="R146" s="11" t="s">
        <v>46</v>
      </c>
      <c r="S146" s="9" t="s">
        <v>841</v>
      </c>
      <c r="T146" s="9" t="s">
        <v>842</v>
      </c>
    </row>
    <row r="147" customHeight="1" spans="1:20">
      <c r="A147" s="10">
        <v>45203</v>
      </c>
      <c r="B147" s="9" t="s">
        <v>843</v>
      </c>
      <c r="C147" s="9" t="s">
        <v>274</v>
      </c>
      <c r="D147" s="11" t="s">
        <v>22</v>
      </c>
      <c r="E147" s="9" t="s">
        <v>844</v>
      </c>
      <c r="F147" s="9" t="s">
        <v>845</v>
      </c>
      <c r="G147" s="11" t="s">
        <v>130</v>
      </c>
      <c r="H147" s="11" t="s">
        <v>22</v>
      </c>
      <c r="I147" s="11" t="s">
        <v>162</v>
      </c>
      <c r="J147" s="11" t="s">
        <v>27</v>
      </c>
      <c r="K147" s="11" t="s">
        <v>28</v>
      </c>
      <c r="L147" s="11" t="s">
        <v>43</v>
      </c>
      <c r="M147" s="9" t="s">
        <v>44</v>
      </c>
      <c r="N147" s="9" t="s">
        <v>208</v>
      </c>
      <c r="O147" s="11" t="s">
        <v>32</v>
      </c>
      <c r="P147" s="11" t="s">
        <v>22</v>
      </c>
      <c r="Q147" s="11" t="s">
        <v>846</v>
      </c>
      <c r="R147" s="11" t="s">
        <v>56</v>
      </c>
      <c r="S147" s="20" t="s">
        <v>847</v>
      </c>
      <c r="T147" s="9" t="s">
        <v>22</v>
      </c>
    </row>
    <row r="148" customHeight="1" spans="1:20">
      <c r="A148" s="10">
        <v>45201</v>
      </c>
      <c r="B148" s="12" t="s">
        <v>848</v>
      </c>
      <c r="C148" s="12" t="s">
        <v>179</v>
      </c>
      <c r="D148" s="13"/>
      <c r="E148" s="12" t="str">
        <f>"15549313228"</f>
        <v>15549313228</v>
      </c>
      <c r="F148" s="12" t="s">
        <v>849</v>
      </c>
      <c r="G148" s="13" t="s">
        <v>69</v>
      </c>
      <c r="H148" s="13"/>
      <c r="I148" s="13" t="s">
        <v>214</v>
      </c>
      <c r="J148" s="13" t="s">
        <v>27</v>
      </c>
      <c r="K148" s="13" t="s">
        <v>76</v>
      </c>
      <c r="L148" s="13" t="s">
        <v>43</v>
      </c>
      <c r="M148" s="12" t="s">
        <v>44</v>
      </c>
      <c r="N148" s="12" t="s">
        <v>31</v>
      </c>
      <c r="O148" s="13" t="s">
        <v>32</v>
      </c>
      <c r="P148" s="13"/>
      <c r="Q148" s="21">
        <v>45201.5658564815</v>
      </c>
      <c r="R148" s="13" t="s">
        <v>46</v>
      </c>
      <c r="S148" s="12" t="s">
        <v>850</v>
      </c>
      <c r="T148" s="12" t="s">
        <v>851</v>
      </c>
    </row>
    <row r="149" customHeight="1" spans="1:20">
      <c r="A149" s="10">
        <v>45202</v>
      </c>
      <c r="B149" s="12" t="s">
        <v>852</v>
      </c>
      <c r="C149" s="12" t="s">
        <v>853</v>
      </c>
      <c r="D149" s="27"/>
      <c r="E149" s="12">
        <v>13165619152</v>
      </c>
      <c r="F149" s="12" t="s">
        <v>854</v>
      </c>
      <c r="G149" s="27" t="s">
        <v>130</v>
      </c>
      <c r="H149" s="27"/>
      <c r="I149" s="27" t="s">
        <v>511</v>
      </c>
      <c r="J149" s="27" t="s">
        <v>27</v>
      </c>
      <c r="K149" s="27" t="s">
        <v>28</v>
      </c>
      <c r="L149" s="27" t="s">
        <v>43</v>
      </c>
      <c r="M149" s="12" t="s">
        <v>44</v>
      </c>
      <c r="N149" s="12" t="s">
        <v>31</v>
      </c>
      <c r="O149" s="27" t="s">
        <v>32</v>
      </c>
      <c r="P149" s="27"/>
      <c r="Q149" s="29">
        <v>45202.6319444444</v>
      </c>
      <c r="R149" s="27" t="s">
        <v>46</v>
      </c>
      <c r="S149" s="22" t="s">
        <v>855</v>
      </c>
      <c r="T149" s="12" t="s">
        <v>856</v>
      </c>
    </row>
    <row r="150" customHeight="1" spans="1:20">
      <c r="A150" s="10">
        <v>45201</v>
      </c>
      <c r="B150" s="12" t="s">
        <v>857</v>
      </c>
      <c r="C150" s="12" t="s">
        <v>179</v>
      </c>
      <c r="D150" s="13"/>
      <c r="E150" s="12" t="str">
        <f>"15392980588"</f>
        <v>15392980588</v>
      </c>
      <c r="F150" s="12" t="s">
        <v>858</v>
      </c>
      <c r="G150" s="13" t="s">
        <v>82</v>
      </c>
      <c r="H150" s="13"/>
      <c r="I150" s="13" t="s">
        <v>270</v>
      </c>
      <c r="J150" s="13" t="s">
        <v>27</v>
      </c>
      <c r="K150" s="13" t="s">
        <v>28</v>
      </c>
      <c r="L150" s="13" t="s">
        <v>43</v>
      </c>
      <c r="M150" s="12" t="s">
        <v>44</v>
      </c>
      <c r="N150" s="12" t="s">
        <v>31</v>
      </c>
      <c r="O150" s="13" t="s">
        <v>32</v>
      </c>
      <c r="P150" s="13"/>
      <c r="Q150" s="21">
        <v>45201.6947569444</v>
      </c>
      <c r="R150" s="13" t="s">
        <v>46</v>
      </c>
      <c r="S150" s="12" t="s">
        <v>859</v>
      </c>
      <c r="T150" s="12" t="s">
        <v>860</v>
      </c>
    </row>
    <row r="151" customHeight="1" spans="1:20">
      <c r="A151" s="10">
        <v>45206</v>
      </c>
      <c r="B151" s="9" t="s">
        <v>861</v>
      </c>
      <c r="C151" s="9" t="s">
        <v>817</v>
      </c>
      <c r="D151" s="11" t="s">
        <v>22</v>
      </c>
      <c r="E151" s="9" t="s">
        <v>862</v>
      </c>
      <c r="F151" s="9" t="s">
        <v>863</v>
      </c>
      <c r="G151" s="11" t="s">
        <v>247</v>
      </c>
      <c r="H151" s="11" t="s">
        <v>96</v>
      </c>
      <c r="I151" s="11" t="s">
        <v>864</v>
      </c>
      <c r="J151" s="11" t="s">
        <v>27</v>
      </c>
      <c r="K151" s="11" t="s">
        <v>28</v>
      </c>
      <c r="L151" s="11" t="s">
        <v>43</v>
      </c>
      <c r="M151" s="9" t="s">
        <v>30</v>
      </c>
      <c r="N151" s="9" t="s">
        <v>31</v>
      </c>
      <c r="O151" s="11" t="s">
        <v>32</v>
      </c>
      <c r="P151" s="11" t="s">
        <v>22</v>
      </c>
      <c r="Q151" s="11" t="s">
        <v>865</v>
      </c>
      <c r="R151" s="11" t="s">
        <v>46</v>
      </c>
      <c r="S151" s="9" t="s">
        <v>866</v>
      </c>
      <c r="T151" s="9" t="s">
        <v>867</v>
      </c>
    </row>
    <row r="152" customHeight="1" spans="1:20">
      <c r="A152" s="6">
        <v>45213</v>
      </c>
      <c r="B152" s="9" t="s">
        <v>868</v>
      </c>
      <c r="C152" s="9" t="s">
        <v>399</v>
      </c>
      <c r="D152" s="9" t="s">
        <v>22</v>
      </c>
      <c r="E152" s="9" t="s">
        <v>869</v>
      </c>
      <c r="F152" s="9" t="s">
        <v>870</v>
      </c>
      <c r="G152" s="9" t="s">
        <v>82</v>
      </c>
      <c r="H152" s="9" t="s">
        <v>22</v>
      </c>
      <c r="I152" s="9" t="s">
        <v>241</v>
      </c>
      <c r="J152" s="9" t="s">
        <v>27</v>
      </c>
      <c r="K152" s="9" t="s">
        <v>28</v>
      </c>
      <c r="L152" s="9" t="s">
        <v>43</v>
      </c>
      <c r="M152" s="9" t="s">
        <v>44</v>
      </c>
      <c r="N152" s="9" t="s">
        <v>31</v>
      </c>
      <c r="O152" s="9" t="s">
        <v>32</v>
      </c>
      <c r="P152" s="9" t="s">
        <v>22</v>
      </c>
      <c r="Q152" s="9" t="s">
        <v>871</v>
      </c>
      <c r="R152" s="9" t="s">
        <v>46</v>
      </c>
      <c r="S152" s="20" t="s">
        <v>872</v>
      </c>
      <c r="T152" s="9" t="s">
        <v>22</v>
      </c>
    </row>
    <row r="153" customHeight="1" spans="1:20">
      <c r="A153" s="6">
        <v>45214</v>
      </c>
      <c r="B153" s="9" t="s">
        <v>873</v>
      </c>
      <c r="C153" s="9" t="s">
        <v>274</v>
      </c>
      <c r="D153" s="9" t="s">
        <v>22</v>
      </c>
      <c r="E153" s="9" t="s">
        <v>874</v>
      </c>
      <c r="F153" s="9" t="s">
        <v>875</v>
      </c>
      <c r="G153" s="9" t="s">
        <v>130</v>
      </c>
      <c r="H153" s="9" t="s">
        <v>22</v>
      </c>
      <c r="I153" s="9" t="s">
        <v>117</v>
      </c>
      <c r="J153" s="9" t="s">
        <v>27</v>
      </c>
      <c r="K153" s="9" t="s">
        <v>28</v>
      </c>
      <c r="L153" s="9" t="s">
        <v>43</v>
      </c>
      <c r="M153" s="9" t="s">
        <v>30</v>
      </c>
      <c r="N153" s="9" t="s">
        <v>208</v>
      </c>
      <c r="O153" s="9" t="s">
        <v>32</v>
      </c>
      <c r="P153" s="9" t="s">
        <v>22</v>
      </c>
      <c r="Q153" s="9" t="s">
        <v>876</v>
      </c>
      <c r="R153" s="9" t="s">
        <v>56</v>
      </c>
      <c r="S153" s="9" t="s">
        <v>877</v>
      </c>
      <c r="T153" s="31" t="s">
        <v>878</v>
      </c>
    </row>
    <row r="154" customHeight="1" spans="1:20">
      <c r="A154" s="6">
        <v>45215</v>
      </c>
      <c r="B154" s="9" t="s">
        <v>879</v>
      </c>
      <c r="C154" s="9" t="s">
        <v>399</v>
      </c>
      <c r="D154" s="11" t="s">
        <v>22</v>
      </c>
      <c r="E154" s="9" t="s">
        <v>874</v>
      </c>
      <c r="F154" s="9" t="s">
        <v>875</v>
      </c>
      <c r="G154" s="11" t="s">
        <v>130</v>
      </c>
      <c r="H154" s="11" t="s">
        <v>22</v>
      </c>
      <c r="I154" s="11" t="s">
        <v>880</v>
      </c>
      <c r="J154" s="11" t="s">
        <v>27</v>
      </c>
      <c r="K154" s="11" t="s">
        <v>28</v>
      </c>
      <c r="L154" s="11" t="s">
        <v>43</v>
      </c>
      <c r="M154" s="9" t="s">
        <v>30</v>
      </c>
      <c r="N154" s="9" t="s">
        <v>31</v>
      </c>
      <c r="O154" s="11" t="s">
        <v>32</v>
      </c>
      <c r="P154" s="11" t="s">
        <v>22</v>
      </c>
      <c r="Q154" s="11" t="s">
        <v>881</v>
      </c>
      <c r="R154" s="11" t="s">
        <v>46</v>
      </c>
      <c r="S154" s="9" t="s">
        <v>882</v>
      </c>
      <c r="T154" s="9" t="s">
        <v>883</v>
      </c>
    </row>
    <row r="155" customHeight="1" spans="1:20">
      <c r="A155" s="10">
        <v>45201</v>
      </c>
      <c r="B155" s="12" t="s">
        <v>884</v>
      </c>
      <c r="C155" s="12" t="s">
        <v>179</v>
      </c>
      <c r="D155" s="13"/>
      <c r="E155" s="12" t="str">
        <f>"071701013847"</f>
        <v>071701013847</v>
      </c>
      <c r="F155" s="12" t="s">
        <v>885</v>
      </c>
      <c r="G155" s="13" t="s">
        <v>82</v>
      </c>
      <c r="H155" s="13" t="s">
        <v>148</v>
      </c>
      <c r="I155" s="13" t="s">
        <v>168</v>
      </c>
      <c r="J155" s="13" t="s">
        <v>27</v>
      </c>
      <c r="K155" s="13" t="s">
        <v>28</v>
      </c>
      <c r="L155" s="13" t="s">
        <v>43</v>
      </c>
      <c r="M155" s="12" t="s">
        <v>169</v>
      </c>
      <c r="N155" s="12" t="s">
        <v>31</v>
      </c>
      <c r="O155" s="13" t="s">
        <v>32</v>
      </c>
      <c r="P155" s="13"/>
      <c r="Q155" s="21">
        <v>45201.6244328704</v>
      </c>
      <c r="R155" s="13" t="s">
        <v>46</v>
      </c>
      <c r="S155" s="12" t="s">
        <v>886</v>
      </c>
      <c r="T155" s="12" t="s">
        <v>887</v>
      </c>
    </row>
    <row r="156" customHeight="1" spans="1:20">
      <c r="A156" s="25">
        <v>45211</v>
      </c>
      <c r="B156" s="26" t="s">
        <v>888</v>
      </c>
      <c r="C156" s="26" t="s">
        <v>179</v>
      </c>
      <c r="D156" s="26" t="s">
        <v>22</v>
      </c>
      <c r="E156" s="26" t="s">
        <v>889</v>
      </c>
      <c r="F156" s="26" t="s">
        <v>890</v>
      </c>
      <c r="G156" s="26" t="s">
        <v>82</v>
      </c>
      <c r="H156" s="26" t="s">
        <v>22</v>
      </c>
      <c r="I156" s="26" t="s">
        <v>168</v>
      </c>
      <c r="J156" s="26" t="s">
        <v>27</v>
      </c>
      <c r="K156" s="26" t="s">
        <v>28</v>
      </c>
      <c r="L156" s="26" t="s">
        <v>43</v>
      </c>
      <c r="M156" s="26" t="s">
        <v>169</v>
      </c>
      <c r="N156" s="26" t="s">
        <v>31</v>
      </c>
      <c r="O156" s="26" t="s">
        <v>32</v>
      </c>
      <c r="P156" s="26" t="s">
        <v>22</v>
      </c>
      <c r="Q156" s="26" t="s">
        <v>891</v>
      </c>
      <c r="R156" s="26" t="s">
        <v>46</v>
      </c>
      <c r="S156" s="26" t="s">
        <v>892</v>
      </c>
      <c r="T156" s="26" t="s">
        <v>893</v>
      </c>
    </row>
    <row r="157" customHeight="1" spans="1:20">
      <c r="A157" s="6">
        <v>45212</v>
      </c>
      <c r="B157" s="9" t="s">
        <v>894</v>
      </c>
      <c r="C157" s="9" t="s">
        <v>771</v>
      </c>
      <c r="D157" s="9" t="s">
        <v>22</v>
      </c>
      <c r="E157" s="9" t="s">
        <v>889</v>
      </c>
      <c r="F157" s="9" t="s">
        <v>890</v>
      </c>
      <c r="G157" s="9" t="s">
        <v>82</v>
      </c>
      <c r="H157" s="9" t="s">
        <v>22</v>
      </c>
      <c r="I157" s="9" t="s">
        <v>168</v>
      </c>
      <c r="J157" s="9" t="s">
        <v>27</v>
      </c>
      <c r="K157" s="9" t="s">
        <v>28</v>
      </c>
      <c r="L157" s="9" t="s">
        <v>43</v>
      </c>
      <c r="M157" s="9" t="s">
        <v>169</v>
      </c>
      <c r="N157" s="9" t="s">
        <v>31</v>
      </c>
      <c r="O157" s="9" t="s">
        <v>32</v>
      </c>
      <c r="P157" s="9" t="s">
        <v>22</v>
      </c>
      <c r="Q157" s="9" t="s">
        <v>895</v>
      </c>
      <c r="R157" s="9" t="s">
        <v>46</v>
      </c>
      <c r="S157" s="9" t="s">
        <v>896</v>
      </c>
      <c r="T157" s="9" t="s">
        <v>897</v>
      </c>
    </row>
    <row r="158" customHeight="1" spans="1:20">
      <c r="A158" s="6">
        <v>45213</v>
      </c>
      <c r="B158" s="9" t="s">
        <v>898</v>
      </c>
      <c r="C158" s="9" t="s">
        <v>121</v>
      </c>
      <c r="D158" s="9" t="s">
        <v>22</v>
      </c>
      <c r="E158" s="9" t="s">
        <v>899</v>
      </c>
      <c r="F158" s="9" t="s">
        <v>900</v>
      </c>
      <c r="G158" s="9" t="s">
        <v>69</v>
      </c>
      <c r="H158" s="9" t="s">
        <v>22</v>
      </c>
      <c r="I158" s="9" t="s">
        <v>117</v>
      </c>
      <c r="J158" s="9" t="s">
        <v>27</v>
      </c>
      <c r="K158" s="9" t="s">
        <v>28</v>
      </c>
      <c r="L158" s="9" t="s">
        <v>43</v>
      </c>
      <c r="M158" s="9" t="s">
        <v>30</v>
      </c>
      <c r="N158" s="9" t="s">
        <v>31</v>
      </c>
      <c r="O158" s="9" t="s">
        <v>32</v>
      </c>
      <c r="P158" s="9" t="s">
        <v>22</v>
      </c>
      <c r="Q158" s="9" t="s">
        <v>901</v>
      </c>
      <c r="R158" s="9" t="s">
        <v>46</v>
      </c>
      <c r="S158" s="9" t="s">
        <v>902</v>
      </c>
      <c r="T158" s="9" t="s">
        <v>903</v>
      </c>
    </row>
    <row r="159" customHeight="1" spans="1:20">
      <c r="A159" s="10">
        <v>45202</v>
      </c>
      <c r="B159" s="12" t="s">
        <v>904</v>
      </c>
      <c r="C159" s="12" t="s">
        <v>905</v>
      </c>
      <c r="D159" s="27"/>
      <c r="E159" s="12">
        <v>71701028200</v>
      </c>
      <c r="F159" s="12" t="s">
        <v>906</v>
      </c>
      <c r="G159" s="27" t="s">
        <v>82</v>
      </c>
      <c r="H159" s="27"/>
      <c r="I159" s="27" t="s">
        <v>576</v>
      </c>
      <c r="J159" s="27" t="s">
        <v>27</v>
      </c>
      <c r="K159" s="27" t="s">
        <v>28</v>
      </c>
      <c r="L159" s="27" t="s">
        <v>43</v>
      </c>
      <c r="M159" s="12" t="s">
        <v>44</v>
      </c>
      <c r="N159" s="12" t="s">
        <v>31</v>
      </c>
      <c r="O159" s="27" t="s">
        <v>32</v>
      </c>
      <c r="P159" s="27"/>
      <c r="Q159" s="29">
        <v>45202.6416666667</v>
      </c>
      <c r="R159" s="27" t="s">
        <v>46</v>
      </c>
      <c r="S159" s="22" t="s">
        <v>907</v>
      </c>
      <c r="T159" s="12" t="s">
        <v>908</v>
      </c>
    </row>
    <row r="160" customHeight="1" spans="1:20">
      <c r="A160" s="6">
        <v>45221</v>
      </c>
      <c r="B160" s="7" t="s">
        <v>909</v>
      </c>
      <c r="C160" s="7" t="s">
        <v>204</v>
      </c>
      <c r="D160" s="8" t="s">
        <v>22</v>
      </c>
      <c r="E160" s="7" t="s">
        <v>910</v>
      </c>
      <c r="F160" s="7" t="s">
        <v>911</v>
      </c>
      <c r="G160" s="8" t="s">
        <v>130</v>
      </c>
      <c r="H160" s="8" t="s">
        <v>22</v>
      </c>
      <c r="I160" s="8" t="s">
        <v>912</v>
      </c>
      <c r="J160" s="8" t="s">
        <v>27</v>
      </c>
      <c r="K160" s="8" t="s">
        <v>28</v>
      </c>
      <c r="L160" s="8" t="s">
        <v>43</v>
      </c>
      <c r="M160" s="7" t="s">
        <v>44</v>
      </c>
      <c r="N160" s="7" t="s">
        <v>208</v>
      </c>
      <c r="O160" s="8" t="s">
        <v>32</v>
      </c>
      <c r="P160" s="8" t="s">
        <v>22</v>
      </c>
      <c r="Q160" s="8" t="s">
        <v>913</v>
      </c>
      <c r="R160" s="8" t="s">
        <v>56</v>
      </c>
      <c r="S160" s="24" t="s">
        <v>914</v>
      </c>
      <c r="T160" s="7" t="s">
        <v>22</v>
      </c>
    </row>
    <row r="161" customHeight="1" spans="1:20">
      <c r="A161" s="10">
        <v>45202</v>
      </c>
      <c r="B161" s="12" t="s">
        <v>915</v>
      </c>
      <c r="C161" s="12" t="s">
        <v>817</v>
      </c>
      <c r="D161" s="27"/>
      <c r="E161" s="12">
        <v>13607209992</v>
      </c>
      <c r="F161" s="12" t="s">
        <v>916</v>
      </c>
      <c r="G161" s="27" t="s">
        <v>25</v>
      </c>
      <c r="H161" s="27"/>
      <c r="I161" s="27" t="s">
        <v>162</v>
      </c>
      <c r="J161" s="27" t="s">
        <v>27</v>
      </c>
      <c r="K161" s="27" t="s">
        <v>28</v>
      </c>
      <c r="L161" s="27" t="s">
        <v>43</v>
      </c>
      <c r="M161" s="12" t="s">
        <v>44</v>
      </c>
      <c r="N161" s="12" t="s">
        <v>31</v>
      </c>
      <c r="O161" s="27" t="s">
        <v>32</v>
      </c>
      <c r="P161" s="27"/>
      <c r="Q161" s="29">
        <v>45202.6958333333</v>
      </c>
      <c r="R161" s="27" t="s">
        <v>46</v>
      </c>
      <c r="S161" s="22" t="s">
        <v>917</v>
      </c>
      <c r="T161" s="12" t="s">
        <v>918</v>
      </c>
    </row>
    <row r="162" customHeight="1" spans="1:20">
      <c r="A162" s="10">
        <v>45205</v>
      </c>
      <c r="B162" s="9" t="s">
        <v>919</v>
      </c>
      <c r="C162" s="9" t="s">
        <v>646</v>
      </c>
      <c r="D162" s="11" t="s">
        <v>22</v>
      </c>
      <c r="E162" s="9" t="s">
        <v>920</v>
      </c>
      <c r="F162" s="9" t="s">
        <v>916</v>
      </c>
      <c r="G162" s="11" t="s">
        <v>25</v>
      </c>
      <c r="H162" s="11" t="s">
        <v>22</v>
      </c>
      <c r="I162" s="11" t="s">
        <v>26</v>
      </c>
      <c r="J162" s="11" t="s">
        <v>27</v>
      </c>
      <c r="K162" s="11" t="s">
        <v>76</v>
      </c>
      <c r="L162" s="11" t="s">
        <v>29</v>
      </c>
      <c r="M162" s="9" t="s">
        <v>44</v>
      </c>
      <c r="N162" s="9" t="s">
        <v>31</v>
      </c>
      <c r="O162" s="11" t="s">
        <v>32</v>
      </c>
      <c r="P162" s="11" t="s">
        <v>22</v>
      </c>
      <c r="Q162" s="11" t="s">
        <v>921</v>
      </c>
      <c r="R162" s="11" t="s">
        <v>34</v>
      </c>
      <c r="S162" s="9" t="s">
        <v>922</v>
      </c>
      <c r="T162" s="20" t="s">
        <v>923</v>
      </c>
    </row>
    <row r="163" customHeight="1" spans="1:20">
      <c r="A163" s="10">
        <v>45204</v>
      </c>
      <c r="B163" s="12" t="s">
        <v>924</v>
      </c>
      <c r="C163" s="12" t="s">
        <v>817</v>
      </c>
      <c r="D163" s="13"/>
      <c r="E163" s="12" t="str">
        <f>"13117271782"</f>
        <v>13117271782</v>
      </c>
      <c r="F163" s="12" t="s">
        <v>925</v>
      </c>
      <c r="G163" s="13" t="s">
        <v>25</v>
      </c>
      <c r="H163" s="13"/>
      <c r="I163" s="13" t="s">
        <v>293</v>
      </c>
      <c r="J163" s="13" t="s">
        <v>27</v>
      </c>
      <c r="K163" s="13" t="s">
        <v>28</v>
      </c>
      <c r="L163" s="13" t="s">
        <v>43</v>
      </c>
      <c r="M163" s="12" t="s">
        <v>44</v>
      </c>
      <c r="N163" s="12" t="s">
        <v>31</v>
      </c>
      <c r="O163" s="13" t="s">
        <v>32</v>
      </c>
      <c r="P163" s="13"/>
      <c r="Q163" s="21">
        <v>45204.6382407407</v>
      </c>
      <c r="R163" s="13" t="s">
        <v>46</v>
      </c>
      <c r="S163" s="22" t="s">
        <v>926</v>
      </c>
      <c r="T163" s="12" t="s">
        <v>927</v>
      </c>
    </row>
    <row r="164" customHeight="1" spans="1:20">
      <c r="A164" s="6">
        <v>45214</v>
      </c>
      <c r="B164" s="9" t="s">
        <v>928</v>
      </c>
      <c r="C164" s="9" t="s">
        <v>204</v>
      </c>
      <c r="D164" s="9" t="s">
        <v>22</v>
      </c>
      <c r="E164" s="9" t="s">
        <v>929</v>
      </c>
      <c r="F164" s="9" t="s">
        <v>930</v>
      </c>
      <c r="G164" s="9" t="s">
        <v>130</v>
      </c>
      <c r="H164" s="9" t="s">
        <v>22</v>
      </c>
      <c r="I164" s="9" t="s">
        <v>931</v>
      </c>
      <c r="J164" s="9" t="s">
        <v>27</v>
      </c>
      <c r="K164" s="9" t="s">
        <v>28</v>
      </c>
      <c r="L164" s="9" t="s">
        <v>43</v>
      </c>
      <c r="M164" s="9" t="s">
        <v>30</v>
      </c>
      <c r="N164" s="9" t="s">
        <v>208</v>
      </c>
      <c r="O164" s="9" t="s">
        <v>32</v>
      </c>
      <c r="P164" s="9" t="s">
        <v>22</v>
      </c>
      <c r="Q164" s="9" t="s">
        <v>932</v>
      </c>
      <c r="R164" s="9" t="s">
        <v>56</v>
      </c>
      <c r="S164" s="20" t="s">
        <v>933</v>
      </c>
      <c r="T164" s="9" t="s">
        <v>22</v>
      </c>
    </row>
    <row r="165" customHeight="1" spans="1:20">
      <c r="A165" s="10">
        <v>45206</v>
      </c>
      <c r="B165" s="9" t="s">
        <v>934</v>
      </c>
      <c r="C165" s="9" t="s">
        <v>179</v>
      </c>
      <c r="D165" s="11" t="s">
        <v>22</v>
      </c>
      <c r="E165" s="9" t="s">
        <v>935</v>
      </c>
      <c r="F165" s="9" t="s">
        <v>936</v>
      </c>
      <c r="G165" s="11" t="s">
        <v>82</v>
      </c>
      <c r="H165" s="11" t="s">
        <v>22</v>
      </c>
      <c r="I165" s="11" t="s">
        <v>168</v>
      </c>
      <c r="J165" s="11" t="s">
        <v>27</v>
      </c>
      <c r="K165" s="11" t="s">
        <v>28</v>
      </c>
      <c r="L165" s="11" t="s">
        <v>43</v>
      </c>
      <c r="M165" s="9" t="s">
        <v>169</v>
      </c>
      <c r="N165" s="9" t="s">
        <v>31</v>
      </c>
      <c r="O165" s="11" t="s">
        <v>32</v>
      </c>
      <c r="P165" s="11" t="s">
        <v>22</v>
      </c>
      <c r="Q165" s="11" t="s">
        <v>937</v>
      </c>
      <c r="R165" s="11" t="s">
        <v>46</v>
      </c>
      <c r="S165" s="9" t="s">
        <v>938</v>
      </c>
      <c r="T165" s="9" t="s">
        <v>939</v>
      </c>
    </row>
    <row r="166" customHeight="1" spans="1:20">
      <c r="A166" s="6">
        <v>45212</v>
      </c>
      <c r="B166" s="9" t="s">
        <v>940</v>
      </c>
      <c r="C166" s="9" t="s">
        <v>204</v>
      </c>
      <c r="D166" s="9" t="s">
        <v>22</v>
      </c>
      <c r="E166" s="9" t="s">
        <v>941</v>
      </c>
      <c r="F166" s="9" t="s">
        <v>942</v>
      </c>
      <c r="G166" s="9" t="s">
        <v>69</v>
      </c>
      <c r="H166" s="9" t="s">
        <v>22</v>
      </c>
      <c r="I166" s="9" t="s">
        <v>337</v>
      </c>
      <c r="J166" s="9" t="s">
        <v>27</v>
      </c>
      <c r="K166" s="9" t="s">
        <v>76</v>
      </c>
      <c r="L166" s="9" t="s">
        <v>43</v>
      </c>
      <c r="M166" s="9" t="s">
        <v>44</v>
      </c>
      <c r="N166" s="9" t="s">
        <v>208</v>
      </c>
      <c r="O166" s="9" t="s">
        <v>32</v>
      </c>
      <c r="P166" s="9" t="s">
        <v>22</v>
      </c>
      <c r="Q166" s="9" t="s">
        <v>943</v>
      </c>
      <c r="R166" s="9" t="s">
        <v>56</v>
      </c>
      <c r="S166" s="20" t="s">
        <v>944</v>
      </c>
      <c r="T166" s="9" t="s">
        <v>22</v>
      </c>
    </row>
    <row r="167" customHeight="1" spans="1:20">
      <c r="A167" s="10">
        <v>45208</v>
      </c>
      <c r="B167" s="15" t="s">
        <v>945</v>
      </c>
      <c r="C167" s="15" t="s">
        <v>399</v>
      </c>
      <c r="D167" s="30" t="s">
        <v>22</v>
      </c>
      <c r="E167" s="15" t="s">
        <v>946</v>
      </c>
      <c r="F167" s="15" t="s">
        <v>947</v>
      </c>
      <c r="G167" s="30" t="s">
        <v>130</v>
      </c>
      <c r="H167" s="30" t="s">
        <v>22</v>
      </c>
      <c r="I167" s="30" t="s">
        <v>277</v>
      </c>
      <c r="J167" s="30" t="s">
        <v>27</v>
      </c>
      <c r="K167" s="30" t="s">
        <v>28</v>
      </c>
      <c r="L167" s="30" t="s">
        <v>43</v>
      </c>
      <c r="M167" s="15" t="s">
        <v>44</v>
      </c>
      <c r="N167" s="15" t="s">
        <v>31</v>
      </c>
      <c r="O167" s="30" t="s">
        <v>32</v>
      </c>
      <c r="P167" s="30" t="s">
        <v>22</v>
      </c>
      <c r="Q167" s="30" t="s">
        <v>948</v>
      </c>
      <c r="R167" s="30" t="s">
        <v>46</v>
      </c>
      <c r="S167" s="15" t="s">
        <v>949</v>
      </c>
      <c r="T167" s="15" t="s">
        <v>950</v>
      </c>
    </row>
    <row r="168" customHeight="1" spans="1:20">
      <c r="A168" s="25">
        <v>45211</v>
      </c>
      <c r="B168" s="26" t="s">
        <v>951</v>
      </c>
      <c r="C168" s="26" t="s">
        <v>79</v>
      </c>
      <c r="D168" s="26" t="s">
        <v>22</v>
      </c>
      <c r="E168" s="26" t="s">
        <v>952</v>
      </c>
      <c r="F168" s="26" t="s">
        <v>953</v>
      </c>
      <c r="G168" s="26" t="s">
        <v>130</v>
      </c>
      <c r="H168" s="26" t="s">
        <v>22</v>
      </c>
      <c r="I168" s="26" t="s">
        <v>111</v>
      </c>
      <c r="J168" s="26" t="s">
        <v>27</v>
      </c>
      <c r="K168" s="26" t="s">
        <v>28</v>
      </c>
      <c r="L168" s="26" t="s">
        <v>43</v>
      </c>
      <c r="M168" s="26" t="s">
        <v>30</v>
      </c>
      <c r="N168" s="26" t="s">
        <v>31</v>
      </c>
      <c r="O168" s="26" t="s">
        <v>32</v>
      </c>
      <c r="P168" s="26" t="s">
        <v>22</v>
      </c>
      <c r="Q168" s="26" t="s">
        <v>954</v>
      </c>
      <c r="R168" s="26" t="s">
        <v>46</v>
      </c>
      <c r="S168" s="28" t="s">
        <v>955</v>
      </c>
      <c r="T168" s="26" t="s">
        <v>22</v>
      </c>
    </row>
    <row r="169" customHeight="1" spans="1:20">
      <c r="A169" s="6">
        <v>45226</v>
      </c>
      <c r="B169" s="7" t="s">
        <v>956</v>
      </c>
      <c r="C169" s="7" t="s">
        <v>204</v>
      </c>
      <c r="D169" s="8" t="s">
        <v>22</v>
      </c>
      <c r="E169" s="7" t="s">
        <v>957</v>
      </c>
      <c r="F169" s="7" t="s">
        <v>958</v>
      </c>
      <c r="G169" s="8" t="s">
        <v>130</v>
      </c>
      <c r="H169" s="8" t="s">
        <v>22</v>
      </c>
      <c r="I169" s="8" t="s">
        <v>277</v>
      </c>
      <c r="J169" s="8" t="s">
        <v>27</v>
      </c>
      <c r="K169" s="8" t="s">
        <v>28</v>
      </c>
      <c r="L169" s="8" t="s">
        <v>43</v>
      </c>
      <c r="M169" s="7" t="s">
        <v>30</v>
      </c>
      <c r="N169" s="7" t="s">
        <v>208</v>
      </c>
      <c r="O169" s="8" t="s">
        <v>32</v>
      </c>
      <c r="P169" s="8" t="s">
        <v>22</v>
      </c>
      <c r="Q169" s="8" t="s">
        <v>959</v>
      </c>
      <c r="R169" s="8" t="s">
        <v>56</v>
      </c>
      <c r="S169" s="24" t="s">
        <v>960</v>
      </c>
      <c r="T169" s="7" t="s">
        <v>22</v>
      </c>
    </row>
    <row r="170" customHeight="1" spans="1:20">
      <c r="A170" s="10">
        <v>45202</v>
      </c>
      <c r="B170" s="12" t="s">
        <v>961</v>
      </c>
      <c r="C170" s="12" t="s">
        <v>962</v>
      </c>
      <c r="D170" s="27"/>
      <c r="E170" s="12">
        <v>18671735327</v>
      </c>
      <c r="F170" s="12" t="s">
        <v>963</v>
      </c>
      <c r="G170" s="27" t="s">
        <v>62</v>
      </c>
      <c r="H170" s="27"/>
      <c r="I170" s="27">
        <v>10015</v>
      </c>
      <c r="J170" s="27" t="s">
        <v>27</v>
      </c>
      <c r="K170" s="27" t="s">
        <v>195</v>
      </c>
      <c r="L170" s="27" t="s">
        <v>29</v>
      </c>
      <c r="M170" s="12" t="s">
        <v>169</v>
      </c>
      <c r="N170" s="12" t="s">
        <v>31</v>
      </c>
      <c r="O170" s="27" t="s">
        <v>32</v>
      </c>
      <c r="P170" s="27"/>
      <c r="Q170" s="29">
        <v>45202.5083333333</v>
      </c>
      <c r="R170" s="27" t="s">
        <v>34</v>
      </c>
      <c r="S170" s="22" t="s">
        <v>964</v>
      </c>
      <c r="T170" s="22" t="s">
        <v>965</v>
      </c>
    </row>
    <row r="171" customHeight="1" spans="1:20">
      <c r="A171" s="10">
        <v>45204</v>
      </c>
      <c r="B171" s="12" t="s">
        <v>966</v>
      </c>
      <c r="C171" s="12" t="s">
        <v>817</v>
      </c>
      <c r="D171" s="13"/>
      <c r="E171" s="12" t="str">
        <f>"13617176393"</f>
        <v>13617176393</v>
      </c>
      <c r="F171" s="12" t="s">
        <v>967</v>
      </c>
      <c r="G171" s="13" t="s">
        <v>82</v>
      </c>
      <c r="H171" s="13"/>
      <c r="I171" s="13" t="s">
        <v>732</v>
      </c>
      <c r="J171" s="13" t="s">
        <v>27</v>
      </c>
      <c r="K171" s="13" t="s">
        <v>28</v>
      </c>
      <c r="L171" s="13" t="s">
        <v>43</v>
      </c>
      <c r="M171" s="12" t="s">
        <v>44</v>
      </c>
      <c r="N171" s="12" t="s">
        <v>31</v>
      </c>
      <c r="O171" s="13" t="s">
        <v>32</v>
      </c>
      <c r="P171" s="13"/>
      <c r="Q171" s="21">
        <v>45204.569375</v>
      </c>
      <c r="R171" s="13" t="s">
        <v>46</v>
      </c>
      <c r="S171" s="22" t="s">
        <v>968</v>
      </c>
      <c r="T171" s="12" t="s">
        <v>969</v>
      </c>
    </row>
    <row r="172" customHeight="1" spans="1:20">
      <c r="A172" s="10">
        <v>45207</v>
      </c>
      <c r="B172" s="9" t="s">
        <v>970</v>
      </c>
      <c r="C172" s="9" t="s">
        <v>179</v>
      </c>
      <c r="D172" s="11" t="s">
        <v>22</v>
      </c>
      <c r="E172" s="9" t="s">
        <v>971</v>
      </c>
      <c r="F172" s="9" t="s">
        <v>972</v>
      </c>
      <c r="G172" s="11" t="s">
        <v>25</v>
      </c>
      <c r="H172" s="11" t="s">
        <v>137</v>
      </c>
      <c r="I172" s="11" t="s">
        <v>412</v>
      </c>
      <c r="J172" s="11" t="s">
        <v>27</v>
      </c>
      <c r="K172" s="11" t="s">
        <v>28</v>
      </c>
      <c r="L172" s="11" t="s">
        <v>43</v>
      </c>
      <c r="M172" s="9" t="s">
        <v>44</v>
      </c>
      <c r="N172" s="9" t="s">
        <v>31</v>
      </c>
      <c r="O172" s="11" t="s">
        <v>32</v>
      </c>
      <c r="P172" s="11" t="s">
        <v>22</v>
      </c>
      <c r="Q172" s="11" t="s">
        <v>973</v>
      </c>
      <c r="R172" s="11" t="s">
        <v>46</v>
      </c>
      <c r="S172" s="9" t="s">
        <v>974</v>
      </c>
      <c r="T172" s="9" t="s">
        <v>975</v>
      </c>
    </row>
    <row r="173" customHeight="1" spans="1:20">
      <c r="A173" s="25">
        <v>45209</v>
      </c>
      <c r="B173" s="26" t="s">
        <v>976</v>
      </c>
      <c r="C173" s="26" t="s">
        <v>837</v>
      </c>
      <c r="D173" s="26" t="s">
        <v>22</v>
      </c>
      <c r="E173" s="26" t="s">
        <v>977</v>
      </c>
      <c r="F173" s="26" t="s">
        <v>978</v>
      </c>
      <c r="G173" s="26" t="s">
        <v>82</v>
      </c>
      <c r="H173" s="26" t="s">
        <v>22</v>
      </c>
      <c r="I173" s="26" t="s">
        <v>168</v>
      </c>
      <c r="J173" s="26" t="s">
        <v>27</v>
      </c>
      <c r="K173" s="26" t="s">
        <v>28</v>
      </c>
      <c r="L173" s="26" t="s">
        <v>43</v>
      </c>
      <c r="M173" s="26" t="s">
        <v>169</v>
      </c>
      <c r="N173" s="26" t="s">
        <v>31</v>
      </c>
      <c r="O173" s="26" t="s">
        <v>32</v>
      </c>
      <c r="P173" s="26" t="s">
        <v>22</v>
      </c>
      <c r="Q173" s="26" t="s">
        <v>979</v>
      </c>
      <c r="R173" s="26" t="s">
        <v>46</v>
      </c>
      <c r="S173" s="26" t="s">
        <v>980</v>
      </c>
      <c r="T173" s="26" t="s">
        <v>981</v>
      </c>
    </row>
    <row r="174" customHeight="1" spans="1:20">
      <c r="A174" s="6">
        <v>45215</v>
      </c>
      <c r="B174" s="9" t="s">
        <v>982</v>
      </c>
      <c r="C174" s="9" t="s">
        <v>79</v>
      </c>
      <c r="D174" s="11" t="s">
        <v>22</v>
      </c>
      <c r="E174" s="9" t="s">
        <v>983</v>
      </c>
      <c r="F174" s="9" t="s">
        <v>984</v>
      </c>
      <c r="G174" s="11" t="s">
        <v>62</v>
      </c>
      <c r="H174" s="11" t="s">
        <v>22</v>
      </c>
      <c r="I174" s="11" t="s">
        <v>985</v>
      </c>
      <c r="J174" s="11" t="s">
        <v>27</v>
      </c>
      <c r="K174" s="11" t="s">
        <v>76</v>
      </c>
      <c r="L174" s="11" t="s">
        <v>43</v>
      </c>
      <c r="M174" s="9" t="s">
        <v>30</v>
      </c>
      <c r="N174" s="9" t="s">
        <v>31</v>
      </c>
      <c r="O174" s="11" t="s">
        <v>32</v>
      </c>
      <c r="P174" s="11" t="s">
        <v>22</v>
      </c>
      <c r="Q174" s="11" t="s">
        <v>986</v>
      </c>
      <c r="R174" s="11" t="s">
        <v>46</v>
      </c>
      <c r="S174" s="9" t="s">
        <v>987</v>
      </c>
      <c r="T174" s="9" t="s">
        <v>988</v>
      </c>
    </row>
    <row r="175" customHeight="1" spans="1:20">
      <c r="A175" s="10">
        <v>45202</v>
      </c>
      <c r="B175" s="12" t="s">
        <v>989</v>
      </c>
      <c r="C175" s="12" t="s">
        <v>399</v>
      </c>
      <c r="D175" s="27"/>
      <c r="E175" s="12">
        <v>13165617648</v>
      </c>
      <c r="F175" s="12" t="s">
        <v>990</v>
      </c>
      <c r="G175" s="27" t="s">
        <v>25</v>
      </c>
      <c r="H175" s="27"/>
      <c r="I175" s="27" t="s">
        <v>991</v>
      </c>
      <c r="J175" s="27" t="s">
        <v>27</v>
      </c>
      <c r="K175" s="27" t="s">
        <v>28</v>
      </c>
      <c r="L175" s="27" t="s">
        <v>43</v>
      </c>
      <c r="M175" s="12" t="s">
        <v>30</v>
      </c>
      <c r="N175" s="12" t="s">
        <v>31</v>
      </c>
      <c r="O175" s="27" t="s">
        <v>32</v>
      </c>
      <c r="P175" s="27"/>
      <c r="Q175" s="29">
        <v>45202.5354166667</v>
      </c>
      <c r="R175" s="27" t="s">
        <v>46</v>
      </c>
      <c r="S175" s="22" t="s">
        <v>992</v>
      </c>
      <c r="T175" s="12" t="s">
        <v>993</v>
      </c>
    </row>
    <row r="176" customHeight="1" spans="1:20">
      <c r="A176" s="10">
        <v>45202</v>
      </c>
      <c r="B176" s="12" t="s">
        <v>994</v>
      </c>
      <c r="C176" s="12" t="s">
        <v>905</v>
      </c>
      <c r="D176" s="27"/>
      <c r="E176" s="12">
        <v>13165617648</v>
      </c>
      <c r="F176" s="12" t="s">
        <v>990</v>
      </c>
      <c r="G176" s="27" t="s">
        <v>25</v>
      </c>
      <c r="H176" s="27"/>
      <c r="I176" s="27">
        <v>10015</v>
      </c>
      <c r="J176" s="27" t="s">
        <v>27</v>
      </c>
      <c r="K176" s="27" t="s">
        <v>76</v>
      </c>
      <c r="L176" s="27" t="s">
        <v>29</v>
      </c>
      <c r="M176" s="12" t="s">
        <v>799</v>
      </c>
      <c r="N176" s="12" t="s">
        <v>31</v>
      </c>
      <c r="O176" s="27" t="s">
        <v>32</v>
      </c>
      <c r="P176" s="27"/>
      <c r="Q176" s="29">
        <v>45202.5305555556</v>
      </c>
      <c r="R176" s="27" t="s">
        <v>34</v>
      </c>
      <c r="S176" s="22" t="s">
        <v>995</v>
      </c>
      <c r="T176" s="22" t="s">
        <v>996</v>
      </c>
    </row>
    <row r="177" customHeight="1" spans="1:20">
      <c r="A177" s="10">
        <v>45204</v>
      </c>
      <c r="B177" s="12" t="s">
        <v>997</v>
      </c>
      <c r="C177" s="12" t="s">
        <v>274</v>
      </c>
      <c r="D177" s="13"/>
      <c r="E177" s="12" t="str">
        <f>"15549305767"</f>
        <v>15549305767</v>
      </c>
      <c r="F177" s="12" t="s">
        <v>998</v>
      </c>
      <c r="G177" s="13" t="s">
        <v>25</v>
      </c>
      <c r="H177" s="13"/>
      <c r="I177" s="13" t="s">
        <v>131</v>
      </c>
      <c r="J177" s="13" t="s">
        <v>27</v>
      </c>
      <c r="K177" s="13" t="s">
        <v>28</v>
      </c>
      <c r="L177" s="13" t="s">
        <v>43</v>
      </c>
      <c r="M177" s="12" t="s">
        <v>30</v>
      </c>
      <c r="N177" s="12" t="s">
        <v>208</v>
      </c>
      <c r="O177" s="13" t="s">
        <v>32</v>
      </c>
      <c r="P177" s="13"/>
      <c r="Q177" s="21">
        <v>45204.6600231481</v>
      </c>
      <c r="R177" s="13" t="s">
        <v>56</v>
      </c>
      <c r="S177" s="22" t="s">
        <v>999</v>
      </c>
      <c r="T177" s="12"/>
    </row>
    <row r="178" customHeight="1" spans="1:20">
      <c r="A178" s="10">
        <v>45204</v>
      </c>
      <c r="B178" s="12" t="s">
        <v>1000</v>
      </c>
      <c r="C178" s="12" t="s">
        <v>399</v>
      </c>
      <c r="D178" s="13"/>
      <c r="E178" s="12" t="str">
        <f>"071704155768"</f>
        <v>071704155768</v>
      </c>
      <c r="F178" s="12" t="s">
        <v>1001</v>
      </c>
      <c r="G178" s="13" t="s">
        <v>82</v>
      </c>
      <c r="H178" s="13"/>
      <c r="I178" s="13" t="s">
        <v>117</v>
      </c>
      <c r="J178" s="13" t="s">
        <v>27</v>
      </c>
      <c r="K178" s="13" t="s">
        <v>28</v>
      </c>
      <c r="L178" s="13" t="s">
        <v>43</v>
      </c>
      <c r="M178" s="12" t="s">
        <v>169</v>
      </c>
      <c r="N178" s="12" t="s">
        <v>31</v>
      </c>
      <c r="O178" s="13" t="s">
        <v>32</v>
      </c>
      <c r="P178" s="13"/>
      <c r="Q178" s="21">
        <v>45204.5716550926</v>
      </c>
      <c r="R178" s="13" t="s">
        <v>46</v>
      </c>
      <c r="S178" s="22" t="s">
        <v>1002</v>
      </c>
      <c r="T178" s="12" t="s">
        <v>1003</v>
      </c>
    </row>
    <row r="179" customHeight="1" spans="1:20">
      <c r="A179" s="10">
        <v>45206</v>
      </c>
      <c r="B179" s="9" t="s">
        <v>1004</v>
      </c>
      <c r="C179" s="9" t="s">
        <v>204</v>
      </c>
      <c r="D179" s="11" t="s">
        <v>22</v>
      </c>
      <c r="E179" s="9" t="s">
        <v>1005</v>
      </c>
      <c r="F179" s="9" t="s">
        <v>1006</v>
      </c>
      <c r="G179" s="11" t="s">
        <v>53</v>
      </c>
      <c r="H179" s="11" t="s">
        <v>22</v>
      </c>
      <c r="I179" s="11" t="s">
        <v>63</v>
      </c>
      <c r="J179" s="11" t="s">
        <v>27</v>
      </c>
      <c r="K179" s="11" t="s">
        <v>28</v>
      </c>
      <c r="L179" s="11" t="s">
        <v>43</v>
      </c>
      <c r="M179" s="9" t="s">
        <v>44</v>
      </c>
      <c r="N179" s="9" t="s">
        <v>208</v>
      </c>
      <c r="O179" s="11" t="s">
        <v>32</v>
      </c>
      <c r="P179" s="11" t="s">
        <v>22</v>
      </c>
      <c r="Q179" s="11" t="s">
        <v>1007</v>
      </c>
      <c r="R179" s="11" t="s">
        <v>56</v>
      </c>
      <c r="S179" s="20" t="s">
        <v>1008</v>
      </c>
      <c r="T179" s="9" t="s">
        <v>22</v>
      </c>
    </row>
    <row r="180" customHeight="1" spans="1:20">
      <c r="A180" s="10">
        <v>45208</v>
      </c>
      <c r="B180" s="15" t="s">
        <v>1009</v>
      </c>
      <c r="C180" s="15" t="s">
        <v>179</v>
      </c>
      <c r="D180" s="30" t="s">
        <v>22</v>
      </c>
      <c r="E180" s="15" t="s">
        <v>1010</v>
      </c>
      <c r="F180" s="15" t="s">
        <v>1011</v>
      </c>
      <c r="G180" s="30" t="s">
        <v>82</v>
      </c>
      <c r="H180" s="30" t="s">
        <v>22</v>
      </c>
      <c r="I180" s="30" t="s">
        <v>168</v>
      </c>
      <c r="J180" s="30" t="s">
        <v>27</v>
      </c>
      <c r="K180" s="30" t="s">
        <v>28</v>
      </c>
      <c r="L180" s="30" t="s">
        <v>43</v>
      </c>
      <c r="M180" s="15" t="s">
        <v>169</v>
      </c>
      <c r="N180" s="15" t="s">
        <v>31</v>
      </c>
      <c r="O180" s="30" t="s">
        <v>32</v>
      </c>
      <c r="P180" s="30" t="s">
        <v>22</v>
      </c>
      <c r="Q180" s="30" t="s">
        <v>1012</v>
      </c>
      <c r="R180" s="30" t="s">
        <v>46</v>
      </c>
      <c r="S180" s="15" t="s">
        <v>1013</v>
      </c>
      <c r="T180" s="15" t="s">
        <v>1014</v>
      </c>
    </row>
    <row r="181" customHeight="1" spans="1:20">
      <c r="A181" s="10">
        <v>45208</v>
      </c>
      <c r="B181" s="15" t="s">
        <v>1015</v>
      </c>
      <c r="C181" s="15" t="s">
        <v>1016</v>
      </c>
      <c r="D181" s="30" t="s">
        <v>22</v>
      </c>
      <c r="E181" s="15" t="s">
        <v>1017</v>
      </c>
      <c r="F181" s="15" t="s">
        <v>1018</v>
      </c>
      <c r="G181" s="30" t="s">
        <v>25</v>
      </c>
      <c r="H181" s="30" t="s">
        <v>22</v>
      </c>
      <c r="I181" s="30" t="s">
        <v>448</v>
      </c>
      <c r="J181" s="30" t="s">
        <v>27</v>
      </c>
      <c r="K181" s="30" t="s">
        <v>28</v>
      </c>
      <c r="L181" s="30" t="s">
        <v>43</v>
      </c>
      <c r="M181" s="15" t="s">
        <v>799</v>
      </c>
      <c r="N181" s="15" t="s">
        <v>31</v>
      </c>
      <c r="O181" s="30" t="s">
        <v>32</v>
      </c>
      <c r="P181" s="30" t="s">
        <v>22</v>
      </c>
      <c r="Q181" s="30" t="s">
        <v>1019</v>
      </c>
      <c r="R181" s="30" t="s">
        <v>46</v>
      </c>
      <c r="S181" s="15" t="s">
        <v>1020</v>
      </c>
      <c r="T181" s="15" t="s">
        <v>1021</v>
      </c>
    </row>
    <row r="182" customHeight="1" spans="1:20">
      <c r="A182" s="25">
        <v>45209</v>
      </c>
      <c r="B182" s="26" t="s">
        <v>1022</v>
      </c>
      <c r="C182" s="26" t="s">
        <v>1023</v>
      </c>
      <c r="D182" s="26" t="s">
        <v>22</v>
      </c>
      <c r="E182" s="26" t="s">
        <v>1024</v>
      </c>
      <c r="F182" s="26" t="s">
        <v>1025</v>
      </c>
      <c r="G182" s="26" t="s">
        <v>53</v>
      </c>
      <c r="H182" s="26" t="s">
        <v>22</v>
      </c>
      <c r="I182" s="26" t="s">
        <v>912</v>
      </c>
      <c r="J182" s="26" t="s">
        <v>27</v>
      </c>
      <c r="K182" s="26" t="s">
        <v>28</v>
      </c>
      <c r="L182" s="26" t="s">
        <v>43</v>
      </c>
      <c r="M182" s="26" t="s">
        <v>44</v>
      </c>
      <c r="N182" s="26" t="s">
        <v>31</v>
      </c>
      <c r="O182" s="26" t="s">
        <v>32</v>
      </c>
      <c r="P182" s="26" t="s">
        <v>22</v>
      </c>
      <c r="Q182" s="26" t="s">
        <v>1026</v>
      </c>
      <c r="R182" s="26" t="s">
        <v>46</v>
      </c>
      <c r="S182" s="26" t="s">
        <v>1027</v>
      </c>
      <c r="T182" s="26" t="s">
        <v>1028</v>
      </c>
    </row>
    <row r="183" customHeight="1" spans="1:20">
      <c r="A183" s="6">
        <v>45214</v>
      </c>
      <c r="B183" s="9" t="s">
        <v>1029</v>
      </c>
      <c r="C183" s="9" t="s">
        <v>1030</v>
      </c>
      <c r="D183" s="9" t="s">
        <v>22</v>
      </c>
      <c r="E183" s="9" t="s">
        <v>1031</v>
      </c>
      <c r="F183" s="9" t="s">
        <v>726</v>
      </c>
      <c r="G183" s="9" t="s">
        <v>82</v>
      </c>
      <c r="H183" s="9" t="s">
        <v>22</v>
      </c>
      <c r="I183" s="9" t="s">
        <v>241</v>
      </c>
      <c r="J183" s="9" t="s">
        <v>27</v>
      </c>
      <c r="K183" s="9" t="s">
        <v>28</v>
      </c>
      <c r="L183" s="9" t="s">
        <v>43</v>
      </c>
      <c r="M183" s="9" t="s">
        <v>169</v>
      </c>
      <c r="N183" s="9" t="s">
        <v>31</v>
      </c>
      <c r="O183" s="9" t="s">
        <v>32</v>
      </c>
      <c r="P183" s="9" t="s">
        <v>22</v>
      </c>
      <c r="Q183" s="9" t="s">
        <v>1032</v>
      </c>
      <c r="R183" s="9" t="s">
        <v>46</v>
      </c>
      <c r="S183" s="9" t="s">
        <v>1033</v>
      </c>
      <c r="T183" s="9" t="s">
        <v>1034</v>
      </c>
    </row>
    <row r="184" customHeight="1" spans="1:20">
      <c r="A184" s="10">
        <v>45200</v>
      </c>
      <c r="B184" s="9" t="s">
        <v>1035</v>
      </c>
      <c r="C184" s="9" t="s">
        <v>179</v>
      </c>
      <c r="D184" s="11" t="s">
        <v>22</v>
      </c>
      <c r="E184" s="9" t="s">
        <v>1036</v>
      </c>
      <c r="F184" s="9" t="s">
        <v>1037</v>
      </c>
      <c r="G184" s="11" t="s">
        <v>82</v>
      </c>
      <c r="H184" s="11" t="s">
        <v>22</v>
      </c>
      <c r="I184" s="11" t="s">
        <v>168</v>
      </c>
      <c r="J184" s="11" t="s">
        <v>27</v>
      </c>
      <c r="K184" s="11" t="s">
        <v>28</v>
      </c>
      <c r="L184" s="11" t="s">
        <v>43</v>
      </c>
      <c r="M184" s="9" t="s">
        <v>169</v>
      </c>
      <c r="N184" s="9" t="s">
        <v>31</v>
      </c>
      <c r="O184" s="11" t="s">
        <v>32</v>
      </c>
      <c r="P184" s="11" t="s">
        <v>22</v>
      </c>
      <c r="Q184" s="11" t="s">
        <v>1038</v>
      </c>
      <c r="R184" s="11" t="s">
        <v>46</v>
      </c>
      <c r="S184" s="9" t="s">
        <v>1039</v>
      </c>
      <c r="T184" s="9" t="s">
        <v>1040</v>
      </c>
    </row>
    <row r="185" customHeight="1" spans="1:20">
      <c r="A185" s="10">
        <v>45201</v>
      </c>
      <c r="B185" s="12" t="s">
        <v>1041</v>
      </c>
      <c r="C185" s="12" t="s">
        <v>274</v>
      </c>
      <c r="D185" s="13"/>
      <c r="E185" s="12" t="str">
        <f>"13487212572"</f>
        <v>13487212572</v>
      </c>
      <c r="F185" s="12" t="s">
        <v>1042</v>
      </c>
      <c r="G185" s="13" t="s">
        <v>25</v>
      </c>
      <c r="H185" s="13" t="s">
        <v>137</v>
      </c>
      <c r="I185" s="13" t="s">
        <v>104</v>
      </c>
      <c r="J185" s="13" t="s">
        <v>27</v>
      </c>
      <c r="K185" s="13" t="s">
        <v>28</v>
      </c>
      <c r="L185" s="13" t="s">
        <v>43</v>
      </c>
      <c r="M185" s="12" t="s">
        <v>44</v>
      </c>
      <c r="N185" s="12" t="s">
        <v>208</v>
      </c>
      <c r="O185" s="13" t="s">
        <v>32</v>
      </c>
      <c r="P185" s="13"/>
      <c r="Q185" s="21">
        <v>45201.6785763889</v>
      </c>
      <c r="R185" s="13" t="s">
        <v>56</v>
      </c>
      <c r="S185" s="22" t="s">
        <v>1043</v>
      </c>
      <c r="T185" s="12"/>
    </row>
    <row r="186" customHeight="1" spans="1:20">
      <c r="A186" s="25">
        <v>45210</v>
      </c>
      <c r="B186" s="26" t="s">
        <v>1044</v>
      </c>
      <c r="C186" s="26" t="s">
        <v>837</v>
      </c>
      <c r="D186" s="26" t="s">
        <v>22</v>
      </c>
      <c r="E186" s="26" t="s">
        <v>1045</v>
      </c>
      <c r="F186" s="26" t="s">
        <v>1046</v>
      </c>
      <c r="G186" s="26" t="s">
        <v>53</v>
      </c>
      <c r="H186" s="26" t="s">
        <v>22</v>
      </c>
      <c r="I186" s="26" t="s">
        <v>448</v>
      </c>
      <c r="J186" s="26" t="s">
        <v>27</v>
      </c>
      <c r="K186" s="26" t="s">
        <v>28</v>
      </c>
      <c r="L186" s="26" t="s">
        <v>43</v>
      </c>
      <c r="M186" s="26" t="s">
        <v>44</v>
      </c>
      <c r="N186" s="26" t="s">
        <v>31</v>
      </c>
      <c r="O186" s="26" t="s">
        <v>32</v>
      </c>
      <c r="P186" s="26" t="s">
        <v>22</v>
      </c>
      <c r="Q186" s="26" t="s">
        <v>1047</v>
      </c>
      <c r="R186" s="26" t="s">
        <v>46</v>
      </c>
      <c r="S186" s="26" t="s">
        <v>1048</v>
      </c>
      <c r="T186" s="26" t="s">
        <v>1049</v>
      </c>
    </row>
    <row r="187" customHeight="1" spans="1:20">
      <c r="A187" s="6">
        <v>45214</v>
      </c>
      <c r="B187" s="9" t="s">
        <v>1050</v>
      </c>
      <c r="C187" s="9" t="s">
        <v>824</v>
      </c>
      <c r="D187" s="9" t="s">
        <v>22</v>
      </c>
      <c r="E187" s="9" t="s">
        <v>1051</v>
      </c>
      <c r="F187" s="9" t="s">
        <v>1052</v>
      </c>
      <c r="G187" s="9" t="s">
        <v>82</v>
      </c>
      <c r="H187" s="9" t="s">
        <v>22</v>
      </c>
      <c r="I187" s="9" t="s">
        <v>299</v>
      </c>
      <c r="J187" s="9" t="s">
        <v>27</v>
      </c>
      <c r="K187" s="9" t="s">
        <v>28</v>
      </c>
      <c r="L187" s="9" t="s">
        <v>43</v>
      </c>
      <c r="M187" s="9" t="s">
        <v>169</v>
      </c>
      <c r="N187" s="9" t="s">
        <v>31</v>
      </c>
      <c r="O187" s="9" t="s">
        <v>32</v>
      </c>
      <c r="P187" s="9" t="s">
        <v>22</v>
      </c>
      <c r="Q187" s="9" t="s">
        <v>1053</v>
      </c>
      <c r="R187" s="9" t="s">
        <v>46</v>
      </c>
      <c r="S187" s="9" t="s">
        <v>1054</v>
      </c>
      <c r="T187" s="9" t="s">
        <v>1055</v>
      </c>
    </row>
    <row r="188" customHeight="1" spans="1:20">
      <c r="A188" s="6">
        <v>45215</v>
      </c>
      <c r="B188" s="9" t="s">
        <v>1056</v>
      </c>
      <c r="C188" s="9" t="s">
        <v>1057</v>
      </c>
      <c r="D188" s="11" t="s">
        <v>22</v>
      </c>
      <c r="E188" s="9" t="s">
        <v>1058</v>
      </c>
      <c r="F188" s="9" t="s">
        <v>1059</v>
      </c>
      <c r="G188" s="11" t="s">
        <v>82</v>
      </c>
      <c r="H188" s="11" t="s">
        <v>22</v>
      </c>
      <c r="I188" s="11" t="s">
        <v>448</v>
      </c>
      <c r="J188" s="11" t="s">
        <v>27</v>
      </c>
      <c r="K188" s="11" t="s">
        <v>28</v>
      </c>
      <c r="L188" s="11" t="s">
        <v>43</v>
      </c>
      <c r="M188" s="9" t="s">
        <v>169</v>
      </c>
      <c r="N188" s="9" t="s">
        <v>31</v>
      </c>
      <c r="O188" s="11" t="s">
        <v>32</v>
      </c>
      <c r="P188" s="11" t="s">
        <v>22</v>
      </c>
      <c r="Q188" s="11" t="s">
        <v>1060</v>
      </c>
      <c r="R188" s="11" t="s">
        <v>46</v>
      </c>
      <c r="S188" s="9" t="s">
        <v>1061</v>
      </c>
      <c r="T188" s="9" t="s">
        <v>1062</v>
      </c>
    </row>
    <row r="189" customHeight="1" spans="1:20">
      <c r="A189" s="10">
        <v>45203</v>
      </c>
      <c r="B189" s="9" t="s">
        <v>1063</v>
      </c>
      <c r="C189" s="9" t="s">
        <v>274</v>
      </c>
      <c r="D189" s="11" t="s">
        <v>22</v>
      </c>
      <c r="E189" s="9" t="s">
        <v>1064</v>
      </c>
      <c r="F189" s="9" t="s">
        <v>1065</v>
      </c>
      <c r="G189" s="11" t="s">
        <v>53</v>
      </c>
      <c r="H189" s="11" t="s">
        <v>110</v>
      </c>
      <c r="I189" s="11" t="s">
        <v>864</v>
      </c>
      <c r="J189" s="11" t="s">
        <v>27</v>
      </c>
      <c r="K189" s="11" t="s">
        <v>28</v>
      </c>
      <c r="L189" s="11" t="s">
        <v>43</v>
      </c>
      <c r="M189" s="9" t="s">
        <v>44</v>
      </c>
      <c r="N189" s="9" t="s">
        <v>208</v>
      </c>
      <c r="O189" s="11" t="s">
        <v>32</v>
      </c>
      <c r="P189" s="11" t="s">
        <v>22</v>
      </c>
      <c r="Q189" s="11" t="s">
        <v>1066</v>
      </c>
      <c r="R189" s="11" t="s">
        <v>56</v>
      </c>
      <c r="S189" s="9" t="s">
        <v>1067</v>
      </c>
      <c r="T189" s="31" t="s">
        <v>1068</v>
      </c>
    </row>
    <row r="190" customHeight="1" spans="1:20">
      <c r="A190" s="25">
        <v>45209</v>
      </c>
      <c r="B190" s="26" t="s">
        <v>1069</v>
      </c>
      <c r="C190" s="26" t="s">
        <v>121</v>
      </c>
      <c r="D190" s="26" t="s">
        <v>22</v>
      </c>
      <c r="E190" s="26" t="s">
        <v>1070</v>
      </c>
      <c r="F190" s="26" t="s">
        <v>1071</v>
      </c>
      <c r="G190" s="26" t="s">
        <v>194</v>
      </c>
      <c r="H190" s="26" t="s">
        <v>22</v>
      </c>
      <c r="I190" s="26" t="s">
        <v>1072</v>
      </c>
      <c r="J190" s="26" t="s">
        <v>27</v>
      </c>
      <c r="K190" s="26" t="s">
        <v>28</v>
      </c>
      <c r="L190" s="26" t="s">
        <v>43</v>
      </c>
      <c r="M190" s="26" t="s">
        <v>44</v>
      </c>
      <c r="N190" s="26" t="s">
        <v>31</v>
      </c>
      <c r="O190" s="26" t="s">
        <v>32</v>
      </c>
      <c r="P190" s="26" t="s">
        <v>22</v>
      </c>
      <c r="Q190" s="26" t="s">
        <v>1073</v>
      </c>
      <c r="R190" s="26" t="s">
        <v>56</v>
      </c>
      <c r="S190" s="28" t="s">
        <v>1074</v>
      </c>
      <c r="T190" s="26" t="s">
        <v>22</v>
      </c>
    </row>
    <row r="191" customHeight="1" spans="1:20">
      <c r="A191" s="10">
        <v>45207</v>
      </c>
      <c r="B191" s="9" t="s">
        <v>1075</v>
      </c>
      <c r="C191" s="9" t="s">
        <v>204</v>
      </c>
      <c r="D191" s="11" t="s">
        <v>22</v>
      </c>
      <c r="E191" s="9" t="s">
        <v>1076</v>
      </c>
      <c r="F191" s="9" t="s">
        <v>1077</v>
      </c>
      <c r="G191" s="11" t="s">
        <v>62</v>
      </c>
      <c r="H191" s="11" t="s">
        <v>22</v>
      </c>
      <c r="I191" s="11" t="s">
        <v>1078</v>
      </c>
      <c r="J191" s="11" t="s">
        <v>27</v>
      </c>
      <c r="K191" s="11" t="s">
        <v>28</v>
      </c>
      <c r="L191" s="11" t="s">
        <v>43</v>
      </c>
      <c r="M191" s="9" t="s">
        <v>44</v>
      </c>
      <c r="N191" s="9" t="s">
        <v>208</v>
      </c>
      <c r="O191" s="11" t="s">
        <v>32</v>
      </c>
      <c r="P191" s="11" t="s">
        <v>22</v>
      </c>
      <c r="Q191" s="11" t="s">
        <v>1079</v>
      </c>
      <c r="R191" s="11" t="s">
        <v>56</v>
      </c>
      <c r="S191" s="20" t="s">
        <v>1080</v>
      </c>
      <c r="T191" s="9" t="s">
        <v>22</v>
      </c>
    </row>
    <row r="192" customHeight="1" spans="1:20">
      <c r="A192" s="10">
        <v>45208</v>
      </c>
      <c r="B192" s="15" t="s">
        <v>1081</v>
      </c>
      <c r="C192" s="15" t="s">
        <v>179</v>
      </c>
      <c r="D192" s="30" t="s">
        <v>22</v>
      </c>
      <c r="E192" s="15" t="s">
        <v>1082</v>
      </c>
      <c r="F192" s="15" t="s">
        <v>1083</v>
      </c>
      <c r="G192" s="30" t="s">
        <v>41</v>
      </c>
      <c r="H192" s="30" t="s">
        <v>22</v>
      </c>
      <c r="I192" s="30" t="s">
        <v>26</v>
      </c>
      <c r="J192" s="30" t="s">
        <v>27</v>
      </c>
      <c r="K192" s="30" t="s">
        <v>76</v>
      </c>
      <c r="L192" s="30" t="s">
        <v>29</v>
      </c>
      <c r="M192" s="15" t="s">
        <v>44</v>
      </c>
      <c r="N192" s="15" t="s">
        <v>31</v>
      </c>
      <c r="O192" s="30" t="s">
        <v>32</v>
      </c>
      <c r="P192" s="30" t="s">
        <v>22</v>
      </c>
      <c r="Q192" s="30" t="s">
        <v>1084</v>
      </c>
      <c r="R192" s="30" t="s">
        <v>34</v>
      </c>
      <c r="S192" s="15" t="s">
        <v>1085</v>
      </c>
      <c r="T192" s="15" t="s">
        <v>1086</v>
      </c>
    </row>
    <row r="193" customHeight="1" spans="1:20">
      <c r="A193" s="6">
        <v>45214</v>
      </c>
      <c r="B193" s="9" t="s">
        <v>1087</v>
      </c>
      <c r="C193" s="9" t="s">
        <v>399</v>
      </c>
      <c r="D193" s="9" t="s">
        <v>22</v>
      </c>
      <c r="E193" s="9" t="s">
        <v>1088</v>
      </c>
      <c r="F193" s="9" t="s">
        <v>1089</v>
      </c>
      <c r="G193" s="9" t="s">
        <v>130</v>
      </c>
      <c r="H193" s="9" t="s">
        <v>22</v>
      </c>
      <c r="I193" s="9" t="s">
        <v>880</v>
      </c>
      <c r="J193" s="9" t="s">
        <v>27</v>
      </c>
      <c r="K193" s="9" t="s">
        <v>28</v>
      </c>
      <c r="L193" s="9" t="s">
        <v>43</v>
      </c>
      <c r="M193" s="9" t="s">
        <v>44</v>
      </c>
      <c r="N193" s="9" t="s">
        <v>31</v>
      </c>
      <c r="O193" s="9" t="s">
        <v>32</v>
      </c>
      <c r="P193" s="9" t="s">
        <v>22</v>
      </c>
      <c r="Q193" s="9" t="s">
        <v>1090</v>
      </c>
      <c r="R193" s="9" t="s">
        <v>46</v>
      </c>
      <c r="S193" s="20" t="s">
        <v>1091</v>
      </c>
      <c r="T193" s="9" t="s">
        <v>22</v>
      </c>
    </row>
    <row r="194" customHeight="1" spans="1:20">
      <c r="A194" s="10">
        <v>45200</v>
      </c>
      <c r="B194" s="9" t="s">
        <v>1092</v>
      </c>
      <c r="C194" s="9" t="s">
        <v>179</v>
      </c>
      <c r="D194" s="11" t="s">
        <v>22</v>
      </c>
      <c r="E194" s="9" t="s">
        <v>1093</v>
      </c>
      <c r="F194" s="9" t="s">
        <v>1094</v>
      </c>
      <c r="G194" s="11" t="s">
        <v>62</v>
      </c>
      <c r="H194" s="11" t="s">
        <v>22</v>
      </c>
      <c r="I194" s="11" t="s">
        <v>207</v>
      </c>
      <c r="J194" s="11" t="s">
        <v>27</v>
      </c>
      <c r="K194" s="11" t="s">
        <v>28</v>
      </c>
      <c r="L194" s="11" t="s">
        <v>43</v>
      </c>
      <c r="M194" s="9" t="s">
        <v>44</v>
      </c>
      <c r="N194" s="9" t="s">
        <v>31</v>
      </c>
      <c r="O194" s="11" t="s">
        <v>32</v>
      </c>
      <c r="P194" s="11" t="s">
        <v>22</v>
      </c>
      <c r="Q194" s="11" t="s">
        <v>1095</v>
      </c>
      <c r="R194" s="11" t="s">
        <v>46</v>
      </c>
      <c r="S194" s="9" t="s">
        <v>1096</v>
      </c>
      <c r="T194" s="9" t="s">
        <v>1097</v>
      </c>
    </row>
    <row r="195" customHeight="1" spans="1:20">
      <c r="A195" s="25">
        <v>45209</v>
      </c>
      <c r="B195" s="26" t="s">
        <v>1098</v>
      </c>
      <c r="C195" s="26" t="s">
        <v>783</v>
      </c>
      <c r="D195" s="26" t="s">
        <v>22</v>
      </c>
      <c r="E195" s="26" t="s">
        <v>1099</v>
      </c>
      <c r="F195" s="26" t="s">
        <v>1100</v>
      </c>
      <c r="G195" s="26" t="s">
        <v>82</v>
      </c>
      <c r="H195" s="26" t="s">
        <v>22</v>
      </c>
      <c r="I195" s="26" t="s">
        <v>168</v>
      </c>
      <c r="J195" s="26" t="s">
        <v>27</v>
      </c>
      <c r="K195" s="26" t="s">
        <v>195</v>
      </c>
      <c r="L195" s="26" t="s">
        <v>22</v>
      </c>
      <c r="M195" s="26" t="s">
        <v>169</v>
      </c>
      <c r="N195" s="26" t="s">
        <v>743</v>
      </c>
      <c r="O195" s="26" t="s">
        <v>32</v>
      </c>
      <c r="P195" s="26" t="s">
        <v>22</v>
      </c>
      <c r="Q195" s="26" t="s">
        <v>1101</v>
      </c>
      <c r="R195" s="26" t="s">
        <v>46</v>
      </c>
      <c r="S195" s="26" t="s">
        <v>1102</v>
      </c>
      <c r="T195" s="26" t="s">
        <v>1103</v>
      </c>
    </row>
    <row r="196" customHeight="1" spans="1:20">
      <c r="A196" s="6">
        <v>45218</v>
      </c>
      <c r="B196" s="9" t="s">
        <v>1104</v>
      </c>
      <c r="C196" s="9" t="s">
        <v>179</v>
      </c>
      <c r="D196" s="11" t="s">
        <v>22</v>
      </c>
      <c r="E196" s="9" t="s">
        <v>1105</v>
      </c>
      <c r="F196" s="9" t="s">
        <v>1106</v>
      </c>
      <c r="G196" s="11" t="s">
        <v>247</v>
      </c>
      <c r="H196" s="11" t="s">
        <v>22</v>
      </c>
      <c r="I196" s="11" t="s">
        <v>259</v>
      </c>
      <c r="J196" s="11" t="s">
        <v>27</v>
      </c>
      <c r="K196" s="11" t="s">
        <v>28</v>
      </c>
      <c r="L196" s="11" t="s">
        <v>43</v>
      </c>
      <c r="M196" s="9" t="s">
        <v>44</v>
      </c>
      <c r="N196" s="9" t="s">
        <v>31</v>
      </c>
      <c r="O196" s="11" t="s">
        <v>32</v>
      </c>
      <c r="P196" s="11" t="s">
        <v>22</v>
      </c>
      <c r="Q196" s="11" t="s">
        <v>1107</v>
      </c>
      <c r="R196" s="11" t="s">
        <v>46</v>
      </c>
      <c r="S196" s="9" t="s">
        <v>1108</v>
      </c>
      <c r="T196" s="9" t="s">
        <v>1109</v>
      </c>
    </row>
    <row r="197" customHeight="1" spans="1:20">
      <c r="A197" s="10">
        <v>45201</v>
      </c>
      <c r="B197" s="12" t="s">
        <v>1110</v>
      </c>
      <c r="C197" s="12" t="s">
        <v>79</v>
      </c>
      <c r="D197" s="13"/>
      <c r="E197" s="12" t="str">
        <f>"071704483254"</f>
        <v>071704483254</v>
      </c>
      <c r="F197" s="12" t="s">
        <v>1111</v>
      </c>
      <c r="G197" s="13" t="s">
        <v>82</v>
      </c>
      <c r="H197" s="13"/>
      <c r="I197" s="13" t="s">
        <v>207</v>
      </c>
      <c r="J197" s="13" t="s">
        <v>27</v>
      </c>
      <c r="K197" s="13" t="s">
        <v>28</v>
      </c>
      <c r="L197" s="13" t="s">
        <v>43</v>
      </c>
      <c r="M197" s="12" t="s">
        <v>44</v>
      </c>
      <c r="N197" s="12" t="s">
        <v>31</v>
      </c>
      <c r="O197" s="13" t="s">
        <v>32</v>
      </c>
      <c r="P197" s="13"/>
      <c r="Q197" s="21">
        <v>45201.7550462963</v>
      </c>
      <c r="R197" s="13" t="s">
        <v>46</v>
      </c>
      <c r="S197" s="12" t="s">
        <v>1112</v>
      </c>
      <c r="T197" s="12" t="s">
        <v>1113</v>
      </c>
    </row>
    <row r="198" customHeight="1" spans="1:20">
      <c r="A198" s="10">
        <v>45203</v>
      </c>
      <c r="B198" s="9" t="s">
        <v>1114</v>
      </c>
      <c r="C198" s="9" t="s">
        <v>817</v>
      </c>
      <c r="D198" s="11" t="s">
        <v>22</v>
      </c>
      <c r="E198" s="9" t="s">
        <v>1115</v>
      </c>
      <c r="F198" s="9" t="s">
        <v>1116</v>
      </c>
      <c r="G198" s="11" t="s">
        <v>130</v>
      </c>
      <c r="H198" s="11" t="s">
        <v>110</v>
      </c>
      <c r="I198" s="11" t="s">
        <v>241</v>
      </c>
      <c r="J198" s="11" t="s">
        <v>27</v>
      </c>
      <c r="K198" s="11" t="s">
        <v>28</v>
      </c>
      <c r="L198" s="11" t="s">
        <v>43</v>
      </c>
      <c r="M198" s="9" t="s">
        <v>44</v>
      </c>
      <c r="N198" s="9" t="s">
        <v>31</v>
      </c>
      <c r="O198" s="11" t="s">
        <v>32</v>
      </c>
      <c r="P198" s="11" t="s">
        <v>22</v>
      </c>
      <c r="Q198" s="11" t="s">
        <v>1117</v>
      </c>
      <c r="R198" s="11" t="s">
        <v>46</v>
      </c>
      <c r="S198" s="9" t="s">
        <v>1118</v>
      </c>
      <c r="T198" s="9" t="s">
        <v>1119</v>
      </c>
    </row>
    <row r="199" customHeight="1" spans="1:20">
      <c r="A199" s="10">
        <v>45203</v>
      </c>
      <c r="B199" s="9" t="s">
        <v>1120</v>
      </c>
      <c r="C199" s="9" t="s">
        <v>824</v>
      </c>
      <c r="D199" s="11" t="s">
        <v>22</v>
      </c>
      <c r="E199" s="9" t="s">
        <v>1121</v>
      </c>
      <c r="F199" s="9" t="s">
        <v>1122</v>
      </c>
      <c r="G199" s="11" t="s">
        <v>82</v>
      </c>
      <c r="H199" s="11" t="s">
        <v>22</v>
      </c>
      <c r="I199" s="11" t="s">
        <v>315</v>
      </c>
      <c r="J199" s="11" t="s">
        <v>27</v>
      </c>
      <c r="K199" s="11" t="s">
        <v>28</v>
      </c>
      <c r="L199" s="11" t="s">
        <v>43</v>
      </c>
      <c r="M199" s="9" t="s">
        <v>799</v>
      </c>
      <c r="N199" s="9" t="s">
        <v>31</v>
      </c>
      <c r="O199" s="11" t="s">
        <v>32</v>
      </c>
      <c r="P199" s="11" t="s">
        <v>22</v>
      </c>
      <c r="Q199" s="11" t="s">
        <v>1123</v>
      </c>
      <c r="R199" s="11" t="s">
        <v>46</v>
      </c>
      <c r="S199" s="9" t="s">
        <v>1124</v>
      </c>
      <c r="T199" s="9" t="s">
        <v>1125</v>
      </c>
    </row>
    <row r="200" customHeight="1" spans="1:20">
      <c r="A200" s="10">
        <v>45203</v>
      </c>
      <c r="B200" s="9" t="s">
        <v>1126</v>
      </c>
      <c r="C200" s="9" t="s">
        <v>1127</v>
      </c>
      <c r="D200" s="11" t="s">
        <v>22</v>
      </c>
      <c r="E200" s="9" t="s">
        <v>1128</v>
      </c>
      <c r="F200" s="9" t="s">
        <v>1129</v>
      </c>
      <c r="G200" s="11" t="s">
        <v>130</v>
      </c>
      <c r="H200" s="11" t="s">
        <v>22</v>
      </c>
      <c r="I200" s="11" t="s">
        <v>26</v>
      </c>
      <c r="J200" s="11" t="s">
        <v>27</v>
      </c>
      <c r="K200" s="11" t="s">
        <v>76</v>
      </c>
      <c r="L200" s="11" t="s">
        <v>29</v>
      </c>
      <c r="M200" s="9" t="s">
        <v>30</v>
      </c>
      <c r="N200" s="9" t="s">
        <v>31</v>
      </c>
      <c r="O200" s="11" t="s">
        <v>32</v>
      </c>
      <c r="P200" s="11" t="s">
        <v>22</v>
      </c>
      <c r="Q200" s="11" t="s">
        <v>1130</v>
      </c>
      <c r="R200" s="11" t="s">
        <v>34</v>
      </c>
      <c r="S200" s="9" t="s">
        <v>1131</v>
      </c>
      <c r="T200" s="9" t="s">
        <v>1132</v>
      </c>
    </row>
    <row r="201" customHeight="1" spans="1:20">
      <c r="A201" s="10">
        <v>45204</v>
      </c>
      <c r="B201" s="12" t="s">
        <v>1133</v>
      </c>
      <c r="C201" s="12" t="s">
        <v>179</v>
      </c>
      <c r="D201" s="13"/>
      <c r="E201" s="12" t="str">
        <f>"071700044413"</f>
        <v>071700044413</v>
      </c>
      <c r="F201" s="12" t="s">
        <v>1129</v>
      </c>
      <c r="G201" s="13" t="s">
        <v>82</v>
      </c>
      <c r="H201" s="13"/>
      <c r="I201" s="13" t="s">
        <v>168</v>
      </c>
      <c r="J201" s="13" t="s">
        <v>27</v>
      </c>
      <c r="K201" s="13" t="s">
        <v>28</v>
      </c>
      <c r="L201" s="13" t="s">
        <v>43</v>
      </c>
      <c r="M201" s="12" t="s">
        <v>169</v>
      </c>
      <c r="N201" s="12" t="s">
        <v>31</v>
      </c>
      <c r="O201" s="13" t="s">
        <v>32</v>
      </c>
      <c r="P201" s="13"/>
      <c r="Q201" s="21">
        <v>45204.3775347222</v>
      </c>
      <c r="R201" s="13" t="s">
        <v>46</v>
      </c>
      <c r="S201" s="22" t="s">
        <v>1134</v>
      </c>
      <c r="T201" s="12" t="s">
        <v>1135</v>
      </c>
    </row>
    <row r="202" customHeight="1" spans="1:20">
      <c r="A202" s="10">
        <v>45206</v>
      </c>
      <c r="B202" s="9" t="s">
        <v>1136</v>
      </c>
      <c r="C202" s="9" t="s">
        <v>824</v>
      </c>
      <c r="D202" s="11" t="s">
        <v>22</v>
      </c>
      <c r="E202" s="9" t="s">
        <v>1137</v>
      </c>
      <c r="F202" s="9" t="s">
        <v>1138</v>
      </c>
      <c r="G202" s="11" t="s">
        <v>82</v>
      </c>
      <c r="H202" s="11" t="s">
        <v>110</v>
      </c>
      <c r="I202" s="11" t="s">
        <v>168</v>
      </c>
      <c r="J202" s="11" t="s">
        <v>27</v>
      </c>
      <c r="K202" s="11" t="s">
        <v>28</v>
      </c>
      <c r="L202" s="11" t="s">
        <v>43</v>
      </c>
      <c r="M202" s="9" t="s">
        <v>169</v>
      </c>
      <c r="N202" s="9" t="s">
        <v>31</v>
      </c>
      <c r="O202" s="11" t="s">
        <v>32</v>
      </c>
      <c r="P202" s="11" t="s">
        <v>22</v>
      </c>
      <c r="Q202" s="11" t="s">
        <v>1139</v>
      </c>
      <c r="R202" s="11" t="s">
        <v>46</v>
      </c>
      <c r="S202" s="9" t="s">
        <v>1140</v>
      </c>
      <c r="T202" s="9" t="s">
        <v>1141</v>
      </c>
    </row>
    <row r="203" customHeight="1" spans="1:20">
      <c r="A203" s="6">
        <v>45215</v>
      </c>
      <c r="B203" s="9" t="s">
        <v>1142</v>
      </c>
      <c r="C203" s="9" t="s">
        <v>399</v>
      </c>
      <c r="D203" s="11" t="s">
        <v>22</v>
      </c>
      <c r="E203" s="9" t="s">
        <v>1143</v>
      </c>
      <c r="F203" s="9" t="s">
        <v>1144</v>
      </c>
      <c r="G203" s="11" t="s">
        <v>130</v>
      </c>
      <c r="H203" s="11" t="s">
        <v>22</v>
      </c>
      <c r="I203" s="11" t="s">
        <v>412</v>
      </c>
      <c r="J203" s="11" t="s">
        <v>27</v>
      </c>
      <c r="K203" s="11" t="s">
        <v>28</v>
      </c>
      <c r="L203" s="11" t="s">
        <v>43</v>
      </c>
      <c r="M203" s="9" t="s">
        <v>44</v>
      </c>
      <c r="N203" s="9" t="s">
        <v>31</v>
      </c>
      <c r="O203" s="11" t="s">
        <v>32</v>
      </c>
      <c r="P203" s="11" t="s">
        <v>22</v>
      </c>
      <c r="Q203" s="11" t="s">
        <v>1145</v>
      </c>
      <c r="R203" s="11" t="s">
        <v>46</v>
      </c>
      <c r="S203" s="9" t="s">
        <v>1146</v>
      </c>
      <c r="T203" s="9" t="s">
        <v>1147</v>
      </c>
    </row>
    <row r="204" customHeight="1" spans="1:20">
      <c r="A204" s="6">
        <v>45216</v>
      </c>
      <c r="B204" s="9" t="s">
        <v>1148</v>
      </c>
      <c r="C204" s="9" t="s">
        <v>179</v>
      </c>
      <c r="D204" s="11" t="s">
        <v>22</v>
      </c>
      <c r="E204" s="9" t="s">
        <v>1149</v>
      </c>
      <c r="F204" s="9" t="s">
        <v>1150</v>
      </c>
      <c r="G204" s="11" t="s">
        <v>82</v>
      </c>
      <c r="H204" s="11" t="s">
        <v>22</v>
      </c>
      <c r="I204" s="11" t="s">
        <v>168</v>
      </c>
      <c r="J204" s="11" t="s">
        <v>27</v>
      </c>
      <c r="K204" s="11" t="s">
        <v>28</v>
      </c>
      <c r="L204" s="11" t="s">
        <v>43</v>
      </c>
      <c r="M204" s="9" t="s">
        <v>169</v>
      </c>
      <c r="N204" s="9" t="s">
        <v>31</v>
      </c>
      <c r="O204" s="11" t="s">
        <v>32</v>
      </c>
      <c r="P204" s="11" t="s">
        <v>22</v>
      </c>
      <c r="Q204" s="11" t="s">
        <v>1151</v>
      </c>
      <c r="R204" s="11" t="s">
        <v>46</v>
      </c>
      <c r="S204" s="9" t="s">
        <v>1152</v>
      </c>
      <c r="T204" s="9" t="s">
        <v>1153</v>
      </c>
    </row>
    <row r="205" customHeight="1" spans="1:20">
      <c r="A205" s="25">
        <v>45209</v>
      </c>
      <c r="B205" s="26" t="s">
        <v>1154</v>
      </c>
      <c r="C205" s="26" t="s">
        <v>399</v>
      </c>
      <c r="D205" s="26" t="s">
        <v>22</v>
      </c>
      <c r="E205" s="26" t="s">
        <v>1155</v>
      </c>
      <c r="F205" s="26" t="s">
        <v>1156</v>
      </c>
      <c r="G205" s="26" t="s">
        <v>130</v>
      </c>
      <c r="H205" s="26" t="s">
        <v>137</v>
      </c>
      <c r="I205" s="26" t="s">
        <v>293</v>
      </c>
      <c r="J205" s="26" t="s">
        <v>27</v>
      </c>
      <c r="K205" s="26" t="s">
        <v>28</v>
      </c>
      <c r="L205" s="26" t="s">
        <v>43</v>
      </c>
      <c r="M205" s="26" t="s">
        <v>30</v>
      </c>
      <c r="N205" s="26" t="s">
        <v>31</v>
      </c>
      <c r="O205" s="26" t="s">
        <v>32</v>
      </c>
      <c r="P205" s="26" t="s">
        <v>22</v>
      </c>
      <c r="Q205" s="26" t="s">
        <v>1157</v>
      </c>
      <c r="R205" s="26" t="s">
        <v>46</v>
      </c>
      <c r="S205" s="28" t="s">
        <v>1158</v>
      </c>
      <c r="T205" s="31" t="s">
        <v>1159</v>
      </c>
    </row>
    <row r="206" customHeight="1" spans="1:20">
      <c r="A206" s="10">
        <v>45200</v>
      </c>
      <c r="B206" s="9" t="s">
        <v>1160</v>
      </c>
      <c r="C206" s="9" t="s">
        <v>1023</v>
      </c>
      <c r="D206" s="11" t="s">
        <v>22</v>
      </c>
      <c r="E206" s="9" t="s">
        <v>1161</v>
      </c>
      <c r="F206" s="9" t="s">
        <v>1162</v>
      </c>
      <c r="G206" s="11" t="s">
        <v>82</v>
      </c>
      <c r="H206" s="11" t="s">
        <v>22</v>
      </c>
      <c r="I206" s="11" t="s">
        <v>207</v>
      </c>
      <c r="J206" s="11" t="s">
        <v>27</v>
      </c>
      <c r="K206" s="11" t="s">
        <v>28</v>
      </c>
      <c r="L206" s="11" t="s">
        <v>43</v>
      </c>
      <c r="M206" s="9" t="s">
        <v>44</v>
      </c>
      <c r="N206" s="9" t="s">
        <v>31</v>
      </c>
      <c r="O206" s="11" t="s">
        <v>32</v>
      </c>
      <c r="P206" s="11" t="s">
        <v>22</v>
      </c>
      <c r="Q206" s="11" t="s">
        <v>1163</v>
      </c>
      <c r="R206" s="11" t="s">
        <v>46</v>
      </c>
      <c r="S206" s="9" t="s">
        <v>1164</v>
      </c>
      <c r="T206" s="9" t="s">
        <v>1165</v>
      </c>
    </row>
    <row r="207" customHeight="1" spans="1:20">
      <c r="A207" s="10">
        <v>45204</v>
      </c>
      <c r="B207" s="12" t="s">
        <v>1166</v>
      </c>
      <c r="C207" s="12" t="s">
        <v>1167</v>
      </c>
      <c r="D207" s="13"/>
      <c r="E207" s="12" t="str">
        <f>"13114463029"</f>
        <v>13114463029</v>
      </c>
      <c r="F207" s="12" t="s">
        <v>1168</v>
      </c>
      <c r="G207" s="13" t="s">
        <v>336</v>
      </c>
      <c r="H207" s="13"/>
      <c r="I207" s="13" t="s">
        <v>90</v>
      </c>
      <c r="J207" s="13" t="s">
        <v>27</v>
      </c>
      <c r="K207" s="13" t="s">
        <v>28</v>
      </c>
      <c r="L207" s="13" t="s">
        <v>43</v>
      </c>
      <c r="M207" s="12" t="s">
        <v>44</v>
      </c>
      <c r="N207" s="12" t="s">
        <v>31</v>
      </c>
      <c r="O207" s="13" t="s">
        <v>32</v>
      </c>
      <c r="P207" s="13"/>
      <c r="Q207" s="21">
        <v>45204.7058333333</v>
      </c>
      <c r="R207" s="13" t="s">
        <v>46</v>
      </c>
      <c r="S207" s="22" t="s">
        <v>1169</v>
      </c>
      <c r="T207" s="12" t="s">
        <v>1170</v>
      </c>
    </row>
    <row r="208" customHeight="1" spans="1:20">
      <c r="A208" s="25">
        <v>45211</v>
      </c>
      <c r="B208" s="26" t="s">
        <v>1171</v>
      </c>
      <c r="C208" s="26" t="s">
        <v>79</v>
      </c>
      <c r="D208" s="26" t="s">
        <v>22</v>
      </c>
      <c r="E208" s="26" t="s">
        <v>1172</v>
      </c>
      <c r="F208" s="26" t="s">
        <v>1173</v>
      </c>
      <c r="G208" s="26" t="s">
        <v>130</v>
      </c>
      <c r="H208" s="26" t="s">
        <v>22</v>
      </c>
      <c r="I208" s="26" t="s">
        <v>1174</v>
      </c>
      <c r="J208" s="26" t="s">
        <v>27</v>
      </c>
      <c r="K208" s="26" t="s">
        <v>28</v>
      </c>
      <c r="L208" s="26" t="s">
        <v>43</v>
      </c>
      <c r="M208" s="26" t="s">
        <v>30</v>
      </c>
      <c r="N208" s="26" t="s">
        <v>31</v>
      </c>
      <c r="O208" s="26" t="s">
        <v>32</v>
      </c>
      <c r="P208" s="26" t="s">
        <v>22</v>
      </c>
      <c r="Q208" s="26" t="s">
        <v>1175</v>
      </c>
      <c r="R208" s="26" t="s">
        <v>46</v>
      </c>
      <c r="S208" s="26" t="s">
        <v>1176</v>
      </c>
      <c r="T208" s="26" t="s">
        <v>1177</v>
      </c>
    </row>
    <row r="209" customHeight="1" spans="1:20">
      <c r="A209" s="6">
        <v>45212</v>
      </c>
      <c r="B209" s="9" t="s">
        <v>1178</v>
      </c>
      <c r="C209" s="9" t="s">
        <v>783</v>
      </c>
      <c r="D209" s="9" t="s">
        <v>22</v>
      </c>
      <c r="E209" s="9" t="s">
        <v>1179</v>
      </c>
      <c r="F209" s="9" t="s">
        <v>1180</v>
      </c>
      <c r="G209" s="9" t="s">
        <v>82</v>
      </c>
      <c r="H209" s="9" t="s">
        <v>22</v>
      </c>
      <c r="I209" s="9" t="s">
        <v>1181</v>
      </c>
      <c r="J209" s="9" t="s">
        <v>27</v>
      </c>
      <c r="K209" s="9" t="s">
        <v>28</v>
      </c>
      <c r="L209" s="9" t="s">
        <v>43</v>
      </c>
      <c r="M209" s="9" t="s">
        <v>169</v>
      </c>
      <c r="N209" s="9" t="s">
        <v>743</v>
      </c>
      <c r="O209" s="9" t="s">
        <v>32</v>
      </c>
      <c r="P209" s="9" t="s">
        <v>22</v>
      </c>
      <c r="Q209" s="9" t="s">
        <v>1182</v>
      </c>
      <c r="R209" s="9" t="s">
        <v>46</v>
      </c>
      <c r="S209" s="9" t="s">
        <v>1183</v>
      </c>
      <c r="T209" s="9" t="s">
        <v>1184</v>
      </c>
    </row>
    <row r="210" customHeight="1" spans="1:20">
      <c r="A210" s="10">
        <v>45208</v>
      </c>
      <c r="B210" s="15" t="s">
        <v>1185</v>
      </c>
      <c r="C210" s="15" t="s">
        <v>179</v>
      </c>
      <c r="D210" s="30" t="s">
        <v>22</v>
      </c>
      <c r="E210" s="15" t="s">
        <v>1186</v>
      </c>
      <c r="F210" s="15" t="s">
        <v>1187</v>
      </c>
      <c r="G210" s="30" t="s">
        <v>82</v>
      </c>
      <c r="H210" s="30" t="s">
        <v>22</v>
      </c>
      <c r="I210" s="30" t="s">
        <v>168</v>
      </c>
      <c r="J210" s="30" t="s">
        <v>27</v>
      </c>
      <c r="K210" s="30" t="s">
        <v>28</v>
      </c>
      <c r="L210" s="30" t="s">
        <v>43</v>
      </c>
      <c r="M210" s="15" t="s">
        <v>169</v>
      </c>
      <c r="N210" s="15" t="s">
        <v>31</v>
      </c>
      <c r="O210" s="30" t="s">
        <v>32</v>
      </c>
      <c r="P210" s="30" t="s">
        <v>22</v>
      </c>
      <c r="Q210" s="30" t="s">
        <v>1188</v>
      </c>
      <c r="R210" s="30" t="s">
        <v>46</v>
      </c>
      <c r="S210" s="15" t="s">
        <v>1189</v>
      </c>
      <c r="T210" s="15" t="s">
        <v>1190</v>
      </c>
    </row>
    <row r="211" customHeight="1" spans="1:20">
      <c r="A211" s="10">
        <v>45208</v>
      </c>
      <c r="B211" s="9" t="s">
        <v>1191</v>
      </c>
      <c r="C211" s="9" t="s">
        <v>204</v>
      </c>
      <c r="D211" s="11" t="s">
        <v>22</v>
      </c>
      <c r="E211" s="9" t="s">
        <v>1186</v>
      </c>
      <c r="F211" s="9" t="s">
        <v>1187</v>
      </c>
      <c r="G211" s="11" t="s">
        <v>82</v>
      </c>
      <c r="H211" s="11" t="s">
        <v>22</v>
      </c>
      <c r="I211" s="11" t="s">
        <v>149</v>
      </c>
      <c r="J211" s="11" t="s">
        <v>27</v>
      </c>
      <c r="K211" s="11" t="s">
        <v>28</v>
      </c>
      <c r="L211" s="11" t="s">
        <v>43</v>
      </c>
      <c r="M211" s="9" t="s">
        <v>169</v>
      </c>
      <c r="N211" s="9" t="s">
        <v>208</v>
      </c>
      <c r="O211" s="11" t="s">
        <v>32</v>
      </c>
      <c r="P211" s="11" t="s">
        <v>22</v>
      </c>
      <c r="Q211" s="11" t="s">
        <v>1192</v>
      </c>
      <c r="R211" s="11" t="s">
        <v>56</v>
      </c>
      <c r="S211" s="9" t="s">
        <v>1193</v>
      </c>
      <c r="T211" s="31" t="s">
        <v>1194</v>
      </c>
    </row>
    <row r="212" customHeight="1" spans="1:20">
      <c r="A212" s="10">
        <v>45202</v>
      </c>
      <c r="B212" s="12" t="s">
        <v>1195</v>
      </c>
      <c r="C212" s="12" t="s">
        <v>837</v>
      </c>
      <c r="D212" s="27"/>
      <c r="E212" s="12">
        <v>13277253273</v>
      </c>
      <c r="F212" s="12" t="s">
        <v>1196</v>
      </c>
      <c r="G212" s="27" t="s">
        <v>53</v>
      </c>
      <c r="H212" s="27"/>
      <c r="I212" s="27" t="s">
        <v>214</v>
      </c>
      <c r="J212" s="27" t="s">
        <v>27</v>
      </c>
      <c r="K212" s="27" t="s">
        <v>28</v>
      </c>
      <c r="L212" s="27" t="s">
        <v>43</v>
      </c>
      <c r="M212" s="12" t="s">
        <v>44</v>
      </c>
      <c r="N212" s="12" t="s">
        <v>31</v>
      </c>
      <c r="O212" s="27" t="s">
        <v>32</v>
      </c>
      <c r="P212" s="27"/>
      <c r="Q212" s="29">
        <v>45202.5652777778</v>
      </c>
      <c r="R212" s="27" t="s">
        <v>46</v>
      </c>
      <c r="S212" s="22" t="s">
        <v>1197</v>
      </c>
      <c r="T212" s="12" t="s">
        <v>1198</v>
      </c>
    </row>
    <row r="213" customHeight="1" spans="1:20">
      <c r="A213" s="10">
        <v>45201</v>
      </c>
      <c r="B213" s="12" t="s">
        <v>1199</v>
      </c>
      <c r="C213" s="12" t="s">
        <v>817</v>
      </c>
      <c r="D213" s="13"/>
      <c r="E213" s="12" t="str">
        <f>"18527303960"</f>
        <v>18527303960</v>
      </c>
      <c r="F213" s="12" t="s">
        <v>1200</v>
      </c>
      <c r="G213" s="13" t="s">
        <v>82</v>
      </c>
      <c r="H213" s="13"/>
      <c r="I213" s="13" t="s">
        <v>293</v>
      </c>
      <c r="J213" s="13" t="s">
        <v>27</v>
      </c>
      <c r="K213" s="13" t="s">
        <v>28</v>
      </c>
      <c r="L213" s="13" t="s">
        <v>43</v>
      </c>
      <c r="M213" s="12" t="s">
        <v>44</v>
      </c>
      <c r="N213" s="12" t="s">
        <v>31</v>
      </c>
      <c r="O213" s="13" t="s">
        <v>32</v>
      </c>
      <c r="P213" s="13"/>
      <c r="Q213" s="21">
        <v>45201.3823726852</v>
      </c>
      <c r="R213" s="13" t="s">
        <v>46</v>
      </c>
      <c r="S213" s="12" t="s">
        <v>1201</v>
      </c>
      <c r="T213" s="12" t="s">
        <v>1202</v>
      </c>
    </row>
    <row r="214" customHeight="1" spans="1:20">
      <c r="A214" s="10">
        <v>45202</v>
      </c>
      <c r="B214" s="12" t="s">
        <v>1203</v>
      </c>
      <c r="C214" s="12" t="s">
        <v>399</v>
      </c>
      <c r="D214" s="27"/>
      <c r="E214" s="12">
        <v>13032706308</v>
      </c>
      <c r="F214" s="12" t="s">
        <v>1204</v>
      </c>
      <c r="G214" s="27" t="s">
        <v>53</v>
      </c>
      <c r="H214" s="27"/>
      <c r="I214" s="27" t="s">
        <v>235</v>
      </c>
      <c r="J214" s="27" t="s">
        <v>27</v>
      </c>
      <c r="K214" s="27" t="s">
        <v>28</v>
      </c>
      <c r="L214" s="27" t="s">
        <v>43</v>
      </c>
      <c r="M214" s="12" t="s">
        <v>44</v>
      </c>
      <c r="N214" s="12" t="s">
        <v>31</v>
      </c>
      <c r="O214" s="27" t="s">
        <v>32</v>
      </c>
      <c r="P214" s="27"/>
      <c r="Q214" s="29">
        <v>45202.6958333333</v>
      </c>
      <c r="R214" s="27" t="s">
        <v>46</v>
      </c>
      <c r="S214" s="22" t="s">
        <v>1205</v>
      </c>
      <c r="T214" s="12"/>
    </row>
    <row r="215" customHeight="1" spans="1:20">
      <c r="A215" s="10">
        <v>45206</v>
      </c>
      <c r="B215" s="9" t="s">
        <v>1206</v>
      </c>
      <c r="C215" s="9" t="s">
        <v>646</v>
      </c>
      <c r="D215" s="11" t="s">
        <v>22</v>
      </c>
      <c r="E215" s="9" t="s">
        <v>1207</v>
      </c>
      <c r="F215" s="9" t="s">
        <v>1208</v>
      </c>
      <c r="G215" s="11" t="s">
        <v>82</v>
      </c>
      <c r="H215" s="11" t="s">
        <v>22</v>
      </c>
      <c r="I215" s="11" t="s">
        <v>124</v>
      </c>
      <c r="J215" s="11" t="s">
        <v>27</v>
      </c>
      <c r="K215" s="11" t="s">
        <v>28</v>
      </c>
      <c r="L215" s="11" t="s">
        <v>43</v>
      </c>
      <c r="M215" s="9" t="s">
        <v>30</v>
      </c>
      <c r="N215" s="9" t="s">
        <v>31</v>
      </c>
      <c r="O215" s="11" t="s">
        <v>32</v>
      </c>
      <c r="P215" s="11" t="s">
        <v>22</v>
      </c>
      <c r="Q215" s="11" t="s">
        <v>1209</v>
      </c>
      <c r="R215" s="11" t="s">
        <v>46</v>
      </c>
      <c r="S215" s="9" t="s">
        <v>1210</v>
      </c>
      <c r="T215" s="9" t="s">
        <v>1211</v>
      </c>
    </row>
    <row r="216" customHeight="1" spans="1:20">
      <c r="A216" s="10">
        <v>45206</v>
      </c>
      <c r="B216" s="9" t="s">
        <v>1212</v>
      </c>
      <c r="C216" s="9" t="s">
        <v>179</v>
      </c>
      <c r="D216" s="11" t="s">
        <v>22</v>
      </c>
      <c r="E216" s="9" t="s">
        <v>1213</v>
      </c>
      <c r="F216" s="9" t="s">
        <v>1214</v>
      </c>
      <c r="G216" s="11" t="s">
        <v>41</v>
      </c>
      <c r="H216" s="11" t="s">
        <v>22</v>
      </c>
      <c r="I216" s="11" t="s">
        <v>168</v>
      </c>
      <c r="J216" s="11" t="s">
        <v>27</v>
      </c>
      <c r="K216" s="11" t="s">
        <v>28</v>
      </c>
      <c r="L216" s="11" t="s">
        <v>43</v>
      </c>
      <c r="M216" s="9" t="s">
        <v>44</v>
      </c>
      <c r="N216" s="9" t="s">
        <v>31</v>
      </c>
      <c r="O216" s="11" t="s">
        <v>32</v>
      </c>
      <c r="P216" s="11" t="s">
        <v>22</v>
      </c>
      <c r="Q216" s="11" t="s">
        <v>1215</v>
      </c>
      <c r="R216" s="11" t="s">
        <v>46</v>
      </c>
      <c r="S216" s="9" t="s">
        <v>1216</v>
      </c>
      <c r="T216" s="9" t="s">
        <v>1217</v>
      </c>
    </row>
    <row r="217" customHeight="1" spans="1:20">
      <c r="A217" s="10">
        <v>45207</v>
      </c>
      <c r="B217" s="9" t="s">
        <v>1218</v>
      </c>
      <c r="C217" s="9" t="s">
        <v>837</v>
      </c>
      <c r="D217" s="11" t="s">
        <v>22</v>
      </c>
      <c r="E217" s="9" t="s">
        <v>1219</v>
      </c>
      <c r="F217" s="9" t="s">
        <v>1220</v>
      </c>
      <c r="G217" s="11" t="s">
        <v>82</v>
      </c>
      <c r="H217" s="11" t="s">
        <v>22</v>
      </c>
      <c r="I217" s="11" t="s">
        <v>46</v>
      </c>
      <c r="J217" s="11" t="s">
        <v>27</v>
      </c>
      <c r="K217" s="11" t="s">
        <v>28</v>
      </c>
      <c r="L217" s="11" t="s">
        <v>43</v>
      </c>
      <c r="M217" s="9" t="s">
        <v>169</v>
      </c>
      <c r="N217" s="9" t="s">
        <v>31</v>
      </c>
      <c r="O217" s="11" t="s">
        <v>32</v>
      </c>
      <c r="P217" s="11" t="s">
        <v>22</v>
      </c>
      <c r="Q217" s="11" t="s">
        <v>1221</v>
      </c>
      <c r="R217" s="11" t="s">
        <v>46</v>
      </c>
      <c r="S217" s="9" t="s">
        <v>1222</v>
      </c>
      <c r="T217" s="9" t="s">
        <v>1223</v>
      </c>
    </row>
    <row r="218" customHeight="1" spans="1:20">
      <c r="A218" s="6">
        <v>45228</v>
      </c>
      <c r="B218" s="7" t="s">
        <v>1224</v>
      </c>
      <c r="C218" s="7" t="s">
        <v>204</v>
      </c>
      <c r="D218" s="8" t="s">
        <v>22</v>
      </c>
      <c r="E218" s="7" t="s">
        <v>1225</v>
      </c>
      <c r="F218" s="7" t="s">
        <v>1226</v>
      </c>
      <c r="G218" s="8" t="s">
        <v>130</v>
      </c>
      <c r="H218" s="8" t="s">
        <v>22</v>
      </c>
      <c r="I218" s="8" t="s">
        <v>490</v>
      </c>
      <c r="J218" s="8" t="s">
        <v>27</v>
      </c>
      <c r="K218" s="8" t="s">
        <v>28</v>
      </c>
      <c r="L218" s="8" t="s">
        <v>43</v>
      </c>
      <c r="M218" s="7" t="s">
        <v>30</v>
      </c>
      <c r="N218" s="7" t="s">
        <v>208</v>
      </c>
      <c r="O218" s="8" t="s">
        <v>32</v>
      </c>
      <c r="P218" s="8" t="s">
        <v>22</v>
      </c>
      <c r="Q218" s="8" t="s">
        <v>1227</v>
      </c>
      <c r="R218" s="8" t="s">
        <v>56</v>
      </c>
      <c r="S218" s="24" t="s">
        <v>1228</v>
      </c>
      <c r="T218" s="7" t="s">
        <v>22</v>
      </c>
    </row>
    <row r="219" customHeight="1" spans="1:20">
      <c r="A219" s="10">
        <v>45203</v>
      </c>
      <c r="B219" s="9" t="s">
        <v>1229</v>
      </c>
      <c r="C219" s="9" t="s">
        <v>179</v>
      </c>
      <c r="D219" s="11" t="s">
        <v>22</v>
      </c>
      <c r="E219" s="9" t="s">
        <v>1230</v>
      </c>
      <c r="F219" s="9" t="s">
        <v>1231</v>
      </c>
      <c r="G219" s="11" t="s">
        <v>247</v>
      </c>
      <c r="H219" s="11" t="s">
        <v>22</v>
      </c>
      <c r="I219" s="11" t="s">
        <v>175</v>
      </c>
      <c r="J219" s="11" t="s">
        <v>27</v>
      </c>
      <c r="K219" s="11" t="s">
        <v>28</v>
      </c>
      <c r="L219" s="11" t="s">
        <v>43</v>
      </c>
      <c r="M219" s="9" t="s">
        <v>30</v>
      </c>
      <c r="N219" s="9" t="s">
        <v>31</v>
      </c>
      <c r="O219" s="11" t="s">
        <v>32</v>
      </c>
      <c r="P219" s="11" t="s">
        <v>22</v>
      </c>
      <c r="Q219" s="11" t="s">
        <v>1232</v>
      </c>
      <c r="R219" s="11" t="s">
        <v>46</v>
      </c>
      <c r="S219" s="9" t="s">
        <v>1233</v>
      </c>
      <c r="T219" s="9" t="s">
        <v>1234</v>
      </c>
    </row>
    <row r="220" customHeight="1" spans="1:20">
      <c r="A220" s="10">
        <v>45206</v>
      </c>
      <c r="B220" s="9" t="s">
        <v>1235</v>
      </c>
      <c r="C220" s="9" t="s">
        <v>1236</v>
      </c>
      <c r="D220" s="11" t="s">
        <v>22</v>
      </c>
      <c r="E220" s="9" t="s">
        <v>1230</v>
      </c>
      <c r="F220" s="9" t="s">
        <v>1231</v>
      </c>
      <c r="G220" s="11" t="s">
        <v>247</v>
      </c>
      <c r="H220" s="11" t="s">
        <v>22</v>
      </c>
      <c r="I220" s="11" t="s">
        <v>576</v>
      </c>
      <c r="J220" s="11" t="s">
        <v>27</v>
      </c>
      <c r="K220" s="11" t="s">
        <v>28</v>
      </c>
      <c r="L220" s="11" t="s">
        <v>43</v>
      </c>
      <c r="M220" s="9" t="s">
        <v>30</v>
      </c>
      <c r="N220" s="9" t="s">
        <v>31</v>
      </c>
      <c r="O220" s="11" t="s">
        <v>32</v>
      </c>
      <c r="P220" s="11" t="s">
        <v>22</v>
      </c>
      <c r="Q220" s="11" t="s">
        <v>1237</v>
      </c>
      <c r="R220" s="11" t="s">
        <v>46</v>
      </c>
      <c r="S220" s="9" t="s">
        <v>1238</v>
      </c>
      <c r="T220" s="9" t="s">
        <v>1234</v>
      </c>
    </row>
    <row r="221" customHeight="1" spans="1:20">
      <c r="A221" s="10">
        <v>45206</v>
      </c>
      <c r="B221" s="9" t="s">
        <v>1239</v>
      </c>
      <c r="C221" s="9" t="s">
        <v>1240</v>
      </c>
      <c r="D221" s="11" t="s">
        <v>22</v>
      </c>
      <c r="E221" s="9" t="s">
        <v>1241</v>
      </c>
      <c r="F221" s="9" t="s">
        <v>1242</v>
      </c>
      <c r="G221" s="11" t="s">
        <v>82</v>
      </c>
      <c r="H221" s="11" t="s">
        <v>22</v>
      </c>
      <c r="I221" s="11" t="s">
        <v>732</v>
      </c>
      <c r="J221" s="11" t="s">
        <v>27</v>
      </c>
      <c r="K221" s="11" t="s">
        <v>28</v>
      </c>
      <c r="L221" s="11" t="s">
        <v>43</v>
      </c>
      <c r="M221" s="9" t="s">
        <v>44</v>
      </c>
      <c r="N221" s="9" t="s">
        <v>31</v>
      </c>
      <c r="O221" s="11" t="s">
        <v>32</v>
      </c>
      <c r="P221" s="11" t="s">
        <v>22</v>
      </c>
      <c r="Q221" s="11" t="s">
        <v>1243</v>
      </c>
      <c r="R221" s="11" t="s">
        <v>46</v>
      </c>
      <c r="S221" s="9" t="s">
        <v>1244</v>
      </c>
      <c r="T221" s="9" t="s">
        <v>1245</v>
      </c>
    </row>
    <row r="222" customHeight="1" spans="1:20">
      <c r="A222" s="10">
        <v>45208</v>
      </c>
      <c r="B222" s="15" t="s">
        <v>1246</v>
      </c>
      <c r="C222" s="15" t="s">
        <v>191</v>
      </c>
      <c r="D222" s="30" t="s">
        <v>22</v>
      </c>
      <c r="E222" s="15" t="s">
        <v>1247</v>
      </c>
      <c r="F222" s="15" t="s">
        <v>1248</v>
      </c>
      <c r="G222" s="30" t="s">
        <v>25</v>
      </c>
      <c r="H222" s="30" t="s">
        <v>22</v>
      </c>
      <c r="I222" s="30" t="s">
        <v>299</v>
      </c>
      <c r="J222" s="30" t="s">
        <v>27</v>
      </c>
      <c r="K222" s="30" t="s">
        <v>28</v>
      </c>
      <c r="L222" s="30" t="s">
        <v>43</v>
      </c>
      <c r="M222" s="15" t="s">
        <v>30</v>
      </c>
      <c r="N222" s="15" t="s">
        <v>31</v>
      </c>
      <c r="O222" s="30" t="s">
        <v>32</v>
      </c>
      <c r="P222" s="30" t="s">
        <v>22</v>
      </c>
      <c r="Q222" s="30" t="s">
        <v>1249</v>
      </c>
      <c r="R222" s="30" t="s">
        <v>46</v>
      </c>
      <c r="S222" s="15" t="s">
        <v>1250</v>
      </c>
      <c r="T222" s="15" t="s">
        <v>1251</v>
      </c>
    </row>
    <row r="223" customHeight="1" spans="1:20">
      <c r="A223" s="6">
        <v>45212</v>
      </c>
      <c r="B223" s="9" t="s">
        <v>1252</v>
      </c>
      <c r="C223" s="9" t="s">
        <v>179</v>
      </c>
      <c r="D223" s="9" t="s">
        <v>22</v>
      </c>
      <c r="E223" s="9" t="s">
        <v>1253</v>
      </c>
      <c r="F223" s="9" t="s">
        <v>1254</v>
      </c>
      <c r="G223" s="9" t="s">
        <v>82</v>
      </c>
      <c r="H223" s="9" t="s">
        <v>22</v>
      </c>
      <c r="I223" s="9" t="s">
        <v>1255</v>
      </c>
      <c r="J223" s="9" t="s">
        <v>27</v>
      </c>
      <c r="K223" s="9" t="s">
        <v>28</v>
      </c>
      <c r="L223" s="9" t="s">
        <v>43</v>
      </c>
      <c r="M223" s="9" t="s">
        <v>169</v>
      </c>
      <c r="N223" s="9" t="s">
        <v>31</v>
      </c>
      <c r="O223" s="9" t="s">
        <v>32</v>
      </c>
      <c r="P223" s="9" t="s">
        <v>22</v>
      </c>
      <c r="Q223" s="9" t="s">
        <v>1256</v>
      </c>
      <c r="R223" s="9" t="s">
        <v>46</v>
      </c>
      <c r="S223" s="9" t="s">
        <v>1257</v>
      </c>
      <c r="T223" s="9" t="s">
        <v>1258</v>
      </c>
    </row>
    <row r="224" customHeight="1" spans="1:20">
      <c r="A224" s="6">
        <v>45215</v>
      </c>
      <c r="B224" s="9" t="s">
        <v>1259</v>
      </c>
      <c r="C224" s="9" t="s">
        <v>817</v>
      </c>
      <c r="D224" s="11" t="s">
        <v>22</v>
      </c>
      <c r="E224" s="9" t="s">
        <v>1260</v>
      </c>
      <c r="F224" s="9" t="s">
        <v>1261</v>
      </c>
      <c r="G224" s="11" t="s">
        <v>82</v>
      </c>
      <c r="H224" s="11" t="s">
        <v>22</v>
      </c>
      <c r="I224" s="11" t="s">
        <v>241</v>
      </c>
      <c r="J224" s="11" t="s">
        <v>27</v>
      </c>
      <c r="K224" s="11" t="s">
        <v>28</v>
      </c>
      <c r="L224" s="11" t="s">
        <v>43</v>
      </c>
      <c r="M224" s="9" t="s">
        <v>799</v>
      </c>
      <c r="N224" s="9" t="s">
        <v>31</v>
      </c>
      <c r="O224" s="11" t="s">
        <v>32</v>
      </c>
      <c r="P224" s="11" t="s">
        <v>22</v>
      </c>
      <c r="Q224" s="11" t="s">
        <v>1262</v>
      </c>
      <c r="R224" s="11" t="s">
        <v>46</v>
      </c>
      <c r="S224" s="9" t="s">
        <v>1263</v>
      </c>
      <c r="T224" s="9" t="s">
        <v>1264</v>
      </c>
    </row>
    <row r="225" customHeight="1" spans="1:20">
      <c r="A225" s="10">
        <v>45203</v>
      </c>
      <c r="B225" s="9" t="s">
        <v>1265</v>
      </c>
      <c r="C225" s="9" t="s">
        <v>179</v>
      </c>
      <c r="D225" s="11" t="s">
        <v>22</v>
      </c>
      <c r="E225" s="9" t="s">
        <v>1266</v>
      </c>
      <c r="F225" s="9" t="s">
        <v>1267</v>
      </c>
      <c r="G225" s="11" t="s">
        <v>53</v>
      </c>
      <c r="H225" s="11" t="s">
        <v>22</v>
      </c>
      <c r="I225" s="11" t="s">
        <v>880</v>
      </c>
      <c r="J225" s="11" t="s">
        <v>27</v>
      </c>
      <c r="K225" s="11" t="s">
        <v>28</v>
      </c>
      <c r="L225" s="11" t="s">
        <v>43</v>
      </c>
      <c r="M225" s="9" t="s">
        <v>44</v>
      </c>
      <c r="N225" s="9" t="s">
        <v>31</v>
      </c>
      <c r="O225" s="11" t="s">
        <v>32</v>
      </c>
      <c r="P225" s="11" t="s">
        <v>22</v>
      </c>
      <c r="Q225" s="11" t="s">
        <v>1268</v>
      </c>
      <c r="R225" s="11" t="s">
        <v>46</v>
      </c>
      <c r="S225" s="9" t="s">
        <v>1269</v>
      </c>
      <c r="T225" s="9" t="s">
        <v>1270</v>
      </c>
    </row>
    <row r="226" customHeight="1" spans="1:20">
      <c r="A226" s="10">
        <v>45224</v>
      </c>
      <c r="B226" s="9" t="s">
        <v>1271</v>
      </c>
      <c r="C226" s="9" t="s">
        <v>274</v>
      </c>
      <c r="D226" s="14" t="s">
        <v>22</v>
      </c>
      <c r="E226" s="9" t="s">
        <v>1272</v>
      </c>
      <c r="F226" s="9" t="s">
        <v>1273</v>
      </c>
      <c r="G226" s="14" t="s">
        <v>25</v>
      </c>
      <c r="H226" s="14" t="s">
        <v>22</v>
      </c>
      <c r="I226" s="14" t="s">
        <v>149</v>
      </c>
      <c r="J226" s="14" t="s">
        <v>27</v>
      </c>
      <c r="K226" s="14" t="s">
        <v>28</v>
      </c>
      <c r="L226" s="14" t="s">
        <v>43</v>
      </c>
      <c r="M226" s="9" t="s">
        <v>30</v>
      </c>
      <c r="N226" s="9" t="s">
        <v>208</v>
      </c>
      <c r="O226" s="14" t="s">
        <v>32</v>
      </c>
      <c r="P226" s="14" t="s">
        <v>22</v>
      </c>
      <c r="Q226" s="14" t="s">
        <v>1274</v>
      </c>
      <c r="R226" s="14" t="s">
        <v>56</v>
      </c>
      <c r="S226" s="20" t="s">
        <v>1275</v>
      </c>
      <c r="T226" s="9" t="s">
        <v>22</v>
      </c>
    </row>
    <row r="227" customHeight="1" spans="1:20">
      <c r="A227" s="10">
        <v>45202</v>
      </c>
      <c r="B227" s="12" t="s">
        <v>1276</v>
      </c>
      <c r="C227" s="12" t="s">
        <v>1240</v>
      </c>
      <c r="D227" s="27"/>
      <c r="E227" s="12">
        <v>18671767761</v>
      </c>
      <c r="F227" s="12" t="s">
        <v>1277</v>
      </c>
      <c r="G227" s="27" t="s">
        <v>41</v>
      </c>
      <c r="H227" s="27"/>
      <c r="I227" s="27" t="s">
        <v>732</v>
      </c>
      <c r="J227" s="27" t="s">
        <v>27</v>
      </c>
      <c r="K227" s="27" t="s">
        <v>28</v>
      </c>
      <c r="L227" s="27" t="s">
        <v>43</v>
      </c>
      <c r="M227" s="12" t="s">
        <v>44</v>
      </c>
      <c r="N227" s="12" t="s">
        <v>31</v>
      </c>
      <c r="O227" s="27" t="s">
        <v>32</v>
      </c>
      <c r="P227" s="27"/>
      <c r="Q227" s="29">
        <v>45202.6201388889</v>
      </c>
      <c r="R227" s="27" t="s">
        <v>46</v>
      </c>
      <c r="S227" s="22" t="s">
        <v>1278</v>
      </c>
      <c r="T227" s="12" t="s">
        <v>1279</v>
      </c>
    </row>
    <row r="228" customHeight="1" spans="1:20">
      <c r="A228" s="10">
        <v>45200</v>
      </c>
      <c r="B228" s="9" t="s">
        <v>1280</v>
      </c>
      <c r="C228" s="9" t="s">
        <v>1281</v>
      </c>
      <c r="D228" s="11" t="s">
        <v>22</v>
      </c>
      <c r="E228" s="9" t="s">
        <v>1282</v>
      </c>
      <c r="F228" s="9" t="s">
        <v>1283</v>
      </c>
      <c r="G228" s="11" t="s">
        <v>69</v>
      </c>
      <c r="H228" s="11" t="s">
        <v>110</v>
      </c>
      <c r="I228" s="11" t="s">
        <v>259</v>
      </c>
      <c r="J228" s="11" t="s">
        <v>27</v>
      </c>
      <c r="K228" s="11" t="s">
        <v>76</v>
      </c>
      <c r="L228" s="11" t="s">
        <v>43</v>
      </c>
      <c r="M228" s="9" t="s">
        <v>44</v>
      </c>
      <c r="N228" s="9" t="s">
        <v>31</v>
      </c>
      <c r="O228" s="11" t="s">
        <v>32</v>
      </c>
      <c r="P228" s="11" t="s">
        <v>22</v>
      </c>
      <c r="Q228" s="11" t="s">
        <v>1284</v>
      </c>
      <c r="R228" s="11" t="s">
        <v>46</v>
      </c>
      <c r="S228" s="9" t="s">
        <v>1285</v>
      </c>
      <c r="T228" s="9" t="s">
        <v>1286</v>
      </c>
    </row>
    <row r="229" customHeight="1" spans="1:20">
      <c r="A229" s="10">
        <v>45205</v>
      </c>
      <c r="B229" s="9" t="s">
        <v>1287</v>
      </c>
      <c r="C229" s="9" t="s">
        <v>179</v>
      </c>
      <c r="D229" s="11" t="s">
        <v>22</v>
      </c>
      <c r="E229" s="9" t="s">
        <v>1288</v>
      </c>
      <c r="F229" s="9" t="s">
        <v>1289</v>
      </c>
      <c r="G229" s="11" t="s">
        <v>82</v>
      </c>
      <c r="H229" s="11" t="s">
        <v>22</v>
      </c>
      <c r="I229" s="11" t="s">
        <v>168</v>
      </c>
      <c r="J229" s="11" t="s">
        <v>27</v>
      </c>
      <c r="K229" s="11" t="s">
        <v>28</v>
      </c>
      <c r="L229" s="11" t="s">
        <v>43</v>
      </c>
      <c r="M229" s="9" t="s">
        <v>169</v>
      </c>
      <c r="N229" s="9" t="s">
        <v>31</v>
      </c>
      <c r="O229" s="11" t="s">
        <v>32</v>
      </c>
      <c r="P229" s="11" t="s">
        <v>22</v>
      </c>
      <c r="Q229" s="11" t="s">
        <v>1290</v>
      </c>
      <c r="R229" s="11" t="s">
        <v>46</v>
      </c>
      <c r="S229" s="9" t="s">
        <v>1291</v>
      </c>
      <c r="T229" s="9" t="s">
        <v>1292</v>
      </c>
    </row>
    <row r="230" customHeight="1" spans="1:20">
      <c r="A230" s="10">
        <v>45205</v>
      </c>
      <c r="B230" s="9" t="s">
        <v>1293</v>
      </c>
      <c r="C230" s="9" t="s">
        <v>817</v>
      </c>
      <c r="D230" s="11" t="s">
        <v>22</v>
      </c>
      <c r="E230" s="9" t="s">
        <v>1294</v>
      </c>
      <c r="F230" s="9" t="s">
        <v>773</v>
      </c>
      <c r="G230" s="11" t="s">
        <v>82</v>
      </c>
      <c r="H230" s="11" t="s">
        <v>137</v>
      </c>
      <c r="I230" s="11" t="s">
        <v>104</v>
      </c>
      <c r="J230" s="11" t="s">
        <v>27</v>
      </c>
      <c r="K230" s="11" t="s">
        <v>28</v>
      </c>
      <c r="L230" s="11" t="s">
        <v>43</v>
      </c>
      <c r="M230" s="9" t="s">
        <v>44</v>
      </c>
      <c r="N230" s="9" t="s">
        <v>31</v>
      </c>
      <c r="O230" s="11" t="s">
        <v>32</v>
      </c>
      <c r="P230" s="11" t="s">
        <v>22</v>
      </c>
      <c r="Q230" s="11" t="s">
        <v>1295</v>
      </c>
      <c r="R230" s="11" t="s">
        <v>46</v>
      </c>
      <c r="S230" s="9" t="s">
        <v>1296</v>
      </c>
      <c r="T230" s="9" t="s">
        <v>1297</v>
      </c>
    </row>
    <row r="231" customHeight="1" spans="1:20">
      <c r="A231" s="10">
        <v>45206</v>
      </c>
      <c r="B231" s="9" t="s">
        <v>1298</v>
      </c>
      <c r="C231" s="9" t="s">
        <v>1299</v>
      </c>
      <c r="D231" s="11" t="s">
        <v>22</v>
      </c>
      <c r="E231" s="9" t="s">
        <v>1300</v>
      </c>
      <c r="F231" s="9" t="s">
        <v>1301</v>
      </c>
      <c r="G231" s="11" t="s">
        <v>53</v>
      </c>
      <c r="H231" s="11" t="s">
        <v>22</v>
      </c>
      <c r="I231" s="11" t="s">
        <v>214</v>
      </c>
      <c r="J231" s="11" t="s">
        <v>27</v>
      </c>
      <c r="K231" s="11" t="s">
        <v>28</v>
      </c>
      <c r="L231" s="11" t="s">
        <v>43</v>
      </c>
      <c r="M231" s="9" t="s">
        <v>30</v>
      </c>
      <c r="N231" s="9" t="s">
        <v>208</v>
      </c>
      <c r="O231" s="11" t="s">
        <v>32</v>
      </c>
      <c r="P231" s="11" t="s">
        <v>22</v>
      </c>
      <c r="Q231" s="11" t="s">
        <v>1302</v>
      </c>
      <c r="R231" s="11" t="s">
        <v>46</v>
      </c>
      <c r="S231" s="9" t="s">
        <v>1303</v>
      </c>
      <c r="T231" s="9" t="s">
        <v>1304</v>
      </c>
    </row>
    <row r="232" customHeight="1" spans="1:20">
      <c r="A232" s="10">
        <v>45206</v>
      </c>
      <c r="B232" s="9" t="s">
        <v>1305</v>
      </c>
      <c r="C232" s="9" t="s">
        <v>1306</v>
      </c>
      <c r="D232" s="11" t="s">
        <v>22</v>
      </c>
      <c r="E232" s="9" t="s">
        <v>1307</v>
      </c>
      <c r="F232" s="9" t="s">
        <v>1308</v>
      </c>
      <c r="G232" s="11" t="s">
        <v>62</v>
      </c>
      <c r="H232" s="11" t="s">
        <v>96</v>
      </c>
      <c r="I232" s="11" t="s">
        <v>207</v>
      </c>
      <c r="J232" s="11" t="s">
        <v>27</v>
      </c>
      <c r="K232" s="11" t="s">
        <v>28</v>
      </c>
      <c r="L232" s="11" t="s">
        <v>43</v>
      </c>
      <c r="M232" s="9" t="s">
        <v>44</v>
      </c>
      <c r="N232" s="9" t="s">
        <v>31</v>
      </c>
      <c r="O232" s="11" t="s">
        <v>32</v>
      </c>
      <c r="P232" s="11" t="s">
        <v>22</v>
      </c>
      <c r="Q232" s="11" t="s">
        <v>1309</v>
      </c>
      <c r="R232" s="11" t="s">
        <v>46</v>
      </c>
      <c r="S232" s="9" t="s">
        <v>1310</v>
      </c>
      <c r="T232" s="9" t="s">
        <v>1311</v>
      </c>
    </row>
    <row r="233" customHeight="1" spans="1:20">
      <c r="A233" s="10">
        <v>45207</v>
      </c>
      <c r="B233" s="9" t="s">
        <v>1312</v>
      </c>
      <c r="C233" s="9" t="s">
        <v>783</v>
      </c>
      <c r="D233" s="11" t="s">
        <v>22</v>
      </c>
      <c r="E233" s="9" t="s">
        <v>1313</v>
      </c>
      <c r="F233" s="9" t="s">
        <v>1314</v>
      </c>
      <c r="G233" s="11" t="s">
        <v>247</v>
      </c>
      <c r="H233" s="11" t="s">
        <v>22</v>
      </c>
      <c r="I233" s="11" t="s">
        <v>337</v>
      </c>
      <c r="J233" s="11" t="s">
        <v>27</v>
      </c>
      <c r="K233" s="11" t="s">
        <v>28</v>
      </c>
      <c r="L233" s="11" t="s">
        <v>43</v>
      </c>
      <c r="M233" s="9" t="s">
        <v>44</v>
      </c>
      <c r="N233" s="9" t="s">
        <v>743</v>
      </c>
      <c r="O233" s="11" t="s">
        <v>32</v>
      </c>
      <c r="P233" s="11" t="s">
        <v>22</v>
      </c>
      <c r="Q233" s="11" t="s">
        <v>1315</v>
      </c>
      <c r="R233" s="11" t="s">
        <v>46</v>
      </c>
      <c r="S233" s="9" t="s">
        <v>1316</v>
      </c>
      <c r="T233" s="9" t="s">
        <v>1317</v>
      </c>
    </row>
    <row r="234" customHeight="1" spans="1:20">
      <c r="A234" s="25">
        <v>45209</v>
      </c>
      <c r="B234" s="26" t="s">
        <v>1318</v>
      </c>
      <c r="C234" s="26" t="s">
        <v>1023</v>
      </c>
      <c r="D234" s="26" t="s">
        <v>22</v>
      </c>
      <c r="E234" s="26" t="s">
        <v>1307</v>
      </c>
      <c r="F234" s="26" t="s">
        <v>1308</v>
      </c>
      <c r="G234" s="26" t="s">
        <v>62</v>
      </c>
      <c r="H234" s="26" t="s">
        <v>96</v>
      </c>
      <c r="I234" s="26" t="s">
        <v>732</v>
      </c>
      <c r="J234" s="26" t="s">
        <v>27</v>
      </c>
      <c r="K234" s="26" t="s">
        <v>28</v>
      </c>
      <c r="L234" s="26" t="s">
        <v>43</v>
      </c>
      <c r="M234" s="26" t="s">
        <v>44</v>
      </c>
      <c r="N234" s="26" t="s">
        <v>31</v>
      </c>
      <c r="O234" s="26" t="s">
        <v>32</v>
      </c>
      <c r="P234" s="26" t="s">
        <v>22</v>
      </c>
      <c r="Q234" s="26" t="s">
        <v>1319</v>
      </c>
      <c r="R234" s="26" t="s">
        <v>46</v>
      </c>
      <c r="S234" s="26" t="s">
        <v>1320</v>
      </c>
      <c r="T234" s="26" t="s">
        <v>1321</v>
      </c>
    </row>
    <row r="235" customHeight="1" spans="1:20">
      <c r="A235" s="6">
        <v>45212</v>
      </c>
      <c r="B235" s="9" t="s">
        <v>1322</v>
      </c>
      <c r="C235" s="9" t="s">
        <v>204</v>
      </c>
      <c r="D235" s="9" t="s">
        <v>22</v>
      </c>
      <c r="E235" s="9" t="s">
        <v>1323</v>
      </c>
      <c r="F235" s="9" t="s">
        <v>1324</v>
      </c>
      <c r="G235" s="9" t="s">
        <v>82</v>
      </c>
      <c r="H235" s="9" t="s">
        <v>22</v>
      </c>
      <c r="I235" s="9" t="s">
        <v>384</v>
      </c>
      <c r="J235" s="9" t="s">
        <v>27</v>
      </c>
      <c r="K235" s="9" t="s">
        <v>28</v>
      </c>
      <c r="L235" s="9" t="s">
        <v>43</v>
      </c>
      <c r="M235" s="9" t="s">
        <v>169</v>
      </c>
      <c r="N235" s="9" t="s">
        <v>208</v>
      </c>
      <c r="O235" s="9" t="s">
        <v>32</v>
      </c>
      <c r="P235" s="9" t="s">
        <v>22</v>
      </c>
      <c r="Q235" s="9" t="s">
        <v>1325</v>
      </c>
      <c r="R235" s="9" t="s">
        <v>56</v>
      </c>
      <c r="S235" s="20" t="s">
        <v>1326</v>
      </c>
      <c r="T235" s="9" t="s">
        <v>22</v>
      </c>
    </row>
    <row r="236" customHeight="1" spans="1:20">
      <c r="A236" s="10">
        <v>45205</v>
      </c>
      <c r="B236" s="9" t="s">
        <v>1327</v>
      </c>
      <c r="C236" s="9" t="s">
        <v>274</v>
      </c>
      <c r="D236" s="11" t="s">
        <v>22</v>
      </c>
      <c r="E236" s="9" t="s">
        <v>1328</v>
      </c>
      <c r="F236" s="9" t="s">
        <v>1329</v>
      </c>
      <c r="G236" s="11" t="s">
        <v>25</v>
      </c>
      <c r="H236" s="11" t="s">
        <v>22</v>
      </c>
      <c r="I236" s="11" t="s">
        <v>469</v>
      </c>
      <c r="J236" s="11" t="s">
        <v>27</v>
      </c>
      <c r="K236" s="11" t="s">
        <v>28</v>
      </c>
      <c r="L236" s="11" t="s">
        <v>43</v>
      </c>
      <c r="M236" s="9" t="s">
        <v>44</v>
      </c>
      <c r="N236" s="9" t="s">
        <v>208</v>
      </c>
      <c r="O236" s="11" t="s">
        <v>32</v>
      </c>
      <c r="P236" s="11" t="s">
        <v>22</v>
      </c>
      <c r="Q236" s="11" t="s">
        <v>1330</v>
      </c>
      <c r="R236" s="11" t="s">
        <v>56</v>
      </c>
      <c r="S236" s="20" t="s">
        <v>1331</v>
      </c>
      <c r="T236" s="9" t="s">
        <v>22</v>
      </c>
    </row>
    <row r="237" customHeight="1" spans="1:20">
      <c r="A237" s="6">
        <v>45216</v>
      </c>
      <c r="B237" s="9" t="s">
        <v>1332</v>
      </c>
      <c r="C237" s="9" t="s">
        <v>204</v>
      </c>
      <c r="D237" s="11" t="s">
        <v>22</v>
      </c>
      <c r="E237" s="9" t="s">
        <v>1333</v>
      </c>
      <c r="F237" s="9" t="s">
        <v>1334</v>
      </c>
      <c r="G237" s="11" t="s">
        <v>130</v>
      </c>
      <c r="H237" s="11" t="s">
        <v>22</v>
      </c>
      <c r="I237" s="11" t="s">
        <v>63</v>
      </c>
      <c r="J237" s="11" t="s">
        <v>27</v>
      </c>
      <c r="K237" s="11" t="s">
        <v>195</v>
      </c>
      <c r="L237" s="11" t="s">
        <v>22</v>
      </c>
      <c r="M237" s="9" t="s">
        <v>30</v>
      </c>
      <c r="N237" s="9" t="s">
        <v>208</v>
      </c>
      <c r="O237" s="11" t="s">
        <v>32</v>
      </c>
      <c r="P237" s="11" t="s">
        <v>22</v>
      </c>
      <c r="Q237" s="11" t="s">
        <v>1335</v>
      </c>
      <c r="R237" s="11" t="s">
        <v>56</v>
      </c>
      <c r="S237" s="9" t="s">
        <v>1336</v>
      </c>
      <c r="T237" s="31" t="s">
        <v>1337</v>
      </c>
    </row>
    <row r="238" customHeight="1" spans="1:20">
      <c r="A238" s="10">
        <v>45201</v>
      </c>
      <c r="B238" s="12" t="s">
        <v>1338</v>
      </c>
      <c r="C238" s="12" t="s">
        <v>817</v>
      </c>
      <c r="D238" s="13"/>
      <c r="E238" s="12" t="str">
        <f>"13227285736"</f>
        <v>13227285736</v>
      </c>
      <c r="F238" s="12" t="s">
        <v>1339</v>
      </c>
      <c r="G238" s="13" t="s">
        <v>69</v>
      </c>
      <c r="H238" s="13"/>
      <c r="I238" s="13" t="s">
        <v>175</v>
      </c>
      <c r="J238" s="13" t="s">
        <v>27</v>
      </c>
      <c r="K238" s="13" t="s">
        <v>28</v>
      </c>
      <c r="L238" s="13" t="s">
        <v>43</v>
      </c>
      <c r="M238" s="12" t="s">
        <v>799</v>
      </c>
      <c r="N238" s="12" t="s">
        <v>31</v>
      </c>
      <c r="O238" s="13" t="s">
        <v>32</v>
      </c>
      <c r="P238" s="13"/>
      <c r="Q238" s="21">
        <v>45201.7778240741</v>
      </c>
      <c r="R238" s="13" t="s">
        <v>46</v>
      </c>
      <c r="S238" s="12" t="s">
        <v>1340</v>
      </c>
      <c r="T238" s="12" t="s">
        <v>1341</v>
      </c>
    </row>
    <row r="239" customHeight="1" spans="1:20">
      <c r="A239" s="10">
        <v>45202</v>
      </c>
      <c r="B239" s="12" t="s">
        <v>1342</v>
      </c>
      <c r="C239" s="12" t="s">
        <v>381</v>
      </c>
      <c r="D239" s="27"/>
      <c r="E239" s="12">
        <v>18671787979</v>
      </c>
      <c r="F239" s="12" t="s">
        <v>1343</v>
      </c>
      <c r="G239" s="27" t="s">
        <v>194</v>
      </c>
      <c r="H239" s="27"/>
      <c r="I239" s="27" t="s">
        <v>786</v>
      </c>
      <c r="J239" s="27" t="s">
        <v>27</v>
      </c>
      <c r="K239" s="27" t="s">
        <v>28</v>
      </c>
      <c r="L239" s="27" t="s">
        <v>43</v>
      </c>
      <c r="M239" s="12" t="s">
        <v>44</v>
      </c>
      <c r="N239" s="12" t="s">
        <v>31</v>
      </c>
      <c r="O239" s="27" t="s">
        <v>32</v>
      </c>
      <c r="P239" s="27"/>
      <c r="Q239" s="29">
        <v>45202.6756944444</v>
      </c>
      <c r="R239" s="27" t="s">
        <v>46</v>
      </c>
      <c r="S239" s="22" t="s">
        <v>1344</v>
      </c>
      <c r="T239" s="12" t="s">
        <v>1345</v>
      </c>
    </row>
    <row r="240" customHeight="1" spans="1:20">
      <c r="A240" s="10">
        <v>45202</v>
      </c>
      <c r="B240" s="12" t="s">
        <v>1346</v>
      </c>
      <c r="C240" s="12" t="s">
        <v>179</v>
      </c>
      <c r="D240" s="27"/>
      <c r="E240" s="12">
        <v>18572375569</v>
      </c>
      <c r="F240" s="12" t="s">
        <v>1347</v>
      </c>
      <c r="G240" s="27" t="s">
        <v>82</v>
      </c>
      <c r="H240" s="27"/>
      <c r="I240" s="27" t="s">
        <v>299</v>
      </c>
      <c r="J240" s="27" t="s">
        <v>27</v>
      </c>
      <c r="K240" s="27" t="s">
        <v>28</v>
      </c>
      <c r="L240" s="27" t="s">
        <v>43</v>
      </c>
      <c r="M240" s="12" t="s">
        <v>44</v>
      </c>
      <c r="N240" s="12" t="s">
        <v>31</v>
      </c>
      <c r="O240" s="27" t="s">
        <v>32</v>
      </c>
      <c r="P240" s="27"/>
      <c r="Q240" s="29">
        <v>45202.5076388889</v>
      </c>
      <c r="R240" s="27" t="s">
        <v>46</v>
      </c>
      <c r="S240" s="22" t="s">
        <v>1348</v>
      </c>
      <c r="T240" s="12" t="s">
        <v>1349</v>
      </c>
    </row>
    <row r="241" customHeight="1" spans="1:20">
      <c r="A241" s="10">
        <v>45203</v>
      </c>
      <c r="B241" s="9" t="s">
        <v>1350</v>
      </c>
      <c r="C241" s="9" t="s">
        <v>817</v>
      </c>
      <c r="D241" s="11" t="s">
        <v>22</v>
      </c>
      <c r="E241" s="9" t="s">
        <v>1351</v>
      </c>
      <c r="F241" s="9" t="s">
        <v>1352</v>
      </c>
      <c r="G241" s="11" t="s">
        <v>82</v>
      </c>
      <c r="H241" s="11" t="s">
        <v>22</v>
      </c>
      <c r="I241" s="11" t="s">
        <v>168</v>
      </c>
      <c r="J241" s="11" t="s">
        <v>27</v>
      </c>
      <c r="K241" s="11" t="s">
        <v>28</v>
      </c>
      <c r="L241" s="11" t="s">
        <v>43</v>
      </c>
      <c r="M241" s="9" t="s">
        <v>169</v>
      </c>
      <c r="N241" s="9" t="s">
        <v>31</v>
      </c>
      <c r="O241" s="11" t="s">
        <v>32</v>
      </c>
      <c r="P241" s="11" t="s">
        <v>22</v>
      </c>
      <c r="Q241" s="11" t="s">
        <v>1353</v>
      </c>
      <c r="R241" s="11" t="s">
        <v>46</v>
      </c>
      <c r="S241" s="9" t="s">
        <v>1354</v>
      </c>
      <c r="T241" s="9" t="s">
        <v>1355</v>
      </c>
    </row>
    <row r="242" customHeight="1" spans="1:20">
      <c r="A242" s="10">
        <v>45206</v>
      </c>
      <c r="B242" s="9" t="s">
        <v>1356</v>
      </c>
      <c r="C242" s="9" t="s">
        <v>1023</v>
      </c>
      <c r="D242" s="11" t="s">
        <v>22</v>
      </c>
      <c r="E242" s="9" t="s">
        <v>1357</v>
      </c>
      <c r="F242" s="9" t="s">
        <v>1358</v>
      </c>
      <c r="G242" s="11" t="s">
        <v>82</v>
      </c>
      <c r="H242" s="11" t="s">
        <v>22</v>
      </c>
      <c r="I242" s="11" t="s">
        <v>277</v>
      </c>
      <c r="J242" s="11" t="s">
        <v>27</v>
      </c>
      <c r="K242" s="11" t="s">
        <v>28</v>
      </c>
      <c r="L242" s="11" t="s">
        <v>43</v>
      </c>
      <c r="M242" s="9" t="s">
        <v>44</v>
      </c>
      <c r="N242" s="9" t="s">
        <v>31</v>
      </c>
      <c r="O242" s="11" t="s">
        <v>32</v>
      </c>
      <c r="P242" s="11" t="s">
        <v>22</v>
      </c>
      <c r="Q242" s="11" t="s">
        <v>1359</v>
      </c>
      <c r="R242" s="11" t="s">
        <v>46</v>
      </c>
      <c r="S242" s="9" t="s">
        <v>1360</v>
      </c>
      <c r="T242" s="9" t="s">
        <v>1361</v>
      </c>
    </row>
    <row r="243" customHeight="1" spans="1:20">
      <c r="A243" s="10">
        <v>45206</v>
      </c>
      <c r="B243" s="9" t="s">
        <v>1362</v>
      </c>
      <c r="C243" s="9" t="s">
        <v>817</v>
      </c>
      <c r="D243" s="11" t="s">
        <v>22</v>
      </c>
      <c r="E243" s="9" t="s">
        <v>1363</v>
      </c>
      <c r="F243" s="9" t="s">
        <v>1364</v>
      </c>
      <c r="G243" s="11" t="s">
        <v>69</v>
      </c>
      <c r="H243" s="11" t="s">
        <v>22</v>
      </c>
      <c r="I243" s="11" t="s">
        <v>469</v>
      </c>
      <c r="J243" s="11" t="s">
        <v>27</v>
      </c>
      <c r="K243" s="11" t="s">
        <v>28</v>
      </c>
      <c r="L243" s="11" t="s">
        <v>43</v>
      </c>
      <c r="M243" s="9" t="s">
        <v>44</v>
      </c>
      <c r="N243" s="9" t="s">
        <v>31</v>
      </c>
      <c r="O243" s="11" t="s">
        <v>32</v>
      </c>
      <c r="P243" s="11" t="s">
        <v>22</v>
      </c>
      <c r="Q243" s="11" t="s">
        <v>1365</v>
      </c>
      <c r="R243" s="11" t="s">
        <v>46</v>
      </c>
      <c r="S243" s="9" t="s">
        <v>1366</v>
      </c>
      <c r="T243" s="9" t="s">
        <v>1367</v>
      </c>
    </row>
    <row r="244" customHeight="1" spans="1:20">
      <c r="A244" s="10">
        <v>45206</v>
      </c>
      <c r="B244" s="9" t="s">
        <v>1368</v>
      </c>
      <c r="C244" s="9" t="s">
        <v>1369</v>
      </c>
      <c r="D244" s="11" t="s">
        <v>22</v>
      </c>
      <c r="E244" s="9" t="s">
        <v>1370</v>
      </c>
      <c r="F244" s="9" t="s">
        <v>22</v>
      </c>
      <c r="G244" s="11" t="s">
        <v>22</v>
      </c>
      <c r="H244" s="11" t="s">
        <v>22</v>
      </c>
      <c r="I244" s="11" t="s">
        <v>207</v>
      </c>
      <c r="J244" s="11" t="s">
        <v>27</v>
      </c>
      <c r="K244" s="11" t="s">
        <v>28</v>
      </c>
      <c r="L244" s="11" t="s">
        <v>43</v>
      </c>
      <c r="M244" s="9" t="s">
        <v>30</v>
      </c>
      <c r="N244" s="9" t="s">
        <v>31</v>
      </c>
      <c r="O244" s="11" t="s">
        <v>32</v>
      </c>
      <c r="P244" s="11" t="s">
        <v>22</v>
      </c>
      <c r="Q244" s="11" t="s">
        <v>1371</v>
      </c>
      <c r="R244" s="11" t="s">
        <v>46</v>
      </c>
      <c r="S244" s="9" t="s">
        <v>1372</v>
      </c>
      <c r="T244" s="9" t="s">
        <v>1373</v>
      </c>
    </row>
    <row r="245" customHeight="1" spans="1:20">
      <c r="A245" s="25">
        <v>45211</v>
      </c>
      <c r="B245" s="26" t="s">
        <v>1374</v>
      </c>
      <c r="C245" s="26" t="s">
        <v>274</v>
      </c>
      <c r="D245" s="26" t="s">
        <v>22</v>
      </c>
      <c r="E245" s="26" t="s">
        <v>1375</v>
      </c>
      <c r="F245" s="26" t="s">
        <v>1376</v>
      </c>
      <c r="G245" s="26" t="s">
        <v>41</v>
      </c>
      <c r="H245" s="26" t="s">
        <v>137</v>
      </c>
      <c r="I245" s="26" t="s">
        <v>412</v>
      </c>
      <c r="J245" s="26" t="s">
        <v>27</v>
      </c>
      <c r="K245" s="26" t="s">
        <v>28</v>
      </c>
      <c r="L245" s="26" t="s">
        <v>43</v>
      </c>
      <c r="M245" s="26" t="s">
        <v>30</v>
      </c>
      <c r="N245" s="26" t="s">
        <v>208</v>
      </c>
      <c r="O245" s="26" t="s">
        <v>32</v>
      </c>
      <c r="P245" s="26" t="s">
        <v>22</v>
      </c>
      <c r="Q245" s="26" t="s">
        <v>1377</v>
      </c>
      <c r="R245" s="26" t="s">
        <v>56</v>
      </c>
      <c r="S245" s="26" t="s">
        <v>1378</v>
      </c>
      <c r="T245" s="31" t="s">
        <v>1379</v>
      </c>
    </row>
    <row r="246" customHeight="1" spans="1:20">
      <c r="A246" s="6">
        <v>45214</v>
      </c>
      <c r="B246" s="9" t="s">
        <v>1380</v>
      </c>
      <c r="C246" s="9" t="s">
        <v>837</v>
      </c>
      <c r="D246" s="9" t="s">
        <v>22</v>
      </c>
      <c r="E246" s="9" t="s">
        <v>1381</v>
      </c>
      <c r="F246" s="9" t="s">
        <v>1382</v>
      </c>
      <c r="G246" s="9" t="s">
        <v>53</v>
      </c>
      <c r="H246" s="9" t="s">
        <v>22</v>
      </c>
      <c r="I246" s="9" t="s">
        <v>732</v>
      </c>
      <c r="J246" s="9" t="s">
        <v>27</v>
      </c>
      <c r="K246" s="9" t="s">
        <v>28</v>
      </c>
      <c r="L246" s="9" t="s">
        <v>43</v>
      </c>
      <c r="M246" s="9" t="s">
        <v>44</v>
      </c>
      <c r="N246" s="9" t="s">
        <v>31</v>
      </c>
      <c r="O246" s="9" t="s">
        <v>32</v>
      </c>
      <c r="P246" s="9" t="s">
        <v>22</v>
      </c>
      <c r="Q246" s="9" t="s">
        <v>1383</v>
      </c>
      <c r="R246" s="9" t="s">
        <v>46</v>
      </c>
      <c r="S246" s="9" t="s">
        <v>1384</v>
      </c>
      <c r="T246" s="9" t="s">
        <v>1385</v>
      </c>
    </row>
    <row r="247" customHeight="1" spans="1:20">
      <c r="A247" s="10">
        <v>45222</v>
      </c>
      <c r="B247" s="9" t="s">
        <v>1386</v>
      </c>
      <c r="C247" s="9" t="s">
        <v>179</v>
      </c>
      <c r="D247" s="14" t="s">
        <v>22</v>
      </c>
      <c r="E247" s="9" t="s">
        <v>1387</v>
      </c>
      <c r="F247" s="9" t="s">
        <v>1388</v>
      </c>
      <c r="G247" s="14" t="s">
        <v>53</v>
      </c>
      <c r="H247" s="14" t="s">
        <v>22</v>
      </c>
      <c r="I247" s="14" t="s">
        <v>991</v>
      </c>
      <c r="J247" s="14" t="s">
        <v>27</v>
      </c>
      <c r="K247" s="14" t="s">
        <v>28</v>
      </c>
      <c r="L247" s="14" t="s">
        <v>43</v>
      </c>
      <c r="M247" s="9" t="s">
        <v>44</v>
      </c>
      <c r="N247" s="9" t="s">
        <v>31</v>
      </c>
      <c r="O247" s="14" t="s">
        <v>32</v>
      </c>
      <c r="P247" s="14" t="s">
        <v>22</v>
      </c>
      <c r="Q247" s="14" t="s">
        <v>1389</v>
      </c>
      <c r="R247" s="14" t="s">
        <v>46</v>
      </c>
      <c r="S247" s="20" t="s">
        <v>1390</v>
      </c>
      <c r="T247" s="9" t="s">
        <v>22</v>
      </c>
    </row>
    <row r="248" customHeight="1" spans="1:20">
      <c r="A248" s="25">
        <v>45211</v>
      </c>
      <c r="B248" s="26" t="s">
        <v>1391</v>
      </c>
      <c r="C248" s="26" t="s">
        <v>204</v>
      </c>
      <c r="D248" s="26" t="s">
        <v>22</v>
      </c>
      <c r="E248" s="26" t="s">
        <v>1392</v>
      </c>
      <c r="F248" s="26" t="s">
        <v>1393</v>
      </c>
      <c r="G248" s="26" t="s">
        <v>336</v>
      </c>
      <c r="H248" s="26" t="s">
        <v>110</v>
      </c>
      <c r="I248" s="26" t="s">
        <v>985</v>
      </c>
      <c r="J248" s="26" t="s">
        <v>27</v>
      </c>
      <c r="K248" s="26" t="s">
        <v>28</v>
      </c>
      <c r="L248" s="26" t="s">
        <v>43</v>
      </c>
      <c r="M248" s="26" t="s">
        <v>30</v>
      </c>
      <c r="N248" s="26" t="s">
        <v>208</v>
      </c>
      <c r="O248" s="26" t="s">
        <v>32</v>
      </c>
      <c r="P248" s="26" t="s">
        <v>22</v>
      </c>
      <c r="Q248" s="26" t="s">
        <v>1394</v>
      </c>
      <c r="R248" s="26" t="s">
        <v>56</v>
      </c>
      <c r="S248" s="28" t="s">
        <v>1395</v>
      </c>
      <c r="T248" s="26" t="s">
        <v>22</v>
      </c>
    </row>
    <row r="249" customHeight="1" spans="1:20">
      <c r="A249" s="10">
        <v>45203</v>
      </c>
      <c r="B249" s="9" t="s">
        <v>1396</v>
      </c>
      <c r="C249" s="9" t="s">
        <v>817</v>
      </c>
      <c r="D249" s="11" t="s">
        <v>22</v>
      </c>
      <c r="E249" s="9" t="s">
        <v>1397</v>
      </c>
      <c r="F249" s="9" t="s">
        <v>1398</v>
      </c>
      <c r="G249" s="11" t="s">
        <v>25</v>
      </c>
      <c r="H249" s="11" t="s">
        <v>22</v>
      </c>
      <c r="I249" s="11" t="s">
        <v>207</v>
      </c>
      <c r="J249" s="11" t="s">
        <v>27</v>
      </c>
      <c r="K249" s="11" t="s">
        <v>28</v>
      </c>
      <c r="L249" s="11" t="s">
        <v>43</v>
      </c>
      <c r="M249" s="9" t="s">
        <v>44</v>
      </c>
      <c r="N249" s="9" t="s">
        <v>31</v>
      </c>
      <c r="O249" s="11" t="s">
        <v>32</v>
      </c>
      <c r="P249" s="11" t="s">
        <v>22</v>
      </c>
      <c r="Q249" s="11" t="s">
        <v>1399</v>
      </c>
      <c r="R249" s="11" t="s">
        <v>46</v>
      </c>
      <c r="S249" s="9" t="s">
        <v>1400</v>
      </c>
      <c r="T249" s="9" t="s">
        <v>1401</v>
      </c>
    </row>
    <row r="250" customHeight="1" spans="1:20">
      <c r="A250" s="10">
        <v>45203</v>
      </c>
      <c r="B250" s="9" t="s">
        <v>1402</v>
      </c>
      <c r="C250" s="9" t="s">
        <v>204</v>
      </c>
      <c r="D250" s="11" t="s">
        <v>22</v>
      </c>
      <c r="E250" s="9" t="s">
        <v>1403</v>
      </c>
      <c r="F250" s="9" t="s">
        <v>1404</v>
      </c>
      <c r="G250" s="11" t="s">
        <v>25</v>
      </c>
      <c r="H250" s="11" t="s">
        <v>22</v>
      </c>
      <c r="I250" s="11" t="s">
        <v>131</v>
      </c>
      <c r="J250" s="11" t="s">
        <v>27</v>
      </c>
      <c r="K250" s="11" t="s">
        <v>28</v>
      </c>
      <c r="L250" s="11" t="s">
        <v>43</v>
      </c>
      <c r="M250" s="9" t="s">
        <v>44</v>
      </c>
      <c r="N250" s="9" t="s">
        <v>208</v>
      </c>
      <c r="O250" s="11" t="s">
        <v>32</v>
      </c>
      <c r="P250" s="11" t="s">
        <v>22</v>
      </c>
      <c r="Q250" s="11" t="s">
        <v>1405</v>
      </c>
      <c r="R250" s="11" t="s">
        <v>56</v>
      </c>
      <c r="S250" s="20" t="s">
        <v>1406</v>
      </c>
      <c r="T250" s="9" t="s">
        <v>22</v>
      </c>
    </row>
    <row r="251" customHeight="1" spans="1:20">
      <c r="A251" s="10">
        <v>45206</v>
      </c>
      <c r="B251" s="9" t="s">
        <v>1407</v>
      </c>
      <c r="C251" s="9" t="s">
        <v>1023</v>
      </c>
      <c r="D251" s="11" t="s">
        <v>22</v>
      </c>
      <c r="E251" s="9" t="s">
        <v>1408</v>
      </c>
      <c r="F251" s="9" t="s">
        <v>1409</v>
      </c>
      <c r="G251" s="11" t="s">
        <v>82</v>
      </c>
      <c r="H251" s="11" t="s">
        <v>22</v>
      </c>
      <c r="I251" s="11" t="s">
        <v>880</v>
      </c>
      <c r="J251" s="11" t="s">
        <v>27</v>
      </c>
      <c r="K251" s="11" t="s">
        <v>28</v>
      </c>
      <c r="L251" s="11" t="s">
        <v>43</v>
      </c>
      <c r="M251" s="9" t="s">
        <v>44</v>
      </c>
      <c r="N251" s="9" t="s">
        <v>31</v>
      </c>
      <c r="O251" s="11" t="s">
        <v>32</v>
      </c>
      <c r="P251" s="11" t="s">
        <v>22</v>
      </c>
      <c r="Q251" s="11" t="s">
        <v>1410</v>
      </c>
      <c r="R251" s="11" t="s">
        <v>46</v>
      </c>
      <c r="S251" s="9" t="s">
        <v>1411</v>
      </c>
      <c r="T251" s="9" t="s">
        <v>1412</v>
      </c>
    </row>
    <row r="252" customHeight="1" spans="1:20">
      <c r="A252" s="10">
        <v>45205</v>
      </c>
      <c r="B252" s="9" t="s">
        <v>1413</v>
      </c>
      <c r="C252" s="9" t="s">
        <v>1236</v>
      </c>
      <c r="D252" s="11" t="s">
        <v>22</v>
      </c>
      <c r="E252" s="9" t="s">
        <v>1414</v>
      </c>
      <c r="F252" s="9" t="s">
        <v>1415</v>
      </c>
      <c r="G252" s="11" t="s">
        <v>53</v>
      </c>
      <c r="H252" s="11" t="s">
        <v>22</v>
      </c>
      <c r="I252" s="11" t="s">
        <v>315</v>
      </c>
      <c r="J252" s="11" t="s">
        <v>27</v>
      </c>
      <c r="K252" s="11" t="s">
        <v>28</v>
      </c>
      <c r="L252" s="11" t="s">
        <v>43</v>
      </c>
      <c r="M252" s="9" t="s">
        <v>44</v>
      </c>
      <c r="N252" s="9" t="s">
        <v>31</v>
      </c>
      <c r="O252" s="11" t="s">
        <v>32</v>
      </c>
      <c r="P252" s="11" t="s">
        <v>22</v>
      </c>
      <c r="Q252" s="11" t="s">
        <v>1416</v>
      </c>
      <c r="R252" s="11" t="s">
        <v>46</v>
      </c>
      <c r="S252" s="9" t="s">
        <v>1417</v>
      </c>
      <c r="T252" s="9" t="s">
        <v>1418</v>
      </c>
    </row>
    <row r="253" customHeight="1" spans="1:20">
      <c r="A253" s="10">
        <v>45205</v>
      </c>
      <c r="B253" s="9" t="s">
        <v>1419</v>
      </c>
      <c r="C253" s="9" t="s">
        <v>817</v>
      </c>
      <c r="D253" s="11" t="s">
        <v>22</v>
      </c>
      <c r="E253" s="9" t="s">
        <v>1420</v>
      </c>
      <c r="F253" s="9" t="s">
        <v>1421</v>
      </c>
      <c r="G253" s="11" t="s">
        <v>53</v>
      </c>
      <c r="H253" s="11" t="s">
        <v>22</v>
      </c>
      <c r="I253" s="11" t="s">
        <v>97</v>
      </c>
      <c r="J253" s="11" t="s">
        <v>27</v>
      </c>
      <c r="K253" s="11" t="s">
        <v>28</v>
      </c>
      <c r="L253" s="11" t="s">
        <v>43</v>
      </c>
      <c r="M253" s="9" t="s">
        <v>44</v>
      </c>
      <c r="N253" s="9" t="s">
        <v>31</v>
      </c>
      <c r="O253" s="11" t="s">
        <v>32</v>
      </c>
      <c r="P253" s="11" t="s">
        <v>22</v>
      </c>
      <c r="Q253" s="11" t="s">
        <v>1422</v>
      </c>
      <c r="R253" s="11" t="s">
        <v>46</v>
      </c>
      <c r="S253" s="9" t="s">
        <v>1423</v>
      </c>
      <c r="T253" s="9" t="s">
        <v>1424</v>
      </c>
    </row>
    <row r="254" customHeight="1" spans="1:20">
      <c r="A254" s="10">
        <v>45208</v>
      </c>
      <c r="B254" s="9" t="s">
        <v>1425</v>
      </c>
      <c r="C254" s="9" t="s">
        <v>204</v>
      </c>
      <c r="D254" s="11" t="s">
        <v>22</v>
      </c>
      <c r="E254" s="9" t="s">
        <v>1426</v>
      </c>
      <c r="F254" s="9" t="s">
        <v>1427</v>
      </c>
      <c r="G254" s="11" t="s">
        <v>82</v>
      </c>
      <c r="H254" s="11" t="s">
        <v>96</v>
      </c>
      <c r="I254" s="11" t="s">
        <v>149</v>
      </c>
      <c r="J254" s="11" t="s">
        <v>27</v>
      </c>
      <c r="K254" s="11" t="s">
        <v>28</v>
      </c>
      <c r="L254" s="11" t="s">
        <v>43</v>
      </c>
      <c r="M254" s="9" t="s">
        <v>169</v>
      </c>
      <c r="N254" s="9" t="s">
        <v>208</v>
      </c>
      <c r="O254" s="11" t="s">
        <v>32</v>
      </c>
      <c r="P254" s="11" t="s">
        <v>22</v>
      </c>
      <c r="Q254" s="11" t="s">
        <v>1428</v>
      </c>
      <c r="R254" s="11" t="s">
        <v>46</v>
      </c>
      <c r="S254" s="20" t="s">
        <v>1429</v>
      </c>
      <c r="T254" s="31" t="s">
        <v>1430</v>
      </c>
    </row>
    <row r="255" customHeight="1" spans="1:20">
      <c r="A255" s="6">
        <v>45217</v>
      </c>
      <c r="B255" s="9" t="s">
        <v>1431</v>
      </c>
      <c r="C255" s="9" t="s">
        <v>824</v>
      </c>
      <c r="D255" s="11" t="s">
        <v>22</v>
      </c>
      <c r="E255" s="9" t="s">
        <v>1432</v>
      </c>
      <c r="F255" s="9" t="s">
        <v>1433</v>
      </c>
      <c r="G255" s="11" t="s">
        <v>82</v>
      </c>
      <c r="H255" s="11" t="s">
        <v>22</v>
      </c>
      <c r="I255" s="11" t="s">
        <v>168</v>
      </c>
      <c r="J255" s="11" t="s">
        <v>27</v>
      </c>
      <c r="K255" s="11" t="s">
        <v>28</v>
      </c>
      <c r="L255" s="11" t="s">
        <v>43</v>
      </c>
      <c r="M255" s="9" t="s">
        <v>169</v>
      </c>
      <c r="N255" s="9" t="s">
        <v>31</v>
      </c>
      <c r="O255" s="11" t="s">
        <v>32</v>
      </c>
      <c r="P255" s="11" t="s">
        <v>22</v>
      </c>
      <c r="Q255" s="11" t="s">
        <v>1434</v>
      </c>
      <c r="R255" s="11" t="s">
        <v>46</v>
      </c>
      <c r="S255" s="9" t="s">
        <v>1435</v>
      </c>
      <c r="T255" s="9" t="s">
        <v>1436</v>
      </c>
    </row>
    <row r="256" customHeight="1" spans="1:20">
      <c r="A256" s="10">
        <v>45203</v>
      </c>
      <c r="B256" s="9" t="s">
        <v>1437</v>
      </c>
      <c r="C256" s="9" t="s">
        <v>817</v>
      </c>
      <c r="D256" s="11" t="s">
        <v>22</v>
      </c>
      <c r="E256" s="9" t="s">
        <v>1438</v>
      </c>
      <c r="F256" s="9" t="s">
        <v>1439</v>
      </c>
      <c r="G256" s="11" t="s">
        <v>82</v>
      </c>
      <c r="H256" s="11" t="s">
        <v>22</v>
      </c>
      <c r="I256" s="11" t="s">
        <v>384</v>
      </c>
      <c r="J256" s="11" t="s">
        <v>27</v>
      </c>
      <c r="K256" s="11" t="s">
        <v>28</v>
      </c>
      <c r="L256" s="11" t="s">
        <v>43</v>
      </c>
      <c r="M256" s="9" t="s">
        <v>169</v>
      </c>
      <c r="N256" s="9" t="s">
        <v>31</v>
      </c>
      <c r="O256" s="11" t="s">
        <v>32</v>
      </c>
      <c r="P256" s="11" t="s">
        <v>22</v>
      </c>
      <c r="Q256" s="11" t="s">
        <v>1440</v>
      </c>
      <c r="R256" s="11" t="s">
        <v>46</v>
      </c>
      <c r="S256" s="9" t="s">
        <v>1441</v>
      </c>
      <c r="T256" s="9" t="s">
        <v>1442</v>
      </c>
    </row>
    <row r="257" customHeight="1" spans="1:20">
      <c r="A257" s="10">
        <v>45203</v>
      </c>
      <c r="B257" s="9" t="s">
        <v>1443</v>
      </c>
      <c r="C257" s="9" t="s">
        <v>399</v>
      </c>
      <c r="D257" s="11" t="s">
        <v>22</v>
      </c>
      <c r="E257" s="9" t="s">
        <v>1444</v>
      </c>
      <c r="F257" s="9" t="s">
        <v>1445</v>
      </c>
      <c r="G257" s="11" t="s">
        <v>130</v>
      </c>
      <c r="H257" s="11" t="s">
        <v>22</v>
      </c>
      <c r="I257" s="11" t="s">
        <v>511</v>
      </c>
      <c r="J257" s="11" t="s">
        <v>27</v>
      </c>
      <c r="K257" s="11" t="s">
        <v>28</v>
      </c>
      <c r="L257" s="11" t="s">
        <v>43</v>
      </c>
      <c r="M257" s="9" t="s">
        <v>44</v>
      </c>
      <c r="N257" s="9" t="s">
        <v>31</v>
      </c>
      <c r="O257" s="11" t="s">
        <v>32</v>
      </c>
      <c r="P257" s="11" t="s">
        <v>22</v>
      </c>
      <c r="Q257" s="11" t="s">
        <v>1446</v>
      </c>
      <c r="R257" s="11" t="s">
        <v>46</v>
      </c>
      <c r="S257" s="9" t="s">
        <v>1447</v>
      </c>
      <c r="T257" s="9" t="s">
        <v>1448</v>
      </c>
    </row>
    <row r="258" customHeight="1" spans="1:20">
      <c r="A258" s="10">
        <v>45205</v>
      </c>
      <c r="B258" s="9" t="s">
        <v>1449</v>
      </c>
      <c r="C258" s="9" t="s">
        <v>179</v>
      </c>
      <c r="D258" s="11" t="s">
        <v>22</v>
      </c>
      <c r="E258" s="9" t="s">
        <v>1450</v>
      </c>
      <c r="F258" s="9" t="s">
        <v>1451</v>
      </c>
      <c r="G258" s="11" t="s">
        <v>82</v>
      </c>
      <c r="H258" s="11" t="s">
        <v>1452</v>
      </c>
      <c r="I258" s="11" t="s">
        <v>168</v>
      </c>
      <c r="J258" s="11" t="s">
        <v>27</v>
      </c>
      <c r="K258" s="11" t="s">
        <v>28</v>
      </c>
      <c r="L258" s="11" t="s">
        <v>43</v>
      </c>
      <c r="M258" s="9" t="s">
        <v>799</v>
      </c>
      <c r="N258" s="9" t="s">
        <v>31</v>
      </c>
      <c r="O258" s="11" t="s">
        <v>32</v>
      </c>
      <c r="P258" s="11" t="s">
        <v>22</v>
      </c>
      <c r="Q258" s="11" t="s">
        <v>1453</v>
      </c>
      <c r="R258" s="11" t="s">
        <v>46</v>
      </c>
      <c r="S258" s="9" t="s">
        <v>1454</v>
      </c>
      <c r="T258" s="9" t="s">
        <v>1455</v>
      </c>
    </row>
    <row r="259" customHeight="1" spans="1:20">
      <c r="A259" s="10">
        <v>45206</v>
      </c>
      <c r="B259" s="9" t="s">
        <v>1456</v>
      </c>
      <c r="C259" s="9" t="s">
        <v>837</v>
      </c>
      <c r="D259" s="11" t="s">
        <v>22</v>
      </c>
      <c r="E259" s="9" t="s">
        <v>1457</v>
      </c>
      <c r="F259" s="9" t="s">
        <v>1458</v>
      </c>
      <c r="G259" s="11" t="s">
        <v>130</v>
      </c>
      <c r="H259" s="11" t="s">
        <v>22</v>
      </c>
      <c r="I259" s="11" t="s">
        <v>149</v>
      </c>
      <c r="J259" s="11" t="s">
        <v>27</v>
      </c>
      <c r="K259" s="11" t="s">
        <v>28</v>
      </c>
      <c r="L259" s="11" t="s">
        <v>43</v>
      </c>
      <c r="M259" s="9" t="s">
        <v>44</v>
      </c>
      <c r="N259" s="9" t="s">
        <v>31</v>
      </c>
      <c r="O259" s="11" t="s">
        <v>32</v>
      </c>
      <c r="P259" s="11" t="s">
        <v>22</v>
      </c>
      <c r="Q259" s="11" t="s">
        <v>1459</v>
      </c>
      <c r="R259" s="11" t="s">
        <v>46</v>
      </c>
      <c r="S259" s="9" t="s">
        <v>1460</v>
      </c>
      <c r="T259" s="9" t="s">
        <v>1461</v>
      </c>
    </row>
    <row r="260" customHeight="1" spans="1:20">
      <c r="A260" s="10">
        <v>45207</v>
      </c>
      <c r="B260" s="9" t="s">
        <v>1462</v>
      </c>
      <c r="C260" s="9" t="s">
        <v>817</v>
      </c>
      <c r="D260" s="11" t="s">
        <v>22</v>
      </c>
      <c r="E260" s="9" t="s">
        <v>1463</v>
      </c>
      <c r="F260" s="9" t="s">
        <v>1464</v>
      </c>
      <c r="G260" s="11" t="s">
        <v>82</v>
      </c>
      <c r="H260" s="11" t="s">
        <v>22</v>
      </c>
      <c r="I260" s="11" t="s">
        <v>168</v>
      </c>
      <c r="J260" s="11" t="s">
        <v>27</v>
      </c>
      <c r="K260" s="11" t="s">
        <v>28</v>
      </c>
      <c r="L260" s="11" t="s">
        <v>43</v>
      </c>
      <c r="M260" s="9" t="s">
        <v>169</v>
      </c>
      <c r="N260" s="9" t="s">
        <v>31</v>
      </c>
      <c r="O260" s="11" t="s">
        <v>32</v>
      </c>
      <c r="P260" s="11" t="s">
        <v>22</v>
      </c>
      <c r="Q260" s="11" t="s">
        <v>1465</v>
      </c>
      <c r="R260" s="11" t="s">
        <v>46</v>
      </c>
      <c r="S260" s="9" t="s">
        <v>1466</v>
      </c>
      <c r="T260" s="9" t="s">
        <v>1467</v>
      </c>
    </row>
    <row r="261" customHeight="1" spans="1:20">
      <c r="A261" s="6">
        <v>45214</v>
      </c>
      <c r="B261" s="9" t="s">
        <v>1468</v>
      </c>
      <c r="C261" s="9" t="s">
        <v>179</v>
      </c>
      <c r="D261" s="9" t="s">
        <v>22</v>
      </c>
      <c r="E261" s="9" t="s">
        <v>1469</v>
      </c>
      <c r="F261" s="9" t="s">
        <v>1470</v>
      </c>
      <c r="G261" s="9" t="s">
        <v>82</v>
      </c>
      <c r="H261" s="9" t="s">
        <v>96</v>
      </c>
      <c r="I261" s="9" t="s">
        <v>168</v>
      </c>
      <c r="J261" s="9" t="s">
        <v>27</v>
      </c>
      <c r="K261" s="9" t="s">
        <v>28</v>
      </c>
      <c r="L261" s="9" t="s">
        <v>43</v>
      </c>
      <c r="M261" s="9" t="s">
        <v>169</v>
      </c>
      <c r="N261" s="9" t="s">
        <v>31</v>
      </c>
      <c r="O261" s="9" t="s">
        <v>32</v>
      </c>
      <c r="P261" s="9" t="s">
        <v>22</v>
      </c>
      <c r="Q261" s="9" t="s">
        <v>1471</v>
      </c>
      <c r="R261" s="9" t="s">
        <v>46</v>
      </c>
      <c r="S261" s="20" t="s">
        <v>1472</v>
      </c>
      <c r="T261" s="31" t="s">
        <v>1473</v>
      </c>
    </row>
    <row r="262" customHeight="1" spans="1:20">
      <c r="A262" s="6">
        <v>45215</v>
      </c>
      <c r="B262" s="9" t="s">
        <v>1474</v>
      </c>
      <c r="C262" s="9" t="s">
        <v>1475</v>
      </c>
      <c r="D262" s="11" t="s">
        <v>22</v>
      </c>
      <c r="E262" s="9" t="s">
        <v>1476</v>
      </c>
      <c r="F262" s="9" t="s">
        <v>1477</v>
      </c>
      <c r="G262" s="11" t="s">
        <v>62</v>
      </c>
      <c r="H262" s="11" t="s">
        <v>96</v>
      </c>
      <c r="I262" s="11" t="s">
        <v>277</v>
      </c>
      <c r="J262" s="11" t="s">
        <v>27</v>
      </c>
      <c r="K262" s="11" t="s">
        <v>76</v>
      </c>
      <c r="L262" s="11" t="s">
        <v>43</v>
      </c>
      <c r="M262" s="9" t="s">
        <v>44</v>
      </c>
      <c r="N262" s="9" t="s">
        <v>31</v>
      </c>
      <c r="O262" s="11" t="s">
        <v>32</v>
      </c>
      <c r="P262" s="11" t="s">
        <v>22</v>
      </c>
      <c r="Q262" s="11" t="s">
        <v>1478</v>
      </c>
      <c r="R262" s="11" t="s">
        <v>46</v>
      </c>
      <c r="S262" s="9" t="s">
        <v>1479</v>
      </c>
      <c r="T262" s="9" t="s">
        <v>1480</v>
      </c>
    </row>
    <row r="263" customHeight="1" spans="1:20">
      <c r="A263" s="6">
        <v>45217</v>
      </c>
      <c r="B263" s="9" t="s">
        <v>1481</v>
      </c>
      <c r="C263" s="9" t="s">
        <v>274</v>
      </c>
      <c r="D263" s="11" t="s">
        <v>22</v>
      </c>
      <c r="E263" s="9" t="s">
        <v>1482</v>
      </c>
      <c r="F263" s="9" t="s">
        <v>1483</v>
      </c>
      <c r="G263" s="11" t="s">
        <v>25</v>
      </c>
      <c r="H263" s="11" t="s">
        <v>22</v>
      </c>
      <c r="I263" s="11" t="s">
        <v>299</v>
      </c>
      <c r="J263" s="11" t="s">
        <v>27</v>
      </c>
      <c r="K263" s="11" t="s">
        <v>28</v>
      </c>
      <c r="L263" s="11" t="s">
        <v>43</v>
      </c>
      <c r="M263" s="9" t="s">
        <v>44</v>
      </c>
      <c r="N263" s="9" t="s">
        <v>208</v>
      </c>
      <c r="O263" s="11" t="s">
        <v>32</v>
      </c>
      <c r="P263" s="11" t="s">
        <v>22</v>
      </c>
      <c r="Q263" s="11" t="s">
        <v>1484</v>
      </c>
      <c r="R263" s="11" t="s">
        <v>56</v>
      </c>
      <c r="S263" s="9" t="s">
        <v>1485</v>
      </c>
      <c r="T263" s="31" t="s">
        <v>1486</v>
      </c>
    </row>
    <row r="264" customHeight="1" spans="1:20">
      <c r="A264" s="10">
        <v>45201</v>
      </c>
      <c r="B264" s="12" t="s">
        <v>1487</v>
      </c>
      <c r="C264" s="12" t="s">
        <v>179</v>
      </c>
      <c r="D264" s="13"/>
      <c r="E264" s="12" t="str">
        <f>"071700802289"</f>
        <v>071700802289</v>
      </c>
      <c r="F264" s="12" t="s">
        <v>1488</v>
      </c>
      <c r="G264" s="13" t="s">
        <v>82</v>
      </c>
      <c r="H264" s="13"/>
      <c r="I264" s="13" t="s">
        <v>168</v>
      </c>
      <c r="J264" s="13" t="s">
        <v>27</v>
      </c>
      <c r="K264" s="13" t="s">
        <v>28</v>
      </c>
      <c r="L264" s="13" t="s">
        <v>43</v>
      </c>
      <c r="M264" s="12" t="s">
        <v>169</v>
      </c>
      <c r="N264" s="12" t="s">
        <v>31</v>
      </c>
      <c r="O264" s="13" t="s">
        <v>32</v>
      </c>
      <c r="P264" s="13"/>
      <c r="Q264" s="21">
        <v>45201.4186689815</v>
      </c>
      <c r="R264" s="13" t="s">
        <v>46</v>
      </c>
      <c r="S264" s="12" t="s">
        <v>1489</v>
      </c>
      <c r="T264" s="31" t="s">
        <v>1490</v>
      </c>
    </row>
    <row r="265" customHeight="1" spans="1:20">
      <c r="A265" s="25">
        <v>45211</v>
      </c>
      <c r="B265" s="26" t="s">
        <v>1491</v>
      </c>
      <c r="C265" s="26" t="s">
        <v>1492</v>
      </c>
      <c r="D265" s="26" t="s">
        <v>22</v>
      </c>
      <c r="E265" s="26" t="s">
        <v>1493</v>
      </c>
      <c r="F265" s="26" t="s">
        <v>1494</v>
      </c>
      <c r="G265" s="26" t="s">
        <v>62</v>
      </c>
      <c r="H265" s="26" t="s">
        <v>22</v>
      </c>
      <c r="I265" s="26" t="s">
        <v>175</v>
      </c>
      <c r="J265" s="26" t="s">
        <v>27</v>
      </c>
      <c r="K265" s="26" t="s">
        <v>76</v>
      </c>
      <c r="L265" s="26" t="s">
        <v>43</v>
      </c>
      <c r="M265" s="26" t="s">
        <v>44</v>
      </c>
      <c r="N265" s="26" t="s">
        <v>31</v>
      </c>
      <c r="O265" s="26" t="s">
        <v>32</v>
      </c>
      <c r="P265" s="26" t="s">
        <v>22</v>
      </c>
      <c r="Q265" s="26" t="s">
        <v>1495</v>
      </c>
      <c r="R265" s="26" t="s">
        <v>46</v>
      </c>
      <c r="S265" s="26" t="s">
        <v>1496</v>
      </c>
      <c r="T265" s="26" t="s">
        <v>1497</v>
      </c>
    </row>
    <row r="266" customHeight="1" spans="1:20">
      <c r="A266" s="10">
        <v>45207</v>
      </c>
      <c r="B266" s="9" t="s">
        <v>1498</v>
      </c>
      <c r="C266" s="9" t="s">
        <v>1499</v>
      </c>
      <c r="D266" s="11" t="s">
        <v>22</v>
      </c>
      <c r="E266" s="9" t="s">
        <v>1500</v>
      </c>
      <c r="F266" s="9" t="s">
        <v>1501</v>
      </c>
      <c r="G266" s="11" t="s">
        <v>82</v>
      </c>
      <c r="H266" s="11" t="s">
        <v>22</v>
      </c>
      <c r="I266" s="11" t="s">
        <v>207</v>
      </c>
      <c r="J266" s="11" t="s">
        <v>27</v>
      </c>
      <c r="K266" s="11" t="s">
        <v>28</v>
      </c>
      <c r="L266" s="11" t="s">
        <v>43</v>
      </c>
      <c r="M266" s="9" t="s">
        <v>44</v>
      </c>
      <c r="N266" s="9" t="s">
        <v>31</v>
      </c>
      <c r="O266" s="11" t="s">
        <v>32</v>
      </c>
      <c r="P266" s="11" t="s">
        <v>22</v>
      </c>
      <c r="Q266" s="11" t="s">
        <v>1502</v>
      </c>
      <c r="R266" s="11" t="s">
        <v>46</v>
      </c>
      <c r="S266" s="9" t="s">
        <v>1503</v>
      </c>
      <c r="T266" s="9" t="s">
        <v>1504</v>
      </c>
    </row>
    <row r="267" customHeight="1" spans="1:20">
      <c r="A267" s="10">
        <v>45205</v>
      </c>
      <c r="B267" s="9" t="s">
        <v>1505</v>
      </c>
      <c r="C267" s="9" t="s">
        <v>204</v>
      </c>
      <c r="D267" s="11" t="s">
        <v>22</v>
      </c>
      <c r="E267" s="9" t="s">
        <v>1506</v>
      </c>
      <c r="F267" s="9" t="s">
        <v>1507</v>
      </c>
      <c r="G267" s="11" t="s">
        <v>53</v>
      </c>
      <c r="H267" s="11" t="s">
        <v>22</v>
      </c>
      <c r="I267" s="11" t="s">
        <v>42</v>
      </c>
      <c r="J267" s="11" t="s">
        <v>27</v>
      </c>
      <c r="K267" s="11" t="s">
        <v>28</v>
      </c>
      <c r="L267" s="11" t="s">
        <v>43</v>
      </c>
      <c r="M267" s="9" t="s">
        <v>30</v>
      </c>
      <c r="N267" s="9" t="s">
        <v>208</v>
      </c>
      <c r="O267" s="11" t="s">
        <v>32</v>
      </c>
      <c r="P267" s="11" t="s">
        <v>22</v>
      </c>
      <c r="Q267" s="11" t="s">
        <v>1508</v>
      </c>
      <c r="R267" s="11" t="s">
        <v>56</v>
      </c>
      <c r="S267" s="20" t="s">
        <v>1509</v>
      </c>
      <c r="T267" s="9" t="s">
        <v>22</v>
      </c>
    </row>
    <row r="268" customHeight="1" spans="1:20">
      <c r="A268" s="10">
        <v>45206</v>
      </c>
      <c r="B268" s="9" t="s">
        <v>1510</v>
      </c>
      <c r="C268" s="9" t="s">
        <v>204</v>
      </c>
      <c r="D268" s="11" t="s">
        <v>22</v>
      </c>
      <c r="E268" s="9" t="s">
        <v>1511</v>
      </c>
      <c r="F268" s="9" t="s">
        <v>1512</v>
      </c>
      <c r="G268" s="11" t="s">
        <v>25</v>
      </c>
      <c r="H268" s="11" t="s">
        <v>22</v>
      </c>
      <c r="I268" s="11" t="s">
        <v>207</v>
      </c>
      <c r="J268" s="11" t="s">
        <v>27</v>
      </c>
      <c r="K268" s="11" t="s">
        <v>28</v>
      </c>
      <c r="L268" s="11" t="s">
        <v>43</v>
      </c>
      <c r="M268" s="9" t="s">
        <v>30</v>
      </c>
      <c r="N268" s="9" t="s">
        <v>208</v>
      </c>
      <c r="O268" s="11" t="s">
        <v>32</v>
      </c>
      <c r="P268" s="11" t="s">
        <v>22</v>
      </c>
      <c r="Q268" s="11" t="s">
        <v>1513</v>
      </c>
      <c r="R268" s="11" t="s">
        <v>56</v>
      </c>
      <c r="S268" s="20" t="s">
        <v>1514</v>
      </c>
      <c r="T268" s="9" t="s">
        <v>22</v>
      </c>
    </row>
    <row r="269" customHeight="1" spans="1:20">
      <c r="A269" s="10">
        <v>45206</v>
      </c>
      <c r="B269" s="9" t="s">
        <v>1515</v>
      </c>
      <c r="C269" s="9" t="s">
        <v>381</v>
      </c>
      <c r="D269" s="11" t="s">
        <v>22</v>
      </c>
      <c r="E269" s="9" t="s">
        <v>1516</v>
      </c>
      <c r="F269" s="9" t="s">
        <v>1517</v>
      </c>
      <c r="G269" s="11" t="s">
        <v>336</v>
      </c>
      <c r="H269" s="11" t="s">
        <v>110</v>
      </c>
      <c r="I269" s="11" t="s">
        <v>207</v>
      </c>
      <c r="J269" s="11" t="s">
        <v>27</v>
      </c>
      <c r="K269" s="11" t="s">
        <v>28</v>
      </c>
      <c r="L269" s="11" t="s">
        <v>43</v>
      </c>
      <c r="M269" s="9" t="s">
        <v>44</v>
      </c>
      <c r="N269" s="9" t="s">
        <v>31</v>
      </c>
      <c r="O269" s="11" t="s">
        <v>32</v>
      </c>
      <c r="P269" s="11" t="s">
        <v>22</v>
      </c>
      <c r="Q269" s="11" t="s">
        <v>1518</v>
      </c>
      <c r="R269" s="11" t="s">
        <v>46</v>
      </c>
      <c r="S269" s="20" t="s">
        <v>1519</v>
      </c>
      <c r="T269" s="9" t="s">
        <v>22</v>
      </c>
    </row>
    <row r="270" customHeight="1" spans="1:20">
      <c r="A270" s="25">
        <v>45209</v>
      </c>
      <c r="B270" s="26" t="s">
        <v>1520</v>
      </c>
      <c r="C270" s="26" t="s">
        <v>121</v>
      </c>
      <c r="D270" s="26" t="s">
        <v>22</v>
      </c>
      <c r="E270" s="26" t="s">
        <v>1521</v>
      </c>
      <c r="F270" s="26" t="s">
        <v>1522</v>
      </c>
      <c r="G270" s="26" t="s">
        <v>53</v>
      </c>
      <c r="H270" s="26" t="s">
        <v>22</v>
      </c>
      <c r="I270" s="26" t="s">
        <v>162</v>
      </c>
      <c r="J270" s="26" t="s">
        <v>27</v>
      </c>
      <c r="K270" s="26" t="s">
        <v>28</v>
      </c>
      <c r="L270" s="26" t="s">
        <v>43</v>
      </c>
      <c r="M270" s="26" t="s">
        <v>30</v>
      </c>
      <c r="N270" s="26" t="s">
        <v>31</v>
      </c>
      <c r="O270" s="26" t="s">
        <v>32</v>
      </c>
      <c r="P270" s="26" t="s">
        <v>22</v>
      </c>
      <c r="Q270" s="26" t="s">
        <v>1523</v>
      </c>
      <c r="R270" s="26" t="s">
        <v>56</v>
      </c>
      <c r="S270" s="26" t="s">
        <v>1524</v>
      </c>
      <c r="T270" s="26" t="s">
        <v>22</v>
      </c>
    </row>
    <row r="271" customHeight="1" spans="1:20">
      <c r="A271" s="25">
        <v>45211</v>
      </c>
      <c r="B271" s="26" t="s">
        <v>1525</v>
      </c>
      <c r="C271" s="26" t="s">
        <v>274</v>
      </c>
      <c r="D271" s="26" t="s">
        <v>22</v>
      </c>
      <c r="E271" s="26" t="s">
        <v>1526</v>
      </c>
      <c r="F271" s="26" t="s">
        <v>1527</v>
      </c>
      <c r="G271" s="26" t="s">
        <v>53</v>
      </c>
      <c r="H271" s="26" t="s">
        <v>22</v>
      </c>
      <c r="I271" s="26" t="s">
        <v>490</v>
      </c>
      <c r="J271" s="26" t="s">
        <v>27</v>
      </c>
      <c r="K271" s="26" t="s">
        <v>28</v>
      </c>
      <c r="L271" s="26" t="s">
        <v>43</v>
      </c>
      <c r="M271" s="26" t="s">
        <v>44</v>
      </c>
      <c r="N271" s="26" t="s">
        <v>208</v>
      </c>
      <c r="O271" s="26" t="s">
        <v>32</v>
      </c>
      <c r="P271" s="26" t="s">
        <v>22</v>
      </c>
      <c r="Q271" s="26" t="s">
        <v>1528</v>
      </c>
      <c r="R271" s="26" t="s">
        <v>56</v>
      </c>
      <c r="S271" s="28" t="s">
        <v>1529</v>
      </c>
      <c r="T271" s="26" t="s">
        <v>22</v>
      </c>
    </row>
    <row r="272" customHeight="1" spans="1:20">
      <c r="A272" s="10">
        <v>45200</v>
      </c>
      <c r="B272" s="9" t="s">
        <v>1530</v>
      </c>
      <c r="C272" s="9" t="s">
        <v>121</v>
      </c>
      <c r="D272" s="11" t="s">
        <v>22</v>
      </c>
      <c r="E272" s="9" t="s">
        <v>1531</v>
      </c>
      <c r="F272" s="9" t="s">
        <v>1532</v>
      </c>
      <c r="G272" s="11" t="s">
        <v>82</v>
      </c>
      <c r="H272" s="11" t="s">
        <v>22</v>
      </c>
      <c r="I272" s="11" t="s">
        <v>111</v>
      </c>
      <c r="J272" s="11" t="s">
        <v>27</v>
      </c>
      <c r="K272" s="11" t="s">
        <v>28</v>
      </c>
      <c r="L272" s="11" t="s">
        <v>43</v>
      </c>
      <c r="M272" s="9" t="s">
        <v>30</v>
      </c>
      <c r="N272" s="9" t="s">
        <v>31</v>
      </c>
      <c r="O272" s="11" t="s">
        <v>32</v>
      </c>
      <c r="P272" s="11" t="s">
        <v>22</v>
      </c>
      <c r="Q272" s="11" t="s">
        <v>1533</v>
      </c>
      <c r="R272" s="11" t="s">
        <v>56</v>
      </c>
      <c r="S272" s="9" t="s">
        <v>1534</v>
      </c>
      <c r="T272" s="9" t="s">
        <v>22</v>
      </c>
    </row>
    <row r="273" customHeight="1" spans="1:20">
      <c r="A273" s="10">
        <v>45200</v>
      </c>
      <c r="B273" s="9" t="s">
        <v>1535</v>
      </c>
      <c r="C273" s="9" t="s">
        <v>204</v>
      </c>
      <c r="D273" s="11" t="s">
        <v>22</v>
      </c>
      <c r="E273" s="9" t="s">
        <v>473</v>
      </c>
      <c r="F273" s="9" t="s">
        <v>474</v>
      </c>
      <c r="G273" s="11" t="s">
        <v>25</v>
      </c>
      <c r="H273" s="11" t="s">
        <v>22</v>
      </c>
      <c r="I273" s="11" t="s">
        <v>412</v>
      </c>
      <c r="J273" s="11" t="s">
        <v>27</v>
      </c>
      <c r="K273" s="11" t="s">
        <v>28</v>
      </c>
      <c r="L273" s="11" t="s">
        <v>43</v>
      </c>
      <c r="M273" s="9" t="s">
        <v>44</v>
      </c>
      <c r="N273" s="9" t="s">
        <v>208</v>
      </c>
      <c r="O273" s="11" t="s">
        <v>32</v>
      </c>
      <c r="P273" s="11" t="s">
        <v>22</v>
      </c>
      <c r="Q273" s="11" t="s">
        <v>1536</v>
      </c>
      <c r="R273" s="11" t="s">
        <v>56</v>
      </c>
      <c r="S273" s="9" t="s">
        <v>1537</v>
      </c>
      <c r="T273" s="9" t="s">
        <v>22</v>
      </c>
    </row>
    <row r="274" customHeight="1" spans="1:20">
      <c r="A274" s="10">
        <v>45200</v>
      </c>
      <c r="B274" s="9" t="s">
        <v>1538</v>
      </c>
      <c r="C274" s="9" t="s">
        <v>274</v>
      </c>
      <c r="D274" s="11" t="s">
        <v>22</v>
      </c>
      <c r="E274" s="9" t="s">
        <v>1539</v>
      </c>
      <c r="F274" s="9" t="s">
        <v>1540</v>
      </c>
      <c r="G274" s="11" t="s">
        <v>25</v>
      </c>
      <c r="H274" s="11" t="s">
        <v>22</v>
      </c>
      <c r="I274" s="11" t="s">
        <v>277</v>
      </c>
      <c r="J274" s="11" t="s">
        <v>27</v>
      </c>
      <c r="K274" s="11" t="s">
        <v>28</v>
      </c>
      <c r="L274" s="11" t="s">
        <v>43</v>
      </c>
      <c r="M274" s="9" t="s">
        <v>30</v>
      </c>
      <c r="N274" s="9" t="s">
        <v>208</v>
      </c>
      <c r="O274" s="11" t="s">
        <v>32</v>
      </c>
      <c r="P274" s="11" t="s">
        <v>22</v>
      </c>
      <c r="Q274" s="11" t="s">
        <v>1541</v>
      </c>
      <c r="R274" s="11" t="s">
        <v>56</v>
      </c>
      <c r="S274" s="9" t="s">
        <v>1542</v>
      </c>
      <c r="T274" s="9" t="s">
        <v>22</v>
      </c>
    </row>
    <row r="275" customHeight="1" spans="1:20">
      <c r="A275" s="10">
        <v>45200</v>
      </c>
      <c r="B275" s="9" t="s">
        <v>1543</v>
      </c>
      <c r="C275" s="9" t="s">
        <v>204</v>
      </c>
      <c r="D275" s="11" t="s">
        <v>22</v>
      </c>
      <c r="E275" s="9" t="s">
        <v>1544</v>
      </c>
      <c r="F275" s="9" t="s">
        <v>1545</v>
      </c>
      <c r="G275" s="11" t="s">
        <v>130</v>
      </c>
      <c r="H275" s="11" t="s">
        <v>110</v>
      </c>
      <c r="I275" s="11" t="s">
        <v>1181</v>
      </c>
      <c r="J275" s="11" t="s">
        <v>27</v>
      </c>
      <c r="K275" s="11" t="s">
        <v>195</v>
      </c>
      <c r="L275" s="11" t="s">
        <v>22</v>
      </c>
      <c r="M275" s="9" t="s">
        <v>30</v>
      </c>
      <c r="N275" s="9" t="s">
        <v>208</v>
      </c>
      <c r="O275" s="11" t="s">
        <v>32</v>
      </c>
      <c r="P275" s="11" t="s">
        <v>22</v>
      </c>
      <c r="Q275" s="11" t="s">
        <v>1546</v>
      </c>
      <c r="R275" s="11" t="s">
        <v>56</v>
      </c>
      <c r="S275" s="9" t="s">
        <v>1547</v>
      </c>
      <c r="T275" s="9" t="s">
        <v>22</v>
      </c>
    </row>
    <row r="276" customHeight="1" spans="1:20">
      <c r="A276" s="10">
        <v>45200</v>
      </c>
      <c r="B276" s="9" t="s">
        <v>1548</v>
      </c>
      <c r="C276" s="9" t="s">
        <v>121</v>
      </c>
      <c r="D276" s="11" t="s">
        <v>22</v>
      </c>
      <c r="E276" s="9" t="s">
        <v>1549</v>
      </c>
      <c r="F276" s="9" t="s">
        <v>1550</v>
      </c>
      <c r="G276" s="11" t="s">
        <v>130</v>
      </c>
      <c r="H276" s="11" t="s">
        <v>418</v>
      </c>
      <c r="I276" s="11" t="s">
        <v>384</v>
      </c>
      <c r="J276" s="11" t="s">
        <v>27</v>
      </c>
      <c r="K276" s="11" t="s">
        <v>28</v>
      </c>
      <c r="L276" s="11" t="s">
        <v>43</v>
      </c>
      <c r="M276" s="9" t="s">
        <v>30</v>
      </c>
      <c r="N276" s="9" t="s">
        <v>31</v>
      </c>
      <c r="O276" s="11" t="s">
        <v>32</v>
      </c>
      <c r="P276" s="11" t="s">
        <v>22</v>
      </c>
      <c r="Q276" s="11" t="s">
        <v>1551</v>
      </c>
      <c r="R276" s="11" t="s">
        <v>56</v>
      </c>
      <c r="S276" s="9" t="s">
        <v>1552</v>
      </c>
      <c r="T276" s="9" t="s">
        <v>22</v>
      </c>
    </row>
    <row r="277" customHeight="1" spans="1:20">
      <c r="A277" s="10">
        <v>45200</v>
      </c>
      <c r="B277" s="9" t="s">
        <v>1553</v>
      </c>
      <c r="C277" s="9" t="s">
        <v>121</v>
      </c>
      <c r="D277" s="11" t="s">
        <v>22</v>
      </c>
      <c r="E277" s="9" t="s">
        <v>1554</v>
      </c>
      <c r="F277" s="9" t="s">
        <v>1555</v>
      </c>
      <c r="G277" s="11" t="s">
        <v>53</v>
      </c>
      <c r="H277" s="11" t="s">
        <v>22</v>
      </c>
      <c r="I277" s="11" t="s">
        <v>384</v>
      </c>
      <c r="J277" s="11" t="s">
        <v>27</v>
      </c>
      <c r="K277" s="11" t="s">
        <v>28</v>
      </c>
      <c r="L277" s="11" t="s">
        <v>43</v>
      </c>
      <c r="M277" s="9" t="s">
        <v>44</v>
      </c>
      <c r="N277" s="9" t="s">
        <v>31</v>
      </c>
      <c r="O277" s="11" t="s">
        <v>32</v>
      </c>
      <c r="P277" s="11" t="s">
        <v>22</v>
      </c>
      <c r="Q277" s="11" t="s">
        <v>1556</v>
      </c>
      <c r="R277" s="11" t="s">
        <v>56</v>
      </c>
      <c r="S277" s="9" t="s">
        <v>1557</v>
      </c>
      <c r="T277" s="9" t="s">
        <v>22</v>
      </c>
    </row>
    <row r="278" customHeight="1" spans="1:20">
      <c r="A278" s="10">
        <v>45200</v>
      </c>
      <c r="B278" s="9" t="s">
        <v>1558</v>
      </c>
      <c r="C278" s="9" t="s">
        <v>204</v>
      </c>
      <c r="D278" s="11" t="s">
        <v>22</v>
      </c>
      <c r="E278" s="9" t="s">
        <v>1559</v>
      </c>
      <c r="F278" s="9" t="s">
        <v>1560</v>
      </c>
      <c r="G278" s="11" t="s">
        <v>194</v>
      </c>
      <c r="H278" s="11" t="s">
        <v>22</v>
      </c>
      <c r="I278" s="11" t="s">
        <v>214</v>
      </c>
      <c r="J278" s="11" t="s">
        <v>27</v>
      </c>
      <c r="K278" s="11" t="s">
        <v>28</v>
      </c>
      <c r="L278" s="11" t="s">
        <v>43</v>
      </c>
      <c r="M278" s="9" t="s">
        <v>30</v>
      </c>
      <c r="N278" s="9" t="s">
        <v>208</v>
      </c>
      <c r="O278" s="11" t="s">
        <v>32</v>
      </c>
      <c r="P278" s="11" t="s">
        <v>22</v>
      </c>
      <c r="Q278" s="11" t="s">
        <v>1561</v>
      </c>
      <c r="R278" s="11" t="s">
        <v>56</v>
      </c>
      <c r="S278" s="9" t="s">
        <v>1562</v>
      </c>
      <c r="T278" s="9" t="s">
        <v>22</v>
      </c>
    </row>
    <row r="279" customHeight="1" spans="1:20">
      <c r="A279" s="10">
        <v>45201</v>
      </c>
      <c r="B279" s="12" t="s">
        <v>1563</v>
      </c>
      <c r="C279" s="12" t="s">
        <v>204</v>
      </c>
      <c r="D279" s="13"/>
      <c r="E279" s="12" t="str">
        <f>"15571765580"</f>
        <v>15571765580</v>
      </c>
      <c r="F279" s="12" t="s">
        <v>1564</v>
      </c>
      <c r="G279" s="13" t="s">
        <v>130</v>
      </c>
      <c r="H279" s="13"/>
      <c r="I279" s="13" t="s">
        <v>315</v>
      </c>
      <c r="J279" s="13" t="s">
        <v>27</v>
      </c>
      <c r="K279" s="13" t="s">
        <v>28</v>
      </c>
      <c r="L279" s="13" t="s">
        <v>43</v>
      </c>
      <c r="M279" s="12" t="s">
        <v>30</v>
      </c>
      <c r="N279" s="12" t="s">
        <v>208</v>
      </c>
      <c r="O279" s="13" t="s">
        <v>32</v>
      </c>
      <c r="P279" s="13"/>
      <c r="Q279" s="21">
        <v>45201.7078819444</v>
      </c>
      <c r="R279" s="13" t="s">
        <v>56</v>
      </c>
      <c r="S279" s="22" t="s">
        <v>1565</v>
      </c>
      <c r="T279" s="12"/>
    </row>
    <row r="280" customHeight="1" spans="1:20">
      <c r="A280" s="10">
        <v>45201</v>
      </c>
      <c r="B280" s="12" t="s">
        <v>1566</v>
      </c>
      <c r="C280" s="12" t="s">
        <v>121</v>
      </c>
      <c r="D280" s="13"/>
      <c r="E280" s="12" t="str">
        <f>"13047164383"</f>
        <v>13047164383</v>
      </c>
      <c r="F280" s="12" t="s">
        <v>1567</v>
      </c>
      <c r="G280" s="13" t="s">
        <v>130</v>
      </c>
      <c r="H280" s="13"/>
      <c r="I280" s="13" t="s">
        <v>384</v>
      </c>
      <c r="J280" s="13" t="s">
        <v>27</v>
      </c>
      <c r="K280" s="13" t="s">
        <v>28</v>
      </c>
      <c r="L280" s="13" t="s">
        <v>43</v>
      </c>
      <c r="M280" s="12" t="s">
        <v>30</v>
      </c>
      <c r="N280" s="12" t="s">
        <v>31</v>
      </c>
      <c r="O280" s="13" t="s">
        <v>32</v>
      </c>
      <c r="P280" s="13"/>
      <c r="Q280" s="21">
        <v>45201.416099537</v>
      </c>
      <c r="R280" s="13" t="s">
        <v>56</v>
      </c>
      <c r="S280" s="12" t="s">
        <v>1568</v>
      </c>
      <c r="T280" s="12"/>
    </row>
    <row r="281" customHeight="1" spans="1:20">
      <c r="A281" s="10">
        <v>45201</v>
      </c>
      <c r="B281" s="12" t="s">
        <v>1569</v>
      </c>
      <c r="C281" s="12" t="s">
        <v>204</v>
      </c>
      <c r="D281" s="13"/>
      <c r="E281" s="12" t="str">
        <f>"15587913600"</f>
        <v>15587913600</v>
      </c>
      <c r="F281" s="12" t="s">
        <v>1570</v>
      </c>
      <c r="G281" s="13" t="s">
        <v>130</v>
      </c>
      <c r="H281" s="13"/>
      <c r="I281" s="13" t="s">
        <v>149</v>
      </c>
      <c r="J281" s="13" t="s">
        <v>27</v>
      </c>
      <c r="K281" s="13" t="s">
        <v>28</v>
      </c>
      <c r="L281" s="13" t="s">
        <v>43</v>
      </c>
      <c r="M281" s="12" t="s">
        <v>30</v>
      </c>
      <c r="N281" s="12" t="s">
        <v>208</v>
      </c>
      <c r="O281" s="13" t="s">
        <v>32</v>
      </c>
      <c r="P281" s="13"/>
      <c r="Q281" s="21">
        <v>45201.6777083333</v>
      </c>
      <c r="R281" s="13" t="s">
        <v>56</v>
      </c>
      <c r="S281" s="12" t="s">
        <v>1571</v>
      </c>
      <c r="T281" s="12"/>
    </row>
    <row r="282" customHeight="1" spans="1:20">
      <c r="A282" s="10">
        <v>45201</v>
      </c>
      <c r="B282" s="12" t="s">
        <v>1572</v>
      </c>
      <c r="C282" s="12" t="s">
        <v>274</v>
      </c>
      <c r="D282" s="13"/>
      <c r="E282" s="12" t="str">
        <f>"13032701725"</f>
        <v>13032701725</v>
      </c>
      <c r="F282" s="12" t="s">
        <v>1573</v>
      </c>
      <c r="G282" s="13" t="s">
        <v>130</v>
      </c>
      <c r="H282" s="13"/>
      <c r="I282" s="13" t="s">
        <v>75</v>
      </c>
      <c r="J282" s="13" t="s">
        <v>27</v>
      </c>
      <c r="K282" s="13" t="s">
        <v>28</v>
      </c>
      <c r="L282" s="13" t="s">
        <v>43</v>
      </c>
      <c r="M282" s="12" t="s">
        <v>30</v>
      </c>
      <c r="N282" s="12" t="s">
        <v>208</v>
      </c>
      <c r="O282" s="13" t="s">
        <v>32</v>
      </c>
      <c r="P282" s="13"/>
      <c r="Q282" s="21">
        <v>45201.712974537</v>
      </c>
      <c r="R282" s="13" t="s">
        <v>56</v>
      </c>
      <c r="S282" s="12" t="s">
        <v>1574</v>
      </c>
      <c r="T282" s="12"/>
    </row>
    <row r="283" customHeight="1" spans="1:20">
      <c r="A283" s="10">
        <v>45201</v>
      </c>
      <c r="B283" s="12" t="s">
        <v>1575</v>
      </c>
      <c r="C283" s="12" t="s">
        <v>204</v>
      </c>
      <c r="D283" s="13"/>
      <c r="E283" s="12" t="str">
        <f>"13177088251"</f>
        <v>13177088251</v>
      </c>
      <c r="F283" s="12" t="s">
        <v>1576</v>
      </c>
      <c r="G283" s="13" t="s">
        <v>41</v>
      </c>
      <c r="H283" s="13" t="s">
        <v>148</v>
      </c>
      <c r="I283" s="13" t="s">
        <v>576</v>
      </c>
      <c r="J283" s="13" t="s">
        <v>27</v>
      </c>
      <c r="K283" s="13" t="s">
        <v>28</v>
      </c>
      <c r="L283" s="13" t="s">
        <v>43</v>
      </c>
      <c r="M283" s="12" t="s">
        <v>44</v>
      </c>
      <c r="N283" s="12" t="s">
        <v>208</v>
      </c>
      <c r="O283" s="13" t="s">
        <v>32</v>
      </c>
      <c r="P283" s="13"/>
      <c r="Q283" s="21">
        <v>45201.4197569444</v>
      </c>
      <c r="R283" s="13" t="s">
        <v>56</v>
      </c>
      <c r="S283" s="12" t="s">
        <v>1577</v>
      </c>
      <c r="T283" s="12"/>
    </row>
    <row r="284" customHeight="1" spans="1:20">
      <c r="A284" s="10">
        <v>45201</v>
      </c>
      <c r="B284" s="12" t="s">
        <v>1578</v>
      </c>
      <c r="C284" s="12" t="s">
        <v>274</v>
      </c>
      <c r="D284" s="13"/>
      <c r="E284" s="12" t="str">
        <f>"13177094152"</f>
        <v>13177094152</v>
      </c>
      <c r="F284" s="12" t="s">
        <v>1579</v>
      </c>
      <c r="G284" s="13" t="s">
        <v>130</v>
      </c>
      <c r="H284" s="13" t="s">
        <v>148</v>
      </c>
      <c r="I284" s="13" t="s">
        <v>149</v>
      </c>
      <c r="J284" s="13" t="s">
        <v>27</v>
      </c>
      <c r="K284" s="13" t="s">
        <v>28</v>
      </c>
      <c r="L284" s="13" t="s">
        <v>43</v>
      </c>
      <c r="M284" s="12" t="s">
        <v>30</v>
      </c>
      <c r="N284" s="12" t="s">
        <v>208</v>
      </c>
      <c r="O284" s="13" t="s">
        <v>32</v>
      </c>
      <c r="P284" s="13"/>
      <c r="Q284" s="21">
        <v>45201.6455439815</v>
      </c>
      <c r="R284" s="13" t="s">
        <v>56</v>
      </c>
      <c r="S284" s="12" t="s">
        <v>1580</v>
      </c>
      <c r="T284" s="12"/>
    </row>
    <row r="285" customHeight="1" spans="1:20">
      <c r="A285" s="10">
        <v>45201</v>
      </c>
      <c r="B285" s="12" t="s">
        <v>1581</v>
      </c>
      <c r="C285" s="12" t="s">
        <v>204</v>
      </c>
      <c r="D285" s="13"/>
      <c r="E285" s="12" t="str">
        <f>"13207202870"</f>
        <v>13207202870</v>
      </c>
      <c r="F285" s="12" t="s">
        <v>1582</v>
      </c>
      <c r="G285" s="13" t="s">
        <v>41</v>
      </c>
      <c r="H285" s="13"/>
      <c r="I285" s="13" t="s">
        <v>469</v>
      </c>
      <c r="J285" s="13" t="s">
        <v>27</v>
      </c>
      <c r="K285" s="13" t="s">
        <v>28</v>
      </c>
      <c r="L285" s="13" t="s">
        <v>43</v>
      </c>
      <c r="M285" s="12" t="s">
        <v>44</v>
      </c>
      <c r="N285" s="12" t="s">
        <v>208</v>
      </c>
      <c r="O285" s="13" t="s">
        <v>32</v>
      </c>
      <c r="P285" s="13"/>
      <c r="Q285" s="21">
        <v>45201.4100925926</v>
      </c>
      <c r="R285" s="13" t="s">
        <v>56</v>
      </c>
      <c r="S285" s="12" t="s">
        <v>1583</v>
      </c>
      <c r="T285" s="12"/>
    </row>
    <row r="286" customHeight="1" spans="1:20">
      <c r="A286" s="10">
        <v>45201</v>
      </c>
      <c r="B286" s="12" t="s">
        <v>1584</v>
      </c>
      <c r="C286" s="12" t="s">
        <v>204</v>
      </c>
      <c r="D286" s="13"/>
      <c r="E286" s="12" t="str">
        <f>"13217174531"</f>
        <v>13217174531</v>
      </c>
      <c r="F286" s="12" t="s">
        <v>1585</v>
      </c>
      <c r="G286" s="13" t="s">
        <v>130</v>
      </c>
      <c r="H286" s="13"/>
      <c r="I286" s="13" t="s">
        <v>162</v>
      </c>
      <c r="J286" s="13" t="s">
        <v>27</v>
      </c>
      <c r="K286" s="13" t="s">
        <v>28</v>
      </c>
      <c r="L286" s="13" t="s">
        <v>43</v>
      </c>
      <c r="M286" s="12" t="s">
        <v>44</v>
      </c>
      <c r="N286" s="12" t="s">
        <v>208</v>
      </c>
      <c r="O286" s="13" t="s">
        <v>32</v>
      </c>
      <c r="P286" s="13"/>
      <c r="Q286" s="21">
        <v>45201.6558333333</v>
      </c>
      <c r="R286" s="13" t="s">
        <v>56</v>
      </c>
      <c r="S286" s="22" t="s">
        <v>1586</v>
      </c>
      <c r="T286" s="12"/>
    </row>
    <row r="287" customHeight="1" spans="1:20">
      <c r="A287" s="10">
        <v>45201</v>
      </c>
      <c r="B287" s="12" t="s">
        <v>1587</v>
      </c>
      <c r="C287" s="12" t="s">
        <v>204</v>
      </c>
      <c r="D287" s="13"/>
      <c r="E287" s="12" t="str">
        <f>"15572757688"</f>
        <v>15572757688</v>
      </c>
      <c r="F287" s="12" t="s">
        <v>1588</v>
      </c>
      <c r="G287" s="13" t="s">
        <v>69</v>
      </c>
      <c r="H287" s="13"/>
      <c r="I287" s="13" t="s">
        <v>90</v>
      </c>
      <c r="J287" s="13" t="s">
        <v>27</v>
      </c>
      <c r="K287" s="13" t="s">
        <v>28</v>
      </c>
      <c r="L287" s="13" t="s">
        <v>43</v>
      </c>
      <c r="M287" s="12" t="s">
        <v>44</v>
      </c>
      <c r="N287" s="12" t="s">
        <v>208</v>
      </c>
      <c r="O287" s="13" t="s">
        <v>32</v>
      </c>
      <c r="P287" s="13"/>
      <c r="Q287" s="21">
        <v>45201.6564699074</v>
      </c>
      <c r="R287" s="13" t="s">
        <v>56</v>
      </c>
      <c r="S287" s="12" t="s">
        <v>1589</v>
      </c>
      <c r="T287" s="12"/>
    </row>
    <row r="288" customHeight="1" spans="1:20">
      <c r="A288" s="10">
        <v>45201</v>
      </c>
      <c r="B288" s="12" t="s">
        <v>1590</v>
      </c>
      <c r="C288" s="12" t="s">
        <v>204</v>
      </c>
      <c r="D288" s="13"/>
      <c r="E288" s="12" t="str">
        <f>"15586353398"</f>
        <v>15586353398</v>
      </c>
      <c r="F288" s="12" t="s">
        <v>1591</v>
      </c>
      <c r="G288" s="13" t="s">
        <v>130</v>
      </c>
      <c r="H288" s="13"/>
      <c r="I288" s="13" t="s">
        <v>70</v>
      </c>
      <c r="J288" s="13" t="s">
        <v>27</v>
      </c>
      <c r="K288" s="13" t="s">
        <v>28</v>
      </c>
      <c r="L288" s="13" t="s">
        <v>43</v>
      </c>
      <c r="M288" s="12" t="s">
        <v>30</v>
      </c>
      <c r="N288" s="12" t="s">
        <v>208</v>
      </c>
      <c r="O288" s="13" t="s">
        <v>32</v>
      </c>
      <c r="P288" s="13"/>
      <c r="Q288" s="21">
        <v>45201.6176388889</v>
      </c>
      <c r="R288" s="13" t="s">
        <v>56</v>
      </c>
      <c r="S288" s="12" t="s">
        <v>1592</v>
      </c>
      <c r="T288" s="12"/>
    </row>
    <row r="289" customHeight="1" spans="1:20">
      <c r="A289" s="10">
        <v>45201</v>
      </c>
      <c r="B289" s="12" t="s">
        <v>1593</v>
      </c>
      <c r="C289" s="12" t="s">
        <v>204</v>
      </c>
      <c r="D289" s="13"/>
      <c r="E289" s="12" t="str">
        <f>"15587915668"</f>
        <v>15587915668</v>
      </c>
      <c r="F289" s="12" t="s">
        <v>1594</v>
      </c>
      <c r="G289" s="13" t="s">
        <v>130</v>
      </c>
      <c r="H289" s="13"/>
      <c r="I289" s="13" t="s">
        <v>1595</v>
      </c>
      <c r="J289" s="13" t="s">
        <v>27</v>
      </c>
      <c r="K289" s="13" t="s">
        <v>28</v>
      </c>
      <c r="L289" s="13" t="s">
        <v>43</v>
      </c>
      <c r="M289" s="12" t="s">
        <v>30</v>
      </c>
      <c r="N289" s="12" t="s">
        <v>208</v>
      </c>
      <c r="O289" s="13" t="s">
        <v>32</v>
      </c>
      <c r="P289" s="13"/>
      <c r="Q289" s="21">
        <v>45201.7058333333</v>
      </c>
      <c r="R289" s="13" t="s">
        <v>56</v>
      </c>
      <c r="S289" s="12" t="s">
        <v>1596</v>
      </c>
      <c r="T289" s="12"/>
    </row>
    <row r="290" customHeight="1" spans="1:20">
      <c r="A290" s="10">
        <v>45201</v>
      </c>
      <c r="B290" s="12" t="s">
        <v>1597</v>
      </c>
      <c r="C290" s="12" t="s">
        <v>204</v>
      </c>
      <c r="D290" s="13"/>
      <c r="E290" s="12" t="str">
        <f>"16671744839"</f>
        <v>16671744839</v>
      </c>
      <c r="F290" s="12" t="s">
        <v>1598</v>
      </c>
      <c r="G290" s="13" t="s">
        <v>53</v>
      </c>
      <c r="H290" s="13"/>
      <c r="I290" s="13" t="s">
        <v>864</v>
      </c>
      <c r="J290" s="13" t="s">
        <v>27</v>
      </c>
      <c r="K290" s="13" t="s">
        <v>28</v>
      </c>
      <c r="L290" s="13" t="s">
        <v>43</v>
      </c>
      <c r="M290" s="12" t="s">
        <v>30</v>
      </c>
      <c r="N290" s="12" t="s">
        <v>208</v>
      </c>
      <c r="O290" s="13" t="s">
        <v>32</v>
      </c>
      <c r="P290" s="13"/>
      <c r="Q290" s="21">
        <v>45201.6600810185</v>
      </c>
      <c r="R290" s="13" t="s">
        <v>56</v>
      </c>
      <c r="S290" s="12" t="s">
        <v>1599</v>
      </c>
      <c r="T290" s="12"/>
    </row>
    <row r="291" customHeight="1" spans="1:20">
      <c r="A291" s="10">
        <v>45201</v>
      </c>
      <c r="B291" s="12" t="s">
        <v>1600</v>
      </c>
      <c r="C291" s="12" t="s">
        <v>121</v>
      </c>
      <c r="D291" s="13"/>
      <c r="E291" s="12" t="str">
        <f>"15587933916"</f>
        <v>15587933916</v>
      </c>
      <c r="F291" s="12" t="s">
        <v>1601</v>
      </c>
      <c r="G291" s="13" t="s">
        <v>336</v>
      </c>
      <c r="H291" s="13" t="s">
        <v>540</v>
      </c>
      <c r="I291" s="13" t="s">
        <v>241</v>
      </c>
      <c r="J291" s="13" t="s">
        <v>27</v>
      </c>
      <c r="K291" s="13" t="s">
        <v>28</v>
      </c>
      <c r="L291" s="13" t="s">
        <v>43</v>
      </c>
      <c r="M291" s="12" t="s">
        <v>44</v>
      </c>
      <c r="N291" s="12" t="s">
        <v>31</v>
      </c>
      <c r="O291" s="13" t="s">
        <v>32</v>
      </c>
      <c r="P291" s="13"/>
      <c r="Q291" s="21">
        <v>45201.706087963</v>
      </c>
      <c r="R291" s="13" t="s">
        <v>56</v>
      </c>
      <c r="S291" s="12" t="s">
        <v>1602</v>
      </c>
      <c r="T291" s="12"/>
    </row>
    <row r="292" customHeight="1" spans="1:20">
      <c r="A292" s="10">
        <v>45201</v>
      </c>
      <c r="B292" s="12" t="s">
        <v>1603</v>
      </c>
      <c r="C292" s="12" t="s">
        <v>121</v>
      </c>
      <c r="D292" s="13"/>
      <c r="E292" s="12" t="str">
        <f>"15572769990"</f>
        <v>15572769990</v>
      </c>
      <c r="F292" s="12" t="s">
        <v>1604</v>
      </c>
      <c r="G292" s="13" t="s">
        <v>130</v>
      </c>
      <c r="H292" s="13"/>
      <c r="I292" s="13" t="s">
        <v>54</v>
      </c>
      <c r="J292" s="13" t="s">
        <v>27</v>
      </c>
      <c r="K292" s="13" t="s">
        <v>28</v>
      </c>
      <c r="L292" s="13" t="s">
        <v>43</v>
      </c>
      <c r="M292" s="12" t="s">
        <v>30</v>
      </c>
      <c r="N292" s="12" t="s">
        <v>31</v>
      </c>
      <c r="O292" s="13" t="s">
        <v>32</v>
      </c>
      <c r="P292" s="13"/>
      <c r="Q292" s="21">
        <v>45201.5689699074</v>
      </c>
      <c r="R292" s="13" t="s">
        <v>56</v>
      </c>
      <c r="S292" s="12" t="s">
        <v>1605</v>
      </c>
      <c r="T292" s="12"/>
    </row>
    <row r="293" customHeight="1" spans="1:20">
      <c r="A293" s="10">
        <v>45201</v>
      </c>
      <c r="B293" s="12" t="s">
        <v>1606</v>
      </c>
      <c r="C293" s="12" t="s">
        <v>204</v>
      </c>
      <c r="D293" s="13"/>
      <c r="E293" s="12" t="str">
        <f>"18695064719"</f>
        <v>18695064719</v>
      </c>
      <c r="F293" s="12" t="s">
        <v>1607</v>
      </c>
      <c r="G293" s="13" t="s">
        <v>69</v>
      </c>
      <c r="H293" s="13"/>
      <c r="I293" s="13" t="s">
        <v>576</v>
      </c>
      <c r="J293" s="13" t="s">
        <v>27</v>
      </c>
      <c r="K293" s="13" t="s">
        <v>28</v>
      </c>
      <c r="L293" s="13" t="s">
        <v>43</v>
      </c>
      <c r="M293" s="12" t="s">
        <v>44</v>
      </c>
      <c r="N293" s="12" t="s">
        <v>208</v>
      </c>
      <c r="O293" s="13" t="s">
        <v>32</v>
      </c>
      <c r="P293" s="13"/>
      <c r="Q293" s="21">
        <v>45201.6627662037</v>
      </c>
      <c r="R293" s="13" t="s">
        <v>56</v>
      </c>
      <c r="S293" s="12" t="s">
        <v>1608</v>
      </c>
      <c r="T293" s="12"/>
    </row>
    <row r="294" customHeight="1" spans="1:20">
      <c r="A294" s="10">
        <v>45202</v>
      </c>
      <c r="B294" s="12" t="s">
        <v>1609</v>
      </c>
      <c r="C294" s="12" t="s">
        <v>121</v>
      </c>
      <c r="D294" s="27"/>
      <c r="E294" s="12">
        <v>15549362259</v>
      </c>
      <c r="F294" s="12" t="s">
        <v>1610</v>
      </c>
      <c r="G294" s="27" t="s">
        <v>62</v>
      </c>
      <c r="H294" s="27" t="s">
        <v>148</v>
      </c>
      <c r="I294" s="27" t="s">
        <v>131</v>
      </c>
      <c r="J294" s="27" t="s">
        <v>27</v>
      </c>
      <c r="K294" s="27" t="s">
        <v>28</v>
      </c>
      <c r="L294" s="27" t="s">
        <v>43</v>
      </c>
      <c r="M294" s="12" t="s">
        <v>30</v>
      </c>
      <c r="N294" s="12" t="s">
        <v>31</v>
      </c>
      <c r="O294" s="27" t="s">
        <v>32</v>
      </c>
      <c r="P294" s="27"/>
      <c r="Q294" s="29">
        <v>45202.4430555556</v>
      </c>
      <c r="R294" s="27" t="s">
        <v>56</v>
      </c>
      <c r="S294" s="12" t="s">
        <v>1611</v>
      </c>
      <c r="T294" s="12"/>
    </row>
    <row r="295" customHeight="1" spans="1:20">
      <c r="A295" s="10">
        <v>45202</v>
      </c>
      <c r="B295" s="12" t="s">
        <v>1612</v>
      </c>
      <c r="C295" s="12" t="s">
        <v>274</v>
      </c>
      <c r="D295" s="27"/>
      <c r="E295" s="12">
        <v>15572713616</v>
      </c>
      <c r="F295" s="12" t="s">
        <v>1613</v>
      </c>
      <c r="G295" s="27" t="s">
        <v>336</v>
      </c>
      <c r="H295" s="27"/>
      <c r="I295" s="27" t="s">
        <v>162</v>
      </c>
      <c r="J295" s="27" t="s">
        <v>27</v>
      </c>
      <c r="K295" s="27" t="s">
        <v>28</v>
      </c>
      <c r="L295" s="27" t="s">
        <v>43</v>
      </c>
      <c r="M295" s="12" t="s">
        <v>44</v>
      </c>
      <c r="N295" s="12" t="s">
        <v>208</v>
      </c>
      <c r="O295" s="27" t="s">
        <v>32</v>
      </c>
      <c r="P295" s="27"/>
      <c r="Q295" s="29">
        <v>45202.6104166667</v>
      </c>
      <c r="R295" s="27" t="s">
        <v>56</v>
      </c>
      <c r="S295" s="22" t="s">
        <v>1614</v>
      </c>
      <c r="T295" s="12"/>
    </row>
    <row r="296" customHeight="1" spans="1:20">
      <c r="A296" s="10">
        <v>45202</v>
      </c>
      <c r="B296" s="12" t="s">
        <v>1615</v>
      </c>
      <c r="C296" s="12" t="s">
        <v>204</v>
      </c>
      <c r="D296" s="27"/>
      <c r="E296" s="12">
        <v>13032708022</v>
      </c>
      <c r="F296" s="12" t="s">
        <v>1616</v>
      </c>
      <c r="G296" s="27" t="s">
        <v>41</v>
      </c>
      <c r="H296" s="27"/>
      <c r="I296" s="27" t="s">
        <v>337</v>
      </c>
      <c r="J296" s="27" t="s">
        <v>27</v>
      </c>
      <c r="K296" s="27" t="s">
        <v>28</v>
      </c>
      <c r="L296" s="27" t="s">
        <v>43</v>
      </c>
      <c r="M296" s="12" t="s">
        <v>44</v>
      </c>
      <c r="N296" s="12" t="s">
        <v>208</v>
      </c>
      <c r="O296" s="27" t="s">
        <v>32</v>
      </c>
      <c r="P296" s="27"/>
      <c r="Q296" s="29">
        <v>45202.7229166667</v>
      </c>
      <c r="R296" s="27" t="s">
        <v>56</v>
      </c>
      <c r="S296" s="22" t="s">
        <v>1617</v>
      </c>
      <c r="T296" s="12"/>
    </row>
    <row r="297" customHeight="1" spans="1:20">
      <c r="A297" s="10">
        <v>45202</v>
      </c>
      <c r="B297" s="12" t="s">
        <v>1618</v>
      </c>
      <c r="C297" s="12" t="s">
        <v>204</v>
      </c>
      <c r="D297" s="27"/>
      <c r="E297" s="12">
        <v>13032721322</v>
      </c>
      <c r="F297" s="12" t="s">
        <v>1619</v>
      </c>
      <c r="G297" s="27" t="s">
        <v>336</v>
      </c>
      <c r="H297" s="27"/>
      <c r="I297" s="27" t="s">
        <v>701</v>
      </c>
      <c r="J297" s="27" t="s">
        <v>27</v>
      </c>
      <c r="K297" s="27" t="s">
        <v>28</v>
      </c>
      <c r="L297" s="27" t="s">
        <v>43</v>
      </c>
      <c r="M297" s="12" t="s">
        <v>44</v>
      </c>
      <c r="N297" s="12" t="s">
        <v>208</v>
      </c>
      <c r="O297" s="27" t="s">
        <v>32</v>
      </c>
      <c r="P297" s="27"/>
      <c r="Q297" s="29">
        <v>45202.6291666667</v>
      </c>
      <c r="R297" s="27" t="s">
        <v>56</v>
      </c>
      <c r="S297" s="22" t="s">
        <v>1620</v>
      </c>
      <c r="T297" s="12"/>
    </row>
    <row r="298" customHeight="1" spans="1:20">
      <c r="A298" s="10">
        <v>45202</v>
      </c>
      <c r="B298" s="12" t="s">
        <v>1621</v>
      </c>
      <c r="C298" s="12" t="s">
        <v>204</v>
      </c>
      <c r="D298" s="27"/>
      <c r="E298" s="12">
        <v>13040987771</v>
      </c>
      <c r="F298" s="12" t="s">
        <v>1622</v>
      </c>
      <c r="G298" s="27" t="s">
        <v>130</v>
      </c>
      <c r="H298" s="27"/>
      <c r="I298" s="27" t="s">
        <v>175</v>
      </c>
      <c r="J298" s="27" t="s">
        <v>27</v>
      </c>
      <c r="K298" s="27" t="s">
        <v>28</v>
      </c>
      <c r="L298" s="27" t="s">
        <v>43</v>
      </c>
      <c r="M298" s="12" t="s">
        <v>30</v>
      </c>
      <c r="N298" s="12" t="s">
        <v>208</v>
      </c>
      <c r="O298" s="27" t="s">
        <v>32</v>
      </c>
      <c r="P298" s="27"/>
      <c r="Q298" s="29">
        <v>45202.6138888889</v>
      </c>
      <c r="R298" s="27" t="s">
        <v>56</v>
      </c>
      <c r="S298" s="22" t="s">
        <v>1623</v>
      </c>
      <c r="T298" s="12"/>
    </row>
    <row r="299" customHeight="1" spans="1:20">
      <c r="A299" s="10">
        <v>45202</v>
      </c>
      <c r="B299" s="12" t="s">
        <v>1624</v>
      </c>
      <c r="C299" s="12" t="s">
        <v>274</v>
      </c>
      <c r="D299" s="27"/>
      <c r="E299" s="12">
        <v>13135826751</v>
      </c>
      <c r="F299" s="12" t="s">
        <v>1625</v>
      </c>
      <c r="G299" s="27" t="s">
        <v>130</v>
      </c>
      <c r="H299" s="27"/>
      <c r="I299" s="27" t="s">
        <v>412</v>
      </c>
      <c r="J299" s="27" t="s">
        <v>27</v>
      </c>
      <c r="K299" s="27" t="s">
        <v>28</v>
      </c>
      <c r="L299" s="27" t="s">
        <v>43</v>
      </c>
      <c r="M299" s="12" t="s">
        <v>30</v>
      </c>
      <c r="N299" s="12" t="s">
        <v>208</v>
      </c>
      <c r="O299" s="27" t="s">
        <v>32</v>
      </c>
      <c r="P299" s="27"/>
      <c r="Q299" s="29">
        <v>45202.6777777778</v>
      </c>
      <c r="R299" s="27" t="s">
        <v>56</v>
      </c>
      <c r="S299" s="22" t="s">
        <v>1626</v>
      </c>
      <c r="T299" s="12"/>
    </row>
    <row r="300" customHeight="1" spans="1:20">
      <c r="A300" s="10">
        <v>45202</v>
      </c>
      <c r="B300" s="12" t="s">
        <v>1627</v>
      </c>
      <c r="C300" s="12" t="s">
        <v>204</v>
      </c>
      <c r="D300" s="27"/>
      <c r="E300" s="12">
        <v>13040991511</v>
      </c>
      <c r="F300" s="12" t="s">
        <v>1628</v>
      </c>
      <c r="G300" s="27" t="s">
        <v>41</v>
      </c>
      <c r="H300" s="27" t="s">
        <v>110</v>
      </c>
      <c r="I300" s="27" t="s">
        <v>162</v>
      </c>
      <c r="J300" s="27" t="s">
        <v>27</v>
      </c>
      <c r="K300" s="27" t="s">
        <v>28</v>
      </c>
      <c r="L300" s="27" t="s">
        <v>43</v>
      </c>
      <c r="M300" s="12" t="s">
        <v>30</v>
      </c>
      <c r="N300" s="12" t="s">
        <v>208</v>
      </c>
      <c r="O300" s="27" t="s">
        <v>32</v>
      </c>
      <c r="P300" s="27"/>
      <c r="Q300" s="29">
        <v>45202.69375</v>
      </c>
      <c r="R300" s="27" t="s">
        <v>56</v>
      </c>
      <c r="S300" s="22" t="s">
        <v>1629</v>
      </c>
      <c r="T300" s="12"/>
    </row>
    <row r="301" customHeight="1" spans="1:20">
      <c r="A301" s="10">
        <v>45202</v>
      </c>
      <c r="B301" s="12" t="s">
        <v>1630</v>
      </c>
      <c r="C301" s="12" t="s">
        <v>204</v>
      </c>
      <c r="D301" s="27"/>
      <c r="E301" s="12">
        <v>13085167195</v>
      </c>
      <c r="F301" s="12" t="s">
        <v>1631</v>
      </c>
      <c r="G301" s="27" t="s">
        <v>130</v>
      </c>
      <c r="H301" s="27"/>
      <c r="I301" s="27" t="s">
        <v>384</v>
      </c>
      <c r="J301" s="27" t="s">
        <v>27</v>
      </c>
      <c r="K301" s="27" t="s">
        <v>28</v>
      </c>
      <c r="L301" s="27" t="s">
        <v>43</v>
      </c>
      <c r="M301" s="12" t="s">
        <v>44</v>
      </c>
      <c r="N301" s="12" t="s">
        <v>208</v>
      </c>
      <c r="O301" s="27" t="s">
        <v>32</v>
      </c>
      <c r="P301" s="27"/>
      <c r="Q301" s="29">
        <v>45202.6465277778</v>
      </c>
      <c r="R301" s="27" t="s">
        <v>56</v>
      </c>
      <c r="S301" s="22" t="s">
        <v>1632</v>
      </c>
      <c r="T301" s="12"/>
    </row>
    <row r="302" customHeight="1" spans="1:20">
      <c r="A302" s="10">
        <v>45202</v>
      </c>
      <c r="B302" s="12" t="s">
        <v>1633</v>
      </c>
      <c r="C302" s="12" t="s">
        <v>274</v>
      </c>
      <c r="D302" s="27"/>
      <c r="E302" s="12">
        <v>15671077059</v>
      </c>
      <c r="F302" s="12" t="s">
        <v>1634</v>
      </c>
      <c r="G302" s="27" t="s">
        <v>53</v>
      </c>
      <c r="H302" s="27" t="s">
        <v>148</v>
      </c>
      <c r="I302" s="27" t="s">
        <v>214</v>
      </c>
      <c r="J302" s="27" t="s">
        <v>27</v>
      </c>
      <c r="K302" s="27" t="s">
        <v>28</v>
      </c>
      <c r="L302" s="27" t="s">
        <v>43</v>
      </c>
      <c r="M302" s="12" t="s">
        <v>44</v>
      </c>
      <c r="N302" s="12" t="s">
        <v>208</v>
      </c>
      <c r="O302" s="27" t="s">
        <v>32</v>
      </c>
      <c r="P302" s="27"/>
      <c r="Q302" s="29">
        <v>45202.4736111111</v>
      </c>
      <c r="R302" s="27" t="s">
        <v>56</v>
      </c>
      <c r="S302" s="22" t="s">
        <v>1635</v>
      </c>
      <c r="T302" s="12"/>
    </row>
    <row r="303" customHeight="1" spans="1:20">
      <c r="A303" s="10">
        <v>45202</v>
      </c>
      <c r="B303" s="12" t="s">
        <v>1636</v>
      </c>
      <c r="C303" s="12" t="s">
        <v>204</v>
      </c>
      <c r="D303" s="27"/>
      <c r="E303" s="12">
        <v>13217276278</v>
      </c>
      <c r="F303" s="12" t="s">
        <v>1637</v>
      </c>
      <c r="G303" s="27" t="s">
        <v>130</v>
      </c>
      <c r="H303" s="27" t="s">
        <v>110</v>
      </c>
      <c r="I303" s="27" t="s">
        <v>701</v>
      </c>
      <c r="J303" s="27" t="s">
        <v>27</v>
      </c>
      <c r="K303" s="27" t="s">
        <v>28</v>
      </c>
      <c r="L303" s="27" t="s">
        <v>43</v>
      </c>
      <c r="M303" s="12" t="s">
        <v>30</v>
      </c>
      <c r="N303" s="12" t="s">
        <v>208</v>
      </c>
      <c r="O303" s="27" t="s">
        <v>32</v>
      </c>
      <c r="P303" s="27"/>
      <c r="Q303" s="29">
        <v>45202.6458333333</v>
      </c>
      <c r="R303" s="27" t="s">
        <v>56</v>
      </c>
      <c r="S303" s="22" t="s">
        <v>1638</v>
      </c>
      <c r="T303" s="12"/>
    </row>
    <row r="304" customHeight="1" spans="1:20">
      <c r="A304" s="10">
        <v>45202</v>
      </c>
      <c r="B304" s="12" t="s">
        <v>1639</v>
      </c>
      <c r="C304" s="12" t="s">
        <v>204</v>
      </c>
      <c r="D304" s="27"/>
      <c r="E304" s="12">
        <v>13235631038</v>
      </c>
      <c r="F304" s="12" t="s">
        <v>1640</v>
      </c>
      <c r="G304" s="27" t="s">
        <v>69</v>
      </c>
      <c r="H304" s="27"/>
      <c r="I304" s="27" t="s">
        <v>701</v>
      </c>
      <c r="J304" s="27" t="s">
        <v>27</v>
      </c>
      <c r="K304" s="27" t="s">
        <v>28</v>
      </c>
      <c r="L304" s="27" t="s">
        <v>43</v>
      </c>
      <c r="M304" s="12" t="s">
        <v>799</v>
      </c>
      <c r="N304" s="12" t="s">
        <v>208</v>
      </c>
      <c r="O304" s="27" t="s">
        <v>32</v>
      </c>
      <c r="P304" s="27"/>
      <c r="Q304" s="29">
        <v>45202.7104166667</v>
      </c>
      <c r="R304" s="27" t="s">
        <v>56</v>
      </c>
      <c r="S304" s="22" t="s">
        <v>1641</v>
      </c>
      <c r="T304" s="12"/>
    </row>
    <row r="305" customHeight="1" spans="1:20">
      <c r="A305" s="10">
        <v>45202</v>
      </c>
      <c r="B305" s="12" t="s">
        <v>1642</v>
      </c>
      <c r="C305" s="12" t="s">
        <v>274</v>
      </c>
      <c r="D305" s="27"/>
      <c r="E305" s="12">
        <v>13197347086</v>
      </c>
      <c r="F305" s="12" t="s">
        <v>1643</v>
      </c>
      <c r="G305" s="27" t="s">
        <v>130</v>
      </c>
      <c r="H305" s="27" t="s">
        <v>148</v>
      </c>
      <c r="I305" s="27" t="s">
        <v>315</v>
      </c>
      <c r="J305" s="27" t="s">
        <v>27</v>
      </c>
      <c r="K305" s="27" t="s">
        <v>28</v>
      </c>
      <c r="L305" s="27" t="s">
        <v>43</v>
      </c>
      <c r="M305" s="12" t="s">
        <v>30</v>
      </c>
      <c r="N305" s="12" t="s">
        <v>208</v>
      </c>
      <c r="O305" s="27" t="s">
        <v>32</v>
      </c>
      <c r="P305" s="27"/>
      <c r="Q305" s="29">
        <v>45202.4326388889</v>
      </c>
      <c r="R305" s="27" t="s">
        <v>56</v>
      </c>
      <c r="S305" s="22" t="s">
        <v>1644</v>
      </c>
      <c r="T305" s="12"/>
    </row>
    <row r="306" customHeight="1" spans="1:20">
      <c r="A306" s="10">
        <v>45202</v>
      </c>
      <c r="B306" s="12" t="s">
        <v>1645</v>
      </c>
      <c r="C306" s="12" t="s">
        <v>204</v>
      </c>
      <c r="D306" s="27"/>
      <c r="E306" s="12">
        <v>13294247199</v>
      </c>
      <c r="F306" s="12" t="s">
        <v>1646</v>
      </c>
      <c r="G306" s="27" t="s">
        <v>336</v>
      </c>
      <c r="H306" s="27"/>
      <c r="I306" s="27" t="s">
        <v>931</v>
      </c>
      <c r="J306" s="27" t="s">
        <v>27</v>
      </c>
      <c r="K306" s="27" t="s">
        <v>28</v>
      </c>
      <c r="L306" s="27" t="s">
        <v>43</v>
      </c>
      <c r="M306" s="12" t="s">
        <v>44</v>
      </c>
      <c r="N306" s="12" t="s">
        <v>208</v>
      </c>
      <c r="O306" s="27" t="s">
        <v>32</v>
      </c>
      <c r="P306" s="27"/>
      <c r="Q306" s="29">
        <v>45202.4902777778</v>
      </c>
      <c r="R306" s="27" t="s">
        <v>56</v>
      </c>
      <c r="S306" s="22" t="s">
        <v>1647</v>
      </c>
      <c r="T306" s="12"/>
    </row>
    <row r="307" customHeight="1" spans="1:20">
      <c r="A307" s="10">
        <v>45202</v>
      </c>
      <c r="B307" s="12" t="s">
        <v>1648</v>
      </c>
      <c r="C307" s="12" t="s">
        <v>274</v>
      </c>
      <c r="D307" s="27"/>
      <c r="E307" s="12">
        <v>15587902951</v>
      </c>
      <c r="F307" s="12" t="s">
        <v>1649</v>
      </c>
      <c r="G307" s="27" t="s">
        <v>130</v>
      </c>
      <c r="H307" s="27"/>
      <c r="I307" s="27" t="s">
        <v>448</v>
      </c>
      <c r="J307" s="27" t="s">
        <v>27</v>
      </c>
      <c r="K307" s="27" t="s">
        <v>28</v>
      </c>
      <c r="L307" s="27" t="s">
        <v>43</v>
      </c>
      <c r="M307" s="12" t="s">
        <v>30</v>
      </c>
      <c r="N307" s="12" t="s">
        <v>208</v>
      </c>
      <c r="O307" s="27" t="s">
        <v>32</v>
      </c>
      <c r="P307" s="27"/>
      <c r="Q307" s="29">
        <v>45202.4180555556</v>
      </c>
      <c r="R307" s="27" t="s">
        <v>56</v>
      </c>
      <c r="S307" s="22" t="s">
        <v>1650</v>
      </c>
      <c r="T307" s="12"/>
    </row>
    <row r="308" customHeight="1" spans="1:20">
      <c r="A308" s="10">
        <v>45202</v>
      </c>
      <c r="B308" s="12" t="s">
        <v>1651</v>
      </c>
      <c r="C308" s="12" t="s">
        <v>204</v>
      </c>
      <c r="D308" s="27"/>
      <c r="E308" s="12">
        <v>15549304759</v>
      </c>
      <c r="F308" s="12" t="s">
        <v>1652</v>
      </c>
      <c r="G308" s="27" t="s">
        <v>336</v>
      </c>
      <c r="H308" s="27" t="s">
        <v>148</v>
      </c>
      <c r="I308" s="27" t="s">
        <v>214</v>
      </c>
      <c r="J308" s="27" t="s">
        <v>27</v>
      </c>
      <c r="K308" s="27" t="s">
        <v>28</v>
      </c>
      <c r="L308" s="27" t="s">
        <v>43</v>
      </c>
      <c r="M308" s="12" t="s">
        <v>30</v>
      </c>
      <c r="N308" s="12" t="s">
        <v>208</v>
      </c>
      <c r="O308" s="27" t="s">
        <v>32</v>
      </c>
      <c r="P308" s="27"/>
      <c r="Q308" s="29">
        <v>45202.6388888889</v>
      </c>
      <c r="R308" s="27" t="s">
        <v>56</v>
      </c>
      <c r="S308" s="22" t="s">
        <v>1653</v>
      </c>
      <c r="T308" s="12"/>
    </row>
    <row r="309" customHeight="1" spans="1:20">
      <c r="A309" s="10">
        <v>45202</v>
      </c>
      <c r="B309" s="12" t="s">
        <v>1654</v>
      </c>
      <c r="C309" s="12" t="s">
        <v>274</v>
      </c>
      <c r="D309" s="27"/>
      <c r="E309" s="12">
        <v>15629356576</v>
      </c>
      <c r="F309" s="12" t="s">
        <v>1655</v>
      </c>
      <c r="G309" s="27" t="s">
        <v>130</v>
      </c>
      <c r="H309" s="27"/>
      <c r="I309" s="27" t="s">
        <v>277</v>
      </c>
      <c r="J309" s="27" t="s">
        <v>27</v>
      </c>
      <c r="K309" s="27" t="s">
        <v>28</v>
      </c>
      <c r="L309" s="27" t="s">
        <v>43</v>
      </c>
      <c r="M309" s="12" t="s">
        <v>44</v>
      </c>
      <c r="N309" s="12" t="s">
        <v>208</v>
      </c>
      <c r="O309" s="27" t="s">
        <v>32</v>
      </c>
      <c r="P309" s="27"/>
      <c r="Q309" s="29">
        <v>45202.4854166667</v>
      </c>
      <c r="R309" s="27" t="s">
        <v>56</v>
      </c>
      <c r="S309" s="22" t="s">
        <v>1656</v>
      </c>
      <c r="T309" s="12"/>
    </row>
    <row r="310" customHeight="1" spans="1:20">
      <c r="A310" s="10">
        <v>45202</v>
      </c>
      <c r="B310" s="12" t="s">
        <v>1657</v>
      </c>
      <c r="C310" s="12" t="s">
        <v>274</v>
      </c>
      <c r="D310" s="27"/>
      <c r="E310" s="12">
        <v>13098400521</v>
      </c>
      <c r="F310" s="12" t="s">
        <v>1658</v>
      </c>
      <c r="G310" s="27" t="s">
        <v>130</v>
      </c>
      <c r="H310" s="27"/>
      <c r="I310" s="27" t="s">
        <v>277</v>
      </c>
      <c r="J310" s="27" t="s">
        <v>27</v>
      </c>
      <c r="K310" s="27" t="s">
        <v>28</v>
      </c>
      <c r="L310" s="27" t="s">
        <v>43</v>
      </c>
      <c r="M310" s="12" t="s">
        <v>30</v>
      </c>
      <c r="N310" s="12" t="s">
        <v>208</v>
      </c>
      <c r="O310" s="27" t="s">
        <v>32</v>
      </c>
      <c r="P310" s="27"/>
      <c r="Q310" s="29">
        <v>45202.7326388889</v>
      </c>
      <c r="R310" s="27" t="s">
        <v>56</v>
      </c>
      <c r="S310" s="22" t="s">
        <v>1659</v>
      </c>
      <c r="T310" s="12"/>
    </row>
    <row r="311" customHeight="1" spans="1:20">
      <c r="A311" s="10">
        <v>45202</v>
      </c>
      <c r="B311" s="12" t="s">
        <v>1660</v>
      </c>
      <c r="C311" s="12" t="s">
        <v>204</v>
      </c>
      <c r="D311" s="27"/>
      <c r="E311" s="12">
        <v>17671926695</v>
      </c>
      <c r="F311" s="12" t="s">
        <v>1661</v>
      </c>
      <c r="G311" s="27" t="s">
        <v>82</v>
      </c>
      <c r="H311" s="27"/>
      <c r="I311" s="27" t="s">
        <v>175</v>
      </c>
      <c r="J311" s="27" t="s">
        <v>27</v>
      </c>
      <c r="K311" s="27" t="s">
        <v>28</v>
      </c>
      <c r="L311" s="27" t="s">
        <v>43</v>
      </c>
      <c r="M311" s="12" t="s">
        <v>44</v>
      </c>
      <c r="N311" s="12" t="s">
        <v>208</v>
      </c>
      <c r="O311" s="27" t="s">
        <v>32</v>
      </c>
      <c r="P311" s="27"/>
      <c r="Q311" s="29">
        <v>45202.6965277778</v>
      </c>
      <c r="R311" s="27" t="s">
        <v>56</v>
      </c>
      <c r="S311" s="22" t="s">
        <v>1662</v>
      </c>
      <c r="T311" s="12"/>
    </row>
    <row r="312" customHeight="1" spans="1:20">
      <c r="A312" s="10">
        <v>45202</v>
      </c>
      <c r="B312" s="12" t="s">
        <v>1663</v>
      </c>
      <c r="C312" s="12" t="s">
        <v>121</v>
      </c>
      <c r="D312" s="27"/>
      <c r="E312" s="12">
        <v>17671336065</v>
      </c>
      <c r="F312" s="12" t="s">
        <v>1664</v>
      </c>
      <c r="G312" s="27" t="s">
        <v>336</v>
      </c>
      <c r="H312" s="27"/>
      <c r="I312" s="27" t="s">
        <v>131</v>
      </c>
      <c r="J312" s="27" t="s">
        <v>27</v>
      </c>
      <c r="K312" s="27" t="s">
        <v>28</v>
      </c>
      <c r="L312" s="27" t="s">
        <v>43</v>
      </c>
      <c r="M312" s="12" t="s">
        <v>44</v>
      </c>
      <c r="N312" s="12" t="s">
        <v>31</v>
      </c>
      <c r="O312" s="27" t="s">
        <v>32</v>
      </c>
      <c r="P312" s="27"/>
      <c r="Q312" s="29">
        <v>45202.6173611111</v>
      </c>
      <c r="R312" s="27" t="s">
        <v>56</v>
      </c>
      <c r="S312" s="12" t="s">
        <v>1665</v>
      </c>
      <c r="T312" s="12"/>
    </row>
    <row r="313" customHeight="1" spans="1:20">
      <c r="A313" s="10">
        <v>45202</v>
      </c>
      <c r="B313" s="12" t="s">
        <v>1666</v>
      </c>
      <c r="C313" s="12" t="s">
        <v>399</v>
      </c>
      <c r="D313" s="27"/>
      <c r="E313" s="12">
        <v>15507208938</v>
      </c>
      <c r="F313" s="12" t="s">
        <v>1667</v>
      </c>
      <c r="G313" s="27" t="s">
        <v>336</v>
      </c>
      <c r="H313" s="27"/>
      <c r="I313" s="27" t="s">
        <v>732</v>
      </c>
      <c r="J313" s="27" t="s">
        <v>27</v>
      </c>
      <c r="K313" s="27" t="s">
        <v>28</v>
      </c>
      <c r="L313" s="27" t="s">
        <v>43</v>
      </c>
      <c r="M313" s="12" t="s">
        <v>30</v>
      </c>
      <c r="N313" s="12" t="s">
        <v>31</v>
      </c>
      <c r="O313" s="27" t="s">
        <v>32</v>
      </c>
      <c r="P313" s="27"/>
      <c r="Q313" s="29">
        <v>45202.4361111111</v>
      </c>
      <c r="R313" s="27" t="s">
        <v>46</v>
      </c>
      <c r="S313" s="22" t="s">
        <v>1668</v>
      </c>
      <c r="T313" s="12"/>
    </row>
    <row r="314" customHeight="1" spans="1:20">
      <c r="A314" s="10">
        <v>45202</v>
      </c>
      <c r="B314" s="12" t="s">
        <v>1669</v>
      </c>
      <c r="C314" s="12" t="s">
        <v>204</v>
      </c>
      <c r="D314" s="27"/>
      <c r="E314" s="12">
        <v>18527306053</v>
      </c>
      <c r="F314" s="12" t="s">
        <v>1670</v>
      </c>
      <c r="G314" s="27" t="s">
        <v>53</v>
      </c>
      <c r="H314" s="27"/>
      <c r="I314" s="27" t="s">
        <v>131</v>
      </c>
      <c r="J314" s="27" t="s">
        <v>27</v>
      </c>
      <c r="K314" s="27" t="s">
        <v>28</v>
      </c>
      <c r="L314" s="27" t="s">
        <v>43</v>
      </c>
      <c r="M314" s="12" t="s">
        <v>30</v>
      </c>
      <c r="N314" s="12" t="s">
        <v>208</v>
      </c>
      <c r="O314" s="27" t="s">
        <v>32</v>
      </c>
      <c r="P314" s="27"/>
      <c r="Q314" s="29">
        <v>45202.45625</v>
      </c>
      <c r="R314" s="27" t="s">
        <v>56</v>
      </c>
      <c r="S314" s="22" t="s">
        <v>1671</v>
      </c>
      <c r="T314" s="12"/>
    </row>
    <row r="315" customHeight="1" spans="1:20">
      <c r="A315" s="10">
        <v>45202</v>
      </c>
      <c r="B315" s="12" t="s">
        <v>1672</v>
      </c>
      <c r="C315" s="12" t="s">
        <v>121</v>
      </c>
      <c r="D315" s="27"/>
      <c r="E315" s="12">
        <v>15572742897</v>
      </c>
      <c r="F315" s="12" t="s">
        <v>1673</v>
      </c>
      <c r="G315" s="27" t="s">
        <v>25</v>
      </c>
      <c r="H315" s="27"/>
      <c r="I315" s="27" t="s">
        <v>448</v>
      </c>
      <c r="J315" s="27" t="s">
        <v>27</v>
      </c>
      <c r="K315" s="27" t="s">
        <v>28</v>
      </c>
      <c r="L315" s="27" t="s">
        <v>43</v>
      </c>
      <c r="M315" s="12" t="s">
        <v>44</v>
      </c>
      <c r="N315" s="12" t="s">
        <v>31</v>
      </c>
      <c r="O315" s="27" t="s">
        <v>32</v>
      </c>
      <c r="P315" s="27"/>
      <c r="Q315" s="29">
        <v>45202.4298611111</v>
      </c>
      <c r="R315" s="27" t="s">
        <v>56</v>
      </c>
      <c r="S315" s="12" t="s">
        <v>1674</v>
      </c>
      <c r="T315" s="12"/>
    </row>
    <row r="316" customHeight="1" spans="1:20">
      <c r="A316" s="10">
        <v>45203</v>
      </c>
      <c r="B316" s="9" t="s">
        <v>1675</v>
      </c>
      <c r="C316" s="9" t="s">
        <v>121</v>
      </c>
      <c r="D316" s="11" t="s">
        <v>22</v>
      </c>
      <c r="E316" s="9" t="s">
        <v>1676</v>
      </c>
      <c r="F316" s="9" t="s">
        <v>1677</v>
      </c>
      <c r="G316" s="11" t="s">
        <v>41</v>
      </c>
      <c r="H316" s="11" t="s">
        <v>22</v>
      </c>
      <c r="I316" s="11" t="s">
        <v>259</v>
      </c>
      <c r="J316" s="11" t="s">
        <v>27</v>
      </c>
      <c r="K316" s="11" t="s">
        <v>28</v>
      </c>
      <c r="L316" s="11" t="s">
        <v>43</v>
      </c>
      <c r="M316" s="9" t="s">
        <v>30</v>
      </c>
      <c r="N316" s="9" t="s">
        <v>31</v>
      </c>
      <c r="O316" s="11" t="s">
        <v>32</v>
      </c>
      <c r="P316" s="11" t="s">
        <v>22</v>
      </c>
      <c r="Q316" s="11" t="s">
        <v>1678</v>
      </c>
      <c r="R316" s="11" t="s">
        <v>56</v>
      </c>
      <c r="S316" s="9" t="s">
        <v>1679</v>
      </c>
      <c r="T316" s="9" t="s">
        <v>22</v>
      </c>
    </row>
    <row r="317" customHeight="1" spans="1:20">
      <c r="A317" s="10">
        <v>45203</v>
      </c>
      <c r="B317" s="9" t="s">
        <v>1680</v>
      </c>
      <c r="C317" s="9" t="s">
        <v>121</v>
      </c>
      <c r="D317" s="11" t="s">
        <v>22</v>
      </c>
      <c r="E317" s="9" t="s">
        <v>1681</v>
      </c>
      <c r="F317" s="9" t="s">
        <v>1682</v>
      </c>
      <c r="G317" s="11" t="s">
        <v>53</v>
      </c>
      <c r="H317" s="11" t="s">
        <v>22</v>
      </c>
      <c r="I317" s="11" t="s">
        <v>259</v>
      </c>
      <c r="J317" s="11" t="s">
        <v>27</v>
      </c>
      <c r="K317" s="11" t="s">
        <v>28</v>
      </c>
      <c r="L317" s="11" t="s">
        <v>43</v>
      </c>
      <c r="M317" s="9" t="s">
        <v>44</v>
      </c>
      <c r="N317" s="9" t="s">
        <v>31</v>
      </c>
      <c r="O317" s="11" t="s">
        <v>32</v>
      </c>
      <c r="P317" s="11" t="s">
        <v>22</v>
      </c>
      <c r="Q317" s="11" t="s">
        <v>1683</v>
      </c>
      <c r="R317" s="11" t="s">
        <v>56</v>
      </c>
      <c r="S317" s="9" t="s">
        <v>1684</v>
      </c>
      <c r="T317" s="9" t="s">
        <v>22</v>
      </c>
    </row>
    <row r="318" customHeight="1" spans="1:20">
      <c r="A318" s="10">
        <v>45203</v>
      </c>
      <c r="B318" s="9" t="s">
        <v>1685</v>
      </c>
      <c r="C318" s="9" t="s">
        <v>121</v>
      </c>
      <c r="D318" s="11" t="s">
        <v>22</v>
      </c>
      <c r="E318" s="9" t="s">
        <v>1686</v>
      </c>
      <c r="F318" s="9" t="s">
        <v>1687</v>
      </c>
      <c r="G318" s="11" t="s">
        <v>336</v>
      </c>
      <c r="H318" s="11" t="s">
        <v>110</v>
      </c>
      <c r="I318" s="11" t="s">
        <v>315</v>
      </c>
      <c r="J318" s="11" t="s">
        <v>27</v>
      </c>
      <c r="K318" s="11" t="s">
        <v>28</v>
      </c>
      <c r="L318" s="11" t="s">
        <v>43</v>
      </c>
      <c r="M318" s="9" t="s">
        <v>44</v>
      </c>
      <c r="N318" s="9" t="s">
        <v>31</v>
      </c>
      <c r="O318" s="11" t="s">
        <v>32</v>
      </c>
      <c r="P318" s="11" t="s">
        <v>22</v>
      </c>
      <c r="Q318" s="11" t="s">
        <v>1688</v>
      </c>
      <c r="R318" s="11" t="s">
        <v>56</v>
      </c>
      <c r="S318" s="9" t="s">
        <v>1689</v>
      </c>
      <c r="T318" s="9" t="s">
        <v>22</v>
      </c>
    </row>
    <row r="319" customHeight="1" spans="1:20">
      <c r="A319" s="10">
        <v>45203</v>
      </c>
      <c r="B319" s="9" t="s">
        <v>1690</v>
      </c>
      <c r="C319" s="9" t="s">
        <v>381</v>
      </c>
      <c r="D319" s="11" t="s">
        <v>22</v>
      </c>
      <c r="E319" s="9" t="s">
        <v>1691</v>
      </c>
      <c r="F319" s="9" t="s">
        <v>1692</v>
      </c>
      <c r="G319" s="11" t="s">
        <v>247</v>
      </c>
      <c r="H319" s="11" t="s">
        <v>22</v>
      </c>
      <c r="I319" s="11" t="s">
        <v>931</v>
      </c>
      <c r="J319" s="11" t="s">
        <v>27</v>
      </c>
      <c r="K319" s="11" t="s">
        <v>28</v>
      </c>
      <c r="L319" s="11" t="s">
        <v>43</v>
      </c>
      <c r="M319" s="9" t="s">
        <v>30</v>
      </c>
      <c r="N319" s="9" t="s">
        <v>31</v>
      </c>
      <c r="O319" s="11" t="s">
        <v>32</v>
      </c>
      <c r="P319" s="11" t="s">
        <v>22</v>
      </c>
      <c r="Q319" s="11" t="s">
        <v>1693</v>
      </c>
      <c r="R319" s="11" t="s">
        <v>46</v>
      </c>
      <c r="S319" s="20" t="s">
        <v>1694</v>
      </c>
      <c r="T319" s="9" t="s">
        <v>22</v>
      </c>
    </row>
    <row r="320" customHeight="1" spans="1:20">
      <c r="A320" s="10">
        <v>45203</v>
      </c>
      <c r="B320" s="9" t="s">
        <v>1695</v>
      </c>
      <c r="C320" s="9" t="s">
        <v>274</v>
      </c>
      <c r="D320" s="11" t="s">
        <v>22</v>
      </c>
      <c r="E320" s="9" t="s">
        <v>1696</v>
      </c>
      <c r="F320" s="9" t="s">
        <v>1697</v>
      </c>
      <c r="G320" s="11" t="s">
        <v>25</v>
      </c>
      <c r="H320" s="11" t="s">
        <v>110</v>
      </c>
      <c r="I320" s="11" t="s">
        <v>337</v>
      </c>
      <c r="J320" s="11" t="s">
        <v>27</v>
      </c>
      <c r="K320" s="11" t="s">
        <v>28</v>
      </c>
      <c r="L320" s="11" t="s">
        <v>43</v>
      </c>
      <c r="M320" s="9" t="s">
        <v>30</v>
      </c>
      <c r="N320" s="9" t="s">
        <v>208</v>
      </c>
      <c r="O320" s="11" t="s">
        <v>32</v>
      </c>
      <c r="P320" s="11" t="s">
        <v>22</v>
      </c>
      <c r="Q320" s="11" t="s">
        <v>1698</v>
      </c>
      <c r="R320" s="11" t="s">
        <v>56</v>
      </c>
      <c r="S320" s="9" t="s">
        <v>1699</v>
      </c>
      <c r="T320" s="9" t="s">
        <v>22</v>
      </c>
    </row>
    <row r="321" customHeight="1" spans="1:20">
      <c r="A321" s="10">
        <v>45203</v>
      </c>
      <c r="B321" s="9" t="s">
        <v>1700</v>
      </c>
      <c r="C321" s="9" t="s">
        <v>274</v>
      </c>
      <c r="D321" s="11" t="s">
        <v>22</v>
      </c>
      <c r="E321" s="9" t="s">
        <v>1701</v>
      </c>
      <c r="F321" s="9" t="s">
        <v>1702</v>
      </c>
      <c r="G321" s="11" t="s">
        <v>130</v>
      </c>
      <c r="H321" s="11" t="s">
        <v>22</v>
      </c>
      <c r="I321" s="11" t="s">
        <v>63</v>
      </c>
      <c r="J321" s="11" t="s">
        <v>27</v>
      </c>
      <c r="K321" s="11" t="s">
        <v>28</v>
      </c>
      <c r="L321" s="11" t="s">
        <v>43</v>
      </c>
      <c r="M321" s="9" t="s">
        <v>30</v>
      </c>
      <c r="N321" s="9" t="s">
        <v>208</v>
      </c>
      <c r="O321" s="11" t="s">
        <v>32</v>
      </c>
      <c r="P321" s="11" t="s">
        <v>22</v>
      </c>
      <c r="Q321" s="11" t="s">
        <v>1703</v>
      </c>
      <c r="R321" s="11" t="s">
        <v>56</v>
      </c>
      <c r="S321" s="9" t="s">
        <v>1704</v>
      </c>
      <c r="T321" s="9" t="s">
        <v>22</v>
      </c>
    </row>
    <row r="322" customHeight="1" spans="1:20">
      <c r="A322" s="10">
        <v>45203</v>
      </c>
      <c r="B322" s="9" t="s">
        <v>1705</v>
      </c>
      <c r="C322" s="9" t="s">
        <v>274</v>
      </c>
      <c r="D322" s="11" t="s">
        <v>22</v>
      </c>
      <c r="E322" s="9" t="s">
        <v>1706</v>
      </c>
      <c r="F322" s="9" t="s">
        <v>1707</v>
      </c>
      <c r="G322" s="11" t="s">
        <v>336</v>
      </c>
      <c r="H322" s="11" t="s">
        <v>22</v>
      </c>
      <c r="I322" s="11" t="s">
        <v>315</v>
      </c>
      <c r="J322" s="11" t="s">
        <v>27</v>
      </c>
      <c r="K322" s="11" t="s">
        <v>28</v>
      </c>
      <c r="L322" s="11" t="s">
        <v>43</v>
      </c>
      <c r="M322" s="9" t="s">
        <v>44</v>
      </c>
      <c r="N322" s="9" t="s">
        <v>208</v>
      </c>
      <c r="O322" s="11" t="s">
        <v>32</v>
      </c>
      <c r="P322" s="11" t="s">
        <v>22</v>
      </c>
      <c r="Q322" s="11" t="s">
        <v>1708</v>
      </c>
      <c r="R322" s="11" t="s">
        <v>56</v>
      </c>
      <c r="S322" s="9" t="s">
        <v>1709</v>
      </c>
      <c r="T322" s="9" t="s">
        <v>22</v>
      </c>
    </row>
    <row r="323" customHeight="1" spans="1:20">
      <c r="A323" s="10">
        <v>45203</v>
      </c>
      <c r="B323" s="9" t="s">
        <v>1710</v>
      </c>
      <c r="C323" s="9" t="s">
        <v>204</v>
      </c>
      <c r="D323" s="11" t="s">
        <v>22</v>
      </c>
      <c r="E323" s="9" t="s">
        <v>1711</v>
      </c>
      <c r="F323" s="9" t="s">
        <v>1712</v>
      </c>
      <c r="G323" s="11" t="s">
        <v>53</v>
      </c>
      <c r="H323" s="11" t="s">
        <v>22</v>
      </c>
      <c r="I323" s="11" t="s">
        <v>1713</v>
      </c>
      <c r="J323" s="11" t="s">
        <v>27</v>
      </c>
      <c r="K323" s="11" t="s">
        <v>28</v>
      </c>
      <c r="L323" s="11" t="s">
        <v>43</v>
      </c>
      <c r="M323" s="9" t="s">
        <v>30</v>
      </c>
      <c r="N323" s="9" t="s">
        <v>208</v>
      </c>
      <c r="O323" s="11" t="s">
        <v>32</v>
      </c>
      <c r="P323" s="11" t="s">
        <v>22</v>
      </c>
      <c r="Q323" s="11" t="s">
        <v>1714</v>
      </c>
      <c r="R323" s="11" t="s">
        <v>56</v>
      </c>
      <c r="S323" s="9" t="s">
        <v>1715</v>
      </c>
      <c r="T323" s="9" t="s">
        <v>22</v>
      </c>
    </row>
    <row r="324" customHeight="1" spans="1:20">
      <c r="A324" s="10">
        <v>45203</v>
      </c>
      <c r="B324" s="9" t="s">
        <v>1716</v>
      </c>
      <c r="C324" s="9" t="s">
        <v>274</v>
      </c>
      <c r="D324" s="11" t="s">
        <v>22</v>
      </c>
      <c r="E324" s="9" t="s">
        <v>1717</v>
      </c>
      <c r="F324" s="9" t="s">
        <v>1718</v>
      </c>
      <c r="G324" s="11" t="s">
        <v>25</v>
      </c>
      <c r="H324" s="11" t="s">
        <v>148</v>
      </c>
      <c r="I324" s="11" t="s">
        <v>42</v>
      </c>
      <c r="J324" s="11" t="s">
        <v>27</v>
      </c>
      <c r="K324" s="11" t="s">
        <v>28</v>
      </c>
      <c r="L324" s="11" t="s">
        <v>43</v>
      </c>
      <c r="M324" s="9" t="s">
        <v>30</v>
      </c>
      <c r="N324" s="9" t="s">
        <v>208</v>
      </c>
      <c r="O324" s="11" t="s">
        <v>32</v>
      </c>
      <c r="P324" s="11" t="s">
        <v>22</v>
      </c>
      <c r="Q324" s="11" t="s">
        <v>1719</v>
      </c>
      <c r="R324" s="11" t="s">
        <v>56</v>
      </c>
      <c r="S324" s="9" t="s">
        <v>1720</v>
      </c>
      <c r="T324" s="9" t="s">
        <v>22</v>
      </c>
    </row>
    <row r="325" customHeight="1" spans="1:20">
      <c r="A325" s="10">
        <v>45203</v>
      </c>
      <c r="B325" s="9" t="s">
        <v>1721</v>
      </c>
      <c r="C325" s="9" t="s">
        <v>204</v>
      </c>
      <c r="D325" s="11" t="s">
        <v>22</v>
      </c>
      <c r="E325" s="9" t="s">
        <v>1722</v>
      </c>
      <c r="F325" s="9" t="s">
        <v>1723</v>
      </c>
      <c r="G325" s="11" t="s">
        <v>62</v>
      </c>
      <c r="H325" s="11" t="s">
        <v>1724</v>
      </c>
      <c r="I325" s="11" t="s">
        <v>131</v>
      </c>
      <c r="J325" s="11" t="s">
        <v>27</v>
      </c>
      <c r="K325" s="11" t="s">
        <v>28</v>
      </c>
      <c r="L325" s="11" t="s">
        <v>43</v>
      </c>
      <c r="M325" s="9" t="s">
        <v>44</v>
      </c>
      <c r="N325" s="9" t="s">
        <v>208</v>
      </c>
      <c r="O325" s="11" t="s">
        <v>32</v>
      </c>
      <c r="P325" s="11" t="s">
        <v>22</v>
      </c>
      <c r="Q325" s="11" t="s">
        <v>1725</v>
      </c>
      <c r="R325" s="11" t="s">
        <v>56</v>
      </c>
      <c r="S325" s="9" t="s">
        <v>1726</v>
      </c>
      <c r="T325" s="9" t="s">
        <v>22</v>
      </c>
    </row>
    <row r="326" customHeight="1" spans="1:20">
      <c r="A326" s="10">
        <v>45203</v>
      </c>
      <c r="B326" s="9" t="s">
        <v>1727</v>
      </c>
      <c r="C326" s="9" t="s">
        <v>204</v>
      </c>
      <c r="D326" s="11" t="s">
        <v>22</v>
      </c>
      <c r="E326" s="9" t="s">
        <v>1728</v>
      </c>
      <c r="F326" s="9" t="s">
        <v>1729</v>
      </c>
      <c r="G326" s="11" t="s">
        <v>130</v>
      </c>
      <c r="H326" s="11" t="s">
        <v>22</v>
      </c>
      <c r="I326" s="11" t="s">
        <v>162</v>
      </c>
      <c r="J326" s="11" t="s">
        <v>27</v>
      </c>
      <c r="K326" s="11" t="s">
        <v>28</v>
      </c>
      <c r="L326" s="11" t="s">
        <v>43</v>
      </c>
      <c r="M326" s="9" t="s">
        <v>30</v>
      </c>
      <c r="N326" s="9" t="s">
        <v>208</v>
      </c>
      <c r="O326" s="11" t="s">
        <v>32</v>
      </c>
      <c r="P326" s="11" t="s">
        <v>22</v>
      </c>
      <c r="Q326" s="11" t="s">
        <v>1730</v>
      </c>
      <c r="R326" s="11" t="s">
        <v>56</v>
      </c>
      <c r="S326" s="9" t="s">
        <v>1731</v>
      </c>
      <c r="T326" s="9" t="s">
        <v>22</v>
      </c>
    </row>
    <row r="327" customHeight="1" spans="1:20">
      <c r="A327" s="10">
        <v>45203</v>
      </c>
      <c r="B327" s="9" t="s">
        <v>1732</v>
      </c>
      <c r="C327" s="9" t="s">
        <v>204</v>
      </c>
      <c r="D327" s="11" t="s">
        <v>22</v>
      </c>
      <c r="E327" s="9" t="s">
        <v>1733</v>
      </c>
      <c r="F327" s="9" t="s">
        <v>1734</v>
      </c>
      <c r="G327" s="11" t="s">
        <v>25</v>
      </c>
      <c r="H327" s="11" t="s">
        <v>22</v>
      </c>
      <c r="I327" s="11" t="s">
        <v>293</v>
      </c>
      <c r="J327" s="11" t="s">
        <v>27</v>
      </c>
      <c r="K327" s="11" t="s">
        <v>28</v>
      </c>
      <c r="L327" s="11" t="s">
        <v>43</v>
      </c>
      <c r="M327" s="9" t="s">
        <v>30</v>
      </c>
      <c r="N327" s="9" t="s">
        <v>208</v>
      </c>
      <c r="O327" s="11" t="s">
        <v>32</v>
      </c>
      <c r="P327" s="11" t="s">
        <v>22</v>
      </c>
      <c r="Q327" s="11" t="s">
        <v>1735</v>
      </c>
      <c r="R327" s="11" t="s">
        <v>56</v>
      </c>
      <c r="S327" s="9" t="s">
        <v>1736</v>
      </c>
      <c r="T327" s="9" t="s">
        <v>22</v>
      </c>
    </row>
    <row r="328" customHeight="1" spans="1:20">
      <c r="A328" s="10">
        <v>45203</v>
      </c>
      <c r="B328" s="9" t="s">
        <v>1737</v>
      </c>
      <c r="C328" s="9" t="s">
        <v>274</v>
      </c>
      <c r="D328" s="11" t="s">
        <v>22</v>
      </c>
      <c r="E328" s="9" t="s">
        <v>1738</v>
      </c>
      <c r="F328" s="9" t="s">
        <v>1739</v>
      </c>
      <c r="G328" s="11" t="s">
        <v>336</v>
      </c>
      <c r="H328" s="11" t="s">
        <v>22</v>
      </c>
      <c r="I328" s="11" t="s">
        <v>880</v>
      </c>
      <c r="J328" s="11" t="s">
        <v>27</v>
      </c>
      <c r="K328" s="11" t="s">
        <v>28</v>
      </c>
      <c r="L328" s="11" t="s">
        <v>43</v>
      </c>
      <c r="M328" s="9" t="s">
        <v>30</v>
      </c>
      <c r="N328" s="9" t="s">
        <v>208</v>
      </c>
      <c r="O328" s="11" t="s">
        <v>32</v>
      </c>
      <c r="P328" s="11" t="s">
        <v>22</v>
      </c>
      <c r="Q328" s="11" t="s">
        <v>1740</v>
      </c>
      <c r="R328" s="11" t="s">
        <v>56</v>
      </c>
      <c r="S328" s="9" t="s">
        <v>1741</v>
      </c>
      <c r="T328" s="9" t="s">
        <v>22</v>
      </c>
    </row>
    <row r="329" customHeight="1" spans="1:20">
      <c r="A329" s="10">
        <v>45203</v>
      </c>
      <c r="B329" s="9" t="s">
        <v>1742</v>
      </c>
      <c r="C329" s="9" t="s">
        <v>204</v>
      </c>
      <c r="D329" s="11" t="s">
        <v>22</v>
      </c>
      <c r="E329" s="9" t="s">
        <v>1743</v>
      </c>
      <c r="F329" s="9" t="s">
        <v>1744</v>
      </c>
      <c r="G329" s="11" t="s">
        <v>53</v>
      </c>
      <c r="H329" s="11" t="s">
        <v>22</v>
      </c>
      <c r="I329" s="11" t="s">
        <v>576</v>
      </c>
      <c r="J329" s="11" t="s">
        <v>27</v>
      </c>
      <c r="K329" s="11" t="s">
        <v>28</v>
      </c>
      <c r="L329" s="11" t="s">
        <v>43</v>
      </c>
      <c r="M329" s="9" t="s">
        <v>44</v>
      </c>
      <c r="N329" s="9" t="s">
        <v>208</v>
      </c>
      <c r="O329" s="11" t="s">
        <v>32</v>
      </c>
      <c r="P329" s="11" t="s">
        <v>22</v>
      </c>
      <c r="Q329" s="11" t="s">
        <v>1745</v>
      </c>
      <c r="R329" s="11" t="s">
        <v>56</v>
      </c>
      <c r="S329" s="9" t="s">
        <v>1746</v>
      </c>
      <c r="T329" s="9" t="s">
        <v>22</v>
      </c>
    </row>
    <row r="330" customHeight="1" spans="1:20">
      <c r="A330" s="10">
        <v>45203</v>
      </c>
      <c r="B330" s="9" t="s">
        <v>1747</v>
      </c>
      <c r="C330" s="9" t="s">
        <v>121</v>
      </c>
      <c r="D330" s="11" t="s">
        <v>22</v>
      </c>
      <c r="E330" s="9" t="s">
        <v>1748</v>
      </c>
      <c r="F330" s="9" t="s">
        <v>1749</v>
      </c>
      <c r="G330" s="11" t="s">
        <v>336</v>
      </c>
      <c r="H330" s="11" t="s">
        <v>110</v>
      </c>
      <c r="I330" s="11" t="s">
        <v>701</v>
      </c>
      <c r="J330" s="11" t="s">
        <v>27</v>
      </c>
      <c r="K330" s="11" t="s">
        <v>28</v>
      </c>
      <c r="L330" s="11" t="s">
        <v>43</v>
      </c>
      <c r="M330" s="9" t="s">
        <v>30</v>
      </c>
      <c r="N330" s="9" t="s">
        <v>31</v>
      </c>
      <c r="O330" s="11" t="s">
        <v>32</v>
      </c>
      <c r="P330" s="11" t="s">
        <v>22</v>
      </c>
      <c r="Q330" s="11" t="s">
        <v>1750</v>
      </c>
      <c r="R330" s="11" t="s">
        <v>56</v>
      </c>
      <c r="S330" s="9" t="s">
        <v>1751</v>
      </c>
      <c r="T330" s="9" t="s">
        <v>22</v>
      </c>
    </row>
    <row r="331" customHeight="1" spans="1:20">
      <c r="A331" s="10">
        <v>45203</v>
      </c>
      <c r="B331" s="9" t="s">
        <v>1752</v>
      </c>
      <c r="C331" s="9" t="s">
        <v>1753</v>
      </c>
      <c r="D331" s="11" t="s">
        <v>22</v>
      </c>
      <c r="E331" s="9" t="s">
        <v>1754</v>
      </c>
      <c r="F331" s="9" t="s">
        <v>1755</v>
      </c>
      <c r="G331" s="11" t="s">
        <v>336</v>
      </c>
      <c r="H331" s="11" t="s">
        <v>110</v>
      </c>
      <c r="I331" s="11" t="s">
        <v>56</v>
      </c>
      <c r="J331" s="11" t="s">
        <v>27</v>
      </c>
      <c r="K331" s="11" t="s">
        <v>28</v>
      </c>
      <c r="L331" s="11" t="s">
        <v>43</v>
      </c>
      <c r="M331" s="9" t="s">
        <v>44</v>
      </c>
      <c r="N331" s="9" t="s">
        <v>31</v>
      </c>
      <c r="O331" s="11" t="s">
        <v>32</v>
      </c>
      <c r="P331" s="11" t="s">
        <v>22</v>
      </c>
      <c r="Q331" s="11" t="s">
        <v>1756</v>
      </c>
      <c r="R331" s="11" t="s">
        <v>46</v>
      </c>
      <c r="S331" s="20" t="s">
        <v>1757</v>
      </c>
      <c r="T331" s="9" t="s">
        <v>22</v>
      </c>
    </row>
    <row r="332" customHeight="1" spans="1:20">
      <c r="A332" s="10">
        <v>45203</v>
      </c>
      <c r="B332" s="9" t="s">
        <v>1758</v>
      </c>
      <c r="C332" s="9" t="s">
        <v>381</v>
      </c>
      <c r="D332" s="11" t="s">
        <v>22</v>
      </c>
      <c r="E332" s="9" t="s">
        <v>1759</v>
      </c>
      <c r="F332" s="9" t="s">
        <v>1760</v>
      </c>
      <c r="G332" s="11" t="s">
        <v>41</v>
      </c>
      <c r="H332" s="11" t="s">
        <v>22</v>
      </c>
      <c r="I332" s="11" t="s">
        <v>384</v>
      </c>
      <c r="J332" s="11" t="s">
        <v>27</v>
      </c>
      <c r="K332" s="11" t="s">
        <v>28</v>
      </c>
      <c r="L332" s="11" t="s">
        <v>43</v>
      </c>
      <c r="M332" s="9" t="s">
        <v>30</v>
      </c>
      <c r="N332" s="9" t="s">
        <v>31</v>
      </c>
      <c r="O332" s="11" t="s">
        <v>32</v>
      </c>
      <c r="P332" s="11" t="s">
        <v>22</v>
      </c>
      <c r="Q332" s="11" t="s">
        <v>1761</v>
      </c>
      <c r="R332" s="11" t="s">
        <v>46</v>
      </c>
      <c r="S332" s="9" t="s">
        <v>1762</v>
      </c>
      <c r="T332" s="9" t="s">
        <v>22</v>
      </c>
    </row>
    <row r="333" customHeight="1" spans="1:20">
      <c r="A333" s="10">
        <v>45203</v>
      </c>
      <c r="B333" s="9" t="s">
        <v>1763</v>
      </c>
      <c r="C333" s="9" t="s">
        <v>399</v>
      </c>
      <c r="D333" s="11" t="s">
        <v>22</v>
      </c>
      <c r="E333" s="9" t="s">
        <v>1764</v>
      </c>
      <c r="F333" s="9" t="s">
        <v>1765</v>
      </c>
      <c r="G333" s="11" t="s">
        <v>82</v>
      </c>
      <c r="H333" s="11" t="s">
        <v>22</v>
      </c>
      <c r="I333" s="11" t="s">
        <v>277</v>
      </c>
      <c r="J333" s="11" t="s">
        <v>27</v>
      </c>
      <c r="K333" s="11" t="s">
        <v>28</v>
      </c>
      <c r="L333" s="11" t="s">
        <v>43</v>
      </c>
      <c r="M333" s="9" t="s">
        <v>30</v>
      </c>
      <c r="N333" s="9" t="s">
        <v>31</v>
      </c>
      <c r="O333" s="11" t="s">
        <v>32</v>
      </c>
      <c r="P333" s="11" t="s">
        <v>22</v>
      </c>
      <c r="Q333" s="11" t="s">
        <v>1766</v>
      </c>
      <c r="R333" s="11" t="s">
        <v>46</v>
      </c>
      <c r="S333" s="9" t="s">
        <v>1767</v>
      </c>
      <c r="T333" s="9" t="s">
        <v>22</v>
      </c>
    </row>
    <row r="334" customHeight="1" spans="1:20">
      <c r="A334" s="10">
        <v>45204</v>
      </c>
      <c r="B334" s="12" t="s">
        <v>1768</v>
      </c>
      <c r="C334" s="12" t="s">
        <v>121</v>
      </c>
      <c r="D334" s="13"/>
      <c r="E334" s="12" t="str">
        <f>"13277179151"</f>
        <v>13277179151</v>
      </c>
      <c r="F334" s="12" t="s">
        <v>1769</v>
      </c>
      <c r="G334" s="13" t="s">
        <v>130</v>
      </c>
      <c r="H334" s="13"/>
      <c r="I334" s="13" t="s">
        <v>384</v>
      </c>
      <c r="J334" s="13" t="s">
        <v>27</v>
      </c>
      <c r="K334" s="13" t="s">
        <v>28</v>
      </c>
      <c r="L334" s="13" t="s">
        <v>43</v>
      </c>
      <c r="M334" s="12" t="s">
        <v>30</v>
      </c>
      <c r="N334" s="12" t="s">
        <v>31</v>
      </c>
      <c r="O334" s="13" t="s">
        <v>32</v>
      </c>
      <c r="P334" s="13"/>
      <c r="Q334" s="21">
        <v>45204.7032175926</v>
      </c>
      <c r="R334" s="13" t="s">
        <v>56</v>
      </c>
      <c r="S334" s="22" t="s">
        <v>1770</v>
      </c>
      <c r="T334" s="12"/>
    </row>
    <row r="335" customHeight="1" spans="1:20">
      <c r="A335" s="10">
        <v>45204</v>
      </c>
      <c r="B335" s="12" t="s">
        <v>1771</v>
      </c>
      <c r="C335" s="12" t="s">
        <v>204</v>
      </c>
      <c r="D335" s="13"/>
      <c r="E335" s="12" t="str">
        <f>"17671266820"</f>
        <v>17671266820</v>
      </c>
      <c r="F335" s="12" t="s">
        <v>1772</v>
      </c>
      <c r="G335" s="13" t="s">
        <v>336</v>
      </c>
      <c r="H335" s="13"/>
      <c r="I335" s="13" t="s">
        <v>277</v>
      </c>
      <c r="J335" s="13" t="s">
        <v>27</v>
      </c>
      <c r="K335" s="13" t="s">
        <v>28</v>
      </c>
      <c r="L335" s="13" t="s">
        <v>43</v>
      </c>
      <c r="M335" s="12" t="s">
        <v>30</v>
      </c>
      <c r="N335" s="12" t="s">
        <v>208</v>
      </c>
      <c r="O335" s="13" t="s">
        <v>32</v>
      </c>
      <c r="P335" s="13"/>
      <c r="Q335" s="21">
        <v>45204.6592592593</v>
      </c>
      <c r="R335" s="13" t="s">
        <v>56</v>
      </c>
      <c r="S335" s="22" t="s">
        <v>1773</v>
      </c>
      <c r="T335" s="12"/>
    </row>
    <row r="336" customHeight="1" spans="1:20">
      <c r="A336" s="10">
        <v>45204</v>
      </c>
      <c r="B336" s="12" t="s">
        <v>1774</v>
      </c>
      <c r="C336" s="12" t="s">
        <v>121</v>
      </c>
      <c r="D336" s="13"/>
      <c r="E336" s="12" t="str">
        <f>"13100789149"</f>
        <v>13100789149</v>
      </c>
      <c r="F336" s="12" t="s">
        <v>1775</v>
      </c>
      <c r="G336" s="13" t="s">
        <v>41</v>
      </c>
      <c r="H336" s="13"/>
      <c r="I336" s="13" t="s">
        <v>912</v>
      </c>
      <c r="J336" s="13" t="s">
        <v>27</v>
      </c>
      <c r="K336" s="13" t="s">
        <v>28</v>
      </c>
      <c r="L336" s="13" t="s">
        <v>43</v>
      </c>
      <c r="M336" s="12" t="s">
        <v>44</v>
      </c>
      <c r="N336" s="12" t="s">
        <v>31</v>
      </c>
      <c r="O336" s="13" t="s">
        <v>32</v>
      </c>
      <c r="P336" s="13"/>
      <c r="Q336" s="21">
        <v>45204.4116435185</v>
      </c>
      <c r="R336" s="13" t="s">
        <v>56</v>
      </c>
      <c r="S336" s="22" t="s">
        <v>1776</v>
      </c>
      <c r="T336" s="12"/>
    </row>
    <row r="337" customHeight="1" spans="1:20">
      <c r="A337" s="10">
        <v>45204</v>
      </c>
      <c r="B337" s="12" t="s">
        <v>1777</v>
      </c>
      <c r="C337" s="12" t="s">
        <v>121</v>
      </c>
      <c r="D337" s="13"/>
      <c r="E337" s="12" t="str">
        <f>"15571763390"</f>
        <v>15571763390</v>
      </c>
      <c r="F337" s="12" t="s">
        <v>1778</v>
      </c>
      <c r="G337" s="13" t="s">
        <v>336</v>
      </c>
      <c r="H337" s="13" t="s">
        <v>110</v>
      </c>
      <c r="I337" s="13" t="s">
        <v>931</v>
      </c>
      <c r="J337" s="13" t="s">
        <v>27</v>
      </c>
      <c r="K337" s="13" t="s">
        <v>28</v>
      </c>
      <c r="L337" s="13" t="s">
        <v>43</v>
      </c>
      <c r="M337" s="12" t="s">
        <v>44</v>
      </c>
      <c r="N337" s="12" t="s">
        <v>31</v>
      </c>
      <c r="O337" s="13" t="s">
        <v>32</v>
      </c>
      <c r="P337" s="13"/>
      <c r="Q337" s="21">
        <v>45204.6995023148</v>
      </c>
      <c r="R337" s="13" t="s">
        <v>56</v>
      </c>
      <c r="S337" s="12" t="s">
        <v>1779</v>
      </c>
      <c r="T337" s="12"/>
    </row>
    <row r="338" customHeight="1" spans="1:20">
      <c r="A338" s="10">
        <v>45204</v>
      </c>
      <c r="B338" s="12" t="s">
        <v>1780</v>
      </c>
      <c r="C338" s="12" t="s">
        <v>121</v>
      </c>
      <c r="D338" s="13"/>
      <c r="E338" s="12" t="str">
        <f>"13197309650"</f>
        <v>13197309650</v>
      </c>
      <c r="F338" s="12" t="s">
        <v>1781</v>
      </c>
      <c r="G338" s="13" t="s">
        <v>69</v>
      </c>
      <c r="H338" s="13" t="s">
        <v>148</v>
      </c>
      <c r="I338" s="13" t="s">
        <v>384</v>
      </c>
      <c r="J338" s="13" t="s">
        <v>27</v>
      </c>
      <c r="K338" s="13" t="s">
        <v>28</v>
      </c>
      <c r="L338" s="13" t="s">
        <v>43</v>
      </c>
      <c r="M338" s="12" t="s">
        <v>44</v>
      </c>
      <c r="N338" s="12" t="s">
        <v>31</v>
      </c>
      <c r="O338" s="13" t="s">
        <v>32</v>
      </c>
      <c r="P338" s="13"/>
      <c r="Q338" s="21">
        <v>45204.6952662037</v>
      </c>
      <c r="R338" s="13" t="s">
        <v>56</v>
      </c>
      <c r="S338" s="12" t="s">
        <v>1782</v>
      </c>
      <c r="T338" s="12"/>
    </row>
    <row r="339" customHeight="1" spans="1:20">
      <c r="A339" s="10">
        <v>45204</v>
      </c>
      <c r="B339" s="12" t="s">
        <v>1783</v>
      </c>
      <c r="C339" s="12" t="s">
        <v>274</v>
      </c>
      <c r="D339" s="13"/>
      <c r="E339" s="12" t="str">
        <f>"15549313005"</f>
        <v>15549313005</v>
      </c>
      <c r="F339" s="12" t="s">
        <v>1784</v>
      </c>
      <c r="G339" s="13" t="s">
        <v>130</v>
      </c>
      <c r="H339" s="13"/>
      <c r="I339" s="13" t="s">
        <v>42</v>
      </c>
      <c r="J339" s="13" t="s">
        <v>27</v>
      </c>
      <c r="K339" s="13" t="s">
        <v>28</v>
      </c>
      <c r="L339" s="13" t="s">
        <v>43</v>
      </c>
      <c r="M339" s="12" t="s">
        <v>30</v>
      </c>
      <c r="N339" s="12" t="s">
        <v>208</v>
      </c>
      <c r="O339" s="13" t="s">
        <v>32</v>
      </c>
      <c r="P339" s="13"/>
      <c r="Q339" s="21">
        <v>45204.6452662037</v>
      </c>
      <c r="R339" s="13" t="s">
        <v>56</v>
      </c>
      <c r="S339" s="22" t="s">
        <v>1785</v>
      </c>
      <c r="T339" s="12"/>
    </row>
    <row r="340" customHeight="1" spans="1:20">
      <c r="A340" s="10">
        <v>45204</v>
      </c>
      <c r="B340" s="12" t="s">
        <v>1786</v>
      </c>
      <c r="C340" s="12" t="s">
        <v>274</v>
      </c>
      <c r="D340" s="13"/>
      <c r="E340" s="12" t="str">
        <f>"13117299987"</f>
        <v>13117299987</v>
      </c>
      <c r="F340" s="12" t="s">
        <v>1787</v>
      </c>
      <c r="G340" s="13" t="s">
        <v>25</v>
      </c>
      <c r="H340" s="13"/>
      <c r="I340" s="13" t="s">
        <v>97</v>
      </c>
      <c r="J340" s="13" t="s">
        <v>27</v>
      </c>
      <c r="K340" s="13" t="s">
        <v>28</v>
      </c>
      <c r="L340" s="13" t="s">
        <v>43</v>
      </c>
      <c r="M340" s="12" t="s">
        <v>44</v>
      </c>
      <c r="N340" s="12" t="s">
        <v>208</v>
      </c>
      <c r="O340" s="13" t="s">
        <v>32</v>
      </c>
      <c r="P340" s="13"/>
      <c r="Q340" s="21">
        <v>45204.6393287037</v>
      </c>
      <c r="R340" s="13" t="s">
        <v>56</v>
      </c>
      <c r="S340" s="22" t="s">
        <v>1788</v>
      </c>
      <c r="T340" s="12"/>
    </row>
    <row r="341" customHeight="1" spans="1:20">
      <c r="A341" s="10">
        <v>45204</v>
      </c>
      <c r="B341" s="12" t="s">
        <v>1789</v>
      </c>
      <c r="C341" s="12" t="s">
        <v>274</v>
      </c>
      <c r="D341" s="13"/>
      <c r="E341" s="12" t="str">
        <f>"13207215593"</f>
        <v>13207215593</v>
      </c>
      <c r="F341" s="12" t="s">
        <v>1790</v>
      </c>
      <c r="G341" s="13" t="s">
        <v>336</v>
      </c>
      <c r="H341" s="13"/>
      <c r="I341" s="13" t="s">
        <v>337</v>
      </c>
      <c r="J341" s="13" t="s">
        <v>27</v>
      </c>
      <c r="K341" s="13" t="s">
        <v>28</v>
      </c>
      <c r="L341" s="13" t="s">
        <v>43</v>
      </c>
      <c r="M341" s="12" t="s">
        <v>30</v>
      </c>
      <c r="N341" s="12" t="s">
        <v>208</v>
      </c>
      <c r="O341" s="13" t="s">
        <v>32</v>
      </c>
      <c r="P341" s="13"/>
      <c r="Q341" s="21">
        <v>45204.6882175926</v>
      </c>
      <c r="R341" s="13" t="s">
        <v>56</v>
      </c>
      <c r="S341" s="22" t="s">
        <v>1791</v>
      </c>
      <c r="T341" s="12"/>
    </row>
    <row r="342" customHeight="1" spans="1:20">
      <c r="A342" s="10">
        <v>45204</v>
      </c>
      <c r="B342" s="12" t="s">
        <v>1792</v>
      </c>
      <c r="C342" s="12" t="s">
        <v>274</v>
      </c>
      <c r="D342" s="13"/>
      <c r="E342" s="12" t="str">
        <f>"13207224498"</f>
        <v>13207224498</v>
      </c>
      <c r="F342" s="12" t="s">
        <v>1793</v>
      </c>
      <c r="G342" s="13" t="s">
        <v>130</v>
      </c>
      <c r="H342" s="13" t="s">
        <v>110</v>
      </c>
      <c r="I342" s="13" t="s">
        <v>1072</v>
      </c>
      <c r="J342" s="13" t="s">
        <v>27</v>
      </c>
      <c r="K342" s="13" t="s">
        <v>28</v>
      </c>
      <c r="L342" s="13" t="s">
        <v>43</v>
      </c>
      <c r="M342" s="12" t="s">
        <v>30</v>
      </c>
      <c r="N342" s="12" t="s">
        <v>208</v>
      </c>
      <c r="O342" s="13" t="s">
        <v>32</v>
      </c>
      <c r="P342" s="13"/>
      <c r="Q342" s="21">
        <v>45204.6395023148</v>
      </c>
      <c r="R342" s="13" t="s">
        <v>56</v>
      </c>
      <c r="S342" s="22" t="s">
        <v>1794</v>
      </c>
      <c r="T342" s="12"/>
    </row>
    <row r="343" customHeight="1" spans="1:20">
      <c r="A343" s="10">
        <v>45204</v>
      </c>
      <c r="B343" s="12" t="s">
        <v>1795</v>
      </c>
      <c r="C343" s="12" t="s">
        <v>204</v>
      </c>
      <c r="D343" s="13"/>
      <c r="E343" s="12" t="str">
        <f>"13207206320"</f>
        <v>13207206320</v>
      </c>
      <c r="F343" s="12" t="s">
        <v>1796</v>
      </c>
      <c r="G343" s="13" t="s">
        <v>130</v>
      </c>
      <c r="H343" s="13"/>
      <c r="I343" s="13" t="s">
        <v>277</v>
      </c>
      <c r="J343" s="13" t="s">
        <v>27</v>
      </c>
      <c r="K343" s="13" t="s">
        <v>28</v>
      </c>
      <c r="L343" s="13" t="s">
        <v>43</v>
      </c>
      <c r="M343" s="12" t="s">
        <v>30</v>
      </c>
      <c r="N343" s="12" t="s">
        <v>208</v>
      </c>
      <c r="O343" s="13" t="s">
        <v>32</v>
      </c>
      <c r="P343" s="13"/>
      <c r="Q343" s="21">
        <v>45204.6954976852</v>
      </c>
      <c r="R343" s="13" t="s">
        <v>56</v>
      </c>
      <c r="S343" s="22" t="s">
        <v>1797</v>
      </c>
      <c r="T343" s="12"/>
    </row>
    <row r="344" customHeight="1" spans="1:20">
      <c r="A344" s="10">
        <v>45204</v>
      </c>
      <c r="B344" s="12" t="s">
        <v>1798</v>
      </c>
      <c r="C344" s="12" t="s">
        <v>204</v>
      </c>
      <c r="D344" s="13"/>
      <c r="E344" s="12" t="str">
        <f>"13235626056"</f>
        <v>13235626056</v>
      </c>
      <c r="F344" s="12" t="s">
        <v>1799</v>
      </c>
      <c r="G344" s="13" t="s">
        <v>41</v>
      </c>
      <c r="H344" s="13"/>
      <c r="I344" s="13" t="s">
        <v>162</v>
      </c>
      <c r="J344" s="13" t="s">
        <v>27</v>
      </c>
      <c r="K344" s="13" t="s">
        <v>28</v>
      </c>
      <c r="L344" s="13" t="s">
        <v>43</v>
      </c>
      <c r="M344" s="12" t="s">
        <v>30</v>
      </c>
      <c r="N344" s="12" t="s">
        <v>208</v>
      </c>
      <c r="O344" s="13" t="s">
        <v>32</v>
      </c>
      <c r="P344" s="13"/>
      <c r="Q344" s="21">
        <v>45204.4022569444</v>
      </c>
      <c r="R344" s="13" t="s">
        <v>56</v>
      </c>
      <c r="S344" s="22" t="s">
        <v>1800</v>
      </c>
      <c r="T344" s="12"/>
    </row>
    <row r="345" customHeight="1" spans="1:20">
      <c r="A345" s="10">
        <v>45204</v>
      </c>
      <c r="B345" s="12" t="s">
        <v>1801</v>
      </c>
      <c r="C345" s="12" t="s">
        <v>204</v>
      </c>
      <c r="D345" s="13"/>
      <c r="E345" s="12" t="str">
        <f>"13294244529"</f>
        <v>13294244529</v>
      </c>
      <c r="F345" s="12" t="s">
        <v>1802</v>
      </c>
      <c r="G345" s="13" t="s">
        <v>130</v>
      </c>
      <c r="H345" s="13"/>
      <c r="I345" s="13" t="s">
        <v>75</v>
      </c>
      <c r="J345" s="13" t="s">
        <v>27</v>
      </c>
      <c r="K345" s="13" t="s">
        <v>28</v>
      </c>
      <c r="L345" s="13" t="s">
        <v>43</v>
      </c>
      <c r="M345" s="12" t="s">
        <v>44</v>
      </c>
      <c r="N345" s="12" t="s">
        <v>208</v>
      </c>
      <c r="O345" s="13" t="s">
        <v>32</v>
      </c>
      <c r="P345" s="13"/>
      <c r="Q345" s="21">
        <v>45204.4007060185</v>
      </c>
      <c r="R345" s="13" t="s">
        <v>56</v>
      </c>
      <c r="S345" s="22" t="s">
        <v>1803</v>
      </c>
      <c r="T345" s="12"/>
    </row>
    <row r="346" customHeight="1" spans="1:20">
      <c r="A346" s="10">
        <v>45204</v>
      </c>
      <c r="B346" s="12" t="s">
        <v>1804</v>
      </c>
      <c r="C346" s="12" t="s">
        <v>204</v>
      </c>
      <c r="D346" s="13"/>
      <c r="E346" s="12" t="str">
        <f>"15549366005"</f>
        <v>15549366005</v>
      </c>
      <c r="F346" s="12" t="s">
        <v>1805</v>
      </c>
      <c r="G346" s="13" t="s">
        <v>130</v>
      </c>
      <c r="H346" s="13"/>
      <c r="I346" s="13" t="s">
        <v>277</v>
      </c>
      <c r="J346" s="13" t="s">
        <v>27</v>
      </c>
      <c r="K346" s="13" t="s">
        <v>28</v>
      </c>
      <c r="L346" s="13" t="s">
        <v>43</v>
      </c>
      <c r="M346" s="12" t="s">
        <v>30</v>
      </c>
      <c r="N346" s="12" t="s">
        <v>208</v>
      </c>
      <c r="O346" s="13" t="s">
        <v>32</v>
      </c>
      <c r="P346" s="13"/>
      <c r="Q346" s="21">
        <v>45204.7316666667</v>
      </c>
      <c r="R346" s="13" t="s">
        <v>56</v>
      </c>
      <c r="S346" s="22" t="s">
        <v>1806</v>
      </c>
      <c r="T346" s="12"/>
    </row>
    <row r="347" customHeight="1" spans="1:20">
      <c r="A347" s="10">
        <v>45204</v>
      </c>
      <c r="B347" s="12" t="s">
        <v>1807</v>
      </c>
      <c r="C347" s="12" t="s">
        <v>204</v>
      </c>
      <c r="D347" s="13"/>
      <c r="E347" s="12" t="str">
        <f>"15571721016"</f>
        <v>15571721016</v>
      </c>
      <c r="F347" s="12" t="s">
        <v>1808</v>
      </c>
      <c r="G347" s="13" t="s">
        <v>53</v>
      </c>
      <c r="H347" s="13"/>
      <c r="I347" s="13" t="s">
        <v>1713</v>
      </c>
      <c r="J347" s="13" t="s">
        <v>27</v>
      </c>
      <c r="K347" s="13" t="s">
        <v>28</v>
      </c>
      <c r="L347" s="13" t="s">
        <v>43</v>
      </c>
      <c r="M347" s="12" t="s">
        <v>44</v>
      </c>
      <c r="N347" s="12" t="s">
        <v>208</v>
      </c>
      <c r="O347" s="13" t="s">
        <v>32</v>
      </c>
      <c r="P347" s="13"/>
      <c r="Q347" s="21">
        <v>45204.455787037</v>
      </c>
      <c r="R347" s="13" t="s">
        <v>56</v>
      </c>
      <c r="S347" s="22" t="s">
        <v>1809</v>
      </c>
      <c r="T347" s="12"/>
    </row>
    <row r="348" customHeight="1" spans="1:20">
      <c r="A348" s="10">
        <v>45204</v>
      </c>
      <c r="B348" s="12" t="s">
        <v>1810</v>
      </c>
      <c r="C348" s="12" t="s">
        <v>274</v>
      </c>
      <c r="D348" s="13"/>
      <c r="E348" s="12" t="str">
        <f>"15507202315"</f>
        <v>15507202315</v>
      </c>
      <c r="F348" s="12" t="s">
        <v>1811</v>
      </c>
      <c r="G348" s="13" t="s">
        <v>336</v>
      </c>
      <c r="H348" s="13" t="s">
        <v>110</v>
      </c>
      <c r="I348" s="13" t="s">
        <v>293</v>
      </c>
      <c r="J348" s="13" t="s">
        <v>27</v>
      </c>
      <c r="K348" s="13" t="s">
        <v>28</v>
      </c>
      <c r="L348" s="13" t="s">
        <v>43</v>
      </c>
      <c r="M348" s="12" t="s">
        <v>44</v>
      </c>
      <c r="N348" s="12" t="s">
        <v>208</v>
      </c>
      <c r="O348" s="13" t="s">
        <v>32</v>
      </c>
      <c r="P348" s="13"/>
      <c r="Q348" s="21">
        <v>45204.7553703704</v>
      </c>
      <c r="R348" s="13" t="s">
        <v>56</v>
      </c>
      <c r="S348" s="22" t="s">
        <v>1812</v>
      </c>
      <c r="T348" s="12"/>
    </row>
    <row r="349" customHeight="1" spans="1:20">
      <c r="A349" s="10">
        <v>45204</v>
      </c>
      <c r="B349" s="12" t="s">
        <v>1813</v>
      </c>
      <c r="C349" s="12" t="s">
        <v>204</v>
      </c>
      <c r="D349" s="13"/>
      <c r="E349" s="12" t="str">
        <f>"15572754079"</f>
        <v>15572754079</v>
      </c>
      <c r="F349" s="12" t="s">
        <v>1814</v>
      </c>
      <c r="G349" s="13" t="s">
        <v>41</v>
      </c>
      <c r="H349" s="13"/>
      <c r="I349" s="13" t="s">
        <v>270</v>
      </c>
      <c r="J349" s="13" t="s">
        <v>27</v>
      </c>
      <c r="K349" s="13" t="s">
        <v>28</v>
      </c>
      <c r="L349" s="13" t="s">
        <v>43</v>
      </c>
      <c r="M349" s="12" t="s">
        <v>30</v>
      </c>
      <c r="N349" s="12" t="s">
        <v>208</v>
      </c>
      <c r="O349" s="13" t="s">
        <v>32</v>
      </c>
      <c r="P349" s="13"/>
      <c r="Q349" s="21">
        <v>45204.605787037</v>
      </c>
      <c r="R349" s="13" t="s">
        <v>56</v>
      </c>
      <c r="S349" s="22" t="s">
        <v>1815</v>
      </c>
      <c r="T349" s="12"/>
    </row>
    <row r="350" customHeight="1" spans="1:20">
      <c r="A350" s="10">
        <v>45204</v>
      </c>
      <c r="B350" s="12" t="s">
        <v>1816</v>
      </c>
      <c r="C350" s="12" t="s">
        <v>204</v>
      </c>
      <c r="D350" s="13"/>
      <c r="E350" s="12" t="str">
        <f>"15587916061"</f>
        <v>15587916061</v>
      </c>
      <c r="F350" s="12" t="s">
        <v>1817</v>
      </c>
      <c r="G350" s="13" t="s">
        <v>130</v>
      </c>
      <c r="H350" s="13"/>
      <c r="I350" s="13" t="s">
        <v>277</v>
      </c>
      <c r="J350" s="13" t="s">
        <v>27</v>
      </c>
      <c r="K350" s="13" t="s">
        <v>28</v>
      </c>
      <c r="L350" s="13" t="s">
        <v>43</v>
      </c>
      <c r="M350" s="12" t="s">
        <v>30</v>
      </c>
      <c r="N350" s="12" t="s">
        <v>208</v>
      </c>
      <c r="O350" s="13" t="s">
        <v>32</v>
      </c>
      <c r="P350" s="13"/>
      <c r="Q350" s="21">
        <v>45204.4840393519</v>
      </c>
      <c r="R350" s="13" t="s">
        <v>56</v>
      </c>
      <c r="S350" s="22" t="s">
        <v>1818</v>
      </c>
      <c r="T350" s="12"/>
    </row>
    <row r="351" customHeight="1" spans="1:20">
      <c r="A351" s="10">
        <v>45204</v>
      </c>
      <c r="B351" s="12" t="s">
        <v>1819</v>
      </c>
      <c r="C351" s="12" t="s">
        <v>204</v>
      </c>
      <c r="D351" s="13"/>
      <c r="E351" s="12" t="str">
        <f>"15608605308"</f>
        <v>15608605308</v>
      </c>
      <c r="F351" s="12" t="s">
        <v>1820</v>
      </c>
      <c r="G351" s="13" t="s">
        <v>82</v>
      </c>
      <c r="H351" s="13"/>
      <c r="I351" s="13" t="s">
        <v>469</v>
      </c>
      <c r="J351" s="13" t="s">
        <v>27</v>
      </c>
      <c r="K351" s="13" t="s">
        <v>28</v>
      </c>
      <c r="L351" s="13" t="s">
        <v>43</v>
      </c>
      <c r="M351" s="12" t="s">
        <v>44</v>
      </c>
      <c r="N351" s="12" t="s">
        <v>208</v>
      </c>
      <c r="O351" s="13" t="s">
        <v>32</v>
      </c>
      <c r="P351" s="13"/>
      <c r="Q351" s="21">
        <v>45204.4302083333</v>
      </c>
      <c r="R351" s="13" t="s">
        <v>56</v>
      </c>
      <c r="S351" s="22" t="s">
        <v>1821</v>
      </c>
      <c r="T351" s="12"/>
    </row>
    <row r="352" customHeight="1" spans="1:20">
      <c r="A352" s="10">
        <v>45204</v>
      </c>
      <c r="B352" s="12" t="s">
        <v>1822</v>
      </c>
      <c r="C352" s="12" t="s">
        <v>204</v>
      </c>
      <c r="D352" s="13"/>
      <c r="E352" s="12" t="str">
        <f>"18571029398"</f>
        <v>18571029398</v>
      </c>
      <c r="F352" s="12" t="s">
        <v>1823</v>
      </c>
      <c r="G352" s="13" t="s">
        <v>130</v>
      </c>
      <c r="H352" s="13"/>
      <c r="I352" s="13" t="s">
        <v>991</v>
      </c>
      <c r="J352" s="13" t="s">
        <v>27</v>
      </c>
      <c r="K352" s="13" t="s">
        <v>28</v>
      </c>
      <c r="L352" s="13" t="s">
        <v>43</v>
      </c>
      <c r="M352" s="12" t="s">
        <v>30</v>
      </c>
      <c r="N352" s="12" t="s">
        <v>208</v>
      </c>
      <c r="O352" s="13" t="s">
        <v>32</v>
      </c>
      <c r="P352" s="13"/>
      <c r="Q352" s="21">
        <v>45204.5965393518</v>
      </c>
      <c r="R352" s="13" t="s">
        <v>56</v>
      </c>
      <c r="S352" s="22" t="s">
        <v>1824</v>
      </c>
      <c r="T352" s="12"/>
    </row>
    <row r="353" customHeight="1" spans="1:20">
      <c r="A353" s="10">
        <v>45204</v>
      </c>
      <c r="B353" s="12" t="s">
        <v>1825</v>
      </c>
      <c r="C353" s="12" t="s">
        <v>121</v>
      </c>
      <c r="D353" s="13"/>
      <c r="E353" s="12" t="str">
        <f>"15571708642"</f>
        <v>15571708642</v>
      </c>
      <c r="F353" s="12" t="s">
        <v>1826</v>
      </c>
      <c r="G353" s="13" t="s">
        <v>336</v>
      </c>
      <c r="H353" s="13"/>
      <c r="I353" s="13" t="s">
        <v>576</v>
      </c>
      <c r="J353" s="13" t="s">
        <v>27</v>
      </c>
      <c r="K353" s="13" t="s">
        <v>28</v>
      </c>
      <c r="L353" s="13" t="s">
        <v>43</v>
      </c>
      <c r="M353" s="12" t="s">
        <v>44</v>
      </c>
      <c r="N353" s="12" t="s">
        <v>31</v>
      </c>
      <c r="O353" s="13" t="s">
        <v>32</v>
      </c>
      <c r="P353" s="13"/>
      <c r="Q353" s="21">
        <v>45204.712662037</v>
      </c>
      <c r="R353" s="13" t="s">
        <v>56</v>
      </c>
      <c r="S353" s="12" t="s">
        <v>1827</v>
      </c>
      <c r="T353" s="12"/>
    </row>
    <row r="354" customHeight="1" spans="1:20">
      <c r="A354" s="10">
        <v>45204</v>
      </c>
      <c r="B354" s="12" t="s">
        <v>1828</v>
      </c>
      <c r="C354" s="12" t="s">
        <v>274</v>
      </c>
      <c r="D354" s="13"/>
      <c r="E354" s="12" t="str">
        <f>"13040984198"</f>
        <v>13040984198</v>
      </c>
      <c r="F354" s="12" t="s">
        <v>1829</v>
      </c>
      <c r="G354" s="13" t="s">
        <v>130</v>
      </c>
      <c r="H354" s="13"/>
      <c r="I354" s="13" t="s">
        <v>469</v>
      </c>
      <c r="J354" s="13" t="s">
        <v>27</v>
      </c>
      <c r="K354" s="13" t="s">
        <v>28</v>
      </c>
      <c r="L354" s="13" t="s">
        <v>43</v>
      </c>
      <c r="M354" s="12" t="s">
        <v>44</v>
      </c>
      <c r="N354" s="12" t="s">
        <v>208</v>
      </c>
      <c r="O354" s="13" t="s">
        <v>32</v>
      </c>
      <c r="P354" s="13"/>
      <c r="Q354" s="21">
        <v>45204.6716550926</v>
      </c>
      <c r="R354" s="13" t="s">
        <v>56</v>
      </c>
      <c r="S354" s="22" t="s">
        <v>1830</v>
      </c>
      <c r="T354" s="12"/>
    </row>
    <row r="355" customHeight="1" spans="1:20">
      <c r="A355" s="10">
        <v>45204</v>
      </c>
      <c r="B355" s="12" t="s">
        <v>1831</v>
      </c>
      <c r="C355" s="12" t="s">
        <v>121</v>
      </c>
      <c r="D355" s="13"/>
      <c r="E355" s="12" t="str">
        <f>"18671761802"</f>
        <v>18671761802</v>
      </c>
      <c r="F355" s="12" t="s">
        <v>1832</v>
      </c>
      <c r="G355" s="13" t="s">
        <v>62</v>
      </c>
      <c r="H355" s="13"/>
      <c r="I355" s="13" t="s">
        <v>131</v>
      </c>
      <c r="J355" s="13" t="s">
        <v>27</v>
      </c>
      <c r="K355" s="13" t="s">
        <v>28</v>
      </c>
      <c r="L355" s="13" t="s">
        <v>43</v>
      </c>
      <c r="M355" s="12" t="s">
        <v>44</v>
      </c>
      <c r="N355" s="12" t="s">
        <v>31</v>
      </c>
      <c r="O355" s="13" t="s">
        <v>32</v>
      </c>
      <c r="P355" s="13"/>
      <c r="Q355" s="21">
        <v>45204.6477314815</v>
      </c>
      <c r="R355" s="13" t="s">
        <v>56</v>
      </c>
      <c r="S355" s="12" t="s">
        <v>1833</v>
      </c>
      <c r="T355" s="12"/>
    </row>
    <row r="356" customHeight="1" spans="1:20">
      <c r="A356" s="10">
        <v>45204</v>
      </c>
      <c r="B356" s="12" t="s">
        <v>1834</v>
      </c>
      <c r="C356" s="12" t="s">
        <v>204</v>
      </c>
      <c r="D356" s="13"/>
      <c r="E356" s="12" t="str">
        <f>"18672657612"</f>
        <v>18672657612</v>
      </c>
      <c r="F356" s="12" t="s">
        <v>1835</v>
      </c>
      <c r="G356" s="13" t="s">
        <v>130</v>
      </c>
      <c r="H356" s="13"/>
      <c r="I356" s="13" t="s">
        <v>54</v>
      </c>
      <c r="J356" s="13" t="s">
        <v>27</v>
      </c>
      <c r="K356" s="13" t="s">
        <v>28</v>
      </c>
      <c r="L356" s="13" t="s">
        <v>43</v>
      </c>
      <c r="M356" s="12" t="s">
        <v>44</v>
      </c>
      <c r="N356" s="12" t="s">
        <v>208</v>
      </c>
      <c r="O356" s="13" t="s">
        <v>32</v>
      </c>
      <c r="P356" s="13"/>
      <c r="Q356" s="21">
        <v>45204.7132986111</v>
      </c>
      <c r="R356" s="13" t="s">
        <v>56</v>
      </c>
      <c r="S356" s="22" t="s">
        <v>1836</v>
      </c>
      <c r="T356" s="12"/>
    </row>
    <row r="357" customHeight="1" spans="1:20">
      <c r="A357" s="10">
        <v>45204</v>
      </c>
      <c r="B357" s="12" t="s">
        <v>1837</v>
      </c>
      <c r="C357" s="12" t="s">
        <v>274</v>
      </c>
      <c r="D357" s="13"/>
      <c r="E357" s="12" t="str">
        <f>"13094183379"</f>
        <v>13094183379</v>
      </c>
      <c r="F357" s="12" t="s">
        <v>1838</v>
      </c>
      <c r="G357" s="13" t="s">
        <v>130</v>
      </c>
      <c r="H357" s="13"/>
      <c r="I357" s="13" t="s">
        <v>83</v>
      </c>
      <c r="J357" s="13" t="s">
        <v>27</v>
      </c>
      <c r="K357" s="13" t="s">
        <v>28</v>
      </c>
      <c r="L357" s="13" t="s">
        <v>43</v>
      </c>
      <c r="M357" s="12" t="s">
        <v>44</v>
      </c>
      <c r="N357" s="12" t="s">
        <v>208</v>
      </c>
      <c r="O357" s="13" t="s">
        <v>32</v>
      </c>
      <c r="P357" s="13"/>
      <c r="Q357" s="21">
        <v>45204.7422916667</v>
      </c>
      <c r="R357" s="13" t="s">
        <v>56</v>
      </c>
      <c r="S357" s="22" t="s">
        <v>1839</v>
      </c>
      <c r="T357" s="12"/>
    </row>
    <row r="358" customHeight="1" spans="1:20">
      <c r="A358" s="10">
        <v>45204</v>
      </c>
      <c r="B358" s="12" t="s">
        <v>1840</v>
      </c>
      <c r="C358" s="12" t="s">
        <v>274</v>
      </c>
      <c r="D358" s="13"/>
      <c r="E358" s="12" t="str">
        <f>"13165618872"</f>
        <v>13165618872</v>
      </c>
      <c r="F358" s="12" t="s">
        <v>1841</v>
      </c>
      <c r="G358" s="13" t="s">
        <v>53</v>
      </c>
      <c r="H358" s="13" t="s">
        <v>110</v>
      </c>
      <c r="I358" s="13" t="s">
        <v>1842</v>
      </c>
      <c r="J358" s="13" t="s">
        <v>27</v>
      </c>
      <c r="K358" s="13" t="s">
        <v>28</v>
      </c>
      <c r="L358" s="13" t="s">
        <v>43</v>
      </c>
      <c r="M358" s="12" t="s">
        <v>44</v>
      </c>
      <c r="N358" s="12" t="s">
        <v>208</v>
      </c>
      <c r="O358" s="13" t="s">
        <v>32</v>
      </c>
      <c r="P358" s="13"/>
      <c r="Q358" s="21">
        <v>45204.6369560185</v>
      </c>
      <c r="R358" s="13" t="s">
        <v>56</v>
      </c>
      <c r="S358" s="22" t="s">
        <v>1843</v>
      </c>
      <c r="T358" s="12"/>
    </row>
    <row r="359" customHeight="1" spans="1:20">
      <c r="A359" s="10">
        <v>45204</v>
      </c>
      <c r="B359" s="12" t="s">
        <v>1844</v>
      </c>
      <c r="C359" s="12" t="s">
        <v>121</v>
      </c>
      <c r="D359" s="13"/>
      <c r="E359" s="12" t="str">
        <f>"15572790929"</f>
        <v>15572790929</v>
      </c>
      <c r="F359" s="12" t="s">
        <v>1845</v>
      </c>
      <c r="G359" s="13" t="s">
        <v>69</v>
      </c>
      <c r="H359" s="13"/>
      <c r="I359" s="13" t="s">
        <v>124</v>
      </c>
      <c r="J359" s="13" t="s">
        <v>27</v>
      </c>
      <c r="K359" s="13" t="s">
        <v>28</v>
      </c>
      <c r="L359" s="13" t="s">
        <v>43</v>
      </c>
      <c r="M359" s="12" t="s">
        <v>44</v>
      </c>
      <c r="N359" s="12" t="s">
        <v>31</v>
      </c>
      <c r="O359" s="13" t="s">
        <v>32</v>
      </c>
      <c r="P359" s="13"/>
      <c r="Q359" s="21">
        <v>45204.6211574074</v>
      </c>
      <c r="R359" s="13" t="s">
        <v>56</v>
      </c>
      <c r="S359" s="12" t="s">
        <v>1846</v>
      </c>
      <c r="T359" s="12"/>
    </row>
    <row r="360" customHeight="1" spans="1:20">
      <c r="A360" s="10">
        <v>45204</v>
      </c>
      <c r="B360" s="12" t="s">
        <v>1847</v>
      </c>
      <c r="C360" s="12" t="s">
        <v>121</v>
      </c>
      <c r="D360" s="13"/>
      <c r="E360" s="12" t="str">
        <f>"13227280363"</f>
        <v>13227280363</v>
      </c>
      <c r="F360" s="12" t="s">
        <v>1848</v>
      </c>
      <c r="G360" s="13" t="s">
        <v>336</v>
      </c>
      <c r="H360" s="13"/>
      <c r="I360" s="13" t="s">
        <v>384</v>
      </c>
      <c r="J360" s="13" t="s">
        <v>27</v>
      </c>
      <c r="K360" s="13" t="s">
        <v>28</v>
      </c>
      <c r="L360" s="13" t="s">
        <v>43</v>
      </c>
      <c r="M360" s="12" t="s">
        <v>30</v>
      </c>
      <c r="N360" s="12" t="s">
        <v>31</v>
      </c>
      <c r="O360" s="13" t="s">
        <v>32</v>
      </c>
      <c r="P360" s="13"/>
      <c r="Q360" s="21">
        <v>45204.566875</v>
      </c>
      <c r="R360" s="13" t="s">
        <v>56</v>
      </c>
      <c r="S360" s="12" t="s">
        <v>1849</v>
      </c>
      <c r="T360" s="12"/>
    </row>
    <row r="361" customHeight="1" spans="1:20">
      <c r="A361" s="10">
        <v>45204</v>
      </c>
      <c r="B361" s="12" t="s">
        <v>1850</v>
      </c>
      <c r="C361" s="12" t="s">
        <v>1753</v>
      </c>
      <c r="D361" s="13"/>
      <c r="E361" s="12" t="str">
        <f>"13227289182"</f>
        <v>13227289182</v>
      </c>
      <c r="F361" s="12" t="s">
        <v>1851</v>
      </c>
      <c r="G361" s="13" t="s">
        <v>336</v>
      </c>
      <c r="H361" s="13" t="s">
        <v>148</v>
      </c>
      <c r="I361" s="13" t="s">
        <v>384</v>
      </c>
      <c r="J361" s="13" t="s">
        <v>27</v>
      </c>
      <c r="K361" s="13" t="s">
        <v>28</v>
      </c>
      <c r="L361" s="13" t="s">
        <v>43</v>
      </c>
      <c r="M361" s="12" t="s">
        <v>30</v>
      </c>
      <c r="N361" s="12" t="s">
        <v>31</v>
      </c>
      <c r="O361" s="13" t="s">
        <v>32</v>
      </c>
      <c r="P361" s="13"/>
      <c r="Q361" s="21">
        <v>45204.6112847222</v>
      </c>
      <c r="R361" s="13" t="s">
        <v>46</v>
      </c>
      <c r="S361" s="22" t="s">
        <v>1852</v>
      </c>
      <c r="T361" s="12"/>
    </row>
    <row r="362" customHeight="1" spans="1:20">
      <c r="A362" s="10">
        <v>45205</v>
      </c>
      <c r="B362" s="9" t="s">
        <v>1853</v>
      </c>
      <c r="C362" s="9" t="s">
        <v>204</v>
      </c>
      <c r="D362" s="11" t="s">
        <v>22</v>
      </c>
      <c r="E362" s="9" t="s">
        <v>1854</v>
      </c>
      <c r="F362" s="9" t="s">
        <v>1855</v>
      </c>
      <c r="G362" s="11" t="s">
        <v>41</v>
      </c>
      <c r="H362" s="11" t="s">
        <v>22</v>
      </c>
      <c r="I362" s="11" t="s">
        <v>277</v>
      </c>
      <c r="J362" s="11" t="s">
        <v>27</v>
      </c>
      <c r="K362" s="11" t="s">
        <v>28</v>
      </c>
      <c r="L362" s="11" t="s">
        <v>43</v>
      </c>
      <c r="M362" s="9" t="s">
        <v>30</v>
      </c>
      <c r="N362" s="9" t="s">
        <v>208</v>
      </c>
      <c r="O362" s="11" t="s">
        <v>32</v>
      </c>
      <c r="P362" s="11" t="s">
        <v>22</v>
      </c>
      <c r="Q362" s="11" t="s">
        <v>1856</v>
      </c>
      <c r="R362" s="11" t="s">
        <v>56</v>
      </c>
      <c r="S362" s="9" t="s">
        <v>1857</v>
      </c>
      <c r="T362" s="9" t="s">
        <v>22</v>
      </c>
    </row>
    <row r="363" customHeight="1" spans="1:20">
      <c r="A363" s="10">
        <v>45205</v>
      </c>
      <c r="B363" s="9" t="s">
        <v>1858</v>
      </c>
      <c r="C363" s="9" t="s">
        <v>204</v>
      </c>
      <c r="D363" s="11" t="s">
        <v>22</v>
      </c>
      <c r="E363" s="9" t="s">
        <v>1859</v>
      </c>
      <c r="F363" s="9" t="s">
        <v>1860</v>
      </c>
      <c r="G363" s="11" t="s">
        <v>336</v>
      </c>
      <c r="H363" s="11" t="s">
        <v>22</v>
      </c>
      <c r="I363" s="11" t="s">
        <v>277</v>
      </c>
      <c r="J363" s="11" t="s">
        <v>27</v>
      </c>
      <c r="K363" s="11" t="s">
        <v>28</v>
      </c>
      <c r="L363" s="11" t="s">
        <v>43</v>
      </c>
      <c r="M363" s="9" t="s">
        <v>44</v>
      </c>
      <c r="N363" s="9" t="s">
        <v>208</v>
      </c>
      <c r="O363" s="11" t="s">
        <v>32</v>
      </c>
      <c r="P363" s="11" t="s">
        <v>22</v>
      </c>
      <c r="Q363" s="11" t="s">
        <v>1861</v>
      </c>
      <c r="R363" s="11" t="s">
        <v>56</v>
      </c>
      <c r="S363" s="9" t="s">
        <v>1862</v>
      </c>
      <c r="T363" s="9" t="s">
        <v>22</v>
      </c>
    </row>
    <row r="364" customHeight="1" spans="1:20">
      <c r="A364" s="10">
        <v>45205</v>
      </c>
      <c r="B364" s="9" t="s">
        <v>1863</v>
      </c>
      <c r="C364" s="9" t="s">
        <v>204</v>
      </c>
      <c r="D364" s="11" t="s">
        <v>22</v>
      </c>
      <c r="E364" s="9" t="s">
        <v>1864</v>
      </c>
      <c r="F364" s="9" t="s">
        <v>1865</v>
      </c>
      <c r="G364" s="11" t="s">
        <v>336</v>
      </c>
      <c r="H364" s="11" t="s">
        <v>110</v>
      </c>
      <c r="I364" s="11" t="s">
        <v>70</v>
      </c>
      <c r="J364" s="11" t="s">
        <v>27</v>
      </c>
      <c r="K364" s="11" t="s">
        <v>28</v>
      </c>
      <c r="L364" s="11" t="s">
        <v>43</v>
      </c>
      <c r="M364" s="9" t="s">
        <v>30</v>
      </c>
      <c r="N364" s="9" t="s">
        <v>208</v>
      </c>
      <c r="O364" s="11" t="s">
        <v>32</v>
      </c>
      <c r="P364" s="11" t="s">
        <v>22</v>
      </c>
      <c r="Q364" s="11" t="s">
        <v>1866</v>
      </c>
      <c r="R364" s="11" t="s">
        <v>56</v>
      </c>
      <c r="S364" s="9" t="s">
        <v>1867</v>
      </c>
      <c r="T364" s="9" t="s">
        <v>22</v>
      </c>
    </row>
    <row r="365" customHeight="1" spans="1:20">
      <c r="A365" s="10">
        <v>45205</v>
      </c>
      <c r="B365" s="9" t="s">
        <v>1868</v>
      </c>
      <c r="C365" s="9" t="s">
        <v>204</v>
      </c>
      <c r="D365" s="11" t="s">
        <v>22</v>
      </c>
      <c r="E365" s="9" t="s">
        <v>1869</v>
      </c>
      <c r="F365" s="9" t="s">
        <v>1870</v>
      </c>
      <c r="G365" s="11" t="s">
        <v>336</v>
      </c>
      <c r="H365" s="11" t="s">
        <v>22</v>
      </c>
      <c r="I365" s="11" t="s">
        <v>384</v>
      </c>
      <c r="J365" s="11" t="s">
        <v>27</v>
      </c>
      <c r="K365" s="11" t="s">
        <v>28</v>
      </c>
      <c r="L365" s="11" t="s">
        <v>43</v>
      </c>
      <c r="M365" s="9" t="s">
        <v>30</v>
      </c>
      <c r="N365" s="9" t="s">
        <v>208</v>
      </c>
      <c r="O365" s="11" t="s">
        <v>32</v>
      </c>
      <c r="P365" s="11" t="s">
        <v>22</v>
      </c>
      <c r="Q365" s="11" t="s">
        <v>1871</v>
      </c>
      <c r="R365" s="11" t="s">
        <v>56</v>
      </c>
      <c r="S365" s="9" t="s">
        <v>1872</v>
      </c>
      <c r="T365" s="9" t="s">
        <v>22</v>
      </c>
    </row>
    <row r="366" customHeight="1" spans="1:20">
      <c r="A366" s="10">
        <v>45205</v>
      </c>
      <c r="B366" s="9" t="s">
        <v>1873</v>
      </c>
      <c r="C366" s="9" t="s">
        <v>204</v>
      </c>
      <c r="D366" s="11" t="s">
        <v>22</v>
      </c>
      <c r="E366" s="9" t="s">
        <v>1874</v>
      </c>
      <c r="F366" s="9" t="s">
        <v>1875</v>
      </c>
      <c r="G366" s="11" t="s">
        <v>41</v>
      </c>
      <c r="H366" s="11" t="s">
        <v>22</v>
      </c>
      <c r="I366" s="11" t="s">
        <v>97</v>
      </c>
      <c r="J366" s="11" t="s">
        <v>27</v>
      </c>
      <c r="K366" s="11" t="s">
        <v>28</v>
      </c>
      <c r="L366" s="11" t="s">
        <v>43</v>
      </c>
      <c r="M366" s="9" t="s">
        <v>44</v>
      </c>
      <c r="N366" s="9" t="s">
        <v>208</v>
      </c>
      <c r="O366" s="11" t="s">
        <v>32</v>
      </c>
      <c r="P366" s="11" t="s">
        <v>22</v>
      </c>
      <c r="Q366" s="11" t="s">
        <v>1876</v>
      </c>
      <c r="R366" s="11" t="s">
        <v>56</v>
      </c>
      <c r="S366" s="9" t="s">
        <v>1877</v>
      </c>
      <c r="T366" s="9" t="s">
        <v>22</v>
      </c>
    </row>
    <row r="367" customHeight="1" spans="1:20">
      <c r="A367" s="10">
        <v>45205</v>
      </c>
      <c r="B367" s="9" t="s">
        <v>1878</v>
      </c>
      <c r="C367" s="9" t="s">
        <v>204</v>
      </c>
      <c r="D367" s="11" t="s">
        <v>22</v>
      </c>
      <c r="E367" s="9" t="s">
        <v>1879</v>
      </c>
      <c r="F367" s="9" t="s">
        <v>1880</v>
      </c>
      <c r="G367" s="11" t="s">
        <v>130</v>
      </c>
      <c r="H367" s="11" t="s">
        <v>148</v>
      </c>
      <c r="I367" s="11" t="s">
        <v>384</v>
      </c>
      <c r="J367" s="11" t="s">
        <v>27</v>
      </c>
      <c r="K367" s="11" t="s">
        <v>28</v>
      </c>
      <c r="L367" s="11" t="s">
        <v>43</v>
      </c>
      <c r="M367" s="9" t="s">
        <v>30</v>
      </c>
      <c r="N367" s="9" t="s">
        <v>208</v>
      </c>
      <c r="O367" s="11" t="s">
        <v>32</v>
      </c>
      <c r="P367" s="11" t="s">
        <v>22</v>
      </c>
      <c r="Q367" s="11" t="s">
        <v>1881</v>
      </c>
      <c r="R367" s="11" t="s">
        <v>56</v>
      </c>
      <c r="S367" s="9" t="s">
        <v>1882</v>
      </c>
      <c r="T367" s="9" t="s">
        <v>22</v>
      </c>
    </row>
    <row r="368" customHeight="1" spans="1:20">
      <c r="A368" s="10">
        <v>45205</v>
      </c>
      <c r="B368" s="9" t="s">
        <v>1883</v>
      </c>
      <c r="C368" s="9" t="s">
        <v>204</v>
      </c>
      <c r="D368" s="11" t="s">
        <v>22</v>
      </c>
      <c r="E368" s="9" t="s">
        <v>1884</v>
      </c>
      <c r="F368" s="9" t="s">
        <v>1885</v>
      </c>
      <c r="G368" s="11" t="s">
        <v>336</v>
      </c>
      <c r="H368" s="11" t="s">
        <v>148</v>
      </c>
      <c r="I368" s="11" t="s">
        <v>469</v>
      </c>
      <c r="J368" s="11" t="s">
        <v>27</v>
      </c>
      <c r="K368" s="11" t="s">
        <v>28</v>
      </c>
      <c r="L368" s="11" t="s">
        <v>43</v>
      </c>
      <c r="M368" s="9" t="s">
        <v>44</v>
      </c>
      <c r="N368" s="9" t="s">
        <v>208</v>
      </c>
      <c r="O368" s="11" t="s">
        <v>32</v>
      </c>
      <c r="P368" s="11" t="s">
        <v>22</v>
      </c>
      <c r="Q368" s="11" t="s">
        <v>1886</v>
      </c>
      <c r="R368" s="11" t="s">
        <v>56</v>
      </c>
      <c r="S368" s="9" t="s">
        <v>1887</v>
      </c>
      <c r="T368" s="9" t="s">
        <v>22</v>
      </c>
    </row>
    <row r="369" customHeight="1" spans="1:20">
      <c r="A369" s="10">
        <v>45205</v>
      </c>
      <c r="B369" s="9" t="s">
        <v>1888</v>
      </c>
      <c r="C369" s="9" t="s">
        <v>204</v>
      </c>
      <c r="D369" s="11" t="s">
        <v>22</v>
      </c>
      <c r="E369" s="9" t="s">
        <v>1889</v>
      </c>
      <c r="F369" s="9" t="s">
        <v>1890</v>
      </c>
      <c r="G369" s="11" t="s">
        <v>130</v>
      </c>
      <c r="H369" s="11" t="s">
        <v>137</v>
      </c>
      <c r="I369" s="11" t="s">
        <v>469</v>
      </c>
      <c r="J369" s="11" t="s">
        <v>27</v>
      </c>
      <c r="K369" s="11" t="s">
        <v>28</v>
      </c>
      <c r="L369" s="11" t="s">
        <v>43</v>
      </c>
      <c r="M369" s="9" t="s">
        <v>44</v>
      </c>
      <c r="N369" s="9" t="s">
        <v>208</v>
      </c>
      <c r="O369" s="11" t="s">
        <v>32</v>
      </c>
      <c r="P369" s="11" t="s">
        <v>22</v>
      </c>
      <c r="Q369" s="11" t="s">
        <v>1891</v>
      </c>
      <c r="R369" s="11" t="s">
        <v>56</v>
      </c>
      <c r="S369" s="9" t="s">
        <v>1892</v>
      </c>
      <c r="T369" s="9" t="s">
        <v>22</v>
      </c>
    </row>
    <row r="370" customHeight="1" spans="1:20">
      <c r="A370" s="10">
        <v>45205</v>
      </c>
      <c r="B370" s="9" t="s">
        <v>1893</v>
      </c>
      <c r="C370" s="9" t="s">
        <v>204</v>
      </c>
      <c r="D370" s="11" t="s">
        <v>22</v>
      </c>
      <c r="E370" s="9" t="s">
        <v>1894</v>
      </c>
      <c r="F370" s="9" t="s">
        <v>1895</v>
      </c>
      <c r="G370" s="11" t="s">
        <v>53</v>
      </c>
      <c r="H370" s="11" t="s">
        <v>22</v>
      </c>
      <c r="I370" s="11" t="s">
        <v>277</v>
      </c>
      <c r="J370" s="11" t="s">
        <v>27</v>
      </c>
      <c r="K370" s="11" t="s">
        <v>28</v>
      </c>
      <c r="L370" s="11" t="s">
        <v>43</v>
      </c>
      <c r="M370" s="9" t="s">
        <v>44</v>
      </c>
      <c r="N370" s="9" t="s">
        <v>208</v>
      </c>
      <c r="O370" s="11" t="s">
        <v>32</v>
      </c>
      <c r="P370" s="11" t="s">
        <v>22</v>
      </c>
      <c r="Q370" s="11" t="s">
        <v>1896</v>
      </c>
      <c r="R370" s="11" t="s">
        <v>56</v>
      </c>
      <c r="S370" s="9" t="s">
        <v>1897</v>
      </c>
      <c r="T370" s="9" t="s">
        <v>22</v>
      </c>
    </row>
    <row r="371" customHeight="1" spans="1:20">
      <c r="A371" s="10">
        <v>45205</v>
      </c>
      <c r="B371" s="9" t="s">
        <v>1898</v>
      </c>
      <c r="C371" s="9" t="s">
        <v>204</v>
      </c>
      <c r="D371" s="11" t="s">
        <v>22</v>
      </c>
      <c r="E371" s="9" t="s">
        <v>1899</v>
      </c>
      <c r="F371" s="9" t="s">
        <v>1900</v>
      </c>
      <c r="G371" s="11" t="s">
        <v>130</v>
      </c>
      <c r="H371" s="11" t="s">
        <v>22</v>
      </c>
      <c r="I371" s="11" t="s">
        <v>90</v>
      </c>
      <c r="J371" s="11" t="s">
        <v>27</v>
      </c>
      <c r="K371" s="11" t="s">
        <v>28</v>
      </c>
      <c r="L371" s="11" t="s">
        <v>43</v>
      </c>
      <c r="M371" s="9" t="s">
        <v>44</v>
      </c>
      <c r="N371" s="9" t="s">
        <v>208</v>
      </c>
      <c r="O371" s="11" t="s">
        <v>32</v>
      </c>
      <c r="P371" s="11" t="s">
        <v>22</v>
      </c>
      <c r="Q371" s="11" t="s">
        <v>1901</v>
      </c>
      <c r="R371" s="11" t="s">
        <v>56</v>
      </c>
      <c r="S371" s="9" t="s">
        <v>1902</v>
      </c>
      <c r="T371" s="9" t="s">
        <v>22</v>
      </c>
    </row>
    <row r="372" customHeight="1" spans="1:20">
      <c r="A372" s="10">
        <v>45205</v>
      </c>
      <c r="B372" s="9" t="s">
        <v>1903</v>
      </c>
      <c r="C372" s="9" t="s">
        <v>274</v>
      </c>
      <c r="D372" s="11" t="s">
        <v>22</v>
      </c>
      <c r="E372" s="9" t="s">
        <v>1904</v>
      </c>
      <c r="F372" s="9" t="s">
        <v>1905</v>
      </c>
      <c r="G372" s="11" t="s">
        <v>53</v>
      </c>
      <c r="H372" s="11" t="s">
        <v>22</v>
      </c>
      <c r="I372" s="11" t="s">
        <v>315</v>
      </c>
      <c r="J372" s="11" t="s">
        <v>27</v>
      </c>
      <c r="K372" s="11" t="s">
        <v>28</v>
      </c>
      <c r="L372" s="11" t="s">
        <v>43</v>
      </c>
      <c r="M372" s="9" t="s">
        <v>44</v>
      </c>
      <c r="N372" s="9" t="s">
        <v>208</v>
      </c>
      <c r="O372" s="11" t="s">
        <v>32</v>
      </c>
      <c r="P372" s="11" t="s">
        <v>22</v>
      </c>
      <c r="Q372" s="11" t="s">
        <v>1906</v>
      </c>
      <c r="R372" s="11" t="s">
        <v>56</v>
      </c>
      <c r="S372" s="9" t="s">
        <v>1907</v>
      </c>
      <c r="T372" s="9" t="s">
        <v>22</v>
      </c>
    </row>
    <row r="373" customHeight="1" spans="1:20">
      <c r="A373" s="10">
        <v>45205</v>
      </c>
      <c r="B373" s="9" t="s">
        <v>1908</v>
      </c>
      <c r="C373" s="9" t="s">
        <v>274</v>
      </c>
      <c r="D373" s="11" t="s">
        <v>22</v>
      </c>
      <c r="E373" s="9" t="s">
        <v>1909</v>
      </c>
      <c r="F373" s="9" t="s">
        <v>1910</v>
      </c>
      <c r="G373" s="11" t="s">
        <v>53</v>
      </c>
      <c r="H373" s="11" t="s">
        <v>110</v>
      </c>
      <c r="I373" s="11" t="s">
        <v>54</v>
      </c>
      <c r="J373" s="11" t="s">
        <v>27</v>
      </c>
      <c r="K373" s="11" t="s">
        <v>28</v>
      </c>
      <c r="L373" s="11" t="s">
        <v>43</v>
      </c>
      <c r="M373" s="9" t="s">
        <v>44</v>
      </c>
      <c r="N373" s="9" t="s">
        <v>208</v>
      </c>
      <c r="O373" s="11" t="s">
        <v>32</v>
      </c>
      <c r="P373" s="11" t="s">
        <v>22</v>
      </c>
      <c r="Q373" s="11" t="s">
        <v>1911</v>
      </c>
      <c r="R373" s="11" t="s">
        <v>56</v>
      </c>
      <c r="S373" s="20" t="s">
        <v>1912</v>
      </c>
      <c r="T373" s="9" t="s">
        <v>22</v>
      </c>
    </row>
    <row r="374" customHeight="1" spans="1:20">
      <c r="A374" s="10">
        <v>45205</v>
      </c>
      <c r="B374" s="9" t="s">
        <v>1913</v>
      </c>
      <c r="C374" s="9" t="s">
        <v>1914</v>
      </c>
      <c r="D374" s="11" t="s">
        <v>22</v>
      </c>
      <c r="E374" s="9" t="s">
        <v>1915</v>
      </c>
      <c r="F374" s="9" t="s">
        <v>1875</v>
      </c>
      <c r="G374" s="11" t="s">
        <v>53</v>
      </c>
      <c r="H374" s="11" t="s">
        <v>22</v>
      </c>
      <c r="I374" s="11" t="s">
        <v>277</v>
      </c>
      <c r="J374" s="11" t="s">
        <v>27</v>
      </c>
      <c r="K374" s="11" t="s">
        <v>28</v>
      </c>
      <c r="L374" s="11" t="s">
        <v>43</v>
      </c>
      <c r="M374" s="9" t="s">
        <v>44</v>
      </c>
      <c r="N374" s="9" t="s">
        <v>31</v>
      </c>
      <c r="O374" s="11" t="s">
        <v>32</v>
      </c>
      <c r="P374" s="11" t="s">
        <v>22</v>
      </c>
      <c r="Q374" s="11" t="s">
        <v>1916</v>
      </c>
      <c r="R374" s="11" t="s">
        <v>46</v>
      </c>
      <c r="S374" s="20" t="s">
        <v>1917</v>
      </c>
      <c r="T374" s="9" t="s">
        <v>22</v>
      </c>
    </row>
    <row r="375" customHeight="1" spans="1:20">
      <c r="A375" s="10">
        <v>45205</v>
      </c>
      <c r="B375" s="9" t="s">
        <v>1918</v>
      </c>
      <c r="C375" s="9" t="s">
        <v>274</v>
      </c>
      <c r="D375" s="11" t="s">
        <v>22</v>
      </c>
      <c r="E375" s="9" t="s">
        <v>1919</v>
      </c>
      <c r="F375" s="9" t="s">
        <v>1920</v>
      </c>
      <c r="G375" s="11" t="s">
        <v>130</v>
      </c>
      <c r="H375" s="11" t="s">
        <v>22</v>
      </c>
      <c r="I375" s="11" t="s">
        <v>299</v>
      </c>
      <c r="J375" s="11" t="s">
        <v>27</v>
      </c>
      <c r="K375" s="11" t="s">
        <v>28</v>
      </c>
      <c r="L375" s="11" t="s">
        <v>43</v>
      </c>
      <c r="M375" s="9" t="s">
        <v>44</v>
      </c>
      <c r="N375" s="9" t="s">
        <v>208</v>
      </c>
      <c r="O375" s="11" t="s">
        <v>32</v>
      </c>
      <c r="P375" s="11" t="s">
        <v>22</v>
      </c>
      <c r="Q375" s="11" t="s">
        <v>1921</v>
      </c>
      <c r="R375" s="11" t="s">
        <v>56</v>
      </c>
      <c r="S375" s="9" t="s">
        <v>1922</v>
      </c>
      <c r="T375" s="9" t="s">
        <v>22</v>
      </c>
    </row>
    <row r="376" customHeight="1" spans="1:20">
      <c r="A376" s="10">
        <v>45205</v>
      </c>
      <c r="B376" s="9" t="s">
        <v>1923</v>
      </c>
      <c r="C376" s="9" t="s">
        <v>274</v>
      </c>
      <c r="D376" s="11" t="s">
        <v>22</v>
      </c>
      <c r="E376" s="9" t="s">
        <v>1924</v>
      </c>
      <c r="F376" s="9" t="s">
        <v>1925</v>
      </c>
      <c r="G376" s="11" t="s">
        <v>41</v>
      </c>
      <c r="H376" s="11" t="s">
        <v>22</v>
      </c>
      <c r="I376" s="11" t="s">
        <v>469</v>
      </c>
      <c r="J376" s="11" t="s">
        <v>27</v>
      </c>
      <c r="K376" s="11" t="s">
        <v>28</v>
      </c>
      <c r="L376" s="11" t="s">
        <v>43</v>
      </c>
      <c r="M376" s="9" t="s">
        <v>44</v>
      </c>
      <c r="N376" s="9" t="s">
        <v>208</v>
      </c>
      <c r="O376" s="11" t="s">
        <v>32</v>
      </c>
      <c r="P376" s="11" t="s">
        <v>22</v>
      </c>
      <c r="Q376" s="11" t="s">
        <v>1926</v>
      </c>
      <c r="R376" s="11" t="s">
        <v>56</v>
      </c>
      <c r="S376" s="9" t="s">
        <v>1927</v>
      </c>
      <c r="T376" s="9" t="s">
        <v>22</v>
      </c>
    </row>
    <row r="377" customHeight="1" spans="1:20">
      <c r="A377" s="10">
        <v>45205</v>
      </c>
      <c r="B377" s="9" t="s">
        <v>1928</v>
      </c>
      <c r="C377" s="9" t="s">
        <v>274</v>
      </c>
      <c r="D377" s="11" t="s">
        <v>22</v>
      </c>
      <c r="E377" s="9" t="s">
        <v>1929</v>
      </c>
      <c r="F377" s="9" t="s">
        <v>1930</v>
      </c>
      <c r="G377" s="11" t="s">
        <v>25</v>
      </c>
      <c r="H377" s="11" t="s">
        <v>22</v>
      </c>
      <c r="I377" s="11" t="s">
        <v>315</v>
      </c>
      <c r="J377" s="11" t="s">
        <v>27</v>
      </c>
      <c r="K377" s="11" t="s">
        <v>28</v>
      </c>
      <c r="L377" s="11" t="s">
        <v>43</v>
      </c>
      <c r="M377" s="9" t="s">
        <v>30</v>
      </c>
      <c r="N377" s="9" t="s">
        <v>208</v>
      </c>
      <c r="O377" s="11" t="s">
        <v>32</v>
      </c>
      <c r="P377" s="11" t="s">
        <v>22</v>
      </c>
      <c r="Q377" s="11" t="s">
        <v>1931</v>
      </c>
      <c r="R377" s="11" t="s">
        <v>56</v>
      </c>
      <c r="S377" s="9" t="s">
        <v>1932</v>
      </c>
      <c r="T377" s="9" t="s">
        <v>22</v>
      </c>
    </row>
    <row r="378" customHeight="1" spans="1:20">
      <c r="A378" s="10">
        <v>45205</v>
      </c>
      <c r="B378" s="9" t="s">
        <v>1933</v>
      </c>
      <c r="C378" s="9" t="s">
        <v>274</v>
      </c>
      <c r="D378" s="11" t="s">
        <v>22</v>
      </c>
      <c r="E378" s="9" t="s">
        <v>1934</v>
      </c>
      <c r="F378" s="9" t="s">
        <v>1935</v>
      </c>
      <c r="G378" s="11" t="s">
        <v>53</v>
      </c>
      <c r="H378" s="11" t="s">
        <v>22</v>
      </c>
      <c r="I378" s="11" t="s">
        <v>786</v>
      </c>
      <c r="J378" s="11" t="s">
        <v>27</v>
      </c>
      <c r="K378" s="11" t="s">
        <v>28</v>
      </c>
      <c r="L378" s="11" t="s">
        <v>43</v>
      </c>
      <c r="M378" s="9" t="s">
        <v>44</v>
      </c>
      <c r="N378" s="9" t="s">
        <v>208</v>
      </c>
      <c r="O378" s="11" t="s">
        <v>32</v>
      </c>
      <c r="P378" s="11" t="s">
        <v>22</v>
      </c>
      <c r="Q378" s="11" t="s">
        <v>1936</v>
      </c>
      <c r="R378" s="11" t="s">
        <v>56</v>
      </c>
      <c r="S378" s="9" t="s">
        <v>1937</v>
      </c>
      <c r="T378" s="9" t="s">
        <v>22</v>
      </c>
    </row>
    <row r="379" customHeight="1" spans="1:20">
      <c r="A379" s="10">
        <v>45205</v>
      </c>
      <c r="B379" s="9" t="s">
        <v>1938</v>
      </c>
      <c r="C379" s="9" t="s">
        <v>274</v>
      </c>
      <c r="D379" s="11" t="s">
        <v>22</v>
      </c>
      <c r="E379" s="9" t="s">
        <v>1939</v>
      </c>
      <c r="F379" s="9" t="s">
        <v>1940</v>
      </c>
      <c r="G379" s="11" t="s">
        <v>53</v>
      </c>
      <c r="H379" s="11" t="s">
        <v>22</v>
      </c>
      <c r="I379" s="11" t="s">
        <v>54</v>
      </c>
      <c r="J379" s="11" t="s">
        <v>27</v>
      </c>
      <c r="K379" s="11" t="s">
        <v>28</v>
      </c>
      <c r="L379" s="11" t="s">
        <v>43</v>
      </c>
      <c r="M379" s="9" t="s">
        <v>44</v>
      </c>
      <c r="N379" s="9" t="s">
        <v>208</v>
      </c>
      <c r="O379" s="11" t="s">
        <v>32</v>
      </c>
      <c r="P379" s="11" t="s">
        <v>22</v>
      </c>
      <c r="Q379" s="11" t="s">
        <v>1941</v>
      </c>
      <c r="R379" s="11" t="s">
        <v>56</v>
      </c>
      <c r="S379" s="9" t="s">
        <v>1942</v>
      </c>
      <c r="T379" s="9" t="s">
        <v>22</v>
      </c>
    </row>
    <row r="380" customHeight="1" spans="1:20">
      <c r="A380" s="10">
        <v>45205</v>
      </c>
      <c r="B380" s="9" t="s">
        <v>1943</v>
      </c>
      <c r="C380" s="9" t="s">
        <v>274</v>
      </c>
      <c r="D380" s="11" t="s">
        <v>22</v>
      </c>
      <c r="E380" s="9" t="s">
        <v>1944</v>
      </c>
      <c r="F380" s="9" t="s">
        <v>1945</v>
      </c>
      <c r="G380" s="11" t="s">
        <v>25</v>
      </c>
      <c r="H380" s="11" t="s">
        <v>22</v>
      </c>
      <c r="I380" s="11" t="s">
        <v>469</v>
      </c>
      <c r="J380" s="11" t="s">
        <v>27</v>
      </c>
      <c r="K380" s="11" t="s">
        <v>28</v>
      </c>
      <c r="L380" s="11" t="s">
        <v>43</v>
      </c>
      <c r="M380" s="9" t="s">
        <v>44</v>
      </c>
      <c r="N380" s="9" t="s">
        <v>208</v>
      </c>
      <c r="O380" s="11" t="s">
        <v>32</v>
      </c>
      <c r="P380" s="11" t="s">
        <v>22</v>
      </c>
      <c r="Q380" s="11" t="s">
        <v>1946</v>
      </c>
      <c r="R380" s="11" t="s">
        <v>56</v>
      </c>
      <c r="S380" s="9" t="s">
        <v>1947</v>
      </c>
      <c r="T380" s="9" t="s">
        <v>22</v>
      </c>
    </row>
    <row r="381" customHeight="1" spans="1:20">
      <c r="A381" s="10">
        <v>45205</v>
      </c>
      <c r="B381" s="9" t="s">
        <v>1948</v>
      </c>
      <c r="C381" s="9" t="s">
        <v>274</v>
      </c>
      <c r="D381" s="11" t="s">
        <v>22</v>
      </c>
      <c r="E381" s="9" t="s">
        <v>1949</v>
      </c>
      <c r="F381" s="9" t="s">
        <v>1950</v>
      </c>
      <c r="G381" s="11" t="s">
        <v>336</v>
      </c>
      <c r="H381" s="11" t="s">
        <v>22</v>
      </c>
      <c r="I381" s="11" t="s">
        <v>576</v>
      </c>
      <c r="J381" s="11" t="s">
        <v>27</v>
      </c>
      <c r="K381" s="11" t="s">
        <v>28</v>
      </c>
      <c r="L381" s="11" t="s">
        <v>43</v>
      </c>
      <c r="M381" s="9" t="s">
        <v>44</v>
      </c>
      <c r="N381" s="9" t="s">
        <v>208</v>
      </c>
      <c r="O381" s="11" t="s">
        <v>32</v>
      </c>
      <c r="P381" s="11" t="s">
        <v>22</v>
      </c>
      <c r="Q381" s="11" t="s">
        <v>1951</v>
      </c>
      <c r="R381" s="11" t="s">
        <v>56</v>
      </c>
      <c r="S381" s="9" t="s">
        <v>1952</v>
      </c>
      <c r="T381" s="9" t="s">
        <v>22</v>
      </c>
    </row>
    <row r="382" customHeight="1" spans="1:20">
      <c r="A382" s="10">
        <v>45205</v>
      </c>
      <c r="B382" s="9" t="s">
        <v>1953</v>
      </c>
      <c r="C382" s="9" t="s">
        <v>274</v>
      </c>
      <c r="D382" s="11" t="s">
        <v>22</v>
      </c>
      <c r="E382" s="9" t="s">
        <v>1954</v>
      </c>
      <c r="F382" s="9" t="s">
        <v>1955</v>
      </c>
      <c r="G382" s="11" t="s">
        <v>130</v>
      </c>
      <c r="H382" s="11" t="s">
        <v>22</v>
      </c>
      <c r="I382" s="11" t="s">
        <v>54</v>
      </c>
      <c r="J382" s="11" t="s">
        <v>27</v>
      </c>
      <c r="K382" s="11" t="s">
        <v>28</v>
      </c>
      <c r="L382" s="11" t="s">
        <v>43</v>
      </c>
      <c r="M382" s="9" t="s">
        <v>30</v>
      </c>
      <c r="N382" s="9" t="s">
        <v>208</v>
      </c>
      <c r="O382" s="11" t="s">
        <v>32</v>
      </c>
      <c r="P382" s="11" t="s">
        <v>22</v>
      </c>
      <c r="Q382" s="11" t="s">
        <v>1956</v>
      </c>
      <c r="R382" s="11" t="s">
        <v>56</v>
      </c>
      <c r="S382" s="9" t="s">
        <v>1957</v>
      </c>
      <c r="T382" s="9" t="s">
        <v>22</v>
      </c>
    </row>
    <row r="383" customHeight="1" spans="1:20">
      <c r="A383" s="10">
        <v>45205</v>
      </c>
      <c r="B383" s="9" t="s">
        <v>1958</v>
      </c>
      <c r="C383" s="9" t="s">
        <v>274</v>
      </c>
      <c r="D383" s="11" t="s">
        <v>22</v>
      </c>
      <c r="E383" s="9" t="s">
        <v>1959</v>
      </c>
      <c r="F383" s="9" t="s">
        <v>1960</v>
      </c>
      <c r="G383" s="11" t="s">
        <v>130</v>
      </c>
      <c r="H383" s="11" t="s">
        <v>137</v>
      </c>
      <c r="I383" s="11" t="s">
        <v>111</v>
      </c>
      <c r="J383" s="11" t="s">
        <v>27</v>
      </c>
      <c r="K383" s="11" t="s">
        <v>28</v>
      </c>
      <c r="L383" s="11" t="s">
        <v>43</v>
      </c>
      <c r="M383" s="9" t="s">
        <v>30</v>
      </c>
      <c r="N383" s="9" t="s">
        <v>208</v>
      </c>
      <c r="O383" s="11" t="s">
        <v>32</v>
      </c>
      <c r="P383" s="11" t="s">
        <v>22</v>
      </c>
      <c r="Q383" s="11" t="s">
        <v>1961</v>
      </c>
      <c r="R383" s="11" t="s">
        <v>56</v>
      </c>
      <c r="S383" s="9" t="s">
        <v>1962</v>
      </c>
      <c r="T383" s="9" t="s">
        <v>22</v>
      </c>
    </row>
    <row r="384" customHeight="1" spans="1:20">
      <c r="A384" s="10">
        <v>45206</v>
      </c>
      <c r="B384" s="9" t="s">
        <v>1963</v>
      </c>
      <c r="C384" s="9" t="s">
        <v>204</v>
      </c>
      <c r="D384" s="11" t="s">
        <v>22</v>
      </c>
      <c r="E384" s="9" t="s">
        <v>1964</v>
      </c>
      <c r="F384" s="9" t="s">
        <v>1965</v>
      </c>
      <c r="G384" s="11" t="s">
        <v>130</v>
      </c>
      <c r="H384" s="11" t="s">
        <v>22</v>
      </c>
      <c r="I384" s="11" t="s">
        <v>448</v>
      </c>
      <c r="J384" s="11" t="s">
        <v>27</v>
      </c>
      <c r="K384" s="11" t="s">
        <v>28</v>
      </c>
      <c r="L384" s="11" t="s">
        <v>43</v>
      </c>
      <c r="M384" s="9" t="s">
        <v>30</v>
      </c>
      <c r="N384" s="9" t="s">
        <v>208</v>
      </c>
      <c r="O384" s="11" t="s">
        <v>32</v>
      </c>
      <c r="P384" s="11" t="s">
        <v>22</v>
      </c>
      <c r="Q384" s="11" t="s">
        <v>1966</v>
      </c>
      <c r="R384" s="11" t="s">
        <v>56</v>
      </c>
      <c r="S384" s="9" t="s">
        <v>1967</v>
      </c>
      <c r="T384" s="9" t="s">
        <v>22</v>
      </c>
    </row>
    <row r="385" customHeight="1" spans="1:20">
      <c r="A385" s="10">
        <v>45206</v>
      </c>
      <c r="B385" s="9" t="s">
        <v>1968</v>
      </c>
      <c r="C385" s="9" t="s">
        <v>204</v>
      </c>
      <c r="D385" s="11" t="s">
        <v>22</v>
      </c>
      <c r="E385" s="9" t="s">
        <v>1969</v>
      </c>
      <c r="F385" s="9" t="s">
        <v>1970</v>
      </c>
      <c r="G385" s="11" t="s">
        <v>41</v>
      </c>
      <c r="H385" s="11" t="s">
        <v>110</v>
      </c>
      <c r="I385" s="11" t="s">
        <v>111</v>
      </c>
      <c r="J385" s="11" t="s">
        <v>27</v>
      </c>
      <c r="K385" s="11" t="s">
        <v>28</v>
      </c>
      <c r="L385" s="11" t="s">
        <v>43</v>
      </c>
      <c r="M385" s="9" t="s">
        <v>44</v>
      </c>
      <c r="N385" s="9" t="s">
        <v>208</v>
      </c>
      <c r="O385" s="11" t="s">
        <v>32</v>
      </c>
      <c r="P385" s="11" t="s">
        <v>22</v>
      </c>
      <c r="Q385" s="11" t="s">
        <v>1971</v>
      </c>
      <c r="R385" s="11" t="s">
        <v>56</v>
      </c>
      <c r="S385" s="9" t="s">
        <v>1972</v>
      </c>
      <c r="T385" s="9" t="s">
        <v>22</v>
      </c>
    </row>
    <row r="386" customHeight="1" spans="1:20">
      <c r="A386" s="10">
        <v>45206</v>
      </c>
      <c r="B386" s="9" t="s">
        <v>1973</v>
      </c>
      <c r="C386" s="9" t="s">
        <v>204</v>
      </c>
      <c r="D386" s="11" t="s">
        <v>22</v>
      </c>
      <c r="E386" s="9" t="s">
        <v>1974</v>
      </c>
      <c r="F386" s="9" t="s">
        <v>1975</v>
      </c>
      <c r="G386" s="11" t="s">
        <v>130</v>
      </c>
      <c r="H386" s="11" t="s">
        <v>22</v>
      </c>
      <c r="I386" s="11" t="s">
        <v>63</v>
      </c>
      <c r="J386" s="11" t="s">
        <v>27</v>
      </c>
      <c r="K386" s="11" t="s">
        <v>28</v>
      </c>
      <c r="L386" s="11" t="s">
        <v>43</v>
      </c>
      <c r="M386" s="9" t="s">
        <v>30</v>
      </c>
      <c r="N386" s="9" t="s">
        <v>208</v>
      </c>
      <c r="O386" s="11" t="s">
        <v>32</v>
      </c>
      <c r="P386" s="11" t="s">
        <v>22</v>
      </c>
      <c r="Q386" s="11" t="s">
        <v>1976</v>
      </c>
      <c r="R386" s="11" t="s">
        <v>56</v>
      </c>
      <c r="S386" s="9" t="s">
        <v>1977</v>
      </c>
      <c r="T386" s="9" t="s">
        <v>22</v>
      </c>
    </row>
    <row r="387" customHeight="1" spans="1:20">
      <c r="A387" s="10">
        <v>45206</v>
      </c>
      <c r="B387" s="9" t="s">
        <v>1978</v>
      </c>
      <c r="C387" s="9" t="s">
        <v>204</v>
      </c>
      <c r="D387" s="11" t="s">
        <v>22</v>
      </c>
      <c r="E387" s="9" t="s">
        <v>1979</v>
      </c>
      <c r="F387" s="9" t="s">
        <v>1980</v>
      </c>
      <c r="G387" s="11" t="s">
        <v>41</v>
      </c>
      <c r="H387" s="11" t="s">
        <v>22</v>
      </c>
      <c r="I387" s="11" t="s">
        <v>384</v>
      </c>
      <c r="J387" s="11" t="s">
        <v>27</v>
      </c>
      <c r="K387" s="11" t="s">
        <v>28</v>
      </c>
      <c r="L387" s="11" t="s">
        <v>43</v>
      </c>
      <c r="M387" s="9" t="s">
        <v>44</v>
      </c>
      <c r="N387" s="9" t="s">
        <v>208</v>
      </c>
      <c r="O387" s="11" t="s">
        <v>32</v>
      </c>
      <c r="P387" s="11" t="s">
        <v>22</v>
      </c>
      <c r="Q387" s="11" t="s">
        <v>1981</v>
      </c>
      <c r="R387" s="11" t="s">
        <v>56</v>
      </c>
      <c r="S387" s="9" t="s">
        <v>1982</v>
      </c>
      <c r="T387" s="9" t="s">
        <v>22</v>
      </c>
    </row>
    <row r="388" customHeight="1" spans="1:20">
      <c r="A388" s="10">
        <v>45206</v>
      </c>
      <c r="B388" s="9" t="s">
        <v>1983</v>
      </c>
      <c r="C388" s="9" t="s">
        <v>204</v>
      </c>
      <c r="D388" s="11" t="s">
        <v>22</v>
      </c>
      <c r="E388" s="9" t="s">
        <v>1984</v>
      </c>
      <c r="F388" s="9" t="s">
        <v>1985</v>
      </c>
      <c r="G388" s="11" t="s">
        <v>336</v>
      </c>
      <c r="H388" s="11" t="s">
        <v>22</v>
      </c>
      <c r="I388" s="11" t="s">
        <v>412</v>
      </c>
      <c r="J388" s="11" t="s">
        <v>27</v>
      </c>
      <c r="K388" s="11" t="s">
        <v>28</v>
      </c>
      <c r="L388" s="11" t="s">
        <v>43</v>
      </c>
      <c r="M388" s="9" t="s">
        <v>30</v>
      </c>
      <c r="N388" s="9" t="s">
        <v>208</v>
      </c>
      <c r="O388" s="11" t="s">
        <v>32</v>
      </c>
      <c r="P388" s="11" t="s">
        <v>22</v>
      </c>
      <c r="Q388" s="11" t="s">
        <v>1986</v>
      </c>
      <c r="R388" s="11" t="s">
        <v>56</v>
      </c>
      <c r="S388" s="9" t="s">
        <v>1987</v>
      </c>
      <c r="T388" s="9" t="s">
        <v>22</v>
      </c>
    </row>
    <row r="389" customHeight="1" spans="1:20">
      <c r="A389" s="10">
        <v>45206</v>
      </c>
      <c r="B389" s="9" t="s">
        <v>1988</v>
      </c>
      <c r="C389" s="9" t="s">
        <v>204</v>
      </c>
      <c r="D389" s="11" t="s">
        <v>22</v>
      </c>
      <c r="E389" s="9" t="s">
        <v>1989</v>
      </c>
      <c r="F389" s="9" t="s">
        <v>1990</v>
      </c>
      <c r="G389" s="11" t="s">
        <v>130</v>
      </c>
      <c r="H389" s="11" t="s">
        <v>22</v>
      </c>
      <c r="I389" s="11" t="s">
        <v>70</v>
      </c>
      <c r="J389" s="11" t="s">
        <v>27</v>
      </c>
      <c r="K389" s="11" t="s">
        <v>28</v>
      </c>
      <c r="L389" s="11" t="s">
        <v>43</v>
      </c>
      <c r="M389" s="9" t="s">
        <v>30</v>
      </c>
      <c r="N389" s="9" t="s">
        <v>208</v>
      </c>
      <c r="O389" s="11" t="s">
        <v>32</v>
      </c>
      <c r="P389" s="11" t="s">
        <v>22</v>
      </c>
      <c r="Q389" s="11" t="s">
        <v>1991</v>
      </c>
      <c r="R389" s="11" t="s">
        <v>56</v>
      </c>
      <c r="S389" s="9" t="s">
        <v>1992</v>
      </c>
      <c r="T389" s="9" t="s">
        <v>22</v>
      </c>
    </row>
    <row r="390" customHeight="1" spans="1:20">
      <c r="A390" s="10">
        <v>45206</v>
      </c>
      <c r="B390" s="9" t="s">
        <v>1993</v>
      </c>
      <c r="C390" s="9" t="s">
        <v>204</v>
      </c>
      <c r="D390" s="11" t="s">
        <v>22</v>
      </c>
      <c r="E390" s="9" t="s">
        <v>1994</v>
      </c>
      <c r="F390" s="9" t="s">
        <v>1995</v>
      </c>
      <c r="G390" s="11" t="s">
        <v>69</v>
      </c>
      <c r="H390" s="11" t="s">
        <v>22</v>
      </c>
      <c r="I390" s="11" t="s">
        <v>207</v>
      </c>
      <c r="J390" s="11" t="s">
        <v>27</v>
      </c>
      <c r="K390" s="11" t="s">
        <v>28</v>
      </c>
      <c r="L390" s="11" t="s">
        <v>43</v>
      </c>
      <c r="M390" s="9" t="s">
        <v>44</v>
      </c>
      <c r="N390" s="9" t="s">
        <v>208</v>
      </c>
      <c r="O390" s="11" t="s">
        <v>32</v>
      </c>
      <c r="P390" s="11" t="s">
        <v>22</v>
      </c>
      <c r="Q390" s="11" t="s">
        <v>1996</v>
      </c>
      <c r="R390" s="11" t="s">
        <v>56</v>
      </c>
      <c r="S390" s="9" t="s">
        <v>1997</v>
      </c>
      <c r="T390" s="9" t="s">
        <v>22</v>
      </c>
    </row>
    <row r="391" customHeight="1" spans="1:20">
      <c r="A391" s="10">
        <v>45206</v>
      </c>
      <c r="B391" s="9" t="s">
        <v>1998</v>
      </c>
      <c r="C391" s="9" t="s">
        <v>204</v>
      </c>
      <c r="D391" s="11" t="s">
        <v>22</v>
      </c>
      <c r="E391" s="9" t="s">
        <v>1999</v>
      </c>
      <c r="F391" s="9" t="s">
        <v>2000</v>
      </c>
      <c r="G391" s="11" t="s">
        <v>69</v>
      </c>
      <c r="H391" s="11" t="s">
        <v>22</v>
      </c>
      <c r="I391" s="11" t="s">
        <v>912</v>
      </c>
      <c r="J391" s="11" t="s">
        <v>27</v>
      </c>
      <c r="K391" s="11" t="s">
        <v>28</v>
      </c>
      <c r="L391" s="11" t="s">
        <v>43</v>
      </c>
      <c r="M391" s="9" t="s">
        <v>30</v>
      </c>
      <c r="N391" s="9" t="s">
        <v>208</v>
      </c>
      <c r="O391" s="11" t="s">
        <v>32</v>
      </c>
      <c r="P391" s="11" t="s">
        <v>22</v>
      </c>
      <c r="Q391" s="11" t="s">
        <v>2001</v>
      </c>
      <c r="R391" s="11" t="s">
        <v>56</v>
      </c>
      <c r="S391" s="9" t="s">
        <v>2002</v>
      </c>
      <c r="T391" s="9" t="s">
        <v>22</v>
      </c>
    </row>
    <row r="392" customHeight="1" spans="1:20">
      <c r="A392" s="10">
        <v>45206</v>
      </c>
      <c r="B392" s="9" t="s">
        <v>2003</v>
      </c>
      <c r="C392" s="9" t="s">
        <v>204</v>
      </c>
      <c r="D392" s="11" t="s">
        <v>22</v>
      </c>
      <c r="E392" s="9" t="s">
        <v>2004</v>
      </c>
      <c r="F392" s="9" t="s">
        <v>2005</v>
      </c>
      <c r="G392" s="11" t="s">
        <v>53</v>
      </c>
      <c r="H392" s="11" t="s">
        <v>22</v>
      </c>
      <c r="I392" s="11" t="s">
        <v>207</v>
      </c>
      <c r="J392" s="11" t="s">
        <v>27</v>
      </c>
      <c r="K392" s="11" t="s">
        <v>28</v>
      </c>
      <c r="L392" s="11" t="s">
        <v>43</v>
      </c>
      <c r="M392" s="9" t="s">
        <v>44</v>
      </c>
      <c r="N392" s="9" t="s">
        <v>208</v>
      </c>
      <c r="O392" s="11" t="s">
        <v>32</v>
      </c>
      <c r="P392" s="11" t="s">
        <v>22</v>
      </c>
      <c r="Q392" s="11" t="s">
        <v>2006</v>
      </c>
      <c r="R392" s="11" t="s">
        <v>56</v>
      </c>
      <c r="S392" s="9" t="s">
        <v>2007</v>
      </c>
      <c r="T392" s="9" t="s">
        <v>22</v>
      </c>
    </row>
    <row r="393" customHeight="1" spans="1:20">
      <c r="A393" s="10">
        <v>45206</v>
      </c>
      <c r="B393" s="9" t="s">
        <v>2008</v>
      </c>
      <c r="C393" s="9" t="s">
        <v>274</v>
      </c>
      <c r="D393" s="11" t="s">
        <v>22</v>
      </c>
      <c r="E393" s="9" t="s">
        <v>2009</v>
      </c>
      <c r="F393" s="9" t="s">
        <v>2010</v>
      </c>
      <c r="G393" s="11" t="s">
        <v>53</v>
      </c>
      <c r="H393" s="11" t="s">
        <v>137</v>
      </c>
      <c r="I393" s="11" t="s">
        <v>131</v>
      </c>
      <c r="J393" s="11" t="s">
        <v>27</v>
      </c>
      <c r="K393" s="11" t="s">
        <v>28</v>
      </c>
      <c r="L393" s="11" t="s">
        <v>43</v>
      </c>
      <c r="M393" s="9" t="s">
        <v>44</v>
      </c>
      <c r="N393" s="9" t="s">
        <v>208</v>
      </c>
      <c r="O393" s="11" t="s">
        <v>32</v>
      </c>
      <c r="P393" s="11" t="s">
        <v>22</v>
      </c>
      <c r="Q393" s="11" t="s">
        <v>2011</v>
      </c>
      <c r="R393" s="11" t="s">
        <v>56</v>
      </c>
      <c r="S393" s="20" t="s">
        <v>2012</v>
      </c>
      <c r="T393" s="9" t="s">
        <v>22</v>
      </c>
    </row>
    <row r="394" customHeight="1" spans="1:20">
      <c r="A394" s="10">
        <v>45206</v>
      </c>
      <c r="B394" s="9" t="s">
        <v>2013</v>
      </c>
      <c r="C394" s="9" t="s">
        <v>274</v>
      </c>
      <c r="D394" s="11" t="s">
        <v>22</v>
      </c>
      <c r="E394" s="9" t="s">
        <v>2014</v>
      </c>
      <c r="F394" s="9" t="s">
        <v>2015</v>
      </c>
      <c r="G394" s="11" t="s">
        <v>69</v>
      </c>
      <c r="H394" s="11" t="s">
        <v>22</v>
      </c>
      <c r="I394" s="11" t="s">
        <v>70</v>
      </c>
      <c r="J394" s="11" t="s">
        <v>27</v>
      </c>
      <c r="K394" s="11" t="s">
        <v>28</v>
      </c>
      <c r="L394" s="11" t="s">
        <v>43</v>
      </c>
      <c r="M394" s="9" t="s">
        <v>30</v>
      </c>
      <c r="N394" s="9" t="s">
        <v>208</v>
      </c>
      <c r="O394" s="11" t="s">
        <v>32</v>
      </c>
      <c r="P394" s="11" t="s">
        <v>22</v>
      </c>
      <c r="Q394" s="11" t="s">
        <v>2016</v>
      </c>
      <c r="R394" s="11" t="s">
        <v>56</v>
      </c>
      <c r="S394" s="9" t="s">
        <v>2017</v>
      </c>
      <c r="T394" s="9" t="s">
        <v>22</v>
      </c>
    </row>
    <row r="395" customHeight="1" spans="1:20">
      <c r="A395" s="10">
        <v>45206</v>
      </c>
      <c r="B395" s="9" t="s">
        <v>2018</v>
      </c>
      <c r="C395" s="9" t="s">
        <v>274</v>
      </c>
      <c r="D395" s="11" t="s">
        <v>22</v>
      </c>
      <c r="E395" s="9" t="s">
        <v>2019</v>
      </c>
      <c r="F395" s="9" t="s">
        <v>2020</v>
      </c>
      <c r="G395" s="11" t="s">
        <v>53</v>
      </c>
      <c r="H395" s="11" t="s">
        <v>110</v>
      </c>
      <c r="I395" s="11" t="s">
        <v>576</v>
      </c>
      <c r="J395" s="11" t="s">
        <v>27</v>
      </c>
      <c r="K395" s="11" t="s">
        <v>28</v>
      </c>
      <c r="L395" s="11" t="s">
        <v>43</v>
      </c>
      <c r="M395" s="9" t="s">
        <v>44</v>
      </c>
      <c r="N395" s="9" t="s">
        <v>208</v>
      </c>
      <c r="O395" s="11" t="s">
        <v>32</v>
      </c>
      <c r="P395" s="11" t="s">
        <v>22</v>
      </c>
      <c r="Q395" s="11" t="s">
        <v>2021</v>
      </c>
      <c r="R395" s="11" t="s">
        <v>56</v>
      </c>
      <c r="S395" s="9" t="s">
        <v>2022</v>
      </c>
      <c r="T395" s="9" t="s">
        <v>22</v>
      </c>
    </row>
    <row r="396" customHeight="1" spans="1:20">
      <c r="A396" s="10">
        <v>45206</v>
      </c>
      <c r="B396" s="9" t="s">
        <v>2023</v>
      </c>
      <c r="C396" s="9" t="s">
        <v>274</v>
      </c>
      <c r="D396" s="11" t="s">
        <v>22</v>
      </c>
      <c r="E396" s="9" t="s">
        <v>2024</v>
      </c>
      <c r="F396" s="9" t="s">
        <v>2025</v>
      </c>
      <c r="G396" s="11" t="s">
        <v>62</v>
      </c>
      <c r="H396" s="11" t="s">
        <v>22</v>
      </c>
      <c r="I396" s="11" t="s">
        <v>315</v>
      </c>
      <c r="J396" s="11" t="s">
        <v>27</v>
      </c>
      <c r="K396" s="11" t="s">
        <v>28</v>
      </c>
      <c r="L396" s="11" t="s">
        <v>43</v>
      </c>
      <c r="M396" s="9" t="s">
        <v>44</v>
      </c>
      <c r="N396" s="9" t="s">
        <v>208</v>
      </c>
      <c r="O396" s="11" t="s">
        <v>32</v>
      </c>
      <c r="P396" s="11" t="s">
        <v>22</v>
      </c>
      <c r="Q396" s="11" t="s">
        <v>2026</v>
      </c>
      <c r="R396" s="11" t="s">
        <v>56</v>
      </c>
      <c r="S396" s="9" t="s">
        <v>2027</v>
      </c>
      <c r="T396" s="9" t="s">
        <v>22</v>
      </c>
    </row>
    <row r="397" customHeight="1" spans="1:20">
      <c r="A397" s="10">
        <v>45206</v>
      </c>
      <c r="B397" s="9" t="s">
        <v>2028</v>
      </c>
      <c r="C397" s="9" t="s">
        <v>274</v>
      </c>
      <c r="D397" s="11" t="s">
        <v>22</v>
      </c>
      <c r="E397" s="9" t="s">
        <v>2029</v>
      </c>
      <c r="F397" s="9" t="s">
        <v>2030</v>
      </c>
      <c r="G397" s="11" t="s">
        <v>41</v>
      </c>
      <c r="H397" s="11" t="s">
        <v>137</v>
      </c>
      <c r="I397" s="11" t="s">
        <v>880</v>
      </c>
      <c r="J397" s="11" t="s">
        <v>27</v>
      </c>
      <c r="K397" s="11" t="s">
        <v>28</v>
      </c>
      <c r="L397" s="11" t="s">
        <v>43</v>
      </c>
      <c r="M397" s="9" t="s">
        <v>44</v>
      </c>
      <c r="N397" s="9" t="s">
        <v>208</v>
      </c>
      <c r="O397" s="11" t="s">
        <v>32</v>
      </c>
      <c r="P397" s="11" t="s">
        <v>22</v>
      </c>
      <c r="Q397" s="11" t="s">
        <v>2031</v>
      </c>
      <c r="R397" s="11" t="s">
        <v>56</v>
      </c>
      <c r="S397" s="9" t="s">
        <v>2032</v>
      </c>
      <c r="T397" s="9" t="s">
        <v>22</v>
      </c>
    </row>
    <row r="398" customHeight="1" spans="1:20">
      <c r="A398" s="10">
        <v>45206</v>
      </c>
      <c r="B398" s="9" t="s">
        <v>2033</v>
      </c>
      <c r="C398" s="9" t="s">
        <v>274</v>
      </c>
      <c r="D398" s="11" t="s">
        <v>22</v>
      </c>
      <c r="E398" s="9" t="s">
        <v>2034</v>
      </c>
      <c r="F398" s="9" t="s">
        <v>2035</v>
      </c>
      <c r="G398" s="11" t="s">
        <v>41</v>
      </c>
      <c r="H398" s="11" t="s">
        <v>22</v>
      </c>
      <c r="I398" s="11" t="s">
        <v>162</v>
      </c>
      <c r="J398" s="11" t="s">
        <v>27</v>
      </c>
      <c r="K398" s="11" t="s">
        <v>28</v>
      </c>
      <c r="L398" s="11" t="s">
        <v>43</v>
      </c>
      <c r="M398" s="9" t="s">
        <v>44</v>
      </c>
      <c r="N398" s="9" t="s">
        <v>208</v>
      </c>
      <c r="O398" s="11" t="s">
        <v>32</v>
      </c>
      <c r="P398" s="11" t="s">
        <v>22</v>
      </c>
      <c r="Q398" s="11" t="s">
        <v>2036</v>
      </c>
      <c r="R398" s="11" t="s">
        <v>56</v>
      </c>
      <c r="S398" s="9" t="s">
        <v>2037</v>
      </c>
      <c r="T398" s="9" t="s">
        <v>22</v>
      </c>
    </row>
    <row r="399" customHeight="1" spans="1:20">
      <c r="A399" s="10">
        <v>45206</v>
      </c>
      <c r="B399" s="9" t="s">
        <v>2038</v>
      </c>
      <c r="C399" s="9" t="s">
        <v>274</v>
      </c>
      <c r="D399" s="11" t="s">
        <v>22</v>
      </c>
      <c r="E399" s="9" t="s">
        <v>2039</v>
      </c>
      <c r="F399" s="9" t="s">
        <v>2040</v>
      </c>
      <c r="G399" s="11" t="s">
        <v>62</v>
      </c>
      <c r="H399" s="11" t="s">
        <v>22</v>
      </c>
      <c r="I399" s="11" t="s">
        <v>931</v>
      </c>
      <c r="J399" s="11" t="s">
        <v>27</v>
      </c>
      <c r="K399" s="11" t="s">
        <v>28</v>
      </c>
      <c r="L399" s="11" t="s">
        <v>43</v>
      </c>
      <c r="M399" s="9" t="s">
        <v>44</v>
      </c>
      <c r="N399" s="9" t="s">
        <v>208</v>
      </c>
      <c r="O399" s="11" t="s">
        <v>32</v>
      </c>
      <c r="P399" s="11" t="s">
        <v>22</v>
      </c>
      <c r="Q399" s="11" t="s">
        <v>2041</v>
      </c>
      <c r="R399" s="11" t="s">
        <v>56</v>
      </c>
      <c r="S399" s="9" t="s">
        <v>2042</v>
      </c>
      <c r="T399" s="9" t="s">
        <v>22</v>
      </c>
    </row>
    <row r="400" customHeight="1" spans="1:20">
      <c r="A400" s="10">
        <v>45206</v>
      </c>
      <c r="B400" s="9" t="s">
        <v>2043</v>
      </c>
      <c r="C400" s="9" t="s">
        <v>274</v>
      </c>
      <c r="D400" s="11" t="s">
        <v>22</v>
      </c>
      <c r="E400" s="9" t="s">
        <v>2044</v>
      </c>
      <c r="F400" s="9" t="s">
        <v>2045</v>
      </c>
      <c r="G400" s="11" t="s">
        <v>336</v>
      </c>
      <c r="H400" s="11" t="s">
        <v>22</v>
      </c>
      <c r="I400" s="11" t="s">
        <v>63</v>
      </c>
      <c r="J400" s="11" t="s">
        <v>27</v>
      </c>
      <c r="K400" s="11" t="s">
        <v>28</v>
      </c>
      <c r="L400" s="11" t="s">
        <v>43</v>
      </c>
      <c r="M400" s="9" t="s">
        <v>44</v>
      </c>
      <c r="N400" s="9" t="s">
        <v>208</v>
      </c>
      <c r="O400" s="11" t="s">
        <v>32</v>
      </c>
      <c r="P400" s="11" t="s">
        <v>22</v>
      </c>
      <c r="Q400" s="11" t="s">
        <v>2046</v>
      </c>
      <c r="R400" s="11" t="s">
        <v>56</v>
      </c>
      <c r="S400" s="9" t="s">
        <v>2047</v>
      </c>
      <c r="T400" s="9" t="s">
        <v>22</v>
      </c>
    </row>
    <row r="401" customHeight="1" spans="1:20">
      <c r="A401" s="10">
        <v>45207</v>
      </c>
      <c r="B401" s="9" t="s">
        <v>2048</v>
      </c>
      <c r="C401" s="9" t="s">
        <v>121</v>
      </c>
      <c r="D401" s="11" t="s">
        <v>22</v>
      </c>
      <c r="E401" s="9" t="s">
        <v>2049</v>
      </c>
      <c r="F401" s="9" t="s">
        <v>2050</v>
      </c>
      <c r="G401" s="11" t="s">
        <v>69</v>
      </c>
      <c r="H401" s="11" t="s">
        <v>22</v>
      </c>
      <c r="I401" s="11" t="s">
        <v>104</v>
      </c>
      <c r="J401" s="11" t="s">
        <v>27</v>
      </c>
      <c r="K401" s="11" t="s">
        <v>28</v>
      </c>
      <c r="L401" s="11" t="s">
        <v>43</v>
      </c>
      <c r="M401" s="9" t="s">
        <v>30</v>
      </c>
      <c r="N401" s="9" t="s">
        <v>31</v>
      </c>
      <c r="O401" s="11" t="s">
        <v>32</v>
      </c>
      <c r="P401" s="11" t="s">
        <v>22</v>
      </c>
      <c r="Q401" s="11" t="s">
        <v>2051</v>
      </c>
      <c r="R401" s="11" t="s">
        <v>56</v>
      </c>
      <c r="S401" s="9" t="s">
        <v>2052</v>
      </c>
      <c r="T401" s="9" t="s">
        <v>22</v>
      </c>
    </row>
    <row r="402" customHeight="1" spans="1:20">
      <c r="A402" s="10">
        <v>45207</v>
      </c>
      <c r="B402" s="9" t="s">
        <v>2053</v>
      </c>
      <c r="C402" s="9" t="s">
        <v>204</v>
      </c>
      <c r="D402" s="11" t="s">
        <v>22</v>
      </c>
      <c r="E402" s="9" t="s">
        <v>2054</v>
      </c>
      <c r="F402" s="9" t="s">
        <v>2055</v>
      </c>
      <c r="G402" s="11" t="s">
        <v>336</v>
      </c>
      <c r="H402" s="11" t="s">
        <v>148</v>
      </c>
      <c r="I402" s="11" t="s">
        <v>469</v>
      </c>
      <c r="J402" s="11" t="s">
        <v>27</v>
      </c>
      <c r="K402" s="11" t="s">
        <v>28</v>
      </c>
      <c r="L402" s="11" t="s">
        <v>43</v>
      </c>
      <c r="M402" s="9" t="s">
        <v>30</v>
      </c>
      <c r="N402" s="9" t="s">
        <v>208</v>
      </c>
      <c r="O402" s="11" t="s">
        <v>32</v>
      </c>
      <c r="P402" s="11" t="s">
        <v>22</v>
      </c>
      <c r="Q402" s="11" t="s">
        <v>2056</v>
      </c>
      <c r="R402" s="11" t="s">
        <v>56</v>
      </c>
      <c r="S402" s="20" t="s">
        <v>2057</v>
      </c>
      <c r="T402" s="9" t="s">
        <v>22</v>
      </c>
    </row>
    <row r="403" customHeight="1" spans="1:20">
      <c r="A403" s="10">
        <v>45207</v>
      </c>
      <c r="B403" s="9" t="s">
        <v>2058</v>
      </c>
      <c r="C403" s="9" t="s">
        <v>204</v>
      </c>
      <c r="D403" s="11" t="s">
        <v>22</v>
      </c>
      <c r="E403" s="9" t="s">
        <v>2059</v>
      </c>
      <c r="F403" s="9" t="s">
        <v>2060</v>
      </c>
      <c r="G403" s="11" t="s">
        <v>130</v>
      </c>
      <c r="H403" s="11" t="s">
        <v>22</v>
      </c>
      <c r="I403" s="11" t="s">
        <v>207</v>
      </c>
      <c r="J403" s="11" t="s">
        <v>27</v>
      </c>
      <c r="K403" s="11" t="s">
        <v>28</v>
      </c>
      <c r="L403" s="11" t="s">
        <v>43</v>
      </c>
      <c r="M403" s="9" t="s">
        <v>44</v>
      </c>
      <c r="N403" s="9" t="s">
        <v>208</v>
      </c>
      <c r="O403" s="11" t="s">
        <v>32</v>
      </c>
      <c r="P403" s="11" t="s">
        <v>22</v>
      </c>
      <c r="Q403" s="11" t="s">
        <v>2061</v>
      </c>
      <c r="R403" s="11" t="s">
        <v>56</v>
      </c>
      <c r="S403" s="9" t="s">
        <v>2062</v>
      </c>
      <c r="T403" s="9" t="s">
        <v>22</v>
      </c>
    </row>
    <row r="404" customHeight="1" spans="1:20">
      <c r="A404" s="10">
        <v>45207</v>
      </c>
      <c r="B404" s="9" t="s">
        <v>2063</v>
      </c>
      <c r="C404" s="9" t="s">
        <v>204</v>
      </c>
      <c r="D404" s="11" t="s">
        <v>22</v>
      </c>
      <c r="E404" s="9" t="s">
        <v>2064</v>
      </c>
      <c r="F404" s="9" t="s">
        <v>2065</v>
      </c>
      <c r="G404" s="11" t="s">
        <v>41</v>
      </c>
      <c r="H404" s="11" t="s">
        <v>22</v>
      </c>
      <c r="I404" s="11" t="s">
        <v>259</v>
      </c>
      <c r="J404" s="11" t="s">
        <v>27</v>
      </c>
      <c r="K404" s="11" t="s">
        <v>28</v>
      </c>
      <c r="L404" s="11" t="s">
        <v>43</v>
      </c>
      <c r="M404" s="9" t="s">
        <v>44</v>
      </c>
      <c r="N404" s="9" t="s">
        <v>208</v>
      </c>
      <c r="O404" s="11" t="s">
        <v>32</v>
      </c>
      <c r="P404" s="11" t="s">
        <v>22</v>
      </c>
      <c r="Q404" s="11" t="s">
        <v>2066</v>
      </c>
      <c r="R404" s="11" t="s">
        <v>56</v>
      </c>
      <c r="S404" s="9" t="s">
        <v>2067</v>
      </c>
      <c r="T404" s="9" t="s">
        <v>22</v>
      </c>
    </row>
    <row r="405" customHeight="1" spans="1:20">
      <c r="A405" s="10">
        <v>45207</v>
      </c>
      <c r="B405" s="9" t="s">
        <v>2068</v>
      </c>
      <c r="C405" s="9" t="s">
        <v>204</v>
      </c>
      <c r="D405" s="11" t="s">
        <v>22</v>
      </c>
      <c r="E405" s="9" t="s">
        <v>2069</v>
      </c>
      <c r="F405" s="9" t="s">
        <v>2070</v>
      </c>
      <c r="G405" s="11" t="s">
        <v>62</v>
      </c>
      <c r="H405" s="11" t="s">
        <v>22</v>
      </c>
      <c r="I405" s="11" t="s">
        <v>732</v>
      </c>
      <c r="J405" s="11" t="s">
        <v>27</v>
      </c>
      <c r="K405" s="11" t="s">
        <v>28</v>
      </c>
      <c r="L405" s="11" t="s">
        <v>43</v>
      </c>
      <c r="M405" s="9" t="s">
        <v>44</v>
      </c>
      <c r="N405" s="9" t="s">
        <v>208</v>
      </c>
      <c r="O405" s="11" t="s">
        <v>32</v>
      </c>
      <c r="P405" s="11" t="s">
        <v>22</v>
      </c>
      <c r="Q405" s="11" t="s">
        <v>2071</v>
      </c>
      <c r="R405" s="11" t="s">
        <v>56</v>
      </c>
      <c r="S405" s="9" t="s">
        <v>2072</v>
      </c>
      <c r="T405" s="9" t="s">
        <v>22</v>
      </c>
    </row>
    <row r="406" customHeight="1" spans="1:20">
      <c r="A406" s="10">
        <v>45207</v>
      </c>
      <c r="B406" s="9" t="s">
        <v>2073</v>
      </c>
      <c r="C406" s="9" t="s">
        <v>204</v>
      </c>
      <c r="D406" s="11" t="s">
        <v>22</v>
      </c>
      <c r="E406" s="9" t="s">
        <v>2074</v>
      </c>
      <c r="F406" s="9" t="s">
        <v>2075</v>
      </c>
      <c r="G406" s="11" t="s">
        <v>130</v>
      </c>
      <c r="H406" s="11" t="s">
        <v>22</v>
      </c>
      <c r="I406" s="11" t="s">
        <v>259</v>
      </c>
      <c r="J406" s="11" t="s">
        <v>27</v>
      </c>
      <c r="K406" s="11" t="s">
        <v>28</v>
      </c>
      <c r="L406" s="11" t="s">
        <v>43</v>
      </c>
      <c r="M406" s="9" t="s">
        <v>30</v>
      </c>
      <c r="N406" s="9" t="s">
        <v>208</v>
      </c>
      <c r="O406" s="11" t="s">
        <v>32</v>
      </c>
      <c r="P406" s="11" t="s">
        <v>22</v>
      </c>
      <c r="Q406" s="11" t="s">
        <v>2076</v>
      </c>
      <c r="R406" s="11" t="s">
        <v>56</v>
      </c>
      <c r="S406" s="9" t="s">
        <v>2077</v>
      </c>
      <c r="T406" s="9" t="s">
        <v>22</v>
      </c>
    </row>
    <row r="407" customHeight="1" spans="1:20">
      <c r="A407" s="10">
        <v>45207</v>
      </c>
      <c r="B407" s="9" t="s">
        <v>2078</v>
      </c>
      <c r="C407" s="9" t="s">
        <v>204</v>
      </c>
      <c r="D407" s="11" t="s">
        <v>22</v>
      </c>
      <c r="E407" s="9" t="s">
        <v>2079</v>
      </c>
      <c r="F407" s="9" t="s">
        <v>2080</v>
      </c>
      <c r="G407" s="11" t="s">
        <v>82</v>
      </c>
      <c r="H407" s="11" t="s">
        <v>22</v>
      </c>
      <c r="I407" s="11" t="s">
        <v>931</v>
      </c>
      <c r="J407" s="11" t="s">
        <v>27</v>
      </c>
      <c r="K407" s="11" t="s">
        <v>28</v>
      </c>
      <c r="L407" s="11" t="s">
        <v>43</v>
      </c>
      <c r="M407" s="9" t="s">
        <v>30</v>
      </c>
      <c r="N407" s="9" t="s">
        <v>208</v>
      </c>
      <c r="O407" s="11" t="s">
        <v>32</v>
      </c>
      <c r="P407" s="11" t="s">
        <v>22</v>
      </c>
      <c r="Q407" s="11" t="s">
        <v>2081</v>
      </c>
      <c r="R407" s="11" t="s">
        <v>56</v>
      </c>
      <c r="S407" s="9" t="s">
        <v>2082</v>
      </c>
      <c r="T407" s="9" t="s">
        <v>22</v>
      </c>
    </row>
    <row r="408" customHeight="1" spans="1:20">
      <c r="A408" s="10">
        <v>45207</v>
      </c>
      <c r="B408" s="9" t="s">
        <v>2083</v>
      </c>
      <c r="C408" s="9" t="s">
        <v>204</v>
      </c>
      <c r="D408" s="11" t="s">
        <v>22</v>
      </c>
      <c r="E408" s="9" t="s">
        <v>2084</v>
      </c>
      <c r="F408" s="9" t="s">
        <v>2085</v>
      </c>
      <c r="G408" s="11" t="s">
        <v>41</v>
      </c>
      <c r="H408" s="11" t="s">
        <v>22</v>
      </c>
      <c r="I408" s="11" t="s">
        <v>1713</v>
      </c>
      <c r="J408" s="11" t="s">
        <v>27</v>
      </c>
      <c r="K408" s="11" t="s">
        <v>28</v>
      </c>
      <c r="L408" s="11" t="s">
        <v>43</v>
      </c>
      <c r="M408" s="9" t="s">
        <v>44</v>
      </c>
      <c r="N408" s="9" t="s">
        <v>208</v>
      </c>
      <c r="O408" s="11" t="s">
        <v>32</v>
      </c>
      <c r="P408" s="11" t="s">
        <v>22</v>
      </c>
      <c r="Q408" s="11" t="s">
        <v>2086</v>
      </c>
      <c r="R408" s="11" t="s">
        <v>56</v>
      </c>
      <c r="S408" s="9" t="s">
        <v>2087</v>
      </c>
      <c r="T408" s="9" t="s">
        <v>22</v>
      </c>
    </row>
    <row r="409" customHeight="1" spans="1:20">
      <c r="A409" s="10">
        <v>45207</v>
      </c>
      <c r="B409" s="9" t="s">
        <v>2088</v>
      </c>
      <c r="C409" s="9" t="s">
        <v>204</v>
      </c>
      <c r="D409" s="11" t="s">
        <v>22</v>
      </c>
      <c r="E409" s="9" t="s">
        <v>2089</v>
      </c>
      <c r="F409" s="9" t="s">
        <v>2090</v>
      </c>
      <c r="G409" s="11" t="s">
        <v>69</v>
      </c>
      <c r="H409" s="11" t="s">
        <v>110</v>
      </c>
      <c r="I409" s="11" t="s">
        <v>299</v>
      </c>
      <c r="J409" s="11" t="s">
        <v>27</v>
      </c>
      <c r="K409" s="11" t="s">
        <v>28</v>
      </c>
      <c r="L409" s="11" t="s">
        <v>43</v>
      </c>
      <c r="M409" s="9" t="s">
        <v>44</v>
      </c>
      <c r="N409" s="9" t="s">
        <v>208</v>
      </c>
      <c r="O409" s="11" t="s">
        <v>32</v>
      </c>
      <c r="P409" s="11" t="s">
        <v>22</v>
      </c>
      <c r="Q409" s="11" t="s">
        <v>2091</v>
      </c>
      <c r="R409" s="11" t="s">
        <v>56</v>
      </c>
      <c r="S409" s="9" t="s">
        <v>2092</v>
      </c>
      <c r="T409" s="9" t="s">
        <v>22</v>
      </c>
    </row>
    <row r="410" customHeight="1" spans="1:20">
      <c r="A410" s="10">
        <v>45207</v>
      </c>
      <c r="B410" s="9" t="s">
        <v>2093</v>
      </c>
      <c r="C410" s="9" t="s">
        <v>204</v>
      </c>
      <c r="D410" s="11" t="s">
        <v>22</v>
      </c>
      <c r="E410" s="9" t="s">
        <v>2094</v>
      </c>
      <c r="F410" s="9" t="s">
        <v>2095</v>
      </c>
      <c r="G410" s="11" t="s">
        <v>130</v>
      </c>
      <c r="H410" s="11" t="s">
        <v>22</v>
      </c>
      <c r="I410" s="11" t="s">
        <v>880</v>
      </c>
      <c r="J410" s="11" t="s">
        <v>27</v>
      </c>
      <c r="K410" s="11" t="s">
        <v>28</v>
      </c>
      <c r="L410" s="11" t="s">
        <v>43</v>
      </c>
      <c r="M410" s="9" t="s">
        <v>44</v>
      </c>
      <c r="N410" s="9" t="s">
        <v>208</v>
      </c>
      <c r="O410" s="11" t="s">
        <v>32</v>
      </c>
      <c r="P410" s="11" t="s">
        <v>22</v>
      </c>
      <c r="Q410" s="11" t="s">
        <v>2096</v>
      </c>
      <c r="R410" s="11" t="s">
        <v>56</v>
      </c>
      <c r="S410" s="9" t="s">
        <v>2097</v>
      </c>
      <c r="T410" s="9" t="s">
        <v>22</v>
      </c>
    </row>
    <row r="411" customHeight="1" spans="1:20">
      <c r="A411" s="10">
        <v>45207</v>
      </c>
      <c r="B411" s="9" t="s">
        <v>2098</v>
      </c>
      <c r="C411" s="9" t="s">
        <v>204</v>
      </c>
      <c r="D411" s="11" t="s">
        <v>22</v>
      </c>
      <c r="E411" s="9" t="s">
        <v>2099</v>
      </c>
      <c r="F411" s="9" t="s">
        <v>2100</v>
      </c>
      <c r="G411" s="11" t="s">
        <v>25</v>
      </c>
      <c r="H411" s="11" t="s">
        <v>22</v>
      </c>
      <c r="I411" s="11" t="s">
        <v>235</v>
      </c>
      <c r="J411" s="11" t="s">
        <v>27</v>
      </c>
      <c r="K411" s="11" t="s">
        <v>28</v>
      </c>
      <c r="L411" s="11" t="s">
        <v>43</v>
      </c>
      <c r="M411" s="9" t="s">
        <v>44</v>
      </c>
      <c r="N411" s="9" t="s">
        <v>208</v>
      </c>
      <c r="O411" s="11" t="s">
        <v>32</v>
      </c>
      <c r="P411" s="11" t="s">
        <v>22</v>
      </c>
      <c r="Q411" s="11" t="s">
        <v>2101</v>
      </c>
      <c r="R411" s="11" t="s">
        <v>46</v>
      </c>
      <c r="S411" s="9" t="s">
        <v>2102</v>
      </c>
      <c r="T411" s="9" t="s">
        <v>22</v>
      </c>
    </row>
    <row r="412" customHeight="1" spans="1:20">
      <c r="A412" s="10">
        <v>45207</v>
      </c>
      <c r="B412" s="9" t="s">
        <v>2103</v>
      </c>
      <c r="C412" s="9" t="s">
        <v>274</v>
      </c>
      <c r="D412" s="11" t="s">
        <v>22</v>
      </c>
      <c r="E412" s="9" t="s">
        <v>2104</v>
      </c>
      <c r="F412" s="9" t="s">
        <v>2105</v>
      </c>
      <c r="G412" s="11" t="s">
        <v>336</v>
      </c>
      <c r="H412" s="11" t="s">
        <v>22</v>
      </c>
      <c r="I412" s="11" t="s">
        <v>162</v>
      </c>
      <c r="J412" s="11" t="s">
        <v>27</v>
      </c>
      <c r="K412" s="11" t="s">
        <v>28</v>
      </c>
      <c r="L412" s="11" t="s">
        <v>43</v>
      </c>
      <c r="M412" s="9" t="s">
        <v>44</v>
      </c>
      <c r="N412" s="9" t="s">
        <v>208</v>
      </c>
      <c r="O412" s="11" t="s">
        <v>32</v>
      </c>
      <c r="P412" s="11" t="s">
        <v>22</v>
      </c>
      <c r="Q412" s="11" t="s">
        <v>2106</v>
      </c>
      <c r="R412" s="11" t="s">
        <v>56</v>
      </c>
      <c r="S412" s="20" t="s">
        <v>2107</v>
      </c>
      <c r="T412" s="9" t="s">
        <v>22</v>
      </c>
    </row>
    <row r="413" customHeight="1" spans="1:20">
      <c r="A413" s="10">
        <v>45207</v>
      </c>
      <c r="B413" s="9" t="s">
        <v>2108</v>
      </c>
      <c r="C413" s="9" t="s">
        <v>399</v>
      </c>
      <c r="D413" s="11" t="s">
        <v>22</v>
      </c>
      <c r="E413" s="9" t="s">
        <v>2109</v>
      </c>
      <c r="F413" s="9" t="s">
        <v>2110</v>
      </c>
      <c r="G413" s="11" t="s">
        <v>130</v>
      </c>
      <c r="H413" s="11" t="s">
        <v>22</v>
      </c>
      <c r="I413" s="11" t="s">
        <v>162</v>
      </c>
      <c r="J413" s="11" t="s">
        <v>27</v>
      </c>
      <c r="K413" s="11" t="s">
        <v>28</v>
      </c>
      <c r="L413" s="11" t="s">
        <v>43</v>
      </c>
      <c r="M413" s="9" t="s">
        <v>30</v>
      </c>
      <c r="N413" s="9" t="s">
        <v>31</v>
      </c>
      <c r="O413" s="11" t="s">
        <v>32</v>
      </c>
      <c r="P413" s="11" t="s">
        <v>22</v>
      </c>
      <c r="Q413" s="11" t="s">
        <v>2111</v>
      </c>
      <c r="R413" s="11" t="s">
        <v>46</v>
      </c>
      <c r="S413" s="9" t="s">
        <v>2112</v>
      </c>
      <c r="T413" s="9" t="s">
        <v>22</v>
      </c>
    </row>
    <row r="414" customHeight="1" spans="1:20">
      <c r="A414" s="10">
        <v>45207</v>
      </c>
      <c r="B414" s="9" t="s">
        <v>2113</v>
      </c>
      <c r="C414" s="9" t="s">
        <v>121</v>
      </c>
      <c r="D414" s="11" t="s">
        <v>22</v>
      </c>
      <c r="E414" s="9" t="s">
        <v>2114</v>
      </c>
      <c r="F414" s="9" t="s">
        <v>2115</v>
      </c>
      <c r="G414" s="11" t="s">
        <v>53</v>
      </c>
      <c r="H414" s="11" t="s">
        <v>22</v>
      </c>
      <c r="I414" s="11" t="s">
        <v>162</v>
      </c>
      <c r="J414" s="11" t="s">
        <v>27</v>
      </c>
      <c r="K414" s="11" t="s">
        <v>28</v>
      </c>
      <c r="L414" s="11" t="s">
        <v>43</v>
      </c>
      <c r="M414" s="9" t="s">
        <v>30</v>
      </c>
      <c r="N414" s="9" t="s">
        <v>31</v>
      </c>
      <c r="O414" s="11" t="s">
        <v>32</v>
      </c>
      <c r="P414" s="11" t="s">
        <v>22</v>
      </c>
      <c r="Q414" s="11" t="s">
        <v>2116</v>
      </c>
      <c r="R414" s="11" t="s">
        <v>46</v>
      </c>
      <c r="S414" s="9" t="s">
        <v>2117</v>
      </c>
      <c r="T414" s="9" t="s">
        <v>22</v>
      </c>
    </row>
    <row r="415" customHeight="1" spans="1:20">
      <c r="A415" s="10">
        <v>45207</v>
      </c>
      <c r="B415" s="9" t="s">
        <v>2118</v>
      </c>
      <c r="C415" s="9" t="s">
        <v>274</v>
      </c>
      <c r="D415" s="11" t="s">
        <v>22</v>
      </c>
      <c r="E415" s="9" t="s">
        <v>2119</v>
      </c>
      <c r="F415" s="9" t="s">
        <v>2120</v>
      </c>
      <c r="G415" s="11" t="s">
        <v>82</v>
      </c>
      <c r="H415" s="11" t="s">
        <v>148</v>
      </c>
      <c r="I415" s="11" t="s">
        <v>131</v>
      </c>
      <c r="J415" s="11" t="s">
        <v>27</v>
      </c>
      <c r="K415" s="11" t="s">
        <v>28</v>
      </c>
      <c r="L415" s="11" t="s">
        <v>43</v>
      </c>
      <c r="M415" s="9" t="s">
        <v>44</v>
      </c>
      <c r="N415" s="9" t="s">
        <v>208</v>
      </c>
      <c r="O415" s="11" t="s">
        <v>32</v>
      </c>
      <c r="P415" s="11" t="s">
        <v>22</v>
      </c>
      <c r="Q415" s="11" t="s">
        <v>2121</v>
      </c>
      <c r="R415" s="11" t="s">
        <v>56</v>
      </c>
      <c r="S415" s="9" t="s">
        <v>2122</v>
      </c>
      <c r="T415" s="9" t="s">
        <v>22</v>
      </c>
    </row>
    <row r="416" customHeight="1" spans="1:20">
      <c r="A416" s="10">
        <v>45207</v>
      </c>
      <c r="B416" s="9" t="s">
        <v>2123</v>
      </c>
      <c r="C416" s="9" t="s">
        <v>274</v>
      </c>
      <c r="D416" s="11" t="s">
        <v>22</v>
      </c>
      <c r="E416" s="9" t="s">
        <v>2124</v>
      </c>
      <c r="F416" s="9" t="s">
        <v>2125</v>
      </c>
      <c r="G416" s="11" t="s">
        <v>130</v>
      </c>
      <c r="H416" s="11" t="s">
        <v>22</v>
      </c>
      <c r="I416" s="11" t="s">
        <v>149</v>
      </c>
      <c r="J416" s="11" t="s">
        <v>27</v>
      </c>
      <c r="K416" s="11" t="s">
        <v>28</v>
      </c>
      <c r="L416" s="11" t="s">
        <v>43</v>
      </c>
      <c r="M416" s="9" t="s">
        <v>30</v>
      </c>
      <c r="N416" s="9" t="s">
        <v>208</v>
      </c>
      <c r="O416" s="11" t="s">
        <v>32</v>
      </c>
      <c r="P416" s="11" t="s">
        <v>22</v>
      </c>
      <c r="Q416" s="11" t="s">
        <v>2126</v>
      </c>
      <c r="R416" s="11" t="s">
        <v>56</v>
      </c>
      <c r="S416" s="9" t="s">
        <v>2127</v>
      </c>
      <c r="T416" s="9" t="s">
        <v>22</v>
      </c>
    </row>
    <row r="417" customHeight="1" spans="1:20">
      <c r="A417" s="10">
        <v>45207</v>
      </c>
      <c r="B417" s="9" t="s">
        <v>2128</v>
      </c>
      <c r="C417" s="9" t="s">
        <v>274</v>
      </c>
      <c r="D417" s="11" t="s">
        <v>22</v>
      </c>
      <c r="E417" s="9" t="s">
        <v>2129</v>
      </c>
      <c r="F417" s="9" t="s">
        <v>2130</v>
      </c>
      <c r="G417" s="11" t="s">
        <v>336</v>
      </c>
      <c r="H417" s="11" t="s">
        <v>22</v>
      </c>
      <c r="I417" s="11" t="s">
        <v>511</v>
      </c>
      <c r="J417" s="11" t="s">
        <v>27</v>
      </c>
      <c r="K417" s="11" t="s">
        <v>28</v>
      </c>
      <c r="L417" s="11" t="s">
        <v>43</v>
      </c>
      <c r="M417" s="9" t="s">
        <v>44</v>
      </c>
      <c r="N417" s="9" t="s">
        <v>208</v>
      </c>
      <c r="O417" s="11" t="s">
        <v>32</v>
      </c>
      <c r="P417" s="11" t="s">
        <v>22</v>
      </c>
      <c r="Q417" s="11" t="s">
        <v>2131</v>
      </c>
      <c r="R417" s="11" t="s">
        <v>56</v>
      </c>
      <c r="S417" s="9" t="s">
        <v>2132</v>
      </c>
      <c r="T417" s="9" t="s">
        <v>22</v>
      </c>
    </row>
    <row r="418" customHeight="1" spans="1:20">
      <c r="A418" s="10">
        <v>45207</v>
      </c>
      <c r="B418" s="9" t="s">
        <v>2133</v>
      </c>
      <c r="C418" s="9" t="s">
        <v>274</v>
      </c>
      <c r="D418" s="11" t="s">
        <v>22</v>
      </c>
      <c r="E418" s="9" t="s">
        <v>2134</v>
      </c>
      <c r="F418" s="9" t="s">
        <v>2135</v>
      </c>
      <c r="G418" s="11" t="s">
        <v>25</v>
      </c>
      <c r="H418" s="11" t="s">
        <v>22</v>
      </c>
      <c r="I418" s="11" t="s">
        <v>1713</v>
      </c>
      <c r="J418" s="11" t="s">
        <v>27</v>
      </c>
      <c r="K418" s="11" t="s">
        <v>28</v>
      </c>
      <c r="L418" s="11" t="s">
        <v>43</v>
      </c>
      <c r="M418" s="9" t="s">
        <v>30</v>
      </c>
      <c r="N418" s="9" t="s">
        <v>208</v>
      </c>
      <c r="O418" s="11" t="s">
        <v>32</v>
      </c>
      <c r="P418" s="11" t="s">
        <v>22</v>
      </c>
      <c r="Q418" s="11" t="s">
        <v>2136</v>
      </c>
      <c r="R418" s="11" t="s">
        <v>56</v>
      </c>
      <c r="S418" s="9" t="s">
        <v>2137</v>
      </c>
      <c r="T418" s="9" t="s">
        <v>22</v>
      </c>
    </row>
    <row r="419" customHeight="1" spans="1:20">
      <c r="A419" s="10">
        <v>45207</v>
      </c>
      <c r="B419" s="9" t="s">
        <v>2138</v>
      </c>
      <c r="C419" s="9" t="s">
        <v>274</v>
      </c>
      <c r="D419" s="11" t="s">
        <v>22</v>
      </c>
      <c r="E419" s="9" t="s">
        <v>2139</v>
      </c>
      <c r="F419" s="9" t="s">
        <v>2140</v>
      </c>
      <c r="G419" s="11" t="s">
        <v>25</v>
      </c>
      <c r="H419" s="11" t="s">
        <v>22</v>
      </c>
      <c r="I419" s="11" t="s">
        <v>337</v>
      </c>
      <c r="J419" s="11" t="s">
        <v>27</v>
      </c>
      <c r="K419" s="11" t="s">
        <v>28</v>
      </c>
      <c r="L419" s="11" t="s">
        <v>43</v>
      </c>
      <c r="M419" s="9" t="s">
        <v>44</v>
      </c>
      <c r="N419" s="9" t="s">
        <v>208</v>
      </c>
      <c r="O419" s="11" t="s">
        <v>32</v>
      </c>
      <c r="P419" s="11" t="s">
        <v>22</v>
      </c>
      <c r="Q419" s="11" t="s">
        <v>2141</v>
      </c>
      <c r="R419" s="11" t="s">
        <v>56</v>
      </c>
      <c r="S419" s="9" t="s">
        <v>2142</v>
      </c>
      <c r="T419" s="9" t="s">
        <v>22</v>
      </c>
    </row>
    <row r="420" customHeight="1" spans="1:20">
      <c r="A420" s="10">
        <v>45207</v>
      </c>
      <c r="B420" s="9" t="s">
        <v>2143</v>
      </c>
      <c r="C420" s="9" t="s">
        <v>274</v>
      </c>
      <c r="D420" s="11" t="s">
        <v>22</v>
      </c>
      <c r="E420" s="9" t="s">
        <v>2144</v>
      </c>
      <c r="F420" s="9" t="s">
        <v>2145</v>
      </c>
      <c r="G420" s="11" t="s">
        <v>41</v>
      </c>
      <c r="H420" s="11" t="s">
        <v>2146</v>
      </c>
      <c r="I420" s="11" t="s">
        <v>131</v>
      </c>
      <c r="J420" s="11" t="s">
        <v>27</v>
      </c>
      <c r="K420" s="11" t="s">
        <v>28</v>
      </c>
      <c r="L420" s="11" t="s">
        <v>43</v>
      </c>
      <c r="M420" s="9" t="s">
        <v>44</v>
      </c>
      <c r="N420" s="9" t="s">
        <v>208</v>
      </c>
      <c r="O420" s="11" t="s">
        <v>32</v>
      </c>
      <c r="P420" s="11" t="s">
        <v>22</v>
      </c>
      <c r="Q420" s="11" t="s">
        <v>2147</v>
      </c>
      <c r="R420" s="11" t="s">
        <v>56</v>
      </c>
      <c r="S420" s="9" t="s">
        <v>2148</v>
      </c>
      <c r="T420" s="9" t="s">
        <v>22</v>
      </c>
    </row>
    <row r="421" customHeight="1" spans="1:20">
      <c r="A421" s="10">
        <v>45207</v>
      </c>
      <c r="B421" s="9" t="s">
        <v>2149</v>
      </c>
      <c r="C421" s="9" t="s">
        <v>274</v>
      </c>
      <c r="D421" s="11" t="s">
        <v>22</v>
      </c>
      <c r="E421" s="9" t="s">
        <v>2150</v>
      </c>
      <c r="F421" s="9" t="s">
        <v>2151</v>
      </c>
      <c r="G421" s="11" t="s">
        <v>2152</v>
      </c>
      <c r="H421" s="11" t="s">
        <v>22</v>
      </c>
      <c r="I421" s="11" t="s">
        <v>241</v>
      </c>
      <c r="J421" s="11" t="s">
        <v>27</v>
      </c>
      <c r="K421" s="11" t="s">
        <v>28</v>
      </c>
      <c r="L421" s="11" t="s">
        <v>43</v>
      </c>
      <c r="M421" s="9" t="s">
        <v>44</v>
      </c>
      <c r="N421" s="9" t="s">
        <v>208</v>
      </c>
      <c r="O421" s="11" t="s">
        <v>32</v>
      </c>
      <c r="P421" s="11" t="s">
        <v>22</v>
      </c>
      <c r="Q421" s="11" t="s">
        <v>2153</v>
      </c>
      <c r="R421" s="11" t="s">
        <v>56</v>
      </c>
      <c r="S421" s="9" t="s">
        <v>2154</v>
      </c>
      <c r="T421" s="9" t="s">
        <v>22</v>
      </c>
    </row>
    <row r="422" customHeight="1" spans="1:20">
      <c r="A422" s="10">
        <v>45207</v>
      </c>
      <c r="B422" s="9" t="s">
        <v>2155</v>
      </c>
      <c r="C422" s="9" t="s">
        <v>50</v>
      </c>
      <c r="D422" s="11" t="s">
        <v>22</v>
      </c>
      <c r="E422" s="9" t="s">
        <v>2156</v>
      </c>
      <c r="F422" s="9" t="s">
        <v>2157</v>
      </c>
      <c r="G422" s="11" t="s">
        <v>69</v>
      </c>
      <c r="H422" s="11" t="s">
        <v>22</v>
      </c>
      <c r="I422" s="11" t="s">
        <v>26</v>
      </c>
      <c r="J422" s="11" t="s">
        <v>27</v>
      </c>
      <c r="K422" s="11" t="s">
        <v>195</v>
      </c>
      <c r="L422" s="11" t="s">
        <v>29</v>
      </c>
      <c r="M422" s="9" t="s">
        <v>30</v>
      </c>
      <c r="N422" s="9" t="s">
        <v>31</v>
      </c>
      <c r="O422" s="11" t="s">
        <v>32</v>
      </c>
      <c r="P422" s="11" t="s">
        <v>22</v>
      </c>
      <c r="Q422" s="11" t="s">
        <v>2158</v>
      </c>
      <c r="R422" s="11" t="s">
        <v>34</v>
      </c>
      <c r="S422" s="20" t="s">
        <v>2159</v>
      </c>
      <c r="T422" s="9" t="s">
        <v>22</v>
      </c>
    </row>
    <row r="423" customHeight="1" spans="1:20">
      <c r="A423" s="10">
        <v>45208</v>
      </c>
      <c r="B423" s="15" t="s">
        <v>2160</v>
      </c>
      <c r="C423" s="15" t="s">
        <v>121</v>
      </c>
      <c r="D423" s="30" t="s">
        <v>22</v>
      </c>
      <c r="E423" s="15" t="s">
        <v>2161</v>
      </c>
      <c r="F423" s="15" t="s">
        <v>2162</v>
      </c>
      <c r="G423" s="30" t="s">
        <v>336</v>
      </c>
      <c r="H423" s="30" t="s">
        <v>22</v>
      </c>
      <c r="I423" s="30" t="s">
        <v>1713</v>
      </c>
      <c r="J423" s="30" t="s">
        <v>27</v>
      </c>
      <c r="K423" s="30" t="s">
        <v>28</v>
      </c>
      <c r="L423" s="30" t="s">
        <v>43</v>
      </c>
      <c r="M423" s="15" t="s">
        <v>30</v>
      </c>
      <c r="N423" s="15" t="s">
        <v>31</v>
      </c>
      <c r="O423" s="30" t="s">
        <v>32</v>
      </c>
      <c r="P423" s="30" t="s">
        <v>22</v>
      </c>
      <c r="Q423" s="30" t="s">
        <v>2163</v>
      </c>
      <c r="R423" s="30" t="s">
        <v>56</v>
      </c>
      <c r="S423" s="15" t="s">
        <v>2164</v>
      </c>
      <c r="T423" s="15" t="s">
        <v>22</v>
      </c>
    </row>
    <row r="424" customHeight="1" spans="1:20">
      <c r="A424" s="10">
        <v>45208</v>
      </c>
      <c r="B424" s="15" t="s">
        <v>2165</v>
      </c>
      <c r="C424" s="15" t="s">
        <v>121</v>
      </c>
      <c r="D424" s="30" t="s">
        <v>22</v>
      </c>
      <c r="E424" s="15" t="s">
        <v>2166</v>
      </c>
      <c r="F424" s="15" t="s">
        <v>2167</v>
      </c>
      <c r="G424" s="30" t="s">
        <v>53</v>
      </c>
      <c r="H424" s="30" t="s">
        <v>96</v>
      </c>
      <c r="I424" s="30" t="s">
        <v>75</v>
      </c>
      <c r="J424" s="30" t="s">
        <v>27</v>
      </c>
      <c r="K424" s="30" t="s">
        <v>28</v>
      </c>
      <c r="L424" s="30" t="s">
        <v>43</v>
      </c>
      <c r="M424" s="15" t="s">
        <v>44</v>
      </c>
      <c r="N424" s="15" t="s">
        <v>31</v>
      </c>
      <c r="O424" s="30" t="s">
        <v>32</v>
      </c>
      <c r="P424" s="30" t="s">
        <v>22</v>
      </c>
      <c r="Q424" s="30" t="s">
        <v>2168</v>
      </c>
      <c r="R424" s="30" t="s">
        <v>56</v>
      </c>
      <c r="S424" s="23" t="s">
        <v>2169</v>
      </c>
      <c r="T424" s="15" t="s">
        <v>22</v>
      </c>
    </row>
    <row r="425" customHeight="1" spans="1:20">
      <c r="A425" s="10">
        <v>45208</v>
      </c>
      <c r="B425" s="15" t="s">
        <v>2170</v>
      </c>
      <c r="C425" s="15" t="s">
        <v>204</v>
      </c>
      <c r="D425" s="30" t="s">
        <v>22</v>
      </c>
      <c r="E425" s="15" t="s">
        <v>2171</v>
      </c>
      <c r="F425" s="15" t="s">
        <v>2172</v>
      </c>
      <c r="G425" s="30" t="s">
        <v>130</v>
      </c>
      <c r="H425" s="30" t="s">
        <v>22</v>
      </c>
      <c r="I425" s="30" t="s">
        <v>384</v>
      </c>
      <c r="J425" s="30" t="s">
        <v>27</v>
      </c>
      <c r="K425" s="30" t="s">
        <v>28</v>
      </c>
      <c r="L425" s="30" t="s">
        <v>43</v>
      </c>
      <c r="M425" s="15" t="s">
        <v>30</v>
      </c>
      <c r="N425" s="15" t="s">
        <v>208</v>
      </c>
      <c r="O425" s="30" t="s">
        <v>32</v>
      </c>
      <c r="P425" s="30" t="s">
        <v>22</v>
      </c>
      <c r="Q425" s="30" t="s">
        <v>2173</v>
      </c>
      <c r="R425" s="30" t="s">
        <v>56</v>
      </c>
      <c r="S425" s="15" t="s">
        <v>2174</v>
      </c>
      <c r="T425" s="15" t="s">
        <v>22</v>
      </c>
    </row>
    <row r="426" customHeight="1" spans="1:20">
      <c r="A426" s="10">
        <v>45208</v>
      </c>
      <c r="B426" s="15" t="s">
        <v>2175</v>
      </c>
      <c r="C426" s="15" t="s">
        <v>204</v>
      </c>
      <c r="D426" s="30" t="s">
        <v>22</v>
      </c>
      <c r="E426" s="15" t="s">
        <v>2176</v>
      </c>
      <c r="F426" s="15" t="s">
        <v>2177</v>
      </c>
      <c r="G426" s="30" t="s">
        <v>336</v>
      </c>
      <c r="H426" s="30" t="s">
        <v>22</v>
      </c>
      <c r="I426" s="30" t="s">
        <v>1072</v>
      </c>
      <c r="J426" s="30" t="s">
        <v>27</v>
      </c>
      <c r="K426" s="30" t="s">
        <v>28</v>
      </c>
      <c r="L426" s="30" t="s">
        <v>43</v>
      </c>
      <c r="M426" s="15" t="s">
        <v>44</v>
      </c>
      <c r="N426" s="15" t="s">
        <v>208</v>
      </c>
      <c r="O426" s="30" t="s">
        <v>32</v>
      </c>
      <c r="P426" s="30" t="s">
        <v>22</v>
      </c>
      <c r="Q426" s="30" t="s">
        <v>2178</v>
      </c>
      <c r="R426" s="30" t="s">
        <v>56</v>
      </c>
      <c r="S426" s="15" t="s">
        <v>2179</v>
      </c>
      <c r="T426" s="15" t="s">
        <v>22</v>
      </c>
    </row>
    <row r="427" customHeight="1" spans="1:20">
      <c r="A427" s="10">
        <v>45208</v>
      </c>
      <c r="B427" s="15" t="s">
        <v>2180</v>
      </c>
      <c r="C427" s="15" t="s">
        <v>204</v>
      </c>
      <c r="D427" s="30" t="s">
        <v>22</v>
      </c>
      <c r="E427" s="15" t="s">
        <v>2181</v>
      </c>
      <c r="F427" s="15" t="s">
        <v>2182</v>
      </c>
      <c r="G427" s="30" t="s">
        <v>130</v>
      </c>
      <c r="H427" s="30" t="s">
        <v>22</v>
      </c>
      <c r="I427" s="30" t="s">
        <v>63</v>
      </c>
      <c r="J427" s="30" t="s">
        <v>27</v>
      </c>
      <c r="K427" s="30" t="s">
        <v>28</v>
      </c>
      <c r="L427" s="30" t="s">
        <v>43</v>
      </c>
      <c r="M427" s="15" t="s">
        <v>30</v>
      </c>
      <c r="N427" s="15" t="s">
        <v>208</v>
      </c>
      <c r="O427" s="30" t="s">
        <v>32</v>
      </c>
      <c r="P427" s="30" t="s">
        <v>22</v>
      </c>
      <c r="Q427" s="30" t="s">
        <v>2183</v>
      </c>
      <c r="R427" s="30" t="s">
        <v>56</v>
      </c>
      <c r="S427" s="15" t="s">
        <v>2184</v>
      </c>
      <c r="T427" s="15" t="s">
        <v>22</v>
      </c>
    </row>
    <row r="428" customHeight="1" spans="1:20">
      <c r="A428" s="10">
        <v>45208</v>
      </c>
      <c r="B428" s="15" t="s">
        <v>2185</v>
      </c>
      <c r="C428" s="15" t="s">
        <v>204</v>
      </c>
      <c r="D428" s="30" t="s">
        <v>22</v>
      </c>
      <c r="E428" s="15" t="s">
        <v>2186</v>
      </c>
      <c r="F428" s="15" t="s">
        <v>2187</v>
      </c>
      <c r="G428" s="30" t="s">
        <v>247</v>
      </c>
      <c r="H428" s="30" t="s">
        <v>22</v>
      </c>
      <c r="I428" s="30" t="s">
        <v>175</v>
      </c>
      <c r="J428" s="30" t="s">
        <v>27</v>
      </c>
      <c r="K428" s="30" t="s">
        <v>28</v>
      </c>
      <c r="L428" s="30" t="s">
        <v>43</v>
      </c>
      <c r="M428" s="15" t="s">
        <v>44</v>
      </c>
      <c r="N428" s="15" t="s">
        <v>208</v>
      </c>
      <c r="O428" s="30" t="s">
        <v>32</v>
      </c>
      <c r="P428" s="30" t="s">
        <v>22</v>
      </c>
      <c r="Q428" s="30" t="s">
        <v>2188</v>
      </c>
      <c r="R428" s="30" t="s">
        <v>56</v>
      </c>
      <c r="S428" s="15" t="s">
        <v>2189</v>
      </c>
      <c r="T428" s="15" t="s">
        <v>22</v>
      </c>
    </row>
    <row r="429" customHeight="1" spans="1:20">
      <c r="A429" s="10">
        <v>45208</v>
      </c>
      <c r="B429" s="15" t="s">
        <v>2190</v>
      </c>
      <c r="C429" s="15" t="s">
        <v>204</v>
      </c>
      <c r="D429" s="30" t="s">
        <v>22</v>
      </c>
      <c r="E429" s="15" t="s">
        <v>2191</v>
      </c>
      <c r="F429" s="15" t="s">
        <v>2192</v>
      </c>
      <c r="G429" s="30" t="s">
        <v>130</v>
      </c>
      <c r="H429" s="30" t="s">
        <v>22</v>
      </c>
      <c r="I429" s="30" t="s">
        <v>42</v>
      </c>
      <c r="J429" s="30" t="s">
        <v>27</v>
      </c>
      <c r="K429" s="30" t="s">
        <v>28</v>
      </c>
      <c r="L429" s="30" t="s">
        <v>43</v>
      </c>
      <c r="M429" s="15" t="s">
        <v>30</v>
      </c>
      <c r="N429" s="15" t="s">
        <v>208</v>
      </c>
      <c r="O429" s="30" t="s">
        <v>32</v>
      </c>
      <c r="P429" s="30" t="s">
        <v>22</v>
      </c>
      <c r="Q429" s="30" t="s">
        <v>2193</v>
      </c>
      <c r="R429" s="30" t="s">
        <v>56</v>
      </c>
      <c r="S429" s="15" t="s">
        <v>2194</v>
      </c>
      <c r="T429" s="15" t="s">
        <v>22</v>
      </c>
    </row>
    <row r="430" customHeight="1" spans="1:20">
      <c r="A430" s="10">
        <v>45208</v>
      </c>
      <c r="B430" s="15" t="s">
        <v>2195</v>
      </c>
      <c r="C430" s="15" t="s">
        <v>274</v>
      </c>
      <c r="D430" s="30" t="s">
        <v>22</v>
      </c>
      <c r="E430" s="15" t="s">
        <v>2196</v>
      </c>
      <c r="F430" s="15" t="s">
        <v>2197</v>
      </c>
      <c r="G430" s="30" t="s">
        <v>336</v>
      </c>
      <c r="H430" s="30" t="s">
        <v>22</v>
      </c>
      <c r="I430" s="30" t="s">
        <v>235</v>
      </c>
      <c r="J430" s="30" t="s">
        <v>27</v>
      </c>
      <c r="K430" s="30" t="s">
        <v>28</v>
      </c>
      <c r="L430" s="30" t="s">
        <v>43</v>
      </c>
      <c r="M430" s="15" t="s">
        <v>44</v>
      </c>
      <c r="N430" s="15" t="s">
        <v>208</v>
      </c>
      <c r="O430" s="30" t="s">
        <v>32</v>
      </c>
      <c r="P430" s="30" t="s">
        <v>22</v>
      </c>
      <c r="Q430" s="30" t="s">
        <v>2198</v>
      </c>
      <c r="R430" s="30" t="s">
        <v>56</v>
      </c>
      <c r="S430" s="15" t="s">
        <v>2199</v>
      </c>
      <c r="T430" s="15" t="s">
        <v>22</v>
      </c>
    </row>
    <row r="431" customHeight="1" spans="1:20">
      <c r="A431" s="10">
        <v>45208</v>
      </c>
      <c r="B431" s="15" t="s">
        <v>2200</v>
      </c>
      <c r="C431" s="15" t="s">
        <v>274</v>
      </c>
      <c r="D431" s="30" t="s">
        <v>22</v>
      </c>
      <c r="E431" s="15" t="s">
        <v>2201</v>
      </c>
      <c r="F431" s="15" t="s">
        <v>2202</v>
      </c>
      <c r="G431" s="30" t="s">
        <v>41</v>
      </c>
      <c r="H431" s="30" t="s">
        <v>110</v>
      </c>
      <c r="I431" s="30" t="s">
        <v>2203</v>
      </c>
      <c r="J431" s="30" t="s">
        <v>27</v>
      </c>
      <c r="K431" s="30" t="s">
        <v>28</v>
      </c>
      <c r="L431" s="30" t="s">
        <v>43</v>
      </c>
      <c r="M431" s="15" t="s">
        <v>30</v>
      </c>
      <c r="N431" s="15" t="s">
        <v>208</v>
      </c>
      <c r="O431" s="30" t="s">
        <v>32</v>
      </c>
      <c r="P431" s="30" t="s">
        <v>22</v>
      </c>
      <c r="Q431" s="30" t="s">
        <v>2204</v>
      </c>
      <c r="R431" s="30" t="s">
        <v>56</v>
      </c>
      <c r="S431" s="15" t="s">
        <v>2205</v>
      </c>
      <c r="T431" s="15" t="s">
        <v>22</v>
      </c>
    </row>
    <row r="432" customHeight="1" spans="1:20">
      <c r="A432" s="10">
        <v>45208</v>
      </c>
      <c r="B432" s="15" t="s">
        <v>2206</v>
      </c>
      <c r="C432" s="15" t="s">
        <v>274</v>
      </c>
      <c r="D432" s="30" t="s">
        <v>22</v>
      </c>
      <c r="E432" s="15" t="s">
        <v>2207</v>
      </c>
      <c r="F432" s="15" t="s">
        <v>2208</v>
      </c>
      <c r="G432" s="30" t="s">
        <v>25</v>
      </c>
      <c r="H432" s="30" t="s">
        <v>110</v>
      </c>
      <c r="I432" s="30" t="s">
        <v>83</v>
      </c>
      <c r="J432" s="30" t="s">
        <v>27</v>
      </c>
      <c r="K432" s="30" t="s">
        <v>28</v>
      </c>
      <c r="L432" s="30" t="s">
        <v>43</v>
      </c>
      <c r="M432" s="15" t="s">
        <v>30</v>
      </c>
      <c r="N432" s="15" t="s">
        <v>208</v>
      </c>
      <c r="O432" s="30" t="s">
        <v>32</v>
      </c>
      <c r="P432" s="30" t="s">
        <v>22</v>
      </c>
      <c r="Q432" s="30" t="s">
        <v>2209</v>
      </c>
      <c r="R432" s="30" t="s">
        <v>56</v>
      </c>
      <c r="S432" s="15" t="s">
        <v>2210</v>
      </c>
      <c r="T432" s="15" t="s">
        <v>22</v>
      </c>
    </row>
    <row r="433" customHeight="1" spans="1:20">
      <c r="A433" s="10">
        <v>45208</v>
      </c>
      <c r="B433" s="15" t="s">
        <v>2211</v>
      </c>
      <c r="C433" s="15" t="s">
        <v>274</v>
      </c>
      <c r="D433" s="30" t="s">
        <v>22</v>
      </c>
      <c r="E433" s="15" t="s">
        <v>2212</v>
      </c>
      <c r="F433" s="15" t="s">
        <v>2213</v>
      </c>
      <c r="G433" s="30" t="s">
        <v>69</v>
      </c>
      <c r="H433" s="30" t="s">
        <v>22</v>
      </c>
      <c r="I433" s="30" t="s">
        <v>469</v>
      </c>
      <c r="J433" s="30" t="s">
        <v>27</v>
      </c>
      <c r="K433" s="30" t="s">
        <v>28</v>
      </c>
      <c r="L433" s="30" t="s">
        <v>43</v>
      </c>
      <c r="M433" s="15" t="s">
        <v>44</v>
      </c>
      <c r="N433" s="15" t="s">
        <v>208</v>
      </c>
      <c r="O433" s="30" t="s">
        <v>32</v>
      </c>
      <c r="P433" s="30" t="s">
        <v>22</v>
      </c>
      <c r="Q433" s="30" t="s">
        <v>2214</v>
      </c>
      <c r="R433" s="30" t="s">
        <v>56</v>
      </c>
      <c r="S433" s="15" t="s">
        <v>2215</v>
      </c>
      <c r="T433" s="15" t="s">
        <v>22</v>
      </c>
    </row>
    <row r="434" customHeight="1" spans="1:20">
      <c r="A434" s="10">
        <v>45208</v>
      </c>
      <c r="B434" s="9" t="s">
        <v>2216</v>
      </c>
      <c r="C434" s="9" t="s">
        <v>274</v>
      </c>
      <c r="D434" s="11" t="s">
        <v>22</v>
      </c>
      <c r="E434" s="9" t="s">
        <v>2217</v>
      </c>
      <c r="F434" s="9" t="s">
        <v>2218</v>
      </c>
      <c r="G434" s="11" t="s">
        <v>336</v>
      </c>
      <c r="H434" s="11" t="s">
        <v>22</v>
      </c>
      <c r="I434" s="11" t="s">
        <v>864</v>
      </c>
      <c r="J434" s="11" t="s">
        <v>27</v>
      </c>
      <c r="K434" s="11" t="s">
        <v>28</v>
      </c>
      <c r="L434" s="11" t="s">
        <v>43</v>
      </c>
      <c r="M434" s="9" t="s">
        <v>44</v>
      </c>
      <c r="N434" s="9" t="s">
        <v>208</v>
      </c>
      <c r="O434" s="11" t="s">
        <v>32</v>
      </c>
      <c r="P434" s="11" t="s">
        <v>22</v>
      </c>
      <c r="Q434" s="11" t="s">
        <v>2219</v>
      </c>
      <c r="R434" s="11" t="s">
        <v>56</v>
      </c>
      <c r="S434" s="9" t="s">
        <v>1957</v>
      </c>
      <c r="T434" s="9" t="s">
        <v>22</v>
      </c>
    </row>
    <row r="435" customHeight="1" spans="1:20">
      <c r="A435" s="10">
        <v>45208</v>
      </c>
      <c r="B435" s="9" t="s">
        <v>2220</v>
      </c>
      <c r="C435" s="9" t="s">
        <v>274</v>
      </c>
      <c r="D435" s="11" t="s">
        <v>22</v>
      </c>
      <c r="E435" s="9" t="s">
        <v>2221</v>
      </c>
      <c r="F435" s="9" t="s">
        <v>2222</v>
      </c>
      <c r="G435" s="11" t="s">
        <v>130</v>
      </c>
      <c r="H435" s="11" t="s">
        <v>22</v>
      </c>
      <c r="I435" s="11" t="s">
        <v>54</v>
      </c>
      <c r="J435" s="11" t="s">
        <v>27</v>
      </c>
      <c r="K435" s="11" t="s">
        <v>28</v>
      </c>
      <c r="L435" s="11" t="s">
        <v>43</v>
      </c>
      <c r="M435" s="9" t="s">
        <v>30</v>
      </c>
      <c r="N435" s="9" t="s">
        <v>208</v>
      </c>
      <c r="O435" s="11" t="s">
        <v>32</v>
      </c>
      <c r="P435" s="11" t="s">
        <v>22</v>
      </c>
      <c r="Q435" s="11" t="s">
        <v>2223</v>
      </c>
      <c r="R435" s="11" t="s">
        <v>56</v>
      </c>
      <c r="S435" s="9" t="s">
        <v>1957</v>
      </c>
      <c r="T435" s="9" t="s">
        <v>22</v>
      </c>
    </row>
    <row r="436" customHeight="1" spans="1:20">
      <c r="A436" s="10">
        <v>45208</v>
      </c>
      <c r="B436" s="9" t="s">
        <v>2224</v>
      </c>
      <c r="C436" s="9" t="s">
        <v>274</v>
      </c>
      <c r="D436" s="11" t="s">
        <v>22</v>
      </c>
      <c r="E436" s="9" t="s">
        <v>2225</v>
      </c>
      <c r="F436" s="9" t="s">
        <v>2226</v>
      </c>
      <c r="G436" s="11" t="s">
        <v>53</v>
      </c>
      <c r="H436" s="11" t="s">
        <v>22</v>
      </c>
      <c r="I436" s="11" t="s">
        <v>253</v>
      </c>
      <c r="J436" s="11" t="s">
        <v>27</v>
      </c>
      <c r="K436" s="11" t="s">
        <v>28</v>
      </c>
      <c r="L436" s="11" t="s">
        <v>43</v>
      </c>
      <c r="M436" s="9" t="s">
        <v>30</v>
      </c>
      <c r="N436" s="9" t="s">
        <v>208</v>
      </c>
      <c r="O436" s="11" t="s">
        <v>32</v>
      </c>
      <c r="P436" s="11" t="s">
        <v>22</v>
      </c>
      <c r="Q436" s="11" t="s">
        <v>2227</v>
      </c>
      <c r="R436" s="11" t="s">
        <v>56</v>
      </c>
      <c r="S436" s="9" t="s">
        <v>2228</v>
      </c>
      <c r="T436" s="9" t="s">
        <v>22</v>
      </c>
    </row>
    <row r="437" customHeight="1" spans="1:20">
      <c r="A437" s="25">
        <v>45209</v>
      </c>
      <c r="B437" s="26" t="s">
        <v>2229</v>
      </c>
      <c r="C437" s="26" t="s">
        <v>204</v>
      </c>
      <c r="D437" s="26" t="s">
        <v>22</v>
      </c>
      <c r="E437" s="26" t="s">
        <v>2230</v>
      </c>
      <c r="F437" s="26" t="s">
        <v>2231</v>
      </c>
      <c r="G437" s="26" t="s">
        <v>130</v>
      </c>
      <c r="H437" s="26" t="s">
        <v>22</v>
      </c>
      <c r="I437" s="26" t="s">
        <v>259</v>
      </c>
      <c r="J437" s="26" t="s">
        <v>27</v>
      </c>
      <c r="K437" s="26" t="s">
        <v>28</v>
      </c>
      <c r="L437" s="26" t="s">
        <v>43</v>
      </c>
      <c r="M437" s="26" t="s">
        <v>30</v>
      </c>
      <c r="N437" s="26" t="s">
        <v>208</v>
      </c>
      <c r="O437" s="26" t="s">
        <v>32</v>
      </c>
      <c r="P437" s="26" t="s">
        <v>22</v>
      </c>
      <c r="Q437" s="26" t="s">
        <v>2232</v>
      </c>
      <c r="R437" s="26" t="s">
        <v>56</v>
      </c>
      <c r="S437" s="26" t="s">
        <v>2233</v>
      </c>
      <c r="T437" s="26" t="s">
        <v>22</v>
      </c>
    </row>
    <row r="438" customHeight="1" spans="1:20">
      <c r="A438" s="25">
        <v>45209</v>
      </c>
      <c r="B438" s="26" t="s">
        <v>2234</v>
      </c>
      <c r="C438" s="26" t="s">
        <v>204</v>
      </c>
      <c r="D438" s="26" t="s">
        <v>22</v>
      </c>
      <c r="E438" s="26" t="s">
        <v>2235</v>
      </c>
      <c r="F438" s="26" t="s">
        <v>2236</v>
      </c>
      <c r="G438" s="26" t="s">
        <v>130</v>
      </c>
      <c r="H438" s="26" t="s">
        <v>22</v>
      </c>
      <c r="I438" s="26" t="s">
        <v>299</v>
      </c>
      <c r="J438" s="26" t="s">
        <v>27</v>
      </c>
      <c r="K438" s="26" t="s">
        <v>28</v>
      </c>
      <c r="L438" s="26" t="s">
        <v>43</v>
      </c>
      <c r="M438" s="26" t="s">
        <v>30</v>
      </c>
      <c r="N438" s="26" t="s">
        <v>208</v>
      </c>
      <c r="O438" s="26" t="s">
        <v>32</v>
      </c>
      <c r="P438" s="26" t="s">
        <v>22</v>
      </c>
      <c r="Q438" s="26" t="s">
        <v>2237</v>
      </c>
      <c r="R438" s="26" t="s">
        <v>56</v>
      </c>
      <c r="S438" s="26" t="s">
        <v>2238</v>
      </c>
      <c r="T438" s="26" t="s">
        <v>22</v>
      </c>
    </row>
    <row r="439" customHeight="1" spans="1:20">
      <c r="A439" s="25">
        <v>45209</v>
      </c>
      <c r="B439" s="26" t="s">
        <v>2239</v>
      </c>
      <c r="C439" s="26" t="s">
        <v>204</v>
      </c>
      <c r="D439" s="26" t="s">
        <v>22</v>
      </c>
      <c r="E439" s="26" t="s">
        <v>2240</v>
      </c>
      <c r="F439" s="26" t="s">
        <v>2241</v>
      </c>
      <c r="G439" s="26" t="s">
        <v>336</v>
      </c>
      <c r="H439" s="26" t="s">
        <v>22</v>
      </c>
      <c r="I439" s="26" t="s">
        <v>162</v>
      </c>
      <c r="J439" s="26" t="s">
        <v>27</v>
      </c>
      <c r="K439" s="26" t="s">
        <v>28</v>
      </c>
      <c r="L439" s="26" t="s">
        <v>43</v>
      </c>
      <c r="M439" s="26" t="s">
        <v>44</v>
      </c>
      <c r="N439" s="26" t="s">
        <v>208</v>
      </c>
      <c r="O439" s="26" t="s">
        <v>32</v>
      </c>
      <c r="P439" s="26" t="s">
        <v>22</v>
      </c>
      <c r="Q439" s="26" t="s">
        <v>2242</v>
      </c>
      <c r="R439" s="26" t="s">
        <v>56</v>
      </c>
      <c r="S439" s="26" t="s">
        <v>2243</v>
      </c>
      <c r="T439" s="26" t="s">
        <v>22</v>
      </c>
    </row>
    <row r="440" customHeight="1" spans="1:20">
      <c r="A440" s="25">
        <v>45209</v>
      </c>
      <c r="B440" s="26" t="s">
        <v>2244</v>
      </c>
      <c r="C440" s="26" t="s">
        <v>204</v>
      </c>
      <c r="D440" s="26" t="s">
        <v>22</v>
      </c>
      <c r="E440" s="26" t="s">
        <v>2245</v>
      </c>
      <c r="F440" s="26" t="s">
        <v>2246</v>
      </c>
      <c r="G440" s="26" t="s">
        <v>53</v>
      </c>
      <c r="H440" s="26" t="s">
        <v>110</v>
      </c>
      <c r="I440" s="26" t="s">
        <v>235</v>
      </c>
      <c r="J440" s="26" t="s">
        <v>27</v>
      </c>
      <c r="K440" s="26" t="s">
        <v>28</v>
      </c>
      <c r="L440" s="26" t="s">
        <v>43</v>
      </c>
      <c r="M440" s="26" t="s">
        <v>30</v>
      </c>
      <c r="N440" s="26" t="s">
        <v>208</v>
      </c>
      <c r="O440" s="26" t="s">
        <v>32</v>
      </c>
      <c r="P440" s="26" t="s">
        <v>22</v>
      </c>
      <c r="Q440" s="26" t="s">
        <v>2247</v>
      </c>
      <c r="R440" s="26" t="s">
        <v>56</v>
      </c>
      <c r="S440" s="26" t="s">
        <v>2248</v>
      </c>
      <c r="T440" s="26" t="s">
        <v>22</v>
      </c>
    </row>
    <row r="441" customHeight="1" spans="1:20">
      <c r="A441" s="25">
        <v>45209</v>
      </c>
      <c r="B441" s="26" t="s">
        <v>2249</v>
      </c>
      <c r="C441" s="26" t="s">
        <v>204</v>
      </c>
      <c r="D441" s="26" t="s">
        <v>22</v>
      </c>
      <c r="E441" s="26" t="s">
        <v>2250</v>
      </c>
      <c r="F441" s="26" t="s">
        <v>2251</v>
      </c>
      <c r="G441" s="26" t="s">
        <v>82</v>
      </c>
      <c r="H441" s="26" t="s">
        <v>96</v>
      </c>
      <c r="I441" s="26" t="s">
        <v>253</v>
      </c>
      <c r="J441" s="26" t="s">
        <v>27</v>
      </c>
      <c r="K441" s="26" t="s">
        <v>28</v>
      </c>
      <c r="L441" s="26" t="s">
        <v>43</v>
      </c>
      <c r="M441" s="26" t="s">
        <v>44</v>
      </c>
      <c r="N441" s="26" t="s">
        <v>208</v>
      </c>
      <c r="O441" s="26" t="s">
        <v>32</v>
      </c>
      <c r="P441" s="26" t="s">
        <v>22</v>
      </c>
      <c r="Q441" s="26" t="s">
        <v>2252</v>
      </c>
      <c r="R441" s="26" t="s">
        <v>56</v>
      </c>
      <c r="S441" s="26" t="s">
        <v>2253</v>
      </c>
      <c r="T441" s="26" t="s">
        <v>22</v>
      </c>
    </row>
    <row r="442" customHeight="1" spans="1:20">
      <c r="A442" s="25">
        <v>45209</v>
      </c>
      <c r="B442" s="26" t="s">
        <v>2254</v>
      </c>
      <c r="C442" s="26" t="s">
        <v>274</v>
      </c>
      <c r="D442" s="26" t="s">
        <v>22</v>
      </c>
      <c r="E442" s="26" t="s">
        <v>2255</v>
      </c>
      <c r="F442" s="26" t="s">
        <v>2256</v>
      </c>
      <c r="G442" s="26" t="s">
        <v>130</v>
      </c>
      <c r="H442" s="26" t="s">
        <v>137</v>
      </c>
      <c r="I442" s="26" t="s">
        <v>90</v>
      </c>
      <c r="J442" s="26" t="s">
        <v>27</v>
      </c>
      <c r="K442" s="26" t="s">
        <v>28</v>
      </c>
      <c r="L442" s="26" t="s">
        <v>43</v>
      </c>
      <c r="M442" s="26" t="s">
        <v>44</v>
      </c>
      <c r="N442" s="26" t="s">
        <v>208</v>
      </c>
      <c r="O442" s="26" t="s">
        <v>32</v>
      </c>
      <c r="P442" s="26" t="s">
        <v>22</v>
      </c>
      <c r="Q442" s="26" t="s">
        <v>2257</v>
      </c>
      <c r="R442" s="26" t="s">
        <v>56</v>
      </c>
      <c r="S442" s="26" t="s">
        <v>2258</v>
      </c>
      <c r="T442" s="26" t="s">
        <v>22</v>
      </c>
    </row>
    <row r="443" customHeight="1" spans="1:20">
      <c r="A443" s="25">
        <v>45209</v>
      </c>
      <c r="B443" s="26" t="s">
        <v>2259</v>
      </c>
      <c r="C443" s="26" t="s">
        <v>274</v>
      </c>
      <c r="D443" s="26" t="s">
        <v>22</v>
      </c>
      <c r="E443" s="26" t="s">
        <v>2260</v>
      </c>
      <c r="F443" s="26" t="s">
        <v>2261</v>
      </c>
      <c r="G443" s="26" t="s">
        <v>69</v>
      </c>
      <c r="H443" s="26" t="s">
        <v>22</v>
      </c>
      <c r="I443" s="26" t="s">
        <v>511</v>
      </c>
      <c r="J443" s="26" t="s">
        <v>27</v>
      </c>
      <c r="K443" s="26" t="s">
        <v>28</v>
      </c>
      <c r="L443" s="26" t="s">
        <v>43</v>
      </c>
      <c r="M443" s="26" t="s">
        <v>30</v>
      </c>
      <c r="N443" s="26" t="s">
        <v>208</v>
      </c>
      <c r="O443" s="26" t="s">
        <v>32</v>
      </c>
      <c r="P443" s="26" t="s">
        <v>22</v>
      </c>
      <c r="Q443" s="26" t="s">
        <v>2262</v>
      </c>
      <c r="R443" s="26" t="s">
        <v>56</v>
      </c>
      <c r="S443" s="26" t="s">
        <v>2263</v>
      </c>
      <c r="T443" s="26" t="s">
        <v>22</v>
      </c>
    </row>
    <row r="444" customHeight="1" spans="1:20">
      <c r="A444" s="25">
        <v>45209</v>
      </c>
      <c r="B444" s="26" t="s">
        <v>2264</v>
      </c>
      <c r="C444" s="26" t="s">
        <v>274</v>
      </c>
      <c r="D444" s="26" t="s">
        <v>22</v>
      </c>
      <c r="E444" s="26" t="s">
        <v>2265</v>
      </c>
      <c r="F444" s="26" t="s">
        <v>2266</v>
      </c>
      <c r="G444" s="26" t="s">
        <v>41</v>
      </c>
      <c r="H444" s="26" t="s">
        <v>22</v>
      </c>
      <c r="I444" s="26" t="s">
        <v>54</v>
      </c>
      <c r="J444" s="26" t="s">
        <v>27</v>
      </c>
      <c r="K444" s="26" t="s">
        <v>28</v>
      </c>
      <c r="L444" s="26" t="s">
        <v>43</v>
      </c>
      <c r="M444" s="26" t="s">
        <v>44</v>
      </c>
      <c r="N444" s="26" t="s">
        <v>208</v>
      </c>
      <c r="O444" s="26" t="s">
        <v>32</v>
      </c>
      <c r="P444" s="26" t="s">
        <v>22</v>
      </c>
      <c r="Q444" s="26" t="s">
        <v>2267</v>
      </c>
      <c r="R444" s="26" t="s">
        <v>56</v>
      </c>
      <c r="S444" s="26" t="s">
        <v>2268</v>
      </c>
      <c r="T444" s="26" t="s">
        <v>22</v>
      </c>
    </row>
    <row r="445" customHeight="1" spans="1:20">
      <c r="A445" s="25">
        <v>45209</v>
      </c>
      <c r="B445" s="26" t="s">
        <v>2269</v>
      </c>
      <c r="C445" s="26" t="s">
        <v>274</v>
      </c>
      <c r="D445" s="26" t="s">
        <v>22</v>
      </c>
      <c r="E445" s="26" t="s">
        <v>2270</v>
      </c>
      <c r="F445" s="26" t="s">
        <v>2271</v>
      </c>
      <c r="G445" s="26" t="s">
        <v>130</v>
      </c>
      <c r="H445" s="26" t="s">
        <v>22</v>
      </c>
      <c r="I445" s="26" t="s">
        <v>214</v>
      </c>
      <c r="J445" s="26" t="s">
        <v>27</v>
      </c>
      <c r="K445" s="26" t="s">
        <v>28</v>
      </c>
      <c r="L445" s="26" t="s">
        <v>43</v>
      </c>
      <c r="M445" s="26" t="s">
        <v>30</v>
      </c>
      <c r="N445" s="26" t="s">
        <v>208</v>
      </c>
      <c r="O445" s="26" t="s">
        <v>32</v>
      </c>
      <c r="P445" s="26" t="s">
        <v>22</v>
      </c>
      <c r="Q445" s="26" t="s">
        <v>2272</v>
      </c>
      <c r="R445" s="26" t="s">
        <v>56</v>
      </c>
      <c r="S445" s="26" t="s">
        <v>2273</v>
      </c>
      <c r="T445" s="26" t="s">
        <v>22</v>
      </c>
    </row>
    <row r="446" customHeight="1" spans="1:20">
      <c r="A446" s="25">
        <v>45209</v>
      </c>
      <c r="B446" s="26" t="s">
        <v>2274</v>
      </c>
      <c r="C446" s="26" t="s">
        <v>274</v>
      </c>
      <c r="D446" s="26" t="s">
        <v>22</v>
      </c>
      <c r="E446" s="26" t="s">
        <v>2275</v>
      </c>
      <c r="F446" s="26" t="s">
        <v>2276</v>
      </c>
      <c r="G446" s="26" t="s">
        <v>247</v>
      </c>
      <c r="H446" s="26" t="s">
        <v>22</v>
      </c>
      <c r="I446" s="26" t="s">
        <v>131</v>
      </c>
      <c r="J446" s="26" t="s">
        <v>27</v>
      </c>
      <c r="K446" s="26" t="s">
        <v>28</v>
      </c>
      <c r="L446" s="26" t="s">
        <v>43</v>
      </c>
      <c r="M446" s="26" t="s">
        <v>30</v>
      </c>
      <c r="N446" s="26" t="s">
        <v>208</v>
      </c>
      <c r="O446" s="26" t="s">
        <v>32</v>
      </c>
      <c r="P446" s="26" t="s">
        <v>22</v>
      </c>
      <c r="Q446" s="26" t="s">
        <v>2277</v>
      </c>
      <c r="R446" s="26" t="s">
        <v>56</v>
      </c>
      <c r="S446" s="26" t="s">
        <v>2278</v>
      </c>
      <c r="T446" s="26" t="s">
        <v>22</v>
      </c>
    </row>
    <row r="447" customHeight="1" spans="1:20">
      <c r="A447" s="25">
        <v>45209</v>
      </c>
      <c r="B447" s="26" t="s">
        <v>2279</v>
      </c>
      <c r="C447" s="26" t="s">
        <v>204</v>
      </c>
      <c r="D447" s="26" t="s">
        <v>22</v>
      </c>
      <c r="E447" s="26" t="s">
        <v>2280</v>
      </c>
      <c r="F447" s="26" t="s">
        <v>2281</v>
      </c>
      <c r="G447" s="26" t="s">
        <v>25</v>
      </c>
      <c r="H447" s="26" t="s">
        <v>110</v>
      </c>
      <c r="I447" s="26" t="s">
        <v>315</v>
      </c>
      <c r="J447" s="26" t="s">
        <v>27</v>
      </c>
      <c r="K447" s="26" t="s">
        <v>28</v>
      </c>
      <c r="L447" s="26" t="s">
        <v>43</v>
      </c>
      <c r="M447" s="26" t="s">
        <v>44</v>
      </c>
      <c r="N447" s="26" t="s">
        <v>208</v>
      </c>
      <c r="O447" s="26" t="s">
        <v>32</v>
      </c>
      <c r="P447" s="26" t="s">
        <v>22</v>
      </c>
      <c r="Q447" s="26" t="s">
        <v>2282</v>
      </c>
      <c r="R447" s="26" t="s">
        <v>46</v>
      </c>
      <c r="S447" s="26" t="s">
        <v>2283</v>
      </c>
      <c r="T447" s="26" t="s">
        <v>2284</v>
      </c>
    </row>
    <row r="448" customHeight="1" spans="1:20">
      <c r="A448" s="25">
        <v>45210</v>
      </c>
      <c r="B448" s="26" t="s">
        <v>2285</v>
      </c>
      <c r="C448" s="26" t="s">
        <v>204</v>
      </c>
      <c r="D448" s="26" t="s">
        <v>22</v>
      </c>
      <c r="E448" s="26" t="s">
        <v>2286</v>
      </c>
      <c r="F448" s="26" t="s">
        <v>2287</v>
      </c>
      <c r="G448" s="26" t="s">
        <v>41</v>
      </c>
      <c r="H448" s="26" t="s">
        <v>22</v>
      </c>
      <c r="I448" s="26" t="s">
        <v>277</v>
      </c>
      <c r="J448" s="26" t="s">
        <v>27</v>
      </c>
      <c r="K448" s="26" t="s">
        <v>28</v>
      </c>
      <c r="L448" s="26" t="s">
        <v>43</v>
      </c>
      <c r="M448" s="26" t="s">
        <v>44</v>
      </c>
      <c r="N448" s="26" t="s">
        <v>208</v>
      </c>
      <c r="O448" s="26" t="s">
        <v>32</v>
      </c>
      <c r="P448" s="26" t="s">
        <v>22</v>
      </c>
      <c r="Q448" s="26" t="s">
        <v>2288</v>
      </c>
      <c r="R448" s="26" t="s">
        <v>56</v>
      </c>
      <c r="S448" s="26" t="s">
        <v>2289</v>
      </c>
      <c r="T448" s="26" t="s">
        <v>22</v>
      </c>
    </row>
    <row r="449" customHeight="1" spans="1:20">
      <c r="A449" s="25">
        <v>45210</v>
      </c>
      <c r="B449" s="26" t="s">
        <v>2290</v>
      </c>
      <c r="C449" s="26" t="s">
        <v>204</v>
      </c>
      <c r="D449" s="26" t="s">
        <v>22</v>
      </c>
      <c r="E449" s="26" t="s">
        <v>2291</v>
      </c>
      <c r="F449" s="26" t="s">
        <v>2292</v>
      </c>
      <c r="G449" s="26" t="s">
        <v>130</v>
      </c>
      <c r="H449" s="26" t="s">
        <v>22</v>
      </c>
      <c r="I449" s="26" t="s">
        <v>83</v>
      </c>
      <c r="J449" s="26" t="s">
        <v>27</v>
      </c>
      <c r="K449" s="26" t="s">
        <v>28</v>
      </c>
      <c r="L449" s="26" t="s">
        <v>43</v>
      </c>
      <c r="M449" s="26" t="s">
        <v>30</v>
      </c>
      <c r="N449" s="26" t="s">
        <v>208</v>
      </c>
      <c r="O449" s="26" t="s">
        <v>32</v>
      </c>
      <c r="P449" s="26" t="s">
        <v>22</v>
      </c>
      <c r="Q449" s="26" t="s">
        <v>2293</v>
      </c>
      <c r="R449" s="26" t="s">
        <v>56</v>
      </c>
      <c r="S449" s="26" t="s">
        <v>2294</v>
      </c>
      <c r="T449" s="26" t="s">
        <v>22</v>
      </c>
    </row>
    <row r="450" customHeight="1" spans="1:20">
      <c r="A450" s="25">
        <v>45210</v>
      </c>
      <c r="B450" s="26" t="s">
        <v>2295</v>
      </c>
      <c r="C450" s="26" t="s">
        <v>204</v>
      </c>
      <c r="D450" s="26" t="s">
        <v>22</v>
      </c>
      <c r="E450" s="26" t="s">
        <v>2296</v>
      </c>
      <c r="F450" s="26" t="s">
        <v>2297</v>
      </c>
      <c r="G450" s="26" t="s">
        <v>130</v>
      </c>
      <c r="H450" s="26" t="s">
        <v>22</v>
      </c>
      <c r="I450" s="26" t="s">
        <v>448</v>
      </c>
      <c r="J450" s="26" t="s">
        <v>27</v>
      </c>
      <c r="K450" s="26" t="s">
        <v>28</v>
      </c>
      <c r="L450" s="26" t="s">
        <v>43</v>
      </c>
      <c r="M450" s="26" t="s">
        <v>30</v>
      </c>
      <c r="N450" s="26" t="s">
        <v>208</v>
      </c>
      <c r="O450" s="26" t="s">
        <v>32</v>
      </c>
      <c r="P450" s="26" t="s">
        <v>22</v>
      </c>
      <c r="Q450" s="26" t="s">
        <v>2298</v>
      </c>
      <c r="R450" s="26" t="s">
        <v>56</v>
      </c>
      <c r="S450" s="26" t="s">
        <v>2299</v>
      </c>
      <c r="T450" s="26" t="s">
        <v>22</v>
      </c>
    </row>
    <row r="451" customHeight="1" spans="1:20">
      <c r="A451" s="25">
        <v>45210</v>
      </c>
      <c r="B451" s="26" t="s">
        <v>2300</v>
      </c>
      <c r="C451" s="26" t="s">
        <v>204</v>
      </c>
      <c r="D451" s="26" t="s">
        <v>22</v>
      </c>
      <c r="E451" s="26" t="s">
        <v>2301</v>
      </c>
      <c r="F451" s="26" t="s">
        <v>2302</v>
      </c>
      <c r="G451" s="26" t="s">
        <v>82</v>
      </c>
      <c r="H451" s="26" t="s">
        <v>22</v>
      </c>
      <c r="I451" s="26" t="s">
        <v>235</v>
      </c>
      <c r="J451" s="26" t="s">
        <v>27</v>
      </c>
      <c r="K451" s="26" t="s">
        <v>28</v>
      </c>
      <c r="L451" s="26" t="s">
        <v>43</v>
      </c>
      <c r="M451" s="26" t="s">
        <v>44</v>
      </c>
      <c r="N451" s="26" t="s">
        <v>208</v>
      </c>
      <c r="O451" s="26" t="s">
        <v>32</v>
      </c>
      <c r="P451" s="26" t="s">
        <v>22</v>
      </c>
      <c r="Q451" s="26" t="s">
        <v>2303</v>
      </c>
      <c r="R451" s="26" t="s">
        <v>56</v>
      </c>
      <c r="S451" s="28" t="s">
        <v>2304</v>
      </c>
      <c r="T451" s="26" t="s">
        <v>22</v>
      </c>
    </row>
    <row r="452" customHeight="1" spans="1:20">
      <c r="A452" s="25">
        <v>45210</v>
      </c>
      <c r="B452" s="26" t="s">
        <v>2305</v>
      </c>
      <c r="C452" s="26" t="s">
        <v>204</v>
      </c>
      <c r="D452" s="26" t="s">
        <v>22</v>
      </c>
      <c r="E452" s="26" t="s">
        <v>2306</v>
      </c>
      <c r="F452" s="26" t="s">
        <v>2307</v>
      </c>
      <c r="G452" s="26" t="s">
        <v>41</v>
      </c>
      <c r="H452" s="26" t="s">
        <v>22</v>
      </c>
      <c r="I452" s="26" t="s">
        <v>97</v>
      </c>
      <c r="J452" s="26" t="s">
        <v>27</v>
      </c>
      <c r="K452" s="26" t="s">
        <v>28</v>
      </c>
      <c r="L452" s="26" t="s">
        <v>43</v>
      </c>
      <c r="M452" s="26" t="s">
        <v>44</v>
      </c>
      <c r="N452" s="26" t="s">
        <v>208</v>
      </c>
      <c r="O452" s="26" t="s">
        <v>32</v>
      </c>
      <c r="P452" s="26" t="s">
        <v>22</v>
      </c>
      <c r="Q452" s="26" t="s">
        <v>2308</v>
      </c>
      <c r="R452" s="26" t="s">
        <v>56</v>
      </c>
      <c r="S452" s="26" t="s">
        <v>2309</v>
      </c>
      <c r="T452" s="26" t="s">
        <v>22</v>
      </c>
    </row>
    <row r="453" customHeight="1" spans="1:20">
      <c r="A453" s="25">
        <v>45210</v>
      </c>
      <c r="B453" s="26" t="s">
        <v>2310</v>
      </c>
      <c r="C453" s="26" t="s">
        <v>204</v>
      </c>
      <c r="D453" s="26" t="s">
        <v>22</v>
      </c>
      <c r="E453" s="26" t="s">
        <v>2311</v>
      </c>
      <c r="F453" s="26" t="s">
        <v>2312</v>
      </c>
      <c r="G453" s="26" t="s">
        <v>53</v>
      </c>
      <c r="H453" s="26" t="s">
        <v>22</v>
      </c>
      <c r="I453" s="26" t="s">
        <v>576</v>
      </c>
      <c r="J453" s="26" t="s">
        <v>27</v>
      </c>
      <c r="K453" s="26" t="s">
        <v>28</v>
      </c>
      <c r="L453" s="26" t="s">
        <v>43</v>
      </c>
      <c r="M453" s="26" t="s">
        <v>44</v>
      </c>
      <c r="N453" s="26" t="s">
        <v>208</v>
      </c>
      <c r="O453" s="26" t="s">
        <v>32</v>
      </c>
      <c r="P453" s="26" t="s">
        <v>22</v>
      </c>
      <c r="Q453" s="26" t="s">
        <v>2313</v>
      </c>
      <c r="R453" s="26" t="s">
        <v>56</v>
      </c>
      <c r="S453" s="28" t="s">
        <v>2314</v>
      </c>
      <c r="T453" s="26" t="s">
        <v>22</v>
      </c>
    </row>
    <row r="454" customHeight="1" spans="1:20">
      <c r="A454" s="25">
        <v>45210</v>
      </c>
      <c r="B454" s="26" t="s">
        <v>2315</v>
      </c>
      <c r="C454" s="26" t="s">
        <v>274</v>
      </c>
      <c r="D454" s="26" t="s">
        <v>22</v>
      </c>
      <c r="E454" s="26" t="s">
        <v>2316</v>
      </c>
      <c r="F454" s="26" t="s">
        <v>2317</v>
      </c>
      <c r="G454" s="26" t="s">
        <v>336</v>
      </c>
      <c r="H454" s="26" t="s">
        <v>110</v>
      </c>
      <c r="I454" s="26" t="s">
        <v>214</v>
      </c>
      <c r="J454" s="26" t="s">
        <v>27</v>
      </c>
      <c r="K454" s="26" t="s">
        <v>28</v>
      </c>
      <c r="L454" s="26" t="s">
        <v>43</v>
      </c>
      <c r="M454" s="26" t="s">
        <v>44</v>
      </c>
      <c r="N454" s="26" t="s">
        <v>208</v>
      </c>
      <c r="O454" s="26" t="s">
        <v>32</v>
      </c>
      <c r="P454" s="26" t="s">
        <v>22</v>
      </c>
      <c r="Q454" s="26" t="s">
        <v>2318</v>
      </c>
      <c r="R454" s="26" t="s">
        <v>56</v>
      </c>
      <c r="S454" s="26" t="s">
        <v>2319</v>
      </c>
      <c r="T454" s="26" t="s">
        <v>22</v>
      </c>
    </row>
    <row r="455" customHeight="1" spans="1:20">
      <c r="A455" s="25">
        <v>45210</v>
      </c>
      <c r="B455" s="26" t="s">
        <v>2320</v>
      </c>
      <c r="C455" s="26" t="s">
        <v>381</v>
      </c>
      <c r="D455" s="26" t="s">
        <v>22</v>
      </c>
      <c r="E455" s="26" t="s">
        <v>2321</v>
      </c>
      <c r="F455" s="26" t="s">
        <v>2322</v>
      </c>
      <c r="G455" s="26" t="s">
        <v>336</v>
      </c>
      <c r="H455" s="26" t="s">
        <v>110</v>
      </c>
      <c r="I455" s="26" t="s">
        <v>42</v>
      </c>
      <c r="J455" s="26" t="s">
        <v>27</v>
      </c>
      <c r="K455" s="26" t="s">
        <v>28</v>
      </c>
      <c r="L455" s="26" t="s">
        <v>43</v>
      </c>
      <c r="M455" s="26" t="s">
        <v>44</v>
      </c>
      <c r="N455" s="26" t="s">
        <v>31</v>
      </c>
      <c r="O455" s="26" t="s">
        <v>32</v>
      </c>
      <c r="P455" s="26" t="s">
        <v>22</v>
      </c>
      <c r="Q455" s="26" t="s">
        <v>2323</v>
      </c>
      <c r="R455" s="26" t="s">
        <v>46</v>
      </c>
      <c r="S455" s="26" t="s">
        <v>2324</v>
      </c>
      <c r="T455" s="26" t="s">
        <v>22</v>
      </c>
    </row>
    <row r="456" customHeight="1" spans="1:20">
      <c r="A456" s="25">
        <v>45210</v>
      </c>
      <c r="B456" s="26" t="s">
        <v>2325</v>
      </c>
      <c r="C456" s="26" t="s">
        <v>179</v>
      </c>
      <c r="D456" s="26" t="s">
        <v>22</v>
      </c>
      <c r="E456" s="26" t="s">
        <v>2326</v>
      </c>
      <c r="F456" s="26" t="s">
        <v>1204</v>
      </c>
      <c r="G456" s="26" t="s">
        <v>336</v>
      </c>
      <c r="H456" s="26" t="s">
        <v>22</v>
      </c>
      <c r="I456" s="26" t="s">
        <v>991</v>
      </c>
      <c r="J456" s="26" t="s">
        <v>27</v>
      </c>
      <c r="K456" s="26" t="s">
        <v>28</v>
      </c>
      <c r="L456" s="26" t="s">
        <v>43</v>
      </c>
      <c r="M456" s="26" t="s">
        <v>44</v>
      </c>
      <c r="N456" s="26" t="s">
        <v>31</v>
      </c>
      <c r="O456" s="26" t="s">
        <v>32</v>
      </c>
      <c r="P456" s="26" t="s">
        <v>22</v>
      </c>
      <c r="Q456" s="26" t="s">
        <v>2327</v>
      </c>
      <c r="R456" s="26" t="s">
        <v>46</v>
      </c>
      <c r="S456" s="26" t="s">
        <v>2328</v>
      </c>
      <c r="T456" s="26" t="s">
        <v>22</v>
      </c>
    </row>
    <row r="457" customHeight="1" spans="1:20">
      <c r="A457" s="25">
        <v>45210</v>
      </c>
      <c r="B457" s="26" t="s">
        <v>2329</v>
      </c>
      <c r="C457" s="26" t="s">
        <v>274</v>
      </c>
      <c r="D457" s="26" t="s">
        <v>22</v>
      </c>
      <c r="E457" s="26" t="s">
        <v>2330</v>
      </c>
      <c r="F457" s="26" t="s">
        <v>2331</v>
      </c>
      <c r="G457" s="26" t="s">
        <v>336</v>
      </c>
      <c r="H457" s="26" t="s">
        <v>22</v>
      </c>
      <c r="I457" s="26" t="s">
        <v>75</v>
      </c>
      <c r="J457" s="26" t="s">
        <v>27</v>
      </c>
      <c r="K457" s="26" t="s">
        <v>28</v>
      </c>
      <c r="L457" s="26" t="s">
        <v>43</v>
      </c>
      <c r="M457" s="26" t="s">
        <v>44</v>
      </c>
      <c r="N457" s="26" t="s">
        <v>208</v>
      </c>
      <c r="O457" s="26" t="s">
        <v>32</v>
      </c>
      <c r="P457" s="26" t="s">
        <v>22</v>
      </c>
      <c r="Q457" s="26" t="s">
        <v>2332</v>
      </c>
      <c r="R457" s="26" t="s">
        <v>56</v>
      </c>
      <c r="S457" s="26" t="s">
        <v>2333</v>
      </c>
      <c r="T457" s="26" t="s">
        <v>22</v>
      </c>
    </row>
    <row r="458" customHeight="1" spans="1:20">
      <c r="A458" s="25">
        <v>45210</v>
      </c>
      <c r="B458" s="26" t="s">
        <v>2334</v>
      </c>
      <c r="C458" s="26" t="s">
        <v>274</v>
      </c>
      <c r="D458" s="26" t="s">
        <v>22</v>
      </c>
      <c r="E458" s="26" t="s">
        <v>2335</v>
      </c>
      <c r="F458" s="26" t="s">
        <v>2336</v>
      </c>
      <c r="G458" s="26" t="s">
        <v>62</v>
      </c>
      <c r="H458" s="26" t="s">
        <v>22</v>
      </c>
      <c r="I458" s="26" t="s">
        <v>277</v>
      </c>
      <c r="J458" s="26" t="s">
        <v>27</v>
      </c>
      <c r="K458" s="26" t="s">
        <v>28</v>
      </c>
      <c r="L458" s="26" t="s">
        <v>43</v>
      </c>
      <c r="M458" s="26" t="s">
        <v>44</v>
      </c>
      <c r="N458" s="26" t="s">
        <v>208</v>
      </c>
      <c r="O458" s="26" t="s">
        <v>32</v>
      </c>
      <c r="P458" s="26" t="s">
        <v>22</v>
      </c>
      <c r="Q458" s="26" t="s">
        <v>2337</v>
      </c>
      <c r="R458" s="26" t="s">
        <v>56</v>
      </c>
      <c r="S458" s="26" t="s">
        <v>2338</v>
      </c>
      <c r="T458" s="26" t="s">
        <v>22</v>
      </c>
    </row>
    <row r="459" customHeight="1" spans="1:20">
      <c r="A459" s="25">
        <v>45210</v>
      </c>
      <c r="B459" s="26" t="s">
        <v>2339</v>
      </c>
      <c r="C459" s="26" t="s">
        <v>274</v>
      </c>
      <c r="D459" s="26" t="s">
        <v>22</v>
      </c>
      <c r="E459" s="26" t="s">
        <v>2340</v>
      </c>
      <c r="F459" s="26" t="s">
        <v>2341</v>
      </c>
      <c r="G459" s="26" t="s">
        <v>336</v>
      </c>
      <c r="H459" s="26" t="s">
        <v>22</v>
      </c>
      <c r="I459" s="26" t="s">
        <v>293</v>
      </c>
      <c r="J459" s="26" t="s">
        <v>27</v>
      </c>
      <c r="K459" s="26" t="s">
        <v>28</v>
      </c>
      <c r="L459" s="26" t="s">
        <v>43</v>
      </c>
      <c r="M459" s="26" t="s">
        <v>30</v>
      </c>
      <c r="N459" s="26" t="s">
        <v>208</v>
      </c>
      <c r="O459" s="26" t="s">
        <v>32</v>
      </c>
      <c r="P459" s="26" t="s">
        <v>22</v>
      </c>
      <c r="Q459" s="26" t="s">
        <v>2342</v>
      </c>
      <c r="R459" s="26" t="s">
        <v>56</v>
      </c>
      <c r="S459" s="26" t="s">
        <v>2343</v>
      </c>
      <c r="T459" s="26" t="s">
        <v>22</v>
      </c>
    </row>
    <row r="460" customHeight="1" spans="1:20">
      <c r="A460" s="25">
        <v>45210</v>
      </c>
      <c r="B460" s="26" t="s">
        <v>2344</v>
      </c>
      <c r="C460" s="26" t="s">
        <v>274</v>
      </c>
      <c r="D460" s="26" t="s">
        <v>22</v>
      </c>
      <c r="E460" s="26" t="s">
        <v>2345</v>
      </c>
      <c r="F460" s="26" t="s">
        <v>2346</v>
      </c>
      <c r="G460" s="26" t="s">
        <v>130</v>
      </c>
      <c r="H460" s="26" t="s">
        <v>22</v>
      </c>
      <c r="I460" s="26" t="s">
        <v>1842</v>
      </c>
      <c r="J460" s="26" t="s">
        <v>27</v>
      </c>
      <c r="K460" s="26" t="s">
        <v>28</v>
      </c>
      <c r="L460" s="26" t="s">
        <v>43</v>
      </c>
      <c r="M460" s="26" t="s">
        <v>44</v>
      </c>
      <c r="N460" s="26" t="s">
        <v>208</v>
      </c>
      <c r="O460" s="26" t="s">
        <v>32</v>
      </c>
      <c r="P460" s="26" t="s">
        <v>22</v>
      </c>
      <c r="Q460" s="26" t="s">
        <v>2347</v>
      </c>
      <c r="R460" s="26" t="s">
        <v>56</v>
      </c>
      <c r="S460" s="26" t="s">
        <v>2348</v>
      </c>
      <c r="T460" s="26" t="s">
        <v>22</v>
      </c>
    </row>
    <row r="461" customHeight="1" spans="1:20">
      <c r="A461" s="25">
        <v>45210</v>
      </c>
      <c r="B461" s="26" t="s">
        <v>2349</v>
      </c>
      <c r="C461" s="26" t="s">
        <v>1127</v>
      </c>
      <c r="D461" s="26" t="s">
        <v>22</v>
      </c>
      <c r="E461" s="26" t="s">
        <v>2350</v>
      </c>
      <c r="F461" s="26" t="s">
        <v>2351</v>
      </c>
      <c r="G461" s="26" t="s">
        <v>25</v>
      </c>
      <c r="H461" s="26" t="s">
        <v>22</v>
      </c>
      <c r="I461" s="26" t="s">
        <v>26</v>
      </c>
      <c r="J461" s="26" t="s">
        <v>27</v>
      </c>
      <c r="K461" s="26" t="s">
        <v>76</v>
      </c>
      <c r="L461" s="26" t="s">
        <v>29</v>
      </c>
      <c r="M461" s="26" t="s">
        <v>30</v>
      </c>
      <c r="N461" s="26" t="s">
        <v>31</v>
      </c>
      <c r="O461" s="26" t="s">
        <v>32</v>
      </c>
      <c r="P461" s="26" t="s">
        <v>22</v>
      </c>
      <c r="Q461" s="26" t="s">
        <v>2352</v>
      </c>
      <c r="R461" s="26" t="s">
        <v>34</v>
      </c>
      <c r="S461" s="28" t="s">
        <v>2353</v>
      </c>
      <c r="T461" s="26" t="s">
        <v>22</v>
      </c>
    </row>
    <row r="462" customHeight="1" spans="1:20">
      <c r="A462" s="25">
        <v>45211</v>
      </c>
      <c r="B462" s="26" t="s">
        <v>2354</v>
      </c>
      <c r="C462" s="26" t="s">
        <v>121</v>
      </c>
      <c r="D462" s="26" t="s">
        <v>22</v>
      </c>
      <c r="E462" s="26" t="s">
        <v>2355</v>
      </c>
      <c r="F462" s="26" t="s">
        <v>2356</v>
      </c>
      <c r="G462" s="26" t="s">
        <v>130</v>
      </c>
      <c r="H462" s="26" t="s">
        <v>22</v>
      </c>
      <c r="I462" s="26" t="s">
        <v>97</v>
      </c>
      <c r="J462" s="26" t="s">
        <v>27</v>
      </c>
      <c r="K462" s="26" t="s">
        <v>28</v>
      </c>
      <c r="L462" s="26" t="s">
        <v>43</v>
      </c>
      <c r="M462" s="26" t="s">
        <v>30</v>
      </c>
      <c r="N462" s="26" t="s">
        <v>31</v>
      </c>
      <c r="O462" s="26" t="s">
        <v>32</v>
      </c>
      <c r="P462" s="26" t="s">
        <v>22</v>
      </c>
      <c r="Q462" s="26" t="s">
        <v>2357</v>
      </c>
      <c r="R462" s="26" t="s">
        <v>56</v>
      </c>
      <c r="S462" s="28" t="s">
        <v>2358</v>
      </c>
      <c r="T462" s="26" t="s">
        <v>22</v>
      </c>
    </row>
    <row r="463" customHeight="1" spans="1:20">
      <c r="A463" s="25">
        <v>45211</v>
      </c>
      <c r="B463" s="26" t="s">
        <v>2359</v>
      </c>
      <c r="C463" s="26" t="s">
        <v>204</v>
      </c>
      <c r="D463" s="26" t="s">
        <v>22</v>
      </c>
      <c r="E463" s="26" t="s">
        <v>2360</v>
      </c>
      <c r="F463" s="26" t="s">
        <v>2361</v>
      </c>
      <c r="G463" s="26" t="s">
        <v>25</v>
      </c>
      <c r="H463" s="26" t="s">
        <v>22</v>
      </c>
      <c r="I463" s="26" t="s">
        <v>299</v>
      </c>
      <c r="J463" s="26" t="s">
        <v>27</v>
      </c>
      <c r="K463" s="26" t="s">
        <v>28</v>
      </c>
      <c r="L463" s="26" t="s">
        <v>43</v>
      </c>
      <c r="M463" s="26" t="s">
        <v>30</v>
      </c>
      <c r="N463" s="26" t="s">
        <v>208</v>
      </c>
      <c r="O463" s="26" t="s">
        <v>32</v>
      </c>
      <c r="P463" s="26" t="s">
        <v>22</v>
      </c>
      <c r="Q463" s="26" t="s">
        <v>2362</v>
      </c>
      <c r="R463" s="26" t="s">
        <v>56</v>
      </c>
      <c r="S463" s="28" t="s">
        <v>2363</v>
      </c>
      <c r="T463" s="26" t="s">
        <v>22</v>
      </c>
    </row>
    <row r="464" customHeight="1" spans="1:20">
      <c r="A464" s="25">
        <v>45211</v>
      </c>
      <c r="B464" s="26" t="s">
        <v>2364</v>
      </c>
      <c r="C464" s="26" t="s">
        <v>204</v>
      </c>
      <c r="D464" s="26" t="s">
        <v>22</v>
      </c>
      <c r="E464" s="26" t="s">
        <v>2365</v>
      </c>
      <c r="F464" s="26" t="s">
        <v>2366</v>
      </c>
      <c r="G464" s="26" t="s">
        <v>41</v>
      </c>
      <c r="H464" s="26" t="s">
        <v>22</v>
      </c>
      <c r="I464" s="26" t="s">
        <v>299</v>
      </c>
      <c r="J464" s="26" t="s">
        <v>27</v>
      </c>
      <c r="K464" s="26" t="s">
        <v>28</v>
      </c>
      <c r="L464" s="26" t="s">
        <v>43</v>
      </c>
      <c r="M464" s="26" t="s">
        <v>44</v>
      </c>
      <c r="N464" s="26" t="s">
        <v>208</v>
      </c>
      <c r="O464" s="26" t="s">
        <v>32</v>
      </c>
      <c r="P464" s="26" t="s">
        <v>22</v>
      </c>
      <c r="Q464" s="26" t="s">
        <v>2367</v>
      </c>
      <c r="R464" s="26" t="s">
        <v>56</v>
      </c>
      <c r="S464" s="26" t="s">
        <v>2368</v>
      </c>
      <c r="T464" s="26" t="s">
        <v>22</v>
      </c>
    </row>
    <row r="465" customHeight="1" spans="1:20">
      <c r="A465" s="25">
        <v>45211</v>
      </c>
      <c r="B465" s="26" t="s">
        <v>2369</v>
      </c>
      <c r="C465" s="26" t="s">
        <v>204</v>
      </c>
      <c r="D465" s="26" t="s">
        <v>22</v>
      </c>
      <c r="E465" s="26" t="s">
        <v>2370</v>
      </c>
      <c r="F465" s="26" t="s">
        <v>2371</v>
      </c>
      <c r="G465" s="26" t="s">
        <v>2152</v>
      </c>
      <c r="H465" s="26" t="s">
        <v>22</v>
      </c>
      <c r="I465" s="26" t="s">
        <v>90</v>
      </c>
      <c r="J465" s="26" t="s">
        <v>27</v>
      </c>
      <c r="K465" s="26" t="s">
        <v>28</v>
      </c>
      <c r="L465" s="26" t="s">
        <v>43</v>
      </c>
      <c r="M465" s="26" t="s">
        <v>44</v>
      </c>
      <c r="N465" s="26" t="s">
        <v>208</v>
      </c>
      <c r="O465" s="26" t="s">
        <v>32</v>
      </c>
      <c r="P465" s="26" t="s">
        <v>22</v>
      </c>
      <c r="Q465" s="26" t="s">
        <v>2372</v>
      </c>
      <c r="R465" s="26" t="s">
        <v>56</v>
      </c>
      <c r="S465" s="28" t="s">
        <v>2373</v>
      </c>
      <c r="T465" s="26" t="s">
        <v>22</v>
      </c>
    </row>
    <row r="466" customHeight="1" spans="1:20">
      <c r="A466" s="25">
        <v>45211</v>
      </c>
      <c r="B466" s="26" t="s">
        <v>2374</v>
      </c>
      <c r="C466" s="26" t="s">
        <v>204</v>
      </c>
      <c r="D466" s="26" t="s">
        <v>22</v>
      </c>
      <c r="E466" s="26" t="s">
        <v>2375</v>
      </c>
      <c r="F466" s="26" t="s">
        <v>2376</v>
      </c>
      <c r="G466" s="26" t="s">
        <v>336</v>
      </c>
      <c r="H466" s="26" t="s">
        <v>22</v>
      </c>
      <c r="I466" s="26" t="s">
        <v>277</v>
      </c>
      <c r="J466" s="26" t="s">
        <v>27</v>
      </c>
      <c r="K466" s="26" t="s">
        <v>28</v>
      </c>
      <c r="L466" s="26" t="s">
        <v>43</v>
      </c>
      <c r="M466" s="26" t="s">
        <v>30</v>
      </c>
      <c r="N466" s="26" t="s">
        <v>208</v>
      </c>
      <c r="O466" s="26" t="s">
        <v>32</v>
      </c>
      <c r="P466" s="26" t="s">
        <v>22</v>
      </c>
      <c r="Q466" s="26" t="s">
        <v>2377</v>
      </c>
      <c r="R466" s="26" t="s">
        <v>56</v>
      </c>
      <c r="S466" s="26" t="s">
        <v>2378</v>
      </c>
      <c r="T466" s="26" t="s">
        <v>22</v>
      </c>
    </row>
    <row r="467" customHeight="1" spans="1:20">
      <c r="A467" s="25">
        <v>45211</v>
      </c>
      <c r="B467" s="26" t="s">
        <v>2379</v>
      </c>
      <c r="C467" s="26" t="s">
        <v>204</v>
      </c>
      <c r="D467" s="26" t="s">
        <v>22</v>
      </c>
      <c r="E467" s="26" t="s">
        <v>2380</v>
      </c>
      <c r="F467" s="26" t="s">
        <v>2381</v>
      </c>
      <c r="G467" s="26" t="s">
        <v>130</v>
      </c>
      <c r="H467" s="26" t="s">
        <v>22</v>
      </c>
      <c r="I467" s="26" t="s">
        <v>277</v>
      </c>
      <c r="J467" s="26" t="s">
        <v>27</v>
      </c>
      <c r="K467" s="26" t="s">
        <v>28</v>
      </c>
      <c r="L467" s="26" t="s">
        <v>43</v>
      </c>
      <c r="M467" s="26" t="s">
        <v>30</v>
      </c>
      <c r="N467" s="26" t="s">
        <v>208</v>
      </c>
      <c r="O467" s="26" t="s">
        <v>32</v>
      </c>
      <c r="P467" s="26" t="s">
        <v>22</v>
      </c>
      <c r="Q467" s="26" t="s">
        <v>2382</v>
      </c>
      <c r="R467" s="26" t="s">
        <v>56</v>
      </c>
      <c r="S467" s="26" t="s">
        <v>2383</v>
      </c>
      <c r="T467" s="26" t="s">
        <v>22</v>
      </c>
    </row>
    <row r="468" customHeight="1" spans="1:20">
      <c r="A468" s="25">
        <v>45211</v>
      </c>
      <c r="B468" s="26" t="s">
        <v>2384</v>
      </c>
      <c r="C468" s="26" t="s">
        <v>204</v>
      </c>
      <c r="D468" s="26" t="s">
        <v>22</v>
      </c>
      <c r="E468" s="26" t="s">
        <v>2385</v>
      </c>
      <c r="F468" s="26" t="s">
        <v>2386</v>
      </c>
      <c r="G468" s="26" t="s">
        <v>336</v>
      </c>
      <c r="H468" s="26" t="s">
        <v>22</v>
      </c>
      <c r="I468" s="26" t="s">
        <v>299</v>
      </c>
      <c r="J468" s="26" t="s">
        <v>27</v>
      </c>
      <c r="K468" s="26" t="s">
        <v>28</v>
      </c>
      <c r="L468" s="26" t="s">
        <v>43</v>
      </c>
      <c r="M468" s="26" t="s">
        <v>30</v>
      </c>
      <c r="N468" s="26" t="s">
        <v>208</v>
      </c>
      <c r="O468" s="26" t="s">
        <v>32</v>
      </c>
      <c r="P468" s="26" t="s">
        <v>22</v>
      </c>
      <c r="Q468" s="26" t="s">
        <v>2387</v>
      </c>
      <c r="R468" s="26" t="s">
        <v>56</v>
      </c>
      <c r="S468" s="26" t="s">
        <v>2388</v>
      </c>
      <c r="T468" s="26" t="s">
        <v>22</v>
      </c>
    </row>
    <row r="469" customHeight="1" spans="1:20">
      <c r="A469" s="25">
        <v>45211</v>
      </c>
      <c r="B469" s="26" t="s">
        <v>2389</v>
      </c>
      <c r="C469" s="26" t="s">
        <v>204</v>
      </c>
      <c r="D469" s="26" t="s">
        <v>22</v>
      </c>
      <c r="E469" s="26" t="s">
        <v>2390</v>
      </c>
      <c r="F469" s="26" t="s">
        <v>2391</v>
      </c>
      <c r="G469" s="26" t="s">
        <v>25</v>
      </c>
      <c r="H469" s="26" t="s">
        <v>22</v>
      </c>
      <c r="I469" s="26" t="s">
        <v>104</v>
      </c>
      <c r="J469" s="26" t="s">
        <v>27</v>
      </c>
      <c r="K469" s="26" t="s">
        <v>28</v>
      </c>
      <c r="L469" s="26" t="s">
        <v>43</v>
      </c>
      <c r="M469" s="26" t="s">
        <v>30</v>
      </c>
      <c r="N469" s="26" t="s">
        <v>208</v>
      </c>
      <c r="O469" s="26" t="s">
        <v>32</v>
      </c>
      <c r="P469" s="26" t="s">
        <v>22</v>
      </c>
      <c r="Q469" s="26" t="s">
        <v>2392</v>
      </c>
      <c r="R469" s="26" t="s">
        <v>56</v>
      </c>
      <c r="S469" s="26" t="s">
        <v>2393</v>
      </c>
      <c r="T469" s="26" t="s">
        <v>22</v>
      </c>
    </row>
    <row r="470" customHeight="1" spans="1:20">
      <c r="A470" s="25">
        <v>45211</v>
      </c>
      <c r="B470" s="26" t="s">
        <v>2394</v>
      </c>
      <c r="C470" s="26" t="s">
        <v>204</v>
      </c>
      <c r="D470" s="26" t="s">
        <v>22</v>
      </c>
      <c r="E470" s="26" t="s">
        <v>2395</v>
      </c>
      <c r="F470" s="26" t="s">
        <v>2396</v>
      </c>
      <c r="G470" s="26" t="s">
        <v>336</v>
      </c>
      <c r="H470" s="26" t="s">
        <v>22</v>
      </c>
      <c r="I470" s="26" t="s">
        <v>293</v>
      </c>
      <c r="J470" s="26" t="s">
        <v>27</v>
      </c>
      <c r="K470" s="26" t="s">
        <v>28</v>
      </c>
      <c r="L470" s="26" t="s">
        <v>43</v>
      </c>
      <c r="M470" s="26" t="s">
        <v>30</v>
      </c>
      <c r="N470" s="26" t="s">
        <v>208</v>
      </c>
      <c r="O470" s="26" t="s">
        <v>32</v>
      </c>
      <c r="P470" s="26" t="s">
        <v>22</v>
      </c>
      <c r="Q470" s="26" t="s">
        <v>2397</v>
      </c>
      <c r="R470" s="26" t="s">
        <v>56</v>
      </c>
      <c r="S470" s="26" t="s">
        <v>2398</v>
      </c>
      <c r="T470" s="26" t="s">
        <v>22</v>
      </c>
    </row>
    <row r="471" customHeight="1" spans="1:20">
      <c r="A471" s="25">
        <v>45211</v>
      </c>
      <c r="B471" s="26" t="s">
        <v>2399</v>
      </c>
      <c r="C471" s="26" t="s">
        <v>204</v>
      </c>
      <c r="D471" s="26" t="s">
        <v>22</v>
      </c>
      <c r="E471" s="26" t="s">
        <v>2400</v>
      </c>
      <c r="F471" s="26" t="s">
        <v>2401</v>
      </c>
      <c r="G471" s="26" t="s">
        <v>41</v>
      </c>
      <c r="H471" s="26" t="s">
        <v>22</v>
      </c>
      <c r="I471" s="26" t="s">
        <v>293</v>
      </c>
      <c r="J471" s="26" t="s">
        <v>27</v>
      </c>
      <c r="K471" s="26" t="s">
        <v>28</v>
      </c>
      <c r="L471" s="26" t="s">
        <v>43</v>
      </c>
      <c r="M471" s="26" t="s">
        <v>30</v>
      </c>
      <c r="N471" s="26" t="s">
        <v>208</v>
      </c>
      <c r="O471" s="26" t="s">
        <v>32</v>
      </c>
      <c r="P471" s="26" t="s">
        <v>22</v>
      </c>
      <c r="Q471" s="26" t="s">
        <v>2402</v>
      </c>
      <c r="R471" s="26" t="s">
        <v>56</v>
      </c>
      <c r="S471" s="26" t="s">
        <v>2403</v>
      </c>
      <c r="T471" s="26" t="s">
        <v>22</v>
      </c>
    </row>
    <row r="472" customHeight="1" spans="1:20">
      <c r="A472" s="25">
        <v>45211</v>
      </c>
      <c r="B472" s="26" t="s">
        <v>2404</v>
      </c>
      <c r="C472" s="26" t="s">
        <v>204</v>
      </c>
      <c r="D472" s="26" t="s">
        <v>22</v>
      </c>
      <c r="E472" s="26" t="s">
        <v>2405</v>
      </c>
      <c r="F472" s="26" t="s">
        <v>2406</v>
      </c>
      <c r="G472" s="26" t="s">
        <v>130</v>
      </c>
      <c r="H472" s="26" t="s">
        <v>148</v>
      </c>
      <c r="I472" s="26" t="s">
        <v>70</v>
      </c>
      <c r="J472" s="26" t="s">
        <v>27</v>
      </c>
      <c r="K472" s="26" t="s">
        <v>28</v>
      </c>
      <c r="L472" s="26" t="s">
        <v>43</v>
      </c>
      <c r="M472" s="26" t="s">
        <v>44</v>
      </c>
      <c r="N472" s="26" t="s">
        <v>208</v>
      </c>
      <c r="O472" s="26" t="s">
        <v>32</v>
      </c>
      <c r="P472" s="26" t="s">
        <v>22</v>
      </c>
      <c r="Q472" s="26" t="s">
        <v>2407</v>
      </c>
      <c r="R472" s="26" t="s">
        <v>56</v>
      </c>
      <c r="S472" s="28" t="s">
        <v>2408</v>
      </c>
      <c r="T472" s="26" t="s">
        <v>22</v>
      </c>
    </row>
    <row r="473" customHeight="1" spans="1:20">
      <c r="A473" s="25">
        <v>45211</v>
      </c>
      <c r="B473" s="26" t="s">
        <v>2409</v>
      </c>
      <c r="C473" s="26" t="s">
        <v>204</v>
      </c>
      <c r="D473" s="26" t="s">
        <v>22</v>
      </c>
      <c r="E473" s="26" t="s">
        <v>2410</v>
      </c>
      <c r="F473" s="26" t="s">
        <v>2411</v>
      </c>
      <c r="G473" s="26" t="s">
        <v>130</v>
      </c>
      <c r="H473" s="26" t="s">
        <v>22</v>
      </c>
      <c r="I473" s="26" t="s">
        <v>207</v>
      </c>
      <c r="J473" s="26" t="s">
        <v>27</v>
      </c>
      <c r="K473" s="26" t="s">
        <v>28</v>
      </c>
      <c r="L473" s="26" t="s">
        <v>43</v>
      </c>
      <c r="M473" s="26" t="s">
        <v>30</v>
      </c>
      <c r="N473" s="26" t="s">
        <v>208</v>
      </c>
      <c r="O473" s="26" t="s">
        <v>32</v>
      </c>
      <c r="P473" s="26" t="s">
        <v>22</v>
      </c>
      <c r="Q473" s="26" t="s">
        <v>2412</v>
      </c>
      <c r="R473" s="26" t="s">
        <v>56</v>
      </c>
      <c r="S473" s="26" t="s">
        <v>2413</v>
      </c>
      <c r="T473" s="26" t="s">
        <v>22</v>
      </c>
    </row>
    <row r="474" customHeight="1" spans="1:20">
      <c r="A474" s="25">
        <v>45211</v>
      </c>
      <c r="B474" s="26" t="s">
        <v>2414</v>
      </c>
      <c r="C474" s="26" t="s">
        <v>204</v>
      </c>
      <c r="D474" s="26" t="s">
        <v>22</v>
      </c>
      <c r="E474" s="26" t="s">
        <v>2415</v>
      </c>
      <c r="F474" s="26" t="s">
        <v>2416</v>
      </c>
      <c r="G474" s="26" t="s">
        <v>130</v>
      </c>
      <c r="H474" s="26" t="s">
        <v>22</v>
      </c>
      <c r="I474" s="26" t="s">
        <v>299</v>
      </c>
      <c r="J474" s="26" t="s">
        <v>27</v>
      </c>
      <c r="K474" s="26" t="s">
        <v>28</v>
      </c>
      <c r="L474" s="26" t="s">
        <v>43</v>
      </c>
      <c r="M474" s="26" t="s">
        <v>30</v>
      </c>
      <c r="N474" s="26" t="s">
        <v>208</v>
      </c>
      <c r="O474" s="26" t="s">
        <v>32</v>
      </c>
      <c r="P474" s="26" t="s">
        <v>22</v>
      </c>
      <c r="Q474" s="26" t="s">
        <v>2417</v>
      </c>
      <c r="R474" s="26" t="s">
        <v>56</v>
      </c>
      <c r="S474" s="26" t="s">
        <v>2418</v>
      </c>
      <c r="T474" s="26" t="s">
        <v>22</v>
      </c>
    </row>
    <row r="475" customHeight="1" spans="1:20">
      <c r="A475" s="25">
        <v>45211</v>
      </c>
      <c r="B475" s="26" t="s">
        <v>2419</v>
      </c>
      <c r="C475" s="26" t="s">
        <v>204</v>
      </c>
      <c r="D475" s="26" t="s">
        <v>22</v>
      </c>
      <c r="E475" s="26" t="s">
        <v>2420</v>
      </c>
      <c r="F475" s="26" t="s">
        <v>2421</v>
      </c>
      <c r="G475" s="26" t="s">
        <v>130</v>
      </c>
      <c r="H475" s="26" t="s">
        <v>22</v>
      </c>
      <c r="I475" s="26" t="s">
        <v>576</v>
      </c>
      <c r="J475" s="26" t="s">
        <v>27</v>
      </c>
      <c r="K475" s="26" t="s">
        <v>28</v>
      </c>
      <c r="L475" s="26" t="s">
        <v>43</v>
      </c>
      <c r="M475" s="26" t="s">
        <v>30</v>
      </c>
      <c r="N475" s="26" t="s">
        <v>208</v>
      </c>
      <c r="O475" s="26" t="s">
        <v>32</v>
      </c>
      <c r="P475" s="26" t="s">
        <v>22</v>
      </c>
      <c r="Q475" s="26" t="s">
        <v>2422</v>
      </c>
      <c r="R475" s="26" t="s">
        <v>56</v>
      </c>
      <c r="S475" s="26" t="s">
        <v>2423</v>
      </c>
      <c r="T475" s="26" t="s">
        <v>22</v>
      </c>
    </row>
    <row r="476" customHeight="1" spans="1:20">
      <c r="A476" s="25">
        <v>45211</v>
      </c>
      <c r="B476" s="26" t="s">
        <v>2424</v>
      </c>
      <c r="C476" s="26" t="s">
        <v>204</v>
      </c>
      <c r="D476" s="26" t="s">
        <v>22</v>
      </c>
      <c r="E476" s="26" t="s">
        <v>2425</v>
      </c>
      <c r="F476" s="26" t="s">
        <v>2426</v>
      </c>
      <c r="G476" s="26" t="s">
        <v>25</v>
      </c>
      <c r="H476" s="26" t="s">
        <v>22</v>
      </c>
      <c r="I476" s="26" t="s">
        <v>131</v>
      </c>
      <c r="J476" s="26" t="s">
        <v>27</v>
      </c>
      <c r="K476" s="26" t="s">
        <v>28</v>
      </c>
      <c r="L476" s="26" t="s">
        <v>43</v>
      </c>
      <c r="M476" s="26" t="s">
        <v>30</v>
      </c>
      <c r="N476" s="26" t="s">
        <v>208</v>
      </c>
      <c r="O476" s="26" t="s">
        <v>32</v>
      </c>
      <c r="P476" s="26" t="s">
        <v>22</v>
      </c>
      <c r="Q476" s="26" t="s">
        <v>2427</v>
      </c>
      <c r="R476" s="26" t="s">
        <v>56</v>
      </c>
      <c r="S476" s="26" t="s">
        <v>2428</v>
      </c>
      <c r="T476" s="26" t="s">
        <v>22</v>
      </c>
    </row>
    <row r="477" customHeight="1" spans="1:20">
      <c r="A477" s="25">
        <v>45211</v>
      </c>
      <c r="B477" s="26" t="s">
        <v>2429</v>
      </c>
      <c r="C477" s="26" t="s">
        <v>204</v>
      </c>
      <c r="D477" s="26" t="s">
        <v>22</v>
      </c>
      <c r="E477" s="26" t="s">
        <v>2250</v>
      </c>
      <c r="F477" s="26" t="s">
        <v>2251</v>
      </c>
      <c r="G477" s="26" t="s">
        <v>82</v>
      </c>
      <c r="H477" s="26" t="s">
        <v>148</v>
      </c>
      <c r="I477" s="26" t="s">
        <v>75</v>
      </c>
      <c r="J477" s="26" t="s">
        <v>27</v>
      </c>
      <c r="K477" s="26" t="s">
        <v>28</v>
      </c>
      <c r="L477" s="26" t="s">
        <v>43</v>
      </c>
      <c r="M477" s="26" t="s">
        <v>44</v>
      </c>
      <c r="N477" s="26" t="s">
        <v>208</v>
      </c>
      <c r="O477" s="26" t="s">
        <v>32</v>
      </c>
      <c r="P477" s="26" t="s">
        <v>22</v>
      </c>
      <c r="Q477" s="26" t="s">
        <v>2430</v>
      </c>
      <c r="R477" s="26" t="s">
        <v>56</v>
      </c>
      <c r="S477" s="26" t="s">
        <v>2431</v>
      </c>
      <c r="T477" s="26" t="s">
        <v>22</v>
      </c>
    </row>
    <row r="478" customHeight="1" spans="1:20">
      <c r="A478" s="25">
        <v>45211</v>
      </c>
      <c r="B478" s="26" t="s">
        <v>2432</v>
      </c>
      <c r="C478" s="26" t="s">
        <v>204</v>
      </c>
      <c r="D478" s="26" t="s">
        <v>22</v>
      </c>
      <c r="E478" s="26" t="s">
        <v>2433</v>
      </c>
      <c r="F478" s="26" t="s">
        <v>2434</v>
      </c>
      <c r="G478" s="26" t="s">
        <v>25</v>
      </c>
      <c r="H478" s="26" t="s">
        <v>22</v>
      </c>
      <c r="I478" s="26" t="s">
        <v>97</v>
      </c>
      <c r="J478" s="26" t="s">
        <v>27</v>
      </c>
      <c r="K478" s="26" t="s">
        <v>28</v>
      </c>
      <c r="L478" s="26" t="s">
        <v>43</v>
      </c>
      <c r="M478" s="26" t="s">
        <v>30</v>
      </c>
      <c r="N478" s="26" t="s">
        <v>208</v>
      </c>
      <c r="O478" s="26" t="s">
        <v>32</v>
      </c>
      <c r="P478" s="26" t="s">
        <v>22</v>
      </c>
      <c r="Q478" s="26" t="s">
        <v>2435</v>
      </c>
      <c r="R478" s="26" t="s">
        <v>56</v>
      </c>
      <c r="S478" s="26" t="s">
        <v>2436</v>
      </c>
      <c r="T478" s="26" t="s">
        <v>22</v>
      </c>
    </row>
    <row r="479" customHeight="1" spans="1:20">
      <c r="A479" s="25">
        <v>45211</v>
      </c>
      <c r="B479" s="26" t="s">
        <v>2437</v>
      </c>
      <c r="C479" s="26" t="s">
        <v>204</v>
      </c>
      <c r="D479" s="26" t="s">
        <v>22</v>
      </c>
      <c r="E479" s="26" t="s">
        <v>2438</v>
      </c>
      <c r="F479" s="26" t="s">
        <v>2439</v>
      </c>
      <c r="G479" s="26" t="s">
        <v>41</v>
      </c>
      <c r="H479" s="26" t="s">
        <v>22</v>
      </c>
      <c r="I479" s="26" t="s">
        <v>293</v>
      </c>
      <c r="J479" s="26" t="s">
        <v>27</v>
      </c>
      <c r="K479" s="26" t="s">
        <v>28</v>
      </c>
      <c r="L479" s="26" t="s">
        <v>43</v>
      </c>
      <c r="M479" s="26" t="s">
        <v>44</v>
      </c>
      <c r="N479" s="26" t="s">
        <v>208</v>
      </c>
      <c r="O479" s="26" t="s">
        <v>32</v>
      </c>
      <c r="P479" s="26" t="s">
        <v>22</v>
      </c>
      <c r="Q479" s="26" t="s">
        <v>2440</v>
      </c>
      <c r="R479" s="26" t="s">
        <v>56</v>
      </c>
      <c r="S479" s="26" t="s">
        <v>2441</v>
      </c>
      <c r="T479" s="26" t="s">
        <v>22</v>
      </c>
    </row>
    <row r="480" customHeight="1" spans="1:20">
      <c r="A480" s="25">
        <v>45211</v>
      </c>
      <c r="B480" s="26" t="s">
        <v>2442</v>
      </c>
      <c r="C480" s="26" t="s">
        <v>204</v>
      </c>
      <c r="D480" s="26" t="s">
        <v>22</v>
      </c>
      <c r="E480" s="26" t="s">
        <v>2443</v>
      </c>
      <c r="F480" s="26" t="s">
        <v>2444</v>
      </c>
      <c r="G480" s="26" t="s">
        <v>62</v>
      </c>
      <c r="H480" s="26" t="s">
        <v>22</v>
      </c>
      <c r="I480" s="26" t="s">
        <v>149</v>
      </c>
      <c r="J480" s="26" t="s">
        <v>27</v>
      </c>
      <c r="K480" s="26" t="s">
        <v>28</v>
      </c>
      <c r="L480" s="26" t="s">
        <v>43</v>
      </c>
      <c r="M480" s="26" t="s">
        <v>30</v>
      </c>
      <c r="N480" s="26" t="s">
        <v>208</v>
      </c>
      <c r="O480" s="26" t="s">
        <v>32</v>
      </c>
      <c r="P480" s="26" t="s">
        <v>22</v>
      </c>
      <c r="Q480" s="26" t="s">
        <v>2445</v>
      </c>
      <c r="R480" s="26" t="s">
        <v>56</v>
      </c>
      <c r="S480" s="26" t="s">
        <v>2446</v>
      </c>
      <c r="T480" s="26" t="s">
        <v>22</v>
      </c>
    </row>
    <row r="481" customHeight="1" spans="1:20">
      <c r="A481" s="25">
        <v>45211</v>
      </c>
      <c r="B481" s="26" t="s">
        <v>2447</v>
      </c>
      <c r="C481" s="26" t="s">
        <v>204</v>
      </c>
      <c r="D481" s="26" t="s">
        <v>22</v>
      </c>
      <c r="E481" s="26" t="s">
        <v>2448</v>
      </c>
      <c r="F481" s="26" t="s">
        <v>2449</v>
      </c>
      <c r="G481" s="26" t="s">
        <v>62</v>
      </c>
      <c r="H481" s="26" t="s">
        <v>22</v>
      </c>
      <c r="I481" s="26" t="s">
        <v>270</v>
      </c>
      <c r="J481" s="26" t="s">
        <v>27</v>
      </c>
      <c r="K481" s="26" t="s">
        <v>28</v>
      </c>
      <c r="L481" s="26" t="s">
        <v>43</v>
      </c>
      <c r="M481" s="26" t="s">
        <v>30</v>
      </c>
      <c r="N481" s="26" t="s">
        <v>208</v>
      </c>
      <c r="O481" s="26" t="s">
        <v>32</v>
      </c>
      <c r="P481" s="26" t="s">
        <v>22</v>
      </c>
      <c r="Q481" s="26" t="s">
        <v>2450</v>
      </c>
      <c r="R481" s="26" t="s">
        <v>56</v>
      </c>
      <c r="S481" s="26" t="s">
        <v>2451</v>
      </c>
      <c r="T481" s="26" t="s">
        <v>22</v>
      </c>
    </row>
    <row r="482" customHeight="1" spans="1:20">
      <c r="A482" s="25">
        <v>45211</v>
      </c>
      <c r="B482" s="26" t="s">
        <v>2452</v>
      </c>
      <c r="C482" s="26" t="s">
        <v>204</v>
      </c>
      <c r="D482" s="26" t="s">
        <v>22</v>
      </c>
      <c r="E482" s="26" t="s">
        <v>2453</v>
      </c>
      <c r="F482" s="26" t="s">
        <v>2454</v>
      </c>
      <c r="G482" s="26" t="s">
        <v>82</v>
      </c>
      <c r="H482" s="26" t="s">
        <v>22</v>
      </c>
      <c r="I482" s="26" t="s">
        <v>469</v>
      </c>
      <c r="J482" s="26" t="s">
        <v>27</v>
      </c>
      <c r="K482" s="26" t="s">
        <v>28</v>
      </c>
      <c r="L482" s="26" t="s">
        <v>43</v>
      </c>
      <c r="M482" s="26" t="s">
        <v>44</v>
      </c>
      <c r="N482" s="26" t="s">
        <v>208</v>
      </c>
      <c r="O482" s="26" t="s">
        <v>32</v>
      </c>
      <c r="P482" s="26" t="s">
        <v>22</v>
      </c>
      <c r="Q482" s="26" t="s">
        <v>2455</v>
      </c>
      <c r="R482" s="26" t="s">
        <v>56</v>
      </c>
      <c r="S482" s="26" t="s">
        <v>2456</v>
      </c>
      <c r="T482" s="26" t="s">
        <v>22</v>
      </c>
    </row>
    <row r="483" customHeight="1" spans="1:20">
      <c r="A483" s="25">
        <v>45211</v>
      </c>
      <c r="B483" s="26" t="s">
        <v>2457</v>
      </c>
      <c r="C483" s="26" t="s">
        <v>204</v>
      </c>
      <c r="D483" s="26" t="s">
        <v>22</v>
      </c>
      <c r="E483" s="26" t="s">
        <v>2458</v>
      </c>
      <c r="F483" s="26" t="s">
        <v>2459</v>
      </c>
      <c r="G483" s="26" t="s">
        <v>130</v>
      </c>
      <c r="H483" s="26" t="s">
        <v>22</v>
      </c>
      <c r="I483" s="26" t="s">
        <v>469</v>
      </c>
      <c r="J483" s="26" t="s">
        <v>27</v>
      </c>
      <c r="K483" s="26" t="s">
        <v>28</v>
      </c>
      <c r="L483" s="26" t="s">
        <v>43</v>
      </c>
      <c r="M483" s="26" t="s">
        <v>30</v>
      </c>
      <c r="N483" s="26" t="s">
        <v>208</v>
      </c>
      <c r="O483" s="26" t="s">
        <v>32</v>
      </c>
      <c r="P483" s="26" t="s">
        <v>22</v>
      </c>
      <c r="Q483" s="26" t="s">
        <v>2460</v>
      </c>
      <c r="R483" s="26" t="s">
        <v>56</v>
      </c>
      <c r="S483" s="26" t="s">
        <v>2461</v>
      </c>
      <c r="T483" s="26" t="s">
        <v>22</v>
      </c>
    </row>
    <row r="484" customHeight="1" spans="1:20">
      <c r="A484" s="25">
        <v>45211</v>
      </c>
      <c r="B484" s="26" t="s">
        <v>2462</v>
      </c>
      <c r="C484" s="26" t="s">
        <v>274</v>
      </c>
      <c r="D484" s="26" t="s">
        <v>22</v>
      </c>
      <c r="E484" s="26" t="s">
        <v>2463</v>
      </c>
      <c r="F484" s="26" t="s">
        <v>2464</v>
      </c>
      <c r="G484" s="26" t="s">
        <v>130</v>
      </c>
      <c r="H484" s="26" t="s">
        <v>22</v>
      </c>
      <c r="I484" s="26" t="s">
        <v>315</v>
      </c>
      <c r="J484" s="26" t="s">
        <v>27</v>
      </c>
      <c r="K484" s="26" t="s">
        <v>28</v>
      </c>
      <c r="L484" s="26" t="s">
        <v>43</v>
      </c>
      <c r="M484" s="26" t="s">
        <v>30</v>
      </c>
      <c r="N484" s="26" t="s">
        <v>208</v>
      </c>
      <c r="O484" s="26" t="s">
        <v>32</v>
      </c>
      <c r="P484" s="26" t="s">
        <v>22</v>
      </c>
      <c r="Q484" s="26" t="s">
        <v>2465</v>
      </c>
      <c r="R484" s="26" t="s">
        <v>56</v>
      </c>
      <c r="S484" s="26" t="s">
        <v>2466</v>
      </c>
      <c r="T484" s="26" t="s">
        <v>22</v>
      </c>
    </row>
    <row r="485" customHeight="1" spans="1:20">
      <c r="A485" s="25">
        <v>45211</v>
      </c>
      <c r="B485" s="26" t="s">
        <v>2467</v>
      </c>
      <c r="C485" s="26" t="s">
        <v>274</v>
      </c>
      <c r="D485" s="26" t="s">
        <v>22</v>
      </c>
      <c r="E485" s="26" t="s">
        <v>2468</v>
      </c>
      <c r="F485" s="26" t="s">
        <v>2469</v>
      </c>
      <c r="G485" s="26" t="s">
        <v>82</v>
      </c>
      <c r="H485" s="26" t="s">
        <v>22</v>
      </c>
      <c r="I485" s="26" t="s">
        <v>270</v>
      </c>
      <c r="J485" s="26" t="s">
        <v>27</v>
      </c>
      <c r="K485" s="26" t="s">
        <v>28</v>
      </c>
      <c r="L485" s="26" t="s">
        <v>43</v>
      </c>
      <c r="M485" s="26" t="s">
        <v>44</v>
      </c>
      <c r="N485" s="26" t="s">
        <v>208</v>
      </c>
      <c r="O485" s="26" t="s">
        <v>32</v>
      </c>
      <c r="P485" s="26" t="s">
        <v>22</v>
      </c>
      <c r="Q485" s="26" t="s">
        <v>2470</v>
      </c>
      <c r="R485" s="26" t="s">
        <v>56</v>
      </c>
      <c r="S485" s="26" t="s">
        <v>2471</v>
      </c>
      <c r="T485" s="26" t="s">
        <v>22</v>
      </c>
    </row>
    <row r="486" customHeight="1" spans="1:20">
      <c r="A486" s="25">
        <v>45211</v>
      </c>
      <c r="B486" s="26" t="s">
        <v>2472</v>
      </c>
      <c r="C486" s="26" t="s">
        <v>274</v>
      </c>
      <c r="D486" s="26" t="s">
        <v>22</v>
      </c>
      <c r="E486" s="26" t="s">
        <v>2473</v>
      </c>
      <c r="F486" s="26" t="s">
        <v>2474</v>
      </c>
      <c r="G486" s="26" t="s">
        <v>336</v>
      </c>
      <c r="H486" s="26" t="s">
        <v>22</v>
      </c>
      <c r="I486" s="26" t="s">
        <v>511</v>
      </c>
      <c r="J486" s="26" t="s">
        <v>27</v>
      </c>
      <c r="K486" s="26" t="s">
        <v>28</v>
      </c>
      <c r="L486" s="26" t="s">
        <v>43</v>
      </c>
      <c r="M486" s="26" t="s">
        <v>30</v>
      </c>
      <c r="N486" s="26" t="s">
        <v>208</v>
      </c>
      <c r="O486" s="26" t="s">
        <v>32</v>
      </c>
      <c r="P486" s="26" t="s">
        <v>22</v>
      </c>
      <c r="Q486" s="26" t="s">
        <v>2475</v>
      </c>
      <c r="R486" s="26" t="s">
        <v>56</v>
      </c>
      <c r="S486" s="26" t="s">
        <v>2476</v>
      </c>
      <c r="T486" s="26" t="s">
        <v>22</v>
      </c>
    </row>
    <row r="487" customHeight="1" spans="1:20">
      <c r="A487" s="25">
        <v>45211</v>
      </c>
      <c r="B487" s="26" t="s">
        <v>2477</v>
      </c>
      <c r="C487" s="26" t="s">
        <v>274</v>
      </c>
      <c r="D487" s="26" t="s">
        <v>22</v>
      </c>
      <c r="E487" s="26" t="s">
        <v>2478</v>
      </c>
      <c r="F487" s="26" t="s">
        <v>2479</v>
      </c>
      <c r="G487" s="26" t="s">
        <v>130</v>
      </c>
      <c r="H487" s="26" t="s">
        <v>22</v>
      </c>
      <c r="I487" s="26" t="s">
        <v>277</v>
      </c>
      <c r="J487" s="26" t="s">
        <v>27</v>
      </c>
      <c r="K487" s="26" t="s">
        <v>28</v>
      </c>
      <c r="L487" s="26" t="s">
        <v>43</v>
      </c>
      <c r="M487" s="26" t="s">
        <v>30</v>
      </c>
      <c r="N487" s="26" t="s">
        <v>208</v>
      </c>
      <c r="O487" s="26" t="s">
        <v>32</v>
      </c>
      <c r="P487" s="26" t="s">
        <v>22</v>
      </c>
      <c r="Q487" s="26" t="s">
        <v>2480</v>
      </c>
      <c r="R487" s="26" t="s">
        <v>56</v>
      </c>
      <c r="S487" s="26" t="s">
        <v>2481</v>
      </c>
      <c r="T487" s="26" t="s">
        <v>22</v>
      </c>
    </row>
    <row r="488" customHeight="1" spans="1:20">
      <c r="A488" s="25">
        <v>45211</v>
      </c>
      <c r="B488" s="26" t="s">
        <v>2482</v>
      </c>
      <c r="C488" s="26" t="s">
        <v>274</v>
      </c>
      <c r="D488" s="26" t="s">
        <v>22</v>
      </c>
      <c r="E488" s="26" t="s">
        <v>2483</v>
      </c>
      <c r="F488" s="26" t="s">
        <v>2484</v>
      </c>
      <c r="G488" s="26" t="s">
        <v>130</v>
      </c>
      <c r="H488" s="26" t="s">
        <v>22</v>
      </c>
      <c r="I488" s="26" t="s">
        <v>75</v>
      </c>
      <c r="J488" s="26" t="s">
        <v>27</v>
      </c>
      <c r="K488" s="26" t="s">
        <v>28</v>
      </c>
      <c r="L488" s="26" t="s">
        <v>43</v>
      </c>
      <c r="M488" s="26" t="s">
        <v>30</v>
      </c>
      <c r="N488" s="26" t="s">
        <v>208</v>
      </c>
      <c r="O488" s="26" t="s">
        <v>32</v>
      </c>
      <c r="P488" s="26" t="s">
        <v>22</v>
      </c>
      <c r="Q488" s="26" t="s">
        <v>2485</v>
      </c>
      <c r="R488" s="26" t="s">
        <v>56</v>
      </c>
      <c r="S488" s="26" t="s">
        <v>2486</v>
      </c>
      <c r="T488" s="26" t="s">
        <v>22</v>
      </c>
    </row>
    <row r="489" customHeight="1" spans="1:20">
      <c r="A489" s="25">
        <v>45211</v>
      </c>
      <c r="B489" s="26" t="s">
        <v>2487</v>
      </c>
      <c r="C489" s="26" t="s">
        <v>121</v>
      </c>
      <c r="D489" s="26" t="s">
        <v>22</v>
      </c>
      <c r="E489" s="26" t="s">
        <v>2488</v>
      </c>
      <c r="F489" s="26" t="s">
        <v>2489</v>
      </c>
      <c r="G489" s="26" t="s">
        <v>336</v>
      </c>
      <c r="H489" s="26" t="s">
        <v>22</v>
      </c>
      <c r="I489" s="26" t="s">
        <v>448</v>
      </c>
      <c r="J489" s="26" t="s">
        <v>27</v>
      </c>
      <c r="K489" s="26" t="s">
        <v>28</v>
      </c>
      <c r="L489" s="26" t="s">
        <v>43</v>
      </c>
      <c r="M489" s="26" t="s">
        <v>44</v>
      </c>
      <c r="N489" s="26" t="s">
        <v>31</v>
      </c>
      <c r="O489" s="26" t="s">
        <v>32</v>
      </c>
      <c r="P489" s="26" t="s">
        <v>22</v>
      </c>
      <c r="Q489" s="26" t="s">
        <v>2490</v>
      </c>
      <c r="R489" s="26" t="s">
        <v>46</v>
      </c>
      <c r="S489" s="26" t="s">
        <v>2491</v>
      </c>
      <c r="T489" s="26" t="s">
        <v>22</v>
      </c>
    </row>
    <row r="490" customHeight="1" spans="1:20">
      <c r="A490" s="25">
        <v>45211</v>
      </c>
      <c r="B490" s="26" t="s">
        <v>2492</v>
      </c>
      <c r="C490" s="26" t="s">
        <v>274</v>
      </c>
      <c r="D490" s="26" t="s">
        <v>22</v>
      </c>
      <c r="E490" s="26" t="s">
        <v>2493</v>
      </c>
      <c r="F490" s="26" t="s">
        <v>2494</v>
      </c>
      <c r="G490" s="26" t="s">
        <v>69</v>
      </c>
      <c r="H490" s="26" t="s">
        <v>22</v>
      </c>
      <c r="I490" s="26" t="s">
        <v>277</v>
      </c>
      <c r="J490" s="26" t="s">
        <v>27</v>
      </c>
      <c r="K490" s="26" t="s">
        <v>28</v>
      </c>
      <c r="L490" s="26" t="s">
        <v>43</v>
      </c>
      <c r="M490" s="26" t="s">
        <v>44</v>
      </c>
      <c r="N490" s="26" t="s">
        <v>208</v>
      </c>
      <c r="O490" s="26" t="s">
        <v>32</v>
      </c>
      <c r="P490" s="26" t="s">
        <v>22</v>
      </c>
      <c r="Q490" s="26" t="s">
        <v>2495</v>
      </c>
      <c r="R490" s="26" t="s">
        <v>56</v>
      </c>
      <c r="S490" s="26" t="s">
        <v>2496</v>
      </c>
      <c r="T490" s="26" t="s">
        <v>22</v>
      </c>
    </row>
    <row r="491" customHeight="1" spans="1:20">
      <c r="A491" s="25">
        <v>45211</v>
      </c>
      <c r="B491" s="26" t="s">
        <v>2497</v>
      </c>
      <c r="C491" s="26" t="s">
        <v>274</v>
      </c>
      <c r="D491" s="26" t="s">
        <v>22</v>
      </c>
      <c r="E491" s="26" t="s">
        <v>2498</v>
      </c>
      <c r="F491" s="26" t="s">
        <v>2499</v>
      </c>
      <c r="G491" s="26" t="s">
        <v>336</v>
      </c>
      <c r="H491" s="26" t="s">
        <v>22</v>
      </c>
      <c r="I491" s="26" t="s">
        <v>83</v>
      </c>
      <c r="J491" s="26" t="s">
        <v>27</v>
      </c>
      <c r="K491" s="26" t="s">
        <v>28</v>
      </c>
      <c r="L491" s="26" t="s">
        <v>43</v>
      </c>
      <c r="M491" s="26" t="s">
        <v>44</v>
      </c>
      <c r="N491" s="26" t="s">
        <v>208</v>
      </c>
      <c r="O491" s="26" t="s">
        <v>32</v>
      </c>
      <c r="P491" s="26" t="s">
        <v>22</v>
      </c>
      <c r="Q491" s="26" t="s">
        <v>2500</v>
      </c>
      <c r="R491" s="26" t="s">
        <v>56</v>
      </c>
      <c r="S491" s="26" t="s">
        <v>2501</v>
      </c>
      <c r="T491" s="26" t="s">
        <v>22</v>
      </c>
    </row>
    <row r="492" customHeight="1" spans="1:20">
      <c r="A492" s="6">
        <v>45212</v>
      </c>
      <c r="B492" s="9" t="s">
        <v>2502</v>
      </c>
      <c r="C492" s="9" t="s">
        <v>121</v>
      </c>
      <c r="D492" s="9" t="s">
        <v>22</v>
      </c>
      <c r="E492" s="9" t="s">
        <v>2503</v>
      </c>
      <c r="F492" s="9" t="s">
        <v>2504</v>
      </c>
      <c r="G492" s="9" t="s">
        <v>336</v>
      </c>
      <c r="H492" s="9" t="s">
        <v>22</v>
      </c>
      <c r="I492" s="9" t="s">
        <v>83</v>
      </c>
      <c r="J492" s="9" t="s">
        <v>27</v>
      </c>
      <c r="K492" s="9" t="s">
        <v>28</v>
      </c>
      <c r="L492" s="9" t="s">
        <v>43</v>
      </c>
      <c r="M492" s="9" t="s">
        <v>44</v>
      </c>
      <c r="N492" s="9" t="s">
        <v>31</v>
      </c>
      <c r="O492" s="9" t="s">
        <v>32</v>
      </c>
      <c r="P492" s="9" t="s">
        <v>22</v>
      </c>
      <c r="Q492" s="9" t="s">
        <v>2505</v>
      </c>
      <c r="R492" s="9" t="s">
        <v>56</v>
      </c>
      <c r="S492" s="9" t="s">
        <v>2506</v>
      </c>
      <c r="T492" s="9" t="s">
        <v>22</v>
      </c>
    </row>
    <row r="493" customHeight="1" spans="1:20">
      <c r="A493" s="6">
        <v>45212</v>
      </c>
      <c r="B493" s="9" t="s">
        <v>2507</v>
      </c>
      <c r="C493" s="9" t="s">
        <v>204</v>
      </c>
      <c r="D493" s="9" t="s">
        <v>22</v>
      </c>
      <c r="E493" s="9" t="s">
        <v>2508</v>
      </c>
      <c r="F493" s="9" t="s">
        <v>2509</v>
      </c>
      <c r="G493" s="9" t="s">
        <v>41</v>
      </c>
      <c r="H493" s="9" t="s">
        <v>22</v>
      </c>
      <c r="I493" s="9" t="s">
        <v>63</v>
      </c>
      <c r="J493" s="9" t="s">
        <v>27</v>
      </c>
      <c r="K493" s="9" t="s">
        <v>28</v>
      </c>
      <c r="L493" s="9" t="s">
        <v>43</v>
      </c>
      <c r="M493" s="9" t="s">
        <v>44</v>
      </c>
      <c r="N493" s="9" t="s">
        <v>208</v>
      </c>
      <c r="O493" s="9" t="s">
        <v>32</v>
      </c>
      <c r="P493" s="9" t="s">
        <v>22</v>
      </c>
      <c r="Q493" s="9" t="s">
        <v>2510</v>
      </c>
      <c r="R493" s="9" t="s">
        <v>56</v>
      </c>
      <c r="S493" s="9" t="s">
        <v>2511</v>
      </c>
      <c r="T493" s="9" t="s">
        <v>22</v>
      </c>
    </row>
    <row r="494" customHeight="1" spans="1:20">
      <c r="A494" s="6">
        <v>45212</v>
      </c>
      <c r="B494" s="9" t="s">
        <v>2512</v>
      </c>
      <c r="C494" s="9" t="s">
        <v>204</v>
      </c>
      <c r="D494" s="9" t="s">
        <v>22</v>
      </c>
      <c r="E494" s="9" t="s">
        <v>2513</v>
      </c>
      <c r="F494" s="9" t="s">
        <v>2514</v>
      </c>
      <c r="G494" s="9" t="s">
        <v>69</v>
      </c>
      <c r="H494" s="9" t="s">
        <v>161</v>
      </c>
      <c r="I494" s="9" t="s">
        <v>576</v>
      </c>
      <c r="J494" s="9" t="s">
        <v>27</v>
      </c>
      <c r="K494" s="9" t="s">
        <v>28</v>
      </c>
      <c r="L494" s="9" t="s">
        <v>43</v>
      </c>
      <c r="M494" s="9" t="s">
        <v>44</v>
      </c>
      <c r="N494" s="9" t="s">
        <v>208</v>
      </c>
      <c r="O494" s="9" t="s">
        <v>32</v>
      </c>
      <c r="P494" s="9" t="s">
        <v>22</v>
      </c>
      <c r="Q494" s="9" t="s">
        <v>2515</v>
      </c>
      <c r="R494" s="9" t="s">
        <v>56</v>
      </c>
      <c r="S494" s="9" t="s">
        <v>2516</v>
      </c>
      <c r="T494" s="9" t="s">
        <v>22</v>
      </c>
    </row>
    <row r="495" customHeight="1" spans="1:20">
      <c r="A495" s="6">
        <v>45212</v>
      </c>
      <c r="B495" s="9" t="s">
        <v>2517</v>
      </c>
      <c r="C495" s="9" t="s">
        <v>204</v>
      </c>
      <c r="D495" s="9" t="s">
        <v>22</v>
      </c>
      <c r="E495" s="9" t="s">
        <v>2518</v>
      </c>
      <c r="F495" s="9" t="s">
        <v>2519</v>
      </c>
      <c r="G495" s="9" t="s">
        <v>336</v>
      </c>
      <c r="H495" s="9" t="s">
        <v>22</v>
      </c>
      <c r="I495" s="9" t="s">
        <v>270</v>
      </c>
      <c r="J495" s="9" t="s">
        <v>27</v>
      </c>
      <c r="K495" s="9" t="s">
        <v>28</v>
      </c>
      <c r="L495" s="9" t="s">
        <v>43</v>
      </c>
      <c r="M495" s="9" t="s">
        <v>44</v>
      </c>
      <c r="N495" s="9" t="s">
        <v>208</v>
      </c>
      <c r="O495" s="9" t="s">
        <v>32</v>
      </c>
      <c r="P495" s="9" t="s">
        <v>22</v>
      </c>
      <c r="Q495" s="9" t="s">
        <v>2520</v>
      </c>
      <c r="R495" s="9" t="s">
        <v>56</v>
      </c>
      <c r="S495" s="9" t="s">
        <v>2521</v>
      </c>
      <c r="T495" s="9" t="s">
        <v>22</v>
      </c>
    </row>
    <row r="496" customHeight="1" spans="1:20">
      <c r="A496" s="6">
        <v>45212</v>
      </c>
      <c r="B496" s="9" t="s">
        <v>2522</v>
      </c>
      <c r="C496" s="9" t="s">
        <v>204</v>
      </c>
      <c r="D496" s="9" t="s">
        <v>22</v>
      </c>
      <c r="E496" s="9" t="s">
        <v>2523</v>
      </c>
      <c r="F496" s="9" t="s">
        <v>2524</v>
      </c>
      <c r="G496" s="9" t="s">
        <v>41</v>
      </c>
      <c r="H496" s="9" t="s">
        <v>110</v>
      </c>
      <c r="I496" s="9" t="s">
        <v>880</v>
      </c>
      <c r="J496" s="9" t="s">
        <v>27</v>
      </c>
      <c r="K496" s="9" t="s">
        <v>28</v>
      </c>
      <c r="L496" s="9" t="s">
        <v>43</v>
      </c>
      <c r="M496" s="9" t="s">
        <v>44</v>
      </c>
      <c r="N496" s="9" t="s">
        <v>208</v>
      </c>
      <c r="O496" s="9" t="s">
        <v>32</v>
      </c>
      <c r="P496" s="9" t="s">
        <v>22</v>
      </c>
      <c r="Q496" s="9" t="s">
        <v>2525</v>
      </c>
      <c r="R496" s="9" t="s">
        <v>56</v>
      </c>
      <c r="S496" s="9" t="s">
        <v>2526</v>
      </c>
      <c r="T496" s="9" t="s">
        <v>22</v>
      </c>
    </row>
    <row r="497" customHeight="1" spans="1:20">
      <c r="A497" s="6">
        <v>45212</v>
      </c>
      <c r="B497" s="9" t="s">
        <v>2527</v>
      </c>
      <c r="C497" s="9" t="s">
        <v>204</v>
      </c>
      <c r="D497" s="9" t="s">
        <v>22</v>
      </c>
      <c r="E497" s="9" t="s">
        <v>2528</v>
      </c>
      <c r="F497" s="9" t="s">
        <v>2529</v>
      </c>
      <c r="G497" s="9" t="s">
        <v>336</v>
      </c>
      <c r="H497" s="9" t="s">
        <v>22</v>
      </c>
      <c r="I497" s="9" t="s">
        <v>54</v>
      </c>
      <c r="J497" s="9" t="s">
        <v>27</v>
      </c>
      <c r="K497" s="9" t="s">
        <v>28</v>
      </c>
      <c r="L497" s="9" t="s">
        <v>43</v>
      </c>
      <c r="M497" s="9" t="s">
        <v>44</v>
      </c>
      <c r="N497" s="9" t="s">
        <v>208</v>
      </c>
      <c r="O497" s="9" t="s">
        <v>32</v>
      </c>
      <c r="P497" s="9" t="s">
        <v>22</v>
      </c>
      <c r="Q497" s="9" t="s">
        <v>2530</v>
      </c>
      <c r="R497" s="9" t="s">
        <v>56</v>
      </c>
      <c r="S497" s="9" t="s">
        <v>2531</v>
      </c>
      <c r="T497" s="9" t="s">
        <v>22</v>
      </c>
    </row>
    <row r="498" customHeight="1" spans="1:20">
      <c r="A498" s="6">
        <v>45212</v>
      </c>
      <c r="B498" s="9" t="s">
        <v>2532</v>
      </c>
      <c r="C498" s="9" t="s">
        <v>274</v>
      </c>
      <c r="D498" s="9" t="s">
        <v>22</v>
      </c>
      <c r="E498" s="9" t="s">
        <v>2533</v>
      </c>
      <c r="F498" s="9" t="s">
        <v>2534</v>
      </c>
      <c r="G498" s="9" t="s">
        <v>130</v>
      </c>
      <c r="H498" s="9" t="s">
        <v>22</v>
      </c>
      <c r="I498" s="9" t="s">
        <v>207</v>
      </c>
      <c r="J498" s="9" t="s">
        <v>27</v>
      </c>
      <c r="K498" s="9" t="s">
        <v>28</v>
      </c>
      <c r="L498" s="9" t="s">
        <v>43</v>
      </c>
      <c r="M498" s="9" t="s">
        <v>30</v>
      </c>
      <c r="N498" s="9" t="s">
        <v>208</v>
      </c>
      <c r="O498" s="9" t="s">
        <v>32</v>
      </c>
      <c r="P498" s="9" t="s">
        <v>22</v>
      </c>
      <c r="Q498" s="9" t="s">
        <v>2535</v>
      </c>
      <c r="R498" s="9" t="s">
        <v>56</v>
      </c>
      <c r="S498" s="9" t="s">
        <v>2536</v>
      </c>
      <c r="T498" s="9" t="s">
        <v>22</v>
      </c>
    </row>
    <row r="499" customHeight="1" spans="1:20">
      <c r="A499" s="6">
        <v>45212</v>
      </c>
      <c r="B499" s="9" t="s">
        <v>2537</v>
      </c>
      <c r="C499" s="9" t="s">
        <v>274</v>
      </c>
      <c r="D499" s="9" t="s">
        <v>22</v>
      </c>
      <c r="E499" s="9" t="s">
        <v>2538</v>
      </c>
      <c r="F499" s="9" t="s">
        <v>2539</v>
      </c>
      <c r="G499" s="9" t="s">
        <v>336</v>
      </c>
      <c r="H499" s="9" t="s">
        <v>110</v>
      </c>
      <c r="I499" s="9" t="s">
        <v>259</v>
      </c>
      <c r="J499" s="9" t="s">
        <v>27</v>
      </c>
      <c r="K499" s="9" t="s">
        <v>28</v>
      </c>
      <c r="L499" s="9" t="s">
        <v>43</v>
      </c>
      <c r="M499" s="9" t="s">
        <v>44</v>
      </c>
      <c r="N499" s="9" t="s">
        <v>208</v>
      </c>
      <c r="O499" s="9" t="s">
        <v>32</v>
      </c>
      <c r="P499" s="9" t="s">
        <v>22</v>
      </c>
      <c r="Q499" s="9" t="s">
        <v>2540</v>
      </c>
      <c r="R499" s="9" t="s">
        <v>56</v>
      </c>
      <c r="S499" s="9" t="s">
        <v>2541</v>
      </c>
      <c r="T499" s="9" t="s">
        <v>22</v>
      </c>
    </row>
    <row r="500" customHeight="1" spans="1:20">
      <c r="A500" s="6">
        <v>45212</v>
      </c>
      <c r="B500" s="9" t="s">
        <v>2542</v>
      </c>
      <c r="C500" s="9" t="s">
        <v>204</v>
      </c>
      <c r="D500" s="9" t="s">
        <v>22</v>
      </c>
      <c r="E500" s="9" t="s">
        <v>2543</v>
      </c>
      <c r="F500" s="9" t="s">
        <v>2544</v>
      </c>
      <c r="G500" s="9" t="s">
        <v>25</v>
      </c>
      <c r="H500" s="9" t="s">
        <v>22</v>
      </c>
      <c r="I500" s="9" t="s">
        <v>985</v>
      </c>
      <c r="J500" s="9" t="s">
        <v>27</v>
      </c>
      <c r="K500" s="9" t="s">
        <v>28</v>
      </c>
      <c r="L500" s="9" t="s">
        <v>43</v>
      </c>
      <c r="M500" s="9" t="s">
        <v>30</v>
      </c>
      <c r="N500" s="9" t="s">
        <v>208</v>
      </c>
      <c r="O500" s="9" t="s">
        <v>32</v>
      </c>
      <c r="P500" s="9" t="s">
        <v>22</v>
      </c>
      <c r="Q500" s="9" t="s">
        <v>2545</v>
      </c>
      <c r="R500" s="9" t="s">
        <v>56</v>
      </c>
      <c r="S500" s="20" t="s">
        <v>2546</v>
      </c>
      <c r="T500" s="9" t="s">
        <v>22</v>
      </c>
    </row>
    <row r="501" customHeight="1" spans="1:20">
      <c r="A501" s="6">
        <v>45212</v>
      </c>
      <c r="B501" s="9" t="s">
        <v>2547</v>
      </c>
      <c r="C501" s="9" t="s">
        <v>204</v>
      </c>
      <c r="D501" s="9" t="s">
        <v>22</v>
      </c>
      <c r="E501" s="9" t="s">
        <v>2548</v>
      </c>
      <c r="F501" s="9" t="s">
        <v>2549</v>
      </c>
      <c r="G501" s="9" t="s">
        <v>41</v>
      </c>
      <c r="H501" s="9" t="s">
        <v>110</v>
      </c>
      <c r="I501" s="9" t="s">
        <v>162</v>
      </c>
      <c r="J501" s="9" t="s">
        <v>27</v>
      </c>
      <c r="K501" s="9" t="s">
        <v>28</v>
      </c>
      <c r="L501" s="9" t="s">
        <v>43</v>
      </c>
      <c r="M501" s="9" t="s">
        <v>30</v>
      </c>
      <c r="N501" s="9" t="s">
        <v>208</v>
      </c>
      <c r="O501" s="9" t="s">
        <v>32</v>
      </c>
      <c r="P501" s="9" t="s">
        <v>22</v>
      </c>
      <c r="Q501" s="9" t="s">
        <v>2550</v>
      </c>
      <c r="R501" s="9" t="s">
        <v>56</v>
      </c>
      <c r="S501" s="20" t="s">
        <v>2551</v>
      </c>
      <c r="T501" s="9" t="s">
        <v>22</v>
      </c>
    </row>
    <row r="502" customHeight="1" spans="1:20">
      <c r="A502" s="6">
        <v>45212</v>
      </c>
      <c r="B502" s="9" t="s">
        <v>2552</v>
      </c>
      <c r="C502" s="9" t="s">
        <v>274</v>
      </c>
      <c r="D502" s="9" t="s">
        <v>22</v>
      </c>
      <c r="E502" s="9" t="s">
        <v>2553</v>
      </c>
      <c r="F502" s="9" t="s">
        <v>2554</v>
      </c>
      <c r="G502" s="9" t="s">
        <v>41</v>
      </c>
      <c r="H502" s="9" t="s">
        <v>22</v>
      </c>
      <c r="I502" s="9" t="s">
        <v>337</v>
      </c>
      <c r="J502" s="9" t="s">
        <v>27</v>
      </c>
      <c r="K502" s="9" t="s">
        <v>28</v>
      </c>
      <c r="L502" s="9" t="s">
        <v>43</v>
      </c>
      <c r="M502" s="9" t="s">
        <v>44</v>
      </c>
      <c r="N502" s="9" t="s">
        <v>208</v>
      </c>
      <c r="O502" s="9" t="s">
        <v>32</v>
      </c>
      <c r="P502" s="9" t="s">
        <v>22</v>
      </c>
      <c r="Q502" s="9" t="s">
        <v>2555</v>
      </c>
      <c r="R502" s="9" t="s">
        <v>56</v>
      </c>
      <c r="S502" s="9" t="s">
        <v>2556</v>
      </c>
      <c r="T502" s="9" t="s">
        <v>22</v>
      </c>
    </row>
    <row r="503" customHeight="1" spans="1:20">
      <c r="A503" s="6">
        <v>45212</v>
      </c>
      <c r="B503" s="9" t="s">
        <v>2557</v>
      </c>
      <c r="C503" s="9" t="s">
        <v>399</v>
      </c>
      <c r="D503" s="9" t="s">
        <v>22</v>
      </c>
      <c r="E503" s="9" t="s">
        <v>2558</v>
      </c>
      <c r="F503" s="9" t="s">
        <v>2559</v>
      </c>
      <c r="G503" s="9" t="s">
        <v>41</v>
      </c>
      <c r="H503" s="9" t="s">
        <v>22</v>
      </c>
      <c r="I503" s="9" t="s">
        <v>315</v>
      </c>
      <c r="J503" s="9" t="s">
        <v>27</v>
      </c>
      <c r="K503" s="9" t="s">
        <v>28</v>
      </c>
      <c r="L503" s="9" t="s">
        <v>43</v>
      </c>
      <c r="M503" s="9" t="s">
        <v>44</v>
      </c>
      <c r="N503" s="9" t="s">
        <v>31</v>
      </c>
      <c r="O503" s="9" t="s">
        <v>32</v>
      </c>
      <c r="P503" s="9" t="s">
        <v>22</v>
      </c>
      <c r="Q503" s="9" t="s">
        <v>2560</v>
      </c>
      <c r="R503" s="9" t="s">
        <v>46</v>
      </c>
      <c r="S503" s="9" t="s">
        <v>2561</v>
      </c>
      <c r="T503" s="9" t="s">
        <v>2562</v>
      </c>
    </row>
    <row r="504" customHeight="1" spans="1:20">
      <c r="A504" s="6">
        <v>45213</v>
      </c>
      <c r="B504" s="9" t="s">
        <v>2563</v>
      </c>
      <c r="C504" s="9" t="s">
        <v>204</v>
      </c>
      <c r="D504" s="9" t="s">
        <v>22</v>
      </c>
      <c r="E504" s="9" t="s">
        <v>2564</v>
      </c>
      <c r="F504" s="9" t="s">
        <v>2565</v>
      </c>
      <c r="G504" s="9" t="s">
        <v>41</v>
      </c>
      <c r="H504" s="9" t="s">
        <v>22</v>
      </c>
      <c r="I504" s="9" t="s">
        <v>162</v>
      </c>
      <c r="J504" s="9" t="s">
        <v>27</v>
      </c>
      <c r="K504" s="9" t="s">
        <v>28</v>
      </c>
      <c r="L504" s="9" t="s">
        <v>43</v>
      </c>
      <c r="M504" s="9" t="s">
        <v>44</v>
      </c>
      <c r="N504" s="9" t="s">
        <v>208</v>
      </c>
      <c r="O504" s="9" t="s">
        <v>32</v>
      </c>
      <c r="P504" s="9" t="s">
        <v>22</v>
      </c>
      <c r="Q504" s="9" t="s">
        <v>2566</v>
      </c>
      <c r="R504" s="9" t="s">
        <v>56</v>
      </c>
      <c r="S504" s="9" t="s">
        <v>2567</v>
      </c>
      <c r="T504" s="9" t="s">
        <v>22</v>
      </c>
    </row>
    <row r="505" customHeight="1" spans="1:20">
      <c r="A505" s="6">
        <v>45213</v>
      </c>
      <c r="B505" s="9" t="s">
        <v>2568</v>
      </c>
      <c r="C505" s="9" t="s">
        <v>121</v>
      </c>
      <c r="D505" s="9" t="s">
        <v>22</v>
      </c>
      <c r="E505" s="9" t="s">
        <v>2569</v>
      </c>
      <c r="F505" s="9" t="s">
        <v>2570</v>
      </c>
      <c r="G505" s="9" t="s">
        <v>336</v>
      </c>
      <c r="H505" s="9" t="s">
        <v>110</v>
      </c>
      <c r="I505" s="9" t="s">
        <v>732</v>
      </c>
      <c r="J505" s="9" t="s">
        <v>27</v>
      </c>
      <c r="K505" s="9" t="s">
        <v>28</v>
      </c>
      <c r="L505" s="9" t="s">
        <v>43</v>
      </c>
      <c r="M505" s="9" t="s">
        <v>44</v>
      </c>
      <c r="N505" s="9" t="s">
        <v>31</v>
      </c>
      <c r="O505" s="9" t="s">
        <v>32</v>
      </c>
      <c r="P505" s="9" t="s">
        <v>22</v>
      </c>
      <c r="Q505" s="9" t="s">
        <v>2571</v>
      </c>
      <c r="R505" s="9" t="s">
        <v>56</v>
      </c>
      <c r="S505" s="9" t="s">
        <v>2572</v>
      </c>
      <c r="T505" s="9" t="s">
        <v>22</v>
      </c>
    </row>
    <row r="506" customHeight="1" spans="1:20">
      <c r="A506" s="6">
        <v>45213</v>
      </c>
      <c r="B506" s="9" t="s">
        <v>2573</v>
      </c>
      <c r="C506" s="9" t="s">
        <v>121</v>
      </c>
      <c r="D506" s="9" t="s">
        <v>22</v>
      </c>
      <c r="E506" s="9" t="s">
        <v>2574</v>
      </c>
      <c r="F506" s="9" t="s">
        <v>2575</v>
      </c>
      <c r="G506" s="9" t="s">
        <v>130</v>
      </c>
      <c r="H506" s="9" t="s">
        <v>22</v>
      </c>
      <c r="I506" s="9" t="s">
        <v>149</v>
      </c>
      <c r="J506" s="9" t="s">
        <v>27</v>
      </c>
      <c r="K506" s="9" t="s">
        <v>28</v>
      </c>
      <c r="L506" s="9" t="s">
        <v>43</v>
      </c>
      <c r="M506" s="9" t="s">
        <v>44</v>
      </c>
      <c r="N506" s="9" t="s">
        <v>31</v>
      </c>
      <c r="O506" s="9" t="s">
        <v>32</v>
      </c>
      <c r="P506" s="9" t="s">
        <v>22</v>
      </c>
      <c r="Q506" s="9" t="s">
        <v>2576</v>
      </c>
      <c r="R506" s="9" t="s">
        <v>56</v>
      </c>
      <c r="S506" s="9" t="s">
        <v>2577</v>
      </c>
      <c r="T506" s="9" t="s">
        <v>22</v>
      </c>
    </row>
    <row r="507" customHeight="1" spans="1:20">
      <c r="A507" s="6">
        <v>45213</v>
      </c>
      <c r="B507" s="9" t="s">
        <v>2578</v>
      </c>
      <c r="C507" s="9" t="s">
        <v>274</v>
      </c>
      <c r="D507" s="9" t="s">
        <v>22</v>
      </c>
      <c r="E507" s="9" t="s">
        <v>2579</v>
      </c>
      <c r="F507" s="9" t="s">
        <v>2580</v>
      </c>
      <c r="G507" s="9" t="s">
        <v>336</v>
      </c>
      <c r="H507" s="9" t="s">
        <v>22</v>
      </c>
      <c r="I507" s="9" t="s">
        <v>576</v>
      </c>
      <c r="J507" s="9" t="s">
        <v>27</v>
      </c>
      <c r="K507" s="9" t="s">
        <v>28</v>
      </c>
      <c r="L507" s="9" t="s">
        <v>43</v>
      </c>
      <c r="M507" s="9" t="s">
        <v>44</v>
      </c>
      <c r="N507" s="9" t="s">
        <v>208</v>
      </c>
      <c r="O507" s="9" t="s">
        <v>32</v>
      </c>
      <c r="P507" s="9" t="s">
        <v>22</v>
      </c>
      <c r="Q507" s="9" t="s">
        <v>2581</v>
      </c>
      <c r="R507" s="9" t="s">
        <v>56</v>
      </c>
      <c r="S507" s="9" t="s">
        <v>2582</v>
      </c>
      <c r="T507" s="9" t="s">
        <v>22</v>
      </c>
    </row>
    <row r="508" customHeight="1" spans="1:20">
      <c r="A508" s="6">
        <v>45213</v>
      </c>
      <c r="B508" s="9" t="s">
        <v>2583</v>
      </c>
      <c r="C508" s="9" t="s">
        <v>274</v>
      </c>
      <c r="D508" s="9" t="s">
        <v>22</v>
      </c>
      <c r="E508" s="9" t="s">
        <v>2584</v>
      </c>
      <c r="F508" s="9" t="s">
        <v>2585</v>
      </c>
      <c r="G508" s="9" t="s">
        <v>247</v>
      </c>
      <c r="H508" s="9" t="s">
        <v>22</v>
      </c>
      <c r="I508" s="9" t="s">
        <v>162</v>
      </c>
      <c r="J508" s="9" t="s">
        <v>27</v>
      </c>
      <c r="K508" s="9" t="s">
        <v>28</v>
      </c>
      <c r="L508" s="9" t="s">
        <v>43</v>
      </c>
      <c r="M508" s="9" t="s">
        <v>44</v>
      </c>
      <c r="N508" s="9" t="s">
        <v>208</v>
      </c>
      <c r="O508" s="9" t="s">
        <v>32</v>
      </c>
      <c r="P508" s="9" t="s">
        <v>22</v>
      </c>
      <c r="Q508" s="9" t="s">
        <v>2586</v>
      </c>
      <c r="R508" s="9" t="s">
        <v>56</v>
      </c>
      <c r="S508" s="9" t="s">
        <v>2587</v>
      </c>
      <c r="T508" s="9" t="s">
        <v>22</v>
      </c>
    </row>
    <row r="509" customHeight="1" spans="1:20">
      <c r="A509" s="6">
        <v>45213</v>
      </c>
      <c r="B509" s="9" t="s">
        <v>2588</v>
      </c>
      <c r="C509" s="9" t="s">
        <v>274</v>
      </c>
      <c r="D509" s="9" t="s">
        <v>22</v>
      </c>
      <c r="E509" s="9" t="s">
        <v>2589</v>
      </c>
      <c r="F509" s="9" t="s">
        <v>2590</v>
      </c>
      <c r="G509" s="9" t="s">
        <v>25</v>
      </c>
      <c r="H509" s="9" t="s">
        <v>22</v>
      </c>
      <c r="I509" s="9" t="s">
        <v>931</v>
      </c>
      <c r="J509" s="9" t="s">
        <v>27</v>
      </c>
      <c r="K509" s="9" t="s">
        <v>28</v>
      </c>
      <c r="L509" s="9" t="s">
        <v>43</v>
      </c>
      <c r="M509" s="9" t="s">
        <v>44</v>
      </c>
      <c r="N509" s="9" t="s">
        <v>208</v>
      </c>
      <c r="O509" s="9" t="s">
        <v>32</v>
      </c>
      <c r="P509" s="9" t="s">
        <v>22</v>
      </c>
      <c r="Q509" s="9" t="s">
        <v>2591</v>
      </c>
      <c r="R509" s="9" t="s">
        <v>56</v>
      </c>
      <c r="S509" s="9" t="s">
        <v>2592</v>
      </c>
      <c r="T509" s="9" t="s">
        <v>22</v>
      </c>
    </row>
    <row r="510" customHeight="1" spans="1:20">
      <c r="A510" s="6">
        <v>45213</v>
      </c>
      <c r="B510" s="9" t="s">
        <v>2593</v>
      </c>
      <c r="C510" s="9" t="s">
        <v>204</v>
      </c>
      <c r="D510" s="9" t="s">
        <v>22</v>
      </c>
      <c r="E510" s="9" t="s">
        <v>2594</v>
      </c>
      <c r="F510" s="9" t="s">
        <v>2595</v>
      </c>
      <c r="G510" s="9" t="s">
        <v>130</v>
      </c>
      <c r="H510" s="9" t="s">
        <v>22</v>
      </c>
      <c r="I510" s="9" t="s">
        <v>576</v>
      </c>
      <c r="J510" s="9" t="s">
        <v>27</v>
      </c>
      <c r="K510" s="9" t="s">
        <v>28</v>
      </c>
      <c r="L510" s="9" t="s">
        <v>43</v>
      </c>
      <c r="M510" s="9" t="s">
        <v>30</v>
      </c>
      <c r="N510" s="9" t="s">
        <v>208</v>
      </c>
      <c r="O510" s="9" t="s">
        <v>32</v>
      </c>
      <c r="P510" s="9" t="s">
        <v>22</v>
      </c>
      <c r="Q510" s="9" t="s">
        <v>2596</v>
      </c>
      <c r="R510" s="9" t="s">
        <v>56</v>
      </c>
      <c r="S510" s="9" t="s">
        <v>2597</v>
      </c>
      <c r="T510" s="9" t="s">
        <v>22</v>
      </c>
    </row>
    <row r="511" customHeight="1" spans="1:20">
      <c r="A511" s="6">
        <v>45213</v>
      </c>
      <c r="B511" s="9" t="s">
        <v>2598</v>
      </c>
      <c r="C511" s="9" t="s">
        <v>204</v>
      </c>
      <c r="D511" s="9" t="s">
        <v>22</v>
      </c>
      <c r="E511" s="9" t="s">
        <v>2599</v>
      </c>
      <c r="F511" s="9" t="s">
        <v>2600</v>
      </c>
      <c r="G511" s="9" t="s">
        <v>336</v>
      </c>
      <c r="H511" s="9" t="s">
        <v>22</v>
      </c>
      <c r="I511" s="9" t="s">
        <v>259</v>
      </c>
      <c r="J511" s="9" t="s">
        <v>27</v>
      </c>
      <c r="K511" s="9" t="s">
        <v>28</v>
      </c>
      <c r="L511" s="9" t="s">
        <v>43</v>
      </c>
      <c r="M511" s="9" t="s">
        <v>30</v>
      </c>
      <c r="N511" s="9" t="s">
        <v>208</v>
      </c>
      <c r="O511" s="9" t="s">
        <v>32</v>
      </c>
      <c r="P511" s="9" t="s">
        <v>22</v>
      </c>
      <c r="Q511" s="9" t="s">
        <v>2601</v>
      </c>
      <c r="R511" s="9" t="s">
        <v>56</v>
      </c>
      <c r="S511" s="9" t="s">
        <v>2602</v>
      </c>
      <c r="T511" s="9" t="s">
        <v>22</v>
      </c>
    </row>
    <row r="512" customHeight="1" spans="1:20">
      <c r="A512" s="6">
        <v>45213</v>
      </c>
      <c r="B512" s="9" t="s">
        <v>2603</v>
      </c>
      <c r="C512" s="9" t="s">
        <v>204</v>
      </c>
      <c r="D512" s="9" t="s">
        <v>22</v>
      </c>
      <c r="E512" s="9" t="s">
        <v>2604</v>
      </c>
      <c r="F512" s="9" t="s">
        <v>2605</v>
      </c>
      <c r="G512" s="9" t="s">
        <v>336</v>
      </c>
      <c r="H512" s="9" t="s">
        <v>22</v>
      </c>
      <c r="I512" s="9" t="s">
        <v>270</v>
      </c>
      <c r="J512" s="9" t="s">
        <v>27</v>
      </c>
      <c r="K512" s="9" t="s">
        <v>28</v>
      </c>
      <c r="L512" s="9" t="s">
        <v>43</v>
      </c>
      <c r="M512" s="9" t="s">
        <v>44</v>
      </c>
      <c r="N512" s="9" t="s">
        <v>208</v>
      </c>
      <c r="O512" s="9" t="s">
        <v>32</v>
      </c>
      <c r="P512" s="9" t="s">
        <v>22</v>
      </c>
      <c r="Q512" s="9" t="s">
        <v>2606</v>
      </c>
      <c r="R512" s="9" t="s">
        <v>56</v>
      </c>
      <c r="S512" s="9" t="s">
        <v>2607</v>
      </c>
      <c r="T512" s="9" t="s">
        <v>22</v>
      </c>
    </row>
    <row r="513" customHeight="1" spans="1:20">
      <c r="A513" s="6">
        <v>45213</v>
      </c>
      <c r="B513" s="9" t="s">
        <v>2608</v>
      </c>
      <c r="C513" s="9" t="s">
        <v>274</v>
      </c>
      <c r="D513" s="9" t="s">
        <v>22</v>
      </c>
      <c r="E513" s="9" t="s">
        <v>2609</v>
      </c>
      <c r="F513" s="9" t="s">
        <v>2610</v>
      </c>
      <c r="G513" s="9" t="s">
        <v>130</v>
      </c>
      <c r="H513" s="9" t="s">
        <v>22</v>
      </c>
      <c r="I513" s="9" t="s">
        <v>270</v>
      </c>
      <c r="J513" s="9" t="s">
        <v>27</v>
      </c>
      <c r="K513" s="9" t="s">
        <v>28</v>
      </c>
      <c r="L513" s="9" t="s">
        <v>43</v>
      </c>
      <c r="M513" s="9" t="s">
        <v>30</v>
      </c>
      <c r="N513" s="9" t="s">
        <v>208</v>
      </c>
      <c r="O513" s="9" t="s">
        <v>32</v>
      </c>
      <c r="P513" s="9" t="s">
        <v>22</v>
      </c>
      <c r="Q513" s="9" t="s">
        <v>2611</v>
      </c>
      <c r="R513" s="9" t="s">
        <v>56</v>
      </c>
      <c r="S513" s="9" t="s">
        <v>2612</v>
      </c>
      <c r="T513" s="9" t="s">
        <v>22</v>
      </c>
    </row>
    <row r="514" customHeight="1" spans="1:20">
      <c r="A514" s="6">
        <v>45213</v>
      </c>
      <c r="B514" s="9" t="s">
        <v>2613</v>
      </c>
      <c r="C514" s="9" t="s">
        <v>274</v>
      </c>
      <c r="D514" s="9" t="s">
        <v>22</v>
      </c>
      <c r="E514" s="9" t="s">
        <v>2614</v>
      </c>
      <c r="F514" s="9" t="s">
        <v>2615</v>
      </c>
      <c r="G514" s="9" t="s">
        <v>130</v>
      </c>
      <c r="H514" s="9" t="s">
        <v>22</v>
      </c>
      <c r="I514" s="9" t="s">
        <v>149</v>
      </c>
      <c r="J514" s="9" t="s">
        <v>27</v>
      </c>
      <c r="K514" s="9" t="s">
        <v>28</v>
      </c>
      <c r="L514" s="9" t="s">
        <v>43</v>
      </c>
      <c r="M514" s="9" t="s">
        <v>30</v>
      </c>
      <c r="N514" s="9" t="s">
        <v>208</v>
      </c>
      <c r="O514" s="9" t="s">
        <v>32</v>
      </c>
      <c r="P514" s="9" t="s">
        <v>22</v>
      </c>
      <c r="Q514" s="9" t="s">
        <v>2616</v>
      </c>
      <c r="R514" s="9" t="s">
        <v>56</v>
      </c>
      <c r="S514" s="9" t="s">
        <v>2617</v>
      </c>
      <c r="T514" s="9" t="s">
        <v>22</v>
      </c>
    </row>
    <row r="515" customHeight="1" spans="1:20">
      <c r="A515" s="6">
        <v>45213</v>
      </c>
      <c r="B515" s="9" t="s">
        <v>2618</v>
      </c>
      <c r="C515" s="9" t="s">
        <v>204</v>
      </c>
      <c r="D515" s="9" t="s">
        <v>22</v>
      </c>
      <c r="E515" s="9" t="s">
        <v>2619</v>
      </c>
      <c r="F515" s="9" t="s">
        <v>2620</v>
      </c>
      <c r="G515" s="9" t="s">
        <v>53</v>
      </c>
      <c r="H515" s="9" t="s">
        <v>22</v>
      </c>
      <c r="I515" s="9" t="s">
        <v>259</v>
      </c>
      <c r="J515" s="9" t="s">
        <v>27</v>
      </c>
      <c r="K515" s="9" t="s">
        <v>28</v>
      </c>
      <c r="L515" s="9" t="s">
        <v>43</v>
      </c>
      <c r="M515" s="9" t="s">
        <v>44</v>
      </c>
      <c r="N515" s="9" t="s">
        <v>208</v>
      </c>
      <c r="O515" s="9" t="s">
        <v>32</v>
      </c>
      <c r="P515" s="9" t="s">
        <v>22</v>
      </c>
      <c r="Q515" s="9" t="s">
        <v>2621</v>
      </c>
      <c r="R515" s="9" t="s">
        <v>56</v>
      </c>
      <c r="S515" s="9" t="s">
        <v>2622</v>
      </c>
      <c r="T515" s="9" t="s">
        <v>22</v>
      </c>
    </row>
    <row r="516" customHeight="1" spans="1:20">
      <c r="A516" s="6">
        <v>45213</v>
      </c>
      <c r="B516" s="9" t="s">
        <v>2623</v>
      </c>
      <c r="C516" s="9" t="s">
        <v>399</v>
      </c>
      <c r="D516" s="9" t="s">
        <v>22</v>
      </c>
      <c r="E516" s="9" t="s">
        <v>2624</v>
      </c>
      <c r="F516" s="9" t="s">
        <v>2625</v>
      </c>
      <c r="G516" s="9" t="s">
        <v>25</v>
      </c>
      <c r="H516" s="9" t="s">
        <v>22</v>
      </c>
      <c r="I516" s="9" t="s">
        <v>299</v>
      </c>
      <c r="J516" s="9" t="s">
        <v>27</v>
      </c>
      <c r="K516" s="9" t="s">
        <v>28</v>
      </c>
      <c r="L516" s="9" t="s">
        <v>43</v>
      </c>
      <c r="M516" s="9" t="s">
        <v>44</v>
      </c>
      <c r="N516" s="9" t="s">
        <v>31</v>
      </c>
      <c r="O516" s="9" t="s">
        <v>32</v>
      </c>
      <c r="P516" s="9" t="s">
        <v>22</v>
      </c>
      <c r="Q516" s="9" t="s">
        <v>2626</v>
      </c>
      <c r="R516" s="9" t="s">
        <v>46</v>
      </c>
      <c r="S516" s="9" t="s">
        <v>2627</v>
      </c>
      <c r="T516" s="9" t="s">
        <v>2628</v>
      </c>
    </row>
    <row r="517" customHeight="1" spans="1:20">
      <c r="A517" s="6">
        <v>45213</v>
      </c>
      <c r="B517" s="9" t="s">
        <v>2629</v>
      </c>
      <c r="C517" s="9" t="s">
        <v>399</v>
      </c>
      <c r="D517" s="9" t="s">
        <v>22</v>
      </c>
      <c r="E517" s="9" t="s">
        <v>2630</v>
      </c>
      <c r="F517" s="9" t="s">
        <v>2631</v>
      </c>
      <c r="G517" s="9" t="s">
        <v>130</v>
      </c>
      <c r="H517" s="9" t="s">
        <v>22</v>
      </c>
      <c r="I517" s="9" t="s">
        <v>83</v>
      </c>
      <c r="J517" s="9" t="s">
        <v>27</v>
      </c>
      <c r="K517" s="9" t="s">
        <v>28</v>
      </c>
      <c r="L517" s="9" t="s">
        <v>43</v>
      </c>
      <c r="M517" s="9" t="s">
        <v>30</v>
      </c>
      <c r="N517" s="9" t="s">
        <v>31</v>
      </c>
      <c r="O517" s="9" t="s">
        <v>32</v>
      </c>
      <c r="P517" s="9" t="s">
        <v>22</v>
      </c>
      <c r="Q517" s="9" t="s">
        <v>2632</v>
      </c>
      <c r="R517" s="9" t="s">
        <v>46</v>
      </c>
      <c r="S517" s="20" t="s">
        <v>2633</v>
      </c>
      <c r="T517" s="9" t="s">
        <v>22</v>
      </c>
    </row>
    <row r="518" customHeight="1" spans="1:20">
      <c r="A518" s="6">
        <v>45214</v>
      </c>
      <c r="B518" s="9" t="s">
        <v>2634</v>
      </c>
      <c r="C518" s="9" t="s">
        <v>121</v>
      </c>
      <c r="D518" s="9" t="s">
        <v>22</v>
      </c>
      <c r="E518" s="9" t="s">
        <v>2635</v>
      </c>
      <c r="F518" s="9" t="s">
        <v>2636</v>
      </c>
      <c r="G518" s="9" t="s">
        <v>41</v>
      </c>
      <c r="H518" s="9" t="s">
        <v>22</v>
      </c>
      <c r="I518" s="9" t="s">
        <v>412</v>
      </c>
      <c r="J518" s="9" t="s">
        <v>27</v>
      </c>
      <c r="K518" s="9" t="s">
        <v>28</v>
      </c>
      <c r="L518" s="9" t="s">
        <v>43</v>
      </c>
      <c r="M518" s="9" t="s">
        <v>44</v>
      </c>
      <c r="N518" s="9" t="s">
        <v>31</v>
      </c>
      <c r="O518" s="9" t="s">
        <v>32</v>
      </c>
      <c r="P518" s="9" t="s">
        <v>22</v>
      </c>
      <c r="Q518" s="9" t="s">
        <v>2637</v>
      </c>
      <c r="R518" s="9" t="s">
        <v>56</v>
      </c>
      <c r="S518" s="20" t="s">
        <v>2638</v>
      </c>
      <c r="T518" s="9" t="s">
        <v>22</v>
      </c>
    </row>
    <row r="519" customHeight="1" spans="1:20">
      <c r="A519" s="6">
        <v>45214</v>
      </c>
      <c r="B519" s="9" t="s">
        <v>2639</v>
      </c>
      <c r="C519" s="9" t="s">
        <v>274</v>
      </c>
      <c r="D519" s="9" t="s">
        <v>22</v>
      </c>
      <c r="E519" s="9" t="s">
        <v>2640</v>
      </c>
      <c r="F519" s="9" t="s">
        <v>2641</v>
      </c>
      <c r="G519" s="9" t="s">
        <v>247</v>
      </c>
      <c r="H519" s="9" t="s">
        <v>22</v>
      </c>
      <c r="I519" s="9" t="s">
        <v>315</v>
      </c>
      <c r="J519" s="9" t="s">
        <v>27</v>
      </c>
      <c r="K519" s="9" t="s">
        <v>28</v>
      </c>
      <c r="L519" s="9" t="s">
        <v>43</v>
      </c>
      <c r="M519" s="9" t="s">
        <v>30</v>
      </c>
      <c r="N519" s="9" t="s">
        <v>208</v>
      </c>
      <c r="O519" s="9" t="s">
        <v>32</v>
      </c>
      <c r="P519" s="9" t="s">
        <v>22</v>
      </c>
      <c r="Q519" s="9" t="s">
        <v>2642</v>
      </c>
      <c r="R519" s="9" t="s">
        <v>56</v>
      </c>
      <c r="S519" s="20" t="s">
        <v>2643</v>
      </c>
      <c r="T519" s="9" t="s">
        <v>22</v>
      </c>
    </row>
    <row r="520" customHeight="1" spans="1:20">
      <c r="A520" s="6">
        <v>45214</v>
      </c>
      <c r="B520" s="9" t="s">
        <v>2644</v>
      </c>
      <c r="C520" s="9" t="s">
        <v>121</v>
      </c>
      <c r="D520" s="9" t="s">
        <v>22</v>
      </c>
      <c r="E520" s="9" t="s">
        <v>2645</v>
      </c>
      <c r="F520" s="9" t="s">
        <v>2646</v>
      </c>
      <c r="G520" s="9" t="s">
        <v>130</v>
      </c>
      <c r="H520" s="9" t="s">
        <v>22</v>
      </c>
      <c r="I520" s="9" t="s">
        <v>412</v>
      </c>
      <c r="J520" s="9" t="s">
        <v>27</v>
      </c>
      <c r="K520" s="9" t="s">
        <v>28</v>
      </c>
      <c r="L520" s="9" t="s">
        <v>43</v>
      </c>
      <c r="M520" s="9" t="s">
        <v>30</v>
      </c>
      <c r="N520" s="9" t="s">
        <v>31</v>
      </c>
      <c r="O520" s="9" t="s">
        <v>32</v>
      </c>
      <c r="P520" s="9" t="s">
        <v>22</v>
      </c>
      <c r="Q520" s="9" t="s">
        <v>2647</v>
      </c>
      <c r="R520" s="9" t="s">
        <v>56</v>
      </c>
      <c r="S520" s="9" t="s">
        <v>2648</v>
      </c>
      <c r="T520" s="9" t="s">
        <v>22</v>
      </c>
    </row>
    <row r="521" customHeight="1" spans="1:20">
      <c r="A521" s="6">
        <v>45214</v>
      </c>
      <c r="B521" s="9" t="s">
        <v>2649</v>
      </c>
      <c r="C521" s="9" t="s">
        <v>274</v>
      </c>
      <c r="D521" s="9" t="s">
        <v>22</v>
      </c>
      <c r="E521" s="9" t="s">
        <v>2650</v>
      </c>
      <c r="F521" s="9" t="s">
        <v>2651</v>
      </c>
      <c r="G521" s="9" t="s">
        <v>130</v>
      </c>
      <c r="H521" s="9" t="s">
        <v>110</v>
      </c>
      <c r="I521" s="9" t="s">
        <v>985</v>
      </c>
      <c r="J521" s="9" t="s">
        <v>27</v>
      </c>
      <c r="K521" s="9" t="s">
        <v>28</v>
      </c>
      <c r="L521" s="9" t="s">
        <v>43</v>
      </c>
      <c r="M521" s="9" t="s">
        <v>30</v>
      </c>
      <c r="N521" s="9" t="s">
        <v>208</v>
      </c>
      <c r="O521" s="9" t="s">
        <v>32</v>
      </c>
      <c r="P521" s="9" t="s">
        <v>22</v>
      </c>
      <c r="Q521" s="9" t="s">
        <v>2652</v>
      </c>
      <c r="R521" s="9" t="s">
        <v>56</v>
      </c>
      <c r="S521" s="9" t="s">
        <v>2653</v>
      </c>
      <c r="T521" s="9" t="s">
        <v>22</v>
      </c>
    </row>
    <row r="522" customHeight="1" spans="1:20">
      <c r="A522" s="6">
        <v>45214</v>
      </c>
      <c r="B522" s="9" t="s">
        <v>2654</v>
      </c>
      <c r="C522" s="9" t="s">
        <v>121</v>
      </c>
      <c r="D522" s="9" t="s">
        <v>22</v>
      </c>
      <c r="E522" s="9" t="s">
        <v>2655</v>
      </c>
      <c r="F522" s="9" t="s">
        <v>2656</v>
      </c>
      <c r="G522" s="9" t="s">
        <v>53</v>
      </c>
      <c r="H522" s="9" t="s">
        <v>22</v>
      </c>
      <c r="I522" s="9" t="s">
        <v>207</v>
      </c>
      <c r="J522" s="9" t="s">
        <v>27</v>
      </c>
      <c r="K522" s="9" t="s">
        <v>28</v>
      </c>
      <c r="L522" s="9" t="s">
        <v>43</v>
      </c>
      <c r="M522" s="9" t="s">
        <v>30</v>
      </c>
      <c r="N522" s="9" t="s">
        <v>31</v>
      </c>
      <c r="O522" s="9" t="s">
        <v>32</v>
      </c>
      <c r="P522" s="9" t="s">
        <v>22</v>
      </c>
      <c r="Q522" s="9" t="s">
        <v>2657</v>
      </c>
      <c r="R522" s="9" t="s">
        <v>56</v>
      </c>
      <c r="S522" s="9" t="s">
        <v>2658</v>
      </c>
      <c r="T522" s="9" t="s">
        <v>22</v>
      </c>
    </row>
    <row r="523" customHeight="1" spans="1:20">
      <c r="A523" s="6">
        <v>45214</v>
      </c>
      <c r="B523" s="9" t="s">
        <v>2659</v>
      </c>
      <c r="C523" s="9" t="s">
        <v>121</v>
      </c>
      <c r="D523" s="9" t="s">
        <v>22</v>
      </c>
      <c r="E523" s="9" t="s">
        <v>2660</v>
      </c>
      <c r="F523" s="9" t="s">
        <v>2661</v>
      </c>
      <c r="G523" s="9" t="s">
        <v>41</v>
      </c>
      <c r="H523" s="9" t="s">
        <v>110</v>
      </c>
      <c r="I523" s="9" t="s">
        <v>701</v>
      </c>
      <c r="J523" s="9" t="s">
        <v>27</v>
      </c>
      <c r="K523" s="9" t="s">
        <v>28</v>
      </c>
      <c r="L523" s="9" t="s">
        <v>43</v>
      </c>
      <c r="M523" s="9" t="s">
        <v>44</v>
      </c>
      <c r="N523" s="9" t="s">
        <v>31</v>
      </c>
      <c r="O523" s="9" t="s">
        <v>32</v>
      </c>
      <c r="P523" s="9" t="s">
        <v>22</v>
      </c>
      <c r="Q523" s="9" t="s">
        <v>2662</v>
      </c>
      <c r="R523" s="9" t="s">
        <v>56</v>
      </c>
      <c r="S523" s="9" t="s">
        <v>2663</v>
      </c>
      <c r="T523" s="9" t="s">
        <v>22</v>
      </c>
    </row>
    <row r="524" customHeight="1" spans="1:20">
      <c r="A524" s="6">
        <v>45214</v>
      </c>
      <c r="B524" s="9" t="s">
        <v>2664</v>
      </c>
      <c r="C524" s="9" t="s">
        <v>274</v>
      </c>
      <c r="D524" s="9" t="s">
        <v>22</v>
      </c>
      <c r="E524" s="9" t="s">
        <v>2665</v>
      </c>
      <c r="F524" s="9" t="s">
        <v>2666</v>
      </c>
      <c r="G524" s="9" t="s">
        <v>130</v>
      </c>
      <c r="H524" s="9" t="s">
        <v>22</v>
      </c>
      <c r="I524" s="9" t="s">
        <v>270</v>
      </c>
      <c r="J524" s="9" t="s">
        <v>27</v>
      </c>
      <c r="K524" s="9" t="s">
        <v>28</v>
      </c>
      <c r="L524" s="9" t="s">
        <v>43</v>
      </c>
      <c r="M524" s="9" t="s">
        <v>44</v>
      </c>
      <c r="N524" s="9" t="s">
        <v>208</v>
      </c>
      <c r="O524" s="9" t="s">
        <v>32</v>
      </c>
      <c r="P524" s="9" t="s">
        <v>22</v>
      </c>
      <c r="Q524" s="9" t="s">
        <v>2667</v>
      </c>
      <c r="R524" s="9" t="s">
        <v>56</v>
      </c>
      <c r="S524" s="9" t="s">
        <v>2668</v>
      </c>
      <c r="T524" s="9" t="s">
        <v>22</v>
      </c>
    </row>
    <row r="525" customHeight="1" spans="1:20">
      <c r="A525" s="6">
        <v>45214</v>
      </c>
      <c r="B525" s="9" t="s">
        <v>2669</v>
      </c>
      <c r="C525" s="9" t="s">
        <v>204</v>
      </c>
      <c r="D525" s="9" t="s">
        <v>22</v>
      </c>
      <c r="E525" s="9" t="s">
        <v>2670</v>
      </c>
      <c r="F525" s="9" t="s">
        <v>2671</v>
      </c>
      <c r="G525" s="9" t="s">
        <v>336</v>
      </c>
      <c r="H525" s="9" t="s">
        <v>540</v>
      </c>
      <c r="I525" s="9" t="s">
        <v>241</v>
      </c>
      <c r="J525" s="9" t="s">
        <v>27</v>
      </c>
      <c r="K525" s="9" t="s">
        <v>28</v>
      </c>
      <c r="L525" s="9" t="s">
        <v>43</v>
      </c>
      <c r="M525" s="9" t="s">
        <v>44</v>
      </c>
      <c r="N525" s="9" t="s">
        <v>208</v>
      </c>
      <c r="O525" s="9" t="s">
        <v>32</v>
      </c>
      <c r="P525" s="9" t="s">
        <v>22</v>
      </c>
      <c r="Q525" s="9" t="s">
        <v>2672</v>
      </c>
      <c r="R525" s="9" t="s">
        <v>56</v>
      </c>
      <c r="S525" s="9" t="s">
        <v>2673</v>
      </c>
      <c r="T525" s="9" t="s">
        <v>22</v>
      </c>
    </row>
    <row r="526" customHeight="1" spans="1:20">
      <c r="A526" s="6">
        <v>45214</v>
      </c>
      <c r="B526" s="9" t="s">
        <v>2674</v>
      </c>
      <c r="C526" s="9" t="s">
        <v>204</v>
      </c>
      <c r="D526" s="9" t="s">
        <v>22</v>
      </c>
      <c r="E526" s="9" t="s">
        <v>2675</v>
      </c>
      <c r="F526" s="9" t="s">
        <v>2676</v>
      </c>
      <c r="G526" s="9" t="s">
        <v>53</v>
      </c>
      <c r="H526" s="9" t="s">
        <v>22</v>
      </c>
      <c r="I526" s="9" t="s">
        <v>97</v>
      </c>
      <c r="J526" s="9" t="s">
        <v>27</v>
      </c>
      <c r="K526" s="9" t="s">
        <v>28</v>
      </c>
      <c r="L526" s="9" t="s">
        <v>43</v>
      </c>
      <c r="M526" s="9" t="s">
        <v>44</v>
      </c>
      <c r="N526" s="9" t="s">
        <v>208</v>
      </c>
      <c r="O526" s="9" t="s">
        <v>32</v>
      </c>
      <c r="P526" s="9" t="s">
        <v>22</v>
      </c>
      <c r="Q526" s="9" t="s">
        <v>2677</v>
      </c>
      <c r="R526" s="9" t="s">
        <v>56</v>
      </c>
      <c r="S526" s="9" t="s">
        <v>2678</v>
      </c>
      <c r="T526" s="9" t="s">
        <v>22</v>
      </c>
    </row>
    <row r="527" customHeight="1" spans="1:20">
      <c r="A527" s="6">
        <v>45214</v>
      </c>
      <c r="B527" s="9" t="s">
        <v>2679</v>
      </c>
      <c r="C527" s="9" t="s">
        <v>274</v>
      </c>
      <c r="D527" s="9" t="s">
        <v>22</v>
      </c>
      <c r="E527" s="9" t="s">
        <v>2680</v>
      </c>
      <c r="F527" s="9" t="s">
        <v>2681</v>
      </c>
      <c r="G527" s="9" t="s">
        <v>336</v>
      </c>
      <c r="H527" s="9" t="s">
        <v>161</v>
      </c>
      <c r="I527" s="9" t="s">
        <v>253</v>
      </c>
      <c r="J527" s="9" t="s">
        <v>27</v>
      </c>
      <c r="K527" s="9" t="s">
        <v>28</v>
      </c>
      <c r="L527" s="9" t="s">
        <v>43</v>
      </c>
      <c r="M527" s="9" t="s">
        <v>44</v>
      </c>
      <c r="N527" s="9" t="s">
        <v>208</v>
      </c>
      <c r="O527" s="9" t="s">
        <v>32</v>
      </c>
      <c r="P527" s="9" t="s">
        <v>22</v>
      </c>
      <c r="Q527" s="9" t="s">
        <v>2682</v>
      </c>
      <c r="R527" s="9" t="s">
        <v>56</v>
      </c>
      <c r="S527" s="9" t="s">
        <v>2683</v>
      </c>
      <c r="T527" s="9" t="s">
        <v>22</v>
      </c>
    </row>
    <row r="528" customHeight="1" spans="1:20">
      <c r="A528" s="6">
        <v>45214</v>
      </c>
      <c r="B528" s="9" t="s">
        <v>2684</v>
      </c>
      <c r="C528" s="9" t="s">
        <v>204</v>
      </c>
      <c r="D528" s="9" t="s">
        <v>22</v>
      </c>
      <c r="E528" s="9" t="s">
        <v>2685</v>
      </c>
      <c r="F528" s="9" t="s">
        <v>2686</v>
      </c>
      <c r="G528" s="9" t="s">
        <v>130</v>
      </c>
      <c r="H528" s="9" t="s">
        <v>22</v>
      </c>
      <c r="I528" s="9" t="s">
        <v>732</v>
      </c>
      <c r="J528" s="9" t="s">
        <v>27</v>
      </c>
      <c r="K528" s="9" t="s">
        <v>28</v>
      </c>
      <c r="L528" s="9" t="s">
        <v>43</v>
      </c>
      <c r="M528" s="9" t="s">
        <v>30</v>
      </c>
      <c r="N528" s="9" t="s">
        <v>208</v>
      </c>
      <c r="O528" s="9" t="s">
        <v>32</v>
      </c>
      <c r="P528" s="9" t="s">
        <v>22</v>
      </c>
      <c r="Q528" s="9" t="s">
        <v>2687</v>
      </c>
      <c r="R528" s="9" t="s">
        <v>56</v>
      </c>
      <c r="S528" s="9" t="s">
        <v>2688</v>
      </c>
      <c r="T528" s="9" t="s">
        <v>22</v>
      </c>
    </row>
    <row r="529" customHeight="1" spans="1:20">
      <c r="A529" s="6">
        <v>45214</v>
      </c>
      <c r="B529" s="9" t="s">
        <v>2689</v>
      </c>
      <c r="C529" s="9" t="s">
        <v>204</v>
      </c>
      <c r="D529" s="9" t="s">
        <v>22</v>
      </c>
      <c r="E529" s="9" t="s">
        <v>2690</v>
      </c>
      <c r="F529" s="9" t="s">
        <v>2691</v>
      </c>
      <c r="G529" s="9" t="s">
        <v>82</v>
      </c>
      <c r="H529" s="9" t="s">
        <v>22</v>
      </c>
      <c r="I529" s="9" t="s">
        <v>56</v>
      </c>
      <c r="J529" s="9" t="s">
        <v>27</v>
      </c>
      <c r="K529" s="9" t="s">
        <v>28</v>
      </c>
      <c r="L529" s="9" t="s">
        <v>43</v>
      </c>
      <c r="M529" s="9" t="s">
        <v>44</v>
      </c>
      <c r="N529" s="9" t="s">
        <v>208</v>
      </c>
      <c r="O529" s="9" t="s">
        <v>32</v>
      </c>
      <c r="P529" s="9" t="s">
        <v>22</v>
      </c>
      <c r="Q529" s="9" t="s">
        <v>2692</v>
      </c>
      <c r="R529" s="9" t="s">
        <v>56</v>
      </c>
      <c r="S529" s="9" t="s">
        <v>2693</v>
      </c>
      <c r="T529" s="9" t="s">
        <v>22</v>
      </c>
    </row>
    <row r="530" customHeight="1" spans="1:20">
      <c r="A530" s="6">
        <v>45215</v>
      </c>
      <c r="B530" s="9" t="s">
        <v>2694</v>
      </c>
      <c r="C530" s="9" t="s">
        <v>121</v>
      </c>
      <c r="D530" s="11" t="s">
        <v>22</v>
      </c>
      <c r="E530" s="9" t="s">
        <v>2695</v>
      </c>
      <c r="F530" s="9" t="s">
        <v>2696</v>
      </c>
      <c r="G530" s="11" t="s">
        <v>336</v>
      </c>
      <c r="H530" s="11" t="s">
        <v>96</v>
      </c>
      <c r="I530" s="11" t="s">
        <v>175</v>
      </c>
      <c r="J530" s="11" t="s">
        <v>27</v>
      </c>
      <c r="K530" s="11" t="s">
        <v>28</v>
      </c>
      <c r="L530" s="11" t="s">
        <v>43</v>
      </c>
      <c r="M530" s="9" t="s">
        <v>30</v>
      </c>
      <c r="N530" s="9" t="s">
        <v>31</v>
      </c>
      <c r="O530" s="11" t="s">
        <v>32</v>
      </c>
      <c r="P530" s="11" t="s">
        <v>22</v>
      </c>
      <c r="Q530" s="11" t="s">
        <v>2697</v>
      </c>
      <c r="R530" s="11" t="s">
        <v>56</v>
      </c>
      <c r="S530" s="9" t="s">
        <v>2698</v>
      </c>
      <c r="T530" s="9" t="s">
        <v>22</v>
      </c>
    </row>
    <row r="531" customHeight="1" spans="1:20">
      <c r="A531" s="6">
        <v>45215</v>
      </c>
      <c r="B531" s="9" t="s">
        <v>2699</v>
      </c>
      <c r="C531" s="9" t="s">
        <v>204</v>
      </c>
      <c r="D531" s="11" t="s">
        <v>22</v>
      </c>
      <c r="E531" s="9" t="s">
        <v>2700</v>
      </c>
      <c r="F531" s="9" t="s">
        <v>2701</v>
      </c>
      <c r="G531" s="11" t="s">
        <v>130</v>
      </c>
      <c r="H531" s="11" t="s">
        <v>22</v>
      </c>
      <c r="I531" s="11" t="s">
        <v>42</v>
      </c>
      <c r="J531" s="11" t="s">
        <v>27</v>
      </c>
      <c r="K531" s="11" t="s">
        <v>28</v>
      </c>
      <c r="L531" s="11" t="s">
        <v>43</v>
      </c>
      <c r="M531" s="9" t="s">
        <v>30</v>
      </c>
      <c r="N531" s="9" t="s">
        <v>208</v>
      </c>
      <c r="O531" s="11" t="s">
        <v>32</v>
      </c>
      <c r="P531" s="11" t="s">
        <v>22</v>
      </c>
      <c r="Q531" s="11" t="s">
        <v>2702</v>
      </c>
      <c r="R531" s="11" t="s">
        <v>56</v>
      </c>
      <c r="S531" s="9" t="s">
        <v>2703</v>
      </c>
      <c r="T531" s="9" t="s">
        <v>22</v>
      </c>
    </row>
    <row r="532" customHeight="1" spans="1:20">
      <c r="A532" s="6">
        <v>45215</v>
      </c>
      <c r="B532" s="9" t="s">
        <v>2704</v>
      </c>
      <c r="C532" s="9" t="s">
        <v>274</v>
      </c>
      <c r="D532" s="11" t="s">
        <v>22</v>
      </c>
      <c r="E532" s="9" t="s">
        <v>2705</v>
      </c>
      <c r="F532" s="9" t="s">
        <v>2706</v>
      </c>
      <c r="G532" s="11" t="s">
        <v>69</v>
      </c>
      <c r="H532" s="11" t="s">
        <v>96</v>
      </c>
      <c r="I532" s="11" t="s">
        <v>42</v>
      </c>
      <c r="J532" s="11" t="s">
        <v>27</v>
      </c>
      <c r="K532" s="11" t="s">
        <v>28</v>
      </c>
      <c r="L532" s="11" t="s">
        <v>43</v>
      </c>
      <c r="M532" s="9" t="s">
        <v>44</v>
      </c>
      <c r="N532" s="9" t="s">
        <v>208</v>
      </c>
      <c r="O532" s="11" t="s">
        <v>32</v>
      </c>
      <c r="P532" s="11" t="s">
        <v>22</v>
      </c>
      <c r="Q532" s="11" t="s">
        <v>2707</v>
      </c>
      <c r="R532" s="11" t="s">
        <v>56</v>
      </c>
      <c r="S532" s="20" t="s">
        <v>2708</v>
      </c>
      <c r="T532" s="9" t="s">
        <v>22</v>
      </c>
    </row>
    <row r="533" customHeight="1" spans="1:20">
      <c r="A533" s="6">
        <v>45215</v>
      </c>
      <c r="B533" s="9" t="s">
        <v>2709</v>
      </c>
      <c r="C533" s="9" t="s">
        <v>204</v>
      </c>
      <c r="D533" s="11" t="s">
        <v>22</v>
      </c>
      <c r="E533" s="9" t="s">
        <v>2710</v>
      </c>
      <c r="F533" s="9" t="s">
        <v>2711</v>
      </c>
      <c r="G533" s="11" t="s">
        <v>82</v>
      </c>
      <c r="H533" s="11" t="s">
        <v>22</v>
      </c>
      <c r="I533" s="11" t="s">
        <v>299</v>
      </c>
      <c r="J533" s="11" t="s">
        <v>27</v>
      </c>
      <c r="K533" s="11" t="s">
        <v>28</v>
      </c>
      <c r="L533" s="11" t="s">
        <v>43</v>
      </c>
      <c r="M533" s="9" t="s">
        <v>44</v>
      </c>
      <c r="N533" s="9" t="s">
        <v>208</v>
      </c>
      <c r="O533" s="11" t="s">
        <v>32</v>
      </c>
      <c r="P533" s="11" t="s">
        <v>22</v>
      </c>
      <c r="Q533" s="11" t="s">
        <v>2712</v>
      </c>
      <c r="R533" s="11" t="s">
        <v>56</v>
      </c>
      <c r="S533" s="9" t="s">
        <v>2713</v>
      </c>
      <c r="T533" s="9" t="s">
        <v>22</v>
      </c>
    </row>
    <row r="534" customHeight="1" spans="1:20">
      <c r="A534" s="6">
        <v>45215</v>
      </c>
      <c r="B534" s="9" t="s">
        <v>2714</v>
      </c>
      <c r="C534" s="9" t="s">
        <v>274</v>
      </c>
      <c r="D534" s="11" t="s">
        <v>22</v>
      </c>
      <c r="E534" s="9" t="s">
        <v>2715</v>
      </c>
      <c r="F534" s="9" t="s">
        <v>2716</v>
      </c>
      <c r="G534" s="11" t="s">
        <v>130</v>
      </c>
      <c r="H534" s="11" t="s">
        <v>22</v>
      </c>
      <c r="I534" s="11" t="s">
        <v>124</v>
      </c>
      <c r="J534" s="11" t="s">
        <v>27</v>
      </c>
      <c r="K534" s="11" t="s">
        <v>28</v>
      </c>
      <c r="L534" s="11" t="s">
        <v>43</v>
      </c>
      <c r="M534" s="9" t="s">
        <v>44</v>
      </c>
      <c r="N534" s="9" t="s">
        <v>208</v>
      </c>
      <c r="O534" s="11" t="s">
        <v>32</v>
      </c>
      <c r="P534" s="11" t="s">
        <v>22</v>
      </c>
      <c r="Q534" s="11" t="s">
        <v>2717</v>
      </c>
      <c r="R534" s="11" t="s">
        <v>56</v>
      </c>
      <c r="S534" s="9" t="s">
        <v>2718</v>
      </c>
      <c r="T534" s="9" t="s">
        <v>22</v>
      </c>
    </row>
    <row r="535" customHeight="1" spans="1:20">
      <c r="A535" s="6">
        <v>45215</v>
      </c>
      <c r="B535" s="9" t="s">
        <v>2719</v>
      </c>
      <c r="C535" s="9" t="s">
        <v>204</v>
      </c>
      <c r="D535" s="11" t="s">
        <v>22</v>
      </c>
      <c r="E535" s="9" t="s">
        <v>2720</v>
      </c>
      <c r="F535" s="9" t="s">
        <v>2721</v>
      </c>
      <c r="G535" s="11" t="s">
        <v>336</v>
      </c>
      <c r="H535" s="11" t="s">
        <v>22</v>
      </c>
      <c r="I535" s="11" t="s">
        <v>235</v>
      </c>
      <c r="J535" s="11" t="s">
        <v>27</v>
      </c>
      <c r="K535" s="11" t="s">
        <v>28</v>
      </c>
      <c r="L535" s="11" t="s">
        <v>43</v>
      </c>
      <c r="M535" s="9" t="s">
        <v>44</v>
      </c>
      <c r="N535" s="9" t="s">
        <v>208</v>
      </c>
      <c r="O535" s="11" t="s">
        <v>32</v>
      </c>
      <c r="P535" s="11" t="s">
        <v>22</v>
      </c>
      <c r="Q535" s="11" t="s">
        <v>2722</v>
      </c>
      <c r="R535" s="11" t="s">
        <v>56</v>
      </c>
      <c r="S535" s="9" t="s">
        <v>2723</v>
      </c>
      <c r="T535" s="9" t="s">
        <v>22</v>
      </c>
    </row>
    <row r="536" customHeight="1" spans="1:20">
      <c r="A536" s="6">
        <v>45215</v>
      </c>
      <c r="B536" s="9" t="s">
        <v>2724</v>
      </c>
      <c r="C536" s="9" t="s">
        <v>204</v>
      </c>
      <c r="D536" s="11" t="s">
        <v>22</v>
      </c>
      <c r="E536" s="9" t="s">
        <v>2725</v>
      </c>
      <c r="F536" s="9" t="s">
        <v>2726</v>
      </c>
      <c r="G536" s="11" t="s">
        <v>130</v>
      </c>
      <c r="H536" s="11" t="s">
        <v>22</v>
      </c>
      <c r="I536" s="11" t="s">
        <v>315</v>
      </c>
      <c r="J536" s="11" t="s">
        <v>27</v>
      </c>
      <c r="K536" s="11" t="s">
        <v>28</v>
      </c>
      <c r="L536" s="11" t="s">
        <v>43</v>
      </c>
      <c r="M536" s="9" t="s">
        <v>30</v>
      </c>
      <c r="N536" s="9" t="s">
        <v>208</v>
      </c>
      <c r="O536" s="11" t="s">
        <v>32</v>
      </c>
      <c r="P536" s="11" t="s">
        <v>22</v>
      </c>
      <c r="Q536" s="11" t="s">
        <v>2727</v>
      </c>
      <c r="R536" s="11" t="s">
        <v>56</v>
      </c>
      <c r="S536" s="9" t="s">
        <v>2728</v>
      </c>
      <c r="T536" s="9" t="s">
        <v>22</v>
      </c>
    </row>
    <row r="537" customHeight="1" spans="1:20">
      <c r="A537" s="6">
        <v>45215</v>
      </c>
      <c r="B537" s="9" t="s">
        <v>2729</v>
      </c>
      <c r="C537" s="9" t="s">
        <v>204</v>
      </c>
      <c r="D537" s="11" t="s">
        <v>22</v>
      </c>
      <c r="E537" s="9" t="s">
        <v>2730</v>
      </c>
      <c r="F537" s="9" t="s">
        <v>2731</v>
      </c>
      <c r="G537" s="11" t="s">
        <v>53</v>
      </c>
      <c r="H537" s="11" t="s">
        <v>22</v>
      </c>
      <c r="I537" s="11" t="s">
        <v>214</v>
      </c>
      <c r="J537" s="11" t="s">
        <v>27</v>
      </c>
      <c r="K537" s="11" t="s">
        <v>28</v>
      </c>
      <c r="L537" s="11" t="s">
        <v>43</v>
      </c>
      <c r="M537" s="9" t="s">
        <v>44</v>
      </c>
      <c r="N537" s="9" t="s">
        <v>208</v>
      </c>
      <c r="O537" s="11" t="s">
        <v>32</v>
      </c>
      <c r="P537" s="11" t="s">
        <v>22</v>
      </c>
      <c r="Q537" s="11" t="s">
        <v>2732</v>
      </c>
      <c r="R537" s="11" t="s">
        <v>56</v>
      </c>
      <c r="S537" s="9" t="s">
        <v>2733</v>
      </c>
      <c r="T537" s="9" t="s">
        <v>22</v>
      </c>
    </row>
    <row r="538" customHeight="1" spans="1:20">
      <c r="A538" s="6">
        <v>45215</v>
      </c>
      <c r="B538" s="9" t="s">
        <v>2734</v>
      </c>
      <c r="C538" s="9" t="s">
        <v>204</v>
      </c>
      <c r="D538" s="11" t="s">
        <v>22</v>
      </c>
      <c r="E538" s="9" t="s">
        <v>2735</v>
      </c>
      <c r="F538" s="9" t="s">
        <v>2736</v>
      </c>
      <c r="G538" s="11" t="s">
        <v>336</v>
      </c>
      <c r="H538" s="11" t="s">
        <v>110</v>
      </c>
      <c r="I538" s="11" t="s">
        <v>97</v>
      </c>
      <c r="J538" s="11" t="s">
        <v>27</v>
      </c>
      <c r="K538" s="11" t="s">
        <v>28</v>
      </c>
      <c r="L538" s="11" t="s">
        <v>43</v>
      </c>
      <c r="M538" s="9" t="s">
        <v>30</v>
      </c>
      <c r="N538" s="9" t="s">
        <v>208</v>
      </c>
      <c r="O538" s="11" t="s">
        <v>32</v>
      </c>
      <c r="P538" s="11" t="s">
        <v>22</v>
      </c>
      <c r="Q538" s="11" t="s">
        <v>2737</v>
      </c>
      <c r="R538" s="11" t="s">
        <v>56</v>
      </c>
      <c r="S538" s="9" t="s">
        <v>2738</v>
      </c>
      <c r="T538" s="9" t="s">
        <v>22</v>
      </c>
    </row>
    <row r="539" customHeight="1" spans="1:20">
      <c r="A539" s="6">
        <v>45215</v>
      </c>
      <c r="B539" s="9" t="s">
        <v>2739</v>
      </c>
      <c r="C539" s="9" t="s">
        <v>204</v>
      </c>
      <c r="D539" s="11" t="s">
        <v>22</v>
      </c>
      <c r="E539" s="9" t="s">
        <v>2740</v>
      </c>
      <c r="F539" s="9" t="s">
        <v>2741</v>
      </c>
      <c r="G539" s="11" t="s">
        <v>25</v>
      </c>
      <c r="H539" s="11" t="s">
        <v>22</v>
      </c>
      <c r="I539" s="11" t="s">
        <v>83</v>
      </c>
      <c r="J539" s="11" t="s">
        <v>27</v>
      </c>
      <c r="K539" s="11" t="s">
        <v>28</v>
      </c>
      <c r="L539" s="11" t="s">
        <v>43</v>
      </c>
      <c r="M539" s="9" t="s">
        <v>30</v>
      </c>
      <c r="N539" s="9" t="s">
        <v>208</v>
      </c>
      <c r="O539" s="11" t="s">
        <v>32</v>
      </c>
      <c r="P539" s="11" t="s">
        <v>22</v>
      </c>
      <c r="Q539" s="11" t="s">
        <v>2742</v>
      </c>
      <c r="R539" s="11" t="s">
        <v>56</v>
      </c>
      <c r="S539" s="9" t="s">
        <v>2743</v>
      </c>
      <c r="T539" s="9" t="s">
        <v>22</v>
      </c>
    </row>
    <row r="540" customHeight="1" spans="1:20">
      <c r="A540" s="6">
        <v>45215</v>
      </c>
      <c r="B540" s="9" t="s">
        <v>2744</v>
      </c>
      <c r="C540" s="9" t="s">
        <v>274</v>
      </c>
      <c r="D540" s="11" t="s">
        <v>22</v>
      </c>
      <c r="E540" s="9" t="s">
        <v>2745</v>
      </c>
      <c r="F540" s="9" t="s">
        <v>2746</v>
      </c>
      <c r="G540" s="11" t="s">
        <v>336</v>
      </c>
      <c r="H540" s="11" t="s">
        <v>2747</v>
      </c>
      <c r="I540" s="11" t="s">
        <v>124</v>
      </c>
      <c r="J540" s="11" t="s">
        <v>27</v>
      </c>
      <c r="K540" s="11" t="s">
        <v>28</v>
      </c>
      <c r="L540" s="11" t="s">
        <v>43</v>
      </c>
      <c r="M540" s="9" t="s">
        <v>30</v>
      </c>
      <c r="N540" s="9" t="s">
        <v>208</v>
      </c>
      <c r="O540" s="11" t="s">
        <v>32</v>
      </c>
      <c r="P540" s="11" t="s">
        <v>22</v>
      </c>
      <c r="Q540" s="11" t="s">
        <v>2748</v>
      </c>
      <c r="R540" s="11" t="s">
        <v>56</v>
      </c>
      <c r="S540" s="9" t="s">
        <v>2749</v>
      </c>
      <c r="T540" s="9" t="s">
        <v>22</v>
      </c>
    </row>
    <row r="541" customHeight="1" spans="1:20">
      <c r="A541" s="25">
        <v>45210</v>
      </c>
      <c r="B541" s="26" t="s">
        <v>2750</v>
      </c>
      <c r="C541" s="26" t="s">
        <v>121</v>
      </c>
      <c r="D541" s="26" t="s">
        <v>22</v>
      </c>
      <c r="E541" s="26" t="s">
        <v>2751</v>
      </c>
      <c r="F541" s="26" t="s">
        <v>2752</v>
      </c>
      <c r="G541" s="26" t="s">
        <v>69</v>
      </c>
      <c r="H541" s="26" t="s">
        <v>22</v>
      </c>
      <c r="I541" s="26" t="s">
        <v>991</v>
      </c>
      <c r="J541" s="26" t="s">
        <v>27</v>
      </c>
      <c r="K541" s="26" t="s">
        <v>28</v>
      </c>
      <c r="L541" s="26" t="s">
        <v>43</v>
      </c>
      <c r="M541" s="26" t="s">
        <v>44</v>
      </c>
      <c r="N541" s="26" t="s">
        <v>31</v>
      </c>
      <c r="O541" s="26" t="s">
        <v>32</v>
      </c>
      <c r="P541" s="26" t="s">
        <v>22</v>
      </c>
      <c r="Q541" s="26" t="s">
        <v>2753</v>
      </c>
      <c r="R541" s="26" t="s">
        <v>56</v>
      </c>
      <c r="S541" s="28" t="s">
        <v>2754</v>
      </c>
      <c r="T541" s="26" t="s">
        <v>22</v>
      </c>
    </row>
    <row r="542" customHeight="1" spans="1:20">
      <c r="A542" s="25">
        <v>45211</v>
      </c>
      <c r="B542" s="26" t="s">
        <v>2755</v>
      </c>
      <c r="C542" s="26" t="s">
        <v>121</v>
      </c>
      <c r="D542" s="26" t="s">
        <v>22</v>
      </c>
      <c r="E542" s="26" t="s">
        <v>2756</v>
      </c>
      <c r="F542" s="26" t="s">
        <v>2757</v>
      </c>
      <c r="G542" s="26" t="s">
        <v>130</v>
      </c>
      <c r="H542" s="26" t="s">
        <v>22</v>
      </c>
      <c r="I542" s="26" t="s">
        <v>576</v>
      </c>
      <c r="J542" s="26" t="s">
        <v>27</v>
      </c>
      <c r="K542" s="26" t="s">
        <v>28</v>
      </c>
      <c r="L542" s="26" t="s">
        <v>43</v>
      </c>
      <c r="M542" s="26" t="s">
        <v>44</v>
      </c>
      <c r="N542" s="26" t="s">
        <v>31</v>
      </c>
      <c r="O542" s="26" t="s">
        <v>32</v>
      </c>
      <c r="P542" s="26" t="s">
        <v>22</v>
      </c>
      <c r="Q542" s="26" t="s">
        <v>2758</v>
      </c>
      <c r="R542" s="26" t="s">
        <v>56</v>
      </c>
      <c r="S542" s="26" t="s">
        <v>2759</v>
      </c>
      <c r="T542" s="26" t="s">
        <v>22</v>
      </c>
    </row>
    <row r="543" customHeight="1" spans="1:20">
      <c r="A543" s="6">
        <v>45212</v>
      </c>
      <c r="B543" s="9" t="s">
        <v>2760</v>
      </c>
      <c r="C543" s="9" t="s">
        <v>274</v>
      </c>
      <c r="D543" s="9" t="s">
        <v>22</v>
      </c>
      <c r="E543" s="9" t="s">
        <v>2761</v>
      </c>
      <c r="F543" s="9" t="s">
        <v>2762</v>
      </c>
      <c r="G543" s="9" t="s">
        <v>53</v>
      </c>
      <c r="H543" s="9" t="s">
        <v>22</v>
      </c>
      <c r="I543" s="9" t="s">
        <v>42</v>
      </c>
      <c r="J543" s="9" t="s">
        <v>27</v>
      </c>
      <c r="K543" s="9" t="s">
        <v>28</v>
      </c>
      <c r="L543" s="9" t="s">
        <v>43</v>
      </c>
      <c r="M543" s="9" t="s">
        <v>30</v>
      </c>
      <c r="N543" s="9" t="s">
        <v>208</v>
      </c>
      <c r="O543" s="9" t="s">
        <v>32</v>
      </c>
      <c r="P543" s="9" t="s">
        <v>22</v>
      </c>
      <c r="Q543" s="9" t="s">
        <v>2763</v>
      </c>
      <c r="R543" s="9" t="s">
        <v>56</v>
      </c>
      <c r="S543" s="20" t="s">
        <v>2764</v>
      </c>
      <c r="T543" s="9" t="s">
        <v>22</v>
      </c>
    </row>
    <row r="544" customHeight="1" spans="1:20">
      <c r="A544" s="6">
        <v>45215</v>
      </c>
      <c r="B544" s="9" t="s">
        <v>2765</v>
      </c>
      <c r="C544" s="9" t="s">
        <v>274</v>
      </c>
      <c r="D544" s="11" t="s">
        <v>22</v>
      </c>
      <c r="E544" s="9" t="s">
        <v>2766</v>
      </c>
      <c r="F544" s="9" t="s">
        <v>2767</v>
      </c>
      <c r="G544" s="11" t="s">
        <v>41</v>
      </c>
      <c r="H544" s="11" t="s">
        <v>22</v>
      </c>
      <c r="I544" s="11" t="s">
        <v>214</v>
      </c>
      <c r="J544" s="11" t="s">
        <v>27</v>
      </c>
      <c r="K544" s="11" t="s">
        <v>28</v>
      </c>
      <c r="L544" s="11" t="s">
        <v>43</v>
      </c>
      <c r="M544" s="9" t="s">
        <v>30</v>
      </c>
      <c r="N544" s="9" t="s">
        <v>208</v>
      </c>
      <c r="O544" s="11" t="s">
        <v>32</v>
      </c>
      <c r="P544" s="11" t="s">
        <v>22</v>
      </c>
      <c r="Q544" s="11" t="s">
        <v>2768</v>
      </c>
      <c r="R544" s="11" t="s">
        <v>56</v>
      </c>
      <c r="S544" s="20" t="s">
        <v>2769</v>
      </c>
      <c r="T544" s="9" t="s">
        <v>22</v>
      </c>
    </row>
    <row r="545" customHeight="1" spans="1:20">
      <c r="A545" s="10">
        <v>45203</v>
      </c>
      <c r="B545" s="9" t="s">
        <v>2770</v>
      </c>
      <c r="C545" s="9" t="s">
        <v>59</v>
      </c>
      <c r="D545" s="11" t="s">
        <v>22</v>
      </c>
      <c r="E545" s="9" t="s">
        <v>2771</v>
      </c>
      <c r="F545" s="9" t="s">
        <v>2772</v>
      </c>
      <c r="G545" s="11" t="s">
        <v>53</v>
      </c>
      <c r="H545" s="11" t="s">
        <v>540</v>
      </c>
      <c r="I545" s="11" t="s">
        <v>235</v>
      </c>
      <c r="J545" s="11" t="s">
        <v>27</v>
      </c>
      <c r="K545" s="11" t="s">
        <v>28</v>
      </c>
      <c r="L545" s="11" t="s">
        <v>43</v>
      </c>
      <c r="M545" s="9" t="s">
        <v>44</v>
      </c>
      <c r="N545" s="9" t="s">
        <v>31</v>
      </c>
      <c r="O545" s="11" t="s">
        <v>32</v>
      </c>
      <c r="P545" s="11" t="s">
        <v>22</v>
      </c>
      <c r="Q545" s="11" t="s">
        <v>2773</v>
      </c>
      <c r="R545" s="11" t="s">
        <v>46</v>
      </c>
      <c r="S545" s="20" t="s">
        <v>2774</v>
      </c>
      <c r="T545" s="9" t="s">
        <v>22</v>
      </c>
    </row>
    <row r="546" customHeight="1" spans="1:20">
      <c r="A546" s="25">
        <v>45211</v>
      </c>
      <c r="B546" s="26" t="s">
        <v>2775</v>
      </c>
      <c r="C546" s="26" t="s">
        <v>646</v>
      </c>
      <c r="D546" s="26" t="s">
        <v>22</v>
      </c>
      <c r="E546" s="26" t="s">
        <v>2776</v>
      </c>
      <c r="F546" s="26" t="s">
        <v>2777</v>
      </c>
      <c r="G546" s="26" t="s">
        <v>41</v>
      </c>
      <c r="H546" s="26" t="s">
        <v>110</v>
      </c>
      <c r="I546" s="26" t="s">
        <v>576</v>
      </c>
      <c r="J546" s="26" t="s">
        <v>27</v>
      </c>
      <c r="K546" s="26" t="s">
        <v>28</v>
      </c>
      <c r="L546" s="26" t="s">
        <v>43</v>
      </c>
      <c r="M546" s="26" t="s">
        <v>44</v>
      </c>
      <c r="N546" s="26" t="s">
        <v>31</v>
      </c>
      <c r="O546" s="26" t="s">
        <v>32</v>
      </c>
      <c r="P546" s="26" t="s">
        <v>22</v>
      </c>
      <c r="Q546" s="26" t="s">
        <v>2778</v>
      </c>
      <c r="R546" s="26" t="s">
        <v>46</v>
      </c>
      <c r="S546" s="26" t="s">
        <v>2779</v>
      </c>
      <c r="T546" s="26" t="s">
        <v>2780</v>
      </c>
    </row>
    <row r="547" customHeight="1" spans="1:20">
      <c r="A547" s="10">
        <v>45204</v>
      </c>
      <c r="B547" s="12" t="s">
        <v>2781</v>
      </c>
      <c r="C547" s="12" t="s">
        <v>121</v>
      </c>
      <c r="D547" s="13"/>
      <c r="E547" s="12" t="str">
        <f>"18671735799"</f>
        <v>18671735799</v>
      </c>
      <c r="F547" s="12" t="s">
        <v>2782</v>
      </c>
      <c r="G547" s="13" t="s">
        <v>41</v>
      </c>
      <c r="H547" s="13" t="s">
        <v>110</v>
      </c>
      <c r="I547" s="13" t="s">
        <v>75</v>
      </c>
      <c r="J547" s="13" t="s">
        <v>27</v>
      </c>
      <c r="K547" s="13" t="s">
        <v>28</v>
      </c>
      <c r="L547" s="13" t="s">
        <v>43</v>
      </c>
      <c r="M547" s="12" t="s">
        <v>44</v>
      </c>
      <c r="N547" s="12" t="s">
        <v>31</v>
      </c>
      <c r="O547" s="13" t="s">
        <v>32</v>
      </c>
      <c r="P547" s="13"/>
      <c r="Q547" s="21">
        <v>45204.730162037</v>
      </c>
      <c r="R547" s="13" t="s">
        <v>46</v>
      </c>
      <c r="S547" s="22" t="s">
        <v>2783</v>
      </c>
      <c r="T547" s="12"/>
    </row>
    <row r="548" customHeight="1" spans="1:20">
      <c r="A548" s="10">
        <v>45207</v>
      </c>
      <c r="B548" s="9" t="s">
        <v>2784</v>
      </c>
      <c r="C548" s="9" t="s">
        <v>121</v>
      </c>
      <c r="D548" s="11" t="s">
        <v>22</v>
      </c>
      <c r="E548" s="9" t="s">
        <v>2785</v>
      </c>
      <c r="F548" s="9" t="s">
        <v>2786</v>
      </c>
      <c r="G548" s="11" t="s">
        <v>130</v>
      </c>
      <c r="H548" s="11" t="s">
        <v>22</v>
      </c>
      <c r="I548" s="11" t="s">
        <v>259</v>
      </c>
      <c r="J548" s="11" t="s">
        <v>27</v>
      </c>
      <c r="K548" s="11" t="s">
        <v>28</v>
      </c>
      <c r="L548" s="11" t="s">
        <v>43</v>
      </c>
      <c r="M548" s="9" t="s">
        <v>44</v>
      </c>
      <c r="N548" s="9" t="s">
        <v>31</v>
      </c>
      <c r="O548" s="11" t="s">
        <v>32</v>
      </c>
      <c r="P548" s="11" t="s">
        <v>22</v>
      </c>
      <c r="Q548" s="11" t="s">
        <v>2787</v>
      </c>
      <c r="R548" s="11" t="s">
        <v>56</v>
      </c>
      <c r="S548" s="20" t="s">
        <v>2788</v>
      </c>
      <c r="T548" s="9" t="s">
        <v>22</v>
      </c>
    </row>
    <row r="549" customHeight="1" spans="1:20">
      <c r="A549" s="25">
        <v>45209</v>
      </c>
      <c r="B549" s="26" t="s">
        <v>2789</v>
      </c>
      <c r="C549" s="26" t="s">
        <v>121</v>
      </c>
      <c r="D549" s="26" t="s">
        <v>22</v>
      </c>
      <c r="E549" s="26" t="s">
        <v>2790</v>
      </c>
      <c r="F549" s="26" t="s">
        <v>2791</v>
      </c>
      <c r="G549" s="26" t="s">
        <v>82</v>
      </c>
      <c r="H549" s="26" t="s">
        <v>22</v>
      </c>
      <c r="I549" s="26" t="s">
        <v>701</v>
      </c>
      <c r="J549" s="26" t="s">
        <v>27</v>
      </c>
      <c r="K549" s="26" t="s">
        <v>28</v>
      </c>
      <c r="L549" s="26" t="s">
        <v>43</v>
      </c>
      <c r="M549" s="26" t="s">
        <v>44</v>
      </c>
      <c r="N549" s="26" t="s">
        <v>31</v>
      </c>
      <c r="O549" s="26" t="s">
        <v>32</v>
      </c>
      <c r="P549" s="26" t="s">
        <v>22</v>
      </c>
      <c r="Q549" s="26" t="s">
        <v>2792</v>
      </c>
      <c r="R549" s="26" t="s">
        <v>56</v>
      </c>
      <c r="S549" s="28" t="s">
        <v>2793</v>
      </c>
      <c r="T549" s="26" t="s">
        <v>22</v>
      </c>
    </row>
    <row r="550" customHeight="1" spans="1:20">
      <c r="A550" s="10">
        <v>45200</v>
      </c>
      <c r="B550" s="9" t="s">
        <v>2794</v>
      </c>
      <c r="C550" s="9" t="s">
        <v>204</v>
      </c>
      <c r="D550" s="11" t="s">
        <v>22</v>
      </c>
      <c r="E550" s="9" t="s">
        <v>2795</v>
      </c>
      <c r="F550" s="9" t="s">
        <v>2796</v>
      </c>
      <c r="G550" s="11" t="s">
        <v>25</v>
      </c>
      <c r="H550" s="11" t="s">
        <v>22</v>
      </c>
      <c r="I550" s="11" t="s">
        <v>511</v>
      </c>
      <c r="J550" s="11" t="s">
        <v>27</v>
      </c>
      <c r="K550" s="11" t="s">
        <v>28</v>
      </c>
      <c r="L550" s="11" t="s">
        <v>43</v>
      </c>
      <c r="M550" s="9" t="s">
        <v>30</v>
      </c>
      <c r="N550" s="9" t="s">
        <v>208</v>
      </c>
      <c r="O550" s="11" t="s">
        <v>32</v>
      </c>
      <c r="P550" s="11" t="s">
        <v>22</v>
      </c>
      <c r="Q550" s="11" t="s">
        <v>2797</v>
      </c>
      <c r="R550" s="11" t="s">
        <v>56</v>
      </c>
      <c r="S550" s="20" t="s">
        <v>2798</v>
      </c>
      <c r="T550" s="9" t="s">
        <v>22</v>
      </c>
    </row>
    <row r="551" customHeight="1" spans="1:20">
      <c r="A551" s="10">
        <v>45208</v>
      </c>
      <c r="B551" s="15" t="s">
        <v>2799</v>
      </c>
      <c r="C551" s="15" t="s">
        <v>204</v>
      </c>
      <c r="D551" s="30" t="s">
        <v>22</v>
      </c>
      <c r="E551" s="15" t="s">
        <v>2800</v>
      </c>
      <c r="F551" s="15" t="s">
        <v>2801</v>
      </c>
      <c r="G551" s="30" t="s">
        <v>53</v>
      </c>
      <c r="H551" s="30" t="s">
        <v>22</v>
      </c>
      <c r="I551" s="30" t="s">
        <v>931</v>
      </c>
      <c r="J551" s="30" t="s">
        <v>27</v>
      </c>
      <c r="K551" s="30" t="s">
        <v>28</v>
      </c>
      <c r="L551" s="30" t="s">
        <v>43</v>
      </c>
      <c r="M551" s="15" t="s">
        <v>30</v>
      </c>
      <c r="N551" s="15" t="s">
        <v>208</v>
      </c>
      <c r="O551" s="30" t="s">
        <v>32</v>
      </c>
      <c r="P551" s="30" t="s">
        <v>22</v>
      </c>
      <c r="Q551" s="30" t="s">
        <v>2802</v>
      </c>
      <c r="R551" s="30" t="s">
        <v>56</v>
      </c>
      <c r="S551" s="15" t="s">
        <v>2803</v>
      </c>
      <c r="T551" s="15" t="s">
        <v>22</v>
      </c>
    </row>
    <row r="552" customHeight="1" spans="1:20">
      <c r="A552" s="25">
        <v>45209</v>
      </c>
      <c r="B552" s="26" t="s">
        <v>2804</v>
      </c>
      <c r="C552" s="26" t="s">
        <v>50</v>
      </c>
      <c r="D552" s="26" t="s">
        <v>22</v>
      </c>
      <c r="E552" s="26" t="s">
        <v>2805</v>
      </c>
      <c r="F552" s="26" t="s">
        <v>2806</v>
      </c>
      <c r="G552" s="26" t="s">
        <v>194</v>
      </c>
      <c r="H552" s="26" t="s">
        <v>22</v>
      </c>
      <c r="I552" s="26" t="s">
        <v>214</v>
      </c>
      <c r="J552" s="26" t="s">
        <v>27</v>
      </c>
      <c r="K552" s="26" t="s">
        <v>28</v>
      </c>
      <c r="L552" s="26" t="s">
        <v>43</v>
      </c>
      <c r="M552" s="26" t="s">
        <v>30</v>
      </c>
      <c r="N552" s="26" t="s">
        <v>31</v>
      </c>
      <c r="O552" s="26" t="s">
        <v>32</v>
      </c>
      <c r="P552" s="26" t="s">
        <v>22</v>
      </c>
      <c r="Q552" s="26" t="s">
        <v>2807</v>
      </c>
      <c r="R552" s="26" t="s">
        <v>56</v>
      </c>
      <c r="S552" s="28" t="s">
        <v>2808</v>
      </c>
      <c r="T552" s="26" t="s">
        <v>22</v>
      </c>
    </row>
    <row r="553" customHeight="1" spans="1:20">
      <c r="A553" s="6">
        <v>45213</v>
      </c>
      <c r="B553" s="9" t="s">
        <v>2809</v>
      </c>
      <c r="C553" s="9" t="s">
        <v>50</v>
      </c>
      <c r="D553" s="9" t="s">
        <v>22</v>
      </c>
      <c r="E553" s="9" t="s">
        <v>2810</v>
      </c>
      <c r="F553" s="9" t="s">
        <v>2811</v>
      </c>
      <c r="G553" s="9" t="s">
        <v>53</v>
      </c>
      <c r="H553" s="9" t="s">
        <v>22</v>
      </c>
      <c r="I553" s="9" t="s">
        <v>576</v>
      </c>
      <c r="J553" s="9" t="s">
        <v>27</v>
      </c>
      <c r="K553" s="9" t="s">
        <v>28</v>
      </c>
      <c r="L553" s="9" t="s">
        <v>43</v>
      </c>
      <c r="M553" s="9" t="s">
        <v>30</v>
      </c>
      <c r="N553" s="9" t="s">
        <v>31</v>
      </c>
      <c r="O553" s="9" t="s">
        <v>32</v>
      </c>
      <c r="P553" s="9" t="s">
        <v>22</v>
      </c>
      <c r="Q553" s="9" t="s">
        <v>2812</v>
      </c>
      <c r="R553" s="9" t="s">
        <v>56</v>
      </c>
      <c r="S553" s="9" t="s">
        <v>2813</v>
      </c>
      <c r="T553" s="9" t="s">
        <v>22</v>
      </c>
    </row>
    <row r="554" customHeight="1" spans="1:20">
      <c r="A554" s="10">
        <v>45200</v>
      </c>
      <c r="B554" s="9" t="s">
        <v>2814</v>
      </c>
      <c r="C554" s="9" t="s">
        <v>50</v>
      </c>
      <c r="D554" s="11" t="s">
        <v>22</v>
      </c>
      <c r="E554" s="9" t="s">
        <v>2815</v>
      </c>
      <c r="F554" s="9" t="s">
        <v>2816</v>
      </c>
      <c r="G554" s="11" t="s">
        <v>69</v>
      </c>
      <c r="H554" s="11" t="s">
        <v>110</v>
      </c>
      <c r="I554" s="11" t="s">
        <v>315</v>
      </c>
      <c r="J554" s="11" t="s">
        <v>27</v>
      </c>
      <c r="K554" s="11" t="s">
        <v>28</v>
      </c>
      <c r="L554" s="11" t="s">
        <v>43</v>
      </c>
      <c r="M554" s="9" t="s">
        <v>44</v>
      </c>
      <c r="N554" s="9" t="s">
        <v>31</v>
      </c>
      <c r="O554" s="11" t="s">
        <v>32</v>
      </c>
      <c r="P554" s="11" t="s">
        <v>22</v>
      </c>
      <c r="Q554" s="11" t="s">
        <v>2817</v>
      </c>
      <c r="R554" s="11" t="s">
        <v>56</v>
      </c>
      <c r="S554" s="9" t="s">
        <v>2818</v>
      </c>
      <c r="T554" s="9" t="s">
        <v>22</v>
      </c>
    </row>
    <row r="555" customHeight="1" spans="1:20">
      <c r="A555" s="10">
        <v>45200</v>
      </c>
      <c r="B555" s="9" t="s">
        <v>2819</v>
      </c>
      <c r="C555" s="9" t="s">
        <v>50</v>
      </c>
      <c r="D555" s="11" t="s">
        <v>22</v>
      </c>
      <c r="E555" s="9" t="s">
        <v>2820</v>
      </c>
      <c r="F555" s="9" t="s">
        <v>2821</v>
      </c>
      <c r="G555" s="11" t="s">
        <v>82</v>
      </c>
      <c r="H555" s="11" t="s">
        <v>22</v>
      </c>
      <c r="I555" s="11" t="s">
        <v>149</v>
      </c>
      <c r="J555" s="11" t="s">
        <v>27</v>
      </c>
      <c r="K555" s="11" t="s">
        <v>28</v>
      </c>
      <c r="L555" s="11" t="s">
        <v>43</v>
      </c>
      <c r="M555" s="9" t="s">
        <v>30</v>
      </c>
      <c r="N555" s="9" t="s">
        <v>31</v>
      </c>
      <c r="O555" s="11" t="s">
        <v>32</v>
      </c>
      <c r="P555" s="11" t="s">
        <v>22</v>
      </c>
      <c r="Q555" s="11" t="s">
        <v>2822</v>
      </c>
      <c r="R555" s="11" t="s">
        <v>56</v>
      </c>
      <c r="S555" s="20" t="s">
        <v>2823</v>
      </c>
      <c r="T555" s="9" t="s">
        <v>22</v>
      </c>
    </row>
    <row r="556" customHeight="1" spans="1:20">
      <c r="A556" s="10">
        <v>45201</v>
      </c>
      <c r="B556" s="12" t="s">
        <v>2824</v>
      </c>
      <c r="C556" s="12" t="s">
        <v>2825</v>
      </c>
      <c r="D556" s="13"/>
      <c r="E556" s="12" t="str">
        <f>"16671702724"</f>
        <v>16671702724</v>
      </c>
      <c r="F556" s="12" t="s">
        <v>2826</v>
      </c>
      <c r="G556" s="13" t="s">
        <v>82</v>
      </c>
      <c r="H556" s="13"/>
      <c r="I556" s="13" t="s">
        <v>75</v>
      </c>
      <c r="J556" s="13" t="s">
        <v>27</v>
      </c>
      <c r="K556" s="13" t="s">
        <v>28</v>
      </c>
      <c r="L556" s="13" t="s">
        <v>43</v>
      </c>
      <c r="M556" s="12" t="s">
        <v>30</v>
      </c>
      <c r="N556" s="12" t="s">
        <v>31</v>
      </c>
      <c r="O556" s="13" t="s">
        <v>32</v>
      </c>
      <c r="P556" s="13"/>
      <c r="Q556" s="21">
        <v>45201.4696412037</v>
      </c>
      <c r="R556" s="13" t="s">
        <v>46</v>
      </c>
      <c r="S556" s="12" t="s">
        <v>2827</v>
      </c>
      <c r="T556" s="12" t="s">
        <v>2828</v>
      </c>
    </row>
    <row r="557" customHeight="1" spans="1:20">
      <c r="A557" s="10">
        <v>45201</v>
      </c>
      <c r="B557" s="12" t="s">
        <v>2829</v>
      </c>
      <c r="C557" s="12" t="s">
        <v>50</v>
      </c>
      <c r="D557" s="13"/>
      <c r="E557" s="12" t="str">
        <f>"13227298132"</f>
        <v>13227298132</v>
      </c>
      <c r="F557" s="12" t="s">
        <v>2830</v>
      </c>
      <c r="G557" s="13" t="s">
        <v>130</v>
      </c>
      <c r="H557" s="13"/>
      <c r="I557" s="13" t="s">
        <v>149</v>
      </c>
      <c r="J557" s="13" t="s">
        <v>27</v>
      </c>
      <c r="K557" s="13" t="s">
        <v>28</v>
      </c>
      <c r="L557" s="13" t="s">
        <v>43</v>
      </c>
      <c r="M557" s="12" t="s">
        <v>30</v>
      </c>
      <c r="N557" s="12" t="s">
        <v>31</v>
      </c>
      <c r="O557" s="13" t="s">
        <v>32</v>
      </c>
      <c r="P557" s="13"/>
      <c r="Q557" s="21">
        <v>45201.3988310185</v>
      </c>
      <c r="R557" s="13" t="s">
        <v>56</v>
      </c>
      <c r="S557" s="12" t="s">
        <v>2831</v>
      </c>
      <c r="T557" s="12"/>
    </row>
    <row r="558" customHeight="1" spans="1:20">
      <c r="A558" s="10">
        <v>45201</v>
      </c>
      <c r="B558" s="12" t="s">
        <v>2832</v>
      </c>
      <c r="C558" s="12" t="s">
        <v>50</v>
      </c>
      <c r="D558" s="13"/>
      <c r="E558" s="12" t="str">
        <f>"16671002826"</f>
        <v>16671002826</v>
      </c>
      <c r="F558" s="12" t="s">
        <v>2833</v>
      </c>
      <c r="G558" s="13" t="s">
        <v>130</v>
      </c>
      <c r="H558" s="13"/>
      <c r="I558" s="13" t="s">
        <v>315</v>
      </c>
      <c r="J558" s="13" t="s">
        <v>27</v>
      </c>
      <c r="K558" s="13" t="s">
        <v>28</v>
      </c>
      <c r="L558" s="13" t="s">
        <v>43</v>
      </c>
      <c r="M558" s="12" t="s">
        <v>30</v>
      </c>
      <c r="N558" s="12" t="s">
        <v>31</v>
      </c>
      <c r="O558" s="13" t="s">
        <v>32</v>
      </c>
      <c r="P558" s="13"/>
      <c r="Q558" s="21">
        <v>45201.6996412037</v>
      </c>
      <c r="R558" s="13" t="s">
        <v>56</v>
      </c>
      <c r="S558" s="12" t="s">
        <v>2834</v>
      </c>
      <c r="T558" s="12"/>
    </row>
    <row r="559" customHeight="1" spans="1:20">
      <c r="A559" s="10">
        <v>45201</v>
      </c>
      <c r="B559" s="12" t="s">
        <v>2835</v>
      </c>
      <c r="C559" s="12" t="s">
        <v>50</v>
      </c>
      <c r="D559" s="13"/>
      <c r="E559" s="12" t="str">
        <f>"18671746863"</f>
        <v>18671746863</v>
      </c>
      <c r="F559" s="12" t="s">
        <v>2836</v>
      </c>
      <c r="G559" s="13" t="s">
        <v>130</v>
      </c>
      <c r="H559" s="13"/>
      <c r="I559" s="13" t="s">
        <v>576</v>
      </c>
      <c r="J559" s="13" t="s">
        <v>27</v>
      </c>
      <c r="K559" s="13" t="s">
        <v>28</v>
      </c>
      <c r="L559" s="13" t="s">
        <v>43</v>
      </c>
      <c r="M559" s="12" t="s">
        <v>44</v>
      </c>
      <c r="N559" s="12" t="s">
        <v>31</v>
      </c>
      <c r="O559" s="13" t="s">
        <v>32</v>
      </c>
      <c r="P559" s="13"/>
      <c r="Q559" s="21">
        <v>45201.4121527778</v>
      </c>
      <c r="R559" s="13" t="s">
        <v>56</v>
      </c>
      <c r="S559" s="12" t="s">
        <v>2837</v>
      </c>
      <c r="T559" s="12"/>
    </row>
    <row r="560" customHeight="1" spans="1:20">
      <c r="A560" s="10">
        <v>45202</v>
      </c>
      <c r="B560" s="12" t="s">
        <v>2838</v>
      </c>
      <c r="C560" s="12" t="s">
        <v>50</v>
      </c>
      <c r="D560" s="27"/>
      <c r="E560" s="12">
        <v>18671748418</v>
      </c>
      <c r="F560" s="12" t="s">
        <v>2839</v>
      </c>
      <c r="G560" s="27" t="s">
        <v>130</v>
      </c>
      <c r="H560" s="27"/>
      <c r="I560" s="27" t="s">
        <v>864</v>
      </c>
      <c r="J560" s="27" t="s">
        <v>27</v>
      </c>
      <c r="K560" s="27" t="s">
        <v>28</v>
      </c>
      <c r="L560" s="27" t="s">
        <v>43</v>
      </c>
      <c r="M560" s="12" t="s">
        <v>30</v>
      </c>
      <c r="N560" s="12" t="s">
        <v>31</v>
      </c>
      <c r="O560" s="27" t="s">
        <v>32</v>
      </c>
      <c r="P560" s="27"/>
      <c r="Q560" s="29">
        <v>45202.3979166667</v>
      </c>
      <c r="R560" s="27" t="s">
        <v>56</v>
      </c>
      <c r="S560" s="22" t="s">
        <v>2840</v>
      </c>
      <c r="T560" s="12"/>
    </row>
    <row r="561" customHeight="1" spans="1:20">
      <c r="A561" s="10">
        <v>45202</v>
      </c>
      <c r="B561" s="12" t="s">
        <v>2841</v>
      </c>
      <c r="C561" s="12" t="s">
        <v>50</v>
      </c>
      <c r="D561" s="27"/>
      <c r="E561" s="12">
        <v>18694093558</v>
      </c>
      <c r="F561" s="12" t="s">
        <v>2842</v>
      </c>
      <c r="G561" s="27" t="s">
        <v>41</v>
      </c>
      <c r="H561" s="27" t="s">
        <v>418</v>
      </c>
      <c r="I561" s="27" t="s">
        <v>912</v>
      </c>
      <c r="J561" s="27" t="s">
        <v>27</v>
      </c>
      <c r="K561" s="27" t="s">
        <v>28</v>
      </c>
      <c r="L561" s="27" t="s">
        <v>43</v>
      </c>
      <c r="M561" s="12" t="s">
        <v>30</v>
      </c>
      <c r="N561" s="12" t="s">
        <v>31</v>
      </c>
      <c r="O561" s="27" t="s">
        <v>32</v>
      </c>
      <c r="P561" s="27"/>
      <c r="Q561" s="29">
        <v>45202.4722222222</v>
      </c>
      <c r="R561" s="27" t="s">
        <v>56</v>
      </c>
      <c r="S561" s="22" t="s">
        <v>2843</v>
      </c>
      <c r="T561" s="12"/>
    </row>
    <row r="562" customHeight="1" spans="1:20">
      <c r="A562" s="10">
        <v>45202</v>
      </c>
      <c r="B562" s="12" t="s">
        <v>2844</v>
      </c>
      <c r="C562" s="12" t="s">
        <v>50</v>
      </c>
      <c r="D562" s="27"/>
      <c r="E562" s="12">
        <v>15587941687</v>
      </c>
      <c r="F562" s="12" t="s">
        <v>2845</v>
      </c>
      <c r="G562" s="27" t="s">
        <v>130</v>
      </c>
      <c r="H562" s="27"/>
      <c r="I562" s="27" t="s">
        <v>315</v>
      </c>
      <c r="J562" s="27" t="s">
        <v>27</v>
      </c>
      <c r="K562" s="27" t="s">
        <v>28</v>
      </c>
      <c r="L562" s="27" t="s">
        <v>43</v>
      </c>
      <c r="M562" s="12" t="s">
        <v>30</v>
      </c>
      <c r="N562" s="12" t="s">
        <v>31</v>
      </c>
      <c r="O562" s="27" t="s">
        <v>32</v>
      </c>
      <c r="P562" s="27"/>
      <c r="Q562" s="29">
        <v>45202.3972222222</v>
      </c>
      <c r="R562" s="27" t="s">
        <v>56</v>
      </c>
      <c r="S562" s="12" t="s">
        <v>2846</v>
      </c>
      <c r="T562" s="12"/>
    </row>
    <row r="563" customHeight="1" spans="1:20">
      <c r="A563" s="10">
        <v>45202</v>
      </c>
      <c r="B563" s="12" t="s">
        <v>2847</v>
      </c>
      <c r="C563" s="12" t="s">
        <v>50</v>
      </c>
      <c r="D563" s="27"/>
      <c r="E563" s="12">
        <v>13277236688</v>
      </c>
      <c r="F563" s="12" t="s">
        <v>2848</v>
      </c>
      <c r="G563" s="27" t="s">
        <v>41</v>
      </c>
      <c r="H563" s="27"/>
      <c r="I563" s="27" t="s">
        <v>214</v>
      </c>
      <c r="J563" s="27" t="s">
        <v>27</v>
      </c>
      <c r="K563" s="27" t="s">
        <v>28</v>
      </c>
      <c r="L563" s="27" t="s">
        <v>43</v>
      </c>
      <c r="M563" s="12" t="s">
        <v>44</v>
      </c>
      <c r="N563" s="12" t="s">
        <v>31</v>
      </c>
      <c r="O563" s="27" t="s">
        <v>32</v>
      </c>
      <c r="P563" s="27"/>
      <c r="Q563" s="29">
        <v>45202.5868055556</v>
      </c>
      <c r="R563" s="27" t="s">
        <v>56</v>
      </c>
      <c r="S563" s="12" t="s">
        <v>2849</v>
      </c>
      <c r="T563" s="12"/>
    </row>
    <row r="564" customHeight="1" spans="1:20">
      <c r="A564" s="10">
        <v>45202</v>
      </c>
      <c r="B564" s="12" t="s">
        <v>2850</v>
      </c>
      <c r="C564" s="12" t="s">
        <v>204</v>
      </c>
      <c r="D564" s="27"/>
      <c r="E564" s="12">
        <v>18672093230</v>
      </c>
      <c r="F564" s="12" t="s">
        <v>2851</v>
      </c>
      <c r="G564" s="27" t="s">
        <v>82</v>
      </c>
      <c r="H564" s="27"/>
      <c r="I564" s="27" t="s">
        <v>412</v>
      </c>
      <c r="J564" s="27" t="s">
        <v>27</v>
      </c>
      <c r="K564" s="27" t="s">
        <v>28</v>
      </c>
      <c r="L564" s="27" t="s">
        <v>43</v>
      </c>
      <c r="M564" s="12" t="s">
        <v>30</v>
      </c>
      <c r="N564" s="12" t="s">
        <v>208</v>
      </c>
      <c r="O564" s="27" t="s">
        <v>32</v>
      </c>
      <c r="P564" s="27"/>
      <c r="Q564" s="29">
        <v>45202.6340277778</v>
      </c>
      <c r="R564" s="27" t="s">
        <v>56</v>
      </c>
      <c r="S564" s="22" t="s">
        <v>2852</v>
      </c>
      <c r="T564" s="12"/>
    </row>
    <row r="565" customHeight="1" spans="1:20">
      <c r="A565" s="10">
        <v>45203</v>
      </c>
      <c r="B565" s="9" t="s">
        <v>2853</v>
      </c>
      <c r="C565" s="9" t="s">
        <v>50</v>
      </c>
      <c r="D565" s="11" t="s">
        <v>22</v>
      </c>
      <c r="E565" s="9" t="s">
        <v>2854</v>
      </c>
      <c r="F565" s="9" t="s">
        <v>2855</v>
      </c>
      <c r="G565" s="11" t="s">
        <v>336</v>
      </c>
      <c r="H565" s="11" t="s">
        <v>22</v>
      </c>
      <c r="I565" s="11" t="s">
        <v>701</v>
      </c>
      <c r="J565" s="11" t="s">
        <v>27</v>
      </c>
      <c r="K565" s="11" t="s">
        <v>28</v>
      </c>
      <c r="L565" s="11" t="s">
        <v>43</v>
      </c>
      <c r="M565" s="9" t="s">
        <v>30</v>
      </c>
      <c r="N565" s="9" t="s">
        <v>31</v>
      </c>
      <c r="O565" s="11" t="s">
        <v>32</v>
      </c>
      <c r="P565" s="11" t="s">
        <v>22</v>
      </c>
      <c r="Q565" s="11" t="s">
        <v>2856</v>
      </c>
      <c r="R565" s="11" t="s">
        <v>56</v>
      </c>
      <c r="S565" s="9" t="s">
        <v>2857</v>
      </c>
      <c r="T565" s="9" t="s">
        <v>22</v>
      </c>
    </row>
    <row r="566" customHeight="1" spans="1:20">
      <c r="A566" s="10">
        <v>45203</v>
      </c>
      <c r="B566" s="9" t="s">
        <v>2858</v>
      </c>
      <c r="C566" s="9" t="s">
        <v>50</v>
      </c>
      <c r="D566" s="11" t="s">
        <v>22</v>
      </c>
      <c r="E566" s="9" t="s">
        <v>2859</v>
      </c>
      <c r="F566" s="9" t="s">
        <v>2860</v>
      </c>
      <c r="G566" s="11" t="s">
        <v>25</v>
      </c>
      <c r="H566" s="11" t="s">
        <v>22</v>
      </c>
      <c r="I566" s="11" t="s">
        <v>1713</v>
      </c>
      <c r="J566" s="11" t="s">
        <v>27</v>
      </c>
      <c r="K566" s="11" t="s">
        <v>28</v>
      </c>
      <c r="L566" s="11" t="s">
        <v>43</v>
      </c>
      <c r="M566" s="9" t="s">
        <v>30</v>
      </c>
      <c r="N566" s="9" t="s">
        <v>31</v>
      </c>
      <c r="O566" s="11" t="s">
        <v>32</v>
      </c>
      <c r="P566" s="11" t="s">
        <v>22</v>
      </c>
      <c r="Q566" s="11" t="s">
        <v>2861</v>
      </c>
      <c r="R566" s="11" t="s">
        <v>56</v>
      </c>
      <c r="S566" s="9" t="s">
        <v>2862</v>
      </c>
      <c r="T566" s="9" t="s">
        <v>22</v>
      </c>
    </row>
    <row r="567" customHeight="1" spans="1:20">
      <c r="A567" s="10">
        <v>45204</v>
      </c>
      <c r="B567" s="12" t="s">
        <v>2863</v>
      </c>
      <c r="C567" s="12" t="s">
        <v>2825</v>
      </c>
      <c r="D567" s="13"/>
      <c r="E567" s="12" t="str">
        <f>"18671789827"</f>
        <v>18671789827</v>
      </c>
      <c r="F567" s="12" t="s">
        <v>2864</v>
      </c>
      <c r="G567" s="13" t="s">
        <v>82</v>
      </c>
      <c r="H567" s="13"/>
      <c r="I567" s="13" t="s">
        <v>111</v>
      </c>
      <c r="J567" s="13" t="s">
        <v>27</v>
      </c>
      <c r="K567" s="13" t="s">
        <v>28</v>
      </c>
      <c r="L567" s="13" t="s">
        <v>43</v>
      </c>
      <c r="M567" s="12" t="s">
        <v>44</v>
      </c>
      <c r="N567" s="12" t="s">
        <v>31</v>
      </c>
      <c r="O567" s="13" t="s">
        <v>32</v>
      </c>
      <c r="P567" s="13"/>
      <c r="Q567" s="21">
        <v>45204.74125</v>
      </c>
      <c r="R567" s="13" t="s">
        <v>46</v>
      </c>
      <c r="S567" s="22" t="s">
        <v>2865</v>
      </c>
      <c r="T567" s="12" t="s">
        <v>2866</v>
      </c>
    </row>
    <row r="568" customHeight="1" spans="1:20">
      <c r="A568" s="10">
        <v>45204</v>
      </c>
      <c r="B568" s="12" t="s">
        <v>2867</v>
      </c>
      <c r="C568" s="12" t="s">
        <v>2868</v>
      </c>
      <c r="D568" s="13"/>
      <c r="E568" s="12" t="str">
        <f>"16671702724"</f>
        <v>16671702724</v>
      </c>
      <c r="F568" s="12"/>
      <c r="G568" s="13"/>
      <c r="H568" s="13"/>
      <c r="I568" s="13" t="s">
        <v>97</v>
      </c>
      <c r="J568" s="13" t="s">
        <v>27</v>
      </c>
      <c r="K568" s="13" t="s">
        <v>28</v>
      </c>
      <c r="L568" s="13" t="s">
        <v>43</v>
      </c>
      <c r="M568" s="12" t="s">
        <v>30</v>
      </c>
      <c r="N568" s="12" t="s">
        <v>31</v>
      </c>
      <c r="O568" s="13" t="s">
        <v>32</v>
      </c>
      <c r="P568" s="13"/>
      <c r="Q568" s="21">
        <v>45204.5635069444</v>
      </c>
      <c r="R568" s="13" t="s">
        <v>46</v>
      </c>
      <c r="S568" s="12" t="s">
        <v>2869</v>
      </c>
      <c r="T568" s="12" t="s">
        <v>2870</v>
      </c>
    </row>
    <row r="569" customHeight="1" spans="1:20">
      <c r="A569" s="10">
        <v>45204</v>
      </c>
      <c r="B569" s="12" t="s">
        <v>2871</v>
      </c>
      <c r="C569" s="12" t="s">
        <v>50</v>
      </c>
      <c r="D569" s="13"/>
      <c r="E569" s="12" t="str">
        <f>"13094164881"</f>
        <v>13094164881</v>
      </c>
      <c r="F569" s="12" t="s">
        <v>2872</v>
      </c>
      <c r="G569" s="13" t="s">
        <v>62</v>
      </c>
      <c r="H569" s="13"/>
      <c r="I569" s="13" t="s">
        <v>253</v>
      </c>
      <c r="J569" s="13" t="s">
        <v>27</v>
      </c>
      <c r="K569" s="13" t="s">
        <v>28</v>
      </c>
      <c r="L569" s="13" t="s">
        <v>43</v>
      </c>
      <c r="M569" s="12" t="s">
        <v>30</v>
      </c>
      <c r="N569" s="12" t="s">
        <v>31</v>
      </c>
      <c r="O569" s="13" t="s">
        <v>32</v>
      </c>
      <c r="P569" s="13"/>
      <c r="Q569" s="21">
        <v>45204.4141087963</v>
      </c>
      <c r="R569" s="13" t="s">
        <v>56</v>
      </c>
      <c r="S569" s="12" t="s">
        <v>2873</v>
      </c>
      <c r="T569" s="12"/>
    </row>
    <row r="570" customHeight="1" spans="1:20">
      <c r="A570" s="10">
        <v>45204</v>
      </c>
      <c r="B570" s="12" t="s">
        <v>2874</v>
      </c>
      <c r="C570" s="12" t="s">
        <v>204</v>
      </c>
      <c r="D570" s="13"/>
      <c r="E570" s="12" t="str">
        <f>"15697207030"</f>
        <v>15697207030</v>
      </c>
      <c r="F570" s="12" t="s">
        <v>2875</v>
      </c>
      <c r="G570" s="13" t="s">
        <v>82</v>
      </c>
      <c r="H570" s="13"/>
      <c r="I570" s="13" t="s">
        <v>175</v>
      </c>
      <c r="J570" s="13" t="s">
        <v>27</v>
      </c>
      <c r="K570" s="13" t="s">
        <v>28</v>
      </c>
      <c r="L570" s="13" t="s">
        <v>43</v>
      </c>
      <c r="M570" s="12" t="s">
        <v>30</v>
      </c>
      <c r="N570" s="12" t="s">
        <v>208</v>
      </c>
      <c r="O570" s="13" t="s">
        <v>32</v>
      </c>
      <c r="P570" s="13"/>
      <c r="Q570" s="21">
        <v>45204.5964930556</v>
      </c>
      <c r="R570" s="13" t="s">
        <v>56</v>
      </c>
      <c r="S570" s="22" t="s">
        <v>2876</v>
      </c>
      <c r="T570" s="12"/>
    </row>
    <row r="571" customHeight="1" spans="1:20">
      <c r="A571" s="10">
        <v>45204</v>
      </c>
      <c r="B571" s="12" t="s">
        <v>2877</v>
      </c>
      <c r="C571" s="12" t="s">
        <v>381</v>
      </c>
      <c r="D571" s="13"/>
      <c r="E571" s="12" t="str">
        <f>"13247287729"</f>
        <v>13247287729</v>
      </c>
      <c r="F571" s="12" t="s">
        <v>2878</v>
      </c>
      <c r="G571" s="13" t="s">
        <v>41</v>
      </c>
      <c r="H571" s="13"/>
      <c r="I571" s="13" t="s">
        <v>54</v>
      </c>
      <c r="J571" s="13" t="s">
        <v>27</v>
      </c>
      <c r="K571" s="13" t="s">
        <v>28</v>
      </c>
      <c r="L571" s="13" t="s">
        <v>43</v>
      </c>
      <c r="M571" s="12" t="s">
        <v>30</v>
      </c>
      <c r="N571" s="12" t="s">
        <v>31</v>
      </c>
      <c r="O571" s="13" t="s">
        <v>32</v>
      </c>
      <c r="P571" s="13"/>
      <c r="Q571" s="21">
        <v>45204.6123958333</v>
      </c>
      <c r="R571" s="13" t="s">
        <v>46</v>
      </c>
      <c r="S571" s="22" t="s">
        <v>2879</v>
      </c>
      <c r="T571" s="12"/>
    </row>
    <row r="572" customHeight="1" spans="1:20">
      <c r="A572" s="10">
        <v>45205</v>
      </c>
      <c r="B572" s="9" t="s">
        <v>2880</v>
      </c>
      <c r="C572" s="9" t="s">
        <v>121</v>
      </c>
      <c r="D572" s="11" t="s">
        <v>22</v>
      </c>
      <c r="E572" s="9" t="s">
        <v>2881</v>
      </c>
      <c r="F572" s="9" t="s">
        <v>2882</v>
      </c>
      <c r="G572" s="11" t="s">
        <v>41</v>
      </c>
      <c r="H572" s="11" t="s">
        <v>110</v>
      </c>
      <c r="I572" s="11" t="s">
        <v>991</v>
      </c>
      <c r="J572" s="11" t="s">
        <v>27</v>
      </c>
      <c r="K572" s="11" t="s">
        <v>28</v>
      </c>
      <c r="L572" s="11" t="s">
        <v>43</v>
      </c>
      <c r="M572" s="9" t="s">
        <v>30</v>
      </c>
      <c r="N572" s="9" t="s">
        <v>31</v>
      </c>
      <c r="O572" s="11" t="s">
        <v>32</v>
      </c>
      <c r="P572" s="11" t="s">
        <v>22</v>
      </c>
      <c r="Q572" s="11" t="s">
        <v>2883</v>
      </c>
      <c r="R572" s="11" t="s">
        <v>56</v>
      </c>
      <c r="S572" s="20" t="s">
        <v>2884</v>
      </c>
      <c r="T572" s="9" t="s">
        <v>22</v>
      </c>
    </row>
    <row r="573" customHeight="1" spans="1:20">
      <c r="A573" s="10">
        <v>45205</v>
      </c>
      <c r="B573" s="9" t="s">
        <v>2885</v>
      </c>
      <c r="C573" s="9" t="s">
        <v>50</v>
      </c>
      <c r="D573" s="11" t="s">
        <v>22</v>
      </c>
      <c r="E573" s="9" t="s">
        <v>2886</v>
      </c>
      <c r="F573" s="9" t="s">
        <v>2887</v>
      </c>
      <c r="G573" s="11" t="s">
        <v>130</v>
      </c>
      <c r="H573" s="11" t="s">
        <v>22</v>
      </c>
      <c r="I573" s="11" t="s">
        <v>277</v>
      </c>
      <c r="J573" s="11" t="s">
        <v>27</v>
      </c>
      <c r="K573" s="11" t="s">
        <v>28</v>
      </c>
      <c r="L573" s="11" t="s">
        <v>43</v>
      </c>
      <c r="M573" s="9" t="s">
        <v>30</v>
      </c>
      <c r="N573" s="9" t="s">
        <v>31</v>
      </c>
      <c r="O573" s="11" t="s">
        <v>32</v>
      </c>
      <c r="P573" s="11" t="s">
        <v>22</v>
      </c>
      <c r="Q573" s="11" t="s">
        <v>2888</v>
      </c>
      <c r="R573" s="11" t="s">
        <v>46</v>
      </c>
      <c r="S573" s="20" t="s">
        <v>2889</v>
      </c>
      <c r="T573" s="9" t="s">
        <v>22</v>
      </c>
    </row>
    <row r="574" customHeight="1" spans="1:20">
      <c r="A574" s="10">
        <v>45206</v>
      </c>
      <c r="B574" s="9" t="s">
        <v>2890</v>
      </c>
      <c r="C574" s="9" t="s">
        <v>274</v>
      </c>
      <c r="D574" s="11" t="s">
        <v>22</v>
      </c>
      <c r="E574" s="9" t="s">
        <v>2891</v>
      </c>
      <c r="F574" s="9" t="s">
        <v>2892</v>
      </c>
      <c r="G574" s="11" t="s">
        <v>82</v>
      </c>
      <c r="H574" s="11" t="s">
        <v>22</v>
      </c>
      <c r="I574" s="11" t="s">
        <v>175</v>
      </c>
      <c r="J574" s="11" t="s">
        <v>27</v>
      </c>
      <c r="K574" s="11" t="s">
        <v>28</v>
      </c>
      <c r="L574" s="11" t="s">
        <v>43</v>
      </c>
      <c r="M574" s="9" t="s">
        <v>30</v>
      </c>
      <c r="N574" s="9" t="s">
        <v>208</v>
      </c>
      <c r="O574" s="11" t="s">
        <v>32</v>
      </c>
      <c r="P574" s="11" t="s">
        <v>22</v>
      </c>
      <c r="Q574" s="11" t="s">
        <v>2893</v>
      </c>
      <c r="R574" s="11" t="s">
        <v>56</v>
      </c>
      <c r="S574" s="9" t="s">
        <v>2894</v>
      </c>
      <c r="T574" s="9" t="s">
        <v>22</v>
      </c>
    </row>
    <row r="575" customHeight="1" spans="1:20">
      <c r="A575" s="10">
        <v>45206</v>
      </c>
      <c r="B575" s="9" t="s">
        <v>2895</v>
      </c>
      <c r="C575" s="9" t="s">
        <v>50</v>
      </c>
      <c r="D575" s="11" t="s">
        <v>22</v>
      </c>
      <c r="E575" s="9" t="s">
        <v>2896</v>
      </c>
      <c r="F575" s="9" t="s">
        <v>2897</v>
      </c>
      <c r="G575" s="11" t="s">
        <v>130</v>
      </c>
      <c r="H575" s="11" t="s">
        <v>22</v>
      </c>
      <c r="I575" s="11" t="s">
        <v>111</v>
      </c>
      <c r="J575" s="11" t="s">
        <v>27</v>
      </c>
      <c r="K575" s="11" t="s">
        <v>28</v>
      </c>
      <c r="L575" s="11" t="s">
        <v>43</v>
      </c>
      <c r="M575" s="9" t="s">
        <v>44</v>
      </c>
      <c r="N575" s="9" t="s">
        <v>31</v>
      </c>
      <c r="O575" s="11" t="s">
        <v>32</v>
      </c>
      <c r="P575" s="11" t="s">
        <v>22</v>
      </c>
      <c r="Q575" s="11" t="s">
        <v>2898</v>
      </c>
      <c r="R575" s="11" t="s">
        <v>56</v>
      </c>
      <c r="S575" s="9" t="s">
        <v>2899</v>
      </c>
      <c r="T575" s="9" t="s">
        <v>22</v>
      </c>
    </row>
    <row r="576" customHeight="1" spans="1:20">
      <c r="A576" s="10">
        <v>45206</v>
      </c>
      <c r="B576" s="9" t="s">
        <v>2900</v>
      </c>
      <c r="C576" s="9" t="s">
        <v>274</v>
      </c>
      <c r="D576" s="11" t="s">
        <v>22</v>
      </c>
      <c r="E576" s="9" t="s">
        <v>2901</v>
      </c>
      <c r="F576" s="9" t="s">
        <v>2902</v>
      </c>
      <c r="G576" s="11" t="s">
        <v>25</v>
      </c>
      <c r="H576" s="11" t="s">
        <v>22</v>
      </c>
      <c r="I576" s="11" t="s">
        <v>511</v>
      </c>
      <c r="J576" s="11" t="s">
        <v>27</v>
      </c>
      <c r="K576" s="11" t="s">
        <v>28</v>
      </c>
      <c r="L576" s="11" t="s">
        <v>43</v>
      </c>
      <c r="M576" s="9" t="s">
        <v>30</v>
      </c>
      <c r="N576" s="9" t="s">
        <v>208</v>
      </c>
      <c r="O576" s="11" t="s">
        <v>32</v>
      </c>
      <c r="P576" s="11" t="s">
        <v>22</v>
      </c>
      <c r="Q576" s="11" t="s">
        <v>2903</v>
      </c>
      <c r="R576" s="11" t="s">
        <v>56</v>
      </c>
      <c r="S576" s="20" t="s">
        <v>2904</v>
      </c>
      <c r="T576" s="9" t="s">
        <v>22</v>
      </c>
    </row>
    <row r="577" customHeight="1" spans="1:20">
      <c r="A577" s="10">
        <v>45206</v>
      </c>
      <c r="B577" s="9" t="s">
        <v>2905</v>
      </c>
      <c r="C577" s="9" t="s">
        <v>179</v>
      </c>
      <c r="D577" s="11" t="s">
        <v>22</v>
      </c>
      <c r="E577" s="9" t="s">
        <v>2906</v>
      </c>
      <c r="F577" s="9" t="s">
        <v>2907</v>
      </c>
      <c r="G577" s="11" t="s">
        <v>69</v>
      </c>
      <c r="H577" s="11" t="s">
        <v>22</v>
      </c>
      <c r="I577" s="11" t="s">
        <v>991</v>
      </c>
      <c r="J577" s="11" t="s">
        <v>27</v>
      </c>
      <c r="K577" s="11" t="s">
        <v>76</v>
      </c>
      <c r="L577" s="11" t="s">
        <v>43</v>
      </c>
      <c r="M577" s="9" t="s">
        <v>44</v>
      </c>
      <c r="N577" s="9" t="s">
        <v>31</v>
      </c>
      <c r="O577" s="11" t="s">
        <v>32</v>
      </c>
      <c r="P577" s="11" t="s">
        <v>22</v>
      </c>
      <c r="Q577" s="11" t="s">
        <v>2908</v>
      </c>
      <c r="R577" s="11" t="s">
        <v>46</v>
      </c>
      <c r="S577" s="20" t="s">
        <v>2909</v>
      </c>
      <c r="T577" s="9" t="s">
        <v>22</v>
      </c>
    </row>
    <row r="578" customHeight="1" spans="1:20">
      <c r="A578" s="10">
        <v>45207</v>
      </c>
      <c r="B578" s="9" t="s">
        <v>2910</v>
      </c>
      <c r="C578" s="9" t="s">
        <v>2911</v>
      </c>
      <c r="D578" s="11" t="s">
        <v>22</v>
      </c>
      <c r="E578" s="9" t="s">
        <v>2912</v>
      </c>
      <c r="F578" s="9" t="s">
        <v>2913</v>
      </c>
      <c r="G578" s="11" t="s">
        <v>82</v>
      </c>
      <c r="H578" s="11" t="s">
        <v>22</v>
      </c>
      <c r="I578" s="11" t="s">
        <v>26</v>
      </c>
      <c r="J578" s="11" t="s">
        <v>27</v>
      </c>
      <c r="K578" s="11" t="s">
        <v>28</v>
      </c>
      <c r="L578" s="11" t="s">
        <v>29</v>
      </c>
      <c r="M578" s="9" t="s">
        <v>30</v>
      </c>
      <c r="N578" s="9" t="s">
        <v>31</v>
      </c>
      <c r="O578" s="11" t="s">
        <v>32</v>
      </c>
      <c r="P578" s="11" t="s">
        <v>22</v>
      </c>
      <c r="Q578" s="11" t="s">
        <v>2914</v>
      </c>
      <c r="R578" s="11" t="s">
        <v>34</v>
      </c>
      <c r="S578" s="9" t="s">
        <v>2915</v>
      </c>
      <c r="T578" s="9" t="s">
        <v>2916</v>
      </c>
    </row>
    <row r="579" customHeight="1" spans="1:20">
      <c r="A579" s="10">
        <v>45207</v>
      </c>
      <c r="B579" s="9" t="s">
        <v>2917</v>
      </c>
      <c r="C579" s="9" t="s">
        <v>121</v>
      </c>
      <c r="D579" s="11" t="s">
        <v>22</v>
      </c>
      <c r="E579" s="9" t="s">
        <v>2918</v>
      </c>
      <c r="F579" s="9" t="s">
        <v>2919</v>
      </c>
      <c r="G579" s="11" t="s">
        <v>41</v>
      </c>
      <c r="H579" s="11" t="s">
        <v>22</v>
      </c>
      <c r="I579" s="11" t="s">
        <v>293</v>
      </c>
      <c r="J579" s="11" t="s">
        <v>27</v>
      </c>
      <c r="K579" s="11" t="s">
        <v>28</v>
      </c>
      <c r="L579" s="11" t="s">
        <v>43</v>
      </c>
      <c r="M579" s="9" t="s">
        <v>44</v>
      </c>
      <c r="N579" s="9" t="s">
        <v>31</v>
      </c>
      <c r="O579" s="11" t="s">
        <v>32</v>
      </c>
      <c r="P579" s="11" t="s">
        <v>22</v>
      </c>
      <c r="Q579" s="11" t="s">
        <v>2920</v>
      </c>
      <c r="R579" s="11" t="s">
        <v>56</v>
      </c>
      <c r="S579" s="20" t="s">
        <v>2921</v>
      </c>
      <c r="T579" s="9" t="s">
        <v>22</v>
      </c>
    </row>
    <row r="580" customHeight="1" spans="1:20">
      <c r="A580" s="10">
        <v>45207</v>
      </c>
      <c r="B580" s="9" t="s">
        <v>2922</v>
      </c>
      <c r="C580" s="9" t="s">
        <v>179</v>
      </c>
      <c r="D580" s="11" t="s">
        <v>22</v>
      </c>
      <c r="E580" s="9" t="s">
        <v>2923</v>
      </c>
      <c r="F580" s="9" t="s">
        <v>2924</v>
      </c>
      <c r="G580" s="11" t="s">
        <v>82</v>
      </c>
      <c r="H580" s="11" t="s">
        <v>22</v>
      </c>
      <c r="I580" s="11" t="s">
        <v>46</v>
      </c>
      <c r="J580" s="11" t="s">
        <v>27</v>
      </c>
      <c r="K580" s="11" t="s">
        <v>28</v>
      </c>
      <c r="L580" s="11" t="s">
        <v>43</v>
      </c>
      <c r="M580" s="9" t="s">
        <v>169</v>
      </c>
      <c r="N580" s="9" t="s">
        <v>31</v>
      </c>
      <c r="O580" s="11" t="s">
        <v>32</v>
      </c>
      <c r="P580" s="11" t="s">
        <v>22</v>
      </c>
      <c r="Q580" s="11" t="s">
        <v>2925</v>
      </c>
      <c r="R580" s="11" t="s">
        <v>46</v>
      </c>
      <c r="S580" s="9" t="s">
        <v>2926</v>
      </c>
      <c r="T580" s="9" t="s">
        <v>2927</v>
      </c>
    </row>
    <row r="581" customHeight="1" spans="1:20">
      <c r="A581" s="10">
        <v>45208</v>
      </c>
      <c r="B581" s="15" t="s">
        <v>2928</v>
      </c>
      <c r="C581" s="15" t="s">
        <v>50</v>
      </c>
      <c r="D581" s="30" t="s">
        <v>22</v>
      </c>
      <c r="E581" s="15" t="s">
        <v>2929</v>
      </c>
      <c r="F581" s="15" t="s">
        <v>2930</v>
      </c>
      <c r="G581" s="30" t="s">
        <v>25</v>
      </c>
      <c r="H581" s="30" t="s">
        <v>22</v>
      </c>
      <c r="I581" s="30" t="s">
        <v>912</v>
      </c>
      <c r="J581" s="30" t="s">
        <v>27</v>
      </c>
      <c r="K581" s="30" t="s">
        <v>28</v>
      </c>
      <c r="L581" s="30" t="s">
        <v>43</v>
      </c>
      <c r="M581" s="15" t="s">
        <v>30</v>
      </c>
      <c r="N581" s="15" t="s">
        <v>31</v>
      </c>
      <c r="O581" s="30" t="s">
        <v>32</v>
      </c>
      <c r="P581" s="30" t="s">
        <v>22</v>
      </c>
      <c r="Q581" s="30" t="s">
        <v>2931</v>
      </c>
      <c r="R581" s="30" t="s">
        <v>56</v>
      </c>
      <c r="S581" s="15" t="s">
        <v>2932</v>
      </c>
      <c r="T581" s="15" t="s">
        <v>22</v>
      </c>
    </row>
    <row r="582" customHeight="1" spans="1:20">
      <c r="A582" s="10">
        <v>45208</v>
      </c>
      <c r="B582" s="15" t="s">
        <v>2933</v>
      </c>
      <c r="C582" s="15" t="s">
        <v>50</v>
      </c>
      <c r="D582" s="30" t="s">
        <v>22</v>
      </c>
      <c r="E582" s="15" t="s">
        <v>2934</v>
      </c>
      <c r="F582" s="15" t="s">
        <v>2935</v>
      </c>
      <c r="G582" s="30" t="s">
        <v>25</v>
      </c>
      <c r="H582" s="30" t="s">
        <v>22</v>
      </c>
      <c r="I582" s="30" t="s">
        <v>42</v>
      </c>
      <c r="J582" s="30" t="s">
        <v>27</v>
      </c>
      <c r="K582" s="30" t="s">
        <v>28</v>
      </c>
      <c r="L582" s="30" t="s">
        <v>43</v>
      </c>
      <c r="M582" s="15" t="s">
        <v>30</v>
      </c>
      <c r="N582" s="15" t="s">
        <v>31</v>
      </c>
      <c r="O582" s="30" t="s">
        <v>32</v>
      </c>
      <c r="P582" s="30" t="s">
        <v>22</v>
      </c>
      <c r="Q582" s="30" t="s">
        <v>2936</v>
      </c>
      <c r="R582" s="30" t="s">
        <v>56</v>
      </c>
      <c r="S582" s="15" t="s">
        <v>2937</v>
      </c>
      <c r="T582" s="15" t="s">
        <v>22</v>
      </c>
    </row>
    <row r="583" customHeight="1" spans="1:20">
      <c r="A583" s="25">
        <v>45209</v>
      </c>
      <c r="B583" s="26" t="s">
        <v>2938</v>
      </c>
      <c r="C583" s="26" t="s">
        <v>50</v>
      </c>
      <c r="D583" s="26" t="s">
        <v>22</v>
      </c>
      <c r="E583" s="26" t="s">
        <v>2939</v>
      </c>
      <c r="F583" s="26" t="s">
        <v>2940</v>
      </c>
      <c r="G583" s="26" t="s">
        <v>336</v>
      </c>
      <c r="H583" s="26" t="s">
        <v>22</v>
      </c>
      <c r="I583" s="26" t="s">
        <v>384</v>
      </c>
      <c r="J583" s="26" t="s">
        <v>27</v>
      </c>
      <c r="K583" s="26" t="s">
        <v>28</v>
      </c>
      <c r="L583" s="26" t="s">
        <v>43</v>
      </c>
      <c r="M583" s="26" t="s">
        <v>30</v>
      </c>
      <c r="N583" s="26" t="s">
        <v>31</v>
      </c>
      <c r="O583" s="26" t="s">
        <v>32</v>
      </c>
      <c r="P583" s="26" t="s">
        <v>22</v>
      </c>
      <c r="Q583" s="26" t="s">
        <v>2941</v>
      </c>
      <c r="R583" s="26" t="s">
        <v>56</v>
      </c>
      <c r="S583" s="26" t="s">
        <v>2942</v>
      </c>
      <c r="T583" s="26" t="s">
        <v>22</v>
      </c>
    </row>
    <row r="584" customHeight="1" spans="1:20">
      <c r="A584" s="25">
        <v>45209</v>
      </c>
      <c r="B584" s="26" t="s">
        <v>2943</v>
      </c>
      <c r="C584" s="26" t="s">
        <v>204</v>
      </c>
      <c r="D584" s="26" t="s">
        <v>22</v>
      </c>
      <c r="E584" s="26" t="s">
        <v>2944</v>
      </c>
      <c r="F584" s="26" t="s">
        <v>2945</v>
      </c>
      <c r="G584" s="26" t="s">
        <v>82</v>
      </c>
      <c r="H584" s="26" t="s">
        <v>22</v>
      </c>
      <c r="I584" s="26" t="s">
        <v>253</v>
      </c>
      <c r="J584" s="26" t="s">
        <v>27</v>
      </c>
      <c r="K584" s="26" t="s">
        <v>28</v>
      </c>
      <c r="L584" s="26" t="s">
        <v>43</v>
      </c>
      <c r="M584" s="26" t="s">
        <v>30</v>
      </c>
      <c r="N584" s="26" t="s">
        <v>208</v>
      </c>
      <c r="O584" s="26" t="s">
        <v>32</v>
      </c>
      <c r="P584" s="26" t="s">
        <v>22</v>
      </c>
      <c r="Q584" s="26" t="s">
        <v>2946</v>
      </c>
      <c r="R584" s="26" t="s">
        <v>56</v>
      </c>
      <c r="S584" s="28" t="s">
        <v>2947</v>
      </c>
      <c r="T584" s="26" t="s">
        <v>22</v>
      </c>
    </row>
    <row r="585" customHeight="1" spans="1:20">
      <c r="A585" s="25">
        <v>45210</v>
      </c>
      <c r="B585" s="26" t="s">
        <v>2948</v>
      </c>
      <c r="C585" s="26" t="s">
        <v>50</v>
      </c>
      <c r="D585" s="26" t="s">
        <v>22</v>
      </c>
      <c r="E585" s="26" t="s">
        <v>2949</v>
      </c>
      <c r="F585" s="26" t="s">
        <v>2950</v>
      </c>
      <c r="G585" s="26" t="s">
        <v>25</v>
      </c>
      <c r="H585" s="26" t="s">
        <v>22</v>
      </c>
      <c r="I585" s="26" t="s">
        <v>175</v>
      </c>
      <c r="J585" s="26" t="s">
        <v>27</v>
      </c>
      <c r="K585" s="26" t="s">
        <v>28</v>
      </c>
      <c r="L585" s="26" t="s">
        <v>43</v>
      </c>
      <c r="M585" s="26" t="s">
        <v>30</v>
      </c>
      <c r="N585" s="26" t="s">
        <v>31</v>
      </c>
      <c r="O585" s="26" t="s">
        <v>32</v>
      </c>
      <c r="P585" s="26" t="s">
        <v>22</v>
      </c>
      <c r="Q585" s="26" t="s">
        <v>2951</v>
      </c>
      <c r="R585" s="26" t="s">
        <v>56</v>
      </c>
      <c r="S585" s="26" t="s">
        <v>2952</v>
      </c>
      <c r="T585" s="26" t="s">
        <v>22</v>
      </c>
    </row>
    <row r="586" customHeight="1" spans="1:20">
      <c r="A586" s="25">
        <v>45211</v>
      </c>
      <c r="B586" s="26" t="s">
        <v>2953</v>
      </c>
      <c r="C586" s="26" t="s">
        <v>50</v>
      </c>
      <c r="D586" s="26" t="s">
        <v>22</v>
      </c>
      <c r="E586" s="26" t="s">
        <v>2954</v>
      </c>
      <c r="F586" s="26" t="s">
        <v>2955</v>
      </c>
      <c r="G586" s="26" t="s">
        <v>25</v>
      </c>
      <c r="H586" s="26" t="s">
        <v>22</v>
      </c>
      <c r="I586" s="26" t="s">
        <v>1181</v>
      </c>
      <c r="J586" s="26" t="s">
        <v>27</v>
      </c>
      <c r="K586" s="26" t="s">
        <v>28</v>
      </c>
      <c r="L586" s="26" t="s">
        <v>43</v>
      </c>
      <c r="M586" s="26" t="s">
        <v>44</v>
      </c>
      <c r="N586" s="26" t="s">
        <v>31</v>
      </c>
      <c r="O586" s="26" t="s">
        <v>32</v>
      </c>
      <c r="P586" s="26" t="s">
        <v>22</v>
      </c>
      <c r="Q586" s="26" t="s">
        <v>2956</v>
      </c>
      <c r="R586" s="26" t="s">
        <v>56</v>
      </c>
      <c r="S586" s="26" t="s">
        <v>2957</v>
      </c>
      <c r="T586" s="26" t="s">
        <v>22</v>
      </c>
    </row>
    <row r="587" customHeight="1" spans="1:20">
      <c r="A587" s="25">
        <v>45211</v>
      </c>
      <c r="B587" s="26" t="s">
        <v>2958</v>
      </c>
      <c r="C587" s="26" t="s">
        <v>121</v>
      </c>
      <c r="D587" s="26" t="s">
        <v>22</v>
      </c>
      <c r="E587" s="26" t="s">
        <v>2959</v>
      </c>
      <c r="F587" s="26" t="s">
        <v>2875</v>
      </c>
      <c r="G587" s="26" t="s">
        <v>82</v>
      </c>
      <c r="H587" s="26" t="s">
        <v>22</v>
      </c>
      <c r="I587" s="26" t="s">
        <v>412</v>
      </c>
      <c r="J587" s="26" t="s">
        <v>27</v>
      </c>
      <c r="K587" s="26" t="s">
        <v>28</v>
      </c>
      <c r="L587" s="26" t="s">
        <v>43</v>
      </c>
      <c r="M587" s="26" t="s">
        <v>30</v>
      </c>
      <c r="N587" s="26" t="s">
        <v>31</v>
      </c>
      <c r="O587" s="26" t="s">
        <v>32</v>
      </c>
      <c r="P587" s="26" t="s">
        <v>22</v>
      </c>
      <c r="Q587" s="26" t="s">
        <v>2960</v>
      </c>
      <c r="R587" s="26" t="s">
        <v>56</v>
      </c>
      <c r="S587" s="26" t="s">
        <v>2961</v>
      </c>
      <c r="T587" s="26" t="s">
        <v>22</v>
      </c>
    </row>
    <row r="588" customHeight="1" spans="1:20">
      <c r="A588" s="25">
        <v>45211</v>
      </c>
      <c r="B588" s="26" t="s">
        <v>2962</v>
      </c>
      <c r="C588" s="26" t="s">
        <v>274</v>
      </c>
      <c r="D588" s="26" t="s">
        <v>22</v>
      </c>
      <c r="E588" s="26" t="s">
        <v>2963</v>
      </c>
      <c r="F588" s="26" t="s">
        <v>2964</v>
      </c>
      <c r="G588" s="26" t="s">
        <v>130</v>
      </c>
      <c r="H588" s="26" t="s">
        <v>137</v>
      </c>
      <c r="I588" s="26" t="s">
        <v>576</v>
      </c>
      <c r="J588" s="26" t="s">
        <v>27</v>
      </c>
      <c r="K588" s="26" t="s">
        <v>28</v>
      </c>
      <c r="L588" s="26" t="s">
        <v>43</v>
      </c>
      <c r="M588" s="26" t="s">
        <v>30</v>
      </c>
      <c r="N588" s="26" t="s">
        <v>208</v>
      </c>
      <c r="O588" s="26" t="s">
        <v>32</v>
      </c>
      <c r="P588" s="26" t="s">
        <v>22</v>
      </c>
      <c r="Q588" s="26" t="s">
        <v>2965</v>
      </c>
      <c r="R588" s="26" t="s">
        <v>56</v>
      </c>
      <c r="S588" s="26" t="s">
        <v>2966</v>
      </c>
      <c r="T588" s="26" t="s">
        <v>22</v>
      </c>
    </row>
    <row r="589" customHeight="1" spans="1:20">
      <c r="A589" s="6">
        <v>45212</v>
      </c>
      <c r="B589" s="9" t="s">
        <v>2967</v>
      </c>
      <c r="C589" s="9" t="s">
        <v>274</v>
      </c>
      <c r="D589" s="9" t="s">
        <v>22</v>
      </c>
      <c r="E589" s="9" t="s">
        <v>2968</v>
      </c>
      <c r="F589" s="9" t="s">
        <v>2969</v>
      </c>
      <c r="G589" s="9" t="s">
        <v>82</v>
      </c>
      <c r="H589" s="9" t="s">
        <v>22</v>
      </c>
      <c r="I589" s="9" t="s">
        <v>270</v>
      </c>
      <c r="J589" s="9" t="s">
        <v>27</v>
      </c>
      <c r="K589" s="9" t="s">
        <v>28</v>
      </c>
      <c r="L589" s="9" t="s">
        <v>43</v>
      </c>
      <c r="M589" s="9" t="s">
        <v>30</v>
      </c>
      <c r="N589" s="9" t="s">
        <v>208</v>
      </c>
      <c r="O589" s="9" t="s">
        <v>32</v>
      </c>
      <c r="P589" s="9" t="s">
        <v>22</v>
      </c>
      <c r="Q589" s="9" t="s">
        <v>2970</v>
      </c>
      <c r="R589" s="9" t="s">
        <v>56</v>
      </c>
      <c r="S589" s="20" t="s">
        <v>2971</v>
      </c>
      <c r="T589" s="9" t="s">
        <v>22</v>
      </c>
    </row>
    <row r="590" customHeight="1" spans="1:20">
      <c r="A590" s="6">
        <v>45213</v>
      </c>
      <c r="B590" s="9" t="s">
        <v>2972</v>
      </c>
      <c r="C590" s="9" t="s">
        <v>50</v>
      </c>
      <c r="D590" s="9" t="s">
        <v>22</v>
      </c>
      <c r="E590" s="9" t="s">
        <v>2973</v>
      </c>
      <c r="F590" s="9" t="s">
        <v>2974</v>
      </c>
      <c r="G590" s="9" t="s">
        <v>82</v>
      </c>
      <c r="H590" s="9" t="s">
        <v>22</v>
      </c>
      <c r="I590" s="9" t="s">
        <v>293</v>
      </c>
      <c r="J590" s="9" t="s">
        <v>27</v>
      </c>
      <c r="K590" s="9" t="s">
        <v>28</v>
      </c>
      <c r="L590" s="9" t="s">
        <v>43</v>
      </c>
      <c r="M590" s="9" t="s">
        <v>44</v>
      </c>
      <c r="N590" s="9" t="s">
        <v>31</v>
      </c>
      <c r="O590" s="9" t="s">
        <v>32</v>
      </c>
      <c r="P590" s="9" t="s">
        <v>22</v>
      </c>
      <c r="Q590" s="9" t="s">
        <v>2975</v>
      </c>
      <c r="R590" s="9" t="s">
        <v>56</v>
      </c>
      <c r="S590" s="20" t="s">
        <v>2976</v>
      </c>
      <c r="T590" s="9" t="s">
        <v>22</v>
      </c>
    </row>
    <row r="591" customHeight="1" spans="1:20">
      <c r="A591" s="6">
        <v>45214</v>
      </c>
      <c r="B591" s="9" t="s">
        <v>2977</v>
      </c>
      <c r="C591" s="9" t="s">
        <v>2978</v>
      </c>
      <c r="D591" s="9" t="s">
        <v>22</v>
      </c>
      <c r="E591" s="9" t="s">
        <v>2979</v>
      </c>
      <c r="F591" s="9" t="s">
        <v>2980</v>
      </c>
      <c r="G591" s="9" t="s">
        <v>41</v>
      </c>
      <c r="H591" s="9" t="s">
        <v>22</v>
      </c>
      <c r="I591" s="9" t="s">
        <v>26</v>
      </c>
      <c r="J591" s="9" t="s">
        <v>27</v>
      </c>
      <c r="K591" s="9" t="s">
        <v>76</v>
      </c>
      <c r="L591" s="9" t="s">
        <v>29</v>
      </c>
      <c r="M591" s="9" t="s">
        <v>30</v>
      </c>
      <c r="N591" s="9" t="s">
        <v>31</v>
      </c>
      <c r="O591" s="9" t="s">
        <v>32</v>
      </c>
      <c r="P591" s="9" t="s">
        <v>22</v>
      </c>
      <c r="Q591" s="9" t="s">
        <v>2981</v>
      </c>
      <c r="R591" s="9" t="s">
        <v>34</v>
      </c>
      <c r="S591" s="20" t="s">
        <v>2982</v>
      </c>
      <c r="T591" s="9" t="s">
        <v>22</v>
      </c>
    </row>
    <row r="592" customHeight="1" spans="1:20">
      <c r="A592" s="6">
        <v>45215</v>
      </c>
      <c r="B592" s="9" t="s">
        <v>2983</v>
      </c>
      <c r="C592" s="9" t="s">
        <v>204</v>
      </c>
      <c r="D592" s="11" t="s">
        <v>22</v>
      </c>
      <c r="E592" s="9" t="s">
        <v>2984</v>
      </c>
      <c r="F592" s="9" t="s">
        <v>2985</v>
      </c>
      <c r="G592" s="11" t="s">
        <v>82</v>
      </c>
      <c r="H592" s="11" t="s">
        <v>22</v>
      </c>
      <c r="I592" s="11" t="s">
        <v>412</v>
      </c>
      <c r="J592" s="11" t="s">
        <v>27</v>
      </c>
      <c r="K592" s="11" t="s">
        <v>28</v>
      </c>
      <c r="L592" s="11" t="s">
        <v>43</v>
      </c>
      <c r="M592" s="9" t="s">
        <v>30</v>
      </c>
      <c r="N592" s="9" t="s">
        <v>208</v>
      </c>
      <c r="O592" s="11" t="s">
        <v>32</v>
      </c>
      <c r="P592" s="11" t="s">
        <v>22</v>
      </c>
      <c r="Q592" s="11" t="s">
        <v>2986</v>
      </c>
      <c r="R592" s="11" t="s">
        <v>56</v>
      </c>
      <c r="S592" s="20" t="s">
        <v>2987</v>
      </c>
      <c r="T592" s="9" t="s">
        <v>22</v>
      </c>
    </row>
    <row r="593" customHeight="1" spans="1:20">
      <c r="A593" s="6">
        <v>45215</v>
      </c>
      <c r="B593" s="9" t="s">
        <v>2988</v>
      </c>
      <c r="C593" s="9" t="s">
        <v>50</v>
      </c>
      <c r="D593" s="11" t="s">
        <v>22</v>
      </c>
      <c r="E593" s="9" t="s">
        <v>2989</v>
      </c>
      <c r="F593" s="9" t="s">
        <v>2990</v>
      </c>
      <c r="G593" s="11" t="s">
        <v>69</v>
      </c>
      <c r="H593" s="11" t="s">
        <v>22</v>
      </c>
      <c r="I593" s="11" t="s">
        <v>270</v>
      </c>
      <c r="J593" s="11" t="s">
        <v>27</v>
      </c>
      <c r="K593" s="11" t="s">
        <v>28</v>
      </c>
      <c r="L593" s="11" t="s">
        <v>43</v>
      </c>
      <c r="M593" s="9" t="s">
        <v>44</v>
      </c>
      <c r="N593" s="9" t="s">
        <v>31</v>
      </c>
      <c r="O593" s="11" t="s">
        <v>32</v>
      </c>
      <c r="P593" s="11" t="s">
        <v>22</v>
      </c>
      <c r="Q593" s="11" t="s">
        <v>2991</v>
      </c>
      <c r="R593" s="11" t="s">
        <v>56</v>
      </c>
      <c r="S593" s="9" t="s">
        <v>2992</v>
      </c>
      <c r="T593" s="9" t="s">
        <v>22</v>
      </c>
    </row>
    <row r="594" customHeight="1" spans="1:20">
      <c r="A594" s="6">
        <v>45215</v>
      </c>
      <c r="B594" s="9" t="s">
        <v>2993</v>
      </c>
      <c r="C594" s="9" t="s">
        <v>50</v>
      </c>
      <c r="D594" s="11" t="s">
        <v>22</v>
      </c>
      <c r="E594" s="9" t="s">
        <v>2994</v>
      </c>
      <c r="F594" s="9" t="s">
        <v>2995</v>
      </c>
      <c r="G594" s="11" t="s">
        <v>25</v>
      </c>
      <c r="H594" s="11" t="s">
        <v>110</v>
      </c>
      <c r="I594" s="11" t="s">
        <v>1713</v>
      </c>
      <c r="J594" s="11" t="s">
        <v>27</v>
      </c>
      <c r="K594" s="11" t="s">
        <v>28</v>
      </c>
      <c r="L594" s="11" t="s">
        <v>43</v>
      </c>
      <c r="M594" s="9" t="s">
        <v>44</v>
      </c>
      <c r="N594" s="9" t="s">
        <v>31</v>
      </c>
      <c r="O594" s="11" t="s">
        <v>32</v>
      </c>
      <c r="P594" s="11" t="s">
        <v>22</v>
      </c>
      <c r="Q594" s="11" t="s">
        <v>2996</v>
      </c>
      <c r="R594" s="11" t="s">
        <v>46</v>
      </c>
      <c r="S594" s="20" t="s">
        <v>2997</v>
      </c>
      <c r="T594" s="9" t="s">
        <v>22</v>
      </c>
    </row>
    <row r="595" customHeight="1" spans="1:20">
      <c r="A595" s="6">
        <v>45216</v>
      </c>
      <c r="B595" s="9" t="s">
        <v>2998</v>
      </c>
      <c r="C595" s="9" t="s">
        <v>50</v>
      </c>
      <c r="D595" s="11" t="s">
        <v>22</v>
      </c>
      <c r="E595" s="9" t="s">
        <v>2999</v>
      </c>
      <c r="F595" s="9" t="s">
        <v>3000</v>
      </c>
      <c r="G595" s="11" t="s">
        <v>130</v>
      </c>
      <c r="H595" s="11" t="s">
        <v>137</v>
      </c>
      <c r="I595" s="11" t="s">
        <v>384</v>
      </c>
      <c r="J595" s="11" t="s">
        <v>27</v>
      </c>
      <c r="K595" s="11" t="s">
        <v>28</v>
      </c>
      <c r="L595" s="11" t="s">
        <v>43</v>
      </c>
      <c r="M595" s="9" t="s">
        <v>30</v>
      </c>
      <c r="N595" s="9" t="s">
        <v>31</v>
      </c>
      <c r="O595" s="11" t="s">
        <v>32</v>
      </c>
      <c r="P595" s="11" t="s">
        <v>22</v>
      </c>
      <c r="Q595" s="11" t="s">
        <v>3001</v>
      </c>
      <c r="R595" s="11" t="s">
        <v>56</v>
      </c>
      <c r="S595" s="20" t="s">
        <v>3002</v>
      </c>
      <c r="T595" s="9" t="s">
        <v>22</v>
      </c>
    </row>
    <row r="596" customHeight="1" spans="1:20">
      <c r="A596" s="6">
        <v>45217</v>
      </c>
      <c r="B596" s="9" t="s">
        <v>3003</v>
      </c>
      <c r="C596" s="9" t="s">
        <v>50</v>
      </c>
      <c r="D596" s="11" t="s">
        <v>22</v>
      </c>
      <c r="E596" s="9" t="s">
        <v>3004</v>
      </c>
      <c r="F596" s="9" t="s">
        <v>3005</v>
      </c>
      <c r="G596" s="11" t="s">
        <v>82</v>
      </c>
      <c r="H596" s="11" t="s">
        <v>22</v>
      </c>
      <c r="I596" s="11" t="s">
        <v>1181</v>
      </c>
      <c r="J596" s="11" t="s">
        <v>27</v>
      </c>
      <c r="K596" s="11" t="s">
        <v>28</v>
      </c>
      <c r="L596" s="11" t="s">
        <v>43</v>
      </c>
      <c r="M596" s="9" t="s">
        <v>30</v>
      </c>
      <c r="N596" s="9" t="s">
        <v>31</v>
      </c>
      <c r="O596" s="11" t="s">
        <v>32</v>
      </c>
      <c r="P596" s="11" t="s">
        <v>22</v>
      </c>
      <c r="Q596" s="11" t="s">
        <v>3006</v>
      </c>
      <c r="R596" s="11" t="s">
        <v>56</v>
      </c>
      <c r="S596" s="9" t="s">
        <v>3007</v>
      </c>
      <c r="T596" s="9" t="s">
        <v>22</v>
      </c>
    </row>
    <row r="597" customHeight="1" spans="1:20">
      <c r="A597" s="10">
        <v>45223</v>
      </c>
      <c r="B597" s="15" t="s">
        <v>3008</v>
      </c>
      <c r="C597" s="15" t="s">
        <v>185</v>
      </c>
      <c r="D597" s="16" t="s">
        <v>22</v>
      </c>
      <c r="E597" s="15" t="s">
        <v>3009</v>
      </c>
      <c r="F597" s="15" t="s">
        <v>3010</v>
      </c>
      <c r="G597" s="16" t="s">
        <v>130</v>
      </c>
      <c r="H597" s="16" t="s">
        <v>22</v>
      </c>
      <c r="I597" s="16" t="s">
        <v>97</v>
      </c>
      <c r="J597" s="16" t="s">
        <v>27</v>
      </c>
      <c r="K597" s="16" t="s">
        <v>28</v>
      </c>
      <c r="L597" s="16" t="s">
        <v>43</v>
      </c>
      <c r="M597" s="15" t="s">
        <v>30</v>
      </c>
      <c r="N597" s="15" t="s">
        <v>31</v>
      </c>
      <c r="O597" s="16" t="s">
        <v>32</v>
      </c>
      <c r="P597" s="16" t="s">
        <v>22</v>
      </c>
      <c r="Q597" s="16" t="s">
        <v>3011</v>
      </c>
      <c r="R597" s="16" t="s">
        <v>56</v>
      </c>
      <c r="S597" s="23" t="s">
        <v>3012</v>
      </c>
      <c r="T597" s="15" t="s">
        <v>22</v>
      </c>
    </row>
    <row r="598" customHeight="1" spans="1:20">
      <c r="A598" s="6">
        <v>45217</v>
      </c>
      <c r="B598" s="9" t="s">
        <v>3013</v>
      </c>
      <c r="C598" s="9" t="s">
        <v>121</v>
      </c>
      <c r="D598" s="11" t="s">
        <v>22</v>
      </c>
      <c r="E598" s="9" t="s">
        <v>3014</v>
      </c>
      <c r="F598" s="9" t="s">
        <v>3015</v>
      </c>
      <c r="G598" s="11" t="s">
        <v>130</v>
      </c>
      <c r="H598" s="11" t="s">
        <v>110</v>
      </c>
      <c r="I598" s="11" t="s">
        <v>83</v>
      </c>
      <c r="J598" s="11" t="s">
        <v>27</v>
      </c>
      <c r="K598" s="11" t="s">
        <v>28</v>
      </c>
      <c r="L598" s="11" t="s">
        <v>43</v>
      </c>
      <c r="M598" s="9" t="s">
        <v>30</v>
      </c>
      <c r="N598" s="9" t="s">
        <v>31</v>
      </c>
      <c r="O598" s="11" t="s">
        <v>32</v>
      </c>
      <c r="P598" s="11" t="s">
        <v>22</v>
      </c>
      <c r="Q598" s="11" t="s">
        <v>3016</v>
      </c>
      <c r="R598" s="11" t="s">
        <v>56</v>
      </c>
      <c r="S598" s="20" t="s">
        <v>3017</v>
      </c>
      <c r="T598" s="9" t="s">
        <v>22</v>
      </c>
    </row>
    <row r="599" customHeight="1" spans="1:20">
      <c r="A599" s="10">
        <v>45200</v>
      </c>
      <c r="B599" s="9" t="s">
        <v>3018</v>
      </c>
      <c r="C599" s="9" t="s">
        <v>121</v>
      </c>
      <c r="D599" s="11" t="s">
        <v>22</v>
      </c>
      <c r="E599" s="9" t="s">
        <v>3019</v>
      </c>
      <c r="F599" s="9" t="s">
        <v>3020</v>
      </c>
      <c r="G599" s="11" t="s">
        <v>130</v>
      </c>
      <c r="H599" s="11" t="s">
        <v>110</v>
      </c>
      <c r="I599" s="11" t="s">
        <v>149</v>
      </c>
      <c r="J599" s="11" t="s">
        <v>27</v>
      </c>
      <c r="K599" s="11" t="s">
        <v>28</v>
      </c>
      <c r="L599" s="11" t="s">
        <v>43</v>
      </c>
      <c r="M599" s="9" t="s">
        <v>44</v>
      </c>
      <c r="N599" s="9" t="s">
        <v>31</v>
      </c>
      <c r="O599" s="11" t="s">
        <v>32</v>
      </c>
      <c r="P599" s="11" t="s">
        <v>22</v>
      </c>
      <c r="Q599" s="11" t="s">
        <v>3021</v>
      </c>
      <c r="R599" s="11" t="s">
        <v>56</v>
      </c>
      <c r="S599" s="20" t="s">
        <v>3022</v>
      </c>
      <c r="T599" s="9" t="s">
        <v>22</v>
      </c>
    </row>
    <row r="600" customHeight="1" spans="1:20">
      <c r="A600" s="10">
        <v>45201</v>
      </c>
      <c r="B600" s="12" t="s">
        <v>3023</v>
      </c>
      <c r="C600" s="12" t="s">
        <v>121</v>
      </c>
      <c r="D600" s="13"/>
      <c r="E600" s="12" t="str">
        <f>"15549298755"</f>
        <v>15549298755</v>
      </c>
      <c r="F600" s="12" t="s">
        <v>3024</v>
      </c>
      <c r="G600" s="13" t="s">
        <v>130</v>
      </c>
      <c r="H600" s="13"/>
      <c r="I600" s="13" t="s">
        <v>384</v>
      </c>
      <c r="J600" s="13" t="s">
        <v>27</v>
      </c>
      <c r="K600" s="13" t="s">
        <v>28</v>
      </c>
      <c r="L600" s="13" t="s">
        <v>43</v>
      </c>
      <c r="M600" s="12" t="s">
        <v>30</v>
      </c>
      <c r="N600" s="12" t="s">
        <v>31</v>
      </c>
      <c r="O600" s="13" t="s">
        <v>32</v>
      </c>
      <c r="P600" s="13"/>
      <c r="Q600" s="21">
        <v>45201.606087963</v>
      </c>
      <c r="R600" s="13" t="s">
        <v>56</v>
      </c>
      <c r="S600" s="22" t="s">
        <v>3025</v>
      </c>
      <c r="T600" s="12"/>
    </row>
    <row r="601" customHeight="1" spans="1:20">
      <c r="A601" s="10">
        <v>45204</v>
      </c>
      <c r="B601" s="12" t="s">
        <v>3026</v>
      </c>
      <c r="C601" s="12" t="s">
        <v>274</v>
      </c>
      <c r="D601" s="13"/>
      <c r="E601" s="12" t="str">
        <f>"13277259309"</f>
        <v>13277259309</v>
      </c>
      <c r="F601" s="12" t="s">
        <v>3027</v>
      </c>
      <c r="G601" s="13" t="s">
        <v>130</v>
      </c>
      <c r="H601" s="13"/>
      <c r="I601" s="13" t="s">
        <v>991</v>
      </c>
      <c r="J601" s="13" t="s">
        <v>27</v>
      </c>
      <c r="K601" s="13" t="s">
        <v>28</v>
      </c>
      <c r="L601" s="13" t="s">
        <v>43</v>
      </c>
      <c r="M601" s="12" t="s">
        <v>30</v>
      </c>
      <c r="N601" s="12" t="s">
        <v>208</v>
      </c>
      <c r="O601" s="13" t="s">
        <v>32</v>
      </c>
      <c r="P601" s="13"/>
      <c r="Q601" s="21">
        <v>45204.606724537</v>
      </c>
      <c r="R601" s="13" t="s">
        <v>56</v>
      </c>
      <c r="S601" s="22" t="s">
        <v>3028</v>
      </c>
      <c r="T601" s="12"/>
    </row>
    <row r="602" customHeight="1" spans="1:20">
      <c r="A602" s="10">
        <v>45204</v>
      </c>
      <c r="B602" s="12" t="s">
        <v>3029</v>
      </c>
      <c r="C602" s="12" t="s">
        <v>381</v>
      </c>
      <c r="D602" s="13"/>
      <c r="E602" s="12" t="str">
        <f>"13277259309"</f>
        <v>13277259309</v>
      </c>
      <c r="F602" s="12" t="s">
        <v>3027</v>
      </c>
      <c r="G602" s="13" t="s">
        <v>130</v>
      </c>
      <c r="H602" s="13"/>
      <c r="I602" s="13" t="s">
        <v>991</v>
      </c>
      <c r="J602" s="13" t="s">
        <v>27</v>
      </c>
      <c r="K602" s="13" t="s">
        <v>28</v>
      </c>
      <c r="L602" s="13" t="s">
        <v>43</v>
      </c>
      <c r="M602" s="12" t="s">
        <v>30</v>
      </c>
      <c r="N602" s="12" t="s">
        <v>31</v>
      </c>
      <c r="O602" s="13" t="s">
        <v>32</v>
      </c>
      <c r="P602" s="13"/>
      <c r="Q602" s="21">
        <v>45204.4052083333</v>
      </c>
      <c r="R602" s="13" t="s">
        <v>46</v>
      </c>
      <c r="S602" s="22" t="s">
        <v>3030</v>
      </c>
      <c r="T602" s="12"/>
    </row>
    <row r="603" customHeight="1" spans="1:20">
      <c r="A603" s="10">
        <v>45206</v>
      </c>
      <c r="B603" s="9" t="s">
        <v>3031</v>
      </c>
      <c r="C603" s="9" t="s">
        <v>204</v>
      </c>
      <c r="D603" s="11" t="s">
        <v>22</v>
      </c>
      <c r="E603" s="9" t="s">
        <v>3032</v>
      </c>
      <c r="F603" s="9" t="s">
        <v>3033</v>
      </c>
      <c r="G603" s="11" t="s">
        <v>336</v>
      </c>
      <c r="H603" s="11" t="s">
        <v>110</v>
      </c>
      <c r="I603" s="11" t="s">
        <v>70</v>
      </c>
      <c r="J603" s="11" t="s">
        <v>27</v>
      </c>
      <c r="K603" s="11" t="s">
        <v>28</v>
      </c>
      <c r="L603" s="11" t="s">
        <v>43</v>
      </c>
      <c r="M603" s="9" t="s">
        <v>44</v>
      </c>
      <c r="N603" s="9" t="s">
        <v>208</v>
      </c>
      <c r="O603" s="11" t="s">
        <v>32</v>
      </c>
      <c r="P603" s="11" t="s">
        <v>22</v>
      </c>
      <c r="Q603" s="11" t="s">
        <v>3034</v>
      </c>
      <c r="R603" s="11" t="s">
        <v>56</v>
      </c>
      <c r="S603" s="9" t="s">
        <v>3035</v>
      </c>
      <c r="T603" s="9" t="s">
        <v>22</v>
      </c>
    </row>
    <row r="604" customHeight="1" spans="1:20">
      <c r="A604" s="10">
        <v>45206</v>
      </c>
      <c r="B604" s="9" t="s">
        <v>3036</v>
      </c>
      <c r="C604" s="9" t="s">
        <v>1753</v>
      </c>
      <c r="D604" s="11" t="s">
        <v>22</v>
      </c>
      <c r="E604" s="9" t="s">
        <v>3037</v>
      </c>
      <c r="F604" s="9" t="s">
        <v>3038</v>
      </c>
      <c r="G604" s="11" t="s">
        <v>41</v>
      </c>
      <c r="H604" s="11" t="s">
        <v>22</v>
      </c>
      <c r="I604" s="11" t="s">
        <v>26</v>
      </c>
      <c r="J604" s="11" t="s">
        <v>27</v>
      </c>
      <c r="K604" s="11" t="s">
        <v>28</v>
      </c>
      <c r="L604" s="11" t="s">
        <v>29</v>
      </c>
      <c r="M604" s="9" t="s">
        <v>30</v>
      </c>
      <c r="N604" s="9" t="s">
        <v>31</v>
      </c>
      <c r="O604" s="11" t="s">
        <v>32</v>
      </c>
      <c r="P604" s="11" t="s">
        <v>22</v>
      </c>
      <c r="Q604" s="11" t="s">
        <v>3039</v>
      </c>
      <c r="R604" s="11" t="s">
        <v>34</v>
      </c>
      <c r="S604" s="9" t="s">
        <v>3040</v>
      </c>
      <c r="T604" s="9" t="s">
        <v>22</v>
      </c>
    </row>
    <row r="605" customHeight="1" spans="1:20">
      <c r="A605" s="10">
        <v>45206</v>
      </c>
      <c r="B605" s="9" t="s">
        <v>3041</v>
      </c>
      <c r="C605" s="9" t="s">
        <v>79</v>
      </c>
      <c r="D605" s="11" t="s">
        <v>22</v>
      </c>
      <c r="E605" s="9" t="s">
        <v>3042</v>
      </c>
      <c r="F605" s="9" t="s">
        <v>3043</v>
      </c>
      <c r="G605" s="11" t="s">
        <v>25</v>
      </c>
      <c r="H605" s="11" t="s">
        <v>22</v>
      </c>
      <c r="I605" s="11" t="s">
        <v>70</v>
      </c>
      <c r="J605" s="11" t="s">
        <v>27</v>
      </c>
      <c r="K605" s="11" t="s">
        <v>28</v>
      </c>
      <c r="L605" s="11" t="s">
        <v>43</v>
      </c>
      <c r="M605" s="9" t="s">
        <v>30</v>
      </c>
      <c r="N605" s="9" t="s">
        <v>31</v>
      </c>
      <c r="O605" s="11" t="s">
        <v>32</v>
      </c>
      <c r="P605" s="11" t="s">
        <v>22</v>
      </c>
      <c r="Q605" s="11" t="s">
        <v>3044</v>
      </c>
      <c r="R605" s="11" t="s">
        <v>46</v>
      </c>
      <c r="S605" s="20" t="s">
        <v>3045</v>
      </c>
      <c r="T605" s="9" t="s">
        <v>22</v>
      </c>
    </row>
    <row r="606" customHeight="1" spans="1:20">
      <c r="A606" s="10">
        <v>45207</v>
      </c>
      <c r="B606" s="9" t="s">
        <v>3046</v>
      </c>
      <c r="C606" s="9" t="s">
        <v>121</v>
      </c>
      <c r="D606" s="11" t="s">
        <v>22</v>
      </c>
      <c r="E606" s="9" t="s">
        <v>3047</v>
      </c>
      <c r="F606" s="9" t="s">
        <v>3048</v>
      </c>
      <c r="G606" s="11" t="s">
        <v>53</v>
      </c>
      <c r="H606" s="11" t="s">
        <v>22</v>
      </c>
      <c r="I606" s="11" t="s">
        <v>162</v>
      </c>
      <c r="J606" s="11" t="s">
        <v>27</v>
      </c>
      <c r="K606" s="11" t="s">
        <v>28</v>
      </c>
      <c r="L606" s="11" t="s">
        <v>43</v>
      </c>
      <c r="M606" s="9" t="s">
        <v>44</v>
      </c>
      <c r="N606" s="9" t="s">
        <v>31</v>
      </c>
      <c r="O606" s="11" t="s">
        <v>32</v>
      </c>
      <c r="P606" s="11" t="s">
        <v>22</v>
      </c>
      <c r="Q606" s="11" t="s">
        <v>3049</v>
      </c>
      <c r="R606" s="11" t="s">
        <v>56</v>
      </c>
      <c r="S606" s="9" t="s">
        <v>3050</v>
      </c>
      <c r="T606" s="9" t="s">
        <v>22</v>
      </c>
    </row>
    <row r="607" customHeight="1" spans="1:20">
      <c r="A607" s="10">
        <v>45207</v>
      </c>
      <c r="B607" s="9" t="s">
        <v>3051</v>
      </c>
      <c r="C607" s="9" t="s">
        <v>59</v>
      </c>
      <c r="D607" s="11" t="s">
        <v>22</v>
      </c>
      <c r="E607" s="9" t="s">
        <v>3052</v>
      </c>
      <c r="F607" s="9" t="s">
        <v>3053</v>
      </c>
      <c r="G607" s="11" t="s">
        <v>130</v>
      </c>
      <c r="H607" s="11" t="s">
        <v>148</v>
      </c>
      <c r="I607" s="11" t="s">
        <v>149</v>
      </c>
      <c r="J607" s="11" t="s">
        <v>27</v>
      </c>
      <c r="K607" s="11" t="s">
        <v>28</v>
      </c>
      <c r="L607" s="11" t="s">
        <v>43</v>
      </c>
      <c r="M607" s="9" t="s">
        <v>30</v>
      </c>
      <c r="N607" s="9" t="s">
        <v>31</v>
      </c>
      <c r="O607" s="11" t="s">
        <v>32</v>
      </c>
      <c r="P607" s="11" t="s">
        <v>22</v>
      </c>
      <c r="Q607" s="11" t="s">
        <v>3054</v>
      </c>
      <c r="R607" s="11" t="s">
        <v>46</v>
      </c>
      <c r="S607" s="20" t="s">
        <v>3055</v>
      </c>
      <c r="T607" s="9" t="s">
        <v>22</v>
      </c>
    </row>
    <row r="608" customHeight="1" spans="1:20">
      <c r="A608" s="10">
        <v>45208</v>
      </c>
      <c r="B608" s="15" t="s">
        <v>3056</v>
      </c>
      <c r="C608" s="15" t="s">
        <v>121</v>
      </c>
      <c r="D608" s="30" t="s">
        <v>22</v>
      </c>
      <c r="E608" s="15" t="s">
        <v>3057</v>
      </c>
      <c r="F608" s="15" t="s">
        <v>3058</v>
      </c>
      <c r="G608" s="30" t="s">
        <v>53</v>
      </c>
      <c r="H608" s="30" t="s">
        <v>22</v>
      </c>
      <c r="I608" s="30" t="s">
        <v>931</v>
      </c>
      <c r="J608" s="30" t="s">
        <v>27</v>
      </c>
      <c r="K608" s="30" t="s">
        <v>28</v>
      </c>
      <c r="L608" s="30" t="s">
        <v>43</v>
      </c>
      <c r="M608" s="15" t="s">
        <v>44</v>
      </c>
      <c r="N608" s="15" t="s">
        <v>31</v>
      </c>
      <c r="O608" s="30" t="s">
        <v>32</v>
      </c>
      <c r="P608" s="30" t="s">
        <v>22</v>
      </c>
      <c r="Q608" s="30" t="s">
        <v>3059</v>
      </c>
      <c r="R608" s="30" t="s">
        <v>56</v>
      </c>
      <c r="S608" s="15" t="s">
        <v>3060</v>
      </c>
      <c r="T608" s="15" t="s">
        <v>22</v>
      </c>
    </row>
    <row r="609" customHeight="1" spans="1:20">
      <c r="A609" s="25">
        <v>45211</v>
      </c>
      <c r="B609" s="26" t="s">
        <v>3061</v>
      </c>
      <c r="C609" s="26" t="s">
        <v>204</v>
      </c>
      <c r="D609" s="26" t="s">
        <v>22</v>
      </c>
      <c r="E609" s="26" t="s">
        <v>3062</v>
      </c>
      <c r="F609" s="26" t="s">
        <v>3063</v>
      </c>
      <c r="G609" s="26" t="s">
        <v>130</v>
      </c>
      <c r="H609" s="26" t="s">
        <v>22</v>
      </c>
      <c r="I609" s="26" t="s">
        <v>270</v>
      </c>
      <c r="J609" s="26" t="s">
        <v>27</v>
      </c>
      <c r="K609" s="26" t="s">
        <v>28</v>
      </c>
      <c r="L609" s="26" t="s">
        <v>43</v>
      </c>
      <c r="M609" s="26" t="s">
        <v>30</v>
      </c>
      <c r="N609" s="26" t="s">
        <v>208</v>
      </c>
      <c r="O609" s="26" t="s">
        <v>32</v>
      </c>
      <c r="P609" s="26" t="s">
        <v>22</v>
      </c>
      <c r="Q609" s="26" t="s">
        <v>3064</v>
      </c>
      <c r="R609" s="26" t="s">
        <v>56</v>
      </c>
      <c r="S609" s="28" t="s">
        <v>3065</v>
      </c>
      <c r="T609" s="26" t="s">
        <v>22</v>
      </c>
    </row>
    <row r="610" customHeight="1" spans="1:20">
      <c r="A610" s="25">
        <v>45211</v>
      </c>
      <c r="B610" s="26" t="s">
        <v>3066</v>
      </c>
      <c r="C610" s="26" t="s">
        <v>585</v>
      </c>
      <c r="D610" s="26" t="s">
        <v>22</v>
      </c>
      <c r="E610" s="26" t="s">
        <v>3067</v>
      </c>
      <c r="F610" s="26" t="s">
        <v>3068</v>
      </c>
      <c r="G610" s="26" t="s">
        <v>130</v>
      </c>
      <c r="H610" s="26" t="s">
        <v>22</v>
      </c>
      <c r="I610" s="26" t="s">
        <v>26</v>
      </c>
      <c r="J610" s="26" t="s">
        <v>27</v>
      </c>
      <c r="K610" s="26" t="s">
        <v>76</v>
      </c>
      <c r="L610" s="26" t="s">
        <v>29</v>
      </c>
      <c r="M610" s="26" t="s">
        <v>30</v>
      </c>
      <c r="N610" s="26" t="s">
        <v>31</v>
      </c>
      <c r="O610" s="26" t="s">
        <v>32</v>
      </c>
      <c r="P610" s="26" t="s">
        <v>22</v>
      </c>
      <c r="Q610" s="26" t="s">
        <v>3069</v>
      </c>
      <c r="R610" s="26" t="s">
        <v>34</v>
      </c>
      <c r="S610" s="28" t="s">
        <v>3070</v>
      </c>
      <c r="T610" s="26" t="s">
        <v>22</v>
      </c>
    </row>
    <row r="611" customHeight="1" spans="1:20">
      <c r="A611" s="25">
        <v>45211</v>
      </c>
      <c r="B611" s="26" t="s">
        <v>3071</v>
      </c>
      <c r="C611" s="26" t="s">
        <v>179</v>
      </c>
      <c r="D611" s="26" t="s">
        <v>22</v>
      </c>
      <c r="E611" s="26" t="s">
        <v>3072</v>
      </c>
      <c r="F611" s="26" t="s">
        <v>3073</v>
      </c>
      <c r="G611" s="26" t="s">
        <v>25</v>
      </c>
      <c r="H611" s="26" t="s">
        <v>22</v>
      </c>
      <c r="I611" s="26" t="s">
        <v>701</v>
      </c>
      <c r="J611" s="26" t="s">
        <v>27</v>
      </c>
      <c r="K611" s="26" t="s">
        <v>28</v>
      </c>
      <c r="L611" s="26" t="s">
        <v>43</v>
      </c>
      <c r="M611" s="26" t="s">
        <v>30</v>
      </c>
      <c r="N611" s="26" t="s">
        <v>31</v>
      </c>
      <c r="O611" s="26" t="s">
        <v>32</v>
      </c>
      <c r="P611" s="26" t="s">
        <v>22</v>
      </c>
      <c r="Q611" s="26" t="s">
        <v>3074</v>
      </c>
      <c r="R611" s="26" t="s">
        <v>46</v>
      </c>
      <c r="S611" s="26" t="s">
        <v>3075</v>
      </c>
      <c r="T611" s="26" t="s">
        <v>22</v>
      </c>
    </row>
    <row r="612" customHeight="1" spans="1:20">
      <c r="A612" s="6">
        <v>45214</v>
      </c>
      <c r="B612" s="9" t="s">
        <v>3076</v>
      </c>
      <c r="C612" s="9" t="s">
        <v>204</v>
      </c>
      <c r="D612" s="9" t="s">
        <v>22</v>
      </c>
      <c r="E612" s="9" t="s">
        <v>2316</v>
      </c>
      <c r="F612" s="9" t="s">
        <v>2317</v>
      </c>
      <c r="G612" s="9" t="s">
        <v>336</v>
      </c>
      <c r="H612" s="9" t="s">
        <v>110</v>
      </c>
      <c r="I612" s="9" t="s">
        <v>912</v>
      </c>
      <c r="J612" s="9" t="s">
        <v>27</v>
      </c>
      <c r="K612" s="9" t="s">
        <v>28</v>
      </c>
      <c r="L612" s="9" t="s">
        <v>43</v>
      </c>
      <c r="M612" s="9" t="s">
        <v>44</v>
      </c>
      <c r="N612" s="9" t="s">
        <v>208</v>
      </c>
      <c r="O612" s="9" t="s">
        <v>32</v>
      </c>
      <c r="P612" s="9" t="s">
        <v>22</v>
      </c>
      <c r="Q612" s="9" t="s">
        <v>3077</v>
      </c>
      <c r="R612" s="9" t="s">
        <v>56</v>
      </c>
      <c r="S612" s="9" t="s">
        <v>3078</v>
      </c>
      <c r="T612" s="9" t="s">
        <v>22</v>
      </c>
    </row>
    <row r="613" customHeight="1" spans="1:20">
      <c r="A613" s="6">
        <v>45217</v>
      </c>
      <c r="B613" s="9" t="s">
        <v>3079</v>
      </c>
      <c r="C613" s="9" t="s">
        <v>204</v>
      </c>
      <c r="D613" s="11" t="s">
        <v>22</v>
      </c>
      <c r="E613" s="9" t="s">
        <v>3080</v>
      </c>
      <c r="F613" s="9" t="s">
        <v>3081</v>
      </c>
      <c r="G613" s="11" t="s">
        <v>82</v>
      </c>
      <c r="H613" s="11" t="s">
        <v>22</v>
      </c>
      <c r="I613" s="11" t="s">
        <v>104</v>
      </c>
      <c r="J613" s="11" t="s">
        <v>27</v>
      </c>
      <c r="K613" s="11" t="s">
        <v>28</v>
      </c>
      <c r="L613" s="11" t="s">
        <v>43</v>
      </c>
      <c r="M613" s="9" t="s">
        <v>169</v>
      </c>
      <c r="N613" s="9" t="s">
        <v>208</v>
      </c>
      <c r="O613" s="11" t="s">
        <v>32</v>
      </c>
      <c r="P613" s="11" t="s">
        <v>22</v>
      </c>
      <c r="Q613" s="11" t="s">
        <v>3082</v>
      </c>
      <c r="R613" s="11" t="s">
        <v>56</v>
      </c>
      <c r="S613" s="20" t="s">
        <v>3083</v>
      </c>
      <c r="T613" s="9" t="s">
        <v>22</v>
      </c>
    </row>
    <row r="614" customHeight="1" spans="1:20">
      <c r="A614" s="10">
        <v>45201</v>
      </c>
      <c r="B614" s="12" t="s">
        <v>3084</v>
      </c>
      <c r="C614" s="12" t="s">
        <v>79</v>
      </c>
      <c r="D614" s="13"/>
      <c r="E614" s="12" t="str">
        <f>"13098418508"</f>
        <v>13098418508</v>
      </c>
      <c r="F614" s="12" t="s">
        <v>3085</v>
      </c>
      <c r="G614" s="13" t="s">
        <v>130</v>
      </c>
      <c r="H614" s="13" t="s">
        <v>148</v>
      </c>
      <c r="I614" s="13" t="s">
        <v>270</v>
      </c>
      <c r="J614" s="13" t="s">
        <v>27</v>
      </c>
      <c r="K614" s="13" t="s">
        <v>28</v>
      </c>
      <c r="L614" s="13" t="s">
        <v>43</v>
      </c>
      <c r="M614" s="12" t="s">
        <v>44</v>
      </c>
      <c r="N614" s="12" t="s">
        <v>31</v>
      </c>
      <c r="O614" s="13" t="s">
        <v>32</v>
      </c>
      <c r="P614" s="13"/>
      <c r="Q614" s="21">
        <v>45201.4509953704</v>
      </c>
      <c r="R614" s="13" t="s">
        <v>46</v>
      </c>
      <c r="S614" s="22" t="s">
        <v>3086</v>
      </c>
      <c r="T614" s="12"/>
    </row>
    <row r="615" customHeight="1" spans="1:20">
      <c r="A615" s="10">
        <v>45202</v>
      </c>
      <c r="B615" s="12" t="s">
        <v>3087</v>
      </c>
      <c r="C615" s="12" t="s">
        <v>817</v>
      </c>
      <c r="D615" s="27"/>
      <c r="E615" s="12">
        <v>71703433292</v>
      </c>
      <c r="F615" s="12" t="s">
        <v>3088</v>
      </c>
      <c r="G615" s="27" t="s">
        <v>247</v>
      </c>
      <c r="H615" s="27"/>
      <c r="I615" s="27" t="s">
        <v>1181</v>
      </c>
      <c r="J615" s="27" t="s">
        <v>27</v>
      </c>
      <c r="K615" s="27" t="s">
        <v>28</v>
      </c>
      <c r="L615" s="27" t="s">
        <v>43</v>
      </c>
      <c r="M615" s="12" t="s">
        <v>44</v>
      </c>
      <c r="N615" s="12" t="s">
        <v>31</v>
      </c>
      <c r="O615" s="27" t="s">
        <v>32</v>
      </c>
      <c r="P615" s="27"/>
      <c r="Q615" s="29">
        <v>45202.5631944444</v>
      </c>
      <c r="R615" s="27" t="s">
        <v>46</v>
      </c>
      <c r="S615" s="22" t="s">
        <v>3089</v>
      </c>
      <c r="T615" s="12" t="s">
        <v>3090</v>
      </c>
    </row>
    <row r="616" customHeight="1" spans="1:20">
      <c r="A616" s="10">
        <v>45204</v>
      </c>
      <c r="B616" s="12" t="s">
        <v>3091</v>
      </c>
      <c r="C616" s="12" t="s">
        <v>1023</v>
      </c>
      <c r="D616" s="13"/>
      <c r="E616" s="12" t="str">
        <f>"071703437192"</f>
        <v>071703437192</v>
      </c>
      <c r="F616" s="12" t="s">
        <v>3092</v>
      </c>
      <c r="G616" s="13" t="s">
        <v>41</v>
      </c>
      <c r="H616" s="13"/>
      <c r="I616" s="13" t="s">
        <v>207</v>
      </c>
      <c r="J616" s="13" t="s">
        <v>27</v>
      </c>
      <c r="K616" s="13" t="s">
        <v>28</v>
      </c>
      <c r="L616" s="13" t="s">
        <v>43</v>
      </c>
      <c r="M616" s="12" t="s">
        <v>44</v>
      </c>
      <c r="N616" s="12" t="s">
        <v>31</v>
      </c>
      <c r="O616" s="13" t="s">
        <v>32</v>
      </c>
      <c r="P616" s="13"/>
      <c r="Q616" s="21">
        <v>45204.5885069444</v>
      </c>
      <c r="R616" s="13" t="s">
        <v>46</v>
      </c>
      <c r="S616" s="22" t="s">
        <v>3093</v>
      </c>
      <c r="T616" s="12" t="s">
        <v>3094</v>
      </c>
    </row>
    <row r="617" customHeight="1" spans="1:20">
      <c r="A617" s="6">
        <v>45212</v>
      </c>
      <c r="B617" s="9" t="s">
        <v>3095</v>
      </c>
      <c r="C617" s="9" t="s">
        <v>783</v>
      </c>
      <c r="D617" s="9" t="s">
        <v>22</v>
      </c>
      <c r="E617" s="9" t="s">
        <v>3096</v>
      </c>
      <c r="F617" s="9" t="s">
        <v>3097</v>
      </c>
      <c r="G617" s="9" t="s">
        <v>62</v>
      </c>
      <c r="H617" s="9" t="s">
        <v>22</v>
      </c>
      <c r="I617" s="9" t="s">
        <v>3098</v>
      </c>
      <c r="J617" s="9" t="s">
        <v>27</v>
      </c>
      <c r="K617" s="9" t="s">
        <v>28</v>
      </c>
      <c r="L617" s="9" t="s">
        <v>43</v>
      </c>
      <c r="M617" s="9" t="s">
        <v>44</v>
      </c>
      <c r="N617" s="9" t="s">
        <v>743</v>
      </c>
      <c r="O617" s="9" t="s">
        <v>32</v>
      </c>
      <c r="P617" s="9" t="s">
        <v>22</v>
      </c>
      <c r="Q617" s="9" t="s">
        <v>3099</v>
      </c>
      <c r="R617" s="9" t="s">
        <v>46</v>
      </c>
      <c r="S617" s="9" t="s">
        <v>3100</v>
      </c>
      <c r="T617" s="9" t="s">
        <v>3101</v>
      </c>
    </row>
    <row r="618" customHeight="1" spans="1:20">
      <c r="A618" s="6">
        <v>45213</v>
      </c>
      <c r="B618" s="9" t="s">
        <v>3102</v>
      </c>
      <c r="C618" s="9" t="s">
        <v>783</v>
      </c>
      <c r="D618" s="9" t="s">
        <v>22</v>
      </c>
      <c r="E618" s="9" t="s">
        <v>3103</v>
      </c>
      <c r="F618" s="9" t="s">
        <v>3104</v>
      </c>
      <c r="G618" s="9" t="s">
        <v>82</v>
      </c>
      <c r="H618" s="9" t="s">
        <v>22</v>
      </c>
      <c r="I618" s="9" t="s">
        <v>63</v>
      </c>
      <c r="J618" s="9" t="s">
        <v>27</v>
      </c>
      <c r="K618" s="9" t="s">
        <v>28</v>
      </c>
      <c r="L618" s="9" t="s">
        <v>43</v>
      </c>
      <c r="M618" s="9" t="s">
        <v>169</v>
      </c>
      <c r="N618" s="9" t="s">
        <v>743</v>
      </c>
      <c r="O618" s="9" t="s">
        <v>32</v>
      </c>
      <c r="P618" s="9" t="s">
        <v>22</v>
      </c>
      <c r="Q618" s="9" t="s">
        <v>3105</v>
      </c>
      <c r="R618" s="9" t="s">
        <v>46</v>
      </c>
      <c r="S618" s="9" t="s">
        <v>3106</v>
      </c>
      <c r="T618" s="9" t="s">
        <v>3107</v>
      </c>
    </row>
    <row r="619" customHeight="1" spans="1:20">
      <c r="A619" s="6">
        <v>45214</v>
      </c>
      <c r="B619" s="9" t="s">
        <v>3108</v>
      </c>
      <c r="C619" s="9" t="s">
        <v>179</v>
      </c>
      <c r="D619" s="9" t="s">
        <v>22</v>
      </c>
      <c r="E619" s="9" t="s">
        <v>3109</v>
      </c>
      <c r="F619" s="9" t="s">
        <v>3110</v>
      </c>
      <c r="G619" s="9" t="s">
        <v>82</v>
      </c>
      <c r="H619" s="9" t="s">
        <v>22</v>
      </c>
      <c r="I619" s="9" t="s">
        <v>207</v>
      </c>
      <c r="J619" s="9" t="s">
        <v>27</v>
      </c>
      <c r="K619" s="9" t="s">
        <v>28</v>
      </c>
      <c r="L619" s="9" t="s">
        <v>43</v>
      </c>
      <c r="M619" s="9" t="s">
        <v>44</v>
      </c>
      <c r="N619" s="9" t="s">
        <v>31</v>
      </c>
      <c r="O619" s="9" t="s">
        <v>32</v>
      </c>
      <c r="P619" s="9" t="s">
        <v>22</v>
      </c>
      <c r="Q619" s="9" t="s">
        <v>3111</v>
      </c>
      <c r="R619" s="9" t="s">
        <v>46</v>
      </c>
      <c r="S619" s="9" t="s">
        <v>3112</v>
      </c>
      <c r="T619" s="9" t="s">
        <v>3113</v>
      </c>
    </row>
    <row r="620" customHeight="1" spans="1:20">
      <c r="A620" s="10">
        <v>45200</v>
      </c>
      <c r="B620" s="9" t="s">
        <v>3114</v>
      </c>
      <c r="C620" s="9" t="s">
        <v>50</v>
      </c>
      <c r="D620" s="11" t="s">
        <v>22</v>
      </c>
      <c r="E620" s="9" t="s">
        <v>3115</v>
      </c>
      <c r="F620" s="9" t="s">
        <v>3116</v>
      </c>
      <c r="G620" s="11" t="s">
        <v>82</v>
      </c>
      <c r="H620" s="11" t="s">
        <v>22</v>
      </c>
      <c r="I620" s="11" t="s">
        <v>207</v>
      </c>
      <c r="J620" s="11" t="s">
        <v>27</v>
      </c>
      <c r="K620" s="11" t="s">
        <v>28</v>
      </c>
      <c r="L620" s="11" t="s">
        <v>43</v>
      </c>
      <c r="M620" s="9" t="s">
        <v>30</v>
      </c>
      <c r="N620" s="9" t="s">
        <v>31</v>
      </c>
      <c r="O620" s="11" t="s">
        <v>32</v>
      </c>
      <c r="P620" s="11" t="s">
        <v>22</v>
      </c>
      <c r="Q620" s="11" t="s">
        <v>3117</v>
      </c>
      <c r="R620" s="11" t="s">
        <v>56</v>
      </c>
      <c r="S620" s="20" t="s">
        <v>3118</v>
      </c>
      <c r="T620" s="9" t="s">
        <v>22</v>
      </c>
    </row>
    <row r="621" customHeight="1" spans="1:20">
      <c r="A621" s="10">
        <v>45201</v>
      </c>
      <c r="B621" s="12" t="s">
        <v>3119</v>
      </c>
      <c r="C621" s="12" t="s">
        <v>121</v>
      </c>
      <c r="D621" s="13"/>
      <c r="E621" s="12" t="str">
        <f>"15587963656"</f>
        <v>15587963656</v>
      </c>
      <c r="F621" s="12" t="s">
        <v>3120</v>
      </c>
      <c r="G621" s="13" t="s">
        <v>25</v>
      </c>
      <c r="H621" s="13" t="s">
        <v>148</v>
      </c>
      <c r="I621" s="13" t="s">
        <v>384</v>
      </c>
      <c r="J621" s="13" t="s">
        <v>27</v>
      </c>
      <c r="K621" s="13" t="s">
        <v>28</v>
      </c>
      <c r="L621" s="13" t="s">
        <v>43</v>
      </c>
      <c r="M621" s="12" t="s">
        <v>44</v>
      </c>
      <c r="N621" s="12" t="s">
        <v>31</v>
      </c>
      <c r="O621" s="13" t="s">
        <v>32</v>
      </c>
      <c r="P621" s="13"/>
      <c r="Q621" s="21">
        <v>45201.3890509259</v>
      </c>
      <c r="R621" s="13" t="s">
        <v>56</v>
      </c>
      <c r="S621" s="22" t="s">
        <v>3121</v>
      </c>
      <c r="T621" s="12"/>
    </row>
    <row r="622" customHeight="1" spans="1:20">
      <c r="A622" s="10">
        <v>45206</v>
      </c>
      <c r="B622" s="9" t="s">
        <v>3122</v>
      </c>
      <c r="C622" s="9" t="s">
        <v>399</v>
      </c>
      <c r="D622" s="11" t="s">
        <v>22</v>
      </c>
      <c r="E622" s="9" t="s">
        <v>3123</v>
      </c>
      <c r="F622" s="9" t="s">
        <v>3124</v>
      </c>
      <c r="G622" s="11" t="s">
        <v>3125</v>
      </c>
      <c r="H622" s="11" t="s">
        <v>22</v>
      </c>
      <c r="I622" s="11" t="s">
        <v>880</v>
      </c>
      <c r="J622" s="11" t="s">
        <v>27</v>
      </c>
      <c r="K622" s="11" t="s">
        <v>28</v>
      </c>
      <c r="L622" s="11" t="s">
        <v>43</v>
      </c>
      <c r="M622" s="9" t="s">
        <v>44</v>
      </c>
      <c r="N622" s="9" t="s">
        <v>31</v>
      </c>
      <c r="O622" s="11" t="s">
        <v>32</v>
      </c>
      <c r="P622" s="11" t="s">
        <v>22</v>
      </c>
      <c r="Q622" s="11" t="s">
        <v>3126</v>
      </c>
      <c r="R622" s="11" t="s">
        <v>46</v>
      </c>
      <c r="S622" s="20" t="s">
        <v>3127</v>
      </c>
      <c r="T622" s="9" t="s">
        <v>22</v>
      </c>
    </row>
    <row r="623" customHeight="1" spans="1:20">
      <c r="A623" s="10">
        <v>45223</v>
      </c>
      <c r="B623" s="15" t="s">
        <v>3128</v>
      </c>
      <c r="C623" s="15" t="s">
        <v>274</v>
      </c>
      <c r="D623" s="16" t="s">
        <v>22</v>
      </c>
      <c r="E623" s="15" t="s">
        <v>3129</v>
      </c>
      <c r="F623" s="15" t="s">
        <v>3130</v>
      </c>
      <c r="G623" s="16" t="s">
        <v>336</v>
      </c>
      <c r="H623" s="16" t="s">
        <v>22</v>
      </c>
      <c r="I623" s="16" t="s">
        <v>270</v>
      </c>
      <c r="J623" s="16" t="s">
        <v>27</v>
      </c>
      <c r="K623" s="16" t="s">
        <v>28</v>
      </c>
      <c r="L623" s="16" t="s">
        <v>43</v>
      </c>
      <c r="M623" s="15" t="s">
        <v>44</v>
      </c>
      <c r="N623" s="15" t="s">
        <v>208</v>
      </c>
      <c r="O623" s="16" t="s">
        <v>32</v>
      </c>
      <c r="P623" s="16" t="s">
        <v>22</v>
      </c>
      <c r="Q623" s="16" t="s">
        <v>3131</v>
      </c>
      <c r="R623" s="16" t="s">
        <v>56</v>
      </c>
      <c r="S623" s="23" t="s">
        <v>3132</v>
      </c>
      <c r="T623" s="15" t="s">
        <v>22</v>
      </c>
    </row>
    <row r="624" customHeight="1" spans="1:20">
      <c r="A624" s="6">
        <v>45228</v>
      </c>
      <c r="B624" s="7" t="s">
        <v>3133</v>
      </c>
      <c r="C624" s="7" t="s">
        <v>59</v>
      </c>
      <c r="D624" s="8" t="s">
        <v>22</v>
      </c>
      <c r="E624" s="7" t="s">
        <v>3134</v>
      </c>
      <c r="F624" s="7" t="s">
        <v>3135</v>
      </c>
      <c r="G624" s="8" t="s">
        <v>69</v>
      </c>
      <c r="H624" s="8" t="s">
        <v>22</v>
      </c>
      <c r="I624" s="8" t="s">
        <v>131</v>
      </c>
      <c r="J624" s="8" t="s">
        <v>27</v>
      </c>
      <c r="K624" s="8" t="s">
        <v>76</v>
      </c>
      <c r="L624" s="8" t="s">
        <v>43</v>
      </c>
      <c r="M624" s="7" t="s">
        <v>30</v>
      </c>
      <c r="N624" s="7" t="s">
        <v>31</v>
      </c>
      <c r="O624" s="8" t="s">
        <v>32</v>
      </c>
      <c r="P624" s="8" t="s">
        <v>22</v>
      </c>
      <c r="Q624" s="8" t="s">
        <v>3136</v>
      </c>
      <c r="R624" s="8" t="s">
        <v>46</v>
      </c>
      <c r="S624" s="7" t="s">
        <v>3137</v>
      </c>
      <c r="T624" s="7" t="s">
        <v>3138</v>
      </c>
    </row>
    <row r="625" customHeight="1" spans="1:20">
      <c r="A625" s="25">
        <v>45209</v>
      </c>
      <c r="B625" s="26" t="s">
        <v>3139</v>
      </c>
      <c r="C625" s="26" t="s">
        <v>2825</v>
      </c>
      <c r="D625" s="26" t="s">
        <v>22</v>
      </c>
      <c r="E625" s="26" t="s">
        <v>3140</v>
      </c>
      <c r="F625" s="26" t="s">
        <v>3141</v>
      </c>
      <c r="G625" s="26" t="s">
        <v>82</v>
      </c>
      <c r="H625" s="26" t="s">
        <v>22</v>
      </c>
      <c r="I625" s="26" t="s">
        <v>97</v>
      </c>
      <c r="J625" s="26" t="s">
        <v>27</v>
      </c>
      <c r="K625" s="26" t="s">
        <v>28</v>
      </c>
      <c r="L625" s="26" t="s">
        <v>43</v>
      </c>
      <c r="M625" s="26" t="s">
        <v>30</v>
      </c>
      <c r="N625" s="26" t="s">
        <v>31</v>
      </c>
      <c r="O625" s="26" t="s">
        <v>32</v>
      </c>
      <c r="P625" s="26" t="s">
        <v>22</v>
      </c>
      <c r="Q625" s="26" t="s">
        <v>3142</v>
      </c>
      <c r="R625" s="26" t="s">
        <v>46</v>
      </c>
      <c r="S625" s="26" t="s">
        <v>3143</v>
      </c>
      <c r="T625" s="26" t="s">
        <v>3144</v>
      </c>
    </row>
    <row r="626" customHeight="1" spans="1:20">
      <c r="A626" s="6">
        <v>45212</v>
      </c>
      <c r="B626" s="9" t="s">
        <v>3145</v>
      </c>
      <c r="C626" s="9" t="s">
        <v>204</v>
      </c>
      <c r="D626" s="9" t="s">
        <v>22</v>
      </c>
      <c r="E626" s="9" t="s">
        <v>3146</v>
      </c>
      <c r="F626" s="9" t="s">
        <v>3147</v>
      </c>
      <c r="G626" s="9" t="s">
        <v>69</v>
      </c>
      <c r="H626" s="9" t="s">
        <v>96</v>
      </c>
      <c r="I626" s="9" t="s">
        <v>162</v>
      </c>
      <c r="J626" s="9" t="s">
        <v>27</v>
      </c>
      <c r="K626" s="9" t="s">
        <v>28</v>
      </c>
      <c r="L626" s="9" t="s">
        <v>43</v>
      </c>
      <c r="M626" s="9" t="s">
        <v>44</v>
      </c>
      <c r="N626" s="9" t="s">
        <v>208</v>
      </c>
      <c r="O626" s="9" t="s">
        <v>32</v>
      </c>
      <c r="P626" s="9" t="s">
        <v>22</v>
      </c>
      <c r="Q626" s="9" t="s">
        <v>3148</v>
      </c>
      <c r="R626" s="9" t="s">
        <v>56</v>
      </c>
      <c r="S626" s="20" t="s">
        <v>3149</v>
      </c>
      <c r="T626" s="9" t="s">
        <v>22</v>
      </c>
    </row>
    <row r="627" customHeight="1" spans="1:20">
      <c r="A627" s="6">
        <v>45215</v>
      </c>
      <c r="B627" s="9" t="s">
        <v>3150</v>
      </c>
      <c r="C627" s="9" t="s">
        <v>204</v>
      </c>
      <c r="D627" s="11" t="s">
        <v>22</v>
      </c>
      <c r="E627" s="9" t="s">
        <v>3151</v>
      </c>
      <c r="F627" s="9" t="s">
        <v>3152</v>
      </c>
      <c r="G627" s="11" t="s">
        <v>41</v>
      </c>
      <c r="H627" s="11" t="s">
        <v>22</v>
      </c>
      <c r="I627" s="11" t="s">
        <v>104</v>
      </c>
      <c r="J627" s="11" t="s">
        <v>27</v>
      </c>
      <c r="K627" s="11" t="s">
        <v>28</v>
      </c>
      <c r="L627" s="11" t="s">
        <v>43</v>
      </c>
      <c r="M627" s="9" t="s">
        <v>44</v>
      </c>
      <c r="N627" s="9" t="s">
        <v>208</v>
      </c>
      <c r="O627" s="11" t="s">
        <v>32</v>
      </c>
      <c r="P627" s="11" t="s">
        <v>22</v>
      </c>
      <c r="Q627" s="11" t="s">
        <v>3153</v>
      </c>
      <c r="R627" s="11" t="s">
        <v>56</v>
      </c>
      <c r="S627" s="9" t="s">
        <v>3154</v>
      </c>
      <c r="T627" s="9" t="s">
        <v>22</v>
      </c>
    </row>
    <row r="628" customHeight="1" spans="1:20">
      <c r="A628" s="6">
        <v>45217</v>
      </c>
      <c r="B628" s="9" t="s">
        <v>3155</v>
      </c>
      <c r="C628" s="9" t="s">
        <v>204</v>
      </c>
      <c r="D628" s="11" t="s">
        <v>22</v>
      </c>
      <c r="E628" s="9" t="s">
        <v>3156</v>
      </c>
      <c r="F628" s="9" t="s">
        <v>1607</v>
      </c>
      <c r="G628" s="11" t="s">
        <v>69</v>
      </c>
      <c r="H628" s="11" t="s">
        <v>22</v>
      </c>
      <c r="I628" s="11" t="s">
        <v>259</v>
      </c>
      <c r="J628" s="11" t="s">
        <v>27</v>
      </c>
      <c r="K628" s="11" t="s">
        <v>28</v>
      </c>
      <c r="L628" s="11" t="s">
        <v>43</v>
      </c>
      <c r="M628" s="9" t="s">
        <v>44</v>
      </c>
      <c r="N628" s="9" t="s">
        <v>208</v>
      </c>
      <c r="O628" s="11" t="s">
        <v>32</v>
      </c>
      <c r="P628" s="11" t="s">
        <v>22</v>
      </c>
      <c r="Q628" s="11" t="s">
        <v>3157</v>
      </c>
      <c r="R628" s="11" t="s">
        <v>56</v>
      </c>
      <c r="S628" s="20" t="s">
        <v>3158</v>
      </c>
      <c r="T628" s="9" t="s">
        <v>22</v>
      </c>
    </row>
    <row r="629" customHeight="1" spans="1:20">
      <c r="A629" s="6">
        <v>45218</v>
      </c>
      <c r="B629" s="9" t="s">
        <v>3159</v>
      </c>
      <c r="C629" s="9" t="s">
        <v>3160</v>
      </c>
      <c r="D629" s="11" t="s">
        <v>22</v>
      </c>
      <c r="E629" s="9" t="s">
        <v>3161</v>
      </c>
      <c r="F629" s="9" t="s">
        <v>3162</v>
      </c>
      <c r="G629" s="11" t="s">
        <v>41</v>
      </c>
      <c r="H629" s="11" t="s">
        <v>22</v>
      </c>
      <c r="I629" s="11" t="s">
        <v>26</v>
      </c>
      <c r="J629" s="11" t="s">
        <v>27</v>
      </c>
      <c r="K629" s="11" t="s">
        <v>76</v>
      </c>
      <c r="L629" s="11" t="s">
        <v>29</v>
      </c>
      <c r="M629" s="9" t="s">
        <v>44</v>
      </c>
      <c r="N629" s="9" t="s">
        <v>31</v>
      </c>
      <c r="O629" s="11" t="s">
        <v>32</v>
      </c>
      <c r="P629" s="11" t="s">
        <v>22</v>
      </c>
      <c r="Q629" s="11" t="s">
        <v>3163</v>
      </c>
      <c r="R629" s="11" t="s">
        <v>34</v>
      </c>
      <c r="S629" s="20" t="s">
        <v>3164</v>
      </c>
      <c r="T629" s="9" t="s">
        <v>22</v>
      </c>
    </row>
    <row r="630" customHeight="1" spans="1:20">
      <c r="A630" s="6">
        <v>45212</v>
      </c>
      <c r="B630" s="9" t="s">
        <v>3165</v>
      </c>
      <c r="C630" s="9" t="s">
        <v>3166</v>
      </c>
      <c r="D630" s="9" t="s">
        <v>22</v>
      </c>
      <c r="E630" s="9" t="s">
        <v>3167</v>
      </c>
      <c r="F630" s="9" t="s">
        <v>3168</v>
      </c>
      <c r="G630" s="9" t="s">
        <v>25</v>
      </c>
      <c r="H630" s="9" t="s">
        <v>110</v>
      </c>
      <c r="I630" s="9" t="s">
        <v>26</v>
      </c>
      <c r="J630" s="9" t="s">
        <v>27</v>
      </c>
      <c r="K630" s="9" t="s">
        <v>76</v>
      </c>
      <c r="L630" s="9" t="s">
        <v>29</v>
      </c>
      <c r="M630" s="9" t="s">
        <v>30</v>
      </c>
      <c r="N630" s="9" t="s">
        <v>31</v>
      </c>
      <c r="O630" s="9" t="s">
        <v>32</v>
      </c>
      <c r="P630" s="9" t="s">
        <v>22</v>
      </c>
      <c r="Q630" s="9" t="s">
        <v>3169</v>
      </c>
      <c r="R630" s="9" t="s">
        <v>34</v>
      </c>
      <c r="S630" s="9" t="s">
        <v>3170</v>
      </c>
      <c r="T630" s="9" t="s">
        <v>3171</v>
      </c>
    </row>
    <row r="631" customHeight="1" spans="1:20">
      <c r="A631" s="10">
        <v>45201</v>
      </c>
      <c r="B631" s="12" t="s">
        <v>3172</v>
      </c>
      <c r="C631" s="12" t="s">
        <v>121</v>
      </c>
      <c r="D631" s="13"/>
      <c r="E631" s="12" t="str">
        <f>"15629335334"</f>
        <v>15629335334</v>
      </c>
      <c r="F631" s="12" t="s">
        <v>3173</v>
      </c>
      <c r="G631" s="13" t="s">
        <v>130</v>
      </c>
      <c r="H631" s="13"/>
      <c r="I631" s="13" t="s">
        <v>162</v>
      </c>
      <c r="J631" s="13" t="s">
        <v>27</v>
      </c>
      <c r="K631" s="13" t="s">
        <v>28</v>
      </c>
      <c r="L631" s="13" t="s">
        <v>43</v>
      </c>
      <c r="M631" s="12" t="s">
        <v>30</v>
      </c>
      <c r="N631" s="12" t="s">
        <v>31</v>
      </c>
      <c r="O631" s="13" t="s">
        <v>32</v>
      </c>
      <c r="P631" s="13"/>
      <c r="Q631" s="21">
        <v>45201.5687152778</v>
      </c>
      <c r="R631" s="13" t="s">
        <v>56</v>
      </c>
      <c r="S631" s="22" t="s">
        <v>3174</v>
      </c>
      <c r="T631" s="12"/>
    </row>
    <row r="632" customHeight="1" spans="1:20">
      <c r="A632" s="25">
        <v>45210</v>
      </c>
      <c r="B632" s="26" t="s">
        <v>3175</v>
      </c>
      <c r="C632" s="26" t="s">
        <v>121</v>
      </c>
      <c r="D632" s="26" t="s">
        <v>22</v>
      </c>
      <c r="E632" s="26" t="s">
        <v>3176</v>
      </c>
      <c r="F632" s="26" t="s">
        <v>3177</v>
      </c>
      <c r="G632" s="26" t="s">
        <v>82</v>
      </c>
      <c r="H632" s="26" t="s">
        <v>22</v>
      </c>
      <c r="I632" s="26" t="s">
        <v>315</v>
      </c>
      <c r="J632" s="26" t="s">
        <v>27</v>
      </c>
      <c r="K632" s="26" t="s">
        <v>28</v>
      </c>
      <c r="L632" s="26" t="s">
        <v>43</v>
      </c>
      <c r="M632" s="26" t="s">
        <v>30</v>
      </c>
      <c r="N632" s="26" t="s">
        <v>31</v>
      </c>
      <c r="O632" s="26" t="s">
        <v>32</v>
      </c>
      <c r="P632" s="26" t="s">
        <v>22</v>
      </c>
      <c r="Q632" s="26" t="s">
        <v>3178</v>
      </c>
      <c r="R632" s="26" t="s">
        <v>56</v>
      </c>
      <c r="S632" s="28" t="s">
        <v>3179</v>
      </c>
      <c r="T632" s="26" t="s">
        <v>22</v>
      </c>
    </row>
    <row r="633" customHeight="1" spans="1:20">
      <c r="A633" s="25">
        <v>45211</v>
      </c>
      <c r="B633" s="26" t="s">
        <v>3180</v>
      </c>
      <c r="C633" s="26" t="s">
        <v>121</v>
      </c>
      <c r="D633" s="26" t="s">
        <v>22</v>
      </c>
      <c r="E633" s="26" t="s">
        <v>3181</v>
      </c>
      <c r="F633" s="26" t="s">
        <v>3182</v>
      </c>
      <c r="G633" s="26" t="s">
        <v>82</v>
      </c>
      <c r="H633" s="26" t="s">
        <v>22</v>
      </c>
      <c r="I633" s="26" t="s">
        <v>299</v>
      </c>
      <c r="J633" s="26" t="s">
        <v>27</v>
      </c>
      <c r="K633" s="26" t="s">
        <v>28</v>
      </c>
      <c r="L633" s="26" t="s">
        <v>43</v>
      </c>
      <c r="M633" s="26" t="s">
        <v>30</v>
      </c>
      <c r="N633" s="26" t="s">
        <v>31</v>
      </c>
      <c r="O633" s="26" t="s">
        <v>32</v>
      </c>
      <c r="P633" s="26" t="s">
        <v>22</v>
      </c>
      <c r="Q633" s="26" t="s">
        <v>3183</v>
      </c>
      <c r="R633" s="26" t="s">
        <v>56</v>
      </c>
      <c r="S633" s="28" t="s">
        <v>3184</v>
      </c>
      <c r="T633" s="26" t="s">
        <v>22</v>
      </c>
    </row>
    <row r="634" customHeight="1" spans="1:20">
      <c r="A634" s="10">
        <v>45204</v>
      </c>
      <c r="B634" s="12" t="s">
        <v>3185</v>
      </c>
      <c r="C634" s="12" t="s">
        <v>121</v>
      </c>
      <c r="D634" s="13"/>
      <c r="E634" s="12" t="str">
        <f>"16607203703"</f>
        <v>16607203703</v>
      </c>
      <c r="F634" s="12" t="s">
        <v>3186</v>
      </c>
      <c r="G634" s="13" t="s">
        <v>25</v>
      </c>
      <c r="H634" s="13"/>
      <c r="I634" s="13" t="s">
        <v>448</v>
      </c>
      <c r="J634" s="13" t="s">
        <v>27</v>
      </c>
      <c r="K634" s="13" t="s">
        <v>28</v>
      </c>
      <c r="L634" s="13" t="s">
        <v>43</v>
      </c>
      <c r="M634" s="12" t="s">
        <v>30</v>
      </c>
      <c r="N634" s="12" t="s">
        <v>31</v>
      </c>
      <c r="O634" s="13" t="s">
        <v>32</v>
      </c>
      <c r="P634" s="13"/>
      <c r="Q634" s="21">
        <v>45204.6596296296</v>
      </c>
      <c r="R634" s="13" t="s">
        <v>46</v>
      </c>
      <c r="S634" s="22" t="s">
        <v>3187</v>
      </c>
      <c r="T634" s="12"/>
    </row>
    <row r="635" customHeight="1" spans="1:20">
      <c r="A635" s="10">
        <v>45200</v>
      </c>
      <c r="B635" s="9" t="s">
        <v>3188</v>
      </c>
      <c r="C635" s="9" t="s">
        <v>204</v>
      </c>
      <c r="D635" s="11" t="s">
        <v>22</v>
      </c>
      <c r="E635" s="9" t="s">
        <v>3189</v>
      </c>
      <c r="F635" s="9" t="s">
        <v>3190</v>
      </c>
      <c r="G635" s="11" t="s">
        <v>41</v>
      </c>
      <c r="H635" s="11" t="s">
        <v>22</v>
      </c>
      <c r="I635" s="11" t="s">
        <v>75</v>
      </c>
      <c r="J635" s="11" t="s">
        <v>27</v>
      </c>
      <c r="K635" s="11" t="s">
        <v>28</v>
      </c>
      <c r="L635" s="11" t="s">
        <v>43</v>
      </c>
      <c r="M635" s="9" t="s">
        <v>44</v>
      </c>
      <c r="N635" s="9" t="s">
        <v>208</v>
      </c>
      <c r="O635" s="11" t="s">
        <v>32</v>
      </c>
      <c r="P635" s="11" t="s">
        <v>22</v>
      </c>
      <c r="Q635" s="11" t="s">
        <v>3191</v>
      </c>
      <c r="R635" s="11" t="s">
        <v>56</v>
      </c>
      <c r="S635" s="9" t="s">
        <v>3192</v>
      </c>
      <c r="T635" s="9" t="s">
        <v>22</v>
      </c>
    </row>
    <row r="636" customHeight="1" spans="1:20">
      <c r="A636" s="10">
        <v>45200</v>
      </c>
      <c r="B636" s="9" t="s">
        <v>3193</v>
      </c>
      <c r="C636" s="9" t="s">
        <v>204</v>
      </c>
      <c r="D636" s="11" t="s">
        <v>22</v>
      </c>
      <c r="E636" s="9" t="s">
        <v>3194</v>
      </c>
      <c r="F636" s="9" t="s">
        <v>3195</v>
      </c>
      <c r="G636" s="11" t="s">
        <v>53</v>
      </c>
      <c r="H636" s="11" t="s">
        <v>22</v>
      </c>
      <c r="I636" s="11" t="s">
        <v>207</v>
      </c>
      <c r="J636" s="11" t="s">
        <v>27</v>
      </c>
      <c r="K636" s="11" t="s">
        <v>28</v>
      </c>
      <c r="L636" s="11" t="s">
        <v>43</v>
      </c>
      <c r="M636" s="9" t="s">
        <v>44</v>
      </c>
      <c r="N636" s="9" t="s">
        <v>208</v>
      </c>
      <c r="O636" s="11" t="s">
        <v>32</v>
      </c>
      <c r="P636" s="11" t="s">
        <v>22</v>
      </c>
      <c r="Q636" s="11" t="s">
        <v>3196</v>
      </c>
      <c r="R636" s="11" t="s">
        <v>56</v>
      </c>
      <c r="S636" s="9" t="s">
        <v>3197</v>
      </c>
      <c r="T636" s="9" t="s">
        <v>22</v>
      </c>
    </row>
    <row r="637" customHeight="1" spans="1:20">
      <c r="A637" s="10">
        <v>45200</v>
      </c>
      <c r="B637" s="9" t="s">
        <v>3198</v>
      </c>
      <c r="C637" s="9" t="s">
        <v>121</v>
      </c>
      <c r="D637" s="11" t="s">
        <v>22</v>
      </c>
      <c r="E637" s="9" t="s">
        <v>3199</v>
      </c>
      <c r="F637" s="9" t="s">
        <v>3200</v>
      </c>
      <c r="G637" s="11" t="s">
        <v>130</v>
      </c>
      <c r="H637" s="11" t="s">
        <v>22</v>
      </c>
      <c r="I637" s="11" t="s">
        <v>315</v>
      </c>
      <c r="J637" s="11" t="s">
        <v>27</v>
      </c>
      <c r="K637" s="11" t="s">
        <v>28</v>
      </c>
      <c r="L637" s="11" t="s">
        <v>43</v>
      </c>
      <c r="M637" s="9" t="s">
        <v>30</v>
      </c>
      <c r="N637" s="9" t="s">
        <v>31</v>
      </c>
      <c r="O637" s="11" t="s">
        <v>32</v>
      </c>
      <c r="P637" s="11" t="s">
        <v>22</v>
      </c>
      <c r="Q637" s="11" t="s">
        <v>3201</v>
      </c>
      <c r="R637" s="11" t="s">
        <v>56</v>
      </c>
      <c r="S637" s="20" t="s">
        <v>3202</v>
      </c>
      <c r="T637" s="9" t="s">
        <v>22</v>
      </c>
    </row>
    <row r="638" customHeight="1" spans="1:20">
      <c r="A638" s="10">
        <v>45201</v>
      </c>
      <c r="B638" s="12" t="s">
        <v>3203</v>
      </c>
      <c r="C638" s="12" t="s">
        <v>204</v>
      </c>
      <c r="D638" s="13"/>
      <c r="E638" s="12" t="str">
        <f>"13098415962"</f>
        <v>13098415962</v>
      </c>
      <c r="F638" s="12" t="s">
        <v>3204</v>
      </c>
      <c r="G638" s="13" t="s">
        <v>130</v>
      </c>
      <c r="H638" s="13"/>
      <c r="I638" s="13" t="s">
        <v>448</v>
      </c>
      <c r="J638" s="13" t="s">
        <v>27</v>
      </c>
      <c r="K638" s="13" t="s">
        <v>28</v>
      </c>
      <c r="L638" s="13" t="s">
        <v>43</v>
      </c>
      <c r="M638" s="12" t="s">
        <v>30</v>
      </c>
      <c r="N638" s="12" t="s">
        <v>208</v>
      </c>
      <c r="O638" s="13" t="s">
        <v>32</v>
      </c>
      <c r="P638" s="13"/>
      <c r="Q638" s="21">
        <v>45201.604537037</v>
      </c>
      <c r="R638" s="13" t="s">
        <v>46</v>
      </c>
      <c r="S638" s="22" t="s">
        <v>3205</v>
      </c>
      <c r="T638" s="12"/>
    </row>
    <row r="639" customHeight="1" spans="1:20">
      <c r="A639" s="10">
        <v>45202</v>
      </c>
      <c r="B639" s="12" t="s">
        <v>3206</v>
      </c>
      <c r="C639" s="12" t="s">
        <v>274</v>
      </c>
      <c r="D639" s="27"/>
      <c r="E639" s="12">
        <v>13872601465</v>
      </c>
      <c r="F639" s="12" t="s">
        <v>3207</v>
      </c>
      <c r="G639" s="27" t="s">
        <v>53</v>
      </c>
      <c r="H639" s="27" t="s">
        <v>110</v>
      </c>
      <c r="I639" s="27" t="s">
        <v>511</v>
      </c>
      <c r="J639" s="27" t="s">
        <v>27</v>
      </c>
      <c r="K639" s="27" t="s">
        <v>28</v>
      </c>
      <c r="L639" s="27" t="s">
        <v>43</v>
      </c>
      <c r="M639" s="12" t="s">
        <v>44</v>
      </c>
      <c r="N639" s="12" t="s">
        <v>208</v>
      </c>
      <c r="O639" s="27" t="s">
        <v>32</v>
      </c>
      <c r="P639" s="27"/>
      <c r="Q639" s="29">
        <v>45202.7208333333</v>
      </c>
      <c r="R639" s="27" t="s">
        <v>56</v>
      </c>
      <c r="S639" s="22" t="s">
        <v>3208</v>
      </c>
      <c r="T639" s="12"/>
    </row>
    <row r="640" customHeight="1" spans="1:20">
      <c r="A640" s="10">
        <v>45203</v>
      </c>
      <c r="B640" s="9" t="s">
        <v>3209</v>
      </c>
      <c r="C640" s="9" t="s">
        <v>274</v>
      </c>
      <c r="D640" s="11" t="s">
        <v>22</v>
      </c>
      <c r="E640" s="9" t="s">
        <v>3210</v>
      </c>
      <c r="F640" s="9" t="s">
        <v>3211</v>
      </c>
      <c r="G640" s="11" t="s">
        <v>82</v>
      </c>
      <c r="H640" s="11" t="s">
        <v>22</v>
      </c>
      <c r="I640" s="11" t="s">
        <v>162</v>
      </c>
      <c r="J640" s="11" t="s">
        <v>27</v>
      </c>
      <c r="K640" s="11" t="s">
        <v>28</v>
      </c>
      <c r="L640" s="11" t="s">
        <v>43</v>
      </c>
      <c r="M640" s="9" t="s">
        <v>44</v>
      </c>
      <c r="N640" s="9" t="s">
        <v>208</v>
      </c>
      <c r="O640" s="11" t="s">
        <v>32</v>
      </c>
      <c r="P640" s="11" t="s">
        <v>22</v>
      </c>
      <c r="Q640" s="11" t="s">
        <v>3212</v>
      </c>
      <c r="R640" s="11" t="s">
        <v>56</v>
      </c>
      <c r="S640" s="9" t="s">
        <v>3213</v>
      </c>
      <c r="T640" s="9" t="s">
        <v>22</v>
      </c>
    </row>
    <row r="641" customHeight="1" spans="1:20">
      <c r="A641" s="10">
        <v>45204</v>
      </c>
      <c r="B641" s="12" t="s">
        <v>3214</v>
      </c>
      <c r="C641" s="12" t="s">
        <v>204</v>
      </c>
      <c r="D641" s="13"/>
      <c r="E641" s="12" t="str">
        <f>"15549302687"</f>
        <v>15549302687</v>
      </c>
      <c r="F641" s="12" t="s">
        <v>3215</v>
      </c>
      <c r="G641" s="13" t="s">
        <v>336</v>
      </c>
      <c r="H641" s="13"/>
      <c r="I641" s="13" t="s">
        <v>131</v>
      </c>
      <c r="J641" s="13" t="s">
        <v>27</v>
      </c>
      <c r="K641" s="13" t="s">
        <v>28</v>
      </c>
      <c r="L641" s="13" t="s">
        <v>43</v>
      </c>
      <c r="M641" s="12" t="s">
        <v>30</v>
      </c>
      <c r="N641" s="12" t="s">
        <v>208</v>
      </c>
      <c r="O641" s="13" t="s">
        <v>32</v>
      </c>
      <c r="P641" s="13"/>
      <c r="Q641" s="21">
        <v>45204.7365972222</v>
      </c>
      <c r="R641" s="13" t="s">
        <v>56</v>
      </c>
      <c r="S641" s="22" t="s">
        <v>3216</v>
      </c>
      <c r="T641" s="12"/>
    </row>
    <row r="642" customHeight="1" spans="1:20">
      <c r="A642" s="10">
        <v>45204</v>
      </c>
      <c r="B642" s="12" t="s">
        <v>3217</v>
      </c>
      <c r="C642" s="12" t="s">
        <v>274</v>
      </c>
      <c r="D642" s="13"/>
      <c r="E642" s="12" t="str">
        <f>"15587941981"</f>
        <v>15587941981</v>
      </c>
      <c r="F642" s="12" t="s">
        <v>3218</v>
      </c>
      <c r="G642" s="13" t="s">
        <v>130</v>
      </c>
      <c r="H642" s="13"/>
      <c r="I642" s="13" t="s">
        <v>131</v>
      </c>
      <c r="J642" s="13" t="s">
        <v>27</v>
      </c>
      <c r="K642" s="13" t="s">
        <v>28</v>
      </c>
      <c r="L642" s="13" t="s">
        <v>43</v>
      </c>
      <c r="M642" s="12" t="s">
        <v>44</v>
      </c>
      <c r="N642" s="12" t="s">
        <v>208</v>
      </c>
      <c r="O642" s="13" t="s">
        <v>32</v>
      </c>
      <c r="P642" s="13"/>
      <c r="Q642" s="21">
        <v>45204.6332060185</v>
      </c>
      <c r="R642" s="13" t="s">
        <v>56</v>
      </c>
      <c r="S642" s="22" t="s">
        <v>3219</v>
      </c>
      <c r="T642" s="12"/>
    </row>
    <row r="643" customHeight="1" spans="1:20">
      <c r="A643" s="10">
        <v>45204</v>
      </c>
      <c r="B643" s="12" t="s">
        <v>3220</v>
      </c>
      <c r="C643" s="12" t="s">
        <v>204</v>
      </c>
      <c r="D643" s="13"/>
      <c r="E643" s="12" t="str">
        <f>"13032726178"</f>
        <v>13032726178</v>
      </c>
      <c r="F643" s="12" t="s">
        <v>3221</v>
      </c>
      <c r="G643" s="13" t="s">
        <v>53</v>
      </c>
      <c r="H643" s="13"/>
      <c r="I643" s="13" t="s">
        <v>931</v>
      </c>
      <c r="J643" s="13" t="s">
        <v>27</v>
      </c>
      <c r="K643" s="13" t="s">
        <v>28</v>
      </c>
      <c r="L643" s="13" t="s">
        <v>43</v>
      </c>
      <c r="M643" s="12" t="s">
        <v>30</v>
      </c>
      <c r="N643" s="12" t="s">
        <v>208</v>
      </c>
      <c r="O643" s="13" t="s">
        <v>32</v>
      </c>
      <c r="P643" s="13"/>
      <c r="Q643" s="21">
        <v>45204.6769675926</v>
      </c>
      <c r="R643" s="13" t="s">
        <v>56</v>
      </c>
      <c r="S643" s="22" t="s">
        <v>3222</v>
      </c>
      <c r="T643" s="12"/>
    </row>
    <row r="644" customHeight="1" spans="1:20">
      <c r="A644" s="10">
        <v>45204</v>
      </c>
      <c r="B644" s="12" t="s">
        <v>3223</v>
      </c>
      <c r="C644" s="12" t="s">
        <v>274</v>
      </c>
      <c r="D644" s="13"/>
      <c r="E644" s="12" t="str">
        <f>"18672658225"</f>
        <v>18672658225</v>
      </c>
      <c r="F644" s="12" t="s">
        <v>3224</v>
      </c>
      <c r="G644" s="13" t="s">
        <v>82</v>
      </c>
      <c r="H644" s="13"/>
      <c r="I644" s="13" t="s">
        <v>864</v>
      </c>
      <c r="J644" s="13" t="s">
        <v>27</v>
      </c>
      <c r="K644" s="13" t="s">
        <v>28</v>
      </c>
      <c r="L644" s="13" t="s">
        <v>43</v>
      </c>
      <c r="M644" s="12" t="s">
        <v>30</v>
      </c>
      <c r="N644" s="12" t="s">
        <v>208</v>
      </c>
      <c r="O644" s="13" t="s">
        <v>32</v>
      </c>
      <c r="P644" s="13"/>
      <c r="Q644" s="21">
        <v>45204.6919444444</v>
      </c>
      <c r="R644" s="13" t="s">
        <v>56</v>
      </c>
      <c r="S644" s="22" t="s">
        <v>3225</v>
      </c>
      <c r="T644" s="12"/>
    </row>
    <row r="645" customHeight="1" spans="1:20">
      <c r="A645" s="10">
        <v>45204</v>
      </c>
      <c r="B645" s="12" t="s">
        <v>3226</v>
      </c>
      <c r="C645" s="12" t="s">
        <v>274</v>
      </c>
      <c r="D645" s="13"/>
      <c r="E645" s="12" t="str">
        <f>"17671256075"</f>
        <v>17671256075</v>
      </c>
      <c r="F645" s="12" t="s">
        <v>3227</v>
      </c>
      <c r="G645" s="13" t="s">
        <v>130</v>
      </c>
      <c r="H645" s="13"/>
      <c r="I645" s="13" t="s">
        <v>111</v>
      </c>
      <c r="J645" s="13" t="s">
        <v>27</v>
      </c>
      <c r="K645" s="13" t="s">
        <v>28</v>
      </c>
      <c r="L645" s="13" t="s">
        <v>43</v>
      </c>
      <c r="M645" s="12" t="s">
        <v>30</v>
      </c>
      <c r="N645" s="12" t="s">
        <v>208</v>
      </c>
      <c r="O645" s="13" t="s">
        <v>32</v>
      </c>
      <c r="P645" s="13"/>
      <c r="Q645" s="21">
        <v>45204.6572685185</v>
      </c>
      <c r="R645" s="13" t="s">
        <v>56</v>
      </c>
      <c r="S645" s="22" t="s">
        <v>3228</v>
      </c>
      <c r="T645" s="12"/>
    </row>
    <row r="646" customHeight="1" spans="1:20">
      <c r="A646" s="10">
        <v>45204</v>
      </c>
      <c r="B646" s="12" t="s">
        <v>3229</v>
      </c>
      <c r="C646" s="12" t="s">
        <v>399</v>
      </c>
      <c r="D646" s="13"/>
      <c r="E646" s="12" t="str">
        <f>"18671757228"</f>
        <v>18671757228</v>
      </c>
      <c r="F646" s="12" t="s">
        <v>3230</v>
      </c>
      <c r="G646" s="13" t="s">
        <v>69</v>
      </c>
      <c r="H646" s="13"/>
      <c r="I646" s="13" t="s">
        <v>90</v>
      </c>
      <c r="J646" s="13" t="s">
        <v>27</v>
      </c>
      <c r="K646" s="13" t="s">
        <v>28</v>
      </c>
      <c r="L646" s="13" t="s">
        <v>43</v>
      </c>
      <c r="M646" s="12" t="s">
        <v>44</v>
      </c>
      <c r="N646" s="12" t="s">
        <v>31</v>
      </c>
      <c r="O646" s="13" t="s">
        <v>32</v>
      </c>
      <c r="P646" s="13"/>
      <c r="Q646" s="21">
        <v>45204.6252199074</v>
      </c>
      <c r="R646" s="13" t="s">
        <v>46</v>
      </c>
      <c r="S646" s="22" t="s">
        <v>3231</v>
      </c>
      <c r="T646" s="12"/>
    </row>
    <row r="647" customHeight="1" spans="1:20">
      <c r="A647" s="10">
        <v>45204</v>
      </c>
      <c r="B647" s="12" t="s">
        <v>3232</v>
      </c>
      <c r="C647" s="12" t="s">
        <v>79</v>
      </c>
      <c r="D647" s="13"/>
      <c r="E647" s="12" t="str">
        <f>"15572739173"</f>
        <v>15572739173</v>
      </c>
      <c r="F647" s="12" t="s">
        <v>3233</v>
      </c>
      <c r="G647" s="13" t="s">
        <v>41</v>
      </c>
      <c r="H647" s="13"/>
      <c r="I647" s="13" t="s">
        <v>412</v>
      </c>
      <c r="J647" s="13" t="s">
        <v>27</v>
      </c>
      <c r="K647" s="13" t="s">
        <v>28</v>
      </c>
      <c r="L647" s="13" t="s">
        <v>43</v>
      </c>
      <c r="M647" s="12" t="s">
        <v>44</v>
      </c>
      <c r="N647" s="12" t="s">
        <v>31</v>
      </c>
      <c r="O647" s="13" t="s">
        <v>32</v>
      </c>
      <c r="P647" s="13"/>
      <c r="Q647" s="21">
        <v>45204.5642939815</v>
      </c>
      <c r="R647" s="13" t="s">
        <v>46</v>
      </c>
      <c r="S647" s="22" t="s">
        <v>3234</v>
      </c>
      <c r="T647" s="12"/>
    </row>
    <row r="648" customHeight="1" spans="1:20">
      <c r="A648" s="10">
        <v>45205</v>
      </c>
      <c r="B648" s="9" t="s">
        <v>3235</v>
      </c>
      <c r="C648" s="9" t="s">
        <v>274</v>
      </c>
      <c r="D648" s="11" t="s">
        <v>22</v>
      </c>
      <c r="E648" s="9" t="s">
        <v>3236</v>
      </c>
      <c r="F648" s="9" t="s">
        <v>3237</v>
      </c>
      <c r="G648" s="11" t="s">
        <v>25</v>
      </c>
      <c r="H648" s="11" t="s">
        <v>22</v>
      </c>
      <c r="I648" s="11" t="s">
        <v>63</v>
      </c>
      <c r="J648" s="11" t="s">
        <v>27</v>
      </c>
      <c r="K648" s="11" t="s">
        <v>28</v>
      </c>
      <c r="L648" s="11" t="s">
        <v>43</v>
      </c>
      <c r="M648" s="9" t="s">
        <v>30</v>
      </c>
      <c r="N648" s="9" t="s">
        <v>208</v>
      </c>
      <c r="O648" s="11" t="s">
        <v>32</v>
      </c>
      <c r="P648" s="11" t="s">
        <v>22</v>
      </c>
      <c r="Q648" s="11" t="s">
        <v>3238</v>
      </c>
      <c r="R648" s="11" t="s">
        <v>56</v>
      </c>
      <c r="S648" s="9" t="s">
        <v>3239</v>
      </c>
      <c r="T648" s="9" t="s">
        <v>22</v>
      </c>
    </row>
    <row r="649" customHeight="1" spans="1:20">
      <c r="A649" s="10">
        <v>45205</v>
      </c>
      <c r="B649" s="9" t="s">
        <v>3240</v>
      </c>
      <c r="C649" s="9" t="s">
        <v>274</v>
      </c>
      <c r="D649" s="11" t="s">
        <v>22</v>
      </c>
      <c r="E649" s="9" t="s">
        <v>3241</v>
      </c>
      <c r="F649" s="9" t="s">
        <v>3242</v>
      </c>
      <c r="G649" s="11" t="s">
        <v>130</v>
      </c>
      <c r="H649" s="11" t="s">
        <v>110</v>
      </c>
      <c r="I649" s="11" t="s">
        <v>149</v>
      </c>
      <c r="J649" s="11" t="s">
        <v>27</v>
      </c>
      <c r="K649" s="11" t="s">
        <v>28</v>
      </c>
      <c r="L649" s="11" t="s">
        <v>43</v>
      </c>
      <c r="M649" s="9" t="s">
        <v>44</v>
      </c>
      <c r="N649" s="9" t="s">
        <v>208</v>
      </c>
      <c r="O649" s="11" t="s">
        <v>32</v>
      </c>
      <c r="P649" s="11" t="s">
        <v>22</v>
      </c>
      <c r="Q649" s="11" t="s">
        <v>3243</v>
      </c>
      <c r="R649" s="11" t="s">
        <v>56</v>
      </c>
      <c r="S649" s="9" t="s">
        <v>3244</v>
      </c>
      <c r="T649" s="9" t="s">
        <v>22</v>
      </c>
    </row>
    <row r="650" customHeight="1" spans="1:20">
      <c r="A650" s="10">
        <v>45205</v>
      </c>
      <c r="B650" s="9" t="s">
        <v>3245</v>
      </c>
      <c r="C650" s="9" t="s">
        <v>204</v>
      </c>
      <c r="D650" s="11" t="s">
        <v>22</v>
      </c>
      <c r="E650" s="9" t="s">
        <v>3246</v>
      </c>
      <c r="F650" s="9" t="s">
        <v>3247</v>
      </c>
      <c r="G650" s="11" t="s">
        <v>82</v>
      </c>
      <c r="H650" s="11" t="s">
        <v>22</v>
      </c>
      <c r="I650" s="11" t="s">
        <v>168</v>
      </c>
      <c r="J650" s="11" t="s">
        <v>27</v>
      </c>
      <c r="K650" s="11" t="s">
        <v>28</v>
      </c>
      <c r="L650" s="11" t="s">
        <v>43</v>
      </c>
      <c r="M650" s="9" t="s">
        <v>169</v>
      </c>
      <c r="N650" s="9" t="s">
        <v>208</v>
      </c>
      <c r="O650" s="11" t="s">
        <v>32</v>
      </c>
      <c r="P650" s="11" t="s">
        <v>22</v>
      </c>
      <c r="Q650" s="11" t="s">
        <v>3248</v>
      </c>
      <c r="R650" s="11" t="s">
        <v>46</v>
      </c>
      <c r="S650" s="9" t="s">
        <v>3249</v>
      </c>
      <c r="T650" s="9" t="s">
        <v>22</v>
      </c>
    </row>
    <row r="651" customHeight="1" spans="1:20">
      <c r="A651" s="10">
        <v>45205</v>
      </c>
      <c r="B651" s="9" t="s">
        <v>3250</v>
      </c>
      <c r="C651" s="9" t="s">
        <v>817</v>
      </c>
      <c r="D651" s="11" t="s">
        <v>22</v>
      </c>
      <c r="E651" s="9" t="s">
        <v>3251</v>
      </c>
      <c r="F651" s="9" t="s">
        <v>3252</v>
      </c>
      <c r="G651" s="11" t="s">
        <v>336</v>
      </c>
      <c r="H651" s="11" t="s">
        <v>22</v>
      </c>
      <c r="I651" s="11" t="s">
        <v>277</v>
      </c>
      <c r="J651" s="11" t="s">
        <v>27</v>
      </c>
      <c r="K651" s="11" t="s">
        <v>28</v>
      </c>
      <c r="L651" s="11" t="s">
        <v>43</v>
      </c>
      <c r="M651" s="9" t="s">
        <v>44</v>
      </c>
      <c r="N651" s="9" t="s">
        <v>31</v>
      </c>
      <c r="O651" s="11" t="s">
        <v>32</v>
      </c>
      <c r="P651" s="11" t="s">
        <v>22</v>
      </c>
      <c r="Q651" s="11" t="s">
        <v>3253</v>
      </c>
      <c r="R651" s="11" t="s">
        <v>46</v>
      </c>
      <c r="S651" s="9" t="s">
        <v>3254</v>
      </c>
      <c r="T651" s="9" t="s">
        <v>22</v>
      </c>
    </row>
    <row r="652" customHeight="1" spans="1:20">
      <c r="A652" s="10">
        <v>45205</v>
      </c>
      <c r="B652" s="9" t="s">
        <v>3255</v>
      </c>
      <c r="C652" s="9" t="s">
        <v>274</v>
      </c>
      <c r="D652" s="11" t="s">
        <v>22</v>
      </c>
      <c r="E652" s="9" t="s">
        <v>3256</v>
      </c>
      <c r="F652" s="9" t="s">
        <v>3257</v>
      </c>
      <c r="G652" s="11" t="s">
        <v>336</v>
      </c>
      <c r="H652" s="11" t="s">
        <v>110</v>
      </c>
      <c r="I652" s="11" t="s">
        <v>54</v>
      </c>
      <c r="J652" s="11" t="s">
        <v>27</v>
      </c>
      <c r="K652" s="11" t="s">
        <v>28</v>
      </c>
      <c r="L652" s="11" t="s">
        <v>43</v>
      </c>
      <c r="M652" s="9" t="s">
        <v>44</v>
      </c>
      <c r="N652" s="9" t="s">
        <v>208</v>
      </c>
      <c r="O652" s="11" t="s">
        <v>32</v>
      </c>
      <c r="P652" s="11" t="s">
        <v>22</v>
      </c>
      <c r="Q652" s="11" t="s">
        <v>3258</v>
      </c>
      <c r="R652" s="11" t="s">
        <v>56</v>
      </c>
      <c r="S652" s="9" t="s">
        <v>3259</v>
      </c>
      <c r="T652" s="9" t="s">
        <v>22</v>
      </c>
    </row>
    <row r="653" customHeight="1" spans="1:20">
      <c r="A653" s="10">
        <v>45206</v>
      </c>
      <c r="B653" s="9" t="s">
        <v>3260</v>
      </c>
      <c r="C653" s="9" t="s">
        <v>204</v>
      </c>
      <c r="D653" s="11" t="s">
        <v>22</v>
      </c>
      <c r="E653" s="9" t="s">
        <v>3261</v>
      </c>
      <c r="F653" s="9" t="s">
        <v>3262</v>
      </c>
      <c r="G653" s="11" t="s">
        <v>25</v>
      </c>
      <c r="H653" s="11" t="s">
        <v>22</v>
      </c>
      <c r="I653" s="11" t="s">
        <v>576</v>
      </c>
      <c r="J653" s="11" t="s">
        <v>27</v>
      </c>
      <c r="K653" s="11" t="s">
        <v>28</v>
      </c>
      <c r="L653" s="11" t="s">
        <v>43</v>
      </c>
      <c r="M653" s="9" t="s">
        <v>44</v>
      </c>
      <c r="N653" s="9" t="s">
        <v>208</v>
      </c>
      <c r="O653" s="11" t="s">
        <v>32</v>
      </c>
      <c r="P653" s="11" t="s">
        <v>22</v>
      </c>
      <c r="Q653" s="11" t="s">
        <v>3263</v>
      </c>
      <c r="R653" s="11" t="s">
        <v>46</v>
      </c>
      <c r="S653" s="9" t="s">
        <v>3264</v>
      </c>
      <c r="T653" s="9" t="s">
        <v>22</v>
      </c>
    </row>
    <row r="654" customHeight="1" spans="1:20">
      <c r="A654" s="10">
        <v>45206</v>
      </c>
      <c r="B654" s="9" t="s">
        <v>3265</v>
      </c>
      <c r="C654" s="9" t="s">
        <v>121</v>
      </c>
      <c r="D654" s="11" t="s">
        <v>22</v>
      </c>
      <c r="E654" s="9" t="s">
        <v>3266</v>
      </c>
      <c r="F654" s="9" t="s">
        <v>3267</v>
      </c>
      <c r="G654" s="11" t="s">
        <v>130</v>
      </c>
      <c r="H654" s="11" t="s">
        <v>22</v>
      </c>
      <c r="I654" s="11" t="s">
        <v>448</v>
      </c>
      <c r="J654" s="11" t="s">
        <v>27</v>
      </c>
      <c r="K654" s="11" t="s">
        <v>28</v>
      </c>
      <c r="L654" s="11" t="s">
        <v>43</v>
      </c>
      <c r="M654" s="9" t="s">
        <v>30</v>
      </c>
      <c r="N654" s="9" t="s">
        <v>31</v>
      </c>
      <c r="O654" s="11" t="s">
        <v>32</v>
      </c>
      <c r="P654" s="11" t="s">
        <v>22</v>
      </c>
      <c r="Q654" s="11" t="s">
        <v>3268</v>
      </c>
      <c r="R654" s="11" t="s">
        <v>56</v>
      </c>
      <c r="S654" s="20" t="s">
        <v>3269</v>
      </c>
      <c r="T654" s="9" t="s">
        <v>22</v>
      </c>
    </row>
    <row r="655" customHeight="1" spans="1:20">
      <c r="A655" s="10">
        <v>45206</v>
      </c>
      <c r="B655" s="9" t="s">
        <v>3270</v>
      </c>
      <c r="C655" s="9" t="s">
        <v>179</v>
      </c>
      <c r="D655" s="11" t="s">
        <v>22</v>
      </c>
      <c r="E655" s="9" t="s">
        <v>3271</v>
      </c>
      <c r="F655" s="9" t="s">
        <v>3272</v>
      </c>
      <c r="G655" s="11" t="s">
        <v>82</v>
      </c>
      <c r="H655" s="11" t="s">
        <v>22</v>
      </c>
      <c r="I655" s="11" t="s">
        <v>337</v>
      </c>
      <c r="J655" s="11" t="s">
        <v>27</v>
      </c>
      <c r="K655" s="11" t="s">
        <v>28</v>
      </c>
      <c r="L655" s="11" t="s">
        <v>43</v>
      </c>
      <c r="M655" s="9" t="s">
        <v>44</v>
      </c>
      <c r="N655" s="9" t="s">
        <v>31</v>
      </c>
      <c r="O655" s="11" t="s">
        <v>32</v>
      </c>
      <c r="P655" s="11" t="s">
        <v>22</v>
      </c>
      <c r="Q655" s="11" t="s">
        <v>3273</v>
      </c>
      <c r="R655" s="11" t="s">
        <v>46</v>
      </c>
      <c r="S655" s="20" t="s">
        <v>3274</v>
      </c>
      <c r="T655" s="9" t="s">
        <v>22</v>
      </c>
    </row>
    <row r="656" customHeight="1" spans="1:20">
      <c r="A656" s="10">
        <v>45206</v>
      </c>
      <c r="B656" s="9" t="s">
        <v>3275</v>
      </c>
      <c r="C656" s="9" t="s">
        <v>381</v>
      </c>
      <c r="D656" s="11" t="s">
        <v>22</v>
      </c>
      <c r="E656" s="9" t="s">
        <v>3276</v>
      </c>
      <c r="F656" s="9" t="s">
        <v>3277</v>
      </c>
      <c r="G656" s="11" t="s">
        <v>130</v>
      </c>
      <c r="H656" s="11" t="s">
        <v>22</v>
      </c>
      <c r="I656" s="11" t="s">
        <v>277</v>
      </c>
      <c r="J656" s="11" t="s">
        <v>27</v>
      </c>
      <c r="K656" s="11" t="s">
        <v>28</v>
      </c>
      <c r="L656" s="11" t="s">
        <v>43</v>
      </c>
      <c r="M656" s="9" t="s">
        <v>30</v>
      </c>
      <c r="N656" s="9" t="s">
        <v>31</v>
      </c>
      <c r="O656" s="11" t="s">
        <v>32</v>
      </c>
      <c r="P656" s="11" t="s">
        <v>22</v>
      </c>
      <c r="Q656" s="11" t="s">
        <v>3278</v>
      </c>
      <c r="R656" s="11" t="s">
        <v>46</v>
      </c>
      <c r="S656" s="20" t="s">
        <v>3279</v>
      </c>
      <c r="T656" s="9" t="s">
        <v>22</v>
      </c>
    </row>
    <row r="657" customHeight="1" spans="1:20">
      <c r="A657" s="10">
        <v>45206</v>
      </c>
      <c r="B657" s="9" t="s">
        <v>3280</v>
      </c>
      <c r="C657" s="9" t="s">
        <v>3281</v>
      </c>
      <c r="D657" s="11" t="s">
        <v>22</v>
      </c>
      <c r="E657" s="9" t="s">
        <v>3282</v>
      </c>
      <c r="F657" s="9" t="s">
        <v>3283</v>
      </c>
      <c r="G657" s="11" t="s">
        <v>53</v>
      </c>
      <c r="H657" s="11" t="s">
        <v>22</v>
      </c>
      <c r="I657" s="11" t="s">
        <v>214</v>
      </c>
      <c r="J657" s="11" t="s">
        <v>27</v>
      </c>
      <c r="K657" s="11" t="s">
        <v>28</v>
      </c>
      <c r="L657" s="11" t="s">
        <v>43</v>
      </c>
      <c r="M657" s="9" t="s">
        <v>169</v>
      </c>
      <c r="N657" s="9" t="s">
        <v>31</v>
      </c>
      <c r="O657" s="11" t="s">
        <v>32</v>
      </c>
      <c r="P657" s="11" t="s">
        <v>22</v>
      </c>
      <c r="Q657" s="11" t="s">
        <v>3284</v>
      </c>
      <c r="R657" s="11" t="s">
        <v>46</v>
      </c>
      <c r="S657" s="20" t="s">
        <v>3285</v>
      </c>
      <c r="T657" s="9" t="s">
        <v>22</v>
      </c>
    </row>
    <row r="658" customHeight="1" spans="1:20">
      <c r="A658" s="10">
        <v>45206</v>
      </c>
      <c r="B658" s="9" t="s">
        <v>3286</v>
      </c>
      <c r="C658" s="9" t="s">
        <v>79</v>
      </c>
      <c r="D658" s="11" t="s">
        <v>22</v>
      </c>
      <c r="E658" s="9" t="s">
        <v>3287</v>
      </c>
      <c r="F658" s="9" t="s">
        <v>3288</v>
      </c>
      <c r="G658" s="11" t="s">
        <v>41</v>
      </c>
      <c r="H658" s="11" t="s">
        <v>22</v>
      </c>
      <c r="I658" s="11" t="s">
        <v>214</v>
      </c>
      <c r="J658" s="11" t="s">
        <v>27</v>
      </c>
      <c r="K658" s="11" t="s">
        <v>28</v>
      </c>
      <c r="L658" s="11" t="s">
        <v>43</v>
      </c>
      <c r="M658" s="9" t="s">
        <v>30</v>
      </c>
      <c r="N658" s="9" t="s">
        <v>31</v>
      </c>
      <c r="O658" s="11" t="s">
        <v>32</v>
      </c>
      <c r="P658" s="11" t="s">
        <v>22</v>
      </c>
      <c r="Q658" s="11" t="s">
        <v>3289</v>
      </c>
      <c r="R658" s="11" t="s">
        <v>46</v>
      </c>
      <c r="S658" s="20" t="s">
        <v>3290</v>
      </c>
      <c r="T658" s="9" t="s">
        <v>22</v>
      </c>
    </row>
    <row r="659" customHeight="1" spans="1:20">
      <c r="A659" s="10">
        <v>45206</v>
      </c>
      <c r="B659" s="9" t="s">
        <v>3291</v>
      </c>
      <c r="C659" s="9" t="s">
        <v>399</v>
      </c>
      <c r="D659" s="11" t="s">
        <v>22</v>
      </c>
      <c r="E659" s="9" t="s">
        <v>3292</v>
      </c>
      <c r="F659" s="9" t="s">
        <v>3293</v>
      </c>
      <c r="G659" s="11" t="s">
        <v>336</v>
      </c>
      <c r="H659" s="11" t="s">
        <v>110</v>
      </c>
      <c r="I659" s="11" t="s">
        <v>241</v>
      </c>
      <c r="J659" s="11" t="s">
        <v>27</v>
      </c>
      <c r="K659" s="11" t="s">
        <v>28</v>
      </c>
      <c r="L659" s="11" t="s">
        <v>43</v>
      </c>
      <c r="M659" s="9" t="s">
        <v>44</v>
      </c>
      <c r="N659" s="9" t="s">
        <v>31</v>
      </c>
      <c r="O659" s="11" t="s">
        <v>32</v>
      </c>
      <c r="P659" s="11" t="s">
        <v>22</v>
      </c>
      <c r="Q659" s="11" t="s">
        <v>3294</v>
      </c>
      <c r="R659" s="11" t="s">
        <v>46</v>
      </c>
      <c r="S659" s="9" t="s">
        <v>3295</v>
      </c>
      <c r="T659" s="9" t="s">
        <v>22</v>
      </c>
    </row>
    <row r="660" customHeight="1" spans="1:20">
      <c r="A660" s="10">
        <v>45207</v>
      </c>
      <c r="B660" s="9" t="s">
        <v>3296</v>
      </c>
      <c r="C660" s="9" t="s">
        <v>274</v>
      </c>
      <c r="D660" s="11" t="s">
        <v>22</v>
      </c>
      <c r="E660" s="9" t="s">
        <v>3297</v>
      </c>
      <c r="F660" s="9" t="s">
        <v>3298</v>
      </c>
      <c r="G660" s="11" t="s">
        <v>53</v>
      </c>
      <c r="H660" s="11" t="s">
        <v>22</v>
      </c>
      <c r="I660" s="11" t="s">
        <v>384</v>
      </c>
      <c r="J660" s="11" t="s">
        <v>27</v>
      </c>
      <c r="K660" s="11" t="s">
        <v>28</v>
      </c>
      <c r="L660" s="11" t="s">
        <v>43</v>
      </c>
      <c r="M660" s="9" t="s">
        <v>799</v>
      </c>
      <c r="N660" s="9" t="s">
        <v>208</v>
      </c>
      <c r="O660" s="11" t="s">
        <v>32</v>
      </c>
      <c r="P660" s="11" t="s">
        <v>22</v>
      </c>
      <c r="Q660" s="11" t="s">
        <v>3299</v>
      </c>
      <c r="R660" s="11" t="s">
        <v>56</v>
      </c>
      <c r="S660" s="9" t="s">
        <v>3300</v>
      </c>
      <c r="T660" s="9" t="s">
        <v>22</v>
      </c>
    </row>
    <row r="661" customHeight="1" spans="1:20">
      <c r="A661" s="10">
        <v>45207</v>
      </c>
      <c r="B661" s="9" t="s">
        <v>3301</v>
      </c>
      <c r="C661" s="9" t="s">
        <v>274</v>
      </c>
      <c r="D661" s="11" t="s">
        <v>22</v>
      </c>
      <c r="E661" s="9" t="s">
        <v>3302</v>
      </c>
      <c r="F661" s="9" t="s">
        <v>3303</v>
      </c>
      <c r="G661" s="11" t="s">
        <v>53</v>
      </c>
      <c r="H661" s="11" t="s">
        <v>22</v>
      </c>
      <c r="I661" s="11" t="s">
        <v>253</v>
      </c>
      <c r="J661" s="11" t="s">
        <v>27</v>
      </c>
      <c r="K661" s="11" t="s">
        <v>28</v>
      </c>
      <c r="L661" s="11" t="s">
        <v>43</v>
      </c>
      <c r="M661" s="9" t="s">
        <v>30</v>
      </c>
      <c r="N661" s="9" t="s">
        <v>208</v>
      </c>
      <c r="O661" s="11" t="s">
        <v>32</v>
      </c>
      <c r="P661" s="11" t="s">
        <v>22</v>
      </c>
      <c r="Q661" s="11" t="s">
        <v>3304</v>
      </c>
      <c r="R661" s="11" t="s">
        <v>56</v>
      </c>
      <c r="S661" s="9" t="s">
        <v>3305</v>
      </c>
      <c r="T661" s="9" t="s">
        <v>22</v>
      </c>
    </row>
    <row r="662" customHeight="1" spans="1:20">
      <c r="A662" s="10">
        <v>45207</v>
      </c>
      <c r="B662" s="9" t="s">
        <v>3306</v>
      </c>
      <c r="C662" s="9" t="s">
        <v>274</v>
      </c>
      <c r="D662" s="11" t="s">
        <v>22</v>
      </c>
      <c r="E662" s="9" t="s">
        <v>3307</v>
      </c>
      <c r="F662" s="9" t="s">
        <v>3308</v>
      </c>
      <c r="G662" s="11" t="s">
        <v>41</v>
      </c>
      <c r="H662" s="11" t="s">
        <v>22</v>
      </c>
      <c r="I662" s="11" t="s">
        <v>511</v>
      </c>
      <c r="J662" s="11" t="s">
        <v>27</v>
      </c>
      <c r="K662" s="11" t="s">
        <v>28</v>
      </c>
      <c r="L662" s="11" t="s">
        <v>43</v>
      </c>
      <c r="M662" s="9" t="s">
        <v>44</v>
      </c>
      <c r="N662" s="9" t="s">
        <v>208</v>
      </c>
      <c r="O662" s="11" t="s">
        <v>32</v>
      </c>
      <c r="P662" s="11" t="s">
        <v>22</v>
      </c>
      <c r="Q662" s="11" t="s">
        <v>3309</v>
      </c>
      <c r="R662" s="11" t="s">
        <v>56</v>
      </c>
      <c r="S662" s="9" t="s">
        <v>3310</v>
      </c>
      <c r="T662" s="9" t="s">
        <v>22</v>
      </c>
    </row>
    <row r="663" customHeight="1" spans="1:20">
      <c r="A663" s="10">
        <v>45207</v>
      </c>
      <c r="B663" s="9" t="s">
        <v>3311</v>
      </c>
      <c r="C663" s="9" t="s">
        <v>274</v>
      </c>
      <c r="D663" s="11" t="s">
        <v>22</v>
      </c>
      <c r="E663" s="9" t="s">
        <v>3312</v>
      </c>
      <c r="F663" s="9" t="s">
        <v>3313</v>
      </c>
      <c r="G663" s="11" t="s">
        <v>53</v>
      </c>
      <c r="H663" s="11" t="s">
        <v>110</v>
      </c>
      <c r="I663" s="11" t="s">
        <v>864</v>
      </c>
      <c r="J663" s="11" t="s">
        <v>27</v>
      </c>
      <c r="K663" s="11" t="s">
        <v>28</v>
      </c>
      <c r="L663" s="11" t="s">
        <v>43</v>
      </c>
      <c r="M663" s="9" t="s">
        <v>44</v>
      </c>
      <c r="N663" s="9" t="s">
        <v>208</v>
      </c>
      <c r="O663" s="11" t="s">
        <v>32</v>
      </c>
      <c r="P663" s="11" t="s">
        <v>22</v>
      </c>
      <c r="Q663" s="11" t="s">
        <v>3314</v>
      </c>
      <c r="R663" s="11" t="s">
        <v>56</v>
      </c>
      <c r="S663" s="20" t="s">
        <v>3315</v>
      </c>
      <c r="T663" s="9" t="s">
        <v>22</v>
      </c>
    </row>
    <row r="664" customHeight="1" spans="1:20">
      <c r="A664" s="10">
        <v>45207</v>
      </c>
      <c r="B664" s="9" t="s">
        <v>3316</v>
      </c>
      <c r="C664" s="9" t="s">
        <v>50</v>
      </c>
      <c r="D664" s="11" t="s">
        <v>22</v>
      </c>
      <c r="E664" s="9" t="s">
        <v>3317</v>
      </c>
      <c r="F664" s="9" t="s">
        <v>3318</v>
      </c>
      <c r="G664" s="11" t="s">
        <v>336</v>
      </c>
      <c r="H664" s="11" t="s">
        <v>22</v>
      </c>
      <c r="I664" s="11" t="s">
        <v>448</v>
      </c>
      <c r="J664" s="11" t="s">
        <v>27</v>
      </c>
      <c r="K664" s="11" t="s">
        <v>28</v>
      </c>
      <c r="L664" s="11" t="s">
        <v>43</v>
      </c>
      <c r="M664" s="9" t="s">
        <v>44</v>
      </c>
      <c r="N664" s="9" t="s">
        <v>31</v>
      </c>
      <c r="O664" s="11" t="s">
        <v>32</v>
      </c>
      <c r="P664" s="11" t="s">
        <v>22</v>
      </c>
      <c r="Q664" s="11" t="s">
        <v>3319</v>
      </c>
      <c r="R664" s="11" t="s">
        <v>56</v>
      </c>
      <c r="S664" s="20" t="s">
        <v>3320</v>
      </c>
      <c r="T664" s="9" t="s">
        <v>22</v>
      </c>
    </row>
    <row r="665" customHeight="1" spans="1:20">
      <c r="A665" s="10">
        <v>45207</v>
      </c>
      <c r="B665" s="9" t="s">
        <v>3321</v>
      </c>
      <c r="C665" s="9" t="s">
        <v>121</v>
      </c>
      <c r="D665" s="11" t="s">
        <v>22</v>
      </c>
      <c r="E665" s="9" t="s">
        <v>3322</v>
      </c>
      <c r="F665" s="9" t="s">
        <v>3323</v>
      </c>
      <c r="G665" s="11" t="s">
        <v>25</v>
      </c>
      <c r="H665" s="11" t="s">
        <v>22</v>
      </c>
      <c r="I665" s="11" t="s">
        <v>384</v>
      </c>
      <c r="J665" s="11" t="s">
        <v>27</v>
      </c>
      <c r="K665" s="11" t="s">
        <v>28</v>
      </c>
      <c r="L665" s="11" t="s">
        <v>43</v>
      </c>
      <c r="M665" s="9" t="s">
        <v>30</v>
      </c>
      <c r="N665" s="9" t="s">
        <v>31</v>
      </c>
      <c r="O665" s="11" t="s">
        <v>32</v>
      </c>
      <c r="P665" s="11" t="s">
        <v>22</v>
      </c>
      <c r="Q665" s="11" t="s">
        <v>3324</v>
      </c>
      <c r="R665" s="11" t="s">
        <v>56</v>
      </c>
      <c r="S665" s="20" t="s">
        <v>3325</v>
      </c>
      <c r="T665" s="9" t="s">
        <v>22</v>
      </c>
    </row>
    <row r="666" customHeight="1" spans="1:20">
      <c r="A666" s="10">
        <v>45207</v>
      </c>
      <c r="B666" s="9" t="s">
        <v>3326</v>
      </c>
      <c r="C666" s="9" t="s">
        <v>121</v>
      </c>
      <c r="D666" s="11" t="s">
        <v>22</v>
      </c>
      <c r="E666" s="9" t="s">
        <v>3327</v>
      </c>
      <c r="F666" s="9" t="s">
        <v>3328</v>
      </c>
      <c r="G666" s="11" t="s">
        <v>130</v>
      </c>
      <c r="H666" s="11" t="s">
        <v>22</v>
      </c>
      <c r="I666" s="11" t="s">
        <v>259</v>
      </c>
      <c r="J666" s="11" t="s">
        <v>27</v>
      </c>
      <c r="K666" s="11" t="s">
        <v>28</v>
      </c>
      <c r="L666" s="11" t="s">
        <v>43</v>
      </c>
      <c r="M666" s="9" t="s">
        <v>44</v>
      </c>
      <c r="N666" s="9" t="s">
        <v>31</v>
      </c>
      <c r="O666" s="11" t="s">
        <v>32</v>
      </c>
      <c r="P666" s="11" t="s">
        <v>22</v>
      </c>
      <c r="Q666" s="11" t="s">
        <v>3329</v>
      </c>
      <c r="R666" s="11" t="s">
        <v>56</v>
      </c>
      <c r="S666" s="9" t="s">
        <v>3330</v>
      </c>
      <c r="T666" s="9" t="s">
        <v>22</v>
      </c>
    </row>
    <row r="667" customHeight="1" spans="1:20">
      <c r="A667" s="10">
        <v>45207</v>
      </c>
      <c r="B667" s="9" t="s">
        <v>3331</v>
      </c>
      <c r="C667" s="9" t="s">
        <v>121</v>
      </c>
      <c r="D667" s="11" t="s">
        <v>22</v>
      </c>
      <c r="E667" s="9" t="s">
        <v>3332</v>
      </c>
      <c r="F667" s="9" t="s">
        <v>3333</v>
      </c>
      <c r="G667" s="11" t="s">
        <v>69</v>
      </c>
      <c r="H667" s="11" t="s">
        <v>22</v>
      </c>
      <c r="I667" s="11" t="s">
        <v>175</v>
      </c>
      <c r="J667" s="11" t="s">
        <v>27</v>
      </c>
      <c r="K667" s="11" t="s">
        <v>28</v>
      </c>
      <c r="L667" s="11" t="s">
        <v>43</v>
      </c>
      <c r="M667" s="9" t="s">
        <v>30</v>
      </c>
      <c r="N667" s="9" t="s">
        <v>31</v>
      </c>
      <c r="O667" s="11" t="s">
        <v>32</v>
      </c>
      <c r="P667" s="11" t="s">
        <v>22</v>
      </c>
      <c r="Q667" s="11" t="s">
        <v>3334</v>
      </c>
      <c r="R667" s="11" t="s">
        <v>56</v>
      </c>
      <c r="S667" s="9" t="s">
        <v>3335</v>
      </c>
      <c r="T667" s="9" t="s">
        <v>22</v>
      </c>
    </row>
    <row r="668" customHeight="1" spans="1:20">
      <c r="A668" s="10">
        <v>45207</v>
      </c>
      <c r="B668" s="9" t="s">
        <v>3336</v>
      </c>
      <c r="C668" s="9" t="s">
        <v>121</v>
      </c>
      <c r="D668" s="11" t="s">
        <v>22</v>
      </c>
      <c r="E668" s="9" t="s">
        <v>3337</v>
      </c>
      <c r="F668" s="9" t="s">
        <v>3338</v>
      </c>
      <c r="G668" s="11" t="s">
        <v>53</v>
      </c>
      <c r="H668" s="11" t="s">
        <v>22</v>
      </c>
      <c r="I668" s="11" t="s">
        <v>299</v>
      </c>
      <c r="J668" s="11" t="s">
        <v>27</v>
      </c>
      <c r="K668" s="11" t="s">
        <v>28</v>
      </c>
      <c r="L668" s="11" t="s">
        <v>43</v>
      </c>
      <c r="M668" s="9" t="s">
        <v>30</v>
      </c>
      <c r="N668" s="9" t="s">
        <v>31</v>
      </c>
      <c r="O668" s="11" t="s">
        <v>32</v>
      </c>
      <c r="P668" s="11" t="s">
        <v>22</v>
      </c>
      <c r="Q668" s="11" t="s">
        <v>3339</v>
      </c>
      <c r="R668" s="11" t="s">
        <v>56</v>
      </c>
      <c r="S668" s="9" t="s">
        <v>3340</v>
      </c>
      <c r="T668" s="9" t="s">
        <v>22</v>
      </c>
    </row>
    <row r="669" customHeight="1" spans="1:20">
      <c r="A669" s="10">
        <v>45207</v>
      </c>
      <c r="B669" s="9" t="s">
        <v>3341</v>
      </c>
      <c r="C669" s="9" t="s">
        <v>79</v>
      </c>
      <c r="D669" s="11" t="s">
        <v>22</v>
      </c>
      <c r="E669" s="9" t="s">
        <v>3342</v>
      </c>
      <c r="F669" s="9" t="s">
        <v>3343</v>
      </c>
      <c r="G669" s="11" t="s">
        <v>41</v>
      </c>
      <c r="H669" s="11" t="s">
        <v>22</v>
      </c>
      <c r="I669" s="11" t="s">
        <v>3098</v>
      </c>
      <c r="J669" s="11" t="s">
        <v>27</v>
      </c>
      <c r="K669" s="11" t="s">
        <v>28</v>
      </c>
      <c r="L669" s="11" t="s">
        <v>43</v>
      </c>
      <c r="M669" s="9" t="s">
        <v>30</v>
      </c>
      <c r="N669" s="9" t="s">
        <v>31</v>
      </c>
      <c r="O669" s="11" t="s">
        <v>32</v>
      </c>
      <c r="P669" s="11" t="s">
        <v>22</v>
      </c>
      <c r="Q669" s="11" t="s">
        <v>3344</v>
      </c>
      <c r="R669" s="11" t="s">
        <v>46</v>
      </c>
      <c r="S669" s="20" t="s">
        <v>3345</v>
      </c>
      <c r="T669" s="9" t="s">
        <v>22</v>
      </c>
    </row>
    <row r="670" customHeight="1" spans="1:20">
      <c r="A670" s="10">
        <v>45207</v>
      </c>
      <c r="B670" s="9" t="s">
        <v>3346</v>
      </c>
      <c r="C670" s="9" t="s">
        <v>381</v>
      </c>
      <c r="D670" s="11" t="s">
        <v>22</v>
      </c>
      <c r="E670" s="9" t="s">
        <v>3347</v>
      </c>
      <c r="F670" s="9" t="s">
        <v>3348</v>
      </c>
      <c r="G670" s="11" t="s">
        <v>130</v>
      </c>
      <c r="H670" s="11" t="s">
        <v>1452</v>
      </c>
      <c r="I670" s="11" t="s">
        <v>448</v>
      </c>
      <c r="J670" s="11" t="s">
        <v>27</v>
      </c>
      <c r="K670" s="11" t="s">
        <v>28</v>
      </c>
      <c r="L670" s="11" t="s">
        <v>43</v>
      </c>
      <c r="M670" s="9" t="s">
        <v>44</v>
      </c>
      <c r="N670" s="9" t="s">
        <v>31</v>
      </c>
      <c r="O670" s="11" t="s">
        <v>32</v>
      </c>
      <c r="P670" s="11" t="s">
        <v>22</v>
      </c>
      <c r="Q670" s="11" t="s">
        <v>3349</v>
      </c>
      <c r="R670" s="11" t="s">
        <v>46</v>
      </c>
      <c r="S670" s="20" t="s">
        <v>3350</v>
      </c>
      <c r="T670" s="9" t="s">
        <v>22</v>
      </c>
    </row>
    <row r="671" customHeight="1" spans="1:20">
      <c r="A671" s="10">
        <v>45207</v>
      </c>
      <c r="B671" s="9" t="s">
        <v>3351</v>
      </c>
      <c r="C671" s="9" t="s">
        <v>2978</v>
      </c>
      <c r="D671" s="11" t="s">
        <v>22</v>
      </c>
      <c r="E671" s="9" t="s">
        <v>3352</v>
      </c>
      <c r="F671" s="9" t="s">
        <v>3353</v>
      </c>
      <c r="G671" s="11" t="s">
        <v>69</v>
      </c>
      <c r="H671" s="11" t="s">
        <v>22</v>
      </c>
      <c r="I671" s="11" t="s">
        <v>299</v>
      </c>
      <c r="J671" s="11" t="s">
        <v>27</v>
      </c>
      <c r="K671" s="11" t="s">
        <v>76</v>
      </c>
      <c r="L671" s="11" t="s">
        <v>43</v>
      </c>
      <c r="M671" s="9" t="s">
        <v>44</v>
      </c>
      <c r="N671" s="9" t="s">
        <v>31</v>
      </c>
      <c r="O671" s="11" t="s">
        <v>32</v>
      </c>
      <c r="P671" s="11" t="s">
        <v>22</v>
      </c>
      <c r="Q671" s="11" t="s">
        <v>3354</v>
      </c>
      <c r="R671" s="11" t="s">
        <v>46</v>
      </c>
      <c r="S671" s="9" t="s">
        <v>3355</v>
      </c>
      <c r="T671" s="9" t="s">
        <v>22</v>
      </c>
    </row>
    <row r="672" customHeight="1" spans="1:20">
      <c r="A672" s="10">
        <v>45208</v>
      </c>
      <c r="B672" s="15" t="s">
        <v>3356</v>
      </c>
      <c r="C672" s="15" t="s">
        <v>274</v>
      </c>
      <c r="D672" s="30" t="s">
        <v>22</v>
      </c>
      <c r="E672" s="15" t="s">
        <v>3357</v>
      </c>
      <c r="F672" s="15" t="s">
        <v>3358</v>
      </c>
      <c r="G672" s="30" t="s">
        <v>53</v>
      </c>
      <c r="H672" s="30" t="s">
        <v>22</v>
      </c>
      <c r="I672" s="30" t="s">
        <v>253</v>
      </c>
      <c r="J672" s="30" t="s">
        <v>27</v>
      </c>
      <c r="K672" s="30" t="s">
        <v>28</v>
      </c>
      <c r="L672" s="30" t="s">
        <v>43</v>
      </c>
      <c r="M672" s="15" t="s">
        <v>44</v>
      </c>
      <c r="N672" s="15" t="s">
        <v>208</v>
      </c>
      <c r="O672" s="30" t="s">
        <v>32</v>
      </c>
      <c r="P672" s="30" t="s">
        <v>22</v>
      </c>
      <c r="Q672" s="30" t="s">
        <v>3359</v>
      </c>
      <c r="R672" s="30" t="s">
        <v>56</v>
      </c>
      <c r="S672" s="15" t="s">
        <v>3360</v>
      </c>
      <c r="T672" s="15" t="s">
        <v>22</v>
      </c>
    </row>
    <row r="673" customHeight="1" spans="1:20">
      <c r="A673" s="10">
        <v>45208</v>
      </c>
      <c r="B673" s="15" t="s">
        <v>3361</v>
      </c>
      <c r="C673" s="15" t="s">
        <v>204</v>
      </c>
      <c r="D673" s="30" t="s">
        <v>22</v>
      </c>
      <c r="E673" s="15" t="s">
        <v>3362</v>
      </c>
      <c r="F673" s="15" t="s">
        <v>3363</v>
      </c>
      <c r="G673" s="30" t="s">
        <v>130</v>
      </c>
      <c r="H673" s="30" t="s">
        <v>22</v>
      </c>
      <c r="I673" s="30" t="s">
        <v>337</v>
      </c>
      <c r="J673" s="30" t="s">
        <v>27</v>
      </c>
      <c r="K673" s="30" t="s">
        <v>28</v>
      </c>
      <c r="L673" s="30" t="s">
        <v>43</v>
      </c>
      <c r="M673" s="15" t="s">
        <v>30</v>
      </c>
      <c r="N673" s="15" t="s">
        <v>208</v>
      </c>
      <c r="O673" s="30" t="s">
        <v>32</v>
      </c>
      <c r="P673" s="30" t="s">
        <v>22</v>
      </c>
      <c r="Q673" s="30" t="s">
        <v>3364</v>
      </c>
      <c r="R673" s="30" t="s">
        <v>56</v>
      </c>
      <c r="S673" s="15" t="s">
        <v>3365</v>
      </c>
      <c r="T673" s="15" t="s">
        <v>22</v>
      </c>
    </row>
    <row r="674" customHeight="1" spans="1:20">
      <c r="A674" s="10">
        <v>45208</v>
      </c>
      <c r="B674" s="9" t="s">
        <v>3366</v>
      </c>
      <c r="C674" s="9" t="s">
        <v>204</v>
      </c>
      <c r="D674" s="11" t="s">
        <v>22</v>
      </c>
      <c r="E674" s="9" t="s">
        <v>3367</v>
      </c>
      <c r="F674" s="9" t="s">
        <v>3368</v>
      </c>
      <c r="G674" s="11" t="s">
        <v>53</v>
      </c>
      <c r="H674" s="11" t="s">
        <v>22</v>
      </c>
      <c r="I674" s="11" t="s">
        <v>97</v>
      </c>
      <c r="J674" s="11" t="s">
        <v>27</v>
      </c>
      <c r="K674" s="11" t="s">
        <v>28</v>
      </c>
      <c r="L674" s="11" t="s">
        <v>43</v>
      </c>
      <c r="M674" s="9" t="s">
        <v>30</v>
      </c>
      <c r="N674" s="9" t="s">
        <v>208</v>
      </c>
      <c r="O674" s="11" t="s">
        <v>32</v>
      </c>
      <c r="P674" s="11" t="s">
        <v>22</v>
      </c>
      <c r="Q674" s="11" t="s">
        <v>3369</v>
      </c>
      <c r="R674" s="11" t="s">
        <v>56</v>
      </c>
      <c r="S674" s="9" t="s">
        <v>3370</v>
      </c>
      <c r="T674" s="9" t="s">
        <v>22</v>
      </c>
    </row>
    <row r="675" customHeight="1" spans="1:20">
      <c r="A675" s="10">
        <v>45208</v>
      </c>
      <c r="B675" s="15" t="s">
        <v>3371</v>
      </c>
      <c r="C675" s="15" t="s">
        <v>50</v>
      </c>
      <c r="D675" s="30" t="s">
        <v>22</v>
      </c>
      <c r="E675" s="15" t="s">
        <v>3372</v>
      </c>
      <c r="F675" s="15" t="s">
        <v>3373</v>
      </c>
      <c r="G675" s="30" t="s">
        <v>41</v>
      </c>
      <c r="H675" s="30" t="s">
        <v>22</v>
      </c>
      <c r="I675" s="30" t="s">
        <v>469</v>
      </c>
      <c r="J675" s="30" t="s">
        <v>27</v>
      </c>
      <c r="K675" s="30" t="s">
        <v>28</v>
      </c>
      <c r="L675" s="30" t="s">
        <v>43</v>
      </c>
      <c r="M675" s="15" t="s">
        <v>30</v>
      </c>
      <c r="N675" s="15" t="s">
        <v>31</v>
      </c>
      <c r="O675" s="30" t="s">
        <v>32</v>
      </c>
      <c r="P675" s="30" t="s">
        <v>22</v>
      </c>
      <c r="Q675" s="30" t="s">
        <v>3374</v>
      </c>
      <c r="R675" s="30" t="s">
        <v>56</v>
      </c>
      <c r="S675" s="23" t="s">
        <v>3375</v>
      </c>
      <c r="T675" s="15" t="s">
        <v>22</v>
      </c>
    </row>
    <row r="676" customHeight="1" spans="1:20">
      <c r="A676" s="10">
        <v>45208</v>
      </c>
      <c r="B676" s="15" t="s">
        <v>3376</v>
      </c>
      <c r="C676" s="15" t="s">
        <v>121</v>
      </c>
      <c r="D676" s="30" t="s">
        <v>22</v>
      </c>
      <c r="E676" s="15" t="s">
        <v>3377</v>
      </c>
      <c r="F676" s="15" t="s">
        <v>3378</v>
      </c>
      <c r="G676" s="30" t="s">
        <v>130</v>
      </c>
      <c r="H676" s="30" t="s">
        <v>22</v>
      </c>
      <c r="I676" s="30" t="s">
        <v>97</v>
      </c>
      <c r="J676" s="30" t="s">
        <v>27</v>
      </c>
      <c r="K676" s="30" t="s">
        <v>28</v>
      </c>
      <c r="L676" s="30" t="s">
        <v>43</v>
      </c>
      <c r="M676" s="15" t="s">
        <v>44</v>
      </c>
      <c r="N676" s="15" t="s">
        <v>31</v>
      </c>
      <c r="O676" s="30" t="s">
        <v>32</v>
      </c>
      <c r="P676" s="30" t="s">
        <v>22</v>
      </c>
      <c r="Q676" s="30" t="s">
        <v>3379</v>
      </c>
      <c r="R676" s="30" t="s">
        <v>56</v>
      </c>
      <c r="S676" s="15" t="s">
        <v>3380</v>
      </c>
      <c r="T676" s="15" t="s">
        <v>22</v>
      </c>
    </row>
    <row r="677" customHeight="1" spans="1:20">
      <c r="A677" s="10">
        <v>45208</v>
      </c>
      <c r="B677" s="15" t="s">
        <v>3381</v>
      </c>
      <c r="C677" s="15" t="s">
        <v>121</v>
      </c>
      <c r="D677" s="30" t="s">
        <v>22</v>
      </c>
      <c r="E677" s="15" t="s">
        <v>3382</v>
      </c>
      <c r="F677" s="15" t="s">
        <v>3383</v>
      </c>
      <c r="G677" s="30" t="s">
        <v>130</v>
      </c>
      <c r="H677" s="30" t="s">
        <v>22</v>
      </c>
      <c r="I677" s="30" t="s">
        <v>2203</v>
      </c>
      <c r="J677" s="30" t="s">
        <v>27</v>
      </c>
      <c r="K677" s="30" t="s">
        <v>28</v>
      </c>
      <c r="L677" s="30" t="s">
        <v>43</v>
      </c>
      <c r="M677" s="15" t="s">
        <v>30</v>
      </c>
      <c r="N677" s="15" t="s">
        <v>31</v>
      </c>
      <c r="O677" s="30" t="s">
        <v>32</v>
      </c>
      <c r="P677" s="30" t="s">
        <v>22</v>
      </c>
      <c r="Q677" s="30" t="s">
        <v>3384</v>
      </c>
      <c r="R677" s="30" t="s">
        <v>56</v>
      </c>
      <c r="S677" s="15" t="s">
        <v>3385</v>
      </c>
      <c r="T677" s="15" t="s">
        <v>22</v>
      </c>
    </row>
    <row r="678" customHeight="1" spans="1:20">
      <c r="A678" s="10">
        <v>45208</v>
      </c>
      <c r="B678" s="15" t="s">
        <v>3386</v>
      </c>
      <c r="C678" s="15" t="s">
        <v>121</v>
      </c>
      <c r="D678" s="30" t="s">
        <v>22</v>
      </c>
      <c r="E678" s="15" t="s">
        <v>3387</v>
      </c>
      <c r="F678" s="15" t="s">
        <v>3388</v>
      </c>
      <c r="G678" s="30" t="s">
        <v>69</v>
      </c>
      <c r="H678" s="30" t="s">
        <v>22</v>
      </c>
      <c r="I678" s="30" t="s">
        <v>90</v>
      </c>
      <c r="J678" s="30" t="s">
        <v>27</v>
      </c>
      <c r="K678" s="30" t="s">
        <v>28</v>
      </c>
      <c r="L678" s="30" t="s">
        <v>43</v>
      </c>
      <c r="M678" s="15" t="s">
        <v>30</v>
      </c>
      <c r="N678" s="15" t="s">
        <v>31</v>
      </c>
      <c r="O678" s="30" t="s">
        <v>32</v>
      </c>
      <c r="P678" s="30" t="s">
        <v>22</v>
      </c>
      <c r="Q678" s="30" t="s">
        <v>3389</v>
      </c>
      <c r="R678" s="30" t="s">
        <v>56</v>
      </c>
      <c r="S678" s="15" t="s">
        <v>3390</v>
      </c>
      <c r="T678" s="15" t="s">
        <v>22</v>
      </c>
    </row>
    <row r="679" customHeight="1" spans="1:20">
      <c r="A679" s="10">
        <v>45208</v>
      </c>
      <c r="B679" s="15" t="s">
        <v>3391</v>
      </c>
      <c r="C679" s="15" t="s">
        <v>381</v>
      </c>
      <c r="D679" s="30" t="s">
        <v>22</v>
      </c>
      <c r="E679" s="15" t="s">
        <v>3392</v>
      </c>
      <c r="F679" s="15" t="s">
        <v>3393</v>
      </c>
      <c r="G679" s="30" t="s">
        <v>25</v>
      </c>
      <c r="H679" s="30" t="s">
        <v>22</v>
      </c>
      <c r="I679" s="30" t="s">
        <v>337</v>
      </c>
      <c r="J679" s="30" t="s">
        <v>27</v>
      </c>
      <c r="K679" s="30" t="s">
        <v>28</v>
      </c>
      <c r="L679" s="30" t="s">
        <v>43</v>
      </c>
      <c r="M679" s="15" t="s">
        <v>30</v>
      </c>
      <c r="N679" s="15" t="s">
        <v>31</v>
      </c>
      <c r="O679" s="30" t="s">
        <v>32</v>
      </c>
      <c r="P679" s="30" t="s">
        <v>22</v>
      </c>
      <c r="Q679" s="30" t="s">
        <v>3394</v>
      </c>
      <c r="R679" s="30" t="s">
        <v>46</v>
      </c>
      <c r="S679" s="23" t="s">
        <v>3395</v>
      </c>
      <c r="T679" s="15" t="s">
        <v>22</v>
      </c>
    </row>
    <row r="680" customHeight="1" spans="1:20">
      <c r="A680" s="10">
        <v>45208</v>
      </c>
      <c r="B680" s="15" t="s">
        <v>3396</v>
      </c>
      <c r="C680" s="15" t="s">
        <v>381</v>
      </c>
      <c r="D680" s="30" t="s">
        <v>22</v>
      </c>
      <c r="E680" s="15" t="s">
        <v>3397</v>
      </c>
      <c r="F680" s="15" t="s">
        <v>3398</v>
      </c>
      <c r="G680" s="30" t="s">
        <v>130</v>
      </c>
      <c r="H680" s="30" t="s">
        <v>3399</v>
      </c>
      <c r="I680" s="30" t="s">
        <v>207</v>
      </c>
      <c r="J680" s="30" t="s">
        <v>27</v>
      </c>
      <c r="K680" s="30" t="s">
        <v>28</v>
      </c>
      <c r="L680" s="30" t="s">
        <v>43</v>
      </c>
      <c r="M680" s="15" t="s">
        <v>44</v>
      </c>
      <c r="N680" s="15" t="s">
        <v>31</v>
      </c>
      <c r="O680" s="30" t="s">
        <v>32</v>
      </c>
      <c r="P680" s="30" t="s">
        <v>22</v>
      </c>
      <c r="Q680" s="30" t="s">
        <v>3400</v>
      </c>
      <c r="R680" s="30" t="s">
        <v>46</v>
      </c>
      <c r="S680" s="15" t="s">
        <v>3401</v>
      </c>
      <c r="T680" s="15" t="s">
        <v>22</v>
      </c>
    </row>
    <row r="681" customHeight="1" spans="1:20">
      <c r="A681" s="25">
        <v>45209</v>
      </c>
      <c r="B681" s="26" t="s">
        <v>3402</v>
      </c>
      <c r="C681" s="26" t="s">
        <v>274</v>
      </c>
      <c r="D681" s="26" t="s">
        <v>22</v>
      </c>
      <c r="E681" s="26" t="s">
        <v>3403</v>
      </c>
      <c r="F681" s="26" t="s">
        <v>3404</v>
      </c>
      <c r="G681" s="26" t="s">
        <v>25</v>
      </c>
      <c r="H681" s="26" t="s">
        <v>22</v>
      </c>
      <c r="I681" s="26" t="s">
        <v>299</v>
      </c>
      <c r="J681" s="26" t="s">
        <v>27</v>
      </c>
      <c r="K681" s="26" t="s">
        <v>28</v>
      </c>
      <c r="L681" s="26" t="s">
        <v>43</v>
      </c>
      <c r="M681" s="26" t="s">
        <v>30</v>
      </c>
      <c r="N681" s="26" t="s">
        <v>208</v>
      </c>
      <c r="O681" s="26" t="s">
        <v>32</v>
      </c>
      <c r="P681" s="26" t="s">
        <v>22</v>
      </c>
      <c r="Q681" s="26" t="s">
        <v>3405</v>
      </c>
      <c r="R681" s="26" t="s">
        <v>56</v>
      </c>
      <c r="S681" s="28" t="s">
        <v>3406</v>
      </c>
      <c r="T681" s="26" t="s">
        <v>22</v>
      </c>
    </row>
    <row r="682" customHeight="1" spans="1:20">
      <c r="A682" s="25">
        <v>45209</v>
      </c>
      <c r="B682" s="26" t="s">
        <v>3407</v>
      </c>
      <c r="C682" s="26" t="s">
        <v>274</v>
      </c>
      <c r="D682" s="26" t="s">
        <v>22</v>
      </c>
      <c r="E682" s="26" t="s">
        <v>3408</v>
      </c>
      <c r="F682" s="26" t="s">
        <v>3409</v>
      </c>
      <c r="G682" s="26" t="s">
        <v>69</v>
      </c>
      <c r="H682" s="26" t="s">
        <v>22</v>
      </c>
      <c r="I682" s="26" t="s">
        <v>701</v>
      </c>
      <c r="J682" s="26" t="s">
        <v>27</v>
      </c>
      <c r="K682" s="26" t="s">
        <v>28</v>
      </c>
      <c r="L682" s="26" t="s">
        <v>43</v>
      </c>
      <c r="M682" s="26" t="s">
        <v>44</v>
      </c>
      <c r="N682" s="26" t="s">
        <v>208</v>
      </c>
      <c r="O682" s="26" t="s">
        <v>32</v>
      </c>
      <c r="P682" s="26" t="s">
        <v>22</v>
      </c>
      <c r="Q682" s="26" t="s">
        <v>3410</v>
      </c>
      <c r="R682" s="26" t="s">
        <v>56</v>
      </c>
      <c r="S682" s="26" t="s">
        <v>3411</v>
      </c>
      <c r="T682" s="26" t="s">
        <v>22</v>
      </c>
    </row>
    <row r="683" customHeight="1" spans="1:20">
      <c r="A683" s="25">
        <v>45209</v>
      </c>
      <c r="B683" s="26" t="s">
        <v>3412</v>
      </c>
      <c r="C683" s="26" t="s">
        <v>121</v>
      </c>
      <c r="D683" s="26" t="s">
        <v>22</v>
      </c>
      <c r="E683" s="26" t="s">
        <v>3413</v>
      </c>
      <c r="F683" s="26" t="s">
        <v>1071</v>
      </c>
      <c r="G683" s="26" t="s">
        <v>336</v>
      </c>
      <c r="H683" s="26" t="s">
        <v>22</v>
      </c>
      <c r="I683" s="26" t="s">
        <v>1072</v>
      </c>
      <c r="J683" s="26" t="s">
        <v>27</v>
      </c>
      <c r="K683" s="26" t="s">
        <v>28</v>
      </c>
      <c r="L683" s="26" t="s">
        <v>43</v>
      </c>
      <c r="M683" s="26" t="s">
        <v>44</v>
      </c>
      <c r="N683" s="26" t="s">
        <v>31</v>
      </c>
      <c r="O683" s="26" t="s">
        <v>32</v>
      </c>
      <c r="P683" s="26" t="s">
        <v>22</v>
      </c>
      <c r="Q683" s="26" t="s">
        <v>3414</v>
      </c>
      <c r="R683" s="26" t="s">
        <v>56</v>
      </c>
      <c r="S683" s="26" t="s">
        <v>3415</v>
      </c>
      <c r="T683" s="26" t="s">
        <v>22</v>
      </c>
    </row>
    <row r="684" customHeight="1" spans="1:20">
      <c r="A684" s="25">
        <v>45209</v>
      </c>
      <c r="B684" s="26" t="s">
        <v>3416</v>
      </c>
      <c r="C684" s="26" t="s">
        <v>381</v>
      </c>
      <c r="D684" s="26" t="s">
        <v>22</v>
      </c>
      <c r="E684" s="26" t="s">
        <v>3372</v>
      </c>
      <c r="F684" s="26" t="s">
        <v>3373</v>
      </c>
      <c r="G684" s="26" t="s">
        <v>41</v>
      </c>
      <c r="H684" s="26" t="s">
        <v>22</v>
      </c>
      <c r="I684" s="26" t="s">
        <v>469</v>
      </c>
      <c r="J684" s="26" t="s">
        <v>27</v>
      </c>
      <c r="K684" s="26" t="s">
        <v>28</v>
      </c>
      <c r="L684" s="26" t="s">
        <v>43</v>
      </c>
      <c r="M684" s="26" t="s">
        <v>30</v>
      </c>
      <c r="N684" s="26" t="s">
        <v>31</v>
      </c>
      <c r="O684" s="26" t="s">
        <v>32</v>
      </c>
      <c r="P684" s="26" t="s">
        <v>22</v>
      </c>
      <c r="Q684" s="26" t="s">
        <v>3417</v>
      </c>
      <c r="R684" s="26" t="s">
        <v>46</v>
      </c>
      <c r="S684" s="28" t="s">
        <v>3418</v>
      </c>
      <c r="T684" s="26" t="s">
        <v>22</v>
      </c>
    </row>
    <row r="685" customHeight="1" spans="1:20">
      <c r="A685" s="25">
        <v>45210</v>
      </c>
      <c r="B685" s="26" t="s">
        <v>3419</v>
      </c>
      <c r="C685" s="26" t="s">
        <v>50</v>
      </c>
      <c r="D685" s="26" t="s">
        <v>22</v>
      </c>
      <c r="E685" s="26" t="s">
        <v>3420</v>
      </c>
      <c r="F685" s="26" t="s">
        <v>3421</v>
      </c>
      <c r="G685" s="26" t="s">
        <v>25</v>
      </c>
      <c r="H685" s="26" t="s">
        <v>22</v>
      </c>
      <c r="I685" s="26" t="s">
        <v>337</v>
      </c>
      <c r="J685" s="26" t="s">
        <v>27</v>
      </c>
      <c r="K685" s="26" t="s">
        <v>28</v>
      </c>
      <c r="L685" s="26" t="s">
        <v>43</v>
      </c>
      <c r="M685" s="26" t="s">
        <v>30</v>
      </c>
      <c r="N685" s="26" t="s">
        <v>31</v>
      </c>
      <c r="O685" s="26" t="s">
        <v>32</v>
      </c>
      <c r="P685" s="26" t="s">
        <v>22</v>
      </c>
      <c r="Q685" s="26" t="s">
        <v>3422</v>
      </c>
      <c r="R685" s="26" t="s">
        <v>56</v>
      </c>
      <c r="S685" s="28" t="s">
        <v>3423</v>
      </c>
      <c r="T685" s="26" t="s">
        <v>22</v>
      </c>
    </row>
    <row r="686" customHeight="1" spans="1:20">
      <c r="A686" s="25">
        <v>45210</v>
      </c>
      <c r="B686" s="26" t="s">
        <v>3424</v>
      </c>
      <c r="C686" s="26" t="s">
        <v>274</v>
      </c>
      <c r="D686" s="26" t="s">
        <v>22</v>
      </c>
      <c r="E686" s="26" t="s">
        <v>3425</v>
      </c>
      <c r="F686" s="26" t="s">
        <v>3426</v>
      </c>
      <c r="G686" s="26" t="s">
        <v>53</v>
      </c>
      <c r="H686" s="26" t="s">
        <v>22</v>
      </c>
      <c r="I686" s="26" t="s">
        <v>384</v>
      </c>
      <c r="J686" s="26" t="s">
        <v>27</v>
      </c>
      <c r="K686" s="26" t="s">
        <v>28</v>
      </c>
      <c r="L686" s="26" t="s">
        <v>43</v>
      </c>
      <c r="M686" s="26" t="s">
        <v>44</v>
      </c>
      <c r="N686" s="26" t="s">
        <v>208</v>
      </c>
      <c r="O686" s="26" t="s">
        <v>32</v>
      </c>
      <c r="P686" s="26" t="s">
        <v>22</v>
      </c>
      <c r="Q686" s="26" t="s">
        <v>3427</v>
      </c>
      <c r="R686" s="26" t="s">
        <v>56</v>
      </c>
      <c r="S686" s="26" t="s">
        <v>3428</v>
      </c>
      <c r="T686" s="26" t="s">
        <v>22</v>
      </c>
    </row>
    <row r="687" customHeight="1" spans="1:20">
      <c r="A687" s="25">
        <v>45210</v>
      </c>
      <c r="B687" s="26" t="s">
        <v>3429</v>
      </c>
      <c r="C687" s="26" t="s">
        <v>204</v>
      </c>
      <c r="D687" s="26" t="s">
        <v>22</v>
      </c>
      <c r="E687" s="26" t="s">
        <v>3430</v>
      </c>
      <c r="F687" s="26" t="s">
        <v>3431</v>
      </c>
      <c r="G687" s="26" t="s">
        <v>130</v>
      </c>
      <c r="H687" s="26" t="s">
        <v>22</v>
      </c>
      <c r="I687" s="26" t="s">
        <v>412</v>
      </c>
      <c r="J687" s="26" t="s">
        <v>27</v>
      </c>
      <c r="K687" s="26" t="s">
        <v>28</v>
      </c>
      <c r="L687" s="26" t="s">
        <v>43</v>
      </c>
      <c r="M687" s="26" t="s">
        <v>30</v>
      </c>
      <c r="N687" s="26" t="s">
        <v>208</v>
      </c>
      <c r="O687" s="26" t="s">
        <v>32</v>
      </c>
      <c r="P687" s="26" t="s">
        <v>22</v>
      </c>
      <c r="Q687" s="26" t="s">
        <v>3432</v>
      </c>
      <c r="R687" s="26" t="s">
        <v>56</v>
      </c>
      <c r="S687" s="28" t="s">
        <v>3433</v>
      </c>
      <c r="T687" s="26" t="s">
        <v>22</v>
      </c>
    </row>
    <row r="688" customHeight="1" spans="1:20">
      <c r="A688" s="25">
        <v>45210</v>
      </c>
      <c r="B688" s="26" t="s">
        <v>3434</v>
      </c>
      <c r="C688" s="26" t="s">
        <v>399</v>
      </c>
      <c r="D688" s="26" t="s">
        <v>22</v>
      </c>
      <c r="E688" s="26" t="s">
        <v>3435</v>
      </c>
      <c r="F688" s="26" t="s">
        <v>3436</v>
      </c>
      <c r="G688" s="26" t="s">
        <v>130</v>
      </c>
      <c r="H688" s="26" t="s">
        <v>96</v>
      </c>
      <c r="I688" s="26" t="s">
        <v>315</v>
      </c>
      <c r="J688" s="26" t="s">
        <v>27</v>
      </c>
      <c r="K688" s="26" t="s">
        <v>28</v>
      </c>
      <c r="L688" s="26" t="s">
        <v>43</v>
      </c>
      <c r="M688" s="26" t="s">
        <v>44</v>
      </c>
      <c r="N688" s="26" t="s">
        <v>31</v>
      </c>
      <c r="O688" s="26" t="s">
        <v>32</v>
      </c>
      <c r="P688" s="26" t="s">
        <v>22</v>
      </c>
      <c r="Q688" s="26" t="s">
        <v>3437</v>
      </c>
      <c r="R688" s="26" t="s">
        <v>46</v>
      </c>
      <c r="S688" s="26" t="s">
        <v>3438</v>
      </c>
      <c r="T688" s="26" t="s">
        <v>22</v>
      </c>
    </row>
    <row r="689" customHeight="1" spans="1:20">
      <c r="A689" s="25">
        <v>45210</v>
      </c>
      <c r="B689" s="26" t="s">
        <v>3439</v>
      </c>
      <c r="C689" s="26" t="s">
        <v>2978</v>
      </c>
      <c r="D689" s="26" t="s">
        <v>22</v>
      </c>
      <c r="E689" s="26" t="s">
        <v>3403</v>
      </c>
      <c r="F689" s="26" t="s">
        <v>3404</v>
      </c>
      <c r="G689" s="26" t="s">
        <v>25</v>
      </c>
      <c r="H689" s="26" t="s">
        <v>22</v>
      </c>
      <c r="I689" s="26" t="s">
        <v>26</v>
      </c>
      <c r="J689" s="26" t="s">
        <v>27</v>
      </c>
      <c r="K689" s="26" t="s">
        <v>76</v>
      </c>
      <c r="L689" s="26" t="s">
        <v>29</v>
      </c>
      <c r="M689" s="26" t="s">
        <v>30</v>
      </c>
      <c r="N689" s="26" t="s">
        <v>31</v>
      </c>
      <c r="O689" s="26" t="s">
        <v>32</v>
      </c>
      <c r="P689" s="26" t="s">
        <v>22</v>
      </c>
      <c r="Q689" s="26" t="s">
        <v>3440</v>
      </c>
      <c r="R689" s="26" t="s">
        <v>34</v>
      </c>
      <c r="S689" s="28" t="s">
        <v>3441</v>
      </c>
      <c r="T689" s="26" t="s">
        <v>22</v>
      </c>
    </row>
    <row r="690" customHeight="1" spans="1:20">
      <c r="A690" s="25">
        <v>45211</v>
      </c>
      <c r="B690" s="26" t="s">
        <v>3442</v>
      </c>
      <c r="C690" s="26" t="s">
        <v>585</v>
      </c>
      <c r="D690" s="26" t="s">
        <v>22</v>
      </c>
      <c r="E690" s="26" t="s">
        <v>3443</v>
      </c>
      <c r="F690" s="26" t="s">
        <v>3444</v>
      </c>
      <c r="G690" s="26" t="s">
        <v>247</v>
      </c>
      <c r="H690" s="26" t="s">
        <v>22</v>
      </c>
      <c r="I690" s="26" t="s">
        <v>26</v>
      </c>
      <c r="J690" s="26" t="s">
        <v>27</v>
      </c>
      <c r="K690" s="26" t="s">
        <v>76</v>
      </c>
      <c r="L690" s="26" t="s">
        <v>29</v>
      </c>
      <c r="M690" s="26" t="s">
        <v>30</v>
      </c>
      <c r="N690" s="26" t="s">
        <v>31</v>
      </c>
      <c r="O690" s="26" t="s">
        <v>32</v>
      </c>
      <c r="P690" s="26" t="s">
        <v>22</v>
      </c>
      <c r="Q690" s="26" t="s">
        <v>3445</v>
      </c>
      <c r="R690" s="26" t="s">
        <v>34</v>
      </c>
      <c r="S690" s="28" t="s">
        <v>3446</v>
      </c>
      <c r="T690" s="26" t="s">
        <v>22</v>
      </c>
    </row>
    <row r="691" customHeight="1" spans="1:20">
      <c r="A691" s="25">
        <v>45211</v>
      </c>
      <c r="B691" s="26" t="s">
        <v>3447</v>
      </c>
      <c r="C691" s="26" t="s">
        <v>274</v>
      </c>
      <c r="D691" s="26" t="s">
        <v>22</v>
      </c>
      <c r="E691" s="26" t="s">
        <v>3448</v>
      </c>
      <c r="F691" s="26" t="s">
        <v>3449</v>
      </c>
      <c r="G691" s="26" t="s">
        <v>53</v>
      </c>
      <c r="H691" s="26" t="s">
        <v>22</v>
      </c>
      <c r="I691" s="26" t="s">
        <v>412</v>
      </c>
      <c r="J691" s="26" t="s">
        <v>27</v>
      </c>
      <c r="K691" s="26" t="s">
        <v>28</v>
      </c>
      <c r="L691" s="26" t="s">
        <v>43</v>
      </c>
      <c r="M691" s="26" t="s">
        <v>44</v>
      </c>
      <c r="N691" s="26" t="s">
        <v>208</v>
      </c>
      <c r="O691" s="26" t="s">
        <v>32</v>
      </c>
      <c r="P691" s="26" t="s">
        <v>22</v>
      </c>
      <c r="Q691" s="26" t="s">
        <v>3450</v>
      </c>
      <c r="R691" s="26" t="s">
        <v>56</v>
      </c>
      <c r="S691" s="26" t="s">
        <v>3451</v>
      </c>
      <c r="T691" s="26" t="s">
        <v>22</v>
      </c>
    </row>
    <row r="692" customHeight="1" spans="1:20">
      <c r="A692" s="25">
        <v>45211</v>
      </c>
      <c r="B692" s="26" t="s">
        <v>3452</v>
      </c>
      <c r="C692" s="26" t="s">
        <v>50</v>
      </c>
      <c r="D692" s="26" t="s">
        <v>22</v>
      </c>
      <c r="E692" s="26" t="s">
        <v>3453</v>
      </c>
      <c r="F692" s="26" t="s">
        <v>3454</v>
      </c>
      <c r="G692" s="26" t="s">
        <v>25</v>
      </c>
      <c r="H692" s="26" t="s">
        <v>22</v>
      </c>
      <c r="I692" s="26" t="s">
        <v>337</v>
      </c>
      <c r="J692" s="26" t="s">
        <v>27</v>
      </c>
      <c r="K692" s="26" t="s">
        <v>28</v>
      </c>
      <c r="L692" s="26" t="s">
        <v>43</v>
      </c>
      <c r="M692" s="26" t="s">
        <v>30</v>
      </c>
      <c r="N692" s="26" t="s">
        <v>31</v>
      </c>
      <c r="O692" s="26" t="s">
        <v>32</v>
      </c>
      <c r="P692" s="26" t="s">
        <v>22</v>
      </c>
      <c r="Q692" s="26" t="s">
        <v>3455</v>
      </c>
      <c r="R692" s="26" t="s">
        <v>56</v>
      </c>
      <c r="S692" s="28" t="s">
        <v>3456</v>
      </c>
      <c r="T692" s="26" t="s">
        <v>22</v>
      </c>
    </row>
    <row r="693" customHeight="1" spans="1:20">
      <c r="A693" s="25">
        <v>45211</v>
      </c>
      <c r="B693" s="26" t="s">
        <v>3457</v>
      </c>
      <c r="C693" s="26" t="s">
        <v>50</v>
      </c>
      <c r="D693" s="26" t="s">
        <v>22</v>
      </c>
      <c r="E693" s="26" t="s">
        <v>3458</v>
      </c>
      <c r="F693" s="26" t="s">
        <v>3459</v>
      </c>
      <c r="G693" s="26" t="s">
        <v>41</v>
      </c>
      <c r="H693" s="26" t="s">
        <v>22</v>
      </c>
      <c r="I693" s="26" t="s">
        <v>162</v>
      </c>
      <c r="J693" s="26" t="s">
        <v>27</v>
      </c>
      <c r="K693" s="26" t="s">
        <v>28</v>
      </c>
      <c r="L693" s="26" t="s">
        <v>43</v>
      </c>
      <c r="M693" s="26" t="s">
        <v>30</v>
      </c>
      <c r="N693" s="26" t="s">
        <v>31</v>
      </c>
      <c r="O693" s="26" t="s">
        <v>32</v>
      </c>
      <c r="P693" s="26" t="s">
        <v>22</v>
      </c>
      <c r="Q693" s="26" t="s">
        <v>3460</v>
      </c>
      <c r="R693" s="26" t="s">
        <v>56</v>
      </c>
      <c r="S693" s="28" t="s">
        <v>3461</v>
      </c>
      <c r="T693" s="26" t="s">
        <v>22</v>
      </c>
    </row>
    <row r="694" customHeight="1" spans="1:20">
      <c r="A694" s="25">
        <v>45211</v>
      </c>
      <c r="B694" s="26" t="s">
        <v>3462</v>
      </c>
      <c r="C694" s="26" t="s">
        <v>121</v>
      </c>
      <c r="D694" s="26" t="s">
        <v>22</v>
      </c>
      <c r="E694" s="26" t="s">
        <v>3463</v>
      </c>
      <c r="F694" s="26" t="s">
        <v>3464</v>
      </c>
      <c r="G694" s="26" t="s">
        <v>130</v>
      </c>
      <c r="H694" s="26" t="s">
        <v>22</v>
      </c>
      <c r="I694" s="26" t="s">
        <v>384</v>
      </c>
      <c r="J694" s="26" t="s">
        <v>27</v>
      </c>
      <c r="K694" s="26" t="s">
        <v>28</v>
      </c>
      <c r="L694" s="26" t="s">
        <v>43</v>
      </c>
      <c r="M694" s="26" t="s">
        <v>30</v>
      </c>
      <c r="N694" s="26" t="s">
        <v>31</v>
      </c>
      <c r="O694" s="26" t="s">
        <v>32</v>
      </c>
      <c r="P694" s="26" t="s">
        <v>22</v>
      </c>
      <c r="Q694" s="26" t="s">
        <v>3465</v>
      </c>
      <c r="R694" s="26" t="s">
        <v>56</v>
      </c>
      <c r="S694" s="26" t="s">
        <v>3466</v>
      </c>
      <c r="T694" s="26" t="s">
        <v>22</v>
      </c>
    </row>
    <row r="695" customHeight="1" spans="1:20">
      <c r="A695" s="25">
        <v>45211</v>
      </c>
      <c r="B695" s="26" t="s">
        <v>3467</v>
      </c>
      <c r="C695" s="26" t="s">
        <v>121</v>
      </c>
      <c r="D695" s="26" t="s">
        <v>22</v>
      </c>
      <c r="E695" s="26" t="s">
        <v>3468</v>
      </c>
      <c r="F695" s="26" t="s">
        <v>845</v>
      </c>
      <c r="G695" s="26" t="s">
        <v>41</v>
      </c>
      <c r="H695" s="26" t="s">
        <v>110</v>
      </c>
      <c r="I695" s="26" t="s">
        <v>149</v>
      </c>
      <c r="J695" s="26" t="s">
        <v>27</v>
      </c>
      <c r="K695" s="26" t="s">
        <v>28</v>
      </c>
      <c r="L695" s="26" t="s">
        <v>43</v>
      </c>
      <c r="M695" s="26" t="s">
        <v>30</v>
      </c>
      <c r="N695" s="26" t="s">
        <v>31</v>
      </c>
      <c r="O695" s="26" t="s">
        <v>32</v>
      </c>
      <c r="P695" s="26" t="s">
        <v>22</v>
      </c>
      <c r="Q695" s="26" t="s">
        <v>3469</v>
      </c>
      <c r="R695" s="26" t="s">
        <v>56</v>
      </c>
      <c r="S695" s="28" t="s">
        <v>3470</v>
      </c>
      <c r="T695" s="26" t="s">
        <v>22</v>
      </c>
    </row>
    <row r="696" customHeight="1" spans="1:20">
      <c r="A696" s="25">
        <v>45211</v>
      </c>
      <c r="B696" s="26" t="s">
        <v>3471</v>
      </c>
      <c r="C696" s="26" t="s">
        <v>121</v>
      </c>
      <c r="D696" s="26" t="s">
        <v>22</v>
      </c>
      <c r="E696" s="26" t="s">
        <v>3472</v>
      </c>
      <c r="F696" s="26" t="s">
        <v>3473</v>
      </c>
      <c r="G696" s="26" t="s">
        <v>25</v>
      </c>
      <c r="H696" s="26" t="s">
        <v>22</v>
      </c>
      <c r="I696" s="26" t="s">
        <v>97</v>
      </c>
      <c r="J696" s="26" t="s">
        <v>27</v>
      </c>
      <c r="K696" s="26" t="s">
        <v>28</v>
      </c>
      <c r="L696" s="26" t="s">
        <v>43</v>
      </c>
      <c r="M696" s="26" t="s">
        <v>30</v>
      </c>
      <c r="N696" s="26" t="s">
        <v>31</v>
      </c>
      <c r="O696" s="26" t="s">
        <v>32</v>
      </c>
      <c r="P696" s="26" t="s">
        <v>22</v>
      </c>
      <c r="Q696" s="26" t="s">
        <v>3474</v>
      </c>
      <c r="R696" s="26" t="s">
        <v>56</v>
      </c>
      <c r="S696" s="28" t="s">
        <v>3475</v>
      </c>
      <c r="T696" s="26" t="s">
        <v>22</v>
      </c>
    </row>
    <row r="697" customHeight="1" spans="1:20">
      <c r="A697" s="25">
        <v>45211</v>
      </c>
      <c r="B697" s="26" t="s">
        <v>3476</v>
      </c>
      <c r="C697" s="26" t="s">
        <v>204</v>
      </c>
      <c r="D697" s="26" t="s">
        <v>22</v>
      </c>
      <c r="E697" s="26" t="s">
        <v>3477</v>
      </c>
      <c r="F697" s="26" t="s">
        <v>3478</v>
      </c>
      <c r="G697" s="26" t="s">
        <v>53</v>
      </c>
      <c r="H697" s="26" t="s">
        <v>22</v>
      </c>
      <c r="I697" s="26" t="s">
        <v>104</v>
      </c>
      <c r="J697" s="26" t="s">
        <v>27</v>
      </c>
      <c r="K697" s="26" t="s">
        <v>28</v>
      </c>
      <c r="L697" s="26" t="s">
        <v>43</v>
      </c>
      <c r="M697" s="26" t="s">
        <v>44</v>
      </c>
      <c r="N697" s="26" t="s">
        <v>208</v>
      </c>
      <c r="O697" s="26" t="s">
        <v>32</v>
      </c>
      <c r="P697" s="26" t="s">
        <v>22</v>
      </c>
      <c r="Q697" s="26" t="s">
        <v>3479</v>
      </c>
      <c r="R697" s="26" t="s">
        <v>56</v>
      </c>
      <c r="S697" s="26" t="s">
        <v>3480</v>
      </c>
      <c r="T697" s="26" t="s">
        <v>22</v>
      </c>
    </row>
    <row r="698" customHeight="1" spans="1:20">
      <c r="A698" s="25">
        <v>45211</v>
      </c>
      <c r="B698" s="26" t="s">
        <v>3481</v>
      </c>
      <c r="C698" s="26" t="s">
        <v>274</v>
      </c>
      <c r="D698" s="26" t="s">
        <v>22</v>
      </c>
      <c r="E698" s="26" t="s">
        <v>3482</v>
      </c>
      <c r="F698" s="26" t="s">
        <v>3483</v>
      </c>
      <c r="G698" s="26" t="s">
        <v>336</v>
      </c>
      <c r="H698" s="26" t="s">
        <v>22</v>
      </c>
      <c r="I698" s="26" t="s">
        <v>3484</v>
      </c>
      <c r="J698" s="26" t="s">
        <v>27</v>
      </c>
      <c r="K698" s="26" t="s">
        <v>28</v>
      </c>
      <c r="L698" s="26" t="s">
        <v>43</v>
      </c>
      <c r="M698" s="26" t="s">
        <v>44</v>
      </c>
      <c r="N698" s="26" t="s">
        <v>208</v>
      </c>
      <c r="O698" s="26" t="s">
        <v>32</v>
      </c>
      <c r="P698" s="26" t="s">
        <v>22</v>
      </c>
      <c r="Q698" s="26" t="s">
        <v>3485</v>
      </c>
      <c r="R698" s="26" t="s">
        <v>56</v>
      </c>
      <c r="S698" s="26" t="s">
        <v>3486</v>
      </c>
      <c r="T698" s="26" t="s">
        <v>22</v>
      </c>
    </row>
    <row r="699" customHeight="1" spans="1:20">
      <c r="A699" s="25">
        <v>45211</v>
      </c>
      <c r="B699" s="26" t="s">
        <v>3487</v>
      </c>
      <c r="C699" s="26" t="s">
        <v>274</v>
      </c>
      <c r="D699" s="26" t="s">
        <v>22</v>
      </c>
      <c r="E699" s="26" t="s">
        <v>3488</v>
      </c>
      <c r="F699" s="26" t="s">
        <v>3489</v>
      </c>
      <c r="G699" s="26" t="s">
        <v>130</v>
      </c>
      <c r="H699" s="26" t="s">
        <v>22</v>
      </c>
      <c r="I699" s="26" t="s">
        <v>985</v>
      </c>
      <c r="J699" s="26" t="s">
        <v>27</v>
      </c>
      <c r="K699" s="26" t="s">
        <v>28</v>
      </c>
      <c r="L699" s="26" t="s">
        <v>43</v>
      </c>
      <c r="M699" s="26" t="s">
        <v>30</v>
      </c>
      <c r="N699" s="26" t="s">
        <v>208</v>
      </c>
      <c r="O699" s="26" t="s">
        <v>32</v>
      </c>
      <c r="P699" s="26" t="s">
        <v>22</v>
      </c>
      <c r="Q699" s="26" t="s">
        <v>3490</v>
      </c>
      <c r="R699" s="26" t="s">
        <v>56</v>
      </c>
      <c r="S699" s="26" t="s">
        <v>3491</v>
      </c>
      <c r="T699" s="26" t="s">
        <v>22</v>
      </c>
    </row>
    <row r="700" customHeight="1" spans="1:20">
      <c r="A700" s="25">
        <v>45211</v>
      </c>
      <c r="B700" s="26" t="s">
        <v>3492</v>
      </c>
      <c r="C700" s="26" t="s">
        <v>204</v>
      </c>
      <c r="D700" s="26" t="s">
        <v>22</v>
      </c>
      <c r="E700" s="26" t="s">
        <v>3493</v>
      </c>
      <c r="F700" s="26" t="s">
        <v>3494</v>
      </c>
      <c r="G700" s="26" t="s">
        <v>25</v>
      </c>
      <c r="H700" s="26" t="s">
        <v>22</v>
      </c>
      <c r="I700" s="26" t="s">
        <v>511</v>
      </c>
      <c r="J700" s="26" t="s">
        <v>27</v>
      </c>
      <c r="K700" s="26" t="s">
        <v>28</v>
      </c>
      <c r="L700" s="26" t="s">
        <v>43</v>
      </c>
      <c r="M700" s="26" t="s">
        <v>44</v>
      </c>
      <c r="N700" s="26" t="s">
        <v>208</v>
      </c>
      <c r="O700" s="26" t="s">
        <v>32</v>
      </c>
      <c r="P700" s="26" t="s">
        <v>22</v>
      </c>
      <c r="Q700" s="26" t="s">
        <v>3495</v>
      </c>
      <c r="R700" s="26" t="s">
        <v>56</v>
      </c>
      <c r="S700" s="26" t="s">
        <v>3496</v>
      </c>
      <c r="T700" s="26" t="s">
        <v>22</v>
      </c>
    </row>
    <row r="701" customHeight="1" spans="1:20">
      <c r="A701" s="25">
        <v>45211</v>
      </c>
      <c r="B701" s="26" t="s">
        <v>3497</v>
      </c>
      <c r="C701" s="26" t="s">
        <v>121</v>
      </c>
      <c r="D701" s="26" t="s">
        <v>22</v>
      </c>
      <c r="E701" s="26" t="s">
        <v>3498</v>
      </c>
      <c r="F701" s="26" t="s">
        <v>2449</v>
      </c>
      <c r="G701" s="26" t="s">
        <v>25</v>
      </c>
      <c r="H701" s="26" t="s">
        <v>22</v>
      </c>
      <c r="I701" s="26" t="s">
        <v>97</v>
      </c>
      <c r="J701" s="26" t="s">
        <v>27</v>
      </c>
      <c r="K701" s="26" t="s">
        <v>28</v>
      </c>
      <c r="L701" s="26" t="s">
        <v>43</v>
      </c>
      <c r="M701" s="26" t="s">
        <v>799</v>
      </c>
      <c r="N701" s="26" t="s">
        <v>31</v>
      </c>
      <c r="O701" s="26" t="s">
        <v>32</v>
      </c>
      <c r="P701" s="26" t="s">
        <v>22</v>
      </c>
      <c r="Q701" s="26" t="s">
        <v>3499</v>
      </c>
      <c r="R701" s="26" t="s">
        <v>56</v>
      </c>
      <c r="S701" s="26" t="s">
        <v>3500</v>
      </c>
      <c r="T701" s="26" t="s">
        <v>22</v>
      </c>
    </row>
    <row r="702" customHeight="1" spans="1:20">
      <c r="A702" s="25">
        <v>45211</v>
      </c>
      <c r="B702" s="26" t="s">
        <v>3501</v>
      </c>
      <c r="C702" s="26" t="s">
        <v>121</v>
      </c>
      <c r="D702" s="26" t="s">
        <v>22</v>
      </c>
      <c r="E702" s="26" t="s">
        <v>3502</v>
      </c>
      <c r="F702" s="26" t="s">
        <v>3503</v>
      </c>
      <c r="G702" s="26" t="s">
        <v>25</v>
      </c>
      <c r="H702" s="26" t="s">
        <v>22</v>
      </c>
      <c r="I702" s="26" t="s">
        <v>97</v>
      </c>
      <c r="J702" s="26" t="s">
        <v>27</v>
      </c>
      <c r="K702" s="26" t="s">
        <v>28</v>
      </c>
      <c r="L702" s="26" t="s">
        <v>43</v>
      </c>
      <c r="M702" s="26" t="s">
        <v>30</v>
      </c>
      <c r="N702" s="26" t="s">
        <v>31</v>
      </c>
      <c r="O702" s="26" t="s">
        <v>32</v>
      </c>
      <c r="P702" s="26" t="s">
        <v>22</v>
      </c>
      <c r="Q702" s="26" t="s">
        <v>3504</v>
      </c>
      <c r="R702" s="26" t="s">
        <v>56</v>
      </c>
      <c r="S702" s="28" t="s">
        <v>3505</v>
      </c>
      <c r="T702" s="26" t="s">
        <v>22</v>
      </c>
    </row>
    <row r="703" customHeight="1" spans="1:20">
      <c r="A703" s="25">
        <v>45211</v>
      </c>
      <c r="B703" s="26" t="s">
        <v>3506</v>
      </c>
      <c r="C703" s="26" t="s">
        <v>59</v>
      </c>
      <c r="D703" s="26" t="s">
        <v>22</v>
      </c>
      <c r="E703" s="26" t="s">
        <v>3502</v>
      </c>
      <c r="F703" s="26" t="s">
        <v>3503</v>
      </c>
      <c r="G703" s="26" t="s">
        <v>25</v>
      </c>
      <c r="H703" s="26" t="s">
        <v>22</v>
      </c>
      <c r="I703" s="26" t="s">
        <v>384</v>
      </c>
      <c r="J703" s="26" t="s">
        <v>27</v>
      </c>
      <c r="K703" s="26" t="s">
        <v>28</v>
      </c>
      <c r="L703" s="26" t="s">
        <v>43</v>
      </c>
      <c r="M703" s="26" t="s">
        <v>30</v>
      </c>
      <c r="N703" s="26" t="s">
        <v>31</v>
      </c>
      <c r="O703" s="26" t="s">
        <v>32</v>
      </c>
      <c r="P703" s="26" t="s">
        <v>22</v>
      </c>
      <c r="Q703" s="26" t="s">
        <v>3507</v>
      </c>
      <c r="R703" s="26" t="s">
        <v>46</v>
      </c>
      <c r="S703" s="28" t="s">
        <v>3508</v>
      </c>
      <c r="T703" s="26" t="s">
        <v>22</v>
      </c>
    </row>
    <row r="704" customHeight="1" spans="1:20">
      <c r="A704" s="25">
        <v>45211</v>
      </c>
      <c r="B704" s="26" t="s">
        <v>3509</v>
      </c>
      <c r="C704" s="26" t="s">
        <v>381</v>
      </c>
      <c r="D704" s="26" t="s">
        <v>22</v>
      </c>
      <c r="E704" s="26" t="s">
        <v>3510</v>
      </c>
      <c r="F704" s="26" t="s">
        <v>3511</v>
      </c>
      <c r="G704" s="26" t="s">
        <v>82</v>
      </c>
      <c r="H704" s="26" t="s">
        <v>22</v>
      </c>
      <c r="I704" s="26" t="s">
        <v>26</v>
      </c>
      <c r="J704" s="26" t="s">
        <v>27</v>
      </c>
      <c r="K704" s="26" t="s">
        <v>28</v>
      </c>
      <c r="L704" s="26" t="s">
        <v>29</v>
      </c>
      <c r="M704" s="26" t="s">
        <v>30</v>
      </c>
      <c r="N704" s="26" t="s">
        <v>31</v>
      </c>
      <c r="O704" s="26" t="s">
        <v>32</v>
      </c>
      <c r="P704" s="26" t="s">
        <v>22</v>
      </c>
      <c r="Q704" s="26" t="s">
        <v>3512</v>
      </c>
      <c r="R704" s="26" t="s">
        <v>34</v>
      </c>
      <c r="S704" s="26" t="s">
        <v>3513</v>
      </c>
      <c r="T704" s="26" t="s">
        <v>3514</v>
      </c>
    </row>
    <row r="705" customHeight="1" spans="1:20">
      <c r="A705" s="25">
        <v>45211</v>
      </c>
      <c r="B705" s="26" t="s">
        <v>3515</v>
      </c>
      <c r="C705" s="26" t="s">
        <v>79</v>
      </c>
      <c r="D705" s="26" t="s">
        <v>22</v>
      </c>
      <c r="E705" s="26" t="s">
        <v>3516</v>
      </c>
      <c r="F705" s="26" t="s">
        <v>3517</v>
      </c>
      <c r="G705" s="26" t="s">
        <v>130</v>
      </c>
      <c r="H705" s="26" t="s">
        <v>22</v>
      </c>
      <c r="I705" s="26" t="s">
        <v>293</v>
      </c>
      <c r="J705" s="26" t="s">
        <v>27</v>
      </c>
      <c r="K705" s="26" t="s">
        <v>28</v>
      </c>
      <c r="L705" s="26" t="s">
        <v>43</v>
      </c>
      <c r="M705" s="26" t="s">
        <v>30</v>
      </c>
      <c r="N705" s="26" t="s">
        <v>31</v>
      </c>
      <c r="O705" s="26" t="s">
        <v>32</v>
      </c>
      <c r="P705" s="26" t="s">
        <v>22</v>
      </c>
      <c r="Q705" s="26" t="s">
        <v>3518</v>
      </c>
      <c r="R705" s="26" t="s">
        <v>46</v>
      </c>
      <c r="S705" s="28" t="s">
        <v>3519</v>
      </c>
      <c r="T705" s="26" t="s">
        <v>22</v>
      </c>
    </row>
    <row r="706" customHeight="1" spans="1:20">
      <c r="A706" s="6">
        <v>45212</v>
      </c>
      <c r="B706" s="9" t="s">
        <v>3520</v>
      </c>
      <c r="C706" s="9" t="s">
        <v>121</v>
      </c>
      <c r="D706" s="9" t="s">
        <v>22</v>
      </c>
      <c r="E706" s="9" t="s">
        <v>3521</v>
      </c>
      <c r="F706" s="9" t="s">
        <v>3522</v>
      </c>
      <c r="G706" s="9" t="s">
        <v>336</v>
      </c>
      <c r="H706" s="9" t="s">
        <v>540</v>
      </c>
      <c r="I706" s="9" t="s">
        <v>97</v>
      </c>
      <c r="J706" s="9" t="s">
        <v>27</v>
      </c>
      <c r="K706" s="9" t="s">
        <v>28</v>
      </c>
      <c r="L706" s="9" t="s">
        <v>43</v>
      </c>
      <c r="M706" s="9" t="s">
        <v>799</v>
      </c>
      <c r="N706" s="9" t="s">
        <v>31</v>
      </c>
      <c r="O706" s="9" t="s">
        <v>32</v>
      </c>
      <c r="P706" s="9" t="s">
        <v>22</v>
      </c>
      <c r="Q706" s="9" t="s">
        <v>3523</v>
      </c>
      <c r="R706" s="9" t="s">
        <v>56</v>
      </c>
      <c r="S706" s="20" t="s">
        <v>3524</v>
      </c>
      <c r="T706" s="9" t="s">
        <v>22</v>
      </c>
    </row>
    <row r="707" customHeight="1" spans="1:20">
      <c r="A707" s="6">
        <v>45212</v>
      </c>
      <c r="B707" s="9" t="s">
        <v>3525</v>
      </c>
      <c r="C707" s="9" t="s">
        <v>121</v>
      </c>
      <c r="D707" s="9" t="s">
        <v>22</v>
      </c>
      <c r="E707" s="9" t="s">
        <v>3526</v>
      </c>
      <c r="F707" s="9" t="s">
        <v>3527</v>
      </c>
      <c r="G707" s="9" t="s">
        <v>336</v>
      </c>
      <c r="H707" s="9" t="s">
        <v>22</v>
      </c>
      <c r="I707" s="9" t="s">
        <v>1713</v>
      </c>
      <c r="J707" s="9" t="s">
        <v>27</v>
      </c>
      <c r="K707" s="9" t="s">
        <v>28</v>
      </c>
      <c r="L707" s="9" t="s">
        <v>43</v>
      </c>
      <c r="M707" s="9" t="s">
        <v>44</v>
      </c>
      <c r="N707" s="9" t="s">
        <v>31</v>
      </c>
      <c r="O707" s="9" t="s">
        <v>32</v>
      </c>
      <c r="P707" s="9" t="s">
        <v>22</v>
      </c>
      <c r="Q707" s="9" t="s">
        <v>3528</v>
      </c>
      <c r="R707" s="9" t="s">
        <v>56</v>
      </c>
      <c r="S707" s="9" t="s">
        <v>3529</v>
      </c>
      <c r="T707" s="9" t="s">
        <v>22</v>
      </c>
    </row>
    <row r="708" customHeight="1" spans="1:20">
      <c r="A708" s="6">
        <v>45212</v>
      </c>
      <c r="B708" s="9" t="s">
        <v>3530</v>
      </c>
      <c r="C708" s="9" t="s">
        <v>121</v>
      </c>
      <c r="D708" s="9" t="s">
        <v>22</v>
      </c>
      <c r="E708" s="9" t="s">
        <v>3531</v>
      </c>
      <c r="F708" s="9" t="s">
        <v>3532</v>
      </c>
      <c r="G708" s="9" t="s">
        <v>247</v>
      </c>
      <c r="H708" s="9" t="s">
        <v>22</v>
      </c>
      <c r="I708" s="9" t="s">
        <v>1713</v>
      </c>
      <c r="J708" s="9" t="s">
        <v>27</v>
      </c>
      <c r="K708" s="9" t="s">
        <v>28</v>
      </c>
      <c r="L708" s="9" t="s">
        <v>43</v>
      </c>
      <c r="M708" s="9" t="s">
        <v>30</v>
      </c>
      <c r="N708" s="9" t="s">
        <v>31</v>
      </c>
      <c r="O708" s="9" t="s">
        <v>32</v>
      </c>
      <c r="P708" s="9" t="s">
        <v>22</v>
      </c>
      <c r="Q708" s="9" t="s">
        <v>3533</v>
      </c>
      <c r="R708" s="9" t="s">
        <v>56</v>
      </c>
      <c r="S708" s="9" t="s">
        <v>3534</v>
      </c>
      <c r="T708" s="9" t="s">
        <v>22</v>
      </c>
    </row>
    <row r="709" customHeight="1" spans="1:20">
      <c r="A709" s="6">
        <v>45212</v>
      </c>
      <c r="B709" s="9" t="s">
        <v>3535</v>
      </c>
      <c r="C709" s="9" t="s">
        <v>274</v>
      </c>
      <c r="D709" s="9" t="s">
        <v>22</v>
      </c>
      <c r="E709" s="9" t="s">
        <v>3536</v>
      </c>
      <c r="F709" s="9" t="s">
        <v>3537</v>
      </c>
      <c r="G709" s="9" t="s">
        <v>25</v>
      </c>
      <c r="H709" s="9" t="s">
        <v>22</v>
      </c>
      <c r="I709" s="9" t="s">
        <v>162</v>
      </c>
      <c r="J709" s="9" t="s">
        <v>27</v>
      </c>
      <c r="K709" s="9" t="s">
        <v>28</v>
      </c>
      <c r="L709" s="9" t="s">
        <v>43</v>
      </c>
      <c r="M709" s="9" t="s">
        <v>30</v>
      </c>
      <c r="N709" s="9" t="s">
        <v>208</v>
      </c>
      <c r="O709" s="9" t="s">
        <v>32</v>
      </c>
      <c r="P709" s="9" t="s">
        <v>22</v>
      </c>
      <c r="Q709" s="9" t="s">
        <v>3538</v>
      </c>
      <c r="R709" s="9" t="s">
        <v>56</v>
      </c>
      <c r="S709" s="20" t="s">
        <v>3539</v>
      </c>
      <c r="T709" s="9" t="s">
        <v>22</v>
      </c>
    </row>
    <row r="710" customHeight="1" spans="1:20">
      <c r="A710" s="6">
        <v>45212</v>
      </c>
      <c r="B710" s="9" t="s">
        <v>3540</v>
      </c>
      <c r="C710" s="9" t="s">
        <v>381</v>
      </c>
      <c r="D710" s="9" t="s">
        <v>22</v>
      </c>
      <c r="E710" s="9" t="s">
        <v>3541</v>
      </c>
      <c r="F710" s="9" t="s">
        <v>3542</v>
      </c>
      <c r="G710" s="9" t="s">
        <v>69</v>
      </c>
      <c r="H710" s="9" t="s">
        <v>22</v>
      </c>
      <c r="I710" s="9" t="s">
        <v>384</v>
      </c>
      <c r="J710" s="9" t="s">
        <v>27</v>
      </c>
      <c r="K710" s="9" t="s">
        <v>28</v>
      </c>
      <c r="L710" s="9" t="s">
        <v>43</v>
      </c>
      <c r="M710" s="9" t="s">
        <v>30</v>
      </c>
      <c r="N710" s="9" t="s">
        <v>31</v>
      </c>
      <c r="O710" s="9" t="s">
        <v>32</v>
      </c>
      <c r="P710" s="9" t="s">
        <v>22</v>
      </c>
      <c r="Q710" s="9" t="s">
        <v>3543</v>
      </c>
      <c r="R710" s="9" t="s">
        <v>46</v>
      </c>
      <c r="S710" s="20" t="s">
        <v>3544</v>
      </c>
      <c r="T710" s="9" t="s">
        <v>22</v>
      </c>
    </row>
    <row r="711" customHeight="1" spans="1:20">
      <c r="A711" s="6">
        <v>45212</v>
      </c>
      <c r="B711" s="9" t="s">
        <v>3545</v>
      </c>
      <c r="C711" s="9" t="s">
        <v>381</v>
      </c>
      <c r="D711" s="9" t="s">
        <v>22</v>
      </c>
      <c r="E711" s="9" t="s">
        <v>3546</v>
      </c>
      <c r="F711" s="9" t="s">
        <v>3547</v>
      </c>
      <c r="G711" s="9" t="s">
        <v>25</v>
      </c>
      <c r="H711" s="9" t="s">
        <v>22</v>
      </c>
      <c r="I711" s="9" t="s">
        <v>299</v>
      </c>
      <c r="J711" s="9" t="s">
        <v>27</v>
      </c>
      <c r="K711" s="9" t="s">
        <v>28</v>
      </c>
      <c r="L711" s="9" t="s">
        <v>43</v>
      </c>
      <c r="M711" s="9" t="s">
        <v>30</v>
      </c>
      <c r="N711" s="9" t="s">
        <v>31</v>
      </c>
      <c r="O711" s="9" t="s">
        <v>32</v>
      </c>
      <c r="P711" s="9" t="s">
        <v>22</v>
      </c>
      <c r="Q711" s="9" t="s">
        <v>3548</v>
      </c>
      <c r="R711" s="9" t="s">
        <v>46</v>
      </c>
      <c r="S711" s="20" t="s">
        <v>3549</v>
      </c>
      <c r="T711" s="9" t="s">
        <v>22</v>
      </c>
    </row>
    <row r="712" customHeight="1" spans="1:20">
      <c r="A712" s="6">
        <v>45212</v>
      </c>
      <c r="B712" s="9" t="s">
        <v>3550</v>
      </c>
      <c r="C712" s="9" t="s">
        <v>381</v>
      </c>
      <c r="D712" s="9" t="s">
        <v>22</v>
      </c>
      <c r="E712" s="9" t="s">
        <v>3551</v>
      </c>
      <c r="F712" s="9" t="s">
        <v>3552</v>
      </c>
      <c r="G712" s="9" t="s">
        <v>82</v>
      </c>
      <c r="H712" s="9" t="s">
        <v>22</v>
      </c>
      <c r="I712" s="9" t="s">
        <v>315</v>
      </c>
      <c r="J712" s="9" t="s">
        <v>27</v>
      </c>
      <c r="K712" s="9" t="s">
        <v>28</v>
      </c>
      <c r="L712" s="9" t="s">
        <v>43</v>
      </c>
      <c r="M712" s="9" t="s">
        <v>169</v>
      </c>
      <c r="N712" s="9" t="s">
        <v>31</v>
      </c>
      <c r="O712" s="9" t="s">
        <v>32</v>
      </c>
      <c r="P712" s="9" t="s">
        <v>22</v>
      </c>
      <c r="Q712" s="9" t="s">
        <v>3553</v>
      </c>
      <c r="R712" s="9" t="s">
        <v>46</v>
      </c>
      <c r="S712" s="20" t="s">
        <v>3554</v>
      </c>
      <c r="T712" s="9" t="s">
        <v>22</v>
      </c>
    </row>
    <row r="713" customHeight="1" spans="1:20">
      <c r="A713" s="6">
        <v>45213</v>
      </c>
      <c r="B713" s="9" t="s">
        <v>3555</v>
      </c>
      <c r="C713" s="9" t="s">
        <v>50</v>
      </c>
      <c r="D713" s="9" t="s">
        <v>22</v>
      </c>
      <c r="E713" s="9" t="s">
        <v>3556</v>
      </c>
      <c r="F713" s="9" t="s">
        <v>3557</v>
      </c>
      <c r="G713" s="9" t="s">
        <v>130</v>
      </c>
      <c r="H713" s="9" t="s">
        <v>22</v>
      </c>
      <c r="I713" s="9" t="s">
        <v>299</v>
      </c>
      <c r="J713" s="9" t="s">
        <v>27</v>
      </c>
      <c r="K713" s="9" t="s">
        <v>28</v>
      </c>
      <c r="L713" s="9" t="s">
        <v>43</v>
      </c>
      <c r="M713" s="9" t="s">
        <v>30</v>
      </c>
      <c r="N713" s="9" t="s">
        <v>31</v>
      </c>
      <c r="O713" s="9" t="s">
        <v>32</v>
      </c>
      <c r="P713" s="9" t="s">
        <v>22</v>
      </c>
      <c r="Q713" s="9" t="s">
        <v>3558</v>
      </c>
      <c r="R713" s="9" t="s">
        <v>56</v>
      </c>
      <c r="S713" s="9" t="s">
        <v>3559</v>
      </c>
      <c r="T713" s="9" t="s">
        <v>22</v>
      </c>
    </row>
    <row r="714" customHeight="1" spans="1:20">
      <c r="A714" s="6">
        <v>45213</v>
      </c>
      <c r="B714" s="9" t="s">
        <v>3560</v>
      </c>
      <c r="C714" s="9" t="s">
        <v>50</v>
      </c>
      <c r="D714" s="9" t="s">
        <v>22</v>
      </c>
      <c r="E714" s="9" t="s">
        <v>3561</v>
      </c>
      <c r="F714" s="9" t="s">
        <v>3562</v>
      </c>
      <c r="G714" s="9" t="s">
        <v>130</v>
      </c>
      <c r="H714" s="9" t="s">
        <v>22</v>
      </c>
      <c r="I714" s="9" t="s">
        <v>235</v>
      </c>
      <c r="J714" s="9" t="s">
        <v>27</v>
      </c>
      <c r="K714" s="9" t="s">
        <v>28</v>
      </c>
      <c r="L714" s="9" t="s">
        <v>43</v>
      </c>
      <c r="M714" s="9" t="s">
        <v>30</v>
      </c>
      <c r="N714" s="9" t="s">
        <v>31</v>
      </c>
      <c r="O714" s="9" t="s">
        <v>32</v>
      </c>
      <c r="P714" s="9" t="s">
        <v>22</v>
      </c>
      <c r="Q714" s="9" t="s">
        <v>3563</v>
      </c>
      <c r="R714" s="9" t="s">
        <v>56</v>
      </c>
      <c r="S714" s="20" t="s">
        <v>3564</v>
      </c>
      <c r="T714" s="9" t="s">
        <v>22</v>
      </c>
    </row>
    <row r="715" customHeight="1" spans="1:20">
      <c r="A715" s="6">
        <v>45213</v>
      </c>
      <c r="B715" s="9" t="s">
        <v>3565</v>
      </c>
      <c r="C715" s="9" t="s">
        <v>121</v>
      </c>
      <c r="D715" s="9" t="s">
        <v>22</v>
      </c>
      <c r="E715" s="9" t="s">
        <v>804</v>
      </c>
      <c r="F715" s="9" t="s">
        <v>805</v>
      </c>
      <c r="G715" s="9" t="s">
        <v>82</v>
      </c>
      <c r="H715" s="9" t="s">
        <v>22</v>
      </c>
      <c r="I715" s="9" t="s">
        <v>384</v>
      </c>
      <c r="J715" s="9" t="s">
        <v>27</v>
      </c>
      <c r="K715" s="9" t="s">
        <v>28</v>
      </c>
      <c r="L715" s="9" t="s">
        <v>43</v>
      </c>
      <c r="M715" s="9" t="s">
        <v>30</v>
      </c>
      <c r="N715" s="9" t="s">
        <v>31</v>
      </c>
      <c r="O715" s="9" t="s">
        <v>32</v>
      </c>
      <c r="P715" s="9" t="s">
        <v>22</v>
      </c>
      <c r="Q715" s="9" t="s">
        <v>3566</v>
      </c>
      <c r="R715" s="9" t="s">
        <v>56</v>
      </c>
      <c r="S715" s="20" t="s">
        <v>3567</v>
      </c>
      <c r="T715" s="9" t="s">
        <v>22</v>
      </c>
    </row>
    <row r="716" customHeight="1" spans="1:20">
      <c r="A716" s="6">
        <v>45213</v>
      </c>
      <c r="B716" s="9" t="s">
        <v>3568</v>
      </c>
      <c r="C716" s="9" t="s">
        <v>121</v>
      </c>
      <c r="D716" s="9" t="s">
        <v>22</v>
      </c>
      <c r="E716" s="9" t="s">
        <v>3569</v>
      </c>
      <c r="F716" s="9" t="s">
        <v>3570</v>
      </c>
      <c r="G716" s="9" t="s">
        <v>53</v>
      </c>
      <c r="H716" s="9" t="s">
        <v>22</v>
      </c>
      <c r="I716" s="9" t="s">
        <v>131</v>
      </c>
      <c r="J716" s="9" t="s">
        <v>27</v>
      </c>
      <c r="K716" s="9" t="s">
        <v>28</v>
      </c>
      <c r="L716" s="9" t="s">
        <v>43</v>
      </c>
      <c r="M716" s="9" t="s">
        <v>30</v>
      </c>
      <c r="N716" s="9" t="s">
        <v>31</v>
      </c>
      <c r="O716" s="9" t="s">
        <v>32</v>
      </c>
      <c r="P716" s="9" t="s">
        <v>22</v>
      </c>
      <c r="Q716" s="9" t="s">
        <v>3571</v>
      </c>
      <c r="R716" s="9" t="s">
        <v>56</v>
      </c>
      <c r="S716" s="9" t="s">
        <v>3572</v>
      </c>
      <c r="T716" s="9" t="s">
        <v>22</v>
      </c>
    </row>
    <row r="717" customHeight="1" spans="1:20">
      <c r="A717" s="6">
        <v>45213</v>
      </c>
      <c r="B717" s="9" t="s">
        <v>3573</v>
      </c>
      <c r="C717" s="9" t="s">
        <v>121</v>
      </c>
      <c r="D717" s="9" t="s">
        <v>22</v>
      </c>
      <c r="E717" s="9" t="s">
        <v>3574</v>
      </c>
      <c r="F717" s="9" t="s">
        <v>3575</v>
      </c>
      <c r="G717" s="9" t="s">
        <v>62</v>
      </c>
      <c r="H717" s="9" t="s">
        <v>22</v>
      </c>
      <c r="I717" s="9" t="s">
        <v>384</v>
      </c>
      <c r="J717" s="9" t="s">
        <v>27</v>
      </c>
      <c r="K717" s="9" t="s">
        <v>28</v>
      </c>
      <c r="L717" s="9" t="s">
        <v>43</v>
      </c>
      <c r="M717" s="9" t="s">
        <v>30</v>
      </c>
      <c r="N717" s="9" t="s">
        <v>31</v>
      </c>
      <c r="O717" s="9" t="s">
        <v>32</v>
      </c>
      <c r="P717" s="9" t="s">
        <v>22</v>
      </c>
      <c r="Q717" s="9" t="s">
        <v>3576</v>
      </c>
      <c r="R717" s="9" t="s">
        <v>56</v>
      </c>
      <c r="S717" s="20" t="s">
        <v>3577</v>
      </c>
      <c r="T717" s="9" t="s">
        <v>22</v>
      </c>
    </row>
    <row r="718" customHeight="1" spans="1:20">
      <c r="A718" s="6">
        <v>45213</v>
      </c>
      <c r="B718" s="9" t="s">
        <v>3578</v>
      </c>
      <c r="C718" s="9" t="s">
        <v>204</v>
      </c>
      <c r="D718" s="9" t="s">
        <v>22</v>
      </c>
      <c r="E718" s="9" t="s">
        <v>3579</v>
      </c>
      <c r="F718" s="9" t="s">
        <v>3580</v>
      </c>
      <c r="G718" s="9" t="s">
        <v>82</v>
      </c>
      <c r="H718" s="9" t="s">
        <v>22</v>
      </c>
      <c r="I718" s="9" t="s">
        <v>511</v>
      </c>
      <c r="J718" s="9" t="s">
        <v>27</v>
      </c>
      <c r="K718" s="9" t="s">
        <v>28</v>
      </c>
      <c r="L718" s="9" t="s">
        <v>43</v>
      </c>
      <c r="M718" s="9" t="s">
        <v>169</v>
      </c>
      <c r="N718" s="9" t="s">
        <v>208</v>
      </c>
      <c r="O718" s="9" t="s">
        <v>32</v>
      </c>
      <c r="P718" s="9" t="s">
        <v>22</v>
      </c>
      <c r="Q718" s="9" t="s">
        <v>3581</v>
      </c>
      <c r="R718" s="9" t="s">
        <v>56</v>
      </c>
      <c r="S718" s="20" t="s">
        <v>3582</v>
      </c>
      <c r="T718" s="9" t="s">
        <v>22</v>
      </c>
    </row>
    <row r="719" customHeight="1" spans="1:20">
      <c r="A719" s="6">
        <v>45213</v>
      </c>
      <c r="B719" s="9" t="s">
        <v>3583</v>
      </c>
      <c r="C719" s="9" t="s">
        <v>79</v>
      </c>
      <c r="D719" s="9" t="s">
        <v>22</v>
      </c>
      <c r="E719" s="9" t="s">
        <v>3584</v>
      </c>
      <c r="F719" s="9" t="s">
        <v>3585</v>
      </c>
      <c r="G719" s="9" t="s">
        <v>130</v>
      </c>
      <c r="H719" s="9" t="s">
        <v>22</v>
      </c>
      <c r="I719" s="9" t="s">
        <v>1842</v>
      </c>
      <c r="J719" s="9" t="s">
        <v>27</v>
      </c>
      <c r="K719" s="9" t="s">
        <v>28</v>
      </c>
      <c r="L719" s="9" t="s">
        <v>43</v>
      </c>
      <c r="M719" s="9" t="s">
        <v>30</v>
      </c>
      <c r="N719" s="9" t="s">
        <v>31</v>
      </c>
      <c r="O719" s="9" t="s">
        <v>32</v>
      </c>
      <c r="P719" s="9" t="s">
        <v>22</v>
      </c>
      <c r="Q719" s="9" t="s">
        <v>3586</v>
      </c>
      <c r="R719" s="9" t="s">
        <v>46</v>
      </c>
      <c r="S719" s="9" t="s">
        <v>3587</v>
      </c>
      <c r="T719" s="9" t="s">
        <v>22</v>
      </c>
    </row>
    <row r="720" customHeight="1" spans="1:20">
      <c r="A720" s="6">
        <v>45214</v>
      </c>
      <c r="B720" s="9" t="s">
        <v>3588</v>
      </c>
      <c r="C720" s="9" t="s">
        <v>3589</v>
      </c>
      <c r="D720" s="9" t="s">
        <v>22</v>
      </c>
      <c r="E720" s="9" t="s">
        <v>3590</v>
      </c>
      <c r="F720" s="9" t="s">
        <v>3591</v>
      </c>
      <c r="G720" s="9" t="s">
        <v>41</v>
      </c>
      <c r="H720" s="9" t="s">
        <v>22</v>
      </c>
      <c r="I720" s="9" t="s">
        <v>26</v>
      </c>
      <c r="J720" s="9" t="s">
        <v>27</v>
      </c>
      <c r="K720" s="9" t="s">
        <v>76</v>
      </c>
      <c r="L720" s="9" t="s">
        <v>29</v>
      </c>
      <c r="M720" s="9" t="s">
        <v>30</v>
      </c>
      <c r="N720" s="9" t="s">
        <v>31</v>
      </c>
      <c r="O720" s="9" t="s">
        <v>32</v>
      </c>
      <c r="P720" s="9" t="s">
        <v>22</v>
      </c>
      <c r="Q720" s="9" t="s">
        <v>3592</v>
      </c>
      <c r="R720" s="9" t="s">
        <v>34</v>
      </c>
      <c r="S720" s="20" t="s">
        <v>3593</v>
      </c>
      <c r="T720" s="9" t="s">
        <v>22</v>
      </c>
    </row>
    <row r="721" customHeight="1" spans="1:20">
      <c r="A721" s="6">
        <v>45214</v>
      </c>
      <c r="B721" s="9" t="s">
        <v>3594</v>
      </c>
      <c r="C721" s="9" t="s">
        <v>204</v>
      </c>
      <c r="D721" s="9" t="s">
        <v>22</v>
      </c>
      <c r="E721" s="9" t="s">
        <v>3595</v>
      </c>
      <c r="F721" s="9" t="s">
        <v>3596</v>
      </c>
      <c r="G721" s="9" t="s">
        <v>69</v>
      </c>
      <c r="H721" s="9" t="s">
        <v>22</v>
      </c>
      <c r="I721" s="9" t="s">
        <v>337</v>
      </c>
      <c r="J721" s="9" t="s">
        <v>27</v>
      </c>
      <c r="K721" s="9" t="s">
        <v>28</v>
      </c>
      <c r="L721" s="9" t="s">
        <v>43</v>
      </c>
      <c r="M721" s="9" t="s">
        <v>44</v>
      </c>
      <c r="N721" s="9" t="s">
        <v>208</v>
      </c>
      <c r="O721" s="9" t="s">
        <v>32</v>
      </c>
      <c r="P721" s="9" t="s">
        <v>22</v>
      </c>
      <c r="Q721" s="9" t="s">
        <v>3597</v>
      </c>
      <c r="R721" s="9" t="s">
        <v>56</v>
      </c>
      <c r="S721" s="20" t="s">
        <v>3598</v>
      </c>
      <c r="T721" s="9" t="s">
        <v>22</v>
      </c>
    </row>
    <row r="722" customHeight="1" spans="1:20">
      <c r="A722" s="6">
        <v>45214</v>
      </c>
      <c r="B722" s="9" t="s">
        <v>3599</v>
      </c>
      <c r="C722" s="9" t="s">
        <v>121</v>
      </c>
      <c r="D722" s="9" t="s">
        <v>22</v>
      </c>
      <c r="E722" s="9" t="s">
        <v>3600</v>
      </c>
      <c r="F722" s="9" t="s">
        <v>3601</v>
      </c>
      <c r="G722" s="9" t="s">
        <v>53</v>
      </c>
      <c r="H722" s="9" t="s">
        <v>22</v>
      </c>
      <c r="I722" s="9" t="s">
        <v>315</v>
      </c>
      <c r="J722" s="9" t="s">
        <v>27</v>
      </c>
      <c r="K722" s="9" t="s">
        <v>28</v>
      </c>
      <c r="L722" s="9" t="s">
        <v>43</v>
      </c>
      <c r="M722" s="9" t="s">
        <v>30</v>
      </c>
      <c r="N722" s="9" t="s">
        <v>31</v>
      </c>
      <c r="O722" s="9" t="s">
        <v>32</v>
      </c>
      <c r="P722" s="9" t="s">
        <v>22</v>
      </c>
      <c r="Q722" s="9" t="s">
        <v>3602</v>
      </c>
      <c r="R722" s="9" t="s">
        <v>56</v>
      </c>
      <c r="S722" s="20" t="s">
        <v>3603</v>
      </c>
      <c r="T722" s="9" t="s">
        <v>22</v>
      </c>
    </row>
    <row r="723" customHeight="1" spans="1:20">
      <c r="A723" s="6">
        <v>45214</v>
      </c>
      <c r="B723" s="9" t="s">
        <v>3604</v>
      </c>
      <c r="C723" s="9" t="s">
        <v>204</v>
      </c>
      <c r="D723" s="9" t="s">
        <v>22</v>
      </c>
      <c r="E723" s="9" t="s">
        <v>3605</v>
      </c>
      <c r="F723" s="9" t="s">
        <v>3606</v>
      </c>
      <c r="G723" s="9" t="s">
        <v>130</v>
      </c>
      <c r="H723" s="9" t="s">
        <v>22</v>
      </c>
      <c r="I723" s="9" t="s">
        <v>931</v>
      </c>
      <c r="J723" s="9" t="s">
        <v>27</v>
      </c>
      <c r="K723" s="9" t="s">
        <v>28</v>
      </c>
      <c r="L723" s="9" t="s">
        <v>43</v>
      </c>
      <c r="M723" s="9" t="s">
        <v>30</v>
      </c>
      <c r="N723" s="9" t="s">
        <v>208</v>
      </c>
      <c r="O723" s="9" t="s">
        <v>32</v>
      </c>
      <c r="P723" s="9" t="s">
        <v>22</v>
      </c>
      <c r="Q723" s="9" t="s">
        <v>3607</v>
      </c>
      <c r="R723" s="9" t="s">
        <v>56</v>
      </c>
      <c r="S723" s="9" t="s">
        <v>3608</v>
      </c>
      <c r="T723" s="9" t="s">
        <v>22</v>
      </c>
    </row>
    <row r="724" customHeight="1" spans="1:20">
      <c r="A724" s="6">
        <v>45215</v>
      </c>
      <c r="B724" s="9" t="s">
        <v>3609</v>
      </c>
      <c r="C724" s="9" t="s">
        <v>50</v>
      </c>
      <c r="D724" s="11" t="s">
        <v>22</v>
      </c>
      <c r="E724" s="9" t="s">
        <v>3610</v>
      </c>
      <c r="F724" s="9" t="s">
        <v>3611</v>
      </c>
      <c r="G724" s="11" t="s">
        <v>336</v>
      </c>
      <c r="H724" s="11" t="s">
        <v>22</v>
      </c>
      <c r="I724" s="11" t="s">
        <v>1181</v>
      </c>
      <c r="J724" s="11" t="s">
        <v>27</v>
      </c>
      <c r="K724" s="11" t="s">
        <v>28</v>
      </c>
      <c r="L724" s="11" t="s">
        <v>43</v>
      </c>
      <c r="M724" s="9" t="s">
        <v>44</v>
      </c>
      <c r="N724" s="9" t="s">
        <v>31</v>
      </c>
      <c r="O724" s="11" t="s">
        <v>32</v>
      </c>
      <c r="P724" s="11" t="s">
        <v>22</v>
      </c>
      <c r="Q724" s="11" t="s">
        <v>3612</v>
      </c>
      <c r="R724" s="11" t="s">
        <v>56</v>
      </c>
      <c r="S724" s="20" t="s">
        <v>3613</v>
      </c>
      <c r="T724" s="9" t="s">
        <v>22</v>
      </c>
    </row>
    <row r="725" customHeight="1" spans="1:20">
      <c r="A725" s="6">
        <v>45215</v>
      </c>
      <c r="B725" s="9" t="s">
        <v>3614</v>
      </c>
      <c r="C725" s="9" t="s">
        <v>121</v>
      </c>
      <c r="D725" s="11" t="s">
        <v>22</v>
      </c>
      <c r="E725" s="9" t="s">
        <v>3569</v>
      </c>
      <c r="F725" s="9" t="s">
        <v>3570</v>
      </c>
      <c r="G725" s="11" t="s">
        <v>53</v>
      </c>
      <c r="H725" s="11" t="s">
        <v>22</v>
      </c>
      <c r="I725" s="11" t="s">
        <v>56</v>
      </c>
      <c r="J725" s="11" t="s">
        <v>27</v>
      </c>
      <c r="K725" s="11" t="s">
        <v>28</v>
      </c>
      <c r="L725" s="11" t="s">
        <v>43</v>
      </c>
      <c r="M725" s="9" t="s">
        <v>30</v>
      </c>
      <c r="N725" s="9" t="s">
        <v>31</v>
      </c>
      <c r="O725" s="11" t="s">
        <v>32</v>
      </c>
      <c r="P725" s="11" t="s">
        <v>22</v>
      </c>
      <c r="Q725" s="11" t="s">
        <v>3615</v>
      </c>
      <c r="R725" s="11" t="s">
        <v>56</v>
      </c>
      <c r="S725" s="9" t="s">
        <v>3616</v>
      </c>
      <c r="T725" s="9" t="s">
        <v>22</v>
      </c>
    </row>
    <row r="726" customHeight="1" spans="1:20">
      <c r="A726" s="6">
        <v>45215</v>
      </c>
      <c r="B726" s="9" t="s">
        <v>3617</v>
      </c>
      <c r="C726" s="9" t="s">
        <v>399</v>
      </c>
      <c r="D726" s="11" t="s">
        <v>22</v>
      </c>
      <c r="E726" s="9" t="s">
        <v>3618</v>
      </c>
      <c r="F726" s="9" t="s">
        <v>3619</v>
      </c>
      <c r="G726" s="11" t="s">
        <v>130</v>
      </c>
      <c r="H726" s="11" t="s">
        <v>22</v>
      </c>
      <c r="I726" s="11" t="s">
        <v>214</v>
      </c>
      <c r="J726" s="11" t="s">
        <v>27</v>
      </c>
      <c r="K726" s="11" t="s">
        <v>28</v>
      </c>
      <c r="L726" s="11" t="s">
        <v>43</v>
      </c>
      <c r="M726" s="9" t="s">
        <v>30</v>
      </c>
      <c r="N726" s="9" t="s">
        <v>31</v>
      </c>
      <c r="O726" s="11" t="s">
        <v>32</v>
      </c>
      <c r="P726" s="11" t="s">
        <v>22</v>
      </c>
      <c r="Q726" s="11" t="s">
        <v>3620</v>
      </c>
      <c r="R726" s="11" t="s">
        <v>46</v>
      </c>
      <c r="S726" s="20" t="s">
        <v>3621</v>
      </c>
      <c r="T726" s="9" t="s">
        <v>22</v>
      </c>
    </row>
    <row r="727" customHeight="1" spans="1:20">
      <c r="A727" s="6">
        <v>45215</v>
      </c>
      <c r="B727" s="9" t="s">
        <v>3622</v>
      </c>
      <c r="C727" s="9" t="s">
        <v>2978</v>
      </c>
      <c r="D727" s="11" t="s">
        <v>22</v>
      </c>
      <c r="E727" s="9" t="s">
        <v>3623</v>
      </c>
      <c r="F727" s="9" t="s">
        <v>3624</v>
      </c>
      <c r="G727" s="11" t="s">
        <v>41</v>
      </c>
      <c r="H727" s="11" t="s">
        <v>110</v>
      </c>
      <c r="I727" s="11" t="s">
        <v>26</v>
      </c>
      <c r="J727" s="11" t="s">
        <v>27</v>
      </c>
      <c r="K727" s="11" t="s">
        <v>76</v>
      </c>
      <c r="L727" s="11" t="s">
        <v>29</v>
      </c>
      <c r="M727" s="9" t="s">
        <v>30</v>
      </c>
      <c r="N727" s="9" t="s">
        <v>31</v>
      </c>
      <c r="O727" s="11" t="s">
        <v>32</v>
      </c>
      <c r="P727" s="11" t="s">
        <v>22</v>
      </c>
      <c r="Q727" s="11" t="s">
        <v>3625</v>
      </c>
      <c r="R727" s="11" t="s">
        <v>34</v>
      </c>
      <c r="S727" s="20" t="s">
        <v>3626</v>
      </c>
      <c r="T727" s="9" t="s">
        <v>22</v>
      </c>
    </row>
    <row r="728" customHeight="1" spans="1:20">
      <c r="A728" s="6">
        <v>45216</v>
      </c>
      <c r="B728" s="9" t="s">
        <v>3627</v>
      </c>
      <c r="C728" s="9" t="s">
        <v>121</v>
      </c>
      <c r="D728" s="11" t="s">
        <v>22</v>
      </c>
      <c r="E728" s="9" t="s">
        <v>3628</v>
      </c>
      <c r="F728" s="9" t="s">
        <v>3629</v>
      </c>
      <c r="G728" s="11" t="s">
        <v>41</v>
      </c>
      <c r="H728" s="11" t="s">
        <v>110</v>
      </c>
      <c r="I728" s="11" t="s">
        <v>241</v>
      </c>
      <c r="J728" s="11" t="s">
        <v>27</v>
      </c>
      <c r="K728" s="11" t="s">
        <v>28</v>
      </c>
      <c r="L728" s="11" t="s">
        <v>43</v>
      </c>
      <c r="M728" s="9" t="s">
        <v>30</v>
      </c>
      <c r="N728" s="9" t="s">
        <v>31</v>
      </c>
      <c r="O728" s="11" t="s">
        <v>32</v>
      </c>
      <c r="P728" s="11" t="s">
        <v>22</v>
      </c>
      <c r="Q728" s="11" t="s">
        <v>3630</v>
      </c>
      <c r="R728" s="11" t="s">
        <v>56</v>
      </c>
      <c r="S728" s="20" t="s">
        <v>3631</v>
      </c>
      <c r="T728" s="9" t="s">
        <v>22</v>
      </c>
    </row>
    <row r="729" customHeight="1" spans="1:20">
      <c r="A729" s="6">
        <v>45216</v>
      </c>
      <c r="B729" s="9" t="s">
        <v>3632</v>
      </c>
      <c r="C729" s="9" t="s">
        <v>50</v>
      </c>
      <c r="D729" s="11" t="s">
        <v>22</v>
      </c>
      <c r="E729" s="9" t="s">
        <v>3633</v>
      </c>
      <c r="F729" s="9" t="s">
        <v>3634</v>
      </c>
      <c r="G729" s="11" t="s">
        <v>130</v>
      </c>
      <c r="H729" s="11" t="s">
        <v>22</v>
      </c>
      <c r="I729" s="11" t="s">
        <v>75</v>
      </c>
      <c r="J729" s="11" t="s">
        <v>27</v>
      </c>
      <c r="K729" s="11" t="s">
        <v>28</v>
      </c>
      <c r="L729" s="11" t="s">
        <v>43</v>
      </c>
      <c r="M729" s="9" t="s">
        <v>44</v>
      </c>
      <c r="N729" s="9" t="s">
        <v>31</v>
      </c>
      <c r="O729" s="11" t="s">
        <v>32</v>
      </c>
      <c r="P729" s="11" t="s">
        <v>22</v>
      </c>
      <c r="Q729" s="11" t="s">
        <v>3635</v>
      </c>
      <c r="R729" s="11" t="s">
        <v>56</v>
      </c>
      <c r="S729" s="20" t="s">
        <v>3636</v>
      </c>
      <c r="T729" s="9" t="s">
        <v>22</v>
      </c>
    </row>
    <row r="730" customHeight="1" spans="1:20">
      <c r="A730" s="6">
        <v>45216</v>
      </c>
      <c r="B730" s="9" t="s">
        <v>3637</v>
      </c>
      <c r="C730" s="9" t="s">
        <v>3638</v>
      </c>
      <c r="D730" s="11" t="s">
        <v>22</v>
      </c>
      <c r="E730" s="9" t="s">
        <v>3639</v>
      </c>
      <c r="F730" s="9" t="s">
        <v>3640</v>
      </c>
      <c r="G730" s="11" t="s">
        <v>53</v>
      </c>
      <c r="H730" s="11" t="s">
        <v>22</v>
      </c>
      <c r="I730" s="11" t="s">
        <v>26</v>
      </c>
      <c r="J730" s="11" t="s">
        <v>27</v>
      </c>
      <c r="K730" s="11" t="s">
        <v>76</v>
      </c>
      <c r="L730" s="11" t="s">
        <v>29</v>
      </c>
      <c r="M730" s="9" t="s">
        <v>30</v>
      </c>
      <c r="N730" s="9" t="s">
        <v>31</v>
      </c>
      <c r="O730" s="11" t="s">
        <v>32</v>
      </c>
      <c r="P730" s="11" t="s">
        <v>22</v>
      </c>
      <c r="Q730" s="11" t="s">
        <v>3641</v>
      </c>
      <c r="R730" s="11" t="s">
        <v>34</v>
      </c>
      <c r="S730" s="9" t="s">
        <v>3642</v>
      </c>
      <c r="T730" s="9" t="s">
        <v>22</v>
      </c>
    </row>
    <row r="731" customHeight="1" spans="1:20">
      <c r="A731" s="6">
        <v>45216</v>
      </c>
      <c r="B731" s="9" t="s">
        <v>3643</v>
      </c>
      <c r="C731" s="9" t="s">
        <v>204</v>
      </c>
      <c r="D731" s="11" t="s">
        <v>22</v>
      </c>
      <c r="E731" s="9" t="s">
        <v>3644</v>
      </c>
      <c r="F731" s="9" t="s">
        <v>3645</v>
      </c>
      <c r="G731" s="11" t="s">
        <v>69</v>
      </c>
      <c r="H731" s="11" t="s">
        <v>110</v>
      </c>
      <c r="I731" s="11" t="s">
        <v>412</v>
      </c>
      <c r="J731" s="11" t="s">
        <v>27</v>
      </c>
      <c r="K731" s="11" t="s">
        <v>28</v>
      </c>
      <c r="L731" s="11" t="s">
        <v>43</v>
      </c>
      <c r="M731" s="9" t="s">
        <v>44</v>
      </c>
      <c r="N731" s="9" t="s">
        <v>208</v>
      </c>
      <c r="O731" s="11" t="s">
        <v>32</v>
      </c>
      <c r="P731" s="11" t="s">
        <v>22</v>
      </c>
      <c r="Q731" s="11" t="s">
        <v>3646</v>
      </c>
      <c r="R731" s="11" t="s">
        <v>56</v>
      </c>
      <c r="S731" s="9" t="s">
        <v>3647</v>
      </c>
      <c r="T731" s="9" t="s">
        <v>22</v>
      </c>
    </row>
    <row r="732" customHeight="1" spans="1:20">
      <c r="A732" s="6">
        <v>45216</v>
      </c>
      <c r="B732" s="9" t="s">
        <v>3648</v>
      </c>
      <c r="C732" s="9" t="s">
        <v>274</v>
      </c>
      <c r="D732" s="11" t="s">
        <v>22</v>
      </c>
      <c r="E732" s="9" t="s">
        <v>3649</v>
      </c>
      <c r="F732" s="9" t="s">
        <v>3650</v>
      </c>
      <c r="G732" s="11" t="s">
        <v>130</v>
      </c>
      <c r="H732" s="11" t="s">
        <v>137</v>
      </c>
      <c r="I732" s="11" t="s">
        <v>412</v>
      </c>
      <c r="J732" s="11" t="s">
        <v>27</v>
      </c>
      <c r="K732" s="11" t="s">
        <v>28</v>
      </c>
      <c r="L732" s="11" t="s">
        <v>43</v>
      </c>
      <c r="M732" s="9" t="s">
        <v>30</v>
      </c>
      <c r="N732" s="9" t="s">
        <v>208</v>
      </c>
      <c r="O732" s="11" t="s">
        <v>32</v>
      </c>
      <c r="P732" s="11" t="s">
        <v>22</v>
      </c>
      <c r="Q732" s="11" t="s">
        <v>3651</v>
      </c>
      <c r="R732" s="11" t="s">
        <v>56</v>
      </c>
      <c r="S732" s="9" t="s">
        <v>3652</v>
      </c>
      <c r="T732" s="9" t="s">
        <v>22</v>
      </c>
    </row>
    <row r="733" customHeight="1" spans="1:20">
      <c r="A733" s="6">
        <v>45216</v>
      </c>
      <c r="B733" s="9" t="s">
        <v>3653</v>
      </c>
      <c r="C733" s="9" t="s">
        <v>179</v>
      </c>
      <c r="D733" s="11" t="s">
        <v>22</v>
      </c>
      <c r="E733" s="9" t="s">
        <v>3654</v>
      </c>
      <c r="F733" s="9" t="s">
        <v>3655</v>
      </c>
      <c r="G733" s="11" t="s">
        <v>82</v>
      </c>
      <c r="H733" s="11" t="s">
        <v>22</v>
      </c>
      <c r="I733" s="11" t="s">
        <v>991</v>
      </c>
      <c r="J733" s="11" t="s">
        <v>27</v>
      </c>
      <c r="K733" s="11" t="s">
        <v>28</v>
      </c>
      <c r="L733" s="11" t="s">
        <v>43</v>
      </c>
      <c r="M733" s="9" t="s">
        <v>169</v>
      </c>
      <c r="N733" s="9" t="s">
        <v>31</v>
      </c>
      <c r="O733" s="11" t="s">
        <v>32</v>
      </c>
      <c r="P733" s="11" t="s">
        <v>22</v>
      </c>
      <c r="Q733" s="11" t="s">
        <v>3656</v>
      </c>
      <c r="R733" s="11" t="s">
        <v>46</v>
      </c>
      <c r="S733" s="20" t="s">
        <v>3657</v>
      </c>
      <c r="T733" s="9" t="s">
        <v>22</v>
      </c>
    </row>
    <row r="734" customHeight="1" spans="1:20">
      <c r="A734" s="6">
        <v>45216</v>
      </c>
      <c r="B734" s="9" t="s">
        <v>3658</v>
      </c>
      <c r="C734" s="9" t="s">
        <v>399</v>
      </c>
      <c r="D734" s="11" t="s">
        <v>22</v>
      </c>
      <c r="E734" s="9" t="s">
        <v>3659</v>
      </c>
      <c r="F734" s="9" t="s">
        <v>3660</v>
      </c>
      <c r="G734" s="11" t="s">
        <v>62</v>
      </c>
      <c r="H734" s="11" t="s">
        <v>22</v>
      </c>
      <c r="I734" s="11" t="s">
        <v>412</v>
      </c>
      <c r="J734" s="11" t="s">
        <v>27</v>
      </c>
      <c r="K734" s="11" t="s">
        <v>76</v>
      </c>
      <c r="L734" s="11" t="s">
        <v>43</v>
      </c>
      <c r="M734" s="9" t="s">
        <v>44</v>
      </c>
      <c r="N734" s="9" t="s">
        <v>31</v>
      </c>
      <c r="O734" s="11" t="s">
        <v>32</v>
      </c>
      <c r="P734" s="11" t="s">
        <v>22</v>
      </c>
      <c r="Q734" s="11" t="s">
        <v>3661</v>
      </c>
      <c r="R734" s="11" t="s">
        <v>46</v>
      </c>
      <c r="S734" s="9" t="s">
        <v>3662</v>
      </c>
      <c r="T734" s="9" t="s">
        <v>3663</v>
      </c>
    </row>
    <row r="735" customHeight="1" spans="1:20">
      <c r="A735" s="6">
        <v>45217</v>
      </c>
      <c r="B735" s="9" t="s">
        <v>3664</v>
      </c>
      <c r="C735" s="9" t="s">
        <v>274</v>
      </c>
      <c r="D735" s="11" t="s">
        <v>22</v>
      </c>
      <c r="E735" s="9" t="s">
        <v>3665</v>
      </c>
      <c r="F735" s="9" t="s">
        <v>3666</v>
      </c>
      <c r="G735" s="11" t="s">
        <v>336</v>
      </c>
      <c r="H735" s="11" t="s">
        <v>96</v>
      </c>
      <c r="I735" s="11" t="s">
        <v>117</v>
      </c>
      <c r="J735" s="11" t="s">
        <v>27</v>
      </c>
      <c r="K735" s="11" t="s">
        <v>28</v>
      </c>
      <c r="L735" s="11" t="s">
        <v>43</v>
      </c>
      <c r="M735" s="9" t="s">
        <v>44</v>
      </c>
      <c r="N735" s="9" t="s">
        <v>208</v>
      </c>
      <c r="O735" s="11" t="s">
        <v>32</v>
      </c>
      <c r="P735" s="11" t="s">
        <v>22</v>
      </c>
      <c r="Q735" s="11" t="s">
        <v>3667</v>
      </c>
      <c r="R735" s="11" t="s">
        <v>56</v>
      </c>
      <c r="S735" s="20" t="s">
        <v>3668</v>
      </c>
      <c r="T735" s="9" t="s">
        <v>22</v>
      </c>
    </row>
    <row r="736" customHeight="1" spans="1:20">
      <c r="A736" s="6">
        <v>45217</v>
      </c>
      <c r="B736" s="9" t="s">
        <v>3669</v>
      </c>
      <c r="C736" s="9" t="s">
        <v>204</v>
      </c>
      <c r="D736" s="11" t="s">
        <v>22</v>
      </c>
      <c r="E736" s="9" t="s">
        <v>3670</v>
      </c>
      <c r="F736" s="9" t="s">
        <v>3671</v>
      </c>
      <c r="G736" s="11" t="s">
        <v>41</v>
      </c>
      <c r="H736" s="11" t="s">
        <v>22</v>
      </c>
      <c r="I736" s="11" t="s">
        <v>117</v>
      </c>
      <c r="J736" s="11" t="s">
        <v>27</v>
      </c>
      <c r="K736" s="11" t="s">
        <v>28</v>
      </c>
      <c r="L736" s="11" t="s">
        <v>43</v>
      </c>
      <c r="M736" s="9" t="s">
        <v>30</v>
      </c>
      <c r="N736" s="9" t="s">
        <v>208</v>
      </c>
      <c r="O736" s="11" t="s">
        <v>32</v>
      </c>
      <c r="P736" s="11" t="s">
        <v>22</v>
      </c>
      <c r="Q736" s="11" t="s">
        <v>3672</v>
      </c>
      <c r="R736" s="11" t="s">
        <v>46</v>
      </c>
      <c r="S736" s="20" t="s">
        <v>3673</v>
      </c>
      <c r="T736" s="9" t="s">
        <v>22</v>
      </c>
    </row>
    <row r="737" customHeight="1" spans="1:20">
      <c r="A737" s="6">
        <v>45217</v>
      </c>
      <c r="B737" s="9" t="s">
        <v>3674</v>
      </c>
      <c r="C737" s="9" t="s">
        <v>204</v>
      </c>
      <c r="D737" s="11" t="s">
        <v>22</v>
      </c>
      <c r="E737" s="9" t="s">
        <v>3675</v>
      </c>
      <c r="F737" s="9" t="s">
        <v>3676</v>
      </c>
      <c r="G737" s="11" t="s">
        <v>130</v>
      </c>
      <c r="H737" s="11" t="s">
        <v>22</v>
      </c>
      <c r="I737" s="11" t="s">
        <v>162</v>
      </c>
      <c r="J737" s="11" t="s">
        <v>27</v>
      </c>
      <c r="K737" s="11" t="s">
        <v>28</v>
      </c>
      <c r="L737" s="11" t="s">
        <v>43</v>
      </c>
      <c r="M737" s="9" t="s">
        <v>30</v>
      </c>
      <c r="N737" s="9" t="s">
        <v>208</v>
      </c>
      <c r="O737" s="11" t="s">
        <v>32</v>
      </c>
      <c r="P737" s="11" t="s">
        <v>22</v>
      </c>
      <c r="Q737" s="11" t="s">
        <v>3677</v>
      </c>
      <c r="R737" s="11" t="s">
        <v>56</v>
      </c>
      <c r="S737" s="20" t="s">
        <v>3678</v>
      </c>
      <c r="T737" s="9" t="s">
        <v>22</v>
      </c>
    </row>
    <row r="738" customHeight="1" spans="1:20">
      <c r="A738" s="6">
        <v>45217</v>
      </c>
      <c r="B738" s="9" t="s">
        <v>3679</v>
      </c>
      <c r="C738" s="9" t="s">
        <v>1753</v>
      </c>
      <c r="D738" s="11" t="s">
        <v>22</v>
      </c>
      <c r="E738" s="9" t="s">
        <v>3680</v>
      </c>
      <c r="F738" s="9" t="s">
        <v>3681</v>
      </c>
      <c r="G738" s="11" t="s">
        <v>82</v>
      </c>
      <c r="H738" s="11" t="s">
        <v>22</v>
      </c>
      <c r="I738" s="11" t="s">
        <v>168</v>
      </c>
      <c r="J738" s="11" t="s">
        <v>27</v>
      </c>
      <c r="K738" s="11" t="s">
        <v>28</v>
      </c>
      <c r="L738" s="11" t="s">
        <v>43</v>
      </c>
      <c r="M738" s="9" t="s">
        <v>169</v>
      </c>
      <c r="N738" s="9" t="s">
        <v>31</v>
      </c>
      <c r="O738" s="11" t="s">
        <v>32</v>
      </c>
      <c r="P738" s="11" t="s">
        <v>22</v>
      </c>
      <c r="Q738" s="11" t="s">
        <v>3682</v>
      </c>
      <c r="R738" s="11" t="s">
        <v>46</v>
      </c>
      <c r="S738" s="9" t="s">
        <v>3683</v>
      </c>
      <c r="T738" s="9" t="s">
        <v>22</v>
      </c>
    </row>
    <row r="739" customHeight="1" spans="1:20">
      <c r="A739" s="6">
        <v>45217</v>
      </c>
      <c r="B739" s="9" t="s">
        <v>3684</v>
      </c>
      <c r="C739" s="9" t="s">
        <v>381</v>
      </c>
      <c r="D739" s="11" t="s">
        <v>22</v>
      </c>
      <c r="E739" s="9" t="s">
        <v>3670</v>
      </c>
      <c r="F739" s="9" t="s">
        <v>3671</v>
      </c>
      <c r="G739" s="11" t="s">
        <v>41</v>
      </c>
      <c r="H739" s="11" t="s">
        <v>22</v>
      </c>
      <c r="I739" s="11" t="s">
        <v>111</v>
      </c>
      <c r="J739" s="11" t="s">
        <v>27</v>
      </c>
      <c r="K739" s="11" t="s">
        <v>28</v>
      </c>
      <c r="L739" s="11" t="s">
        <v>43</v>
      </c>
      <c r="M739" s="9" t="s">
        <v>30</v>
      </c>
      <c r="N739" s="9" t="s">
        <v>31</v>
      </c>
      <c r="O739" s="11" t="s">
        <v>32</v>
      </c>
      <c r="P739" s="11" t="s">
        <v>22</v>
      </c>
      <c r="Q739" s="11" t="s">
        <v>3685</v>
      </c>
      <c r="R739" s="11" t="s">
        <v>46</v>
      </c>
      <c r="S739" s="20" t="s">
        <v>3686</v>
      </c>
      <c r="T739" s="9" t="s">
        <v>22</v>
      </c>
    </row>
    <row r="740" customHeight="1" spans="1:20">
      <c r="A740" s="6">
        <v>45218</v>
      </c>
      <c r="B740" s="9" t="s">
        <v>3687</v>
      </c>
      <c r="C740" s="9" t="s">
        <v>204</v>
      </c>
      <c r="D740" s="11" t="s">
        <v>22</v>
      </c>
      <c r="E740" s="9" t="s">
        <v>3688</v>
      </c>
      <c r="F740" s="9" t="s">
        <v>3689</v>
      </c>
      <c r="G740" s="11" t="s">
        <v>82</v>
      </c>
      <c r="H740" s="11" t="s">
        <v>22</v>
      </c>
      <c r="I740" s="11" t="s">
        <v>111</v>
      </c>
      <c r="J740" s="11" t="s">
        <v>27</v>
      </c>
      <c r="K740" s="11" t="s">
        <v>28</v>
      </c>
      <c r="L740" s="11" t="s">
        <v>43</v>
      </c>
      <c r="M740" s="9" t="s">
        <v>30</v>
      </c>
      <c r="N740" s="9" t="s">
        <v>208</v>
      </c>
      <c r="O740" s="11" t="s">
        <v>32</v>
      </c>
      <c r="P740" s="11" t="s">
        <v>22</v>
      </c>
      <c r="Q740" s="11" t="s">
        <v>3690</v>
      </c>
      <c r="R740" s="11" t="s">
        <v>56</v>
      </c>
      <c r="S740" s="20" t="s">
        <v>3691</v>
      </c>
      <c r="T740" s="9" t="s">
        <v>22</v>
      </c>
    </row>
    <row r="741" customHeight="1" spans="1:20">
      <c r="A741" s="6">
        <v>45220</v>
      </c>
      <c r="B741" s="7" t="s">
        <v>3692</v>
      </c>
      <c r="C741" s="7" t="s">
        <v>204</v>
      </c>
      <c r="D741" s="8" t="s">
        <v>22</v>
      </c>
      <c r="E741" s="7" t="s">
        <v>3693</v>
      </c>
      <c r="F741" s="7" t="s">
        <v>3694</v>
      </c>
      <c r="G741" s="8" t="s">
        <v>53</v>
      </c>
      <c r="H741" s="8" t="s">
        <v>110</v>
      </c>
      <c r="I741" s="8" t="s">
        <v>63</v>
      </c>
      <c r="J741" s="8" t="s">
        <v>27</v>
      </c>
      <c r="K741" s="8" t="s">
        <v>28</v>
      </c>
      <c r="L741" s="8" t="s">
        <v>43</v>
      </c>
      <c r="M741" s="7" t="s">
        <v>30</v>
      </c>
      <c r="N741" s="7" t="s">
        <v>208</v>
      </c>
      <c r="O741" s="8" t="s">
        <v>32</v>
      </c>
      <c r="P741" s="8" t="s">
        <v>22</v>
      </c>
      <c r="Q741" s="8" t="s">
        <v>3695</v>
      </c>
      <c r="R741" s="8" t="s">
        <v>56</v>
      </c>
      <c r="S741" s="24" t="s">
        <v>3696</v>
      </c>
      <c r="T741" s="7" t="s">
        <v>22</v>
      </c>
    </row>
    <row r="742" customHeight="1" spans="1:20">
      <c r="A742" s="10">
        <v>45222</v>
      </c>
      <c r="B742" s="9" t="s">
        <v>3697</v>
      </c>
      <c r="C742" s="9" t="s">
        <v>381</v>
      </c>
      <c r="D742" s="14" t="s">
        <v>22</v>
      </c>
      <c r="E742" s="9" t="s">
        <v>3698</v>
      </c>
      <c r="F742" s="9" t="s">
        <v>3699</v>
      </c>
      <c r="G742" s="14" t="s">
        <v>41</v>
      </c>
      <c r="H742" s="14" t="s">
        <v>22</v>
      </c>
      <c r="I742" s="14" t="s">
        <v>75</v>
      </c>
      <c r="J742" s="14" t="s">
        <v>27</v>
      </c>
      <c r="K742" s="14" t="s">
        <v>28</v>
      </c>
      <c r="L742" s="14" t="s">
        <v>43</v>
      </c>
      <c r="M742" s="9" t="s">
        <v>44</v>
      </c>
      <c r="N742" s="9" t="s">
        <v>31</v>
      </c>
      <c r="O742" s="14" t="s">
        <v>32</v>
      </c>
      <c r="P742" s="14" t="s">
        <v>22</v>
      </c>
      <c r="Q742" s="14" t="s">
        <v>3700</v>
      </c>
      <c r="R742" s="14" t="s">
        <v>46</v>
      </c>
      <c r="S742" s="20" t="s">
        <v>3701</v>
      </c>
      <c r="T742" s="9" t="s">
        <v>22</v>
      </c>
    </row>
    <row r="743" customHeight="1" spans="1:20">
      <c r="A743" s="10">
        <v>45224</v>
      </c>
      <c r="B743" s="9" t="s">
        <v>3702</v>
      </c>
      <c r="C743" s="9" t="s">
        <v>381</v>
      </c>
      <c r="D743" s="14" t="s">
        <v>22</v>
      </c>
      <c r="E743" s="9" t="s">
        <v>3703</v>
      </c>
      <c r="F743" s="9" t="s">
        <v>206</v>
      </c>
      <c r="G743" s="14" t="s">
        <v>130</v>
      </c>
      <c r="H743" s="14" t="s">
        <v>22</v>
      </c>
      <c r="I743" s="14" t="s">
        <v>384</v>
      </c>
      <c r="J743" s="14" t="s">
        <v>27</v>
      </c>
      <c r="K743" s="14" t="s">
        <v>28</v>
      </c>
      <c r="L743" s="14" t="s">
        <v>43</v>
      </c>
      <c r="M743" s="9" t="s">
        <v>30</v>
      </c>
      <c r="N743" s="9" t="s">
        <v>31</v>
      </c>
      <c r="O743" s="14" t="s">
        <v>32</v>
      </c>
      <c r="P743" s="14" t="s">
        <v>22</v>
      </c>
      <c r="Q743" s="14" t="s">
        <v>3704</v>
      </c>
      <c r="R743" s="14" t="s">
        <v>46</v>
      </c>
      <c r="S743" s="20" t="s">
        <v>3705</v>
      </c>
      <c r="T743" s="9" t="s">
        <v>22</v>
      </c>
    </row>
    <row r="744" customHeight="1" spans="1:20">
      <c r="A744" s="10">
        <v>45225</v>
      </c>
      <c r="B744" s="9" t="s">
        <v>3706</v>
      </c>
      <c r="C744" s="9" t="s">
        <v>204</v>
      </c>
      <c r="D744" s="14" t="s">
        <v>22</v>
      </c>
      <c r="E744" s="9" t="s">
        <v>3707</v>
      </c>
      <c r="F744" s="9" t="s">
        <v>3708</v>
      </c>
      <c r="G744" s="14" t="s">
        <v>41</v>
      </c>
      <c r="H744" s="14" t="s">
        <v>22</v>
      </c>
      <c r="I744" s="14" t="s">
        <v>880</v>
      </c>
      <c r="J744" s="14" t="s">
        <v>27</v>
      </c>
      <c r="K744" s="14" t="s">
        <v>28</v>
      </c>
      <c r="L744" s="14" t="s">
        <v>43</v>
      </c>
      <c r="M744" s="9" t="s">
        <v>44</v>
      </c>
      <c r="N744" s="9" t="s">
        <v>208</v>
      </c>
      <c r="O744" s="14" t="s">
        <v>32</v>
      </c>
      <c r="P744" s="14" t="s">
        <v>22</v>
      </c>
      <c r="Q744" s="14" t="s">
        <v>3709</v>
      </c>
      <c r="R744" s="14" t="s">
        <v>56</v>
      </c>
      <c r="S744" s="20" t="s">
        <v>3710</v>
      </c>
      <c r="T744" s="9" t="s">
        <v>22</v>
      </c>
    </row>
    <row r="745" customHeight="1" spans="1:20">
      <c r="A745" s="10">
        <v>45225</v>
      </c>
      <c r="B745" s="9" t="s">
        <v>3711</v>
      </c>
      <c r="C745" s="9" t="s">
        <v>204</v>
      </c>
      <c r="D745" s="14" t="s">
        <v>22</v>
      </c>
      <c r="E745" s="9" t="s">
        <v>3712</v>
      </c>
      <c r="F745" s="9" t="s">
        <v>3713</v>
      </c>
      <c r="G745" s="14" t="s">
        <v>53</v>
      </c>
      <c r="H745" s="14" t="s">
        <v>22</v>
      </c>
      <c r="I745" s="14" t="s">
        <v>214</v>
      </c>
      <c r="J745" s="14" t="s">
        <v>27</v>
      </c>
      <c r="K745" s="14" t="s">
        <v>28</v>
      </c>
      <c r="L745" s="14" t="s">
        <v>43</v>
      </c>
      <c r="M745" s="9" t="s">
        <v>30</v>
      </c>
      <c r="N745" s="9" t="s">
        <v>208</v>
      </c>
      <c r="O745" s="14" t="s">
        <v>32</v>
      </c>
      <c r="P745" s="14" t="s">
        <v>22</v>
      </c>
      <c r="Q745" s="14" t="s">
        <v>3714</v>
      </c>
      <c r="R745" s="14" t="s">
        <v>56</v>
      </c>
      <c r="S745" s="9" t="s">
        <v>3715</v>
      </c>
      <c r="T745" s="9" t="s">
        <v>22</v>
      </c>
    </row>
    <row r="746" customHeight="1" spans="1:20">
      <c r="A746" s="10">
        <v>45224</v>
      </c>
      <c r="B746" s="9" t="s">
        <v>3716</v>
      </c>
      <c r="C746" s="9" t="s">
        <v>204</v>
      </c>
      <c r="D746" s="14" t="s">
        <v>22</v>
      </c>
      <c r="E746" s="9" t="s">
        <v>3717</v>
      </c>
      <c r="F746" s="9" t="s">
        <v>3718</v>
      </c>
      <c r="G746" s="14" t="s">
        <v>336</v>
      </c>
      <c r="H746" s="14" t="s">
        <v>22</v>
      </c>
      <c r="I746" s="14" t="s">
        <v>149</v>
      </c>
      <c r="J746" s="14" t="s">
        <v>27</v>
      </c>
      <c r="K746" s="14" t="s">
        <v>28</v>
      </c>
      <c r="L746" s="14" t="s">
        <v>43</v>
      </c>
      <c r="M746" s="9" t="s">
        <v>44</v>
      </c>
      <c r="N746" s="9" t="s">
        <v>208</v>
      </c>
      <c r="O746" s="14" t="s">
        <v>32</v>
      </c>
      <c r="P746" s="14" t="s">
        <v>22</v>
      </c>
      <c r="Q746" s="14" t="s">
        <v>3719</v>
      </c>
      <c r="R746" s="14" t="s">
        <v>56</v>
      </c>
      <c r="S746" s="9" t="s">
        <v>3720</v>
      </c>
      <c r="T746" s="9" t="s">
        <v>22</v>
      </c>
    </row>
    <row r="747" customHeight="1" spans="1:20">
      <c r="A747" s="10">
        <v>45224</v>
      </c>
      <c r="B747" s="9" t="s">
        <v>3721</v>
      </c>
      <c r="C747" s="9" t="s">
        <v>274</v>
      </c>
      <c r="D747" s="14" t="s">
        <v>22</v>
      </c>
      <c r="E747" s="9" t="s">
        <v>3722</v>
      </c>
      <c r="F747" s="9" t="s">
        <v>3723</v>
      </c>
      <c r="G747" s="14" t="s">
        <v>130</v>
      </c>
      <c r="H747" s="14" t="s">
        <v>148</v>
      </c>
      <c r="I747" s="14" t="s">
        <v>931</v>
      </c>
      <c r="J747" s="14" t="s">
        <v>27</v>
      </c>
      <c r="K747" s="14" t="s">
        <v>28</v>
      </c>
      <c r="L747" s="14" t="s">
        <v>43</v>
      </c>
      <c r="M747" s="9" t="s">
        <v>44</v>
      </c>
      <c r="N747" s="9" t="s">
        <v>208</v>
      </c>
      <c r="O747" s="14" t="s">
        <v>32</v>
      </c>
      <c r="P747" s="14" t="s">
        <v>22</v>
      </c>
      <c r="Q747" s="14" t="s">
        <v>3724</v>
      </c>
      <c r="R747" s="14" t="s">
        <v>56</v>
      </c>
      <c r="S747" s="20" t="s">
        <v>3725</v>
      </c>
      <c r="T747" s="9" t="s">
        <v>22</v>
      </c>
    </row>
    <row r="748" customHeight="1" spans="1:20">
      <c r="A748" s="6">
        <v>45228</v>
      </c>
      <c r="B748" s="7" t="s">
        <v>3726</v>
      </c>
      <c r="C748" s="7" t="s">
        <v>399</v>
      </c>
      <c r="D748" s="8" t="s">
        <v>22</v>
      </c>
      <c r="E748" s="7" t="s">
        <v>3727</v>
      </c>
      <c r="F748" s="7" t="s">
        <v>3728</v>
      </c>
      <c r="G748" s="8" t="s">
        <v>130</v>
      </c>
      <c r="H748" s="8" t="s">
        <v>418</v>
      </c>
      <c r="I748" s="8" t="s">
        <v>293</v>
      </c>
      <c r="J748" s="8" t="s">
        <v>27</v>
      </c>
      <c r="K748" s="8" t="s">
        <v>28</v>
      </c>
      <c r="L748" s="8" t="s">
        <v>43</v>
      </c>
      <c r="M748" s="7" t="s">
        <v>44</v>
      </c>
      <c r="N748" s="7" t="s">
        <v>31</v>
      </c>
      <c r="O748" s="8" t="s">
        <v>32</v>
      </c>
      <c r="P748" s="8" t="s">
        <v>22</v>
      </c>
      <c r="Q748" s="8" t="s">
        <v>3729</v>
      </c>
      <c r="R748" s="8" t="s">
        <v>46</v>
      </c>
      <c r="S748" s="24" t="s">
        <v>3730</v>
      </c>
      <c r="T748" s="7" t="s">
        <v>22</v>
      </c>
    </row>
    <row r="749" customHeight="1" spans="1:20">
      <c r="A749" s="6">
        <v>45226</v>
      </c>
      <c r="B749" s="7" t="s">
        <v>3731</v>
      </c>
      <c r="C749" s="7" t="s">
        <v>185</v>
      </c>
      <c r="D749" s="8" t="s">
        <v>22</v>
      </c>
      <c r="E749" s="7" t="s">
        <v>3732</v>
      </c>
      <c r="F749" s="7" t="s">
        <v>3733</v>
      </c>
      <c r="G749" s="8" t="s">
        <v>53</v>
      </c>
      <c r="H749" s="8" t="s">
        <v>22</v>
      </c>
      <c r="I749" s="8" t="s">
        <v>131</v>
      </c>
      <c r="J749" s="8" t="s">
        <v>27</v>
      </c>
      <c r="K749" s="8" t="s">
        <v>28</v>
      </c>
      <c r="L749" s="8" t="s">
        <v>43</v>
      </c>
      <c r="M749" s="7" t="s">
        <v>30</v>
      </c>
      <c r="N749" s="7" t="s">
        <v>31</v>
      </c>
      <c r="O749" s="8" t="s">
        <v>32</v>
      </c>
      <c r="P749" s="8" t="s">
        <v>22</v>
      </c>
      <c r="Q749" s="8" t="s">
        <v>3734</v>
      </c>
      <c r="R749" s="8" t="s">
        <v>56</v>
      </c>
      <c r="S749" s="24" t="s">
        <v>3735</v>
      </c>
      <c r="T749" s="7" t="s">
        <v>22</v>
      </c>
    </row>
    <row r="750" customHeight="1" spans="1:20">
      <c r="A750" s="6">
        <v>45226</v>
      </c>
      <c r="B750" s="7" t="s">
        <v>3736</v>
      </c>
      <c r="C750" s="7" t="s">
        <v>274</v>
      </c>
      <c r="D750" s="8" t="s">
        <v>22</v>
      </c>
      <c r="E750" s="7" t="s">
        <v>3737</v>
      </c>
      <c r="F750" s="7" t="s">
        <v>3738</v>
      </c>
      <c r="G750" s="8" t="s">
        <v>82</v>
      </c>
      <c r="H750" s="8" t="s">
        <v>22</v>
      </c>
      <c r="I750" s="8" t="s">
        <v>75</v>
      </c>
      <c r="J750" s="8" t="s">
        <v>27</v>
      </c>
      <c r="K750" s="8" t="s">
        <v>28</v>
      </c>
      <c r="L750" s="8" t="s">
        <v>43</v>
      </c>
      <c r="M750" s="7" t="s">
        <v>30</v>
      </c>
      <c r="N750" s="7" t="s">
        <v>208</v>
      </c>
      <c r="O750" s="8" t="s">
        <v>32</v>
      </c>
      <c r="P750" s="8" t="s">
        <v>22</v>
      </c>
      <c r="Q750" s="8" t="s">
        <v>3739</v>
      </c>
      <c r="R750" s="8" t="s">
        <v>56</v>
      </c>
      <c r="S750" s="24" t="s">
        <v>3740</v>
      </c>
      <c r="T750" s="7" t="s">
        <v>22</v>
      </c>
    </row>
    <row r="751" customHeight="1" spans="1:20">
      <c r="A751" s="6">
        <v>45227</v>
      </c>
      <c r="B751" s="7" t="s">
        <v>3741</v>
      </c>
      <c r="C751" s="7" t="s">
        <v>204</v>
      </c>
      <c r="D751" s="8" t="s">
        <v>22</v>
      </c>
      <c r="E751" s="7" t="s">
        <v>3742</v>
      </c>
      <c r="F751" s="7" t="s">
        <v>3743</v>
      </c>
      <c r="G751" s="8" t="s">
        <v>130</v>
      </c>
      <c r="H751" s="8" t="s">
        <v>22</v>
      </c>
      <c r="I751" s="8" t="s">
        <v>299</v>
      </c>
      <c r="J751" s="8" t="s">
        <v>27</v>
      </c>
      <c r="K751" s="8" t="s">
        <v>28</v>
      </c>
      <c r="L751" s="8" t="s">
        <v>43</v>
      </c>
      <c r="M751" s="7" t="s">
        <v>30</v>
      </c>
      <c r="N751" s="7" t="s">
        <v>208</v>
      </c>
      <c r="O751" s="8" t="s">
        <v>32</v>
      </c>
      <c r="P751" s="8" t="s">
        <v>22</v>
      </c>
      <c r="Q751" s="8" t="s">
        <v>3744</v>
      </c>
      <c r="R751" s="8" t="s">
        <v>46</v>
      </c>
      <c r="S751" s="7" t="s">
        <v>3745</v>
      </c>
      <c r="T751" s="7" t="s">
        <v>22</v>
      </c>
    </row>
    <row r="752" customHeight="1" spans="1:20">
      <c r="A752" s="10">
        <v>45200</v>
      </c>
      <c r="B752" s="9" t="s">
        <v>3746</v>
      </c>
      <c r="C752" s="9" t="s">
        <v>381</v>
      </c>
      <c r="D752" s="11" t="s">
        <v>22</v>
      </c>
      <c r="E752" s="9" t="s">
        <v>3747</v>
      </c>
      <c r="F752" s="9" t="s">
        <v>3748</v>
      </c>
      <c r="G752" s="11" t="s">
        <v>130</v>
      </c>
      <c r="H752" s="11" t="s">
        <v>22</v>
      </c>
      <c r="I752" s="11" t="s">
        <v>207</v>
      </c>
      <c r="J752" s="11" t="s">
        <v>27</v>
      </c>
      <c r="K752" s="11" t="s">
        <v>28</v>
      </c>
      <c r="L752" s="11" t="s">
        <v>43</v>
      </c>
      <c r="M752" s="9" t="s">
        <v>30</v>
      </c>
      <c r="N752" s="9" t="s">
        <v>31</v>
      </c>
      <c r="O752" s="11" t="s">
        <v>32</v>
      </c>
      <c r="P752" s="11" t="s">
        <v>22</v>
      </c>
      <c r="Q752" s="11" t="s">
        <v>3749</v>
      </c>
      <c r="R752" s="11" t="s">
        <v>46</v>
      </c>
      <c r="S752" s="9" t="s">
        <v>3750</v>
      </c>
      <c r="T752" s="9" t="s">
        <v>22</v>
      </c>
    </row>
    <row r="753" customHeight="1" spans="1:20">
      <c r="A753" s="10">
        <v>45200</v>
      </c>
      <c r="B753" s="9" t="s">
        <v>3751</v>
      </c>
      <c r="C753" s="9" t="s">
        <v>399</v>
      </c>
      <c r="D753" s="11" t="s">
        <v>22</v>
      </c>
      <c r="E753" s="9" t="s">
        <v>3752</v>
      </c>
      <c r="F753" s="9" t="s">
        <v>3753</v>
      </c>
      <c r="G753" s="11" t="s">
        <v>53</v>
      </c>
      <c r="H753" s="11" t="s">
        <v>22</v>
      </c>
      <c r="I753" s="11" t="s">
        <v>277</v>
      </c>
      <c r="J753" s="11" t="s">
        <v>27</v>
      </c>
      <c r="K753" s="11" t="s">
        <v>28</v>
      </c>
      <c r="L753" s="11" t="s">
        <v>43</v>
      </c>
      <c r="M753" s="9" t="s">
        <v>44</v>
      </c>
      <c r="N753" s="9" t="s">
        <v>31</v>
      </c>
      <c r="O753" s="11" t="s">
        <v>32</v>
      </c>
      <c r="P753" s="11" t="s">
        <v>22</v>
      </c>
      <c r="Q753" s="11" t="s">
        <v>3754</v>
      </c>
      <c r="R753" s="11" t="s">
        <v>46</v>
      </c>
      <c r="S753" s="20" t="s">
        <v>3755</v>
      </c>
      <c r="T753" s="9" t="s">
        <v>22</v>
      </c>
    </row>
    <row r="754" customHeight="1" spans="1:20">
      <c r="A754" s="10">
        <v>45201</v>
      </c>
      <c r="B754" s="12" t="s">
        <v>3756</v>
      </c>
      <c r="C754" s="12" t="s">
        <v>121</v>
      </c>
      <c r="D754" s="13"/>
      <c r="E754" s="12" t="str">
        <f>"15572775195"</f>
        <v>15572775195</v>
      </c>
      <c r="F754" s="12" t="s">
        <v>3757</v>
      </c>
      <c r="G754" s="13" t="s">
        <v>336</v>
      </c>
      <c r="H754" s="13"/>
      <c r="I754" s="13" t="s">
        <v>241</v>
      </c>
      <c r="J754" s="13" t="s">
        <v>27</v>
      </c>
      <c r="K754" s="13" t="s">
        <v>28</v>
      </c>
      <c r="L754" s="13" t="s">
        <v>43</v>
      </c>
      <c r="M754" s="12" t="s">
        <v>30</v>
      </c>
      <c r="N754" s="12" t="s">
        <v>31</v>
      </c>
      <c r="O754" s="13" t="s">
        <v>32</v>
      </c>
      <c r="P754" s="13"/>
      <c r="Q754" s="21">
        <v>45201.4461342593</v>
      </c>
      <c r="R754" s="13" t="s">
        <v>56</v>
      </c>
      <c r="S754" s="22" t="s">
        <v>3758</v>
      </c>
      <c r="T754" s="12"/>
    </row>
    <row r="755" customHeight="1" spans="1:20">
      <c r="A755" s="10">
        <v>45201</v>
      </c>
      <c r="B755" s="12" t="s">
        <v>3759</v>
      </c>
      <c r="C755" s="12" t="s">
        <v>121</v>
      </c>
      <c r="D755" s="13"/>
      <c r="E755" s="12" t="str">
        <f>"13277393251"</f>
        <v>13277393251</v>
      </c>
      <c r="F755" s="12" t="s">
        <v>3760</v>
      </c>
      <c r="G755" s="13" t="s">
        <v>130</v>
      </c>
      <c r="H755" s="13"/>
      <c r="I755" s="13" t="s">
        <v>54</v>
      </c>
      <c r="J755" s="13" t="s">
        <v>27</v>
      </c>
      <c r="K755" s="13" t="s">
        <v>28</v>
      </c>
      <c r="L755" s="13" t="s">
        <v>43</v>
      </c>
      <c r="M755" s="12" t="s">
        <v>30</v>
      </c>
      <c r="N755" s="12" t="s">
        <v>31</v>
      </c>
      <c r="O755" s="13" t="s">
        <v>32</v>
      </c>
      <c r="P755" s="13"/>
      <c r="Q755" s="21">
        <v>45201.5684722222</v>
      </c>
      <c r="R755" s="13" t="s">
        <v>56</v>
      </c>
      <c r="S755" s="22" t="s">
        <v>3761</v>
      </c>
      <c r="T755" s="12"/>
    </row>
    <row r="756" customHeight="1" spans="1:20">
      <c r="A756" s="10">
        <v>45201</v>
      </c>
      <c r="B756" s="12" t="s">
        <v>3762</v>
      </c>
      <c r="C756" s="12" t="s">
        <v>121</v>
      </c>
      <c r="D756" s="13"/>
      <c r="E756" s="12" t="str">
        <f>"15572741125"</f>
        <v>15572741125</v>
      </c>
      <c r="F756" s="12" t="s">
        <v>3763</v>
      </c>
      <c r="G756" s="13" t="s">
        <v>130</v>
      </c>
      <c r="H756" s="13"/>
      <c r="I756" s="13" t="s">
        <v>299</v>
      </c>
      <c r="J756" s="13" t="s">
        <v>27</v>
      </c>
      <c r="K756" s="13" t="s">
        <v>28</v>
      </c>
      <c r="L756" s="13" t="s">
        <v>43</v>
      </c>
      <c r="M756" s="12" t="s">
        <v>30</v>
      </c>
      <c r="N756" s="12" t="s">
        <v>31</v>
      </c>
      <c r="O756" s="13" t="s">
        <v>32</v>
      </c>
      <c r="P756" s="13"/>
      <c r="Q756" s="21">
        <v>45201.726712963</v>
      </c>
      <c r="R756" s="13" t="s">
        <v>56</v>
      </c>
      <c r="S756" s="12" t="s">
        <v>3764</v>
      </c>
      <c r="T756" s="12"/>
    </row>
    <row r="757" customHeight="1" spans="1:20">
      <c r="A757" s="10">
        <v>45202</v>
      </c>
      <c r="B757" s="12" t="s">
        <v>3765</v>
      </c>
      <c r="C757" s="12" t="s">
        <v>121</v>
      </c>
      <c r="D757" s="27"/>
      <c r="E757" s="12">
        <v>18674275527</v>
      </c>
      <c r="F757" s="12" t="s">
        <v>3766</v>
      </c>
      <c r="G757" s="27" t="s">
        <v>82</v>
      </c>
      <c r="H757" s="27"/>
      <c r="I757" s="27" t="s">
        <v>576</v>
      </c>
      <c r="J757" s="27" t="s">
        <v>27</v>
      </c>
      <c r="K757" s="27" t="s">
        <v>28</v>
      </c>
      <c r="L757" s="27" t="s">
        <v>43</v>
      </c>
      <c r="M757" s="12" t="s">
        <v>30</v>
      </c>
      <c r="N757" s="12" t="s">
        <v>31</v>
      </c>
      <c r="O757" s="27" t="s">
        <v>32</v>
      </c>
      <c r="P757" s="27"/>
      <c r="Q757" s="29">
        <v>45202.4465277778</v>
      </c>
      <c r="R757" s="27" t="s">
        <v>56</v>
      </c>
      <c r="S757" s="12" t="s">
        <v>3767</v>
      </c>
      <c r="T757" s="12"/>
    </row>
    <row r="758" customHeight="1" spans="1:20">
      <c r="A758" s="10">
        <v>45202</v>
      </c>
      <c r="B758" s="12" t="s">
        <v>3768</v>
      </c>
      <c r="C758" s="12" t="s">
        <v>121</v>
      </c>
      <c r="D758" s="27"/>
      <c r="E758" s="12">
        <v>18671441692</v>
      </c>
      <c r="F758" s="12" t="s">
        <v>3769</v>
      </c>
      <c r="G758" s="27" t="s">
        <v>25</v>
      </c>
      <c r="H758" s="27"/>
      <c r="I758" s="27" t="s">
        <v>97</v>
      </c>
      <c r="J758" s="27" t="s">
        <v>27</v>
      </c>
      <c r="K758" s="27" t="s">
        <v>28</v>
      </c>
      <c r="L758" s="27" t="s">
        <v>43</v>
      </c>
      <c r="M758" s="12" t="s">
        <v>799</v>
      </c>
      <c r="N758" s="12" t="s">
        <v>31</v>
      </c>
      <c r="O758" s="27" t="s">
        <v>32</v>
      </c>
      <c r="P758" s="27"/>
      <c r="Q758" s="29">
        <v>45202.4604166667</v>
      </c>
      <c r="R758" s="27" t="s">
        <v>56</v>
      </c>
      <c r="S758" s="22" t="s">
        <v>3770</v>
      </c>
      <c r="T758" s="12"/>
    </row>
    <row r="759" customHeight="1" spans="1:20">
      <c r="A759" s="10">
        <v>45202</v>
      </c>
      <c r="B759" s="12" t="s">
        <v>3771</v>
      </c>
      <c r="C759" s="12" t="s">
        <v>50</v>
      </c>
      <c r="D759" s="27"/>
      <c r="E759" s="12">
        <v>17507200757</v>
      </c>
      <c r="F759" s="12" t="s">
        <v>3772</v>
      </c>
      <c r="G759" s="27" t="s">
        <v>25</v>
      </c>
      <c r="H759" s="27"/>
      <c r="I759" s="27" t="s">
        <v>97</v>
      </c>
      <c r="J759" s="27" t="s">
        <v>27</v>
      </c>
      <c r="K759" s="27" t="s">
        <v>28</v>
      </c>
      <c r="L759" s="27" t="s">
        <v>43</v>
      </c>
      <c r="M759" s="12" t="s">
        <v>30</v>
      </c>
      <c r="N759" s="12" t="s">
        <v>31</v>
      </c>
      <c r="O759" s="27" t="s">
        <v>32</v>
      </c>
      <c r="P759" s="27"/>
      <c r="Q759" s="29">
        <v>45202.3798611111</v>
      </c>
      <c r="R759" s="27" t="s">
        <v>46</v>
      </c>
      <c r="S759" s="22" t="s">
        <v>3773</v>
      </c>
      <c r="T759" s="12"/>
    </row>
    <row r="760" customHeight="1" spans="1:20">
      <c r="A760" s="10">
        <v>45202</v>
      </c>
      <c r="B760" s="12" t="s">
        <v>3774</v>
      </c>
      <c r="C760" s="12" t="s">
        <v>399</v>
      </c>
      <c r="D760" s="27"/>
      <c r="E760" s="12">
        <v>13477104481</v>
      </c>
      <c r="F760" s="12" t="s">
        <v>3775</v>
      </c>
      <c r="G760" s="27" t="s">
        <v>53</v>
      </c>
      <c r="H760" s="27"/>
      <c r="I760" s="27" t="s">
        <v>63</v>
      </c>
      <c r="J760" s="27" t="s">
        <v>27</v>
      </c>
      <c r="K760" s="27" t="s">
        <v>28</v>
      </c>
      <c r="L760" s="27" t="s">
        <v>43</v>
      </c>
      <c r="M760" s="12" t="s">
        <v>44</v>
      </c>
      <c r="N760" s="12" t="s">
        <v>31</v>
      </c>
      <c r="O760" s="27" t="s">
        <v>32</v>
      </c>
      <c r="P760" s="27"/>
      <c r="Q760" s="29">
        <v>45202.7194444444</v>
      </c>
      <c r="R760" s="27" t="s">
        <v>46</v>
      </c>
      <c r="S760" s="22" t="s">
        <v>3776</v>
      </c>
      <c r="T760" s="12"/>
    </row>
    <row r="761" customHeight="1" spans="1:20">
      <c r="A761" s="10">
        <v>45202</v>
      </c>
      <c r="B761" s="12" t="s">
        <v>3777</v>
      </c>
      <c r="C761" s="12" t="s">
        <v>179</v>
      </c>
      <c r="D761" s="27"/>
      <c r="E761" s="12">
        <v>71700217289</v>
      </c>
      <c r="F761" s="12" t="s">
        <v>3778</v>
      </c>
      <c r="G761" s="27" t="s">
        <v>82</v>
      </c>
      <c r="H761" s="27"/>
      <c r="I761" s="27" t="s">
        <v>1255</v>
      </c>
      <c r="J761" s="27" t="s">
        <v>27</v>
      </c>
      <c r="K761" s="27" t="s">
        <v>28</v>
      </c>
      <c r="L761" s="27" t="s">
        <v>43</v>
      </c>
      <c r="M761" s="12" t="s">
        <v>169</v>
      </c>
      <c r="N761" s="12" t="s">
        <v>31</v>
      </c>
      <c r="O761" s="27" t="s">
        <v>32</v>
      </c>
      <c r="P761" s="27"/>
      <c r="Q761" s="29">
        <v>45202.6680555556</v>
      </c>
      <c r="R761" s="27" t="s">
        <v>46</v>
      </c>
      <c r="S761" s="12" t="s">
        <v>3779</v>
      </c>
      <c r="T761" s="12"/>
    </row>
    <row r="762" customHeight="1" spans="1:20">
      <c r="A762" s="10">
        <v>45202</v>
      </c>
      <c r="B762" s="12" t="s">
        <v>3780</v>
      </c>
      <c r="C762" s="12" t="s">
        <v>381</v>
      </c>
      <c r="D762" s="27"/>
      <c r="E762" s="12">
        <v>13207201753</v>
      </c>
      <c r="F762" s="12" t="s">
        <v>3781</v>
      </c>
      <c r="G762" s="27" t="s">
        <v>41</v>
      </c>
      <c r="H762" s="27"/>
      <c r="I762" s="27" t="s">
        <v>299</v>
      </c>
      <c r="J762" s="27" t="s">
        <v>27</v>
      </c>
      <c r="K762" s="27" t="s">
        <v>28</v>
      </c>
      <c r="L762" s="27" t="s">
        <v>43</v>
      </c>
      <c r="M762" s="12" t="s">
        <v>30</v>
      </c>
      <c r="N762" s="12" t="s">
        <v>31</v>
      </c>
      <c r="O762" s="27" t="s">
        <v>32</v>
      </c>
      <c r="P762" s="27"/>
      <c r="Q762" s="29">
        <v>45202.4020833333</v>
      </c>
      <c r="R762" s="27" t="s">
        <v>46</v>
      </c>
      <c r="S762" s="22" t="s">
        <v>3782</v>
      </c>
      <c r="T762" s="12"/>
    </row>
    <row r="763" customHeight="1" spans="1:20">
      <c r="A763" s="10">
        <v>45203</v>
      </c>
      <c r="B763" s="9" t="s">
        <v>3783</v>
      </c>
      <c r="C763" s="9" t="s">
        <v>121</v>
      </c>
      <c r="D763" s="11" t="s">
        <v>22</v>
      </c>
      <c r="E763" s="9" t="s">
        <v>3784</v>
      </c>
      <c r="F763" s="9" t="s">
        <v>3785</v>
      </c>
      <c r="G763" s="11" t="s">
        <v>82</v>
      </c>
      <c r="H763" s="11" t="s">
        <v>22</v>
      </c>
      <c r="I763" s="11" t="s">
        <v>299</v>
      </c>
      <c r="J763" s="11" t="s">
        <v>27</v>
      </c>
      <c r="K763" s="11" t="s">
        <v>28</v>
      </c>
      <c r="L763" s="11" t="s">
        <v>43</v>
      </c>
      <c r="M763" s="9" t="s">
        <v>44</v>
      </c>
      <c r="N763" s="9" t="s">
        <v>31</v>
      </c>
      <c r="O763" s="11" t="s">
        <v>32</v>
      </c>
      <c r="P763" s="11" t="s">
        <v>22</v>
      </c>
      <c r="Q763" s="11" t="s">
        <v>3786</v>
      </c>
      <c r="R763" s="11" t="s">
        <v>56</v>
      </c>
      <c r="S763" s="20" t="s">
        <v>3787</v>
      </c>
      <c r="T763" s="9" t="s">
        <v>22</v>
      </c>
    </row>
    <row r="764" customHeight="1" spans="1:20">
      <c r="A764" s="10">
        <v>45203</v>
      </c>
      <c r="B764" s="9" t="s">
        <v>3788</v>
      </c>
      <c r="C764" s="9" t="s">
        <v>274</v>
      </c>
      <c r="D764" s="11" t="s">
        <v>22</v>
      </c>
      <c r="E764" s="9" t="s">
        <v>3789</v>
      </c>
      <c r="F764" s="9" t="s">
        <v>3790</v>
      </c>
      <c r="G764" s="11" t="s">
        <v>130</v>
      </c>
      <c r="H764" s="11" t="s">
        <v>22</v>
      </c>
      <c r="I764" s="11" t="s">
        <v>253</v>
      </c>
      <c r="J764" s="11" t="s">
        <v>27</v>
      </c>
      <c r="K764" s="11" t="s">
        <v>28</v>
      </c>
      <c r="L764" s="11" t="s">
        <v>43</v>
      </c>
      <c r="M764" s="9" t="s">
        <v>30</v>
      </c>
      <c r="N764" s="9" t="s">
        <v>208</v>
      </c>
      <c r="O764" s="11" t="s">
        <v>32</v>
      </c>
      <c r="P764" s="11" t="s">
        <v>22</v>
      </c>
      <c r="Q764" s="11" t="s">
        <v>3791</v>
      </c>
      <c r="R764" s="11" t="s">
        <v>56</v>
      </c>
      <c r="S764" s="20" t="s">
        <v>3792</v>
      </c>
      <c r="T764" s="9" t="s">
        <v>22</v>
      </c>
    </row>
    <row r="765" customHeight="1" spans="1:20">
      <c r="A765" s="10">
        <v>45203</v>
      </c>
      <c r="B765" s="9" t="s">
        <v>3793</v>
      </c>
      <c r="C765" s="9" t="s">
        <v>50</v>
      </c>
      <c r="D765" s="11" t="s">
        <v>22</v>
      </c>
      <c r="E765" s="9" t="s">
        <v>3794</v>
      </c>
      <c r="F765" s="9" t="s">
        <v>3795</v>
      </c>
      <c r="G765" s="11" t="s">
        <v>69</v>
      </c>
      <c r="H765" s="11" t="s">
        <v>22</v>
      </c>
      <c r="I765" s="11" t="s">
        <v>70</v>
      </c>
      <c r="J765" s="11" t="s">
        <v>27</v>
      </c>
      <c r="K765" s="11" t="s">
        <v>28</v>
      </c>
      <c r="L765" s="11" t="s">
        <v>43</v>
      </c>
      <c r="M765" s="9" t="s">
        <v>44</v>
      </c>
      <c r="N765" s="9" t="s">
        <v>31</v>
      </c>
      <c r="O765" s="11" t="s">
        <v>32</v>
      </c>
      <c r="P765" s="11" t="s">
        <v>22</v>
      </c>
      <c r="Q765" s="11" t="s">
        <v>3796</v>
      </c>
      <c r="R765" s="11" t="s">
        <v>56</v>
      </c>
      <c r="S765" s="9" t="s">
        <v>3797</v>
      </c>
      <c r="T765" s="9" t="s">
        <v>22</v>
      </c>
    </row>
    <row r="766" customHeight="1" spans="1:20">
      <c r="A766" s="10">
        <v>45203</v>
      </c>
      <c r="B766" s="9" t="s">
        <v>3798</v>
      </c>
      <c r="C766" s="9" t="s">
        <v>204</v>
      </c>
      <c r="D766" s="11" t="s">
        <v>22</v>
      </c>
      <c r="E766" s="9" t="s">
        <v>3799</v>
      </c>
      <c r="F766" s="9" t="s">
        <v>3800</v>
      </c>
      <c r="G766" s="11" t="s">
        <v>336</v>
      </c>
      <c r="H766" s="11" t="s">
        <v>418</v>
      </c>
      <c r="I766" s="11" t="s">
        <v>97</v>
      </c>
      <c r="J766" s="11" t="s">
        <v>27</v>
      </c>
      <c r="K766" s="11" t="s">
        <v>28</v>
      </c>
      <c r="L766" s="11" t="s">
        <v>43</v>
      </c>
      <c r="M766" s="9" t="s">
        <v>44</v>
      </c>
      <c r="N766" s="9" t="s">
        <v>208</v>
      </c>
      <c r="O766" s="11" t="s">
        <v>32</v>
      </c>
      <c r="P766" s="11" t="s">
        <v>22</v>
      </c>
      <c r="Q766" s="11" t="s">
        <v>3801</v>
      </c>
      <c r="R766" s="11" t="s">
        <v>46</v>
      </c>
      <c r="S766" s="9" t="s">
        <v>3802</v>
      </c>
      <c r="T766" s="9" t="s">
        <v>22</v>
      </c>
    </row>
    <row r="767" customHeight="1" spans="1:20">
      <c r="A767" s="10">
        <v>45204</v>
      </c>
      <c r="B767" s="12" t="s">
        <v>3803</v>
      </c>
      <c r="C767" s="12" t="s">
        <v>121</v>
      </c>
      <c r="D767" s="13"/>
      <c r="E767" s="12" t="str">
        <f>"13047152922"</f>
        <v>13047152922</v>
      </c>
      <c r="F767" s="12" t="s">
        <v>3804</v>
      </c>
      <c r="G767" s="13" t="s">
        <v>25</v>
      </c>
      <c r="H767" s="13"/>
      <c r="I767" s="13" t="s">
        <v>175</v>
      </c>
      <c r="J767" s="13" t="s">
        <v>27</v>
      </c>
      <c r="K767" s="13" t="s">
        <v>28</v>
      </c>
      <c r="L767" s="13" t="s">
        <v>43</v>
      </c>
      <c r="M767" s="12" t="s">
        <v>44</v>
      </c>
      <c r="N767" s="12" t="s">
        <v>31</v>
      </c>
      <c r="O767" s="13" t="s">
        <v>32</v>
      </c>
      <c r="P767" s="13"/>
      <c r="Q767" s="21">
        <v>45204.5646064815</v>
      </c>
      <c r="R767" s="13" t="s">
        <v>56</v>
      </c>
      <c r="S767" s="12" t="s">
        <v>3805</v>
      </c>
      <c r="T767" s="12"/>
    </row>
    <row r="768" customHeight="1" spans="1:20">
      <c r="A768" s="10">
        <v>45204</v>
      </c>
      <c r="B768" s="12" t="s">
        <v>3806</v>
      </c>
      <c r="C768" s="12" t="s">
        <v>121</v>
      </c>
      <c r="D768" s="13"/>
      <c r="E768" s="12" t="str">
        <f>"15671060296"</f>
        <v>15671060296</v>
      </c>
      <c r="F768" s="12" t="s">
        <v>3807</v>
      </c>
      <c r="G768" s="13" t="s">
        <v>130</v>
      </c>
      <c r="H768" s="13" t="s">
        <v>110</v>
      </c>
      <c r="I768" s="13" t="s">
        <v>448</v>
      </c>
      <c r="J768" s="13" t="s">
        <v>27</v>
      </c>
      <c r="K768" s="13" t="s">
        <v>28</v>
      </c>
      <c r="L768" s="13" t="s">
        <v>43</v>
      </c>
      <c r="M768" s="12" t="s">
        <v>30</v>
      </c>
      <c r="N768" s="12" t="s">
        <v>31</v>
      </c>
      <c r="O768" s="13" t="s">
        <v>32</v>
      </c>
      <c r="P768" s="13"/>
      <c r="Q768" s="21">
        <v>45204.6353356481</v>
      </c>
      <c r="R768" s="13" t="s">
        <v>56</v>
      </c>
      <c r="S768" s="12" t="s">
        <v>3808</v>
      </c>
      <c r="T768" s="12"/>
    </row>
    <row r="769" customHeight="1" spans="1:20">
      <c r="A769" s="10">
        <v>45204</v>
      </c>
      <c r="B769" s="12" t="s">
        <v>3809</v>
      </c>
      <c r="C769" s="12" t="s">
        <v>50</v>
      </c>
      <c r="D769" s="13"/>
      <c r="E769" s="12" t="str">
        <f>"18672092315"</f>
        <v>18672092315</v>
      </c>
      <c r="F769" s="12" t="s">
        <v>3810</v>
      </c>
      <c r="G769" s="13" t="s">
        <v>69</v>
      </c>
      <c r="H769" s="13"/>
      <c r="I769" s="13" t="s">
        <v>155</v>
      </c>
      <c r="J769" s="13" t="s">
        <v>27</v>
      </c>
      <c r="K769" s="13" t="s">
        <v>28</v>
      </c>
      <c r="L769" s="13" t="s">
        <v>43</v>
      </c>
      <c r="M769" s="12" t="s">
        <v>30</v>
      </c>
      <c r="N769" s="12" t="s">
        <v>31</v>
      </c>
      <c r="O769" s="13" t="s">
        <v>32</v>
      </c>
      <c r="P769" s="13"/>
      <c r="Q769" s="21">
        <v>45204.612650463</v>
      </c>
      <c r="R769" s="13" t="s">
        <v>56</v>
      </c>
      <c r="S769" s="12" t="s">
        <v>3811</v>
      </c>
      <c r="T769" s="12"/>
    </row>
    <row r="770" customHeight="1" spans="1:20">
      <c r="A770" s="10">
        <v>45204</v>
      </c>
      <c r="B770" s="12" t="s">
        <v>3812</v>
      </c>
      <c r="C770" s="12" t="s">
        <v>79</v>
      </c>
      <c r="D770" s="13"/>
      <c r="E770" s="12" t="str">
        <f>"13277235376"</f>
        <v>13277235376</v>
      </c>
      <c r="F770" s="12" t="s">
        <v>3813</v>
      </c>
      <c r="G770" s="13" t="s">
        <v>130</v>
      </c>
      <c r="H770" s="13"/>
      <c r="I770" s="13" t="s">
        <v>576</v>
      </c>
      <c r="J770" s="13" t="s">
        <v>27</v>
      </c>
      <c r="K770" s="13" t="s">
        <v>28</v>
      </c>
      <c r="L770" s="13" t="s">
        <v>43</v>
      </c>
      <c r="M770" s="12" t="s">
        <v>44</v>
      </c>
      <c r="N770" s="12" t="s">
        <v>31</v>
      </c>
      <c r="O770" s="13" t="s">
        <v>32</v>
      </c>
      <c r="P770" s="13"/>
      <c r="Q770" s="21">
        <v>45204.7085069444</v>
      </c>
      <c r="R770" s="13" t="s">
        <v>46</v>
      </c>
      <c r="S770" s="22" t="s">
        <v>3814</v>
      </c>
      <c r="T770" s="12"/>
    </row>
    <row r="771" customHeight="1" spans="1:20">
      <c r="A771" s="10">
        <v>45204</v>
      </c>
      <c r="B771" s="12" t="s">
        <v>3815</v>
      </c>
      <c r="C771" s="12" t="s">
        <v>50</v>
      </c>
      <c r="D771" s="13"/>
      <c r="E771" s="12" t="str">
        <f>"15629335812"</f>
        <v>15629335812</v>
      </c>
      <c r="F771" s="12" t="s">
        <v>3816</v>
      </c>
      <c r="G771" s="13" t="s">
        <v>336</v>
      </c>
      <c r="H771" s="13"/>
      <c r="I771" s="13" t="s">
        <v>131</v>
      </c>
      <c r="J771" s="13" t="s">
        <v>27</v>
      </c>
      <c r="K771" s="13" t="s">
        <v>28</v>
      </c>
      <c r="L771" s="13" t="s">
        <v>43</v>
      </c>
      <c r="M771" s="12" t="s">
        <v>30</v>
      </c>
      <c r="N771" s="12" t="s">
        <v>31</v>
      </c>
      <c r="O771" s="13" t="s">
        <v>32</v>
      </c>
      <c r="P771" s="13"/>
      <c r="Q771" s="21">
        <v>45204.4195949074</v>
      </c>
      <c r="R771" s="13" t="s">
        <v>46</v>
      </c>
      <c r="S771" s="22" t="s">
        <v>3817</v>
      </c>
      <c r="T771" s="12"/>
    </row>
    <row r="772" customHeight="1" spans="1:20">
      <c r="A772" s="10">
        <v>45205</v>
      </c>
      <c r="B772" s="9" t="s">
        <v>3818</v>
      </c>
      <c r="C772" s="9" t="s">
        <v>3819</v>
      </c>
      <c r="D772" s="11" t="s">
        <v>22</v>
      </c>
      <c r="E772" s="9" t="s">
        <v>3820</v>
      </c>
      <c r="F772" s="9" t="s">
        <v>3821</v>
      </c>
      <c r="G772" s="11" t="s">
        <v>130</v>
      </c>
      <c r="H772" s="11" t="s">
        <v>22</v>
      </c>
      <c r="I772" s="11" t="s">
        <v>864</v>
      </c>
      <c r="J772" s="11" t="s">
        <v>27</v>
      </c>
      <c r="K772" s="11" t="s">
        <v>28</v>
      </c>
      <c r="L772" s="11" t="s">
        <v>43</v>
      </c>
      <c r="M772" s="9" t="s">
        <v>30</v>
      </c>
      <c r="N772" s="9" t="s">
        <v>31</v>
      </c>
      <c r="O772" s="11" t="s">
        <v>32</v>
      </c>
      <c r="P772" s="11" t="s">
        <v>22</v>
      </c>
      <c r="Q772" s="11" t="s">
        <v>3822</v>
      </c>
      <c r="R772" s="11" t="s">
        <v>46</v>
      </c>
      <c r="S772" s="9" t="s">
        <v>3823</v>
      </c>
      <c r="T772" s="9" t="s">
        <v>3824</v>
      </c>
    </row>
    <row r="773" customHeight="1" spans="1:20">
      <c r="A773" s="10">
        <v>45205</v>
      </c>
      <c r="B773" s="9" t="s">
        <v>3825</v>
      </c>
      <c r="C773" s="9" t="s">
        <v>2825</v>
      </c>
      <c r="D773" s="11" t="s">
        <v>22</v>
      </c>
      <c r="E773" s="9" t="s">
        <v>3826</v>
      </c>
      <c r="F773" s="9" t="s">
        <v>3827</v>
      </c>
      <c r="G773" s="11" t="s">
        <v>82</v>
      </c>
      <c r="H773" s="11" t="s">
        <v>22</v>
      </c>
      <c r="I773" s="11" t="s">
        <v>207</v>
      </c>
      <c r="J773" s="11" t="s">
        <v>27</v>
      </c>
      <c r="K773" s="11" t="s">
        <v>28</v>
      </c>
      <c r="L773" s="11" t="s">
        <v>43</v>
      </c>
      <c r="M773" s="9" t="s">
        <v>44</v>
      </c>
      <c r="N773" s="9" t="s">
        <v>31</v>
      </c>
      <c r="O773" s="11" t="s">
        <v>32</v>
      </c>
      <c r="P773" s="11" t="s">
        <v>22</v>
      </c>
      <c r="Q773" s="11" t="s">
        <v>3828</v>
      </c>
      <c r="R773" s="11" t="s">
        <v>46</v>
      </c>
      <c r="S773" s="9" t="s">
        <v>3829</v>
      </c>
      <c r="T773" s="9" t="s">
        <v>3830</v>
      </c>
    </row>
    <row r="774" customHeight="1" spans="1:20">
      <c r="A774" s="10">
        <v>45202</v>
      </c>
      <c r="B774" s="12" t="s">
        <v>3831</v>
      </c>
      <c r="C774" s="12" t="s">
        <v>50</v>
      </c>
      <c r="D774" s="27"/>
      <c r="E774" s="12">
        <v>16607202531</v>
      </c>
      <c r="F774" s="12" t="s">
        <v>3832</v>
      </c>
      <c r="G774" s="27" t="s">
        <v>247</v>
      </c>
      <c r="H774" s="27"/>
      <c r="I774" s="27" t="s">
        <v>576</v>
      </c>
      <c r="J774" s="27" t="s">
        <v>27</v>
      </c>
      <c r="K774" s="27" t="s">
        <v>28</v>
      </c>
      <c r="L774" s="27" t="s">
        <v>43</v>
      </c>
      <c r="M774" s="12" t="s">
        <v>30</v>
      </c>
      <c r="N774" s="12" t="s">
        <v>31</v>
      </c>
      <c r="O774" s="27" t="s">
        <v>32</v>
      </c>
      <c r="P774" s="27"/>
      <c r="Q774" s="29">
        <v>45202.4034722222</v>
      </c>
      <c r="R774" s="27" t="s">
        <v>56</v>
      </c>
      <c r="S774" s="22" t="s">
        <v>3833</v>
      </c>
      <c r="T774" s="12"/>
    </row>
    <row r="775" customHeight="1" spans="1:20">
      <c r="A775" s="25">
        <v>45211</v>
      </c>
      <c r="B775" s="26" t="s">
        <v>3834</v>
      </c>
      <c r="C775" s="26" t="s">
        <v>50</v>
      </c>
      <c r="D775" s="26" t="s">
        <v>22</v>
      </c>
      <c r="E775" s="26" t="s">
        <v>3835</v>
      </c>
      <c r="F775" s="26" t="s">
        <v>3836</v>
      </c>
      <c r="G775" s="26" t="s">
        <v>53</v>
      </c>
      <c r="H775" s="26" t="s">
        <v>22</v>
      </c>
      <c r="I775" s="26" t="s">
        <v>63</v>
      </c>
      <c r="J775" s="26" t="s">
        <v>27</v>
      </c>
      <c r="K775" s="26" t="s">
        <v>28</v>
      </c>
      <c r="L775" s="26" t="s">
        <v>43</v>
      </c>
      <c r="M775" s="26" t="s">
        <v>30</v>
      </c>
      <c r="N775" s="26" t="s">
        <v>31</v>
      </c>
      <c r="O775" s="26" t="s">
        <v>32</v>
      </c>
      <c r="P775" s="26" t="s">
        <v>22</v>
      </c>
      <c r="Q775" s="26" t="s">
        <v>3837</v>
      </c>
      <c r="R775" s="26" t="s">
        <v>56</v>
      </c>
      <c r="S775" s="28" t="s">
        <v>3838</v>
      </c>
      <c r="T775" s="26" t="s">
        <v>22</v>
      </c>
    </row>
    <row r="776" customHeight="1" spans="1:20">
      <c r="A776" s="25">
        <v>45211</v>
      </c>
      <c r="B776" s="26" t="s">
        <v>3839</v>
      </c>
      <c r="C776" s="26" t="s">
        <v>50</v>
      </c>
      <c r="D776" s="26" t="s">
        <v>22</v>
      </c>
      <c r="E776" s="26" t="s">
        <v>3840</v>
      </c>
      <c r="F776" s="26" t="s">
        <v>3841</v>
      </c>
      <c r="G776" s="26" t="s">
        <v>41</v>
      </c>
      <c r="H776" s="26" t="s">
        <v>22</v>
      </c>
      <c r="I776" s="26" t="s">
        <v>63</v>
      </c>
      <c r="J776" s="26" t="s">
        <v>27</v>
      </c>
      <c r="K776" s="26" t="s">
        <v>28</v>
      </c>
      <c r="L776" s="26" t="s">
        <v>43</v>
      </c>
      <c r="M776" s="26" t="s">
        <v>44</v>
      </c>
      <c r="N776" s="26" t="s">
        <v>31</v>
      </c>
      <c r="O776" s="26" t="s">
        <v>32</v>
      </c>
      <c r="P776" s="26" t="s">
        <v>22</v>
      </c>
      <c r="Q776" s="26" t="s">
        <v>3842</v>
      </c>
      <c r="R776" s="26" t="s">
        <v>56</v>
      </c>
      <c r="S776" s="28" t="s">
        <v>3843</v>
      </c>
      <c r="T776" s="26" t="s">
        <v>22</v>
      </c>
    </row>
    <row r="777" customHeight="1" spans="1:20">
      <c r="A777" s="6">
        <v>45212</v>
      </c>
      <c r="B777" s="9" t="s">
        <v>3844</v>
      </c>
      <c r="C777" s="9" t="s">
        <v>50</v>
      </c>
      <c r="D777" s="9" t="s">
        <v>22</v>
      </c>
      <c r="E777" s="9" t="s">
        <v>3845</v>
      </c>
      <c r="F777" s="9" t="s">
        <v>3846</v>
      </c>
      <c r="G777" s="9" t="s">
        <v>69</v>
      </c>
      <c r="H777" s="9" t="s">
        <v>22</v>
      </c>
      <c r="I777" s="9" t="s">
        <v>253</v>
      </c>
      <c r="J777" s="9" t="s">
        <v>27</v>
      </c>
      <c r="K777" s="9" t="s">
        <v>76</v>
      </c>
      <c r="L777" s="9" t="s">
        <v>43</v>
      </c>
      <c r="M777" s="9" t="s">
        <v>30</v>
      </c>
      <c r="N777" s="9" t="s">
        <v>31</v>
      </c>
      <c r="O777" s="9" t="s">
        <v>32</v>
      </c>
      <c r="P777" s="9" t="s">
        <v>22</v>
      </c>
      <c r="Q777" s="9" t="s">
        <v>3847</v>
      </c>
      <c r="R777" s="9" t="s">
        <v>56</v>
      </c>
      <c r="S777" s="20" t="s">
        <v>3848</v>
      </c>
      <c r="T777" s="9" t="s">
        <v>22</v>
      </c>
    </row>
    <row r="778" customHeight="1" spans="1:20">
      <c r="A778" s="6">
        <v>45214</v>
      </c>
      <c r="B778" s="9" t="s">
        <v>3849</v>
      </c>
      <c r="C778" s="9" t="s">
        <v>50</v>
      </c>
      <c r="D778" s="9" t="s">
        <v>22</v>
      </c>
      <c r="E778" s="9" t="s">
        <v>3850</v>
      </c>
      <c r="F778" s="9" t="s">
        <v>3851</v>
      </c>
      <c r="G778" s="9" t="s">
        <v>82</v>
      </c>
      <c r="H778" s="9" t="s">
        <v>22</v>
      </c>
      <c r="I778" s="9" t="s">
        <v>162</v>
      </c>
      <c r="J778" s="9" t="s">
        <v>27</v>
      </c>
      <c r="K778" s="9" t="s">
        <v>28</v>
      </c>
      <c r="L778" s="9" t="s">
        <v>43</v>
      </c>
      <c r="M778" s="9" t="s">
        <v>44</v>
      </c>
      <c r="N778" s="9" t="s">
        <v>31</v>
      </c>
      <c r="O778" s="9" t="s">
        <v>32</v>
      </c>
      <c r="P778" s="9" t="s">
        <v>22</v>
      </c>
      <c r="Q778" s="9" t="s">
        <v>3852</v>
      </c>
      <c r="R778" s="9" t="s">
        <v>56</v>
      </c>
      <c r="S778" s="20" t="s">
        <v>3853</v>
      </c>
      <c r="T778" s="9" t="s">
        <v>22</v>
      </c>
    </row>
    <row r="779" customHeight="1" spans="1:20">
      <c r="A779" s="6">
        <v>45216</v>
      </c>
      <c r="B779" s="9" t="s">
        <v>3854</v>
      </c>
      <c r="C779" s="9" t="s">
        <v>50</v>
      </c>
      <c r="D779" s="11" t="s">
        <v>22</v>
      </c>
      <c r="E779" s="9" t="s">
        <v>3855</v>
      </c>
      <c r="F779" s="9" t="s">
        <v>3856</v>
      </c>
      <c r="G779" s="11" t="s">
        <v>130</v>
      </c>
      <c r="H779" s="11" t="s">
        <v>96</v>
      </c>
      <c r="I779" s="11" t="s">
        <v>337</v>
      </c>
      <c r="J779" s="11" t="s">
        <v>27</v>
      </c>
      <c r="K779" s="11" t="s">
        <v>28</v>
      </c>
      <c r="L779" s="11" t="s">
        <v>43</v>
      </c>
      <c r="M779" s="9" t="s">
        <v>30</v>
      </c>
      <c r="N779" s="9" t="s">
        <v>31</v>
      </c>
      <c r="O779" s="11" t="s">
        <v>32</v>
      </c>
      <c r="P779" s="11" t="s">
        <v>22</v>
      </c>
      <c r="Q779" s="11" t="s">
        <v>3857</v>
      </c>
      <c r="R779" s="11" t="s">
        <v>56</v>
      </c>
      <c r="S779" s="20" t="s">
        <v>3858</v>
      </c>
      <c r="T779" s="9" t="s">
        <v>22</v>
      </c>
    </row>
    <row r="780" customHeight="1" spans="1:20">
      <c r="A780" s="6">
        <v>45216</v>
      </c>
      <c r="B780" s="9" t="s">
        <v>3859</v>
      </c>
      <c r="C780" s="9" t="s">
        <v>50</v>
      </c>
      <c r="D780" s="11" t="s">
        <v>22</v>
      </c>
      <c r="E780" s="9" t="s">
        <v>3860</v>
      </c>
      <c r="F780" s="9" t="s">
        <v>3861</v>
      </c>
      <c r="G780" s="11" t="s">
        <v>69</v>
      </c>
      <c r="H780" s="11" t="s">
        <v>22</v>
      </c>
      <c r="I780" s="11" t="s">
        <v>131</v>
      </c>
      <c r="J780" s="11" t="s">
        <v>27</v>
      </c>
      <c r="K780" s="11" t="s">
        <v>28</v>
      </c>
      <c r="L780" s="11" t="s">
        <v>43</v>
      </c>
      <c r="M780" s="9" t="s">
        <v>30</v>
      </c>
      <c r="N780" s="9" t="s">
        <v>31</v>
      </c>
      <c r="O780" s="11" t="s">
        <v>32</v>
      </c>
      <c r="P780" s="11" t="s">
        <v>22</v>
      </c>
      <c r="Q780" s="11" t="s">
        <v>3862</v>
      </c>
      <c r="R780" s="11" t="s">
        <v>56</v>
      </c>
      <c r="S780" s="20" t="s">
        <v>3863</v>
      </c>
      <c r="T780" s="9" t="s">
        <v>22</v>
      </c>
    </row>
    <row r="781" customHeight="1" spans="1:20">
      <c r="A781" s="6">
        <v>45221</v>
      </c>
      <c r="B781" s="7" t="s">
        <v>3864</v>
      </c>
      <c r="C781" s="7" t="s">
        <v>274</v>
      </c>
      <c r="D781" s="8" t="s">
        <v>22</v>
      </c>
      <c r="E781" s="7" t="s">
        <v>3865</v>
      </c>
      <c r="F781" s="7" t="s">
        <v>3866</v>
      </c>
      <c r="G781" s="8" t="s">
        <v>130</v>
      </c>
      <c r="H781" s="8" t="s">
        <v>22</v>
      </c>
      <c r="I781" s="8" t="s">
        <v>315</v>
      </c>
      <c r="J781" s="8" t="s">
        <v>27</v>
      </c>
      <c r="K781" s="8" t="s">
        <v>28</v>
      </c>
      <c r="L781" s="8" t="s">
        <v>43</v>
      </c>
      <c r="M781" s="7" t="s">
        <v>30</v>
      </c>
      <c r="N781" s="7" t="s">
        <v>208</v>
      </c>
      <c r="O781" s="8" t="s">
        <v>32</v>
      </c>
      <c r="P781" s="8" t="s">
        <v>22</v>
      </c>
      <c r="Q781" s="8" t="s">
        <v>3867</v>
      </c>
      <c r="R781" s="8" t="s">
        <v>56</v>
      </c>
      <c r="S781" s="24" t="s">
        <v>3868</v>
      </c>
      <c r="T781" s="7" t="s">
        <v>22</v>
      </c>
    </row>
    <row r="782" customHeight="1" spans="1:20">
      <c r="A782" s="25">
        <v>45211</v>
      </c>
      <c r="B782" s="26" t="s">
        <v>3869</v>
      </c>
      <c r="C782" s="26" t="s">
        <v>3870</v>
      </c>
      <c r="D782" s="26" t="s">
        <v>22</v>
      </c>
      <c r="E782" s="26" t="s">
        <v>3871</v>
      </c>
      <c r="F782" s="26" t="s">
        <v>3872</v>
      </c>
      <c r="G782" s="26" t="s">
        <v>82</v>
      </c>
      <c r="H782" s="26" t="s">
        <v>22</v>
      </c>
      <c r="I782" s="26" t="s">
        <v>26</v>
      </c>
      <c r="J782" s="26" t="s">
        <v>27</v>
      </c>
      <c r="K782" s="26" t="s">
        <v>28</v>
      </c>
      <c r="L782" s="26" t="s">
        <v>29</v>
      </c>
      <c r="M782" s="26" t="s">
        <v>30</v>
      </c>
      <c r="N782" s="26" t="s">
        <v>31</v>
      </c>
      <c r="O782" s="26" t="s">
        <v>32</v>
      </c>
      <c r="P782" s="26" t="s">
        <v>22</v>
      </c>
      <c r="Q782" s="26" t="s">
        <v>3873</v>
      </c>
      <c r="R782" s="26" t="s">
        <v>34</v>
      </c>
      <c r="S782" s="26" t="s">
        <v>3874</v>
      </c>
      <c r="T782" s="28" t="s">
        <v>3875</v>
      </c>
    </row>
    <row r="783" customHeight="1" spans="1:20">
      <c r="A783" s="25">
        <v>45211</v>
      </c>
      <c r="B783" s="26" t="s">
        <v>3876</v>
      </c>
      <c r="C783" s="26" t="s">
        <v>3877</v>
      </c>
      <c r="D783" s="26" t="s">
        <v>22</v>
      </c>
      <c r="E783" s="26" t="s">
        <v>3878</v>
      </c>
      <c r="F783" s="26" t="s">
        <v>3879</v>
      </c>
      <c r="G783" s="26" t="s">
        <v>53</v>
      </c>
      <c r="H783" s="26" t="s">
        <v>22</v>
      </c>
      <c r="I783" s="26" t="s">
        <v>26</v>
      </c>
      <c r="J783" s="26" t="s">
        <v>27</v>
      </c>
      <c r="K783" s="26" t="s">
        <v>76</v>
      </c>
      <c r="L783" s="26" t="s">
        <v>29</v>
      </c>
      <c r="M783" s="26" t="s">
        <v>30</v>
      </c>
      <c r="N783" s="26" t="s">
        <v>31</v>
      </c>
      <c r="O783" s="26" t="s">
        <v>32</v>
      </c>
      <c r="P783" s="26" t="s">
        <v>22</v>
      </c>
      <c r="Q783" s="26" t="s">
        <v>3880</v>
      </c>
      <c r="R783" s="26" t="s">
        <v>34</v>
      </c>
      <c r="S783" s="26" t="s">
        <v>3881</v>
      </c>
      <c r="T783" s="26" t="s">
        <v>3882</v>
      </c>
    </row>
    <row r="784" customHeight="1" spans="1:20">
      <c r="A784" s="10">
        <v>45204</v>
      </c>
      <c r="B784" s="12" t="s">
        <v>3883</v>
      </c>
      <c r="C784" s="12" t="s">
        <v>817</v>
      </c>
      <c r="D784" s="13"/>
      <c r="E784" s="12" t="str">
        <f>"18671602562"</f>
        <v>18671602562</v>
      </c>
      <c r="F784" s="12" t="s">
        <v>3884</v>
      </c>
      <c r="G784" s="13" t="s">
        <v>82</v>
      </c>
      <c r="H784" s="13"/>
      <c r="I784" s="13" t="s">
        <v>111</v>
      </c>
      <c r="J784" s="13" t="s">
        <v>27</v>
      </c>
      <c r="K784" s="13" t="s">
        <v>28</v>
      </c>
      <c r="L784" s="13" t="s">
        <v>43</v>
      </c>
      <c r="M784" s="12" t="s">
        <v>169</v>
      </c>
      <c r="N784" s="12" t="s">
        <v>31</v>
      </c>
      <c r="O784" s="13" t="s">
        <v>32</v>
      </c>
      <c r="P784" s="13"/>
      <c r="Q784" s="21">
        <v>45204.5534606481</v>
      </c>
      <c r="R784" s="13" t="s">
        <v>46</v>
      </c>
      <c r="S784" s="22" t="s">
        <v>3885</v>
      </c>
      <c r="T784" s="12" t="s">
        <v>3886</v>
      </c>
    </row>
    <row r="785" customHeight="1" spans="1:20">
      <c r="A785" s="10">
        <v>45205</v>
      </c>
      <c r="B785" s="9" t="s">
        <v>3887</v>
      </c>
      <c r="C785" s="9" t="s">
        <v>204</v>
      </c>
      <c r="D785" s="11" t="s">
        <v>22</v>
      </c>
      <c r="E785" s="9" t="s">
        <v>3888</v>
      </c>
      <c r="F785" s="9" t="s">
        <v>3889</v>
      </c>
      <c r="G785" s="11" t="s">
        <v>130</v>
      </c>
      <c r="H785" s="11" t="s">
        <v>22</v>
      </c>
      <c r="I785" s="11" t="s">
        <v>315</v>
      </c>
      <c r="J785" s="11" t="s">
        <v>27</v>
      </c>
      <c r="K785" s="11" t="s">
        <v>28</v>
      </c>
      <c r="L785" s="11" t="s">
        <v>43</v>
      </c>
      <c r="M785" s="9" t="s">
        <v>44</v>
      </c>
      <c r="N785" s="9" t="s">
        <v>208</v>
      </c>
      <c r="O785" s="11" t="s">
        <v>32</v>
      </c>
      <c r="P785" s="11" t="s">
        <v>22</v>
      </c>
      <c r="Q785" s="11" t="s">
        <v>3890</v>
      </c>
      <c r="R785" s="11" t="s">
        <v>46</v>
      </c>
      <c r="S785" s="20" t="s">
        <v>3891</v>
      </c>
      <c r="T785" s="9" t="s">
        <v>22</v>
      </c>
    </row>
    <row r="786" customHeight="1" spans="1:20">
      <c r="A786" s="10">
        <v>45205</v>
      </c>
      <c r="B786" s="9" t="s">
        <v>3892</v>
      </c>
      <c r="C786" s="9" t="s">
        <v>1753</v>
      </c>
      <c r="D786" s="11" t="s">
        <v>22</v>
      </c>
      <c r="E786" s="9" t="s">
        <v>3893</v>
      </c>
      <c r="F786" s="9" t="s">
        <v>3894</v>
      </c>
      <c r="G786" s="11" t="s">
        <v>82</v>
      </c>
      <c r="H786" s="11" t="s">
        <v>22</v>
      </c>
      <c r="I786" s="11" t="s">
        <v>168</v>
      </c>
      <c r="J786" s="11" t="s">
        <v>27</v>
      </c>
      <c r="K786" s="11" t="s">
        <v>28</v>
      </c>
      <c r="L786" s="11" t="s">
        <v>43</v>
      </c>
      <c r="M786" s="9" t="s">
        <v>169</v>
      </c>
      <c r="N786" s="9" t="s">
        <v>31</v>
      </c>
      <c r="O786" s="11" t="s">
        <v>32</v>
      </c>
      <c r="P786" s="11" t="s">
        <v>22</v>
      </c>
      <c r="Q786" s="11" t="s">
        <v>3895</v>
      </c>
      <c r="R786" s="11" t="s">
        <v>46</v>
      </c>
      <c r="S786" s="9" t="s">
        <v>3896</v>
      </c>
      <c r="T786" s="9" t="s">
        <v>22</v>
      </c>
    </row>
    <row r="787" customHeight="1" spans="1:20">
      <c r="A787" s="10">
        <v>45206</v>
      </c>
      <c r="B787" s="9" t="s">
        <v>3897</v>
      </c>
      <c r="C787" s="9" t="s">
        <v>274</v>
      </c>
      <c r="D787" s="11" t="s">
        <v>22</v>
      </c>
      <c r="E787" s="9" t="s">
        <v>3898</v>
      </c>
      <c r="F787" s="9" t="s">
        <v>3899</v>
      </c>
      <c r="G787" s="11" t="s">
        <v>53</v>
      </c>
      <c r="H787" s="11" t="s">
        <v>22</v>
      </c>
      <c r="I787" s="11" t="s">
        <v>299</v>
      </c>
      <c r="J787" s="11" t="s">
        <v>27</v>
      </c>
      <c r="K787" s="11" t="s">
        <v>28</v>
      </c>
      <c r="L787" s="11" t="s">
        <v>43</v>
      </c>
      <c r="M787" s="9" t="s">
        <v>30</v>
      </c>
      <c r="N787" s="9" t="s">
        <v>208</v>
      </c>
      <c r="O787" s="11" t="s">
        <v>32</v>
      </c>
      <c r="P787" s="11" t="s">
        <v>22</v>
      </c>
      <c r="Q787" s="11" t="s">
        <v>3900</v>
      </c>
      <c r="R787" s="11" t="s">
        <v>56</v>
      </c>
      <c r="S787" s="9" t="s">
        <v>3901</v>
      </c>
      <c r="T787" s="9" t="s">
        <v>22</v>
      </c>
    </row>
    <row r="788" customHeight="1" spans="1:20">
      <c r="A788" s="10">
        <v>45206</v>
      </c>
      <c r="B788" s="9" t="s">
        <v>3902</v>
      </c>
      <c r="C788" s="9" t="s">
        <v>274</v>
      </c>
      <c r="D788" s="11" t="s">
        <v>22</v>
      </c>
      <c r="E788" s="9" t="s">
        <v>3903</v>
      </c>
      <c r="F788" s="9" t="s">
        <v>3904</v>
      </c>
      <c r="G788" s="11" t="s">
        <v>53</v>
      </c>
      <c r="H788" s="11" t="s">
        <v>22</v>
      </c>
      <c r="I788" s="11" t="s">
        <v>117</v>
      </c>
      <c r="J788" s="11" t="s">
        <v>27</v>
      </c>
      <c r="K788" s="11" t="s">
        <v>28</v>
      </c>
      <c r="L788" s="11" t="s">
        <v>43</v>
      </c>
      <c r="M788" s="9" t="s">
        <v>44</v>
      </c>
      <c r="N788" s="9" t="s">
        <v>208</v>
      </c>
      <c r="O788" s="11" t="s">
        <v>32</v>
      </c>
      <c r="P788" s="11" t="s">
        <v>22</v>
      </c>
      <c r="Q788" s="11" t="s">
        <v>3905</v>
      </c>
      <c r="R788" s="11" t="s">
        <v>56</v>
      </c>
      <c r="S788" s="9" t="s">
        <v>3906</v>
      </c>
      <c r="T788" s="9" t="s">
        <v>22</v>
      </c>
    </row>
    <row r="789" customHeight="1" spans="1:20">
      <c r="A789" s="10">
        <v>45206</v>
      </c>
      <c r="B789" s="9" t="s">
        <v>3907</v>
      </c>
      <c r="C789" s="9" t="s">
        <v>204</v>
      </c>
      <c r="D789" s="11" t="s">
        <v>22</v>
      </c>
      <c r="E789" s="9" t="s">
        <v>3908</v>
      </c>
      <c r="F789" s="9" t="s">
        <v>3909</v>
      </c>
      <c r="G789" s="11" t="s">
        <v>41</v>
      </c>
      <c r="H789" s="11" t="s">
        <v>22</v>
      </c>
      <c r="I789" s="11" t="s">
        <v>293</v>
      </c>
      <c r="J789" s="11" t="s">
        <v>27</v>
      </c>
      <c r="K789" s="11" t="s">
        <v>28</v>
      </c>
      <c r="L789" s="11" t="s">
        <v>43</v>
      </c>
      <c r="M789" s="9" t="s">
        <v>44</v>
      </c>
      <c r="N789" s="9" t="s">
        <v>208</v>
      </c>
      <c r="O789" s="11" t="s">
        <v>32</v>
      </c>
      <c r="P789" s="11" t="s">
        <v>22</v>
      </c>
      <c r="Q789" s="11" t="s">
        <v>3910</v>
      </c>
      <c r="R789" s="11" t="s">
        <v>56</v>
      </c>
      <c r="S789" s="9" t="s">
        <v>3911</v>
      </c>
      <c r="T789" s="9" t="s">
        <v>22</v>
      </c>
    </row>
    <row r="790" customHeight="1" spans="1:20">
      <c r="A790" s="10">
        <v>45206</v>
      </c>
      <c r="B790" s="9" t="s">
        <v>3912</v>
      </c>
      <c r="C790" s="9" t="s">
        <v>204</v>
      </c>
      <c r="D790" s="11" t="s">
        <v>22</v>
      </c>
      <c r="E790" s="9" t="s">
        <v>3913</v>
      </c>
      <c r="F790" s="9" t="s">
        <v>3914</v>
      </c>
      <c r="G790" s="11" t="s">
        <v>53</v>
      </c>
      <c r="H790" s="11" t="s">
        <v>22</v>
      </c>
      <c r="I790" s="11" t="s">
        <v>912</v>
      </c>
      <c r="J790" s="11" t="s">
        <v>27</v>
      </c>
      <c r="K790" s="11" t="s">
        <v>28</v>
      </c>
      <c r="L790" s="11" t="s">
        <v>43</v>
      </c>
      <c r="M790" s="9" t="s">
        <v>44</v>
      </c>
      <c r="N790" s="9" t="s">
        <v>208</v>
      </c>
      <c r="O790" s="11" t="s">
        <v>32</v>
      </c>
      <c r="P790" s="11" t="s">
        <v>22</v>
      </c>
      <c r="Q790" s="11" t="s">
        <v>3915</v>
      </c>
      <c r="R790" s="11" t="s">
        <v>56</v>
      </c>
      <c r="S790" s="9" t="s">
        <v>3916</v>
      </c>
      <c r="T790" s="9" t="s">
        <v>22</v>
      </c>
    </row>
    <row r="791" customHeight="1" spans="1:20">
      <c r="A791" s="10">
        <v>45206</v>
      </c>
      <c r="B791" s="9" t="s">
        <v>3917</v>
      </c>
      <c r="C791" s="9" t="s">
        <v>121</v>
      </c>
      <c r="D791" s="11" t="s">
        <v>22</v>
      </c>
      <c r="E791" s="9" t="s">
        <v>3918</v>
      </c>
      <c r="F791" s="9" t="s">
        <v>3919</v>
      </c>
      <c r="G791" s="11" t="s">
        <v>82</v>
      </c>
      <c r="H791" s="11" t="s">
        <v>22</v>
      </c>
      <c r="I791" s="11" t="s">
        <v>168</v>
      </c>
      <c r="J791" s="11" t="s">
        <v>27</v>
      </c>
      <c r="K791" s="11" t="s">
        <v>28</v>
      </c>
      <c r="L791" s="11" t="s">
        <v>43</v>
      </c>
      <c r="M791" s="9" t="s">
        <v>169</v>
      </c>
      <c r="N791" s="9" t="s">
        <v>31</v>
      </c>
      <c r="O791" s="11" t="s">
        <v>32</v>
      </c>
      <c r="P791" s="11" t="s">
        <v>22</v>
      </c>
      <c r="Q791" s="11" t="s">
        <v>3920</v>
      </c>
      <c r="R791" s="11" t="s">
        <v>46</v>
      </c>
      <c r="S791" s="20" t="s">
        <v>3921</v>
      </c>
      <c r="T791" s="9" t="s">
        <v>22</v>
      </c>
    </row>
    <row r="792" customHeight="1" spans="1:20">
      <c r="A792" s="10">
        <v>45207</v>
      </c>
      <c r="B792" s="9" t="s">
        <v>3922</v>
      </c>
      <c r="C792" s="9" t="s">
        <v>204</v>
      </c>
      <c r="D792" s="11" t="s">
        <v>22</v>
      </c>
      <c r="E792" s="9" t="s">
        <v>3923</v>
      </c>
      <c r="F792" s="9" t="s">
        <v>3924</v>
      </c>
      <c r="G792" s="11" t="s">
        <v>336</v>
      </c>
      <c r="H792" s="11" t="s">
        <v>110</v>
      </c>
      <c r="I792" s="11" t="s">
        <v>253</v>
      </c>
      <c r="J792" s="11" t="s">
        <v>27</v>
      </c>
      <c r="K792" s="11" t="s">
        <v>28</v>
      </c>
      <c r="L792" s="11" t="s">
        <v>43</v>
      </c>
      <c r="M792" s="9" t="s">
        <v>30</v>
      </c>
      <c r="N792" s="9" t="s">
        <v>208</v>
      </c>
      <c r="O792" s="11" t="s">
        <v>32</v>
      </c>
      <c r="P792" s="11" t="s">
        <v>22</v>
      </c>
      <c r="Q792" s="11" t="s">
        <v>3925</v>
      </c>
      <c r="R792" s="11" t="s">
        <v>56</v>
      </c>
      <c r="S792" s="9" t="s">
        <v>3926</v>
      </c>
      <c r="T792" s="9" t="s">
        <v>22</v>
      </c>
    </row>
    <row r="793" customHeight="1" spans="1:20">
      <c r="A793" s="10">
        <v>45207</v>
      </c>
      <c r="B793" s="9" t="s">
        <v>3927</v>
      </c>
      <c r="C793" s="9" t="s">
        <v>121</v>
      </c>
      <c r="D793" s="11" t="s">
        <v>22</v>
      </c>
      <c r="E793" s="9" t="s">
        <v>3928</v>
      </c>
      <c r="F793" s="9" t="s">
        <v>3130</v>
      </c>
      <c r="G793" s="11" t="s">
        <v>53</v>
      </c>
      <c r="H793" s="11" t="s">
        <v>22</v>
      </c>
      <c r="I793" s="11" t="s">
        <v>42</v>
      </c>
      <c r="J793" s="11" t="s">
        <v>27</v>
      </c>
      <c r="K793" s="11" t="s">
        <v>28</v>
      </c>
      <c r="L793" s="11" t="s">
        <v>43</v>
      </c>
      <c r="M793" s="9" t="s">
        <v>30</v>
      </c>
      <c r="N793" s="9" t="s">
        <v>31</v>
      </c>
      <c r="O793" s="11" t="s">
        <v>32</v>
      </c>
      <c r="P793" s="11" t="s">
        <v>22</v>
      </c>
      <c r="Q793" s="11" t="s">
        <v>3929</v>
      </c>
      <c r="R793" s="11" t="s">
        <v>56</v>
      </c>
      <c r="S793" s="9" t="s">
        <v>3930</v>
      </c>
      <c r="T793" s="9" t="s">
        <v>22</v>
      </c>
    </row>
    <row r="794" customHeight="1" spans="1:20">
      <c r="A794" s="10">
        <v>45208</v>
      </c>
      <c r="B794" s="15" t="s">
        <v>3931</v>
      </c>
      <c r="C794" s="15" t="s">
        <v>179</v>
      </c>
      <c r="D794" s="30" t="s">
        <v>22</v>
      </c>
      <c r="E794" s="15" t="s">
        <v>3932</v>
      </c>
      <c r="F794" s="15" t="s">
        <v>3933</v>
      </c>
      <c r="G794" s="30" t="s">
        <v>82</v>
      </c>
      <c r="H794" s="30" t="s">
        <v>96</v>
      </c>
      <c r="I794" s="30" t="s">
        <v>168</v>
      </c>
      <c r="J794" s="30" t="s">
        <v>27</v>
      </c>
      <c r="K794" s="30" t="s">
        <v>28</v>
      </c>
      <c r="L794" s="30" t="s">
        <v>43</v>
      </c>
      <c r="M794" s="15" t="s">
        <v>169</v>
      </c>
      <c r="N794" s="15" t="s">
        <v>31</v>
      </c>
      <c r="O794" s="30" t="s">
        <v>32</v>
      </c>
      <c r="P794" s="30" t="s">
        <v>22</v>
      </c>
      <c r="Q794" s="30" t="s">
        <v>3934</v>
      </c>
      <c r="R794" s="30" t="s">
        <v>46</v>
      </c>
      <c r="S794" s="15" t="s">
        <v>3935</v>
      </c>
      <c r="T794" s="15" t="s">
        <v>22</v>
      </c>
    </row>
    <row r="795" customHeight="1" spans="1:20">
      <c r="A795" s="25">
        <v>45210</v>
      </c>
      <c r="B795" s="26" t="s">
        <v>3936</v>
      </c>
      <c r="C795" s="26" t="s">
        <v>121</v>
      </c>
      <c r="D795" s="26" t="s">
        <v>22</v>
      </c>
      <c r="E795" s="26" t="s">
        <v>3937</v>
      </c>
      <c r="F795" s="26" t="s">
        <v>3938</v>
      </c>
      <c r="G795" s="26" t="s">
        <v>130</v>
      </c>
      <c r="H795" s="26" t="s">
        <v>22</v>
      </c>
      <c r="I795" s="26" t="s">
        <v>315</v>
      </c>
      <c r="J795" s="26" t="s">
        <v>27</v>
      </c>
      <c r="K795" s="26" t="s">
        <v>28</v>
      </c>
      <c r="L795" s="26" t="s">
        <v>43</v>
      </c>
      <c r="M795" s="26" t="s">
        <v>30</v>
      </c>
      <c r="N795" s="26" t="s">
        <v>31</v>
      </c>
      <c r="O795" s="26" t="s">
        <v>32</v>
      </c>
      <c r="P795" s="26" t="s">
        <v>22</v>
      </c>
      <c r="Q795" s="26" t="s">
        <v>3939</v>
      </c>
      <c r="R795" s="26" t="s">
        <v>56</v>
      </c>
      <c r="S795" s="28" t="s">
        <v>3940</v>
      </c>
      <c r="T795" s="26" t="s">
        <v>22</v>
      </c>
    </row>
    <row r="796" customHeight="1" spans="1:20">
      <c r="A796" s="25">
        <v>45210</v>
      </c>
      <c r="B796" s="26" t="s">
        <v>3941</v>
      </c>
      <c r="C796" s="26" t="s">
        <v>204</v>
      </c>
      <c r="D796" s="26" t="s">
        <v>22</v>
      </c>
      <c r="E796" s="26" t="s">
        <v>3942</v>
      </c>
      <c r="F796" s="26" t="s">
        <v>3943</v>
      </c>
      <c r="G796" s="26" t="s">
        <v>82</v>
      </c>
      <c r="H796" s="26" t="s">
        <v>96</v>
      </c>
      <c r="I796" s="26" t="s">
        <v>277</v>
      </c>
      <c r="J796" s="26" t="s">
        <v>27</v>
      </c>
      <c r="K796" s="26" t="s">
        <v>28</v>
      </c>
      <c r="L796" s="26" t="s">
        <v>43</v>
      </c>
      <c r="M796" s="26" t="s">
        <v>169</v>
      </c>
      <c r="N796" s="26" t="s">
        <v>208</v>
      </c>
      <c r="O796" s="26" t="s">
        <v>32</v>
      </c>
      <c r="P796" s="26" t="s">
        <v>22</v>
      </c>
      <c r="Q796" s="26" t="s">
        <v>3944</v>
      </c>
      <c r="R796" s="26" t="s">
        <v>56</v>
      </c>
      <c r="S796" s="26" t="s">
        <v>3945</v>
      </c>
      <c r="T796" s="26" t="s">
        <v>22</v>
      </c>
    </row>
    <row r="797" customHeight="1" spans="1:20">
      <c r="A797" s="6">
        <v>45212</v>
      </c>
      <c r="B797" s="9" t="s">
        <v>3946</v>
      </c>
      <c r="C797" s="9" t="s">
        <v>274</v>
      </c>
      <c r="D797" s="9" t="s">
        <v>22</v>
      </c>
      <c r="E797" s="9" t="s">
        <v>3947</v>
      </c>
      <c r="F797" s="9" t="s">
        <v>3948</v>
      </c>
      <c r="G797" s="9" t="s">
        <v>336</v>
      </c>
      <c r="H797" s="9" t="s">
        <v>22</v>
      </c>
      <c r="I797" s="9" t="s">
        <v>315</v>
      </c>
      <c r="J797" s="9" t="s">
        <v>27</v>
      </c>
      <c r="K797" s="9" t="s">
        <v>28</v>
      </c>
      <c r="L797" s="9" t="s">
        <v>43</v>
      </c>
      <c r="M797" s="9" t="s">
        <v>44</v>
      </c>
      <c r="N797" s="9" t="s">
        <v>208</v>
      </c>
      <c r="O797" s="9" t="s">
        <v>32</v>
      </c>
      <c r="P797" s="9" t="s">
        <v>22</v>
      </c>
      <c r="Q797" s="9" t="s">
        <v>3949</v>
      </c>
      <c r="R797" s="9" t="s">
        <v>56</v>
      </c>
      <c r="S797" s="20" t="s">
        <v>3950</v>
      </c>
      <c r="T797" s="9" t="s">
        <v>22</v>
      </c>
    </row>
    <row r="798" customHeight="1" spans="1:20">
      <c r="A798" s="6">
        <v>45214</v>
      </c>
      <c r="B798" s="9" t="s">
        <v>3951</v>
      </c>
      <c r="C798" s="9" t="s">
        <v>204</v>
      </c>
      <c r="D798" s="9" t="s">
        <v>22</v>
      </c>
      <c r="E798" s="9" t="s">
        <v>3952</v>
      </c>
      <c r="F798" s="9" t="s">
        <v>3953</v>
      </c>
      <c r="G798" s="9" t="s">
        <v>336</v>
      </c>
      <c r="H798" s="9" t="s">
        <v>22</v>
      </c>
      <c r="I798" s="9" t="s">
        <v>207</v>
      </c>
      <c r="J798" s="9" t="s">
        <v>27</v>
      </c>
      <c r="K798" s="9" t="s">
        <v>28</v>
      </c>
      <c r="L798" s="9" t="s">
        <v>43</v>
      </c>
      <c r="M798" s="9" t="s">
        <v>30</v>
      </c>
      <c r="N798" s="9" t="s">
        <v>208</v>
      </c>
      <c r="O798" s="9" t="s">
        <v>32</v>
      </c>
      <c r="P798" s="9" t="s">
        <v>22</v>
      </c>
      <c r="Q798" s="9" t="s">
        <v>3954</v>
      </c>
      <c r="R798" s="9" t="s">
        <v>46</v>
      </c>
      <c r="S798" s="20" t="s">
        <v>3955</v>
      </c>
      <c r="T798" s="9" t="s">
        <v>22</v>
      </c>
    </row>
    <row r="799" customHeight="1" spans="1:20">
      <c r="A799" s="6">
        <v>45214</v>
      </c>
      <c r="B799" s="9" t="s">
        <v>3956</v>
      </c>
      <c r="C799" s="9" t="s">
        <v>179</v>
      </c>
      <c r="D799" s="9" t="s">
        <v>22</v>
      </c>
      <c r="E799" s="9" t="s">
        <v>3957</v>
      </c>
      <c r="F799" s="9" t="s">
        <v>3958</v>
      </c>
      <c r="G799" s="9" t="s">
        <v>82</v>
      </c>
      <c r="H799" s="9" t="s">
        <v>96</v>
      </c>
      <c r="I799" s="9" t="s">
        <v>701</v>
      </c>
      <c r="J799" s="9" t="s">
        <v>27</v>
      </c>
      <c r="K799" s="9" t="s">
        <v>28</v>
      </c>
      <c r="L799" s="9" t="s">
        <v>43</v>
      </c>
      <c r="M799" s="9" t="s">
        <v>169</v>
      </c>
      <c r="N799" s="9" t="s">
        <v>31</v>
      </c>
      <c r="O799" s="9" t="s">
        <v>32</v>
      </c>
      <c r="P799" s="9" t="s">
        <v>22</v>
      </c>
      <c r="Q799" s="9" t="s">
        <v>3959</v>
      </c>
      <c r="R799" s="9" t="s">
        <v>46</v>
      </c>
      <c r="S799" s="20" t="s">
        <v>3960</v>
      </c>
      <c r="T799" s="9" t="s">
        <v>22</v>
      </c>
    </row>
    <row r="800" customHeight="1" spans="1:20">
      <c r="A800" s="6">
        <v>45216</v>
      </c>
      <c r="B800" s="9" t="s">
        <v>3961</v>
      </c>
      <c r="C800" s="9" t="s">
        <v>179</v>
      </c>
      <c r="D800" s="11" t="s">
        <v>22</v>
      </c>
      <c r="E800" s="9" t="s">
        <v>3962</v>
      </c>
      <c r="F800" s="9" t="s">
        <v>3963</v>
      </c>
      <c r="G800" s="11" t="s">
        <v>336</v>
      </c>
      <c r="H800" s="11" t="s">
        <v>22</v>
      </c>
      <c r="I800" s="11" t="s">
        <v>124</v>
      </c>
      <c r="J800" s="11" t="s">
        <v>27</v>
      </c>
      <c r="K800" s="11" t="s">
        <v>28</v>
      </c>
      <c r="L800" s="11" t="s">
        <v>43</v>
      </c>
      <c r="M800" s="9" t="s">
        <v>30</v>
      </c>
      <c r="N800" s="9" t="s">
        <v>31</v>
      </c>
      <c r="O800" s="11" t="s">
        <v>32</v>
      </c>
      <c r="P800" s="11" t="s">
        <v>22</v>
      </c>
      <c r="Q800" s="11" t="s">
        <v>3964</v>
      </c>
      <c r="R800" s="11" t="s">
        <v>46</v>
      </c>
      <c r="S800" s="20" t="s">
        <v>3965</v>
      </c>
      <c r="T800" s="9" t="s">
        <v>22</v>
      </c>
    </row>
    <row r="801" customHeight="1" spans="1:20">
      <c r="A801" s="6">
        <v>45217</v>
      </c>
      <c r="B801" s="9" t="s">
        <v>3966</v>
      </c>
      <c r="C801" s="9" t="s">
        <v>121</v>
      </c>
      <c r="D801" s="11" t="s">
        <v>22</v>
      </c>
      <c r="E801" s="9">
        <v>18671768033</v>
      </c>
      <c r="F801" s="9" t="s">
        <v>3967</v>
      </c>
      <c r="G801" s="11" t="s">
        <v>69</v>
      </c>
      <c r="H801" s="11" t="s">
        <v>540</v>
      </c>
      <c r="I801" s="11" t="s">
        <v>26</v>
      </c>
      <c r="J801" s="11" t="s">
        <v>27</v>
      </c>
      <c r="K801" s="11" t="s">
        <v>195</v>
      </c>
      <c r="L801" s="11" t="s">
        <v>29</v>
      </c>
      <c r="M801" s="9" t="s">
        <v>30</v>
      </c>
      <c r="N801" s="9" t="s">
        <v>31</v>
      </c>
      <c r="O801" s="11" t="s">
        <v>32</v>
      </c>
      <c r="P801" s="11" t="s">
        <v>22</v>
      </c>
      <c r="Q801" s="11" t="s">
        <v>3968</v>
      </c>
      <c r="R801" s="11" t="s">
        <v>34</v>
      </c>
      <c r="S801" s="9" t="s">
        <v>3969</v>
      </c>
      <c r="T801" s="9" t="s">
        <v>22</v>
      </c>
    </row>
    <row r="802" customHeight="1" spans="1:20">
      <c r="A802" s="6">
        <v>45218</v>
      </c>
      <c r="B802" s="9" t="s">
        <v>3970</v>
      </c>
      <c r="C802" s="9" t="s">
        <v>204</v>
      </c>
      <c r="D802" s="11" t="s">
        <v>22</v>
      </c>
      <c r="E802" s="9" t="s">
        <v>3971</v>
      </c>
      <c r="F802" s="9" t="s">
        <v>3972</v>
      </c>
      <c r="G802" s="11" t="s">
        <v>82</v>
      </c>
      <c r="H802" s="11" t="s">
        <v>22</v>
      </c>
      <c r="I802" s="11" t="s">
        <v>315</v>
      </c>
      <c r="J802" s="11" t="s">
        <v>27</v>
      </c>
      <c r="K802" s="11" t="s">
        <v>28</v>
      </c>
      <c r="L802" s="11" t="s">
        <v>43</v>
      </c>
      <c r="M802" s="9" t="s">
        <v>169</v>
      </c>
      <c r="N802" s="9" t="s">
        <v>208</v>
      </c>
      <c r="O802" s="11" t="s">
        <v>32</v>
      </c>
      <c r="P802" s="11" t="s">
        <v>22</v>
      </c>
      <c r="Q802" s="11" t="s">
        <v>3973</v>
      </c>
      <c r="R802" s="11" t="s">
        <v>56</v>
      </c>
      <c r="S802" s="20" t="s">
        <v>3974</v>
      </c>
      <c r="T802" s="9" t="s">
        <v>22</v>
      </c>
    </row>
    <row r="803" customHeight="1" spans="1:20">
      <c r="A803" s="6">
        <v>45219</v>
      </c>
      <c r="B803" s="7" t="s">
        <v>3975</v>
      </c>
      <c r="C803" s="7" t="s">
        <v>204</v>
      </c>
      <c r="D803" s="8" t="s">
        <v>22</v>
      </c>
      <c r="E803" s="7" t="s">
        <v>3976</v>
      </c>
      <c r="F803" s="7" t="s">
        <v>3977</v>
      </c>
      <c r="G803" s="8" t="s">
        <v>82</v>
      </c>
      <c r="H803" s="8" t="s">
        <v>22</v>
      </c>
      <c r="I803" s="8" t="s">
        <v>207</v>
      </c>
      <c r="J803" s="8" t="s">
        <v>27</v>
      </c>
      <c r="K803" s="8" t="s">
        <v>28</v>
      </c>
      <c r="L803" s="8" t="s">
        <v>43</v>
      </c>
      <c r="M803" s="7" t="s">
        <v>44</v>
      </c>
      <c r="N803" s="7" t="s">
        <v>208</v>
      </c>
      <c r="O803" s="8" t="s">
        <v>32</v>
      </c>
      <c r="P803" s="8" t="s">
        <v>22</v>
      </c>
      <c r="Q803" s="8" t="s">
        <v>3978</v>
      </c>
      <c r="R803" s="8" t="s">
        <v>56</v>
      </c>
      <c r="S803" s="7" t="s">
        <v>3979</v>
      </c>
      <c r="T803" s="7" t="s">
        <v>22</v>
      </c>
    </row>
    <row r="804" customHeight="1" spans="1:20">
      <c r="A804" s="10">
        <v>45225</v>
      </c>
      <c r="B804" s="9" t="s">
        <v>3980</v>
      </c>
      <c r="C804" s="9" t="s">
        <v>79</v>
      </c>
      <c r="D804" s="14" t="s">
        <v>22</v>
      </c>
      <c r="E804" s="9" t="s">
        <v>3981</v>
      </c>
      <c r="F804" s="9" t="s">
        <v>3982</v>
      </c>
      <c r="G804" s="14" t="s">
        <v>130</v>
      </c>
      <c r="H804" s="14" t="s">
        <v>22</v>
      </c>
      <c r="I804" s="14" t="s">
        <v>162</v>
      </c>
      <c r="J804" s="14" t="s">
        <v>27</v>
      </c>
      <c r="K804" s="14" t="s">
        <v>28</v>
      </c>
      <c r="L804" s="14" t="s">
        <v>43</v>
      </c>
      <c r="M804" s="9" t="s">
        <v>44</v>
      </c>
      <c r="N804" s="9" t="s">
        <v>31</v>
      </c>
      <c r="O804" s="14" t="s">
        <v>32</v>
      </c>
      <c r="P804" s="14" t="s">
        <v>22</v>
      </c>
      <c r="Q804" s="14" t="s">
        <v>3983</v>
      </c>
      <c r="R804" s="14" t="s">
        <v>46</v>
      </c>
      <c r="S804" s="20" t="s">
        <v>3984</v>
      </c>
      <c r="T804" s="9" t="s">
        <v>22</v>
      </c>
    </row>
    <row r="805" customHeight="1" spans="1:20">
      <c r="A805" s="10">
        <v>45222</v>
      </c>
      <c r="B805" s="9" t="s">
        <v>3985</v>
      </c>
      <c r="C805" s="9" t="s">
        <v>274</v>
      </c>
      <c r="D805" s="14" t="s">
        <v>22</v>
      </c>
      <c r="E805" s="9" t="s">
        <v>3986</v>
      </c>
      <c r="F805" s="9" t="s">
        <v>3987</v>
      </c>
      <c r="G805" s="14" t="s">
        <v>53</v>
      </c>
      <c r="H805" s="14" t="s">
        <v>22</v>
      </c>
      <c r="I805" s="14" t="s">
        <v>75</v>
      </c>
      <c r="J805" s="14" t="s">
        <v>27</v>
      </c>
      <c r="K805" s="14" t="s">
        <v>28</v>
      </c>
      <c r="L805" s="14" t="s">
        <v>43</v>
      </c>
      <c r="M805" s="9" t="s">
        <v>44</v>
      </c>
      <c r="N805" s="9" t="s">
        <v>208</v>
      </c>
      <c r="O805" s="14" t="s">
        <v>32</v>
      </c>
      <c r="P805" s="14" t="s">
        <v>22</v>
      </c>
      <c r="Q805" s="14" t="s">
        <v>3988</v>
      </c>
      <c r="R805" s="14" t="s">
        <v>56</v>
      </c>
      <c r="S805" s="9" t="s">
        <v>3989</v>
      </c>
      <c r="T805" s="9" t="s">
        <v>22</v>
      </c>
    </row>
    <row r="806" customHeight="1" spans="1:20">
      <c r="A806" s="6">
        <v>45227</v>
      </c>
      <c r="B806" s="7" t="s">
        <v>3990</v>
      </c>
      <c r="C806" s="7" t="s">
        <v>185</v>
      </c>
      <c r="D806" s="8" t="s">
        <v>22</v>
      </c>
      <c r="E806" s="7" t="s">
        <v>3991</v>
      </c>
      <c r="F806" s="7" t="s">
        <v>3992</v>
      </c>
      <c r="G806" s="8" t="s">
        <v>130</v>
      </c>
      <c r="H806" s="8" t="s">
        <v>22</v>
      </c>
      <c r="I806" s="8" t="s">
        <v>384</v>
      </c>
      <c r="J806" s="8" t="s">
        <v>27</v>
      </c>
      <c r="K806" s="8" t="s">
        <v>28</v>
      </c>
      <c r="L806" s="8" t="s">
        <v>43</v>
      </c>
      <c r="M806" s="7" t="s">
        <v>30</v>
      </c>
      <c r="N806" s="7" t="s">
        <v>31</v>
      </c>
      <c r="O806" s="8" t="s">
        <v>32</v>
      </c>
      <c r="P806" s="8" t="s">
        <v>22</v>
      </c>
      <c r="Q806" s="8" t="s">
        <v>3993</v>
      </c>
      <c r="R806" s="8" t="s">
        <v>56</v>
      </c>
      <c r="S806" s="24" t="s">
        <v>3994</v>
      </c>
      <c r="T806" s="7" t="s">
        <v>22</v>
      </c>
    </row>
    <row r="807" customHeight="1" spans="1:20">
      <c r="A807" s="10">
        <v>45202</v>
      </c>
      <c r="B807" s="12" t="s">
        <v>3995</v>
      </c>
      <c r="C807" s="12" t="s">
        <v>204</v>
      </c>
      <c r="D807" s="27"/>
      <c r="E807" s="12">
        <v>71701077086</v>
      </c>
      <c r="F807" s="12" t="s">
        <v>3996</v>
      </c>
      <c r="G807" s="27" t="s">
        <v>82</v>
      </c>
      <c r="H807" s="27"/>
      <c r="I807" s="27" t="s">
        <v>168</v>
      </c>
      <c r="J807" s="27" t="s">
        <v>27</v>
      </c>
      <c r="K807" s="27" t="s">
        <v>28</v>
      </c>
      <c r="L807" s="27" t="s">
        <v>43</v>
      </c>
      <c r="M807" s="12" t="s">
        <v>169</v>
      </c>
      <c r="N807" s="12" t="s">
        <v>208</v>
      </c>
      <c r="O807" s="27" t="s">
        <v>32</v>
      </c>
      <c r="P807" s="27"/>
      <c r="Q807" s="29">
        <v>45202.6243055556</v>
      </c>
      <c r="R807" s="27" t="s">
        <v>46</v>
      </c>
      <c r="S807" s="22" t="s">
        <v>3997</v>
      </c>
      <c r="T807" s="12"/>
    </row>
    <row r="808" customHeight="1" spans="1:20">
      <c r="A808" s="10">
        <v>45204</v>
      </c>
      <c r="B808" s="12" t="s">
        <v>3998</v>
      </c>
      <c r="C808" s="12" t="s">
        <v>179</v>
      </c>
      <c r="D808" s="13"/>
      <c r="E808" s="12" t="str">
        <f>"071700607815"</f>
        <v>071700607815</v>
      </c>
      <c r="F808" s="12" t="s">
        <v>3999</v>
      </c>
      <c r="G808" s="13" t="s">
        <v>53</v>
      </c>
      <c r="H808" s="13"/>
      <c r="I808" s="13" t="s">
        <v>111</v>
      </c>
      <c r="J808" s="13" t="s">
        <v>27</v>
      </c>
      <c r="K808" s="13" t="s">
        <v>28</v>
      </c>
      <c r="L808" s="13" t="s">
        <v>43</v>
      </c>
      <c r="M808" s="12" t="s">
        <v>44</v>
      </c>
      <c r="N808" s="12" t="s">
        <v>31</v>
      </c>
      <c r="O808" s="13" t="s">
        <v>32</v>
      </c>
      <c r="P808" s="13"/>
      <c r="Q808" s="21">
        <v>45204.7148958333</v>
      </c>
      <c r="R808" s="13" t="s">
        <v>46</v>
      </c>
      <c r="S808" s="22" t="s">
        <v>4000</v>
      </c>
      <c r="T808" s="12"/>
    </row>
    <row r="809" customHeight="1" spans="1:20">
      <c r="A809" s="10">
        <v>45201</v>
      </c>
      <c r="B809" s="12" t="s">
        <v>4001</v>
      </c>
      <c r="C809" s="12" t="s">
        <v>2825</v>
      </c>
      <c r="D809" s="13"/>
      <c r="E809" s="12" t="str">
        <f>"18671763000"</f>
        <v>18671763000</v>
      </c>
      <c r="F809" s="12" t="s">
        <v>4002</v>
      </c>
      <c r="G809" s="13" t="s">
        <v>82</v>
      </c>
      <c r="H809" s="13"/>
      <c r="I809" s="13" t="s">
        <v>207</v>
      </c>
      <c r="J809" s="13" t="s">
        <v>27</v>
      </c>
      <c r="K809" s="13" t="s">
        <v>28</v>
      </c>
      <c r="L809" s="13" t="s">
        <v>43</v>
      </c>
      <c r="M809" s="12" t="s">
        <v>44</v>
      </c>
      <c r="N809" s="12" t="s">
        <v>31</v>
      </c>
      <c r="O809" s="13" t="s">
        <v>32</v>
      </c>
      <c r="P809" s="13"/>
      <c r="Q809" s="21">
        <v>45201.5370717593</v>
      </c>
      <c r="R809" s="13" t="s">
        <v>46</v>
      </c>
      <c r="S809" s="12" t="s">
        <v>4003</v>
      </c>
      <c r="T809" s="12" t="s">
        <v>4004</v>
      </c>
    </row>
    <row r="810" customHeight="1" spans="1:20">
      <c r="A810" s="10">
        <v>45207</v>
      </c>
      <c r="B810" s="9" t="s">
        <v>4005</v>
      </c>
      <c r="C810" s="9" t="s">
        <v>4006</v>
      </c>
      <c r="D810" s="11" t="s">
        <v>22</v>
      </c>
      <c r="E810" s="9" t="s">
        <v>4007</v>
      </c>
      <c r="F810" s="9" t="s">
        <v>22</v>
      </c>
      <c r="G810" s="11" t="s">
        <v>22</v>
      </c>
      <c r="H810" s="11" t="s">
        <v>22</v>
      </c>
      <c r="I810" s="11" t="s">
        <v>259</v>
      </c>
      <c r="J810" s="11" t="s">
        <v>27</v>
      </c>
      <c r="K810" s="11" t="s">
        <v>28</v>
      </c>
      <c r="L810" s="11" t="s">
        <v>43</v>
      </c>
      <c r="M810" s="9" t="s">
        <v>30</v>
      </c>
      <c r="N810" s="9" t="s">
        <v>31</v>
      </c>
      <c r="O810" s="11" t="s">
        <v>32</v>
      </c>
      <c r="P810" s="11" t="s">
        <v>22</v>
      </c>
      <c r="Q810" s="11" t="s">
        <v>4008</v>
      </c>
      <c r="R810" s="11" t="s">
        <v>46</v>
      </c>
      <c r="S810" s="9" t="s">
        <v>4009</v>
      </c>
      <c r="T810" s="9" t="s">
        <v>4010</v>
      </c>
    </row>
    <row r="811" customHeight="1" spans="1:20">
      <c r="A811" s="10">
        <v>45208</v>
      </c>
      <c r="B811" s="15" t="s">
        <v>4011</v>
      </c>
      <c r="C811" s="15" t="s">
        <v>1499</v>
      </c>
      <c r="D811" s="30" t="s">
        <v>22</v>
      </c>
      <c r="E811" s="15" t="s">
        <v>1500</v>
      </c>
      <c r="F811" s="15" t="s">
        <v>1501</v>
      </c>
      <c r="G811" s="30" t="s">
        <v>82</v>
      </c>
      <c r="H811" s="30" t="s">
        <v>22</v>
      </c>
      <c r="I811" s="30" t="s">
        <v>26</v>
      </c>
      <c r="J811" s="30" t="s">
        <v>27</v>
      </c>
      <c r="K811" s="30" t="s">
        <v>28</v>
      </c>
      <c r="L811" s="30" t="s">
        <v>29</v>
      </c>
      <c r="M811" s="15" t="s">
        <v>44</v>
      </c>
      <c r="N811" s="15" t="s">
        <v>31</v>
      </c>
      <c r="O811" s="30" t="s">
        <v>32</v>
      </c>
      <c r="P811" s="30" t="s">
        <v>22</v>
      </c>
      <c r="Q811" s="30" t="s">
        <v>4012</v>
      </c>
      <c r="R811" s="30" t="s">
        <v>34</v>
      </c>
      <c r="S811" s="15" t="s">
        <v>4013</v>
      </c>
      <c r="T811" s="15" t="s">
        <v>4014</v>
      </c>
    </row>
    <row r="812" customHeight="1" spans="1:20">
      <c r="A812" s="6">
        <v>45215</v>
      </c>
      <c r="B812" s="9" t="s">
        <v>4015</v>
      </c>
      <c r="C812" s="9" t="s">
        <v>79</v>
      </c>
      <c r="D812" s="11" t="s">
        <v>22</v>
      </c>
      <c r="E812" s="9" t="s">
        <v>4016</v>
      </c>
      <c r="F812" s="9" t="s">
        <v>4017</v>
      </c>
      <c r="G812" s="11" t="s">
        <v>82</v>
      </c>
      <c r="H812" s="11" t="s">
        <v>22</v>
      </c>
      <c r="I812" s="11" t="s">
        <v>912</v>
      </c>
      <c r="J812" s="11" t="s">
        <v>27</v>
      </c>
      <c r="K812" s="11" t="s">
        <v>28</v>
      </c>
      <c r="L812" s="11" t="s">
        <v>43</v>
      </c>
      <c r="M812" s="9" t="s">
        <v>30</v>
      </c>
      <c r="N812" s="9" t="s">
        <v>31</v>
      </c>
      <c r="O812" s="11" t="s">
        <v>32</v>
      </c>
      <c r="P812" s="11" t="s">
        <v>22</v>
      </c>
      <c r="Q812" s="11" t="s">
        <v>4018</v>
      </c>
      <c r="R812" s="11" t="s">
        <v>46</v>
      </c>
      <c r="S812" s="9" t="s">
        <v>4019</v>
      </c>
      <c r="T812" s="9" t="s">
        <v>4020</v>
      </c>
    </row>
    <row r="813" customHeight="1" spans="1:20">
      <c r="A813" s="10">
        <v>45207</v>
      </c>
      <c r="B813" s="9" t="s">
        <v>4021</v>
      </c>
      <c r="C813" s="9" t="s">
        <v>38</v>
      </c>
      <c r="D813" s="11" t="s">
        <v>22</v>
      </c>
      <c r="E813" s="9" t="s">
        <v>4022</v>
      </c>
      <c r="F813" s="9" t="s">
        <v>4023</v>
      </c>
      <c r="G813" s="11" t="s">
        <v>69</v>
      </c>
      <c r="H813" s="11" t="s">
        <v>22</v>
      </c>
      <c r="I813" s="11" t="s">
        <v>26</v>
      </c>
      <c r="J813" s="11" t="s">
        <v>27</v>
      </c>
      <c r="K813" s="11" t="s">
        <v>195</v>
      </c>
      <c r="L813" s="11" t="s">
        <v>29</v>
      </c>
      <c r="M813" s="9" t="s">
        <v>30</v>
      </c>
      <c r="N813" s="9" t="s">
        <v>31</v>
      </c>
      <c r="O813" s="11" t="s">
        <v>32</v>
      </c>
      <c r="P813" s="11" t="s">
        <v>22</v>
      </c>
      <c r="Q813" s="11" t="s">
        <v>4024</v>
      </c>
      <c r="R813" s="11" t="s">
        <v>34</v>
      </c>
      <c r="S813" s="9" t="s">
        <v>4025</v>
      </c>
      <c r="T813" s="9" t="s">
        <v>4026</v>
      </c>
    </row>
    <row r="814" customHeight="1" spans="1:20">
      <c r="A814" s="10">
        <v>45207</v>
      </c>
      <c r="B814" s="9" t="s">
        <v>4027</v>
      </c>
      <c r="C814" s="9" t="s">
        <v>783</v>
      </c>
      <c r="D814" s="11" t="s">
        <v>22</v>
      </c>
      <c r="E814" s="9" t="s">
        <v>4028</v>
      </c>
      <c r="F814" s="9" t="s">
        <v>4029</v>
      </c>
      <c r="G814" s="11" t="s">
        <v>82</v>
      </c>
      <c r="H814" s="11" t="s">
        <v>22</v>
      </c>
      <c r="I814" s="11" t="s">
        <v>259</v>
      </c>
      <c r="J814" s="11" t="s">
        <v>27</v>
      </c>
      <c r="K814" s="11" t="s">
        <v>28</v>
      </c>
      <c r="L814" s="11" t="s">
        <v>43</v>
      </c>
      <c r="M814" s="9" t="s">
        <v>30</v>
      </c>
      <c r="N814" s="9" t="s">
        <v>743</v>
      </c>
      <c r="O814" s="11" t="s">
        <v>32</v>
      </c>
      <c r="P814" s="11" t="s">
        <v>22</v>
      </c>
      <c r="Q814" s="11" t="s">
        <v>4030</v>
      </c>
      <c r="R814" s="11" t="s">
        <v>46</v>
      </c>
      <c r="S814" s="9" t="s">
        <v>4031</v>
      </c>
      <c r="T814" s="9" t="s">
        <v>4032</v>
      </c>
    </row>
    <row r="815" customHeight="1" spans="1:20">
      <c r="A815" s="25">
        <v>45210</v>
      </c>
      <c r="B815" s="26" t="s">
        <v>4033</v>
      </c>
      <c r="C815" s="26" t="s">
        <v>179</v>
      </c>
      <c r="D815" s="26" t="s">
        <v>22</v>
      </c>
      <c r="E815" s="26" t="s">
        <v>4034</v>
      </c>
      <c r="F815" s="26" t="s">
        <v>4035</v>
      </c>
      <c r="G815" s="26" t="s">
        <v>41</v>
      </c>
      <c r="H815" s="26" t="s">
        <v>22</v>
      </c>
      <c r="I815" s="26" t="s">
        <v>207</v>
      </c>
      <c r="J815" s="26" t="s">
        <v>27</v>
      </c>
      <c r="K815" s="26" t="s">
        <v>28</v>
      </c>
      <c r="L815" s="26" t="s">
        <v>43</v>
      </c>
      <c r="M815" s="26" t="s">
        <v>30</v>
      </c>
      <c r="N815" s="26" t="s">
        <v>31</v>
      </c>
      <c r="O815" s="26" t="s">
        <v>32</v>
      </c>
      <c r="P815" s="26" t="s">
        <v>22</v>
      </c>
      <c r="Q815" s="26" t="s">
        <v>4036</v>
      </c>
      <c r="R815" s="26" t="s">
        <v>46</v>
      </c>
      <c r="S815" s="28" t="s">
        <v>4037</v>
      </c>
      <c r="T815" s="31" t="s">
        <v>4038</v>
      </c>
    </row>
    <row r="816" customHeight="1" spans="1:20">
      <c r="A816" s="6">
        <v>45212</v>
      </c>
      <c r="B816" s="9" t="s">
        <v>4039</v>
      </c>
      <c r="C816" s="9" t="s">
        <v>4040</v>
      </c>
      <c r="D816" s="9" t="s">
        <v>22</v>
      </c>
      <c r="E816" s="9" t="s">
        <v>4041</v>
      </c>
      <c r="F816" s="9" t="s">
        <v>4042</v>
      </c>
      <c r="G816" s="9" t="s">
        <v>41</v>
      </c>
      <c r="H816" s="9" t="s">
        <v>22</v>
      </c>
      <c r="I816" s="9" t="s">
        <v>26</v>
      </c>
      <c r="J816" s="9" t="s">
        <v>27</v>
      </c>
      <c r="K816" s="9" t="s">
        <v>76</v>
      </c>
      <c r="L816" s="9" t="s">
        <v>29</v>
      </c>
      <c r="M816" s="9" t="s">
        <v>30</v>
      </c>
      <c r="N816" s="9" t="s">
        <v>31</v>
      </c>
      <c r="O816" s="9" t="s">
        <v>32</v>
      </c>
      <c r="P816" s="9" t="s">
        <v>22</v>
      </c>
      <c r="Q816" s="9" t="s">
        <v>4043</v>
      </c>
      <c r="R816" s="9" t="s">
        <v>34</v>
      </c>
      <c r="S816" s="9" t="s">
        <v>4044</v>
      </c>
      <c r="T816" s="9" t="s">
        <v>4045</v>
      </c>
    </row>
    <row r="817" customHeight="1" spans="1:20">
      <c r="A817" s="6">
        <v>45213</v>
      </c>
      <c r="B817" s="9" t="s">
        <v>4046</v>
      </c>
      <c r="C817" s="9" t="s">
        <v>1281</v>
      </c>
      <c r="D817" s="9" t="s">
        <v>22</v>
      </c>
      <c r="E817" s="9" t="s">
        <v>4041</v>
      </c>
      <c r="F817" s="9" t="s">
        <v>4042</v>
      </c>
      <c r="G817" s="9" t="s">
        <v>41</v>
      </c>
      <c r="H817" s="9" t="s">
        <v>22</v>
      </c>
      <c r="I817" s="9" t="s">
        <v>4047</v>
      </c>
      <c r="J817" s="9" t="s">
        <v>27</v>
      </c>
      <c r="K817" s="9" t="s">
        <v>28</v>
      </c>
      <c r="L817" s="9" t="s">
        <v>43</v>
      </c>
      <c r="M817" s="9" t="s">
        <v>30</v>
      </c>
      <c r="N817" s="9" t="s">
        <v>31</v>
      </c>
      <c r="O817" s="9" t="s">
        <v>32</v>
      </c>
      <c r="P817" s="9" t="s">
        <v>22</v>
      </c>
      <c r="Q817" s="9" t="s">
        <v>4048</v>
      </c>
      <c r="R817" s="9" t="s">
        <v>46</v>
      </c>
      <c r="S817" s="9" t="s">
        <v>4049</v>
      </c>
      <c r="T817" s="9" t="s">
        <v>4050</v>
      </c>
    </row>
    <row r="818" customHeight="1" spans="1:20">
      <c r="A818" s="6">
        <v>45221</v>
      </c>
      <c r="B818" s="7" t="s">
        <v>4051</v>
      </c>
      <c r="C818" s="7" t="s">
        <v>179</v>
      </c>
      <c r="D818" s="8" t="s">
        <v>22</v>
      </c>
      <c r="E818" s="7" t="s">
        <v>4052</v>
      </c>
      <c r="F818" s="7" t="s">
        <v>4053</v>
      </c>
      <c r="G818" s="8" t="s">
        <v>82</v>
      </c>
      <c r="H818" s="8" t="s">
        <v>22</v>
      </c>
      <c r="I818" s="8" t="s">
        <v>448</v>
      </c>
      <c r="J818" s="8" t="s">
        <v>27</v>
      </c>
      <c r="K818" s="8" t="s">
        <v>28</v>
      </c>
      <c r="L818" s="8" t="s">
        <v>43</v>
      </c>
      <c r="M818" s="7" t="s">
        <v>169</v>
      </c>
      <c r="N818" s="7" t="s">
        <v>31</v>
      </c>
      <c r="O818" s="8" t="s">
        <v>32</v>
      </c>
      <c r="P818" s="8" t="s">
        <v>22</v>
      </c>
      <c r="Q818" s="8" t="s">
        <v>4054</v>
      </c>
      <c r="R818" s="8" t="s">
        <v>46</v>
      </c>
      <c r="S818" s="24" t="s">
        <v>4055</v>
      </c>
      <c r="T818" s="7" t="s">
        <v>4056</v>
      </c>
    </row>
    <row r="819" customHeight="1" spans="1:20">
      <c r="A819" s="6">
        <v>45212</v>
      </c>
      <c r="B819" s="9" t="s">
        <v>4057</v>
      </c>
      <c r="C819" s="9" t="s">
        <v>4058</v>
      </c>
      <c r="D819" s="9" t="s">
        <v>22</v>
      </c>
      <c r="E819" s="9" t="s">
        <v>4059</v>
      </c>
      <c r="F819" s="9" t="s">
        <v>4060</v>
      </c>
      <c r="G819" s="9" t="s">
        <v>62</v>
      </c>
      <c r="H819" s="9" t="s">
        <v>22</v>
      </c>
      <c r="I819" s="9" t="s">
        <v>26</v>
      </c>
      <c r="J819" s="9" t="s">
        <v>27</v>
      </c>
      <c r="K819" s="9" t="s">
        <v>195</v>
      </c>
      <c r="L819" s="9" t="s">
        <v>29</v>
      </c>
      <c r="M819" s="9" t="s">
        <v>44</v>
      </c>
      <c r="N819" s="9" t="s">
        <v>31</v>
      </c>
      <c r="O819" s="9" t="s">
        <v>32</v>
      </c>
      <c r="P819" s="9" t="s">
        <v>22</v>
      </c>
      <c r="Q819" s="9" t="s">
        <v>4061</v>
      </c>
      <c r="R819" s="9" t="s">
        <v>34</v>
      </c>
      <c r="S819" s="20" t="s">
        <v>4062</v>
      </c>
      <c r="T819" s="31" t="s">
        <v>4063</v>
      </c>
    </row>
    <row r="820" customHeight="1" spans="1:20">
      <c r="A820" s="6">
        <v>45220</v>
      </c>
      <c r="B820" s="7" t="s">
        <v>4064</v>
      </c>
      <c r="C820" s="7" t="s">
        <v>3870</v>
      </c>
      <c r="D820" s="8" t="s">
        <v>22</v>
      </c>
      <c r="E820" s="7" t="s">
        <v>4065</v>
      </c>
      <c r="F820" s="7" t="s">
        <v>4066</v>
      </c>
      <c r="G820" s="8" t="s">
        <v>247</v>
      </c>
      <c r="H820" s="8" t="s">
        <v>22</v>
      </c>
      <c r="I820" s="8" t="s">
        <v>26</v>
      </c>
      <c r="J820" s="8" t="s">
        <v>27</v>
      </c>
      <c r="K820" s="8" t="s">
        <v>76</v>
      </c>
      <c r="L820" s="8" t="s">
        <v>29</v>
      </c>
      <c r="M820" s="7" t="s">
        <v>30</v>
      </c>
      <c r="N820" s="7" t="s">
        <v>31</v>
      </c>
      <c r="O820" s="8" t="s">
        <v>32</v>
      </c>
      <c r="P820" s="8" t="s">
        <v>22</v>
      </c>
      <c r="Q820" s="8" t="s">
        <v>4067</v>
      </c>
      <c r="R820" s="8" t="s">
        <v>34</v>
      </c>
      <c r="S820" s="7" t="s">
        <v>4068</v>
      </c>
      <c r="T820" s="24" t="s">
        <v>4069</v>
      </c>
    </row>
    <row r="821" customHeight="1" spans="1:20">
      <c r="A821" s="6">
        <v>45212</v>
      </c>
      <c r="B821" s="9" t="s">
        <v>4070</v>
      </c>
      <c r="C821" s="9" t="s">
        <v>399</v>
      </c>
      <c r="D821" s="9" t="s">
        <v>22</v>
      </c>
      <c r="E821" s="9" t="s">
        <v>4071</v>
      </c>
      <c r="F821" s="9" t="s">
        <v>4072</v>
      </c>
      <c r="G821" s="9" t="s">
        <v>82</v>
      </c>
      <c r="H821" s="9" t="s">
        <v>22</v>
      </c>
      <c r="I821" s="9" t="s">
        <v>412</v>
      </c>
      <c r="J821" s="9" t="s">
        <v>27</v>
      </c>
      <c r="K821" s="9" t="s">
        <v>28</v>
      </c>
      <c r="L821" s="9" t="s">
        <v>43</v>
      </c>
      <c r="M821" s="9" t="s">
        <v>30</v>
      </c>
      <c r="N821" s="9" t="s">
        <v>31</v>
      </c>
      <c r="O821" s="9" t="s">
        <v>32</v>
      </c>
      <c r="P821" s="9" t="s">
        <v>22</v>
      </c>
      <c r="Q821" s="9" t="s">
        <v>4073</v>
      </c>
      <c r="R821" s="9" t="s">
        <v>46</v>
      </c>
      <c r="S821" s="9" t="s">
        <v>4074</v>
      </c>
      <c r="T821" s="9" t="s">
        <v>4075</v>
      </c>
    </row>
    <row r="822" customHeight="1" spans="1:20">
      <c r="A822" s="6">
        <v>45216</v>
      </c>
      <c r="B822" s="9" t="s">
        <v>4076</v>
      </c>
      <c r="C822" s="9" t="s">
        <v>179</v>
      </c>
      <c r="D822" s="11" t="s">
        <v>22</v>
      </c>
      <c r="E822" s="9" t="s">
        <v>4077</v>
      </c>
      <c r="F822" s="9" t="s">
        <v>4078</v>
      </c>
      <c r="G822" s="11" t="s">
        <v>82</v>
      </c>
      <c r="H822" s="11" t="s">
        <v>22</v>
      </c>
      <c r="I822" s="11" t="s">
        <v>168</v>
      </c>
      <c r="J822" s="11" t="s">
        <v>27</v>
      </c>
      <c r="K822" s="11" t="s">
        <v>28</v>
      </c>
      <c r="L822" s="11" t="s">
        <v>43</v>
      </c>
      <c r="M822" s="9" t="s">
        <v>169</v>
      </c>
      <c r="N822" s="9" t="s">
        <v>31</v>
      </c>
      <c r="O822" s="11" t="s">
        <v>32</v>
      </c>
      <c r="P822" s="11" t="s">
        <v>22</v>
      </c>
      <c r="Q822" s="11" t="s">
        <v>4079</v>
      </c>
      <c r="R822" s="11" t="s">
        <v>46</v>
      </c>
      <c r="S822" s="9" t="s">
        <v>4080</v>
      </c>
      <c r="T822" s="9" t="s">
        <v>4081</v>
      </c>
    </row>
    <row r="823" customHeight="1" spans="1:20">
      <c r="A823" s="10">
        <v>45204</v>
      </c>
      <c r="B823" s="12" t="s">
        <v>4082</v>
      </c>
      <c r="C823" s="12" t="s">
        <v>204</v>
      </c>
      <c r="D823" s="13"/>
      <c r="E823" s="12" t="str">
        <f>"15571725223"</f>
        <v>15571725223</v>
      </c>
      <c r="F823" s="12" t="s">
        <v>4083</v>
      </c>
      <c r="G823" s="13" t="s">
        <v>194</v>
      </c>
      <c r="H823" s="13"/>
      <c r="I823" s="13" t="s">
        <v>315</v>
      </c>
      <c r="J823" s="13" t="s">
        <v>27</v>
      </c>
      <c r="K823" s="13" t="s">
        <v>28</v>
      </c>
      <c r="L823" s="13" t="s">
        <v>43</v>
      </c>
      <c r="M823" s="12" t="s">
        <v>44</v>
      </c>
      <c r="N823" s="12" t="s">
        <v>208</v>
      </c>
      <c r="O823" s="13" t="s">
        <v>32</v>
      </c>
      <c r="P823" s="13"/>
      <c r="Q823" s="21">
        <v>45204.6857407407</v>
      </c>
      <c r="R823" s="13" t="s">
        <v>46</v>
      </c>
      <c r="S823" s="22" t="s">
        <v>4084</v>
      </c>
      <c r="T823" s="12"/>
    </row>
    <row r="824" customHeight="1" spans="1:20">
      <c r="A824" s="10">
        <v>45202</v>
      </c>
      <c r="B824" s="12" t="s">
        <v>4085</v>
      </c>
      <c r="C824" s="12" t="s">
        <v>2911</v>
      </c>
      <c r="D824" s="27"/>
      <c r="E824" s="12">
        <v>18986813436</v>
      </c>
      <c r="F824" s="12" t="s">
        <v>4086</v>
      </c>
      <c r="G824" s="27" t="s">
        <v>82</v>
      </c>
      <c r="H824" s="27"/>
      <c r="I824" s="27" t="s">
        <v>732</v>
      </c>
      <c r="J824" s="27" t="s">
        <v>27</v>
      </c>
      <c r="K824" s="27" t="s">
        <v>28</v>
      </c>
      <c r="L824" s="27" t="s">
        <v>43</v>
      </c>
      <c r="M824" s="12" t="s">
        <v>44</v>
      </c>
      <c r="N824" s="12" t="s">
        <v>31</v>
      </c>
      <c r="O824" s="27" t="s">
        <v>32</v>
      </c>
      <c r="P824" s="27"/>
      <c r="Q824" s="29">
        <v>45202.6777777778</v>
      </c>
      <c r="R824" s="27" t="s">
        <v>46</v>
      </c>
      <c r="S824" s="22" t="s">
        <v>4087</v>
      </c>
      <c r="T824" s="12" t="s">
        <v>4088</v>
      </c>
    </row>
    <row r="825" customHeight="1" spans="1:20">
      <c r="A825" s="10">
        <v>45208</v>
      </c>
      <c r="B825" s="15" t="s">
        <v>4089</v>
      </c>
      <c r="C825" s="15" t="s">
        <v>646</v>
      </c>
      <c r="D825" s="30" t="s">
        <v>22</v>
      </c>
      <c r="E825" s="15" t="s">
        <v>4090</v>
      </c>
      <c r="F825" s="15" t="s">
        <v>4091</v>
      </c>
      <c r="G825" s="30" t="s">
        <v>82</v>
      </c>
      <c r="H825" s="30" t="s">
        <v>22</v>
      </c>
      <c r="I825" s="30" t="s">
        <v>4092</v>
      </c>
      <c r="J825" s="30" t="s">
        <v>27</v>
      </c>
      <c r="K825" s="30" t="s">
        <v>28</v>
      </c>
      <c r="L825" s="30" t="s">
        <v>43</v>
      </c>
      <c r="M825" s="15" t="s">
        <v>30</v>
      </c>
      <c r="N825" s="15" t="s">
        <v>31</v>
      </c>
      <c r="O825" s="30" t="s">
        <v>32</v>
      </c>
      <c r="P825" s="30" t="s">
        <v>22</v>
      </c>
      <c r="Q825" s="30" t="s">
        <v>4093</v>
      </c>
      <c r="R825" s="30" t="s">
        <v>4092</v>
      </c>
      <c r="S825" s="15" t="s">
        <v>4094</v>
      </c>
      <c r="T825" s="23" t="s">
        <v>4095</v>
      </c>
    </row>
    <row r="826" customHeight="1" spans="1:20">
      <c r="A826" s="10">
        <v>45202</v>
      </c>
      <c r="B826" s="12" t="s">
        <v>4096</v>
      </c>
      <c r="C826" s="12" t="s">
        <v>646</v>
      </c>
      <c r="D826" s="27"/>
      <c r="E826" s="12">
        <v>71704117444</v>
      </c>
      <c r="F826" s="12" t="s">
        <v>4097</v>
      </c>
      <c r="G826" s="27" t="s">
        <v>82</v>
      </c>
      <c r="H826" s="27"/>
      <c r="I826" s="27" t="s">
        <v>111</v>
      </c>
      <c r="J826" s="27" t="s">
        <v>27</v>
      </c>
      <c r="K826" s="27" t="s">
        <v>28</v>
      </c>
      <c r="L826" s="27" t="s">
        <v>43</v>
      </c>
      <c r="M826" s="12" t="s">
        <v>44</v>
      </c>
      <c r="N826" s="12" t="s">
        <v>31</v>
      </c>
      <c r="O826" s="27" t="s">
        <v>32</v>
      </c>
      <c r="P826" s="27"/>
      <c r="Q826" s="29">
        <v>45202.6034722222</v>
      </c>
      <c r="R826" s="27" t="s">
        <v>46</v>
      </c>
      <c r="S826" s="22" t="s">
        <v>4098</v>
      </c>
      <c r="T826" s="12" t="s">
        <v>4099</v>
      </c>
    </row>
    <row r="827" customHeight="1" spans="1:20">
      <c r="A827" s="10">
        <v>45206</v>
      </c>
      <c r="B827" s="9" t="s">
        <v>4100</v>
      </c>
      <c r="C827" s="9" t="s">
        <v>2825</v>
      </c>
      <c r="D827" s="11" t="s">
        <v>22</v>
      </c>
      <c r="E827" s="9" t="s">
        <v>4101</v>
      </c>
      <c r="F827" s="9" t="s">
        <v>4102</v>
      </c>
      <c r="G827" s="11" t="s">
        <v>82</v>
      </c>
      <c r="H827" s="11" t="s">
        <v>110</v>
      </c>
      <c r="I827" s="11" t="s">
        <v>207</v>
      </c>
      <c r="J827" s="11" t="s">
        <v>27</v>
      </c>
      <c r="K827" s="11" t="s">
        <v>28</v>
      </c>
      <c r="L827" s="11" t="s">
        <v>43</v>
      </c>
      <c r="M827" s="9" t="s">
        <v>30</v>
      </c>
      <c r="N827" s="9" t="s">
        <v>31</v>
      </c>
      <c r="O827" s="11" t="s">
        <v>32</v>
      </c>
      <c r="P827" s="11" t="s">
        <v>22</v>
      </c>
      <c r="Q827" s="11" t="s">
        <v>4103</v>
      </c>
      <c r="R827" s="11" t="s">
        <v>46</v>
      </c>
      <c r="S827" s="9" t="s">
        <v>4104</v>
      </c>
      <c r="T827" s="9" t="s">
        <v>4105</v>
      </c>
    </row>
    <row r="828" customHeight="1" spans="1:20">
      <c r="A828" s="10">
        <v>45204</v>
      </c>
      <c r="B828" s="12" t="s">
        <v>4106</v>
      </c>
      <c r="C828" s="12" t="s">
        <v>179</v>
      </c>
      <c r="D828" s="13"/>
      <c r="E828" s="12" t="str">
        <f>"071703465684"</f>
        <v>071703465684</v>
      </c>
      <c r="F828" s="12" t="s">
        <v>4107</v>
      </c>
      <c r="G828" s="13" t="s">
        <v>82</v>
      </c>
      <c r="H828" s="13"/>
      <c r="I828" s="13" t="s">
        <v>83</v>
      </c>
      <c r="J828" s="13" t="s">
        <v>27</v>
      </c>
      <c r="K828" s="13" t="s">
        <v>28</v>
      </c>
      <c r="L828" s="13" t="s">
        <v>43</v>
      </c>
      <c r="M828" s="12" t="s">
        <v>169</v>
      </c>
      <c r="N828" s="12" t="s">
        <v>31</v>
      </c>
      <c r="O828" s="13" t="s">
        <v>32</v>
      </c>
      <c r="P828" s="13"/>
      <c r="Q828" s="21">
        <v>45204.5634375</v>
      </c>
      <c r="R828" s="13" t="s">
        <v>46</v>
      </c>
      <c r="S828" s="22" t="s">
        <v>4108</v>
      </c>
      <c r="T828" s="12" t="s">
        <v>4109</v>
      </c>
    </row>
    <row r="829" customHeight="1" spans="1:20">
      <c r="A829" s="25">
        <v>45209</v>
      </c>
      <c r="B829" s="26" t="s">
        <v>4110</v>
      </c>
      <c r="C829" s="26" t="s">
        <v>1753</v>
      </c>
      <c r="D829" s="26" t="s">
        <v>22</v>
      </c>
      <c r="E829" s="26" t="s">
        <v>4111</v>
      </c>
      <c r="F829" s="26" t="s">
        <v>4112</v>
      </c>
      <c r="G829" s="26" t="s">
        <v>82</v>
      </c>
      <c r="H829" s="26" t="s">
        <v>22</v>
      </c>
      <c r="I829" s="26" t="s">
        <v>299</v>
      </c>
      <c r="J829" s="26" t="s">
        <v>27</v>
      </c>
      <c r="K829" s="26" t="s">
        <v>28</v>
      </c>
      <c r="L829" s="26" t="s">
        <v>43</v>
      </c>
      <c r="M829" s="26" t="s">
        <v>44</v>
      </c>
      <c r="N829" s="26" t="s">
        <v>31</v>
      </c>
      <c r="O829" s="26" t="s">
        <v>32</v>
      </c>
      <c r="P829" s="26" t="s">
        <v>22</v>
      </c>
      <c r="Q829" s="26" t="s">
        <v>4113</v>
      </c>
      <c r="R829" s="26" t="s">
        <v>46</v>
      </c>
      <c r="S829" s="28" t="s">
        <v>4114</v>
      </c>
      <c r="T829" s="26" t="s">
        <v>22</v>
      </c>
    </row>
    <row r="830" customHeight="1" spans="1:20">
      <c r="A830" s="10">
        <v>45206</v>
      </c>
      <c r="B830" s="9" t="s">
        <v>4115</v>
      </c>
      <c r="C830" s="9" t="s">
        <v>399</v>
      </c>
      <c r="D830" s="11" t="s">
        <v>22</v>
      </c>
      <c r="E830" s="9" t="s">
        <v>4116</v>
      </c>
      <c r="F830" s="9" t="s">
        <v>4117</v>
      </c>
      <c r="G830" s="11" t="s">
        <v>62</v>
      </c>
      <c r="H830" s="11" t="s">
        <v>110</v>
      </c>
      <c r="I830" s="11" t="s">
        <v>117</v>
      </c>
      <c r="J830" s="11" t="s">
        <v>27</v>
      </c>
      <c r="K830" s="11" t="s">
        <v>28</v>
      </c>
      <c r="L830" s="11" t="s">
        <v>43</v>
      </c>
      <c r="M830" s="9" t="s">
        <v>30</v>
      </c>
      <c r="N830" s="9" t="s">
        <v>31</v>
      </c>
      <c r="O830" s="11" t="s">
        <v>32</v>
      </c>
      <c r="P830" s="11" t="s">
        <v>22</v>
      </c>
      <c r="Q830" s="11" t="s">
        <v>4118</v>
      </c>
      <c r="R830" s="11" t="s">
        <v>46</v>
      </c>
      <c r="S830" s="9" t="s">
        <v>4119</v>
      </c>
      <c r="T830" s="9" t="s">
        <v>4120</v>
      </c>
    </row>
    <row r="831" customHeight="1" spans="1:20">
      <c r="A831" s="10">
        <v>45202</v>
      </c>
      <c r="B831" s="12" t="s">
        <v>4121</v>
      </c>
      <c r="C831" s="12" t="s">
        <v>646</v>
      </c>
      <c r="D831" s="27"/>
      <c r="E831" s="12">
        <v>15897503069</v>
      </c>
      <c r="F831" s="12" t="s">
        <v>4122</v>
      </c>
      <c r="G831" s="27" t="s">
        <v>53</v>
      </c>
      <c r="H831" s="27"/>
      <c r="I831" s="27" t="s">
        <v>162</v>
      </c>
      <c r="J831" s="27" t="s">
        <v>27</v>
      </c>
      <c r="K831" s="27" t="s">
        <v>28</v>
      </c>
      <c r="L831" s="27" t="s">
        <v>43</v>
      </c>
      <c r="M831" s="12" t="s">
        <v>44</v>
      </c>
      <c r="N831" s="12" t="s">
        <v>31</v>
      </c>
      <c r="O831" s="27" t="s">
        <v>32</v>
      </c>
      <c r="P831" s="27"/>
      <c r="Q831" s="29">
        <v>45202.6631944444</v>
      </c>
      <c r="R831" s="27" t="s">
        <v>46</v>
      </c>
      <c r="S831" s="22" t="s">
        <v>4123</v>
      </c>
      <c r="T831" s="12" t="s">
        <v>4124</v>
      </c>
    </row>
    <row r="832" customHeight="1" spans="1:20">
      <c r="A832" s="10">
        <v>45201</v>
      </c>
      <c r="B832" s="12" t="s">
        <v>4125</v>
      </c>
      <c r="C832" s="12" t="s">
        <v>179</v>
      </c>
      <c r="D832" s="13"/>
      <c r="E832" s="12" t="str">
        <f>"071703679079"</f>
        <v>071703679079</v>
      </c>
      <c r="F832" s="12" t="s">
        <v>4126</v>
      </c>
      <c r="G832" s="13" t="s">
        <v>82</v>
      </c>
      <c r="H832" s="13"/>
      <c r="I832" s="13" t="s">
        <v>168</v>
      </c>
      <c r="J832" s="13" t="s">
        <v>27</v>
      </c>
      <c r="K832" s="13" t="s">
        <v>28</v>
      </c>
      <c r="L832" s="13" t="s">
        <v>43</v>
      </c>
      <c r="M832" s="12" t="s">
        <v>169</v>
      </c>
      <c r="N832" s="12" t="s">
        <v>31</v>
      </c>
      <c r="O832" s="13" t="s">
        <v>32</v>
      </c>
      <c r="P832" s="13"/>
      <c r="Q832" s="21">
        <v>45201.6158217593</v>
      </c>
      <c r="R832" s="13" t="s">
        <v>46</v>
      </c>
      <c r="S832" s="12" t="s">
        <v>4127</v>
      </c>
      <c r="T832" s="12" t="s">
        <v>4128</v>
      </c>
    </row>
    <row r="833" customHeight="1" spans="1:20">
      <c r="A833" s="10">
        <v>45203</v>
      </c>
      <c r="B833" s="9" t="s">
        <v>4129</v>
      </c>
      <c r="C833" s="9" t="s">
        <v>783</v>
      </c>
      <c r="D833" s="11" t="s">
        <v>22</v>
      </c>
      <c r="E833" s="9" t="s">
        <v>4130</v>
      </c>
      <c r="F833" s="9" t="s">
        <v>4131</v>
      </c>
      <c r="G833" s="11" t="s">
        <v>82</v>
      </c>
      <c r="H833" s="11" t="s">
        <v>22</v>
      </c>
      <c r="I833" s="11" t="s">
        <v>168</v>
      </c>
      <c r="J833" s="11" t="s">
        <v>27</v>
      </c>
      <c r="K833" s="11" t="s">
        <v>28</v>
      </c>
      <c r="L833" s="11" t="s">
        <v>43</v>
      </c>
      <c r="M833" s="9" t="s">
        <v>169</v>
      </c>
      <c r="N833" s="9" t="s">
        <v>743</v>
      </c>
      <c r="O833" s="11" t="s">
        <v>32</v>
      </c>
      <c r="P833" s="11" t="s">
        <v>22</v>
      </c>
      <c r="Q833" s="11" t="s">
        <v>4132</v>
      </c>
      <c r="R833" s="11" t="s">
        <v>46</v>
      </c>
      <c r="S833" s="9" t="s">
        <v>4133</v>
      </c>
      <c r="T833" s="9" t="s">
        <v>4134</v>
      </c>
    </row>
    <row r="834" customHeight="1" spans="1:20">
      <c r="A834" s="10">
        <v>45205</v>
      </c>
      <c r="B834" s="9" t="s">
        <v>4135</v>
      </c>
      <c r="C834" s="9" t="s">
        <v>179</v>
      </c>
      <c r="D834" s="11" t="s">
        <v>22</v>
      </c>
      <c r="E834" s="9" t="s">
        <v>4136</v>
      </c>
      <c r="F834" s="9" t="s">
        <v>4137</v>
      </c>
      <c r="G834" s="11" t="s">
        <v>82</v>
      </c>
      <c r="H834" s="11" t="s">
        <v>22</v>
      </c>
      <c r="I834" s="11" t="s">
        <v>299</v>
      </c>
      <c r="J834" s="11" t="s">
        <v>27</v>
      </c>
      <c r="K834" s="11" t="s">
        <v>28</v>
      </c>
      <c r="L834" s="11" t="s">
        <v>43</v>
      </c>
      <c r="M834" s="9" t="s">
        <v>169</v>
      </c>
      <c r="N834" s="9" t="s">
        <v>31</v>
      </c>
      <c r="O834" s="11" t="s">
        <v>32</v>
      </c>
      <c r="P834" s="11" t="s">
        <v>22</v>
      </c>
      <c r="Q834" s="11" t="s">
        <v>4138</v>
      </c>
      <c r="R834" s="11" t="s">
        <v>46</v>
      </c>
      <c r="S834" s="9" t="s">
        <v>4139</v>
      </c>
      <c r="T834" s="9" t="s">
        <v>4140</v>
      </c>
    </row>
    <row r="835" customHeight="1" spans="1:20">
      <c r="A835" s="25">
        <v>45211</v>
      </c>
      <c r="B835" s="26" t="s">
        <v>4141</v>
      </c>
      <c r="C835" s="26" t="s">
        <v>824</v>
      </c>
      <c r="D835" s="26" t="s">
        <v>22</v>
      </c>
      <c r="E835" s="26" t="s">
        <v>4142</v>
      </c>
      <c r="F835" s="26" t="s">
        <v>4143</v>
      </c>
      <c r="G835" s="26" t="s">
        <v>82</v>
      </c>
      <c r="H835" s="26" t="s">
        <v>110</v>
      </c>
      <c r="I835" s="26" t="s">
        <v>270</v>
      </c>
      <c r="J835" s="26" t="s">
        <v>27</v>
      </c>
      <c r="K835" s="26" t="s">
        <v>28</v>
      </c>
      <c r="L835" s="26" t="s">
        <v>43</v>
      </c>
      <c r="M835" s="26" t="s">
        <v>169</v>
      </c>
      <c r="N835" s="26" t="s">
        <v>31</v>
      </c>
      <c r="O835" s="26" t="s">
        <v>32</v>
      </c>
      <c r="P835" s="26" t="s">
        <v>22</v>
      </c>
      <c r="Q835" s="26" t="s">
        <v>4144</v>
      </c>
      <c r="R835" s="26" t="s">
        <v>46</v>
      </c>
      <c r="S835" s="26" t="s">
        <v>4145</v>
      </c>
      <c r="T835" s="26" t="s">
        <v>4146</v>
      </c>
    </row>
    <row r="836" customHeight="1" spans="1:20">
      <c r="A836" s="6">
        <v>45213</v>
      </c>
      <c r="B836" s="9" t="s">
        <v>4147</v>
      </c>
      <c r="C836" s="9" t="s">
        <v>179</v>
      </c>
      <c r="D836" s="9" t="s">
        <v>22</v>
      </c>
      <c r="E836" s="9" t="s">
        <v>4148</v>
      </c>
      <c r="F836" s="9" t="s">
        <v>4149</v>
      </c>
      <c r="G836" s="9" t="s">
        <v>82</v>
      </c>
      <c r="H836" s="9" t="s">
        <v>22</v>
      </c>
      <c r="I836" s="9" t="s">
        <v>168</v>
      </c>
      <c r="J836" s="9" t="s">
        <v>27</v>
      </c>
      <c r="K836" s="9" t="s">
        <v>28</v>
      </c>
      <c r="L836" s="9" t="s">
        <v>43</v>
      </c>
      <c r="M836" s="9" t="s">
        <v>169</v>
      </c>
      <c r="N836" s="9" t="s">
        <v>31</v>
      </c>
      <c r="O836" s="9" t="s">
        <v>32</v>
      </c>
      <c r="P836" s="9" t="s">
        <v>22</v>
      </c>
      <c r="Q836" s="9" t="s">
        <v>4150</v>
      </c>
      <c r="R836" s="9" t="s">
        <v>46</v>
      </c>
      <c r="S836" s="9" t="s">
        <v>4151</v>
      </c>
      <c r="T836" s="9" t="s">
        <v>4152</v>
      </c>
    </row>
    <row r="837" customHeight="1" spans="1:20">
      <c r="A837" s="6">
        <v>45214</v>
      </c>
      <c r="B837" s="9" t="s">
        <v>4153</v>
      </c>
      <c r="C837" s="9" t="s">
        <v>4154</v>
      </c>
      <c r="D837" s="9" t="s">
        <v>22</v>
      </c>
      <c r="E837" s="9" t="s">
        <v>4155</v>
      </c>
      <c r="F837" s="9" t="s">
        <v>4156</v>
      </c>
      <c r="G837" s="9" t="s">
        <v>82</v>
      </c>
      <c r="H837" s="9" t="s">
        <v>22</v>
      </c>
      <c r="I837" s="9" t="s">
        <v>299</v>
      </c>
      <c r="J837" s="9" t="s">
        <v>27</v>
      </c>
      <c r="K837" s="9" t="s">
        <v>28</v>
      </c>
      <c r="L837" s="9" t="s">
        <v>43</v>
      </c>
      <c r="M837" s="9" t="s">
        <v>44</v>
      </c>
      <c r="N837" s="9" t="s">
        <v>31</v>
      </c>
      <c r="O837" s="9" t="s">
        <v>32</v>
      </c>
      <c r="P837" s="9" t="s">
        <v>22</v>
      </c>
      <c r="Q837" s="9" t="s">
        <v>4157</v>
      </c>
      <c r="R837" s="9" t="s">
        <v>46</v>
      </c>
      <c r="S837" s="9" t="s">
        <v>4158</v>
      </c>
      <c r="T837" s="9" t="s">
        <v>4159</v>
      </c>
    </row>
    <row r="838" customHeight="1" spans="1:20">
      <c r="A838" s="6">
        <v>45214</v>
      </c>
      <c r="B838" s="9" t="s">
        <v>4160</v>
      </c>
      <c r="C838" s="9" t="s">
        <v>771</v>
      </c>
      <c r="D838" s="9" t="s">
        <v>22</v>
      </c>
      <c r="E838" s="9" t="s">
        <v>4161</v>
      </c>
      <c r="F838" s="9" t="s">
        <v>4156</v>
      </c>
      <c r="G838" s="9" t="s">
        <v>82</v>
      </c>
      <c r="H838" s="9" t="s">
        <v>22</v>
      </c>
      <c r="I838" s="9" t="s">
        <v>991</v>
      </c>
      <c r="J838" s="9" t="s">
        <v>27</v>
      </c>
      <c r="K838" s="9" t="s">
        <v>28</v>
      </c>
      <c r="L838" s="9" t="s">
        <v>43</v>
      </c>
      <c r="M838" s="9" t="s">
        <v>799</v>
      </c>
      <c r="N838" s="9" t="s">
        <v>31</v>
      </c>
      <c r="O838" s="9" t="s">
        <v>32</v>
      </c>
      <c r="P838" s="9" t="s">
        <v>22</v>
      </c>
      <c r="Q838" s="9" t="s">
        <v>4162</v>
      </c>
      <c r="R838" s="9" t="s">
        <v>46</v>
      </c>
      <c r="S838" s="9" t="s">
        <v>4163</v>
      </c>
      <c r="T838" s="9" t="s">
        <v>4164</v>
      </c>
    </row>
    <row r="839" customHeight="1" spans="1:20">
      <c r="A839" s="10">
        <v>45201</v>
      </c>
      <c r="B839" s="12" t="s">
        <v>4165</v>
      </c>
      <c r="C839" s="12" t="s">
        <v>191</v>
      </c>
      <c r="D839" s="13"/>
      <c r="E839" s="12" t="str">
        <f>"18571003953"</f>
        <v>18571003953</v>
      </c>
      <c r="F839" s="12" t="s">
        <v>4166</v>
      </c>
      <c r="G839" s="13" t="s">
        <v>25</v>
      </c>
      <c r="H839" s="13" t="s">
        <v>137</v>
      </c>
      <c r="I839" s="13" t="s">
        <v>155</v>
      </c>
      <c r="J839" s="13" t="s">
        <v>27</v>
      </c>
      <c r="K839" s="13" t="s">
        <v>28</v>
      </c>
      <c r="L839" s="13" t="s">
        <v>43</v>
      </c>
      <c r="M839" s="12" t="s">
        <v>44</v>
      </c>
      <c r="N839" s="12" t="s">
        <v>31</v>
      </c>
      <c r="O839" s="13" t="s">
        <v>32</v>
      </c>
      <c r="P839" s="13"/>
      <c r="Q839" s="21">
        <v>45201.6335300926</v>
      </c>
      <c r="R839" s="13" t="s">
        <v>46</v>
      </c>
      <c r="S839" s="12" t="s">
        <v>4167</v>
      </c>
      <c r="T839" s="12" t="s">
        <v>4168</v>
      </c>
    </row>
    <row r="840" customHeight="1" spans="1:20">
      <c r="A840" s="10">
        <v>45200</v>
      </c>
      <c r="B840" s="9" t="s">
        <v>4169</v>
      </c>
      <c r="C840" s="9" t="s">
        <v>837</v>
      </c>
      <c r="D840" s="11" t="s">
        <v>22</v>
      </c>
      <c r="E840" s="9" t="s">
        <v>4170</v>
      </c>
      <c r="F840" s="9" t="s">
        <v>22</v>
      </c>
      <c r="G840" s="11" t="s">
        <v>22</v>
      </c>
      <c r="H840" s="11" t="s">
        <v>22</v>
      </c>
      <c r="I840" s="11" t="s">
        <v>511</v>
      </c>
      <c r="J840" s="11" t="s">
        <v>27</v>
      </c>
      <c r="K840" s="11" t="s">
        <v>28</v>
      </c>
      <c r="L840" s="11" t="s">
        <v>43</v>
      </c>
      <c r="M840" s="9" t="s">
        <v>44</v>
      </c>
      <c r="N840" s="9" t="s">
        <v>31</v>
      </c>
      <c r="O840" s="11" t="s">
        <v>32</v>
      </c>
      <c r="P840" s="11" t="s">
        <v>22</v>
      </c>
      <c r="Q840" s="11" t="s">
        <v>4171</v>
      </c>
      <c r="R840" s="11" t="s">
        <v>46</v>
      </c>
      <c r="S840" s="9" t="s">
        <v>4172</v>
      </c>
      <c r="T840" s="9" t="s">
        <v>4173</v>
      </c>
    </row>
    <row r="841" customHeight="1" spans="1:20">
      <c r="A841" s="10">
        <v>45201</v>
      </c>
      <c r="B841" s="12" t="s">
        <v>4174</v>
      </c>
      <c r="C841" s="12" t="s">
        <v>3870</v>
      </c>
      <c r="D841" s="13"/>
      <c r="E841" s="12" t="str">
        <f>"13235623205"</f>
        <v>13235623205</v>
      </c>
      <c r="F841" s="12" t="s">
        <v>4175</v>
      </c>
      <c r="G841" s="13" t="s">
        <v>53</v>
      </c>
      <c r="H841" s="13"/>
      <c r="I841" s="13" t="str">
        <f>"10015"</f>
        <v>10015</v>
      </c>
      <c r="J841" s="13" t="s">
        <v>27</v>
      </c>
      <c r="K841" s="13" t="s">
        <v>76</v>
      </c>
      <c r="L841" s="13" t="s">
        <v>29</v>
      </c>
      <c r="M841" s="12" t="s">
        <v>30</v>
      </c>
      <c r="N841" s="12" t="s">
        <v>31</v>
      </c>
      <c r="O841" s="13" t="s">
        <v>32</v>
      </c>
      <c r="P841" s="13"/>
      <c r="Q841" s="21">
        <v>45201.7198611111</v>
      </c>
      <c r="R841" s="13" t="s">
        <v>34</v>
      </c>
      <c r="S841" s="12" t="s">
        <v>4176</v>
      </c>
      <c r="T841" s="12" t="s">
        <v>4177</v>
      </c>
    </row>
    <row r="842" customHeight="1" spans="1:20">
      <c r="A842" s="10">
        <v>45202</v>
      </c>
      <c r="B842" s="12" t="s">
        <v>4178</v>
      </c>
      <c r="C842" s="12" t="s">
        <v>905</v>
      </c>
      <c r="D842" s="27"/>
      <c r="E842" s="12">
        <v>71700000067</v>
      </c>
      <c r="F842" s="12" t="s">
        <v>4175</v>
      </c>
      <c r="G842" s="27" t="s">
        <v>82</v>
      </c>
      <c r="H842" s="27"/>
      <c r="I842" s="27" t="s">
        <v>63</v>
      </c>
      <c r="J842" s="27" t="s">
        <v>27</v>
      </c>
      <c r="K842" s="27" t="s">
        <v>28</v>
      </c>
      <c r="L842" s="27" t="s">
        <v>43</v>
      </c>
      <c r="M842" s="12" t="s">
        <v>169</v>
      </c>
      <c r="N842" s="12" t="s">
        <v>31</v>
      </c>
      <c r="O842" s="27" t="s">
        <v>32</v>
      </c>
      <c r="P842" s="27"/>
      <c r="Q842" s="29">
        <v>45202.7180555556</v>
      </c>
      <c r="R842" s="27" t="s">
        <v>46</v>
      </c>
      <c r="S842" s="22" t="s">
        <v>4179</v>
      </c>
      <c r="T842" s="12" t="s">
        <v>4180</v>
      </c>
    </row>
    <row r="843" customHeight="1" spans="1:20">
      <c r="A843" s="10">
        <v>45202</v>
      </c>
      <c r="B843" s="12" t="s">
        <v>4181</v>
      </c>
      <c r="C843" s="12" t="s">
        <v>393</v>
      </c>
      <c r="D843" s="27"/>
      <c r="E843" s="12">
        <v>15572792332</v>
      </c>
      <c r="F843" s="12" t="s">
        <v>4182</v>
      </c>
      <c r="G843" s="27" t="s">
        <v>69</v>
      </c>
      <c r="H843" s="27"/>
      <c r="I843" s="27">
        <v>10015</v>
      </c>
      <c r="J843" s="27" t="s">
        <v>27</v>
      </c>
      <c r="K843" s="27" t="s">
        <v>195</v>
      </c>
      <c r="L843" s="27" t="s">
        <v>29</v>
      </c>
      <c r="M843" s="12" t="s">
        <v>30</v>
      </c>
      <c r="N843" s="12" t="s">
        <v>31</v>
      </c>
      <c r="O843" s="27" t="s">
        <v>32</v>
      </c>
      <c r="P843" s="27"/>
      <c r="Q843" s="29">
        <v>45202.8256944444</v>
      </c>
      <c r="R843" s="27" t="s">
        <v>34</v>
      </c>
      <c r="S843" s="22" t="s">
        <v>4183</v>
      </c>
      <c r="T843" s="22" t="s">
        <v>4184</v>
      </c>
    </row>
    <row r="844" customHeight="1" spans="1:20">
      <c r="A844" s="10">
        <v>45202</v>
      </c>
      <c r="B844" s="12" t="s">
        <v>4185</v>
      </c>
      <c r="C844" s="12" t="s">
        <v>1167</v>
      </c>
      <c r="D844" s="27"/>
      <c r="E844" s="12">
        <v>16671760320</v>
      </c>
      <c r="F844" s="12" t="s">
        <v>4186</v>
      </c>
      <c r="G844" s="27" t="s">
        <v>82</v>
      </c>
      <c r="H844" s="27"/>
      <c r="I844" s="27" t="s">
        <v>337</v>
      </c>
      <c r="J844" s="27" t="s">
        <v>27</v>
      </c>
      <c r="K844" s="27" t="s">
        <v>28</v>
      </c>
      <c r="L844" s="27" t="s">
        <v>43</v>
      </c>
      <c r="M844" s="12" t="s">
        <v>44</v>
      </c>
      <c r="N844" s="12" t="s">
        <v>31</v>
      </c>
      <c r="O844" s="27" t="s">
        <v>32</v>
      </c>
      <c r="P844" s="27"/>
      <c r="Q844" s="29">
        <v>45202.3763888889</v>
      </c>
      <c r="R844" s="27" t="s">
        <v>46</v>
      </c>
      <c r="S844" s="22" t="s">
        <v>4187</v>
      </c>
      <c r="T844" s="12" t="s">
        <v>4173</v>
      </c>
    </row>
    <row r="845" customHeight="1" spans="1:20">
      <c r="A845" s="10">
        <v>45202</v>
      </c>
      <c r="B845" s="12" t="s">
        <v>4188</v>
      </c>
      <c r="C845" s="12" t="s">
        <v>824</v>
      </c>
      <c r="D845" s="27"/>
      <c r="E845" s="12">
        <v>71700325237</v>
      </c>
      <c r="F845" s="12" t="s">
        <v>4189</v>
      </c>
      <c r="G845" s="27" t="s">
        <v>82</v>
      </c>
      <c r="H845" s="27"/>
      <c r="I845" s="27" t="s">
        <v>214</v>
      </c>
      <c r="J845" s="27" t="s">
        <v>27</v>
      </c>
      <c r="K845" s="27" t="s">
        <v>28</v>
      </c>
      <c r="L845" s="27" t="s">
        <v>43</v>
      </c>
      <c r="M845" s="12" t="s">
        <v>169</v>
      </c>
      <c r="N845" s="12" t="s">
        <v>31</v>
      </c>
      <c r="O845" s="27" t="s">
        <v>32</v>
      </c>
      <c r="P845" s="27"/>
      <c r="Q845" s="29">
        <v>45202.5659722222</v>
      </c>
      <c r="R845" s="27" t="s">
        <v>46</v>
      </c>
      <c r="S845" s="22" t="s">
        <v>4190</v>
      </c>
      <c r="T845" s="12" t="s">
        <v>4191</v>
      </c>
    </row>
    <row r="846" customHeight="1" spans="1:20">
      <c r="A846" s="10">
        <v>45203</v>
      </c>
      <c r="B846" s="9" t="s">
        <v>4192</v>
      </c>
      <c r="C846" s="9" t="s">
        <v>817</v>
      </c>
      <c r="D846" s="11" t="s">
        <v>22</v>
      </c>
      <c r="E846" s="9" t="s">
        <v>4193</v>
      </c>
      <c r="F846" s="9" t="s">
        <v>4194</v>
      </c>
      <c r="G846" s="11" t="s">
        <v>53</v>
      </c>
      <c r="H846" s="11" t="s">
        <v>110</v>
      </c>
      <c r="I846" s="11" t="s">
        <v>63</v>
      </c>
      <c r="J846" s="11" t="s">
        <v>27</v>
      </c>
      <c r="K846" s="11" t="s">
        <v>28</v>
      </c>
      <c r="L846" s="11" t="s">
        <v>43</v>
      </c>
      <c r="M846" s="9" t="s">
        <v>44</v>
      </c>
      <c r="N846" s="9" t="s">
        <v>31</v>
      </c>
      <c r="O846" s="11" t="s">
        <v>32</v>
      </c>
      <c r="P846" s="11" t="s">
        <v>22</v>
      </c>
      <c r="Q846" s="11" t="s">
        <v>4195</v>
      </c>
      <c r="R846" s="11" t="s">
        <v>46</v>
      </c>
      <c r="S846" s="9" t="s">
        <v>4196</v>
      </c>
      <c r="T846" s="9" t="s">
        <v>4197</v>
      </c>
    </row>
    <row r="847" customHeight="1" spans="1:20">
      <c r="A847" s="10">
        <v>45205</v>
      </c>
      <c r="B847" s="9" t="s">
        <v>4198</v>
      </c>
      <c r="C847" s="9" t="s">
        <v>274</v>
      </c>
      <c r="D847" s="11" t="s">
        <v>22</v>
      </c>
      <c r="E847" s="9" t="s">
        <v>4199</v>
      </c>
      <c r="F847" s="9" t="s">
        <v>4200</v>
      </c>
      <c r="G847" s="11" t="s">
        <v>25</v>
      </c>
      <c r="H847" s="11" t="s">
        <v>22</v>
      </c>
      <c r="I847" s="11" t="s">
        <v>315</v>
      </c>
      <c r="J847" s="11" t="s">
        <v>27</v>
      </c>
      <c r="K847" s="11" t="s">
        <v>28</v>
      </c>
      <c r="L847" s="11" t="s">
        <v>43</v>
      </c>
      <c r="M847" s="9" t="s">
        <v>44</v>
      </c>
      <c r="N847" s="9" t="s">
        <v>208</v>
      </c>
      <c r="O847" s="11" t="s">
        <v>32</v>
      </c>
      <c r="P847" s="11" t="s">
        <v>22</v>
      </c>
      <c r="Q847" s="11" t="s">
        <v>4201</v>
      </c>
      <c r="R847" s="11" t="s">
        <v>56</v>
      </c>
      <c r="S847" s="20" t="s">
        <v>4202</v>
      </c>
      <c r="T847" s="9" t="s">
        <v>22</v>
      </c>
    </row>
    <row r="848" customHeight="1" spans="1:20">
      <c r="A848" s="10">
        <v>45205</v>
      </c>
      <c r="B848" s="9" t="s">
        <v>4203</v>
      </c>
      <c r="C848" s="9" t="s">
        <v>646</v>
      </c>
      <c r="D848" s="11" t="s">
        <v>22</v>
      </c>
      <c r="E848" s="9" t="s">
        <v>4204</v>
      </c>
      <c r="F848" s="9" t="s">
        <v>4205</v>
      </c>
      <c r="G848" s="11" t="s">
        <v>53</v>
      </c>
      <c r="H848" s="11" t="s">
        <v>22</v>
      </c>
      <c r="I848" s="11" t="s">
        <v>384</v>
      </c>
      <c r="J848" s="11" t="s">
        <v>27</v>
      </c>
      <c r="K848" s="11" t="s">
        <v>28</v>
      </c>
      <c r="L848" s="11" t="s">
        <v>43</v>
      </c>
      <c r="M848" s="9" t="s">
        <v>44</v>
      </c>
      <c r="N848" s="9" t="s">
        <v>31</v>
      </c>
      <c r="O848" s="11" t="s">
        <v>32</v>
      </c>
      <c r="P848" s="11" t="s">
        <v>22</v>
      </c>
      <c r="Q848" s="11" t="s">
        <v>4206</v>
      </c>
      <c r="R848" s="11" t="s">
        <v>46</v>
      </c>
      <c r="S848" s="9" t="s">
        <v>4207</v>
      </c>
      <c r="T848" s="9" t="s">
        <v>4208</v>
      </c>
    </row>
    <row r="849" customHeight="1" spans="1:20">
      <c r="A849" s="10">
        <v>45206</v>
      </c>
      <c r="B849" s="9" t="s">
        <v>4209</v>
      </c>
      <c r="C849" s="9" t="s">
        <v>179</v>
      </c>
      <c r="D849" s="11" t="s">
        <v>22</v>
      </c>
      <c r="E849" s="9" t="s">
        <v>4210</v>
      </c>
      <c r="F849" s="9" t="s">
        <v>4211</v>
      </c>
      <c r="G849" s="11" t="s">
        <v>62</v>
      </c>
      <c r="H849" s="11" t="s">
        <v>22</v>
      </c>
      <c r="I849" s="11" t="s">
        <v>4212</v>
      </c>
      <c r="J849" s="11" t="s">
        <v>27</v>
      </c>
      <c r="K849" s="11" t="s">
        <v>76</v>
      </c>
      <c r="L849" s="11" t="s">
        <v>43</v>
      </c>
      <c r="M849" s="9" t="s">
        <v>44</v>
      </c>
      <c r="N849" s="9" t="s">
        <v>31</v>
      </c>
      <c r="O849" s="11" t="s">
        <v>32</v>
      </c>
      <c r="P849" s="11" t="s">
        <v>22</v>
      </c>
      <c r="Q849" s="11" t="s">
        <v>4213</v>
      </c>
      <c r="R849" s="11" t="s">
        <v>46</v>
      </c>
      <c r="S849" s="9" t="s">
        <v>4214</v>
      </c>
      <c r="T849" s="9" t="s">
        <v>4215</v>
      </c>
    </row>
    <row r="850" customHeight="1" spans="1:20">
      <c r="A850" s="25">
        <v>45209</v>
      </c>
      <c r="B850" s="26" t="s">
        <v>4216</v>
      </c>
      <c r="C850" s="26" t="s">
        <v>646</v>
      </c>
      <c r="D850" s="26" t="s">
        <v>22</v>
      </c>
      <c r="E850" s="26" t="s">
        <v>4217</v>
      </c>
      <c r="F850" s="26" t="s">
        <v>4218</v>
      </c>
      <c r="G850" s="26" t="s">
        <v>62</v>
      </c>
      <c r="H850" s="26" t="s">
        <v>22</v>
      </c>
      <c r="I850" s="26" t="s">
        <v>1713</v>
      </c>
      <c r="J850" s="26" t="s">
        <v>27</v>
      </c>
      <c r="K850" s="26" t="s">
        <v>76</v>
      </c>
      <c r="L850" s="26" t="s">
        <v>43</v>
      </c>
      <c r="M850" s="26" t="s">
        <v>30</v>
      </c>
      <c r="N850" s="26" t="s">
        <v>31</v>
      </c>
      <c r="O850" s="26" t="s">
        <v>32</v>
      </c>
      <c r="P850" s="26" t="s">
        <v>22</v>
      </c>
      <c r="Q850" s="26" t="s">
        <v>4219</v>
      </c>
      <c r="R850" s="26" t="s">
        <v>46</v>
      </c>
      <c r="S850" s="26" t="s">
        <v>4220</v>
      </c>
      <c r="T850" s="26" t="s">
        <v>4221</v>
      </c>
    </row>
    <row r="851" customHeight="1" spans="1:20">
      <c r="A851" s="6">
        <v>45212</v>
      </c>
      <c r="B851" s="9" t="s">
        <v>4222</v>
      </c>
      <c r="C851" s="9" t="s">
        <v>646</v>
      </c>
      <c r="D851" s="9" t="s">
        <v>22</v>
      </c>
      <c r="E851" s="9" t="s">
        <v>4223</v>
      </c>
      <c r="F851" s="9" t="s">
        <v>4224</v>
      </c>
      <c r="G851" s="9" t="s">
        <v>82</v>
      </c>
      <c r="H851" s="9" t="s">
        <v>22</v>
      </c>
      <c r="I851" s="9" t="s">
        <v>162</v>
      </c>
      <c r="J851" s="9" t="s">
        <v>27</v>
      </c>
      <c r="K851" s="9" t="s">
        <v>28</v>
      </c>
      <c r="L851" s="9" t="s">
        <v>43</v>
      </c>
      <c r="M851" s="9" t="s">
        <v>44</v>
      </c>
      <c r="N851" s="9" t="s">
        <v>31</v>
      </c>
      <c r="O851" s="9" t="s">
        <v>32</v>
      </c>
      <c r="P851" s="9" t="s">
        <v>22</v>
      </c>
      <c r="Q851" s="9" t="s">
        <v>4225</v>
      </c>
      <c r="R851" s="9" t="s">
        <v>46</v>
      </c>
      <c r="S851" s="9" t="s">
        <v>4226</v>
      </c>
      <c r="T851" s="9" t="s">
        <v>4227</v>
      </c>
    </row>
    <row r="852" customHeight="1" spans="1:20">
      <c r="A852" s="6">
        <v>45212</v>
      </c>
      <c r="B852" s="9" t="s">
        <v>4228</v>
      </c>
      <c r="C852" s="9" t="s">
        <v>817</v>
      </c>
      <c r="D852" s="9" t="s">
        <v>22</v>
      </c>
      <c r="E852" s="9" t="s">
        <v>4229</v>
      </c>
      <c r="F852" s="9" t="s">
        <v>4230</v>
      </c>
      <c r="G852" s="9" t="s">
        <v>336</v>
      </c>
      <c r="H852" s="9" t="s">
        <v>110</v>
      </c>
      <c r="I852" s="9" t="s">
        <v>469</v>
      </c>
      <c r="J852" s="9" t="s">
        <v>27</v>
      </c>
      <c r="K852" s="9" t="s">
        <v>28</v>
      </c>
      <c r="L852" s="9" t="s">
        <v>43</v>
      </c>
      <c r="M852" s="9" t="s">
        <v>44</v>
      </c>
      <c r="N852" s="9" t="s">
        <v>31</v>
      </c>
      <c r="O852" s="9" t="s">
        <v>32</v>
      </c>
      <c r="P852" s="9" t="s">
        <v>22</v>
      </c>
      <c r="Q852" s="9" t="s">
        <v>4231</v>
      </c>
      <c r="R852" s="9" t="s">
        <v>46</v>
      </c>
      <c r="S852" s="9" t="s">
        <v>4232</v>
      </c>
      <c r="T852" s="9" t="s">
        <v>4233</v>
      </c>
    </row>
    <row r="853" customHeight="1" spans="1:20">
      <c r="A853" s="6">
        <v>45213</v>
      </c>
      <c r="B853" s="9" t="s">
        <v>4234</v>
      </c>
      <c r="C853" s="9" t="s">
        <v>817</v>
      </c>
      <c r="D853" s="9" t="s">
        <v>22</v>
      </c>
      <c r="E853" s="9" t="s">
        <v>4235</v>
      </c>
      <c r="F853" s="9" t="s">
        <v>4236</v>
      </c>
      <c r="G853" s="9" t="s">
        <v>25</v>
      </c>
      <c r="H853" s="9" t="s">
        <v>22</v>
      </c>
      <c r="I853" s="9" t="s">
        <v>162</v>
      </c>
      <c r="J853" s="9" t="s">
        <v>27</v>
      </c>
      <c r="K853" s="9" t="s">
        <v>28</v>
      </c>
      <c r="L853" s="9" t="s">
        <v>43</v>
      </c>
      <c r="M853" s="9" t="s">
        <v>44</v>
      </c>
      <c r="N853" s="9" t="s">
        <v>31</v>
      </c>
      <c r="O853" s="9" t="s">
        <v>32</v>
      </c>
      <c r="P853" s="9" t="s">
        <v>22</v>
      </c>
      <c r="Q853" s="9" t="s">
        <v>4237</v>
      </c>
      <c r="R853" s="9" t="s">
        <v>46</v>
      </c>
      <c r="S853" s="9" t="s">
        <v>4238</v>
      </c>
      <c r="T853" s="9" t="s">
        <v>4239</v>
      </c>
    </row>
    <row r="854" customHeight="1" spans="1:20">
      <c r="A854" s="6">
        <v>45214</v>
      </c>
      <c r="B854" s="9" t="s">
        <v>4240</v>
      </c>
      <c r="C854" s="9" t="s">
        <v>204</v>
      </c>
      <c r="D854" s="9" t="s">
        <v>22</v>
      </c>
      <c r="E854" s="9" t="s">
        <v>4241</v>
      </c>
      <c r="F854" s="9" t="s">
        <v>4242</v>
      </c>
      <c r="G854" s="9" t="s">
        <v>41</v>
      </c>
      <c r="H854" s="9" t="s">
        <v>22</v>
      </c>
      <c r="I854" s="9" t="s">
        <v>384</v>
      </c>
      <c r="J854" s="9" t="s">
        <v>27</v>
      </c>
      <c r="K854" s="9" t="s">
        <v>28</v>
      </c>
      <c r="L854" s="9" t="s">
        <v>43</v>
      </c>
      <c r="M854" s="9" t="s">
        <v>44</v>
      </c>
      <c r="N854" s="9" t="s">
        <v>208</v>
      </c>
      <c r="O854" s="9" t="s">
        <v>32</v>
      </c>
      <c r="P854" s="9" t="s">
        <v>22</v>
      </c>
      <c r="Q854" s="9" t="s">
        <v>4243</v>
      </c>
      <c r="R854" s="9" t="s">
        <v>56</v>
      </c>
      <c r="S854" s="20" t="s">
        <v>4244</v>
      </c>
      <c r="T854" s="31" t="s">
        <v>4245</v>
      </c>
    </row>
    <row r="855" customHeight="1" spans="1:20">
      <c r="A855" s="6">
        <v>45217</v>
      </c>
      <c r="B855" s="9" t="s">
        <v>4246</v>
      </c>
      <c r="C855" s="9" t="s">
        <v>1167</v>
      </c>
      <c r="D855" s="11" t="s">
        <v>22</v>
      </c>
      <c r="E855" s="9" t="s">
        <v>4247</v>
      </c>
      <c r="F855" s="9" t="s">
        <v>4248</v>
      </c>
      <c r="G855" s="11" t="s">
        <v>41</v>
      </c>
      <c r="H855" s="11" t="s">
        <v>110</v>
      </c>
      <c r="I855" s="11" t="s">
        <v>26</v>
      </c>
      <c r="J855" s="11" t="s">
        <v>27</v>
      </c>
      <c r="K855" s="11" t="s">
        <v>76</v>
      </c>
      <c r="L855" s="11" t="s">
        <v>29</v>
      </c>
      <c r="M855" s="9" t="s">
        <v>30</v>
      </c>
      <c r="N855" s="9" t="s">
        <v>31</v>
      </c>
      <c r="O855" s="11" t="s">
        <v>32</v>
      </c>
      <c r="P855" s="11" t="s">
        <v>22</v>
      </c>
      <c r="Q855" s="11" t="s">
        <v>4249</v>
      </c>
      <c r="R855" s="11" t="s">
        <v>34</v>
      </c>
      <c r="S855" s="20" t="s">
        <v>4250</v>
      </c>
      <c r="T855" s="31" t="s">
        <v>4251</v>
      </c>
    </row>
    <row r="856" customHeight="1" spans="1:20">
      <c r="A856" s="10">
        <v>45204</v>
      </c>
      <c r="B856" s="12" t="s">
        <v>4252</v>
      </c>
      <c r="C856" s="12" t="s">
        <v>4253</v>
      </c>
      <c r="D856" s="13"/>
      <c r="E856" s="12" t="str">
        <f>"071704228545"</f>
        <v>071704228545</v>
      </c>
      <c r="F856" s="12" t="s">
        <v>4254</v>
      </c>
      <c r="G856" s="13" t="s">
        <v>82</v>
      </c>
      <c r="H856" s="13"/>
      <c r="I856" s="13" t="s">
        <v>131</v>
      </c>
      <c r="J856" s="13" t="s">
        <v>27</v>
      </c>
      <c r="K856" s="13" t="s">
        <v>28</v>
      </c>
      <c r="L856" s="13" t="s">
        <v>43</v>
      </c>
      <c r="M856" s="12" t="s">
        <v>169</v>
      </c>
      <c r="N856" s="12" t="s">
        <v>31</v>
      </c>
      <c r="O856" s="13" t="s">
        <v>32</v>
      </c>
      <c r="P856" s="13"/>
      <c r="Q856" s="21">
        <v>45204.5664236111</v>
      </c>
      <c r="R856" s="13" t="s">
        <v>46</v>
      </c>
      <c r="S856" s="22" t="s">
        <v>4255</v>
      </c>
      <c r="T856" s="12" t="s">
        <v>4256</v>
      </c>
    </row>
    <row r="857" customHeight="1" spans="1:20">
      <c r="A857" s="10">
        <v>45200</v>
      </c>
      <c r="B857" s="9" t="s">
        <v>4257</v>
      </c>
      <c r="C857" s="9" t="s">
        <v>3819</v>
      </c>
      <c r="D857" s="11" t="s">
        <v>22</v>
      </c>
      <c r="E857" s="9" t="s">
        <v>4258</v>
      </c>
      <c r="F857" s="9" t="s">
        <v>4259</v>
      </c>
      <c r="G857" s="11" t="s">
        <v>247</v>
      </c>
      <c r="H857" s="11" t="s">
        <v>22</v>
      </c>
      <c r="I857" s="11" t="s">
        <v>42</v>
      </c>
      <c r="J857" s="11" t="s">
        <v>27</v>
      </c>
      <c r="K857" s="11" t="s">
        <v>28</v>
      </c>
      <c r="L857" s="11" t="s">
        <v>43</v>
      </c>
      <c r="M857" s="9" t="s">
        <v>30</v>
      </c>
      <c r="N857" s="9" t="s">
        <v>31</v>
      </c>
      <c r="O857" s="11" t="s">
        <v>32</v>
      </c>
      <c r="P857" s="11" t="s">
        <v>22</v>
      </c>
      <c r="Q857" s="11" t="s">
        <v>4260</v>
      </c>
      <c r="R857" s="11" t="s">
        <v>46</v>
      </c>
      <c r="S857" s="9" t="s">
        <v>4261</v>
      </c>
      <c r="T857" s="9" t="s">
        <v>4262</v>
      </c>
    </row>
    <row r="858" customHeight="1" spans="1:20">
      <c r="A858" s="10">
        <v>45202</v>
      </c>
      <c r="B858" s="12" t="s">
        <v>4263</v>
      </c>
      <c r="C858" s="12" t="s">
        <v>179</v>
      </c>
      <c r="D858" s="27"/>
      <c r="E858" s="12">
        <v>71700315590</v>
      </c>
      <c r="F858" s="12" t="s">
        <v>4264</v>
      </c>
      <c r="G858" s="27" t="s">
        <v>82</v>
      </c>
      <c r="H858" s="27"/>
      <c r="I858" s="27" t="s">
        <v>155</v>
      </c>
      <c r="J858" s="27" t="s">
        <v>27</v>
      </c>
      <c r="K858" s="27" t="s">
        <v>28</v>
      </c>
      <c r="L858" s="27" t="s">
        <v>43</v>
      </c>
      <c r="M858" s="12" t="s">
        <v>169</v>
      </c>
      <c r="N858" s="12" t="s">
        <v>31</v>
      </c>
      <c r="O858" s="27" t="s">
        <v>32</v>
      </c>
      <c r="P858" s="27"/>
      <c r="Q858" s="29">
        <v>45202.69375</v>
      </c>
      <c r="R858" s="27" t="s">
        <v>46</v>
      </c>
      <c r="S858" s="22" t="s">
        <v>4265</v>
      </c>
      <c r="T858" s="12" t="s">
        <v>4266</v>
      </c>
    </row>
    <row r="859" customHeight="1" spans="1:20">
      <c r="A859" s="10">
        <v>45200</v>
      </c>
      <c r="B859" s="9" t="s">
        <v>4267</v>
      </c>
      <c r="C859" s="9" t="s">
        <v>1030</v>
      </c>
      <c r="D859" s="11" t="s">
        <v>22</v>
      </c>
      <c r="E859" s="9" t="s">
        <v>4268</v>
      </c>
      <c r="F859" s="9" t="s">
        <v>4269</v>
      </c>
      <c r="G859" s="11" t="s">
        <v>82</v>
      </c>
      <c r="H859" s="11" t="s">
        <v>22</v>
      </c>
      <c r="I859" s="11" t="s">
        <v>46</v>
      </c>
      <c r="J859" s="11" t="s">
        <v>27</v>
      </c>
      <c r="K859" s="11" t="s">
        <v>28</v>
      </c>
      <c r="L859" s="11" t="s">
        <v>43</v>
      </c>
      <c r="M859" s="9" t="s">
        <v>169</v>
      </c>
      <c r="N859" s="9" t="s">
        <v>31</v>
      </c>
      <c r="O859" s="11" t="s">
        <v>32</v>
      </c>
      <c r="P859" s="11" t="s">
        <v>22</v>
      </c>
      <c r="Q859" s="11" t="s">
        <v>4270</v>
      </c>
      <c r="R859" s="11" t="s">
        <v>46</v>
      </c>
      <c r="S859" s="9" t="s">
        <v>4271</v>
      </c>
      <c r="T859" s="9" t="s">
        <v>4272</v>
      </c>
    </row>
    <row r="860" customHeight="1" spans="1:20">
      <c r="A860" s="25">
        <v>45210</v>
      </c>
      <c r="B860" s="26" t="s">
        <v>4273</v>
      </c>
      <c r="C860" s="26" t="s">
        <v>824</v>
      </c>
      <c r="D860" s="26" t="s">
        <v>22</v>
      </c>
      <c r="E860" s="26" t="s">
        <v>4274</v>
      </c>
      <c r="F860" s="26" t="s">
        <v>4275</v>
      </c>
      <c r="G860" s="26" t="s">
        <v>82</v>
      </c>
      <c r="H860" s="26" t="s">
        <v>22</v>
      </c>
      <c r="I860" s="26" t="s">
        <v>259</v>
      </c>
      <c r="J860" s="26" t="s">
        <v>27</v>
      </c>
      <c r="K860" s="26" t="s">
        <v>28</v>
      </c>
      <c r="L860" s="26" t="s">
        <v>43</v>
      </c>
      <c r="M860" s="26" t="s">
        <v>169</v>
      </c>
      <c r="N860" s="26" t="s">
        <v>31</v>
      </c>
      <c r="O860" s="26" t="s">
        <v>32</v>
      </c>
      <c r="P860" s="26" t="s">
        <v>22</v>
      </c>
      <c r="Q860" s="26" t="s">
        <v>4276</v>
      </c>
      <c r="R860" s="26" t="s">
        <v>46</v>
      </c>
      <c r="S860" s="26" t="s">
        <v>4277</v>
      </c>
      <c r="T860" s="26" t="s">
        <v>4278</v>
      </c>
    </row>
    <row r="861" customHeight="1" spans="1:20">
      <c r="A861" s="6">
        <v>45216</v>
      </c>
      <c r="B861" s="9" t="s">
        <v>4279</v>
      </c>
      <c r="C861" s="9" t="s">
        <v>179</v>
      </c>
      <c r="D861" s="11" t="s">
        <v>22</v>
      </c>
      <c r="E861" s="9" t="s">
        <v>4280</v>
      </c>
      <c r="F861" s="9" t="s">
        <v>4281</v>
      </c>
      <c r="G861" s="11" t="s">
        <v>82</v>
      </c>
      <c r="H861" s="11" t="s">
        <v>110</v>
      </c>
      <c r="I861" s="11" t="s">
        <v>168</v>
      </c>
      <c r="J861" s="11" t="s">
        <v>27</v>
      </c>
      <c r="K861" s="11" t="s">
        <v>28</v>
      </c>
      <c r="L861" s="11" t="s">
        <v>43</v>
      </c>
      <c r="M861" s="9" t="s">
        <v>169</v>
      </c>
      <c r="N861" s="9" t="s">
        <v>31</v>
      </c>
      <c r="O861" s="11" t="s">
        <v>32</v>
      </c>
      <c r="P861" s="11" t="s">
        <v>22</v>
      </c>
      <c r="Q861" s="11" t="s">
        <v>4282</v>
      </c>
      <c r="R861" s="11" t="s">
        <v>46</v>
      </c>
      <c r="S861" s="9" t="s">
        <v>4283</v>
      </c>
      <c r="T861" s="9" t="s">
        <v>4284</v>
      </c>
    </row>
    <row r="862" customHeight="1" spans="1:20">
      <c r="A862" s="10">
        <v>45200</v>
      </c>
      <c r="B862" s="9" t="s">
        <v>4285</v>
      </c>
      <c r="C862" s="9" t="s">
        <v>399</v>
      </c>
      <c r="D862" s="11" t="s">
        <v>22</v>
      </c>
      <c r="E862" s="9" t="s">
        <v>4286</v>
      </c>
      <c r="F862" s="9" t="s">
        <v>4287</v>
      </c>
      <c r="G862" s="11" t="s">
        <v>336</v>
      </c>
      <c r="H862" s="11" t="s">
        <v>22</v>
      </c>
      <c r="I862" s="11" t="s">
        <v>111</v>
      </c>
      <c r="J862" s="11" t="s">
        <v>27</v>
      </c>
      <c r="K862" s="11" t="s">
        <v>28</v>
      </c>
      <c r="L862" s="11" t="s">
        <v>43</v>
      </c>
      <c r="M862" s="9" t="s">
        <v>44</v>
      </c>
      <c r="N862" s="9" t="s">
        <v>31</v>
      </c>
      <c r="O862" s="11" t="s">
        <v>32</v>
      </c>
      <c r="P862" s="11" t="s">
        <v>22</v>
      </c>
      <c r="Q862" s="11" t="s">
        <v>4288</v>
      </c>
      <c r="R862" s="11" t="s">
        <v>46</v>
      </c>
      <c r="S862" s="9" t="s">
        <v>4289</v>
      </c>
      <c r="T862" s="9" t="s">
        <v>4290</v>
      </c>
    </row>
    <row r="863" customHeight="1" spans="1:20">
      <c r="A863" s="10">
        <v>45201</v>
      </c>
      <c r="B863" s="12" t="s">
        <v>4291</v>
      </c>
      <c r="C863" s="12" t="s">
        <v>399</v>
      </c>
      <c r="D863" s="13"/>
      <c r="E863" s="12" t="str">
        <f>"13197334760"</f>
        <v>13197334760</v>
      </c>
      <c r="F863" s="12" t="s">
        <v>4292</v>
      </c>
      <c r="G863" s="13" t="s">
        <v>41</v>
      </c>
      <c r="H863" s="13" t="s">
        <v>110</v>
      </c>
      <c r="I863" s="13" t="s">
        <v>732</v>
      </c>
      <c r="J863" s="13" t="s">
        <v>27</v>
      </c>
      <c r="K863" s="13" t="s">
        <v>28</v>
      </c>
      <c r="L863" s="13" t="s">
        <v>43</v>
      </c>
      <c r="M863" s="12" t="s">
        <v>30</v>
      </c>
      <c r="N863" s="12" t="s">
        <v>31</v>
      </c>
      <c r="O863" s="13" t="s">
        <v>32</v>
      </c>
      <c r="P863" s="13"/>
      <c r="Q863" s="21">
        <v>45201.6460416667</v>
      </c>
      <c r="R863" s="13" t="s">
        <v>46</v>
      </c>
      <c r="S863" s="22" t="s">
        <v>4293</v>
      </c>
      <c r="T863" s="12"/>
    </row>
    <row r="864" customHeight="1" spans="1:20">
      <c r="A864" s="25">
        <v>45211</v>
      </c>
      <c r="B864" s="26" t="s">
        <v>4294</v>
      </c>
      <c r="C864" s="26" t="s">
        <v>381</v>
      </c>
      <c r="D864" s="26" t="s">
        <v>22</v>
      </c>
      <c r="E864" s="26" t="s">
        <v>4295</v>
      </c>
      <c r="F864" s="26" t="s">
        <v>4296</v>
      </c>
      <c r="G864" s="26" t="s">
        <v>130</v>
      </c>
      <c r="H864" s="26" t="s">
        <v>22</v>
      </c>
      <c r="I864" s="26" t="s">
        <v>70</v>
      </c>
      <c r="J864" s="26" t="s">
        <v>27</v>
      </c>
      <c r="K864" s="26" t="s">
        <v>28</v>
      </c>
      <c r="L864" s="26" t="s">
        <v>43</v>
      </c>
      <c r="M864" s="26" t="s">
        <v>30</v>
      </c>
      <c r="N864" s="26" t="s">
        <v>31</v>
      </c>
      <c r="O864" s="26" t="s">
        <v>32</v>
      </c>
      <c r="P864" s="26" t="s">
        <v>22</v>
      </c>
      <c r="Q864" s="26" t="s">
        <v>4297</v>
      </c>
      <c r="R864" s="26" t="s">
        <v>46</v>
      </c>
      <c r="S864" s="28" t="s">
        <v>4298</v>
      </c>
      <c r="T864" s="26" t="s">
        <v>22</v>
      </c>
    </row>
    <row r="865" customHeight="1" spans="1:20">
      <c r="A865" s="6">
        <v>45213</v>
      </c>
      <c r="B865" s="9" t="s">
        <v>4299</v>
      </c>
      <c r="C865" s="9" t="s">
        <v>399</v>
      </c>
      <c r="D865" s="9" t="s">
        <v>22</v>
      </c>
      <c r="E865" s="9" t="s">
        <v>4300</v>
      </c>
      <c r="F865" s="9" t="s">
        <v>4301</v>
      </c>
      <c r="G865" s="9" t="s">
        <v>82</v>
      </c>
      <c r="H865" s="9" t="s">
        <v>22</v>
      </c>
      <c r="I865" s="9" t="s">
        <v>149</v>
      </c>
      <c r="J865" s="9" t="s">
        <v>27</v>
      </c>
      <c r="K865" s="9" t="s">
        <v>28</v>
      </c>
      <c r="L865" s="9" t="s">
        <v>43</v>
      </c>
      <c r="M865" s="9" t="s">
        <v>44</v>
      </c>
      <c r="N865" s="9" t="s">
        <v>31</v>
      </c>
      <c r="O865" s="9" t="s">
        <v>32</v>
      </c>
      <c r="P865" s="9" t="s">
        <v>22</v>
      </c>
      <c r="Q865" s="9" t="s">
        <v>4302</v>
      </c>
      <c r="R865" s="9" t="s">
        <v>46</v>
      </c>
      <c r="S865" s="9" t="s">
        <v>4303</v>
      </c>
      <c r="T865" s="9" t="s">
        <v>4304</v>
      </c>
    </row>
    <row r="866" customHeight="1" spans="1:20">
      <c r="A866" s="25">
        <v>45210</v>
      </c>
      <c r="B866" s="26" t="s">
        <v>4305</v>
      </c>
      <c r="C866" s="26" t="s">
        <v>274</v>
      </c>
      <c r="D866" s="26" t="s">
        <v>22</v>
      </c>
      <c r="E866" s="26" t="s">
        <v>4306</v>
      </c>
      <c r="F866" s="26" t="s">
        <v>4307</v>
      </c>
      <c r="G866" s="26" t="s">
        <v>247</v>
      </c>
      <c r="H866" s="26" t="s">
        <v>22</v>
      </c>
      <c r="I866" s="26" t="s">
        <v>511</v>
      </c>
      <c r="J866" s="26" t="s">
        <v>27</v>
      </c>
      <c r="K866" s="26" t="s">
        <v>28</v>
      </c>
      <c r="L866" s="26" t="s">
        <v>43</v>
      </c>
      <c r="M866" s="26" t="s">
        <v>44</v>
      </c>
      <c r="N866" s="26" t="s">
        <v>208</v>
      </c>
      <c r="O866" s="26" t="s">
        <v>32</v>
      </c>
      <c r="P866" s="26" t="s">
        <v>22</v>
      </c>
      <c r="Q866" s="26" t="s">
        <v>4308</v>
      </c>
      <c r="R866" s="26" t="s">
        <v>56</v>
      </c>
      <c r="S866" s="28" t="s">
        <v>4309</v>
      </c>
      <c r="T866" s="26" t="s">
        <v>22</v>
      </c>
    </row>
    <row r="867" customHeight="1" spans="1:20">
      <c r="A867" s="6">
        <v>45218</v>
      </c>
      <c r="B867" s="9" t="s">
        <v>4310</v>
      </c>
      <c r="C867" s="9" t="s">
        <v>3638</v>
      </c>
      <c r="D867" s="11" t="s">
        <v>22</v>
      </c>
      <c r="E867" s="9" t="s">
        <v>4311</v>
      </c>
      <c r="F867" s="9" t="s">
        <v>4312</v>
      </c>
      <c r="G867" s="11" t="s">
        <v>41</v>
      </c>
      <c r="H867" s="11" t="s">
        <v>22</v>
      </c>
      <c r="I867" s="11" t="s">
        <v>63</v>
      </c>
      <c r="J867" s="11" t="s">
        <v>27</v>
      </c>
      <c r="K867" s="11" t="s">
        <v>28</v>
      </c>
      <c r="L867" s="11" t="s">
        <v>43</v>
      </c>
      <c r="M867" s="9" t="s">
        <v>44</v>
      </c>
      <c r="N867" s="9" t="s">
        <v>31</v>
      </c>
      <c r="O867" s="11" t="s">
        <v>32</v>
      </c>
      <c r="P867" s="11" t="s">
        <v>22</v>
      </c>
      <c r="Q867" s="11" t="s">
        <v>4313</v>
      </c>
      <c r="R867" s="11" t="s">
        <v>46</v>
      </c>
      <c r="S867" s="9" t="s">
        <v>4314</v>
      </c>
      <c r="T867" s="9" t="s">
        <v>4315</v>
      </c>
    </row>
    <row r="868" customHeight="1" spans="1:20">
      <c r="A868" s="10">
        <v>45203</v>
      </c>
      <c r="B868" s="9" t="s">
        <v>4316</v>
      </c>
      <c r="C868" s="9" t="s">
        <v>1023</v>
      </c>
      <c r="D868" s="11" t="s">
        <v>22</v>
      </c>
      <c r="E868" s="9" t="s">
        <v>4317</v>
      </c>
      <c r="F868" s="9" t="s">
        <v>4318</v>
      </c>
      <c r="G868" s="11" t="s">
        <v>82</v>
      </c>
      <c r="H868" s="11" t="s">
        <v>22</v>
      </c>
      <c r="I868" s="11" t="s">
        <v>448</v>
      </c>
      <c r="J868" s="11" t="s">
        <v>27</v>
      </c>
      <c r="K868" s="11" t="s">
        <v>28</v>
      </c>
      <c r="L868" s="11" t="s">
        <v>43</v>
      </c>
      <c r="M868" s="9" t="s">
        <v>799</v>
      </c>
      <c r="N868" s="9" t="s">
        <v>31</v>
      </c>
      <c r="O868" s="11" t="s">
        <v>32</v>
      </c>
      <c r="P868" s="11" t="s">
        <v>22</v>
      </c>
      <c r="Q868" s="11" t="s">
        <v>4319</v>
      </c>
      <c r="R868" s="11" t="s">
        <v>46</v>
      </c>
      <c r="S868" s="9" t="s">
        <v>4320</v>
      </c>
      <c r="T868" s="9" t="s">
        <v>4321</v>
      </c>
    </row>
    <row r="869" customHeight="1" spans="1:20">
      <c r="A869" s="10">
        <v>45208</v>
      </c>
      <c r="B869" s="15" t="s">
        <v>4322</v>
      </c>
      <c r="C869" s="15" t="s">
        <v>121</v>
      </c>
      <c r="D869" s="30" t="s">
        <v>22</v>
      </c>
      <c r="E869" s="15" t="s">
        <v>4323</v>
      </c>
      <c r="F869" s="15" t="s">
        <v>4324</v>
      </c>
      <c r="G869" s="30" t="s">
        <v>82</v>
      </c>
      <c r="H869" s="30" t="s">
        <v>22</v>
      </c>
      <c r="I869" s="30" t="s">
        <v>931</v>
      </c>
      <c r="J869" s="30" t="s">
        <v>27</v>
      </c>
      <c r="K869" s="30" t="s">
        <v>28</v>
      </c>
      <c r="L869" s="30" t="s">
        <v>43</v>
      </c>
      <c r="M869" s="15" t="s">
        <v>44</v>
      </c>
      <c r="N869" s="15" t="s">
        <v>31</v>
      </c>
      <c r="O869" s="30" t="s">
        <v>32</v>
      </c>
      <c r="P869" s="30" t="s">
        <v>22</v>
      </c>
      <c r="Q869" s="30" t="s">
        <v>4325</v>
      </c>
      <c r="R869" s="30" t="s">
        <v>56</v>
      </c>
      <c r="S869" s="23" t="s">
        <v>4326</v>
      </c>
      <c r="T869" s="15" t="s">
        <v>22</v>
      </c>
    </row>
    <row r="870" customHeight="1" spans="1:20">
      <c r="A870" s="25">
        <v>45209</v>
      </c>
      <c r="B870" s="26" t="s">
        <v>4327</v>
      </c>
      <c r="C870" s="26" t="s">
        <v>121</v>
      </c>
      <c r="D870" s="26" t="s">
        <v>22</v>
      </c>
      <c r="E870" s="26" t="s">
        <v>4328</v>
      </c>
      <c r="F870" s="26" t="s">
        <v>4329</v>
      </c>
      <c r="G870" s="26" t="s">
        <v>82</v>
      </c>
      <c r="H870" s="26" t="s">
        <v>22</v>
      </c>
      <c r="I870" s="26" t="s">
        <v>63</v>
      </c>
      <c r="J870" s="26" t="s">
        <v>27</v>
      </c>
      <c r="K870" s="26" t="s">
        <v>28</v>
      </c>
      <c r="L870" s="26" t="s">
        <v>43</v>
      </c>
      <c r="M870" s="26" t="s">
        <v>44</v>
      </c>
      <c r="N870" s="26" t="s">
        <v>31</v>
      </c>
      <c r="O870" s="26" t="s">
        <v>32</v>
      </c>
      <c r="P870" s="26" t="s">
        <v>22</v>
      </c>
      <c r="Q870" s="26" t="s">
        <v>4330</v>
      </c>
      <c r="R870" s="26" t="s">
        <v>56</v>
      </c>
      <c r="S870" s="26" t="s">
        <v>4331</v>
      </c>
      <c r="T870" s="31" t="s">
        <v>4332</v>
      </c>
    </row>
    <row r="871" customHeight="1" spans="1:20">
      <c r="A871" s="10">
        <v>45202</v>
      </c>
      <c r="B871" s="12" t="s">
        <v>4333</v>
      </c>
      <c r="C871" s="12" t="s">
        <v>783</v>
      </c>
      <c r="D871" s="27"/>
      <c r="E871" s="12">
        <v>71700355950</v>
      </c>
      <c r="F871" s="12" t="s">
        <v>4334</v>
      </c>
      <c r="G871" s="27" t="s">
        <v>82</v>
      </c>
      <c r="H871" s="27" t="s">
        <v>148</v>
      </c>
      <c r="I871" s="27" t="s">
        <v>54</v>
      </c>
      <c r="J871" s="27" t="s">
        <v>27</v>
      </c>
      <c r="K871" s="27" t="s">
        <v>28</v>
      </c>
      <c r="L871" s="27" t="s">
        <v>43</v>
      </c>
      <c r="M871" s="12" t="s">
        <v>30</v>
      </c>
      <c r="N871" s="12" t="s">
        <v>743</v>
      </c>
      <c r="O871" s="27" t="s">
        <v>32</v>
      </c>
      <c r="P871" s="27"/>
      <c r="Q871" s="29">
        <v>45202.6534722222</v>
      </c>
      <c r="R871" s="27" t="s">
        <v>46</v>
      </c>
      <c r="S871" s="22" t="s">
        <v>4335</v>
      </c>
      <c r="T871" s="12" t="s">
        <v>4336</v>
      </c>
    </row>
    <row r="872" customHeight="1" spans="1:20">
      <c r="A872" s="10">
        <v>45200</v>
      </c>
      <c r="B872" s="9" t="s">
        <v>4337</v>
      </c>
      <c r="C872" s="9" t="s">
        <v>837</v>
      </c>
      <c r="D872" s="11" t="s">
        <v>22</v>
      </c>
      <c r="E872" s="9" t="s">
        <v>4338</v>
      </c>
      <c r="F872" s="9" t="s">
        <v>4339</v>
      </c>
      <c r="G872" s="11" t="s">
        <v>82</v>
      </c>
      <c r="H872" s="11" t="s">
        <v>22</v>
      </c>
      <c r="I872" s="11" t="s">
        <v>168</v>
      </c>
      <c r="J872" s="11" t="s">
        <v>27</v>
      </c>
      <c r="K872" s="11" t="s">
        <v>28</v>
      </c>
      <c r="L872" s="11" t="s">
        <v>43</v>
      </c>
      <c r="M872" s="9" t="s">
        <v>169</v>
      </c>
      <c r="N872" s="9" t="s">
        <v>31</v>
      </c>
      <c r="O872" s="11" t="s">
        <v>32</v>
      </c>
      <c r="P872" s="11" t="s">
        <v>22</v>
      </c>
      <c r="Q872" s="11" t="s">
        <v>4340</v>
      </c>
      <c r="R872" s="11" t="s">
        <v>46</v>
      </c>
      <c r="S872" s="9" t="s">
        <v>4341</v>
      </c>
      <c r="T872" s="9" t="s">
        <v>4342</v>
      </c>
    </row>
    <row r="873" customHeight="1" spans="1:20">
      <c r="A873" s="10">
        <v>45206</v>
      </c>
      <c r="B873" s="9" t="s">
        <v>4343</v>
      </c>
      <c r="C873" s="9" t="s">
        <v>817</v>
      </c>
      <c r="D873" s="11" t="s">
        <v>22</v>
      </c>
      <c r="E873" s="9" t="s">
        <v>4344</v>
      </c>
      <c r="F873" s="9" t="s">
        <v>4345</v>
      </c>
      <c r="G873" s="11" t="s">
        <v>53</v>
      </c>
      <c r="H873" s="11" t="s">
        <v>22</v>
      </c>
      <c r="I873" s="11" t="s">
        <v>235</v>
      </c>
      <c r="J873" s="11" t="s">
        <v>27</v>
      </c>
      <c r="K873" s="11" t="s">
        <v>28</v>
      </c>
      <c r="L873" s="11" t="s">
        <v>43</v>
      </c>
      <c r="M873" s="9" t="s">
        <v>44</v>
      </c>
      <c r="N873" s="9" t="s">
        <v>31</v>
      </c>
      <c r="O873" s="11" t="s">
        <v>32</v>
      </c>
      <c r="P873" s="11" t="s">
        <v>22</v>
      </c>
      <c r="Q873" s="11" t="s">
        <v>4346</v>
      </c>
      <c r="R873" s="11" t="s">
        <v>46</v>
      </c>
      <c r="S873" s="9" t="s">
        <v>4347</v>
      </c>
      <c r="T873" s="9" t="s">
        <v>4348</v>
      </c>
    </row>
    <row r="874" customHeight="1" spans="1:20">
      <c r="A874" s="10">
        <v>45206</v>
      </c>
      <c r="B874" s="9" t="s">
        <v>4349</v>
      </c>
      <c r="C874" s="9" t="s">
        <v>381</v>
      </c>
      <c r="D874" s="11" t="s">
        <v>22</v>
      </c>
      <c r="E874" s="9" t="s">
        <v>4350</v>
      </c>
      <c r="F874" s="9" t="s">
        <v>4351</v>
      </c>
      <c r="G874" s="11" t="s">
        <v>53</v>
      </c>
      <c r="H874" s="11" t="s">
        <v>22</v>
      </c>
      <c r="I874" s="11" t="s">
        <v>732</v>
      </c>
      <c r="J874" s="11" t="s">
        <v>27</v>
      </c>
      <c r="K874" s="11" t="s">
        <v>28</v>
      </c>
      <c r="L874" s="11" t="s">
        <v>43</v>
      </c>
      <c r="M874" s="9" t="s">
        <v>44</v>
      </c>
      <c r="N874" s="9" t="s">
        <v>31</v>
      </c>
      <c r="O874" s="11" t="s">
        <v>32</v>
      </c>
      <c r="P874" s="11" t="s">
        <v>22</v>
      </c>
      <c r="Q874" s="11" t="s">
        <v>4352</v>
      </c>
      <c r="R874" s="11" t="s">
        <v>46</v>
      </c>
      <c r="S874" s="9" t="s">
        <v>4353</v>
      </c>
      <c r="T874" s="31" t="s">
        <v>4354</v>
      </c>
    </row>
    <row r="875" customHeight="1" spans="1:20">
      <c r="A875" s="10">
        <v>45206</v>
      </c>
      <c r="B875" s="9" t="s">
        <v>4355</v>
      </c>
      <c r="C875" s="9" t="s">
        <v>204</v>
      </c>
      <c r="D875" s="11" t="s">
        <v>22</v>
      </c>
      <c r="E875" s="9" t="s">
        <v>4356</v>
      </c>
      <c r="F875" s="9" t="s">
        <v>4357</v>
      </c>
      <c r="G875" s="11" t="s">
        <v>69</v>
      </c>
      <c r="H875" s="11" t="s">
        <v>22</v>
      </c>
      <c r="I875" s="11" t="s">
        <v>253</v>
      </c>
      <c r="J875" s="11" t="s">
        <v>27</v>
      </c>
      <c r="K875" s="11" t="s">
        <v>28</v>
      </c>
      <c r="L875" s="11" t="s">
        <v>43</v>
      </c>
      <c r="M875" s="9" t="s">
        <v>44</v>
      </c>
      <c r="N875" s="9" t="s">
        <v>208</v>
      </c>
      <c r="O875" s="11" t="s">
        <v>32</v>
      </c>
      <c r="P875" s="11" t="s">
        <v>22</v>
      </c>
      <c r="Q875" s="11" t="s">
        <v>4358</v>
      </c>
      <c r="R875" s="11" t="s">
        <v>56</v>
      </c>
      <c r="S875" s="9" t="s">
        <v>4359</v>
      </c>
      <c r="T875" s="31" t="s">
        <v>4360</v>
      </c>
    </row>
    <row r="876" customHeight="1" spans="1:20">
      <c r="A876" s="25">
        <v>45211</v>
      </c>
      <c r="B876" s="26" t="s">
        <v>4361</v>
      </c>
      <c r="C876" s="26" t="s">
        <v>274</v>
      </c>
      <c r="D876" s="26" t="s">
        <v>22</v>
      </c>
      <c r="E876" s="26" t="s">
        <v>4362</v>
      </c>
      <c r="F876" s="26" t="s">
        <v>4363</v>
      </c>
      <c r="G876" s="26" t="s">
        <v>62</v>
      </c>
      <c r="H876" s="26" t="s">
        <v>22</v>
      </c>
      <c r="I876" s="26" t="s">
        <v>175</v>
      </c>
      <c r="J876" s="26" t="s">
        <v>27</v>
      </c>
      <c r="K876" s="26" t="s">
        <v>28</v>
      </c>
      <c r="L876" s="26" t="s">
        <v>43</v>
      </c>
      <c r="M876" s="26" t="s">
        <v>44</v>
      </c>
      <c r="N876" s="26" t="s">
        <v>208</v>
      </c>
      <c r="O876" s="26" t="s">
        <v>32</v>
      </c>
      <c r="P876" s="26" t="s">
        <v>22</v>
      </c>
      <c r="Q876" s="26" t="s">
        <v>4364</v>
      </c>
      <c r="R876" s="26" t="s">
        <v>56</v>
      </c>
      <c r="S876" s="26" t="s">
        <v>4365</v>
      </c>
      <c r="T876" s="31" t="s">
        <v>4366</v>
      </c>
    </row>
    <row r="877" customHeight="1" spans="1:20">
      <c r="A877" s="6">
        <v>45216</v>
      </c>
      <c r="B877" s="9" t="s">
        <v>4367</v>
      </c>
      <c r="C877" s="9" t="s">
        <v>646</v>
      </c>
      <c r="D877" s="11" t="s">
        <v>22</v>
      </c>
      <c r="E877" s="9" t="s">
        <v>4368</v>
      </c>
      <c r="F877" s="9" t="s">
        <v>4369</v>
      </c>
      <c r="G877" s="11" t="s">
        <v>25</v>
      </c>
      <c r="H877" s="11" t="s">
        <v>22</v>
      </c>
      <c r="I877" s="11" t="s">
        <v>448</v>
      </c>
      <c r="J877" s="11" t="s">
        <v>27</v>
      </c>
      <c r="K877" s="11" t="s">
        <v>28</v>
      </c>
      <c r="L877" s="11" t="s">
        <v>43</v>
      </c>
      <c r="M877" s="9" t="s">
        <v>44</v>
      </c>
      <c r="N877" s="9" t="s">
        <v>31</v>
      </c>
      <c r="O877" s="11" t="s">
        <v>32</v>
      </c>
      <c r="P877" s="11" t="s">
        <v>22</v>
      </c>
      <c r="Q877" s="11" t="s">
        <v>4370</v>
      </c>
      <c r="R877" s="11" t="s">
        <v>46</v>
      </c>
      <c r="S877" s="9" t="s">
        <v>4371</v>
      </c>
      <c r="T877" s="9" t="s">
        <v>4372</v>
      </c>
    </row>
    <row r="878" customHeight="1" spans="1:20">
      <c r="A878" s="25">
        <v>45211</v>
      </c>
      <c r="B878" s="26" t="s">
        <v>4373</v>
      </c>
      <c r="C878" s="26" t="s">
        <v>1127</v>
      </c>
      <c r="D878" s="26" t="s">
        <v>22</v>
      </c>
      <c r="E878" s="26" t="s">
        <v>4374</v>
      </c>
      <c r="F878" s="26" t="s">
        <v>4375</v>
      </c>
      <c r="G878" s="26" t="s">
        <v>41</v>
      </c>
      <c r="H878" s="26" t="s">
        <v>110</v>
      </c>
      <c r="I878" s="26" t="s">
        <v>26</v>
      </c>
      <c r="J878" s="26" t="s">
        <v>27</v>
      </c>
      <c r="K878" s="26" t="s">
        <v>28</v>
      </c>
      <c r="L878" s="26" t="s">
        <v>29</v>
      </c>
      <c r="M878" s="26" t="s">
        <v>30</v>
      </c>
      <c r="N878" s="26" t="s">
        <v>31</v>
      </c>
      <c r="O878" s="26" t="s">
        <v>32</v>
      </c>
      <c r="P878" s="26" t="s">
        <v>22</v>
      </c>
      <c r="Q878" s="26" t="s">
        <v>4376</v>
      </c>
      <c r="R878" s="26" t="s">
        <v>34</v>
      </c>
      <c r="S878" s="28" t="s">
        <v>4377</v>
      </c>
      <c r="T878" s="31" t="s">
        <v>4378</v>
      </c>
    </row>
    <row r="879" customHeight="1" spans="1:20">
      <c r="A879" s="10">
        <v>45201</v>
      </c>
      <c r="B879" s="12" t="s">
        <v>4379</v>
      </c>
      <c r="C879" s="12" t="s">
        <v>179</v>
      </c>
      <c r="D879" s="13"/>
      <c r="E879" s="12" t="str">
        <f>"071703661435"</f>
        <v>071703661435</v>
      </c>
      <c r="F879" s="12" t="s">
        <v>4380</v>
      </c>
      <c r="G879" s="13" t="s">
        <v>82</v>
      </c>
      <c r="H879" s="13"/>
      <c r="I879" s="13" t="s">
        <v>168</v>
      </c>
      <c r="J879" s="13" t="s">
        <v>27</v>
      </c>
      <c r="K879" s="13" t="s">
        <v>28</v>
      </c>
      <c r="L879" s="13" t="s">
        <v>43</v>
      </c>
      <c r="M879" s="12" t="s">
        <v>169</v>
      </c>
      <c r="N879" s="12" t="s">
        <v>31</v>
      </c>
      <c r="O879" s="13" t="s">
        <v>32</v>
      </c>
      <c r="P879" s="13"/>
      <c r="Q879" s="21">
        <v>45201.5643634259</v>
      </c>
      <c r="R879" s="13" t="s">
        <v>46</v>
      </c>
      <c r="S879" s="12" t="s">
        <v>4381</v>
      </c>
      <c r="T879" s="12" t="s">
        <v>4382</v>
      </c>
    </row>
    <row r="880" customHeight="1" spans="1:20">
      <c r="A880" s="10">
        <v>45204</v>
      </c>
      <c r="B880" s="12" t="s">
        <v>4383</v>
      </c>
      <c r="C880" s="12" t="s">
        <v>4384</v>
      </c>
      <c r="D880" s="13"/>
      <c r="E880" s="12" t="str">
        <f>"071700324778"</f>
        <v>071700324778</v>
      </c>
      <c r="F880" s="12" t="s">
        <v>4385</v>
      </c>
      <c r="G880" s="13" t="s">
        <v>82</v>
      </c>
      <c r="H880" s="13" t="s">
        <v>137</v>
      </c>
      <c r="I880" s="13" t="s">
        <v>168</v>
      </c>
      <c r="J880" s="13" t="s">
        <v>27</v>
      </c>
      <c r="K880" s="13" t="s">
        <v>28</v>
      </c>
      <c r="L880" s="13" t="s">
        <v>43</v>
      </c>
      <c r="M880" s="12" t="s">
        <v>169</v>
      </c>
      <c r="N880" s="12" t="s">
        <v>31</v>
      </c>
      <c r="O880" s="13" t="s">
        <v>32</v>
      </c>
      <c r="P880" s="13"/>
      <c r="Q880" s="21">
        <v>45204.4648842593</v>
      </c>
      <c r="R880" s="13" t="s">
        <v>46</v>
      </c>
      <c r="S880" s="22" t="s">
        <v>4386</v>
      </c>
      <c r="T880" s="12"/>
    </row>
    <row r="881" customHeight="1" spans="1:20">
      <c r="A881" s="10">
        <v>45208</v>
      </c>
      <c r="B881" s="9" t="s">
        <v>4387</v>
      </c>
      <c r="C881" s="9" t="s">
        <v>204</v>
      </c>
      <c r="D881" s="11" t="s">
        <v>22</v>
      </c>
      <c r="E881" s="9" t="s">
        <v>4388</v>
      </c>
      <c r="F881" s="9" t="s">
        <v>4389</v>
      </c>
      <c r="G881" s="11" t="s">
        <v>82</v>
      </c>
      <c r="H881" s="11" t="s">
        <v>96</v>
      </c>
      <c r="I881" s="11" t="s">
        <v>168</v>
      </c>
      <c r="J881" s="11" t="s">
        <v>27</v>
      </c>
      <c r="K881" s="11" t="s">
        <v>28</v>
      </c>
      <c r="L881" s="11" t="s">
        <v>43</v>
      </c>
      <c r="M881" s="9" t="s">
        <v>169</v>
      </c>
      <c r="N881" s="9" t="s">
        <v>208</v>
      </c>
      <c r="O881" s="11" t="s">
        <v>32</v>
      </c>
      <c r="P881" s="11" t="s">
        <v>22</v>
      </c>
      <c r="Q881" s="11" t="s">
        <v>4390</v>
      </c>
      <c r="R881" s="11" t="s">
        <v>46</v>
      </c>
      <c r="S881" s="9" t="s">
        <v>4391</v>
      </c>
      <c r="T881" s="31" t="s">
        <v>4392</v>
      </c>
    </row>
    <row r="882" customHeight="1" spans="1:20">
      <c r="A882" s="25">
        <v>45209</v>
      </c>
      <c r="B882" s="26" t="s">
        <v>4393</v>
      </c>
      <c r="C882" s="26" t="s">
        <v>204</v>
      </c>
      <c r="D882" s="26" t="s">
        <v>22</v>
      </c>
      <c r="E882" s="26" t="s">
        <v>4394</v>
      </c>
      <c r="F882" s="26" t="s">
        <v>4395</v>
      </c>
      <c r="G882" s="26" t="s">
        <v>53</v>
      </c>
      <c r="H882" s="26" t="s">
        <v>22</v>
      </c>
      <c r="I882" s="26" t="s">
        <v>412</v>
      </c>
      <c r="J882" s="26" t="s">
        <v>27</v>
      </c>
      <c r="K882" s="26" t="s">
        <v>28</v>
      </c>
      <c r="L882" s="26" t="s">
        <v>43</v>
      </c>
      <c r="M882" s="26" t="s">
        <v>169</v>
      </c>
      <c r="N882" s="26" t="s">
        <v>208</v>
      </c>
      <c r="O882" s="26" t="s">
        <v>32</v>
      </c>
      <c r="P882" s="26" t="s">
        <v>22</v>
      </c>
      <c r="Q882" s="26" t="s">
        <v>4396</v>
      </c>
      <c r="R882" s="26" t="s">
        <v>56</v>
      </c>
      <c r="S882" s="28" t="s">
        <v>4397</v>
      </c>
      <c r="T882" s="31" t="s">
        <v>4398</v>
      </c>
    </row>
    <row r="883" customHeight="1" spans="1:20">
      <c r="A883" s="25">
        <v>45209</v>
      </c>
      <c r="B883" s="26" t="s">
        <v>4399</v>
      </c>
      <c r="C883" s="26" t="s">
        <v>4400</v>
      </c>
      <c r="D883" s="26" t="s">
        <v>22</v>
      </c>
      <c r="E883" s="26" t="s">
        <v>4401</v>
      </c>
      <c r="F883" s="26" t="s">
        <v>4402</v>
      </c>
      <c r="G883" s="26" t="s">
        <v>82</v>
      </c>
      <c r="H883" s="26" t="s">
        <v>22</v>
      </c>
      <c r="I883" s="26" t="s">
        <v>26</v>
      </c>
      <c r="J883" s="26" t="s">
        <v>27</v>
      </c>
      <c r="K883" s="26" t="s">
        <v>28</v>
      </c>
      <c r="L883" s="26" t="s">
        <v>29</v>
      </c>
      <c r="M883" s="26" t="s">
        <v>30</v>
      </c>
      <c r="N883" s="26" t="s">
        <v>31</v>
      </c>
      <c r="O883" s="26" t="s">
        <v>32</v>
      </c>
      <c r="P883" s="26" t="s">
        <v>22</v>
      </c>
      <c r="Q883" s="26" t="s">
        <v>4403</v>
      </c>
      <c r="R883" s="26" t="s">
        <v>34</v>
      </c>
      <c r="S883" s="26" t="s">
        <v>4404</v>
      </c>
      <c r="T883" s="26" t="s">
        <v>4405</v>
      </c>
    </row>
    <row r="884" customHeight="1" spans="1:20">
      <c r="A884" s="25">
        <v>45210</v>
      </c>
      <c r="B884" s="26" t="s">
        <v>4406</v>
      </c>
      <c r="C884" s="26" t="s">
        <v>179</v>
      </c>
      <c r="D884" s="26" t="s">
        <v>22</v>
      </c>
      <c r="E884" s="26" t="s">
        <v>4407</v>
      </c>
      <c r="F884" s="26" t="s">
        <v>4408</v>
      </c>
      <c r="G884" s="26" t="s">
        <v>82</v>
      </c>
      <c r="H884" s="26" t="s">
        <v>22</v>
      </c>
      <c r="I884" s="26" t="s">
        <v>168</v>
      </c>
      <c r="J884" s="26" t="s">
        <v>27</v>
      </c>
      <c r="K884" s="26" t="s">
        <v>28</v>
      </c>
      <c r="L884" s="26" t="s">
        <v>43</v>
      </c>
      <c r="M884" s="26" t="s">
        <v>169</v>
      </c>
      <c r="N884" s="26" t="s">
        <v>31</v>
      </c>
      <c r="O884" s="26" t="s">
        <v>32</v>
      </c>
      <c r="P884" s="26" t="s">
        <v>22</v>
      </c>
      <c r="Q884" s="26" t="s">
        <v>4409</v>
      </c>
      <c r="R884" s="26" t="s">
        <v>46</v>
      </c>
      <c r="S884" s="26" t="s">
        <v>4410</v>
      </c>
      <c r="T884" s="26" t="s">
        <v>4411</v>
      </c>
    </row>
    <row r="885" customHeight="1" spans="1:20">
      <c r="A885" s="6">
        <v>45213</v>
      </c>
      <c r="B885" s="9" t="s">
        <v>4412</v>
      </c>
      <c r="C885" s="9" t="s">
        <v>4413</v>
      </c>
      <c r="D885" s="9" t="s">
        <v>22</v>
      </c>
      <c r="E885" s="9" t="s">
        <v>4414</v>
      </c>
      <c r="F885" s="9" t="s">
        <v>4415</v>
      </c>
      <c r="G885" s="9" t="s">
        <v>82</v>
      </c>
      <c r="H885" s="9" t="s">
        <v>22</v>
      </c>
      <c r="I885" s="9" t="s">
        <v>168</v>
      </c>
      <c r="J885" s="9" t="s">
        <v>27</v>
      </c>
      <c r="K885" s="9" t="s">
        <v>28</v>
      </c>
      <c r="L885" s="9" t="s">
        <v>43</v>
      </c>
      <c r="M885" s="9" t="s">
        <v>169</v>
      </c>
      <c r="N885" s="9" t="s">
        <v>31</v>
      </c>
      <c r="O885" s="9" t="s">
        <v>32</v>
      </c>
      <c r="P885" s="9" t="s">
        <v>22</v>
      </c>
      <c r="Q885" s="9" t="s">
        <v>4416</v>
      </c>
      <c r="R885" s="9" t="s">
        <v>46</v>
      </c>
      <c r="S885" s="9" t="s">
        <v>4417</v>
      </c>
      <c r="T885" s="9" t="s">
        <v>4418</v>
      </c>
    </row>
    <row r="886" customHeight="1" spans="1:20">
      <c r="A886" s="6">
        <v>45213</v>
      </c>
      <c r="B886" s="9" t="s">
        <v>4419</v>
      </c>
      <c r="C886" s="9" t="s">
        <v>646</v>
      </c>
      <c r="D886" s="9" t="s">
        <v>22</v>
      </c>
      <c r="E886" s="9" t="s">
        <v>4420</v>
      </c>
      <c r="F886" s="9" t="s">
        <v>4421</v>
      </c>
      <c r="G886" s="9" t="s">
        <v>25</v>
      </c>
      <c r="H886" s="9" t="s">
        <v>22</v>
      </c>
      <c r="I886" s="9" t="s">
        <v>1842</v>
      </c>
      <c r="J886" s="9" t="s">
        <v>27</v>
      </c>
      <c r="K886" s="9" t="s">
        <v>28</v>
      </c>
      <c r="L886" s="9" t="s">
        <v>43</v>
      </c>
      <c r="M886" s="9" t="s">
        <v>30</v>
      </c>
      <c r="N886" s="9" t="s">
        <v>31</v>
      </c>
      <c r="O886" s="9" t="s">
        <v>32</v>
      </c>
      <c r="P886" s="9" t="s">
        <v>22</v>
      </c>
      <c r="Q886" s="9" t="s">
        <v>4422</v>
      </c>
      <c r="R886" s="9" t="s">
        <v>46</v>
      </c>
      <c r="S886" s="9" t="s">
        <v>4423</v>
      </c>
      <c r="T886" s="9" t="s">
        <v>4424</v>
      </c>
    </row>
    <row r="887" customHeight="1" spans="1:20">
      <c r="A887" s="6">
        <v>45215</v>
      </c>
      <c r="B887" s="9" t="s">
        <v>4425</v>
      </c>
      <c r="C887" s="9" t="s">
        <v>179</v>
      </c>
      <c r="D887" s="11" t="s">
        <v>22</v>
      </c>
      <c r="E887" s="9" t="s">
        <v>4426</v>
      </c>
      <c r="F887" s="9" t="s">
        <v>4427</v>
      </c>
      <c r="G887" s="11" t="s">
        <v>82</v>
      </c>
      <c r="H887" s="11" t="s">
        <v>22</v>
      </c>
      <c r="I887" s="11" t="s">
        <v>299</v>
      </c>
      <c r="J887" s="11" t="s">
        <v>27</v>
      </c>
      <c r="K887" s="11" t="s">
        <v>28</v>
      </c>
      <c r="L887" s="11" t="s">
        <v>43</v>
      </c>
      <c r="M887" s="9" t="s">
        <v>169</v>
      </c>
      <c r="N887" s="9" t="s">
        <v>31</v>
      </c>
      <c r="O887" s="11" t="s">
        <v>32</v>
      </c>
      <c r="P887" s="11" t="s">
        <v>22</v>
      </c>
      <c r="Q887" s="11" t="s">
        <v>4428</v>
      </c>
      <c r="R887" s="11" t="s">
        <v>46</v>
      </c>
      <c r="S887" s="9" t="s">
        <v>4429</v>
      </c>
      <c r="T887" s="9" t="s">
        <v>4430</v>
      </c>
    </row>
    <row r="888" customHeight="1" spans="1:20">
      <c r="A888" s="6">
        <v>45219</v>
      </c>
      <c r="B888" s="7" t="s">
        <v>4431</v>
      </c>
      <c r="C888" s="7" t="s">
        <v>204</v>
      </c>
      <c r="D888" s="8" t="s">
        <v>22</v>
      </c>
      <c r="E888" s="7" t="s">
        <v>4432</v>
      </c>
      <c r="F888" s="7" t="s">
        <v>4433</v>
      </c>
      <c r="G888" s="8" t="s">
        <v>41</v>
      </c>
      <c r="H888" s="8" t="s">
        <v>22</v>
      </c>
      <c r="I888" s="8" t="s">
        <v>931</v>
      </c>
      <c r="J888" s="8" t="s">
        <v>27</v>
      </c>
      <c r="K888" s="8" t="s">
        <v>28</v>
      </c>
      <c r="L888" s="8" t="s">
        <v>43</v>
      </c>
      <c r="M888" s="7" t="s">
        <v>30</v>
      </c>
      <c r="N888" s="7" t="s">
        <v>208</v>
      </c>
      <c r="O888" s="8" t="s">
        <v>32</v>
      </c>
      <c r="P888" s="8" t="s">
        <v>22</v>
      </c>
      <c r="Q888" s="8" t="s">
        <v>4434</v>
      </c>
      <c r="R888" s="8" t="s">
        <v>56</v>
      </c>
      <c r="S888" s="24" t="s">
        <v>4435</v>
      </c>
      <c r="T888" s="7" t="s">
        <v>22</v>
      </c>
    </row>
    <row r="889" customHeight="1" spans="1:20">
      <c r="A889" s="10">
        <v>45205</v>
      </c>
      <c r="B889" s="9" t="s">
        <v>4436</v>
      </c>
      <c r="C889" s="9" t="s">
        <v>783</v>
      </c>
      <c r="D889" s="11" t="s">
        <v>22</v>
      </c>
      <c r="E889" s="9" t="s">
        <v>4437</v>
      </c>
      <c r="F889" s="9" t="s">
        <v>4438</v>
      </c>
      <c r="G889" s="11" t="s">
        <v>82</v>
      </c>
      <c r="H889" s="11" t="s">
        <v>22</v>
      </c>
      <c r="I889" s="11" t="s">
        <v>337</v>
      </c>
      <c r="J889" s="11" t="s">
        <v>27</v>
      </c>
      <c r="K889" s="11" t="s">
        <v>28</v>
      </c>
      <c r="L889" s="11" t="s">
        <v>43</v>
      </c>
      <c r="M889" s="9" t="s">
        <v>169</v>
      </c>
      <c r="N889" s="9" t="s">
        <v>743</v>
      </c>
      <c r="O889" s="11" t="s">
        <v>32</v>
      </c>
      <c r="P889" s="11" t="s">
        <v>22</v>
      </c>
      <c r="Q889" s="11" t="s">
        <v>4439</v>
      </c>
      <c r="R889" s="11" t="s">
        <v>46</v>
      </c>
      <c r="S889" s="9" t="s">
        <v>4440</v>
      </c>
      <c r="T889" s="9" t="s">
        <v>4441</v>
      </c>
    </row>
    <row r="890" customHeight="1" spans="1:20">
      <c r="A890" s="10">
        <v>45205</v>
      </c>
      <c r="B890" s="9" t="s">
        <v>4442</v>
      </c>
      <c r="C890" s="9" t="s">
        <v>179</v>
      </c>
      <c r="D890" s="11" t="s">
        <v>22</v>
      </c>
      <c r="E890" s="9" t="s">
        <v>4443</v>
      </c>
      <c r="F890" s="9" t="s">
        <v>4438</v>
      </c>
      <c r="G890" s="11" t="s">
        <v>69</v>
      </c>
      <c r="H890" s="11" t="s">
        <v>22</v>
      </c>
      <c r="I890" s="11" t="s">
        <v>26</v>
      </c>
      <c r="J890" s="11" t="s">
        <v>27</v>
      </c>
      <c r="K890" s="11" t="s">
        <v>195</v>
      </c>
      <c r="L890" s="11" t="s">
        <v>29</v>
      </c>
      <c r="M890" s="9" t="s">
        <v>30</v>
      </c>
      <c r="N890" s="9" t="s">
        <v>31</v>
      </c>
      <c r="O890" s="11" t="s">
        <v>32</v>
      </c>
      <c r="P890" s="11" t="s">
        <v>22</v>
      </c>
      <c r="Q890" s="11" t="s">
        <v>4444</v>
      </c>
      <c r="R890" s="11" t="s">
        <v>34</v>
      </c>
      <c r="S890" s="9" t="s">
        <v>4445</v>
      </c>
      <c r="T890" s="9" t="s">
        <v>4446</v>
      </c>
    </row>
    <row r="891" customHeight="1" spans="1:20">
      <c r="A891" s="25">
        <v>45211</v>
      </c>
      <c r="B891" s="26" t="s">
        <v>4447</v>
      </c>
      <c r="C891" s="26" t="s">
        <v>824</v>
      </c>
      <c r="D891" s="26" t="s">
        <v>22</v>
      </c>
      <c r="E891" s="26" t="s">
        <v>4448</v>
      </c>
      <c r="F891" s="26" t="s">
        <v>4449</v>
      </c>
      <c r="G891" s="26" t="s">
        <v>82</v>
      </c>
      <c r="H891" s="26" t="s">
        <v>22</v>
      </c>
      <c r="I891" s="26" t="s">
        <v>207</v>
      </c>
      <c r="J891" s="26" t="s">
        <v>27</v>
      </c>
      <c r="K891" s="26" t="s">
        <v>28</v>
      </c>
      <c r="L891" s="26" t="s">
        <v>43</v>
      </c>
      <c r="M891" s="26" t="s">
        <v>169</v>
      </c>
      <c r="N891" s="26" t="s">
        <v>31</v>
      </c>
      <c r="O891" s="26" t="s">
        <v>32</v>
      </c>
      <c r="P891" s="26" t="s">
        <v>22</v>
      </c>
      <c r="Q891" s="26" t="s">
        <v>4450</v>
      </c>
      <c r="R891" s="26" t="s">
        <v>46</v>
      </c>
      <c r="S891" s="26" t="s">
        <v>4451</v>
      </c>
      <c r="T891" s="26" t="s">
        <v>4452</v>
      </c>
    </row>
    <row r="892" customHeight="1" spans="1:20">
      <c r="A892" s="25">
        <v>45211</v>
      </c>
      <c r="B892" s="26" t="s">
        <v>4453</v>
      </c>
      <c r="C892" s="26" t="s">
        <v>585</v>
      </c>
      <c r="D892" s="26" t="s">
        <v>22</v>
      </c>
      <c r="E892" s="26" t="s">
        <v>4454</v>
      </c>
      <c r="F892" s="26" t="s">
        <v>4455</v>
      </c>
      <c r="G892" s="26" t="s">
        <v>69</v>
      </c>
      <c r="H892" s="26" t="s">
        <v>4456</v>
      </c>
      <c r="I892" s="26" t="s">
        <v>162</v>
      </c>
      <c r="J892" s="26" t="s">
        <v>27</v>
      </c>
      <c r="K892" s="26" t="s">
        <v>76</v>
      </c>
      <c r="L892" s="26" t="s">
        <v>43</v>
      </c>
      <c r="M892" s="26" t="s">
        <v>44</v>
      </c>
      <c r="N892" s="26" t="s">
        <v>31</v>
      </c>
      <c r="O892" s="26" t="s">
        <v>32</v>
      </c>
      <c r="P892" s="26" t="s">
        <v>22</v>
      </c>
      <c r="Q892" s="26" t="s">
        <v>4457</v>
      </c>
      <c r="R892" s="26" t="s">
        <v>46</v>
      </c>
      <c r="S892" s="28" t="s">
        <v>4458</v>
      </c>
      <c r="T892" s="26" t="s">
        <v>4459</v>
      </c>
    </row>
    <row r="893" customHeight="1" spans="1:20">
      <c r="A893" s="6">
        <v>45213</v>
      </c>
      <c r="B893" s="9" t="s">
        <v>4460</v>
      </c>
      <c r="C893" s="9" t="s">
        <v>399</v>
      </c>
      <c r="D893" s="9" t="s">
        <v>22</v>
      </c>
      <c r="E893" s="9" t="s">
        <v>4461</v>
      </c>
      <c r="F893" s="9" t="s">
        <v>4462</v>
      </c>
      <c r="G893" s="9" t="s">
        <v>62</v>
      </c>
      <c r="H893" s="9" t="s">
        <v>137</v>
      </c>
      <c r="I893" s="9" t="s">
        <v>207</v>
      </c>
      <c r="J893" s="9" t="s">
        <v>27</v>
      </c>
      <c r="K893" s="9" t="s">
        <v>28</v>
      </c>
      <c r="L893" s="9" t="s">
        <v>43</v>
      </c>
      <c r="M893" s="9" t="s">
        <v>44</v>
      </c>
      <c r="N893" s="9" t="s">
        <v>31</v>
      </c>
      <c r="O893" s="9" t="s">
        <v>32</v>
      </c>
      <c r="P893" s="9" t="s">
        <v>22</v>
      </c>
      <c r="Q893" s="9" t="s">
        <v>4463</v>
      </c>
      <c r="R893" s="9" t="s">
        <v>46</v>
      </c>
      <c r="S893" s="9" t="s">
        <v>4464</v>
      </c>
      <c r="T893" s="9" t="s">
        <v>4465</v>
      </c>
    </row>
    <row r="894" customHeight="1" spans="1:20">
      <c r="A894" s="6">
        <v>45212</v>
      </c>
      <c r="B894" s="9" t="s">
        <v>4466</v>
      </c>
      <c r="C894" s="9" t="s">
        <v>204</v>
      </c>
      <c r="D894" s="9" t="s">
        <v>22</v>
      </c>
      <c r="E894" s="9" t="s">
        <v>4467</v>
      </c>
      <c r="F894" s="9" t="s">
        <v>4468</v>
      </c>
      <c r="G894" s="9" t="s">
        <v>130</v>
      </c>
      <c r="H894" s="9" t="s">
        <v>22</v>
      </c>
      <c r="I894" s="9" t="s">
        <v>384</v>
      </c>
      <c r="J894" s="9" t="s">
        <v>27</v>
      </c>
      <c r="K894" s="9" t="s">
        <v>28</v>
      </c>
      <c r="L894" s="9" t="s">
        <v>43</v>
      </c>
      <c r="M894" s="9" t="s">
        <v>30</v>
      </c>
      <c r="N894" s="9" t="s">
        <v>208</v>
      </c>
      <c r="O894" s="9" t="s">
        <v>32</v>
      </c>
      <c r="P894" s="9" t="s">
        <v>22</v>
      </c>
      <c r="Q894" s="9" t="s">
        <v>4469</v>
      </c>
      <c r="R894" s="9" t="s">
        <v>56</v>
      </c>
      <c r="S894" s="20" t="s">
        <v>4470</v>
      </c>
      <c r="T894" s="9" t="s">
        <v>22</v>
      </c>
    </row>
    <row r="895" customHeight="1" spans="1:20">
      <c r="A895" s="6">
        <v>45212</v>
      </c>
      <c r="B895" s="9" t="s">
        <v>4471</v>
      </c>
      <c r="C895" s="9" t="s">
        <v>274</v>
      </c>
      <c r="D895" s="9" t="s">
        <v>22</v>
      </c>
      <c r="E895" s="9" t="s">
        <v>4472</v>
      </c>
      <c r="F895" s="9" t="s">
        <v>2955</v>
      </c>
      <c r="G895" s="9" t="s">
        <v>194</v>
      </c>
      <c r="H895" s="9" t="s">
        <v>110</v>
      </c>
      <c r="I895" s="9" t="s">
        <v>54</v>
      </c>
      <c r="J895" s="9" t="s">
        <v>27</v>
      </c>
      <c r="K895" s="9" t="s">
        <v>76</v>
      </c>
      <c r="L895" s="9" t="s">
        <v>43</v>
      </c>
      <c r="M895" s="9" t="s">
        <v>44</v>
      </c>
      <c r="N895" s="9" t="s">
        <v>208</v>
      </c>
      <c r="O895" s="9" t="s">
        <v>32</v>
      </c>
      <c r="P895" s="9" t="s">
        <v>22</v>
      </c>
      <c r="Q895" s="9" t="s">
        <v>4473</v>
      </c>
      <c r="R895" s="9" t="s">
        <v>56</v>
      </c>
      <c r="S895" s="20" t="s">
        <v>4474</v>
      </c>
      <c r="T895" s="9" t="s">
        <v>22</v>
      </c>
    </row>
    <row r="896" customHeight="1" spans="1:20">
      <c r="A896" s="10">
        <v>45200</v>
      </c>
      <c r="B896" s="9" t="s">
        <v>4475</v>
      </c>
      <c r="C896" s="9" t="s">
        <v>817</v>
      </c>
      <c r="D896" s="11" t="s">
        <v>22</v>
      </c>
      <c r="E896" s="9" t="s">
        <v>4476</v>
      </c>
      <c r="F896" s="9" t="s">
        <v>4477</v>
      </c>
      <c r="G896" s="11" t="s">
        <v>41</v>
      </c>
      <c r="H896" s="11" t="s">
        <v>110</v>
      </c>
      <c r="I896" s="11" t="s">
        <v>1072</v>
      </c>
      <c r="J896" s="11" t="s">
        <v>27</v>
      </c>
      <c r="K896" s="11" t="s">
        <v>28</v>
      </c>
      <c r="L896" s="11" t="s">
        <v>43</v>
      </c>
      <c r="M896" s="9" t="s">
        <v>30</v>
      </c>
      <c r="N896" s="9" t="s">
        <v>31</v>
      </c>
      <c r="O896" s="11" t="s">
        <v>32</v>
      </c>
      <c r="P896" s="11" t="s">
        <v>22</v>
      </c>
      <c r="Q896" s="11" t="s">
        <v>4478</v>
      </c>
      <c r="R896" s="11" t="s">
        <v>46</v>
      </c>
      <c r="S896" s="9" t="s">
        <v>4479</v>
      </c>
      <c r="T896" s="9" t="s">
        <v>4480</v>
      </c>
    </row>
    <row r="897" customHeight="1" spans="1:20">
      <c r="A897" s="10">
        <v>45201</v>
      </c>
      <c r="B897" s="12" t="s">
        <v>4481</v>
      </c>
      <c r="C897" s="12" t="s">
        <v>179</v>
      </c>
      <c r="D897" s="13"/>
      <c r="E897" s="12" t="str">
        <f>"071701013952"</f>
        <v>071701013952</v>
      </c>
      <c r="F897" s="12" t="s">
        <v>4482</v>
      </c>
      <c r="G897" s="13" t="s">
        <v>82</v>
      </c>
      <c r="H897" s="13" t="s">
        <v>148</v>
      </c>
      <c r="I897" s="13" t="s">
        <v>168</v>
      </c>
      <c r="J897" s="13" t="s">
        <v>27</v>
      </c>
      <c r="K897" s="13" t="s">
        <v>28</v>
      </c>
      <c r="L897" s="13" t="s">
        <v>43</v>
      </c>
      <c r="M897" s="12" t="s">
        <v>169</v>
      </c>
      <c r="N897" s="12" t="s">
        <v>31</v>
      </c>
      <c r="O897" s="13" t="s">
        <v>32</v>
      </c>
      <c r="P897" s="13"/>
      <c r="Q897" s="21">
        <v>45201.6717361111</v>
      </c>
      <c r="R897" s="13" t="s">
        <v>46</v>
      </c>
      <c r="S897" s="12" t="s">
        <v>4483</v>
      </c>
      <c r="T897" s="12" t="s">
        <v>4484</v>
      </c>
    </row>
    <row r="898" customHeight="1" spans="1:20">
      <c r="A898" s="10">
        <v>45201</v>
      </c>
      <c r="B898" s="12" t="s">
        <v>4485</v>
      </c>
      <c r="C898" s="12" t="s">
        <v>1023</v>
      </c>
      <c r="D898" s="13"/>
      <c r="E898" s="12" t="str">
        <f>"18571007976"</f>
        <v>18571007976</v>
      </c>
      <c r="F898" s="12" t="s">
        <v>4486</v>
      </c>
      <c r="G898" s="13" t="s">
        <v>82</v>
      </c>
      <c r="H898" s="13"/>
      <c r="I898" s="13" t="s">
        <v>207</v>
      </c>
      <c r="J898" s="13" t="s">
        <v>27</v>
      </c>
      <c r="K898" s="13" t="s">
        <v>28</v>
      </c>
      <c r="L898" s="13" t="s">
        <v>43</v>
      </c>
      <c r="M898" s="12" t="s">
        <v>44</v>
      </c>
      <c r="N898" s="12" t="s">
        <v>31</v>
      </c>
      <c r="O898" s="13" t="s">
        <v>32</v>
      </c>
      <c r="P898" s="13"/>
      <c r="Q898" s="21">
        <v>45201.4579398148</v>
      </c>
      <c r="R898" s="13" t="s">
        <v>46</v>
      </c>
      <c r="S898" s="12" t="s">
        <v>4487</v>
      </c>
      <c r="T898" s="12" t="s">
        <v>4488</v>
      </c>
    </row>
    <row r="899" customHeight="1" spans="1:20">
      <c r="A899" s="10">
        <v>45204</v>
      </c>
      <c r="B899" s="12" t="s">
        <v>4489</v>
      </c>
      <c r="C899" s="12" t="s">
        <v>817</v>
      </c>
      <c r="D899" s="13"/>
      <c r="E899" s="12" t="str">
        <f>"17671323758"</f>
        <v>17671323758</v>
      </c>
      <c r="F899" s="12" t="s">
        <v>4490</v>
      </c>
      <c r="G899" s="13" t="s">
        <v>130</v>
      </c>
      <c r="H899" s="13"/>
      <c r="I899" s="13" t="s">
        <v>70</v>
      </c>
      <c r="J899" s="13" t="s">
        <v>27</v>
      </c>
      <c r="K899" s="13" t="s">
        <v>28</v>
      </c>
      <c r="L899" s="13" t="s">
        <v>43</v>
      </c>
      <c r="M899" s="12" t="s">
        <v>44</v>
      </c>
      <c r="N899" s="12" t="s">
        <v>31</v>
      </c>
      <c r="O899" s="13" t="s">
        <v>32</v>
      </c>
      <c r="P899" s="13"/>
      <c r="Q899" s="21">
        <v>45204.6584837963</v>
      </c>
      <c r="R899" s="13" t="s">
        <v>46</v>
      </c>
      <c r="S899" s="22" t="s">
        <v>4491</v>
      </c>
      <c r="T899" s="12" t="s">
        <v>4492</v>
      </c>
    </row>
    <row r="900" customHeight="1" spans="1:20">
      <c r="A900" s="10">
        <v>45204</v>
      </c>
      <c r="B900" s="12" t="s">
        <v>4493</v>
      </c>
      <c r="C900" s="12" t="s">
        <v>2825</v>
      </c>
      <c r="D900" s="13"/>
      <c r="E900" s="12" t="str">
        <f>"15572707053"</f>
        <v>15572707053</v>
      </c>
      <c r="F900" s="12" t="s">
        <v>4494</v>
      </c>
      <c r="G900" s="13" t="s">
        <v>82</v>
      </c>
      <c r="H900" s="13" t="s">
        <v>148</v>
      </c>
      <c r="I900" s="13" t="s">
        <v>511</v>
      </c>
      <c r="J900" s="13" t="s">
        <v>27</v>
      </c>
      <c r="K900" s="13" t="s">
        <v>28</v>
      </c>
      <c r="L900" s="13" t="s">
        <v>43</v>
      </c>
      <c r="M900" s="12" t="s">
        <v>44</v>
      </c>
      <c r="N900" s="12" t="s">
        <v>31</v>
      </c>
      <c r="O900" s="13" t="s">
        <v>32</v>
      </c>
      <c r="P900" s="13"/>
      <c r="Q900" s="21">
        <v>45204.6949189815</v>
      </c>
      <c r="R900" s="13" t="s">
        <v>46</v>
      </c>
      <c r="S900" s="22" t="s">
        <v>4495</v>
      </c>
      <c r="T900" s="12" t="s">
        <v>4496</v>
      </c>
    </row>
    <row r="901" customHeight="1" spans="1:20">
      <c r="A901" s="10">
        <v>45205</v>
      </c>
      <c r="B901" s="9" t="s">
        <v>4497</v>
      </c>
      <c r="C901" s="9" t="s">
        <v>38</v>
      </c>
      <c r="D901" s="11" t="s">
        <v>22</v>
      </c>
      <c r="E901" s="9" t="s">
        <v>4498</v>
      </c>
      <c r="F901" s="9" t="s">
        <v>4499</v>
      </c>
      <c r="G901" s="11" t="s">
        <v>69</v>
      </c>
      <c r="H901" s="11" t="s">
        <v>22</v>
      </c>
      <c r="I901" s="11" t="s">
        <v>111</v>
      </c>
      <c r="J901" s="11" t="s">
        <v>27</v>
      </c>
      <c r="K901" s="11" t="s">
        <v>76</v>
      </c>
      <c r="L901" s="11" t="s">
        <v>43</v>
      </c>
      <c r="M901" s="9" t="s">
        <v>44</v>
      </c>
      <c r="N901" s="9" t="s">
        <v>31</v>
      </c>
      <c r="O901" s="11" t="s">
        <v>32</v>
      </c>
      <c r="P901" s="11" t="s">
        <v>22</v>
      </c>
      <c r="Q901" s="11" t="s">
        <v>4500</v>
      </c>
      <c r="R901" s="11" t="s">
        <v>46</v>
      </c>
      <c r="S901" s="9" t="s">
        <v>4501</v>
      </c>
      <c r="T901" s="9" t="s">
        <v>4502</v>
      </c>
    </row>
    <row r="902" customHeight="1" spans="1:20">
      <c r="A902" s="10">
        <v>45205</v>
      </c>
      <c r="B902" s="9" t="s">
        <v>4503</v>
      </c>
      <c r="C902" s="9" t="s">
        <v>1023</v>
      </c>
      <c r="D902" s="11" t="s">
        <v>22</v>
      </c>
      <c r="E902" s="9" t="s">
        <v>4504</v>
      </c>
      <c r="F902" s="9" t="s">
        <v>4505</v>
      </c>
      <c r="G902" s="11" t="s">
        <v>25</v>
      </c>
      <c r="H902" s="11" t="s">
        <v>110</v>
      </c>
      <c r="I902" s="11" t="s">
        <v>293</v>
      </c>
      <c r="J902" s="11" t="s">
        <v>27</v>
      </c>
      <c r="K902" s="11" t="s">
        <v>28</v>
      </c>
      <c r="L902" s="11" t="s">
        <v>43</v>
      </c>
      <c r="M902" s="9" t="s">
        <v>44</v>
      </c>
      <c r="N902" s="9" t="s">
        <v>31</v>
      </c>
      <c r="O902" s="11" t="s">
        <v>32</v>
      </c>
      <c r="P902" s="11" t="s">
        <v>22</v>
      </c>
      <c r="Q902" s="11" t="s">
        <v>4506</v>
      </c>
      <c r="R902" s="11" t="s">
        <v>46</v>
      </c>
      <c r="S902" s="9" t="s">
        <v>4507</v>
      </c>
      <c r="T902" s="9" t="s">
        <v>4508</v>
      </c>
    </row>
    <row r="903" customHeight="1" spans="1:20">
      <c r="A903" s="10">
        <v>45206</v>
      </c>
      <c r="B903" s="9" t="s">
        <v>4509</v>
      </c>
      <c r="C903" s="9" t="s">
        <v>399</v>
      </c>
      <c r="D903" s="11" t="s">
        <v>22</v>
      </c>
      <c r="E903" s="9" t="s">
        <v>4510</v>
      </c>
      <c r="F903" s="9" t="s">
        <v>4511</v>
      </c>
      <c r="G903" s="11" t="s">
        <v>130</v>
      </c>
      <c r="H903" s="11" t="s">
        <v>110</v>
      </c>
      <c r="I903" s="11" t="s">
        <v>299</v>
      </c>
      <c r="J903" s="11" t="s">
        <v>27</v>
      </c>
      <c r="K903" s="11" t="s">
        <v>28</v>
      </c>
      <c r="L903" s="11" t="s">
        <v>43</v>
      </c>
      <c r="M903" s="9" t="s">
        <v>44</v>
      </c>
      <c r="N903" s="9" t="s">
        <v>31</v>
      </c>
      <c r="O903" s="11" t="s">
        <v>32</v>
      </c>
      <c r="P903" s="11" t="s">
        <v>22</v>
      </c>
      <c r="Q903" s="11" t="s">
        <v>4512</v>
      </c>
      <c r="R903" s="11" t="s">
        <v>46</v>
      </c>
      <c r="S903" s="9" t="s">
        <v>4513</v>
      </c>
      <c r="T903" s="9" t="s">
        <v>4514</v>
      </c>
    </row>
    <row r="904" customHeight="1" spans="1:20">
      <c r="A904" s="10">
        <v>45206</v>
      </c>
      <c r="B904" s="9" t="s">
        <v>4515</v>
      </c>
      <c r="C904" s="9" t="s">
        <v>4516</v>
      </c>
      <c r="D904" s="11" t="s">
        <v>22</v>
      </c>
      <c r="E904" s="9" t="s">
        <v>4517</v>
      </c>
      <c r="F904" s="9" t="s">
        <v>4518</v>
      </c>
      <c r="G904" s="11" t="s">
        <v>247</v>
      </c>
      <c r="H904" s="11" t="s">
        <v>22</v>
      </c>
      <c r="I904" s="11" t="s">
        <v>912</v>
      </c>
      <c r="J904" s="11" t="s">
        <v>27</v>
      </c>
      <c r="K904" s="11" t="s">
        <v>28</v>
      </c>
      <c r="L904" s="11" t="s">
        <v>43</v>
      </c>
      <c r="M904" s="9" t="s">
        <v>44</v>
      </c>
      <c r="N904" s="9" t="s">
        <v>31</v>
      </c>
      <c r="O904" s="11" t="s">
        <v>32</v>
      </c>
      <c r="P904" s="11" t="s">
        <v>22</v>
      </c>
      <c r="Q904" s="11" t="s">
        <v>4519</v>
      </c>
      <c r="R904" s="11" t="s">
        <v>46</v>
      </c>
      <c r="S904" s="9" t="s">
        <v>4520</v>
      </c>
      <c r="T904" s="9" t="s">
        <v>4521</v>
      </c>
    </row>
    <row r="905" customHeight="1" spans="1:20">
      <c r="A905" s="10">
        <v>45207</v>
      </c>
      <c r="B905" s="9" t="s">
        <v>4522</v>
      </c>
      <c r="C905" s="9" t="s">
        <v>38</v>
      </c>
      <c r="D905" s="11" t="s">
        <v>22</v>
      </c>
      <c r="E905" s="9" t="s">
        <v>4523</v>
      </c>
      <c r="F905" s="9" t="s">
        <v>4524</v>
      </c>
      <c r="G905" s="11" t="s">
        <v>25</v>
      </c>
      <c r="H905" s="11" t="s">
        <v>22</v>
      </c>
      <c r="I905" s="11" t="s">
        <v>111</v>
      </c>
      <c r="J905" s="11" t="s">
        <v>27</v>
      </c>
      <c r="K905" s="11" t="s">
        <v>28</v>
      </c>
      <c r="L905" s="11" t="s">
        <v>43</v>
      </c>
      <c r="M905" s="9" t="s">
        <v>44</v>
      </c>
      <c r="N905" s="9" t="s">
        <v>31</v>
      </c>
      <c r="O905" s="11" t="s">
        <v>32</v>
      </c>
      <c r="P905" s="11" t="s">
        <v>22</v>
      </c>
      <c r="Q905" s="11" t="s">
        <v>4525</v>
      </c>
      <c r="R905" s="11" t="s">
        <v>46</v>
      </c>
      <c r="S905" s="9" t="s">
        <v>4526</v>
      </c>
      <c r="T905" s="9" t="s">
        <v>4527</v>
      </c>
    </row>
    <row r="906" customHeight="1" spans="1:20">
      <c r="A906" s="10">
        <v>45207</v>
      </c>
      <c r="B906" s="9" t="s">
        <v>4528</v>
      </c>
      <c r="C906" s="9" t="s">
        <v>2825</v>
      </c>
      <c r="D906" s="11" t="s">
        <v>22</v>
      </c>
      <c r="E906" s="9" t="s">
        <v>4529</v>
      </c>
      <c r="F906" s="9" t="s">
        <v>4530</v>
      </c>
      <c r="G906" s="11" t="s">
        <v>82</v>
      </c>
      <c r="H906" s="11" t="s">
        <v>22</v>
      </c>
      <c r="I906" s="11" t="s">
        <v>63</v>
      </c>
      <c r="J906" s="11" t="s">
        <v>27</v>
      </c>
      <c r="K906" s="11" t="s">
        <v>28</v>
      </c>
      <c r="L906" s="11" t="s">
        <v>43</v>
      </c>
      <c r="M906" s="9" t="s">
        <v>30</v>
      </c>
      <c r="N906" s="9" t="s">
        <v>31</v>
      </c>
      <c r="O906" s="11" t="s">
        <v>32</v>
      </c>
      <c r="P906" s="11" t="s">
        <v>22</v>
      </c>
      <c r="Q906" s="11" t="s">
        <v>4531</v>
      </c>
      <c r="R906" s="11" t="s">
        <v>46</v>
      </c>
      <c r="S906" s="9" t="s">
        <v>4532</v>
      </c>
      <c r="T906" s="9" t="s">
        <v>4533</v>
      </c>
    </row>
    <row r="907" customHeight="1" spans="1:20">
      <c r="A907" s="10">
        <v>45208</v>
      </c>
      <c r="B907" s="15" t="s">
        <v>4534</v>
      </c>
      <c r="C907" s="15" t="s">
        <v>204</v>
      </c>
      <c r="D907" s="30" t="s">
        <v>22</v>
      </c>
      <c r="E907" s="15" t="s">
        <v>4535</v>
      </c>
      <c r="F907" s="15" t="s">
        <v>4536</v>
      </c>
      <c r="G907" s="30" t="s">
        <v>82</v>
      </c>
      <c r="H907" s="30" t="s">
        <v>22</v>
      </c>
      <c r="I907" s="30" t="s">
        <v>880</v>
      </c>
      <c r="J907" s="30" t="s">
        <v>27</v>
      </c>
      <c r="K907" s="30" t="s">
        <v>28</v>
      </c>
      <c r="L907" s="30" t="s">
        <v>43</v>
      </c>
      <c r="M907" s="15" t="s">
        <v>44</v>
      </c>
      <c r="N907" s="15" t="s">
        <v>208</v>
      </c>
      <c r="O907" s="30" t="s">
        <v>32</v>
      </c>
      <c r="P907" s="30" t="s">
        <v>22</v>
      </c>
      <c r="Q907" s="30" t="s">
        <v>4537</v>
      </c>
      <c r="R907" s="30" t="s">
        <v>56</v>
      </c>
      <c r="S907" s="15" t="s">
        <v>4538</v>
      </c>
      <c r="T907" s="31" t="s">
        <v>4539</v>
      </c>
    </row>
    <row r="908" customHeight="1" spans="1:20">
      <c r="A908" s="10">
        <v>45208</v>
      </c>
      <c r="B908" s="9" t="s">
        <v>4540</v>
      </c>
      <c r="C908" s="9" t="s">
        <v>4541</v>
      </c>
      <c r="D908" s="11" t="s">
        <v>22</v>
      </c>
      <c r="E908" s="9" t="s">
        <v>4542</v>
      </c>
      <c r="F908" s="9" t="s">
        <v>4543</v>
      </c>
      <c r="G908" s="11" t="s">
        <v>247</v>
      </c>
      <c r="H908" s="11" t="s">
        <v>22</v>
      </c>
      <c r="I908" s="11" t="s">
        <v>70</v>
      </c>
      <c r="J908" s="11" t="s">
        <v>27</v>
      </c>
      <c r="K908" s="11" t="s">
        <v>28</v>
      </c>
      <c r="L908" s="11" t="s">
        <v>43</v>
      </c>
      <c r="M908" s="9" t="s">
        <v>44</v>
      </c>
      <c r="N908" s="9" t="s">
        <v>31</v>
      </c>
      <c r="O908" s="11" t="s">
        <v>32</v>
      </c>
      <c r="P908" s="11" t="s">
        <v>22</v>
      </c>
      <c r="Q908" s="11" t="s">
        <v>4544</v>
      </c>
      <c r="R908" s="11" t="s">
        <v>46</v>
      </c>
      <c r="S908" s="9" t="s">
        <v>4545</v>
      </c>
      <c r="T908" s="9" t="s">
        <v>4546</v>
      </c>
    </row>
    <row r="909" customHeight="1" spans="1:20">
      <c r="A909" s="25">
        <v>45209</v>
      </c>
      <c r="B909" s="26" t="s">
        <v>4547</v>
      </c>
      <c r="C909" s="26" t="s">
        <v>2825</v>
      </c>
      <c r="D909" s="26" t="s">
        <v>22</v>
      </c>
      <c r="E909" s="26" t="s">
        <v>4548</v>
      </c>
      <c r="F909" s="26" t="s">
        <v>4549</v>
      </c>
      <c r="G909" s="26" t="s">
        <v>82</v>
      </c>
      <c r="H909" s="26" t="s">
        <v>22</v>
      </c>
      <c r="I909" s="26" t="s">
        <v>880</v>
      </c>
      <c r="J909" s="26" t="s">
        <v>27</v>
      </c>
      <c r="K909" s="26" t="s">
        <v>28</v>
      </c>
      <c r="L909" s="26" t="s">
        <v>43</v>
      </c>
      <c r="M909" s="26" t="s">
        <v>30</v>
      </c>
      <c r="N909" s="26" t="s">
        <v>31</v>
      </c>
      <c r="O909" s="26" t="s">
        <v>32</v>
      </c>
      <c r="P909" s="26" t="s">
        <v>22</v>
      </c>
      <c r="Q909" s="26" t="s">
        <v>4550</v>
      </c>
      <c r="R909" s="26" t="s">
        <v>46</v>
      </c>
      <c r="S909" s="26" t="s">
        <v>4551</v>
      </c>
      <c r="T909" s="26" t="s">
        <v>4552</v>
      </c>
    </row>
    <row r="910" customHeight="1" spans="1:20">
      <c r="A910" s="25">
        <v>45211</v>
      </c>
      <c r="B910" s="26" t="s">
        <v>4553</v>
      </c>
      <c r="C910" s="26" t="s">
        <v>4516</v>
      </c>
      <c r="D910" s="26" t="s">
        <v>22</v>
      </c>
      <c r="E910" s="26" t="s">
        <v>4554</v>
      </c>
      <c r="F910" s="26" t="s">
        <v>4555</v>
      </c>
      <c r="G910" s="26" t="s">
        <v>25</v>
      </c>
      <c r="H910" s="26" t="s">
        <v>22</v>
      </c>
      <c r="I910" s="26" t="s">
        <v>299</v>
      </c>
      <c r="J910" s="26" t="s">
        <v>27</v>
      </c>
      <c r="K910" s="26" t="s">
        <v>28</v>
      </c>
      <c r="L910" s="26" t="s">
        <v>43</v>
      </c>
      <c r="M910" s="26" t="s">
        <v>44</v>
      </c>
      <c r="N910" s="26" t="s">
        <v>31</v>
      </c>
      <c r="O910" s="26" t="s">
        <v>32</v>
      </c>
      <c r="P910" s="26" t="s">
        <v>22</v>
      </c>
      <c r="Q910" s="26" t="s">
        <v>4556</v>
      </c>
      <c r="R910" s="26" t="s">
        <v>46</v>
      </c>
      <c r="S910" s="26" t="s">
        <v>4557</v>
      </c>
      <c r="T910" s="26" t="s">
        <v>4558</v>
      </c>
    </row>
    <row r="911" customHeight="1" spans="1:20">
      <c r="A911" s="25">
        <v>45211</v>
      </c>
      <c r="B911" s="26" t="s">
        <v>4559</v>
      </c>
      <c r="C911" s="26" t="s">
        <v>817</v>
      </c>
      <c r="D911" s="26" t="s">
        <v>22</v>
      </c>
      <c r="E911" s="26" t="s">
        <v>4560</v>
      </c>
      <c r="F911" s="26" t="s">
        <v>4561</v>
      </c>
      <c r="G911" s="26" t="s">
        <v>25</v>
      </c>
      <c r="H911" s="26" t="s">
        <v>22</v>
      </c>
      <c r="I911" s="26" t="s">
        <v>26</v>
      </c>
      <c r="J911" s="26" t="s">
        <v>27</v>
      </c>
      <c r="K911" s="26" t="s">
        <v>76</v>
      </c>
      <c r="L911" s="26" t="s">
        <v>29</v>
      </c>
      <c r="M911" s="26" t="s">
        <v>30</v>
      </c>
      <c r="N911" s="26" t="s">
        <v>31</v>
      </c>
      <c r="O911" s="26" t="s">
        <v>32</v>
      </c>
      <c r="P911" s="26" t="s">
        <v>22</v>
      </c>
      <c r="Q911" s="26" t="s">
        <v>4562</v>
      </c>
      <c r="R911" s="26" t="s">
        <v>34</v>
      </c>
      <c r="S911" s="26" t="s">
        <v>4563</v>
      </c>
      <c r="T911" s="26" t="s">
        <v>4564</v>
      </c>
    </row>
    <row r="912" customHeight="1" spans="1:20">
      <c r="A912" s="6">
        <v>45212</v>
      </c>
      <c r="B912" s="9" t="s">
        <v>4565</v>
      </c>
      <c r="C912" s="9" t="s">
        <v>646</v>
      </c>
      <c r="D912" s="9" t="s">
        <v>22</v>
      </c>
      <c r="E912" s="9" t="s">
        <v>4566</v>
      </c>
      <c r="F912" s="9" t="s">
        <v>925</v>
      </c>
      <c r="G912" s="9" t="s">
        <v>82</v>
      </c>
      <c r="H912" s="9" t="s">
        <v>161</v>
      </c>
      <c r="I912" s="9" t="s">
        <v>315</v>
      </c>
      <c r="J912" s="9" t="s">
        <v>27</v>
      </c>
      <c r="K912" s="9" t="s">
        <v>28</v>
      </c>
      <c r="L912" s="9" t="s">
        <v>43</v>
      </c>
      <c r="M912" s="9" t="s">
        <v>44</v>
      </c>
      <c r="N912" s="9" t="s">
        <v>31</v>
      </c>
      <c r="O912" s="9" t="s">
        <v>32</v>
      </c>
      <c r="P912" s="9" t="s">
        <v>22</v>
      </c>
      <c r="Q912" s="9" t="s">
        <v>4567</v>
      </c>
      <c r="R912" s="9" t="s">
        <v>46</v>
      </c>
      <c r="S912" s="9" t="s">
        <v>4568</v>
      </c>
      <c r="T912" s="9" t="s">
        <v>4569</v>
      </c>
    </row>
    <row r="913" customHeight="1" spans="1:20">
      <c r="A913" s="6">
        <v>45213</v>
      </c>
      <c r="B913" s="9" t="s">
        <v>4570</v>
      </c>
      <c r="C913" s="9" t="s">
        <v>179</v>
      </c>
      <c r="D913" s="9" t="s">
        <v>22</v>
      </c>
      <c r="E913" s="9" t="s">
        <v>4571</v>
      </c>
      <c r="F913" s="9" t="s">
        <v>4572</v>
      </c>
      <c r="G913" s="9" t="s">
        <v>82</v>
      </c>
      <c r="H913" s="9" t="s">
        <v>22</v>
      </c>
      <c r="I913" s="9" t="s">
        <v>4047</v>
      </c>
      <c r="J913" s="9" t="s">
        <v>27</v>
      </c>
      <c r="K913" s="9" t="s">
        <v>28</v>
      </c>
      <c r="L913" s="9" t="s">
        <v>43</v>
      </c>
      <c r="M913" s="9" t="s">
        <v>169</v>
      </c>
      <c r="N913" s="9" t="s">
        <v>31</v>
      </c>
      <c r="O913" s="9" t="s">
        <v>32</v>
      </c>
      <c r="P913" s="9" t="s">
        <v>22</v>
      </c>
      <c r="Q913" s="9" t="s">
        <v>4573</v>
      </c>
      <c r="R913" s="9" t="s">
        <v>46</v>
      </c>
      <c r="S913" s="9" t="s">
        <v>4574</v>
      </c>
      <c r="T913" s="9" t="s">
        <v>4575</v>
      </c>
    </row>
    <row r="914" customHeight="1" spans="1:20">
      <c r="A914" s="6">
        <v>45213</v>
      </c>
      <c r="B914" s="9" t="s">
        <v>4576</v>
      </c>
      <c r="C914" s="9" t="s">
        <v>817</v>
      </c>
      <c r="D914" s="9" t="s">
        <v>22</v>
      </c>
      <c r="E914" s="9" t="s">
        <v>4577</v>
      </c>
      <c r="F914" s="9" t="s">
        <v>4578</v>
      </c>
      <c r="G914" s="9" t="s">
        <v>25</v>
      </c>
      <c r="H914" s="9" t="s">
        <v>110</v>
      </c>
      <c r="I914" s="9" t="s">
        <v>26</v>
      </c>
      <c r="J914" s="9" t="s">
        <v>27</v>
      </c>
      <c r="K914" s="9" t="s">
        <v>76</v>
      </c>
      <c r="L914" s="9" t="s">
        <v>29</v>
      </c>
      <c r="M914" s="9" t="s">
        <v>30</v>
      </c>
      <c r="N914" s="9" t="s">
        <v>31</v>
      </c>
      <c r="O914" s="9" t="s">
        <v>32</v>
      </c>
      <c r="P914" s="9" t="s">
        <v>22</v>
      </c>
      <c r="Q914" s="9" t="s">
        <v>4579</v>
      </c>
      <c r="R914" s="9" t="s">
        <v>34</v>
      </c>
      <c r="S914" s="9" t="s">
        <v>4580</v>
      </c>
      <c r="T914" s="9" t="s">
        <v>4581</v>
      </c>
    </row>
    <row r="915" customHeight="1" spans="1:20">
      <c r="A915" s="6">
        <v>45213</v>
      </c>
      <c r="B915" s="9" t="s">
        <v>4582</v>
      </c>
      <c r="C915" s="9" t="s">
        <v>1023</v>
      </c>
      <c r="D915" s="9" t="s">
        <v>22</v>
      </c>
      <c r="E915" s="9" t="s">
        <v>4583</v>
      </c>
      <c r="F915" s="9" t="s">
        <v>4584</v>
      </c>
      <c r="G915" s="9" t="s">
        <v>25</v>
      </c>
      <c r="H915" s="9" t="s">
        <v>22</v>
      </c>
      <c r="I915" s="9" t="s">
        <v>277</v>
      </c>
      <c r="J915" s="9" t="s">
        <v>27</v>
      </c>
      <c r="K915" s="9" t="s">
        <v>28</v>
      </c>
      <c r="L915" s="9" t="s">
        <v>43</v>
      </c>
      <c r="M915" s="9" t="s">
        <v>44</v>
      </c>
      <c r="N915" s="9" t="s">
        <v>31</v>
      </c>
      <c r="O915" s="9" t="s">
        <v>32</v>
      </c>
      <c r="P915" s="9" t="s">
        <v>22</v>
      </c>
      <c r="Q915" s="9" t="s">
        <v>4585</v>
      </c>
      <c r="R915" s="9" t="s">
        <v>46</v>
      </c>
      <c r="S915" s="9" t="s">
        <v>4586</v>
      </c>
      <c r="T915" s="9" t="s">
        <v>4587</v>
      </c>
    </row>
    <row r="916" customHeight="1" spans="1:20">
      <c r="A916" s="10">
        <v>45206</v>
      </c>
      <c r="B916" s="9" t="s">
        <v>4588</v>
      </c>
      <c r="C916" s="9" t="s">
        <v>3166</v>
      </c>
      <c r="D916" s="11" t="s">
        <v>22</v>
      </c>
      <c r="E916" s="9" t="s">
        <v>4589</v>
      </c>
      <c r="F916" s="9" t="s">
        <v>4590</v>
      </c>
      <c r="G916" s="11" t="s">
        <v>82</v>
      </c>
      <c r="H916" s="11" t="s">
        <v>22</v>
      </c>
      <c r="I916" s="11" t="s">
        <v>315</v>
      </c>
      <c r="J916" s="11" t="s">
        <v>27</v>
      </c>
      <c r="K916" s="11" t="s">
        <v>28</v>
      </c>
      <c r="L916" s="11" t="s">
        <v>43</v>
      </c>
      <c r="M916" s="9" t="s">
        <v>30</v>
      </c>
      <c r="N916" s="9" t="s">
        <v>31</v>
      </c>
      <c r="O916" s="11" t="s">
        <v>32</v>
      </c>
      <c r="P916" s="11" t="s">
        <v>22</v>
      </c>
      <c r="Q916" s="11" t="s">
        <v>4591</v>
      </c>
      <c r="R916" s="11" t="s">
        <v>46</v>
      </c>
      <c r="S916" s="9" t="s">
        <v>4592</v>
      </c>
      <c r="T916" s="9" t="s">
        <v>4593</v>
      </c>
    </row>
    <row r="917" customHeight="1" spans="1:20">
      <c r="A917" s="10">
        <v>45206</v>
      </c>
      <c r="B917" s="9" t="s">
        <v>4594</v>
      </c>
      <c r="C917" s="9" t="s">
        <v>204</v>
      </c>
      <c r="D917" s="11" t="s">
        <v>22</v>
      </c>
      <c r="E917" s="9" t="s">
        <v>4595</v>
      </c>
      <c r="F917" s="9" t="s">
        <v>4596</v>
      </c>
      <c r="G917" s="11" t="s">
        <v>82</v>
      </c>
      <c r="H917" s="11" t="s">
        <v>110</v>
      </c>
      <c r="I917" s="11" t="s">
        <v>168</v>
      </c>
      <c r="J917" s="11" t="s">
        <v>27</v>
      </c>
      <c r="K917" s="11" t="s">
        <v>28</v>
      </c>
      <c r="L917" s="11" t="s">
        <v>43</v>
      </c>
      <c r="M917" s="9" t="s">
        <v>169</v>
      </c>
      <c r="N917" s="9" t="s">
        <v>208</v>
      </c>
      <c r="O917" s="11" t="s">
        <v>32</v>
      </c>
      <c r="P917" s="11" t="s">
        <v>22</v>
      </c>
      <c r="Q917" s="11" t="s">
        <v>4597</v>
      </c>
      <c r="R917" s="11" t="s">
        <v>46</v>
      </c>
      <c r="S917" s="20" t="s">
        <v>4598</v>
      </c>
      <c r="T917" s="31" t="s">
        <v>4599</v>
      </c>
    </row>
    <row r="918" customHeight="1" spans="1:20">
      <c r="A918" s="10">
        <v>45207</v>
      </c>
      <c r="B918" s="9" t="s">
        <v>4600</v>
      </c>
      <c r="C918" s="9" t="s">
        <v>204</v>
      </c>
      <c r="D918" s="11" t="s">
        <v>22</v>
      </c>
      <c r="E918" s="9" t="s">
        <v>4601</v>
      </c>
      <c r="F918" s="9" t="s">
        <v>4602</v>
      </c>
      <c r="G918" s="11" t="s">
        <v>82</v>
      </c>
      <c r="H918" s="11" t="s">
        <v>22</v>
      </c>
      <c r="I918" s="11" t="s">
        <v>168</v>
      </c>
      <c r="J918" s="11" t="s">
        <v>27</v>
      </c>
      <c r="K918" s="11" t="s">
        <v>28</v>
      </c>
      <c r="L918" s="11" t="s">
        <v>43</v>
      </c>
      <c r="M918" s="9" t="s">
        <v>169</v>
      </c>
      <c r="N918" s="9" t="s">
        <v>208</v>
      </c>
      <c r="O918" s="11" t="s">
        <v>32</v>
      </c>
      <c r="P918" s="11" t="s">
        <v>22</v>
      </c>
      <c r="Q918" s="11" t="s">
        <v>4603</v>
      </c>
      <c r="R918" s="11" t="s">
        <v>46</v>
      </c>
      <c r="S918" s="20" t="s">
        <v>4604</v>
      </c>
      <c r="T918" s="31" t="s">
        <v>4605</v>
      </c>
    </row>
    <row r="919" customHeight="1" spans="1:20">
      <c r="A919" s="10">
        <v>45207</v>
      </c>
      <c r="B919" s="9" t="s">
        <v>4606</v>
      </c>
      <c r="C919" s="9" t="s">
        <v>4607</v>
      </c>
      <c r="D919" s="11" t="s">
        <v>22</v>
      </c>
      <c r="E919" s="9" t="s">
        <v>4608</v>
      </c>
      <c r="F919" s="9" t="s">
        <v>4609</v>
      </c>
      <c r="G919" s="11" t="s">
        <v>82</v>
      </c>
      <c r="H919" s="11" t="s">
        <v>22</v>
      </c>
      <c r="I919" s="11" t="s">
        <v>168</v>
      </c>
      <c r="J919" s="11" t="s">
        <v>27</v>
      </c>
      <c r="K919" s="11" t="s">
        <v>28</v>
      </c>
      <c r="L919" s="11" t="s">
        <v>43</v>
      </c>
      <c r="M919" s="9" t="s">
        <v>169</v>
      </c>
      <c r="N919" s="9" t="s">
        <v>31</v>
      </c>
      <c r="O919" s="11" t="s">
        <v>32</v>
      </c>
      <c r="P919" s="11" t="s">
        <v>22</v>
      </c>
      <c r="Q919" s="11" t="s">
        <v>4610</v>
      </c>
      <c r="R919" s="11" t="s">
        <v>46</v>
      </c>
      <c r="S919" s="9" t="s">
        <v>4611</v>
      </c>
      <c r="T919" s="9" t="s">
        <v>4612</v>
      </c>
    </row>
    <row r="920" customHeight="1" spans="1:20">
      <c r="A920" s="10">
        <v>45201</v>
      </c>
      <c r="B920" s="12" t="s">
        <v>4613</v>
      </c>
      <c r="C920" s="12" t="s">
        <v>204</v>
      </c>
      <c r="D920" s="13"/>
      <c r="E920" s="12" t="str">
        <f>"071704205227"</f>
        <v>071704205227</v>
      </c>
      <c r="F920" s="12" t="s">
        <v>4614</v>
      </c>
      <c r="G920" s="13" t="s">
        <v>82</v>
      </c>
      <c r="H920" s="13"/>
      <c r="I920" s="13" t="s">
        <v>168</v>
      </c>
      <c r="J920" s="13" t="s">
        <v>27</v>
      </c>
      <c r="K920" s="13" t="s">
        <v>28</v>
      </c>
      <c r="L920" s="13" t="s">
        <v>43</v>
      </c>
      <c r="M920" s="12" t="s">
        <v>169</v>
      </c>
      <c r="N920" s="12" t="s">
        <v>208</v>
      </c>
      <c r="O920" s="13" t="s">
        <v>32</v>
      </c>
      <c r="P920" s="13"/>
      <c r="Q920" s="21">
        <v>45201.5994907407</v>
      </c>
      <c r="R920" s="13" t="s">
        <v>46</v>
      </c>
      <c r="S920" s="12" t="s">
        <v>4615</v>
      </c>
      <c r="T920" s="31" t="s">
        <v>4616</v>
      </c>
    </row>
    <row r="921" customHeight="1" spans="1:20">
      <c r="A921" s="10">
        <v>45203</v>
      </c>
      <c r="B921" s="9" t="s">
        <v>4617</v>
      </c>
      <c r="C921" s="9" t="s">
        <v>1023</v>
      </c>
      <c r="D921" s="11" t="s">
        <v>22</v>
      </c>
      <c r="E921" s="9" t="s">
        <v>4618</v>
      </c>
      <c r="F921" s="9" t="s">
        <v>4619</v>
      </c>
      <c r="G921" s="11" t="s">
        <v>41</v>
      </c>
      <c r="H921" s="11" t="s">
        <v>110</v>
      </c>
      <c r="I921" s="11" t="s">
        <v>277</v>
      </c>
      <c r="J921" s="11" t="s">
        <v>27</v>
      </c>
      <c r="K921" s="11" t="s">
        <v>28</v>
      </c>
      <c r="L921" s="11" t="s">
        <v>43</v>
      </c>
      <c r="M921" s="9" t="s">
        <v>44</v>
      </c>
      <c r="N921" s="9" t="s">
        <v>31</v>
      </c>
      <c r="O921" s="11" t="s">
        <v>32</v>
      </c>
      <c r="P921" s="11" t="s">
        <v>22</v>
      </c>
      <c r="Q921" s="11" t="s">
        <v>4620</v>
      </c>
      <c r="R921" s="11" t="s">
        <v>46</v>
      </c>
      <c r="S921" s="9" t="s">
        <v>4621</v>
      </c>
      <c r="T921" s="9" t="s">
        <v>4622</v>
      </c>
    </row>
    <row r="922" customHeight="1" spans="1:20">
      <c r="A922" s="10">
        <v>45200</v>
      </c>
      <c r="B922" s="9" t="s">
        <v>4623</v>
      </c>
      <c r="C922" s="9" t="s">
        <v>1023</v>
      </c>
      <c r="D922" s="11" t="s">
        <v>22</v>
      </c>
      <c r="E922" s="9" t="s">
        <v>4624</v>
      </c>
      <c r="F922" s="9" t="s">
        <v>4625</v>
      </c>
      <c r="G922" s="11" t="s">
        <v>82</v>
      </c>
      <c r="H922" s="11" t="s">
        <v>22</v>
      </c>
      <c r="I922" s="11" t="s">
        <v>1713</v>
      </c>
      <c r="J922" s="11" t="s">
        <v>27</v>
      </c>
      <c r="K922" s="11" t="s">
        <v>28</v>
      </c>
      <c r="L922" s="11" t="s">
        <v>43</v>
      </c>
      <c r="M922" s="9" t="s">
        <v>44</v>
      </c>
      <c r="N922" s="9" t="s">
        <v>31</v>
      </c>
      <c r="O922" s="11" t="s">
        <v>32</v>
      </c>
      <c r="P922" s="11" t="s">
        <v>22</v>
      </c>
      <c r="Q922" s="11" t="s">
        <v>4626</v>
      </c>
      <c r="R922" s="11" t="s">
        <v>46</v>
      </c>
      <c r="S922" s="9" t="s">
        <v>4627</v>
      </c>
      <c r="T922" s="9" t="s">
        <v>4628</v>
      </c>
    </row>
    <row r="923" customHeight="1" spans="1:20">
      <c r="A923" s="10">
        <v>45208</v>
      </c>
      <c r="B923" s="15" t="s">
        <v>4629</v>
      </c>
      <c r="C923" s="15" t="s">
        <v>204</v>
      </c>
      <c r="D923" s="30" t="s">
        <v>22</v>
      </c>
      <c r="E923" s="15" t="s">
        <v>4630</v>
      </c>
      <c r="F923" s="15" t="s">
        <v>4631</v>
      </c>
      <c r="G923" s="30" t="s">
        <v>62</v>
      </c>
      <c r="H923" s="30" t="s">
        <v>22</v>
      </c>
      <c r="I923" s="30" t="s">
        <v>155</v>
      </c>
      <c r="J923" s="30" t="s">
        <v>27</v>
      </c>
      <c r="K923" s="30" t="s">
        <v>28</v>
      </c>
      <c r="L923" s="30" t="s">
        <v>43</v>
      </c>
      <c r="M923" s="15" t="s">
        <v>44</v>
      </c>
      <c r="N923" s="15" t="s">
        <v>208</v>
      </c>
      <c r="O923" s="30" t="s">
        <v>32</v>
      </c>
      <c r="P923" s="30" t="s">
        <v>22</v>
      </c>
      <c r="Q923" s="30" t="s">
        <v>4632</v>
      </c>
      <c r="R923" s="30" t="s">
        <v>56</v>
      </c>
      <c r="S923" s="23" t="s">
        <v>4633</v>
      </c>
      <c r="T923" s="15" t="s">
        <v>22</v>
      </c>
    </row>
    <row r="924" customHeight="1" spans="1:20">
      <c r="A924" s="6">
        <v>45212</v>
      </c>
      <c r="B924" s="9" t="s">
        <v>4634</v>
      </c>
      <c r="C924" s="9" t="s">
        <v>4635</v>
      </c>
      <c r="D924" s="9" t="s">
        <v>22</v>
      </c>
      <c r="E924" s="9" t="s">
        <v>4636</v>
      </c>
      <c r="F924" s="9" t="s">
        <v>4637</v>
      </c>
      <c r="G924" s="9" t="s">
        <v>53</v>
      </c>
      <c r="H924" s="9" t="s">
        <v>22</v>
      </c>
      <c r="I924" s="9" t="s">
        <v>75</v>
      </c>
      <c r="J924" s="9" t="s">
        <v>27</v>
      </c>
      <c r="K924" s="9" t="s">
        <v>28</v>
      </c>
      <c r="L924" s="9" t="s">
        <v>43</v>
      </c>
      <c r="M924" s="9" t="s">
        <v>44</v>
      </c>
      <c r="N924" s="9" t="s">
        <v>31</v>
      </c>
      <c r="O924" s="9" t="s">
        <v>32</v>
      </c>
      <c r="P924" s="9" t="s">
        <v>22</v>
      </c>
      <c r="Q924" s="9" t="s">
        <v>4638</v>
      </c>
      <c r="R924" s="9" t="s">
        <v>46</v>
      </c>
      <c r="S924" s="20" t="s">
        <v>4639</v>
      </c>
      <c r="T924" s="9" t="s">
        <v>4640</v>
      </c>
    </row>
    <row r="925" customHeight="1" spans="1:20">
      <c r="A925" s="10">
        <v>45205</v>
      </c>
      <c r="B925" s="9" t="s">
        <v>4641</v>
      </c>
      <c r="C925" s="9" t="s">
        <v>1281</v>
      </c>
      <c r="D925" s="11" t="s">
        <v>22</v>
      </c>
      <c r="E925" s="9" t="s">
        <v>4642</v>
      </c>
      <c r="F925" s="9" t="s">
        <v>4643</v>
      </c>
      <c r="G925" s="11" t="s">
        <v>82</v>
      </c>
      <c r="H925" s="11" t="s">
        <v>22</v>
      </c>
      <c r="I925" s="11" t="s">
        <v>299</v>
      </c>
      <c r="J925" s="11" t="s">
        <v>27</v>
      </c>
      <c r="K925" s="11" t="s">
        <v>28</v>
      </c>
      <c r="L925" s="11" t="s">
        <v>43</v>
      </c>
      <c r="M925" s="9" t="s">
        <v>169</v>
      </c>
      <c r="N925" s="9" t="s">
        <v>31</v>
      </c>
      <c r="O925" s="11" t="s">
        <v>32</v>
      </c>
      <c r="P925" s="11" t="s">
        <v>22</v>
      </c>
      <c r="Q925" s="11" t="s">
        <v>4644</v>
      </c>
      <c r="R925" s="11" t="s">
        <v>46</v>
      </c>
      <c r="S925" s="9" t="s">
        <v>4645</v>
      </c>
      <c r="T925" s="9" t="s">
        <v>4646</v>
      </c>
    </row>
    <row r="926" customHeight="1" spans="1:20">
      <c r="A926" s="10">
        <v>45201</v>
      </c>
      <c r="B926" s="12" t="s">
        <v>4647</v>
      </c>
      <c r="C926" s="12" t="s">
        <v>50</v>
      </c>
      <c r="D926" s="13"/>
      <c r="E926" s="12" t="str">
        <f>"17671929050"</f>
        <v>17671929050</v>
      </c>
      <c r="F926" s="12" t="s">
        <v>885</v>
      </c>
      <c r="G926" s="13" t="s">
        <v>41</v>
      </c>
      <c r="H926" s="13" t="s">
        <v>148</v>
      </c>
      <c r="I926" s="13" t="s">
        <v>448</v>
      </c>
      <c r="J926" s="13" t="s">
        <v>27</v>
      </c>
      <c r="K926" s="13" t="s">
        <v>28</v>
      </c>
      <c r="L926" s="13" t="s">
        <v>43</v>
      </c>
      <c r="M926" s="12" t="s">
        <v>30</v>
      </c>
      <c r="N926" s="12" t="s">
        <v>31</v>
      </c>
      <c r="O926" s="13" t="s">
        <v>32</v>
      </c>
      <c r="P926" s="13"/>
      <c r="Q926" s="21">
        <v>45201.6883217593</v>
      </c>
      <c r="R926" s="13" t="s">
        <v>56</v>
      </c>
      <c r="S926" s="22" t="s">
        <v>4648</v>
      </c>
      <c r="T926" s="12"/>
    </row>
    <row r="927" customHeight="1" spans="1:20">
      <c r="A927" s="10">
        <v>45202</v>
      </c>
      <c r="B927" s="12" t="s">
        <v>4649</v>
      </c>
      <c r="C927" s="12" t="s">
        <v>646</v>
      </c>
      <c r="D927" s="27"/>
      <c r="E927" s="12">
        <v>18571024849</v>
      </c>
      <c r="F927" s="12" t="s">
        <v>4650</v>
      </c>
      <c r="G927" s="27" t="s">
        <v>41</v>
      </c>
      <c r="H927" s="27"/>
      <c r="I927" s="27">
        <v>10015</v>
      </c>
      <c r="J927" s="27" t="s">
        <v>27</v>
      </c>
      <c r="K927" s="27" t="s">
        <v>76</v>
      </c>
      <c r="L927" s="27" t="s">
        <v>29</v>
      </c>
      <c r="M927" s="12" t="s">
        <v>30</v>
      </c>
      <c r="N927" s="12" t="s">
        <v>31</v>
      </c>
      <c r="O927" s="27" t="s">
        <v>32</v>
      </c>
      <c r="P927" s="27"/>
      <c r="Q927" s="29">
        <v>45202.6958333333</v>
      </c>
      <c r="R927" s="27" t="s">
        <v>34</v>
      </c>
      <c r="S927" s="22" t="s">
        <v>4651</v>
      </c>
      <c r="T927" s="12"/>
    </row>
    <row r="928" customHeight="1" spans="1:20">
      <c r="A928" s="10">
        <v>45203</v>
      </c>
      <c r="B928" s="9" t="s">
        <v>4652</v>
      </c>
      <c r="C928" s="9" t="s">
        <v>274</v>
      </c>
      <c r="D928" s="11" t="s">
        <v>22</v>
      </c>
      <c r="E928" s="9" t="s">
        <v>4653</v>
      </c>
      <c r="F928" s="9" t="s">
        <v>4654</v>
      </c>
      <c r="G928" s="11" t="s">
        <v>41</v>
      </c>
      <c r="H928" s="11" t="s">
        <v>22</v>
      </c>
      <c r="I928" s="11" t="s">
        <v>63</v>
      </c>
      <c r="J928" s="11" t="s">
        <v>27</v>
      </c>
      <c r="K928" s="11" t="s">
        <v>28</v>
      </c>
      <c r="L928" s="11" t="s">
        <v>43</v>
      </c>
      <c r="M928" s="9" t="s">
        <v>30</v>
      </c>
      <c r="N928" s="9" t="s">
        <v>208</v>
      </c>
      <c r="O928" s="11" t="s">
        <v>32</v>
      </c>
      <c r="P928" s="11" t="s">
        <v>22</v>
      </c>
      <c r="Q928" s="11" t="s">
        <v>4655</v>
      </c>
      <c r="R928" s="11" t="s">
        <v>56</v>
      </c>
      <c r="S928" s="9" t="s">
        <v>4656</v>
      </c>
      <c r="T928" s="9" t="s">
        <v>22</v>
      </c>
    </row>
    <row r="929" customHeight="1" spans="1:20">
      <c r="A929" s="10">
        <v>45203</v>
      </c>
      <c r="B929" s="9" t="s">
        <v>4657</v>
      </c>
      <c r="C929" s="9" t="s">
        <v>399</v>
      </c>
      <c r="D929" s="11" t="s">
        <v>22</v>
      </c>
      <c r="E929" s="9" t="s">
        <v>4658</v>
      </c>
      <c r="F929" s="9" t="s">
        <v>4659</v>
      </c>
      <c r="G929" s="11" t="s">
        <v>69</v>
      </c>
      <c r="H929" s="11" t="s">
        <v>22</v>
      </c>
      <c r="I929" s="11" t="s">
        <v>111</v>
      </c>
      <c r="J929" s="11" t="s">
        <v>27</v>
      </c>
      <c r="K929" s="11" t="s">
        <v>28</v>
      </c>
      <c r="L929" s="11" t="s">
        <v>43</v>
      </c>
      <c r="M929" s="9" t="s">
        <v>30</v>
      </c>
      <c r="N929" s="9" t="s">
        <v>31</v>
      </c>
      <c r="O929" s="11" t="s">
        <v>32</v>
      </c>
      <c r="P929" s="11" t="s">
        <v>22</v>
      </c>
      <c r="Q929" s="11" t="s">
        <v>4660</v>
      </c>
      <c r="R929" s="11" t="s">
        <v>46</v>
      </c>
      <c r="S929" s="20" t="s">
        <v>4661</v>
      </c>
      <c r="T929" s="9" t="s">
        <v>22</v>
      </c>
    </row>
    <row r="930" customHeight="1" spans="1:20">
      <c r="A930" s="10">
        <v>45207</v>
      </c>
      <c r="B930" s="9" t="s">
        <v>4662</v>
      </c>
      <c r="C930" s="9" t="s">
        <v>204</v>
      </c>
      <c r="D930" s="11" t="s">
        <v>22</v>
      </c>
      <c r="E930" s="9" t="s">
        <v>4663</v>
      </c>
      <c r="F930" s="9" t="s">
        <v>4664</v>
      </c>
      <c r="G930" s="11" t="s">
        <v>130</v>
      </c>
      <c r="H930" s="11" t="s">
        <v>22</v>
      </c>
      <c r="I930" s="11" t="s">
        <v>70</v>
      </c>
      <c r="J930" s="11" t="s">
        <v>27</v>
      </c>
      <c r="K930" s="11" t="s">
        <v>28</v>
      </c>
      <c r="L930" s="11" t="s">
        <v>43</v>
      </c>
      <c r="M930" s="9" t="s">
        <v>30</v>
      </c>
      <c r="N930" s="9" t="s">
        <v>208</v>
      </c>
      <c r="O930" s="11" t="s">
        <v>32</v>
      </c>
      <c r="P930" s="11" t="s">
        <v>22</v>
      </c>
      <c r="Q930" s="11" t="s">
        <v>4665</v>
      </c>
      <c r="R930" s="11" t="s">
        <v>56</v>
      </c>
      <c r="S930" s="9" t="s">
        <v>4666</v>
      </c>
      <c r="T930" s="9" t="s">
        <v>22</v>
      </c>
    </row>
    <row r="931" customHeight="1" spans="1:20">
      <c r="A931" s="10">
        <v>45208</v>
      </c>
      <c r="B931" s="15" t="s">
        <v>4667</v>
      </c>
      <c r="C931" s="15" t="s">
        <v>1016</v>
      </c>
      <c r="D931" s="30" t="s">
        <v>22</v>
      </c>
      <c r="E931" s="15" t="s">
        <v>4668</v>
      </c>
      <c r="F931" s="15" t="s">
        <v>4669</v>
      </c>
      <c r="G931" s="30" t="s">
        <v>25</v>
      </c>
      <c r="H931" s="30" t="s">
        <v>96</v>
      </c>
      <c r="I931" s="30" t="s">
        <v>63</v>
      </c>
      <c r="J931" s="30" t="s">
        <v>27</v>
      </c>
      <c r="K931" s="30" t="s">
        <v>28</v>
      </c>
      <c r="L931" s="30" t="s">
        <v>43</v>
      </c>
      <c r="M931" s="15" t="s">
        <v>799</v>
      </c>
      <c r="N931" s="15" t="s">
        <v>31</v>
      </c>
      <c r="O931" s="30" t="s">
        <v>32</v>
      </c>
      <c r="P931" s="30" t="s">
        <v>22</v>
      </c>
      <c r="Q931" s="30" t="s">
        <v>4670</v>
      </c>
      <c r="R931" s="30" t="s">
        <v>46</v>
      </c>
      <c r="S931" s="15" t="s">
        <v>4671</v>
      </c>
      <c r="T931" s="15" t="s">
        <v>4672</v>
      </c>
    </row>
    <row r="932" customHeight="1" spans="1:20">
      <c r="A932" s="25">
        <v>45211</v>
      </c>
      <c r="B932" s="26" t="s">
        <v>4673</v>
      </c>
      <c r="C932" s="26" t="s">
        <v>79</v>
      </c>
      <c r="D932" s="26" t="s">
        <v>22</v>
      </c>
      <c r="E932" s="26" t="s">
        <v>4674</v>
      </c>
      <c r="F932" s="26" t="s">
        <v>4675</v>
      </c>
      <c r="G932" s="26" t="s">
        <v>25</v>
      </c>
      <c r="H932" s="26" t="s">
        <v>22</v>
      </c>
      <c r="I932" s="26" t="s">
        <v>207</v>
      </c>
      <c r="J932" s="26" t="s">
        <v>27</v>
      </c>
      <c r="K932" s="26" t="s">
        <v>28</v>
      </c>
      <c r="L932" s="26" t="s">
        <v>43</v>
      </c>
      <c r="M932" s="26" t="s">
        <v>30</v>
      </c>
      <c r="N932" s="26" t="s">
        <v>31</v>
      </c>
      <c r="O932" s="26" t="s">
        <v>32</v>
      </c>
      <c r="P932" s="26" t="s">
        <v>22</v>
      </c>
      <c r="Q932" s="26" t="s">
        <v>4676</v>
      </c>
      <c r="R932" s="26" t="s">
        <v>46</v>
      </c>
      <c r="S932" s="26" t="s">
        <v>4677</v>
      </c>
      <c r="T932" s="26" t="s">
        <v>22</v>
      </c>
    </row>
    <row r="933" customHeight="1" spans="1:20">
      <c r="A933" s="10">
        <v>45203</v>
      </c>
      <c r="B933" s="9" t="s">
        <v>4678</v>
      </c>
      <c r="C933" s="9" t="s">
        <v>50</v>
      </c>
      <c r="D933" s="11" t="s">
        <v>22</v>
      </c>
      <c r="E933" s="9" t="s">
        <v>4679</v>
      </c>
      <c r="F933" s="9" t="s">
        <v>4680</v>
      </c>
      <c r="G933" s="11" t="s">
        <v>69</v>
      </c>
      <c r="H933" s="11" t="s">
        <v>148</v>
      </c>
      <c r="I933" s="11" t="s">
        <v>1713</v>
      </c>
      <c r="J933" s="11" t="s">
        <v>27</v>
      </c>
      <c r="K933" s="11" t="s">
        <v>28</v>
      </c>
      <c r="L933" s="11" t="s">
        <v>43</v>
      </c>
      <c r="M933" s="9" t="s">
        <v>30</v>
      </c>
      <c r="N933" s="9" t="s">
        <v>31</v>
      </c>
      <c r="O933" s="11" t="s">
        <v>32</v>
      </c>
      <c r="P933" s="11" t="s">
        <v>22</v>
      </c>
      <c r="Q933" s="11" t="s">
        <v>4681</v>
      </c>
      <c r="R933" s="11" t="s">
        <v>56</v>
      </c>
      <c r="S933" s="20" t="s">
        <v>4682</v>
      </c>
      <c r="T933" s="9" t="s">
        <v>22</v>
      </c>
    </row>
    <row r="934" customHeight="1" spans="1:20">
      <c r="A934" s="6">
        <v>45214</v>
      </c>
      <c r="B934" s="9" t="s">
        <v>4683</v>
      </c>
      <c r="C934" s="9" t="s">
        <v>50</v>
      </c>
      <c r="D934" s="9" t="s">
        <v>22</v>
      </c>
      <c r="E934" s="9" t="s">
        <v>4684</v>
      </c>
      <c r="F934" s="9" t="s">
        <v>4685</v>
      </c>
      <c r="G934" s="9" t="s">
        <v>130</v>
      </c>
      <c r="H934" s="9" t="s">
        <v>22</v>
      </c>
      <c r="I934" s="9" t="s">
        <v>26</v>
      </c>
      <c r="J934" s="9" t="s">
        <v>27</v>
      </c>
      <c r="K934" s="9" t="s">
        <v>76</v>
      </c>
      <c r="L934" s="9" t="s">
        <v>29</v>
      </c>
      <c r="M934" s="9" t="s">
        <v>30</v>
      </c>
      <c r="N934" s="9" t="s">
        <v>31</v>
      </c>
      <c r="O934" s="9" t="s">
        <v>32</v>
      </c>
      <c r="P934" s="9" t="s">
        <v>22</v>
      </c>
      <c r="Q934" s="9" t="s">
        <v>4686</v>
      </c>
      <c r="R934" s="9" t="s">
        <v>34</v>
      </c>
      <c r="S934" s="20" t="s">
        <v>4687</v>
      </c>
      <c r="T934" s="9" t="s">
        <v>22</v>
      </c>
    </row>
    <row r="935" customHeight="1" spans="1:20">
      <c r="A935" s="10">
        <v>45208</v>
      </c>
      <c r="B935" s="15" t="s">
        <v>4688</v>
      </c>
      <c r="C935" s="15" t="s">
        <v>646</v>
      </c>
      <c r="D935" s="30" t="s">
        <v>22</v>
      </c>
      <c r="E935" s="15" t="s">
        <v>4689</v>
      </c>
      <c r="F935" s="15" t="s">
        <v>4690</v>
      </c>
      <c r="G935" s="30" t="s">
        <v>82</v>
      </c>
      <c r="H935" s="30" t="s">
        <v>22</v>
      </c>
      <c r="I935" s="30" t="s">
        <v>1713</v>
      </c>
      <c r="J935" s="30" t="s">
        <v>27</v>
      </c>
      <c r="K935" s="30" t="s">
        <v>28</v>
      </c>
      <c r="L935" s="30" t="s">
        <v>43</v>
      </c>
      <c r="M935" s="15" t="s">
        <v>169</v>
      </c>
      <c r="N935" s="15" t="s">
        <v>31</v>
      </c>
      <c r="O935" s="30" t="s">
        <v>32</v>
      </c>
      <c r="P935" s="30" t="s">
        <v>22</v>
      </c>
      <c r="Q935" s="30" t="s">
        <v>4691</v>
      </c>
      <c r="R935" s="30" t="s">
        <v>46</v>
      </c>
      <c r="S935" s="15" t="s">
        <v>4692</v>
      </c>
      <c r="T935" s="15" t="s">
        <v>4693</v>
      </c>
    </row>
    <row r="936" customHeight="1" spans="1:20">
      <c r="A936" s="10">
        <v>45204</v>
      </c>
      <c r="B936" s="12" t="s">
        <v>4694</v>
      </c>
      <c r="C936" s="12" t="s">
        <v>274</v>
      </c>
      <c r="D936" s="13"/>
      <c r="E936" s="12" t="str">
        <f>"13098413119"</f>
        <v>13098413119</v>
      </c>
      <c r="F936" s="12" t="s">
        <v>4695</v>
      </c>
      <c r="G936" s="13" t="s">
        <v>336</v>
      </c>
      <c r="H936" s="13" t="s">
        <v>110</v>
      </c>
      <c r="I936" s="13" t="s">
        <v>124</v>
      </c>
      <c r="J936" s="13" t="s">
        <v>27</v>
      </c>
      <c r="K936" s="13" t="s">
        <v>28</v>
      </c>
      <c r="L936" s="13" t="s">
        <v>43</v>
      </c>
      <c r="M936" s="12" t="s">
        <v>44</v>
      </c>
      <c r="N936" s="12" t="s">
        <v>208</v>
      </c>
      <c r="O936" s="13" t="s">
        <v>32</v>
      </c>
      <c r="P936" s="13"/>
      <c r="Q936" s="21">
        <v>45204.6687615741</v>
      </c>
      <c r="R936" s="13" t="s">
        <v>56</v>
      </c>
      <c r="S936" s="22" t="s">
        <v>4696</v>
      </c>
      <c r="T936" s="31" t="s">
        <v>4697</v>
      </c>
    </row>
    <row r="937" customHeight="1" spans="1:20">
      <c r="A937" s="10">
        <v>45204</v>
      </c>
      <c r="B937" s="12" t="s">
        <v>4698</v>
      </c>
      <c r="C937" s="12" t="s">
        <v>1753</v>
      </c>
      <c r="D937" s="13"/>
      <c r="E937" s="12" t="str">
        <f>"18695071538"</f>
        <v>18695071538</v>
      </c>
      <c r="F937" s="12" t="s">
        <v>4699</v>
      </c>
      <c r="G937" s="13" t="s">
        <v>25</v>
      </c>
      <c r="H937" s="13"/>
      <c r="I937" s="13" t="s">
        <v>1595</v>
      </c>
      <c r="J937" s="13" t="s">
        <v>27</v>
      </c>
      <c r="K937" s="13" t="s">
        <v>28</v>
      </c>
      <c r="L937" s="13" t="s">
        <v>43</v>
      </c>
      <c r="M937" s="12" t="s">
        <v>44</v>
      </c>
      <c r="N937" s="12" t="s">
        <v>31</v>
      </c>
      <c r="O937" s="13" t="s">
        <v>32</v>
      </c>
      <c r="P937" s="13"/>
      <c r="Q937" s="21">
        <v>45204.7105439815</v>
      </c>
      <c r="R937" s="13" t="s">
        <v>46</v>
      </c>
      <c r="S937" s="22" t="s">
        <v>4700</v>
      </c>
      <c r="T937" s="12" t="s">
        <v>4701</v>
      </c>
    </row>
    <row r="938" customHeight="1" spans="1:20">
      <c r="A938" s="10">
        <v>45200</v>
      </c>
      <c r="B938" s="9" t="s">
        <v>4702</v>
      </c>
      <c r="C938" s="9" t="s">
        <v>179</v>
      </c>
      <c r="D938" s="11" t="s">
        <v>22</v>
      </c>
      <c r="E938" s="9" t="s">
        <v>4703</v>
      </c>
      <c r="F938" s="9" t="s">
        <v>4704</v>
      </c>
      <c r="G938" s="11" t="s">
        <v>82</v>
      </c>
      <c r="H938" s="11" t="s">
        <v>22</v>
      </c>
      <c r="I938" s="11" t="s">
        <v>576</v>
      </c>
      <c r="J938" s="11" t="s">
        <v>27</v>
      </c>
      <c r="K938" s="11" t="s">
        <v>28</v>
      </c>
      <c r="L938" s="11" t="s">
        <v>43</v>
      </c>
      <c r="M938" s="9" t="s">
        <v>44</v>
      </c>
      <c r="N938" s="9" t="s">
        <v>31</v>
      </c>
      <c r="O938" s="11" t="s">
        <v>32</v>
      </c>
      <c r="P938" s="11" t="s">
        <v>22</v>
      </c>
      <c r="Q938" s="11" t="s">
        <v>4705</v>
      </c>
      <c r="R938" s="11" t="s">
        <v>46</v>
      </c>
      <c r="S938" s="9" t="s">
        <v>4706</v>
      </c>
      <c r="T938" s="9" t="s">
        <v>4707</v>
      </c>
    </row>
    <row r="939" customHeight="1" spans="1:20">
      <c r="A939" s="10">
        <v>45201</v>
      </c>
      <c r="B939" s="12" t="s">
        <v>4708</v>
      </c>
      <c r="C939" s="12" t="s">
        <v>4709</v>
      </c>
      <c r="D939" s="13"/>
      <c r="E939" s="12" t="str">
        <f>"071700321772"</f>
        <v>071700321772</v>
      </c>
      <c r="F939" s="12" t="s">
        <v>4710</v>
      </c>
      <c r="G939" s="13" t="s">
        <v>82</v>
      </c>
      <c r="H939" s="13" t="s">
        <v>1452</v>
      </c>
      <c r="I939" s="13" t="s">
        <v>1255</v>
      </c>
      <c r="J939" s="13" t="s">
        <v>27</v>
      </c>
      <c r="K939" s="13" t="s">
        <v>28</v>
      </c>
      <c r="L939" s="13" t="s">
        <v>43</v>
      </c>
      <c r="M939" s="12" t="s">
        <v>169</v>
      </c>
      <c r="N939" s="12" t="s">
        <v>31</v>
      </c>
      <c r="O939" s="13" t="s">
        <v>32</v>
      </c>
      <c r="P939" s="13"/>
      <c r="Q939" s="21">
        <v>45201.4348726852</v>
      </c>
      <c r="R939" s="13" t="s">
        <v>46</v>
      </c>
      <c r="S939" s="12" t="s">
        <v>4711</v>
      </c>
      <c r="T939" s="12" t="s">
        <v>4712</v>
      </c>
    </row>
    <row r="940" customHeight="1" spans="1:20">
      <c r="A940" s="25">
        <v>45211</v>
      </c>
      <c r="B940" s="26" t="s">
        <v>4713</v>
      </c>
      <c r="C940" s="26" t="s">
        <v>274</v>
      </c>
      <c r="D940" s="26" t="s">
        <v>22</v>
      </c>
      <c r="E940" s="26" t="s">
        <v>4714</v>
      </c>
      <c r="F940" s="26" t="s">
        <v>4715</v>
      </c>
      <c r="G940" s="26" t="s">
        <v>41</v>
      </c>
      <c r="H940" s="26" t="s">
        <v>22</v>
      </c>
      <c r="I940" s="26" t="s">
        <v>469</v>
      </c>
      <c r="J940" s="26" t="s">
        <v>27</v>
      </c>
      <c r="K940" s="26" t="s">
        <v>28</v>
      </c>
      <c r="L940" s="26" t="s">
        <v>43</v>
      </c>
      <c r="M940" s="26" t="s">
        <v>44</v>
      </c>
      <c r="N940" s="26" t="s">
        <v>208</v>
      </c>
      <c r="O940" s="26" t="s">
        <v>32</v>
      </c>
      <c r="P940" s="26" t="s">
        <v>22</v>
      </c>
      <c r="Q940" s="26" t="s">
        <v>4716</v>
      </c>
      <c r="R940" s="26" t="s">
        <v>56</v>
      </c>
      <c r="S940" s="26" t="s">
        <v>4717</v>
      </c>
      <c r="T940" s="31" t="s">
        <v>4718</v>
      </c>
    </row>
    <row r="941" customHeight="1" spans="1:20">
      <c r="A941" s="25">
        <v>45210</v>
      </c>
      <c r="B941" s="26" t="s">
        <v>4719</v>
      </c>
      <c r="C941" s="26" t="s">
        <v>179</v>
      </c>
      <c r="D941" s="26" t="s">
        <v>22</v>
      </c>
      <c r="E941" s="26" t="s">
        <v>4720</v>
      </c>
      <c r="F941" s="26" t="s">
        <v>4721</v>
      </c>
      <c r="G941" s="26" t="s">
        <v>82</v>
      </c>
      <c r="H941" s="26" t="s">
        <v>22</v>
      </c>
      <c r="I941" s="26" t="s">
        <v>70</v>
      </c>
      <c r="J941" s="26" t="s">
        <v>27</v>
      </c>
      <c r="K941" s="26" t="s">
        <v>28</v>
      </c>
      <c r="L941" s="26" t="s">
        <v>43</v>
      </c>
      <c r="M941" s="26" t="s">
        <v>44</v>
      </c>
      <c r="N941" s="26" t="s">
        <v>31</v>
      </c>
      <c r="O941" s="26" t="s">
        <v>32</v>
      </c>
      <c r="P941" s="26" t="s">
        <v>22</v>
      </c>
      <c r="Q941" s="26" t="s">
        <v>4722</v>
      </c>
      <c r="R941" s="26" t="s">
        <v>46</v>
      </c>
      <c r="S941" s="28" t="s">
        <v>4723</v>
      </c>
      <c r="T941" s="26" t="s">
        <v>22</v>
      </c>
    </row>
    <row r="942" customHeight="1" spans="1:20">
      <c r="A942" s="6">
        <v>45213</v>
      </c>
      <c r="B942" s="9" t="s">
        <v>4724</v>
      </c>
      <c r="C942" s="9" t="s">
        <v>204</v>
      </c>
      <c r="D942" s="9" t="s">
        <v>22</v>
      </c>
      <c r="E942" s="9" t="s">
        <v>4725</v>
      </c>
      <c r="F942" s="9" t="s">
        <v>4726</v>
      </c>
      <c r="G942" s="9" t="s">
        <v>130</v>
      </c>
      <c r="H942" s="9" t="s">
        <v>110</v>
      </c>
      <c r="I942" s="9" t="s">
        <v>207</v>
      </c>
      <c r="J942" s="9" t="s">
        <v>27</v>
      </c>
      <c r="K942" s="9" t="s">
        <v>28</v>
      </c>
      <c r="L942" s="9" t="s">
        <v>43</v>
      </c>
      <c r="M942" s="9" t="s">
        <v>44</v>
      </c>
      <c r="N942" s="9" t="s">
        <v>208</v>
      </c>
      <c r="O942" s="9" t="s">
        <v>32</v>
      </c>
      <c r="P942" s="9" t="s">
        <v>22</v>
      </c>
      <c r="Q942" s="9" t="s">
        <v>4727</v>
      </c>
      <c r="R942" s="9" t="s">
        <v>56</v>
      </c>
      <c r="S942" s="20" t="s">
        <v>4728</v>
      </c>
      <c r="T942" s="31" t="s">
        <v>4729</v>
      </c>
    </row>
    <row r="943" customHeight="1" spans="1:20">
      <c r="A943" s="6">
        <v>45214</v>
      </c>
      <c r="B943" s="9" t="s">
        <v>4730</v>
      </c>
      <c r="C943" s="9" t="s">
        <v>274</v>
      </c>
      <c r="D943" s="9" t="s">
        <v>22</v>
      </c>
      <c r="E943" s="9" t="s">
        <v>4731</v>
      </c>
      <c r="F943" s="9" t="s">
        <v>4732</v>
      </c>
      <c r="G943" s="9" t="s">
        <v>41</v>
      </c>
      <c r="H943" s="9" t="s">
        <v>22</v>
      </c>
      <c r="I943" s="9" t="s">
        <v>931</v>
      </c>
      <c r="J943" s="9" t="s">
        <v>27</v>
      </c>
      <c r="K943" s="9" t="s">
        <v>28</v>
      </c>
      <c r="L943" s="9" t="s">
        <v>43</v>
      </c>
      <c r="M943" s="9" t="s">
        <v>44</v>
      </c>
      <c r="N943" s="9" t="s">
        <v>208</v>
      </c>
      <c r="O943" s="9" t="s">
        <v>32</v>
      </c>
      <c r="P943" s="9" t="s">
        <v>22</v>
      </c>
      <c r="Q943" s="9" t="s">
        <v>4733</v>
      </c>
      <c r="R943" s="9" t="s">
        <v>56</v>
      </c>
      <c r="S943" s="20" t="s">
        <v>4734</v>
      </c>
      <c r="T943" s="9" t="s">
        <v>22</v>
      </c>
    </row>
    <row r="944" customHeight="1" spans="1:20">
      <c r="A944" s="6">
        <v>45216</v>
      </c>
      <c r="B944" s="9" t="s">
        <v>4735</v>
      </c>
      <c r="C944" s="9" t="s">
        <v>2978</v>
      </c>
      <c r="D944" s="11" t="s">
        <v>22</v>
      </c>
      <c r="E944" s="9" t="s">
        <v>4736</v>
      </c>
      <c r="F944" s="9" t="s">
        <v>4737</v>
      </c>
      <c r="G944" s="11" t="s">
        <v>130</v>
      </c>
      <c r="H944" s="11" t="s">
        <v>22</v>
      </c>
      <c r="I944" s="11" t="s">
        <v>293</v>
      </c>
      <c r="J944" s="11" t="s">
        <v>27</v>
      </c>
      <c r="K944" s="11" t="s">
        <v>28</v>
      </c>
      <c r="L944" s="11" t="s">
        <v>43</v>
      </c>
      <c r="M944" s="9" t="s">
        <v>30</v>
      </c>
      <c r="N944" s="9" t="s">
        <v>31</v>
      </c>
      <c r="O944" s="11" t="s">
        <v>32</v>
      </c>
      <c r="P944" s="11" t="s">
        <v>22</v>
      </c>
      <c r="Q944" s="11" t="s">
        <v>4738</v>
      </c>
      <c r="R944" s="11" t="s">
        <v>46</v>
      </c>
      <c r="S944" s="20" t="s">
        <v>4739</v>
      </c>
      <c r="T944" s="31" t="s">
        <v>4740</v>
      </c>
    </row>
    <row r="945" customHeight="1" spans="1:20">
      <c r="A945" s="6">
        <v>45219</v>
      </c>
      <c r="B945" s="7" t="s">
        <v>4741</v>
      </c>
      <c r="C945" s="7" t="s">
        <v>274</v>
      </c>
      <c r="D945" s="8" t="s">
        <v>22</v>
      </c>
      <c r="E945" s="7" t="s">
        <v>4742</v>
      </c>
      <c r="F945" s="7" t="s">
        <v>4743</v>
      </c>
      <c r="G945" s="8" t="s">
        <v>25</v>
      </c>
      <c r="H945" s="8" t="s">
        <v>22</v>
      </c>
      <c r="I945" s="8" t="s">
        <v>131</v>
      </c>
      <c r="J945" s="8" t="s">
        <v>27</v>
      </c>
      <c r="K945" s="8" t="s">
        <v>28</v>
      </c>
      <c r="L945" s="8" t="s">
        <v>43</v>
      </c>
      <c r="M945" s="7" t="s">
        <v>44</v>
      </c>
      <c r="N945" s="7" t="s">
        <v>208</v>
      </c>
      <c r="O945" s="8" t="s">
        <v>32</v>
      </c>
      <c r="P945" s="8" t="s">
        <v>22</v>
      </c>
      <c r="Q945" s="8" t="s">
        <v>4744</v>
      </c>
      <c r="R945" s="8" t="s">
        <v>56</v>
      </c>
      <c r="S945" s="24" t="s">
        <v>4745</v>
      </c>
      <c r="T945" s="7" t="s">
        <v>22</v>
      </c>
    </row>
    <row r="946" customHeight="1" spans="1:20">
      <c r="A946" s="10">
        <v>45223</v>
      </c>
      <c r="B946" s="15" t="s">
        <v>4746</v>
      </c>
      <c r="C946" s="15" t="s">
        <v>204</v>
      </c>
      <c r="D946" s="16" t="s">
        <v>22</v>
      </c>
      <c r="E946" s="15" t="s">
        <v>4747</v>
      </c>
      <c r="F946" s="15" t="s">
        <v>4748</v>
      </c>
      <c r="G946" s="16" t="s">
        <v>25</v>
      </c>
      <c r="H946" s="16" t="s">
        <v>22</v>
      </c>
      <c r="I946" s="16" t="s">
        <v>124</v>
      </c>
      <c r="J946" s="16" t="s">
        <v>27</v>
      </c>
      <c r="K946" s="16" t="s">
        <v>28</v>
      </c>
      <c r="L946" s="16" t="s">
        <v>43</v>
      </c>
      <c r="M946" s="15" t="s">
        <v>30</v>
      </c>
      <c r="N946" s="15" t="s">
        <v>208</v>
      </c>
      <c r="O946" s="16" t="s">
        <v>32</v>
      </c>
      <c r="P946" s="16" t="s">
        <v>22</v>
      </c>
      <c r="Q946" s="16" t="s">
        <v>4749</v>
      </c>
      <c r="R946" s="16" t="s">
        <v>56</v>
      </c>
      <c r="S946" s="23" t="s">
        <v>4750</v>
      </c>
      <c r="T946" s="15" t="s">
        <v>22</v>
      </c>
    </row>
    <row r="947" customHeight="1" spans="1:20">
      <c r="A947" s="6">
        <v>45227</v>
      </c>
      <c r="B947" s="7" t="s">
        <v>4751</v>
      </c>
      <c r="C947" s="7" t="s">
        <v>274</v>
      </c>
      <c r="D947" s="8" t="s">
        <v>22</v>
      </c>
      <c r="E947" s="7" t="s">
        <v>4752</v>
      </c>
      <c r="F947" s="7" t="s">
        <v>4753</v>
      </c>
      <c r="G947" s="8" t="s">
        <v>82</v>
      </c>
      <c r="H947" s="8" t="s">
        <v>22</v>
      </c>
      <c r="I947" s="8" t="s">
        <v>97</v>
      </c>
      <c r="J947" s="8" t="s">
        <v>27</v>
      </c>
      <c r="K947" s="8" t="s">
        <v>28</v>
      </c>
      <c r="L947" s="8" t="s">
        <v>43</v>
      </c>
      <c r="M947" s="7" t="s">
        <v>44</v>
      </c>
      <c r="N947" s="7" t="s">
        <v>208</v>
      </c>
      <c r="O947" s="8" t="s">
        <v>32</v>
      </c>
      <c r="P947" s="8" t="s">
        <v>22</v>
      </c>
      <c r="Q947" s="8" t="s">
        <v>4754</v>
      </c>
      <c r="R947" s="8" t="s">
        <v>56</v>
      </c>
      <c r="S947" s="24" t="s">
        <v>4755</v>
      </c>
      <c r="T947" s="7" t="s">
        <v>22</v>
      </c>
    </row>
    <row r="948" customHeight="1" spans="1:20">
      <c r="A948" s="10">
        <v>45206</v>
      </c>
      <c r="B948" s="9" t="s">
        <v>4756</v>
      </c>
      <c r="C948" s="9" t="s">
        <v>817</v>
      </c>
      <c r="D948" s="11" t="s">
        <v>22</v>
      </c>
      <c r="E948" s="9" t="s">
        <v>4757</v>
      </c>
      <c r="F948" s="9" t="s">
        <v>4758</v>
      </c>
      <c r="G948" s="11" t="s">
        <v>25</v>
      </c>
      <c r="H948" s="11" t="s">
        <v>22</v>
      </c>
      <c r="I948" s="11" t="s">
        <v>931</v>
      </c>
      <c r="J948" s="11" t="s">
        <v>27</v>
      </c>
      <c r="K948" s="11" t="s">
        <v>28</v>
      </c>
      <c r="L948" s="11" t="s">
        <v>43</v>
      </c>
      <c r="M948" s="9" t="s">
        <v>44</v>
      </c>
      <c r="N948" s="9" t="s">
        <v>31</v>
      </c>
      <c r="O948" s="11" t="s">
        <v>32</v>
      </c>
      <c r="P948" s="11" t="s">
        <v>22</v>
      </c>
      <c r="Q948" s="11" t="s">
        <v>4759</v>
      </c>
      <c r="R948" s="11" t="s">
        <v>46</v>
      </c>
      <c r="S948" s="9" t="s">
        <v>4760</v>
      </c>
      <c r="T948" s="9" t="s">
        <v>4761</v>
      </c>
    </row>
    <row r="949" customHeight="1" spans="1:20">
      <c r="A949" s="10">
        <v>45206</v>
      </c>
      <c r="B949" s="9" t="s">
        <v>4762</v>
      </c>
      <c r="C949" s="9" t="s">
        <v>817</v>
      </c>
      <c r="D949" s="11" t="s">
        <v>22</v>
      </c>
      <c r="E949" s="33" t="s">
        <v>4763</v>
      </c>
      <c r="F949" s="9" t="s">
        <v>4758</v>
      </c>
      <c r="G949" s="11" t="s">
        <v>82</v>
      </c>
      <c r="H949" s="11" t="s">
        <v>96</v>
      </c>
      <c r="I949" s="11" t="s">
        <v>931</v>
      </c>
      <c r="J949" s="11" t="s">
        <v>27</v>
      </c>
      <c r="K949" s="11" t="s">
        <v>28</v>
      </c>
      <c r="L949" s="11" t="s">
        <v>43</v>
      </c>
      <c r="M949" s="9" t="s">
        <v>169</v>
      </c>
      <c r="N949" s="9" t="s">
        <v>31</v>
      </c>
      <c r="O949" s="11" t="s">
        <v>32</v>
      </c>
      <c r="P949" s="11" t="s">
        <v>22</v>
      </c>
      <c r="Q949" s="11" t="s">
        <v>4764</v>
      </c>
      <c r="R949" s="11" t="s">
        <v>46</v>
      </c>
      <c r="S949" s="9" t="s">
        <v>4765</v>
      </c>
      <c r="T949" s="9" t="s">
        <v>4761</v>
      </c>
    </row>
    <row r="950" customHeight="1" spans="1:20">
      <c r="A950" s="10">
        <v>45208</v>
      </c>
      <c r="B950" s="9" t="s">
        <v>4766</v>
      </c>
      <c r="C950" s="9" t="s">
        <v>1023</v>
      </c>
      <c r="D950" s="11" t="s">
        <v>22</v>
      </c>
      <c r="E950" s="9" t="s">
        <v>4767</v>
      </c>
      <c r="F950" s="9" t="s">
        <v>4768</v>
      </c>
      <c r="G950" s="11" t="s">
        <v>247</v>
      </c>
      <c r="H950" s="11" t="s">
        <v>22</v>
      </c>
      <c r="I950" s="11" t="s">
        <v>786</v>
      </c>
      <c r="J950" s="11" t="s">
        <v>27</v>
      </c>
      <c r="K950" s="11" t="s">
        <v>28</v>
      </c>
      <c r="L950" s="11" t="s">
        <v>43</v>
      </c>
      <c r="M950" s="9" t="s">
        <v>44</v>
      </c>
      <c r="N950" s="9" t="s">
        <v>31</v>
      </c>
      <c r="O950" s="11" t="s">
        <v>32</v>
      </c>
      <c r="P950" s="11" t="s">
        <v>22</v>
      </c>
      <c r="Q950" s="11" t="s">
        <v>4769</v>
      </c>
      <c r="R950" s="11" t="s">
        <v>46</v>
      </c>
      <c r="S950" s="9" t="s">
        <v>4770</v>
      </c>
      <c r="T950" s="9" t="s">
        <v>4771</v>
      </c>
    </row>
    <row r="951" customHeight="1" spans="1:20">
      <c r="A951" s="10">
        <v>45205</v>
      </c>
      <c r="B951" s="9" t="s">
        <v>4772</v>
      </c>
      <c r="C951" s="9" t="s">
        <v>1023</v>
      </c>
      <c r="D951" s="11" t="s">
        <v>22</v>
      </c>
      <c r="E951" s="9" t="s">
        <v>4773</v>
      </c>
      <c r="F951" s="9" t="s">
        <v>4774</v>
      </c>
      <c r="G951" s="11" t="s">
        <v>82</v>
      </c>
      <c r="H951" s="11" t="s">
        <v>22</v>
      </c>
      <c r="I951" s="11" t="s">
        <v>97</v>
      </c>
      <c r="J951" s="11" t="s">
        <v>27</v>
      </c>
      <c r="K951" s="11" t="s">
        <v>28</v>
      </c>
      <c r="L951" s="11" t="s">
        <v>43</v>
      </c>
      <c r="M951" s="9" t="s">
        <v>799</v>
      </c>
      <c r="N951" s="9" t="s">
        <v>31</v>
      </c>
      <c r="O951" s="11" t="s">
        <v>32</v>
      </c>
      <c r="P951" s="11" t="s">
        <v>22</v>
      </c>
      <c r="Q951" s="11" t="s">
        <v>4775</v>
      </c>
      <c r="R951" s="11" t="s">
        <v>46</v>
      </c>
      <c r="S951" s="9" t="s">
        <v>4776</v>
      </c>
      <c r="T951" s="9" t="s">
        <v>4777</v>
      </c>
    </row>
    <row r="952" customHeight="1" spans="1:20">
      <c r="A952" s="10">
        <v>45206</v>
      </c>
      <c r="B952" s="9" t="s">
        <v>4778</v>
      </c>
      <c r="C952" s="9" t="s">
        <v>817</v>
      </c>
      <c r="D952" s="11" t="s">
        <v>22</v>
      </c>
      <c r="E952" s="9" t="s">
        <v>4779</v>
      </c>
      <c r="F952" s="9" t="s">
        <v>4780</v>
      </c>
      <c r="G952" s="11" t="s">
        <v>62</v>
      </c>
      <c r="H952" s="11" t="s">
        <v>22</v>
      </c>
      <c r="I952" s="11" t="s">
        <v>337</v>
      </c>
      <c r="J952" s="11" t="s">
        <v>27</v>
      </c>
      <c r="K952" s="11" t="s">
        <v>76</v>
      </c>
      <c r="L952" s="11" t="s">
        <v>43</v>
      </c>
      <c r="M952" s="9" t="s">
        <v>44</v>
      </c>
      <c r="N952" s="9" t="s">
        <v>31</v>
      </c>
      <c r="O952" s="11" t="s">
        <v>32</v>
      </c>
      <c r="P952" s="11" t="s">
        <v>22</v>
      </c>
      <c r="Q952" s="11" t="s">
        <v>4781</v>
      </c>
      <c r="R952" s="11" t="s">
        <v>46</v>
      </c>
      <c r="S952" s="9" t="s">
        <v>4782</v>
      </c>
      <c r="T952" s="9" t="s">
        <v>4783</v>
      </c>
    </row>
    <row r="953" customHeight="1" spans="1:20">
      <c r="A953" s="10">
        <v>45206</v>
      </c>
      <c r="B953" s="9" t="s">
        <v>4784</v>
      </c>
      <c r="C953" s="9" t="s">
        <v>1281</v>
      </c>
      <c r="D953" s="11" t="s">
        <v>22</v>
      </c>
      <c r="E953" s="9" t="s">
        <v>4785</v>
      </c>
      <c r="F953" s="9" t="s">
        <v>4786</v>
      </c>
      <c r="G953" s="11" t="s">
        <v>82</v>
      </c>
      <c r="H953" s="11" t="s">
        <v>110</v>
      </c>
      <c r="I953" s="11" t="s">
        <v>214</v>
      </c>
      <c r="J953" s="11" t="s">
        <v>27</v>
      </c>
      <c r="K953" s="11" t="s">
        <v>28</v>
      </c>
      <c r="L953" s="11" t="s">
        <v>43</v>
      </c>
      <c r="M953" s="9" t="s">
        <v>44</v>
      </c>
      <c r="N953" s="9" t="s">
        <v>31</v>
      </c>
      <c r="O953" s="11" t="s">
        <v>32</v>
      </c>
      <c r="P953" s="11" t="s">
        <v>22</v>
      </c>
      <c r="Q953" s="11" t="s">
        <v>4787</v>
      </c>
      <c r="R953" s="11" t="s">
        <v>46</v>
      </c>
      <c r="S953" s="9" t="s">
        <v>4788</v>
      </c>
      <c r="T953" s="9" t="s">
        <v>4789</v>
      </c>
    </row>
    <row r="954" customHeight="1" spans="1:20">
      <c r="A954" s="6">
        <v>45212</v>
      </c>
      <c r="B954" s="9" t="s">
        <v>4790</v>
      </c>
      <c r="C954" s="9" t="s">
        <v>399</v>
      </c>
      <c r="D954" s="9" t="s">
        <v>22</v>
      </c>
      <c r="E954" s="9" t="s">
        <v>4791</v>
      </c>
      <c r="F954" s="9" t="s">
        <v>4792</v>
      </c>
      <c r="G954" s="9" t="s">
        <v>69</v>
      </c>
      <c r="H954" s="9" t="s">
        <v>96</v>
      </c>
      <c r="I954" s="9" t="s">
        <v>299</v>
      </c>
      <c r="J954" s="9" t="s">
        <v>27</v>
      </c>
      <c r="K954" s="9" t="s">
        <v>195</v>
      </c>
      <c r="L954" s="9" t="s">
        <v>43</v>
      </c>
      <c r="M954" s="9" t="s">
        <v>44</v>
      </c>
      <c r="N954" s="9" t="s">
        <v>31</v>
      </c>
      <c r="O954" s="9" t="s">
        <v>32</v>
      </c>
      <c r="P954" s="9" t="s">
        <v>22</v>
      </c>
      <c r="Q954" s="9" t="s">
        <v>4793</v>
      </c>
      <c r="R954" s="9" t="s">
        <v>46</v>
      </c>
      <c r="S954" s="20" t="s">
        <v>4794</v>
      </c>
      <c r="T954" s="9" t="s">
        <v>22</v>
      </c>
    </row>
    <row r="955" customHeight="1" spans="1:20">
      <c r="A955" s="10">
        <v>45206</v>
      </c>
      <c r="B955" s="9" t="s">
        <v>4795</v>
      </c>
      <c r="C955" s="9" t="s">
        <v>824</v>
      </c>
      <c r="D955" s="11" t="s">
        <v>22</v>
      </c>
      <c r="E955" s="9" t="s">
        <v>4796</v>
      </c>
      <c r="F955" s="9" t="s">
        <v>4797</v>
      </c>
      <c r="G955" s="11" t="s">
        <v>82</v>
      </c>
      <c r="H955" s="11" t="s">
        <v>22</v>
      </c>
      <c r="I955" s="11" t="s">
        <v>412</v>
      </c>
      <c r="J955" s="11" t="s">
        <v>27</v>
      </c>
      <c r="K955" s="11" t="s">
        <v>28</v>
      </c>
      <c r="L955" s="11" t="s">
        <v>43</v>
      </c>
      <c r="M955" s="9" t="s">
        <v>44</v>
      </c>
      <c r="N955" s="9" t="s">
        <v>31</v>
      </c>
      <c r="O955" s="11" t="s">
        <v>32</v>
      </c>
      <c r="P955" s="11" t="s">
        <v>22</v>
      </c>
      <c r="Q955" s="11" t="s">
        <v>4798</v>
      </c>
      <c r="R955" s="11" t="s">
        <v>46</v>
      </c>
      <c r="S955" s="9" t="s">
        <v>4799</v>
      </c>
      <c r="T955" s="9" t="s">
        <v>4800</v>
      </c>
    </row>
    <row r="956" customHeight="1" spans="1:20">
      <c r="A956" s="10">
        <v>45203</v>
      </c>
      <c r="B956" s="9" t="s">
        <v>4801</v>
      </c>
      <c r="C956" s="9" t="s">
        <v>2825</v>
      </c>
      <c r="D956" s="11" t="s">
        <v>22</v>
      </c>
      <c r="E956" s="9" t="s">
        <v>4802</v>
      </c>
      <c r="F956" s="9" t="s">
        <v>4803</v>
      </c>
      <c r="G956" s="11" t="s">
        <v>82</v>
      </c>
      <c r="H956" s="11" t="s">
        <v>22</v>
      </c>
      <c r="I956" s="11" t="s">
        <v>469</v>
      </c>
      <c r="J956" s="11" t="s">
        <v>27</v>
      </c>
      <c r="K956" s="11" t="s">
        <v>28</v>
      </c>
      <c r="L956" s="11" t="s">
        <v>43</v>
      </c>
      <c r="M956" s="9" t="s">
        <v>44</v>
      </c>
      <c r="N956" s="9" t="s">
        <v>31</v>
      </c>
      <c r="O956" s="11" t="s">
        <v>32</v>
      </c>
      <c r="P956" s="11" t="s">
        <v>22</v>
      </c>
      <c r="Q956" s="11" t="s">
        <v>4804</v>
      </c>
      <c r="R956" s="11" t="s">
        <v>46</v>
      </c>
      <c r="S956" s="9" t="s">
        <v>4805</v>
      </c>
      <c r="T956" s="9" t="s">
        <v>4806</v>
      </c>
    </row>
    <row r="957" customHeight="1" spans="1:20">
      <c r="A957" s="10">
        <v>45206</v>
      </c>
      <c r="B957" s="9" t="s">
        <v>4807</v>
      </c>
      <c r="C957" s="9" t="s">
        <v>1023</v>
      </c>
      <c r="D957" s="11" t="s">
        <v>22</v>
      </c>
      <c r="E957" s="9" t="s">
        <v>4808</v>
      </c>
      <c r="F957" s="9" t="s">
        <v>4809</v>
      </c>
      <c r="G957" s="11" t="s">
        <v>130</v>
      </c>
      <c r="H957" s="11" t="s">
        <v>22</v>
      </c>
      <c r="I957" s="11" t="s">
        <v>931</v>
      </c>
      <c r="J957" s="11" t="s">
        <v>27</v>
      </c>
      <c r="K957" s="11" t="s">
        <v>28</v>
      </c>
      <c r="L957" s="11" t="s">
        <v>43</v>
      </c>
      <c r="M957" s="9" t="s">
        <v>44</v>
      </c>
      <c r="N957" s="9" t="s">
        <v>31</v>
      </c>
      <c r="O957" s="11" t="s">
        <v>32</v>
      </c>
      <c r="P957" s="11" t="s">
        <v>22</v>
      </c>
      <c r="Q957" s="11" t="s">
        <v>4810</v>
      </c>
      <c r="R957" s="11" t="s">
        <v>46</v>
      </c>
      <c r="S957" s="9" t="s">
        <v>4811</v>
      </c>
      <c r="T957" s="9" t="s">
        <v>4812</v>
      </c>
    </row>
    <row r="958" customHeight="1" spans="1:20">
      <c r="A958" s="10">
        <v>45206</v>
      </c>
      <c r="B958" s="9" t="s">
        <v>4813</v>
      </c>
      <c r="C958" s="9" t="s">
        <v>817</v>
      </c>
      <c r="D958" s="11" t="s">
        <v>22</v>
      </c>
      <c r="E958" s="9" t="s">
        <v>4814</v>
      </c>
      <c r="F958" s="9" t="s">
        <v>4815</v>
      </c>
      <c r="G958" s="11" t="s">
        <v>25</v>
      </c>
      <c r="H958" s="11" t="s">
        <v>110</v>
      </c>
      <c r="I958" s="11" t="s">
        <v>131</v>
      </c>
      <c r="J958" s="11" t="s">
        <v>27</v>
      </c>
      <c r="K958" s="11" t="s">
        <v>28</v>
      </c>
      <c r="L958" s="11" t="s">
        <v>43</v>
      </c>
      <c r="M958" s="9" t="s">
        <v>44</v>
      </c>
      <c r="N958" s="9" t="s">
        <v>31</v>
      </c>
      <c r="O958" s="11" t="s">
        <v>32</v>
      </c>
      <c r="P958" s="11" t="s">
        <v>22</v>
      </c>
      <c r="Q958" s="11" t="s">
        <v>4816</v>
      </c>
      <c r="R958" s="11" t="s">
        <v>46</v>
      </c>
      <c r="S958" s="9" t="s">
        <v>4817</v>
      </c>
      <c r="T958" s="9" t="s">
        <v>4818</v>
      </c>
    </row>
    <row r="959" customHeight="1" spans="1:20">
      <c r="A959" s="10">
        <v>45207</v>
      </c>
      <c r="B959" s="9" t="s">
        <v>4819</v>
      </c>
      <c r="C959" s="9" t="s">
        <v>274</v>
      </c>
      <c r="D959" s="11" t="s">
        <v>22</v>
      </c>
      <c r="E959" s="9" t="s">
        <v>4820</v>
      </c>
      <c r="F959" s="9" t="s">
        <v>4821</v>
      </c>
      <c r="G959" s="11" t="s">
        <v>69</v>
      </c>
      <c r="H959" s="11" t="s">
        <v>22</v>
      </c>
      <c r="I959" s="11" t="s">
        <v>786</v>
      </c>
      <c r="J959" s="11" t="s">
        <v>27</v>
      </c>
      <c r="K959" s="11" t="s">
        <v>28</v>
      </c>
      <c r="L959" s="11" t="s">
        <v>43</v>
      </c>
      <c r="M959" s="9" t="s">
        <v>44</v>
      </c>
      <c r="N959" s="9" t="s">
        <v>208</v>
      </c>
      <c r="O959" s="11" t="s">
        <v>32</v>
      </c>
      <c r="P959" s="11" t="s">
        <v>22</v>
      </c>
      <c r="Q959" s="11" t="s">
        <v>4822</v>
      </c>
      <c r="R959" s="11" t="s">
        <v>56</v>
      </c>
      <c r="S959" s="20" t="s">
        <v>4823</v>
      </c>
      <c r="T959" s="9" t="s">
        <v>22</v>
      </c>
    </row>
    <row r="960" customHeight="1" spans="1:20">
      <c r="A960" s="10">
        <v>45225</v>
      </c>
      <c r="B960" s="9" t="s">
        <v>4824</v>
      </c>
      <c r="C960" s="9" t="s">
        <v>185</v>
      </c>
      <c r="D960" s="14" t="s">
        <v>22</v>
      </c>
      <c r="E960" s="9" t="s">
        <v>4825</v>
      </c>
      <c r="F960" s="9" t="s">
        <v>4826</v>
      </c>
      <c r="G960" s="14" t="s">
        <v>82</v>
      </c>
      <c r="H960" s="14" t="s">
        <v>22</v>
      </c>
      <c r="I960" s="14" t="s">
        <v>384</v>
      </c>
      <c r="J960" s="14" t="s">
        <v>27</v>
      </c>
      <c r="K960" s="14" t="s">
        <v>28</v>
      </c>
      <c r="L960" s="14" t="s">
        <v>43</v>
      </c>
      <c r="M960" s="9" t="s">
        <v>44</v>
      </c>
      <c r="N960" s="9" t="s">
        <v>31</v>
      </c>
      <c r="O960" s="14" t="s">
        <v>32</v>
      </c>
      <c r="P960" s="14" t="s">
        <v>22</v>
      </c>
      <c r="Q960" s="14" t="s">
        <v>4827</v>
      </c>
      <c r="R960" s="14" t="s">
        <v>56</v>
      </c>
      <c r="S960" s="20" t="s">
        <v>4828</v>
      </c>
      <c r="T960" s="9" t="s">
        <v>22</v>
      </c>
    </row>
    <row r="961" customHeight="1" spans="1:20">
      <c r="A961" s="10">
        <v>45205</v>
      </c>
      <c r="B961" s="9" t="s">
        <v>4829</v>
      </c>
      <c r="C961" s="9" t="s">
        <v>274</v>
      </c>
      <c r="D961" s="11" t="s">
        <v>22</v>
      </c>
      <c r="E961" s="9" t="s">
        <v>4830</v>
      </c>
      <c r="F961" s="9" t="s">
        <v>4831</v>
      </c>
      <c r="G961" s="11" t="s">
        <v>69</v>
      </c>
      <c r="H961" s="11" t="s">
        <v>22</v>
      </c>
      <c r="I961" s="11" t="s">
        <v>117</v>
      </c>
      <c r="J961" s="11" t="s">
        <v>27</v>
      </c>
      <c r="K961" s="11" t="s">
        <v>28</v>
      </c>
      <c r="L961" s="11" t="s">
        <v>43</v>
      </c>
      <c r="M961" s="9" t="s">
        <v>44</v>
      </c>
      <c r="N961" s="9" t="s">
        <v>208</v>
      </c>
      <c r="O961" s="11" t="s">
        <v>32</v>
      </c>
      <c r="P961" s="11" t="s">
        <v>22</v>
      </c>
      <c r="Q961" s="11" t="s">
        <v>4832</v>
      </c>
      <c r="R961" s="11" t="s">
        <v>56</v>
      </c>
      <c r="S961" s="9" t="s">
        <v>4833</v>
      </c>
      <c r="T961" s="31" t="s">
        <v>4834</v>
      </c>
    </row>
    <row r="962" customHeight="1" spans="1:20">
      <c r="A962" s="10">
        <v>45206</v>
      </c>
      <c r="B962" s="9" t="s">
        <v>4835</v>
      </c>
      <c r="C962" s="9" t="s">
        <v>4413</v>
      </c>
      <c r="D962" s="11" t="s">
        <v>22</v>
      </c>
      <c r="E962" s="9" t="s">
        <v>4836</v>
      </c>
      <c r="F962" s="9" t="s">
        <v>4837</v>
      </c>
      <c r="G962" s="11" t="s">
        <v>82</v>
      </c>
      <c r="H962" s="11" t="s">
        <v>22</v>
      </c>
      <c r="I962" s="11" t="s">
        <v>46</v>
      </c>
      <c r="J962" s="11" t="s">
        <v>27</v>
      </c>
      <c r="K962" s="11" t="s">
        <v>28</v>
      </c>
      <c r="L962" s="11" t="s">
        <v>43</v>
      </c>
      <c r="M962" s="9" t="s">
        <v>169</v>
      </c>
      <c r="N962" s="9" t="s">
        <v>31</v>
      </c>
      <c r="O962" s="11" t="s">
        <v>32</v>
      </c>
      <c r="P962" s="11" t="s">
        <v>22</v>
      </c>
      <c r="Q962" s="11" t="s">
        <v>4838</v>
      </c>
      <c r="R962" s="11" t="s">
        <v>46</v>
      </c>
      <c r="S962" s="9" t="s">
        <v>4839</v>
      </c>
      <c r="T962" s="9" t="s">
        <v>4840</v>
      </c>
    </row>
    <row r="963" customHeight="1" spans="1:20">
      <c r="A963" s="10">
        <v>45200</v>
      </c>
      <c r="B963" s="9" t="s">
        <v>4841</v>
      </c>
      <c r="C963" s="9" t="s">
        <v>1753</v>
      </c>
      <c r="D963" s="11" t="s">
        <v>22</v>
      </c>
      <c r="E963" s="9" t="s">
        <v>4842</v>
      </c>
      <c r="F963" s="9" t="s">
        <v>22</v>
      </c>
      <c r="G963" s="11" t="s">
        <v>22</v>
      </c>
      <c r="H963" s="11" t="s">
        <v>22</v>
      </c>
      <c r="I963" s="11" t="s">
        <v>149</v>
      </c>
      <c r="J963" s="11" t="s">
        <v>27</v>
      </c>
      <c r="K963" s="11" t="s">
        <v>28</v>
      </c>
      <c r="L963" s="11" t="s">
        <v>43</v>
      </c>
      <c r="M963" s="9" t="s">
        <v>44</v>
      </c>
      <c r="N963" s="9" t="s">
        <v>31</v>
      </c>
      <c r="O963" s="11" t="s">
        <v>32</v>
      </c>
      <c r="P963" s="11" t="s">
        <v>22</v>
      </c>
      <c r="Q963" s="11" t="s">
        <v>4843</v>
      </c>
      <c r="R963" s="11" t="s">
        <v>46</v>
      </c>
      <c r="S963" s="9" t="s">
        <v>4844</v>
      </c>
      <c r="T963" s="9" t="s">
        <v>4845</v>
      </c>
    </row>
    <row r="964" customHeight="1" spans="1:20">
      <c r="A964" s="10">
        <v>45204</v>
      </c>
      <c r="B964" s="12" t="s">
        <v>4846</v>
      </c>
      <c r="C964" s="12" t="s">
        <v>179</v>
      </c>
      <c r="D964" s="13"/>
      <c r="E964" s="12" t="str">
        <f>"13040985133"</f>
        <v>13040985133</v>
      </c>
      <c r="F964" s="12" t="s">
        <v>4847</v>
      </c>
      <c r="G964" s="13" t="s">
        <v>69</v>
      </c>
      <c r="H964" s="13"/>
      <c r="I964" s="13" t="s">
        <v>3098</v>
      </c>
      <c r="J964" s="13" t="s">
        <v>27</v>
      </c>
      <c r="K964" s="13" t="s">
        <v>28</v>
      </c>
      <c r="L964" s="13" t="s">
        <v>43</v>
      </c>
      <c r="M964" s="12" t="s">
        <v>30</v>
      </c>
      <c r="N964" s="12" t="s">
        <v>31</v>
      </c>
      <c r="O964" s="13" t="s">
        <v>32</v>
      </c>
      <c r="P964" s="13"/>
      <c r="Q964" s="21">
        <v>45204.6956712963</v>
      </c>
      <c r="R964" s="13" t="s">
        <v>46</v>
      </c>
      <c r="S964" s="22" t="s">
        <v>4848</v>
      </c>
      <c r="T964" s="31" t="s">
        <v>4849</v>
      </c>
    </row>
    <row r="965" customHeight="1" spans="1:20">
      <c r="A965" s="10">
        <v>45205</v>
      </c>
      <c r="B965" s="9" t="s">
        <v>4850</v>
      </c>
      <c r="C965" s="9" t="s">
        <v>646</v>
      </c>
      <c r="D965" s="11" t="s">
        <v>22</v>
      </c>
      <c r="E965" s="9" t="s">
        <v>4851</v>
      </c>
      <c r="F965" s="9" t="s">
        <v>4852</v>
      </c>
      <c r="G965" s="11" t="s">
        <v>53</v>
      </c>
      <c r="H965" s="11" t="s">
        <v>22</v>
      </c>
      <c r="I965" s="11" t="s">
        <v>412</v>
      </c>
      <c r="J965" s="11" t="s">
        <v>27</v>
      </c>
      <c r="K965" s="11" t="s">
        <v>28</v>
      </c>
      <c r="L965" s="11" t="s">
        <v>43</v>
      </c>
      <c r="M965" s="9" t="s">
        <v>30</v>
      </c>
      <c r="N965" s="9" t="s">
        <v>31</v>
      </c>
      <c r="O965" s="11" t="s">
        <v>32</v>
      </c>
      <c r="P965" s="11" t="s">
        <v>22</v>
      </c>
      <c r="Q965" s="11" t="s">
        <v>4853</v>
      </c>
      <c r="R965" s="11" t="s">
        <v>46</v>
      </c>
      <c r="S965" s="9" t="s">
        <v>4854</v>
      </c>
      <c r="T965" s="9" t="s">
        <v>4855</v>
      </c>
    </row>
    <row r="966" customHeight="1" spans="1:20">
      <c r="A966" s="6">
        <v>45214</v>
      </c>
      <c r="B966" s="9" t="s">
        <v>4856</v>
      </c>
      <c r="C966" s="9" t="s">
        <v>817</v>
      </c>
      <c r="D966" s="9" t="s">
        <v>22</v>
      </c>
      <c r="E966" s="9" t="s">
        <v>4857</v>
      </c>
      <c r="F966" s="9" t="s">
        <v>4858</v>
      </c>
      <c r="G966" s="9" t="s">
        <v>336</v>
      </c>
      <c r="H966" s="9" t="s">
        <v>22</v>
      </c>
      <c r="I966" s="9" t="s">
        <v>155</v>
      </c>
      <c r="J966" s="9" t="s">
        <v>27</v>
      </c>
      <c r="K966" s="9" t="s">
        <v>28</v>
      </c>
      <c r="L966" s="9" t="s">
        <v>43</v>
      </c>
      <c r="M966" s="9" t="s">
        <v>30</v>
      </c>
      <c r="N966" s="9" t="s">
        <v>31</v>
      </c>
      <c r="O966" s="9" t="s">
        <v>32</v>
      </c>
      <c r="P966" s="9" t="s">
        <v>22</v>
      </c>
      <c r="Q966" s="9" t="s">
        <v>4859</v>
      </c>
      <c r="R966" s="9" t="s">
        <v>46</v>
      </c>
      <c r="S966" s="9" t="s">
        <v>4860</v>
      </c>
      <c r="T966" s="9" t="s">
        <v>4861</v>
      </c>
    </row>
    <row r="967" customHeight="1" spans="1:20">
      <c r="A967" s="6">
        <v>45214</v>
      </c>
      <c r="B967" s="9" t="s">
        <v>4862</v>
      </c>
      <c r="C967" s="9" t="s">
        <v>274</v>
      </c>
      <c r="D967" s="9" t="s">
        <v>22</v>
      </c>
      <c r="E967" s="9" t="s">
        <v>4863</v>
      </c>
      <c r="F967" s="9" t="s">
        <v>4864</v>
      </c>
      <c r="G967" s="9" t="s">
        <v>53</v>
      </c>
      <c r="H967" s="9" t="s">
        <v>22</v>
      </c>
      <c r="I967" s="9" t="s">
        <v>90</v>
      </c>
      <c r="J967" s="9" t="s">
        <v>27</v>
      </c>
      <c r="K967" s="9" t="s">
        <v>28</v>
      </c>
      <c r="L967" s="9" t="s">
        <v>43</v>
      </c>
      <c r="M967" s="9" t="s">
        <v>44</v>
      </c>
      <c r="N967" s="9" t="s">
        <v>208</v>
      </c>
      <c r="O967" s="9" t="s">
        <v>32</v>
      </c>
      <c r="P967" s="9" t="s">
        <v>22</v>
      </c>
      <c r="Q967" s="9" t="s">
        <v>4865</v>
      </c>
      <c r="R967" s="9" t="s">
        <v>56</v>
      </c>
      <c r="S967" s="20" t="s">
        <v>4866</v>
      </c>
      <c r="T967" s="9" t="s">
        <v>22</v>
      </c>
    </row>
    <row r="968" customHeight="1" spans="1:20">
      <c r="A968" s="6">
        <v>45214</v>
      </c>
      <c r="B968" s="9" t="s">
        <v>4867</v>
      </c>
      <c r="C968" s="9" t="s">
        <v>646</v>
      </c>
      <c r="D968" s="9" t="s">
        <v>22</v>
      </c>
      <c r="E968" s="9" t="s">
        <v>4868</v>
      </c>
      <c r="F968" s="9" t="s">
        <v>4869</v>
      </c>
      <c r="G968" s="9" t="s">
        <v>25</v>
      </c>
      <c r="H968" s="9" t="s">
        <v>22</v>
      </c>
      <c r="I968" s="9" t="s">
        <v>701</v>
      </c>
      <c r="J968" s="9" t="s">
        <v>27</v>
      </c>
      <c r="K968" s="9" t="s">
        <v>28</v>
      </c>
      <c r="L968" s="9" t="s">
        <v>43</v>
      </c>
      <c r="M968" s="9" t="s">
        <v>30</v>
      </c>
      <c r="N968" s="9" t="s">
        <v>31</v>
      </c>
      <c r="O968" s="9" t="s">
        <v>32</v>
      </c>
      <c r="P968" s="9" t="s">
        <v>22</v>
      </c>
      <c r="Q968" s="9" t="s">
        <v>4870</v>
      </c>
      <c r="R968" s="9" t="s">
        <v>46</v>
      </c>
      <c r="S968" s="9" t="s">
        <v>4871</v>
      </c>
      <c r="T968" s="9" t="s">
        <v>4872</v>
      </c>
    </row>
    <row r="969" customHeight="1" spans="1:20">
      <c r="A969" s="10">
        <v>45206</v>
      </c>
      <c r="B969" s="9" t="s">
        <v>4873</v>
      </c>
      <c r="C969" s="9" t="s">
        <v>191</v>
      </c>
      <c r="D969" s="11" t="s">
        <v>22</v>
      </c>
      <c r="E969" s="9" t="s">
        <v>4874</v>
      </c>
      <c r="F969" s="9" t="s">
        <v>4875</v>
      </c>
      <c r="G969" s="11" t="s">
        <v>82</v>
      </c>
      <c r="H969" s="11" t="s">
        <v>22</v>
      </c>
      <c r="I969" s="11" t="s">
        <v>90</v>
      </c>
      <c r="J969" s="11" t="s">
        <v>27</v>
      </c>
      <c r="K969" s="11" t="s">
        <v>28</v>
      </c>
      <c r="L969" s="11" t="s">
        <v>43</v>
      </c>
      <c r="M969" s="9" t="s">
        <v>44</v>
      </c>
      <c r="N969" s="9" t="s">
        <v>31</v>
      </c>
      <c r="O969" s="11" t="s">
        <v>32</v>
      </c>
      <c r="P969" s="11" t="s">
        <v>22</v>
      </c>
      <c r="Q969" s="11" t="s">
        <v>4876</v>
      </c>
      <c r="R969" s="11" t="s">
        <v>46</v>
      </c>
      <c r="S969" s="9" t="s">
        <v>4877</v>
      </c>
      <c r="T969" s="9" t="s">
        <v>4878</v>
      </c>
    </row>
    <row r="970" customHeight="1" spans="1:20">
      <c r="A970" s="10">
        <v>45204</v>
      </c>
      <c r="B970" s="12" t="s">
        <v>4879</v>
      </c>
      <c r="C970" s="12" t="s">
        <v>204</v>
      </c>
      <c r="D970" s="13"/>
      <c r="E970" s="12" t="str">
        <f>"13135814409"</f>
        <v>13135814409</v>
      </c>
      <c r="F970" s="12" t="s">
        <v>4880</v>
      </c>
      <c r="G970" s="13" t="s">
        <v>41</v>
      </c>
      <c r="H970" s="13"/>
      <c r="I970" s="13" t="s">
        <v>864</v>
      </c>
      <c r="J970" s="13" t="s">
        <v>27</v>
      </c>
      <c r="K970" s="13" t="s">
        <v>28</v>
      </c>
      <c r="L970" s="13" t="s">
        <v>43</v>
      </c>
      <c r="M970" s="12" t="s">
        <v>30</v>
      </c>
      <c r="N970" s="12" t="s">
        <v>208</v>
      </c>
      <c r="O970" s="13" t="s">
        <v>32</v>
      </c>
      <c r="P970" s="13"/>
      <c r="Q970" s="21">
        <v>45204.4411226852</v>
      </c>
      <c r="R970" s="13" t="s">
        <v>56</v>
      </c>
      <c r="S970" s="22" t="s">
        <v>4881</v>
      </c>
      <c r="T970" s="31" t="s">
        <v>4882</v>
      </c>
    </row>
    <row r="971" customHeight="1" spans="1:20">
      <c r="A971" s="10">
        <v>45200</v>
      </c>
      <c r="B971" s="9" t="s">
        <v>4883</v>
      </c>
      <c r="C971" s="9" t="s">
        <v>393</v>
      </c>
      <c r="D971" s="11" t="s">
        <v>22</v>
      </c>
      <c r="E971" s="9" t="s">
        <v>4884</v>
      </c>
      <c r="F971" s="9" t="s">
        <v>4885</v>
      </c>
      <c r="G971" s="11" t="s">
        <v>41</v>
      </c>
      <c r="H971" s="11" t="s">
        <v>22</v>
      </c>
      <c r="I971" s="11" t="s">
        <v>26</v>
      </c>
      <c r="J971" s="11" t="s">
        <v>27</v>
      </c>
      <c r="K971" s="11" t="s">
        <v>76</v>
      </c>
      <c r="L971" s="11" t="s">
        <v>29</v>
      </c>
      <c r="M971" s="9" t="s">
        <v>30</v>
      </c>
      <c r="N971" s="9" t="s">
        <v>31</v>
      </c>
      <c r="O971" s="11" t="s">
        <v>32</v>
      </c>
      <c r="P971" s="11" t="s">
        <v>22</v>
      </c>
      <c r="Q971" s="11" t="s">
        <v>4886</v>
      </c>
      <c r="R971" s="11" t="s">
        <v>34</v>
      </c>
      <c r="S971" s="9" t="s">
        <v>4887</v>
      </c>
      <c r="T971" s="9" t="s">
        <v>4888</v>
      </c>
    </row>
    <row r="972" customHeight="1" spans="1:20">
      <c r="A972" s="10">
        <v>45200</v>
      </c>
      <c r="B972" s="9" t="s">
        <v>4889</v>
      </c>
      <c r="C972" s="9" t="s">
        <v>3819</v>
      </c>
      <c r="D972" s="11" t="s">
        <v>22</v>
      </c>
      <c r="E972" s="9" t="s">
        <v>4890</v>
      </c>
      <c r="F972" s="9" t="s">
        <v>4891</v>
      </c>
      <c r="G972" s="11" t="s">
        <v>130</v>
      </c>
      <c r="H972" s="11" t="s">
        <v>22</v>
      </c>
      <c r="I972" s="11" t="s">
        <v>63</v>
      </c>
      <c r="J972" s="11" t="s">
        <v>27</v>
      </c>
      <c r="K972" s="11" t="s">
        <v>28</v>
      </c>
      <c r="L972" s="11" t="s">
        <v>43</v>
      </c>
      <c r="M972" s="9" t="s">
        <v>44</v>
      </c>
      <c r="N972" s="9" t="s">
        <v>31</v>
      </c>
      <c r="O972" s="11" t="s">
        <v>32</v>
      </c>
      <c r="P972" s="11" t="s">
        <v>22</v>
      </c>
      <c r="Q972" s="11" t="s">
        <v>4892</v>
      </c>
      <c r="R972" s="11" t="s">
        <v>46</v>
      </c>
      <c r="S972" s="9" t="s">
        <v>4893</v>
      </c>
      <c r="T972" s="9" t="s">
        <v>4894</v>
      </c>
    </row>
    <row r="973" customHeight="1" spans="1:20">
      <c r="A973" s="10">
        <v>45207</v>
      </c>
      <c r="B973" s="9" t="s">
        <v>4895</v>
      </c>
      <c r="C973" s="9" t="s">
        <v>381</v>
      </c>
      <c r="D973" s="11" t="s">
        <v>22</v>
      </c>
      <c r="E973" s="9" t="s">
        <v>4896</v>
      </c>
      <c r="F973" s="9" t="s">
        <v>4897</v>
      </c>
      <c r="G973" s="11" t="s">
        <v>82</v>
      </c>
      <c r="H973" s="11" t="s">
        <v>148</v>
      </c>
      <c r="I973" s="11" t="s">
        <v>149</v>
      </c>
      <c r="J973" s="11" t="s">
        <v>27</v>
      </c>
      <c r="K973" s="11" t="s">
        <v>28</v>
      </c>
      <c r="L973" s="11" t="s">
        <v>43</v>
      </c>
      <c r="M973" s="9" t="s">
        <v>44</v>
      </c>
      <c r="N973" s="9" t="s">
        <v>31</v>
      </c>
      <c r="O973" s="11" t="s">
        <v>32</v>
      </c>
      <c r="P973" s="11" t="s">
        <v>22</v>
      </c>
      <c r="Q973" s="11" t="s">
        <v>4898</v>
      </c>
      <c r="R973" s="11" t="s">
        <v>46</v>
      </c>
      <c r="S973" s="9" t="s">
        <v>4899</v>
      </c>
      <c r="T973" s="9" t="s">
        <v>4900</v>
      </c>
    </row>
    <row r="974" customHeight="1" spans="1:20">
      <c r="A974" s="6">
        <v>45213</v>
      </c>
      <c r="B974" s="9" t="s">
        <v>4901</v>
      </c>
      <c r="C974" s="9" t="s">
        <v>4902</v>
      </c>
      <c r="D974" s="9" t="s">
        <v>22</v>
      </c>
      <c r="E974" s="9" t="s">
        <v>4903</v>
      </c>
      <c r="F974" s="9" t="s">
        <v>4904</v>
      </c>
      <c r="G974" s="9" t="s">
        <v>41</v>
      </c>
      <c r="H974" s="9" t="s">
        <v>418</v>
      </c>
      <c r="I974" s="9" t="s">
        <v>124</v>
      </c>
      <c r="J974" s="9" t="s">
        <v>27</v>
      </c>
      <c r="K974" s="9" t="s">
        <v>28</v>
      </c>
      <c r="L974" s="9" t="s">
        <v>43</v>
      </c>
      <c r="M974" s="9" t="s">
        <v>30</v>
      </c>
      <c r="N974" s="9" t="s">
        <v>31</v>
      </c>
      <c r="O974" s="9" t="s">
        <v>32</v>
      </c>
      <c r="P974" s="9" t="s">
        <v>22</v>
      </c>
      <c r="Q974" s="9" t="s">
        <v>4905</v>
      </c>
      <c r="R974" s="9" t="s">
        <v>46</v>
      </c>
      <c r="S974" s="9" t="s">
        <v>4906</v>
      </c>
      <c r="T974" s="9" t="s">
        <v>4907</v>
      </c>
    </row>
    <row r="975" customHeight="1" spans="1:20">
      <c r="A975" s="10">
        <v>45207</v>
      </c>
      <c r="B975" s="9" t="s">
        <v>4908</v>
      </c>
      <c r="C975" s="9" t="s">
        <v>817</v>
      </c>
      <c r="D975" s="11" t="s">
        <v>22</v>
      </c>
      <c r="E975" s="9" t="s">
        <v>4909</v>
      </c>
      <c r="F975" s="9" t="s">
        <v>4910</v>
      </c>
      <c r="G975" s="11" t="s">
        <v>25</v>
      </c>
      <c r="H975" s="11" t="s">
        <v>22</v>
      </c>
      <c r="I975" s="11" t="s">
        <v>111</v>
      </c>
      <c r="J975" s="11" t="s">
        <v>27</v>
      </c>
      <c r="K975" s="11" t="s">
        <v>28</v>
      </c>
      <c r="L975" s="11" t="s">
        <v>43</v>
      </c>
      <c r="M975" s="9" t="s">
        <v>44</v>
      </c>
      <c r="N975" s="9" t="s">
        <v>31</v>
      </c>
      <c r="O975" s="11" t="s">
        <v>32</v>
      </c>
      <c r="P975" s="11" t="s">
        <v>22</v>
      </c>
      <c r="Q975" s="11" t="s">
        <v>4911</v>
      </c>
      <c r="R975" s="11" t="s">
        <v>46</v>
      </c>
      <c r="S975" s="9" t="s">
        <v>4912</v>
      </c>
      <c r="T975" s="9" t="s">
        <v>4913</v>
      </c>
    </row>
    <row r="976" customHeight="1" spans="1:20">
      <c r="A976" s="10">
        <v>45207</v>
      </c>
      <c r="B976" s="9" t="s">
        <v>4914</v>
      </c>
      <c r="C976" s="9" t="s">
        <v>646</v>
      </c>
      <c r="D976" s="11" t="s">
        <v>22</v>
      </c>
      <c r="E976" s="9" t="s">
        <v>4915</v>
      </c>
      <c r="F976" s="9" t="s">
        <v>4916</v>
      </c>
      <c r="G976" s="11" t="s">
        <v>53</v>
      </c>
      <c r="H976" s="11" t="s">
        <v>22</v>
      </c>
      <c r="I976" s="11" t="s">
        <v>253</v>
      </c>
      <c r="J976" s="11" t="s">
        <v>27</v>
      </c>
      <c r="K976" s="11" t="s">
        <v>28</v>
      </c>
      <c r="L976" s="11" t="s">
        <v>43</v>
      </c>
      <c r="M976" s="9" t="s">
        <v>44</v>
      </c>
      <c r="N976" s="9" t="s">
        <v>31</v>
      </c>
      <c r="O976" s="11" t="s">
        <v>32</v>
      </c>
      <c r="P976" s="11" t="s">
        <v>22</v>
      </c>
      <c r="Q976" s="11" t="s">
        <v>4917</v>
      </c>
      <c r="R976" s="11" t="s">
        <v>46</v>
      </c>
      <c r="S976" s="9" t="s">
        <v>4918</v>
      </c>
      <c r="T976" s="9" t="s">
        <v>4919</v>
      </c>
    </row>
    <row r="977" customHeight="1" spans="1:20">
      <c r="A977" s="25">
        <v>45211</v>
      </c>
      <c r="B977" s="26" t="s">
        <v>4920</v>
      </c>
      <c r="C977" s="26" t="s">
        <v>817</v>
      </c>
      <c r="D977" s="26" t="s">
        <v>22</v>
      </c>
      <c r="E977" s="26" t="s">
        <v>4921</v>
      </c>
      <c r="F977" s="26" t="s">
        <v>4922</v>
      </c>
      <c r="G977" s="26" t="s">
        <v>25</v>
      </c>
      <c r="H977" s="26" t="s">
        <v>22</v>
      </c>
      <c r="I977" s="26" t="s">
        <v>175</v>
      </c>
      <c r="J977" s="26" t="s">
        <v>27</v>
      </c>
      <c r="K977" s="26" t="s">
        <v>28</v>
      </c>
      <c r="L977" s="26" t="s">
        <v>43</v>
      </c>
      <c r="M977" s="26" t="s">
        <v>44</v>
      </c>
      <c r="N977" s="26" t="s">
        <v>31</v>
      </c>
      <c r="O977" s="26" t="s">
        <v>32</v>
      </c>
      <c r="P977" s="26" t="s">
        <v>22</v>
      </c>
      <c r="Q977" s="26" t="s">
        <v>4923</v>
      </c>
      <c r="R977" s="26" t="s">
        <v>46</v>
      </c>
      <c r="S977" s="26" t="s">
        <v>4924</v>
      </c>
      <c r="T977" s="26" t="s">
        <v>4925</v>
      </c>
    </row>
    <row r="978" customHeight="1" spans="1:20">
      <c r="A978" s="10">
        <v>45206</v>
      </c>
      <c r="B978" s="9" t="s">
        <v>4926</v>
      </c>
      <c r="C978" s="9" t="s">
        <v>274</v>
      </c>
      <c r="D978" s="11" t="s">
        <v>22</v>
      </c>
      <c r="E978" s="9" t="s">
        <v>4927</v>
      </c>
      <c r="F978" s="9" t="s">
        <v>4928</v>
      </c>
      <c r="G978" s="11" t="s">
        <v>82</v>
      </c>
      <c r="H978" s="11" t="s">
        <v>110</v>
      </c>
      <c r="I978" s="11" t="s">
        <v>75</v>
      </c>
      <c r="J978" s="11" t="s">
        <v>27</v>
      </c>
      <c r="K978" s="11" t="s">
        <v>28</v>
      </c>
      <c r="L978" s="11" t="s">
        <v>43</v>
      </c>
      <c r="M978" s="9" t="s">
        <v>169</v>
      </c>
      <c r="N978" s="9" t="s">
        <v>208</v>
      </c>
      <c r="O978" s="11" t="s">
        <v>32</v>
      </c>
      <c r="P978" s="11" t="s">
        <v>22</v>
      </c>
      <c r="Q978" s="11" t="s">
        <v>4929</v>
      </c>
      <c r="R978" s="11" t="s">
        <v>56</v>
      </c>
      <c r="S978" s="20" t="s">
        <v>4930</v>
      </c>
      <c r="T978" s="9" t="s">
        <v>22</v>
      </c>
    </row>
    <row r="979" customHeight="1" spans="1:20">
      <c r="A979" s="10">
        <v>45207</v>
      </c>
      <c r="B979" s="9" t="s">
        <v>4931</v>
      </c>
      <c r="C979" s="9" t="s">
        <v>121</v>
      </c>
      <c r="D979" s="11" t="s">
        <v>22</v>
      </c>
      <c r="E979" s="9" t="s">
        <v>4932</v>
      </c>
      <c r="F979" s="9" t="s">
        <v>4933</v>
      </c>
      <c r="G979" s="11" t="s">
        <v>82</v>
      </c>
      <c r="H979" s="11" t="s">
        <v>22</v>
      </c>
      <c r="I979" s="11" t="s">
        <v>162</v>
      </c>
      <c r="J979" s="11" t="s">
        <v>27</v>
      </c>
      <c r="K979" s="11" t="s">
        <v>28</v>
      </c>
      <c r="L979" s="11" t="s">
        <v>43</v>
      </c>
      <c r="M979" s="9" t="s">
        <v>169</v>
      </c>
      <c r="N979" s="9" t="s">
        <v>31</v>
      </c>
      <c r="O979" s="11" t="s">
        <v>32</v>
      </c>
      <c r="P979" s="11" t="s">
        <v>22</v>
      </c>
      <c r="Q979" s="11" t="s">
        <v>4934</v>
      </c>
      <c r="R979" s="11" t="s">
        <v>56</v>
      </c>
      <c r="S979" s="20" t="s">
        <v>4935</v>
      </c>
      <c r="T979" s="31" t="s">
        <v>4936</v>
      </c>
    </row>
    <row r="980" customHeight="1" spans="1:20">
      <c r="A980" s="25">
        <v>45209</v>
      </c>
      <c r="B980" s="26" t="s">
        <v>4937</v>
      </c>
      <c r="C980" s="26" t="s">
        <v>204</v>
      </c>
      <c r="D980" s="26" t="s">
        <v>22</v>
      </c>
      <c r="E980" s="26" t="s">
        <v>4938</v>
      </c>
      <c r="F980" s="26" t="s">
        <v>4939</v>
      </c>
      <c r="G980" s="26" t="s">
        <v>82</v>
      </c>
      <c r="H980" s="26" t="s">
        <v>22</v>
      </c>
      <c r="I980" s="26" t="s">
        <v>168</v>
      </c>
      <c r="J980" s="26" t="s">
        <v>27</v>
      </c>
      <c r="K980" s="26" t="s">
        <v>28</v>
      </c>
      <c r="L980" s="26" t="s">
        <v>43</v>
      </c>
      <c r="M980" s="26" t="s">
        <v>169</v>
      </c>
      <c r="N980" s="26" t="s">
        <v>208</v>
      </c>
      <c r="O980" s="26" t="s">
        <v>32</v>
      </c>
      <c r="P980" s="26" t="s">
        <v>22</v>
      </c>
      <c r="Q980" s="26" t="s">
        <v>4940</v>
      </c>
      <c r="R980" s="26" t="s">
        <v>46</v>
      </c>
      <c r="S980" s="26" t="s">
        <v>4941</v>
      </c>
      <c r="T980" s="31" t="s">
        <v>4942</v>
      </c>
    </row>
    <row r="981" customHeight="1" spans="1:20">
      <c r="A981" s="25">
        <v>45209</v>
      </c>
      <c r="B981" s="26" t="s">
        <v>4943</v>
      </c>
      <c r="C981" s="26" t="s">
        <v>4384</v>
      </c>
      <c r="D981" s="26" t="s">
        <v>22</v>
      </c>
      <c r="E981" s="26" t="s">
        <v>4944</v>
      </c>
      <c r="F981" s="26" t="s">
        <v>4945</v>
      </c>
      <c r="G981" s="26" t="s">
        <v>82</v>
      </c>
      <c r="H981" s="26" t="s">
        <v>22</v>
      </c>
      <c r="I981" s="26" t="s">
        <v>253</v>
      </c>
      <c r="J981" s="26" t="s">
        <v>27</v>
      </c>
      <c r="K981" s="26" t="s">
        <v>28</v>
      </c>
      <c r="L981" s="26" t="s">
        <v>43</v>
      </c>
      <c r="M981" s="26" t="s">
        <v>169</v>
      </c>
      <c r="N981" s="26" t="s">
        <v>31</v>
      </c>
      <c r="O981" s="26" t="s">
        <v>32</v>
      </c>
      <c r="P981" s="26" t="s">
        <v>22</v>
      </c>
      <c r="Q981" s="26" t="s">
        <v>4946</v>
      </c>
      <c r="R981" s="26" t="s">
        <v>46</v>
      </c>
      <c r="S981" s="28" t="s">
        <v>4947</v>
      </c>
      <c r="T981" s="26" t="s">
        <v>22</v>
      </c>
    </row>
    <row r="982" customHeight="1" spans="1:20">
      <c r="A982" s="6">
        <v>45213</v>
      </c>
      <c r="B982" s="9" t="s">
        <v>4948</v>
      </c>
      <c r="C982" s="9" t="s">
        <v>204</v>
      </c>
      <c r="D982" s="9" t="s">
        <v>22</v>
      </c>
      <c r="E982" s="9" t="s">
        <v>4949</v>
      </c>
      <c r="F982" s="9" t="s">
        <v>4950</v>
      </c>
      <c r="G982" s="9" t="s">
        <v>82</v>
      </c>
      <c r="H982" s="9" t="s">
        <v>22</v>
      </c>
      <c r="I982" s="9" t="s">
        <v>168</v>
      </c>
      <c r="J982" s="9" t="s">
        <v>27</v>
      </c>
      <c r="K982" s="9" t="s">
        <v>28</v>
      </c>
      <c r="L982" s="9" t="s">
        <v>43</v>
      </c>
      <c r="M982" s="9" t="s">
        <v>169</v>
      </c>
      <c r="N982" s="9" t="s">
        <v>208</v>
      </c>
      <c r="O982" s="9" t="s">
        <v>32</v>
      </c>
      <c r="P982" s="9" t="s">
        <v>22</v>
      </c>
      <c r="Q982" s="9" t="s">
        <v>4951</v>
      </c>
      <c r="R982" s="9" t="s">
        <v>46</v>
      </c>
      <c r="S982" s="9" t="s">
        <v>4952</v>
      </c>
      <c r="T982" s="31" t="s">
        <v>4953</v>
      </c>
    </row>
    <row r="983" customHeight="1" spans="1:20">
      <c r="A983" s="6">
        <v>45215</v>
      </c>
      <c r="B983" s="9" t="s">
        <v>4954</v>
      </c>
      <c r="C983" s="9" t="s">
        <v>204</v>
      </c>
      <c r="D983" s="11" t="s">
        <v>22</v>
      </c>
      <c r="E983" s="9" t="s">
        <v>4955</v>
      </c>
      <c r="F983" s="9" t="s">
        <v>4956</v>
      </c>
      <c r="G983" s="11" t="s">
        <v>82</v>
      </c>
      <c r="H983" s="11" t="s">
        <v>22</v>
      </c>
      <c r="I983" s="11" t="s">
        <v>168</v>
      </c>
      <c r="J983" s="11" t="s">
        <v>27</v>
      </c>
      <c r="K983" s="11" t="s">
        <v>28</v>
      </c>
      <c r="L983" s="11" t="s">
        <v>43</v>
      </c>
      <c r="M983" s="9" t="s">
        <v>169</v>
      </c>
      <c r="N983" s="9" t="s">
        <v>208</v>
      </c>
      <c r="O983" s="11" t="s">
        <v>32</v>
      </c>
      <c r="P983" s="11" t="s">
        <v>22</v>
      </c>
      <c r="Q983" s="11" t="s">
        <v>4957</v>
      </c>
      <c r="R983" s="11" t="s">
        <v>46</v>
      </c>
      <c r="S983" s="20" t="s">
        <v>4958</v>
      </c>
      <c r="T983" s="31" t="s">
        <v>4959</v>
      </c>
    </row>
    <row r="984" customHeight="1" spans="1:20">
      <c r="A984" s="25">
        <v>45211</v>
      </c>
      <c r="B984" s="26" t="s">
        <v>4960</v>
      </c>
      <c r="C984" s="26" t="s">
        <v>2825</v>
      </c>
      <c r="D984" s="26" t="s">
        <v>22</v>
      </c>
      <c r="E984" s="26" t="s">
        <v>4961</v>
      </c>
      <c r="F984" s="26" t="s">
        <v>4962</v>
      </c>
      <c r="G984" s="26" t="s">
        <v>82</v>
      </c>
      <c r="H984" s="26" t="s">
        <v>22</v>
      </c>
      <c r="I984" s="26" t="s">
        <v>124</v>
      </c>
      <c r="J984" s="26" t="s">
        <v>27</v>
      </c>
      <c r="K984" s="26" t="s">
        <v>28</v>
      </c>
      <c r="L984" s="26" t="s">
        <v>43</v>
      </c>
      <c r="M984" s="26" t="s">
        <v>30</v>
      </c>
      <c r="N984" s="26" t="s">
        <v>31</v>
      </c>
      <c r="O984" s="26" t="s">
        <v>32</v>
      </c>
      <c r="P984" s="26" t="s">
        <v>22</v>
      </c>
      <c r="Q984" s="26" t="s">
        <v>4963</v>
      </c>
      <c r="R984" s="26" t="s">
        <v>46</v>
      </c>
      <c r="S984" s="26" t="s">
        <v>4964</v>
      </c>
      <c r="T984" s="26" t="s">
        <v>4965</v>
      </c>
    </row>
    <row r="985" customHeight="1" spans="1:20">
      <c r="A985" s="10">
        <v>45206</v>
      </c>
      <c r="B985" s="9" t="s">
        <v>4966</v>
      </c>
      <c r="C985" s="9" t="s">
        <v>4967</v>
      </c>
      <c r="D985" s="11" t="s">
        <v>22</v>
      </c>
      <c r="E985" s="9" t="s">
        <v>4968</v>
      </c>
      <c r="F985" s="9" t="s">
        <v>4969</v>
      </c>
      <c r="G985" s="11" t="s">
        <v>82</v>
      </c>
      <c r="H985" s="11" t="s">
        <v>22</v>
      </c>
      <c r="I985" s="11" t="s">
        <v>4970</v>
      </c>
      <c r="J985" s="11" t="s">
        <v>27</v>
      </c>
      <c r="K985" s="11" t="s">
        <v>28</v>
      </c>
      <c r="L985" s="11" t="s">
        <v>43</v>
      </c>
      <c r="M985" s="9" t="s">
        <v>169</v>
      </c>
      <c r="N985" s="9" t="s">
        <v>31</v>
      </c>
      <c r="O985" s="11" t="s">
        <v>32</v>
      </c>
      <c r="P985" s="11" t="s">
        <v>22</v>
      </c>
      <c r="Q985" s="11" t="s">
        <v>4971</v>
      </c>
      <c r="R985" s="11" t="s">
        <v>46</v>
      </c>
      <c r="S985" s="9" t="s">
        <v>4972</v>
      </c>
      <c r="T985" s="9" t="s">
        <v>4973</v>
      </c>
    </row>
    <row r="986" customHeight="1" spans="1:20">
      <c r="A986" s="10">
        <v>45201</v>
      </c>
      <c r="B986" s="12" t="s">
        <v>4974</v>
      </c>
      <c r="C986" s="12" t="s">
        <v>646</v>
      </c>
      <c r="D986" s="13"/>
      <c r="E986" s="12" t="str">
        <f>"18672659860"</f>
        <v>18672659860</v>
      </c>
      <c r="F986" s="12" t="s">
        <v>4975</v>
      </c>
      <c r="G986" s="13" t="s">
        <v>336</v>
      </c>
      <c r="H986" s="13"/>
      <c r="I986" s="13" t="s">
        <v>70</v>
      </c>
      <c r="J986" s="13" t="s">
        <v>27</v>
      </c>
      <c r="K986" s="13" t="s">
        <v>28</v>
      </c>
      <c r="L986" s="13" t="s">
        <v>43</v>
      </c>
      <c r="M986" s="12" t="s">
        <v>44</v>
      </c>
      <c r="N986" s="12" t="s">
        <v>31</v>
      </c>
      <c r="O986" s="13" t="s">
        <v>32</v>
      </c>
      <c r="P986" s="13"/>
      <c r="Q986" s="21">
        <v>45201.5928935185</v>
      </c>
      <c r="R986" s="13" t="s">
        <v>46</v>
      </c>
      <c r="S986" s="12" t="s">
        <v>4976</v>
      </c>
      <c r="T986" s="12" t="s">
        <v>4977</v>
      </c>
    </row>
    <row r="987" customHeight="1" spans="1:20">
      <c r="A987" s="10">
        <v>45202</v>
      </c>
      <c r="B987" s="12" t="s">
        <v>4978</v>
      </c>
      <c r="C987" s="12" t="s">
        <v>817</v>
      </c>
      <c r="D987" s="27"/>
      <c r="E987" s="12">
        <v>71700974904</v>
      </c>
      <c r="F987" s="12" t="s">
        <v>4979</v>
      </c>
      <c r="G987" s="27" t="s">
        <v>82</v>
      </c>
      <c r="H987" s="27" t="s">
        <v>148</v>
      </c>
      <c r="I987" s="27" t="s">
        <v>131</v>
      </c>
      <c r="J987" s="27" t="s">
        <v>27</v>
      </c>
      <c r="K987" s="27" t="s">
        <v>28</v>
      </c>
      <c r="L987" s="27" t="s">
        <v>43</v>
      </c>
      <c r="M987" s="12" t="s">
        <v>44</v>
      </c>
      <c r="N987" s="12" t="s">
        <v>31</v>
      </c>
      <c r="O987" s="27" t="s">
        <v>32</v>
      </c>
      <c r="P987" s="27"/>
      <c r="Q987" s="29">
        <v>45202.7375</v>
      </c>
      <c r="R987" s="27" t="s">
        <v>46</v>
      </c>
      <c r="S987" s="22" t="s">
        <v>4980</v>
      </c>
      <c r="T987" s="12" t="s">
        <v>4981</v>
      </c>
    </row>
    <row r="988" customHeight="1" spans="1:20">
      <c r="A988" s="10">
        <v>45204</v>
      </c>
      <c r="B988" s="12" t="s">
        <v>4982</v>
      </c>
      <c r="C988" s="12" t="s">
        <v>2825</v>
      </c>
      <c r="D988" s="13"/>
      <c r="E988" s="12" t="str">
        <f>"071700973779"</f>
        <v>071700973779</v>
      </c>
      <c r="F988" s="12" t="s">
        <v>4983</v>
      </c>
      <c r="G988" s="13" t="s">
        <v>82</v>
      </c>
      <c r="H988" s="13"/>
      <c r="I988" s="13" t="s">
        <v>75</v>
      </c>
      <c r="J988" s="13" t="s">
        <v>27</v>
      </c>
      <c r="K988" s="13" t="s">
        <v>28</v>
      </c>
      <c r="L988" s="13" t="s">
        <v>43</v>
      </c>
      <c r="M988" s="12" t="s">
        <v>169</v>
      </c>
      <c r="N988" s="12" t="s">
        <v>31</v>
      </c>
      <c r="O988" s="13" t="s">
        <v>32</v>
      </c>
      <c r="P988" s="13"/>
      <c r="Q988" s="21">
        <v>45204.5781018519</v>
      </c>
      <c r="R988" s="13" t="s">
        <v>46</v>
      </c>
      <c r="S988" s="22" t="s">
        <v>4984</v>
      </c>
      <c r="T988" s="12" t="s">
        <v>4985</v>
      </c>
    </row>
    <row r="989" customHeight="1" spans="1:20">
      <c r="A989" s="10">
        <v>45205</v>
      </c>
      <c r="B989" s="9" t="s">
        <v>4986</v>
      </c>
      <c r="C989" s="9" t="s">
        <v>783</v>
      </c>
      <c r="D989" s="11" t="s">
        <v>22</v>
      </c>
      <c r="E989" s="9" t="s">
        <v>4987</v>
      </c>
      <c r="F989" s="9" t="s">
        <v>4988</v>
      </c>
      <c r="G989" s="11" t="s">
        <v>82</v>
      </c>
      <c r="H989" s="11" t="s">
        <v>110</v>
      </c>
      <c r="I989" s="11" t="s">
        <v>931</v>
      </c>
      <c r="J989" s="11" t="s">
        <v>27</v>
      </c>
      <c r="K989" s="11" t="s">
        <v>28</v>
      </c>
      <c r="L989" s="11" t="s">
        <v>43</v>
      </c>
      <c r="M989" s="9" t="s">
        <v>44</v>
      </c>
      <c r="N989" s="9" t="s">
        <v>743</v>
      </c>
      <c r="O989" s="11" t="s">
        <v>32</v>
      </c>
      <c r="P989" s="11" t="s">
        <v>22</v>
      </c>
      <c r="Q989" s="11" t="s">
        <v>4989</v>
      </c>
      <c r="R989" s="11" t="s">
        <v>46</v>
      </c>
      <c r="S989" s="9" t="s">
        <v>4990</v>
      </c>
      <c r="T989" s="9" t="s">
        <v>4991</v>
      </c>
    </row>
    <row r="990" customHeight="1" spans="1:20">
      <c r="A990" s="10">
        <v>45206</v>
      </c>
      <c r="B990" s="9" t="s">
        <v>4992</v>
      </c>
      <c r="C990" s="9" t="s">
        <v>179</v>
      </c>
      <c r="D990" s="11" t="s">
        <v>22</v>
      </c>
      <c r="E990" s="9" t="s">
        <v>4993</v>
      </c>
      <c r="F990" s="9" t="s">
        <v>4994</v>
      </c>
      <c r="G990" s="11" t="s">
        <v>62</v>
      </c>
      <c r="H990" s="11" t="s">
        <v>96</v>
      </c>
      <c r="I990" s="11" t="s">
        <v>412</v>
      </c>
      <c r="J990" s="11" t="s">
        <v>27</v>
      </c>
      <c r="K990" s="11" t="s">
        <v>28</v>
      </c>
      <c r="L990" s="11" t="s">
        <v>43</v>
      </c>
      <c r="M990" s="9" t="s">
        <v>44</v>
      </c>
      <c r="N990" s="9" t="s">
        <v>31</v>
      </c>
      <c r="O990" s="11" t="s">
        <v>32</v>
      </c>
      <c r="P990" s="11" t="s">
        <v>22</v>
      </c>
      <c r="Q990" s="11" t="s">
        <v>4995</v>
      </c>
      <c r="R990" s="11" t="s">
        <v>46</v>
      </c>
      <c r="S990" s="9" t="s">
        <v>4996</v>
      </c>
      <c r="T990" s="9" t="s">
        <v>4997</v>
      </c>
    </row>
    <row r="991" customHeight="1" spans="1:20">
      <c r="A991" s="10">
        <v>45208</v>
      </c>
      <c r="B991" s="15" t="s">
        <v>4998</v>
      </c>
      <c r="C991" s="15" t="s">
        <v>783</v>
      </c>
      <c r="D991" s="30" t="s">
        <v>22</v>
      </c>
      <c r="E991" s="15" t="s">
        <v>4999</v>
      </c>
      <c r="F991" s="15" t="s">
        <v>5000</v>
      </c>
      <c r="G991" s="30" t="s">
        <v>82</v>
      </c>
      <c r="H991" s="30" t="s">
        <v>110</v>
      </c>
      <c r="I991" s="30" t="s">
        <v>241</v>
      </c>
      <c r="J991" s="30" t="s">
        <v>27</v>
      </c>
      <c r="K991" s="30" t="s">
        <v>28</v>
      </c>
      <c r="L991" s="30" t="s">
        <v>43</v>
      </c>
      <c r="M991" s="15" t="s">
        <v>169</v>
      </c>
      <c r="N991" s="15" t="s">
        <v>743</v>
      </c>
      <c r="O991" s="30" t="s">
        <v>32</v>
      </c>
      <c r="P991" s="30" t="s">
        <v>22</v>
      </c>
      <c r="Q991" s="30" t="s">
        <v>5001</v>
      </c>
      <c r="R991" s="30" t="s">
        <v>46</v>
      </c>
      <c r="S991" s="15" t="s">
        <v>5002</v>
      </c>
      <c r="T991" s="15" t="s">
        <v>5003</v>
      </c>
    </row>
    <row r="992" customHeight="1" spans="1:20">
      <c r="A992" s="25">
        <v>45210</v>
      </c>
      <c r="B992" s="26" t="s">
        <v>5004</v>
      </c>
      <c r="C992" s="26" t="s">
        <v>1023</v>
      </c>
      <c r="D992" s="26" t="s">
        <v>22</v>
      </c>
      <c r="E992" s="26" t="s">
        <v>5005</v>
      </c>
      <c r="F992" s="26" t="s">
        <v>5006</v>
      </c>
      <c r="G992" s="26" t="s">
        <v>82</v>
      </c>
      <c r="H992" s="26" t="s">
        <v>22</v>
      </c>
      <c r="I992" s="26" t="s">
        <v>63</v>
      </c>
      <c r="J992" s="26" t="s">
        <v>27</v>
      </c>
      <c r="K992" s="26" t="s">
        <v>28</v>
      </c>
      <c r="L992" s="26" t="s">
        <v>43</v>
      </c>
      <c r="M992" s="26" t="s">
        <v>44</v>
      </c>
      <c r="N992" s="26" t="s">
        <v>31</v>
      </c>
      <c r="O992" s="26" t="s">
        <v>32</v>
      </c>
      <c r="P992" s="26" t="s">
        <v>22</v>
      </c>
      <c r="Q992" s="26" t="s">
        <v>5007</v>
      </c>
      <c r="R992" s="26" t="s">
        <v>46</v>
      </c>
      <c r="S992" s="26" t="s">
        <v>5008</v>
      </c>
      <c r="T992" s="26" t="s">
        <v>5009</v>
      </c>
    </row>
    <row r="993" customHeight="1" spans="1:20">
      <c r="A993" s="6">
        <v>45215</v>
      </c>
      <c r="B993" s="9" t="s">
        <v>5010</v>
      </c>
      <c r="C993" s="9" t="s">
        <v>1023</v>
      </c>
      <c r="D993" s="11" t="s">
        <v>22</v>
      </c>
      <c r="E993" s="9" t="s">
        <v>5011</v>
      </c>
      <c r="F993" s="9" t="s">
        <v>5012</v>
      </c>
      <c r="G993" s="11" t="s">
        <v>53</v>
      </c>
      <c r="H993" s="11" t="s">
        <v>22</v>
      </c>
      <c r="I993" s="11" t="s">
        <v>26</v>
      </c>
      <c r="J993" s="11" t="s">
        <v>27</v>
      </c>
      <c r="K993" s="11" t="s">
        <v>76</v>
      </c>
      <c r="L993" s="11" t="s">
        <v>29</v>
      </c>
      <c r="M993" s="9" t="s">
        <v>44</v>
      </c>
      <c r="N993" s="9" t="s">
        <v>31</v>
      </c>
      <c r="O993" s="11" t="s">
        <v>32</v>
      </c>
      <c r="P993" s="11" t="s">
        <v>22</v>
      </c>
      <c r="Q993" s="11" t="s">
        <v>5013</v>
      </c>
      <c r="R993" s="11" t="s">
        <v>34</v>
      </c>
      <c r="S993" s="9" t="s">
        <v>5014</v>
      </c>
      <c r="T993" s="20" t="s">
        <v>5015</v>
      </c>
    </row>
    <row r="994" customHeight="1" spans="1:20">
      <c r="A994" s="25">
        <v>45210</v>
      </c>
      <c r="B994" s="26" t="s">
        <v>5016</v>
      </c>
      <c r="C994" s="26" t="s">
        <v>817</v>
      </c>
      <c r="D994" s="26" t="s">
        <v>22</v>
      </c>
      <c r="E994" s="26" t="s">
        <v>5017</v>
      </c>
      <c r="F994" s="26" t="s">
        <v>5018</v>
      </c>
      <c r="G994" s="26" t="s">
        <v>130</v>
      </c>
      <c r="H994" s="26" t="s">
        <v>22</v>
      </c>
      <c r="I994" s="26" t="s">
        <v>469</v>
      </c>
      <c r="J994" s="26" t="s">
        <v>27</v>
      </c>
      <c r="K994" s="26" t="s">
        <v>28</v>
      </c>
      <c r="L994" s="26" t="s">
        <v>43</v>
      </c>
      <c r="M994" s="26" t="s">
        <v>44</v>
      </c>
      <c r="N994" s="26" t="s">
        <v>31</v>
      </c>
      <c r="O994" s="26" t="s">
        <v>32</v>
      </c>
      <c r="P994" s="26" t="s">
        <v>22</v>
      </c>
      <c r="Q994" s="26" t="s">
        <v>5019</v>
      </c>
      <c r="R994" s="26" t="s">
        <v>46</v>
      </c>
      <c r="S994" s="26" t="s">
        <v>5020</v>
      </c>
      <c r="T994" s="26" t="s">
        <v>5021</v>
      </c>
    </row>
    <row r="995" customHeight="1" spans="1:20">
      <c r="A995" s="10">
        <v>45203</v>
      </c>
      <c r="B995" s="9" t="s">
        <v>5022</v>
      </c>
      <c r="C995" s="9" t="s">
        <v>1023</v>
      </c>
      <c r="D995" s="11" t="s">
        <v>22</v>
      </c>
      <c r="E995" s="9" t="s">
        <v>5023</v>
      </c>
      <c r="F995" s="9" t="s">
        <v>5024</v>
      </c>
      <c r="G995" s="11" t="s">
        <v>82</v>
      </c>
      <c r="H995" s="11" t="s">
        <v>22</v>
      </c>
      <c r="I995" s="11" t="s">
        <v>1842</v>
      </c>
      <c r="J995" s="11" t="s">
        <v>27</v>
      </c>
      <c r="K995" s="11" t="s">
        <v>28</v>
      </c>
      <c r="L995" s="11" t="s">
        <v>43</v>
      </c>
      <c r="M995" s="9" t="s">
        <v>44</v>
      </c>
      <c r="N995" s="9" t="s">
        <v>31</v>
      </c>
      <c r="O995" s="11" t="s">
        <v>32</v>
      </c>
      <c r="P995" s="11" t="s">
        <v>22</v>
      </c>
      <c r="Q995" s="11" t="s">
        <v>5025</v>
      </c>
      <c r="R995" s="11" t="s">
        <v>46</v>
      </c>
      <c r="S995" s="9" t="s">
        <v>5026</v>
      </c>
      <c r="T995" s="9" t="s">
        <v>5027</v>
      </c>
    </row>
    <row r="996" customHeight="1" spans="1:20">
      <c r="A996" s="10">
        <v>45207</v>
      </c>
      <c r="B996" s="9" t="s">
        <v>5028</v>
      </c>
      <c r="C996" s="9" t="s">
        <v>646</v>
      </c>
      <c r="D996" s="11" t="s">
        <v>22</v>
      </c>
      <c r="E996" s="9" t="s">
        <v>5029</v>
      </c>
      <c r="F996" s="9" t="s">
        <v>5030</v>
      </c>
      <c r="G996" s="11" t="s">
        <v>25</v>
      </c>
      <c r="H996" s="11" t="s">
        <v>22</v>
      </c>
      <c r="I996" s="11" t="s">
        <v>111</v>
      </c>
      <c r="J996" s="11" t="s">
        <v>27</v>
      </c>
      <c r="K996" s="11" t="s">
        <v>28</v>
      </c>
      <c r="L996" s="11" t="s">
        <v>43</v>
      </c>
      <c r="M996" s="9" t="s">
        <v>44</v>
      </c>
      <c r="N996" s="9" t="s">
        <v>31</v>
      </c>
      <c r="O996" s="11" t="s">
        <v>32</v>
      </c>
      <c r="P996" s="11" t="s">
        <v>22</v>
      </c>
      <c r="Q996" s="11" t="s">
        <v>5031</v>
      </c>
      <c r="R996" s="11" t="s">
        <v>46</v>
      </c>
      <c r="S996" s="9" t="s">
        <v>5032</v>
      </c>
      <c r="T996" s="9" t="s">
        <v>5033</v>
      </c>
    </row>
    <row r="997" customHeight="1" spans="1:20">
      <c r="A997" s="10">
        <v>45208</v>
      </c>
      <c r="B997" s="15" t="s">
        <v>5034</v>
      </c>
      <c r="C997" s="15" t="s">
        <v>5035</v>
      </c>
      <c r="D997" s="30" t="s">
        <v>22</v>
      </c>
      <c r="E997" s="15" t="s">
        <v>5036</v>
      </c>
      <c r="F997" s="15" t="s">
        <v>5037</v>
      </c>
      <c r="G997" s="30" t="s">
        <v>82</v>
      </c>
      <c r="H997" s="30" t="s">
        <v>22</v>
      </c>
      <c r="I997" s="30" t="s">
        <v>864</v>
      </c>
      <c r="J997" s="30" t="s">
        <v>27</v>
      </c>
      <c r="K997" s="30" t="s">
        <v>28</v>
      </c>
      <c r="L997" s="30" t="s">
        <v>43</v>
      </c>
      <c r="M997" s="15" t="s">
        <v>169</v>
      </c>
      <c r="N997" s="15" t="s">
        <v>31</v>
      </c>
      <c r="O997" s="30" t="s">
        <v>32</v>
      </c>
      <c r="P997" s="30" t="s">
        <v>22</v>
      </c>
      <c r="Q997" s="30" t="s">
        <v>5038</v>
      </c>
      <c r="R997" s="30" t="s">
        <v>46</v>
      </c>
      <c r="S997" s="15" t="s">
        <v>5039</v>
      </c>
      <c r="T997" s="15" t="s">
        <v>5040</v>
      </c>
    </row>
    <row r="998" customHeight="1" spans="1:20">
      <c r="A998" s="10">
        <v>45206</v>
      </c>
      <c r="B998" s="9" t="s">
        <v>5041</v>
      </c>
      <c r="C998" s="9" t="s">
        <v>191</v>
      </c>
      <c r="D998" s="11" t="s">
        <v>22</v>
      </c>
      <c r="E998" s="9" t="s">
        <v>5042</v>
      </c>
      <c r="F998" s="9" t="s">
        <v>5043</v>
      </c>
      <c r="G998" s="11" t="s">
        <v>82</v>
      </c>
      <c r="H998" s="11" t="s">
        <v>22</v>
      </c>
      <c r="I998" s="11" t="s">
        <v>26</v>
      </c>
      <c r="J998" s="11" t="s">
        <v>27</v>
      </c>
      <c r="K998" s="11" t="s">
        <v>28</v>
      </c>
      <c r="L998" s="11" t="s">
        <v>29</v>
      </c>
      <c r="M998" s="9" t="s">
        <v>30</v>
      </c>
      <c r="N998" s="9" t="s">
        <v>31</v>
      </c>
      <c r="O998" s="11" t="s">
        <v>32</v>
      </c>
      <c r="P998" s="11" t="s">
        <v>22</v>
      </c>
      <c r="Q998" s="11" t="s">
        <v>5044</v>
      </c>
      <c r="R998" s="11" t="s">
        <v>34</v>
      </c>
      <c r="S998" s="9" t="s">
        <v>5045</v>
      </c>
      <c r="T998" s="9" t="s">
        <v>5046</v>
      </c>
    </row>
    <row r="999" customHeight="1" spans="1:20">
      <c r="A999" s="10">
        <v>45202</v>
      </c>
      <c r="B999" s="12" t="s">
        <v>5047</v>
      </c>
      <c r="C999" s="12" t="s">
        <v>1475</v>
      </c>
      <c r="D999" s="27"/>
      <c r="E999" s="12">
        <v>13297280915</v>
      </c>
      <c r="F999" s="12" t="s">
        <v>5048</v>
      </c>
      <c r="G999" s="27" t="s">
        <v>82</v>
      </c>
      <c r="H999" s="27"/>
      <c r="I999" s="27" t="s">
        <v>299</v>
      </c>
      <c r="J999" s="27" t="s">
        <v>27</v>
      </c>
      <c r="K999" s="27" t="s">
        <v>28</v>
      </c>
      <c r="L999" s="27" t="s">
        <v>43</v>
      </c>
      <c r="M999" s="12" t="s">
        <v>44</v>
      </c>
      <c r="N999" s="12" t="s">
        <v>31</v>
      </c>
      <c r="O999" s="27" t="s">
        <v>32</v>
      </c>
      <c r="P999" s="27"/>
      <c r="Q999" s="29">
        <v>45202.6625</v>
      </c>
      <c r="R999" s="27" t="s">
        <v>46</v>
      </c>
      <c r="S999" s="22" t="s">
        <v>5049</v>
      </c>
      <c r="T999" s="12" t="s">
        <v>5050</v>
      </c>
    </row>
    <row r="1000" customHeight="1" spans="1:20">
      <c r="A1000" s="10">
        <v>45201</v>
      </c>
      <c r="B1000" s="12" t="s">
        <v>5051</v>
      </c>
      <c r="C1000" s="12" t="s">
        <v>837</v>
      </c>
      <c r="D1000" s="13"/>
      <c r="E1000" s="12" t="str">
        <f>"13094163331"</f>
        <v>13094163331</v>
      </c>
      <c r="F1000" s="12" t="s">
        <v>5052</v>
      </c>
      <c r="G1000" s="13" t="s">
        <v>82</v>
      </c>
      <c r="H1000" s="13"/>
      <c r="I1000" s="13" t="s">
        <v>149</v>
      </c>
      <c r="J1000" s="13" t="s">
        <v>27</v>
      </c>
      <c r="K1000" s="13" t="s">
        <v>28</v>
      </c>
      <c r="L1000" s="13" t="s">
        <v>43</v>
      </c>
      <c r="M1000" s="12" t="s">
        <v>44</v>
      </c>
      <c r="N1000" s="12" t="s">
        <v>31</v>
      </c>
      <c r="O1000" s="13" t="s">
        <v>32</v>
      </c>
      <c r="P1000" s="13"/>
      <c r="Q1000" s="21">
        <v>45201.5663657407</v>
      </c>
      <c r="R1000" s="13" t="s">
        <v>46</v>
      </c>
      <c r="S1000" s="12" t="s">
        <v>5053</v>
      </c>
      <c r="T1000" s="12" t="s">
        <v>5054</v>
      </c>
    </row>
    <row r="1001" customHeight="1" spans="1:20">
      <c r="A1001" s="10">
        <v>45203</v>
      </c>
      <c r="B1001" s="9" t="s">
        <v>5055</v>
      </c>
      <c r="C1001" s="9" t="s">
        <v>5056</v>
      </c>
      <c r="D1001" s="11" t="s">
        <v>22</v>
      </c>
      <c r="E1001" s="9" t="s">
        <v>5057</v>
      </c>
      <c r="F1001" s="9" t="s">
        <v>5052</v>
      </c>
      <c r="G1001" s="11" t="s">
        <v>82</v>
      </c>
      <c r="H1001" s="11" t="s">
        <v>22</v>
      </c>
      <c r="I1001" s="11" t="s">
        <v>26</v>
      </c>
      <c r="J1001" s="11" t="s">
        <v>27</v>
      </c>
      <c r="K1001" s="11" t="s">
        <v>28</v>
      </c>
      <c r="L1001" s="11" t="s">
        <v>29</v>
      </c>
      <c r="M1001" s="9" t="s">
        <v>44</v>
      </c>
      <c r="N1001" s="9" t="s">
        <v>31</v>
      </c>
      <c r="O1001" s="11" t="s">
        <v>32</v>
      </c>
      <c r="P1001" s="11" t="s">
        <v>22</v>
      </c>
      <c r="Q1001" s="11" t="s">
        <v>5058</v>
      </c>
      <c r="R1001" s="11" t="s">
        <v>34</v>
      </c>
      <c r="S1001" s="9" t="s">
        <v>5059</v>
      </c>
      <c r="T1001" s="9" t="s">
        <v>5060</v>
      </c>
    </row>
    <row r="1002" customHeight="1" spans="1:20">
      <c r="A1002" s="10">
        <v>45205</v>
      </c>
      <c r="B1002" s="9" t="s">
        <v>5061</v>
      </c>
      <c r="C1002" s="9" t="s">
        <v>817</v>
      </c>
      <c r="D1002" s="11" t="s">
        <v>22</v>
      </c>
      <c r="E1002" s="9" t="s">
        <v>5062</v>
      </c>
      <c r="F1002" s="9" t="s">
        <v>5063</v>
      </c>
      <c r="G1002" s="11" t="s">
        <v>25</v>
      </c>
      <c r="H1002" s="11" t="s">
        <v>22</v>
      </c>
      <c r="I1002" s="11" t="s">
        <v>149</v>
      </c>
      <c r="J1002" s="11" t="s">
        <v>27</v>
      </c>
      <c r="K1002" s="11" t="s">
        <v>28</v>
      </c>
      <c r="L1002" s="11" t="s">
        <v>43</v>
      </c>
      <c r="M1002" s="9" t="s">
        <v>44</v>
      </c>
      <c r="N1002" s="9" t="s">
        <v>31</v>
      </c>
      <c r="O1002" s="11" t="s">
        <v>32</v>
      </c>
      <c r="P1002" s="11" t="s">
        <v>22</v>
      </c>
      <c r="Q1002" s="11" t="s">
        <v>5064</v>
      </c>
      <c r="R1002" s="11" t="s">
        <v>46</v>
      </c>
      <c r="S1002" s="9" t="s">
        <v>5065</v>
      </c>
      <c r="T1002" s="9" t="s">
        <v>5066</v>
      </c>
    </row>
    <row r="1003" customHeight="1" spans="1:20">
      <c r="A1003" s="10">
        <v>45204</v>
      </c>
      <c r="B1003" s="12" t="s">
        <v>5067</v>
      </c>
      <c r="C1003" s="12" t="s">
        <v>5068</v>
      </c>
      <c r="D1003" s="13"/>
      <c r="E1003" s="12" t="str">
        <f>"071703290178"</f>
        <v>071703290178</v>
      </c>
      <c r="F1003" s="12" t="s">
        <v>5069</v>
      </c>
      <c r="G1003" s="13" t="s">
        <v>82</v>
      </c>
      <c r="H1003" s="13"/>
      <c r="I1003" s="13" t="s">
        <v>168</v>
      </c>
      <c r="J1003" s="13" t="s">
        <v>27</v>
      </c>
      <c r="K1003" s="13" t="s">
        <v>28</v>
      </c>
      <c r="L1003" s="13" t="s">
        <v>43</v>
      </c>
      <c r="M1003" s="12" t="s">
        <v>169</v>
      </c>
      <c r="N1003" s="12" t="s">
        <v>31</v>
      </c>
      <c r="O1003" s="13" t="s">
        <v>32</v>
      </c>
      <c r="P1003" s="13"/>
      <c r="Q1003" s="21">
        <v>45204.4438773148</v>
      </c>
      <c r="R1003" s="13" t="s">
        <v>46</v>
      </c>
      <c r="S1003" s="22" t="s">
        <v>5070</v>
      </c>
      <c r="T1003" s="22" t="s">
        <v>5071</v>
      </c>
    </row>
    <row r="1004" customHeight="1" spans="1:20">
      <c r="A1004" s="10">
        <v>45206</v>
      </c>
      <c r="B1004" s="9" t="s">
        <v>5072</v>
      </c>
      <c r="C1004" s="9" t="s">
        <v>817</v>
      </c>
      <c r="D1004" s="11" t="s">
        <v>22</v>
      </c>
      <c r="E1004" s="9" t="s">
        <v>5073</v>
      </c>
      <c r="F1004" s="9" t="s">
        <v>5074</v>
      </c>
      <c r="G1004" s="11" t="s">
        <v>82</v>
      </c>
      <c r="H1004" s="11" t="s">
        <v>22</v>
      </c>
      <c r="I1004" s="11" t="s">
        <v>701</v>
      </c>
      <c r="J1004" s="11" t="s">
        <v>27</v>
      </c>
      <c r="K1004" s="11" t="s">
        <v>28</v>
      </c>
      <c r="L1004" s="11" t="s">
        <v>43</v>
      </c>
      <c r="M1004" s="9" t="s">
        <v>799</v>
      </c>
      <c r="N1004" s="9" t="s">
        <v>31</v>
      </c>
      <c r="O1004" s="11" t="s">
        <v>32</v>
      </c>
      <c r="P1004" s="11" t="s">
        <v>22</v>
      </c>
      <c r="Q1004" s="11" t="s">
        <v>5075</v>
      </c>
      <c r="R1004" s="11" t="s">
        <v>46</v>
      </c>
      <c r="S1004" s="9" t="s">
        <v>5076</v>
      </c>
      <c r="T1004" s="9" t="s">
        <v>5077</v>
      </c>
    </row>
    <row r="1005" customHeight="1" spans="1:20">
      <c r="A1005" s="10">
        <v>45205</v>
      </c>
      <c r="B1005" s="9" t="s">
        <v>5078</v>
      </c>
      <c r="C1005" s="9" t="s">
        <v>399</v>
      </c>
      <c r="D1005" s="11" t="s">
        <v>22</v>
      </c>
      <c r="E1005" s="9" t="s">
        <v>5079</v>
      </c>
      <c r="F1005" s="9" t="s">
        <v>5080</v>
      </c>
      <c r="G1005" s="11" t="s">
        <v>41</v>
      </c>
      <c r="H1005" s="11" t="s">
        <v>148</v>
      </c>
      <c r="I1005" s="11" t="s">
        <v>277</v>
      </c>
      <c r="J1005" s="11" t="s">
        <v>27</v>
      </c>
      <c r="K1005" s="11" t="s">
        <v>28</v>
      </c>
      <c r="L1005" s="11" t="s">
        <v>43</v>
      </c>
      <c r="M1005" s="9" t="s">
        <v>30</v>
      </c>
      <c r="N1005" s="9" t="s">
        <v>31</v>
      </c>
      <c r="O1005" s="11" t="s">
        <v>32</v>
      </c>
      <c r="P1005" s="11" t="s">
        <v>22</v>
      </c>
      <c r="Q1005" s="11" t="s">
        <v>5081</v>
      </c>
      <c r="R1005" s="11" t="s">
        <v>46</v>
      </c>
      <c r="S1005" s="20" t="s">
        <v>5082</v>
      </c>
      <c r="T1005" s="31" t="s">
        <v>5083</v>
      </c>
    </row>
    <row r="1006" customHeight="1" spans="1:20">
      <c r="A1006" s="25">
        <v>45211</v>
      </c>
      <c r="B1006" s="26" t="s">
        <v>5084</v>
      </c>
      <c r="C1006" s="26" t="s">
        <v>783</v>
      </c>
      <c r="D1006" s="26" t="s">
        <v>22</v>
      </c>
      <c r="E1006" s="26" t="s">
        <v>5085</v>
      </c>
      <c r="F1006" s="26" t="s">
        <v>5086</v>
      </c>
      <c r="G1006" s="26" t="s">
        <v>25</v>
      </c>
      <c r="H1006" s="26" t="s">
        <v>22</v>
      </c>
      <c r="I1006" s="26" t="s">
        <v>490</v>
      </c>
      <c r="J1006" s="26" t="s">
        <v>27</v>
      </c>
      <c r="K1006" s="26" t="s">
        <v>28</v>
      </c>
      <c r="L1006" s="26" t="s">
        <v>43</v>
      </c>
      <c r="M1006" s="26" t="s">
        <v>30</v>
      </c>
      <c r="N1006" s="26" t="s">
        <v>743</v>
      </c>
      <c r="O1006" s="26" t="s">
        <v>32</v>
      </c>
      <c r="P1006" s="26" t="s">
        <v>22</v>
      </c>
      <c r="Q1006" s="26" t="s">
        <v>5087</v>
      </c>
      <c r="R1006" s="26" t="s">
        <v>46</v>
      </c>
      <c r="S1006" s="26" t="s">
        <v>5088</v>
      </c>
      <c r="T1006" s="26" t="s">
        <v>5089</v>
      </c>
    </row>
    <row r="1007" customHeight="1" spans="1:20">
      <c r="A1007" s="10">
        <v>45200</v>
      </c>
      <c r="B1007" s="9" t="s">
        <v>5090</v>
      </c>
      <c r="C1007" s="9" t="s">
        <v>646</v>
      </c>
      <c r="D1007" s="11" t="s">
        <v>22</v>
      </c>
      <c r="E1007" s="9" t="s">
        <v>5091</v>
      </c>
      <c r="F1007" s="9" t="s">
        <v>5092</v>
      </c>
      <c r="G1007" s="11" t="s">
        <v>25</v>
      </c>
      <c r="H1007" s="11" t="s">
        <v>148</v>
      </c>
      <c r="I1007" s="11" t="s">
        <v>732</v>
      </c>
      <c r="J1007" s="11" t="s">
        <v>27</v>
      </c>
      <c r="K1007" s="11" t="s">
        <v>28</v>
      </c>
      <c r="L1007" s="11" t="s">
        <v>43</v>
      </c>
      <c r="M1007" s="9" t="s">
        <v>44</v>
      </c>
      <c r="N1007" s="9" t="s">
        <v>31</v>
      </c>
      <c r="O1007" s="11" t="s">
        <v>32</v>
      </c>
      <c r="P1007" s="11" t="s">
        <v>22</v>
      </c>
      <c r="Q1007" s="11" t="s">
        <v>5093</v>
      </c>
      <c r="R1007" s="11" t="s">
        <v>46</v>
      </c>
      <c r="S1007" s="9" t="s">
        <v>5094</v>
      </c>
      <c r="T1007" s="9" t="s">
        <v>5095</v>
      </c>
    </row>
    <row r="1008" customHeight="1" spans="1:20">
      <c r="A1008" s="10">
        <v>45201</v>
      </c>
      <c r="B1008" s="12" t="s">
        <v>5096</v>
      </c>
      <c r="C1008" s="12" t="s">
        <v>204</v>
      </c>
      <c r="D1008" s="13"/>
      <c r="E1008" s="12" t="str">
        <f>"15571776785"</f>
        <v>15571776785</v>
      </c>
      <c r="F1008" s="12" t="s">
        <v>5097</v>
      </c>
      <c r="G1008" s="13" t="s">
        <v>130</v>
      </c>
      <c r="H1008" s="13"/>
      <c r="I1008" s="13" t="s">
        <v>162</v>
      </c>
      <c r="J1008" s="13" t="s">
        <v>27</v>
      </c>
      <c r="K1008" s="13" t="s">
        <v>28</v>
      </c>
      <c r="L1008" s="13" t="s">
        <v>43</v>
      </c>
      <c r="M1008" s="12" t="s">
        <v>30</v>
      </c>
      <c r="N1008" s="12" t="s">
        <v>208</v>
      </c>
      <c r="O1008" s="13" t="s">
        <v>32</v>
      </c>
      <c r="P1008" s="13"/>
      <c r="Q1008" s="21">
        <v>45201.6812152778</v>
      </c>
      <c r="R1008" s="13" t="s">
        <v>56</v>
      </c>
      <c r="S1008" s="22" t="s">
        <v>5098</v>
      </c>
      <c r="T1008" s="12"/>
    </row>
    <row r="1009" customHeight="1" spans="1:20">
      <c r="A1009" s="10">
        <v>45202</v>
      </c>
      <c r="B1009" s="12" t="s">
        <v>5099</v>
      </c>
      <c r="C1009" s="12" t="s">
        <v>399</v>
      </c>
      <c r="D1009" s="27"/>
      <c r="E1009" s="12">
        <v>15571776785</v>
      </c>
      <c r="F1009" s="12" t="s">
        <v>5097</v>
      </c>
      <c r="G1009" s="27" t="s">
        <v>130</v>
      </c>
      <c r="H1009" s="27" t="s">
        <v>148</v>
      </c>
      <c r="I1009" s="27" t="s">
        <v>111</v>
      </c>
      <c r="J1009" s="27" t="s">
        <v>27</v>
      </c>
      <c r="K1009" s="27" t="s">
        <v>28</v>
      </c>
      <c r="L1009" s="27" t="s">
        <v>43</v>
      </c>
      <c r="M1009" s="12" t="s">
        <v>30</v>
      </c>
      <c r="N1009" s="12" t="s">
        <v>31</v>
      </c>
      <c r="O1009" s="27" t="s">
        <v>32</v>
      </c>
      <c r="P1009" s="27"/>
      <c r="Q1009" s="29">
        <v>45202.6006944444</v>
      </c>
      <c r="R1009" s="27" t="s">
        <v>46</v>
      </c>
      <c r="S1009" s="22" t="s">
        <v>5100</v>
      </c>
      <c r="T1009" s="12" t="s">
        <v>5101</v>
      </c>
    </row>
    <row r="1010" customHeight="1" spans="1:20">
      <c r="A1010" s="25">
        <v>45210</v>
      </c>
      <c r="B1010" s="26" t="s">
        <v>5102</v>
      </c>
      <c r="C1010" s="26" t="s">
        <v>399</v>
      </c>
      <c r="D1010" s="26" t="s">
        <v>22</v>
      </c>
      <c r="E1010" s="26" t="s">
        <v>5103</v>
      </c>
      <c r="F1010" s="26" t="s">
        <v>5104</v>
      </c>
      <c r="G1010" s="26" t="s">
        <v>69</v>
      </c>
      <c r="H1010" s="26" t="s">
        <v>22</v>
      </c>
      <c r="I1010" s="26" t="s">
        <v>412</v>
      </c>
      <c r="J1010" s="26" t="s">
        <v>27</v>
      </c>
      <c r="K1010" s="26" t="s">
        <v>76</v>
      </c>
      <c r="L1010" s="26" t="s">
        <v>43</v>
      </c>
      <c r="M1010" s="26" t="s">
        <v>30</v>
      </c>
      <c r="N1010" s="26" t="s">
        <v>31</v>
      </c>
      <c r="O1010" s="26" t="s">
        <v>32</v>
      </c>
      <c r="P1010" s="26" t="s">
        <v>22</v>
      </c>
      <c r="Q1010" s="26" t="s">
        <v>5105</v>
      </c>
      <c r="R1010" s="26" t="s">
        <v>46</v>
      </c>
      <c r="S1010" s="28" t="s">
        <v>5106</v>
      </c>
      <c r="T1010" s="26" t="s">
        <v>22</v>
      </c>
    </row>
    <row r="1011" customHeight="1" spans="1:20">
      <c r="A1011" s="6">
        <v>45213</v>
      </c>
      <c r="B1011" s="9" t="s">
        <v>5107</v>
      </c>
      <c r="C1011" s="9" t="s">
        <v>204</v>
      </c>
      <c r="D1011" s="9" t="s">
        <v>22</v>
      </c>
      <c r="E1011" s="9" t="s">
        <v>5108</v>
      </c>
      <c r="F1011" s="9" t="s">
        <v>5109</v>
      </c>
      <c r="G1011" s="9" t="s">
        <v>130</v>
      </c>
      <c r="H1011" s="9" t="s">
        <v>22</v>
      </c>
      <c r="I1011" s="9" t="s">
        <v>1181</v>
      </c>
      <c r="J1011" s="9" t="s">
        <v>27</v>
      </c>
      <c r="K1011" s="9" t="s">
        <v>28</v>
      </c>
      <c r="L1011" s="9" t="s">
        <v>43</v>
      </c>
      <c r="M1011" s="9" t="s">
        <v>44</v>
      </c>
      <c r="N1011" s="9" t="s">
        <v>208</v>
      </c>
      <c r="O1011" s="9" t="s">
        <v>32</v>
      </c>
      <c r="P1011" s="9" t="s">
        <v>22</v>
      </c>
      <c r="Q1011" s="9" t="s">
        <v>5110</v>
      </c>
      <c r="R1011" s="9" t="s">
        <v>56</v>
      </c>
      <c r="S1011" s="9" t="s">
        <v>5111</v>
      </c>
      <c r="T1011" s="31" t="s">
        <v>5112</v>
      </c>
    </row>
    <row r="1012" customHeight="1" spans="1:20">
      <c r="A1012" s="10">
        <v>45204</v>
      </c>
      <c r="B1012" s="12" t="s">
        <v>5113</v>
      </c>
      <c r="C1012" s="12" t="s">
        <v>646</v>
      </c>
      <c r="D1012" s="13"/>
      <c r="E1012" s="12" t="str">
        <f>"18571043935"</f>
        <v>18571043935</v>
      </c>
      <c r="F1012" s="12" t="s">
        <v>5114</v>
      </c>
      <c r="G1012" s="13" t="s">
        <v>53</v>
      </c>
      <c r="H1012" s="13"/>
      <c r="I1012" s="13" t="s">
        <v>576</v>
      </c>
      <c r="J1012" s="13" t="s">
        <v>27</v>
      </c>
      <c r="K1012" s="13" t="s">
        <v>28</v>
      </c>
      <c r="L1012" s="13" t="s">
        <v>43</v>
      </c>
      <c r="M1012" s="12" t="s">
        <v>44</v>
      </c>
      <c r="N1012" s="12" t="s">
        <v>31</v>
      </c>
      <c r="O1012" s="13" t="s">
        <v>32</v>
      </c>
      <c r="P1012" s="13"/>
      <c r="Q1012" s="21">
        <v>45204.7720486111</v>
      </c>
      <c r="R1012" s="13" t="s">
        <v>46</v>
      </c>
      <c r="S1012" s="22" t="s">
        <v>5115</v>
      </c>
      <c r="T1012" s="12" t="s">
        <v>5116</v>
      </c>
    </row>
    <row r="1013" customHeight="1" spans="1:20">
      <c r="A1013" s="10">
        <v>45201</v>
      </c>
      <c r="B1013" s="12" t="s">
        <v>5117</v>
      </c>
      <c r="C1013" s="12" t="s">
        <v>1023</v>
      </c>
      <c r="D1013" s="13"/>
      <c r="E1013" s="12" t="str">
        <f>"13618691231"</f>
        <v>13618691231</v>
      </c>
      <c r="F1013" s="12" t="s">
        <v>5118</v>
      </c>
      <c r="G1013" s="13" t="s">
        <v>82</v>
      </c>
      <c r="H1013" s="13"/>
      <c r="I1013" s="13" t="s">
        <v>207</v>
      </c>
      <c r="J1013" s="13" t="s">
        <v>27</v>
      </c>
      <c r="K1013" s="13" t="s">
        <v>28</v>
      </c>
      <c r="L1013" s="13" t="s">
        <v>43</v>
      </c>
      <c r="M1013" s="12" t="s">
        <v>44</v>
      </c>
      <c r="N1013" s="12" t="s">
        <v>31</v>
      </c>
      <c r="O1013" s="13" t="s">
        <v>32</v>
      </c>
      <c r="P1013" s="13"/>
      <c r="Q1013" s="21">
        <v>45201.4975694444</v>
      </c>
      <c r="R1013" s="13" t="s">
        <v>46</v>
      </c>
      <c r="S1013" s="12" t="s">
        <v>5119</v>
      </c>
      <c r="T1013" s="12" t="s">
        <v>5120</v>
      </c>
    </row>
    <row r="1014" customHeight="1" spans="1:20">
      <c r="A1014" s="25">
        <v>45210</v>
      </c>
      <c r="B1014" s="26" t="s">
        <v>5121</v>
      </c>
      <c r="C1014" s="26" t="s">
        <v>204</v>
      </c>
      <c r="D1014" s="26" t="s">
        <v>22</v>
      </c>
      <c r="E1014" s="26" t="s">
        <v>5122</v>
      </c>
      <c r="F1014" s="26" t="s">
        <v>5123</v>
      </c>
      <c r="G1014" s="26" t="s">
        <v>41</v>
      </c>
      <c r="H1014" s="26" t="s">
        <v>22</v>
      </c>
      <c r="I1014" s="26" t="s">
        <v>293</v>
      </c>
      <c r="J1014" s="26" t="s">
        <v>27</v>
      </c>
      <c r="K1014" s="26" t="s">
        <v>28</v>
      </c>
      <c r="L1014" s="26" t="s">
        <v>43</v>
      </c>
      <c r="M1014" s="26" t="s">
        <v>44</v>
      </c>
      <c r="N1014" s="26" t="s">
        <v>208</v>
      </c>
      <c r="O1014" s="26" t="s">
        <v>32</v>
      </c>
      <c r="P1014" s="26" t="s">
        <v>22</v>
      </c>
      <c r="Q1014" s="26" t="s">
        <v>5124</v>
      </c>
      <c r="R1014" s="26" t="s">
        <v>56</v>
      </c>
      <c r="S1014" s="28" t="s">
        <v>5125</v>
      </c>
      <c r="T1014" s="26" t="s">
        <v>22</v>
      </c>
    </row>
    <row r="1015" customHeight="1" spans="1:20">
      <c r="A1015" s="10">
        <v>45200</v>
      </c>
      <c r="B1015" s="9" t="s">
        <v>5126</v>
      </c>
      <c r="C1015" s="9" t="s">
        <v>399</v>
      </c>
      <c r="D1015" s="11" t="s">
        <v>22</v>
      </c>
      <c r="E1015" s="9" t="s">
        <v>5127</v>
      </c>
      <c r="F1015" s="9" t="s">
        <v>5128</v>
      </c>
      <c r="G1015" s="11" t="s">
        <v>336</v>
      </c>
      <c r="H1015" s="11" t="s">
        <v>22</v>
      </c>
      <c r="I1015" s="11" t="s">
        <v>207</v>
      </c>
      <c r="J1015" s="11" t="s">
        <v>27</v>
      </c>
      <c r="K1015" s="11" t="s">
        <v>28</v>
      </c>
      <c r="L1015" s="11" t="s">
        <v>43</v>
      </c>
      <c r="M1015" s="9" t="s">
        <v>30</v>
      </c>
      <c r="N1015" s="9" t="s">
        <v>31</v>
      </c>
      <c r="O1015" s="11" t="s">
        <v>32</v>
      </c>
      <c r="P1015" s="11" t="s">
        <v>22</v>
      </c>
      <c r="Q1015" s="11" t="s">
        <v>5129</v>
      </c>
      <c r="R1015" s="11" t="s">
        <v>46</v>
      </c>
      <c r="S1015" s="20" t="s">
        <v>5130</v>
      </c>
      <c r="T1015" s="9" t="s">
        <v>22</v>
      </c>
    </row>
    <row r="1016" customHeight="1" spans="1:20">
      <c r="A1016" s="10">
        <v>45200</v>
      </c>
      <c r="B1016" s="9" t="s">
        <v>5131</v>
      </c>
      <c r="C1016" s="9" t="s">
        <v>778</v>
      </c>
      <c r="D1016" s="11" t="s">
        <v>22</v>
      </c>
      <c r="E1016" s="9" t="s">
        <v>5132</v>
      </c>
      <c r="F1016" s="9" t="s">
        <v>5133</v>
      </c>
      <c r="G1016" s="11" t="s">
        <v>130</v>
      </c>
      <c r="H1016" s="11" t="s">
        <v>22</v>
      </c>
      <c r="I1016" s="11" t="s">
        <v>117</v>
      </c>
      <c r="J1016" s="11" t="s">
        <v>27</v>
      </c>
      <c r="K1016" s="11" t="s">
        <v>28</v>
      </c>
      <c r="L1016" s="11" t="s">
        <v>43</v>
      </c>
      <c r="M1016" s="9" t="s">
        <v>44</v>
      </c>
      <c r="N1016" s="9" t="s">
        <v>31</v>
      </c>
      <c r="O1016" s="11" t="s">
        <v>32</v>
      </c>
      <c r="P1016" s="11" t="s">
        <v>22</v>
      </c>
      <c r="Q1016" s="11" t="s">
        <v>5134</v>
      </c>
      <c r="R1016" s="11" t="s">
        <v>46</v>
      </c>
      <c r="S1016" s="9" t="s">
        <v>5135</v>
      </c>
      <c r="T1016" s="9" t="s">
        <v>5136</v>
      </c>
    </row>
    <row r="1017" customHeight="1" spans="1:20">
      <c r="A1017" s="10">
        <v>45200</v>
      </c>
      <c r="B1017" s="9" t="s">
        <v>5137</v>
      </c>
      <c r="C1017" s="9" t="s">
        <v>179</v>
      </c>
      <c r="D1017" s="11" t="s">
        <v>22</v>
      </c>
      <c r="E1017" s="9" t="s">
        <v>5138</v>
      </c>
      <c r="F1017" s="9" t="s">
        <v>5139</v>
      </c>
      <c r="G1017" s="11" t="s">
        <v>82</v>
      </c>
      <c r="H1017" s="11" t="s">
        <v>22</v>
      </c>
      <c r="I1017" s="11" t="s">
        <v>168</v>
      </c>
      <c r="J1017" s="11" t="s">
        <v>27</v>
      </c>
      <c r="K1017" s="11" t="s">
        <v>28</v>
      </c>
      <c r="L1017" s="11" t="s">
        <v>43</v>
      </c>
      <c r="M1017" s="9" t="s">
        <v>169</v>
      </c>
      <c r="N1017" s="9" t="s">
        <v>31</v>
      </c>
      <c r="O1017" s="11" t="s">
        <v>32</v>
      </c>
      <c r="P1017" s="11" t="s">
        <v>22</v>
      </c>
      <c r="Q1017" s="11" t="s">
        <v>5140</v>
      </c>
      <c r="R1017" s="11" t="s">
        <v>46</v>
      </c>
      <c r="S1017" s="9" t="s">
        <v>5141</v>
      </c>
      <c r="T1017" s="9" t="s">
        <v>5142</v>
      </c>
    </row>
    <row r="1018" customHeight="1" spans="1:20">
      <c r="A1018" s="10">
        <v>45200</v>
      </c>
      <c r="B1018" s="9" t="s">
        <v>5143</v>
      </c>
      <c r="C1018" s="9" t="s">
        <v>4058</v>
      </c>
      <c r="D1018" s="11" t="s">
        <v>22</v>
      </c>
      <c r="E1018" s="9" t="s">
        <v>5144</v>
      </c>
      <c r="F1018" s="9" t="s">
        <v>5145</v>
      </c>
      <c r="G1018" s="11" t="s">
        <v>41</v>
      </c>
      <c r="H1018" s="11" t="s">
        <v>22</v>
      </c>
      <c r="I1018" s="11" t="s">
        <v>26</v>
      </c>
      <c r="J1018" s="11" t="s">
        <v>27</v>
      </c>
      <c r="K1018" s="11" t="s">
        <v>76</v>
      </c>
      <c r="L1018" s="11" t="s">
        <v>29</v>
      </c>
      <c r="M1018" s="9" t="s">
        <v>44</v>
      </c>
      <c r="N1018" s="9" t="s">
        <v>31</v>
      </c>
      <c r="O1018" s="11" t="s">
        <v>32</v>
      </c>
      <c r="P1018" s="11" t="s">
        <v>22</v>
      </c>
      <c r="Q1018" s="11" t="s">
        <v>5146</v>
      </c>
      <c r="R1018" s="11" t="s">
        <v>34</v>
      </c>
      <c r="S1018" s="9" t="s">
        <v>5147</v>
      </c>
      <c r="T1018" s="31" t="s">
        <v>5148</v>
      </c>
    </row>
    <row r="1019" customHeight="1" spans="1:20">
      <c r="A1019" s="10">
        <v>45202</v>
      </c>
      <c r="B1019" s="12" t="s">
        <v>5149</v>
      </c>
      <c r="C1019" s="12" t="s">
        <v>1023</v>
      </c>
      <c r="D1019" s="27"/>
      <c r="E1019" s="12">
        <v>15571762399</v>
      </c>
      <c r="F1019" s="12" t="s">
        <v>5150</v>
      </c>
      <c r="G1019" s="27" t="s">
        <v>41</v>
      </c>
      <c r="H1019" s="27"/>
      <c r="I1019" s="27" t="s">
        <v>83</v>
      </c>
      <c r="J1019" s="27" t="s">
        <v>27</v>
      </c>
      <c r="K1019" s="27" t="s">
        <v>28</v>
      </c>
      <c r="L1019" s="27" t="s">
        <v>43</v>
      </c>
      <c r="M1019" s="12" t="s">
        <v>30</v>
      </c>
      <c r="N1019" s="12" t="s">
        <v>31</v>
      </c>
      <c r="O1019" s="27" t="s">
        <v>32</v>
      </c>
      <c r="P1019" s="27"/>
      <c r="Q1019" s="29">
        <v>45202.4701388889</v>
      </c>
      <c r="R1019" s="27" t="s">
        <v>46</v>
      </c>
      <c r="S1019" s="22" t="s">
        <v>5151</v>
      </c>
      <c r="T1019" s="12" t="s">
        <v>5152</v>
      </c>
    </row>
    <row r="1020" customHeight="1" spans="1:20">
      <c r="A1020" s="6">
        <v>45212</v>
      </c>
      <c r="B1020" s="9" t="s">
        <v>5153</v>
      </c>
      <c r="C1020" s="9" t="s">
        <v>783</v>
      </c>
      <c r="D1020" s="9" t="s">
        <v>22</v>
      </c>
      <c r="E1020" s="9" t="s">
        <v>5154</v>
      </c>
      <c r="F1020" s="9" t="s">
        <v>5155</v>
      </c>
      <c r="G1020" s="9" t="s">
        <v>82</v>
      </c>
      <c r="H1020" s="9" t="s">
        <v>22</v>
      </c>
      <c r="I1020" s="9" t="s">
        <v>207</v>
      </c>
      <c r="J1020" s="9" t="s">
        <v>27</v>
      </c>
      <c r="K1020" s="9" t="s">
        <v>28</v>
      </c>
      <c r="L1020" s="9" t="s">
        <v>43</v>
      </c>
      <c r="M1020" s="9" t="s">
        <v>169</v>
      </c>
      <c r="N1020" s="9" t="s">
        <v>743</v>
      </c>
      <c r="O1020" s="9" t="s">
        <v>32</v>
      </c>
      <c r="P1020" s="9" t="s">
        <v>22</v>
      </c>
      <c r="Q1020" s="9" t="s">
        <v>5156</v>
      </c>
      <c r="R1020" s="9" t="s">
        <v>46</v>
      </c>
      <c r="S1020" s="9" t="s">
        <v>5157</v>
      </c>
      <c r="T1020" s="9" t="s">
        <v>5158</v>
      </c>
    </row>
    <row r="1021" customHeight="1" spans="1:20">
      <c r="A1021" s="10">
        <v>45207</v>
      </c>
      <c r="B1021" s="9" t="s">
        <v>5159</v>
      </c>
      <c r="C1021" s="9" t="s">
        <v>79</v>
      </c>
      <c r="D1021" s="11" t="s">
        <v>22</v>
      </c>
      <c r="E1021" s="9" t="s">
        <v>5160</v>
      </c>
      <c r="F1021" s="9" t="s">
        <v>5161</v>
      </c>
      <c r="G1021" s="11" t="s">
        <v>69</v>
      </c>
      <c r="H1021" s="11" t="s">
        <v>22</v>
      </c>
      <c r="I1021" s="11" t="s">
        <v>931</v>
      </c>
      <c r="J1021" s="11" t="s">
        <v>27</v>
      </c>
      <c r="K1021" s="11" t="s">
        <v>28</v>
      </c>
      <c r="L1021" s="11" t="s">
        <v>43</v>
      </c>
      <c r="M1021" s="9" t="s">
        <v>30</v>
      </c>
      <c r="N1021" s="9" t="s">
        <v>31</v>
      </c>
      <c r="O1021" s="11" t="s">
        <v>32</v>
      </c>
      <c r="P1021" s="11" t="s">
        <v>22</v>
      </c>
      <c r="Q1021" s="11" t="s">
        <v>5162</v>
      </c>
      <c r="R1021" s="11" t="s">
        <v>46</v>
      </c>
      <c r="S1021" s="9" t="s">
        <v>5163</v>
      </c>
      <c r="T1021" s="9" t="s">
        <v>5164</v>
      </c>
    </row>
    <row r="1022" customHeight="1" spans="1:20">
      <c r="A1022" s="10">
        <v>45201</v>
      </c>
      <c r="B1022" s="12" t="s">
        <v>5165</v>
      </c>
      <c r="C1022" s="12" t="s">
        <v>1023</v>
      </c>
      <c r="D1022" s="13"/>
      <c r="E1022" s="12" t="str">
        <f>"15507203538"</f>
        <v>15507203538</v>
      </c>
      <c r="F1022" s="12" t="s">
        <v>5166</v>
      </c>
      <c r="G1022" s="13" t="s">
        <v>25</v>
      </c>
      <c r="H1022" s="13"/>
      <c r="I1022" s="13" t="s">
        <v>931</v>
      </c>
      <c r="J1022" s="13" t="s">
        <v>27</v>
      </c>
      <c r="K1022" s="13" t="s">
        <v>28</v>
      </c>
      <c r="L1022" s="13" t="s">
        <v>43</v>
      </c>
      <c r="M1022" s="12" t="s">
        <v>44</v>
      </c>
      <c r="N1022" s="12" t="s">
        <v>31</v>
      </c>
      <c r="O1022" s="13" t="s">
        <v>32</v>
      </c>
      <c r="P1022" s="13"/>
      <c r="Q1022" s="21">
        <v>45201.4378703704</v>
      </c>
      <c r="R1022" s="13" t="s">
        <v>46</v>
      </c>
      <c r="S1022" s="12" t="s">
        <v>5167</v>
      </c>
      <c r="T1022" s="12" t="s">
        <v>5168</v>
      </c>
    </row>
    <row r="1023" customHeight="1" spans="1:20">
      <c r="A1023" s="10">
        <v>45203</v>
      </c>
      <c r="B1023" s="9" t="s">
        <v>5169</v>
      </c>
      <c r="C1023" s="9" t="s">
        <v>5170</v>
      </c>
      <c r="D1023" s="11" t="s">
        <v>22</v>
      </c>
      <c r="E1023" s="9" t="s">
        <v>5171</v>
      </c>
      <c r="F1023" s="9" t="s">
        <v>5166</v>
      </c>
      <c r="G1023" s="11" t="s">
        <v>25</v>
      </c>
      <c r="H1023" s="11" t="s">
        <v>22</v>
      </c>
      <c r="I1023" s="11" t="s">
        <v>214</v>
      </c>
      <c r="J1023" s="11" t="s">
        <v>27</v>
      </c>
      <c r="K1023" s="11" t="s">
        <v>28</v>
      </c>
      <c r="L1023" s="11" t="s">
        <v>43</v>
      </c>
      <c r="M1023" s="9" t="s">
        <v>44</v>
      </c>
      <c r="N1023" s="9" t="s">
        <v>31</v>
      </c>
      <c r="O1023" s="11" t="s">
        <v>32</v>
      </c>
      <c r="P1023" s="11" t="s">
        <v>22</v>
      </c>
      <c r="Q1023" s="11" t="s">
        <v>5172</v>
      </c>
      <c r="R1023" s="11" t="s">
        <v>46</v>
      </c>
      <c r="S1023" s="9" t="s">
        <v>5173</v>
      </c>
      <c r="T1023" s="9" t="s">
        <v>5168</v>
      </c>
    </row>
    <row r="1024" customHeight="1" spans="1:20">
      <c r="A1024" s="10">
        <v>45203</v>
      </c>
      <c r="B1024" s="9" t="s">
        <v>5174</v>
      </c>
      <c r="C1024" s="9" t="s">
        <v>5170</v>
      </c>
      <c r="D1024" s="11" t="s">
        <v>22</v>
      </c>
      <c r="E1024" s="9" t="s">
        <v>5171</v>
      </c>
      <c r="F1024" s="9" t="s">
        <v>5166</v>
      </c>
      <c r="G1024" s="11" t="s">
        <v>25</v>
      </c>
      <c r="H1024" s="11" t="s">
        <v>22</v>
      </c>
      <c r="I1024" s="11" t="s">
        <v>26</v>
      </c>
      <c r="J1024" s="11" t="s">
        <v>27</v>
      </c>
      <c r="K1024" s="11" t="s">
        <v>76</v>
      </c>
      <c r="L1024" s="11" t="s">
        <v>29</v>
      </c>
      <c r="M1024" s="9" t="s">
        <v>44</v>
      </c>
      <c r="N1024" s="9" t="s">
        <v>31</v>
      </c>
      <c r="O1024" s="11" t="s">
        <v>32</v>
      </c>
      <c r="P1024" s="11" t="s">
        <v>22</v>
      </c>
      <c r="Q1024" s="11" t="s">
        <v>5175</v>
      </c>
      <c r="R1024" s="11" t="s">
        <v>34</v>
      </c>
      <c r="S1024" s="9" t="s">
        <v>5176</v>
      </c>
      <c r="T1024" s="9" t="s">
        <v>5177</v>
      </c>
    </row>
    <row r="1025" customHeight="1" spans="1:20">
      <c r="A1025" s="10">
        <v>45204</v>
      </c>
      <c r="B1025" s="12" t="s">
        <v>5178</v>
      </c>
      <c r="C1025" s="12" t="s">
        <v>79</v>
      </c>
      <c r="D1025" s="13"/>
      <c r="E1025" s="12" t="str">
        <f>"18671793104"</f>
        <v>18671793104</v>
      </c>
      <c r="F1025" s="12" t="s">
        <v>5179</v>
      </c>
      <c r="G1025" s="13" t="s">
        <v>130</v>
      </c>
      <c r="H1025" s="13"/>
      <c r="I1025" s="13" t="s">
        <v>162</v>
      </c>
      <c r="J1025" s="13" t="s">
        <v>27</v>
      </c>
      <c r="K1025" s="13" t="s">
        <v>28</v>
      </c>
      <c r="L1025" s="13" t="s">
        <v>43</v>
      </c>
      <c r="M1025" s="12" t="s">
        <v>44</v>
      </c>
      <c r="N1025" s="12" t="s">
        <v>31</v>
      </c>
      <c r="O1025" s="13" t="s">
        <v>32</v>
      </c>
      <c r="P1025" s="13"/>
      <c r="Q1025" s="21">
        <v>45204.6427083333</v>
      </c>
      <c r="R1025" s="13" t="s">
        <v>46</v>
      </c>
      <c r="S1025" s="22" t="s">
        <v>5180</v>
      </c>
      <c r="T1025" s="12" t="s">
        <v>5181</v>
      </c>
    </row>
    <row r="1026" customHeight="1" spans="1:20">
      <c r="A1026" s="10">
        <v>45204</v>
      </c>
      <c r="B1026" s="12" t="s">
        <v>5182</v>
      </c>
      <c r="C1026" s="12" t="s">
        <v>274</v>
      </c>
      <c r="D1026" s="13"/>
      <c r="E1026" s="12" t="str">
        <f>"15572703013"</f>
        <v>15572703013</v>
      </c>
      <c r="F1026" s="12" t="s">
        <v>5183</v>
      </c>
      <c r="G1026" s="13" t="s">
        <v>25</v>
      </c>
      <c r="H1026" s="13"/>
      <c r="I1026" s="13" t="s">
        <v>4212</v>
      </c>
      <c r="J1026" s="13" t="s">
        <v>27</v>
      </c>
      <c r="K1026" s="13" t="s">
        <v>28</v>
      </c>
      <c r="L1026" s="13" t="s">
        <v>43</v>
      </c>
      <c r="M1026" s="12" t="s">
        <v>44</v>
      </c>
      <c r="N1026" s="12" t="s">
        <v>208</v>
      </c>
      <c r="O1026" s="13" t="s">
        <v>32</v>
      </c>
      <c r="P1026" s="13"/>
      <c r="Q1026" s="21">
        <v>45204.7394907407</v>
      </c>
      <c r="R1026" s="13" t="s">
        <v>56</v>
      </c>
      <c r="S1026" s="22" t="s">
        <v>5184</v>
      </c>
      <c r="T1026" s="12"/>
    </row>
    <row r="1027" customHeight="1" spans="1:20">
      <c r="A1027" s="10">
        <v>45205</v>
      </c>
      <c r="B1027" s="9" t="s">
        <v>5185</v>
      </c>
      <c r="C1027" s="9" t="s">
        <v>204</v>
      </c>
      <c r="D1027" s="11" t="s">
        <v>22</v>
      </c>
      <c r="E1027" s="9" t="s">
        <v>5186</v>
      </c>
      <c r="F1027" s="9" t="s">
        <v>5187</v>
      </c>
      <c r="G1027" s="11" t="s">
        <v>336</v>
      </c>
      <c r="H1027" s="11" t="s">
        <v>22</v>
      </c>
      <c r="I1027" s="11" t="s">
        <v>277</v>
      </c>
      <c r="J1027" s="11" t="s">
        <v>27</v>
      </c>
      <c r="K1027" s="11" t="s">
        <v>28</v>
      </c>
      <c r="L1027" s="11" t="s">
        <v>43</v>
      </c>
      <c r="M1027" s="9" t="s">
        <v>44</v>
      </c>
      <c r="N1027" s="9" t="s">
        <v>208</v>
      </c>
      <c r="O1027" s="11" t="s">
        <v>32</v>
      </c>
      <c r="P1027" s="11" t="s">
        <v>22</v>
      </c>
      <c r="Q1027" s="11" t="s">
        <v>5188</v>
      </c>
      <c r="R1027" s="11" t="s">
        <v>56</v>
      </c>
      <c r="S1027" s="9" t="s">
        <v>5189</v>
      </c>
      <c r="T1027" s="31" t="s">
        <v>5190</v>
      </c>
    </row>
    <row r="1028" customHeight="1" spans="1:20">
      <c r="A1028" s="10">
        <v>45207</v>
      </c>
      <c r="B1028" s="9" t="s">
        <v>5191</v>
      </c>
      <c r="C1028" s="9" t="s">
        <v>783</v>
      </c>
      <c r="D1028" s="11" t="s">
        <v>22</v>
      </c>
      <c r="E1028" s="9" t="s">
        <v>5192</v>
      </c>
      <c r="F1028" s="9" t="s">
        <v>5193</v>
      </c>
      <c r="G1028" s="11" t="s">
        <v>82</v>
      </c>
      <c r="H1028" s="11" t="s">
        <v>22</v>
      </c>
      <c r="I1028" s="11" t="s">
        <v>168</v>
      </c>
      <c r="J1028" s="11" t="s">
        <v>27</v>
      </c>
      <c r="K1028" s="11" t="s">
        <v>28</v>
      </c>
      <c r="L1028" s="11" t="s">
        <v>43</v>
      </c>
      <c r="M1028" s="9" t="s">
        <v>169</v>
      </c>
      <c r="N1028" s="9" t="s">
        <v>743</v>
      </c>
      <c r="O1028" s="11" t="s">
        <v>32</v>
      </c>
      <c r="P1028" s="11" t="s">
        <v>22</v>
      </c>
      <c r="Q1028" s="11" t="s">
        <v>5194</v>
      </c>
      <c r="R1028" s="11" t="s">
        <v>46</v>
      </c>
      <c r="S1028" s="9" t="s">
        <v>5195</v>
      </c>
      <c r="T1028" s="9" t="s">
        <v>5196</v>
      </c>
    </row>
    <row r="1029" customHeight="1" spans="1:20">
      <c r="A1029" s="10">
        <v>45208</v>
      </c>
      <c r="B1029" s="15" t="s">
        <v>5197</v>
      </c>
      <c r="C1029" s="15" t="s">
        <v>399</v>
      </c>
      <c r="D1029" s="30" t="s">
        <v>22</v>
      </c>
      <c r="E1029" s="15" t="s">
        <v>5198</v>
      </c>
      <c r="F1029" s="15" t="s">
        <v>5199</v>
      </c>
      <c r="G1029" s="30" t="s">
        <v>82</v>
      </c>
      <c r="H1029" s="30" t="s">
        <v>22</v>
      </c>
      <c r="I1029" s="30" t="s">
        <v>469</v>
      </c>
      <c r="J1029" s="30" t="s">
        <v>27</v>
      </c>
      <c r="K1029" s="30" t="s">
        <v>28</v>
      </c>
      <c r="L1029" s="30" t="s">
        <v>43</v>
      </c>
      <c r="M1029" s="15" t="s">
        <v>44</v>
      </c>
      <c r="N1029" s="15" t="s">
        <v>31</v>
      </c>
      <c r="O1029" s="30" t="s">
        <v>32</v>
      </c>
      <c r="P1029" s="30" t="s">
        <v>22</v>
      </c>
      <c r="Q1029" s="30" t="s">
        <v>5200</v>
      </c>
      <c r="R1029" s="30" t="s">
        <v>46</v>
      </c>
      <c r="S1029" s="15" t="s">
        <v>5201</v>
      </c>
      <c r="T1029" s="15" t="s">
        <v>5202</v>
      </c>
    </row>
    <row r="1030" customHeight="1" spans="1:20">
      <c r="A1030" s="25">
        <v>45211</v>
      </c>
      <c r="B1030" s="26" t="s">
        <v>5203</v>
      </c>
      <c r="C1030" s="26" t="s">
        <v>783</v>
      </c>
      <c r="D1030" s="26" t="s">
        <v>22</v>
      </c>
      <c r="E1030" s="26" t="s">
        <v>5204</v>
      </c>
      <c r="F1030" s="26" t="s">
        <v>5205</v>
      </c>
      <c r="G1030" s="26" t="s">
        <v>82</v>
      </c>
      <c r="H1030" s="26" t="s">
        <v>110</v>
      </c>
      <c r="I1030" s="26" t="s">
        <v>511</v>
      </c>
      <c r="J1030" s="26" t="s">
        <v>27</v>
      </c>
      <c r="K1030" s="26" t="s">
        <v>28</v>
      </c>
      <c r="L1030" s="26" t="s">
        <v>43</v>
      </c>
      <c r="M1030" s="26" t="s">
        <v>169</v>
      </c>
      <c r="N1030" s="26" t="s">
        <v>743</v>
      </c>
      <c r="O1030" s="26" t="s">
        <v>32</v>
      </c>
      <c r="P1030" s="26" t="s">
        <v>22</v>
      </c>
      <c r="Q1030" s="26" t="s">
        <v>5206</v>
      </c>
      <c r="R1030" s="26" t="s">
        <v>46</v>
      </c>
      <c r="S1030" s="26" t="s">
        <v>5207</v>
      </c>
      <c r="T1030" s="26" t="s">
        <v>5208</v>
      </c>
    </row>
    <row r="1031" customHeight="1" spans="1:20">
      <c r="A1031" s="10">
        <v>45202</v>
      </c>
      <c r="B1031" s="12" t="s">
        <v>5209</v>
      </c>
      <c r="C1031" s="12" t="s">
        <v>121</v>
      </c>
      <c r="D1031" s="27"/>
      <c r="E1031" s="12">
        <v>13886650398</v>
      </c>
      <c r="F1031" s="12" t="s">
        <v>5210</v>
      </c>
      <c r="G1031" s="27" t="s">
        <v>82</v>
      </c>
      <c r="H1031" s="27"/>
      <c r="I1031" s="27" t="s">
        <v>912</v>
      </c>
      <c r="J1031" s="27" t="s">
        <v>27</v>
      </c>
      <c r="K1031" s="27" t="s">
        <v>28</v>
      </c>
      <c r="L1031" s="27" t="s">
        <v>43</v>
      </c>
      <c r="M1031" s="12" t="s">
        <v>44</v>
      </c>
      <c r="N1031" s="12" t="s">
        <v>31</v>
      </c>
      <c r="O1031" s="27" t="s">
        <v>32</v>
      </c>
      <c r="P1031" s="27"/>
      <c r="Q1031" s="29">
        <v>45202.5680555556</v>
      </c>
      <c r="R1031" s="27" t="s">
        <v>56</v>
      </c>
      <c r="S1031" s="22" t="s">
        <v>5211</v>
      </c>
      <c r="T1031" s="12"/>
    </row>
    <row r="1032" customHeight="1" spans="1:20">
      <c r="A1032" s="10">
        <v>45202</v>
      </c>
      <c r="B1032" s="12" t="s">
        <v>5212</v>
      </c>
      <c r="C1032" s="12" t="s">
        <v>5213</v>
      </c>
      <c r="D1032" s="27"/>
      <c r="E1032" s="12">
        <v>15071790536</v>
      </c>
      <c r="F1032" s="12" t="s">
        <v>5214</v>
      </c>
      <c r="G1032" s="27" t="s">
        <v>82</v>
      </c>
      <c r="H1032" s="27"/>
      <c r="I1032" s="27" t="s">
        <v>5215</v>
      </c>
      <c r="J1032" s="27" t="s">
        <v>27</v>
      </c>
      <c r="K1032" s="27" t="s">
        <v>28</v>
      </c>
      <c r="L1032" s="27" t="s">
        <v>5216</v>
      </c>
      <c r="M1032" s="12" t="s">
        <v>30</v>
      </c>
      <c r="N1032" s="12" t="s">
        <v>208</v>
      </c>
      <c r="O1032" s="27" t="s">
        <v>32</v>
      </c>
      <c r="P1032" s="27"/>
      <c r="Q1032" s="29">
        <v>45202.5951388889</v>
      </c>
      <c r="R1032" s="27" t="s">
        <v>46</v>
      </c>
      <c r="S1032" s="12" t="s">
        <v>5217</v>
      </c>
      <c r="T1032" s="12" t="s">
        <v>5218</v>
      </c>
    </row>
    <row r="1033" customHeight="1" spans="1:20">
      <c r="A1033" s="10">
        <v>45202</v>
      </c>
      <c r="B1033" s="12" t="s">
        <v>5219</v>
      </c>
      <c r="C1033" s="12" t="s">
        <v>817</v>
      </c>
      <c r="D1033" s="27"/>
      <c r="E1033" s="12">
        <v>18671723389</v>
      </c>
      <c r="F1033" s="12" t="s">
        <v>5220</v>
      </c>
      <c r="G1033" s="27" t="s">
        <v>336</v>
      </c>
      <c r="H1033" s="27"/>
      <c r="I1033" s="27" t="s">
        <v>34</v>
      </c>
      <c r="J1033" s="27" t="s">
        <v>27</v>
      </c>
      <c r="K1033" s="27" t="s">
        <v>28</v>
      </c>
      <c r="L1033" s="27" t="s">
        <v>29</v>
      </c>
      <c r="M1033" s="12" t="s">
        <v>44</v>
      </c>
      <c r="N1033" s="12" t="s">
        <v>31</v>
      </c>
      <c r="O1033" s="27" t="s">
        <v>32</v>
      </c>
      <c r="P1033" s="27"/>
      <c r="Q1033" s="29">
        <v>45202.6201388889</v>
      </c>
      <c r="R1033" s="27" t="s">
        <v>34</v>
      </c>
      <c r="S1033" s="12" t="s">
        <v>5221</v>
      </c>
      <c r="T1033" s="31" t="s">
        <v>5222</v>
      </c>
    </row>
    <row r="1034" customHeight="1" spans="1:20">
      <c r="A1034" s="10">
        <v>45202</v>
      </c>
      <c r="B1034" s="12" t="s">
        <v>5223</v>
      </c>
      <c r="C1034" s="12" t="s">
        <v>837</v>
      </c>
      <c r="D1034" s="27"/>
      <c r="E1034" s="12">
        <v>71700119706</v>
      </c>
      <c r="F1034" s="12" t="s">
        <v>5224</v>
      </c>
      <c r="G1034" s="27" t="s">
        <v>82</v>
      </c>
      <c r="H1034" s="27" t="s">
        <v>148</v>
      </c>
      <c r="I1034" s="27" t="s">
        <v>168</v>
      </c>
      <c r="J1034" s="27" t="s">
        <v>27</v>
      </c>
      <c r="K1034" s="27" t="s">
        <v>28</v>
      </c>
      <c r="L1034" s="27" t="s">
        <v>43</v>
      </c>
      <c r="M1034" s="12" t="s">
        <v>169</v>
      </c>
      <c r="N1034" s="12" t="s">
        <v>31</v>
      </c>
      <c r="O1034" s="27" t="s">
        <v>32</v>
      </c>
      <c r="P1034" s="27"/>
      <c r="Q1034" s="29">
        <v>45202.5680555556</v>
      </c>
      <c r="R1034" s="27" t="s">
        <v>46</v>
      </c>
      <c r="S1034" s="12" t="s">
        <v>5225</v>
      </c>
      <c r="T1034" s="12" t="s">
        <v>5226</v>
      </c>
    </row>
    <row r="1035" customHeight="1" spans="1:20">
      <c r="A1035" s="10">
        <v>45203</v>
      </c>
      <c r="B1035" s="9" t="s">
        <v>5227</v>
      </c>
      <c r="C1035" s="9" t="s">
        <v>204</v>
      </c>
      <c r="D1035" s="11" t="s">
        <v>22</v>
      </c>
      <c r="E1035" s="9" t="s">
        <v>5228</v>
      </c>
      <c r="F1035" s="9" t="s">
        <v>5229</v>
      </c>
      <c r="G1035" s="11" t="s">
        <v>82</v>
      </c>
      <c r="H1035" s="11" t="s">
        <v>22</v>
      </c>
      <c r="I1035" s="11" t="s">
        <v>34</v>
      </c>
      <c r="J1035" s="11" t="s">
        <v>27</v>
      </c>
      <c r="K1035" s="11" t="s">
        <v>28</v>
      </c>
      <c r="L1035" s="11" t="s">
        <v>43</v>
      </c>
      <c r="M1035" s="9" t="s">
        <v>169</v>
      </c>
      <c r="N1035" s="9" t="s">
        <v>208</v>
      </c>
      <c r="O1035" s="11" t="s">
        <v>32</v>
      </c>
      <c r="P1035" s="11" t="s">
        <v>22</v>
      </c>
      <c r="Q1035" s="11" t="s">
        <v>5230</v>
      </c>
      <c r="R1035" s="11" t="s">
        <v>46</v>
      </c>
      <c r="S1035" s="9" t="s">
        <v>5231</v>
      </c>
      <c r="T1035" s="31" t="s">
        <v>5232</v>
      </c>
    </row>
    <row r="1036" customHeight="1" spans="1:20">
      <c r="A1036" s="10">
        <v>45206</v>
      </c>
      <c r="B1036" s="9" t="s">
        <v>5233</v>
      </c>
      <c r="C1036" s="9" t="s">
        <v>274</v>
      </c>
      <c r="D1036" s="11" t="s">
        <v>22</v>
      </c>
      <c r="E1036" s="9" t="s">
        <v>5234</v>
      </c>
      <c r="F1036" s="9" t="s">
        <v>5235</v>
      </c>
      <c r="G1036" s="11" t="s">
        <v>25</v>
      </c>
      <c r="H1036" s="11" t="s">
        <v>22</v>
      </c>
      <c r="I1036" s="11" t="s">
        <v>469</v>
      </c>
      <c r="J1036" s="11" t="s">
        <v>27</v>
      </c>
      <c r="K1036" s="11" t="s">
        <v>28</v>
      </c>
      <c r="L1036" s="11" t="s">
        <v>43</v>
      </c>
      <c r="M1036" s="9" t="s">
        <v>30</v>
      </c>
      <c r="N1036" s="9" t="s">
        <v>208</v>
      </c>
      <c r="O1036" s="11" t="s">
        <v>32</v>
      </c>
      <c r="P1036" s="11" t="s">
        <v>22</v>
      </c>
      <c r="Q1036" s="11" t="s">
        <v>5236</v>
      </c>
      <c r="R1036" s="11" t="s">
        <v>56</v>
      </c>
      <c r="S1036" s="20" t="s">
        <v>5237</v>
      </c>
      <c r="T1036" s="9" t="s">
        <v>22</v>
      </c>
    </row>
    <row r="1037" customHeight="1" spans="1:20">
      <c r="A1037" s="6">
        <v>45228</v>
      </c>
      <c r="B1037" s="7" t="s">
        <v>5238</v>
      </c>
      <c r="C1037" s="7" t="s">
        <v>204</v>
      </c>
      <c r="D1037" s="8" t="s">
        <v>22</v>
      </c>
      <c r="E1037" s="7" t="s">
        <v>5239</v>
      </c>
      <c r="F1037" s="7" t="s">
        <v>5240</v>
      </c>
      <c r="G1037" s="8" t="s">
        <v>130</v>
      </c>
      <c r="H1037" s="8" t="s">
        <v>22</v>
      </c>
      <c r="I1037" s="8" t="s">
        <v>1072</v>
      </c>
      <c r="J1037" s="8" t="s">
        <v>27</v>
      </c>
      <c r="K1037" s="8" t="s">
        <v>28</v>
      </c>
      <c r="L1037" s="8" t="s">
        <v>43</v>
      </c>
      <c r="M1037" s="7" t="s">
        <v>30</v>
      </c>
      <c r="N1037" s="7" t="s">
        <v>208</v>
      </c>
      <c r="O1037" s="8" t="s">
        <v>32</v>
      </c>
      <c r="P1037" s="8" t="s">
        <v>22</v>
      </c>
      <c r="Q1037" s="8" t="s">
        <v>5241</v>
      </c>
      <c r="R1037" s="8" t="s">
        <v>56</v>
      </c>
      <c r="S1037" s="24" t="s">
        <v>5242</v>
      </c>
      <c r="T1037" s="7" t="s">
        <v>22</v>
      </c>
    </row>
    <row r="1038" customHeight="1" spans="1:20">
      <c r="A1038" s="6">
        <v>45228</v>
      </c>
      <c r="B1038" s="7" t="s">
        <v>5243</v>
      </c>
      <c r="C1038" s="7" t="s">
        <v>204</v>
      </c>
      <c r="D1038" s="8" t="s">
        <v>22</v>
      </c>
      <c r="E1038" s="7" t="s">
        <v>5244</v>
      </c>
      <c r="F1038" s="7" t="s">
        <v>5245</v>
      </c>
      <c r="G1038" s="8" t="s">
        <v>25</v>
      </c>
      <c r="H1038" s="8" t="s">
        <v>22</v>
      </c>
      <c r="I1038" s="8" t="s">
        <v>54</v>
      </c>
      <c r="J1038" s="8" t="s">
        <v>27</v>
      </c>
      <c r="K1038" s="8" t="s">
        <v>28</v>
      </c>
      <c r="L1038" s="8" t="s">
        <v>43</v>
      </c>
      <c r="M1038" s="7" t="s">
        <v>30</v>
      </c>
      <c r="N1038" s="7" t="s">
        <v>208</v>
      </c>
      <c r="O1038" s="8" t="s">
        <v>32</v>
      </c>
      <c r="P1038" s="8" t="s">
        <v>22</v>
      </c>
      <c r="Q1038" s="8" t="s">
        <v>5246</v>
      </c>
      <c r="R1038" s="8" t="s">
        <v>56</v>
      </c>
      <c r="S1038" s="24" t="s">
        <v>5247</v>
      </c>
      <c r="T1038" s="7" t="s">
        <v>22</v>
      </c>
    </row>
    <row r="1039" customHeight="1" spans="1:20">
      <c r="A1039" s="10">
        <v>45207</v>
      </c>
      <c r="B1039" s="9" t="s">
        <v>5248</v>
      </c>
      <c r="C1039" s="9" t="s">
        <v>204</v>
      </c>
      <c r="D1039" s="11" t="s">
        <v>22</v>
      </c>
      <c r="E1039" s="9" t="s">
        <v>5249</v>
      </c>
      <c r="F1039" s="9" t="s">
        <v>5250</v>
      </c>
      <c r="G1039" s="11" t="s">
        <v>130</v>
      </c>
      <c r="H1039" s="11" t="s">
        <v>22</v>
      </c>
      <c r="I1039" s="11" t="s">
        <v>912</v>
      </c>
      <c r="J1039" s="11" t="s">
        <v>27</v>
      </c>
      <c r="K1039" s="11" t="s">
        <v>28</v>
      </c>
      <c r="L1039" s="11" t="s">
        <v>43</v>
      </c>
      <c r="M1039" s="9" t="s">
        <v>30</v>
      </c>
      <c r="N1039" s="9" t="s">
        <v>208</v>
      </c>
      <c r="O1039" s="11" t="s">
        <v>32</v>
      </c>
      <c r="P1039" s="11" t="s">
        <v>22</v>
      </c>
      <c r="Q1039" s="11" t="s">
        <v>5251</v>
      </c>
      <c r="R1039" s="11" t="s">
        <v>56</v>
      </c>
      <c r="S1039" s="9" t="s">
        <v>5252</v>
      </c>
      <c r="T1039" s="31" t="s">
        <v>5253</v>
      </c>
    </row>
    <row r="1040" customHeight="1" spans="1:20">
      <c r="A1040" s="10">
        <v>45203</v>
      </c>
      <c r="B1040" s="9" t="s">
        <v>5254</v>
      </c>
      <c r="C1040" s="9" t="s">
        <v>191</v>
      </c>
      <c r="D1040" s="11" t="s">
        <v>22</v>
      </c>
      <c r="E1040" s="9" t="s">
        <v>5255</v>
      </c>
      <c r="F1040" s="9" t="s">
        <v>5256</v>
      </c>
      <c r="G1040" s="11" t="s">
        <v>130</v>
      </c>
      <c r="H1040" s="11" t="s">
        <v>22</v>
      </c>
      <c r="I1040" s="11" t="s">
        <v>26</v>
      </c>
      <c r="J1040" s="11" t="s">
        <v>27</v>
      </c>
      <c r="K1040" s="11" t="s">
        <v>76</v>
      </c>
      <c r="L1040" s="11" t="s">
        <v>29</v>
      </c>
      <c r="M1040" s="9" t="s">
        <v>44</v>
      </c>
      <c r="N1040" s="9" t="s">
        <v>31</v>
      </c>
      <c r="O1040" s="11" t="s">
        <v>32</v>
      </c>
      <c r="P1040" s="11" t="s">
        <v>22</v>
      </c>
      <c r="Q1040" s="11" t="s">
        <v>5257</v>
      </c>
      <c r="R1040" s="11" t="s">
        <v>34</v>
      </c>
      <c r="S1040" s="9" t="s">
        <v>5258</v>
      </c>
      <c r="T1040" s="9" t="s">
        <v>5259</v>
      </c>
    </row>
    <row r="1041" customHeight="1" spans="1:20">
      <c r="A1041" s="10">
        <v>45203</v>
      </c>
      <c r="B1041" s="9" t="s">
        <v>5260</v>
      </c>
      <c r="C1041" s="9" t="s">
        <v>1753</v>
      </c>
      <c r="D1041" s="11" t="s">
        <v>22</v>
      </c>
      <c r="E1041" s="9" t="s">
        <v>5261</v>
      </c>
      <c r="F1041" s="9" t="s">
        <v>5256</v>
      </c>
      <c r="G1041" s="11" t="s">
        <v>82</v>
      </c>
      <c r="H1041" s="11" t="s">
        <v>22</v>
      </c>
      <c r="I1041" s="11" t="s">
        <v>168</v>
      </c>
      <c r="J1041" s="11" t="s">
        <v>27</v>
      </c>
      <c r="K1041" s="11" t="s">
        <v>28</v>
      </c>
      <c r="L1041" s="11" t="s">
        <v>43</v>
      </c>
      <c r="M1041" s="9" t="s">
        <v>169</v>
      </c>
      <c r="N1041" s="9" t="s">
        <v>31</v>
      </c>
      <c r="O1041" s="11" t="s">
        <v>32</v>
      </c>
      <c r="P1041" s="11" t="s">
        <v>22</v>
      </c>
      <c r="Q1041" s="11" t="s">
        <v>5262</v>
      </c>
      <c r="R1041" s="11" t="s">
        <v>46</v>
      </c>
      <c r="S1041" s="9" t="s">
        <v>5263</v>
      </c>
      <c r="T1041" s="9" t="s">
        <v>5264</v>
      </c>
    </row>
    <row r="1042" customHeight="1" spans="1:20">
      <c r="A1042" s="6">
        <v>45215</v>
      </c>
      <c r="B1042" s="9" t="s">
        <v>5265</v>
      </c>
      <c r="C1042" s="9" t="s">
        <v>399</v>
      </c>
      <c r="D1042" s="11" t="s">
        <v>22</v>
      </c>
      <c r="E1042" s="9" t="s">
        <v>5266</v>
      </c>
      <c r="F1042" s="9" t="s">
        <v>5267</v>
      </c>
      <c r="G1042" s="11" t="s">
        <v>130</v>
      </c>
      <c r="H1042" s="11" t="s">
        <v>22</v>
      </c>
      <c r="I1042" s="11" t="s">
        <v>104</v>
      </c>
      <c r="J1042" s="11" t="s">
        <v>27</v>
      </c>
      <c r="K1042" s="11" t="s">
        <v>28</v>
      </c>
      <c r="L1042" s="11" t="s">
        <v>43</v>
      </c>
      <c r="M1042" s="9" t="s">
        <v>30</v>
      </c>
      <c r="N1042" s="9" t="s">
        <v>31</v>
      </c>
      <c r="O1042" s="11" t="s">
        <v>32</v>
      </c>
      <c r="P1042" s="11" t="s">
        <v>22</v>
      </c>
      <c r="Q1042" s="11" t="s">
        <v>5268</v>
      </c>
      <c r="R1042" s="11" t="s">
        <v>46</v>
      </c>
      <c r="S1042" s="20" t="s">
        <v>5269</v>
      </c>
      <c r="T1042" s="9" t="s">
        <v>22</v>
      </c>
    </row>
    <row r="1043" customHeight="1" spans="1:20">
      <c r="A1043" s="10">
        <v>45204</v>
      </c>
      <c r="B1043" s="12" t="s">
        <v>5270</v>
      </c>
      <c r="C1043" s="12" t="s">
        <v>179</v>
      </c>
      <c r="D1043" s="13"/>
      <c r="E1043" s="12" t="str">
        <f>"071700155252"</f>
        <v>071700155252</v>
      </c>
      <c r="F1043" s="12" t="s">
        <v>5271</v>
      </c>
      <c r="G1043" s="13" t="s">
        <v>82</v>
      </c>
      <c r="H1043" s="13"/>
      <c r="I1043" s="13" t="s">
        <v>168</v>
      </c>
      <c r="J1043" s="13" t="s">
        <v>27</v>
      </c>
      <c r="K1043" s="13" t="s">
        <v>28</v>
      </c>
      <c r="L1043" s="13" t="s">
        <v>43</v>
      </c>
      <c r="M1043" s="12" t="s">
        <v>169</v>
      </c>
      <c r="N1043" s="12" t="s">
        <v>31</v>
      </c>
      <c r="O1043" s="13" t="s">
        <v>32</v>
      </c>
      <c r="P1043" s="13"/>
      <c r="Q1043" s="21">
        <v>45204.4676736111</v>
      </c>
      <c r="R1043" s="13" t="s">
        <v>46</v>
      </c>
      <c r="S1043" s="12" t="s">
        <v>5272</v>
      </c>
      <c r="T1043" s="31" t="s">
        <v>5273</v>
      </c>
    </row>
    <row r="1044" customHeight="1" spans="1:20">
      <c r="A1044" s="10">
        <v>45204</v>
      </c>
      <c r="B1044" s="12" t="s">
        <v>5274</v>
      </c>
      <c r="C1044" s="12" t="s">
        <v>179</v>
      </c>
      <c r="D1044" s="13"/>
      <c r="E1044" s="12" t="str">
        <f>"071704236508"</f>
        <v>071704236508</v>
      </c>
      <c r="F1044" s="12" t="s">
        <v>5275</v>
      </c>
      <c r="G1044" s="13" t="s">
        <v>82</v>
      </c>
      <c r="H1044" s="13"/>
      <c r="I1044" s="13" t="s">
        <v>168</v>
      </c>
      <c r="J1044" s="13" t="s">
        <v>27</v>
      </c>
      <c r="K1044" s="13" t="s">
        <v>28</v>
      </c>
      <c r="L1044" s="13" t="s">
        <v>43</v>
      </c>
      <c r="M1044" s="12" t="s">
        <v>169</v>
      </c>
      <c r="N1044" s="12" t="s">
        <v>31</v>
      </c>
      <c r="O1044" s="13" t="s">
        <v>32</v>
      </c>
      <c r="P1044" s="13"/>
      <c r="Q1044" s="21">
        <v>45204.6253587963</v>
      </c>
      <c r="R1044" s="13" t="s">
        <v>46</v>
      </c>
      <c r="S1044" s="12" t="s">
        <v>5276</v>
      </c>
      <c r="T1044" s="12" t="s">
        <v>5277</v>
      </c>
    </row>
    <row r="1045" customHeight="1" spans="1:20">
      <c r="A1045" s="10">
        <v>45206</v>
      </c>
      <c r="B1045" s="9" t="s">
        <v>5278</v>
      </c>
      <c r="C1045" s="9" t="s">
        <v>274</v>
      </c>
      <c r="D1045" s="11" t="s">
        <v>22</v>
      </c>
      <c r="E1045" s="9" t="s">
        <v>5279</v>
      </c>
      <c r="F1045" s="9" t="s">
        <v>5280</v>
      </c>
      <c r="G1045" s="11" t="s">
        <v>25</v>
      </c>
      <c r="H1045" s="11" t="s">
        <v>110</v>
      </c>
      <c r="I1045" s="11" t="s">
        <v>299</v>
      </c>
      <c r="J1045" s="11" t="s">
        <v>27</v>
      </c>
      <c r="K1045" s="11" t="s">
        <v>28</v>
      </c>
      <c r="L1045" s="11" t="s">
        <v>43</v>
      </c>
      <c r="M1045" s="9" t="s">
        <v>44</v>
      </c>
      <c r="N1045" s="9" t="s">
        <v>208</v>
      </c>
      <c r="O1045" s="11" t="s">
        <v>32</v>
      </c>
      <c r="P1045" s="11" t="s">
        <v>22</v>
      </c>
      <c r="Q1045" s="11" t="s">
        <v>5281</v>
      </c>
      <c r="R1045" s="11" t="s">
        <v>56</v>
      </c>
      <c r="S1045" s="20" t="s">
        <v>5282</v>
      </c>
      <c r="T1045" s="31" t="s">
        <v>5283</v>
      </c>
    </row>
    <row r="1046" customHeight="1" spans="1:20">
      <c r="A1046" s="10">
        <v>45203</v>
      </c>
      <c r="B1046" s="9" t="s">
        <v>5284</v>
      </c>
      <c r="C1046" s="9" t="s">
        <v>783</v>
      </c>
      <c r="D1046" s="11" t="s">
        <v>22</v>
      </c>
      <c r="E1046" s="9" t="s">
        <v>5285</v>
      </c>
      <c r="F1046" s="9" t="s">
        <v>5286</v>
      </c>
      <c r="G1046" s="11" t="s">
        <v>82</v>
      </c>
      <c r="H1046" s="11" t="s">
        <v>22</v>
      </c>
      <c r="I1046" s="11" t="s">
        <v>168</v>
      </c>
      <c r="J1046" s="11" t="s">
        <v>27</v>
      </c>
      <c r="K1046" s="11" t="s">
        <v>28</v>
      </c>
      <c r="L1046" s="11" t="s">
        <v>43</v>
      </c>
      <c r="M1046" s="9" t="s">
        <v>169</v>
      </c>
      <c r="N1046" s="9" t="s">
        <v>743</v>
      </c>
      <c r="O1046" s="11" t="s">
        <v>32</v>
      </c>
      <c r="P1046" s="11" t="s">
        <v>22</v>
      </c>
      <c r="Q1046" s="11" t="s">
        <v>5287</v>
      </c>
      <c r="R1046" s="11" t="s">
        <v>46</v>
      </c>
      <c r="S1046" s="9" t="s">
        <v>5288</v>
      </c>
      <c r="T1046" s="9" t="s">
        <v>5289</v>
      </c>
    </row>
    <row r="1047" customHeight="1" spans="1:20">
      <c r="A1047" s="10">
        <v>45206</v>
      </c>
      <c r="B1047" s="9" t="s">
        <v>5290</v>
      </c>
      <c r="C1047" s="9" t="s">
        <v>204</v>
      </c>
      <c r="D1047" s="11" t="s">
        <v>22</v>
      </c>
      <c r="E1047" s="9" t="s">
        <v>5291</v>
      </c>
      <c r="F1047" s="9" t="s">
        <v>5292</v>
      </c>
      <c r="G1047" s="11" t="s">
        <v>25</v>
      </c>
      <c r="H1047" s="11" t="s">
        <v>22</v>
      </c>
      <c r="I1047" s="11" t="s">
        <v>270</v>
      </c>
      <c r="J1047" s="11" t="s">
        <v>27</v>
      </c>
      <c r="K1047" s="11" t="s">
        <v>28</v>
      </c>
      <c r="L1047" s="11" t="s">
        <v>43</v>
      </c>
      <c r="M1047" s="9" t="s">
        <v>44</v>
      </c>
      <c r="N1047" s="9" t="s">
        <v>208</v>
      </c>
      <c r="O1047" s="11" t="s">
        <v>32</v>
      </c>
      <c r="P1047" s="11" t="s">
        <v>22</v>
      </c>
      <c r="Q1047" s="11" t="s">
        <v>5293</v>
      </c>
      <c r="R1047" s="11" t="s">
        <v>56</v>
      </c>
      <c r="S1047" s="20" t="s">
        <v>5294</v>
      </c>
      <c r="T1047" s="9" t="s">
        <v>22</v>
      </c>
    </row>
    <row r="1048" customHeight="1" spans="1:20">
      <c r="A1048" s="10">
        <v>45206</v>
      </c>
      <c r="B1048" s="9" t="s">
        <v>5295</v>
      </c>
      <c r="C1048" s="9" t="s">
        <v>204</v>
      </c>
      <c r="D1048" s="11" t="s">
        <v>22</v>
      </c>
      <c r="E1048" s="9" t="s">
        <v>5296</v>
      </c>
      <c r="F1048" s="9" t="s">
        <v>5297</v>
      </c>
      <c r="G1048" s="11" t="s">
        <v>25</v>
      </c>
      <c r="H1048" s="11" t="s">
        <v>22</v>
      </c>
      <c r="I1048" s="11" t="s">
        <v>469</v>
      </c>
      <c r="J1048" s="11" t="s">
        <v>27</v>
      </c>
      <c r="K1048" s="11" t="s">
        <v>28</v>
      </c>
      <c r="L1048" s="11" t="s">
        <v>43</v>
      </c>
      <c r="M1048" s="9" t="s">
        <v>44</v>
      </c>
      <c r="N1048" s="9" t="s">
        <v>208</v>
      </c>
      <c r="O1048" s="11" t="s">
        <v>32</v>
      </c>
      <c r="P1048" s="11" t="s">
        <v>22</v>
      </c>
      <c r="Q1048" s="11" t="s">
        <v>5298</v>
      </c>
      <c r="R1048" s="11" t="s">
        <v>56</v>
      </c>
      <c r="S1048" s="20" t="s">
        <v>5299</v>
      </c>
      <c r="T1048" s="9" t="s">
        <v>22</v>
      </c>
    </row>
    <row r="1049" customHeight="1" spans="1:20">
      <c r="A1049" s="25">
        <v>45209</v>
      </c>
      <c r="B1049" s="26" t="s">
        <v>5300</v>
      </c>
      <c r="C1049" s="26" t="s">
        <v>121</v>
      </c>
      <c r="D1049" s="26" t="s">
        <v>22</v>
      </c>
      <c r="E1049" s="26" t="s">
        <v>5301</v>
      </c>
      <c r="F1049" s="26" t="s">
        <v>5302</v>
      </c>
      <c r="G1049" s="26" t="s">
        <v>41</v>
      </c>
      <c r="H1049" s="26" t="s">
        <v>22</v>
      </c>
      <c r="I1049" s="26" t="s">
        <v>149</v>
      </c>
      <c r="J1049" s="26" t="s">
        <v>27</v>
      </c>
      <c r="K1049" s="26" t="s">
        <v>28</v>
      </c>
      <c r="L1049" s="26" t="s">
        <v>43</v>
      </c>
      <c r="M1049" s="26" t="s">
        <v>44</v>
      </c>
      <c r="N1049" s="26" t="s">
        <v>31</v>
      </c>
      <c r="O1049" s="26" t="s">
        <v>32</v>
      </c>
      <c r="P1049" s="26" t="s">
        <v>22</v>
      </c>
      <c r="Q1049" s="26" t="s">
        <v>5303</v>
      </c>
      <c r="R1049" s="26" t="s">
        <v>46</v>
      </c>
      <c r="S1049" s="28" t="s">
        <v>5304</v>
      </c>
      <c r="T1049" s="31" t="s">
        <v>5305</v>
      </c>
    </row>
    <row r="1050" customHeight="1" spans="1:20">
      <c r="A1050" s="25">
        <v>45211</v>
      </c>
      <c r="B1050" s="26" t="s">
        <v>5306</v>
      </c>
      <c r="C1050" s="26" t="s">
        <v>191</v>
      </c>
      <c r="D1050" s="26" t="s">
        <v>22</v>
      </c>
      <c r="E1050" s="26" t="s">
        <v>5307</v>
      </c>
      <c r="F1050" s="26" t="s">
        <v>5308</v>
      </c>
      <c r="G1050" s="26" t="s">
        <v>130</v>
      </c>
      <c r="H1050" s="26" t="s">
        <v>22</v>
      </c>
      <c r="I1050" s="26" t="s">
        <v>26</v>
      </c>
      <c r="J1050" s="26" t="s">
        <v>27</v>
      </c>
      <c r="K1050" s="26" t="s">
        <v>76</v>
      </c>
      <c r="L1050" s="26" t="s">
        <v>29</v>
      </c>
      <c r="M1050" s="26" t="s">
        <v>44</v>
      </c>
      <c r="N1050" s="26" t="s">
        <v>31</v>
      </c>
      <c r="O1050" s="26" t="s">
        <v>32</v>
      </c>
      <c r="P1050" s="26" t="s">
        <v>22</v>
      </c>
      <c r="Q1050" s="26" t="s">
        <v>5309</v>
      </c>
      <c r="R1050" s="26" t="s">
        <v>34</v>
      </c>
      <c r="S1050" s="26" t="s">
        <v>5310</v>
      </c>
      <c r="T1050" s="26" t="s">
        <v>5311</v>
      </c>
    </row>
    <row r="1051" customHeight="1" spans="1:20">
      <c r="A1051" s="25">
        <v>45211</v>
      </c>
      <c r="B1051" s="26" t="s">
        <v>5312</v>
      </c>
      <c r="C1051" s="26" t="s">
        <v>783</v>
      </c>
      <c r="D1051" s="26" t="s">
        <v>22</v>
      </c>
      <c r="E1051" s="26" t="s">
        <v>5313</v>
      </c>
      <c r="F1051" s="26" t="s">
        <v>5308</v>
      </c>
      <c r="G1051" s="26" t="s">
        <v>82</v>
      </c>
      <c r="H1051" s="26" t="s">
        <v>22</v>
      </c>
      <c r="I1051" s="26" t="s">
        <v>75</v>
      </c>
      <c r="J1051" s="26" t="s">
        <v>27</v>
      </c>
      <c r="K1051" s="26" t="s">
        <v>28</v>
      </c>
      <c r="L1051" s="26" t="s">
        <v>43</v>
      </c>
      <c r="M1051" s="26" t="s">
        <v>169</v>
      </c>
      <c r="N1051" s="26" t="s">
        <v>743</v>
      </c>
      <c r="O1051" s="26" t="s">
        <v>32</v>
      </c>
      <c r="P1051" s="26" t="s">
        <v>22</v>
      </c>
      <c r="Q1051" s="26" t="s">
        <v>5314</v>
      </c>
      <c r="R1051" s="26" t="s">
        <v>46</v>
      </c>
      <c r="S1051" s="26" t="s">
        <v>5315</v>
      </c>
      <c r="T1051" s="26" t="s">
        <v>5316</v>
      </c>
    </row>
    <row r="1052" customHeight="1" spans="1:20">
      <c r="A1052" s="6">
        <v>45212</v>
      </c>
      <c r="B1052" s="9" t="s">
        <v>5317</v>
      </c>
      <c r="C1052" s="9" t="s">
        <v>5318</v>
      </c>
      <c r="D1052" s="9" t="s">
        <v>22</v>
      </c>
      <c r="E1052" s="9" t="s">
        <v>5319</v>
      </c>
      <c r="F1052" s="9" t="s">
        <v>5320</v>
      </c>
      <c r="G1052" s="9" t="s">
        <v>130</v>
      </c>
      <c r="H1052" s="9" t="s">
        <v>110</v>
      </c>
      <c r="I1052" s="9" t="s">
        <v>337</v>
      </c>
      <c r="J1052" s="9" t="s">
        <v>27</v>
      </c>
      <c r="K1052" s="9" t="s">
        <v>28</v>
      </c>
      <c r="L1052" s="9" t="s">
        <v>43</v>
      </c>
      <c r="M1052" s="9" t="s">
        <v>44</v>
      </c>
      <c r="N1052" s="9" t="s">
        <v>31</v>
      </c>
      <c r="O1052" s="9" t="s">
        <v>32</v>
      </c>
      <c r="P1052" s="9" t="s">
        <v>22</v>
      </c>
      <c r="Q1052" s="9" t="s">
        <v>5321</v>
      </c>
      <c r="R1052" s="9" t="s">
        <v>46</v>
      </c>
      <c r="S1052" s="9" t="s">
        <v>5322</v>
      </c>
      <c r="T1052" s="9" t="s">
        <v>5323</v>
      </c>
    </row>
    <row r="1053" customHeight="1" spans="1:20">
      <c r="A1053" s="6">
        <v>45213</v>
      </c>
      <c r="B1053" s="9" t="s">
        <v>5324</v>
      </c>
      <c r="C1053" s="9" t="s">
        <v>204</v>
      </c>
      <c r="D1053" s="9" t="s">
        <v>22</v>
      </c>
      <c r="E1053" s="9" t="s">
        <v>5325</v>
      </c>
      <c r="F1053" s="9" t="s">
        <v>5326</v>
      </c>
      <c r="G1053" s="9" t="s">
        <v>130</v>
      </c>
      <c r="H1053" s="9" t="s">
        <v>22</v>
      </c>
      <c r="I1053" s="9" t="s">
        <v>732</v>
      </c>
      <c r="J1053" s="9" t="s">
        <v>27</v>
      </c>
      <c r="K1053" s="9" t="s">
        <v>28</v>
      </c>
      <c r="L1053" s="9" t="s">
        <v>43</v>
      </c>
      <c r="M1053" s="9" t="s">
        <v>30</v>
      </c>
      <c r="N1053" s="9" t="s">
        <v>208</v>
      </c>
      <c r="O1053" s="9" t="s">
        <v>32</v>
      </c>
      <c r="P1053" s="9" t="s">
        <v>22</v>
      </c>
      <c r="Q1053" s="9" t="s">
        <v>5327</v>
      </c>
      <c r="R1053" s="9" t="s">
        <v>56</v>
      </c>
      <c r="S1053" s="20" t="s">
        <v>5328</v>
      </c>
      <c r="T1053" s="9" t="s">
        <v>22</v>
      </c>
    </row>
    <row r="1054" customHeight="1" spans="1:20">
      <c r="A1054" s="6">
        <v>45215</v>
      </c>
      <c r="B1054" s="9" t="s">
        <v>5329</v>
      </c>
      <c r="C1054" s="9" t="s">
        <v>646</v>
      </c>
      <c r="D1054" s="11" t="s">
        <v>22</v>
      </c>
      <c r="E1054" s="9" t="s">
        <v>5330</v>
      </c>
      <c r="F1054" s="9" t="s">
        <v>5331</v>
      </c>
      <c r="G1054" s="11" t="s">
        <v>53</v>
      </c>
      <c r="H1054" s="11" t="s">
        <v>137</v>
      </c>
      <c r="I1054" s="11" t="s">
        <v>253</v>
      </c>
      <c r="J1054" s="11" t="s">
        <v>27</v>
      </c>
      <c r="K1054" s="11" t="s">
        <v>28</v>
      </c>
      <c r="L1054" s="11" t="s">
        <v>43</v>
      </c>
      <c r="M1054" s="9" t="s">
        <v>44</v>
      </c>
      <c r="N1054" s="9" t="s">
        <v>31</v>
      </c>
      <c r="O1054" s="11" t="s">
        <v>32</v>
      </c>
      <c r="P1054" s="11" t="s">
        <v>22</v>
      </c>
      <c r="Q1054" s="11" t="s">
        <v>5332</v>
      </c>
      <c r="R1054" s="11" t="s">
        <v>46</v>
      </c>
      <c r="S1054" s="9" t="s">
        <v>5333</v>
      </c>
      <c r="T1054" s="9" t="s">
        <v>5334</v>
      </c>
    </row>
    <row r="1055" customHeight="1" spans="1:20">
      <c r="A1055" s="10">
        <v>45223</v>
      </c>
      <c r="B1055" s="15" t="s">
        <v>5335</v>
      </c>
      <c r="C1055" s="15" t="s">
        <v>121</v>
      </c>
      <c r="D1055" s="16" t="s">
        <v>22</v>
      </c>
      <c r="E1055" s="15" t="s">
        <v>5336</v>
      </c>
      <c r="F1055" s="15" t="s">
        <v>5337</v>
      </c>
      <c r="G1055" s="16" t="s">
        <v>130</v>
      </c>
      <c r="H1055" s="16" t="s">
        <v>22</v>
      </c>
      <c r="I1055" s="16" t="s">
        <v>149</v>
      </c>
      <c r="J1055" s="16" t="s">
        <v>27</v>
      </c>
      <c r="K1055" s="16" t="s">
        <v>28</v>
      </c>
      <c r="L1055" s="16" t="s">
        <v>43</v>
      </c>
      <c r="M1055" s="15" t="s">
        <v>30</v>
      </c>
      <c r="N1055" s="15" t="s">
        <v>31</v>
      </c>
      <c r="O1055" s="16" t="s">
        <v>32</v>
      </c>
      <c r="P1055" s="16" t="s">
        <v>22</v>
      </c>
      <c r="Q1055" s="16" t="s">
        <v>5338</v>
      </c>
      <c r="R1055" s="16" t="s">
        <v>46</v>
      </c>
      <c r="S1055" s="23" t="s">
        <v>5339</v>
      </c>
      <c r="T1055" s="15" t="s">
        <v>22</v>
      </c>
    </row>
    <row r="1056" customHeight="1" spans="1:20">
      <c r="A1056" s="10">
        <v>45206</v>
      </c>
      <c r="B1056" s="9" t="s">
        <v>5340</v>
      </c>
      <c r="C1056" s="9" t="s">
        <v>121</v>
      </c>
      <c r="D1056" s="11" t="s">
        <v>22</v>
      </c>
      <c r="E1056" s="9" t="s">
        <v>5341</v>
      </c>
      <c r="F1056" s="9" t="s">
        <v>5342</v>
      </c>
      <c r="G1056" s="11" t="s">
        <v>336</v>
      </c>
      <c r="H1056" s="11" t="s">
        <v>22</v>
      </c>
      <c r="I1056" s="11" t="s">
        <v>63</v>
      </c>
      <c r="J1056" s="11" t="s">
        <v>27</v>
      </c>
      <c r="K1056" s="11" t="s">
        <v>28</v>
      </c>
      <c r="L1056" s="11" t="s">
        <v>43</v>
      </c>
      <c r="M1056" s="9" t="s">
        <v>30</v>
      </c>
      <c r="N1056" s="9" t="s">
        <v>31</v>
      </c>
      <c r="O1056" s="11" t="s">
        <v>32</v>
      </c>
      <c r="P1056" s="11" t="s">
        <v>22</v>
      </c>
      <c r="Q1056" s="11" t="s">
        <v>5343</v>
      </c>
      <c r="R1056" s="11" t="s">
        <v>56</v>
      </c>
      <c r="S1056" s="20" t="s">
        <v>5344</v>
      </c>
      <c r="T1056" s="31" t="s">
        <v>5345</v>
      </c>
    </row>
    <row r="1057" customHeight="1" spans="1:20">
      <c r="A1057" s="10">
        <v>45202</v>
      </c>
      <c r="B1057" s="12" t="s">
        <v>5346</v>
      </c>
      <c r="C1057" s="12" t="s">
        <v>1023</v>
      </c>
      <c r="D1057" s="27"/>
      <c r="E1057" s="12">
        <v>15871563533</v>
      </c>
      <c r="F1057" s="12" t="s">
        <v>5347</v>
      </c>
      <c r="G1057" s="27" t="s">
        <v>25</v>
      </c>
      <c r="H1057" s="27"/>
      <c r="I1057" s="27" t="s">
        <v>162</v>
      </c>
      <c r="J1057" s="27" t="s">
        <v>27</v>
      </c>
      <c r="K1057" s="27" t="s">
        <v>28</v>
      </c>
      <c r="L1057" s="27" t="s">
        <v>43</v>
      </c>
      <c r="M1057" s="12" t="s">
        <v>44</v>
      </c>
      <c r="N1057" s="12" t="s">
        <v>31</v>
      </c>
      <c r="O1057" s="27" t="s">
        <v>32</v>
      </c>
      <c r="P1057" s="27"/>
      <c r="Q1057" s="29">
        <v>45202.5979166667</v>
      </c>
      <c r="R1057" s="27" t="s">
        <v>46</v>
      </c>
      <c r="S1057" s="22" t="s">
        <v>5348</v>
      </c>
      <c r="T1057" s="12" t="s">
        <v>5349</v>
      </c>
    </row>
    <row r="1058" customHeight="1" spans="1:20">
      <c r="A1058" s="10">
        <v>45206</v>
      </c>
      <c r="B1058" s="9" t="s">
        <v>5350</v>
      </c>
      <c r="C1058" s="9" t="s">
        <v>179</v>
      </c>
      <c r="D1058" s="11" t="s">
        <v>22</v>
      </c>
      <c r="E1058" s="9" t="s">
        <v>5351</v>
      </c>
      <c r="F1058" s="9" t="s">
        <v>5352</v>
      </c>
      <c r="G1058" s="11" t="s">
        <v>82</v>
      </c>
      <c r="H1058" s="11" t="s">
        <v>22</v>
      </c>
      <c r="I1058" s="11" t="s">
        <v>168</v>
      </c>
      <c r="J1058" s="11" t="s">
        <v>27</v>
      </c>
      <c r="K1058" s="11" t="s">
        <v>28</v>
      </c>
      <c r="L1058" s="11" t="s">
        <v>43</v>
      </c>
      <c r="M1058" s="9" t="s">
        <v>169</v>
      </c>
      <c r="N1058" s="9" t="s">
        <v>31</v>
      </c>
      <c r="O1058" s="11" t="s">
        <v>32</v>
      </c>
      <c r="P1058" s="11" t="s">
        <v>22</v>
      </c>
      <c r="Q1058" s="11" t="s">
        <v>5353</v>
      </c>
      <c r="R1058" s="11" t="s">
        <v>46</v>
      </c>
      <c r="S1058" s="9" t="s">
        <v>5354</v>
      </c>
      <c r="T1058" s="9" t="s">
        <v>5355</v>
      </c>
    </row>
    <row r="1059" customHeight="1" spans="1:20">
      <c r="A1059" s="10">
        <v>45204</v>
      </c>
      <c r="B1059" s="12" t="s">
        <v>5356</v>
      </c>
      <c r="C1059" s="12" t="s">
        <v>274</v>
      </c>
      <c r="D1059" s="13"/>
      <c r="E1059" s="12" t="str">
        <f>"15697207987"</f>
        <v>15697207987</v>
      </c>
      <c r="F1059" s="12" t="s">
        <v>5357</v>
      </c>
      <c r="G1059" s="13" t="s">
        <v>53</v>
      </c>
      <c r="H1059" s="13"/>
      <c r="I1059" s="13" t="s">
        <v>511</v>
      </c>
      <c r="J1059" s="13" t="s">
        <v>27</v>
      </c>
      <c r="K1059" s="13" t="s">
        <v>28</v>
      </c>
      <c r="L1059" s="13" t="s">
        <v>43</v>
      </c>
      <c r="M1059" s="12" t="s">
        <v>44</v>
      </c>
      <c r="N1059" s="12" t="s">
        <v>208</v>
      </c>
      <c r="O1059" s="13" t="s">
        <v>32</v>
      </c>
      <c r="P1059" s="13"/>
      <c r="Q1059" s="21">
        <v>45204.6595949074</v>
      </c>
      <c r="R1059" s="13" t="s">
        <v>56</v>
      </c>
      <c r="S1059" s="22" t="s">
        <v>5358</v>
      </c>
      <c r="T1059" s="31" t="s">
        <v>5359</v>
      </c>
    </row>
    <row r="1060" customHeight="1" spans="1:20">
      <c r="A1060" s="10">
        <v>45206</v>
      </c>
      <c r="B1060" s="9" t="s">
        <v>5360</v>
      </c>
      <c r="C1060" s="9" t="s">
        <v>179</v>
      </c>
      <c r="D1060" s="11" t="s">
        <v>22</v>
      </c>
      <c r="E1060" s="9" t="s">
        <v>5361</v>
      </c>
      <c r="F1060" s="9" t="s">
        <v>5362</v>
      </c>
      <c r="G1060" s="11" t="s">
        <v>82</v>
      </c>
      <c r="H1060" s="11" t="s">
        <v>22</v>
      </c>
      <c r="I1060" s="11" t="s">
        <v>732</v>
      </c>
      <c r="J1060" s="11" t="s">
        <v>27</v>
      </c>
      <c r="K1060" s="11" t="s">
        <v>28</v>
      </c>
      <c r="L1060" s="11" t="s">
        <v>43</v>
      </c>
      <c r="M1060" s="9" t="s">
        <v>169</v>
      </c>
      <c r="N1060" s="9" t="s">
        <v>31</v>
      </c>
      <c r="O1060" s="11" t="s">
        <v>32</v>
      </c>
      <c r="P1060" s="11" t="s">
        <v>22</v>
      </c>
      <c r="Q1060" s="11" t="s">
        <v>5363</v>
      </c>
      <c r="R1060" s="11" t="s">
        <v>46</v>
      </c>
      <c r="S1060" s="20" t="s">
        <v>5364</v>
      </c>
      <c r="T1060" s="31" t="s">
        <v>5365</v>
      </c>
    </row>
    <row r="1061" customHeight="1" spans="1:20">
      <c r="A1061" s="6">
        <v>45215</v>
      </c>
      <c r="B1061" s="9" t="s">
        <v>5366</v>
      </c>
      <c r="C1061" s="9" t="s">
        <v>179</v>
      </c>
      <c r="D1061" s="11" t="s">
        <v>22</v>
      </c>
      <c r="E1061" s="9" t="s">
        <v>5367</v>
      </c>
      <c r="F1061" s="9" t="s">
        <v>5368</v>
      </c>
      <c r="G1061" s="11" t="s">
        <v>82</v>
      </c>
      <c r="H1061" s="11" t="s">
        <v>22</v>
      </c>
      <c r="I1061" s="11" t="s">
        <v>168</v>
      </c>
      <c r="J1061" s="11" t="s">
        <v>27</v>
      </c>
      <c r="K1061" s="11" t="s">
        <v>28</v>
      </c>
      <c r="L1061" s="11" t="s">
        <v>43</v>
      </c>
      <c r="M1061" s="9" t="s">
        <v>169</v>
      </c>
      <c r="N1061" s="9" t="s">
        <v>31</v>
      </c>
      <c r="O1061" s="11" t="s">
        <v>32</v>
      </c>
      <c r="P1061" s="11" t="s">
        <v>22</v>
      </c>
      <c r="Q1061" s="11" t="s">
        <v>5369</v>
      </c>
      <c r="R1061" s="11" t="s">
        <v>46</v>
      </c>
      <c r="S1061" s="20" t="s">
        <v>5370</v>
      </c>
      <c r="T1061" s="31" t="s">
        <v>5371</v>
      </c>
    </row>
    <row r="1062" customHeight="1" spans="1:20">
      <c r="A1062" s="6">
        <v>45216</v>
      </c>
      <c r="B1062" s="9" t="s">
        <v>5372</v>
      </c>
      <c r="C1062" s="9" t="s">
        <v>204</v>
      </c>
      <c r="D1062" s="11" t="s">
        <v>22</v>
      </c>
      <c r="E1062" s="9" t="s">
        <v>5373</v>
      </c>
      <c r="F1062" s="9" t="s">
        <v>5374</v>
      </c>
      <c r="G1062" s="11" t="s">
        <v>82</v>
      </c>
      <c r="H1062" s="11" t="s">
        <v>22</v>
      </c>
      <c r="I1062" s="11" t="s">
        <v>168</v>
      </c>
      <c r="J1062" s="11" t="s">
        <v>27</v>
      </c>
      <c r="K1062" s="11" t="s">
        <v>28</v>
      </c>
      <c r="L1062" s="11" t="s">
        <v>43</v>
      </c>
      <c r="M1062" s="9" t="s">
        <v>169</v>
      </c>
      <c r="N1062" s="9" t="s">
        <v>208</v>
      </c>
      <c r="O1062" s="11" t="s">
        <v>32</v>
      </c>
      <c r="P1062" s="11" t="s">
        <v>22</v>
      </c>
      <c r="Q1062" s="11" t="s">
        <v>5375</v>
      </c>
      <c r="R1062" s="11" t="s">
        <v>46</v>
      </c>
      <c r="S1062" s="9" t="s">
        <v>5376</v>
      </c>
      <c r="T1062" s="31" t="s">
        <v>5377</v>
      </c>
    </row>
    <row r="1063" customHeight="1" spans="1:20">
      <c r="A1063" s="6">
        <v>45218</v>
      </c>
      <c r="B1063" s="9" t="s">
        <v>5378</v>
      </c>
      <c r="C1063" s="9" t="s">
        <v>824</v>
      </c>
      <c r="D1063" s="11" t="s">
        <v>22</v>
      </c>
      <c r="E1063" s="9" t="s">
        <v>5379</v>
      </c>
      <c r="F1063" s="9" t="s">
        <v>5368</v>
      </c>
      <c r="G1063" s="11" t="s">
        <v>69</v>
      </c>
      <c r="H1063" s="11" t="s">
        <v>22</v>
      </c>
      <c r="I1063" s="11" t="s">
        <v>270</v>
      </c>
      <c r="J1063" s="11" t="s">
        <v>27</v>
      </c>
      <c r="K1063" s="11" t="s">
        <v>76</v>
      </c>
      <c r="L1063" s="11" t="s">
        <v>43</v>
      </c>
      <c r="M1063" s="9" t="s">
        <v>44</v>
      </c>
      <c r="N1063" s="9" t="s">
        <v>31</v>
      </c>
      <c r="O1063" s="11" t="s">
        <v>32</v>
      </c>
      <c r="P1063" s="11" t="s">
        <v>22</v>
      </c>
      <c r="Q1063" s="11" t="s">
        <v>5380</v>
      </c>
      <c r="R1063" s="11" t="s">
        <v>46</v>
      </c>
      <c r="S1063" s="9" t="s">
        <v>5381</v>
      </c>
      <c r="T1063" s="9" t="s">
        <v>5382</v>
      </c>
    </row>
    <row r="1064" customHeight="1" spans="1:20">
      <c r="A1064" s="10">
        <v>45202</v>
      </c>
      <c r="B1064" s="12" t="s">
        <v>5383</v>
      </c>
      <c r="C1064" s="12" t="s">
        <v>274</v>
      </c>
      <c r="D1064" s="27"/>
      <c r="E1064" s="12">
        <v>13047161739</v>
      </c>
      <c r="F1064" s="12" t="s">
        <v>5384</v>
      </c>
      <c r="G1064" s="27" t="s">
        <v>82</v>
      </c>
      <c r="H1064" s="27"/>
      <c r="I1064" s="27" t="s">
        <v>786</v>
      </c>
      <c r="J1064" s="27" t="s">
        <v>27</v>
      </c>
      <c r="K1064" s="27" t="s">
        <v>28</v>
      </c>
      <c r="L1064" s="27" t="s">
        <v>43</v>
      </c>
      <c r="M1064" s="12" t="s">
        <v>30</v>
      </c>
      <c r="N1064" s="12" t="s">
        <v>208</v>
      </c>
      <c r="O1064" s="27" t="s">
        <v>32</v>
      </c>
      <c r="P1064" s="27"/>
      <c r="Q1064" s="29">
        <v>45202.4770833333</v>
      </c>
      <c r="R1064" s="27" t="s">
        <v>56</v>
      </c>
      <c r="S1064" s="22" t="s">
        <v>5385</v>
      </c>
      <c r="T1064" s="12"/>
    </row>
    <row r="1065" customHeight="1" spans="1:20">
      <c r="A1065" s="10">
        <v>45206</v>
      </c>
      <c r="B1065" s="9" t="s">
        <v>5386</v>
      </c>
      <c r="C1065" s="9" t="s">
        <v>1023</v>
      </c>
      <c r="D1065" s="11" t="s">
        <v>22</v>
      </c>
      <c r="E1065" s="9" t="s">
        <v>5387</v>
      </c>
      <c r="F1065" s="9" t="s">
        <v>5388</v>
      </c>
      <c r="G1065" s="11" t="s">
        <v>53</v>
      </c>
      <c r="H1065" s="11" t="s">
        <v>22</v>
      </c>
      <c r="I1065" s="11" t="s">
        <v>277</v>
      </c>
      <c r="J1065" s="11" t="s">
        <v>27</v>
      </c>
      <c r="K1065" s="11" t="s">
        <v>28</v>
      </c>
      <c r="L1065" s="11" t="s">
        <v>43</v>
      </c>
      <c r="M1065" s="9" t="s">
        <v>30</v>
      </c>
      <c r="N1065" s="9" t="s">
        <v>31</v>
      </c>
      <c r="O1065" s="11" t="s">
        <v>32</v>
      </c>
      <c r="P1065" s="11" t="s">
        <v>22</v>
      </c>
      <c r="Q1065" s="11" t="s">
        <v>5389</v>
      </c>
      <c r="R1065" s="11" t="s">
        <v>46</v>
      </c>
      <c r="S1065" s="9" t="s">
        <v>5390</v>
      </c>
      <c r="T1065" s="9" t="s">
        <v>5391</v>
      </c>
    </row>
    <row r="1066" customHeight="1" spans="1:20">
      <c r="A1066" s="10">
        <v>45207</v>
      </c>
      <c r="B1066" s="9" t="s">
        <v>5392</v>
      </c>
      <c r="C1066" s="9" t="s">
        <v>2825</v>
      </c>
      <c r="D1066" s="11" t="s">
        <v>22</v>
      </c>
      <c r="E1066" s="9" t="s">
        <v>5387</v>
      </c>
      <c r="F1066" s="9" t="s">
        <v>5388</v>
      </c>
      <c r="G1066" s="11" t="s">
        <v>53</v>
      </c>
      <c r="H1066" s="11" t="s">
        <v>22</v>
      </c>
      <c r="I1066" s="11" t="s">
        <v>293</v>
      </c>
      <c r="J1066" s="11" t="s">
        <v>27</v>
      </c>
      <c r="K1066" s="11" t="s">
        <v>28</v>
      </c>
      <c r="L1066" s="11" t="s">
        <v>43</v>
      </c>
      <c r="M1066" s="9" t="s">
        <v>30</v>
      </c>
      <c r="N1066" s="9" t="s">
        <v>31</v>
      </c>
      <c r="O1066" s="11" t="s">
        <v>32</v>
      </c>
      <c r="P1066" s="11" t="s">
        <v>22</v>
      </c>
      <c r="Q1066" s="11" t="s">
        <v>5393</v>
      </c>
      <c r="R1066" s="11" t="s">
        <v>46</v>
      </c>
      <c r="S1066" s="9" t="s">
        <v>5394</v>
      </c>
      <c r="T1066" s="9" t="s">
        <v>5391</v>
      </c>
    </row>
    <row r="1067" customHeight="1" spans="1:20">
      <c r="A1067" s="10">
        <v>45208</v>
      </c>
      <c r="B1067" s="9" t="s">
        <v>5395</v>
      </c>
      <c r="C1067" s="9" t="s">
        <v>2825</v>
      </c>
      <c r="D1067" s="11" t="s">
        <v>22</v>
      </c>
      <c r="E1067" s="9" t="s">
        <v>5387</v>
      </c>
      <c r="F1067" s="9" t="s">
        <v>5388</v>
      </c>
      <c r="G1067" s="11" t="s">
        <v>53</v>
      </c>
      <c r="H1067" s="11" t="s">
        <v>22</v>
      </c>
      <c r="I1067" s="11" t="s">
        <v>337</v>
      </c>
      <c r="J1067" s="11" t="s">
        <v>27</v>
      </c>
      <c r="K1067" s="11" t="s">
        <v>28</v>
      </c>
      <c r="L1067" s="11" t="s">
        <v>43</v>
      </c>
      <c r="M1067" s="9" t="s">
        <v>30</v>
      </c>
      <c r="N1067" s="9" t="s">
        <v>31</v>
      </c>
      <c r="O1067" s="11" t="s">
        <v>32</v>
      </c>
      <c r="P1067" s="11" t="s">
        <v>22</v>
      </c>
      <c r="Q1067" s="11" t="s">
        <v>5396</v>
      </c>
      <c r="R1067" s="11" t="s">
        <v>46</v>
      </c>
      <c r="S1067" s="9" t="s">
        <v>5397</v>
      </c>
      <c r="T1067" s="9" t="s">
        <v>5398</v>
      </c>
    </row>
    <row r="1068" customHeight="1" spans="1:20">
      <c r="A1068" s="10">
        <v>45205</v>
      </c>
      <c r="B1068" s="9" t="s">
        <v>5399</v>
      </c>
      <c r="C1068" s="9" t="s">
        <v>179</v>
      </c>
      <c r="D1068" s="11" t="s">
        <v>22</v>
      </c>
      <c r="E1068" s="9" t="s">
        <v>5400</v>
      </c>
      <c r="F1068" s="9" t="s">
        <v>5401</v>
      </c>
      <c r="G1068" s="11" t="s">
        <v>82</v>
      </c>
      <c r="H1068" s="11" t="s">
        <v>22</v>
      </c>
      <c r="I1068" s="11" t="s">
        <v>168</v>
      </c>
      <c r="J1068" s="11" t="s">
        <v>27</v>
      </c>
      <c r="K1068" s="11" t="s">
        <v>28</v>
      </c>
      <c r="L1068" s="11" t="s">
        <v>43</v>
      </c>
      <c r="M1068" s="9" t="s">
        <v>169</v>
      </c>
      <c r="N1068" s="9" t="s">
        <v>31</v>
      </c>
      <c r="O1068" s="11" t="s">
        <v>32</v>
      </c>
      <c r="P1068" s="11" t="s">
        <v>22</v>
      </c>
      <c r="Q1068" s="11" t="s">
        <v>5402</v>
      </c>
      <c r="R1068" s="11" t="s">
        <v>46</v>
      </c>
      <c r="S1068" s="9" t="s">
        <v>5403</v>
      </c>
      <c r="T1068" s="31" t="s">
        <v>5404</v>
      </c>
    </row>
    <row r="1069" customHeight="1" spans="1:20">
      <c r="A1069" s="10">
        <v>45203</v>
      </c>
      <c r="B1069" s="9" t="s">
        <v>5405</v>
      </c>
      <c r="C1069" s="9" t="s">
        <v>179</v>
      </c>
      <c r="D1069" s="11" t="s">
        <v>22</v>
      </c>
      <c r="E1069" s="9" t="s">
        <v>5406</v>
      </c>
      <c r="F1069" s="9" t="s">
        <v>5407</v>
      </c>
      <c r="G1069" s="11" t="s">
        <v>82</v>
      </c>
      <c r="H1069" s="11" t="s">
        <v>110</v>
      </c>
      <c r="I1069" s="11" t="s">
        <v>168</v>
      </c>
      <c r="J1069" s="11" t="s">
        <v>27</v>
      </c>
      <c r="K1069" s="11" t="s">
        <v>28</v>
      </c>
      <c r="L1069" s="11" t="s">
        <v>43</v>
      </c>
      <c r="M1069" s="9" t="s">
        <v>169</v>
      </c>
      <c r="N1069" s="9" t="s">
        <v>31</v>
      </c>
      <c r="O1069" s="11" t="s">
        <v>32</v>
      </c>
      <c r="P1069" s="11" t="s">
        <v>22</v>
      </c>
      <c r="Q1069" s="11" t="s">
        <v>5408</v>
      </c>
      <c r="R1069" s="11" t="s">
        <v>46</v>
      </c>
      <c r="S1069" s="9" t="s">
        <v>5409</v>
      </c>
      <c r="T1069" s="9" t="s">
        <v>5410</v>
      </c>
    </row>
    <row r="1070" customHeight="1" spans="1:20">
      <c r="A1070" s="10">
        <v>45200</v>
      </c>
      <c r="B1070" s="9" t="s">
        <v>5411</v>
      </c>
      <c r="C1070" s="9" t="s">
        <v>204</v>
      </c>
      <c r="D1070" s="11" t="s">
        <v>22</v>
      </c>
      <c r="E1070" s="9" t="s">
        <v>5412</v>
      </c>
      <c r="F1070" s="9" t="s">
        <v>5413</v>
      </c>
      <c r="G1070" s="11" t="s">
        <v>130</v>
      </c>
      <c r="H1070" s="11" t="s">
        <v>418</v>
      </c>
      <c r="I1070" s="11" t="s">
        <v>293</v>
      </c>
      <c r="J1070" s="11" t="s">
        <v>27</v>
      </c>
      <c r="K1070" s="11" t="s">
        <v>28</v>
      </c>
      <c r="L1070" s="11" t="s">
        <v>43</v>
      </c>
      <c r="M1070" s="9" t="s">
        <v>44</v>
      </c>
      <c r="N1070" s="9" t="s">
        <v>208</v>
      </c>
      <c r="O1070" s="11" t="s">
        <v>32</v>
      </c>
      <c r="P1070" s="11" t="s">
        <v>22</v>
      </c>
      <c r="Q1070" s="11" t="s">
        <v>5414</v>
      </c>
      <c r="R1070" s="11" t="s">
        <v>56</v>
      </c>
      <c r="S1070" s="20" t="s">
        <v>5415</v>
      </c>
      <c r="T1070" s="9" t="s">
        <v>22</v>
      </c>
    </row>
    <row r="1071" customHeight="1" spans="1:20">
      <c r="A1071" s="10">
        <v>45200</v>
      </c>
      <c r="B1071" s="9" t="s">
        <v>5416</v>
      </c>
      <c r="C1071" s="9" t="s">
        <v>204</v>
      </c>
      <c r="D1071" s="11" t="s">
        <v>22</v>
      </c>
      <c r="E1071" s="9" t="s">
        <v>5417</v>
      </c>
      <c r="F1071" s="9" t="s">
        <v>5418</v>
      </c>
      <c r="G1071" s="11" t="s">
        <v>82</v>
      </c>
      <c r="H1071" s="11" t="s">
        <v>22</v>
      </c>
      <c r="I1071" s="11" t="s">
        <v>270</v>
      </c>
      <c r="J1071" s="11" t="s">
        <v>27</v>
      </c>
      <c r="K1071" s="11" t="s">
        <v>28</v>
      </c>
      <c r="L1071" s="11" t="s">
        <v>43</v>
      </c>
      <c r="M1071" s="9" t="s">
        <v>44</v>
      </c>
      <c r="N1071" s="9" t="s">
        <v>208</v>
      </c>
      <c r="O1071" s="11" t="s">
        <v>32</v>
      </c>
      <c r="P1071" s="11" t="s">
        <v>22</v>
      </c>
      <c r="Q1071" s="11" t="s">
        <v>5419</v>
      </c>
      <c r="R1071" s="11" t="s">
        <v>46</v>
      </c>
      <c r="S1071" s="20" t="s">
        <v>5420</v>
      </c>
      <c r="T1071" s="31" t="s">
        <v>5421</v>
      </c>
    </row>
    <row r="1072" customHeight="1" spans="1:20">
      <c r="A1072" s="10">
        <v>45207</v>
      </c>
      <c r="B1072" s="9" t="s">
        <v>5422</v>
      </c>
      <c r="C1072" s="9" t="s">
        <v>204</v>
      </c>
      <c r="D1072" s="11" t="s">
        <v>22</v>
      </c>
      <c r="E1072" s="9" t="s">
        <v>5423</v>
      </c>
      <c r="F1072" s="9" t="s">
        <v>5424</v>
      </c>
      <c r="G1072" s="11" t="s">
        <v>130</v>
      </c>
      <c r="H1072" s="11" t="s">
        <v>22</v>
      </c>
      <c r="I1072" s="11" t="s">
        <v>253</v>
      </c>
      <c r="J1072" s="11" t="s">
        <v>27</v>
      </c>
      <c r="K1072" s="11" t="s">
        <v>28</v>
      </c>
      <c r="L1072" s="11" t="s">
        <v>43</v>
      </c>
      <c r="M1072" s="9" t="s">
        <v>30</v>
      </c>
      <c r="N1072" s="9" t="s">
        <v>208</v>
      </c>
      <c r="O1072" s="11" t="s">
        <v>32</v>
      </c>
      <c r="P1072" s="11" t="s">
        <v>22</v>
      </c>
      <c r="Q1072" s="11" t="s">
        <v>5425</v>
      </c>
      <c r="R1072" s="11" t="s">
        <v>56</v>
      </c>
      <c r="S1072" s="20" t="s">
        <v>5426</v>
      </c>
      <c r="T1072" s="9" t="s">
        <v>22</v>
      </c>
    </row>
    <row r="1073" customHeight="1" spans="1:20">
      <c r="A1073" s="6">
        <v>45214</v>
      </c>
      <c r="B1073" s="9" t="s">
        <v>5427</v>
      </c>
      <c r="C1073" s="9" t="s">
        <v>1753</v>
      </c>
      <c r="D1073" s="9" t="s">
        <v>22</v>
      </c>
      <c r="E1073" s="9" t="s">
        <v>5428</v>
      </c>
      <c r="F1073" s="9" t="s">
        <v>5429</v>
      </c>
      <c r="G1073" s="9" t="s">
        <v>62</v>
      </c>
      <c r="H1073" s="9" t="s">
        <v>96</v>
      </c>
      <c r="I1073" s="9" t="s">
        <v>131</v>
      </c>
      <c r="J1073" s="9" t="s">
        <v>27</v>
      </c>
      <c r="K1073" s="9" t="s">
        <v>76</v>
      </c>
      <c r="L1073" s="9" t="s">
        <v>43</v>
      </c>
      <c r="M1073" s="9" t="s">
        <v>799</v>
      </c>
      <c r="N1073" s="9" t="s">
        <v>31</v>
      </c>
      <c r="O1073" s="9" t="s">
        <v>32</v>
      </c>
      <c r="P1073" s="9" t="s">
        <v>22</v>
      </c>
      <c r="Q1073" s="9" t="s">
        <v>5430</v>
      </c>
      <c r="R1073" s="9" t="s">
        <v>46</v>
      </c>
      <c r="S1073" s="9" t="s">
        <v>5431</v>
      </c>
      <c r="T1073" s="9" t="s">
        <v>5432</v>
      </c>
    </row>
    <row r="1074" customHeight="1" spans="1:20">
      <c r="A1074" s="10">
        <v>45205</v>
      </c>
      <c r="B1074" s="9" t="s">
        <v>5433</v>
      </c>
      <c r="C1074" s="9" t="s">
        <v>204</v>
      </c>
      <c r="D1074" s="11" t="s">
        <v>22</v>
      </c>
      <c r="E1074" s="9" t="s">
        <v>5434</v>
      </c>
      <c r="F1074" s="9" t="s">
        <v>3343</v>
      </c>
      <c r="G1074" s="11" t="s">
        <v>41</v>
      </c>
      <c r="H1074" s="11" t="s">
        <v>22</v>
      </c>
      <c r="I1074" s="11" t="s">
        <v>490</v>
      </c>
      <c r="J1074" s="11" t="s">
        <v>27</v>
      </c>
      <c r="K1074" s="11" t="s">
        <v>28</v>
      </c>
      <c r="L1074" s="11" t="s">
        <v>43</v>
      </c>
      <c r="M1074" s="9" t="s">
        <v>30</v>
      </c>
      <c r="N1074" s="9" t="s">
        <v>208</v>
      </c>
      <c r="O1074" s="11" t="s">
        <v>32</v>
      </c>
      <c r="P1074" s="11" t="s">
        <v>22</v>
      </c>
      <c r="Q1074" s="11" t="s">
        <v>5435</v>
      </c>
      <c r="R1074" s="11" t="s">
        <v>56</v>
      </c>
      <c r="S1074" s="20" t="s">
        <v>5436</v>
      </c>
      <c r="T1074" s="31" t="s">
        <v>5437</v>
      </c>
    </row>
    <row r="1075" customHeight="1" spans="1:20">
      <c r="A1075" s="6">
        <v>45215</v>
      </c>
      <c r="B1075" s="9" t="s">
        <v>5438</v>
      </c>
      <c r="C1075" s="9" t="s">
        <v>179</v>
      </c>
      <c r="D1075" s="11" t="s">
        <v>22</v>
      </c>
      <c r="E1075" s="9" t="s">
        <v>5439</v>
      </c>
      <c r="F1075" s="9" t="s">
        <v>5440</v>
      </c>
      <c r="G1075" s="11" t="s">
        <v>82</v>
      </c>
      <c r="H1075" s="11" t="s">
        <v>22</v>
      </c>
      <c r="I1075" s="11" t="s">
        <v>168</v>
      </c>
      <c r="J1075" s="11" t="s">
        <v>27</v>
      </c>
      <c r="K1075" s="11" t="s">
        <v>28</v>
      </c>
      <c r="L1075" s="11" t="s">
        <v>43</v>
      </c>
      <c r="M1075" s="9" t="s">
        <v>169</v>
      </c>
      <c r="N1075" s="9" t="s">
        <v>31</v>
      </c>
      <c r="O1075" s="11" t="s">
        <v>32</v>
      </c>
      <c r="P1075" s="11" t="s">
        <v>22</v>
      </c>
      <c r="Q1075" s="11" t="s">
        <v>5441</v>
      </c>
      <c r="R1075" s="11" t="s">
        <v>46</v>
      </c>
      <c r="S1075" s="9" t="s">
        <v>5442</v>
      </c>
      <c r="T1075" s="9" t="s">
        <v>5443</v>
      </c>
    </row>
    <row r="1076" customHeight="1" spans="1:20">
      <c r="A1076" s="10">
        <v>45202</v>
      </c>
      <c r="B1076" s="12" t="s">
        <v>5444</v>
      </c>
      <c r="C1076" s="12" t="s">
        <v>817</v>
      </c>
      <c r="D1076" s="27"/>
      <c r="E1076" s="12">
        <v>13135810514</v>
      </c>
      <c r="F1076" s="12" t="s">
        <v>5445</v>
      </c>
      <c r="G1076" s="27" t="s">
        <v>130</v>
      </c>
      <c r="H1076" s="27"/>
      <c r="I1076" s="27" t="s">
        <v>1842</v>
      </c>
      <c r="J1076" s="27" t="s">
        <v>27</v>
      </c>
      <c r="K1076" s="27" t="s">
        <v>28</v>
      </c>
      <c r="L1076" s="27" t="s">
        <v>43</v>
      </c>
      <c r="M1076" s="12" t="s">
        <v>44</v>
      </c>
      <c r="N1076" s="12" t="s">
        <v>31</v>
      </c>
      <c r="O1076" s="27" t="s">
        <v>32</v>
      </c>
      <c r="P1076" s="27"/>
      <c r="Q1076" s="29">
        <v>45202.6375</v>
      </c>
      <c r="R1076" s="27" t="s">
        <v>46</v>
      </c>
      <c r="S1076" s="22" t="s">
        <v>5446</v>
      </c>
      <c r="T1076" s="12" t="s">
        <v>5447</v>
      </c>
    </row>
    <row r="1077" customHeight="1" spans="1:20">
      <c r="A1077" s="6">
        <v>45213</v>
      </c>
      <c r="B1077" s="9" t="s">
        <v>5448</v>
      </c>
      <c r="C1077" s="9" t="s">
        <v>204</v>
      </c>
      <c r="D1077" s="9" t="s">
        <v>22</v>
      </c>
      <c r="E1077" s="9" t="s">
        <v>5449</v>
      </c>
      <c r="F1077" s="9" t="s">
        <v>5450</v>
      </c>
      <c r="G1077" s="9" t="s">
        <v>25</v>
      </c>
      <c r="H1077" s="9" t="s">
        <v>22</v>
      </c>
      <c r="I1077" s="9" t="s">
        <v>270</v>
      </c>
      <c r="J1077" s="9" t="s">
        <v>27</v>
      </c>
      <c r="K1077" s="9" t="s">
        <v>28</v>
      </c>
      <c r="L1077" s="9" t="s">
        <v>43</v>
      </c>
      <c r="M1077" s="9" t="s">
        <v>30</v>
      </c>
      <c r="N1077" s="9" t="s">
        <v>208</v>
      </c>
      <c r="O1077" s="9" t="s">
        <v>32</v>
      </c>
      <c r="P1077" s="9" t="s">
        <v>22</v>
      </c>
      <c r="Q1077" s="9" t="s">
        <v>5451</v>
      </c>
      <c r="R1077" s="9" t="s">
        <v>46</v>
      </c>
      <c r="S1077" s="20" t="s">
        <v>5452</v>
      </c>
      <c r="T1077" s="31" t="s">
        <v>5453</v>
      </c>
    </row>
    <row r="1078" customHeight="1" spans="1:20">
      <c r="A1078" s="10">
        <v>45207</v>
      </c>
      <c r="B1078" s="9" t="s">
        <v>5454</v>
      </c>
      <c r="C1078" s="9" t="s">
        <v>2825</v>
      </c>
      <c r="D1078" s="11" t="s">
        <v>22</v>
      </c>
      <c r="E1078" s="9" t="s">
        <v>5455</v>
      </c>
      <c r="F1078" s="9" t="s">
        <v>5456</v>
      </c>
      <c r="G1078" s="11" t="s">
        <v>82</v>
      </c>
      <c r="H1078" s="11" t="s">
        <v>22</v>
      </c>
      <c r="I1078" s="11" t="s">
        <v>63</v>
      </c>
      <c r="J1078" s="11" t="s">
        <v>27</v>
      </c>
      <c r="K1078" s="11" t="s">
        <v>28</v>
      </c>
      <c r="L1078" s="11" t="s">
        <v>43</v>
      </c>
      <c r="M1078" s="9" t="s">
        <v>44</v>
      </c>
      <c r="N1078" s="9" t="s">
        <v>31</v>
      </c>
      <c r="O1078" s="11" t="s">
        <v>32</v>
      </c>
      <c r="P1078" s="11" t="s">
        <v>22</v>
      </c>
      <c r="Q1078" s="11" t="s">
        <v>5457</v>
      </c>
      <c r="R1078" s="11" t="s">
        <v>46</v>
      </c>
      <c r="S1078" s="9" t="s">
        <v>5458</v>
      </c>
      <c r="T1078" s="9" t="s">
        <v>5459</v>
      </c>
    </row>
    <row r="1079" customHeight="1" spans="1:20">
      <c r="A1079" s="6">
        <v>45213</v>
      </c>
      <c r="B1079" s="9" t="s">
        <v>5460</v>
      </c>
      <c r="C1079" s="9" t="s">
        <v>204</v>
      </c>
      <c r="D1079" s="9" t="s">
        <v>22</v>
      </c>
      <c r="E1079" s="9" t="s">
        <v>5461</v>
      </c>
      <c r="F1079" s="9" t="s">
        <v>5462</v>
      </c>
      <c r="G1079" s="9" t="s">
        <v>25</v>
      </c>
      <c r="H1079" s="9" t="s">
        <v>22</v>
      </c>
      <c r="I1079" s="9" t="s">
        <v>270</v>
      </c>
      <c r="J1079" s="9" t="s">
        <v>27</v>
      </c>
      <c r="K1079" s="9" t="s">
        <v>28</v>
      </c>
      <c r="L1079" s="9" t="s">
        <v>43</v>
      </c>
      <c r="M1079" s="9" t="s">
        <v>30</v>
      </c>
      <c r="N1079" s="9" t="s">
        <v>208</v>
      </c>
      <c r="O1079" s="9" t="s">
        <v>32</v>
      </c>
      <c r="P1079" s="9" t="s">
        <v>22</v>
      </c>
      <c r="Q1079" s="9" t="s">
        <v>5463</v>
      </c>
      <c r="R1079" s="9" t="s">
        <v>56</v>
      </c>
      <c r="S1079" s="20" t="s">
        <v>5464</v>
      </c>
      <c r="T1079" s="9" t="s">
        <v>22</v>
      </c>
    </row>
    <row r="1080" customHeight="1" spans="1:20">
      <c r="A1080" s="25">
        <v>45210</v>
      </c>
      <c r="B1080" s="26" t="s">
        <v>5465</v>
      </c>
      <c r="C1080" s="26" t="s">
        <v>381</v>
      </c>
      <c r="D1080" s="26" t="s">
        <v>22</v>
      </c>
      <c r="E1080" s="26" t="s">
        <v>5466</v>
      </c>
      <c r="F1080" s="26" t="s">
        <v>5467</v>
      </c>
      <c r="G1080" s="26" t="s">
        <v>62</v>
      </c>
      <c r="H1080" s="26" t="s">
        <v>22</v>
      </c>
      <c r="I1080" s="26" t="s">
        <v>732</v>
      </c>
      <c r="J1080" s="26" t="s">
        <v>27</v>
      </c>
      <c r="K1080" s="26" t="s">
        <v>28</v>
      </c>
      <c r="L1080" s="26" t="s">
        <v>43</v>
      </c>
      <c r="M1080" s="26" t="s">
        <v>30</v>
      </c>
      <c r="N1080" s="26" t="s">
        <v>31</v>
      </c>
      <c r="O1080" s="26" t="s">
        <v>32</v>
      </c>
      <c r="P1080" s="26" t="s">
        <v>22</v>
      </c>
      <c r="Q1080" s="26" t="s">
        <v>5468</v>
      </c>
      <c r="R1080" s="26" t="s">
        <v>46</v>
      </c>
      <c r="S1080" s="26" t="s">
        <v>5469</v>
      </c>
      <c r="T1080" s="26" t="s">
        <v>5470</v>
      </c>
    </row>
    <row r="1081" customHeight="1" spans="1:20">
      <c r="A1081" s="10">
        <v>45200</v>
      </c>
      <c r="B1081" s="9" t="s">
        <v>5471</v>
      </c>
      <c r="C1081" s="9" t="s">
        <v>204</v>
      </c>
      <c r="D1081" s="11" t="s">
        <v>22</v>
      </c>
      <c r="E1081" s="9" t="s">
        <v>5472</v>
      </c>
      <c r="F1081" s="9" t="s">
        <v>5473</v>
      </c>
      <c r="G1081" s="11" t="s">
        <v>25</v>
      </c>
      <c r="H1081" s="11" t="s">
        <v>418</v>
      </c>
      <c r="I1081" s="11" t="s">
        <v>293</v>
      </c>
      <c r="J1081" s="11" t="s">
        <v>27</v>
      </c>
      <c r="K1081" s="11" t="s">
        <v>28</v>
      </c>
      <c r="L1081" s="11" t="s">
        <v>43</v>
      </c>
      <c r="M1081" s="9" t="s">
        <v>44</v>
      </c>
      <c r="N1081" s="9" t="s">
        <v>208</v>
      </c>
      <c r="O1081" s="11" t="s">
        <v>32</v>
      </c>
      <c r="P1081" s="11" t="s">
        <v>22</v>
      </c>
      <c r="Q1081" s="11" t="s">
        <v>5474</v>
      </c>
      <c r="R1081" s="11" t="s">
        <v>56</v>
      </c>
      <c r="S1081" s="9" t="s">
        <v>5475</v>
      </c>
      <c r="T1081" s="31" t="s">
        <v>5476</v>
      </c>
    </row>
    <row r="1082" customHeight="1" spans="1:20">
      <c r="A1082" s="10">
        <v>45203</v>
      </c>
      <c r="B1082" s="9" t="s">
        <v>5477</v>
      </c>
      <c r="C1082" s="9" t="s">
        <v>824</v>
      </c>
      <c r="D1082" s="11" t="s">
        <v>22</v>
      </c>
      <c r="E1082" s="9" t="s">
        <v>5478</v>
      </c>
      <c r="F1082" s="9" t="s">
        <v>5479</v>
      </c>
      <c r="G1082" s="11" t="s">
        <v>82</v>
      </c>
      <c r="H1082" s="11" t="s">
        <v>22</v>
      </c>
      <c r="I1082" s="11" t="s">
        <v>384</v>
      </c>
      <c r="J1082" s="11" t="s">
        <v>27</v>
      </c>
      <c r="K1082" s="11" t="s">
        <v>28</v>
      </c>
      <c r="L1082" s="11" t="s">
        <v>43</v>
      </c>
      <c r="M1082" s="9" t="s">
        <v>169</v>
      </c>
      <c r="N1082" s="9" t="s">
        <v>31</v>
      </c>
      <c r="O1082" s="11" t="s">
        <v>32</v>
      </c>
      <c r="P1082" s="11" t="s">
        <v>22</v>
      </c>
      <c r="Q1082" s="11" t="s">
        <v>5480</v>
      </c>
      <c r="R1082" s="11" t="s">
        <v>46</v>
      </c>
      <c r="S1082" s="9" t="s">
        <v>5481</v>
      </c>
      <c r="T1082" s="9" t="s">
        <v>5482</v>
      </c>
    </row>
    <row r="1083" customHeight="1" spans="1:20">
      <c r="A1083" s="6">
        <v>45214</v>
      </c>
      <c r="B1083" s="9" t="s">
        <v>5483</v>
      </c>
      <c r="C1083" s="9" t="s">
        <v>399</v>
      </c>
      <c r="D1083" s="9" t="s">
        <v>22</v>
      </c>
      <c r="E1083" s="9" t="s">
        <v>5484</v>
      </c>
      <c r="F1083" s="9" t="s">
        <v>5485</v>
      </c>
      <c r="G1083" s="9" t="s">
        <v>25</v>
      </c>
      <c r="H1083" s="9" t="s">
        <v>22</v>
      </c>
      <c r="I1083" s="9" t="s">
        <v>207</v>
      </c>
      <c r="J1083" s="9" t="s">
        <v>27</v>
      </c>
      <c r="K1083" s="9" t="s">
        <v>28</v>
      </c>
      <c r="L1083" s="9" t="s">
        <v>43</v>
      </c>
      <c r="M1083" s="9" t="s">
        <v>44</v>
      </c>
      <c r="N1083" s="9" t="s">
        <v>31</v>
      </c>
      <c r="O1083" s="9" t="s">
        <v>32</v>
      </c>
      <c r="P1083" s="9" t="s">
        <v>22</v>
      </c>
      <c r="Q1083" s="9" t="s">
        <v>5486</v>
      </c>
      <c r="R1083" s="9" t="s">
        <v>46</v>
      </c>
      <c r="S1083" s="9" t="s">
        <v>5487</v>
      </c>
      <c r="T1083" s="9" t="s">
        <v>5488</v>
      </c>
    </row>
    <row r="1084" customHeight="1" spans="1:20">
      <c r="A1084" s="10">
        <v>45223</v>
      </c>
      <c r="B1084" s="15" t="s">
        <v>5489</v>
      </c>
      <c r="C1084" s="15" t="s">
        <v>204</v>
      </c>
      <c r="D1084" s="16" t="s">
        <v>22</v>
      </c>
      <c r="E1084" s="15" t="s">
        <v>5490</v>
      </c>
      <c r="F1084" s="15" t="s">
        <v>5491</v>
      </c>
      <c r="G1084" s="16" t="s">
        <v>82</v>
      </c>
      <c r="H1084" s="16" t="s">
        <v>418</v>
      </c>
      <c r="I1084" s="16" t="s">
        <v>315</v>
      </c>
      <c r="J1084" s="16" t="s">
        <v>27</v>
      </c>
      <c r="K1084" s="16" t="s">
        <v>28</v>
      </c>
      <c r="L1084" s="16" t="s">
        <v>43</v>
      </c>
      <c r="M1084" s="15" t="s">
        <v>44</v>
      </c>
      <c r="N1084" s="15" t="s">
        <v>208</v>
      </c>
      <c r="O1084" s="16" t="s">
        <v>32</v>
      </c>
      <c r="P1084" s="16" t="s">
        <v>22</v>
      </c>
      <c r="Q1084" s="16" t="s">
        <v>5492</v>
      </c>
      <c r="R1084" s="16" t="s">
        <v>56</v>
      </c>
      <c r="S1084" s="23" t="s">
        <v>5493</v>
      </c>
      <c r="T1084" s="15" t="s">
        <v>22</v>
      </c>
    </row>
    <row r="1085" customHeight="1" spans="1:20">
      <c r="A1085" s="6">
        <v>45213</v>
      </c>
      <c r="B1085" s="9" t="s">
        <v>5494</v>
      </c>
      <c r="C1085" s="9" t="s">
        <v>79</v>
      </c>
      <c r="D1085" s="9" t="s">
        <v>22</v>
      </c>
      <c r="E1085" s="9" t="s">
        <v>3623</v>
      </c>
      <c r="F1085" s="9" t="s">
        <v>3624</v>
      </c>
      <c r="G1085" s="9" t="s">
        <v>41</v>
      </c>
      <c r="H1085" s="9" t="s">
        <v>110</v>
      </c>
      <c r="I1085" s="9" t="s">
        <v>207</v>
      </c>
      <c r="J1085" s="9" t="s">
        <v>27</v>
      </c>
      <c r="K1085" s="9" t="s">
        <v>28</v>
      </c>
      <c r="L1085" s="9" t="s">
        <v>43</v>
      </c>
      <c r="M1085" s="9" t="s">
        <v>30</v>
      </c>
      <c r="N1085" s="9" t="s">
        <v>31</v>
      </c>
      <c r="O1085" s="9" t="s">
        <v>32</v>
      </c>
      <c r="P1085" s="9" t="s">
        <v>22</v>
      </c>
      <c r="Q1085" s="9" t="s">
        <v>5495</v>
      </c>
      <c r="R1085" s="9" t="s">
        <v>46</v>
      </c>
      <c r="S1085" s="9" t="s">
        <v>5496</v>
      </c>
      <c r="T1085" s="9" t="s">
        <v>5497</v>
      </c>
    </row>
    <row r="1086" customHeight="1" spans="1:20">
      <c r="A1086" s="6">
        <v>45226</v>
      </c>
      <c r="B1086" s="7" t="s">
        <v>5498</v>
      </c>
      <c r="C1086" s="7" t="s">
        <v>399</v>
      </c>
      <c r="D1086" s="8" t="s">
        <v>22</v>
      </c>
      <c r="E1086" s="7" t="s">
        <v>5499</v>
      </c>
      <c r="F1086" s="7" t="s">
        <v>5500</v>
      </c>
      <c r="G1086" s="8" t="s">
        <v>130</v>
      </c>
      <c r="H1086" s="8" t="s">
        <v>22</v>
      </c>
      <c r="I1086" s="8" t="s">
        <v>63</v>
      </c>
      <c r="J1086" s="8" t="s">
        <v>27</v>
      </c>
      <c r="K1086" s="8" t="s">
        <v>28</v>
      </c>
      <c r="L1086" s="8" t="s">
        <v>43</v>
      </c>
      <c r="M1086" s="7" t="s">
        <v>30</v>
      </c>
      <c r="N1086" s="7" t="s">
        <v>31</v>
      </c>
      <c r="O1086" s="8" t="s">
        <v>32</v>
      </c>
      <c r="P1086" s="8" t="s">
        <v>22</v>
      </c>
      <c r="Q1086" s="8" t="s">
        <v>5501</v>
      </c>
      <c r="R1086" s="8" t="s">
        <v>46</v>
      </c>
      <c r="S1086" s="24" t="s">
        <v>5502</v>
      </c>
      <c r="T1086" s="7" t="s">
        <v>22</v>
      </c>
    </row>
    <row r="1087" customHeight="1" spans="1:20">
      <c r="A1087" s="6">
        <v>45215</v>
      </c>
      <c r="B1087" s="9" t="s">
        <v>5503</v>
      </c>
      <c r="C1087" s="9" t="s">
        <v>381</v>
      </c>
      <c r="D1087" s="11" t="s">
        <v>22</v>
      </c>
      <c r="E1087" s="9" t="s">
        <v>5484</v>
      </c>
      <c r="F1087" s="9" t="s">
        <v>5485</v>
      </c>
      <c r="G1087" s="11" t="s">
        <v>25</v>
      </c>
      <c r="H1087" s="11" t="s">
        <v>418</v>
      </c>
      <c r="I1087" s="11" t="s">
        <v>131</v>
      </c>
      <c r="J1087" s="11" t="s">
        <v>27</v>
      </c>
      <c r="K1087" s="11" t="s">
        <v>28</v>
      </c>
      <c r="L1087" s="11" t="s">
        <v>43</v>
      </c>
      <c r="M1087" s="9" t="s">
        <v>44</v>
      </c>
      <c r="N1087" s="9" t="s">
        <v>31</v>
      </c>
      <c r="O1087" s="11" t="s">
        <v>32</v>
      </c>
      <c r="P1087" s="11" t="s">
        <v>22</v>
      </c>
      <c r="Q1087" s="11" t="s">
        <v>5504</v>
      </c>
      <c r="R1087" s="11" t="s">
        <v>46</v>
      </c>
      <c r="S1087" s="20" t="s">
        <v>5505</v>
      </c>
      <c r="T1087" s="9" t="s">
        <v>22</v>
      </c>
    </row>
    <row r="1088" customHeight="1" spans="1:20">
      <c r="A1088" s="6">
        <v>45226</v>
      </c>
      <c r="B1088" s="7" t="s">
        <v>5506</v>
      </c>
      <c r="C1088" s="7" t="s">
        <v>79</v>
      </c>
      <c r="D1088" s="8" t="s">
        <v>22</v>
      </c>
      <c r="E1088" s="7" t="s">
        <v>5507</v>
      </c>
      <c r="F1088" s="7" t="s">
        <v>5508</v>
      </c>
      <c r="G1088" s="8" t="s">
        <v>130</v>
      </c>
      <c r="H1088" s="8" t="s">
        <v>22</v>
      </c>
      <c r="I1088" s="8" t="s">
        <v>315</v>
      </c>
      <c r="J1088" s="8" t="s">
        <v>27</v>
      </c>
      <c r="K1088" s="8" t="s">
        <v>28</v>
      </c>
      <c r="L1088" s="8" t="s">
        <v>43</v>
      </c>
      <c r="M1088" s="7" t="s">
        <v>30</v>
      </c>
      <c r="N1088" s="7" t="s">
        <v>31</v>
      </c>
      <c r="O1088" s="8" t="s">
        <v>32</v>
      </c>
      <c r="P1088" s="8" t="s">
        <v>22</v>
      </c>
      <c r="Q1088" s="8" t="s">
        <v>5509</v>
      </c>
      <c r="R1088" s="8" t="s">
        <v>46</v>
      </c>
      <c r="S1088" s="24" t="s">
        <v>5510</v>
      </c>
      <c r="T1088" s="7" t="s">
        <v>22</v>
      </c>
    </row>
    <row r="1089" customHeight="1" spans="1:20">
      <c r="A1089" s="25">
        <v>45211</v>
      </c>
      <c r="B1089" s="26" t="s">
        <v>5511</v>
      </c>
      <c r="C1089" s="26" t="s">
        <v>5512</v>
      </c>
      <c r="D1089" s="26" t="s">
        <v>22</v>
      </c>
      <c r="E1089" s="26" t="s">
        <v>5513</v>
      </c>
      <c r="F1089" s="26" t="s">
        <v>5514</v>
      </c>
      <c r="G1089" s="26" t="s">
        <v>25</v>
      </c>
      <c r="H1089" s="26" t="s">
        <v>22</v>
      </c>
      <c r="I1089" s="26" t="s">
        <v>5515</v>
      </c>
      <c r="J1089" s="26" t="s">
        <v>27</v>
      </c>
      <c r="K1089" s="26" t="s">
        <v>28</v>
      </c>
      <c r="L1089" s="26" t="s">
        <v>43</v>
      </c>
      <c r="M1089" s="26" t="s">
        <v>44</v>
      </c>
      <c r="N1089" s="26" t="s">
        <v>5516</v>
      </c>
      <c r="O1089" s="26" t="s">
        <v>32</v>
      </c>
      <c r="P1089" s="26" t="s">
        <v>22</v>
      </c>
      <c r="Q1089" s="26" t="s">
        <v>5517</v>
      </c>
      <c r="R1089" s="26" t="s">
        <v>5515</v>
      </c>
      <c r="S1089" s="26" t="s">
        <v>5518</v>
      </c>
      <c r="T1089" s="26" t="s">
        <v>22</v>
      </c>
    </row>
    <row r="1090" customHeight="1" spans="1:20">
      <c r="A1090" s="6">
        <v>45212</v>
      </c>
      <c r="B1090" s="9" t="s">
        <v>5519</v>
      </c>
      <c r="C1090" s="9" t="s">
        <v>121</v>
      </c>
      <c r="D1090" s="9" t="s">
        <v>22</v>
      </c>
      <c r="E1090" s="9" t="s">
        <v>5513</v>
      </c>
      <c r="F1090" s="9" t="s">
        <v>5514</v>
      </c>
      <c r="G1090" s="9" t="s">
        <v>25</v>
      </c>
      <c r="H1090" s="9" t="s">
        <v>22</v>
      </c>
      <c r="I1090" s="9" t="s">
        <v>384</v>
      </c>
      <c r="J1090" s="9" t="s">
        <v>27</v>
      </c>
      <c r="K1090" s="9" t="s">
        <v>28</v>
      </c>
      <c r="L1090" s="9" t="s">
        <v>43</v>
      </c>
      <c r="M1090" s="9" t="s">
        <v>44</v>
      </c>
      <c r="N1090" s="9" t="s">
        <v>31</v>
      </c>
      <c r="O1090" s="9" t="s">
        <v>32</v>
      </c>
      <c r="P1090" s="9" t="s">
        <v>22</v>
      </c>
      <c r="Q1090" s="9" t="s">
        <v>5520</v>
      </c>
      <c r="R1090" s="9" t="s">
        <v>56</v>
      </c>
      <c r="S1090" s="20" t="s">
        <v>5521</v>
      </c>
      <c r="T1090" s="9" t="s">
        <v>22</v>
      </c>
    </row>
    <row r="1091" customHeight="1" spans="1:20">
      <c r="A1091" s="10">
        <v>45200</v>
      </c>
      <c r="B1091" s="9" t="s">
        <v>5522</v>
      </c>
      <c r="C1091" s="9" t="s">
        <v>59</v>
      </c>
      <c r="D1091" s="11" t="s">
        <v>22</v>
      </c>
      <c r="E1091" s="9" t="s">
        <v>5523</v>
      </c>
      <c r="F1091" s="9" t="s">
        <v>5524</v>
      </c>
      <c r="G1091" s="11" t="s">
        <v>130</v>
      </c>
      <c r="H1091" s="11" t="s">
        <v>22</v>
      </c>
      <c r="I1091" s="11" t="s">
        <v>864</v>
      </c>
      <c r="J1091" s="11" t="s">
        <v>27</v>
      </c>
      <c r="K1091" s="11" t="s">
        <v>28</v>
      </c>
      <c r="L1091" s="11" t="s">
        <v>43</v>
      </c>
      <c r="M1091" s="9" t="s">
        <v>30</v>
      </c>
      <c r="N1091" s="9" t="s">
        <v>31</v>
      </c>
      <c r="O1091" s="11" t="s">
        <v>32</v>
      </c>
      <c r="P1091" s="11" t="s">
        <v>22</v>
      </c>
      <c r="Q1091" s="11" t="s">
        <v>5525</v>
      </c>
      <c r="R1091" s="11" t="s">
        <v>46</v>
      </c>
      <c r="S1091" s="20" t="s">
        <v>5526</v>
      </c>
      <c r="T1091" s="9" t="s">
        <v>22</v>
      </c>
    </row>
    <row r="1092" customHeight="1" spans="1:20">
      <c r="A1092" s="10">
        <v>45203</v>
      </c>
      <c r="B1092" s="9" t="s">
        <v>5527</v>
      </c>
      <c r="C1092" s="9" t="s">
        <v>274</v>
      </c>
      <c r="D1092" s="11" t="s">
        <v>22</v>
      </c>
      <c r="E1092" s="9" t="s">
        <v>5528</v>
      </c>
      <c r="F1092" s="9" t="s">
        <v>5529</v>
      </c>
      <c r="G1092" s="11" t="s">
        <v>130</v>
      </c>
      <c r="H1092" s="11" t="s">
        <v>22</v>
      </c>
      <c r="I1092" s="11" t="s">
        <v>111</v>
      </c>
      <c r="J1092" s="11" t="s">
        <v>27</v>
      </c>
      <c r="K1092" s="11" t="s">
        <v>28</v>
      </c>
      <c r="L1092" s="11" t="s">
        <v>43</v>
      </c>
      <c r="M1092" s="9" t="s">
        <v>30</v>
      </c>
      <c r="N1092" s="9" t="s">
        <v>208</v>
      </c>
      <c r="O1092" s="11" t="s">
        <v>32</v>
      </c>
      <c r="P1092" s="11" t="s">
        <v>22</v>
      </c>
      <c r="Q1092" s="11" t="s">
        <v>5530</v>
      </c>
      <c r="R1092" s="11" t="s">
        <v>56</v>
      </c>
      <c r="S1092" s="20" t="s">
        <v>5531</v>
      </c>
      <c r="T1092" s="9" t="s">
        <v>22</v>
      </c>
    </row>
    <row r="1093" customHeight="1" spans="1:20">
      <c r="A1093" s="6">
        <v>45212</v>
      </c>
      <c r="B1093" s="9" t="s">
        <v>5532</v>
      </c>
      <c r="C1093" s="9" t="s">
        <v>4902</v>
      </c>
      <c r="D1093" s="9" t="s">
        <v>22</v>
      </c>
      <c r="E1093" s="9" t="s">
        <v>5533</v>
      </c>
      <c r="F1093" s="9" t="s">
        <v>5534</v>
      </c>
      <c r="G1093" s="9" t="s">
        <v>41</v>
      </c>
      <c r="H1093" s="9" t="s">
        <v>96</v>
      </c>
      <c r="I1093" s="9" t="s">
        <v>448</v>
      </c>
      <c r="J1093" s="9" t="s">
        <v>27</v>
      </c>
      <c r="K1093" s="9" t="s">
        <v>28</v>
      </c>
      <c r="L1093" s="9" t="s">
        <v>43</v>
      </c>
      <c r="M1093" s="9" t="s">
        <v>44</v>
      </c>
      <c r="N1093" s="9" t="s">
        <v>31</v>
      </c>
      <c r="O1093" s="9" t="s">
        <v>32</v>
      </c>
      <c r="P1093" s="9" t="s">
        <v>22</v>
      </c>
      <c r="Q1093" s="9" t="s">
        <v>5535</v>
      </c>
      <c r="R1093" s="9" t="s">
        <v>46</v>
      </c>
      <c r="S1093" s="9" t="s">
        <v>5536</v>
      </c>
      <c r="T1093" s="9" t="s">
        <v>5537</v>
      </c>
    </row>
    <row r="1094" customHeight="1" spans="1:20">
      <c r="A1094" s="6">
        <v>45215</v>
      </c>
      <c r="B1094" s="9" t="s">
        <v>5538</v>
      </c>
      <c r="C1094" s="9" t="s">
        <v>399</v>
      </c>
      <c r="D1094" s="11" t="s">
        <v>22</v>
      </c>
      <c r="E1094" s="9" t="s">
        <v>5539</v>
      </c>
      <c r="F1094" s="9" t="s">
        <v>5540</v>
      </c>
      <c r="G1094" s="11" t="s">
        <v>41</v>
      </c>
      <c r="H1094" s="11" t="s">
        <v>22</v>
      </c>
      <c r="I1094" s="11" t="s">
        <v>412</v>
      </c>
      <c r="J1094" s="11" t="s">
        <v>27</v>
      </c>
      <c r="K1094" s="11" t="s">
        <v>28</v>
      </c>
      <c r="L1094" s="11" t="s">
        <v>43</v>
      </c>
      <c r="M1094" s="9" t="s">
        <v>30</v>
      </c>
      <c r="N1094" s="9" t="s">
        <v>31</v>
      </c>
      <c r="O1094" s="11" t="s">
        <v>32</v>
      </c>
      <c r="P1094" s="11" t="s">
        <v>22</v>
      </c>
      <c r="Q1094" s="11" t="s">
        <v>5541</v>
      </c>
      <c r="R1094" s="11" t="s">
        <v>46</v>
      </c>
      <c r="S1094" s="9" t="s">
        <v>5542</v>
      </c>
      <c r="T1094" s="9" t="s">
        <v>22</v>
      </c>
    </row>
    <row r="1095" customHeight="1" spans="1:20">
      <c r="A1095" s="10">
        <v>45200</v>
      </c>
      <c r="B1095" s="9" t="s">
        <v>5543</v>
      </c>
      <c r="C1095" s="9" t="s">
        <v>399</v>
      </c>
      <c r="D1095" s="11" t="s">
        <v>22</v>
      </c>
      <c r="E1095" s="9" t="s">
        <v>5544</v>
      </c>
      <c r="F1095" s="9" t="s">
        <v>5545</v>
      </c>
      <c r="G1095" s="11" t="s">
        <v>62</v>
      </c>
      <c r="H1095" s="11" t="s">
        <v>22</v>
      </c>
      <c r="I1095" s="11" t="s">
        <v>207</v>
      </c>
      <c r="J1095" s="11" t="s">
        <v>27</v>
      </c>
      <c r="K1095" s="11" t="s">
        <v>28</v>
      </c>
      <c r="L1095" s="11" t="s">
        <v>43</v>
      </c>
      <c r="M1095" s="9" t="s">
        <v>44</v>
      </c>
      <c r="N1095" s="9" t="s">
        <v>31</v>
      </c>
      <c r="O1095" s="11" t="s">
        <v>32</v>
      </c>
      <c r="P1095" s="11" t="s">
        <v>22</v>
      </c>
      <c r="Q1095" s="11" t="s">
        <v>5546</v>
      </c>
      <c r="R1095" s="11" t="s">
        <v>46</v>
      </c>
      <c r="S1095" s="9" t="s">
        <v>5547</v>
      </c>
      <c r="T1095" s="9" t="s">
        <v>5548</v>
      </c>
    </row>
    <row r="1096" customHeight="1" spans="1:20">
      <c r="A1096" s="10">
        <v>45200</v>
      </c>
      <c r="B1096" s="9" t="s">
        <v>5549</v>
      </c>
      <c r="C1096" s="9" t="s">
        <v>646</v>
      </c>
      <c r="D1096" s="11" t="s">
        <v>22</v>
      </c>
      <c r="E1096" s="9" t="s">
        <v>5550</v>
      </c>
      <c r="F1096" s="9" t="s">
        <v>5551</v>
      </c>
      <c r="G1096" s="11" t="s">
        <v>25</v>
      </c>
      <c r="H1096" s="11" t="s">
        <v>22</v>
      </c>
      <c r="I1096" s="11" t="s">
        <v>54</v>
      </c>
      <c r="J1096" s="11" t="s">
        <v>27</v>
      </c>
      <c r="K1096" s="11" t="s">
        <v>28</v>
      </c>
      <c r="L1096" s="11" t="s">
        <v>43</v>
      </c>
      <c r="M1096" s="9" t="s">
        <v>44</v>
      </c>
      <c r="N1096" s="9" t="s">
        <v>31</v>
      </c>
      <c r="O1096" s="11" t="s">
        <v>32</v>
      </c>
      <c r="P1096" s="11" t="s">
        <v>22</v>
      </c>
      <c r="Q1096" s="11" t="s">
        <v>5552</v>
      </c>
      <c r="R1096" s="11" t="s">
        <v>46</v>
      </c>
      <c r="S1096" s="9" t="s">
        <v>5553</v>
      </c>
      <c r="T1096" s="9" t="s">
        <v>5554</v>
      </c>
    </row>
    <row r="1097" customHeight="1" spans="1:20">
      <c r="A1097" s="10">
        <v>45200</v>
      </c>
      <c r="B1097" s="9" t="s">
        <v>5555</v>
      </c>
      <c r="C1097" s="9" t="s">
        <v>381</v>
      </c>
      <c r="D1097" s="11" t="s">
        <v>22</v>
      </c>
      <c r="E1097" s="9" t="s">
        <v>5556</v>
      </c>
      <c r="F1097" s="9" t="s">
        <v>5557</v>
      </c>
      <c r="G1097" s="11" t="s">
        <v>62</v>
      </c>
      <c r="H1097" s="11" t="s">
        <v>148</v>
      </c>
      <c r="I1097" s="11" t="s">
        <v>315</v>
      </c>
      <c r="J1097" s="11" t="s">
        <v>27</v>
      </c>
      <c r="K1097" s="11" t="s">
        <v>28</v>
      </c>
      <c r="L1097" s="11" t="s">
        <v>43</v>
      </c>
      <c r="M1097" s="9" t="s">
        <v>44</v>
      </c>
      <c r="N1097" s="9" t="s">
        <v>31</v>
      </c>
      <c r="O1097" s="11" t="s">
        <v>32</v>
      </c>
      <c r="P1097" s="11" t="s">
        <v>22</v>
      </c>
      <c r="Q1097" s="11" t="s">
        <v>5558</v>
      </c>
      <c r="R1097" s="11" t="s">
        <v>46</v>
      </c>
      <c r="S1097" s="9" t="s">
        <v>5559</v>
      </c>
      <c r="T1097" s="9" t="s">
        <v>5560</v>
      </c>
    </row>
    <row r="1098" customHeight="1" spans="1:20">
      <c r="A1098" s="10">
        <v>45200</v>
      </c>
      <c r="B1098" s="9" t="s">
        <v>5561</v>
      </c>
      <c r="C1098" s="9" t="s">
        <v>121</v>
      </c>
      <c r="D1098" s="11" t="s">
        <v>22</v>
      </c>
      <c r="E1098" s="9" t="s">
        <v>5562</v>
      </c>
      <c r="F1098" s="9" t="s">
        <v>5563</v>
      </c>
      <c r="G1098" s="11" t="s">
        <v>41</v>
      </c>
      <c r="H1098" s="11" t="s">
        <v>22</v>
      </c>
      <c r="I1098" s="11" t="s">
        <v>97</v>
      </c>
      <c r="J1098" s="11" t="s">
        <v>27</v>
      </c>
      <c r="K1098" s="11" t="s">
        <v>28</v>
      </c>
      <c r="L1098" s="11" t="s">
        <v>43</v>
      </c>
      <c r="M1098" s="9" t="s">
        <v>44</v>
      </c>
      <c r="N1098" s="9" t="s">
        <v>31</v>
      </c>
      <c r="O1098" s="11" t="s">
        <v>32</v>
      </c>
      <c r="P1098" s="11" t="s">
        <v>22</v>
      </c>
      <c r="Q1098" s="11" t="s">
        <v>5564</v>
      </c>
      <c r="R1098" s="11" t="s">
        <v>46</v>
      </c>
      <c r="S1098" s="9" t="s">
        <v>5565</v>
      </c>
      <c r="T1098" s="9" t="s">
        <v>5566</v>
      </c>
    </row>
    <row r="1099" customHeight="1" spans="1:20">
      <c r="A1099" s="10">
        <v>45200</v>
      </c>
      <c r="B1099" s="9" t="s">
        <v>5567</v>
      </c>
      <c r="C1099" s="9" t="s">
        <v>817</v>
      </c>
      <c r="D1099" s="11" t="s">
        <v>22</v>
      </c>
      <c r="E1099" s="9" t="s">
        <v>5568</v>
      </c>
      <c r="F1099" s="9" t="s">
        <v>5569</v>
      </c>
      <c r="G1099" s="11" t="s">
        <v>130</v>
      </c>
      <c r="H1099" s="11" t="s">
        <v>22</v>
      </c>
      <c r="I1099" s="11" t="s">
        <v>511</v>
      </c>
      <c r="J1099" s="11" t="s">
        <v>27</v>
      </c>
      <c r="K1099" s="11" t="s">
        <v>28</v>
      </c>
      <c r="L1099" s="11" t="s">
        <v>43</v>
      </c>
      <c r="M1099" s="9" t="s">
        <v>44</v>
      </c>
      <c r="N1099" s="9" t="s">
        <v>31</v>
      </c>
      <c r="O1099" s="11" t="s">
        <v>32</v>
      </c>
      <c r="P1099" s="11" t="s">
        <v>22</v>
      </c>
      <c r="Q1099" s="11" t="s">
        <v>5570</v>
      </c>
      <c r="R1099" s="11" t="s">
        <v>46</v>
      </c>
      <c r="S1099" s="9" t="s">
        <v>5571</v>
      </c>
      <c r="T1099" s="9" t="s">
        <v>5572</v>
      </c>
    </row>
    <row r="1100" customHeight="1" spans="1:20">
      <c r="A1100" s="10">
        <v>45200</v>
      </c>
      <c r="B1100" s="9" t="s">
        <v>5573</v>
      </c>
      <c r="C1100" s="9" t="s">
        <v>399</v>
      </c>
      <c r="D1100" s="11" t="s">
        <v>22</v>
      </c>
      <c r="E1100" s="9" t="s">
        <v>5574</v>
      </c>
      <c r="F1100" s="9" t="s">
        <v>5575</v>
      </c>
      <c r="G1100" s="11" t="s">
        <v>53</v>
      </c>
      <c r="H1100" s="11" t="s">
        <v>22</v>
      </c>
      <c r="I1100" s="11" t="s">
        <v>111</v>
      </c>
      <c r="J1100" s="11" t="s">
        <v>27</v>
      </c>
      <c r="K1100" s="11" t="s">
        <v>28</v>
      </c>
      <c r="L1100" s="11" t="s">
        <v>43</v>
      </c>
      <c r="M1100" s="9" t="s">
        <v>44</v>
      </c>
      <c r="N1100" s="9" t="s">
        <v>31</v>
      </c>
      <c r="O1100" s="11" t="s">
        <v>32</v>
      </c>
      <c r="P1100" s="11" t="s">
        <v>22</v>
      </c>
      <c r="Q1100" s="11" t="s">
        <v>5576</v>
      </c>
      <c r="R1100" s="11" t="s">
        <v>46</v>
      </c>
      <c r="S1100" s="9" t="s">
        <v>5577</v>
      </c>
      <c r="T1100" s="9" t="s">
        <v>5578</v>
      </c>
    </row>
    <row r="1101" customHeight="1" spans="1:20">
      <c r="A1101" s="10">
        <v>45200</v>
      </c>
      <c r="B1101" s="9" t="s">
        <v>5579</v>
      </c>
      <c r="C1101" s="9" t="s">
        <v>381</v>
      </c>
      <c r="D1101" s="11" t="s">
        <v>22</v>
      </c>
      <c r="E1101" s="9" t="s">
        <v>5580</v>
      </c>
      <c r="F1101" s="9" t="s">
        <v>5581</v>
      </c>
      <c r="G1101" s="11" t="s">
        <v>130</v>
      </c>
      <c r="H1101" s="11" t="s">
        <v>22</v>
      </c>
      <c r="I1101" s="11" t="s">
        <v>293</v>
      </c>
      <c r="J1101" s="11" t="s">
        <v>27</v>
      </c>
      <c r="K1101" s="11" t="s">
        <v>28</v>
      </c>
      <c r="L1101" s="11" t="s">
        <v>43</v>
      </c>
      <c r="M1101" s="9" t="s">
        <v>30</v>
      </c>
      <c r="N1101" s="9" t="s">
        <v>31</v>
      </c>
      <c r="O1101" s="11" t="s">
        <v>32</v>
      </c>
      <c r="P1101" s="11" t="s">
        <v>22</v>
      </c>
      <c r="Q1101" s="11" t="s">
        <v>5582</v>
      </c>
      <c r="R1101" s="11" t="s">
        <v>46</v>
      </c>
      <c r="S1101" s="9" t="s">
        <v>5583</v>
      </c>
      <c r="T1101" s="9" t="s">
        <v>5584</v>
      </c>
    </row>
    <row r="1102" customHeight="1" spans="1:20">
      <c r="A1102" s="10">
        <v>45200</v>
      </c>
      <c r="B1102" s="9" t="s">
        <v>5585</v>
      </c>
      <c r="C1102" s="9" t="s">
        <v>59</v>
      </c>
      <c r="D1102" s="11" t="s">
        <v>22</v>
      </c>
      <c r="E1102" s="9" t="s">
        <v>5586</v>
      </c>
      <c r="F1102" s="9" t="s">
        <v>5587</v>
      </c>
      <c r="G1102" s="11" t="s">
        <v>130</v>
      </c>
      <c r="H1102" s="11" t="s">
        <v>22</v>
      </c>
      <c r="I1102" s="11" t="s">
        <v>97</v>
      </c>
      <c r="J1102" s="11" t="s">
        <v>27</v>
      </c>
      <c r="K1102" s="11" t="s">
        <v>28</v>
      </c>
      <c r="L1102" s="11" t="s">
        <v>43</v>
      </c>
      <c r="M1102" s="9" t="s">
        <v>30</v>
      </c>
      <c r="N1102" s="9" t="s">
        <v>31</v>
      </c>
      <c r="O1102" s="11" t="s">
        <v>32</v>
      </c>
      <c r="P1102" s="11" t="s">
        <v>22</v>
      </c>
      <c r="Q1102" s="11" t="s">
        <v>5588</v>
      </c>
      <c r="R1102" s="11" t="s">
        <v>46</v>
      </c>
      <c r="S1102" s="9" t="s">
        <v>5589</v>
      </c>
      <c r="T1102" s="9" t="s">
        <v>5590</v>
      </c>
    </row>
    <row r="1103" customHeight="1" spans="1:20">
      <c r="A1103" s="10">
        <v>45200</v>
      </c>
      <c r="B1103" s="9" t="s">
        <v>5591</v>
      </c>
      <c r="C1103" s="9" t="s">
        <v>646</v>
      </c>
      <c r="D1103" s="11" t="s">
        <v>22</v>
      </c>
      <c r="E1103" s="9" t="s">
        <v>5592</v>
      </c>
      <c r="F1103" s="9" t="s">
        <v>5593</v>
      </c>
      <c r="G1103" s="11" t="s">
        <v>41</v>
      </c>
      <c r="H1103" s="11" t="s">
        <v>22</v>
      </c>
      <c r="I1103" s="11" t="s">
        <v>786</v>
      </c>
      <c r="J1103" s="11" t="s">
        <v>27</v>
      </c>
      <c r="K1103" s="11" t="s">
        <v>28</v>
      </c>
      <c r="L1103" s="11" t="s">
        <v>43</v>
      </c>
      <c r="M1103" s="9" t="s">
        <v>44</v>
      </c>
      <c r="N1103" s="9" t="s">
        <v>31</v>
      </c>
      <c r="O1103" s="11" t="s">
        <v>32</v>
      </c>
      <c r="P1103" s="11" t="s">
        <v>22</v>
      </c>
      <c r="Q1103" s="11" t="s">
        <v>5594</v>
      </c>
      <c r="R1103" s="11" t="s">
        <v>46</v>
      </c>
      <c r="S1103" s="9" t="s">
        <v>5595</v>
      </c>
      <c r="T1103" s="9" t="s">
        <v>5596</v>
      </c>
    </row>
    <row r="1104" customHeight="1" spans="1:20">
      <c r="A1104" s="10">
        <v>45200</v>
      </c>
      <c r="B1104" s="9" t="s">
        <v>5597</v>
      </c>
      <c r="C1104" s="9" t="s">
        <v>817</v>
      </c>
      <c r="D1104" s="11" t="s">
        <v>22</v>
      </c>
      <c r="E1104" s="9" t="s">
        <v>5598</v>
      </c>
      <c r="F1104" s="9" t="s">
        <v>5599</v>
      </c>
      <c r="G1104" s="11" t="s">
        <v>25</v>
      </c>
      <c r="H1104" s="11" t="s">
        <v>22</v>
      </c>
      <c r="I1104" s="11" t="s">
        <v>241</v>
      </c>
      <c r="J1104" s="11" t="s">
        <v>27</v>
      </c>
      <c r="K1104" s="11" t="s">
        <v>28</v>
      </c>
      <c r="L1104" s="11" t="s">
        <v>43</v>
      </c>
      <c r="M1104" s="9" t="s">
        <v>44</v>
      </c>
      <c r="N1104" s="9" t="s">
        <v>31</v>
      </c>
      <c r="O1104" s="11" t="s">
        <v>32</v>
      </c>
      <c r="P1104" s="11" t="s">
        <v>22</v>
      </c>
      <c r="Q1104" s="11" t="s">
        <v>5600</v>
      </c>
      <c r="R1104" s="11" t="s">
        <v>5601</v>
      </c>
      <c r="S1104" s="9" t="s">
        <v>5602</v>
      </c>
      <c r="T1104" s="9" t="s">
        <v>5603</v>
      </c>
    </row>
    <row r="1105" customHeight="1" spans="1:20">
      <c r="A1105" s="10">
        <v>45200</v>
      </c>
      <c r="B1105" s="9" t="s">
        <v>5604</v>
      </c>
      <c r="C1105" s="9" t="s">
        <v>783</v>
      </c>
      <c r="D1105" s="11" t="s">
        <v>22</v>
      </c>
      <c r="E1105" s="9" t="s">
        <v>5605</v>
      </c>
      <c r="F1105" s="9" t="s">
        <v>5606</v>
      </c>
      <c r="G1105" s="11" t="s">
        <v>82</v>
      </c>
      <c r="H1105" s="11" t="s">
        <v>137</v>
      </c>
      <c r="I1105" s="11" t="s">
        <v>155</v>
      </c>
      <c r="J1105" s="11" t="s">
        <v>27</v>
      </c>
      <c r="K1105" s="11" t="s">
        <v>28</v>
      </c>
      <c r="L1105" s="11" t="s">
        <v>43</v>
      </c>
      <c r="M1105" s="9" t="s">
        <v>169</v>
      </c>
      <c r="N1105" s="9" t="s">
        <v>743</v>
      </c>
      <c r="O1105" s="11" t="s">
        <v>32</v>
      </c>
      <c r="P1105" s="11" t="s">
        <v>22</v>
      </c>
      <c r="Q1105" s="11" t="s">
        <v>5607</v>
      </c>
      <c r="R1105" s="11" t="s">
        <v>46</v>
      </c>
      <c r="S1105" s="9" t="s">
        <v>5608</v>
      </c>
      <c r="T1105" s="9" t="s">
        <v>5609</v>
      </c>
    </row>
    <row r="1106" customHeight="1" spans="1:20">
      <c r="A1106" s="10">
        <v>45200</v>
      </c>
      <c r="B1106" s="9" t="s">
        <v>5610</v>
      </c>
      <c r="C1106" s="9" t="s">
        <v>381</v>
      </c>
      <c r="D1106" s="11" t="s">
        <v>22</v>
      </c>
      <c r="E1106" s="9" t="s">
        <v>5611</v>
      </c>
      <c r="F1106" s="9" t="s">
        <v>5612</v>
      </c>
      <c r="G1106" s="11" t="s">
        <v>53</v>
      </c>
      <c r="H1106" s="11" t="s">
        <v>22</v>
      </c>
      <c r="I1106" s="11" t="s">
        <v>149</v>
      </c>
      <c r="J1106" s="11" t="s">
        <v>27</v>
      </c>
      <c r="K1106" s="11" t="s">
        <v>28</v>
      </c>
      <c r="L1106" s="11" t="s">
        <v>43</v>
      </c>
      <c r="M1106" s="9" t="s">
        <v>44</v>
      </c>
      <c r="N1106" s="9" t="s">
        <v>31</v>
      </c>
      <c r="O1106" s="11" t="s">
        <v>32</v>
      </c>
      <c r="P1106" s="11" t="s">
        <v>22</v>
      </c>
      <c r="Q1106" s="11" t="s">
        <v>5613</v>
      </c>
      <c r="R1106" s="11" t="s">
        <v>46</v>
      </c>
      <c r="S1106" s="9" t="s">
        <v>5614</v>
      </c>
      <c r="T1106" s="9" t="s">
        <v>22</v>
      </c>
    </row>
    <row r="1107" customHeight="1" spans="1:20">
      <c r="A1107" s="10">
        <v>45200</v>
      </c>
      <c r="B1107" s="9" t="s">
        <v>5615</v>
      </c>
      <c r="C1107" s="9" t="s">
        <v>5616</v>
      </c>
      <c r="D1107" s="11" t="s">
        <v>22</v>
      </c>
      <c r="E1107" s="9" t="s">
        <v>5617</v>
      </c>
      <c r="F1107" s="9" t="s">
        <v>5618</v>
      </c>
      <c r="G1107" s="11" t="s">
        <v>82</v>
      </c>
      <c r="H1107" s="11" t="s">
        <v>148</v>
      </c>
      <c r="I1107" s="11" t="s">
        <v>880</v>
      </c>
      <c r="J1107" s="11" t="s">
        <v>27</v>
      </c>
      <c r="K1107" s="11" t="s">
        <v>28</v>
      </c>
      <c r="L1107" s="11" t="s">
        <v>43</v>
      </c>
      <c r="M1107" s="9" t="s">
        <v>44</v>
      </c>
      <c r="N1107" s="9" t="s">
        <v>31</v>
      </c>
      <c r="O1107" s="11" t="s">
        <v>32</v>
      </c>
      <c r="P1107" s="11" t="s">
        <v>22</v>
      </c>
      <c r="Q1107" s="11" t="s">
        <v>5619</v>
      </c>
      <c r="R1107" s="11" t="s">
        <v>46</v>
      </c>
      <c r="S1107" s="9" t="s">
        <v>5620</v>
      </c>
      <c r="T1107" s="9" t="s">
        <v>5621</v>
      </c>
    </row>
    <row r="1108" customHeight="1" spans="1:20">
      <c r="A1108" s="10">
        <v>45200</v>
      </c>
      <c r="B1108" s="9" t="s">
        <v>5622</v>
      </c>
      <c r="C1108" s="9" t="s">
        <v>2825</v>
      </c>
      <c r="D1108" s="11" t="s">
        <v>22</v>
      </c>
      <c r="E1108" s="9" t="s">
        <v>5623</v>
      </c>
      <c r="F1108" s="9" t="s">
        <v>5624</v>
      </c>
      <c r="G1108" s="11" t="s">
        <v>82</v>
      </c>
      <c r="H1108" s="11" t="s">
        <v>22</v>
      </c>
      <c r="I1108" s="11" t="s">
        <v>149</v>
      </c>
      <c r="J1108" s="11" t="s">
        <v>27</v>
      </c>
      <c r="K1108" s="11" t="s">
        <v>28</v>
      </c>
      <c r="L1108" s="11" t="s">
        <v>43</v>
      </c>
      <c r="M1108" s="9" t="s">
        <v>44</v>
      </c>
      <c r="N1108" s="9" t="s">
        <v>31</v>
      </c>
      <c r="O1108" s="11" t="s">
        <v>32</v>
      </c>
      <c r="P1108" s="11" t="s">
        <v>22</v>
      </c>
      <c r="Q1108" s="11" t="s">
        <v>5625</v>
      </c>
      <c r="R1108" s="11" t="s">
        <v>46</v>
      </c>
      <c r="S1108" s="9" t="s">
        <v>5626</v>
      </c>
      <c r="T1108" s="9" t="s">
        <v>5627</v>
      </c>
    </row>
    <row r="1109" customHeight="1" spans="1:20">
      <c r="A1109" s="10">
        <v>45200</v>
      </c>
      <c r="B1109" s="9" t="s">
        <v>5628</v>
      </c>
      <c r="C1109" s="9" t="s">
        <v>5629</v>
      </c>
      <c r="D1109" s="11" t="s">
        <v>22</v>
      </c>
      <c r="E1109" s="9" t="s">
        <v>5630</v>
      </c>
      <c r="F1109" s="9" t="s">
        <v>5631</v>
      </c>
      <c r="G1109" s="11" t="s">
        <v>82</v>
      </c>
      <c r="H1109" s="11" t="s">
        <v>110</v>
      </c>
      <c r="I1109" s="11" t="s">
        <v>5632</v>
      </c>
      <c r="J1109" s="11" t="s">
        <v>27</v>
      </c>
      <c r="K1109" s="11" t="s">
        <v>28</v>
      </c>
      <c r="L1109" s="11" t="s">
        <v>43</v>
      </c>
      <c r="M1109" s="9" t="s">
        <v>169</v>
      </c>
      <c r="N1109" s="9" t="s">
        <v>5633</v>
      </c>
      <c r="O1109" s="11" t="s">
        <v>32</v>
      </c>
      <c r="P1109" s="11" t="s">
        <v>22</v>
      </c>
      <c r="Q1109" s="11" t="s">
        <v>5634</v>
      </c>
      <c r="R1109" s="11" t="s">
        <v>168</v>
      </c>
      <c r="S1109" s="9" t="s">
        <v>5635</v>
      </c>
      <c r="T1109" s="9" t="s">
        <v>5636</v>
      </c>
    </row>
    <row r="1110" customHeight="1" spans="1:20">
      <c r="A1110" s="10">
        <v>45200</v>
      </c>
      <c r="B1110" s="9" t="s">
        <v>5637</v>
      </c>
      <c r="C1110" s="9" t="s">
        <v>5629</v>
      </c>
      <c r="D1110" s="11" t="s">
        <v>22</v>
      </c>
      <c r="E1110" s="9" t="s">
        <v>5638</v>
      </c>
      <c r="F1110" s="9" t="s">
        <v>5639</v>
      </c>
      <c r="G1110" s="11" t="s">
        <v>82</v>
      </c>
      <c r="H1110" s="11" t="s">
        <v>22</v>
      </c>
      <c r="I1110" s="11" t="s">
        <v>5632</v>
      </c>
      <c r="J1110" s="11" t="s">
        <v>27</v>
      </c>
      <c r="K1110" s="11" t="s">
        <v>28</v>
      </c>
      <c r="L1110" s="11" t="s">
        <v>43</v>
      </c>
      <c r="M1110" s="9" t="s">
        <v>169</v>
      </c>
      <c r="N1110" s="9" t="s">
        <v>5633</v>
      </c>
      <c r="O1110" s="11" t="s">
        <v>32</v>
      </c>
      <c r="P1110" s="11" t="s">
        <v>22</v>
      </c>
      <c r="Q1110" s="11" t="s">
        <v>5640</v>
      </c>
      <c r="R1110" s="11" t="s">
        <v>168</v>
      </c>
      <c r="S1110" s="9" t="s">
        <v>5641</v>
      </c>
      <c r="T1110" s="9" t="s">
        <v>5642</v>
      </c>
    </row>
    <row r="1111" customHeight="1" spans="1:20">
      <c r="A1111" s="10">
        <v>45200</v>
      </c>
      <c r="B1111" s="9" t="s">
        <v>5643</v>
      </c>
      <c r="C1111" s="9" t="s">
        <v>5644</v>
      </c>
      <c r="D1111" s="11" t="s">
        <v>22</v>
      </c>
      <c r="E1111" s="9" t="s">
        <v>5645</v>
      </c>
      <c r="F1111" s="9" t="s">
        <v>5646</v>
      </c>
      <c r="G1111" s="11" t="s">
        <v>82</v>
      </c>
      <c r="H1111" s="11" t="s">
        <v>22</v>
      </c>
      <c r="I1111" s="11" t="s">
        <v>168</v>
      </c>
      <c r="J1111" s="11" t="s">
        <v>27</v>
      </c>
      <c r="K1111" s="11" t="s">
        <v>28</v>
      </c>
      <c r="L1111" s="11" t="s">
        <v>43</v>
      </c>
      <c r="M1111" s="9" t="s">
        <v>169</v>
      </c>
      <c r="N1111" s="9" t="s">
        <v>5633</v>
      </c>
      <c r="O1111" s="11" t="s">
        <v>32</v>
      </c>
      <c r="P1111" s="11" t="s">
        <v>22</v>
      </c>
      <c r="Q1111" s="11" t="s">
        <v>5647</v>
      </c>
      <c r="R1111" s="11" t="s">
        <v>168</v>
      </c>
      <c r="S1111" s="9" t="s">
        <v>5648</v>
      </c>
      <c r="T1111" s="9" t="s">
        <v>5649</v>
      </c>
    </row>
    <row r="1112" customHeight="1" spans="1:20">
      <c r="A1112" s="10">
        <v>45200</v>
      </c>
      <c r="B1112" s="9" t="s">
        <v>5650</v>
      </c>
      <c r="C1112" s="9" t="s">
        <v>5644</v>
      </c>
      <c r="D1112" s="11" t="s">
        <v>22</v>
      </c>
      <c r="E1112" s="9" t="s">
        <v>5651</v>
      </c>
      <c r="F1112" s="9" t="s">
        <v>5652</v>
      </c>
      <c r="G1112" s="11" t="s">
        <v>82</v>
      </c>
      <c r="H1112" s="11" t="s">
        <v>22</v>
      </c>
      <c r="I1112" s="11" t="s">
        <v>168</v>
      </c>
      <c r="J1112" s="11" t="s">
        <v>27</v>
      </c>
      <c r="K1112" s="11" t="s">
        <v>28</v>
      </c>
      <c r="L1112" s="11" t="s">
        <v>43</v>
      </c>
      <c r="M1112" s="9" t="s">
        <v>169</v>
      </c>
      <c r="N1112" s="9" t="s">
        <v>5633</v>
      </c>
      <c r="O1112" s="11" t="s">
        <v>32</v>
      </c>
      <c r="P1112" s="11" t="s">
        <v>22</v>
      </c>
      <c r="Q1112" s="11" t="s">
        <v>5653</v>
      </c>
      <c r="R1112" s="11" t="s">
        <v>168</v>
      </c>
      <c r="S1112" s="9" t="s">
        <v>5654</v>
      </c>
      <c r="T1112" s="9" t="s">
        <v>5655</v>
      </c>
    </row>
    <row r="1113" customHeight="1" spans="1:20">
      <c r="A1113" s="10">
        <v>45200</v>
      </c>
      <c r="B1113" s="9" t="s">
        <v>5656</v>
      </c>
      <c r="C1113" s="9" t="s">
        <v>5629</v>
      </c>
      <c r="D1113" s="11" t="s">
        <v>22</v>
      </c>
      <c r="E1113" s="9" t="s">
        <v>5657</v>
      </c>
      <c r="F1113" s="9" t="s">
        <v>5658</v>
      </c>
      <c r="G1113" s="11" t="s">
        <v>82</v>
      </c>
      <c r="H1113" s="11" t="s">
        <v>22</v>
      </c>
      <c r="I1113" s="11" t="s">
        <v>5632</v>
      </c>
      <c r="J1113" s="11" t="s">
        <v>27</v>
      </c>
      <c r="K1113" s="11" t="s">
        <v>28</v>
      </c>
      <c r="L1113" s="11" t="s">
        <v>43</v>
      </c>
      <c r="M1113" s="9" t="s">
        <v>169</v>
      </c>
      <c r="N1113" s="9" t="s">
        <v>5633</v>
      </c>
      <c r="O1113" s="11" t="s">
        <v>32</v>
      </c>
      <c r="P1113" s="11" t="s">
        <v>22</v>
      </c>
      <c r="Q1113" s="11" t="s">
        <v>5659</v>
      </c>
      <c r="R1113" s="11" t="s">
        <v>46</v>
      </c>
      <c r="S1113" s="9" t="s">
        <v>5660</v>
      </c>
      <c r="T1113" s="9" t="s">
        <v>5661</v>
      </c>
    </row>
    <row r="1114" customHeight="1" spans="1:20">
      <c r="A1114" s="10">
        <v>45200</v>
      </c>
      <c r="B1114" s="9" t="s">
        <v>5662</v>
      </c>
      <c r="C1114" s="9" t="s">
        <v>5663</v>
      </c>
      <c r="D1114" s="11" t="s">
        <v>22</v>
      </c>
      <c r="E1114" s="9" t="s">
        <v>5664</v>
      </c>
      <c r="F1114" s="9" t="s">
        <v>5665</v>
      </c>
      <c r="G1114" s="11" t="s">
        <v>82</v>
      </c>
      <c r="H1114" s="11" t="s">
        <v>110</v>
      </c>
      <c r="I1114" s="11" t="s">
        <v>4047</v>
      </c>
      <c r="J1114" s="11" t="s">
        <v>27</v>
      </c>
      <c r="K1114" s="11" t="s">
        <v>28</v>
      </c>
      <c r="L1114" s="11" t="s">
        <v>43</v>
      </c>
      <c r="M1114" s="9" t="s">
        <v>169</v>
      </c>
      <c r="N1114" s="9" t="s">
        <v>5633</v>
      </c>
      <c r="O1114" s="11" t="s">
        <v>32</v>
      </c>
      <c r="P1114" s="11" t="s">
        <v>22</v>
      </c>
      <c r="Q1114" s="11" t="s">
        <v>5666</v>
      </c>
      <c r="R1114" s="11" t="s">
        <v>168</v>
      </c>
      <c r="S1114" s="9" t="s">
        <v>5667</v>
      </c>
      <c r="T1114" s="9" t="s">
        <v>5668</v>
      </c>
    </row>
    <row r="1115" customHeight="1" spans="1:20">
      <c r="A1115" s="10">
        <v>45200</v>
      </c>
      <c r="B1115" s="9" t="s">
        <v>5669</v>
      </c>
      <c r="C1115" s="9" t="s">
        <v>5644</v>
      </c>
      <c r="D1115" s="11" t="s">
        <v>22</v>
      </c>
      <c r="E1115" s="9" t="s">
        <v>5670</v>
      </c>
      <c r="F1115" s="9" t="s">
        <v>5671</v>
      </c>
      <c r="G1115" s="11" t="s">
        <v>82</v>
      </c>
      <c r="H1115" s="11" t="s">
        <v>110</v>
      </c>
      <c r="I1115" s="11" t="s">
        <v>168</v>
      </c>
      <c r="J1115" s="11" t="s">
        <v>27</v>
      </c>
      <c r="K1115" s="11" t="s">
        <v>28</v>
      </c>
      <c r="L1115" s="11" t="s">
        <v>43</v>
      </c>
      <c r="M1115" s="9" t="s">
        <v>169</v>
      </c>
      <c r="N1115" s="9" t="s">
        <v>5633</v>
      </c>
      <c r="O1115" s="11" t="s">
        <v>32</v>
      </c>
      <c r="P1115" s="11" t="s">
        <v>22</v>
      </c>
      <c r="Q1115" s="11" t="s">
        <v>5672</v>
      </c>
      <c r="R1115" s="11" t="s">
        <v>168</v>
      </c>
      <c r="S1115" s="9" t="s">
        <v>5673</v>
      </c>
      <c r="T1115" s="9" t="s">
        <v>5655</v>
      </c>
    </row>
    <row r="1116" customHeight="1" spans="1:20">
      <c r="A1116" s="10">
        <v>45200</v>
      </c>
      <c r="B1116" s="9" t="s">
        <v>5674</v>
      </c>
      <c r="C1116" s="9" t="s">
        <v>5629</v>
      </c>
      <c r="D1116" s="11" t="s">
        <v>22</v>
      </c>
      <c r="E1116" s="9" t="s">
        <v>5675</v>
      </c>
      <c r="F1116" s="9" t="s">
        <v>5676</v>
      </c>
      <c r="G1116" s="11" t="s">
        <v>82</v>
      </c>
      <c r="H1116" s="11" t="s">
        <v>22</v>
      </c>
      <c r="I1116" s="11" t="s">
        <v>5632</v>
      </c>
      <c r="J1116" s="11" t="s">
        <v>27</v>
      </c>
      <c r="K1116" s="11" t="s">
        <v>28</v>
      </c>
      <c r="L1116" s="11" t="s">
        <v>43</v>
      </c>
      <c r="M1116" s="9" t="s">
        <v>169</v>
      </c>
      <c r="N1116" s="9" t="s">
        <v>5633</v>
      </c>
      <c r="O1116" s="11" t="s">
        <v>32</v>
      </c>
      <c r="P1116" s="11" t="s">
        <v>22</v>
      </c>
      <c r="Q1116" s="11" t="s">
        <v>5677</v>
      </c>
      <c r="R1116" s="11" t="s">
        <v>168</v>
      </c>
      <c r="S1116" s="9" t="s">
        <v>5678</v>
      </c>
      <c r="T1116" s="9" t="s">
        <v>5655</v>
      </c>
    </row>
    <row r="1117" customHeight="1" spans="1:20">
      <c r="A1117" s="10">
        <v>45200</v>
      </c>
      <c r="B1117" s="9" t="s">
        <v>5679</v>
      </c>
      <c r="C1117" s="9" t="s">
        <v>5629</v>
      </c>
      <c r="D1117" s="11" t="s">
        <v>22</v>
      </c>
      <c r="E1117" s="9" t="s">
        <v>5680</v>
      </c>
      <c r="F1117" s="9" t="s">
        <v>5681</v>
      </c>
      <c r="G1117" s="11" t="s">
        <v>82</v>
      </c>
      <c r="H1117" s="11" t="s">
        <v>22</v>
      </c>
      <c r="I1117" s="11" t="s">
        <v>5632</v>
      </c>
      <c r="J1117" s="11" t="s">
        <v>27</v>
      </c>
      <c r="K1117" s="11" t="s">
        <v>28</v>
      </c>
      <c r="L1117" s="11" t="s">
        <v>43</v>
      </c>
      <c r="M1117" s="9" t="s">
        <v>169</v>
      </c>
      <c r="N1117" s="9" t="s">
        <v>5633</v>
      </c>
      <c r="O1117" s="11" t="s">
        <v>32</v>
      </c>
      <c r="P1117" s="11" t="s">
        <v>22</v>
      </c>
      <c r="Q1117" s="11" t="s">
        <v>5682</v>
      </c>
      <c r="R1117" s="11" t="s">
        <v>168</v>
      </c>
      <c r="S1117" s="9" t="s">
        <v>5683</v>
      </c>
      <c r="T1117" s="9" t="s">
        <v>5655</v>
      </c>
    </row>
    <row r="1118" customHeight="1" spans="1:20">
      <c r="A1118" s="10">
        <v>45200</v>
      </c>
      <c r="B1118" s="9" t="s">
        <v>5684</v>
      </c>
      <c r="C1118" s="9" t="s">
        <v>5685</v>
      </c>
      <c r="D1118" s="11" t="s">
        <v>22</v>
      </c>
      <c r="E1118" s="9" t="s">
        <v>5686</v>
      </c>
      <c r="F1118" s="9" t="s">
        <v>5687</v>
      </c>
      <c r="G1118" s="11" t="s">
        <v>82</v>
      </c>
      <c r="H1118" s="11" t="s">
        <v>148</v>
      </c>
      <c r="I1118" s="11" t="s">
        <v>168</v>
      </c>
      <c r="J1118" s="11" t="s">
        <v>27</v>
      </c>
      <c r="K1118" s="11" t="s">
        <v>28</v>
      </c>
      <c r="L1118" s="11" t="s">
        <v>43</v>
      </c>
      <c r="M1118" s="9" t="s">
        <v>169</v>
      </c>
      <c r="N1118" s="9" t="s">
        <v>5633</v>
      </c>
      <c r="O1118" s="11" t="s">
        <v>32</v>
      </c>
      <c r="P1118" s="11" t="s">
        <v>22</v>
      </c>
      <c r="Q1118" s="11" t="s">
        <v>5688</v>
      </c>
      <c r="R1118" s="11" t="s">
        <v>168</v>
      </c>
      <c r="S1118" s="9" t="s">
        <v>5689</v>
      </c>
      <c r="T1118" s="9" t="s">
        <v>5690</v>
      </c>
    </row>
    <row r="1119" customHeight="1" spans="1:20">
      <c r="A1119" s="10">
        <v>45200</v>
      </c>
      <c r="B1119" s="9" t="s">
        <v>5691</v>
      </c>
      <c r="C1119" s="9" t="s">
        <v>5685</v>
      </c>
      <c r="D1119" s="11" t="s">
        <v>22</v>
      </c>
      <c r="E1119" s="9" t="s">
        <v>5692</v>
      </c>
      <c r="F1119" s="9" t="s">
        <v>5693</v>
      </c>
      <c r="G1119" s="11" t="s">
        <v>82</v>
      </c>
      <c r="H1119" s="11" t="s">
        <v>110</v>
      </c>
      <c r="I1119" s="11" t="s">
        <v>168</v>
      </c>
      <c r="J1119" s="11" t="s">
        <v>27</v>
      </c>
      <c r="K1119" s="11" t="s">
        <v>28</v>
      </c>
      <c r="L1119" s="11" t="s">
        <v>43</v>
      </c>
      <c r="M1119" s="9" t="s">
        <v>169</v>
      </c>
      <c r="N1119" s="9" t="s">
        <v>5633</v>
      </c>
      <c r="O1119" s="11" t="s">
        <v>32</v>
      </c>
      <c r="P1119" s="11" t="s">
        <v>22</v>
      </c>
      <c r="Q1119" s="11" t="s">
        <v>5694</v>
      </c>
      <c r="R1119" s="11" t="s">
        <v>168</v>
      </c>
      <c r="S1119" s="9" t="s">
        <v>5695</v>
      </c>
      <c r="T1119" s="9" t="s">
        <v>5696</v>
      </c>
    </row>
    <row r="1120" customHeight="1" spans="1:20">
      <c r="A1120" s="10">
        <v>45200</v>
      </c>
      <c r="B1120" s="9" t="s">
        <v>5697</v>
      </c>
      <c r="C1120" s="9" t="s">
        <v>5629</v>
      </c>
      <c r="D1120" s="11" t="s">
        <v>22</v>
      </c>
      <c r="E1120" s="9" t="s">
        <v>5698</v>
      </c>
      <c r="F1120" s="9" t="s">
        <v>5699</v>
      </c>
      <c r="G1120" s="11" t="s">
        <v>82</v>
      </c>
      <c r="H1120" s="11" t="s">
        <v>22</v>
      </c>
      <c r="I1120" s="11" t="s">
        <v>5632</v>
      </c>
      <c r="J1120" s="11" t="s">
        <v>27</v>
      </c>
      <c r="K1120" s="11" t="s">
        <v>28</v>
      </c>
      <c r="L1120" s="11" t="s">
        <v>43</v>
      </c>
      <c r="M1120" s="9" t="s">
        <v>169</v>
      </c>
      <c r="N1120" s="9" t="s">
        <v>5633</v>
      </c>
      <c r="O1120" s="11" t="s">
        <v>32</v>
      </c>
      <c r="P1120" s="11" t="s">
        <v>22</v>
      </c>
      <c r="Q1120" s="11" t="s">
        <v>5700</v>
      </c>
      <c r="R1120" s="11" t="s">
        <v>168</v>
      </c>
      <c r="S1120" s="9" t="s">
        <v>5701</v>
      </c>
      <c r="T1120" s="9" t="s">
        <v>5655</v>
      </c>
    </row>
    <row r="1121" customHeight="1" spans="1:20">
      <c r="A1121" s="10">
        <v>45200</v>
      </c>
      <c r="B1121" s="9" t="s">
        <v>5702</v>
      </c>
      <c r="C1121" s="9" t="s">
        <v>5644</v>
      </c>
      <c r="D1121" s="11" t="s">
        <v>22</v>
      </c>
      <c r="E1121" s="9" t="s">
        <v>5703</v>
      </c>
      <c r="F1121" s="9" t="s">
        <v>5704</v>
      </c>
      <c r="G1121" s="11" t="s">
        <v>82</v>
      </c>
      <c r="H1121" s="11" t="s">
        <v>22</v>
      </c>
      <c r="I1121" s="11" t="s">
        <v>1595</v>
      </c>
      <c r="J1121" s="11" t="s">
        <v>27</v>
      </c>
      <c r="K1121" s="11" t="s">
        <v>28</v>
      </c>
      <c r="L1121" s="11" t="s">
        <v>43</v>
      </c>
      <c r="M1121" s="9" t="s">
        <v>169</v>
      </c>
      <c r="N1121" s="9" t="s">
        <v>5633</v>
      </c>
      <c r="O1121" s="11" t="s">
        <v>32</v>
      </c>
      <c r="P1121" s="11" t="s">
        <v>22</v>
      </c>
      <c r="Q1121" s="11" t="s">
        <v>5705</v>
      </c>
      <c r="R1121" s="11" t="s">
        <v>168</v>
      </c>
      <c r="S1121" s="9" t="s">
        <v>5706</v>
      </c>
      <c r="T1121" s="9" t="s">
        <v>5690</v>
      </c>
    </row>
    <row r="1122" customHeight="1" spans="1:20">
      <c r="A1122" s="10">
        <v>45200</v>
      </c>
      <c r="B1122" s="9" t="s">
        <v>5707</v>
      </c>
      <c r="C1122" s="9" t="s">
        <v>5644</v>
      </c>
      <c r="D1122" s="11" t="s">
        <v>22</v>
      </c>
      <c r="E1122" s="9" t="s">
        <v>5708</v>
      </c>
      <c r="F1122" s="9" t="s">
        <v>5709</v>
      </c>
      <c r="G1122" s="11" t="s">
        <v>82</v>
      </c>
      <c r="H1122" s="11" t="s">
        <v>148</v>
      </c>
      <c r="I1122" s="11" t="s">
        <v>168</v>
      </c>
      <c r="J1122" s="11" t="s">
        <v>27</v>
      </c>
      <c r="K1122" s="11" t="s">
        <v>28</v>
      </c>
      <c r="L1122" s="11" t="s">
        <v>43</v>
      </c>
      <c r="M1122" s="9" t="s">
        <v>169</v>
      </c>
      <c r="N1122" s="9" t="s">
        <v>5633</v>
      </c>
      <c r="O1122" s="11" t="s">
        <v>32</v>
      </c>
      <c r="P1122" s="11" t="s">
        <v>22</v>
      </c>
      <c r="Q1122" s="11" t="s">
        <v>5710</v>
      </c>
      <c r="R1122" s="11" t="s">
        <v>168</v>
      </c>
      <c r="S1122" s="9" t="s">
        <v>5711</v>
      </c>
      <c r="T1122" s="9" t="s">
        <v>5636</v>
      </c>
    </row>
    <row r="1123" customHeight="1" spans="1:20">
      <c r="A1123" s="10">
        <v>45200</v>
      </c>
      <c r="B1123" s="9" t="s">
        <v>5712</v>
      </c>
      <c r="C1123" s="9" t="s">
        <v>5685</v>
      </c>
      <c r="D1123" s="11" t="s">
        <v>22</v>
      </c>
      <c r="E1123" s="9" t="s">
        <v>5713</v>
      </c>
      <c r="F1123" s="9" t="s">
        <v>5714</v>
      </c>
      <c r="G1123" s="11" t="s">
        <v>82</v>
      </c>
      <c r="H1123" s="11" t="s">
        <v>148</v>
      </c>
      <c r="I1123" s="11" t="s">
        <v>168</v>
      </c>
      <c r="J1123" s="11" t="s">
        <v>27</v>
      </c>
      <c r="K1123" s="11" t="s">
        <v>28</v>
      </c>
      <c r="L1123" s="11" t="s">
        <v>43</v>
      </c>
      <c r="M1123" s="9" t="s">
        <v>169</v>
      </c>
      <c r="N1123" s="9" t="s">
        <v>5633</v>
      </c>
      <c r="O1123" s="11" t="s">
        <v>32</v>
      </c>
      <c r="P1123" s="11" t="s">
        <v>22</v>
      </c>
      <c r="Q1123" s="11" t="s">
        <v>5715</v>
      </c>
      <c r="R1123" s="11" t="s">
        <v>168</v>
      </c>
      <c r="S1123" s="9" t="s">
        <v>5716</v>
      </c>
      <c r="T1123" s="9" t="s">
        <v>5717</v>
      </c>
    </row>
    <row r="1124" customHeight="1" spans="1:20">
      <c r="A1124" s="10">
        <v>45200</v>
      </c>
      <c r="B1124" s="9" t="s">
        <v>5718</v>
      </c>
      <c r="C1124" s="9" t="s">
        <v>5629</v>
      </c>
      <c r="D1124" s="11" t="s">
        <v>22</v>
      </c>
      <c r="E1124" s="9" t="s">
        <v>5719</v>
      </c>
      <c r="F1124" s="9" t="s">
        <v>5720</v>
      </c>
      <c r="G1124" s="11" t="s">
        <v>82</v>
      </c>
      <c r="H1124" s="11" t="s">
        <v>22</v>
      </c>
      <c r="I1124" s="11" t="s">
        <v>5632</v>
      </c>
      <c r="J1124" s="11" t="s">
        <v>27</v>
      </c>
      <c r="K1124" s="11" t="s">
        <v>28</v>
      </c>
      <c r="L1124" s="11" t="s">
        <v>43</v>
      </c>
      <c r="M1124" s="9" t="s">
        <v>169</v>
      </c>
      <c r="N1124" s="9" t="s">
        <v>5633</v>
      </c>
      <c r="O1124" s="11" t="s">
        <v>32</v>
      </c>
      <c r="P1124" s="11" t="s">
        <v>22</v>
      </c>
      <c r="Q1124" s="11" t="s">
        <v>5721</v>
      </c>
      <c r="R1124" s="11" t="s">
        <v>168</v>
      </c>
      <c r="S1124" s="9" t="s">
        <v>5722</v>
      </c>
      <c r="T1124" s="9" t="s">
        <v>5723</v>
      </c>
    </row>
    <row r="1125" customHeight="1" spans="1:20">
      <c r="A1125" s="10">
        <v>45200</v>
      </c>
      <c r="B1125" s="9" t="s">
        <v>5724</v>
      </c>
      <c r="C1125" s="9" t="s">
        <v>5629</v>
      </c>
      <c r="D1125" s="11" t="s">
        <v>22</v>
      </c>
      <c r="E1125" s="9" t="s">
        <v>5725</v>
      </c>
      <c r="F1125" s="9" t="s">
        <v>5726</v>
      </c>
      <c r="G1125" s="11" t="s">
        <v>82</v>
      </c>
      <c r="H1125" s="11" t="s">
        <v>22</v>
      </c>
      <c r="I1125" s="11" t="s">
        <v>5632</v>
      </c>
      <c r="J1125" s="11" t="s">
        <v>27</v>
      </c>
      <c r="K1125" s="11" t="s">
        <v>28</v>
      </c>
      <c r="L1125" s="11" t="s">
        <v>43</v>
      </c>
      <c r="M1125" s="9" t="s">
        <v>169</v>
      </c>
      <c r="N1125" s="9" t="s">
        <v>5633</v>
      </c>
      <c r="O1125" s="11" t="s">
        <v>32</v>
      </c>
      <c r="P1125" s="11" t="s">
        <v>22</v>
      </c>
      <c r="Q1125" s="11" t="s">
        <v>5727</v>
      </c>
      <c r="R1125" s="11" t="s">
        <v>168</v>
      </c>
      <c r="S1125" s="9" t="s">
        <v>5728</v>
      </c>
      <c r="T1125" s="9" t="s">
        <v>5668</v>
      </c>
    </row>
    <row r="1126" customHeight="1" spans="1:20">
      <c r="A1126" s="10">
        <v>45200</v>
      </c>
      <c r="B1126" s="9" t="s">
        <v>5729</v>
      </c>
      <c r="C1126" s="9" t="s">
        <v>5629</v>
      </c>
      <c r="D1126" s="11" t="s">
        <v>22</v>
      </c>
      <c r="E1126" s="9" t="s">
        <v>5730</v>
      </c>
      <c r="F1126" s="9" t="s">
        <v>5731</v>
      </c>
      <c r="G1126" s="11" t="s">
        <v>82</v>
      </c>
      <c r="H1126" s="11" t="s">
        <v>110</v>
      </c>
      <c r="I1126" s="11" t="s">
        <v>5632</v>
      </c>
      <c r="J1126" s="11" t="s">
        <v>27</v>
      </c>
      <c r="K1126" s="11" t="s">
        <v>28</v>
      </c>
      <c r="L1126" s="11" t="s">
        <v>43</v>
      </c>
      <c r="M1126" s="9" t="s">
        <v>169</v>
      </c>
      <c r="N1126" s="9" t="s">
        <v>5633</v>
      </c>
      <c r="O1126" s="11" t="s">
        <v>32</v>
      </c>
      <c r="P1126" s="11" t="s">
        <v>22</v>
      </c>
      <c r="Q1126" s="11" t="s">
        <v>5732</v>
      </c>
      <c r="R1126" s="11" t="s">
        <v>168</v>
      </c>
      <c r="S1126" s="9" t="s">
        <v>5733</v>
      </c>
      <c r="T1126" s="9" t="s">
        <v>5690</v>
      </c>
    </row>
    <row r="1127" customHeight="1" spans="1:20">
      <c r="A1127" s="10">
        <v>45200</v>
      </c>
      <c r="B1127" s="9" t="s">
        <v>5734</v>
      </c>
      <c r="C1127" s="9" t="s">
        <v>5735</v>
      </c>
      <c r="D1127" s="11" t="s">
        <v>22</v>
      </c>
      <c r="E1127" s="9" t="s">
        <v>5736</v>
      </c>
      <c r="F1127" s="9" t="s">
        <v>5467</v>
      </c>
      <c r="G1127" s="11" t="s">
        <v>82</v>
      </c>
      <c r="H1127" s="11" t="s">
        <v>148</v>
      </c>
      <c r="I1127" s="11" t="s">
        <v>5737</v>
      </c>
      <c r="J1127" s="11" t="s">
        <v>27</v>
      </c>
      <c r="K1127" s="11" t="s">
        <v>28</v>
      </c>
      <c r="L1127" s="11" t="s">
        <v>43</v>
      </c>
      <c r="M1127" s="9" t="s">
        <v>169</v>
      </c>
      <c r="N1127" s="9" t="s">
        <v>5633</v>
      </c>
      <c r="O1127" s="11" t="s">
        <v>32</v>
      </c>
      <c r="P1127" s="11" t="s">
        <v>22</v>
      </c>
      <c r="Q1127" s="11" t="s">
        <v>5738</v>
      </c>
      <c r="R1127" s="11" t="s">
        <v>168</v>
      </c>
      <c r="S1127" s="9" t="s">
        <v>5739</v>
      </c>
      <c r="T1127" s="9" t="s">
        <v>5740</v>
      </c>
    </row>
    <row r="1128" customHeight="1" spans="1:20">
      <c r="A1128" s="10">
        <v>45200</v>
      </c>
      <c r="B1128" s="9" t="s">
        <v>5741</v>
      </c>
      <c r="C1128" s="9" t="s">
        <v>5735</v>
      </c>
      <c r="D1128" s="11" t="s">
        <v>22</v>
      </c>
      <c r="E1128" s="9" t="s">
        <v>5742</v>
      </c>
      <c r="F1128" s="9" t="s">
        <v>5743</v>
      </c>
      <c r="G1128" s="11" t="s">
        <v>82</v>
      </c>
      <c r="H1128" s="11" t="s">
        <v>110</v>
      </c>
      <c r="I1128" s="11" t="s">
        <v>5737</v>
      </c>
      <c r="J1128" s="11" t="s">
        <v>27</v>
      </c>
      <c r="K1128" s="11" t="s">
        <v>28</v>
      </c>
      <c r="L1128" s="11" t="s">
        <v>43</v>
      </c>
      <c r="M1128" s="9" t="s">
        <v>169</v>
      </c>
      <c r="N1128" s="9" t="s">
        <v>5633</v>
      </c>
      <c r="O1128" s="11" t="s">
        <v>32</v>
      </c>
      <c r="P1128" s="11" t="s">
        <v>22</v>
      </c>
      <c r="Q1128" s="11" t="s">
        <v>5744</v>
      </c>
      <c r="R1128" s="11" t="s">
        <v>168</v>
      </c>
      <c r="S1128" s="9" t="s">
        <v>5745</v>
      </c>
      <c r="T1128" s="9" t="s">
        <v>5655</v>
      </c>
    </row>
    <row r="1129" customHeight="1" spans="1:20">
      <c r="A1129" s="10">
        <v>45200</v>
      </c>
      <c r="B1129" s="9" t="s">
        <v>5746</v>
      </c>
      <c r="C1129" s="9" t="s">
        <v>5644</v>
      </c>
      <c r="D1129" s="11" t="s">
        <v>22</v>
      </c>
      <c r="E1129" s="9" t="s">
        <v>5747</v>
      </c>
      <c r="F1129" s="9" t="s">
        <v>5748</v>
      </c>
      <c r="G1129" s="11" t="s">
        <v>82</v>
      </c>
      <c r="H1129" s="11" t="s">
        <v>137</v>
      </c>
      <c r="I1129" s="11" t="s">
        <v>168</v>
      </c>
      <c r="J1129" s="11" t="s">
        <v>27</v>
      </c>
      <c r="K1129" s="11" t="s">
        <v>28</v>
      </c>
      <c r="L1129" s="11" t="s">
        <v>43</v>
      </c>
      <c r="M1129" s="9" t="s">
        <v>169</v>
      </c>
      <c r="N1129" s="9" t="s">
        <v>5633</v>
      </c>
      <c r="O1129" s="11" t="s">
        <v>32</v>
      </c>
      <c r="P1129" s="11" t="s">
        <v>22</v>
      </c>
      <c r="Q1129" s="11" t="s">
        <v>5749</v>
      </c>
      <c r="R1129" s="11" t="s">
        <v>168</v>
      </c>
      <c r="S1129" s="9" t="s">
        <v>5750</v>
      </c>
      <c r="T1129" s="9" t="s">
        <v>5751</v>
      </c>
    </row>
    <row r="1130" customHeight="1" spans="1:20">
      <c r="A1130" s="10">
        <v>45200</v>
      </c>
      <c r="B1130" s="9" t="s">
        <v>5752</v>
      </c>
      <c r="C1130" s="9" t="s">
        <v>5644</v>
      </c>
      <c r="D1130" s="11" t="s">
        <v>22</v>
      </c>
      <c r="E1130" s="9" t="s">
        <v>5753</v>
      </c>
      <c r="F1130" s="9" t="s">
        <v>5754</v>
      </c>
      <c r="G1130" s="11" t="s">
        <v>82</v>
      </c>
      <c r="H1130" s="11" t="s">
        <v>110</v>
      </c>
      <c r="I1130" s="11" t="s">
        <v>168</v>
      </c>
      <c r="J1130" s="11" t="s">
        <v>27</v>
      </c>
      <c r="K1130" s="11" t="s">
        <v>28</v>
      </c>
      <c r="L1130" s="11" t="s">
        <v>43</v>
      </c>
      <c r="M1130" s="9" t="s">
        <v>169</v>
      </c>
      <c r="N1130" s="9" t="s">
        <v>5633</v>
      </c>
      <c r="O1130" s="11" t="s">
        <v>32</v>
      </c>
      <c r="P1130" s="11" t="s">
        <v>22</v>
      </c>
      <c r="Q1130" s="11" t="s">
        <v>5755</v>
      </c>
      <c r="R1130" s="11" t="s">
        <v>168</v>
      </c>
      <c r="S1130" s="9" t="s">
        <v>5756</v>
      </c>
      <c r="T1130" s="9" t="s">
        <v>5655</v>
      </c>
    </row>
    <row r="1131" customHeight="1" spans="1:20">
      <c r="A1131" s="10">
        <v>45200</v>
      </c>
      <c r="B1131" s="9" t="s">
        <v>5757</v>
      </c>
      <c r="C1131" s="9" t="s">
        <v>5685</v>
      </c>
      <c r="D1131" s="11" t="s">
        <v>22</v>
      </c>
      <c r="E1131" s="9" t="s">
        <v>5758</v>
      </c>
      <c r="F1131" s="9" t="s">
        <v>5759</v>
      </c>
      <c r="G1131" s="11" t="s">
        <v>82</v>
      </c>
      <c r="H1131" s="11" t="s">
        <v>22</v>
      </c>
      <c r="I1131" s="11" t="s">
        <v>4047</v>
      </c>
      <c r="J1131" s="11" t="s">
        <v>27</v>
      </c>
      <c r="K1131" s="11" t="s">
        <v>28</v>
      </c>
      <c r="L1131" s="11" t="s">
        <v>43</v>
      </c>
      <c r="M1131" s="9" t="s">
        <v>169</v>
      </c>
      <c r="N1131" s="9" t="s">
        <v>5633</v>
      </c>
      <c r="O1131" s="11" t="s">
        <v>32</v>
      </c>
      <c r="P1131" s="11" t="s">
        <v>22</v>
      </c>
      <c r="Q1131" s="11" t="s">
        <v>5760</v>
      </c>
      <c r="R1131" s="11" t="s">
        <v>168</v>
      </c>
      <c r="S1131" s="9" t="s">
        <v>5761</v>
      </c>
      <c r="T1131" s="9" t="s">
        <v>5690</v>
      </c>
    </row>
    <row r="1132" customHeight="1" spans="1:20">
      <c r="A1132" s="10">
        <v>45200</v>
      </c>
      <c r="B1132" s="9" t="s">
        <v>5762</v>
      </c>
      <c r="C1132" s="9" t="s">
        <v>5644</v>
      </c>
      <c r="D1132" s="11" t="s">
        <v>22</v>
      </c>
      <c r="E1132" s="9" t="s">
        <v>5763</v>
      </c>
      <c r="F1132" s="9" t="s">
        <v>5764</v>
      </c>
      <c r="G1132" s="11" t="s">
        <v>82</v>
      </c>
      <c r="H1132" s="11" t="s">
        <v>22</v>
      </c>
      <c r="I1132" s="11" t="s">
        <v>168</v>
      </c>
      <c r="J1132" s="11" t="s">
        <v>27</v>
      </c>
      <c r="K1132" s="11" t="s">
        <v>28</v>
      </c>
      <c r="L1132" s="11" t="s">
        <v>43</v>
      </c>
      <c r="M1132" s="9" t="s">
        <v>169</v>
      </c>
      <c r="N1132" s="9" t="s">
        <v>5633</v>
      </c>
      <c r="O1132" s="11" t="s">
        <v>32</v>
      </c>
      <c r="P1132" s="11" t="s">
        <v>22</v>
      </c>
      <c r="Q1132" s="11" t="s">
        <v>5765</v>
      </c>
      <c r="R1132" s="11" t="s">
        <v>168</v>
      </c>
      <c r="S1132" s="9" t="s">
        <v>5766</v>
      </c>
      <c r="T1132" s="9" t="s">
        <v>5636</v>
      </c>
    </row>
    <row r="1133" customHeight="1" spans="1:20">
      <c r="A1133" s="10">
        <v>45200</v>
      </c>
      <c r="B1133" s="9" t="s">
        <v>5767</v>
      </c>
      <c r="C1133" s="9" t="s">
        <v>5644</v>
      </c>
      <c r="D1133" s="11" t="s">
        <v>22</v>
      </c>
      <c r="E1133" s="9" t="s">
        <v>5768</v>
      </c>
      <c r="F1133" s="9" t="s">
        <v>5769</v>
      </c>
      <c r="G1133" s="11" t="s">
        <v>82</v>
      </c>
      <c r="H1133" s="11" t="s">
        <v>110</v>
      </c>
      <c r="I1133" s="11" t="s">
        <v>168</v>
      </c>
      <c r="J1133" s="11" t="s">
        <v>27</v>
      </c>
      <c r="K1133" s="11" t="s">
        <v>28</v>
      </c>
      <c r="L1133" s="11" t="s">
        <v>43</v>
      </c>
      <c r="M1133" s="9" t="s">
        <v>169</v>
      </c>
      <c r="N1133" s="9" t="s">
        <v>5633</v>
      </c>
      <c r="O1133" s="11" t="s">
        <v>32</v>
      </c>
      <c r="P1133" s="11" t="s">
        <v>22</v>
      </c>
      <c r="Q1133" s="11" t="s">
        <v>5770</v>
      </c>
      <c r="R1133" s="11" t="s">
        <v>168</v>
      </c>
      <c r="S1133" s="9" t="s">
        <v>5771</v>
      </c>
      <c r="T1133" s="9" t="s">
        <v>5723</v>
      </c>
    </row>
    <row r="1134" customHeight="1" spans="1:20">
      <c r="A1134" s="10">
        <v>45200</v>
      </c>
      <c r="B1134" s="9" t="s">
        <v>5772</v>
      </c>
      <c r="C1134" s="9" t="s">
        <v>5629</v>
      </c>
      <c r="D1134" s="11" t="s">
        <v>22</v>
      </c>
      <c r="E1134" s="9" t="s">
        <v>5773</v>
      </c>
      <c r="F1134" s="9" t="s">
        <v>5774</v>
      </c>
      <c r="G1134" s="11" t="s">
        <v>82</v>
      </c>
      <c r="H1134" s="11" t="s">
        <v>110</v>
      </c>
      <c r="I1134" s="11" t="s">
        <v>5632</v>
      </c>
      <c r="J1134" s="11" t="s">
        <v>27</v>
      </c>
      <c r="K1134" s="11" t="s">
        <v>28</v>
      </c>
      <c r="L1134" s="11" t="s">
        <v>43</v>
      </c>
      <c r="M1134" s="9" t="s">
        <v>169</v>
      </c>
      <c r="N1134" s="9" t="s">
        <v>5633</v>
      </c>
      <c r="O1134" s="11" t="s">
        <v>32</v>
      </c>
      <c r="P1134" s="11" t="s">
        <v>22</v>
      </c>
      <c r="Q1134" s="11" t="s">
        <v>5775</v>
      </c>
      <c r="R1134" s="11" t="s">
        <v>168</v>
      </c>
      <c r="S1134" s="9" t="s">
        <v>5776</v>
      </c>
      <c r="T1134" s="9" t="s">
        <v>5668</v>
      </c>
    </row>
    <row r="1135" customHeight="1" spans="1:20">
      <c r="A1135" s="10">
        <v>45200</v>
      </c>
      <c r="B1135" s="9" t="s">
        <v>5777</v>
      </c>
      <c r="C1135" s="9" t="s">
        <v>5644</v>
      </c>
      <c r="D1135" s="11" t="s">
        <v>22</v>
      </c>
      <c r="E1135" s="9" t="s">
        <v>5778</v>
      </c>
      <c r="F1135" s="9" t="s">
        <v>5779</v>
      </c>
      <c r="G1135" s="11" t="s">
        <v>82</v>
      </c>
      <c r="H1135" s="11" t="s">
        <v>148</v>
      </c>
      <c r="I1135" s="11" t="s">
        <v>732</v>
      </c>
      <c r="J1135" s="11" t="s">
        <v>27</v>
      </c>
      <c r="K1135" s="11" t="s">
        <v>28</v>
      </c>
      <c r="L1135" s="11" t="s">
        <v>43</v>
      </c>
      <c r="M1135" s="9" t="s">
        <v>169</v>
      </c>
      <c r="N1135" s="9" t="s">
        <v>5633</v>
      </c>
      <c r="O1135" s="11" t="s">
        <v>32</v>
      </c>
      <c r="P1135" s="11" t="s">
        <v>22</v>
      </c>
      <c r="Q1135" s="11" t="s">
        <v>5780</v>
      </c>
      <c r="R1135" s="11" t="s">
        <v>168</v>
      </c>
      <c r="S1135" s="9" t="s">
        <v>5781</v>
      </c>
      <c r="T1135" s="9" t="s">
        <v>5655</v>
      </c>
    </row>
    <row r="1136" customHeight="1" spans="1:20">
      <c r="A1136" s="10">
        <v>45200</v>
      </c>
      <c r="B1136" s="9" t="s">
        <v>5782</v>
      </c>
      <c r="C1136" s="9" t="s">
        <v>5629</v>
      </c>
      <c r="D1136" s="11" t="s">
        <v>22</v>
      </c>
      <c r="E1136" s="9" t="s">
        <v>5783</v>
      </c>
      <c r="F1136" s="9" t="s">
        <v>5784</v>
      </c>
      <c r="G1136" s="11" t="s">
        <v>82</v>
      </c>
      <c r="H1136" s="11" t="s">
        <v>22</v>
      </c>
      <c r="I1136" s="11" t="s">
        <v>5632</v>
      </c>
      <c r="J1136" s="11" t="s">
        <v>27</v>
      </c>
      <c r="K1136" s="11" t="s">
        <v>28</v>
      </c>
      <c r="L1136" s="11" t="s">
        <v>43</v>
      </c>
      <c r="M1136" s="9" t="s">
        <v>169</v>
      </c>
      <c r="N1136" s="9" t="s">
        <v>5633</v>
      </c>
      <c r="O1136" s="11" t="s">
        <v>32</v>
      </c>
      <c r="P1136" s="11" t="s">
        <v>22</v>
      </c>
      <c r="Q1136" s="11" t="s">
        <v>5785</v>
      </c>
      <c r="R1136" s="11" t="s">
        <v>168</v>
      </c>
      <c r="S1136" s="9" t="s">
        <v>5786</v>
      </c>
      <c r="T1136" s="9" t="s">
        <v>5649</v>
      </c>
    </row>
    <row r="1137" customHeight="1" spans="1:20">
      <c r="A1137" s="10">
        <v>45200</v>
      </c>
      <c r="B1137" s="9" t="s">
        <v>5787</v>
      </c>
      <c r="C1137" s="9" t="s">
        <v>5685</v>
      </c>
      <c r="D1137" s="11" t="s">
        <v>22</v>
      </c>
      <c r="E1137" s="9" t="s">
        <v>5788</v>
      </c>
      <c r="F1137" s="9" t="s">
        <v>5789</v>
      </c>
      <c r="G1137" s="11" t="s">
        <v>82</v>
      </c>
      <c r="H1137" s="11" t="s">
        <v>22</v>
      </c>
      <c r="I1137" s="11" t="s">
        <v>149</v>
      </c>
      <c r="J1137" s="11" t="s">
        <v>27</v>
      </c>
      <c r="K1137" s="11" t="s">
        <v>28</v>
      </c>
      <c r="L1137" s="11" t="s">
        <v>43</v>
      </c>
      <c r="M1137" s="9" t="s">
        <v>169</v>
      </c>
      <c r="N1137" s="9" t="s">
        <v>5633</v>
      </c>
      <c r="O1137" s="11" t="s">
        <v>32</v>
      </c>
      <c r="P1137" s="11" t="s">
        <v>22</v>
      </c>
      <c r="Q1137" s="11" t="s">
        <v>5790</v>
      </c>
      <c r="R1137" s="11" t="s">
        <v>168</v>
      </c>
      <c r="S1137" s="9" t="s">
        <v>5791</v>
      </c>
      <c r="T1137" s="9" t="s">
        <v>5740</v>
      </c>
    </row>
    <row r="1138" customHeight="1" spans="1:20">
      <c r="A1138" s="10">
        <v>45200</v>
      </c>
      <c r="B1138" s="9" t="s">
        <v>5792</v>
      </c>
      <c r="C1138" s="9" t="s">
        <v>5629</v>
      </c>
      <c r="D1138" s="11" t="s">
        <v>22</v>
      </c>
      <c r="E1138" s="9" t="s">
        <v>5793</v>
      </c>
      <c r="F1138" s="9" t="s">
        <v>5789</v>
      </c>
      <c r="G1138" s="11" t="s">
        <v>82</v>
      </c>
      <c r="H1138" s="11" t="s">
        <v>22</v>
      </c>
      <c r="I1138" s="11" t="s">
        <v>5632</v>
      </c>
      <c r="J1138" s="11" t="s">
        <v>27</v>
      </c>
      <c r="K1138" s="11" t="s">
        <v>28</v>
      </c>
      <c r="L1138" s="11" t="s">
        <v>43</v>
      </c>
      <c r="M1138" s="9" t="s">
        <v>169</v>
      </c>
      <c r="N1138" s="9" t="s">
        <v>5633</v>
      </c>
      <c r="O1138" s="11" t="s">
        <v>32</v>
      </c>
      <c r="P1138" s="11" t="s">
        <v>22</v>
      </c>
      <c r="Q1138" s="11" t="s">
        <v>5794</v>
      </c>
      <c r="R1138" s="11" t="s">
        <v>168</v>
      </c>
      <c r="S1138" s="9" t="s">
        <v>5795</v>
      </c>
      <c r="T1138" s="9" t="s">
        <v>5740</v>
      </c>
    </row>
    <row r="1139" customHeight="1" spans="1:20">
      <c r="A1139" s="10">
        <v>45200</v>
      </c>
      <c r="B1139" s="9" t="s">
        <v>5796</v>
      </c>
      <c r="C1139" s="9" t="s">
        <v>5644</v>
      </c>
      <c r="D1139" s="11" t="s">
        <v>22</v>
      </c>
      <c r="E1139" s="9" t="s">
        <v>5797</v>
      </c>
      <c r="F1139" s="9" t="s">
        <v>5798</v>
      </c>
      <c r="G1139" s="11" t="s">
        <v>82</v>
      </c>
      <c r="H1139" s="11" t="s">
        <v>22</v>
      </c>
      <c r="I1139" s="11" t="s">
        <v>4047</v>
      </c>
      <c r="J1139" s="11" t="s">
        <v>27</v>
      </c>
      <c r="K1139" s="11" t="s">
        <v>28</v>
      </c>
      <c r="L1139" s="11" t="s">
        <v>43</v>
      </c>
      <c r="M1139" s="9" t="s">
        <v>169</v>
      </c>
      <c r="N1139" s="9" t="s">
        <v>5633</v>
      </c>
      <c r="O1139" s="11" t="s">
        <v>32</v>
      </c>
      <c r="P1139" s="11" t="s">
        <v>22</v>
      </c>
      <c r="Q1139" s="11" t="s">
        <v>5799</v>
      </c>
      <c r="R1139" s="11" t="s">
        <v>168</v>
      </c>
      <c r="S1139" s="9" t="s">
        <v>5800</v>
      </c>
      <c r="T1139" s="9" t="s">
        <v>5668</v>
      </c>
    </row>
    <row r="1140" customHeight="1" spans="1:20">
      <c r="A1140" s="10">
        <v>45200</v>
      </c>
      <c r="B1140" s="9" t="s">
        <v>5801</v>
      </c>
      <c r="C1140" s="9" t="s">
        <v>5629</v>
      </c>
      <c r="D1140" s="11" t="s">
        <v>22</v>
      </c>
      <c r="E1140" s="9" t="s">
        <v>5802</v>
      </c>
      <c r="F1140" s="9" t="s">
        <v>5803</v>
      </c>
      <c r="G1140" s="11" t="s">
        <v>82</v>
      </c>
      <c r="H1140" s="11" t="s">
        <v>22</v>
      </c>
      <c r="I1140" s="11" t="s">
        <v>5632</v>
      </c>
      <c r="J1140" s="11" t="s">
        <v>27</v>
      </c>
      <c r="K1140" s="11" t="s">
        <v>28</v>
      </c>
      <c r="L1140" s="11" t="s">
        <v>43</v>
      </c>
      <c r="M1140" s="9" t="s">
        <v>169</v>
      </c>
      <c r="N1140" s="9" t="s">
        <v>5633</v>
      </c>
      <c r="O1140" s="11" t="s">
        <v>32</v>
      </c>
      <c r="P1140" s="11" t="s">
        <v>22</v>
      </c>
      <c r="Q1140" s="11" t="s">
        <v>5804</v>
      </c>
      <c r="R1140" s="11" t="s">
        <v>168</v>
      </c>
      <c r="S1140" s="9" t="s">
        <v>5805</v>
      </c>
      <c r="T1140" s="9" t="s">
        <v>5717</v>
      </c>
    </row>
    <row r="1141" customHeight="1" spans="1:20">
      <c r="A1141" s="10">
        <v>45200</v>
      </c>
      <c r="B1141" s="9" t="s">
        <v>5806</v>
      </c>
      <c r="C1141" s="9" t="s">
        <v>5685</v>
      </c>
      <c r="D1141" s="11" t="s">
        <v>22</v>
      </c>
      <c r="E1141" s="9" t="s">
        <v>5807</v>
      </c>
      <c r="F1141" s="9" t="s">
        <v>5808</v>
      </c>
      <c r="G1141" s="11" t="s">
        <v>82</v>
      </c>
      <c r="H1141" s="11" t="s">
        <v>110</v>
      </c>
      <c r="I1141" s="11" t="s">
        <v>168</v>
      </c>
      <c r="J1141" s="11" t="s">
        <v>27</v>
      </c>
      <c r="K1141" s="11" t="s">
        <v>28</v>
      </c>
      <c r="L1141" s="11" t="s">
        <v>43</v>
      </c>
      <c r="M1141" s="9" t="s">
        <v>169</v>
      </c>
      <c r="N1141" s="9" t="s">
        <v>5633</v>
      </c>
      <c r="O1141" s="11" t="s">
        <v>32</v>
      </c>
      <c r="P1141" s="11" t="s">
        <v>22</v>
      </c>
      <c r="Q1141" s="11" t="s">
        <v>5809</v>
      </c>
      <c r="R1141" s="11" t="s">
        <v>168</v>
      </c>
      <c r="S1141" s="9" t="s">
        <v>5810</v>
      </c>
      <c r="T1141" s="9" t="s">
        <v>5690</v>
      </c>
    </row>
    <row r="1142" customHeight="1" spans="1:20">
      <c r="A1142" s="10">
        <v>45200</v>
      </c>
      <c r="B1142" s="9" t="s">
        <v>5811</v>
      </c>
      <c r="C1142" s="9" t="s">
        <v>5685</v>
      </c>
      <c r="D1142" s="11" t="s">
        <v>22</v>
      </c>
      <c r="E1142" s="9" t="s">
        <v>5812</v>
      </c>
      <c r="F1142" s="9" t="s">
        <v>5813</v>
      </c>
      <c r="G1142" s="11" t="s">
        <v>82</v>
      </c>
      <c r="H1142" s="11" t="s">
        <v>22</v>
      </c>
      <c r="I1142" s="11" t="s">
        <v>168</v>
      </c>
      <c r="J1142" s="11" t="s">
        <v>27</v>
      </c>
      <c r="K1142" s="11" t="s">
        <v>28</v>
      </c>
      <c r="L1142" s="11" t="s">
        <v>43</v>
      </c>
      <c r="M1142" s="9" t="s">
        <v>169</v>
      </c>
      <c r="N1142" s="9" t="s">
        <v>5633</v>
      </c>
      <c r="O1142" s="11" t="s">
        <v>32</v>
      </c>
      <c r="P1142" s="11" t="s">
        <v>22</v>
      </c>
      <c r="Q1142" s="11" t="s">
        <v>5814</v>
      </c>
      <c r="R1142" s="11" t="s">
        <v>168</v>
      </c>
      <c r="S1142" s="9" t="s">
        <v>5815</v>
      </c>
      <c r="T1142" s="9" t="s">
        <v>5717</v>
      </c>
    </row>
    <row r="1143" customHeight="1" spans="1:20">
      <c r="A1143" s="10">
        <v>45200</v>
      </c>
      <c r="B1143" s="9" t="s">
        <v>5816</v>
      </c>
      <c r="C1143" s="9" t="s">
        <v>5663</v>
      </c>
      <c r="D1143" s="11" t="s">
        <v>22</v>
      </c>
      <c r="E1143" s="9" t="s">
        <v>5817</v>
      </c>
      <c r="F1143" s="9" t="s">
        <v>5818</v>
      </c>
      <c r="G1143" s="11" t="s">
        <v>82</v>
      </c>
      <c r="H1143" s="11" t="s">
        <v>22</v>
      </c>
      <c r="I1143" s="11" t="s">
        <v>46</v>
      </c>
      <c r="J1143" s="11" t="s">
        <v>27</v>
      </c>
      <c r="K1143" s="11" t="s">
        <v>28</v>
      </c>
      <c r="L1143" s="11" t="s">
        <v>43</v>
      </c>
      <c r="M1143" s="9" t="s">
        <v>169</v>
      </c>
      <c r="N1143" s="9" t="s">
        <v>5633</v>
      </c>
      <c r="O1143" s="11" t="s">
        <v>32</v>
      </c>
      <c r="P1143" s="11" t="s">
        <v>22</v>
      </c>
      <c r="Q1143" s="11" t="s">
        <v>5819</v>
      </c>
      <c r="R1143" s="11" t="s">
        <v>168</v>
      </c>
      <c r="S1143" s="9" t="s">
        <v>5820</v>
      </c>
      <c r="T1143" s="9" t="s">
        <v>5655</v>
      </c>
    </row>
    <row r="1144" customHeight="1" spans="1:20">
      <c r="A1144" s="10">
        <v>45200</v>
      </c>
      <c r="B1144" s="9" t="s">
        <v>5821</v>
      </c>
      <c r="C1144" s="9" t="s">
        <v>5822</v>
      </c>
      <c r="D1144" s="11" t="s">
        <v>22</v>
      </c>
      <c r="E1144" s="9" t="s">
        <v>5823</v>
      </c>
      <c r="F1144" s="9" t="s">
        <v>5824</v>
      </c>
      <c r="G1144" s="11" t="s">
        <v>82</v>
      </c>
      <c r="H1144" s="11" t="s">
        <v>22</v>
      </c>
      <c r="I1144" s="11" t="s">
        <v>5737</v>
      </c>
      <c r="J1144" s="11" t="s">
        <v>27</v>
      </c>
      <c r="K1144" s="11" t="s">
        <v>28</v>
      </c>
      <c r="L1144" s="11" t="s">
        <v>43</v>
      </c>
      <c r="M1144" s="9" t="s">
        <v>169</v>
      </c>
      <c r="N1144" s="9" t="s">
        <v>5633</v>
      </c>
      <c r="O1144" s="11" t="s">
        <v>32</v>
      </c>
      <c r="P1144" s="11" t="s">
        <v>22</v>
      </c>
      <c r="Q1144" s="11" t="s">
        <v>5825</v>
      </c>
      <c r="R1144" s="11" t="s">
        <v>168</v>
      </c>
      <c r="S1144" s="9" t="s">
        <v>5826</v>
      </c>
      <c r="T1144" s="9" t="s">
        <v>5655</v>
      </c>
    </row>
    <row r="1145" customHeight="1" spans="1:20">
      <c r="A1145" s="10">
        <v>45200</v>
      </c>
      <c r="B1145" s="9" t="s">
        <v>5827</v>
      </c>
      <c r="C1145" s="9" t="s">
        <v>5644</v>
      </c>
      <c r="D1145" s="11" t="s">
        <v>22</v>
      </c>
      <c r="E1145" s="9" t="s">
        <v>5828</v>
      </c>
      <c r="F1145" s="9" t="s">
        <v>5829</v>
      </c>
      <c r="G1145" s="11" t="s">
        <v>82</v>
      </c>
      <c r="H1145" s="11" t="s">
        <v>22</v>
      </c>
      <c r="I1145" s="11" t="s">
        <v>4047</v>
      </c>
      <c r="J1145" s="11" t="s">
        <v>27</v>
      </c>
      <c r="K1145" s="11" t="s">
        <v>28</v>
      </c>
      <c r="L1145" s="11" t="s">
        <v>43</v>
      </c>
      <c r="M1145" s="9" t="s">
        <v>169</v>
      </c>
      <c r="N1145" s="9" t="s">
        <v>5633</v>
      </c>
      <c r="O1145" s="11" t="s">
        <v>32</v>
      </c>
      <c r="P1145" s="11" t="s">
        <v>22</v>
      </c>
      <c r="Q1145" s="11" t="s">
        <v>5830</v>
      </c>
      <c r="R1145" s="11" t="s">
        <v>168</v>
      </c>
      <c r="S1145" s="9" t="s">
        <v>5831</v>
      </c>
      <c r="T1145" s="9" t="s">
        <v>5642</v>
      </c>
    </row>
    <row r="1146" customHeight="1" spans="1:20">
      <c r="A1146" s="10">
        <v>45200</v>
      </c>
      <c r="B1146" s="9" t="s">
        <v>5832</v>
      </c>
      <c r="C1146" s="9" t="s">
        <v>5629</v>
      </c>
      <c r="D1146" s="11" t="s">
        <v>22</v>
      </c>
      <c r="E1146" s="9" t="s">
        <v>5833</v>
      </c>
      <c r="F1146" s="9" t="s">
        <v>5834</v>
      </c>
      <c r="G1146" s="11" t="s">
        <v>82</v>
      </c>
      <c r="H1146" s="11" t="s">
        <v>22</v>
      </c>
      <c r="I1146" s="11" t="s">
        <v>5632</v>
      </c>
      <c r="J1146" s="11" t="s">
        <v>27</v>
      </c>
      <c r="K1146" s="11" t="s">
        <v>28</v>
      </c>
      <c r="L1146" s="11" t="s">
        <v>43</v>
      </c>
      <c r="M1146" s="9" t="s">
        <v>169</v>
      </c>
      <c r="N1146" s="9" t="s">
        <v>5633</v>
      </c>
      <c r="O1146" s="11" t="s">
        <v>32</v>
      </c>
      <c r="P1146" s="11" t="s">
        <v>22</v>
      </c>
      <c r="Q1146" s="11" t="s">
        <v>5835</v>
      </c>
      <c r="R1146" s="11" t="s">
        <v>168</v>
      </c>
      <c r="S1146" s="9" t="s">
        <v>5836</v>
      </c>
      <c r="T1146" s="9" t="s">
        <v>5636</v>
      </c>
    </row>
    <row r="1147" customHeight="1" spans="1:20">
      <c r="A1147" s="10">
        <v>45200</v>
      </c>
      <c r="B1147" s="9" t="s">
        <v>5837</v>
      </c>
      <c r="C1147" s="9" t="s">
        <v>5644</v>
      </c>
      <c r="D1147" s="11" t="s">
        <v>22</v>
      </c>
      <c r="E1147" s="9" t="s">
        <v>5838</v>
      </c>
      <c r="F1147" s="9" t="s">
        <v>5839</v>
      </c>
      <c r="G1147" s="11" t="s">
        <v>82</v>
      </c>
      <c r="H1147" s="11" t="s">
        <v>110</v>
      </c>
      <c r="I1147" s="11" t="s">
        <v>168</v>
      </c>
      <c r="J1147" s="11" t="s">
        <v>27</v>
      </c>
      <c r="K1147" s="11" t="s">
        <v>28</v>
      </c>
      <c r="L1147" s="11" t="s">
        <v>43</v>
      </c>
      <c r="M1147" s="9" t="s">
        <v>169</v>
      </c>
      <c r="N1147" s="9" t="s">
        <v>5633</v>
      </c>
      <c r="O1147" s="11" t="s">
        <v>32</v>
      </c>
      <c r="P1147" s="11" t="s">
        <v>22</v>
      </c>
      <c r="Q1147" s="11" t="s">
        <v>5840</v>
      </c>
      <c r="R1147" s="11" t="s">
        <v>168</v>
      </c>
      <c r="S1147" s="9" t="s">
        <v>5841</v>
      </c>
      <c r="T1147" s="9" t="s">
        <v>5642</v>
      </c>
    </row>
    <row r="1148" customHeight="1" spans="1:20">
      <c r="A1148" s="10">
        <v>45200</v>
      </c>
      <c r="B1148" s="9" t="s">
        <v>5842</v>
      </c>
      <c r="C1148" s="9" t="s">
        <v>5629</v>
      </c>
      <c r="D1148" s="11" t="s">
        <v>22</v>
      </c>
      <c r="E1148" s="9" t="s">
        <v>5843</v>
      </c>
      <c r="F1148" s="9" t="s">
        <v>5844</v>
      </c>
      <c r="G1148" s="11" t="s">
        <v>82</v>
      </c>
      <c r="H1148" s="11" t="s">
        <v>148</v>
      </c>
      <c r="I1148" s="11" t="s">
        <v>5632</v>
      </c>
      <c r="J1148" s="11" t="s">
        <v>27</v>
      </c>
      <c r="K1148" s="11" t="s">
        <v>28</v>
      </c>
      <c r="L1148" s="11" t="s">
        <v>43</v>
      </c>
      <c r="M1148" s="9" t="s">
        <v>169</v>
      </c>
      <c r="N1148" s="9" t="s">
        <v>5633</v>
      </c>
      <c r="O1148" s="11" t="s">
        <v>32</v>
      </c>
      <c r="P1148" s="11" t="s">
        <v>22</v>
      </c>
      <c r="Q1148" s="11" t="s">
        <v>5845</v>
      </c>
      <c r="R1148" s="11" t="s">
        <v>46</v>
      </c>
      <c r="S1148" s="9" t="s">
        <v>5846</v>
      </c>
      <c r="T1148" s="9" t="s">
        <v>5661</v>
      </c>
    </row>
    <row r="1149" customHeight="1" spans="1:20">
      <c r="A1149" s="10">
        <v>45200</v>
      </c>
      <c r="B1149" s="9" t="s">
        <v>5847</v>
      </c>
      <c r="C1149" s="9" t="s">
        <v>5848</v>
      </c>
      <c r="D1149" s="11" t="s">
        <v>22</v>
      </c>
      <c r="E1149" s="9" t="s">
        <v>5849</v>
      </c>
      <c r="F1149" s="9" t="s">
        <v>5850</v>
      </c>
      <c r="G1149" s="11" t="s">
        <v>82</v>
      </c>
      <c r="H1149" s="11" t="s">
        <v>22</v>
      </c>
      <c r="I1149" s="11" t="s">
        <v>83</v>
      </c>
      <c r="J1149" s="11" t="s">
        <v>27</v>
      </c>
      <c r="K1149" s="11" t="s">
        <v>28</v>
      </c>
      <c r="L1149" s="11" t="s">
        <v>43</v>
      </c>
      <c r="M1149" s="9" t="s">
        <v>169</v>
      </c>
      <c r="N1149" s="9" t="s">
        <v>5633</v>
      </c>
      <c r="O1149" s="11" t="s">
        <v>32</v>
      </c>
      <c r="P1149" s="11" t="s">
        <v>22</v>
      </c>
      <c r="Q1149" s="11" t="s">
        <v>5851</v>
      </c>
      <c r="R1149" s="11" t="s">
        <v>168</v>
      </c>
      <c r="S1149" s="9" t="s">
        <v>5852</v>
      </c>
      <c r="T1149" s="9" t="s">
        <v>5668</v>
      </c>
    </row>
    <row r="1150" customHeight="1" spans="1:20">
      <c r="A1150" s="10">
        <v>45200</v>
      </c>
      <c r="B1150" s="9" t="s">
        <v>5853</v>
      </c>
      <c r="C1150" s="9" t="s">
        <v>5629</v>
      </c>
      <c r="D1150" s="11" t="s">
        <v>22</v>
      </c>
      <c r="E1150" s="9" t="s">
        <v>5854</v>
      </c>
      <c r="F1150" s="9" t="s">
        <v>5855</v>
      </c>
      <c r="G1150" s="11" t="s">
        <v>82</v>
      </c>
      <c r="H1150" s="11" t="s">
        <v>22</v>
      </c>
      <c r="I1150" s="11" t="s">
        <v>5632</v>
      </c>
      <c r="J1150" s="11" t="s">
        <v>27</v>
      </c>
      <c r="K1150" s="11" t="s">
        <v>28</v>
      </c>
      <c r="L1150" s="11" t="s">
        <v>43</v>
      </c>
      <c r="M1150" s="9" t="s">
        <v>169</v>
      </c>
      <c r="N1150" s="9" t="s">
        <v>5633</v>
      </c>
      <c r="O1150" s="11" t="s">
        <v>32</v>
      </c>
      <c r="P1150" s="11" t="s">
        <v>22</v>
      </c>
      <c r="Q1150" s="11" t="s">
        <v>5856</v>
      </c>
      <c r="R1150" s="11" t="s">
        <v>168</v>
      </c>
      <c r="S1150" s="9" t="s">
        <v>5857</v>
      </c>
      <c r="T1150" s="9" t="s">
        <v>5723</v>
      </c>
    </row>
    <row r="1151" customHeight="1" spans="1:20">
      <c r="A1151" s="10">
        <v>45200</v>
      </c>
      <c r="B1151" s="9" t="s">
        <v>5858</v>
      </c>
      <c r="C1151" s="9" t="s">
        <v>5685</v>
      </c>
      <c r="D1151" s="11" t="s">
        <v>22</v>
      </c>
      <c r="E1151" s="9" t="s">
        <v>5859</v>
      </c>
      <c r="F1151" s="9" t="s">
        <v>5860</v>
      </c>
      <c r="G1151" s="11" t="s">
        <v>82</v>
      </c>
      <c r="H1151" s="11" t="s">
        <v>148</v>
      </c>
      <c r="I1151" s="11" t="s">
        <v>1174</v>
      </c>
      <c r="J1151" s="11" t="s">
        <v>27</v>
      </c>
      <c r="K1151" s="11" t="s">
        <v>28</v>
      </c>
      <c r="L1151" s="11" t="s">
        <v>43</v>
      </c>
      <c r="M1151" s="9" t="s">
        <v>169</v>
      </c>
      <c r="N1151" s="9" t="s">
        <v>5633</v>
      </c>
      <c r="O1151" s="11" t="s">
        <v>32</v>
      </c>
      <c r="P1151" s="11" t="s">
        <v>22</v>
      </c>
      <c r="Q1151" s="11" t="s">
        <v>5861</v>
      </c>
      <c r="R1151" s="11" t="s">
        <v>168</v>
      </c>
      <c r="S1151" s="9" t="s">
        <v>5862</v>
      </c>
      <c r="T1151" s="9" t="s">
        <v>5740</v>
      </c>
    </row>
    <row r="1152" customHeight="1" spans="1:20">
      <c r="A1152" s="10">
        <v>45200</v>
      </c>
      <c r="B1152" s="9" t="s">
        <v>5863</v>
      </c>
      <c r="C1152" s="9" t="s">
        <v>5629</v>
      </c>
      <c r="D1152" s="11" t="s">
        <v>22</v>
      </c>
      <c r="E1152" s="9" t="s">
        <v>5864</v>
      </c>
      <c r="F1152" s="9" t="s">
        <v>5865</v>
      </c>
      <c r="G1152" s="11" t="s">
        <v>82</v>
      </c>
      <c r="H1152" s="11" t="s">
        <v>148</v>
      </c>
      <c r="I1152" s="11" t="s">
        <v>5632</v>
      </c>
      <c r="J1152" s="11" t="s">
        <v>27</v>
      </c>
      <c r="K1152" s="11" t="s">
        <v>28</v>
      </c>
      <c r="L1152" s="11" t="s">
        <v>43</v>
      </c>
      <c r="M1152" s="9" t="s">
        <v>169</v>
      </c>
      <c r="N1152" s="9" t="s">
        <v>5633</v>
      </c>
      <c r="O1152" s="11" t="s">
        <v>32</v>
      </c>
      <c r="P1152" s="11" t="s">
        <v>22</v>
      </c>
      <c r="Q1152" s="11" t="s">
        <v>5866</v>
      </c>
      <c r="R1152" s="11" t="s">
        <v>168</v>
      </c>
      <c r="S1152" s="9" t="s">
        <v>5867</v>
      </c>
      <c r="T1152" s="9" t="s">
        <v>5655</v>
      </c>
    </row>
    <row r="1153" customHeight="1" spans="1:20">
      <c r="A1153" s="10">
        <v>45200</v>
      </c>
      <c r="B1153" s="9" t="s">
        <v>5868</v>
      </c>
      <c r="C1153" s="9" t="s">
        <v>5629</v>
      </c>
      <c r="D1153" s="11" t="s">
        <v>22</v>
      </c>
      <c r="E1153" s="9" t="s">
        <v>5869</v>
      </c>
      <c r="F1153" s="9" t="s">
        <v>5870</v>
      </c>
      <c r="G1153" s="11" t="s">
        <v>82</v>
      </c>
      <c r="H1153" s="11" t="s">
        <v>1452</v>
      </c>
      <c r="I1153" s="11" t="s">
        <v>5632</v>
      </c>
      <c r="J1153" s="11" t="s">
        <v>27</v>
      </c>
      <c r="K1153" s="11" t="s">
        <v>28</v>
      </c>
      <c r="L1153" s="11" t="s">
        <v>43</v>
      </c>
      <c r="M1153" s="9" t="s">
        <v>169</v>
      </c>
      <c r="N1153" s="9" t="s">
        <v>5633</v>
      </c>
      <c r="O1153" s="11" t="s">
        <v>32</v>
      </c>
      <c r="P1153" s="11" t="s">
        <v>22</v>
      </c>
      <c r="Q1153" s="11" t="s">
        <v>5871</v>
      </c>
      <c r="R1153" s="11" t="s">
        <v>168</v>
      </c>
      <c r="S1153" s="9" t="s">
        <v>5872</v>
      </c>
      <c r="T1153" s="9" t="s">
        <v>5668</v>
      </c>
    </row>
    <row r="1154" customHeight="1" spans="1:20">
      <c r="A1154" s="10">
        <v>45200</v>
      </c>
      <c r="B1154" s="9" t="s">
        <v>5873</v>
      </c>
      <c r="C1154" s="9" t="s">
        <v>5629</v>
      </c>
      <c r="D1154" s="11" t="s">
        <v>22</v>
      </c>
      <c r="E1154" s="9" t="s">
        <v>5874</v>
      </c>
      <c r="F1154" s="9" t="s">
        <v>5875</v>
      </c>
      <c r="G1154" s="11" t="s">
        <v>82</v>
      </c>
      <c r="H1154" s="11" t="s">
        <v>22</v>
      </c>
      <c r="I1154" s="11" t="s">
        <v>5632</v>
      </c>
      <c r="J1154" s="11" t="s">
        <v>27</v>
      </c>
      <c r="K1154" s="11" t="s">
        <v>28</v>
      </c>
      <c r="L1154" s="11" t="s">
        <v>43</v>
      </c>
      <c r="M1154" s="9" t="s">
        <v>169</v>
      </c>
      <c r="N1154" s="9" t="s">
        <v>5633</v>
      </c>
      <c r="O1154" s="11" t="s">
        <v>32</v>
      </c>
      <c r="P1154" s="11" t="s">
        <v>22</v>
      </c>
      <c r="Q1154" s="11" t="s">
        <v>5876</v>
      </c>
      <c r="R1154" s="11" t="s">
        <v>168</v>
      </c>
      <c r="S1154" s="9" t="s">
        <v>5877</v>
      </c>
      <c r="T1154" s="9" t="s">
        <v>5636</v>
      </c>
    </row>
    <row r="1155" customHeight="1" spans="1:20">
      <c r="A1155" s="10">
        <v>45200</v>
      </c>
      <c r="B1155" s="9" t="s">
        <v>5878</v>
      </c>
      <c r="C1155" s="9" t="s">
        <v>5879</v>
      </c>
      <c r="D1155" s="11" t="s">
        <v>22</v>
      </c>
      <c r="E1155" s="9" t="s">
        <v>5880</v>
      </c>
      <c r="F1155" s="9" t="s">
        <v>5000</v>
      </c>
      <c r="G1155" s="11" t="s">
        <v>82</v>
      </c>
      <c r="H1155" s="11" t="s">
        <v>22</v>
      </c>
      <c r="I1155" s="11" t="s">
        <v>5737</v>
      </c>
      <c r="J1155" s="11" t="s">
        <v>27</v>
      </c>
      <c r="K1155" s="11" t="s">
        <v>28</v>
      </c>
      <c r="L1155" s="11" t="s">
        <v>43</v>
      </c>
      <c r="M1155" s="9" t="s">
        <v>169</v>
      </c>
      <c r="N1155" s="9" t="s">
        <v>5633</v>
      </c>
      <c r="O1155" s="11" t="s">
        <v>32</v>
      </c>
      <c r="P1155" s="11" t="s">
        <v>22</v>
      </c>
      <c r="Q1155" s="11" t="s">
        <v>5881</v>
      </c>
      <c r="R1155" s="11" t="s">
        <v>168</v>
      </c>
      <c r="S1155" s="9" t="s">
        <v>5882</v>
      </c>
      <c r="T1155" s="9" t="s">
        <v>5696</v>
      </c>
    </row>
    <row r="1156" customHeight="1" spans="1:20">
      <c r="A1156" s="10">
        <v>45200</v>
      </c>
      <c r="B1156" s="9" t="s">
        <v>5883</v>
      </c>
      <c r="C1156" s="9" t="s">
        <v>5629</v>
      </c>
      <c r="D1156" s="11" t="s">
        <v>22</v>
      </c>
      <c r="E1156" s="9" t="s">
        <v>5884</v>
      </c>
      <c r="F1156" s="9" t="s">
        <v>5885</v>
      </c>
      <c r="G1156" s="11" t="s">
        <v>82</v>
      </c>
      <c r="H1156" s="11" t="s">
        <v>22</v>
      </c>
      <c r="I1156" s="11" t="s">
        <v>5632</v>
      </c>
      <c r="J1156" s="11" t="s">
        <v>27</v>
      </c>
      <c r="K1156" s="11" t="s">
        <v>28</v>
      </c>
      <c r="L1156" s="11" t="s">
        <v>43</v>
      </c>
      <c r="M1156" s="9" t="s">
        <v>169</v>
      </c>
      <c r="N1156" s="9" t="s">
        <v>5633</v>
      </c>
      <c r="O1156" s="11" t="s">
        <v>32</v>
      </c>
      <c r="P1156" s="11" t="s">
        <v>22</v>
      </c>
      <c r="Q1156" s="11" t="s">
        <v>5886</v>
      </c>
      <c r="R1156" s="11" t="s">
        <v>168</v>
      </c>
      <c r="S1156" s="9" t="s">
        <v>5887</v>
      </c>
      <c r="T1156" s="9" t="s">
        <v>5655</v>
      </c>
    </row>
    <row r="1157" customHeight="1" spans="1:20">
      <c r="A1157" s="10">
        <v>45200</v>
      </c>
      <c r="B1157" s="9" t="s">
        <v>5888</v>
      </c>
      <c r="C1157" s="9" t="s">
        <v>5644</v>
      </c>
      <c r="D1157" s="11" t="s">
        <v>22</v>
      </c>
      <c r="E1157" s="9" t="s">
        <v>5889</v>
      </c>
      <c r="F1157" s="9" t="s">
        <v>5890</v>
      </c>
      <c r="G1157" s="11" t="s">
        <v>82</v>
      </c>
      <c r="H1157" s="11" t="s">
        <v>148</v>
      </c>
      <c r="I1157" s="11" t="s">
        <v>168</v>
      </c>
      <c r="J1157" s="11" t="s">
        <v>27</v>
      </c>
      <c r="K1157" s="11" t="s">
        <v>28</v>
      </c>
      <c r="L1157" s="11" t="s">
        <v>43</v>
      </c>
      <c r="M1157" s="9" t="s">
        <v>169</v>
      </c>
      <c r="N1157" s="9" t="s">
        <v>5633</v>
      </c>
      <c r="O1157" s="11" t="s">
        <v>32</v>
      </c>
      <c r="P1157" s="11" t="s">
        <v>22</v>
      </c>
      <c r="Q1157" s="11" t="s">
        <v>5891</v>
      </c>
      <c r="R1157" s="11" t="s">
        <v>168</v>
      </c>
      <c r="S1157" s="9" t="s">
        <v>5892</v>
      </c>
      <c r="T1157" s="9" t="s">
        <v>5636</v>
      </c>
    </row>
    <row r="1158" customHeight="1" spans="1:20">
      <c r="A1158" s="10">
        <v>45200</v>
      </c>
      <c r="B1158" s="9" t="s">
        <v>5893</v>
      </c>
      <c r="C1158" s="9" t="s">
        <v>5644</v>
      </c>
      <c r="D1158" s="11" t="s">
        <v>22</v>
      </c>
      <c r="E1158" s="9" t="s">
        <v>5894</v>
      </c>
      <c r="F1158" s="9" t="s">
        <v>5895</v>
      </c>
      <c r="G1158" s="11" t="s">
        <v>82</v>
      </c>
      <c r="H1158" s="11" t="s">
        <v>22</v>
      </c>
      <c r="I1158" s="11" t="s">
        <v>168</v>
      </c>
      <c r="J1158" s="11" t="s">
        <v>27</v>
      </c>
      <c r="K1158" s="11" t="s">
        <v>28</v>
      </c>
      <c r="L1158" s="11" t="s">
        <v>43</v>
      </c>
      <c r="M1158" s="9" t="s">
        <v>169</v>
      </c>
      <c r="N1158" s="9" t="s">
        <v>5633</v>
      </c>
      <c r="O1158" s="11" t="s">
        <v>32</v>
      </c>
      <c r="P1158" s="11" t="s">
        <v>22</v>
      </c>
      <c r="Q1158" s="11" t="s">
        <v>5896</v>
      </c>
      <c r="R1158" s="11" t="s">
        <v>168</v>
      </c>
      <c r="S1158" s="9" t="s">
        <v>5897</v>
      </c>
      <c r="T1158" s="9" t="s">
        <v>5649</v>
      </c>
    </row>
    <row r="1159" customHeight="1" spans="1:20">
      <c r="A1159" s="10">
        <v>45200</v>
      </c>
      <c r="B1159" s="9" t="s">
        <v>5898</v>
      </c>
      <c r="C1159" s="9" t="s">
        <v>5899</v>
      </c>
      <c r="D1159" s="11" t="s">
        <v>22</v>
      </c>
      <c r="E1159" s="9" t="s">
        <v>5900</v>
      </c>
      <c r="F1159" s="9" t="s">
        <v>5901</v>
      </c>
      <c r="G1159" s="11" t="s">
        <v>3125</v>
      </c>
      <c r="H1159" s="11" t="s">
        <v>22</v>
      </c>
      <c r="I1159" s="11" t="s">
        <v>5902</v>
      </c>
      <c r="J1159" s="11" t="s">
        <v>27</v>
      </c>
      <c r="K1159" s="11" t="s">
        <v>28</v>
      </c>
      <c r="L1159" s="11" t="s">
        <v>43</v>
      </c>
      <c r="M1159" s="9" t="s">
        <v>169</v>
      </c>
      <c r="N1159" s="9" t="s">
        <v>5633</v>
      </c>
      <c r="O1159" s="11" t="s">
        <v>32</v>
      </c>
      <c r="P1159" s="11" t="s">
        <v>22</v>
      </c>
      <c r="Q1159" s="11" t="s">
        <v>5903</v>
      </c>
      <c r="R1159" s="11" t="s">
        <v>168</v>
      </c>
      <c r="S1159" s="9" t="s">
        <v>5904</v>
      </c>
      <c r="T1159" s="9" t="s">
        <v>5655</v>
      </c>
    </row>
    <row r="1160" customHeight="1" spans="1:20">
      <c r="A1160" s="10">
        <v>45200</v>
      </c>
      <c r="B1160" s="9" t="s">
        <v>5905</v>
      </c>
      <c r="C1160" s="9" t="s">
        <v>5629</v>
      </c>
      <c r="D1160" s="11" t="s">
        <v>22</v>
      </c>
      <c r="E1160" s="9" t="s">
        <v>5906</v>
      </c>
      <c r="F1160" s="9" t="s">
        <v>5907</v>
      </c>
      <c r="G1160" s="11" t="s">
        <v>82</v>
      </c>
      <c r="H1160" s="11" t="s">
        <v>137</v>
      </c>
      <c r="I1160" s="11" t="s">
        <v>5632</v>
      </c>
      <c r="J1160" s="11" t="s">
        <v>27</v>
      </c>
      <c r="K1160" s="11" t="s">
        <v>28</v>
      </c>
      <c r="L1160" s="11" t="s">
        <v>43</v>
      </c>
      <c r="M1160" s="9" t="s">
        <v>169</v>
      </c>
      <c r="N1160" s="9" t="s">
        <v>5633</v>
      </c>
      <c r="O1160" s="11" t="s">
        <v>32</v>
      </c>
      <c r="P1160" s="11" t="s">
        <v>22</v>
      </c>
      <c r="Q1160" s="11" t="s">
        <v>5908</v>
      </c>
      <c r="R1160" s="11" t="s">
        <v>168</v>
      </c>
      <c r="S1160" s="9" t="s">
        <v>5909</v>
      </c>
      <c r="T1160" s="9" t="s">
        <v>5636</v>
      </c>
    </row>
    <row r="1161" customHeight="1" spans="1:20">
      <c r="A1161" s="10">
        <v>45200</v>
      </c>
      <c r="B1161" s="9" t="s">
        <v>5910</v>
      </c>
      <c r="C1161" s="9" t="s">
        <v>5629</v>
      </c>
      <c r="D1161" s="11" t="s">
        <v>22</v>
      </c>
      <c r="E1161" s="9" t="s">
        <v>5911</v>
      </c>
      <c r="F1161" s="9" t="s">
        <v>5912</v>
      </c>
      <c r="G1161" s="11" t="s">
        <v>82</v>
      </c>
      <c r="H1161" s="11" t="s">
        <v>148</v>
      </c>
      <c r="I1161" s="11" t="s">
        <v>5632</v>
      </c>
      <c r="J1161" s="11" t="s">
        <v>27</v>
      </c>
      <c r="K1161" s="11" t="s">
        <v>28</v>
      </c>
      <c r="L1161" s="11" t="s">
        <v>43</v>
      </c>
      <c r="M1161" s="9" t="s">
        <v>169</v>
      </c>
      <c r="N1161" s="9" t="s">
        <v>5633</v>
      </c>
      <c r="O1161" s="11" t="s">
        <v>32</v>
      </c>
      <c r="P1161" s="11" t="s">
        <v>22</v>
      </c>
      <c r="Q1161" s="11" t="s">
        <v>5913</v>
      </c>
      <c r="R1161" s="11" t="s">
        <v>168</v>
      </c>
      <c r="S1161" s="9" t="s">
        <v>5914</v>
      </c>
      <c r="T1161" s="9" t="s">
        <v>5655</v>
      </c>
    </row>
    <row r="1162" customHeight="1" spans="1:20">
      <c r="A1162" s="10">
        <v>45200</v>
      </c>
      <c r="B1162" s="9" t="s">
        <v>5915</v>
      </c>
      <c r="C1162" s="9" t="s">
        <v>5644</v>
      </c>
      <c r="D1162" s="11" t="s">
        <v>22</v>
      </c>
      <c r="E1162" s="9" t="s">
        <v>5916</v>
      </c>
      <c r="F1162" s="9" t="s">
        <v>5917</v>
      </c>
      <c r="G1162" s="11" t="s">
        <v>82</v>
      </c>
      <c r="H1162" s="11" t="s">
        <v>148</v>
      </c>
      <c r="I1162" s="11" t="s">
        <v>168</v>
      </c>
      <c r="J1162" s="11" t="s">
        <v>27</v>
      </c>
      <c r="K1162" s="11" t="s">
        <v>28</v>
      </c>
      <c r="L1162" s="11" t="s">
        <v>43</v>
      </c>
      <c r="M1162" s="9" t="s">
        <v>169</v>
      </c>
      <c r="N1162" s="9" t="s">
        <v>5633</v>
      </c>
      <c r="O1162" s="11" t="s">
        <v>32</v>
      </c>
      <c r="P1162" s="11" t="s">
        <v>22</v>
      </c>
      <c r="Q1162" s="11" t="s">
        <v>5918</v>
      </c>
      <c r="R1162" s="11" t="s">
        <v>168</v>
      </c>
      <c r="S1162" s="9" t="s">
        <v>5919</v>
      </c>
      <c r="T1162" s="9" t="s">
        <v>5668</v>
      </c>
    </row>
    <row r="1163" customHeight="1" spans="1:20">
      <c r="A1163" s="10">
        <v>45200</v>
      </c>
      <c r="B1163" s="9" t="s">
        <v>5920</v>
      </c>
      <c r="C1163" s="9" t="s">
        <v>5644</v>
      </c>
      <c r="D1163" s="11" t="s">
        <v>22</v>
      </c>
      <c r="E1163" s="9" t="s">
        <v>5921</v>
      </c>
      <c r="F1163" s="9" t="s">
        <v>5922</v>
      </c>
      <c r="G1163" s="11" t="s">
        <v>82</v>
      </c>
      <c r="H1163" s="11" t="s">
        <v>22</v>
      </c>
      <c r="I1163" s="11" t="s">
        <v>168</v>
      </c>
      <c r="J1163" s="11" t="s">
        <v>27</v>
      </c>
      <c r="K1163" s="11" t="s">
        <v>28</v>
      </c>
      <c r="L1163" s="11" t="s">
        <v>43</v>
      </c>
      <c r="M1163" s="9" t="s">
        <v>169</v>
      </c>
      <c r="N1163" s="9" t="s">
        <v>5633</v>
      </c>
      <c r="O1163" s="11" t="s">
        <v>32</v>
      </c>
      <c r="P1163" s="11" t="s">
        <v>22</v>
      </c>
      <c r="Q1163" s="11" t="s">
        <v>5923</v>
      </c>
      <c r="R1163" s="11" t="s">
        <v>168</v>
      </c>
      <c r="S1163" s="9" t="s">
        <v>5924</v>
      </c>
      <c r="T1163" s="9" t="s">
        <v>5655</v>
      </c>
    </row>
    <row r="1164" customHeight="1" spans="1:20">
      <c r="A1164" s="10">
        <v>45200</v>
      </c>
      <c r="B1164" s="9" t="s">
        <v>5925</v>
      </c>
      <c r="C1164" s="9" t="s">
        <v>5629</v>
      </c>
      <c r="D1164" s="11" t="s">
        <v>22</v>
      </c>
      <c r="E1164" s="9" t="s">
        <v>5926</v>
      </c>
      <c r="F1164" s="9" t="s">
        <v>5927</v>
      </c>
      <c r="G1164" s="11" t="s">
        <v>82</v>
      </c>
      <c r="H1164" s="11" t="s">
        <v>148</v>
      </c>
      <c r="I1164" s="11" t="s">
        <v>5632</v>
      </c>
      <c r="J1164" s="11" t="s">
        <v>27</v>
      </c>
      <c r="K1164" s="11" t="s">
        <v>28</v>
      </c>
      <c r="L1164" s="11" t="s">
        <v>43</v>
      </c>
      <c r="M1164" s="9" t="s">
        <v>169</v>
      </c>
      <c r="N1164" s="9" t="s">
        <v>5633</v>
      </c>
      <c r="O1164" s="11" t="s">
        <v>32</v>
      </c>
      <c r="P1164" s="11" t="s">
        <v>22</v>
      </c>
      <c r="Q1164" s="11" t="s">
        <v>5928</v>
      </c>
      <c r="R1164" s="11" t="s">
        <v>168</v>
      </c>
      <c r="S1164" s="9" t="s">
        <v>5929</v>
      </c>
      <c r="T1164" s="9" t="s">
        <v>5655</v>
      </c>
    </row>
    <row r="1165" customHeight="1" spans="1:20">
      <c r="A1165" s="10">
        <v>45200</v>
      </c>
      <c r="B1165" s="9" t="s">
        <v>5930</v>
      </c>
      <c r="C1165" s="9" t="s">
        <v>5879</v>
      </c>
      <c r="D1165" s="11" t="s">
        <v>22</v>
      </c>
      <c r="E1165" s="9" t="s">
        <v>5931</v>
      </c>
      <c r="F1165" s="9" t="s">
        <v>5932</v>
      </c>
      <c r="G1165" s="11" t="s">
        <v>82</v>
      </c>
      <c r="H1165" s="11" t="s">
        <v>22</v>
      </c>
      <c r="I1165" s="11" t="s">
        <v>5737</v>
      </c>
      <c r="J1165" s="11" t="s">
        <v>27</v>
      </c>
      <c r="K1165" s="11" t="s">
        <v>28</v>
      </c>
      <c r="L1165" s="11" t="s">
        <v>43</v>
      </c>
      <c r="M1165" s="9" t="s">
        <v>169</v>
      </c>
      <c r="N1165" s="9" t="s">
        <v>5633</v>
      </c>
      <c r="O1165" s="11" t="s">
        <v>32</v>
      </c>
      <c r="P1165" s="11" t="s">
        <v>22</v>
      </c>
      <c r="Q1165" s="11" t="s">
        <v>5933</v>
      </c>
      <c r="R1165" s="11" t="s">
        <v>168</v>
      </c>
      <c r="S1165" s="9" t="s">
        <v>5934</v>
      </c>
      <c r="T1165" s="9" t="s">
        <v>5740</v>
      </c>
    </row>
    <row r="1166" customHeight="1" spans="1:20">
      <c r="A1166" s="10">
        <v>45200</v>
      </c>
      <c r="B1166" s="9" t="s">
        <v>5935</v>
      </c>
      <c r="C1166" s="9" t="s">
        <v>5848</v>
      </c>
      <c r="D1166" s="11" t="s">
        <v>22</v>
      </c>
      <c r="E1166" s="9" t="s">
        <v>5936</v>
      </c>
      <c r="F1166" s="9" t="s">
        <v>5937</v>
      </c>
      <c r="G1166" s="11" t="s">
        <v>82</v>
      </c>
      <c r="H1166" s="11" t="s">
        <v>22</v>
      </c>
      <c r="I1166" s="11" t="s">
        <v>168</v>
      </c>
      <c r="J1166" s="11" t="s">
        <v>27</v>
      </c>
      <c r="K1166" s="11" t="s">
        <v>28</v>
      </c>
      <c r="L1166" s="11" t="s">
        <v>43</v>
      </c>
      <c r="M1166" s="9" t="s">
        <v>169</v>
      </c>
      <c r="N1166" s="9" t="s">
        <v>5633</v>
      </c>
      <c r="O1166" s="11" t="s">
        <v>32</v>
      </c>
      <c r="P1166" s="11" t="s">
        <v>22</v>
      </c>
      <c r="Q1166" s="11" t="s">
        <v>5938</v>
      </c>
      <c r="R1166" s="11" t="s">
        <v>168</v>
      </c>
      <c r="S1166" s="9" t="s">
        <v>5939</v>
      </c>
      <c r="T1166" s="9" t="s">
        <v>5668</v>
      </c>
    </row>
    <row r="1167" customHeight="1" spans="1:20">
      <c r="A1167" s="10">
        <v>45200</v>
      </c>
      <c r="B1167" s="9" t="s">
        <v>5940</v>
      </c>
      <c r="C1167" s="9" t="s">
        <v>5685</v>
      </c>
      <c r="D1167" s="11" t="s">
        <v>22</v>
      </c>
      <c r="E1167" s="9" t="s">
        <v>5941</v>
      </c>
      <c r="F1167" s="9" t="s">
        <v>5942</v>
      </c>
      <c r="G1167" s="11" t="s">
        <v>82</v>
      </c>
      <c r="H1167" s="11" t="s">
        <v>22</v>
      </c>
      <c r="I1167" s="11" t="s">
        <v>168</v>
      </c>
      <c r="J1167" s="11" t="s">
        <v>27</v>
      </c>
      <c r="K1167" s="11" t="s">
        <v>195</v>
      </c>
      <c r="L1167" s="11" t="s">
        <v>22</v>
      </c>
      <c r="M1167" s="9" t="s">
        <v>169</v>
      </c>
      <c r="N1167" s="9" t="s">
        <v>5633</v>
      </c>
      <c r="O1167" s="11" t="s">
        <v>32</v>
      </c>
      <c r="P1167" s="11" t="s">
        <v>22</v>
      </c>
      <c r="Q1167" s="11" t="s">
        <v>5943</v>
      </c>
      <c r="R1167" s="11" t="s">
        <v>168</v>
      </c>
      <c r="S1167" s="9" t="s">
        <v>5944</v>
      </c>
      <c r="T1167" s="9" t="s">
        <v>5655</v>
      </c>
    </row>
    <row r="1168" customHeight="1" spans="1:20">
      <c r="A1168" s="10">
        <v>45200</v>
      </c>
      <c r="B1168" s="9" t="s">
        <v>5945</v>
      </c>
      <c r="C1168" s="9" t="s">
        <v>5629</v>
      </c>
      <c r="D1168" s="11" t="s">
        <v>22</v>
      </c>
      <c r="E1168" s="9" t="s">
        <v>5946</v>
      </c>
      <c r="F1168" s="9" t="s">
        <v>5947</v>
      </c>
      <c r="G1168" s="11" t="s">
        <v>82</v>
      </c>
      <c r="H1168" s="11" t="s">
        <v>22</v>
      </c>
      <c r="I1168" s="11" t="s">
        <v>5632</v>
      </c>
      <c r="J1168" s="11" t="s">
        <v>27</v>
      </c>
      <c r="K1168" s="11" t="s">
        <v>28</v>
      </c>
      <c r="L1168" s="11" t="s">
        <v>43</v>
      </c>
      <c r="M1168" s="9" t="s">
        <v>169</v>
      </c>
      <c r="N1168" s="9" t="s">
        <v>5633</v>
      </c>
      <c r="O1168" s="11" t="s">
        <v>32</v>
      </c>
      <c r="P1168" s="11" t="s">
        <v>22</v>
      </c>
      <c r="Q1168" s="11" t="s">
        <v>5948</v>
      </c>
      <c r="R1168" s="11" t="s">
        <v>168</v>
      </c>
      <c r="S1168" s="9" t="s">
        <v>5949</v>
      </c>
      <c r="T1168" s="9" t="s">
        <v>5649</v>
      </c>
    </row>
    <row r="1169" customHeight="1" spans="1:20">
      <c r="A1169" s="10">
        <v>45200</v>
      </c>
      <c r="B1169" s="9" t="s">
        <v>5950</v>
      </c>
      <c r="C1169" s="9" t="s">
        <v>5951</v>
      </c>
      <c r="D1169" s="11" t="s">
        <v>22</v>
      </c>
      <c r="E1169" s="9" t="s">
        <v>5952</v>
      </c>
      <c r="F1169" s="9" t="s">
        <v>5953</v>
      </c>
      <c r="G1169" s="11" t="s">
        <v>82</v>
      </c>
      <c r="H1169" s="11" t="s">
        <v>22</v>
      </c>
      <c r="I1169" s="11" t="s">
        <v>5737</v>
      </c>
      <c r="J1169" s="11" t="s">
        <v>27</v>
      </c>
      <c r="K1169" s="11" t="s">
        <v>28</v>
      </c>
      <c r="L1169" s="11" t="s">
        <v>43</v>
      </c>
      <c r="M1169" s="9" t="s">
        <v>169</v>
      </c>
      <c r="N1169" s="9" t="s">
        <v>5633</v>
      </c>
      <c r="O1169" s="11" t="s">
        <v>32</v>
      </c>
      <c r="P1169" s="11" t="s">
        <v>22</v>
      </c>
      <c r="Q1169" s="11" t="s">
        <v>5954</v>
      </c>
      <c r="R1169" s="11" t="s">
        <v>168</v>
      </c>
      <c r="S1169" s="9" t="s">
        <v>5955</v>
      </c>
      <c r="T1169" s="9" t="s">
        <v>5690</v>
      </c>
    </row>
    <row r="1170" customHeight="1" spans="1:20">
      <c r="A1170" s="10">
        <v>45200</v>
      </c>
      <c r="B1170" s="9" t="s">
        <v>5956</v>
      </c>
      <c r="C1170" s="9" t="s">
        <v>5629</v>
      </c>
      <c r="D1170" s="11" t="s">
        <v>22</v>
      </c>
      <c r="E1170" s="9" t="s">
        <v>5957</v>
      </c>
      <c r="F1170" s="9" t="s">
        <v>5958</v>
      </c>
      <c r="G1170" s="11" t="s">
        <v>82</v>
      </c>
      <c r="H1170" s="11" t="s">
        <v>22</v>
      </c>
      <c r="I1170" s="11" t="s">
        <v>5632</v>
      </c>
      <c r="J1170" s="11" t="s">
        <v>27</v>
      </c>
      <c r="K1170" s="11" t="s">
        <v>28</v>
      </c>
      <c r="L1170" s="11" t="s">
        <v>43</v>
      </c>
      <c r="M1170" s="9" t="s">
        <v>169</v>
      </c>
      <c r="N1170" s="9" t="s">
        <v>5633</v>
      </c>
      <c r="O1170" s="11" t="s">
        <v>32</v>
      </c>
      <c r="P1170" s="11" t="s">
        <v>22</v>
      </c>
      <c r="Q1170" s="11" t="s">
        <v>5959</v>
      </c>
      <c r="R1170" s="11" t="s">
        <v>46</v>
      </c>
      <c r="S1170" s="9" t="s">
        <v>5960</v>
      </c>
      <c r="T1170" s="9" t="s">
        <v>5661</v>
      </c>
    </row>
    <row r="1171" customHeight="1" spans="1:20">
      <c r="A1171" s="10">
        <v>45200</v>
      </c>
      <c r="B1171" s="9" t="s">
        <v>5961</v>
      </c>
      <c r="C1171" s="9" t="s">
        <v>5644</v>
      </c>
      <c r="D1171" s="11" t="s">
        <v>22</v>
      </c>
      <c r="E1171" s="9" t="s">
        <v>5962</v>
      </c>
      <c r="F1171" s="9" t="s">
        <v>5963</v>
      </c>
      <c r="G1171" s="11" t="s">
        <v>82</v>
      </c>
      <c r="H1171" s="11" t="s">
        <v>22</v>
      </c>
      <c r="I1171" s="11" t="s">
        <v>97</v>
      </c>
      <c r="J1171" s="11" t="s">
        <v>27</v>
      </c>
      <c r="K1171" s="11" t="s">
        <v>28</v>
      </c>
      <c r="L1171" s="11" t="s">
        <v>43</v>
      </c>
      <c r="M1171" s="9" t="s">
        <v>169</v>
      </c>
      <c r="N1171" s="9" t="s">
        <v>5633</v>
      </c>
      <c r="O1171" s="11" t="s">
        <v>32</v>
      </c>
      <c r="P1171" s="11" t="s">
        <v>22</v>
      </c>
      <c r="Q1171" s="11" t="s">
        <v>5964</v>
      </c>
      <c r="R1171" s="11" t="s">
        <v>46</v>
      </c>
      <c r="S1171" s="9" t="s">
        <v>5965</v>
      </c>
      <c r="T1171" s="9" t="s">
        <v>5661</v>
      </c>
    </row>
    <row r="1172" customHeight="1" spans="1:20">
      <c r="A1172" s="10">
        <v>45200</v>
      </c>
      <c r="B1172" s="9" t="s">
        <v>5966</v>
      </c>
      <c r="C1172" s="9" t="s">
        <v>5629</v>
      </c>
      <c r="D1172" s="11" t="s">
        <v>22</v>
      </c>
      <c r="E1172" s="9" t="s">
        <v>5967</v>
      </c>
      <c r="F1172" s="9" t="s">
        <v>5968</v>
      </c>
      <c r="G1172" s="11" t="s">
        <v>82</v>
      </c>
      <c r="H1172" s="11" t="s">
        <v>148</v>
      </c>
      <c r="I1172" s="11" t="s">
        <v>5632</v>
      </c>
      <c r="J1172" s="11" t="s">
        <v>27</v>
      </c>
      <c r="K1172" s="11" t="s">
        <v>28</v>
      </c>
      <c r="L1172" s="11" t="s">
        <v>43</v>
      </c>
      <c r="M1172" s="9" t="s">
        <v>169</v>
      </c>
      <c r="N1172" s="9" t="s">
        <v>5633</v>
      </c>
      <c r="O1172" s="11" t="s">
        <v>32</v>
      </c>
      <c r="P1172" s="11" t="s">
        <v>22</v>
      </c>
      <c r="Q1172" s="11" t="s">
        <v>5969</v>
      </c>
      <c r="R1172" s="11" t="s">
        <v>168</v>
      </c>
      <c r="S1172" s="9" t="s">
        <v>5970</v>
      </c>
      <c r="T1172" s="9" t="s">
        <v>5642</v>
      </c>
    </row>
    <row r="1173" customHeight="1" spans="1:20">
      <c r="A1173" s="10">
        <v>45200</v>
      </c>
      <c r="B1173" s="9" t="s">
        <v>5971</v>
      </c>
      <c r="C1173" s="9" t="s">
        <v>5644</v>
      </c>
      <c r="D1173" s="11" t="s">
        <v>22</v>
      </c>
      <c r="E1173" s="9" t="s">
        <v>5972</v>
      </c>
      <c r="F1173" s="9" t="s">
        <v>5973</v>
      </c>
      <c r="G1173" s="11" t="s">
        <v>82</v>
      </c>
      <c r="H1173" s="11" t="s">
        <v>22</v>
      </c>
      <c r="I1173" s="11" t="s">
        <v>46</v>
      </c>
      <c r="J1173" s="11" t="s">
        <v>27</v>
      </c>
      <c r="K1173" s="11" t="s">
        <v>28</v>
      </c>
      <c r="L1173" s="11" t="s">
        <v>43</v>
      </c>
      <c r="M1173" s="9" t="s">
        <v>169</v>
      </c>
      <c r="N1173" s="9" t="s">
        <v>5633</v>
      </c>
      <c r="O1173" s="11" t="s">
        <v>32</v>
      </c>
      <c r="P1173" s="11" t="s">
        <v>22</v>
      </c>
      <c r="Q1173" s="11" t="s">
        <v>5974</v>
      </c>
      <c r="R1173" s="11" t="s">
        <v>168</v>
      </c>
      <c r="S1173" s="9" t="s">
        <v>5975</v>
      </c>
      <c r="T1173" s="9" t="s">
        <v>5649</v>
      </c>
    </row>
    <row r="1174" customHeight="1" spans="1:20">
      <c r="A1174" s="10">
        <v>45200</v>
      </c>
      <c r="B1174" s="9" t="s">
        <v>5976</v>
      </c>
      <c r="C1174" s="9" t="s">
        <v>5629</v>
      </c>
      <c r="D1174" s="11" t="s">
        <v>22</v>
      </c>
      <c r="E1174" s="9" t="s">
        <v>5977</v>
      </c>
      <c r="F1174" s="9" t="s">
        <v>5978</v>
      </c>
      <c r="G1174" s="11" t="s">
        <v>82</v>
      </c>
      <c r="H1174" s="11" t="s">
        <v>22</v>
      </c>
      <c r="I1174" s="11" t="s">
        <v>5632</v>
      </c>
      <c r="J1174" s="11" t="s">
        <v>27</v>
      </c>
      <c r="K1174" s="11" t="s">
        <v>28</v>
      </c>
      <c r="L1174" s="11" t="s">
        <v>43</v>
      </c>
      <c r="M1174" s="9" t="s">
        <v>169</v>
      </c>
      <c r="N1174" s="9" t="s">
        <v>5633</v>
      </c>
      <c r="O1174" s="11" t="s">
        <v>32</v>
      </c>
      <c r="P1174" s="11" t="s">
        <v>22</v>
      </c>
      <c r="Q1174" s="11" t="s">
        <v>5979</v>
      </c>
      <c r="R1174" s="11" t="s">
        <v>168</v>
      </c>
      <c r="S1174" s="9" t="s">
        <v>5980</v>
      </c>
      <c r="T1174" s="9" t="s">
        <v>5690</v>
      </c>
    </row>
    <row r="1175" customHeight="1" spans="1:20">
      <c r="A1175" s="10">
        <v>45200</v>
      </c>
      <c r="B1175" s="9" t="s">
        <v>5981</v>
      </c>
      <c r="C1175" s="9" t="s">
        <v>5735</v>
      </c>
      <c r="D1175" s="11" t="s">
        <v>22</v>
      </c>
      <c r="E1175" s="9" t="s">
        <v>5982</v>
      </c>
      <c r="F1175" s="9" t="s">
        <v>5983</v>
      </c>
      <c r="G1175" s="11" t="s">
        <v>3125</v>
      </c>
      <c r="H1175" s="11" t="s">
        <v>148</v>
      </c>
      <c r="I1175" s="11" t="s">
        <v>5984</v>
      </c>
      <c r="J1175" s="11" t="s">
        <v>27</v>
      </c>
      <c r="K1175" s="11" t="s">
        <v>28</v>
      </c>
      <c r="L1175" s="11" t="s">
        <v>43</v>
      </c>
      <c r="M1175" s="9" t="s">
        <v>169</v>
      </c>
      <c r="N1175" s="9" t="s">
        <v>5633</v>
      </c>
      <c r="O1175" s="11" t="s">
        <v>32</v>
      </c>
      <c r="P1175" s="11" t="s">
        <v>22</v>
      </c>
      <c r="Q1175" s="11" t="s">
        <v>5985</v>
      </c>
      <c r="R1175" s="11" t="s">
        <v>168</v>
      </c>
      <c r="S1175" s="9" t="s">
        <v>5986</v>
      </c>
      <c r="T1175" s="9" t="s">
        <v>5649</v>
      </c>
    </row>
    <row r="1176" customHeight="1" spans="1:20">
      <c r="A1176" s="10">
        <v>45200</v>
      </c>
      <c r="B1176" s="9" t="s">
        <v>5987</v>
      </c>
      <c r="C1176" s="9" t="s">
        <v>5629</v>
      </c>
      <c r="D1176" s="11" t="s">
        <v>22</v>
      </c>
      <c r="E1176" s="9" t="s">
        <v>5988</v>
      </c>
      <c r="F1176" s="9" t="s">
        <v>5989</v>
      </c>
      <c r="G1176" s="11" t="s">
        <v>82</v>
      </c>
      <c r="H1176" s="11" t="s">
        <v>148</v>
      </c>
      <c r="I1176" s="11" t="s">
        <v>5632</v>
      </c>
      <c r="J1176" s="11" t="s">
        <v>27</v>
      </c>
      <c r="K1176" s="11" t="s">
        <v>28</v>
      </c>
      <c r="L1176" s="11" t="s">
        <v>43</v>
      </c>
      <c r="M1176" s="9" t="s">
        <v>169</v>
      </c>
      <c r="N1176" s="9" t="s">
        <v>5633</v>
      </c>
      <c r="O1176" s="11" t="s">
        <v>32</v>
      </c>
      <c r="P1176" s="11" t="s">
        <v>22</v>
      </c>
      <c r="Q1176" s="11" t="s">
        <v>5990</v>
      </c>
      <c r="R1176" s="11" t="s">
        <v>168</v>
      </c>
      <c r="S1176" s="9" t="s">
        <v>5991</v>
      </c>
      <c r="T1176" s="9" t="s">
        <v>5655</v>
      </c>
    </row>
    <row r="1177" customHeight="1" spans="1:20">
      <c r="A1177" s="10">
        <v>45200</v>
      </c>
      <c r="B1177" s="9" t="s">
        <v>5992</v>
      </c>
      <c r="C1177" s="9" t="s">
        <v>5644</v>
      </c>
      <c r="D1177" s="11" t="s">
        <v>22</v>
      </c>
      <c r="E1177" s="9" t="s">
        <v>5993</v>
      </c>
      <c r="F1177" s="9" t="s">
        <v>5994</v>
      </c>
      <c r="G1177" s="11" t="s">
        <v>82</v>
      </c>
      <c r="H1177" s="11" t="s">
        <v>22</v>
      </c>
      <c r="I1177" s="11" t="s">
        <v>168</v>
      </c>
      <c r="J1177" s="11" t="s">
        <v>27</v>
      </c>
      <c r="K1177" s="11" t="s">
        <v>28</v>
      </c>
      <c r="L1177" s="11" t="s">
        <v>43</v>
      </c>
      <c r="M1177" s="9" t="s">
        <v>169</v>
      </c>
      <c r="N1177" s="9" t="s">
        <v>5633</v>
      </c>
      <c r="O1177" s="11" t="s">
        <v>32</v>
      </c>
      <c r="P1177" s="11" t="s">
        <v>22</v>
      </c>
      <c r="Q1177" s="11" t="s">
        <v>5995</v>
      </c>
      <c r="R1177" s="11" t="s">
        <v>168</v>
      </c>
      <c r="S1177" s="9" t="s">
        <v>5996</v>
      </c>
      <c r="T1177" s="9" t="s">
        <v>5723</v>
      </c>
    </row>
    <row r="1178" customHeight="1" spans="1:20">
      <c r="A1178" s="10">
        <v>45200</v>
      </c>
      <c r="B1178" s="9" t="s">
        <v>5997</v>
      </c>
      <c r="C1178" s="9" t="s">
        <v>5629</v>
      </c>
      <c r="D1178" s="11" t="s">
        <v>22</v>
      </c>
      <c r="E1178" s="9" t="s">
        <v>5998</v>
      </c>
      <c r="F1178" s="9" t="s">
        <v>5999</v>
      </c>
      <c r="G1178" s="11" t="s">
        <v>82</v>
      </c>
      <c r="H1178" s="11" t="s">
        <v>22</v>
      </c>
      <c r="I1178" s="11" t="s">
        <v>5632</v>
      </c>
      <c r="J1178" s="11" t="s">
        <v>27</v>
      </c>
      <c r="K1178" s="11" t="s">
        <v>28</v>
      </c>
      <c r="L1178" s="11" t="s">
        <v>43</v>
      </c>
      <c r="M1178" s="9" t="s">
        <v>169</v>
      </c>
      <c r="N1178" s="9" t="s">
        <v>5633</v>
      </c>
      <c r="O1178" s="11" t="s">
        <v>32</v>
      </c>
      <c r="P1178" s="11" t="s">
        <v>22</v>
      </c>
      <c r="Q1178" s="11" t="s">
        <v>6000</v>
      </c>
      <c r="R1178" s="11" t="s">
        <v>168</v>
      </c>
      <c r="S1178" s="9" t="s">
        <v>6001</v>
      </c>
      <c r="T1178" s="9" t="s">
        <v>5636</v>
      </c>
    </row>
    <row r="1179" customHeight="1" spans="1:20">
      <c r="A1179" s="10">
        <v>45200</v>
      </c>
      <c r="B1179" s="9" t="s">
        <v>6002</v>
      </c>
      <c r="C1179" s="9" t="s">
        <v>5629</v>
      </c>
      <c r="D1179" s="11" t="s">
        <v>22</v>
      </c>
      <c r="E1179" s="9" t="s">
        <v>6003</v>
      </c>
      <c r="F1179" s="9" t="s">
        <v>6004</v>
      </c>
      <c r="G1179" s="11" t="s">
        <v>82</v>
      </c>
      <c r="H1179" s="11" t="s">
        <v>22</v>
      </c>
      <c r="I1179" s="11" t="s">
        <v>5632</v>
      </c>
      <c r="J1179" s="11" t="s">
        <v>27</v>
      </c>
      <c r="K1179" s="11" t="s">
        <v>28</v>
      </c>
      <c r="L1179" s="11" t="s">
        <v>43</v>
      </c>
      <c r="M1179" s="9" t="s">
        <v>169</v>
      </c>
      <c r="N1179" s="9" t="s">
        <v>5633</v>
      </c>
      <c r="O1179" s="11" t="s">
        <v>32</v>
      </c>
      <c r="P1179" s="11" t="s">
        <v>22</v>
      </c>
      <c r="Q1179" s="11" t="s">
        <v>6005</v>
      </c>
      <c r="R1179" s="11" t="s">
        <v>168</v>
      </c>
      <c r="S1179" s="9" t="s">
        <v>6006</v>
      </c>
      <c r="T1179" s="9" t="s">
        <v>5636</v>
      </c>
    </row>
    <row r="1180" customHeight="1" spans="1:20">
      <c r="A1180" s="10">
        <v>45200</v>
      </c>
      <c r="B1180" s="9" t="s">
        <v>6007</v>
      </c>
      <c r="C1180" s="9" t="s">
        <v>5629</v>
      </c>
      <c r="D1180" s="11" t="s">
        <v>22</v>
      </c>
      <c r="E1180" s="9" t="s">
        <v>6008</v>
      </c>
      <c r="F1180" s="9" t="s">
        <v>6009</v>
      </c>
      <c r="G1180" s="11" t="s">
        <v>82</v>
      </c>
      <c r="H1180" s="11" t="s">
        <v>22</v>
      </c>
      <c r="I1180" s="11" t="s">
        <v>5632</v>
      </c>
      <c r="J1180" s="11" t="s">
        <v>27</v>
      </c>
      <c r="K1180" s="11" t="s">
        <v>28</v>
      </c>
      <c r="L1180" s="11" t="s">
        <v>43</v>
      </c>
      <c r="M1180" s="9" t="s">
        <v>169</v>
      </c>
      <c r="N1180" s="9" t="s">
        <v>5633</v>
      </c>
      <c r="O1180" s="11" t="s">
        <v>32</v>
      </c>
      <c r="P1180" s="11" t="s">
        <v>22</v>
      </c>
      <c r="Q1180" s="11" t="s">
        <v>6010</v>
      </c>
      <c r="R1180" s="11" t="s">
        <v>168</v>
      </c>
      <c r="S1180" s="9" t="s">
        <v>6011</v>
      </c>
      <c r="T1180" s="9" t="s">
        <v>5636</v>
      </c>
    </row>
    <row r="1181" customHeight="1" spans="1:20">
      <c r="A1181" s="10">
        <v>45200</v>
      </c>
      <c r="B1181" s="9" t="s">
        <v>6012</v>
      </c>
      <c r="C1181" s="9" t="s">
        <v>5629</v>
      </c>
      <c r="D1181" s="11" t="s">
        <v>22</v>
      </c>
      <c r="E1181" s="9" t="s">
        <v>6013</v>
      </c>
      <c r="F1181" s="9" t="s">
        <v>6014</v>
      </c>
      <c r="G1181" s="11" t="s">
        <v>82</v>
      </c>
      <c r="H1181" s="11" t="s">
        <v>22</v>
      </c>
      <c r="I1181" s="11" t="s">
        <v>5632</v>
      </c>
      <c r="J1181" s="11" t="s">
        <v>27</v>
      </c>
      <c r="K1181" s="11" t="s">
        <v>28</v>
      </c>
      <c r="L1181" s="11" t="s">
        <v>43</v>
      </c>
      <c r="M1181" s="9" t="s">
        <v>169</v>
      </c>
      <c r="N1181" s="9" t="s">
        <v>5633</v>
      </c>
      <c r="O1181" s="11" t="s">
        <v>32</v>
      </c>
      <c r="P1181" s="11" t="s">
        <v>22</v>
      </c>
      <c r="Q1181" s="11" t="s">
        <v>6015</v>
      </c>
      <c r="R1181" s="11" t="s">
        <v>168</v>
      </c>
      <c r="S1181" s="9" t="s">
        <v>6016</v>
      </c>
      <c r="T1181" s="9" t="s">
        <v>5636</v>
      </c>
    </row>
    <row r="1182" customHeight="1" spans="1:20">
      <c r="A1182" s="10">
        <v>45200</v>
      </c>
      <c r="B1182" s="9" t="s">
        <v>6017</v>
      </c>
      <c r="C1182" s="9" t="s">
        <v>5644</v>
      </c>
      <c r="D1182" s="11" t="s">
        <v>22</v>
      </c>
      <c r="E1182" s="9" t="s">
        <v>6018</v>
      </c>
      <c r="F1182" s="9" t="s">
        <v>6019</v>
      </c>
      <c r="G1182" s="11" t="s">
        <v>82</v>
      </c>
      <c r="H1182" s="11" t="s">
        <v>22</v>
      </c>
      <c r="I1182" s="11" t="s">
        <v>168</v>
      </c>
      <c r="J1182" s="11" t="s">
        <v>27</v>
      </c>
      <c r="K1182" s="11" t="s">
        <v>28</v>
      </c>
      <c r="L1182" s="11" t="s">
        <v>43</v>
      </c>
      <c r="M1182" s="9" t="s">
        <v>169</v>
      </c>
      <c r="N1182" s="9" t="s">
        <v>5633</v>
      </c>
      <c r="O1182" s="11" t="s">
        <v>32</v>
      </c>
      <c r="P1182" s="11" t="s">
        <v>22</v>
      </c>
      <c r="Q1182" s="11" t="s">
        <v>6020</v>
      </c>
      <c r="R1182" s="11" t="s">
        <v>168</v>
      </c>
      <c r="S1182" s="9" t="s">
        <v>6021</v>
      </c>
      <c r="T1182" s="9" t="s">
        <v>5649</v>
      </c>
    </row>
    <row r="1183" customHeight="1" spans="1:20">
      <c r="A1183" s="10">
        <v>45200</v>
      </c>
      <c r="B1183" s="9" t="s">
        <v>6022</v>
      </c>
      <c r="C1183" s="9" t="s">
        <v>6023</v>
      </c>
      <c r="D1183" s="11" t="s">
        <v>22</v>
      </c>
      <c r="E1183" s="9" t="s">
        <v>6024</v>
      </c>
      <c r="F1183" s="9" t="s">
        <v>6025</v>
      </c>
      <c r="G1183" s="11" t="s">
        <v>82</v>
      </c>
      <c r="H1183" s="11" t="s">
        <v>22</v>
      </c>
      <c r="I1183" s="11" t="s">
        <v>880</v>
      </c>
      <c r="J1183" s="11" t="s">
        <v>27</v>
      </c>
      <c r="K1183" s="11" t="s">
        <v>28</v>
      </c>
      <c r="L1183" s="11" t="s">
        <v>43</v>
      </c>
      <c r="M1183" s="9" t="s">
        <v>6026</v>
      </c>
      <c r="N1183" s="9" t="s">
        <v>5633</v>
      </c>
      <c r="O1183" s="11" t="s">
        <v>32</v>
      </c>
      <c r="P1183" s="11" t="s">
        <v>22</v>
      </c>
      <c r="Q1183" s="11" t="s">
        <v>6027</v>
      </c>
      <c r="R1183" s="11" t="s">
        <v>168</v>
      </c>
      <c r="S1183" s="9" t="s">
        <v>6028</v>
      </c>
      <c r="T1183" s="9" t="s">
        <v>5636</v>
      </c>
    </row>
    <row r="1184" customHeight="1" spans="1:20">
      <c r="A1184" s="10">
        <v>45200</v>
      </c>
      <c r="B1184" s="9" t="s">
        <v>6029</v>
      </c>
      <c r="C1184" s="9" t="s">
        <v>5644</v>
      </c>
      <c r="D1184" s="11" t="s">
        <v>22</v>
      </c>
      <c r="E1184" s="9" t="s">
        <v>6030</v>
      </c>
      <c r="F1184" s="9" t="s">
        <v>6031</v>
      </c>
      <c r="G1184" s="11" t="s">
        <v>82</v>
      </c>
      <c r="H1184" s="11" t="s">
        <v>22</v>
      </c>
      <c r="I1184" s="11" t="s">
        <v>168</v>
      </c>
      <c r="J1184" s="11" t="s">
        <v>27</v>
      </c>
      <c r="K1184" s="11" t="s">
        <v>28</v>
      </c>
      <c r="L1184" s="11" t="s">
        <v>43</v>
      </c>
      <c r="M1184" s="9" t="s">
        <v>169</v>
      </c>
      <c r="N1184" s="9" t="s">
        <v>5633</v>
      </c>
      <c r="O1184" s="11" t="s">
        <v>32</v>
      </c>
      <c r="P1184" s="11" t="s">
        <v>22</v>
      </c>
      <c r="Q1184" s="11" t="s">
        <v>6032</v>
      </c>
      <c r="R1184" s="11" t="s">
        <v>168</v>
      </c>
      <c r="S1184" s="9" t="s">
        <v>6033</v>
      </c>
      <c r="T1184" s="9" t="s">
        <v>5636</v>
      </c>
    </row>
    <row r="1185" customHeight="1" spans="1:20">
      <c r="A1185" s="10">
        <v>45200</v>
      </c>
      <c r="B1185" s="9" t="s">
        <v>6034</v>
      </c>
      <c r="C1185" s="9" t="s">
        <v>5879</v>
      </c>
      <c r="D1185" s="11" t="s">
        <v>22</v>
      </c>
      <c r="E1185" s="9" t="s">
        <v>6035</v>
      </c>
      <c r="F1185" s="9" t="s">
        <v>6036</v>
      </c>
      <c r="G1185" s="11" t="s">
        <v>82</v>
      </c>
      <c r="H1185" s="11" t="s">
        <v>22</v>
      </c>
      <c r="I1185" s="11" t="s">
        <v>5737</v>
      </c>
      <c r="J1185" s="11" t="s">
        <v>27</v>
      </c>
      <c r="K1185" s="11" t="s">
        <v>28</v>
      </c>
      <c r="L1185" s="11" t="s">
        <v>43</v>
      </c>
      <c r="M1185" s="9" t="s">
        <v>169</v>
      </c>
      <c r="N1185" s="9" t="s">
        <v>5633</v>
      </c>
      <c r="O1185" s="11" t="s">
        <v>32</v>
      </c>
      <c r="P1185" s="11" t="s">
        <v>22</v>
      </c>
      <c r="Q1185" s="11" t="s">
        <v>6037</v>
      </c>
      <c r="R1185" s="11" t="s">
        <v>168</v>
      </c>
      <c r="S1185" s="9" t="s">
        <v>6038</v>
      </c>
      <c r="T1185" s="9" t="s">
        <v>5636</v>
      </c>
    </row>
    <row r="1186" customHeight="1" spans="1:20">
      <c r="A1186" s="10">
        <v>45200</v>
      </c>
      <c r="B1186" s="9" t="s">
        <v>6039</v>
      </c>
      <c r="C1186" s="9" t="s">
        <v>5644</v>
      </c>
      <c r="D1186" s="11" t="s">
        <v>22</v>
      </c>
      <c r="E1186" s="9" t="s">
        <v>6040</v>
      </c>
      <c r="F1186" s="9" t="s">
        <v>6041</v>
      </c>
      <c r="G1186" s="11" t="s">
        <v>82</v>
      </c>
      <c r="H1186" s="11" t="s">
        <v>22</v>
      </c>
      <c r="I1186" s="11" t="s">
        <v>168</v>
      </c>
      <c r="J1186" s="11" t="s">
        <v>27</v>
      </c>
      <c r="K1186" s="11" t="s">
        <v>28</v>
      </c>
      <c r="L1186" s="11" t="s">
        <v>43</v>
      </c>
      <c r="M1186" s="9" t="s">
        <v>169</v>
      </c>
      <c r="N1186" s="9" t="s">
        <v>5633</v>
      </c>
      <c r="O1186" s="11" t="s">
        <v>32</v>
      </c>
      <c r="P1186" s="11" t="s">
        <v>22</v>
      </c>
      <c r="Q1186" s="11" t="s">
        <v>6042</v>
      </c>
      <c r="R1186" s="11" t="s">
        <v>168</v>
      </c>
      <c r="S1186" s="9" t="s">
        <v>6043</v>
      </c>
      <c r="T1186" s="9" t="s">
        <v>5636</v>
      </c>
    </row>
    <row r="1187" customHeight="1" spans="1:20">
      <c r="A1187" s="10">
        <v>45200</v>
      </c>
      <c r="B1187" s="9" t="s">
        <v>6044</v>
      </c>
      <c r="C1187" s="9" t="s">
        <v>5644</v>
      </c>
      <c r="D1187" s="11" t="s">
        <v>22</v>
      </c>
      <c r="E1187" s="9" t="s">
        <v>6045</v>
      </c>
      <c r="F1187" s="9" t="s">
        <v>6046</v>
      </c>
      <c r="G1187" s="11" t="s">
        <v>82</v>
      </c>
      <c r="H1187" s="11" t="s">
        <v>22</v>
      </c>
      <c r="I1187" s="11" t="s">
        <v>168</v>
      </c>
      <c r="J1187" s="11" t="s">
        <v>27</v>
      </c>
      <c r="K1187" s="11" t="s">
        <v>28</v>
      </c>
      <c r="L1187" s="11" t="s">
        <v>43</v>
      </c>
      <c r="M1187" s="9" t="s">
        <v>169</v>
      </c>
      <c r="N1187" s="9" t="s">
        <v>5633</v>
      </c>
      <c r="O1187" s="11" t="s">
        <v>32</v>
      </c>
      <c r="P1187" s="11" t="s">
        <v>22</v>
      </c>
      <c r="Q1187" s="11" t="s">
        <v>6047</v>
      </c>
      <c r="R1187" s="11" t="s">
        <v>168</v>
      </c>
      <c r="S1187" s="9" t="s">
        <v>6048</v>
      </c>
      <c r="T1187" s="9" t="s">
        <v>5636</v>
      </c>
    </row>
    <row r="1188" customHeight="1" spans="1:20">
      <c r="A1188" s="10">
        <v>45200</v>
      </c>
      <c r="B1188" s="9" t="s">
        <v>6049</v>
      </c>
      <c r="C1188" s="9" t="s">
        <v>6050</v>
      </c>
      <c r="D1188" s="11" t="s">
        <v>22</v>
      </c>
      <c r="E1188" s="9" t="s">
        <v>6051</v>
      </c>
      <c r="F1188" s="9" t="s">
        <v>22</v>
      </c>
      <c r="G1188" s="11" t="s">
        <v>22</v>
      </c>
      <c r="H1188" s="11" t="s">
        <v>22</v>
      </c>
      <c r="I1188" s="11" t="s">
        <v>299</v>
      </c>
      <c r="J1188" s="11" t="s">
        <v>27</v>
      </c>
      <c r="K1188" s="11" t="s">
        <v>28</v>
      </c>
      <c r="L1188" s="11" t="s">
        <v>43</v>
      </c>
      <c r="M1188" s="9" t="s">
        <v>169</v>
      </c>
      <c r="N1188" s="9" t="s">
        <v>5633</v>
      </c>
      <c r="O1188" s="11" t="s">
        <v>32</v>
      </c>
      <c r="P1188" s="11" t="s">
        <v>22</v>
      </c>
      <c r="Q1188" s="11" t="s">
        <v>6052</v>
      </c>
      <c r="R1188" s="11" t="s">
        <v>168</v>
      </c>
      <c r="S1188" s="9" t="s">
        <v>6053</v>
      </c>
      <c r="T1188" s="9" t="s">
        <v>6054</v>
      </c>
    </row>
    <row r="1189" customHeight="1" spans="1:20">
      <c r="A1189" s="10">
        <v>45200</v>
      </c>
      <c r="B1189" s="9" t="s">
        <v>6055</v>
      </c>
      <c r="C1189" s="9" t="s">
        <v>5644</v>
      </c>
      <c r="D1189" s="11" t="s">
        <v>22</v>
      </c>
      <c r="E1189" s="9" t="s">
        <v>6056</v>
      </c>
      <c r="F1189" s="9" t="s">
        <v>6057</v>
      </c>
      <c r="G1189" s="11" t="s">
        <v>82</v>
      </c>
      <c r="H1189" s="11" t="s">
        <v>22</v>
      </c>
      <c r="I1189" s="11" t="s">
        <v>111</v>
      </c>
      <c r="J1189" s="11" t="s">
        <v>27</v>
      </c>
      <c r="K1189" s="11" t="s">
        <v>28</v>
      </c>
      <c r="L1189" s="11" t="s">
        <v>43</v>
      </c>
      <c r="M1189" s="9" t="s">
        <v>169</v>
      </c>
      <c r="N1189" s="9" t="s">
        <v>5633</v>
      </c>
      <c r="O1189" s="11" t="s">
        <v>32</v>
      </c>
      <c r="P1189" s="11" t="s">
        <v>22</v>
      </c>
      <c r="Q1189" s="11" t="s">
        <v>6058</v>
      </c>
      <c r="R1189" s="11" t="s">
        <v>168</v>
      </c>
      <c r="S1189" s="9" t="s">
        <v>6059</v>
      </c>
      <c r="T1189" s="9" t="s">
        <v>5636</v>
      </c>
    </row>
    <row r="1190" customHeight="1" spans="1:20">
      <c r="A1190" s="10">
        <v>45200</v>
      </c>
      <c r="B1190" s="9" t="s">
        <v>6060</v>
      </c>
      <c r="C1190" s="9" t="s">
        <v>5644</v>
      </c>
      <c r="D1190" s="11" t="s">
        <v>22</v>
      </c>
      <c r="E1190" s="9" t="s">
        <v>6061</v>
      </c>
      <c r="F1190" s="9" t="s">
        <v>6062</v>
      </c>
      <c r="G1190" s="11" t="s">
        <v>82</v>
      </c>
      <c r="H1190" s="11" t="s">
        <v>137</v>
      </c>
      <c r="I1190" s="11" t="s">
        <v>168</v>
      </c>
      <c r="J1190" s="11" t="s">
        <v>27</v>
      </c>
      <c r="K1190" s="11" t="s">
        <v>28</v>
      </c>
      <c r="L1190" s="11" t="s">
        <v>43</v>
      </c>
      <c r="M1190" s="9" t="s">
        <v>169</v>
      </c>
      <c r="N1190" s="9" t="s">
        <v>5633</v>
      </c>
      <c r="O1190" s="11" t="s">
        <v>32</v>
      </c>
      <c r="P1190" s="11" t="s">
        <v>22</v>
      </c>
      <c r="Q1190" s="11" t="s">
        <v>6063</v>
      </c>
      <c r="R1190" s="11" t="s">
        <v>168</v>
      </c>
      <c r="S1190" s="9" t="s">
        <v>6064</v>
      </c>
      <c r="T1190" s="9" t="s">
        <v>5636</v>
      </c>
    </row>
    <row r="1191" customHeight="1" spans="1:20">
      <c r="A1191" s="10">
        <v>45200</v>
      </c>
      <c r="B1191" s="9" t="s">
        <v>6065</v>
      </c>
      <c r="C1191" s="9" t="s">
        <v>5644</v>
      </c>
      <c r="D1191" s="11" t="s">
        <v>22</v>
      </c>
      <c r="E1191" s="9" t="s">
        <v>6066</v>
      </c>
      <c r="F1191" s="9" t="s">
        <v>6067</v>
      </c>
      <c r="G1191" s="11" t="s">
        <v>82</v>
      </c>
      <c r="H1191" s="11" t="s">
        <v>22</v>
      </c>
      <c r="I1191" s="11" t="s">
        <v>168</v>
      </c>
      <c r="J1191" s="11" t="s">
        <v>27</v>
      </c>
      <c r="K1191" s="11" t="s">
        <v>28</v>
      </c>
      <c r="L1191" s="11" t="s">
        <v>43</v>
      </c>
      <c r="M1191" s="9" t="s">
        <v>169</v>
      </c>
      <c r="N1191" s="9" t="s">
        <v>5633</v>
      </c>
      <c r="O1191" s="11" t="s">
        <v>32</v>
      </c>
      <c r="P1191" s="11" t="s">
        <v>22</v>
      </c>
      <c r="Q1191" s="11" t="s">
        <v>6068</v>
      </c>
      <c r="R1191" s="11" t="s">
        <v>168</v>
      </c>
      <c r="S1191" s="9" t="s">
        <v>6069</v>
      </c>
      <c r="T1191" s="9" t="s">
        <v>5636</v>
      </c>
    </row>
    <row r="1192" customHeight="1" spans="1:20">
      <c r="A1192" s="10">
        <v>45200</v>
      </c>
      <c r="B1192" s="9" t="s">
        <v>6070</v>
      </c>
      <c r="C1192" s="9" t="s">
        <v>5629</v>
      </c>
      <c r="D1192" s="11" t="s">
        <v>22</v>
      </c>
      <c r="E1192" s="9" t="s">
        <v>6071</v>
      </c>
      <c r="F1192" s="9" t="s">
        <v>6072</v>
      </c>
      <c r="G1192" s="11" t="s">
        <v>82</v>
      </c>
      <c r="H1192" s="11" t="s">
        <v>110</v>
      </c>
      <c r="I1192" s="11" t="s">
        <v>5632</v>
      </c>
      <c r="J1192" s="11" t="s">
        <v>27</v>
      </c>
      <c r="K1192" s="11" t="s">
        <v>28</v>
      </c>
      <c r="L1192" s="11" t="s">
        <v>43</v>
      </c>
      <c r="M1192" s="9" t="s">
        <v>169</v>
      </c>
      <c r="N1192" s="9" t="s">
        <v>5633</v>
      </c>
      <c r="O1192" s="11" t="s">
        <v>32</v>
      </c>
      <c r="P1192" s="11" t="s">
        <v>22</v>
      </c>
      <c r="Q1192" s="11" t="s">
        <v>6073</v>
      </c>
      <c r="R1192" s="11" t="s">
        <v>168</v>
      </c>
      <c r="S1192" s="9" t="s">
        <v>6074</v>
      </c>
      <c r="T1192" s="9" t="s">
        <v>6075</v>
      </c>
    </row>
    <row r="1193" customHeight="1" spans="1:20">
      <c r="A1193" s="10">
        <v>45200</v>
      </c>
      <c r="B1193" s="9" t="s">
        <v>6076</v>
      </c>
      <c r="C1193" s="9" t="s">
        <v>5899</v>
      </c>
      <c r="D1193" s="11" t="s">
        <v>22</v>
      </c>
      <c r="E1193" s="9" t="s">
        <v>6077</v>
      </c>
      <c r="F1193" s="9" t="s">
        <v>6078</v>
      </c>
      <c r="G1193" s="11" t="s">
        <v>3125</v>
      </c>
      <c r="H1193" s="11" t="s">
        <v>22</v>
      </c>
      <c r="I1193" s="11" t="s">
        <v>5902</v>
      </c>
      <c r="J1193" s="11" t="s">
        <v>27</v>
      </c>
      <c r="K1193" s="11" t="s">
        <v>28</v>
      </c>
      <c r="L1193" s="11" t="s">
        <v>43</v>
      </c>
      <c r="M1193" s="9" t="s">
        <v>169</v>
      </c>
      <c r="N1193" s="9" t="s">
        <v>5633</v>
      </c>
      <c r="O1193" s="11" t="s">
        <v>32</v>
      </c>
      <c r="P1193" s="11" t="s">
        <v>22</v>
      </c>
      <c r="Q1193" s="11" t="s">
        <v>6079</v>
      </c>
      <c r="R1193" s="11" t="s">
        <v>168</v>
      </c>
      <c r="S1193" s="9" t="s">
        <v>6080</v>
      </c>
      <c r="T1193" s="9" t="s">
        <v>6081</v>
      </c>
    </row>
    <row r="1194" customHeight="1" spans="1:20">
      <c r="A1194" s="10">
        <v>45200</v>
      </c>
      <c r="B1194" s="9" t="s">
        <v>6082</v>
      </c>
      <c r="C1194" s="9" t="s">
        <v>5644</v>
      </c>
      <c r="D1194" s="11" t="s">
        <v>22</v>
      </c>
      <c r="E1194" s="9" t="s">
        <v>6083</v>
      </c>
      <c r="F1194" s="9" t="s">
        <v>6084</v>
      </c>
      <c r="G1194" s="11" t="s">
        <v>82</v>
      </c>
      <c r="H1194" s="11" t="s">
        <v>22</v>
      </c>
      <c r="I1194" s="11" t="s">
        <v>162</v>
      </c>
      <c r="J1194" s="11" t="s">
        <v>27</v>
      </c>
      <c r="K1194" s="11" t="s">
        <v>28</v>
      </c>
      <c r="L1194" s="11" t="s">
        <v>43</v>
      </c>
      <c r="M1194" s="9" t="s">
        <v>169</v>
      </c>
      <c r="N1194" s="9" t="s">
        <v>5633</v>
      </c>
      <c r="O1194" s="11" t="s">
        <v>32</v>
      </c>
      <c r="P1194" s="11" t="s">
        <v>22</v>
      </c>
      <c r="Q1194" s="11" t="s">
        <v>6085</v>
      </c>
      <c r="R1194" s="11" t="s">
        <v>168</v>
      </c>
      <c r="S1194" s="9" t="s">
        <v>6086</v>
      </c>
      <c r="T1194" s="9" t="s">
        <v>5649</v>
      </c>
    </row>
    <row r="1195" customHeight="1" spans="1:20">
      <c r="A1195" s="10">
        <v>45200</v>
      </c>
      <c r="B1195" s="9" t="s">
        <v>6087</v>
      </c>
      <c r="C1195" s="9" t="s">
        <v>5644</v>
      </c>
      <c r="D1195" s="11" t="s">
        <v>22</v>
      </c>
      <c r="E1195" s="9" t="s">
        <v>6088</v>
      </c>
      <c r="F1195" s="9" t="s">
        <v>6089</v>
      </c>
      <c r="G1195" s="11" t="s">
        <v>82</v>
      </c>
      <c r="H1195" s="11" t="s">
        <v>110</v>
      </c>
      <c r="I1195" s="11" t="s">
        <v>168</v>
      </c>
      <c r="J1195" s="11" t="s">
        <v>27</v>
      </c>
      <c r="K1195" s="11" t="s">
        <v>28</v>
      </c>
      <c r="L1195" s="11" t="s">
        <v>43</v>
      </c>
      <c r="M1195" s="9" t="s">
        <v>169</v>
      </c>
      <c r="N1195" s="9" t="s">
        <v>5633</v>
      </c>
      <c r="O1195" s="11" t="s">
        <v>32</v>
      </c>
      <c r="P1195" s="11" t="s">
        <v>22</v>
      </c>
      <c r="Q1195" s="11" t="s">
        <v>6090</v>
      </c>
      <c r="R1195" s="11" t="s">
        <v>168</v>
      </c>
      <c r="S1195" s="9" t="s">
        <v>6091</v>
      </c>
      <c r="T1195" s="9" t="s">
        <v>5668</v>
      </c>
    </row>
    <row r="1196" customHeight="1" spans="1:20">
      <c r="A1196" s="10">
        <v>45200</v>
      </c>
      <c r="B1196" s="9" t="s">
        <v>6092</v>
      </c>
      <c r="C1196" s="9" t="s">
        <v>5644</v>
      </c>
      <c r="D1196" s="11" t="s">
        <v>22</v>
      </c>
      <c r="E1196" s="9" t="s">
        <v>6093</v>
      </c>
      <c r="F1196" s="9" t="s">
        <v>6094</v>
      </c>
      <c r="G1196" s="11" t="s">
        <v>82</v>
      </c>
      <c r="H1196" s="11" t="s">
        <v>110</v>
      </c>
      <c r="I1196" s="11" t="s">
        <v>168</v>
      </c>
      <c r="J1196" s="11" t="s">
        <v>27</v>
      </c>
      <c r="K1196" s="11" t="s">
        <v>28</v>
      </c>
      <c r="L1196" s="11" t="s">
        <v>43</v>
      </c>
      <c r="M1196" s="9" t="s">
        <v>169</v>
      </c>
      <c r="N1196" s="9" t="s">
        <v>5633</v>
      </c>
      <c r="O1196" s="11" t="s">
        <v>32</v>
      </c>
      <c r="P1196" s="11" t="s">
        <v>22</v>
      </c>
      <c r="Q1196" s="11" t="s">
        <v>6095</v>
      </c>
      <c r="R1196" s="11" t="s">
        <v>168</v>
      </c>
      <c r="S1196" s="9" t="s">
        <v>6096</v>
      </c>
      <c r="T1196" s="9" t="s">
        <v>5649</v>
      </c>
    </row>
    <row r="1197" customHeight="1" spans="1:20">
      <c r="A1197" s="10">
        <v>45200</v>
      </c>
      <c r="B1197" s="9" t="s">
        <v>6097</v>
      </c>
      <c r="C1197" s="9" t="s">
        <v>6023</v>
      </c>
      <c r="D1197" s="11" t="s">
        <v>22</v>
      </c>
      <c r="E1197" s="9" t="s">
        <v>6098</v>
      </c>
      <c r="F1197" s="9" t="s">
        <v>6099</v>
      </c>
      <c r="G1197" s="11" t="s">
        <v>82</v>
      </c>
      <c r="H1197" s="11" t="s">
        <v>110</v>
      </c>
      <c r="I1197" s="11" t="s">
        <v>168</v>
      </c>
      <c r="J1197" s="11" t="s">
        <v>27</v>
      </c>
      <c r="K1197" s="11" t="s">
        <v>28</v>
      </c>
      <c r="L1197" s="11" t="s">
        <v>43</v>
      </c>
      <c r="M1197" s="9" t="s">
        <v>6026</v>
      </c>
      <c r="N1197" s="9" t="s">
        <v>5633</v>
      </c>
      <c r="O1197" s="11" t="s">
        <v>32</v>
      </c>
      <c r="P1197" s="11" t="s">
        <v>22</v>
      </c>
      <c r="Q1197" s="11" t="s">
        <v>6100</v>
      </c>
      <c r="R1197" s="11" t="s">
        <v>168</v>
      </c>
      <c r="S1197" s="9" t="s">
        <v>6101</v>
      </c>
      <c r="T1197" s="9" t="s">
        <v>6102</v>
      </c>
    </row>
    <row r="1198" customHeight="1" spans="1:20">
      <c r="A1198" s="10">
        <v>45200</v>
      </c>
      <c r="B1198" s="9" t="s">
        <v>6103</v>
      </c>
      <c r="C1198" s="9" t="s">
        <v>5644</v>
      </c>
      <c r="D1198" s="11" t="s">
        <v>22</v>
      </c>
      <c r="E1198" s="9" t="s">
        <v>6104</v>
      </c>
      <c r="F1198" s="9" t="s">
        <v>6105</v>
      </c>
      <c r="G1198" s="11" t="s">
        <v>82</v>
      </c>
      <c r="H1198" s="11" t="s">
        <v>110</v>
      </c>
      <c r="I1198" s="11" t="s">
        <v>168</v>
      </c>
      <c r="J1198" s="11" t="s">
        <v>27</v>
      </c>
      <c r="K1198" s="11" t="s">
        <v>28</v>
      </c>
      <c r="L1198" s="11" t="s">
        <v>43</v>
      </c>
      <c r="M1198" s="9" t="s">
        <v>169</v>
      </c>
      <c r="N1198" s="9" t="s">
        <v>5633</v>
      </c>
      <c r="O1198" s="11" t="s">
        <v>32</v>
      </c>
      <c r="P1198" s="11" t="s">
        <v>22</v>
      </c>
      <c r="Q1198" s="11" t="s">
        <v>6106</v>
      </c>
      <c r="R1198" s="11" t="s">
        <v>168</v>
      </c>
      <c r="S1198" s="9" t="s">
        <v>6107</v>
      </c>
      <c r="T1198" s="9" t="s">
        <v>5649</v>
      </c>
    </row>
    <row r="1199" customHeight="1" spans="1:20">
      <c r="A1199" s="10">
        <v>45200</v>
      </c>
      <c r="B1199" s="9" t="s">
        <v>6108</v>
      </c>
      <c r="C1199" s="9" t="s">
        <v>5848</v>
      </c>
      <c r="D1199" s="11" t="s">
        <v>22</v>
      </c>
      <c r="E1199" s="9" t="s">
        <v>6109</v>
      </c>
      <c r="F1199" s="9" t="s">
        <v>6110</v>
      </c>
      <c r="G1199" s="11" t="s">
        <v>82</v>
      </c>
      <c r="H1199" s="11" t="s">
        <v>22</v>
      </c>
      <c r="I1199" s="11" t="s">
        <v>168</v>
      </c>
      <c r="J1199" s="11" t="s">
        <v>27</v>
      </c>
      <c r="K1199" s="11" t="s">
        <v>28</v>
      </c>
      <c r="L1199" s="11" t="s">
        <v>43</v>
      </c>
      <c r="M1199" s="9" t="s">
        <v>169</v>
      </c>
      <c r="N1199" s="9" t="s">
        <v>5633</v>
      </c>
      <c r="O1199" s="11" t="s">
        <v>32</v>
      </c>
      <c r="P1199" s="11" t="s">
        <v>22</v>
      </c>
      <c r="Q1199" s="11" t="s">
        <v>6111</v>
      </c>
      <c r="R1199" s="11" t="s">
        <v>168</v>
      </c>
      <c r="S1199" s="9" t="s">
        <v>6112</v>
      </c>
      <c r="T1199" s="9" t="s">
        <v>5649</v>
      </c>
    </row>
    <row r="1200" customHeight="1" spans="1:20">
      <c r="A1200" s="10">
        <v>45200</v>
      </c>
      <c r="B1200" s="9" t="s">
        <v>6113</v>
      </c>
      <c r="C1200" s="9" t="s">
        <v>5644</v>
      </c>
      <c r="D1200" s="11" t="s">
        <v>22</v>
      </c>
      <c r="E1200" s="9" t="s">
        <v>6114</v>
      </c>
      <c r="F1200" s="9" t="s">
        <v>6115</v>
      </c>
      <c r="G1200" s="11" t="s">
        <v>82</v>
      </c>
      <c r="H1200" s="11" t="s">
        <v>22</v>
      </c>
      <c r="I1200" s="11" t="s">
        <v>168</v>
      </c>
      <c r="J1200" s="11" t="s">
        <v>27</v>
      </c>
      <c r="K1200" s="11" t="s">
        <v>28</v>
      </c>
      <c r="L1200" s="11" t="s">
        <v>43</v>
      </c>
      <c r="M1200" s="9" t="s">
        <v>169</v>
      </c>
      <c r="N1200" s="9" t="s">
        <v>5633</v>
      </c>
      <c r="O1200" s="11" t="s">
        <v>32</v>
      </c>
      <c r="P1200" s="11" t="s">
        <v>22</v>
      </c>
      <c r="Q1200" s="11" t="s">
        <v>6116</v>
      </c>
      <c r="R1200" s="11" t="s">
        <v>168</v>
      </c>
      <c r="S1200" s="9" t="s">
        <v>6117</v>
      </c>
      <c r="T1200" s="9" t="s">
        <v>5649</v>
      </c>
    </row>
    <row r="1201" customHeight="1" spans="1:20">
      <c r="A1201" s="10">
        <v>45200</v>
      </c>
      <c r="B1201" s="9" t="s">
        <v>6118</v>
      </c>
      <c r="C1201" s="9" t="s">
        <v>6119</v>
      </c>
      <c r="D1201" s="11" t="s">
        <v>22</v>
      </c>
      <c r="E1201" s="9" t="s">
        <v>6120</v>
      </c>
      <c r="F1201" s="9" t="s">
        <v>6121</v>
      </c>
      <c r="G1201" s="11" t="s">
        <v>82</v>
      </c>
      <c r="H1201" s="11" t="s">
        <v>22</v>
      </c>
      <c r="I1201" s="11" t="s">
        <v>26</v>
      </c>
      <c r="J1201" s="11" t="s">
        <v>27</v>
      </c>
      <c r="K1201" s="11" t="s">
        <v>28</v>
      </c>
      <c r="L1201" s="11" t="s">
        <v>29</v>
      </c>
      <c r="M1201" s="9" t="s">
        <v>169</v>
      </c>
      <c r="N1201" s="9" t="s">
        <v>31</v>
      </c>
      <c r="O1201" s="11" t="s">
        <v>32</v>
      </c>
      <c r="P1201" s="11" t="s">
        <v>22</v>
      </c>
      <c r="Q1201" s="11" t="s">
        <v>6122</v>
      </c>
      <c r="R1201" s="11" t="s">
        <v>34</v>
      </c>
      <c r="S1201" s="9" t="s">
        <v>6123</v>
      </c>
      <c r="T1201" s="9" t="s">
        <v>6124</v>
      </c>
    </row>
    <row r="1202" customHeight="1" spans="1:20">
      <c r="A1202" s="10">
        <v>45200</v>
      </c>
      <c r="B1202" s="9" t="s">
        <v>6125</v>
      </c>
      <c r="C1202" s="9" t="s">
        <v>6126</v>
      </c>
      <c r="D1202" s="11" t="s">
        <v>22</v>
      </c>
      <c r="E1202" s="9" t="s">
        <v>6127</v>
      </c>
      <c r="F1202" s="9" t="s">
        <v>6128</v>
      </c>
      <c r="G1202" s="11" t="s">
        <v>247</v>
      </c>
      <c r="H1202" s="11" t="s">
        <v>22</v>
      </c>
      <c r="I1202" s="11" t="s">
        <v>111</v>
      </c>
      <c r="J1202" s="11" t="s">
        <v>27</v>
      </c>
      <c r="K1202" s="11" t="s">
        <v>28</v>
      </c>
      <c r="L1202" s="11" t="s">
        <v>43</v>
      </c>
      <c r="M1202" s="9" t="s">
        <v>30</v>
      </c>
      <c r="N1202" s="9" t="s">
        <v>743</v>
      </c>
      <c r="O1202" s="11" t="s">
        <v>32</v>
      </c>
      <c r="P1202" s="11" t="s">
        <v>22</v>
      </c>
      <c r="Q1202" s="11" t="s">
        <v>6129</v>
      </c>
      <c r="R1202" s="11" t="s">
        <v>46</v>
      </c>
      <c r="S1202" s="9" t="s">
        <v>6130</v>
      </c>
      <c r="T1202" s="9" t="s">
        <v>22</v>
      </c>
    </row>
    <row r="1203" customHeight="1" spans="1:20">
      <c r="A1203" s="10">
        <v>45200</v>
      </c>
      <c r="B1203" s="9" t="s">
        <v>6131</v>
      </c>
      <c r="C1203" s="9" t="s">
        <v>6126</v>
      </c>
      <c r="D1203" s="11" t="s">
        <v>22</v>
      </c>
      <c r="E1203" s="9" t="s">
        <v>6132</v>
      </c>
      <c r="F1203" s="9" t="s">
        <v>6133</v>
      </c>
      <c r="G1203" s="11" t="s">
        <v>53</v>
      </c>
      <c r="H1203" s="11" t="s">
        <v>22</v>
      </c>
      <c r="I1203" s="11" t="s">
        <v>207</v>
      </c>
      <c r="J1203" s="11" t="s">
        <v>27</v>
      </c>
      <c r="K1203" s="11" t="s">
        <v>28</v>
      </c>
      <c r="L1203" s="11" t="s">
        <v>43</v>
      </c>
      <c r="M1203" s="9" t="s">
        <v>30</v>
      </c>
      <c r="N1203" s="9" t="s">
        <v>743</v>
      </c>
      <c r="O1203" s="11" t="s">
        <v>32</v>
      </c>
      <c r="P1203" s="11" t="s">
        <v>22</v>
      </c>
      <c r="Q1203" s="11" t="s">
        <v>6134</v>
      </c>
      <c r="R1203" s="11" t="s">
        <v>46</v>
      </c>
      <c r="S1203" s="9" t="s">
        <v>6135</v>
      </c>
      <c r="T1203" s="9" t="s">
        <v>6136</v>
      </c>
    </row>
    <row r="1204" customHeight="1" spans="1:20">
      <c r="A1204" s="10">
        <v>45200</v>
      </c>
      <c r="B1204" s="9" t="s">
        <v>6137</v>
      </c>
      <c r="C1204" s="9" t="s">
        <v>6126</v>
      </c>
      <c r="D1204" s="11" t="s">
        <v>22</v>
      </c>
      <c r="E1204" s="9" t="s">
        <v>6138</v>
      </c>
      <c r="F1204" s="9" t="s">
        <v>6139</v>
      </c>
      <c r="G1204" s="11" t="s">
        <v>25</v>
      </c>
      <c r="H1204" s="11" t="s">
        <v>22</v>
      </c>
      <c r="I1204" s="11" t="s">
        <v>337</v>
      </c>
      <c r="J1204" s="11" t="s">
        <v>27</v>
      </c>
      <c r="K1204" s="11" t="s">
        <v>28</v>
      </c>
      <c r="L1204" s="11" t="s">
        <v>43</v>
      </c>
      <c r="M1204" s="9" t="s">
        <v>30</v>
      </c>
      <c r="N1204" s="9" t="s">
        <v>743</v>
      </c>
      <c r="O1204" s="11" t="s">
        <v>32</v>
      </c>
      <c r="P1204" s="11" t="s">
        <v>22</v>
      </c>
      <c r="Q1204" s="11" t="s">
        <v>6140</v>
      </c>
      <c r="R1204" s="11" t="s">
        <v>46</v>
      </c>
      <c r="S1204" s="9" t="s">
        <v>6141</v>
      </c>
      <c r="T1204" s="9" t="s">
        <v>6142</v>
      </c>
    </row>
    <row r="1205" customHeight="1" spans="1:20">
      <c r="A1205" s="10">
        <v>45200</v>
      </c>
      <c r="B1205" s="9" t="s">
        <v>6143</v>
      </c>
      <c r="C1205" s="9" t="s">
        <v>6126</v>
      </c>
      <c r="D1205" s="11" t="s">
        <v>22</v>
      </c>
      <c r="E1205" s="9" t="s">
        <v>6144</v>
      </c>
      <c r="F1205" s="9" t="s">
        <v>6145</v>
      </c>
      <c r="G1205" s="11" t="s">
        <v>25</v>
      </c>
      <c r="H1205" s="11" t="s">
        <v>22</v>
      </c>
      <c r="I1205" s="11" t="s">
        <v>5215</v>
      </c>
      <c r="J1205" s="11" t="s">
        <v>27</v>
      </c>
      <c r="K1205" s="11" t="s">
        <v>28</v>
      </c>
      <c r="L1205" s="11" t="s">
        <v>43</v>
      </c>
      <c r="M1205" s="9" t="s">
        <v>30</v>
      </c>
      <c r="N1205" s="9" t="s">
        <v>743</v>
      </c>
      <c r="O1205" s="11" t="s">
        <v>32</v>
      </c>
      <c r="P1205" s="11" t="s">
        <v>22</v>
      </c>
      <c r="Q1205" s="11" t="s">
        <v>6146</v>
      </c>
      <c r="R1205" s="11" t="s">
        <v>46</v>
      </c>
      <c r="S1205" s="9" t="s">
        <v>6147</v>
      </c>
      <c r="T1205" s="9" t="s">
        <v>6148</v>
      </c>
    </row>
    <row r="1206" customHeight="1" spans="1:20">
      <c r="A1206" s="10">
        <v>45200</v>
      </c>
      <c r="B1206" s="9" t="s">
        <v>6149</v>
      </c>
      <c r="C1206" s="9" t="s">
        <v>6126</v>
      </c>
      <c r="D1206" s="11" t="s">
        <v>22</v>
      </c>
      <c r="E1206" s="9" t="s">
        <v>6150</v>
      </c>
      <c r="F1206" s="9" t="s">
        <v>6151</v>
      </c>
      <c r="G1206" s="11" t="s">
        <v>62</v>
      </c>
      <c r="H1206" s="11" t="s">
        <v>22</v>
      </c>
      <c r="I1206" s="11" t="s">
        <v>111</v>
      </c>
      <c r="J1206" s="11" t="s">
        <v>27</v>
      </c>
      <c r="K1206" s="11" t="s">
        <v>28</v>
      </c>
      <c r="L1206" s="11" t="s">
        <v>43</v>
      </c>
      <c r="M1206" s="9" t="s">
        <v>30</v>
      </c>
      <c r="N1206" s="9" t="s">
        <v>743</v>
      </c>
      <c r="O1206" s="11" t="s">
        <v>32</v>
      </c>
      <c r="P1206" s="11" t="s">
        <v>22</v>
      </c>
      <c r="Q1206" s="11" t="s">
        <v>6152</v>
      </c>
      <c r="R1206" s="11" t="s">
        <v>46</v>
      </c>
      <c r="S1206" s="9" t="s">
        <v>6153</v>
      </c>
      <c r="T1206" s="9" t="s">
        <v>6154</v>
      </c>
    </row>
    <row r="1207" customHeight="1" spans="1:20">
      <c r="A1207" s="10">
        <v>45200</v>
      </c>
      <c r="B1207" s="9" t="s">
        <v>6155</v>
      </c>
      <c r="C1207" s="9" t="s">
        <v>6126</v>
      </c>
      <c r="D1207" s="11" t="s">
        <v>22</v>
      </c>
      <c r="E1207" s="9" t="s">
        <v>6156</v>
      </c>
      <c r="F1207" s="9" t="s">
        <v>6157</v>
      </c>
      <c r="G1207" s="11" t="s">
        <v>130</v>
      </c>
      <c r="H1207" s="11" t="s">
        <v>22</v>
      </c>
      <c r="I1207" s="11" t="s">
        <v>576</v>
      </c>
      <c r="J1207" s="11" t="s">
        <v>27</v>
      </c>
      <c r="K1207" s="11" t="s">
        <v>28</v>
      </c>
      <c r="L1207" s="11" t="s">
        <v>43</v>
      </c>
      <c r="M1207" s="9" t="s">
        <v>30</v>
      </c>
      <c r="N1207" s="9" t="s">
        <v>743</v>
      </c>
      <c r="O1207" s="11" t="s">
        <v>32</v>
      </c>
      <c r="P1207" s="11" t="s">
        <v>22</v>
      </c>
      <c r="Q1207" s="11" t="s">
        <v>6158</v>
      </c>
      <c r="R1207" s="11" t="s">
        <v>46</v>
      </c>
      <c r="S1207" s="9" t="s">
        <v>6159</v>
      </c>
      <c r="T1207" s="9" t="s">
        <v>6160</v>
      </c>
    </row>
    <row r="1208" customHeight="1" spans="1:20">
      <c r="A1208" s="10">
        <v>45200</v>
      </c>
      <c r="B1208" s="9" t="s">
        <v>6161</v>
      </c>
      <c r="C1208" s="9" t="s">
        <v>6126</v>
      </c>
      <c r="D1208" s="11" t="s">
        <v>22</v>
      </c>
      <c r="E1208" s="9" t="s">
        <v>6162</v>
      </c>
      <c r="F1208" s="9" t="s">
        <v>6163</v>
      </c>
      <c r="G1208" s="11" t="s">
        <v>130</v>
      </c>
      <c r="H1208" s="11" t="s">
        <v>22</v>
      </c>
      <c r="I1208" s="11" t="s">
        <v>155</v>
      </c>
      <c r="J1208" s="11" t="s">
        <v>27</v>
      </c>
      <c r="K1208" s="11" t="s">
        <v>28</v>
      </c>
      <c r="L1208" s="11" t="s">
        <v>43</v>
      </c>
      <c r="M1208" s="9" t="s">
        <v>30</v>
      </c>
      <c r="N1208" s="9" t="s">
        <v>743</v>
      </c>
      <c r="O1208" s="11" t="s">
        <v>32</v>
      </c>
      <c r="P1208" s="11" t="s">
        <v>22</v>
      </c>
      <c r="Q1208" s="11" t="s">
        <v>6164</v>
      </c>
      <c r="R1208" s="11" t="s">
        <v>46</v>
      </c>
      <c r="S1208" s="9" t="s">
        <v>6165</v>
      </c>
      <c r="T1208" s="9" t="s">
        <v>6166</v>
      </c>
    </row>
    <row r="1209" customHeight="1" spans="1:20">
      <c r="A1209" s="10">
        <v>45200</v>
      </c>
      <c r="B1209" s="9" t="s">
        <v>6167</v>
      </c>
      <c r="C1209" s="9" t="s">
        <v>6126</v>
      </c>
      <c r="D1209" s="11" t="s">
        <v>22</v>
      </c>
      <c r="E1209" s="9" t="s">
        <v>6168</v>
      </c>
      <c r="F1209" s="9" t="s">
        <v>6169</v>
      </c>
      <c r="G1209" s="11" t="s">
        <v>53</v>
      </c>
      <c r="H1209" s="11" t="s">
        <v>22</v>
      </c>
      <c r="I1209" s="11" t="s">
        <v>5215</v>
      </c>
      <c r="J1209" s="11" t="s">
        <v>27</v>
      </c>
      <c r="K1209" s="11" t="s">
        <v>28</v>
      </c>
      <c r="L1209" s="11" t="s">
        <v>43</v>
      </c>
      <c r="M1209" s="9" t="s">
        <v>30</v>
      </c>
      <c r="N1209" s="9" t="s">
        <v>743</v>
      </c>
      <c r="O1209" s="11" t="s">
        <v>32</v>
      </c>
      <c r="P1209" s="11" t="s">
        <v>22</v>
      </c>
      <c r="Q1209" s="11" t="s">
        <v>6170</v>
      </c>
      <c r="R1209" s="11" t="s">
        <v>46</v>
      </c>
      <c r="S1209" s="9" t="s">
        <v>6171</v>
      </c>
      <c r="T1209" s="9" t="s">
        <v>6172</v>
      </c>
    </row>
    <row r="1210" customHeight="1" spans="1:20">
      <c r="A1210" s="10">
        <v>45200</v>
      </c>
      <c r="B1210" s="9" t="s">
        <v>6173</v>
      </c>
      <c r="C1210" s="9" t="s">
        <v>6126</v>
      </c>
      <c r="D1210" s="11" t="s">
        <v>22</v>
      </c>
      <c r="E1210" s="9" t="s">
        <v>6174</v>
      </c>
      <c r="F1210" s="9" t="s">
        <v>6175</v>
      </c>
      <c r="G1210" s="11" t="s">
        <v>82</v>
      </c>
      <c r="H1210" s="11" t="s">
        <v>148</v>
      </c>
      <c r="I1210" s="11" t="s">
        <v>1181</v>
      </c>
      <c r="J1210" s="11" t="s">
        <v>27</v>
      </c>
      <c r="K1210" s="11" t="s">
        <v>28</v>
      </c>
      <c r="L1210" s="11" t="s">
        <v>43</v>
      </c>
      <c r="M1210" s="9" t="s">
        <v>44</v>
      </c>
      <c r="N1210" s="9" t="s">
        <v>743</v>
      </c>
      <c r="O1210" s="11" t="s">
        <v>32</v>
      </c>
      <c r="P1210" s="11" t="s">
        <v>22</v>
      </c>
      <c r="Q1210" s="11" t="s">
        <v>6176</v>
      </c>
      <c r="R1210" s="11" t="s">
        <v>46</v>
      </c>
      <c r="S1210" s="9" t="s">
        <v>6177</v>
      </c>
      <c r="T1210" s="9" t="s">
        <v>6178</v>
      </c>
    </row>
    <row r="1211" customHeight="1" spans="1:20">
      <c r="A1211" s="10">
        <v>45200</v>
      </c>
      <c r="B1211" s="9" t="s">
        <v>6179</v>
      </c>
      <c r="C1211" s="9" t="s">
        <v>6126</v>
      </c>
      <c r="D1211" s="11" t="s">
        <v>22</v>
      </c>
      <c r="E1211" s="9" t="s">
        <v>6180</v>
      </c>
      <c r="F1211" s="9" t="s">
        <v>6181</v>
      </c>
      <c r="G1211" s="11" t="s">
        <v>62</v>
      </c>
      <c r="H1211" s="11" t="s">
        <v>22</v>
      </c>
      <c r="I1211" s="11" t="s">
        <v>207</v>
      </c>
      <c r="J1211" s="11" t="s">
        <v>27</v>
      </c>
      <c r="K1211" s="11" t="s">
        <v>28</v>
      </c>
      <c r="L1211" s="11" t="s">
        <v>43</v>
      </c>
      <c r="M1211" s="9" t="s">
        <v>44</v>
      </c>
      <c r="N1211" s="9" t="s">
        <v>743</v>
      </c>
      <c r="O1211" s="11" t="s">
        <v>32</v>
      </c>
      <c r="P1211" s="11" t="s">
        <v>22</v>
      </c>
      <c r="Q1211" s="11" t="s">
        <v>6182</v>
      </c>
      <c r="R1211" s="11" t="s">
        <v>46</v>
      </c>
      <c r="S1211" s="9" t="s">
        <v>6183</v>
      </c>
      <c r="T1211" s="9" t="s">
        <v>6184</v>
      </c>
    </row>
    <row r="1212" customHeight="1" spans="1:20">
      <c r="A1212" s="10">
        <v>45200</v>
      </c>
      <c r="B1212" s="9" t="s">
        <v>6185</v>
      </c>
      <c r="C1212" s="9" t="s">
        <v>6126</v>
      </c>
      <c r="D1212" s="11" t="s">
        <v>22</v>
      </c>
      <c r="E1212" s="9" t="s">
        <v>6186</v>
      </c>
      <c r="F1212" s="9" t="s">
        <v>6187</v>
      </c>
      <c r="G1212" s="11" t="s">
        <v>82</v>
      </c>
      <c r="H1212" s="11" t="s">
        <v>110</v>
      </c>
      <c r="I1212" s="11" t="s">
        <v>63</v>
      </c>
      <c r="J1212" s="11" t="s">
        <v>27</v>
      </c>
      <c r="K1212" s="11" t="s">
        <v>28</v>
      </c>
      <c r="L1212" s="11" t="s">
        <v>43</v>
      </c>
      <c r="M1212" s="9" t="s">
        <v>44</v>
      </c>
      <c r="N1212" s="9" t="s">
        <v>743</v>
      </c>
      <c r="O1212" s="11" t="s">
        <v>32</v>
      </c>
      <c r="P1212" s="11" t="s">
        <v>22</v>
      </c>
      <c r="Q1212" s="11" t="s">
        <v>6188</v>
      </c>
      <c r="R1212" s="11" t="s">
        <v>46</v>
      </c>
      <c r="S1212" s="9" t="s">
        <v>6189</v>
      </c>
      <c r="T1212" s="9" t="s">
        <v>6190</v>
      </c>
    </row>
    <row r="1213" customHeight="1" spans="1:20">
      <c r="A1213" s="10">
        <v>45200</v>
      </c>
      <c r="B1213" s="9" t="s">
        <v>6191</v>
      </c>
      <c r="C1213" s="9" t="s">
        <v>6126</v>
      </c>
      <c r="D1213" s="11" t="s">
        <v>22</v>
      </c>
      <c r="E1213" s="9" t="s">
        <v>6192</v>
      </c>
      <c r="F1213" s="9" t="s">
        <v>6193</v>
      </c>
      <c r="G1213" s="11" t="s">
        <v>53</v>
      </c>
      <c r="H1213" s="11" t="s">
        <v>22</v>
      </c>
      <c r="I1213" s="11" t="s">
        <v>576</v>
      </c>
      <c r="J1213" s="11" t="s">
        <v>27</v>
      </c>
      <c r="K1213" s="11" t="s">
        <v>28</v>
      </c>
      <c r="L1213" s="11" t="s">
        <v>43</v>
      </c>
      <c r="M1213" s="9" t="s">
        <v>44</v>
      </c>
      <c r="N1213" s="9" t="s">
        <v>743</v>
      </c>
      <c r="O1213" s="11" t="s">
        <v>32</v>
      </c>
      <c r="P1213" s="11" t="s">
        <v>22</v>
      </c>
      <c r="Q1213" s="11" t="s">
        <v>6194</v>
      </c>
      <c r="R1213" s="11" t="s">
        <v>46</v>
      </c>
      <c r="S1213" s="9" t="s">
        <v>6195</v>
      </c>
      <c r="T1213" s="9" t="s">
        <v>6196</v>
      </c>
    </row>
    <row r="1214" customHeight="1" spans="1:20">
      <c r="A1214" s="10">
        <v>45200</v>
      </c>
      <c r="B1214" s="9" t="s">
        <v>6197</v>
      </c>
      <c r="C1214" s="9" t="s">
        <v>6126</v>
      </c>
      <c r="D1214" s="11" t="s">
        <v>22</v>
      </c>
      <c r="E1214" s="9" t="s">
        <v>6198</v>
      </c>
      <c r="F1214" s="9" t="s">
        <v>6199</v>
      </c>
      <c r="G1214" s="11" t="s">
        <v>53</v>
      </c>
      <c r="H1214" s="11" t="s">
        <v>22</v>
      </c>
      <c r="I1214" s="11" t="s">
        <v>207</v>
      </c>
      <c r="J1214" s="11" t="s">
        <v>27</v>
      </c>
      <c r="K1214" s="11" t="s">
        <v>28</v>
      </c>
      <c r="L1214" s="11" t="s">
        <v>43</v>
      </c>
      <c r="M1214" s="9" t="s">
        <v>44</v>
      </c>
      <c r="N1214" s="9" t="s">
        <v>743</v>
      </c>
      <c r="O1214" s="11" t="s">
        <v>32</v>
      </c>
      <c r="P1214" s="11" t="s">
        <v>22</v>
      </c>
      <c r="Q1214" s="11" t="s">
        <v>6200</v>
      </c>
      <c r="R1214" s="11" t="s">
        <v>46</v>
      </c>
      <c r="S1214" s="9" t="s">
        <v>6201</v>
      </c>
      <c r="T1214" s="9" t="s">
        <v>6202</v>
      </c>
    </row>
    <row r="1215" customHeight="1" spans="1:20">
      <c r="A1215" s="10">
        <v>45200</v>
      </c>
      <c r="B1215" s="9" t="s">
        <v>6203</v>
      </c>
      <c r="C1215" s="9" t="s">
        <v>6204</v>
      </c>
      <c r="D1215" s="11" t="s">
        <v>22</v>
      </c>
      <c r="E1215" s="9" t="s">
        <v>6205</v>
      </c>
      <c r="F1215" s="9" t="s">
        <v>6206</v>
      </c>
      <c r="G1215" s="11" t="s">
        <v>82</v>
      </c>
      <c r="H1215" s="11" t="s">
        <v>22</v>
      </c>
      <c r="I1215" s="11" t="s">
        <v>293</v>
      </c>
      <c r="J1215" s="11" t="s">
        <v>27</v>
      </c>
      <c r="K1215" s="11" t="s">
        <v>28</v>
      </c>
      <c r="L1215" s="11" t="s">
        <v>43</v>
      </c>
      <c r="M1215" s="9" t="s">
        <v>30</v>
      </c>
      <c r="N1215" s="9" t="s">
        <v>31</v>
      </c>
      <c r="O1215" s="11" t="s">
        <v>32</v>
      </c>
      <c r="P1215" s="11" t="s">
        <v>6207</v>
      </c>
      <c r="Q1215" s="11" t="s">
        <v>6208</v>
      </c>
      <c r="R1215" s="11" t="s">
        <v>46</v>
      </c>
      <c r="S1215" s="9" t="s">
        <v>6209</v>
      </c>
      <c r="T1215" s="9" t="s">
        <v>6210</v>
      </c>
    </row>
    <row r="1216" customHeight="1" spans="1:20">
      <c r="A1216" s="10">
        <v>45200</v>
      </c>
      <c r="B1216" s="9" t="s">
        <v>6211</v>
      </c>
      <c r="C1216" s="9" t="s">
        <v>6126</v>
      </c>
      <c r="D1216" s="11" t="s">
        <v>22</v>
      </c>
      <c r="E1216" s="9" t="s">
        <v>6212</v>
      </c>
      <c r="F1216" s="9" t="s">
        <v>6213</v>
      </c>
      <c r="G1216" s="11" t="s">
        <v>82</v>
      </c>
      <c r="H1216" s="11" t="s">
        <v>540</v>
      </c>
      <c r="I1216" s="11" t="s">
        <v>337</v>
      </c>
      <c r="J1216" s="11" t="s">
        <v>27</v>
      </c>
      <c r="K1216" s="11" t="s">
        <v>28</v>
      </c>
      <c r="L1216" s="11" t="s">
        <v>43</v>
      </c>
      <c r="M1216" s="9" t="s">
        <v>44</v>
      </c>
      <c r="N1216" s="9" t="s">
        <v>743</v>
      </c>
      <c r="O1216" s="11" t="s">
        <v>32</v>
      </c>
      <c r="P1216" s="11" t="s">
        <v>22</v>
      </c>
      <c r="Q1216" s="11" t="s">
        <v>6214</v>
      </c>
      <c r="R1216" s="11" t="s">
        <v>46</v>
      </c>
      <c r="S1216" s="9" t="s">
        <v>6215</v>
      </c>
      <c r="T1216" s="9" t="s">
        <v>6216</v>
      </c>
    </row>
    <row r="1217" customHeight="1" spans="1:20">
      <c r="A1217" s="10">
        <v>45200</v>
      </c>
      <c r="B1217" s="9" t="s">
        <v>6217</v>
      </c>
      <c r="C1217" s="9" t="s">
        <v>204</v>
      </c>
      <c r="D1217" s="11" t="s">
        <v>22</v>
      </c>
      <c r="E1217" s="9" t="s">
        <v>6218</v>
      </c>
      <c r="F1217" s="9" t="s">
        <v>6219</v>
      </c>
      <c r="G1217" s="11" t="s">
        <v>25</v>
      </c>
      <c r="H1217" s="11" t="s">
        <v>22</v>
      </c>
      <c r="I1217" s="11" t="s">
        <v>241</v>
      </c>
      <c r="J1217" s="11" t="s">
        <v>27</v>
      </c>
      <c r="K1217" s="11" t="s">
        <v>28</v>
      </c>
      <c r="L1217" s="11" t="s">
        <v>43</v>
      </c>
      <c r="M1217" s="9" t="s">
        <v>30</v>
      </c>
      <c r="N1217" s="9" t="s">
        <v>208</v>
      </c>
      <c r="O1217" s="11" t="s">
        <v>32</v>
      </c>
      <c r="P1217" s="11" t="s">
        <v>22</v>
      </c>
      <c r="Q1217" s="11" t="s">
        <v>6220</v>
      </c>
      <c r="R1217" s="11" t="s">
        <v>56</v>
      </c>
      <c r="S1217" s="9" t="s">
        <v>6221</v>
      </c>
      <c r="T1217" s="9" t="s">
        <v>22</v>
      </c>
    </row>
    <row r="1218" customHeight="1" spans="1:20">
      <c r="A1218" s="10">
        <v>45200</v>
      </c>
      <c r="B1218" s="9" t="s">
        <v>6222</v>
      </c>
      <c r="C1218" s="9" t="s">
        <v>204</v>
      </c>
      <c r="D1218" s="11" t="s">
        <v>22</v>
      </c>
      <c r="E1218" s="9" t="s">
        <v>6223</v>
      </c>
      <c r="F1218" s="9" t="s">
        <v>6224</v>
      </c>
      <c r="G1218" s="11" t="s">
        <v>82</v>
      </c>
      <c r="H1218" s="11" t="s">
        <v>110</v>
      </c>
      <c r="I1218" s="11" t="s">
        <v>299</v>
      </c>
      <c r="J1218" s="11" t="s">
        <v>27</v>
      </c>
      <c r="K1218" s="11" t="s">
        <v>28</v>
      </c>
      <c r="L1218" s="11" t="s">
        <v>43</v>
      </c>
      <c r="M1218" s="9" t="s">
        <v>169</v>
      </c>
      <c r="N1218" s="9" t="s">
        <v>208</v>
      </c>
      <c r="O1218" s="11" t="s">
        <v>32</v>
      </c>
      <c r="P1218" s="11" t="s">
        <v>22</v>
      </c>
      <c r="Q1218" s="11" t="s">
        <v>6225</v>
      </c>
      <c r="R1218" s="11" t="s">
        <v>56</v>
      </c>
      <c r="S1218" s="9" t="s">
        <v>6226</v>
      </c>
      <c r="T1218" s="9" t="s">
        <v>22</v>
      </c>
    </row>
    <row r="1219" customHeight="1" spans="1:20">
      <c r="A1219" s="10">
        <v>45200</v>
      </c>
      <c r="B1219" s="9" t="s">
        <v>6227</v>
      </c>
      <c r="C1219" s="9" t="s">
        <v>3870</v>
      </c>
      <c r="D1219" s="11" t="s">
        <v>22</v>
      </c>
      <c r="E1219" s="9" t="s">
        <v>6228</v>
      </c>
      <c r="F1219" s="9" t="s">
        <v>6229</v>
      </c>
      <c r="G1219" s="11" t="s">
        <v>130</v>
      </c>
      <c r="H1219" s="11" t="s">
        <v>22</v>
      </c>
      <c r="I1219" s="11" t="s">
        <v>26</v>
      </c>
      <c r="J1219" s="11" t="s">
        <v>27</v>
      </c>
      <c r="K1219" s="11" t="s">
        <v>76</v>
      </c>
      <c r="L1219" s="11" t="s">
        <v>29</v>
      </c>
      <c r="M1219" s="9" t="s">
        <v>30</v>
      </c>
      <c r="N1219" s="9" t="s">
        <v>31</v>
      </c>
      <c r="O1219" s="11" t="s">
        <v>32</v>
      </c>
      <c r="P1219" s="11" t="s">
        <v>22</v>
      </c>
      <c r="Q1219" s="11" t="s">
        <v>6230</v>
      </c>
      <c r="R1219" s="11" t="s">
        <v>34</v>
      </c>
      <c r="S1219" s="9" t="s">
        <v>6231</v>
      </c>
      <c r="T1219" s="9" t="s">
        <v>6232</v>
      </c>
    </row>
    <row r="1220" customHeight="1" spans="1:20">
      <c r="A1220" s="10">
        <v>45200</v>
      </c>
      <c r="B1220" s="9" t="s">
        <v>6233</v>
      </c>
      <c r="C1220" s="9" t="s">
        <v>204</v>
      </c>
      <c r="D1220" s="11" t="s">
        <v>22</v>
      </c>
      <c r="E1220" s="9" t="s">
        <v>6234</v>
      </c>
      <c r="F1220" s="9" t="s">
        <v>6235</v>
      </c>
      <c r="G1220" s="11" t="s">
        <v>41</v>
      </c>
      <c r="H1220" s="11" t="s">
        <v>22</v>
      </c>
      <c r="I1220" s="11" t="s">
        <v>511</v>
      </c>
      <c r="J1220" s="11" t="s">
        <v>27</v>
      </c>
      <c r="K1220" s="11" t="s">
        <v>28</v>
      </c>
      <c r="L1220" s="11" t="s">
        <v>43</v>
      </c>
      <c r="M1220" s="9" t="s">
        <v>30</v>
      </c>
      <c r="N1220" s="9" t="s">
        <v>208</v>
      </c>
      <c r="O1220" s="11" t="s">
        <v>32</v>
      </c>
      <c r="P1220" s="11" t="s">
        <v>22</v>
      </c>
      <c r="Q1220" s="11" t="s">
        <v>6236</v>
      </c>
      <c r="R1220" s="11" t="s">
        <v>56</v>
      </c>
      <c r="S1220" s="9" t="s">
        <v>6237</v>
      </c>
      <c r="T1220" s="9" t="s">
        <v>22</v>
      </c>
    </row>
    <row r="1221" customHeight="1" spans="1:20">
      <c r="A1221" s="10">
        <v>45200</v>
      </c>
      <c r="B1221" s="9" t="s">
        <v>6238</v>
      </c>
      <c r="C1221" s="9" t="s">
        <v>2978</v>
      </c>
      <c r="D1221" s="11" t="s">
        <v>22</v>
      </c>
      <c r="E1221" s="9" t="s">
        <v>6239</v>
      </c>
      <c r="F1221" s="9" t="s">
        <v>6240</v>
      </c>
      <c r="G1221" s="11" t="s">
        <v>247</v>
      </c>
      <c r="H1221" s="11" t="s">
        <v>22</v>
      </c>
      <c r="I1221" s="11" t="s">
        <v>26</v>
      </c>
      <c r="J1221" s="11" t="s">
        <v>27</v>
      </c>
      <c r="K1221" s="11" t="s">
        <v>76</v>
      </c>
      <c r="L1221" s="11" t="s">
        <v>29</v>
      </c>
      <c r="M1221" s="9" t="s">
        <v>169</v>
      </c>
      <c r="N1221" s="9" t="s">
        <v>31</v>
      </c>
      <c r="O1221" s="11" t="s">
        <v>32</v>
      </c>
      <c r="P1221" s="11" t="s">
        <v>22</v>
      </c>
      <c r="Q1221" s="11" t="s">
        <v>6241</v>
      </c>
      <c r="R1221" s="11" t="s">
        <v>34</v>
      </c>
      <c r="S1221" s="9" t="s">
        <v>6242</v>
      </c>
      <c r="T1221" s="9" t="s">
        <v>6243</v>
      </c>
    </row>
    <row r="1222" customHeight="1" spans="1:20">
      <c r="A1222" s="10">
        <v>45200</v>
      </c>
      <c r="B1222" s="9" t="s">
        <v>6244</v>
      </c>
      <c r="C1222" s="9" t="s">
        <v>2978</v>
      </c>
      <c r="D1222" s="11" t="s">
        <v>22</v>
      </c>
      <c r="E1222" s="9" t="s">
        <v>6245</v>
      </c>
      <c r="F1222" s="9" t="s">
        <v>6246</v>
      </c>
      <c r="G1222" s="11" t="s">
        <v>25</v>
      </c>
      <c r="H1222" s="11" t="s">
        <v>22</v>
      </c>
      <c r="I1222" s="11" t="s">
        <v>26</v>
      </c>
      <c r="J1222" s="11" t="s">
        <v>27</v>
      </c>
      <c r="K1222" s="11" t="s">
        <v>76</v>
      </c>
      <c r="L1222" s="11" t="s">
        <v>29</v>
      </c>
      <c r="M1222" s="9" t="s">
        <v>30</v>
      </c>
      <c r="N1222" s="9" t="s">
        <v>31</v>
      </c>
      <c r="O1222" s="11" t="s">
        <v>32</v>
      </c>
      <c r="P1222" s="11" t="s">
        <v>22</v>
      </c>
      <c r="Q1222" s="11" t="s">
        <v>6247</v>
      </c>
      <c r="R1222" s="11" t="s">
        <v>34</v>
      </c>
      <c r="S1222" s="9" t="s">
        <v>6248</v>
      </c>
      <c r="T1222" s="9" t="s">
        <v>6249</v>
      </c>
    </row>
    <row r="1223" customHeight="1" spans="1:20">
      <c r="A1223" s="10">
        <v>45200</v>
      </c>
      <c r="B1223" s="9" t="s">
        <v>6250</v>
      </c>
      <c r="C1223" s="9" t="s">
        <v>399</v>
      </c>
      <c r="D1223" s="11" t="s">
        <v>22</v>
      </c>
      <c r="E1223" s="9" t="s">
        <v>6251</v>
      </c>
      <c r="F1223" s="9" t="s">
        <v>6252</v>
      </c>
      <c r="G1223" s="11" t="s">
        <v>336</v>
      </c>
      <c r="H1223" s="11" t="s">
        <v>22</v>
      </c>
      <c r="I1223" s="11" t="s">
        <v>1595</v>
      </c>
      <c r="J1223" s="11" t="s">
        <v>27</v>
      </c>
      <c r="K1223" s="11" t="s">
        <v>28</v>
      </c>
      <c r="L1223" s="11" t="s">
        <v>43</v>
      </c>
      <c r="M1223" s="9" t="s">
        <v>44</v>
      </c>
      <c r="N1223" s="9" t="s">
        <v>31</v>
      </c>
      <c r="O1223" s="11" t="s">
        <v>32</v>
      </c>
      <c r="P1223" s="11" t="s">
        <v>22</v>
      </c>
      <c r="Q1223" s="11" t="s">
        <v>6253</v>
      </c>
      <c r="R1223" s="11" t="s">
        <v>46</v>
      </c>
      <c r="S1223" s="9" t="s">
        <v>6254</v>
      </c>
      <c r="T1223" s="9" t="s">
        <v>6255</v>
      </c>
    </row>
    <row r="1224" customHeight="1" spans="1:20">
      <c r="A1224" s="10">
        <v>45200</v>
      </c>
      <c r="B1224" s="9" t="s">
        <v>6256</v>
      </c>
      <c r="C1224" s="9" t="s">
        <v>6257</v>
      </c>
      <c r="D1224" s="11" t="s">
        <v>22</v>
      </c>
      <c r="E1224" s="9" t="s">
        <v>6258</v>
      </c>
      <c r="F1224" s="9" t="s">
        <v>6259</v>
      </c>
      <c r="G1224" s="11" t="s">
        <v>82</v>
      </c>
      <c r="H1224" s="11" t="s">
        <v>22</v>
      </c>
      <c r="I1224" s="11" t="s">
        <v>168</v>
      </c>
      <c r="J1224" s="11" t="s">
        <v>27</v>
      </c>
      <c r="K1224" s="11" t="s">
        <v>28</v>
      </c>
      <c r="L1224" s="11" t="s">
        <v>43</v>
      </c>
      <c r="M1224" s="9" t="s">
        <v>169</v>
      </c>
      <c r="N1224" s="9" t="s">
        <v>31</v>
      </c>
      <c r="O1224" s="11" t="s">
        <v>32</v>
      </c>
      <c r="P1224" s="11" t="s">
        <v>22</v>
      </c>
      <c r="Q1224" s="11" t="s">
        <v>6260</v>
      </c>
      <c r="R1224" s="11" t="s">
        <v>46</v>
      </c>
      <c r="S1224" s="9" t="s">
        <v>6261</v>
      </c>
      <c r="T1224" s="9" t="s">
        <v>6262</v>
      </c>
    </row>
    <row r="1225" customHeight="1" spans="1:20">
      <c r="A1225" s="10">
        <v>45200</v>
      </c>
      <c r="B1225" s="9" t="s">
        <v>6263</v>
      </c>
      <c r="C1225" s="9" t="s">
        <v>179</v>
      </c>
      <c r="D1225" s="11" t="s">
        <v>22</v>
      </c>
      <c r="E1225" s="9" t="s">
        <v>6264</v>
      </c>
      <c r="F1225" s="9" t="s">
        <v>6265</v>
      </c>
      <c r="G1225" s="11" t="s">
        <v>25</v>
      </c>
      <c r="H1225" s="11" t="s">
        <v>22</v>
      </c>
      <c r="I1225" s="11" t="s">
        <v>259</v>
      </c>
      <c r="J1225" s="11" t="s">
        <v>27</v>
      </c>
      <c r="K1225" s="11" t="s">
        <v>28</v>
      </c>
      <c r="L1225" s="11" t="s">
        <v>43</v>
      </c>
      <c r="M1225" s="9" t="s">
        <v>30</v>
      </c>
      <c r="N1225" s="9" t="s">
        <v>31</v>
      </c>
      <c r="O1225" s="11" t="s">
        <v>32</v>
      </c>
      <c r="P1225" s="11" t="s">
        <v>22</v>
      </c>
      <c r="Q1225" s="11" t="s">
        <v>6266</v>
      </c>
      <c r="R1225" s="11" t="s">
        <v>46</v>
      </c>
      <c r="S1225" s="9" t="s">
        <v>6267</v>
      </c>
      <c r="T1225" s="9" t="s">
        <v>6268</v>
      </c>
    </row>
    <row r="1226" customHeight="1" spans="1:20">
      <c r="A1226" s="10">
        <v>45200</v>
      </c>
      <c r="B1226" s="9" t="s">
        <v>6269</v>
      </c>
      <c r="C1226" s="9" t="s">
        <v>204</v>
      </c>
      <c r="D1226" s="11" t="s">
        <v>22</v>
      </c>
      <c r="E1226" s="9" t="s">
        <v>6270</v>
      </c>
      <c r="F1226" s="9" t="s">
        <v>6271</v>
      </c>
      <c r="G1226" s="11" t="s">
        <v>82</v>
      </c>
      <c r="H1226" s="11" t="s">
        <v>22</v>
      </c>
      <c r="I1226" s="11" t="s">
        <v>214</v>
      </c>
      <c r="J1226" s="11" t="s">
        <v>27</v>
      </c>
      <c r="K1226" s="11" t="s">
        <v>28</v>
      </c>
      <c r="L1226" s="11" t="s">
        <v>43</v>
      </c>
      <c r="M1226" s="9" t="s">
        <v>169</v>
      </c>
      <c r="N1226" s="9" t="s">
        <v>208</v>
      </c>
      <c r="O1226" s="11" t="s">
        <v>32</v>
      </c>
      <c r="P1226" s="11" t="s">
        <v>22</v>
      </c>
      <c r="Q1226" s="11" t="s">
        <v>6272</v>
      </c>
      <c r="R1226" s="11" t="s">
        <v>46</v>
      </c>
      <c r="S1226" s="9" t="s">
        <v>6273</v>
      </c>
      <c r="T1226" s="9" t="s">
        <v>6274</v>
      </c>
    </row>
    <row r="1227" customHeight="1" spans="1:20">
      <c r="A1227" s="10">
        <v>45200</v>
      </c>
      <c r="B1227" s="9" t="s">
        <v>6275</v>
      </c>
      <c r="C1227" s="9" t="s">
        <v>3870</v>
      </c>
      <c r="D1227" s="11" t="s">
        <v>22</v>
      </c>
      <c r="E1227" s="9" t="s">
        <v>6276</v>
      </c>
      <c r="F1227" s="9" t="s">
        <v>6277</v>
      </c>
      <c r="G1227" s="11" t="s">
        <v>130</v>
      </c>
      <c r="H1227" s="11" t="s">
        <v>22</v>
      </c>
      <c r="I1227" s="11" t="s">
        <v>26</v>
      </c>
      <c r="J1227" s="11" t="s">
        <v>27</v>
      </c>
      <c r="K1227" s="11" t="s">
        <v>76</v>
      </c>
      <c r="L1227" s="11" t="s">
        <v>29</v>
      </c>
      <c r="M1227" s="9" t="s">
        <v>30</v>
      </c>
      <c r="N1227" s="9" t="s">
        <v>31</v>
      </c>
      <c r="O1227" s="11" t="s">
        <v>32</v>
      </c>
      <c r="P1227" s="11" t="s">
        <v>22</v>
      </c>
      <c r="Q1227" s="11" t="s">
        <v>6278</v>
      </c>
      <c r="R1227" s="11" t="s">
        <v>34</v>
      </c>
      <c r="S1227" s="9" t="s">
        <v>6279</v>
      </c>
      <c r="T1227" s="9" t="s">
        <v>6280</v>
      </c>
    </row>
    <row r="1228" customHeight="1" spans="1:20">
      <c r="A1228" s="10">
        <v>45200</v>
      </c>
      <c r="B1228" s="9" t="s">
        <v>6281</v>
      </c>
      <c r="C1228" s="9" t="s">
        <v>204</v>
      </c>
      <c r="D1228" s="11" t="s">
        <v>22</v>
      </c>
      <c r="E1228" s="9" t="s">
        <v>6282</v>
      </c>
      <c r="F1228" s="9" t="s">
        <v>6283</v>
      </c>
      <c r="G1228" s="11" t="s">
        <v>41</v>
      </c>
      <c r="H1228" s="11" t="s">
        <v>22</v>
      </c>
      <c r="I1228" s="11" t="s">
        <v>54</v>
      </c>
      <c r="J1228" s="11" t="s">
        <v>27</v>
      </c>
      <c r="K1228" s="11" t="s">
        <v>28</v>
      </c>
      <c r="L1228" s="11" t="s">
        <v>43</v>
      </c>
      <c r="M1228" s="9" t="s">
        <v>44</v>
      </c>
      <c r="N1228" s="9" t="s">
        <v>208</v>
      </c>
      <c r="O1228" s="11" t="s">
        <v>32</v>
      </c>
      <c r="P1228" s="11" t="s">
        <v>22</v>
      </c>
      <c r="Q1228" s="11" t="s">
        <v>6284</v>
      </c>
      <c r="R1228" s="11" t="s">
        <v>56</v>
      </c>
      <c r="S1228" s="9" t="s">
        <v>6285</v>
      </c>
      <c r="T1228" s="9" t="s">
        <v>22</v>
      </c>
    </row>
    <row r="1229" customHeight="1" spans="1:20">
      <c r="A1229" s="10">
        <v>45200</v>
      </c>
      <c r="B1229" s="9" t="s">
        <v>6286</v>
      </c>
      <c r="C1229" s="9" t="s">
        <v>204</v>
      </c>
      <c r="D1229" s="11" t="s">
        <v>22</v>
      </c>
      <c r="E1229" s="9" t="s">
        <v>6287</v>
      </c>
      <c r="F1229" s="9" t="s">
        <v>6288</v>
      </c>
      <c r="G1229" s="11" t="s">
        <v>41</v>
      </c>
      <c r="H1229" s="11" t="s">
        <v>22</v>
      </c>
      <c r="I1229" s="11" t="s">
        <v>124</v>
      </c>
      <c r="J1229" s="11" t="s">
        <v>27</v>
      </c>
      <c r="K1229" s="11" t="s">
        <v>28</v>
      </c>
      <c r="L1229" s="11" t="s">
        <v>43</v>
      </c>
      <c r="M1229" s="9" t="s">
        <v>44</v>
      </c>
      <c r="N1229" s="9" t="s">
        <v>208</v>
      </c>
      <c r="O1229" s="11" t="s">
        <v>32</v>
      </c>
      <c r="P1229" s="11" t="s">
        <v>22</v>
      </c>
      <c r="Q1229" s="11" t="s">
        <v>6289</v>
      </c>
      <c r="R1229" s="11" t="s">
        <v>56</v>
      </c>
      <c r="S1229" s="9" t="s">
        <v>6290</v>
      </c>
      <c r="T1229" s="9" t="s">
        <v>22</v>
      </c>
    </row>
    <row r="1230" customHeight="1" spans="1:20">
      <c r="A1230" s="10">
        <v>45200</v>
      </c>
      <c r="B1230" s="9" t="s">
        <v>6291</v>
      </c>
      <c r="C1230" s="9" t="s">
        <v>204</v>
      </c>
      <c r="D1230" s="11" t="s">
        <v>22</v>
      </c>
      <c r="E1230" s="9" t="s">
        <v>6292</v>
      </c>
      <c r="F1230" s="9" t="s">
        <v>6293</v>
      </c>
      <c r="G1230" s="11" t="s">
        <v>41</v>
      </c>
      <c r="H1230" s="11" t="s">
        <v>110</v>
      </c>
      <c r="I1230" s="11" t="s">
        <v>75</v>
      </c>
      <c r="J1230" s="11" t="s">
        <v>27</v>
      </c>
      <c r="K1230" s="11" t="s">
        <v>28</v>
      </c>
      <c r="L1230" s="11" t="s">
        <v>43</v>
      </c>
      <c r="M1230" s="9" t="s">
        <v>44</v>
      </c>
      <c r="N1230" s="9" t="s">
        <v>208</v>
      </c>
      <c r="O1230" s="11" t="s">
        <v>32</v>
      </c>
      <c r="P1230" s="11" t="s">
        <v>22</v>
      </c>
      <c r="Q1230" s="11" t="s">
        <v>6294</v>
      </c>
      <c r="R1230" s="11" t="s">
        <v>56</v>
      </c>
      <c r="S1230" s="9" t="s">
        <v>6295</v>
      </c>
      <c r="T1230" s="9" t="s">
        <v>22</v>
      </c>
    </row>
    <row r="1231" customHeight="1" spans="1:20">
      <c r="A1231" s="10">
        <v>45200</v>
      </c>
      <c r="B1231" s="9" t="s">
        <v>6296</v>
      </c>
      <c r="C1231" s="9" t="s">
        <v>204</v>
      </c>
      <c r="D1231" s="11" t="s">
        <v>22</v>
      </c>
      <c r="E1231" s="9" t="s">
        <v>6297</v>
      </c>
      <c r="F1231" s="9" t="s">
        <v>6298</v>
      </c>
      <c r="G1231" s="11" t="s">
        <v>82</v>
      </c>
      <c r="H1231" s="11" t="s">
        <v>22</v>
      </c>
      <c r="I1231" s="11" t="s">
        <v>168</v>
      </c>
      <c r="J1231" s="11" t="s">
        <v>27</v>
      </c>
      <c r="K1231" s="11" t="s">
        <v>28</v>
      </c>
      <c r="L1231" s="11" t="s">
        <v>43</v>
      </c>
      <c r="M1231" s="9" t="s">
        <v>169</v>
      </c>
      <c r="N1231" s="9" t="s">
        <v>208</v>
      </c>
      <c r="O1231" s="11" t="s">
        <v>32</v>
      </c>
      <c r="P1231" s="11" t="s">
        <v>22</v>
      </c>
      <c r="Q1231" s="11" t="s">
        <v>6299</v>
      </c>
      <c r="R1231" s="11" t="s">
        <v>46</v>
      </c>
      <c r="S1231" s="9" t="s">
        <v>6300</v>
      </c>
      <c r="T1231" s="9" t="s">
        <v>22</v>
      </c>
    </row>
    <row r="1232" customHeight="1" spans="1:20">
      <c r="A1232" s="10">
        <v>45200</v>
      </c>
      <c r="B1232" s="9" t="s">
        <v>6301</v>
      </c>
      <c r="C1232" s="9" t="s">
        <v>6302</v>
      </c>
      <c r="D1232" s="11" t="s">
        <v>22</v>
      </c>
      <c r="E1232" s="9" t="s">
        <v>6303</v>
      </c>
      <c r="F1232" s="9" t="s">
        <v>6304</v>
      </c>
      <c r="G1232" s="11" t="s">
        <v>336</v>
      </c>
      <c r="H1232" s="11" t="s">
        <v>22</v>
      </c>
      <c r="I1232" s="11" t="s">
        <v>155</v>
      </c>
      <c r="J1232" s="11" t="s">
        <v>27</v>
      </c>
      <c r="K1232" s="11" t="s">
        <v>28</v>
      </c>
      <c r="L1232" s="11" t="s">
        <v>43</v>
      </c>
      <c r="M1232" s="9" t="s">
        <v>30</v>
      </c>
      <c r="N1232" s="9" t="s">
        <v>31</v>
      </c>
      <c r="O1232" s="11" t="s">
        <v>32</v>
      </c>
      <c r="P1232" s="11" t="s">
        <v>22</v>
      </c>
      <c r="Q1232" s="11" t="s">
        <v>6305</v>
      </c>
      <c r="R1232" s="11" t="s">
        <v>46</v>
      </c>
      <c r="S1232" s="9" t="s">
        <v>6306</v>
      </c>
      <c r="T1232" s="9" t="s">
        <v>22</v>
      </c>
    </row>
    <row r="1233" customHeight="1" spans="1:20">
      <c r="A1233" s="10">
        <v>45200</v>
      </c>
      <c r="B1233" s="9" t="s">
        <v>6307</v>
      </c>
      <c r="C1233" s="9" t="s">
        <v>50</v>
      </c>
      <c r="D1233" s="11" t="s">
        <v>22</v>
      </c>
      <c r="E1233" s="9" t="s">
        <v>6308</v>
      </c>
      <c r="F1233" s="9" t="s">
        <v>6309</v>
      </c>
      <c r="G1233" s="11" t="s">
        <v>130</v>
      </c>
      <c r="H1233" s="11" t="s">
        <v>22</v>
      </c>
      <c r="I1233" s="11" t="s">
        <v>1595</v>
      </c>
      <c r="J1233" s="11" t="s">
        <v>27</v>
      </c>
      <c r="K1233" s="11" t="s">
        <v>28</v>
      </c>
      <c r="L1233" s="11" t="s">
        <v>43</v>
      </c>
      <c r="M1233" s="9" t="s">
        <v>30</v>
      </c>
      <c r="N1233" s="9" t="s">
        <v>31</v>
      </c>
      <c r="O1233" s="11" t="s">
        <v>32</v>
      </c>
      <c r="P1233" s="11" t="s">
        <v>22</v>
      </c>
      <c r="Q1233" s="11" t="s">
        <v>6310</v>
      </c>
      <c r="R1233" s="11" t="s">
        <v>46</v>
      </c>
      <c r="S1233" s="9" t="s">
        <v>6311</v>
      </c>
      <c r="T1233" s="9" t="s">
        <v>22</v>
      </c>
    </row>
    <row r="1234" customHeight="1" spans="1:20">
      <c r="A1234" s="10">
        <v>45200</v>
      </c>
      <c r="B1234" s="9" t="s">
        <v>6312</v>
      </c>
      <c r="C1234" s="9" t="s">
        <v>50</v>
      </c>
      <c r="D1234" s="11" t="s">
        <v>22</v>
      </c>
      <c r="E1234" s="9" t="s">
        <v>6313</v>
      </c>
      <c r="F1234" s="9" t="s">
        <v>6314</v>
      </c>
      <c r="G1234" s="11" t="s">
        <v>130</v>
      </c>
      <c r="H1234" s="11" t="s">
        <v>22</v>
      </c>
      <c r="I1234" s="11" t="s">
        <v>576</v>
      </c>
      <c r="J1234" s="11" t="s">
        <v>27</v>
      </c>
      <c r="K1234" s="11" t="s">
        <v>28</v>
      </c>
      <c r="L1234" s="11" t="s">
        <v>43</v>
      </c>
      <c r="M1234" s="9" t="s">
        <v>30</v>
      </c>
      <c r="N1234" s="9" t="s">
        <v>31</v>
      </c>
      <c r="O1234" s="11" t="s">
        <v>32</v>
      </c>
      <c r="P1234" s="11" t="s">
        <v>22</v>
      </c>
      <c r="Q1234" s="11" t="s">
        <v>6315</v>
      </c>
      <c r="R1234" s="11" t="s">
        <v>46</v>
      </c>
      <c r="S1234" s="9" t="s">
        <v>6316</v>
      </c>
      <c r="T1234" s="9" t="s">
        <v>22</v>
      </c>
    </row>
    <row r="1235" customHeight="1" spans="1:20">
      <c r="A1235" s="10">
        <v>45200</v>
      </c>
      <c r="B1235" s="9" t="s">
        <v>6317</v>
      </c>
      <c r="C1235" s="9" t="s">
        <v>50</v>
      </c>
      <c r="D1235" s="11" t="s">
        <v>22</v>
      </c>
      <c r="E1235" s="9" t="s">
        <v>6318</v>
      </c>
      <c r="F1235" s="9" t="s">
        <v>6319</v>
      </c>
      <c r="G1235" s="11" t="s">
        <v>25</v>
      </c>
      <c r="H1235" s="11" t="s">
        <v>22</v>
      </c>
      <c r="I1235" s="11" t="s">
        <v>42</v>
      </c>
      <c r="J1235" s="11" t="s">
        <v>27</v>
      </c>
      <c r="K1235" s="11" t="s">
        <v>28</v>
      </c>
      <c r="L1235" s="11" t="s">
        <v>43</v>
      </c>
      <c r="M1235" s="9" t="s">
        <v>30</v>
      </c>
      <c r="N1235" s="9" t="s">
        <v>31</v>
      </c>
      <c r="O1235" s="11" t="s">
        <v>32</v>
      </c>
      <c r="P1235" s="11" t="s">
        <v>22</v>
      </c>
      <c r="Q1235" s="11" t="s">
        <v>6320</v>
      </c>
      <c r="R1235" s="11" t="s">
        <v>56</v>
      </c>
      <c r="S1235" s="9" t="s">
        <v>6321</v>
      </c>
      <c r="T1235" s="9" t="s">
        <v>22</v>
      </c>
    </row>
    <row r="1236" customHeight="1" spans="1:20">
      <c r="A1236" s="10">
        <v>45200</v>
      </c>
      <c r="B1236" s="9" t="s">
        <v>6322</v>
      </c>
      <c r="C1236" s="9" t="s">
        <v>6302</v>
      </c>
      <c r="D1236" s="11" t="s">
        <v>22</v>
      </c>
      <c r="E1236" s="9" t="s">
        <v>6323</v>
      </c>
      <c r="F1236" s="9" t="s">
        <v>6324</v>
      </c>
      <c r="G1236" s="11" t="s">
        <v>25</v>
      </c>
      <c r="H1236" s="11" t="s">
        <v>22</v>
      </c>
      <c r="I1236" s="11" t="s">
        <v>207</v>
      </c>
      <c r="J1236" s="11" t="s">
        <v>27</v>
      </c>
      <c r="K1236" s="11" t="s">
        <v>28</v>
      </c>
      <c r="L1236" s="11" t="s">
        <v>43</v>
      </c>
      <c r="M1236" s="9" t="s">
        <v>30</v>
      </c>
      <c r="N1236" s="9" t="s">
        <v>31</v>
      </c>
      <c r="O1236" s="11" t="s">
        <v>32</v>
      </c>
      <c r="P1236" s="11" t="s">
        <v>22</v>
      </c>
      <c r="Q1236" s="11" t="s">
        <v>6325</v>
      </c>
      <c r="R1236" s="11" t="s">
        <v>46</v>
      </c>
      <c r="S1236" s="9" t="s">
        <v>6326</v>
      </c>
      <c r="T1236" s="9" t="s">
        <v>6327</v>
      </c>
    </row>
    <row r="1237" customHeight="1" spans="1:20">
      <c r="A1237" s="10">
        <v>45200</v>
      </c>
      <c r="B1237" s="9" t="s">
        <v>6328</v>
      </c>
      <c r="C1237" s="9" t="s">
        <v>6302</v>
      </c>
      <c r="D1237" s="11" t="s">
        <v>22</v>
      </c>
      <c r="E1237" s="9" t="s">
        <v>6329</v>
      </c>
      <c r="F1237" s="9" t="s">
        <v>6330</v>
      </c>
      <c r="G1237" s="11" t="s">
        <v>62</v>
      </c>
      <c r="H1237" s="11" t="s">
        <v>22</v>
      </c>
      <c r="I1237" s="11" t="s">
        <v>991</v>
      </c>
      <c r="J1237" s="11" t="s">
        <v>27</v>
      </c>
      <c r="K1237" s="11" t="s">
        <v>76</v>
      </c>
      <c r="L1237" s="11" t="s">
        <v>43</v>
      </c>
      <c r="M1237" s="9" t="s">
        <v>30</v>
      </c>
      <c r="N1237" s="9" t="s">
        <v>31</v>
      </c>
      <c r="O1237" s="11" t="s">
        <v>32</v>
      </c>
      <c r="P1237" s="11" t="s">
        <v>22</v>
      </c>
      <c r="Q1237" s="11" t="s">
        <v>6331</v>
      </c>
      <c r="R1237" s="11" t="s">
        <v>46</v>
      </c>
      <c r="S1237" s="9" t="s">
        <v>6332</v>
      </c>
      <c r="T1237" s="9" t="s">
        <v>6333</v>
      </c>
    </row>
    <row r="1238" customHeight="1" spans="1:20">
      <c r="A1238" s="10">
        <v>45200</v>
      </c>
      <c r="B1238" s="9" t="s">
        <v>6334</v>
      </c>
      <c r="C1238" s="9" t="s">
        <v>6302</v>
      </c>
      <c r="D1238" s="11" t="s">
        <v>22</v>
      </c>
      <c r="E1238" s="9" t="s">
        <v>6335</v>
      </c>
      <c r="F1238" s="9" t="s">
        <v>6336</v>
      </c>
      <c r="G1238" s="11" t="s">
        <v>69</v>
      </c>
      <c r="H1238" s="11" t="s">
        <v>22</v>
      </c>
      <c r="I1238" s="11" t="s">
        <v>111</v>
      </c>
      <c r="J1238" s="11" t="s">
        <v>27</v>
      </c>
      <c r="K1238" s="11" t="s">
        <v>28</v>
      </c>
      <c r="L1238" s="11" t="s">
        <v>43</v>
      </c>
      <c r="M1238" s="9" t="s">
        <v>44</v>
      </c>
      <c r="N1238" s="9" t="s">
        <v>31</v>
      </c>
      <c r="O1238" s="11" t="s">
        <v>32</v>
      </c>
      <c r="P1238" s="11" t="s">
        <v>22</v>
      </c>
      <c r="Q1238" s="11" t="s">
        <v>6337</v>
      </c>
      <c r="R1238" s="11" t="s">
        <v>46</v>
      </c>
      <c r="S1238" s="9" t="s">
        <v>6338</v>
      </c>
      <c r="T1238" s="9" t="s">
        <v>6339</v>
      </c>
    </row>
    <row r="1239" customHeight="1" spans="1:20">
      <c r="A1239" s="10">
        <v>45200</v>
      </c>
      <c r="B1239" s="9" t="s">
        <v>6340</v>
      </c>
      <c r="C1239" s="9" t="s">
        <v>6302</v>
      </c>
      <c r="D1239" s="11" t="s">
        <v>22</v>
      </c>
      <c r="E1239" s="9" t="s">
        <v>6341</v>
      </c>
      <c r="F1239" s="9" t="s">
        <v>6342</v>
      </c>
      <c r="G1239" s="11" t="s">
        <v>130</v>
      </c>
      <c r="H1239" s="11" t="s">
        <v>22</v>
      </c>
      <c r="I1239" s="11" t="s">
        <v>270</v>
      </c>
      <c r="J1239" s="11" t="s">
        <v>27</v>
      </c>
      <c r="K1239" s="11" t="s">
        <v>28</v>
      </c>
      <c r="L1239" s="11" t="s">
        <v>43</v>
      </c>
      <c r="M1239" s="9" t="s">
        <v>30</v>
      </c>
      <c r="N1239" s="9" t="s">
        <v>31</v>
      </c>
      <c r="O1239" s="11" t="s">
        <v>32</v>
      </c>
      <c r="P1239" s="11" t="s">
        <v>22</v>
      </c>
      <c r="Q1239" s="11" t="s">
        <v>6343</v>
      </c>
      <c r="R1239" s="11" t="s">
        <v>46</v>
      </c>
      <c r="S1239" s="9" t="s">
        <v>6344</v>
      </c>
      <c r="T1239" s="9" t="s">
        <v>6345</v>
      </c>
    </row>
    <row r="1240" customHeight="1" spans="1:20">
      <c r="A1240" s="10">
        <v>45200</v>
      </c>
      <c r="B1240" s="9" t="s">
        <v>6346</v>
      </c>
      <c r="C1240" s="9" t="s">
        <v>6302</v>
      </c>
      <c r="D1240" s="11" t="s">
        <v>22</v>
      </c>
      <c r="E1240" s="9" t="s">
        <v>6347</v>
      </c>
      <c r="F1240" s="9" t="s">
        <v>6348</v>
      </c>
      <c r="G1240" s="11" t="s">
        <v>130</v>
      </c>
      <c r="H1240" s="11" t="s">
        <v>22</v>
      </c>
      <c r="I1240" s="11" t="s">
        <v>207</v>
      </c>
      <c r="J1240" s="11" t="s">
        <v>27</v>
      </c>
      <c r="K1240" s="11" t="s">
        <v>28</v>
      </c>
      <c r="L1240" s="11" t="s">
        <v>43</v>
      </c>
      <c r="M1240" s="9" t="s">
        <v>30</v>
      </c>
      <c r="N1240" s="9" t="s">
        <v>31</v>
      </c>
      <c r="O1240" s="11" t="s">
        <v>32</v>
      </c>
      <c r="P1240" s="11" t="s">
        <v>22</v>
      </c>
      <c r="Q1240" s="11" t="s">
        <v>6349</v>
      </c>
      <c r="R1240" s="11" t="s">
        <v>46</v>
      </c>
      <c r="S1240" s="9" t="s">
        <v>6350</v>
      </c>
      <c r="T1240" s="9" t="s">
        <v>6351</v>
      </c>
    </row>
    <row r="1241" customHeight="1" spans="1:20">
      <c r="A1241" s="10">
        <v>45200</v>
      </c>
      <c r="B1241" s="9" t="s">
        <v>6352</v>
      </c>
      <c r="C1241" s="9" t="s">
        <v>5318</v>
      </c>
      <c r="D1241" s="11" t="s">
        <v>22</v>
      </c>
      <c r="E1241" s="9" t="s">
        <v>6353</v>
      </c>
      <c r="F1241" s="9" t="s">
        <v>6354</v>
      </c>
      <c r="G1241" s="11" t="s">
        <v>41</v>
      </c>
      <c r="H1241" s="11" t="s">
        <v>22</v>
      </c>
      <c r="I1241" s="11" t="s">
        <v>162</v>
      </c>
      <c r="J1241" s="11" t="s">
        <v>27</v>
      </c>
      <c r="K1241" s="11" t="s">
        <v>28</v>
      </c>
      <c r="L1241" s="11" t="s">
        <v>43</v>
      </c>
      <c r="M1241" s="9" t="s">
        <v>30</v>
      </c>
      <c r="N1241" s="9" t="s">
        <v>31</v>
      </c>
      <c r="O1241" s="11" t="s">
        <v>32</v>
      </c>
      <c r="P1241" s="11" t="s">
        <v>22</v>
      </c>
      <c r="Q1241" s="11" t="s">
        <v>6355</v>
      </c>
      <c r="R1241" s="11" t="s">
        <v>46</v>
      </c>
      <c r="S1241" s="9" t="s">
        <v>6356</v>
      </c>
      <c r="T1241" s="9" t="s">
        <v>6357</v>
      </c>
    </row>
    <row r="1242" customHeight="1" spans="1:20">
      <c r="A1242" s="10">
        <v>45200</v>
      </c>
      <c r="B1242" s="9" t="s">
        <v>6358</v>
      </c>
      <c r="C1242" s="9" t="s">
        <v>646</v>
      </c>
      <c r="D1242" s="11" t="s">
        <v>22</v>
      </c>
      <c r="E1242" s="9" t="s">
        <v>6359</v>
      </c>
      <c r="F1242" s="9" t="s">
        <v>6360</v>
      </c>
      <c r="G1242" s="11" t="s">
        <v>82</v>
      </c>
      <c r="H1242" s="11" t="s">
        <v>22</v>
      </c>
      <c r="I1242" s="11" t="s">
        <v>54</v>
      </c>
      <c r="J1242" s="11" t="s">
        <v>27</v>
      </c>
      <c r="K1242" s="11" t="s">
        <v>28</v>
      </c>
      <c r="L1242" s="11" t="s">
        <v>43</v>
      </c>
      <c r="M1242" s="9" t="s">
        <v>30</v>
      </c>
      <c r="N1242" s="9" t="s">
        <v>31</v>
      </c>
      <c r="O1242" s="11" t="s">
        <v>32</v>
      </c>
      <c r="P1242" s="11" t="s">
        <v>22</v>
      </c>
      <c r="Q1242" s="11" t="s">
        <v>6361</v>
      </c>
      <c r="R1242" s="11" t="s">
        <v>46</v>
      </c>
      <c r="S1242" s="9" t="s">
        <v>6362</v>
      </c>
      <c r="T1242" s="9" t="s">
        <v>6363</v>
      </c>
    </row>
    <row r="1243" customHeight="1" spans="1:20">
      <c r="A1243" s="10">
        <v>45200</v>
      </c>
      <c r="B1243" s="9" t="s">
        <v>6364</v>
      </c>
      <c r="C1243" s="9" t="s">
        <v>5170</v>
      </c>
      <c r="D1243" s="11" t="s">
        <v>22</v>
      </c>
      <c r="E1243" s="9" t="s">
        <v>6365</v>
      </c>
      <c r="F1243" s="9" t="s">
        <v>6366</v>
      </c>
      <c r="G1243" s="11" t="s">
        <v>69</v>
      </c>
      <c r="H1243" s="11" t="s">
        <v>22</v>
      </c>
      <c r="I1243" s="11" t="s">
        <v>5215</v>
      </c>
      <c r="J1243" s="11" t="s">
        <v>27</v>
      </c>
      <c r="K1243" s="11" t="s">
        <v>76</v>
      </c>
      <c r="L1243" s="11" t="s">
        <v>43</v>
      </c>
      <c r="M1243" s="9" t="s">
        <v>44</v>
      </c>
      <c r="N1243" s="9" t="s">
        <v>31</v>
      </c>
      <c r="O1243" s="11" t="s">
        <v>32</v>
      </c>
      <c r="P1243" s="11" t="s">
        <v>22</v>
      </c>
      <c r="Q1243" s="11" t="s">
        <v>6367</v>
      </c>
      <c r="R1243" s="11" t="s">
        <v>46</v>
      </c>
      <c r="S1243" s="9" t="s">
        <v>6368</v>
      </c>
      <c r="T1243" s="9" t="s">
        <v>6369</v>
      </c>
    </row>
    <row r="1244" customHeight="1" spans="1:20">
      <c r="A1244" s="10">
        <v>45200</v>
      </c>
      <c r="B1244" s="9" t="s">
        <v>6370</v>
      </c>
      <c r="C1244" s="9" t="s">
        <v>6371</v>
      </c>
      <c r="D1244" s="11" t="s">
        <v>22</v>
      </c>
      <c r="E1244" s="9" t="s">
        <v>6372</v>
      </c>
      <c r="F1244" s="9" t="s">
        <v>6373</v>
      </c>
      <c r="G1244" s="11" t="s">
        <v>130</v>
      </c>
      <c r="H1244" s="11" t="s">
        <v>22</v>
      </c>
      <c r="I1244" s="11" t="s">
        <v>384</v>
      </c>
      <c r="J1244" s="11" t="s">
        <v>27</v>
      </c>
      <c r="K1244" s="11" t="s">
        <v>28</v>
      </c>
      <c r="L1244" s="11" t="s">
        <v>43</v>
      </c>
      <c r="M1244" s="9" t="s">
        <v>30</v>
      </c>
      <c r="N1244" s="9" t="s">
        <v>31</v>
      </c>
      <c r="O1244" s="11" t="s">
        <v>32</v>
      </c>
      <c r="P1244" s="11" t="s">
        <v>22</v>
      </c>
      <c r="Q1244" s="11" t="s">
        <v>6374</v>
      </c>
      <c r="R1244" s="11" t="s">
        <v>46</v>
      </c>
      <c r="S1244" s="9" t="s">
        <v>6375</v>
      </c>
      <c r="T1244" s="9" t="s">
        <v>6376</v>
      </c>
    </row>
    <row r="1245" customHeight="1" spans="1:20">
      <c r="A1245" s="10">
        <v>45200</v>
      </c>
      <c r="B1245" s="9" t="s">
        <v>6377</v>
      </c>
      <c r="C1245" s="9" t="s">
        <v>50</v>
      </c>
      <c r="D1245" s="11" t="s">
        <v>22</v>
      </c>
      <c r="E1245" s="9" t="s">
        <v>6378</v>
      </c>
      <c r="F1245" s="9" t="s">
        <v>6379</v>
      </c>
      <c r="G1245" s="11" t="s">
        <v>336</v>
      </c>
      <c r="H1245" s="11" t="s">
        <v>22</v>
      </c>
      <c r="I1245" s="11" t="s">
        <v>384</v>
      </c>
      <c r="J1245" s="11" t="s">
        <v>27</v>
      </c>
      <c r="K1245" s="11" t="s">
        <v>28</v>
      </c>
      <c r="L1245" s="11" t="s">
        <v>43</v>
      </c>
      <c r="M1245" s="9" t="s">
        <v>44</v>
      </c>
      <c r="N1245" s="9" t="s">
        <v>31</v>
      </c>
      <c r="O1245" s="11" t="s">
        <v>32</v>
      </c>
      <c r="P1245" s="11" t="s">
        <v>22</v>
      </c>
      <c r="Q1245" s="11" t="s">
        <v>6380</v>
      </c>
      <c r="R1245" s="11" t="s">
        <v>56</v>
      </c>
      <c r="S1245" s="9" t="s">
        <v>6381</v>
      </c>
      <c r="T1245" s="9" t="s">
        <v>22</v>
      </c>
    </row>
    <row r="1246" customHeight="1" spans="1:20">
      <c r="A1246" s="10">
        <v>45200</v>
      </c>
      <c r="B1246" s="9" t="s">
        <v>6382</v>
      </c>
      <c r="C1246" s="9" t="s">
        <v>50</v>
      </c>
      <c r="D1246" s="11" t="s">
        <v>22</v>
      </c>
      <c r="E1246" s="9" t="s">
        <v>6383</v>
      </c>
      <c r="F1246" s="9" t="s">
        <v>6384</v>
      </c>
      <c r="G1246" s="11" t="s">
        <v>130</v>
      </c>
      <c r="H1246" s="11" t="s">
        <v>22</v>
      </c>
      <c r="I1246" s="11" t="s">
        <v>384</v>
      </c>
      <c r="J1246" s="11" t="s">
        <v>27</v>
      </c>
      <c r="K1246" s="11" t="s">
        <v>28</v>
      </c>
      <c r="L1246" s="11" t="s">
        <v>43</v>
      </c>
      <c r="M1246" s="9" t="s">
        <v>30</v>
      </c>
      <c r="N1246" s="9" t="s">
        <v>31</v>
      </c>
      <c r="O1246" s="11" t="s">
        <v>32</v>
      </c>
      <c r="P1246" s="11" t="s">
        <v>22</v>
      </c>
      <c r="Q1246" s="11" t="s">
        <v>6385</v>
      </c>
      <c r="R1246" s="11" t="s">
        <v>56</v>
      </c>
      <c r="S1246" s="9" t="s">
        <v>6386</v>
      </c>
      <c r="T1246" s="9" t="s">
        <v>22</v>
      </c>
    </row>
    <row r="1247" customHeight="1" spans="1:20">
      <c r="A1247" s="10">
        <v>45200</v>
      </c>
      <c r="B1247" s="9" t="s">
        <v>6387</v>
      </c>
      <c r="C1247" s="9" t="s">
        <v>50</v>
      </c>
      <c r="D1247" s="11" t="s">
        <v>22</v>
      </c>
      <c r="E1247" s="9" t="s">
        <v>6388</v>
      </c>
      <c r="F1247" s="9" t="s">
        <v>6389</v>
      </c>
      <c r="G1247" s="11" t="s">
        <v>25</v>
      </c>
      <c r="H1247" s="11" t="s">
        <v>22</v>
      </c>
      <c r="I1247" s="11" t="s">
        <v>75</v>
      </c>
      <c r="J1247" s="11" t="s">
        <v>27</v>
      </c>
      <c r="K1247" s="11" t="s">
        <v>28</v>
      </c>
      <c r="L1247" s="11" t="s">
        <v>43</v>
      </c>
      <c r="M1247" s="9" t="s">
        <v>44</v>
      </c>
      <c r="N1247" s="9" t="s">
        <v>31</v>
      </c>
      <c r="O1247" s="11" t="s">
        <v>32</v>
      </c>
      <c r="P1247" s="11" t="s">
        <v>22</v>
      </c>
      <c r="Q1247" s="11" t="s">
        <v>6390</v>
      </c>
      <c r="R1247" s="11" t="s">
        <v>56</v>
      </c>
      <c r="S1247" s="9" t="s">
        <v>6391</v>
      </c>
      <c r="T1247" s="9" t="s">
        <v>22</v>
      </c>
    </row>
    <row r="1248" customHeight="1" spans="1:20">
      <c r="A1248" s="10">
        <v>45200</v>
      </c>
      <c r="B1248" s="9" t="s">
        <v>6392</v>
      </c>
      <c r="C1248" s="9" t="s">
        <v>50</v>
      </c>
      <c r="D1248" s="11" t="s">
        <v>22</v>
      </c>
      <c r="E1248" s="9" t="s">
        <v>6393</v>
      </c>
      <c r="F1248" s="9" t="s">
        <v>6394</v>
      </c>
      <c r="G1248" s="11" t="s">
        <v>69</v>
      </c>
      <c r="H1248" s="11" t="s">
        <v>22</v>
      </c>
      <c r="I1248" s="11" t="s">
        <v>124</v>
      </c>
      <c r="J1248" s="11" t="s">
        <v>27</v>
      </c>
      <c r="K1248" s="11" t="s">
        <v>28</v>
      </c>
      <c r="L1248" s="11" t="s">
        <v>43</v>
      </c>
      <c r="M1248" s="9" t="s">
        <v>44</v>
      </c>
      <c r="N1248" s="9" t="s">
        <v>31</v>
      </c>
      <c r="O1248" s="11" t="s">
        <v>32</v>
      </c>
      <c r="P1248" s="11" t="s">
        <v>22</v>
      </c>
      <c r="Q1248" s="11" t="s">
        <v>6395</v>
      </c>
      <c r="R1248" s="11" t="s">
        <v>56</v>
      </c>
      <c r="S1248" s="9" t="s">
        <v>6396</v>
      </c>
      <c r="T1248" s="9" t="s">
        <v>22</v>
      </c>
    </row>
    <row r="1249" customHeight="1" spans="1:20">
      <c r="A1249" s="10">
        <v>45200</v>
      </c>
      <c r="B1249" s="9" t="s">
        <v>6397</v>
      </c>
      <c r="C1249" s="9" t="s">
        <v>50</v>
      </c>
      <c r="D1249" s="11" t="s">
        <v>22</v>
      </c>
      <c r="E1249" s="9" t="s">
        <v>6398</v>
      </c>
      <c r="F1249" s="9" t="s">
        <v>6399</v>
      </c>
      <c r="G1249" s="11" t="s">
        <v>69</v>
      </c>
      <c r="H1249" s="11" t="s">
        <v>22</v>
      </c>
      <c r="I1249" s="11" t="s">
        <v>207</v>
      </c>
      <c r="J1249" s="11" t="s">
        <v>27</v>
      </c>
      <c r="K1249" s="11" t="s">
        <v>28</v>
      </c>
      <c r="L1249" s="11" t="s">
        <v>43</v>
      </c>
      <c r="M1249" s="9" t="s">
        <v>44</v>
      </c>
      <c r="N1249" s="9" t="s">
        <v>31</v>
      </c>
      <c r="O1249" s="11" t="s">
        <v>32</v>
      </c>
      <c r="P1249" s="11" t="s">
        <v>22</v>
      </c>
      <c r="Q1249" s="11" t="s">
        <v>6400</v>
      </c>
      <c r="R1249" s="11" t="s">
        <v>56</v>
      </c>
      <c r="S1249" s="9" t="s">
        <v>6401</v>
      </c>
      <c r="T1249" s="9" t="s">
        <v>22</v>
      </c>
    </row>
    <row r="1250" customHeight="1" spans="1:20">
      <c r="A1250" s="10">
        <v>45200</v>
      </c>
      <c r="B1250" s="9" t="s">
        <v>6402</v>
      </c>
      <c r="C1250" s="9" t="s">
        <v>817</v>
      </c>
      <c r="D1250" s="11" t="s">
        <v>22</v>
      </c>
      <c r="E1250" s="9" t="s">
        <v>6403</v>
      </c>
      <c r="F1250" s="9" t="s">
        <v>6404</v>
      </c>
      <c r="G1250" s="11" t="s">
        <v>69</v>
      </c>
      <c r="H1250" s="11" t="s">
        <v>148</v>
      </c>
      <c r="I1250" s="11" t="s">
        <v>732</v>
      </c>
      <c r="J1250" s="11" t="s">
        <v>27</v>
      </c>
      <c r="K1250" s="11" t="s">
        <v>76</v>
      </c>
      <c r="L1250" s="11" t="s">
        <v>43</v>
      </c>
      <c r="M1250" s="9" t="s">
        <v>30</v>
      </c>
      <c r="N1250" s="9" t="s">
        <v>31</v>
      </c>
      <c r="O1250" s="11" t="s">
        <v>32</v>
      </c>
      <c r="P1250" s="11" t="s">
        <v>22</v>
      </c>
      <c r="Q1250" s="11" t="s">
        <v>6405</v>
      </c>
      <c r="R1250" s="11" t="s">
        <v>46</v>
      </c>
      <c r="S1250" s="9" t="s">
        <v>6406</v>
      </c>
      <c r="T1250" s="9" t="s">
        <v>6407</v>
      </c>
    </row>
    <row r="1251" customHeight="1" spans="1:20">
      <c r="A1251" s="10">
        <v>45200</v>
      </c>
      <c r="B1251" s="9" t="s">
        <v>6408</v>
      </c>
      <c r="C1251" s="9" t="s">
        <v>6409</v>
      </c>
      <c r="D1251" s="11" t="s">
        <v>22</v>
      </c>
      <c r="E1251" s="9" t="s">
        <v>6410</v>
      </c>
      <c r="F1251" s="9" t="s">
        <v>6411</v>
      </c>
      <c r="G1251" s="11" t="s">
        <v>130</v>
      </c>
      <c r="H1251" s="11" t="s">
        <v>22</v>
      </c>
      <c r="I1251" s="11" t="s">
        <v>207</v>
      </c>
      <c r="J1251" s="11" t="s">
        <v>27</v>
      </c>
      <c r="K1251" s="11" t="s">
        <v>28</v>
      </c>
      <c r="L1251" s="11" t="s">
        <v>43</v>
      </c>
      <c r="M1251" s="9" t="s">
        <v>30</v>
      </c>
      <c r="N1251" s="9" t="s">
        <v>31</v>
      </c>
      <c r="O1251" s="11" t="s">
        <v>32</v>
      </c>
      <c r="P1251" s="11" t="s">
        <v>22</v>
      </c>
      <c r="Q1251" s="11" t="s">
        <v>6412</v>
      </c>
      <c r="R1251" s="11" t="s">
        <v>46</v>
      </c>
      <c r="S1251" s="9" t="s">
        <v>6413</v>
      </c>
      <c r="T1251" s="9" t="s">
        <v>6414</v>
      </c>
    </row>
    <row r="1252" customHeight="1" spans="1:20">
      <c r="A1252" s="10">
        <v>45200</v>
      </c>
      <c r="B1252" s="9" t="s">
        <v>6415</v>
      </c>
      <c r="C1252" s="9" t="s">
        <v>1023</v>
      </c>
      <c r="D1252" s="11" t="s">
        <v>22</v>
      </c>
      <c r="E1252" s="9" t="s">
        <v>6416</v>
      </c>
      <c r="F1252" s="9" t="s">
        <v>6417</v>
      </c>
      <c r="G1252" s="11" t="s">
        <v>53</v>
      </c>
      <c r="H1252" s="11" t="s">
        <v>22</v>
      </c>
      <c r="I1252" s="11" t="s">
        <v>6418</v>
      </c>
      <c r="J1252" s="11" t="s">
        <v>27</v>
      </c>
      <c r="K1252" s="11" t="s">
        <v>28</v>
      </c>
      <c r="L1252" s="11" t="s">
        <v>43</v>
      </c>
      <c r="M1252" s="9" t="s">
        <v>169</v>
      </c>
      <c r="N1252" s="9" t="s">
        <v>31</v>
      </c>
      <c r="O1252" s="11" t="s">
        <v>32</v>
      </c>
      <c r="P1252" s="11" t="s">
        <v>22</v>
      </c>
      <c r="Q1252" s="11" t="s">
        <v>6419</v>
      </c>
      <c r="R1252" s="11" t="s">
        <v>46</v>
      </c>
      <c r="S1252" s="9" t="s">
        <v>6420</v>
      </c>
      <c r="T1252" s="9" t="s">
        <v>6421</v>
      </c>
    </row>
    <row r="1253" customHeight="1" spans="1:20">
      <c r="A1253" s="10">
        <v>45200</v>
      </c>
      <c r="B1253" s="9" t="s">
        <v>6422</v>
      </c>
      <c r="C1253" s="9" t="s">
        <v>646</v>
      </c>
      <c r="D1253" s="11" t="s">
        <v>22</v>
      </c>
      <c r="E1253" s="9" t="s">
        <v>6423</v>
      </c>
      <c r="F1253" s="9" t="s">
        <v>6424</v>
      </c>
      <c r="G1253" s="11" t="s">
        <v>53</v>
      </c>
      <c r="H1253" s="11" t="s">
        <v>22</v>
      </c>
      <c r="I1253" s="11" t="s">
        <v>149</v>
      </c>
      <c r="J1253" s="11" t="s">
        <v>27</v>
      </c>
      <c r="K1253" s="11" t="s">
        <v>28</v>
      </c>
      <c r="L1253" s="11" t="s">
        <v>43</v>
      </c>
      <c r="M1253" s="9" t="s">
        <v>30</v>
      </c>
      <c r="N1253" s="9" t="s">
        <v>31</v>
      </c>
      <c r="O1253" s="11" t="s">
        <v>32</v>
      </c>
      <c r="P1253" s="11" t="s">
        <v>22</v>
      </c>
      <c r="Q1253" s="11" t="s">
        <v>6425</v>
      </c>
      <c r="R1253" s="11" t="s">
        <v>46</v>
      </c>
      <c r="S1253" s="9" t="s">
        <v>6426</v>
      </c>
      <c r="T1253" s="9" t="s">
        <v>6427</v>
      </c>
    </row>
    <row r="1254" customHeight="1" spans="1:20">
      <c r="A1254" s="10">
        <v>45200</v>
      </c>
      <c r="B1254" s="9" t="s">
        <v>6428</v>
      </c>
      <c r="C1254" s="9" t="s">
        <v>817</v>
      </c>
      <c r="D1254" s="11" t="s">
        <v>22</v>
      </c>
      <c r="E1254" s="9" t="s">
        <v>6429</v>
      </c>
      <c r="F1254" s="9" t="s">
        <v>6057</v>
      </c>
      <c r="G1254" s="11" t="s">
        <v>53</v>
      </c>
      <c r="H1254" s="11" t="s">
        <v>22</v>
      </c>
      <c r="I1254" s="11" t="s">
        <v>111</v>
      </c>
      <c r="J1254" s="11" t="s">
        <v>27</v>
      </c>
      <c r="K1254" s="11" t="s">
        <v>28</v>
      </c>
      <c r="L1254" s="11" t="s">
        <v>43</v>
      </c>
      <c r="M1254" s="9" t="s">
        <v>44</v>
      </c>
      <c r="N1254" s="9" t="s">
        <v>31</v>
      </c>
      <c r="O1254" s="11" t="s">
        <v>32</v>
      </c>
      <c r="P1254" s="11" t="s">
        <v>22</v>
      </c>
      <c r="Q1254" s="11" t="s">
        <v>6430</v>
      </c>
      <c r="R1254" s="11" t="s">
        <v>46</v>
      </c>
      <c r="S1254" s="9" t="s">
        <v>6431</v>
      </c>
      <c r="T1254" s="9" t="s">
        <v>6432</v>
      </c>
    </row>
    <row r="1255" customHeight="1" spans="1:20">
      <c r="A1255" s="10">
        <v>45200</v>
      </c>
      <c r="B1255" s="9" t="s">
        <v>6433</v>
      </c>
      <c r="C1255" s="9" t="s">
        <v>50</v>
      </c>
      <c r="D1255" s="11" t="s">
        <v>22</v>
      </c>
      <c r="E1255" s="9" t="s">
        <v>6434</v>
      </c>
      <c r="F1255" s="9" t="s">
        <v>6435</v>
      </c>
      <c r="G1255" s="11" t="s">
        <v>336</v>
      </c>
      <c r="H1255" s="11" t="s">
        <v>22</v>
      </c>
      <c r="I1255" s="11" t="s">
        <v>412</v>
      </c>
      <c r="J1255" s="11" t="s">
        <v>27</v>
      </c>
      <c r="K1255" s="11" t="s">
        <v>28</v>
      </c>
      <c r="L1255" s="11" t="s">
        <v>43</v>
      </c>
      <c r="M1255" s="9" t="s">
        <v>44</v>
      </c>
      <c r="N1255" s="9" t="s">
        <v>31</v>
      </c>
      <c r="O1255" s="11" t="s">
        <v>32</v>
      </c>
      <c r="P1255" s="11" t="s">
        <v>22</v>
      </c>
      <c r="Q1255" s="11" t="s">
        <v>6436</v>
      </c>
      <c r="R1255" s="11" t="s">
        <v>56</v>
      </c>
      <c r="S1255" s="9" t="s">
        <v>6437</v>
      </c>
      <c r="T1255" s="9" t="s">
        <v>22</v>
      </c>
    </row>
    <row r="1256" customHeight="1" spans="1:20">
      <c r="A1256" s="10">
        <v>45200</v>
      </c>
      <c r="B1256" s="9" t="s">
        <v>6438</v>
      </c>
      <c r="C1256" s="9" t="s">
        <v>6439</v>
      </c>
      <c r="D1256" s="11" t="s">
        <v>22</v>
      </c>
      <c r="E1256" s="9" t="s">
        <v>6440</v>
      </c>
      <c r="F1256" s="9" t="s">
        <v>6441</v>
      </c>
      <c r="G1256" s="11" t="s">
        <v>69</v>
      </c>
      <c r="H1256" s="11" t="s">
        <v>22</v>
      </c>
      <c r="I1256" s="11" t="s">
        <v>207</v>
      </c>
      <c r="J1256" s="11" t="s">
        <v>27</v>
      </c>
      <c r="K1256" s="11" t="s">
        <v>76</v>
      </c>
      <c r="L1256" s="11" t="s">
        <v>43</v>
      </c>
      <c r="M1256" s="9" t="s">
        <v>30</v>
      </c>
      <c r="N1256" s="9" t="s">
        <v>31</v>
      </c>
      <c r="O1256" s="11" t="s">
        <v>32</v>
      </c>
      <c r="P1256" s="11" t="s">
        <v>22</v>
      </c>
      <c r="Q1256" s="11" t="s">
        <v>6442</v>
      </c>
      <c r="R1256" s="11" t="s">
        <v>46</v>
      </c>
      <c r="S1256" s="9" t="s">
        <v>6443</v>
      </c>
      <c r="T1256" s="9" t="s">
        <v>22</v>
      </c>
    </row>
    <row r="1257" customHeight="1" spans="1:20">
      <c r="A1257" s="10">
        <v>45200</v>
      </c>
      <c r="B1257" s="9" t="s">
        <v>6444</v>
      </c>
      <c r="C1257" s="9" t="s">
        <v>6445</v>
      </c>
      <c r="D1257" s="11" t="s">
        <v>22</v>
      </c>
      <c r="E1257" s="9" t="s">
        <v>6446</v>
      </c>
      <c r="F1257" s="9" t="s">
        <v>6447</v>
      </c>
      <c r="G1257" s="11" t="s">
        <v>82</v>
      </c>
      <c r="H1257" s="11" t="s">
        <v>148</v>
      </c>
      <c r="I1257" s="11" t="s">
        <v>168</v>
      </c>
      <c r="J1257" s="11" t="s">
        <v>27</v>
      </c>
      <c r="K1257" s="11" t="s">
        <v>28</v>
      </c>
      <c r="L1257" s="11" t="s">
        <v>43</v>
      </c>
      <c r="M1257" s="9" t="s">
        <v>169</v>
      </c>
      <c r="N1257" s="9" t="s">
        <v>208</v>
      </c>
      <c r="O1257" s="11" t="s">
        <v>32</v>
      </c>
      <c r="P1257" s="11" t="s">
        <v>22</v>
      </c>
      <c r="Q1257" s="11" t="s">
        <v>6448</v>
      </c>
      <c r="R1257" s="11" t="s">
        <v>46</v>
      </c>
      <c r="S1257" s="9" t="s">
        <v>6449</v>
      </c>
      <c r="T1257" s="9" t="s">
        <v>6450</v>
      </c>
    </row>
    <row r="1258" customHeight="1" spans="1:20">
      <c r="A1258" s="10">
        <v>45200</v>
      </c>
      <c r="B1258" s="9" t="s">
        <v>6451</v>
      </c>
      <c r="C1258" s="9" t="s">
        <v>6452</v>
      </c>
      <c r="D1258" s="11" t="s">
        <v>22</v>
      </c>
      <c r="E1258" s="9" t="s">
        <v>6453</v>
      </c>
      <c r="F1258" s="9" t="s">
        <v>6454</v>
      </c>
      <c r="G1258" s="11" t="s">
        <v>82</v>
      </c>
      <c r="H1258" s="11" t="s">
        <v>22</v>
      </c>
      <c r="I1258" s="11" t="s">
        <v>168</v>
      </c>
      <c r="J1258" s="11" t="s">
        <v>27</v>
      </c>
      <c r="K1258" s="11" t="s">
        <v>28</v>
      </c>
      <c r="L1258" s="11" t="s">
        <v>43</v>
      </c>
      <c r="M1258" s="9" t="s">
        <v>169</v>
      </c>
      <c r="N1258" s="9" t="s">
        <v>31</v>
      </c>
      <c r="O1258" s="11" t="s">
        <v>32</v>
      </c>
      <c r="P1258" s="11" t="s">
        <v>22</v>
      </c>
      <c r="Q1258" s="11" t="s">
        <v>6455</v>
      </c>
      <c r="R1258" s="11" t="s">
        <v>46</v>
      </c>
      <c r="S1258" s="9" t="s">
        <v>6456</v>
      </c>
      <c r="T1258" s="9" t="s">
        <v>6457</v>
      </c>
    </row>
    <row r="1259" customHeight="1" spans="1:20">
      <c r="A1259" s="10">
        <v>45200</v>
      </c>
      <c r="B1259" s="9" t="s">
        <v>6458</v>
      </c>
      <c r="C1259" s="9" t="s">
        <v>6452</v>
      </c>
      <c r="D1259" s="11" t="s">
        <v>22</v>
      </c>
      <c r="E1259" s="9" t="s">
        <v>6459</v>
      </c>
      <c r="F1259" s="9" t="s">
        <v>6460</v>
      </c>
      <c r="G1259" s="11" t="s">
        <v>69</v>
      </c>
      <c r="H1259" s="11" t="s">
        <v>22</v>
      </c>
      <c r="I1259" s="11" t="s">
        <v>299</v>
      </c>
      <c r="J1259" s="11" t="s">
        <v>27</v>
      </c>
      <c r="K1259" s="11" t="s">
        <v>28</v>
      </c>
      <c r="L1259" s="11" t="s">
        <v>43</v>
      </c>
      <c r="M1259" s="9" t="s">
        <v>44</v>
      </c>
      <c r="N1259" s="9" t="s">
        <v>31</v>
      </c>
      <c r="O1259" s="11" t="s">
        <v>32</v>
      </c>
      <c r="P1259" s="11" t="s">
        <v>22</v>
      </c>
      <c r="Q1259" s="11" t="s">
        <v>6461</v>
      </c>
      <c r="R1259" s="11" t="s">
        <v>46</v>
      </c>
      <c r="S1259" s="9" t="s">
        <v>6462</v>
      </c>
      <c r="T1259" s="9" t="s">
        <v>6463</v>
      </c>
    </row>
    <row r="1260" customHeight="1" spans="1:20">
      <c r="A1260" s="10">
        <v>45200</v>
      </c>
      <c r="B1260" s="9" t="s">
        <v>6464</v>
      </c>
      <c r="C1260" s="9" t="s">
        <v>6439</v>
      </c>
      <c r="D1260" s="11" t="s">
        <v>22</v>
      </c>
      <c r="E1260" s="9" t="s">
        <v>6465</v>
      </c>
      <c r="F1260" s="9" t="s">
        <v>6466</v>
      </c>
      <c r="G1260" s="11" t="s">
        <v>82</v>
      </c>
      <c r="H1260" s="11" t="s">
        <v>6467</v>
      </c>
      <c r="I1260" s="11" t="s">
        <v>42</v>
      </c>
      <c r="J1260" s="11" t="s">
        <v>27</v>
      </c>
      <c r="K1260" s="11" t="s">
        <v>28</v>
      </c>
      <c r="L1260" s="11" t="s">
        <v>43</v>
      </c>
      <c r="M1260" s="9" t="s">
        <v>44</v>
      </c>
      <c r="N1260" s="9" t="s">
        <v>31</v>
      </c>
      <c r="O1260" s="11" t="s">
        <v>32</v>
      </c>
      <c r="P1260" s="11" t="s">
        <v>22</v>
      </c>
      <c r="Q1260" s="11" t="s">
        <v>6468</v>
      </c>
      <c r="R1260" s="11" t="s">
        <v>46</v>
      </c>
      <c r="S1260" s="9" t="s">
        <v>6469</v>
      </c>
      <c r="T1260" s="9" t="s">
        <v>6470</v>
      </c>
    </row>
    <row r="1261" customHeight="1" spans="1:20">
      <c r="A1261" s="10">
        <v>45200</v>
      </c>
      <c r="B1261" s="9" t="s">
        <v>6471</v>
      </c>
      <c r="C1261" s="9" t="s">
        <v>50</v>
      </c>
      <c r="D1261" s="11" t="s">
        <v>22</v>
      </c>
      <c r="E1261" s="9" t="s">
        <v>6472</v>
      </c>
      <c r="F1261" s="9" t="s">
        <v>6473</v>
      </c>
      <c r="G1261" s="11" t="s">
        <v>130</v>
      </c>
      <c r="H1261" s="11" t="s">
        <v>22</v>
      </c>
      <c r="I1261" s="11" t="s">
        <v>412</v>
      </c>
      <c r="J1261" s="11" t="s">
        <v>27</v>
      </c>
      <c r="K1261" s="11" t="s">
        <v>28</v>
      </c>
      <c r="L1261" s="11" t="s">
        <v>43</v>
      </c>
      <c r="M1261" s="9" t="s">
        <v>30</v>
      </c>
      <c r="N1261" s="9" t="s">
        <v>31</v>
      </c>
      <c r="O1261" s="11" t="s">
        <v>32</v>
      </c>
      <c r="P1261" s="11" t="s">
        <v>22</v>
      </c>
      <c r="Q1261" s="11" t="s">
        <v>6474</v>
      </c>
      <c r="R1261" s="11" t="s">
        <v>46</v>
      </c>
      <c r="S1261" s="9" t="s">
        <v>6475</v>
      </c>
      <c r="T1261" s="9" t="s">
        <v>6476</v>
      </c>
    </row>
    <row r="1262" customHeight="1" spans="1:20">
      <c r="A1262" s="10">
        <v>45200</v>
      </c>
      <c r="B1262" s="9" t="s">
        <v>6477</v>
      </c>
      <c r="C1262" s="9" t="s">
        <v>6257</v>
      </c>
      <c r="D1262" s="11" t="s">
        <v>22</v>
      </c>
      <c r="E1262" s="9" t="s">
        <v>6478</v>
      </c>
      <c r="F1262" s="9" t="s">
        <v>6479</v>
      </c>
      <c r="G1262" s="11" t="s">
        <v>25</v>
      </c>
      <c r="H1262" s="11" t="s">
        <v>22</v>
      </c>
      <c r="I1262" s="11" t="s">
        <v>175</v>
      </c>
      <c r="J1262" s="11" t="s">
        <v>27</v>
      </c>
      <c r="K1262" s="11" t="s">
        <v>28</v>
      </c>
      <c r="L1262" s="11" t="s">
        <v>43</v>
      </c>
      <c r="M1262" s="9" t="s">
        <v>44</v>
      </c>
      <c r="N1262" s="9" t="s">
        <v>31</v>
      </c>
      <c r="O1262" s="11" t="s">
        <v>32</v>
      </c>
      <c r="P1262" s="11" t="s">
        <v>22</v>
      </c>
      <c r="Q1262" s="11" t="s">
        <v>6480</v>
      </c>
      <c r="R1262" s="11" t="s">
        <v>46</v>
      </c>
      <c r="S1262" s="9" t="s">
        <v>6481</v>
      </c>
      <c r="T1262" s="9" t="s">
        <v>6482</v>
      </c>
    </row>
    <row r="1263" customHeight="1" spans="1:20">
      <c r="A1263" s="10">
        <v>45200</v>
      </c>
      <c r="B1263" s="9" t="s">
        <v>6483</v>
      </c>
      <c r="C1263" s="9" t="s">
        <v>79</v>
      </c>
      <c r="D1263" s="11" t="s">
        <v>22</v>
      </c>
      <c r="E1263" s="9" t="s">
        <v>6484</v>
      </c>
      <c r="F1263" s="9" t="s">
        <v>22</v>
      </c>
      <c r="G1263" s="11" t="s">
        <v>22</v>
      </c>
      <c r="H1263" s="11" t="s">
        <v>22</v>
      </c>
      <c r="I1263" s="11" t="s">
        <v>207</v>
      </c>
      <c r="J1263" s="11" t="s">
        <v>27</v>
      </c>
      <c r="K1263" s="11" t="s">
        <v>28</v>
      </c>
      <c r="L1263" s="11" t="s">
        <v>43</v>
      </c>
      <c r="M1263" s="9" t="s">
        <v>30</v>
      </c>
      <c r="N1263" s="9" t="s">
        <v>31</v>
      </c>
      <c r="O1263" s="11" t="s">
        <v>32</v>
      </c>
      <c r="P1263" s="11" t="s">
        <v>22</v>
      </c>
      <c r="Q1263" s="11" t="s">
        <v>6485</v>
      </c>
      <c r="R1263" s="11" t="s">
        <v>46</v>
      </c>
      <c r="S1263" s="9" t="s">
        <v>6486</v>
      </c>
      <c r="T1263" s="9" t="s">
        <v>6487</v>
      </c>
    </row>
    <row r="1264" customHeight="1" spans="1:20">
      <c r="A1264" s="10">
        <v>45200</v>
      </c>
      <c r="B1264" s="9" t="s">
        <v>6488</v>
      </c>
      <c r="C1264" s="9" t="s">
        <v>6489</v>
      </c>
      <c r="D1264" s="11" t="s">
        <v>22</v>
      </c>
      <c r="E1264" s="9" t="s">
        <v>6490</v>
      </c>
      <c r="F1264" s="9" t="s">
        <v>6491</v>
      </c>
      <c r="G1264" s="11" t="s">
        <v>53</v>
      </c>
      <c r="H1264" s="11" t="s">
        <v>110</v>
      </c>
      <c r="I1264" s="11" t="s">
        <v>384</v>
      </c>
      <c r="J1264" s="11" t="s">
        <v>27</v>
      </c>
      <c r="K1264" s="11" t="s">
        <v>28</v>
      </c>
      <c r="L1264" s="11" t="s">
        <v>43</v>
      </c>
      <c r="M1264" s="9" t="s">
        <v>44</v>
      </c>
      <c r="N1264" s="9" t="s">
        <v>31</v>
      </c>
      <c r="O1264" s="11" t="s">
        <v>32</v>
      </c>
      <c r="P1264" s="11" t="s">
        <v>22</v>
      </c>
      <c r="Q1264" s="11" t="s">
        <v>6492</v>
      </c>
      <c r="R1264" s="11" t="s">
        <v>46</v>
      </c>
      <c r="S1264" s="9" t="s">
        <v>6493</v>
      </c>
      <c r="T1264" s="9" t="s">
        <v>22</v>
      </c>
    </row>
    <row r="1265" customHeight="1" spans="1:20">
      <c r="A1265" s="10">
        <v>45200</v>
      </c>
      <c r="B1265" s="9" t="s">
        <v>6494</v>
      </c>
      <c r="C1265" s="9" t="s">
        <v>6495</v>
      </c>
      <c r="D1265" s="11" t="s">
        <v>22</v>
      </c>
      <c r="E1265" s="9" t="s">
        <v>6496</v>
      </c>
      <c r="F1265" s="9" t="s">
        <v>6497</v>
      </c>
      <c r="G1265" s="11" t="s">
        <v>130</v>
      </c>
      <c r="H1265" s="11" t="s">
        <v>22</v>
      </c>
      <c r="I1265" s="11" t="s">
        <v>26</v>
      </c>
      <c r="J1265" s="11" t="s">
        <v>27</v>
      </c>
      <c r="K1265" s="11" t="s">
        <v>76</v>
      </c>
      <c r="L1265" s="11" t="s">
        <v>29</v>
      </c>
      <c r="M1265" s="9" t="s">
        <v>30</v>
      </c>
      <c r="N1265" s="9" t="s">
        <v>31</v>
      </c>
      <c r="O1265" s="11" t="s">
        <v>32</v>
      </c>
      <c r="P1265" s="11" t="s">
        <v>22</v>
      </c>
      <c r="Q1265" s="11" t="s">
        <v>6498</v>
      </c>
      <c r="R1265" s="11" t="s">
        <v>34</v>
      </c>
      <c r="S1265" s="9" t="s">
        <v>6499</v>
      </c>
      <c r="T1265" s="9" t="s">
        <v>22</v>
      </c>
    </row>
    <row r="1266" customHeight="1" spans="1:20">
      <c r="A1266" s="10">
        <v>45200</v>
      </c>
      <c r="B1266" s="9" t="s">
        <v>6500</v>
      </c>
      <c r="C1266" s="9" t="s">
        <v>4541</v>
      </c>
      <c r="D1266" s="11" t="s">
        <v>22</v>
      </c>
      <c r="E1266" s="9" t="s">
        <v>6501</v>
      </c>
      <c r="F1266" s="9" t="s">
        <v>6502</v>
      </c>
      <c r="G1266" s="11" t="s">
        <v>41</v>
      </c>
      <c r="H1266" s="11" t="s">
        <v>22</v>
      </c>
      <c r="I1266" s="11" t="s">
        <v>5215</v>
      </c>
      <c r="J1266" s="11" t="s">
        <v>27</v>
      </c>
      <c r="K1266" s="11" t="s">
        <v>28</v>
      </c>
      <c r="L1266" s="11" t="s">
        <v>43</v>
      </c>
      <c r="M1266" s="9" t="s">
        <v>30</v>
      </c>
      <c r="N1266" s="9" t="s">
        <v>31</v>
      </c>
      <c r="O1266" s="11" t="s">
        <v>32</v>
      </c>
      <c r="P1266" s="11" t="s">
        <v>22</v>
      </c>
      <c r="Q1266" s="11" t="s">
        <v>6503</v>
      </c>
      <c r="R1266" s="11" t="s">
        <v>46</v>
      </c>
      <c r="S1266" s="9" t="s">
        <v>6504</v>
      </c>
      <c r="T1266" s="9" t="s">
        <v>22</v>
      </c>
    </row>
    <row r="1267" customHeight="1" spans="1:20">
      <c r="A1267" s="10">
        <v>45200</v>
      </c>
      <c r="B1267" s="9" t="s">
        <v>6505</v>
      </c>
      <c r="C1267" s="9" t="s">
        <v>6506</v>
      </c>
      <c r="D1267" s="11" t="s">
        <v>22</v>
      </c>
      <c r="E1267" s="9" t="s">
        <v>6507</v>
      </c>
      <c r="F1267" s="9" t="s">
        <v>6508</v>
      </c>
      <c r="G1267" s="11" t="s">
        <v>41</v>
      </c>
      <c r="H1267" s="11" t="s">
        <v>22</v>
      </c>
      <c r="I1267" s="11" t="s">
        <v>5215</v>
      </c>
      <c r="J1267" s="11" t="s">
        <v>27</v>
      </c>
      <c r="K1267" s="11" t="s">
        <v>28</v>
      </c>
      <c r="L1267" s="11" t="s">
        <v>43</v>
      </c>
      <c r="M1267" s="9" t="s">
        <v>30</v>
      </c>
      <c r="N1267" s="9" t="s">
        <v>208</v>
      </c>
      <c r="O1267" s="11" t="s">
        <v>32</v>
      </c>
      <c r="P1267" s="11" t="s">
        <v>22</v>
      </c>
      <c r="Q1267" s="11" t="s">
        <v>6509</v>
      </c>
      <c r="R1267" s="11" t="s">
        <v>46</v>
      </c>
      <c r="S1267" s="9" t="s">
        <v>6510</v>
      </c>
      <c r="T1267" s="9" t="s">
        <v>22</v>
      </c>
    </row>
    <row r="1268" customHeight="1" spans="1:20">
      <c r="A1268" s="10">
        <v>45200</v>
      </c>
      <c r="B1268" s="9" t="s">
        <v>6511</v>
      </c>
      <c r="C1268" s="9" t="s">
        <v>6506</v>
      </c>
      <c r="D1268" s="11" t="s">
        <v>22</v>
      </c>
      <c r="E1268" s="9" t="s">
        <v>6512</v>
      </c>
      <c r="F1268" s="9" t="s">
        <v>6513</v>
      </c>
      <c r="G1268" s="11" t="s">
        <v>130</v>
      </c>
      <c r="H1268" s="11" t="s">
        <v>22</v>
      </c>
      <c r="I1268" s="11" t="s">
        <v>786</v>
      </c>
      <c r="J1268" s="11" t="s">
        <v>27</v>
      </c>
      <c r="K1268" s="11" t="s">
        <v>28</v>
      </c>
      <c r="L1268" s="11" t="s">
        <v>43</v>
      </c>
      <c r="M1268" s="9" t="s">
        <v>30</v>
      </c>
      <c r="N1268" s="9" t="s">
        <v>208</v>
      </c>
      <c r="O1268" s="11" t="s">
        <v>32</v>
      </c>
      <c r="P1268" s="11" t="s">
        <v>22</v>
      </c>
      <c r="Q1268" s="11" t="s">
        <v>6514</v>
      </c>
      <c r="R1268" s="11" t="s">
        <v>46</v>
      </c>
      <c r="S1268" s="9" t="s">
        <v>6515</v>
      </c>
      <c r="T1268" s="9" t="s">
        <v>22</v>
      </c>
    </row>
    <row r="1269" customHeight="1" spans="1:20">
      <c r="A1269" s="10">
        <v>45200</v>
      </c>
      <c r="B1269" s="9" t="s">
        <v>6516</v>
      </c>
      <c r="C1269" s="9" t="s">
        <v>6506</v>
      </c>
      <c r="D1269" s="11" t="s">
        <v>22</v>
      </c>
      <c r="E1269" s="9" t="s">
        <v>6517</v>
      </c>
      <c r="F1269" s="9" t="s">
        <v>6518</v>
      </c>
      <c r="G1269" s="11" t="s">
        <v>25</v>
      </c>
      <c r="H1269" s="11" t="s">
        <v>110</v>
      </c>
      <c r="I1269" s="11" t="s">
        <v>5215</v>
      </c>
      <c r="J1269" s="11" t="s">
        <v>27</v>
      </c>
      <c r="K1269" s="11" t="s">
        <v>28</v>
      </c>
      <c r="L1269" s="11" t="s">
        <v>43</v>
      </c>
      <c r="M1269" s="9" t="s">
        <v>30</v>
      </c>
      <c r="N1269" s="9" t="s">
        <v>208</v>
      </c>
      <c r="O1269" s="11" t="s">
        <v>32</v>
      </c>
      <c r="P1269" s="11" t="s">
        <v>22</v>
      </c>
      <c r="Q1269" s="11" t="s">
        <v>6519</v>
      </c>
      <c r="R1269" s="11" t="s">
        <v>46</v>
      </c>
      <c r="S1269" s="9" t="s">
        <v>6520</v>
      </c>
      <c r="T1269" s="9" t="s">
        <v>22</v>
      </c>
    </row>
    <row r="1270" customHeight="1" spans="1:20">
      <c r="A1270" s="10">
        <v>45200</v>
      </c>
      <c r="B1270" s="9" t="s">
        <v>6521</v>
      </c>
      <c r="C1270" s="9" t="s">
        <v>6506</v>
      </c>
      <c r="D1270" s="11" t="s">
        <v>22</v>
      </c>
      <c r="E1270" s="9" t="s">
        <v>6522</v>
      </c>
      <c r="F1270" s="9" t="s">
        <v>6523</v>
      </c>
      <c r="G1270" s="11" t="s">
        <v>41</v>
      </c>
      <c r="H1270" s="11" t="s">
        <v>22</v>
      </c>
      <c r="I1270" s="11" t="s">
        <v>448</v>
      </c>
      <c r="J1270" s="11" t="s">
        <v>27</v>
      </c>
      <c r="K1270" s="11" t="s">
        <v>28</v>
      </c>
      <c r="L1270" s="11" t="s">
        <v>43</v>
      </c>
      <c r="M1270" s="9" t="s">
        <v>44</v>
      </c>
      <c r="N1270" s="9" t="s">
        <v>208</v>
      </c>
      <c r="O1270" s="11" t="s">
        <v>32</v>
      </c>
      <c r="P1270" s="11" t="s">
        <v>22</v>
      </c>
      <c r="Q1270" s="11" t="s">
        <v>6524</v>
      </c>
      <c r="R1270" s="11" t="s">
        <v>46</v>
      </c>
      <c r="S1270" s="9" t="s">
        <v>6525</v>
      </c>
      <c r="T1270" s="9" t="s">
        <v>22</v>
      </c>
    </row>
    <row r="1271" customHeight="1" spans="1:20">
      <c r="A1271" s="10">
        <v>45200</v>
      </c>
      <c r="B1271" s="9" t="s">
        <v>6526</v>
      </c>
      <c r="C1271" s="9" t="s">
        <v>6495</v>
      </c>
      <c r="D1271" s="11" t="s">
        <v>22</v>
      </c>
      <c r="E1271" s="9" t="s">
        <v>6527</v>
      </c>
      <c r="F1271" s="9" t="s">
        <v>6528</v>
      </c>
      <c r="G1271" s="11" t="s">
        <v>41</v>
      </c>
      <c r="H1271" s="11" t="s">
        <v>22</v>
      </c>
      <c r="I1271" s="11" t="s">
        <v>26</v>
      </c>
      <c r="J1271" s="11" t="s">
        <v>27</v>
      </c>
      <c r="K1271" s="11" t="s">
        <v>76</v>
      </c>
      <c r="L1271" s="11" t="s">
        <v>29</v>
      </c>
      <c r="M1271" s="9" t="s">
        <v>30</v>
      </c>
      <c r="N1271" s="9" t="s">
        <v>31</v>
      </c>
      <c r="O1271" s="11" t="s">
        <v>32</v>
      </c>
      <c r="P1271" s="11" t="s">
        <v>22</v>
      </c>
      <c r="Q1271" s="11" t="s">
        <v>6529</v>
      </c>
      <c r="R1271" s="11" t="s">
        <v>34</v>
      </c>
      <c r="S1271" s="9" t="s">
        <v>6530</v>
      </c>
      <c r="T1271" s="9" t="s">
        <v>22</v>
      </c>
    </row>
    <row r="1272" customHeight="1" spans="1:20">
      <c r="A1272" s="10">
        <v>45200</v>
      </c>
      <c r="B1272" s="9" t="s">
        <v>6531</v>
      </c>
      <c r="C1272" s="9" t="s">
        <v>6506</v>
      </c>
      <c r="D1272" s="11" t="s">
        <v>22</v>
      </c>
      <c r="E1272" s="9" t="s">
        <v>6532</v>
      </c>
      <c r="F1272" s="9" t="s">
        <v>6533</v>
      </c>
      <c r="G1272" s="11" t="s">
        <v>130</v>
      </c>
      <c r="H1272" s="11" t="s">
        <v>22</v>
      </c>
      <c r="I1272" s="11" t="s">
        <v>63</v>
      </c>
      <c r="J1272" s="11" t="s">
        <v>27</v>
      </c>
      <c r="K1272" s="11" t="s">
        <v>28</v>
      </c>
      <c r="L1272" s="11" t="s">
        <v>43</v>
      </c>
      <c r="M1272" s="9" t="s">
        <v>30</v>
      </c>
      <c r="N1272" s="9" t="s">
        <v>208</v>
      </c>
      <c r="O1272" s="11" t="s">
        <v>32</v>
      </c>
      <c r="P1272" s="11" t="s">
        <v>22</v>
      </c>
      <c r="Q1272" s="11" t="s">
        <v>6534</v>
      </c>
      <c r="R1272" s="11" t="s">
        <v>46</v>
      </c>
      <c r="S1272" s="9" t="s">
        <v>6535</v>
      </c>
      <c r="T1272" s="9" t="s">
        <v>22</v>
      </c>
    </row>
    <row r="1273" customHeight="1" spans="1:20">
      <c r="A1273" s="10">
        <v>45200</v>
      </c>
      <c r="B1273" s="9" t="s">
        <v>6536</v>
      </c>
      <c r="C1273" s="9" t="s">
        <v>6506</v>
      </c>
      <c r="D1273" s="11" t="s">
        <v>22</v>
      </c>
      <c r="E1273" s="9" t="s">
        <v>6537</v>
      </c>
      <c r="F1273" s="9" t="s">
        <v>6538</v>
      </c>
      <c r="G1273" s="11" t="s">
        <v>130</v>
      </c>
      <c r="H1273" s="11" t="s">
        <v>22</v>
      </c>
      <c r="I1273" s="11" t="s">
        <v>299</v>
      </c>
      <c r="J1273" s="11" t="s">
        <v>27</v>
      </c>
      <c r="K1273" s="11" t="s">
        <v>28</v>
      </c>
      <c r="L1273" s="11" t="s">
        <v>43</v>
      </c>
      <c r="M1273" s="9" t="s">
        <v>30</v>
      </c>
      <c r="N1273" s="9" t="s">
        <v>208</v>
      </c>
      <c r="O1273" s="11" t="s">
        <v>32</v>
      </c>
      <c r="P1273" s="11" t="s">
        <v>22</v>
      </c>
      <c r="Q1273" s="11" t="s">
        <v>6539</v>
      </c>
      <c r="R1273" s="11" t="s">
        <v>46</v>
      </c>
      <c r="S1273" s="9" t="s">
        <v>6540</v>
      </c>
      <c r="T1273" s="9" t="s">
        <v>22</v>
      </c>
    </row>
    <row r="1274" customHeight="1" spans="1:20">
      <c r="A1274" s="10">
        <v>45200</v>
      </c>
      <c r="B1274" s="9" t="s">
        <v>6541</v>
      </c>
      <c r="C1274" s="9" t="s">
        <v>6506</v>
      </c>
      <c r="D1274" s="11" t="s">
        <v>22</v>
      </c>
      <c r="E1274" s="9" t="s">
        <v>6542</v>
      </c>
      <c r="F1274" s="9" t="s">
        <v>6543</v>
      </c>
      <c r="G1274" s="11" t="s">
        <v>25</v>
      </c>
      <c r="H1274" s="11" t="s">
        <v>110</v>
      </c>
      <c r="I1274" s="11" t="s">
        <v>511</v>
      </c>
      <c r="J1274" s="11" t="s">
        <v>27</v>
      </c>
      <c r="K1274" s="11" t="s">
        <v>28</v>
      </c>
      <c r="L1274" s="11" t="s">
        <v>43</v>
      </c>
      <c r="M1274" s="9" t="s">
        <v>30</v>
      </c>
      <c r="N1274" s="9" t="s">
        <v>208</v>
      </c>
      <c r="O1274" s="11" t="s">
        <v>32</v>
      </c>
      <c r="P1274" s="11" t="s">
        <v>22</v>
      </c>
      <c r="Q1274" s="11" t="s">
        <v>6544</v>
      </c>
      <c r="R1274" s="11" t="s">
        <v>46</v>
      </c>
      <c r="S1274" s="9" t="s">
        <v>6545</v>
      </c>
      <c r="T1274" s="9" t="s">
        <v>22</v>
      </c>
    </row>
    <row r="1275" customHeight="1" spans="1:20">
      <c r="A1275" s="10">
        <v>45200</v>
      </c>
      <c r="B1275" s="9" t="s">
        <v>6546</v>
      </c>
      <c r="C1275" s="9" t="s">
        <v>6506</v>
      </c>
      <c r="D1275" s="11" t="s">
        <v>22</v>
      </c>
      <c r="E1275" s="9" t="s">
        <v>6547</v>
      </c>
      <c r="F1275" s="9" t="s">
        <v>6548</v>
      </c>
      <c r="G1275" s="11" t="s">
        <v>247</v>
      </c>
      <c r="H1275" s="11" t="s">
        <v>22</v>
      </c>
      <c r="I1275" s="11" t="s">
        <v>5215</v>
      </c>
      <c r="J1275" s="11" t="s">
        <v>27</v>
      </c>
      <c r="K1275" s="11" t="s">
        <v>28</v>
      </c>
      <c r="L1275" s="11" t="s">
        <v>43</v>
      </c>
      <c r="M1275" s="9" t="s">
        <v>30</v>
      </c>
      <c r="N1275" s="9" t="s">
        <v>208</v>
      </c>
      <c r="O1275" s="11" t="s">
        <v>32</v>
      </c>
      <c r="P1275" s="11" t="s">
        <v>22</v>
      </c>
      <c r="Q1275" s="11" t="s">
        <v>6549</v>
      </c>
      <c r="R1275" s="11" t="s">
        <v>46</v>
      </c>
      <c r="S1275" s="9" t="s">
        <v>6550</v>
      </c>
      <c r="T1275" s="9" t="s">
        <v>22</v>
      </c>
    </row>
    <row r="1276" customHeight="1" spans="1:20">
      <c r="A1276" s="10">
        <v>45200</v>
      </c>
      <c r="B1276" s="9" t="s">
        <v>6551</v>
      </c>
      <c r="C1276" s="9" t="s">
        <v>6506</v>
      </c>
      <c r="D1276" s="11" t="s">
        <v>22</v>
      </c>
      <c r="E1276" s="9" t="s">
        <v>6552</v>
      </c>
      <c r="F1276" s="9" t="s">
        <v>6553</v>
      </c>
      <c r="G1276" s="11" t="s">
        <v>41</v>
      </c>
      <c r="H1276" s="11" t="s">
        <v>22</v>
      </c>
      <c r="I1276" s="11" t="s">
        <v>75</v>
      </c>
      <c r="J1276" s="11" t="s">
        <v>27</v>
      </c>
      <c r="K1276" s="11" t="s">
        <v>28</v>
      </c>
      <c r="L1276" s="11" t="s">
        <v>43</v>
      </c>
      <c r="M1276" s="9" t="s">
        <v>30</v>
      </c>
      <c r="N1276" s="9" t="s">
        <v>208</v>
      </c>
      <c r="O1276" s="11" t="s">
        <v>32</v>
      </c>
      <c r="P1276" s="11" t="s">
        <v>22</v>
      </c>
      <c r="Q1276" s="11" t="s">
        <v>6554</v>
      </c>
      <c r="R1276" s="11" t="s">
        <v>46</v>
      </c>
      <c r="S1276" s="9" t="s">
        <v>6555</v>
      </c>
      <c r="T1276" s="9" t="s">
        <v>22</v>
      </c>
    </row>
    <row r="1277" customHeight="1" spans="1:20">
      <c r="A1277" s="10">
        <v>45200</v>
      </c>
      <c r="B1277" s="9" t="s">
        <v>6556</v>
      </c>
      <c r="C1277" s="9" t="s">
        <v>6506</v>
      </c>
      <c r="D1277" s="11" t="s">
        <v>22</v>
      </c>
      <c r="E1277" s="9" t="s">
        <v>6557</v>
      </c>
      <c r="F1277" s="9" t="s">
        <v>6558</v>
      </c>
      <c r="G1277" s="11" t="s">
        <v>41</v>
      </c>
      <c r="H1277" s="11" t="s">
        <v>22</v>
      </c>
      <c r="I1277" s="11" t="s">
        <v>63</v>
      </c>
      <c r="J1277" s="11" t="s">
        <v>27</v>
      </c>
      <c r="K1277" s="11" t="s">
        <v>28</v>
      </c>
      <c r="L1277" s="11" t="s">
        <v>43</v>
      </c>
      <c r="M1277" s="9" t="s">
        <v>30</v>
      </c>
      <c r="N1277" s="9" t="s">
        <v>208</v>
      </c>
      <c r="O1277" s="11" t="s">
        <v>32</v>
      </c>
      <c r="P1277" s="11" t="s">
        <v>22</v>
      </c>
      <c r="Q1277" s="11" t="s">
        <v>6559</v>
      </c>
      <c r="R1277" s="11" t="s">
        <v>46</v>
      </c>
      <c r="S1277" s="9" t="s">
        <v>6560</v>
      </c>
      <c r="T1277" s="9" t="s">
        <v>22</v>
      </c>
    </row>
    <row r="1278" customHeight="1" spans="1:20">
      <c r="A1278" s="10">
        <v>45200</v>
      </c>
      <c r="B1278" s="9" t="s">
        <v>6561</v>
      </c>
      <c r="C1278" s="9" t="s">
        <v>6506</v>
      </c>
      <c r="D1278" s="11" t="s">
        <v>22</v>
      </c>
      <c r="E1278" s="9" t="s">
        <v>6562</v>
      </c>
      <c r="F1278" s="9" t="s">
        <v>6563</v>
      </c>
      <c r="G1278" s="11" t="s">
        <v>336</v>
      </c>
      <c r="H1278" s="11" t="s">
        <v>22</v>
      </c>
      <c r="I1278" s="11" t="s">
        <v>5215</v>
      </c>
      <c r="J1278" s="11" t="s">
        <v>27</v>
      </c>
      <c r="K1278" s="11" t="s">
        <v>28</v>
      </c>
      <c r="L1278" s="11" t="s">
        <v>5216</v>
      </c>
      <c r="M1278" s="9" t="s">
        <v>30</v>
      </c>
      <c r="N1278" s="9" t="s">
        <v>208</v>
      </c>
      <c r="O1278" s="11" t="s">
        <v>32</v>
      </c>
      <c r="P1278" s="11" t="s">
        <v>22</v>
      </c>
      <c r="Q1278" s="11" t="s">
        <v>6564</v>
      </c>
      <c r="R1278" s="11" t="s">
        <v>46</v>
      </c>
      <c r="S1278" s="9" t="s">
        <v>6565</v>
      </c>
      <c r="T1278" s="9" t="s">
        <v>22</v>
      </c>
    </row>
    <row r="1279" customHeight="1" spans="1:20">
      <c r="A1279" s="10">
        <v>45200</v>
      </c>
      <c r="B1279" s="9" t="s">
        <v>6566</v>
      </c>
      <c r="C1279" s="9" t="s">
        <v>6506</v>
      </c>
      <c r="D1279" s="11" t="s">
        <v>22</v>
      </c>
      <c r="E1279" s="9" t="s">
        <v>6567</v>
      </c>
      <c r="F1279" s="9" t="s">
        <v>6568</v>
      </c>
      <c r="G1279" s="11" t="s">
        <v>82</v>
      </c>
      <c r="H1279" s="11" t="s">
        <v>22</v>
      </c>
      <c r="I1279" s="11" t="s">
        <v>5215</v>
      </c>
      <c r="J1279" s="11" t="s">
        <v>27</v>
      </c>
      <c r="K1279" s="11" t="s">
        <v>28</v>
      </c>
      <c r="L1279" s="11" t="s">
        <v>43</v>
      </c>
      <c r="M1279" s="9" t="s">
        <v>30</v>
      </c>
      <c r="N1279" s="9" t="s">
        <v>208</v>
      </c>
      <c r="O1279" s="11" t="s">
        <v>32</v>
      </c>
      <c r="P1279" s="11" t="s">
        <v>22</v>
      </c>
      <c r="Q1279" s="11" t="s">
        <v>6569</v>
      </c>
      <c r="R1279" s="11" t="s">
        <v>46</v>
      </c>
      <c r="S1279" s="9" t="s">
        <v>6570</v>
      </c>
      <c r="T1279" s="9" t="s">
        <v>22</v>
      </c>
    </row>
    <row r="1280" customHeight="1" spans="1:20">
      <c r="A1280" s="10">
        <v>45200</v>
      </c>
      <c r="B1280" s="9" t="s">
        <v>6571</v>
      </c>
      <c r="C1280" s="9" t="s">
        <v>6506</v>
      </c>
      <c r="D1280" s="11" t="s">
        <v>22</v>
      </c>
      <c r="E1280" s="9" t="s">
        <v>6572</v>
      </c>
      <c r="F1280" s="9" t="s">
        <v>6573</v>
      </c>
      <c r="G1280" s="11" t="s">
        <v>82</v>
      </c>
      <c r="H1280" s="11" t="s">
        <v>22</v>
      </c>
      <c r="I1280" s="11" t="s">
        <v>384</v>
      </c>
      <c r="J1280" s="11" t="s">
        <v>27</v>
      </c>
      <c r="K1280" s="11" t="s">
        <v>28</v>
      </c>
      <c r="L1280" s="11" t="s">
        <v>43</v>
      </c>
      <c r="M1280" s="9" t="s">
        <v>44</v>
      </c>
      <c r="N1280" s="9" t="s">
        <v>208</v>
      </c>
      <c r="O1280" s="11" t="s">
        <v>32</v>
      </c>
      <c r="P1280" s="11" t="s">
        <v>22</v>
      </c>
      <c r="Q1280" s="11" t="s">
        <v>6574</v>
      </c>
      <c r="R1280" s="11" t="s">
        <v>46</v>
      </c>
      <c r="S1280" s="9" t="s">
        <v>6575</v>
      </c>
      <c r="T1280" s="9" t="s">
        <v>22</v>
      </c>
    </row>
    <row r="1281" customHeight="1" spans="1:20">
      <c r="A1281" s="10">
        <v>45200</v>
      </c>
      <c r="B1281" s="9" t="s">
        <v>6576</v>
      </c>
      <c r="C1281" s="9" t="s">
        <v>6506</v>
      </c>
      <c r="D1281" s="11" t="s">
        <v>22</v>
      </c>
      <c r="E1281" s="9" t="s">
        <v>6577</v>
      </c>
      <c r="F1281" s="9" t="s">
        <v>6578</v>
      </c>
      <c r="G1281" s="11" t="s">
        <v>41</v>
      </c>
      <c r="H1281" s="11" t="s">
        <v>22</v>
      </c>
      <c r="I1281" s="11" t="s">
        <v>5215</v>
      </c>
      <c r="J1281" s="11" t="s">
        <v>27</v>
      </c>
      <c r="K1281" s="11" t="s">
        <v>28</v>
      </c>
      <c r="L1281" s="11" t="s">
        <v>43</v>
      </c>
      <c r="M1281" s="9" t="s">
        <v>30</v>
      </c>
      <c r="N1281" s="9" t="s">
        <v>208</v>
      </c>
      <c r="O1281" s="11" t="s">
        <v>32</v>
      </c>
      <c r="P1281" s="11" t="s">
        <v>22</v>
      </c>
      <c r="Q1281" s="11" t="s">
        <v>6579</v>
      </c>
      <c r="R1281" s="11" t="s">
        <v>46</v>
      </c>
      <c r="S1281" s="9" t="s">
        <v>6580</v>
      </c>
      <c r="T1281" s="9" t="s">
        <v>22</v>
      </c>
    </row>
    <row r="1282" customHeight="1" spans="1:20">
      <c r="A1282" s="10">
        <v>45200</v>
      </c>
      <c r="B1282" s="9" t="s">
        <v>6581</v>
      </c>
      <c r="C1282" s="9" t="s">
        <v>6506</v>
      </c>
      <c r="D1282" s="11" t="s">
        <v>22</v>
      </c>
      <c r="E1282" s="9" t="s">
        <v>6582</v>
      </c>
      <c r="F1282" s="9" t="s">
        <v>6583</v>
      </c>
      <c r="G1282" s="11" t="s">
        <v>69</v>
      </c>
      <c r="H1282" s="11" t="s">
        <v>6467</v>
      </c>
      <c r="I1282" s="11" t="s">
        <v>511</v>
      </c>
      <c r="J1282" s="11" t="s">
        <v>27</v>
      </c>
      <c r="K1282" s="11" t="s">
        <v>28</v>
      </c>
      <c r="L1282" s="11" t="s">
        <v>43</v>
      </c>
      <c r="M1282" s="9" t="s">
        <v>44</v>
      </c>
      <c r="N1282" s="9" t="s">
        <v>208</v>
      </c>
      <c r="O1282" s="11" t="s">
        <v>32</v>
      </c>
      <c r="P1282" s="11" t="s">
        <v>22</v>
      </c>
      <c r="Q1282" s="11" t="s">
        <v>6584</v>
      </c>
      <c r="R1282" s="11" t="s">
        <v>46</v>
      </c>
      <c r="S1282" s="9" t="s">
        <v>6585</v>
      </c>
      <c r="T1282" s="9" t="s">
        <v>22</v>
      </c>
    </row>
    <row r="1283" customHeight="1" spans="1:20">
      <c r="A1283" s="10">
        <v>45200</v>
      </c>
      <c r="B1283" s="9" t="s">
        <v>6586</v>
      </c>
      <c r="C1283" s="9" t="s">
        <v>6506</v>
      </c>
      <c r="D1283" s="11" t="s">
        <v>22</v>
      </c>
      <c r="E1283" s="9" t="s">
        <v>6587</v>
      </c>
      <c r="F1283" s="9" t="s">
        <v>3884</v>
      </c>
      <c r="G1283" s="11" t="s">
        <v>25</v>
      </c>
      <c r="H1283" s="11" t="s">
        <v>22</v>
      </c>
      <c r="I1283" s="11" t="s">
        <v>6588</v>
      </c>
      <c r="J1283" s="11" t="s">
        <v>27</v>
      </c>
      <c r="K1283" s="11" t="s">
        <v>28</v>
      </c>
      <c r="L1283" s="11" t="s">
        <v>5216</v>
      </c>
      <c r="M1283" s="9" t="s">
        <v>30</v>
      </c>
      <c r="N1283" s="9" t="s">
        <v>208</v>
      </c>
      <c r="O1283" s="11" t="s">
        <v>32</v>
      </c>
      <c r="P1283" s="11" t="s">
        <v>22</v>
      </c>
      <c r="Q1283" s="11" t="s">
        <v>6589</v>
      </c>
      <c r="R1283" s="11" t="s">
        <v>46</v>
      </c>
      <c r="S1283" s="9" t="s">
        <v>6590</v>
      </c>
      <c r="T1283" s="9" t="s">
        <v>22</v>
      </c>
    </row>
    <row r="1284" customHeight="1" spans="1:20">
      <c r="A1284" s="10">
        <v>45200</v>
      </c>
      <c r="B1284" s="9" t="s">
        <v>6591</v>
      </c>
      <c r="C1284" s="9" t="s">
        <v>6506</v>
      </c>
      <c r="D1284" s="11" t="s">
        <v>22</v>
      </c>
      <c r="E1284" s="9" t="s">
        <v>6592</v>
      </c>
      <c r="F1284" s="9" t="s">
        <v>6593</v>
      </c>
      <c r="G1284" s="11" t="s">
        <v>130</v>
      </c>
      <c r="H1284" s="11" t="s">
        <v>22</v>
      </c>
      <c r="I1284" s="11" t="s">
        <v>412</v>
      </c>
      <c r="J1284" s="11" t="s">
        <v>27</v>
      </c>
      <c r="K1284" s="11" t="s">
        <v>28</v>
      </c>
      <c r="L1284" s="11" t="s">
        <v>43</v>
      </c>
      <c r="M1284" s="9" t="s">
        <v>30</v>
      </c>
      <c r="N1284" s="9" t="s">
        <v>208</v>
      </c>
      <c r="O1284" s="11" t="s">
        <v>32</v>
      </c>
      <c r="P1284" s="11" t="s">
        <v>22</v>
      </c>
      <c r="Q1284" s="11" t="s">
        <v>6594</v>
      </c>
      <c r="R1284" s="11" t="s">
        <v>46</v>
      </c>
      <c r="S1284" s="9" t="s">
        <v>6595</v>
      </c>
      <c r="T1284" s="9" t="s">
        <v>22</v>
      </c>
    </row>
    <row r="1285" customHeight="1" spans="1:20">
      <c r="A1285" s="10">
        <v>45200</v>
      </c>
      <c r="B1285" s="9" t="s">
        <v>6596</v>
      </c>
      <c r="C1285" s="9" t="s">
        <v>6506</v>
      </c>
      <c r="D1285" s="11" t="s">
        <v>22</v>
      </c>
      <c r="E1285" s="9" t="s">
        <v>6597</v>
      </c>
      <c r="F1285" s="9" t="s">
        <v>6598</v>
      </c>
      <c r="G1285" s="11" t="s">
        <v>69</v>
      </c>
      <c r="H1285" s="11" t="s">
        <v>22</v>
      </c>
      <c r="I1285" s="11" t="s">
        <v>576</v>
      </c>
      <c r="J1285" s="11" t="s">
        <v>27</v>
      </c>
      <c r="K1285" s="11" t="s">
        <v>28</v>
      </c>
      <c r="L1285" s="11" t="s">
        <v>43</v>
      </c>
      <c r="M1285" s="9" t="s">
        <v>44</v>
      </c>
      <c r="N1285" s="9" t="s">
        <v>208</v>
      </c>
      <c r="O1285" s="11" t="s">
        <v>32</v>
      </c>
      <c r="P1285" s="11" t="s">
        <v>22</v>
      </c>
      <c r="Q1285" s="11" t="s">
        <v>6599</v>
      </c>
      <c r="R1285" s="11" t="s">
        <v>46</v>
      </c>
      <c r="S1285" s="9" t="s">
        <v>6600</v>
      </c>
      <c r="T1285" s="9" t="s">
        <v>6601</v>
      </c>
    </row>
    <row r="1286" customHeight="1" spans="1:20">
      <c r="A1286" s="10">
        <v>45200</v>
      </c>
      <c r="B1286" s="9" t="s">
        <v>6602</v>
      </c>
      <c r="C1286" s="9" t="s">
        <v>6506</v>
      </c>
      <c r="D1286" s="11" t="s">
        <v>22</v>
      </c>
      <c r="E1286" s="9" t="s">
        <v>6603</v>
      </c>
      <c r="F1286" s="9" t="s">
        <v>6604</v>
      </c>
      <c r="G1286" s="11" t="s">
        <v>82</v>
      </c>
      <c r="H1286" s="11" t="s">
        <v>22</v>
      </c>
      <c r="I1286" s="11" t="s">
        <v>207</v>
      </c>
      <c r="J1286" s="11" t="s">
        <v>27</v>
      </c>
      <c r="K1286" s="11" t="s">
        <v>28</v>
      </c>
      <c r="L1286" s="11" t="s">
        <v>43</v>
      </c>
      <c r="M1286" s="9" t="s">
        <v>44</v>
      </c>
      <c r="N1286" s="9" t="s">
        <v>208</v>
      </c>
      <c r="O1286" s="11" t="s">
        <v>32</v>
      </c>
      <c r="P1286" s="11" t="s">
        <v>22</v>
      </c>
      <c r="Q1286" s="11" t="s">
        <v>6605</v>
      </c>
      <c r="R1286" s="11" t="s">
        <v>46</v>
      </c>
      <c r="S1286" s="9" t="s">
        <v>6606</v>
      </c>
      <c r="T1286" s="9" t="s">
        <v>6607</v>
      </c>
    </row>
    <row r="1287" customHeight="1" spans="1:20">
      <c r="A1287" s="10">
        <v>45200</v>
      </c>
      <c r="B1287" s="9" t="s">
        <v>6608</v>
      </c>
      <c r="C1287" s="9" t="s">
        <v>6506</v>
      </c>
      <c r="D1287" s="11" t="s">
        <v>22</v>
      </c>
      <c r="E1287" s="9" t="s">
        <v>6609</v>
      </c>
      <c r="F1287" s="9" t="s">
        <v>6610</v>
      </c>
      <c r="G1287" s="11" t="s">
        <v>53</v>
      </c>
      <c r="H1287" s="11" t="s">
        <v>22</v>
      </c>
      <c r="I1287" s="11" t="s">
        <v>384</v>
      </c>
      <c r="J1287" s="11" t="s">
        <v>27</v>
      </c>
      <c r="K1287" s="11" t="s">
        <v>28</v>
      </c>
      <c r="L1287" s="11" t="s">
        <v>43</v>
      </c>
      <c r="M1287" s="9" t="s">
        <v>30</v>
      </c>
      <c r="N1287" s="9" t="s">
        <v>208</v>
      </c>
      <c r="O1287" s="11" t="s">
        <v>32</v>
      </c>
      <c r="P1287" s="11" t="s">
        <v>22</v>
      </c>
      <c r="Q1287" s="11" t="s">
        <v>6611</v>
      </c>
      <c r="R1287" s="11" t="s">
        <v>46</v>
      </c>
      <c r="S1287" s="9" t="s">
        <v>6612</v>
      </c>
      <c r="T1287" s="9" t="s">
        <v>6613</v>
      </c>
    </row>
    <row r="1288" customHeight="1" spans="1:20">
      <c r="A1288" s="10">
        <v>45200</v>
      </c>
      <c r="B1288" s="9" t="s">
        <v>6614</v>
      </c>
      <c r="C1288" s="9" t="s">
        <v>6506</v>
      </c>
      <c r="D1288" s="11" t="s">
        <v>22</v>
      </c>
      <c r="E1288" s="9" t="s">
        <v>6615</v>
      </c>
      <c r="F1288" s="9" t="s">
        <v>6616</v>
      </c>
      <c r="G1288" s="11" t="s">
        <v>130</v>
      </c>
      <c r="H1288" s="11" t="s">
        <v>22</v>
      </c>
      <c r="I1288" s="11" t="s">
        <v>299</v>
      </c>
      <c r="J1288" s="11" t="s">
        <v>27</v>
      </c>
      <c r="K1288" s="11" t="s">
        <v>28</v>
      </c>
      <c r="L1288" s="11" t="s">
        <v>43</v>
      </c>
      <c r="M1288" s="9" t="s">
        <v>44</v>
      </c>
      <c r="N1288" s="9" t="s">
        <v>208</v>
      </c>
      <c r="O1288" s="11" t="s">
        <v>32</v>
      </c>
      <c r="P1288" s="11" t="s">
        <v>22</v>
      </c>
      <c r="Q1288" s="11" t="s">
        <v>6617</v>
      </c>
      <c r="R1288" s="11" t="s">
        <v>46</v>
      </c>
      <c r="S1288" s="9" t="s">
        <v>6618</v>
      </c>
      <c r="T1288" s="9" t="s">
        <v>6619</v>
      </c>
    </row>
    <row r="1289" customHeight="1" spans="1:20">
      <c r="A1289" s="10">
        <v>45200</v>
      </c>
      <c r="B1289" s="9" t="s">
        <v>6620</v>
      </c>
      <c r="C1289" s="9" t="s">
        <v>6506</v>
      </c>
      <c r="D1289" s="11" t="s">
        <v>22</v>
      </c>
      <c r="E1289" s="9" t="s">
        <v>6621</v>
      </c>
      <c r="F1289" s="9" t="s">
        <v>6622</v>
      </c>
      <c r="G1289" s="11" t="s">
        <v>41</v>
      </c>
      <c r="H1289" s="11" t="s">
        <v>110</v>
      </c>
      <c r="I1289" s="11" t="s">
        <v>253</v>
      </c>
      <c r="J1289" s="11" t="s">
        <v>27</v>
      </c>
      <c r="K1289" s="11" t="s">
        <v>28</v>
      </c>
      <c r="L1289" s="11" t="s">
        <v>43</v>
      </c>
      <c r="M1289" s="9" t="s">
        <v>44</v>
      </c>
      <c r="N1289" s="9" t="s">
        <v>208</v>
      </c>
      <c r="O1289" s="11" t="s">
        <v>32</v>
      </c>
      <c r="P1289" s="11" t="s">
        <v>22</v>
      </c>
      <c r="Q1289" s="11" t="s">
        <v>6623</v>
      </c>
      <c r="R1289" s="11" t="s">
        <v>46</v>
      </c>
      <c r="S1289" s="9" t="s">
        <v>6624</v>
      </c>
      <c r="T1289" s="9" t="s">
        <v>6625</v>
      </c>
    </row>
    <row r="1290" customHeight="1" spans="1:20">
      <c r="A1290" s="10">
        <v>45200</v>
      </c>
      <c r="B1290" s="9" t="s">
        <v>6626</v>
      </c>
      <c r="C1290" s="9" t="s">
        <v>6627</v>
      </c>
      <c r="D1290" s="11" t="s">
        <v>22</v>
      </c>
      <c r="E1290" s="9" t="s">
        <v>6628</v>
      </c>
      <c r="F1290" s="9" t="s">
        <v>6629</v>
      </c>
      <c r="G1290" s="11" t="s">
        <v>69</v>
      </c>
      <c r="H1290" s="11" t="s">
        <v>418</v>
      </c>
      <c r="I1290" s="11" t="s">
        <v>26</v>
      </c>
      <c r="J1290" s="11" t="s">
        <v>27</v>
      </c>
      <c r="K1290" s="11" t="s">
        <v>195</v>
      </c>
      <c r="L1290" s="11" t="s">
        <v>29</v>
      </c>
      <c r="M1290" s="9" t="s">
        <v>169</v>
      </c>
      <c r="N1290" s="9" t="s">
        <v>31</v>
      </c>
      <c r="O1290" s="11" t="s">
        <v>32</v>
      </c>
      <c r="P1290" s="11" t="s">
        <v>22</v>
      </c>
      <c r="Q1290" s="11" t="s">
        <v>6630</v>
      </c>
      <c r="R1290" s="11" t="s">
        <v>34</v>
      </c>
      <c r="S1290" s="9" t="s">
        <v>6631</v>
      </c>
      <c r="T1290" s="9" t="s">
        <v>6632</v>
      </c>
    </row>
    <row r="1291" customHeight="1" spans="1:20">
      <c r="A1291" s="10">
        <v>45200</v>
      </c>
      <c r="B1291" s="9" t="s">
        <v>6633</v>
      </c>
      <c r="C1291" s="9" t="s">
        <v>817</v>
      </c>
      <c r="D1291" s="11" t="s">
        <v>22</v>
      </c>
      <c r="E1291" s="9" t="s">
        <v>6634</v>
      </c>
      <c r="F1291" s="9" t="s">
        <v>6635</v>
      </c>
      <c r="G1291" s="11" t="s">
        <v>82</v>
      </c>
      <c r="H1291" s="11" t="s">
        <v>22</v>
      </c>
      <c r="I1291" s="11" t="s">
        <v>168</v>
      </c>
      <c r="J1291" s="11" t="s">
        <v>27</v>
      </c>
      <c r="K1291" s="11" t="s">
        <v>28</v>
      </c>
      <c r="L1291" s="11" t="s">
        <v>43</v>
      </c>
      <c r="M1291" s="9" t="s">
        <v>169</v>
      </c>
      <c r="N1291" s="9" t="s">
        <v>31</v>
      </c>
      <c r="O1291" s="11" t="s">
        <v>32</v>
      </c>
      <c r="P1291" s="11" t="s">
        <v>22</v>
      </c>
      <c r="Q1291" s="11" t="s">
        <v>6636</v>
      </c>
      <c r="R1291" s="11" t="s">
        <v>46</v>
      </c>
      <c r="S1291" s="9" t="s">
        <v>6637</v>
      </c>
      <c r="T1291" s="9" t="s">
        <v>6638</v>
      </c>
    </row>
    <row r="1292" customHeight="1" spans="1:20">
      <c r="A1292" s="10">
        <v>45200</v>
      </c>
      <c r="B1292" s="9" t="s">
        <v>6639</v>
      </c>
      <c r="C1292" s="9" t="s">
        <v>646</v>
      </c>
      <c r="D1292" s="11" t="s">
        <v>22</v>
      </c>
      <c r="E1292" s="9" t="s">
        <v>6640</v>
      </c>
      <c r="F1292" s="9" t="s">
        <v>6641</v>
      </c>
      <c r="G1292" s="11" t="s">
        <v>2152</v>
      </c>
      <c r="H1292" s="11" t="s">
        <v>22</v>
      </c>
      <c r="I1292" s="11" t="s">
        <v>337</v>
      </c>
      <c r="J1292" s="11" t="s">
        <v>27</v>
      </c>
      <c r="K1292" s="11" t="s">
        <v>28</v>
      </c>
      <c r="L1292" s="11" t="s">
        <v>43</v>
      </c>
      <c r="M1292" s="9" t="s">
        <v>30</v>
      </c>
      <c r="N1292" s="9" t="s">
        <v>31</v>
      </c>
      <c r="O1292" s="11" t="s">
        <v>32</v>
      </c>
      <c r="P1292" s="11" t="s">
        <v>22</v>
      </c>
      <c r="Q1292" s="11" t="s">
        <v>6642</v>
      </c>
      <c r="R1292" s="11" t="s">
        <v>46</v>
      </c>
      <c r="S1292" s="9" t="s">
        <v>6643</v>
      </c>
      <c r="T1292" s="9" t="s">
        <v>6644</v>
      </c>
    </row>
    <row r="1293" customHeight="1" spans="1:20">
      <c r="A1293" s="10">
        <v>45200</v>
      </c>
      <c r="B1293" s="9" t="s">
        <v>6645</v>
      </c>
      <c r="C1293" s="9" t="s">
        <v>6646</v>
      </c>
      <c r="D1293" s="11" t="s">
        <v>22</v>
      </c>
      <c r="E1293" s="9" t="s">
        <v>6647</v>
      </c>
      <c r="F1293" s="9" t="s">
        <v>6648</v>
      </c>
      <c r="G1293" s="11" t="s">
        <v>41</v>
      </c>
      <c r="H1293" s="11" t="s">
        <v>22</v>
      </c>
      <c r="I1293" s="11" t="s">
        <v>1595</v>
      </c>
      <c r="J1293" s="11" t="s">
        <v>27</v>
      </c>
      <c r="K1293" s="11" t="s">
        <v>28</v>
      </c>
      <c r="L1293" s="11" t="s">
        <v>43</v>
      </c>
      <c r="M1293" s="9" t="s">
        <v>30</v>
      </c>
      <c r="N1293" s="9" t="s">
        <v>31</v>
      </c>
      <c r="O1293" s="11" t="s">
        <v>32</v>
      </c>
      <c r="P1293" s="11" t="s">
        <v>6649</v>
      </c>
      <c r="Q1293" s="11" t="s">
        <v>6650</v>
      </c>
      <c r="R1293" s="11" t="s">
        <v>46</v>
      </c>
      <c r="S1293" s="9" t="s">
        <v>6651</v>
      </c>
      <c r="T1293" s="9" t="s">
        <v>22</v>
      </c>
    </row>
    <row r="1294" customHeight="1" spans="1:20">
      <c r="A1294" s="10">
        <v>45200</v>
      </c>
      <c r="B1294" s="9" t="s">
        <v>6652</v>
      </c>
      <c r="C1294" s="9" t="s">
        <v>6653</v>
      </c>
      <c r="D1294" s="11" t="s">
        <v>22</v>
      </c>
      <c r="E1294" s="9" t="s">
        <v>6654</v>
      </c>
      <c r="F1294" s="9" t="s">
        <v>6655</v>
      </c>
      <c r="G1294" s="11" t="s">
        <v>25</v>
      </c>
      <c r="H1294" s="11" t="s">
        <v>22</v>
      </c>
      <c r="I1294" s="11" t="s">
        <v>576</v>
      </c>
      <c r="J1294" s="11" t="s">
        <v>27</v>
      </c>
      <c r="K1294" s="11" t="s">
        <v>28</v>
      </c>
      <c r="L1294" s="11" t="s">
        <v>43</v>
      </c>
      <c r="M1294" s="9" t="s">
        <v>44</v>
      </c>
      <c r="N1294" s="9" t="s">
        <v>31</v>
      </c>
      <c r="O1294" s="11" t="s">
        <v>32</v>
      </c>
      <c r="P1294" s="11" t="s">
        <v>6656</v>
      </c>
      <c r="Q1294" s="11" t="s">
        <v>6657</v>
      </c>
      <c r="R1294" s="11" t="s">
        <v>46</v>
      </c>
      <c r="S1294" s="9" t="s">
        <v>6658</v>
      </c>
      <c r="T1294" s="9" t="s">
        <v>22</v>
      </c>
    </row>
    <row r="1295" customHeight="1" spans="1:20">
      <c r="A1295" s="10">
        <v>45200</v>
      </c>
      <c r="B1295" s="9" t="s">
        <v>6659</v>
      </c>
      <c r="C1295" s="9" t="s">
        <v>6660</v>
      </c>
      <c r="D1295" s="11" t="s">
        <v>22</v>
      </c>
      <c r="E1295" s="9" t="s">
        <v>6661</v>
      </c>
      <c r="F1295" s="9" t="s">
        <v>1464</v>
      </c>
      <c r="G1295" s="11" t="s">
        <v>336</v>
      </c>
      <c r="H1295" s="11" t="s">
        <v>6662</v>
      </c>
      <c r="I1295" s="11" t="s">
        <v>1181</v>
      </c>
      <c r="J1295" s="11" t="s">
        <v>27</v>
      </c>
      <c r="K1295" s="11" t="s">
        <v>28</v>
      </c>
      <c r="L1295" s="11" t="s">
        <v>43</v>
      </c>
      <c r="M1295" s="9" t="s">
        <v>44</v>
      </c>
      <c r="N1295" s="9" t="s">
        <v>31</v>
      </c>
      <c r="O1295" s="11" t="s">
        <v>32</v>
      </c>
      <c r="P1295" s="11" t="s">
        <v>22</v>
      </c>
      <c r="Q1295" s="11" t="s">
        <v>6663</v>
      </c>
      <c r="R1295" s="11" t="s">
        <v>46</v>
      </c>
      <c r="S1295" s="9" t="s">
        <v>6664</v>
      </c>
      <c r="T1295" s="9" t="s">
        <v>22</v>
      </c>
    </row>
    <row r="1296" customHeight="1" spans="1:20">
      <c r="A1296" s="10">
        <v>45200</v>
      </c>
      <c r="B1296" s="9" t="s">
        <v>6665</v>
      </c>
      <c r="C1296" s="9" t="s">
        <v>6666</v>
      </c>
      <c r="D1296" s="11" t="s">
        <v>22</v>
      </c>
      <c r="E1296" s="9" t="s">
        <v>6667</v>
      </c>
      <c r="F1296" s="9" t="s">
        <v>6668</v>
      </c>
      <c r="G1296" s="11" t="s">
        <v>247</v>
      </c>
      <c r="H1296" s="11" t="s">
        <v>22</v>
      </c>
      <c r="I1296" s="11" t="s">
        <v>412</v>
      </c>
      <c r="J1296" s="11" t="s">
        <v>27</v>
      </c>
      <c r="K1296" s="11" t="s">
        <v>28</v>
      </c>
      <c r="L1296" s="11" t="s">
        <v>43</v>
      </c>
      <c r="M1296" s="9" t="s">
        <v>30</v>
      </c>
      <c r="N1296" s="9" t="s">
        <v>31</v>
      </c>
      <c r="O1296" s="11" t="s">
        <v>32</v>
      </c>
      <c r="P1296" s="11" t="s">
        <v>6669</v>
      </c>
      <c r="Q1296" s="11" t="s">
        <v>6670</v>
      </c>
      <c r="R1296" s="11" t="s">
        <v>46</v>
      </c>
      <c r="S1296" s="9" t="s">
        <v>6671</v>
      </c>
      <c r="T1296" s="9" t="s">
        <v>6672</v>
      </c>
    </row>
    <row r="1297" customHeight="1" spans="1:20">
      <c r="A1297" s="10">
        <v>45200</v>
      </c>
      <c r="B1297" s="9" t="s">
        <v>6673</v>
      </c>
      <c r="C1297" s="9" t="s">
        <v>6674</v>
      </c>
      <c r="D1297" s="11" t="s">
        <v>22</v>
      </c>
      <c r="E1297" s="9" t="s">
        <v>6675</v>
      </c>
      <c r="F1297" s="9" t="s">
        <v>6676</v>
      </c>
      <c r="G1297" s="11" t="s">
        <v>82</v>
      </c>
      <c r="H1297" s="11" t="s">
        <v>22</v>
      </c>
      <c r="I1297" s="11" t="s">
        <v>26</v>
      </c>
      <c r="J1297" s="11" t="s">
        <v>27</v>
      </c>
      <c r="K1297" s="11" t="s">
        <v>28</v>
      </c>
      <c r="L1297" s="11" t="s">
        <v>29</v>
      </c>
      <c r="M1297" s="9" t="s">
        <v>169</v>
      </c>
      <c r="N1297" s="9" t="s">
        <v>31</v>
      </c>
      <c r="O1297" s="11" t="s">
        <v>32</v>
      </c>
      <c r="P1297" s="11" t="s">
        <v>22</v>
      </c>
      <c r="Q1297" s="11" t="s">
        <v>6677</v>
      </c>
      <c r="R1297" s="11" t="s">
        <v>34</v>
      </c>
      <c r="S1297" s="9" t="s">
        <v>6678</v>
      </c>
      <c r="T1297" s="9" t="s">
        <v>6679</v>
      </c>
    </row>
    <row r="1298" customHeight="1" spans="1:20">
      <c r="A1298" s="10">
        <v>45200</v>
      </c>
      <c r="B1298" s="9" t="s">
        <v>6680</v>
      </c>
      <c r="C1298" s="9" t="s">
        <v>6660</v>
      </c>
      <c r="D1298" s="11" t="s">
        <v>22</v>
      </c>
      <c r="E1298" s="9" t="s">
        <v>6681</v>
      </c>
      <c r="F1298" s="9" t="s">
        <v>6682</v>
      </c>
      <c r="G1298" s="11" t="s">
        <v>62</v>
      </c>
      <c r="H1298" s="11" t="s">
        <v>22</v>
      </c>
      <c r="I1298" s="11" t="s">
        <v>293</v>
      </c>
      <c r="J1298" s="11" t="s">
        <v>27</v>
      </c>
      <c r="K1298" s="11" t="s">
        <v>28</v>
      </c>
      <c r="L1298" s="11" t="s">
        <v>43</v>
      </c>
      <c r="M1298" s="9" t="s">
        <v>44</v>
      </c>
      <c r="N1298" s="9" t="s">
        <v>31</v>
      </c>
      <c r="O1298" s="11" t="s">
        <v>32</v>
      </c>
      <c r="P1298" s="11" t="s">
        <v>22</v>
      </c>
      <c r="Q1298" s="11" t="s">
        <v>6683</v>
      </c>
      <c r="R1298" s="11" t="s">
        <v>46</v>
      </c>
      <c r="S1298" s="9" t="s">
        <v>6684</v>
      </c>
      <c r="T1298" s="9" t="s">
        <v>6685</v>
      </c>
    </row>
    <row r="1299" customHeight="1" spans="1:20">
      <c r="A1299" s="10">
        <v>45200</v>
      </c>
      <c r="B1299" s="9" t="s">
        <v>6686</v>
      </c>
      <c r="C1299" s="9" t="s">
        <v>6687</v>
      </c>
      <c r="D1299" s="11" t="s">
        <v>22</v>
      </c>
      <c r="E1299" s="9" t="s">
        <v>6688</v>
      </c>
      <c r="F1299" s="9" t="s">
        <v>6689</v>
      </c>
      <c r="G1299" s="11" t="s">
        <v>69</v>
      </c>
      <c r="H1299" s="11" t="s">
        <v>22</v>
      </c>
      <c r="I1299" s="11" t="s">
        <v>26</v>
      </c>
      <c r="J1299" s="11" t="s">
        <v>27</v>
      </c>
      <c r="K1299" s="11" t="s">
        <v>195</v>
      </c>
      <c r="L1299" s="11" t="s">
        <v>29</v>
      </c>
      <c r="M1299" s="9" t="s">
        <v>169</v>
      </c>
      <c r="N1299" s="9" t="s">
        <v>31</v>
      </c>
      <c r="O1299" s="11" t="s">
        <v>32</v>
      </c>
      <c r="P1299" s="11" t="s">
        <v>22</v>
      </c>
      <c r="Q1299" s="11" t="s">
        <v>6690</v>
      </c>
      <c r="R1299" s="11" t="s">
        <v>34</v>
      </c>
      <c r="S1299" s="9" t="s">
        <v>6691</v>
      </c>
      <c r="T1299" s="9" t="s">
        <v>6692</v>
      </c>
    </row>
    <row r="1300" customHeight="1" spans="1:20">
      <c r="A1300" s="10">
        <v>45200</v>
      </c>
      <c r="B1300" s="9" t="s">
        <v>6693</v>
      </c>
      <c r="C1300" s="9" t="s">
        <v>6694</v>
      </c>
      <c r="D1300" s="11" t="s">
        <v>22</v>
      </c>
      <c r="E1300" s="9" t="s">
        <v>6695</v>
      </c>
      <c r="F1300" s="9" t="s">
        <v>6696</v>
      </c>
      <c r="G1300" s="11" t="s">
        <v>53</v>
      </c>
      <c r="H1300" s="11" t="s">
        <v>22</v>
      </c>
      <c r="I1300" s="11" t="s">
        <v>26</v>
      </c>
      <c r="J1300" s="11" t="s">
        <v>27</v>
      </c>
      <c r="K1300" s="11" t="s">
        <v>76</v>
      </c>
      <c r="L1300" s="11" t="s">
        <v>29</v>
      </c>
      <c r="M1300" s="9" t="s">
        <v>30</v>
      </c>
      <c r="N1300" s="9" t="s">
        <v>31</v>
      </c>
      <c r="O1300" s="11" t="s">
        <v>32</v>
      </c>
      <c r="P1300" s="11" t="s">
        <v>22</v>
      </c>
      <c r="Q1300" s="11" t="s">
        <v>6697</v>
      </c>
      <c r="R1300" s="11" t="s">
        <v>34</v>
      </c>
      <c r="S1300" s="9" t="s">
        <v>6698</v>
      </c>
      <c r="T1300" s="9" t="s">
        <v>6699</v>
      </c>
    </row>
    <row r="1301" customHeight="1" spans="1:20">
      <c r="A1301" s="10">
        <v>45200</v>
      </c>
      <c r="B1301" s="9" t="s">
        <v>6700</v>
      </c>
      <c r="C1301" s="9" t="s">
        <v>5318</v>
      </c>
      <c r="D1301" s="11" t="s">
        <v>22</v>
      </c>
      <c r="E1301" s="9" t="s">
        <v>6701</v>
      </c>
      <c r="F1301" s="9" t="s">
        <v>6702</v>
      </c>
      <c r="G1301" s="11" t="s">
        <v>336</v>
      </c>
      <c r="H1301" s="11" t="s">
        <v>22</v>
      </c>
      <c r="I1301" s="11" t="s">
        <v>117</v>
      </c>
      <c r="J1301" s="11" t="s">
        <v>27</v>
      </c>
      <c r="K1301" s="11" t="s">
        <v>28</v>
      </c>
      <c r="L1301" s="11" t="s">
        <v>43</v>
      </c>
      <c r="M1301" s="9" t="s">
        <v>44</v>
      </c>
      <c r="N1301" s="9" t="s">
        <v>31</v>
      </c>
      <c r="O1301" s="11" t="s">
        <v>32</v>
      </c>
      <c r="P1301" s="11" t="s">
        <v>22</v>
      </c>
      <c r="Q1301" s="11" t="s">
        <v>6703</v>
      </c>
      <c r="R1301" s="11" t="s">
        <v>46</v>
      </c>
      <c r="S1301" s="9" t="s">
        <v>6704</v>
      </c>
      <c r="T1301" s="9" t="s">
        <v>6705</v>
      </c>
    </row>
    <row r="1302" customHeight="1" spans="1:20">
      <c r="A1302" s="10">
        <v>45200</v>
      </c>
      <c r="B1302" s="9" t="s">
        <v>6706</v>
      </c>
      <c r="C1302" s="9" t="s">
        <v>6707</v>
      </c>
      <c r="D1302" s="11" t="s">
        <v>22</v>
      </c>
      <c r="E1302" s="9" t="s">
        <v>6708</v>
      </c>
      <c r="F1302" s="9" t="s">
        <v>4596</v>
      </c>
      <c r="G1302" s="11" t="s">
        <v>53</v>
      </c>
      <c r="H1302" s="11" t="s">
        <v>22</v>
      </c>
      <c r="I1302" s="11" t="s">
        <v>299</v>
      </c>
      <c r="J1302" s="11" t="s">
        <v>27</v>
      </c>
      <c r="K1302" s="11" t="s">
        <v>28</v>
      </c>
      <c r="L1302" s="11" t="s">
        <v>43</v>
      </c>
      <c r="M1302" s="9" t="s">
        <v>44</v>
      </c>
      <c r="N1302" s="9" t="s">
        <v>743</v>
      </c>
      <c r="O1302" s="11" t="s">
        <v>32</v>
      </c>
      <c r="P1302" s="11" t="s">
        <v>22</v>
      </c>
      <c r="Q1302" s="11" t="s">
        <v>6709</v>
      </c>
      <c r="R1302" s="11" t="s">
        <v>46</v>
      </c>
      <c r="S1302" s="9" t="s">
        <v>6710</v>
      </c>
      <c r="T1302" s="9" t="s">
        <v>22</v>
      </c>
    </row>
    <row r="1303" customHeight="1" spans="1:20">
      <c r="A1303" s="10">
        <v>45200</v>
      </c>
      <c r="B1303" s="9" t="s">
        <v>6711</v>
      </c>
      <c r="C1303" s="9" t="s">
        <v>6707</v>
      </c>
      <c r="D1303" s="11" t="s">
        <v>22</v>
      </c>
      <c r="E1303" s="9" t="s">
        <v>6712</v>
      </c>
      <c r="F1303" s="9" t="s">
        <v>6713</v>
      </c>
      <c r="G1303" s="11" t="s">
        <v>82</v>
      </c>
      <c r="H1303" s="11" t="s">
        <v>22</v>
      </c>
      <c r="I1303" s="11" t="s">
        <v>5215</v>
      </c>
      <c r="J1303" s="11" t="s">
        <v>27</v>
      </c>
      <c r="K1303" s="11" t="s">
        <v>28</v>
      </c>
      <c r="L1303" s="11" t="s">
        <v>43</v>
      </c>
      <c r="M1303" s="9" t="s">
        <v>30</v>
      </c>
      <c r="N1303" s="9" t="s">
        <v>743</v>
      </c>
      <c r="O1303" s="11" t="s">
        <v>32</v>
      </c>
      <c r="P1303" s="11" t="s">
        <v>22</v>
      </c>
      <c r="Q1303" s="11" t="s">
        <v>6714</v>
      </c>
      <c r="R1303" s="11" t="s">
        <v>46</v>
      </c>
      <c r="S1303" s="9" t="s">
        <v>6715</v>
      </c>
      <c r="T1303" s="9" t="s">
        <v>22</v>
      </c>
    </row>
    <row r="1304" customHeight="1" spans="1:20">
      <c r="A1304" s="10">
        <v>45200</v>
      </c>
      <c r="B1304" s="9" t="s">
        <v>6716</v>
      </c>
      <c r="C1304" s="9" t="s">
        <v>6717</v>
      </c>
      <c r="D1304" s="11" t="s">
        <v>22</v>
      </c>
      <c r="E1304" s="9" t="s">
        <v>6718</v>
      </c>
      <c r="F1304" s="9" t="s">
        <v>6719</v>
      </c>
      <c r="G1304" s="11" t="s">
        <v>130</v>
      </c>
      <c r="H1304" s="11" t="s">
        <v>22</v>
      </c>
      <c r="I1304" s="11" t="s">
        <v>26</v>
      </c>
      <c r="J1304" s="11" t="s">
        <v>27</v>
      </c>
      <c r="K1304" s="11" t="s">
        <v>76</v>
      </c>
      <c r="L1304" s="11" t="s">
        <v>29</v>
      </c>
      <c r="M1304" s="9" t="s">
        <v>30</v>
      </c>
      <c r="N1304" s="9" t="s">
        <v>31</v>
      </c>
      <c r="O1304" s="11" t="s">
        <v>32</v>
      </c>
      <c r="P1304" s="11" t="s">
        <v>22</v>
      </c>
      <c r="Q1304" s="11" t="s">
        <v>6720</v>
      </c>
      <c r="R1304" s="11" t="s">
        <v>34</v>
      </c>
      <c r="S1304" s="9" t="s">
        <v>6721</v>
      </c>
      <c r="T1304" s="9" t="s">
        <v>22</v>
      </c>
    </row>
    <row r="1305" customHeight="1" spans="1:20">
      <c r="A1305" s="10">
        <v>45200</v>
      </c>
      <c r="B1305" s="9" t="s">
        <v>6722</v>
      </c>
      <c r="C1305" s="9" t="s">
        <v>393</v>
      </c>
      <c r="D1305" s="11" t="s">
        <v>22</v>
      </c>
      <c r="E1305" s="9" t="s">
        <v>6723</v>
      </c>
      <c r="F1305" s="9" t="s">
        <v>6724</v>
      </c>
      <c r="G1305" s="11" t="s">
        <v>69</v>
      </c>
      <c r="H1305" s="11" t="s">
        <v>22</v>
      </c>
      <c r="I1305" s="11" t="s">
        <v>26</v>
      </c>
      <c r="J1305" s="11" t="s">
        <v>27</v>
      </c>
      <c r="K1305" s="11" t="s">
        <v>195</v>
      </c>
      <c r="L1305" s="11" t="s">
        <v>29</v>
      </c>
      <c r="M1305" s="9" t="s">
        <v>30</v>
      </c>
      <c r="N1305" s="9" t="s">
        <v>31</v>
      </c>
      <c r="O1305" s="11" t="s">
        <v>32</v>
      </c>
      <c r="P1305" s="11" t="s">
        <v>22</v>
      </c>
      <c r="Q1305" s="11" t="s">
        <v>6725</v>
      </c>
      <c r="R1305" s="11" t="s">
        <v>34</v>
      </c>
      <c r="S1305" s="9" t="s">
        <v>6726</v>
      </c>
      <c r="T1305" s="9" t="s">
        <v>22</v>
      </c>
    </row>
    <row r="1306" customHeight="1" spans="1:20">
      <c r="A1306" s="10">
        <v>45200</v>
      </c>
      <c r="B1306" s="9" t="s">
        <v>6727</v>
      </c>
      <c r="C1306" s="9" t="s">
        <v>6728</v>
      </c>
      <c r="D1306" s="11" t="s">
        <v>22</v>
      </c>
      <c r="E1306" s="9" t="s">
        <v>6729</v>
      </c>
      <c r="F1306" s="9" t="s">
        <v>6730</v>
      </c>
      <c r="G1306" s="11" t="s">
        <v>82</v>
      </c>
      <c r="H1306" s="11" t="s">
        <v>22</v>
      </c>
      <c r="I1306" s="11" t="s">
        <v>207</v>
      </c>
      <c r="J1306" s="11" t="s">
        <v>27</v>
      </c>
      <c r="K1306" s="11" t="s">
        <v>28</v>
      </c>
      <c r="L1306" s="11" t="s">
        <v>43</v>
      </c>
      <c r="M1306" s="9" t="s">
        <v>44</v>
      </c>
      <c r="N1306" s="9" t="s">
        <v>208</v>
      </c>
      <c r="O1306" s="11" t="s">
        <v>32</v>
      </c>
      <c r="P1306" s="11" t="s">
        <v>22</v>
      </c>
      <c r="Q1306" s="11" t="s">
        <v>6731</v>
      </c>
      <c r="R1306" s="11" t="s">
        <v>46</v>
      </c>
      <c r="S1306" s="9" t="s">
        <v>6732</v>
      </c>
      <c r="T1306" s="9" t="s">
        <v>22</v>
      </c>
    </row>
    <row r="1307" customHeight="1" spans="1:20">
      <c r="A1307" s="10">
        <v>45200</v>
      </c>
      <c r="B1307" s="9" t="s">
        <v>6733</v>
      </c>
      <c r="C1307" s="9" t="s">
        <v>6728</v>
      </c>
      <c r="D1307" s="11" t="s">
        <v>22</v>
      </c>
      <c r="E1307" s="9" t="s">
        <v>6734</v>
      </c>
      <c r="F1307" s="9" t="s">
        <v>6735</v>
      </c>
      <c r="G1307" s="11" t="s">
        <v>53</v>
      </c>
      <c r="H1307" s="11" t="s">
        <v>22</v>
      </c>
      <c r="I1307" s="11" t="s">
        <v>293</v>
      </c>
      <c r="J1307" s="11" t="s">
        <v>27</v>
      </c>
      <c r="K1307" s="11" t="s">
        <v>28</v>
      </c>
      <c r="L1307" s="11" t="s">
        <v>43</v>
      </c>
      <c r="M1307" s="9" t="s">
        <v>30</v>
      </c>
      <c r="N1307" s="9" t="s">
        <v>208</v>
      </c>
      <c r="O1307" s="11" t="s">
        <v>32</v>
      </c>
      <c r="P1307" s="11" t="s">
        <v>22</v>
      </c>
      <c r="Q1307" s="11" t="s">
        <v>6736</v>
      </c>
      <c r="R1307" s="11" t="s">
        <v>46</v>
      </c>
      <c r="S1307" s="9" t="s">
        <v>6737</v>
      </c>
      <c r="T1307" s="9" t="s">
        <v>6738</v>
      </c>
    </row>
    <row r="1308" customHeight="1" spans="1:20">
      <c r="A1308" s="10">
        <v>45200</v>
      </c>
      <c r="B1308" s="9" t="s">
        <v>6739</v>
      </c>
      <c r="C1308" s="9" t="s">
        <v>6728</v>
      </c>
      <c r="D1308" s="11" t="s">
        <v>22</v>
      </c>
      <c r="E1308" s="9" t="s">
        <v>6740</v>
      </c>
      <c r="F1308" s="9" t="s">
        <v>6741</v>
      </c>
      <c r="G1308" s="11" t="s">
        <v>247</v>
      </c>
      <c r="H1308" s="11" t="s">
        <v>22</v>
      </c>
      <c r="I1308" s="11" t="s">
        <v>880</v>
      </c>
      <c r="J1308" s="11" t="s">
        <v>27</v>
      </c>
      <c r="K1308" s="11" t="s">
        <v>28</v>
      </c>
      <c r="L1308" s="11" t="s">
        <v>43</v>
      </c>
      <c r="M1308" s="9" t="s">
        <v>44</v>
      </c>
      <c r="N1308" s="9" t="s">
        <v>208</v>
      </c>
      <c r="O1308" s="11" t="s">
        <v>32</v>
      </c>
      <c r="P1308" s="11" t="s">
        <v>22</v>
      </c>
      <c r="Q1308" s="11" t="s">
        <v>6742</v>
      </c>
      <c r="R1308" s="11" t="s">
        <v>46</v>
      </c>
      <c r="S1308" s="9" t="s">
        <v>6743</v>
      </c>
      <c r="T1308" s="9" t="s">
        <v>6744</v>
      </c>
    </row>
    <row r="1309" customHeight="1" spans="1:20">
      <c r="A1309" s="10">
        <v>45200</v>
      </c>
      <c r="B1309" s="9" t="s">
        <v>6745</v>
      </c>
      <c r="C1309" s="9" t="s">
        <v>6728</v>
      </c>
      <c r="D1309" s="11" t="s">
        <v>22</v>
      </c>
      <c r="E1309" s="9" t="s">
        <v>6746</v>
      </c>
      <c r="F1309" s="9" t="s">
        <v>6747</v>
      </c>
      <c r="G1309" s="11" t="s">
        <v>130</v>
      </c>
      <c r="H1309" s="11" t="s">
        <v>148</v>
      </c>
      <c r="I1309" s="11" t="s">
        <v>511</v>
      </c>
      <c r="J1309" s="11" t="s">
        <v>27</v>
      </c>
      <c r="K1309" s="11" t="s">
        <v>28</v>
      </c>
      <c r="L1309" s="11" t="s">
        <v>43</v>
      </c>
      <c r="M1309" s="9" t="s">
        <v>30</v>
      </c>
      <c r="N1309" s="9" t="s">
        <v>208</v>
      </c>
      <c r="O1309" s="11" t="s">
        <v>32</v>
      </c>
      <c r="P1309" s="11" t="s">
        <v>22</v>
      </c>
      <c r="Q1309" s="11" t="s">
        <v>6748</v>
      </c>
      <c r="R1309" s="11" t="s">
        <v>46</v>
      </c>
      <c r="S1309" s="9" t="s">
        <v>6749</v>
      </c>
      <c r="T1309" s="9" t="s">
        <v>6750</v>
      </c>
    </row>
    <row r="1310" customHeight="1" spans="1:20">
      <c r="A1310" s="10">
        <v>45200</v>
      </c>
      <c r="B1310" s="9" t="s">
        <v>6751</v>
      </c>
      <c r="C1310" s="9" t="s">
        <v>6506</v>
      </c>
      <c r="D1310" s="11" t="s">
        <v>22</v>
      </c>
      <c r="E1310" s="9" t="s">
        <v>6752</v>
      </c>
      <c r="F1310" s="9" t="s">
        <v>6753</v>
      </c>
      <c r="G1310" s="11" t="s">
        <v>194</v>
      </c>
      <c r="H1310" s="11" t="s">
        <v>22</v>
      </c>
      <c r="I1310" s="11" t="s">
        <v>293</v>
      </c>
      <c r="J1310" s="11" t="s">
        <v>27</v>
      </c>
      <c r="K1310" s="11" t="s">
        <v>28</v>
      </c>
      <c r="L1310" s="11" t="s">
        <v>43</v>
      </c>
      <c r="M1310" s="9" t="s">
        <v>44</v>
      </c>
      <c r="N1310" s="9" t="s">
        <v>208</v>
      </c>
      <c r="O1310" s="11" t="s">
        <v>32</v>
      </c>
      <c r="P1310" s="11" t="s">
        <v>22</v>
      </c>
      <c r="Q1310" s="11" t="s">
        <v>6754</v>
      </c>
      <c r="R1310" s="11" t="s">
        <v>46</v>
      </c>
      <c r="S1310" s="9" t="s">
        <v>6755</v>
      </c>
      <c r="T1310" s="9" t="s">
        <v>6756</v>
      </c>
    </row>
    <row r="1311" customHeight="1" spans="1:20">
      <c r="A1311" s="10">
        <v>45200</v>
      </c>
      <c r="B1311" s="9" t="s">
        <v>6757</v>
      </c>
      <c r="C1311" s="9" t="s">
        <v>783</v>
      </c>
      <c r="D1311" s="11" t="s">
        <v>22</v>
      </c>
      <c r="E1311" s="9" t="s">
        <v>6758</v>
      </c>
      <c r="F1311" s="9" t="s">
        <v>6759</v>
      </c>
      <c r="G1311" s="11" t="s">
        <v>194</v>
      </c>
      <c r="H1311" s="11" t="s">
        <v>22</v>
      </c>
      <c r="I1311" s="11" t="s">
        <v>63</v>
      </c>
      <c r="J1311" s="11" t="s">
        <v>27</v>
      </c>
      <c r="K1311" s="11" t="s">
        <v>195</v>
      </c>
      <c r="L1311" s="11" t="s">
        <v>22</v>
      </c>
      <c r="M1311" s="9" t="s">
        <v>44</v>
      </c>
      <c r="N1311" s="9" t="s">
        <v>743</v>
      </c>
      <c r="O1311" s="11" t="s">
        <v>32</v>
      </c>
      <c r="P1311" s="11" t="s">
        <v>22</v>
      </c>
      <c r="Q1311" s="11" t="s">
        <v>6760</v>
      </c>
      <c r="R1311" s="11" t="s">
        <v>46</v>
      </c>
      <c r="S1311" s="9" t="s">
        <v>6761</v>
      </c>
      <c r="T1311" s="9" t="s">
        <v>22</v>
      </c>
    </row>
    <row r="1312" customHeight="1" spans="1:20">
      <c r="A1312" s="10">
        <v>45200</v>
      </c>
      <c r="B1312" s="9" t="s">
        <v>6762</v>
      </c>
      <c r="C1312" s="9" t="s">
        <v>1299</v>
      </c>
      <c r="D1312" s="11" t="s">
        <v>22</v>
      </c>
      <c r="E1312" s="9" t="s">
        <v>6763</v>
      </c>
      <c r="F1312" s="9" t="s">
        <v>6764</v>
      </c>
      <c r="G1312" s="11" t="s">
        <v>53</v>
      </c>
      <c r="H1312" s="11" t="s">
        <v>22</v>
      </c>
      <c r="I1312" s="11" t="s">
        <v>131</v>
      </c>
      <c r="J1312" s="11" t="s">
        <v>27</v>
      </c>
      <c r="K1312" s="11" t="s">
        <v>28</v>
      </c>
      <c r="L1312" s="11" t="s">
        <v>43</v>
      </c>
      <c r="M1312" s="9" t="s">
        <v>30</v>
      </c>
      <c r="N1312" s="9" t="s">
        <v>208</v>
      </c>
      <c r="O1312" s="11" t="s">
        <v>32</v>
      </c>
      <c r="P1312" s="11" t="s">
        <v>22</v>
      </c>
      <c r="Q1312" s="11" t="s">
        <v>6765</v>
      </c>
      <c r="R1312" s="11" t="s">
        <v>56</v>
      </c>
      <c r="S1312" s="9" t="s">
        <v>6766</v>
      </c>
      <c r="T1312" s="9" t="s">
        <v>22</v>
      </c>
    </row>
    <row r="1313" customHeight="1" spans="1:20">
      <c r="A1313" s="10">
        <v>45200</v>
      </c>
      <c r="B1313" s="9" t="s">
        <v>6767</v>
      </c>
      <c r="C1313" s="9" t="s">
        <v>783</v>
      </c>
      <c r="D1313" s="11" t="s">
        <v>22</v>
      </c>
      <c r="E1313" s="9" t="s">
        <v>6768</v>
      </c>
      <c r="F1313" s="9" t="s">
        <v>6769</v>
      </c>
      <c r="G1313" s="11" t="s">
        <v>82</v>
      </c>
      <c r="H1313" s="11" t="s">
        <v>22</v>
      </c>
      <c r="I1313" s="11" t="s">
        <v>931</v>
      </c>
      <c r="J1313" s="11" t="s">
        <v>27</v>
      </c>
      <c r="K1313" s="11" t="s">
        <v>28</v>
      </c>
      <c r="L1313" s="11" t="s">
        <v>43</v>
      </c>
      <c r="M1313" s="9" t="s">
        <v>30</v>
      </c>
      <c r="N1313" s="9" t="s">
        <v>743</v>
      </c>
      <c r="O1313" s="11" t="s">
        <v>32</v>
      </c>
      <c r="P1313" s="11" t="s">
        <v>22</v>
      </c>
      <c r="Q1313" s="11" t="s">
        <v>6770</v>
      </c>
      <c r="R1313" s="11" t="s">
        <v>46</v>
      </c>
      <c r="S1313" s="9" t="s">
        <v>6771</v>
      </c>
      <c r="T1313" s="9" t="s">
        <v>22</v>
      </c>
    </row>
    <row r="1314" customHeight="1" spans="1:20">
      <c r="A1314" s="10">
        <v>45200</v>
      </c>
      <c r="B1314" s="9" t="s">
        <v>6772</v>
      </c>
      <c r="C1314" s="9" t="s">
        <v>783</v>
      </c>
      <c r="D1314" s="11" t="s">
        <v>22</v>
      </c>
      <c r="E1314" s="9" t="s">
        <v>6597</v>
      </c>
      <c r="F1314" s="9" t="s">
        <v>6598</v>
      </c>
      <c r="G1314" s="11" t="s">
        <v>69</v>
      </c>
      <c r="H1314" s="11" t="s">
        <v>22</v>
      </c>
      <c r="I1314" s="11" t="s">
        <v>786</v>
      </c>
      <c r="J1314" s="11" t="s">
        <v>27</v>
      </c>
      <c r="K1314" s="11" t="s">
        <v>28</v>
      </c>
      <c r="L1314" s="11" t="s">
        <v>43</v>
      </c>
      <c r="M1314" s="9" t="s">
        <v>44</v>
      </c>
      <c r="N1314" s="9" t="s">
        <v>743</v>
      </c>
      <c r="O1314" s="11" t="s">
        <v>32</v>
      </c>
      <c r="P1314" s="11" t="s">
        <v>22</v>
      </c>
      <c r="Q1314" s="11" t="s">
        <v>6773</v>
      </c>
      <c r="R1314" s="11" t="s">
        <v>46</v>
      </c>
      <c r="S1314" s="9" t="s">
        <v>6774</v>
      </c>
      <c r="T1314" s="9" t="s">
        <v>22</v>
      </c>
    </row>
    <row r="1315" customHeight="1" spans="1:20">
      <c r="A1315" s="10">
        <v>45200</v>
      </c>
      <c r="B1315" s="9" t="s">
        <v>6775</v>
      </c>
      <c r="C1315" s="9" t="s">
        <v>783</v>
      </c>
      <c r="D1315" s="11" t="s">
        <v>22</v>
      </c>
      <c r="E1315" s="9" t="s">
        <v>6776</v>
      </c>
      <c r="F1315" s="9" t="s">
        <v>4885</v>
      </c>
      <c r="G1315" s="11" t="s">
        <v>41</v>
      </c>
      <c r="H1315" s="11" t="s">
        <v>22</v>
      </c>
      <c r="I1315" s="11" t="s">
        <v>207</v>
      </c>
      <c r="J1315" s="11" t="s">
        <v>27</v>
      </c>
      <c r="K1315" s="11" t="s">
        <v>28</v>
      </c>
      <c r="L1315" s="11" t="s">
        <v>43</v>
      </c>
      <c r="M1315" s="9" t="s">
        <v>30</v>
      </c>
      <c r="N1315" s="9" t="s">
        <v>743</v>
      </c>
      <c r="O1315" s="11" t="s">
        <v>32</v>
      </c>
      <c r="P1315" s="11" t="s">
        <v>22</v>
      </c>
      <c r="Q1315" s="11" t="s">
        <v>6777</v>
      </c>
      <c r="R1315" s="11" t="s">
        <v>46</v>
      </c>
      <c r="S1315" s="9" t="s">
        <v>6778</v>
      </c>
      <c r="T1315" s="9" t="s">
        <v>22</v>
      </c>
    </row>
    <row r="1316" customHeight="1" spans="1:20">
      <c r="A1316" s="10">
        <v>45200</v>
      </c>
      <c r="B1316" s="9" t="s">
        <v>6779</v>
      </c>
      <c r="C1316" s="9" t="s">
        <v>783</v>
      </c>
      <c r="D1316" s="11" t="s">
        <v>22</v>
      </c>
      <c r="E1316" s="9" t="s">
        <v>6780</v>
      </c>
      <c r="F1316" s="9" t="s">
        <v>6781</v>
      </c>
      <c r="G1316" s="11" t="s">
        <v>82</v>
      </c>
      <c r="H1316" s="11" t="s">
        <v>22</v>
      </c>
      <c r="I1316" s="11" t="s">
        <v>168</v>
      </c>
      <c r="J1316" s="11" t="s">
        <v>27</v>
      </c>
      <c r="K1316" s="11" t="s">
        <v>28</v>
      </c>
      <c r="L1316" s="11" t="s">
        <v>43</v>
      </c>
      <c r="M1316" s="9" t="s">
        <v>169</v>
      </c>
      <c r="N1316" s="9" t="s">
        <v>743</v>
      </c>
      <c r="O1316" s="11" t="s">
        <v>32</v>
      </c>
      <c r="P1316" s="11" t="s">
        <v>22</v>
      </c>
      <c r="Q1316" s="11" t="s">
        <v>6782</v>
      </c>
      <c r="R1316" s="11" t="s">
        <v>46</v>
      </c>
      <c r="S1316" s="9" t="s">
        <v>6783</v>
      </c>
      <c r="T1316" s="9" t="s">
        <v>22</v>
      </c>
    </row>
    <row r="1317" customHeight="1" spans="1:20">
      <c r="A1317" s="10">
        <v>45200</v>
      </c>
      <c r="B1317" s="9" t="s">
        <v>6784</v>
      </c>
      <c r="C1317" s="9" t="s">
        <v>783</v>
      </c>
      <c r="D1317" s="11" t="s">
        <v>22</v>
      </c>
      <c r="E1317" s="9" t="s">
        <v>6785</v>
      </c>
      <c r="F1317" s="9" t="s">
        <v>6786</v>
      </c>
      <c r="G1317" s="11" t="s">
        <v>53</v>
      </c>
      <c r="H1317" s="11" t="s">
        <v>22</v>
      </c>
      <c r="I1317" s="11" t="s">
        <v>5215</v>
      </c>
      <c r="J1317" s="11" t="s">
        <v>27</v>
      </c>
      <c r="K1317" s="11" t="s">
        <v>28</v>
      </c>
      <c r="L1317" s="11" t="s">
        <v>43</v>
      </c>
      <c r="M1317" s="9" t="s">
        <v>30</v>
      </c>
      <c r="N1317" s="9" t="s">
        <v>743</v>
      </c>
      <c r="O1317" s="11" t="s">
        <v>32</v>
      </c>
      <c r="P1317" s="11" t="s">
        <v>22</v>
      </c>
      <c r="Q1317" s="11" t="s">
        <v>6787</v>
      </c>
      <c r="R1317" s="11" t="s">
        <v>46</v>
      </c>
      <c r="S1317" s="9" t="s">
        <v>6788</v>
      </c>
      <c r="T1317" s="9" t="s">
        <v>22</v>
      </c>
    </row>
    <row r="1318" customHeight="1" spans="1:20">
      <c r="A1318" s="10">
        <v>45200</v>
      </c>
      <c r="B1318" s="9" t="s">
        <v>6789</v>
      </c>
      <c r="C1318" s="9" t="s">
        <v>1299</v>
      </c>
      <c r="D1318" s="11" t="s">
        <v>22</v>
      </c>
      <c r="E1318" s="9" t="s">
        <v>6790</v>
      </c>
      <c r="F1318" s="9" t="s">
        <v>6791</v>
      </c>
      <c r="G1318" s="11" t="s">
        <v>25</v>
      </c>
      <c r="H1318" s="11" t="s">
        <v>22</v>
      </c>
      <c r="I1318" s="11" t="s">
        <v>207</v>
      </c>
      <c r="J1318" s="11" t="s">
        <v>27</v>
      </c>
      <c r="K1318" s="11" t="s">
        <v>28</v>
      </c>
      <c r="L1318" s="11" t="s">
        <v>43</v>
      </c>
      <c r="M1318" s="9" t="s">
        <v>44</v>
      </c>
      <c r="N1318" s="9" t="s">
        <v>208</v>
      </c>
      <c r="O1318" s="11" t="s">
        <v>32</v>
      </c>
      <c r="P1318" s="11" t="s">
        <v>22</v>
      </c>
      <c r="Q1318" s="11" t="s">
        <v>6792</v>
      </c>
      <c r="R1318" s="11" t="s">
        <v>46</v>
      </c>
      <c r="S1318" s="9" t="s">
        <v>6793</v>
      </c>
      <c r="T1318" s="9" t="s">
        <v>22</v>
      </c>
    </row>
    <row r="1319" customHeight="1" spans="1:20">
      <c r="A1319" s="10">
        <v>45200</v>
      </c>
      <c r="B1319" s="9" t="s">
        <v>6794</v>
      </c>
      <c r="C1319" s="9" t="s">
        <v>1299</v>
      </c>
      <c r="D1319" s="11" t="s">
        <v>22</v>
      </c>
      <c r="E1319" s="9" t="s">
        <v>6795</v>
      </c>
      <c r="F1319" s="9" t="s">
        <v>6796</v>
      </c>
      <c r="G1319" s="11" t="s">
        <v>130</v>
      </c>
      <c r="H1319" s="11" t="s">
        <v>22</v>
      </c>
      <c r="I1319" s="11" t="s">
        <v>63</v>
      </c>
      <c r="J1319" s="11" t="s">
        <v>27</v>
      </c>
      <c r="K1319" s="11" t="s">
        <v>28</v>
      </c>
      <c r="L1319" s="11" t="s">
        <v>43</v>
      </c>
      <c r="M1319" s="9" t="s">
        <v>30</v>
      </c>
      <c r="N1319" s="9" t="s">
        <v>208</v>
      </c>
      <c r="O1319" s="11" t="s">
        <v>32</v>
      </c>
      <c r="P1319" s="11" t="s">
        <v>22</v>
      </c>
      <c r="Q1319" s="11" t="s">
        <v>6797</v>
      </c>
      <c r="R1319" s="11" t="s">
        <v>56</v>
      </c>
      <c r="S1319" s="9" t="s">
        <v>6798</v>
      </c>
      <c r="T1319" s="9" t="s">
        <v>22</v>
      </c>
    </row>
    <row r="1320" customHeight="1" spans="1:20">
      <c r="A1320" s="10">
        <v>45200</v>
      </c>
      <c r="B1320" s="9" t="s">
        <v>6799</v>
      </c>
      <c r="C1320" s="9" t="s">
        <v>783</v>
      </c>
      <c r="D1320" s="11" t="s">
        <v>22</v>
      </c>
      <c r="E1320" s="9" t="s">
        <v>6800</v>
      </c>
      <c r="F1320" s="9" t="s">
        <v>6724</v>
      </c>
      <c r="G1320" s="11" t="s">
        <v>82</v>
      </c>
      <c r="H1320" s="11" t="s">
        <v>22</v>
      </c>
      <c r="I1320" s="11" t="s">
        <v>511</v>
      </c>
      <c r="J1320" s="11" t="s">
        <v>27</v>
      </c>
      <c r="K1320" s="11" t="s">
        <v>28</v>
      </c>
      <c r="L1320" s="11" t="s">
        <v>43</v>
      </c>
      <c r="M1320" s="9" t="s">
        <v>169</v>
      </c>
      <c r="N1320" s="9" t="s">
        <v>743</v>
      </c>
      <c r="O1320" s="11" t="s">
        <v>32</v>
      </c>
      <c r="P1320" s="11" t="s">
        <v>22</v>
      </c>
      <c r="Q1320" s="11" t="s">
        <v>6801</v>
      </c>
      <c r="R1320" s="11" t="s">
        <v>46</v>
      </c>
      <c r="S1320" s="9" t="s">
        <v>6802</v>
      </c>
      <c r="T1320" s="9" t="s">
        <v>22</v>
      </c>
    </row>
    <row r="1321" customHeight="1" spans="1:20">
      <c r="A1321" s="10">
        <v>45200</v>
      </c>
      <c r="B1321" s="9" t="s">
        <v>6803</v>
      </c>
      <c r="C1321" s="9" t="s">
        <v>1299</v>
      </c>
      <c r="D1321" s="11" t="s">
        <v>22</v>
      </c>
      <c r="E1321" s="9" t="s">
        <v>6804</v>
      </c>
      <c r="F1321" s="9" t="s">
        <v>6805</v>
      </c>
      <c r="G1321" s="11" t="s">
        <v>82</v>
      </c>
      <c r="H1321" s="11" t="s">
        <v>22</v>
      </c>
      <c r="I1321" s="11" t="s">
        <v>97</v>
      </c>
      <c r="J1321" s="11" t="s">
        <v>27</v>
      </c>
      <c r="K1321" s="11" t="s">
        <v>28</v>
      </c>
      <c r="L1321" s="11" t="s">
        <v>43</v>
      </c>
      <c r="M1321" s="9" t="s">
        <v>44</v>
      </c>
      <c r="N1321" s="9" t="s">
        <v>208</v>
      </c>
      <c r="O1321" s="11" t="s">
        <v>32</v>
      </c>
      <c r="P1321" s="11" t="s">
        <v>22</v>
      </c>
      <c r="Q1321" s="11" t="s">
        <v>6806</v>
      </c>
      <c r="R1321" s="11" t="s">
        <v>56</v>
      </c>
      <c r="S1321" s="9" t="s">
        <v>6807</v>
      </c>
      <c r="T1321" s="9" t="s">
        <v>22</v>
      </c>
    </row>
    <row r="1322" customHeight="1" spans="1:20">
      <c r="A1322" s="10">
        <v>45200</v>
      </c>
      <c r="B1322" s="9" t="s">
        <v>6808</v>
      </c>
      <c r="C1322" s="9" t="s">
        <v>6809</v>
      </c>
      <c r="D1322" s="11" t="s">
        <v>22</v>
      </c>
      <c r="E1322" s="9" t="s">
        <v>6810</v>
      </c>
      <c r="F1322" s="9" t="s">
        <v>6811</v>
      </c>
      <c r="G1322" s="11" t="s">
        <v>82</v>
      </c>
      <c r="H1322" s="11" t="s">
        <v>22</v>
      </c>
      <c r="I1322" s="11" t="s">
        <v>6812</v>
      </c>
      <c r="J1322" s="11" t="s">
        <v>27</v>
      </c>
      <c r="K1322" s="11" t="s">
        <v>28</v>
      </c>
      <c r="L1322" s="11" t="s">
        <v>43</v>
      </c>
      <c r="M1322" s="9" t="s">
        <v>30</v>
      </c>
      <c r="N1322" s="9" t="s">
        <v>208</v>
      </c>
      <c r="O1322" s="11" t="s">
        <v>32</v>
      </c>
      <c r="P1322" s="11" t="s">
        <v>22</v>
      </c>
      <c r="Q1322" s="11" t="s">
        <v>6813</v>
      </c>
      <c r="R1322" s="11" t="s">
        <v>46</v>
      </c>
      <c r="S1322" s="9" t="s">
        <v>6814</v>
      </c>
      <c r="T1322" s="9" t="s">
        <v>22</v>
      </c>
    </row>
    <row r="1323" customHeight="1" spans="1:20">
      <c r="A1323" s="10">
        <v>45200</v>
      </c>
      <c r="B1323" s="9" t="s">
        <v>6815</v>
      </c>
      <c r="C1323" s="9" t="s">
        <v>6816</v>
      </c>
      <c r="D1323" s="11" t="s">
        <v>22</v>
      </c>
      <c r="E1323" s="9" t="s">
        <v>6817</v>
      </c>
      <c r="F1323" s="9" t="s">
        <v>6818</v>
      </c>
      <c r="G1323" s="11" t="s">
        <v>62</v>
      </c>
      <c r="H1323" s="11" t="s">
        <v>22</v>
      </c>
      <c r="I1323" s="11" t="s">
        <v>880</v>
      </c>
      <c r="J1323" s="11" t="s">
        <v>27</v>
      </c>
      <c r="K1323" s="11" t="s">
        <v>28</v>
      </c>
      <c r="L1323" s="11" t="s">
        <v>43</v>
      </c>
      <c r="M1323" s="9" t="s">
        <v>30</v>
      </c>
      <c r="N1323" s="9" t="s">
        <v>208</v>
      </c>
      <c r="O1323" s="11" t="s">
        <v>32</v>
      </c>
      <c r="P1323" s="11" t="s">
        <v>22</v>
      </c>
      <c r="Q1323" s="11" t="s">
        <v>6819</v>
      </c>
      <c r="R1323" s="11" t="s">
        <v>46</v>
      </c>
      <c r="S1323" s="9" t="s">
        <v>6820</v>
      </c>
      <c r="T1323" s="9" t="s">
        <v>22</v>
      </c>
    </row>
    <row r="1324" customHeight="1" spans="1:20">
      <c r="A1324" s="10">
        <v>45200</v>
      </c>
      <c r="B1324" s="9" t="s">
        <v>6821</v>
      </c>
      <c r="C1324" s="9" t="s">
        <v>6822</v>
      </c>
      <c r="D1324" s="11" t="s">
        <v>22</v>
      </c>
      <c r="E1324" s="9" t="s">
        <v>6823</v>
      </c>
      <c r="F1324" s="9" t="s">
        <v>6824</v>
      </c>
      <c r="G1324" s="11" t="s">
        <v>69</v>
      </c>
      <c r="H1324" s="11" t="s">
        <v>22</v>
      </c>
      <c r="I1324" s="11" t="s">
        <v>111</v>
      </c>
      <c r="J1324" s="11" t="s">
        <v>27</v>
      </c>
      <c r="K1324" s="11" t="s">
        <v>28</v>
      </c>
      <c r="L1324" s="11" t="s">
        <v>43</v>
      </c>
      <c r="M1324" s="9" t="s">
        <v>30</v>
      </c>
      <c r="N1324" s="9" t="s">
        <v>208</v>
      </c>
      <c r="O1324" s="11" t="s">
        <v>32</v>
      </c>
      <c r="P1324" s="11" t="s">
        <v>22</v>
      </c>
      <c r="Q1324" s="11" t="s">
        <v>6825</v>
      </c>
      <c r="R1324" s="11" t="s">
        <v>46</v>
      </c>
      <c r="S1324" s="9" t="s">
        <v>6826</v>
      </c>
      <c r="T1324" s="9" t="s">
        <v>22</v>
      </c>
    </row>
    <row r="1325" customHeight="1" spans="1:20">
      <c r="A1325" s="10">
        <v>45200</v>
      </c>
      <c r="B1325" s="9" t="s">
        <v>6827</v>
      </c>
      <c r="C1325" s="9" t="s">
        <v>1299</v>
      </c>
      <c r="D1325" s="11" t="s">
        <v>22</v>
      </c>
      <c r="E1325" s="9" t="s">
        <v>6828</v>
      </c>
      <c r="F1325" s="9" t="s">
        <v>1582</v>
      </c>
      <c r="G1325" s="11" t="s">
        <v>41</v>
      </c>
      <c r="H1325" s="11" t="s">
        <v>22</v>
      </c>
      <c r="I1325" s="11" t="s">
        <v>277</v>
      </c>
      <c r="J1325" s="11" t="s">
        <v>27</v>
      </c>
      <c r="K1325" s="11" t="s">
        <v>28</v>
      </c>
      <c r="L1325" s="11" t="s">
        <v>43</v>
      </c>
      <c r="M1325" s="9" t="s">
        <v>44</v>
      </c>
      <c r="N1325" s="9" t="s">
        <v>208</v>
      </c>
      <c r="O1325" s="11" t="s">
        <v>32</v>
      </c>
      <c r="P1325" s="11" t="s">
        <v>22</v>
      </c>
      <c r="Q1325" s="11" t="s">
        <v>6829</v>
      </c>
      <c r="R1325" s="11" t="s">
        <v>56</v>
      </c>
      <c r="S1325" s="9" t="s">
        <v>6830</v>
      </c>
      <c r="T1325" s="9" t="s">
        <v>22</v>
      </c>
    </row>
    <row r="1326" customHeight="1" spans="1:20">
      <c r="A1326" s="10">
        <v>45200</v>
      </c>
      <c r="B1326" s="9" t="s">
        <v>6831</v>
      </c>
      <c r="C1326" s="9" t="s">
        <v>1299</v>
      </c>
      <c r="D1326" s="11" t="s">
        <v>22</v>
      </c>
      <c r="E1326" s="9" t="s">
        <v>6832</v>
      </c>
      <c r="F1326" s="9" t="s">
        <v>6833</v>
      </c>
      <c r="G1326" s="11" t="s">
        <v>25</v>
      </c>
      <c r="H1326" s="11" t="s">
        <v>22</v>
      </c>
      <c r="I1326" s="11" t="s">
        <v>1842</v>
      </c>
      <c r="J1326" s="11" t="s">
        <v>27</v>
      </c>
      <c r="K1326" s="11" t="s">
        <v>28</v>
      </c>
      <c r="L1326" s="11" t="s">
        <v>43</v>
      </c>
      <c r="M1326" s="9" t="s">
        <v>30</v>
      </c>
      <c r="N1326" s="9" t="s">
        <v>208</v>
      </c>
      <c r="O1326" s="11" t="s">
        <v>32</v>
      </c>
      <c r="P1326" s="11" t="s">
        <v>22</v>
      </c>
      <c r="Q1326" s="11" t="s">
        <v>6834</v>
      </c>
      <c r="R1326" s="11" t="s">
        <v>56</v>
      </c>
      <c r="S1326" s="9" t="s">
        <v>6835</v>
      </c>
      <c r="T1326" s="9" t="s">
        <v>22</v>
      </c>
    </row>
    <row r="1327" customHeight="1" spans="1:20">
      <c r="A1327" s="10">
        <v>45200</v>
      </c>
      <c r="B1327" s="9" t="s">
        <v>6836</v>
      </c>
      <c r="C1327" s="9" t="s">
        <v>1299</v>
      </c>
      <c r="D1327" s="11" t="s">
        <v>22</v>
      </c>
      <c r="E1327" s="9" t="s">
        <v>6837</v>
      </c>
      <c r="F1327" s="9" t="s">
        <v>6838</v>
      </c>
      <c r="G1327" s="11" t="s">
        <v>130</v>
      </c>
      <c r="H1327" s="11" t="s">
        <v>22</v>
      </c>
      <c r="I1327" s="11" t="s">
        <v>337</v>
      </c>
      <c r="J1327" s="11" t="s">
        <v>27</v>
      </c>
      <c r="K1327" s="11" t="s">
        <v>28</v>
      </c>
      <c r="L1327" s="11" t="s">
        <v>43</v>
      </c>
      <c r="M1327" s="9" t="s">
        <v>30</v>
      </c>
      <c r="N1327" s="9" t="s">
        <v>208</v>
      </c>
      <c r="O1327" s="11" t="s">
        <v>32</v>
      </c>
      <c r="P1327" s="11" t="s">
        <v>22</v>
      </c>
      <c r="Q1327" s="11" t="s">
        <v>6839</v>
      </c>
      <c r="R1327" s="11" t="s">
        <v>56</v>
      </c>
      <c r="S1327" s="9" t="s">
        <v>6840</v>
      </c>
      <c r="T1327" s="9" t="s">
        <v>22</v>
      </c>
    </row>
    <row r="1328" customHeight="1" spans="1:20">
      <c r="A1328" s="10">
        <v>45200</v>
      </c>
      <c r="B1328" s="9" t="s">
        <v>6841</v>
      </c>
      <c r="C1328" s="9" t="s">
        <v>6822</v>
      </c>
      <c r="D1328" s="11" t="s">
        <v>22</v>
      </c>
      <c r="E1328" s="9" t="s">
        <v>6308</v>
      </c>
      <c r="F1328" s="9" t="s">
        <v>6309</v>
      </c>
      <c r="G1328" s="11" t="s">
        <v>130</v>
      </c>
      <c r="H1328" s="11" t="s">
        <v>22</v>
      </c>
      <c r="I1328" s="11" t="s">
        <v>1595</v>
      </c>
      <c r="J1328" s="11" t="s">
        <v>27</v>
      </c>
      <c r="K1328" s="11" t="s">
        <v>28</v>
      </c>
      <c r="L1328" s="11" t="s">
        <v>43</v>
      </c>
      <c r="M1328" s="9" t="s">
        <v>30</v>
      </c>
      <c r="N1328" s="9" t="s">
        <v>208</v>
      </c>
      <c r="O1328" s="11" t="s">
        <v>32</v>
      </c>
      <c r="P1328" s="11" t="s">
        <v>22</v>
      </c>
      <c r="Q1328" s="11" t="s">
        <v>6842</v>
      </c>
      <c r="R1328" s="11" t="s">
        <v>46</v>
      </c>
      <c r="S1328" s="9" t="s">
        <v>6843</v>
      </c>
      <c r="T1328" s="9" t="s">
        <v>22</v>
      </c>
    </row>
    <row r="1329" customHeight="1" spans="1:20">
      <c r="A1329" s="10">
        <v>45200</v>
      </c>
      <c r="B1329" s="9" t="s">
        <v>6844</v>
      </c>
      <c r="C1329" s="9" t="s">
        <v>6845</v>
      </c>
      <c r="D1329" s="11" t="s">
        <v>22</v>
      </c>
      <c r="E1329" s="9" t="s">
        <v>6383</v>
      </c>
      <c r="F1329" s="9" t="s">
        <v>6384</v>
      </c>
      <c r="G1329" s="11" t="s">
        <v>130</v>
      </c>
      <c r="H1329" s="11" t="s">
        <v>22</v>
      </c>
      <c r="I1329" s="11" t="s">
        <v>384</v>
      </c>
      <c r="J1329" s="11" t="s">
        <v>27</v>
      </c>
      <c r="K1329" s="11" t="s">
        <v>28</v>
      </c>
      <c r="L1329" s="11" t="s">
        <v>43</v>
      </c>
      <c r="M1329" s="9" t="s">
        <v>30</v>
      </c>
      <c r="N1329" s="9" t="s">
        <v>208</v>
      </c>
      <c r="O1329" s="11" t="s">
        <v>32</v>
      </c>
      <c r="P1329" s="11" t="s">
        <v>22</v>
      </c>
      <c r="Q1329" s="11" t="s">
        <v>6846</v>
      </c>
      <c r="R1329" s="11" t="s">
        <v>46</v>
      </c>
      <c r="S1329" s="9" t="s">
        <v>6847</v>
      </c>
      <c r="T1329" s="9" t="s">
        <v>22</v>
      </c>
    </row>
    <row r="1330" customHeight="1" spans="1:20">
      <c r="A1330" s="10">
        <v>45200</v>
      </c>
      <c r="B1330" s="9" t="s">
        <v>6848</v>
      </c>
      <c r="C1330" s="9" t="s">
        <v>6849</v>
      </c>
      <c r="D1330" s="11" t="s">
        <v>22</v>
      </c>
      <c r="E1330" s="9" t="s">
        <v>6850</v>
      </c>
      <c r="F1330" s="9" t="s">
        <v>6851</v>
      </c>
      <c r="G1330" s="11" t="s">
        <v>25</v>
      </c>
      <c r="H1330" s="11" t="s">
        <v>148</v>
      </c>
      <c r="I1330" s="11" t="s">
        <v>54</v>
      </c>
      <c r="J1330" s="11" t="s">
        <v>27</v>
      </c>
      <c r="K1330" s="11" t="s">
        <v>28</v>
      </c>
      <c r="L1330" s="11" t="s">
        <v>43</v>
      </c>
      <c r="M1330" s="9" t="s">
        <v>44</v>
      </c>
      <c r="N1330" s="9" t="s">
        <v>208</v>
      </c>
      <c r="O1330" s="11" t="s">
        <v>32</v>
      </c>
      <c r="P1330" s="11" t="s">
        <v>22</v>
      </c>
      <c r="Q1330" s="11" t="s">
        <v>6852</v>
      </c>
      <c r="R1330" s="11" t="s">
        <v>46</v>
      </c>
      <c r="S1330" s="9" t="s">
        <v>6853</v>
      </c>
      <c r="T1330" s="9" t="s">
        <v>22</v>
      </c>
    </row>
    <row r="1331" customHeight="1" spans="1:20">
      <c r="A1331" s="10">
        <v>45200</v>
      </c>
      <c r="B1331" s="9" t="s">
        <v>6854</v>
      </c>
      <c r="C1331" s="9" t="s">
        <v>6855</v>
      </c>
      <c r="D1331" s="11" t="s">
        <v>22</v>
      </c>
      <c r="E1331" s="9" t="s">
        <v>6856</v>
      </c>
      <c r="F1331" s="9" t="s">
        <v>6857</v>
      </c>
      <c r="G1331" s="11" t="s">
        <v>130</v>
      </c>
      <c r="H1331" s="11" t="s">
        <v>110</v>
      </c>
      <c r="I1331" s="11" t="s">
        <v>26</v>
      </c>
      <c r="J1331" s="11" t="s">
        <v>27</v>
      </c>
      <c r="K1331" s="11" t="s">
        <v>28</v>
      </c>
      <c r="L1331" s="11" t="s">
        <v>29</v>
      </c>
      <c r="M1331" s="9" t="s">
        <v>30</v>
      </c>
      <c r="N1331" s="9" t="s">
        <v>31</v>
      </c>
      <c r="O1331" s="11" t="s">
        <v>32</v>
      </c>
      <c r="P1331" s="11" t="s">
        <v>22</v>
      </c>
      <c r="Q1331" s="11" t="s">
        <v>6858</v>
      </c>
      <c r="R1331" s="11" t="s">
        <v>34</v>
      </c>
      <c r="S1331" s="20" t="s">
        <v>6859</v>
      </c>
      <c r="T1331" s="9" t="s">
        <v>22</v>
      </c>
    </row>
    <row r="1332" customHeight="1" spans="1:20">
      <c r="A1332" s="10">
        <v>45200</v>
      </c>
      <c r="B1332" s="9" t="s">
        <v>6860</v>
      </c>
      <c r="C1332" s="9" t="s">
        <v>3281</v>
      </c>
      <c r="D1332" s="11" t="s">
        <v>22</v>
      </c>
      <c r="E1332" s="9" t="s">
        <v>6861</v>
      </c>
      <c r="F1332" s="9" t="s">
        <v>6862</v>
      </c>
      <c r="G1332" s="11" t="s">
        <v>62</v>
      </c>
      <c r="H1332" s="11" t="s">
        <v>22</v>
      </c>
      <c r="I1332" s="11" t="s">
        <v>214</v>
      </c>
      <c r="J1332" s="11" t="s">
        <v>27</v>
      </c>
      <c r="K1332" s="11" t="s">
        <v>28</v>
      </c>
      <c r="L1332" s="11" t="s">
        <v>43</v>
      </c>
      <c r="M1332" s="9" t="s">
        <v>30</v>
      </c>
      <c r="N1332" s="9" t="s">
        <v>31</v>
      </c>
      <c r="O1332" s="11" t="s">
        <v>32</v>
      </c>
      <c r="P1332" s="11" t="s">
        <v>22</v>
      </c>
      <c r="Q1332" s="11" t="s">
        <v>6863</v>
      </c>
      <c r="R1332" s="11" t="s">
        <v>46</v>
      </c>
      <c r="S1332" s="9" t="s">
        <v>6864</v>
      </c>
      <c r="T1332" s="9" t="s">
        <v>22</v>
      </c>
    </row>
    <row r="1333" customHeight="1" spans="1:20">
      <c r="A1333" s="10">
        <v>45200</v>
      </c>
      <c r="B1333" s="9" t="s">
        <v>6865</v>
      </c>
      <c r="C1333" s="9" t="s">
        <v>1299</v>
      </c>
      <c r="D1333" s="11" t="s">
        <v>22</v>
      </c>
      <c r="E1333" s="9" t="s">
        <v>6866</v>
      </c>
      <c r="F1333" s="9" t="s">
        <v>6867</v>
      </c>
      <c r="G1333" s="11" t="s">
        <v>82</v>
      </c>
      <c r="H1333" s="11" t="s">
        <v>22</v>
      </c>
      <c r="I1333" s="11" t="s">
        <v>42</v>
      </c>
      <c r="J1333" s="11" t="s">
        <v>27</v>
      </c>
      <c r="K1333" s="11" t="s">
        <v>28</v>
      </c>
      <c r="L1333" s="11" t="s">
        <v>43</v>
      </c>
      <c r="M1333" s="9" t="s">
        <v>30</v>
      </c>
      <c r="N1333" s="9" t="s">
        <v>208</v>
      </c>
      <c r="O1333" s="11" t="s">
        <v>32</v>
      </c>
      <c r="P1333" s="11" t="s">
        <v>22</v>
      </c>
      <c r="Q1333" s="11" t="s">
        <v>6868</v>
      </c>
      <c r="R1333" s="11" t="s">
        <v>56</v>
      </c>
      <c r="S1333" s="9" t="s">
        <v>6869</v>
      </c>
      <c r="T1333" s="9" t="s">
        <v>22</v>
      </c>
    </row>
    <row r="1334" customHeight="1" spans="1:20">
      <c r="A1334" s="10">
        <v>45200</v>
      </c>
      <c r="B1334" s="9" t="s">
        <v>6870</v>
      </c>
      <c r="C1334" s="9" t="s">
        <v>1299</v>
      </c>
      <c r="D1334" s="11" t="s">
        <v>22</v>
      </c>
      <c r="E1334" s="9" t="s">
        <v>6871</v>
      </c>
      <c r="F1334" s="9" t="s">
        <v>5133</v>
      </c>
      <c r="G1334" s="11" t="s">
        <v>53</v>
      </c>
      <c r="H1334" s="11" t="s">
        <v>22</v>
      </c>
      <c r="I1334" s="11" t="s">
        <v>117</v>
      </c>
      <c r="J1334" s="11" t="s">
        <v>27</v>
      </c>
      <c r="K1334" s="11" t="s">
        <v>28</v>
      </c>
      <c r="L1334" s="11" t="s">
        <v>43</v>
      </c>
      <c r="M1334" s="9" t="s">
        <v>44</v>
      </c>
      <c r="N1334" s="9" t="s">
        <v>208</v>
      </c>
      <c r="O1334" s="11" t="s">
        <v>32</v>
      </c>
      <c r="P1334" s="11" t="s">
        <v>22</v>
      </c>
      <c r="Q1334" s="11" t="s">
        <v>6872</v>
      </c>
      <c r="R1334" s="11" t="s">
        <v>56</v>
      </c>
      <c r="S1334" s="9" t="s">
        <v>6873</v>
      </c>
      <c r="T1334" s="9" t="s">
        <v>22</v>
      </c>
    </row>
    <row r="1335" customHeight="1" spans="1:20">
      <c r="A1335" s="10">
        <v>45200</v>
      </c>
      <c r="B1335" s="9" t="s">
        <v>6874</v>
      </c>
      <c r="C1335" s="9" t="s">
        <v>1299</v>
      </c>
      <c r="D1335" s="11" t="s">
        <v>22</v>
      </c>
      <c r="E1335" s="9" t="s">
        <v>6875</v>
      </c>
      <c r="F1335" s="9" t="s">
        <v>6876</v>
      </c>
      <c r="G1335" s="11" t="s">
        <v>82</v>
      </c>
      <c r="H1335" s="11" t="s">
        <v>418</v>
      </c>
      <c r="I1335" s="11" t="s">
        <v>299</v>
      </c>
      <c r="J1335" s="11" t="s">
        <v>27</v>
      </c>
      <c r="K1335" s="11" t="s">
        <v>28</v>
      </c>
      <c r="L1335" s="11" t="s">
        <v>43</v>
      </c>
      <c r="M1335" s="9" t="s">
        <v>44</v>
      </c>
      <c r="N1335" s="9" t="s">
        <v>208</v>
      </c>
      <c r="O1335" s="11" t="s">
        <v>32</v>
      </c>
      <c r="P1335" s="11" t="s">
        <v>22</v>
      </c>
      <c r="Q1335" s="11" t="s">
        <v>6877</v>
      </c>
      <c r="R1335" s="11" t="s">
        <v>56</v>
      </c>
      <c r="S1335" s="9" t="s">
        <v>6878</v>
      </c>
      <c r="T1335" s="9" t="s">
        <v>22</v>
      </c>
    </row>
    <row r="1336" customHeight="1" spans="1:20">
      <c r="A1336" s="10">
        <v>45200</v>
      </c>
      <c r="B1336" s="9" t="s">
        <v>6879</v>
      </c>
      <c r="C1336" s="9" t="s">
        <v>6880</v>
      </c>
      <c r="D1336" s="11" t="s">
        <v>22</v>
      </c>
      <c r="E1336" s="9" t="s">
        <v>6881</v>
      </c>
      <c r="F1336" s="9" t="s">
        <v>6882</v>
      </c>
      <c r="G1336" s="11" t="s">
        <v>336</v>
      </c>
      <c r="H1336" s="11" t="s">
        <v>22</v>
      </c>
      <c r="I1336" s="11" t="s">
        <v>34</v>
      </c>
      <c r="J1336" s="11" t="s">
        <v>27</v>
      </c>
      <c r="K1336" s="11" t="s">
        <v>28</v>
      </c>
      <c r="L1336" s="11" t="s">
        <v>43</v>
      </c>
      <c r="M1336" s="9" t="s">
        <v>30</v>
      </c>
      <c r="N1336" s="9" t="s">
        <v>208</v>
      </c>
      <c r="O1336" s="11" t="s">
        <v>32</v>
      </c>
      <c r="P1336" s="11" t="s">
        <v>22</v>
      </c>
      <c r="Q1336" s="11" t="s">
        <v>6883</v>
      </c>
      <c r="R1336" s="11" t="s">
        <v>46</v>
      </c>
      <c r="S1336" s="9" t="s">
        <v>6884</v>
      </c>
      <c r="T1336" s="9" t="s">
        <v>22</v>
      </c>
    </row>
    <row r="1337" customHeight="1" spans="1:20">
      <c r="A1337" s="10">
        <v>45200</v>
      </c>
      <c r="B1337" s="9" t="s">
        <v>6885</v>
      </c>
      <c r="C1337" s="9" t="s">
        <v>6886</v>
      </c>
      <c r="D1337" s="11" t="s">
        <v>22</v>
      </c>
      <c r="E1337" s="9" t="s">
        <v>6887</v>
      </c>
      <c r="F1337" s="9" t="s">
        <v>6888</v>
      </c>
      <c r="G1337" s="11" t="s">
        <v>130</v>
      </c>
      <c r="H1337" s="11" t="s">
        <v>110</v>
      </c>
      <c r="I1337" s="11" t="s">
        <v>75</v>
      </c>
      <c r="J1337" s="11" t="s">
        <v>27</v>
      </c>
      <c r="K1337" s="11" t="s">
        <v>28</v>
      </c>
      <c r="L1337" s="11" t="s">
        <v>43</v>
      </c>
      <c r="M1337" s="9" t="s">
        <v>30</v>
      </c>
      <c r="N1337" s="9" t="s">
        <v>208</v>
      </c>
      <c r="O1337" s="11" t="s">
        <v>32</v>
      </c>
      <c r="P1337" s="11" t="s">
        <v>22</v>
      </c>
      <c r="Q1337" s="11" t="s">
        <v>6889</v>
      </c>
      <c r="R1337" s="11" t="s">
        <v>46</v>
      </c>
      <c r="S1337" s="9" t="s">
        <v>6890</v>
      </c>
      <c r="T1337" s="9" t="s">
        <v>22</v>
      </c>
    </row>
    <row r="1338" customHeight="1" spans="1:20">
      <c r="A1338" s="10">
        <v>45200</v>
      </c>
      <c r="B1338" s="9" t="s">
        <v>6891</v>
      </c>
      <c r="C1338" s="9" t="s">
        <v>1299</v>
      </c>
      <c r="D1338" s="11" t="s">
        <v>22</v>
      </c>
      <c r="E1338" s="9" t="s">
        <v>6892</v>
      </c>
      <c r="F1338" s="9" t="s">
        <v>6893</v>
      </c>
      <c r="G1338" s="11" t="s">
        <v>82</v>
      </c>
      <c r="H1338" s="11" t="s">
        <v>22</v>
      </c>
      <c r="I1338" s="11" t="s">
        <v>315</v>
      </c>
      <c r="J1338" s="11" t="s">
        <v>27</v>
      </c>
      <c r="K1338" s="11" t="s">
        <v>28</v>
      </c>
      <c r="L1338" s="11" t="s">
        <v>43</v>
      </c>
      <c r="M1338" s="9" t="s">
        <v>44</v>
      </c>
      <c r="N1338" s="9" t="s">
        <v>208</v>
      </c>
      <c r="O1338" s="11" t="s">
        <v>32</v>
      </c>
      <c r="P1338" s="11" t="s">
        <v>22</v>
      </c>
      <c r="Q1338" s="11" t="s">
        <v>6894</v>
      </c>
      <c r="R1338" s="11" t="s">
        <v>56</v>
      </c>
      <c r="S1338" s="9" t="s">
        <v>6895</v>
      </c>
      <c r="T1338" s="9" t="s">
        <v>22</v>
      </c>
    </row>
    <row r="1339" customHeight="1" spans="1:20">
      <c r="A1339" s="10">
        <v>45200</v>
      </c>
      <c r="B1339" s="9" t="s">
        <v>6896</v>
      </c>
      <c r="C1339" s="9" t="s">
        <v>1299</v>
      </c>
      <c r="D1339" s="11" t="s">
        <v>22</v>
      </c>
      <c r="E1339" s="9" t="s">
        <v>6897</v>
      </c>
      <c r="F1339" s="9" t="s">
        <v>6898</v>
      </c>
      <c r="G1339" s="11" t="s">
        <v>69</v>
      </c>
      <c r="H1339" s="11" t="s">
        <v>22</v>
      </c>
      <c r="I1339" s="11" t="s">
        <v>384</v>
      </c>
      <c r="J1339" s="11" t="s">
        <v>27</v>
      </c>
      <c r="K1339" s="11" t="s">
        <v>28</v>
      </c>
      <c r="L1339" s="11" t="s">
        <v>43</v>
      </c>
      <c r="M1339" s="9" t="s">
        <v>44</v>
      </c>
      <c r="N1339" s="9" t="s">
        <v>208</v>
      </c>
      <c r="O1339" s="11" t="s">
        <v>32</v>
      </c>
      <c r="P1339" s="11" t="s">
        <v>22</v>
      </c>
      <c r="Q1339" s="11" t="s">
        <v>6899</v>
      </c>
      <c r="R1339" s="11" t="s">
        <v>56</v>
      </c>
      <c r="S1339" s="9" t="s">
        <v>6900</v>
      </c>
      <c r="T1339" s="9" t="s">
        <v>22</v>
      </c>
    </row>
    <row r="1340" customHeight="1" spans="1:20">
      <c r="A1340" s="10">
        <v>45200</v>
      </c>
      <c r="B1340" s="9" t="s">
        <v>6901</v>
      </c>
      <c r="C1340" s="9" t="s">
        <v>1299</v>
      </c>
      <c r="D1340" s="11" t="s">
        <v>22</v>
      </c>
      <c r="E1340" s="9" t="s">
        <v>6902</v>
      </c>
      <c r="F1340" s="9" t="s">
        <v>6903</v>
      </c>
      <c r="G1340" s="11" t="s">
        <v>82</v>
      </c>
      <c r="H1340" s="11" t="s">
        <v>418</v>
      </c>
      <c r="I1340" s="11" t="s">
        <v>315</v>
      </c>
      <c r="J1340" s="11" t="s">
        <v>27</v>
      </c>
      <c r="K1340" s="11" t="s">
        <v>28</v>
      </c>
      <c r="L1340" s="11" t="s">
        <v>43</v>
      </c>
      <c r="M1340" s="9" t="s">
        <v>44</v>
      </c>
      <c r="N1340" s="9" t="s">
        <v>208</v>
      </c>
      <c r="O1340" s="11" t="s">
        <v>32</v>
      </c>
      <c r="P1340" s="11" t="s">
        <v>22</v>
      </c>
      <c r="Q1340" s="11" t="s">
        <v>6904</v>
      </c>
      <c r="R1340" s="11" t="s">
        <v>56</v>
      </c>
      <c r="S1340" s="9" t="s">
        <v>6905</v>
      </c>
      <c r="T1340" s="9" t="s">
        <v>22</v>
      </c>
    </row>
    <row r="1341" customHeight="1" spans="1:20">
      <c r="A1341" s="10">
        <v>45200</v>
      </c>
      <c r="B1341" s="9" t="s">
        <v>6906</v>
      </c>
      <c r="C1341" s="9" t="s">
        <v>6907</v>
      </c>
      <c r="D1341" s="11" t="s">
        <v>22</v>
      </c>
      <c r="E1341" s="9" t="s">
        <v>2795</v>
      </c>
      <c r="F1341" s="9" t="s">
        <v>2796</v>
      </c>
      <c r="G1341" s="11" t="s">
        <v>25</v>
      </c>
      <c r="H1341" s="11" t="s">
        <v>22</v>
      </c>
      <c r="I1341" s="11" t="s">
        <v>511</v>
      </c>
      <c r="J1341" s="11" t="s">
        <v>27</v>
      </c>
      <c r="K1341" s="11" t="s">
        <v>28</v>
      </c>
      <c r="L1341" s="11" t="s">
        <v>43</v>
      </c>
      <c r="M1341" s="9" t="s">
        <v>30</v>
      </c>
      <c r="N1341" s="9" t="s">
        <v>743</v>
      </c>
      <c r="O1341" s="11" t="s">
        <v>32</v>
      </c>
      <c r="P1341" s="11" t="s">
        <v>22</v>
      </c>
      <c r="Q1341" s="11" t="s">
        <v>6908</v>
      </c>
      <c r="R1341" s="11" t="s">
        <v>46</v>
      </c>
      <c r="S1341" s="9" t="s">
        <v>6909</v>
      </c>
      <c r="T1341" s="9" t="s">
        <v>6910</v>
      </c>
    </row>
    <row r="1342" customHeight="1" spans="1:20">
      <c r="A1342" s="10">
        <v>45200</v>
      </c>
      <c r="B1342" s="9" t="s">
        <v>6911</v>
      </c>
      <c r="C1342" s="9" t="s">
        <v>783</v>
      </c>
      <c r="D1342" s="11" t="s">
        <v>22</v>
      </c>
      <c r="E1342" s="9" t="s">
        <v>6912</v>
      </c>
      <c r="F1342" s="9" t="s">
        <v>6913</v>
      </c>
      <c r="G1342" s="11" t="s">
        <v>82</v>
      </c>
      <c r="H1342" s="11" t="s">
        <v>22</v>
      </c>
      <c r="I1342" s="11" t="s">
        <v>299</v>
      </c>
      <c r="J1342" s="11" t="s">
        <v>27</v>
      </c>
      <c r="K1342" s="11" t="s">
        <v>28</v>
      </c>
      <c r="L1342" s="11" t="s">
        <v>43</v>
      </c>
      <c r="M1342" s="9" t="s">
        <v>44</v>
      </c>
      <c r="N1342" s="9" t="s">
        <v>743</v>
      </c>
      <c r="O1342" s="11" t="s">
        <v>32</v>
      </c>
      <c r="P1342" s="11" t="s">
        <v>22</v>
      </c>
      <c r="Q1342" s="11" t="s">
        <v>6914</v>
      </c>
      <c r="R1342" s="11" t="s">
        <v>46</v>
      </c>
      <c r="S1342" s="9" t="s">
        <v>6915</v>
      </c>
      <c r="T1342" s="9" t="s">
        <v>6916</v>
      </c>
    </row>
    <row r="1343" customHeight="1" spans="1:20">
      <c r="A1343" s="10">
        <v>45200</v>
      </c>
      <c r="B1343" s="9" t="s">
        <v>6917</v>
      </c>
      <c r="C1343" s="9" t="s">
        <v>6918</v>
      </c>
      <c r="D1343" s="11" t="s">
        <v>22</v>
      </c>
      <c r="E1343" s="9" t="s">
        <v>6919</v>
      </c>
      <c r="F1343" s="9" t="s">
        <v>6920</v>
      </c>
      <c r="G1343" s="11" t="s">
        <v>247</v>
      </c>
      <c r="H1343" s="11" t="s">
        <v>22</v>
      </c>
      <c r="I1343" s="11" t="s">
        <v>337</v>
      </c>
      <c r="J1343" s="11" t="s">
        <v>27</v>
      </c>
      <c r="K1343" s="11" t="s">
        <v>28</v>
      </c>
      <c r="L1343" s="11" t="s">
        <v>43</v>
      </c>
      <c r="M1343" s="9" t="s">
        <v>44</v>
      </c>
      <c r="N1343" s="9" t="s">
        <v>743</v>
      </c>
      <c r="O1343" s="11" t="s">
        <v>32</v>
      </c>
      <c r="P1343" s="11" t="s">
        <v>22</v>
      </c>
      <c r="Q1343" s="11" t="s">
        <v>6921</v>
      </c>
      <c r="R1343" s="11" t="s">
        <v>46</v>
      </c>
      <c r="S1343" s="9" t="s">
        <v>6922</v>
      </c>
      <c r="T1343" s="9" t="s">
        <v>6923</v>
      </c>
    </row>
    <row r="1344" customHeight="1" spans="1:20">
      <c r="A1344" s="10">
        <v>45200</v>
      </c>
      <c r="B1344" s="9" t="s">
        <v>6924</v>
      </c>
      <c r="C1344" s="9" t="s">
        <v>783</v>
      </c>
      <c r="D1344" s="11" t="s">
        <v>22</v>
      </c>
      <c r="E1344" s="9" t="s">
        <v>6925</v>
      </c>
      <c r="F1344" s="9" t="s">
        <v>6926</v>
      </c>
      <c r="G1344" s="11" t="s">
        <v>82</v>
      </c>
      <c r="H1344" s="11" t="s">
        <v>110</v>
      </c>
      <c r="I1344" s="11" t="s">
        <v>299</v>
      </c>
      <c r="J1344" s="11" t="s">
        <v>27</v>
      </c>
      <c r="K1344" s="11" t="s">
        <v>28</v>
      </c>
      <c r="L1344" s="11" t="s">
        <v>43</v>
      </c>
      <c r="M1344" s="9" t="s">
        <v>30</v>
      </c>
      <c r="N1344" s="9" t="s">
        <v>743</v>
      </c>
      <c r="O1344" s="11" t="s">
        <v>32</v>
      </c>
      <c r="P1344" s="11" t="s">
        <v>22</v>
      </c>
      <c r="Q1344" s="11" t="s">
        <v>6927</v>
      </c>
      <c r="R1344" s="11" t="s">
        <v>46</v>
      </c>
      <c r="S1344" s="9" t="s">
        <v>6928</v>
      </c>
      <c r="T1344" s="9" t="s">
        <v>6929</v>
      </c>
    </row>
    <row r="1345" customHeight="1" spans="1:20">
      <c r="A1345" s="10">
        <v>45200</v>
      </c>
      <c r="B1345" s="9" t="s">
        <v>6930</v>
      </c>
      <c r="C1345" s="9" t="s">
        <v>783</v>
      </c>
      <c r="D1345" s="11" t="s">
        <v>22</v>
      </c>
      <c r="E1345" s="9" t="s">
        <v>6931</v>
      </c>
      <c r="F1345" s="9" t="s">
        <v>6932</v>
      </c>
      <c r="G1345" s="11" t="s">
        <v>82</v>
      </c>
      <c r="H1345" s="11" t="s">
        <v>110</v>
      </c>
      <c r="I1345" s="11" t="s">
        <v>175</v>
      </c>
      <c r="J1345" s="11" t="s">
        <v>27</v>
      </c>
      <c r="K1345" s="11" t="s">
        <v>28</v>
      </c>
      <c r="L1345" s="11" t="s">
        <v>43</v>
      </c>
      <c r="M1345" s="9" t="s">
        <v>169</v>
      </c>
      <c r="N1345" s="9" t="s">
        <v>743</v>
      </c>
      <c r="O1345" s="11" t="s">
        <v>32</v>
      </c>
      <c r="P1345" s="11" t="s">
        <v>22</v>
      </c>
      <c r="Q1345" s="11" t="s">
        <v>6933</v>
      </c>
      <c r="R1345" s="11" t="s">
        <v>46</v>
      </c>
      <c r="S1345" s="9" t="s">
        <v>6934</v>
      </c>
      <c r="T1345" s="9" t="s">
        <v>6935</v>
      </c>
    </row>
    <row r="1346" customHeight="1" spans="1:20">
      <c r="A1346" s="10">
        <v>45200</v>
      </c>
      <c r="B1346" s="9" t="s">
        <v>6936</v>
      </c>
      <c r="C1346" s="9" t="s">
        <v>6126</v>
      </c>
      <c r="D1346" s="11" t="s">
        <v>22</v>
      </c>
      <c r="E1346" s="9" t="s">
        <v>6937</v>
      </c>
      <c r="F1346" s="9" t="s">
        <v>6938</v>
      </c>
      <c r="G1346" s="11" t="s">
        <v>130</v>
      </c>
      <c r="H1346" s="11" t="s">
        <v>22</v>
      </c>
      <c r="I1346" s="11" t="s">
        <v>3098</v>
      </c>
      <c r="J1346" s="11" t="s">
        <v>27</v>
      </c>
      <c r="K1346" s="11" t="s">
        <v>28</v>
      </c>
      <c r="L1346" s="11" t="s">
        <v>43</v>
      </c>
      <c r="M1346" s="9" t="s">
        <v>30</v>
      </c>
      <c r="N1346" s="9" t="s">
        <v>743</v>
      </c>
      <c r="O1346" s="11" t="s">
        <v>32</v>
      </c>
      <c r="P1346" s="11" t="s">
        <v>22</v>
      </c>
      <c r="Q1346" s="11" t="s">
        <v>6939</v>
      </c>
      <c r="R1346" s="11" t="s">
        <v>46</v>
      </c>
      <c r="S1346" s="9" t="s">
        <v>6940</v>
      </c>
      <c r="T1346" s="9" t="s">
        <v>6941</v>
      </c>
    </row>
    <row r="1347" customHeight="1" spans="1:20">
      <c r="A1347" s="10">
        <v>45200</v>
      </c>
      <c r="B1347" s="9" t="s">
        <v>6942</v>
      </c>
      <c r="C1347" s="9" t="s">
        <v>783</v>
      </c>
      <c r="D1347" s="11" t="s">
        <v>22</v>
      </c>
      <c r="E1347" s="9" t="s">
        <v>6943</v>
      </c>
      <c r="F1347" s="9" t="s">
        <v>6944</v>
      </c>
      <c r="G1347" s="11" t="s">
        <v>82</v>
      </c>
      <c r="H1347" s="11" t="s">
        <v>22</v>
      </c>
      <c r="I1347" s="11" t="s">
        <v>576</v>
      </c>
      <c r="J1347" s="11" t="s">
        <v>27</v>
      </c>
      <c r="K1347" s="11" t="s">
        <v>28</v>
      </c>
      <c r="L1347" s="11" t="s">
        <v>43</v>
      </c>
      <c r="M1347" s="9" t="s">
        <v>44</v>
      </c>
      <c r="N1347" s="9" t="s">
        <v>743</v>
      </c>
      <c r="O1347" s="11" t="s">
        <v>32</v>
      </c>
      <c r="P1347" s="11" t="s">
        <v>22</v>
      </c>
      <c r="Q1347" s="11" t="s">
        <v>6945</v>
      </c>
      <c r="R1347" s="11" t="s">
        <v>46</v>
      </c>
      <c r="S1347" s="9" t="s">
        <v>6946</v>
      </c>
      <c r="T1347" s="9" t="s">
        <v>6947</v>
      </c>
    </row>
    <row r="1348" customHeight="1" spans="1:20">
      <c r="A1348" s="10">
        <v>45200</v>
      </c>
      <c r="B1348" s="9" t="s">
        <v>6948</v>
      </c>
      <c r="C1348" s="9" t="s">
        <v>6949</v>
      </c>
      <c r="D1348" s="11" t="s">
        <v>22</v>
      </c>
      <c r="E1348" s="9" t="s">
        <v>6950</v>
      </c>
      <c r="F1348" s="9" t="s">
        <v>6951</v>
      </c>
      <c r="G1348" s="11" t="s">
        <v>82</v>
      </c>
      <c r="H1348" s="11" t="s">
        <v>22</v>
      </c>
      <c r="I1348" s="11" t="s">
        <v>576</v>
      </c>
      <c r="J1348" s="11" t="s">
        <v>27</v>
      </c>
      <c r="K1348" s="11" t="s">
        <v>28</v>
      </c>
      <c r="L1348" s="11" t="s">
        <v>43</v>
      </c>
      <c r="M1348" s="9" t="s">
        <v>44</v>
      </c>
      <c r="N1348" s="9" t="s">
        <v>208</v>
      </c>
      <c r="O1348" s="11" t="s">
        <v>32</v>
      </c>
      <c r="P1348" s="11" t="s">
        <v>22</v>
      </c>
      <c r="Q1348" s="11" t="s">
        <v>6952</v>
      </c>
      <c r="R1348" s="11" t="s">
        <v>46</v>
      </c>
      <c r="S1348" s="9" t="s">
        <v>6953</v>
      </c>
      <c r="T1348" s="9" t="s">
        <v>6954</v>
      </c>
    </row>
    <row r="1349" customHeight="1" spans="1:20">
      <c r="A1349" s="10">
        <v>45200</v>
      </c>
      <c r="B1349" s="9" t="s">
        <v>6955</v>
      </c>
      <c r="C1349" s="9" t="s">
        <v>6956</v>
      </c>
      <c r="D1349" s="11" t="s">
        <v>22</v>
      </c>
      <c r="E1349" s="9" t="s">
        <v>6957</v>
      </c>
      <c r="F1349" s="9" t="s">
        <v>6958</v>
      </c>
      <c r="G1349" s="11" t="s">
        <v>22</v>
      </c>
      <c r="H1349" s="11" t="s">
        <v>22</v>
      </c>
      <c r="I1349" s="11" t="s">
        <v>293</v>
      </c>
      <c r="J1349" s="11" t="s">
        <v>27</v>
      </c>
      <c r="K1349" s="11" t="s">
        <v>28</v>
      </c>
      <c r="L1349" s="11" t="s">
        <v>43</v>
      </c>
      <c r="M1349" s="9" t="s">
        <v>30</v>
      </c>
      <c r="N1349" s="9" t="s">
        <v>208</v>
      </c>
      <c r="O1349" s="11" t="s">
        <v>32</v>
      </c>
      <c r="P1349" s="11" t="s">
        <v>22</v>
      </c>
      <c r="Q1349" s="11" t="s">
        <v>6959</v>
      </c>
      <c r="R1349" s="11" t="s">
        <v>46</v>
      </c>
      <c r="S1349" s="9" t="s">
        <v>6960</v>
      </c>
      <c r="T1349" s="9" t="s">
        <v>6961</v>
      </c>
    </row>
    <row r="1350" customHeight="1" spans="1:20">
      <c r="A1350" s="10">
        <v>45200</v>
      </c>
      <c r="B1350" s="9" t="s">
        <v>6962</v>
      </c>
      <c r="C1350" s="9" t="s">
        <v>783</v>
      </c>
      <c r="D1350" s="11" t="s">
        <v>22</v>
      </c>
      <c r="E1350" s="9" t="s">
        <v>6963</v>
      </c>
      <c r="F1350" s="9" t="s">
        <v>6964</v>
      </c>
      <c r="G1350" s="11" t="s">
        <v>25</v>
      </c>
      <c r="H1350" s="11" t="s">
        <v>22</v>
      </c>
      <c r="I1350" s="11" t="s">
        <v>155</v>
      </c>
      <c r="J1350" s="11" t="s">
        <v>27</v>
      </c>
      <c r="K1350" s="11" t="s">
        <v>28</v>
      </c>
      <c r="L1350" s="11" t="s">
        <v>43</v>
      </c>
      <c r="M1350" s="9" t="s">
        <v>30</v>
      </c>
      <c r="N1350" s="9" t="s">
        <v>743</v>
      </c>
      <c r="O1350" s="11" t="s">
        <v>32</v>
      </c>
      <c r="P1350" s="11" t="s">
        <v>22</v>
      </c>
      <c r="Q1350" s="11" t="s">
        <v>6965</v>
      </c>
      <c r="R1350" s="11" t="s">
        <v>46</v>
      </c>
      <c r="S1350" s="9" t="s">
        <v>6966</v>
      </c>
      <c r="T1350" s="9" t="s">
        <v>6967</v>
      </c>
    </row>
    <row r="1351" customHeight="1" spans="1:20">
      <c r="A1351" s="10">
        <v>45200</v>
      </c>
      <c r="B1351" s="9" t="s">
        <v>6968</v>
      </c>
      <c r="C1351" s="9" t="s">
        <v>6949</v>
      </c>
      <c r="D1351" s="11" t="s">
        <v>22</v>
      </c>
      <c r="E1351" s="9" t="s">
        <v>1476</v>
      </c>
      <c r="F1351" s="9" t="s">
        <v>1477</v>
      </c>
      <c r="G1351" s="11" t="s">
        <v>62</v>
      </c>
      <c r="H1351" s="11" t="s">
        <v>148</v>
      </c>
      <c r="I1351" s="11" t="s">
        <v>54</v>
      </c>
      <c r="J1351" s="11" t="s">
        <v>27</v>
      </c>
      <c r="K1351" s="11" t="s">
        <v>28</v>
      </c>
      <c r="L1351" s="11" t="s">
        <v>43</v>
      </c>
      <c r="M1351" s="9" t="s">
        <v>44</v>
      </c>
      <c r="N1351" s="9" t="s">
        <v>208</v>
      </c>
      <c r="O1351" s="11" t="s">
        <v>32</v>
      </c>
      <c r="P1351" s="11" t="s">
        <v>22</v>
      </c>
      <c r="Q1351" s="11" t="s">
        <v>6969</v>
      </c>
      <c r="R1351" s="11" t="s">
        <v>46</v>
      </c>
      <c r="S1351" s="9" t="s">
        <v>6970</v>
      </c>
      <c r="T1351" s="9" t="s">
        <v>6971</v>
      </c>
    </row>
    <row r="1352" customHeight="1" spans="1:20">
      <c r="A1352" s="10">
        <v>45200</v>
      </c>
      <c r="B1352" s="9" t="s">
        <v>6972</v>
      </c>
      <c r="C1352" s="9" t="s">
        <v>6949</v>
      </c>
      <c r="D1352" s="11" t="s">
        <v>22</v>
      </c>
      <c r="E1352" s="9" t="s">
        <v>6973</v>
      </c>
      <c r="F1352" s="9" t="s">
        <v>6974</v>
      </c>
      <c r="G1352" s="11" t="s">
        <v>82</v>
      </c>
      <c r="H1352" s="11" t="s">
        <v>22</v>
      </c>
      <c r="I1352" s="11" t="s">
        <v>299</v>
      </c>
      <c r="J1352" s="11" t="s">
        <v>27</v>
      </c>
      <c r="K1352" s="11" t="s">
        <v>28</v>
      </c>
      <c r="L1352" s="11" t="s">
        <v>43</v>
      </c>
      <c r="M1352" s="9" t="s">
        <v>44</v>
      </c>
      <c r="N1352" s="9" t="s">
        <v>208</v>
      </c>
      <c r="O1352" s="11" t="s">
        <v>32</v>
      </c>
      <c r="P1352" s="11" t="s">
        <v>22</v>
      </c>
      <c r="Q1352" s="11" t="s">
        <v>6975</v>
      </c>
      <c r="R1352" s="11" t="s">
        <v>46</v>
      </c>
      <c r="S1352" s="9" t="s">
        <v>6976</v>
      </c>
      <c r="T1352" s="9" t="s">
        <v>6977</v>
      </c>
    </row>
    <row r="1353" customHeight="1" spans="1:20">
      <c r="A1353" s="10">
        <v>45200</v>
      </c>
      <c r="B1353" s="9" t="s">
        <v>6978</v>
      </c>
      <c r="C1353" s="9" t="s">
        <v>6886</v>
      </c>
      <c r="D1353" s="11" t="s">
        <v>22</v>
      </c>
      <c r="E1353" s="9" t="s">
        <v>6823</v>
      </c>
      <c r="F1353" s="9" t="s">
        <v>6824</v>
      </c>
      <c r="G1353" s="11" t="s">
        <v>69</v>
      </c>
      <c r="H1353" s="11" t="s">
        <v>22</v>
      </c>
      <c r="I1353" s="11" t="s">
        <v>412</v>
      </c>
      <c r="J1353" s="11" t="s">
        <v>27</v>
      </c>
      <c r="K1353" s="11" t="s">
        <v>28</v>
      </c>
      <c r="L1353" s="11" t="s">
        <v>43</v>
      </c>
      <c r="M1353" s="9" t="s">
        <v>30</v>
      </c>
      <c r="N1353" s="9" t="s">
        <v>208</v>
      </c>
      <c r="O1353" s="11" t="s">
        <v>32</v>
      </c>
      <c r="P1353" s="11" t="s">
        <v>22</v>
      </c>
      <c r="Q1353" s="11" t="s">
        <v>6979</v>
      </c>
      <c r="R1353" s="11" t="s">
        <v>46</v>
      </c>
      <c r="S1353" s="9" t="s">
        <v>6980</v>
      </c>
      <c r="T1353" s="9" t="s">
        <v>6981</v>
      </c>
    </row>
    <row r="1354" customHeight="1" spans="1:20">
      <c r="A1354" s="10">
        <v>45200</v>
      </c>
      <c r="B1354" s="9" t="s">
        <v>6982</v>
      </c>
      <c r="C1354" s="9" t="s">
        <v>6445</v>
      </c>
      <c r="D1354" s="11" t="s">
        <v>22</v>
      </c>
      <c r="E1354" s="9" t="s">
        <v>6983</v>
      </c>
      <c r="F1354" s="9" t="s">
        <v>6984</v>
      </c>
      <c r="G1354" s="11" t="s">
        <v>82</v>
      </c>
      <c r="H1354" s="11" t="s">
        <v>22</v>
      </c>
      <c r="I1354" s="11" t="s">
        <v>111</v>
      </c>
      <c r="J1354" s="11" t="s">
        <v>27</v>
      </c>
      <c r="K1354" s="11" t="s">
        <v>28</v>
      </c>
      <c r="L1354" s="11" t="s">
        <v>43</v>
      </c>
      <c r="M1354" s="9" t="s">
        <v>169</v>
      </c>
      <c r="N1354" s="9" t="s">
        <v>208</v>
      </c>
      <c r="O1354" s="11" t="s">
        <v>32</v>
      </c>
      <c r="P1354" s="11" t="s">
        <v>22</v>
      </c>
      <c r="Q1354" s="11" t="s">
        <v>6985</v>
      </c>
      <c r="R1354" s="11" t="s">
        <v>46</v>
      </c>
      <c r="S1354" s="9" t="s">
        <v>6986</v>
      </c>
      <c r="T1354" s="9" t="s">
        <v>6987</v>
      </c>
    </row>
    <row r="1355" customHeight="1" spans="1:20">
      <c r="A1355" s="10">
        <v>45200</v>
      </c>
      <c r="B1355" s="9" t="s">
        <v>6988</v>
      </c>
      <c r="C1355" s="9" t="s">
        <v>6949</v>
      </c>
      <c r="D1355" s="11" t="s">
        <v>22</v>
      </c>
      <c r="E1355" s="9" t="s">
        <v>6989</v>
      </c>
      <c r="F1355" s="9" t="s">
        <v>6990</v>
      </c>
      <c r="G1355" s="11" t="s">
        <v>69</v>
      </c>
      <c r="H1355" s="11" t="s">
        <v>22</v>
      </c>
      <c r="I1355" s="11" t="s">
        <v>277</v>
      </c>
      <c r="J1355" s="11" t="s">
        <v>27</v>
      </c>
      <c r="K1355" s="11" t="s">
        <v>28</v>
      </c>
      <c r="L1355" s="11" t="s">
        <v>43</v>
      </c>
      <c r="M1355" s="9" t="s">
        <v>44</v>
      </c>
      <c r="N1355" s="9" t="s">
        <v>208</v>
      </c>
      <c r="O1355" s="11" t="s">
        <v>32</v>
      </c>
      <c r="P1355" s="11" t="s">
        <v>22</v>
      </c>
      <c r="Q1355" s="11" t="s">
        <v>6991</v>
      </c>
      <c r="R1355" s="11" t="s">
        <v>46</v>
      </c>
      <c r="S1355" s="9" t="s">
        <v>6992</v>
      </c>
      <c r="T1355" s="9" t="s">
        <v>6993</v>
      </c>
    </row>
    <row r="1356" customHeight="1" spans="1:20">
      <c r="A1356" s="10">
        <v>45200</v>
      </c>
      <c r="B1356" s="9" t="s">
        <v>6994</v>
      </c>
      <c r="C1356" s="9" t="s">
        <v>6728</v>
      </c>
      <c r="D1356" s="11" t="s">
        <v>22</v>
      </c>
      <c r="E1356" s="9" t="s">
        <v>6995</v>
      </c>
      <c r="F1356" s="9" t="s">
        <v>6996</v>
      </c>
      <c r="G1356" s="11" t="s">
        <v>53</v>
      </c>
      <c r="H1356" s="11" t="s">
        <v>22</v>
      </c>
      <c r="I1356" s="11" t="s">
        <v>299</v>
      </c>
      <c r="J1356" s="11" t="s">
        <v>27</v>
      </c>
      <c r="K1356" s="11" t="s">
        <v>28</v>
      </c>
      <c r="L1356" s="11" t="s">
        <v>43</v>
      </c>
      <c r="M1356" s="9" t="s">
        <v>44</v>
      </c>
      <c r="N1356" s="9" t="s">
        <v>208</v>
      </c>
      <c r="O1356" s="11" t="s">
        <v>32</v>
      </c>
      <c r="P1356" s="11" t="s">
        <v>22</v>
      </c>
      <c r="Q1356" s="11" t="s">
        <v>6997</v>
      </c>
      <c r="R1356" s="11" t="s">
        <v>46</v>
      </c>
      <c r="S1356" s="9" t="s">
        <v>6998</v>
      </c>
      <c r="T1356" s="9" t="s">
        <v>6999</v>
      </c>
    </row>
    <row r="1357" customHeight="1" spans="1:20">
      <c r="A1357" s="10">
        <v>45200</v>
      </c>
      <c r="B1357" s="9" t="s">
        <v>7000</v>
      </c>
      <c r="C1357" s="9" t="s">
        <v>6949</v>
      </c>
      <c r="D1357" s="11" t="s">
        <v>22</v>
      </c>
      <c r="E1357" s="9" t="s">
        <v>7001</v>
      </c>
      <c r="F1357" s="9" t="s">
        <v>7002</v>
      </c>
      <c r="G1357" s="11" t="s">
        <v>62</v>
      </c>
      <c r="H1357" s="11" t="s">
        <v>22</v>
      </c>
      <c r="I1357" s="11" t="s">
        <v>299</v>
      </c>
      <c r="J1357" s="11" t="s">
        <v>27</v>
      </c>
      <c r="K1357" s="11" t="s">
        <v>28</v>
      </c>
      <c r="L1357" s="11" t="s">
        <v>43</v>
      </c>
      <c r="M1357" s="9" t="s">
        <v>44</v>
      </c>
      <c r="N1357" s="9" t="s">
        <v>208</v>
      </c>
      <c r="O1357" s="11" t="s">
        <v>32</v>
      </c>
      <c r="P1357" s="11" t="s">
        <v>22</v>
      </c>
      <c r="Q1357" s="11" t="s">
        <v>7003</v>
      </c>
      <c r="R1357" s="11" t="s">
        <v>46</v>
      </c>
      <c r="S1357" s="9" t="s">
        <v>7004</v>
      </c>
      <c r="T1357" s="9" t="s">
        <v>7005</v>
      </c>
    </row>
    <row r="1358" customHeight="1" spans="1:20">
      <c r="A1358" s="10">
        <v>45200</v>
      </c>
      <c r="B1358" s="9" t="s">
        <v>7006</v>
      </c>
      <c r="C1358" s="9" t="s">
        <v>6506</v>
      </c>
      <c r="D1358" s="11" t="s">
        <v>22</v>
      </c>
      <c r="E1358" s="9" t="s">
        <v>7007</v>
      </c>
      <c r="F1358" s="9" t="s">
        <v>7008</v>
      </c>
      <c r="G1358" s="11" t="s">
        <v>41</v>
      </c>
      <c r="H1358" s="11" t="s">
        <v>22</v>
      </c>
      <c r="I1358" s="11" t="s">
        <v>5215</v>
      </c>
      <c r="J1358" s="11" t="s">
        <v>27</v>
      </c>
      <c r="K1358" s="11" t="s">
        <v>28</v>
      </c>
      <c r="L1358" s="11" t="s">
        <v>43</v>
      </c>
      <c r="M1358" s="9" t="s">
        <v>30</v>
      </c>
      <c r="N1358" s="9" t="s">
        <v>208</v>
      </c>
      <c r="O1358" s="11" t="s">
        <v>32</v>
      </c>
      <c r="P1358" s="11" t="s">
        <v>22</v>
      </c>
      <c r="Q1358" s="11" t="s">
        <v>7009</v>
      </c>
      <c r="R1358" s="11" t="s">
        <v>46</v>
      </c>
      <c r="S1358" s="9" t="s">
        <v>7010</v>
      </c>
      <c r="T1358" s="9" t="s">
        <v>7011</v>
      </c>
    </row>
    <row r="1359" customHeight="1" spans="1:20">
      <c r="A1359" s="10">
        <v>45200</v>
      </c>
      <c r="B1359" s="9" t="s">
        <v>7012</v>
      </c>
      <c r="C1359" s="9" t="s">
        <v>6445</v>
      </c>
      <c r="D1359" s="11" t="s">
        <v>22</v>
      </c>
      <c r="E1359" s="9" t="s">
        <v>7013</v>
      </c>
      <c r="F1359" s="9" t="s">
        <v>7014</v>
      </c>
      <c r="G1359" s="11" t="s">
        <v>82</v>
      </c>
      <c r="H1359" s="11" t="s">
        <v>22</v>
      </c>
      <c r="I1359" s="11" t="s">
        <v>207</v>
      </c>
      <c r="J1359" s="11" t="s">
        <v>27</v>
      </c>
      <c r="K1359" s="11" t="s">
        <v>28</v>
      </c>
      <c r="L1359" s="11" t="s">
        <v>43</v>
      </c>
      <c r="M1359" s="9" t="s">
        <v>169</v>
      </c>
      <c r="N1359" s="9" t="s">
        <v>208</v>
      </c>
      <c r="O1359" s="11" t="s">
        <v>32</v>
      </c>
      <c r="P1359" s="11" t="s">
        <v>22</v>
      </c>
      <c r="Q1359" s="11" t="s">
        <v>7015</v>
      </c>
      <c r="R1359" s="11" t="s">
        <v>46</v>
      </c>
      <c r="S1359" s="9" t="s">
        <v>7016</v>
      </c>
      <c r="T1359" s="9" t="s">
        <v>7017</v>
      </c>
    </row>
    <row r="1360" customHeight="1" spans="1:20">
      <c r="A1360" s="10">
        <v>45200</v>
      </c>
      <c r="B1360" s="9" t="s">
        <v>7018</v>
      </c>
      <c r="C1360" s="9" t="s">
        <v>6949</v>
      </c>
      <c r="D1360" s="11" t="s">
        <v>22</v>
      </c>
      <c r="E1360" s="9" t="s">
        <v>7019</v>
      </c>
      <c r="F1360" s="9" t="s">
        <v>7020</v>
      </c>
      <c r="G1360" s="11" t="s">
        <v>25</v>
      </c>
      <c r="H1360" s="11" t="s">
        <v>22</v>
      </c>
      <c r="I1360" s="11" t="s">
        <v>104</v>
      </c>
      <c r="J1360" s="11" t="s">
        <v>27</v>
      </c>
      <c r="K1360" s="11" t="s">
        <v>28</v>
      </c>
      <c r="L1360" s="11" t="s">
        <v>43</v>
      </c>
      <c r="M1360" s="9" t="s">
        <v>44</v>
      </c>
      <c r="N1360" s="9" t="s">
        <v>208</v>
      </c>
      <c r="O1360" s="11" t="s">
        <v>32</v>
      </c>
      <c r="P1360" s="11" t="s">
        <v>22</v>
      </c>
      <c r="Q1360" s="11" t="s">
        <v>7021</v>
      </c>
      <c r="R1360" s="11" t="s">
        <v>46</v>
      </c>
      <c r="S1360" s="9" t="s">
        <v>7022</v>
      </c>
      <c r="T1360" s="9" t="s">
        <v>7023</v>
      </c>
    </row>
    <row r="1361" customHeight="1" spans="1:20">
      <c r="A1361" s="10">
        <v>45200</v>
      </c>
      <c r="B1361" s="9" t="s">
        <v>7024</v>
      </c>
      <c r="C1361" s="9" t="s">
        <v>783</v>
      </c>
      <c r="D1361" s="11" t="s">
        <v>22</v>
      </c>
      <c r="E1361" s="9" t="s">
        <v>7025</v>
      </c>
      <c r="F1361" s="9" t="s">
        <v>7026</v>
      </c>
      <c r="G1361" s="11" t="s">
        <v>82</v>
      </c>
      <c r="H1361" s="11" t="s">
        <v>22</v>
      </c>
      <c r="I1361" s="11" t="s">
        <v>576</v>
      </c>
      <c r="J1361" s="11" t="s">
        <v>27</v>
      </c>
      <c r="K1361" s="11" t="s">
        <v>28</v>
      </c>
      <c r="L1361" s="11" t="s">
        <v>43</v>
      </c>
      <c r="M1361" s="9" t="s">
        <v>44</v>
      </c>
      <c r="N1361" s="9" t="s">
        <v>743</v>
      </c>
      <c r="O1361" s="11" t="s">
        <v>32</v>
      </c>
      <c r="P1361" s="11" t="s">
        <v>22</v>
      </c>
      <c r="Q1361" s="11" t="s">
        <v>7027</v>
      </c>
      <c r="R1361" s="11" t="s">
        <v>46</v>
      </c>
      <c r="S1361" s="9" t="s">
        <v>7028</v>
      </c>
      <c r="T1361" s="9" t="s">
        <v>7029</v>
      </c>
    </row>
    <row r="1362" customHeight="1" spans="1:20">
      <c r="A1362" s="10">
        <v>45200</v>
      </c>
      <c r="B1362" s="9" t="s">
        <v>7030</v>
      </c>
      <c r="C1362" s="9" t="s">
        <v>783</v>
      </c>
      <c r="D1362" s="11" t="s">
        <v>22</v>
      </c>
      <c r="E1362" s="9" t="s">
        <v>7031</v>
      </c>
      <c r="F1362" s="9" t="s">
        <v>7032</v>
      </c>
      <c r="G1362" s="11" t="s">
        <v>69</v>
      </c>
      <c r="H1362" s="11" t="s">
        <v>110</v>
      </c>
      <c r="I1362" s="11" t="s">
        <v>207</v>
      </c>
      <c r="J1362" s="11" t="s">
        <v>27</v>
      </c>
      <c r="K1362" s="11" t="s">
        <v>28</v>
      </c>
      <c r="L1362" s="11" t="s">
        <v>43</v>
      </c>
      <c r="M1362" s="9" t="s">
        <v>30</v>
      </c>
      <c r="N1362" s="9" t="s">
        <v>743</v>
      </c>
      <c r="O1362" s="11" t="s">
        <v>32</v>
      </c>
      <c r="P1362" s="11" t="s">
        <v>22</v>
      </c>
      <c r="Q1362" s="11" t="s">
        <v>7033</v>
      </c>
      <c r="R1362" s="11" t="s">
        <v>46</v>
      </c>
      <c r="S1362" s="9" t="s">
        <v>7034</v>
      </c>
      <c r="T1362" s="9" t="s">
        <v>7035</v>
      </c>
    </row>
    <row r="1363" customHeight="1" spans="1:20">
      <c r="A1363" s="10">
        <v>45200</v>
      </c>
      <c r="B1363" s="9" t="s">
        <v>7036</v>
      </c>
      <c r="C1363" s="9" t="s">
        <v>6949</v>
      </c>
      <c r="D1363" s="11" t="s">
        <v>22</v>
      </c>
      <c r="E1363" s="9" t="s">
        <v>7037</v>
      </c>
      <c r="F1363" s="9" t="s">
        <v>7038</v>
      </c>
      <c r="G1363" s="11" t="s">
        <v>53</v>
      </c>
      <c r="H1363" s="11" t="s">
        <v>22</v>
      </c>
      <c r="I1363" s="11" t="s">
        <v>931</v>
      </c>
      <c r="J1363" s="11" t="s">
        <v>27</v>
      </c>
      <c r="K1363" s="11" t="s">
        <v>28</v>
      </c>
      <c r="L1363" s="11" t="s">
        <v>43</v>
      </c>
      <c r="M1363" s="9" t="s">
        <v>44</v>
      </c>
      <c r="N1363" s="9" t="s">
        <v>208</v>
      </c>
      <c r="O1363" s="11" t="s">
        <v>32</v>
      </c>
      <c r="P1363" s="11" t="s">
        <v>22</v>
      </c>
      <c r="Q1363" s="11" t="s">
        <v>7039</v>
      </c>
      <c r="R1363" s="11" t="s">
        <v>46</v>
      </c>
      <c r="S1363" s="9" t="s">
        <v>7040</v>
      </c>
      <c r="T1363" s="9" t="s">
        <v>7041</v>
      </c>
    </row>
    <row r="1364" customHeight="1" spans="1:20">
      <c r="A1364" s="10">
        <v>45200</v>
      </c>
      <c r="B1364" s="9" t="s">
        <v>7042</v>
      </c>
      <c r="C1364" s="9" t="s">
        <v>6949</v>
      </c>
      <c r="D1364" s="11" t="s">
        <v>22</v>
      </c>
      <c r="E1364" s="9" t="s">
        <v>7043</v>
      </c>
      <c r="F1364" s="9" t="s">
        <v>7044</v>
      </c>
      <c r="G1364" s="11" t="s">
        <v>130</v>
      </c>
      <c r="H1364" s="11" t="s">
        <v>110</v>
      </c>
      <c r="I1364" s="11" t="s">
        <v>732</v>
      </c>
      <c r="J1364" s="11" t="s">
        <v>27</v>
      </c>
      <c r="K1364" s="11" t="s">
        <v>28</v>
      </c>
      <c r="L1364" s="11" t="s">
        <v>43</v>
      </c>
      <c r="M1364" s="9" t="s">
        <v>44</v>
      </c>
      <c r="N1364" s="9" t="s">
        <v>208</v>
      </c>
      <c r="O1364" s="11" t="s">
        <v>32</v>
      </c>
      <c r="P1364" s="11" t="s">
        <v>22</v>
      </c>
      <c r="Q1364" s="11" t="s">
        <v>7045</v>
      </c>
      <c r="R1364" s="11" t="s">
        <v>46</v>
      </c>
      <c r="S1364" s="9" t="s">
        <v>7046</v>
      </c>
      <c r="T1364" s="9" t="s">
        <v>7047</v>
      </c>
    </row>
    <row r="1365" customHeight="1" spans="1:20">
      <c r="A1365" s="10">
        <v>45200</v>
      </c>
      <c r="B1365" s="9" t="s">
        <v>7048</v>
      </c>
      <c r="C1365" s="9" t="s">
        <v>783</v>
      </c>
      <c r="D1365" s="11" t="s">
        <v>22</v>
      </c>
      <c r="E1365" s="9" t="s">
        <v>7049</v>
      </c>
      <c r="F1365" s="9" t="s">
        <v>7050</v>
      </c>
      <c r="G1365" s="11" t="s">
        <v>41</v>
      </c>
      <c r="H1365" s="11" t="s">
        <v>22</v>
      </c>
      <c r="I1365" s="11" t="s">
        <v>5215</v>
      </c>
      <c r="J1365" s="11" t="s">
        <v>27</v>
      </c>
      <c r="K1365" s="11" t="s">
        <v>28</v>
      </c>
      <c r="L1365" s="11" t="s">
        <v>43</v>
      </c>
      <c r="M1365" s="9" t="s">
        <v>30</v>
      </c>
      <c r="N1365" s="9" t="s">
        <v>743</v>
      </c>
      <c r="O1365" s="11" t="s">
        <v>32</v>
      </c>
      <c r="P1365" s="11" t="s">
        <v>22</v>
      </c>
      <c r="Q1365" s="11" t="s">
        <v>7051</v>
      </c>
      <c r="R1365" s="11" t="s">
        <v>46</v>
      </c>
      <c r="S1365" s="9" t="s">
        <v>7052</v>
      </c>
      <c r="T1365" s="9" t="s">
        <v>7053</v>
      </c>
    </row>
    <row r="1366" customHeight="1" spans="1:20">
      <c r="A1366" s="10">
        <v>45200</v>
      </c>
      <c r="B1366" s="9" t="s">
        <v>7054</v>
      </c>
      <c r="C1366" s="9" t="s">
        <v>6956</v>
      </c>
      <c r="D1366" s="11" t="s">
        <v>22</v>
      </c>
      <c r="E1366" s="9" t="s">
        <v>7055</v>
      </c>
      <c r="F1366" s="9" t="s">
        <v>22</v>
      </c>
      <c r="G1366" s="11" t="s">
        <v>22</v>
      </c>
      <c r="H1366" s="11" t="s">
        <v>22</v>
      </c>
      <c r="I1366" s="11" t="s">
        <v>384</v>
      </c>
      <c r="J1366" s="11" t="s">
        <v>27</v>
      </c>
      <c r="K1366" s="11" t="s">
        <v>28</v>
      </c>
      <c r="L1366" s="11" t="s">
        <v>43</v>
      </c>
      <c r="M1366" s="9" t="s">
        <v>30</v>
      </c>
      <c r="N1366" s="9" t="s">
        <v>208</v>
      </c>
      <c r="O1366" s="11" t="s">
        <v>32</v>
      </c>
      <c r="P1366" s="11" t="s">
        <v>22</v>
      </c>
      <c r="Q1366" s="11" t="s">
        <v>7056</v>
      </c>
      <c r="R1366" s="11" t="s">
        <v>46</v>
      </c>
      <c r="S1366" s="9" t="s">
        <v>7057</v>
      </c>
      <c r="T1366" s="9" t="s">
        <v>7058</v>
      </c>
    </row>
    <row r="1367" customHeight="1" spans="1:20">
      <c r="A1367" s="10">
        <v>45200</v>
      </c>
      <c r="B1367" s="9" t="s">
        <v>7059</v>
      </c>
      <c r="C1367" s="9" t="s">
        <v>6949</v>
      </c>
      <c r="D1367" s="11" t="s">
        <v>22</v>
      </c>
      <c r="E1367" s="9" t="s">
        <v>7060</v>
      </c>
      <c r="F1367" s="9" t="s">
        <v>7061</v>
      </c>
      <c r="G1367" s="11" t="s">
        <v>130</v>
      </c>
      <c r="H1367" s="11" t="s">
        <v>22</v>
      </c>
      <c r="I1367" s="11" t="s">
        <v>293</v>
      </c>
      <c r="J1367" s="11" t="s">
        <v>27</v>
      </c>
      <c r="K1367" s="11" t="s">
        <v>28</v>
      </c>
      <c r="L1367" s="11" t="s">
        <v>43</v>
      </c>
      <c r="M1367" s="9" t="s">
        <v>30</v>
      </c>
      <c r="N1367" s="9" t="s">
        <v>208</v>
      </c>
      <c r="O1367" s="11" t="s">
        <v>32</v>
      </c>
      <c r="P1367" s="11" t="s">
        <v>22</v>
      </c>
      <c r="Q1367" s="11" t="s">
        <v>7062</v>
      </c>
      <c r="R1367" s="11" t="s">
        <v>46</v>
      </c>
      <c r="S1367" s="9" t="s">
        <v>7063</v>
      </c>
      <c r="T1367" s="9" t="s">
        <v>7064</v>
      </c>
    </row>
    <row r="1368" customHeight="1" spans="1:20">
      <c r="A1368" s="10">
        <v>45200</v>
      </c>
      <c r="B1368" s="9" t="s">
        <v>7065</v>
      </c>
      <c r="C1368" s="9" t="s">
        <v>783</v>
      </c>
      <c r="D1368" s="11" t="s">
        <v>22</v>
      </c>
      <c r="E1368" s="9" t="s">
        <v>7066</v>
      </c>
      <c r="F1368" s="9" t="s">
        <v>7067</v>
      </c>
      <c r="G1368" s="11" t="s">
        <v>82</v>
      </c>
      <c r="H1368" s="11" t="s">
        <v>22</v>
      </c>
      <c r="I1368" s="11" t="s">
        <v>168</v>
      </c>
      <c r="J1368" s="11" t="s">
        <v>27</v>
      </c>
      <c r="K1368" s="11" t="s">
        <v>28</v>
      </c>
      <c r="L1368" s="11" t="s">
        <v>43</v>
      </c>
      <c r="M1368" s="9" t="s">
        <v>169</v>
      </c>
      <c r="N1368" s="9" t="s">
        <v>743</v>
      </c>
      <c r="O1368" s="11" t="s">
        <v>32</v>
      </c>
      <c r="P1368" s="11" t="s">
        <v>22</v>
      </c>
      <c r="Q1368" s="11" t="s">
        <v>7068</v>
      </c>
      <c r="R1368" s="11" t="s">
        <v>46</v>
      </c>
      <c r="S1368" s="9" t="s">
        <v>7069</v>
      </c>
      <c r="T1368" s="9" t="s">
        <v>7070</v>
      </c>
    </row>
    <row r="1369" customHeight="1" spans="1:20">
      <c r="A1369" s="10">
        <v>45200</v>
      </c>
      <c r="B1369" s="9" t="s">
        <v>7071</v>
      </c>
      <c r="C1369" s="9" t="s">
        <v>783</v>
      </c>
      <c r="D1369" s="11" t="s">
        <v>22</v>
      </c>
      <c r="E1369" s="9" t="s">
        <v>7072</v>
      </c>
      <c r="F1369" s="9" t="s">
        <v>7073</v>
      </c>
      <c r="G1369" s="11" t="s">
        <v>247</v>
      </c>
      <c r="H1369" s="11" t="s">
        <v>22</v>
      </c>
      <c r="I1369" s="11" t="s">
        <v>1595</v>
      </c>
      <c r="J1369" s="11" t="s">
        <v>27</v>
      </c>
      <c r="K1369" s="11" t="s">
        <v>28</v>
      </c>
      <c r="L1369" s="11" t="s">
        <v>43</v>
      </c>
      <c r="M1369" s="9" t="s">
        <v>30</v>
      </c>
      <c r="N1369" s="9" t="s">
        <v>743</v>
      </c>
      <c r="O1369" s="11" t="s">
        <v>32</v>
      </c>
      <c r="P1369" s="11" t="s">
        <v>22</v>
      </c>
      <c r="Q1369" s="11" t="s">
        <v>7074</v>
      </c>
      <c r="R1369" s="11" t="s">
        <v>46</v>
      </c>
      <c r="S1369" s="9" t="s">
        <v>7075</v>
      </c>
      <c r="T1369" s="9" t="s">
        <v>7076</v>
      </c>
    </row>
    <row r="1370" customHeight="1" spans="1:20">
      <c r="A1370" s="10">
        <v>45200</v>
      </c>
      <c r="B1370" s="9" t="s">
        <v>7077</v>
      </c>
      <c r="C1370" s="9" t="s">
        <v>7078</v>
      </c>
      <c r="D1370" s="11" t="s">
        <v>22</v>
      </c>
      <c r="E1370" s="9" t="s">
        <v>7079</v>
      </c>
      <c r="F1370" s="9" t="s">
        <v>7080</v>
      </c>
      <c r="G1370" s="11" t="s">
        <v>82</v>
      </c>
      <c r="H1370" s="11" t="s">
        <v>110</v>
      </c>
      <c r="I1370" s="11" t="s">
        <v>576</v>
      </c>
      <c r="J1370" s="11" t="s">
        <v>27</v>
      </c>
      <c r="K1370" s="11" t="s">
        <v>28</v>
      </c>
      <c r="L1370" s="11" t="s">
        <v>43</v>
      </c>
      <c r="M1370" s="9" t="s">
        <v>44</v>
      </c>
      <c r="N1370" s="9" t="s">
        <v>743</v>
      </c>
      <c r="O1370" s="11" t="s">
        <v>32</v>
      </c>
      <c r="P1370" s="11" t="s">
        <v>22</v>
      </c>
      <c r="Q1370" s="11" t="s">
        <v>7081</v>
      </c>
      <c r="R1370" s="11" t="s">
        <v>46</v>
      </c>
      <c r="S1370" s="9" t="s">
        <v>7082</v>
      </c>
      <c r="T1370" s="9" t="s">
        <v>7083</v>
      </c>
    </row>
    <row r="1371" customHeight="1" spans="1:20">
      <c r="A1371" s="10">
        <v>45200</v>
      </c>
      <c r="B1371" s="9" t="s">
        <v>7084</v>
      </c>
      <c r="C1371" s="9" t="s">
        <v>783</v>
      </c>
      <c r="D1371" s="11" t="s">
        <v>22</v>
      </c>
      <c r="E1371" s="9" t="s">
        <v>7085</v>
      </c>
      <c r="F1371" s="9" t="s">
        <v>7086</v>
      </c>
      <c r="G1371" s="11" t="s">
        <v>82</v>
      </c>
      <c r="H1371" s="11" t="s">
        <v>22</v>
      </c>
      <c r="I1371" s="11" t="s">
        <v>168</v>
      </c>
      <c r="J1371" s="11" t="s">
        <v>27</v>
      </c>
      <c r="K1371" s="11" t="s">
        <v>28</v>
      </c>
      <c r="L1371" s="11" t="s">
        <v>43</v>
      </c>
      <c r="M1371" s="9" t="s">
        <v>169</v>
      </c>
      <c r="N1371" s="9" t="s">
        <v>743</v>
      </c>
      <c r="O1371" s="11" t="s">
        <v>32</v>
      </c>
      <c r="P1371" s="11" t="s">
        <v>22</v>
      </c>
      <c r="Q1371" s="11" t="s">
        <v>7087</v>
      </c>
      <c r="R1371" s="11" t="s">
        <v>46</v>
      </c>
      <c r="S1371" s="9" t="s">
        <v>7088</v>
      </c>
      <c r="T1371" s="9" t="s">
        <v>7089</v>
      </c>
    </row>
    <row r="1372" customHeight="1" spans="1:20">
      <c r="A1372" s="10">
        <v>45200</v>
      </c>
      <c r="B1372" s="9" t="s">
        <v>7090</v>
      </c>
      <c r="C1372" s="9" t="s">
        <v>783</v>
      </c>
      <c r="D1372" s="11" t="s">
        <v>22</v>
      </c>
      <c r="E1372" s="9" t="s">
        <v>7091</v>
      </c>
      <c r="F1372" s="9" t="s">
        <v>7092</v>
      </c>
      <c r="G1372" s="11" t="s">
        <v>53</v>
      </c>
      <c r="H1372" s="11" t="s">
        <v>22</v>
      </c>
      <c r="I1372" s="11" t="s">
        <v>576</v>
      </c>
      <c r="J1372" s="11" t="s">
        <v>27</v>
      </c>
      <c r="K1372" s="11" t="s">
        <v>28</v>
      </c>
      <c r="L1372" s="11" t="s">
        <v>43</v>
      </c>
      <c r="M1372" s="9" t="s">
        <v>30</v>
      </c>
      <c r="N1372" s="9" t="s">
        <v>743</v>
      </c>
      <c r="O1372" s="11" t="s">
        <v>32</v>
      </c>
      <c r="P1372" s="11" t="s">
        <v>22</v>
      </c>
      <c r="Q1372" s="11" t="s">
        <v>7093</v>
      </c>
      <c r="R1372" s="11" t="s">
        <v>46</v>
      </c>
      <c r="S1372" s="9" t="s">
        <v>7094</v>
      </c>
      <c r="T1372" s="9" t="s">
        <v>7095</v>
      </c>
    </row>
    <row r="1373" customHeight="1" spans="1:20">
      <c r="A1373" s="10">
        <v>45200</v>
      </c>
      <c r="B1373" s="9" t="s">
        <v>7096</v>
      </c>
      <c r="C1373" s="9" t="s">
        <v>783</v>
      </c>
      <c r="D1373" s="11" t="s">
        <v>22</v>
      </c>
      <c r="E1373" s="9" t="s">
        <v>7097</v>
      </c>
      <c r="F1373" s="9" t="s">
        <v>7098</v>
      </c>
      <c r="G1373" s="11" t="s">
        <v>25</v>
      </c>
      <c r="H1373" s="11" t="s">
        <v>148</v>
      </c>
      <c r="I1373" s="11" t="s">
        <v>149</v>
      </c>
      <c r="J1373" s="11" t="s">
        <v>27</v>
      </c>
      <c r="K1373" s="11" t="s">
        <v>195</v>
      </c>
      <c r="L1373" s="11" t="s">
        <v>22</v>
      </c>
      <c r="M1373" s="9" t="s">
        <v>30</v>
      </c>
      <c r="N1373" s="9" t="s">
        <v>743</v>
      </c>
      <c r="O1373" s="11" t="s">
        <v>32</v>
      </c>
      <c r="P1373" s="11" t="s">
        <v>22</v>
      </c>
      <c r="Q1373" s="11" t="s">
        <v>7099</v>
      </c>
      <c r="R1373" s="11" t="s">
        <v>46</v>
      </c>
      <c r="S1373" s="9" t="s">
        <v>7100</v>
      </c>
      <c r="T1373" s="9" t="s">
        <v>7101</v>
      </c>
    </row>
    <row r="1374" customHeight="1" spans="1:20">
      <c r="A1374" s="10">
        <v>45200</v>
      </c>
      <c r="B1374" s="9" t="s">
        <v>7102</v>
      </c>
      <c r="C1374" s="9" t="s">
        <v>7103</v>
      </c>
      <c r="D1374" s="11" t="s">
        <v>22</v>
      </c>
      <c r="E1374" s="9" t="s">
        <v>7104</v>
      </c>
      <c r="F1374" s="9" t="s">
        <v>7105</v>
      </c>
      <c r="G1374" s="11" t="s">
        <v>25</v>
      </c>
      <c r="H1374" s="11" t="s">
        <v>22</v>
      </c>
      <c r="I1374" s="11" t="s">
        <v>104</v>
      </c>
      <c r="J1374" s="11" t="s">
        <v>27</v>
      </c>
      <c r="K1374" s="11" t="s">
        <v>28</v>
      </c>
      <c r="L1374" s="11" t="s">
        <v>43</v>
      </c>
      <c r="M1374" s="9" t="s">
        <v>44</v>
      </c>
      <c r="N1374" s="9" t="s">
        <v>743</v>
      </c>
      <c r="O1374" s="11" t="s">
        <v>32</v>
      </c>
      <c r="P1374" s="11" t="s">
        <v>22</v>
      </c>
      <c r="Q1374" s="11" t="s">
        <v>7106</v>
      </c>
      <c r="R1374" s="11" t="s">
        <v>46</v>
      </c>
      <c r="S1374" s="9" t="s">
        <v>7107</v>
      </c>
      <c r="T1374" s="9" t="s">
        <v>7108</v>
      </c>
    </row>
    <row r="1375" customHeight="1" spans="1:20">
      <c r="A1375" s="10">
        <v>45200</v>
      </c>
      <c r="B1375" s="9" t="s">
        <v>7109</v>
      </c>
      <c r="C1375" s="9" t="s">
        <v>783</v>
      </c>
      <c r="D1375" s="11" t="s">
        <v>22</v>
      </c>
      <c r="E1375" s="9" t="s">
        <v>7110</v>
      </c>
      <c r="F1375" s="9" t="s">
        <v>7111</v>
      </c>
      <c r="G1375" s="11" t="s">
        <v>25</v>
      </c>
      <c r="H1375" s="11" t="s">
        <v>22</v>
      </c>
      <c r="I1375" s="11" t="s">
        <v>277</v>
      </c>
      <c r="J1375" s="11" t="s">
        <v>27</v>
      </c>
      <c r="K1375" s="11" t="s">
        <v>28</v>
      </c>
      <c r="L1375" s="11" t="s">
        <v>43</v>
      </c>
      <c r="M1375" s="9" t="s">
        <v>44</v>
      </c>
      <c r="N1375" s="9" t="s">
        <v>743</v>
      </c>
      <c r="O1375" s="11" t="s">
        <v>32</v>
      </c>
      <c r="P1375" s="11" t="s">
        <v>22</v>
      </c>
      <c r="Q1375" s="11" t="s">
        <v>7112</v>
      </c>
      <c r="R1375" s="11" t="s">
        <v>46</v>
      </c>
      <c r="S1375" s="9" t="s">
        <v>7113</v>
      </c>
      <c r="T1375" s="9" t="s">
        <v>7114</v>
      </c>
    </row>
    <row r="1376" customHeight="1" spans="1:20">
      <c r="A1376" s="10">
        <v>45200</v>
      </c>
      <c r="B1376" s="9" t="s">
        <v>7115</v>
      </c>
      <c r="C1376" s="9" t="s">
        <v>1299</v>
      </c>
      <c r="D1376" s="11" t="s">
        <v>22</v>
      </c>
      <c r="E1376" s="9" t="s">
        <v>7116</v>
      </c>
      <c r="F1376" s="9" t="s">
        <v>1661</v>
      </c>
      <c r="G1376" s="11" t="s">
        <v>82</v>
      </c>
      <c r="H1376" s="11" t="s">
        <v>22</v>
      </c>
      <c r="I1376" s="11" t="s">
        <v>277</v>
      </c>
      <c r="J1376" s="11" t="s">
        <v>27</v>
      </c>
      <c r="K1376" s="11" t="s">
        <v>28</v>
      </c>
      <c r="L1376" s="11" t="s">
        <v>43</v>
      </c>
      <c r="M1376" s="9" t="s">
        <v>44</v>
      </c>
      <c r="N1376" s="9" t="s">
        <v>208</v>
      </c>
      <c r="O1376" s="11" t="s">
        <v>32</v>
      </c>
      <c r="P1376" s="11" t="s">
        <v>22</v>
      </c>
      <c r="Q1376" s="11" t="s">
        <v>7117</v>
      </c>
      <c r="R1376" s="11" t="s">
        <v>56</v>
      </c>
      <c r="S1376" s="9" t="s">
        <v>7118</v>
      </c>
      <c r="T1376" s="9" t="s">
        <v>22</v>
      </c>
    </row>
    <row r="1377" customHeight="1" spans="1:20">
      <c r="A1377" s="10">
        <v>45200</v>
      </c>
      <c r="B1377" s="9" t="s">
        <v>7119</v>
      </c>
      <c r="C1377" s="9" t="s">
        <v>7120</v>
      </c>
      <c r="D1377" s="11" t="s">
        <v>22</v>
      </c>
      <c r="E1377" s="9" t="s">
        <v>7121</v>
      </c>
      <c r="F1377" s="9" t="s">
        <v>7122</v>
      </c>
      <c r="G1377" s="11" t="s">
        <v>69</v>
      </c>
      <c r="H1377" s="11" t="s">
        <v>22</v>
      </c>
      <c r="I1377" s="11" t="s">
        <v>384</v>
      </c>
      <c r="J1377" s="11" t="s">
        <v>27</v>
      </c>
      <c r="K1377" s="11" t="s">
        <v>76</v>
      </c>
      <c r="L1377" s="11" t="s">
        <v>43</v>
      </c>
      <c r="M1377" s="9" t="s">
        <v>44</v>
      </c>
      <c r="N1377" s="9" t="s">
        <v>31</v>
      </c>
      <c r="O1377" s="11" t="s">
        <v>32</v>
      </c>
      <c r="P1377" s="11" t="s">
        <v>22</v>
      </c>
      <c r="Q1377" s="11" t="s">
        <v>7123</v>
      </c>
      <c r="R1377" s="11" t="s">
        <v>46</v>
      </c>
      <c r="S1377" s="9" t="s">
        <v>7124</v>
      </c>
      <c r="T1377" s="9" t="s">
        <v>7125</v>
      </c>
    </row>
    <row r="1378" customHeight="1" spans="1:20">
      <c r="A1378" s="10">
        <v>45200</v>
      </c>
      <c r="B1378" s="9" t="s">
        <v>7126</v>
      </c>
      <c r="C1378" s="9" t="s">
        <v>1299</v>
      </c>
      <c r="D1378" s="11" t="s">
        <v>22</v>
      </c>
      <c r="E1378" s="9" t="s">
        <v>3019</v>
      </c>
      <c r="F1378" s="9" t="s">
        <v>3020</v>
      </c>
      <c r="G1378" s="11" t="s">
        <v>130</v>
      </c>
      <c r="H1378" s="11" t="s">
        <v>110</v>
      </c>
      <c r="I1378" s="11" t="s">
        <v>149</v>
      </c>
      <c r="J1378" s="11" t="s">
        <v>27</v>
      </c>
      <c r="K1378" s="11" t="s">
        <v>28</v>
      </c>
      <c r="L1378" s="11" t="s">
        <v>43</v>
      </c>
      <c r="M1378" s="9" t="s">
        <v>44</v>
      </c>
      <c r="N1378" s="9" t="s">
        <v>208</v>
      </c>
      <c r="O1378" s="11" t="s">
        <v>32</v>
      </c>
      <c r="P1378" s="11" t="s">
        <v>22</v>
      </c>
      <c r="Q1378" s="11" t="s">
        <v>7127</v>
      </c>
      <c r="R1378" s="11" t="s">
        <v>56</v>
      </c>
      <c r="S1378" s="9" t="s">
        <v>7128</v>
      </c>
      <c r="T1378" s="9" t="s">
        <v>22</v>
      </c>
    </row>
    <row r="1379" customHeight="1" spans="1:20">
      <c r="A1379" s="10">
        <v>45200</v>
      </c>
      <c r="B1379" s="9" t="s">
        <v>7129</v>
      </c>
      <c r="C1379" s="9" t="s">
        <v>783</v>
      </c>
      <c r="D1379" s="11" t="s">
        <v>22</v>
      </c>
      <c r="E1379" s="9" t="s">
        <v>7130</v>
      </c>
      <c r="F1379" s="9" t="s">
        <v>7131</v>
      </c>
      <c r="G1379" s="11" t="s">
        <v>53</v>
      </c>
      <c r="H1379" s="11" t="s">
        <v>22</v>
      </c>
      <c r="I1379" s="11" t="s">
        <v>111</v>
      </c>
      <c r="J1379" s="11" t="s">
        <v>27</v>
      </c>
      <c r="K1379" s="11" t="s">
        <v>28</v>
      </c>
      <c r="L1379" s="11" t="s">
        <v>43</v>
      </c>
      <c r="M1379" s="9" t="s">
        <v>44</v>
      </c>
      <c r="N1379" s="9" t="s">
        <v>743</v>
      </c>
      <c r="O1379" s="11" t="s">
        <v>32</v>
      </c>
      <c r="P1379" s="11" t="s">
        <v>22</v>
      </c>
      <c r="Q1379" s="11" t="s">
        <v>7132</v>
      </c>
      <c r="R1379" s="11" t="s">
        <v>46</v>
      </c>
      <c r="S1379" s="9" t="s">
        <v>7133</v>
      </c>
      <c r="T1379" s="9" t="s">
        <v>7134</v>
      </c>
    </row>
    <row r="1380" customHeight="1" spans="1:20">
      <c r="A1380" s="10">
        <v>45200</v>
      </c>
      <c r="B1380" s="9" t="s">
        <v>7135</v>
      </c>
      <c r="C1380" s="9" t="s">
        <v>1299</v>
      </c>
      <c r="D1380" s="11" t="s">
        <v>22</v>
      </c>
      <c r="E1380" s="9" t="s">
        <v>7136</v>
      </c>
      <c r="F1380" s="9" t="s">
        <v>7137</v>
      </c>
      <c r="G1380" s="11" t="s">
        <v>53</v>
      </c>
      <c r="H1380" s="11" t="s">
        <v>148</v>
      </c>
      <c r="I1380" s="11" t="s">
        <v>42</v>
      </c>
      <c r="J1380" s="11" t="s">
        <v>27</v>
      </c>
      <c r="K1380" s="11" t="s">
        <v>28</v>
      </c>
      <c r="L1380" s="11" t="s">
        <v>43</v>
      </c>
      <c r="M1380" s="9" t="s">
        <v>44</v>
      </c>
      <c r="N1380" s="9" t="s">
        <v>208</v>
      </c>
      <c r="O1380" s="11" t="s">
        <v>32</v>
      </c>
      <c r="P1380" s="11" t="s">
        <v>22</v>
      </c>
      <c r="Q1380" s="11" t="s">
        <v>7138</v>
      </c>
      <c r="R1380" s="11" t="s">
        <v>56</v>
      </c>
      <c r="S1380" s="9" t="s">
        <v>7139</v>
      </c>
      <c r="T1380" s="9" t="s">
        <v>22</v>
      </c>
    </row>
    <row r="1381" customHeight="1" spans="1:20">
      <c r="A1381" s="10">
        <v>45200</v>
      </c>
      <c r="B1381" s="9" t="s">
        <v>7140</v>
      </c>
      <c r="C1381" s="9" t="s">
        <v>7120</v>
      </c>
      <c r="D1381" s="11" t="s">
        <v>22</v>
      </c>
      <c r="E1381" s="9" t="s">
        <v>7141</v>
      </c>
      <c r="F1381" s="9" t="s">
        <v>22</v>
      </c>
      <c r="G1381" s="11" t="s">
        <v>22</v>
      </c>
      <c r="H1381" s="11" t="s">
        <v>22</v>
      </c>
      <c r="I1381" s="11" t="s">
        <v>448</v>
      </c>
      <c r="J1381" s="11" t="s">
        <v>27</v>
      </c>
      <c r="K1381" s="11" t="s">
        <v>28</v>
      </c>
      <c r="L1381" s="11" t="s">
        <v>43</v>
      </c>
      <c r="M1381" s="9" t="s">
        <v>30</v>
      </c>
      <c r="N1381" s="9" t="s">
        <v>31</v>
      </c>
      <c r="O1381" s="11" t="s">
        <v>32</v>
      </c>
      <c r="P1381" s="11" t="s">
        <v>22</v>
      </c>
      <c r="Q1381" s="11" t="s">
        <v>7142</v>
      </c>
      <c r="R1381" s="11" t="s">
        <v>46</v>
      </c>
      <c r="S1381" s="9" t="s">
        <v>7143</v>
      </c>
      <c r="T1381" s="9" t="s">
        <v>7144</v>
      </c>
    </row>
    <row r="1382" customHeight="1" spans="1:20">
      <c r="A1382" s="10">
        <v>45200</v>
      </c>
      <c r="B1382" s="9" t="s">
        <v>7145</v>
      </c>
      <c r="C1382" s="9" t="s">
        <v>179</v>
      </c>
      <c r="D1382" s="11" t="s">
        <v>22</v>
      </c>
      <c r="E1382" s="9" t="s">
        <v>7146</v>
      </c>
      <c r="F1382" s="9" t="s">
        <v>6610</v>
      </c>
      <c r="G1382" s="11" t="s">
        <v>82</v>
      </c>
      <c r="H1382" s="11" t="s">
        <v>22</v>
      </c>
      <c r="I1382" s="11" t="s">
        <v>299</v>
      </c>
      <c r="J1382" s="11" t="s">
        <v>27</v>
      </c>
      <c r="K1382" s="11" t="s">
        <v>28</v>
      </c>
      <c r="L1382" s="11" t="s">
        <v>43</v>
      </c>
      <c r="M1382" s="9" t="s">
        <v>169</v>
      </c>
      <c r="N1382" s="9" t="s">
        <v>31</v>
      </c>
      <c r="O1382" s="11" t="s">
        <v>32</v>
      </c>
      <c r="P1382" s="11" t="s">
        <v>22</v>
      </c>
      <c r="Q1382" s="11" t="s">
        <v>7147</v>
      </c>
      <c r="R1382" s="11" t="s">
        <v>46</v>
      </c>
      <c r="S1382" s="9" t="s">
        <v>7148</v>
      </c>
      <c r="T1382" s="9" t="s">
        <v>7149</v>
      </c>
    </row>
    <row r="1383" customHeight="1" spans="1:20">
      <c r="A1383" s="10">
        <v>45200</v>
      </c>
      <c r="B1383" s="9" t="s">
        <v>7150</v>
      </c>
      <c r="C1383" s="9" t="s">
        <v>121</v>
      </c>
      <c r="D1383" s="11" t="s">
        <v>22</v>
      </c>
      <c r="E1383" s="9" t="s">
        <v>7151</v>
      </c>
      <c r="F1383" s="9" t="s">
        <v>7152</v>
      </c>
      <c r="G1383" s="11" t="s">
        <v>53</v>
      </c>
      <c r="H1383" s="11" t="s">
        <v>148</v>
      </c>
      <c r="I1383" s="11" t="s">
        <v>448</v>
      </c>
      <c r="J1383" s="11" t="s">
        <v>27</v>
      </c>
      <c r="K1383" s="11" t="s">
        <v>28</v>
      </c>
      <c r="L1383" s="11" t="s">
        <v>43</v>
      </c>
      <c r="M1383" s="9" t="s">
        <v>30</v>
      </c>
      <c r="N1383" s="9" t="s">
        <v>31</v>
      </c>
      <c r="O1383" s="11" t="s">
        <v>32</v>
      </c>
      <c r="P1383" s="11" t="s">
        <v>22</v>
      </c>
      <c r="Q1383" s="11" t="s">
        <v>7153</v>
      </c>
      <c r="R1383" s="11" t="s">
        <v>56</v>
      </c>
      <c r="S1383" s="9" t="s">
        <v>7154</v>
      </c>
      <c r="T1383" s="9" t="s">
        <v>22</v>
      </c>
    </row>
    <row r="1384" customHeight="1" spans="1:20">
      <c r="A1384" s="10">
        <v>45200</v>
      </c>
      <c r="B1384" s="9" t="s">
        <v>7155</v>
      </c>
      <c r="C1384" s="9" t="s">
        <v>274</v>
      </c>
      <c r="D1384" s="11" t="s">
        <v>22</v>
      </c>
      <c r="E1384" s="9" t="s">
        <v>7156</v>
      </c>
      <c r="F1384" s="9" t="s">
        <v>3753</v>
      </c>
      <c r="G1384" s="11" t="s">
        <v>25</v>
      </c>
      <c r="H1384" s="11" t="s">
        <v>22</v>
      </c>
      <c r="I1384" s="11" t="s">
        <v>277</v>
      </c>
      <c r="J1384" s="11" t="s">
        <v>27</v>
      </c>
      <c r="K1384" s="11" t="s">
        <v>28</v>
      </c>
      <c r="L1384" s="11" t="s">
        <v>43</v>
      </c>
      <c r="M1384" s="9" t="s">
        <v>44</v>
      </c>
      <c r="N1384" s="9" t="s">
        <v>208</v>
      </c>
      <c r="O1384" s="11" t="s">
        <v>32</v>
      </c>
      <c r="P1384" s="11" t="s">
        <v>22</v>
      </c>
      <c r="Q1384" s="11" t="s">
        <v>7157</v>
      </c>
      <c r="R1384" s="11" t="s">
        <v>56</v>
      </c>
      <c r="S1384" s="9" t="s">
        <v>7158</v>
      </c>
      <c r="T1384" s="9" t="s">
        <v>22</v>
      </c>
    </row>
    <row r="1385" customHeight="1" spans="1:20">
      <c r="A1385" s="10">
        <v>45200</v>
      </c>
      <c r="B1385" s="9" t="s">
        <v>7159</v>
      </c>
      <c r="C1385" s="9" t="s">
        <v>204</v>
      </c>
      <c r="D1385" s="11" t="s">
        <v>22</v>
      </c>
      <c r="E1385" s="9" t="s">
        <v>7160</v>
      </c>
      <c r="F1385" s="9" t="s">
        <v>7161</v>
      </c>
      <c r="G1385" s="11" t="s">
        <v>130</v>
      </c>
      <c r="H1385" s="11" t="s">
        <v>22</v>
      </c>
      <c r="I1385" s="11" t="s">
        <v>576</v>
      </c>
      <c r="J1385" s="11" t="s">
        <v>27</v>
      </c>
      <c r="K1385" s="11" t="s">
        <v>28</v>
      </c>
      <c r="L1385" s="11" t="s">
        <v>43</v>
      </c>
      <c r="M1385" s="9" t="s">
        <v>30</v>
      </c>
      <c r="N1385" s="9" t="s">
        <v>208</v>
      </c>
      <c r="O1385" s="11" t="s">
        <v>32</v>
      </c>
      <c r="P1385" s="11" t="s">
        <v>22</v>
      </c>
      <c r="Q1385" s="11" t="s">
        <v>7162</v>
      </c>
      <c r="R1385" s="11" t="s">
        <v>46</v>
      </c>
      <c r="S1385" s="9" t="s">
        <v>7163</v>
      </c>
      <c r="T1385" s="9" t="s">
        <v>22</v>
      </c>
    </row>
    <row r="1386" customHeight="1" spans="1:20">
      <c r="A1386" s="10">
        <v>45200</v>
      </c>
      <c r="B1386" s="9" t="s">
        <v>7164</v>
      </c>
      <c r="C1386" s="9" t="s">
        <v>50</v>
      </c>
      <c r="D1386" s="11" t="s">
        <v>22</v>
      </c>
      <c r="E1386" s="9" t="s">
        <v>7165</v>
      </c>
      <c r="F1386" s="9" t="s">
        <v>7166</v>
      </c>
      <c r="G1386" s="11" t="s">
        <v>69</v>
      </c>
      <c r="H1386" s="11" t="s">
        <v>22</v>
      </c>
      <c r="I1386" s="11" t="s">
        <v>412</v>
      </c>
      <c r="J1386" s="11" t="s">
        <v>27</v>
      </c>
      <c r="K1386" s="11" t="s">
        <v>28</v>
      </c>
      <c r="L1386" s="11" t="s">
        <v>43</v>
      </c>
      <c r="M1386" s="9" t="s">
        <v>30</v>
      </c>
      <c r="N1386" s="9" t="s">
        <v>31</v>
      </c>
      <c r="O1386" s="11" t="s">
        <v>32</v>
      </c>
      <c r="P1386" s="11" t="s">
        <v>22</v>
      </c>
      <c r="Q1386" s="11" t="s">
        <v>7167</v>
      </c>
      <c r="R1386" s="11" t="s">
        <v>46</v>
      </c>
      <c r="S1386" s="20" t="s">
        <v>7168</v>
      </c>
      <c r="T1386" s="9" t="s">
        <v>22</v>
      </c>
    </row>
    <row r="1387" customHeight="1" spans="1:20">
      <c r="A1387" s="10">
        <v>45200</v>
      </c>
      <c r="B1387" s="9" t="s">
        <v>7169</v>
      </c>
      <c r="C1387" s="9" t="s">
        <v>646</v>
      </c>
      <c r="D1387" s="11" t="s">
        <v>22</v>
      </c>
      <c r="E1387" s="9" t="s">
        <v>7170</v>
      </c>
      <c r="F1387" s="9" t="s">
        <v>7171</v>
      </c>
      <c r="G1387" s="11" t="s">
        <v>41</v>
      </c>
      <c r="H1387" s="11" t="s">
        <v>7172</v>
      </c>
      <c r="I1387" s="11" t="s">
        <v>63</v>
      </c>
      <c r="J1387" s="11" t="s">
        <v>27</v>
      </c>
      <c r="K1387" s="11" t="s">
        <v>28</v>
      </c>
      <c r="L1387" s="11" t="s">
        <v>43</v>
      </c>
      <c r="M1387" s="9" t="s">
        <v>44</v>
      </c>
      <c r="N1387" s="9" t="s">
        <v>31</v>
      </c>
      <c r="O1387" s="11" t="s">
        <v>32</v>
      </c>
      <c r="P1387" s="11" t="s">
        <v>22</v>
      </c>
      <c r="Q1387" s="11" t="s">
        <v>7173</v>
      </c>
      <c r="R1387" s="11" t="s">
        <v>46</v>
      </c>
      <c r="S1387" s="9" t="s">
        <v>7174</v>
      </c>
      <c r="T1387" s="9" t="s">
        <v>22</v>
      </c>
    </row>
    <row r="1388" customHeight="1" spans="1:20">
      <c r="A1388" s="10">
        <v>45200</v>
      </c>
      <c r="B1388" s="9" t="s">
        <v>7175</v>
      </c>
      <c r="C1388" s="9" t="s">
        <v>7176</v>
      </c>
      <c r="D1388" s="11" t="s">
        <v>22</v>
      </c>
      <c r="E1388" s="9" t="s">
        <v>7177</v>
      </c>
      <c r="F1388" s="9" t="s">
        <v>7178</v>
      </c>
      <c r="G1388" s="11" t="s">
        <v>130</v>
      </c>
      <c r="H1388" s="11" t="s">
        <v>418</v>
      </c>
      <c r="I1388" s="11" t="s">
        <v>26</v>
      </c>
      <c r="J1388" s="11" t="s">
        <v>27</v>
      </c>
      <c r="K1388" s="11" t="s">
        <v>76</v>
      </c>
      <c r="L1388" s="11" t="s">
        <v>29</v>
      </c>
      <c r="M1388" s="9" t="s">
        <v>30</v>
      </c>
      <c r="N1388" s="9" t="s">
        <v>31</v>
      </c>
      <c r="O1388" s="11" t="s">
        <v>32</v>
      </c>
      <c r="P1388" s="11" t="s">
        <v>22</v>
      </c>
      <c r="Q1388" s="11" t="s">
        <v>7179</v>
      </c>
      <c r="R1388" s="11" t="s">
        <v>34</v>
      </c>
      <c r="S1388" s="9" t="s">
        <v>7180</v>
      </c>
      <c r="T1388" s="9" t="s">
        <v>22</v>
      </c>
    </row>
    <row r="1389" customHeight="1" spans="1:20">
      <c r="A1389" s="10">
        <v>45200</v>
      </c>
      <c r="B1389" s="9" t="s">
        <v>7181</v>
      </c>
      <c r="C1389" s="9" t="s">
        <v>50</v>
      </c>
      <c r="D1389" s="11" t="s">
        <v>22</v>
      </c>
      <c r="E1389" s="9" t="s">
        <v>7182</v>
      </c>
      <c r="F1389" s="9" t="s">
        <v>7183</v>
      </c>
      <c r="G1389" s="11" t="s">
        <v>82</v>
      </c>
      <c r="H1389" s="11" t="s">
        <v>137</v>
      </c>
      <c r="I1389" s="11" t="s">
        <v>299</v>
      </c>
      <c r="J1389" s="11" t="s">
        <v>27</v>
      </c>
      <c r="K1389" s="11" t="s">
        <v>28</v>
      </c>
      <c r="L1389" s="11" t="s">
        <v>43</v>
      </c>
      <c r="M1389" s="9" t="s">
        <v>44</v>
      </c>
      <c r="N1389" s="9" t="s">
        <v>31</v>
      </c>
      <c r="O1389" s="11" t="s">
        <v>32</v>
      </c>
      <c r="P1389" s="11" t="s">
        <v>22</v>
      </c>
      <c r="Q1389" s="11" t="s">
        <v>7184</v>
      </c>
      <c r="R1389" s="11" t="s">
        <v>46</v>
      </c>
      <c r="S1389" s="9" t="s">
        <v>7185</v>
      </c>
      <c r="T1389" s="9" t="s">
        <v>22</v>
      </c>
    </row>
    <row r="1390" customHeight="1" spans="1:20">
      <c r="A1390" s="10">
        <v>45200</v>
      </c>
      <c r="B1390" s="9" t="s">
        <v>7186</v>
      </c>
      <c r="C1390" s="9" t="s">
        <v>59</v>
      </c>
      <c r="D1390" s="11" t="s">
        <v>22</v>
      </c>
      <c r="E1390" s="9" t="s">
        <v>7187</v>
      </c>
      <c r="F1390" s="9" t="s">
        <v>7188</v>
      </c>
      <c r="G1390" s="11" t="s">
        <v>53</v>
      </c>
      <c r="H1390" s="11" t="s">
        <v>22</v>
      </c>
      <c r="I1390" s="11" t="s">
        <v>299</v>
      </c>
      <c r="J1390" s="11" t="s">
        <v>27</v>
      </c>
      <c r="K1390" s="11" t="s">
        <v>28</v>
      </c>
      <c r="L1390" s="11" t="s">
        <v>43</v>
      </c>
      <c r="M1390" s="9" t="s">
        <v>30</v>
      </c>
      <c r="N1390" s="9" t="s">
        <v>31</v>
      </c>
      <c r="O1390" s="11" t="s">
        <v>32</v>
      </c>
      <c r="P1390" s="11" t="s">
        <v>22</v>
      </c>
      <c r="Q1390" s="11" t="s">
        <v>7189</v>
      </c>
      <c r="R1390" s="11" t="s">
        <v>46</v>
      </c>
      <c r="S1390" s="20" t="s">
        <v>7190</v>
      </c>
      <c r="T1390" s="9" t="s">
        <v>22</v>
      </c>
    </row>
    <row r="1391" customHeight="1" spans="1:20">
      <c r="A1391" s="10">
        <v>45200</v>
      </c>
      <c r="B1391" s="9" t="s">
        <v>7191</v>
      </c>
      <c r="C1391" s="9" t="s">
        <v>7192</v>
      </c>
      <c r="D1391" s="11" t="s">
        <v>22</v>
      </c>
      <c r="E1391" s="9" t="s">
        <v>7193</v>
      </c>
      <c r="F1391" s="9" t="s">
        <v>7194</v>
      </c>
      <c r="G1391" s="11" t="s">
        <v>82</v>
      </c>
      <c r="H1391" s="11" t="s">
        <v>22</v>
      </c>
      <c r="I1391" s="11" t="s">
        <v>26</v>
      </c>
      <c r="J1391" s="11" t="s">
        <v>27</v>
      </c>
      <c r="K1391" s="11" t="s">
        <v>28</v>
      </c>
      <c r="L1391" s="11" t="s">
        <v>29</v>
      </c>
      <c r="M1391" s="9" t="s">
        <v>30</v>
      </c>
      <c r="N1391" s="9" t="s">
        <v>31</v>
      </c>
      <c r="O1391" s="11" t="s">
        <v>32</v>
      </c>
      <c r="P1391" s="11" t="s">
        <v>22</v>
      </c>
      <c r="Q1391" s="11" t="s">
        <v>7195</v>
      </c>
      <c r="R1391" s="11" t="s">
        <v>34</v>
      </c>
      <c r="S1391" s="9" t="s">
        <v>7196</v>
      </c>
      <c r="T1391" s="9" t="s">
        <v>7197</v>
      </c>
    </row>
    <row r="1392" customHeight="1" spans="1:20">
      <c r="A1392" s="10">
        <v>45200</v>
      </c>
      <c r="B1392" s="9" t="s">
        <v>7198</v>
      </c>
      <c r="C1392" s="9" t="s">
        <v>7199</v>
      </c>
      <c r="D1392" s="11" t="s">
        <v>22</v>
      </c>
      <c r="E1392" s="9" t="s">
        <v>7200</v>
      </c>
      <c r="F1392" s="9" t="s">
        <v>7201</v>
      </c>
      <c r="G1392" s="11" t="s">
        <v>336</v>
      </c>
      <c r="H1392" s="11" t="s">
        <v>22</v>
      </c>
      <c r="I1392" s="11" t="s">
        <v>26</v>
      </c>
      <c r="J1392" s="11" t="s">
        <v>27</v>
      </c>
      <c r="K1392" s="11" t="s">
        <v>76</v>
      </c>
      <c r="L1392" s="11" t="s">
        <v>29</v>
      </c>
      <c r="M1392" s="9" t="s">
        <v>30</v>
      </c>
      <c r="N1392" s="9" t="s">
        <v>31</v>
      </c>
      <c r="O1392" s="11" t="s">
        <v>32</v>
      </c>
      <c r="P1392" s="11" t="s">
        <v>22</v>
      </c>
      <c r="Q1392" s="11" t="s">
        <v>7202</v>
      </c>
      <c r="R1392" s="11" t="s">
        <v>34</v>
      </c>
      <c r="S1392" s="9" t="s">
        <v>7203</v>
      </c>
      <c r="T1392" s="9" t="s">
        <v>7204</v>
      </c>
    </row>
    <row r="1393" customHeight="1" spans="1:20">
      <c r="A1393" s="10">
        <v>45200</v>
      </c>
      <c r="B1393" s="9" t="s">
        <v>7205</v>
      </c>
      <c r="C1393" s="9" t="s">
        <v>810</v>
      </c>
      <c r="D1393" s="11" t="s">
        <v>22</v>
      </c>
      <c r="E1393" s="9" t="s">
        <v>7206</v>
      </c>
      <c r="F1393" s="9" t="s">
        <v>7207</v>
      </c>
      <c r="G1393" s="11" t="s">
        <v>82</v>
      </c>
      <c r="H1393" s="11" t="s">
        <v>22</v>
      </c>
      <c r="I1393" s="11" t="s">
        <v>576</v>
      </c>
      <c r="J1393" s="11" t="s">
        <v>27</v>
      </c>
      <c r="K1393" s="11" t="s">
        <v>28</v>
      </c>
      <c r="L1393" s="11" t="s">
        <v>43</v>
      </c>
      <c r="M1393" s="9" t="s">
        <v>44</v>
      </c>
      <c r="N1393" s="9" t="s">
        <v>31</v>
      </c>
      <c r="O1393" s="11" t="s">
        <v>32</v>
      </c>
      <c r="P1393" s="11" t="s">
        <v>22</v>
      </c>
      <c r="Q1393" s="11" t="s">
        <v>7208</v>
      </c>
      <c r="R1393" s="11" t="s">
        <v>46</v>
      </c>
      <c r="S1393" s="9" t="s">
        <v>7209</v>
      </c>
      <c r="T1393" s="9" t="s">
        <v>7210</v>
      </c>
    </row>
    <row r="1394" customHeight="1" spans="1:20">
      <c r="A1394" s="10">
        <v>45200</v>
      </c>
      <c r="B1394" s="9" t="s">
        <v>7211</v>
      </c>
      <c r="C1394" s="9" t="s">
        <v>1023</v>
      </c>
      <c r="D1394" s="11" t="s">
        <v>22</v>
      </c>
      <c r="E1394" s="9" t="s">
        <v>7212</v>
      </c>
      <c r="F1394" s="9" t="s">
        <v>7213</v>
      </c>
      <c r="G1394" s="11" t="s">
        <v>82</v>
      </c>
      <c r="H1394" s="11" t="s">
        <v>22</v>
      </c>
      <c r="I1394" s="11" t="s">
        <v>299</v>
      </c>
      <c r="J1394" s="11" t="s">
        <v>27</v>
      </c>
      <c r="K1394" s="11" t="s">
        <v>28</v>
      </c>
      <c r="L1394" s="11" t="s">
        <v>43</v>
      </c>
      <c r="M1394" s="9" t="s">
        <v>44</v>
      </c>
      <c r="N1394" s="9" t="s">
        <v>31</v>
      </c>
      <c r="O1394" s="11" t="s">
        <v>32</v>
      </c>
      <c r="P1394" s="11" t="s">
        <v>22</v>
      </c>
      <c r="Q1394" s="11" t="s">
        <v>7214</v>
      </c>
      <c r="R1394" s="11" t="s">
        <v>46</v>
      </c>
      <c r="S1394" s="9" t="s">
        <v>7215</v>
      </c>
      <c r="T1394" s="9" t="s">
        <v>7216</v>
      </c>
    </row>
    <row r="1395" customHeight="1" spans="1:20">
      <c r="A1395" s="10">
        <v>45200</v>
      </c>
      <c r="B1395" s="9" t="s">
        <v>7217</v>
      </c>
      <c r="C1395" s="9" t="s">
        <v>7218</v>
      </c>
      <c r="D1395" s="11" t="s">
        <v>22</v>
      </c>
      <c r="E1395" s="9" t="s">
        <v>7219</v>
      </c>
      <c r="F1395" s="9" t="s">
        <v>7220</v>
      </c>
      <c r="G1395" s="11" t="s">
        <v>247</v>
      </c>
      <c r="H1395" s="11" t="s">
        <v>22</v>
      </c>
      <c r="I1395" s="11" t="s">
        <v>786</v>
      </c>
      <c r="J1395" s="11" t="s">
        <v>27</v>
      </c>
      <c r="K1395" s="11" t="s">
        <v>28</v>
      </c>
      <c r="L1395" s="11" t="s">
        <v>43</v>
      </c>
      <c r="M1395" s="9" t="s">
        <v>44</v>
      </c>
      <c r="N1395" s="9" t="s">
        <v>31</v>
      </c>
      <c r="O1395" s="11" t="s">
        <v>32</v>
      </c>
      <c r="P1395" s="11" t="s">
        <v>22</v>
      </c>
      <c r="Q1395" s="11" t="s">
        <v>7221</v>
      </c>
      <c r="R1395" s="11" t="s">
        <v>46</v>
      </c>
      <c r="S1395" s="9" t="s">
        <v>7222</v>
      </c>
      <c r="T1395" s="9" t="s">
        <v>7223</v>
      </c>
    </row>
    <row r="1396" customHeight="1" spans="1:20">
      <c r="A1396" s="10">
        <v>45200</v>
      </c>
      <c r="B1396" s="9" t="s">
        <v>7224</v>
      </c>
      <c r="C1396" s="9" t="s">
        <v>2911</v>
      </c>
      <c r="D1396" s="11" t="s">
        <v>22</v>
      </c>
      <c r="E1396" s="9" t="s">
        <v>7225</v>
      </c>
      <c r="F1396" s="9" t="s">
        <v>7226</v>
      </c>
      <c r="G1396" s="11" t="s">
        <v>130</v>
      </c>
      <c r="H1396" s="11" t="s">
        <v>22</v>
      </c>
      <c r="I1396" s="11" t="s">
        <v>315</v>
      </c>
      <c r="J1396" s="11" t="s">
        <v>27</v>
      </c>
      <c r="K1396" s="11" t="s">
        <v>28</v>
      </c>
      <c r="L1396" s="11" t="s">
        <v>43</v>
      </c>
      <c r="M1396" s="9" t="s">
        <v>30</v>
      </c>
      <c r="N1396" s="9" t="s">
        <v>31</v>
      </c>
      <c r="O1396" s="11" t="s">
        <v>32</v>
      </c>
      <c r="P1396" s="11" t="s">
        <v>22</v>
      </c>
      <c r="Q1396" s="11" t="s">
        <v>7227</v>
      </c>
      <c r="R1396" s="11" t="s">
        <v>46</v>
      </c>
      <c r="S1396" s="9" t="s">
        <v>7228</v>
      </c>
      <c r="T1396" s="9" t="s">
        <v>7229</v>
      </c>
    </row>
    <row r="1397" customHeight="1" spans="1:20">
      <c r="A1397" s="10">
        <v>45200</v>
      </c>
      <c r="B1397" s="9" t="s">
        <v>7230</v>
      </c>
      <c r="C1397" s="9" t="s">
        <v>2911</v>
      </c>
      <c r="D1397" s="11" t="s">
        <v>22</v>
      </c>
      <c r="E1397" s="9" t="s">
        <v>7231</v>
      </c>
      <c r="F1397" s="9" t="s">
        <v>7232</v>
      </c>
      <c r="G1397" s="11" t="s">
        <v>130</v>
      </c>
      <c r="H1397" s="11" t="s">
        <v>22</v>
      </c>
      <c r="I1397" s="11" t="s">
        <v>42</v>
      </c>
      <c r="J1397" s="11" t="s">
        <v>27</v>
      </c>
      <c r="K1397" s="11" t="s">
        <v>28</v>
      </c>
      <c r="L1397" s="11" t="s">
        <v>43</v>
      </c>
      <c r="M1397" s="9" t="s">
        <v>30</v>
      </c>
      <c r="N1397" s="9" t="s">
        <v>31</v>
      </c>
      <c r="O1397" s="11" t="s">
        <v>32</v>
      </c>
      <c r="P1397" s="11" t="s">
        <v>22</v>
      </c>
      <c r="Q1397" s="11" t="s">
        <v>7233</v>
      </c>
      <c r="R1397" s="11" t="s">
        <v>46</v>
      </c>
      <c r="S1397" s="9" t="s">
        <v>7234</v>
      </c>
      <c r="T1397" s="9" t="s">
        <v>7235</v>
      </c>
    </row>
    <row r="1398" customHeight="1" spans="1:20">
      <c r="A1398" s="10">
        <v>45200</v>
      </c>
      <c r="B1398" s="9" t="s">
        <v>7236</v>
      </c>
      <c r="C1398" s="9" t="s">
        <v>1240</v>
      </c>
      <c r="D1398" s="11" t="s">
        <v>22</v>
      </c>
      <c r="E1398" s="9" t="s">
        <v>7237</v>
      </c>
      <c r="F1398" s="9" t="s">
        <v>7238</v>
      </c>
      <c r="G1398" s="11" t="s">
        <v>25</v>
      </c>
      <c r="H1398" s="11" t="s">
        <v>22</v>
      </c>
      <c r="I1398" s="11" t="s">
        <v>412</v>
      </c>
      <c r="J1398" s="11" t="s">
        <v>27</v>
      </c>
      <c r="K1398" s="11" t="s">
        <v>28</v>
      </c>
      <c r="L1398" s="11" t="s">
        <v>43</v>
      </c>
      <c r="M1398" s="9" t="s">
        <v>44</v>
      </c>
      <c r="N1398" s="9" t="s">
        <v>31</v>
      </c>
      <c r="O1398" s="11" t="s">
        <v>32</v>
      </c>
      <c r="P1398" s="11" t="s">
        <v>22</v>
      </c>
      <c r="Q1398" s="11" t="s">
        <v>7239</v>
      </c>
      <c r="R1398" s="11" t="s">
        <v>46</v>
      </c>
      <c r="S1398" s="9" t="s">
        <v>7240</v>
      </c>
      <c r="T1398" s="9" t="s">
        <v>7241</v>
      </c>
    </row>
    <row r="1399" customHeight="1" spans="1:20">
      <c r="A1399" s="10">
        <v>45200</v>
      </c>
      <c r="B1399" s="9" t="s">
        <v>7242</v>
      </c>
      <c r="C1399" s="9" t="s">
        <v>1023</v>
      </c>
      <c r="D1399" s="11" t="s">
        <v>22</v>
      </c>
      <c r="E1399" s="9" t="s">
        <v>7243</v>
      </c>
      <c r="F1399" s="9" t="s">
        <v>7244</v>
      </c>
      <c r="G1399" s="11" t="s">
        <v>62</v>
      </c>
      <c r="H1399" s="11" t="s">
        <v>110</v>
      </c>
      <c r="I1399" s="11" t="s">
        <v>299</v>
      </c>
      <c r="J1399" s="11" t="s">
        <v>27</v>
      </c>
      <c r="K1399" s="11" t="s">
        <v>76</v>
      </c>
      <c r="L1399" s="11" t="s">
        <v>43</v>
      </c>
      <c r="M1399" s="9" t="s">
        <v>44</v>
      </c>
      <c r="N1399" s="9" t="s">
        <v>31</v>
      </c>
      <c r="O1399" s="11" t="s">
        <v>32</v>
      </c>
      <c r="P1399" s="11" t="s">
        <v>22</v>
      </c>
      <c r="Q1399" s="11" t="s">
        <v>7245</v>
      </c>
      <c r="R1399" s="11" t="s">
        <v>46</v>
      </c>
      <c r="S1399" s="9" t="s">
        <v>7246</v>
      </c>
      <c r="T1399" s="9" t="s">
        <v>7247</v>
      </c>
    </row>
    <row r="1400" customHeight="1" spans="1:20">
      <c r="A1400" s="10">
        <v>45200</v>
      </c>
      <c r="B1400" s="9" t="s">
        <v>7248</v>
      </c>
      <c r="C1400" s="9" t="s">
        <v>7249</v>
      </c>
      <c r="D1400" s="11" t="s">
        <v>22</v>
      </c>
      <c r="E1400" s="9" t="s">
        <v>7250</v>
      </c>
      <c r="F1400" s="9" t="s">
        <v>7251</v>
      </c>
      <c r="G1400" s="11" t="s">
        <v>82</v>
      </c>
      <c r="H1400" s="11" t="s">
        <v>22</v>
      </c>
      <c r="I1400" s="11" t="s">
        <v>168</v>
      </c>
      <c r="J1400" s="11" t="s">
        <v>27</v>
      </c>
      <c r="K1400" s="11" t="s">
        <v>28</v>
      </c>
      <c r="L1400" s="11" t="s">
        <v>43</v>
      </c>
      <c r="M1400" s="9" t="s">
        <v>169</v>
      </c>
      <c r="N1400" s="9" t="s">
        <v>31</v>
      </c>
      <c r="O1400" s="11" t="s">
        <v>32</v>
      </c>
      <c r="P1400" s="11" t="s">
        <v>22</v>
      </c>
      <c r="Q1400" s="11" t="s">
        <v>7252</v>
      </c>
      <c r="R1400" s="11" t="s">
        <v>46</v>
      </c>
      <c r="S1400" s="9" t="s">
        <v>7253</v>
      </c>
      <c r="T1400" s="9" t="s">
        <v>7254</v>
      </c>
    </row>
    <row r="1401" customHeight="1" spans="1:20">
      <c r="A1401" s="10">
        <v>45200</v>
      </c>
      <c r="B1401" s="9" t="s">
        <v>7255</v>
      </c>
      <c r="C1401" s="9" t="s">
        <v>646</v>
      </c>
      <c r="D1401" s="11" t="s">
        <v>22</v>
      </c>
      <c r="E1401" s="9" t="s">
        <v>7256</v>
      </c>
      <c r="F1401" s="9" t="s">
        <v>7257</v>
      </c>
      <c r="G1401" s="11" t="s">
        <v>82</v>
      </c>
      <c r="H1401" s="11" t="s">
        <v>22</v>
      </c>
      <c r="I1401" s="11" t="s">
        <v>97</v>
      </c>
      <c r="J1401" s="11" t="s">
        <v>27</v>
      </c>
      <c r="K1401" s="11" t="s">
        <v>28</v>
      </c>
      <c r="L1401" s="11" t="s">
        <v>43</v>
      </c>
      <c r="M1401" s="9" t="s">
        <v>44</v>
      </c>
      <c r="N1401" s="9" t="s">
        <v>31</v>
      </c>
      <c r="O1401" s="11" t="s">
        <v>32</v>
      </c>
      <c r="P1401" s="11" t="s">
        <v>22</v>
      </c>
      <c r="Q1401" s="11" t="s">
        <v>7258</v>
      </c>
      <c r="R1401" s="11" t="s">
        <v>46</v>
      </c>
      <c r="S1401" s="9" t="s">
        <v>7259</v>
      </c>
      <c r="T1401" s="9" t="s">
        <v>7260</v>
      </c>
    </row>
    <row r="1402" customHeight="1" spans="1:20">
      <c r="A1402" s="10">
        <v>45200</v>
      </c>
      <c r="B1402" s="9" t="s">
        <v>7261</v>
      </c>
      <c r="C1402" s="9" t="s">
        <v>646</v>
      </c>
      <c r="D1402" s="11" t="s">
        <v>22</v>
      </c>
      <c r="E1402" s="9" t="s">
        <v>7262</v>
      </c>
      <c r="F1402" s="9" t="s">
        <v>7263</v>
      </c>
      <c r="G1402" s="11" t="s">
        <v>82</v>
      </c>
      <c r="H1402" s="11" t="s">
        <v>22</v>
      </c>
      <c r="I1402" s="11" t="s">
        <v>207</v>
      </c>
      <c r="J1402" s="11" t="s">
        <v>27</v>
      </c>
      <c r="K1402" s="11" t="s">
        <v>28</v>
      </c>
      <c r="L1402" s="11" t="s">
        <v>43</v>
      </c>
      <c r="M1402" s="9" t="s">
        <v>44</v>
      </c>
      <c r="N1402" s="9" t="s">
        <v>31</v>
      </c>
      <c r="O1402" s="11" t="s">
        <v>32</v>
      </c>
      <c r="P1402" s="11" t="s">
        <v>22</v>
      </c>
      <c r="Q1402" s="11" t="s">
        <v>7264</v>
      </c>
      <c r="R1402" s="11" t="s">
        <v>46</v>
      </c>
      <c r="S1402" s="9" t="s">
        <v>7265</v>
      </c>
      <c r="T1402" s="9" t="s">
        <v>7266</v>
      </c>
    </row>
    <row r="1403" customHeight="1" spans="1:20">
      <c r="A1403" s="10">
        <v>45200</v>
      </c>
      <c r="B1403" s="9" t="s">
        <v>7267</v>
      </c>
      <c r="C1403" s="9" t="s">
        <v>817</v>
      </c>
      <c r="D1403" s="11" t="s">
        <v>22</v>
      </c>
      <c r="E1403" s="9" t="s">
        <v>7268</v>
      </c>
      <c r="F1403" s="9" t="s">
        <v>7269</v>
      </c>
      <c r="G1403" s="11" t="s">
        <v>41</v>
      </c>
      <c r="H1403" s="11" t="s">
        <v>22</v>
      </c>
      <c r="I1403" s="11" t="s">
        <v>111</v>
      </c>
      <c r="J1403" s="11" t="s">
        <v>27</v>
      </c>
      <c r="K1403" s="11" t="s">
        <v>28</v>
      </c>
      <c r="L1403" s="11" t="s">
        <v>43</v>
      </c>
      <c r="M1403" s="9" t="s">
        <v>30</v>
      </c>
      <c r="N1403" s="9" t="s">
        <v>31</v>
      </c>
      <c r="O1403" s="11" t="s">
        <v>32</v>
      </c>
      <c r="P1403" s="11" t="s">
        <v>22</v>
      </c>
      <c r="Q1403" s="11" t="s">
        <v>7270</v>
      </c>
      <c r="R1403" s="11" t="s">
        <v>46</v>
      </c>
      <c r="S1403" s="9" t="s">
        <v>7271</v>
      </c>
      <c r="T1403" s="9" t="s">
        <v>7272</v>
      </c>
    </row>
    <row r="1404" customHeight="1" spans="1:20">
      <c r="A1404" s="10">
        <v>45200</v>
      </c>
      <c r="B1404" s="9" t="s">
        <v>7273</v>
      </c>
      <c r="C1404" s="9" t="s">
        <v>5318</v>
      </c>
      <c r="D1404" s="11" t="s">
        <v>22</v>
      </c>
      <c r="E1404" s="9" t="s">
        <v>7274</v>
      </c>
      <c r="F1404" s="9" t="s">
        <v>7275</v>
      </c>
      <c r="G1404" s="11" t="s">
        <v>69</v>
      </c>
      <c r="H1404" s="11" t="s">
        <v>137</v>
      </c>
      <c r="I1404" s="11" t="s">
        <v>991</v>
      </c>
      <c r="J1404" s="11" t="s">
        <v>27</v>
      </c>
      <c r="K1404" s="11" t="s">
        <v>76</v>
      </c>
      <c r="L1404" s="11" t="s">
        <v>43</v>
      </c>
      <c r="M1404" s="9" t="s">
        <v>799</v>
      </c>
      <c r="N1404" s="9" t="s">
        <v>31</v>
      </c>
      <c r="O1404" s="11" t="s">
        <v>32</v>
      </c>
      <c r="P1404" s="11" t="s">
        <v>22</v>
      </c>
      <c r="Q1404" s="11" t="s">
        <v>7276</v>
      </c>
      <c r="R1404" s="11" t="s">
        <v>46</v>
      </c>
      <c r="S1404" s="9" t="s">
        <v>7277</v>
      </c>
      <c r="T1404" s="9" t="s">
        <v>7278</v>
      </c>
    </row>
    <row r="1405" customHeight="1" spans="1:20">
      <c r="A1405" s="10">
        <v>45200</v>
      </c>
      <c r="B1405" s="9" t="s">
        <v>7279</v>
      </c>
      <c r="C1405" s="9" t="s">
        <v>7280</v>
      </c>
      <c r="D1405" s="11" t="s">
        <v>22</v>
      </c>
      <c r="E1405" s="9" t="s">
        <v>7281</v>
      </c>
      <c r="F1405" s="9" t="s">
        <v>22</v>
      </c>
      <c r="G1405" s="11" t="s">
        <v>22</v>
      </c>
      <c r="H1405" s="11" t="s">
        <v>22</v>
      </c>
      <c r="I1405" s="11" t="s">
        <v>384</v>
      </c>
      <c r="J1405" s="11" t="s">
        <v>27</v>
      </c>
      <c r="K1405" s="11" t="s">
        <v>28</v>
      </c>
      <c r="L1405" s="11" t="s">
        <v>43</v>
      </c>
      <c r="M1405" s="9" t="s">
        <v>44</v>
      </c>
      <c r="N1405" s="9" t="s">
        <v>31</v>
      </c>
      <c r="O1405" s="11" t="s">
        <v>32</v>
      </c>
      <c r="P1405" s="11" t="s">
        <v>22</v>
      </c>
      <c r="Q1405" s="11" t="s">
        <v>7282</v>
      </c>
      <c r="R1405" s="11" t="s">
        <v>46</v>
      </c>
      <c r="S1405" s="9" t="s">
        <v>7283</v>
      </c>
      <c r="T1405" s="9" t="s">
        <v>7284</v>
      </c>
    </row>
    <row r="1406" customHeight="1" spans="1:20">
      <c r="A1406" s="10">
        <v>45200</v>
      </c>
      <c r="B1406" s="9" t="s">
        <v>7285</v>
      </c>
      <c r="C1406" s="9" t="s">
        <v>393</v>
      </c>
      <c r="D1406" s="11" t="s">
        <v>22</v>
      </c>
      <c r="E1406" s="9" t="s">
        <v>7286</v>
      </c>
      <c r="F1406" s="9" t="s">
        <v>7287</v>
      </c>
      <c r="G1406" s="11" t="s">
        <v>69</v>
      </c>
      <c r="H1406" s="11" t="s">
        <v>110</v>
      </c>
      <c r="I1406" s="11" t="s">
        <v>299</v>
      </c>
      <c r="J1406" s="11" t="s">
        <v>27</v>
      </c>
      <c r="K1406" s="11" t="s">
        <v>28</v>
      </c>
      <c r="L1406" s="11" t="s">
        <v>43</v>
      </c>
      <c r="M1406" s="9" t="s">
        <v>30</v>
      </c>
      <c r="N1406" s="9" t="s">
        <v>31</v>
      </c>
      <c r="O1406" s="11" t="s">
        <v>32</v>
      </c>
      <c r="P1406" s="11" t="s">
        <v>22</v>
      </c>
      <c r="Q1406" s="11" t="s">
        <v>7288</v>
      </c>
      <c r="R1406" s="11" t="s">
        <v>46</v>
      </c>
      <c r="S1406" s="9" t="s">
        <v>7289</v>
      </c>
      <c r="T1406" s="9" t="s">
        <v>7290</v>
      </c>
    </row>
    <row r="1407" customHeight="1" spans="1:20">
      <c r="A1407" s="10">
        <v>45200</v>
      </c>
      <c r="B1407" s="9" t="s">
        <v>7291</v>
      </c>
      <c r="C1407" s="9" t="s">
        <v>2911</v>
      </c>
      <c r="D1407" s="11" t="s">
        <v>22</v>
      </c>
      <c r="E1407" s="9" t="s">
        <v>7292</v>
      </c>
      <c r="F1407" s="9" t="s">
        <v>7293</v>
      </c>
      <c r="G1407" s="11" t="s">
        <v>130</v>
      </c>
      <c r="H1407" s="11" t="s">
        <v>22</v>
      </c>
      <c r="I1407" s="11" t="s">
        <v>277</v>
      </c>
      <c r="J1407" s="11" t="s">
        <v>27</v>
      </c>
      <c r="K1407" s="11" t="s">
        <v>28</v>
      </c>
      <c r="L1407" s="11" t="s">
        <v>43</v>
      </c>
      <c r="M1407" s="9" t="s">
        <v>30</v>
      </c>
      <c r="N1407" s="9" t="s">
        <v>31</v>
      </c>
      <c r="O1407" s="11" t="s">
        <v>32</v>
      </c>
      <c r="P1407" s="11" t="s">
        <v>22</v>
      </c>
      <c r="Q1407" s="11" t="s">
        <v>7294</v>
      </c>
      <c r="R1407" s="11" t="s">
        <v>46</v>
      </c>
      <c r="S1407" s="9" t="s">
        <v>7295</v>
      </c>
      <c r="T1407" s="9" t="s">
        <v>7296</v>
      </c>
    </row>
    <row r="1408" customHeight="1" spans="1:20">
      <c r="A1408" s="10">
        <v>45200</v>
      </c>
      <c r="B1408" s="9" t="s">
        <v>7297</v>
      </c>
      <c r="C1408" s="9" t="s">
        <v>2911</v>
      </c>
      <c r="D1408" s="11" t="s">
        <v>22</v>
      </c>
      <c r="E1408" s="9" t="s">
        <v>7298</v>
      </c>
      <c r="F1408" s="9" t="s">
        <v>7299</v>
      </c>
      <c r="G1408" s="11" t="s">
        <v>62</v>
      </c>
      <c r="H1408" s="11" t="s">
        <v>22</v>
      </c>
      <c r="I1408" s="11" t="s">
        <v>448</v>
      </c>
      <c r="J1408" s="11" t="s">
        <v>27</v>
      </c>
      <c r="K1408" s="11" t="s">
        <v>28</v>
      </c>
      <c r="L1408" s="11" t="s">
        <v>43</v>
      </c>
      <c r="M1408" s="9" t="s">
        <v>44</v>
      </c>
      <c r="N1408" s="9" t="s">
        <v>31</v>
      </c>
      <c r="O1408" s="11" t="s">
        <v>32</v>
      </c>
      <c r="P1408" s="11" t="s">
        <v>22</v>
      </c>
      <c r="Q1408" s="11" t="s">
        <v>7300</v>
      </c>
      <c r="R1408" s="11" t="s">
        <v>46</v>
      </c>
      <c r="S1408" s="9" t="s">
        <v>7301</v>
      </c>
      <c r="T1408" s="9" t="s">
        <v>7302</v>
      </c>
    </row>
    <row r="1409" customHeight="1" spans="1:20">
      <c r="A1409" s="10">
        <v>45200</v>
      </c>
      <c r="B1409" s="9" t="s">
        <v>7303</v>
      </c>
      <c r="C1409" s="9" t="s">
        <v>7304</v>
      </c>
      <c r="D1409" s="11" t="s">
        <v>22</v>
      </c>
      <c r="E1409" s="9" t="s">
        <v>7305</v>
      </c>
      <c r="F1409" s="9" t="s">
        <v>22</v>
      </c>
      <c r="G1409" s="11" t="s">
        <v>22</v>
      </c>
      <c r="H1409" s="11" t="s">
        <v>22</v>
      </c>
      <c r="I1409" s="11" t="s">
        <v>315</v>
      </c>
      <c r="J1409" s="11" t="s">
        <v>27</v>
      </c>
      <c r="K1409" s="11" t="s">
        <v>28</v>
      </c>
      <c r="L1409" s="11" t="s">
        <v>43</v>
      </c>
      <c r="M1409" s="9" t="s">
        <v>30</v>
      </c>
      <c r="N1409" s="9" t="s">
        <v>31</v>
      </c>
      <c r="O1409" s="11" t="s">
        <v>32</v>
      </c>
      <c r="P1409" s="11" t="s">
        <v>22</v>
      </c>
      <c r="Q1409" s="11" t="s">
        <v>7306</v>
      </c>
      <c r="R1409" s="11" t="s">
        <v>46</v>
      </c>
      <c r="S1409" s="9" t="s">
        <v>7307</v>
      </c>
      <c r="T1409" s="9" t="s">
        <v>7308</v>
      </c>
    </row>
    <row r="1410" customHeight="1" spans="1:20">
      <c r="A1410" s="10">
        <v>45200</v>
      </c>
      <c r="B1410" s="9" t="s">
        <v>7309</v>
      </c>
      <c r="C1410" s="9" t="s">
        <v>2868</v>
      </c>
      <c r="D1410" s="11" t="s">
        <v>22</v>
      </c>
      <c r="E1410" s="9" t="s">
        <v>7310</v>
      </c>
      <c r="F1410" s="9" t="s">
        <v>22</v>
      </c>
      <c r="G1410" s="11" t="s">
        <v>22</v>
      </c>
      <c r="H1410" s="11" t="s">
        <v>22</v>
      </c>
      <c r="I1410" s="11" t="s">
        <v>54</v>
      </c>
      <c r="J1410" s="11" t="s">
        <v>27</v>
      </c>
      <c r="K1410" s="11" t="s">
        <v>28</v>
      </c>
      <c r="L1410" s="11" t="s">
        <v>43</v>
      </c>
      <c r="M1410" s="9" t="s">
        <v>30</v>
      </c>
      <c r="N1410" s="9" t="s">
        <v>31</v>
      </c>
      <c r="O1410" s="11" t="s">
        <v>32</v>
      </c>
      <c r="P1410" s="11" t="s">
        <v>22</v>
      </c>
      <c r="Q1410" s="11" t="s">
        <v>7311</v>
      </c>
      <c r="R1410" s="11" t="s">
        <v>46</v>
      </c>
      <c r="S1410" s="9" t="s">
        <v>7312</v>
      </c>
      <c r="T1410" s="9" t="s">
        <v>7313</v>
      </c>
    </row>
    <row r="1411" customHeight="1" spans="1:20">
      <c r="A1411" s="10">
        <v>45200</v>
      </c>
      <c r="B1411" s="9" t="s">
        <v>7314</v>
      </c>
      <c r="C1411" s="9" t="s">
        <v>646</v>
      </c>
      <c r="D1411" s="11" t="s">
        <v>22</v>
      </c>
      <c r="E1411" s="9" t="s">
        <v>7315</v>
      </c>
      <c r="F1411" s="9" t="s">
        <v>7207</v>
      </c>
      <c r="G1411" s="11" t="s">
        <v>53</v>
      </c>
      <c r="H1411" s="11" t="s">
        <v>22</v>
      </c>
      <c r="I1411" s="11" t="s">
        <v>26</v>
      </c>
      <c r="J1411" s="11" t="s">
        <v>27</v>
      </c>
      <c r="K1411" s="11" t="s">
        <v>76</v>
      </c>
      <c r="L1411" s="11" t="s">
        <v>29</v>
      </c>
      <c r="M1411" s="9" t="s">
        <v>44</v>
      </c>
      <c r="N1411" s="9" t="s">
        <v>31</v>
      </c>
      <c r="O1411" s="11" t="s">
        <v>32</v>
      </c>
      <c r="P1411" s="11" t="s">
        <v>22</v>
      </c>
      <c r="Q1411" s="11" t="s">
        <v>7316</v>
      </c>
      <c r="R1411" s="11" t="s">
        <v>34</v>
      </c>
      <c r="S1411" s="9" t="s">
        <v>7317</v>
      </c>
      <c r="T1411" s="9" t="s">
        <v>7318</v>
      </c>
    </row>
    <row r="1412" customHeight="1" spans="1:20">
      <c r="A1412" s="10">
        <v>45200</v>
      </c>
      <c r="B1412" s="9" t="s">
        <v>7319</v>
      </c>
      <c r="C1412" s="9" t="s">
        <v>7320</v>
      </c>
      <c r="D1412" s="11" t="s">
        <v>22</v>
      </c>
      <c r="E1412" s="9" t="s">
        <v>7321</v>
      </c>
      <c r="F1412" s="9" t="s">
        <v>7322</v>
      </c>
      <c r="G1412" s="11" t="s">
        <v>41</v>
      </c>
      <c r="H1412" s="11" t="s">
        <v>22</v>
      </c>
      <c r="I1412" s="11" t="s">
        <v>26</v>
      </c>
      <c r="J1412" s="11" t="s">
        <v>27</v>
      </c>
      <c r="K1412" s="11" t="s">
        <v>76</v>
      </c>
      <c r="L1412" s="11" t="s">
        <v>29</v>
      </c>
      <c r="M1412" s="9" t="s">
        <v>30</v>
      </c>
      <c r="N1412" s="9" t="s">
        <v>31</v>
      </c>
      <c r="O1412" s="11" t="s">
        <v>32</v>
      </c>
      <c r="P1412" s="11" t="s">
        <v>22</v>
      </c>
      <c r="Q1412" s="11" t="s">
        <v>7323</v>
      </c>
      <c r="R1412" s="11" t="s">
        <v>34</v>
      </c>
      <c r="S1412" s="9" t="s">
        <v>7324</v>
      </c>
      <c r="T1412" s="9" t="s">
        <v>7325</v>
      </c>
    </row>
    <row r="1413" customHeight="1" spans="1:20">
      <c r="A1413" s="10">
        <v>45200</v>
      </c>
      <c r="B1413" s="9" t="s">
        <v>7326</v>
      </c>
      <c r="C1413" s="9" t="s">
        <v>817</v>
      </c>
      <c r="D1413" s="11" t="s">
        <v>22</v>
      </c>
      <c r="E1413" s="9" t="s">
        <v>7327</v>
      </c>
      <c r="F1413" s="9" t="s">
        <v>7328</v>
      </c>
      <c r="G1413" s="11" t="s">
        <v>62</v>
      </c>
      <c r="H1413" s="11" t="s">
        <v>22</v>
      </c>
      <c r="I1413" s="11" t="s">
        <v>26</v>
      </c>
      <c r="J1413" s="11" t="s">
        <v>27</v>
      </c>
      <c r="K1413" s="11" t="s">
        <v>195</v>
      </c>
      <c r="L1413" s="11" t="s">
        <v>29</v>
      </c>
      <c r="M1413" s="9" t="s">
        <v>30</v>
      </c>
      <c r="N1413" s="9" t="s">
        <v>31</v>
      </c>
      <c r="O1413" s="11" t="s">
        <v>32</v>
      </c>
      <c r="P1413" s="11" t="s">
        <v>22</v>
      </c>
      <c r="Q1413" s="11" t="s">
        <v>7329</v>
      </c>
      <c r="R1413" s="11" t="s">
        <v>34</v>
      </c>
      <c r="S1413" s="9" t="s">
        <v>7330</v>
      </c>
      <c r="T1413" s="9" t="s">
        <v>7331</v>
      </c>
    </row>
    <row r="1414" customHeight="1" spans="1:20">
      <c r="A1414" s="10">
        <v>45200</v>
      </c>
      <c r="B1414" s="9" t="s">
        <v>7332</v>
      </c>
      <c r="C1414" s="9" t="s">
        <v>5616</v>
      </c>
      <c r="D1414" s="11" t="s">
        <v>22</v>
      </c>
      <c r="E1414" s="9" t="s">
        <v>7333</v>
      </c>
      <c r="F1414" s="9" t="s">
        <v>7334</v>
      </c>
      <c r="G1414" s="11" t="s">
        <v>130</v>
      </c>
      <c r="H1414" s="11" t="s">
        <v>22</v>
      </c>
      <c r="I1414" s="11" t="s">
        <v>26</v>
      </c>
      <c r="J1414" s="11" t="s">
        <v>27</v>
      </c>
      <c r="K1414" s="11" t="s">
        <v>76</v>
      </c>
      <c r="L1414" s="11" t="s">
        <v>29</v>
      </c>
      <c r="M1414" s="9" t="s">
        <v>30</v>
      </c>
      <c r="N1414" s="9" t="s">
        <v>31</v>
      </c>
      <c r="O1414" s="11" t="s">
        <v>32</v>
      </c>
      <c r="P1414" s="11" t="s">
        <v>22</v>
      </c>
      <c r="Q1414" s="11" t="s">
        <v>7335</v>
      </c>
      <c r="R1414" s="11" t="s">
        <v>34</v>
      </c>
      <c r="S1414" s="9" t="s">
        <v>7336</v>
      </c>
      <c r="T1414" s="9" t="s">
        <v>7337</v>
      </c>
    </row>
    <row r="1415" customHeight="1" spans="1:20">
      <c r="A1415" s="10">
        <v>45200</v>
      </c>
      <c r="B1415" s="9" t="s">
        <v>7338</v>
      </c>
      <c r="C1415" s="9" t="s">
        <v>7339</v>
      </c>
      <c r="D1415" s="11" t="s">
        <v>22</v>
      </c>
      <c r="E1415" s="9" t="s">
        <v>7340</v>
      </c>
      <c r="F1415" s="9" t="s">
        <v>7341</v>
      </c>
      <c r="G1415" s="11" t="s">
        <v>82</v>
      </c>
      <c r="H1415" s="11" t="s">
        <v>22</v>
      </c>
      <c r="I1415" s="11" t="s">
        <v>168</v>
      </c>
      <c r="J1415" s="11" t="s">
        <v>27</v>
      </c>
      <c r="K1415" s="11" t="s">
        <v>28</v>
      </c>
      <c r="L1415" s="11" t="s">
        <v>43</v>
      </c>
      <c r="M1415" s="9" t="s">
        <v>169</v>
      </c>
      <c r="N1415" s="9" t="s">
        <v>31</v>
      </c>
      <c r="O1415" s="11" t="s">
        <v>32</v>
      </c>
      <c r="P1415" s="11" t="s">
        <v>22</v>
      </c>
      <c r="Q1415" s="11" t="s">
        <v>7342</v>
      </c>
      <c r="R1415" s="11" t="s">
        <v>46</v>
      </c>
      <c r="S1415" s="9" t="s">
        <v>7343</v>
      </c>
      <c r="T1415" s="9" t="s">
        <v>7344</v>
      </c>
    </row>
    <row r="1416" customHeight="1" spans="1:20">
      <c r="A1416" s="10">
        <v>45200</v>
      </c>
      <c r="B1416" s="9" t="s">
        <v>7345</v>
      </c>
      <c r="C1416" s="9" t="s">
        <v>5213</v>
      </c>
      <c r="D1416" s="11" t="s">
        <v>22</v>
      </c>
      <c r="E1416" s="9" t="s">
        <v>7346</v>
      </c>
      <c r="F1416" s="9" t="s">
        <v>7347</v>
      </c>
      <c r="G1416" s="11" t="s">
        <v>336</v>
      </c>
      <c r="H1416" s="11" t="s">
        <v>22</v>
      </c>
      <c r="I1416" s="11" t="s">
        <v>931</v>
      </c>
      <c r="J1416" s="11" t="s">
        <v>27</v>
      </c>
      <c r="K1416" s="11" t="s">
        <v>28</v>
      </c>
      <c r="L1416" s="11" t="s">
        <v>43</v>
      </c>
      <c r="M1416" s="9" t="s">
        <v>44</v>
      </c>
      <c r="N1416" s="9" t="s">
        <v>208</v>
      </c>
      <c r="O1416" s="11" t="s">
        <v>32</v>
      </c>
      <c r="P1416" s="11" t="s">
        <v>22</v>
      </c>
      <c r="Q1416" s="11" t="s">
        <v>7348</v>
      </c>
      <c r="R1416" s="11" t="s">
        <v>46</v>
      </c>
      <c r="S1416" s="9" t="s">
        <v>7349</v>
      </c>
      <c r="T1416" s="9" t="s">
        <v>22</v>
      </c>
    </row>
    <row r="1417" customHeight="1" spans="1:20">
      <c r="A1417" s="10">
        <v>45200</v>
      </c>
      <c r="B1417" s="9" t="s">
        <v>7350</v>
      </c>
      <c r="C1417" s="9" t="s">
        <v>5213</v>
      </c>
      <c r="D1417" s="11" t="s">
        <v>22</v>
      </c>
      <c r="E1417" s="9" t="s">
        <v>7351</v>
      </c>
      <c r="F1417" s="9" t="s">
        <v>7352</v>
      </c>
      <c r="G1417" s="11" t="s">
        <v>25</v>
      </c>
      <c r="H1417" s="11" t="s">
        <v>22</v>
      </c>
      <c r="I1417" s="11" t="s">
        <v>931</v>
      </c>
      <c r="J1417" s="11" t="s">
        <v>27</v>
      </c>
      <c r="K1417" s="11" t="s">
        <v>28</v>
      </c>
      <c r="L1417" s="11" t="s">
        <v>43</v>
      </c>
      <c r="M1417" s="9" t="s">
        <v>30</v>
      </c>
      <c r="N1417" s="9" t="s">
        <v>208</v>
      </c>
      <c r="O1417" s="11" t="s">
        <v>32</v>
      </c>
      <c r="P1417" s="11" t="s">
        <v>22</v>
      </c>
      <c r="Q1417" s="11" t="s">
        <v>7353</v>
      </c>
      <c r="R1417" s="11" t="s">
        <v>46</v>
      </c>
      <c r="S1417" s="9" t="s">
        <v>7354</v>
      </c>
      <c r="T1417" s="9" t="s">
        <v>22</v>
      </c>
    </row>
    <row r="1418" customHeight="1" spans="1:20">
      <c r="A1418" s="10">
        <v>45200</v>
      </c>
      <c r="B1418" s="9" t="s">
        <v>7355</v>
      </c>
      <c r="C1418" s="9" t="s">
        <v>5213</v>
      </c>
      <c r="D1418" s="11" t="s">
        <v>22</v>
      </c>
      <c r="E1418" s="9" t="s">
        <v>7351</v>
      </c>
      <c r="F1418" s="9" t="s">
        <v>7352</v>
      </c>
      <c r="G1418" s="11" t="s">
        <v>25</v>
      </c>
      <c r="H1418" s="11" t="s">
        <v>22</v>
      </c>
      <c r="I1418" s="11" t="s">
        <v>912</v>
      </c>
      <c r="J1418" s="11" t="s">
        <v>27</v>
      </c>
      <c r="K1418" s="11" t="s">
        <v>28</v>
      </c>
      <c r="L1418" s="11" t="s">
        <v>43</v>
      </c>
      <c r="M1418" s="9" t="s">
        <v>30</v>
      </c>
      <c r="N1418" s="9" t="s">
        <v>208</v>
      </c>
      <c r="O1418" s="11" t="s">
        <v>32</v>
      </c>
      <c r="P1418" s="11" t="s">
        <v>22</v>
      </c>
      <c r="Q1418" s="11" t="s">
        <v>7356</v>
      </c>
      <c r="R1418" s="11" t="s">
        <v>46</v>
      </c>
      <c r="S1418" s="9" t="s">
        <v>7357</v>
      </c>
      <c r="T1418" s="9" t="s">
        <v>22</v>
      </c>
    </row>
    <row r="1419" customHeight="1" spans="1:20">
      <c r="A1419" s="10">
        <v>45200</v>
      </c>
      <c r="B1419" s="9" t="s">
        <v>7358</v>
      </c>
      <c r="C1419" s="9" t="s">
        <v>1281</v>
      </c>
      <c r="D1419" s="11" t="s">
        <v>22</v>
      </c>
      <c r="E1419" s="9" t="s">
        <v>7359</v>
      </c>
      <c r="F1419" s="9" t="s">
        <v>7360</v>
      </c>
      <c r="G1419" s="11" t="s">
        <v>82</v>
      </c>
      <c r="H1419" s="11" t="s">
        <v>22</v>
      </c>
      <c r="I1419" s="11" t="s">
        <v>26</v>
      </c>
      <c r="J1419" s="11" t="s">
        <v>27</v>
      </c>
      <c r="K1419" s="11" t="s">
        <v>28</v>
      </c>
      <c r="L1419" s="11" t="s">
        <v>29</v>
      </c>
      <c r="M1419" s="9" t="s">
        <v>44</v>
      </c>
      <c r="N1419" s="9" t="s">
        <v>31</v>
      </c>
      <c r="O1419" s="11" t="s">
        <v>32</v>
      </c>
      <c r="P1419" s="11" t="s">
        <v>22</v>
      </c>
      <c r="Q1419" s="11" t="s">
        <v>7361</v>
      </c>
      <c r="R1419" s="11" t="s">
        <v>34</v>
      </c>
      <c r="S1419" s="20" t="s">
        <v>7362</v>
      </c>
      <c r="T1419" s="9" t="s">
        <v>22</v>
      </c>
    </row>
    <row r="1420" customHeight="1" spans="1:20">
      <c r="A1420" s="10">
        <v>45200</v>
      </c>
      <c r="B1420" s="9" t="s">
        <v>7363</v>
      </c>
      <c r="C1420" s="9" t="s">
        <v>5213</v>
      </c>
      <c r="D1420" s="11" t="s">
        <v>22</v>
      </c>
      <c r="E1420" s="9" t="s">
        <v>7364</v>
      </c>
      <c r="F1420" s="9" t="s">
        <v>7365</v>
      </c>
      <c r="G1420" s="11" t="s">
        <v>62</v>
      </c>
      <c r="H1420" s="11" t="s">
        <v>22</v>
      </c>
      <c r="I1420" s="11" t="s">
        <v>63</v>
      </c>
      <c r="J1420" s="11" t="s">
        <v>27</v>
      </c>
      <c r="K1420" s="11" t="s">
        <v>28</v>
      </c>
      <c r="L1420" s="11" t="s">
        <v>43</v>
      </c>
      <c r="M1420" s="9" t="s">
        <v>44</v>
      </c>
      <c r="N1420" s="9" t="s">
        <v>208</v>
      </c>
      <c r="O1420" s="11" t="s">
        <v>32</v>
      </c>
      <c r="P1420" s="11" t="s">
        <v>22</v>
      </c>
      <c r="Q1420" s="11" t="s">
        <v>7366</v>
      </c>
      <c r="R1420" s="11" t="s">
        <v>46</v>
      </c>
      <c r="S1420" s="9" t="s">
        <v>7367</v>
      </c>
      <c r="T1420" s="9" t="s">
        <v>22</v>
      </c>
    </row>
    <row r="1421" customHeight="1" spans="1:20">
      <c r="A1421" s="10">
        <v>45200</v>
      </c>
      <c r="B1421" s="9" t="s">
        <v>7368</v>
      </c>
      <c r="C1421" s="9" t="s">
        <v>1167</v>
      </c>
      <c r="D1421" s="11" t="s">
        <v>22</v>
      </c>
      <c r="E1421" s="9" t="s">
        <v>7369</v>
      </c>
      <c r="F1421" s="9" t="s">
        <v>7370</v>
      </c>
      <c r="G1421" s="11" t="s">
        <v>25</v>
      </c>
      <c r="H1421" s="11" t="s">
        <v>22</v>
      </c>
      <c r="I1421" s="11" t="s">
        <v>26</v>
      </c>
      <c r="J1421" s="11" t="s">
        <v>27</v>
      </c>
      <c r="K1421" s="11" t="s">
        <v>76</v>
      </c>
      <c r="L1421" s="11" t="s">
        <v>29</v>
      </c>
      <c r="M1421" s="9" t="s">
        <v>30</v>
      </c>
      <c r="N1421" s="9" t="s">
        <v>31</v>
      </c>
      <c r="O1421" s="11" t="s">
        <v>32</v>
      </c>
      <c r="P1421" s="11" t="s">
        <v>22</v>
      </c>
      <c r="Q1421" s="11" t="s">
        <v>7371</v>
      </c>
      <c r="R1421" s="11" t="s">
        <v>34</v>
      </c>
      <c r="S1421" s="9" t="s">
        <v>7372</v>
      </c>
      <c r="T1421" s="9" t="s">
        <v>22</v>
      </c>
    </row>
    <row r="1422" customHeight="1" spans="1:20">
      <c r="A1422" s="10">
        <v>45200</v>
      </c>
      <c r="B1422" s="9" t="s">
        <v>7373</v>
      </c>
      <c r="C1422" s="9" t="s">
        <v>585</v>
      </c>
      <c r="D1422" s="11" t="s">
        <v>22</v>
      </c>
      <c r="E1422" s="9" t="s">
        <v>7374</v>
      </c>
      <c r="F1422" s="9" t="s">
        <v>7375</v>
      </c>
      <c r="G1422" s="11" t="s">
        <v>41</v>
      </c>
      <c r="H1422" s="11" t="s">
        <v>110</v>
      </c>
      <c r="I1422" s="11" t="s">
        <v>26</v>
      </c>
      <c r="J1422" s="11" t="s">
        <v>27</v>
      </c>
      <c r="K1422" s="11" t="s">
        <v>76</v>
      </c>
      <c r="L1422" s="11" t="s">
        <v>29</v>
      </c>
      <c r="M1422" s="9" t="s">
        <v>44</v>
      </c>
      <c r="N1422" s="9" t="s">
        <v>31</v>
      </c>
      <c r="O1422" s="11" t="s">
        <v>32</v>
      </c>
      <c r="P1422" s="11" t="s">
        <v>22</v>
      </c>
      <c r="Q1422" s="11" t="s">
        <v>7376</v>
      </c>
      <c r="R1422" s="11" t="s">
        <v>34</v>
      </c>
      <c r="S1422" s="9" t="s">
        <v>7377</v>
      </c>
      <c r="T1422" s="9" t="s">
        <v>22</v>
      </c>
    </row>
    <row r="1423" customHeight="1" spans="1:20">
      <c r="A1423" s="10">
        <v>45200</v>
      </c>
      <c r="B1423" s="9" t="s">
        <v>7378</v>
      </c>
      <c r="C1423" s="9" t="s">
        <v>5213</v>
      </c>
      <c r="D1423" s="11" t="s">
        <v>22</v>
      </c>
      <c r="E1423" s="9" t="s">
        <v>7379</v>
      </c>
      <c r="F1423" s="9" t="s">
        <v>7380</v>
      </c>
      <c r="G1423" s="11" t="s">
        <v>130</v>
      </c>
      <c r="H1423" s="11" t="s">
        <v>22</v>
      </c>
      <c r="I1423" s="11" t="s">
        <v>54</v>
      </c>
      <c r="J1423" s="11" t="s">
        <v>27</v>
      </c>
      <c r="K1423" s="11" t="s">
        <v>28</v>
      </c>
      <c r="L1423" s="11" t="s">
        <v>43</v>
      </c>
      <c r="M1423" s="9" t="s">
        <v>44</v>
      </c>
      <c r="N1423" s="9" t="s">
        <v>208</v>
      </c>
      <c r="O1423" s="11" t="s">
        <v>32</v>
      </c>
      <c r="P1423" s="11" t="s">
        <v>22</v>
      </c>
      <c r="Q1423" s="11" t="s">
        <v>7381</v>
      </c>
      <c r="R1423" s="11" t="s">
        <v>46</v>
      </c>
      <c r="S1423" s="9" t="s">
        <v>7382</v>
      </c>
      <c r="T1423" s="9" t="s">
        <v>22</v>
      </c>
    </row>
    <row r="1424" customHeight="1" spans="1:20">
      <c r="A1424" s="10">
        <v>45200</v>
      </c>
      <c r="B1424" s="9" t="s">
        <v>7383</v>
      </c>
      <c r="C1424" s="9" t="s">
        <v>5213</v>
      </c>
      <c r="D1424" s="11" t="s">
        <v>22</v>
      </c>
      <c r="E1424" s="9" t="s">
        <v>7384</v>
      </c>
      <c r="F1424" s="9" t="s">
        <v>7385</v>
      </c>
      <c r="G1424" s="11" t="s">
        <v>53</v>
      </c>
      <c r="H1424" s="11" t="s">
        <v>22</v>
      </c>
      <c r="I1424" s="11" t="s">
        <v>149</v>
      </c>
      <c r="J1424" s="11" t="s">
        <v>27</v>
      </c>
      <c r="K1424" s="11" t="s">
        <v>28</v>
      </c>
      <c r="L1424" s="11" t="s">
        <v>43</v>
      </c>
      <c r="M1424" s="9" t="s">
        <v>30</v>
      </c>
      <c r="N1424" s="9" t="s">
        <v>208</v>
      </c>
      <c r="O1424" s="11" t="s">
        <v>32</v>
      </c>
      <c r="P1424" s="11" t="s">
        <v>22</v>
      </c>
      <c r="Q1424" s="11" t="s">
        <v>7386</v>
      </c>
      <c r="R1424" s="11" t="s">
        <v>46</v>
      </c>
      <c r="S1424" s="9" t="s">
        <v>7387</v>
      </c>
      <c r="T1424" s="9" t="s">
        <v>22</v>
      </c>
    </row>
    <row r="1425" customHeight="1" spans="1:20">
      <c r="A1425" s="10">
        <v>45200</v>
      </c>
      <c r="B1425" s="9" t="s">
        <v>7388</v>
      </c>
      <c r="C1425" s="9" t="s">
        <v>7078</v>
      </c>
      <c r="D1425" s="11" t="s">
        <v>22</v>
      </c>
      <c r="E1425" s="9" t="s">
        <v>7389</v>
      </c>
      <c r="F1425" s="9" t="s">
        <v>7390</v>
      </c>
      <c r="G1425" s="11" t="s">
        <v>82</v>
      </c>
      <c r="H1425" s="11" t="s">
        <v>22</v>
      </c>
      <c r="I1425" s="11" t="s">
        <v>1181</v>
      </c>
      <c r="J1425" s="11" t="s">
        <v>27</v>
      </c>
      <c r="K1425" s="11" t="s">
        <v>28</v>
      </c>
      <c r="L1425" s="11" t="s">
        <v>43</v>
      </c>
      <c r="M1425" s="9" t="s">
        <v>30</v>
      </c>
      <c r="N1425" s="9" t="s">
        <v>743</v>
      </c>
      <c r="O1425" s="11" t="s">
        <v>32</v>
      </c>
      <c r="P1425" s="11" t="s">
        <v>22</v>
      </c>
      <c r="Q1425" s="11" t="s">
        <v>7391</v>
      </c>
      <c r="R1425" s="11" t="s">
        <v>46</v>
      </c>
      <c r="S1425" s="9" t="s">
        <v>7392</v>
      </c>
      <c r="T1425" s="9" t="s">
        <v>7393</v>
      </c>
    </row>
    <row r="1426" customHeight="1" spans="1:20">
      <c r="A1426" s="10">
        <v>45200</v>
      </c>
      <c r="B1426" s="9" t="s">
        <v>7394</v>
      </c>
      <c r="C1426" s="9" t="s">
        <v>5213</v>
      </c>
      <c r="D1426" s="11" t="s">
        <v>22</v>
      </c>
      <c r="E1426" s="9" t="s">
        <v>7395</v>
      </c>
      <c r="F1426" s="9" t="s">
        <v>7396</v>
      </c>
      <c r="G1426" s="11" t="s">
        <v>130</v>
      </c>
      <c r="H1426" s="11" t="s">
        <v>22</v>
      </c>
      <c r="I1426" s="11" t="s">
        <v>277</v>
      </c>
      <c r="J1426" s="11" t="s">
        <v>27</v>
      </c>
      <c r="K1426" s="11" t="s">
        <v>28</v>
      </c>
      <c r="L1426" s="11" t="s">
        <v>43</v>
      </c>
      <c r="M1426" s="9" t="s">
        <v>30</v>
      </c>
      <c r="N1426" s="9" t="s">
        <v>208</v>
      </c>
      <c r="O1426" s="11" t="s">
        <v>32</v>
      </c>
      <c r="P1426" s="11" t="s">
        <v>22</v>
      </c>
      <c r="Q1426" s="11" t="s">
        <v>7397</v>
      </c>
      <c r="R1426" s="11" t="s">
        <v>46</v>
      </c>
      <c r="S1426" s="9" t="s">
        <v>7398</v>
      </c>
      <c r="T1426" s="9" t="s">
        <v>7399</v>
      </c>
    </row>
    <row r="1427" customHeight="1" spans="1:20">
      <c r="A1427" s="10">
        <v>45200</v>
      </c>
      <c r="B1427" s="9" t="s">
        <v>7400</v>
      </c>
      <c r="C1427" s="9" t="s">
        <v>7401</v>
      </c>
      <c r="D1427" s="11" t="s">
        <v>22</v>
      </c>
      <c r="E1427" s="9" t="s">
        <v>7402</v>
      </c>
      <c r="F1427" s="9" t="s">
        <v>7403</v>
      </c>
      <c r="G1427" s="11" t="s">
        <v>53</v>
      </c>
      <c r="H1427" s="11" t="s">
        <v>22</v>
      </c>
      <c r="I1427" s="11" t="s">
        <v>5215</v>
      </c>
      <c r="J1427" s="11" t="s">
        <v>27</v>
      </c>
      <c r="K1427" s="11" t="s">
        <v>28</v>
      </c>
      <c r="L1427" s="11" t="s">
        <v>43</v>
      </c>
      <c r="M1427" s="9" t="s">
        <v>30</v>
      </c>
      <c r="N1427" s="9" t="s">
        <v>208</v>
      </c>
      <c r="O1427" s="11" t="s">
        <v>32</v>
      </c>
      <c r="P1427" s="11" t="s">
        <v>22</v>
      </c>
      <c r="Q1427" s="11" t="s">
        <v>7404</v>
      </c>
      <c r="R1427" s="11" t="s">
        <v>46</v>
      </c>
      <c r="S1427" s="9" t="s">
        <v>7405</v>
      </c>
      <c r="T1427" s="9" t="s">
        <v>7406</v>
      </c>
    </row>
    <row r="1428" customHeight="1" spans="1:20">
      <c r="A1428" s="10">
        <v>45200</v>
      </c>
      <c r="B1428" s="9" t="s">
        <v>7407</v>
      </c>
      <c r="C1428" s="9" t="s">
        <v>5213</v>
      </c>
      <c r="D1428" s="11" t="s">
        <v>22</v>
      </c>
      <c r="E1428" s="9" t="s">
        <v>7408</v>
      </c>
      <c r="F1428" s="9" t="s">
        <v>7409</v>
      </c>
      <c r="G1428" s="11" t="s">
        <v>53</v>
      </c>
      <c r="H1428" s="11" t="s">
        <v>540</v>
      </c>
      <c r="I1428" s="11" t="s">
        <v>149</v>
      </c>
      <c r="J1428" s="11" t="s">
        <v>27</v>
      </c>
      <c r="K1428" s="11" t="s">
        <v>28</v>
      </c>
      <c r="L1428" s="11" t="s">
        <v>43</v>
      </c>
      <c r="M1428" s="9" t="s">
        <v>44</v>
      </c>
      <c r="N1428" s="9" t="s">
        <v>208</v>
      </c>
      <c r="O1428" s="11" t="s">
        <v>32</v>
      </c>
      <c r="P1428" s="11" t="s">
        <v>22</v>
      </c>
      <c r="Q1428" s="11" t="s">
        <v>7410</v>
      </c>
      <c r="R1428" s="11" t="s">
        <v>46</v>
      </c>
      <c r="S1428" s="9" t="s">
        <v>7411</v>
      </c>
      <c r="T1428" s="9" t="s">
        <v>7412</v>
      </c>
    </row>
    <row r="1429" customHeight="1" spans="1:20">
      <c r="A1429" s="10">
        <v>45200</v>
      </c>
      <c r="B1429" s="9" t="s">
        <v>7413</v>
      </c>
      <c r="C1429" s="9" t="s">
        <v>5213</v>
      </c>
      <c r="D1429" s="11" t="s">
        <v>22</v>
      </c>
      <c r="E1429" s="9" t="s">
        <v>7414</v>
      </c>
      <c r="F1429" s="9" t="s">
        <v>7415</v>
      </c>
      <c r="G1429" s="11" t="s">
        <v>25</v>
      </c>
      <c r="H1429" s="11" t="s">
        <v>22</v>
      </c>
      <c r="I1429" s="11" t="s">
        <v>54</v>
      </c>
      <c r="J1429" s="11" t="s">
        <v>27</v>
      </c>
      <c r="K1429" s="11" t="s">
        <v>28</v>
      </c>
      <c r="L1429" s="11" t="s">
        <v>43</v>
      </c>
      <c r="M1429" s="9" t="s">
        <v>44</v>
      </c>
      <c r="N1429" s="9" t="s">
        <v>208</v>
      </c>
      <c r="O1429" s="11" t="s">
        <v>32</v>
      </c>
      <c r="P1429" s="11" t="s">
        <v>22</v>
      </c>
      <c r="Q1429" s="11" t="s">
        <v>5414</v>
      </c>
      <c r="R1429" s="11" t="s">
        <v>46</v>
      </c>
      <c r="S1429" s="9" t="s">
        <v>7416</v>
      </c>
      <c r="T1429" s="9" t="s">
        <v>7417</v>
      </c>
    </row>
    <row r="1430" customHeight="1" spans="1:20">
      <c r="A1430" s="10">
        <v>45200</v>
      </c>
      <c r="B1430" s="9" t="s">
        <v>7418</v>
      </c>
      <c r="C1430" s="9" t="s">
        <v>5213</v>
      </c>
      <c r="D1430" s="11" t="s">
        <v>22</v>
      </c>
      <c r="E1430" s="9" t="s">
        <v>7419</v>
      </c>
      <c r="F1430" s="9" t="s">
        <v>7420</v>
      </c>
      <c r="G1430" s="11" t="s">
        <v>25</v>
      </c>
      <c r="H1430" s="11" t="s">
        <v>22</v>
      </c>
      <c r="I1430" s="11" t="s">
        <v>5215</v>
      </c>
      <c r="J1430" s="11" t="s">
        <v>27</v>
      </c>
      <c r="K1430" s="11" t="s">
        <v>28</v>
      </c>
      <c r="L1430" s="11" t="s">
        <v>5216</v>
      </c>
      <c r="M1430" s="9" t="s">
        <v>30</v>
      </c>
      <c r="N1430" s="9" t="s">
        <v>208</v>
      </c>
      <c r="O1430" s="11" t="s">
        <v>32</v>
      </c>
      <c r="P1430" s="11" t="s">
        <v>22</v>
      </c>
      <c r="Q1430" s="11" t="s">
        <v>7421</v>
      </c>
      <c r="R1430" s="11" t="s">
        <v>46</v>
      </c>
      <c r="S1430" s="9" t="s">
        <v>7422</v>
      </c>
      <c r="T1430" s="9" t="s">
        <v>7423</v>
      </c>
    </row>
    <row r="1431" customHeight="1" spans="1:20">
      <c r="A1431" s="10">
        <v>45200</v>
      </c>
      <c r="B1431" s="9" t="s">
        <v>7424</v>
      </c>
      <c r="C1431" s="9" t="s">
        <v>783</v>
      </c>
      <c r="D1431" s="11" t="s">
        <v>22</v>
      </c>
      <c r="E1431" s="9" t="s">
        <v>7425</v>
      </c>
      <c r="F1431" s="9" t="s">
        <v>7426</v>
      </c>
      <c r="G1431" s="11" t="s">
        <v>82</v>
      </c>
      <c r="H1431" s="11" t="s">
        <v>148</v>
      </c>
      <c r="I1431" s="11" t="s">
        <v>168</v>
      </c>
      <c r="J1431" s="11" t="s">
        <v>27</v>
      </c>
      <c r="K1431" s="11" t="s">
        <v>28</v>
      </c>
      <c r="L1431" s="11" t="s">
        <v>43</v>
      </c>
      <c r="M1431" s="9" t="s">
        <v>169</v>
      </c>
      <c r="N1431" s="9" t="s">
        <v>743</v>
      </c>
      <c r="O1431" s="11" t="s">
        <v>32</v>
      </c>
      <c r="P1431" s="11" t="s">
        <v>22</v>
      </c>
      <c r="Q1431" s="11" t="s">
        <v>7427</v>
      </c>
      <c r="R1431" s="11" t="s">
        <v>46</v>
      </c>
      <c r="S1431" s="9" t="s">
        <v>7428</v>
      </c>
      <c r="T1431" s="9" t="s">
        <v>7429</v>
      </c>
    </row>
    <row r="1432" customHeight="1" spans="1:20">
      <c r="A1432" s="10">
        <v>45200</v>
      </c>
      <c r="B1432" s="9" t="s">
        <v>7430</v>
      </c>
      <c r="C1432" s="9" t="s">
        <v>783</v>
      </c>
      <c r="D1432" s="11" t="s">
        <v>22</v>
      </c>
      <c r="E1432" s="9" t="s">
        <v>7431</v>
      </c>
      <c r="F1432" s="9" t="s">
        <v>7432</v>
      </c>
      <c r="G1432" s="11" t="s">
        <v>82</v>
      </c>
      <c r="H1432" s="11" t="s">
        <v>22</v>
      </c>
      <c r="I1432" s="11" t="s">
        <v>97</v>
      </c>
      <c r="J1432" s="11" t="s">
        <v>27</v>
      </c>
      <c r="K1432" s="11" t="s">
        <v>28</v>
      </c>
      <c r="L1432" s="11" t="s">
        <v>43</v>
      </c>
      <c r="M1432" s="9" t="s">
        <v>169</v>
      </c>
      <c r="N1432" s="9" t="s">
        <v>743</v>
      </c>
      <c r="O1432" s="11" t="s">
        <v>32</v>
      </c>
      <c r="P1432" s="11" t="s">
        <v>22</v>
      </c>
      <c r="Q1432" s="11" t="s">
        <v>7433</v>
      </c>
      <c r="R1432" s="11" t="s">
        <v>46</v>
      </c>
      <c r="S1432" s="9" t="s">
        <v>7434</v>
      </c>
      <c r="T1432" s="9" t="s">
        <v>7435</v>
      </c>
    </row>
    <row r="1433" customHeight="1" spans="1:20">
      <c r="A1433" s="10">
        <v>45200</v>
      </c>
      <c r="B1433" s="9" t="s">
        <v>7436</v>
      </c>
      <c r="C1433" s="9" t="s">
        <v>783</v>
      </c>
      <c r="D1433" s="11" t="s">
        <v>22</v>
      </c>
      <c r="E1433" s="9" t="s">
        <v>7437</v>
      </c>
      <c r="F1433" s="9" t="s">
        <v>7438</v>
      </c>
      <c r="G1433" s="11" t="s">
        <v>82</v>
      </c>
      <c r="H1433" s="11" t="s">
        <v>22</v>
      </c>
      <c r="I1433" s="11" t="s">
        <v>448</v>
      </c>
      <c r="J1433" s="11" t="s">
        <v>27</v>
      </c>
      <c r="K1433" s="11" t="s">
        <v>28</v>
      </c>
      <c r="L1433" s="11" t="s">
        <v>43</v>
      </c>
      <c r="M1433" s="9" t="s">
        <v>169</v>
      </c>
      <c r="N1433" s="9" t="s">
        <v>743</v>
      </c>
      <c r="O1433" s="11" t="s">
        <v>32</v>
      </c>
      <c r="P1433" s="11" t="s">
        <v>22</v>
      </c>
      <c r="Q1433" s="11" t="s">
        <v>7439</v>
      </c>
      <c r="R1433" s="11" t="s">
        <v>46</v>
      </c>
      <c r="S1433" s="9" t="s">
        <v>7440</v>
      </c>
      <c r="T1433" s="9" t="s">
        <v>7441</v>
      </c>
    </row>
    <row r="1434" customHeight="1" spans="1:20">
      <c r="A1434" s="10">
        <v>45200</v>
      </c>
      <c r="B1434" s="9" t="s">
        <v>7442</v>
      </c>
      <c r="C1434" s="9" t="s">
        <v>837</v>
      </c>
      <c r="D1434" s="11" t="s">
        <v>22</v>
      </c>
      <c r="E1434" s="9" t="s">
        <v>7443</v>
      </c>
      <c r="F1434" s="9" t="s">
        <v>7444</v>
      </c>
      <c r="G1434" s="11" t="s">
        <v>82</v>
      </c>
      <c r="H1434" s="11" t="s">
        <v>22</v>
      </c>
      <c r="I1434" s="11" t="s">
        <v>168</v>
      </c>
      <c r="J1434" s="11" t="s">
        <v>27</v>
      </c>
      <c r="K1434" s="11" t="s">
        <v>28</v>
      </c>
      <c r="L1434" s="11" t="s">
        <v>43</v>
      </c>
      <c r="M1434" s="9" t="s">
        <v>169</v>
      </c>
      <c r="N1434" s="9" t="s">
        <v>31</v>
      </c>
      <c r="O1434" s="11" t="s">
        <v>32</v>
      </c>
      <c r="P1434" s="11" t="s">
        <v>22</v>
      </c>
      <c r="Q1434" s="11" t="s">
        <v>7445</v>
      </c>
      <c r="R1434" s="11" t="s">
        <v>46</v>
      </c>
      <c r="S1434" s="9" t="s">
        <v>7446</v>
      </c>
      <c r="T1434" s="9" t="s">
        <v>7447</v>
      </c>
    </row>
    <row r="1435" customHeight="1" spans="1:20">
      <c r="A1435" s="10">
        <v>45200</v>
      </c>
      <c r="B1435" s="9" t="s">
        <v>7448</v>
      </c>
      <c r="C1435" s="9" t="s">
        <v>5035</v>
      </c>
      <c r="D1435" s="11" t="s">
        <v>22</v>
      </c>
      <c r="E1435" s="9" t="s">
        <v>7449</v>
      </c>
      <c r="F1435" s="9" t="s">
        <v>7450</v>
      </c>
      <c r="G1435" s="11" t="s">
        <v>336</v>
      </c>
      <c r="H1435" s="11" t="s">
        <v>22</v>
      </c>
      <c r="I1435" s="11" t="s">
        <v>26</v>
      </c>
      <c r="J1435" s="11" t="s">
        <v>27</v>
      </c>
      <c r="K1435" s="11" t="s">
        <v>76</v>
      </c>
      <c r="L1435" s="11" t="s">
        <v>29</v>
      </c>
      <c r="M1435" s="9" t="s">
        <v>30</v>
      </c>
      <c r="N1435" s="9" t="s">
        <v>31</v>
      </c>
      <c r="O1435" s="11" t="s">
        <v>32</v>
      </c>
      <c r="P1435" s="11" t="s">
        <v>22</v>
      </c>
      <c r="Q1435" s="11" t="s">
        <v>7451</v>
      </c>
      <c r="R1435" s="11" t="s">
        <v>34</v>
      </c>
      <c r="S1435" s="9" t="s">
        <v>7452</v>
      </c>
      <c r="T1435" s="9" t="s">
        <v>7453</v>
      </c>
    </row>
    <row r="1436" customHeight="1" spans="1:20">
      <c r="A1436" s="10">
        <v>45200</v>
      </c>
      <c r="B1436" s="9" t="s">
        <v>7454</v>
      </c>
      <c r="C1436" s="9" t="s">
        <v>837</v>
      </c>
      <c r="D1436" s="11" t="s">
        <v>22</v>
      </c>
      <c r="E1436" s="9" t="s">
        <v>7359</v>
      </c>
      <c r="F1436" s="9" t="s">
        <v>7360</v>
      </c>
      <c r="G1436" s="11" t="s">
        <v>82</v>
      </c>
      <c r="H1436" s="11" t="s">
        <v>22</v>
      </c>
      <c r="I1436" s="11" t="s">
        <v>168</v>
      </c>
      <c r="J1436" s="11" t="s">
        <v>27</v>
      </c>
      <c r="K1436" s="11" t="s">
        <v>28</v>
      </c>
      <c r="L1436" s="11" t="s">
        <v>43</v>
      </c>
      <c r="M1436" s="9" t="s">
        <v>169</v>
      </c>
      <c r="N1436" s="9" t="s">
        <v>31</v>
      </c>
      <c r="O1436" s="11" t="s">
        <v>32</v>
      </c>
      <c r="P1436" s="11" t="s">
        <v>22</v>
      </c>
      <c r="Q1436" s="11" t="s">
        <v>7455</v>
      </c>
      <c r="R1436" s="11" t="s">
        <v>46</v>
      </c>
      <c r="S1436" s="9" t="s">
        <v>7456</v>
      </c>
      <c r="T1436" s="9" t="s">
        <v>7457</v>
      </c>
    </row>
    <row r="1437" customHeight="1" spans="1:20">
      <c r="A1437" s="10">
        <v>45200</v>
      </c>
      <c r="B1437" s="9" t="s">
        <v>7458</v>
      </c>
      <c r="C1437" s="9" t="s">
        <v>783</v>
      </c>
      <c r="D1437" s="11" t="s">
        <v>22</v>
      </c>
      <c r="E1437" s="9" t="s">
        <v>7459</v>
      </c>
      <c r="F1437" s="9" t="s">
        <v>7460</v>
      </c>
      <c r="G1437" s="11" t="s">
        <v>82</v>
      </c>
      <c r="H1437" s="11" t="s">
        <v>110</v>
      </c>
      <c r="I1437" s="11" t="s">
        <v>991</v>
      </c>
      <c r="J1437" s="11" t="s">
        <v>27</v>
      </c>
      <c r="K1437" s="11" t="s">
        <v>28</v>
      </c>
      <c r="L1437" s="11" t="s">
        <v>43</v>
      </c>
      <c r="M1437" s="9" t="s">
        <v>169</v>
      </c>
      <c r="N1437" s="9" t="s">
        <v>743</v>
      </c>
      <c r="O1437" s="11" t="s">
        <v>32</v>
      </c>
      <c r="P1437" s="11" t="s">
        <v>22</v>
      </c>
      <c r="Q1437" s="11" t="s">
        <v>7461</v>
      </c>
      <c r="R1437" s="11" t="s">
        <v>46</v>
      </c>
      <c r="S1437" s="9" t="s">
        <v>7462</v>
      </c>
      <c r="T1437" s="9" t="s">
        <v>7463</v>
      </c>
    </row>
    <row r="1438" customHeight="1" spans="1:20">
      <c r="A1438" s="10">
        <v>45200</v>
      </c>
      <c r="B1438" s="9" t="s">
        <v>7464</v>
      </c>
      <c r="C1438" s="9" t="s">
        <v>7465</v>
      </c>
      <c r="D1438" s="11" t="s">
        <v>22</v>
      </c>
      <c r="E1438" s="9" t="s">
        <v>7466</v>
      </c>
      <c r="F1438" s="9" t="s">
        <v>7467</v>
      </c>
      <c r="G1438" s="11" t="s">
        <v>69</v>
      </c>
      <c r="H1438" s="11" t="s">
        <v>22</v>
      </c>
      <c r="I1438" s="11" t="s">
        <v>337</v>
      </c>
      <c r="J1438" s="11" t="s">
        <v>27</v>
      </c>
      <c r="K1438" s="11" t="s">
        <v>28</v>
      </c>
      <c r="L1438" s="11" t="s">
        <v>43</v>
      </c>
      <c r="M1438" s="9" t="s">
        <v>30</v>
      </c>
      <c r="N1438" s="9" t="s">
        <v>31</v>
      </c>
      <c r="O1438" s="11" t="s">
        <v>32</v>
      </c>
      <c r="P1438" s="11" t="s">
        <v>22</v>
      </c>
      <c r="Q1438" s="11" t="s">
        <v>7468</v>
      </c>
      <c r="R1438" s="11" t="s">
        <v>46</v>
      </c>
      <c r="S1438" s="9" t="s">
        <v>7469</v>
      </c>
      <c r="T1438" s="9" t="s">
        <v>7470</v>
      </c>
    </row>
    <row r="1439" customHeight="1" spans="1:20">
      <c r="A1439" s="10">
        <v>45200</v>
      </c>
      <c r="B1439" s="9" t="s">
        <v>7471</v>
      </c>
      <c r="C1439" s="9" t="s">
        <v>783</v>
      </c>
      <c r="D1439" s="11" t="s">
        <v>22</v>
      </c>
      <c r="E1439" s="9" t="s">
        <v>7472</v>
      </c>
      <c r="F1439" s="9" t="s">
        <v>7473</v>
      </c>
      <c r="G1439" s="11" t="s">
        <v>82</v>
      </c>
      <c r="H1439" s="11" t="s">
        <v>22</v>
      </c>
      <c r="I1439" s="11" t="s">
        <v>384</v>
      </c>
      <c r="J1439" s="11" t="s">
        <v>27</v>
      </c>
      <c r="K1439" s="11" t="s">
        <v>28</v>
      </c>
      <c r="L1439" s="11" t="s">
        <v>43</v>
      </c>
      <c r="M1439" s="9" t="s">
        <v>169</v>
      </c>
      <c r="N1439" s="9" t="s">
        <v>743</v>
      </c>
      <c r="O1439" s="11" t="s">
        <v>32</v>
      </c>
      <c r="P1439" s="11" t="s">
        <v>22</v>
      </c>
      <c r="Q1439" s="11" t="s">
        <v>7474</v>
      </c>
      <c r="R1439" s="11" t="s">
        <v>46</v>
      </c>
      <c r="S1439" s="9" t="s">
        <v>7475</v>
      </c>
      <c r="T1439" s="9" t="s">
        <v>7476</v>
      </c>
    </row>
    <row r="1440" customHeight="1" spans="1:20">
      <c r="A1440" s="10">
        <v>45200</v>
      </c>
      <c r="B1440" s="9" t="s">
        <v>7477</v>
      </c>
      <c r="C1440" s="9" t="s">
        <v>5035</v>
      </c>
      <c r="D1440" s="11" t="s">
        <v>22</v>
      </c>
      <c r="E1440" s="9" t="s">
        <v>7478</v>
      </c>
      <c r="F1440" s="9" t="s">
        <v>7479</v>
      </c>
      <c r="G1440" s="11" t="s">
        <v>25</v>
      </c>
      <c r="H1440" s="11" t="s">
        <v>110</v>
      </c>
      <c r="I1440" s="11" t="s">
        <v>26</v>
      </c>
      <c r="J1440" s="11" t="s">
        <v>27</v>
      </c>
      <c r="K1440" s="11" t="s">
        <v>76</v>
      </c>
      <c r="L1440" s="11" t="s">
        <v>29</v>
      </c>
      <c r="M1440" s="9" t="s">
        <v>44</v>
      </c>
      <c r="N1440" s="9" t="s">
        <v>31</v>
      </c>
      <c r="O1440" s="11" t="s">
        <v>32</v>
      </c>
      <c r="P1440" s="11" t="s">
        <v>22</v>
      </c>
      <c r="Q1440" s="11" t="s">
        <v>7480</v>
      </c>
      <c r="R1440" s="11" t="s">
        <v>34</v>
      </c>
      <c r="S1440" s="9" t="s">
        <v>7481</v>
      </c>
      <c r="T1440" s="9" t="s">
        <v>7482</v>
      </c>
    </row>
    <row r="1441" customHeight="1" spans="1:20">
      <c r="A1441" s="10">
        <v>45200</v>
      </c>
      <c r="B1441" s="9" t="s">
        <v>7483</v>
      </c>
      <c r="C1441" s="9" t="s">
        <v>7484</v>
      </c>
      <c r="D1441" s="11" t="s">
        <v>22</v>
      </c>
      <c r="E1441" s="9" t="s">
        <v>7485</v>
      </c>
      <c r="F1441" s="9" t="s">
        <v>7486</v>
      </c>
      <c r="G1441" s="11" t="s">
        <v>69</v>
      </c>
      <c r="H1441" s="11" t="s">
        <v>110</v>
      </c>
      <c r="I1441" s="11" t="s">
        <v>26</v>
      </c>
      <c r="J1441" s="11" t="s">
        <v>27</v>
      </c>
      <c r="K1441" s="11" t="s">
        <v>195</v>
      </c>
      <c r="L1441" s="11" t="s">
        <v>29</v>
      </c>
      <c r="M1441" s="9" t="s">
        <v>30</v>
      </c>
      <c r="N1441" s="9" t="s">
        <v>31</v>
      </c>
      <c r="O1441" s="11" t="s">
        <v>32</v>
      </c>
      <c r="P1441" s="11" t="s">
        <v>22</v>
      </c>
      <c r="Q1441" s="11" t="s">
        <v>7487</v>
      </c>
      <c r="R1441" s="11" t="s">
        <v>34</v>
      </c>
      <c r="S1441" s="9" t="s">
        <v>7488</v>
      </c>
      <c r="T1441" s="9" t="s">
        <v>7489</v>
      </c>
    </row>
    <row r="1442" customHeight="1" spans="1:20">
      <c r="A1442" s="10">
        <v>45200</v>
      </c>
      <c r="B1442" s="9" t="s">
        <v>7490</v>
      </c>
      <c r="C1442" s="9" t="s">
        <v>7491</v>
      </c>
      <c r="D1442" s="11" t="s">
        <v>22</v>
      </c>
      <c r="E1442" s="9" t="s">
        <v>7492</v>
      </c>
      <c r="F1442" s="9" t="s">
        <v>7493</v>
      </c>
      <c r="G1442" s="11" t="s">
        <v>82</v>
      </c>
      <c r="H1442" s="11" t="s">
        <v>22</v>
      </c>
      <c r="I1442" s="11" t="s">
        <v>168</v>
      </c>
      <c r="J1442" s="11" t="s">
        <v>27</v>
      </c>
      <c r="K1442" s="11" t="s">
        <v>28</v>
      </c>
      <c r="L1442" s="11" t="s">
        <v>43</v>
      </c>
      <c r="M1442" s="9" t="s">
        <v>169</v>
      </c>
      <c r="N1442" s="9" t="s">
        <v>31</v>
      </c>
      <c r="O1442" s="11" t="s">
        <v>32</v>
      </c>
      <c r="P1442" s="11" t="s">
        <v>22</v>
      </c>
      <c r="Q1442" s="11" t="s">
        <v>7494</v>
      </c>
      <c r="R1442" s="11" t="s">
        <v>46</v>
      </c>
      <c r="S1442" s="9" t="s">
        <v>7495</v>
      </c>
      <c r="T1442" s="9" t="s">
        <v>7496</v>
      </c>
    </row>
    <row r="1443" customHeight="1" spans="1:20">
      <c r="A1443" s="10">
        <v>45200</v>
      </c>
      <c r="B1443" s="9" t="s">
        <v>7497</v>
      </c>
      <c r="C1443" s="9" t="s">
        <v>5035</v>
      </c>
      <c r="D1443" s="11" t="s">
        <v>22</v>
      </c>
      <c r="E1443" s="9" t="s">
        <v>7498</v>
      </c>
      <c r="F1443" s="9" t="s">
        <v>7086</v>
      </c>
      <c r="G1443" s="11" t="s">
        <v>130</v>
      </c>
      <c r="H1443" s="11" t="s">
        <v>22</v>
      </c>
      <c r="I1443" s="11" t="s">
        <v>26</v>
      </c>
      <c r="J1443" s="11" t="s">
        <v>27</v>
      </c>
      <c r="K1443" s="11" t="s">
        <v>76</v>
      </c>
      <c r="L1443" s="11" t="s">
        <v>29</v>
      </c>
      <c r="M1443" s="9" t="s">
        <v>44</v>
      </c>
      <c r="N1443" s="9" t="s">
        <v>31</v>
      </c>
      <c r="O1443" s="11" t="s">
        <v>32</v>
      </c>
      <c r="P1443" s="11" t="s">
        <v>22</v>
      </c>
      <c r="Q1443" s="11" t="s">
        <v>7499</v>
      </c>
      <c r="R1443" s="11" t="s">
        <v>34</v>
      </c>
      <c r="S1443" s="9" t="s">
        <v>7500</v>
      </c>
      <c r="T1443" s="9" t="s">
        <v>7501</v>
      </c>
    </row>
    <row r="1444" customHeight="1" spans="1:20">
      <c r="A1444" s="10">
        <v>45200</v>
      </c>
      <c r="B1444" s="9" t="s">
        <v>7502</v>
      </c>
      <c r="C1444" s="9" t="s">
        <v>1167</v>
      </c>
      <c r="D1444" s="11" t="s">
        <v>22</v>
      </c>
      <c r="E1444" s="9" t="s">
        <v>7498</v>
      </c>
      <c r="F1444" s="9" t="s">
        <v>7086</v>
      </c>
      <c r="G1444" s="11" t="s">
        <v>130</v>
      </c>
      <c r="H1444" s="11" t="s">
        <v>22</v>
      </c>
      <c r="I1444" s="11" t="s">
        <v>26</v>
      </c>
      <c r="J1444" s="11" t="s">
        <v>27</v>
      </c>
      <c r="K1444" s="11" t="s">
        <v>76</v>
      </c>
      <c r="L1444" s="11" t="s">
        <v>29</v>
      </c>
      <c r="M1444" s="9" t="s">
        <v>30</v>
      </c>
      <c r="N1444" s="9" t="s">
        <v>31</v>
      </c>
      <c r="O1444" s="11" t="s">
        <v>32</v>
      </c>
      <c r="P1444" s="11" t="s">
        <v>22</v>
      </c>
      <c r="Q1444" s="11" t="s">
        <v>7503</v>
      </c>
      <c r="R1444" s="11" t="s">
        <v>34</v>
      </c>
      <c r="S1444" s="9" t="s">
        <v>7504</v>
      </c>
      <c r="T1444" s="9" t="s">
        <v>7501</v>
      </c>
    </row>
    <row r="1445" customHeight="1" spans="1:20">
      <c r="A1445" s="10">
        <v>45200</v>
      </c>
      <c r="B1445" s="9" t="s">
        <v>7505</v>
      </c>
      <c r="C1445" s="9" t="s">
        <v>7320</v>
      </c>
      <c r="D1445" s="11" t="s">
        <v>22</v>
      </c>
      <c r="E1445" s="9" t="s">
        <v>5144</v>
      </c>
      <c r="F1445" s="9" t="s">
        <v>5145</v>
      </c>
      <c r="G1445" s="11" t="s">
        <v>41</v>
      </c>
      <c r="H1445" s="11" t="s">
        <v>22</v>
      </c>
      <c r="I1445" s="11" t="s">
        <v>469</v>
      </c>
      <c r="J1445" s="11" t="s">
        <v>27</v>
      </c>
      <c r="K1445" s="11" t="s">
        <v>28</v>
      </c>
      <c r="L1445" s="11" t="s">
        <v>43</v>
      </c>
      <c r="M1445" s="9" t="s">
        <v>44</v>
      </c>
      <c r="N1445" s="9" t="s">
        <v>31</v>
      </c>
      <c r="O1445" s="11" t="s">
        <v>32</v>
      </c>
      <c r="P1445" s="11" t="s">
        <v>22</v>
      </c>
      <c r="Q1445" s="11" t="s">
        <v>7506</v>
      </c>
      <c r="R1445" s="11" t="s">
        <v>46</v>
      </c>
      <c r="S1445" s="9" t="s">
        <v>7507</v>
      </c>
      <c r="T1445" s="9" t="s">
        <v>7508</v>
      </c>
    </row>
    <row r="1446" customHeight="1" spans="1:20">
      <c r="A1446" s="10">
        <v>45200</v>
      </c>
      <c r="B1446" s="9" t="s">
        <v>7509</v>
      </c>
      <c r="C1446" s="9" t="s">
        <v>7320</v>
      </c>
      <c r="D1446" s="11" t="s">
        <v>22</v>
      </c>
      <c r="E1446" s="9" t="s">
        <v>6866</v>
      </c>
      <c r="F1446" s="9" t="s">
        <v>6867</v>
      </c>
      <c r="G1446" s="11" t="s">
        <v>82</v>
      </c>
      <c r="H1446" s="11" t="s">
        <v>22</v>
      </c>
      <c r="I1446" s="11" t="s">
        <v>26</v>
      </c>
      <c r="J1446" s="11" t="s">
        <v>27</v>
      </c>
      <c r="K1446" s="11" t="s">
        <v>28</v>
      </c>
      <c r="L1446" s="11" t="s">
        <v>29</v>
      </c>
      <c r="M1446" s="9" t="s">
        <v>30</v>
      </c>
      <c r="N1446" s="9" t="s">
        <v>31</v>
      </c>
      <c r="O1446" s="11" t="s">
        <v>32</v>
      </c>
      <c r="P1446" s="11" t="s">
        <v>22</v>
      </c>
      <c r="Q1446" s="11" t="s">
        <v>7510</v>
      </c>
      <c r="R1446" s="11" t="s">
        <v>34</v>
      </c>
      <c r="S1446" s="9" t="s">
        <v>7511</v>
      </c>
      <c r="T1446" s="9" t="s">
        <v>7512</v>
      </c>
    </row>
    <row r="1447" customHeight="1" spans="1:20">
      <c r="A1447" s="10">
        <v>45200</v>
      </c>
      <c r="B1447" s="9" t="s">
        <v>7513</v>
      </c>
      <c r="C1447" s="9" t="s">
        <v>5035</v>
      </c>
      <c r="D1447" s="11" t="s">
        <v>22</v>
      </c>
      <c r="E1447" s="9" t="s">
        <v>7514</v>
      </c>
      <c r="F1447" s="9" t="s">
        <v>7515</v>
      </c>
      <c r="G1447" s="11" t="s">
        <v>82</v>
      </c>
      <c r="H1447" s="11" t="s">
        <v>110</v>
      </c>
      <c r="I1447" s="11" t="s">
        <v>26</v>
      </c>
      <c r="J1447" s="11" t="s">
        <v>27</v>
      </c>
      <c r="K1447" s="11" t="s">
        <v>28</v>
      </c>
      <c r="L1447" s="11" t="s">
        <v>29</v>
      </c>
      <c r="M1447" s="9" t="s">
        <v>169</v>
      </c>
      <c r="N1447" s="9" t="s">
        <v>31</v>
      </c>
      <c r="O1447" s="11" t="s">
        <v>32</v>
      </c>
      <c r="P1447" s="11" t="s">
        <v>22</v>
      </c>
      <c r="Q1447" s="11" t="s">
        <v>7516</v>
      </c>
      <c r="R1447" s="11" t="s">
        <v>34</v>
      </c>
      <c r="S1447" s="9" t="s">
        <v>7517</v>
      </c>
      <c r="T1447" s="9" t="s">
        <v>7518</v>
      </c>
    </row>
    <row r="1448" customHeight="1" spans="1:20">
      <c r="A1448" s="10">
        <v>45200</v>
      </c>
      <c r="B1448" s="9" t="s">
        <v>7519</v>
      </c>
      <c r="C1448" s="9" t="s">
        <v>7320</v>
      </c>
      <c r="D1448" s="11" t="s">
        <v>22</v>
      </c>
      <c r="E1448" s="9" t="s">
        <v>7520</v>
      </c>
      <c r="F1448" s="9" t="s">
        <v>7521</v>
      </c>
      <c r="G1448" s="11" t="s">
        <v>194</v>
      </c>
      <c r="H1448" s="11" t="s">
        <v>110</v>
      </c>
      <c r="I1448" s="11" t="s">
        <v>26</v>
      </c>
      <c r="J1448" s="11" t="s">
        <v>27</v>
      </c>
      <c r="K1448" s="11" t="s">
        <v>195</v>
      </c>
      <c r="L1448" s="11" t="s">
        <v>29</v>
      </c>
      <c r="M1448" s="9" t="s">
        <v>44</v>
      </c>
      <c r="N1448" s="9" t="s">
        <v>31</v>
      </c>
      <c r="O1448" s="11" t="s">
        <v>32</v>
      </c>
      <c r="P1448" s="11" t="s">
        <v>22</v>
      </c>
      <c r="Q1448" s="11" t="s">
        <v>7522</v>
      </c>
      <c r="R1448" s="11" t="s">
        <v>34</v>
      </c>
      <c r="S1448" s="9" t="s">
        <v>7523</v>
      </c>
      <c r="T1448" s="9" t="s">
        <v>7524</v>
      </c>
    </row>
    <row r="1449" customHeight="1" spans="1:20">
      <c r="A1449" s="10">
        <v>45200</v>
      </c>
      <c r="B1449" s="9" t="s">
        <v>7525</v>
      </c>
      <c r="C1449" s="9" t="s">
        <v>783</v>
      </c>
      <c r="D1449" s="11" t="s">
        <v>22</v>
      </c>
      <c r="E1449" s="9" t="s">
        <v>7526</v>
      </c>
      <c r="F1449" s="9" t="s">
        <v>7527</v>
      </c>
      <c r="G1449" s="11" t="s">
        <v>82</v>
      </c>
      <c r="H1449" s="11" t="s">
        <v>22</v>
      </c>
      <c r="I1449" s="11" t="s">
        <v>448</v>
      </c>
      <c r="J1449" s="11" t="s">
        <v>27</v>
      </c>
      <c r="K1449" s="11" t="s">
        <v>28</v>
      </c>
      <c r="L1449" s="11" t="s">
        <v>43</v>
      </c>
      <c r="M1449" s="9" t="s">
        <v>169</v>
      </c>
      <c r="N1449" s="9" t="s">
        <v>743</v>
      </c>
      <c r="O1449" s="11" t="s">
        <v>32</v>
      </c>
      <c r="P1449" s="11" t="s">
        <v>22</v>
      </c>
      <c r="Q1449" s="11" t="s">
        <v>7528</v>
      </c>
      <c r="R1449" s="11" t="s">
        <v>46</v>
      </c>
      <c r="S1449" s="9" t="s">
        <v>7529</v>
      </c>
      <c r="T1449" s="9" t="s">
        <v>7530</v>
      </c>
    </row>
    <row r="1450" customHeight="1" spans="1:20">
      <c r="A1450" s="10">
        <v>45200</v>
      </c>
      <c r="B1450" s="9" t="s">
        <v>7531</v>
      </c>
      <c r="C1450" s="9" t="s">
        <v>7532</v>
      </c>
      <c r="D1450" s="11" t="s">
        <v>22</v>
      </c>
      <c r="E1450" s="9" t="s">
        <v>7533</v>
      </c>
      <c r="F1450" s="9" t="s">
        <v>7534</v>
      </c>
      <c r="G1450" s="11" t="s">
        <v>25</v>
      </c>
      <c r="H1450" s="11" t="s">
        <v>22</v>
      </c>
      <c r="I1450" s="11" t="s">
        <v>26</v>
      </c>
      <c r="J1450" s="11" t="s">
        <v>27</v>
      </c>
      <c r="K1450" s="11" t="s">
        <v>76</v>
      </c>
      <c r="L1450" s="11" t="s">
        <v>29</v>
      </c>
      <c r="M1450" s="9" t="s">
        <v>44</v>
      </c>
      <c r="N1450" s="9" t="s">
        <v>31</v>
      </c>
      <c r="O1450" s="11" t="s">
        <v>32</v>
      </c>
      <c r="P1450" s="11" t="s">
        <v>22</v>
      </c>
      <c r="Q1450" s="11" t="s">
        <v>7535</v>
      </c>
      <c r="R1450" s="11" t="s">
        <v>34</v>
      </c>
      <c r="S1450" s="9" t="s">
        <v>7536</v>
      </c>
      <c r="T1450" s="9" t="s">
        <v>7537</v>
      </c>
    </row>
    <row r="1451" customHeight="1" spans="1:20">
      <c r="A1451" s="10">
        <v>45200</v>
      </c>
      <c r="B1451" s="9" t="s">
        <v>7538</v>
      </c>
      <c r="C1451" s="9" t="s">
        <v>191</v>
      </c>
      <c r="D1451" s="11" t="s">
        <v>22</v>
      </c>
      <c r="E1451" s="9" t="s">
        <v>7539</v>
      </c>
      <c r="F1451" s="9" t="s">
        <v>7540</v>
      </c>
      <c r="G1451" s="11" t="s">
        <v>130</v>
      </c>
      <c r="H1451" s="11" t="s">
        <v>110</v>
      </c>
      <c r="I1451" s="11" t="s">
        <v>26</v>
      </c>
      <c r="J1451" s="11" t="s">
        <v>27</v>
      </c>
      <c r="K1451" s="11" t="s">
        <v>28</v>
      </c>
      <c r="L1451" s="11" t="s">
        <v>29</v>
      </c>
      <c r="M1451" s="9" t="s">
        <v>30</v>
      </c>
      <c r="N1451" s="9" t="s">
        <v>31</v>
      </c>
      <c r="O1451" s="11" t="s">
        <v>32</v>
      </c>
      <c r="P1451" s="11" t="s">
        <v>22</v>
      </c>
      <c r="Q1451" s="11" t="s">
        <v>7541</v>
      </c>
      <c r="R1451" s="11" t="s">
        <v>34</v>
      </c>
      <c r="S1451" s="9" t="s">
        <v>7542</v>
      </c>
      <c r="T1451" s="9" t="s">
        <v>7543</v>
      </c>
    </row>
    <row r="1452" customHeight="1" spans="1:20">
      <c r="A1452" s="10">
        <v>45200</v>
      </c>
      <c r="B1452" s="9" t="s">
        <v>7544</v>
      </c>
      <c r="C1452" s="9" t="s">
        <v>783</v>
      </c>
      <c r="D1452" s="11" t="s">
        <v>22</v>
      </c>
      <c r="E1452" s="9" t="s">
        <v>7545</v>
      </c>
      <c r="F1452" s="9" t="s">
        <v>7546</v>
      </c>
      <c r="G1452" s="11" t="s">
        <v>82</v>
      </c>
      <c r="H1452" s="11" t="s">
        <v>110</v>
      </c>
      <c r="I1452" s="11" t="s">
        <v>511</v>
      </c>
      <c r="J1452" s="11" t="s">
        <v>27</v>
      </c>
      <c r="K1452" s="11" t="s">
        <v>28</v>
      </c>
      <c r="L1452" s="11" t="s">
        <v>43</v>
      </c>
      <c r="M1452" s="9" t="s">
        <v>169</v>
      </c>
      <c r="N1452" s="9" t="s">
        <v>743</v>
      </c>
      <c r="O1452" s="11" t="s">
        <v>32</v>
      </c>
      <c r="P1452" s="11" t="s">
        <v>22</v>
      </c>
      <c r="Q1452" s="11" t="s">
        <v>7547</v>
      </c>
      <c r="R1452" s="11" t="s">
        <v>46</v>
      </c>
      <c r="S1452" s="9" t="s">
        <v>7548</v>
      </c>
      <c r="T1452" s="9" t="s">
        <v>7549</v>
      </c>
    </row>
    <row r="1453" customHeight="1" spans="1:20">
      <c r="A1453" s="10">
        <v>45200</v>
      </c>
      <c r="B1453" s="9" t="s">
        <v>7550</v>
      </c>
      <c r="C1453" s="9" t="s">
        <v>6717</v>
      </c>
      <c r="D1453" s="11" t="s">
        <v>22</v>
      </c>
      <c r="E1453" s="9" t="s">
        <v>7551</v>
      </c>
      <c r="F1453" s="9" t="s">
        <v>7552</v>
      </c>
      <c r="G1453" s="11" t="s">
        <v>130</v>
      </c>
      <c r="H1453" s="11" t="s">
        <v>22</v>
      </c>
      <c r="I1453" s="11" t="s">
        <v>26</v>
      </c>
      <c r="J1453" s="11" t="s">
        <v>27</v>
      </c>
      <c r="K1453" s="11" t="s">
        <v>76</v>
      </c>
      <c r="L1453" s="11" t="s">
        <v>29</v>
      </c>
      <c r="M1453" s="9" t="s">
        <v>30</v>
      </c>
      <c r="N1453" s="9" t="s">
        <v>31</v>
      </c>
      <c r="O1453" s="11" t="s">
        <v>32</v>
      </c>
      <c r="P1453" s="11" t="s">
        <v>22</v>
      </c>
      <c r="Q1453" s="11" t="s">
        <v>7553</v>
      </c>
      <c r="R1453" s="11" t="s">
        <v>34</v>
      </c>
      <c r="S1453" s="9" t="s">
        <v>7554</v>
      </c>
      <c r="T1453" s="9" t="s">
        <v>7555</v>
      </c>
    </row>
    <row r="1454" customHeight="1" spans="1:20">
      <c r="A1454" s="10">
        <v>45200</v>
      </c>
      <c r="B1454" s="9" t="s">
        <v>7556</v>
      </c>
      <c r="C1454" s="9" t="s">
        <v>7484</v>
      </c>
      <c r="D1454" s="11" t="s">
        <v>22</v>
      </c>
      <c r="E1454" s="9" t="s">
        <v>7557</v>
      </c>
      <c r="F1454" s="9" t="s">
        <v>7558</v>
      </c>
      <c r="G1454" s="11" t="s">
        <v>82</v>
      </c>
      <c r="H1454" s="11" t="s">
        <v>22</v>
      </c>
      <c r="I1454" s="11" t="s">
        <v>26</v>
      </c>
      <c r="J1454" s="11" t="s">
        <v>27</v>
      </c>
      <c r="K1454" s="11" t="s">
        <v>28</v>
      </c>
      <c r="L1454" s="11" t="s">
        <v>29</v>
      </c>
      <c r="M1454" s="9" t="s">
        <v>30</v>
      </c>
      <c r="N1454" s="9" t="s">
        <v>31</v>
      </c>
      <c r="O1454" s="11" t="s">
        <v>32</v>
      </c>
      <c r="P1454" s="11" t="s">
        <v>22</v>
      </c>
      <c r="Q1454" s="11" t="s">
        <v>7559</v>
      </c>
      <c r="R1454" s="11" t="s">
        <v>34</v>
      </c>
      <c r="S1454" s="9" t="s">
        <v>7560</v>
      </c>
      <c r="T1454" s="9" t="s">
        <v>7561</v>
      </c>
    </row>
    <row r="1455" customHeight="1" spans="1:20">
      <c r="A1455" s="10">
        <v>45200</v>
      </c>
      <c r="B1455" s="9" t="s">
        <v>7562</v>
      </c>
      <c r="C1455" s="9" t="s">
        <v>7563</v>
      </c>
      <c r="D1455" s="11" t="s">
        <v>22</v>
      </c>
      <c r="E1455" s="9" t="s">
        <v>7237</v>
      </c>
      <c r="F1455" s="9" t="s">
        <v>7238</v>
      </c>
      <c r="G1455" s="11" t="s">
        <v>25</v>
      </c>
      <c r="H1455" s="11" t="s">
        <v>22</v>
      </c>
      <c r="I1455" s="11" t="s">
        <v>26</v>
      </c>
      <c r="J1455" s="11" t="s">
        <v>27</v>
      </c>
      <c r="K1455" s="11" t="s">
        <v>28</v>
      </c>
      <c r="L1455" s="11" t="s">
        <v>29</v>
      </c>
      <c r="M1455" s="9" t="s">
        <v>30</v>
      </c>
      <c r="N1455" s="9" t="s">
        <v>31</v>
      </c>
      <c r="O1455" s="11" t="s">
        <v>32</v>
      </c>
      <c r="P1455" s="11" t="s">
        <v>22</v>
      </c>
      <c r="Q1455" s="11" t="s">
        <v>7564</v>
      </c>
      <c r="R1455" s="11" t="s">
        <v>34</v>
      </c>
      <c r="S1455" s="9" t="s">
        <v>7565</v>
      </c>
      <c r="T1455" s="9" t="s">
        <v>7566</v>
      </c>
    </row>
    <row r="1456" customHeight="1" spans="1:20">
      <c r="A1456" s="10">
        <v>45200</v>
      </c>
      <c r="B1456" s="9" t="s">
        <v>7567</v>
      </c>
      <c r="C1456" s="9" t="s">
        <v>783</v>
      </c>
      <c r="D1456" s="11" t="s">
        <v>22</v>
      </c>
      <c r="E1456" s="9" t="s">
        <v>7568</v>
      </c>
      <c r="F1456" s="9" t="s">
        <v>7569</v>
      </c>
      <c r="G1456" s="11" t="s">
        <v>82</v>
      </c>
      <c r="H1456" s="11" t="s">
        <v>22</v>
      </c>
      <c r="I1456" s="11" t="s">
        <v>168</v>
      </c>
      <c r="J1456" s="11" t="s">
        <v>27</v>
      </c>
      <c r="K1456" s="11" t="s">
        <v>28</v>
      </c>
      <c r="L1456" s="11" t="s">
        <v>43</v>
      </c>
      <c r="M1456" s="9" t="s">
        <v>169</v>
      </c>
      <c r="N1456" s="9" t="s">
        <v>743</v>
      </c>
      <c r="O1456" s="11" t="s">
        <v>32</v>
      </c>
      <c r="P1456" s="11" t="s">
        <v>22</v>
      </c>
      <c r="Q1456" s="11" t="s">
        <v>7570</v>
      </c>
      <c r="R1456" s="11" t="s">
        <v>46</v>
      </c>
      <c r="S1456" s="9" t="s">
        <v>7571</v>
      </c>
      <c r="T1456" s="9" t="s">
        <v>7572</v>
      </c>
    </row>
    <row r="1457" customHeight="1" spans="1:20">
      <c r="A1457" s="10">
        <v>45200</v>
      </c>
      <c r="B1457" s="9" t="s">
        <v>7573</v>
      </c>
      <c r="C1457" s="9" t="s">
        <v>783</v>
      </c>
      <c r="D1457" s="11" t="s">
        <v>22</v>
      </c>
      <c r="E1457" s="9" t="s">
        <v>7574</v>
      </c>
      <c r="F1457" s="9" t="s">
        <v>7575</v>
      </c>
      <c r="G1457" s="11" t="s">
        <v>82</v>
      </c>
      <c r="H1457" s="11" t="s">
        <v>137</v>
      </c>
      <c r="I1457" s="11" t="s">
        <v>90</v>
      </c>
      <c r="J1457" s="11" t="s">
        <v>27</v>
      </c>
      <c r="K1457" s="11" t="s">
        <v>28</v>
      </c>
      <c r="L1457" s="11" t="s">
        <v>43</v>
      </c>
      <c r="M1457" s="9" t="s">
        <v>169</v>
      </c>
      <c r="N1457" s="9" t="s">
        <v>743</v>
      </c>
      <c r="O1457" s="11" t="s">
        <v>32</v>
      </c>
      <c r="P1457" s="11" t="s">
        <v>22</v>
      </c>
      <c r="Q1457" s="11" t="s">
        <v>7576</v>
      </c>
      <c r="R1457" s="11" t="s">
        <v>46</v>
      </c>
      <c r="S1457" s="9" t="s">
        <v>7577</v>
      </c>
      <c r="T1457" s="9" t="s">
        <v>7578</v>
      </c>
    </row>
    <row r="1458" customHeight="1" spans="1:20">
      <c r="A1458" s="10">
        <v>45200</v>
      </c>
      <c r="B1458" s="9" t="s">
        <v>7579</v>
      </c>
      <c r="C1458" s="9" t="s">
        <v>783</v>
      </c>
      <c r="D1458" s="11" t="s">
        <v>22</v>
      </c>
      <c r="E1458" s="9" t="s">
        <v>7580</v>
      </c>
      <c r="F1458" s="9" t="s">
        <v>7581</v>
      </c>
      <c r="G1458" s="11" t="s">
        <v>25</v>
      </c>
      <c r="H1458" s="11" t="s">
        <v>22</v>
      </c>
      <c r="I1458" s="11" t="s">
        <v>111</v>
      </c>
      <c r="J1458" s="11" t="s">
        <v>27</v>
      </c>
      <c r="K1458" s="11" t="s">
        <v>28</v>
      </c>
      <c r="L1458" s="11" t="s">
        <v>43</v>
      </c>
      <c r="M1458" s="9" t="s">
        <v>30</v>
      </c>
      <c r="N1458" s="9" t="s">
        <v>743</v>
      </c>
      <c r="O1458" s="11" t="s">
        <v>32</v>
      </c>
      <c r="P1458" s="11" t="s">
        <v>22</v>
      </c>
      <c r="Q1458" s="11" t="s">
        <v>7582</v>
      </c>
      <c r="R1458" s="11" t="s">
        <v>46</v>
      </c>
      <c r="S1458" s="9" t="s">
        <v>7583</v>
      </c>
      <c r="T1458" s="9" t="s">
        <v>7584</v>
      </c>
    </row>
    <row r="1459" customHeight="1" spans="1:20">
      <c r="A1459" s="10">
        <v>45200</v>
      </c>
      <c r="B1459" s="9" t="s">
        <v>7585</v>
      </c>
      <c r="C1459" s="9" t="s">
        <v>7563</v>
      </c>
      <c r="D1459" s="11" t="s">
        <v>22</v>
      </c>
      <c r="E1459" s="9" t="s">
        <v>7586</v>
      </c>
      <c r="F1459" s="9" t="s">
        <v>7587</v>
      </c>
      <c r="G1459" s="11" t="s">
        <v>41</v>
      </c>
      <c r="H1459" s="11" t="s">
        <v>22</v>
      </c>
      <c r="I1459" s="11" t="s">
        <v>26</v>
      </c>
      <c r="J1459" s="11" t="s">
        <v>27</v>
      </c>
      <c r="K1459" s="11" t="s">
        <v>28</v>
      </c>
      <c r="L1459" s="11" t="s">
        <v>29</v>
      </c>
      <c r="M1459" s="9" t="s">
        <v>30</v>
      </c>
      <c r="N1459" s="9" t="s">
        <v>31</v>
      </c>
      <c r="O1459" s="11" t="s">
        <v>32</v>
      </c>
      <c r="P1459" s="11" t="s">
        <v>22</v>
      </c>
      <c r="Q1459" s="11" t="s">
        <v>7588</v>
      </c>
      <c r="R1459" s="11" t="s">
        <v>34</v>
      </c>
      <c r="S1459" s="9" t="s">
        <v>7589</v>
      </c>
      <c r="T1459" s="9" t="s">
        <v>22</v>
      </c>
    </row>
    <row r="1460" customHeight="1" spans="1:20">
      <c r="A1460" s="10">
        <v>45200</v>
      </c>
      <c r="B1460" s="9" t="s">
        <v>7590</v>
      </c>
      <c r="C1460" s="9" t="s">
        <v>7591</v>
      </c>
      <c r="D1460" s="11" t="s">
        <v>22</v>
      </c>
      <c r="E1460" s="9" t="s">
        <v>7592</v>
      </c>
      <c r="F1460" s="9" t="s">
        <v>7593</v>
      </c>
      <c r="G1460" s="11" t="s">
        <v>82</v>
      </c>
      <c r="H1460" s="11" t="s">
        <v>22</v>
      </c>
      <c r="I1460" s="11" t="s">
        <v>117</v>
      </c>
      <c r="J1460" s="11" t="s">
        <v>27</v>
      </c>
      <c r="K1460" s="11" t="s">
        <v>28</v>
      </c>
      <c r="L1460" s="11" t="s">
        <v>43</v>
      </c>
      <c r="M1460" s="9" t="s">
        <v>169</v>
      </c>
      <c r="N1460" s="9" t="s">
        <v>31</v>
      </c>
      <c r="O1460" s="11" t="s">
        <v>32</v>
      </c>
      <c r="P1460" s="11" t="s">
        <v>22</v>
      </c>
      <c r="Q1460" s="11" t="s">
        <v>7594</v>
      </c>
      <c r="R1460" s="11" t="s">
        <v>46</v>
      </c>
      <c r="S1460" s="9" t="s">
        <v>7595</v>
      </c>
      <c r="T1460" s="9" t="s">
        <v>7596</v>
      </c>
    </row>
    <row r="1461" customHeight="1" spans="1:20">
      <c r="A1461" s="10">
        <v>45200</v>
      </c>
      <c r="B1461" s="9" t="s">
        <v>7597</v>
      </c>
      <c r="C1461" s="9" t="s">
        <v>778</v>
      </c>
      <c r="D1461" s="11" t="s">
        <v>22</v>
      </c>
      <c r="E1461" s="9" t="s">
        <v>7598</v>
      </c>
      <c r="F1461" s="9" t="s">
        <v>7599</v>
      </c>
      <c r="G1461" s="11" t="s">
        <v>82</v>
      </c>
      <c r="H1461" s="11" t="s">
        <v>22</v>
      </c>
      <c r="I1461" s="11" t="s">
        <v>34</v>
      </c>
      <c r="J1461" s="11" t="s">
        <v>27</v>
      </c>
      <c r="K1461" s="11" t="s">
        <v>28</v>
      </c>
      <c r="L1461" s="11" t="s">
        <v>43</v>
      </c>
      <c r="M1461" s="9" t="s">
        <v>799</v>
      </c>
      <c r="N1461" s="9" t="s">
        <v>31</v>
      </c>
      <c r="O1461" s="11" t="s">
        <v>32</v>
      </c>
      <c r="P1461" s="11" t="s">
        <v>22</v>
      </c>
      <c r="Q1461" s="11" t="s">
        <v>7600</v>
      </c>
      <c r="R1461" s="11" t="s">
        <v>46</v>
      </c>
      <c r="S1461" s="9" t="s">
        <v>7601</v>
      </c>
      <c r="T1461" s="9" t="s">
        <v>7602</v>
      </c>
    </row>
    <row r="1462" customHeight="1" spans="1:20">
      <c r="A1462" s="10">
        <v>45200</v>
      </c>
      <c r="B1462" s="9" t="s">
        <v>7603</v>
      </c>
      <c r="C1462" s="9" t="s">
        <v>7604</v>
      </c>
      <c r="D1462" s="11" t="s">
        <v>22</v>
      </c>
      <c r="E1462" s="9" t="s">
        <v>7605</v>
      </c>
      <c r="F1462" s="9" t="s">
        <v>7606</v>
      </c>
      <c r="G1462" s="11" t="s">
        <v>82</v>
      </c>
      <c r="H1462" s="11" t="s">
        <v>22</v>
      </c>
      <c r="I1462" s="11" t="s">
        <v>207</v>
      </c>
      <c r="J1462" s="11" t="s">
        <v>27</v>
      </c>
      <c r="K1462" s="11" t="s">
        <v>28</v>
      </c>
      <c r="L1462" s="11" t="s">
        <v>43</v>
      </c>
      <c r="M1462" s="9" t="s">
        <v>44</v>
      </c>
      <c r="N1462" s="9" t="s">
        <v>743</v>
      </c>
      <c r="O1462" s="11" t="s">
        <v>32</v>
      </c>
      <c r="P1462" s="11" t="s">
        <v>22</v>
      </c>
      <c r="Q1462" s="11" t="s">
        <v>7607</v>
      </c>
      <c r="R1462" s="11" t="s">
        <v>46</v>
      </c>
      <c r="S1462" s="9" t="s">
        <v>7608</v>
      </c>
      <c r="T1462" s="9" t="s">
        <v>7609</v>
      </c>
    </row>
    <row r="1463" customHeight="1" spans="1:20">
      <c r="A1463" s="10">
        <v>45200</v>
      </c>
      <c r="B1463" s="9" t="s">
        <v>7610</v>
      </c>
      <c r="C1463" s="9" t="s">
        <v>6660</v>
      </c>
      <c r="D1463" s="11" t="s">
        <v>22</v>
      </c>
      <c r="E1463" s="9" t="s">
        <v>7611</v>
      </c>
      <c r="F1463" s="9" t="s">
        <v>7612</v>
      </c>
      <c r="G1463" s="11" t="s">
        <v>130</v>
      </c>
      <c r="H1463" s="11" t="s">
        <v>22</v>
      </c>
      <c r="I1463" s="11" t="s">
        <v>253</v>
      </c>
      <c r="J1463" s="11" t="s">
        <v>27</v>
      </c>
      <c r="K1463" s="11" t="s">
        <v>28</v>
      </c>
      <c r="L1463" s="11" t="s">
        <v>43</v>
      </c>
      <c r="M1463" s="9" t="s">
        <v>30</v>
      </c>
      <c r="N1463" s="9" t="s">
        <v>31</v>
      </c>
      <c r="O1463" s="11" t="s">
        <v>32</v>
      </c>
      <c r="P1463" s="11" t="s">
        <v>22</v>
      </c>
      <c r="Q1463" s="11" t="s">
        <v>7613</v>
      </c>
      <c r="R1463" s="11" t="s">
        <v>46</v>
      </c>
      <c r="S1463" s="9" t="s">
        <v>7614</v>
      </c>
      <c r="T1463" s="9" t="s">
        <v>7615</v>
      </c>
    </row>
    <row r="1464" customHeight="1" spans="1:20">
      <c r="A1464" s="10">
        <v>45200</v>
      </c>
      <c r="B1464" s="9" t="s">
        <v>7616</v>
      </c>
      <c r="C1464" s="9" t="s">
        <v>7617</v>
      </c>
      <c r="D1464" s="11" t="s">
        <v>22</v>
      </c>
      <c r="E1464" s="9" t="s">
        <v>7618</v>
      </c>
      <c r="F1464" s="9" t="s">
        <v>7619</v>
      </c>
      <c r="G1464" s="11" t="s">
        <v>41</v>
      </c>
      <c r="H1464" s="11" t="s">
        <v>22</v>
      </c>
      <c r="I1464" s="11" t="s">
        <v>162</v>
      </c>
      <c r="J1464" s="11" t="s">
        <v>27</v>
      </c>
      <c r="K1464" s="11" t="s">
        <v>28</v>
      </c>
      <c r="L1464" s="11" t="s">
        <v>43</v>
      </c>
      <c r="M1464" s="9" t="s">
        <v>30</v>
      </c>
      <c r="N1464" s="9" t="s">
        <v>31</v>
      </c>
      <c r="O1464" s="11" t="s">
        <v>32</v>
      </c>
      <c r="P1464" s="11" t="s">
        <v>6656</v>
      </c>
      <c r="Q1464" s="11" t="s">
        <v>7620</v>
      </c>
      <c r="R1464" s="11" t="s">
        <v>46</v>
      </c>
      <c r="S1464" s="9" t="s">
        <v>7621</v>
      </c>
      <c r="T1464" s="9" t="s">
        <v>7622</v>
      </c>
    </row>
    <row r="1465" customHeight="1" spans="1:20">
      <c r="A1465" s="10">
        <v>45201</v>
      </c>
      <c r="B1465" s="12" t="s">
        <v>7623</v>
      </c>
      <c r="C1465" s="12" t="s">
        <v>50</v>
      </c>
      <c r="D1465" s="13"/>
      <c r="E1465" s="12" t="str">
        <f>"18671799969"</f>
        <v>18671799969</v>
      </c>
      <c r="F1465" s="12" t="s">
        <v>7624</v>
      </c>
      <c r="G1465" s="13" t="s">
        <v>130</v>
      </c>
      <c r="H1465" s="13"/>
      <c r="I1465" s="13" t="s">
        <v>864</v>
      </c>
      <c r="J1465" s="13" t="s">
        <v>27</v>
      </c>
      <c r="K1465" s="13" t="s">
        <v>28</v>
      </c>
      <c r="L1465" s="13" t="s">
        <v>43</v>
      </c>
      <c r="M1465" s="12" t="s">
        <v>30</v>
      </c>
      <c r="N1465" s="12" t="s">
        <v>31</v>
      </c>
      <c r="O1465" s="13" t="s">
        <v>32</v>
      </c>
      <c r="P1465" s="13"/>
      <c r="Q1465" s="21">
        <v>45201.6182986111</v>
      </c>
      <c r="R1465" s="13" t="s">
        <v>46</v>
      </c>
      <c r="S1465" s="12" t="s">
        <v>7625</v>
      </c>
      <c r="T1465" s="12" t="s">
        <v>7626</v>
      </c>
    </row>
    <row r="1466" customHeight="1" spans="1:20">
      <c r="A1466" s="10">
        <v>45201</v>
      </c>
      <c r="B1466" s="12" t="s">
        <v>7627</v>
      </c>
      <c r="C1466" s="12" t="s">
        <v>817</v>
      </c>
      <c r="D1466" s="13"/>
      <c r="E1466" s="12" t="str">
        <f>"15572711425"</f>
        <v>15572711425</v>
      </c>
      <c r="F1466" s="12" t="s">
        <v>7628</v>
      </c>
      <c r="G1466" s="13" t="s">
        <v>130</v>
      </c>
      <c r="H1466" s="13"/>
      <c r="I1466" s="13" t="s">
        <v>111</v>
      </c>
      <c r="J1466" s="13" t="s">
        <v>27</v>
      </c>
      <c r="K1466" s="13" t="s">
        <v>28</v>
      </c>
      <c r="L1466" s="13" t="s">
        <v>43</v>
      </c>
      <c r="M1466" s="12" t="s">
        <v>44</v>
      </c>
      <c r="N1466" s="12" t="s">
        <v>31</v>
      </c>
      <c r="O1466" s="13" t="s">
        <v>32</v>
      </c>
      <c r="P1466" s="13"/>
      <c r="Q1466" s="21">
        <v>45201.6753703704</v>
      </c>
      <c r="R1466" s="13" t="s">
        <v>46</v>
      </c>
      <c r="S1466" s="12" t="s">
        <v>7629</v>
      </c>
      <c r="T1466" s="12" t="s">
        <v>7630</v>
      </c>
    </row>
    <row r="1467" customHeight="1" spans="1:20">
      <c r="A1467" s="10">
        <v>45201</v>
      </c>
      <c r="B1467" s="12" t="s">
        <v>7631</v>
      </c>
      <c r="C1467" s="12" t="s">
        <v>817</v>
      </c>
      <c r="D1467" s="13"/>
      <c r="E1467" s="12" t="str">
        <f>"15507204338"</f>
        <v>15507204338</v>
      </c>
      <c r="F1467" s="12" t="s">
        <v>7632</v>
      </c>
      <c r="G1467" s="13" t="s">
        <v>25</v>
      </c>
      <c r="H1467" s="13"/>
      <c r="I1467" s="13" t="s">
        <v>155</v>
      </c>
      <c r="J1467" s="13" t="s">
        <v>27</v>
      </c>
      <c r="K1467" s="13" t="s">
        <v>28</v>
      </c>
      <c r="L1467" s="13" t="s">
        <v>43</v>
      </c>
      <c r="M1467" s="12" t="s">
        <v>799</v>
      </c>
      <c r="N1467" s="12" t="s">
        <v>31</v>
      </c>
      <c r="O1467" s="13" t="s">
        <v>32</v>
      </c>
      <c r="P1467" s="13"/>
      <c r="Q1467" s="21">
        <v>45201.5678587963</v>
      </c>
      <c r="R1467" s="13" t="s">
        <v>46</v>
      </c>
      <c r="S1467" s="12" t="s">
        <v>7633</v>
      </c>
      <c r="T1467" s="12" t="s">
        <v>7634</v>
      </c>
    </row>
    <row r="1468" customHeight="1" spans="1:20">
      <c r="A1468" s="10">
        <v>45201</v>
      </c>
      <c r="B1468" s="12" t="s">
        <v>7635</v>
      </c>
      <c r="C1468" s="12" t="s">
        <v>817</v>
      </c>
      <c r="D1468" s="13"/>
      <c r="E1468" s="12" t="str">
        <f>"13047160843"</f>
        <v>13047160843</v>
      </c>
      <c r="F1468" s="12" t="s">
        <v>7636</v>
      </c>
      <c r="G1468" s="13" t="s">
        <v>41</v>
      </c>
      <c r="H1468" s="13"/>
      <c r="I1468" s="13" t="str">
        <f>"10015"</f>
        <v>10015</v>
      </c>
      <c r="J1468" s="13" t="s">
        <v>27</v>
      </c>
      <c r="K1468" s="13" t="s">
        <v>76</v>
      </c>
      <c r="L1468" s="13" t="s">
        <v>29</v>
      </c>
      <c r="M1468" s="12" t="s">
        <v>30</v>
      </c>
      <c r="N1468" s="12" t="s">
        <v>31</v>
      </c>
      <c r="O1468" s="13" t="s">
        <v>32</v>
      </c>
      <c r="P1468" s="13"/>
      <c r="Q1468" s="21">
        <v>45201.5889699074</v>
      </c>
      <c r="R1468" s="13" t="s">
        <v>34</v>
      </c>
      <c r="S1468" s="12" t="s">
        <v>7637</v>
      </c>
      <c r="T1468" s="12" t="s">
        <v>7638</v>
      </c>
    </row>
    <row r="1469" customHeight="1" spans="1:20">
      <c r="A1469" s="10">
        <v>45201</v>
      </c>
      <c r="B1469" s="12" t="s">
        <v>7639</v>
      </c>
      <c r="C1469" s="12" t="s">
        <v>1475</v>
      </c>
      <c r="D1469" s="13"/>
      <c r="E1469" s="12" t="str">
        <f>"17671334994"</f>
        <v>17671334994</v>
      </c>
      <c r="F1469" s="12" t="s">
        <v>7640</v>
      </c>
      <c r="G1469" s="13" t="s">
        <v>62</v>
      </c>
      <c r="H1469" s="13"/>
      <c r="I1469" s="13" t="s">
        <v>207</v>
      </c>
      <c r="J1469" s="13" t="s">
        <v>27</v>
      </c>
      <c r="K1469" s="13" t="s">
        <v>76</v>
      </c>
      <c r="L1469" s="13" t="s">
        <v>43</v>
      </c>
      <c r="M1469" s="12" t="s">
        <v>30</v>
      </c>
      <c r="N1469" s="12" t="s">
        <v>31</v>
      </c>
      <c r="O1469" s="13" t="s">
        <v>32</v>
      </c>
      <c r="P1469" s="13"/>
      <c r="Q1469" s="21">
        <v>45201.4973842593</v>
      </c>
      <c r="R1469" s="13" t="s">
        <v>46</v>
      </c>
      <c r="S1469" s="12" t="s">
        <v>7641</v>
      </c>
      <c r="T1469" s="12" t="s">
        <v>7642</v>
      </c>
    </row>
    <row r="1470" customHeight="1" spans="1:20">
      <c r="A1470" s="10">
        <v>45201</v>
      </c>
      <c r="B1470" s="12" t="s">
        <v>7643</v>
      </c>
      <c r="C1470" s="12" t="s">
        <v>393</v>
      </c>
      <c r="D1470" s="13"/>
      <c r="E1470" s="12" t="str">
        <f>"15572741400"</f>
        <v>15572741400</v>
      </c>
      <c r="F1470" s="12" t="s">
        <v>7644</v>
      </c>
      <c r="G1470" s="13" t="s">
        <v>130</v>
      </c>
      <c r="H1470" s="13"/>
      <c r="I1470" s="13" t="str">
        <f>"10015"</f>
        <v>10015</v>
      </c>
      <c r="J1470" s="13" t="s">
        <v>27</v>
      </c>
      <c r="K1470" s="13" t="s">
        <v>76</v>
      </c>
      <c r="L1470" s="13" t="s">
        <v>29</v>
      </c>
      <c r="M1470" s="12" t="s">
        <v>30</v>
      </c>
      <c r="N1470" s="12" t="s">
        <v>31</v>
      </c>
      <c r="O1470" s="13" t="s">
        <v>32</v>
      </c>
      <c r="P1470" s="13"/>
      <c r="Q1470" s="21">
        <v>45201.7254513889</v>
      </c>
      <c r="R1470" s="13" t="s">
        <v>34</v>
      </c>
      <c r="S1470" s="12" t="s">
        <v>7645</v>
      </c>
      <c r="T1470" s="12" t="s">
        <v>7646</v>
      </c>
    </row>
    <row r="1471" customHeight="1" spans="1:20">
      <c r="A1471" s="10">
        <v>45201</v>
      </c>
      <c r="B1471" s="12" t="s">
        <v>7647</v>
      </c>
      <c r="C1471" s="12" t="s">
        <v>783</v>
      </c>
      <c r="D1471" s="13"/>
      <c r="E1471" s="12" t="str">
        <f>"071701042758"</f>
        <v>071701042758</v>
      </c>
      <c r="F1471" s="12" t="s">
        <v>7648</v>
      </c>
      <c r="G1471" s="13" t="s">
        <v>82</v>
      </c>
      <c r="H1471" s="13"/>
      <c r="I1471" s="13" t="s">
        <v>732</v>
      </c>
      <c r="J1471" s="13" t="s">
        <v>27</v>
      </c>
      <c r="K1471" s="13" t="s">
        <v>28</v>
      </c>
      <c r="L1471" s="13" t="s">
        <v>43</v>
      </c>
      <c r="M1471" s="12" t="s">
        <v>169</v>
      </c>
      <c r="N1471" s="12" t="s">
        <v>743</v>
      </c>
      <c r="O1471" s="13" t="s">
        <v>32</v>
      </c>
      <c r="P1471" s="13"/>
      <c r="Q1471" s="21">
        <v>45201.3758449074</v>
      </c>
      <c r="R1471" s="13" t="s">
        <v>46</v>
      </c>
      <c r="S1471" s="12" t="s">
        <v>7649</v>
      </c>
      <c r="T1471" s="12" t="s">
        <v>7650</v>
      </c>
    </row>
    <row r="1472" customHeight="1" spans="1:20">
      <c r="A1472" s="10">
        <v>45201</v>
      </c>
      <c r="B1472" s="12" t="s">
        <v>7651</v>
      </c>
      <c r="C1472" s="12" t="s">
        <v>1023</v>
      </c>
      <c r="D1472" s="13"/>
      <c r="E1472" s="12" t="str">
        <f>"15671002318"</f>
        <v>15671002318</v>
      </c>
      <c r="F1472" s="12" t="s">
        <v>7652</v>
      </c>
      <c r="G1472" s="13" t="s">
        <v>336</v>
      </c>
      <c r="H1472" s="13" t="s">
        <v>540</v>
      </c>
      <c r="I1472" s="13" t="s">
        <v>1595</v>
      </c>
      <c r="J1472" s="13" t="s">
        <v>27</v>
      </c>
      <c r="K1472" s="13" t="s">
        <v>28</v>
      </c>
      <c r="L1472" s="13" t="s">
        <v>43</v>
      </c>
      <c r="M1472" s="12" t="s">
        <v>44</v>
      </c>
      <c r="N1472" s="12" t="s">
        <v>31</v>
      </c>
      <c r="O1472" s="13" t="s">
        <v>32</v>
      </c>
      <c r="P1472" s="13"/>
      <c r="Q1472" s="21">
        <v>45201.7070949074</v>
      </c>
      <c r="R1472" s="13" t="s">
        <v>46</v>
      </c>
      <c r="S1472" s="12" t="s">
        <v>7653</v>
      </c>
      <c r="T1472" s="12" t="s">
        <v>7654</v>
      </c>
    </row>
    <row r="1473" customHeight="1" spans="1:20">
      <c r="A1473" s="10">
        <v>45201</v>
      </c>
      <c r="B1473" s="12" t="s">
        <v>7655</v>
      </c>
      <c r="C1473" s="12" t="s">
        <v>381</v>
      </c>
      <c r="D1473" s="13"/>
      <c r="E1473" s="12" t="str">
        <f>"13294247034"</f>
        <v>13294247034</v>
      </c>
      <c r="F1473" s="12" t="s">
        <v>7656</v>
      </c>
      <c r="G1473" s="13" t="s">
        <v>41</v>
      </c>
      <c r="H1473" s="13"/>
      <c r="I1473" s="13" t="s">
        <v>162</v>
      </c>
      <c r="J1473" s="13" t="s">
        <v>27</v>
      </c>
      <c r="K1473" s="13" t="s">
        <v>28</v>
      </c>
      <c r="L1473" s="13" t="s">
        <v>43</v>
      </c>
      <c r="M1473" s="12" t="s">
        <v>30</v>
      </c>
      <c r="N1473" s="12" t="s">
        <v>31</v>
      </c>
      <c r="O1473" s="13" t="s">
        <v>32</v>
      </c>
      <c r="P1473" s="13"/>
      <c r="Q1473" s="21">
        <v>45201.7138078704</v>
      </c>
      <c r="R1473" s="13" t="s">
        <v>46</v>
      </c>
      <c r="S1473" s="12" t="s">
        <v>7657</v>
      </c>
      <c r="T1473" s="12" t="s">
        <v>7658</v>
      </c>
    </row>
    <row r="1474" customHeight="1" spans="1:20">
      <c r="A1474" s="10">
        <v>45201</v>
      </c>
      <c r="B1474" s="12" t="s">
        <v>7659</v>
      </c>
      <c r="C1474" s="12" t="s">
        <v>7660</v>
      </c>
      <c r="D1474" s="13"/>
      <c r="E1474" s="12" t="str">
        <f>"13098415962"</f>
        <v>13098415962</v>
      </c>
      <c r="F1474" s="12" t="s">
        <v>3204</v>
      </c>
      <c r="G1474" s="13" t="s">
        <v>130</v>
      </c>
      <c r="H1474" s="13"/>
      <c r="I1474" s="13" t="s">
        <v>131</v>
      </c>
      <c r="J1474" s="13" t="s">
        <v>27</v>
      </c>
      <c r="K1474" s="13" t="s">
        <v>28</v>
      </c>
      <c r="L1474" s="13" t="s">
        <v>43</v>
      </c>
      <c r="M1474" s="12" t="s">
        <v>30</v>
      </c>
      <c r="N1474" s="12" t="s">
        <v>208</v>
      </c>
      <c r="O1474" s="13" t="s">
        <v>32</v>
      </c>
      <c r="P1474" s="13"/>
      <c r="Q1474" s="21">
        <v>45201.7216666667</v>
      </c>
      <c r="R1474" s="13" t="s">
        <v>46</v>
      </c>
      <c r="S1474" s="12" t="s">
        <v>7661</v>
      </c>
      <c r="T1474" s="12"/>
    </row>
    <row r="1475" customHeight="1" spans="1:20">
      <c r="A1475" s="10">
        <v>45201</v>
      </c>
      <c r="B1475" s="12" t="s">
        <v>7662</v>
      </c>
      <c r="C1475" s="12" t="s">
        <v>7663</v>
      </c>
      <c r="D1475" s="13"/>
      <c r="E1475" s="12" t="str">
        <f>"18671711353"</f>
        <v>18671711353</v>
      </c>
      <c r="F1475" s="12" t="s">
        <v>7664</v>
      </c>
      <c r="G1475" s="13" t="s">
        <v>69</v>
      </c>
      <c r="H1475" s="13"/>
      <c r="I1475" s="13" t="str">
        <f>"10015"</f>
        <v>10015</v>
      </c>
      <c r="J1475" s="13" t="s">
        <v>27</v>
      </c>
      <c r="K1475" s="13" t="s">
        <v>195</v>
      </c>
      <c r="L1475" s="13" t="s">
        <v>29</v>
      </c>
      <c r="M1475" s="12" t="s">
        <v>30</v>
      </c>
      <c r="N1475" s="12" t="s">
        <v>31</v>
      </c>
      <c r="O1475" s="13" t="s">
        <v>32</v>
      </c>
      <c r="P1475" s="13"/>
      <c r="Q1475" s="21">
        <v>45201.4782175926</v>
      </c>
      <c r="R1475" s="13" t="s">
        <v>34</v>
      </c>
      <c r="S1475" s="12" t="s">
        <v>7665</v>
      </c>
      <c r="T1475" s="12"/>
    </row>
    <row r="1476" customHeight="1" spans="1:20">
      <c r="A1476" s="10">
        <v>45201</v>
      </c>
      <c r="B1476" s="12" t="s">
        <v>7666</v>
      </c>
      <c r="C1476" s="12" t="s">
        <v>50</v>
      </c>
      <c r="D1476" s="13"/>
      <c r="E1476" s="12" t="str">
        <f>"18671782588"</f>
        <v>18671782588</v>
      </c>
      <c r="F1476" s="12" t="s">
        <v>7667</v>
      </c>
      <c r="G1476" s="13" t="s">
        <v>25</v>
      </c>
      <c r="H1476" s="13" t="s">
        <v>137</v>
      </c>
      <c r="I1476" s="13" t="str">
        <f>"10015"</f>
        <v>10015</v>
      </c>
      <c r="J1476" s="13" t="s">
        <v>27</v>
      </c>
      <c r="K1476" s="13" t="s">
        <v>76</v>
      </c>
      <c r="L1476" s="13" t="s">
        <v>29</v>
      </c>
      <c r="M1476" s="12" t="s">
        <v>30</v>
      </c>
      <c r="N1476" s="12" t="s">
        <v>31</v>
      </c>
      <c r="O1476" s="13" t="s">
        <v>32</v>
      </c>
      <c r="P1476" s="13"/>
      <c r="Q1476" s="21">
        <v>45201.4906597222</v>
      </c>
      <c r="R1476" s="13" t="s">
        <v>34</v>
      </c>
      <c r="S1476" s="12" t="s">
        <v>7668</v>
      </c>
      <c r="T1476" s="12" t="s">
        <v>7669</v>
      </c>
    </row>
    <row r="1477" customHeight="1" spans="1:20">
      <c r="A1477" s="10">
        <v>45201</v>
      </c>
      <c r="B1477" s="12" t="s">
        <v>7670</v>
      </c>
      <c r="C1477" s="12" t="s">
        <v>6956</v>
      </c>
      <c r="D1477" s="13"/>
      <c r="E1477" s="12" t="str">
        <f>"15572783539"</f>
        <v>15572783539</v>
      </c>
      <c r="F1477" s="12" t="s">
        <v>7671</v>
      </c>
      <c r="G1477" s="13" t="s">
        <v>336</v>
      </c>
      <c r="H1477" s="13"/>
      <c r="I1477" s="13" t="s">
        <v>270</v>
      </c>
      <c r="J1477" s="13" t="s">
        <v>27</v>
      </c>
      <c r="K1477" s="13" t="s">
        <v>28</v>
      </c>
      <c r="L1477" s="13" t="s">
        <v>43</v>
      </c>
      <c r="M1477" s="12" t="s">
        <v>30</v>
      </c>
      <c r="N1477" s="12" t="s">
        <v>208</v>
      </c>
      <c r="O1477" s="13" t="s">
        <v>32</v>
      </c>
      <c r="P1477" s="13"/>
      <c r="Q1477" s="21">
        <v>45201.3775115741</v>
      </c>
      <c r="R1477" s="13" t="s">
        <v>46</v>
      </c>
      <c r="S1477" s="12" t="s">
        <v>7672</v>
      </c>
      <c r="T1477" s="12" t="s">
        <v>7673</v>
      </c>
    </row>
    <row r="1478" customHeight="1" spans="1:20">
      <c r="A1478" s="10">
        <v>45201</v>
      </c>
      <c r="B1478" s="12" t="s">
        <v>7674</v>
      </c>
      <c r="C1478" s="12" t="s">
        <v>6918</v>
      </c>
      <c r="D1478" s="13"/>
      <c r="E1478" s="12" t="str">
        <f>"18572394229"</f>
        <v>18572394229</v>
      </c>
      <c r="F1478" s="12" t="s">
        <v>7675</v>
      </c>
      <c r="G1478" s="13" t="s">
        <v>82</v>
      </c>
      <c r="H1478" s="13"/>
      <c r="I1478" s="13" t="s">
        <v>7676</v>
      </c>
      <c r="J1478" s="13" t="s">
        <v>27</v>
      </c>
      <c r="K1478" s="13" t="s">
        <v>28</v>
      </c>
      <c r="L1478" s="13" t="s">
        <v>43</v>
      </c>
      <c r="M1478" s="12" t="s">
        <v>44</v>
      </c>
      <c r="N1478" s="12" t="s">
        <v>743</v>
      </c>
      <c r="O1478" s="13" t="s">
        <v>32</v>
      </c>
      <c r="P1478" s="13"/>
      <c r="Q1478" s="21">
        <v>45201.7172106481</v>
      </c>
      <c r="R1478" s="13" t="s">
        <v>46</v>
      </c>
      <c r="S1478" s="12" t="s">
        <v>7677</v>
      </c>
      <c r="T1478" s="12"/>
    </row>
    <row r="1479" customHeight="1" spans="1:20">
      <c r="A1479" s="10">
        <v>45201</v>
      </c>
      <c r="B1479" s="12" t="s">
        <v>7678</v>
      </c>
      <c r="C1479" s="12" t="s">
        <v>6918</v>
      </c>
      <c r="D1479" s="13"/>
      <c r="E1479" s="12" t="str">
        <f>"15586359411"</f>
        <v>15586359411</v>
      </c>
      <c r="F1479" s="12" t="s">
        <v>7679</v>
      </c>
      <c r="G1479" s="13" t="s">
        <v>25</v>
      </c>
      <c r="H1479" s="13" t="s">
        <v>110</v>
      </c>
      <c r="I1479" s="13" t="s">
        <v>293</v>
      </c>
      <c r="J1479" s="13" t="s">
        <v>27</v>
      </c>
      <c r="K1479" s="13" t="s">
        <v>28</v>
      </c>
      <c r="L1479" s="13" t="s">
        <v>43</v>
      </c>
      <c r="M1479" s="12" t="s">
        <v>30</v>
      </c>
      <c r="N1479" s="12" t="s">
        <v>743</v>
      </c>
      <c r="O1479" s="13" t="s">
        <v>32</v>
      </c>
      <c r="P1479" s="13"/>
      <c r="Q1479" s="21">
        <v>45201.3904513889</v>
      </c>
      <c r="R1479" s="13" t="s">
        <v>46</v>
      </c>
      <c r="S1479" s="12" t="s">
        <v>7680</v>
      </c>
      <c r="T1479" s="12"/>
    </row>
    <row r="1480" customHeight="1" spans="1:20">
      <c r="A1480" s="10">
        <v>45201</v>
      </c>
      <c r="B1480" s="12" t="s">
        <v>7681</v>
      </c>
      <c r="C1480" s="12" t="s">
        <v>5685</v>
      </c>
      <c r="D1480" s="13"/>
      <c r="E1480" s="12" t="str">
        <f>"071704219037"</f>
        <v>071704219037</v>
      </c>
      <c r="F1480" s="12" t="s">
        <v>7682</v>
      </c>
      <c r="G1480" s="13" t="s">
        <v>82</v>
      </c>
      <c r="H1480" s="13" t="s">
        <v>110</v>
      </c>
      <c r="I1480" s="13" t="s">
        <v>168</v>
      </c>
      <c r="J1480" s="13" t="s">
        <v>27</v>
      </c>
      <c r="K1480" s="13" t="s">
        <v>28</v>
      </c>
      <c r="L1480" s="13" t="s">
        <v>43</v>
      </c>
      <c r="M1480" s="12" t="s">
        <v>169</v>
      </c>
      <c r="N1480" s="12" t="s">
        <v>5633</v>
      </c>
      <c r="O1480" s="13" t="s">
        <v>32</v>
      </c>
      <c r="P1480" s="13"/>
      <c r="Q1480" s="21">
        <v>45201.8265625</v>
      </c>
      <c r="R1480" s="13" t="s">
        <v>168</v>
      </c>
      <c r="S1480" s="12" t="s">
        <v>7683</v>
      </c>
      <c r="T1480" s="12" t="s">
        <v>5717</v>
      </c>
    </row>
    <row r="1481" customHeight="1" spans="1:20">
      <c r="A1481" s="10">
        <v>45201</v>
      </c>
      <c r="B1481" s="12" t="s">
        <v>7684</v>
      </c>
      <c r="C1481" s="12" t="s">
        <v>5879</v>
      </c>
      <c r="D1481" s="13"/>
      <c r="E1481" s="12" t="str">
        <f>"071700077554"</f>
        <v>071700077554</v>
      </c>
      <c r="F1481" s="12" t="s">
        <v>7685</v>
      </c>
      <c r="G1481" s="13" t="s">
        <v>82</v>
      </c>
      <c r="H1481" s="13" t="s">
        <v>148</v>
      </c>
      <c r="I1481" s="13" t="s">
        <v>5737</v>
      </c>
      <c r="J1481" s="13" t="s">
        <v>27</v>
      </c>
      <c r="K1481" s="13" t="s">
        <v>28</v>
      </c>
      <c r="L1481" s="13" t="s">
        <v>43</v>
      </c>
      <c r="M1481" s="12" t="s">
        <v>169</v>
      </c>
      <c r="N1481" s="12" t="s">
        <v>5633</v>
      </c>
      <c r="O1481" s="13" t="s">
        <v>32</v>
      </c>
      <c r="P1481" s="13"/>
      <c r="Q1481" s="21">
        <v>45201.9094791667</v>
      </c>
      <c r="R1481" s="13" t="s">
        <v>168</v>
      </c>
      <c r="S1481" s="12" t="s">
        <v>7686</v>
      </c>
      <c r="T1481" s="12" t="s">
        <v>5636</v>
      </c>
    </row>
    <row r="1482" customHeight="1" spans="1:20">
      <c r="A1482" s="10">
        <v>45201</v>
      </c>
      <c r="B1482" s="12" t="s">
        <v>7687</v>
      </c>
      <c r="C1482" s="12" t="s">
        <v>5644</v>
      </c>
      <c r="D1482" s="13"/>
      <c r="E1482" s="12" t="str">
        <f>"071704107021"</f>
        <v>071704107021</v>
      </c>
      <c r="F1482" s="12" t="s">
        <v>7688</v>
      </c>
      <c r="G1482" s="13" t="s">
        <v>82</v>
      </c>
      <c r="H1482" s="13"/>
      <c r="I1482" s="13" t="s">
        <v>168</v>
      </c>
      <c r="J1482" s="13" t="s">
        <v>27</v>
      </c>
      <c r="K1482" s="13" t="s">
        <v>28</v>
      </c>
      <c r="L1482" s="13" t="s">
        <v>43</v>
      </c>
      <c r="M1482" s="12" t="s">
        <v>169</v>
      </c>
      <c r="N1482" s="12" t="s">
        <v>5633</v>
      </c>
      <c r="O1482" s="13" t="s">
        <v>32</v>
      </c>
      <c r="P1482" s="13"/>
      <c r="Q1482" s="21">
        <v>45201.8863888889</v>
      </c>
      <c r="R1482" s="13" t="s">
        <v>168</v>
      </c>
      <c r="S1482" s="12" t="s">
        <v>7689</v>
      </c>
      <c r="T1482" s="12" t="s">
        <v>5668</v>
      </c>
    </row>
    <row r="1483" customHeight="1" spans="1:20">
      <c r="A1483" s="10">
        <v>45201</v>
      </c>
      <c r="B1483" s="12" t="s">
        <v>7690</v>
      </c>
      <c r="C1483" s="12" t="s">
        <v>5685</v>
      </c>
      <c r="D1483" s="13"/>
      <c r="E1483" s="12" t="str">
        <f>"071701000275"</f>
        <v>071701000275</v>
      </c>
      <c r="F1483" s="12" t="s">
        <v>7691</v>
      </c>
      <c r="G1483" s="13" t="s">
        <v>82</v>
      </c>
      <c r="H1483" s="13" t="s">
        <v>148</v>
      </c>
      <c r="I1483" s="13" t="s">
        <v>168</v>
      </c>
      <c r="J1483" s="13" t="s">
        <v>27</v>
      </c>
      <c r="K1483" s="13" t="s">
        <v>28</v>
      </c>
      <c r="L1483" s="13" t="s">
        <v>43</v>
      </c>
      <c r="M1483" s="12" t="s">
        <v>169</v>
      </c>
      <c r="N1483" s="12" t="s">
        <v>5633</v>
      </c>
      <c r="O1483" s="13" t="s">
        <v>32</v>
      </c>
      <c r="P1483" s="13"/>
      <c r="Q1483" s="21">
        <v>45201.7752546296</v>
      </c>
      <c r="R1483" s="13" t="s">
        <v>168</v>
      </c>
      <c r="S1483" s="12" t="s">
        <v>7692</v>
      </c>
      <c r="T1483" s="12" t="s">
        <v>5655</v>
      </c>
    </row>
    <row r="1484" customHeight="1" spans="1:20">
      <c r="A1484" s="10">
        <v>45201</v>
      </c>
      <c r="B1484" s="12" t="s">
        <v>7693</v>
      </c>
      <c r="C1484" s="12" t="s">
        <v>6050</v>
      </c>
      <c r="D1484" s="13"/>
      <c r="E1484" s="12" t="str">
        <f>"18571009724"</f>
        <v>18571009724</v>
      </c>
      <c r="F1484" s="12" t="s">
        <v>7694</v>
      </c>
      <c r="G1484" s="13" t="s">
        <v>130</v>
      </c>
      <c r="H1484" s="13" t="s">
        <v>148</v>
      </c>
      <c r="I1484" s="13" t="s">
        <v>104</v>
      </c>
      <c r="J1484" s="13" t="s">
        <v>27</v>
      </c>
      <c r="K1484" s="13" t="s">
        <v>28</v>
      </c>
      <c r="L1484" s="13" t="s">
        <v>43</v>
      </c>
      <c r="M1484" s="12" t="s">
        <v>30</v>
      </c>
      <c r="N1484" s="12" t="s">
        <v>5633</v>
      </c>
      <c r="O1484" s="13" t="s">
        <v>32</v>
      </c>
      <c r="P1484" s="13"/>
      <c r="Q1484" s="21">
        <v>45201.7460532407</v>
      </c>
      <c r="R1484" s="13" t="s">
        <v>168</v>
      </c>
      <c r="S1484" s="12" t="s">
        <v>7695</v>
      </c>
      <c r="T1484" s="12" t="s">
        <v>7696</v>
      </c>
    </row>
    <row r="1485" customHeight="1" spans="1:20">
      <c r="A1485" s="10">
        <v>45201</v>
      </c>
      <c r="B1485" s="12" t="s">
        <v>7697</v>
      </c>
      <c r="C1485" s="12" t="s">
        <v>5685</v>
      </c>
      <c r="D1485" s="13"/>
      <c r="E1485" s="12" t="str">
        <f>"071704238684"</f>
        <v>071704238684</v>
      </c>
      <c r="F1485" s="12" t="s">
        <v>7698</v>
      </c>
      <c r="G1485" s="13" t="s">
        <v>82</v>
      </c>
      <c r="H1485" s="13"/>
      <c r="I1485" s="13" t="s">
        <v>168</v>
      </c>
      <c r="J1485" s="13" t="s">
        <v>27</v>
      </c>
      <c r="K1485" s="13" t="s">
        <v>28</v>
      </c>
      <c r="L1485" s="13" t="s">
        <v>43</v>
      </c>
      <c r="M1485" s="12" t="s">
        <v>169</v>
      </c>
      <c r="N1485" s="12" t="s">
        <v>5633</v>
      </c>
      <c r="O1485" s="13" t="s">
        <v>32</v>
      </c>
      <c r="P1485" s="13"/>
      <c r="Q1485" s="21">
        <v>45201.754375</v>
      </c>
      <c r="R1485" s="13" t="s">
        <v>168</v>
      </c>
      <c r="S1485" s="12" t="s">
        <v>7699</v>
      </c>
      <c r="T1485" s="12" t="s">
        <v>5655</v>
      </c>
    </row>
    <row r="1486" customHeight="1" spans="1:20">
      <c r="A1486" s="10">
        <v>45201</v>
      </c>
      <c r="B1486" s="12" t="s">
        <v>7700</v>
      </c>
      <c r="C1486" s="12" t="s">
        <v>7701</v>
      </c>
      <c r="D1486" s="13"/>
      <c r="E1486" s="12" t="str">
        <f>"071701028306"</f>
        <v>071701028306</v>
      </c>
      <c r="F1486" s="12" t="s">
        <v>7702</v>
      </c>
      <c r="G1486" s="13" t="s">
        <v>82</v>
      </c>
      <c r="H1486" s="13" t="s">
        <v>148</v>
      </c>
      <c r="I1486" s="13" t="s">
        <v>5737</v>
      </c>
      <c r="J1486" s="13" t="s">
        <v>27</v>
      </c>
      <c r="K1486" s="13" t="s">
        <v>28</v>
      </c>
      <c r="L1486" s="13" t="s">
        <v>43</v>
      </c>
      <c r="M1486" s="12" t="s">
        <v>169</v>
      </c>
      <c r="N1486" s="12" t="s">
        <v>5633</v>
      </c>
      <c r="O1486" s="13" t="s">
        <v>32</v>
      </c>
      <c r="P1486" s="13"/>
      <c r="Q1486" s="21">
        <v>45201.8979398148</v>
      </c>
      <c r="R1486" s="13" t="s">
        <v>168</v>
      </c>
      <c r="S1486" s="12" t="s">
        <v>7703</v>
      </c>
      <c r="T1486" s="12" t="s">
        <v>5717</v>
      </c>
    </row>
    <row r="1487" customHeight="1" spans="1:20">
      <c r="A1487" s="10">
        <v>45201</v>
      </c>
      <c r="B1487" s="12" t="s">
        <v>7704</v>
      </c>
      <c r="C1487" s="12" t="s">
        <v>5644</v>
      </c>
      <c r="D1487" s="13"/>
      <c r="E1487" s="12" t="str">
        <f>"071700037923"</f>
        <v>071700037923</v>
      </c>
      <c r="F1487" s="12" t="s">
        <v>7705</v>
      </c>
      <c r="G1487" s="13" t="s">
        <v>82</v>
      </c>
      <c r="H1487" s="13"/>
      <c r="I1487" s="13" t="s">
        <v>168</v>
      </c>
      <c r="J1487" s="13" t="s">
        <v>27</v>
      </c>
      <c r="K1487" s="13" t="s">
        <v>28</v>
      </c>
      <c r="L1487" s="13" t="s">
        <v>43</v>
      </c>
      <c r="M1487" s="12" t="s">
        <v>169</v>
      </c>
      <c r="N1487" s="12" t="s">
        <v>5633</v>
      </c>
      <c r="O1487" s="13" t="s">
        <v>32</v>
      </c>
      <c r="P1487" s="13"/>
      <c r="Q1487" s="21">
        <v>45201.598125</v>
      </c>
      <c r="R1487" s="13" t="s">
        <v>168</v>
      </c>
      <c r="S1487" s="12" t="s">
        <v>7706</v>
      </c>
      <c r="T1487" s="12" t="s">
        <v>5642</v>
      </c>
    </row>
    <row r="1488" customHeight="1" spans="1:20">
      <c r="A1488" s="10">
        <v>45201</v>
      </c>
      <c r="B1488" s="12" t="s">
        <v>7707</v>
      </c>
      <c r="C1488" s="12" t="s">
        <v>5879</v>
      </c>
      <c r="D1488" s="13"/>
      <c r="E1488" s="12" t="str">
        <f>"071700992919"</f>
        <v>071700992919</v>
      </c>
      <c r="F1488" s="12" t="s">
        <v>7708</v>
      </c>
      <c r="G1488" s="13" t="s">
        <v>82</v>
      </c>
      <c r="H1488" s="13"/>
      <c r="I1488" s="13" t="s">
        <v>5737</v>
      </c>
      <c r="J1488" s="13" t="s">
        <v>27</v>
      </c>
      <c r="K1488" s="13" t="s">
        <v>28</v>
      </c>
      <c r="L1488" s="13" t="s">
        <v>43</v>
      </c>
      <c r="M1488" s="12" t="s">
        <v>169</v>
      </c>
      <c r="N1488" s="12" t="s">
        <v>5633</v>
      </c>
      <c r="O1488" s="13" t="s">
        <v>32</v>
      </c>
      <c r="P1488" s="13"/>
      <c r="Q1488" s="21">
        <v>45201.5496990741</v>
      </c>
      <c r="R1488" s="13" t="s">
        <v>168</v>
      </c>
      <c r="S1488" s="12" t="s">
        <v>7709</v>
      </c>
      <c r="T1488" s="12" t="s">
        <v>5690</v>
      </c>
    </row>
    <row r="1489" customHeight="1" spans="1:20">
      <c r="A1489" s="10">
        <v>45201</v>
      </c>
      <c r="B1489" s="12" t="s">
        <v>7710</v>
      </c>
      <c r="C1489" s="12" t="s">
        <v>5644</v>
      </c>
      <c r="D1489" s="13"/>
      <c r="E1489" s="12" t="str">
        <f>"071700145257"</f>
        <v>071700145257</v>
      </c>
      <c r="F1489" s="12" t="s">
        <v>7711</v>
      </c>
      <c r="G1489" s="13" t="s">
        <v>82</v>
      </c>
      <c r="H1489" s="13" t="s">
        <v>148</v>
      </c>
      <c r="I1489" s="13" t="s">
        <v>168</v>
      </c>
      <c r="J1489" s="13" t="s">
        <v>27</v>
      </c>
      <c r="K1489" s="13" t="s">
        <v>28</v>
      </c>
      <c r="L1489" s="13" t="s">
        <v>43</v>
      </c>
      <c r="M1489" s="12" t="s">
        <v>169</v>
      </c>
      <c r="N1489" s="12" t="s">
        <v>5633</v>
      </c>
      <c r="O1489" s="13" t="s">
        <v>32</v>
      </c>
      <c r="P1489" s="13"/>
      <c r="Q1489" s="21">
        <v>45201.8693171296</v>
      </c>
      <c r="R1489" s="13" t="s">
        <v>168</v>
      </c>
      <c r="S1489" s="12" t="s">
        <v>7712</v>
      </c>
      <c r="T1489" s="12" t="s">
        <v>5655</v>
      </c>
    </row>
    <row r="1490" customHeight="1" spans="1:20">
      <c r="A1490" s="10">
        <v>45201</v>
      </c>
      <c r="B1490" s="12" t="s">
        <v>7713</v>
      </c>
      <c r="C1490" s="12" t="s">
        <v>5644</v>
      </c>
      <c r="D1490" s="13"/>
      <c r="E1490" s="12" t="str">
        <f>"071700829886"</f>
        <v>071700829886</v>
      </c>
      <c r="F1490" s="12" t="s">
        <v>7714</v>
      </c>
      <c r="G1490" s="13" t="s">
        <v>82</v>
      </c>
      <c r="H1490" s="13"/>
      <c r="I1490" s="13" t="s">
        <v>168</v>
      </c>
      <c r="J1490" s="13" t="s">
        <v>27</v>
      </c>
      <c r="K1490" s="13" t="s">
        <v>28</v>
      </c>
      <c r="L1490" s="13" t="s">
        <v>43</v>
      </c>
      <c r="M1490" s="12" t="s">
        <v>169</v>
      </c>
      <c r="N1490" s="12" t="s">
        <v>5633</v>
      </c>
      <c r="O1490" s="13" t="s">
        <v>32</v>
      </c>
      <c r="P1490" s="13"/>
      <c r="Q1490" s="21">
        <v>45201.6845138889</v>
      </c>
      <c r="R1490" s="13" t="s">
        <v>168</v>
      </c>
      <c r="S1490" s="12" t="s">
        <v>7715</v>
      </c>
      <c r="T1490" s="12" t="s">
        <v>5655</v>
      </c>
    </row>
    <row r="1491" customHeight="1" spans="1:20">
      <c r="A1491" s="10">
        <v>45201</v>
      </c>
      <c r="B1491" s="12" t="s">
        <v>7716</v>
      </c>
      <c r="C1491" s="12" t="s">
        <v>5644</v>
      </c>
      <c r="D1491" s="13"/>
      <c r="E1491" s="12" t="str">
        <f>"071703715460"</f>
        <v>071703715460</v>
      </c>
      <c r="F1491" s="12" t="s">
        <v>7717</v>
      </c>
      <c r="G1491" s="13" t="s">
        <v>82</v>
      </c>
      <c r="H1491" s="13"/>
      <c r="I1491" s="13" t="s">
        <v>162</v>
      </c>
      <c r="J1491" s="13" t="s">
        <v>27</v>
      </c>
      <c r="K1491" s="13" t="s">
        <v>28</v>
      </c>
      <c r="L1491" s="13" t="s">
        <v>43</v>
      </c>
      <c r="M1491" s="12" t="s">
        <v>169</v>
      </c>
      <c r="N1491" s="12" t="s">
        <v>5633</v>
      </c>
      <c r="O1491" s="13" t="s">
        <v>32</v>
      </c>
      <c r="P1491" s="13"/>
      <c r="Q1491" s="21">
        <v>45201.5732175926</v>
      </c>
      <c r="R1491" s="13" t="s">
        <v>168</v>
      </c>
      <c r="S1491" s="12" t="s">
        <v>7718</v>
      </c>
      <c r="T1491" s="12" t="s">
        <v>5655</v>
      </c>
    </row>
    <row r="1492" customHeight="1" spans="1:20">
      <c r="A1492" s="10">
        <v>45201</v>
      </c>
      <c r="B1492" s="12" t="s">
        <v>7719</v>
      </c>
      <c r="C1492" s="12" t="s">
        <v>7720</v>
      </c>
      <c r="D1492" s="13"/>
      <c r="E1492" s="12" t="str">
        <f>"071700054669"</f>
        <v>071700054669</v>
      </c>
      <c r="F1492" s="12" t="s">
        <v>7721</v>
      </c>
      <c r="G1492" s="13" t="s">
        <v>82</v>
      </c>
      <c r="H1492" s="13" t="s">
        <v>110</v>
      </c>
      <c r="I1492" s="13" t="s">
        <v>448</v>
      </c>
      <c r="J1492" s="13" t="s">
        <v>27</v>
      </c>
      <c r="K1492" s="13" t="s">
        <v>28</v>
      </c>
      <c r="L1492" s="13" t="s">
        <v>43</v>
      </c>
      <c r="M1492" s="12" t="s">
        <v>169</v>
      </c>
      <c r="N1492" s="12" t="s">
        <v>5633</v>
      </c>
      <c r="O1492" s="13" t="s">
        <v>32</v>
      </c>
      <c r="P1492" s="13"/>
      <c r="Q1492" s="21">
        <v>45201.7089583333</v>
      </c>
      <c r="R1492" s="13" t="s">
        <v>168</v>
      </c>
      <c r="S1492" s="12" t="s">
        <v>7722</v>
      </c>
      <c r="T1492" s="12" t="s">
        <v>5717</v>
      </c>
    </row>
    <row r="1493" customHeight="1" spans="1:20">
      <c r="A1493" s="10">
        <v>45201</v>
      </c>
      <c r="B1493" s="12" t="s">
        <v>7723</v>
      </c>
      <c r="C1493" s="12" t="s">
        <v>7724</v>
      </c>
      <c r="D1493" s="13"/>
      <c r="E1493" s="12" t="str">
        <f>"071701051616"</f>
        <v>071701051616</v>
      </c>
      <c r="F1493" s="12" t="s">
        <v>7725</v>
      </c>
      <c r="G1493" s="13" t="s">
        <v>82</v>
      </c>
      <c r="H1493" s="13" t="s">
        <v>148</v>
      </c>
      <c r="I1493" s="13" t="s">
        <v>384</v>
      </c>
      <c r="J1493" s="13" t="s">
        <v>27</v>
      </c>
      <c r="K1493" s="13" t="s">
        <v>28</v>
      </c>
      <c r="L1493" s="13" t="s">
        <v>43</v>
      </c>
      <c r="M1493" s="12" t="s">
        <v>169</v>
      </c>
      <c r="N1493" s="12" t="s">
        <v>31</v>
      </c>
      <c r="O1493" s="13" t="s">
        <v>32</v>
      </c>
      <c r="P1493" s="13"/>
      <c r="Q1493" s="21">
        <v>45201.4147106481</v>
      </c>
      <c r="R1493" s="13" t="s">
        <v>46</v>
      </c>
      <c r="S1493" s="12" t="s">
        <v>7726</v>
      </c>
      <c r="T1493" s="12" t="s">
        <v>7727</v>
      </c>
    </row>
    <row r="1494" customHeight="1" spans="1:20">
      <c r="A1494" s="10">
        <v>45201</v>
      </c>
      <c r="B1494" s="12" t="s">
        <v>7728</v>
      </c>
      <c r="C1494" s="12" t="s">
        <v>7729</v>
      </c>
      <c r="D1494" s="13"/>
      <c r="E1494" s="12" t="str">
        <f>"071700744967"</f>
        <v>071700744967</v>
      </c>
      <c r="F1494" s="12"/>
      <c r="G1494" s="13"/>
      <c r="H1494" s="13"/>
      <c r="I1494" s="13" t="s">
        <v>168</v>
      </c>
      <c r="J1494" s="13" t="s">
        <v>27</v>
      </c>
      <c r="K1494" s="13" t="s">
        <v>28</v>
      </c>
      <c r="L1494" s="13" t="s">
        <v>43</v>
      </c>
      <c r="M1494" s="12" t="s">
        <v>169</v>
      </c>
      <c r="N1494" s="12" t="s">
        <v>31</v>
      </c>
      <c r="O1494" s="13" t="s">
        <v>32</v>
      </c>
      <c r="P1494" s="13"/>
      <c r="Q1494" s="21">
        <v>45201.664212963</v>
      </c>
      <c r="R1494" s="13" t="s">
        <v>46</v>
      </c>
      <c r="S1494" s="12" t="s">
        <v>7730</v>
      </c>
      <c r="T1494" s="12" t="s">
        <v>7731</v>
      </c>
    </row>
    <row r="1495" customHeight="1" spans="1:20">
      <c r="A1495" s="10">
        <v>45201</v>
      </c>
      <c r="B1495" s="12" t="s">
        <v>7732</v>
      </c>
      <c r="C1495" s="12" t="s">
        <v>6674</v>
      </c>
      <c r="D1495" s="13"/>
      <c r="E1495" s="12" t="str">
        <f>"071700087807"</f>
        <v>071700087807</v>
      </c>
      <c r="F1495" s="12" t="s">
        <v>5885</v>
      </c>
      <c r="G1495" s="13" t="s">
        <v>82</v>
      </c>
      <c r="H1495" s="13"/>
      <c r="I1495" s="13" t="str">
        <f>"10015"</f>
        <v>10015</v>
      </c>
      <c r="J1495" s="13" t="s">
        <v>27</v>
      </c>
      <c r="K1495" s="13" t="s">
        <v>28</v>
      </c>
      <c r="L1495" s="13" t="s">
        <v>29</v>
      </c>
      <c r="M1495" s="12" t="s">
        <v>169</v>
      </c>
      <c r="N1495" s="12" t="s">
        <v>31</v>
      </c>
      <c r="O1495" s="13" t="s">
        <v>32</v>
      </c>
      <c r="P1495" s="13"/>
      <c r="Q1495" s="21">
        <v>45201.6785763889</v>
      </c>
      <c r="R1495" s="13" t="s">
        <v>34</v>
      </c>
      <c r="S1495" s="12" t="s">
        <v>7733</v>
      </c>
      <c r="T1495" s="12" t="s">
        <v>7734</v>
      </c>
    </row>
    <row r="1496" customHeight="1" spans="1:20">
      <c r="A1496" s="10">
        <v>45201</v>
      </c>
      <c r="B1496" s="12" t="s">
        <v>7735</v>
      </c>
      <c r="C1496" s="12" t="s">
        <v>5644</v>
      </c>
      <c r="D1496" s="13"/>
      <c r="E1496" s="12" t="str">
        <f>"071700361506"</f>
        <v>071700361506</v>
      </c>
      <c r="F1496" s="12" t="s">
        <v>870</v>
      </c>
      <c r="G1496" s="13" t="s">
        <v>82</v>
      </c>
      <c r="H1496" s="13" t="s">
        <v>148</v>
      </c>
      <c r="I1496" s="13" t="s">
        <v>4047</v>
      </c>
      <c r="J1496" s="13" t="s">
        <v>27</v>
      </c>
      <c r="K1496" s="13" t="s">
        <v>28</v>
      </c>
      <c r="L1496" s="13" t="s">
        <v>43</v>
      </c>
      <c r="M1496" s="12" t="s">
        <v>169</v>
      </c>
      <c r="N1496" s="12" t="s">
        <v>5633</v>
      </c>
      <c r="O1496" s="13" t="s">
        <v>32</v>
      </c>
      <c r="P1496" s="13"/>
      <c r="Q1496" s="21">
        <v>45201.5569328704</v>
      </c>
      <c r="R1496" s="13" t="s">
        <v>168</v>
      </c>
      <c r="S1496" s="12" t="s">
        <v>7736</v>
      </c>
      <c r="T1496" s="12" t="s">
        <v>5655</v>
      </c>
    </row>
    <row r="1497" customHeight="1" spans="1:20">
      <c r="A1497" s="10">
        <v>45201</v>
      </c>
      <c r="B1497" s="12" t="s">
        <v>7737</v>
      </c>
      <c r="C1497" s="12" t="s">
        <v>5644</v>
      </c>
      <c r="D1497" s="13"/>
      <c r="E1497" s="12" t="str">
        <f>"071700317885"</f>
        <v>071700317885</v>
      </c>
      <c r="F1497" s="12" t="s">
        <v>7738</v>
      </c>
      <c r="G1497" s="13" t="s">
        <v>82</v>
      </c>
      <c r="H1497" s="13"/>
      <c r="I1497" s="13" t="s">
        <v>168</v>
      </c>
      <c r="J1497" s="13" t="s">
        <v>27</v>
      </c>
      <c r="K1497" s="13" t="s">
        <v>28</v>
      </c>
      <c r="L1497" s="13" t="s">
        <v>43</v>
      </c>
      <c r="M1497" s="12" t="s">
        <v>169</v>
      </c>
      <c r="N1497" s="12" t="s">
        <v>5633</v>
      </c>
      <c r="O1497" s="13" t="s">
        <v>32</v>
      </c>
      <c r="P1497" s="13"/>
      <c r="Q1497" s="21">
        <v>45201.70375</v>
      </c>
      <c r="R1497" s="13" t="s">
        <v>46</v>
      </c>
      <c r="S1497" s="12" t="s">
        <v>7739</v>
      </c>
      <c r="T1497" s="12" t="s">
        <v>5661</v>
      </c>
    </row>
    <row r="1498" customHeight="1" spans="1:20">
      <c r="A1498" s="10">
        <v>45201</v>
      </c>
      <c r="B1498" s="12" t="s">
        <v>7740</v>
      </c>
      <c r="C1498" s="12" t="s">
        <v>5644</v>
      </c>
      <c r="D1498" s="13"/>
      <c r="E1498" s="12" t="str">
        <f>"071700161530"</f>
        <v>071700161530</v>
      </c>
      <c r="F1498" s="12" t="s">
        <v>7741</v>
      </c>
      <c r="G1498" s="13" t="s">
        <v>82</v>
      </c>
      <c r="H1498" s="13" t="s">
        <v>110</v>
      </c>
      <c r="I1498" s="13" t="s">
        <v>1255</v>
      </c>
      <c r="J1498" s="13" t="s">
        <v>27</v>
      </c>
      <c r="K1498" s="13" t="s">
        <v>28</v>
      </c>
      <c r="L1498" s="13" t="s">
        <v>43</v>
      </c>
      <c r="M1498" s="12" t="s">
        <v>169</v>
      </c>
      <c r="N1498" s="12" t="s">
        <v>5633</v>
      </c>
      <c r="O1498" s="13" t="s">
        <v>32</v>
      </c>
      <c r="P1498" s="13"/>
      <c r="Q1498" s="21">
        <v>45201.7052430556</v>
      </c>
      <c r="R1498" s="13" t="s">
        <v>168</v>
      </c>
      <c r="S1498" s="12" t="s">
        <v>7742</v>
      </c>
      <c r="T1498" s="12" t="s">
        <v>5723</v>
      </c>
    </row>
    <row r="1499" customHeight="1" spans="1:20">
      <c r="A1499" s="10">
        <v>45201</v>
      </c>
      <c r="B1499" s="12" t="s">
        <v>7743</v>
      </c>
      <c r="C1499" s="12" t="s">
        <v>5629</v>
      </c>
      <c r="D1499" s="13"/>
      <c r="E1499" s="12" t="str">
        <f>"071700362301"</f>
        <v>071700362301</v>
      </c>
      <c r="F1499" s="12" t="s">
        <v>7744</v>
      </c>
      <c r="G1499" s="13" t="s">
        <v>82</v>
      </c>
      <c r="H1499" s="13"/>
      <c r="I1499" s="13" t="s">
        <v>5632</v>
      </c>
      <c r="J1499" s="13" t="s">
        <v>27</v>
      </c>
      <c r="K1499" s="13" t="s">
        <v>28</v>
      </c>
      <c r="L1499" s="13" t="s">
        <v>43</v>
      </c>
      <c r="M1499" s="12" t="s">
        <v>169</v>
      </c>
      <c r="N1499" s="12" t="s">
        <v>5633</v>
      </c>
      <c r="O1499" s="13" t="s">
        <v>32</v>
      </c>
      <c r="P1499" s="13"/>
      <c r="Q1499" s="21">
        <v>45201.7181597222</v>
      </c>
      <c r="R1499" s="13" t="s">
        <v>46</v>
      </c>
      <c r="S1499" s="12" t="s">
        <v>7745</v>
      </c>
      <c r="T1499" s="12" t="s">
        <v>5661</v>
      </c>
    </row>
    <row r="1500" customHeight="1" spans="1:20">
      <c r="A1500" s="10">
        <v>45201</v>
      </c>
      <c r="B1500" s="12" t="s">
        <v>7746</v>
      </c>
      <c r="C1500" s="12" t="s">
        <v>5644</v>
      </c>
      <c r="D1500" s="13"/>
      <c r="E1500" s="12" t="str">
        <f>"071703013334"</f>
        <v>071703013334</v>
      </c>
      <c r="F1500" s="12" t="s">
        <v>7747</v>
      </c>
      <c r="G1500" s="13" t="s">
        <v>82</v>
      </c>
      <c r="H1500" s="13"/>
      <c r="I1500" s="13" t="s">
        <v>168</v>
      </c>
      <c r="J1500" s="13" t="s">
        <v>27</v>
      </c>
      <c r="K1500" s="13" t="s">
        <v>28</v>
      </c>
      <c r="L1500" s="13" t="s">
        <v>43</v>
      </c>
      <c r="M1500" s="12" t="s">
        <v>169</v>
      </c>
      <c r="N1500" s="12" t="s">
        <v>5633</v>
      </c>
      <c r="O1500" s="13" t="s">
        <v>32</v>
      </c>
      <c r="P1500" s="13"/>
      <c r="Q1500" s="21">
        <v>45201.5544675926</v>
      </c>
      <c r="R1500" s="13" t="s">
        <v>168</v>
      </c>
      <c r="S1500" s="12" t="s">
        <v>7748</v>
      </c>
      <c r="T1500" s="12" t="s">
        <v>5655</v>
      </c>
    </row>
    <row r="1501" customHeight="1" spans="1:20">
      <c r="A1501" s="10">
        <v>45201</v>
      </c>
      <c r="B1501" s="12" t="s">
        <v>7749</v>
      </c>
      <c r="C1501" s="12" t="s">
        <v>5629</v>
      </c>
      <c r="D1501" s="13"/>
      <c r="E1501" s="12" t="str">
        <f>"071700083459"</f>
        <v>071700083459</v>
      </c>
      <c r="F1501" s="12" t="s">
        <v>7750</v>
      </c>
      <c r="G1501" s="13" t="s">
        <v>82</v>
      </c>
      <c r="H1501" s="13" t="s">
        <v>148</v>
      </c>
      <c r="I1501" s="13" t="s">
        <v>5632</v>
      </c>
      <c r="J1501" s="13" t="s">
        <v>27</v>
      </c>
      <c r="K1501" s="13" t="s">
        <v>28</v>
      </c>
      <c r="L1501" s="13" t="s">
        <v>43</v>
      </c>
      <c r="M1501" s="12" t="s">
        <v>169</v>
      </c>
      <c r="N1501" s="12" t="s">
        <v>5633</v>
      </c>
      <c r="O1501" s="13" t="s">
        <v>32</v>
      </c>
      <c r="P1501" s="13"/>
      <c r="Q1501" s="21">
        <v>45201.9247337963</v>
      </c>
      <c r="R1501" s="13" t="s">
        <v>168</v>
      </c>
      <c r="S1501" s="12" t="s">
        <v>7751</v>
      </c>
      <c r="T1501" s="12" t="s">
        <v>5690</v>
      </c>
    </row>
    <row r="1502" customHeight="1" spans="1:20">
      <c r="A1502" s="10">
        <v>45201</v>
      </c>
      <c r="B1502" s="12" t="s">
        <v>7752</v>
      </c>
      <c r="C1502" s="12" t="s">
        <v>5644</v>
      </c>
      <c r="D1502" s="13"/>
      <c r="E1502" s="12" t="str">
        <f>"071700380606"</f>
        <v>071700380606</v>
      </c>
      <c r="F1502" s="12" t="s">
        <v>7753</v>
      </c>
      <c r="G1502" s="13" t="s">
        <v>82</v>
      </c>
      <c r="H1502" s="13" t="s">
        <v>148</v>
      </c>
      <c r="I1502" s="13" t="s">
        <v>168</v>
      </c>
      <c r="J1502" s="13" t="s">
        <v>27</v>
      </c>
      <c r="K1502" s="13" t="s">
        <v>28</v>
      </c>
      <c r="L1502" s="13" t="s">
        <v>43</v>
      </c>
      <c r="M1502" s="12" t="s">
        <v>169</v>
      </c>
      <c r="N1502" s="12" t="s">
        <v>5633</v>
      </c>
      <c r="O1502" s="13" t="s">
        <v>32</v>
      </c>
      <c r="P1502" s="13"/>
      <c r="Q1502" s="21">
        <v>45201.5468518519</v>
      </c>
      <c r="R1502" s="13" t="s">
        <v>168</v>
      </c>
      <c r="S1502" s="12" t="s">
        <v>7754</v>
      </c>
      <c r="T1502" s="12" t="s">
        <v>5642</v>
      </c>
    </row>
    <row r="1503" customHeight="1" spans="1:20">
      <c r="A1503" s="10">
        <v>45201</v>
      </c>
      <c r="B1503" s="12" t="s">
        <v>7755</v>
      </c>
      <c r="C1503" s="12" t="s">
        <v>5644</v>
      </c>
      <c r="D1503" s="13"/>
      <c r="E1503" s="12" t="str">
        <f>"071700049540"</f>
        <v>071700049540</v>
      </c>
      <c r="F1503" s="12" t="s">
        <v>7756</v>
      </c>
      <c r="G1503" s="13" t="s">
        <v>82</v>
      </c>
      <c r="H1503" s="13"/>
      <c r="I1503" s="13" t="s">
        <v>168</v>
      </c>
      <c r="J1503" s="13" t="s">
        <v>27</v>
      </c>
      <c r="K1503" s="13" t="s">
        <v>28</v>
      </c>
      <c r="L1503" s="13" t="s">
        <v>43</v>
      </c>
      <c r="M1503" s="12" t="s">
        <v>169</v>
      </c>
      <c r="N1503" s="12" t="s">
        <v>5633</v>
      </c>
      <c r="O1503" s="13" t="s">
        <v>32</v>
      </c>
      <c r="P1503" s="13"/>
      <c r="Q1503" s="21">
        <v>45201.6306018519</v>
      </c>
      <c r="R1503" s="13" t="s">
        <v>168</v>
      </c>
      <c r="S1503" s="12" t="s">
        <v>7757</v>
      </c>
      <c r="T1503" s="12" t="s">
        <v>5655</v>
      </c>
    </row>
    <row r="1504" customHeight="1" spans="1:20">
      <c r="A1504" s="10">
        <v>45201</v>
      </c>
      <c r="B1504" s="12" t="s">
        <v>7758</v>
      </c>
      <c r="C1504" s="12" t="s">
        <v>5629</v>
      </c>
      <c r="D1504" s="13"/>
      <c r="E1504" s="12" t="str">
        <f>"071703641646"</f>
        <v>071703641646</v>
      </c>
      <c r="F1504" s="12" t="s">
        <v>7759</v>
      </c>
      <c r="G1504" s="13" t="s">
        <v>82</v>
      </c>
      <c r="H1504" s="13"/>
      <c r="I1504" s="13" t="s">
        <v>5632</v>
      </c>
      <c r="J1504" s="13" t="s">
        <v>27</v>
      </c>
      <c r="K1504" s="13" t="s">
        <v>28</v>
      </c>
      <c r="L1504" s="13" t="s">
        <v>43</v>
      </c>
      <c r="M1504" s="12" t="s">
        <v>169</v>
      </c>
      <c r="N1504" s="12" t="s">
        <v>5633</v>
      </c>
      <c r="O1504" s="13" t="s">
        <v>32</v>
      </c>
      <c r="P1504" s="13"/>
      <c r="Q1504" s="21">
        <v>45201.5562615741</v>
      </c>
      <c r="R1504" s="13" t="s">
        <v>168</v>
      </c>
      <c r="S1504" s="12" t="s">
        <v>7760</v>
      </c>
      <c r="T1504" s="12" t="s">
        <v>5668</v>
      </c>
    </row>
    <row r="1505" customHeight="1" spans="1:20">
      <c r="A1505" s="10">
        <v>45201</v>
      </c>
      <c r="B1505" s="12" t="s">
        <v>7761</v>
      </c>
      <c r="C1505" s="12" t="s">
        <v>5644</v>
      </c>
      <c r="D1505" s="13"/>
      <c r="E1505" s="12" t="str">
        <f>"071700311044"</f>
        <v>071700311044</v>
      </c>
      <c r="F1505" s="12" t="s">
        <v>7762</v>
      </c>
      <c r="G1505" s="13" t="s">
        <v>82</v>
      </c>
      <c r="H1505" s="13"/>
      <c r="I1505" s="13" t="s">
        <v>448</v>
      </c>
      <c r="J1505" s="13" t="s">
        <v>27</v>
      </c>
      <c r="K1505" s="13" t="s">
        <v>28</v>
      </c>
      <c r="L1505" s="13" t="s">
        <v>43</v>
      </c>
      <c r="M1505" s="12" t="s">
        <v>169</v>
      </c>
      <c r="N1505" s="12" t="s">
        <v>5633</v>
      </c>
      <c r="O1505" s="13" t="s">
        <v>32</v>
      </c>
      <c r="P1505" s="13"/>
      <c r="Q1505" s="21">
        <v>45201.5621990741</v>
      </c>
      <c r="R1505" s="13" t="s">
        <v>168</v>
      </c>
      <c r="S1505" s="12" t="s">
        <v>7763</v>
      </c>
      <c r="T1505" s="12" t="s">
        <v>5655</v>
      </c>
    </row>
    <row r="1506" customHeight="1" spans="1:20">
      <c r="A1506" s="10">
        <v>45201</v>
      </c>
      <c r="B1506" s="12" t="s">
        <v>7764</v>
      </c>
      <c r="C1506" s="12" t="s">
        <v>5629</v>
      </c>
      <c r="D1506" s="13"/>
      <c r="E1506" s="12" t="str">
        <f>"071701036205"</f>
        <v>071701036205</v>
      </c>
      <c r="F1506" s="12" t="s">
        <v>7765</v>
      </c>
      <c r="G1506" s="13" t="s">
        <v>82</v>
      </c>
      <c r="H1506" s="13"/>
      <c r="I1506" s="13" t="s">
        <v>5632</v>
      </c>
      <c r="J1506" s="13" t="s">
        <v>27</v>
      </c>
      <c r="K1506" s="13" t="s">
        <v>28</v>
      </c>
      <c r="L1506" s="13" t="s">
        <v>43</v>
      </c>
      <c r="M1506" s="12" t="s">
        <v>169</v>
      </c>
      <c r="N1506" s="12" t="s">
        <v>5633</v>
      </c>
      <c r="O1506" s="13" t="s">
        <v>32</v>
      </c>
      <c r="P1506" s="13"/>
      <c r="Q1506" s="21">
        <v>45201.6946759259</v>
      </c>
      <c r="R1506" s="13" t="s">
        <v>168</v>
      </c>
      <c r="S1506" s="12" t="s">
        <v>7766</v>
      </c>
      <c r="T1506" s="12" t="s">
        <v>6102</v>
      </c>
    </row>
    <row r="1507" customHeight="1" spans="1:20">
      <c r="A1507" s="10">
        <v>45201</v>
      </c>
      <c r="B1507" s="12" t="s">
        <v>7767</v>
      </c>
      <c r="C1507" s="12" t="s">
        <v>5644</v>
      </c>
      <c r="D1507" s="13"/>
      <c r="E1507" s="12" t="str">
        <f>"071704028141"</f>
        <v>071704028141</v>
      </c>
      <c r="F1507" s="12" t="s">
        <v>7768</v>
      </c>
      <c r="G1507" s="13" t="s">
        <v>82</v>
      </c>
      <c r="H1507" s="13"/>
      <c r="I1507" s="13" t="s">
        <v>4047</v>
      </c>
      <c r="J1507" s="13" t="s">
        <v>27</v>
      </c>
      <c r="K1507" s="13" t="s">
        <v>28</v>
      </c>
      <c r="L1507" s="13" t="s">
        <v>43</v>
      </c>
      <c r="M1507" s="12" t="s">
        <v>169</v>
      </c>
      <c r="N1507" s="12" t="s">
        <v>5633</v>
      </c>
      <c r="O1507" s="13" t="s">
        <v>32</v>
      </c>
      <c r="P1507" s="13"/>
      <c r="Q1507" s="21">
        <v>45201.4949768518</v>
      </c>
      <c r="R1507" s="13" t="s">
        <v>168</v>
      </c>
      <c r="S1507" s="12" t="s">
        <v>7769</v>
      </c>
      <c r="T1507" s="12" t="s">
        <v>5655</v>
      </c>
    </row>
    <row r="1508" customHeight="1" spans="1:20">
      <c r="A1508" s="10">
        <v>45201</v>
      </c>
      <c r="B1508" s="12" t="s">
        <v>7770</v>
      </c>
      <c r="C1508" s="12" t="s">
        <v>5879</v>
      </c>
      <c r="D1508" s="13"/>
      <c r="E1508" s="12" t="str">
        <f>"071701079782"</f>
        <v>071701079782</v>
      </c>
      <c r="F1508" s="12" t="s">
        <v>7771</v>
      </c>
      <c r="G1508" s="13" t="s">
        <v>82</v>
      </c>
      <c r="H1508" s="13" t="s">
        <v>148</v>
      </c>
      <c r="I1508" s="13" t="s">
        <v>5737</v>
      </c>
      <c r="J1508" s="13" t="s">
        <v>27</v>
      </c>
      <c r="K1508" s="13" t="s">
        <v>28</v>
      </c>
      <c r="L1508" s="13" t="s">
        <v>43</v>
      </c>
      <c r="M1508" s="12" t="s">
        <v>169</v>
      </c>
      <c r="N1508" s="12" t="s">
        <v>5633</v>
      </c>
      <c r="O1508" s="13" t="s">
        <v>32</v>
      </c>
      <c r="P1508" s="13"/>
      <c r="Q1508" s="21">
        <v>45201.5972106481</v>
      </c>
      <c r="R1508" s="13" t="s">
        <v>168</v>
      </c>
      <c r="S1508" s="12" t="s">
        <v>7772</v>
      </c>
      <c r="T1508" s="12" t="s">
        <v>5649</v>
      </c>
    </row>
    <row r="1509" customHeight="1" spans="1:20">
      <c r="A1509" s="10">
        <v>45201</v>
      </c>
      <c r="B1509" s="12" t="s">
        <v>7773</v>
      </c>
      <c r="C1509" s="12" t="s">
        <v>5735</v>
      </c>
      <c r="D1509" s="13"/>
      <c r="E1509" s="12" t="str">
        <f>"071703990009"</f>
        <v>071703990009</v>
      </c>
      <c r="F1509" s="12" t="s">
        <v>7774</v>
      </c>
      <c r="G1509" s="13" t="s">
        <v>82</v>
      </c>
      <c r="H1509" s="13" t="s">
        <v>148</v>
      </c>
      <c r="I1509" s="13" t="s">
        <v>5737</v>
      </c>
      <c r="J1509" s="13" t="s">
        <v>27</v>
      </c>
      <c r="K1509" s="13" t="s">
        <v>28</v>
      </c>
      <c r="L1509" s="13" t="s">
        <v>43</v>
      </c>
      <c r="M1509" s="12" t="s">
        <v>169</v>
      </c>
      <c r="N1509" s="12" t="s">
        <v>5633</v>
      </c>
      <c r="O1509" s="13" t="s">
        <v>32</v>
      </c>
      <c r="P1509" s="13"/>
      <c r="Q1509" s="21">
        <v>45201.8216435185</v>
      </c>
      <c r="R1509" s="13" t="s">
        <v>168</v>
      </c>
      <c r="S1509" s="12" t="s">
        <v>7775</v>
      </c>
      <c r="T1509" s="12" t="s">
        <v>5655</v>
      </c>
    </row>
    <row r="1510" customHeight="1" spans="1:20">
      <c r="A1510" s="10">
        <v>45201</v>
      </c>
      <c r="B1510" s="12" t="s">
        <v>7776</v>
      </c>
      <c r="C1510" s="12" t="s">
        <v>5629</v>
      </c>
      <c r="D1510" s="13"/>
      <c r="E1510" s="12" t="str">
        <f>"071700205061"</f>
        <v>071700205061</v>
      </c>
      <c r="F1510" s="12" t="s">
        <v>7777</v>
      </c>
      <c r="G1510" s="13" t="s">
        <v>82</v>
      </c>
      <c r="H1510" s="13"/>
      <c r="I1510" s="13" t="s">
        <v>5632</v>
      </c>
      <c r="J1510" s="13" t="s">
        <v>27</v>
      </c>
      <c r="K1510" s="13" t="s">
        <v>28</v>
      </c>
      <c r="L1510" s="13" t="s">
        <v>43</v>
      </c>
      <c r="M1510" s="12" t="s">
        <v>169</v>
      </c>
      <c r="N1510" s="12" t="s">
        <v>5633</v>
      </c>
      <c r="O1510" s="13" t="s">
        <v>32</v>
      </c>
      <c r="P1510" s="13"/>
      <c r="Q1510" s="21">
        <v>45201.4231597222</v>
      </c>
      <c r="R1510" s="13" t="s">
        <v>168</v>
      </c>
      <c r="S1510" s="12" t="s">
        <v>7778</v>
      </c>
      <c r="T1510" s="12" t="s">
        <v>7779</v>
      </c>
    </row>
    <row r="1511" customHeight="1" spans="1:20">
      <c r="A1511" s="10">
        <v>45201</v>
      </c>
      <c r="B1511" s="12" t="s">
        <v>7780</v>
      </c>
      <c r="C1511" s="12" t="s">
        <v>5629</v>
      </c>
      <c r="D1511" s="13"/>
      <c r="E1511" s="12" t="str">
        <f>"071703961339"</f>
        <v>071703961339</v>
      </c>
      <c r="F1511" s="12" t="s">
        <v>5631</v>
      </c>
      <c r="G1511" s="13" t="s">
        <v>82</v>
      </c>
      <c r="H1511" s="13" t="s">
        <v>110</v>
      </c>
      <c r="I1511" s="13" t="s">
        <v>5632</v>
      </c>
      <c r="J1511" s="13" t="s">
        <v>27</v>
      </c>
      <c r="K1511" s="13" t="s">
        <v>28</v>
      </c>
      <c r="L1511" s="13" t="s">
        <v>43</v>
      </c>
      <c r="M1511" s="12" t="s">
        <v>169</v>
      </c>
      <c r="N1511" s="12" t="s">
        <v>5633</v>
      </c>
      <c r="O1511" s="13" t="s">
        <v>32</v>
      </c>
      <c r="P1511" s="13"/>
      <c r="Q1511" s="21">
        <v>45201.680162037</v>
      </c>
      <c r="R1511" s="13" t="s">
        <v>168</v>
      </c>
      <c r="S1511" s="12" t="s">
        <v>5635</v>
      </c>
      <c r="T1511" s="12" t="s">
        <v>5655</v>
      </c>
    </row>
    <row r="1512" customHeight="1" spans="1:20">
      <c r="A1512" s="10">
        <v>45201</v>
      </c>
      <c r="B1512" s="12" t="s">
        <v>7781</v>
      </c>
      <c r="C1512" s="12" t="s">
        <v>5685</v>
      </c>
      <c r="D1512" s="13"/>
      <c r="E1512" s="12" t="str">
        <f>"071700809087"</f>
        <v>071700809087</v>
      </c>
      <c r="F1512" s="12" t="s">
        <v>7782</v>
      </c>
      <c r="G1512" s="13" t="s">
        <v>82</v>
      </c>
      <c r="H1512" s="13" t="s">
        <v>137</v>
      </c>
      <c r="I1512" s="13" t="s">
        <v>162</v>
      </c>
      <c r="J1512" s="13" t="s">
        <v>27</v>
      </c>
      <c r="K1512" s="13" t="s">
        <v>28</v>
      </c>
      <c r="L1512" s="13" t="s">
        <v>43</v>
      </c>
      <c r="M1512" s="12" t="s">
        <v>169</v>
      </c>
      <c r="N1512" s="12" t="s">
        <v>5633</v>
      </c>
      <c r="O1512" s="13" t="s">
        <v>32</v>
      </c>
      <c r="P1512" s="13"/>
      <c r="Q1512" s="21">
        <v>45201.6258564815</v>
      </c>
      <c r="R1512" s="13" t="s">
        <v>168</v>
      </c>
      <c r="S1512" s="12" t="s">
        <v>7783</v>
      </c>
      <c r="T1512" s="12" t="s">
        <v>7784</v>
      </c>
    </row>
    <row r="1513" customHeight="1" spans="1:20">
      <c r="A1513" s="10">
        <v>45201</v>
      </c>
      <c r="B1513" s="12" t="s">
        <v>7785</v>
      </c>
      <c r="C1513" s="12" t="s">
        <v>5629</v>
      </c>
      <c r="D1513" s="13"/>
      <c r="E1513" s="12" t="str">
        <f>"071700202528"</f>
        <v>071700202528</v>
      </c>
      <c r="F1513" s="12" t="s">
        <v>7786</v>
      </c>
      <c r="G1513" s="13" t="s">
        <v>82</v>
      </c>
      <c r="H1513" s="13"/>
      <c r="I1513" s="13" t="s">
        <v>5632</v>
      </c>
      <c r="J1513" s="13" t="s">
        <v>27</v>
      </c>
      <c r="K1513" s="13" t="s">
        <v>28</v>
      </c>
      <c r="L1513" s="13" t="s">
        <v>43</v>
      </c>
      <c r="M1513" s="12" t="s">
        <v>169</v>
      </c>
      <c r="N1513" s="12" t="s">
        <v>5633</v>
      </c>
      <c r="O1513" s="13" t="s">
        <v>32</v>
      </c>
      <c r="P1513" s="13"/>
      <c r="Q1513" s="21">
        <v>45201.5542361111</v>
      </c>
      <c r="R1513" s="13" t="s">
        <v>168</v>
      </c>
      <c r="S1513" s="12" t="s">
        <v>7787</v>
      </c>
      <c r="T1513" s="12" t="s">
        <v>5668</v>
      </c>
    </row>
    <row r="1514" customHeight="1" spans="1:20">
      <c r="A1514" s="10">
        <v>45201</v>
      </c>
      <c r="B1514" s="12" t="s">
        <v>7788</v>
      </c>
      <c r="C1514" s="12" t="s">
        <v>5879</v>
      </c>
      <c r="D1514" s="13"/>
      <c r="E1514" s="12" t="str">
        <f>"071700207212"</f>
        <v>071700207212</v>
      </c>
      <c r="F1514" s="12" t="s">
        <v>7220</v>
      </c>
      <c r="G1514" s="13" t="s">
        <v>82</v>
      </c>
      <c r="H1514" s="13"/>
      <c r="I1514" s="13" t="s">
        <v>5737</v>
      </c>
      <c r="J1514" s="13" t="s">
        <v>27</v>
      </c>
      <c r="K1514" s="13" t="s">
        <v>28</v>
      </c>
      <c r="L1514" s="13" t="s">
        <v>43</v>
      </c>
      <c r="M1514" s="12" t="s">
        <v>169</v>
      </c>
      <c r="N1514" s="12" t="s">
        <v>5633</v>
      </c>
      <c r="O1514" s="13" t="s">
        <v>32</v>
      </c>
      <c r="P1514" s="13"/>
      <c r="Q1514" s="21">
        <v>45201.5375231481</v>
      </c>
      <c r="R1514" s="13" t="s">
        <v>168</v>
      </c>
      <c r="S1514" s="12" t="s">
        <v>7789</v>
      </c>
      <c r="T1514" s="12" t="s">
        <v>5655</v>
      </c>
    </row>
    <row r="1515" customHeight="1" spans="1:20">
      <c r="A1515" s="10">
        <v>45201</v>
      </c>
      <c r="B1515" s="12" t="s">
        <v>7790</v>
      </c>
      <c r="C1515" s="12" t="s">
        <v>5879</v>
      </c>
      <c r="D1515" s="13"/>
      <c r="E1515" s="12" t="str">
        <f>"071700201629"</f>
        <v>071700201629</v>
      </c>
      <c r="F1515" s="12" t="s">
        <v>7220</v>
      </c>
      <c r="G1515" s="13" t="s">
        <v>82</v>
      </c>
      <c r="H1515" s="13"/>
      <c r="I1515" s="13" t="s">
        <v>5737</v>
      </c>
      <c r="J1515" s="13" t="s">
        <v>27</v>
      </c>
      <c r="K1515" s="13" t="s">
        <v>28</v>
      </c>
      <c r="L1515" s="13" t="s">
        <v>43</v>
      </c>
      <c r="M1515" s="12" t="s">
        <v>169</v>
      </c>
      <c r="N1515" s="12" t="s">
        <v>5633</v>
      </c>
      <c r="O1515" s="13" t="s">
        <v>32</v>
      </c>
      <c r="P1515" s="13"/>
      <c r="Q1515" s="21">
        <v>45201.3898032407</v>
      </c>
      <c r="R1515" s="13" t="s">
        <v>168</v>
      </c>
      <c r="S1515" s="12" t="s">
        <v>7791</v>
      </c>
      <c r="T1515" s="12" t="s">
        <v>5636</v>
      </c>
    </row>
    <row r="1516" customHeight="1" spans="1:20">
      <c r="A1516" s="10">
        <v>45201</v>
      </c>
      <c r="B1516" s="12" t="s">
        <v>7792</v>
      </c>
      <c r="C1516" s="12" t="s">
        <v>5685</v>
      </c>
      <c r="D1516" s="13"/>
      <c r="E1516" s="12" t="str">
        <f>"071704185020"</f>
        <v>071704185020</v>
      </c>
      <c r="F1516" s="12" t="s">
        <v>5052</v>
      </c>
      <c r="G1516" s="13" t="s">
        <v>82</v>
      </c>
      <c r="H1516" s="13"/>
      <c r="I1516" s="13" t="s">
        <v>991</v>
      </c>
      <c r="J1516" s="13" t="s">
        <v>27</v>
      </c>
      <c r="K1516" s="13" t="s">
        <v>28</v>
      </c>
      <c r="L1516" s="13" t="s">
        <v>43</v>
      </c>
      <c r="M1516" s="12" t="s">
        <v>169</v>
      </c>
      <c r="N1516" s="12" t="s">
        <v>5633</v>
      </c>
      <c r="O1516" s="13" t="s">
        <v>32</v>
      </c>
      <c r="P1516" s="13"/>
      <c r="Q1516" s="21">
        <v>45201.4381597222</v>
      </c>
      <c r="R1516" s="13" t="s">
        <v>168</v>
      </c>
      <c r="S1516" s="12" t="s">
        <v>7793</v>
      </c>
      <c r="T1516" s="12" t="s">
        <v>5668</v>
      </c>
    </row>
    <row r="1517" customHeight="1" spans="1:20">
      <c r="A1517" s="10">
        <v>45201</v>
      </c>
      <c r="B1517" s="12" t="s">
        <v>7794</v>
      </c>
      <c r="C1517" s="12" t="s">
        <v>5629</v>
      </c>
      <c r="D1517" s="13"/>
      <c r="E1517" s="12" t="str">
        <f>"071700387313"</f>
        <v>071700387313</v>
      </c>
      <c r="F1517" s="12" t="s">
        <v>7795</v>
      </c>
      <c r="G1517" s="13" t="s">
        <v>82</v>
      </c>
      <c r="H1517" s="13"/>
      <c r="I1517" s="13" t="s">
        <v>5632</v>
      </c>
      <c r="J1517" s="13" t="s">
        <v>27</v>
      </c>
      <c r="K1517" s="13" t="s">
        <v>28</v>
      </c>
      <c r="L1517" s="13" t="s">
        <v>43</v>
      </c>
      <c r="M1517" s="12" t="s">
        <v>169</v>
      </c>
      <c r="N1517" s="12" t="s">
        <v>5633</v>
      </c>
      <c r="O1517" s="13" t="s">
        <v>32</v>
      </c>
      <c r="P1517" s="13"/>
      <c r="Q1517" s="21">
        <v>45201.894849537</v>
      </c>
      <c r="R1517" s="13" t="s">
        <v>168</v>
      </c>
      <c r="S1517" s="12" t="s">
        <v>7796</v>
      </c>
      <c r="T1517" s="12" t="s">
        <v>5668</v>
      </c>
    </row>
    <row r="1518" customHeight="1" spans="1:20">
      <c r="A1518" s="10">
        <v>45201</v>
      </c>
      <c r="B1518" s="12" t="s">
        <v>7797</v>
      </c>
      <c r="C1518" s="12" t="s">
        <v>5879</v>
      </c>
      <c r="D1518" s="13"/>
      <c r="E1518" s="12" t="str">
        <f>"071700051380"</f>
        <v>071700051380</v>
      </c>
      <c r="F1518" s="12" t="s">
        <v>7798</v>
      </c>
      <c r="G1518" s="13" t="s">
        <v>82</v>
      </c>
      <c r="H1518" s="13"/>
      <c r="I1518" s="13" t="s">
        <v>5737</v>
      </c>
      <c r="J1518" s="13" t="s">
        <v>27</v>
      </c>
      <c r="K1518" s="13" t="s">
        <v>28</v>
      </c>
      <c r="L1518" s="13" t="s">
        <v>43</v>
      </c>
      <c r="M1518" s="12" t="s">
        <v>169</v>
      </c>
      <c r="N1518" s="12" t="s">
        <v>5633</v>
      </c>
      <c r="O1518" s="13" t="s">
        <v>32</v>
      </c>
      <c r="P1518" s="13"/>
      <c r="Q1518" s="21">
        <v>45201.5474884259</v>
      </c>
      <c r="R1518" s="13" t="s">
        <v>168</v>
      </c>
      <c r="S1518" s="12" t="s">
        <v>7799</v>
      </c>
      <c r="T1518" s="12" t="s">
        <v>7779</v>
      </c>
    </row>
    <row r="1519" customHeight="1" spans="1:20">
      <c r="A1519" s="10">
        <v>45201</v>
      </c>
      <c r="B1519" s="12" t="s">
        <v>7800</v>
      </c>
      <c r="C1519" s="12" t="s">
        <v>7801</v>
      </c>
      <c r="D1519" s="13"/>
      <c r="E1519" s="12" t="str">
        <f>"07177226271"</f>
        <v>07177226271</v>
      </c>
      <c r="F1519" s="12" t="s">
        <v>7802</v>
      </c>
      <c r="G1519" s="13" t="s">
        <v>82</v>
      </c>
      <c r="H1519" s="13" t="s">
        <v>110</v>
      </c>
      <c r="I1519" s="13" t="s">
        <v>155</v>
      </c>
      <c r="J1519" s="13" t="s">
        <v>27</v>
      </c>
      <c r="K1519" s="13" t="s">
        <v>28</v>
      </c>
      <c r="L1519" s="13" t="s">
        <v>43</v>
      </c>
      <c r="M1519" s="12" t="s">
        <v>6026</v>
      </c>
      <c r="N1519" s="12" t="s">
        <v>5633</v>
      </c>
      <c r="O1519" s="13" t="s">
        <v>32</v>
      </c>
      <c r="P1519" s="13"/>
      <c r="Q1519" s="21">
        <v>45201.668287037</v>
      </c>
      <c r="R1519" s="13" t="s">
        <v>168</v>
      </c>
      <c r="S1519" s="12" t="s">
        <v>7803</v>
      </c>
      <c r="T1519" s="12" t="s">
        <v>6102</v>
      </c>
    </row>
    <row r="1520" customHeight="1" spans="1:20">
      <c r="A1520" s="10">
        <v>45201</v>
      </c>
      <c r="B1520" s="12" t="s">
        <v>7804</v>
      </c>
      <c r="C1520" s="12" t="s">
        <v>5644</v>
      </c>
      <c r="D1520" s="13"/>
      <c r="E1520" s="12" t="str">
        <f>"071700061105"</f>
        <v>071700061105</v>
      </c>
      <c r="F1520" s="12" t="s">
        <v>7805</v>
      </c>
      <c r="G1520" s="13" t="s">
        <v>82</v>
      </c>
      <c r="H1520" s="13" t="s">
        <v>148</v>
      </c>
      <c r="I1520" s="13" t="s">
        <v>277</v>
      </c>
      <c r="J1520" s="13" t="s">
        <v>27</v>
      </c>
      <c r="K1520" s="13" t="s">
        <v>28</v>
      </c>
      <c r="L1520" s="13" t="s">
        <v>43</v>
      </c>
      <c r="M1520" s="12" t="s">
        <v>169</v>
      </c>
      <c r="N1520" s="12" t="s">
        <v>5633</v>
      </c>
      <c r="O1520" s="13" t="s">
        <v>32</v>
      </c>
      <c r="P1520" s="13"/>
      <c r="Q1520" s="21">
        <v>45201.596400463</v>
      </c>
      <c r="R1520" s="13" t="s">
        <v>168</v>
      </c>
      <c r="S1520" s="12" t="s">
        <v>7806</v>
      </c>
      <c r="T1520" s="12" t="s">
        <v>5668</v>
      </c>
    </row>
    <row r="1521" customHeight="1" spans="1:20">
      <c r="A1521" s="10">
        <v>45201</v>
      </c>
      <c r="B1521" s="12" t="s">
        <v>7807</v>
      </c>
      <c r="C1521" s="12" t="s">
        <v>5629</v>
      </c>
      <c r="D1521" s="13"/>
      <c r="E1521" s="12" t="str">
        <f>"071700345210"</f>
        <v>071700345210</v>
      </c>
      <c r="F1521" s="12" t="s">
        <v>7808</v>
      </c>
      <c r="G1521" s="13" t="s">
        <v>82</v>
      </c>
      <c r="H1521" s="13" t="s">
        <v>137</v>
      </c>
      <c r="I1521" s="13" t="s">
        <v>5632</v>
      </c>
      <c r="J1521" s="13" t="s">
        <v>27</v>
      </c>
      <c r="K1521" s="13" t="s">
        <v>28</v>
      </c>
      <c r="L1521" s="13" t="s">
        <v>43</v>
      </c>
      <c r="M1521" s="12" t="s">
        <v>169</v>
      </c>
      <c r="N1521" s="12" t="s">
        <v>5633</v>
      </c>
      <c r="O1521" s="13" t="s">
        <v>32</v>
      </c>
      <c r="P1521" s="13"/>
      <c r="Q1521" s="21">
        <v>45201.5572916667</v>
      </c>
      <c r="R1521" s="13" t="s">
        <v>168</v>
      </c>
      <c r="S1521" s="12" t="s">
        <v>7809</v>
      </c>
      <c r="T1521" s="12" t="s">
        <v>5636</v>
      </c>
    </row>
    <row r="1522" customHeight="1" spans="1:20">
      <c r="A1522" s="10">
        <v>45201</v>
      </c>
      <c r="B1522" s="12" t="s">
        <v>7810</v>
      </c>
      <c r="C1522" s="12" t="s">
        <v>5629</v>
      </c>
      <c r="D1522" s="13"/>
      <c r="E1522" s="12" t="str">
        <f>"071700110158"</f>
        <v>071700110158</v>
      </c>
      <c r="F1522" s="12" t="s">
        <v>7811</v>
      </c>
      <c r="G1522" s="13" t="s">
        <v>82</v>
      </c>
      <c r="H1522" s="13" t="s">
        <v>148</v>
      </c>
      <c r="I1522" s="13" t="s">
        <v>5632</v>
      </c>
      <c r="J1522" s="13" t="s">
        <v>27</v>
      </c>
      <c r="K1522" s="13" t="s">
        <v>28</v>
      </c>
      <c r="L1522" s="13" t="s">
        <v>43</v>
      </c>
      <c r="M1522" s="12" t="s">
        <v>169</v>
      </c>
      <c r="N1522" s="12" t="s">
        <v>5633</v>
      </c>
      <c r="O1522" s="13" t="s">
        <v>32</v>
      </c>
      <c r="P1522" s="13"/>
      <c r="Q1522" s="21">
        <v>45201.3960069444</v>
      </c>
      <c r="R1522" s="13" t="s">
        <v>168</v>
      </c>
      <c r="S1522" s="12" t="s">
        <v>7812</v>
      </c>
      <c r="T1522" s="12" t="s">
        <v>5751</v>
      </c>
    </row>
    <row r="1523" customHeight="1" spans="1:20">
      <c r="A1523" s="10">
        <v>45201</v>
      </c>
      <c r="B1523" s="12" t="s">
        <v>7813</v>
      </c>
      <c r="C1523" s="12" t="s">
        <v>5644</v>
      </c>
      <c r="D1523" s="13"/>
      <c r="E1523" s="12" t="str">
        <f>"071703091725"</f>
        <v>071703091725</v>
      </c>
      <c r="F1523" s="12" t="s">
        <v>7814</v>
      </c>
      <c r="G1523" s="13" t="s">
        <v>82</v>
      </c>
      <c r="H1523" s="13"/>
      <c r="I1523" s="13" t="s">
        <v>168</v>
      </c>
      <c r="J1523" s="13" t="s">
        <v>27</v>
      </c>
      <c r="K1523" s="13" t="s">
        <v>28</v>
      </c>
      <c r="L1523" s="13" t="s">
        <v>43</v>
      </c>
      <c r="M1523" s="12" t="s">
        <v>169</v>
      </c>
      <c r="N1523" s="12" t="s">
        <v>5633</v>
      </c>
      <c r="O1523" s="13" t="s">
        <v>32</v>
      </c>
      <c r="P1523" s="13"/>
      <c r="Q1523" s="21">
        <v>45201.556099537</v>
      </c>
      <c r="R1523" s="13" t="s">
        <v>168</v>
      </c>
      <c r="S1523" s="12" t="s">
        <v>7815</v>
      </c>
      <c r="T1523" s="12" t="s">
        <v>5668</v>
      </c>
    </row>
    <row r="1524" customHeight="1" spans="1:20">
      <c r="A1524" s="10">
        <v>45201</v>
      </c>
      <c r="B1524" s="12" t="s">
        <v>7816</v>
      </c>
      <c r="C1524" s="12" t="s">
        <v>5685</v>
      </c>
      <c r="D1524" s="13"/>
      <c r="E1524" s="12" t="str">
        <f>"071700336385"</f>
        <v>071700336385</v>
      </c>
      <c r="F1524" s="12" t="s">
        <v>7817</v>
      </c>
      <c r="G1524" s="13" t="s">
        <v>82</v>
      </c>
      <c r="H1524" s="13" t="s">
        <v>110</v>
      </c>
      <c r="I1524" s="13" t="s">
        <v>168</v>
      </c>
      <c r="J1524" s="13" t="s">
        <v>27</v>
      </c>
      <c r="K1524" s="13" t="s">
        <v>28</v>
      </c>
      <c r="L1524" s="13" t="s">
        <v>43</v>
      </c>
      <c r="M1524" s="12" t="s">
        <v>169</v>
      </c>
      <c r="N1524" s="12" t="s">
        <v>5633</v>
      </c>
      <c r="O1524" s="13" t="s">
        <v>32</v>
      </c>
      <c r="P1524" s="13"/>
      <c r="Q1524" s="21">
        <v>45201.4702199074</v>
      </c>
      <c r="R1524" s="13" t="s">
        <v>168</v>
      </c>
      <c r="S1524" s="12" t="s">
        <v>7818</v>
      </c>
      <c r="T1524" s="12" t="s">
        <v>5655</v>
      </c>
    </row>
    <row r="1525" customHeight="1" spans="1:20">
      <c r="A1525" s="10">
        <v>45201</v>
      </c>
      <c r="B1525" s="12" t="s">
        <v>7819</v>
      </c>
      <c r="C1525" s="12" t="s">
        <v>5644</v>
      </c>
      <c r="D1525" s="13"/>
      <c r="E1525" s="12" t="str">
        <f>"071700394476"</f>
        <v>071700394476</v>
      </c>
      <c r="F1525" s="12" t="s">
        <v>7820</v>
      </c>
      <c r="G1525" s="13" t="s">
        <v>82</v>
      </c>
      <c r="H1525" s="13"/>
      <c r="I1525" s="13" t="s">
        <v>168</v>
      </c>
      <c r="J1525" s="13" t="s">
        <v>27</v>
      </c>
      <c r="K1525" s="13" t="s">
        <v>28</v>
      </c>
      <c r="L1525" s="13" t="s">
        <v>43</v>
      </c>
      <c r="M1525" s="12" t="s">
        <v>169</v>
      </c>
      <c r="N1525" s="12" t="s">
        <v>5633</v>
      </c>
      <c r="O1525" s="13" t="s">
        <v>32</v>
      </c>
      <c r="P1525" s="13"/>
      <c r="Q1525" s="21">
        <v>45201.5534953704</v>
      </c>
      <c r="R1525" s="13" t="s">
        <v>168</v>
      </c>
      <c r="S1525" s="12" t="s">
        <v>7821</v>
      </c>
      <c r="T1525" s="12" t="s">
        <v>5723</v>
      </c>
    </row>
    <row r="1526" customHeight="1" spans="1:20">
      <c r="A1526" s="10">
        <v>45201</v>
      </c>
      <c r="B1526" s="12" t="s">
        <v>7822</v>
      </c>
      <c r="C1526" s="12" t="s">
        <v>5644</v>
      </c>
      <c r="D1526" s="13"/>
      <c r="E1526" s="12" t="str">
        <f>"071704354565"</f>
        <v>071704354565</v>
      </c>
      <c r="F1526" s="12" t="s">
        <v>7823</v>
      </c>
      <c r="G1526" s="13" t="s">
        <v>82</v>
      </c>
      <c r="H1526" s="13"/>
      <c r="I1526" s="13" t="s">
        <v>168</v>
      </c>
      <c r="J1526" s="13" t="s">
        <v>27</v>
      </c>
      <c r="K1526" s="13" t="s">
        <v>28</v>
      </c>
      <c r="L1526" s="13" t="s">
        <v>43</v>
      </c>
      <c r="M1526" s="12" t="s">
        <v>169</v>
      </c>
      <c r="N1526" s="12" t="s">
        <v>5633</v>
      </c>
      <c r="O1526" s="13" t="s">
        <v>32</v>
      </c>
      <c r="P1526" s="13"/>
      <c r="Q1526" s="21">
        <v>45201.7341087963</v>
      </c>
      <c r="R1526" s="13" t="s">
        <v>46</v>
      </c>
      <c r="S1526" s="12" t="s">
        <v>7824</v>
      </c>
      <c r="T1526" s="12" t="s">
        <v>5661</v>
      </c>
    </row>
    <row r="1527" customHeight="1" spans="1:20">
      <c r="A1527" s="10">
        <v>45201</v>
      </c>
      <c r="B1527" s="12" t="s">
        <v>7825</v>
      </c>
      <c r="C1527" s="12" t="s">
        <v>5644</v>
      </c>
      <c r="D1527" s="13"/>
      <c r="E1527" s="12" t="str">
        <f>"071700362607"</f>
        <v>071700362607</v>
      </c>
      <c r="F1527" s="12" t="s">
        <v>7826</v>
      </c>
      <c r="G1527" s="13" t="s">
        <v>82</v>
      </c>
      <c r="H1527" s="13" t="s">
        <v>137</v>
      </c>
      <c r="I1527" s="13" t="s">
        <v>168</v>
      </c>
      <c r="J1527" s="13" t="s">
        <v>27</v>
      </c>
      <c r="K1527" s="13" t="s">
        <v>28</v>
      </c>
      <c r="L1527" s="13" t="s">
        <v>43</v>
      </c>
      <c r="M1527" s="12" t="s">
        <v>169</v>
      </c>
      <c r="N1527" s="12" t="s">
        <v>5633</v>
      </c>
      <c r="O1527" s="13" t="s">
        <v>32</v>
      </c>
      <c r="P1527" s="13"/>
      <c r="Q1527" s="21">
        <v>45201.5754282407</v>
      </c>
      <c r="R1527" s="13" t="s">
        <v>168</v>
      </c>
      <c r="S1527" s="12" t="s">
        <v>7827</v>
      </c>
      <c r="T1527" s="12" t="s">
        <v>5649</v>
      </c>
    </row>
    <row r="1528" customHeight="1" spans="1:20">
      <c r="A1528" s="10">
        <v>45201</v>
      </c>
      <c r="B1528" s="12" t="s">
        <v>7828</v>
      </c>
      <c r="C1528" s="12" t="s">
        <v>5629</v>
      </c>
      <c r="D1528" s="13"/>
      <c r="E1528" s="12" t="str">
        <f>"071700555865"</f>
        <v>071700555865</v>
      </c>
      <c r="F1528" s="12" t="s">
        <v>7829</v>
      </c>
      <c r="G1528" s="13" t="s">
        <v>82</v>
      </c>
      <c r="H1528" s="13"/>
      <c r="I1528" s="13" t="s">
        <v>5632</v>
      </c>
      <c r="J1528" s="13" t="s">
        <v>27</v>
      </c>
      <c r="K1528" s="13" t="s">
        <v>28</v>
      </c>
      <c r="L1528" s="13" t="s">
        <v>43</v>
      </c>
      <c r="M1528" s="12" t="s">
        <v>169</v>
      </c>
      <c r="N1528" s="12" t="s">
        <v>5633</v>
      </c>
      <c r="O1528" s="13" t="s">
        <v>32</v>
      </c>
      <c r="P1528" s="13"/>
      <c r="Q1528" s="21">
        <v>45201.4443055556</v>
      </c>
      <c r="R1528" s="13" t="s">
        <v>168</v>
      </c>
      <c r="S1528" s="12" t="s">
        <v>7830</v>
      </c>
      <c r="T1528" s="12" t="s">
        <v>5723</v>
      </c>
    </row>
    <row r="1529" customHeight="1" spans="1:20">
      <c r="A1529" s="10">
        <v>45201</v>
      </c>
      <c r="B1529" s="12" t="s">
        <v>7831</v>
      </c>
      <c r="C1529" s="12" t="s">
        <v>5685</v>
      </c>
      <c r="D1529" s="13"/>
      <c r="E1529" s="12" t="str">
        <f>"071700702594"</f>
        <v>071700702594</v>
      </c>
      <c r="F1529" s="12" t="s">
        <v>7832</v>
      </c>
      <c r="G1529" s="13" t="s">
        <v>82</v>
      </c>
      <c r="H1529" s="13" t="s">
        <v>540</v>
      </c>
      <c r="I1529" s="13" t="s">
        <v>168</v>
      </c>
      <c r="J1529" s="13" t="s">
        <v>27</v>
      </c>
      <c r="K1529" s="13" t="s">
        <v>28</v>
      </c>
      <c r="L1529" s="13" t="s">
        <v>43</v>
      </c>
      <c r="M1529" s="12" t="s">
        <v>169</v>
      </c>
      <c r="N1529" s="12" t="s">
        <v>5633</v>
      </c>
      <c r="O1529" s="13" t="s">
        <v>32</v>
      </c>
      <c r="P1529" s="13"/>
      <c r="Q1529" s="21">
        <v>45201.4473032407</v>
      </c>
      <c r="R1529" s="13" t="s">
        <v>168</v>
      </c>
      <c r="S1529" s="12" t="s">
        <v>7833</v>
      </c>
      <c r="T1529" s="12" t="s">
        <v>5690</v>
      </c>
    </row>
    <row r="1530" customHeight="1" spans="1:20">
      <c r="A1530" s="10">
        <v>45201</v>
      </c>
      <c r="B1530" s="12" t="s">
        <v>7834</v>
      </c>
      <c r="C1530" s="12" t="s">
        <v>7835</v>
      </c>
      <c r="D1530" s="13"/>
      <c r="E1530" s="12" t="str">
        <f>"071700091518"</f>
        <v>071700091518</v>
      </c>
      <c r="F1530" s="12" t="s">
        <v>7836</v>
      </c>
      <c r="G1530" s="13" t="s">
        <v>82</v>
      </c>
      <c r="H1530" s="13" t="s">
        <v>110</v>
      </c>
      <c r="I1530" s="13" t="s">
        <v>34</v>
      </c>
      <c r="J1530" s="13" t="s">
        <v>27</v>
      </c>
      <c r="K1530" s="13" t="s">
        <v>28</v>
      </c>
      <c r="L1530" s="13" t="s">
        <v>43</v>
      </c>
      <c r="M1530" s="12" t="s">
        <v>169</v>
      </c>
      <c r="N1530" s="12" t="s">
        <v>5633</v>
      </c>
      <c r="O1530" s="13" t="s">
        <v>32</v>
      </c>
      <c r="P1530" s="13"/>
      <c r="Q1530" s="21">
        <v>45201.5620023148</v>
      </c>
      <c r="R1530" s="13" t="s">
        <v>168</v>
      </c>
      <c r="S1530" s="12" t="s">
        <v>7837</v>
      </c>
      <c r="T1530" s="12" t="s">
        <v>5655</v>
      </c>
    </row>
    <row r="1531" customHeight="1" spans="1:20">
      <c r="A1531" s="10">
        <v>45201</v>
      </c>
      <c r="B1531" s="12" t="s">
        <v>7838</v>
      </c>
      <c r="C1531" s="12" t="s">
        <v>5629</v>
      </c>
      <c r="D1531" s="13"/>
      <c r="E1531" s="12" t="str">
        <f>"071704572154"</f>
        <v>071704572154</v>
      </c>
      <c r="F1531" s="12" t="s">
        <v>7839</v>
      </c>
      <c r="G1531" s="13" t="s">
        <v>82</v>
      </c>
      <c r="H1531" s="13"/>
      <c r="I1531" s="13" t="s">
        <v>5632</v>
      </c>
      <c r="J1531" s="13" t="s">
        <v>27</v>
      </c>
      <c r="K1531" s="13" t="s">
        <v>28</v>
      </c>
      <c r="L1531" s="13" t="s">
        <v>43</v>
      </c>
      <c r="M1531" s="12" t="s">
        <v>169</v>
      </c>
      <c r="N1531" s="12" t="s">
        <v>5633</v>
      </c>
      <c r="O1531" s="13" t="s">
        <v>32</v>
      </c>
      <c r="P1531" s="13"/>
      <c r="Q1531" s="21">
        <v>45201.4041550926</v>
      </c>
      <c r="R1531" s="13" t="s">
        <v>168</v>
      </c>
      <c r="S1531" s="12" t="s">
        <v>7840</v>
      </c>
      <c r="T1531" s="12" t="s">
        <v>5655</v>
      </c>
    </row>
    <row r="1532" customHeight="1" spans="1:20">
      <c r="A1532" s="10">
        <v>45201</v>
      </c>
      <c r="B1532" s="12" t="s">
        <v>7841</v>
      </c>
      <c r="C1532" s="12" t="s">
        <v>5663</v>
      </c>
      <c r="D1532" s="13"/>
      <c r="E1532" s="12" t="str">
        <f>"071700000495"</f>
        <v>071700000495</v>
      </c>
      <c r="F1532" s="12" t="s">
        <v>7842</v>
      </c>
      <c r="G1532" s="13" t="s">
        <v>82</v>
      </c>
      <c r="H1532" s="13"/>
      <c r="I1532" s="13" t="s">
        <v>168</v>
      </c>
      <c r="J1532" s="13" t="s">
        <v>27</v>
      </c>
      <c r="K1532" s="13" t="s">
        <v>28</v>
      </c>
      <c r="L1532" s="13" t="s">
        <v>43</v>
      </c>
      <c r="M1532" s="12" t="s">
        <v>169</v>
      </c>
      <c r="N1532" s="12" t="s">
        <v>5633</v>
      </c>
      <c r="O1532" s="13" t="s">
        <v>32</v>
      </c>
      <c r="P1532" s="13"/>
      <c r="Q1532" s="21">
        <v>45201.5483333333</v>
      </c>
      <c r="R1532" s="13" t="s">
        <v>168</v>
      </c>
      <c r="S1532" s="12" t="s">
        <v>7843</v>
      </c>
      <c r="T1532" s="12" t="s">
        <v>7844</v>
      </c>
    </row>
    <row r="1533" customHeight="1" spans="1:20">
      <c r="A1533" s="10">
        <v>45201</v>
      </c>
      <c r="B1533" s="12" t="s">
        <v>7845</v>
      </c>
      <c r="C1533" s="12" t="s">
        <v>5644</v>
      </c>
      <c r="D1533" s="13"/>
      <c r="E1533" s="12" t="str">
        <f>"071700327879"</f>
        <v>071700327879</v>
      </c>
      <c r="F1533" s="12" t="s">
        <v>7747</v>
      </c>
      <c r="G1533" s="13" t="s">
        <v>82</v>
      </c>
      <c r="H1533" s="13"/>
      <c r="I1533" s="13" t="s">
        <v>277</v>
      </c>
      <c r="J1533" s="13" t="s">
        <v>27</v>
      </c>
      <c r="K1533" s="13" t="s">
        <v>28</v>
      </c>
      <c r="L1533" s="13" t="s">
        <v>43</v>
      </c>
      <c r="M1533" s="12" t="s">
        <v>169</v>
      </c>
      <c r="N1533" s="12" t="s">
        <v>5633</v>
      </c>
      <c r="O1533" s="13" t="s">
        <v>32</v>
      </c>
      <c r="P1533" s="13"/>
      <c r="Q1533" s="21">
        <v>45201.5206134259</v>
      </c>
      <c r="R1533" s="13" t="s">
        <v>168</v>
      </c>
      <c r="S1533" s="12" t="s">
        <v>7846</v>
      </c>
      <c r="T1533" s="12" t="s">
        <v>5655</v>
      </c>
    </row>
    <row r="1534" customHeight="1" spans="1:20">
      <c r="A1534" s="10">
        <v>45201</v>
      </c>
      <c r="B1534" s="12" t="s">
        <v>7847</v>
      </c>
      <c r="C1534" s="12" t="s">
        <v>5644</v>
      </c>
      <c r="D1534" s="13"/>
      <c r="E1534" s="12" t="str">
        <f>"071700512604"</f>
        <v>071700512604</v>
      </c>
      <c r="F1534" s="12" t="s">
        <v>7848</v>
      </c>
      <c r="G1534" s="13" t="s">
        <v>82</v>
      </c>
      <c r="H1534" s="13" t="s">
        <v>148</v>
      </c>
      <c r="I1534" s="13" t="s">
        <v>168</v>
      </c>
      <c r="J1534" s="13" t="s">
        <v>27</v>
      </c>
      <c r="K1534" s="13" t="s">
        <v>28</v>
      </c>
      <c r="L1534" s="13" t="s">
        <v>43</v>
      </c>
      <c r="M1534" s="12" t="s">
        <v>169</v>
      </c>
      <c r="N1534" s="12" t="s">
        <v>5633</v>
      </c>
      <c r="O1534" s="13" t="s">
        <v>32</v>
      </c>
      <c r="P1534" s="13"/>
      <c r="Q1534" s="21">
        <v>45201.4774652778</v>
      </c>
      <c r="R1534" s="13" t="s">
        <v>168</v>
      </c>
      <c r="S1534" s="12" t="s">
        <v>7849</v>
      </c>
      <c r="T1534" s="12" t="s">
        <v>5649</v>
      </c>
    </row>
    <row r="1535" customHeight="1" spans="1:20">
      <c r="A1535" s="10">
        <v>45201</v>
      </c>
      <c r="B1535" s="12" t="s">
        <v>7850</v>
      </c>
      <c r="C1535" s="12" t="s">
        <v>5629</v>
      </c>
      <c r="D1535" s="13"/>
      <c r="E1535" s="12" t="str">
        <f>"071700874799"</f>
        <v>071700874799</v>
      </c>
      <c r="F1535" s="12" t="s">
        <v>7851</v>
      </c>
      <c r="G1535" s="13" t="s">
        <v>82</v>
      </c>
      <c r="H1535" s="13"/>
      <c r="I1535" s="13" t="s">
        <v>5632</v>
      </c>
      <c r="J1535" s="13" t="s">
        <v>27</v>
      </c>
      <c r="K1535" s="13" t="s">
        <v>28</v>
      </c>
      <c r="L1535" s="13" t="s">
        <v>43</v>
      </c>
      <c r="M1535" s="12" t="s">
        <v>169</v>
      </c>
      <c r="N1535" s="12" t="s">
        <v>5633</v>
      </c>
      <c r="O1535" s="13" t="s">
        <v>32</v>
      </c>
      <c r="P1535" s="13"/>
      <c r="Q1535" s="21">
        <v>45201.4100578704</v>
      </c>
      <c r="R1535" s="13" t="s">
        <v>168</v>
      </c>
      <c r="S1535" s="12" t="s">
        <v>7852</v>
      </c>
      <c r="T1535" s="12" t="s">
        <v>5649</v>
      </c>
    </row>
    <row r="1536" customHeight="1" spans="1:20">
      <c r="A1536" s="10">
        <v>45201</v>
      </c>
      <c r="B1536" s="12" t="s">
        <v>7853</v>
      </c>
      <c r="C1536" s="12" t="s">
        <v>5629</v>
      </c>
      <c r="D1536" s="13"/>
      <c r="E1536" s="12" t="str">
        <f>"071700317022"</f>
        <v>071700317022</v>
      </c>
      <c r="F1536" s="12" t="s">
        <v>7854</v>
      </c>
      <c r="G1536" s="13" t="s">
        <v>82</v>
      </c>
      <c r="H1536" s="13" t="s">
        <v>110</v>
      </c>
      <c r="I1536" s="13" t="s">
        <v>5632</v>
      </c>
      <c r="J1536" s="13" t="s">
        <v>27</v>
      </c>
      <c r="K1536" s="13" t="s">
        <v>28</v>
      </c>
      <c r="L1536" s="13" t="s">
        <v>43</v>
      </c>
      <c r="M1536" s="12" t="s">
        <v>169</v>
      </c>
      <c r="N1536" s="12" t="s">
        <v>5633</v>
      </c>
      <c r="O1536" s="13" t="s">
        <v>32</v>
      </c>
      <c r="P1536" s="13"/>
      <c r="Q1536" s="21">
        <v>45201.8478356482</v>
      </c>
      <c r="R1536" s="13" t="s">
        <v>168</v>
      </c>
      <c r="S1536" s="12" t="s">
        <v>7855</v>
      </c>
      <c r="T1536" s="12" t="s">
        <v>5636</v>
      </c>
    </row>
    <row r="1537" customHeight="1" spans="1:20">
      <c r="A1537" s="10">
        <v>45201</v>
      </c>
      <c r="B1537" s="12" t="s">
        <v>7856</v>
      </c>
      <c r="C1537" s="12" t="s">
        <v>5644</v>
      </c>
      <c r="D1537" s="13"/>
      <c r="E1537" s="12" t="str">
        <f>"071700390707"</f>
        <v>071700390707</v>
      </c>
      <c r="F1537" s="12" t="s">
        <v>7857</v>
      </c>
      <c r="G1537" s="13" t="s">
        <v>82</v>
      </c>
      <c r="H1537" s="13" t="s">
        <v>110</v>
      </c>
      <c r="I1537" s="13" t="s">
        <v>1255</v>
      </c>
      <c r="J1537" s="13" t="s">
        <v>27</v>
      </c>
      <c r="K1537" s="13" t="s">
        <v>28</v>
      </c>
      <c r="L1537" s="13" t="s">
        <v>43</v>
      </c>
      <c r="M1537" s="12" t="s">
        <v>169</v>
      </c>
      <c r="N1537" s="12" t="s">
        <v>5633</v>
      </c>
      <c r="O1537" s="13" t="s">
        <v>32</v>
      </c>
      <c r="P1537" s="13"/>
      <c r="Q1537" s="21">
        <v>45201.5546875</v>
      </c>
      <c r="R1537" s="13" t="s">
        <v>168</v>
      </c>
      <c r="S1537" s="12" t="s">
        <v>7858</v>
      </c>
      <c r="T1537" s="12" t="s">
        <v>5649</v>
      </c>
    </row>
    <row r="1538" customHeight="1" spans="1:20">
      <c r="A1538" s="10">
        <v>45201</v>
      </c>
      <c r="B1538" s="12" t="s">
        <v>7859</v>
      </c>
      <c r="C1538" s="12" t="s">
        <v>5879</v>
      </c>
      <c r="D1538" s="13"/>
      <c r="E1538" s="12" t="str">
        <f>"071700109721"</f>
        <v>071700109721</v>
      </c>
      <c r="F1538" s="12" t="s">
        <v>7860</v>
      </c>
      <c r="G1538" s="13" t="s">
        <v>82</v>
      </c>
      <c r="H1538" s="13"/>
      <c r="I1538" s="13" t="s">
        <v>5737</v>
      </c>
      <c r="J1538" s="13" t="s">
        <v>27</v>
      </c>
      <c r="K1538" s="13" t="s">
        <v>28</v>
      </c>
      <c r="L1538" s="13" t="s">
        <v>43</v>
      </c>
      <c r="M1538" s="12" t="s">
        <v>169</v>
      </c>
      <c r="N1538" s="12" t="s">
        <v>5633</v>
      </c>
      <c r="O1538" s="13" t="s">
        <v>32</v>
      </c>
      <c r="P1538" s="13"/>
      <c r="Q1538" s="21">
        <v>45201.7275925926</v>
      </c>
      <c r="R1538" s="13" t="s">
        <v>46</v>
      </c>
      <c r="S1538" s="12" t="s">
        <v>7861</v>
      </c>
      <c r="T1538" s="12" t="s">
        <v>5661</v>
      </c>
    </row>
    <row r="1539" customHeight="1" spans="1:20">
      <c r="A1539" s="10">
        <v>45201</v>
      </c>
      <c r="B1539" s="12" t="s">
        <v>7862</v>
      </c>
      <c r="C1539" s="12" t="s">
        <v>5822</v>
      </c>
      <c r="D1539" s="13"/>
      <c r="E1539" s="12" t="str">
        <f>"071700111956"</f>
        <v>071700111956</v>
      </c>
      <c r="F1539" s="12" t="s">
        <v>7863</v>
      </c>
      <c r="G1539" s="13" t="s">
        <v>82</v>
      </c>
      <c r="H1539" s="13"/>
      <c r="I1539" s="13" t="s">
        <v>5737</v>
      </c>
      <c r="J1539" s="13" t="s">
        <v>27</v>
      </c>
      <c r="K1539" s="13" t="s">
        <v>28</v>
      </c>
      <c r="L1539" s="13" t="s">
        <v>43</v>
      </c>
      <c r="M1539" s="12" t="s">
        <v>169</v>
      </c>
      <c r="N1539" s="12" t="s">
        <v>5633</v>
      </c>
      <c r="O1539" s="13" t="s">
        <v>32</v>
      </c>
      <c r="P1539" s="13"/>
      <c r="Q1539" s="21">
        <v>45201.6283449074</v>
      </c>
      <c r="R1539" s="13" t="s">
        <v>168</v>
      </c>
      <c r="S1539" s="12" t="s">
        <v>7864</v>
      </c>
      <c r="T1539" s="12" t="s">
        <v>5655</v>
      </c>
    </row>
    <row r="1540" customHeight="1" spans="1:20">
      <c r="A1540" s="10">
        <v>45201</v>
      </c>
      <c r="B1540" s="12" t="s">
        <v>7865</v>
      </c>
      <c r="C1540" s="12" t="s">
        <v>5629</v>
      </c>
      <c r="D1540" s="13"/>
      <c r="E1540" s="12" t="str">
        <f>"071703762670"</f>
        <v>071703762670</v>
      </c>
      <c r="F1540" s="12" t="s">
        <v>7866</v>
      </c>
      <c r="G1540" s="13" t="s">
        <v>82</v>
      </c>
      <c r="H1540" s="13"/>
      <c r="I1540" s="13" t="s">
        <v>5632</v>
      </c>
      <c r="J1540" s="13" t="s">
        <v>27</v>
      </c>
      <c r="K1540" s="13" t="s">
        <v>28</v>
      </c>
      <c r="L1540" s="13" t="s">
        <v>43</v>
      </c>
      <c r="M1540" s="12" t="s">
        <v>169</v>
      </c>
      <c r="N1540" s="12" t="s">
        <v>5633</v>
      </c>
      <c r="O1540" s="13" t="s">
        <v>32</v>
      </c>
      <c r="P1540" s="13"/>
      <c r="Q1540" s="21">
        <v>45201.4135069444</v>
      </c>
      <c r="R1540" s="13" t="s">
        <v>168</v>
      </c>
      <c r="S1540" s="12" t="s">
        <v>7867</v>
      </c>
      <c r="T1540" s="12" t="s">
        <v>7868</v>
      </c>
    </row>
    <row r="1541" customHeight="1" spans="1:20">
      <c r="A1541" s="10">
        <v>45201</v>
      </c>
      <c r="B1541" s="12" t="s">
        <v>7869</v>
      </c>
      <c r="C1541" s="12" t="s">
        <v>5685</v>
      </c>
      <c r="D1541" s="13"/>
      <c r="E1541" s="12" t="str">
        <f>"071703986812"</f>
        <v>071703986812</v>
      </c>
      <c r="F1541" s="12" t="s">
        <v>7870</v>
      </c>
      <c r="G1541" s="13" t="s">
        <v>82</v>
      </c>
      <c r="H1541" s="13"/>
      <c r="I1541" s="13" t="s">
        <v>168</v>
      </c>
      <c r="J1541" s="13" t="s">
        <v>27</v>
      </c>
      <c r="K1541" s="13" t="s">
        <v>28</v>
      </c>
      <c r="L1541" s="13" t="s">
        <v>43</v>
      </c>
      <c r="M1541" s="12" t="s">
        <v>169</v>
      </c>
      <c r="N1541" s="12" t="s">
        <v>5633</v>
      </c>
      <c r="O1541" s="13" t="s">
        <v>32</v>
      </c>
      <c r="P1541" s="13"/>
      <c r="Q1541" s="21">
        <v>45201.6712615741</v>
      </c>
      <c r="R1541" s="13" t="s">
        <v>168</v>
      </c>
      <c r="S1541" s="12" t="s">
        <v>7871</v>
      </c>
      <c r="T1541" s="12" t="s">
        <v>5636</v>
      </c>
    </row>
    <row r="1542" customHeight="1" spans="1:20">
      <c r="A1542" s="10">
        <v>45201</v>
      </c>
      <c r="B1542" s="12" t="s">
        <v>7872</v>
      </c>
      <c r="C1542" s="12" t="s">
        <v>5644</v>
      </c>
      <c r="D1542" s="13"/>
      <c r="E1542" s="12" t="str">
        <f>"071703836983"</f>
        <v>071703836983</v>
      </c>
      <c r="F1542" s="12" t="s">
        <v>7873</v>
      </c>
      <c r="G1542" s="13" t="s">
        <v>82</v>
      </c>
      <c r="H1542" s="13"/>
      <c r="I1542" s="13" t="s">
        <v>46</v>
      </c>
      <c r="J1542" s="13" t="s">
        <v>27</v>
      </c>
      <c r="K1542" s="13" t="s">
        <v>28</v>
      </c>
      <c r="L1542" s="13" t="s">
        <v>43</v>
      </c>
      <c r="M1542" s="12" t="s">
        <v>169</v>
      </c>
      <c r="N1542" s="12" t="s">
        <v>5633</v>
      </c>
      <c r="O1542" s="13" t="s">
        <v>32</v>
      </c>
      <c r="P1542" s="13"/>
      <c r="Q1542" s="21">
        <v>45201.5650578704</v>
      </c>
      <c r="R1542" s="13" t="s">
        <v>168</v>
      </c>
      <c r="S1542" s="12" t="s">
        <v>7874</v>
      </c>
      <c r="T1542" s="12" t="s">
        <v>5649</v>
      </c>
    </row>
    <row r="1543" customHeight="1" spans="1:20">
      <c r="A1543" s="10">
        <v>45201</v>
      </c>
      <c r="B1543" s="12" t="s">
        <v>7875</v>
      </c>
      <c r="C1543" s="12" t="s">
        <v>5629</v>
      </c>
      <c r="D1543" s="13"/>
      <c r="E1543" s="12" t="str">
        <f>"071700634066"</f>
        <v>071700634066</v>
      </c>
      <c r="F1543" s="12" t="s">
        <v>7876</v>
      </c>
      <c r="G1543" s="13" t="s">
        <v>82</v>
      </c>
      <c r="H1543" s="13" t="s">
        <v>110</v>
      </c>
      <c r="I1543" s="13" t="s">
        <v>5632</v>
      </c>
      <c r="J1543" s="13" t="s">
        <v>27</v>
      </c>
      <c r="K1543" s="13" t="s">
        <v>28</v>
      </c>
      <c r="L1543" s="13" t="s">
        <v>43</v>
      </c>
      <c r="M1543" s="12" t="s">
        <v>169</v>
      </c>
      <c r="N1543" s="12" t="s">
        <v>5633</v>
      </c>
      <c r="O1543" s="13" t="s">
        <v>32</v>
      </c>
      <c r="P1543" s="13"/>
      <c r="Q1543" s="21">
        <v>45201.4698032407</v>
      </c>
      <c r="R1543" s="13" t="s">
        <v>168</v>
      </c>
      <c r="S1543" s="12" t="s">
        <v>7877</v>
      </c>
      <c r="T1543" s="12" t="s">
        <v>5668</v>
      </c>
    </row>
    <row r="1544" customHeight="1" spans="1:20">
      <c r="A1544" s="10">
        <v>45201</v>
      </c>
      <c r="B1544" s="12" t="s">
        <v>7878</v>
      </c>
      <c r="C1544" s="12" t="s">
        <v>5629</v>
      </c>
      <c r="D1544" s="13"/>
      <c r="E1544" s="12" t="str">
        <f>"071703765028"</f>
        <v>071703765028</v>
      </c>
      <c r="F1544" s="12" t="s">
        <v>7879</v>
      </c>
      <c r="G1544" s="13" t="s">
        <v>82</v>
      </c>
      <c r="H1544" s="13"/>
      <c r="I1544" s="13" t="s">
        <v>5632</v>
      </c>
      <c r="J1544" s="13" t="s">
        <v>27</v>
      </c>
      <c r="K1544" s="13" t="s">
        <v>28</v>
      </c>
      <c r="L1544" s="13" t="s">
        <v>43</v>
      </c>
      <c r="M1544" s="12" t="s">
        <v>169</v>
      </c>
      <c r="N1544" s="12" t="s">
        <v>5633</v>
      </c>
      <c r="O1544" s="13" t="s">
        <v>32</v>
      </c>
      <c r="P1544" s="13"/>
      <c r="Q1544" s="21">
        <v>45201.4341782407</v>
      </c>
      <c r="R1544" s="13" t="s">
        <v>168</v>
      </c>
      <c r="S1544" s="12" t="s">
        <v>6016</v>
      </c>
      <c r="T1544" s="12" t="s">
        <v>5655</v>
      </c>
    </row>
    <row r="1545" customHeight="1" spans="1:20">
      <c r="A1545" s="10">
        <v>45201</v>
      </c>
      <c r="B1545" s="12" t="s">
        <v>7880</v>
      </c>
      <c r="C1545" s="12" t="s">
        <v>6126</v>
      </c>
      <c r="D1545" s="13"/>
      <c r="E1545" s="12" t="str">
        <f>"15629380467"</f>
        <v>15629380467</v>
      </c>
      <c r="F1545" s="12" t="s">
        <v>7881</v>
      </c>
      <c r="G1545" s="13" t="s">
        <v>82</v>
      </c>
      <c r="H1545" s="13"/>
      <c r="I1545" s="13" t="s">
        <v>511</v>
      </c>
      <c r="J1545" s="13" t="s">
        <v>27</v>
      </c>
      <c r="K1545" s="13" t="s">
        <v>28</v>
      </c>
      <c r="L1545" s="13" t="s">
        <v>43</v>
      </c>
      <c r="M1545" s="12" t="s">
        <v>30</v>
      </c>
      <c r="N1545" s="12" t="s">
        <v>743</v>
      </c>
      <c r="O1545" s="13" t="s">
        <v>32</v>
      </c>
      <c r="P1545" s="13"/>
      <c r="Q1545" s="21">
        <v>45201.3771412037</v>
      </c>
      <c r="R1545" s="13" t="s">
        <v>46</v>
      </c>
      <c r="S1545" s="12" t="s">
        <v>7882</v>
      </c>
      <c r="T1545" s="12" t="s">
        <v>7883</v>
      </c>
    </row>
    <row r="1546" customHeight="1" spans="1:20">
      <c r="A1546" s="10">
        <v>45201</v>
      </c>
      <c r="B1546" s="12" t="s">
        <v>7884</v>
      </c>
      <c r="C1546" s="12" t="s">
        <v>7120</v>
      </c>
      <c r="D1546" s="13"/>
      <c r="E1546" s="12" t="str">
        <f>"15549328565"</f>
        <v>15549328565</v>
      </c>
      <c r="F1546" s="12" t="s">
        <v>7885</v>
      </c>
      <c r="G1546" s="13" t="s">
        <v>82</v>
      </c>
      <c r="H1546" s="13" t="s">
        <v>1452</v>
      </c>
      <c r="I1546" s="13" t="s">
        <v>149</v>
      </c>
      <c r="J1546" s="13" t="s">
        <v>27</v>
      </c>
      <c r="K1546" s="13" t="s">
        <v>28</v>
      </c>
      <c r="L1546" s="13" t="s">
        <v>43</v>
      </c>
      <c r="M1546" s="12" t="s">
        <v>30</v>
      </c>
      <c r="N1546" s="12" t="s">
        <v>31</v>
      </c>
      <c r="O1546" s="13" t="s">
        <v>32</v>
      </c>
      <c r="P1546" s="13"/>
      <c r="Q1546" s="21">
        <v>45201.7085069444</v>
      </c>
      <c r="R1546" s="13" t="s">
        <v>46</v>
      </c>
      <c r="S1546" s="12" t="s">
        <v>7886</v>
      </c>
      <c r="T1546" s="12" t="s">
        <v>7887</v>
      </c>
    </row>
    <row r="1547" customHeight="1" spans="1:20">
      <c r="A1547" s="10">
        <v>45201</v>
      </c>
      <c r="B1547" s="12" t="s">
        <v>7888</v>
      </c>
      <c r="C1547" s="12" t="s">
        <v>6126</v>
      </c>
      <c r="D1547" s="13"/>
      <c r="E1547" s="12" t="str">
        <f>"13098417831"</f>
        <v>13098417831</v>
      </c>
      <c r="F1547" s="12" t="s">
        <v>7889</v>
      </c>
      <c r="G1547" s="13" t="s">
        <v>82</v>
      </c>
      <c r="H1547" s="13"/>
      <c r="I1547" s="13" t="s">
        <v>111</v>
      </c>
      <c r="J1547" s="13" t="s">
        <v>27</v>
      </c>
      <c r="K1547" s="13" t="s">
        <v>28</v>
      </c>
      <c r="L1547" s="13" t="s">
        <v>43</v>
      </c>
      <c r="M1547" s="12" t="s">
        <v>44</v>
      </c>
      <c r="N1547" s="12" t="s">
        <v>743</v>
      </c>
      <c r="O1547" s="13" t="s">
        <v>32</v>
      </c>
      <c r="P1547" s="13"/>
      <c r="Q1547" s="21">
        <v>45201.5390509259</v>
      </c>
      <c r="R1547" s="13" t="s">
        <v>46</v>
      </c>
      <c r="S1547" s="12" t="s">
        <v>7890</v>
      </c>
      <c r="T1547" s="12" t="s">
        <v>7891</v>
      </c>
    </row>
    <row r="1548" customHeight="1" spans="1:20">
      <c r="A1548" s="10">
        <v>45201</v>
      </c>
      <c r="B1548" s="12" t="s">
        <v>7892</v>
      </c>
      <c r="C1548" s="12" t="s">
        <v>6126</v>
      </c>
      <c r="D1548" s="13"/>
      <c r="E1548" s="12" t="str">
        <f>"16671762575"</f>
        <v>16671762575</v>
      </c>
      <c r="F1548" s="12" t="s">
        <v>7893</v>
      </c>
      <c r="G1548" s="13" t="s">
        <v>82</v>
      </c>
      <c r="H1548" s="13" t="s">
        <v>540</v>
      </c>
      <c r="I1548" s="13" t="s">
        <v>111</v>
      </c>
      <c r="J1548" s="13" t="s">
        <v>27</v>
      </c>
      <c r="K1548" s="13" t="s">
        <v>28</v>
      </c>
      <c r="L1548" s="13" t="s">
        <v>43</v>
      </c>
      <c r="M1548" s="12" t="s">
        <v>44</v>
      </c>
      <c r="N1548" s="12" t="s">
        <v>743</v>
      </c>
      <c r="O1548" s="13" t="s">
        <v>32</v>
      </c>
      <c r="P1548" s="13"/>
      <c r="Q1548" s="21">
        <v>45201.6985416667</v>
      </c>
      <c r="R1548" s="13" t="s">
        <v>46</v>
      </c>
      <c r="S1548" s="12" t="s">
        <v>7894</v>
      </c>
      <c r="T1548" s="12" t="s">
        <v>7895</v>
      </c>
    </row>
    <row r="1549" customHeight="1" spans="1:20">
      <c r="A1549" s="10">
        <v>45201</v>
      </c>
      <c r="B1549" s="12" t="s">
        <v>7896</v>
      </c>
      <c r="C1549" s="12" t="s">
        <v>7897</v>
      </c>
      <c r="D1549" s="13"/>
      <c r="E1549" s="12" t="str">
        <f>"15671025676"</f>
        <v>15671025676</v>
      </c>
      <c r="F1549" s="12" t="s">
        <v>7898</v>
      </c>
      <c r="G1549" s="13" t="s">
        <v>62</v>
      </c>
      <c r="H1549" s="13"/>
      <c r="I1549" s="13" t="s">
        <v>315</v>
      </c>
      <c r="J1549" s="13" t="s">
        <v>27</v>
      </c>
      <c r="K1549" s="13" t="s">
        <v>28</v>
      </c>
      <c r="L1549" s="13" t="s">
        <v>43</v>
      </c>
      <c r="M1549" s="12" t="s">
        <v>30</v>
      </c>
      <c r="N1549" s="12" t="s">
        <v>208</v>
      </c>
      <c r="O1549" s="13" t="s">
        <v>32</v>
      </c>
      <c r="P1549" s="13"/>
      <c r="Q1549" s="21">
        <v>45201.3797337963</v>
      </c>
      <c r="R1549" s="13" t="s">
        <v>46</v>
      </c>
      <c r="S1549" s="12" t="s">
        <v>7899</v>
      </c>
      <c r="T1549" s="12" t="s">
        <v>7900</v>
      </c>
    </row>
    <row r="1550" customHeight="1" spans="1:20">
      <c r="A1550" s="10">
        <v>45201</v>
      </c>
      <c r="B1550" s="12" t="s">
        <v>7901</v>
      </c>
      <c r="C1550" s="12" t="s">
        <v>7902</v>
      </c>
      <c r="D1550" s="13"/>
      <c r="E1550" s="12" t="str">
        <f>"17671939086"</f>
        <v>17671939086</v>
      </c>
      <c r="F1550" s="12" t="s">
        <v>6181</v>
      </c>
      <c r="G1550" s="13" t="s">
        <v>62</v>
      </c>
      <c r="H1550" s="13"/>
      <c r="I1550" s="13" t="str">
        <f>"10015"</f>
        <v>10015</v>
      </c>
      <c r="J1550" s="13" t="s">
        <v>27</v>
      </c>
      <c r="K1550" s="13" t="s">
        <v>195</v>
      </c>
      <c r="L1550" s="13" t="s">
        <v>29</v>
      </c>
      <c r="M1550" s="12" t="s">
        <v>30</v>
      </c>
      <c r="N1550" s="12" t="s">
        <v>31</v>
      </c>
      <c r="O1550" s="13" t="s">
        <v>32</v>
      </c>
      <c r="P1550" s="13"/>
      <c r="Q1550" s="21">
        <v>45201.710162037</v>
      </c>
      <c r="R1550" s="13" t="s">
        <v>34</v>
      </c>
      <c r="S1550" s="12" t="s">
        <v>7903</v>
      </c>
      <c r="T1550" s="12" t="s">
        <v>7904</v>
      </c>
    </row>
    <row r="1551" customHeight="1" spans="1:20">
      <c r="A1551" s="10">
        <v>45201</v>
      </c>
      <c r="B1551" s="12" t="s">
        <v>7905</v>
      </c>
      <c r="C1551" s="12" t="s">
        <v>6126</v>
      </c>
      <c r="D1551" s="13"/>
      <c r="E1551" s="12" t="str">
        <f>"15629345392"</f>
        <v>15629345392</v>
      </c>
      <c r="F1551" s="12" t="s">
        <v>7906</v>
      </c>
      <c r="G1551" s="13" t="s">
        <v>82</v>
      </c>
      <c r="H1551" s="13"/>
      <c r="I1551" s="13" t="s">
        <v>75</v>
      </c>
      <c r="J1551" s="13" t="s">
        <v>27</v>
      </c>
      <c r="K1551" s="13" t="s">
        <v>28</v>
      </c>
      <c r="L1551" s="13" t="s">
        <v>43</v>
      </c>
      <c r="M1551" s="12" t="s">
        <v>44</v>
      </c>
      <c r="N1551" s="12" t="s">
        <v>743</v>
      </c>
      <c r="O1551" s="13" t="s">
        <v>32</v>
      </c>
      <c r="P1551" s="13"/>
      <c r="Q1551" s="21">
        <v>45201.6766203704</v>
      </c>
      <c r="R1551" s="13" t="s">
        <v>46</v>
      </c>
      <c r="S1551" s="12" t="s">
        <v>7907</v>
      </c>
      <c r="T1551" s="12"/>
    </row>
    <row r="1552" customHeight="1" spans="1:20">
      <c r="A1552" s="10">
        <v>45201</v>
      </c>
      <c r="B1552" s="12" t="s">
        <v>7908</v>
      </c>
      <c r="C1552" s="12" t="s">
        <v>204</v>
      </c>
      <c r="D1552" s="13"/>
      <c r="E1552" s="12" t="str">
        <f>"071700023062"</f>
        <v>071700023062</v>
      </c>
      <c r="F1552" s="12" t="s">
        <v>7909</v>
      </c>
      <c r="G1552" s="13" t="s">
        <v>82</v>
      </c>
      <c r="H1552" s="13" t="s">
        <v>148</v>
      </c>
      <c r="I1552" s="13" t="s">
        <v>277</v>
      </c>
      <c r="J1552" s="13" t="s">
        <v>27</v>
      </c>
      <c r="K1552" s="13" t="s">
        <v>28</v>
      </c>
      <c r="L1552" s="13" t="s">
        <v>43</v>
      </c>
      <c r="M1552" s="12" t="s">
        <v>30</v>
      </c>
      <c r="N1552" s="12" t="s">
        <v>208</v>
      </c>
      <c r="O1552" s="13" t="s">
        <v>32</v>
      </c>
      <c r="P1552" s="13"/>
      <c r="Q1552" s="21">
        <v>45201.4252314815</v>
      </c>
      <c r="R1552" s="13" t="s">
        <v>56</v>
      </c>
      <c r="S1552" s="12" t="s">
        <v>7910</v>
      </c>
      <c r="T1552" s="12"/>
    </row>
    <row r="1553" customHeight="1" spans="1:20">
      <c r="A1553" s="10">
        <v>45201</v>
      </c>
      <c r="B1553" s="12" t="s">
        <v>7911</v>
      </c>
      <c r="C1553" s="12" t="s">
        <v>204</v>
      </c>
      <c r="D1553" s="13"/>
      <c r="E1553" s="12" t="str">
        <f>"071700081746"</f>
        <v>071700081746</v>
      </c>
      <c r="F1553" s="12" t="s">
        <v>7912</v>
      </c>
      <c r="G1553" s="13" t="s">
        <v>82</v>
      </c>
      <c r="H1553" s="13" t="s">
        <v>110</v>
      </c>
      <c r="I1553" s="13" t="s">
        <v>214</v>
      </c>
      <c r="J1553" s="13" t="s">
        <v>27</v>
      </c>
      <c r="K1553" s="13" t="s">
        <v>28</v>
      </c>
      <c r="L1553" s="13" t="s">
        <v>43</v>
      </c>
      <c r="M1553" s="12" t="s">
        <v>169</v>
      </c>
      <c r="N1553" s="12" t="s">
        <v>208</v>
      </c>
      <c r="O1553" s="13" t="s">
        <v>32</v>
      </c>
      <c r="P1553" s="13"/>
      <c r="Q1553" s="21">
        <v>45201.4606365741</v>
      </c>
      <c r="R1553" s="13" t="s">
        <v>56</v>
      </c>
      <c r="S1553" s="12" t="s">
        <v>7913</v>
      </c>
      <c r="T1553" s="12"/>
    </row>
    <row r="1554" customHeight="1" spans="1:20">
      <c r="A1554" s="10">
        <v>45201</v>
      </c>
      <c r="B1554" s="12" t="s">
        <v>7914</v>
      </c>
      <c r="C1554" s="12" t="s">
        <v>204</v>
      </c>
      <c r="D1554" s="13"/>
      <c r="E1554" s="12" t="str">
        <f>"15629337779"</f>
        <v>15629337779</v>
      </c>
      <c r="F1554" s="12" t="s">
        <v>7915</v>
      </c>
      <c r="G1554" s="13" t="s">
        <v>41</v>
      </c>
      <c r="H1554" s="13"/>
      <c r="I1554" s="13" t="s">
        <v>931</v>
      </c>
      <c r="J1554" s="13" t="s">
        <v>27</v>
      </c>
      <c r="K1554" s="13" t="s">
        <v>28</v>
      </c>
      <c r="L1554" s="13" t="s">
        <v>43</v>
      </c>
      <c r="M1554" s="12" t="s">
        <v>30</v>
      </c>
      <c r="N1554" s="12" t="s">
        <v>208</v>
      </c>
      <c r="O1554" s="13" t="s">
        <v>32</v>
      </c>
      <c r="P1554" s="13"/>
      <c r="Q1554" s="21">
        <v>45201.727025463</v>
      </c>
      <c r="R1554" s="13" t="s">
        <v>56</v>
      </c>
      <c r="S1554" s="12" t="s">
        <v>7916</v>
      </c>
      <c r="T1554" s="12"/>
    </row>
    <row r="1555" customHeight="1" spans="1:20">
      <c r="A1555" s="10">
        <v>45201</v>
      </c>
      <c r="B1555" s="12" t="s">
        <v>7917</v>
      </c>
      <c r="C1555" s="12" t="s">
        <v>204</v>
      </c>
      <c r="D1555" s="13"/>
      <c r="E1555" s="12" t="str">
        <f>"13047154891"</f>
        <v>13047154891</v>
      </c>
      <c r="F1555" s="12" t="s">
        <v>7918</v>
      </c>
      <c r="G1555" s="13" t="s">
        <v>336</v>
      </c>
      <c r="H1555" s="13"/>
      <c r="I1555" s="13" t="s">
        <v>299</v>
      </c>
      <c r="J1555" s="13" t="s">
        <v>27</v>
      </c>
      <c r="K1555" s="13" t="s">
        <v>28</v>
      </c>
      <c r="L1555" s="13" t="s">
        <v>43</v>
      </c>
      <c r="M1555" s="12" t="s">
        <v>44</v>
      </c>
      <c r="N1555" s="12" t="s">
        <v>208</v>
      </c>
      <c r="O1555" s="13" t="s">
        <v>32</v>
      </c>
      <c r="P1555" s="13"/>
      <c r="Q1555" s="21">
        <v>45201.6357407407</v>
      </c>
      <c r="R1555" s="13" t="s">
        <v>56</v>
      </c>
      <c r="S1555" s="12" t="s">
        <v>7919</v>
      </c>
      <c r="T1555" s="12"/>
    </row>
    <row r="1556" customHeight="1" spans="1:20">
      <c r="A1556" s="10">
        <v>45201</v>
      </c>
      <c r="B1556" s="12" t="s">
        <v>7920</v>
      </c>
      <c r="C1556" s="12" t="s">
        <v>204</v>
      </c>
      <c r="D1556" s="13"/>
      <c r="E1556" s="12" t="str">
        <f>"071700374316"</f>
        <v>071700374316</v>
      </c>
      <c r="F1556" s="12" t="s">
        <v>7921</v>
      </c>
      <c r="G1556" s="13" t="s">
        <v>82</v>
      </c>
      <c r="H1556" s="13"/>
      <c r="I1556" s="13" t="s">
        <v>214</v>
      </c>
      <c r="J1556" s="13" t="s">
        <v>27</v>
      </c>
      <c r="K1556" s="13" t="s">
        <v>28</v>
      </c>
      <c r="L1556" s="13" t="s">
        <v>43</v>
      </c>
      <c r="M1556" s="12" t="s">
        <v>169</v>
      </c>
      <c r="N1556" s="12" t="s">
        <v>208</v>
      </c>
      <c r="O1556" s="13" t="s">
        <v>32</v>
      </c>
      <c r="P1556" s="13"/>
      <c r="Q1556" s="21">
        <v>45201.646087963</v>
      </c>
      <c r="R1556" s="13" t="s">
        <v>56</v>
      </c>
      <c r="S1556" s="12" t="s">
        <v>7922</v>
      </c>
      <c r="T1556" s="12"/>
    </row>
    <row r="1557" customHeight="1" spans="1:20">
      <c r="A1557" s="10">
        <v>45201</v>
      </c>
      <c r="B1557" s="12" t="s">
        <v>7923</v>
      </c>
      <c r="C1557" s="12" t="s">
        <v>204</v>
      </c>
      <c r="D1557" s="13"/>
      <c r="E1557" s="12" t="str">
        <f>"071700902134"</f>
        <v>071700902134</v>
      </c>
      <c r="F1557" s="12" t="s">
        <v>7924</v>
      </c>
      <c r="G1557" s="13" t="s">
        <v>82</v>
      </c>
      <c r="H1557" s="13"/>
      <c r="I1557" s="13" t="s">
        <v>448</v>
      </c>
      <c r="J1557" s="13" t="s">
        <v>27</v>
      </c>
      <c r="K1557" s="13" t="s">
        <v>28</v>
      </c>
      <c r="L1557" s="13" t="s">
        <v>43</v>
      </c>
      <c r="M1557" s="12" t="s">
        <v>169</v>
      </c>
      <c r="N1557" s="12" t="s">
        <v>208</v>
      </c>
      <c r="O1557" s="13" t="s">
        <v>32</v>
      </c>
      <c r="P1557" s="13"/>
      <c r="Q1557" s="21">
        <v>45201.6636342593</v>
      </c>
      <c r="R1557" s="13" t="s">
        <v>56</v>
      </c>
      <c r="S1557" s="12" t="s">
        <v>7925</v>
      </c>
      <c r="T1557" s="12"/>
    </row>
    <row r="1558" customHeight="1" spans="1:20">
      <c r="A1558" s="10">
        <v>45201</v>
      </c>
      <c r="B1558" s="12" t="s">
        <v>7926</v>
      </c>
      <c r="C1558" s="12" t="s">
        <v>204</v>
      </c>
      <c r="D1558" s="13"/>
      <c r="E1558" s="12" t="str">
        <f>"13032745301"</f>
        <v>13032745301</v>
      </c>
      <c r="F1558" s="12" t="s">
        <v>7927</v>
      </c>
      <c r="G1558" s="13" t="s">
        <v>82</v>
      </c>
      <c r="H1558" s="13"/>
      <c r="I1558" s="13" t="s">
        <v>155</v>
      </c>
      <c r="J1558" s="13" t="s">
        <v>27</v>
      </c>
      <c r="K1558" s="13" t="s">
        <v>28</v>
      </c>
      <c r="L1558" s="13" t="s">
        <v>43</v>
      </c>
      <c r="M1558" s="12" t="s">
        <v>30</v>
      </c>
      <c r="N1558" s="12" t="s">
        <v>208</v>
      </c>
      <c r="O1558" s="13" t="s">
        <v>32</v>
      </c>
      <c r="P1558" s="13"/>
      <c r="Q1558" s="21">
        <v>45201.7130902778</v>
      </c>
      <c r="R1558" s="13" t="s">
        <v>56</v>
      </c>
      <c r="S1558" s="12" t="s">
        <v>7928</v>
      </c>
      <c r="T1558" s="12"/>
    </row>
    <row r="1559" customHeight="1" spans="1:20">
      <c r="A1559" s="10">
        <v>45201</v>
      </c>
      <c r="B1559" s="12" t="s">
        <v>7929</v>
      </c>
      <c r="C1559" s="12" t="s">
        <v>204</v>
      </c>
      <c r="D1559" s="13"/>
      <c r="E1559" s="12" t="str">
        <f>"13047164383"</f>
        <v>13047164383</v>
      </c>
      <c r="F1559" s="12" t="s">
        <v>1567</v>
      </c>
      <c r="G1559" s="13" t="s">
        <v>130</v>
      </c>
      <c r="H1559" s="13"/>
      <c r="I1559" s="13" t="s">
        <v>384</v>
      </c>
      <c r="J1559" s="13" t="s">
        <v>27</v>
      </c>
      <c r="K1559" s="13" t="s">
        <v>28</v>
      </c>
      <c r="L1559" s="13" t="s">
        <v>43</v>
      </c>
      <c r="M1559" s="12" t="s">
        <v>30</v>
      </c>
      <c r="N1559" s="12" t="s">
        <v>208</v>
      </c>
      <c r="O1559" s="13" t="s">
        <v>32</v>
      </c>
      <c r="P1559" s="13"/>
      <c r="Q1559" s="21">
        <v>45201.4169212963</v>
      </c>
      <c r="R1559" s="13" t="s">
        <v>56</v>
      </c>
      <c r="S1559" s="12" t="s">
        <v>7930</v>
      </c>
      <c r="T1559" s="12"/>
    </row>
    <row r="1560" customHeight="1" spans="1:20">
      <c r="A1560" s="10">
        <v>45201</v>
      </c>
      <c r="B1560" s="12" t="s">
        <v>7931</v>
      </c>
      <c r="C1560" s="12" t="s">
        <v>204</v>
      </c>
      <c r="D1560" s="13"/>
      <c r="E1560" s="12" t="str">
        <f>"13098411303"</f>
        <v>13098411303</v>
      </c>
      <c r="F1560" s="12" t="s">
        <v>7932</v>
      </c>
      <c r="G1560" s="13" t="s">
        <v>69</v>
      </c>
      <c r="H1560" s="13"/>
      <c r="I1560" s="13" t="s">
        <v>337</v>
      </c>
      <c r="J1560" s="13" t="s">
        <v>27</v>
      </c>
      <c r="K1560" s="13" t="s">
        <v>28</v>
      </c>
      <c r="L1560" s="13" t="s">
        <v>43</v>
      </c>
      <c r="M1560" s="12" t="s">
        <v>44</v>
      </c>
      <c r="N1560" s="12" t="s">
        <v>208</v>
      </c>
      <c r="O1560" s="13" t="s">
        <v>32</v>
      </c>
      <c r="P1560" s="13"/>
      <c r="Q1560" s="21">
        <v>45201.7051967593</v>
      </c>
      <c r="R1560" s="13" t="s">
        <v>56</v>
      </c>
      <c r="S1560" s="12" t="s">
        <v>7933</v>
      </c>
      <c r="T1560" s="12"/>
    </row>
    <row r="1561" customHeight="1" spans="1:20">
      <c r="A1561" s="10">
        <v>45201</v>
      </c>
      <c r="B1561" s="12" t="s">
        <v>7934</v>
      </c>
      <c r="C1561" s="12" t="s">
        <v>399</v>
      </c>
      <c r="D1561" s="13"/>
      <c r="E1561" s="12" t="str">
        <f>"17507202155"</f>
        <v>17507202155</v>
      </c>
      <c r="F1561" s="12" t="s">
        <v>7935</v>
      </c>
      <c r="G1561" s="13" t="s">
        <v>130</v>
      </c>
      <c r="H1561" s="13" t="s">
        <v>148</v>
      </c>
      <c r="I1561" s="13" t="s">
        <v>241</v>
      </c>
      <c r="J1561" s="13" t="s">
        <v>27</v>
      </c>
      <c r="K1561" s="13" t="s">
        <v>28</v>
      </c>
      <c r="L1561" s="13" t="s">
        <v>43</v>
      </c>
      <c r="M1561" s="12" t="s">
        <v>30</v>
      </c>
      <c r="N1561" s="12" t="s">
        <v>31</v>
      </c>
      <c r="O1561" s="13" t="s">
        <v>32</v>
      </c>
      <c r="P1561" s="13"/>
      <c r="Q1561" s="21">
        <v>45201.7265972222</v>
      </c>
      <c r="R1561" s="13" t="s">
        <v>46</v>
      </c>
      <c r="S1561" s="12" t="s">
        <v>7936</v>
      </c>
      <c r="T1561" s="12" t="s">
        <v>7937</v>
      </c>
    </row>
    <row r="1562" customHeight="1" spans="1:20">
      <c r="A1562" s="10">
        <v>45201</v>
      </c>
      <c r="B1562" s="12" t="s">
        <v>7938</v>
      </c>
      <c r="C1562" s="12" t="s">
        <v>1753</v>
      </c>
      <c r="D1562" s="13"/>
      <c r="E1562" s="12" t="str">
        <f>"13277231079"</f>
        <v>13277231079</v>
      </c>
      <c r="F1562" s="12" t="s">
        <v>7939</v>
      </c>
      <c r="G1562" s="13" t="s">
        <v>82</v>
      </c>
      <c r="H1562" s="13"/>
      <c r="I1562" s="13" t="s">
        <v>90</v>
      </c>
      <c r="J1562" s="13" t="s">
        <v>27</v>
      </c>
      <c r="K1562" s="13" t="s">
        <v>28</v>
      </c>
      <c r="L1562" s="13" t="s">
        <v>43</v>
      </c>
      <c r="M1562" s="12" t="s">
        <v>44</v>
      </c>
      <c r="N1562" s="12" t="s">
        <v>31</v>
      </c>
      <c r="O1562" s="13" t="s">
        <v>32</v>
      </c>
      <c r="P1562" s="13"/>
      <c r="Q1562" s="21">
        <v>45201.3949768519</v>
      </c>
      <c r="R1562" s="13" t="s">
        <v>46</v>
      </c>
      <c r="S1562" s="12" t="s">
        <v>7940</v>
      </c>
      <c r="T1562" s="12" t="s">
        <v>7941</v>
      </c>
    </row>
    <row r="1563" customHeight="1" spans="1:20">
      <c r="A1563" s="10">
        <v>45201</v>
      </c>
      <c r="B1563" s="12" t="s">
        <v>7942</v>
      </c>
      <c r="C1563" s="12" t="s">
        <v>79</v>
      </c>
      <c r="D1563" s="13"/>
      <c r="E1563" s="12" t="str">
        <f>"071700188440"</f>
        <v>071700188440</v>
      </c>
      <c r="F1563" s="12" t="s">
        <v>2782</v>
      </c>
      <c r="G1563" s="13" t="s">
        <v>82</v>
      </c>
      <c r="H1563" s="13" t="s">
        <v>110</v>
      </c>
      <c r="I1563" s="13" t="s">
        <v>259</v>
      </c>
      <c r="J1563" s="13" t="s">
        <v>27</v>
      </c>
      <c r="K1563" s="13" t="s">
        <v>28</v>
      </c>
      <c r="L1563" s="13" t="s">
        <v>43</v>
      </c>
      <c r="M1563" s="12" t="s">
        <v>169</v>
      </c>
      <c r="N1563" s="12" t="s">
        <v>31</v>
      </c>
      <c r="O1563" s="13" t="s">
        <v>32</v>
      </c>
      <c r="P1563" s="13"/>
      <c r="Q1563" s="21">
        <v>45201.6898842593</v>
      </c>
      <c r="R1563" s="13" t="s">
        <v>46</v>
      </c>
      <c r="S1563" s="12" t="s">
        <v>7943</v>
      </c>
      <c r="T1563" s="12" t="s">
        <v>7944</v>
      </c>
    </row>
    <row r="1564" customHeight="1" spans="1:20">
      <c r="A1564" s="10">
        <v>45201</v>
      </c>
      <c r="B1564" s="12" t="s">
        <v>7945</v>
      </c>
      <c r="C1564" s="12" t="s">
        <v>204</v>
      </c>
      <c r="D1564" s="13"/>
      <c r="E1564" s="12" t="str">
        <f>"17671277361"</f>
        <v>17671277361</v>
      </c>
      <c r="F1564" s="12" t="s">
        <v>7946</v>
      </c>
      <c r="G1564" s="13" t="s">
        <v>69</v>
      </c>
      <c r="H1564" s="13"/>
      <c r="I1564" s="13" t="s">
        <v>880</v>
      </c>
      <c r="J1564" s="13" t="s">
        <v>27</v>
      </c>
      <c r="K1564" s="13" t="s">
        <v>28</v>
      </c>
      <c r="L1564" s="13" t="s">
        <v>43</v>
      </c>
      <c r="M1564" s="12" t="s">
        <v>30</v>
      </c>
      <c r="N1564" s="12" t="s">
        <v>208</v>
      </c>
      <c r="O1564" s="13" t="s">
        <v>32</v>
      </c>
      <c r="P1564" s="13"/>
      <c r="Q1564" s="21">
        <v>45201.660775463</v>
      </c>
      <c r="R1564" s="13" t="s">
        <v>46</v>
      </c>
      <c r="S1564" s="12" t="s">
        <v>7947</v>
      </c>
      <c r="T1564" s="12" t="s">
        <v>7948</v>
      </c>
    </row>
    <row r="1565" customHeight="1" spans="1:20">
      <c r="A1565" s="10">
        <v>45201</v>
      </c>
      <c r="B1565" s="12" t="s">
        <v>7949</v>
      </c>
      <c r="C1565" s="12" t="s">
        <v>204</v>
      </c>
      <c r="D1565" s="13"/>
      <c r="E1565" s="12" t="str">
        <f>"071700874988"</f>
        <v>071700874988</v>
      </c>
      <c r="F1565" s="12" t="s">
        <v>7950</v>
      </c>
      <c r="G1565" s="13" t="s">
        <v>82</v>
      </c>
      <c r="H1565" s="13"/>
      <c r="I1565" s="13" t="s">
        <v>168</v>
      </c>
      <c r="J1565" s="13" t="s">
        <v>27</v>
      </c>
      <c r="K1565" s="13" t="s">
        <v>28</v>
      </c>
      <c r="L1565" s="13" t="s">
        <v>43</v>
      </c>
      <c r="M1565" s="12" t="s">
        <v>169</v>
      </c>
      <c r="N1565" s="12" t="s">
        <v>208</v>
      </c>
      <c r="O1565" s="13" t="s">
        <v>32</v>
      </c>
      <c r="P1565" s="13"/>
      <c r="Q1565" s="21">
        <v>45201.3911226852</v>
      </c>
      <c r="R1565" s="13" t="s">
        <v>46</v>
      </c>
      <c r="S1565" s="12" t="s">
        <v>7951</v>
      </c>
      <c r="T1565" s="12" t="s">
        <v>7952</v>
      </c>
    </row>
    <row r="1566" customHeight="1" spans="1:20">
      <c r="A1566" s="10">
        <v>45201</v>
      </c>
      <c r="B1566" s="12" t="s">
        <v>7953</v>
      </c>
      <c r="C1566" s="12" t="s">
        <v>399</v>
      </c>
      <c r="D1566" s="13"/>
      <c r="E1566" s="12" t="str">
        <f>"13032748051"</f>
        <v>13032748051</v>
      </c>
      <c r="F1566" s="12" t="s">
        <v>7954</v>
      </c>
      <c r="G1566" s="13" t="s">
        <v>41</v>
      </c>
      <c r="H1566" s="13"/>
      <c r="I1566" s="13" t="s">
        <v>576</v>
      </c>
      <c r="J1566" s="13" t="s">
        <v>27</v>
      </c>
      <c r="K1566" s="13" t="s">
        <v>28</v>
      </c>
      <c r="L1566" s="13" t="s">
        <v>43</v>
      </c>
      <c r="M1566" s="12" t="s">
        <v>44</v>
      </c>
      <c r="N1566" s="12" t="s">
        <v>31</v>
      </c>
      <c r="O1566" s="13" t="s">
        <v>32</v>
      </c>
      <c r="P1566" s="13"/>
      <c r="Q1566" s="21">
        <v>45201.4283217593</v>
      </c>
      <c r="R1566" s="13" t="s">
        <v>46</v>
      </c>
      <c r="S1566" s="12" t="s">
        <v>7955</v>
      </c>
      <c r="T1566" s="12" t="s">
        <v>7956</v>
      </c>
    </row>
    <row r="1567" customHeight="1" spans="1:20">
      <c r="A1567" s="10">
        <v>45201</v>
      </c>
      <c r="B1567" s="12" t="s">
        <v>7957</v>
      </c>
      <c r="C1567" s="12" t="s">
        <v>824</v>
      </c>
      <c r="D1567" s="13"/>
      <c r="E1567" s="12" t="str">
        <f>"071700913768"</f>
        <v>071700913768</v>
      </c>
      <c r="F1567" s="12" t="s">
        <v>7958</v>
      </c>
      <c r="G1567" s="13" t="s">
        <v>82</v>
      </c>
      <c r="H1567" s="13" t="s">
        <v>110</v>
      </c>
      <c r="I1567" s="13" t="s">
        <v>931</v>
      </c>
      <c r="J1567" s="13" t="s">
        <v>27</v>
      </c>
      <c r="K1567" s="13" t="s">
        <v>28</v>
      </c>
      <c r="L1567" s="13" t="s">
        <v>43</v>
      </c>
      <c r="M1567" s="12" t="s">
        <v>169</v>
      </c>
      <c r="N1567" s="12" t="s">
        <v>31</v>
      </c>
      <c r="O1567" s="13" t="s">
        <v>32</v>
      </c>
      <c r="P1567" s="13"/>
      <c r="Q1567" s="21">
        <v>45201.4101736111</v>
      </c>
      <c r="R1567" s="13" t="s">
        <v>46</v>
      </c>
      <c r="S1567" s="12" t="s">
        <v>7959</v>
      </c>
      <c r="T1567" s="12" t="s">
        <v>7960</v>
      </c>
    </row>
    <row r="1568" customHeight="1" spans="1:20">
      <c r="A1568" s="10">
        <v>45201</v>
      </c>
      <c r="B1568" s="12" t="s">
        <v>7961</v>
      </c>
      <c r="C1568" s="12" t="s">
        <v>7962</v>
      </c>
      <c r="D1568" s="13"/>
      <c r="E1568" s="12" t="str">
        <f>"15071765032"</f>
        <v>15071765032</v>
      </c>
      <c r="F1568" s="12"/>
      <c r="G1568" s="13"/>
      <c r="H1568" s="13"/>
      <c r="I1568" s="13" t="s">
        <v>111</v>
      </c>
      <c r="J1568" s="13" t="s">
        <v>27</v>
      </c>
      <c r="K1568" s="13" t="s">
        <v>28</v>
      </c>
      <c r="L1568" s="13" t="s">
        <v>43</v>
      </c>
      <c r="M1568" s="12" t="s">
        <v>30</v>
      </c>
      <c r="N1568" s="12" t="s">
        <v>743</v>
      </c>
      <c r="O1568" s="13" t="s">
        <v>32</v>
      </c>
      <c r="P1568" s="13"/>
      <c r="Q1568" s="21">
        <v>45201.4176736111</v>
      </c>
      <c r="R1568" s="13" t="s">
        <v>46</v>
      </c>
      <c r="S1568" s="12" t="s">
        <v>7963</v>
      </c>
      <c r="T1568" s="12" t="s">
        <v>7964</v>
      </c>
    </row>
    <row r="1569" customHeight="1" spans="1:20">
      <c r="A1569" s="10">
        <v>45201</v>
      </c>
      <c r="B1569" s="12" t="s">
        <v>7965</v>
      </c>
      <c r="C1569" s="12" t="s">
        <v>274</v>
      </c>
      <c r="D1569" s="13"/>
      <c r="E1569" s="12" t="str">
        <f>"15587927853"</f>
        <v>15587927853</v>
      </c>
      <c r="F1569" s="12" t="s">
        <v>7966</v>
      </c>
      <c r="G1569" s="13" t="s">
        <v>130</v>
      </c>
      <c r="H1569" s="13" t="s">
        <v>148</v>
      </c>
      <c r="I1569" s="13" t="s">
        <v>97</v>
      </c>
      <c r="J1569" s="13" t="s">
        <v>27</v>
      </c>
      <c r="K1569" s="13" t="s">
        <v>28</v>
      </c>
      <c r="L1569" s="13" t="s">
        <v>43</v>
      </c>
      <c r="M1569" s="12" t="s">
        <v>30</v>
      </c>
      <c r="N1569" s="12" t="s">
        <v>208</v>
      </c>
      <c r="O1569" s="13" t="s">
        <v>32</v>
      </c>
      <c r="P1569" s="13"/>
      <c r="Q1569" s="21">
        <v>45201.6240740741</v>
      </c>
      <c r="R1569" s="13" t="s">
        <v>56</v>
      </c>
      <c r="S1569" s="12" t="s">
        <v>7967</v>
      </c>
      <c r="T1569" s="12"/>
    </row>
    <row r="1570" customHeight="1" spans="1:20">
      <c r="A1570" s="10">
        <v>45201</v>
      </c>
      <c r="B1570" s="12" t="s">
        <v>7968</v>
      </c>
      <c r="C1570" s="12" t="s">
        <v>204</v>
      </c>
      <c r="D1570" s="13"/>
      <c r="E1570" s="12" t="str">
        <f>"15586369708"</f>
        <v>15586369708</v>
      </c>
      <c r="F1570" s="12" t="s">
        <v>7969</v>
      </c>
      <c r="G1570" s="13" t="s">
        <v>130</v>
      </c>
      <c r="H1570" s="13" t="s">
        <v>148</v>
      </c>
      <c r="I1570" s="13" t="s">
        <v>124</v>
      </c>
      <c r="J1570" s="13" t="s">
        <v>27</v>
      </c>
      <c r="K1570" s="13" t="s">
        <v>28</v>
      </c>
      <c r="L1570" s="13" t="s">
        <v>43</v>
      </c>
      <c r="M1570" s="12" t="s">
        <v>30</v>
      </c>
      <c r="N1570" s="12" t="s">
        <v>208</v>
      </c>
      <c r="O1570" s="13" t="s">
        <v>32</v>
      </c>
      <c r="P1570" s="13"/>
      <c r="Q1570" s="21">
        <v>45201.4552893518</v>
      </c>
      <c r="R1570" s="13" t="s">
        <v>56</v>
      </c>
      <c r="S1570" s="12" t="s">
        <v>7970</v>
      </c>
      <c r="T1570" s="12"/>
    </row>
    <row r="1571" customHeight="1" spans="1:20">
      <c r="A1571" s="10">
        <v>45201</v>
      </c>
      <c r="B1571" s="12" t="s">
        <v>7971</v>
      </c>
      <c r="C1571" s="12" t="s">
        <v>204</v>
      </c>
      <c r="D1571" s="13"/>
      <c r="E1571" s="12" t="str">
        <f>"15607203747"</f>
        <v>15607203747</v>
      </c>
      <c r="F1571" s="12" t="s">
        <v>7972</v>
      </c>
      <c r="G1571" s="13" t="s">
        <v>336</v>
      </c>
      <c r="H1571" s="13"/>
      <c r="I1571" s="13" t="s">
        <v>54</v>
      </c>
      <c r="J1571" s="13" t="s">
        <v>27</v>
      </c>
      <c r="K1571" s="13" t="s">
        <v>28</v>
      </c>
      <c r="L1571" s="13" t="s">
        <v>43</v>
      </c>
      <c r="M1571" s="12" t="s">
        <v>44</v>
      </c>
      <c r="N1571" s="12" t="s">
        <v>208</v>
      </c>
      <c r="O1571" s="13" t="s">
        <v>32</v>
      </c>
      <c r="P1571" s="13"/>
      <c r="Q1571" s="21">
        <v>45201.7025925926</v>
      </c>
      <c r="R1571" s="13" t="s">
        <v>56</v>
      </c>
      <c r="S1571" s="12" t="s">
        <v>7973</v>
      </c>
      <c r="T1571" s="12"/>
    </row>
    <row r="1572" customHeight="1" spans="1:20">
      <c r="A1572" s="10">
        <v>45201</v>
      </c>
      <c r="B1572" s="12" t="s">
        <v>7974</v>
      </c>
      <c r="C1572" s="12" t="s">
        <v>204</v>
      </c>
      <c r="D1572" s="13"/>
      <c r="E1572" s="12" t="str">
        <f>"15671034516"</f>
        <v>15671034516</v>
      </c>
      <c r="F1572" s="12" t="s">
        <v>7975</v>
      </c>
      <c r="G1572" s="13" t="s">
        <v>336</v>
      </c>
      <c r="H1572" s="13"/>
      <c r="I1572" s="13" t="s">
        <v>241</v>
      </c>
      <c r="J1572" s="13" t="s">
        <v>27</v>
      </c>
      <c r="K1572" s="13" t="s">
        <v>28</v>
      </c>
      <c r="L1572" s="13" t="s">
        <v>43</v>
      </c>
      <c r="M1572" s="12" t="s">
        <v>30</v>
      </c>
      <c r="N1572" s="12" t="s">
        <v>208</v>
      </c>
      <c r="O1572" s="13" t="s">
        <v>32</v>
      </c>
      <c r="P1572" s="13"/>
      <c r="Q1572" s="21">
        <v>45201.6396875</v>
      </c>
      <c r="R1572" s="13" t="s">
        <v>56</v>
      </c>
      <c r="S1572" s="12" t="s">
        <v>7976</v>
      </c>
      <c r="T1572" s="12"/>
    </row>
    <row r="1573" customHeight="1" spans="1:20">
      <c r="A1573" s="10">
        <v>45201</v>
      </c>
      <c r="B1573" s="12" t="s">
        <v>7977</v>
      </c>
      <c r="C1573" s="12" t="s">
        <v>204</v>
      </c>
      <c r="D1573" s="13"/>
      <c r="E1573" s="12" t="str">
        <f>"15671035313"</f>
        <v>15671035313</v>
      </c>
      <c r="F1573" s="12" t="s">
        <v>7978</v>
      </c>
      <c r="G1573" s="13" t="s">
        <v>25</v>
      </c>
      <c r="H1573" s="13"/>
      <c r="I1573" s="13" t="s">
        <v>75</v>
      </c>
      <c r="J1573" s="13" t="s">
        <v>27</v>
      </c>
      <c r="K1573" s="13" t="s">
        <v>28</v>
      </c>
      <c r="L1573" s="13" t="s">
        <v>43</v>
      </c>
      <c r="M1573" s="12" t="s">
        <v>30</v>
      </c>
      <c r="N1573" s="12" t="s">
        <v>208</v>
      </c>
      <c r="O1573" s="13" t="s">
        <v>32</v>
      </c>
      <c r="P1573" s="13"/>
      <c r="Q1573" s="21">
        <v>45201.6712847222</v>
      </c>
      <c r="R1573" s="13" t="s">
        <v>56</v>
      </c>
      <c r="S1573" s="12" t="s">
        <v>7979</v>
      </c>
      <c r="T1573" s="12"/>
    </row>
    <row r="1574" customHeight="1" spans="1:20">
      <c r="A1574" s="10">
        <v>45201</v>
      </c>
      <c r="B1574" s="12" t="s">
        <v>7980</v>
      </c>
      <c r="C1574" s="12" t="s">
        <v>204</v>
      </c>
      <c r="D1574" s="13"/>
      <c r="E1574" s="12" t="str">
        <f>"15672528126"</f>
        <v>15672528126</v>
      </c>
      <c r="F1574" s="12" t="s">
        <v>7981</v>
      </c>
      <c r="G1574" s="13" t="s">
        <v>194</v>
      </c>
      <c r="H1574" s="13"/>
      <c r="I1574" s="13" t="s">
        <v>97</v>
      </c>
      <c r="J1574" s="13" t="s">
        <v>27</v>
      </c>
      <c r="K1574" s="13" t="s">
        <v>28</v>
      </c>
      <c r="L1574" s="13" t="s">
        <v>43</v>
      </c>
      <c r="M1574" s="12" t="s">
        <v>30</v>
      </c>
      <c r="N1574" s="12" t="s">
        <v>208</v>
      </c>
      <c r="O1574" s="13" t="s">
        <v>32</v>
      </c>
      <c r="P1574" s="13"/>
      <c r="Q1574" s="21">
        <v>45201.7267708333</v>
      </c>
      <c r="R1574" s="13" t="s">
        <v>56</v>
      </c>
      <c r="S1574" s="12" t="s">
        <v>7982</v>
      </c>
      <c r="T1574" s="12"/>
    </row>
    <row r="1575" customHeight="1" spans="1:20">
      <c r="A1575" s="10">
        <v>45201</v>
      </c>
      <c r="B1575" s="12" t="s">
        <v>7983</v>
      </c>
      <c r="C1575" s="12" t="s">
        <v>274</v>
      </c>
      <c r="D1575" s="13"/>
      <c r="E1575" s="12" t="str">
        <f>"18671733631"</f>
        <v>18671733631</v>
      </c>
      <c r="F1575" s="12" t="s">
        <v>7984</v>
      </c>
      <c r="G1575" s="13" t="s">
        <v>247</v>
      </c>
      <c r="H1575" s="13"/>
      <c r="I1575" s="13" t="s">
        <v>207</v>
      </c>
      <c r="J1575" s="13" t="s">
        <v>27</v>
      </c>
      <c r="K1575" s="13" t="s">
        <v>28</v>
      </c>
      <c r="L1575" s="13" t="s">
        <v>43</v>
      </c>
      <c r="M1575" s="12" t="s">
        <v>30</v>
      </c>
      <c r="N1575" s="12" t="s">
        <v>208</v>
      </c>
      <c r="O1575" s="13" t="s">
        <v>32</v>
      </c>
      <c r="P1575" s="13"/>
      <c r="Q1575" s="21">
        <v>45201.478125</v>
      </c>
      <c r="R1575" s="13" t="s">
        <v>56</v>
      </c>
      <c r="S1575" s="12" t="s">
        <v>7985</v>
      </c>
      <c r="T1575" s="12"/>
    </row>
    <row r="1576" customHeight="1" spans="1:20">
      <c r="A1576" s="10">
        <v>45201</v>
      </c>
      <c r="B1576" s="12" t="s">
        <v>7986</v>
      </c>
      <c r="C1576" s="12" t="s">
        <v>121</v>
      </c>
      <c r="D1576" s="13"/>
      <c r="E1576" s="12" t="str">
        <f>"13294243026"</f>
        <v>13294243026</v>
      </c>
      <c r="F1576" s="12" t="s">
        <v>7987</v>
      </c>
      <c r="G1576" s="13" t="s">
        <v>130</v>
      </c>
      <c r="H1576" s="13"/>
      <c r="I1576" s="13" t="s">
        <v>576</v>
      </c>
      <c r="J1576" s="13" t="s">
        <v>27</v>
      </c>
      <c r="K1576" s="13" t="s">
        <v>28</v>
      </c>
      <c r="L1576" s="13" t="s">
        <v>43</v>
      </c>
      <c r="M1576" s="12" t="s">
        <v>44</v>
      </c>
      <c r="N1576" s="12" t="s">
        <v>31</v>
      </c>
      <c r="O1576" s="13" t="s">
        <v>32</v>
      </c>
      <c r="P1576" s="13"/>
      <c r="Q1576" s="21">
        <v>45201.4533101852</v>
      </c>
      <c r="R1576" s="13" t="s">
        <v>56</v>
      </c>
      <c r="S1576" s="22" t="s">
        <v>7988</v>
      </c>
      <c r="T1576" s="12"/>
    </row>
    <row r="1577" customHeight="1" spans="1:20">
      <c r="A1577" s="10">
        <v>45201</v>
      </c>
      <c r="B1577" s="12" t="s">
        <v>7989</v>
      </c>
      <c r="C1577" s="12" t="s">
        <v>121</v>
      </c>
      <c r="D1577" s="13"/>
      <c r="E1577" s="12" t="str">
        <f>"18972031973"</f>
        <v>18972031973</v>
      </c>
      <c r="F1577" s="12" t="s">
        <v>7990</v>
      </c>
      <c r="G1577" s="13" t="s">
        <v>53</v>
      </c>
      <c r="H1577" s="13"/>
      <c r="I1577" s="13" t="s">
        <v>299</v>
      </c>
      <c r="J1577" s="13" t="s">
        <v>27</v>
      </c>
      <c r="K1577" s="13" t="s">
        <v>28</v>
      </c>
      <c r="L1577" s="13" t="s">
        <v>43</v>
      </c>
      <c r="M1577" s="12" t="s">
        <v>44</v>
      </c>
      <c r="N1577" s="12" t="s">
        <v>31</v>
      </c>
      <c r="O1577" s="13" t="s">
        <v>32</v>
      </c>
      <c r="P1577" s="13"/>
      <c r="Q1577" s="21">
        <v>45201.6978935185</v>
      </c>
      <c r="R1577" s="13" t="s">
        <v>56</v>
      </c>
      <c r="S1577" s="12" t="s">
        <v>7991</v>
      </c>
      <c r="T1577" s="12"/>
    </row>
    <row r="1578" customHeight="1" spans="1:20">
      <c r="A1578" s="10">
        <v>45201</v>
      </c>
      <c r="B1578" s="12" t="s">
        <v>7992</v>
      </c>
      <c r="C1578" s="12" t="s">
        <v>274</v>
      </c>
      <c r="D1578" s="13"/>
      <c r="E1578" s="12" t="str">
        <f>"15671070053"</f>
        <v>15671070053</v>
      </c>
      <c r="F1578" s="12" t="s">
        <v>7993</v>
      </c>
      <c r="G1578" s="13" t="s">
        <v>25</v>
      </c>
      <c r="H1578" s="13"/>
      <c r="I1578" s="13" t="s">
        <v>576</v>
      </c>
      <c r="J1578" s="13" t="s">
        <v>27</v>
      </c>
      <c r="K1578" s="13" t="s">
        <v>28</v>
      </c>
      <c r="L1578" s="13" t="s">
        <v>43</v>
      </c>
      <c r="M1578" s="12" t="s">
        <v>44</v>
      </c>
      <c r="N1578" s="12" t="s">
        <v>208</v>
      </c>
      <c r="O1578" s="13" t="s">
        <v>32</v>
      </c>
      <c r="P1578" s="13"/>
      <c r="Q1578" s="21">
        <v>45201.6120717593</v>
      </c>
      <c r="R1578" s="13" t="s">
        <v>56</v>
      </c>
      <c r="S1578" s="12" t="s">
        <v>7994</v>
      </c>
      <c r="T1578" s="12"/>
    </row>
    <row r="1579" customHeight="1" spans="1:20">
      <c r="A1579" s="10">
        <v>45201</v>
      </c>
      <c r="B1579" s="12" t="s">
        <v>7995</v>
      </c>
      <c r="C1579" s="12" t="s">
        <v>204</v>
      </c>
      <c r="D1579" s="13"/>
      <c r="E1579" s="12" t="str">
        <f>"071703322958"</f>
        <v>071703322958</v>
      </c>
      <c r="F1579" s="12" t="s">
        <v>7996</v>
      </c>
      <c r="G1579" s="13" t="s">
        <v>82</v>
      </c>
      <c r="H1579" s="13"/>
      <c r="I1579" s="13" t="s">
        <v>175</v>
      </c>
      <c r="J1579" s="13" t="s">
        <v>27</v>
      </c>
      <c r="K1579" s="13" t="s">
        <v>28</v>
      </c>
      <c r="L1579" s="13" t="s">
        <v>43</v>
      </c>
      <c r="M1579" s="12" t="s">
        <v>169</v>
      </c>
      <c r="N1579" s="12" t="s">
        <v>208</v>
      </c>
      <c r="O1579" s="13" t="s">
        <v>32</v>
      </c>
      <c r="P1579" s="13"/>
      <c r="Q1579" s="21">
        <v>45201.4211921296</v>
      </c>
      <c r="R1579" s="13" t="s">
        <v>56</v>
      </c>
      <c r="S1579" s="12" t="s">
        <v>7997</v>
      </c>
      <c r="T1579" s="12"/>
    </row>
    <row r="1580" customHeight="1" spans="1:20">
      <c r="A1580" s="10">
        <v>45201</v>
      </c>
      <c r="B1580" s="12" t="s">
        <v>7998</v>
      </c>
      <c r="C1580" s="12" t="s">
        <v>204</v>
      </c>
      <c r="D1580" s="13"/>
      <c r="E1580" s="12" t="str">
        <f>"071700467826"</f>
        <v>071700467826</v>
      </c>
      <c r="F1580" s="12" t="s">
        <v>7999</v>
      </c>
      <c r="G1580" s="13" t="s">
        <v>82</v>
      </c>
      <c r="H1580" s="13"/>
      <c r="I1580" s="13" t="s">
        <v>168</v>
      </c>
      <c r="J1580" s="13" t="s">
        <v>27</v>
      </c>
      <c r="K1580" s="13" t="s">
        <v>28</v>
      </c>
      <c r="L1580" s="13" t="s">
        <v>43</v>
      </c>
      <c r="M1580" s="12" t="s">
        <v>169</v>
      </c>
      <c r="N1580" s="12" t="s">
        <v>208</v>
      </c>
      <c r="O1580" s="13" t="s">
        <v>32</v>
      </c>
      <c r="P1580" s="13"/>
      <c r="Q1580" s="21">
        <v>45201.607962963</v>
      </c>
      <c r="R1580" s="13" t="s">
        <v>46</v>
      </c>
      <c r="S1580" s="12" t="s">
        <v>8000</v>
      </c>
      <c r="T1580" s="12"/>
    </row>
    <row r="1581" customHeight="1" spans="1:20">
      <c r="A1581" s="10">
        <v>45201</v>
      </c>
      <c r="B1581" s="12" t="s">
        <v>8001</v>
      </c>
      <c r="C1581" s="12" t="s">
        <v>6409</v>
      </c>
      <c r="D1581" s="13"/>
      <c r="E1581" s="12" t="str">
        <f>"15549389603"</f>
        <v>15549389603</v>
      </c>
      <c r="F1581" s="12" t="s">
        <v>8002</v>
      </c>
      <c r="G1581" s="13" t="s">
        <v>25</v>
      </c>
      <c r="H1581" s="13" t="s">
        <v>148</v>
      </c>
      <c r="I1581" s="13" t="s">
        <v>315</v>
      </c>
      <c r="J1581" s="13" t="s">
        <v>27</v>
      </c>
      <c r="K1581" s="13" t="s">
        <v>28</v>
      </c>
      <c r="L1581" s="13" t="s">
        <v>43</v>
      </c>
      <c r="M1581" s="12" t="s">
        <v>30</v>
      </c>
      <c r="N1581" s="12" t="s">
        <v>31</v>
      </c>
      <c r="O1581" s="13" t="s">
        <v>32</v>
      </c>
      <c r="P1581" s="13"/>
      <c r="Q1581" s="21">
        <v>45201.7050347222</v>
      </c>
      <c r="R1581" s="13" t="s">
        <v>46</v>
      </c>
      <c r="S1581" s="12" t="s">
        <v>8003</v>
      </c>
      <c r="T1581" s="12"/>
    </row>
    <row r="1582" customHeight="1" spans="1:20">
      <c r="A1582" s="10">
        <v>45201</v>
      </c>
      <c r="B1582" s="12" t="s">
        <v>8004</v>
      </c>
      <c r="C1582" s="12" t="s">
        <v>50</v>
      </c>
      <c r="D1582" s="13"/>
      <c r="E1582" s="12" t="str">
        <f>"15629333935"</f>
        <v>15629333935</v>
      </c>
      <c r="F1582" s="12" t="s">
        <v>8005</v>
      </c>
      <c r="G1582" s="13" t="s">
        <v>130</v>
      </c>
      <c r="H1582" s="13"/>
      <c r="I1582" s="13" t="s">
        <v>299</v>
      </c>
      <c r="J1582" s="13" t="s">
        <v>27</v>
      </c>
      <c r="K1582" s="13" t="s">
        <v>28</v>
      </c>
      <c r="L1582" s="13" t="s">
        <v>43</v>
      </c>
      <c r="M1582" s="12" t="s">
        <v>30</v>
      </c>
      <c r="N1582" s="12" t="s">
        <v>31</v>
      </c>
      <c r="O1582" s="13" t="s">
        <v>32</v>
      </c>
      <c r="P1582" s="13"/>
      <c r="Q1582" s="21">
        <v>45201.7025</v>
      </c>
      <c r="R1582" s="13" t="s">
        <v>56</v>
      </c>
      <c r="S1582" s="12" t="s">
        <v>8006</v>
      </c>
      <c r="T1582" s="12"/>
    </row>
    <row r="1583" customHeight="1" spans="1:20">
      <c r="A1583" s="10">
        <v>45201</v>
      </c>
      <c r="B1583" s="12" t="s">
        <v>8007</v>
      </c>
      <c r="C1583" s="12" t="s">
        <v>6694</v>
      </c>
      <c r="D1583" s="13"/>
      <c r="E1583" s="12" t="str">
        <f>"15671050672"</f>
        <v>15671050672</v>
      </c>
      <c r="F1583" s="12" t="s">
        <v>8008</v>
      </c>
      <c r="G1583" s="13" t="s">
        <v>62</v>
      </c>
      <c r="H1583" s="13"/>
      <c r="I1583" s="13" t="s">
        <v>175</v>
      </c>
      <c r="J1583" s="13" t="s">
        <v>27</v>
      </c>
      <c r="K1583" s="13" t="s">
        <v>28</v>
      </c>
      <c r="L1583" s="13" t="s">
        <v>43</v>
      </c>
      <c r="M1583" s="12" t="s">
        <v>44</v>
      </c>
      <c r="N1583" s="12" t="s">
        <v>31</v>
      </c>
      <c r="O1583" s="13" t="s">
        <v>32</v>
      </c>
      <c r="P1583" s="13"/>
      <c r="Q1583" s="21">
        <v>45201.4893865741</v>
      </c>
      <c r="R1583" s="13" t="s">
        <v>46</v>
      </c>
      <c r="S1583" s="12" t="s">
        <v>8009</v>
      </c>
      <c r="T1583" s="12" t="s">
        <v>8010</v>
      </c>
    </row>
    <row r="1584" customHeight="1" spans="1:20">
      <c r="A1584" s="10">
        <v>45201</v>
      </c>
      <c r="B1584" s="12" t="s">
        <v>8011</v>
      </c>
      <c r="C1584" s="12" t="s">
        <v>6302</v>
      </c>
      <c r="D1584" s="13"/>
      <c r="E1584" s="12" t="str">
        <f>"15671047275"</f>
        <v>15671047275</v>
      </c>
      <c r="F1584" s="12" t="s">
        <v>8012</v>
      </c>
      <c r="G1584" s="13" t="s">
        <v>130</v>
      </c>
      <c r="H1584" s="13" t="s">
        <v>110</v>
      </c>
      <c r="I1584" s="13" t="s">
        <v>131</v>
      </c>
      <c r="J1584" s="13" t="s">
        <v>27</v>
      </c>
      <c r="K1584" s="13" t="s">
        <v>28</v>
      </c>
      <c r="L1584" s="13" t="s">
        <v>43</v>
      </c>
      <c r="M1584" s="12" t="s">
        <v>30</v>
      </c>
      <c r="N1584" s="12" t="s">
        <v>31</v>
      </c>
      <c r="O1584" s="13" t="s">
        <v>32</v>
      </c>
      <c r="P1584" s="13"/>
      <c r="Q1584" s="21">
        <v>45201.6385069444</v>
      </c>
      <c r="R1584" s="13" t="s">
        <v>46</v>
      </c>
      <c r="S1584" s="12" t="s">
        <v>8013</v>
      </c>
      <c r="T1584" s="12" t="s">
        <v>8014</v>
      </c>
    </row>
    <row r="1585" customHeight="1" spans="1:20">
      <c r="A1585" s="10">
        <v>45201</v>
      </c>
      <c r="B1585" s="12" t="s">
        <v>8015</v>
      </c>
      <c r="C1585" s="12" t="s">
        <v>6302</v>
      </c>
      <c r="D1585" s="13"/>
      <c r="E1585" s="12" t="str">
        <f>"13117271280"</f>
        <v>13117271280</v>
      </c>
      <c r="F1585" s="12" t="s">
        <v>8016</v>
      </c>
      <c r="G1585" s="13" t="s">
        <v>130</v>
      </c>
      <c r="H1585" s="13"/>
      <c r="I1585" s="13" t="s">
        <v>299</v>
      </c>
      <c r="J1585" s="13" t="s">
        <v>27</v>
      </c>
      <c r="K1585" s="13" t="s">
        <v>28</v>
      </c>
      <c r="L1585" s="13" t="s">
        <v>43</v>
      </c>
      <c r="M1585" s="12" t="s">
        <v>30</v>
      </c>
      <c r="N1585" s="12" t="s">
        <v>31</v>
      </c>
      <c r="O1585" s="13" t="s">
        <v>32</v>
      </c>
      <c r="P1585" s="13"/>
      <c r="Q1585" s="21">
        <v>45201.6531944444</v>
      </c>
      <c r="R1585" s="13" t="s">
        <v>46</v>
      </c>
      <c r="S1585" s="12" t="s">
        <v>8017</v>
      </c>
      <c r="T1585" s="12" t="s">
        <v>8018</v>
      </c>
    </row>
    <row r="1586" customHeight="1" spans="1:20">
      <c r="A1586" s="10">
        <v>45201</v>
      </c>
      <c r="B1586" s="12" t="s">
        <v>8019</v>
      </c>
      <c r="C1586" s="12" t="s">
        <v>8020</v>
      </c>
      <c r="D1586" s="13"/>
      <c r="E1586" s="12" t="str">
        <f>"15571757196"</f>
        <v>15571757196</v>
      </c>
      <c r="F1586" s="12" t="s">
        <v>6373</v>
      </c>
      <c r="G1586" s="13" t="s">
        <v>130</v>
      </c>
      <c r="H1586" s="13"/>
      <c r="I1586" s="13" t="s">
        <v>241</v>
      </c>
      <c r="J1586" s="13" t="s">
        <v>27</v>
      </c>
      <c r="K1586" s="13" t="s">
        <v>28</v>
      </c>
      <c r="L1586" s="13" t="s">
        <v>43</v>
      </c>
      <c r="M1586" s="12" t="s">
        <v>30</v>
      </c>
      <c r="N1586" s="12" t="s">
        <v>31</v>
      </c>
      <c r="O1586" s="13" t="s">
        <v>32</v>
      </c>
      <c r="P1586" s="13"/>
      <c r="Q1586" s="21">
        <v>45201.6744212963</v>
      </c>
      <c r="R1586" s="13" t="s">
        <v>46</v>
      </c>
      <c r="S1586" s="12" t="s">
        <v>8021</v>
      </c>
      <c r="T1586" s="12" t="s">
        <v>8022</v>
      </c>
    </row>
    <row r="1587" customHeight="1" spans="1:20">
      <c r="A1587" s="10">
        <v>45201</v>
      </c>
      <c r="B1587" s="12" t="s">
        <v>8023</v>
      </c>
      <c r="C1587" s="12" t="s">
        <v>8020</v>
      </c>
      <c r="D1587" s="13"/>
      <c r="E1587" s="12" t="str">
        <f>"17671266229"</f>
        <v>17671266229</v>
      </c>
      <c r="F1587" s="12" t="s">
        <v>8024</v>
      </c>
      <c r="G1587" s="13" t="s">
        <v>130</v>
      </c>
      <c r="H1587" s="13"/>
      <c r="I1587" s="13" t="s">
        <v>70</v>
      </c>
      <c r="J1587" s="13" t="s">
        <v>27</v>
      </c>
      <c r="K1587" s="13" t="s">
        <v>28</v>
      </c>
      <c r="L1587" s="13" t="s">
        <v>43</v>
      </c>
      <c r="M1587" s="12" t="s">
        <v>30</v>
      </c>
      <c r="N1587" s="12" t="s">
        <v>31</v>
      </c>
      <c r="O1587" s="13" t="s">
        <v>32</v>
      </c>
      <c r="P1587" s="13"/>
      <c r="Q1587" s="21">
        <v>45201.5138310185</v>
      </c>
      <c r="R1587" s="13" t="s">
        <v>46</v>
      </c>
      <c r="S1587" s="12" t="s">
        <v>8025</v>
      </c>
      <c r="T1587" s="12" t="s">
        <v>8026</v>
      </c>
    </row>
    <row r="1588" customHeight="1" spans="1:20">
      <c r="A1588" s="10">
        <v>45201</v>
      </c>
      <c r="B1588" s="12" t="s">
        <v>8027</v>
      </c>
      <c r="C1588" s="12" t="s">
        <v>7199</v>
      </c>
      <c r="D1588" s="13"/>
      <c r="E1588" s="12" t="str">
        <f>"15672531676"</f>
        <v>15672531676</v>
      </c>
      <c r="F1588" s="12" t="s">
        <v>8028</v>
      </c>
      <c r="G1588" s="13" t="s">
        <v>25</v>
      </c>
      <c r="H1588" s="13"/>
      <c r="I1588" s="13" t="str">
        <f>"10015"</f>
        <v>10015</v>
      </c>
      <c r="J1588" s="13" t="s">
        <v>27</v>
      </c>
      <c r="K1588" s="13" t="s">
        <v>76</v>
      </c>
      <c r="L1588" s="13" t="s">
        <v>29</v>
      </c>
      <c r="M1588" s="12" t="s">
        <v>30</v>
      </c>
      <c r="N1588" s="12" t="s">
        <v>31</v>
      </c>
      <c r="O1588" s="13" t="s">
        <v>32</v>
      </c>
      <c r="P1588" s="13"/>
      <c r="Q1588" s="21">
        <v>45201.7036921296</v>
      </c>
      <c r="R1588" s="13" t="s">
        <v>34</v>
      </c>
      <c r="S1588" s="12" t="s">
        <v>8029</v>
      </c>
      <c r="T1588" s="12" t="s">
        <v>8030</v>
      </c>
    </row>
    <row r="1589" customHeight="1" spans="1:20">
      <c r="A1589" s="10">
        <v>45201</v>
      </c>
      <c r="B1589" s="12" t="s">
        <v>8031</v>
      </c>
      <c r="C1589" s="12" t="s">
        <v>8032</v>
      </c>
      <c r="D1589" s="13"/>
      <c r="E1589" s="12" t="str">
        <f>"15342454522"</f>
        <v>15342454522</v>
      </c>
      <c r="F1589" s="12" t="s">
        <v>8033</v>
      </c>
      <c r="G1589" s="13" t="s">
        <v>25</v>
      </c>
      <c r="H1589" s="13" t="s">
        <v>110</v>
      </c>
      <c r="I1589" s="13" t="s">
        <v>1595</v>
      </c>
      <c r="J1589" s="13" t="s">
        <v>27</v>
      </c>
      <c r="K1589" s="13" t="s">
        <v>28</v>
      </c>
      <c r="L1589" s="13" t="s">
        <v>43</v>
      </c>
      <c r="M1589" s="12" t="s">
        <v>44</v>
      </c>
      <c r="N1589" s="12" t="s">
        <v>31</v>
      </c>
      <c r="O1589" s="13" t="s">
        <v>32</v>
      </c>
      <c r="P1589" s="13"/>
      <c r="Q1589" s="21">
        <v>45201.6543171296</v>
      </c>
      <c r="R1589" s="13" t="s">
        <v>46</v>
      </c>
      <c r="S1589" s="12" t="s">
        <v>8034</v>
      </c>
      <c r="T1589" s="12"/>
    </row>
    <row r="1590" customHeight="1" spans="1:20">
      <c r="A1590" s="10">
        <v>45201</v>
      </c>
      <c r="B1590" s="12" t="s">
        <v>8035</v>
      </c>
      <c r="C1590" s="12" t="s">
        <v>50</v>
      </c>
      <c r="D1590" s="13"/>
      <c r="E1590" s="12" t="str">
        <f>"18671763950"</f>
        <v>18671763950</v>
      </c>
      <c r="F1590" s="12" t="s">
        <v>8036</v>
      </c>
      <c r="G1590" s="13" t="s">
        <v>41</v>
      </c>
      <c r="H1590" s="13"/>
      <c r="I1590" s="13" t="s">
        <v>131</v>
      </c>
      <c r="J1590" s="13" t="s">
        <v>27</v>
      </c>
      <c r="K1590" s="13" t="s">
        <v>28</v>
      </c>
      <c r="L1590" s="13" t="s">
        <v>43</v>
      </c>
      <c r="M1590" s="12" t="s">
        <v>30</v>
      </c>
      <c r="N1590" s="12" t="s">
        <v>31</v>
      </c>
      <c r="O1590" s="13" t="s">
        <v>32</v>
      </c>
      <c r="P1590" s="13"/>
      <c r="Q1590" s="21">
        <v>45201.6081712963</v>
      </c>
      <c r="R1590" s="13" t="s">
        <v>56</v>
      </c>
      <c r="S1590" s="12" t="s">
        <v>8037</v>
      </c>
      <c r="T1590" s="12"/>
    </row>
    <row r="1591" customHeight="1" spans="1:20">
      <c r="A1591" s="10">
        <v>45201</v>
      </c>
      <c r="B1591" s="12" t="s">
        <v>8038</v>
      </c>
      <c r="C1591" s="12" t="s">
        <v>50</v>
      </c>
      <c r="D1591" s="13"/>
      <c r="E1591" s="12" t="str">
        <f>"15549303858"</f>
        <v>15549303858</v>
      </c>
      <c r="F1591" s="12" t="s">
        <v>8039</v>
      </c>
      <c r="G1591" s="13" t="s">
        <v>130</v>
      </c>
      <c r="H1591" s="13"/>
      <c r="I1591" s="13" t="s">
        <v>259</v>
      </c>
      <c r="J1591" s="13" t="s">
        <v>27</v>
      </c>
      <c r="K1591" s="13" t="s">
        <v>28</v>
      </c>
      <c r="L1591" s="13" t="s">
        <v>43</v>
      </c>
      <c r="M1591" s="12" t="s">
        <v>30</v>
      </c>
      <c r="N1591" s="12" t="s">
        <v>31</v>
      </c>
      <c r="O1591" s="13" t="s">
        <v>32</v>
      </c>
      <c r="P1591" s="13"/>
      <c r="Q1591" s="21">
        <v>45201.5695833333</v>
      </c>
      <c r="R1591" s="13" t="s">
        <v>56</v>
      </c>
      <c r="S1591" s="12" t="s">
        <v>8040</v>
      </c>
      <c r="T1591" s="12"/>
    </row>
    <row r="1592" customHeight="1" spans="1:20">
      <c r="A1592" s="10">
        <v>45201</v>
      </c>
      <c r="B1592" s="12" t="s">
        <v>8041</v>
      </c>
      <c r="C1592" s="12" t="s">
        <v>50</v>
      </c>
      <c r="D1592" s="13"/>
      <c r="E1592" s="12" t="str">
        <f>"15671057309"</f>
        <v>15671057309</v>
      </c>
      <c r="F1592" s="12" t="s">
        <v>8042</v>
      </c>
      <c r="G1592" s="13" t="s">
        <v>41</v>
      </c>
      <c r="H1592" s="13"/>
      <c r="I1592" s="13" t="s">
        <v>90</v>
      </c>
      <c r="J1592" s="13" t="s">
        <v>27</v>
      </c>
      <c r="K1592" s="13" t="s">
        <v>28</v>
      </c>
      <c r="L1592" s="13" t="s">
        <v>43</v>
      </c>
      <c r="M1592" s="12" t="s">
        <v>30</v>
      </c>
      <c r="N1592" s="12" t="s">
        <v>31</v>
      </c>
      <c r="O1592" s="13" t="s">
        <v>32</v>
      </c>
      <c r="P1592" s="13"/>
      <c r="Q1592" s="21">
        <v>45201.5659375</v>
      </c>
      <c r="R1592" s="13" t="s">
        <v>56</v>
      </c>
      <c r="S1592" s="12" t="s">
        <v>8043</v>
      </c>
      <c r="T1592" s="12"/>
    </row>
    <row r="1593" customHeight="1" spans="1:20">
      <c r="A1593" s="10">
        <v>45201</v>
      </c>
      <c r="B1593" s="12" t="s">
        <v>8044</v>
      </c>
      <c r="C1593" s="12" t="s">
        <v>50</v>
      </c>
      <c r="D1593" s="13"/>
      <c r="E1593" s="12" t="str">
        <f>"15572799295"</f>
        <v>15572799295</v>
      </c>
      <c r="F1593" s="12" t="s">
        <v>8045</v>
      </c>
      <c r="G1593" s="13" t="s">
        <v>41</v>
      </c>
      <c r="H1593" s="13"/>
      <c r="I1593" s="13" t="s">
        <v>299</v>
      </c>
      <c r="J1593" s="13" t="s">
        <v>27</v>
      </c>
      <c r="K1593" s="13" t="s">
        <v>28</v>
      </c>
      <c r="L1593" s="13" t="s">
        <v>43</v>
      </c>
      <c r="M1593" s="12" t="s">
        <v>30</v>
      </c>
      <c r="N1593" s="12" t="s">
        <v>31</v>
      </c>
      <c r="O1593" s="13" t="s">
        <v>32</v>
      </c>
      <c r="P1593" s="13"/>
      <c r="Q1593" s="21">
        <v>45201.6058796296</v>
      </c>
      <c r="R1593" s="13" t="s">
        <v>56</v>
      </c>
      <c r="S1593" s="12" t="s">
        <v>8046</v>
      </c>
      <c r="T1593" s="12"/>
    </row>
    <row r="1594" customHeight="1" spans="1:20">
      <c r="A1594" s="10">
        <v>45201</v>
      </c>
      <c r="B1594" s="12" t="s">
        <v>8047</v>
      </c>
      <c r="C1594" s="12" t="s">
        <v>1475</v>
      </c>
      <c r="D1594" s="13"/>
      <c r="E1594" s="12" t="str">
        <f>"13247282370"</f>
        <v>13247282370</v>
      </c>
      <c r="F1594" s="12" t="s">
        <v>8048</v>
      </c>
      <c r="G1594" s="13" t="s">
        <v>25</v>
      </c>
      <c r="H1594" s="13"/>
      <c r="I1594" s="13" t="s">
        <v>880</v>
      </c>
      <c r="J1594" s="13" t="s">
        <v>27</v>
      </c>
      <c r="K1594" s="13" t="s">
        <v>28</v>
      </c>
      <c r="L1594" s="13" t="s">
        <v>43</v>
      </c>
      <c r="M1594" s="12" t="s">
        <v>30</v>
      </c>
      <c r="N1594" s="12" t="s">
        <v>31</v>
      </c>
      <c r="O1594" s="13" t="s">
        <v>32</v>
      </c>
      <c r="P1594" s="13"/>
      <c r="Q1594" s="21">
        <v>45201.3787962963</v>
      </c>
      <c r="R1594" s="13" t="s">
        <v>46</v>
      </c>
      <c r="S1594" s="12" t="s">
        <v>8049</v>
      </c>
      <c r="T1594" s="12" t="s">
        <v>8050</v>
      </c>
    </row>
    <row r="1595" customHeight="1" spans="1:20">
      <c r="A1595" s="10">
        <v>45201</v>
      </c>
      <c r="B1595" s="12" t="s">
        <v>8051</v>
      </c>
      <c r="C1595" s="12" t="s">
        <v>2868</v>
      </c>
      <c r="D1595" s="13"/>
      <c r="E1595" s="12" t="str">
        <f>"18186429891"</f>
        <v>18186429891</v>
      </c>
      <c r="F1595" s="12"/>
      <c r="G1595" s="13"/>
      <c r="H1595" s="13"/>
      <c r="I1595" s="13" t="str">
        <f>"10015"</f>
        <v>10015</v>
      </c>
      <c r="J1595" s="13" t="s">
        <v>27</v>
      </c>
      <c r="K1595" s="13" t="s">
        <v>28</v>
      </c>
      <c r="L1595" s="13" t="s">
        <v>29</v>
      </c>
      <c r="M1595" s="12" t="s">
        <v>30</v>
      </c>
      <c r="N1595" s="12" t="s">
        <v>31</v>
      </c>
      <c r="O1595" s="13" t="s">
        <v>32</v>
      </c>
      <c r="P1595" s="13"/>
      <c r="Q1595" s="21">
        <v>45201.7715972222</v>
      </c>
      <c r="R1595" s="13" t="s">
        <v>34</v>
      </c>
      <c r="S1595" s="12" t="s">
        <v>8052</v>
      </c>
      <c r="T1595" s="12" t="s">
        <v>8053</v>
      </c>
    </row>
    <row r="1596" customHeight="1" spans="1:20">
      <c r="A1596" s="10">
        <v>45201</v>
      </c>
      <c r="B1596" s="12" t="s">
        <v>8054</v>
      </c>
      <c r="C1596" s="12" t="s">
        <v>817</v>
      </c>
      <c r="D1596" s="13"/>
      <c r="E1596" s="12" t="str">
        <f>"18671730991"</f>
        <v>18671730991</v>
      </c>
      <c r="F1596" s="12" t="s">
        <v>8055</v>
      </c>
      <c r="G1596" s="13" t="s">
        <v>130</v>
      </c>
      <c r="H1596" s="13"/>
      <c r="I1596" s="13" t="str">
        <f>"10015"</f>
        <v>10015</v>
      </c>
      <c r="J1596" s="13" t="s">
        <v>27</v>
      </c>
      <c r="K1596" s="13" t="s">
        <v>76</v>
      </c>
      <c r="L1596" s="13" t="s">
        <v>29</v>
      </c>
      <c r="M1596" s="12" t="s">
        <v>30</v>
      </c>
      <c r="N1596" s="12" t="s">
        <v>31</v>
      </c>
      <c r="O1596" s="13" t="s">
        <v>32</v>
      </c>
      <c r="P1596" s="13"/>
      <c r="Q1596" s="21">
        <v>45201.4934375</v>
      </c>
      <c r="R1596" s="13" t="s">
        <v>34</v>
      </c>
      <c r="S1596" s="12" t="s">
        <v>8056</v>
      </c>
      <c r="T1596" s="12" t="s">
        <v>8057</v>
      </c>
    </row>
    <row r="1597" customHeight="1" spans="1:20">
      <c r="A1597" s="10">
        <v>45201</v>
      </c>
      <c r="B1597" s="12" t="s">
        <v>8058</v>
      </c>
      <c r="C1597" s="12" t="s">
        <v>817</v>
      </c>
      <c r="D1597" s="13"/>
      <c r="E1597" s="12" t="str">
        <f>"071700975633"</f>
        <v>071700975633</v>
      </c>
      <c r="F1597" s="12" t="s">
        <v>8059</v>
      </c>
      <c r="G1597" s="13" t="s">
        <v>336</v>
      </c>
      <c r="H1597" s="13"/>
      <c r="I1597" s="13" t="s">
        <v>5215</v>
      </c>
      <c r="J1597" s="13" t="s">
        <v>27</v>
      </c>
      <c r="K1597" s="13" t="s">
        <v>28</v>
      </c>
      <c r="L1597" s="13" t="s">
        <v>43</v>
      </c>
      <c r="M1597" s="12" t="s">
        <v>169</v>
      </c>
      <c r="N1597" s="12" t="s">
        <v>31</v>
      </c>
      <c r="O1597" s="13" t="s">
        <v>32</v>
      </c>
      <c r="P1597" s="13"/>
      <c r="Q1597" s="21">
        <v>45201.4570949074</v>
      </c>
      <c r="R1597" s="13" t="s">
        <v>46</v>
      </c>
      <c r="S1597" s="12" t="s">
        <v>8060</v>
      </c>
      <c r="T1597" s="12" t="s">
        <v>8061</v>
      </c>
    </row>
    <row r="1598" customHeight="1" spans="1:20">
      <c r="A1598" s="10">
        <v>45201</v>
      </c>
      <c r="B1598" s="12" t="s">
        <v>8062</v>
      </c>
      <c r="C1598" s="12" t="s">
        <v>8063</v>
      </c>
      <c r="D1598" s="13"/>
      <c r="E1598" s="12" t="str">
        <f>"18572393705"</f>
        <v>18572393705</v>
      </c>
      <c r="F1598" s="12" t="s">
        <v>8064</v>
      </c>
      <c r="G1598" s="13" t="s">
        <v>82</v>
      </c>
      <c r="H1598" s="13"/>
      <c r="I1598" s="13" t="s">
        <v>5215</v>
      </c>
      <c r="J1598" s="13" t="s">
        <v>27</v>
      </c>
      <c r="K1598" s="13" t="s">
        <v>28</v>
      </c>
      <c r="L1598" s="13" t="s">
        <v>5216</v>
      </c>
      <c r="M1598" s="12" t="s">
        <v>30</v>
      </c>
      <c r="N1598" s="12" t="s">
        <v>31</v>
      </c>
      <c r="O1598" s="13" t="s">
        <v>32</v>
      </c>
      <c r="P1598" s="13"/>
      <c r="Q1598" s="21">
        <v>45201.5677893519</v>
      </c>
      <c r="R1598" s="13" t="s">
        <v>46</v>
      </c>
      <c r="S1598" s="12" t="s">
        <v>8065</v>
      </c>
      <c r="T1598" s="12" t="s">
        <v>8066</v>
      </c>
    </row>
    <row r="1599" customHeight="1" spans="1:20">
      <c r="A1599" s="10">
        <v>45201</v>
      </c>
      <c r="B1599" s="12" t="s">
        <v>8067</v>
      </c>
      <c r="C1599" s="12" t="s">
        <v>817</v>
      </c>
      <c r="D1599" s="13"/>
      <c r="E1599" s="12" t="str">
        <f>"16671000888"</f>
        <v>16671000888</v>
      </c>
      <c r="F1599" s="12" t="s">
        <v>8068</v>
      </c>
      <c r="G1599" s="13" t="s">
        <v>62</v>
      </c>
      <c r="H1599" s="13"/>
      <c r="I1599" s="13" t="s">
        <v>83</v>
      </c>
      <c r="J1599" s="13" t="s">
        <v>27</v>
      </c>
      <c r="K1599" s="13" t="s">
        <v>76</v>
      </c>
      <c r="L1599" s="13" t="s">
        <v>43</v>
      </c>
      <c r="M1599" s="12" t="s">
        <v>30</v>
      </c>
      <c r="N1599" s="12" t="s">
        <v>31</v>
      </c>
      <c r="O1599" s="13" t="s">
        <v>32</v>
      </c>
      <c r="P1599" s="13"/>
      <c r="Q1599" s="21">
        <v>45201.6474768519</v>
      </c>
      <c r="R1599" s="13" t="s">
        <v>46</v>
      </c>
      <c r="S1599" s="12" t="s">
        <v>8069</v>
      </c>
      <c r="T1599" s="12" t="s">
        <v>8070</v>
      </c>
    </row>
    <row r="1600" customHeight="1" spans="1:20">
      <c r="A1600" s="10">
        <v>45201</v>
      </c>
      <c r="B1600" s="12" t="s">
        <v>8071</v>
      </c>
      <c r="C1600" s="12" t="s">
        <v>817</v>
      </c>
      <c r="D1600" s="13"/>
      <c r="E1600" s="12" t="str">
        <f>"071703299624"</f>
        <v>071703299624</v>
      </c>
      <c r="F1600" s="12" t="s">
        <v>8072</v>
      </c>
      <c r="G1600" s="13" t="s">
        <v>336</v>
      </c>
      <c r="H1600" s="13"/>
      <c r="I1600" s="13" t="s">
        <v>207</v>
      </c>
      <c r="J1600" s="13" t="s">
        <v>27</v>
      </c>
      <c r="K1600" s="13" t="s">
        <v>28</v>
      </c>
      <c r="L1600" s="13" t="s">
        <v>43</v>
      </c>
      <c r="M1600" s="12" t="s">
        <v>44</v>
      </c>
      <c r="N1600" s="12" t="s">
        <v>31</v>
      </c>
      <c r="O1600" s="13" t="s">
        <v>32</v>
      </c>
      <c r="P1600" s="13"/>
      <c r="Q1600" s="21">
        <v>45201.4044907407</v>
      </c>
      <c r="R1600" s="13" t="s">
        <v>46</v>
      </c>
      <c r="S1600" s="12" t="s">
        <v>8073</v>
      </c>
      <c r="T1600" s="12" t="s">
        <v>8074</v>
      </c>
    </row>
    <row r="1601" customHeight="1" spans="1:20">
      <c r="A1601" s="10">
        <v>45201</v>
      </c>
      <c r="B1601" s="12" t="s">
        <v>8075</v>
      </c>
      <c r="C1601" s="12" t="s">
        <v>4967</v>
      </c>
      <c r="D1601" s="13"/>
      <c r="E1601" s="12" t="str">
        <f>"13040953469"</f>
        <v>13040953469</v>
      </c>
      <c r="F1601" s="12" t="s">
        <v>8076</v>
      </c>
      <c r="G1601" s="13" t="s">
        <v>130</v>
      </c>
      <c r="H1601" s="13"/>
      <c r="I1601" s="13" t="s">
        <v>786</v>
      </c>
      <c r="J1601" s="13" t="s">
        <v>27</v>
      </c>
      <c r="K1601" s="13" t="s">
        <v>28</v>
      </c>
      <c r="L1601" s="13" t="s">
        <v>43</v>
      </c>
      <c r="M1601" s="12" t="s">
        <v>30</v>
      </c>
      <c r="N1601" s="12" t="s">
        <v>31</v>
      </c>
      <c r="O1601" s="13" t="s">
        <v>32</v>
      </c>
      <c r="P1601" s="13"/>
      <c r="Q1601" s="21">
        <v>45201.4514583333</v>
      </c>
      <c r="R1601" s="13" t="s">
        <v>46</v>
      </c>
      <c r="S1601" s="12" t="s">
        <v>8077</v>
      </c>
      <c r="T1601" s="12" t="s">
        <v>8078</v>
      </c>
    </row>
    <row r="1602" customHeight="1" spans="1:20">
      <c r="A1602" s="10">
        <v>45201</v>
      </c>
      <c r="B1602" s="12" t="s">
        <v>8079</v>
      </c>
      <c r="C1602" s="12" t="s">
        <v>817</v>
      </c>
      <c r="D1602" s="13"/>
      <c r="E1602" s="12" t="str">
        <f>"13094170065"</f>
        <v>13094170065</v>
      </c>
      <c r="F1602" s="12" t="s">
        <v>8080</v>
      </c>
      <c r="G1602" s="13" t="s">
        <v>53</v>
      </c>
      <c r="H1602" s="13"/>
      <c r="I1602" s="13" t="s">
        <v>259</v>
      </c>
      <c r="J1602" s="13" t="s">
        <v>27</v>
      </c>
      <c r="K1602" s="13" t="s">
        <v>28</v>
      </c>
      <c r="L1602" s="13" t="s">
        <v>43</v>
      </c>
      <c r="M1602" s="12" t="s">
        <v>44</v>
      </c>
      <c r="N1602" s="12" t="s">
        <v>31</v>
      </c>
      <c r="O1602" s="13" t="s">
        <v>32</v>
      </c>
      <c r="P1602" s="13"/>
      <c r="Q1602" s="21">
        <v>45201.6729282407</v>
      </c>
      <c r="R1602" s="13" t="s">
        <v>46</v>
      </c>
      <c r="S1602" s="12" t="s">
        <v>8081</v>
      </c>
      <c r="T1602" s="12" t="s">
        <v>8082</v>
      </c>
    </row>
    <row r="1603" customHeight="1" spans="1:20">
      <c r="A1603" s="10">
        <v>45201</v>
      </c>
      <c r="B1603" s="12" t="s">
        <v>8083</v>
      </c>
      <c r="C1603" s="12" t="s">
        <v>817</v>
      </c>
      <c r="D1603" s="13"/>
      <c r="E1603" s="12" t="str">
        <f>"13094165319"</f>
        <v>13094165319</v>
      </c>
      <c r="F1603" s="12" t="s">
        <v>8084</v>
      </c>
      <c r="G1603" s="13" t="s">
        <v>41</v>
      </c>
      <c r="H1603" s="13" t="s">
        <v>110</v>
      </c>
      <c r="I1603" s="13" t="s">
        <v>54</v>
      </c>
      <c r="J1603" s="13" t="s">
        <v>27</v>
      </c>
      <c r="K1603" s="13" t="s">
        <v>28</v>
      </c>
      <c r="L1603" s="13" t="s">
        <v>43</v>
      </c>
      <c r="M1603" s="12" t="s">
        <v>30</v>
      </c>
      <c r="N1603" s="12" t="s">
        <v>31</v>
      </c>
      <c r="O1603" s="13" t="s">
        <v>32</v>
      </c>
      <c r="P1603" s="13"/>
      <c r="Q1603" s="21">
        <v>45201.5718402778</v>
      </c>
      <c r="R1603" s="13" t="s">
        <v>46</v>
      </c>
      <c r="S1603" s="12" t="s">
        <v>8085</v>
      </c>
      <c r="T1603" s="12" t="s">
        <v>8086</v>
      </c>
    </row>
    <row r="1604" customHeight="1" spans="1:20">
      <c r="A1604" s="10">
        <v>45201</v>
      </c>
      <c r="B1604" s="12" t="s">
        <v>8087</v>
      </c>
      <c r="C1604" s="12" t="s">
        <v>646</v>
      </c>
      <c r="D1604" s="13"/>
      <c r="E1604" s="12" t="str">
        <f>"13227262760"</f>
        <v>13227262760</v>
      </c>
      <c r="F1604" s="12" t="s">
        <v>8088</v>
      </c>
      <c r="G1604" s="13" t="s">
        <v>62</v>
      </c>
      <c r="H1604" s="13" t="s">
        <v>110</v>
      </c>
      <c r="I1604" s="13" t="s">
        <v>299</v>
      </c>
      <c r="J1604" s="13" t="s">
        <v>27</v>
      </c>
      <c r="K1604" s="13" t="s">
        <v>28</v>
      </c>
      <c r="L1604" s="13" t="s">
        <v>43</v>
      </c>
      <c r="M1604" s="12" t="s">
        <v>44</v>
      </c>
      <c r="N1604" s="12" t="s">
        <v>31</v>
      </c>
      <c r="O1604" s="13" t="s">
        <v>32</v>
      </c>
      <c r="P1604" s="13"/>
      <c r="Q1604" s="21">
        <v>45201.6932291667</v>
      </c>
      <c r="R1604" s="13" t="s">
        <v>46</v>
      </c>
      <c r="S1604" s="12" t="s">
        <v>8089</v>
      </c>
      <c r="T1604" s="12" t="s">
        <v>8090</v>
      </c>
    </row>
    <row r="1605" customHeight="1" spans="1:20">
      <c r="A1605" s="10">
        <v>45201</v>
      </c>
      <c r="B1605" s="12" t="s">
        <v>8091</v>
      </c>
      <c r="C1605" s="12" t="s">
        <v>817</v>
      </c>
      <c r="D1605" s="13"/>
      <c r="E1605" s="12" t="str">
        <f>"13872647499"</f>
        <v>13872647499</v>
      </c>
      <c r="F1605" s="12" t="s">
        <v>5161</v>
      </c>
      <c r="G1605" s="13" t="s">
        <v>53</v>
      </c>
      <c r="H1605" s="13" t="s">
        <v>110</v>
      </c>
      <c r="I1605" s="13" t="s">
        <v>83</v>
      </c>
      <c r="J1605" s="13" t="s">
        <v>27</v>
      </c>
      <c r="K1605" s="13" t="s">
        <v>28</v>
      </c>
      <c r="L1605" s="13" t="s">
        <v>43</v>
      </c>
      <c r="M1605" s="12" t="s">
        <v>44</v>
      </c>
      <c r="N1605" s="12" t="s">
        <v>31</v>
      </c>
      <c r="O1605" s="13" t="s">
        <v>32</v>
      </c>
      <c r="P1605" s="13"/>
      <c r="Q1605" s="21">
        <v>45201.6697685185</v>
      </c>
      <c r="R1605" s="13" t="s">
        <v>46</v>
      </c>
      <c r="S1605" s="12" t="s">
        <v>8092</v>
      </c>
      <c r="T1605" s="12"/>
    </row>
    <row r="1606" customHeight="1" spans="1:20">
      <c r="A1606" s="10">
        <v>45201</v>
      </c>
      <c r="B1606" s="12" t="s">
        <v>8093</v>
      </c>
      <c r="C1606" s="12" t="s">
        <v>817</v>
      </c>
      <c r="D1606" s="13"/>
      <c r="E1606" s="12" t="str">
        <f>"13032737124"</f>
        <v>13032737124</v>
      </c>
      <c r="F1606" s="12" t="s">
        <v>8094</v>
      </c>
      <c r="G1606" s="13" t="s">
        <v>82</v>
      </c>
      <c r="H1606" s="13"/>
      <c r="I1606" s="13" t="str">
        <f>"10015"</f>
        <v>10015</v>
      </c>
      <c r="J1606" s="13" t="s">
        <v>27</v>
      </c>
      <c r="K1606" s="13" t="s">
        <v>28</v>
      </c>
      <c r="L1606" s="13" t="s">
        <v>29</v>
      </c>
      <c r="M1606" s="12" t="s">
        <v>30</v>
      </c>
      <c r="N1606" s="12" t="s">
        <v>31</v>
      </c>
      <c r="O1606" s="13" t="s">
        <v>32</v>
      </c>
      <c r="P1606" s="13"/>
      <c r="Q1606" s="21">
        <v>45201.6535763889</v>
      </c>
      <c r="R1606" s="13" t="s">
        <v>34</v>
      </c>
      <c r="S1606" s="12" t="s">
        <v>8095</v>
      </c>
      <c r="T1606" s="12"/>
    </row>
    <row r="1607" customHeight="1" spans="1:20">
      <c r="A1607" s="10">
        <v>45201</v>
      </c>
      <c r="B1607" s="12" t="s">
        <v>8096</v>
      </c>
      <c r="C1607" s="12" t="s">
        <v>1240</v>
      </c>
      <c r="D1607" s="13"/>
      <c r="E1607" s="12" t="str">
        <f>"13094186418"</f>
        <v>13094186418</v>
      </c>
      <c r="F1607" s="12" t="s">
        <v>8097</v>
      </c>
      <c r="G1607" s="13" t="s">
        <v>130</v>
      </c>
      <c r="H1607" s="13" t="s">
        <v>110</v>
      </c>
      <c r="I1607" s="13" t="str">
        <f>"10015"</f>
        <v>10015</v>
      </c>
      <c r="J1607" s="13" t="s">
        <v>27</v>
      </c>
      <c r="K1607" s="13" t="s">
        <v>28</v>
      </c>
      <c r="L1607" s="13" t="s">
        <v>29</v>
      </c>
      <c r="M1607" s="12" t="s">
        <v>30</v>
      </c>
      <c r="N1607" s="12" t="s">
        <v>31</v>
      </c>
      <c r="O1607" s="13" t="s">
        <v>32</v>
      </c>
      <c r="P1607" s="13"/>
      <c r="Q1607" s="21">
        <v>45201.3584143519</v>
      </c>
      <c r="R1607" s="13" t="s">
        <v>34</v>
      </c>
      <c r="S1607" s="12" t="s">
        <v>8098</v>
      </c>
      <c r="T1607" s="12"/>
    </row>
    <row r="1608" customHeight="1" spans="1:20">
      <c r="A1608" s="10">
        <v>45201</v>
      </c>
      <c r="B1608" s="12" t="s">
        <v>8099</v>
      </c>
      <c r="C1608" s="12" t="s">
        <v>5616</v>
      </c>
      <c r="D1608" s="13"/>
      <c r="E1608" s="12" t="str">
        <f>"18671796602"</f>
        <v>18671796602</v>
      </c>
      <c r="F1608" s="12" t="s">
        <v>8100</v>
      </c>
      <c r="G1608" s="13" t="s">
        <v>130</v>
      </c>
      <c r="H1608" s="13"/>
      <c r="I1608" s="13" t="s">
        <v>54</v>
      </c>
      <c r="J1608" s="13" t="s">
        <v>27</v>
      </c>
      <c r="K1608" s="13" t="s">
        <v>28</v>
      </c>
      <c r="L1608" s="13" t="s">
        <v>43</v>
      </c>
      <c r="M1608" s="12" t="s">
        <v>44</v>
      </c>
      <c r="N1608" s="12" t="s">
        <v>31</v>
      </c>
      <c r="O1608" s="13" t="s">
        <v>32</v>
      </c>
      <c r="P1608" s="13"/>
      <c r="Q1608" s="21">
        <v>45201.6855439815</v>
      </c>
      <c r="R1608" s="13" t="s">
        <v>46</v>
      </c>
      <c r="S1608" s="12" t="s">
        <v>8101</v>
      </c>
      <c r="T1608" s="12" t="s">
        <v>8102</v>
      </c>
    </row>
    <row r="1609" customHeight="1" spans="1:20">
      <c r="A1609" s="10">
        <v>45201</v>
      </c>
      <c r="B1609" s="12" t="s">
        <v>8103</v>
      </c>
      <c r="C1609" s="12" t="s">
        <v>50</v>
      </c>
      <c r="D1609" s="13"/>
      <c r="E1609" s="12" t="str">
        <f>"13297285641"</f>
        <v>13297285641</v>
      </c>
      <c r="F1609" s="12" t="s">
        <v>8104</v>
      </c>
      <c r="G1609" s="13" t="s">
        <v>82</v>
      </c>
      <c r="H1609" s="13"/>
      <c r="I1609" s="13" t="s">
        <v>63</v>
      </c>
      <c r="J1609" s="13" t="s">
        <v>27</v>
      </c>
      <c r="K1609" s="13" t="s">
        <v>28</v>
      </c>
      <c r="L1609" s="13" t="s">
        <v>43</v>
      </c>
      <c r="M1609" s="12" t="s">
        <v>44</v>
      </c>
      <c r="N1609" s="12" t="s">
        <v>31</v>
      </c>
      <c r="O1609" s="13" t="s">
        <v>32</v>
      </c>
      <c r="P1609" s="13"/>
      <c r="Q1609" s="21">
        <v>45201.6932407407</v>
      </c>
      <c r="R1609" s="13" t="s">
        <v>56</v>
      </c>
      <c r="S1609" s="12" t="s">
        <v>8105</v>
      </c>
      <c r="T1609" s="12"/>
    </row>
    <row r="1610" customHeight="1" spans="1:20">
      <c r="A1610" s="10">
        <v>45201</v>
      </c>
      <c r="B1610" s="12" t="s">
        <v>8106</v>
      </c>
      <c r="C1610" s="12" t="s">
        <v>59</v>
      </c>
      <c r="D1610" s="13"/>
      <c r="E1610" s="12" t="str">
        <f>"15607208596"</f>
        <v>15607208596</v>
      </c>
      <c r="F1610" s="12" t="s">
        <v>8107</v>
      </c>
      <c r="G1610" s="13" t="s">
        <v>69</v>
      </c>
      <c r="H1610" s="13" t="s">
        <v>110</v>
      </c>
      <c r="I1610" s="13" t="s">
        <v>8108</v>
      </c>
      <c r="J1610" s="13" t="s">
        <v>27</v>
      </c>
      <c r="K1610" s="13" t="s">
        <v>28</v>
      </c>
      <c r="L1610" s="13" t="s">
        <v>43</v>
      </c>
      <c r="M1610" s="12" t="s">
        <v>30</v>
      </c>
      <c r="N1610" s="12" t="s">
        <v>31</v>
      </c>
      <c r="O1610" s="13" t="s">
        <v>32</v>
      </c>
      <c r="P1610" s="13"/>
      <c r="Q1610" s="21">
        <v>45201.603599537</v>
      </c>
      <c r="R1610" s="13" t="s">
        <v>46</v>
      </c>
      <c r="S1610" s="12" t="s">
        <v>8109</v>
      </c>
      <c r="T1610" s="12"/>
    </row>
    <row r="1611" customHeight="1" spans="1:20">
      <c r="A1611" s="10">
        <v>45201</v>
      </c>
      <c r="B1611" s="12" t="s">
        <v>8110</v>
      </c>
      <c r="C1611" s="12" t="s">
        <v>817</v>
      </c>
      <c r="D1611" s="13"/>
      <c r="E1611" s="12" t="str">
        <f>"15629357980"</f>
        <v>15629357980</v>
      </c>
      <c r="F1611" s="12" t="s">
        <v>8111</v>
      </c>
      <c r="G1611" s="13" t="s">
        <v>247</v>
      </c>
      <c r="H1611" s="13"/>
      <c r="I1611" s="13" t="s">
        <v>293</v>
      </c>
      <c r="J1611" s="13" t="s">
        <v>27</v>
      </c>
      <c r="K1611" s="13" t="s">
        <v>28</v>
      </c>
      <c r="L1611" s="13" t="s">
        <v>43</v>
      </c>
      <c r="M1611" s="12" t="s">
        <v>44</v>
      </c>
      <c r="N1611" s="12" t="s">
        <v>31</v>
      </c>
      <c r="O1611" s="13" t="s">
        <v>32</v>
      </c>
      <c r="P1611" s="13"/>
      <c r="Q1611" s="21">
        <v>45201.4370486111</v>
      </c>
      <c r="R1611" s="13" t="s">
        <v>46</v>
      </c>
      <c r="S1611" s="12" t="s">
        <v>8112</v>
      </c>
      <c r="T1611" s="12"/>
    </row>
    <row r="1612" customHeight="1" spans="1:20">
      <c r="A1612" s="10">
        <v>45201</v>
      </c>
      <c r="B1612" s="12" t="s">
        <v>8113</v>
      </c>
      <c r="C1612" s="12" t="s">
        <v>8114</v>
      </c>
      <c r="D1612" s="13"/>
      <c r="E1612" s="12" t="str">
        <f>"13098418508"</f>
        <v>13098418508</v>
      </c>
      <c r="F1612" s="12" t="s">
        <v>3085</v>
      </c>
      <c r="G1612" s="13" t="s">
        <v>130</v>
      </c>
      <c r="H1612" s="13" t="s">
        <v>148</v>
      </c>
      <c r="I1612" s="13" t="s">
        <v>124</v>
      </c>
      <c r="J1612" s="13" t="s">
        <v>27</v>
      </c>
      <c r="K1612" s="13" t="s">
        <v>28</v>
      </c>
      <c r="L1612" s="13" t="s">
        <v>43</v>
      </c>
      <c r="M1612" s="12" t="s">
        <v>44</v>
      </c>
      <c r="N1612" s="12" t="s">
        <v>5516</v>
      </c>
      <c r="O1612" s="13" t="s">
        <v>32</v>
      </c>
      <c r="P1612" s="13"/>
      <c r="Q1612" s="21">
        <v>45201.446412037</v>
      </c>
      <c r="R1612" s="13" t="s">
        <v>8115</v>
      </c>
      <c r="S1612" s="12" t="s">
        <v>8116</v>
      </c>
      <c r="T1612" s="12"/>
    </row>
    <row r="1613" customHeight="1" spans="1:20">
      <c r="A1613" s="10">
        <v>45201</v>
      </c>
      <c r="B1613" s="12" t="s">
        <v>8117</v>
      </c>
      <c r="C1613" s="12" t="s">
        <v>8118</v>
      </c>
      <c r="D1613" s="13"/>
      <c r="E1613" s="12" t="str">
        <f>"13545717648"</f>
        <v>13545717648</v>
      </c>
      <c r="F1613" s="12"/>
      <c r="G1613" s="13"/>
      <c r="H1613" s="13"/>
      <c r="I1613" s="13" t="s">
        <v>931</v>
      </c>
      <c r="J1613" s="13" t="s">
        <v>27</v>
      </c>
      <c r="K1613" s="13" t="s">
        <v>28</v>
      </c>
      <c r="L1613" s="13" t="s">
        <v>43</v>
      </c>
      <c r="M1613" s="12" t="s">
        <v>30</v>
      </c>
      <c r="N1613" s="12" t="s">
        <v>31</v>
      </c>
      <c r="O1613" s="13" t="s">
        <v>32</v>
      </c>
      <c r="P1613" s="13"/>
      <c r="Q1613" s="21">
        <v>45201.6549884259</v>
      </c>
      <c r="R1613" s="13" t="s">
        <v>46</v>
      </c>
      <c r="S1613" s="12" t="s">
        <v>8119</v>
      </c>
      <c r="T1613" s="12" t="s">
        <v>8120</v>
      </c>
    </row>
    <row r="1614" customHeight="1" spans="1:20">
      <c r="A1614" s="10">
        <v>45201</v>
      </c>
      <c r="B1614" s="12" t="s">
        <v>8121</v>
      </c>
      <c r="C1614" s="12" t="s">
        <v>8122</v>
      </c>
      <c r="D1614" s="13"/>
      <c r="E1614" s="12" t="str">
        <f>"13329813008"</f>
        <v>13329813008</v>
      </c>
      <c r="F1614" s="12" t="s">
        <v>8123</v>
      </c>
      <c r="G1614" s="13" t="s">
        <v>25</v>
      </c>
      <c r="H1614" s="13" t="s">
        <v>148</v>
      </c>
      <c r="I1614" s="13" t="s">
        <v>124</v>
      </c>
      <c r="J1614" s="13" t="s">
        <v>27</v>
      </c>
      <c r="K1614" s="13" t="s">
        <v>28</v>
      </c>
      <c r="L1614" s="13" t="s">
        <v>43</v>
      </c>
      <c r="M1614" s="12" t="s">
        <v>44</v>
      </c>
      <c r="N1614" s="12" t="s">
        <v>208</v>
      </c>
      <c r="O1614" s="13" t="s">
        <v>32</v>
      </c>
      <c r="P1614" s="13"/>
      <c r="Q1614" s="13"/>
      <c r="R1614" s="13" t="s">
        <v>124</v>
      </c>
      <c r="S1614" s="12" t="s">
        <v>8124</v>
      </c>
      <c r="T1614" s="12"/>
    </row>
    <row r="1615" customHeight="1" spans="1:20">
      <c r="A1615" s="10">
        <v>45201</v>
      </c>
      <c r="B1615" s="12" t="s">
        <v>8125</v>
      </c>
      <c r="C1615" s="12" t="s">
        <v>6506</v>
      </c>
      <c r="D1615" s="13"/>
      <c r="E1615" s="12" t="str">
        <f>"18671779045"</f>
        <v>18671779045</v>
      </c>
      <c r="F1615" s="12" t="s">
        <v>8126</v>
      </c>
      <c r="G1615" s="13" t="s">
        <v>69</v>
      </c>
      <c r="H1615" s="13"/>
      <c r="I1615" s="13" t="s">
        <v>490</v>
      </c>
      <c r="J1615" s="13" t="s">
        <v>27</v>
      </c>
      <c r="K1615" s="13" t="s">
        <v>28</v>
      </c>
      <c r="L1615" s="13" t="s">
        <v>43</v>
      </c>
      <c r="M1615" s="12" t="s">
        <v>30</v>
      </c>
      <c r="N1615" s="12" t="s">
        <v>208</v>
      </c>
      <c r="O1615" s="13" t="s">
        <v>32</v>
      </c>
      <c r="P1615" s="13"/>
      <c r="Q1615" s="21">
        <v>45201.7397453704</v>
      </c>
      <c r="R1615" s="13" t="s">
        <v>46</v>
      </c>
      <c r="S1615" s="12" t="s">
        <v>8127</v>
      </c>
      <c r="T1615" s="12"/>
    </row>
    <row r="1616" customHeight="1" spans="1:20">
      <c r="A1616" s="10">
        <v>45201</v>
      </c>
      <c r="B1616" s="12" t="s">
        <v>8128</v>
      </c>
      <c r="C1616" s="12" t="s">
        <v>6506</v>
      </c>
      <c r="D1616" s="13"/>
      <c r="E1616" s="12" t="str">
        <f>"18671738751"</f>
        <v>18671738751</v>
      </c>
      <c r="F1616" s="12" t="s">
        <v>8129</v>
      </c>
      <c r="G1616" s="13" t="s">
        <v>69</v>
      </c>
      <c r="H1616" s="13"/>
      <c r="I1616" s="13" t="s">
        <v>8108</v>
      </c>
      <c r="J1616" s="13" t="s">
        <v>27</v>
      </c>
      <c r="K1616" s="13" t="s">
        <v>28</v>
      </c>
      <c r="L1616" s="13" t="s">
        <v>43</v>
      </c>
      <c r="M1616" s="12" t="s">
        <v>30</v>
      </c>
      <c r="N1616" s="12" t="s">
        <v>208</v>
      </c>
      <c r="O1616" s="13" t="s">
        <v>32</v>
      </c>
      <c r="P1616" s="13"/>
      <c r="Q1616" s="21">
        <v>45201.7170023148</v>
      </c>
      <c r="R1616" s="13" t="s">
        <v>46</v>
      </c>
      <c r="S1616" s="12" t="s">
        <v>8130</v>
      </c>
      <c r="T1616" s="12"/>
    </row>
    <row r="1617" customHeight="1" spans="1:20">
      <c r="A1617" s="10">
        <v>45201</v>
      </c>
      <c r="B1617" s="12" t="s">
        <v>8131</v>
      </c>
      <c r="C1617" s="12" t="s">
        <v>6506</v>
      </c>
      <c r="D1617" s="13"/>
      <c r="E1617" s="12" t="str">
        <f>"18674206998"</f>
        <v>18674206998</v>
      </c>
      <c r="F1617" s="12" t="s">
        <v>8132</v>
      </c>
      <c r="G1617" s="13" t="s">
        <v>130</v>
      </c>
      <c r="H1617" s="13" t="s">
        <v>137</v>
      </c>
      <c r="I1617" s="13" t="s">
        <v>1181</v>
      </c>
      <c r="J1617" s="13" t="s">
        <v>27</v>
      </c>
      <c r="K1617" s="13" t="s">
        <v>28</v>
      </c>
      <c r="L1617" s="13" t="s">
        <v>43</v>
      </c>
      <c r="M1617" s="12" t="s">
        <v>30</v>
      </c>
      <c r="N1617" s="12" t="s">
        <v>208</v>
      </c>
      <c r="O1617" s="13" t="s">
        <v>32</v>
      </c>
      <c r="P1617" s="13"/>
      <c r="Q1617" s="21">
        <v>45201.6127083333</v>
      </c>
      <c r="R1617" s="13" t="s">
        <v>46</v>
      </c>
      <c r="S1617" s="12" t="s">
        <v>8133</v>
      </c>
      <c r="T1617" s="12"/>
    </row>
    <row r="1618" customHeight="1" spans="1:20">
      <c r="A1618" s="10">
        <v>45201</v>
      </c>
      <c r="B1618" s="12" t="s">
        <v>8134</v>
      </c>
      <c r="C1618" s="12" t="s">
        <v>6506</v>
      </c>
      <c r="D1618" s="13"/>
      <c r="E1618" s="12" t="str">
        <f>"13117286472"</f>
        <v>13117286472</v>
      </c>
      <c r="F1618" s="12" t="s">
        <v>8135</v>
      </c>
      <c r="G1618" s="13" t="s">
        <v>41</v>
      </c>
      <c r="H1618" s="13"/>
      <c r="I1618" s="13" t="s">
        <v>97</v>
      </c>
      <c r="J1618" s="13" t="s">
        <v>27</v>
      </c>
      <c r="K1618" s="13" t="s">
        <v>28</v>
      </c>
      <c r="L1618" s="13" t="s">
        <v>43</v>
      </c>
      <c r="M1618" s="12" t="s">
        <v>30</v>
      </c>
      <c r="N1618" s="12" t="s">
        <v>208</v>
      </c>
      <c r="O1618" s="13" t="s">
        <v>32</v>
      </c>
      <c r="P1618" s="13"/>
      <c r="Q1618" s="21">
        <v>45201.651712963</v>
      </c>
      <c r="R1618" s="13" t="s">
        <v>46</v>
      </c>
      <c r="S1618" s="12" t="s">
        <v>8136</v>
      </c>
      <c r="T1618" s="12"/>
    </row>
    <row r="1619" customHeight="1" spans="1:20">
      <c r="A1619" s="10">
        <v>45201</v>
      </c>
      <c r="B1619" s="12" t="s">
        <v>8137</v>
      </c>
      <c r="C1619" s="12" t="s">
        <v>6506</v>
      </c>
      <c r="D1619" s="13"/>
      <c r="E1619" s="12" t="str">
        <f>"15671056628"</f>
        <v>15671056628</v>
      </c>
      <c r="F1619" s="12" t="s">
        <v>8138</v>
      </c>
      <c r="G1619" s="13" t="s">
        <v>82</v>
      </c>
      <c r="H1619" s="13"/>
      <c r="I1619" s="13" t="s">
        <v>83</v>
      </c>
      <c r="J1619" s="13" t="s">
        <v>27</v>
      </c>
      <c r="K1619" s="13" t="s">
        <v>28</v>
      </c>
      <c r="L1619" s="13" t="s">
        <v>43</v>
      </c>
      <c r="M1619" s="12" t="s">
        <v>44</v>
      </c>
      <c r="N1619" s="12" t="s">
        <v>208</v>
      </c>
      <c r="O1619" s="13" t="s">
        <v>32</v>
      </c>
      <c r="P1619" s="13"/>
      <c r="Q1619" s="21">
        <v>45201.6519328704</v>
      </c>
      <c r="R1619" s="13" t="s">
        <v>46</v>
      </c>
      <c r="S1619" s="12" t="s">
        <v>8139</v>
      </c>
      <c r="T1619" s="12"/>
    </row>
    <row r="1620" customHeight="1" spans="1:20">
      <c r="A1620" s="10">
        <v>45201</v>
      </c>
      <c r="B1620" s="12" t="s">
        <v>8140</v>
      </c>
      <c r="C1620" s="12" t="s">
        <v>6506</v>
      </c>
      <c r="D1620" s="13"/>
      <c r="E1620" s="12" t="str">
        <f>"13117289549"</f>
        <v>13117289549</v>
      </c>
      <c r="F1620" s="12" t="s">
        <v>8141</v>
      </c>
      <c r="G1620" s="13" t="s">
        <v>130</v>
      </c>
      <c r="H1620" s="13"/>
      <c r="I1620" s="13" t="s">
        <v>259</v>
      </c>
      <c r="J1620" s="13" t="s">
        <v>27</v>
      </c>
      <c r="K1620" s="13" t="s">
        <v>28</v>
      </c>
      <c r="L1620" s="13" t="s">
        <v>43</v>
      </c>
      <c r="M1620" s="12" t="s">
        <v>30</v>
      </c>
      <c r="N1620" s="12" t="s">
        <v>208</v>
      </c>
      <c r="O1620" s="13" t="s">
        <v>32</v>
      </c>
      <c r="P1620" s="13"/>
      <c r="Q1620" s="21">
        <v>45201.6378356482</v>
      </c>
      <c r="R1620" s="13" t="s">
        <v>46</v>
      </c>
      <c r="S1620" s="12" t="s">
        <v>8142</v>
      </c>
      <c r="T1620" s="12"/>
    </row>
    <row r="1621" customHeight="1" spans="1:20">
      <c r="A1621" s="10">
        <v>45201</v>
      </c>
      <c r="B1621" s="12" t="s">
        <v>8143</v>
      </c>
      <c r="C1621" s="12" t="s">
        <v>6506</v>
      </c>
      <c r="D1621" s="13"/>
      <c r="E1621" s="12" t="str">
        <f>"17671939967"</f>
        <v>17671939967</v>
      </c>
      <c r="F1621" s="12" t="s">
        <v>6435</v>
      </c>
      <c r="G1621" s="13" t="s">
        <v>53</v>
      </c>
      <c r="H1621" s="13"/>
      <c r="I1621" s="13" t="s">
        <v>448</v>
      </c>
      <c r="J1621" s="13" t="s">
        <v>27</v>
      </c>
      <c r="K1621" s="13" t="s">
        <v>28</v>
      </c>
      <c r="L1621" s="13" t="s">
        <v>43</v>
      </c>
      <c r="M1621" s="12" t="s">
        <v>30</v>
      </c>
      <c r="N1621" s="12" t="s">
        <v>208</v>
      </c>
      <c r="O1621" s="13" t="s">
        <v>32</v>
      </c>
      <c r="P1621" s="13"/>
      <c r="Q1621" s="21">
        <v>45201.5876157407</v>
      </c>
      <c r="R1621" s="13" t="s">
        <v>46</v>
      </c>
      <c r="S1621" s="12" t="s">
        <v>8144</v>
      </c>
      <c r="T1621" s="12"/>
    </row>
    <row r="1622" customHeight="1" spans="1:20">
      <c r="A1622" s="10">
        <v>45201</v>
      </c>
      <c r="B1622" s="12" t="s">
        <v>8145</v>
      </c>
      <c r="C1622" s="12" t="s">
        <v>6506</v>
      </c>
      <c r="D1622" s="13"/>
      <c r="E1622" s="12" t="str">
        <f>"15672506330"</f>
        <v>15672506330</v>
      </c>
      <c r="F1622" s="12" t="s">
        <v>8146</v>
      </c>
      <c r="G1622" s="13" t="s">
        <v>82</v>
      </c>
      <c r="H1622" s="13"/>
      <c r="I1622" s="13" t="s">
        <v>1078</v>
      </c>
      <c r="J1622" s="13" t="s">
        <v>27</v>
      </c>
      <c r="K1622" s="13" t="s">
        <v>28</v>
      </c>
      <c r="L1622" s="13" t="s">
        <v>43</v>
      </c>
      <c r="M1622" s="12" t="s">
        <v>44</v>
      </c>
      <c r="N1622" s="12" t="s">
        <v>208</v>
      </c>
      <c r="O1622" s="13" t="s">
        <v>32</v>
      </c>
      <c r="P1622" s="13"/>
      <c r="Q1622" s="21">
        <v>45201.4279861111</v>
      </c>
      <c r="R1622" s="13" t="s">
        <v>46</v>
      </c>
      <c r="S1622" s="12" t="s">
        <v>8147</v>
      </c>
      <c r="T1622" s="12"/>
    </row>
    <row r="1623" customHeight="1" spans="1:20">
      <c r="A1623" s="10">
        <v>45201</v>
      </c>
      <c r="B1623" s="12" t="s">
        <v>8148</v>
      </c>
      <c r="C1623" s="12" t="s">
        <v>6506</v>
      </c>
      <c r="D1623" s="13"/>
      <c r="E1623" s="12" t="str">
        <f>"13114461157"</f>
        <v>13114461157</v>
      </c>
      <c r="F1623" s="12" t="s">
        <v>8149</v>
      </c>
      <c r="G1623" s="13" t="s">
        <v>41</v>
      </c>
      <c r="H1623" s="13"/>
      <c r="I1623" s="13" t="s">
        <v>576</v>
      </c>
      <c r="J1623" s="13" t="s">
        <v>27</v>
      </c>
      <c r="K1623" s="13" t="s">
        <v>28</v>
      </c>
      <c r="L1623" s="13" t="s">
        <v>43</v>
      </c>
      <c r="M1623" s="12" t="s">
        <v>44</v>
      </c>
      <c r="N1623" s="12" t="s">
        <v>208</v>
      </c>
      <c r="O1623" s="13" t="s">
        <v>32</v>
      </c>
      <c r="P1623" s="13"/>
      <c r="Q1623" s="21">
        <v>45201.4175115741</v>
      </c>
      <c r="R1623" s="13" t="s">
        <v>46</v>
      </c>
      <c r="S1623" s="12" t="s">
        <v>8150</v>
      </c>
      <c r="T1623" s="12"/>
    </row>
    <row r="1624" customHeight="1" spans="1:20">
      <c r="A1624" s="10">
        <v>45201</v>
      </c>
      <c r="B1624" s="12" t="s">
        <v>8151</v>
      </c>
      <c r="C1624" s="12" t="s">
        <v>6506</v>
      </c>
      <c r="D1624" s="13"/>
      <c r="E1624" s="12" t="str">
        <f>"18671709311"</f>
        <v>18671709311</v>
      </c>
      <c r="F1624" s="12" t="s">
        <v>8152</v>
      </c>
      <c r="G1624" s="13" t="s">
        <v>41</v>
      </c>
      <c r="H1624" s="13"/>
      <c r="I1624" s="13" t="s">
        <v>5215</v>
      </c>
      <c r="J1624" s="13" t="s">
        <v>27</v>
      </c>
      <c r="K1624" s="13" t="s">
        <v>28</v>
      </c>
      <c r="L1624" s="13" t="s">
        <v>5216</v>
      </c>
      <c r="M1624" s="12" t="s">
        <v>30</v>
      </c>
      <c r="N1624" s="12" t="s">
        <v>208</v>
      </c>
      <c r="O1624" s="13" t="s">
        <v>32</v>
      </c>
      <c r="P1624" s="13"/>
      <c r="Q1624" s="21">
        <v>45201.396712963</v>
      </c>
      <c r="R1624" s="13" t="s">
        <v>46</v>
      </c>
      <c r="S1624" s="12" t="s">
        <v>8153</v>
      </c>
      <c r="T1624" s="12"/>
    </row>
    <row r="1625" customHeight="1" spans="1:20">
      <c r="A1625" s="10">
        <v>45201</v>
      </c>
      <c r="B1625" s="12" t="s">
        <v>8154</v>
      </c>
      <c r="C1625" s="12" t="s">
        <v>6506</v>
      </c>
      <c r="D1625" s="13"/>
      <c r="E1625" s="12" t="str">
        <f>"18674203303"</f>
        <v>18674203303</v>
      </c>
      <c r="F1625" s="12" t="s">
        <v>8155</v>
      </c>
      <c r="G1625" s="13" t="s">
        <v>69</v>
      </c>
      <c r="H1625" s="13" t="s">
        <v>148</v>
      </c>
      <c r="I1625" s="13" t="s">
        <v>3098</v>
      </c>
      <c r="J1625" s="13" t="s">
        <v>27</v>
      </c>
      <c r="K1625" s="13" t="s">
        <v>28</v>
      </c>
      <c r="L1625" s="13" t="s">
        <v>43</v>
      </c>
      <c r="M1625" s="12" t="s">
        <v>30</v>
      </c>
      <c r="N1625" s="12" t="s">
        <v>208</v>
      </c>
      <c r="O1625" s="13" t="s">
        <v>32</v>
      </c>
      <c r="P1625" s="13"/>
      <c r="Q1625" s="21">
        <v>45201.4422106482</v>
      </c>
      <c r="R1625" s="13" t="s">
        <v>46</v>
      </c>
      <c r="S1625" s="12" t="s">
        <v>8156</v>
      </c>
      <c r="T1625" s="12"/>
    </row>
    <row r="1626" customHeight="1" spans="1:20">
      <c r="A1626" s="10">
        <v>45201</v>
      </c>
      <c r="B1626" s="12" t="s">
        <v>8157</v>
      </c>
      <c r="C1626" s="12" t="s">
        <v>6506</v>
      </c>
      <c r="D1626" s="13"/>
      <c r="E1626" s="12" t="str">
        <f>"18571028171"</f>
        <v>18571028171</v>
      </c>
      <c r="F1626" s="12" t="s">
        <v>8158</v>
      </c>
      <c r="G1626" s="13" t="s">
        <v>82</v>
      </c>
      <c r="H1626" s="13"/>
      <c r="I1626" s="13" t="s">
        <v>241</v>
      </c>
      <c r="J1626" s="13" t="s">
        <v>27</v>
      </c>
      <c r="K1626" s="13" t="s">
        <v>28</v>
      </c>
      <c r="L1626" s="13" t="s">
        <v>43</v>
      </c>
      <c r="M1626" s="12" t="s">
        <v>44</v>
      </c>
      <c r="N1626" s="12" t="s">
        <v>208</v>
      </c>
      <c r="O1626" s="13" t="s">
        <v>32</v>
      </c>
      <c r="P1626" s="13"/>
      <c r="Q1626" s="21">
        <v>45201.4230671296</v>
      </c>
      <c r="R1626" s="13" t="s">
        <v>46</v>
      </c>
      <c r="S1626" s="12" t="s">
        <v>8159</v>
      </c>
      <c r="T1626" s="12"/>
    </row>
    <row r="1627" customHeight="1" spans="1:20">
      <c r="A1627" s="10">
        <v>45201</v>
      </c>
      <c r="B1627" s="12" t="s">
        <v>8160</v>
      </c>
      <c r="C1627" s="12" t="s">
        <v>6506</v>
      </c>
      <c r="D1627" s="13"/>
      <c r="E1627" s="12" t="str">
        <f>"15571711721"</f>
        <v>15571711721</v>
      </c>
      <c r="F1627" s="12" t="s">
        <v>8161</v>
      </c>
      <c r="G1627" s="13" t="s">
        <v>130</v>
      </c>
      <c r="H1627" s="13" t="s">
        <v>110</v>
      </c>
      <c r="I1627" s="13" t="s">
        <v>5215</v>
      </c>
      <c r="J1627" s="13" t="s">
        <v>27</v>
      </c>
      <c r="K1627" s="13" t="s">
        <v>28</v>
      </c>
      <c r="L1627" s="13" t="s">
        <v>5216</v>
      </c>
      <c r="M1627" s="12" t="s">
        <v>30</v>
      </c>
      <c r="N1627" s="12" t="s">
        <v>208</v>
      </c>
      <c r="O1627" s="13" t="s">
        <v>32</v>
      </c>
      <c r="P1627" s="13"/>
      <c r="Q1627" s="21">
        <v>45201.393900463</v>
      </c>
      <c r="R1627" s="13" t="s">
        <v>46</v>
      </c>
      <c r="S1627" s="12" t="s">
        <v>8162</v>
      </c>
      <c r="T1627" s="12"/>
    </row>
    <row r="1628" customHeight="1" spans="1:20">
      <c r="A1628" s="10">
        <v>45201</v>
      </c>
      <c r="B1628" s="12" t="s">
        <v>8163</v>
      </c>
      <c r="C1628" s="12" t="s">
        <v>8164</v>
      </c>
      <c r="D1628" s="13"/>
      <c r="E1628" s="12" t="str">
        <f>"18527203261"</f>
        <v>18527203261</v>
      </c>
      <c r="F1628" s="12" t="s">
        <v>8165</v>
      </c>
      <c r="G1628" s="13" t="s">
        <v>25</v>
      </c>
      <c r="H1628" s="13"/>
      <c r="I1628" s="13" t="s">
        <v>117</v>
      </c>
      <c r="J1628" s="13" t="s">
        <v>27</v>
      </c>
      <c r="K1628" s="13" t="s">
        <v>28</v>
      </c>
      <c r="L1628" s="13" t="s">
        <v>43</v>
      </c>
      <c r="M1628" s="12" t="s">
        <v>30</v>
      </c>
      <c r="N1628" s="12" t="s">
        <v>208</v>
      </c>
      <c r="O1628" s="13" t="s">
        <v>32</v>
      </c>
      <c r="P1628" s="13"/>
      <c r="Q1628" s="21">
        <v>45201.3767939815</v>
      </c>
      <c r="R1628" s="13" t="s">
        <v>46</v>
      </c>
      <c r="S1628" s="12" t="s">
        <v>8166</v>
      </c>
      <c r="T1628" s="12"/>
    </row>
    <row r="1629" customHeight="1" spans="1:20">
      <c r="A1629" s="10">
        <v>45201</v>
      </c>
      <c r="B1629" s="12" t="s">
        <v>8167</v>
      </c>
      <c r="C1629" s="12" t="s">
        <v>6506</v>
      </c>
      <c r="D1629" s="13"/>
      <c r="E1629" s="12" t="str">
        <f>"17671933171"</f>
        <v>17671933171</v>
      </c>
      <c r="F1629" s="12" t="s">
        <v>8168</v>
      </c>
      <c r="G1629" s="13" t="s">
        <v>25</v>
      </c>
      <c r="H1629" s="13"/>
      <c r="I1629" s="13" t="s">
        <v>5215</v>
      </c>
      <c r="J1629" s="13" t="s">
        <v>27</v>
      </c>
      <c r="K1629" s="13" t="s">
        <v>28</v>
      </c>
      <c r="L1629" s="13" t="s">
        <v>43</v>
      </c>
      <c r="M1629" s="12" t="s">
        <v>30</v>
      </c>
      <c r="N1629" s="12" t="s">
        <v>208</v>
      </c>
      <c r="O1629" s="13" t="s">
        <v>32</v>
      </c>
      <c r="P1629" s="13"/>
      <c r="Q1629" s="21">
        <v>45201.6085069444</v>
      </c>
      <c r="R1629" s="13" t="s">
        <v>46</v>
      </c>
      <c r="S1629" s="12" t="s">
        <v>8169</v>
      </c>
      <c r="T1629" s="12"/>
    </row>
    <row r="1630" customHeight="1" spans="1:20">
      <c r="A1630" s="10">
        <v>45201</v>
      </c>
      <c r="B1630" s="12" t="s">
        <v>8170</v>
      </c>
      <c r="C1630" s="12" t="s">
        <v>6506</v>
      </c>
      <c r="D1630" s="13"/>
      <c r="E1630" s="12" t="str">
        <f>"18527810272"</f>
        <v>18527810272</v>
      </c>
      <c r="F1630" s="12" t="s">
        <v>8171</v>
      </c>
      <c r="G1630" s="13" t="s">
        <v>53</v>
      </c>
      <c r="H1630" s="13"/>
      <c r="I1630" s="13" t="s">
        <v>299</v>
      </c>
      <c r="J1630" s="13" t="s">
        <v>27</v>
      </c>
      <c r="K1630" s="13" t="s">
        <v>28</v>
      </c>
      <c r="L1630" s="13" t="s">
        <v>43</v>
      </c>
      <c r="M1630" s="12" t="s">
        <v>44</v>
      </c>
      <c r="N1630" s="12" t="s">
        <v>208</v>
      </c>
      <c r="O1630" s="13" t="s">
        <v>32</v>
      </c>
      <c r="P1630" s="13"/>
      <c r="Q1630" s="21">
        <v>45201.443599537</v>
      </c>
      <c r="R1630" s="13" t="s">
        <v>46</v>
      </c>
      <c r="S1630" s="12" t="s">
        <v>8172</v>
      </c>
      <c r="T1630" s="12"/>
    </row>
    <row r="1631" customHeight="1" spans="1:20">
      <c r="A1631" s="10">
        <v>45201</v>
      </c>
      <c r="B1631" s="12" t="s">
        <v>8173</v>
      </c>
      <c r="C1631" s="12" t="s">
        <v>6495</v>
      </c>
      <c r="D1631" s="13"/>
      <c r="E1631" s="12" t="str">
        <f>"15672515672"</f>
        <v>15672515672</v>
      </c>
      <c r="F1631" s="12" t="s">
        <v>8174</v>
      </c>
      <c r="G1631" s="13" t="s">
        <v>53</v>
      </c>
      <c r="H1631" s="13"/>
      <c r="I1631" s="13" t="str">
        <f>"10015"</f>
        <v>10015</v>
      </c>
      <c r="J1631" s="13" t="s">
        <v>27</v>
      </c>
      <c r="K1631" s="13" t="s">
        <v>76</v>
      </c>
      <c r="L1631" s="13" t="s">
        <v>29</v>
      </c>
      <c r="M1631" s="12" t="s">
        <v>30</v>
      </c>
      <c r="N1631" s="12" t="s">
        <v>31</v>
      </c>
      <c r="O1631" s="13" t="s">
        <v>32</v>
      </c>
      <c r="P1631" s="13"/>
      <c r="Q1631" s="21">
        <v>45201.6688194444</v>
      </c>
      <c r="R1631" s="13" t="s">
        <v>34</v>
      </c>
      <c r="S1631" s="12" t="s">
        <v>8175</v>
      </c>
      <c r="T1631" s="12"/>
    </row>
    <row r="1632" customHeight="1" spans="1:20">
      <c r="A1632" s="10">
        <v>45201</v>
      </c>
      <c r="B1632" s="12" t="s">
        <v>8176</v>
      </c>
      <c r="C1632" s="12" t="s">
        <v>6495</v>
      </c>
      <c r="D1632" s="13"/>
      <c r="E1632" s="12" t="str">
        <f>"13114466460"</f>
        <v>13114466460</v>
      </c>
      <c r="F1632" s="12" t="s">
        <v>8177</v>
      </c>
      <c r="G1632" s="13" t="s">
        <v>25</v>
      </c>
      <c r="H1632" s="13"/>
      <c r="I1632" s="13" t="str">
        <f>"10015"</f>
        <v>10015</v>
      </c>
      <c r="J1632" s="13" t="s">
        <v>27</v>
      </c>
      <c r="K1632" s="13" t="s">
        <v>76</v>
      </c>
      <c r="L1632" s="13" t="s">
        <v>29</v>
      </c>
      <c r="M1632" s="12" t="s">
        <v>30</v>
      </c>
      <c r="N1632" s="12" t="s">
        <v>31</v>
      </c>
      <c r="O1632" s="13" t="s">
        <v>32</v>
      </c>
      <c r="P1632" s="13"/>
      <c r="Q1632" s="21">
        <v>45201.6340856481</v>
      </c>
      <c r="R1632" s="13" t="s">
        <v>34</v>
      </c>
      <c r="S1632" s="12" t="s">
        <v>8178</v>
      </c>
      <c r="T1632" s="12"/>
    </row>
    <row r="1633" customHeight="1" spans="1:20">
      <c r="A1633" s="10">
        <v>45201</v>
      </c>
      <c r="B1633" s="12" t="s">
        <v>8179</v>
      </c>
      <c r="C1633" s="12" t="s">
        <v>6506</v>
      </c>
      <c r="D1633" s="13"/>
      <c r="E1633" s="12" t="str">
        <f>"15171769312"</f>
        <v>15171769312</v>
      </c>
      <c r="F1633" s="12" t="s">
        <v>8180</v>
      </c>
      <c r="G1633" s="13" t="s">
        <v>247</v>
      </c>
      <c r="H1633" s="13"/>
      <c r="I1633" s="13" t="s">
        <v>241</v>
      </c>
      <c r="J1633" s="13" t="s">
        <v>27</v>
      </c>
      <c r="K1633" s="13" t="s">
        <v>28</v>
      </c>
      <c r="L1633" s="13" t="s">
        <v>43</v>
      </c>
      <c r="M1633" s="12" t="s">
        <v>44</v>
      </c>
      <c r="N1633" s="12" t="s">
        <v>208</v>
      </c>
      <c r="O1633" s="13" t="s">
        <v>32</v>
      </c>
      <c r="P1633" s="13"/>
      <c r="Q1633" s="21">
        <v>45201.4647337963</v>
      </c>
      <c r="R1633" s="13" t="s">
        <v>46</v>
      </c>
      <c r="S1633" s="12" t="s">
        <v>8181</v>
      </c>
      <c r="T1633" s="12" t="s">
        <v>8182</v>
      </c>
    </row>
    <row r="1634" customHeight="1" spans="1:20">
      <c r="A1634" s="10">
        <v>45201</v>
      </c>
      <c r="B1634" s="12" t="s">
        <v>8183</v>
      </c>
      <c r="C1634" s="12" t="s">
        <v>6506</v>
      </c>
      <c r="D1634" s="13"/>
      <c r="E1634" s="12" t="str">
        <f>"15549380577"</f>
        <v>15549380577</v>
      </c>
      <c r="F1634" s="12" t="s">
        <v>8184</v>
      </c>
      <c r="G1634" s="13" t="s">
        <v>41</v>
      </c>
      <c r="H1634" s="13" t="s">
        <v>137</v>
      </c>
      <c r="I1634" s="13" t="s">
        <v>5215</v>
      </c>
      <c r="J1634" s="13" t="s">
        <v>27</v>
      </c>
      <c r="K1634" s="13" t="s">
        <v>28</v>
      </c>
      <c r="L1634" s="13" t="s">
        <v>43</v>
      </c>
      <c r="M1634" s="12" t="s">
        <v>30</v>
      </c>
      <c r="N1634" s="12" t="s">
        <v>208</v>
      </c>
      <c r="O1634" s="13" t="s">
        <v>32</v>
      </c>
      <c r="P1634" s="13"/>
      <c r="Q1634" s="21">
        <v>45201.3791087963</v>
      </c>
      <c r="R1634" s="13" t="s">
        <v>46</v>
      </c>
      <c r="S1634" s="12" t="s">
        <v>8185</v>
      </c>
      <c r="T1634" s="12" t="s">
        <v>8186</v>
      </c>
    </row>
    <row r="1635" customHeight="1" spans="1:20">
      <c r="A1635" s="10">
        <v>45201</v>
      </c>
      <c r="B1635" s="12" t="s">
        <v>8187</v>
      </c>
      <c r="C1635" s="12" t="s">
        <v>6506</v>
      </c>
      <c r="D1635" s="13"/>
      <c r="E1635" s="12" t="str">
        <f>"15549313228"</f>
        <v>15549313228</v>
      </c>
      <c r="F1635" s="12" t="s">
        <v>849</v>
      </c>
      <c r="G1635" s="13" t="s">
        <v>69</v>
      </c>
      <c r="H1635" s="13"/>
      <c r="I1635" s="13" t="s">
        <v>214</v>
      </c>
      <c r="J1635" s="13" t="s">
        <v>27</v>
      </c>
      <c r="K1635" s="13" t="s">
        <v>28</v>
      </c>
      <c r="L1635" s="13" t="s">
        <v>43</v>
      </c>
      <c r="M1635" s="12" t="s">
        <v>44</v>
      </c>
      <c r="N1635" s="12" t="s">
        <v>208</v>
      </c>
      <c r="O1635" s="13" t="s">
        <v>32</v>
      </c>
      <c r="P1635" s="13"/>
      <c r="Q1635" s="21">
        <v>45201.5897106481</v>
      </c>
      <c r="R1635" s="13" t="s">
        <v>46</v>
      </c>
      <c r="S1635" s="12" t="s">
        <v>8188</v>
      </c>
      <c r="T1635" s="12" t="s">
        <v>8189</v>
      </c>
    </row>
    <row r="1636" customHeight="1" spans="1:20">
      <c r="A1636" s="10">
        <v>45201</v>
      </c>
      <c r="B1636" s="12" t="s">
        <v>8190</v>
      </c>
      <c r="C1636" s="12" t="s">
        <v>8191</v>
      </c>
      <c r="D1636" s="13"/>
      <c r="E1636" s="12" t="str">
        <f>"18671709880"</f>
        <v>18671709880</v>
      </c>
      <c r="F1636" s="12" t="s">
        <v>8192</v>
      </c>
      <c r="G1636" s="13" t="s">
        <v>69</v>
      </c>
      <c r="H1636" s="13"/>
      <c r="I1636" s="13" t="s">
        <v>63</v>
      </c>
      <c r="J1636" s="13" t="s">
        <v>27</v>
      </c>
      <c r="K1636" s="13" t="s">
        <v>28</v>
      </c>
      <c r="L1636" s="13" t="s">
        <v>43</v>
      </c>
      <c r="M1636" s="12" t="s">
        <v>44</v>
      </c>
      <c r="N1636" s="12" t="s">
        <v>743</v>
      </c>
      <c r="O1636" s="13" t="s">
        <v>32</v>
      </c>
      <c r="P1636" s="13"/>
      <c r="Q1636" s="21">
        <v>45201.3773263889</v>
      </c>
      <c r="R1636" s="13" t="s">
        <v>46</v>
      </c>
      <c r="S1636" s="12" t="s">
        <v>8193</v>
      </c>
      <c r="T1636" s="12" t="s">
        <v>8194</v>
      </c>
    </row>
    <row r="1637" customHeight="1" spans="1:20">
      <c r="A1637" s="10">
        <v>45201</v>
      </c>
      <c r="B1637" s="12" t="s">
        <v>8195</v>
      </c>
      <c r="C1637" s="12" t="s">
        <v>6506</v>
      </c>
      <c r="D1637" s="13"/>
      <c r="E1637" s="12" t="str">
        <f>"18672902903"</f>
        <v>18672902903</v>
      </c>
      <c r="F1637" s="12" t="s">
        <v>8196</v>
      </c>
      <c r="G1637" s="13" t="s">
        <v>69</v>
      </c>
      <c r="H1637" s="13"/>
      <c r="I1637" s="13" t="s">
        <v>277</v>
      </c>
      <c r="J1637" s="13" t="s">
        <v>27</v>
      </c>
      <c r="K1637" s="13" t="s">
        <v>28</v>
      </c>
      <c r="L1637" s="13" t="s">
        <v>43</v>
      </c>
      <c r="M1637" s="12" t="s">
        <v>44</v>
      </c>
      <c r="N1637" s="12" t="s">
        <v>208</v>
      </c>
      <c r="O1637" s="13" t="s">
        <v>32</v>
      </c>
      <c r="P1637" s="13"/>
      <c r="Q1637" s="21">
        <v>45201.4197685185</v>
      </c>
      <c r="R1637" s="13" t="s">
        <v>46</v>
      </c>
      <c r="S1637" s="12" t="s">
        <v>8197</v>
      </c>
      <c r="T1637" s="12" t="s">
        <v>8198</v>
      </c>
    </row>
    <row r="1638" customHeight="1" spans="1:20">
      <c r="A1638" s="10">
        <v>45201</v>
      </c>
      <c r="B1638" s="12" t="s">
        <v>8199</v>
      </c>
      <c r="C1638" s="12" t="s">
        <v>6506</v>
      </c>
      <c r="D1638" s="13"/>
      <c r="E1638" s="12" t="str">
        <f>"15571706336"</f>
        <v>15571706336</v>
      </c>
      <c r="F1638" s="12" t="s">
        <v>8200</v>
      </c>
      <c r="G1638" s="13" t="s">
        <v>53</v>
      </c>
      <c r="H1638" s="13"/>
      <c r="I1638" s="13" t="s">
        <v>384</v>
      </c>
      <c r="J1638" s="13" t="s">
        <v>27</v>
      </c>
      <c r="K1638" s="13" t="s">
        <v>28</v>
      </c>
      <c r="L1638" s="13" t="s">
        <v>43</v>
      </c>
      <c r="M1638" s="12" t="s">
        <v>30</v>
      </c>
      <c r="N1638" s="12" t="s">
        <v>208</v>
      </c>
      <c r="O1638" s="13" t="s">
        <v>32</v>
      </c>
      <c r="P1638" s="13"/>
      <c r="Q1638" s="21">
        <v>45201.6172106481</v>
      </c>
      <c r="R1638" s="13" t="s">
        <v>46</v>
      </c>
      <c r="S1638" s="12" t="s">
        <v>8201</v>
      </c>
      <c r="T1638" s="12" t="s">
        <v>8202</v>
      </c>
    </row>
    <row r="1639" customHeight="1" spans="1:20">
      <c r="A1639" s="10">
        <v>45201</v>
      </c>
      <c r="B1639" s="12" t="s">
        <v>8203</v>
      </c>
      <c r="C1639" s="12" t="s">
        <v>6506</v>
      </c>
      <c r="D1639" s="13"/>
      <c r="E1639" s="12" t="str">
        <f>"18671736009"</f>
        <v>18671736009</v>
      </c>
      <c r="F1639" s="12" t="s">
        <v>8204</v>
      </c>
      <c r="G1639" s="13" t="s">
        <v>41</v>
      </c>
      <c r="H1639" s="13"/>
      <c r="I1639" s="13" t="s">
        <v>5215</v>
      </c>
      <c r="J1639" s="13" t="s">
        <v>27</v>
      </c>
      <c r="K1639" s="13" t="s">
        <v>28</v>
      </c>
      <c r="L1639" s="13" t="s">
        <v>43</v>
      </c>
      <c r="M1639" s="12" t="s">
        <v>30</v>
      </c>
      <c r="N1639" s="12" t="s">
        <v>208</v>
      </c>
      <c r="O1639" s="13" t="s">
        <v>32</v>
      </c>
      <c r="P1639" s="13"/>
      <c r="Q1639" s="21">
        <v>45201.6654513889</v>
      </c>
      <c r="R1639" s="13" t="s">
        <v>46</v>
      </c>
      <c r="S1639" s="12" t="s">
        <v>8205</v>
      </c>
      <c r="T1639" s="12" t="s">
        <v>8206</v>
      </c>
    </row>
    <row r="1640" customHeight="1" spans="1:20">
      <c r="A1640" s="10">
        <v>45201</v>
      </c>
      <c r="B1640" s="12" t="s">
        <v>8207</v>
      </c>
      <c r="C1640" s="12" t="s">
        <v>6506</v>
      </c>
      <c r="D1640" s="13"/>
      <c r="E1640" s="12" t="str">
        <f>"15572711426"</f>
        <v>15572711426</v>
      </c>
      <c r="F1640" s="12" t="s">
        <v>8208</v>
      </c>
      <c r="G1640" s="13" t="s">
        <v>130</v>
      </c>
      <c r="H1640" s="13"/>
      <c r="I1640" s="13" t="s">
        <v>384</v>
      </c>
      <c r="J1640" s="13" t="s">
        <v>27</v>
      </c>
      <c r="K1640" s="13" t="s">
        <v>28</v>
      </c>
      <c r="L1640" s="13" t="s">
        <v>43</v>
      </c>
      <c r="M1640" s="12" t="s">
        <v>44</v>
      </c>
      <c r="N1640" s="12" t="s">
        <v>208</v>
      </c>
      <c r="O1640" s="13" t="s">
        <v>32</v>
      </c>
      <c r="P1640" s="13"/>
      <c r="Q1640" s="21">
        <v>45201.5925347222</v>
      </c>
      <c r="R1640" s="13" t="s">
        <v>46</v>
      </c>
      <c r="S1640" s="12" t="s">
        <v>8209</v>
      </c>
      <c r="T1640" s="12" t="s">
        <v>8210</v>
      </c>
    </row>
    <row r="1641" customHeight="1" spans="1:20">
      <c r="A1641" s="10">
        <v>45201</v>
      </c>
      <c r="B1641" s="12" t="s">
        <v>8211</v>
      </c>
      <c r="C1641" s="12" t="s">
        <v>6506</v>
      </c>
      <c r="D1641" s="13"/>
      <c r="E1641" s="12" t="str">
        <f>"13329801947"</f>
        <v>13329801947</v>
      </c>
      <c r="F1641" s="12" t="s">
        <v>8212</v>
      </c>
      <c r="G1641" s="13" t="s">
        <v>25</v>
      </c>
      <c r="H1641" s="13"/>
      <c r="I1641" s="13" t="s">
        <v>155</v>
      </c>
      <c r="J1641" s="13" t="s">
        <v>27</v>
      </c>
      <c r="K1641" s="13" t="s">
        <v>28</v>
      </c>
      <c r="L1641" s="13" t="s">
        <v>43</v>
      </c>
      <c r="M1641" s="12" t="s">
        <v>44</v>
      </c>
      <c r="N1641" s="12" t="s">
        <v>208</v>
      </c>
      <c r="O1641" s="13" t="s">
        <v>32</v>
      </c>
      <c r="P1641" s="13"/>
      <c r="Q1641" s="21">
        <v>45201.376712963</v>
      </c>
      <c r="R1641" s="13" t="s">
        <v>46</v>
      </c>
      <c r="S1641" s="12" t="s">
        <v>8213</v>
      </c>
      <c r="T1641" s="12" t="s">
        <v>6625</v>
      </c>
    </row>
    <row r="1642" customHeight="1" spans="1:20">
      <c r="A1642" s="10">
        <v>45201</v>
      </c>
      <c r="B1642" s="12" t="s">
        <v>8214</v>
      </c>
      <c r="C1642" s="12" t="s">
        <v>6506</v>
      </c>
      <c r="D1642" s="13"/>
      <c r="E1642" s="12" t="str">
        <f>"15629338855"</f>
        <v>15629338855</v>
      </c>
      <c r="F1642" s="12" t="s">
        <v>8215</v>
      </c>
      <c r="G1642" s="13" t="s">
        <v>25</v>
      </c>
      <c r="H1642" s="13"/>
      <c r="I1642" s="13" t="s">
        <v>5215</v>
      </c>
      <c r="J1642" s="13" t="s">
        <v>27</v>
      </c>
      <c r="K1642" s="13" t="s">
        <v>28</v>
      </c>
      <c r="L1642" s="13" t="s">
        <v>43</v>
      </c>
      <c r="M1642" s="12" t="s">
        <v>30</v>
      </c>
      <c r="N1642" s="12" t="s">
        <v>208</v>
      </c>
      <c r="O1642" s="13" t="s">
        <v>32</v>
      </c>
      <c r="P1642" s="13"/>
      <c r="Q1642" s="21">
        <v>45201.6620601852</v>
      </c>
      <c r="R1642" s="13" t="s">
        <v>46</v>
      </c>
      <c r="S1642" s="12" t="s">
        <v>8216</v>
      </c>
      <c r="T1642" s="12" t="s">
        <v>8217</v>
      </c>
    </row>
    <row r="1643" customHeight="1" spans="1:20">
      <c r="A1643" s="10">
        <v>45201</v>
      </c>
      <c r="B1643" s="12" t="s">
        <v>8218</v>
      </c>
      <c r="C1643" s="12" t="s">
        <v>2911</v>
      </c>
      <c r="D1643" s="13"/>
      <c r="E1643" s="12" t="str">
        <f>"17507205366"</f>
        <v>17507205366</v>
      </c>
      <c r="F1643" s="12" t="s">
        <v>8219</v>
      </c>
      <c r="G1643" s="13" t="s">
        <v>130</v>
      </c>
      <c r="H1643" s="13" t="s">
        <v>110</v>
      </c>
      <c r="I1643" s="13" t="str">
        <f>"10015"</f>
        <v>10015</v>
      </c>
      <c r="J1643" s="13" t="s">
        <v>27</v>
      </c>
      <c r="K1643" s="13" t="s">
        <v>76</v>
      </c>
      <c r="L1643" s="13" t="s">
        <v>29</v>
      </c>
      <c r="M1643" s="12" t="s">
        <v>30</v>
      </c>
      <c r="N1643" s="12" t="s">
        <v>31</v>
      </c>
      <c r="O1643" s="13" t="s">
        <v>32</v>
      </c>
      <c r="P1643" s="13"/>
      <c r="Q1643" s="21">
        <v>45201.5938310185</v>
      </c>
      <c r="R1643" s="13" t="s">
        <v>34</v>
      </c>
      <c r="S1643" s="12" t="s">
        <v>8220</v>
      </c>
      <c r="T1643" s="12" t="s">
        <v>8221</v>
      </c>
    </row>
    <row r="1644" customHeight="1" spans="1:20">
      <c r="A1644" s="10">
        <v>45201</v>
      </c>
      <c r="B1644" s="12" t="s">
        <v>8222</v>
      </c>
      <c r="C1644" s="12" t="s">
        <v>1167</v>
      </c>
      <c r="D1644" s="13"/>
      <c r="E1644" s="12" t="str">
        <f>"18671726082"</f>
        <v>18671726082</v>
      </c>
      <c r="F1644" s="12" t="s">
        <v>8223</v>
      </c>
      <c r="G1644" s="13" t="s">
        <v>62</v>
      </c>
      <c r="H1644" s="13" t="s">
        <v>110</v>
      </c>
      <c r="I1644" s="13" t="str">
        <f>"10015"</f>
        <v>10015</v>
      </c>
      <c r="J1644" s="13" t="s">
        <v>27</v>
      </c>
      <c r="K1644" s="13" t="s">
        <v>195</v>
      </c>
      <c r="L1644" s="13" t="s">
        <v>29</v>
      </c>
      <c r="M1644" s="12" t="s">
        <v>30</v>
      </c>
      <c r="N1644" s="12" t="s">
        <v>31</v>
      </c>
      <c r="O1644" s="13" t="s">
        <v>32</v>
      </c>
      <c r="P1644" s="13"/>
      <c r="Q1644" s="21">
        <v>45201.7111921296</v>
      </c>
      <c r="R1644" s="13" t="s">
        <v>34</v>
      </c>
      <c r="S1644" s="12" t="s">
        <v>8224</v>
      </c>
      <c r="T1644" s="12" t="s">
        <v>8225</v>
      </c>
    </row>
    <row r="1645" customHeight="1" spans="1:20">
      <c r="A1645" s="10">
        <v>45201</v>
      </c>
      <c r="B1645" s="12" t="s">
        <v>8226</v>
      </c>
      <c r="C1645" s="12" t="s">
        <v>1753</v>
      </c>
      <c r="D1645" s="13"/>
      <c r="E1645" s="12" t="str">
        <f>"18527810528"</f>
        <v>18527810528</v>
      </c>
      <c r="F1645" s="12" t="s">
        <v>8227</v>
      </c>
      <c r="G1645" s="13" t="s">
        <v>25</v>
      </c>
      <c r="H1645" s="13"/>
      <c r="I1645" s="13" t="s">
        <v>384</v>
      </c>
      <c r="J1645" s="13" t="s">
        <v>27</v>
      </c>
      <c r="K1645" s="13" t="s">
        <v>28</v>
      </c>
      <c r="L1645" s="13" t="s">
        <v>43</v>
      </c>
      <c r="M1645" s="12" t="s">
        <v>44</v>
      </c>
      <c r="N1645" s="12" t="s">
        <v>31</v>
      </c>
      <c r="O1645" s="13" t="s">
        <v>32</v>
      </c>
      <c r="P1645" s="13"/>
      <c r="Q1645" s="21">
        <v>45201.3802199074</v>
      </c>
      <c r="R1645" s="13" t="s">
        <v>46</v>
      </c>
      <c r="S1645" s="12" t="s">
        <v>8228</v>
      </c>
      <c r="T1645" s="12" t="s">
        <v>8229</v>
      </c>
    </row>
    <row r="1646" customHeight="1" spans="1:20">
      <c r="A1646" s="10">
        <v>45201</v>
      </c>
      <c r="B1646" s="12" t="s">
        <v>8230</v>
      </c>
      <c r="C1646" s="12" t="s">
        <v>6666</v>
      </c>
      <c r="D1646" s="13"/>
      <c r="E1646" s="12" t="str">
        <f>"13032704389"</f>
        <v>13032704389</v>
      </c>
      <c r="F1646" s="12" t="s">
        <v>8231</v>
      </c>
      <c r="G1646" s="13" t="s">
        <v>69</v>
      </c>
      <c r="H1646" s="13"/>
      <c r="I1646" s="13" t="s">
        <v>786</v>
      </c>
      <c r="J1646" s="13" t="s">
        <v>27</v>
      </c>
      <c r="K1646" s="13" t="s">
        <v>76</v>
      </c>
      <c r="L1646" s="13" t="s">
        <v>43</v>
      </c>
      <c r="M1646" s="12" t="s">
        <v>44</v>
      </c>
      <c r="N1646" s="12" t="s">
        <v>31</v>
      </c>
      <c r="O1646" s="13" t="s">
        <v>32</v>
      </c>
      <c r="P1646" s="13" t="s">
        <v>6656</v>
      </c>
      <c r="Q1646" s="21">
        <v>45201.4429050926</v>
      </c>
      <c r="R1646" s="13" t="s">
        <v>46</v>
      </c>
      <c r="S1646" s="12" t="s">
        <v>8232</v>
      </c>
      <c r="T1646" s="12" t="s">
        <v>8233</v>
      </c>
    </row>
    <row r="1647" customHeight="1" spans="1:20">
      <c r="A1647" s="10">
        <v>45201</v>
      </c>
      <c r="B1647" s="12" t="s">
        <v>8234</v>
      </c>
      <c r="C1647" s="12" t="s">
        <v>6653</v>
      </c>
      <c r="D1647" s="13"/>
      <c r="E1647" s="12" t="str">
        <f>"15672496897"</f>
        <v>15672496897</v>
      </c>
      <c r="F1647" s="12" t="s">
        <v>8235</v>
      </c>
      <c r="G1647" s="13" t="s">
        <v>82</v>
      </c>
      <c r="H1647" s="13"/>
      <c r="I1647" s="13" t="s">
        <v>299</v>
      </c>
      <c r="J1647" s="13" t="s">
        <v>27</v>
      </c>
      <c r="K1647" s="13" t="s">
        <v>28</v>
      </c>
      <c r="L1647" s="13" t="s">
        <v>43</v>
      </c>
      <c r="M1647" s="12" t="s">
        <v>44</v>
      </c>
      <c r="N1647" s="12" t="s">
        <v>31</v>
      </c>
      <c r="O1647" s="13" t="s">
        <v>32</v>
      </c>
      <c r="P1647" s="13" t="s">
        <v>6656</v>
      </c>
      <c r="Q1647" s="21">
        <v>45201.4540740741</v>
      </c>
      <c r="R1647" s="13" t="s">
        <v>46</v>
      </c>
      <c r="S1647" s="12" t="s">
        <v>8236</v>
      </c>
      <c r="T1647" s="12" t="s">
        <v>8237</v>
      </c>
    </row>
    <row r="1648" customHeight="1" spans="1:20">
      <c r="A1648" s="10">
        <v>45201</v>
      </c>
      <c r="B1648" s="12" t="s">
        <v>8238</v>
      </c>
      <c r="C1648" s="12" t="s">
        <v>6204</v>
      </c>
      <c r="D1648" s="13"/>
      <c r="E1648" s="12" t="str">
        <f>"13264900557"</f>
        <v>13264900557</v>
      </c>
      <c r="F1648" s="12" t="s">
        <v>8239</v>
      </c>
      <c r="G1648" s="13" t="s">
        <v>82</v>
      </c>
      <c r="H1648" s="13"/>
      <c r="I1648" s="13" t="s">
        <v>42</v>
      </c>
      <c r="J1648" s="13" t="s">
        <v>27</v>
      </c>
      <c r="K1648" s="13" t="s">
        <v>28</v>
      </c>
      <c r="L1648" s="13" t="s">
        <v>43</v>
      </c>
      <c r="M1648" s="12" t="s">
        <v>44</v>
      </c>
      <c r="N1648" s="12" t="s">
        <v>31</v>
      </c>
      <c r="O1648" s="13" t="s">
        <v>32</v>
      </c>
      <c r="P1648" s="13" t="s">
        <v>6656</v>
      </c>
      <c r="Q1648" s="21">
        <v>45201.7265393519</v>
      </c>
      <c r="R1648" s="13" t="s">
        <v>46</v>
      </c>
      <c r="S1648" s="12" t="s">
        <v>8240</v>
      </c>
      <c r="T1648" s="12"/>
    </row>
    <row r="1649" customHeight="1" spans="1:20">
      <c r="A1649" s="10">
        <v>45201</v>
      </c>
      <c r="B1649" s="12" t="s">
        <v>8241</v>
      </c>
      <c r="C1649" s="12" t="s">
        <v>8242</v>
      </c>
      <c r="D1649" s="13"/>
      <c r="E1649" s="12" t="str">
        <f>"13114452268"</f>
        <v>13114452268</v>
      </c>
      <c r="F1649" s="12" t="s">
        <v>8243</v>
      </c>
      <c r="G1649" s="13" t="s">
        <v>82</v>
      </c>
      <c r="H1649" s="13" t="s">
        <v>110</v>
      </c>
      <c r="I1649" s="13" t="s">
        <v>1595</v>
      </c>
      <c r="J1649" s="13" t="s">
        <v>27</v>
      </c>
      <c r="K1649" s="13" t="s">
        <v>28</v>
      </c>
      <c r="L1649" s="13" t="s">
        <v>43</v>
      </c>
      <c r="M1649" s="12" t="s">
        <v>30</v>
      </c>
      <c r="N1649" s="12" t="s">
        <v>31</v>
      </c>
      <c r="O1649" s="13" t="s">
        <v>32</v>
      </c>
      <c r="P1649" s="13" t="s">
        <v>8244</v>
      </c>
      <c r="Q1649" s="21">
        <v>45201.6605555556</v>
      </c>
      <c r="R1649" s="13" t="s">
        <v>46</v>
      </c>
      <c r="S1649" s="12" t="s">
        <v>8245</v>
      </c>
      <c r="T1649" s="12"/>
    </row>
    <row r="1650" customHeight="1" spans="1:20">
      <c r="A1650" s="10">
        <v>45201</v>
      </c>
      <c r="B1650" s="12" t="s">
        <v>8246</v>
      </c>
      <c r="C1650" s="12" t="s">
        <v>6666</v>
      </c>
      <c r="D1650" s="13"/>
      <c r="E1650" s="12" t="str">
        <f>"16608690123"</f>
        <v>16608690123</v>
      </c>
      <c r="F1650" s="12" t="s">
        <v>8247</v>
      </c>
      <c r="G1650" s="13" t="s">
        <v>2152</v>
      </c>
      <c r="H1650" s="13"/>
      <c r="I1650" s="13" t="s">
        <v>337</v>
      </c>
      <c r="J1650" s="13" t="s">
        <v>27</v>
      </c>
      <c r="K1650" s="13" t="s">
        <v>28</v>
      </c>
      <c r="L1650" s="13" t="s">
        <v>43</v>
      </c>
      <c r="M1650" s="12" t="s">
        <v>44</v>
      </c>
      <c r="N1650" s="12" t="s">
        <v>31</v>
      </c>
      <c r="O1650" s="13" t="s">
        <v>32</v>
      </c>
      <c r="P1650" s="13" t="s">
        <v>6669</v>
      </c>
      <c r="Q1650" s="21">
        <v>45201.4681944444</v>
      </c>
      <c r="R1650" s="13" t="s">
        <v>46</v>
      </c>
      <c r="S1650" s="12" t="s">
        <v>8248</v>
      </c>
      <c r="T1650" s="12"/>
    </row>
    <row r="1651" customHeight="1" spans="1:20">
      <c r="A1651" s="10">
        <v>45201</v>
      </c>
      <c r="B1651" s="12" t="s">
        <v>8249</v>
      </c>
      <c r="C1651" s="12" t="s">
        <v>8250</v>
      </c>
      <c r="D1651" s="13"/>
      <c r="E1651" s="12" t="str">
        <f>"17671337595"</f>
        <v>17671337595</v>
      </c>
      <c r="F1651" s="12" t="s">
        <v>8251</v>
      </c>
      <c r="G1651" s="13" t="s">
        <v>82</v>
      </c>
      <c r="H1651" s="13"/>
      <c r="I1651" s="13" t="s">
        <v>162</v>
      </c>
      <c r="J1651" s="13" t="s">
        <v>27</v>
      </c>
      <c r="K1651" s="13" t="s">
        <v>28</v>
      </c>
      <c r="L1651" s="13" t="s">
        <v>43</v>
      </c>
      <c r="M1651" s="12" t="s">
        <v>44</v>
      </c>
      <c r="N1651" s="12" t="s">
        <v>31</v>
      </c>
      <c r="O1651" s="13" t="s">
        <v>32</v>
      </c>
      <c r="P1651" s="13"/>
      <c r="Q1651" s="21">
        <v>45201.5672106482</v>
      </c>
      <c r="R1651" s="13" t="s">
        <v>46</v>
      </c>
      <c r="S1651" s="12" t="s">
        <v>8252</v>
      </c>
      <c r="T1651" s="12" t="s">
        <v>8253</v>
      </c>
    </row>
    <row r="1652" customHeight="1" spans="1:20">
      <c r="A1652" s="10">
        <v>45201</v>
      </c>
      <c r="B1652" s="12" t="s">
        <v>8254</v>
      </c>
      <c r="C1652" s="12" t="s">
        <v>6439</v>
      </c>
      <c r="D1652" s="13"/>
      <c r="E1652" s="12" t="str">
        <f>"15572731698"</f>
        <v>15572731698</v>
      </c>
      <c r="F1652" s="12" t="s">
        <v>8255</v>
      </c>
      <c r="G1652" s="13" t="s">
        <v>53</v>
      </c>
      <c r="H1652" s="13"/>
      <c r="I1652" s="13" t="s">
        <v>277</v>
      </c>
      <c r="J1652" s="13" t="s">
        <v>27</v>
      </c>
      <c r="K1652" s="13" t="s">
        <v>28</v>
      </c>
      <c r="L1652" s="13" t="s">
        <v>43</v>
      </c>
      <c r="M1652" s="12" t="s">
        <v>30</v>
      </c>
      <c r="N1652" s="12" t="s">
        <v>31</v>
      </c>
      <c r="O1652" s="13" t="s">
        <v>32</v>
      </c>
      <c r="P1652" s="13"/>
      <c r="Q1652" s="21">
        <v>45201.6484490741</v>
      </c>
      <c r="R1652" s="13" t="s">
        <v>46</v>
      </c>
      <c r="S1652" s="12" t="s">
        <v>8256</v>
      </c>
      <c r="T1652" s="12"/>
    </row>
    <row r="1653" customHeight="1" spans="1:20">
      <c r="A1653" s="10">
        <v>45201</v>
      </c>
      <c r="B1653" s="12" t="s">
        <v>8257</v>
      </c>
      <c r="C1653" s="12" t="s">
        <v>6717</v>
      </c>
      <c r="D1653" s="13"/>
      <c r="E1653" s="12" t="str">
        <f>"13487277098"</f>
        <v>13487277098</v>
      </c>
      <c r="F1653" s="12" t="s">
        <v>8258</v>
      </c>
      <c r="G1653" s="13" t="s">
        <v>25</v>
      </c>
      <c r="H1653" s="13" t="s">
        <v>110</v>
      </c>
      <c r="I1653" s="13" t="s">
        <v>786</v>
      </c>
      <c r="J1653" s="13" t="s">
        <v>27</v>
      </c>
      <c r="K1653" s="13" t="s">
        <v>28</v>
      </c>
      <c r="L1653" s="13" t="s">
        <v>43</v>
      </c>
      <c r="M1653" s="12" t="s">
        <v>44</v>
      </c>
      <c r="N1653" s="12" t="s">
        <v>31</v>
      </c>
      <c r="O1653" s="13" t="s">
        <v>32</v>
      </c>
      <c r="P1653" s="13"/>
      <c r="Q1653" s="21">
        <v>45201.7179861111</v>
      </c>
      <c r="R1653" s="13" t="s">
        <v>46</v>
      </c>
      <c r="S1653" s="12" t="s">
        <v>8259</v>
      </c>
      <c r="T1653" s="12" t="s">
        <v>8260</v>
      </c>
    </row>
    <row r="1654" customHeight="1" spans="1:20">
      <c r="A1654" s="10">
        <v>45201</v>
      </c>
      <c r="B1654" s="12" t="s">
        <v>8261</v>
      </c>
      <c r="C1654" s="12" t="s">
        <v>585</v>
      </c>
      <c r="D1654" s="13"/>
      <c r="E1654" s="12" t="str">
        <f>"15571701978"</f>
        <v>15571701978</v>
      </c>
      <c r="F1654" s="12" t="s">
        <v>8262</v>
      </c>
      <c r="G1654" s="13" t="s">
        <v>130</v>
      </c>
      <c r="H1654" s="13"/>
      <c r="I1654" s="13" t="str">
        <f>"10015"</f>
        <v>10015</v>
      </c>
      <c r="J1654" s="13" t="s">
        <v>27</v>
      </c>
      <c r="K1654" s="13" t="s">
        <v>76</v>
      </c>
      <c r="L1654" s="13" t="s">
        <v>29</v>
      </c>
      <c r="M1654" s="12" t="s">
        <v>30</v>
      </c>
      <c r="N1654" s="12" t="s">
        <v>31</v>
      </c>
      <c r="O1654" s="13" t="s">
        <v>32</v>
      </c>
      <c r="P1654" s="13"/>
      <c r="Q1654" s="21">
        <v>45201.5601041667</v>
      </c>
      <c r="R1654" s="13" t="s">
        <v>34</v>
      </c>
      <c r="S1654" s="12" t="s">
        <v>8263</v>
      </c>
      <c r="T1654" s="12"/>
    </row>
    <row r="1655" customHeight="1" spans="1:20">
      <c r="A1655" s="10">
        <v>45201</v>
      </c>
      <c r="B1655" s="12" t="s">
        <v>8264</v>
      </c>
      <c r="C1655" s="12" t="s">
        <v>1299</v>
      </c>
      <c r="D1655" s="13"/>
      <c r="E1655" s="12" t="str">
        <f>"13117283902"</f>
        <v>13117283902</v>
      </c>
      <c r="F1655" s="12" t="s">
        <v>8265</v>
      </c>
      <c r="G1655" s="13" t="s">
        <v>130</v>
      </c>
      <c r="H1655" s="13"/>
      <c r="I1655" s="13" t="s">
        <v>63</v>
      </c>
      <c r="J1655" s="13" t="s">
        <v>27</v>
      </c>
      <c r="K1655" s="13" t="s">
        <v>28</v>
      </c>
      <c r="L1655" s="13" t="s">
        <v>43</v>
      </c>
      <c r="M1655" s="12" t="s">
        <v>30</v>
      </c>
      <c r="N1655" s="12" t="s">
        <v>208</v>
      </c>
      <c r="O1655" s="13" t="s">
        <v>32</v>
      </c>
      <c r="P1655" s="13"/>
      <c r="Q1655" s="21">
        <v>45201.6215856482</v>
      </c>
      <c r="R1655" s="13" t="s">
        <v>56</v>
      </c>
      <c r="S1655" s="12" t="s">
        <v>8266</v>
      </c>
      <c r="T1655" s="12"/>
    </row>
    <row r="1656" customHeight="1" spans="1:20">
      <c r="A1656" s="10">
        <v>45201</v>
      </c>
      <c r="B1656" s="12" t="s">
        <v>8267</v>
      </c>
      <c r="C1656" s="12" t="s">
        <v>1299</v>
      </c>
      <c r="D1656" s="13"/>
      <c r="E1656" s="12" t="str">
        <f>"13277176761"</f>
        <v>13277176761</v>
      </c>
      <c r="F1656" s="12" t="s">
        <v>8268</v>
      </c>
      <c r="G1656" s="13" t="s">
        <v>130</v>
      </c>
      <c r="H1656" s="13"/>
      <c r="I1656" s="13" t="s">
        <v>991</v>
      </c>
      <c r="J1656" s="13" t="s">
        <v>27</v>
      </c>
      <c r="K1656" s="13" t="s">
        <v>28</v>
      </c>
      <c r="L1656" s="13" t="s">
        <v>43</v>
      </c>
      <c r="M1656" s="12" t="s">
        <v>30</v>
      </c>
      <c r="N1656" s="12" t="s">
        <v>208</v>
      </c>
      <c r="O1656" s="13" t="s">
        <v>32</v>
      </c>
      <c r="P1656" s="13"/>
      <c r="Q1656" s="21">
        <v>45201.4309837963</v>
      </c>
      <c r="R1656" s="13" t="s">
        <v>56</v>
      </c>
      <c r="S1656" s="12" t="s">
        <v>8269</v>
      </c>
      <c r="T1656" s="12"/>
    </row>
    <row r="1657" customHeight="1" spans="1:20">
      <c r="A1657" s="10">
        <v>45201</v>
      </c>
      <c r="B1657" s="12" t="s">
        <v>8270</v>
      </c>
      <c r="C1657" s="12" t="s">
        <v>1299</v>
      </c>
      <c r="D1657" s="13"/>
      <c r="E1657" s="12" t="str">
        <f>"13227260612"</f>
        <v>13227260612</v>
      </c>
      <c r="F1657" s="12" t="s">
        <v>8271</v>
      </c>
      <c r="G1657" s="13" t="s">
        <v>336</v>
      </c>
      <c r="H1657" s="13"/>
      <c r="I1657" s="13" t="s">
        <v>315</v>
      </c>
      <c r="J1657" s="13" t="s">
        <v>27</v>
      </c>
      <c r="K1657" s="13" t="s">
        <v>28</v>
      </c>
      <c r="L1657" s="13" t="s">
        <v>43</v>
      </c>
      <c r="M1657" s="12" t="s">
        <v>30</v>
      </c>
      <c r="N1657" s="12" t="s">
        <v>208</v>
      </c>
      <c r="O1657" s="13" t="s">
        <v>32</v>
      </c>
      <c r="P1657" s="13"/>
      <c r="Q1657" s="21">
        <v>45201.6340277778</v>
      </c>
      <c r="R1657" s="13" t="s">
        <v>56</v>
      </c>
      <c r="S1657" s="12" t="s">
        <v>8272</v>
      </c>
      <c r="T1657" s="12"/>
    </row>
    <row r="1658" customHeight="1" spans="1:20">
      <c r="A1658" s="10">
        <v>45201</v>
      </c>
      <c r="B1658" s="12" t="s">
        <v>8273</v>
      </c>
      <c r="C1658" s="12" t="s">
        <v>783</v>
      </c>
      <c r="D1658" s="13"/>
      <c r="E1658" s="12" t="str">
        <f>"18572390489"</f>
        <v>18572390489</v>
      </c>
      <c r="F1658" s="12" t="s">
        <v>8274</v>
      </c>
      <c r="G1658" s="13" t="s">
        <v>82</v>
      </c>
      <c r="H1658" s="13"/>
      <c r="I1658" s="13" t="s">
        <v>5215</v>
      </c>
      <c r="J1658" s="13" t="s">
        <v>27</v>
      </c>
      <c r="K1658" s="13" t="s">
        <v>28</v>
      </c>
      <c r="L1658" s="13" t="s">
        <v>43</v>
      </c>
      <c r="M1658" s="12" t="s">
        <v>30</v>
      </c>
      <c r="N1658" s="12" t="s">
        <v>743</v>
      </c>
      <c r="O1658" s="13" t="s">
        <v>32</v>
      </c>
      <c r="P1658" s="13"/>
      <c r="Q1658" s="21">
        <v>45201.378287037</v>
      </c>
      <c r="R1658" s="13" t="s">
        <v>46</v>
      </c>
      <c r="S1658" s="12" t="s">
        <v>8275</v>
      </c>
      <c r="T1658" s="12" t="s">
        <v>8276</v>
      </c>
    </row>
    <row r="1659" customHeight="1" spans="1:20">
      <c r="A1659" s="10">
        <v>45201</v>
      </c>
      <c r="B1659" s="12" t="s">
        <v>8277</v>
      </c>
      <c r="C1659" s="12" t="s">
        <v>783</v>
      </c>
      <c r="D1659" s="13"/>
      <c r="E1659" s="12" t="str">
        <f>"15587916639"</f>
        <v>15587916639</v>
      </c>
      <c r="F1659" s="12" t="s">
        <v>8278</v>
      </c>
      <c r="G1659" s="13" t="s">
        <v>53</v>
      </c>
      <c r="H1659" s="13"/>
      <c r="I1659" s="13" t="s">
        <v>214</v>
      </c>
      <c r="J1659" s="13" t="s">
        <v>27</v>
      </c>
      <c r="K1659" s="13" t="s">
        <v>28</v>
      </c>
      <c r="L1659" s="13" t="s">
        <v>43</v>
      </c>
      <c r="M1659" s="12" t="s">
        <v>30</v>
      </c>
      <c r="N1659" s="12" t="s">
        <v>743</v>
      </c>
      <c r="O1659" s="13" t="s">
        <v>32</v>
      </c>
      <c r="P1659" s="13"/>
      <c r="Q1659" s="21">
        <v>45201.3773958333</v>
      </c>
      <c r="R1659" s="13" t="s">
        <v>46</v>
      </c>
      <c r="S1659" s="12" t="s">
        <v>8279</v>
      </c>
      <c r="T1659" s="12" t="s">
        <v>8280</v>
      </c>
    </row>
    <row r="1660" customHeight="1" spans="1:20">
      <c r="A1660" s="10">
        <v>45201</v>
      </c>
      <c r="B1660" s="12" t="s">
        <v>8281</v>
      </c>
      <c r="C1660" s="12" t="s">
        <v>783</v>
      </c>
      <c r="D1660" s="13"/>
      <c r="E1660" s="12" t="str">
        <f>"15629353500"</f>
        <v>15629353500</v>
      </c>
      <c r="F1660" s="12" t="s">
        <v>8282</v>
      </c>
      <c r="G1660" s="13" t="s">
        <v>53</v>
      </c>
      <c r="H1660" s="13"/>
      <c r="I1660" s="13" t="s">
        <v>3098</v>
      </c>
      <c r="J1660" s="13" t="s">
        <v>27</v>
      </c>
      <c r="K1660" s="13" t="s">
        <v>28</v>
      </c>
      <c r="L1660" s="13" t="s">
        <v>43</v>
      </c>
      <c r="M1660" s="12" t="s">
        <v>30</v>
      </c>
      <c r="N1660" s="12" t="s">
        <v>743</v>
      </c>
      <c r="O1660" s="13" t="s">
        <v>32</v>
      </c>
      <c r="P1660" s="13"/>
      <c r="Q1660" s="21">
        <v>45201.3784143518</v>
      </c>
      <c r="R1660" s="13" t="s">
        <v>46</v>
      </c>
      <c r="S1660" s="12" t="s">
        <v>8283</v>
      </c>
      <c r="T1660" s="12" t="s">
        <v>8284</v>
      </c>
    </row>
    <row r="1661" customHeight="1" spans="1:20">
      <c r="A1661" s="10">
        <v>45201</v>
      </c>
      <c r="B1661" s="12" t="s">
        <v>8285</v>
      </c>
      <c r="C1661" s="12" t="s">
        <v>783</v>
      </c>
      <c r="D1661" s="13"/>
      <c r="E1661" s="12" t="str">
        <f>"15629372622"</f>
        <v>15629372622</v>
      </c>
      <c r="F1661" s="12" t="s">
        <v>8286</v>
      </c>
      <c r="G1661" s="13" t="s">
        <v>53</v>
      </c>
      <c r="H1661" s="13"/>
      <c r="I1661" s="13" t="s">
        <v>175</v>
      </c>
      <c r="J1661" s="13" t="s">
        <v>27</v>
      </c>
      <c r="K1661" s="13" t="s">
        <v>28</v>
      </c>
      <c r="L1661" s="13" t="s">
        <v>43</v>
      </c>
      <c r="M1661" s="12" t="s">
        <v>44</v>
      </c>
      <c r="N1661" s="12" t="s">
        <v>743</v>
      </c>
      <c r="O1661" s="13" t="s">
        <v>32</v>
      </c>
      <c r="P1661" s="13"/>
      <c r="Q1661" s="21">
        <v>45201.3771759259</v>
      </c>
      <c r="R1661" s="13" t="s">
        <v>46</v>
      </c>
      <c r="S1661" s="12" t="s">
        <v>8287</v>
      </c>
      <c r="T1661" s="12" t="s">
        <v>8288</v>
      </c>
    </row>
    <row r="1662" customHeight="1" spans="1:20">
      <c r="A1662" s="10">
        <v>45201</v>
      </c>
      <c r="B1662" s="12" t="s">
        <v>8289</v>
      </c>
      <c r="C1662" s="12" t="s">
        <v>8290</v>
      </c>
      <c r="D1662" s="13"/>
      <c r="E1662" s="12" t="str">
        <f>"13227279900"</f>
        <v>13227279900</v>
      </c>
      <c r="F1662" s="12" t="s">
        <v>8291</v>
      </c>
      <c r="G1662" s="13" t="s">
        <v>336</v>
      </c>
      <c r="H1662" s="13"/>
      <c r="I1662" s="13" t="s">
        <v>315</v>
      </c>
      <c r="J1662" s="13" t="s">
        <v>27</v>
      </c>
      <c r="K1662" s="13" t="s">
        <v>28</v>
      </c>
      <c r="L1662" s="13" t="s">
        <v>43</v>
      </c>
      <c r="M1662" s="12" t="s">
        <v>44</v>
      </c>
      <c r="N1662" s="12" t="s">
        <v>743</v>
      </c>
      <c r="O1662" s="13" t="s">
        <v>32</v>
      </c>
      <c r="P1662" s="13"/>
      <c r="Q1662" s="21">
        <v>45201.4663194444</v>
      </c>
      <c r="R1662" s="13" t="s">
        <v>46</v>
      </c>
      <c r="S1662" s="12" t="s">
        <v>8292</v>
      </c>
      <c r="T1662" s="12" t="s">
        <v>8293</v>
      </c>
    </row>
    <row r="1663" customHeight="1" spans="1:20">
      <c r="A1663" s="10">
        <v>45201</v>
      </c>
      <c r="B1663" s="12" t="s">
        <v>8294</v>
      </c>
      <c r="C1663" s="12" t="s">
        <v>783</v>
      </c>
      <c r="D1663" s="13"/>
      <c r="E1663" s="12" t="str">
        <f>"18571427486"</f>
        <v>18571427486</v>
      </c>
      <c r="F1663" s="12" t="s">
        <v>8295</v>
      </c>
      <c r="G1663" s="13" t="s">
        <v>82</v>
      </c>
      <c r="H1663" s="13"/>
      <c r="I1663" s="13" t="s">
        <v>277</v>
      </c>
      <c r="J1663" s="13" t="s">
        <v>27</v>
      </c>
      <c r="K1663" s="13" t="s">
        <v>28</v>
      </c>
      <c r="L1663" s="13" t="s">
        <v>43</v>
      </c>
      <c r="M1663" s="12" t="s">
        <v>30</v>
      </c>
      <c r="N1663" s="12" t="s">
        <v>743</v>
      </c>
      <c r="O1663" s="13" t="s">
        <v>32</v>
      </c>
      <c r="P1663" s="13"/>
      <c r="Q1663" s="21">
        <v>45201.583900463</v>
      </c>
      <c r="R1663" s="13" t="s">
        <v>46</v>
      </c>
      <c r="S1663" s="12" t="s">
        <v>8296</v>
      </c>
      <c r="T1663" s="12" t="s">
        <v>8297</v>
      </c>
    </row>
    <row r="1664" customHeight="1" spans="1:20">
      <c r="A1664" s="10">
        <v>45201</v>
      </c>
      <c r="B1664" s="12" t="s">
        <v>8298</v>
      </c>
      <c r="C1664" s="12" t="s">
        <v>783</v>
      </c>
      <c r="D1664" s="13"/>
      <c r="E1664" s="12" t="str">
        <f>"13227280302"</f>
        <v>13227280302</v>
      </c>
      <c r="F1664" s="12" t="s">
        <v>8299</v>
      </c>
      <c r="G1664" s="13" t="s">
        <v>53</v>
      </c>
      <c r="H1664" s="13"/>
      <c r="I1664" s="13" t="s">
        <v>5215</v>
      </c>
      <c r="J1664" s="13" t="s">
        <v>27</v>
      </c>
      <c r="K1664" s="13" t="s">
        <v>28</v>
      </c>
      <c r="L1664" s="13" t="s">
        <v>43</v>
      </c>
      <c r="M1664" s="12" t="s">
        <v>30</v>
      </c>
      <c r="N1664" s="12" t="s">
        <v>743</v>
      </c>
      <c r="O1664" s="13" t="s">
        <v>32</v>
      </c>
      <c r="P1664" s="13"/>
      <c r="Q1664" s="21">
        <v>45201.6356018518</v>
      </c>
      <c r="R1664" s="13" t="s">
        <v>46</v>
      </c>
      <c r="S1664" s="12" t="s">
        <v>8300</v>
      </c>
      <c r="T1664" s="12" t="s">
        <v>8301</v>
      </c>
    </row>
    <row r="1665" customHeight="1" spans="1:20">
      <c r="A1665" s="10">
        <v>45201</v>
      </c>
      <c r="B1665" s="12" t="s">
        <v>8302</v>
      </c>
      <c r="C1665" s="12" t="s">
        <v>783</v>
      </c>
      <c r="D1665" s="13"/>
      <c r="E1665" s="12" t="str">
        <f>"15549398993"</f>
        <v>15549398993</v>
      </c>
      <c r="F1665" s="12" t="s">
        <v>8303</v>
      </c>
      <c r="G1665" s="13" t="s">
        <v>53</v>
      </c>
      <c r="H1665" s="13"/>
      <c r="I1665" s="13" t="s">
        <v>293</v>
      </c>
      <c r="J1665" s="13" t="s">
        <v>27</v>
      </c>
      <c r="K1665" s="13" t="s">
        <v>28</v>
      </c>
      <c r="L1665" s="13" t="s">
        <v>43</v>
      </c>
      <c r="M1665" s="12" t="s">
        <v>30</v>
      </c>
      <c r="N1665" s="12" t="s">
        <v>743</v>
      </c>
      <c r="O1665" s="13" t="s">
        <v>32</v>
      </c>
      <c r="P1665" s="13"/>
      <c r="Q1665" s="21">
        <v>45201.3818171296</v>
      </c>
      <c r="R1665" s="13" t="s">
        <v>46</v>
      </c>
      <c r="S1665" s="12" t="s">
        <v>8304</v>
      </c>
      <c r="T1665" s="12" t="s">
        <v>8305</v>
      </c>
    </row>
    <row r="1666" customHeight="1" spans="1:20">
      <c r="A1666" s="10">
        <v>45201</v>
      </c>
      <c r="B1666" s="12" t="s">
        <v>8306</v>
      </c>
      <c r="C1666" s="12" t="s">
        <v>6949</v>
      </c>
      <c r="D1666" s="13"/>
      <c r="E1666" s="12" t="str">
        <f>"16671723833"</f>
        <v>16671723833</v>
      </c>
      <c r="F1666" s="12" t="s">
        <v>8307</v>
      </c>
      <c r="G1666" s="13" t="s">
        <v>25</v>
      </c>
      <c r="H1666" s="13"/>
      <c r="I1666" s="13" t="s">
        <v>448</v>
      </c>
      <c r="J1666" s="13" t="s">
        <v>27</v>
      </c>
      <c r="K1666" s="13" t="s">
        <v>28</v>
      </c>
      <c r="L1666" s="13" t="s">
        <v>43</v>
      </c>
      <c r="M1666" s="12" t="s">
        <v>44</v>
      </c>
      <c r="N1666" s="12" t="s">
        <v>208</v>
      </c>
      <c r="O1666" s="13" t="s">
        <v>32</v>
      </c>
      <c r="P1666" s="13"/>
      <c r="Q1666" s="21">
        <v>45201.5922800926</v>
      </c>
      <c r="R1666" s="13" t="s">
        <v>46</v>
      </c>
      <c r="S1666" s="12" t="s">
        <v>8308</v>
      </c>
      <c r="T1666" s="12" t="s">
        <v>8309</v>
      </c>
    </row>
    <row r="1667" customHeight="1" spans="1:20">
      <c r="A1667" s="10">
        <v>45201</v>
      </c>
      <c r="B1667" s="12" t="s">
        <v>8310</v>
      </c>
      <c r="C1667" s="12" t="s">
        <v>6949</v>
      </c>
      <c r="D1667" s="13"/>
      <c r="E1667" s="12" t="str">
        <f>"13032737124"</f>
        <v>13032737124</v>
      </c>
      <c r="F1667" s="12" t="s">
        <v>8094</v>
      </c>
      <c r="G1667" s="13" t="s">
        <v>82</v>
      </c>
      <c r="H1667" s="13"/>
      <c r="I1667" s="13" t="s">
        <v>880</v>
      </c>
      <c r="J1667" s="13" t="s">
        <v>27</v>
      </c>
      <c r="K1667" s="13" t="s">
        <v>28</v>
      </c>
      <c r="L1667" s="13" t="s">
        <v>43</v>
      </c>
      <c r="M1667" s="12" t="s">
        <v>44</v>
      </c>
      <c r="N1667" s="12" t="s">
        <v>208</v>
      </c>
      <c r="O1667" s="13" t="s">
        <v>32</v>
      </c>
      <c r="P1667" s="13"/>
      <c r="Q1667" s="21">
        <v>45201.639837963</v>
      </c>
      <c r="R1667" s="13" t="s">
        <v>46</v>
      </c>
      <c r="S1667" s="12" t="s">
        <v>8311</v>
      </c>
      <c r="T1667" s="12" t="s">
        <v>8312</v>
      </c>
    </row>
    <row r="1668" customHeight="1" spans="1:20">
      <c r="A1668" s="10">
        <v>45201</v>
      </c>
      <c r="B1668" s="12" t="s">
        <v>8313</v>
      </c>
      <c r="C1668" s="12" t="s">
        <v>7401</v>
      </c>
      <c r="D1668" s="13"/>
      <c r="E1668" s="12" t="str">
        <f>"18571040015"</f>
        <v>18571040015</v>
      </c>
      <c r="F1668" s="12" t="s">
        <v>8314</v>
      </c>
      <c r="G1668" s="13" t="s">
        <v>247</v>
      </c>
      <c r="H1668" s="13"/>
      <c r="I1668" s="13" t="s">
        <v>131</v>
      </c>
      <c r="J1668" s="13" t="s">
        <v>27</v>
      </c>
      <c r="K1668" s="13" t="s">
        <v>28</v>
      </c>
      <c r="L1668" s="13" t="s">
        <v>43</v>
      </c>
      <c r="M1668" s="12" t="s">
        <v>44</v>
      </c>
      <c r="N1668" s="12" t="s">
        <v>208</v>
      </c>
      <c r="O1668" s="13" t="s">
        <v>32</v>
      </c>
      <c r="P1668" s="13"/>
      <c r="Q1668" s="21">
        <v>45201.6516782407</v>
      </c>
      <c r="R1668" s="13" t="s">
        <v>46</v>
      </c>
      <c r="S1668" s="12" t="s">
        <v>8315</v>
      </c>
      <c r="T1668" s="12" t="s">
        <v>8316</v>
      </c>
    </row>
    <row r="1669" customHeight="1" spans="1:20">
      <c r="A1669" s="10">
        <v>45201</v>
      </c>
      <c r="B1669" s="12" t="s">
        <v>8317</v>
      </c>
      <c r="C1669" s="12" t="s">
        <v>6949</v>
      </c>
      <c r="D1669" s="13"/>
      <c r="E1669" s="12" t="str">
        <f>"18695061056"</f>
        <v>18695061056</v>
      </c>
      <c r="F1669" s="12" t="s">
        <v>1477</v>
      </c>
      <c r="G1669" s="13" t="s">
        <v>62</v>
      </c>
      <c r="H1669" s="13" t="s">
        <v>148</v>
      </c>
      <c r="I1669" s="13" t="s">
        <v>384</v>
      </c>
      <c r="J1669" s="13" t="s">
        <v>27</v>
      </c>
      <c r="K1669" s="13" t="s">
        <v>28</v>
      </c>
      <c r="L1669" s="13" t="s">
        <v>43</v>
      </c>
      <c r="M1669" s="12" t="s">
        <v>44</v>
      </c>
      <c r="N1669" s="12" t="s">
        <v>208</v>
      </c>
      <c r="O1669" s="13" t="s">
        <v>32</v>
      </c>
      <c r="P1669" s="13"/>
      <c r="Q1669" s="21">
        <v>45201.3821990741</v>
      </c>
      <c r="R1669" s="13" t="s">
        <v>46</v>
      </c>
      <c r="S1669" s="12" t="s">
        <v>8318</v>
      </c>
      <c r="T1669" s="12" t="s">
        <v>6971</v>
      </c>
    </row>
    <row r="1670" customHeight="1" spans="1:20">
      <c r="A1670" s="10">
        <v>45201</v>
      </c>
      <c r="B1670" s="12" t="s">
        <v>8319</v>
      </c>
      <c r="C1670" s="12" t="s">
        <v>6949</v>
      </c>
      <c r="D1670" s="13"/>
      <c r="E1670" s="12" t="str">
        <f>"18571032087"</f>
        <v>18571032087</v>
      </c>
      <c r="F1670" s="12" t="s">
        <v>8320</v>
      </c>
      <c r="G1670" s="13" t="s">
        <v>25</v>
      </c>
      <c r="H1670" s="13" t="s">
        <v>148</v>
      </c>
      <c r="I1670" s="13" t="s">
        <v>384</v>
      </c>
      <c r="J1670" s="13" t="s">
        <v>27</v>
      </c>
      <c r="K1670" s="13" t="s">
        <v>28</v>
      </c>
      <c r="L1670" s="13" t="s">
        <v>43</v>
      </c>
      <c r="M1670" s="12" t="s">
        <v>44</v>
      </c>
      <c r="N1670" s="12" t="s">
        <v>208</v>
      </c>
      <c r="O1670" s="13" t="s">
        <v>32</v>
      </c>
      <c r="P1670" s="13"/>
      <c r="Q1670" s="21">
        <v>45201.3828587963</v>
      </c>
      <c r="R1670" s="13" t="s">
        <v>46</v>
      </c>
      <c r="S1670" s="12" t="s">
        <v>8321</v>
      </c>
      <c r="T1670" s="12" t="s">
        <v>8322</v>
      </c>
    </row>
    <row r="1671" customHeight="1" spans="1:20">
      <c r="A1671" s="10">
        <v>45201</v>
      </c>
      <c r="B1671" s="12" t="s">
        <v>8323</v>
      </c>
      <c r="C1671" s="12" t="s">
        <v>6506</v>
      </c>
      <c r="D1671" s="13"/>
      <c r="E1671" s="12" t="str">
        <f>"13100781289"</f>
        <v>13100781289</v>
      </c>
      <c r="F1671" s="12" t="s">
        <v>8324</v>
      </c>
      <c r="G1671" s="13" t="s">
        <v>336</v>
      </c>
      <c r="H1671" s="13"/>
      <c r="I1671" s="13" t="s">
        <v>63</v>
      </c>
      <c r="J1671" s="13" t="s">
        <v>27</v>
      </c>
      <c r="K1671" s="13" t="s">
        <v>28</v>
      </c>
      <c r="L1671" s="13" t="s">
        <v>43</v>
      </c>
      <c r="M1671" s="12" t="s">
        <v>30</v>
      </c>
      <c r="N1671" s="12" t="s">
        <v>208</v>
      </c>
      <c r="O1671" s="13" t="s">
        <v>32</v>
      </c>
      <c r="P1671" s="13"/>
      <c r="Q1671" s="21">
        <v>45201.5879976852</v>
      </c>
      <c r="R1671" s="13" t="s">
        <v>46</v>
      </c>
      <c r="S1671" s="12" t="s">
        <v>8325</v>
      </c>
      <c r="T1671" s="12" t="s">
        <v>8326</v>
      </c>
    </row>
    <row r="1672" customHeight="1" spans="1:20">
      <c r="A1672" s="10">
        <v>45201</v>
      </c>
      <c r="B1672" s="12" t="s">
        <v>8327</v>
      </c>
      <c r="C1672" s="12" t="s">
        <v>6445</v>
      </c>
      <c r="D1672" s="13"/>
      <c r="E1672" s="12" t="str">
        <f>"071700054346"</f>
        <v>071700054346</v>
      </c>
      <c r="F1672" s="12" t="s">
        <v>8328</v>
      </c>
      <c r="G1672" s="13" t="s">
        <v>247</v>
      </c>
      <c r="H1672" s="13"/>
      <c r="I1672" s="13" t="s">
        <v>54</v>
      </c>
      <c r="J1672" s="13" t="s">
        <v>27</v>
      </c>
      <c r="K1672" s="13" t="s">
        <v>28</v>
      </c>
      <c r="L1672" s="13" t="s">
        <v>43</v>
      </c>
      <c r="M1672" s="12" t="s">
        <v>44</v>
      </c>
      <c r="N1672" s="12" t="s">
        <v>208</v>
      </c>
      <c r="O1672" s="13" t="s">
        <v>32</v>
      </c>
      <c r="P1672" s="13"/>
      <c r="Q1672" s="21">
        <v>45201.5852662037</v>
      </c>
      <c r="R1672" s="13" t="s">
        <v>46</v>
      </c>
      <c r="S1672" s="12" t="s">
        <v>8329</v>
      </c>
      <c r="T1672" s="12" t="s">
        <v>8330</v>
      </c>
    </row>
    <row r="1673" customHeight="1" spans="1:20">
      <c r="A1673" s="10">
        <v>45201</v>
      </c>
      <c r="B1673" s="12" t="s">
        <v>8331</v>
      </c>
      <c r="C1673" s="12" t="s">
        <v>6949</v>
      </c>
      <c r="D1673" s="13"/>
      <c r="E1673" s="12" t="str">
        <f>"15997640637"</f>
        <v>15997640637</v>
      </c>
      <c r="F1673" s="12" t="s">
        <v>8332</v>
      </c>
      <c r="G1673" s="13" t="s">
        <v>25</v>
      </c>
      <c r="H1673" s="13"/>
      <c r="I1673" s="13" t="s">
        <v>104</v>
      </c>
      <c r="J1673" s="13" t="s">
        <v>27</v>
      </c>
      <c r="K1673" s="13" t="s">
        <v>28</v>
      </c>
      <c r="L1673" s="13" t="s">
        <v>43</v>
      </c>
      <c r="M1673" s="12" t="s">
        <v>44</v>
      </c>
      <c r="N1673" s="12" t="s">
        <v>208</v>
      </c>
      <c r="O1673" s="13" t="s">
        <v>32</v>
      </c>
      <c r="P1673" s="13"/>
      <c r="Q1673" s="21">
        <v>45201.7175115741</v>
      </c>
      <c r="R1673" s="13" t="s">
        <v>46</v>
      </c>
      <c r="S1673" s="12" t="s">
        <v>8333</v>
      </c>
      <c r="T1673" s="12" t="s">
        <v>8334</v>
      </c>
    </row>
    <row r="1674" customHeight="1" spans="1:20">
      <c r="A1674" s="10">
        <v>45201</v>
      </c>
      <c r="B1674" s="12" t="s">
        <v>8335</v>
      </c>
      <c r="C1674" s="12" t="s">
        <v>6956</v>
      </c>
      <c r="D1674" s="13"/>
      <c r="E1674" s="12" t="str">
        <f>"15629353800"</f>
        <v>15629353800</v>
      </c>
      <c r="F1674" s="12" t="s">
        <v>8336</v>
      </c>
      <c r="G1674" s="13" t="s">
        <v>247</v>
      </c>
      <c r="H1674" s="13"/>
      <c r="I1674" s="13" t="s">
        <v>384</v>
      </c>
      <c r="J1674" s="13" t="s">
        <v>27</v>
      </c>
      <c r="K1674" s="13" t="s">
        <v>28</v>
      </c>
      <c r="L1674" s="13" t="s">
        <v>43</v>
      </c>
      <c r="M1674" s="12" t="s">
        <v>30</v>
      </c>
      <c r="N1674" s="12" t="s">
        <v>208</v>
      </c>
      <c r="O1674" s="13" t="s">
        <v>32</v>
      </c>
      <c r="P1674" s="13"/>
      <c r="Q1674" s="21">
        <v>45201.4133564815</v>
      </c>
      <c r="R1674" s="13" t="s">
        <v>46</v>
      </c>
      <c r="S1674" s="12" t="s">
        <v>8337</v>
      </c>
      <c r="T1674" s="12" t="s">
        <v>8338</v>
      </c>
    </row>
    <row r="1675" customHeight="1" spans="1:20">
      <c r="A1675" s="10">
        <v>45201</v>
      </c>
      <c r="B1675" s="12" t="s">
        <v>8339</v>
      </c>
      <c r="C1675" s="12" t="s">
        <v>6949</v>
      </c>
      <c r="D1675" s="13"/>
      <c r="E1675" s="12" t="str">
        <f>"18671798357"</f>
        <v>18671798357</v>
      </c>
      <c r="F1675" s="12" t="s">
        <v>8340</v>
      </c>
      <c r="G1675" s="13" t="s">
        <v>41</v>
      </c>
      <c r="H1675" s="13" t="s">
        <v>110</v>
      </c>
      <c r="I1675" s="13" t="s">
        <v>175</v>
      </c>
      <c r="J1675" s="13" t="s">
        <v>27</v>
      </c>
      <c r="K1675" s="13" t="s">
        <v>28</v>
      </c>
      <c r="L1675" s="13" t="s">
        <v>43</v>
      </c>
      <c r="M1675" s="12" t="s">
        <v>44</v>
      </c>
      <c r="N1675" s="12" t="s">
        <v>208</v>
      </c>
      <c r="O1675" s="13" t="s">
        <v>32</v>
      </c>
      <c r="P1675" s="13"/>
      <c r="Q1675" s="21">
        <v>45201.5855208333</v>
      </c>
      <c r="R1675" s="13" t="s">
        <v>46</v>
      </c>
      <c r="S1675" s="12" t="s">
        <v>8341</v>
      </c>
      <c r="T1675" s="12" t="s">
        <v>8342</v>
      </c>
    </row>
    <row r="1676" customHeight="1" spans="1:20">
      <c r="A1676" s="10">
        <v>45201</v>
      </c>
      <c r="B1676" s="12" t="s">
        <v>8343</v>
      </c>
      <c r="C1676" s="12" t="s">
        <v>6949</v>
      </c>
      <c r="D1676" s="13"/>
      <c r="E1676" s="12" t="str">
        <f>"16671005536"</f>
        <v>16671005536</v>
      </c>
      <c r="F1676" s="12" t="s">
        <v>7207</v>
      </c>
      <c r="G1676" s="13" t="s">
        <v>53</v>
      </c>
      <c r="H1676" s="13"/>
      <c r="I1676" s="13" t="s">
        <v>293</v>
      </c>
      <c r="J1676" s="13" t="s">
        <v>27</v>
      </c>
      <c r="K1676" s="13" t="s">
        <v>28</v>
      </c>
      <c r="L1676" s="13" t="s">
        <v>43</v>
      </c>
      <c r="M1676" s="12" t="s">
        <v>44</v>
      </c>
      <c r="N1676" s="12" t="s">
        <v>208</v>
      </c>
      <c r="O1676" s="13" t="s">
        <v>32</v>
      </c>
      <c r="P1676" s="13"/>
      <c r="Q1676" s="21">
        <v>45201.3835532407</v>
      </c>
      <c r="R1676" s="13" t="s">
        <v>46</v>
      </c>
      <c r="S1676" s="12" t="s">
        <v>8344</v>
      </c>
      <c r="T1676" s="12" t="s">
        <v>8345</v>
      </c>
    </row>
    <row r="1677" customHeight="1" spans="1:20">
      <c r="A1677" s="10">
        <v>45201</v>
      </c>
      <c r="B1677" s="12" t="s">
        <v>8346</v>
      </c>
      <c r="C1677" s="12" t="s">
        <v>6949</v>
      </c>
      <c r="D1677" s="13"/>
      <c r="E1677" s="12" t="str">
        <f>"18907206383"</f>
        <v>18907206383</v>
      </c>
      <c r="F1677" s="12" t="s">
        <v>8347</v>
      </c>
      <c r="G1677" s="13" t="s">
        <v>25</v>
      </c>
      <c r="H1677" s="13"/>
      <c r="I1677" s="13" t="s">
        <v>155</v>
      </c>
      <c r="J1677" s="13" t="s">
        <v>27</v>
      </c>
      <c r="K1677" s="13" t="s">
        <v>28</v>
      </c>
      <c r="L1677" s="13" t="s">
        <v>43</v>
      </c>
      <c r="M1677" s="12" t="s">
        <v>44</v>
      </c>
      <c r="N1677" s="12" t="s">
        <v>208</v>
      </c>
      <c r="O1677" s="13" t="s">
        <v>32</v>
      </c>
      <c r="P1677" s="13"/>
      <c r="Q1677" s="21">
        <v>45201.3789236111</v>
      </c>
      <c r="R1677" s="13" t="s">
        <v>46</v>
      </c>
      <c r="S1677" s="12" t="s">
        <v>8348</v>
      </c>
      <c r="T1677" s="12" t="s">
        <v>8349</v>
      </c>
    </row>
    <row r="1678" customHeight="1" spans="1:20">
      <c r="A1678" s="10">
        <v>45201</v>
      </c>
      <c r="B1678" s="12" t="s">
        <v>8350</v>
      </c>
      <c r="C1678" s="12" t="s">
        <v>783</v>
      </c>
      <c r="D1678" s="13"/>
      <c r="E1678" s="12" t="str">
        <f>"15571724141"</f>
        <v>15571724141</v>
      </c>
      <c r="F1678" s="12" t="s">
        <v>8351</v>
      </c>
      <c r="G1678" s="13" t="s">
        <v>53</v>
      </c>
      <c r="H1678" s="13"/>
      <c r="I1678" s="13" t="s">
        <v>1713</v>
      </c>
      <c r="J1678" s="13" t="s">
        <v>27</v>
      </c>
      <c r="K1678" s="13" t="s">
        <v>28</v>
      </c>
      <c r="L1678" s="13" t="s">
        <v>43</v>
      </c>
      <c r="M1678" s="12" t="s">
        <v>30</v>
      </c>
      <c r="N1678" s="12" t="s">
        <v>743</v>
      </c>
      <c r="O1678" s="13" t="s">
        <v>32</v>
      </c>
      <c r="P1678" s="13"/>
      <c r="Q1678" s="21">
        <v>45201.4356481481</v>
      </c>
      <c r="R1678" s="13" t="s">
        <v>46</v>
      </c>
      <c r="S1678" s="12" t="s">
        <v>8352</v>
      </c>
      <c r="T1678" s="12" t="s">
        <v>8353</v>
      </c>
    </row>
    <row r="1679" customHeight="1" spans="1:20">
      <c r="A1679" s="10">
        <v>45201</v>
      </c>
      <c r="B1679" s="12" t="s">
        <v>8354</v>
      </c>
      <c r="C1679" s="12" t="s">
        <v>7401</v>
      </c>
      <c r="D1679" s="13"/>
      <c r="E1679" s="12" t="str">
        <f>"13217279683"</f>
        <v>13217279683</v>
      </c>
      <c r="F1679" s="12" t="s">
        <v>8355</v>
      </c>
      <c r="G1679" s="13" t="s">
        <v>336</v>
      </c>
      <c r="H1679" s="13"/>
      <c r="I1679" s="13" t="s">
        <v>277</v>
      </c>
      <c r="J1679" s="13" t="s">
        <v>27</v>
      </c>
      <c r="K1679" s="13" t="s">
        <v>28</v>
      </c>
      <c r="L1679" s="13" t="s">
        <v>43</v>
      </c>
      <c r="M1679" s="12" t="s">
        <v>30</v>
      </c>
      <c r="N1679" s="12" t="s">
        <v>208</v>
      </c>
      <c r="O1679" s="13" t="s">
        <v>32</v>
      </c>
      <c r="P1679" s="13"/>
      <c r="Q1679" s="21">
        <v>45201.5870138889</v>
      </c>
      <c r="R1679" s="13" t="s">
        <v>46</v>
      </c>
      <c r="S1679" s="12" t="s">
        <v>8356</v>
      </c>
      <c r="T1679" s="12" t="s">
        <v>8357</v>
      </c>
    </row>
    <row r="1680" customHeight="1" spans="1:20">
      <c r="A1680" s="10">
        <v>45201</v>
      </c>
      <c r="B1680" s="12" t="s">
        <v>8358</v>
      </c>
      <c r="C1680" s="12" t="s">
        <v>783</v>
      </c>
      <c r="D1680" s="13"/>
      <c r="E1680" s="12" t="str">
        <f>"18694089652"</f>
        <v>18694089652</v>
      </c>
      <c r="F1680" s="12" t="s">
        <v>8359</v>
      </c>
      <c r="G1680" s="13" t="s">
        <v>25</v>
      </c>
      <c r="H1680" s="13"/>
      <c r="I1680" s="13" t="s">
        <v>931</v>
      </c>
      <c r="J1680" s="13" t="s">
        <v>27</v>
      </c>
      <c r="K1680" s="13" t="s">
        <v>28</v>
      </c>
      <c r="L1680" s="13" t="s">
        <v>43</v>
      </c>
      <c r="M1680" s="12" t="s">
        <v>44</v>
      </c>
      <c r="N1680" s="12" t="s">
        <v>743</v>
      </c>
      <c r="O1680" s="13" t="s">
        <v>32</v>
      </c>
      <c r="P1680" s="13"/>
      <c r="Q1680" s="21">
        <v>45201.3863194444</v>
      </c>
      <c r="R1680" s="13" t="s">
        <v>46</v>
      </c>
      <c r="S1680" s="12" t="s">
        <v>8360</v>
      </c>
      <c r="T1680" s="12" t="s">
        <v>7053</v>
      </c>
    </row>
    <row r="1681" customHeight="1" spans="1:20">
      <c r="A1681" s="10">
        <v>45201</v>
      </c>
      <c r="B1681" s="12" t="s">
        <v>8361</v>
      </c>
      <c r="C1681" s="12" t="s">
        <v>783</v>
      </c>
      <c r="D1681" s="13"/>
      <c r="E1681" s="12" t="str">
        <f>"15586352845"</f>
        <v>15586352845</v>
      </c>
      <c r="F1681" s="12" t="s">
        <v>8362</v>
      </c>
      <c r="G1681" s="13" t="s">
        <v>82</v>
      </c>
      <c r="H1681" s="13"/>
      <c r="I1681" s="13" t="s">
        <v>155</v>
      </c>
      <c r="J1681" s="13" t="s">
        <v>27</v>
      </c>
      <c r="K1681" s="13" t="s">
        <v>28</v>
      </c>
      <c r="L1681" s="13" t="s">
        <v>43</v>
      </c>
      <c r="M1681" s="12" t="s">
        <v>44</v>
      </c>
      <c r="N1681" s="12" t="s">
        <v>743</v>
      </c>
      <c r="O1681" s="13" t="s">
        <v>32</v>
      </c>
      <c r="P1681" s="13"/>
      <c r="Q1681" s="21">
        <v>45201.6404513889</v>
      </c>
      <c r="R1681" s="13" t="s">
        <v>46</v>
      </c>
      <c r="S1681" s="12" t="s">
        <v>8363</v>
      </c>
      <c r="T1681" s="12" t="s">
        <v>8364</v>
      </c>
    </row>
    <row r="1682" customHeight="1" spans="1:20">
      <c r="A1682" s="10">
        <v>45201</v>
      </c>
      <c r="B1682" s="12" t="s">
        <v>8365</v>
      </c>
      <c r="C1682" s="12" t="s">
        <v>783</v>
      </c>
      <c r="D1682" s="13"/>
      <c r="E1682" s="12" t="str">
        <f>"071700077032"</f>
        <v>071700077032</v>
      </c>
      <c r="F1682" s="12" t="s">
        <v>8366</v>
      </c>
      <c r="G1682" s="13" t="s">
        <v>82</v>
      </c>
      <c r="H1682" s="13" t="s">
        <v>110</v>
      </c>
      <c r="I1682" s="13" t="s">
        <v>207</v>
      </c>
      <c r="J1682" s="13" t="s">
        <v>27</v>
      </c>
      <c r="K1682" s="13" t="s">
        <v>28</v>
      </c>
      <c r="L1682" s="13" t="s">
        <v>43</v>
      </c>
      <c r="M1682" s="12" t="s">
        <v>169</v>
      </c>
      <c r="N1682" s="12" t="s">
        <v>743</v>
      </c>
      <c r="O1682" s="13" t="s">
        <v>32</v>
      </c>
      <c r="P1682" s="13"/>
      <c r="Q1682" s="21">
        <v>45201.3772106481</v>
      </c>
      <c r="R1682" s="13" t="s">
        <v>46</v>
      </c>
      <c r="S1682" s="12" t="s">
        <v>8367</v>
      </c>
      <c r="T1682" s="12" t="s">
        <v>8368</v>
      </c>
    </row>
    <row r="1683" customHeight="1" spans="1:20">
      <c r="A1683" s="10">
        <v>45201</v>
      </c>
      <c r="B1683" s="12" t="s">
        <v>8369</v>
      </c>
      <c r="C1683" s="12" t="s">
        <v>783</v>
      </c>
      <c r="D1683" s="13"/>
      <c r="E1683" s="12" t="str">
        <f>"13197315395"</f>
        <v>13197315395</v>
      </c>
      <c r="F1683" s="12" t="s">
        <v>8370</v>
      </c>
      <c r="G1683" s="13" t="s">
        <v>82</v>
      </c>
      <c r="H1683" s="13"/>
      <c r="I1683" s="13" t="s">
        <v>5215</v>
      </c>
      <c r="J1683" s="13" t="s">
        <v>27</v>
      </c>
      <c r="K1683" s="13" t="s">
        <v>28</v>
      </c>
      <c r="L1683" s="13" t="s">
        <v>43</v>
      </c>
      <c r="M1683" s="12" t="s">
        <v>30</v>
      </c>
      <c r="N1683" s="12" t="s">
        <v>743</v>
      </c>
      <c r="O1683" s="13" t="s">
        <v>32</v>
      </c>
      <c r="P1683" s="13"/>
      <c r="Q1683" s="21">
        <v>45201.5892939815</v>
      </c>
      <c r="R1683" s="13" t="s">
        <v>46</v>
      </c>
      <c r="S1683" s="12" t="s">
        <v>8371</v>
      </c>
      <c r="T1683" s="12" t="s">
        <v>8372</v>
      </c>
    </row>
    <row r="1684" customHeight="1" spans="1:20">
      <c r="A1684" s="10">
        <v>45201</v>
      </c>
      <c r="B1684" s="12" t="s">
        <v>8373</v>
      </c>
      <c r="C1684" s="12" t="s">
        <v>8374</v>
      </c>
      <c r="D1684" s="13"/>
      <c r="E1684" s="12" t="str">
        <f>"18694080501"</f>
        <v>18694080501</v>
      </c>
      <c r="F1684" s="12" t="s">
        <v>8375</v>
      </c>
      <c r="G1684" s="13" t="s">
        <v>53</v>
      </c>
      <c r="H1684" s="13"/>
      <c r="I1684" s="13" t="s">
        <v>5215</v>
      </c>
      <c r="J1684" s="13" t="s">
        <v>27</v>
      </c>
      <c r="K1684" s="13" t="s">
        <v>28</v>
      </c>
      <c r="L1684" s="13" t="s">
        <v>43</v>
      </c>
      <c r="M1684" s="12" t="s">
        <v>30</v>
      </c>
      <c r="N1684" s="12" t="s">
        <v>743</v>
      </c>
      <c r="O1684" s="13" t="s">
        <v>32</v>
      </c>
      <c r="P1684" s="13"/>
      <c r="Q1684" s="21">
        <v>45201.5885185185</v>
      </c>
      <c r="R1684" s="13" t="s">
        <v>46</v>
      </c>
      <c r="S1684" s="12" t="s">
        <v>8376</v>
      </c>
      <c r="T1684" s="12" t="s">
        <v>8377</v>
      </c>
    </row>
    <row r="1685" customHeight="1" spans="1:20">
      <c r="A1685" s="10">
        <v>45201</v>
      </c>
      <c r="B1685" s="12" t="s">
        <v>8378</v>
      </c>
      <c r="C1685" s="12" t="s">
        <v>8379</v>
      </c>
      <c r="D1685" s="13"/>
      <c r="E1685" s="12" t="str">
        <f>"15571709018"</f>
        <v>15571709018</v>
      </c>
      <c r="F1685" s="12" t="s">
        <v>8380</v>
      </c>
      <c r="G1685" s="13" t="s">
        <v>25</v>
      </c>
      <c r="H1685" s="13"/>
      <c r="I1685" s="13" t="s">
        <v>8381</v>
      </c>
      <c r="J1685" s="13" t="s">
        <v>27</v>
      </c>
      <c r="K1685" s="13" t="s">
        <v>28</v>
      </c>
      <c r="L1685" s="13" t="s">
        <v>43</v>
      </c>
      <c r="M1685" s="12" t="s">
        <v>799</v>
      </c>
      <c r="N1685" s="12" t="s">
        <v>31</v>
      </c>
      <c r="O1685" s="13" t="s">
        <v>32</v>
      </c>
      <c r="P1685" s="13"/>
      <c r="Q1685" s="21">
        <v>45201.504375</v>
      </c>
      <c r="R1685" s="13" t="s">
        <v>46</v>
      </c>
      <c r="S1685" s="12" t="s">
        <v>8382</v>
      </c>
      <c r="T1685" s="12" t="s">
        <v>8383</v>
      </c>
    </row>
    <row r="1686" customHeight="1" spans="1:20">
      <c r="A1686" s="10">
        <v>45201</v>
      </c>
      <c r="B1686" s="12" t="s">
        <v>8384</v>
      </c>
      <c r="C1686" s="12" t="s">
        <v>6822</v>
      </c>
      <c r="D1686" s="13"/>
      <c r="E1686" s="12" t="str">
        <f>"13247282570"</f>
        <v>13247282570</v>
      </c>
      <c r="F1686" s="12" t="s">
        <v>8385</v>
      </c>
      <c r="G1686" s="13" t="s">
        <v>336</v>
      </c>
      <c r="H1686" s="13" t="s">
        <v>137</v>
      </c>
      <c r="I1686" s="13" t="s">
        <v>880</v>
      </c>
      <c r="J1686" s="13" t="s">
        <v>27</v>
      </c>
      <c r="K1686" s="13" t="s">
        <v>28</v>
      </c>
      <c r="L1686" s="13" t="s">
        <v>43</v>
      </c>
      <c r="M1686" s="12" t="s">
        <v>30</v>
      </c>
      <c r="N1686" s="12" t="s">
        <v>208</v>
      </c>
      <c r="O1686" s="13" t="s">
        <v>32</v>
      </c>
      <c r="P1686" s="13"/>
      <c r="Q1686" s="21">
        <v>45201.6848958333</v>
      </c>
      <c r="R1686" s="13" t="s">
        <v>46</v>
      </c>
      <c r="S1686" s="12" t="s">
        <v>8386</v>
      </c>
      <c r="T1686" s="12"/>
    </row>
    <row r="1687" customHeight="1" spans="1:20">
      <c r="A1687" s="10">
        <v>45201</v>
      </c>
      <c r="B1687" s="12" t="s">
        <v>8387</v>
      </c>
      <c r="C1687" s="12" t="s">
        <v>8388</v>
      </c>
      <c r="D1687" s="13"/>
      <c r="E1687" s="12" t="str">
        <f>"17671930829"</f>
        <v>17671930829</v>
      </c>
      <c r="F1687" s="12" t="s">
        <v>8389</v>
      </c>
      <c r="G1687" s="13" t="s">
        <v>130</v>
      </c>
      <c r="H1687" s="13"/>
      <c r="I1687" s="13" t="s">
        <v>5215</v>
      </c>
      <c r="J1687" s="13" t="s">
        <v>27</v>
      </c>
      <c r="K1687" s="13" t="s">
        <v>28</v>
      </c>
      <c r="L1687" s="13" t="s">
        <v>43</v>
      </c>
      <c r="M1687" s="12" t="s">
        <v>169</v>
      </c>
      <c r="N1687" s="12" t="s">
        <v>31</v>
      </c>
      <c r="O1687" s="13" t="s">
        <v>32</v>
      </c>
      <c r="P1687" s="13"/>
      <c r="Q1687" s="21">
        <v>45201.6230439815</v>
      </c>
      <c r="R1687" s="13" t="s">
        <v>46</v>
      </c>
      <c r="S1687" s="12" t="s">
        <v>8390</v>
      </c>
      <c r="T1687" s="12" t="s">
        <v>8391</v>
      </c>
    </row>
    <row r="1688" customHeight="1" spans="1:20">
      <c r="A1688" s="10">
        <v>45201</v>
      </c>
      <c r="B1688" s="12" t="s">
        <v>8392</v>
      </c>
      <c r="C1688" s="12" t="s">
        <v>6822</v>
      </c>
      <c r="D1688" s="13"/>
      <c r="E1688" s="12" t="str">
        <f>"15671013304"</f>
        <v>15671013304</v>
      </c>
      <c r="F1688" s="12" t="s">
        <v>8393</v>
      </c>
      <c r="G1688" s="13" t="s">
        <v>130</v>
      </c>
      <c r="H1688" s="13" t="s">
        <v>418</v>
      </c>
      <c r="I1688" s="13" t="s">
        <v>277</v>
      </c>
      <c r="J1688" s="13" t="s">
        <v>27</v>
      </c>
      <c r="K1688" s="13" t="s">
        <v>28</v>
      </c>
      <c r="L1688" s="13" t="s">
        <v>43</v>
      </c>
      <c r="M1688" s="12" t="s">
        <v>30</v>
      </c>
      <c r="N1688" s="12" t="s">
        <v>208</v>
      </c>
      <c r="O1688" s="13" t="s">
        <v>32</v>
      </c>
      <c r="P1688" s="13"/>
      <c r="Q1688" s="21">
        <v>45201.5869791667</v>
      </c>
      <c r="R1688" s="13" t="s">
        <v>46</v>
      </c>
      <c r="S1688" s="12" t="s">
        <v>8394</v>
      </c>
      <c r="T1688" s="12"/>
    </row>
    <row r="1689" customHeight="1" spans="1:20">
      <c r="A1689" s="10">
        <v>45201</v>
      </c>
      <c r="B1689" s="12" t="s">
        <v>8395</v>
      </c>
      <c r="C1689" s="12" t="s">
        <v>1299</v>
      </c>
      <c r="D1689" s="13"/>
      <c r="E1689" s="12" t="str">
        <f>"18608604269"</f>
        <v>18608604269</v>
      </c>
      <c r="F1689" s="12" t="s">
        <v>8396</v>
      </c>
      <c r="G1689" s="13" t="s">
        <v>130</v>
      </c>
      <c r="H1689" s="13" t="s">
        <v>110</v>
      </c>
      <c r="I1689" s="13" t="s">
        <v>576</v>
      </c>
      <c r="J1689" s="13" t="s">
        <v>27</v>
      </c>
      <c r="K1689" s="13" t="s">
        <v>28</v>
      </c>
      <c r="L1689" s="13" t="s">
        <v>43</v>
      </c>
      <c r="M1689" s="12" t="s">
        <v>44</v>
      </c>
      <c r="N1689" s="12" t="s">
        <v>208</v>
      </c>
      <c r="O1689" s="13" t="s">
        <v>32</v>
      </c>
      <c r="P1689" s="13"/>
      <c r="Q1689" s="21">
        <v>45201.6401736111</v>
      </c>
      <c r="R1689" s="13" t="s">
        <v>56</v>
      </c>
      <c r="S1689" s="12" t="s">
        <v>8397</v>
      </c>
      <c r="T1689" s="12"/>
    </row>
    <row r="1690" customHeight="1" spans="1:20">
      <c r="A1690" s="10">
        <v>45201</v>
      </c>
      <c r="B1690" s="12" t="s">
        <v>8398</v>
      </c>
      <c r="C1690" s="12" t="s">
        <v>8399</v>
      </c>
      <c r="D1690" s="13"/>
      <c r="E1690" s="12" t="str">
        <f>"13040966179"</f>
        <v>13040966179</v>
      </c>
      <c r="F1690" s="12" t="s">
        <v>8400</v>
      </c>
      <c r="G1690" s="13" t="s">
        <v>41</v>
      </c>
      <c r="H1690" s="13"/>
      <c r="I1690" s="13" t="s">
        <v>864</v>
      </c>
      <c r="J1690" s="13" t="s">
        <v>27</v>
      </c>
      <c r="K1690" s="13" t="s">
        <v>28</v>
      </c>
      <c r="L1690" s="13" t="s">
        <v>43</v>
      </c>
      <c r="M1690" s="12" t="s">
        <v>30</v>
      </c>
      <c r="N1690" s="12" t="s">
        <v>208</v>
      </c>
      <c r="O1690" s="13" t="s">
        <v>32</v>
      </c>
      <c r="P1690" s="13"/>
      <c r="Q1690" s="21">
        <v>45201.4429050926</v>
      </c>
      <c r="R1690" s="13" t="s">
        <v>46</v>
      </c>
      <c r="S1690" s="12" t="s">
        <v>8401</v>
      </c>
      <c r="T1690" s="12"/>
    </row>
    <row r="1691" customHeight="1" spans="1:20">
      <c r="A1691" s="10">
        <v>45201</v>
      </c>
      <c r="B1691" s="12" t="s">
        <v>8402</v>
      </c>
      <c r="C1691" s="12" t="s">
        <v>6886</v>
      </c>
      <c r="D1691" s="13"/>
      <c r="E1691" s="12" t="str">
        <f>"17683709032"</f>
        <v>17683709032</v>
      </c>
      <c r="F1691" s="12" t="s">
        <v>8403</v>
      </c>
      <c r="G1691" s="13" t="s">
        <v>130</v>
      </c>
      <c r="H1691" s="13"/>
      <c r="I1691" s="13" t="s">
        <v>149</v>
      </c>
      <c r="J1691" s="13" t="s">
        <v>27</v>
      </c>
      <c r="K1691" s="13" t="s">
        <v>28</v>
      </c>
      <c r="L1691" s="13" t="s">
        <v>43</v>
      </c>
      <c r="M1691" s="12" t="s">
        <v>30</v>
      </c>
      <c r="N1691" s="12" t="s">
        <v>208</v>
      </c>
      <c r="O1691" s="13" t="s">
        <v>32</v>
      </c>
      <c r="P1691" s="13"/>
      <c r="Q1691" s="21">
        <v>45201.4545023148</v>
      </c>
      <c r="R1691" s="13" t="s">
        <v>46</v>
      </c>
      <c r="S1691" s="12" t="s">
        <v>8404</v>
      </c>
      <c r="T1691" s="12"/>
    </row>
    <row r="1692" customHeight="1" spans="1:20">
      <c r="A1692" s="10">
        <v>45201</v>
      </c>
      <c r="B1692" s="12" t="s">
        <v>8405</v>
      </c>
      <c r="C1692" s="12" t="s">
        <v>6822</v>
      </c>
      <c r="D1692" s="13"/>
      <c r="E1692" s="12" t="str">
        <f>"15571745917"</f>
        <v>15571745917</v>
      </c>
      <c r="F1692" s="12" t="s">
        <v>8406</v>
      </c>
      <c r="G1692" s="13" t="s">
        <v>336</v>
      </c>
      <c r="H1692" s="13"/>
      <c r="I1692" s="13" t="s">
        <v>880</v>
      </c>
      <c r="J1692" s="13" t="s">
        <v>27</v>
      </c>
      <c r="K1692" s="13" t="s">
        <v>28</v>
      </c>
      <c r="L1692" s="13" t="s">
        <v>43</v>
      </c>
      <c r="M1692" s="12" t="s">
        <v>30</v>
      </c>
      <c r="N1692" s="12" t="s">
        <v>208</v>
      </c>
      <c r="O1692" s="13" t="s">
        <v>32</v>
      </c>
      <c r="P1692" s="13"/>
      <c r="Q1692" s="21">
        <v>45201.4231365741</v>
      </c>
      <c r="R1692" s="13" t="s">
        <v>46</v>
      </c>
      <c r="S1692" s="12" t="s">
        <v>8407</v>
      </c>
      <c r="T1692" s="12"/>
    </row>
    <row r="1693" customHeight="1" spans="1:20">
      <c r="A1693" s="10">
        <v>45201</v>
      </c>
      <c r="B1693" s="12" t="s">
        <v>8408</v>
      </c>
      <c r="C1693" s="12" t="s">
        <v>1299</v>
      </c>
      <c r="D1693" s="13"/>
      <c r="E1693" s="12" t="str">
        <f>"13294247199"</f>
        <v>13294247199</v>
      </c>
      <c r="F1693" s="12" t="s">
        <v>1646</v>
      </c>
      <c r="G1693" s="13" t="s">
        <v>336</v>
      </c>
      <c r="H1693" s="13"/>
      <c r="I1693" s="13" t="s">
        <v>576</v>
      </c>
      <c r="J1693" s="13" t="s">
        <v>27</v>
      </c>
      <c r="K1693" s="13" t="s">
        <v>28</v>
      </c>
      <c r="L1693" s="13" t="s">
        <v>43</v>
      </c>
      <c r="M1693" s="12" t="s">
        <v>44</v>
      </c>
      <c r="N1693" s="12" t="s">
        <v>208</v>
      </c>
      <c r="O1693" s="13" t="s">
        <v>32</v>
      </c>
      <c r="P1693" s="13"/>
      <c r="Q1693" s="21">
        <v>45201.4883796296</v>
      </c>
      <c r="R1693" s="13" t="s">
        <v>56</v>
      </c>
      <c r="S1693" s="12" t="s">
        <v>8409</v>
      </c>
      <c r="T1693" s="12"/>
    </row>
    <row r="1694" customHeight="1" spans="1:20">
      <c r="A1694" s="10">
        <v>45201</v>
      </c>
      <c r="B1694" s="12" t="s">
        <v>8410</v>
      </c>
      <c r="C1694" s="12" t="s">
        <v>1299</v>
      </c>
      <c r="D1694" s="13"/>
      <c r="E1694" s="12" t="str">
        <f>"18694081730"</f>
        <v>18694081730</v>
      </c>
      <c r="F1694" s="12" t="s">
        <v>8411</v>
      </c>
      <c r="G1694" s="13" t="s">
        <v>130</v>
      </c>
      <c r="H1694" s="13"/>
      <c r="I1694" s="13" t="s">
        <v>384</v>
      </c>
      <c r="J1694" s="13" t="s">
        <v>27</v>
      </c>
      <c r="K1694" s="13" t="s">
        <v>28</v>
      </c>
      <c r="L1694" s="13" t="s">
        <v>43</v>
      </c>
      <c r="M1694" s="12" t="s">
        <v>44</v>
      </c>
      <c r="N1694" s="12" t="s">
        <v>208</v>
      </c>
      <c r="O1694" s="13" t="s">
        <v>32</v>
      </c>
      <c r="P1694" s="13"/>
      <c r="Q1694" s="21">
        <v>45201.3885069444</v>
      </c>
      <c r="R1694" s="13" t="s">
        <v>56</v>
      </c>
      <c r="S1694" s="12" t="s">
        <v>8412</v>
      </c>
      <c r="T1694" s="12"/>
    </row>
    <row r="1695" customHeight="1" spans="1:20">
      <c r="A1695" s="10">
        <v>45201</v>
      </c>
      <c r="B1695" s="12" t="s">
        <v>8413</v>
      </c>
      <c r="C1695" s="12" t="s">
        <v>1299</v>
      </c>
      <c r="D1695" s="13"/>
      <c r="E1695" s="12" t="str">
        <f>"15871652074"</f>
        <v>15871652074</v>
      </c>
      <c r="F1695" s="12" t="s">
        <v>8414</v>
      </c>
      <c r="G1695" s="13" t="s">
        <v>25</v>
      </c>
      <c r="H1695" s="13"/>
      <c r="I1695" s="13" t="s">
        <v>448</v>
      </c>
      <c r="J1695" s="13" t="s">
        <v>27</v>
      </c>
      <c r="K1695" s="13" t="s">
        <v>28</v>
      </c>
      <c r="L1695" s="13" t="s">
        <v>43</v>
      </c>
      <c r="M1695" s="12" t="s">
        <v>30</v>
      </c>
      <c r="N1695" s="12" t="s">
        <v>208</v>
      </c>
      <c r="O1695" s="13" t="s">
        <v>32</v>
      </c>
      <c r="P1695" s="13"/>
      <c r="Q1695" s="21">
        <v>45201.7006712963</v>
      </c>
      <c r="R1695" s="13" t="s">
        <v>56</v>
      </c>
      <c r="S1695" s="12" t="s">
        <v>8415</v>
      </c>
      <c r="T1695" s="12"/>
    </row>
    <row r="1696" customHeight="1" spans="1:20">
      <c r="A1696" s="10">
        <v>45201</v>
      </c>
      <c r="B1696" s="12" t="s">
        <v>8416</v>
      </c>
      <c r="C1696" s="12" t="s">
        <v>1299</v>
      </c>
      <c r="D1696" s="13"/>
      <c r="E1696" s="12" t="str">
        <f>"15572752933"</f>
        <v>15572752933</v>
      </c>
      <c r="F1696" s="12" t="s">
        <v>8417</v>
      </c>
      <c r="G1696" s="13" t="s">
        <v>130</v>
      </c>
      <c r="H1696" s="13"/>
      <c r="I1696" s="13" t="s">
        <v>315</v>
      </c>
      <c r="J1696" s="13" t="s">
        <v>27</v>
      </c>
      <c r="K1696" s="13" t="s">
        <v>28</v>
      </c>
      <c r="L1696" s="13" t="s">
        <v>43</v>
      </c>
      <c r="M1696" s="12" t="s">
        <v>30</v>
      </c>
      <c r="N1696" s="12" t="s">
        <v>208</v>
      </c>
      <c r="O1696" s="13" t="s">
        <v>32</v>
      </c>
      <c r="P1696" s="13"/>
      <c r="Q1696" s="21">
        <v>45201.7317013889</v>
      </c>
      <c r="R1696" s="13" t="s">
        <v>56</v>
      </c>
      <c r="S1696" s="12" t="s">
        <v>8418</v>
      </c>
      <c r="T1696" s="12"/>
    </row>
    <row r="1697" customHeight="1" spans="1:20">
      <c r="A1697" s="10">
        <v>45201</v>
      </c>
      <c r="B1697" s="12" t="s">
        <v>8419</v>
      </c>
      <c r="C1697" s="12" t="s">
        <v>1299</v>
      </c>
      <c r="D1697" s="13"/>
      <c r="E1697" s="12" t="str">
        <f>"15586377800"</f>
        <v>15586377800</v>
      </c>
      <c r="F1697" s="12" t="s">
        <v>8420</v>
      </c>
      <c r="G1697" s="13" t="s">
        <v>41</v>
      </c>
      <c r="H1697" s="13"/>
      <c r="I1697" s="13" t="s">
        <v>880</v>
      </c>
      <c r="J1697" s="13" t="s">
        <v>27</v>
      </c>
      <c r="K1697" s="13" t="s">
        <v>28</v>
      </c>
      <c r="L1697" s="13" t="s">
        <v>43</v>
      </c>
      <c r="M1697" s="12" t="s">
        <v>44</v>
      </c>
      <c r="N1697" s="12" t="s">
        <v>208</v>
      </c>
      <c r="O1697" s="13" t="s">
        <v>32</v>
      </c>
      <c r="P1697" s="13"/>
      <c r="Q1697" s="21">
        <v>45201.3893981481</v>
      </c>
      <c r="R1697" s="13" t="s">
        <v>56</v>
      </c>
      <c r="S1697" s="12" t="s">
        <v>8421</v>
      </c>
      <c r="T1697" s="12"/>
    </row>
    <row r="1698" customHeight="1" spans="1:20">
      <c r="A1698" s="10">
        <v>45201</v>
      </c>
      <c r="B1698" s="12" t="s">
        <v>8422</v>
      </c>
      <c r="C1698" s="12" t="s">
        <v>1299</v>
      </c>
      <c r="D1698" s="13"/>
      <c r="E1698" s="12" t="str">
        <f>"15671013304"</f>
        <v>15671013304</v>
      </c>
      <c r="F1698" s="12" t="s">
        <v>8393</v>
      </c>
      <c r="G1698" s="13" t="s">
        <v>130</v>
      </c>
      <c r="H1698" s="13" t="s">
        <v>418</v>
      </c>
      <c r="I1698" s="13" t="s">
        <v>277</v>
      </c>
      <c r="J1698" s="13" t="s">
        <v>27</v>
      </c>
      <c r="K1698" s="13" t="s">
        <v>28</v>
      </c>
      <c r="L1698" s="13" t="s">
        <v>43</v>
      </c>
      <c r="M1698" s="12" t="s">
        <v>30</v>
      </c>
      <c r="N1698" s="12" t="s">
        <v>208</v>
      </c>
      <c r="O1698" s="13" t="s">
        <v>32</v>
      </c>
      <c r="P1698" s="13"/>
      <c r="Q1698" s="21">
        <v>45201.6051388889</v>
      </c>
      <c r="R1698" s="13" t="s">
        <v>56</v>
      </c>
      <c r="S1698" s="12" t="s">
        <v>8423</v>
      </c>
      <c r="T1698" s="12"/>
    </row>
    <row r="1699" customHeight="1" spans="1:20">
      <c r="A1699" s="10">
        <v>45201</v>
      </c>
      <c r="B1699" s="12" t="s">
        <v>8424</v>
      </c>
      <c r="C1699" s="12" t="s">
        <v>1299</v>
      </c>
      <c r="D1699" s="13"/>
      <c r="E1699" s="12" t="str">
        <f>"17671935876"</f>
        <v>17671935876</v>
      </c>
      <c r="F1699" s="12" t="s">
        <v>8425</v>
      </c>
      <c r="G1699" s="13" t="s">
        <v>25</v>
      </c>
      <c r="H1699" s="13"/>
      <c r="I1699" s="13" t="s">
        <v>207</v>
      </c>
      <c r="J1699" s="13" t="s">
        <v>27</v>
      </c>
      <c r="K1699" s="13" t="s">
        <v>28</v>
      </c>
      <c r="L1699" s="13" t="s">
        <v>43</v>
      </c>
      <c r="M1699" s="12" t="s">
        <v>44</v>
      </c>
      <c r="N1699" s="12" t="s">
        <v>208</v>
      </c>
      <c r="O1699" s="13" t="s">
        <v>32</v>
      </c>
      <c r="P1699" s="13"/>
      <c r="Q1699" s="21">
        <v>45201.6303240741</v>
      </c>
      <c r="R1699" s="13" t="s">
        <v>56</v>
      </c>
      <c r="S1699" s="12" t="s">
        <v>8426</v>
      </c>
      <c r="T1699" s="12"/>
    </row>
    <row r="1700" customHeight="1" spans="1:20">
      <c r="A1700" s="10">
        <v>45201</v>
      </c>
      <c r="B1700" s="12" t="s">
        <v>8427</v>
      </c>
      <c r="C1700" s="12" t="s">
        <v>1299</v>
      </c>
      <c r="D1700" s="13"/>
      <c r="E1700" s="12" t="str">
        <f>"18671751848"</f>
        <v>18671751848</v>
      </c>
      <c r="F1700" s="12" t="s">
        <v>8428</v>
      </c>
      <c r="G1700" s="13" t="s">
        <v>336</v>
      </c>
      <c r="H1700" s="13"/>
      <c r="I1700" s="13" t="s">
        <v>1595</v>
      </c>
      <c r="J1700" s="13" t="s">
        <v>27</v>
      </c>
      <c r="K1700" s="13" t="s">
        <v>28</v>
      </c>
      <c r="L1700" s="13" t="s">
        <v>43</v>
      </c>
      <c r="M1700" s="12" t="s">
        <v>44</v>
      </c>
      <c r="N1700" s="12" t="s">
        <v>208</v>
      </c>
      <c r="O1700" s="13" t="s">
        <v>32</v>
      </c>
      <c r="P1700" s="13"/>
      <c r="Q1700" s="21">
        <v>45201.5940740741</v>
      </c>
      <c r="R1700" s="13" t="s">
        <v>46</v>
      </c>
      <c r="S1700" s="12" t="s">
        <v>8429</v>
      </c>
      <c r="T1700" s="12"/>
    </row>
    <row r="1701" customHeight="1" spans="1:20">
      <c r="A1701" s="10">
        <v>45201</v>
      </c>
      <c r="B1701" s="12" t="s">
        <v>8430</v>
      </c>
      <c r="C1701" s="12" t="s">
        <v>1299</v>
      </c>
      <c r="D1701" s="13"/>
      <c r="E1701" s="12" t="str">
        <f>"15549307188"</f>
        <v>15549307188</v>
      </c>
      <c r="F1701" s="12" t="s">
        <v>8431</v>
      </c>
      <c r="G1701" s="13" t="s">
        <v>130</v>
      </c>
      <c r="H1701" s="13"/>
      <c r="I1701" s="13" t="s">
        <v>270</v>
      </c>
      <c r="J1701" s="13" t="s">
        <v>27</v>
      </c>
      <c r="K1701" s="13" t="s">
        <v>28</v>
      </c>
      <c r="L1701" s="13" t="s">
        <v>43</v>
      </c>
      <c r="M1701" s="12" t="s">
        <v>44</v>
      </c>
      <c r="N1701" s="12" t="s">
        <v>208</v>
      </c>
      <c r="O1701" s="13" t="s">
        <v>32</v>
      </c>
      <c r="P1701" s="13"/>
      <c r="Q1701" s="21">
        <v>45201.3864699074</v>
      </c>
      <c r="R1701" s="13" t="s">
        <v>56</v>
      </c>
      <c r="S1701" s="12" t="s">
        <v>8432</v>
      </c>
      <c r="T1701" s="12"/>
    </row>
    <row r="1702" customHeight="1" spans="1:20">
      <c r="A1702" s="10">
        <v>45201</v>
      </c>
      <c r="B1702" s="12" t="s">
        <v>8433</v>
      </c>
      <c r="C1702" s="12" t="s">
        <v>783</v>
      </c>
      <c r="D1702" s="13"/>
      <c r="E1702" s="12" t="str">
        <f>"13227287461"</f>
        <v>13227287461</v>
      </c>
      <c r="F1702" s="12" t="s">
        <v>8434</v>
      </c>
      <c r="G1702" s="13" t="s">
        <v>82</v>
      </c>
      <c r="H1702" s="13"/>
      <c r="I1702" s="13" t="s">
        <v>8435</v>
      </c>
      <c r="J1702" s="13" t="s">
        <v>27</v>
      </c>
      <c r="K1702" s="13" t="s">
        <v>28</v>
      </c>
      <c r="L1702" s="13" t="s">
        <v>43</v>
      </c>
      <c r="M1702" s="12" t="s">
        <v>30</v>
      </c>
      <c r="N1702" s="12" t="s">
        <v>743</v>
      </c>
      <c r="O1702" s="13" t="s">
        <v>32</v>
      </c>
      <c r="P1702" s="13"/>
      <c r="Q1702" s="21">
        <v>45201.7243518519</v>
      </c>
      <c r="R1702" s="13" t="s">
        <v>8436</v>
      </c>
      <c r="S1702" s="12" t="s">
        <v>8437</v>
      </c>
      <c r="T1702" s="12"/>
    </row>
    <row r="1703" customHeight="1" spans="1:20">
      <c r="A1703" s="10">
        <v>45201</v>
      </c>
      <c r="B1703" s="12" t="s">
        <v>8438</v>
      </c>
      <c r="C1703" s="12" t="s">
        <v>121</v>
      </c>
      <c r="D1703" s="13"/>
      <c r="E1703" s="12" t="str">
        <f>"15671005383"</f>
        <v>15671005383</v>
      </c>
      <c r="F1703" s="12" t="s">
        <v>8439</v>
      </c>
      <c r="G1703" s="13" t="s">
        <v>25</v>
      </c>
      <c r="H1703" s="13"/>
      <c r="I1703" s="13" t="s">
        <v>241</v>
      </c>
      <c r="J1703" s="13" t="s">
        <v>27</v>
      </c>
      <c r="K1703" s="13" t="s">
        <v>28</v>
      </c>
      <c r="L1703" s="13" t="s">
        <v>43</v>
      </c>
      <c r="M1703" s="12" t="s">
        <v>44</v>
      </c>
      <c r="N1703" s="12" t="s">
        <v>31</v>
      </c>
      <c r="O1703" s="13" t="s">
        <v>32</v>
      </c>
      <c r="P1703" s="13"/>
      <c r="Q1703" s="21">
        <v>45201.4526157407</v>
      </c>
      <c r="R1703" s="13" t="s">
        <v>56</v>
      </c>
      <c r="S1703" s="22" t="s">
        <v>8440</v>
      </c>
      <c r="T1703" s="12"/>
    </row>
    <row r="1704" customHeight="1" spans="1:20">
      <c r="A1704" s="10">
        <v>45201</v>
      </c>
      <c r="B1704" s="12" t="s">
        <v>8441</v>
      </c>
      <c r="C1704" s="12" t="s">
        <v>50</v>
      </c>
      <c r="D1704" s="13"/>
      <c r="E1704" s="12" t="str">
        <f>"18671722055"</f>
        <v>18671722055</v>
      </c>
      <c r="F1704" s="12" t="s">
        <v>8442</v>
      </c>
      <c r="G1704" s="13" t="s">
        <v>53</v>
      </c>
      <c r="H1704" s="13" t="s">
        <v>110</v>
      </c>
      <c r="I1704" s="13" t="s">
        <v>214</v>
      </c>
      <c r="J1704" s="13" t="s">
        <v>27</v>
      </c>
      <c r="K1704" s="13" t="s">
        <v>28</v>
      </c>
      <c r="L1704" s="13" t="s">
        <v>43</v>
      </c>
      <c r="M1704" s="12" t="s">
        <v>44</v>
      </c>
      <c r="N1704" s="12" t="s">
        <v>31</v>
      </c>
      <c r="O1704" s="13" t="s">
        <v>32</v>
      </c>
      <c r="P1704" s="13"/>
      <c r="Q1704" s="21">
        <v>45201.4377083333</v>
      </c>
      <c r="R1704" s="13" t="s">
        <v>56</v>
      </c>
      <c r="S1704" s="12" t="s">
        <v>8443</v>
      </c>
      <c r="T1704" s="12"/>
    </row>
    <row r="1705" customHeight="1" spans="1:20">
      <c r="A1705" s="10">
        <v>45201</v>
      </c>
      <c r="B1705" s="12" t="s">
        <v>8444</v>
      </c>
      <c r="C1705" s="12" t="s">
        <v>204</v>
      </c>
      <c r="D1705" s="13"/>
      <c r="E1705" s="12" t="str">
        <f>"13047151889"</f>
        <v>13047151889</v>
      </c>
      <c r="F1705" s="12" t="s">
        <v>8445</v>
      </c>
      <c r="G1705" s="13" t="s">
        <v>69</v>
      </c>
      <c r="H1705" s="13"/>
      <c r="I1705" s="13" t="s">
        <v>786</v>
      </c>
      <c r="J1705" s="13" t="s">
        <v>27</v>
      </c>
      <c r="K1705" s="13" t="s">
        <v>28</v>
      </c>
      <c r="L1705" s="13" t="s">
        <v>43</v>
      </c>
      <c r="M1705" s="12" t="s">
        <v>44</v>
      </c>
      <c r="N1705" s="12" t="s">
        <v>208</v>
      </c>
      <c r="O1705" s="13" t="s">
        <v>32</v>
      </c>
      <c r="P1705" s="13"/>
      <c r="Q1705" s="21">
        <v>45201.6293981482</v>
      </c>
      <c r="R1705" s="13" t="s">
        <v>56</v>
      </c>
      <c r="S1705" s="12" t="s">
        <v>8446</v>
      </c>
      <c r="T1705" s="12"/>
    </row>
    <row r="1706" customHeight="1" spans="1:20">
      <c r="A1706" s="10">
        <v>45201</v>
      </c>
      <c r="B1706" s="12" t="s">
        <v>8447</v>
      </c>
      <c r="C1706" s="12" t="s">
        <v>274</v>
      </c>
      <c r="D1706" s="13"/>
      <c r="E1706" s="12" t="str">
        <f>"13207226345"</f>
        <v>13207226345</v>
      </c>
      <c r="F1706" s="12" t="s">
        <v>8448</v>
      </c>
      <c r="G1706" s="13" t="s">
        <v>130</v>
      </c>
      <c r="H1706" s="13"/>
      <c r="I1706" s="13" t="s">
        <v>207</v>
      </c>
      <c r="J1706" s="13" t="s">
        <v>27</v>
      </c>
      <c r="K1706" s="13" t="s">
        <v>28</v>
      </c>
      <c r="L1706" s="13" t="s">
        <v>43</v>
      </c>
      <c r="M1706" s="12" t="s">
        <v>30</v>
      </c>
      <c r="N1706" s="12" t="s">
        <v>208</v>
      </c>
      <c r="O1706" s="13" t="s">
        <v>32</v>
      </c>
      <c r="P1706" s="13"/>
      <c r="Q1706" s="21">
        <v>45201.6655092593</v>
      </c>
      <c r="R1706" s="13" t="s">
        <v>56</v>
      </c>
      <c r="S1706" s="12" t="s">
        <v>8449</v>
      </c>
      <c r="T1706" s="12"/>
    </row>
    <row r="1707" customHeight="1" spans="1:20">
      <c r="A1707" s="10">
        <v>45201</v>
      </c>
      <c r="B1707" s="12" t="s">
        <v>8450</v>
      </c>
      <c r="C1707" s="12" t="s">
        <v>204</v>
      </c>
      <c r="D1707" s="13"/>
      <c r="E1707" s="12" t="str">
        <f>"18571046419"</f>
        <v>18571046419</v>
      </c>
      <c r="F1707" s="12" t="s">
        <v>8451</v>
      </c>
      <c r="G1707" s="13" t="s">
        <v>25</v>
      </c>
      <c r="H1707" s="13" t="s">
        <v>110</v>
      </c>
      <c r="I1707" s="13" t="s">
        <v>124</v>
      </c>
      <c r="J1707" s="13" t="s">
        <v>27</v>
      </c>
      <c r="K1707" s="13" t="s">
        <v>28</v>
      </c>
      <c r="L1707" s="13" t="s">
        <v>43</v>
      </c>
      <c r="M1707" s="12" t="s">
        <v>30</v>
      </c>
      <c r="N1707" s="12" t="s">
        <v>208</v>
      </c>
      <c r="O1707" s="13" t="s">
        <v>32</v>
      </c>
      <c r="P1707" s="13"/>
      <c r="Q1707" s="21">
        <v>45201.6342013889</v>
      </c>
      <c r="R1707" s="13" t="s">
        <v>56</v>
      </c>
      <c r="S1707" s="12" t="s">
        <v>8452</v>
      </c>
      <c r="T1707" s="12"/>
    </row>
    <row r="1708" customHeight="1" spans="1:20">
      <c r="A1708" s="10">
        <v>45201</v>
      </c>
      <c r="B1708" s="12" t="s">
        <v>8453</v>
      </c>
      <c r="C1708" s="12" t="s">
        <v>121</v>
      </c>
      <c r="D1708" s="13"/>
      <c r="E1708" s="12" t="str">
        <f>"15549389320"</f>
        <v>15549389320</v>
      </c>
      <c r="F1708" s="12" t="s">
        <v>8454</v>
      </c>
      <c r="G1708" s="13" t="s">
        <v>69</v>
      </c>
      <c r="H1708" s="13"/>
      <c r="I1708" s="13" t="s">
        <v>241</v>
      </c>
      <c r="J1708" s="13" t="s">
        <v>27</v>
      </c>
      <c r="K1708" s="13" t="s">
        <v>28</v>
      </c>
      <c r="L1708" s="13" t="s">
        <v>43</v>
      </c>
      <c r="M1708" s="12" t="s">
        <v>44</v>
      </c>
      <c r="N1708" s="12" t="s">
        <v>31</v>
      </c>
      <c r="O1708" s="13" t="s">
        <v>32</v>
      </c>
      <c r="P1708" s="13"/>
      <c r="Q1708" s="21">
        <v>45201.4383217593</v>
      </c>
      <c r="R1708" s="13" t="s">
        <v>46</v>
      </c>
      <c r="S1708" s="12" t="s">
        <v>8455</v>
      </c>
      <c r="T1708" s="12"/>
    </row>
    <row r="1709" customHeight="1" spans="1:20">
      <c r="A1709" s="10">
        <v>45201</v>
      </c>
      <c r="B1709" s="12" t="s">
        <v>8456</v>
      </c>
      <c r="C1709" s="12" t="s">
        <v>59</v>
      </c>
      <c r="D1709" s="13"/>
      <c r="E1709" s="12" t="str">
        <f>"17671925865"</f>
        <v>17671925865</v>
      </c>
      <c r="F1709" s="12" t="s">
        <v>8457</v>
      </c>
      <c r="G1709" s="13" t="s">
        <v>130</v>
      </c>
      <c r="H1709" s="13"/>
      <c r="I1709" s="13" t="s">
        <v>384</v>
      </c>
      <c r="J1709" s="13" t="s">
        <v>27</v>
      </c>
      <c r="K1709" s="13" t="s">
        <v>28</v>
      </c>
      <c r="L1709" s="13" t="s">
        <v>43</v>
      </c>
      <c r="M1709" s="12" t="s">
        <v>44</v>
      </c>
      <c r="N1709" s="12" t="s">
        <v>31</v>
      </c>
      <c r="O1709" s="13" t="s">
        <v>32</v>
      </c>
      <c r="P1709" s="13"/>
      <c r="Q1709" s="21">
        <v>45201.4377083333</v>
      </c>
      <c r="R1709" s="13" t="s">
        <v>46</v>
      </c>
      <c r="S1709" s="12" t="s">
        <v>8458</v>
      </c>
      <c r="T1709" s="12"/>
    </row>
    <row r="1710" customHeight="1" spans="1:20">
      <c r="A1710" s="10">
        <v>45201</v>
      </c>
      <c r="B1710" s="12" t="s">
        <v>8459</v>
      </c>
      <c r="C1710" s="12" t="s">
        <v>204</v>
      </c>
      <c r="D1710" s="13"/>
      <c r="E1710" s="12" t="str">
        <f>"18671600983"</f>
        <v>18671600983</v>
      </c>
      <c r="F1710" s="12" t="s">
        <v>8460</v>
      </c>
      <c r="G1710" s="13" t="s">
        <v>53</v>
      </c>
      <c r="H1710" s="13"/>
      <c r="I1710" s="13" t="s">
        <v>111</v>
      </c>
      <c r="J1710" s="13" t="s">
        <v>27</v>
      </c>
      <c r="K1710" s="13" t="s">
        <v>28</v>
      </c>
      <c r="L1710" s="13" t="s">
        <v>43</v>
      </c>
      <c r="M1710" s="12" t="s">
        <v>44</v>
      </c>
      <c r="N1710" s="12" t="s">
        <v>208</v>
      </c>
      <c r="O1710" s="13" t="s">
        <v>32</v>
      </c>
      <c r="P1710" s="13"/>
      <c r="Q1710" s="21">
        <v>45201.4058680556</v>
      </c>
      <c r="R1710" s="13" t="s">
        <v>56</v>
      </c>
      <c r="S1710" s="12" t="s">
        <v>8461</v>
      </c>
      <c r="T1710" s="12"/>
    </row>
    <row r="1711" customHeight="1" spans="1:20">
      <c r="A1711" s="10">
        <v>45201</v>
      </c>
      <c r="B1711" s="12" t="s">
        <v>8462</v>
      </c>
      <c r="C1711" s="12" t="s">
        <v>204</v>
      </c>
      <c r="D1711" s="13"/>
      <c r="E1711" s="12" t="str">
        <f>"18671738270"</f>
        <v>18671738270</v>
      </c>
      <c r="F1711" s="12" t="s">
        <v>8463</v>
      </c>
      <c r="G1711" s="13" t="s">
        <v>247</v>
      </c>
      <c r="H1711" s="13" t="s">
        <v>110</v>
      </c>
      <c r="I1711" s="13" t="s">
        <v>111</v>
      </c>
      <c r="J1711" s="13" t="s">
        <v>27</v>
      </c>
      <c r="K1711" s="13" t="s">
        <v>28</v>
      </c>
      <c r="L1711" s="13" t="s">
        <v>43</v>
      </c>
      <c r="M1711" s="12" t="s">
        <v>44</v>
      </c>
      <c r="N1711" s="12" t="s">
        <v>208</v>
      </c>
      <c r="O1711" s="13" t="s">
        <v>32</v>
      </c>
      <c r="P1711" s="13"/>
      <c r="Q1711" s="21">
        <v>45201.3776388889</v>
      </c>
      <c r="R1711" s="13" t="s">
        <v>56</v>
      </c>
      <c r="S1711" s="12" t="s">
        <v>8464</v>
      </c>
      <c r="T1711" s="12"/>
    </row>
    <row r="1712" customHeight="1" spans="1:20">
      <c r="A1712" s="10">
        <v>45201</v>
      </c>
      <c r="B1712" s="12" t="s">
        <v>8465</v>
      </c>
      <c r="C1712" s="12" t="s">
        <v>121</v>
      </c>
      <c r="D1712" s="13"/>
      <c r="E1712" s="12" t="str">
        <f>"13114453004"</f>
        <v>13114453004</v>
      </c>
      <c r="F1712" s="12" t="s">
        <v>8466</v>
      </c>
      <c r="G1712" s="13" t="s">
        <v>130</v>
      </c>
      <c r="H1712" s="13"/>
      <c r="I1712" s="13" t="s">
        <v>175</v>
      </c>
      <c r="J1712" s="13" t="s">
        <v>27</v>
      </c>
      <c r="K1712" s="13" t="s">
        <v>28</v>
      </c>
      <c r="L1712" s="13" t="s">
        <v>43</v>
      </c>
      <c r="M1712" s="12" t="s">
        <v>30</v>
      </c>
      <c r="N1712" s="12" t="s">
        <v>31</v>
      </c>
      <c r="O1712" s="13" t="s">
        <v>32</v>
      </c>
      <c r="P1712" s="13"/>
      <c r="Q1712" s="21">
        <v>45201.5680787037</v>
      </c>
      <c r="R1712" s="13" t="s">
        <v>56</v>
      </c>
      <c r="S1712" s="12" t="s">
        <v>8467</v>
      </c>
      <c r="T1712" s="12"/>
    </row>
    <row r="1713" customHeight="1" spans="1:20">
      <c r="A1713" s="10">
        <v>45201</v>
      </c>
      <c r="B1713" s="12" t="s">
        <v>8468</v>
      </c>
      <c r="C1713" s="12" t="s">
        <v>274</v>
      </c>
      <c r="D1713" s="13"/>
      <c r="E1713" s="12" t="str">
        <f>"13085168924"</f>
        <v>13085168924</v>
      </c>
      <c r="F1713" s="12" t="s">
        <v>8469</v>
      </c>
      <c r="G1713" s="13" t="s">
        <v>336</v>
      </c>
      <c r="H1713" s="13"/>
      <c r="I1713" s="13" t="s">
        <v>104</v>
      </c>
      <c r="J1713" s="13" t="s">
        <v>27</v>
      </c>
      <c r="K1713" s="13" t="s">
        <v>28</v>
      </c>
      <c r="L1713" s="13" t="s">
        <v>43</v>
      </c>
      <c r="M1713" s="12" t="s">
        <v>30</v>
      </c>
      <c r="N1713" s="12" t="s">
        <v>208</v>
      </c>
      <c r="O1713" s="13" t="s">
        <v>32</v>
      </c>
      <c r="P1713" s="13"/>
      <c r="Q1713" s="21">
        <v>45201.7212037037</v>
      </c>
      <c r="R1713" s="13" t="s">
        <v>56</v>
      </c>
      <c r="S1713" s="12" t="s">
        <v>8470</v>
      </c>
      <c r="T1713" s="12"/>
    </row>
    <row r="1714" customHeight="1" spans="1:20">
      <c r="A1714" s="10">
        <v>45201</v>
      </c>
      <c r="B1714" s="12" t="s">
        <v>8471</v>
      </c>
      <c r="C1714" s="12" t="s">
        <v>783</v>
      </c>
      <c r="D1714" s="13"/>
      <c r="E1714" s="12" t="str">
        <f>"071700130231"</f>
        <v>071700130231</v>
      </c>
      <c r="F1714" s="12" t="s">
        <v>8472</v>
      </c>
      <c r="G1714" s="13" t="s">
        <v>82</v>
      </c>
      <c r="H1714" s="13" t="s">
        <v>148</v>
      </c>
      <c r="I1714" s="13" t="s">
        <v>155</v>
      </c>
      <c r="J1714" s="13" t="s">
        <v>27</v>
      </c>
      <c r="K1714" s="13" t="s">
        <v>28</v>
      </c>
      <c r="L1714" s="13" t="s">
        <v>43</v>
      </c>
      <c r="M1714" s="12" t="s">
        <v>44</v>
      </c>
      <c r="N1714" s="12" t="s">
        <v>743</v>
      </c>
      <c r="O1714" s="13" t="s">
        <v>32</v>
      </c>
      <c r="P1714" s="13"/>
      <c r="Q1714" s="21">
        <v>45201.5898611111</v>
      </c>
      <c r="R1714" s="13" t="s">
        <v>46</v>
      </c>
      <c r="S1714" s="12" t="s">
        <v>8473</v>
      </c>
      <c r="T1714" s="12" t="s">
        <v>8474</v>
      </c>
    </row>
    <row r="1715" customHeight="1" spans="1:20">
      <c r="A1715" s="10">
        <v>45201</v>
      </c>
      <c r="B1715" s="12" t="s">
        <v>8475</v>
      </c>
      <c r="C1715" s="12" t="s">
        <v>8476</v>
      </c>
      <c r="D1715" s="13"/>
      <c r="E1715" s="12" t="str">
        <f>"13177050119"</f>
        <v>13177050119</v>
      </c>
      <c r="F1715" s="12" t="s">
        <v>8477</v>
      </c>
      <c r="G1715" s="13" t="s">
        <v>82</v>
      </c>
      <c r="H1715" s="13"/>
      <c r="I1715" s="13" t="s">
        <v>214</v>
      </c>
      <c r="J1715" s="13" t="s">
        <v>27</v>
      </c>
      <c r="K1715" s="13" t="s">
        <v>28</v>
      </c>
      <c r="L1715" s="13" t="s">
        <v>43</v>
      </c>
      <c r="M1715" s="12" t="s">
        <v>30</v>
      </c>
      <c r="N1715" s="12" t="s">
        <v>31</v>
      </c>
      <c r="O1715" s="13" t="s">
        <v>32</v>
      </c>
      <c r="P1715" s="13"/>
      <c r="Q1715" s="21">
        <v>45201.3970601852</v>
      </c>
      <c r="R1715" s="13" t="s">
        <v>46</v>
      </c>
      <c r="S1715" s="12" t="s">
        <v>8478</v>
      </c>
      <c r="T1715" s="12" t="s">
        <v>8479</v>
      </c>
    </row>
    <row r="1716" customHeight="1" spans="1:20">
      <c r="A1716" s="10">
        <v>45201</v>
      </c>
      <c r="B1716" s="12" t="s">
        <v>8480</v>
      </c>
      <c r="C1716" s="12" t="s">
        <v>1475</v>
      </c>
      <c r="D1716" s="13"/>
      <c r="E1716" s="12" t="str">
        <f>"18271302735"</f>
        <v>18271302735</v>
      </c>
      <c r="F1716" s="12" t="s">
        <v>8481</v>
      </c>
      <c r="G1716" s="13" t="s">
        <v>25</v>
      </c>
      <c r="H1716" s="13"/>
      <c r="I1716" s="13" t="s">
        <v>732</v>
      </c>
      <c r="J1716" s="13" t="s">
        <v>27</v>
      </c>
      <c r="K1716" s="13" t="s">
        <v>28</v>
      </c>
      <c r="L1716" s="13" t="s">
        <v>43</v>
      </c>
      <c r="M1716" s="12" t="s">
        <v>44</v>
      </c>
      <c r="N1716" s="12" t="s">
        <v>31</v>
      </c>
      <c r="O1716" s="13" t="s">
        <v>32</v>
      </c>
      <c r="P1716" s="13"/>
      <c r="Q1716" s="21">
        <v>45201.4341666667</v>
      </c>
      <c r="R1716" s="13" t="s">
        <v>46</v>
      </c>
      <c r="S1716" s="12" t="s">
        <v>8482</v>
      </c>
      <c r="T1716" s="12" t="s">
        <v>8483</v>
      </c>
    </row>
    <row r="1717" customHeight="1" spans="1:20">
      <c r="A1717" s="10">
        <v>45201</v>
      </c>
      <c r="B1717" s="12" t="s">
        <v>8484</v>
      </c>
      <c r="C1717" s="12" t="s">
        <v>646</v>
      </c>
      <c r="D1717" s="13"/>
      <c r="E1717" s="12" t="str">
        <f>"17671321257"</f>
        <v>17671321257</v>
      </c>
      <c r="F1717" s="12" t="s">
        <v>8485</v>
      </c>
      <c r="G1717" s="13" t="s">
        <v>53</v>
      </c>
      <c r="H1717" s="13"/>
      <c r="I1717" s="13" t="s">
        <v>293</v>
      </c>
      <c r="J1717" s="13" t="s">
        <v>27</v>
      </c>
      <c r="K1717" s="13" t="s">
        <v>28</v>
      </c>
      <c r="L1717" s="13" t="s">
        <v>43</v>
      </c>
      <c r="M1717" s="12" t="s">
        <v>30</v>
      </c>
      <c r="N1717" s="12" t="s">
        <v>31</v>
      </c>
      <c r="O1717" s="13" t="s">
        <v>32</v>
      </c>
      <c r="P1717" s="13"/>
      <c r="Q1717" s="21">
        <v>45201.4498726852</v>
      </c>
      <c r="R1717" s="13" t="s">
        <v>46</v>
      </c>
      <c r="S1717" s="12" t="s">
        <v>8486</v>
      </c>
      <c r="T1717" s="12" t="s">
        <v>8487</v>
      </c>
    </row>
    <row r="1718" customHeight="1" spans="1:20">
      <c r="A1718" s="10">
        <v>45201</v>
      </c>
      <c r="B1718" s="12" t="s">
        <v>8488</v>
      </c>
      <c r="C1718" s="12" t="s">
        <v>8489</v>
      </c>
      <c r="D1718" s="13"/>
      <c r="E1718" s="12" t="str">
        <f>"15587978300"</f>
        <v>15587978300</v>
      </c>
      <c r="F1718" s="12" t="s">
        <v>8490</v>
      </c>
      <c r="G1718" s="13" t="s">
        <v>53</v>
      </c>
      <c r="H1718" s="13"/>
      <c r="I1718" s="13" t="s">
        <v>384</v>
      </c>
      <c r="J1718" s="13" t="s">
        <v>27</v>
      </c>
      <c r="K1718" s="13" t="s">
        <v>28</v>
      </c>
      <c r="L1718" s="13" t="s">
        <v>43</v>
      </c>
      <c r="M1718" s="12" t="s">
        <v>30</v>
      </c>
      <c r="N1718" s="12" t="s">
        <v>31</v>
      </c>
      <c r="O1718" s="13" t="s">
        <v>32</v>
      </c>
      <c r="P1718" s="13"/>
      <c r="Q1718" s="21">
        <v>45201.4193287037</v>
      </c>
      <c r="R1718" s="13" t="s">
        <v>46</v>
      </c>
      <c r="S1718" s="12" t="s">
        <v>8491</v>
      </c>
      <c r="T1718" s="12" t="s">
        <v>8492</v>
      </c>
    </row>
    <row r="1719" customHeight="1" spans="1:20">
      <c r="A1719" s="10">
        <v>45201</v>
      </c>
      <c r="B1719" s="12" t="s">
        <v>8493</v>
      </c>
      <c r="C1719" s="12" t="s">
        <v>817</v>
      </c>
      <c r="D1719" s="13"/>
      <c r="E1719" s="12" t="str">
        <f>"15629388720"</f>
        <v>15629388720</v>
      </c>
      <c r="F1719" s="12" t="s">
        <v>8494</v>
      </c>
      <c r="G1719" s="13" t="s">
        <v>82</v>
      </c>
      <c r="H1719" s="13"/>
      <c r="I1719" s="13" t="s">
        <v>384</v>
      </c>
      <c r="J1719" s="13" t="s">
        <v>27</v>
      </c>
      <c r="K1719" s="13" t="s">
        <v>28</v>
      </c>
      <c r="L1719" s="13" t="s">
        <v>43</v>
      </c>
      <c r="M1719" s="12" t="s">
        <v>44</v>
      </c>
      <c r="N1719" s="12" t="s">
        <v>31</v>
      </c>
      <c r="O1719" s="13" t="s">
        <v>32</v>
      </c>
      <c r="P1719" s="13"/>
      <c r="Q1719" s="21">
        <v>45201.4654166667</v>
      </c>
      <c r="R1719" s="13" t="s">
        <v>46</v>
      </c>
      <c r="S1719" s="12" t="s">
        <v>8495</v>
      </c>
      <c r="T1719" s="12" t="s">
        <v>8496</v>
      </c>
    </row>
    <row r="1720" customHeight="1" spans="1:20">
      <c r="A1720" s="10">
        <v>45201</v>
      </c>
      <c r="B1720" s="12" t="s">
        <v>8497</v>
      </c>
      <c r="C1720" s="12" t="s">
        <v>2825</v>
      </c>
      <c r="D1720" s="13"/>
      <c r="E1720" s="12" t="str">
        <f>"13040968301"</f>
        <v>13040968301</v>
      </c>
      <c r="F1720" s="12" t="s">
        <v>8498</v>
      </c>
      <c r="G1720" s="13" t="s">
        <v>82</v>
      </c>
      <c r="H1720" s="13" t="s">
        <v>148</v>
      </c>
      <c r="I1720" s="13" t="s">
        <v>54</v>
      </c>
      <c r="J1720" s="13" t="s">
        <v>27</v>
      </c>
      <c r="K1720" s="13" t="s">
        <v>28</v>
      </c>
      <c r="L1720" s="13" t="s">
        <v>43</v>
      </c>
      <c r="M1720" s="12" t="s">
        <v>44</v>
      </c>
      <c r="N1720" s="12" t="s">
        <v>31</v>
      </c>
      <c r="O1720" s="13" t="s">
        <v>32</v>
      </c>
      <c r="P1720" s="13"/>
      <c r="Q1720" s="21">
        <v>45201.6037037037</v>
      </c>
      <c r="R1720" s="13" t="s">
        <v>46</v>
      </c>
      <c r="S1720" s="12" t="s">
        <v>8499</v>
      </c>
      <c r="T1720" s="12" t="s">
        <v>8500</v>
      </c>
    </row>
    <row r="1721" customHeight="1" spans="1:20">
      <c r="A1721" s="10">
        <v>45201</v>
      </c>
      <c r="B1721" s="12" t="s">
        <v>8501</v>
      </c>
      <c r="C1721" s="12" t="s">
        <v>5616</v>
      </c>
      <c r="D1721" s="13"/>
      <c r="E1721" s="12" t="str">
        <f>"13085169946"</f>
        <v>13085169946</v>
      </c>
      <c r="F1721" s="12" t="s">
        <v>8502</v>
      </c>
      <c r="G1721" s="13" t="s">
        <v>130</v>
      </c>
      <c r="H1721" s="13" t="s">
        <v>110</v>
      </c>
      <c r="I1721" s="13" t="s">
        <v>576</v>
      </c>
      <c r="J1721" s="13" t="s">
        <v>27</v>
      </c>
      <c r="K1721" s="13" t="s">
        <v>28</v>
      </c>
      <c r="L1721" s="13" t="s">
        <v>43</v>
      </c>
      <c r="M1721" s="12" t="s">
        <v>30</v>
      </c>
      <c r="N1721" s="12" t="s">
        <v>31</v>
      </c>
      <c r="O1721" s="13" t="s">
        <v>32</v>
      </c>
      <c r="P1721" s="13"/>
      <c r="Q1721" s="21">
        <v>45201.462337963</v>
      </c>
      <c r="R1721" s="13" t="s">
        <v>46</v>
      </c>
      <c r="S1721" s="12" t="s">
        <v>8503</v>
      </c>
      <c r="T1721" s="12" t="s">
        <v>8504</v>
      </c>
    </row>
    <row r="1722" customHeight="1" spans="1:20">
      <c r="A1722" s="10">
        <v>45201</v>
      </c>
      <c r="B1722" s="12" t="s">
        <v>8505</v>
      </c>
      <c r="C1722" s="12" t="s">
        <v>191</v>
      </c>
      <c r="D1722" s="13"/>
      <c r="E1722" s="12" t="str">
        <f>"13247283644"</f>
        <v>13247283644</v>
      </c>
      <c r="F1722" s="12" t="s">
        <v>8506</v>
      </c>
      <c r="G1722" s="13" t="s">
        <v>336</v>
      </c>
      <c r="H1722" s="13"/>
      <c r="I1722" s="13" t="s">
        <v>299</v>
      </c>
      <c r="J1722" s="13" t="s">
        <v>27</v>
      </c>
      <c r="K1722" s="13" t="s">
        <v>28</v>
      </c>
      <c r="L1722" s="13" t="s">
        <v>43</v>
      </c>
      <c r="M1722" s="12" t="s">
        <v>30</v>
      </c>
      <c r="N1722" s="12" t="s">
        <v>31</v>
      </c>
      <c r="O1722" s="13" t="s">
        <v>32</v>
      </c>
      <c r="P1722" s="13"/>
      <c r="Q1722" s="21">
        <v>45201.6418171296</v>
      </c>
      <c r="R1722" s="13" t="s">
        <v>46</v>
      </c>
      <c r="S1722" s="12" t="s">
        <v>8507</v>
      </c>
      <c r="T1722" s="12" t="s">
        <v>8508</v>
      </c>
    </row>
    <row r="1723" customHeight="1" spans="1:20">
      <c r="A1723" s="10">
        <v>45201</v>
      </c>
      <c r="B1723" s="12" t="s">
        <v>8509</v>
      </c>
      <c r="C1723" s="12" t="s">
        <v>837</v>
      </c>
      <c r="D1723" s="13"/>
      <c r="E1723" s="12" t="str">
        <f>"071704272786"</f>
        <v>071704272786</v>
      </c>
      <c r="F1723" s="12" t="s">
        <v>8510</v>
      </c>
      <c r="G1723" s="13" t="s">
        <v>82</v>
      </c>
      <c r="H1723" s="13"/>
      <c r="I1723" s="13" t="s">
        <v>168</v>
      </c>
      <c r="J1723" s="13" t="s">
        <v>27</v>
      </c>
      <c r="K1723" s="13" t="s">
        <v>28</v>
      </c>
      <c r="L1723" s="13" t="s">
        <v>43</v>
      </c>
      <c r="M1723" s="12" t="s">
        <v>169</v>
      </c>
      <c r="N1723" s="12" t="s">
        <v>31</v>
      </c>
      <c r="O1723" s="13" t="s">
        <v>32</v>
      </c>
      <c r="P1723" s="13"/>
      <c r="Q1723" s="21">
        <v>45201.6758217593</v>
      </c>
      <c r="R1723" s="13" t="s">
        <v>46</v>
      </c>
      <c r="S1723" s="12" t="s">
        <v>8511</v>
      </c>
      <c r="T1723" s="12" t="s">
        <v>8512</v>
      </c>
    </row>
    <row r="1724" customHeight="1" spans="1:20">
      <c r="A1724" s="10">
        <v>45201</v>
      </c>
      <c r="B1724" s="12" t="s">
        <v>8513</v>
      </c>
      <c r="C1724" s="12" t="s">
        <v>179</v>
      </c>
      <c r="D1724" s="13"/>
      <c r="E1724" s="12" t="str">
        <f>"18674276319"</f>
        <v>18674276319</v>
      </c>
      <c r="F1724" s="12" t="s">
        <v>8514</v>
      </c>
      <c r="G1724" s="13" t="s">
        <v>53</v>
      </c>
      <c r="H1724" s="13"/>
      <c r="I1724" s="13" t="s">
        <v>175</v>
      </c>
      <c r="J1724" s="13" t="s">
        <v>27</v>
      </c>
      <c r="K1724" s="13" t="s">
        <v>76</v>
      </c>
      <c r="L1724" s="13" t="s">
        <v>43</v>
      </c>
      <c r="M1724" s="12" t="s">
        <v>30</v>
      </c>
      <c r="N1724" s="12" t="s">
        <v>31</v>
      </c>
      <c r="O1724" s="13" t="s">
        <v>32</v>
      </c>
      <c r="P1724" s="13"/>
      <c r="Q1724" s="21">
        <v>45201.6226388889</v>
      </c>
      <c r="R1724" s="13" t="s">
        <v>46</v>
      </c>
      <c r="S1724" s="12" t="s">
        <v>8515</v>
      </c>
      <c r="T1724" s="12" t="s">
        <v>8516</v>
      </c>
    </row>
    <row r="1725" customHeight="1" spans="1:20">
      <c r="A1725" s="10">
        <v>45201</v>
      </c>
      <c r="B1725" s="12" t="s">
        <v>8517</v>
      </c>
      <c r="C1725" s="12" t="s">
        <v>4967</v>
      </c>
      <c r="D1725" s="13"/>
      <c r="E1725" s="12" t="str">
        <f>"18607201115"</f>
        <v>18607201115</v>
      </c>
      <c r="F1725" s="12" t="s">
        <v>8518</v>
      </c>
      <c r="G1725" s="13" t="s">
        <v>336</v>
      </c>
      <c r="H1725" s="13" t="s">
        <v>110</v>
      </c>
      <c r="I1725" s="13" t="s">
        <v>207</v>
      </c>
      <c r="J1725" s="13" t="s">
        <v>27</v>
      </c>
      <c r="K1725" s="13" t="s">
        <v>28</v>
      </c>
      <c r="L1725" s="13" t="s">
        <v>43</v>
      </c>
      <c r="M1725" s="12" t="s">
        <v>44</v>
      </c>
      <c r="N1725" s="12" t="s">
        <v>31</v>
      </c>
      <c r="O1725" s="13" t="s">
        <v>32</v>
      </c>
      <c r="P1725" s="13"/>
      <c r="Q1725" s="21">
        <v>45201.6809027778</v>
      </c>
      <c r="R1725" s="13" t="s">
        <v>46</v>
      </c>
      <c r="S1725" s="12" t="s">
        <v>8519</v>
      </c>
      <c r="T1725" s="12" t="s">
        <v>8520</v>
      </c>
    </row>
    <row r="1726" customHeight="1" spans="1:20">
      <c r="A1726" s="10">
        <v>45201</v>
      </c>
      <c r="B1726" s="12" t="s">
        <v>8521</v>
      </c>
      <c r="C1726" s="12" t="s">
        <v>5616</v>
      </c>
      <c r="D1726" s="13"/>
      <c r="E1726" s="12" t="str">
        <f>"17679988357"</f>
        <v>17679988357</v>
      </c>
      <c r="F1726" s="12" t="s">
        <v>8522</v>
      </c>
      <c r="G1726" s="13" t="s">
        <v>69</v>
      </c>
      <c r="H1726" s="13" t="s">
        <v>110</v>
      </c>
      <c r="I1726" s="13" t="s">
        <v>277</v>
      </c>
      <c r="J1726" s="13" t="s">
        <v>27</v>
      </c>
      <c r="K1726" s="13" t="s">
        <v>28</v>
      </c>
      <c r="L1726" s="13" t="s">
        <v>43</v>
      </c>
      <c r="M1726" s="12" t="s">
        <v>30</v>
      </c>
      <c r="N1726" s="12" t="s">
        <v>31</v>
      </c>
      <c r="O1726" s="13" t="s">
        <v>32</v>
      </c>
      <c r="P1726" s="13"/>
      <c r="Q1726" s="21">
        <v>45201.4741782407</v>
      </c>
      <c r="R1726" s="13" t="s">
        <v>46</v>
      </c>
      <c r="S1726" s="12" t="s">
        <v>8523</v>
      </c>
      <c r="T1726" s="12" t="s">
        <v>8524</v>
      </c>
    </row>
    <row r="1727" customHeight="1" spans="1:20">
      <c r="A1727" s="10">
        <v>45201</v>
      </c>
      <c r="B1727" s="12" t="s">
        <v>8525</v>
      </c>
      <c r="C1727" s="12" t="s">
        <v>5170</v>
      </c>
      <c r="D1727" s="13"/>
      <c r="E1727" s="12" t="str">
        <f>"13047179777"</f>
        <v>13047179777</v>
      </c>
      <c r="F1727" s="12" t="s">
        <v>8526</v>
      </c>
      <c r="G1727" s="13" t="s">
        <v>194</v>
      </c>
      <c r="H1727" s="13"/>
      <c r="I1727" s="13" t="s">
        <v>131</v>
      </c>
      <c r="J1727" s="13" t="s">
        <v>27</v>
      </c>
      <c r="K1727" s="13" t="s">
        <v>28</v>
      </c>
      <c r="L1727" s="13" t="s">
        <v>43</v>
      </c>
      <c r="M1727" s="12" t="s">
        <v>44</v>
      </c>
      <c r="N1727" s="12" t="s">
        <v>31</v>
      </c>
      <c r="O1727" s="13" t="s">
        <v>32</v>
      </c>
      <c r="P1727" s="13"/>
      <c r="Q1727" s="21">
        <v>45201.7237615741</v>
      </c>
      <c r="R1727" s="13" t="s">
        <v>46</v>
      </c>
      <c r="S1727" s="12" t="s">
        <v>8527</v>
      </c>
      <c r="T1727" s="12" t="s">
        <v>8528</v>
      </c>
    </row>
    <row r="1728" customHeight="1" spans="1:20">
      <c r="A1728" s="10">
        <v>45201</v>
      </c>
      <c r="B1728" s="12" t="s">
        <v>8529</v>
      </c>
      <c r="C1728" s="12" t="s">
        <v>817</v>
      </c>
      <c r="D1728" s="13"/>
      <c r="E1728" s="12" t="str">
        <f>"13165612779"</f>
        <v>13165612779</v>
      </c>
      <c r="F1728" s="12" t="s">
        <v>8530</v>
      </c>
      <c r="G1728" s="13" t="s">
        <v>82</v>
      </c>
      <c r="H1728" s="13"/>
      <c r="I1728" s="13" t="s">
        <v>259</v>
      </c>
      <c r="J1728" s="13" t="s">
        <v>27</v>
      </c>
      <c r="K1728" s="13" t="s">
        <v>28</v>
      </c>
      <c r="L1728" s="13" t="s">
        <v>43</v>
      </c>
      <c r="M1728" s="12" t="s">
        <v>44</v>
      </c>
      <c r="N1728" s="12" t="s">
        <v>31</v>
      </c>
      <c r="O1728" s="13" t="s">
        <v>32</v>
      </c>
      <c r="P1728" s="13"/>
      <c r="Q1728" s="21">
        <v>45201.4221064815</v>
      </c>
      <c r="R1728" s="13" t="s">
        <v>46</v>
      </c>
      <c r="S1728" s="12" t="s">
        <v>8531</v>
      </c>
      <c r="T1728" s="12" t="s">
        <v>8532</v>
      </c>
    </row>
    <row r="1729" customHeight="1" spans="1:20">
      <c r="A1729" s="10">
        <v>45201</v>
      </c>
      <c r="B1729" s="12" t="s">
        <v>8533</v>
      </c>
      <c r="C1729" s="12" t="s">
        <v>7120</v>
      </c>
      <c r="D1729" s="13"/>
      <c r="E1729" s="12" t="str">
        <f>"15549275745"</f>
        <v>15549275745</v>
      </c>
      <c r="F1729" s="12" t="s">
        <v>8534</v>
      </c>
      <c r="G1729" s="13" t="s">
        <v>25</v>
      </c>
      <c r="H1729" s="13"/>
      <c r="I1729" s="13" t="s">
        <v>299</v>
      </c>
      <c r="J1729" s="13" t="s">
        <v>27</v>
      </c>
      <c r="K1729" s="13" t="s">
        <v>28</v>
      </c>
      <c r="L1729" s="13" t="s">
        <v>43</v>
      </c>
      <c r="M1729" s="12" t="s">
        <v>44</v>
      </c>
      <c r="N1729" s="12" t="s">
        <v>31</v>
      </c>
      <c r="O1729" s="13" t="s">
        <v>32</v>
      </c>
      <c r="P1729" s="13"/>
      <c r="Q1729" s="21">
        <v>45201.5683333333</v>
      </c>
      <c r="R1729" s="13" t="s">
        <v>46</v>
      </c>
      <c r="S1729" s="12" t="s">
        <v>8535</v>
      </c>
      <c r="T1729" s="12" t="s">
        <v>8536</v>
      </c>
    </row>
    <row r="1730" customHeight="1" spans="1:20">
      <c r="A1730" s="10">
        <v>45201</v>
      </c>
      <c r="B1730" s="12" t="s">
        <v>8537</v>
      </c>
      <c r="C1730" s="12" t="s">
        <v>1492</v>
      </c>
      <c r="D1730" s="13"/>
      <c r="E1730" s="12" t="str">
        <f>"13227274805"</f>
        <v>13227274805</v>
      </c>
      <c r="F1730" s="12" t="s">
        <v>8538</v>
      </c>
      <c r="G1730" s="13" t="s">
        <v>53</v>
      </c>
      <c r="H1730" s="13"/>
      <c r="I1730" s="13" t="s">
        <v>277</v>
      </c>
      <c r="J1730" s="13" t="s">
        <v>27</v>
      </c>
      <c r="K1730" s="13" t="s">
        <v>28</v>
      </c>
      <c r="L1730" s="13" t="s">
        <v>43</v>
      </c>
      <c r="M1730" s="12" t="s">
        <v>44</v>
      </c>
      <c r="N1730" s="12" t="s">
        <v>31</v>
      </c>
      <c r="O1730" s="13" t="s">
        <v>32</v>
      </c>
      <c r="P1730" s="13"/>
      <c r="Q1730" s="21">
        <v>45201.3834143519</v>
      </c>
      <c r="R1730" s="13" t="s">
        <v>46</v>
      </c>
      <c r="S1730" s="12" t="s">
        <v>8539</v>
      </c>
      <c r="T1730" s="12" t="s">
        <v>8540</v>
      </c>
    </row>
    <row r="1731" customHeight="1" spans="1:20">
      <c r="A1731" s="10">
        <v>45201</v>
      </c>
      <c r="B1731" s="12" t="s">
        <v>8541</v>
      </c>
      <c r="C1731" s="12" t="s">
        <v>2825</v>
      </c>
      <c r="D1731" s="13"/>
      <c r="E1731" s="12" t="str">
        <f>"15572706970"</f>
        <v>15572706970</v>
      </c>
      <c r="F1731" s="12" t="s">
        <v>8542</v>
      </c>
      <c r="G1731" s="13" t="s">
        <v>82</v>
      </c>
      <c r="H1731" s="13"/>
      <c r="I1731" s="13" t="s">
        <v>576</v>
      </c>
      <c r="J1731" s="13" t="s">
        <v>27</v>
      </c>
      <c r="K1731" s="13" t="s">
        <v>28</v>
      </c>
      <c r="L1731" s="13" t="s">
        <v>43</v>
      </c>
      <c r="M1731" s="12" t="s">
        <v>44</v>
      </c>
      <c r="N1731" s="12" t="s">
        <v>31</v>
      </c>
      <c r="O1731" s="13" t="s">
        <v>32</v>
      </c>
      <c r="P1731" s="13"/>
      <c r="Q1731" s="21">
        <v>45201.6378587963</v>
      </c>
      <c r="R1731" s="13" t="s">
        <v>46</v>
      </c>
      <c r="S1731" s="12" t="s">
        <v>8543</v>
      </c>
      <c r="T1731" s="12" t="s">
        <v>8544</v>
      </c>
    </row>
    <row r="1732" customHeight="1" spans="1:20">
      <c r="A1732" s="10">
        <v>45201</v>
      </c>
      <c r="B1732" s="12" t="s">
        <v>8545</v>
      </c>
      <c r="C1732" s="12" t="s">
        <v>817</v>
      </c>
      <c r="D1732" s="13"/>
      <c r="E1732" s="12" t="str">
        <f>"13972019226"</f>
        <v>13972019226</v>
      </c>
      <c r="F1732" s="12" t="s">
        <v>8546</v>
      </c>
      <c r="G1732" s="13" t="s">
        <v>53</v>
      </c>
      <c r="H1732" s="13"/>
      <c r="I1732" s="13" t="s">
        <v>241</v>
      </c>
      <c r="J1732" s="13" t="s">
        <v>27</v>
      </c>
      <c r="K1732" s="13" t="s">
        <v>28</v>
      </c>
      <c r="L1732" s="13" t="s">
        <v>43</v>
      </c>
      <c r="M1732" s="12" t="s">
        <v>799</v>
      </c>
      <c r="N1732" s="12" t="s">
        <v>31</v>
      </c>
      <c r="O1732" s="13" t="s">
        <v>32</v>
      </c>
      <c r="P1732" s="13"/>
      <c r="Q1732" s="21">
        <v>45201.7073032407</v>
      </c>
      <c r="R1732" s="13" t="s">
        <v>46</v>
      </c>
      <c r="S1732" s="12" t="s">
        <v>8547</v>
      </c>
      <c r="T1732" s="12" t="s">
        <v>8548</v>
      </c>
    </row>
    <row r="1733" customHeight="1" spans="1:20">
      <c r="A1733" s="10">
        <v>45201</v>
      </c>
      <c r="B1733" s="12" t="s">
        <v>8549</v>
      </c>
      <c r="C1733" s="12" t="s">
        <v>817</v>
      </c>
      <c r="D1733" s="13"/>
      <c r="E1733" s="12" t="str">
        <f>"16671003939"</f>
        <v>16671003939</v>
      </c>
      <c r="F1733" s="12" t="s">
        <v>8550</v>
      </c>
      <c r="G1733" s="13" t="s">
        <v>69</v>
      </c>
      <c r="H1733" s="13"/>
      <c r="I1733" s="13" t="s">
        <v>270</v>
      </c>
      <c r="J1733" s="13" t="s">
        <v>27</v>
      </c>
      <c r="K1733" s="13" t="s">
        <v>28</v>
      </c>
      <c r="L1733" s="13" t="s">
        <v>43</v>
      </c>
      <c r="M1733" s="12" t="s">
        <v>44</v>
      </c>
      <c r="N1733" s="12" t="s">
        <v>31</v>
      </c>
      <c r="O1733" s="13" t="s">
        <v>32</v>
      </c>
      <c r="P1733" s="13"/>
      <c r="Q1733" s="21">
        <v>45201.5649305556</v>
      </c>
      <c r="R1733" s="13" t="s">
        <v>46</v>
      </c>
      <c r="S1733" s="12" t="s">
        <v>8551</v>
      </c>
      <c r="T1733" s="12" t="s">
        <v>8552</v>
      </c>
    </row>
    <row r="1734" customHeight="1" spans="1:20">
      <c r="A1734" s="10">
        <v>45201</v>
      </c>
      <c r="B1734" s="12" t="s">
        <v>8553</v>
      </c>
      <c r="C1734" s="12" t="s">
        <v>8554</v>
      </c>
      <c r="D1734" s="13"/>
      <c r="E1734" s="12" t="str">
        <f>"13297286957"</f>
        <v>13297286957</v>
      </c>
      <c r="F1734" s="12" t="s">
        <v>8555</v>
      </c>
      <c r="G1734" s="13" t="s">
        <v>130</v>
      </c>
      <c r="H1734" s="13"/>
      <c r="I1734" s="13" t="s">
        <v>490</v>
      </c>
      <c r="J1734" s="13" t="s">
        <v>27</v>
      </c>
      <c r="K1734" s="13" t="s">
        <v>28</v>
      </c>
      <c r="L1734" s="13" t="s">
        <v>43</v>
      </c>
      <c r="M1734" s="12" t="s">
        <v>30</v>
      </c>
      <c r="N1734" s="12" t="s">
        <v>31</v>
      </c>
      <c r="O1734" s="13" t="s">
        <v>32</v>
      </c>
      <c r="P1734" s="13"/>
      <c r="Q1734" s="21">
        <v>45201.416099537</v>
      </c>
      <c r="R1734" s="13" t="s">
        <v>46</v>
      </c>
      <c r="S1734" s="12" t="s">
        <v>8556</v>
      </c>
      <c r="T1734" s="12"/>
    </row>
    <row r="1735" customHeight="1" spans="1:20">
      <c r="A1735" s="10">
        <v>45201</v>
      </c>
      <c r="B1735" s="12" t="s">
        <v>8557</v>
      </c>
      <c r="C1735" s="12" t="s">
        <v>646</v>
      </c>
      <c r="D1735" s="13"/>
      <c r="E1735" s="12" t="str">
        <f>"18695079585"</f>
        <v>18695079585</v>
      </c>
      <c r="F1735" s="12" t="s">
        <v>8558</v>
      </c>
      <c r="G1735" s="13" t="s">
        <v>82</v>
      </c>
      <c r="H1735" s="13"/>
      <c r="I1735" s="13" t="s">
        <v>111</v>
      </c>
      <c r="J1735" s="13" t="s">
        <v>27</v>
      </c>
      <c r="K1735" s="13" t="s">
        <v>28</v>
      </c>
      <c r="L1735" s="13" t="s">
        <v>43</v>
      </c>
      <c r="M1735" s="12" t="s">
        <v>30</v>
      </c>
      <c r="N1735" s="12" t="s">
        <v>31</v>
      </c>
      <c r="O1735" s="13" t="s">
        <v>32</v>
      </c>
      <c r="P1735" s="13"/>
      <c r="Q1735" s="21">
        <v>45201.4232523148</v>
      </c>
      <c r="R1735" s="13" t="s">
        <v>46</v>
      </c>
      <c r="S1735" s="12" t="s">
        <v>8559</v>
      </c>
      <c r="T1735" s="12"/>
    </row>
    <row r="1736" customHeight="1" spans="1:20">
      <c r="A1736" s="10">
        <v>45201</v>
      </c>
      <c r="B1736" s="12" t="s">
        <v>8560</v>
      </c>
      <c r="C1736" s="12" t="s">
        <v>783</v>
      </c>
      <c r="D1736" s="13"/>
      <c r="E1736" s="12" t="str">
        <f>"071700362576"</f>
        <v>071700362576</v>
      </c>
      <c r="F1736" s="12" t="s">
        <v>8561</v>
      </c>
      <c r="G1736" s="13" t="s">
        <v>82</v>
      </c>
      <c r="H1736" s="13"/>
      <c r="I1736" s="13" t="s">
        <v>168</v>
      </c>
      <c r="J1736" s="13" t="s">
        <v>27</v>
      </c>
      <c r="K1736" s="13" t="s">
        <v>28</v>
      </c>
      <c r="L1736" s="13" t="s">
        <v>43</v>
      </c>
      <c r="M1736" s="12" t="s">
        <v>169</v>
      </c>
      <c r="N1736" s="12" t="s">
        <v>743</v>
      </c>
      <c r="O1736" s="13" t="s">
        <v>32</v>
      </c>
      <c r="P1736" s="13"/>
      <c r="Q1736" s="21">
        <v>45201.7071180556</v>
      </c>
      <c r="R1736" s="13" t="s">
        <v>46</v>
      </c>
      <c r="S1736" s="12" t="s">
        <v>8562</v>
      </c>
      <c r="T1736" s="12" t="s">
        <v>8563</v>
      </c>
    </row>
    <row r="1737" customHeight="1" spans="1:20">
      <c r="A1737" s="10">
        <v>45201</v>
      </c>
      <c r="B1737" s="12" t="s">
        <v>8564</v>
      </c>
      <c r="C1737" s="12" t="s">
        <v>5213</v>
      </c>
      <c r="D1737" s="13"/>
      <c r="E1737" s="12" t="str">
        <f>"13094186418"</f>
        <v>13094186418</v>
      </c>
      <c r="F1737" s="12" t="s">
        <v>8097</v>
      </c>
      <c r="G1737" s="13" t="s">
        <v>130</v>
      </c>
      <c r="H1737" s="13" t="s">
        <v>110</v>
      </c>
      <c r="I1737" s="13" t="s">
        <v>259</v>
      </c>
      <c r="J1737" s="13" t="s">
        <v>27</v>
      </c>
      <c r="K1737" s="13" t="s">
        <v>28</v>
      </c>
      <c r="L1737" s="13" t="s">
        <v>43</v>
      </c>
      <c r="M1737" s="12" t="s">
        <v>30</v>
      </c>
      <c r="N1737" s="12" t="s">
        <v>208</v>
      </c>
      <c r="O1737" s="13" t="s">
        <v>32</v>
      </c>
      <c r="P1737" s="13"/>
      <c r="Q1737" s="21">
        <v>45201.3788773148</v>
      </c>
      <c r="R1737" s="13" t="s">
        <v>46</v>
      </c>
      <c r="S1737" s="12" t="s">
        <v>8565</v>
      </c>
      <c r="T1737" s="12" t="s">
        <v>8566</v>
      </c>
    </row>
    <row r="1738" customHeight="1" spans="1:20">
      <c r="A1738" s="10">
        <v>45201</v>
      </c>
      <c r="B1738" s="12" t="s">
        <v>8567</v>
      </c>
      <c r="C1738" s="12" t="s">
        <v>7401</v>
      </c>
      <c r="D1738" s="13"/>
      <c r="E1738" s="12" t="str">
        <f>"15697209725"</f>
        <v>15697209725</v>
      </c>
      <c r="F1738" s="12" t="s">
        <v>8568</v>
      </c>
      <c r="G1738" s="13" t="s">
        <v>82</v>
      </c>
      <c r="H1738" s="13"/>
      <c r="I1738" s="13" t="s">
        <v>4047</v>
      </c>
      <c r="J1738" s="13" t="s">
        <v>27</v>
      </c>
      <c r="K1738" s="13" t="s">
        <v>28</v>
      </c>
      <c r="L1738" s="13" t="s">
        <v>29</v>
      </c>
      <c r="M1738" s="12" t="s">
        <v>30</v>
      </c>
      <c r="N1738" s="12" t="s">
        <v>208</v>
      </c>
      <c r="O1738" s="13" t="s">
        <v>32</v>
      </c>
      <c r="P1738" s="13"/>
      <c r="Q1738" s="21">
        <v>45201.6585069444</v>
      </c>
      <c r="R1738" s="13" t="s">
        <v>46</v>
      </c>
      <c r="S1738" s="12" t="s">
        <v>8569</v>
      </c>
      <c r="T1738" s="12" t="s">
        <v>8570</v>
      </c>
    </row>
    <row r="1739" customHeight="1" spans="1:20">
      <c r="A1739" s="10">
        <v>45201</v>
      </c>
      <c r="B1739" s="12" t="s">
        <v>8571</v>
      </c>
      <c r="C1739" s="12" t="s">
        <v>5213</v>
      </c>
      <c r="D1739" s="13"/>
      <c r="E1739" s="12" t="str">
        <f>"13277236122"</f>
        <v>13277236122</v>
      </c>
      <c r="F1739" s="12" t="s">
        <v>8572</v>
      </c>
      <c r="G1739" s="13" t="s">
        <v>53</v>
      </c>
      <c r="H1739" s="13"/>
      <c r="I1739" s="13" t="s">
        <v>299</v>
      </c>
      <c r="J1739" s="13" t="s">
        <v>27</v>
      </c>
      <c r="K1739" s="13" t="s">
        <v>28</v>
      </c>
      <c r="L1739" s="13" t="s">
        <v>43</v>
      </c>
      <c r="M1739" s="12" t="s">
        <v>30</v>
      </c>
      <c r="N1739" s="12" t="s">
        <v>208</v>
      </c>
      <c r="O1739" s="13" t="s">
        <v>32</v>
      </c>
      <c r="P1739" s="13"/>
      <c r="Q1739" s="21">
        <v>45201.6849421296</v>
      </c>
      <c r="R1739" s="13" t="s">
        <v>46</v>
      </c>
      <c r="S1739" s="12" t="s">
        <v>8573</v>
      </c>
      <c r="T1739" s="12"/>
    </row>
    <row r="1740" customHeight="1" spans="1:20">
      <c r="A1740" s="10">
        <v>45201</v>
      </c>
      <c r="B1740" s="12" t="s">
        <v>8574</v>
      </c>
      <c r="C1740" s="12" t="s">
        <v>783</v>
      </c>
      <c r="D1740" s="13"/>
      <c r="E1740" s="12" t="str">
        <f>"071703943946"</f>
        <v>071703943946</v>
      </c>
      <c r="F1740" s="12" t="s">
        <v>8575</v>
      </c>
      <c r="G1740" s="13" t="s">
        <v>82</v>
      </c>
      <c r="H1740" s="13"/>
      <c r="I1740" s="13" t="s">
        <v>786</v>
      </c>
      <c r="J1740" s="13" t="s">
        <v>27</v>
      </c>
      <c r="K1740" s="13" t="s">
        <v>28</v>
      </c>
      <c r="L1740" s="13" t="s">
        <v>43</v>
      </c>
      <c r="M1740" s="12" t="s">
        <v>169</v>
      </c>
      <c r="N1740" s="12" t="s">
        <v>743</v>
      </c>
      <c r="O1740" s="13" t="s">
        <v>32</v>
      </c>
      <c r="P1740" s="13"/>
      <c r="Q1740" s="21">
        <v>45201.3808564815</v>
      </c>
      <c r="R1740" s="13" t="s">
        <v>46</v>
      </c>
      <c r="S1740" s="12" t="s">
        <v>8576</v>
      </c>
      <c r="T1740" s="12" t="s">
        <v>8577</v>
      </c>
    </row>
    <row r="1741" customHeight="1" spans="1:20">
      <c r="A1741" s="10">
        <v>45201</v>
      </c>
      <c r="B1741" s="12" t="s">
        <v>8578</v>
      </c>
      <c r="C1741" s="12" t="s">
        <v>5213</v>
      </c>
      <c r="D1741" s="13"/>
      <c r="E1741" s="12" t="str">
        <f>"15571768908"</f>
        <v>15571768908</v>
      </c>
      <c r="F1741" s="12" t="s">
        <v>4281</v>
      </c>
      <c r="G1741" s="13" t="s">
        <v>130</v>
      </c>
      <c r="H1741" s="13"/>
      <c r="I1741" s="13" t="s">
        <v>124</v>
      </c>
      <c r="J1741" s="13" t="s">
        <v>27</v>
      </c>
      <c r="K1741" s="13" t="s">
        <v>28</v>
      </c>
      <c r="L1741" s="13" t="s">
        <v>43</v>
      </c>
      <c r="M1741" s="12" t="s">
        <v>30</v>
      </c>
      <c r="N1741" s="12" t="s">
        <v>208</v>
      </c>
      <c r="O1741" s="13" t="s">
        <v>32</v>
      </c>
      <c r="P1741" s="13"/>
      <c r="Q1741" s="21">
        <v>45201.4162847222</v>
      </c>
      <c r="R1741" s="13" t="s">
        <v>46</v>
      </c>
      <c r="S1741" s="12" t="s">
        <v>8579</v>
      </c>
      <c r="T1741" s="12"/>
    </row>
    <row r="1742" customHeight="1" spans="1:20">
      <c r="A1742" s="10">
        <v>45201</v>
      </c>
      <c r="B1742" s="12" t="s">
        <v>8580</v>
      </c>
      <c r="C1742" s="12" t="s">
        <v>5213</v>
      </c>
      <c r="D1742" s="13"/>
      <c r="E1742" s="12" t="str">
        <f>"13247282370"</f>
        <v>13247282370</v>
      </c>
      <c r="F1742" s="12" t="s">
        <v>8048</v>
      </c>
      <c r="G1742" s="13" t="s">
        <v>25</v>
      </c>
      <c r="H1742" s="13"/>
      <c r="I1742" s="13" t="s">
        <v>149</v>
      </c>
      <c r="J1742" s="13" t="s">
        <v>27</v>
      </c>
      <c r="K1742" s="13" t="s">
        <v>28</v>
      </c>
      <c r="L1742" s="13" t="s">
        <v>43</v>
      </c>
      <c r="M1742" s="12" t="s">
        <v>30</v>
      </c>
      <c r="N1742" s="12" t="s">
        <v>208</v>
      </c>
      <c r="O1742" s="13" t="s">
        <v>32</v>
      </c>
      <c r="P1742" s="13"/>
      <c r="Q1742" s="21">
        <v>45201.3801736111</v>
      </c>
      <c r="R1742" s="13" t="s">
        <v>46</v>
      </c>
      <c r="S1742" s="12" t="s">
        <v>8581</v>
      </c>
      <c r="T1742" s="12"/>
    </row>
    <row r="1743" customHeight="1" spans="1:20">
      <c r="A1743" s="10">
        <v>45201</v>
      </c>
      <c r="B1743" s="12" t="s">
        <v>8582</v>
      </c>
      <c r="C1743" s="12" t="s">
        <v>783</v>
      </c>
      <c r="D1743" s="13"/>
      <c r="E1743" s="12" t="str">
        <f>"071700041842"</f>
        <v>071700041842</v>
      </c>
      <c r="F1743" s="12" t="s">
        <v>8583</v>
      </c>
      <c r="G1743" s="13" t="s">
        <v>82</v>
      </c>
      <c r="H1743" s="13"/>
      <c r="I1743" s="13" t="s">
        <v>168</v>
      </c>
      <c r="J1743" s="13" t="s">
        <v>27</v>
      </c>
      <c r="K1743" s="13" t="s">
        <v>28</v>
      </c>
      <c r="L1743" s="13" t="s">
        <v>43</v>
      </c>
      <c r="M1743" s="12" t="s">
        <v>169</v>
      </c>
      <c r="N1743" s="12" t="s">
        <v>743</v>
      </c>
      <c r="O1743" s="13" t="s">
        <v>32</v>
      </c>
      <c r="P1743" s="13"/>
      <c r="Q1743" s="21">
        <v>45201.4237962963</v>
      </c>
      <c r="R1743" s="13" t="s">
        <v>46</v>
      </c>
      <c r="S1743" s="12" t="s">
        <v>8584</v>
      </c>
      <c r="T1743" s="12" t="s">
        <v>7429</v>
      </c>
    </row>
    <row r="1744" customHeight="1" spans="1:20">
      <c r="A1744" s="10">
        <v>45201</v>
      </c>
      <c r="B1744" s="12" t="s">
        <v>8585</v>
      </c>
      <c r="C1744" s="12" t="s">
        <v>783</v>
      </c>
      <c r="D1744" s="13"/>
      <c r="E1744" s="12" t="str">
        <f>"071700846317"</f>
        <v>071700846317</v>
      </c>
      <c r="F1744" s="12" t="s">
        <v>8586</v>
      </c>
      <c r="G1744" s="13" t="s">
        <v>82</v>
      </c>
      <c r="H1744" s="13"/>
      <c r="I1744" s="13" t="s">
        <v>4047</v>
      </c>
      <c r="J1744" s="13" t="s">
        <v>27</v>
      </c>
      <c r="K1744" s="13" t="s">
        <v>28</v>
      </c>
      <c r="L1744" s="13" t="s">
        <v>29</v>
      </c>
      <c r="M1744" s="12" t="s">
        <v>169</v>
      </c>
      <c r="N1744" s="12" t="s">
        <v>743</v>
      </c>
      <c r="O1744" s="13" t="s">
        <v>32</v>
      </c>
      <c r="P1744" s="13"/>
      <c r="Q1744" s="21">
        <v>45201.4080208333</v>
      </c>
      <c r="R1744" s="13" t="s">
        <v>46</v>
      </c>
      <c r="S1744" s="12" t="s">
        <v>8587</v>
      </c>
      <c r="T1744" s="12" t="s">
        <v>8588</v>
      </c>
    </row>
    <row r="1745" customHeight="1" spans="1:20">
      <c r="A1745" s="10">
        <v>45201</v>
      </c>
      <c r="B1745" s="12" t="s">
        <v>8589</v>
      </c>
      <c r="C1745" s="12" t="s">
        <v>783</v>
      </c>
      <c r="D1745" s="13"/>
      <c r="E1745" s="12" t="str">
        <f>"18671700510"</f>
        <v>18671700510</v>
      </c>
      <c r="F1745" s="12" t="s">
        <v>8590</v>
      </c>
      <c r="G1745" s="13" t="s">
        <v>82</v>
      </c>
      <c r="H1745" s="13"/>
      <c r="I1745" s="13" t="s">
        <v>175</v>
      </c>
      <c r="J1745" s="13" t="s">
        <v>27</v>
      </c>
      <c r="K1745" s="13" t="s">
        <v>28</v>
      </c>
      <c r="L1745" s="13" t="s">
        <v>43</v>
      </c>
      <c r="M1745" s="12" t="s">
        <v>44</v>
      </c>
      <c r="N1745" s="12" t="s">
        <v>743</v>
      </c>
      <c r="O1745" s="13" t="s">
        <v>32</v>
      </c>
      <c r="P1745" s="13"/>
      <c r="Q1745" s="21">
        <v>45201.3835185185</v>
      </c>
      <c r="R1745" s="13" t="s">
        <v>46</v>
      </c>
      <c r="S1745" s="12" t="s">
        <v>8591</v>
      </c>
      <c r="T1745" s="12" t="s">
        <v>8592</v>
      </c>
    </row>
    <row r="1746" customHeight="1" spans="1:20">
      <c r="A1746" s="10">
        <v>45201</v>
      </c>
      <c r="B1746" s="12" t="s">
        <v>8593</v>
      </c>
      <c r="C1746" s="12" t="s">
        <v>783</v>
      </c>
      <c r="D1746" s="13"/>
      <c r="E1746" s="12" t="str">
        <f>"071701071364"</f>
        <v>071701071364</v>
      </c>
      <c r="F1746" s="12" t="s">
        <v>8594</v>
      </c>
      <c r="G1746" s="13" t="s">
        <v>82</v>
      </c>
      <c r="H1746" s="13"/>
      <c r="I1746" s="13" t="s">
        <v>4047</v>
      </c>
      <c r="J1746" s="13" t="s">
        <v>27</v>
      </c>
      <c r="K1746" s="13" t="s">
        <v>28</v>
      </c>
      <c r="L1746" s="13" t="s">
        <v>29</v>
      </c>
      <c r="M1746" s="12" t="s">
        <v>44</v>
      </c>
      <c r="N1746" s="12" t="s">
        <v>743</v>
      </c>
      <c r="O1746" s="13" t="s">
        <v>32</v>
      </c>
      <c r="P1746" s="13"/>
      <c r="Q1746" s="21">
        <v>45201.6672453704</v>
      </c>
      <c r="R1746" s="13" t="s">
        <v>46</v>
      </c>
      <c r="S1746" s="12" t="s">
        <v>8595</v>
      </c>
      <c r="T1746" s="12" t="s">
        <v>8596</v>
      </c>
    </row>
    <row r="1747" customHeight="1" spans="1:20">
      <c r="A1747" s="10">
        <v>45201</v>
      </c>
      <c r="B1747" s="12" t="s">
        <v>8597</v>
      </c>
      <c r="C1747" s="12" t="s">
        <v>7465</v>
      </c>
      <c r="D1747" s="13"/>
      <c r="E1747" s="12" t="str">
        <f>"15571754763"</f>
        <v>15571754763</v>
      </c>
      <c r="F1747" s="12" t="s">
        <v>8598</v>
      </c>
      <c r="G1747" s="13" t="s">
        <v>336</v>
      </c>
      <c r="H1747" s="13" t="s">
        <v>110</v>
      </c>
      <c r="I1747" s="13" t="s">
        <v>732</v>
      </c>
      <c r="J1747" s="13" t="s">
        <v>27</v>
      </c>
      <c r="K1747" s="13" t="s">
        <v>28</v>
      </c>
      <c r="L1747" s="13" t="s">
        <v>43</v>
      </c>
      <c r="M1747" s="12" t="s">
        <v>30</v>
      </c>
      <c r="N1747" s="12" t="s">
        <v>31</v>
      </c>
      <c r="O1747" s="13" t="s">
        <v>32</v>
      </c>
      <c r="P1747" s="13"/>
      <c r="Q1747" s="21">
        <v>45201.5630439815</v>
      </c>
      <c r="R1747" s="13" t="s">
        <v>46</v>
      </c>
      <c r="S1747" s="12" t="s">
        <v>8599</v>
      </c>
      <c r="T1747" s="12" t="s">
        <v>8600</v>
      </c>
    </row>
    <row r="1748" customHeight="1" spans="1:20">
      <c r="A1748" s="10">
        <v>45201</v>
      </c>
      <c r="B1748" s="12" t="s">
        <v>8601</v>
      </c>
      <c r="C1748" s="12" t="s">
        <v>783</v>
      </c>
      <c r="D1748" s="13"/>
      <c r="E1748" s="12" t="str">
        <f>"071700005829"</f>
        <v>071700005829</v>
      </c>
      <c r="F1748" s="12" t="s">
        <v>8602</v>
      </c>
      <c r="G1748" s="13" t="s">
        <v>82</v>
      </c>
      <c r="H1748" s="13"/>
      <c r="I1748" s="13" t="s">
        <v>175</v>
      </c>
      <c r="J1748" s="13" t="s">
        <v>27</v>
      </c>
      <c r="K1748" s="13" t="s">
        <v>28</v>
      </c>
      <c r="L1748" s="13" t="s">
        <v>43</v>
      </c>
      <c r="M1748" s="12" t="s">
        <v>169</v>
      </c>
      <c r="N1748" s="12" t="s">
        <v>743</v>
      </c>
      <c r="O1748" s="13" t="s">
        <v>32</v>
      </c>
      <c r="P1748" s="13"/>
      <c r="Q1748" s="21">
        <v>45201.3948032407</v>
      </c>
      <c r="R1748" s="13" t="s">
        <v>46</v>
      </c>
      <c r="S1748" s="12" t="s">
        <v>8603</v>
      </c>
      <c r="T1748" s="12" t="s">
        <v>8604</v>
      </c>
    </row>
    <row r="1749" customHeight="1" spans="1:20">
      <c r="A1749" s="10">
        <v>45201</v>
      </c>
      <c r="B1749" s="12" t="s">
        <v>8605</v>
      </c>
      <c r="C1749" s="12" t="s">
        <v>3589</v>
      </c>
      <c r="D1749" s="13"/>
      <c r="E1749" s="12" t="str">
        <f>"18671442998"</f>
        <v>18671442998</v>
      </c>
      <c r="F1749" s="12" t="s">
        <v>8606</v>
      </c>
      <c r="G1749" s="13" t="s">
        <v>69</v>
      </c>
      <c r="H1749" s="13"/>
      <c r="I1749" s="13" t="str">
        <f t="shared" ref="I1749:I1752" si="0">"10015"</f>
        <v>10015</v>
      </c>
      <c r="J1749" s="13" t="s">
        <v>27</v>
      </c>
      <c r="K1749" s="13" t="s">
        <v>195</v>
      </c>
      <c r="L1749" s="13" t="s">
        <v>29</v>
      </c>
      <c r="M1749" s="12" t="s">
        <v>30</v>
      </c>
      <c r="N1749" s="12" t="s">
        <v>31</v>
      </c>
      <c r="O1749" s="13" t="s">
        <v>32</v>
      </c>
      <c r="P1749" s="13"/>
      <c r="Q1749" s="21">
        <v>45201.6949884259</v>
      </c>
      <c r="R1749" s="13" t="s">
        <v>34</v>
      </c>
      <c r="S1749" s="12" t="s">
        <v>8607</v>
      </c>
      <c r="T1749" s="12" t="s">
        <v>8608</v>
      </c>
    </row>
    <row r="1750" customHeight="1" spans="1:20">
      <c r="A1750" s="10">
        <v>45201</v>
      </c>
      <c r="B1750" s="12" t="s">
        <v>8609</v>
      </c>
      <c r="C1750" s="12" t="s">
        <v>4058</v>
      </c>
      <c r="D1750" s="13"/>
      <c r="E1750" s="12" t="str">
        <f>"13227264388"</f>
        <v>13227264388</v>
      </c>
      <c r="F1750" s="12" t="s">
        <v>8594</v>
      </c>
      <c r="G1750" s="13" t="s">
        <v>41</v>
      </c>
      <c r="H1750" s="13"/>
      <c r="I1750" s="13" t="str">
        <f t="shared" si="0"/>
        <v>10015</v>
      </c>
      <c r="J1750" s="13" t="s">
        <v>27</v>
      </c>
      <c r="K1750" s="13" t="s">
        <v>76</v>
      </c>
      <c r="L1750" s="13" t="s">
        <v>29</v>
      </c>
      <c r="M1750" s="12" t="s">
        <v>44</v>
      </c>
      <c r="N1750" s="12" t="s">
        <v>31</v>
      </c>
      <c r="O1750" s="13" t="s">
        <v>32</v>
      </c>
      <c r="P1750" s="13"/>
      <c r="Q1750" s="21">
        <v>45201.7448611111</v>
      </c>
      <c r="R1750" s="13" t="s">
        <v>34</v>
      </c>
      <c r="S1750" s="12" t="s">
        <v>8610</v>
      </c>
      <c r="T1750" s="12" t="s">
        <v>8611</v>
      </c>
    </row>
    <row r="1751" customHeight="1" spans="1:20">
      <c r="A1751" s="10">
        <v>45201</v>
      </c>
      <c r="B1751" s="12" t="s">
        <v>8612</v>
      </c>
      <c r="C1751" s="12" t="s">
        <v>783</v>
      </c>
      <c r="D1751" s="13"/>
      <c r="E1751" s="12" t="str">
        <f>"071700001681"</f>
        <v>071700001681</v>
      </c>
      <c r="F1751" s="12" t="s">
        <v>8613</v>
      </c>
      <c r="G1751" s="13" t="s">
        <v>82</v>
      </c>
      <c r="H1751" s="13"/>
      <c r="I1751" s="13" t="s">
        <v>168</v>
      </c>
      <c r="J1751" s="13" t="s">
        <v>27</v>
      </c>
      <c r="K1751" s="13" t="s">
        <v>28</v>
      </c>
      <c r="L1751" s="13" t="s">
        <v>43</v>
      </c>
      <c r="M1751" s="12" t="s">
        <v>169</v>
      </c>
      <c r="N1751" s="12" t="s">
        <v>743</v>
      </c>
      <c r="O1751" s="13" t="s">
        <v>32</v>
      </c>
      <c r="P1751" s="13"/>
      <c r="Q1751" s="21">
        <v>45201.3768634259</v>
      </c>
      <c r="R1751" s="13" t="s">
        <v>46</v>
      </c>
      <c r="S1751" s="12" t="s">
        <v>8614</v>
      </c>
      <c r="T1751" s="12" t="s">
        <v>8615</v>
      </c>
    </row>
    <row r="1752" customHeight="1" spans="1:20">
      <c r="A1752" s="10">
        <v>45201</v>
      </c>
      <c r="B1752" s="12" t="s">
        <v>8616</v>
      </c>
      <c r="C1752" s="12" t="s">
        <v>6717</v>
      </c>
      <c r="D1752" s="13"/>
      <c r="E1752" s="12" t="str">
        <f>"15608603299"</f>
        <v>15608603299</v>
      </c>
      <c r="F1752" s="12" t="s">
        <v>7486</v>
      </c>
      <c r="G1752" s="13" t="s">
        <v>69</v>
      </c>
      <c r="H1752" s="13" t="s">
        <v>110</v>
      </c>
      <c r="I1752" s="13" t="str">
        <f t="shared" si="0"/>
        <v>10015</v>
      </c>
      <c r="J1752" s="13" t="s">
        <v>27</v>
      </c>
      <c r="K1752" s="13" t="s">
        <v>195</v>
      </c>
      <c r="L1752" s="13" t="s">
        <v>29</v>
      </c>
      <c r="M1752" s="12" t="s">
        <v>30</v>
      </c>
      <c r="N1752" s="12" t="s">
        <v>31</v>
      </c>
      <c r="O1752" s="13" t="s">
        <v>32</v>
      </c>
      <c r="P1752" s="13"/>
      <c r="Q1752" s="21">
        <v>45201.6938194444</v>
      </c>
      <c r="R1752" s="13" t="s">
        <v>34</v>
      </c>
      <c r="S1752" s="12" t="s">
        <v>8617</v>
      </c>
      <c r="T1752" s="12" t="s">
        <v>8618</v>
      </c>
    </row>
    <row r="1753" customHeight="1" spans="1:20">
      <c r="A1753" s="10">
        <v>45201</v>
      </c>
      <c r="B1753" s="12" t="s">
        <v>8619</v>
      </c>
      <c r="C1753" s="12" t="s">
        <v>783</v>
      </c>
      <c r="D1753" s="13"/>
      <c r="E1753" s="12" t="str">
        <f>"071700318441"</f>
        <v>071700318441</v>
      </c>
      <c r="F1753" s="12" t="s">
        <v>8620</v>
      </c>
      <c r="G1753" s="13" t="s">
        <v>82</v>
      </c>
      <c r="H1753" s="13" t="s">
        <v>148</v>
      </c>
      <c r="I1753" s="13" t="s">
        <v>168</v>
      </c>
      <c r="J1753" s="13" t="s">
        <v>27</v>
      </c>
      <c r="K1753" s="13" t="s">
        <v>28</v>
      </c>
      <c r="L1753" s="13" t="s">
        <v>43</v>
      </c>
      <c r="M1753" s="12" t="s">
        <v>169</v>
      </c>
      <c r="N1753" s="12" t="s">
        <v>743</v>
      </c>
      <c r="O1753" s="13" t="s">
        <v>32</v>
      </c>
      <c r="P1753" s="13"/>
      <c r="Q1753" s="21">
        <v>45201.3794560185</v>
      </c>
      <c r="R1753" s="13" t="s">
        <v>46</v>
      </c>
      <c r="S1753" s="12" t="s">
        <v>8621</v>
      </c>
      <c r="T1753" s="12" t="s">
        <v>8622</v>
      </c>
    </row>
    <row r="1754" customHeight="1" spans="1:20">
      <c r="A1754" s="10">
        <v>45201</v>
      </c>
      <c r="B1754" s="12" t="s">
        <v>8623</v>
      </c>
      <c r="C1754" s="12" t="s">
        <v>8624</v>
      </c>
      <c r="D1754" s="13"/>
      <c r="E1754" s="12" t="str">
        <f>"13477128797"</f>
        <v>13477128797</v>
      </c>
      <c r="F1754" s="12" t="s">
        <v>8625</v>
      </c>
      <c r="G1754" s="13" t="s">
        <v>25</v>
      </c>
      <c r="H1754" s="13" t="s">
        <v>110</v>
      </c>
      <c r="I1754" s="13" t="str">
        <f t="shared" ref="I1754:I1757" si="1">"10015"</f>
        <v>10015</v>
      </c>
      <c r="J1754" s="13" t="s">
        <v>27</v>
      </c>
      <c r="K1754" s="13" t="s">
        <v>76</v>
      </c>
      <c r="L1754" s="13" t="s">
        <v>29</v>
      </c>
      <c r="M1754" s="12" t="s">
        <v>30</v>
      </c>
      <c r="N1754" s="12" t="s">
        <v>31</v>
      </c>
      <c r="O1754" s="13" t="s">
        <v>32</v>
      </c>
      <c r="P1754" s="13"/>
      <c r="Q1754" s="21">
        <v>45201.5573958333</v>
      </c>
      <c r="R1754" s="13" t="s">
        <v>34</v>
      </c>
      <c r="S1754" s="12" t="s">
        <v>8626</v>
      </c>
      <c r="T1754" s="12" t="s">
        <v>8627</v>
      </c>
    </row>
    <row r="1755" customHeight="1" spans="1:20">
      <c r="A1755" s="10">
        <v>45201</v>
      </c>
      <c r="B1755" s="12" t="s">
        <v>8628</v>
      </c>
      <c r="C1755" s="12" t="s">
        <v>191</v>
      </c>
      <c r="D1755" s="13"/>
      <c r="E1755" s="12" t="str">
        <f>"15629383537"</f>
        <v>15629383537</v>
      </c>
      <c r="F1755" s="12" t="s">
        <v>8629</v>
      </c>
      <c r="G1755" s="13" t="s">
        <v>130</v>
      </c>
      <c r="H1755" s="13"/>
      <c r="I1755" s="13" t="str">
        <f t="shared" si="1"/>
        <v>10015</v>
      </c>
      <c r="J1755" s="13" t="s">
        <v>27</v>
      </c>
      <c r="K1755" s="13" t="s">
        <v>76</v>
      </c>
      <c r="L1755" s="13" t="s">
        <v>29</v>
      </c>
      <c r="M1755" s="12" t="s">
        <v>30</v>
      </c>
      <c r="N1755" s="12" t="s">
        <v>31</v>
      </c>
      <c r="O1755" s="13" t="s">
        <v>32</v>
      </c>
      <c r="P1755" s="13"/>
      <c r="Q1755" s="21">
        <v>45201.4758449074</v>
      </c>
      <c r="R1755" s="13" t="s">
        <v>34</v>
      </c>
      <c r="S1755" s="12" t="s">
        <v>8630</v>
      </c>
      <c r="T1755" s="12" t="s">
        <v>8631</v>
      </c>
    </row>
    <row r="1756" customHeight="1" spans="1:20">
      <c r="A1756" s="10">
        <v>45201</v>
      </c>
      <c r="B1756" s="12" t="s">
        <v>8632</v>
      </c>
      <c r="C1756" s="12" t="s">
        <v>6717</v>
      </c>
      <c r="D1756" s="13"/>
      <c r="E1756" s="12" t="str">
        <f>"15697209725"</f>
        <v>15697209725</v>
      </c>
      <c r="F1756" s="12" t="s">
        <v>8568</v>
      </c>
      <c r="G1756" s="13" t="s">
        <v>82</v>
      </c>
      <c r="H1756" s="13"/>
      <c r="I1756" s="13" t="str">
        <f t="shared" si="1"/>
        <v>10015</v>
      </c>
      <c r="J1756" s="13" t="s">
        <v>27</v>
      </c>
      <c r="K1756" s="13" t="s">
        <v>28</v>
      </c>
      <c r="L1756" s="13" t="s">
        <v>29</v>
      </c>
      <c r="M1756" s="12" t="s">
        <v>30</v>
      </c>
      <c r="N1756" s="12" t="s">
        <v>31</v>
      </c>
      <c r="O1756" s="13" t="s">
        <v>32</v>
      </c>
      <c r="P1756" s="13"/>
      <c r="Q1756" s="21">
        <v>45201.6601851852</v>
      </c>
      <c r="R1756" s="13" t="s">
        <v>34</v>
      </c>
      <c r="S1756" s="12" t="s">
        <v>8633</v>
      </c>
      <c r="T1756" s="12" t="s">
        <v>8634</v>
      </c>
    </row>
    <row r="1757" customHeight="1" spans="1:20">
      <c r="A1757" s="10">
        <v>45201</v>
      </c>
      <c r="B1757" s="12" t="s">
        <v>8635</v>
      </c>
      <c r="C1757" s="12" t="s">
        <v>7532</v>
      </c>
      <c r="D1757" s="13"/>
      <c r="E1757" s="12" t="str">
        <f>"15571762005"</f>
        <v>15571762005</v>
      </c>
      <c r="F1757" s="12" t="s">
        <v>6781</v>
      </c>
      <c r="G1757" s="13" t="s">
        <v>69</v>
      </c>
      <c r="H1757" s="13"/>
      <c r="I1757" s="13" t="str">
        <f t="shared" si="1"/>
        <v>10015</v>
      </c>
      <c r="J1757" s="13" t="s">
        <v>27</v>
      </c>
      <c r="K1757" s="13" t="s">
        <v>195</v>
      </c>
      <c r="L1757" s="13" t="s">
        <v>29</v>
      </c>
      <c r="M1757" s="12" t="s">
        <v>44</v>
      </c>
      <c r="N1757" s="12" t="s">
        <v>31</v>
      </c>
      <c r="O1757" s="13" t="s">
        <v>32</v>
      </c>
      <c r="P1757" s="13"/>
      <c r="Q1757" s="21">
        <v>45201.673125</v>
      </c>
      <c r="R1757" s="13" t="s">
        <v>34</v>
      </c>
      <c r="S1757" s="12" t="s">
        <v>8636</v>
      </c>
      <c r="T1757" s="12" t="s">
        <v>8637</v>
      </c>
    </row>
    <row r="1758" customHeight="1" spans="1:20">
      <c r="A1758" s="10">
        <v>45201</v>
      </c>
      <c r="B1758" s="12" t="s">
        <v>8638</v>
      </c>
      <c r="C1758" s="12" t="s">
        <v>783</v>
      </c>
      <c r="D1758" s="13"/>
      <c r="E1758" s="12" t="str">
        <f>"071700287321"</f>
        <v>071700287321</v>
      </c>
      <c r="F1758" s="12" t="s">
        <v>8639</v>
      </c>
      <c r="G1758" s="13" t="s">
        <v>82</v>
      </c>
      <c r="H1758" s="13"/>
      <c r="I1758" s="13" t="s">
        <v>4047</v>
      </c>
      <c r="J1758" s="13" t="s">
        <v>27</v>
      </c>
      <c r="K1758" s="13" t="s">
        <v>28</v>
      </c>
      <c r="L1758" s="13" t="s">
        <v>43</v>
      </c>
      <c r="M1758" s="12" t="s">
        <v>169</v>
      </c>
      <c r="N1758" s="12" t="s">
        <v>743</v>
      </c>
      <c r="O1758" s="13" t="s">
        <v>32</v>
      </c>
      <c r="P1758" s="13"/>
      <c r="Q1758" s="21">
        <v>45201.6809027778</v>
      </c>
      <c r="R1758" s="13" t="s">
        <v>46</v>
      </c>
      <c r="S1758" s="12" t="s">
        <v>8640</v>
      </c>
      <c r="T1758" s="12" t="s">
        <v>8641</v>
      </c>
    </row>
    <row r="1759" customHeight="1" spans="1:20">
      <c r="A1759" s="10">
        <v>45201</v>
      </c>
      <c r="B1759" s="12" t="s">
        <v>8642</v>
      </c>
      <c r="C1759" s="12" t="s">
        <v>783</v>
      </c>
      <c r="D1759" s="13"/>
      <c r="E1759" s="12" t="str">
        <f>"071700274763"</f>
        <v>071700274763</v>
      </c>
      <c r="F1759" s="12" t="s">
        <v>7546</v>
      </c>
      <c r="G1759" s="13" t="s">
        <v>82</v>
      </c>
      <c r="H1759" s="13" t="s">
        <v>148</v>
      </c>
      <c r="I1759" s="13" t="s">
        <v>168</v>
      </c>
      <c r="J1759" s="13" t="s">
        <v>27</v>
      </c>
      <c r="K1759" s="13" t="s">
        <v>28</v>
      </c>
      <c r="L1759" s="13" t="s">
        <v>43</v>
      </c>
      <c r="M1759" s="12" t="s">
        <v>169</v>
      </c>
      <c r="N1759" s="12" t="s">
        <v>743</v>
      </c>
      <c r="O1759" s="13" t="s">
        <v>32</v>
      </c>
      <c r="P1759" s="13"/>
      <c r="Q1759" s="21">
        <v>45201.4085069444</v>
      </c>
      <c r="R1759" s="13" t="s">
        <v>46</v>
      </c>
      <c r="S1759" s="12" t="s">
        <v>8643</v>
      </c>
      <c r="T1759" s="12" t="s">
        <v>8644</v>
      </c>
    </row>
    <row r="1760" customHeight="1" spans="1:20">
      <c r="A1760" s="10">
        <v>45201</v>
      </c>
      <c r="B1760" s="12" t="s">
        <v>8645</v>
      </c>
      <c r="C1760" s="12" t="s">
        <v>783</v>
      </c>
      <c r="D1760" s="13"/>
      <c r="E1760" s="12" t="str">
        <f>"13085167458"</f>
        <v>13085167458</v>
      </c>
      <c r="F1760" s="12" t="s">
        <v>8646</v>
      </c>
      <c r="G1760" s="13" t="s">
        <v>41</v>
      </c>
      <c r="H1760" s="13"/>
      <c r="I1760" s="13" t="s">
        <v>1595</v>
      </c>
      <c r="J1760" s="13" t="s">
        <v>27</v>
      </c>
      <c r="K1760" s="13" t="s">
        <v>28</v>
      </c>
      <c r="L1760" s="13" t="s">
        <v>43</v>
      </c>
      <c r="M1760" s="12" t="s">
        <v>44</v>
      </c>
      <c r="N1760" s="12" t="s">
        <v>743</v>
      </c>
      <c r="O1760" s="13" t="s">
        <v>32</v>
      </c>
      <c r="P1760" s="13"/>
      <c r="Q1760" s="21">
        <v>45201.5916435185</v>
      </c>
      <c r="R1760" s="13" t="s">
        <v>46</v>
      </c>
      <c r="S1760" s="12" t="s">
        <v>8647</v>
      </c>
      <c r="T1760" s="12" t="s">
        <v>8648</v>
      </c>
    </row>
    <row r="1761" customHeight="1" spans="1:20">
      <c r="A1761" s="10">
        <v>45201</v>
      </c>
      <c r="B1761" s="12" t="s">
        <v>8649</v>
      </c>
      <c r="C1761" s="12" t="s">
        <v>783</v>
      </c>
      <c r="D1761" s="13"/>
      <c r="E1761" s="12" t="str">
        <f>"071703758598"</f>
        <v>071703758598</v>
      </c>
      <c r="F1761" s="12" t="s">
        <v>8650</v>
      </c>
      <c r="G1761" s="13" t="s">
        <v>82</v>
      </c>
      <c r="H1761" s="13"/>
      <c r="I1761" s="13" t="s">
        <v>168</v>
      </c>
      <c r="J1761" s="13" t="s">
        <v>27</v>
      </c>
      <c r="K1761" s="13" t="s">
        <v>28</v>
      </c>
      <c r="L1761" s="13" t="s">
        <v>43</v>
      </c>
      <c r="M1761" s="12" t="s">
        <v>169</v>
      </c>
      <c r="N1761" s="12" t="s">
        <v>743</v>
      </c>
      <c r="O1761" s="13" t="s">
        <v>32</v>
      </c>
      <c r="P1761" s="13"/>
      <c r="Q1761" s="21">
        <v>45201.3794212963</v>
      </c>
      <c r="R1761" s="13" t="s">
        <v>46</v>
      </c>
      <c r="S1761" s="12" t="s">
        <v>8651</v>
      </c>
      <c r="T1761" s="12" t="s">
        <v>8652</v>
      </c>
    </row>
    <row r="1762" customHeight="1" spans="1:20">
      <c r="A1762" s="10">
        <v>45201</v>
      </c>
      <c r="B1762" s="12" t="s">
        <v>8653</v>
      </c>
      <c r="C1762" s="12" t="s">
        <v>783</v>
      </c>
      <c r="D1762" s="13"/>
      <c r="E1762" s="12" t="str">
        <f>"071703744986"</f>
        <v>071703744986</v>
      </c>
      <c r="F1762" s="12" t="s">
        <v>2980</v>
      </c>
      <c r="G1762" s="13" t="s">
        <v>82</v>
      </c>
      <c r="H1762" s="13"/>
      <c r="I1762" s="13" t="s">
        <v>168</v>
      </c>
      <c r="J1762" s="13" t="s">
        <v>27</v>
      </c>
      <c r="K1762" s="13" t="s">
        <v>28</v>
      </c>
      <c r="L1762" s="13" t="s">
        <v>43</v>
      </c>
      <c r="M1762" s="12" t="s">
        <v>169</v>
      </c>
      <c r="N1762" s="12" t="s">
        <v>743</v>
      </c>
      <c r="O1762" s="13" t="s">
        <v>32</v>
      </c>
      <c r="P1762" s="13"/>
      <c r="Q1762" s="21">
        <v>45201.377962963</v>
      </c>
      <c r="R1762" s="13" t="s">
        <v>46</v>
      </c>
      <c r="S1762" s="12" t="s">
        <v>8654</v>
      </c>
      <c r="T1762" s="12" t="s">
        <v>8655</v>
      </c>
    </row>
    <row r="1763" customHeight="1" spans="1:20">
      <c r="A1763" s="10">
        <v>45201</v>
      </c>
      <c r="B1763" s="12" t="s">
        <v>8656</v>
      </c>
      <c r="C1763" s="12" t="s">
        <v>783</v>
      </c>
      <c r="D1763" s="13"/>
      <c r="E1763" s="12" t="str">
        <f>"071703672152"</f>
        <v>071703672152</v>
      </c>
      <c r="F1763" s="12" t="s">
        <v>8657</v>
      </c>
      <c r="G1763" s="13" t="s">
        <v>82</v>
      </c>
      <c r="H1763" s="13"/>
      <c r="I1763" s="13" t="s">
        <v>511</v>
      </c>
      <c r="J1763" s="13" t="s">
        <v>27</v>
      </c>
      <c r="K1763" s="13" t="s">
        <v>28</v>
      </c>
      <c r="L1763" s="13" t="s">
        <v>43</v>
      </c>
      <c r="M1763" s="12" t="s">
        <v>169</v>
      </c>
      <c r="N1763" s="12" t="s">
        <v>743</v>
      </c>
      <c r="O1763" s="13" t="s">
        <v>32</v>
      </c>
      <c r="P1763" s="13"/>
      <c r="Q1763" s="21">
        <v>45201.4022337963</v>
      </c>
      <c r="R1763" s="13" t="s">
        <v>46</v>
      </c>
      <c r="S1763" s="12" t="s">
        <v>8658</v>
      </c>
      <c r="T1763" s="12" t="s">
        <v>8659</v>
      </c>
    </row>
    <row r="1764" customHeight="1" spans="1:20">
      <c r="A1764" s="10">
        <v>45201</v>
      </c>
      <c r="B1764" s="12" t="s">
        <v>8660</v>
      </c>
      <c r="C1764" s="12" t="s">
        <v>783</v>
      </c>
      <c r="D1764" s="13"/>
      <c r="E1764" s="12" t="str">
        <f>"071703629224"</f>
        <v>071703629224</v>
      </c>
      <c r="F1764" s="12" t="s">
        <v>8661</v>
      </c>
      <c r="G1764" s="13" t="s">
        <v>82</v>
      </c>
      <c r="H1764" s="13"/>
      <c r="I1764" s="13" t="s">
        <v>168</v>
      </c>
      <c r="J1764" s="13" t="s">
        <v>27</v>
      </c>
      <c r="K1764" s="13" t="s">
        <v>28</v>
      </c>
      <c r="L1764" s="13" t="s">
        <v>43</v>
      </c>
      <c r="M1764" s="12" t="s">
        <v>169</v>
      </c>
      <c r="N1764" s="12" t="s">
        <v>743</v>
      </c>
      <c r="O1764" s="13" t="s">
        <v>32</v>
      </c>
      <c r="P1764" s="13"/>
      <c r="Q1764" s="21">
        <v>45201.3769444444</v>
      </c>
      <c r="R1764" s="13" t="s">
        <v>46</v>
      </c>
      <c r="S1764" s="12" t="s">
        <v>8662</v>
      </c>
      <c r="T1764" s="12" t="s">
        <v>8663</v>
      </c>
    </row>
    <row r="1765" customHeight="1" spans="1:20">
      <c r="A1765" s="10">
        <v>45201</v>
      </c>
      <c r="B1765" s="12" t="s">
        <v>8664</v>
      </c>
      <c r="C1765" s="12" t="s">
        <v>179</v>
      </c>
      <c r="D1765" s="13"/>
      <c r="E1765" s="12" t="str">
        <f>"071700104283"</f>
        <v>071700104283</v>
      </c>
      <c r="F1765" s="12" t="s">
        <v>8665</v>
      </c>
      <c r="G1765" s="13" t="s">
        <v>82</v>
      </c>
      <c r="H1765" s="13" t="s">
        <v>110</v>
      </c>
      <c r="I1765" s="13" t="s">
        <v>168</v>
      </c>
      <c r="J1765" s="13" t="s">
        <v>27</v>
      </c>
      <c r="K1765" s="13" t="s">
        <v>28</v>
      </c>
      <c r="L1765" s="13" t="s">
        <v>43</v>
      </c>
      <c r="M1765" s="12" t="s">
        <v>169</v>
      </c>
      <c r="N1765" s="12" t="s">
        <v>31</v>
      </c>
      <c r="O1765" s="13" t="s">
        <v>32</v>
      </c>
      <c r="P1765" s="13"/>
      <c r="Q1765" s="21">
        <v>45201.5843287037</v>
      </c>
      <c r="R1765" s="13" t="s">
        <v>46</v>
      </c>
      <c r="S1765" s="12" t="s">
        <v>8666</v>
      </c>
      <c r="T1765" s="12" t="s">
        <v>8667</v>
      </c>
    </row>
    <row r="1766" customHeight="1" spans="1:20">
      <c r="A1766" s="10">
        <v>45201</v>
      </c>
      <c r="B1766" s="12" t="s">
        <v>8668</v>
      </c>
      <c r="C1766" s="12" t="s">
        <v>8669</v>
      </c>
      <c r="D1766" s="13"/>
      <c r="E1766" s="12" t="str">
        <f>"18661826252"</f>
        <v>18661826252</v>
      </c>
      <c r="F1766" s="12" t="s">
        <v>8670</v>
      </c>
      <c r="G1766" s="13" t="s">
        <v>69</v>
      </c>
      <c r="H1766" s="13"/>
      <c r="I1766" s="13" t="s">
        <v>299</v>
      </c>
      <c r="J1766" s="13" t="s">
        <v>27</v>
      </c>
      <c r="K1766" s="13" t="s">
        <v>28</v>
      </c>
      <c r="L1766" s="13" t="s">
        <v>43</v>
      </c>
      <c r="M1766" s="12" t="s">
        <v>44</v>
      </c>
      <c r="N1766" s="12" t="s">
        <v>743</v>
      </c>
      <c r="O1766" s="13" t="s">
        <v>32</v>
      </c>
      <c r="P1766" s="13"/>
      <c r="Q1766" s="21">
        <v>45201.58875</v>
      </c>
      <c r="R1766" s="13" t="s">
        <v>46</v>
      </c>
      <c r="S1766" s="12" t="s">
        <v>8671</v>
      </c>
      <c r="T1766" s="12" t="s">
        <v>8672</v>
      </c>
    </row>
    <row r="1767" customHeight="1" spans="1:20">
      <c r="A1767" s="10">
        <v>45201</v>
      </c>
      <c r="B1767" s="12" t="s">
        <v>8673</v>
      </c>
      <c r="C1767" s="12" t="s">
        <v>6660</v>
      </c>
      <c r="D1767" s="13"/>
      <c r="E1767" s="12" t="str">
        <f>"13117276545"</f>
        <v>13117276545</v>
      </c>
      <c r="F1767" s="12" t="s">
        <v>8674</v>
      </c>
      <c r="G1767" s="13" t="s">
        <v>130</v>
      </c>
      <c r="H1767" s="13"/>
      <c r="I1767" s="13" t="s">
        <v>111</v>
      </c>
      <c r="J1767" s="13" t="s">
        <v>27</v>
      </c>
      <c r="K1767" s="13" t="s">
        <v>28</v>
      </c>
      <c r="L1767" s="13" t="s">
        <v>43</v>
      </c>
      <c r="M1767" s="12" t="s">
        <v>30</v>
      </c>
      <c r="N1767" s="12" t="s">
        <v>31</v>
      </c>
      <c r="O1767" s="13" t="s">
        <v>32</v>
      </c>
      <c r="P1767" s="13"/>
      <c r="Q1767" s="21">
        <v>45201.3982523148</v>
      </c>
      <c r="R1767" s="13" t="s">
        <v>46</v>
      </c>
      <c r="S1767" s="12" t="s">
        <v>8675</v>
      </c>
      <c r="T1767" s="12" t="s">
        <v>8676</v>
      </c>
    </row>
    <row r="1768" customHeight="1" spans="1:20">
      <c r="A1768" s="10">
        <v>45201</v>
      </c>
      <c r="B1768" s="12" t="s">
        <v>8677</v>
      </c>
      <c r="C1768" s="12" t="s">
        <v>6660</v>
      </c>
      <c r="D1768" s="13"/>
      <c r="E1768" s="12" t="str">
        <f>"18694093501"</f>
        <v>18694093501</v>
      </c>
      <c r="F1768" s="12" t="s">
        <v>8678</v>
      </c>
      <c r="G1768" s="13" t="s">
        <v>336</v>
      </c>
      <c r="H1768" s="13"/>
      <c r="I1768" s="13" t="s">
        <v>384</v>
      </c>
      <c r="J1768" s="13" t="s">
        <v>27</v>
      </c>
      <c r="K1768" s="13" t="s">
        <v>28</v>
      </c>
      <c r="L1768" s="13" t="s">
        <v>43</v>
      </c>
      <c r="M1768" s="12" t="s">
        <v>30</v>
      </c>
      <c r="N1768" s="12" t="s">
        <v>31</v>
      </c>
      <c r="O1768" s="13" t="s">
        <v>32</v>
      </c>
      <c r="P1768" s="13"/>
      <c r="Q1768" s="21">
        <v>45201.4692824074</v>
      </c>
      <c r="R1768" s="13" t="s">
        <v>46</v>
      </c>
      <c r="S1768" s="12" t="s">
        <v>8679</v>
      </c>
      <c r="T1768" s="12" t="s">
        <v>8680</v>
      </c>
    </row>
    <row r="1769" customHeight="1" spans="1:20">
      <c r="A1769" s="10">
        <v>45201</v>
      </c>
      <c r="B1769" s="12" t="s">
        <v>8681</v>
      </c>
      <c r="C1769" s="12" t="s">
        <v>6660</v>
      </c>
      <c r="D1769" s="13"/>
      <c r="E1769" s="12" t="str">
        <f>"15587942037"</f>
        <v>15587942037</v>
      </c>
      <c r="F1769" s="12" t="s">
        <v>8682</v>
      </c>
      <c r="G1769" s="13" t="s">
        <v>53</v>
      </c>
      <c r="H1769" s="13"/>
      <c r="I1769" s="13" t="s">
        <v>277</v>
      </c>
      <c r="J1769" s="13" t="s">
        <v>27</v>
      </c>
      <c r="K1769" s="13" t="s">
        <v>28</v>
      </c>
      <c r="L1769" s="13" t="s">
        <v>43</v>
      </c>
      <c r="M1769" s="12" t="s">
        <v>30</v>
      </c>
      <c r="N1769" s="12" t="s">
        <v>31</v>
      </c>
      <c r="O1769" s="13" t="s">
        <v>32</v>
      </c>
      <c r="P1769" s="13"/>
      <c r="Q1769" s="21">
        <v>45201.6947916667</v>
      </c>
      <c r="R1769" s="13" t="s">
        <v>46</v>
      </c>
      <c r="S1769" s="12" t="s">
        <v>8683</v>
      </c>
      <c r="T1769" s="12" t="s">
        <v>8684</v>
      </c>
    </row>
    <row r="1770" customHeight="1" spans="1:20">
      <c r="A1770" s="10">
        <v>45202</v>
      </c>
      <c r="B1770" s="12" t="s">
        <v>8685</v>
      </c>
      <c r="C1770" s="12" t="s">
        <v>817</v>
      </c>
      <c r="D1770" s="27"/>
      <c r="E1770" s="12">
        <v>15871661838</v>
      </c>
      <c r="F1770" s="12" t="s">
        <v>463</v>
      </c>
      <c r="G1770" s="27" t="s">
        <v>82</v>
      </c>
      <c r="H1770" s="27"/>
      <c r="I1770" s="27" t="s">
        <v>75</v>
      </c>
      <c r="J1770" s="27" t="s">
        <v>27</v>
      </c>
      <c r="K1770" s="27" t="s">
        <v>28</v>
      </c>
      <c r="L1770" s="27" t="s">
        <v>43</v>
      </c>
      <c r="M1770" s="12" t="s">
        <v>44</v>
      </c>
      <c r="N1770" s="12" t="s">
        <v>31</v>
      </c>
      <c r="O1770" s="27" t="s">
        <v>32</v>
      </c>
      <c r="P1770" s="27"/>
      <c r="Q1770" s="29">
        <v>45202.6993055556</v>
      </c>
      <c r="R1770" s="27" t="s">
        <v>46</v>
      </c>
      <c r="S1770" s="22" t="s">
        <v>8686</v>
      </c>
      <c r="T1770" s="12" t="s">
        <v>8687</v>
      </c>
    </row>
    <row r="1771" customHeight="1" spans="1:20">
      <c r="A1771" s="10">
        <v>45202</v>
      </c>
      <c r="B1771" s="12" t="s">
        <v>8688</v>
      </c>
      <c r="C1771" s="12" t="s">
        <v>6302</v>
      </c>
      <c r="D1771" s="27"/>
      <c r="E1771" s="12">
        <v>13040968823</v>
      </c>
      <c r="F1771" s="12" t="s">
        <v>8689</v>
      </c>
      <c r="G1771" s="27" t="s">
        <v>25</v>
      </c>
      <c r="H1771" s="27"/>
      <c r="I1771" s="27">
        <v>10015</v>
      </c>
      <c r="J1771" s="27" t="s">
        <v>27</v>
      </c>
      <c r="K1771" s="27" t="s">
        <v>76</v>
      </c>
      <c r="L1771" s="27" t="s">
        <v>29</v>
      </c>
      <c r="M1771" s="12" t="s">
        <v>30</v>
      </c>
      <c r="N1771" s="12" t="s">
        <v>31</v>
      </c>
      <c r="O1771" s="27" t="s">
        <v>32</v>
      </c>
      <c r="P1771" s="27"/>
      <c r="Q1771" s="29">
        <v>45202.6131944444</v>
      </c>
      <c r="R1771" s="27" t="s">
        <v>34</v>
      </c>
      <c r="S1771" s="22" t="s">
        <v>8690</v>
      </c>
      <c r="T1771" s="22" t="s">
        <v>8691</v>
      </c>
    </row>
    <row r="1772" customHeight="1" spans="1:20">
      <c r="A1772" s="10">
        <v>45202</v>
      </c>
      <c r="B1772" s="12" t="s">
        <v>8692</v>
      </c>
      <c r="C1772" s="12" t="s">
        <v>3870</v>
      </c>
      <c r="D1772" s="27"/>
      <c r="E1772" s="12">
        <v>18672098999</v>
      </c>
      <c r="F1772" s="12" t="s">
        <v>8693</v>
      </c>
      <c r="G1772" s="27" t="s">
        <v>194</v>
      </c>
      <c r="H1772" s="27"/>
      <c r="I1772" s="27">
        <v>10015</v>
      </c>
      <c r="J1772" s="27" t="s">
        <v>27</v>
      </c>
      <c r="K1772" s="27" t="s">
        <v>195</v>
      </c>
      <c r="L1772" s="27" t="s">
        <v>29</v>
      </c>
      <c r="M1772" s="12" t="s">
        <v>30</v>
      </c>
      <c r="N1772" s="12" t="s">
        <v>31</v>
      </c>
      <c r="O1772" s="27" t="s">
        <v>32</v>
      </c>
      <c r="P1772" s="27"/>
      <c r="Q1772" s="29">
        <v>45202.6569444444</v>
      </c>
      <c r="R1772" s="27" t="s">
        <v>34</v>
      </c>
      <c r="S1772" s="22" t="s">
        <v>8694</v>
      </c>
      <c r="T1772" s="22" t="s">
        <v>8695</v>
      </c>
    </row>
    <row r="1773" customHeight="1" spans="1:20">
      <c r="A1773" s="10">
        <v>45202</v>
      </c>
      <c r="B1773" s="12" t="s">
        <v>8696</v>
      </c>
      <c r="C1773" s="12" t="s">
        <v>381</v>
      </c>
      <c r="D1773" s="27"/>
      <c r="E1773" s="12">
        <v>15549378345</v>
      </c>
      <c r="F1773" s="12" t="s">
        <v>8697</v>
      </c>
      <c r="G1773" s="27" t="s">
        <v>130</v>
      </c>
      <c r="H1773" s="27"/>
      <c r="I1773" s="27" t="s">
        <v>299</v>
      </c>
      <c r="J1773" s="27" t="s">
        <v>27</v>
      </c>
      <c r="K1773" s="27" t="s">
        <v>28</v>
      </c>
      <c r="L1773" s="27" t="s">
        <v>43</v>
      </c>
      <c r="M1773" s="12" t="s">
        <v>44</v>
      </c>
      <c r="N1773" s="12" t="s">
        <v>31</v>
      </c>
      <c r="O1773" s="27" t="s">
        <v>32</v>
      </c>
      <c r="P1773" s="27"/>
      <c r="Q1773" s="29">
        <v>45202.6256944444</v>
      </c>
      <c r="R1773" s="27" t="s">
        <v>46</v>
      </c>
      <c r="S1773" s="22" t="s">
        <v>8698</v>
      </c>
      <c r="T1773" s="12" t="s">
        <v>8699</v>
      </c>
    </row>
    <row r="1774" customHeight="1" spans="1:20">
      <c r="A1774" s="10">
        <v>45202</v>
      </c>
      <c r="B1774" s="12" t="s">
        <v>8700</v>
      </c>
      <c r="C1774" s="12" t="s">
        <v>121</v>
      </c>
      <c r="D1774" s="27"/>
      <c r="E1774" s="12">
        <v>15549362259</v>
      </c>
      <c r="F1774" s="12" t="s">
        <v>1610</v>
      </c>
      <c r="G1774" s="27" t="s">
        <v>62</v>
      </c>
      <c r="H1774" s="27" t="s">
        <v>148</v>
      </c>
      <c r="I1774" s="27" t="s">
        <v>786</v>
      </c>
      <c r="J1774" s="27" t="s">
        <v>27</v>
      </c>
      <c r="K1774" s="27" t="s">
        <v>76</v>
      </c>
      <c r="L1774" s="27" t="s">
        <v>43</v>
      </c>
      <c r="M1774" s="12" t="s">
        <v>30</v>
      </c>
      <c r="N1774" s="12" t="s">
        <v>31</v>
      </c>
      <c r="O1774" s="27" t="s">
        <v>32</v>
      </c>
      <c r="P1774" s="27"/>
      <c r="Q1774" s="29">
        <v>45202.4291666667</v>
      </c>
      <c r="R1774" s="27" t="s">
        <v>46</v>
      </c>
      <c r="S1774" s="22" t="s">
        <v>8701</v>
      </c>
      <c r="T1774" s="12" t="s">
        <v>8702</v>
      </c>
    </row>
    <row r="1775" customHeight="1" spans="1:20">
      <c r="A1775" s="10">
        <v>45202</v>
      </c>
      <c r="B1775" s="12" t="s">
        <v>8703</v>
      </c>
      <c r="C1775" s="12" t="s">
        <v>817</v>
      </c>
      <c r="D1775" s="27"/>
      <c r="E1775" s="12">
        <v>15872502311</v>
      </c>
      <c r="F1775" s="12" t="s">
        <v>8704</v>
      </c>
      <c r="G1775" s="27" t="s">
        <v>82</v>
      </c>
      <c r="H1775" s="27"/>
      <c r="I1775" s="27" t="s">
        <v>299</v>
      </c>
      <c r="J1775" s="27" t="s">
        <v>27</v>
      </c>
      <c r="K1775" s="27" t="s">
        <v>28</v>
      </c>
      <c r="L1775" s="27" t="s">
        <v>43</v>
      </c>
      <c r="M1775" s="12" t="s">
        <v>44</v>
      </c>
      <c r="N1775" s="12" t="s">
        <v>31</v>
      </c>
      <c r="O1775" s="27" t="s">
        <v>32</v>
      </c>
      <c r="P1775" s="27"/>
      <c r="Q1775" s="29">
        <v>45202.4027777778</v>
      </c>
      <c r="R1775" s="27" t="s">
        <v>46</v>
      </c>
      <c r="S1775" s="22" t="s">
        <v>8705</v>
      </c>
      <c r="T1775" s="12" t="s">
        <v>8706</v>
      </c>
    </row>
    <row r="1776" customHeight="1" spans="1:20">
      <c r="A1776" s="10">
        <v>45202</v>
      </c>
      <c r="B1776" s="12" t="s">
        <v>8707</v>
      </c>
      <c r="C1776" s="12" t="s">
        <v>179</v>
      </c>
      <c r="D1776" s="27"/>
      <c r="E1776" s="12">
        <v>13040969519</v>
      </c>
      <c r="F1776" s="12" t="s">
        <v>8708</v>
      </c>
      <c r="G1776" s="27" t="s">
        <v>53</v>
      </c>
      <c r="H1776" s="27"/>
      <c r="I1776" s="27" t="s">
        <v>83</v>
      </c>
      <c r="J1776" s="27" t="s">
        <v>27</v>
      </c>
      <c r="K1776" s="27" t="s">
        <v>28</v>
      </c>
      <c r="L1776" s="27" t="s">
        <v>43</v>
      </c>
      <c r="M1776" s="12" t="s">
        <v>799</v>
      </c>
      <c r="N1776" s="12" t="s">
        <v>31</v>
      </c>
      <c r="O1776" s="27" t="s">
        <v>32</v>
      </c>
      <c r="P1776" s="27"/>
      <c r="Q1776" s="29">
        <v>45202.4319444444</v>
      </c>
      <c r="R1776" s="27" t="s">
        <v>46</v>
      </c>
      <c r="S1776" s="22" t="s">
        <v>8709</v>
      </c>
      <c r="T1776" s="12" t="s">
        <v>8710</v>
      </c>
    </row>
    <row r="1777" customHeight="1" spans="1:20">
      <c r="A1777" s="10">
        <v>45202</v>
      </c>
      <c r="B1777" s="12" t="s">
        <v>8711</v>
      </c>
      <c r="C1777" s="12" t="s">
        <v>7660</v>
      </c>
      <c r="D1777" s="27"/>
      <c r="E1777" s="12">
        <v>13177053107</v>
      </c>
      <c r="F1777" s="12" t="s">
        <v>8712</v>
      </c>
      <c r="G1777" s="27" t="s">
        <v>130</v>
      </c>
      <c r="H1777" s="27"/>
      <c r="I1777" s="27" t="s">
        <v>63</v>
      </c>
      <c r="J1777" s="27" t="s">
        <v>27</v>
      </c>
      <c r="K1777" s="27" t="s">
        <v>28</v>
      </c>
      <c r="L1777" s="27" t="s">
        <v>43</v>
      </c>
      <c r="M1777" s="12" t="s">
        <v>30</v>
      </c>
      <c r="N1777" s="12" t="s">
        <v>208</v>
      </c>
      <c r="O1777" s="27" t="s">
        <v>32</v>
      </c>
      <c r="P1777" s="27"/>
      <c r="Q1777" s="29">
        <v>45202.7243055556</v>
      </c>
      <c r="R1777" s="27" t="s">
        <v>46</v>
      </c>
      <c r="S1777" s="22" t="s">
        <v>8713</v>
      </c>
      <c r="T1777" s="12"/>
    </row>
    <row r="1778" customHeight="1" spans="1:20">
      <c r="A1778" s="10">
        <v>45202</v>
      </c>
      <c r="B1778" s="12" t="s">
        <v>8714</v>
      </c>
      <c r="C1778" s="12" t="s">
        <v>7660</v>
      </c>
      <c r="D1778" s="27"/>
      <c r="E1778" s="12">
        <v>13177099135</v>
      </c>
      <c r="F1778" s="12" t="s">
        <v>8715</v>
      </c>
      <c r="G1778" s="27" t="s">
        <v>336</v>
      </c>
      <c r="H1778" s="27"/>
      <c r="I1778" s="27" t="s">
        <v>155</v>
      </c>
      <c r="J1778" s="27" t="s">
        <v>27</v>
      </c>
      <c r="K1778" s="27" t="s">
        <v>28</v>
      </c>
      <c r="L1778" s="27" t="s">
        <v>43</v>
      </c>
      <c r="M1778" s="12" t="s">
        <v>169</v>
      </c>
      <c r="N1778" s="12" t="s">
        <v>208</v>
      </c>
      <c r="O1778" s="27" t="s">
        <v>32</v>
      </c>
      <c r="P1778" s="27"/>
      <c r="Q1778" s="29">
        <v>45202.3791666667</v>
      </c>
      <c r="R1778" s="27" t="s">
        <v>46</v>
      </c>
      <c r="S1778" s="22" t="s">
        <v>8716</v>
      </c>
      <c r="T1778" s="12"/>
    </row>
    <row r="1779" customHeight="1" spans="1:20">
      <c r="A1779" s="10">
        <v>45202</v>
      </c>
      <c r="B1779" s="12" t="s">
        <v>8717</v>
      </c>
      <c r="C1779" s="12" t="s">
        <v>1167</v>
      </c>
      <c r="D1779" s="27"/>
      <c r="E1779" s="12">
        <v>15272103693</v>
      </c>
      <c r="F1779" s="12" t="s">
        <v>8718</v>
      </c>
      <c r="G1779" s="27" t="s">
        <v>82</v>
      </c>
      <c r="H1779" s="27"/>
      <c r="I1779" s="27" t="s">
        <v>384</v>
      </c>
      <c r="J1779" s="27" t="s">
        <v>27</v>
      </c>
      <c r="K1779" s="27" t="s">
        <v>28</v>
      </c>
      <c r="L1779" s="27" t="s">
        <v>43</v>
      </c>
      <c r="M1779" s="12" t="s">
        <v>44</v>
      </c>
      <c r="N1779" s="12" t="s">
        <v>31</v>
      </c>
      <c r="O1779" s="27" t="s">
        <v>32</v>
      </c>
      <c r="P1779" s="27"/>
      <c r="Q1779" s="29">
        <v>45202.5895833333</v>
      </c>
      <c r="R1779" s="27" t="s">
        <v>46</v>
      </c>
      <c r="S1779" s="22" t="s">
        <v>8719</v>
      </c>
      <c r="T1779" s="12" t="s">
        <v>8720</v>
      </c>
    </row>
    <row r="1780" customHeight="1" spans="1:20">
      <c r="A1780" s="10">
        <v>45202</v>
      </c>
      <c r="B1780" s="12" t="s">
        <v>8721</v>
      </c>
      <c r="C1780" s="12" t="s">
        <v>7304</v>
      </c>
      <c r="D1780" s="27"/>
      <c r="E1780" s="12">
        <v>16671766900</v>
      </c>
      <c r="F1780" s="12"/>
      <c r="G1780" s="27"/>
      <c r="H1780" s="27"/>
      <c r="I1780" s="27" t="s">
        <v>253</v>
      </c>
      <c r="J1780" s="27" t="s">
        <v>27</v>
      </c>
      <c r="K1780" s="27" t="s">
        <v>28</v>
      </c>
      <c r="L1780" s="27" t="s">
        <v>43</v>
      </c>
      <c r="M1780" s="12" t="s">
        <v>30</v>
      </c>
      <c r="N1780" s="12" t="s">
        <v>31</v>
      </c>
      <c r="O1780" s="27" t="s">
        <v>32</v>
      </c>
      <c r="P1780" s="27"/>
      <c r="Q1780" s="29">
        <v>45202.6756944444</v>
      </c>
      <c r="R1780" s="27" t="s">
        <v>46</v>
      </c>
      <c r="S1780" s="22" t="s">
        <v>8722</v>
      </c>
      <c r="T1780" s="12"/>
    </row>
    <row r="1781" customHeight="1" spans="1:20">
      <c r="A1781" s="10">
        <v>45202</v>
      </c>
      <c r="B1781" s="12" t="s">
        <v>8723</v>
      </c>
      <c r="C1781" s="12" t="s">
        <v>8724</v>
      </c>
      <c r="D1781" s="27"/>
      <c r="E1781" s="12">
        <v>15697201448</v>
      </c>
      <c r="F1781" s="12" t="s">
        <v>8725</v>
      </c>
      <c r="G1781" s="27" t="s">
        <v>336</v>
      </c>
      <c r="H1781" s="27"/>
      <c r="I1781" s="27" t="s">
        <v>214</v>
      </c>
      <c r="J1781" s="27" t="s">
        <v>27</v>
      </c>
      <c r="K1781" s="27" t="s">
        <v>28</v>
      </c>
      <c r="L1781" s="27" t="s">
        <v>43</v>
      </c>
      <c r="M1781" s="12" t="s">
        <v>30</v>
      </c>
      <c r="N1781" s="12" t="s">
        <v>31</v>
      </c>
      <c r="O1781" s="27" t="s">
        <v>32</v>
      </c>
      <c r="P1781" s="27"/>
      <c r="Q1781" s="29">
        <v>45202.425</v>
      </c>
      <c r="R1781" s="27" t="s">
        <v>46</v>
      </c>
      <c r="S1781" s="22" t="s">
        <v>8726</v>
      </c>
      <c r="T1781" s="12"/>
    </row>
    <row r="1782" customHeight="1" spans="1:20">
      <c r="A1782" s="10">
        <v>45202</v>
      </c>
      <c r="B1782" s="12" t="s">
        <v>8727</v>
      </c>
      <c r="C1782" s="12" t="s">
        <v>6918</v>
      </c>
      <c r="D1782" s="27"/>
      <c r="E1782" s="12">
        <v>13207204460</v>
      </c>
      <c r="F1782" s="12" t="s">
        <v>8728</v>
      </c>
      <c r="G1782" s="27" t="s">
        <v>130</v>
      </c>
      <c r="H1782" s="27"/>
      <c r="I1782" s="27" t="s">
        <v>54</v>
      </c>
      <c r="J1782" s="27" t="s">
        <v>27</v>
      </c>
      <c r="K1782" s="27" t="s">
        <v>28</v>
      </c>
      <c r="L1782" s="27" t="s">
        <v>43</v>
      </c>
      <c r="M1782" s="12" t="s">
        <v>30</v>
      </c>
      <c r="N1782" s="12" t="s">
        <v>743</v>
      </c>
      <c r="O1782" s="27" t="s">
        <v>32</v>
      </c>
      <c r="P1782" s="27"/>
      <c r="Q1782" s="29">
        <v>45202.4013888889</v>
      </c>
      <c r="R1782" s="27" t="s">
        <v>46</v>
      </c>
      <c r="S1782" s="22" t="s">
        <v>8729</v>
      </c>
      <c r="T1782" s="12" t="s">
        <v>8730</v>
      </c>
    </row>
    <row r="1783" customHeight="1" spans="1:20">
      <c r="A1783" s="10">
        <v>45202</v>
      </c>
      <c r="B1783" s="12" t="s">
        <v>8731</v>
      </c>
      <c r="C1783" s="12" t="s">
        <v>6918</v>
      </c>
      <c r="D1783" s="27"/>
      <c r="E1783" s="12">
        <v>13247283834</v>
      </c>
      <c r="F1783" s="12" t="s">
        <v>8732</v>
      </c>
      <c r="G1783" s="27" t="s">
        <v>41</v>
      </c>
      <c r="H1783" s="27"/>
      <c r="I1783" s="27" t="s">
        <v>299</v>
      </c>
      <c r="J1783" s="27" t="s">
        <v>27</v>
      </c>
      <c r="K1783" s="27" t="s">
        <v>28</v>
      </c>
      <c r="L1783" s="27" t="s">
        <v>43</v>
      </c>
      <c r="M1783" s="12" t="s">
        <v>30</v>
      </c>
      <c r="N1783" s="12" t="s">
        <v>743</v>
      </c>
      <c r="O1783" s="27" t="s">
        <v>32</v>
      </c>
      <c r="P1783" s="27"/>
      <c r="Q1783" s="29">
        <v>45202.6277777778</v>
      </c>
      <c r="R1783" s="27" t="s">
        <v>46</v>
      </c>
      <c r="S1783" s="22" t="s">
        <v>8733</v>
      </c>
      <c r="T1783" s="12"/>
    </row>
    <row r="1784" customHeight="1" spans="1:20">
      <c r="A1784" s="10">
        <v>45202</v>
      </c>
      <c r="B1784" s="12" t="s">
        <v>8734</v>
      </c>
      <c r="C1784" s="12" t="s">
        <v>6674</v>
      </c>
      <c r="D1784" s="27"/>
      <c r="E1784" s="12">
        <v>17671335326</v>
      </c>
      <c r="F1784" s="12" t="s">
        <v>8735</v>
      </c>
      <c r="G1784" s="27" t="s">
        <v>336</v>
      </c>
      <c r="H1784" s="27"/>
      <c r="I1784" s="27">
        <v>10015</v>
      </c>
      <c r="J1784" s="27" t="s">
        <v>27</v>
      </c>
      <c r="K1784" s="27" t="s">
        <v>76</v>
      </c>
      <c r="L1784" s="27" t="s">
        <v>29</v>
      </c>
      <c r="M1784" s="12" t="s">
        <v>169</v>
      </c>
      <c r="N1784" s="12" t="s">
        <v>31</v>
      </c>
      <c r="O1784" s="27" t="s">
        <v>32</v>
      </c>
      <c r="P1784" s="27"/>
      <c r="Q1784" s="29">
        <v>45202.6979166667</v>
      </c>
      <c r="R1784" s="27" t="s">
        <v>34</v>
      </c>
      <c r="S1784" s="22" t="s">
        <v>8736</v>
      </c>
      <c r="T1784" s="22" t="s">
        <v>8737</v>
      </c>
    </row>
    <row r="1785" customHeight="1" spans="1:20">
      <c r="A1785" s="10">
        <v>45202</v>
      </c>
      <c r="B1785" s="12" t="s">
        <v>8738</v>
      </c>
      <c r="C1785" s="12" t="s">
        <v>6674</v>
      </c>
      <c r="D1785" s="27"/>
      <c r="E1785" s="12">
        <v>18507202316</v>
      </c>
      <c r="F1785" s="12" t="s">
        <v>8739</v>
      </c>
      <c r="G1785" s="27" t="s">
        <v>41</v>
      </c>
      <c r="H1785" s="27"/>
      <c r="I1785" s="27">
        <v>10015</v>
      </c>
      <c r="J1785" s="27" t="s">
        <v>27</v>
      </c>
      <c r="K1785" s="27" t="s">
        <v>76</v>
      </c>
      <c r="L1785" s="27" t="s">
        <v>29</v>
      </c>
      <c r="M1785" s="12" t="s">
        <v>30</v>
      </c>
      <c r="N1785" s="12" t="s">
        <v>31</v>
      </c>
      <c r="O1785" s="27" t="s">
        <v>32</v>
      </c>
      <c r="P1785" s="27"/>
      <c r="Q1785" s="29">
        <v>45202.3972222222</v>
      </c>
      <c r="R1785" s="27" t="s">
        <v>34</v>
      </c>
      <c r="S1785" s="22" t="s">
        <v>8740</v>
      </c>
      <c r="T1785" s="22" t="s">
        <v>8741</v>
      </c>
    </row>
    <row r="1786" customHeight="1" spans="1:20">
      <c r="A1786" s="10">
        <v>45202</v>
      </c>
      <c r="B1786" s="12" t="s">
        <v>8742</v>
      </c>
      <c r="C1786" s="12" t="s">
        <v>5629</v>
      </c>
      <c r="D1786" s="27"/>
      <c r="E1786" s="12">
        <v>71703707424</v>
      </c>
      <c r="F1786" s="12" t="s">
        <v>8743</v>
      </c>
      <c r="G1786" s="27" t="s">
        <v>82</v>
      </c>
      <c r="H1786" s="27"/>
      <c r="I1786" s="27" t="s">
        <v>5632</v>
      </c>
      <c r="J1786" s="27" t="s">
        <v>27</v>
      </c>
      <c r="K1786" s="27" t="s">
        <v>28</v>
      </c>
      <c r="L1786" s="27" t="s">
        <v>43</v>
      </c>
      <c r="M1786" s="12" t="s">
        <v>169</v>
      </c>
      <c r="N1786" s="12" t="s">
        <v>5633</v>
      </c>
      <c r="O1786" s="27" t="s">
        <v>32</v>
      </c>
      <c r="P1786" s="27"/>
      <c r="Q1786" s="29">
        <v>45202.75</v>
      </c>
      <c r="R1786" s="27" t="s">
        <v>168</v>
      </c>
      <c r="S1786" s="22" t="s">
        <v>8744</v>
      </c>
      <c r="T1786" s="12" t="s">
        <v>5655</v>
      </c>
    </row>
    <row r="1787" customHeight="1" spans="1:20">
      <c r="A1787" s="10">
        <v>45202</v>
      </c>
      <c r="B1787" s="12" t="s">
        <v>8745</v>
      </c>
      <c r="C1787" s="12" t="s">
        <v>5735</v>
      </c>
      <c r="D1787" s="27"/>
      <c r="E1787" s="12">
        <v>71703919394</v>
      </c>
      <c r="F1787" s="12" t="s">
        <v>8746</v>
      </c>
      <c r="G1787" s="27" t="s">
        <v>82</v>
      </c>
      <c r="H1787" s="27"/>
      <c r="I1787" s="27" t="s">
        <v>5737</v>
      </c>
      <c r="J1787" s="27" t="s">
        <v>27</v>
      </c>
      <c r="K1787" s="27" t="s">
        <v>28</v>
      </c>
      <c r="L1787" s="27" t="s">
        <v>43</v>
      </c>
      <c r="M1787" s="12" t="s">
        <v>169</v>
      </c>
      <c r="N1787" s="12" t="s">
        <v>5633</v>
      </c>
      <c r="O1787" s="27" t="s">
        <v>32</v>
      </c>
      <c r="P1787" s="27"/>
      <c r="Q1787" s="29">
        <v>45202.7048611111</v>
      </c>
      <c r="R1787" s="27" t="s">
        <v>168</v>
      </c>
      <c r="S1787" s="22" t="s">
        <v>8747</v>
      </c>
      <c r="T1787" s="12" t="s">
        <v>5655</v>
      </c>
    </row>
    <row r="1788" customHeight="1" spans="1:20">
      <c r="A1788" s="10">
        <v>45202</v>
      </c>
      <c r="B1788" s="12" t="s">
        <v>8748</v>
      </c>
      <c r="C1788" s="12" t="s">
        <v>5644</v>
      </c>
      <c r="D1788" s="27"/>
      <c r="E1788" s="12">
        <v>71700992623</v>
      </c>
      <c r="F1788" s="12" t="s">
        <v>8749</v>
      </c>
      <c r="G1788" s="27" t="s">
        <v>82</v>
      </c>
      <c r="H1788" s="27" t="s">
        <v>110</v>
      </c>
      <c r="I1788" s="27" t="s">
        <v>168</v>
      </c>
      <c r="J1788" s="27" t="s">
        <v>27</v>
      </c>
      <c r="K1788" s="27" t="s">
        <v>28</v>
      </c>
      <c r="L1788" s="27" t="s">
        <v>43</v>
      </c>
      <c r="M1788" s="12" t="s">
        <v>169</v>
      </c>
      <c r="N1788" s="12" t="s">
        <v>5633</v>
      </c>
      <c r="O1788" s="27" t="s">
        <v>32</v>
      </c>
      <c r="P1788" s="27"/>
      <c r="Q1788" s="29">
        <v>45202.7527777778</v>
      </c>
      <c r="R1788" s="27" t="s">
        <v>168</v>
      </c>
      <c r="S1788" s="22" t="s">
        <v>8750</v>
      </c>
      <c r="T1788" s="12" t="s">
        <v>8751</v>
      </c>
    </row>
    <row r="1789" customHeight="1" spans="1:20">
      <c r="A1789" s="10">
        <v>45202</v>
      </c>
      <c r="B1789" s="12" t="s">
        <v>8752</v>
      </c>
      <c r="C1789" s="12" t="s">
        <v>5848</v>
      </c>
      <c r="D1789" s="27"/>
      <c r="E1789" s="12">
        <v>71704517035</v>
      </c>
      <c r="F1789" s="12" t="s">
        <v>8753</v>
      </c>
      <c r="G1789" s="27" t="s">
        <v>82</v>
      </c>
      <c r="H1789" s="27"/>
      <c r="I1789" s="27" t="s">
        <v>168</v>
      </c>
      <c r="J1789" s="27" t="s">
        <v>27</v>
      </c>
      <c r="K1789" s="27" t="s">
        <v>28</v>
      </c>
      <c r="L1789" s="27" t="s">
        <v>43</v>
      </c>
      <c r="M1789" s="12" t="s">
        <v>169</v>
      </c>
      <c r="N1789" s="12" t="s">
        <v>5633</v>
      </c>
      <c r="O1789" s="27" t="s">
        <v>32</v>
      </c>
      <c r="P1789" s="27"/>
      <c r="Q1789" s="29">
        <v>45202.6944444444</v>
      </c>
      <c r="R1789" s="27" t="s">
        <v>168</v>
      </c>
      <c r="S1789" s="22" t="s">
        <v>8754</v>
      </c>
      <c r="T1789" s="12" t="s">
        <v>5655</v>
      </c>
    </row>
    <row r="1790" customHeight="1" spans="1:20">
      <c r="A1790" s="10">
        <v>45202</v>
      </c>
      <c r="B1790" s="12" t="s">
        <v>8755</v>
      </c>
      <c r="C1790" s="12" t="s">
        <v>5644</v>
      </c>
      <c r="D1790" s="27"/>
      <c r="E1790" s="12">
        <v>71700009831</v>
      </c>
      <c r="F1790" s="12" t="s">
        <v>8756</v>
      </c>
      <c r="G1790" s="27" t="s">
        <v>82</v>
      </c>
      <c r="H1790" s="27"/>
      <c r="I1790" s="27" t="s">
        <v>168</v>
      </c>
      <c r="J1790" s="27" t="s">
        <v>27</v>
      </c>
      <c r="K1790" s="27" t="s">
        <v>28</v>
      </c>
      <c r="L1790" s="27" t="s">
        <v>43</v>
      </c>
      <c r="M1790" s="12" t="s">
        <v>169</v>
      </c>
      <c r="N1790" s="12" t="s">
        <v>5633</v>
      </c>
      <c r="O1790" s="27" t="s">
        <v>32</v>
      </c>
      <c r="P1790" s="27"/>
      <c r="Q1790" s="29">
        <v>45202.6458333333</v>
      </c>
      <c r="R1790" s="27" t="s">
        <v>168</v>
      </c>
      <c r="S1790" s="22" t="s">
        <v>8757</v>
      </c>
      <c r="T1790" s="12" t="s">
        <v>8758</v>
      </c>
    </row>
    <row r="1791" customHeight="1" spans="1:20">
      <c r="A1791" s="10">
        <v>45202</v>
      </c>
      <c r="B1791" s="12" t="s">
        <v>8759</v>
      </c>
      <c r="C1791" s="12" t="s">
        <v>5629</v>
      </c>
      <c r="D1791" s="27"/>
      <c r="E1791" s="12">
        <v>71700088147</v>
      </c>
      <c r="F1791" s="12" t="s">
        <v>7432</v>
      </c>
      <c r="G1791" s="27" t="s">
        <v>82</v>
      </c>
      <c r="H1791" s="27"/>
      <c r="I1791" s="27" t="s">
        <v>5632</v>
      </c>
      <c r="J1791" s="27" t="s">
        <v>27</v>
      </c>
      <c r="K1791" s="27" t="s">
        <v>28</v>
      </c>
      <c r="L1791" s="27" t="s">
        <v>43</v>
      </c>
      <c r="M1791" s="12" t="s">
        <v>169</v>
      </c>
      <c r="N1791" s="12" t="s">
        <v>5633</v>
      </c>
      <c r="O1791" s="27" t="s">
        <v>32</v>
      </c>
      <c r="P1791" s="27"/>
      <c r="Q1791" s="29">
        <v>45202.6451388889</v>
      </c>
      <c r="R1791" s="27" t="s">
        <v>168</v>
      </c>
      <c r="S1791" s="22" t="s">
        <v>8760</v>
      </c>
      <c r="T1791" s="12" t="s">
        <v>5649</v>
      </c>
    </row>
    <row r="1792" customHeight="1" spans="1:20">
      <c r="A1792" s="10">
        <v>45202</v>
      </c>
      <c r="B1792" s="12" t="s">
        <v>8761</v>
      </c>
      <c r="C1792" s="12" t="s">
        <v>5644</v>
      </c>
      <c r="D1792" s="27"/>
      <c r="E1792" s="12">
        <v>71703391637</v>
      </c>
      <c r="F1792" s="12" t="s">
        <v>8762</v>
      </c>
      <c r="G1792" s="27" t="s">
        <v>82</v>
      </c>
      <c r="H1792" s="27"/>
      <c r="I1792" s="27" t="s">
        <v>1255</v>
      </c>
      <c r="J1792" s="27" t="s">
        <v>27</v>
      </c>
      <c r="K1792" s="27" t="s">
        <v>28</v>
      </c>
      <c r="L1792" s="27" t="s">
        <v>43</v>
      </c>
      <c r="M1792" s="12" t="s">
        <v>169</v>
      </c>
      <c r="N1792" s="12" t="s">
        <v>5633</v>
      </c>
      <c r="O1792" s="27" t="s">
        <v>32</v>
      </c>
      <c r="P1792" s="27"/>
      <c r="Q1792" s="29">
        <v>45202.6993055556</v>
      </c>
      <c r="R1792" s="27" t="s">
        <v>168</v>
      </c>
      <c r="S1792" s="22" t="s">
        <v>8763</v>
      </c>
      <c r="T1792" s="12" t="s">
        <v>5751</v>
      </c>
    </row>
    <row r="1793" customHeight="1" spans="1:20">
      <c r="A1793" s="10">
        <v>45202</v>
      </c>
      <c r="B1793" s="12" t="s">
        <v>8764</v>
      </c>
      <c r="C1793" s="12" t="s">
        <v>5629</v>
      </c>
      <c r="D1793" s="27"/>
      <c r="E1793" s="12">
        <v>71700307386</v>
      </c>
      <c r="F1793" s="12" t="s">
        <v>8765</v>
      </c>
      <c r="G1793" s="27" t="s">
        <v>82</v>
      </c>
      <c r="H1793" s="27"/>
      <c r="I1793" s="27" t="s">
        <v>5632</v>
      </c>
      <c r="J1793" s="27" t="s">
        <v>27</v>
      </c>
      <c r="K1793" s="27" t="s">
        <v>28</v>
      </c>
      <c r="L1793" s="27" t="s">
        <v>43</v>
      </c>
      <c r="M1793" s="12" t="s">
        <v>169</v>
      </c>
      <c r="N1793" s="12" t="s">
        <v>5633</v>
      </c>
      <c r="O1793" s="27" t="s">
        <v>32</v>
      </c>
      <c r="P1793" s="27"/>
      <c r="Q1793" s="29">
        <v>45202.6041666667</v>
      </c>
      <c r="R1793" s="27" t="s">
        <v>168</v>
      </c>
      <c r="S1793" s="22" t="s">
        <v>8766</v>
      </c>
      <c r="T1793" s="12" t="s">
        <v>5655</v>
      </c>
    </row>
    <row r="1794" customHeight="1" spans="1:20">
      <c r="A1794" s="10">
        <v>45202</v>
      </c>
      <c r="B1794" s="12" t="s">
        <v>8767</v>
      </c>
      <c r="C1794" s="12" t="s">
        <v>5644</v>
      </c>
      <c r="D1794" s="27"/>
      <c r="E1794" s="12">
        <v>71700802363</v>
      </c>
      <c r="F1794" s="12" t="s">
        <v>8768</v>
      </c>
      <c r="G1794" s="27" t="s">
        <v>82</v>
      </c>
      <c r="H1794" s="27"/>
      <c r="I1794" s="27" t="s">
        <v>448</v>
      </c>
      <c r="J1794" s="27" t="s">
        <v>27</v>
      </c>
      <c r="K1794" s="27" t="s">
        <v>28</v>
      </c>
      <c r="L1794" s="27" t="s">
        <v>43</v>
      </c>
      <c r="M1794" s="12" t="s">
        <v>169</v>
      </c>
      <c r="N1794" s="12" t="s">
        <v>5633</v>
      </c>
      <c r="O1794" s="27" t="s">
        <v>32</v>
      </c>
      <c r="P1794" s="27"/>
      <c r="Q1794" s="29">
        <v>45202.8069444444</v>
      </c>
      <c r="R1794" s="27" t="s">
        <v>168</v>
      </c>
      <c r="S1794" s="22" t="s">
        <v>8769</v>
      </c>
      <c r="T1794" s="12" t="s">
        <v>5649</v>
      </c>
    </row>
    <row r="1795" customHeight="1" spans="1:20">
      <c r="A1795" s="10">
        <v>45202</v>
      </c>
      <c r="B1795" s="12" t="s">
        <v>8770</v>
      </c>
      <c r="C1795" s="12" t="s">
        <v>5644</v>
      </c>
      <c r="D1795" s="27"/>
      <c r="E1795" s="12">
        <v>71700020594</v>
      </c>
      <c r="F1795" s="12" t="s">
        <v>8771</v>
      </c>
      <c r="G1795" s="27" t="s">
        <v>82</v>
      </c>
      <c r="H1795" s="27"/>
      <c r="I1795" s="27" t="s">
        <v>168</v>
      </c>
      <c r="J1795" s="27" t="s">
        <v>27</v>
      </c>
      <c r="K1795" s="27" t="s">
        <v>28</v>
      </c>
      <c r="L1795" s="27" t="s">
        <v>43</v>
      </c>
      <c r="M1795" s="12" t="s">
        <v>169</v>
      </c>
      <c r="N1795" s="12" t="s">
        <v>5633</v>
      </c>
      <c r="O1795" s="27" t="s">
        <v>32</v>
      </c>
      <c r="P1795" s="27"/>
      <c r="Q1795" s="29">
        <v>45202.5715277778</v>
      </c>
      <c r="R1795" s="27" t="s">
        <v>168</v>
      </c>
      <c r="S1795" s="22" t="s">
        <v>8772</v>
      </c>
      <c r="T1795" s="12" t="s">
        <v>5668</v>
      </c>
    </row>
    <row r="1796" customHeight="1" spans="1:20">
      <c r="A1796" s="10">
        <v>45202</v>
      </c>
      <c r="B1796" s="12" t="s">
        <v>8773</v>
      </c>
      <c r="C1796" s="12" t="s">
        <v>5644</v>
      </c>
      <c r="D1796" s="27"/>
      <c r="E1796" s="12">
        <v>71700844388</v>
      </c>
      <c r="F1796" s="12" t="s">
        <v>8774</v>
      </c>
      <c r="G1796" s="27" t="s">
        <v>82</v>
      </c>
      <c r="H1796" s="27"/>
      <c r="I1796" s="27" t="s">
        <v>168</v>
      </c>
      <c r="J1796" s="27" t="s">
        <v>27</v>
      </c>
      <c r="K1796" s="27" t="s">
        <v>28</v>
      </c>
      <c r="L1796" s="27" t="s">
        <v>43</v>
      </c>
      <c r="M1796" s="12" t="s">
        <v>169</v>
      </c>
      <c r="N1796" s="12" t="s">
        <v>5633</v>
      </c>
      <c r="O1796" s="27" t="s">
        <v>32</v>
      </c>
      <c r="P1796" s="27"/>
      <c r="Q1796" s="29">
        <v>45202.7423611111</v>
      </c>
      <c r="R1796" s="27" t="s">
        <v>168</v>
      </c>
      <c r="S1796" s="22" t="s">
        <v>8775</v>
      </c>
      <c r="T1796" s="12" t="s">
        <v>5655</v>
      </c>
    </row>
    <row r="1797" customHeight="1" spans="1:20">
      <c r="A1797" s="10">
        <v>45202</v>
      </c>
      <c r="B1797" s="12" t="s">
        <v>8776</v>
      </c>
      <c r="C1797" s="12" t="s">
        <v>5685</v>
      </c>
      <c r="D1797" s="27"/>
      <c r="E1797" s="12">
        <v>71704430940</v>
      </c>
      <c r="F1797" s="12" t="s">
        <v>8777</v>
      </c>
      <c r="G1797" s="27" t="s">
        <v>82</v>
      </c>
      <c r="H1797" s="27"/>
      <c r="I1797" s="27" t="s">
        <v>168</v>
      </c>
      <c r="J1797" s="27" t="s">
        <v>27</v>
      </c>
      <c r="K1797" s="27" t="s">
        <v>28</v>
      </c>
      <c r="L1797" s="27" t="s">
        <v>43</v>
      </c>
      <c r="M1797" s="12" t="s">
        <v>169</v>
      </c>
      <c r="N1797" s="12" t="s">
        <v>5633</v>
      </c>
      <c r="O1797" s="27" t="s">
        <v>32</v>
      </c>
      <c r="P1797" s="27"/>
      <c r="Q1797" s="29">
        <v>45202.54375</v>
      </c>
      <c r="R1797" s="27" t="s">
        <v>168</v>
      </c>
      <c r="S1797" s="22" t="s">
        <v>8778</v>
      </c>
      <c r="T1797" s="12" t="s">
        <v>5717</v>
      </c>
    </row>
    <row r="1798" customHeight="1" spans="1:20">
      <c r="A1798" s="10">
        <v>45202</v>
      </c>
      <c r="B1798" s="12" t="s">
        <v>8779</v>
      </c>
      <c r="C1798" s="12" t="s">
        <v>5644</v>
      </c>
      <c r="D1798" s="27"/>
      <c r="E1798" s="12">
        <v>71700321169</v>
      </c>
      <c r="F1798" s="12" t="s">
        <v>8320</v>
      </c>
      <c r="G1798" s="27" t="s">
        <v>82</v>
      </c>
      <c r="H1798" s="27" t="s">
        <v>110</v>
      </c>
      <c r="I1798" s="27" t="s">
        <v>168</v>
      </c>
      <c r="J1798" s="27" t="s">
        <v>27</v>
      </c>
      <c r="K1798" s="27" t="s">
        <v>28</v>
      </c>
      <c r="L1798" s="27" t="s">
        <v>43</v>
      </c>
      <c r="M1798" s="12" t="s">
        <v>169</v>
      </c>
      <c r="N1798" s="12" t="s">
        <v>5633</v>
      </c>
      <c r="O1798" s="27" t="s">
        <v>32</v>
      </c>
      <c r="P1798" s="27"/>
      <c r="Q1798" s="29">
        <v>45202.5340277778</v>
      </c>
      <c r="R1798" s="27" t="s">
        <v>168</v>
      </c>
      <c r="S1798" s="22" t="s">
        <v>8780</v>
      </c>
      <c r="T1798" s="12" t="s">
        <v>5655</v>
      </c>
    </row>
    <row r="1799" customHeight="1" spans="1:20">
      <c r="A1799" s="10">
        <v>45202</v>
      </c>
      <c r="B1799" s="12" t="s">
        <v>8781</v>
      </c>
      <c r="C1799" s="12" t="s">
        <v>5644</v>
      </c>
      <c r="D1799" s="27"/>
      <c r="E1799" s="12">
        <v>71700027897</v>
      </c>
      <c r="F1799" s="12" t="s">
        <v>8782</v>
      </c>
      <c r="G1799" s="27" t="s">
        <v>82</v>
      </c>
      <c r="H1799" s="27"/>
      <c r="I1799" s="27" t="s">
        <v>168</v>
      </c>
      <c r="J1799" s="27" t="s">
        <v>27</v>
      </c>
      <c r="K1799" s="27" t="s">
        <v>28</v>
      </c>
      <c r="L1799" s="27" t="s">
        <v>43</v>
      </c>
      <c r="M1799" s="12" t="s">
        <v>169</v>
      </c>
      <c r="N1799" s="12" t="s">
        <v>5633</v>
      </c>
      <c r="O1799" s="27" t="s">
        <v>32</v>
      </c>
      <c r="P1799" s="27"/>
      <c r="Q1799" s="29">
        <v>45202.5326388889</v>
      </c>
      <c r="R1799" s="27" t="s">
        <v>168</v>
      </c>
      <c r="S1799" s="22" t="s">
        <v>8783</v>
      </c>
      <c r="T1799" s="12" t="s">
        <v>5668</v>
      </c>
    </row>
    <row r="1800" customHeight="1" spans="1:20">
      <c r="A1800" s="10">
        <v>45202</v>
      </c>
      <c r="B1800" s="12" t="s">
        <v>8784</v>
      </c>
      <c r="C1800" s="12" t="s">
        <v>5644</v>
      </c>
      <c r="D1800" s="27"/>
      <c r="E1800" s="12">
        <v>71700206231</v>
      </c>
      <c r="F1800" s="12" t="s">
        <v>8785</v>
      </c>
      <c r="G1800" s="27" t="s">
        <v>82</v>
      </c>
      <c r="H1800" s="27" t="s">
        <v>148</v>
      </c>
      <c r="I1800" s="27" t="s">
        <v>168</v>
      </c>
      <c r="J1800" s="27" t="s">
        <v>27</v>
      </c>
      <c r="K1800" s="27" t="s">
        <v>28</v>
      </c>
      <c r="L1800" s="27" t="s">
        <v>43</v>
      </c>
      <c r="M1800" s="12" t="s">
        <v>169</v>
      </c>
      <c r="N1800" s="12" t="s">
        <v>5633</v>
      </c>
      <c r="O1800" s="27" t="s">
        <v>32</v>
      </c>
      <c r="P1800" s="27"/>
      <c r="Q1800" s="29">
        <v>45202.5722222222</v>
      </c>
      <c r="R1800" s="27" t="s">
        <v>168</v>
      </c>
      <c r="S1800" s="22" t="s">
        <v>8786</v>
      </c>
      <c r="T1800" s="12" t="s">
        <v>5668</v>
      </c>
    </row>
    <row r="1801" customHeight="1" spans="1:20">
      <c r="A1801" s="10">
        <v>45202</v>
      </c>
      <c r="B1801" s="12" t="s">
        <v>8787</v>
      </c>
      <c r="C1801" s="12" t="s">
        <v>5685</v>
      </c>
      <c r="D1801" s="27"/>
      <c r="E1801" s="12">
        <v>71700851682</v>
      </c>
      <c r="F1801" s="12" t="s">
        <v>8788</v>
      </c>
      <c r="G1801" s="27" t="s">
        <v>82</v>
      </c>
      <c r="H1801" s="27"/>
      <c r="I1801" s="27" t="s">
        <v>168</v>
      </c>
      <c r="J1801" s="27" t="s">
        <v>27</v>
      </c>
      <c r="K1801" s="27" t="s">
        <v>28</v>
      </c>
      <c r="L1801" s="27" t="s">
        <v>43</v>
      </c>
      <c r="M1801" s="12" t="s">
        <v>169</v>
      </c>
      <c r="N1801" s="12" t="s">
        <v>5633</v>
      </c>
      <c r="O1801" s="27" t="s">
        <v>32</v>
      </c>
      <c r="P1801" s="27"/>
      <c r="Q1801" s="29">
        <v>45202.4868055556</v>
      </c>
      <c r="R1801" s="27" t="s">
        <v>168</v>
      </c>
      <c r="S1801" s="22" t="s">
        <v>7692</v>
      </c>
      <c r="T1801" s="12" t="s">
        <v>7784</v>
      </c>
    </row>
    <row r="1802" customHeight="1" spans="1:20">
      <c r="A1802" s="10">
        <v>45202</v>
      </c>
      <c r="B1802" s="12" t="s">
        <v>8789</v>
      </c>
      <c r="C1802" s="12" t="s">
        <v>5879</v>
      </c>
      <c r="D1802" s="27"/>
      <c r="E1802" s="12">
        <v>71700188313</v>
      </c>
      <c r="F1802" s="12" t="s">
        <v>8790</v>
      </c>
      <c r="G1802" s="27" t="s">
        <v>82</v>
      </c>
      <c r="H1802" s="27" t="s">
        <v>110</v>
      </c>
      <c r="I1802" s="27" t="s">
        <v>5737</v>
      </c>
      <c r="J1802" s="27" t="s">
        <v>27</v>
      </c>
      <c r="K1802" s="27" t="s">
        <v>28</v>
      </c>
      <c r="L1802" s="27" t="s">
        <v>43</v>
      </c>
      <c r="M1802" s="12" t="s">
        <v>169</v>
      </c>
      <c r="N1802" s="12" t="s">
        <v>5633</v>
      </c>
      <c r="O1802" s="27" t="s">
        <v>32</v>
      </c>
      <c r="P1802" s="27"/>
      <c r="Q1802" s="29">
        <v>45202.4861111111</v>
      </c>
      <c r="R1802" s="27" t="s">
        <v>168</v>
      </c>
      <c r="S1802" s="22" t="s">
        <v>8791</v>
      </c>
      <c r="T1802" s="12" t="s">
        <v>6102</v>
      </c>
    </row>
    <row r="1803" customHeight="1" spans="1:20">
      <c r="A1803" s="10">
        <v>45202</v>
      </c>
      <c r="B1803" s="12" t="s">
        <v>8792</v>
      </c>
      <c r="C1803" s="12" t="s">
        <v>5644</v>
      </c>
      <c r="D1803" s="27"/>
      <c r="E1803" s="12">
        <v>71700066853</v>
      </c>
      <c r="F1803" s="12" t="s">
        <v>8793</v>
      </c>
      <c r="G1803" s="27" t="s">
        <v>82</v>
      </c>
      <c r="H1803" s="27" t="s">
        <v>148</v>
      </c>
      <c r="I1803" s="27" t="s">
        <v>124</v>
      </c>
      <c r="J1803" s="27" t="s">
        <v>27</v>
      </c>
      <c r="K1803" s="27" t="s">
        <v>28</v>
      </c>
      <c r="L1803" s="27" t="s">
        <v>43</v>
      </c>
      <c r="M1803" s="12" t="s">
        <v>169</v>
      </c>
      <c r="N1803" s="12" t="s">
        <v>5633</v>
      </c>
      <c r="O1803" s="27" t="s">
        <v>32</v>
      </c>
      <c r="P1803" s="27"/>
      <c r="Q1803" s="29">
        <v>45202.7270833333</v>
      </c>
      <c r="R1803" s="27" t="s">
        <v>168</v>
      </c>
      <c r="S1803" s="22" t="s">
        <v>8794</v>
      </c>
      <c r="T1803" s="12" t="s">
        <v>5668</v>
      </c>
    </row>
    <row r="1804" customHeight="1" spans="1:20">
      <c r="A1804" s="10">
        <v>45202</v>
      </c>
      <c r="B1804" s="12" t="s">
        <v>8795</v>
      </c>
      <c r="C1804" s="12" t="s">
        <v>5629</v>
      </c>
      <c r="D1804" s="27"/>
      <c r="E1804" s="12">
        <v>71700324811</v>
      </c>
      <c r="F1804" s="12" t="s">
        <v>8796</v>
      </c>
      <c r="G1804" s="27" t="s">
        <v>82</v>
      </c>
      <c r="H1804" s="27"/>
      <c r="I1804" s="27" t="s">
        <v>5632</v>
      </c>
      <c r="J1804" s="27" t="s">
        <v>27</v>
      </c>
      <c r="K1804" s="27" t="s">
        <v>28</v>
      </c>
      <c r="L1804" s="27" t="s">
        <v>43</v>
      </c>
      <c r="M1804" s="12" t="s">
        <v>169</v>
      </c>
      <c r="N1804" s="12" t="s">
        <v>5633</v>
      </c>
      <c r="O1804" s="27" t="s">
        <v>32</v>
      </c>
      <c r="P1804" s="27"/>
      <c r="Q1804" s="29">
        <v>45202.48125</v>
      </c>
      <c r="R1804" s="27" t="s">
        <v>168</v>
      </c>
      <c r="S1804" s="22" t="s">
        <v>8797</v>
      </c>
      <c r="T1804" s="12" t="s">
        <v>5642</v>
      </c>
    </row>
    <row r="1805" customHeight="1" spans="1:20">
      <c r="A1805" s="10">
        <v>45202</v>
      </c>
      <c r="B1805" s="12" t="s">
        <v>8798</v>
      </c>
      <c r="C1805" s="12" t="s">
        <v>5629</v>
      </c>
      <c r="D1805" s="27"/>
      <c r="E1805" s="12">
        <v>71704555713</v>
      </c>
      <c r="F1805" s="12" t="s">
        <v>8799</v>
      </c>
      <c r="G1805" s="27" t="s">
        <v>82</v>
      </c>
      <c r="H1805" s="27"/>
      <c r="I1805" s="27" t="s">
        <v>5632</v>
      </c>
      <c r="J1805" s="27" t="s">
        <v>27</v>
      </c>
      <c r="K1805" s="27" t="s">
        <v>28</v>
      </c>
      <c r="L1805" s="27" t="s">
        <v>43</v>
      </c>
      <c r="M1805" s="12" t="s">
        <v>169</v>
      </c>
      <c r="N1805" s="12" t="s">
        <v>5633</v>
      </c>
      <c r="O1805" s="27" t="s">
        <v>32</v>
      </c>
      <c r="P1805" s="27"/>
      <c r="Q1805" s="29">
        <v>45202.46875</v>
      </c>
      <c r="R1805" s="27" t="s">
        <v>168</v>
      </c>
      <c r="S1805" s="22" t="s">
        <v>8800</v>
      </c>
      <c r="T1805" s="12" t="s">
        <v>8801</v>
      </c>
    </row>
    <row r="1806" customHeight="1" spans="1:20">
      <c r="A1806" s="10">
        <v>45202</v>
      </c>
      <c r="B1806" s="12" t="s">
        <v>8802</v>
      </c>
      <c r="C1806" s="12" t="s">
        <v>5629</v>
      </c>
      <c r="D1806" s="27"/>
      <c r="E1806" s="12">
        <v>71700257984</v>
      </c>
      <c r="F1806" s="12" t="s">
        <v>8803</v>
      </c>
      <c r="G1806" s="27" t="s">
        <v>82</v>
      </c>
      <c r="H1806" s="27" t="s">
        <v>148</v>
      </c>
      <c r="I1806" s="27" t="s">
        <v>5632</v>
      </c>
      <c r="J1806" s="27" t="s">
        <v>27</v>
      </c>
      <c r="K1806" s="27" t="s">
        <v>28</v>
      </c>
      <c r="L1806" s="27" t="s">
        <v>43</v>
      </c>
      <c r="M1806" s="12" t="s">
        <v>169</v>
      </c>
      <c r="N1806" s="12" t="s">
        <v>5633</v>
      </c>
      <c r="O1806" s="27" t="s">
        <v>32</v>
      </c>
      <c r="P1806" s="27"/>
      <c r="Q1806" s="29">
        <v>45202.4215277778</v>
      </c>
      <c r="R1806" s="27" t="s">
        <v>168</v>
      </c>
      <c r="S1806" s="22" t="s">
        <v>8804</v>
      </c>
      <c r="T1806" s="12" t="s">
        <v>5723</v>
      </c>
    </row>
    <row r="1807" customHeight="1" spans="1:20">
      <c r="A1807" s="10">
        <v>45202</v>
      </c>
      <c r="B1807" s="12" t="s">
        <v>8805</v>
      </c>
      <c r="C1807" s="12" t="s">
        <v>5685</v>
      </c>
      <c r="D1807" s="27"/>
      <c r="E1807" s="12">
        <v>71700304576</v>
      </c>
      <c r="F1807" s="12" t="s">
        <v>8806</v>
      </c>
      <c r="G1807" s="27" t="s">
        <v>82</v>
      </c>
      <c r="H1807" s="27"/>
      <c r="I1807" s="27" t="s">
        <v>168</v>
      </c>
      <c r="J1807" s="27" t="s">
        <v>27</v>
      </c>
      <c r="K1807" s="27" t="s">
        <v>28</v>
      </c>
      <c r="L1807" s="27" t="s">
        <v>43</v>
      </c>
      <c r="M1807" s="12" t="s">
        <v>169</v>
      </c>
      <c r="N1807" s="12" t="s">
        <v>5633</v>
      </c>
      <c r="O1807" s="27" t="s">
        <v>32</v>
      </c>
      <c r="P1807" s="27"/>
      <c r="Q1807" s="29">
        <v>45202.6631944444</v>
      </c>
      <c r="R1807" s="27" t="s">
        <v>168</v>
      </c>
      <c r="S1807" s="22" t="s">
        <v>8807</v>
      </c>
      <c r="T1807" s="12" t="s">
        <v>5717</v>
      </c>
    </row>
    <row r="1808" customHeight="1" spans="1:20">
      <c r="A1808" s="10">
        <v>45202</v>
      </c>
      <c r="B1808" s="12" t="s">
        <v>8808</v>
      </c>
      <c r="C1808" s="12" t="s">
        <v>5848</v>
      </c>
      <c r="D1808" s="27"/>
      <c r="E1808" s="12">
        <v>71700225591</v>
      </c>
      <c r="F1808" s="12" t="s">
        <v>8809</v>
      </c>
      <c r="G1808" s="27" t="s">
        <v>82</v>
      </c>
      <c r="H1808" s="27" t="s">
        <v>148</v>
      </c>
      <c r="I1808" s="27" t="s">
        <v>46</v>
      </c>
      <c r="J1808" s="27" t="s">
        <v>27</v>
      </c>
      <c r="K1808" s="27" t="s">
        <v>28</v>
      </c>
      <c r="L1808" s="27" t="s">
        <v>43</v>
      </c>
      <c r="M1808" s="12" t="s">
        <v>169</v>
      </c>
      <c r="N1808" s="12" t="s">
        <v>5633</v>
      </c>
      <c r="O1808" s="27" t="s">
        <v>32</v>
      </c>
      <c r="P1808" s="27"/>
      <c r="Q1808" s="29">
        <v>45202.5354166667</v>
      </c>
      <c r="R1808" s="27" t="s">
        <v>168</v>
      </c>
      <c r="S1808" s="22" t="s">
        <v>8810</v>
      </c>
      <c r="T1808" s="12" t="s">
        <v>5668</v>
      </c>
    </row>
    <row r="1809" customHeight="1" spans="1:20">
      <c r="A1809" s="10">
        <v>45202</v>
      </c>
      <c r="B1809" s="12" t="s">
        <v>8811</v>
      </c>
      <c r="C1809" s="12" t="s">
        <v>5629</v>
      </c>
      <c r="D1809" s="27"/>
      <c r="E1809" s="12">
        <v>71700833859</v>
      </c>
      <c r="F1809" s="12" t="s">
        <v>8812</v>
      </c>
      <c r="G1809" s="27" t="s">
        <v>82</v>
      </c>
      <c r="H1809" s="27" t="s">
        <v>148</v>
      </c>
      <c r="I1809" s="27" t="s">
        <v>5632</v>
      </c>
      <c r="J1809" s="27" t="s">
        <v>27</v>
      </c>
      <c r="K1809" s="27" t="s">
        <v>28</v>
      </c>
      <c r="L1809" s="27" t="s">
        <v>43</v>
      </c>
      <c r="M1809" s="12" t="s">
        <v>169</v>
      </c>
      <c r="N1809" s="12" t="s">
        <v>5633</v>
      </c>
      <c r="O1809" s="27" t="s">
        <v>32</v>
      </c>
      <c r="P1809" s="27"/>
      <c r="Q1809" s="29">
        <v>45202.4958333333</v>
      </c>
      <c r="R1809" s="27" t="s">
        <v>168</v>
      </c>
      <c r="S1809" s="22" t="s">
        <v>8813</v>
      </c>
      <c r="T1809" s="12" t="s">
        <v>5723</v>
      </c>
    </row>
    <row r="1810" customHeight="1" spans="1:20">
      <c r="A1810" s="10">
        <v>45202</v>
      </c>
      <c r="B1810" s="12" t="s">
        <v>8814</v>
      </c>
      <c r="C1810" s="12" t="s">
        <v>5822</v>
      </c>
      <c r="D1810" s="27"/>
      <c r="E1810" s="12">
        <v>71701032796</v>
      </c>
      <c r="F1810" s="12" t="s">
        <v>8815</v>
      </c>
      <c r="G1810" s="27" t="s">
        <v>82</v>
      </c>
      <c r="H1810" s="27"/>
      <c r="I1810" s="27" t="s">
        <v>5737</v>
      </c>
      <c r="J1810" s="27" t="s">
        <v>27</v>
      </c>
      <c r="K1810" s="27" t="s">
        <v>28</v>
      </c>
      <c r="L1810" s="27" t="s">
        <v>43</v>
      </c>
      <c r="M1810" s="12" t="s">
        <v>169</v>
      </c>
      <c r="N1810" s="12" t="s">
        <v>5633</v>
      </c>
      <c r="O1810" s="27" t="s">
        <v>32</v>
      </c>
      <c r="P1810" s="27"/>
      <c r="Q1810" s="29">
        <v>45202.6076388889</v>
      </c>
      <c r="R1810" s="27" t="s">
        <v>168</v>
      </c>
      <c r="S1810" s="22" t="s">
        <v>8816</v>
      </c>
      <c r="T1810" s="12" t="s">
        <v>6075</v>
      </c>
    </row>
    <row r="1811" customHeight="1" spans="1:20">
      <c r="A1811" s="10">
        <v>45202</v>
      </c>
      <c r="B1811" s="12" t="s">
        <v>8817</v>
      </c>
      <c r="C1811" s="12" t="s">
        <v>5629</v>
      </c>
      <c r="D1811" s="27"/>
      <c r="E1811" s="12">
        <v>71700806012</v>
      </c>
      <c r="F1811" s="12" t="s">
        <v>8818</v>
      </c>
      <c r="G1811" s="27" t="s">
        <v>82</v>
      </c>
      <c r="H1811" s="27"/>
      <c r="I1811" s="27" t="s">
        <v>5632</v>
      </c>
      <c r="J1811" s="27" t="s">
        <v>27</v>
      </c>
      <c r="K1811" s="27" t="s">
        <v>28</v>
      </c>
      <c r="L1811" s="27" t="s">
        <v>43</v>
      </c>
      <c r="M1811" s="12" t="s">
        <v>169</v>
      </c>
      <c r="N1811" s="12" t="s">
        <v>5633</v>
      </c>
      <c r="O1811" s="27" t="s">
        <v>32</v>
      </c>
      <c r="P1811" s="27"/>
      <c r="Q1811" s="29">
        <v>45202.5430555556</v>
      </c>
      <c r="R1811" s="27" t="s">
        <v>168</v>
      </c>
      <c r="S1811" s="22" t="s">
        <v>8819</v>
      </c>
      <c r="T1811" s="12" t="s">
        <v>5723</v>
      </c>
    </row>
    <row r="1812" customHeight="1" spans="1:20">
      <c r="A1812" s="10">
        <v>45202</v>
      </c>
      <c r="B1812" s="12" t="s">
        <v>8820</v>
      </c>
      <c r="C1812" s="12" t="s">
        <v>5629</v>
      </c>
      <c r="D1812" s="27"/>
      <c r="E1812" s="12">
        <v>71700801490</v>
      </c>
      <c r="F1812" s="12" t="s">
        <v>8821</v>
      </c>
      <c r="G1812" s="27" t="s">
        <v>82</v>
      </c>
      <c r="H1812" s="27" t="s">
        <v>110</v>
      </c>
      <c r="I1812" s="27" t="s">
        <v>5632</v>
      </c>
      <c r="J1812" s="27" t="s">
        <v>27</v>
      </c>
      <c r="K1812" s="27" t="s">
        <v>28</v>
      </c>
      <c r="L1812" s="27" t="s">
        <v>43</v>
      </c>
      <c r="M1812" s="12" t="s">
        <v>169</v>
      </c>
      <c r="N1812" s="12" t="s">
        <v>5633</v>
      </c>
      <c r="O1812" s="27" t="s">
        <v>32</v>
      </c>
      <c r="P1812" s="27"/>
      <c r="Q1812" s="29">
        <v>45202.4673611111</v>
      </c>
      <c r="R1812" s="27" t="s">
        <v>168</v>
      </c>
      <c r="S1812" s="22" t="s">
        <v>8822</v>
      </c>
      <c r="T1812" s="12" t="s">
        <v>5723</v>
      </c>
    </row>
    <row r="1813" customHeight="1" spans="1:20">
      <c r="A1813" s="10">
        <v>45202</v>
      </c>
      <c r="B1813" s="12" t="s">
        <v>8823</v>
      </c>
      <c r="C1813" s="12" t="s">
        <v>5848</v>
      </c>
      <c r="D1813" s="27"/>
      <c r="E1813" s="12">
        <v>71700004828</v>
      </c>
      <c r="F1813" s="12" t="s">
        <v>8824</v>
      </c>
      <c r="G1813" s="27" t="s">
        <v>82</v>
      </c>
      <c r="H1813" s="27" t="s">
        <v>110</v>
      </c>
      <c r="I1813" s="27" t="s">
        <v>168</v>
      </c>
      <c r="J1813" s="27" t="s">
        <v>27</v>
      </c>
      <c r="K1813" s="27" t="s">
        <v>28</v>
      </c>
      <c r="L1813" s="27" t="s">
        <v>43</v>
      </c>
      <c r="M1813" s="12" t="s">
        <v>169</v>
      </c>
      <c r="N1813" s="12" t="s">
        <v>5633</v>
      </c>
      <c r="O1813" s="27" t="s">
        <v>32</v>
      </c>
      <c r="P1813" s="27"/>
      <c r="Q1813" s="29">
        <v>45202.7381944444</v>
      </c>
      <c r="R1813" s="27" t="s">
        <v>168</v>
      </c>
      <c r="S1813" s="22" t="s">
        <v>8825</v>
      </c>
      <c r="T1813" s="12" t="s">
        <v>5636</v>
      </c>
    </row>
    <row r="1814" customHeight="1" spans="1:20">
      <c r="A1814" s="10">
        <v>45202</v>
      </c>
      <c r="B1814" s="12" t="s">
        <v>8826</v>
      </c>
      <c r="C1814" s="12" t="s">
        <v>5951</v>
      </c>
      <c r="D1814" s="27"/>
      <c r="E1814" s="12">
        <v>71700035086</v>
      </c>
      <c r="F1814" s="12" t="s">
        <v>8827</v>
      </c>
      <c r="G1814" s="27" t="s">
        <v>82</v>
      </c>
      <c r="H1814" s="27" t="s">
        <v>110</v>
      </c>
      <c r="I1814" s="27" t="s">
        <v>5737</v>
      </c>
      <c r="J1814" s="27" t="s">
        <v>27</v>
      </c>
      <c r="K1814" s="27" t="s">
        <v>28</v>
      </c>
      <c r="L1814" s="27" t="s">
        <v>43</v>
      </c>
      <c r="M1814" s="12" t="s">
        <v>169</v>
      </c>
      <c r="N1814" s="12" t="s">
        <v>5633</v>
      </c>
      <c r="O1814" s="27" t="s">
        <v>32</v>
      </c>
      <c r="P1814" s="27"/>
      <c r="Q1814" s="29">
        <v>45202.4666666667</v>
      </c>
      <c r="R1814" s="27" t="s">
        <v>168</v>
      </c>
      <c r="S1814" s="22" t="s">
        <v>8828</v>
      </c>
      <c r="T1814" s="12" t="s">
        <v>5655</v>
      </c>
    </row>
    <row r="1815" customHeight="1" spans="1:20">
      <c r="A1815" s="10">
        <v>45202</v>
      </c>
      <c r="B1815" s="12" t="s">
        <v>8829</v>
      </c>
      <c r="C1815" s="12" t="s">
        <v>5644</v>
      </c>
      <c r="D1815" s="27"/>
      <c r="E1815" s="12">
        <v>71700360089</v>
      </c>
      <c r="F1815" s="12" t="s">
        <v>8830</v>
      </c>
      <c r="G1815" s="27" t="s">
        <v>82</v>
      </c>
      <c r="H1815" s="27" t="s">
        <v>110</v>
      </c>
      <c r="I1815" s="27" t="s">
        <v>168</v>
      </c>
      <c r="J1815" s="27" t="s">
        <v>27</v>
      </c>
      <c r="K1815" s="27" t="s">
        <v>28</v>
      </c>
      <c r="L1815" s="27" t="s">
        <v>43</v>
      </c>
      <c r="M1815" s="12" t="s">
        <v>169</v>
      </c>
      <c r="N1815" s="12" t="s">
        <v>5633</v>
      </c>
      <c r="O1815" s="27" t="s">
        <v>32</v>
      </c>
      <c r="P1815" s="27"/>
      <c r="Q1815" s="29">
        <v>45202.6666666667</v>
      </c>
      <c r="R1815" s="27" t="s">
        <v>168</v>
      </c>
      <c r="S1815" s="22" t="s">
        <v>8831</v>
      </c>
      <c r="T1815" s="12" t="s">
        <v>5668</v>
      </c>
    </row>
    <row r="1816" customHeight="1" spans="1:20">
      <c r="A1816" s="10">
        <v>45202</v>
      </c>
      <c r="B1816" s="12" t="s">
        <v>8832</v>
      </c>
      <c r="C1816" s="12" t="s">
        <v>5685</v>
      </c>
      <c r="D1816" s="27"/>
      <c r="E1816" s="12">
        <v>71700859621</v>
      </c>
      <c r="F1816" s="12" t="s">
        <v>8833</v>
      </c>
      <c r="G1816" s="27" t="s">
        <v>82</v>
      </c>
      <c r="H1816" s="27" t="s">
        <v>110</v>
      </c>
      <c r="I1816" s="27" t="s">
        <v>168</v>
      </c>
      <c r="J1816" s="27" t="s">
        <v>27</v>
      </c>
      <c r="K1816" s="27" t="s">
        <v>28</v>
      </c>
      <c r="L1816" s="27" t="s">
        <v>43</v>
      </c>
      <c r="M1816" s="12" t="s">
        <v>169</v>
      </c>
      <c r="N1816" s="12" t="s">
        <v>5633</v>
      </c>
      <c r="O1816" s="27" t="s">
        <v>32</v>
      </c>
      <c r="P1816" s="27"/>
      <c r="Q1816" s="29">
        <v>45202.4791666667</v>
      </c>
      <c r="R1816" s="27" t="s">
        <v>168</v>
      </c>
      <c r="S1816" s="22" t="s">
        <v>8834</v>
      </c>
      <c r="T1816" s="12" t="s">
        <v>5655</v>
      </c>
    </row>
    <row r="1817" customHeight="1" spans="1:20">
      <c r="A1817" s="10">
        <v>45202</v>
      </c>
      <c r="B1817" s="12" t="s">
        <v>8835</v>
      </c>
      <c r="C1817" s="12" t="s">
        <v>5685</v>
      </c>
      <c r="D1817" s="27"/>
      <c r="E1817" s="12">
        <v>71704178441</v>
      </c>
      <c r="F1817" s="12" t="s">
        <v>8836</v>
      </c>
      <c r="G1817" s="27" t="s">
        <v>82</v>
      </c>
      <c r="H1817" s="27"/>
      <c r="I1817" s="27" t="s">
        <v>168</v>
      </c>
      <c r="J1817" s="27" t="s">
        <v>27</v>
      </c>
      <c r="K1817" s="27" t="s">
        <v>28</v>
      </c>
      <c r="L1817" s="27" t="s">
        <v>43</v>
      </c>
      <c r="M1817" s="12" t="s">
        <v>169</v>
      </c>
      <c r="N1817" s="12" t="s">
        <v>5633</v>
      </c>
      <c r="O1817" s="27" t="s">
        <v>32</v>
      </c>
      <c r="P1817" s="27"/>
      <c r="Q1817" s="29">
        <v>45202.5458333333</v>
      </c>
      <c r="R1817" s="27" t="s">
        <v>168</v>
      </c>
      <c r="S1817" s="22" t="s">
        <v>8837</v>
      </c>
      <c r="T1817" s="12" t="s">
        <v>5655</v>
      </c>
    </row>
    <row r="1818" customHeight="1" spans="1:20">
      <c r="A1818" s="10">
        <v>45202</v>
      </c>
      <c r="B1818" s="12" t="s">
        <v>8838</v>
      </c>
      <c r="C1818" s="12" t="s">
        <v>5629</v>
      </c>
      <c r="D1818" s="27"/>
      <c r="E1818" s="12">
        <v>71700808343</v>
      </c>
      <c r="F1818" s="12" t="s">
        <v>8839</v>
      </c>
      <c r="G1818" s="27" t="s">
        <v>82</v>
      </c>
      <c r="H1818" s="27"/>
      <c r="I1818" s="27" t="s">
        <v>5632</v>
      </c>
      <c r="J1818" s="27" t="s">
        <v>27</v>
      </c>
      <c r="K1818" s="27" t="s">
        <v>28</v>
      </c>
      <c r="L1818" s="27" t="s">
        <v>43</v>
      </c>
      <c r="M1818" s="12" t="s">
        <v>169</v>
      </c>
      <c r="N1818" s="12" t="s">
        <v>5633</v>
      </c>
      <c r="O1818" s="27" t="s">
        <v>32</v>
      </c>
      <c r="P1818" s="27"/>
      <c r="Q1818" s="29">
        <v>45202.6791666667</v>
      </c>
      <c r="R1818" s="27" t="s">
        <v>168</v>
      </c>
      <c r="S1818" s="22" t="s">
        <v>8840</v>
      </c>
      <c r="T1818" s="12" t="s">
        <v>5649</v>
      </c>
    </row>
    <row r="1819" customHeight="1" spans="1:20">
      <c r="A1819" s="10">
        <v>45202</v>
      </c>
      <c r="B1819" s="12" t="s">
        <v>8841</v>
      </c>
      <c r="C1819" s="12" t="s">
        <v>5644</v>
      </c>
      <c r="D1819" s="27"/>
      <c r="E1819" s="12">
        <v>71700174866</v>
      </c>
      <c r="F1819" s="12" t="s">
        <v>8842</v>
      </c>
      <c r="G1819" s="27" t="s">
        <v>82</v>
      </c>
      <c r="H1819" s="27"/>
      <c r="I1819" s="27" t="s">
        <v>168</v>
      </c>
      <c r="J1819" s="27" t="s">
        <v>27</v>
      </c>
      <c r="K1819" s="27" t="s">
        <v>28</v>
      </c>
      <c r="L1819" s="27" t="s">
        <v>43</v>
      </c>
      <c r="M1819" s="12" t="s">
        <v>169</v>
      </c>
      <c r="N1819" s="12" t="s">
        <v>5633</v>
      </c>
      <c r="O1819" s="27" t="s">
        <v>32</v>
      </c>
      <c r="P1819" s="27"/>
      <c r="Q1819" s="29">
        <v>45202.6756944444</v>
      </c>
      <c r="R1819" s="27" t="s">
        <v>168</v>
      </c>
      <c r="S1819" s="22" t="s">
        <v>8843</v>
      </c>
      <c r="T1819" s="12" t="s">
        <v>5723</v>
      </c>
    </row>
    <row r="1820" customHeight="1" spans="1:20">
      <c r="A1820" s="10">
        <v>45202</v>
      </c>
      <c r="B1820" s="12" t="s">
        <v>8844</v>
      </c>
      <c r="C1820" s="12" t="s">
        <v>5629</v>
      </c>
      <c r="D1820" s="27"/>
      <c r="E1820" s="12">
        <v>71703287108</v>
      </c>
      <c r="F1820" s="12" t="s">
        <v>8845</v>
      </c>
      <c r="G1820" s="27" t="s">
        <v>82</v>
      </c>
      <c r="H1820" s="27"/>
      <c r="I1820" s="27" t="s">
        <v>5632</v>
      </c>
      <c r="J1820" s="27" t="s">
        <v>27</v>
      </c>
      <c r="K1820" s="27" t="s">
        <v>28</v>
      </c>
      <c r="L1820" s="27" t="s">
        <v>43</v>
      </c>
      <c r="M1820" s="12" t="s">
        <v>169</v>
      </c>
      <c r="N1820" s="12" t="s">
        <v>5633</v>
      </c>
      <c r="O1820" s="27" t="s">
        <v>32</v>
      </c>
      <c r="P1820" s="27"/>
      <c r="Q1820" s="29">
        <v>45202.4833333333</v>
      </c>
      <c r="R1820" s="27" t="s">
        <v>168</v>
      </c>
      <c r="S1820" s="22" t="s">
        <v>8846</v>
      </c>
      <c r="T1820" s="12" t="s">
        <v>5636</v>
      </c>
    </row>
    <row r="1821" customHeight="1" spans="1:20">
      <c r="A1821" s="10">
        <v>45202</v>
      </c>
      <c r="B1821" s="12" t="s">
        <v>8847</v>
      </c>
      <c r="C1821" s="12" t="s">
        <v>5822</v>
      </c>
      <c r="D1821" s="27"/>
      <c r="E1821" s="12">
        <v>71700034665</v>
      </c>
      <c r="F1821" s="12" t="s">
        <v>8848</v>
      </c>
      <c r="G1821" s="27" t="s">
        <v>82</v>
      </c>
      <c r="H1821" s="27"/>
      <c r="I1821" s="27" t="s">
        <v>5737</v>
      </c>
      <c r="J1821" s="27" t="s">
        <v>27</v>
      </c>
      <c r="K1821" s="27" t="s">
        <v>28</v>
      </c>
      <c r="L1821" s="27" t="s">
        <v>43</v>
      </c>
      <c r="M1821" s="12" t="s">
        <v>169</v>
      </c>
      <c r="N1821" s="12" t="s">
        <v>5633</v>
      </c>
      <c r="O1821" s="27" t="s">
        <v>32</v>
      </c>
      <c r="P1821" s="27"/>
      <c r="Q1821" s="29">
        <v>45202.7444444444</v>
      </c>
      <c r="R1821" s="27" t="s">
        <v>46</v>
      </c>
      <c r="S1821" s="22" t="s">
        <v>8849</v>
      </c>
      <c r="T1821" s="12" t="s">
        <v>8850</v>
      </c>
    </row>
    <row r="1822" customHeight="1" spans="1:20">
      <c r="A1822" s="10">
        <v>45202</v>
      </c>
      <c r="B1822" s="12" t="s">
        <v>8851</v>
      </c>
      <c r="C1822" s="12" t="s">
        <v>5879</v>
      </c>
      <c r="D1822" s="27"/>
      <c r="E1822" s="12">
        <v>71700109358</v>
      </c>
      <c r="F1822" s="12" t="s">
        <v>8852</v>
      </c>
      <c r="G1822" s="27" t="s">
        <v>82</v>
      </c>
      <c r="H1822" s="27" t="s">
        <v>148</v>
      </c>
      <c r="I1822" s="27" t="s">
        <v>5737</v>
      </c>
      <c r="J1822" s="27" t="s">
        <v>27</v>
      </c>
      <c r="K1822" s="27" t="s">
        <v>28</v>
      </c>
      <c r="L1822" s="27" t="s">
        <v>43</v>
      </c>
      <c r="M1822" s="12" t="s">
        <v>169</v>
      </c>
      <c r="N1822" s="12" t="s">
        <v>5633</v>
      </c>
      <c r="O1822" s="27" t="s">
        <v>32</v>
      </c>
      <c r="P1822" s="27"/>
      <c r="Q1822" s="29">
        <v>45202.7847222222</v>
      </c>
      <c r="R1822" s="27" t="s">
        <v>168</v>
      </c>
      <c r="S1822" s="22" t="s">
        <v>8853</v>
      </c>
      <c r="T1822" s="12" t="s">
        <v>8758</v>
      </c>
    </row>
    <row r="1823" customHeight="1" spans="1:20">
      <c r="A1823" s="10">
        <v>45202</v>
      </c>
      <c r="B1823" s="12" t="s">
        <v>8854</v>
      </c>
      <c r="C1823" s="12" t="s">
        <v>5644</v>
      </c>
      <c r="D1823" s="27"/>
      <c r="E1823" s="12">
        <v>71704387702</v>
      </c>
      <c r="F1823" s="12" t="s">
        <v>8855</v>
      </c>
      <c r="G1823" s="27" t="s">
        <v>82</v>
      </c>
      <c r="H1823" s="27"/>
      <c r="I1823" s="27" t="s">
        <v>207</v>
      </c>
      <c r="J1823" s="27" t="s">
        <v>27</v>
      </c>
      <c r="K1823" s="27" t="s">
        <v>28</v>
      </c>
      <c r="L1823" s="27" t="s">
        <v>43</v>
      </c>
      <c r="M1823" s="12" t="s">
        <v>169</v>
      </c>
      <c r="N1823" s="12" t="s">
        <v>5633</v>
      </c>
      <c r="O1823" s="27" t="s">
        <v>32</v>
      </c>
      <c r="P1823" s="27"/>
      <c r="Q1823" s="29">
        <v>45202.4277777778</v>
      </c>
      <c r="R1823" s="27" t="s">
        <v>168</v>
      </c>
      <c r="S1823" s="22" t="s">
        <v>8856</v>
      </c>
      <c r="T1823" s="12" t="s">
        <v>6102</v>
      </c>
    </row>
    <row r="1824" customHeight="1" spans="1:20">
      <c r="A1824" s="10">
        <v>45202</v>
      </c>
      <c r="B1824" s="12" t="s">
        <v>8857</v>
      </c>
      <c r="C1824" s="12" t="s">
        <v>5644</v>
      </c>
      <c r="D1824" s="27"/>
      <c r="E1824" s="12">
        <v>71703194179</v>
      </c>
      <c r="F1824" s="12" t="s">
        <v>8858</v>
      </c>
      <c r="G1824" s="27" t="s">
        <v>82</v>
      </c>
      <c r="H1824" s="27"/>
      <c r="I1824" s="27" t="s">
        <v>168</v>
      </c>
      <c r="J1824" s="27" t="s">
        <v>27</v>
      </c>
      <c r="K1824" s="27" t="s">
        <v>28</v>
      </c>
      <c r="L1824" s="27" t="s">
        <v>43</v>
      </c>
      <c r="M1824" s="12" t="s">
        <v>169</v>
      </c>
      <c r="N1824" s="12" t="s">
        <v>5633</v>
      </c>
      <c r="O1824" s="27" t="s">
        <v>32</v>
      </c>
      <c r="P1824" s="27"/>
      <c r="Q1824" s="29">
        <v>45202.53125</v>
      </c>
      <c r="R1824" s="27" t="s">
        <v>168</v>
      </c>
      <c r="S1824" s="22" t="s">
        <v>8859</v>
      </c>
      <c r="T1824" s="12" t="s">
        <v>5751</v>
      </c>
    </row>
    <row r="1825" customHeight="1" spans="1:20">
      <c r="A1825" s="10">
        <v>45202</v>
      </c>
      <c r="B1825" s="12" t="s">
        <v>8860</v>
      </c>
      <c r="C1825" s="12" t="s">
        <v>5629</v>
      </c>
      <c r="D1825" s="27"/>
      <c r="E1825" s="12">
        <v>71700827820</v>
      </c>
      <c r="F1825" s="12" t="s">
        <v>8861</v>
      </c>
      <c r="G1825" s="27" t="s">
        <v>82</v>
      </c>
      <c r="H1825" s="27" t="s">
        <v>110</v>
      </c>
      <c r="I1825" s="27" t="s">
        <v>5632</v>
      </c>
      <c r="J1825" s="27" t="s">
        <v>27</v>
      </c>
      <c r="K1825" s="27" t="s">
        <v>28</v>
      </c>
      <c r="L1825" s="27" t="s">
        <v>43</v>
      </c>
      <c r="M1825" s="12" t="s">
        <v>169</v>
      </c>
      <c r="N1825" s="12" t="s">
        <v>5633</v>
      </c>
      <c r="O1825" s="27" t="s">
        <v>32</v>
      </c>
      <c r="P1825" s="27"/>
      <c r="Q1825" s="29">
        <v>45202.4493055556</v>
      </c>
      <c r="R1825" s="27" t="s">
        <v>168</v>
      </c>
      <c r="S1825" s="22" t="s">
        <v>8862</v>
      </c>
      <c r="T1825" s="12" t="s">
        <v>5655</v>
      </c>
    </row>
    <row r="1826" customHeight="1" spans="1:20">
      <c r="A1826" s="10">
        <v>45202</v>
      </c>
      <c r="B1826" s="12" t="s">
        <v>8863</v>
      </c>
      <c r="C1826" s="12" t="s">
        <v>5629</v>
      </c>
      <c r="D1826" s="27"/>
      <c r="E1826" s="12">
        <v>71700800770</v>
      </c>
      <c r="F1826" s="12" t="s">
        <v>8864</v>
      </c>
      <c r="G1826" s="27" t="s">
        <v>82</v>
      </c>
      <c r="H1826" s="27" t="s">
        <v>110</v>
      </c>
      <c r="I1826" s="27" t="s">
        <v>5632</v>
      </c>
      <c r="J1826" s="27" t="s">
        <v>27</v>
      </c>
      <c r="K1826" s="27" t="s">
        <v>28</v>
      </c>
      <c r="L1826" s="27" t="s">
        <v>43</v>
      </c>
      <c r="M1826" s="12" t="s">
        <v>169</v>
      </c>
      <c r="N1826" s="12" t="s">
        <v>5633</v>
      </c>
      <c r="O1826" s="27" t="s">
        <v>32</v>
      </c>
      <c r="P1826" s="27"/>
      <c r="Q1826" s="29">
        <v>45202.3993055556</v>
      </c>
      <c r="R1826" s="27" t="s">
        <v>168</v>
      </c>
      <c r="S1826" s="22" t="s">
        <v>8865</v>
      </c>
      <c r="T1826" s="12" t="s">
        <v>5655</v>
      </c>
    </row>
    <row r="1827" customHeight="1" spans="1:20">
      <c r="A1827" s="10">
        <v>45202</v>
      </c>
      <c r="B1827" s="12" t="s">
        <v>8866</v>
      </c>
      <c r="C1827" s="12" t="s">
        <v>5848</v>
      </c>
      <c r="D1827" s="27"/>
      <c r="E1827" s="12">
        <v>71703562384</v>
      </c>
      <c r="F1827" s="12" t="s">
        <v>8867</v>
      </c>
      <c r="G1827" s="27" t="s">
        <v>82</v>
      </c>
      <c r="H1827" s="27" t="s">
        <v>110</v>
      </c>
      <c r="I1827" s="27" t="s">
        <v>168</v>
      </c>
      <c r="J1827" s="27" t="s">
        <v>27</v>
      </c>
      <c r="K1827" s="27" t="s">
        <v>28</v>
      </c>
      <c r="L1827" s="27" t="s">
        <v>43</v>
      </c>
      <c r="M1827" s="12" t="s">
        <v>169</v>
      </c>
      <c r="N1827" s="12" t="s">
        <v>5633</v>
      </c>
      <c r="O1827" s="27" t="s">
        <v>32</v>
      </c>
      <c r="P1827" s="27"/>
      <c r="Q1827" s="29">
        <v>45202.4145833333</v>
      </c>
      <c r="R1827" s="27" t="s">
        <v>168</v>
      </c>
      <c r="S1827" s="22" t="s">
        <v>8868</v>
      </c>
      <c r="T1827" s="12" t="s">
        <v>5668</v>
      </c>
    </row>
    <row r="1828" customHeight="1" spans="1:20">
      <c r="A1828" s="10">
        <v>45202</v>
      </c>
      <c r="B1828" s="12" t="s">
        <v>8869</v>
      </c>
      <c r="C1828" s="12" t="s">
        <v>5644</v>
      </c>
      <c r="D1828" s="27"/>
      <c r="E1828" s="12">
        <v>71700329343</v>
      </c>
      <c r="F1828" s="12" t="s">
        <v>8870</v>
      </c>
      <c r="G1828" s="27" t="s">
        <v>82</v>
      </c>
      <c r="H1828" s="27" t="s">
        <v>148</v>
      </c>
      <c r="I1828" s="27" t="s">
        <v>168</v>
      </c>
      <c r="J1828" s="27" t="s">
        <v>27</v>
      </c>
      <c r="K1828" s="27" t="s">
        <v>28</v>
      </c>
      <c r="L1828" s="27" t="s">
        <v>43</v>
      </c>
      <c r="M1828" s="12" t="s">
        <v>169</v>
      </c>
      <c r="N1828" s="12" t="s">
        <v>5633</v>
      </c>
      <c r="O1828" s="27" t="s">
        <v>32</v>
      </c>
      <c r="P1828" s="27"/>
      <c r="Q1828" s="29">
        <v>45202.5229166667</v>
      </c>
      <c r="R1828" s="27" t="s">
        <v>168</v>
      </c>
      <c r="S1828" s="22" t="s">
        <v>8871</v>
      </c>
      <c r="T1828" s="12" t="s">
        <v>5751</v>
      </c>
    </row>
    <row r="1829" customHeight="1" spans="1:20">
      <c r="A1829" s="10">
        <v>45202</v>
      </c>
      <c r="B1829" s="12" t="s">
        <v>8872</v>
      </c>
      <c r="C1829" s="12" t="s">
        <v>5848</v>
      </c>
      <c r="D1829" s="27"/>
      <c r="E1829" s="12">
        <v>71704029165</v>
      </c>
      <c r="F1829" s="12" t="s">
        <v>8873</v>
      </c>
      <c r="G1829" s="27" t="s">
        <v>82</v>
      </c>
      <c r="H1829" s="27"/>
      <c r="I1829" s="27" t="s">
        <v>168</v>
      </c>
      <c r="J1829" s="27" t="s">
        <v>27</v>
      </c>
      <c r="K1829" s="27" t="s">
        <v>28</v>
      </c>
      <c r="L1829" s="27" t="s">
        <v>43</v>
      </c>
      <c r="M1829" s="12" t="s">
        <v>169</v>
      </c>
      <c r="N1829" s="12" t="s">
        <v>5633</v>
      </c>
      <c r="O1829" s="27" t="s">
        <v>32</v>
      </c>
      <c r="P1829" s="27"/>
      <c r="Q1829" s="29">
        <v>45202.5673611111</v>
      </c>
      <c r="R1829" s="27" t="s">
        <v>168</v>
      </c>
      <c r="S1829" s="22" t="s">
        <v>8874</v>
      </c>
      <c r="T1829" s="12" t="s">
        <v>7784</v>
      </c>
    </row>
    <row r="1830" customHeight="1" spans="1:20">
      <c r="A1830" s="10">
        <v>45202</v>
      </c>
      <c r="B1830" s="12" t="s">
        <v>8875</v>
      </c>
      <c r="C1830" s="12" t="s">
        <v>5629</v>
      </c>
      <c r="D1830" s="27"/>
      <c r="E1830" s="12">
        <v>71700623717</v>
      </c>
      <c r="F1830" s="12" t="s">
        <v>8876</v>
      </c>
      <c r="G1830" s="27" t="s">
        <v>82</v>
      </c>
      <c r="H1830" s="27" t="s">
        <v>110</v>
      </c>
      <c r="I1830" s="27" t="s">
        <v>5632</v>
      </c>
      <c r="J1830" s="27" t="s">
        <v>27</v>
      </c>
      <c r="K1830" s="27" t="s">
        <v>28</v>
      </c>
      <c r="L1830" s="27" t="s">
        <v>43</v>
      </c>
      <c r="M1830" s="12" t="s">
        <v>169</v>
      </c>
      <c r="N1830" s="12" t="s">
        <v>5633</v>
      </c>
      <c r="O1830" s="27" t="s">
        <v>32</v>
      </c>
      <c r="P1830" s="27"/>
      <c r="Q1830" s="29">
        <v>45202.4305555556</v>
      </c>
      <c r="R1830" s="27" t="s">
        <v>168</v>
      </c>
      <c r="S1830" s="22" t="s">
        <v>8877</v>
      </c>
      <c r="T1830" s="12" t="s">
        <v>5655</v>
      </c>
    </row>
    <row r="1831" customHeight="1" spans="1:20">
      <c r="A1831" s="10">
        <v>45202</v>
      </c>
      <c r="B1831" s="12" t="s">
        <v>8878</v>
      </c>
      <c r="C1831" s="12" t="s">
        <v>5644</v>
      </c>
      <c r="D1831" s="27"/>
      <c r="E1831" s="12">
        <v>71700301703</v>
      </c>
      <c r="F1831" s="12" t="s">
        <v>8076</v>
      </c>
      <c r="G1831" s="27" t="s">
        <v>82</v>
      </c>
      <c r="H1831" s="27"/>
      <c r="I1831" s="27" t="s">
        <v>168</v>
      </c>
      <c r="J1831" s="27" t="s">
        <v>27</v>
      </c>
      <c r="K1831" s="27" t="s">
        <v>28</v>
      </c>
      <c r="L1831" s="27" t="s">
        <v>43</v>
      </c>
      <c r="M1831" s="12" t="s">
        <v>169</v>
      </c>
      <c r="N1831" s="12" t="s">
        <v>5633</v>
      </c>
      <c r="O1831" s="27" t="s">
        <v>32</v>
      </c>
      <c r="P1831" s="27"/>
      <c r="Q1831" s="29">
        <v>45202.6791666667</v>
      </c>
      <c r="R1831" s="27" t="s">
        <v>168</v>
      </c>
      <c r="S1831" s="22" t="s">
        <v>8879</v>
      </c>
      <c r="T1831" s="12" t="s">
        <v>5655</v>
      </c>
    </row>
    <row r="1832" customHeight="1" spans="1:20">
      <c r="A1832" s="10">
        <v>45202</v>
      </c>
      <c r="B1832" s="12" t="s">
        <v>8880</v>
      </c>
      <c r="C1832" s="12" t="s">
        <v>5629</v>
      </c>
      <c r="D1832" s="27"/>
      <c r="E1832" s="12">
        <v>71700834676</v>
      </c>
      <c r="F1832" s="12" t="s">
        <v>8881</v>
      </c>
      <c r="G1832" s="27" t="s">
        <v>82</v>
      </c>
      <c r="H1832" s="27"/>
      <c r="I1832" s="27" t="s">
        <v>5632</v>
      </c>
      <c r="J1832" s="27" t="s">
        <v>27</v>
      </c>
      <c r="K1832" s="27" t="s">
        <v>28</v>
      </c>
      <c r="L1832" s="27" t="s">
        <v>43</v>
      </c>
      <c r="M1832" s="12" t="s">
        <v>169</v>
      </c>
      <c r="N1832" s="12" t="s">
        <v>5633</v>
      </c>
      <c r="O1832" s="27" t="s">
        <v>32</v>
      </c>
      <c r="P1832" s="27"/>
      <c r="Q1832" s="29">
        <v>45202.4888888889</v>
      </c>
      <c r="R1832" s="27" t="s">
        <v>168</v>
      </c>
      <c r="S1832" s="22" t="s">
        <v>8882</v>
      </c>
      <c r="T1832" s="12" t="s">
        <v>5668</v>
      </c>
    </row>
    <row r="1833" customHeight="1" spans="1:20">
      <c r="A1833" s="10">
        <v>45202</v>
      </c>
      <c r="B1833" s="12" t="s">
        <v>8883</v>
      </c>
      <c r="C1833" s="12" t="s">
        <v>7835</v>
      </c>
      <c r="D1833" s="27"/>
      <c r="E1833" s="12">
        <v>71700402623</v>
      </c>
      <c r="F1833" s="12" t="s">
        <v>8884</v>
      </c>
      <c r="G1833" s="27" t="s">
        <v>82</v>
      </c>
      <c r="H1833" s="27"/>
      <c r="I1833" s="27" t="s">
        <v>4047</v>
      </c>
      <c r="J1833" s="27" t="s">
        <v>27</v>
      </c>
      <c r="K1833" s="27" t="s">
        <v>28</v>
      </c>
      <c r="L1833" s="27" t="s">
        <v>43</v>
      </c>
      <c r="M1833" s="12" t="s">
        <v>169</v>
      </c>
      <c r="N1833" s="12" t="s">
        <v>5633</v>
      </c>
      <c r="O1833" s="27" t="s">
        <v>32</v>
      </c>
      <c r="P1833" s="27"/>
      <c r="Q1833" s="29">
        <v>45202.6597222222</v>
      </c>
      <c r="R1833" s="27" t="s">
        <v>168</v>
      </c>
      <c r="S1833" s="22" t="s">
        <v>8885</v>
      </c>
      <c r="T1833" s="12" t="s">
        <v>8886</v>
      </c>
    </row>
    <row r="1834" customHeight="1" spans="1:20">
      <c r="A1834" s="10">
        <v>45202</v>
      </c>
      <c r="B1834" s="12" t="s">
        <v>8887</v>
      </c>
      <c r="C1834" s="12" t="s">
        <v>5644</v>
      </c>
      <c r="D1834" s="27"/>
      <c r="E1834" s="12">
        <v>71700159036</v>
      </c>
      <c r="F1834" s="12" t="s">
        <v>8888</v>
      </c>
      <c r="G1834" s="27" t="s">
        <v>82</v>
      </c>
      <c r="H1834" s="27" t="s">
        <v>110</v>
      </c>
      <c r="I1834" s="27" t="s">
        <v>168</v>
      </c>
      <c r="J1834" s="27" t="s">
        <v>27</v>
      </c>
      <c r="K1834" s="27" t="s">
        <v>28</v>
      </c>
      <c r="L1834" s="27" t="s">
        <v>43</v>
      </c>
      <c r="M1834" s="12" t="s">
        <v>169</v>
      </c>
      <c r="N1834" s="12" t="s">
        <v>5633</v>
      </c>
      <c r="O1834" s="27" t="s">
        <v>32</v>
      </c>
      <c r="P1834" s="27"/>
      <c r="Q1834" s="29">
        <v>45202.4513888889</v>
      </c>
      <c r="R1834" s="27" t="s">
        <v>168</v>
      </c>
      <c r="S1834" s="22" t="s">
        <v>8889</v>
      </c>
      <c r="T1834" s="12" t="s">
        <v>5642</v>
      </c>
    </row>
    <row r="1835" customHeight="1" spans="1:20">
      <c r="A1835" s="10">
        <v>45202</v>
      </c>
      <c r="B1835" s="12" t="s">
        <v>8890</v>
      </c>
      <c r="C1835" s="12" t="s">
        <v>5644</v>
      </c>
      <c r="D1835" s="27"/>
      <c r="E1835" s="12">
        <v>71700200405</v>
      </c>
      <c r="F1835" s="12" t="s">
        <v>8891</v>
      </c>
      <c r="G1835" s="27" t="s">
        <v>82</v>
      </c>
      <c r="H1835" s="27"/>
      <c r="I1835" s="27" t="s">
        <v>4047</v>
      </c>
      <c r="J1835" s="27" t="s">
        <v>27</v>
      </c>
      <c r="K1835" s="27" t="s">
        <v>28</v>
      </c>
      <c r="L1835" s="27" t="s">
        <v>43</v>
      </c>
      <c r="M1835" s="12" t="s">
        <v>169</v>
      </c>
      <c r="N1835" s="12" t="s">
        <v>5633</v>
      </c>
      <c r="O1835" s="27" t="s">
        <v>32</v>
      </c>
      <c r="P1835" s="27"/>
      <c r="Q1835" s="29">
        <v>45202.6722222222</v>
      </c>
      <c r="R1835" s="27" t="s">
        <v>168</v>
      </c>
      <c r="S1835" s="22" t="s">
        <v>8892</v>
      </c>
      <c r="T1835" s="12" t="s">
        <v>5649</v>
      </c>
    </row>
    <row r="1836" customHeight="1" spans="1:20">
      <c r="A1836" s="10">
        <v>45202</v>
      </c>
      <c r="B1836" s="12" t="s">
        <v>8893</v>
      </c>
      <c r="C1836" s="12" t="s">
        <v>5629</v>
      </c>
      <c r="D1836" s="27"/>
      <c r="E1836" s="12">
        <v>71700159932</v>
      </c>
      <c r="F1836" s="12" t="s">
        <v>8894</v>
      </c>
      <c r="G1836" s="27" t="s">
        <v>82</v>
      </c>
      <c r="H1836" s="27"/>
      <c r="I1836" s="27" t="s">
        <v>5632</v>
      </c>
      <c r="J1836" s="27" t="s">
        <v>27</v>
      </c>
      <c r="K1836" s="27" t="s">
        <v>28</v>
      </c>
      <c r="L1836" s="27" t="s">
        <v>43</v>
      </c>
      <c r="M1836" s="12" t="s">
        <v>169</v>
      </c>
      <c r="N1836" s="12" t="s">
        <v>5633</v>
      </c>
      <c r="O1836" s="27" t="s">
        <v>32</v>
      </c>
      <c r="P1836" s="27"/>
      <c r="Q1836" s="29">
        <v>45202.5666666667</v>
      </c>
      <c r="R1836" s="27" t="s">
        <v>168</v>
      </c>
      <c r="S1836" s="22" t="s">
        <v>8895</v>
      </c>
      <c r="T1836" s="12" t="s">
        <v>5649</v>
      </c>
    </row>
    <row r="1837" customHeight="1" spans="1:20">
      <c r="A1837" s="10">
        <v>45202</v>
      </c>
      <c r="B1837" s="12" t="s">
        <v>8896</v>
      </c>
      <c r="C1837" s="12" t="s">
        <v>6050</v>
      </c>
      <c r="D1837" s="27"/>
      <c r="E1837" s="12">
        <v>17798329736</v>
      </c>
      <c r="F1837" s="12" t="s">
        <v>8897</v>
      </c>
      <c r="G1837" s="27" t="s">
        <v>53</v>
      </c>
      <c r="H1837" s="27"/>
      <c r="I1837" s="27" t="s">
        <v>384</v>
      </c>
      <c r="J1837" s="27" t="s">
        <v>27</v>
      </c>
      <c r="K1837" s="27" t="s">
        <v>28</v>
      </c>
      <c r="L1837" s="27" t="s">
        <v>43</v>
      </c>
      <c r="M1837" s="12" t="s">
        <v>44</v>
      </c>
      <c r="N1837" s="12" t="s">
        <v>5633</v>
      </c>
      <c r="O1837" s="27" t="s">
        <v>32</v>
      </c>
      <c r="P1837" s="27"/>
      <c r="Q1837" s="29">
        <v>45202.85625</v>
      </c>
      <c r="R1837" s="27" t="s">
        <v>168</v>
      </c>
      <c r="S1837" s="22" t="s">
        <v>8898</v>
      </c>
      <c r="T1837" s="12" t="s">
        <v>8899</v>
      </c>
    </row>
    <row r="1838" customHeight="1" spans="1:20">
      <c r="A1838" s="10">
        <v>45202</v>
      </c>
      <c r="B1838" s="12" t="s">
        <v>8900</v>
      </c>
      <c r="C1838" s="12" t="s">
        <v>5629</v>
      </c>
      <c r="D1838" s="27"/>
      <c r="E1838" s="12">
        <v>71700867026</v>
      </c>
      <c r="F1838" s="12" t="s">
        <v>8901</v>
      </c>
      <c r="G1838" s="27" t="s">
        <v>82</v>
      </c>
      <c r="H1838" s="27" t="s">
        <v>110</v>
      </c>
      <c r="I1838" s="27" t="s">
        <v>5632</v>
      </c>
      <c r="J1838" s="27" t="s">
        <v>27</v>
      </c>
      <c r="K1838" s="27" t="s">
        <v>28</v>
      </c>
      <c r="L1838" s="27" t="s">
        <v>43</v>
      </c>
      <c r="M1838" s="12" t="s">
        <v>169</v>
      </c>
      <c r="N1838" s="12" t="s">
        <v>5633</v>
      </c>
      <c r="O1838" s="27" t="s">
        <v>32</v>
      </c>
      <c r="P1838" s="27"/>
      <c r="Q1838" s="29">
        <v>45202.4756944444</v>
      </c>
      <c r="R1838" s="27" t="s">
        <v>168</v>
      </c>
      <c r="S1838" s="22" t="s">
        <v>8902</v>
      </c>
      <c r="T1838" s="12" t="s">
        <v>5649</v>
      </c>
    </row>
    <row r="1839" customHeight="1" spans="1:20">
      <c r="A1839" s="10">
        <v>45202</v>
      </c>
      <c r="B1839" s="12" t="s">
        <v>8903</v>
      </c>
      <c r="C1839" s="12" t="s">
        <v>6126</v>
      </c>
      <c r="D1839" s="27"/>
      <c r="E1839" s="12">
        <v>13040952008</v>
      </c>
      <c r="F1839" s="12" t="s">
        <v>8904</v>
      </c>
      <c r="G1839" s="27" t="s">
        <v>336</v>
      </c>
      <c r="H1839" s="27"/>
      <c r="I1839" s="27" t="s">
        <v>75</v>
      </c>
      <c r="J1839" s="27" t="s">
        <v>27</v>
      </c>
      <c r="K1839" s="27" t="s">
        <v>28</v>
      </c>
      <c r="L1839" s="27" t="s">
        <v>43</v>
      </c>
      <c r="M1839" s="12" t="s">
        <v>30</v>
      </c>
      <c r="N1839" s="12" t="s">
        <v>743</v>
      </c>
      <c r="O1839" s="27" t="s">
        <v>32</v>
      </c>
      <c r="P1839" s="27"/>
      <c r="Q1839" s="29">
        <v>45202.41875</v>
      </c>
      <c r="R1839" s="27" t="s">
        <v>46</v>
      </c>
      <c r="S1839" s="22" t="s">
        <v>8905</v>
      </c>
      <c r="T1839" s="12" t="s">
        <v>8906</v>
      </c>
    </row>
    <row r="1840" customHeight="1" spans="1:20">
      <c r="A1840" s="10">
        <v>45202</v>
      </c>
      <c r="B1840" s="12" t="s">
        <v>8907</v>
      </c>
      <c r="C1840" s="12" t="s">
        <v>6126</v>
      </c>
      <c r="D1840" s="27"/>
      <c r="E1840" s="12">
        <v>15571701675</v>
      </c>
      <c r="F1840" s="12" t="s">
        <v>8908</v>
      </c>
      <c r="G1840" s="27" t="s">
        <v>336</v>
      </c>
      <c r="H1840" s="27"/>
      <c r="I1840" s="27" t="s">
        <v>5215</v>
      </c>
      <c r="J1840" s="27" t="s">
        <v>27</v>
      </c>
      <c r="K1840" s="27" t="s">
        <v>28</v>
      </c>
      <c r="L1840" s="27" t="s">
        <v>28</v>
      </c>
      <c r="M1840" s="12" t="s">
        <v>30</v>
      </c>
      <c r="N1840" s="12" t="s">
        <v>743</v>
      </c>
      <c r="O1840" s="27" t="s">
        <v>32</v>
      </c>
      <c r="P1840" s="27"/>
      <c r="Q1840" s="29">
        <v>45202.4291666667</v>
      </c>
      <c r="R1840" s="27" t="s">
        <v>46</v>
      </c>
      <c r="S1840" s="12" t="s">
        <v>8909</v>
      </c>
      <c r="T1840" s="12" t="s">
        <v>8910</v>
      </c>
    </row>
    <row r="1841" customHeight="1" spans="1:20">
      <c r="A1841" s="10">
        <v>45202</v>
      </c>
      <c r="B1841" s="12" t="s">
        <v>8911</v>
      </c>
      <c r="C1841" s="12" t="s">
        <v>7902</v>
      </c>
      <c r="D1841" s="27"/>
      <c r="E1841" s="12">
        <v>15572728393</v>
      </c>
      <c r="F1841" s="12" t="s">
        <v>8912</v>
      </c>
      <c r="G1841" s="27" t="s">
        <v>62</v>
      </c>
      <c r="H1841" s="27"/>
      <c r="I1841" s="27">
        <v>10015</v>
      </c>
      <c r="J1841" s="27" t="s">
        <v>27</v>
      </c>
      <c r="K1841" s="27" t="s">
        <v>195</v>
      </c>
      <c r="L1841" s="27" t="s">
        <v>29</v>
      </c>
      <c r="M1841" s="12" t="s">
        <v>30</v>
      </c>
      <c r="N1841" s="12" t="s">
        <v>31</v>
      </c>
      <c r="O1841" s="27" t="s">
        <v>32</v>
      </c>
      <c r="P1841" s="27"/>
      <c r="Q1841" s="29">
        <v>45202.7611111111</v>
      </c>
      <c r="R1841" s="27" t="s">
        <v>34</v>
      </c>
      <c r="S1841" s="22" t="s">
        <v>8913</v>
      </c>
      <c r="T1841" s="12" t="s">
        <v>8914</v>
      </c>
    </row>
    <row r="1842" customHeight="1" spans="1:20">
      <c r="A1842" s="10">
        <v>45202</v>
      </c>
      <c r="B1842" s="12" t="s">
        <v>8915</v>
      </c>
      <c r="C1842" s="12" t="s">
        <v>7120</v>
      </c>
      <c r="D1842" s="27"/>
      <c r="E1842" s="12">
        <v>15672501818</v>
      </c>
      <c r="F1842" s="12" t="s">
        <v>2955</v>
      </c>
      <c r="G1842" s="27" t="s">
        <v>69</v>
      </c>
      <c r="H1842" s="27"/>
      <c r="I1842" s="27">
        <v>10015</v>
      </c>
      <c r="J1842" s="27" t="s">
        <v>27</v>
      </c>
      <c r="K1842" s="27" t="s">
        <v>195</v>
      </c>
      <c r="L1842" s="27" t="s">
        <v>29</v>
      </c>
      <c r="M1842" s="12" t="s">
        <v>30</v>
      </c>
      <c r="N1842" s="12" t="s">
        <v>31</v>
      </c>
      <c r="O1842" s="27" t="s">
        <v>32</v>
      </c>
      <c r="P1842" s="27"/>
      <c r="Q1842" s="29">
        <v>45202.7208333333</v>
      </c>
      <c r="R1842" s="27" t="s">
        <v>34</v>
      </c>
      <c r="S1842" s="22" t="s">
        <v>8916</v>
      </c>
      <c r="T1842" s="22" t="s">
        <v>8917</v>
      </c>
    </row>
    <row r="1843" customHeight="1" spans="1:20">
      <c r="A1843" s="10">
        <v>45202</v>
      </c>
      <c r="B1843" s="12" t="s">
        <v>8918</v>
      </c>
      <c r="C1843" s="12" t="s">
        <v>5616</v>
      </c>
      <c r="D1843" s="27"/>
      <c r="E1843" s="12">
        <v>15587982294</v>
      </c>
      <c r="F1843" s="12" t="s">
        <v>8919</v>
      </c>
      <c r="G1843" s="27" t="s">
        <v>82</v>
      </c>
      <c r="H1843" s="27"/>
      <c r="I1843" s="27" t="s">
        <v>5215</v>
      </c>
      <c r="J1843" s="27" t="s">
        <v>27</v>
      </c>
      <c r="K1843" s="27" t="s">
        <v>28</v>
      </c>
      <c r="L1843" s="27" t="s">
        <v>43</v>
      </c>
      <c r="M1843" s="12" t="s">
        <v>44</v>
      </c>
      <c r="N1843" s="12" t="s">
        <v>31</v>
      </c>
      <c r="O1843" s="27" t="s">
        <v>32</v>
      </c>
      <c r="P1843" s="27"/>
      <c r="Q1843" s="29">
        <v>45202.6354166667</v>
      </c>
      <c r="R1843" s="27" t="s">
        <v>46</v>
      </c>
      <c r="S1843" s="12" t="s">
        <v>8920</v>
      </c>
      <c r="T1843" s="12" t="s">
        <v>8921</v>
      </c>
    </row>
    <row r="1844" customHeight="1" spans="1:20">
      <c r="A1844" s="10">
        <v>45202</v>
      </c>
      <c r="B1844" s="12" t="s">
        <v>8922</v>
      </c>
      <c r="C1844" s="12" t="s">
        <v>204</v>
      </c>
      <c r="D1844" s="27"/>
      <c r="E1844" s="12">
        <v>15629384088</v>
      </c>
      <c r="F1844" s="12" t="s">
        <v>8923</v>
      </c>
      <c r="G1844" s="27" t="s">
        <v>69</v>
      </c>
      <c r="H1844" s="27"/>
      <c r="I1844" s="27" t="s">
        <v>1181</v>
      </c>
      <c r="J1844" s="27" t="s">
        <v>27</v>
      </c>
      <c r="K1844" s="27" t="s">
        <v>28</v>
      </c>
      <c r="L1844" s="27" t="s">
        <v>43</v>
      </c>
      <c r="M1844" s="12" t="s">
        <v>44</v>
      </c>
      <c r="N1844" s="12" t="s">
        <v>208</v>
      </c>
      <c r="O1844" s="27" t="s">
        <v>32</v>
      </c>
      <c r="P1844" s="27"/>
      <c r="Q1844" s="29">
        <v>45202.425</v>
      </c>
      <c r="R1844" s="27" t="s">
        <v>56</v>
      </c>
      <c r="S1844" s="22" t="s">
        <v>8924</v>
      </c>
      <c r="T1844" s="12"/>
    </row>
    <row r="1845" customHeight="1" spans="1:20">
      <c r="A1845" s="10">
        <v>45202</v>
      </c>
      <c r="B1845" s="12" t="s">
        <v>8925</v>
      </c>
      <c r="C1845" s="12" t="s">
        <v>121</v>
      </c>
      <c r="D1845" s="27"/>
      <c r="E1845" s="12">
        <v>13872585878</v>
      </c>
      <c r="F1845" s="12" t="s">
        <v>8926</v>
      </c>
      <c r="G1845" s="27" t="s">
        <v>82</v>
      </c>
      <c r="H1845" s="27"/>
      <c r="I1845" s="27" t="s">
        <v>83</v>
      </c>
      <c r="J1845" s="27" t="s">
        <v>27</v>
      </c>
      <c r="K1845" s="27" t="s">
        <v>28</v>
      </c>
      <c r="L1845" s="27" t="s">
        <v>43</v>
      </c>
      <c r="M1845" s="12" t="s">
        <v>30</v>
      </c>
      <c r="N1845" s="12" t="s">
        <v>31</v>
      </c>
      <c r="O1845" s="27" t="s">
        <v>32</v>
      </c>
      <c r="P1845" s="27"/>
      <c r="Q1845" s="29">
        <v>45202.6180555556</v>
      </c>
      <c r="R1845" s="27" t="s">
        <v>56</v>
      </c>
      <c r="S1845" s="12" t="s">
        <v>8927</v>
      </c>
      <c r="T1845" s="12"/>
    </row>
    <row r="1846" customHeight="1" spans="1:20">
      <c r="A1846" s="10">
        <v>45202</v>
      </c>
      <c r="B1846" s="12" t="s">
        <v>8928</v>
      </c>
      <c r="C1846" s="12" t="s">
        <v>204</v>
      </c>
      <c r="D1846" s="27"/>
      <c r="E1846" s="12">
        <v>18986807897</v>
      </c>
      <c r="F1846" s="12" t="s">
        <v>5769</v>
      </c>
      <c r="G1846" s="27" t="s">
        <v>69</v>
      </c>
      <c r="H1846" s="27"/>
      <c r="I1846" s="27" t="s">
        <v>315</v>
      </c>
      <c r="J1846" s="27" t="s">
        <v>27</v>
      </c>
      <c r="K1846" s="27" t="s">
        <v>28</v>
      </c>
      <c r="L1846" s="27" t="s">
        <v>43</v>
      </c>
      <c r="M1846" s="12" t="s">
        <v>799</v>
      </c>
      <c r="N1846" s="12" t="s">
        <v>208</v>
      </c>
      <c r="O1846" s="27" t="s">
        <v>32</v>
      </c>
      <c r="P1846" s="27"/>
      <c r="Q1846" s="29">
        <v>45202.4479166667</v>
      </c>
      <c r="R1846" s="27" t="s">
        <v>56</v>
      </c>
      <c r="S1846" s="22" t="s">
        <v>8929</v>
      </c>
      <c r="T1846" s="12"/>
    </row>
    <row r="1847" customHeight="1" spans="1:20">
      <c r="A1847" s="10">
        <v>45202</v>
      </c>
      <c r="B1847" s="12" t="s">
        <v>8930</v>
      </c>
      <c r="C1847" s="12" t="s">
        <v>204</v>
      </c>
      <c r="D1847" s="27"/>
      <c r="E1847" s="12">
        <v>18571048226</v>
      </c>
      <c r="F1847" s="12" t="s">
        <v>3804</v>
      </c>
      <c r="G1847" s="27" t="s">
        <v>53</v>
      </c>
      <c r="H1847" s="27"/>
      <c r="I1847" s="27" t="s">
        <v>207</v>
      </c>
      <c r="J1847" s="27" t="s">
        <v>27</v>
      </c>
      <c r="K1847" s="27" t="s">
        <v>28</v>
      </c>
      <c r="L1847" s="27" t="s">
        <v>43</v>
      </c>
      <c r="M1847" s="12" t="s">
        <v>44</v>
      </c>
      <c r="N1847" s="12" t="s">
        <v>208</v>
      </c>
      <c r="O1847" s="27" t="s">
        <v>32</v>
      </c>
      <c r="P1847" s="27"/>
      <c r="Q1847" s="29">
        <v>45202.7263888889</v>
      </c>
      <c r="R1847" s="27" t="s">
        <v>56</v>
      </c>
      <c r="S1847" s="22" t="s">
        <v>8931</v>
      </c>
      <c r="T1847" s="12"/>
    </row>
    <row r="1848" customHeight="1" spans="1:20">
      <c r="A1848" s="10">
        <v>45202</v>
      </c>
      <c r="B1848" s="12" t="s">
        <v>8932</v>
      </c>
      <c r="C1848" s="12" t="s">
        <v>204</v>
      </c>
      <c r="D1848" s="27"/>
      <c r="E1848" s="12">
        <v>18671600719</v>
      </c>
      <c r="F1848" s="12" t="s">
        <v>8933</v>
      </c>
      <c r="G1848" s="27" t="s">
        <v>336</v>
      </c>
      <c r="H1848" s="27" t="s">
        <v>110</v>
      </c>
      <c r="I1848" s="27" t="s">
        <v>864</v>
      </c>
      <c r="J1848" s="27" t="s">
        <v>27</v>
      </c>
      <c r="K1848" s="27" t="s">
        <v>28</v>
      </c>
      <c r="L1848" s="27" t="s">
        <v>43</v>
      </c>
      <c r="M1848" s="12" t="s">
        <v>44</v>
      </c>
      <c r="N1848" s="12" t="s">
        <v>208</v>
      </c>
      <c r="O1848" s="27" t="s">
        <v>32</v>
      </c>
      <c r="P1848" s="27"/>
      <c r="Q1848" s="29">
        <v>45202.4888888889</v>
      </c>
      <c r="R1848" s="27" t="s">
        <v>56</v>
      </c>
      <c r="S1848" s="22" t="s">
        <v>8934</v>
      </c>
      <c r="T1848" s="12"/>
    </row>
    <row r="1849" customHeight="1" spans="1:20">
      <c r="A1849" s="10">
        <v>45202</v>
      </c>
      <c r="B1849" s="12" t="s">
        <v>8935</v>
      </c>
      <c r="C1849" s="12" t="s">
        <v>3870</v>
      </c>
      <c r="D1849" s="27"/>
      <c r="E1849" s="12">
        <v>15549317060</v>
      </c>
      <c r="F1849" s="12" t="s">
        <v>8936</v>
      </c>
      <c r="G1849" s="27" t="s">
        <v>336</v>
      </c>
      <c r="H1849" s="27" t="s">
        <v>110</v>
      </c>
      <c r="I1849" s="27">
        <v>10015</v>
      </c>
      <c r="J1849" s="27" t="s">
        <v>27</v>
      </c>
      <c r="K1849" s="27" t="s">
        <v>76</v>
      </c>
      <c r="L1849" s="27" t="s">
        <v>29</v>
      </c>
      <c r="M1849" s="12" t="s">
        <v>30</v>
      </c>
      <c r="N1849" s="12" t="s">
        <v>31</v>
      </c>
      <c r="O1849" s="27" t="s">
        <v>32</v>
      </c>
      <c r="P1849" s="27"/>
      <c r="Q1849" s="29">
        <v>45202.7222222222</v>
      </c>
      <c r="R1849" s="27" t="s">
        <v>34</v>
      </c>
      <c r="S1849" s="22" t="s">
        <v>8937</v>
      </c>
      <c r="T1849" s="22" t="s">
        <v>8938</v>
      </c>
    </row>
    <row r="1850" customHeight="1" spans="1:20">
      <c r="A1850" s="10">
        <v>45202</v>
      </c>
      <c r="B1850" s="12" t="s">
        <v>8939</v>
      </c>
      <c r="C1850" s="12" t="s">
        <v>204</v>
      </c>
      <c r="D1850" s="27"/>
      <c r="E1850" s="12">
        <v>71700375175</v>
      </c>
      <c r="F1850" s="12" t="s">
        <v>8940</v>
      </c>
      <c r="G1850" s="27" t="s">
        <v>82</v>
      </c>
      <c r="H1850" s="27" t="s">
        <v>110</v>
      </c>
      <c r="I1850" s="27" t="s">
        <v>117</v>
      </c>
      <c r="J1850" s="27" t="s">
        <v>27</v>
      </c>
      <c r="K1850" s="27" t="s">
        <v>28</v>
      </c>
      <c r="L1850" s="27" t="s">
        <v>43</v>
      </c>
      <c r="M1850" s="12" t="s">
        <v>169</v>
      </c>
      <c r="N1850" s="12" t="s">
        <v>208</v>
      </c>
      <c r="O1850" s="27" t="s">
        <v>32</v>
      </c>
      <c r="P1850" s="27"/>
      <c r="Q1850" s="29">
        <v>45202.4618055556</v>
      </c>
      <c r="R1850" s="27" t="s">
        <v>56</v>
      </c>
      <c r="S1850" s="22" t="s">
        <v>8941</v>
      </c>
      <c r="T1850" s="12"/>
    </row>
    <row r="1851" customHeight="1" spans="1:20">
      <c r="A1851" s="10">
        <v>45202</v>
      </c>
      <c r="B1851" s="12" t="s">
        <v>8942</v>
      </c>
      <c r="C1851" s="12" t="s">
        <v>2978</v>
      </c>
      <c r="D1851" s="27"/>
      <c r="E1851" s="12">
        <v>17671277361</v>
      </c>
      <c r="F1851" s="12" t="s">
        <v>7946</v>
      </c>
      <c r="G1851" s="27" t="s">
        <v>69</v>
      </c>
      <c r="H1851" s="27"/>
      <c r="I1851" s="27">
        <v>10015</v>
      </c>
      <c r="J1851" s="27" t="s">
        <v>27</v>
      </c>
      <c r="K1851" s="27" t="s">
        <v>195</v>
      </c>
      <c r="L1851" s="27" t="s">
        <v>29</v>
      </c>
      <c r="M1851" s="12" t="s">
        <v>30</v>
      </c>
      <c r="N1851" s="12" t="s">
        <v>31</v>
      </c>
      <c r="O1851" s="27" t="s">
        <v>32</v>
      </c>
      <c r="P1851" s="27"/>
      <c r="Q1851" s="29">
        <v>45202.6736111111</v>
      </c>
      <c r="R1851" s="27" t="s">
        <v>34</v>
      </c>
      <c r="S1851" s="22" t="s">
        <v>8943</v>
      </c>
      <c r="T1851" s="22" t="s">
        <v>8944</v>
      </c>
    </row>
    <row r="1852" customHeight="1" spans="1:20">
      <c r="A1852" s="10">
        <v>45202</v>
      </c>
      <c r="B1852" s="12" t="s">
        <v>8945</v>
      </c>
      <c r="C1852" s="12" t="s">
        <v>204</v>
      </c>
      <c r="D1852" s="27"/>
      <c r="E1852" s="12">
        <v>71700928525</v>
      </c>
      <c r="F1852" s="12" t="s">
        <v>8946</v>
      </c>
      <c r="G1852" s="27" t="s">
        <v>82</v>
      </c>
      <c r="H1852" s="27"/>
      <c r="I1852" s="27" t="s">
        <v>235</v>
      </c>
      <c r="J1852" s="27" t="s">
        <v>27</v>
      </c>
      <c r="K1852" s="27" t="s">
        <v>28</v>
      </c>
      <c r="L1852" s="27" t="s">
        <v>43</v>
      </c>
      <c r="M1852" s="12" t="s">
        <v>169</v>
      </c>
      <c r="N1852" s="12" t="s">
        <v>208</v>
      </c>
      <c r="O1852" s="27" t="s">
        <v>32</v>
      </c>
      <c r="P1852" s="27"/>
      <c r="Q1852" s="29">
        <v>45202.6333333333</v>
      </c>
      <c r="R1852" s="27" t="s">
        <v>56</v>
      </c>
      <c r="S1852" s="22" t="s">
        <v>8947</v>
      </c>
      <c r="T1852" s="12"/>
    </row>
    <row r="1853" customHeight="1" spans="1:20">
      <c r="A1853" s="10">
        <v>45202</v>
      </c>
      <c r="B1853" s="12" t="s">
        <v>8948</v>
      </c>
      <c r="C1853" s="12" t="s">
        <v>646</v>
      </c>
      <c r="D1853" s="27"/>
      <c r="E1853" s="12">
        <v>15587937090</v>
      </c>
      <c r="F1853" s="12" t="s">
        <v>8949</v>
      </c>
      <c r="G1853" s="27" t="s">
        <v>130</v>
      </c>
      <c r="H1853" s="27" t="s">
        <v>110</v>
      </c>
      <c r="I1853" s="27">
        <v>10015</v>
      </c>
      <c r="J1853" s="27" t="s">
        <v>27</v>
      </c>
      <c r="K1853" s="27" t="s">
        <v>76</v>
      </c>
      <c r="L1853" s="27" t="s">
        <v>29</v>
      </c>
      <c r="M1853" s="12" t="s">
        <v>30</v>
      </c>
      <c r="N1853" s="12" t="s">
        <v>31</v>
      </c>
      <c r="O1853" s="27" t="s">
        <v>32</v>
      </c>
      <c r="P1853" s="27"/>
      <c r="Q1853" s="29">
        <v>45202.7291666667</v>
      </c>
      <c r="R1853" s="27" t="s">
        <v>34</v>
      </c>
      <c r="S1853" s="22" t="s">
        <v>8950</v>
      </c>
      <c r="T1853" s="22" t="s">
        <v>8951</v>
      </c>
    </row>
    <row r="1854" customHeight="1" spans="1:20">
      <c r="A1854" s="10">
        <v>45202</v>
      </c>
      <c r="B1854" s="12" t="s">
        <v>8952</v>
      </c>
      <c r="C1854" s="12" t="s">
        <v>7563</v>
      </c>
      <c r="D1854" s="27"/>
      <c r="E1854" s="12">
        <v>13227271258</v>
      </c>
      <c r="F1854" s="12" t="s">
        <v>8953</v>
      </c>
      <c r="G1854" s="27" t="s">
        <v>336</v>
      </c>
      <c r="H1854" s="27"/>
      <c r="I1854" s="27">
        <v>10015</v>
      </c>
      <c r="J1854" s="27" t="s">
        <v>27</v>
      </c>
      <c r="K1854" s="27" t="s">
        <v>28</v>
      </c>
      <c r="L1854" s="27" t="s">
        <v>29</v>
      </c>
      <c r="M1854" s="12" t="s">
        <v>30</v>
      </c>
      <c r="N1854" s="12" t="s">
        <v>31</v>
      </c>
      <c r="O1854" s="27" t="s">
        <v>32</v>
      </c>
      <c r="P1854" s="27"/>
      <c r="Q1854" s="29">
        <v>45202.4527777778</v>
      </c>
      <c r="R1854" s="27" t="s">
        <v>34</v>
      </c>
      <c r="S1854" s="22" t="s">
        <v>8954</v>
      </c>
      <c r="T1854" s="22" t="s">
        <v>8955</v>
      </c>
    </row>
    <row r="1855" customHeight="1" spans="1:20">
      <c r="A1855" s="10">
        <v>45202</v>
      </c>
      <c r="B1855" s="12" t="s">
        <v>8956</v>
      </c>
      <c r="C1855" s="12" t="s">
        <v>204</v>
      </c>
      <c r="D1855" s="27"/>
      <c r="E1855" s="12">
        <v>15671035071</v>
      </c>
      <c r="F1855" s="12" t="s">
        <v>8957</v>
      </c>
      <c r="G1855" s="27" t="s">
        <v>130</v>
      </c>
      <c r="H1855" s="27"/>
      <c r="I1855" s="27" t="s">
        <v>448</v>
      </c>
      <c r="J1855" s="27" t="s">
        <v>27</v>
      </c>
      <c r="K1855" s="27" t="s">
        <v>28</v>
      </c>
      <c r="L1855" s="27" t="s">
        <v>43</v>
      </c>
      <c r="M1855" s="12" t="s">
        <v>30</v>
      </c>
      <c r="N1855" s="12" t="s">
        <v>208</v>
      </c>
      <c r="O1855" s="27" t="s">
        <v>32</v>
      </c>
      <c r="P1855" s="27"/>
      <c r="Q1855" s="29">
        <v>45202.4590277778</v>
      </c>
      <c r="R1855" s="27" t="s">
        <v>46</v>
      </c>
      <c r="S1855" s="22" t="s">
        <v>8958</v>
      </c>
      <c r="T1855" s="12" t="s">
        <v>8959</v>
      </c>
    </row>
    <row r="1856" customHeight="1" spans="1:20">
      <c r="A1856" s="10">
        <v>45202</v>
      </c>
      <c r="B1856" s="12" t="s">
        <v>8960</v>
      </c>
      <c r="C1856" s="12" t="s">
        <v>204</v>
      </c>
      <c r="D1856" s="27"/>
      <c r="E1856" s="12">
        <v>15629350030</v>
      </c>
      <c r="F1856" s="12" t="s">
        <v>8961</v>
      </c>
      <c r="G1856" s="27" t="s">
        <v>41</v>
      </c>
      <c r="H1856" s="27"/>
      <c r="I1856" s="27" t="s">
        <v>54</v>
      </c>
      <c r="J1856" s="27" t="s">
        <v>27</v>
      </c>
      <c r="K1856" s="27" t="s">
        <v>28</v>
      </c>
      <c r="L1856" s="27" t="s">
        <v>43</v>
      </c>
      <c r="M1856" s="12" t="s">
        <v>30</v>
      </c>
      <c r="N1856" s="12" t="s">
        <v>208</v>
      </c>
      <c r="O1856" s="27" t="s">
        <v>32</v>
      </c>
      <c r="P1856" s="27"/>
      <c r="Q1856" s="29">
        <v>45202.5930555556</v>
      </c>
      <c r="R1856" s="27" t="s">
        <v>46</v>
      </c>
      <c r="S1856" s="22" t="s">
        <v>8962</v>
      </c>
      <c r="T1856" s="12" t="s">
        <v>8963</v>
      </c>
    </row>
    <row r="1857" customHeight="1" spans="1:20">
      <c r="A1857" s="10">
        <v>45202</v>
      </c>
      <c r="B1857" s="12" t="s">
        <v>8964</v>
      </c>
      <c r="C1857" s="12" t="s">
        <v>646</v>
      </c>
      <c r="D1857" s="27"/>
      <c r="E1857" s="12">
        <v>15572791161</v>
      </c>
      <c r="F1857" s="12" t="s">
        <v>8965</v>
      </c>
      <c r="G1857" s="27" t="s">
        <v>336</v>
      </c>
      <c r="H1857" s="27" t="s">
        <v>110</v>
      </c>
      <c r="I1857" s="27" t="s">
        <v>241</v>
      </c>
      <c r="J1857" s="27" t="s">
        <v>27</v>
      </c>
      <c r="K1857" s="27" t="s">
        <v>28</v>
      </c>
      <c r="L1857" s="27" t="s">
        <v>43</v>
      </c>
      <c r="M1857" s="12" t="s">
        <v>44</v>
      </c>
      <c r="N1857" s="12" t="s">
        <v>31</v>
      </c>
      <c r="O1857" s="27" t="s">
        <v>32</v>
      </c>
      <c r="P1857" s="27"/>
      <c r="Q1857" s="29">
        <v>45202.4256944444</v>
      </c>
      <c r="R1857" s="27" t="s">
        <v>46</v>
      </c>
      <c r="S1857" s="22" t="s">
        <v>8966</v>
      </c>
      <c r="T1857" s="12" t="s">
        <v>8967</v>
      </c>
    </row>
    <row r="1858" customHeight="1" spans="1:20">
      <c r="A1858" s="10">
        <v>45202</v>
      </c>
      <c r="B1858" s="12" t="s">
        <v>8968</v>
      </c>
      <c r="C1858" s="12" t="s">
        <v>2978</v>
      </c>
      <c r="D1858" s="27"/>
      <c r="E1858" s="12">
        <v>13207217776</v>
      </c>
      <c r="F1858" s="12" t="s">
        <v>8969</v>
      </c>
      <c r="G1858" s="27" t="s">
        <v>130</v>
      </c>
      <c r="H1858" s="27" t="s">
        <v>137</v>
      </c>
      <c r="I1858" s="27" t="s">
        <v>207</v>
      </c>
      <c r="J1858" s="27" t="s">
        <v>27</v>
      </c>
      <c r="K1858" s="27" t="s">
        <v>28</v>
      </c>
      <c r="L1858" s="27" t="s">
        <v>43</v>
      </c>
      <c r="M1858" s="12" t="s">
        <v>30</v>
      </c>
      <c r="N1858" s="12" t="s">
        <v>31</v>
      </c>
      <c r="O1858" s="27" t="s">
        <v>32</v>
      </c>
      <c r="P1858" s="27"/>
      <c r="Q1858" s="29">
        <v>45202.5958333333</v>
      </c>
      <c r="R1858" s="27" t="s">
        <v>46</v>
      </c>
      <c r="S1858" s="22" t="s">
        <v>8970</v>
      </c>
      <c r="T1858" s="12" t="s">
        <v>8971</v>
      </c>
    </row>
    <row r="1859" customHeight="1" spans="1:20">
      <c r="A1859" s="10">
        <v>45202</v>
      </c>
      <c r="B1859" s="12" t="s">
        <v>8972</v>
      </c>
      <c r="C1859" s="12" t="s">
        <v>204</v>
      </c>
      <c r="D1859" s="27"/>
      <c r="E1859" s="12">
        <v>13227251687</v>
      </c>
      <c r="F1859" s="12" t="s">
        <v>8973</v>
      </c>
      <c r="G1859" s="27" t="s">
        <v>25</v>
      </c>
      <c r="H1859" s="27"/>
      <c r="I1859" s="27" t="s">
        <v>299</v>
      </c>
      <c r="J1859" s="27" t="s">
        <v>27</v>
      </c>
      <c r="K1859" s="27" t="s">
        <v>28</v>
      </c>
      <c r="L1859" s="27" t="s">
        <v>43</v>
      </c>
      <c r="M1859" s="12" t="s">
        <v>30</v>
      </c>
      <c r="N1859" s="12" t="s">
        <v>208</v>
      </c>
      <c r="O1859" s="27" t="s">
        <v>32</v>
      </c>
      <c r="P1859" s="27"/>
      <c r="Q1859" s="29">
        <v>45202.7243055556</v>
      </c>
      <c r="R1859" s="27" t="s">
        <v>46</v>
      </c>
      <c r="S1859" s="22" t="s">
        <v>8974</v>
      </c>
      <c r="T1859" s="12"/>
    </row>
    <row r="1860" customHeight="1" spans="1:20">
      <c r="A1860" s="10">
        <v>45202</v>
      </c>
      <c r="B1860" s="12" t="s">
        <v>8975</v>
      </c>
      <c r="C1860" s="12" t="s">
        <v>204</v>
      </c>
      <c r="D1860" s="27"/>
      <c r="E1860" s="12">
        <v>13227263069</v>
      </c>
      <c r="F1860" s="12" t="s">
        <v>8976</v>
      </c>
      <c r="G1860" s="27" t="s">
        <v>41</v>
      </c>
      <c r="H1860" s="27"/>
      <c r="I1860" s="27" t="s">
        <v>991</v>
      </c>
      <c r="J1860" s="27" t="s">
        <v>27</v>
      </c>
      <c r="K1860" s="27" t="s">
        <v>28</v>
      </c>
      <c r="L1860" s="27" t="s">
        <v>43</v>
      </c>
      <c r="M1860" s="12" t="s">
        <v>44</v>
      </c>
      <c r="N1860" s="12" t="s">
        <v>208</v>
      </c>
      <c r="O1860" s="27" t="s">
        <v>32</v>
      </c>
      <c r="P1860" s="27"/>
      <c r="Q1860" s="29">
        <v>45202.6611111111</v>
      </c>
      <c r="R1860" s="27" t="s">
        <v>56</v>
      </c>
      <c r="S1860" s="22" t="s">
        <v>8977</v>
      </c>
      <c r="T1860" s="12"/>
    </row>
    <row r="1861" customHeight="1" spans="1:20">
      <c r="A1861" s="10">
        <v>45202</v>
      </c>
      <c r="B1861" s="12" t="s">
        <v>8978</v>
      </c>
      <c r="C1861" s="12" t="s">
        <v>204</v>
      </c>
      <c r="D1861" s="27"/>
      <c r="E1861" s="12">
        <v>13264915572</v>
      </c>
      <c r="F1861" s="12" t="s">
        <v>8979</v>
      </c>
      <c r="G1861" s="27" t="s">
        <v>336</v>
      </c>
      <c r="H1861" s="27" t="s">
        <v>110</v>
      </c>
      <c r="I1861" s="27" t="s">
        <v>337</v>
      </c>
      <c r="J1861" s="27" t="s">
        <v>27</v>
      </c>
      <c r="K1861" s="27" t="s">
        <v>28</v>
      </c>
      <c r="L1861" s="27" t="s">
        <v>43</v>
      </c>
      <c r="M1861" s="12" t="s">
        <v>44</v>
      </c>
      <c r="N1861" s="12" t="s">
        <v>208</v>
      </c>
      <c r="O1861" s="27" t="s">
        <v>32</v>
      </c>
      <c r="P1861" s="27"/>
      <c r="Q1861" s="29">
        <v>45202.69375</v>
      </c>
      <c r="R1861" s="27" t="s">
        <v>56</v>
      </c>
      <c r="S1861" s="22" t="s">
        <v>8980</v>
      </c>
      <c r="T1861" s="12"/>
    </row>
    <row r="1862" customHeight="1" spans="1:20">
      <c r="A1862" s="10">
        <v>45202</v>
      </c>
      <c r="B1862" s="12" t="s">
        <v>8981</v>
      </c>
      <c r="C1862" s="12" t="s">
        <v>204</v>
      </c>
      <c r="D1862" s="27"/>
      <c r="E1862" s="12">
        <v>13277399708</v>
      </c>
      <c r="F1862" s="12" t="s">
        <v>8982</v>
      </c>
      <c r="G1862" s="27" t="s">
        <v>41</v>
      </c>
      <c r="H1862" s="27"/>
      <c r="I1862" s="27" t="s">
        <v>1181</v>
      </c>
      <c r="J1862" s="27" t="s">
        <v>27</v>
      </c>
      <c r="K1862" s="27" t="s">
        <v>28</v>
      </c>
      <c r="L1862" s="27" t="s">
        <v>43</v>
      </c>
      <c r="M1862" s="12" t="s">
        <v>44</v>
      </c>
      <c r="N1862" s="12" t="s">
        <v>208</v>
      </c>
      <c r="O1862" s="27" t="s">
        <v>32</v>
      </c>
      <c r="P1862" s="27"/>
      <c r="Q1862" s="29">
        <v>45202.4583333333</v>
      </c>
      <c r="R1862" s="27" t="s">
        <v>56</v>
      </c>
      <c r="S1862" s="22" t="s">
        <v>8983</v>
      </c>
      <c r="T1862" s="12"/>
    </row>
    <row r="1863" customHeight="1" spans="1:20">
      <c r="A1863" s="10">
        <v>45202</v>
      </c>
      <c r="B1863" s="12" t="s">
        <v>8984</v>
      </c>
      <c r="C1863" s="12" t="s">
        <v>204</v>
      </c>
      <c r="D1863" s="27"/>
      <c r="E1863" s="12">
        <v>15549340373</v>
      </c>
      <c r="F1863" s="12" t="s">
        <v>8985</v>
      </c>
      <c r="G1863" s="27" t="s">
        <v>25</v>
      </c>
      <c r="H1863" s="27"/>
      <c r="I1863" s="27" t="s">
        <v>241</v>
      </c>
      <c r="J1863" s="27" t="s">
        <v>27</v>
      </c>
      <c r="K1863" s="27" t="s">
        <v>28</v>
      </c>
      <c r="L1863" s="27" t="s">
        <v>43</v>
      </c>
      <c r="M1863" s="12" t="s">
        <v>44</v>
      </c>
      <c r="N1863" s="12" t="s">
        <v>208</v>
      </c>
      <c r="O1863" s="27" t="s">
        <v>32</v>
      </c>
      <c r="P1863" s="27"/>
      <c r="Q1863" s="29">
        <v>45202.4743055556</v>
      </c>
      <c r="R1863" s="27" t="s">
        <v>56</v>
      </c>
      <c r="S1863" s="22" t="s">
        <v>8986</v>
      </c>
      <c r="T1863" s="12"/>
    </row>
    <row r="1864" customHeight="1" spans="1:20">
      <c r="A1864" s="10">
        <v>45202</v>
      </c>
      <c r="B1864" s="12" t="s">
        <v>8987</v>
      </c>
      <c r="C1864" s="12" t="s">
        <v>204</v>
      </c>
      <c r="D1864" s="27"/>
      <c r="E1864" s="12">
        <v>15571727558</v>
      </c>
      <c r="F1864" s="12" t="s">
        <v>8988</v>
      </c>
      <c r="G1864" s="27" t="s">
        <v>194</v>
      </c>
      <c r="H1864" s="27"/>
      <c r="I1864" s="27" t="s">
        <v>83</v>
      </c>
      <c r="J1864" s="27" t="s">
        <v>27</v>
      </c>
      <c r="K1864" s="27" t="s">
        <v>28</v>
      </c>
      <c r="L1864" s="27" t="s">
        <v>43</v>
      </c>
      <c r="M1864" s="12" t="s">
        <v>44</v>
      </c>
      <c r="N1864" s="12" t="s">
        <v>208</v>
      </c>
      <c r="O1864" s="27" t="s">
        <v>32</v>
      </c>
      <c r="P1864" s="27"/>
      <c r="Q1864" s="29">
        <v>45202.73125</v>
      </c>
      <c r="R1864" s="27" t="s">
        <v>56</v>
      </c>
      <c r="S1864" s="22" t="s">
        <v>8989</v>
      </c>
      <c r="T1864" s="12"/>
    </row>
    <row r="1865" customHeight="1" spans="1:20">
      <c r="A1865" s="10">
        <v>45202</v>
      </c>
      <c r="B1865" s="12" t="s">
        <v>8990</v>
      </c>
      <c r="C1865" s="12" t="s">
        <v>204</v>
      </c>
      <c r="D1865" s="27"/>
      <c r="E1865" s="12">
        <v>15572757116</v>
      </c>
      <c r="F1865" s="12" t="s">
        <v>8991</v>
      </c>
      <c r="G1865" s="27" t="s">
        <v>69</v>
      </c>
      <c r="H1865" s="27"/>
      <c r="I1865" s="27" t="s">
        <v>207</v>
      </c>
      <c r="J1865" s="27" t="s">
        <v>27</v>
      </c>
      <c r="K1865" s="27" t="s">
        <v>28</v>
      </c>
      <c r="L1865" s="27" t="s">
        <v>43</v>
      </c>
      <c r="M1865" s="12" t="s">
        <v>30</v>
      </c>
      <c r="N1865" s="12" t="s">
        <v>208</v>
      </c>
      <c r="O1865" s="27" t="s">
        <v>32</v>
      </c>
      <c r="P1865" s="27"/>
      <c r="Q1865" s="29">
        <v>45202.7472222222</v>
      </c>
      <c r="R1865" s="27" t="s">
        <v>56</v>
      </c>
      <c r="S1865" s="22" t="s">
        <v>8992</v>
      </c>
      <c r="T1865" s="12"/>
    </row>
    <row r="1866" customHeight="1" spans="1:20">
      <c r="A1866" s="10">
        <v>45202</v>
      </c>
      <c r="B1866" s="12" t="s">
        <v>8993</v>
      </c>
      <c r="C1866" s="12" t="s">
        <v>204</v>
      </c>
      <c r="D1866" s="27"/>
      <c r="E1866" s="12">
        <v>15572773738</v>
      </c>
      <c r="F1866" s="12" t="s">
        <v>8994</v>
      </c>
      <c r="G1866" s="27" t="s">
        <v>130</v>
      </c>
      <c r="H1866" s="27"/>
      <c r="I1866" s="27" t="s">
        <v>70</v>
      </c>
      <c r="J1866" s="27" t="s">
        <v>27</v>
      </c>
      <c r="K1866" s="27" t="s">
        <v>28</v>
      </c>
      <c r="L1866" s="27" t="s">
        <v>43</v>
      </c>
      <c r="M1866" s="12" t="s">
        <v>30</v>
      </c>
      <c r="N1866" s="12" t="s">
        <v>208</v>
      </c>
      <c r="O1866" s="27" t="s">
        <v>32</v>
      </c>
      <c r="P1866" s="27"/>
      <c r="Q1866" s="29">
        <v>45202.4916666667</v>
      </c>
      <c r="R1866" s="27" t="s">
        <v>56</v>
      </c>
      <c r="S1866" s="22" t="s">
        <v>8995</v>
      </c>
      <c r="T1866" s="12"/>
    </row>
    <row r="1867" customHeight="1" spans="1:20">
      <c r="A1867" s="10">
        <v>45202</v>
      </c>
      <c r="B1867" s="12" t="s">
        <v>8996</v>
      </c>
      <c r="C1867" s="12" t="s">
        <v>274</v>
      </c>
      <c r="D1867" s="27"/>
      <c r="E1867" s="12">
        <v>15549310000</v>
      </c>
      <c r="F1867" s="12" t="s">
        <v>8997</v>
      </c>
      <c r="G1867" s="27" t="s">
        <v>62</v>
      </c>
      <c r="H1867" s="27"/>
      <c r="I1867" s="27" t="s">
        <v>299</v>
      </c>
      <c r="J1867" s="27" t="s">
        <v>27</v>
      </c>
      <c r="K1867" s="27" t="s">
        <v>28</v>
      </c>
      <c r="L1867" s="27" t="s">
        <v>43</v>
      </c>
      <c r="M1867" s="12" t="s">
        <v>30</v>
      </c>
      <c r="N1867" s="12" t="s">
        <v>208</v>
      </c>
      <c r="O1867" s="27" t="s">
        <v>32</v>
      </c>
      <c r="P1867" s="27"/>
      <c r="Q1867" s="29">
        <v>45202.6965277778</v>
      </c>
      <c r="R1867" s="27" t="s">
        <v>56</v>
      </c>
      <c r="S1867" s="22" t="s">
        <v>8998</v>
      </c>
      <c r="T1867" s="12"/>
    </row>
    <row r="1868" customHeight="1" spans="1:20">
      <c r="A1868" s="10">
        <v>45202</v>
      </c>
      <c r="B1868" s="12" t="s">
        <v>8999</v>
      </c>
      <c r="C1868" s="12" t="s">
        <v>204</v>
      </c>
      <c r="D1868" s="27"/>
      <c r="E1868" s="12">
        <v>15586369322</v>
      </c>
      <c r="F1868" s="12" t="s">
        <v>9000</v>
      </c>
      <c r="G1868" s="27" t="s">
        <v>25</v>
      </c>
      <c r="H1868" s="27"/>
      <c r="I1868" s="27" t="s">
        <v>315</v>
      </c>
      <c r="J1868" s="27" t="s">
        <v>27</v>
      </c>
      <c r="K1868" s="27" t="s">
        <v>28</v>
      </c>
      <c r="L1868" s="27" t="s">
        <v>43</v>
      </c>
      <c r="M1868" s="12" t="s">
        <v>44</v>
      </c>
      <c r="N1868" s="12" t="s">
        <v>208</v>
      </c>
      <c r="O1868" s="27" t="s">
        <v>32</v>
      </c>
      <c r="P1868" s="27"/>
      <c r="Q1868" s="29">
        <v>45202.4520833333</v>
      </c>
      <c r="R1868" s="27" t="s">
        <v>56</v>
      </c>
      <c r="S1868" s="22" t="s">
        <v>9001</v>
      </c>
      <c r="T1868" s="12"/>
    </row>
    <row r="1869" customHeight="1" spans="1:20">
      <c r="A1869" s="10">
        <v>45202</v>
      </c>
      <c r="B1869" s="12" t="s">
        <v>9002</v>
      </c>
      <c r="C1869" s="12" t="s">
        <v>204</v>
      </c>
      <c r="D1869" s="27"/>
      <c r="E1869" s="12">
        <v>15629362495</v>
      </c>
      <c r="F1869" s="12" t="s">
        <v>9003</v>
      </c>
      <c r="G1869" s="27" t="s">
        <v>41</v>
      </c>
      <c r="H1869" s="27"/>
      <c r="I1869" s="27" t="s">
        <v>412</v>
      </c>
      <c r="J1869" s="27" t="s">
        <v>27</v>
      </c>
      <c r="K1869" s="27" t="s">
        <v>28</v>
      </c>
      <c r="L1869" s="27" t="s">
        <v>43</v>
      </c>
      <c r="M1869" s="12" t="s">
        <v>30</v>
      </c>
      <c r="N1869" s="12" t="s">
        <v>208</v>
      </c>
      <c r="O1869" s="27" t="s">
        <v>32</v>
      </c>
      <c r="P1869" s="27"/>
      <c r="Q1869" s="29">
        <v>45202.7618055556</v>
      </c>
      <c r="R1869" s="27" t="s">
        <v>56</v>
      </c>
      <c r="S1869" s="22" t="s">
        <v>9004</v>
      </c>
      <c r="T1869" s="12"/>
    </row>
    <row r="1870" customHeight="1" spans="1:20">
      <c r="A1870" s="10">
        <v>45202</v>
      </c>
      <c r="B1870" s="12" t="s">
        <v>9005</v>
      </c>
      <c r="C1870" s="12" t="s">
        <v>204</v>
      </c>
      <c r="D1870" s="27"/>
      <c r="E1870" s="12">
        <v>15629364489</v>
      </c>
      <c r="F1870" s="12" t="s">
        <v>9006</v>
      </c>
      <c r="G1870" s="27" t="s">
        <v>130</v>
      </c>
      <c r="H1870" s="27"/>
      <c r="I1870" s="27" t="s">
        <v>124</v>
      </c>
      <c r="J1870" s="27" t="s">
        <v>27</v>
      </c>
      <c r="K1870" s="27" t="s">
        <v>28</v>
      </c>
      <c r="L1870" s="27" t="s">
        <v>43</v>
      </c>
      <c r="M1870" s="12" t="s">
        <v>44</v>
      </c>
      <c r="N1870" s="12" t="s">
        <v>208</v>
      </c>
      <c r="O1870" s="27" t="s">
        <v>32</v>
      </c>
      <c r="P1870" s="27"/>
      <c r="Q1870" s="29">
        <v>45202.6055555556</v>
      </c>
      <c r="R1870" s="27" t="s">
        <v>56</v>
      </c>
      <c r="S1870" s="22" t="s">
        <v>9007</v>
      </c>
      <c r="T1870" s="12"/>
    </row>
    <row r="1871" customHeight="1" spans="1:20">
      <c r="A1871" s="10">
        <v>45202</v>
      </c>
      <c r="B1871" s="12" t="s">
        <v>9008</v>
      </c>
      <c r="C1871" s="12" t="s">
        <v>204</v>
      </c>
      <c r="D1871" s="27"/>
      <c r="E1871" s="12">
        <v>15629379736</v>
      </c>
      <c r="F1871" s="12" t="s">
        <v>9009</v>
      </c>
      <c r="G1871" s="27" t="s">
        <v>336</v>
      </c>
      <c r="H1871" s="27"/>
      <c r="I1871" s="27" t="s">
        <v>299</v>
      </c>
      <c r="J1871" s="27" t="s">
        <v>27</v>
      </c>
      <c r="K1871" s="27" t="s">
        <v>28</v>
      </c>
      <c r="L1871" s="27" t="s">
        <v>43</v>
      </c>
      <c r="M1871" s="12" t="s">
        <v>30</v>
      </c>
      <c r="N1871" s="12" t="s">
        <v>208</v>
      </c>
      <c r="O1871" s="27" t="s">
        <v>32</v>
      </c>
      <c r="P1871" s="27"/>
      <c r="Q1871" s="29">
        <v>45202.6951388889</v>
      </c>
      <c r="R1871" s="27" t="s">
        <v>56</v>
      </c>
      <c r="S1871" s="22" t="s">
        <v>9010</v>
      </c>
      <c r="T1871" s="12"/>
    </row>
    <row r="1872" customHeight="1" spans="1:20">
      <c r="A1872" s="10">
        <v>45202</v>
      </c>
      <c r="B1872" s="12" t="s">
        <v>9011</v>
      </c>
      <c r="C1872" s="12" t="s">
        <v>204</v>
      </c>
      <c r="D1872" s="27"/>
      <c r="E1872" s="12">
        <v>15671076805</v>
      </c>
      <c r="F1872" s="12" t="s">
        <v>9012</v>
      </c>
      <c r="G1872" s="27" t="s">
        <v>25</v>
      </c>
      <c r="H1872" s="27"/>
      <c r="I1872" s="27" t="s">
        <v>111</v>
      </c>
      <c r="J1872" s="27" t="s">
        <v>27</v>
      </c>
      <c r="K1872" s="27" t="s">
        <v>28</v>
      </c>
      <c r="L1872" s="27" t="s">
        <v>43</v>
      </c>
      <c r="M1872" s="12" t="s">
        <v>30</v>
      </c>
      <c r="N1872" s="12" t="s">
        <v>208</v>
      </c>
      <c r="O1872" s="27" t="s">
        <v>32</v>
      </c>
      <c r="P1872" s="27"/>
      <c r="Q1872" s="29">
        <v>45202.6041666667</v>
      </c>
      <c r="R1872" s="27" t="s">
        <v>56</v>
      </c>
      <c r="S1872" s="22" t="s">
        <v>9013</v>
      </c>
      <c r="T1872" s="12"/>
    </row>
    <row r="1873" customHeight="1" spans="1:20">
      <c r="A1873" s="10">
        <v>45202</v>
      </c>
      <c r="B1873" s="12" t="s">
        <v>9014</v>
      </c>
      <c r="C1873" s="12" t="s">
        <v>204</v>
      </c>
      <c r="D1873" s="27"/>
      <c r="E1873" s="12">
        <v>15672523836</v>
      </c>
      <c r="F1873" s="12" t="s">
        <v>9015</v>
      </c>
      <c r="G1873" s="27" t="s">
        <v>53</v>
      </c>
      <c r="H1873" s="27"/>
      <c r="I1873" s="27" t="s">
        <v>412</v>
      </c>
      <c r="J1873" s="27" t="s">
        <v>27</v>
      </c>
      <c r="K1873" s="27" t="s">
        <v>28</v>
      </c>
      <c r="L1873" s="27" t="s">
        <v>43</v>
      </c>
      <c r="M1873" s="12" t="s">
        <v>30</v>
      </c>
      <c r="N1873" s="12" t="s">
        <v>208</v>
      </c>
      <c r="O1873" s="27" t="s">
        <v>32</v>
      </c>
      <c r="P1873" s="27"/>
      <c r="Q1873" s="29">
        <v>45202.7215277778</v>
      </c>
      <c r="R1873" s="27" t="s">
        <v>56</v>
      </c>
      <c r="S1873" s="22" t="s">
        <v>9016</v>
      </c>
      <c r="T1873" s="12"/>
    </row>
    <row r="1874" customHeight="1" spans="1:20">
      <c r="A1874" s="10">
        <v>45202</v>
      </c>
      <c r="B1874" s="12" t="s">
        <v>9017</v>
      </c>
      <c r="C1874" s="12" t="s">
        <v>204</v>
      </c>
      <c r="D1874" s="27"/>
      <c r="E1874" s="12">
        <v>18608607561</v>
      </c>
      <c r="F1874" s="12" t="s">
        <v>9018</v>
      </c>
      <c r="G1874" s="27" t="s">
        <v>62</v>
      </c>
      <c r="H1874" s="27" t="s">
        <v>540</v>
      </c>
      <c r="I1874" s="27" t="s">
        <v>299</v>
      </c>
      <c r="J1874" s="27" t="s">
        <v>27</v>
      </c>
      <c r="K1874" s="27" t="s">
        <v>28</v>
      </c>
      <c r="L1874" s="27" t="s">
        <v>43</v>
      </c>
      <c r="M1874" s="12" t="s">
        <v>30</v>
      </c>
      <c r="N1874" s="12" t="s">
        <v>208</v>
      </c>
      <c r="O1874" s="27" t="s">
        <v>32</v>
      </c>
      <c r="P1874" s="27"/>
      <c r="Q1874" s="29">
        <v>45202.7333333333</v>
      </c>
      <c r="R1874" s="27" t="s">
        <v>56</v>
      </c>
      <c r="S1874" s="22" t="s">
        <v>9019</v>
      </c>
      <c r="T1874" s="12"/>
    </row>
    <row r="1875" customHeight="1" spans="1:20">
      <c r="A1875" s="10">
        <v>45202</v>
      </c>
      <c r="B1875" s="12" t="s">
        <v>9020</v>
      </c>
      <c r="C1875" s="12" t="s">
        <v>204</v>
      </c>
      <c r="D1875" s="27"/>
      <c r="E1875" s="12">
        <v>18671779596</v>
      </c>
      <c r="F1875" s="12" t="s">
        <v>9021</v>
      </c>
      <c r="G1875" s="27" t="s">
        <v>69</v>
      </c>
      <c r="H1875" s="27"/>
      <c r="I1875" s="27" t="s">
        <v>75</v>
      </c>
      <c r="J1875" s="27" t="s">
        <v>27</v>
      </c>
      <c r="K1875" s="27" t="s">
        <v>28</v>
      </c>
      <c r="L1875" s="27" t="s">
        <v>43</v>
      </c>
      <c r="M1875" s="12" t="s">
        <v>44</v>
      </c>
      <c r="N1875" s="12" t="s">
        <v>208</v>
      </c>
      <c r="O1875" s="27" t="s">
        <v>32</v>
      </c>
      <c r="P1875" s="27"/>
      <c r="Q1875" s="29">
        <v>45202.4569444444</v>
      </c>
      <c r="R1875" s="27" t="s">
        <v>56</v>
      </c>
      <c r="S1875" s="22" t="s">
        <v>9022</v>
      </c>
      <c r="T1875" s="12"/>
    </row>
    <row r="1876" customHeight="1" spans="1:20">
      <c r="A1876" s="10">
        <v>45202</v>
      </c>
      <c r="B1876" s="12" t="s">
        <v>9023</v>
      </c>
      <c r="C1876" s="12" t="s">
        <v>204</v>
      </c>
      <c r="D1876" s="27"/>
      <c r="E1876" s="12">
        <v>18672098269</v>
      </c>
      <c r="F1876" s="12" t="s">
        <v>9024</v>
      </c>
      <c r="G1876" s="27" t="s">
        <v>69</v>
      </c>
      <c r="H1876" s="27"/>
      <c r="I1876" s="27" t="s">
        <v>1072</v>
      </c>
      <c r="J1876" s="27" t="s">
        <v>27</v>
      </c>
      <c r="K1876" s="27" t="s">
        <v>28</v>
      </c>
      <c r="L1876" s="27" t="s">
        <v>43</v>
      </c>
      <c r="M1876" s="12" t="s">
        <v>44</v>
      </c>
      <c r="N1876" s="12" t="s">
        <v>208</v>
      </c>
      <c r="O1876" s="27" t="s">
        <v>32</v>
      </c>
      <c r="P1876" s="27"/>
      <c r="Q1876" s="29">
        <v>45202.6631944444</v>
      </c>
      <c r="R1876" s="27" t="s">
        <v>56</v>
      </c>
      <c r="S1876" s="22" t="s">
        <v>9025</v>
      </c>
      <c r="T1876" s="12"/>
    </row>
    <row r="1877" customHeight="1" spans="1:20">
      <c r="A1877" s="10">
        <v>45202</v>
      </c>
      <c r="B1877" s="12" t="s">
        <v>9026</v>
      </c>
      <c r="C1877" s="12" t="s">
        <v>1240</v>
      </c>
      <c r="D1877" s="27"/>
      <c r="E1877" s="12">
        <v>18571000679</v>
      </c>
      <c r="F1877" s="12" t="s">
        <v>9027</v>
      </c>
      <c r="G1877" s="27" t="s">
        <v>53</v>
      </c>
      <c r="H1877" s="27" t="s">
        <v>110</v>
      </c>
      <c r="I1877" s="27" t="s">
        <v>6588</v>
      </c>
      <c r="J1877" s="27" t="s">
        <v>27</v>
      </c>
      <c r="K1877" s="27" t="s">
        <v>28</v>
      </c>
      <c r="L1877" s="27" t="s">
        <v>5216</v>
      </c>
      <c r="M1877" s="12" t="s">
        <v>44</v>
      </c>
      <c r="N1877" s="12" t="s">
        <v>31</v>
      </c>
      <c r="O1877" s="27" t="s">
        <v>32</v>
      </c>
      <c r="P1877" s="27"/>
      <c r="Q1877" s="29">
        <v>45202.4611111111</v>
      </c>
      <c r="R1877" s="27" t="s">
        <v>46</v>
      </c>
      <c r="S1877" s="12" t="s">
        <v>9028</v>
      </c>
      <c r="T1877" s="12"/>
    </row>
    <row r="1878" customHeight="1" spans="1:20">
      <c r="A1878" s="10">
        <v>45202</v>
      </c>
      <c r="B1878" s="12" t="s">
        <v>9029</v>
      </c>
      <c r="C1878" s="12" t="s">
        <v>6855</v>
      </c>
      <c r="D1878" s="27"/>
      <c r="E1878" s="12">
        <v>71701009181</v>
      </c>
      <c r="F1878" s="12" t="s">
        <v>9030</v>
      </c>
      <c r="G1878" s="27" t="s">
        <v>82</v>
      </c>
      <c r="H1878" s="27" t="s">
        <v>148</v>
      </c>
      <c r="I1878" s="27" t="s">
        <v>864</v>
      </c>
      <c r="J1878" s="27" t="s">
        <v>27</v>
      </c>
      <c r="K1878" s="27" t="s">
        <v>28</v>
      </c>
      <c r="L1878" s="27" t="s">
        <v>43</v>
      </c>
      <c r="M1878" s="12" t="s">
        <v>169</v>
      </c>
      <c r="N1878" s="12" t="s">
        <v>31</v>
      </c>
      <c r="O1878" s="27" t="s">
        <v>32</v>
      </c>
      <c r="P1878" s="27"/>
      <c r="Q1878" s="29">
        <v>45202.5631944444</v>
      </c>
      <c r="R1878" s="27" t="s">
        <v>46</v>
      </c>
      <c r="S1878" s="22" t="s">
        <v>9031</v>
      </c>
      <c r="T1878" s="12"/>
    </row>
    <row r="1879" customHeight="1" spans="1:20">
      <c r="A1879" s="10">
        <v>45202</v>
      </c>
      <c r="B1879" s="12" t="s">
        <v>9032</v>
      </c>
      <c r="C1879" s="12" t="s">
        <v>204</v>
      </c>
      <c r="D1879" s="27"/>
      <c r="E1879" s="12">
        <v>71700815716</v>
      </c>
      <c r="F1879" s="12" t="s">
        <v>9033</v>
      </c>
      <c r="G1879" s="27" t="s">
        <v>82</v>
      </c>
      <c r="H1879" s="27"/>
      <c r="I1879" s="27" t="s">
        <v>168</v>
      </c>
      <c r="J1879" s="27" t="s">
        <v>27</v>
      </c>
      <c r="K1879" s="27" t="s">
        <v>28</v>
      </c>
      <c r="L1879" s="27" t="s">
        <v>43</v>
      </c>
      <c r="M1879" s="12" t="s">
        <v>169</v>
      </c>
      <c r="N1879" s="12" t="s">
        <v>208</v>
      </c>
      <c r="O1879" s="27" t="s">
        <v>32</v>
      </c>
      <c r="P1879" s="27"/>
      <c r="Q1879" s="29">
        <v>45202.6729166667</v>
      </c>
      <c r="R1879" s="27" t="s">
        <v>46</v>
      </c>
      <c r="S1879" s="22" t="s">
        <v>9034</v>
      </c>
      <c r="T1879" s="12"/>
    </row>
    <row r="1880" customHeight="1" spans="1:20">
      <c r="A1880" s="10">
        <v>45202</v>
      </c>
      <c r="B1880" s="12" t="s">
        <v>9035</v>
      </c>
      <c r="C1880" s="12" t="s">
        <v>2978</v>
      </c>
      <c r="D1880" s="27"/>
      <c r="E1880" s="12">
        <v>18571008516</v>
      </c>
      <c r="F1880" s="12" t="s">
        <v>9036</v>
      </c>
      <c r="G1880" s="27" t="s">
        <v>130</v>
      </c>
      <c r="H1880" s="27"/>
      <c r="I1880" s="27">
        <v>10015</v>
      </c>
      <c r="J1880" s="27" t="s">
        <v>27</v>
      </c>
      <c r="K1880" s="27" t="s">
        <v>76</v>
      </c>
      <c r="L1880" s="27" t="s">
        <v>29</v>
      </c>
      <c r="M1880" s="12" t="s">
        <v>44</v>
      </c>
      <c r="N1880" s="12" t="s">
        <v>31</v>
      </c>
      <c r="O1880" s="27" t="s">
        <v>32</v>
      </c>
      <c r="P1880" s="27"/>
      <c r="Q1880" s="29">
        <v>45202.6833333333</v>
      </c>
      <c r="R1880" s="27" t="s">
        <v>34</v>
      </c>
      <c r="S1880" s="22" t="s">
        <v>9037</v>
      </c>
      <c r="T1880" s="12"/>
    </row>
    <row r="1881" customHeight="1" spans="1:20">
      <c r="A1881" s="10">
        <v>45202</v>
      </c>
      <c r="B1881" s="12" t="s">
        <v>9038</v>
      </c>
      <c r="C1881" s="12" t="s">
        <v>204</v>
      </c>
      <c r="D1881" s="27"/>
      <c r="E1881" s="12">
        <v>71701025604</v>
      </c>
      <c r="F1881" s="12" t="s">
        <v>9039</v>
      </c>
      <c r="G1881" s="27" t="s">
        <v>82</v>
      </c>
      <c r="H1881" s="27" t="s">
        <v>148</v>
      </c>
      <c r="I1881" s="27" t="s">
        <v>168</v>
      </c>
      <c r="J1881" s="27" t="s">
        <v>27</v>
      </c>
      <c r="K1881" s="27" t="s">
        <v>28</v>
      </c>
      <c r="L1881" s="27" t="s">
        <v>43</v>
      </c>
      <c r="M1881" s="12" t="s">
        <v>169</v>
      </c>
      <c r="N1881" s="12" t="s">
        <v>208</v>
      </c>
      <c r="O1881" s="27" t="s">
        <v>32</v>
      </c>
      <c r="P1881" s="27"/>
      <c r="Q1881" s="29">
        <v>45202.6722222222</v>
      </c>
      <c r="R1881" s="27" t="s">
        <v>46</v>
      </c>
      <c r="S1881" s="12" t="s">
        <v>9040</v>
      </c>
      <c r="T1881" s="12"/>
    </row>
    <row r="1882" customHeight="1" spans="1:20">
      <c r="A1882" s="10">
        <v>45202</v>
      </c>
      <c r="B1882" s="12" t="s">
        <v>9041</v>
      </c>
      <c r="C1882" s="12" t="s">
        <v>204</v>
      </c>
      <c r="D1882" s="27"/>
      <c r="E1882" s="12">
        <v>71700505397</v>
      </c>
      <c r="F1882" s="12" t="s">
        <v>9042</v>
      </c>
      <c r="G1882" s="27" t="s">
        <v>82</v>
      </c>
      <c r="H1882" s="27"/>
      <c r="I1882" s="27" t="s">
        <v>4047</v>
      </c>
      <c r="J1882" s="27" t="s">
        <v>27</v>
      </c>
      <c r="K1882" s="27" t="s">
        <v>28</v>
      </c>
      <c r="L1882" s="27" t="s">
        <v>43</v>
      </c>
      <c r="M1882" s="12" t="s">
        <v>169</v>
      </c>
      <c r="N1882" s="12" t="s">
        <v>208</v>
      </c>
      <c r="O1882" s="27" t="s">
        <v>32</v>
      </c>
      <c r="P1882" s="27"/>
      <c r="Q1882" s="29">
        <v>45202.6090277778</v>
      </c>
      <c r="R1882" s="27" t="s">
        <v>46</v>
      </c>
      <c r="S1882" s="12" t="s">
        <v>9043</v>
      </c>
      <c r="T1882" s="12"/>
    </row>
    <row r="1883" customHeight="1" spans="1:20">
      <c r="A1883" s="10">
        <v>45202</v>
      </c>
      <c r="B1883" s="12" t="s">
        <v>9044</v>
      </c>
      <c r="C1883" s="12" t="s">
        <v>7176</v>
      </c>
      <c r="D1883" s="27"/>
      <c r="E1883" s="12">
        <v>15572752355</v>
      </c>
      <c r="F1883" s="12" t="s">
        <v>9045</v>
      </c>
      <c r="G1883" s="27" t="s">
        <v>130</v>
      </c>
      <c r="H1883" s="27"/>
      <c r="I1883" s="27">
        <v>10015</v>
      </c>
      <c r="J1883" s="27" t="s">
        <v>27</v>
      </c>
      <c r="K1883" s="27" t="s">
        <v>76</v>
      </c>
      <c r="L1883" s="27" t="s">
        <v>29</v>
      </c>
      <c r="M1883" s="12" t="s">
        <v>30</v>
      </c>
      <c r="N1883" s="12" t="s">
        <v>31</v>
      </c>
      <c r="O1883" s="27" t="s">
        <v>32</v>
      </c>
      <c r="P1883" s="27"/>
      <c r="Q1883" s="29">
        <v>45202.5972222222</v>
      </c>
      <c r="R1883" s="27" t="s">
        <v>34</v>
      </c>
      <c r="S1883" s="22" t="s">
        <v>9046</v>
      </c>
      <c r="T1883" s="12" t="s">
        <v>9047</v>
      </c>
    </row>
    <row r="1884" customHeight="1" spans="1:20">
      <c r="A1884" s="10">
        <v>45202</v>
      </c>
      <c r="B1884" s="12" t="s">
        <v>9048</v>
      </c>
      <c r="C1884" s="12" t="s">
        <v>6302</v>
      </c>
      <c r="D1884" s="27"/>
      <c r="E1884" s="12">
        <v>13100783500</v>
      </c>
      <c r="F1884" s="12" t="s">
        <v>9049</v>
      </c>
      <c r="G1884" s="27" t="s">
        <v>41</v>
      </c>
      <c r="H1884" s="27"/>
      <c r="I1884" s="27" t="s">
        <v>412</v>
      </c>
      <c r="J1884" s="27" t="s">
        <v>27</v>
      </c>
      <c r="K1884" s="27" t="s">
        <v>28</v>
      </c>
      <c r="L1884" s="27" t="s">
        <v>43</v>
      </c>
      <c r="M1884" s="12" t="s">
        <v>30</v>
      </c>
      <c r="N1884" s="12" t="s">
        <v>31</v>
      </c>
      <c r="O1884" s="27" t="s">
        <v>32</v>
      </c>
      <c r="P1884" s="27"/>
      <c r="Q1884" s="29">
        <v>45202.4402777778</v>
      </c>
      <c r="R1884" s="27" t="s">
        <v>46</v>
      </c>
      <c r="S1884" s="22" t="s">
        <v>9050</v>
      </c>
      <c r="T1884" s="12" t="s">
        <v>9051</v>
      </c>
    </row>
    <row r="1885" customHeight="1" spans="1:20">
      <c r="A1885" s="10">
        <v>45202</v>
      </c>
      <c r="B1885" s="12" t="s">
        <v>9052</v>
      </c>
      <c r="C1885" s="12" t="s">
        <v>8250</v>
      </c>
      <c r="D1885" s="27"/>
      <c r="E1885" s="12">
        <v>15571705078</v>
      </c>
      <c r="F1885" s="12" t="s">
        <v>5754</v>
      </c>
      <c r="G1885" s="27" t="s">
        <v>41</v>
      </c>
      <c r="H1885" s="27"/>
      <c r="I1885" s="27" t="s">
        <v>270</v>
      </c>
      <c r="J1885" s="27" t="s">
        <v>27</v>
      </c>
      <c r="K1885" s="27" t="s">
        <v>28</v>
      </c>
      <c r="L1885" s="27" t="s">
        <v>43</v>
      </c>
      <c r="M1885" s="12" t="s">
        <v>30</v>
      </c>
      <c r="N1885" s="12" t="s">
        <v>31</v>
      </c>
      <c r="O1885" s="27" t="s">
        <v>32</v>
      </c>
      <c r="P1885" s="27"/>
      <c r="Q1885" s="29">
        <v>45202.6826388889</v>
      </c>
      <c r="R1885" s="27" t="s">
        <v>46</v>
      </c>
      <c r="S1885" s="22" t="s">
        <v>9053</v>
      </c>
      <c r="T1885" s="12" t="s">
        <v>9054</v>
      </c>
    </row>
    <row r="1886" customHeight="1" spans="1:20">
      <c r="A1886" s="10">
        <v>45202</v>
      </c>
      <c r="B1886" s="12" t="s">
        <v>9055</v>
      </c>
      <c r="C1886" s="12" t="s">
        <v>6302</v>
      </c>
      <c r="D1886" s="27"/>
      <c r="E1886" s="12">
        <v>18695072010</v>
      </c>
      <c r="F1886" s="12" t="s">
        <v>9056</v>
      </c>
      <c r="G1886" s="27" t="s">
        <v>130</v>
      </c>
      <c r="H1886" s="27"/>
      <c r="I1886" s="27" t="s">
        <v>63</v>
      </c>
      <c r="J1886" s="27" t="s">
        <v>27</v>
      </c>
      <c r="K1886" s="27" t="s">
        <v>28</v>
      </c>
      <c r="L1886" s="27" t="s">
        <v>43</v>
      </c>
      <c r="M1886" s="12" t="s">
        <v>30</v>
      </c>
      <c r="N1886" s="12" t="s">
        <v>31</v>
      </c>
      <c r="O1886" s="27" t="s">
        <v>32</v>
      </c>
      <c r="P1886" s="27"/>
      <c r="Q1886" s="29">
        <v>45202.5958333333</v>
      </c>
      <c r="R1886" s="27" t="s">
        <v>46</v>
      </c>
      <c r="S1886" s="22" t="s">
        <v>9057</v>
      </c>
      <c r="T1886" s="12" t="s">
        <v>9058</v>
      </c>
    </row>
    <row r="1887" customHeight="1" spans="1:20">
      <c r="A1887" s="10">
        <v>45202</v>
      </c>
      <c r="B1887" s="12" t="s">
        <v>9059</v>
      </c>
      <c r="C1887" s="12" t="s">
        <v>50</v>
      </c>
      <c r="D1887" s="27"/>
      <c r="E1887" s="12">
        <v>13098400444</v>
      </c>
      <c r="F1887" s="12" t="s">
        <v>9060</v>
      </c>
      <c r="G1887" s="27" t="s">
        <v>130</v>
      </c>
      <c r="H1887" s="27"/>
      <c r="I1887" s="27" t="s">
        <v>162</v>
      </c>
      <c r="J1887" s="27" t="s">
        <v>27</v>
      </c>
      <c r="K1887" s="27" t="s">
        <v>28</v>
      </c>
      <c r="L1887" s="27" t="s">
        <v>43</v>
      </c>
      <c r="M1887" s="12" t="s">
        <v>30</v>
      </c>
      <c r="N1887" s="12" t="s">
        <v>31</v>
      </c>
      <c r="O1887" s="27" t="s">
        <v>32</v>
      </c>
      <c r="P1887" s="27"/>
      <c r="Q1887" s="29">
        <v>45202.5756944444</v>
      </c>
      <c r="R1887" s="27" t="s">
        <v>46</v>
      </c>
      <c r="S1887" s="22" t="s">
        <v>9061</v>
      </c>
      <c r="T1887" s="12" t="s">
        <v>9062</v>
      </c>
    </row>
    <row r="1888" customHeight="1" spans="1:20">
      <c r="A1888" s="10">
        <v>45202</v>
      </c>
      <c r="B1888" s="12" t="s">
        <v>9063</v>
      </c>
      <c r="C1888" s="12" t="s">
        <v>50</v>
      </c>
      <c r="D1888" s="27"/>
      <c r="E1888" s="12">
        <v>15629388812</v>
      </c>
      <c r="F1888" s="12" t="s">
        <v>9064</v>
      </c>
      <c r="G1888" s="27" t="s">
        <v>130</v>
      </c>
      <c r="H1888" s="27"/>
      <c r="I1888" s="27" t="s">
        <v>131</v>
      </c>
      <c r="J1888" s="27" t="s">
        <v>27</v>
      </c>
      <c r="K1888" s="27" t="s">
        <v>28</v>
      </c>
      <c r="L1888" s="27" t="s">
        <v>43</v>
      </c>
      <c r="M1888" s="12" t="s">
        <v>30</v>
      </c>
      <c r="N1888" s="12" t="s">
        <v>31</v>
      </c>
      <c r="O1888" s="27" t="s">
        <v>32</v>
      </c>
      <c r="P1888" s="27"/>
      <c r="Q1888" s="29">
        <v>45202.4701388889</v>
      </c>
      <c r="R1888" s="27" t="s">
        <v>56</v>
      </c>
      <c r="S1888" s="12" t="s">
        <v>9065</v>
      </c>
      <c r="T1888" s="12"/>
    </row>
    <row r="1889" customHeight="1" spans="1:20">
      <c r="A1889" s="10">
        <v>45202</v>
      </c>
      <c r="B1889" s="12" t="s">
        <v>9066</v>
      </c>
      <c r="C1889" s="12" t="s">
        <v>50</v>
      </c>
      <c r="D1889" s="27"/>
      <c r="E1889" s="12">
        <v>13135812311</v>
      </c>
      <c r="F1889" s="12" t="s">
        <v>9067</v>
      </c>
      <c r="G1889" s="27" t="s">
        <v>130</v>
      </c>
      <c r="H1889" s="27"/>
      <c r="I1889" s="27" t="s">
        <v>732</v>
      </c>
      <c r="J1889" s="27" t="s">
        <v>27</v>
      </c>
      <c r="K1889" s="27" t="s">
        <v>28</v>
      </c>
      <c r="L1889" s="27" t="s">
        <v>43</v>
      </c>
      <c r="M1889" s="12" t="s">
        <v>30</v>
      </c>
      <c r="N1889" s="12" t="s">
        <v>31</v>
      </c>
      <c r="O1889" s="27" t="s">
        <v>32</v>
      </c>
      <c r="P1889" s="27"/>
      <c r="Q1889" s="29">
        <v>45202.5819444444</v>
      </c>
      <c r="R1889" s="27" t="s">
        <v>56</v>
      </c>
      <c r="S1889" s="12" t="s">
        <v>9068</v>
      </c>
      <c r="T1889" s="12"/>
    </row>
    <row r="1890" customHeight="1" spans="1:20">
      <c r="A1890" s="10">
        <v>45202</v>
      </c>
      <c r="B1890" s="12" t="s">
        <v>9069</v>
      </c>
      <c r="C1890" s="12" t="s">
        <v>50</v>
      </c>
      <c r="D1890" s="27"/>
      <c r="E1890" s="12">
        <v>13085152517</v>
      </c>
      <c r="F1890" s="12" t="s">
        <v>2860</v>
      </c>
      <c r="G1890" s="27" t="s">
        <v>53</v>
      </c>
      <c r="H1890" s="27"/>
      <c r="I1890" s="27" t="s">
        <v>337</v>
      </c>
      <c r="J1890" s="27" t="s">
        <v>27</v>
      </c>
      <c r="K1890" s="27" t="s">
        <v>28</v>
      </c>
      <c r="L1890" s="27" t="s">
        <v>43</v>
      </c>
      <c r="M1890" s="12" t="s">
        <v>30</v>
      </c>
      <c r="N1890" s="12" t="s">
        <v>31</v>
      </c>
      <c r="O1890" s="27" t="s">
        <v>32</v>
      </c>
      <c r="P1890" s="27"/>
      <c r="Q1890" s="29">
        <v>45202.5930555556</v>
      </c>
      <c r="R1890" s="27" t="s">
        <v>56</v>
      </c>
      <c r="S1890" s="12" t="s">
        <v>9070</v>
      </c>
      <c r="T1890" s="12"/>
    </row>
    <row r="1891" customHeight="1" spans="1:20">
      <c r="A1891" s="10">
        <v>45202</v>
      </c>
      <c r="B1891" s="12" t="s">
        <v>9071</v>
      </c>
      <c r="C1891" s="12" t="s">
        <v>6302</v>
      </c>
      <c r="D1891" s="27"/>
      <c r="E1891" s="12">
        <v>13085158899</v>
      </c>
      <c r="F1891" s="12" t="s">
        <v>9072</v>
      </c>
      <c r="G1891" s="27" t="s">
        <v>130</v>
      </c>
      <c r="H1891" s="27"/>
      <c r="I1891" s="27" t="s">
        <v>1181</v>
      </c>
      <c r="J1891" s="27" t="s">
        <v>27</v>
      </c>
      <c r="K1891" s="27" t="s">
        <v>28</v>
      </c>
      <c r="L1891" s="27" t="s">
        <v>43</v>
      </c>
      <c r="M1891" s="12" t="s">
        <v>30</v>
      </c>
      <c r="N1891" s="12" t="s">
        <v>31</v>
      </c>
      <c r="O1891" s="27" t="s">
        <v>32</v>
      </c>
      <c r="P1891" s="27"/>
      <c r="Q1891" s="29">
        <v>45202.4104166667</v>
      </c>
      <c r="R1891" s="27" t="s">
        <v>46</v>
      </c>
      <c r="S1891" s="22" t="s">
        <v>9073</v>
      </c>
      <c r="T1891" s="12"/>
    </row>
    <row r="1892" customHeight="1" spans="1:20">
      <c r="A1892" s="10">
        <v>45202</v>
      </c>
      <c r="B1892" s="12" t="s">
        <v>9074</v>
      </c>
      <c r="C1892" s="12" t="s">
        <v>50</v>
      </c>
      <c r="D1892" s="27"/>
      <c r="E1892" s="12">
        <v>18671769347</v>
      </c>
      <c r="F1892" s="12" t="s">
        <v>9075</v>
      </c>
      <c r="G1892" s="27" t="s">
        <v>41</v>
      </c>
      <c r="H1892" s="27" t="s">
        <v>418</v>
      </c>
      <c r="I1892" s="27" t="s">
        <v>162</v>
      </c>
      <c r="J1892" s="27" t="s">
        <v>27</v>
      </c>
      <c r="K1892" s="27" t="s">
        <v>28</v>
      </c>
      <c r="L1892" s="27" t="s">
        <v>43</v>
      </c>
      <c r="M1892" s="12" t="s">
        <v>44</v>
      </c>
      <c r="N1892" s="12" t="s">
        <v>31</v>
      </c>
      <c r="O1892" s="27" t="s">
        <v>32</v>
      </c>
      <c r="P1892" s="27"/>
      <c r="Q1892" s="29">
        <v>45202.3861111111</v>
      </c>
      <c r="R1892" s="27" t="s">
        <v>56</v>
      </c>
      <c r="S1892" s="12" t="s">
        <v>9076</v>
      </c>
      <c r="T1892" s="12"/>
    </row>
    <row r="1893" customHeight="1" spans="1:20">
      <c r="A1893" s="10">
        <v>45202</v>
      </c>
      <c r="B1893" s="12" t="s">
        <v>9077</v>
      </c>
      <c r="C1893" s="12" t="s">
        <v>50</v>
      </c>
      <c r="D1893" s="27"/>
      <c r="E1893" s="12">
        <v>15507202653</v>
      </c>
      <c r="F1893" s="12" t="s">
        <v>9078</v>
      </c>
      <c r="G1893" s="27" t="s">
        <v>82</v>
      </c>
      <c r="H1893" s="27"/>
      <c r="I1893" s="27" t="s">
        <v>104</v>
      </c>
      <c r="J1893" s="27" t="s">
        <v>27</v>
      </c>
      <c r="K1893" s="27" t="s">
        <v>28</v>
      </c>
      <c r="L1893" s="27" t="s">
        <v>43</v>
      </c>
      <c r="M1893" s="12" t="s">
        <v>30</v>
      </c>
      <c r="N1893" s="12" t="s">
        <v>31</v>
      </c>
      <c r="O1893" s="27" t="s">
        <v>32</v>
      </c>
      <c r="P1893" s="27"/>
      <c r="Q1893" s="29">
        <v>45202.3777777778</v>
      </c>
      <c r="R1893" s="27" t="s">
        <v>56</v>
      </c>
      <c r="S1893" s="12" t="s">
        <v>9079</v>
      </c>
      <c r="T1893" s="12"/>
    </row>
    <row r="1894" customHeight="1" spans="1:20">
      <c r="A1894" s="10">
        <v>45202</v>
      </c>
      <c r="B1894" s="12" t="s">
        <v>9080</v>
      </c>
      <c r="C1894" s="12" t="s">
        <v>50</v>
      </c>
      <c r="D1894" s="27"/>
      <c r="E1894" s="12">
        <v>13227261242</v>
      </c>
      <c r="F1894" s="12" t="s">
        <v>9081</v>
      </c>
      <c r="G1894" s="27" t="s">
        <v>336</v>
      </c>
      <c r="H1894" s="27"/>
      <c r="I1894" s="27" t="s">
        <v>315</v>
      </c>
      <c r="J1894" s="27" t="s">
        <v>27</v>
      </c>
      <c r="K1894" s="27" t="s">
        <v>28</v>
      </c>
      <c r="L1894" s="27" t="s">
        <v>43</v>
      </c>
      <c r="M1894" s="12" t="s">
        <v>30</v>
      </c>
      <c r="N1894" s="12" t="s">
        <v>31</v>
      </c>
      <c r="O1894" s="27" t="s">
        <v>32</v>
      </c>
      <c r="P1894" s="27"/>
      <c r="Q1894" s="29">
        <v>45202.5993055556</v>
      </c>
      <c r="R1894" s="27" t="s">
        <v>56</v>
      </c>
      <c r="S1894" s="12" t="s">
        <v>9082</v>
      </c>
      <c r="T1894" s="12"/>
    </row>
    <row r="1895" customHeight="1" spans="1:20">
      <c r="A1895" s="10">
        <v>45202</v>
      </c>
      <c r="B1895" s="12" t="s">
        <v>9083</v>
      </c>
      <c r="C1895" s="12" t="s">
        <v>50</v>
      </c>
      <c r="D1895" s="27"/>
      <c r="E1895" s="12">
        <v>13114459549</v>
      </c>
      <c r="F1895" s="12" t="s">
        <v>9084</v>
      </c>
      <c r="G1895" s="27" t="s">
        <v>130</v>
      </c>
      <c r="H1895" s="27"/>
      <c r="I1895" s="27" t="s">
        <v>124</v>
      </c>
      <c r="J1895" s="27" t="s">
        <v>27</v>
      </c>
      <c r="K1895" s="27" t="s">
        <v>28</v>
      </c>
      <c r="L1895" s="27" t="s">
        <v>43</v>
      </c>
      <c r="M1895" s="12" t="s">
        <v>30</v>
      </c>
      <c r="N1895" s="12" t="s">
        <v>31</v>
      </c>
      <c r="O1895" s="27" t="s">
        <v>32</v>
      </c>
      <c r="P1895" s="27"/>
      <c r="Q1895" s="29">
        <v>45202.5784722222</v>
      </c>
      <c r="R1895" s="27" t="s">
        <v>56</v>
      </c>
      <c r="S1895" s="12" t="s">
        <v>9085</v>
      </c>
      <c r="T1895" s="12"/>
    </row>
    <row r="1896" customHeight="1" spans="1:20">
      <c r="A1896" s="10">
        <v>45202</v>
      </c>
      <c r="B1896" s="12" t="s">
        <v>9086</v>
      </c>
      <c r="C1896" s="12" t="s">
        <v>5170</v>
      </c>
      <c r="D1896" s="27"/>
      <c r="E1896" s="12">
        <v>15671052346</v>
      </c>
      <c r="F1896" s="12" t="s">
        <v>9087</v>
      </c>
      <c r="G1896" s="27" t="s">
        <v>130</v>
      </c>
      <c r="H1896" s="27"/>
      <c r="I1896" s="27" t="s">
        <v>54</v>
      </c>
      <c r="J1896" s="27" t="s">
        <v>27</v>
      </c>
      <c r="K1896" s="27" t="s">
        <v>28</v>
      </c>
      <c r="L1896" s="27" t="s">
        <v>43</v>
      </c>
      <c r="M1896" s="12" t="s">
        <v>30</v>
      </c>
      <c r="N1896" s="12" t="s">
        <v>31</v>
      </c>
      <c r="O1896" s="27" t="s">
        <v>32</v>
      </c>
      <c r="P1896" s="27"/>
      <c r="Q1896" s="29">
        <v>45202.3777777778</v>
      </c>
      <c r="R1896" s="27" t="s">
        <v>46</v>
      </c>
      <c r="S1896" s="22" t="s">
        <v>9088</v>
      </c>
      <c r="T1896" s="12"/>
    </row>
    <row r="1897" customHeight="1" spans="1:20">
      <c r="A1897" s="10">
        <v>45202</v>
      </c>
      <c r="B1897" s="12" t="s">
        <v>9089</v>
      </c>
      <c r="C1897" s="12" t="s">
        <v>1475</v>
      </c>
      <c r="D1897" s="27"/>
      <c r="E1897" s="12">
        <v>15571776785</v>
      </c>
      <c r="F1897" s="12" t="s">
        <v>5097</v>
      </c>
      <c r="G1897" s="27" t="s">
        <v>130</v>
      </c>
      <c r="H1897" s="27" t="s">
        <v>148</v>
      </c>
      <c r="I1897" s="27" t="s">
        <v>241</v>
      </c>
      <c r="J1897" s="27" t="s">
        <v>27</v>
      </c>
      <c r="K1897" s="27" t="s">
        <v>28</v>
      </c>
      <c r="L1897" s="27" t="s">
        <v>43</v>
      </c>
      <c r="M1897" s="12" t="s">
        <v>30</v>
      </c>
      <c r="N1897" s="12" t="s">
        <v>31</v>
      </c>
      <c r="O1897" s="27" t="s">
        <v>32</v>
      </c>
      <c r="P1897" s="27"/>
      <c r="Q1897" s="29">
        <v>45202.6486111111</v>
      </c>
      <c r="R1897" s="27" t="s">
        <v>46</v>
      </c>
      <c r="S1897" s="22" t="s">
        <v>9090</v>
      </c>
      <c r="T1897" s="12"/>
    </row>
    <row r="1898" customHeight="1" spans="1:20">
      <c r="A1898" s="10">
        <v>45202</v>
      </c>
      <c r="B1898" s="12" t="s">
        <v>9091</v>
      </c>
      <c r="C1898" s="12" t="s">
        <v>817</v>
      </c>
      <c r="D1898" s="27"/>
      <c r="E1898" s="12">
        <v>15671035529</v>
      </c>
      <c r="F1898" s="12" t="s">
        <v>9092</v>
      </c>
      <c r="G1898" s="27" t="s">
        <v>82</v>
      </c>
      <c r="H1898" s="27"/>
      <c r="I1898" s="27" t="s">
        <v>259</v>
      </c>
      <c r="J1898" s="27" t="s">
        <v>27</v>
      </c>
      <c r="K1898" s="27" t="s">
        <v>28</v>
      </c>
      <c r="L1898" s="27" t="s">
        <v>43</v>
      </c>
      <c r="M1898" s="12" t="s">
        <v>44</v>
      </c>
      <c r="N1898" s="12" t="s">
        <v>31</v>
      </c>
      <c r="O1898" s="27" t="s">
        <v>32</v>
      </c>
      <c r="P1898" s="27"/>
      <c r="Q1898" s="29">
        <v>45202.7180555556</v>
      </c>
      <c r="R1898" s="27" t="s">
        <v>46</v>
      </c>
      <c r="S1898" s="22" t="s">
        <v>9093</v>
      </c>
      <c r="T1898" s="12" t="s">
        <v>9094</v>
      </c>
    </row>
    <row r="1899" customHeight="1" spans="1:20">
      <c r="A1899" s="10">
        <v>45202</v>
      </c>
      <c r="B1899" s="12" t="s">
        <v>9095</v>
      </c>
      <c r="C1899" s="12" t="s">
        <v>817</v>
      </c>
      <c r="D1899" s="27"/>
      <c r="E1899" s="12">
        <v>16607205989</v>
      </c>
      <c r="F1899" s="12" t="s">
        <v>3444</v>
      </c>
      <c r="G1899" s="27" t="s">
        <v>82</v>
      </c>
      <c r="H1899" s="27"/>
      <c r="I1899" s="27" t="s">
        <v>701</v>
      </c>
      <c r="J1899" s="27" t="s">
        <v>27</v>
      </c>
      <c r="K1899" s="27" t="s">
        <v>28</v>
      </c>
      <c r="L1899" s="27" t="s">
        <v>43</v>
      </c>
      <c r="M1899" s="12" t="s">
        <v>44</v>
      </c>
      <c r="N1899" s="12" t="s">
        <v>31</v>
      </c>
      <c r="O1899" s="27" t="s">
        <v>32</v>
      </c>
      <c r="P1899" s="27"/>
      <c r="Q1899" s="29">
        <v>45202.6083333333</v>
      </c>
      <c r="R1899" s="27" t="s">
        <v>46</v>
      </c>
      <c r="S1899" s="22" t="s">
        <v>9096</v>
      </c>
      <c r="T1899" s="12" t="s">
        <v>9097</v>
      </c>
    </row>
    <row r="1900" customHeight="1" spans="1:20">
      <c r="A1900" s="10">
        <v>45202</v>
      </c>
      <c r="B1900" s="12" t="s">
        <v>9098</v>
      </c>
      <c r="C1900" s="12" t="s">
        <v>2825</v>
      </c>
      <c r="D1900" s="27"/>
      <c r="E1900" s="12">
        <v>13098415063</v>
      </c>
      <c r="F1900" s="12" t="s">
        <v>9099</v>
      </c>
      <c r="G1900" s="27" t="s">
        <v>82</v>
      </c>
      <c r="H1900" s="27"/>
      <c r="I1900" s="27" t="s">
        <v>412</v>
      </c>
      <c r="J1900" s="27" t="s">
        <v>27</v>
      </c>
      <c r="K1900" s="27" t="s">
        <v>28</v>
      </c>
      <c r="L1900" s="27" t="s">
        <v>43</v>
      </c>
      <c r="M1900" s="12" t="s">
        <v>44</v>
      </c>
      <c r="N1900" s="12" t="s">
        <v>31</v>
      </c>
      <c r="O1900" s="27" t="s">
        <v>32</v>
      </c>
      <c r="P1900" s="27"/>
      <c r="Q1900" s="29">
        <v>45202.6444444444</v>
      </c>
      <c r="R1900" s="27" t="s">
        <v>46</v>
      </c>
      <c r="S1900" s="22" t="s">
        <v>9100</v>
      </c>
      <c r="T1900" s="12" t="s">
        <v>9101</v>
      </c>
    </row>
    <row r="1901" customHeight="1" spans="1:20">
      <c r="A1901" s="10">
        <v>45202</v>
      </c>
      <c r="B1901" s="12" t="s">
        <v>9102</v>
      </c>
      <c r="C1901" s="12" t="s">
        <v>2825</v>
      </c>
      <c r="D1901" s="27"/>
      <c r="E1901" s="12">
        <v>18572396197</v>
      </c>
      <c r="F1901" s="12" t="s">
        <v>9103</v>
      </c>
      <c r="G1901" s="27" t="s">
        <v>82</v>
      </c>
      <c r="H1901" s="27"/>
      <c r="I1901" s="27" t="s">
        <v>880</v>
      </c>
      <c r="J1901" s="27" t="s">
        <v>27</v>
      </c>
      <c r="K1901" s="27" t="s">
        <v>28</v>
      </c>
      <c r="L1901" s="27" t="s">
        <v>43</v>
      </c>
      <c r="M1901" s="12" t="s">
        <v>44</v>
      </c>
      <c r="N1901" s="12" t="s">
        <v>31</v>
      </c>
      <c r="O1901" s="27" t="s">
        <v>32</v>
      </c>
      <c r="P1901" s="27"/>
      <c r="Q1901" s="29">
        <v>45202.6305555556</v>
      </c>
      <c r="R1901" s="27" t="s">
        <v>46</v>
      </c>
      <c r="S1901" s="22" t="s">
        <v>9104</v>
      </c>
      <c r="T1901" s="12" t="s">
        <v>9101</v>
      </c>
    </row>
    <row r="1902" customHeight="1" spans="1:20">
      <c r="A1902" s="10">
        <v>45202</v>
      </c>
      <c r="B1902" s="12" t="s">
        <v>9105</v>
      </c>
      <c r="C1902" s="12" t="s">
        <v>5616</v>
      </c>
      <c r="D1902" s="27"/>
      <c r="E1902" s="12">
        <v>18571019159</v>
      </c>
      <c r="F1902" s="12" t="s">
        <v>9106</v>
      </c>
      <c r="G1902" s="27" t="s">
        <v>130</v>
      </c>
      <c r="H1902" s="27"/>
      <c r="I1902" s="27" t="s">
        <v>864</v>
      </c>
      <c r="J1902" s="27" t="s">
        <v>27</v>
      </c>
      <c r="K1902" s="27" t="s">
        <v>28</v>
      </c>
      <c r="L1902" s="27" t="s">
        <v>43</v>
      </c>
      <c r="M1902" s="12" t="s">
        <v>30</v>
      </c>
      <c r="N1902" s="12" t="s">
        <v>31</v>
      </c>
      <c r="O1902" s="27" t="s">
        <v>32</v>
      </c>
      <c r="P1902" s="27"/>
      <c r="Q1902" s="29">
        <v>45202.4729166667</v>
      </c>
      <c r="R1902" s="27" t="s">
        <v>46</v>
      </c>
      <c r="S1902" s="22" t="s">
        <v>9107</v>
      </c>
      <c r="T1902" s="12" t="s">
        <v>9108</v>
      </c>
    </row>
    <row r="1903" customHeight="1" spans="1:20">
      <c r="A1903" s="10">
        <v>45202</v>
      </c>
      <c r="B1903" s="12" t="s">
        <v>9109</v>
      </c>
      <c r="C1903" s="12" t="s">
        <v>9110</v>
      </c>
      <c r="D1903" s="27"/>
      <c r="E1903" s="12">
        <v>15629387666</v>
      </c>
      <c r="F1903" s="12" t="s">
        <v>9111</v>
      </c>
      <c r="G1903" s="27" t="s">
        <v>62</v>
      </c>
      <c r="H1903" s="27" t="s">
        <v>110</v>
      </c>
      <c r="I1903" s="27" t="s">
        <v>732</v>
      </c>
      <c r="J1903" s="27" t="s">
        <v>27</v>
      </c>
      <c r="K1903" s="27" t="s">
        <v>76</v>
      </c>
      <c r="L1903" s="27" t="s">
        <v>43</v>
      </c>
      <c r="M1903" s="12" t="s">
        <v>44</v>
      </c>
      <c r="N1903" s="12" t="s">
        <v>31</v>
      </c>
      <c r="O1903" s="27" t="s">
        <v>32</v>
      </c>
      <c r="P1903" s="27"/>
      <c r="Q1903" s="29">
        <v>45202.6986111111</v>
      </c>
      <c r="R1903" s="27" t="s">
        <v>46</v>
      </c>
      <c r="S1903" s="22" t="s">
        <v>9112</v>
      </c>
      <c r="T1903" s="12" t="s">
        <v>9113</v>
      </c>
    </row>
    <row r="1904" customHeight="1" spans="1:20">
      <c r="A1904" s="10">
        <v>45202</v>
      </c>
      <c r="B1904" s="12" t="s">
        <v>9114</v>
      </c>
      <c r="C1904" s="12" t="s">
        <v>4902</v>
      </c>
      <c r="D1904" s="27"/>
      <c r="E1904" s="12">
        <v>13117270678</v>
      </c>
      <c r="F1904" s="12" t="s">
        <v>9115</v>
      </c>
      <c r="G1904" s="27" t="s">
        <v>25</v>
      </c>
      <c r="H1904" s="27"/>
      <c r="I1904" s="27" t="s">
        <v>124</v>
      </c>
      <c r="J1904" s="27" t="s">
        <v>27</v>
      </c>
      <c r="K1904" s="27" t="s">
        <v>28</v>
      </c>
      <c r="L1904" s="27" t="s">
        <v>43</v>
      </c>
      <c r="M1904" s="12" t="s">
        <v>44</v>
      </c>
      <c r="N1904" s="12" t="s">
        <v>31</v>
      </c>
      <c r="O1904" s="27" t="s">
        <v>32</v>
      </c>
      <c r="P1904" s="27"/>
      <c r="Q1904" s="29">
        <v>45202.4680555556</v>
      </c>
      <c r="R1904" s="27" t="s">
        <v>46</v>
      </c>
      <c r="S1904" s="22" t="s">
        <v>9116</v>
      </c>
      <c r="T1904" s="12" t="s">
        <v>9117</v>
      </c>
    </row>
    <row r="1905" customHeight="1" spans="1:20">
      <c r="A1905" s="10">
        <v>45202</v>
      </c>
      <c r="B1905" s="12" t="s">
        <v>9118</v>
      </c>
      <c r="C1905" s="12" t="s">
        <v>3819</v>
      </c>
      <c r="D1905" s="27"/>
      <c r="E1905" s="12">
        <v>15587999950</v>
      </c>
      <c r="F1905" s="12" t="s">
        <v>9119</v>
      </c>
      <c r="G1905" s="27" t="s">
        <v>53</v>
      </c>
      <c r="H1905" s="27"/>
      <c r="I1905" s="27" t="s">
        <v>5215</v>
      </c>
      <c r="J1905" s="27" t="s">
        <v>27</v>
      </c>
      <c r="K1905" s="27" t="s">
        <v>28</v>
      </c>
      <c r="L1905" s="27" t="s">
        <v>43</v>
      </c>
      <c r="M1905" s="12" t="s">
        <v>30</v>
      </c>
      <c r="N1905" s="12" t="s">
        <v>31</v>
      </c>
      <c r="O1905" s="27" t="s">
        <v>32</v>
      </c>
      <c r="P1905" s="27"/>
      <c r="Q1905" s="29">
        <v>45202.4784722222</v>
      </c>
      <c r="R1905" s="27" t="s">
        <v>46</v>
      </c>
      <c r="S1905" s="12" t="s">
        <v>9120</v>
      </c>
      <c r="T1905" s="12" t="s">
        <v>9121</v>
      </c>
    </row>
    <row r="1906" customHeight="1" spans="1:20">
      <c r="A1906" s="10">
        <v>45202</v>
      </c>
      <c r="B1906" s="12" t="s">
        <v>9122</v>
      </c>
      <c r="C1906" s="12" t="s">
        <v>4902</v>
      </c>
      <c r="D1906" s="27"/>
      <c r="E1906" s="12">
        <v>13277393909</v>
      </c>
      <c r="F1906" s="12" t="s">
        <v>754</v>
      </c>
      <c r="G1906" s="27" t="s">
        <v>130</v>
      </c>
      <c r="H1906" s="27"/>
      <c r="I1906" s="27">
        <v>10015</v>
      </c>
      <c r="J1906" s="27" t="s">
        <v>27</v>
      </c>
      <c r="K1906" s="27" t="s">
        <v>76</v>
      </c>
      <c r="L1906" s="27" t="s">
        <v>29</v>
      </c>
      <c r="M1906" s="12" t="s">
        <v>30</v>
      </c>
      <c r="N1906" s="12" t="s">
        <v>31</v>
      </c>
      <c r="O1906" s="27" t="s">
        <v>32</v>
      </c>
      <c r="P1906" s="27"/>
      <c r="Q1906" s="29">
        <v>45202.6944444444</v>
      </c>
      <c r="R1906" s="27" t="s">
        <v>34</v>
      </c>
      <c r="S1906" s="22" t="s">
        <v>9123</v>
      </c>
      <c r="T1906" s="22" t="s">
        <v>9124</v>
      </c>
    </row>
    <row r="1907" customHeight="1" spans="1:20">
      <c r="A1907" s="10">
        <v>45202</v>
      </c>
      <c r="B1907" s="12" t="s">
        <v>9125</v>
      </c>
      <c r="C1907" s="12" t="s">
        <v>2825</v>
      </c>
      <c r="D1907" s="27"/>
      <c r="E1907" s="12">
        <v>13085158952</v>
      </c>
      <c r="F1907" s="12" t="s">
        <v>9126</v>
      </c>
      <c r="G1907" s="27" t="s">
        <v>25</v>
      </c>
      <c r="H1907" s="27"/>
      <c r="I1907" s="27" t="s">
        <v>124</v>
      </c>
      <c r="J1907" s="27" t="s">
        <v>27</v>
      </c>
      <c r="K1907" s="27" t="s">
        <v>28</v>
      </c>
      <c r="L1907" s="27" t="s">
        <v>43</v>
      </c>
      <c r="M1907" s="12" t="s">
        <v>30</v>
      </c>
      <c r="N1907" s="12" t="s">
        <v>31</v>
      </c>
      <c r="O1907" s="27" t="s">
        <v>32</v>
      </c>
      <c r="P1907" s="27"/>
      <c r="Q1907" s="29">
        <v>45202.4423611111</v>
      </c>
      <c r="R1907" s="27" t="s">
        <v>46</v>
      </c>
      <c r="S1907" s="22" t="s">
        <v>9127</v>
      </c>
      <c r="T1907" s="12" t="s">
        <v>9128</v>
      </c>
    </row>
    <row r="1908" customHeight="1" spans="1:20">
      <c r="A1908" s="10">
        <v>45202</v>
      </c>
      <c r="B1908" s="12" t="s">
        <v>9129</v>
      </c>
      <c r="C1908" s="12" t="s">
        <v>646</v>
      </c>
      <c r="D1908" s="27"/>
      <c r="E1908" s="12">
        <v>15549329801</v>
      </c>
      <c r="F1908" s="12" t="s">
        <v>9130</v>
      </c>
      <c r="G1908" s="27" t="s">
        <v>69</v>
      </c>
      <c r="H1908" s="27"/>
      <c r="I1908" s="27" t="s">
        <v>384</v>
      </c>
      <c r="J1908" s="27" t="s">
        <v>27</v>
      </c>
      <c r="K1908" s="27" t="s">
        <v>28</v>
      </c>
      <c r="L1908" s="27" t="s">
        <v>43</v>
      </c>
      <c r="M1908" s="12" t="s">
        <v>44</v>
      </c>
      <c r="N1908" s="12" t="s">
        <v>31</v>
      </c>
      <c r="O1908" s="27" t="s">
        <v>32</v>
      </c>
      <c r="P1908" s="27"/>
      <c r="Q1908" s="29">
        <v>45202.5305555556</v>
      </c>
      <c r="R1908" s="27" t="s">
        <v>46</v>
      </c>
      <c r="S1908" s="22" t="s">
        <v>9131</v>
      </c>
      <c r="T1908" s="12" t="s">
        <v>9132</v>
      </c>
    </row>
    <row r="1909" customHeight="1" spans="1:20">
      <c r="A1909" s="10">
        <v>45202</v>
      </c>
      <c r="B1909" s="12" t="s">
        <v>9133</v>
      </c>
      <c r="C1909" s="12" t="s">
        <v>817</v>
      </c>
      <c r="D1909" s="27"/>
      <c r="E1909" s="12">
        <v>13177070225</v>
      </c>
      <c r="F1909" s="12" t="s">
        <v>9134</v>
      </c>
      <c r="G1909" s="27" t="s">
        <v>194</v>
      </c>
      <c r="H1909" s="27"/>
      <c r="I1909" s="27" t="s">
        <v>162</v>
      </c>
      <c r="J1909" s="27" t="s">
        <v>27</v>
      </c>
      <c r="K1909" s="27" t="s">
        <v>76</v>
      </c>
      <c r="L1909" s="27" t="s">
        <v>43</v>
      </c>
      <c r="M1909" s="12" t="s">
        <v>44</v>
      </c>
      <c r="N1909" s="12" t="s">
        <v>31</v>
      </c>
      <c r="O1909" s="27" t="s">
        <v>32</v>
      </c>
      <c r="P1909" s="27"/>
      <c r="Q1909" s="29">
        <v>45202.4777777778</v>
      </c>
      <c r="R1909" s="27" t="s">
        <v>46</v>
      </c>
      <c r="S1909" s="22" t="s">
        <v>9135</v>
      </c>
      <c r="T1909" s="12" t="s">
        <v>9136</v>
      </c>
    </row>
    <row r="1910" customHeight="1" spans="1:20">
      <c r="A1910" s="10">
        <v>45202</v>
      </c>
      <c r="B1910" s="12" t="s">
        <v>9137</v>
      </c>
      <c r="C1910" s="12" t="s">
        <v>817</v>
      </c>
      <c r="D1910" s="27"/>
      <c r="E1910" s="12">
        <v>18272269655</v>
      </c>
      <c r="F1910" s="12" t="s">
        <v>9138</v>
      </c>
      <c r="G1910" s="27" t="s">
        <v>53</v>
      </c>
      <c r="H1910" s="27"/>
      <c r="I1910" s="27" t="s">
        <v>448</v>
      </c>
      <c r="J1910" s="27" t="s">
        <v>27</v>
      </c>
      <c r="K1910" s="27" t="s">
        <v>28</v>
      </c>
      <c r="L1910" s="27" t="s">
        <v>43</v>
      </c>
      <c r="M1910" s="12" t="s">
        <v>30</v>
      </c>
      <c r="N1910" s="12" t="s">
        <v>31</v>
      </c>
      <c r="O1910" s="27" t="s">
        <v>32</v>
      </c>
      <c r="P1910" s="27"/>
      <c r="Q1910" s="29">
        <v>45202.7236111111</v>
      </c>
      <c r="R1910" s="27" t="s">
        <v>46</v>
      </c>
      <c r="S1910" s="22" t="s">
        <v>9139</v>
      </c>
      <c r="T1910" s="12" t="s">
        <v>9140</v>
      </c>
    </row>
    <row r="1911" customHeight="1" spans="1:20">
      <c r="A1911" s="10">
        <v>45202</v>
      </c>
      <c r="B1911" s="12" t="s">
        <v>9141</v>
      </c>
      <c r="C1911" s="12" t="s">
        <v>817</v>
      </c>
      <c r="D1911" s="27"/>
      <c r="E1911" s="12">
        <v>13972540681</v>
      </c>
      <c r="F1911" s="12" t="s">
        <v>9142</v>
      </c>
      <c r="G1911" s="27" t="s">
        <v>25</v>
      </c>
      <c r="H1911" s="27"/>
      <c r="I1911" s="27" t="s">
        <v>175</v>
      </c>
      <c r="J1911" s="27" t="s">
        <v>27</v>
      </c>
      <c r="K1911" s="27" t="s">
        <v>28</v>
      </c>
      <c r="L1911" s="27" t="s">
        <v>43</v>
      </c>
      <c r="M1911" s="12" t="s">
        <v>44</v>
      </c>
      <c r="N1911" s="12" t="s">
        <v>31</v>
      </c>
      <c r="O1911" s="27" t="s">
        <v>32</v>
      </c>
      <c r="P1911" s="27"/>
      <c r="Q1911" s="29">
        <v>45202.7284722222</v>
      </c>
      <c r="R1911" s="27" t="s">
        <v>46</v>
      </c>
      <c r="S1911" s="22" t="s">
        <v>9143</v>
      </c>
      <c r="T1911" s="12" t="s">
        <v>9144</v>
      </c>
    </row>
    <row r="1912" customHeight="1" spans="1:20">
      <c r="A1912" s="10">
        <v>45202</v>
      </c>
      <c r="B1912" s="12" t="s">
        <v>9145</v>
      </c>
      <c r="C1912" s="12" t="s">
        <v>817</v>
      </c>
      <c r="D1912" s="27"/>
      <c r="E1912" s="12">
        <v>18672105729</v>
      </c>
      <c r="F1912" s="12" t="s">
        <v>9146</v>
      </c>
      <c r="G1912" s="27" t="s">
        <v>130</v>
      </c>
      <c r="H1912" s="27" t="s">
        <v>148</v>
      </c>
      <c r="I1912" s="27" t="s">
        <v>83</v>
      </c>
      <c r="J1912" s="27" t="s">
        <v>27</v>
      </c>
      <c r="K1912" s="27" t="s">
        <v>28</v>
      </c>
      <c r="L1912" s="27" t="s">
        <v>43</v>
      </c>
      <c r="M1912" s="12" t="s">
        <v>44</v>
      </c>
      <c r="N1912" s="12" t="s">
        <v>31</v>
      </c>
      <c r="O1912" s="27" t="s">
        <v>32</v>
      </c>
      <c r="P1912" s="27"/>
      <c r="Q1912" s="29">
        <v>45202.45625</v>
      </c>
      <c r="R1912" s="27" t="s">
        <v>46</v>
      </c>
      <c r="S1912" s="22" t="s">
        <v>9147</v>
      </c>
      <c r="T1912" s="12" t="s">
        <v>9148</v>
      </c>
    </row>
    <row r="1913" customHeight="1" spans="1:20">
      <c r="A1913" s="10">
        <v>45202</v>
      </c>
      <c r="B1913" s="12" t="s">
        <v>9149</v>
      </c>
      <c r="C1913" s="12" t="s">
        <v>646</v>
      </c>
      <c r="D1913" s="27"/>
      <c r="E1913" s="12">
        <v>17671261780</v>
      </c>
      <c r="F1913" s="12" t="s">
        <v>9150</v>
      </c>
      <c r="G1913" s="27" t="s">
        <v>25</v>
      </c>
      <c r="H1913" s="27"/>
      <c r="I1913" s="27" t="s">
        <v>337</v>
      </c>
      <c r="J1913" s="27" t="s">
        <v>27</v>
      </c>
      <c r="K1913" s="27" t="s">
        <v>28</v>
      </c>
      <c r="L1913" s="27" t="s">
        <v>43</v>
      </c>
      <c r="M1913" s="12" t="s">
        <v>30</v>
      </c>
      <c r="N1913" s="12" t="s">
        <v>31</v>
      </c>
      <c r="O1913" s="27" t="s">
        <v>32</v>
      </c>
      <c r="P1913" s="27"/>
      <c r="Q1913" s="29">
        <v>45202.6715277778</v>
      </c>
      <c r="R1913" s="27" t="s">
        <v>46</v>
      </c>
      <c r="S1913" s="22" t="s">
        <v>9151</v>
      </c>
      <c r="T1913" s="12"/>
    </row>
    <row r="1914" customHeight="1" spans="1:20">
      <c r="A1914" s="10">
        <v>45202</v>
      </c>
      <c r="B1914" s="12" t="s">
        <v>9152</v>
      </c>
      <c r="C1914" s="12" t="s">
        <v>646</v>
      </c>
      <c r="D1914" s="27"/>
      <c r="E1914" s="12">
        <v>15672533909</v>
      </c>
      <c r="F1914" s="12" t="s">
        <v>9153</v>
      </c>
      <c r="G1914" s="27" t="s">
        <v>53</v>
      </c>
      <c r="H1914" s="27" t="s">
        <v>148</v>
      </c>
      <c r="I1914" s="27" t="s">
        <v>97</v>
      </c>
      <c r="J1914" s="27" t="s">
        <v>27</v>
      </c>
      <c r="K1914" s="27" t="s">
        <v>28</v>
      </c>
      <c r="L1914" s="27" t="s">
        <v>43</v>
      </c>
      <c r="M1914" s="12" t="s">
        <v>44</v>
      </c>
      <c r="N1914" s="12" t="s">
        <v>31</v>
      </c>
      <c r="O1914" s="27" t="s">
        <v>32</v>
      </c>
      <c r="P1914" s="27"/>
      <c r="Q1914" s="29">
        <v>45202.5694444444</v>
      </c>
      <c r="R1914" s="27" t="s">
        <v>46</v>
      </c>
      <c r="S1914" s="22" t="s">
        <v>9154</v>
      </c>
      <c r="T1914" s="12"/>
    </row>
    <row r="1915" customHeight="1" spans="1:20">
      <c r="A1915" s="10">
        <v>45202</v>
      </c>
      <c r="B1915" s="12" t="s">
        <v>9155</v>
      </c>
      <c r="C1915" s="12" t="s">
        <v>817</v>
      </c>
      <c r="D1915" s="27"/>
      <c r="E1915" s="12">
        <v>17771721068</v>
      </c>
      <c r="F1915" s="12" t="s">
        <v>9156</v>
      </c>
      <c r="G1915" s="27" t="s">
        <v>53</v>
      </c>
      <c r="H1915" s="27"/>
      <c r="I1915" s="27">
        <v>10015</v>
      </c>
      <c r="J1915" s="27" t="s">
        <v>27</v>
      </c>
      <c r="K1915" s="27" t="s">
        <v>76</v>
      </c>
      <c r="L1915" s="27" t="s">
        <v>29</v>
      </c>
      <c r="M1915" s="12" t="s">
        <v>30</v>
      </c>
      <c r="N1915" s="12" t="s">
        <v>31</v>
      </c>
      <c r="O1915" s="27" t="s">
        <v>32</v>
      </c>
      <c r="P1915" s="27"/>
      <c r="Q1915" s="29">
        <v>45202.6034722222</v>
      </c>
      <c r="R1915" s="27" t="s">
        <v>34</v>
      </c>
      <c r="S1915" s="22" t="s">
        <v>9157</v>
      </c>
      <c r="T1915" s="12"/>
    </row>
    <row r="1916" customHeight="1" spans="1:20">
      <c r="A1916" s="10">
        <v>45202</v>
      </c>
      <c r="B1916" s="12" t="s">
        <v>9158</v>
      </c>
      <c r="C1916" s="12" t="s">
        <v>817</v>
      </c>
      <c r="D1916" s="27"/>
      <c r="E1916" s="12">
        <v>18672903919</v>
      </c>
      <c r="F1916" s="12" t="s">
        <v>9159</v>
      </c>
      <c r="G1916" s="27" t="s">
        <v>69</v>
      </c>
      <c r="H1916" s="27"/>
      <c r="I1916" s="27" t="s">
        <v>701</v>
      </c>
      <c r="J1916" s="27" t="s">
        <v>27</v>
      </c>
      <c r="K1916" s="27" t="s">
        <v>76</v>
      </c>
      <c r="L1916" s="27" t="s">
        <v>43</v>
      </c>
      <c r="M1916" s="12" t="s">
        <v>44</v>
      </c>
      <c r="N1916" s="12" t="s">
        <v>31</v>
      </c>
      <c r="O1916" s="27" t="s">
        <v>32</v>
      </c>
      <c r="P1916" s="27"/>
      <c r="Q1916" s="29">
        <v>45202.3847222222</v>
      </c>
      <c r="R1916" s="27" t="s">
        <v>46</v>
      </c>
      <c r="S1916" s="22" t="s">
        <v>9160</v>
      </c>
      <c r="T1916" s="12"/>
    </row>
    <row r="1917" customHeight="1" spans="1:20">
      <c r="A1917" s="10">
        <v>45202</v>
      </c>
      <c r="B1917" s="12" t="s">
        <v>9161</v>
      </c>
      <c r="C1917" s="12" t="s">
        <v>817</v>
      </c>
      <c r="D1917" s="27"/>
      <c r="E1917" s="12">
        <v>18571020033</v>
      </c>
      <c r="F1917" s="12" t="s">
        <v>9162</v>
      </c>
      <c r="G1917" s="27" t="s">
        <v>130</v>
      </c>
      <c r="H1917" s="27"/>
      <c r="I1917" s="27">
        <v>10015</v>
      </c>
      <c r="J1917" s="27" t="s">
        <v>27</v>
      </c>
      <c r="K1917" s="27" t="s">
        <v>76</v>
      </c>
      <c r="L1917" s="27" t="s">
        <v>29</v>
      </c>
      <c r="M1917" s="12" t="s">
        <v>30</v>
      </c>
      <c r="N1917" s="12" t="s">
        <v>31</v>
      </c>
      <c r="O1917" s="27" t="s">
        <v>32</v>
      </c>
      <c r="P1917" s="27"/>
      <c r="Q1917" s="29">
        <v>45202.7458333333</v>
      </c>
      <c r="R1917" s="27" t="s">
        <v>34</v>
      </c>
      <c r="S1917" s="22" t="s">
        <v>9163</v>
      </c>
      <c r="T1917" s="12"/>
    </row>
    <row r="1918" customHeight="1" spans="1:20">
      <c r="A1918" s="10">
        <v>45202</v>
      </c>
      <c r="B1918" s="12" t="s">
        <v>9164</v>
      </c>
      <c r="C1918" s="12" t="s">
        <v>817</v>
      </c>
      <c r="D1918" s="27"/>
      <c r="E1918" s="12">
        <v>13545847850</v>
      </c>
      <c r="F1918" s="12" t="s">
        <v>9165</v>
      </c>
      <c r="G1918" s="27" t="s">
        <v>53</v>
      </c>
      <c r="H1918" s="27" t="s">
        <v>148</v>
      </c>
      <c r="I1918" s="27" t="s">
        <v>490</v>
      </c>
      <c r="J1918" s="27" t="s">
        <v>27</v>
      </c>
      <c r="K1918" s="27" t="s">
        <v>28</v>
      </c>
      <c r="L1918" s="27" t="s">
        <v>43</v>
      </c>
      <c r="M1918" s="12" t="s">
        <v>44</v>
      </c>
      <c r="N1918" s="12" t="s">
        <v>31</v>
      </c>
      <c r="O1918" s="27" t="s">
        <v>32</v>
      </c>
      <c r="P1918" s="27"/>
      <c r="Q1918" s="29">
        <v>45202.3805555556</v>
      </c>
      <c r="R1918" s="27" t="s">
        <v>46</v>
      </c>
      <c r="S1918" s="22" t="s">
        <v>9166</v>
      </c>
      <c r="T1918" s="12"/>
    </row>
    <row r="1919" customHeight="1" spans="1:20">
      <c r="A1919" s="10">
        <v>45202</v>
      </c>
      <c r="B1919" s="12" t="s">
        <v>9167</v>
      </c>
      <c r="C1919" s="12" t="s">
        <v>3870</v>
      </c>
      <c r="D1919" s="27"/>
      <c r="E1919" s="12">
        <v>18671723389</v>
      </c>
      <c r="F1919" s="12" t="s">
        <v>5220</v>
      </c>
      <c r="G1919" s="27" t="s">
        <v>336</v>
      </c>
      <c r="H1919" s="27"/>
      <c r="I1919" s="27">
        <v>10015</v>
      </c>
      <c r="J1919" s="27" t="s">
        <v>27</v>
      </c>
      <c r="K1919" s="27" t="s">
        <v>76</v>
      </c>
      <c r="L1919" s="27" t="s">
        <v>29</v>
      </c>
      <c r="M1919" s="12" t="s">
        <v>30</v>
      </c>
      <c r="N1919" s="12" t="s">
        <v>31</v>
      </c>
      <c r="O1919" s="27" t="s">
        <v>32</v>
      </c>
      <c r="P1919" s="27"/>
      <c r="Q1919" s="29">
        <v>45202.6708333333</v>
      </c>
      <c r="R1919" s="27" t="s">
        <v>34</v>
      </c>
      <c r="S1919" s="22" t="s">
        <v>9168</v>
      </c>
      <c r="T1919" s="12"/>
    </row>
    <row r="1920" customHeight="1" spans="1:20">
      <c r="A1920" s="10">
        <v>45202</v>
      </c>
      <c r="B1920" s="12" t="s">
        <v>9169</v>
      </c>
      <c r="C1920" s="12" t="s">
        <v>646</v>
      </c>
      <c r="D1920" s="27"/>
      <c r="E1920" s="12">
        <v>15671019092</v>
      </c>
      <c r="F1920" s="12" t="s">
        <v>9170</v>
      </c>
      <c r="G1920" s="27" t="s">
        <v>247</v>
      </c>
      <c r="H1920" s="27" t="s">
        <v>110</v>
      </c>
      <c r="I1920" s="27">
        <v>10015</v>
      </c>
      <c r="J1920" s="27" t="s">
        <v>27</v>
      </c>
      <c r="K1920" s="27" t="s">
        <v>76</v>
      </c>
      <c r="L1920" s="27" t="s">
        <v>29</v>
      </c>
      <c r="M1920" s="12" t="s">
        <v>30</v>
      </c>
      <c r="N1920" s="12" t="s">
        <v>31</v>
      </c>
      <c r="O1920" s="27" t="s">
        <v>32</v>
      </c>
      <c r="P1920" s="27"/>
      <c r="Q1920" s="29">
        <v>45202.4791666667</v>
      </c>
      <c r="R1920" s="27" t="s">
        <v>34</v>
      </c>
      <c r="S1920" s="22" t="s">
        <v>9171</v>
      </c>
      <c r="T1920" s="12"/>
    </row>
    <row r="1921" customHeight="1" spans="1:20">
      <c r="A1921" s="10">
        <v>45202</v>
      </c>
      <c r="B1921" s="12" t="s">
        <v>9172</v>
      </c>
      <c r="C1921" s="12" t="s">
        <v>50</v>
      </c>
      <c r="D1921" s="27"/>
      <c r="E1921" s="12">
        <v>13227292156</v>
      </c>
      <c r="F1921" s="12" t="s">
        <v>9173</v>
      </c>
      <c r="G1921" s="27" t="s">
        <v>62</v>
      </c>
      <c r="H1921" s="27"/>
      <c r="I1921" s="27" t="s">
        <v>162</v>
      </c>
      <c r="J1921" s="27" t="s">
        <v>27</v>
      </c>
      <c r="K1921" s="27" t="s">
        <v>28</v>
      </c>
      <c r="L1921" s="27" t="s">
        <v>43</v>
      </c>
      <c r="M1921" s="12" t="s">
        <v>30</v>
      </c>
      <c r="N1921" s="12" t="s">
        <v>31</v>
      </c>
      <c r="O1921" s="27" t="s">
        <v>32</v>
      </c>
      <c r="P1921" s="27"/>
      <c r="Q1921" s="29">
        <v>45202.6</v>
      </c>
      <c r="R1921" s="27" t="s">
        <v>56</v>
      </c>
      <c r="S1921" s="12" t="s">
        <v>9174</v>
      </c>
      <c r="T1921" s="12"/>
    </row>
    <row r="1922" customHeight="1" spans="1:20">
      <c r="A1922" s="10">
        <v>45202</v>
      </c>
      <c r="B1922" s="12" t="s">
        <v>9175</v>
      </c>
      <c r="C1922" s="12" t="s">
        <v>3870</v>
      </c>
      <c r="D1922" s="27"/>
      <c r="E1922" s="12">
        <v>13277396706</v>
      </c>
      <c r="F1922" s="12" t="s">
        <v>754</v>
      </c>
      <c r="G1922" s="27" t="s">
        <v>130</v>
      </c>
      <c r="H1922" s="27"/>
      <c r="I1922" s="27" t="s">
        <v>56</v>
      </c>
      <c r="J1922" s="27" t="s">
        <v>27</v>
      </c>
      <c r="K1922" s="27" t="s">
        <v>28</v>
      </c>
      <c r="L1922" s="27" t="s">
        <v>43</v>
      </c>
      <c r="M1922" s="12" t="s">
        <v>30</v>
      </c>
      <c r="N1922" s="12" t="s">
        <v>31</v>
      </c>
      <c r="O1922" s="27" t="s">
        <v>32</v>
      </c>
      <c r="P1922" s="27"/>
      <c r="Q1922" s="29">
        <v>45202.4284722222</v>
      </c>
      <c r="R1922" s="27" t="s">
        <v>46</v>
      </c>
      <c r="S1922" s="22" t="s">
        <v>9176</v>
      </c>
      <c r="T1922" s="12" t="s">
        <v>9177</v>
      </c>
    </row>
    <row r="1923" customHeight="1" spans="1:20">
      <c r="A1923" s="10">
        <v>45202</v>
      </c>
      <c r="B1923" s="12" t="s">
        <v>9178</v>
      </c>
      <c r="C1923" s="12" t="s">
        <v>121</v>
      </c>
      <c r="D1923" s="27"/>
      <c r="E1923" s="12">
        <v>13277393909</v>
      </c>
      <c r="F1923" s="12" t="s">
        <v>754</v>
      </c>
      <c r="G1923" s="27" t="s">
        <v>130</v>
      </c>
      <c r="H1923" s="27"/>
      <c r="I1923" s="27" t="s">
        <v>701</v>
      </c>
      <c r="J1923" s="27" t="s">
        <v>27</v>
      </c>
      <c r="K1923" s="27" t="s">
        <v>28</v>
      </c>
      <c r="L1923" s="27" t="s">
        <v>43</v>
      </c>
      <c r="M1923" s="12" t="s">
        <v>30</v>
      </c>
      <c r="N1923" s="12" t="s">
        <v>31</v>
      </c>
      <c r="O1923" s="27" t="s">
        <v>32</v>
      </c>
      <c r="P1923" s="27"/>
      <c r="Q1923" s="29">
        <v>45202.3763888889</v>
      </c>
      <c r="R1923" s="27" t="s">
        <v>46</v>
      </c>
      <c r="S1923" s="22" t="s">
        <v>9179</v>
      </c>
      <c r="T1923" s="12" t="s">
        <v>9180</v>
      </c>
    </row>
    <row r="1924" customHeight="1" spans="1:20">
      <c r="A1924" s="10">
        <v>45202</v>
      </c>
      <c r="B1924" s="12" t="s">
        <v>9181</v>
      </c>
      <c r="C1924" s="12" t="s">
        <v>6439</v>
      </c>
      <c r="D1924" s="27"/>
      <c r="E1924" s="12">
        <v>18671448002</v>
      </c>
      <c r="F1924" s="12" t="s">
        <v>9182</v>
      </c>
      <c r="G1924" s="27" t="s">
        <v>82</v>
      </c>
      <c r="H1924" s="27"/>
      <c r="I1924" s="27" t="s">
        <v>111</v>
      </c>
      <c r="J1924" s="27" t="s">
        <v>27</v>
      </c>
      <c r="K1924" s="27" t="s">
        <v>28</v>
      </c>
      <c r="L1924" s="27" t="s">
        <v>43</v>
      </c>
      <c r="M1924" s="12" t="s">
        <v>30</v>
      </c>
      <c r="N1924" s="12" t="s">
        <v>31</v>
      </c>
      <c r="O1924" s="27" t="s">
        <v>32</v>
      </c>
      <c r="P1924" s="27"/>
      <c r="Q1924" s="29">
        <v>45202.475</v>
      </c>
      <c r="R1924" s="27" t="s">
        <v>46</v>
      </c>
      <c r="S1924" s="22" t="s">
        <v>9183</v>
      </c>
      <c r="T1924" s="12" t="s">
        <v>9184</v>
      </c>
    </row>
    <row r="1925" customHeight="1" spans="1:20">
      <c r="A1925" s="10">
        <v>45202</v>
      </c>
      <c r="B1925" s="12" t="s">
        <v>9185</v>
      </c>
      <c r="C1925" s="12" t="s">
        <v>274</v>
      </c>
      <c r="D1925" s="27"/>
      <c r="E1925" s="12">
        <v>15571743120</v>
      </c>
      <c r="F1925" s="12" t="s">
        <v>9186</v>
      </c>
      <c r="G1925" s="27" t="s">
        <v>247</v>
      </c>
      <c r="H1925" s="27"/>
      <c r="I1925" s="27" t="s">
        <v>299</v>
      </c>
      <c r="J1925" s="27" t="s">
        <v>27</v>
      </c>
      <c r="K1925" s="27" t="s">
        <v>28</v>
      </c>
      <c r="L1925" s="27" t="s">
        <v>43</v>
      </c>
      <c r="M1925" s="12" t="s">
        <v>30</v>
      </c>
      <c r="N1925" s="12" t="s">
        <v>208</v>
      </c>
      <c r="O1925" s="27" t="s">
        <v>32</v>
      </c>
      <c r="P1925" s="27"/>
      <c r="Q1925" s="29">
        <v>45202.3881944444</v>
      </c>
      <c r="R1925" s="27" t="s">
        <v>56</v>
      </c>
      <c r="S1925" s="22" t="s">
        <v>9187</v>
      </c>
      <c r="T1925" s="12"/>
    </row>
    <row r="1926" customHeight="1" spans="1:20">
      <c r="A1926" s="10">
        <v>45202</v>
      </c>
      <c r="B1926" s="12" t="s">
        <v>9188</v>
      </c>
      <c r="C1926" s="12" t="s">
        <v>50</v>
      </c>
      <c r="D1926" s="27"/>
      <c r="E1926" s="12">
        <v>13040984051</v>
      </c>
      <c r="F1926" s="12" t="s">
        <v>9189</v>
      </c>
      <c r="G1926" s="27" t="s">
        <v>82</v>
      </c>
      <c r="H1926" s="27"/>
      <c r="I1926" s="27" t="s">
        <v>207</v>
      </c>
      <c r="J1926" s="27" t="s">
        <v>27</v>
      </c>
      <c r="K1926" s="27" t="s">
        <v>28</v>
      </c>
      <c r="L1926" s="27" t="s">
        <v>43</v>
      </c>
      <c r="M1926" s="12" t="s">
        <v>44</v>
      </c>
      <c r="N1926" s="12" t="s">
        <v>31</v>
      </c>
      <c r="O1926" s="27" t="s">
        <v>32</v>
      </c>
      <c r="P1926" s="27"/>
      <c r="Q1926" s="29">
        <v>45202.6</v>
      </c>
      <c r="R1926" s="27" t="s">
        <v>56</v>
      </c>
      <c r="S1926" s="12" t="s">
        <v>9190</v>
      </c>
      <c r="T1926" s="12"/>
    </row>
    <row r="1927" customHeight="1" spans="1:20">
      <c r="A1927" s="10">
        <v>45202</v>
      </c>
      <c r="B1927" s="12" t="s">
        <v>9191</v>
      </c>
      <c r="C1927" s="12" t="s">
        <v>6445</v>
      </c>
      <c r="D1927" s="27"/>
      <c r="E1927" s="12">
        <v>71703629081</v>
      </c>
      <c r="F1927" s="12" t="s">
        <v>9192</v>
      </c>
      <c r="G1927" s="27" t="s">
        <v>82</v>
      </c>
      <c r="H1927" s="27"/>
      <c r="I1927" s="27" t="s">
        <v>168</v>
      </c>
      <c r="J1927" s="27" t="s">
        <v>27</v>
      </c>
      <c r="K1927" s="27" t="s">
        <v>28</v>
      </c>
      <c r="L1927" s="27" t="s">
        <v>43</v>
      </c>
      <c r="M1927" s="12" t="s">
        <v>169</v>
      </c>
      <c r="N1927" s="12" t="s">
        <v>208</v>
      </c>
      <c r="O1927" s="27" t="s">
        <v>32</v>
      </c>
      <c r="P1927" s="27"/>
      <c r="Q1927" s="29">
        <v>45202.4118055556</v>
      </c>
      <c r="R1927" s="27" t="s">
        <v>46</v>
      </c>
      <c r="S1927" s="12" t="s">
        <v>9193</v>
      </c>
      <c r="T1927" s="12" t="s">
        <v>9194</v>
      </c>
    </row>
    <row r="1928" customHeight="1" spans="1:20">
      <c r="A1928" s="10">
        <v>45202</v>
      </c>
      <c r="B1928" s="12" t="s">
        <v>9195</v>
      </c>
      <c r="C1928" s="12" t="s">
        <v>6445</v>
      </c>
      <c r="D1928" s="27"/>
      <c r="E1928" s="12">
        <v>13264902825</v>
      </c>
      <c r="F1928" s="12" t="s">
        <v>9196</v>
      </c>
      <c r="G1928" s="27" t="s">
        <v>247</v>
      </c>
      <c r="H1928" s="27"/>
      <c r="I1928" s="27" t="s">
        <v>6588</v>
      </c>
      <c r="J1928" s="27" t="s">
        <v>27</v>
      </c>
      <c r="K1928" s="27" t="s">
        <v>28</v>
      </c>
      <c r="L1928" s="27" t="s">
        <v>43</v>
      </c>
      <c r="M1928" s="12" t="s">
        <v>169</v>
      </c>
      <c r="N1928" s="12" t="s">
        <v>208</v>
      </c>
      <c r="O1928" s="27" t="s">
        <v>32</v>
      </c>
      <c r="P1928" s="27"/>
      <c r="Q1928" s="29">
        <v>45202.3763888889</v>
      </c>
      <c r="R1928" s="27" t="s">
        <v>46</v>
      </c>
      <c r="S1928" s="12" t="s">
        <v>9197</v>
      </c>
      <c r="T1928" s="12" t="s">
        <v>9198</v>
      </c>
    </row>
    <row r="1929" customHeight="1" spans="1:20">
      <c r="A1929" s="10">
        <v>45202</v>
      </c>
      <c r="B1929" s="12" t="s">
        <v>9199</v>
      </c>
      <c r="C1929" s="12" t="s">
        <v>9200</v>
      </c>
      <c r="D1929" s="27"/>
      <c r="E1929" s="12">
        <v>13801185666</v>
      </c>
      <c r="F1929" s="12"/>
      <c r="G1929" s="27"/>
      <c r="H1929" s="27"/>
      <c r="I1929" s="27" t="s">
        <v>9201</v>
      </c>
      <c r="J1929" s="27" t="s">
        <v>27</v>
      </c>
      <c r="K1929" s="27" t="s">
        <v>28</v>
      </c>
      <c r="L1929" s="27" t="s">
        <v>29</v>
      </c>
      <c r="M1929" s="12" t="s">
        <v>6026</v>
      </c>
      <c r="N1929" s="12" t="s">
        <v>9202</v>
      </c>
      <c r="O1929" s="27" t="s">
        <v>32</v>
      </c>
      <c r="P1929" s="27"/>
      <c r="Q1929" s="29">
        <v>45202.7597222222</v>
      </c>
      <c r="R1929" s="27" t="s">
        <v>9203</v>
      </c>
      <c r="S1929" s="12" t="s">
        <v>9204</v>
      </c>
      <c r="T1929" s="12"/>
    </row>
    <row r="1930" customHeight="1" spans="1:20">
      <c r="A1930" s="10">
        <v>45202</v>
      </c>
      <c r="B1930" s="12" t="s">
        <v>9205</v>
      </c>
      <c r="C1930" s="12" t="s">
        <v>8114</v>
      </c>
      <c r="D1930" s="27"/>
      <c r="E1930" s="12">
        <v>13697286787</v>
      </c>
      <c r="F1930" s="12" t="s">
        <v>9206</v>
      </c>
      <c r="G1930" s="27" t="s">
        <v>25</v>
      </c>
      <c r="H1930" s="27"/>
      <c r="I1930" s="27" t="s">
        <v>104</v>
      </c>
      <c r="J1930" s="27" t="s">
        <v>27</v>
      </c>
      <c r="K1930" s="27" t="s">
        <v>28</v>
      </c>
      <c r="L1930" s="27" t="s">
        <v>43</v>
      </c>
      <c r="M1930" s="12" t="s">
        <v>44</v>
      </c>
      <c r="N1930" s="12" t="s">
        <v>5516</v>
      </c>
      <c r="O1930" s="27" t="s">
        <v>32</v>
      </c>
      <c r="P1930" s="27"/>
      <c r="Q1930" s="29">
        <v>45202.8534722222</v>
      </c>
      <c r="R1930" s="27" t="s">
        <v>8115</v>
      </c>
      <c r="S1930" s="22" t="s">
        <v>9207</v>
      </c>
      <c r="T1930" s="12"/>
    </row>
    <row r="1931" customHeight="1" spans="1:20">
      <c r="A1931" s="10">
        <v>45202</v>
      </c>
      <c r="B1931" s="12" t="s">
        <v>9208</v>
      </c>
      <c r="C1931" s="12" t="s">
        <v>9209</v>
      </c>
      <c r="D1931" s="27"/>
      <c r="E1931" s="12">
        <v>13297280119</v>
      </c>
      <c r="F1931" s="12" t="s">
        <v>9210</v>
      </c>
      <c r="G1931" s="27" t="s">
        <v>247</v>
      </c>
      <c r="H1931" s="27"/>
      <c r="I1931" s="27" t="s">
        <v>270</v>
      </c>
      <c r="J1931" s="27" t="s">
        <v>27</v>
      </c>
      <c r="K1931" s="27" t="s">
        <v>28</v>
      </c>
      <c r="L1931" s="27" t="s">
        <v>43</v>
      </c>
      <c r="M1931" s="12" t="s">
        <v>44</v>
      </c>
      <c r="N1931" s="12" t="s">
        <v>31</v>
      </c>
      <c r="O1931" s="27" t="s">
        <v>32</v>
      </c>
      <c r="P1931" s="27"/>
      <c r="Q1931" s="29">
        <v>45202.4708333333</v>
      </c>
      <c r="R1931" s="27" t="s">
        <v>46</v>
      </c>
      <c r="S1931" s="22" t="s">
        <v>9211</v>
      </c>
      <c r="T1931" s="12" t="s">
        <v>9212</v>
      </c>
    </row>
    <row r="1932" customHeight="1" spans="1:20">
      <c r="A1932" s="10">
        <v>45202</v>
      </c>
      <c r="B1932" s="12" t="s">
        <v>9213</v>
      </c>
      <c r="C1932" s="12" t="s">
        <v>8476</v>
      </c>
      <c r="D1932" s="27"/>
      <c r="E1932" s="12">
        <v>15572772158</v>
      </c>
      <c r="F1932" s="12" t="s">
        <v>9214</v>
      </c>
      <c r="G1932" s="27" t="s">
        <v>82</v>
      </c>
      <c r="H1932" s="27"/>
      <c r="I1932" s="27" t="s">
        <v>786</v>
      </c>
      <c r="J1932" s="27" t="s">
        <v>27</v>
      </c>
      <c r="K1932" s="27" t="s">
        <v>28</v>
      </c>
      <c r="L1932" s="27" t="s">
        <v>43</v>
      </c>
      <c r="M1932" s="12" t="s">
        <v>44</v>
      </c>
      <c r="N1932" s="12" t="s">
        <v>31</v>
      </c>
      <c r="O1932" s="27" t="s">
        <v>32</v>
      </c>
      <c r="P1932" s="27"/>
      <c r="Q1932" s="29">
        <v>45202.7166666667</v>
      </c>
      <c r="R1932" s="27" t="s">
        <v>46</v>
      </c>
      <c r="S1932" s="22" t="s">
        <v>9215</v>
      </c>
      <c r="T1932" s="12"/>
    </row>
    <row r="1933" customHeight="1" spans="1:20">
      <c r="A1933" s="10">
        <v>45202</v>
      </c>
      <c r="B1933" s="12" t="s">
        <v>9216</v>
      </c>
      <c r="C1933" s="12" t="s">
        <v>6506</v>
      </c>
      <c r="D1933" s="27"/>
      <c r="E1933" s="12">
        <v>13177090957</v>
      </c>
      <c r="F1933" s="12" t="s">
        <v>9217</v>
      </c>
      <c r="G1933" s="27" t="s">
        <v>130</v>
      </c>
      <c r="H1933" s="27"/>
      <c r="I1933" s="27" t="s">
        <v>162</v>
      </c>
      <c r="J1933" s="27" t="s">
        <v>27</v>
      </c>
      <c r="K1933" s="27" t="s">
        <v>28</v>
      </c>
      <c r="L1933" s="27" t="s">
        <v>43</v>
      </c>
      <c r="M1933" s="12" t="s">
        <v>30</v>
      </c>
      <c r="N1933" s="12" t="s">
        <v>208</v>
      </c>
      <c r="O1933" s="27" t="s">
        <v>32</v>
      </c>
      <c r="P1933" s="27"/>
      <c r="Q1933" s="29">
        <v>45202.7194444444</v>
      </c>
      <c r="R1933" s="27" t="s">
        <v>46</v>
      </c>
      <c r="S1933" s="22" t="s">
        <v>9218</v>
      </c>
      <c r="T1933" s="12"/>
    </row>
    <row r="1934" customHeight="1" spans="1:20">
      <c r="A1934" s="10">
        <v>45202</v>
      </c>
      <c r="B1934" s="12" t="s">
        <v>9219</v>
      </c>
      <c r="C1934" s="12" t="s">
        <v>6506</v>
      </c>
      <c r="D1934" s="27"/>
      <c r="E1934" s="12">
        <v>15549343620</v>
      </c>
      <c r="F1934" s="12" t="s">
        <v>9220</v>
      </c>
      <c r="G1934" s="27" t="s">
        <v>62</v>
      </c>
      <c r="H1934" s="27"/>
      <c r="I1934" s="27" t="s">
        <v>131</v>
      </c>
      <c r="J1934" s="27" t="s">
        <v>27</v>
      </c>
      <c r="K1934" s="27" t="s">
        <v>28</v>
      </c>
      <c r="L1934" s="27" t="s">
        <v>43</v>
      </c>
      <c r="M1934" s="12" t="s">
        <v>30</v>
      </c>
      <c r="N1934" s="12" t="s">
        <v>208</v>
      </c>
      <c r="O1934" s="27" t="s">
        <v>32</v>
      </c>
      <c r="P1934" s="27"/>
      <c r="Q1934" s="29">
        <v>45202.6777777778</v>
      </c>
      <c r="R1934" s="27" t="s">
        <v>46</v>
      </c>
      <c r="S1934" s="22" t="s">
        <v>9221</v>
      </c>
      <c r="T1934" s="12"/>
    </row>
    <row r="1935" customHeight="1" spans="1:20">
      <c r="A1935" s="10">
        <v>45202</v>
      </c>
      <c r="B1935" s="12" t="s">
        <v>9222</v>
      </c>
      <c r="C1935" s="12" t="s">
        <v>6506</v>
      </c>
      <c r="D1935" s="27"/>
      <c r="E1935" s="12">
        <v>13085169125</v>
      </c>
      <c r="F1935" s="12" t="s">
        <v>9223</v>
      </c>
      <c r="G1935" s="27" t="s">
        <v>69</v>
      </c>
      <c r="H1935" s="27"/>
      <c r="I1935" s="27" t="s">
        <v>511</v>
      </c>
      <c r="J1935" s="27" t="s">
        <v>27</v>
      </c>
      <c r="K1935" s="27" t="s">
        <v>28</v>
      </c>
      <c r="L1935" s="27" t="s">
        <v>43</v>
      </c>
      <c r="M1935" s="12" t="s">
        <v>30</v>
      </c>
      <c r="N1935" s="12" t="s">
        <v>208</v>
      </c>
      <c r="O1935" s="27" t="s">
        <v>32</v>
      </c>
      <c r="P1935" s="27"/>
      <c r="Q1935" s="29">
        <v>45202.7173611111</v>
      </c>
      <c r="R1935" s="27" t="s">
        <v>46</v>
      </c>
      <c r="S1935" s="22" t="s">
        <v>9224</v>
      </c>
      <c r="T1935" s="12"/>
    </row>
    <row r="1936" customHeight="1" spans="1:20">
      <c r="A1936" s="10">
        <v>45202</v>
      </c>
      <c r="B1936" s="12" t="s">
        <v>9225</v>
      </c>
      <c r="C1936" s="12" t="s">
        <v>6506</v>
      </c>
      <c r="D1936" s="27"/>
      <c r="E1936" s="12">
        <v>15572706323</v>
      </c>
      <c r="F1936" s="12" t="s">
        <v>9226</v>
      </c>
      <c r="G1936" s="27" t="s">
        <v>41</v>
      </c>
      <c r="H1936" s="27" t="s">
        <v>110</v>
      </c>
      <c r="I1936" s="27" t="s">
        <v>8108</v>
      </c>
      <c r="J1936" s="27" t="s">
        <v>27</v>
      </c>
      <c r="K1936" s="27" t="s">
        <v>28</v>
      </c>
      <c r="L1936" s="27" t="s">
        <v>43</v>
      </c>
      <c r="M1936" s="12" t="s">
        <v>30</v>
      </c>
      <c r="N1936" s="12" t="s">
        <v>208</v>
      </c>
      <c r="O1936" s="27" t="s">
        <v>32</v>
      </c>
      <c r="P1936" s="27"/>
      <c r="Q1936" s="29">
        <v>45202.6048611111</v>
      </c>
      <c r="R1936" s="27" t="s">
        <v>46</v>
      </c>
      <c r="S1936" s="12" t="s">
        <v>9227</v>
      </c>
      <c r="T1936" s="12"/>
    </row>
    <row r="1937" customHeight="1" spans="1:20">
      <c r="A1937" s="10">
        <v>45202</v>
      </c>
      <c r="B1937" s="12" t="s">
        <v>9228</v>
      </c>
      <c r="C1937" s="12" t="s">
        <v>9229</v>
      </c>
      <c r="D1937" s="27"/>
      <c r="E1937" s="12">
        <v>15571723318</v>
      </c>
      <c r="F1937" s="12" t="s">
        <v>9230</v>
      </c>
      <c r="G1937" s="27" t="s">
        <v>130</v>
      </c>
      <c r="H1937" s="27"/>
      <c r="I1937" s="27" t="s">
        <v>786</v>
      </c>
      <c r="J1937" s="27" t="s">
        <v>27</v>
      </c>
      <c r="K1937" s="27" t="s">
        <v>28</v>
      </c>
      <c r="L1937" s="27" t="s">
        <v>43</v>
      </c>
      <c r="M1937" s="12" t="s">
        <v>44</v>
      </c>
      <c r="N1937" s="12" t="s">
        <v>208</v>
      </c>
      <c r="O1937" s="27" t="s">
        <v>32</v>
      </c>
      <c r="P1937" s="27"/>
      <c r="Q1937" s="29">
        <v>45202.59375</v>
      </c>
      <c r="R1937" s="27" t="s">
        <v>46</v>
      </c>
      <c r="S1937" s="22" t="s">
        <v>9231</v>
      </c>
      <c r="T1937" s="12"/>
    </row>
    <row r="1938" customHeight="1" spans="1:20">
      <c r="A1938" s="10">
        <v>45202</v>
      </c>
      <c r="B1938" s="12" t="s">
        <v>9232</v>
      </c>
      <c r="C1938" s="12" t="s">
        <v>6506</v>
      </c>
      <c r="D1938" s="27"/>
      <c r="E1938" s="12">
        <v>15572747640</v>
      </c>
      <c r="F1938" s="12" t="s">
        <v>9233</v>
      </c>
      <c r="G1938" s="27" t="s">
        <v>130</v>
      </c>
      <c r="H1938" s="27"/>
      <c r="I1938" s="27" t="s">
        <v>384</v>
      </c>
      <c r="J1938" s="27" t="s">
        <v>27</v>
      </c>
      <c r="K1938" s="27" t="s">
        <v>28</v>
      </c>
      <c r="L1938" s="27" t="s">
        <v>43</v>
      </c>
      <c r="M1938" s="12" t="s">
        <v>30</v>
      </c>
      <c r="N1938" s="12" t="s">
        <v>208</v>
      </c>
      <c r="O1938" s="27" t="s">
        <v>32</v>
      </c>
      <c r="P1938" s="27"/>
      <c r="Q1938" s="29">
        <v>45202.5951388889</v>
      </c>
      <c r="R1938" s="27" t="s">
        <v>46</v>
      </c>
      <c r="S1938" s="22" t="s">
        <v>9234</v>
      </c>
      <c r="T1938" s="12"/>
    </row>
    <row r="1939" customHeight="1" spans="1:20">
      <c r="A1939" s="10">
        <v>45202</v>
      </c>
      <c r="B1939" s="12" t="s">
        <v>9235</v>
      </c>
      <c r="C1939" s="12" t="s">
        <v>6506</v>
      </c>
      <c r="D1939" s="27"/>
      <c r="E1939" s="12">
        <v>13197305565</v>
      </c>
      <c r="F1939" s="12" t="s">
        <v>9236</v>
      </c>
      <c r="G1939" s="27" t="s">
        <v>69</v>
      </c>
      <c r="H1939" s="27"/>
      <c r="I1939" s="27" t="s">
        <v>412</v>
      </c>
      <c r="J1939" s="27" t="s">
        <v>27</v>
      </c>
      <c r="K1939" s="27" t="s">
        <v>28</v>
      </c>
      <c r="L1939" s="27" t="s">
        <v>43</v>
      </c>
      <c r="M1939" s="12" t="s">
        <v>30</v>
      </c>
      <c r="N1939" s="12" t="s">
        <v>208</v>
      </c>
      <c r="O1939" s="27" t="s">
        <v>32</v>
      </c>
      <c r="P1939" s="27"/>
      <c r="Q1939" s="29">
        <v>45202.5902777778</v>
      </c>
      <c r="R1939" s="27" t="s">
        <v>46</v>
      </c>
      <c r="S1939" s="22" t="s">
        <v>9237</v>
      </c>
      <c r="T1939" s="12"/>
    </row>
    <row r="1940" customHeight="1" spans="1:20">
      <c r="A1940" s="10">
        <v>45202</v>
      </c>
      <c r="B1940" s="12" t="s">
        <v>9238</v>
      </c>
      <c r="C1940" s="12" t="s">
        <v>6506</v>
      </c>
      <c r="D1940" s="27"/>
      <c r="E1940" s="12">
        <v>17683719062</v>
      </c>
      <c r="F1940" s="12" t="s">
        <v>9239</v>
      </c>
      <c r="G1940" s="27" t="s">
        <v>41</v>
      </c>
      <c r="H1940" s="27" t="s">
        <v>110</v>
      </c>
      <c r="I1940" s="27" t="s">
        <v>6588</v>
      </c>
      <c r="J1940" s="27" t="s">
        <v>27</v>
      </c>
      <c r="K1940" s="27" t="s">
        <v>28</v>
      </c>
      <c r="L1940" s="27" t="s">
        <v>43</v>
      </c>
      <c r="M1940" s="12" t="s">
        <v>30</v>
      </c>
      <c r="N1940" s="12" t="s">
        <v>208</v>
      </c>
      <c r="O1940" s="27" t="s">
        <v>32</v>
      </c>
      <c r="P1940" s="27"/>
      <c r="Q1940" s="29">
        <v>45202.4291666667</v>
      </c>
      <c r="R1940" s="27" t="s">
        <v>46</v>
      </c>
      <c r="S1940" s="12" t="s">
        <v>9240</v>
      </c>
      <c r="T1940" s="12"/>
    </row>
    <row r="1941" customHeight="1" spans="1:20">
      <c r="A1941" s="10">
        <v>45202</v>
      </c>
      <c r="B1941" s="12" t="s">
        <v>9241</v>
      </c>
      <c r="C1941" s="12" t="s">
        <v>6506</v>
      </c>
      <c r="D1941" s="27"/>
      <c r="E1941" s="12">
        <v>15549366349</v>
      </c>
      <c r="F1941" s="12" t="s">
        <v>9242</v>
      </c>
      <c r="G1941" s="27" t="s">
        <v>130</v>
      </c>
      <c r="H1941" s="27"/>
      <c r="I1941" s="27" t="s">
        <v>5215</v>
      </c>
      <c r="J1941" s="27" t="s">
        <v>27</v>
      </c>
      <c r="K1941" s="27" t="s">
        <v>28</v>
      </c>
      <c r="L1941" s="27" t="s">
        <v>43</v>
      </c>
      <c r="M1941" s="12" t="s">
        <v>30</v>
      </c>
      <c r="N1941" s="12" t="s">
        <v>208</v>
      </c>
      <c r="O1941" s="27" t="s">
        <v>32</v>
      </c>
      <c r="P1941" s="27"/>
      <c r="Q1941" s="29">
        <v>45202.4298611111</v>
      </c>
      <c r="R1941" s="27" t="s">
        <v>46</v>
      </c>
      <c r="S1941" s="12" t="s">
        <v>9243</v>
      </c>
      <c r="T1941" s="12"/>
    </row>
    <row r="1942" customHeight="1" spans="1:20">
      <c r="A1942" s="10">
        <v>45202</v>
      </c>
      <c r="B1942" s="12" t="s">
        <v>9244</v>
      </c>
      <c r="C1942" s="12" t="s">
        <v>6506</v>
      </c>
      <c r="D1942" s="27"/>
      <c r="E1942" s="12">
        <v>15549378398</v>
      </c>
      <c r="F1942" s="12" t="s">
        <v>9245</v>
      </c>
      <c r="G1942" s="27" t="s">
        <v>130</v>
      </c>
      <c r="H1942" s="27"/>
      <c r="I1942" s="27" t="s">
        <v>97</v>
      </c>
      <c r="J1942" s="27" t="s">
        <v>27</v>
      </c>
      <c r="K1942" s="27" t="s">
        <v>28</v>
      </c>
      <c r="L1942" s="27" t="s">
        <v>43</v>
      </c>
      <c r="M1942" s="12" t="s">
        <v>30</v>
      </c>
      <c r="N1942" s="12" t="s">
        <v>208</v>
      </c>
      <c r="O1942" s="27" t="s">
        <v>32</v>
      </c>
      <c r="P1942" s="27"/>
      <c r="Q1942" s="29">
        <v>45202.4152777778</v>
      </c>
      <c r="R1942" s="27" t="s">
        <v>46</v>
      </c>
      <c r="S1942" s="22" t="s">
        <v>9246</v>
      </c>
      <c r="T1942" s="12"/>
    </row>
    <row r="1943" customHeight="1" spans="1:20">
      <c r="A1943" s="10">
        <v>45202</v>
      </c>
      <c r="B1943" s="12" t="s">
        <v>9247</v>
      </c>
      <c r="C1943" s="12" t="s">
        <v>6506</v>
      </c>
      <c r="D1943" s="27"/>
      <c r="E1943" s="12">
        <v>15587943138</v>
      </c>
      <c r="F1943" s="12" t="s">
        <v>9248</v>
      </c>
      <c r="G1943" s="27" t="s">
        <v>130</v>
      </c>
      <c r="H1943" s="27"/>
      <c r="I1943" s="27" t="s">
        <v>864</v>
      </c>
      <c r="J1943" s="27" t="s">
        <v>27</v>
      </c>
      <c r="K1943" s="27" t="s">
        <v>28</v>
      </c>
      <c r="L1943" s="27" t="s">
        <v>43</v>
      </c>
      <c r="M1943" s="12" t="s">
        <v>30</v>
      </c>
      <c r="N1943" s="12" t="s">
        <v>208</v>
      </c>
      <c r="O1943" s="27" t="s">
        <v>32</v>
      </c>
      <c r="P1943" s="27"/>
      <c r="Q1943" s="29">
        <v>45202.4763888889</v>
      </c>
      <c r="R1943" s="27" t="s">
        <v>46</v>
      </c>
      <c r="S1943" s="22" t="s">
        <v>9249</v>
      </c>
      <c r="T1943" s="12"/>
    </row>
    <row r="1944" customHeight="1" spans="1:20">
      <c r="A1944" s="10">
        <v>45202</v>
      </c>
      <c r="B1944" s="12" t="s">
        <v>9250</v>
      </c>
      <c r="C1944" s="12" t="s">
        <v>6506</v>
      </c>
      <c r="D1944" s="27"/>
      <c r="E1944" s="12">
        <v>15549355523</v>
      </c>
      <c r="F1944" s="12" t="s">
        <v>9251</v>
      </c>
      <c r="G1944" s="27" t="s">
        <v>130</v>
      </c>
      <c r="H1944" s="27"/>
      <c r="I1944" s="27" t="s">
        <v>131</v>
      </c>
      <c r="J1944" s="27" t="s">
        <v>27</v>
      </c>
      <c r="K1944" s="27" t="s">
        <v>28</v>
      </c>
      <c r="L1944" s="27" t="s">
        <v>43</v>
      </c>
      <c r="M1944" s="12" t="s">
        <v>30</v>
      </c>
      <c r="N1944" s="12" t="s">
        <v>208</v>
      </c>
      <c r="O1944" s="27" t="s">
        <v>32</v>
      </c>
      <c r="P1944" s="27"/>
      <c r="Q1944" s="29">
        <v>45202.3819444444</v>
      </c>
      <c r="R1944" s="27" t="s">
        <v>46</v>
      </c>
      <c r="S1944" s="22" t="s">
        <v>9252</v>
      </c>
      <c r="T1944" s="12"/>
    </row>
    <row r="1945" customHeight="1" spans="1:20">
      <c r="A1945" s="10">
        <v>45202</v>
      </c>
      <c r="B1945" s="12" t="s">
        <v>9253</v>
      </c>
      <c r="C1945" s="12" t="s">
        <v>6506</v>
      </c>
      <c r="D1945" s="27"/>
      <c r="E1945" s="12">
        <v>18671722310</v>
      </c>
      <c r="F1945" s="12" t="s">
        <v>9254</v>
      </c>
      <c r="G1945" s="27" t="s">
        <v>247</v>
      </c>
      <c r="H1945" s="27"/>
      <c r="I1945" s="27" t="s">
        <v>131</v>
      </c>
      <c r="J1945" s="27" t="s">
        <v>27</v>
      </c>
      <c r="K1945" s="27" t="s">
        <v>28</v>
      </c>
      <c r="L1945" s="27" t="s">
        <v>43</v>
      </c>
      <c r="M1945" s="12" t="s">
        <v>44</v>
      </c>
      <c r="N1945" s="12" t="s">
        <v>208</v>
      </c>
      <c r="O1945" s="27" t="s">
        <v>32</v>
      </c>
      <c r="P1945" s="27"/>
      <c r="Q1945" s="29">
        <v>45202.4097222222</v>
      </c>
      <c r="R1945" s="27" t="s">
        <v>46</v>
      </c>
      <c r="S1945" s="22" t="s">
        <v>9255</v>
      </c>
      <c r="T1945" s="12"/>
    </row>
    <row r="1946" customHeight="1" spans="1:20">
      <c r="A1946" s="10">
        <v>45202</v>
      </c>
      <c r="B1946" s="12" t="s">
        <v>9256</v>
      </c>
      <c r="C1946" s="12" t="s">
        <v>6506</v>
      </c>
      <c r="D1946" s="27"/>
      <c r="E1946" s="12">
        <v>13032745649</v>
      </c>
      <c r="F1946" s="12" t="s">
        <v>9257</v>
      </c>
      <c r="G1946" s="27" t="s">
        <v>25</v>
      </c>
      <c r="H1946" s="27"/>
      <c r="I1946" s="27" t="s">
        <v>5215</v>
      </c>
      <c r="J1946" s="27" t="s">
        <v>27</v>
      </c>
      <c r="K1946" s="27" t="s">
        <v>28</v>
      </c>
      <c r="L1946" s="27" t="s">
        <v>43</v>
      </c>
      <c r="M1946" s="12" t="s">
        <v>30</v>
      </c>
      <c r="N1946" s="12" t="s">
        <v>208</v>
      </c>
      <c r="O1946" s="27" t="s">
        <v>32</v>
      </c>
      <c r="P1946" s="27"/>
      <c r="Q1946" s="29">
        <v>45202.4027777778</v>
      </c>
      <c r="R1946" s="27" t="s">
        <v>46</v>
      </c>
      <c r="S1946" s="12" t="s">
        <v>8205</v>
      </c>
      <c r="T1946" s="12"/>
    </row>
    <row r="1947" customHeight="1" spans="1:20">
      <c r="A1947" s="10">
        <v>45202</v>
      </c>
      <c r="B1947" s="12" t="s">
        <v>9258</v>
      </c>
      <c r="C1947" s="12" t="s">
        <v>6506</v>
      </c>
      <c r="D1947" s="27"/>
      <c r="E1947" s="12">
        <v>18671771006</v>
      </c>
      <c r="F1947" s="12" t="s">
        <v>9259</v>
      </c>
      <c r="G1947" s="27" t="s">
        <v>41</v>
      </c>
      <c r="H1947" s="27"/>
      <c r="I1947" s="27" t="s">
        <v>2203</v>
      </c>
      <c r="J1947" s="27" t="s">
        <v>27</v>
      </c>
      <c r="K1947" s="27" t="s">
        <v>28</v>
      </c>
      <c r="L1947" s="27" t="s">
        <v>43</v>
      </c>
      <c r="M1947" s="12" t="s">
        <v>30</v>
      </c>
      <c r="N1947" s="12" t="s">
        <v>208</v>
      </c>
      <c r="O1947" s="27" t="s">
        <v>32</v>
      </c>
      <c r="P1947" s="27"/>
      <c r="Q1947" s="29">
        <v>45202.4444444444</v>
      </c>
      <c r="R1947" s="27" t="s">
        <v>46</v>
      </c>
      <c r="S1947" s="22" t="s">
        <v>9260</v>
      </c>
      <c r="T1947" s="12"/>
    </row>
    <row r="1948" customHeight="1" spans="1:20">
      <c r="A1948" s="10">
        <v>45202</v>
      </c>
      <c r="B1948" s="12" t="s">
        <v>9261</v>
      </c>
      <c r="C1948" s="12" t="s">
        <v>6506</v>
      </c>
      <c r="D1948" s="27"/>
      <c r="E1948" s="12">
        <v>15629362703</v>
      </c>
      <c r="F1948" s="12" t="s">
        <v>9262</v>
      </c>
      <c r="G1948" s="27" t="s">
        <v>25</v>
      </c>
      <c r="H1948" s="27" t="s">
        <v>148</v>
      </c>
      <c r="I1948" s="27" t="s">
        <v>2203</v>
      </c>
      <c r="J1948" s="27" t="s">
        <v>27</v>
      </c>
      <c r="K1948" s="27" t="s">
        <v>28</v>
      </c>
      <c r="L1948" s="27" t="s">
        <v>43</v>
      </c>
      <c r="M1948" s="12" t="s">
        <v>30</v>
      </c>
      <c r="N1948" s="12" t="s">
        <v>208</v>
      </c>
      <c r="O1948" s="27" t="s">
        <v>32</v>
      </c>
      <c r="P1948" s="27"/>
      <c r="Q1948" s="29">
        <v>45202.5840277778</v>
      </c>
      <c r="R1948" s="27" t="s">
        <v>46</v>
      </c>
      <c r="S1948" s="22" t="s">
        <v>9263</v>
      </c>
      <c r="T1948" s="12"/>
    </row>
    <row r="1949" customHeight="1" spans="1:20">
      <c r="A1949" s="10">
        <v>45202</v>
      </c>
      <c r="B1949" s="12" t="s">
        <v>9264</v>
      </c>
      <c r="C1949" s="12" t="s">
        <v>6506</v>
      </c>
      <c r="D1949" s="27"/>
      <c r="E1949" s="12">
        <v>15671061314</v>
      </c>
      <c r="F1949" s="12" t="s">
        <v>9265</v>
      </c>
      <c r="G1949" s="27" t="s">
        <v>25</v>
      </c>
      <c r="H1949" s="27"/>
      <c r="I1949" s="27" t="s">
        <v>131</v>
      </c>
      <c r="J1949" s="27" t="s">
        <v>27</v>
      </c>
      <c r="K1949" s="27" t="s">
        <v>28</v>
      </c>
      <c r="L1949" s="27" t="s">
        <v>43</v>
      </c>
      <c r="M1949" s="12" t="s">
        <v>44</v>
      </c>
      <c r="N1949" s="12" t="s">
        <v>208</v>
      </c>
      <c r="O1949" s="27" t="s">
        <v>32</v>
      </c>
      <c r="P1949" s="27"/>
      <c r="Q1949" s="29">
        <v>45202.3819444444</v>
      </c>
      <c r="R1949" s="27" t="s">
        <v>46</v>
      </c>
      <c r="S1949" s="22" t="s">
        <v>9266</v>
      </c>
      <c r="T1949" s="12"/>
    </row>
    <row r="1950" customHeight="1" spans="1:20">
      <c r="A1950" s="10">
        <v>45202</v>
      </c>
      <c r="B1950" s="12" t="s">
        <v>9267</v>
      </c>
      <c r="C1950" s="12" t="s">
        <v>9268</v>
      </c>
      <c r="D1950" s="27"/>
      <c r="E1950" s="12">
        <v>15571752101</v>
      </c>
      <c r="F1950" s="12" t="s">
        <v>9269</v>
      </c>
      <c r="G1950" s="27" t="s">
        <v>69</v>
      </c>
      <c r="H1950" s="27"/>
      <c r="I1950" s="27">
        <v>10015</v>
      </c>
      <c r="J1950" s="27" t="s">
        <v>27</v>
      </c>
      <c r="K1950" s="27" t="s">
        <v>195</v>
      </c>
      <c r="L1950" s="27" t="s">
        <v>29</v>
      </c>
      <c r="M1950" s="12" t="s">
        <v>30</v>
      </c>
      <c r="N1950" s="12" t="s">
        <v>31</v>
      </c>
      <c r="O1950" s="27" t="s">
        <v>32</v>
      </c>
      <c r="P1950" s="27"/>
      <c r="Q1950" s="29">
        <v>45202.4527777778</v>
      </c>
      <c r="R1950" s="27" t="s">
        <v>34</v>
      </c>
      <c r="S1950" s="22" t="s">
        <v>9270</v>
      </c>
      <c r="T1950" s="12"/>
    </row>
    <row r="1951" customHeight="1" spans="1:20">
      <c r="A1951" s="10">
        <v>45202</v>
      </c>
      <c r="B1951" s="12" t="s">
        <v>9271</v>
      </c>
      <c r="C1951" s="12" t="s">
        <v>9229</v>
      </c>
      <c r="D1951" s="27"/>
      <c r="E1951" s="12">
        <v>18986825799</v>
      </c>
      <c r="F1951" s="12" t="s">
        <v>9272</v>
      </c>
      <c r="G1951" s="27" t="s">
        <v>194</v>
      </c>
      <c r="H1951" s="27" t="s">
        <v>110</v>
      </c>
      <c r="I1951" s="27" t="s">
        <v>124</v>
      </c>
      <c r="J1951" s="27" t="s">
        <v>27</v>
      </c>
      <c r="K1951" s="27" t="s">
        <v>28</v>
      </c>
      <c r="L1951" s="27" t="s">
        <v>43</v>
      </c>
      <c r="M1951" s="12" t="s">
        <v>44</v>
      </c>
      <c r="N1951" s="12" t="s">
        <v>208</v>
      </c>
      <c r="O1951" s="27" t="s">
        <v>32</v>
      </c>
      <c r="P1951" s="27"/>
      <c r="Q1951" s="29">
        <v>45202.6458333333</v>
      </c>
      <c r="R1951" s="27" t="s">
        <v>46</v>
      </c>
      <c r="S1951" s="22" t="s">
        <v>9273</v>
      </c>
      <c r="T1951" s="12" t="s">
        <v>9274</v>
      </c>
    </row>
    <row r="1952" customHeight="1" spans="1:20">
      <c r="A1952" s="10">
        <v>45202</v>
      </c>
      <c r="B1952" s="12" t="s">
        <v>9275</v>
      </c>
      <c r="C1952" s="12" t="s">
        <v>6506</v>
      </c>
      <c r="D1952" s="27"/>
      <c r="E1952" s="12">
        <v>15586379210</v>
      </c>
      <c r="F1952" s="12" t="s">
        <v>9276</v>
      </c>
      <c r="G1952" s="27" t="s">
        <v>41</v>
      </c>
      <c r="H1952" s="27"/>
      <c r="I1952" s="27" t="s">
        <v>111</v>
      </c>
      <c r="J1952" s="27" t="s">
        <v>27</v>
      </c>
      <c r="K1952" s="27" t="s">
        <v>28</v>
      </c>
      <c r="L1952" s="27" t="s">
        <v>43</v>
      </c>
      <c r="M1952" s="12" t="s">
        <v>44</v>
      </c>
      <c r="N1952" s="12" t="s">
        <v>208</v>
      </c>
      <c r="O1952" s="27" t="s">
        <v>32</v>
      </c>
      <c r="P1952" s="27"/>
      <c r="Q1952" s="29">
        <v>45202.5916666667</v>
      </c>
      <c r="R1952" s="27" t="s">
        <v>46</v>
      </c>
      <c r="S1952" s="22" t="s">
        <v>9277</v>
      </c>
      <c r="T1952" s="12" t="s">
        <v>9278</v>
      </c>
    </row>
    <row r="1953" customHeight="1" spans="1:20">
      <c r="A1953" s="10">
        <v>45202</v>
      </c>
      <c r="B1953" s="12" t="s">
        <v>9279</v>
      </c>
      <c r="C1953" s="12" t="s">
        <v>6707</v>
      </c>
      <c r="D1953" s="27"/>
      <c r="E1953" s="12">
        <v>13047178731</v>
      </c>
      <c r="F1953" s="12" t="s">
        <v>9280</v>
      </c>
      <c r="G1953" s="27" t="s">
        <v>69</v>
      </c>
      <c r="H1953" s="27"/>
      <c r="I1953" s="27" t="s">
        <v>97</v>
      </c>
      <c r="J1953" s="27" t="s">
        <v>27</v>
      </c>
      <c r="K1953" s="27" t="s">
        <v>28</v>
      </c>
      <c r="L1953" s="27" t="s">
        <v>43</v>
      </c>
      <c r="M1953" s="12" t="s">
        <v>44</v>
      </c>
      <c r="N1953" s="12" t="s">
        <v>743</v>
      </c>
      <c r="O1953" s="27" t="s">
        <v>32</v>
      </c>
      <c r="P1953" s="27"/>
      <c r="Q1953" s="29">
        <v>45202.6666666667</v>
      </c>
      <c r="R1953" s="27" t="s">
        <v>46</v>
      </c>
      <c r="S1953" s="12" t="s">
        <v>9281</v>
      </c>
      <c r="T1953" s="12" t="s">
        <v>9282</v>
      </c>
    </row>
    <row r="1954" customHeight="1" spans="1:20">
      <c r="A1954" s="10">
        <v>45202</v>
      </c>
      <c r="B1954" s="12" t="s">
        <v>9283</v>
      </c>
      <c r="C1954" s="12" t="s">
        <v>9229</v>
      </c>
      <c r="D1954" s="27"/>
      <c r="E1954" s="12">
        <v>13197308660</v>
      </c>
      <c r="F1954" s="12" t="s">
        <v>6336</v>
      </c>
      <c r="G1954" s="27" t="s">
        <v>69</v>
      </c>
      <c r="H1954" s="27"/>
      <c r="I1954" s="27" t="s">
        <v>111</v>
      </c>
      <c r="J1954" s="27" t="s">
        <v>27</v>
      </c>
      <c r="K1954" s="27" t="s">
        <v>28</v>
      </c>
      <c r="L1954" s="27" t="s">
        <v>43</v>
      </c>
      <c r="M1954" s="12" t="s">
        <v>44</v>
      </c>
      <c r="N1954" s="12" t="s">
        <v>208</v>
      </c>
      <c r="O1954" s="27" t="s">
        <v>32</v>
      </c>
      <c r="P1954" s="27"/>
      <c r="Q1954" s="29">
        <v>45202.3798611111</v>
      </c>
      <c r="R1954" s="27" t="s">
        <v>46</v>
      </c>
      <c r="S1954" s="22" t="s">
        <v>9284</v>
      </c>
      <c r="T1954" s="12" t="s">
        <v>9285</v>
      </c>
    </row>
    <row r="1955" customHeight="1" spans="1:20">
      <c r="A1955" s="10">
        <v>45202</v>
      </c>
      <c r="B1955" s="12" t="s">
        <v>9286</v>
      </c>
      <c r="C1955" s="12" t="s">
        <v>9287</v>
      </c>
      <c r="D1955" s="27"/>
      <c r="E1955" s="12">
        <v>15271517797</v>
      </c>
      <c r="F1955" s="12" t="s">
        <v>9288</v>
      </c>
      <c r="G1955" s="27" t="s">
        <v>82</v>
      </c>
      <c r="H1955" s="27"/>
      <c r="I1955" s="27" t="s">
        <v>63</v>
      </c>
      <c r="J1955" s="27" t="s">
        <v>27</v>
      </c>
      <c r="K1955" s="27" t="s">
        <v>28</v>
      </c>
      <c r="L1955" s="27" t="s">
        <v>43</v>
      </c>
      <c r="M1955" s="12" t="s">
        <v>44</v>
      </c>
      <c r="N1955" s="12" t="s">
        <v>31</v>
      </c>
      <c r="O1955" s="27" t="s">
        <v>32</v>
      </c>
      <c r="P1955" s="27" t="s">
        <v>6656</v>
      </c>
      <c r="Q1955" s="29">
        <v>45202.4333333333</v>
      </c>
      <c r="R1955" s="27" t="s">
        <v>46</v>
      </c>
      <c r="S1955" s="12" t="s">
        <v>9289</v>
      </c>
      <c r="T1955" s="12" t="s">
        <v>9290</v>
      </c>
    </row>
    <row r="1956" customHeight="1" spans="1:20">
      <c r="A1956" s="10">
        <v>45202</v>
      </c>
      <c r="B1956" s="12" t="s">
        <v>9291</v>
      </c>
      <c r="C1956" s="12" t="s">
        <v>6666</v>
      </c>
      <c r="D1956" s="27"/>
      <c r="E1956" s="12">
        <v>16671006565</v>
      </c>
      <c r="F1956" s="12" t="s">
        <v>9292</v>
      </c>
      <c r="G1956" s="27" t="s">
        <v>69</v>
      </c>
      <c r="H1956" s="27" t="s">
        <v>137</v>
      </c>
      <c r="I1956" s="27" t="s">
        <v>162</v>
      </c>
      <c r="J1956" s="27" t="s">
        <v>27</v>
      </c>
      <c r="K1956" s="27" t="s">
        <v>28</v>
      </c>
      <c r="L1956" s="27" t="s">
        <v>43</v>
      </c>
      <c r="M1956" s="12" t="s">
        <v>44</v>
      </c>
      <c r="N1956" s="12" t="s">
        <v>31</v>
      </c>
      <c r="O1956" s="27" t="s">
        <v>32</v>
      </c>
      <c r="P1956" s="27" t="s">
        <v>6656</v>
      </c>
      <c r="Q1956" s="29">
        <v>45202.3805555556</v>
      </c>
      <c r="R1956" s="27" t="s">
        <v>46</v>
      </c>
      <c r="S1956" s="22" t="s">
        <v>9293</v>
      </c>
      <c r="T1956" s="12" t="s">
        <v>9294</v>
      </c>
    </row>
    <row r="1957" customHeight="1" spans="1:20">
      <c r="A1957" s="10">
        <v>45202</v>
      </c>
      <c r="B1957" s="12" t="s">
        <v>9295</v>
      </c>
      <c r="C1957" s="12" t="s">
        <v>9287</v>
      </c>
      <c r="D1957" s="27"/>
      <c r="E1957" s="12">
        <v>13277259122</v>
      </c>
      <c r="F1957" s="12" t="s">
        <v>9296</v>
      </c>
      <c r="G1957" s="27" t="s">
        <v>130</v>
      </c>
      <c r="H1957" s="27"/>
      <c r="I1957" s="27" t="s">
        <v>277</v>
      </c>
      <c r="J1957" s="27" t="s">
        <v>27</v>
      </c>
      <c r="K1957" s="27" t="s">
        <v>28</v>
      </c>
      <c r="L1957" s="27" t="s">
        <v>43</v>
      </c>
      <c r="M1957" s="12" t="s">
        <v>30</v>
      </c>
      <c r="N1957" s="12" t="s">
        <v>31</v>
      </c>
      <c r="O1957" s="27" t="s">
        <v>32</v>
      </c>
      <c r="P1957" s="27" t="s">
        <v>9297</v>
      </c>
      <c r="Q1957" s="29">
        <v>45202.4097222222</v>
      </c>
      <c r="R1957" s="27" t="s">
        <v>46</v>
      </c>
      <c r="S1957" s="22" t="s">
        <v>9298</v>
      </c>
      <c r="T1957" s="12" t="s">
        <v>8233</v>
      </c>
    </row>
    <row r="1958" customHeight="1" spans="1:20">
      <c r="A1958" s="10">
        <v>45202</v>
      </c>
      <c r="B1958" s="12" t="s">
        <v>9299</v>
      </c>
      <c r="C1958" s="12" t="s">
        <v>6666</v>
      </c>
      <c r="D1958" s="27"/>
      <c r="E1958" s="12">
        <v>13277397817</v>
      </c>
      <c r="F1958" s="12" t="s">
        <v>9300</v>
      </c>
      <c r="G1958" s="27" t="s">
        <v>130</v>
      </c>
      <c r="H1958" s="27"/>
      <c r="I1958" s="27" t="s">
        <v>277</v>
      </c>
      <c r="J1958" s="27" t="s">
        <v>27</v>
      </c>
      <c r="K1958" s="27" t="s">
        <v>28</v>
      </c>
      <c r="L1958" s="27" t="s">
        <v>43</v>
      </c>
      <c r="M1958" s="12" t="s">
        <v>44</v>
      </c>
      <c r="N1958" s="12" t="s">
        <v>31</v>
      </c>
      <c r="O1958" s="27" t="s">
        <v>32</v>
      </c>
      <c r="P1958" s="27" t="s">
        <v>6656</v>
      </c>
      <c r="Q1958" s="29">
        <v>45202.3798611111</v>
      </c>
      <c r="R1958" s="27" t="s">
        <v>46</v>
      </c>
      <c r="S1958" s="22" t="s">
        <v>9301</v>
      </c>
      <c r="T1958" s="12" t="s">
        <v>9302</v>
      </c>
    </row>
    <row r="1959" customHeight="1" spans="1:20">
      <c r="A1959" s="10">
        <v>45202</v>
      </c>
      <c r="B1959" s="12" t="s">
        <v>9303</v>
      </c>
      <c r="C1959" s="12" t="s">
        <v>9304</v>
      </c>
      <c r="D1959" s="27"/>
      <c r="E1959" s="12">
        <v>15587989377</v>
      </c>
      <c r="F1959" s="12" t="s">
        <v>9305</v>
      </c>
      <c r="G1959" s="27" t="s">
        <v>82</v>
      </c>
      <c r="H1959" s="27"/>
      <c r="I1959" s="27" t="s">
        <v>111</v>
      </c>
      <c r="J1959" s="27" t="s">
        <v>27</v>
      </c>
      <c r="K1959" s="27" t="s">
        <v>28</v>
      </c>
      <c r="L1959" s="27" t="s">
        <v>43</v>
      </c>
      <c r="M1959" s="12" t="s">
        <v>44</v>
      </c>
      <c r="N1959" s="12" t="s">
        <v>31</v>
      </c>
      <c r="O1959" s="27" t="s">
        <v>32</v>
      </c>
      <c r="P1959" s="27" t="s">
        <v>6656</v>
      </c>
      <c r="Q1959" s="29">
        <v>45202.6006944444</v>
      </c>
      <c r="R1959" s="27" t="s">
        <v>46</v>
      </c>
      <c r="S1959" s="22" t="s">
        <v>9306</v>
      </c>
      <c r="T1959" s="12" t="s">
        <v>9307</v>
      </c>
    </row>
    <row r="1960" customHeight="1" spans="1:20">
      <c r="A1960" s="10">
        <v>45202</v>
      </c>
      <c r="B1960" s="12" t="s">
        <v>9308</v>
      </c>
      <c r="C1960" s="12" t="s">
        <v>6660</v>
      </c>
      <c r="D1960" s="27"/>
      <c r="E1960" s="12">
        <v>18671445088</v>
      </c>
      <c r="F1960" s="12" t="s">
        <v>264</v>
      </c>
      <c r="G1960" s="27" t="s">
        <v>25</v>
      </c>
      <c r="H1960" s="27" t="s">
        <v>148</v>
      </c>
      <c r="I1960" s="27" t="s">
        <v>315</v>
      </c>
      <c r="J1960" s="27" t="s">
        <v>27</v>
      </c>
      <c r="K1960" s="27" t="s">
        <v>28</v>
      </c>
      <c r="L1960" s="27" t="s">
        <v>43</v>
      </c>
      <c r="M1960" s="12" t="s">
        <v>44</v>
      </c>
      <c r="N1960" s="12" t="s">
        <v>31</v>
      </c>
      <c r="O1960" s="27" t="s">
        <v>32</v>
      </c>
      <c r="P1960" s="27"/>
      <c r="Q1960" s="29">
        <v>45202.3833333333</v>
      </c>
      <c r="R1960" s="27" t="s">
        <v>46</v>
      </c>
      <c r="S1960" s="22" t="s">
        <v>9309</v>
      </c>
      <c r="T1960" s="12" t="s">
        <v>9310</v>
      </c>
    </row>
    <row r="1961" customHeight="1" spans="1:20">
      <c r="A1961" s="10">
        <v>45202</v>
      </c>
      <c r="B1961" s="12" t="s">
        <v>9311</v>
      </c>
      <c r="C1961" s="12" t="s">
        <v>9312</v>
      </c>
      <c r="D1961" s="27"/>
      <c r="E1961" s="12">
        <v>15971627159</v>
      </c>
      <c r="F1961" s="12" t="s">
        <v>9313</v>
      </c>
      <c r="G1961" s="27" t="s">
        <v>25</v>
      </c>
      <c r="H1961" s="27"/>
      <c r="I1961" s="27">
        <v>10015</v>
      </c>
      <c r="J1961" s="27" t="s">
        <v>27</v>
      </c>
      <c r="K1961" s="27" t="s">
        <v>76</v>
      </c>
      <c r="L1961" s="27" t="s">
        <v>29</v>
      </c>
      <c r="M1961" s="12" t="s">
        <v>30</v>
      </c>
      <c r="N1961" s="12" t="s">
        <v>31</v>
      </c>
      <c r="O1961" s="27" t="s">
        <v>32</v>
      </c>
      <c r="P1961" s="27" t="s">
        <v>6656</v>
      </c>
      <c r="Q1961" s="29">
        <v>45202.7229166667</v>
      </c>
      <c r="R1961" s="27" t="s">
        <v>34</v>
      </c>
      <c r="S1961" s="22" t="s">
        <v>9314</v>
      </c>
      <c r="T1961" s="22" t="s">
        <v>9315</v>
      </c>
    </row>
    <row r="1962" customHeight="1" spans="1:20">
      <c r="A1962" s="10">
        <v>45202</v>
      </c>
      <c r="B1962" s="12" t="s">
        <v>9316</v>
      </c>
      <c r="C1962" s="12" t="s">
        <v>9317</v>
      </c>
      <c r="D1962" s="27"/>
      <c r="E1962" s="12">
        <v>15671033185</v>
      </c>
      <c r="F1962" s="12" t="s">
        <v>9318</v>
      </c>
      <c r="G1962" s="27" t="s">
        <v>130</v>
      </c>
      <c r="H1962" s="27"/>
      <c r="I1962" s="27" t="s">
        <v>576</v>
      </c>
      <c r="J1962" s="27" t="s">
        <v>27</v>
      </c>
      <c r="K1962" s="27" t="s">
        <v>28</v>
      </c>
      <c r="L1962" s="27" t="s">
        <v>43</v>
      </c>
      <c r="M1962" s="12" t="s">
        <v>30</v>
      </c>
      <c r="N1962" s="12" t="s">
        <v>31</v>
      </c>
      <c r="O1962" s="27" t="s">
        <v>32</v>
      </c>
      <c r="P1962" s="27"/>
      <c r="Q1962" s="29">
        <v>45202.3875</v>
      </c>
      <c r="R1962" s="27" t="s">
        <v>46</v>
      </c>
      <c r="S1962" s="22" t="s">
        <v>9319</v>
      </c>
      <c r="T1962" s="12" t="s">
        <v>9320</v>
      </c>
    </row>
    <row r="1963" customHeight="1" spans="1:20">
      <c r="A1963" s="10">
        <v>45202</v>
      </c>
      <c r="B1963" s="12" t="s">
        <v>9321</v>
      </c>
      <c r="C1963" s="12" t="s">
        <v>7176</v>
      </c>
      <c r="D1963" s="27"/>
      <c r="E1963" s="12">
        <v>15572756715</v>
      </c>
      <c r="F1963" s="12" t="s">
        <v>9322</v>
      </c>
      <c r="G1963" s="27" t="s">
        <v>130</v>
      </c>
      <c r="H1963" s="27"/>
      <c r="I1963" s="27" t="s">
        <v>97</v>
      </c>
      <c r="J1963" s="27" t="s">
        <v>27</v>
      </c>
      <c r="K1963" s="27" t="s">
        <v>28</v>
      </c>
      <c r="L1963" s="27" t="s">
        <v>43</v>
      </c>
      <c r="M1963" s="12" t="s">
        <v>30</v>
      </c>
      <c r="N1963" s="12" t="s">
        <v>31</v>
      </c>
      <c r="O1963" s="27" t="s">
        <v>32</v>
      </c>
      <c r="P1963" s="27"/>
      <c r="Q1963" s="29">
        <v>45202.6416666667</v>
      </c>
      <c r="R1963" s="27" t="s">
        <v>46</v>
      </c>
      <c r="S1963" s="12" t="s">
        <v>9323</v>
      </c>
      <c r="T1963" s="12" t="s">
        <v>9324</v>
      </c>
    </row>
    <row r="1964" customHeight="1" spans="1:20">
      <c r="A1964" s="10">
        <v>45202</v>
      </c>
      <c r="B1964" s="12" t="s">
        <v>9325</v>
      </c>
      <c r="C1964" s="12" t="s">
        <v>9326</v>
      </c>
      <c r="D1964" s="27"/>
      <c r="E1964" s="12">
        <v>13117288008</v>
      </c>
      <c r="F1964" s="12" t="s">
        <v>9327</v>
      </c>
      <c r="G1964" s="27" t="s">
        <v>336</v>
      </c>
      <c r="H1964" s="27"/>
      <c r="I1964" s="27" t="s">
        <v>214</v>
      </c>
      <c r="J1964" s="27" t="s">
        <v>27</v>
      </c>
      <c r="K1964" s="27" t="s">
        <v>28</v>
      </c>
      <c r="L1964" s="27" t="s">
        <v>43</v>
      </c>
      <c r="M1964" s="12" t="s">
        <v>30</v>
      </c>
      <c r="N1964" s="12" t="s">
        <v>31</v>
      </c>
      <c r="O1964" s="27" t="s">
        <v>32</v>
      </c>
      <c r="P1964" s="27"/>
      <c r="Q1964" s="29">
        <v>45202.6888888889</v>
      </c>
      <c r="R1964" s="27" t="s">
        <v>46</v>
      </c>
      <c r="S1964" s="22" t="s">
        <v>9328</v>
      </c>
      <c r="T1964" s="12" t="s">
        <v>9329</v>
      </c>
    </row>
    <row r="1965" customHeight="1" spans="1:20">
      <c r="A1965" s="10">
        <v>45202</v>
      </c>
      <c r="B1965" s="12" t="s">
        <v>9330</v>
      </c>
      <c r="C1965" s="12" t="s">
        <v>646</v>
      </c>
      <c r="D1965" s="27"/>
      <c r="E1965" s="12">
        <v>18695066590</v>
      </c>
      <c r="F1965" s="12" t="s">
        <v>9331</v>
      </c>
      <c r="G1965" s="27" t="s">
        <v>53</v>
      </c>
      <c r="H1965" s="27"/>
      <c r="I1965" s="27" t="s">
        <v>131</v>
      </c>
      <c r="J1965" s="27" t="s">
        <v>27</v>
      </c>
      <c r="K1965" s="27" t="s">
        <v>28</v>
      </c>
      <c r="L1965" s="27" t="s">
        <v>43</v>
      </c>
      <c r="M1965" s="12" t="s">
        <v>30</v>
      </c>
      <c r="N1965" s="12" t="s">
        <v>31</v>
      </c>
      <c r="O1965" s="27" t="s">
        <v>32</v>
      </c>
      <c r="P1965" s="27"/>
      <c r="Q1965" s="29">
        <v>45202.6715277778</v>
      </c>
      <c r="R1965" s="27" t="s">
        <v>46</v>
      </c>
      <c r="S1965" s="22" t="s">
        <v>9332</v>
      </c>
      <c r="T1965" s="12" t="s">
        <v>9333</v>
      </c>
    </row>
    <row r="1966" customHeight="1" spans="1:20">
      <c r="A1966" s="10">
        <v>45202</v>
      </c>
      <c r="B1966" s="12" t="s">
        <v>9334</v>
      </c>
      <c r="C1966" s="12" t="s">
        <v>5616</v>
      </c>
      <c r="D1966" s="27"/>
      <c r="E1966" s="12">
        <v>13227290066</v>
      </c>
      <c r="F1966" s="12" t="s">
        <v>9335</v>
      </c>
      <c r="G1966" s="27" t="s">
        <v>62</v>
      </c>
      <c r="H1966" s="27"/>
      <c r="I1966" s="27">
        <v>10015</v>
      </c>
      <c r="J1966" s="27" t="s">
        <v>27</v>
      </c>
      <c r="K1966" s="27" t="s">
        <v>195</v>
      </c>
      <c r="L1966" s="27" t="s">
        <v>29</v>
      </c>
      <c r="M1966" s="12" t="s">
        <v>30</v>
      </c>
      <c r="N1966" s="12" t="s">
        <v>31</v>
      </c>
      <c r="O1966" s="27" t="s">
        <v>32</v>
      </c>
      <c r="P1966" s="27"/>
      <c r="Q1966" s="29">
        <v>45202.6083333333</v>
      </c>
      <c r="R1966" s="27" t="s">
        <v>34</v>
      </c>
      <c r="S1966" s="22" t="s">
        <v>9336</v>
      </c>
      <c r="T1966" s="22" t="s">
        <v>9337</v>
      </c>
    </row>
    <row r="1967" customHeight="1" spans="1:20">
      <c r="A1967" s="10">
        <v>45202</v>
      </c>
      <c r="B1967" s="12" t="s">
        <v>9338</v>
      </c>
      <c r="C1967" s="12" t="s">
        <v>9339</v>
      </c>
      <c r="D1967" s="27"/>
      <c r="E1967" s="12">
        <v>13032744158</v>
      </c>
      <c r="F1967" s="12" t="s">
        <v>9340</v>
      </c>
      <c r="G1967" s="27" t="s">
        <v>82</v>
      </c>
      <c r="H1967" s="27" t="s">
        <v>148</v>
      </c>
      <c r="I1967" s="27" t="s">
        <v>214</v>
      </c>
      <c r="J1967" s="27" t="s">
        <v>27</v>
      </c>
      <c r="K1967" s="27" t="s">
        <v>28</v>
      </c>
      <c r="L1967" s="27" t="s">
        <v>43</v>
      </c>
      <c r="M1967" s="12" t="s">
        <v>44</v>
      </c>
      <c r="N1967" s="12" t="s">
        <v>743</v>
      </c>
      <c r="O1967" s="27" t="s">
        <v>32</v>
      </c>
      <c r="P1967" s="27"/>
      <c r="Q1967" s="29">
        <v>45202.4347222222</v>
      </c>
      <c r="R1967" s="27" t="s">
        <v>46</v>
      </c>
      <c r="S1967" s="12" t="s">
        <v>9341</v>
      </c>
      <c r="T1967" s="12"/>
    </row>
    <row r="1968" customHeight="1" spans="1:20">
      <c r="A1968" s="10">
        <v>45202</v>
      </c>
      <c r="B1968" s="12" t="s">
        <v>9342</v>
      </c>
      <c r="C1968" s="12" t="s">
        <v>9343</v>
      </c>
      <c r="D1968" s="27"/>
      <c r="E1968" s="12">
        <v>13197326576</v>
      </c>
      <c r="F1968" s="12" t="s">
        <v>9344</v>
      </c>
      <c r="G1968" s="27" t="s">
        <v>130</v>
      </c>
      <c r="H1968" s="27" t="s">
        <v>137</v>
      </c>
      <c r="I1968" s="27" t="s">
        <v>4047</v>
      </c>
      <c r="J1968" s="27" t="s">
        <v>27</v>
      </c>
      <c r="K1968" s="27" t="s">
        <v>76</v>
      </c>
      <c r="L1968" s="27" t="s">
        <v>29</v>
      </c>
      <c r="M1968" s="12" t="s">
        <v>30</v>
      </c>
      <c r="N1968" s="12" t="s">
        <v>31</v>
      </c>
      <c r="O1968" s="27" t="s">
        <v>32</v>
      </c>
      <c r="P1968" s="27"/>
      <c r="Q1968" s="29">
        <v>45202.625</v>
      </c>
      <c r="R1968" s="27" t="s">
        <v>34</v>
      </c>
      <c r="S1968" s="12" t="s">
        <v>9345</v>
      </c>
      <c r="T1968" s="12" t="s">
        <v>9346</v>
      </c>
    </row>
    <row r="1969" customHeight="1" spans="1:20">
      <c r="A1969" s="10">
        <v>45202</v>
      </c>
      <c r="B1969" s="12" t="s">
        <v>9347</v>
      </c>
      <c r="C1969" s="12" t="s">
        <v>9343</v>
      </c>
      <c r="D1969" s="27"/>
      <c r="E1969" s="12">
        <v>15587906020</v>
      </c>
      <c r="F1969" s="12" t="s">
        <v>6713</v>
      </c>
      <c r="G1969" s="27" t="s">
        <v>82</v>
      </c>
      <c r="H1969" s="27"/>
      <c r="I1969" s="27">
        <v>10015</v>
      </c>
      <c r="J1969" s="27" t="s">
        <v>27</v>
      </c>
      <c r="K1969" s="27" t="s">
        <v>28</v>
      </c>
      <c r="L1969" s="27" t="s">
        <v>29</v>
      </c>
      <c r="M1969" s="12" t="s">
        <v>30</v>
      </c>
      <c r="N1969" s="12" t="s">
        <v>31</v>
      </c>
      <c r="O1969" s="27" t="s">
        <v>32</v>
      </c>
      <c r="P1969" s="27"/>
      <c r="Q1969" s="29">
        <v>45202.5631944444</v>
      </c>
      <c r="R1969" s="27" t="s">
        <v>34</v>
      </c>
      <c r="S1969" s="22" t="s">
        <v>9348</v>
      </c>
      <c r="T1969" s="22" t="s">
        <v>9349</v>
      </c>
    </row>
    <row r="1970" customHeight="1" spans="1:20">
      <c r="A1970" s="10">
        <v>45202</v>
      </c>
      <c r="B1970" s="12" t="s">
        <v>9350</v>
      </c>
      <c r="C1970" s="12" t="s">
        <v>3160</v>
      </c>
      <c r="D1970" s="27"/>
      <c r="E1970" s="12">
        <v>18672900226</v>
      </c>
      <c r="F1970" s="12" t="s">
        <v>9351</v>
      </c>
      <c r="G1970" s="27" t="s">
        <v>69</v>
      </c>
      <c r="H1970" s="27"/>
      <c r="I1970" s="27" t="s">
        <v>168</v>
      </c>
      <c r="J1970" s="27" t="s">
        <v>27</v>
      </c>
      <c r="K1970" s="27" t="s">
        <v>76</v>
      </c>
      <c r="L1970" s="27" t="s">
        <v>43</v>
      </c>
      <c r="M1970" s="12" t="s">
        <v>169</v>
      </c>
      <c r="N1970" s="12" t="s">
        <v>31</v>
      </c>
      <c r="O1970" s="27" t="s">
        <v>32</v>
      </c>
      <c r="P1970" s="27"/>
      <c r="Q1970" s="29">
        <v>45202.6666666667</v>
      </c>
      <c r="R1970" s="27" t="s">
        <v>46</v>
      </c>
      <c r="S1970" s="12" t="s">
        <v>9352</v>
      </c>
      <c r="T1970" s="12" t="s">
        <v>9353</v>
      </c>
    </row>
    <row r="1971" customHeight="1" spans="1:20">
      <c r="A1971" s="10">
        <v>45202</v>
      </c>
      <c r="B1971" s="12" t="s">
        <v>9354</v>
      </c>
      <c r="C1971" s="12" t="s">
        <v>1299</v>
      </c>
      <c r="D1971" s="27"/>
      <c r="E1971" s="12">
        <v>15608608589</v>
      </c>
      <c r="F1971" s="12" t="s">
        <v>9355</v>
      </c>
      <c r="G1971" s="27" t="s">
        <v>41</v>
      </c>
      <c r="H1971" s="27" t="s">
        <v>137</v>
      </c>
      <c r="I1971" s="27" t="s">
        <v>235</v>
      </c>
      <c r="J1971" s="27" t="s">
        <v>27</v>
      </c>
      <c r="K1971" s="27" t="s">
        <v>28</v>
      </c>
      <c r="L1971" s="27" t="s">
        <v>43</v>
      </c>
      <c r="M1971" s="12" t="s">
        <v>30</v>
      </c>
      <c r="N1971" s="12" t="s">
        <v>208</v>
      </c>
      <c r="O1971" s="27" t="s">
        <v>32</v>
      </c>
      <c r="P1971" s="27"/>
      <c r="Q1971" s="29">
        <v>45202.6</v>
      </c>
      <c r="R1971" s="27" t="s">
        <v>56</v>
      </c>
      <c r="S1971" s="22" t="s">
        <v>9356</v>
      </c>
      <c r="T1971" s="12"/>
    </row>
    <row r="1972" customHeight="1" spans="1:20">
      <c r="A1972" s="10">
        <v>45202</v>
      </c>
      <c r="B1972" s="12" t="s">
        <v>9357</v>
      </c>
      <c r="C1972" s="12" t="s">
        <v>1299</v>
      </c>
      <c r="D1972" s="27"/>
      <c r="E1972" s="12">
        <v>15549307240</v>
      </c>
      <c r="F1972" s="12" t="s">
        <v>9358</v>
      </c>
      <c r="G1972" s="27" t="s">
        <v>130</v>
      </c>
      <c r="H1972" s="27"/>
      <c r="I1972" s="27" t="s">
        <v>299</v>
      </c>
      <c r="J1972" s="27" t="s">
        <v>27</v>
      </c>
      <c r="K1972" s="27" t="s">
        <v>28</v>
      </c>
      <c r="L1972" s="27" t="s">
        <v>43</v>
      </c>
      <c r="M1972" s="12" t="s">
        <v>30</v>
      </c>
      <c r="N1972" s="12" t="s">
        <v>208</v>
      </c>
      <c r="O1972" s="27" t="s">
        <v>32</v>
      </c>
      <c r="P1972" s="27"/>
      <c r="Q1972" s="29">
        <v>45202.5854166667</v>
      </c>
      <c r="R1972" s="27" t="s">
        <v>56</v>
      </c>
      <c r="S1972" s="22" t="s">
        <v>9359</v>
      </c>
      <c r="T1972" s="12"/>
    </row>
    <row r="1973" customHeight="1" spans="1:20">
      <c r="A1973" s="10">
        <v>45202</v>
      </c>
      <c r="B1973" s="12" t="s">
        <v>9360</v>
      </c>
      <c r="C1973" s="12" t="s">
        <v>9361</v>
      </c>
      <c r="D1973" s="27"/>
      <c r="E1973" s="12">
        <v>13098410023</v>
      </c>
      <c r="F1973" s="12" t="s">
        <v>7795</v>
      </c>
      <c r="G1973" s="27" t="s">
        <v>130</v>
      </c>
      <c r="H1973" s="27"/>
      <c r="I1973" s="27" t="s">
        <v>241</v>
      </c>
      <c r="J1973" s="27" t="s">
        <v>27</v>
      </c>
      <c r="K1973" s="27" t="s">
        <v>28</v>
      </c>
      <c r="L1973" s="27" t="s">
        <v>43</v>
      </c>
      <c r="M1973" s="12" t="s">
        <v>30</v>
      </c>
      <c r="N1973" s="12" t="s">
        <v>743</v>
      </c>
      <c r="O1973" s="27" t="s">
        <v>32</v>
      </c>
      <c r="P1973" s="27"/>
      <c r="Q1973" s="29">
        <v>45202.7125</v>
      </c>
      <c r="R1973" s="27" t="s">
        <v>46</v>
      </c>
      <c r="S1973" s="12" t="s">
        <v>9362</v>
      </c>
      <c r="T1973" s="12" t="s">
        <v>9363</v>
      </c>
    </row>
    <row r="1974" customHeight="1" spans="1:20">
      <c r="A1974" s="10">
        <v>45202</v>
      </c>
      <c r="B1974" s="12" t="s">
        <v>9364</v>
      </c>
      <c r="C1974" s="12" t="s">
        <v>6949</v>
      </c>
      <c r="D1974" s="27"/>
      <c r="E1974" s="12">
        <v>15071827052</v>
      </c>
      <c r="F1974" s="12" t="s">
        <v>9365</v>
      </c>
      <c r="G1974" s="27" t="s">
        <v>25</v>
      </c>
      <c r="H1974" s="27"/>
      <c r="I1974" s="27" t="s">
        <v>75</v>
      </c>
      <c r="J1974" s="27" t="s">
        <v>27</v>
      </c>
      <c r="K1974" s="27" t="s">
        <v>195</v>
      </c>
      <c r="L1974" s="27"/>
      <c r="M1974" s="12" t="s">
        <v>44</v>
      </c>
      <c r="N1974" s="12" t="s">
        <v>208</v>
      </c>
      <c r="O1974" s="27" t="s">
        <v>32</v>
      </c>
      <c r="P1974" s="27"/>
      <c r="Q1974" s="29">
        <v>45202.7111111111</v>
      </c>
      <c r="R1974" s="27" t="s">
        <v>46</v>
      </c>
      <c r="S1974" s="12" t="s">
        <v>9366</v>
      </c>
      <c r="T1974" s="12" t="s">
        <v>9367</v>
      </c>
    </row>
    <row r="1975" customHeight="1" spans="1:20">
      <c r="A1975" s="10">
        <v>45202</v>
      </c>
      <c r="B1975" s="12" t="s">
        <v>9368</v>
      </c>
      <c r="C1975" s="12" t="s">
        <v>6949</v>
      </c>
      <c r="D1975" s="27"/>
      <c r="E1975" s="12">
        <v>18674253352</v>
      </c>
      <c r="F1975" s="12" t="s">
        <v>9369</v>
      </c>
      <c r="G1975" s="27" t="s">
        <v>247</v>
      </c>
      <c r="H1975" s="27"/>
      <c r="I1975" s="27" t="s">
        <v>117</v>
      </c>
      <c r="J1975" s="27" t="s">
        <v>27</v>
      </c>
      <c r="K1975" s="27" t="s">
        <v>28</v>
      </c>
      <c r="L1975" s="27" t="s">
        <v>43</v>
      </c>
      <c r="M1975" s="12" t="s">
        <v>44</v>
      </c>
      <c r="N1975" s="12" t="s">
        <v>208</v>
      </c>
      <c r="O1975" s="27" t="s">
        <v>32</v>
      </c>
      <c r="P1975" s="27"/>
      <c r="Q1975" s="29">
        <v>45202.7090277778</v>
      </c>
      <c r="R1975" s="27" t="s">
        <v>46</v>
      </c>
      <c r="S1975" s="12" t="s">
        <v>9370</v>
      </c>
      <c r="T1975" s="12" t="s">
        <v>9371</v>
      </c>
    </row>
    <row r="1976" customHeight="1" spans="1:20">
      <c r="A1976" s="10">
        <v>45202</v>
      </c>
      <c r="B1976" s="12" t="s">
        <v>9372</v>
      </c>
      <c r="C1976" s="12" t="s">
        <v>6949</v>
      </c>
      <c r="D1976" s="27"/>
      <c r="E1976" s="12">
        <v>18608605511</v>
      </c>
      <c r="F1976" s="12" t="s">
        <v>9373</v>
      </c>
      <c r="G1976" s="27" t="s">
        <v>69</v>
      </c>
      <c r="H1976" s="27"/>
      <c r="I1976" s="27" t="s">
        <v>880</v>
      </c>
      <c r="J1976" s="27" t="s">
        <v>27</v>
      </c>
      <c r="K1976" s="27" t="s">
        <v>28</v>
      </c>
      <c r="L1976" s="27" t="s">
        <v>43</v>
      </c>
      <c r="M1976" s="12" t="s">
        <v>44</v>
      </c>
      <c r="N1976" s="12" t="s">
        <v>208</v>
      </c>
      <c r="O1976" s="27" t="s">
        <v>32</v>
      </c>
      <c r="P1976" s="27"/>
      <c r="Q1976" s="29">
        <v>45202.6604166667</v>
      </c>
      <c r="R1976" s="27" t="s">
        <v>46</v>
      </c>
      <c r="S1976" s="12" t="s">
        <v>9374</v>
      </c>
      <c r="T1976" s="12" t="s">
        <v>9375</v>
      </c>
    </row>
    <row r="1977" customHeight="1" spans="1:20">
      <c r="A1977" s="10">
        <v>45202</v>
      </c>
      <c r="B1977" s="12" t="s">
        <v>9376</v>
      </c>
      <c r="C1977" s="12" t="s">
        <v>6949</v>
      </c>
      <c r="D1977" s="27"/>
      <c r="E1977" s="12">
        <v>13177078283</v>
      </c>
      <c r="F1977" s="12" t="s">
        <v>9377</v>
      </c>
      <c r="G1977" s="27" t="s">
        <v>82</v>
      </c>
      <c r="H1977" s="27"/>
      <c r="I1977" s="27" t="s">
        <v>384</v>
      </c>
      <c r="J1977" s="27" t="s">
        <v>27</v>
      </c>
      <c r="K1977" s="27" t="s">
        <v>28</v>
      </c>
      <c r="L1977" s="27" t="s">
        <v>43</v>
      </c>
      <c r="M1977" s="12" t="s">
        <v>44</v>
      </c>
      <c r="N1977" s="12" t="s">
        <v>208</v>
      </c>
      <c r="O1977" s="27" t="s">
        <v>32</v>
      </c>
      <c r="P1977" s="27"/>
      <c r="Q1977" s="29">
        <v>45202.3763888889</v>
      </c>
      <c r="R1977" s="27" t="s">
        <v>46</v>
      </c>
      <c r="S1977" s="12" t="s">
        <v>9378</v>
      </c>
      <c r="T1977" s="12" t="s">
        <v>9379</v>
      </c>
    </row>
    <row r="1978" customHeight="1" spans="1:20">
      <c r="A1978" s="10">
        <v>45202</v>
      </c>
      <c r="B1978" s="12" t="s">
        <v>9380</v>
      </c>
      <c r="C1978" s="12" t="s">
        <v>6880</v>
      </c>
      <c r="D1978" s="27"/>
      <c r="E1978" s="12">
        <v>18120351701</v>
      </c>
      <c r="F1978" s="12" t="s">
        <v>2130</v>
      </c>
      <c r="G1978" s="27" t="s">
        <v>25</v>
      </c>
      <c r="H1978" s="27"/>
      <c r="I1978" s="27" t="s">
        <v>299</v>
      </c>
      <c r="J1978" s="27" t="s">
        <v>27</v>
      </c>
      <c r="K1978" s="27" t="s">
        <v>28</v>
      </c>
      <c r="L1978" s="27" t="s">
        <v>43</v>
      </c>
      <c r="M1978" s="12" t="s">
        <v>44</v>
      </c>
      <c r="N1978" s="12" t="s">
        <v>208</v>
      </c>
      <c r="O1978" s="27" t="s">
        <v>32</v>
      </c>
      <c r="P1978" s="27"/>
      <c r="Q1978" s="29">
        <v>45202.3770833333</v>
      </c>
      <c r="R1978" s="27" t="s">
        <v>46</v>
      </c>
      <c r="S1978" s="12" t="s">
        <v>9381</v>
      </c>
      <c r="T1978" s="12" t="s">
        <v>9382</v>
      </c>
    </row>
    <row r="1979" customHeight="1" spans="1:20">
      <c r="A1979" s="10">
        <v>45202</v>
      </c>
      <c r="B1979" s="12" t="s">
        <v>9383</v>
      </c>
      <c r="C1979" s="12" t="s">
        <v>6956</v>
      </c>
      <c r="D1979" s="27"/>
      <c r="E1979" s="12">
        <v>13177066009</v>
      </c>
      <c r="F1979" s="12" t="s">
        <v>9384</v>
      </c>
      <c r="G1979" s="27" t="s">
        <v>69</v>
      </c>
      <c r="H1979" s="27" t="s">
        <v>148</v>
      </c>
      <c r="I1979" s="27" t="s">
        <v>469</v>
      </c>
      <c r="J1979" s="27" t="s">
        <v>27</v>
      </c>
      <c r="K1979" s="27" t="s">
        <v>28</v>
      </c>
      <c r="L1979" s="27" t="s">
        <v>43</v>
      </c>
      <c r="M1979" s="12" t="s">
        <v>30</v>
      </c>
      <c r="N1979" s="12" t="s">
        <v>208</v>
      </c>
      <c r="O1979" s="27" t="s">
        <v>32</v>
      </c>
      <c r="P1979" s="27"/>
      <c r="Q1979" s="29">
        <v>45202.5944444444</v>
      </c>
      <c r="R1979" s="27" t="s">
        <v>46</v>
      </c>
      <c r="S1979" s="22" t="s">
        <v>9385</v>
      </c>
      <c r="T1979" s="12" t="s">
        <v>9386</v>
      </c>
    </row>
    <row r="1980" customHeight="1" spans="1:20">
      <c r="A1980" s="10">
        <v>45202</v>
      </c>
      <c r="B1980" s="12" t="s">
        <v>9387</v>
      </c>
      <c r="C1980" s="12" t="s">
        <v>6949</v>
      </c>
      <c r="D1980" s="27"/>
      <c r="E1980" s="12">
        <v>15697200769</v>
      </c>
      <c r="F1980" s="12" t="s">
        <v>9388</v>
      </c>
      <c r="G1980" s="27" t="s">
        <v>25</v>
      </c>
      <c r="H1980" s="27" t="s">
        <v>110</v>
      </c>
      <c r="I1980" s="27" t="s">
        <v>931</v>
      </c>
      <c r="J1980" s="27" t="s">
        <v>27</v>
      </c>
      <c r="K1980" s="27" t="s">
        <v>28</v>
      </c>
      <c r="L1980" s="27" t="s">
        <v>43</v>
      </c>
      <c r="M1980" s="12" t="s">
        <v>44</v>
      </c>
      <c r="N1980" s="12" t="s">
        <v>208</v>
      </c>
      <c r="O1980" s="27" t="s">
        <v>32</v>
      </c>
      <c r="P1980" s="27"/>
      <c r="Q1980" s="29">
        <v>45202.5944444444</v>
      </c>
      <c r="R1980" s="27" t="s">
        <v>46</v>
      </c>
      <c r="S1980" s="12" t="s">
        <v>9389</v>
      </c>
      <c r="T1980" s="12" t="s">
        <v>9390</v>
      </c>
    </row>
    <row r="1981" customHeight="1" spans="1:20">
      <c r="A1981" s="10">
        <v>45202</v>
      </c>
      <c r="B1981" s="12" t="s">
        <v>9391</v>
      </c>
      <c r="C1981" s="12" t="s">
        <v>9392</v>
      </c>
      <c r="D1981" s="27"/>
      <c r="E1981" s="12">
        <v>18671745159</v>
      </c>
      <c r="F1981" s="12" t="s">
        <v>9042</v>
      </c>
      <c r="G1981" s="27" t="s">
        <v>69</v>
      </c>
      <c r="H1981" s="27"/>
      <c r="I1981" s="27" t="s">
        <v>124</v>
      </c>
      <c r="J1981" s="27" t="s">
        <v>27</v>
      </c>
      <c r="K1981" s="27" t="s">
        <v>28</v>
      </c>
      <c r="L1981" s="27" t="s">
        <v>43</v>
      </c>
      <c r="M1981" s="12" t="s">
        <v>44</v>
      </c>
      <c r="N1981" s="12" t="s">
        <v>208</v>
      </c>
      <c r="O1981" s="27" t="s">
        <v>32</v>
      </c>
      <c r="P1981" s="27"/>
      <c r="Q1981" s="29">
        <v>45202.5868055556</v>
      </c>
      <c r="R1981" s="27" t="s">
        <v>46</v>
      </c>
      <c r="S1981" s="12" t="s">
        <v>9393</v>
      </c>
      <c r="T1981" s="12" t="s">
        <v>9394</v>
      </c>
    </row>
    <row r="1982" customHeight="1" spans="1:20">
      <c r="A1982" s="10">
        <v>45202</v>
      </c>
      <c r="B1982" s="12" t="s">
        <v>9395</v>
      </c>
      <c r="C1982" s="12" t="s">
        <v>6949</v>
      </c>
      <c r="D1982" s="27"/>
      <c r="E1982" s="12">
        <v>13047159905</v>
      </c>
      <c r="F1982" s="12" t="s">
        <v>9396</v>
      </c>
      <c r="G1982" s="27" t="s">
        <v>25</v>
      </c>
      <c r="H1982" s="27"/>
      <c r="I1982" s="27" t="s">
        <v>207</v>
      </c>
      <c r="J1982" s="27" t="s">
        <v>27</v>
      </c>
      <c r="K1982" s="27" t="s">
        <v>28</v>
      </c>
      <c r="L1982" s="27" t="s">
        <v>43</v>
      </c>
      <c r="M1982" s="12" t="s">
        <v>30</v>
      </c>
      <c r="N1982" s="12" t="s">
        <v>208</v>
      </c>
      <c r="O1982" s="27" t="s">
        <v>32</v>
      </c>
      <c r="P1982" s="27"/>
      <c r="Q1982" s="29">
        <v>45202.3777777778</v>
      </c>
      <c r="R1982" s="27" t="s">
        <v>46</v>
      </c>
      <c r="S1982" s="12" t="s">
        <v>9397</v>
      </c>
      <c r="T1982" s="12" t="s">
        <v>9398</v>
      </c>
    </row>
    <row r="1983" customHeight="1" spans="1:20">
      <c r="A1983" s="10">
        <v>45202</v>
      </c>
      <c r="B1983" s="12" t="s">
        <v>9399</v>
      </c>
      <c r="C1983" s="12" t="s">
        <v>6949</v>
      </c>
      <c r="D1983" s="27"/>
      <c r="E1983" s="12">
        <v>13545709932</v>
      </c>
      <c r="F1983" s="12" t="s">
        <v>9400</v>
      </c>
      <c r="G1983" s="27" t="s">
        <v>53</v>
      </c>
      <c r="H1983" s="27"/>
      <c r="I1983" s="27" t="s">
        <v>277</v>
      </c>
      <c r="J1983" s="27" t="s">
        <v>27</v>
      </c>
      <c r="K1983" s="27" t="s">
        <v>28</v>
      </c>
      <c r="L1983" s="27" t="s">
        <v>43</v>
      </c>
      <c r="M1983" s="12" t="s">
        <v>44</v>
      </c>
      <c r="N1983" s="12" t="s">
        <v>208</v>
      </c>
      <c r="O1983" s="27" t="s">
        <v>32</v>
      </c>
      <c r="P1983" s="27"/>
      <c r="Q1983" s="29">
        <v>45202.3770833333</v>
      </c>
      <c r="R1983" s="27" t="s">
        <v>46</v>
      </c>
      <c r="S1983" s="12" t="s">
        <v>9401</v>
      </c>
      <c r="T1983" s="12" t="s">
        <v>9402</v>
      </c>
    </row>
    <row r="1984" customHeight="1" spans="1:20">
      <c r="A1984" s="10">
        <v>45202</v>
      </c>
      <c r="B1984" s="12" t="s">
        <v>9403</v>
      </c>
      <c r="C1984" s="12" t="s">
        <v>783</v>
      </c>
      <c r="D1984" s="27"/>
      <c r="E1984" s="12">
        <v>13235627201</v>
      </c>
      <c r="F1984" s="12" t="s">
        <v>9404</v>
      </c>
      <c r="G1984" s="27" t="s">
        <v>53</v>
      </c>
      <c r="H1984" s="27"/>
      <c r="I1984" s="27" t="s">
        <v>104</v>
      </c>
      <c r="J1984" s="27" t="s">
        <v>27</v>
      </c>
      <c r="K1984" s="27" t="s">
        <v>28</v>
      </c>
      <c r="L1984" s="27" t="s">
        <v>43</v>
      </c>
      <c r="M1984" s="12" t="s">
        <v>44</v>
      </c>
      <c r="N1984" s="12" t="s">
        <v>743</v>
      </c>
      <c r="O1984" s="27" t="s">
        <v>32</v>
      </c>
      <c r="P1984" s="27"/>
      <c r="Q1984" s="29">
        <v>45202.5916666667</v>
      </c>
      <c r="R1984" s="27" t="s">
        <v>46</v>
      </c>
      <c r="S1984" s="22" t="s">
        <v>9405</v>
      </c>
      <c r="T1984" s="12" t="s">
        <v>7035</v>
      </c>
    </row>
    <row r="1985" customHeight="1" spans="1:20">
      <c r="A1985" s="10">
        <v>45202</v>
      </c>
      <c r="B1985" s="12" t="s">
        <v>9406</v>
      </c>
      <c r="C1985" s="12" t="s">
        <v>6949</v>
      </c>
      <c r="D1985" s="27"/>
      <c r="E1985" s="12">
        <v>16671729711</v>
      </c>
      <c r="F1985" s="12" t="s">
        <v>9407</v>
      </c>
      <c r="G1985" s="27" t="s">
        <v>53</v>
      </c>
      <c r="H1985" s="27"/>
      <c r="I1985" s="27" t="s">
        <v>299</v>
      </c>
      <c r="J1985" s="27" t="s">
        <v>27</v>
      </c>
      <c r="K1985" s="27" t="s">
        <v>28</v>
      </c>
      <c r="L1985" s="27" t="s">
        <v>43</v>
      </c>
      <c r="M1985" s="12" t="s">
        <v>44</v>
      </c>
      <c r="N1985" s="12" t="s">
        <v>208</v>
      </c>
      <c r="O1985" s="27" t="s">
        <v>32</v>
      </c>
      <c r="P1985" s="27"/>
      <c r="Q1985" s="29">
        <v>45202.5916666667</v>
      </c>
      <c r="R1985" s="27" t="s">
        <v>46</v>
      </c>
      <c r="S1985" s="22" t="s">
        <v>9408</v>
      </c>
      <c r="T1985" s="12" t="s">
        <v>9409</v>
      </c>
    </row>
    <row r="1986" customHeight="1" spans="1:20">
      <c r="A1986" s="10">
        <v>45202</v>
      </c>
      <c r="B1986" s="12" t="s">
        <v>9410</v>
      </c>
      <c r="C1986" s="12" t="s">
        <v>6949</v>
      </c>
      <c r="D1986" s="27"/>
      <c r="E1986" s="12">
        <v>18572375961</v>
      </c>
      <c r="F1986" s="12" t="s">
        <v>9411</v>
      </c>
      <c r="G1986" s="27" t="s">
        <v>53</v>
      </c>
      <c r="H1986" s="27"/>
      <c r="I1986" s="27" t="s">
        <v>384</v>
      </c>
      <c r="J1986" s="27" t="s">
        <v>27</v>
      </c>
      <c r="K1986" s="27" t="s">
        <v>28</v>
      </c>
      <c r="L1986" s="27" t="s">
        <v>43</v>
      </c>
      <c r="M1986" s="12" t="s">
        <v>30</v>
      </c>
      <c r="N1986" s="12" t="s">
        <v>208</v>
      </c>
      <c r="O1986" s="27" t="s">
        <v>32</v>
      </c>
      <c r="P1986" s="27"/>
      <c r="Q1986" s="29">
        <v>45202.7138888889</v>
      </c>
      <c r="R1986" s="27" t="s">
        <v>46</v>
      </c>
      <c r="S1986" s="12" t="s">
        <v>9412</v>
      </c>
      <c r="T1986" s="12" t="s">
        <v>9413</v>
      </c>
    </row>
    <row r="1987" customHeight="1" spans="1:20">
      <c r="A1987" s="10">
        <v>45202</v>
      </c>
      <c r="B1987" s="12" t="s">
        <v>9414</v>
      </c>
      <c r="C1987" s="12" t="s">
        <v>6949</v>
      </c>
      <c r="D1987" s="27"/>
      <c r="E1987" s="12">
        <v>18572377681</v>
      </c>
      <c r="F1987" s="12" t="s">
        <v>9415</v>
      </c>
      <c r="G1987" s="27" t="s">
        <v>25</v>
      </c>
      <c r="H1987" s="27"/>
      <c r="I1987" s="27" t="s">
        <v>207</v>
      </c>
      <c r="J1987" s="27" t="s">
        <v>27</v>
      </c>
      <c r="K1987" s="27" t="s">
        <v>28</v>
      </c>
      <c r="L1987" s="27" t="s">
        <v>43</v>
      </c>
      <c r="M1987" s="12" t="s">
        <v>30</v>
      </c>
      <c r="N1987" s="12" t="s">
        <v>208</v>
      </c>
      <c r="O1987" s="27" t="s">
        <v>32</v>
      </c>
      <c r="P1987" s="27"/>
      <c r="Q1987" s="29">
        <v>45202.6458333333</v>
      </c>
      <c r="R1987" s="27" t="s">
        <v>46</v>
      </c>
      <c r="S1987" s="22" t="s">
        <v>9416</v>
      </c>
      <c r="T1987" s="12" t="s">
        <v>9413</v>
      </c>
    </row>
    <row r="1988" customHeight="1" spans="1:20">
      <c r="A1988" s="10">
        <v>45202</v>
      </c>
      <c r="B1988" s="12" t="s">
        <v>9417</v>
      </c>
      <c r="C1988" s="12" t="s">
        <v>6949</v>
      </c>
      <c r="D1988" s="27"/>
      <c r="E1988" s="12">
        <v>16671732173</v>
      </c>
      <c r="F1988" s="12" t="s">
        <v>9418</v>
      </c>
      <c r="G1988" s="27" t="s">
        <v>25</v>
      </c>
      <c r="H1988" s="27"/>
      <c r="I1988" s="27" t="s">
        <v>299</v>
      </c>
      <c r="J1988" s="27" t="s">
        <v>27</v>
      </c>
      <c r="K1988" s="27" t="s">
        <v>28</v>
      </c>
      <c r="L1988" s="27" t="s">
        <v>43</v>
      </c>
      <c r="M1988" s="12" t="s">
        <v>30</v>
      </c>
      <c r="N1988" s="12" t="s">
        <v>208</v>
      </c>
      <c r="O1988" s="27" t="s">
        <v>32</v>
      </c>
      <c r="P1988" s="27"/>
      <c r="Q1988" s="29">
        <v>45202.5916666667</v>
      </c>
      <c r="R1988" s="27" t="s">
        <v>46</v>
      </c>
      <c r="S1988" s="12" t="s">
        <v>9419</v>
      </c>
      <c r="T1988" s="12" t="s">
        <v>9420</v>
      </c>
    </row>
    <row r="1989" customHeight="1" spans="1:20">
      <c r="A1989" s="10">
        <v>45202</v>
      </c>
      <c r="B1989" s="12" t="s">
        <v>9421</v>
      </c>
      <c r="C1989" s="12" t="s">
        <v>6949</v>
      </c>
      <c r="D1989" s="27"/>
      <c r="E1989" s="12">
        <v>18871723183</v>
      </c>
      <c r="F1989" s="12" t="s">
        <v>9422</v>
      </c>
      <c r="G1989" s="27" t="s">
        <v>25</v>
      </c>
      <c r="H1989" s="27"/>
      <c r="I1989" s="27" t="s">
        <v>117</v>
      </c>
      <c r="J1989" s="27" t="s">
        <v>27</v>
      </c>
      <c r="K1989" s="27" t="s">
        <v>28</v>
      </c>
      <c r="L1989" s="27" t="s">
        <v>43</v>
      </c>
      <c r="M1989" s="12" t="s">
        <v>44</v>
      </c>
      <c r="N1989" s="12" t="s">
        <v>208</v>
      </c>
      <c r="O1989" s="27" t="s">
        <v>32</v>
      </c>
      <c r="P1989" s="27"/>
      <c r="Q1989" s="29">
        <v>45202.6131944444</v>
      </c>
      <c r="R1989" s="27" t="s">
        <v>46</v>
      </c>
      <c r="S1989" s="22" t="s">
        <v>9423</v>
      </c>
      <c r="T1989" s="12" t="s">
        <v>9424</v>
      </c>
    </row>
    <row r="1990" customHeight="1" spans="1:20">
      <c r="A1990" s="10">
        <v>45202</v>
      </c>
      <c r="B1990" s="12" t="s">
        <v>9425</v>
      </c>
      <c r="C1990" s="12" t="s">
        <v>2825</v>
      </c>
      <c r="D1990" s="27"/>
      <c r="E1990" s="12">
        <v>13264915621</v>
      </c>
      <c r="F1990" s="12" t="s">
        <v>9426</v>
      </c>
      <c r="G1990" s="27" t="s">
        <v>82</v>
      </c>
      <c r="H1990" s="27"/>
      <c r="I1990" s="27" t="s">
        <v>104</v>
      </c>
      <c r="J1990" s="27" t="s">
        <v>27</v>
      </c>
      <c r="K1990" s="27" t="s">
        <v>28</v>
      </c>
      <c r="L1990" s="27" t="s">
        <v>43</v>
      </c>
      <c r="M1990" s="12" t="s">
        <v>30</v>
      </c>
      <c r="N1990" s="12" t="s">
        <v>31</v>
      </c>
      <c r="O1990" s="27" t="s">
        <v>32</v>
      </c>
      <c r="P1990" s="27"/>
      <c r="Q1990" s="29">
        <v>45202.6833333333</v>
      </c>
      <c r="R1990" s="27" t="s">
        <v>46</v>
      </c>
      <c r="S1990" s="22" t="s">
        <v>9427</v>
      </c>
      <c r="T1990" s="12" t="s">
        <v>9428</v>
      </c>
    </row>
    <row r="1991" customHeight="1" spans="1:20">
      <c r="A1991" s="10">
        <v>45202</v>
      </c>
      <c r="B1991" s="12" t="s">
        <v>9429</v>
      </c>
      <c r="C1991" s="12" t="s">
        <v>2868</v>
      </c>
      <c r="D1991" s="27"/>
      <c r="E1991" s="12">
        <v>18527206694</v>
      </c>
      <c r="F1991" s="12"/>
      <c r="G1991" s="27"/>
      <c r="H1991" s="27"/>
      <c r="I1991" s="27" t="s">
        <v>175</v>
      </c>
      <c r="J1991" s="27" t="s">
        <v>27</v>
      </c>
      <c r="K1991" s="27" t="s">
        <v>28</v>
      </c>
      <c r="L1991" s="27" t="s">
        <v>43</v>
      </c>
      <c r="M1991" s="12" t="s">
        <v>30</v>
      </c>
      <c r="N1991" s="12" t="s">
        <v>31</v>
      </c>
      <c r="O1991" s="27" t="s">
        <v>32</v>
      </c>
      <c r="P1991" s="27"/>
      <c r="Q1991" s="29">
        <v>45202.4270833333</v>
      </c>
      <c r="R1991" s="27" t="s">
        <v>46</v>
      </c>
      <c r="S1991" s="12" t="s">
        <v>9430</v>
      </c>
      <c r="T1991" s="12" t="s">
        <v>9431</v>
      </c>
    </row>
    <row r="1992" customHeight="1" spans="1:20">
      <c r="A1992" s="10">
        <v>45202</v>
      </c>
      <c r="B1992" s="12" t="s">
        <v>9432</v>
      </c>
      <c r="C1992" s="12" t="s">
        <v>6855</v>
      </c>
      <c r="D1992" s="27"/>
      <c r="E1992" s="12">
        <v>15872631434</v>
      </c>
      <c r="F1992" s="12" t="s">
        <v>9433</v>
      </c>
      <c r="G1992" s="27" t="s">
        <v>53</v>
      </c>
      <c r="H1992" s="27"/>
      <c r="I1992" s="27" t="s">
        <v>207</v>
      </c>
      <c r="J1992" s="27" t="s">
        <v>27</v>
      </c>
      <c r="K1992" s="27" t="s">
        <v>28</v>
      </c>
      <c r="L1992" s="27" t="s">
        <v>43</v>
      </c>
      <c r="M1992" s="12" t="s">
        <v>44</v>
      </c>
      <c r="N1992" s="12" t="s">
        <v>31</v>
      </c>
      <c r="O1992" s="27" t="s">
        <v>32</v>
      </c>
      <c r="P1992" s="27"/>
      <c r="Q1992" s="29">
        <v>45202.56875</v>
      </c>
      <c r="R1992" s="27" t="s">
        <v>46</v>
      </c>
      <c r="S1992" s="22" t="s">
        <v>9434</v>
      </c>
      <c r="T1992" s="12" t="s">
        <v>9435</v>
      </c>
    </row>
    <row r="1993" customHeight="1" spans="1:20">
      <c r="A1993" s="10">
        <v>45202</v>
      </c>
      <c r="B1993" s="12" t="s">
        <v>9436</v>
      </c>
      <c r="C1993" s="12" t="s">
        <v>817</v>
      </c>
      <c r="D1993" s="27"/>
      <c r="E1993" s="12">
        <v>18071303560</v>
      </c>
      <c r="F1993" s="12" t="s">
        <v>9437</v>
      </c>
      <c r="G1993" s="27" t="s">
        <v>53</v>
      </c>
      <c r="H1993" s="27" t="s">
        <v>540</v>
      </c>
      <c r="I1993" s="27" t="s">
        <v>1595</v>
      </c>
      <c r="J1993" s="27" t="s">
        <v>27</v>
      </c>
      <c r="K1993" s="27" t="s">
        <v>28</v>
      </c>
      <c r="L1993" s="27" t="s">
        <v>43</v>
      </c>
      <c r="M1993" s="12" t="s">
        <v>44</v>
      </c>
      <c r="N1993" s="12" t="s">
        <v>31</v>
      </c>
      <c r="O1993" s="27" t="s">
        <v>32</v>
      </c>
      <c r="P1993" s="27"/>
      <c r="Q1993" s="29">
        <v>45202.3763888889</v>
      </c>
      <c r="R1993" s="27" t="s">
        <v>46</v>
      </c>
      <c r="S1993" s="22" t="s">
        <v>9438</v>
      </c>
      <c r="T1993" s="12" t="s">
        <v>9439</v>
      </c>
    </row>
    <row r="1994" customHeight="1" spans="1:20">
      <c r="A1994" s="10">
        <v>45202</v>
      </c>
      <c r="B1994" s="12" t="s">
        <v>9440</v>
      </c>
      <c r="C1994" s="12" t="s">
        <v>783</v>
      </c>
      <c r="D1994" s="27"/>
      <c r="E1994" s="12">
        <v>13085155453</v>
      </c>
      <c r="F1994" s="12" t="s">
        <v>9441</v>
      </c>
      <c r="G1994" s="27" t="s">
        <v>53</v>
      </c>
      <c r="H1994" s="27"/>
      <c r="I1994" s="27" t="s">
        <v>448</v>
      </c>
      <c r="J1994" s="27" t="s">
        <v>27</v>
      </c>
      <c r="K1994" s="27" t="s">
        <v>28</v>
      </c>
      <c r="L1994" s="27" t="s">
        <v>43</v>
      </c>
      <c r="M1994" s="12" t="s">
        <v>30</v>
      </c>
      <c r="N1994" s="12" t="s">
        <v>743</v>
      </c>
      <c r="O1994" s="27" t="s">
        <v>32</v>
      </c>
      <c r="P1994" s="27"/>
      <c r="Q1994" s="29">
        <v>45202.59375</v>
      </c>
      <c r="R1994" s="27" t="s">
        <v>46</v>
      </c>
      <c r="S1994" s="22" t="s">
        <v>9442</v>
      </c>
      <c r="T1994" s="12" t="s">
        <v>9443</v>
      </c>
    </row>
    <row r="1995" customHeight="1" spans="1:20">
      <c r="A1995" s="10">
        <v>45202</v>
      </c>
      <c r="B1995" s="12" t="s">
        <v>9444</v>
      </c>
      <c r="C1995" s="12" t="s">
        <v>783</v>
      </c>
      <c r="D1995" s="27"/>
      <c r="E1995" s="12">
        <v>15629353376</v>
      </c>
      <c r="F1995" s="12" t="s">
        <v>1576</v>
      </c>
      <c r="G1995" s="27" t="s">
        <v>53</v>
      </c>
      <c r="H1995" s="27" t="s">
        <v>148</v>
      </c>
      <c r="I1995" s="27" t="s">
        <v>1595</v>
      </c>
      <c r="J1995" s="27" t="s">
        <v>27</v>
      </c>
      <c r="K1995" s="27" t="s">
        <v>28</v>
      </c>
      <c r="L1995" s="27" t="s">
        <v>43</v>
      </c>
      <c r="M1995" s="12" t="s">
        <v>44</v>
      </c>
      <c r="N1995" s="12" t="s">
        <v>743</v>
      </c>
      <c r="O1995" s="27" t="s">
        <v>32</v>
      </c>
      <c r="P1995" s="27"/>
      <c r="Q1995" s="29">
        <v>45202.5923611111</v>
      </c>
      <c r="R1995" s="27" t="s">
        <v>46</v>
      </c>
      <c r="S1995" s="22" t="s">
        <v>9445</v>
      </c>
      <c r="T1995" s="12" t="s">
        <v>9446</v>
      </c>
    </row>
    <row r="1996" customHeight="1" spans="1:20">
      <c r="A1996" s="10">
        <v>45202</v>
      </c>
      <c r="B1996" s="12" t="s">
        <v>9447</v>
      </c>
      <c r="C1996" s="12" t="s">
        <v>817</v>
      </c>
      <c r="D1996" s="27"/>
      <c r="E1996" s="12">
        <v>13687223630</v>
      </c>
      <c r="F1996" s="12" t="s">
        <v>9448</v>
      </c>
      <c r="G1996" s="27" t="s">
        <v>53</v>
      </c>
      <c r="H1996" s="27"/>
      <c r="I1996" s="27" t="s">
        <v>131</v>
      </c>
      <c r="J1996" s="27" t="s">
        <v>27</v>
      </c>
      <c r="K1996" s="27" t="s">
        <v>28</v>
      </c>
      <c r="L1996" s="27" t="s">
        <v>43</v>
      </c>
      <c r="M1996" s="12" t="s">
        <v>44</v>
      </c>
      <c r="N1996" s="12" t="s">
        <v>31</v>
      </c>
      <c r="O1996" s="27" t="s">
        <v>32</v>
      </c>
      <c r="P1996" s="27"/>
      <c r="Q1996" s="29">
        <v>45202.6263888889</v>
      </c>
      <c r="R1996" s="27" t="s">
        <v>46</v>
      </c>
      <c r="S1996" s="22" t="s">
        <v>9449</v>
      </c>
      <c r="T1996" s="12" t="s">
        <v>9450</v>
      </c>
    </row>
    <row r="1997" customHeight="1" spans="1:20">
      <c r="A1997" s="10">
        <v>45202</v>
      </c>
      <c r="B1997" s="12" t="s">
        <v>9451</v>
      </c>
      <c r="C1997" s="12" t="s">
        <v>2825</v>
      </c>
      <c r="D1997" s="27"/>
      <c r="E1997" s="12">
        <v>13697288913</v>
      </c>
      <c r="F1997" s="12" t="s">
        <v>9452</v>
      </c>
      <c r="G1997" s="27" t="s">
        <v>82</v>
      </c>
      <c r="H1997" s="27"/>
      <c r="I1997" s="27" t="s">
        <v>117</v>
      </c>
      <c r="J1997" s="27" t="s">
        <v>27</v>
      </c>
      <c r="K1997" s="27" t="s">
        <v>28</v>
      </c>
      <c r="L1997" s="27" t="s">
        <v>43</v>
      </c>
      <c r="M1997" s="12" t="s">
        <v>44</v>
      </c>
      <c r="N1997" s="12" t="s">
        <v>31</v>
      </c>
      <c r="O1997" s="27" t="s">
        <v>32</v>
      </c>
      <c r="P1997" s="27"/>
      <c r="Q1997" s="29">
        <v>45202.6611111111</v>
      </c>
      <c r="R1997" s="27" t="s">
        <v>46</v>
      </c>
      <c r="S1997" s="22" t="s">
        <v>9453</v>
      </c>
      <c r="T1997" s="12" t="s">
        <v>9454</v>
      </c>
    </row>
    <row r="1998" customHeight="1" spans="1:20">
      <c r="A1998" s="10">
        <v>45202</v>
      </c>
      <c r="B1998" s="12" t="s">
        <v>9455</v>
      </c>
      <c r="C1998" s="12" t="s">
        <v>8399</v>
      </c>
      <c r="D1998" s="27"/>
      <c r="E1998" s="12">
        <v>18671757505</v>
      </c>
      <c r="F1998" s="12" t="s">
        <v>9456</v>
      </c>
      <c r="G1998" s="27" t="s">
        <v>41</v>
      </c>
      <c r="H1998" s="27"/>
      <c r="I1998" s="27" t="s">
        <v>131</v>
      </c>
      <c r="J1998" s="27" t="s">
        <v>27</v>
      </c>
      <c r="K1998" s="27" t="s">
        <v>28</v>
      </c>
      <c r="L1998" s="27" t="s">
        <v>43</v>
      </c>
      <c r="M1998" s="12" t="s">
        <v>44</v>
      </c>
      <c r="N1998" s="12" t="s">
        <v>208</v>
      </c>
      <c r="O1998" s="27" t="s">
        <v>32</v>
      </c>
      <c r="P1998" s="27"/>
      <c r="Q1998" s="29">
        <v>45202.7152777778</v>
      </c>
      <c r="R1998" s="27" t="s">
        <v>46</v>
      </c>
      <c r="S1998" s="12" t="s">
        <v>9457</v>
      </c>
      <c r="T1998" s="12"/>
    </row>
    <row r="1999" customHeight="1" spans="1:20">
      <c r="A1999" s="10">
        <v>45202</v>
      </c>
      <c r="B1999" s="12" t="s">
        <v>9458</v>
      </c>
      <c r="C1999" s="12" t="s">
        <v>1299</v>
      </c>
      <c r="D1999" s="27"/>
      <c r="E1999" s="12">
        <v>17507208771</v>
      </c>
      <c r="F1999" s="12" t="s">
        <v>9459</v>
      </c>
      <c r="G1999" s="27" t="s">
        <v>53</v>
      </c>
      <c r="H1999" s="27"/>
      <c r="I1999" s="27" t="s">
        <v>207</v>
      </c>
      <c r="J1999" s="27" t="s">
        <v>27</v>
      </c>
      <c r="K1999" s="27" t="s">
        <v>28</v>
      </c>
      <c r="L1999" s="27" t="s">
        <v>43</v>
      </c>
      <c r="M1999" s="12" t="s">
        <v>30</v>
      </c>
      <c r="N1999" s="12" t="s">
        <v>208</v>
      </c>
      <c r="O1999" s="27" t="s">
        <v>32</v>
      </c>
      <c r="P1999" s="27"/>
      <c r="Q1999" s="29">
        <v>45202.7368055556</v>
      </c>
      <c r="R1999" s="27" t="s">
        <v>56</v>
      </c>
      <c r="S1999" s="22" t="s">
        <v>9460</v>
      </c>
      <c r="T1999" s="12"/>
    </row>
    <row r="2000" customHeight="1" spans="1:20">
      <c r="A2000" s="10">
        <v>45202</v>
      </c>
      <c r="B2000" s="12" t="s">
        <v>9461</v>
      </c>
      <c r="C2000" s="12" t="s">
        <v>1299</v>
      </c>
      <c r="D2000" s="27"/>
      <c r="E2000" s="12">
        <v>15572796113</v>
      </c>
      <c r="F2000" s="12" t="s">
        <v>9462</v>
      </c>
      <c r="G2000" s="27" t="s">
        <v>53</v>
      </c>
      <c r="H2000" s="27"/>
      <c r="I2000" s="27" t="s">
        <v>469</v>
      </c>
      <c r="J2000" s="27" t="s">
        <v>27</v>
      </c>
      <c r="K2000" s="27" t="s">
        <v>28</v>
      </c>
      <c r="L2000" s="27" t="s">
        <v>43</v>
      </c>
      <c r="M2000" s="12" t="s">
        <v>30</v>
      </c>
      <c r="N2000" s="12" t="s">
        <v>208</v>
      </c>
      <c r="O2000" s="27" t="s">
        <v>32</v>
      </c>
      <c r="P2000" s="27"/>
      <c r="Q2000" s="29">
        <v>45202.7013888889</v>
      </c>
      <c r="R2000" s="27" t="s">
        <v>56</v>
      </c>
      <c r="S2000" s="22" t="s">
        <v>9463</v>
      </c>
      <c r="T2000" s="12"/>
    </row>
    <row r="2001" customHeight="1" spans="1:20">
      <c r="A2001" s="10">
        <v>45202</v>
      </c>
      <c r="B2001" s="12" t="s">
        <v>9464</v>
      </c>
      <c r="C2001" s="12" t="s">
        <v>1299</v>
      </c>
      <c r="D2001" s="27"/>
      <c r="E2001" s="12">
        <v>18571049592</v>
      </c>
      <c r="F2001" s="12" t="s">
        <v>9465</v>
      </c>
      <c r="G2001" s="27" t="s">
        <v>82</v>
      </c>
      <c r="H2001" s="27"/>
      <c r="I2001" s="27" t="s">
        <v>97</v>
      </c>
      <c r="J2001" s="27" t="s">
        <v>27</v>
      </c>
      <c r="K2001" s="27" t="s">
        <v>28</v>
      </c>
      <c r="L2001" s="27" t="s">
        <v>43</v>
      </c>
      <c r="M2001" s="12" t="s">
        <v>30</v>
      </c>
      <c r="N2001" s="12" t="s">
        <v>208</v>
      </c>
      <c r="O2001" s="27" t="s">
        <v>32</v>
      </c>
      <c r="P2001" s="27"/>
      <c r="Q2001" s="29">
        <v>45202.6770833333</v>
      </c>
      <c r="R2001" s="27" t="s">
        <v>56</v>
      </c>
      <c r="S2001" s="22" t="s">
        <v>9466</v>
      </c>
      <c r="T2001" s="12"/>
    </row>
    <row r="2002" customHeight="1" spans="1:20">
      <c r="A2002" s="10">
        <v>45202</v>
      </c>
      <c r="B2002" s="12" t="s">
        <v>9467</v>
      </c>
      <c r="C2002" s="12" t="s">
        <v>1299</v>
      </c>
      <c r="D2002" s="27"/>
      <c r="E2002" s="12">
        <v>15672536959</v>
      </c>
      <c r="F2002" s="12" t="s">
        <v>2833</v>
      </c>
      <c r="G2002" s="27" t="s">
        <v>82</v>
      </c>
      <c r="H2002" s="27"/>
      <c r="I2002" s="27" t="s">
        <v>985</v>
      </c>
      <c r="J2002" s="27" t="s">
        <v>27</v>
      </c>
      <c r="K2002" s="27" t="s">
        <v>28</v>
      </c>
      <c r="L2002" s="27" t="s">
        <v>43</v>
      </c>
      <c r="M2002" s="12" t="s">
        <v>30</v>
      </c>
      <c r="N2002" s="12" t="s">
        <v>208</v>
      </c>
      <c r="O2002" s="27" t="s">
        <v>32</v>
      </c>
      <c r="P2002" s="27"/>
      <c r="Q2002" s="29">
        <v>45202.40625</v>
      </c>
      <c r="R2002" s="27" t="s">
        <v>56</v>
      </c>
      <c r="S2002" s="22" t="s">
        <v>9468</v>
      </c>
      <c r="T2002" s="12"/>
    </row>
    <row r="2003" customHeight="1" spans="1:20">
      <c r="A2003" s="10">
        <v>45202</v>
      </c>
      <c r="B2003" s="12" t="s">
        <v>9469</v>
      </c>
      <c r="C2003" s="12" t="s">
        <v>6849</v>
      </c>
      <c r="D2003" s="27"/>
      <c r="E2003" s="12">
        <v>71703802825</v>
      </c>
      <c r="F2003" s="12" t="s">
        <v>5220</v>
      </c>
      <c r="G2003" s="27" t="s">
        <v>82</v>
      </c>
      <c r="H2003" s="27"/>
      <c r="I2003" s="27" t="s">
        <v>97</v>
      </c>
      <c r="J2003" s="27" t="s">
        <v>27</v>
      </c>
      <c r="K2003" s="27" t="s">
        <v>28</v>
      </c>
      <c r="L2003" s="27" t="s">
        <v>43</v>
      </c>
      <c r="M2003" s="12" t="s">
        <v>44</v>
      </c>
      <c r="N2003" s="12" t="s">
        <v>208</v>
      </c>
      <c r="O2003" s="27" t="s">
        <v>32</v>
      </c>
      <c r="P2003" s="27"/>
      <c r="Q2003" s="29">
        <v>45202.3756944444</v>
      </c>
      <c r="R2003" s="27" t="s">
        <v>46</v>
      </c>
      <c r="S2003" s="12" t="s">
        <v>9470</v>
      </c>
      <c r="T2003" s="12"/>
    </row>
    <row r="2004" customHeight="1" spans="1:20">
      <c r="A2004" s="10">
        <v>45202</v>
      </c>
      <c r="B2004" s="12" t="s">
        <v>9471</v>
      </c>
      <c r="C2004" s="12" t="s">
        <v>9472</v>
      </c>
      <c r="D2004" s="27"/>
      <c r="E2004" s="12">
        <v>13040990151</v>
      </c>
      <c r="F2004" s="12" t="s">
        <v>8518</v>
      </c>
      <c r="G2004" s="27" t="s">
        <v>130</v>
      </c>
      <c r="H2004" s="27"/>
      <c r="I2004" s="27" t="s">
        <v>54</v>
      </c>
      <c r="J2004" s="27" t="s">
        <v>27</v>
      </c>
      <c r="K2004" s="27" t="s">
        <v>28</v>
      </c>
      <c r="L2004" s="27" t="s">
        <v>43</v>
      </c>
      <c r="M2004" s="12" t="s">
        <v>30</v>
      </c>
      <c r="N2004" s="12" t="s">
        <v>208</v>
      </c>
      <c r="O2004" s="27" t="s">
        <v>32</v>
      </c>
      <c r="P2004" s="27"/>
      <c r="Q2004" s="29">
        <v>45202.3784722222</v>
      </c>
      <c r="R2004" s="27" t="s">
        <v>46</v>
      </c>
      <c r="S2004" s="12" t="s">
        <v>9473</v>
      </c>
      <c r="T2004" s="12"/>
    </row>
    <row r="2005" customHeight="1" spans="1:20">
      <c r="A2005" s="10">
        <v>45202</v>
      </c>
      <c r="B2005" s="12" t="s">
        <v>9474</v>
      </c>
      <c r="C2005" s="12" t="s">
        <v>1299</v>
      </c>
      <c r="D2005" s="27"/>
      <c r="E2005" s="12">
        <v>15572758735</v>
      </c>
      <c r="F2005" s="12" t="s">
        <v>9475</v>
      </c>
      <c r="G2005" s="27" t="s">
        <v>41</v>
      </c>
      <c r="H2005" s="27"/>
      <c r="I2005" s="27" t="s">
        <v>732</v>
      </c>
      <c r="J2005" s="27" t="s">
        <v>27</v>
      </c>
      <c r="K2005" s="27" t="s">
        <v>28</v>
      </c>
      <c r="L2005" s="27" t="s">
        <v>43</v>
      </c>
      <c r="M2005" s="12" t="s">
        <v>30</v>
      </c>
      <c r="N2005" s="12" t="s">
        <v>208</v>
      </c>
      <c r="O2005" s="27" t="s">
        <v>32</v>
      </c>
      <c r="P2005" s="27"/>
      <c r="Q2005" s="29">
        <v>45202.5888888889</v>
      </c>
      <c r="R2005" s="27" t="s">
        <v>56</v>
      </c>
      <c r="S2005" s="22" t="s">
        <v>9476</v>
      </c>
      <c r="T2005" s="12"/>
    </row>
    <row r="2006" customHeight="1" spans="1:20">
      <c r="A2006" s="10">
        <v>45202</v>
      </c>
      <c r="B2006" s="12" t="s">
        <v>9477</v>
      </c>
      <c r="C2006" s="12" t="s">
        <v>1299</v>
      </c>
      <c r="D2006" s="27"/>
      <c r="E2006" s="12">
        <v>18671448665</v>
      </c>
      <c r="F2006" s="12" t="s">
        <v>9478</v>
      </c>
      <c r="G2006" s="27" t="s">
        <v>41</v>
      </c>
      <c r="H2006" s="27"/>
      <c r="I2006" s="27" t="s">
        <v>315</v>
      </c>
      <c r="J2006" s="27" t="s">
        <v>27</v>
      </c>
      <c r="K2006" s="27" t="s">
        <v>28</v>
      </c>
      <c r="L2006" s="27" t="s">
        <v>43</v>
      </c>
      <c r="M2006" s="12" t="s">
        <v>30</v>
      </c>
      <c r="N2006" s="12" t="s">
        <v>208</v>
      </c>
      <c r="O2006" s="27" t="s">
        <v>32</v>
      </c>
      <c r="P2006" s="27"/>
      <c r="Q2006" s="29">
        <v>45202.4909722222</v>
      </c>
      <c r="R2006" s="27" t="s">
        <v>56</v>
      </c>
      <c r="S2006" s="22" t="s">
        <v>9479</v>
      </c>
      <c r="T2006" s="12"/>
    </row>
    <row r="2007" customHeight="1" spans="1:20">
      <c r="A2007" s="10">
        <v>45202</v>
      </c>
      <c r="B2007" s="12" t="s">
        <v>9480</v>
      </c>
      <c r="C2007" s="12" t="s">
        <v>1299</v>
      </c>
      <c r="D2007" s="27"/>
      <c r="E2007" s="12">
        <v>13217176916</v>
      </c>
      <c r="F2007" s="12" t="s">
        <v>9481</v>
      </c>
      <c r="G2007" s="27" t="s">
        <v>53</v>
      </c>
      <c r="H2007" s="27" t="s">
        <v>110</v>
      </c>
      <c r="I2007" s="27" t="s">
        <v>253</v>
      </c>
      <c r="J2007" s="27" t="s">
        <v>27</v>
      </c>
      <c r="K2007" s="27" t="s">
        <v>28</v>
      </c>
      <c r="L2007" s="27" t="s">
        <v>43</v>
      </c>
      <c r="M2007" s="12" t="s">
        <v>44</v>
      </c>
      <c r="N2007" s="12" t="s">
        <v>208</v>
      </c>
      <c r="O2007" s="27" t="s">
        <v>32</v>
      </c>
      <c r="P2007" s="27"/>
      <c r="Q2007" s="29">
        <v>45202.38125</v>
      </c>
      <c r="R2007" s="27" t="s">
        <v>56</v>
      </c>
      <c r="S2007" s="22" t="s">
        <v>9482</v>
      </c>
      <c r="T2007" s="12"/>
    </row>
    <row r="2008" customHeight="1" spans="1:20">
      <c r="A2008" s="10">
        <v>45202</v>
      </c>
      <c r="B2008" s="12" t="s">
        <v>9483</v>
      </c>
      <c r="C2008" s="12" t="s">
        <v>1299</v>
      </c>
      <c r="D2008" s="27"/>
      <c r="E2008" s="12">
        <v>13197313496</v>
      </c>
      <c r="F2008" s="12" t="s">
        <v>9484</v>
      </c>
      <c r="G2008" s="27" t="s">
        <v>130</v>
      </c>
      <c r="H2008" s="27"/>
      <c r="I2008" s="27" t="s">
        <v>175</v>
      </c>
      <c r="J2008" s="27" t="s">
        <v>27</v>
      </c>
      <c r="K2008" s="27" t="s">
        <v>28</v>
      </c>
      <c r="L2008" s="27" t="s">
        <v>43</v>
      </c>
      <c r="M2008" s="12" t="s">
        <v>44</v>
      </c>
      <c r="N2008" s="12" t="s">
        <v>208</v>
      </c>
      <c r="O2008" s="27" t="s">
        <v>32</v>
      </c>
      <c r="P2008" s="27"/>
      <c r="Q2008" s="29">
        <v>45202.6625</v>
      </c>
      <c r="R2008" s="27" t="s">
        <v>56</v>
      </c>
      <c r="S2008" s="22" t="s">
        <v>9485</v>
      </c>
      <c r="T2008" s="12"/>
    </row>
    <row r="2009" customHeight="1" spans="1:20">
      <c r="A2009" s="10">
        <v>45202</v>
      </c>
      <c r="B2009" s="12" t="s">
        <v>9486</v>
      </c>
      <c r="C2009" s="12" t="s">
        <v>1299</v>
      </c>
      <c r="D2009" s="27"/>
      <c r="E2009" s="12">
        <v>15572772956</v>
      </c>
      <c r="F2009" s="12" t="s">
        <v>9487</v>
      </c>
      <c r="G2009" s="27" t="s">
        <v>25</v>
      </c>
      <c r="H2009" s="27"/>
      <c r="I2009" s="27" t="s">
        <v>732</v>
      </c>
      <c r="J2009" s="27" t="s">
        <v>27</v>
      </c>
      <c r="K2009" s="27" t="s">
        <v>28</v>
      </c>
      <c r="L2009" s="27" t="s">
        <v>43</v>
      </c>
      <c r="M2009" s="12" t="s">
        <v>30</v>
      </c>
      <c r="N2009" s="12" t="s">
        <v>208</v>
      </c>
      <c r="O2009" s="27" t="s">
        <v>32</v>
      </c>
      <c r="P2009" s="27"/>
      <c r="Q2009" s="29">
        <v>45202.6993055556</v>
      </c>
      <c r="R2009" s="27" t="s">
        <v>56</v>
      </c>
      <c r="S2009" s="22" t="s">
        <v>9488</v>
      </c>
      <c r="T2009" s="12"/>
    </row>
    <row r="2010" customHeight="1" spans="1:20">
      <c r="A2010" s="10">
        <v>45202</v>
      </c>
      <c r="B2010" s="12" t="s">
        <v>9489</v>
      </c>
      <c r="C2010" s="12" t="s">
        <v>1299</v>
      </c>
      <c r="D2010" s="27"/>
      <c r="E2010" s="12">
        <v>15671015863</v>
      </c>
      <c r="F2010" s="12" t="s">
        <v>9490</v>
      </c>
      <c r="G2010" s="27" t="s">
        <v>130</v>
      </c>
      <c r="H2010" s="27" t="s">
        <v>110</v>
      </c>
      <c r="I2010" s="27" t="s">
        <v>207</v>
      </c>
      <c r="J2010" s="27" t="s">
        <v>27</v>
      </c>
      <c r="K2010" s="27" t="s">
        <v>28</v>
      </c>
      <c r="L2010" s="27" t="s">
        <v>43</v>
      </c>
      <c r="M2010" s="12" t="s">
        <v>30</v>
      </c>
      <c r="N2010" s="12" t="s">
        <v>208</v>
      </c>
      <c r="O2010" s="27" t="s">
        <v>32</v>
      </c>
      <c r="P2010" s="27"/>
      <c r="Q2010" s="29">
        <v>45202.3951388889</v>
      </c>
      <c r="R2010" s="27" t="s">
        <v>56</v>
      </c>
      <c r="S2010" s="22" t="s">
        <v>8432</v>
      </c>
      <c r="T2010" s="12"/>
    </row>
    <row r="2011" customHeight="1" spans="1:20">
      <c r="A2011" s="10">
        <v>45202</v>
      </c>
      <c r="B2011" s="12" t="s">
        <v>9491</v>
      </c>
      <c r="C2011" s="12" t="s">
        <v>1299</v>
      </c>
      <c r="D2011" s="27"/>
      <c r="E2011" s="12">
        <v>16671003124</v>
      </c>
      <c r="F2011" s="12" t="s">
        <v>9492</v>
      </c>
      <c r="G2011" s="27" t="s">
        <v>130</v>
      </c>
      <c r="H2011" s="27"/>
      <c r="I2011" s="27" t="s">
        <v>207</v>
      </c>
      <c r="J2011" s="27" t="s">
        <v>27</v>
      </c>
      <c r="K2011" s="27" t="s">
        <v>28</v>
      </c>
      <c r="L2011" s="27" t="s">
        <v>43</v>
      </c>
      <c r="M2011" s="12" t="s">
        <v>30</v>
      </c>
      <c r="N2011" s="12" t="s">
        <v>208</v>
      </c>
      <c r="O2011" s="27" t="s">
        <v>32</v>
      </c>
      <c r="P2011" s="27"/>
      <c r="Q2011" s="29">
        <v>45202.7326388889</v>
      </c>
      <c r="R2011" s="27" t="s">
        <v>56</v>
      </c>
      <c r="S2011" s="22" t="s">
        <v>9493</v>
      </c>
      <c r="T2011" s="12"/>
    </row>
    <row r="2012" customHeight="1" spans="1:20">
      <c r="A2012" s="10">
        <v>45202</v>
      </c>
      <c r="B2012" s="12" t="s">
        <v>9494</v>
      </c>
      <c r="C2012" s="12" t="s">
        <v>1299</v>
      </c>
      <c r="D2012" s="27"/>
      <c r="E2012" s="12">
        <v>18694093982</v>
      </c>
      <c r="F2012" s="12" t="s">
        <v>9495</v>
      </c>
      <c r="G2012" s="27" t="s">
        <v>194</v>
      </c>
      <c r="H2012" s="27"/>
      <c r="I2012" s="27" t="s">
        <v>253</v>
      </c>
      <c r="J2012" s="27" t="s">
        <v>27</v>
      </c>
      <c r="K2012" s="27" t="s">
        <v>28</v>
      </c>
      <c r="L2012" s="27" t="s">
        <v>43</v>
      </c>
      <c r="M2012" s="12" t="s">
        <v>44</v>
      </c>
      <c r="N2012" s="12" t="s">
        <v>208</v>
      </c>
      <c r="O2012" s="27" t="s">
        <v>32</v>
      </c>
      <c r="P2012" s="27"/>
      <c r="Q2012" s="29">
        <v>45202.7583333333</v>
      </c>
      <c r="R2012" s="27" t="s">
        <v>56</v>
      </c>
      <c r="S2012" s="22" t="s">
        <v>9496</v>
      </c>
      <c r="T2012" s="12"/>
    </row>
    <row r="2013" customHeight="1" spans="1:20">
      <c r="A2013" s="10">
        <v>45202</v>
      </c>
      <c r="B2013" s="12" t="s">
        <v>9497</v>
      </c>
      <c r="C2013" s="12" t="s">
        <v>783</v>
      </c>
      <c r="D2013" s="27"/>
      <c r="E2013" s="12">
        <v>13098410023</v>
      </c>
      <c r="F2013" s="12" t="s">
        <v>7795</v>
      </c>
      <c r="G2013" s="27" t="s">
        <v>130</v>
      </c>
      <c r="H2013" s="27"/>
      <c r="I2013" s="27" t="s">
        <v>63</v>
      </c>
      <c r="J2013" s="27" t="s">
        <v>27</v>
      </c>
      <c r="K2013" s="27" t="s">
        <v>28</v>
      </c>
      <c r="L2013" s="27" t="s">
        <v>43</v>
      </c>
      <c r="M2013" s="12" t="s">
        <v>30</v>
      </c>
      <c r="N2013" s="12" t="s">
        <v>743</v>
      </c>
      <c r="O2013" s="27" t="s">
        <v>32</v>
      </c>
      <c r="P2013" s="27"/>
      <c r="Q2013" s="29">
        <v>45202.64375</v>
      </c>
      <c r="R2013" s="27" t="s">
        <v>46</v>
      </c>
      <c r="S2013" s="22" t="s">
        <v>9498</v>
      </c>
      <c r="T2013" s="12"/>
    </row>
    <row r="2014" customHeight="1" spans="1:20">
      <c r="A2014" s="10">
        <v>45202</v>
      </c>
      <c r="B2014" s="12" t="s">
        <v>9499</v>
      </c>
      <c r="C2014" s="12" t="s">
        <v>783</v>
      </c>
      <c r="D2014" s="27"/>
      <c r="E2014" s="12">
        <v>15549376645</v>
      </c>
      <c r="F2014" s="12" t="s">
        <v>9500</v>
      </c>
      <c r="G2014" s="27" t="s">
        <v>82</v>
      </c>
      <c r="H2014" s="27"/>
      <c r="I2014" s="27" t="s">
        <v>162</v>
      </c>
      <c r="J2014" s="27" t="s">
        <v>27</v>
      </c>
      <c r="K2014" s="27" t="s">
        <v>28</v>
      </c>
      <c r="L2014" s="27" t="s">
        <v>43</v>
      </c>
      <c r="M2014" s="12" t="s">
        <v>30</v>
      </c>
      <c r="N2014" s="12" t="s">
        <v>743</v>
      </c>
      <c r="O2014" s="27" t="s">
        <v>32</v>
      </c>
      <c r="P2014" s="27"/>
      <c r="Q2014" s="29">
        <v>45202.5902777778</v>
      </c>
      <c r="R2014" s="27" t="s">
        <v>46</v>
      </c>
      <c r="S2014" s="22" t="s">
        <v>9501</v>
      </c>
      <c r="T2014" s="12"/>
    </row>
    <row r="2015" customHeight="1" spans="1:20">
      <c r="A2015" s="10">
        <v>45202</v>
      </c>
      <c r="B2015" s="12" t="s">
        <v>9502</v>
      </c>
      <c r="C2015" s="12" t="s">
        <v>50</v>
      </c>
      <c r="D2015" s="27"/>
      <c r="E2015" s="12">
        <v>15587933029</v>
      </c>
      <c r="F2015" s="12" t="s">
        <v>9503</v>
      </c>
      <c r="G2015" s="27" t="s">
        <v>336</v>
      </c>
      <c r="H2015" s="27"/>
      <c r="I2015" s="27" t="s">
        <v>1072</v>
      </c>
      <c r="J2015" s="27" t="s">
        <v>27</v>
      </c>
      <c r="K2015" s="27" t="s">
        <v>28</v>
      </c>
      <c r="L2015" s="27" t="s">
        <v>43</v>
      </c>
      <c r="M2015" s="12" t="s">
        <v>30</v>
      </c>
      <c r="N2015" s="12" t="s">
        <v>31</v>
      </c>
      <c r="O2015" s="27" t="s">
        <v>32</v>
      </c>
      <c r="P2015" s="27"/>
      <c r="Q2015" s="29">
        <v>45202.5944444444</v>
      </c>
      <c r="R2015" s="27" t="s">
        <v>56</v>
      </c>
      <c r="S2015" s="22" t="s">
        <v>9504</v>
      </c>
      <c r="T2015" s="12"/>
    </row>
    <row r="2016" customHeight="1" spans="1:20">
      <c r="A2016" s="10">
        <v>45202</v>
      </c>
      <c r="B2016" s="12" t="s">
        <v>9505</v>
      </c>
      <c r="C2016" s="12" t="s">
        <v>121</v>
      </c>
      <c r="D2016" s="27"/>
      <c r="E2016" s="12">
        <v>15629377963</v>
      </c>
      <c r="F2016" s="12" t="s">
        <v>9506</v>
      </c>
      <c r="G2016" s="27" t="s">
        <v>41</v>
      </c>
      <c r="H2016" s="27"/>
      <c r="I2016" s="27" t="s">
        <v>293</v>
      </c>
      <c r="J2016" s="27" t="s">
        <v>27</v>
      </c>
      <c r="K2016" s="27" t="s">
        <v>28</v>
      </c>
      <c r="L2016" s="27" t="s">
        <v>43</v>
      </c>
      <c r="M2016" s="12" t="s">
        <v>30</v>
      </c>
      <c r="N2016" s="12" t="s">
        <v>31</v>
      </c>
      <c r="O2016" s="27" t="s">
        <v>32</v>
      </c>
      <c r="P2016" s="27"/>
      <c r="Q2016" s="29">
        <v>45202.6381944444</v>
      </c>
      <c r="R2016" s="27" t="s">
        <v>56</v>
      </c>
      <c r="S2016" s="12" t="s">
        <v>9507</v>
      </c>
      <c r="T2016" s="12"/>
    </row>
    <row r="2017" customHeight="1" spans="1:20">
      <c r="A2017" s="10">
        <v>45202</v>
      </c>
      <c r="B2017" s="12" t="s">
        <v>9508</v>
      </c>
      <c r="C2017" s="12" t="s">
        <v>274</v>
      </c>
      <c r="D2017" s="27"/>
      <c r="E2017" s="12">
        <v>13227287293</v>
      </c>
      <c r="F2017" s="12" t="s">
        <v>9509</v>
      </c>
      <c r="G2017" s="27" t="s">
        <v>130</v>
      </c>
      <c r="H2017" s="27" t="s">
        <v>110</v>
      </c>
      <c r="I2017" s="27" t="s">
        <v>54</v>
      </c>
      <c r="J2017" s="27" t="s">
        <v>27</v>
      </c>
      <c r="K2017" s="27" t="s">
        <v>28</v>
      </c>
      <c r="L2017" s="27" t="s">
        <v>43</v>
      </c>
      <c r="M2017" s="12" t="s">
        <v>30</v>
      </c>
      <c r="N2017" s="12" t="s">
        <v>208</v>
      </c>
      <c r="O2017" s="27" t="s">
        <v>32</v>
      </c>
      <c r="P2017" s="27"/>
      <c r="Q2017" s="29">
        <v>45202.4555555556</v>
      </c>
      <c r="R2017" s="27" t="s">
        <v>56</v>
      </c>
      <c r="S2017" s="22" t="s">
        <v>9510</v>
      </c>
      <c r="T2017" s="12"/>
    </row>
    <row r="2018" customHeight="1" spans="1:20">
      <c r="A2018" s="10">
        <v>45202</v>
      </c>
      <c r="B2018" s="12" t="s">
        <v>9511</v>
      </c>
      <c r="C2018" s="12" t="s">
        <v>204</v>
      </c>
      <c r="D2018" s="27"/>
      <c r="E2018" s="12">
        <v>13117293331</v>
      </c>
      <c r="F2018" s="12" t="s">
        <v>9512</v>
      </c>
      <c r="G2018" s="27" t="s">
        <v>62</v>
      </c>
      <c r="H2018" s="27"/>
      <c r="I2018" s="27" t="s">
        <v>54</v>
      </c>
      <c r="J2018" s="27" t="s">
        <v>27</v>
      </c>
      <c r="K2018" s="27" t="s">
        <v>28</v>
      </c>
      <c r="L2018" s="27" t="s">
        <v>43</v>
      </c>
      <c r="M2018" s="12" t="s">
        <v>44</v>
      </c>
      <c r="N2018" s="12" t="s">
        <v>208</v>
      </c>
      <c r="O2018" s="27" t="s">
        <v>32</v>
      </c>
      <c r="P2018" s="27"/>
      <c r="Q2018" s="29">
        <v>45202.4777777778</v>
      </c>
      <c r="R2018" s="27" t="s">
        <v>56</v>
      </c>
      <c r="S2018" s="22" t="s">
        <v>9513</v>
      </c>
      <c r="T2018" s="12"/>
    </row>
    <row r="2019" customHeight="1" spans="1:20">
      <c r="A2019" s="10">
        <v>45202</v>
      </c>
      <c r="B2019" s="12" t="s">
        <v>9514</v>
      </c>
      <c r="C2019" s="12" t="s">
        <v>204</v>
      </c>
      <c r="D2019" s="27"/>
      <c r="E2019" s="12">
        <v>13177070735</v>
      </c>
      <c r="F2019" s="12" t="s">
        <v>9515</v>
      </c>
      <c r="G2019" s="27" t="s">
        <v>336</v>
      </c>
      <c r="H2019" s="27"/>
      <c r="I2019" s="27" t="s">
        <v>131</v>
      </c>
      <c r="J2019" s="27" t="s">
        <v>27</v>
      </c>
      <c r="K2019" s="27" t="s">
        <v>28</v>
      </c>
      <c r="L2019" s="27" t="s">
        <v>43</v>
      </c>
      <c r="M2019" s="12" t="s">
        <v>44</v>
      </c>
      <c r="N2019" s="12" t="s">
        <v>208</v>
      </c>
      <c r="O2019" s="27" t="s">
        <v>32</v>
      </c>
      <c r="P2019" s="27"/>
      <c r="Q2019" s="29">
        <v>45202.6604166667</v>
      </c>
      <c r="R2019" s="27" t="s">
        <v>56</v>
      </c>
      <c r="S2019" s="22" t="s">
        <v>9516</v>
      </c>
      <c r="T2019" s="12"/>
    </row>
    <row r="2020" customHeight="1" spans="1:20">
      <c r="A2020" s="10">
        <v>45202</v>
      </c>
      <c r="B2020" s="12" t="s">
        <v>9517</v>
      </c>
      <c r="C2020" s="12" t="s">
        <v>274</v>
      </c>
      <c r="D2020" s="27"/>
      <c r="E2020" s="12">
        <v>15671077059</v>
      </c>
      <c r="F2020" s="12" t="s">
        <v>1634</v>
      </c>
      <c r="G2020" s="27" t="s">
        <v>53</v>
      </c>
      <c r="H2020" s="27" t="s">
        <v>148</v>
      </c>
      <c r="I2020" s="27" t="s">
        <v>7676</v>
      </c>
      <c r="J2020" s="27" t="s">
        <v>27</v>
      </c>
      <c r="K2020" s="27" t="s">
        <v>28</v>
      </c>
      <c r="L2020" s="27" t="s">
        <v>43</v>
      </c>
      <c r="M2020" s="12" t="s">
        <v>44</v>
      </c>
      <c r="N2020" s="12" t="s">
        <v>208</v>
      </c>
      <c r="O2020" s="27" t="s">
        <v>32</v>
      </c>
      <c r="P2020" s="27"/>
      <c r="Q2020" s="29">
        <v>45202.6194444444</v>
      </c>
      <c r="R2020" s="27" t="s">
        <v>56</v>
      </c>
      <c r="S2020" s="22" t="s">
        <v>9518</v>
      </c>
      <c r="T2020" s="12"/>
    </row>
    <row r="2021" customHeight="1" spans="1:20">
      <c r="A2021" s="10">
        <v>45202</v>
      </c>
      <c r="B2021" s="12" t="s">
        <v>9519</v>
      </c>
      <c r="C2021" s="12" t="s">
        <v>204</v>
      </c>
      <c r="D2021" s="27"/>
      <c r="E2021" s="12">
        <v>13207210685</v>
      </c>
      <c r="F2021" s="12" t="s">
        <v>9520</v>
      </c>
      <c r="G2021" s="27" t="s">
        <v>336</v>
      </c>
      <c r="H2021" s="27"/>
      <c r="I2021" s="27" t="s">
        <v>277</v>
      </c>
      <c r="J2021" s="27" t="s">
        <v>27</v>
      </c>
      <c r="K2021" s="27" t="s">
        <v>28</v>
      </c>
      <c r="L2021" s="27" t="s">
        <v>43</v>
      </c>
      <c r="M2021" s="12" t="s">
        <v>30</v>
      </c>
      <c r="N2021" s="12" t="s">
        <v>208</v>
      </c>
      <c r="O2021" s="27" t="s">
        <v>32</v>
      </c>
      <c r="P2021" s="27"/>
      <c r="Q2021" s="29">
        <v>45202.6465277778</v>
      </c>
      <c r="R2021" s="27" t="s">
        <v>56</v>
      </c>
      <c r="S2021" s="22" t="s">
        <v>9521</v>
      </c>
      <c r="T2021" s="12"/>
    </row>
    <row r="2022" customHeight="1" spans="1:20">
      <c r="A2022" s="10">
        <v>45202</v>
      </c>
      <c r="B2022" s="12" t="s">
        <v>9522</v>
      </c>
      <c r="C2022" s="12" t="s">
        <v>204</v>
      </c>
      <c r="D2022" s="27"/>
      <c r="E2022" s="12">
        <v>13217174784</v>
      </c>
      <c r="F2022" s="12" t="s">
        <v>9523</v>
      </c>
      <c r="G2022" s="27" t="s">
        <v>336</v>
      </c>
      <c r="H2022" s="27"/>
      <c r="I2022" s="27" t="s">
        <v>63</v>
      </c>
      <c r="J2022" s="27" t="s">
        <v>27</v>
      </c>
      <c r="K2022" s="27" t="s">
        <v>28</v>
      </c>
      <c r="L2022" s="27" t="s">
        <v>43</v>
      </c>
      <c r="M2022" s="12" t="s">
        <v>44</v>
      </c>
      <c r="N2022" s="12" t="s">
        <v>208</v>
      </c>
      <c r="O2022" s="27" t="s">
        <v>32</v>
      </c>
      <c r="P2022" s="27"/>
      <c r="Q2022" s="29">
        <v>45202.6527777778</v>
      </c>
      <c r="R2022" s="27" t="s">
        <v>56</v>
      </c>
      <c r="S2022" s="22" t="s">
        <v>9524</v>
      </c>
      <c r="T2022" s="12"/>
    </row>
    <row r="2023" customHeight="1" spans="1:20">
      <c r="A2023" s="10">
        <v>45202</v>
      </c>
      <c r="B2023" s="12" t="s">
        <v>9525</v>
      </c>
      <c r="C2023" s="12" t="s">
        <v>50</v>
      </c>
      <c r="D2023" s="27"/>
      <c r="E2023" s="12">
        <v>15572771452</v>
      </c>
      <c r="F2023" s="12" t="s">
        <v>9526</v>
      </c>
      <c r="G2023" s="27" t="s">
        <v>130</v>
      </c>
      <c r="H2023" s="27" t="s">
        <v>418</v>
      </c>
      <c r="I2023" s="27" t="s">
        <v>75</v>
      </c>
      <c r="J2023" s="27" t="s">
        <v>27</v>
      </c>
      <c r="K2023" s="27" t="s">
        <v>28</v>
      </c>
      <c r="L2023" s="27" t="s">
        <v>43</v>
      </c>
      <c r="M2023" s="12" t="s">
        <v>30</v>
      </c>
      <c r="N2023" s="12" t="s">
        <v>31</v>
      </c>
      <c r="O2023" s="27" t="s">
        <v>32</v>
      </c>
      <c r="P2023" s="27"/>
      <c r="Q2023" s="29">
        <v>45202.3770833333</v>
      </c>
      <c r="R2023" s="27" t="s">
        <v>56</v>
      </c>
      <c r="S2023" s="12" t="s">
        <v>9527</v>
      </c>
      <c r="T2023" s="12"/>
    </row>
    <row r="2024" customHeight="1" spans="1:20">
      <c r="A2024" s="10">
        <v>45202</v>
      </c>
      <c r="B2024" s="12" t="s">
        <v>9528</v>
      </c>
      <c r="C2024" s="12" t="s">
        <v>204</v>
      </c>
      <c r="D2024" s="27"/>
      <c r="E2024" s="12">
        <v>18608602569</v>
      </c>
      <c r="F2024" s="12" t="s">
        <v>9529</v>
      </c>
      <c r="G2024" s="27" t="s">
        <v>336</v>
      </c>
      <c r="H2024" s="27" t="s">
        <v>540</v>
      </c>
      <c r="I2024" s="27" t="s">
        <v>97</v>
      </c>
      <c r="J2024" s="27" t="s">
        <v>27</v>
      </c>
      <c r="K2024" s="27" t="s">
        <v>28</v>
      </c>
      <c r="L2024" s="27" t="s">
        <v>43</v>
      </c>
      <c r="M2024" s="12" t="s">
        <v>44</v>
      </c>
      <c r="N2024" s="12" t="s">
        <v>208</v>
      </c>
      <c r="O2024" s="27" t="s">
        <v>32</v>
      </c>
      <c r="P2024" s="27"/>
      <c r="Q2024" s="29">
        <v>45202.4090277778</v>
      </c>
      <c r="R2024" s="27" t="s">
        <v>56</v>
      </c>
      <c r="S2024" s="22" t="s">
        <v>9530</v>
      </c>
      <c r="T2024" s="12"/>
    </row>
    <row r="2025" customHeight="1" spans="1:20">
      <c r="A2025" s="10">
        <v>45202</v>
      </c>
      <c r="B2025" s="12" t="s">
        <v>9531</v>
      </c>
      <c r="C2025" s="12" t="s">
        <v>121</v>
      </c>
      <c r="D2025" s="27"/>
      <c r="E2025" s="12">
        <v>13235629276</v>
      </c>
      <c r="F2025" s="12" t="s">
        <v>9532</v>
      </c>
      <c r="G2025" s="27" t="s">
        <v>41</v>
      </c>
      <c r="H2025" s="27"/>
      <c r="I2025" s="27" t="s">
        <v>97</v>
      </c>
      <c r="J2025" s="27" t="s">
        <v>27</v>
      </c>
      <c r="K2025" s="27" t="s">
        <v>28</v>
      </c>
      <c r="L2025" s="27" t="s">
        <v>43</v>
      </c>
      <c r="M2025" s="12" t="s">
        <v>44</v>
      </c>
      <c r="N2025" s="12" t="s">
        <v>31</v>
      </c>
      <c r="O2025" s="27" t="s">
        <v>32</v>
      </c>
      <c r="P2025" s="27"/>
      <c r="Q2025" s="29">
        <v>45202.4354166667</v>
      </c>
      <c r="R2025" s="27" t="s">
        <v>56</v>
      </c>
      <c r="S2025" s="12" t="s">
        <v>9533</v>
      </c>
      <c r="T2025" s="12"/>
    </row>
    <row r="2026" customHeight="1" spans="1:20">
      <c r="A2026" s="10">
        <v>45202</v>
      </c>
      <c r="B2026" s="12" t="s">
        <v>9534</v>
      </c>
      <c r="C2026" s="12" t="s">
        <v>1475</v>
      </c>
      <c r="D2026" s="27"/>
      <c r="E2026" s="12">
        <v>15571765580</v>
      </c>
      <c r="F2026" s="12" t="s">
        <v>1564</v>
      </c>
      <c r="G2026" s="27" t="s">
        <v>130</v>
      </c>
      <c r="H2026" s="27"/>
      <c r="I2026" s="27">
        <v>10015</v>
      </c>
      <c r="J2026" s="27" t="s">
        <v>27</v>
      </c>
      <c r="K2026" s="27" t="s">
        <v>76</v>
      </c>
      <c r="L2026" s="27" t="s">
        <v>29</v>
      </c>
      <c r="M2026" s="12" t="s">
        <v>30</v>
      </c>
      <c r="N2026" s="12" t="s">
        <v>31</v>
      </c>
      <c r="O2026" s="27" t="s">
        <v>32</v>
      </c>
      <c r="P2026" s="27"/>
      <c r="Q2026" s="29">
        <v>45202.7430555556</v>
      </c>
      <c r="R2026" s="27" t="s">
        <v>34</v>
      </c>
      <c r="S2026" s="22" t="s">
        <v>9535</v>
      </c>
      <c r="T2026" s="12"/>
    </row>
    <row r="2027" customHeight="1" spans="1:20">
      <c r="A2027" s="10">
        <v>45202</v>
      </c>
      <c r="B2027" s="12" t="s">
        <v>9536</v>
      </c>
      <c r="C2027" s="12" t="s">
        <v>50</v>
      </c>
      <c r="D2027" s="27"/>
      <c r="E2027" s="12">
        <v>15629330140</v>
      </c>
      <c r="F2027" s="12" t="s">
        <v>9537</v>
      </c>
      <c r="G2027" s="27" t="s">
        <v>53</v>
      </c>
      <c r="H2027" s="27" t="s">
        <v>418</v>
      </c>
      <c r="I2027" s="27" t="s">
        <v>214</v>
      </c>
      <c r="J2027" s="27" t="s">
        <v>27</v>
      </c>
      <c r="K2027" s="27" t="s">
        <v>28</v>
      </c>
      <c r="L2027" s="27" t="s">
        <v>43</v>
      </c>
      <c r="M2027" s="12" t="s">
        <v>44</v>
      </c>
      <c r="N2027" s="12" t="s">
        <v>31</v>
      </c>
      <c r="O2027" s="27" t="s">
        <v>32</v>
      </c>
      <c r="P2027" s="27"/>
      <c r="Q2027" s="29">
        <v>45202.59375</v>
      </c>
      <c r="R2027" s="27" t="s">
        <v>56</v>
      </c>
      <c r="S2027" s="12" t="s">
        <v>9538</v>
      </c>
      <c r="T2027" s="12"/>
    </row>
    <row r="2028" customHeight="1" spans="1:20">
      <c r="A2028" s="10">
        <v>45202</v>
      </c>
      <c r="B2028" s="12" t="s">
        <v>9539</v>
      </c>
      <c r="C2028" s="12" t="s">
        <v>9540</v>
      </c>
      <c r="D2028" s="27"/>
      <c r="E2028" s="12">
        <v>17771663242</v>
      </c>
      <c r="F2028" s="12"/>
      <c r="G2028" s="27"/>
      <c r="H2028" s="27"/>
      <c r="I2028" s="27" t="s">
        <v>985</v>
      </c>
      <c r="J2028" s="27" t="s">
        <v>27</v>
      </c>
      <c r="K2028" s="27" t="s">
        <v>28</v>
      </c>
      <c r="L2028" s="27" t="s">
        <v>43</v>
      </c>
      <c r="M2028" s="12" t="s">
        <v>30</v>
      </c>
      <c r="N2028" s="12" t="s">
        <v>31</v>
      </c>
      <c r="O2028" s="27" t="s">
        <v>32</v>
      </c>
      <c r="P2028" s="27"/>
      <c r="Q2028" s="29">
        <v>45202.4201388889</v>
      </c>
      <c r="R2028" s="27" t="s">
        <v>46</v>
      </c>
      <c r="S2028" s="22" t="s">
        <v>9541</v>
      </c>
      <c r="T2028" s="12" t="s">
        <v>9542</v>
      </c>
    </row>
    <row r="2029" customHeight="1" spans="1:20">
      <c r="A2029" s="10">
        <v>45202</v>
      </c>
      <c r="B2029" s="12" t="s">
        <v>9543</v>
      </c>
      <c r="C2029" s="12" t="s">
        <v>393</v>
      </c>
      <c r="D2029" s="27"/>
      <c r="E2029" s="12">
        <v>18671768759</v>
      </c>
      <c r="F2029" s="12" t="s">
        <v>9544</v>
      </c>
      <c r="G2029" s="27" t="s">
        <v>41</v>
      </c>
      <c r="H2029" s="27"/>
      <c r="I2029" s="27">
        <v>10015</v>
      </c>
      <c r="J2029" s="27" t="s">
        <v>27</v>
      </c>
      <c r="K2029" s="27" t="s">
        <v>76</v>
      </c>
      <c r="L2029" s="27" t="s">
        <v>29</v>
      </c>
      <c r="M2029" s="12" t="s">
        <v>30</v>
      </c>
      <c r="N2029" s="12" t="s">
        <v>31</v>
      </c>
      <c r="O2029" s="27" t="s">
        <v>32</v>
      </c>
      <c r="P2029" s="27"/>
      <c r="Q2029" s="29">
        <v>45202.5680555556</v>
      </c>
      <c r="R2029" s="27" t="s">
        <v>34</v>
      </c>
      <c r="S2029" s="22" t="s">
        <v>9545</v>
      </c>
      <c r="T2029" s="22" t="s">
        <v>9546</v>
      </c>
    </row>
    <row r="2030" customHeight="1" spans="1:20">
      <c r="A2030" s="10">
        <v>45202</v>
      </c>
      <c r="B2030" s="12" t="s">
        <v>9547</v>
      </c>
      <c r="C2030" s="12" t="s">
        <v>783</v>
      </c>
      <c r="D2030" s="27"/>
      <c r="E2030" s="12">
        <v>18572394229</v>
      </c>
      <c r="F2030" s="12" t="s">
        <v>7675</v>
      </c>
      <c r="G2030" s="27" t="s">
        <v>82</v>
      </c>
      <c r="H2030" s="27"/>
      <c r="I2030" s="27" t="s">
        <v>469</v>
      </c>
      <c r="J2030" s="27" t="s">
        <v>27</v>
      </c>
      <c r="K2030" s="27" t="s">
        <v>28</v>
      </c>
      <c r="L2030" s="27" t="s">
        <v>43</v>
      </c>
      <c r="M2030" s="12" t="s">
        <v>44</v>
      </c>
      <c r="N2030" s="12" t="s">
        <v>743</v>
      </c>
      <c r="O2030" s="27" t="s">
        <v>32</v>
      </c>
      <c r="P2030" s="27"/>
      <c r="Q2030" s="29">
        <v>45202.5847222222</v>
      </c>
      <c r="R2030" s="27" t="s">
        <v>46</v>
      </c>
      <c r="S2030" s="22" t="s">
        <v>9548</v>
      </c>
      <c r="T2030" s="12" t="s">
        <v>9549</v>
      </c>
    </row>
    <row r="2031" customHeight="1" spans="1:20">
      <c r="A2031" s="10">
        <v>45202</v>
      </c>
      <c r="B2031" s="12" t="s">
        <v>9550</v>
      </c>
      <c r="C2031" s="12" t="s">
        <v>646</v>
      </c>
      <c r="D2031" s="27"/>
      <c r="E2031" s="12">
        <v>15549398058</v>
      </c>
      <c r="F2031" s="12" t="s">
        <v>9551</v>
      </c>
      <c r="G2031" s="27" t="s">
        <v>82</v>
      </c>
      <c r="H2031" s="27"/>
      <c r="I2031" s="27" t="s">
        <v>162</v>
      </c>
      <c r="J2031" s="27" t="s">
        <v>27</v>
      </c>
      <c r="K2031" s="27" t="s">
        <v>28</v>
      </c>
      <c r="L2031" s="27" t="s">
        <v>43</v>
      </c>
      <c r="M2031" s="12" t="s">
        <v>44</v>
      </c>
      <c r="N2031" s="12" t="s">
        <v>31</v>
      </c>
      <c r="O2031" s="27" t="s">
        <v>32</v>
      </c>
      <c r="P2031" s="27"/>
      <c r="Q2031" s="29">
        <v>45202.4305555556</v>
      </c>
      <c r="R2031" s="27" t="s">
        <v>46</v>
      </c>
      <c r="S2031" s="22" t="s">
        <v>9552</v>
      </c>
      <c r="T2031" s="12" t="s">
        <v>9553</v>
      </c>
    </row>
    <row r="2032" customHeight="1" spans="1:20">
      <c r="A2032" s="10">
        <v>45202</v>
      </c>
      <c r="B2032" s="12" t="s">
        <v>9554</v>
      </c>
      <c r="C2032" s="12" t="s">
        <v>817</v>
      </c>
      <c r="D2032" s="27"/>
      <c r="E2032" s="12">
        <v>71701049466</v>
      </c>
      <c r="F2032" s="12" t="s">
        <v>9555</v>
      </c>
      <c r="G2032" s="27" t="s">
        <v>82</v>
      </c>
      <c r="H2032" s="27"/>
      <c r="I2032" s="27" t="s">
        <v>54</v>
      </c>
      <c r="J2032" s="27" t="s">
        <v>27</v>
      </c>
      <c r="K2032" s="27" t="s">
        <v>28</v>
      </c>
      <c r="L2032" s="27" t="s">
        <v>43</v>
      </c>
      <c r="M2032" s="12" t="s">
        <v>799</v>
      </c>
      <c r="N2032" s="12" t="s">
        <v>31</v>
      </c>
      <c r="O2032" s="27" t="s">
        <v>32</v>
      </c>
      <c r="P2032" s="27"/>
      <c r="Q2032" s="29">
        <v>45202.65</v>
      </c>
      <c r="R2032" s="27" t="s">
        <v>46</v>
      </c>
      <c r="S2032" s="22" t="s">
        <v>9556</v>
      </c>
      <c r="T2032" s="12" t="s">
        <v>9557</v>
      </c>
    </row>
    <row r="2033" customHeight="1" spans="1:20">
      <c r="A2033" s="10">
        <v>45202</v>
      </c>
      <c r="B2033" s="12" t="s">
        <v>9558</v>
      </c>
      <c r="C2033" s="12" t="s">
        <v>1475</v>
      </c>
      <c r="D2033" s="27"/>
      <c r="E2033" s="12">
        <v>15672528126</v>
      </c>
      <c r="F2033" s="12" t="s">
        <v>7981</v>
      </c>
      <c r="G2033" s="27" t="s">
        <v>194</v>
      </c>
      <c r="H2033" s="27"/>
      <c r="I2033" s="27" t="s">
        <v>880</v>
      </c>
      <c r="J2033" s="27" t="s">
        <v>27</v>
      </c>
      <c r="K2033" s="27" t="s">
        <v>76</v>
      </c>
      <c r="L2033" s="27" t="s">
        <v>43</v>
      </c>
      <c r="M2033" s="12" t="s">
        <v>30</v>
      </c>
      <c r="N2033" s="12" t="s">
        <v>31</v>
      </c>
      <c r="O2033" s="27" t="s">
        <v>32</v>
      </c>
      <c r="P2033" s="27"/>
      <c r="Q2033" s="29">
        <v>45202.5923611111</v>
      </c>
      <c r="R2033" s="27" t="s">
        <v>46</v>
      </c>
      <c r="S2033" s="22" t="s">
        <v>9559</v>
      </c>
      <c r="T2033" s="12" t="s">
        <v>9560</v>
      </c>
    </row>
    <row r="2034" customHeight="1" spans="1:20">
      <c r="A2034" s="10">
        <v>45202</v>
      </c>
      <c r="B2034" s="12" t="s">
        <v>9561</v>
      </c>
      <c r="C2034" s="12" t="s">
        <v>2825</v>
      </c>
      <c r="D2034" s="27"/>
      <c r="E2034" s="12">
        <v>13100785018</v>
      </c>
      <c r="F2034" s="12" t="s">
        <v>9562</v>
      </c>
      <c r="G2034" s="27" t="s">
        <v>53</v>
      </c>
      <c r="H2034" s="27"/>
      <c r="I2034" s="27" t="s">
        <v>207</v>
      </c>
      <c r="J2034" s="27" t="s">
        <v>27</v>
      </c>
      <c r="K2034" s="27" t="s">
        <v>28</v>
      </c>
      <c r="L2034" s="27" t="s">
        <v>43</v>
      </c>
      <c r="M2034" s="12" t="s">
        <v>44</v>
      </c>
      <c r="N2034" s="12" t="s">
        <v>31</v>
      </c>
      <c r="O2034" s="27" t="s">
        <v>32</v>
      </c>
      <c r="P2034" s="27"/>
      <c r="Q2034" s="29">
        <v>45202.5763888889</v>
      </c>
      <c r="R2034" s="27" t="s">
        <v>46</v>
      </c>
      <c r="S2034" s="22" t="s">
        <v>9563</v>
      </c>
      <c r="T2034" s="12" t="s">
        <v>9564</v>
      </c>
    </row>
    <row r="2035" customHeight="1" spans="1:20">
      <c r="A2035" s="10">
        <v>45202</v>
      </c>
      <c r="B2035" s="12" t="s">
        <v>9565</v>
      </c>
      <c r="C2035" s="12" t="s">
        <v>817</v>
      </c>
      <c r="D2035" s="27"/>
      <c r="E2035" s="12">
        <v>15872537189</v>
      </c>
      <c r="F2035" s="12" t="s">
        <v>9566</v>
      </c>
      <c r="G2035" s="27" t="s">
        <v>82</v>
      </c>
      <c r="H2035" s="27"/>
      <c r="I2035" s="27" t="s">
        <v>786</v>
      </c>
      <c r="J2035" s="27" t="s">
        <v>27</v>
      </c>
      <c r="K2035" s="27" t="s">
        <v>28</v>
      </c>
      <c r="L2035" s="27" t="s">
        <v>43</v>
      </c>
      <c r="M2035" s="12" t="s">
        <v>44</v>
      </c>
      <c r="N2035" s="12" t="s">
        <v>31</v>
      </c>
      <c r="O2035" s="27" t="s">
        <v>32</v>
      </c>
      <c r="P2035" s="27"/>
      <c r="Q2035" s="29">
        <v>45202.6020833333</v>
      </c>
      <c r="R2035" s="27" t="s">
        <v>46</v>
      </c>
      <c r="S2035" s="22" t="s">
        <v>9567</v>
      </c>
      <c r="T2035" s="12" t="s">
        <v>9568</v>
      </c>
    </row>
    <row r="2036" customHeight="1" spans="1:20">
      <c r="A2036" s="10">
        <v>45202</v>
      </c>
      <c r="B2036" s="12" t="s">
        <v>9569</v>
      </c>
      <c r="C2036" s="12" t="s">
        <v>7465</v>
      </c>
      <c r="D2036" s="27"/>
      <c r="E2036" s="12">
        <v>71700330414</v>
      </c>
      <c r="F2036" s="12" t="s">
        <v>9570</v>
      </c>
      <c r="G2036" s="27" t="s">
        <v>82</v>
      </c>
      <c r="H2036" s="27"/>
      <c r="I2036" s="27" t="s">
        <v>168</v>
      </c>
      <c r="J2036" s="27" t="s">
        <v>27</v>
      </c>
      <c r="K2036" s="27" t="s">
        <v>28</v>
      </c>
      <c r="L2036" s="27" t="s">
        <v>43</v>
      </c>
      <c r="M2036" s="12" t="s">
        <v>169</v>
      </c>
      <c r="N2036" s="12" t="s">
        <v>31</v>
      </c>
      <c r="O2036" s="27" t="s">
        <v>32</v>
      </c>
      <c r="P2036" s="27"/>
      <c r="Q2036" s="29">
        <v>45202.6625</v>
      </c>
      <c r="R2036" s="27" t="s">
        <v>46</v>
      </c>
      <c r="S2036" s="12" t="s">
        <v>9571</v>
      </c>
      <c r="T2036" s="12" t="s">
        <v>9572</v>
      </c>
    </row>
    <row r="2037" customHeight="1" spans="1:20">
      <c r="A2037" s="10">
        <v>45202</v>
      </c>
      <c r="B2037" s="12" t="s">
        <v>9573</v>
      </c>
      <c r="C2037" s="12" t="s">
        <v>2825</v>
      </c>
      <c r="D2037" s="27"/>
      <c r="E2037" s="12">
        <v>18671738843</v>
      </c>
      <c r="F2037" s="12" t="s">
        <v>9574</v>
      </c>
      <c r="G2037" s="27" t="s">
        <v>82</v>
      </c>
      <c r="H2037" s="27"/>
      <c r="I2037" s="27" t="s">
        <v>299</v>
      </c>
      <c r="J2037" s="27" t="s">
        <v>27</v>
      </c>
      <c r="K2037" s="27" t="s">
        <v>28</v>
      </c>
      <c r="L2037" s="27" t="s">
        <v>43</v>
      </c>
      <c r="M2037" s="12" t="s">
        <v>44</v>
      </c>
      <c r="N2037" s="12" t="s">
        <v>31</v>
      </c>
      <c r="O2037" s="27" t="s">
        <v>32</v>
      </c>
      <c r="P2037" s="27"/>
      <c r="Q2037" s="29">
        <v>45202.6666666667</v>
      </c>
      <c r="R2037" s="27" t="s">
        <v>46</v>
      </c>
      <c r="S2037" s="22" t="s">
        <v>9575</v>
      </c>
      <c r="T2037" s="12" t="s">
        <v>9576</v>
      </c>
    </row>
    <row r="2038" customHeight="1" spans="1:20">
      <c r="A2038" s="10">
        <v>45202</v>
      </c>
      <c r="B2038" s="12" t="s">
        <v>9577</v>
      </c>
      <c r="C2038" s="12" t="s">
        <v>817</v>
      </c>
      <c r="D2038" s="27"/>
      <c r="E2038" s="12">
        <v>18671757627</v>
      </c>
      <c r="F2038" s="12" t="s">
        <v>9578</v>
      </c>
      <c r="G2038" s="27" t="s">
        <v>25</v>
      </c>
      <c r="H2038" s="27"/>
      <c r="I2038" s="27" t="s">
        <v>124</v>
      </c>
      <c r="J2038" s="27" t="s">
        <v>27</v>
      </c>
      <c r="K2038" s="27" t="s">
        <v>28</v>
      </c>
      <c r="L2038" s="27" t="s">
        <v>43</v>
      </c>
      <c r="M2038" s="12" t="s">
        <v>44</v>
      </c>
      <c r="N2038" s="12" t="s">
        <v>31</v>
      </c>
      <c r="O2038" s="27" t="s">
        <v>32</v>
      </c>
      <c r="P2038" s="27"/>
      <c r="Q2038" s="29">
        <v>45202.6243055556</v>
      </c>
      <c r="R2038" s="27" t="s">
        <v>46</v>
      </c>
      <c r="S2038" s="22" t="s">
        <v>9579</v>
      </c>
      <c r="T2038" s="12" t="s">
        <v>9580</v>
      </c>
    </row>
    <row r="2039" customHeight="1" spans="1:20">
      <c r="A2039" s="10">
        <v>45202</v>
      </c>
      <c r="B2039" s="12" t="s">
        <v>9581</v>
      </c>
      <c r="C2039" s="12" t="s">
        <v>9582</v>
      </c>
      <c r="D2039" s="27"/>
      <c r="E2039" s="12">
        <v>13177066009</v>
      </c>
      <c r="F2039" s="12" t="s">
        <v>9384</v>
      </c>
      <c r="G2039" s="27" t="s">
        <v>69</v>
      </c>
      <c r="H2039" s="27" t="s">
        <v>148</v>
      </c>
      <c r="I2039" s="27" t="s">
        <v>1595</v>
      </c>
      <c r="J2039" s="27" t="s">
        <v>27</v>
      </c>
      <c r="K2039" s="27" t="s">
        <v>28</v>
      </c>
      <c r="L2039" s="27" t="s">
        <v>43</v>
      </c>
      <c r="M2039" s="12" t="s">
        <v>30</v>
      </c>
      <c r="N2039" s="12" t="s">
        <v>31</v>
      </c>
      <c r="O2039" s="27" t="s">
        <v>32</v>
      </c>
      <c r="P2039" s="27"/>
      <c r="Q2039" s="29">
        <v>45202.4506944444</v>
      </c>
      <c r="R2039" s="27" t="s">
        <v>46</v>
      </c>
      <c r="S2039" s="22" t="s">
        <v>9583</v>
      </c>
      <c r="T2039" s="12" t="s">
        <v>9584</v>
      </c>
    </row>
    <row r="2040" customHeight="1" spans="1:20">
      <c r="A2040" s="10">
        <v>45202</v>
      </c>
      <c r="B2040" s="12" t="s">
        <v>9585</v>
      </c>
      <c r="C2040" s="12" t="s">
        <v>817</v>
      </c>
      <c r="D2040" s="27"/>
      <c r="E2040" s="12">
        <v>15392988078</v>
      </c>
      <c r="F2040" s="12" t="s">
        <v>9586</v>
      </c>
      <c r="G2040" s="27" t="s">
        <v>53</v>
      </c>
      <c r="H2040" s="27"/>
      <c r="I2040" s="27" t="s">
        <v>70</v>
      </c>
      <c r="J2040" s="27" t="s">
        <v>27</v>
      </c>
      <c r="K2040" s="27" t="s">
        <v>28</v>
      </c>
      <c r="L2040" s="27" t="s">
        <v>43</v>
      </c>
      <c r="M2040" s="12" t="s">
        <v>44</v>
      </c>
      <c r="N2040" s="12" t="s">
        <v>31</v>
      </c>
      <c r="O2040" s="27" t="s">
        <v>32</v>
      </c>
      <c r="P2040" s="27"/>
      <c r="Q2040" s="29">
        <v>45202.7048611111</v>
      </c>
      <c r="R2040" s="27" t="s">
        <v>46</v>
      </c>
      <c r="S2040" s="22" t="s">
        <v>9587</v>
      </c>
      <c r="T2040" s="12" t="s">
        <v>9588</v>
      </c>
    </row>
    <row r="2041" customHeight="1" spans="1:20">
      <c r="A2041" s="10">
        <v>45202</v>
      </c>
      <c r="B2041" s="12" t="s">
        <v>9589</v>
      </c>
      <c r="C2041" s="12" t="s">
        <v>1023</v>
      </c>
      <c r="D2041" s="27"/>
      <c r="E2041" s="12">
        <v>15337422289</v>
      </c>
      <c r="F2041" s="12" t="s">
        <v>9590</v>
      </c>
      <c r="G2041" s="27" t="s">
        <v>82</v>
      </c>
      <c r="H2041" s="27"/>
      <c r="I2041" s="27" t="s">
        <v>162</v>
      </c>
      <c r="J2041" s="27" t="s">
        <v>27</v>
      </c>
      <c r="K2041" s="27" t="s">
        <v>28</v>
      </c>
      <c r="L2041" s="27" t="s">
        <v>43</v>
      </c>
      <c r="M2041" s="12" t="s">
        <v>44</v>
      </c>
      <c r="N2041" s="12" t="s">
        <v>31</v>
      </c>
      <c r="O2041" s="27" t="s">
        <v>32</v>
      </c>
      <c r="P2041" s="27"/>
      <c r="Q2041" s="29">
        <v>45202.6798611111</v>
      </c>
      <c r="R2041" s="27" t="s">
        <v>46</v>
      </c>
      <c r="S2041" s="22" t="s">
        <v>9591</v>
      </c>
      <c r="T2041" s="12" t="s">
        <v>9592</v>
      </c>
    </row>
    <row r="2042" customHeight="1" spans="1:20">
      <c r="A2042" s="10">
        <v>45202</v>
      </c>
      <c r="B2042" s="12" t="s">
        <v>9593</v>
      </c>
      <c r="C2042" s="12" t="s">
        <v>585</v>
      </c>
      <c r="D2042" s="27"/>
      <c r="E2042" s="12">
        <v>17671920906</v>
      </c>
      <c r="F2042" s="12" t="s">
        <v>9594</v>
      </c>
      <c r="G2042" s="27" t="s">
        <v>69</v>
      </c>
      <c r="H2042" s="27"/>
      <c r="I2042" s="27" t="s">
        <v>162</v>
      </c>
      <c r="J2042" s="27" t="s">
        <v>27</v>
      </c>
      <c r="K2042" s="27" t="s">
        <v>76</v>
      </c>
      <c r="L2042" s="27" t="s">
        <v>43</v>
      </c>
      <c r="M2042" s="12" t="s">
        <v>44</v>
      </c>
      <c r="N2042" s="12" t="s">
        <v>31</v>
      </c>
      <c r="O2042" s="27" t="s">
        <v>32</v>
      </c>
      <c r="P2042" s="27"/>
      <c r="Q2042" s="29">
        <v>45202.6645833333</v>
      </c>
      <c r="R2042" s="27" t="s">
        <v>46</v>
      </c>
      <c r="S2042" s="22" t="s">
        <v>9595</v>
      </c>
      <c r="T2042" s="12" t="s">
        <v>9596</v>
      </c>
    </row>
    <row r="2043" customHeight="1" spans="1:20">
      <c r="A2043" s="10">
        <v>45202</v>
      </c>
      <c r="B2043" s="12" t="s">
        <v>9597</v>
      </c>
      <c r="C2043" s="12" t="s">
        <v>5170</v>
      </c>
      <c r="D2043" s="27"/>
      <c r="E2043" s="12">
        <v>15587928615</v>
      </c>
      <c r="F2043" s="12" t="s">
        <v>9598</v>
      </c>
      <c r="G2043" s="27" t="s">
        <v>25</v>
      </c>
      <c r="H2043" s="27"/>
      <c r="I2043" s="27" t="s">
        <v>384</v>
      </c>
      <c r="J2043" s="27" t="s">
        <v>27</v>
      </c>
      <c r="K2043" s="27" t="s">
        <v>28</v>
      </c>
      <c r="L2043" s="27" t="s">
        <v>43</v>
      </c>
      <c r="M2043" s="12" t="s">
        <v>30</v>
      </c>
      <c r="N2043" s="12" t="s">
        <v>31</v>
      </c>
      <c r="O2043" s="27" t="s">
        <v>32</v>
      </c>
      <c r="P2043" s="27"/>
      <c r="Q2043" s="29">
        <v>45202.3784722222</v>
      </c>
      <c r="R2043" s="27" t="s">
        <v>46</v>
      </c>
      <c r="S2043" s="22" t="s">
        <v>9599</v>
      </c>
      <c r="T2043" s="12" t="s">
        <v>9600</v>
      </c>
    </row>
    <row r="2044" customHeight="1" spans="1:20">
      <c r="A2044" s="10">
        <v>45202</v>
      </c>
      <c r="B2044" s="12" t="s">
        <v>9601</v>
      </c>
      <c r="C2044" s="12" t="s">
        <v>3160</v>
      </c>
      <c r="D2044" s="27"/>
      <c r="E2044" s="12">
        <v>17671920906</v>
      </c>
      <c r="F2044" s="12" t="s">
        <v>9594</v>
      </c>
      <c r="G2044" s="27" t="s">
        <v>69</v>
      </c>
      <c r="H2044" s="27"/>
      <c r="I2044" s="27">
        <v>10015</v>
      </c>
      <c r="J2044" s="27" t="s">
        <v>27</v>
      </c>
      <c r="K2044" s="27" t="s">
        <v>195</v>
      </c>
      <c r="L2044" s="27" t="s">
        <v>29</v>
      </c>
      <c r="M2044" s="12" t="s">
        <v>44</v>
      </c>
      <c r="N2044" s="12" t="s">
        <v>31</v>
      </c>
      <c r="O2044" s="27" t="s">
        <v>32</v>
      </c>
      <c r="P2044" s="27"/>
      <c r="Q2044" s="29">
        <v>45202.5895833333</v>
      </c>
      <c r="R2044" s="27" t="s">
        <v>34</v>
      </c>
      <c r="S2044" s="22" t="s">
        <v>9602</v>
      </c>
      <c r="T2044" s="22" t="s">
        <v>9603</v>
      </c>
    </row>
    <row r="2045" customHeight="1" spans="1:20">
      <c r="A2045" s="10">
        <v>45202</v>
      </c>
      <c r="B2045" s="12" t="s">
        <v>9604</v>
      </c>
      <c r="C2045" s="12" t="s">
        <v>646</v>
      </c>
      <c r="D2045" s="27"/>
      <c r="E2045" s="12">
        <v>13032700118</v>
      </c>
      <c r="F2045" s="12" t="s">
        <v>9605</v>
      </c>
      <c r="G2045" s="27" t="s">
        <v>41</v>
      </c>
      <c r="H2045" s="27"/>
      <c r="I2045" s="27" t="s">
        <v>241</v>
      </c>
      <c r="J2045" s="27" t="s">
        <v>27</v>
      </c>
      <c r="K2045" s="27" t="s">
        <v>28</v>
      </c>
      <c r="L2045" s="27" t="s">
        <v>43</v>
      </c>
      <c r="M2045" s="12" t="s">
        <v>44</v>
      </c>
      <c r="N2045" s="12" t="s">
        <v>31</v>
      </c>
      <c r="O2045" s="27" t="s">
        <v>32</v>
      </c>
      <c r="P2045" s="27"/>
      <c r="Q2045" s="29">
        <v>45202.5673611111</v>
      </c>
      <c r="R2045" s="27" t="s">
        <v>46</v>
      </c>
      <c r="S2045" s="22" t="s">
        <v>9606</v>
      </c>
      <c r="T2045" s="12" t="s">
        <v>9607</v>
      </c>
    </row>
    <row r="2046" customHeight="1" spans="1:20">
      <c r="A2046" s="10">
        <v>45202</v>
      </c>
      <c r="B2046" s="12" t="s">
        <v>9608</v>
      </c>
      <c r="C2046" s="12" t="s">
        <v>5035</v>
      </c>
      <c r="D2046" s="27"/>
      <c r="E2046" s="12">
        <v>15572707185</v>
      </c>
      <c r="F2046" s="12" t="s">
        <v>9609</v>
      </c>
      <c r="G2046" s="27" t="s">
        <v>194</v>
      </c>
      <c r="H2046" s="27"/>
      <c r="I2046" s="27">
        <v>10015</v>
      </c>
      <c r="J2046" s="27" t="s">
        <v>27</v>
      </c>
      <c r="K2046" s="27" t="s">
        <v>76</v>
      </c>
      <c r="L2046" s="27" t="s">
        <v>29</v>
      </c>
      <c r="M2046" s="12" t="s">
        <v>30</v>
      </c>
      <c r="N2046" s="12" t="s">
        <v>31</v>
      </c>
      <c r="O2046" s="27" t="s">
        <v>32</v>
      </c>
      <c r="P2046" s="27"/>
      <c r="Q2046" s="29">
        <v>45202.7243055556</v>
      </c>
      <c r="R2046" s="27" t="s">
        <v>34</v>
      </c>
      <c r="S2046" s="22" t="s">
        <v>9610</v>
      </c>
      <c r="T2046" s="22" t="s">
        <v>9611</v>
      </c>
    </row>
    <row r="2047" customHeight="1" spans="1:20">
      <c r="A2047" s="10">
        <v>45202</v>
      </c>
      <c r="B2047" s="12" t="s">
        <v>9612</v>
      </c>
      <c r="C2047" s="12" t="s">
        <v>3589</v>
      </c>
      <c r="D2047" s="27"/>
      <c r="E2047" s="12">
        <v>13047162888</v>
      </c>
      <c r="F2047" s="12" t="s">
        <v>9613</v>
      </c>
      <c r="G2047" s="27" t="s">
        <v>194</v>
      </c>
      <c r="H2047" s="27"/>
      <c r="I2047" s="27">
        <v>10015</v>
      </c>
      <c r="J2047" s="27" t="s">
        <v>27</v>
      </c>
      <c r="K2047" s="27" t="s">
        <v>195</v>
      </c>
      <c r="L2047" s="27" t="s">
        <v>29</v>
      </c>
      <c r="M2047" s="12" t="s">
        <v>30</v>
      </c>
      <c r="N2047" s="12" t="s">
        <v>31</v>
      </c>
      <c r="O2047" s="27" t="s">
        <v>32</v>
      </c>
      <c r="P2047" s="27"/>
      <c r="Q2047" s="29">
        <v>45202.6006944444</v>
      </c>
      <c r="R2047" s="27" t="s">
        <v>34</v>
      </c>
      <c r="S2047" s="22" t="s">
        <v>9614</v>
      </c>
      <c r="T2047" s="12" t="s">
        <v>9615</v>
      </c>
    </row>
    <row r="2048" customHeight="1" spans="1:20">
      <c r="A2048" s="10">
        <v>45202</v>
      </c>
      <c r="B2048" s="12" t="s">
        <v>9616</v>
      </c>
      <c r="C2048" s="12" t="s">
        <v>6728</v>
      </c>
      <c r="D2048" s="27"/>
      <c r="E2048" s="12">
        <v>17671929589</v>
      </c>
      <c r="F2048" s="12" t="s">
        <v>2070</v>
      </c>
      <c r="G2048" s="27" t="s">
        <v>62</v>
      </c>
      <c r="H2048" s="27"/>
      <c r="I2048" s="27" t="s">
        <v>162</v>
      </c>
      <c r="J2048" s="27" t="s">
        <v>27</v>
      </c>
      <c r="K2048" s="27" t="s">
        <v>28</v>
      </c>
      <c r="L2048" s="27" t="s">
        <v>43</v>
      </c>
      <c r="M2048" s="12" t="s">
        <v>30</v>
      </c>
      <c r="N2048" s="12" t="s">
        <v>208</v>
      </c>
      <c r="O2048" s="27" t="s">
        <v>32</v>
      </c>
      <c r="P2048" s="27"/>
      <c r="Q2048" s="29">
        <v>45202.46875</v>
      </c>
      <c r="R2048" s="27" t="s">
        <v>46</v>
      </c>
      <c r="S2048" s="22" t="s">
        <v>9617</v>
      </c>
      <c r="T2048" s="12" t="s">
        <v>9618</v>
      </c>
    </row>
    <row r="2049" customHeight="1" spans="1:20">
      <c r="A2049" s="10">
        <v>45202</v>
      </c>
      <c r="B2049" s="12" t="s">
        <v>9619</v>
      </c>
      <c r="C2049" s="12" t="s">
        <v>6728</v>
      </c>
      <c r="D2049" s="27"/>
      <c r="E2049" s="12">
        <v>15672502436</v>
      </c>
      <c r="F2049" s="12" t="s">
        <v>9620</v>
      </c>
      <c r="G2049" s="27" t="s">
        <v>41</v>
      </c>
      <c r="H2049" s="27"/>
      <c r="I2049" s="27" t="s">
        <v>75</v>
      </c>
      <c r="J2049" s="27" t="s">
        <v>27</v>
      </c>
      <c r="K2049" s="27" t="s">
        <v>28</v>
      </c>
      <c r="L2049" s="27" t="s">
        <v>43</v>
      </c>
      <c r="M2049" s="12" t="s">
        <v>30</v>
      </c>
      <c r="N2049" s="12" t="s">
        <v>208</v>
      </c>
      <c r="O2049" s="27" t="s">
        <v>32</v>
      </c>
      <c r="P2049" s="27"/>
      <c r="Q2049" s="29">
        <v>45202.3993055556</v>
      </c>
      <c r="R2049" s="27" t="s">
        <v>46</v>
      </c>
      <c r="S2049" s="22" t="s">
        <v>9621</v>
      </c>
      <c r="T2049" s="12" t="s">
        <v>9622</v>
      </c>
    </row>
    <row r="2050" customHeight="1" spans="1:20">
      <c r="A2050" s="10">
        <v>45202</v>
      </c>
      <c r="B2050" s="12" t="s">
        <v>9623</v>
      </c>
      <c r="C2050" s="12" t="s">
        <v>783</v>
      </c>
      <c r="D2050" s="27"/>
      <c r="E2050" s="12">
        <v>71700078517</v>
      </c>
      <c r="F2050" s="12" t="s">
        <v>9624</v>
      </c>
      <c r="G2050" s="27" t="s">
        <v>82</v>
      </c>
      <c r="H2050" s="27"/>
      <c r="I2050" s="27" t="s">
        <v>5215</v>
      </c>
      <c r="J2050" s="27" t="s">
        <v>27</v>
      </c>
      <c r="K2050" s="27" t="s">
        <v>28</v>
      </c>
      <c r="L2050" s="27" t="s">
        <v>5216</v>
      </c>
      <c r="M2050" s="12" t="s">
        <v>30</v>
      </c>
      <c r="N2050" s="12" t="s">
        <v>743</v>
      </c>
      <c r="O2050" s="27" t="s">
        <v>32</v>
      </c>
      <c r="P2050" s="27"/>
      <c r="Q2050" s="29">
        <v>45202.59375</v>
      </c>
      <c r="R2050" s="27" t="s">
        <v>46</v>
      </c>
      <c r="S2050" s="12" t="s">
        <v>9625</v>
      </c>
      <c r="T2050" s="12" t="s">
        <v>9626</v>
      </c>
    </row>
    <row r="2051" customHeight="1" spans="1:20">
      <c r="A2051" s="10">
        <v>45202</v>
      </c>
      <c r="B2051" s="12" t="s">
        <v>9627</v>
      </c>
      <c r="C2051" s="12" t="s">
        <v>783</v>
      </c>
      <c r="D2051" s="27"/>
      <c r="E2051" s="12">
        <v>18695079992</v>
      </c>
      <c r="F2051" s="12" t="s">
        <v>9628</v>
      </c>
      <c r="G2051" s="27" t="s">
        <v>41</v>
      </c>
      <c r="H2051" s="27"/>
      <c r="I2051" s="27" t="s">
        <v>732</v>
      </c>
      <c r="J2051" s="27" t="s">
        <v>27</v>
      </c>
      <c r="K2051" s="27" t="s">
        <v>28</v>
      </c>
      <c r="L2051" s="27" t="s">
        <v>43</v>
      </c>
      <c r="M2051" s="12" t="s">
        <v>44</v>
      </c>
      <c r="N2051" s="12" t="s">
        <v>743</v>
      </c>
      <c r="O2051" s="27" t="s">
        <v>32</v>
      </c>
      <c r="P2051" s="27"/>
      <c r="Q2051" s="29">
        <v>45202.4777777778</v>
      </c>
      <c r="R2051" s="27" t="s">
        <v>46</v>
      </c>
      <c r="S2051" s="22" t="s">
        <v>9629</v>
      </c>
      <c r="T2051" s="12" t="s">
        <v>9630</v>
      </c>
    </row>
    <row r="2052" customHeight="1" spans="1:20">
      <c r="A2052" s="10">
        <v>45202</v>
      </c>
      <c r="B2052" s="12" t="s">
        <v>9631</v>
      </c>
      <c r="C2052" s="12" t="s">
        <v>783</v>
      </c>
      <c r="D2052" s="27"/>
      <c r="E2052" s="12">
        <v>18695072791</v>
      </c>
      <c r="F2052" s="12" t="s">
        <v>9632</v>
      </c>
      <c r="G2052" s="27" t="s">
        <v>41</v>
      </c>
      <c r="H2052" s="27"/>
      <c r="I2052" s="27" t="s">
        <v>117</v>
      </c>
      <c r="J2052" s="27" t="s">
        <v>27</v>
      </c>
      <c r="K2052" s="27" t="s">
        <v>28</v>
      </c>
      <c r="L2052" s="27" t="s">
        <v>43</v>
      </c>
      <c r="M2052" s="12" t="s">
        <v>30</v>
      </c>
      <c r="N2052" s="12" t="s">
        <v>743</v>
      </c>
      <c r="O2052" s="27" t="s">
        <v>32</v>
      </c>
      <c r="P2052" s="27"/>
      <c r="Q2052" s="29">
        <v>45202.4694444444</v>
      </c>
      <c r="R2052" s="27" t="s">
        <v>46</v>
      </c>
      <c r="S2052" s="22" t="s">
        <v>9633</v>
      </c>
      <c r="T2052" s="12" t="s">
        <v>9634</v>
      </c>
    </row>
    <row r="2053" customHeight="1" spans="1:20">
      <c r="A2053" s="10">
        <v>45202</v>
      </c>
      <c r="B2053" s="12" t="s">
        <v>9635</v>
      </c>
      <c r="C2053" s="12" t="s">
        <v>5213</v>
      </c>
      <c r="D2053" s="27"/>
      <c r="E2053" s="12">
        <v>18671798235</v>
      </c>
      <c r="F2053" s="12" t="s">
        <v>9636</v>
      </c>
      <c r="G2053" s="27" t="s">
        <v>41</v>
      </c>
      <c r="H2053" s="27"/>
      <c r="I2053" s="27" t="s">
        <v>253</v>
      </c>
      <c r="J2053" s="27" t="s">
        <v>27</v>
      </c>
      <c r="K2053" s="27" t="s">
        <v>28</v>
      </c>
      <c r="L2053" s="27" t="s">
        <v>43</v>
      </c>
      <c r="M2053" s="12" t="s">
        <v>30</v>
      </c>
      <c r="N2053" s="12" t="s">
        <v>208</v>
      </c>
      <c r="O2053" s="27" t="s">
        <v>32</v>
      </c>
      <c r="P2053" s="27"/>
      <c r="Q2053" s="29">
        <v>45202.7166666667</v>
      </c>
      <c r="R2053" s="27" t="s">
        <v>46</v>
      </c>
      <c r="S2053" s="22" t="s">
        <v>9637</v>
      </c>
      <c r="T2053" s="12"/>
    </row>
    <row r="2054" customHeight="1" spans="1:20">
      <c r="A2054" s="10">
        <v>45202</v>
      </c>
      <c r="B2054" s="12" t="s">
        <v>9638</v>
      </c>
      <c r="C2054" s="12" t="s">
        <v>783</v>
      </c>
      <c r="D2054" s="27"/>
      <c r="E2054" s="12">
        <v>71701068086</v>
      </c>
      <c r="F2054" s="12" t="s">
        <v>9639</v>
      </c>
      <c r="G2054" s="27" t="s">
        <v>82</v>
      </c>
      <c r="H2054" s="27" t="s">
        <v>137</v>
      </c>
      <c r="I2054" s="27" t="s">
        <v>168</v>
      </c>
      <c r="J2054" s="27" t="s">
        <v>27</v>
      </c>
      <c r="K2054" s="27" t="s">
        <v>28</v>
      </c>
      <c r="L2054" s="27" t="s">
        <v>43</v>
      </c>
      <c r="M2054" s="12" t="s">
        <v>169</v>
      </c>
      <c r="N2054" s="12" t="s">
        <v>743</v>
      </c>
      <c r="O2054" s="27" t="s">
        <v>32</v>
      </c>
      <c r="P2054" s="27"/>
      <c r="Q2054" s="29">
        <v>45202.5861111111</v>
      </c>
      <c r="R2054" s="27" t="s">
        <v>46</v>
      </c>
      <c r="S2054" s="12" t="s">
        <v>9640</v>
      </c>
      <c r="T2054" s="12" t="s">
        <v>9641</v>
      </c>
    </row>
    <row r="2055" customHeight="1" spans="1:20">
      <c r="A2055" s="10">
        <v>45202</v>
      </c>
      <c r="B2055" s="12" t="s">
        <v>9642</v>
      </c>
      <c r="C2055" s="12" t="s">
        <v>783</v>
      </c>
      <c r="D2055" s="27"/>
      <c r="E2055" s="12">
        <v>71703817193</v>
      </c>
      <c r="F2055" s="12" t="s">
        <v>9643</v>
      </c>
      <c r="G2055" s="27" t="s">
        <v>82</v>
      </c>
      <c r="H2055" s="27" t="s">
        <v>148</v>
      </c>
      <c r="I2055" s="27" t="s">
        <v>63</v>
      </c>
      <c r="J2055" s="27" t="s">
        <v>27</v>
      </c>
      <c r="K2055" s="27" t="s">
        <v>28</v>
      </c>
      <c r="L2055" s="27" t="s">
        <v>43</v>
      </c>
      <c r="M2055" s="12" t="s">
        <v>169</v>
      </c>
      <c r="N2055" s="12" t="s">
        <v>743</v>
      </c>
      <c r="O2055" s="27" t="s">
        <v>32</v>
      </c>
      <c r="P2055" s="27"/>
      <c r="Q2055" s="29">
        <v>45202.3861111111</v>
      </c>
      <c r="R2055" s="27" t="s">
        <v>46</v>
      </c>
      <c r="S2055" s="22" t="s">
        <v>9644</v>
      </c>
      <c r="T2055" s="12" t="s">
        <v>9645</v>
      </c>
    </row>
    <row r="2056" customHeight="1" spans="1:20">
      <c r="A2056" s="10">
        <v>45202</v>
      </c>
      <c r="B2056" s="12" t="s">
        <v>9646</v>
      </c>
      <c r="C2056" s="12" t="s">
        <v>5213</v>
      </c>
      <c r="D2056" s="27"/>
      <c r="E2056" s="12">
        <v>17762872006</v>
      </c>
      <c r="F2056" s="12" t="s">
        <v>9647</v>
      </c>
      <c r="G2056" s="27" t="s">
        <v>25</v>
      </c>
      <c r="H2056" s="27"/>
      <c r="I2056" s="27" t="s">
        <v>5215</v>
      </c>
      <c r="J2056" s="27" t="s">
        <v>27</v>
      </c>
      <c r="K2056" s="27" t="s">
        <v>28</v>
      </c>
      <c r="L2056" s="27" t="s">
        <v>43</v>
      </c>
      <c r="M2056" s="12" t="s">
        <v>30</v>
      </c>
      <c r="N2056" s="12" t="s">
        <v>208</v>
      </c>
      <c r="O2056" s="27" t="s">
        <v>32</v>
      </c>
      <c r="P2056" s="27"/>
      <c r="Q2056" s="29">
        <v>45202.6520833333</v>
      </c>
      <c r="R2056" s="27" t="s">
        <v>46</v>
      </c>
      <c r="S2056" s="22" t="s">
        <v>9648</v>
      </c>
      <c r="T2056" s="12"/>
    </row>
    <row r="2057" customHeight="1" spans="1:20">
      <c r="A2057" s="10">
        <v>45202</v>
      </c>
      <c r="B2057" s="12" t="s">
        <v>9649</v>
      </c>
      <c r="C2057" s="12" t="s">
        <v>393</v>
      </c>
      <c r="D2057" s="27"/>
      <c r="E2057" s="12">
        <v>15671032266</v>
      </c>
      <c r="F2057" s="12" t="s">
        <v>9650</v>
      </c>
      <c r="G2057" s="27" t="s">
        <v>25</v>
      </c>
      <c r="H2057" s="27" t="s">
        <v>110</v>
      </c>
      <c r="I2057" s="27">
        <v>10015</v>
      </c>
      <c r="J2057" s="27" t="s">
        <v>27</v>
      </c>
      <c r="K2057" s="27" t="s">
        <v>76</v>
      </c>
      <c r="L2057" s="27" t="s">
        <v>29</v>
      </c>
      <c r="M2057" s="12" t="s">
        <v>30</v>
      </c>
      <c r="N2057" s="12" t="s">
        <v>31</v>
      </c>
      <c r="O2057" s="27" t="s">
        <v>32</v>
      </c>
      <c r="P2057" s="27"/>
      <c r="Q2057" s="29">
        <v>45202.6326388889</v>
      </c>
      <c r="R2057" s="27" t="s">
        <v>34</v>
      </c>
      <c r="S2057" s="22" t="s">
        <v>9651</v>
      </c>
      <c r="T2057" s="22" t="s">
        <v>9652</v>
      </c>
    </row>
    <row r="2058" customHeight="1" spans="1:20">
      <c r="A2058" s="10">
        <v>45202</v>
      </c>
      <c r="B2058" s="12" t="s">
        <v>9653</v>
      </c>
      <c r="C2058" s="12" t="s">
        <v>9654</v>
      </c>
      <c r="D2058" s="27"/>
      <c r="E2058" s="12">
        <v>71703354136</v>
      </c>
      <c r="F2058" s="12" t="s">
        <v>9655</v>
      </c>
      <c r="G2058" s="27" t="s">
        <v>82</v>
      </c>
      <c r="H2058" s="27"/>
      <c r="I2058" s="27" t="s">
        <v>168</v>
      </c>
      <c r="J2058" s="27" t="s">
        <v>27</v>
      </c>
      <c r="K2058" s="27" t="s">
        <v>28</v>
      </c>
      <c r="L2058" s="27" t="s">
        <v>43</v>
      </c>
      <c r="M2058" s="12" t="s">
        <v>169</v>
      </c>
      <c r="N2058" s="12" t="s">
        <v>743</v>
      </c>
      <c r="O2058" s="27" t="s">
        <v>32</v>
      </c>
      <c r="P2058" s="27"/>
      <c r="Q2058" s="29">
        <v>45202.4076388889</v>
      </c>
      <c r="R2058" s="27" t="s">
        <v>46</v>
      </c>
      <c r="S2058" s="12" t="s">
        <v>9656</v>
      </c>
      <c r="T2058" s="12" t="s">
        <v>8604</v>
      </c>
    </row>
    <row r="2059" customHeight="1" spans="1:20">
      <c r="A2059" s="10">
        <v>45202</v>
      </c>
      <c r="B2059" s="12" t="s">
        <v>9657</v>
      </c>
      <c r="C2059" s="12" t="s">
        <v>783</v>
      </c>
      <c r="D2059" s="27"/>
      <c r="E2059" s="12">
        <v>15671034711</v>
      </c>
      <c r="F2059" s="12" t="s">
        <v>9658</v>
      </c>
      <c r="G2059" s="27" t="s">
        <v>69</v>
      </c>
      <c r="H2059" s="27"/>
      <c r="I2059" s="27" t="s">
        <v>241</v>
      </c>
      <c r="J2059" s="27" t="s">
        <v>27</v>
      </c>
      <c r="K2059" s="27" t="s">
        <v>28</v>
      </c>
      <c r="L2059" s="27" t="s">
        <v>43</v>
      </c>
      <c r="M2059" s="12" t="s">
        <v>44</v>
      </c>
      <c r="N2059" s="12" t="s">
        <v>743</v>
      </c>
      <c r="O2059" s="27" t="s">
        <v>32</v>
      </c>
      <c r="P2059" s="27"/>
      <c r="Q2059" s="29">
        <v>45202.3798611111</v>
      </c>
      <c r="R2059" s="27" t="s">
        <v>46</v>
      </c>
      <c r="S2059" s="22" t="s">
        <v>9659</v>
      </c>
      <c r="T2059" s="12" t="s">
        <v>9660</v>
      </c>
    </row>
    <row r="2060" customHeight="1" spans="1:20">
      <c r="A2060" s="10">
        <v>45202</v>
      </c>
      <c r="B2060" s="12" t="s">
        <v>9661</v>
      </c>
      <c r="C2060" s="12" t="s">
        <v>5035</v>
      </c>
      <c r="D2060" s="27"/>
      <c r="E2060" s="12">
        <v>15629379069</v>
      </c>
      <c r="F2060" s="12" t="s">
        <v>8561</v>
      </c>
      <c r="G2060" s="27" t="s">
        <v>41</v>
      </c>
      <c r="H2060" s="27"/>
      <c r="I2060" s="27">
        <v>10015</v>
      </c>
      <c r="J2060" s="27" t="s">
        <v>27</v>
      </c>
      <c r="K2060" s="27" t="s">
        <v>76</v>
      </c>
      <c r="L2060" s="27" t="s">
        <v>29</v>
      </c>
      <c r="M2060" s="12" t="s">
        <v>44</v>
      </c>
      <c r="N2060" s="12" t="s">
        <v>31</v>
      </c>
      <c r="O2060" s="27" t="s">
        <v>32</v>
      </c>
      <c r="P2060" s="27"/>
      <c r="Q2060" s="29">
        <v>45202.5486111111</v>
      </c>
      <c r="R2060" s="27" t="s">
        <v>34</v>
      </c>
      <c r="S2060" s="22" t="s">
        <v>9662</v>
      </c>
      <c r="T2060" s="22" t="s">
        <v>9663</v>
      </c>
    </row>
    <row r="2061" customHeight="1" spans="1:20">
      <c r="A2061" s="10">
        <v>45202</v>
      </c>
      <c r="B2061" s="12" t="s">
        <v>9664</v>
      </c>
      <c r="C2061" s="12" t="s">
        <v>783</v>
      </c>
      <c r="D2061" s="27"/>
      <c r="E2061" s="12">
        <v>71703816475</v>
      </c>
      <c r="F2061" s="12" t="s">
        <v>9665</v>
      </c>
      <c r="G2061" s="27" t="s">
        <v>82</v>
      </c>
      <c r="H2061" s="27"/>
      <c r="I2061" s="27" t="s">
        <v>9666</v>
      </c>
      <c r="J2061" s="27" t="s">
        <v>27</v>
      </c>
      <c r="K2061" s="27" t="s">
        <v>28</v>
      </c>
      <c r="L2061" s="27" t="s">
        <v>43</v>
      </c>
      <c r="M2061" s="12" t="s">
        <v>30</v>
      </c>
      <c r="N2061" s="12" t="s">
        <v>743</v>
      </c>
      <c r="O2061" s="27" t="s">
        <v>32</v>
      </c>
      <c r="P2061" s="27"/>
      <c r="Q2061" s="29">
        <v>45202.4326388889</v>
      </c>
      <c r="R2061" s="27" t="s">
        <v>46</v>
      </c>
      <c r="S2061" s="22" t="s">
        <v>9667</v>
      </c>
      <c r="T2061" s="12" t="s">
        <v>9668</v>
      </c>
    </row>
    <row r="2062" customHeight="1" spans="1:20">
      <c r="A2062" s="10">
        <v>45202</v>
      </c>
      <c r="B2062" s="12" t="s">
        <v>9669</v>
      </c>
      <c r="C2062" s="12" t="s">
        <v>6717</v>
      </c>
      <c r="D2062" s="27"/>
      <c r="E2062" s="12">
        <v>15607206738</v>
      </c>
      <c r="F2062" s="12" t="s">
        <v>9670</v>
      </c>
      <c r="G2062" s="27" t="s">
        <v>69</v>
      </c>
      <c r="H2062" s="27"/>
      <c r="I2062" s="27">
        <v>10015</v>
      </c>
      <c r="J2062" s="27" t="s">
        <v>27</v>
      </c>
      <c r="K2062" s="27" t="s">
        <v>195</v>
      </c>
      <c r="L2062" s="27" t="s">
        <v>29</v>
      </c>
      <c r="M2062" s="12" t="s">
        <v>44</v>
      </c>
      <c r="N2062" s="12" t="s">
        <v>31</v>
      </c>
      <c r="O2062" s="27" t="s">
        <v>32</v>
      </c>
      <c r="P2062" s="27"/>
      <c r="Q2062" s="29">
        <v>45202.5604166667</v>
      </c>
      <c r="R2062" s="27" t="s">
        <v>34</v>
      </c>
      <c r="S2062" s="22" t="s">
        <v>9671</v>
      </c>
      <c r="T2062" s="22" t="s">
        <v>9672</v>
      </c>
    </row>
    <row r="2063" customHeight="1" spans="1:20">
      <c r="A2063" s="10">
        <v>45202</v>
      </c>
      <c r="B2063" s="12" t="s">
        <v>9673</v>
      </c>
      <c r="C2063" s="12" t="s">
        <v>9674</v>
      </c>
      <c r="D2063" s="27"/>
      <c r="E2063" s="12">
        <v>18695066659</v>
      </c>
      <c r="F2063" s="12" t="s">
        <v>9675</v>
      </c>
      <c r="G2063" s="27" t="s">
        <v>82</v>
      </c>
      <c r="H2063" s="27"/>
      <c r="I2063" s="27" t="s">
        <v>277</v>
      </c>
      <c r="J2063" s="27" t="s">
        <v>27</v>
      </c>
      <c r="K2063" s="27" t="s">
        <v>28</v>
      </c>
      <c r="L2063" s="27" t="s">
        <v>43</v>
      </c>
      <c r="M2063" s="12" t="s">
        <v>44</v>
      </c>
      <c r="N2063" s="12" t="s">
        <v>208</v>
      </c>
      <c r="O2063" s="27" t="s">
        <v>32</v>
      </c>
      <c r="P2063" s="27"/>
      <c r="Q2063" s="29">
        <v>45202.7125</v>
      </c>
      <c r="R2063" s="27" t="s">
        <v>46</v>
      </c>
      <c r="S2063" s="12" t="s">
        <v>9676</v>
      </c>
      <c r="T2063" s="12" t="s">
        <v>9677</v>
      </c>
    </row>
    <row r="2064" customHeight="1" spans="1:20">
      <c r="A2064" s="10">
        <v>45202</v>
      </c>
      <c r="B2064" s="12" t="s">
        <v>9678</v>
      </c>
      <c r="C2064" s="12" t="s">
        <v>9679</v>
      </c>
      <c r="D2064" s="27"/>
      <c r="E2064" s="12">
        <v>15587923118</v>
      </c>
      <c r="F2064" s="12" t="s">
        <v>9680</v>
      </c>
      <c r="G2064" s="27" t="s">
        <v>247</v>
      </c>
      <c r="H2064" s="27"/>
      <c r="I2064" s="27" t="s">
        <v>63</v>
      </c>
      <c r="J2064" s="27" t="s">
        <v>27</v>
      </c>
      <c r="K2064" s="27" t="s">
        <v>28</v>
      </c>
      <c r="L2064" s="27" t="s">
        <v>43</v>
      </c>
      <c r="M2064" s="12" t="s">
        <v>44</v>
      </c>
      <c r="N2064" s="12" t="s">
        <v>743</v>
      </c>
      <c r="O2064" s="27" t="s">
        <v>32</v>
      </c>
      <c r="P2064" s="27"/>
      <c r="Q2064" s="29">
        <v>45202.6847222222</v>
      </c>
      <c r="R2064" s="27" t="s">
        <v>46</v>
      </c>
      <c r="S2064" s="12" t="s">
        <v>9681</v>
      </c>
      <c r="T2064" s="12" t="s">
        <v>9682</v>
      </c>
    </row>
    <row r="2065" customHeight="1" spans="1:20">
      <c r="A2065" s="10">
        <v>45202</v>
      </c>
      <c r="B2065" s="12" t="s">
        <v>9683</v>
      </c>
      <c r="C2065" s="12" t="s">
        <v>8669</v>
      </c>
      <c r="D2065" s="27"/>
      <c r="E2065" s="12">
        <v>13235636023</v>
      </c>
      <c r="F2065" s="12" t="s">
        <v>9684</v>
      </c>
      <c r="G2065" s="27" t="s">
        <v>130</v>
      </c>
      <c r="H2065" s="27"/>
      <c r="I2065" s="27" t="s">
        <v>75</v>
      </c>
      <c r="J2065" s="27" t="s">
        <v>27</v>
      </c>
      <c r="K2065" s="27" t="s">
        <v>28</v>
      </c>
      <c r="L2065" s="27" t="s">
        <v>43</v>
      </c>
      <c r="M2065" s="12" t="s">
        <v>30</v>
      </c>
      <c r="N2065" s="12" t="s">
        <v>743</v>
      </c>
      <c r="O2065" s="27" t="s">
        <v>32</v>
      </c>
      <c r="P2065" s="27"/>
      <c r="Q2065" s="29">
        <v>45202.5923611111</v>
      </c>
      <c r="R2065" s="27" t="s">
        <v>46</v>
      </c>
      <c r="S2065" s="22" t="s">
        <v>9685</v>
      </c>
      <c r="T2065" s="12" t="s">
        <v>9686</v>
      </c>
    </row>
    <row r="2066" customHeight="1" spans="1:20">
      <c r="A2066" s="10">
        <v>45202</v>
      </c>
      <c r="B2066" s="12" t="s">
        <v>9687</v>
      </c>
      <c r="C2066" s="12" t="s">
        <v>783</v>
      </c>
      <c r="D2066" s="27"/>
      <c r="E2066" s="12">
        <v>15586355837</v>
      </c>
      <c r="F2066" s="12" t="s">
        <v>9688</v>
      </c>
      <c r="G2066" s="27" t="s">
        <v>82</v>
      </c>
      <c r="H2066" s="27"/>
      <c r="I2066" s="27" t="s">
        <v>207</v>
      </c>
      <c r="J2066" s="27" t="s">
        <v>27</v>
      </c>
      <c r="K2066" s="27" t="s">
        <v>28</v>
      </c>
      <c r="L2066" s="27" t="s">
        <v>43</v>
      </c>
      <c r="M2066" s="12" t="s">
        <v>30</v>
      </c>
      <c r="N2066" s="12" t="s">
        <v>743</v>
      </c>
      <c r="O2066" s="27" t="s">
        <v>32</v>
      </c>
      <c r="P2066" s="27"/>
      <c r="Q2066" s="29">
        <v>45202.5951388889</v>
      </c>
      <c r="R2066" s="27" t="s">
        <v>46</v>
      </c>
      <c r="S2066" s="22" t="s">
        <v>9689</v>
      </c>
      <c r="T2066" s="12" t="s">
        <v>9690</v>
      </c>
    </row>
    <row r="2067" customHeight="1" spans="1:20">
      <c r="A2067" s="10">
        <v>45202</v>
      </c>
      <c r="B2067" s="12" t="s">
        <v>9691</v>
      </c>
      <c r="C2067" s="12" t="s">
        <v>9692</v>
      </c>
      <c r="D2067" s="27"/>
      <c r="E2067" s="12">
        <v>16608607097</v>
      </c>
      <c r="F2067" s="12" t="s">
        <v>9693</v>
      </c>
      <c r="G2067" s="27" t="s">
        <v>53</v>
      </c>
      <c r="H2067" s="27"/>
      <c r="I2067" s="27">
        <v>10015</v>
      </c>
      <c r="J2067" s="27" t="s">
        <v>27</v>
      </c>
      <c r="K2067" s="27" t="s">
        <v>76</v>
      </c>
      <c r="L2067" s="27" t="s">
        <v>29</v>
      </c>
      <c r="M2067" s="12" t="s">
        <v>30</v>
      </c>
      <c r="N2067" s="12" t="s">
        <v>31</v>
      </c>
      <c r="O2067" s="27" t="s">
        <v>32</v>
      </c>
      <c r="P2067" s="27" t="s">
        <v>6207</v>
      </c>
      <c r="Q2067" s="29">
        <v>45202.5736111111</v>
      </c>
      <c r="R2067" s="27" t="s">
        <v>34</v>
      </c>
      <c r="S2067" s="22" t="s">
        <v>9694</v>
      </c>
      <c r="T2067" s="22" t="s">
        <v>9695</v>
      </c>
    </row>
    <row r="2068" customHeight="1" spans="1:20">
      <c r="A2068" s="10">
        <v>45202</v>
      </c>
      <c r="B2068" s="12" t="s">
        <v>9696</v>
      </c>
      <c r="C2068" s="12" t="s">
        <v>9326</v>
      </c>
      <c r="D2068" s="27"/>
      <c r="E2068" s="12">
        <v>13117282567</v>
      </c>
      <c r="F2068" s="12" t="s">
        <v>9697</v>
      </c>
      <c r="G2068" s="27" t="s">
        <v>25</v>
      </c>
      <c r="H2068" s="27"/>
      <c r="I2068" s="27" t="s">
        <v>131</v>
      </c>
      <c r="J2068" s="27" t="s">
        <v>27</v>
      </c>
      <c r="K2068" s="27" t="s">
        <v>28</v>
      </c>
      <c r="L2068" s="27" t="s">
        <v>43</v>
      </c>
      <c r="M2068" s="12" t="s">
        <v>44</v>
      </c>
      <c r="N2068" s="12" t="s">
        <v>31</v>
      </c>
      <c r="O2068" s="27" t="s">
        <v>32</v>
      </c>
      <c r="P2068" s="27"/>
      <c r="Q2068" s="29">
        <v>45202.7069444444</v>
      </c>
      <c r="R2068" s="27" t="s">
        <v>46</v>
      </c>
      <c r="S2068" s="12" t="s">
        <v>9698</v>
      </c>
      <c r="T2068" s="12"/>
    </row>
    <row r="2069" customHeight="1" spans="1:20">
      <c r="A2069" s="10">
        <v>45203</v>
      </c>
      <c r="B2069" s="9" t="s">
        <v>9699</v>
      </c>
      <c r="C2069" s="9" t="s">
        <v>817</v>
      </c>
      <c r="D2069" s="11" t="s">
        <v>22</v>
      </c>
      <c r="E2069" s="9" t="s">
        <v>9700</v>
      </c>
      <c r="F2069" s="9" t="s">
        <v>9701</v>
      </c>
      <c r="G2069" s="11" t="s">
        <v>82</v>
      </c>
      <c r="H2069" s="11" t="s">
        <v>22</v>
      </c>
      <c r="I2069" s="11" t="s">
        <v>412</v>
      </c>
      <c r="J2069" s="11" t="s">
        <v>27</v>
      </c>
      <c r="K2069" s="11" t="s">
        <v>28</v>
      </c>
      <c r="L2069" s="11" t="s">
        <v>43</v>
      </c>
      <c r="M2069" s="9" t="s">
        <v>44</v>
      </c>
      <c r="N2069" s="9" t="s">
        <v>31</v>
      </c>
      <c r="O2069" s="11" t="s">
        <v>32</v>
      </c>
      <c r="P2069" s="11" t="s">
        <v>22</v>
      </c>
      <c r="Q2069" s="11" t="s">
        <v>9702</v>
      </c>
      <c r="R2069" s="11" t="s">
        <v>46</v>
      </c>
      <c r="S2069" s="9" t="s">
        <v>9703</v>
      </c>
      <c r="T2069" s="9" t="s">
        <v>9704</v>
      </c>
    </row>
    <row r="2070" customHeight="1" spans="1:20">
      <c r="A2070" s="10">
        <v>45203</v>
      </c>
      <c r="B2070" s="9" t="s">
        <v>9705</v>
      </c>
      <c r="C2070" s="9" t="s">
        <v>1023</v>
      </c>
      <c r="D2070" s="11" t="s">
        <v>22</v>
      </c>
      <c r="E2070" s="9" t="s">
        <v>9706</v>
      </c>
      <c r="F2070" s="9" t="s">
        <v>9707</v>
      </c>
      <c r="G2070" s="11" t="s">
        <v>53</v>
      </c>
      <c r="H2070" s="11" t="s">
        <v>148</v>
      </c>
      <c r="I2070" s="11" t="s">
        <v>83</v>
      </c>
      <c r="J2070" s="11" t="s">
        <v>27</v>
      </c>
      <c r="K2070" s="11" t="s">
        <v>28</v>
      </c>
      <c r="L2070" s="11" t="s">
        <v>43</v>
      </c>
      <c r="M2070" s="9" t="s">
        <v>44</v>
      </c>
      <c r="N2070" s="9" t="s">
        <v>31</v>
      </c>
      <c r="O2070" s="11" t="s">
        <v>32</v>
      </c>
      <c r="P2070" s="11" t="s">
        <v>22</v>
      </c>
      <c r="Q2070" s="11" t="s">
        <v>9708</v>
      </c>
      <c r="R2070" s="11" t="s">
        <v>46</v>
      </c>
      <c r="S2070" s="9" t="s">
        <v>9709</v>
      </c>
      <c r="T2070" s="9" t="s">
        <v>9710</v>
      </c>
    </row>
    <row r="2071" customHeight="1" spans="1:20">
      <c r="A2071" s="10">
        <v>45203</v>
      </c>
      <c r="B2071" s="9" t="s">
        <v>9711</v>
      </c>
      <c r="C2071" s="9" t="s">
        <v>121</v>
      </c>
      <c r="D2071" s="11" t="s">
        <v>22</v>
      </c>
      <c r="E2071" s="9" t="s">
        <v>9712</v>
      </c>
      <c r="F2071" s="9" t="s">
        <v>1749</v>
      </c>
      <c r="G2071" s="11" t="s">
        <v>130</v>
      </c>
      <c r="H2071" s="11" t="s">
        <v>110</v>
      </c>
      <c r="I2071" s="11" t="s">
        <v>701</v>
      </c>
      <c r="J2071" s="11" t="s">
        <v>27</v>
      </c>
      <c r="K2071" s="11" t="s">
        <v>28</v>
      </c>
      <c r="L2071" s="11" t="s">
        <v>43</v>
      </c>
      <c r="M2071" s="9" t="s">
        <v>30</v>
      </c>
      <c r="N2071" s="9" t="s">
        <v>31</v>
      </c>
      <c r="O2071" s="11" t="s">
        <v>32</v>
      </c>
      <c r="P2071" s="11" t="s">
        <v>22</v>
      </c>
      <c r="Q2071" s="11" t="s">
        <v>9713</v>
      </c>
      <c r="R2071" s="11" t="s">
        <v>46</v>
      </c>
      <c r="S2071" s="9" t="s">
        <v>9714</v>
      </c>
      <c r="T2071" s="9" t="s">
        <v>9715</v>
      </c>
    </row>
    <row r="2072" customHeight="1" spans="1:20">
      <c r="A2072" s="10">
        <v>45203</v>
      </c>
      <c r="B2072" s="9" t="s">
        <v>9716</v>
      </c>
      <c r="C2072" s="9" t="s">
        <v>179</v>
      </c>
      <c r="D2072" s="11" t="s">
        <v>22</v>
      </c>
      <c r="E2072" s="9" t="s">
        <v>9717</v>
      </c>
      <c r="F2072" s="9" t="s">
        <v>9718</v>
      </c>
      <c r="G2072" s="11" t="s">
        <v>82</v>
      </c>
      <c r="H2072" s="11" t="s">
        <v>22</v>
      </c>
      <c r="I2072" s="11" t="s">
        <v>168</v>
      </c>
      <c r="J2072" s="11" t="s">
        <v>27</v>
      </c>
      <c r="K2072" s="11" t="s">
        <v>28</v>
      </c>
      <c r="L2072" s="11" t="s">
        <v>43</v>
      </c>
      <c r="M2072" s="9" t="s">
        <v>169</v>
      </c>
      <c r="N2072" s="9" t="s">
        <v>31</v>
      </c>
      <c r="O2072" s="11" t="s">
        <v>32</v>
      </c>
      <c r="P2072" s="11" t="s">
        <v>22</v>
      </c>
      <c r="Q2072" s="11" t="s">
        <v>9719</v>
      </c>
      <c r="R2072" s="11" t="s">
        <v>46</v>
      </c>
      <c r="S2072" s="9" t="s">
        <v>9720</v>
      </c>
      <c r="T2072" s="9" t="s">
        <v>9721</v>
      </c>
    </row>
    <row r="2073" customHeight="1" spans="1:20">
      <c r="A2073" s="10">
        <v>45203</v>
      </c>
      <c r="B2073" s="9" t="s">
        <v>9722</v>
      </c>
      <c r="C2073" s="9" t="s">
        <v>399</v>
      </c>
      <c r="D2073" s="11" t="s">
        <v>22</v>
      </c>
      <c r="E2073" s="9" t="s">
        <v>9723</v>
      </c>
      <c r="F2073" s="9" t="s">
        <v>9724</v>
      </c>
      <c r="G2073" s="11" t="s">
        <v>336</v>
      </c>
      <c r="H2073" s="11" t="s">
        <v>22</v>
      </c>
      <c r="I2073" s="11" t="s">
        <v>131</v>
      </c>
      <c r="J2073" s="11" t="s">
        <v>27</v>
      </c>
      <c r="K2073" s="11" t="s">
        <v>28</v>
      </c>
      <c r="L2073" s="11" t="s">
        <v>43</v>
      </c>
      <c r="M2073" s="9" t="s">
        <v>44</v>
      </c>
      <c r="N2073" s="9" t="s">
        <v>31</v>
      </c>
      <c r="O2073" s="11" t="s">
        <v>32</v>
      </c>
      <c r="P2073" s="11" t="s">
        <v>22</v>
      </c>
      <c r="Q2073" s="11" t="s">
        <v>9725</v>
      </c>
      <c r="R2073" s="11" t="s">
        <v>46</v>
      </c>
      <c r="S2073" s="9" t="s">
        <v>9726</v>
      </c>
      <c r="T2073" s="9" t="s">
        <v>9727</v>
      </c>
    </row>
    <row r="2074" customHeight="1" spans="1:20">
      <c r="A2074" s="10">
        <v>45203</v>
      </c>
      <c r="B2074" s="9" t="s">
        <v>9728</v>
      </c>
      <c r="C2074" s="9" t="s">
        <v>121</v>
      </c>
      <c r="D2074" s="11" t="s">
        <v>22</v>
      </c>
      <c r="E2074" s="9" t="s">
        <v>9729</v>
      </c>
      <c r="F2074" s="9" t="s">
        <v>9730</v>
      </c>
      <c r="G2074" s="11" t="s">
        <v>336</v>
      </c>
      <c r="H2074" s="11" t="s">
        <v>22</v>
      </c>
      <c r="I2074" s="11" t="s">
        <v>168</v>
      </c>
      <c r="J2074" s="11" t="s">
        <v>27</v>
      </c>
      <c r="K2074" s="11" t="s">
        <v>28</v>
      </c>
      <c r="L2074" s="11" t="s">
        <v>43</v>
      </c>
      <c r="M2074" s="9" t="s">
        <v>44</v>
      </c>
      <c r="N2074" s="9" t="s">
        <v>31</v>
      </c>
      <c r="O2074" s="11" t="s">
        <v>32</v>
      </c>
      <c r="P2074" s="11" t="s">
        <v>22</v>
      </c>
      <c r="Q2074" s="11" t="s">
        <v>9731</v>
      </c>
      <c r="R2074" s="11" t="s">
        <v>46</v>
      </c>
      <c r="S2074" s="9" t="s">
        <v>9732</v>
      </c>
      <c r="T2074" s="9" t="s">
        <v>9733</v>
      </c>
    </row>
    <row r="2075" customHeight="1" spans="1:20">
      <c r="A2075" s="10">
        <v>45203</v>
      </c>
      <c r="B2075" s="9" t="s">
        <v>9734</v>
      </c>
      <c r="C2075" s="9" t="s">
        <v>399</v>
      </c>
      <c r="D2075" s="11" t="s">
        <v>22</v>
      </c>
      <c r="E2075" s="9" t="s">
        <v>9735</v>
      </c>
      <c r="F2075" s="9" t="s">
        <v>9736</v>
      </c>
      <c r="G2075" s="11" t="s">
        <v>336</v>
      </c>
      <c r="H2075" s="11" t="s">
        <v>22</v>
      </c>
      <c r="I2075" s="11" t="s">
        <v>124</v>
      </c>
      <c r="J2075" s="11" t="s">
        <v>27</v>
      </c>
      <c r="K2075" s="11" t="s">
        <v>28</v>
      </c>
      <c r="L2075" s="11" t="s">
        <v>43</v>
      </c>
      <c r="M2075" s="9" t="s">
        <v>30</v>
      </c>
      <c r="N2075" s="9" t="s">
        <v>31</v>
      </c>
      <c r="O2075" s="11" t="s">
        <v>32</v>
      </c>
      <c r="P2075" s="11" t="s">
        <v>22</v>
      </c>
      <c r="Q2075" s="11" t="s">
        <v>9737</v>
      </c>
      <c r="R2075" s="11" t="s">
        <v>46</v>
      </c>
      <c r="S2075" s="9" t="s">
        <v>9738</v>
      </c>
      <c r="T2075" s="9" t="s">
        <v>9739</v>
      </c>
    </row>
    <row r="2076" customHeight="1" spans="1:20">
      <c r="A2076" s="10">
        <v>45203</v>
      </c>
      <c r="B2076" s="9" t="s">
        <v>9740</v>
      </c>
      <c r="C2076" s="9" t="s">
        <v>59</v>
      </c>
      <c r="D2076" s="11" t="s">
        <v>22</v>
      </c>
      <c r="E2076" s="9" t="s">
        <v>9741</v>
      </c>
      <c r="F2076" s="9" t="s">
        <v>9742</v>
      </c>
      <c r="G2076" s="11" t="s">
        <v>130</v>
      </c>
      <c r="H2076" s="11" t="s">
        <v>22</v>
      </c>
      <c r="I2076" s="11" t="s">
        <v>75</v>
      </c>
      <c r="J2076" s="11" t="s">
        <v>27</v>
      </c>
      <c r="K2076" s="11" t="s">
        <v>28</v>
      </c>
      <c r="L2076" s="11" t="s">
        <v>43</v>
      </c>
      <c r="M2076" s="9" t="s">
        <v>30</v>
      </c>
      <c r="N2076" s="9" t="s">
        <v>31</v>
      </c>
      <c r="O2076" s="11" t="s">
        <v>32</v>
      </c>
      <c r="P2076" s="11" t="s">
        <v>22</v>
      </c>
      <c r="Q2076" s="11" t="s">
        <v>9743</v>
      </c>
      <c r="R2076" s="11" t="s">
        <v>46</v>
      </c>
      <c r="S2076" s="9" t="s">
        <v>9744</v>
      </c>
      <c r="T2076" s="9" t="s">
        <v>9745</v>
      </c>
    </row>
    <row r="2077" customHeight="1" spans="1:20">
      <c r="A2077" s="10">
        <v>45203</v>
      </c>
      <c r="B2077" s="9" t="s">
        <v>9746</v>
      </c>
      <c r="C2077" s="9" t="s">
        <v>393</v>
      </c>
      <c r="D2077" s="11" t="s">
        <v>22</v>
      </c>
      <c r="E2077" s="9" t="s">
        <v>9747</v>
      </c>
      <c r="F2077" s="9" t="s">
        <v>9748</v>
      </c>
      <c r="G2077" s="11" t="s">
        <v>62</v>
      </c>
      <c r="H2077" s="11" t="s">
        <v>22</v>
      </c>
      <c r="I2077" s="11" t="s">
        <v>26</v>
      </c>
      <c r="J2077" s="11" t="s">
        <v>27</v>
      </c>
      <c r="K2077" s="11" t="s">
        <v>195</v>
      </c>
      <c r="L2077" s="11" t="s">
        <v>29</v>
      </c>
      <c r="M2077" s="9" t="s">
        <v>30</v>
      </c>
      <c r="N2077" s="9" t="s">
        <v>31</v>
      </c>
      <c r="O2077" s="11" t="s">
        <v>32</v>
      </c>
      <c r="P2077" s="11" t="s">
        <v>22</v>
      </c>
      <c r="Q2077" s="11" t="s">
        <v>9749</v>
      </c>
      <c r="R2077" s="11" t="s">
        <v>34</v>
      </c>
      <c r="S2077" s="9" t="s">
        <v>9750</v>
      </c>
      <c r="T2077" s="9" t="s">
        <v>9751</v>
      </c>
    </row>
    <row r="2078" customHeight="1" spans="1:20">
      <c r="A2078" s="10">
        <v>45203</v>
      </c>
      <c r="B2078" s="9" t="s">
        <v>9752</v>
      </c>
      <c r="C2078" s="9" t="s">
        <v>783</v>
      </c>
      <c r="D2078" s="11" t="s">
        <v>22</v>
      </c>
      <c r="E2078" s="9" t="s">
        <v>9753</v>
      </c>
      <c r="F2078" s="9" t="s">
        <v>9754</v>
      </c>
      <c r="G2078" s="11" t="s">
        <v>82</v>
      </c>
      <c r="H2078" s="11" t="s">
        <v>148</v>
      </c>
      <c r="I2078" s="11" t="s">
        <v>277</v>
      </c>
      <c r="J2078" s="11" t="s">
        <v>27</v>
      </c>
      <c r="K2078" s="11" t="s">
        <v>28</v>
      </c>
      <c r="L2078" s="11" t="s">
        <v>43</v>
      </c>
      <c r="M2078" s="9" t="s">
        <v>169</v>
      </c>
      <c r="N2078" s="9" t="s">
        <v>743</v>
      </c>
      <c r="O2078" s="11" t="s">
        <v>32</v>
      </c>
      <c r="P2078" s="11" t="s">
        <v>22</v>
      </c>
      <c r="Q2078" s="11" t="s">
        <v>9755</v>
      </c>
      <c r="R2078" s="11" t="s">
        <v>46</v>
      </c>
      <c r="S2078" s="9" t="s">
        <v>9756</v>
      </c>
      <c r="T2078" s="9" t="s">
        <v>9757</v>
      </c>
    </row>
    <row r="2079" customHeight="1" spans="1:20">
      <c r="A2079" s="10">
        <v>45203</v>
      </c>
      <c r="B2079" s="9" t="s">
        <v>9758</v>
      </c>
      <c r="C2079" s="9" t="s">
        <v>1023</v>
      </c>
      <c r="D2079" s="11" t="s">
        <v>22</v>
      </c>
      <c r="E2079" s="9" t="s">
        <v>9759</v>
      </c>
      <c r="F2079" s="9" t="s">
        <v>9760</v>
      </c>
      <c r="G2079" s="11" t="s">
        <v>82</v>
      </c>
      <c r="H2079" s="11" t="s">
        <v>22</v>
      </c>
      <c r="I2079" s="11" t="s">
        <v>235</v>
      </c>
      <c r="J2079" s="11" t="s">
        <v>27</v>
      </c>
      <c r="K2079" s="11" t="s">
        <v>28</v>
      </c>
      <c r="L2079" s="11" t="s">
        <v>43</v>
      </c>
      <c r="M2079" s="9" t="s">
        <v>799</v>
      </c>
      <c r="N2079" s="9" t="s">
        <v>31</v>
      </c>
      <c r="O2079" s="11" t="s">
        <v>32</v>
      </c>
      <c r="P2079" s="11" t="s">
        <v>22</v>
      </c>
      <c r="Q2079" s="11" t="s">
        <v>9761</v>
      </c>
      <c r="R2079" s="11" t="s">
        <v>46</v>
      </c>
      <c r="S2079" s="9" t="s">
        <v>9762</v>
      </c>
      <c r="T2079" s="9" t="s">
        <v>9763</v>
      </c>
    </row>
    <row r="2080" customHeight="1" spans="1:20">
      <c r="A2080" s="10">
        <v>45203</v>
      </c>
      <c r="B2080" s="9" t="s">
        <v>9764</v>
      </c>
      <c r="C2080" s="9" t="s">
        <v>121</v>
      </c>
      <c r="D2080" s="11" t="s">
        <v>22</v>
      </c>
      <c r="E2080" s="9" t="s">
        <v>9765</v>
      </c>
      <c r="F2080" s="9" t="s">
        <v>9766</v>
      </c>
      <c r="G2080" s="11" t="s">
        <v>336</v>
      </c>
      <c r="H2080" s="11" t="s">
        <v>22</v>
      </c>
      <c r="I2080" s="11" t="s">
        <v>448</v>
      </c>
      <c r="J2080" s="11" t="s">
        <v>27</v>
      </c>
      <c r="K2080" s="11" t="s">
        <v>28</v>
      </c>
      <c r="L2080" s="11" t="s">
        <v>43</v>
      </c>
      <c r="M2080" s="9" t="s">
        <v>30</v>
      </c>
      <c r="N2080" s="9" t="s">
        <v>31</v>
      </c>
      <c r="O2080" s="11" t="s">
        <v>32</v>
      </c>
      <c r="P2080" s="11" t="s">
        <v>22</v>
      </c>
      <c r="Q2080" s="11" t="s">
        <v>9767</v>
      </c>
      <c r="R2080" s="11" t="s">
        <v>46</v>
      </c>
      <c r="S2080" s="9" t="s">
        <v>9768</v>
      </c>
      <c r="T2080" s="9" t="s">
        <v>8702</v>
      </c>
    </row>
    <row r="2081" customHeight="1" spans="1:20">
      <c r="A2081" s="10">
        <v>45203</v>
      </c>
      <c r="B2081" s="9" t="s">
        <v>9769</v>
      </c>
      <c r="C2081" s="9" t="s">
        <v>1023</v>
      </c>
      <c r="D2081" s="11" t="s">
        <v>22</v>
      </c>
      <c r="E2081" s="9" t="s">
        <v>9770</v>
      </c>
      <c r="F2081" s="9" t="s">
        <v>9771</v>
      </c>
      <c r="G2081" s="11" t="s">
        <v>82</v>
      </c>
      <c r="H2081" s="11" t="s">
        <v>22</v>
      </c>
      <c r="I2081" s="11" t="s">
        <v>97</v>
      </c>
      <c r="J2081" s="11" t="s">
        <v>27</v>
      </c>
      <c r="K2081" s="11" t="s">
        <v>28</v>
      </c>
      <c r="L2081" s="11" t="s">
        <v>43</v>
      </c>
      <c r="M2081" s="9" t="s">
        <v>169</v>
      </c>
      <c r="N2081" s="9" t="s">
        <v>31</v>
      </c>
      <c r="O2081" s="11" t="s">
        <v>32</v>
      </c>
      <c r="P2081" s="11" t="s">
        <v>22</v>
      </c>
      <c r="Q2081" s="11" t="s">
        <v>9772</v>
      </c>
      <c r="R2081" s="11" t="s">
        <v>46</v>
      </c>
      <c r="S2081" s="9" t="s">
        <v>9773</v>
      </c>
      <c r="T2081" s="9" t="s">
        <v>9774</v>
      </c>
    </row>
    <row r="2082" customHeight="1" spans="1:20">
      <c r="A2082" s="10">
        <v>45203</v>
      </c>
      <c r="B2082" s="9" t="s">
        <v>9775</v>
      </c>
      <c r="C2082" s="9" t="s">
        <v>204</v>
      </c>
      <c r="D2082" s="11" t="s">
        <v>22</v>
      </c>
      <c r="E2082" s="9" t="s">
        <v>9776</v>
      </c>
      <c r="F2082" s="9" t="s">
        <v>9777</v>
      </c>
      <c r="G2082" s="11" t="s">
        <v>130</v>
      </c>
      <c r="H2082" s="11" t="s">
        <v>22</v>
      </c>
      <c r="I2082" s="11" t="s">
        <v>412</v>
      </c>
      <c r="J2082" s="11" t="s">
        <v>27</v>
      </c>
      <c r="K2082" s="11" t="s">
        <v>28</v>
      </c>
      <c r="L2082" s="11" t="s">
        <v>43</v>
      </c>
      <c r="M2082" s="9" t="s">
        <v>30</v>
      </c>
      <c r="N2082" s="9" t="s">
        <v>208</v>
      </c>
      <c r="O2082" s="11" t="s">
        <v>32</v>
      </c>
      <c r="P2082" s="11" t="s">
        <v>22</v>
      </c>
      <c r="Q2082" s="11" t="s">
        <v>9778</v>
      </c>
      <c r="R2082" s="11" t="s">
        <v>46</v>
      </c>
      <c r="S2082" s="9" t="s">
        <v>9779</v>
      </c>
      <c r="T2082" s="9" t="s">
        <v>9780</v>
      </c>
    </row>
    <row r="2083" customHeight="1" spans="1:20">
      <c r="A2083" s="10">
        <v>45203</v>
      </c>
      <c r="B2083" s="9" t="s">
        <v>9781</v>
      </c>
      <c r="C2083" s="9" t="s">
        <v>204</v>
      </c>
      <c r="D2083" s="11" t="s">
        <v>22</v>
      </c>
      <c r="E2083" s="9" t="s">
        <v>9782</v>
      </c>
      <c r="F2083" s="9" t="s">
        <v>9783</v>
      </c>
      <c r="G2083" s="11" t="s">
        <v>25</v>
      </c>
      <c r="H2083" s="11" t="s">
        <v>22</v>
      </c>
      <c r="I2083" s="11" t="s">
        <v>448</v>
      </c>
      <c r="J2083" s="11" t="s">
        <v>27</v>
      </c>
      <c r="K2083" s="11" t="s">
        <v>28</v>
      </c>
      <c r="L2083" s="11" t="s">
        <v>43</v>
      </c>
      <c r="M2083" s="9" t="s">
        <v>44</v>
      </c>
      <c r="N2083" s="9" t="s">
        <v>208</v>
      </c>
      <c r="O2083" s="11" t="s">
        <v>32</v>
      </c>
      <c r="P2083" s="11" t="s">
        <v>22</v>
      </c>
      <c r="Q2083" s="11" t="s">
        <v>9784</v>
      </c>
      <c r="R2083" s="11" t="s">
        <v>46</v>
      </c>
      <c r="S2083" s="9" t="s">
        <v>9785</v>
      </c>
      <c r="T2083" s="9" t="s">
        <v>9786</v>
      </c>
    </row>
    <row r="2084" customHeight="1" spans="1:20">
      <c r="A2084" s="10">
        <v>45203</v>
      </c>
      <c r="B2084" s="9" t="s">
        <v>9787</v>
      </c>
      <c r="C2084" s="9" t="s">
        <v>7660</v>
      </c>
      <c r="D2084" s="11" t="s">
        <v>22</v>
      </c>
      <c r="E2084" s="9" t="s">
        <v>1743</v>
      </c>
      <c r="F2084" s="9" t="s">
        <v>1744</v>
      </c>
      <c r="G2084" s="11" t="s">
        <v>53</v>
      </c>
      <c r="H2084" s="11" t="s">
        <v>22</v>
      </c>
      <c r="I2084" s="11" t="s">
        <v>104</v>
      </c>
      <c r="J2084" s="11" t="s">
        <v>27</v>
      </c>
      <c r="K2084" s="11" t="s">
        <v>28</v>
      </c>
      <c r="L2084" s="11" t="s">
        <v>43</v>
      </c>
      <c r="M2084" s="9" t="s">
        <v>44</v>
      </c>
      <c r="N2084" s="9" t="s">
        <v>208</v>
      </c>
      <c r="O2084" s="11" t="s">
        <v>32</v>
      </c>
      <c r="P2084" s="11" t="s">
        <v>22</v>
      </c>
      <c r="Q2084" s="11" t="s">
        <v>9788</v>
      </c>
      <c r="R2084" s="11" t="s">
        <v>46</v>
      </c>
      <c r="S2084" s="9" t="s">
        <v>9789</v>
      </c>
      <c r="T2084" s="9" t="s">
        <v>22</v>
      </c>
    </row>
    <row r="2085" customHeight="1" spans="1:20">
      <c r="A2085" s="10">
        <v>45203</v>
      </c>
      <c r="B2085" s="9" t="s">
        <v>9790</v>
      </c>
      <c r="C2085" s="9" t="s">
        <v>2911</v>
      </c>
      <c r="D2085" s="11" t="s">
        <v>22</v>
      </c>
      <c r="E2085" s="9" t="s">
        <v>9791</v>
      </c>
      <c r="F2085" s="9" t="s">
        <v>9792</v>
      </c>
      <c r="G2085" s="11" t="s">
        <v>53</v>
      </c>
      <c r="H2085" s="11" t="s">
        <v>22</v>
      </c>
      <c r="I2085" s="11" t="s">
        <v>912</v>
      </c>
      <c r="J2085" s="11" t="s">
        <v>27</v>
      </c>
      <c r="K2085" s="11" t="s">
        <v>28</v>
      </c>
      <c r="L2085" s="11" t="s">
        <v>43</v>
      </c>
      <c r="M2085" s="9" t="s">
        <v>30</v>
      </c>
      <c r="N2085" s="9" t="s">
        <v>31</v>
      </c>
      <c r="O2085" s="11" t="s">
        <v>32</v>
      </c>
      <c r="P2085" s="11" t="s">
        <v>22</v>
      </c>
      <c r="Q2085" s="11" t="s">
        <v>9793</v>
      </c>
      <c r="R2085" s="11" t="s">
        <v>46</v>
      </c>
      <c r="S2085" s="9" t="s">
        <v>9794</v>
      </c>
      <c r="T2085" s="9" t="s">
        <v>9795</v>
      </c>
    </row>
    <row r="2086" customHeight="1" spans="1:20">
      <c r="A2086" s="10">
        <v>45203</v>
      </c>
      <c r="B2086" s="9" t="s">
        <v>9796</v>
      </c>
      <c r="C2086" s="9" t="s">
        <v>9317</v>
      </c>
      <c r="D2086" s="11" t="s">
        <v>22</v>
      </c>
      <c r="E2086" s="9" t="s">
        <v>9797</v>
      </c>
      <c r="F2086" s="9" t="s">
        <v>9798</v>
      </c>
      <c r="G2086" s="11" t="s">
        <v>69</v>
      </c>
      <c r="H2086" s="11" t="s">
        <v>22</v>
      </c>
      <c r="I2086" s="11" t="s">
        <v>337</v>
      </c>
      <c r="J2086" s="11" t="s">
        <v>27</v>
      </c>
      <c r="K2086" s="11" t="s">
        <v>28</v>
      </c>
      <c r="L2086" s="11" t="s">
        <v>43</v>
      </c>
      <c r="M2086" s="9" t="s">
        <v>30</v>
      </c>
      <c r="N2086" s="9" t="s">
        <v>31</v>
      </c>
      <c r="O2086" s="11" t="s">
        <v>32</v>
      </c>
      <c r="P2086" s="11" t="s">
        <v>22</v>
      </c>
      <c r="Q2086" s="11" t="s">
        <v>9799</v>
      </c>
      <c r="R2086" s="11" t="s">
        <v>46</v>
      </c>
      <c r="S2086" s="9" t="s">
        <v>9800</v>
      </c>
      <c r="T2086" s="9" t="s">
        <v>9801</v>
      </c>
    </row>
    <row r="2087" customHeight="1" spans="1:20">
      <c r="A2087" s="10">
        <v>45203</v>
      </c>
      <c r="B2087" s="9" t="s">
        <v>9802</v>
      </c>
      <c r="C2087" s="9" t="s">
        <v>2825</v>
      </c>
      <c r="D2087" s="11" t="s">
        <v>22</v>
      </c>
      <c r="E2087" s="9" t="s">
        <v>9803</v>
      </c>
      <c r="F2087" s="9" t="s">
        <v>9804</v>
      </c>
      <c r="G2087" s="11" t="s">
        <v>82</v>
      </c>
      <c r="H2087" s="11" t="s">
        <v>22</v>
      </c>
      <c r="I2087" s="11" t="s">
        <v>732</v>
      </c>
      <c r="J2087" s="11" t="s">
        <v>27</v>
      </c>
      <c r="K2087" s="11" t="s">
        <v>28</v>
      </c>
      <c r="L2087" s="11" t="s">
        <v>43</v>
      </c>
      <c r="M2087" s="9" t="s">
        <v>44</v>
      </c>
      <c r="N2087" s="9" t="s">
        <v>31</v>
      </c>
      <c r="O2087" s="11" t="s">
        <v>32</v>
      </c>
      <c r="P2087" s="11" t="s">
        <v>22</v>
      </c>
      <c r="Q2087" s="11" t="s">
        <v>9805</v>
      </c>
      <c r="R2087" s="11" t="s">
        <v>46</v>
      </c>
      <c r="S2087" s="9" t="s">
        <v>9806</v>
      </c>
      <c r="T2087" s="9" t="s">
        <v>9807</v>
      </c>
    </row>
    <row r="2088" customHeight="1" spans="1:20">
      <c r="A2088" s="10">
        <v>45203</v>
      </c>
      <c r="B2088" s="9" t="s">
        <v>9808</v>
      </c>
      <c r="C2088" s="9" t="s">
        <v>8489</v>
      </c>
      <c r="D2088" s="11" t="s">
        <v>22</v>
      </c>
      <c r="E2088" s="9" t="s">
        <v>9809</v>
      </c>
      <c r="F2088" s="9" t="s">
        <v>9810</v>
      </c>
      <c r="G2088" s="11" t="s">
        <v>53</v>
      </c>
      <c r="H2088" s="11" t="s">
        <v>22</v>
      </c>
      <c r="I2088" s="11" t="s">
        <v>299</v>
      </c>
      <c r="J2088" s="11" t="s">
        <v>27</v>
      </c>
      <c r="K2088" s="11" t="s">
        <v>28</v>
      </c>
      <c r="L2088" s="11" t="s">
        <v>43</v>
      </c>
      <c r="M2088" s="9" t="s">
        <v>44</v>
      </c>
      <c r="N2088" s="9" t="s">
        <v>31</v>
      </c>
      <c r="O2088" s="11" t="s">
        <v>32</v>
      </c>
      <c r="P2088" s="11" t="s">
        <v>22</v>
      </c>
      <c r="Q2088" s="11" t="s">
        <v>9811</v>
      </c>
      <c r="R2088" s="11" t="s">
        <v>46</v>
      </c>
      <c r="S2088" s="9" t="s">
        <v>9812</v>
      </c>
      <c r="T2088" s="9" t="s">
        <v>9813</v>
      </c>
    </row>
    <row r="2089" customHeight="1" spans="1:20">
      <c r="A2089" s="10">
        <v>45203</v>
      </c>
      <c r="B2089" s="9" t="s">
        <v>9814</v>
      </c>
      <c r="C2089" s="9" t="s">
        <v>6918</v>
      </c>
      <c r="D2089" s="11" t="s">
        <v>22</v>
      </c>
      <c r="E2089" s="9" t="s">
        <v>9815</v>
      </c>
      <c r="F2089" s="9" t="s">
        <v>9816</v>
      </c>
      <c r="G2089" s="11" t="s">
        <v>25</v>
      </c>
      <c r="H2089" s="11" t="s">
        <v>22</v>
      </c>
      <c r="I2089" s="11" t="s">
        <v>111</v>
      </c>
      <c r="J2089" s="11" t="s">
        <v>27</v>
      </c>
      <c r="K2089" s="11" t="s">
        <v>28</v>
      </c>
      <c r="L2089" s="11" t="s">
        <v>43</v>
      </c>
      <c r="M2089" s="9" t="s">
        <v>30</v>
      </c>
      <c r="N2089" s="9" t="s">
        <v>743</v>
      </c>
      <c r="O2089" s="11" t="s">
        <v>32</v>
      </c>
      <c r="P2089" s="11" t="s">
        <v>22</v>
      </c>
      <c r="Q2089" s="11" t="s">
        <v>9817</v>
      </c>
      <c r="R2089" s="11" t="s">
        <v>46</v>
      </c>
      <c r="S2089" s="9" t="s">
        <v>9818</v>
      </c>
      <c r="T2089" s="9" t="s">
        <v>22</v>
      </c>
    </row>
    <row r="2090" customHeight="1" spans="1:20">
      <c r="A2090" s="10">
        <v>45203</v>
      </c>
      <c r="B2090" s="9" t="s">
        <v>9819</v>
      </c>
      <c r="C2090" s="9" t="s">
        <v>6918</v>
      </c>
      <c r="D2090" s="11" t="s">
        <v>22</v>
      </c>
      <c r="E2090" s="9" t="s">
        <v>9820</v>
      </c>
      <c r="F2090" s="9" t="s">
        <v>9821</v>
      </c>
      <c r="G2090" s="11" t="s">
        <v>82</v>
      </c>
      <c r="H2090" s="11" t="s">
        <v>22</v>
      </c>
      <c r="I2090" s="11" t="s">
        <v>384</v>
      </c>
      <c r="J2090" s="11" t="s">
        <v>27</v>
      </c>
      <c r="K2090" s="11" t="s">
        <v>28</v>
      </c>
      <c r="L2090" s="11" t="s">
        <v>43</v>
      </c>
      <c r="M2090" s="9" t="s">
        <v>30</v>
      </c>
      <c r="N2090" s="9" t="s">
        <v>743</v>
      </c>
      <c r="O2090" s="11" t="s">
        <v>32</v>
      </c>
      <c r="P2090" s="11" t="s">
        <v>22</v>
      </c>
      <c r="Q2090" s="11" t="s">
        <v>9822</v>
      </c>
      <c r="R2090" s="11" t="s">
        <v>46</v>
      </c>
      <c r="S2090" s="9" t="s">
        <v>9823</v>
      </c>
      <c r="T2090" s="9" t="s">
        <v>22</v>
      </c>
    </row>
    <row r="2091" customHeight="1" spans="1:20">
      <c r="A2091" s="10">
        <v>45203</v>
      </c>
      <c r="B2091" s="9" t="s">
        <v>9824</v>
      </c>
      <c r="C2091" s="9" t="s">
        <v>6918</v>
      </c>
      <c r="D2091" s="11" t="s">
        <v>22</v>
      </c>
      <c r="E2091" s="9" t="s">
        <v>9825</v>
      </c>
      <c r="F2091" s="9" t="s">
        <v>9826</v>
      </c>
      <c r="G2091" s="11" t="s">
        <v>2152</v>
      </c>
      <c r="H2091" s="11" t="s">
        <v>110</v>
      </c>
      <c r="I2091" s="11" t="s">
        <v>83</v>
      </c>
      <c r="J2091" s="11" t="s">
        <v>27</v>
      </c>
      <c r="K2091" s="11" t="s">
        <v>28</v>
      </c>
      <c r="L2091" s="11" t="s">
        <v>43</v>
      </c>
      <c r="M2091" s="9" t="s">
        <v>44</v>
      </c>
      <c r="N2091" s="9" t="s">
        <v>743</v>
      </c>
      <c r="O2091" s="11" t="s">
        <v>32</v>
      </c>
      <c r="P2091" s="11" t="s">
        <v>22</v>
      </c>
      <c r="Q2091" s="11" t="s">
        <v>9827</v>
      </c>
      <c r="R2091" s="11" t="s">
        <v>46</v>
      </c>
      <c r="S2091" s="9" t="s">
        <v>9828</v>
      </c>
      <c r="T2091" s="9" t="s">
        <v>22</v>
      </c>
    </row>
    <row r="2092" customHeight="1" spans="1:20">
      <c r="A2092" s="10">
        <v>45203</v>
      </c>
      <c r="B2092" s="9" t="s">
        <v>9829</v>
      </c>
      <c r="C2092" s="9" t="s">
        <v>6918</v>
      </c>
      <c r="D2092" s="11" t="s">
        <v>22</v>
      </c>
      <c r="E2092" s="9" t="s">
        <v>9830</v>
      </c>
      <c r="F2092" s="9" t="s">
        <v>9831</v>
      </c>
      <c r="G2092" s="11" t="s">
        <v>41</v>
      </c>
      <c r="H2092" s="11" t="s">
        <v>22</v>
      </c>
      <c r="I2092" s="11" t="s">
        <v>732</v>
      </c>
      <c r="J2092" s="11" t="s">
        <v>27</v>
      </c>
      <c r="K2092" s="11" t="s">
        <v>28</v>
      </c>
      <c r="L2092" s="11" t="s">
        <v>43</v>
      </c>
      <c r="M2092" s="9" t="s">
        <v>30</v>
      </c>
      <c r="N2092" s="9" t="s">
        <v>743</v>
      </c>
      <c r="O2092" s="11" t="s">
        <v>32</v>
      </c>
      <c r="P2092" s="11" t="s">
        <v>22</v>
      </c>
      <c r="Q2092" s="11" t="s">
        <v>9832</v>
      </c>
      <c r="R2092" s="11" t="s">
        <v>46</v>
      </c>
      <c r="S2092" s="9" t="s">
        <v>9833</v>
      </c>
      <c r="T2092" s="9" t="s">
        <v>9834</v>
      </c>
    </row>
    <row r="2093" customHeight="1" spans="1:20">
      <c r="A2093" s="10">
        <v>45203</v>
      </c>
      <c r="B2093" s="9" t="s">
        <v>9835</v>
      </c>
      <c r="C2093" s="9" t="s">
        <v>9836</v>
      </c>
      <c r="D2093" s="11" t="s">
        <v>22</v>
      </c>
      <c r="E2093" s="9" t="s">
        <v>9837</v>
      </c>
      <c r="F2093" s="9" t="s">
        <v>9838</v>
      </c>
      <c r="G2093" s="11" t="s">
        <v>82</v>
      </c>
      <c r="H2093" s="11" t="s">
        <v>148</v>
      </c>
      <c r="I2093" s="11" t="s">
        <v>2203</v>
      </c>
      <c r="J2093" s="11" t="s">
        <v>27</v>
      </c>
      <c r="K2093" s="11" t="s">
        <v>28</v>
      </c>
      <c r="L2093" s="11" t="s">
        <v>43</v>
      </c>
      <c r="M2093" s="9" t="s">
        <v>44</v>
      </c>
      <c r="N2093" s="9" t="s">
        <v>743</v>
      </c>
      <c r="O2093" s="11" t="s">
        <v>32</v>
      </c>
      <c r="P2093" s="11" t="s">
        <v>22</v>
      </c>
      <c r="Q2093" s="11" t="s">
        <v>9839</v>
      </c>
      <c r="R2093" s="11" t="s">
        <v>46</v>
      </c>
      <c r="S2093" s="9" t="s">
        <v>9840</v>
      </c>
      <c r="T2093" s="9" t="s">
        <v>9841</v>
      </c>
    </row>
    <row r="2094" customHeight="1" spans="1:20">
      <c r="A2094" s="10">
        <v>45203</v>
      </c>
      <c r="B2094" s="9" t="s">
        <v>9842</v>
      </c>
      <c r="C2094" s="9" t="s">
        <v>6119</v>
      </c>
      <c r="D2094" s="11" t="s">
        <v>22</v>
      </c>
      <c r="E2094" s="9" t="s">
        <v>9843</v>
      </c>
      <c r="F2094" s="9" t="s">
        <v>9844</v>
      </c>
      <c r="G2094" s="11" t="s">
        <v>82</v>
      </c>
      <c r="H2094" s="11" t="s">
        <v>148</v>
      </c>
      <c r="I2094" s="11" t="s">
        <v>315</v>
      </c>
      <c r="J2094" s="11" t="s">
        <v>27</v>
      </c>
      <c r="K2094" s="11" t="s">
        <v>28</v>
      </c>
      <c r="L2094" s="11" t="s">
        <v>43</v>
      </c>
      <c r="M2094" s="9" t="s">
        <v>169</v>
      </c>
      <c r="N2094" s="9" t="s">
        <v>31</v>
      </c>
      <c r="O2094" s="11" t="s">
        <v>32</v>
      </c>
      <c r="P2094" s="11" t="s">
        <v>22</v>
      </c>
      <c r="Q2094" s="11" t="s">
        <v>9845</v>
      </c>
      <c r="R2094" s="11" t="s">
        <v>46</v>
      </c>
      <c r="S2094" s="9" t="s">
        <v>9846</v>
      </c>
      <c r="T2094" s="9" t="s">
        <v>9847</v>
      </c>
    </row>
    <row r="2095" customHeight="1" spans="1:20">
      <c r="A2095" s="10">
        <v>45203</v>
      </c>
      <c r="B2095" s="9" t="s">
        <v>9848</v>
      </c>
      <c r="C2095" s="9" t="s">
        <v>6119</v>
      </c>
      <c r="D2095" s="11" t="s">
        <v>22</v>
      </c>
      <c r="E2095" s="9" t="s">
        <v>9849</v>
      </c>
      <c r="F2095" s="9" t="s">
        <v>9850</v>
      </c>
      <c r="G2095" s="11" t="s">
        <v>25</v>
      </c>
      <c r="H2095" s="11" t="s">
        <v>22</v>
      </c>
      <c r="I2095" s="11" t="s">
        <v>26</v>
      </c>
      <c r="J2095" s="11" t="s">
        <v>27</v>
      </c>
      <c r="K2095" s="11" t="s">
        <v>76</v>
      </c>
      <c r="L2095" s="11" t="s">
        <v>29</v>
      </c>
      <c r="M2095" s="9" t="s">
        <v>44</v>
      </c>
      <c r="N2095" s="9" t="s">
        <v>31</v>
      </c>
      <c r="O2095" s="11" t="s">
        <v>32</v>
      </c>
      <c r="P2095" s="11" t="s">
        <v>22</v>
      </c>
      <c r="Q2095" s="11" t="s">
        <v>9851</v>
      </c>
      <c r="R2095" s="11" t="s">
        <v>34</v>
      </c>
      <c r="S2095" s="9" t="s">
        <v>9852</v>
      </c>
      <c r="T2095" s="9" t="s">
        <v>9853</v>
      </c>
    </row>
    <row r="2096" customHeight="1" spans="1:20">
      <c r="A2096" s="10">
        <v>45203</v>
      </c>
      <c r="B2096" s="9" t="s">
        <v>9854</v>
      </c>
      <c r="C2096" s="9" t="s">
        <v>5629</v>
      </c>
      <c r="D2096" s="11" t="s">
        <v>22</v>
      </c>
      <c r="E2096" s="9" t="s">
        <v>9855</v>
      </c>
      <c r="F2096" s="9" t="s">
        <v>9856</v>
      </c>
      <c r="G2096" s="11" t="s">
        <v>82</v>
      </c>
      <c r="H2096" s="11" t="s">
        <v>148</v>
      </c>
      <c r="I2096" s="11" t="s">
        <v>5632</v>
      </c>
      <c r="J2096" s="11" t="s">
        <v>27</v>
      </c>
      <c r="K2096" s="11" t="s">
        <v>28</v>
      </c>
      <c r="L2096" s="11" t="s">
        <v>43</v>
      </c>
      <c r="M2096" s="9" t="s">
        <v>169</v>
      </c>
      <c r="N2096" s="9" t="s">
        <v>5633</v>
      </c>
      <c r="O2096" s="11" t="s">
        <v>32</v>
      </c>
      <c r="P2096" s="11" t="s">
        <v>22</v>
      </c>
      <c r="Q2096" s="11" t="s">
        <v>9857</v>
      </c>
      <c r="R2096" s="11" t="s">
        <v>168</v>
      </c>
      <c r="S2096" s="9" t="s">
        <v>9858</v>
      </c>
      <c r="T2096" s="9" t="s">
        <v>5668</v>
      </c>
    </row>
    <row r="2097" customHeight="1" spans="1:20">
      <c r="A2097" s="10">
        <v>45203</v>
      </c>
      <c r="B2097" s="9" t="s">
        <v>9859</v>
      </c>
      <c r="C2097" s="9" t="s">
        <v>5685</v>
      </c>
      <c r="D2097" s="11" t="s">
        <v>22</v>
      </c>
      <c r="E2097" s="9" t="s">
        <v>9860</v>
      </c>
      <c r="F2097" s="9" t="s">
        <v>9861</v>
      </c>
      <c r="G2097" s="11" t="s">
        <v>82</v>
      </c>
      <c r="H2097" s="11" t="s">
        <v>22</v>
      </c>
      <c r="I2097" s="11" t="s">
        <v>168</v>
      </c>
      <c r="J2097" s="11" t="s">
        <v>27</v>
      </c>
      <c r="K2097" s="11" t="s">
        <v>28</v>
      </c>
      <c r="L2097" s="11" t="s">
        <v>43</v>
      </c>
      <c r="M2097" s="9" t="s">
        <v>169</v>
      </c>
      <c r="N2097" s="9" t="s">
        <v>5633</v>
      </c>
      <c r="O2097" s="11" t="s">
        <v>32</v>
      </c>
      <c r="P2097" s="11" t="s">
        <v>22</v>
      </c>
      <c r="Q2097" s="11" t="s">
        <v>846</v>
      </c>
      <c r="R2097" s="11" t="s">
        <v>168</v>
      </c>
      <c r="S2097" s="9" t="s">
        <v>9862</v>
      </c>
      <c r="T2097" s="9" t="s">
        <v>5717</v>
      </c>
    </row>
    <row r="2098" customHeight="1" spans="1:20">
      <c r="A2098" s="10">
        <v>45203</v>
      </c>
      <c r="B2098" s="9" t="s">
        <v>9863</v>
      </c>
      <c r="C2098" s="9" t="s">
        <v>5644</v>
      </c>
      <c r="D2098" s="11" t="s">
        <v>22</v>
      </c>
      <c r="E2098" s="9" t="s">
        <v>9864</v>
      </c>
      <c r="F2098" s="9" t="s">
        <v>9865</v>
      </c>
      <c r="G2098" s="11" t="s">
        <v>82</v>
      </c>
      <c r="H2098" s="11" t="s">
        <v>22</v>
      </c>
      <c r="I2098" s="11" t="s">
        <v>46</v>
      </c>
      <c r="J2098" s="11" t="s">
        <v>27</v>
      </c>
      <c r="K2098" s="11" t="s">
        <v>28</v>
      </c>
      <c r="L2098" s="11" t="s">
        <v>43</v>
      </c>
      <c r="M2098" s="9" t="s">
        <v>169</v>
      </c>
      <c r="N2098" s="9" t="s">
        <v>5633</v>
      </c>
      <c r="O2098" s="11" t="s">
        <v>32</v>
      </c>
      <c r="P2098" s="11" t="s">
        <v>22</v>
      </c>
      <c r="Q2098" s="11" t="s">
        <v>9866</v>
      </c>
      <c r="R2098" s="11" t="s">
        <v>168</v>
      </c>
      <c r="S2098" s="9" t="s">
        <v>9867</v>
      </c>
      <c r="T2098" s="9" t="s">
        <v>5668</v>
      </c>
    </row>
    <row r="2099" customHeight="1" spans="1:20">
      <c r="A2099" s="10">
        <v>45203</v>
      </c>
      <c r="B2099" s="9" t="s">
        <v>9868</v>
      </c>
      <c r="C2099" s="9" t="s">
        <v>5663</v>
      </c>
      <c r="D2099" s="11" t="s">
        <v>22</v>
      </c>
      <c r="E2099" s="9" t="s">
        <v>9869</v>
      </c>
      <c r="F2099" s="9" t="s">
        <v>9870</v>
      </c>
      <c r="G2099" s="11" t="s">
        <v>82</v>
      </c>
      <c r="H2099" s="11" t="s">
        <v>22</v>
      </c>
      <c r="I2099" s="11" t="s">
        <v>46</v>
      </c>
      <c r="J2099" s="11" t="s">
        <v>27</v>
      </c>
      <c r="K2099" s="11" t="s">
        <v>28</v>
      </c>
      <c r="L2099" s="11" t="s">
        <v>43</v>
      </c>
      <c r="M2099" s="9" t="s">
        <v>169</v>
      </c>
      <c r="N2099" s="9" t="s">
        <v>5633</v>
      </c>
      <c r="O2099" s="11" t="s">
        <v>32</v>
      </c>
      <c r="P2099" s="11" t="s">
        <v>22</v>
      </c>
      <c r="Q2099" s="11" t="s">
        <v>9871</v>
      </c>
      <c r="R2099" s="11" t="s">
        <v>168</v>
      </c>
      <c r="S2099" s="9" t="s">
        <v>9872</v>
      </c>
      <c r="T2099" s="9" t="s">
        <v>5690</v>
      </c>
    </row>
    <row r="2100" customHeight="1" spans="1:20">
      <c r="A2100" s="10">
        <v>45203</v>
      </c>
      <c r="B2100" s="9" t="s">
        <v>9873</v>
      </c>
      <c r="C2100" s="9" t="s">
        <v>5685</v>
      </c>
      <c r="D2100" s="11" t="s">
        <v>22</v>
      </c>
      <c r="E2100" s="9" t="s">
        <v>9874</v>
      </c>
      <c r="F2100" s="9" t="s">
        <v>9875</v>
      </c>
      <c r="G2100" s="11" t="s">
        <v>82</v>
      </c>
      <c r="H2100" s="11" t="s">
        <v>22</v>
      </c>
      <c r="I2100" s="11" t="s">
        <v>168</v>
      </c>
      <c r="J2100" s="11" t="s">
        <v>27</v>
      </c>
      <c r="K2100" s="11" t="s">
        <v>28</v>
      </c>
      <c r="L2100" s="11" t="s">
        <v>43</v>
      </c>
      <c r="M2100" s="9" t="s">
        <v>169</v>
      </c>
      <c r="N2100" s="9" t="s">
        <v>5633</v>
      </c>
      <c r="O2100" s="11" t="s">
        <v>32</v>
      </c>
      <c r="P2100" s="11" t="s">
        <v>22</v>
      </c>
      <c r="Q2100" s="11" t="s">
        <v>9876</v>
      </c>
      <c r="R2100" s="11" t="s">
        <v>168</v>
      </c>
      <c r="S2100" s="9" t="s">
        <v>9877</v>
      </c>
      <c r="T2100" s="9" t="s">
        <v>5655</v>
      </c>
    </row>
    <row r="2101" customHeight="1" spans="1:20">
      <c r="A2101" s="10">
        <v>45203</v>
      </c>
      <c r="B2101" s="9" t="s">
        <v>9878</v>
      </c>
      <c r="C2101" s="9" t="s">
        <v>5629</v>
      </c>
      <c r="D2101" s="11" t="s">
        <v>22</v>
      </c>
      <c r="E2101" s="9" t="s">
        <v>9879</v>
      </c>
      <c r="F2101" s="9" t="s">
        <v>9880</v>
      </c>
      <c r="G2101" s="11" t="s">
        <v>82</v>
      </c>
      <c r="H2101" s="11" t="s">
        <v>22</v>
      </c>
      <c r="I2101" s="11" t="s">
        <v>5632</v>
      </c>
      <c r="J2101" s="11" t="s">
        <v>27</v>
      </c>
      <c r="K2101" s="11" t="s">
        <v>28</v>
      </c>
      <c r="L2101" s="11" t="s">
        <v>43</v>
      </c>
      <c r="M2101" s="9" t="s">
        <v>169</v>
      </c>
      <c r="N2101" s="9" t="s">
        <v>5633</v>
      </c>
      <c r="O2101" s="11" t="s">
        <v>32</v>
      </c>
      <c r="P2101" s="11" t="s">
        <v>22</v>
      </c>
      <c r="Q2101" s="11" t="s">
        <v>9881</v>
      </c>
      <c r="R2101" s="11" t="s">
        <v>168</v>
      </c>
      <c r="S2101" s="9" t="s">
        <v>9882</v>
      </c>
      <c r="T2101" s="9" t="s">
        <v>5636</v>
      </c>
    </row>
    <row r="2102" customHeight="1" spans="1:20">
      <c r="A2102" s="10">
        <v>45203</v>
      </c>
      <c r="B2102" s="9" t="s">
        <v>9883</v>
      </c>
      <c r="C2102" s="9" t="s">
        <v>5644</v>
      </c>
      <c r="D2102" s="11" t="s">
        <v>22</v>
      </c>
      <c r="E2102" s="9" t="s">
        <v>9884</v>
      </c>
      <c r="F2102" s="9" t="s">
        <v>9885</v>
      </c>
      <c r="G2102" s="11" t="s">
        <v>82</v>
      </c>
      <c r="H2102" s="11" t="s">
        <v>22</v>
      </c>
      <c r="I2102" s="11" t="s">
        <v>168</v>
      </c>
      <c r="J2102" s="11" t="s">
        <v>27</v>
      </c>
      <c r="K2102" s="11" t="s">
        <v>28</v>
      </c>
      <c r="L2102" s="11" t="s">
        <v>43</v>
      </c>
      <c r="M2102" s="9" t="s">
        <v>169</v>
      </c>
      <c r="N2102" s="9" t="s">
        <v>5633</v>
      </c>
      <c r="O2102" s="11" t="s">
        <v>32</v>
      </c>
      <c r="P2102" s="11" t="s">
        <v>22</v>
      </c>
      <c r="Q2102" s="11" t="s">
        <v>9886</v>
      </c>
      <c r="R2102" s="11" t="s">
        <v>168</v>
      </c>
      <c r="S2102" s="9" t="s">
        <v>9887</v>
      </c>
      <c r="T2102" s="9" t="s">
        <v>5636</v>
      </c>
    </row>
    <row r="2103" customHeight="1" spans="1:20">
      <c r="A2103" s="10">
        <v>45203</v>
      </c>
      <c r="B2103" s="9" t="s">
        <v>9888</v>
      </c>
      <c r="C2103" s="9" t="s">
        <v>5629</v>
      </c>
      <c r="D2103" s="11" t="s">
        <v>22</v>
      </c>
      <c r="E2103" s="9" t="s">
        <v>9889</v>
      </c>
      <c r="F2103" s="9" t="s">
        <v>9890</v>
      </c>
      <c r="G2103" s="11" t="s">
        <v>82</v>
      </c>
      <c r="H2103" s="11" t="s">
        <v>22</v>
      </c>
      <c r="I2103" s="11" t="s">
        <v>5632</v>
      </c>
      <c r="J2103" s="11" t="s">
        <v>27</v>
      </c>
      <c r="K2103" s="11" t="s">
        <v>28</v>
      </c>
      <c r="L2103" s="11" t="s">
        <v>43</v>
      </c>
      <c r="M2103" s="9" t="s">
        <v>169</v>
      </c>
      <c r="N2103" s="9" t="s">
        <v>5633</v>
      </c>
      <c r="O2103" s="11" t="s">
        <v>32</v>
      </c>
      <c r="P2103" s="11" t="s">
        <v>22</v>
      </c>
      <c r="Q2103" s="11" t="s">
        <v>9891</v>
      </c>
      <c r="R2103" s="11" t="s">
        <v>168</v>
      </c>
      <c r="S2103" s="9" t="s">
        <v>9892</v>
      </c>
      <c r="T2103" s="9" t="s">
        <v>5723</v>
      </c>
    </row>
    <row r="2104" customHeight="1" spans="1:20">
      <c r="A2104" s="10">
        <v>45203</v>
      </c>
      <c r="B2104" s="9" t="s">
        <v>9893</v>
      </c>
      <c r="C2104" s="9" t="s">
        <v>5644</v>
      </c>
      <c r="D2104" s="11" t="s">
        <v>22</v>
      </c>
      <c r="E2104" s="9" t="s">
        <v>9894</v>
      </c>
      <c r="F2104" s="9" t="s">
        <v>9895</v>
      </c>
      <c r="G2104" s="11" t="s">
        <v>82</v>
      </c>
      <c r="H2104" s="11" t="s">
        <v>22</v>
      </c>
      <c r="I2104" s="11" t="s">
        <v>168</v>
      </c>
      <c r="J2104" s="11" t="s">
        <v>27</v>
      </c>
      <c r="K2104" s="11" t="s">
        <v>28</v>
      </c>
      <c r="L2104" s="11" t="s">
        <v>43</v>
      </c>
      <c r="M2104" s="9" t="s">
        <v>169</v>
      </c>
      <c r="N2104" s="9" t="s">
        <v>5633</v>
      </c>
      <c r="O2104" s="11" t="s">
        <v>32</v>
      </c>
      <c r="P2104" s="11" t="s">
        <v>22</v>
      </c>
      <c r="Q2104" s="11" t="s">
        <v>9896</v>
      </c>
      <c r="R2104" s="11" t="s">
        <v>168</v>
      </c>
      <c r="S2104" s="9" t="s">
        <v>9897</v>
      </c>
      <c r="T2104" s="9" t="s">
        <v>5668</v>
      </c>
    </row>
    <row r="2105" customHeight="1" spans="1:20">
      <c r="A2105" s="10">
        <v>45203</v>
      </c>
      <c r="B2105" s="9" t="s">
        <v>9898</v>
      </c>
      <c r="C2105" s="9" t="s">
        <v>5644</v>
      </c>
      <c r="D2105" s="11" t="s">
        <v>22</v>
      </c>
      <c r="E2105" s="9" t="s">
        <v>9899</v>
      </c>
      <c r="F2105" s="9" t="s">
        <v>9900</v>
      </c>
      <c r="G2105" s="11" t="s">
        <v>82</v>
      </c>
      <c r="H2105" s="11" t="s">
        <v>137</v>
      </c>
      <c r="I2105" s="11" t="s">
        <v>168</v>
      </c>
      <c r="J2105" s="11" t="s">
        <v>27</v>
      </c>
      <c r="K2105" s="11" t="s">
        <v>28</v>
      </c>
      <c r="L2105" s="11" t="s">
        <v>43</v>
      </c>
      <c r="M2105" s="9" t="s">
        <v>169</v>
      </c>
      <c r="N2105" s="9" t="s">
        <v>5633</v>
      </c>
      <c r="O2105" s="11" t="s">
        <v>32</v>
      </c>
      <c r="P2105" s="11" t="s">
        <v>22</v>
      </c>
      <c r="Q2105" s="11" t="s">
        <v>9901</v>
      </c>
      <c r="R2105" s="11" t="s">
        <v>168</v>
      </c>
      <c r="S2105" s="9" t="s">
        <v>9902</v>
      </c>
      <c r="T2105" s="9" t="s">
        <v>5636</v>
      </c>
    </row>
    <row r="2106" customHeight="1" spans="1:20">
      <c r="A2106" s="10">
        <v>45203</v>
      </c>
      <c r="B2106" s="9" t="s">
        <v>9903</v>
      </c>
      <c r="C2106" s="9" t="s">
        <v>5629</v>
      </c>
      <c r="D2106" s="11" t="s">
        <v>22</v>
      </c>
      <c r="E2106" s="9" t="s">
        <v>9904</v>
      </c>
      <c r="F2106" s="9" t="s">
        <v>9905</v>
      </c>
      <c r="G2106" s="11" t="s">
        <v>82</v>
      </c>
      <c r="H2106" s="11" t="s">
        <v>137</v>
      </c>
      <c r="I2106" s="11" t="s">
        <v>5632</v>
      </c>
      <c r="J2106" s="11" t="s">
        <v>27</v>
      </c>
      <c r="K2106" s="11" t="s">
        <v>28</v>
      </c>
      <c r="L2106" s="11" t="s">
        <v>43</v>
      </c>
      <c r="M2106" s="9" t="s">
        <v>169</v>
      </c>
      <c r="N2106" s="9" t="s">
        <v>5633</v>
      </c>
      <c r="O2106" s="11" t="s">
        <v>32</v>
      </c>
      <c r="P2106" s="11" t="s">
        <v>22</v>
      </c>
      <c r="Q2106" s="11" t="s">
        <v>9906</v>
      </c>
      <c r="R2106" s="11" t="s">
        <v>168</v>
      </c>
      <c r="S2106" s="9" t="s">
        <v>9907</v>
      </c>
      <c r="T2106" s="9" t="s">
        <v>8758</v>
      </c>
    </row>
    <row r="2107" customHeight="1" spans="1:20">
      <c r="A2107" s="10">
        <v>45203</v>
      </c>
      <c r="B2107" s="9" t="s">
        <v>9908</v>
      </c>
      <c r="C2107" s="9" t="s">
        <v>5735</v>
      </c>
      <c r="D2107" s="11" t="s">
        <v>22</v>
      </c>
      <c r="E2107" s="9" t="s">
        <v>9909</v>
      </c>
      <c r="F2107" s="9" t="s">
        <v>9910</v>
      </c>
      <c r="G2107" s="11" t="s">
        <v>82</v>
      </c>
      <c r="H2107" s="11" t="s">
        <v>148</v>
      </c>
      <c r="I2107" s="11" t="s">
        <v>5737</v>
      </c>
      <c r="J2107" s="11" t="s">
        <v>27</v>
      </c>
      <c r="K2107" s="11" t="s">
        <v>28</v>
      </c>
      <c r="L2107" s="11" t="s">
        <v>43</v>
      </c>
      <c r="M2107" s="9" t="s">
        <v>169</v>
      </c>
      <c r="N2107" s="9" t="s">
        <v>5633</v>
      </c>
      <c r="O2107" s="11" t="s">
        <v>32</v>
      </c>
      <c r="P2107" s="11" t="s">
        <v>22</v>
      </c>
      <c r="Q2107" s="11" t="s">
        <v>9911</v>
      </c>
      <c r="R2107" s="11" t="s">
        <v>168</v>
      </c>
      <c r="S2107" s="9" t="s">
        <v>9912</v>
      </c>
      <c r="T2107" s="9" t="s">
        <v>5723</v>
      </c>
    </row>
    <row r="2108" customHeight="1" spans="1:20">
      <c r="A2108" s="10">
        <v>45203</v>
      </c>
      <c r="B2108" s="9" t="s">
        <v>9913</v>
      </c>
      <c r="C2108" s="9" t="s">
        <v>5685</v>
      </c>
      <c r="D2108" s="11" t="s">
        <v>22</v>
      </c>
      <c r="E2108" s="9" t="s">
        <v>9914</v>
      </c>
      <c r="F2108" s="9" t="s">
        <v>9915</v>
      </c>
      <c r="G2108" s="11" t="s">
        <v>82</v>
      </c>
      <c r="H2108" s="11" t="s">
        <v>22</v>
      </c>
      <c r="I2108" s="11" t="s">
        <v>168</v>
      </c>
      <c r="J2108" s="11" t="s">
        <v>27</v>
      </c>
      <c r="K2108" s="11" t="s">
        <v>28</v>
      </c>
      <c r="L2108" s="11" t="s">
        <v>43</v>
      </c>
      <c r="M2108" s="9" t="s">
        <v>169</v>
      </c>
      <c r="N2108" s="9" t="s">
        <v>5633</v>
      </c>
      <c r="O2108" s="11" t="s">
        <v>32</v>
      </c>
      <c r="P2108" s="11" t="s">
        <v>22</v>
      </c>
      <c r="Q2108" s="11" t="s">
        <v>9916</v>
      </c>
      <c r="R2108" s="11" t="s">
        <v>168</v>
      </c>
      <c r="S2108" s="9" t="s">
        <v>9917</v>
      </c>
      <c r="T2108" s="9" t="s">
        <v>5655</v>
      </c>
    </row>
    <row r="2109" customHeight="1" spans="1:20">
      <c r="A2109" s="10">
        <v>45203</v>
      </c>
      <c r="B2109" s="9" t="s">
        <v>9918</v>
      </c>
      <c r="C2109" s="9" t="s">
        <v>5822</v>
      </c>
      <c r="D2109" s="11" t="s">
        <v>22</v>
      </c>
      <c r="E2109" s="9" t="s">
        <v>9919</v>
      </c>
      <c r="F2109" s="9" t="s">
        <v>9920</v>
      </c>
      <c r="G2109" s="11" t="s">
        <v>82</v>
      </c>
      <c r="H2109" s="11" t="s">
        <v>22</v>
      </c>
      <c r="I2109" s="11" t="s">
        <v>5737</v>
      </c>
      <c r="J2109" s="11" t="s">
        <v>27</v>
      </c>
      <c r="K2109" s="11" t="s">
        <v>28</v>
      </c>
      <c r="L2109" s="11" t="s">
        <v>43</v>
      </c>
      <c r="M2109" s="9" t="s">
        <v>169</v>
      </c>
      <c r="N2109" s="9" t="s">
        <v>5633</v>
      </c>
      <c r="O2109" s="11" t="s">
        <v>32</v>
      </c>
      <c r="P2109" s="11" t="s">
        <v>22</v>
      </c>
      <c r="Q2109" s="11" t="s">
        <v>9921</v>
      </c>
      <c r="R2109" s="11" t="s">
        <v>168</v>
      </c>
      <c r="S2109" s="9" t="s">
        <v>9922</v>
      </c>
      <c r="T2109" s="9" t="s">
        <v>5642</v>
      </c>
    </row>
    <row r="2110" customHeight="1" spans="1:20">
      <c r="A2110" s="10">
        <v>45203</v>
      </c>
      <c r="B2110" s="9" t="s">
        <v>9923</v>
      </c>
      <c r="C2110" s="9" t="s">
        <v>5663</v>
      </c>
      <c r="D2110" s="11" t="s">
        <v>22</v>
      </c>
      <c r="E2110" s="9" t="s">
        <v>9837</v>
      </c>
      <c r="F2110" s="9" t="s">
        <v>9838</v>
      </c>
      <c r="G2110" s="11" t="s">
        <v>82</v>
      </c>
      <c r="H2110" s="11" t="s">
        <v>148</v>
      </c>
      <c r="I2110" s="11" t="s">
        <v>111</v>
      </c>
      <c r="J2110" s="11" t="s">
        <v>27</v>
      </c>
      <c r="K2110" s="11" t="s">
        <v>28</v>
      </c>
      <c r="L2110" s="11" t="s">
        <v>43</v>
      </c>
      <c r="M2110" s="9" t="s">
        <v>169</v>
      </c>
      <c r="N2110" s="9" t="s">
        <v>5633</v>
      </c>
      <c r="O2110" s="11" t="s">
        <v>32</v>
      </c>
      <c r="P2110" s="11" t="s">
        <v>22</v>
      </c>
      <c r="Q2110" s="11" t="s">
        <v>9924</v>
      </c>
      <c r="R2110" s="11" t="s">
        <v>168</v>
      </c>
      <c r="S2110" s="9" t="s">
        <v>9925</v>
      </c>
      <c r="T2110" s="9" t="s">
        <v>5696</v>
      </c>
    </row>
    <row r="2111" customHeight="1" spans="1:20">
      <c r="A2111" s="10">
        <v>45203</v>
      </c>
      <c r="B2111" s="9" t="s">
        <v>9926</v>
      </c>
      <c r="C2111" s="9" t="s">
        <v>5644</v>
      </c>
      <c r="D2111" s="11" t="s">
        <v>22</v>
      </c>
      <c r="E2111" s="9" t="s">
        <v>9927</v>
      </c>
      <c r="F2111" s="9" t="s">
        <v>9928</v>
      </c>
      <c r="G2111" s="11" t="s">
        <v>82</v>
      </c>
      <c r="H2111" s="11" t="s">
        <v>110</v>
      </c>
      <c r="I2111" s="11" t="s">
        <v>168</v>
      </c>
      <c r="J2111" s="11" t="s">
        <v>27</v>
      </c>
      <c r="K2111" s="11" t="s">
        <v>28</v>
      </c>
      <c r="L2111" s="11" t="s">
        <v>43</v>
      </c>
      <c r="M2111" s="9" t="s">
        <v>169</v>
      </c>
      <c r="N2111" s="9" t="s">
        <v>5633</v>
      </c>
      <c r="O2111" s="11" t="s">
        <v>32</v>
      </c>
      <c r="P2111" s="11" t="s">
        <v>22</v>
      </c>
      <c r="Q2111" s="11" t="s">
        <v>9929</v>
      </c>
      <c r="R2111" s="11" t="s">
        <v>168</v>
      </c>
      <c r="S2111" s="9" t="s">
        <v>9930</v>
      </c>
      <c r="T2111" s="9" t="s">
        <v>5740</v>
      </c>
    </row>
    <row r="2112" customHeight="1" spans="1:20">
      <c r="A2112" s="10">
        <v>45203</v>
      </c>
      <c r="B2112" s="9" t="s">
        <v>9931</v>
      </c>
      <c r="C2112" s="9" t="s">
        <v>5629</v>
      </c>
      <c r="D2112" s="11" t="s">
        <v>22</v>
      </c>
      <c r="E2112" s="9" t="s">
        <v>9932</v>
      </c>
      <c r="F2112" s="9" t="s">
        <v>9933</v>
      </c>
      <c r="G2112" s="11" t="s">
        <v>82</v>
      </c>
      <c r="H2112" s="11" t="s">
        <v>22</v>
      </c>
      <c r="I2112" s="11" t="s">
        <v>5632</v>
      </c>
      <c r="J2112" s="11" t="s">
        <v>27</v>
      </c>
      <c r="K2112" s="11" t="s">
        <v>28</v>
      </c>
      <c r="L2112" s="11" t="s">
        <v>43</v>
      </c>
      <c r="M2112" s="9" t="s">
        <v>169</v>
      </c>
      <c r="N2112" s="9" t="s">
        <v>5633</v>
      </c>
      <c r="O2112" s="11" t="s">
        <v>32</v>
      </c>
      <c r="P2112" s="11" t="s">
        <v>22</v>
      </c>
      <c r="Q2112" s="11" t="s">
        <v>9934</v>
      </c>
      <c r="R2112" s="11" t="s">
        <v>168</v>
      </c>
      <c r="S2112" s="9" t="s">
        <v>9935</v>
      </c>
      <c r="T2112" s="9" t="s">
        <v>5636</v>
      </c>
    </row>
    <row r="2113" customHeight="1" spans="1:20">
      <c r="A2113" s="10">
        <v>45203</v>
      </c>
      <c r="B2113" s="9" t="s">
        <v>9936</v>
      </c>
      <c r="C2113" s="9" t="s">
        <v>5644</v>
      </c>
      <c r="D2113" s="11" t="s">
        <v>22</v>
      </c>
      <c r="E2113" s="9" t="s">
        <v>9937</v>
      </c>
      <c r="F2113" s="9" t="s">
        <v>9938</v>
      </c>
      <c r="G2113" s="11" t="s">
        <v>82</v>
      </c>
      <c r="H2113" s="11" t="s">
        <v>110</v>
      </c>
      <c r="I2113" s="11" t="s">
        <v>168</v>
      </c>
      <c r="J2113" s="11" t="s">
        <v>27</v>
      </c>
      <c r="K2113" s="11" t="s">
        <v>28</v>
      </c>
      <c r="L2113" s="11" t="s">
        <v>43</v>
      </c>
      <c r="M2113" s="9" t="s">
        <v>169</v>
      </c>
      <c r="N2113" s="9" t="s">
        <v>5633</v>
      </c>
      <c r="O2113" s="11" t="s">
        <v>32</v>
      </c>
      <c r="P2113" s="11" t="s">
        <v>22</v>
      </c>
      <c r="Q2113" s="11" t="s">
        <v>9939</v>
      </c>
      <c r="R2113" s="11" t="s">
        <v>168</v>
      </c>
      <c r="S2113" s="9" t="s">
        <v>9940</v>
      </c>
      <c r="T2113" s="9" t="s">
        <v>5690</v>
      </c>
    </row>
    <row r="2114" customHeight="1" spans="1:20">
      <c r="A2114" s="10">
        <v>45203</v>
      </c>
      <c r="B2114" s="9" t="s">
        <v>9941</v>
      </c>
      <c r="C2114" s="9" t="s">
        <v>5663</v>
      </c>
      <c r="D2114" s="11" t="s">
        <v>22</v>
      </c>
      <c r="E2114" s="9" t="s">
        <v>9942</v>
      </c>
      <c r="F2114" s="9" t="s">
        <v>9943</v>
      </c>
      <c r="G2114" s="11" t="s">
        <v>82</v>
      </c>
      <c r="H2114" s="11" t="s">
        <v>137</v>
      </c>
      <c r="I2114" s="11" t="s">
        <v>34</v>
      </c>
      <c r="J2114" s="11" t="s">
        <v>27</v>
      </c>
      <c r="K2114" s="11" t="s">
        <v>28</v>
      </c>
      <c r="L2114" s="11" t="s">
        <v>43</v>
      </c>
      <c r="M2114" s="9" t="s">
        <v>169</v>
      </c>
      <c r="N2114" s="9" t="s">
        <v>5633</v>
      </c>
      <c r="O2114" s="11" t="s">
        <v>32</v>
      </c>
      <c r="P2114" s="11" t="s">
        <v>22</v>
      </c>
      <c r="Q2114" s="11" t="s">
        <v>9944</v>
      </c>
      <c r="R2114" s="11" t="s">
        <v>168</v>
      </c>
      <c r="S2114" s="9" t="s">
        <v>9945</v>
      </c>
      <c r="T2114" s="9" t="s">
        <v>5696</v>
      </c>
    </row>
    <row r="2115" customHeight="1" spans="1:20">
      <c r="A2115" s="10">
        <v>45203</v>
      </c>
      <c r="B2115" s="9" t="s">
        <v>9946</v>
      </c>
      <c r="C2115" s="9" t="s">
        <v>5629</v>
      </c>
      <c r="D2115" s="11" t="s">
        <v>22</v>
      </c>
      <c r="E2115" s="9" t="s">
        <v>9947</v>
      </c>
      <c r="F2115" s="9" t="s">
        <v>9948</v>
      </c>
      <c r="G2115" s="11" t="s">
        <v>82</v>
      </c>
      <c r="H2115" s="11" t="s">
        <v>148</v>
      </c>
      <c r="I2115" s="11" t="s">
        <v>5632</v>
      </c>
      <c r="J2115" s="11" t="s">
        <v>27</v>
      </c>
      <c r="K2115" s="11" t="s">
        <v>28</v>
      </c>
      <c r="L2115" s="11" t="s">
        <v>43</v>
      </c>
      <c r="M2115" s="9" t="s">
        <v>169</v>
      </c>
      <c r="N2115" s="9" t="s">
        <v>5633</v>
      </c>
      <c r="O2115" s="11" t="s">
        <v>32</v>
      </c>
      <c r="P2115" s="11" t="s">
        <v>22</v>
      </c>
      <c r="Q2115" s="11" t="s">
        <v>9949</v>
      </c>
      <c r="R2115" s="11" t="s">
        <v>168</v>
      </c>
      <c r="S2115" s="9" t="s">
        <v>9950</v>
      </c>
      <c r="T2115" s="9" t="s">
        <v>5668</v>
      </c>
    </row>
    <row r="2116" customHeight="1" spans="1:20">
      <c r="A2116" s="10">
        <v>45203</v>
      </c>
      <c r="B2116" s="9" t="s">
        <v>9951</v>
      </c>
      <c r="C2116" s="9" t="s">
        <v>5822</v>
      </c>
      <c r="D2116" s="11" t="s">
        <v>22</v>
      </c>
      <c r="E2116" s="9" t="s">
        <v>9952</v>
      </c>
      <c r="F2116" s="9" t="s">
        <v>9953</v>
      </c>
      <c r="G2116" s="11" t="s">
        <v>82</v>
      </c>
      <c r="H2116" s="11" t="s">
        <v>22</v>
      </c>
      <c r="I2116" s="11" t="s">
        <v>5737</v>
      </c>
      <c r="J2116" s="11" t="s">
        <v>27</v>
      </c>
      <c r="K2116" s="11" t="s">
        <v>28</v>
      </c>
      <c r="L2116" s="11" t="s">
        <v>43</v>
      </c>
      <c r="M2116" s="9" t="s">
        <v>169</v>
      </c>
      <c r="N2116" s="9" t="s">
        <v>5633</v>
      </c>
      <c r="O2116" s="11" t="s">
        <v>32</v>
      </c>
      <c r="P2116" s="11" t="s">
        <v>22</v>
      </c>
      <c r="Q2116" s="11" t="s">
        <v>9954</v>
      </c>
      <c r="R2116" s="11" t="s">
        <v>168</v>
      </c>
      <c r="S2116" s="9" t="s">
        <v>9955</v>
      </c>
      <c r="T2116" s="9" t="s">
        <v>5740</v>
      </c>
    </row>
    <row r="2117" customHeight="1" spans="1:20">
      <c r="A2117" s="10">
        <v>45203</v>
      </c>
      <c r="B2117" s="9" t="s">
        <v>9956</v>
      </c>
      <c r="C2117" s="9" t="s">
        <v>5629</v>
      </c>
      <c r="D2117" s="11" t="s">
        <v>22</v>
      </c>
      <c r="E2117" s="9" t="s">
        <v>9957</v>
      </c>
      <c r="F2117" s="9" t="s">
        <v>9958</v>
      </c>
      <c r="G2117" s="11" t="s">
        <v>82</v>
      </c>
      <c r="H2117" s="11" t="s">
        <v>110</v>
      </c>
      <c r="I2117" s="11" t="s">
        <v>5632</v>
      </c>
      <c r="J2117" s="11" t="s">
        <v>27</v>
      </c>
      <c r="K2117" s="11" t="s">
        <v>28</v>
      </c>
      <c r="L2117" s="11" t="s">
        <v>43</v>
      </c>
      <c r="M2117" s="9" t="s">
        <v>169</v>
      </c>
      <c r="N2117" s="9" t="s">
        <v>5633</v>
      </c>
      <c r="O2117" s="11" t="s">
        <v>32</v>
      </c>
      <c r="P2117" s="11" t="s">
        <v>22</v>
      </c>
      <c r="Q2117" s="11" t="s">
        <v>9959</v>
      </c>
      <c r="R2117" s="11" t="s">
        <v>168</v>
      </c>
      <c r="S2117" s="9" t="s">
        <v>9960</v>
      </c>
      <c r="T2117" s="9" t="s">
        <v>5649</v>
      </c>
    </row>
    <row r="2118" customHeight="1" spans="1:20">
      <c r="A2118" s="10">
        <v>45203</v>
      </c>
      <c r="B2118" s="9" t="s">
        <v>9961</v>
      </c>
      <c r="C2118" s="9" t="s">
        <v>5879</v>
      </c>
      <c r="D2118" s="11" t="s">
        <v>22</v>
      </c>
      <c r="E2118" s="9" t="s">
        <v>9962</v>
      </c>
      <c r="F2118" s="9" t="s">
        <v>9963</v>
      </c>
      <c r="G2118" s="11" t="s">
        <v>82</v>
      </c>
      <c r="H2118" s="11" t="s">
        <v>1724</v>
      </c>
      <c r="I2118" s="11" t="s">
        <v>5737</v>
      </c>
      <c r="J2118" s="11" t="s">
        <v>27</v>
      </c>
      <c r="K2118" s="11" t="s">
        <v>28</v>
      </c>
      <c r="L2118" s="11" t="s">
        <v>43</v>
      </c>
      <c r="M2118" s="9" t="s">
        <v>169</v>
      </c>
      <c r="N2118" s="9" t="s">
        <v>5633</v>
      </c>
      <c r="O2118" s="11" t="s">
        <v>32</v>
      </c>
      <c r="P2118" s="11" t="s">
        <v>22</v>
      </c>
      <c r="Q2118" s="11" t="s">
        <v>9964</v>
      </c>
      <c r="R2118" s="11" t="s">
        <v>168</v>
      </c>
      <c r="S2118" s="9" t="s">
        <v>9965</v>
      </c>
      <c r="T2118" s="9" t="s">
        <v>5642</v>
      </c>
    </row>
    <row r="2119" customHeight="1" spans="1:20">
      <c r="A2119" s="10">
        <v>45203</v>
      </c>
      <c r="B2119" s="9" t="s">
        <v>9966</v>
      </c>
      <c r="C2119" s="9" t="s">
        <v>5822</v>
      </c>
      <c r="D2119" s="11" t="s">
        <v>22</v>
      </c>
      <c r="E2119" s="9" t="s">
        <v>9967</v>
      </c>
      <c r="F2119" s="9" t="s">
        <v>9968</v>
      </c>
      <c r="G2119" s="11" t="s">
        <v>82</v>
      </c>
      <c r="H2119" s="11" t="s">
        <v>110</v>
      </c>
      <c r="I2119" s="11" t="s">
        <v>5737</v>
      </c>
      <c r="J2119" s="11" t="s">
        <v>27</v>
      </c>
      <c r="K2119" s="11" t="s">
        <v>28</v>
      </c>
      <c r="L2119" s="11" t="s">
        <v>43</v>
      </c>
      <c r="M2119" s="9" t="s">
        <v>169</v>
      </c>
      <c r="N2119" s="9" t="s">
        <v>5633</v>
      </c>
      <c r="O2119" s="11" t="s">
        <v>32</v>
      </c>
      <c r="P2119" s="11" t="s">
        <v>22</v>
      </c>
      <c r="Q2119" s="11" t="s">
        <v>9969</v>
      </c>
      <c r="R2119" s="11" t="s">
        <v>168</v>
      </c>
      <c r="S2119" s="9" t="s">
        <v>9970</v>
      </c>
      <c r="T2119" s="9" t="s">
        <v>5751</v>
      </c>
    </row>
    <row r="2120" customHeight="1" spans="1:20">
      <c r="A2120" s="10">
        <v>45203</v>
      </c>
      <c r="B2120" s="9" t="s">
        <v>9971</v>
      </c>
      <c r="C2120" s="9" t="s">
        <v>5879</v>
      </c>
      <c r="D2120" s="11" t="s">
        <v>22</v>
      </c>
      <c r="E2120" s="9" t="s">
        <v>9972</v>
      </c>
      <c r="F2120" s="9" t="s">
        <v>9973</v>
      </c>
      <c r="G2120" s="11" t="s">
        <v>82</v>
      </c>
      <c r="H2120" s="11" t="s">
        <v>22</v>
      </c>
      <c r="I2120" s="11" t="s">
        <v>5737</v>
      </c>
      <c r="J2120" s="11" t="s">
        <v>27</v>
      </c>
      <c r="K2120" s="11" t="s">
        <v>28</v>
      </c>
      <c r="L2120" s="11" t="s">
        <v>43</v>
      </c>
      <c r="M2120" s="9" t="s">
        <v>169</v>
      </c>
      <c r="N2120" s="9" t="s">
        <v>5633</v>
      </c>
      <c r="O2120" s="11" t="s">
        <v>32</v>
      </c>
      <c r="P2120" s="11" t="s">
        <v>22</v>
      </c>
      <c r="Q2120" s="11" t="s">
        <v>9974</v>
      </c>
      <c r="R2120" s="11" t="s">
        <v>168</v>
      </c>
      <c r="S2120" s="9" t="s">
        <v>9975</v>
      </c>
      <c r="T2120" s="9" t="s">
        <v>7784</v>
      </c>
    </row>
    <row r="2121" customHeight="1" spans="1:20">
      <c r="A2121" s="10">
        <v>45203</v>
      </c>
      <c r="B2121" s="9" t="s">
        <v>9976</v>
      </c>
      <c r="C2121" s="9" t="s">
        <v>5879</v>
      </c>
      <c r="D2121" s="11" t="s">
        <v>22</v>
      </c>
      <c r="E2121" s="9" t="s">
        <v>9977</v>
      </c>
      <c r="F2121" s="9" t="s">
        <v>9978</v>
      </c>
      <c r="G2121" s="11" t="s">
        <v>82</v>
      </c>
      <c r="H2121" s="11" t="s">
        <v>148</v>
      </c>
      <c r="I2121" s="11" t="s">
        <v>5737</v>
      </c>
      <c r="J2121" s="11" t="s">
        <v>27</v>
      </c>
      <c r="K2121" s="11" t="s">
        <v>28</v>
      </c>
      <c r="L2121" s="11" t="s">
        <v>43</v>
      </c>
      <c r="M2121" s="9" t="s">
        <v>169</v>
      </c>
      <c r="N2121" s="9" t="s">
        <v>5633</v>
      </c>
      <c r="O2121" s="11" t="s">
        <v>32</v>
      </c>
      <c r="P2121" s="11" t="s">
        <v>22</v>
      </c>
      <c r="Q2121" s="11" t="s">
        <v>9979</v>
      </c>
      <c r="R2121" s="11" t="s">
        <v>168</v>
      </c>
      <c r="S2121" s="9" t="s">
        <v>9980</v>
      </c>
      <c r="T2121" s="9" t="s">
        <v>5636</v>
      </c>
    </row>
    <row r="2122" customHeight="1" spans="1:20">
      <c r="A2122" s="10">
        <v>45203</v>
      </c>
      <c r="B2122" s="9" t="s">
        <v>9981</v>
      </c>
      <c r="C2122" s="9" t="s">
        <v>5822</v>
      </c>
      <c r="D2122" s="11" t="s">
        <v>22</v>
      </c>
      <c r="E2122" s="9" t="s">
        <v>9982</v>
      </c>
      <c r="F2122" s="9" t="s">
        <v>9983</v>
      </c>
      <c r="G2122" s="11" t="s">
        <v>82</v>
      </c>
      <c r="H2122" s="11" t="s">
        <v>22</v>
      </c>
      <c r="I2122" s="11" t="s">
        <v>5737</v>
      </c>
      <c r="J2122" s="11" t="s">
        <v>27</v>
      </c>
      <c r="K2122" s="11" t="s">
        <v>28</v>
      </c>
      <c r="L2122" s="11" t="s">
        <v>43</v>
      </c>
      <c r="M2122" s="9" t="s">
        <v>169</v>
      </c>
      <c r="N2122" s="9" t="s">
        <v>5633</v>
      </c>
      <c r="O2122" s="11" t="s">
        <v>32</v>
      </c>
      <c r="P2122" s="11" t="s">
        <v>22</v>
      </c>
      <c r="Q2122" s="11" t="s">
        <v>9984</v>
      </c>
      <c r="R2122" s="11" t="s">
        <v>168</v>
      </c>
      <c r="S2122" s="9" t="s">
        <v>9985</v>
      </c>
      <c r="T2122" s="9" t="s">
        <v>5668</v>
      </c>
    </row>
    <row r="2123" customHeight="1" spans="1:20">
      <c r="A2123" s="10">
        <v>45203</v>
      </c>
      <c r="B2123" s="9" t="s">
        <v>9986</v>
      </c>
      <c r="C2123" s="9" t="s">
        <v>5629</v>
      </c>
      <c r="D2123" s="11" t="s">
        <v>22</v>
      </c>
      <c r="E2123" s="9" t="s">
        <v>9987</v>
      </c>
      <c r="F2123" s="9" t="s">
        <v>9988</v>
      </c>
      <c r="G2123" s="11" t="s">
        <v>82</v>
      </c>
      <c r="H2123" s="11" t="s">
        <v>110</v>
      </c>
      <c r="I2123" s="11" t="s">
        <v>5632</v>
      </c>
      <c r="J2123" s="11" t="s">
        <v>27</v>
      </c>
      <c r="K2123" s="11" t="s">
        <v>28</v>
      </c>
      <c r="L2123" s="11" t="s">
        <v>43</v>
      </c>
      <c r="M2123" s="9" t="s">
        <v>169</v>
      </c>
      <c r="N2123" s="9" t="s">
        <v>5633</v>
      </c>
      <c r="O2123" s="11" t="s">
        <v>32</v>
      </c>
      <c r="P2123" s="11" t="s">
        <v>22</v>
      </c>
      <c r="Q2123" s="11" t="s">
        <v>9989</v>
      </c>
      <c r="R2123" s="11" t="s">
        <v>168</v>
      </c>
      <c r="S2123" s="9" t="s">
        <v>9990</v>
      </c>
      <c r="T2123" s="9" t="s">
        <v>7779</v>
      </c>
    </row>
    <row r="2124" customHeight="1" spans="1:20">
      <c r="A2124" s="10">
        <v>45203</v>
      </c>
      <c r="B2124" s="9" t="s">
        <v>9991</v>
      </c>
      <c r="C2124" s="9" t="s">
        <v>5644</v>
      </c>
      <c r="D2124" s="11" t="s">
        <v>22</v>
      </c>
      <c r="E2124" s="9" t="s">
        <v>9992</v>
      </c>
      <c r="F2124" s="9" t="s">
        <v>9993</v>
      </c>
      <c r="G2124" s="11" t="s">
        <v>82</v>
      </c>
      <c r="H2124" s="11" t="s">
        <v>110</v>
      </c>
      <c r="I2124" s="11" t="s">
        <v>168</v>
      </c>
      <c r="J2124" s="11" t="s">
        <v>27</v>
      </c>
      <c r="K2124" s="11" t="s">
        <v>28</v>
      </c>
      <c r="L2124" s="11" t="s">
        <v>43</v>
      </c>
      <c r="M2124" s="9" t="s">
        <v>169</v>
      </c>
      <c r="N2124" s="9" t="s">
        <v>5633</v>
      </c>
      <c r="O2124" s="11" t="s">
        <v>32</v>
      </c>
      <c r="P2124" s="11" t="s">
        <v>22</v>
      </c>
      <c r="Q2124" s="11" t="s">
        <v>9994</v>
      </c>
      <c r="R2124" s="11" t="s">
        <v>46</v>
      </c>
      <c r="S2124" s="9" t="s">
        <v>9995</v>
      </c>
      <c r="T2124" s="9" t="s">
        <v>5661</v>
      </c>
    </row>
    <row r="2125" customHeight="1" spans="1:20">
      <c r="A2125" s="10">
        <v>45203</v>
      </c>
      <c r="B2125" s="9" t="s">
        <v>9996</v>
      </c>
      <c r="C2125" s="9" t="s">
        <v>5629</v>
      </c>
      <c r="D2125" s="11" t="s">
        <v>22</v>
      </c>
      <c r="E2125" s="9" t="s">
        <v>9997</v>
      </c>
      <c r="F2125" s="9" t="s">
        <v>9998</v>
      </c>
      <c r="G2125" s="11" t="s">
        <v>82</v>
      </c>
      <c r="H2125" s="11" t="s">
        <v>22</v>
      </c>
      <c r="I2125" s="11" t="s">
        <v>5632</v>
      </c>
      <c r="J2125" s="11" t="s">
        <v>27</v>
      </c>
      <c r="K2125" s="11" t="s">
        <v>28</v>
      </c>
      <c r="L2125" s="11" t="s">
        <v>43</v>
      </c>
      <c r="M2125" s="9" t="s">
        <v>169</v>
      </c>
      <c r="N2125" s="9" t="s">
        <v>5633</v>
      </c>
      <c r="O2125" s="11" t="s">
        <v>32</v>
      </c>
      <c r="P2125" s="11" t="s">
        <v>22</v>
      </c>
      <c r="Q2125" s="11" t="s">
        <v>9999</v>
      </c>
      <c r="R2125" s="11" t="s">
        <v>168</v>
      </c>
      <c r="S2125" s="9" t="s">
        <v>10000</v>
      </c>
      <c r="T2125" s="9" t="s">
        <v>5668</v>
      </c>
    </row>
    <row r="2126" customHeight="1" spans="1:20">
      <c r="A2126" s="10">
        <v>45203</v>
      </c>
      <c r="B2126" s="9" t="s">
        <v>10001</v>
      </c>
      <c r="C2126" s="9" t="s">
        <v>5629</v>
      </c>
      <c r="D2126" s="11" t="s">
        <v>22</v>
      </c>
      <c r="E2126" s="9" t="s">
        <v>10002</v>
      </c>
      <c r="F2126" s="9" t="s">
        <v>10003</v>
      </c>
      <c r="G2126" s="11" t="s">
        <v>82</v>
      </c>
      <c r="H2126" s="11" t="s">
        <v>148</v>
      </c>
      <c r="I2126" s="11" t="s">
        <v>5632</v>
      </c>
      <c r="J2126" s="11" t="s">
        <v>27</v>
      </c>
      <c r="K2126" s="11" t="s">
        <v>28</v>
      </c>
      <c r="L2126" s="11" t="s">
        <v>43</v>
      </c>
      <c r="M2126" s="9" t="s">
        <v>169</v>
      </c>
      <c r="N2126" s="9" t="s">
        <v>5633</v>
      </c>
      <c r="O2126" s="11" t="s">
        <v>32</v>
      </c>
      <c r="P2126" s="11" t="s">
        <v>22</v>
      </c>
      <c r="Q2126" s="11" t="s">
        <v>10004</v>
      </c>
      <c r="R2126" s="11" t="s">
        <v>46</v>
      </c>
      <c r="S2126" s="9" t="s">
        <v>10005</v>
      </c>
      <c r="T2126" s="9" t="s">
        <v>5661</v>
      </c>
    </row>
    <row r="2127" customHeight="1" spans="1:20">
      <c r="A2127" s="10">
        <v>45203</v>
      </c>
      <c r="B2127" s="9" t="s">
        <v>10006</v>
      </c>
      <c r="C2127" s="9" t="s">
        <v>5629</v>
      </c>
      <c r="D2127" s="11" t="s">
        <v>22</v>
      </c>
      <c r="E2127" s="9" t="s">
        <v>10007</v>
      </c>
      <c r="F2127" s="9" t="s">
        <v>10008</v>
      </c>
      <c r="G2127" s="11" t="s">
        <v>82</v>
      </c>
      <c r="H2127" s="11" t="s">
        <v>22</v>
      </c>
      <c r="I2127" s="11" t="s">
        <v>5632</v>
      </c>
      <c r="J2127" s="11" t="s">
        <v>27</v>
      </c>
      <c r="K2127" s="11" t="s">
        <v>28</v>
      </c>
      <c r="L2127" s="11" t="s">
        <v>43</v>
      </c>
      <c r="M2127" s="9" t="s">
        <v>169</v>
      </c>
      <c r="N2127" s="9" t="s">
        <v>5633</v>
      </c>
      <c r="O2127" s="11" t="s">
        <v>32</v>
      </c>
      <c r="P2127" s="11" t="s">
        <v>22</v>
      </c>
      <c r="Q2127" s="11" t="s">
        <v>10009</v>
      </c>
      <c r="R2127" s="11" t="s">
        <v>46</v>
      </c>
      <c r="S2127" s="9" t="s">
        <v>10010</v>
      </c>
      <c r="T2127" s="9" t="s">
        <v>5661</v>
      </c>
    </row>
    <row r="2128" customHeight="1" spans="1:20">
      <c r="A2128" s="10">
        <v>45203</v>
      </c>
      <c r="B2128" s="9" t="s">
        <v>10011</v>
      </c>
      <c r="C2128" s="9" t="s">
        <v>5685</v>
      </c>
      <c r="D2128" s="11" t="s">
        <v>22</v>
      </c>
      <c r="E2128" s="9" t="s">
        <v>10012</v>
      </c>
      <c r="F2128" s="9" t="s">
        <v>10013</v>
      </c>
      <c r="G2128" s="11" t="s">
        <v>82</v>
      </c>
      <c r="H2128" s="11" t="s">
        <v>22</v>
      </c>
      <c r="I2128" s="11" t="s">
        <v>168</v>
      </c>
      <c r="J2128" s="11" t="s">
        <v>27</v>
      </c>
      <c r="K2128" s="11" t="s">
        <v>28</v>
      </c>
      <c r="L2128" s="11" t="s">
        <v>43</v>
      </c>
      <c r="M2128" s="9" t="s">
        <v>169</v>
      </c>
      <c r="N2128" s="9" t="s">
        <v>5633</v>
      </c>
      <c r="O2128" s="11" t="s">
        <v>32</v>
      </c>
      <c r="P2128" s="11" t="s">
        <v>22</v>
      </c>
      <c r="Q2128" s="11" t="s">
        <v>10014</v>
      </c>
      <c r="R2128" s="11" t="s">
        <v>168</v>
      </c>
      <c r="S2128" s="9" t="s">
        <v>10015</v>
      </c>
      <c r="T2128" s="9" t="s">
        <v>5717</v>
      </c>
    </row>
    <row r="2129" customHeight="1" spans="1:20">
      <c r="A2129" s="10">
        <v>45203</v>
      </c>
      <c r="B2129" s="9" t="s">
        <v>10016</v>
      </c>
      <c r="C2129" s="9" t="s">
        <v>5629</v>
      </c>
      <c r="D2129" s="11" t="s">
        <v>22</v>
      </c>
      <c r="E2129" s="9" t="s">
        <v>10017</v>
      </c>
      <c r="F2129" s="9" t="s">
        <v>10018</v>
      </c>
      <c r="G2129" s="11" t="s">
        <v>82</v>
      </c>
      <c r="H2129" s="11" t="s">
        <v>110</v>
      </c>
      <c r="I2129" s="11" t="s">
        <v>5632</v>
      </c>
      <c r="J2129" s="11" t="s">
        <v>27</v>
      </c>
      <c r="K2129" s="11" t="s">
        <v>28</v>
      </c>
      <c r="L2129" s="11" t="s">
        <v>43</v>
      </c>
      <c r="M2129" s="9" t="s">
        <v>169</v>
      </c>
      <c r="N2129" s="9" t="s">
        <v>5633</v>
      </c>
      <c r="O2129" s="11" t="s">
        <v>32</v>
      </c>
      <c r="P2129" s="11" t="s">
        <v>22</v>
      </c>
      <c r="Q2129" s="11" t="s">
        <v>10019</v>
      </c>
      <c r="R2129" s="11" t="s">
        <v>168</v>
      </c>
      <c r="S2129" s="9" t="s">
        <v>10020</v>
      </c>
      <c r="T2129" s="9" t="s">
        <v>5655</v>
      </c>
    </row>
    <row r="2130" customHeight="1" spans="1:20">
      <c r="A2130" s="10">
        <v>45203</v>
      </c>
      <c r="B2130" s="9" t="s">
        <v>10021</v>
      </c>
      <c r="C2130" s="9" t="s">
        <v>5644</v>
      </c>
      <c r="D2130" s="11" t="s">
        <v>22</v>
      </c>
      <c r="E2130" s="9" t="s">
        <v>1121</v>
      </c>
      <c r="F2130" s="9" t="s">
        <v>1122</v>
      </c>
      <c r="G2130" s="11" t="s">
        <v>82</v>
      </c>
      <c r="H2130" s="11" t="s">
        <v>22</v>
      </c>
      <c r="I2130" s="11" t="s">
        <v>168</v>
      </c>
      <c r="J2130" s="11" t="s">
        <v>27</v>
      </c>
      <c r="K2130" s="11" t="s">
        <v>28</v>
      </c>
      <c r="L2130" s="11" t="s">
        <v>43</v>
      </c>
      <c r="M2130" s="9" t="s">
        <v>169</v>
      </c>
      <c r="N2130" s="9" t="s">
        <v>5633</v>
      </c>
      <c r="O2130" s="11" t="s">
        <v>32</v>
      </c>
      <c r="P2130" s="11" t="s">
        <v>22</v>
      </c>
      <c r="Q2130" s="11" t="s">
        <v>10022</v>
      </c>
      <c r="R2130" s="11" t="s">
        <v>46</v>
      </c>
      <c r="S2130" s="9" t="s">
        <v>10023</v>
      </c>
      <c r="T2130" s="9" t="s">
        <v>5661</v>
      </c>
    </row>
    <row r="2131" customHeight="1" spans="1:20">
      <c r="A2131" s="10">
        <v>45203</v>
      </c>
      <c r="B2131" s="9" t="s">
        <v>10024</v>
      </c>
      <c r="C2131" s="9" t="s">
        <v>5629</v>
      </c>
      <c r="D2131" s="11" t="s">
        <v>22</v>
      </c>
      <c r="E2131" s="9" t="s">
        <v>10025</v>
      </c>
      <c r="F2131" s="9" t="s">
        <v>10026</v>
      </c>
      <c r="G2131" s="11" t="s">
        <v>82</v>
      </c>
      <c r="H2131" s="11" t="s">
        <v>110</v>
      </c>
      <c r="I2131" s="11" t="s">
        <v>5632</v>
      </c>
      <c r="J2131" s="11" t="s">
        <v>27</v>
      </c>
      <c r="K2131" s="11" t="s">
        <v>28</v>
      </c>
      <c r="L2131" s="11" t="s">
        <v>43</v>
      </c>
      <c r="M2131" s="9" t="s">
        <v>169</v>
      </c>
      <c r="N2131" s="9" t="s">
        <v>5633</v>
      </c>
      <c r="O2131" s="11" t="s">
        <v>32</v>
      </c>
      <c r="P2131" s="11" t="s">
        <v>22</v>
      </c>
      <c r="Q2131" s="11" t="s">
        <v>10027</v>
      </c>
      <c r="R2131" s="11" t="s">
        <v>168</v>
      </c>
      <c r="S2131" s="9" t="s">
        <v>10028</v>
      </c>
      <c r="T2131" s="9" t="s">
        <v>6102</v>
      </c>
    </row>
    <row r="2132" customHeight="1" spans="1:20">
      <c r="A2132" s="10">
        <v>45203</v>
      </c>
      <c r="B2132" s="9" t="s">
        <v>10029</v>
      </c>
      <c r="C2132" s="9" t="s">
        <v>5685</v>
      </c>
      <c r="D2132" s="11" t="s">
        <v>22</v>
      </c>
      <c r="E2132" s="9" t="s">
        <v>10030</v>
      </c>
      <c r="F2132" s="9" t="s">
        <v>10031</v>
      </c>
      <c r="G2132" s="11" t="s">
        <v>82</v>
      </c>
      <c r="H2132" s="11" t="s">
        <v>22</v>
      </c>
      <c r="I2132" s="11" t="s">
        <v>4047</v>
      </c>
      <c r="J2132" s="11" t="s">
        <v>27</v>
      </c>
      <c r="K2132" s="11" t="s">
        <v>28</v>
      </c>
      <c r="L2132" s="11" t="s">
        <v>43</v>
      </c>
      <c r="M2132" s="9" t="s">
        <v>169</v>
      </c>
      <c r="N2132" s="9" t="s">
        <v>5633</v>
      </c>
      <c r="O2132" s="11" t="s">
        <v>32</v>
      </c>
      <c r="P2132" s="11" t="s">
        <v>22</v>
      </c>
      <c r="Q2132" s="11" t="s">
        <v>10032</v>
      </c>
      <c r="R2132" s="11" t="s">
        <v>168</v>
      </c>
      <c r="S2132" s="9" t="s">
        <v>10033</v>
      </c>
      <c r="T2132" s="9" t="s">
        <v>5717</v>
      </c>
    </row>
    <row r="2133" customHeight="1" spans="1:20">
      <c r="A2133" s="10">
        <v>45203</v>
      </c>
      <c r="B2133" s="9" t="s">
        <v>10034</v>
      </c>
      <c r="C2133" s="9" t="s">
        <v>5644</v>
      </c>
      <c r="D2133" s="11" t="s">
        <v>22</v>
      </c>
      <c r="E2133" s="9" t="s">
        <v>10035</v>
      </c>
      <c r="F2133" s="9" t="s">
        <v>10036</v>
      </c>
      <c r="G2133" s="11" t="s">
        <v>82</v>
      </c>
      <c r="H2133" s="11" t="s">
        <v>148</v>
      </c>
      <c r="I2133" s="11" t="s">
        <v>168</v>
      </c>
      <c r="J2133" s="11" t="s">
        <v>27</v>
      </c>
      <c r="K2133" s="11" t="s">
        <v>28</v>
      </c>
      <c r="L2133" s="11" t="s">
        <v>43</v>
      </c>
      <c r="M2133" s="9" t="s">
        <v>169</v>
      </c>
      <c r="N2133" s="9" t="s">
        <v>5633</v>
      </c>
      <c r="O2133" s="11" t="s">
        <v>32</v>
      </c>
      <c r="P2133" s="11" t="s">
        <v>22</v>
      </c>
      <c r="Q2133" s="11" t="s">
        <v>10037</v>
      </c>
      <c r="R2133" s="11" t="s">
        <v>168</v>
      </c>
      <c r="S2133" s="9" t="s">
        <v>10038</v>
      </c>
      <c r="T2133" s="9" t="s">
        <v>6102</v>
      </c>
    </row>
    <row r="2134" customHeight="1" spans="1:20">
      <c r="A2134" s="10">
        <v>45203</v>
      </c>
      <c r="B2134" s="9" t="s">
        <v>10039</v>
      </c>
      <c r="C2134" s="9" t="s">
        <v>5644</v>
      </c>
      <c r="D2134" s="11" t="s">
        <v>22</v>
      </c>
      <c r="E2134" s="9" t="s">
        <v>10040</v>
      </c>
      <c r="F2134" s="9" t="s">
        <v>10041</v>
      </c>
      <c r="G2134" s="11" t="s">
        <v>82</v>
      </c>
      <c r="H2134" s="11" t="s">
        <v>148</v>
      </c>
      <c r="I2134" s="11" t="s">
        <v>10042</v>
      </c>
      <c r="J2134" s="11" t="s">
        <v>27</v>
      </c>
      <c r="K2134" s="11" t="s">
        <v>28</v>
      </c>
      <c r="L2134" s="11" t="s">
        <v>43</v>
      </c>
      <c r="M2134" s="9" t="s">
        <v>169</v>
      </c>
      <c r="N2134" s="9" t="s">
        <v>5633</v>
      </c>
      <c r="O2134" s="11" t="s">
        <v>32</v>
      </c>
      <c r="P2134" s="11" t="s">
        <v>22</v>
      </c>
      <c r="Q2134" s="11" t="s">
        <v>10043</v>
      </c>
      <c r="R2134" s="11" t="s">
        <v>168</v>
      </c>
      <c r="S2134" s="9" t="s">
        <v>10044</v>
      </c>
      <c r="T2134" s="9" t="s">
        <v>5668</v>
      </c>
    </row>
    <row r="2135" customHeight="1" spans="1:20">
      <c r="A2135" s="10">
        <v>45203</v>
      </c>
      <c r="B2135" s="9" t="s">
        <v>10045</v>
      </c>
      <c r="C2135" s="9" t="s">
        <v>5629</v>
      </c>
      <c r="D2135" s="11" t="s">
        <v>22</v>
      </c>
      <c r="E2135" s="9" t="s">
        <v>10046</v>
      </c>
      <c r="F2135" s="9" t="s">
        <v>10047</v>
      </c>
      <c r="G2135" s="11" t="s">
        <v>82</v>
      </c>
      <c r="H2135" s="11" t="s">
        <v>148</v>
      </c>
      <c r="I2135" s="11" t="s">
        <v>5632</v>
      </c>
      <c r="J2135" s="11" t="s">
        <v>27</v>
      </c>
      <c r="K2135" s="11" t="s">
        <v>28</v>
      </c>
      <c r="L2135" s="11" t="s">
        <v>43</v>
      </c>
      <c r="M2135" s="9" t="s">
        <v>169</v>
      </c>
      <c r="N2135" s="9" t="s">
        <v>5633</v>
      </c>
      <c r="O2135" s="11" t="s">
        <v>32</v>
      </c>
      <c r="P2135" s="11" t="s">
        <v>22</v>
      </c>
      <c r="Q2135" s="11" t="s">
        <v>10048</v>
      </c>
      <c r="R2135" s="11" t="s">
        <v>168</v>
      </c>
      <c r="S2135" s="9" t="s">
        <v>10049</v>
      </c>
      <c r="T2135" s="9" t="s">
        <v>5655</v>
      </c>
    </row>
    <row r="2136" customHeight="1" spans="1:20">
      <c r="A2136" s="10">
        <v>45203</v>
      </c>
      <c r="B2136" s="9" t="s">
        <v>10050</v>
      </c>
      <c r="C2136" s="9" t="s">
        <v>5644</v>
      </c>
      <c r="D2136" s="11" t="s">
        <v>22</v>
      </c>
      <c r="E2136" s="9" t="s">
        <v>10051</v>
      </c>
      <c r="F2136" s="9" t="s">
        <v>10052</v>
      </c>
      <c r="G2136" s="11" t="s">
        <v>82</v>
      </c>
      <c r="H2136" s="11" t="s">
        <v>22</v>
      </c>
      <c r="I2136" s="11" t="s">
        <v>168</v>
      </c>
      <c r="J2136" s="11" t="s">
        <v>27</v>
      </c>
      <c r="K2136" s="11" t="s">
        <v>28</v>
      </c>
      <c r="L2136" s="11" t="s">
        <v>43</v>
      </c>
      <c r="M2136" s="9" t="s">
        <v>169</v>
      </c>
      <c r="N2136" s="9" t="s">
        <v>5633</v>
      </c>
      <c r="O2136" s="11" t="s">
        <v>32</v>
      </c>
      <c r="P2136" s="11" t="s">
        <v>22</v>
      </c>
      <c r="Q2136" s="11" t="s">
        <v>10053</v>
      </c>
      <c r="R2136" s="11" t="s">
        <v>168</v>
      </c>
      <c r="S2136" s="9" t="s">
        <v>10054</v>
      </c>
      <c r="T2136" s="9" t="s">
        <v>5649</v>
      </c>
    </row>
    <row r="2137" customHeight="1" spans="1:20">
      <c r="A2137" s="10">
        <v>45203</v>
      </c>
      <c r="B2137" s="9" t="s">
        <v>10055</v>
      </c>
      <c r="C2137" s="9" t="s">
        <v>5629</v>
      </c>
      <c r="D2137" s="11" t="s">
        <v>22</v>
      </c>
      <c r="E2137" s="9" t="s">
        <v>10056</v>
      </c>
      <c r="F2137" s="9" t="s">
        <v>10057</v>
      </c>
      <c r="G2137" s="11" t="s">
        <v>82</v>
      </c>
      <c r="H2137" s="11" t="s">
        <v>22</v>
      </c>
      <c r="I2137" s="11" t="s">
        <v>5632</v>
      </c>
      <c r="J2137" s="11" t="s">
        <v>27</v>
      </c>
      <c r="K2137" s="11" t="s">
        <v>28</v>
      </c>
      <c r="L2137" s="11" t="s">
        <v>43</v>
      </c>
      <c r="M2137" s="9" t="s">
        <v>169</v>
      </c>
      <c r="N2137" s="9" t="s">
        <v>5633</v>
      </c>
      <c r="O2137" s="11" t="s">
        <v>32</v>
      </c>
      <c r="P2137" s="11" t="s">
        <v>22</v>
      </c>
      <c r="Q2137" s="11" t="s">
        <v>10058</v>
      </c>
      <c r="R2137" s="11" t="s">
        <v>168</v>
      </c>
      <c r="S2137" s="9" t="s">
        <v>10059</v>
      </c>
      <c r="T2137" s="9" t="s">
        <v>5717</v>
      </c>
    </row>
    <row r="2138" customHeight="1" spans="1:20">
      <c r="A2138" s="10">
        <v>45203</v>
      </c>
      <c r="B2138" s="9" t="s">
        <v>10060</v>
      </c>
      <c r="C2138" s="9" t="s">
        <v>5644</v>
      </c>
      <c r="D2138" s="11" t="s">
        <v>22</v>
      </c>
      <c r="E2138" s="9" t="s">
        <v>10061</v>
      </c>
      <c r="F2138" s="9" t="s">
        <v>10062</v>
      </c>
      <c r="G2138" s="11" t="s">
        <v>82</v>
      </c>
      <c r="H2138" s="11" t="s">
        <v>418</v>
      </c>
      <c r="I2138" s="11" t="s">
        <v>168</v>
      </c>
      <c r="J2138" s="11" t="s">
        <v>27</v>
      </c>
      <c r="K2138" s="11" t="s">
        <v>28</v>
      </c>
      <c r="L2138" s="11" t="s">
        <v>43</v>
      </c>
      <c r="M2138" s="9" t="s">
        <v>169</v>
      </c>
      <c r="N2138" s="9" t="s">
        <v>5633</v>
      </c>
      <c r="O2138" s="11" t="s">
        <v>32</v>
      </c>
      <c r="P2138" s="11" t="s">
        <v>22</v>
      </c>
      <c r="Q2138" s="11" t="s">
        <v>10063</v>
      </c>
      <c r="R2138" s="11" t="s">
        <v>168</v>
      </c>
      <c r="S2138" s="9" t="s">
        <v>10064</v>
      </c>
      <c r="T2138" s="9" t="s">
        <v>5723</v>
      </c>
    </row>
    <row r="2139" customHeight="1" spans="1:20">
      <c r="A2139" s="10">
        <v>45203</v>
      </c>
      <c r="B2139" s="9" t="s">
        <v>10065</v>
      </c>
      <c r="C2139" s="9" t="s">
        <v>5629</v>
      </c>
      <c r="D2139" s="11" t="s">
        <v>22</v>
      </c>
      <c r="E2139" s="9" t="s">
        <v>10066</v>
      </c>
      <c r="F2139" s="9" t="s">
        <v>9850</v>
      </c>
      <c r="G2139" s="11" t="s">
        <v>82</v>
      </c>
      <c r="H2139" s="11" t="s">
        <v>22</v>
      </c>
      <c r="I2139" s="11" t="s">
        <v>5632</v>
      </c>
      <c r="J2139" s="11" t="s">
        <v>27</v>
      </c>
      <c r="K2139" s="11" t="s">
        <v>28</v>
      </c>
      <c r="L2139" s="11" t="s">
        <v>43</v>
      </c>
      <c r="M2139" s="9" t="s">
        <v>169</v>
      </c>
      <c r="N2139" s="9" t="s">
        <v>5633</v>
      </c>
      <c r="O2139" s="11" t="s">
        <v>32</v>
      </c>
      <c r="P2139" s="11" t="s">
        <v>22</v>
      </c>
      <c r="Q2139" s="11" t="s">
        <v>10067</v>
      </c>
      <c r="R2139" s="11" t="s">
        <v>168</v>
      </c>
      <c r="S2139" s="9" t="s">
        <v>10068</v>
      </c>
      <c r="T2139" s="9" t="s">
        <v>5649</v>
      </c>
    </row>
    <row r="2140" customHeight="1" spans="1:20">
      <c r="A2140" s="10">
        <v>45203</v>
      </c>
      <c r="B2140" s="9" t="s">
        <v>10069</v>
      </c>
      <c r="C2140" s="9" t="s">
        <v>5629</v>
      </c>
      <c r="D2140" s="11" t="s">
        <v>22</v>
      </c>
      <c r="E2140" s="9" t="s">
        <v>10070</v>
      </c>
      <c r="F2140" s="9" t="s">
        <v>10071</v>
      </c>
      <c r="G2140" s="11" t="s">
        <v>82</v>
      </c>
      <c r="H2140" s="11" t="s">
        <v>22</v>
      </c>
      <c r="I2140" s="11" t="s">
        <v>5632</v>
      </c>
      <c r="J2140" s="11" t="s">
        <v>27</v>
      </c>
      <c r="K2140" s="11" t="s">
        <v>28</v>
      </c>
      <c r="L2140" s="11" t="s">
        <v>43</v>
      </c>
      <c r="M2140" s="9" t="s">
        <v>169</v>
      </c>
      <c r="N2140" s="9" t="s">
        <v>5633</v>
      </c>
      <c r="O2140" s="11" t="s">
        <v>32</v>
      </c>
      <c r="P2140" s="11" t="s">
        <v>22</v>
      </c>
      <c r="Q2140" s="11" t="s">
        <v>10072</v>
      </c>
      <c r="R2140" s="11" t="s">
        <v>168</v>
      </c>
      <c r="S2140" s="9" t="s">
        <v>10073</v>
      </c>
      <c r="T2140" s="9" t="s">
        <v>5636</v>
      </c>
    </row>
    <row r="2141" customHeight="1" spans="1:20">
      <c r="A2141" s="10">
        <v>45203</v>
      </c>
      <c r="B2141" s="9" t="s">
        <v>10074</v>
      </c>
      <c r="C2141" s="9" t="s">
        <v>5629</v>
      </c>
      <c r="D2141" s="11" t="s">
        <v>22</v>
      </c>
      <c r="E2141" s="9" t="s">
        <v>10075</v>
      </c>
      <c r="F2141" s="9" t="s">
        <v>10076</v>
      </c>
      <c r="G2141" s="11" t="s">
        <v>82</v>
      </c>
      <c r="H2141" s="11" t="s">
        <v>148</v>
      </c>
      <c r="I2141" s="11" t="s">
        <v>5632</v>
      </c>
      <c r="J2141" s="11" t="s">
        <v>27</v>
      </c>
      <c r="K2141" s="11" t="s">
        <v>28</v>
      </c>
      <c r="L2141" s="11" t="s">
        <v>43</v>
      </c>
      <c r="M2141" s="9" t="s">
        <v>169</v>
      </c>
      <c r="N2141" s="9" t="s">
        <v>5633</v>
      </c>
      <c r="O2141" s="11" t="s">
        <v>32</v>
      </c>
      <c r="P2141" s="11" t="s">
        <v>22</v>
      </c>
      <c r="Q2141" s="11" t="s">
        <v>10077</v>
      </c>
      <c r="R2141" s="11" t="s">
        <v>168</v>
      </c>
      <c r="S2141" s="9" t="s">
        <v>10078</v>
      </c>
      <c r="T2141" s="9" t="s">
        <v>8758</v>
      </c>
    </row>
    <row r="2142" customHeight="1" spans="1:20">
      <c r="A2142" s="10">
        <v>45203</v>
      </c>
      <c r="B2142" s="9" t="s">
        <v>10079</v>
      </c>
      <c r="C2142" s="9" t="s">
        <v>5822</v>
      </c>
      <c r="D2142" s="11" t="s">
        <v>22</v>
      </c>
      <c r="E2142" s="9" t="s">
        <v>10080</v>
      </c>
      <c r="F2142" s="9" t="s">
        <v>10081</v>
      </c>
      <c r="G2142" s="11" t="s">
        <v>82</v>
      </c>
      <c r="H2142" s="11" t="s">
        <v>22</v>
      </c>
      <c r="I2142" s="11" t="s">
        <v>5737</v>
      </c>
      <c r="J2142" s="11" t="s">
        <v>27</v>
      </c>
      <c r="K2142" s="11" t="s">
        <v>28</v>
      </c>
      <c r="L2142" s="11" t="s">
        <v>43</v>
      </c>
      <c r="M2142" s="9" t="s">
        <v>169</v>
      </c>
      <c r="N2142" s="9" t="s">
        <v>5633</v>
      </c>
      <c r="O2142" s="11" t="s">
        <v>32</v>
      </c>
      <c r="P2142" s="11" t="s">
        <v>22</v>
      </c>
      <c r="Q2142" s="11" t="s">
        <v>10082</v>
      </c>
      <c r="R2142" s="11" t="s">
        <v>168</v>
      </c>
      <c r="S2142" s="9" t="s">
        <v>10083</v>
      </c>
      <c r="T2142" s="9" t="s">
        <v>5690</v>
      </c>
    </row>
    <row r="2143" customHeight="1" spans="1:20">
      <c r="A2143" s="10">
        <v>45203</v>
      </c>
      <c r="B2143" s="9" t="s">
        <v>10084</v>
      </c>
      <c r="C2143" s="9" t="s">
        <v>5644</v>
      </c>
      <c r="D2143" s="11" t="s">
        <v>22</v>
      </c>
      <c r="E2143" s="9" t="s">
        <v>10085</v>
      </c>
      <c r="F2143" s="9" t="s">
        <v>10086</v>
      </c>
      <c r="G2143" s="11" t="s">
        <v>82</v>
      </c>
      <c r="H2143" s="11" t="s">
        <v>110</v>
      </c>
      <c r="I2143" s="11" t="s">
        <v>168</v>
      </c>
      <c r="J2143" s="11" t="s">
        <v>27</v>
      </c>
      <c r="K2143" s="11" t="s">
        <v>28</v>
      </c>
      <c r="L2143" s="11" t="s">
        <v>43</v>
      </c>
      <c r="M2143" s="9" t="s">
        <v>169</v>
      </c>
      <c r="N2143" s="9" t="s">
        <v>5633</v>
      </c>
      <c r="O2143" s="11" t="s">
        <v>32</v>
      </c>
      <c r="P2143" s="11" t="s">
        <v>22</v>
      </c>
      <c r="Q2143" s="11" t="s">
        <v>10087</v>
      </c>
      <c r="R2143" s="11" t="s">
        <v>168</v>
      </c>
      <c r="S2143" s="9" t="s">
        <v>10088</v>
      </c>
      <c r="T2143" s="9" t="s">
        <v>5668</v>
      </c>
    </row>
    <row r="2144" customHeight="1" spans="1:20">
      <c r="A2144" s="10">
        <v>45203</v>
      </c>
      <c r="B2144" s="9" t="s">
        <v>10089</v>
      </c>
      <c r="C2144" s="9" t="s">
        <v>5644</v>
      </c>
      <c r="D2144" s="11" t="s">
        <v>22</v>
      </c>
      <c r="E2144" s="9" t="s">
        <v>10090</v>
      </c>
      <c r="F2144" s="9" t="s">
        <v>3769</v>
      </c>
      <c r="G2144" s="11" t="s">
        <v>82</v>
      </c>
      <c r="H2144" s="11" t="s">
        <v>22</v>
      </c>
      <c r="I2144" s="11" t="s">
        <v>168</v>
      </c>
      <c r="J2144" s="11" t="s">
        <v>27</v>
      </c>
      <c r="K2144" s="11" t="s">
        <v>28</v>
      </c>
      <c r="L2144" s="11" t="s">
        <v>43</v>
      </c>
      <c r="M2144" s="9" t="s">
        <v>169</v>
      </c>
      <c r="N2144" s="9" t="s">
        <v>5633</v>
      </c>
      <c r="O2144" s="11" t="s">
        <v>32</v>
      </c>
      <c r="P2144" s="11" t="s">
        <v>22</v>
      </c>
      <c r="Q2144" s="11" t="s">
        <v>10091</v>
      </c>
      <c r="R2144" s="11" t="s">
        <v>168</v>
      </c>
      <c r="S2144" s="9" t="s">
        <v>10092</v>
      </c>
      <c r="T2144" s="9" t="s">
        <v>5636</v>
      </c>
    </row>
    <row r="2145" customHeight="1" spans="1:20">
      <c r="A2145" s="10">
        <v>45203</v>
      </c>
      <c r="B2145" s="9" t="s">
        <v>10093</v>
      </c>
      <c r="C2145" s="9" t="s">
        <v>5644</v>
      </c>
      <c r="D2145" s="11" t="s">
        <v>22</v>
      </c>
      <c r="E2145" s="9" t="s">
        <v>10094</v>
      </c>
      <c r="F2145" s="9" t="s">
        <v>10095</v>
      </c>
      <c r="G2145" s="11" t="s">
        <v>82</v>
      </c>
      <c r="H2145" s="11" t="s">
        <v>22</v>
      </c>
      <c r="I2145" s="11" t="s">
        <v>83</v>
      </c>
      <c r="J2145" s="11" t="s">
        <v>27</v>
      </c>
      <c r="K2145" s="11" t="s">
        <v>28</v>
      </c>
      <c r="L2145" s="11" t="s">
        <v>43</v>
      </c>
      <c r="M2145" s="9" t="s">
        <v>169</v>
      </c>
      <c r="N2145" s="9" t="s">
        <v>5633</v>
      </c>
      <c r="O2145" s="11" t="s">
        <v>32</v>
      </c>
      <c r="P2145" s="11" t="s">
        <v>22</v>
      </c>
      <c r="Q2145" s="11" t="s">
        <v>10096</v>
      </c>
      <c r="R2145" s="11" t="s">
        <v>168</v>
      </c>
      <c r="S2145" s="9" t="s">
        <v>10097</v>
      </c>
      <c r="T2145" s="9" t="s">
        <v>5636</v>
      </c>
    </row>
    <row r="2146" customHeight="1" spans="1:20">
      <c r="A2146" s="10">
        <v>45203</v>
      </c>
      <c r="B2146" s="9" t="s">
        <v>10098</v>
      </c>
      <c r="C2146" s="9" t="s">
        <v>5644</v>
      </c>
      <c r="D2146" s="11" t="s">
        <v>22</v>
      </c>
      <c r="E2146" s="9" t="s">
        <v>10099</v>
      </c>
      <c r="F2146" s="9" t="s">
        <v>10100</v>
      </c>
      <c r="G2146" s="11" t="s">
        <v>82</v>
      </c>
      <c r="H2146" s="11" t="s">
        <v>22</v>
      </c>
      <c r="I2146" s="11" t="s">
        <v>168</v>
      </c>
      <c r="J2146" s="11" t="s">
        <v>27</v>
      </c>
      <c r="K2146" s="11" t="s">
        <v>28</v>
      </c>
      <c r="L2146" s="11" t="s">
        <v>43</v>
      </c>
      <c r="M2146" s="9" t="s">
        <v>169</v>
      </c>
      <c r="N2146" s="9" t="s">
        <v>5633</v>
      </c>
      <c r="O2146" s="11" t="s">
        <v>32</v>
      </c>
      <c r="P2146" s="11" t="s">
        <v>22</v>
      </c>
      <c r="Q2146" s="11" t="s">
        <v>10101</v>
      </c>
      <c r="R2146" s="11" t="s">
        <v>168</v>
      </c>
      <c r="S2146" s="9" t="s">
        <v>10102</v>
      </c>
      <c r="T2146" s="9" t="s">
        <v>5649</v>
      </c>
    </row>
    <row r="2147" customHeight="1" spans="1:20">
      <c r="A2147" s="10">
        <v>45203</v>
      </c>
      <c r="B2147" s="9" t="s">
        <v>10103</v>
      </c>
      <c r="C2147" s="9" t="s">
        <v>5629</v>
      </c>
      <c r="D2147" s="11" t="s">
        <v>22</v>
      </c>
      <c r="E2147" s="9" t="s">
        <v>10104</v>
      </c>
      <c r="F2147" s="9" t="s">
        <v>10105</v>
      </c>
      <c r="G2147" s="11" t="s">
        <v>82</v>
      </c>
      <c r="H2147" s="11" t="s">
        <v>110</v>
      </c>
      <c r="I2147" s="11" t="s">
        <v>5632</v>
      </c>
      <c r="J2147" s="11" t="s">
        <v>27</v>
      </c>
      <c r="K2147" s="11" t="s">
        <v>28</v>
      </c>
      <c r="L2147" s="11" t="s">
        <v>43</v>
      </c>
      <c r="M2147" s="9" t="s">
        <v>169</v>
      </c>
      <c r="N2147" s="9" t="s">
        <v>5633</v>
      </c>
      <c r="O2147" s="11" t="s">
        <v>32</v>
      </c>
      <c r="P2147" s="11" t="s">
        <v>22</v>
      </c>
      <c r="Q2147" s="11" t="s">
        <v>10106</v>
      </c>
      <c r="R2147" s="11" t="s">
        <v>168</v>
      </c>
      <c r="S2147" s="9" t="s">
        <v>10107</v>
      </c>
      <c r="T2147" s="9" t="s">
        <v>5636</v>
      </c>
    </row>
    <row r="2148" customHeight="1" spans="1:20">
      <c r="A2148" s="10">
        <v>45203</v>
      </c>
      <c r="B2148" s="9" t="s">
        <v>10108</v>
      </c>
      <c r="C2148" s="9" t="s">
        <v>5879</v>
      </c>
      <c r="D2148" s="11" t="s">
        <v>22</v>
      </c>
      <c r="E2148" s="9" t="s">
        <v>10109</v>
      </c>
      <c r="F2148" s="9" t="s">
        <v>10110</v>
      </c>
      <c r="G2148" s="11" t="s">
        <v>82</v>
      </c>
      <c r="H2148" s="11" t="s">
        <v>110</v>
      </c>
      <c r="I2148" s="11" t="s">
        <v>5737</v>
      </c>
      <c r="J2148" s="11" t="s">
        <v>27</v>
      </c>
      <c r="K2148" s="11" t="s">
        <v>28</v>
      </c>
      <c r="L2148" s="11" t="s">
        <v>43</v>
      </c>
      <c r="M2148" s="9" t="s">
        <v>169</v>
      </c>
      <c r="N2148" s="9" t="s">
        <v>5633</v>
      </c>
      <c r="O2148" s="11" t="s">
        <v>32</v>
      </c>
      <c r="P2148" s="11" t="s">
        <v>22</v>
      </c>
      <c r="Q2148" s="11" t="s">
        <v>10111</v>
      </c>
      <c r="R2148" s="11" t="s">
        <v>168</v>
      </c>
      <c r="S2148" s="9" t="s">
        <v>10112</v>
      </c>
      <c r="T2148" s="9" t="s">
        <v>5668</v>
      </c>
    </row>
    <row r="2149" customHeight="1" spans="1:20">
      <c r="A2149" s="10">
        <v>45203</v>
      </c>
      <c r="B2149" s="9" t="s">
        <v>10113</v>
      </c>
      <c r="C2149" s="9" t="s">
        <v>6126</v>
      </c>
      <c r="D2149" s="11" t="s">
        <v>22</v>
      </c>
      <c r="E2149" s="9" t="s">
        <v>10114</v>
      </c>
      <c r="F2149" s="9" t="s">
        <v>10115</v>
      </c>
      <c r="G2149" s="11" t="s">
        <v>82</v>
      </c>
      <c r="H2149" s="11" t="s">
        <v>22</v>
      </c>
      <c r="I2149" s="11" t="s">
        <v>117</v>
      </c>
      <c r="J2149" s="11" t="s">
        <v>27</v>
      </c>
      <c r="K2149" s="11" t="s">
        <v>28</v>
      </c>
      <c r="L2149" s="11" t="s">
        <v>43</v>
      </c>
      <c r="M2149" s="9" t="s">
        <v>44</v>
      </c>
      <c r="N2149" s="9" t="s">
        <v>743</v>
      </c>
      <c r="O2149" s="11" t="s">
        <v>32</v>
      </c>
      <c r="P2149" s="11" t="s">
        <v>22</v>
      </c>
      <c r="Q2149" s="11" t="s">
        <v>10116</v>
      </c>
      <c r="R2149" s="11" t="s">
        <v>46</v>
      </c>
      <c r="S2149" s="9" t="s">
        <v>10117</v>
      </c>
      <c r="T2149" s="9" t="s">
        <v>10118</v>
      </c>
    </row>
    <row r="2150" customHeight="1" spans="1:20">
      <c r="A2150" s="10">
        <v>45203</v>
      </c>
      <c r="B2150" s="9" t="s">
        <v>10119</v>
      </c>
      <c r="C2150" s="9" t="s">
        <v>6126</v>
      </c>
      <c r="D2150" s="11" t="s">
        <v>22</v>
      </c>
      <c r="E2150" s="9" t="s">
        <v>10120</v>
      </c>
      <c r="F2150" s="9" t="s">
        <v>10121</v>
      </c>
      <c r="G2150" s="11" t="s">
        <v>82</v>
      </c>
      <c r="H2150" s="11" t="s">
        <v>22</v>
      </c>
      <c r="I2150" s="11" t="s">
        <v>5215</v>
      </c>
      <c r="J2150" s="11" t="s">
        <v>27</v>
      </c>
      <c r="K2150" s="11" t="s">
        <v>28</v>
      </c>
      <c r="L2150" s="11" t="s">
        <v>5216</v>
      </c>
      <c r="M2150" s="9" t="s">
        <v>30</v>
      </c>
      <c r="N2150" s="9" t="s">
        <v>743</v>
      </c>
      <c r="O2150" s="11" t="s">
        <v>32</v>
      </c>
      <c r="P2150" s="11" t="s">
        <v>22</v>
      </c>
      <c r="Q2150" s="11" t="s">
        <v>10122</v>
      </c>
      <c r="R2150" s="11" t="s">
        <v>46</v>
      </c>
      <c r="S2150" s="9" t="s">
        <v>10123</v>
      </c>
      <c r="T2150" s="9" t="s">
        <v>10124</v>
      </c>
    </row>
    <row r="2151" customHeight="1" spans="1:20">
      <c r="A2151" s="10">
        <v>45203</v>
      </c>
      <c r="B2151" s="9" t="s">
        <v>10125</v>
      </c>
      <c r="C2151" s="9" t="s">
        <v>6126</v>
      </c>
      <c r="D2151" s="11" t="s">
        <v>22</v>
      </c>
      <c r="E2151" s="9" t="s">
        <v>10126</v>
      </c>
      <c r="F2151" s="9" t="s">
        <v>10127</v>
      </c>
      <c r="G2151" s="11" t="s">
        <v>82</v>
      </c>
      <c r="H2151" s="11" t="s">
        <v>22</v>
      </c>
      <c r="I2151" s="11" t="s">
        <v>175</v>
      </c>
      <c r="J2151" s="11" t="s">
        <v>27</v>
      </c>
      <c r="K2151" s="11" t="s">
        <v>28</v>
      </c>
      <c r="L2151" s="11" t="s">
        <v>43</v>
      </c>
      <c r="M2151" s="9" t="s">
        <v>44</v>
      </c>
      <c r="N2151" s="9" t="s">
        <v>743</v>
      </c>
      <c r="O2151" s="11" t="s">
        <v>32</v>
      </c>
      <c r="P2151" s="11" t="s">
        <v>22</v>
      </c>
      <c r="Q2151" s="11" t="s">
        <v>10128</v>
      </c>
      <c r="R2151" s="11" t="s">
        <v>46</v>
      </c>
      <c r="S2151" s="9" t="s">
        <v>10129</v>
      </c>
      <c r="T2151" s="9" t="s">
        <v>10130</v>
      </c>
    </row>
    <row r="2152" customHeight="1" spans="1:20">
      <c r="A2152" s="10">
        <v>45203</v>
      </c>
      <c r="B2152" s="9" t="s">
        <v>10131</v>
      </c>
      <c r="C2152" s="9" t="s">
        <v>6126</v>
      </c>
      <c r="D2152" s="11" t="s">
        <v>22</v>
      </c>
      <c r="E2152" s="9" t="s">
        <v>10132</v>
      </c>
      <c r="F2152" s="9" t="s">
        <v>10133</v>
      </c>
      <c r="G2152" s="11" t="s">
        <v>82</v>
      </c>
      <c r="H2152" s="11" t="s">
        <v>22</v>
      </c>
      <c r="I2152" s="11" t="s">
        <v>576</v>
      </c>
      <c r="J2152" s="11" t="s">
        <v>27</v>
      </c>
      <c r="K2152" s="11" t="s">
        <v>28</v>
      </c>
      <c r="L2152" s="11" t="s">
        <v>43</v>
      </c>
      <c r="M2152" s="9" t="s">
        <v>44</v>
      </c>
      <c r="N2152" s="9" t="s">
        <v>743</v>
      </c>
      <c r="O2152" s="11" t="s">
        <v>32</v>
      </c>
      <c r="P2152" s="11" t="s">
        <v>22</v>
      </c>
      <c r="Q2152" s="11" t="s">
        <v>10134</v>
      </c>
      <c r="R2152" s="11" t="s">
        <v>46</v>
      </c>
      <c r="S2152" s="9" t="s">
        <v>10135</v>
      </c>
      <c r="T2152" s="9" t="s">
        <v>10136</v>
      </c>
    </row>
    <row r="2153" customHeight="1" spans="1:20">
      <c r="A2153" s="10">
        <v>45203</v>
      </c>
      <c r="B2153" s="9" t="s">
        <v>10137</v>
      </c>
      <c r="C2153" s="9" t="s">
        <v>6126</v>
      </c>
      <c r="D2153" s="11" t="s">
        <v>22</v>
      </c>
      <c r="E2153" s="9" t="s">
        <v>10138</v>
      </c>
      <c r="F2153" s="9" t="s">
        <v>10139</v>
      </c>
      <c r="G2153" s="11" t="s">
        <v>82</v>
      </c>
      <c r="H2153" s="11" t="s">
        <v>22</v>
      </c>
      <c r="I2153" s="11" t="s">
        <v>207</v>
      </c>
      <c r="J2153" s="11" t="s">
        <v>27</v>
      </c>
      <c r="K2153" s="11" t="s">
        <v>28</v>
      </c>
      <c r="L2153" s="11" t="s">
        <v>43</v>
      </c>
      <c r="M2153" s="9" t="s">
        <v>30</v>
      </c>
      <c r="N2153" s="9" t="s">
        <v>743</v>
      </c>
      <c r="O2153" s="11" t="s">
        <v>32</v>
      </c>
      <c r="P2153" s="11" t="s">
        <v>22</v>
      </c>
      <c r="Q2153" s="11" t="s">
        <v>10140</v>
      </c>
      <c r="R2153" s="11" t="s">
        <v>46</v>
      </c>
      <c r="S2153" s="9" t="s">
        <v>10141</v>
      </c>
      <c r="T2153" s="9" t="s">
        <v>10142</v>
      </c>
    </row>
    <row r="2154" customHeight="1" spans="1:20">
      <c r="A2154" s="10">
        <v>45203</v>
      </c>
      <c r="B2154" s="9" t="s">
        <v>10143</v>
      </c>
      <c r="C2154" s="9" t="s">
        <v>6126</v>
      </c>
      <c r="D2154" s="11" t="s">
        <v>22</v>
      </c>
      <c r="E2154" s="9" t="s">
        <v>10144</v>
      </c>
      <c r="F2154" s="9" t="s">
        <v>10145</v>
      </c>
      <c r="G2154" s="11" t="s">
        <v>53</v>
      </c>
      <c r="H2154" s="11" t="s">
        <v>22</v>
      </c>
      <c r="I2154" s="11" t="s">
        <v>277</v>
      </c>
      <c r="J2154" s="11" t="s">
        <v>27</v>
      </c>
      <c r="K2154" s="11" t="s">
        <v>28</v>
      </c>
      <c r="L2154" s="11" t="s">
        <v>43</v>
      </c>
      <c r="M2154" s="9" t="s">
        <v>44</v>
      </c>
      <c r="N2154" s="9" t="s">
        <v>743</v>
      </c>
      <c r="O2154" s="11" t="s">
        <v>32</v>
      </c>
      <c r="P2154" s="11" t="s">
        <v>22</v>
      </c>
      <c r="Q2154" s="11" t="s">
        <v>10146</v>
      </c>
      <c r="R2154" s="11" t="s">
        <v>46</v>
      </c>
      <c r="S2154" s="9" t="s">
        <v>10147</v>
      </c>
      <c r="T2154" s="9" t="s">
        <v>10148</v>
      </c>
    </row>
    <row r="2155" customHeight="1" spans="1:20">
      <c r="A2155" s="10">
        <v>45203</v>
      </c>
      <c r="B2155" s="9" t="s">
        <v>10149</v>
      </c>
      <c r="C2155" s="9" t="s">
        <v>6126</v>
      </c>
      <c r="D2155" s="11" t="s">
        <v>22</v>
      </c>
      <c r="E2155" s="9" t="s">
        <v>10150</v>
      </c>
      <c r="F2155" s="9" t="s">
        <v>10151</v>
      </c>
      <c r="G2155" s="11" t="s">
        <v>53</v>
      </c>
      <c r="H2155" s="11" t="s">
        <v>22</v>
      </c>
      <c r="I2155" s="11" t="s">
        <v>162</v>
      </c>
      <c r="J2155" s="11" t="s">
        <v>27</v>
      </c>
      <c r="K2155" s="11" t="s">
        <v>28</v>
      </c>
      <c r="L2155" s="11" t="s">
        <v>43</v>
      </c>
      <c r="M2155" s="9" t="s">
        <v>30</v>
      </c>
      <c r="N2155" s="9" t="s">
        <v>743</v>
      </c>
      <c r="O2155" s="11" t="s">
        <v>32</v>
      </c>
      <c r="P2155" s="11" t="s">
        <v>22</v>
      </c>
      <c r="Q2155" s="11" t="s">
        <v>10152</v>
      </c>
      <c r="R2155" s="11" t="s">
        <v>46</v>
      </c>
      <c r="S2155" s="9" t="s">
        <v>10153</v>
      </c>
      <c r="T2155" s="9" t="s">
        <v>10154</v>
      </c>
    </row>
    <row r="2156" customHeight="1" spans="1:20">
      <c r="A2156" s="10">
        <v>45203</v>
      </c>
      <c r="B2156" s="9" t="s">
        <v>10155</v>
      </c>
      <c r="C2156" s="9" t="s">
        <v>6126</v>
      </c>
      <c r="D2156" s="11" t="s">
        <v>22</v>
      </c>
      <c r="E2156" s="9" t="s">
        <v>10156</v>
      </c>
      <c r="F2156" s="9" t="s">
        <v>10157</v>
      </c>
      <c r="G2156" s="11" t="s">
        <v>130</v>
      </c>
      <c r="H2156" s="11" t="s">
        <v>110</v>
      </c>
      <c r="I2156" s="11" t="s">
        <v>207</v>
      </c>
      <c r="J2156" s="11" t="s">
        <v>27</v>
      </c>
      <c r="K2156" s="11" t="s">
        <v>28</v>
      </c>
      <c r="L2156" s="11" t="s">
        <v>43</v>
      </c>
      <c r="M2156" s="9" t="s">
        <v>30</v>
      </c>
      <c r="N2156" s="9" t="s">
        <v>743</v>
      </c>
      <c r="O2156" s="11" t="s">
        <v>32</v>
      </c>
      <c r="P2156" s="11" t="s">
        <v>22</v>
      </c>
      <c r="Q2156" s="11" t="s">
        <v>10158</v>
      </c>
      <c r="R2156" s="11" t="s">
        <v>46</v>
      </c>
      <c r="S2156" s="9" t="s">
        <v>10159</v>
      </c>
      <c r="T2156" s="9" t="s">
        <v>10160</v>
      </c>
    </row>
    <row r="2157" customHeight="1" spans="1:20">
      <c r="A2157" s="10">
        <v>45203</v>
      </c>
      <c r="B2157" s="9" t="s">
        <v>10161</v>
      </c>
      <c r="C2157" s="9" t="s">
        <v>6126</v>
      </c>
      <c r="D2157" s="11" t="s">
        <v>22</v>
      </c>
      <c r="E2157" s="9" t="s">
        <v>10162</v>
      </c>
      <c r="F2157" s="9" t="s">
        <v>10163</v>
      </c>
      <c r="G2157" s="11" t="s">
        <v>82</v>
      </c>
      <c r="H2157" s="11" t="s">
        <v>22</v>
      </c>
      <c r="I2157" s="11" t="s">
        <v>732</v>
      </c>
      <c r="J2157" s="11" t="s">
        <v>27</v>
      </c>
      <c r="K2157" s="11" t="s">
        <v>28</v>
      </c>
      <c r="L2157" s="11" t="s">
        <v>43</v>
      </c>
      <c r="M2157" s="9" t="s">
        <v>44</v>
      </c>
      <c r="N2157" s="9" t="s">
        <v>743</v>
      </c>
      <c r="O2157" s="11" t="s">
        <v>32</v>
      </c>
      <c r="P2157" s="11" t="s">
        <v>22</v>
      </c>
      <c r="Q2157" s="11" t="s">
        <v>10164</v>
      </c>
      <c r="R2157" s="11" t="s">
        <v>46</v>
      </c>
      <c r="S2157" s="9" t="s">
        <v>10165</v>
      </c>
      <c r="T2157" s="9" t="s">
        <v>10166</v>
      </c>
    </row>
    <row r="2158" customHeight="1" spans="1:20">
      <c r="A2158" s="10">
        <v>45203</v>
      </c>
      <c r="B2158" s="9" t="s">
        <v>10167</v>
      </c>
      <c r="C2158" s="9" t="s">
        <v>7465</v>
      </c>
      <c r="D2158" s="11" t="s">
        <v>22</v>
      </c>
      <c r="E2158" s="9" t="s">
        <v>10168</v>
      </c>
      <c r="F2158" s="9" t="s">
        <v>10169</v>
      </c>
      <c r="G2158" s="11" t="s">
        <v>194</v>
      </c>
      <c r="H2158" s="11" t="s">
        <v>540</v>
      </c>
      <c r="I2158" s="11" t="s">
        <v>131</v>
      </c>
      <c r="J2158" s="11" t="s">
        <v>27</v>
      </c>
      <c r="K2158" s="11" t="s">
        <v>76</v>
      </c>
      <c r="L2158" s="11" t="s">
        <v>43</v>
      </c>
      <c r="M2158" s="9" t="s">
        <v>44</v>
      </c>
      <c r="N2158" s="9" t="s">
        <v>31</v>
      </c>
      <c r="O2158" s="11" t="s">
        <v>32</v>
      </c>
      <c r="P2158" s="11" t="s">
        <v>22</v>
      </c>
      <c r="Q2158" s="11" t="s">
        <v>10170</v>
      </c>
      <c r="R2158" s="11" t="s">
        <v>46</v>
      </c>
      <c r="S2158" s="9" t="s">
        <v>10171</v>
      </c>
      <c r="T2158" s="9" t="s">
        <v>10172</v>
      </c>
    </row>
    <row r="2159" customHeight="1" spans="1:20">
      <c r="A2159" s="10">
        <v>45203</v>
      </c>
      <c r="B2159" s="9" t="s">
        <v>10173</v>
      </c>
      <c r="C2159" s="9" t="s">
        <v>7465</v>
      </c>
      <c r="D2159" s="11" t="s">
        <v>22</v>
      </c>
      <c r="E2159" s="9" t="s">
        <v>10174</v>
      </c>
      <c r="F2159" s="9" t="s">
        <v>10175</v>
      </c>
      <c r="G2159" s="11" t="s">
        <v>82</v>
      </c>
      <c r="H2159" s="11" t="s">
        <v>22</v>
      </c>
      <c r="I2159" s="11" t="s">
        <v>83</v>
      </c>
      <c r="J2159" s="11" t="s">
        <v>27</v>
      </c>
      <c r="K2159" s="11" t="s">
        <v>28</v>
      </c>
      <c r="L2159" s="11" t="s">
        <v>43</v>
      </c>
      <c r="M2159" s="9" t="s">
        <v>44</v>
      </c>
      <c r="N2159" s="9" t="s">
        <v>31</v>
      </c>
      <c r="O2159" s="11" t="s">
        <v>32</v>
      </c>
      <c r="P2159" s="11" t="s">
        <v>22</v>
      </c>
      <c r="Q2159" s="11" t="s">
        <v>10176</v>
      </c>
      <c r="R2159" s="11" t="s">
        <v>46</v>
      </c>
      <c r="S2159" s="9" t="s">
        <v>10177</v>
      </c>
      <c r="T2159" s="9" t="s">
        <v>10178</v>
      </c>
    </row>
    <row r="2160" customHeight="1" spans="1:20">
      <c r="A2160" s="10">
        <v>45203</v>
      </c>
      <c r="B2160" s="9" t="s">
        <v>10179</v>
      </c>
      <c r="C2160" s="9" t="s">
        <v>7120</v>
      </c>
      <c r="D2160" s="11" t="s">
        <v>22</v>
      </c>
      <c r="E2160" s="9" t="s">
        <v>10180</v>
      </c>
      <c r="F2160" s="9" t="s">
        <v>10181</v>
      </c>
      <c r="G2160" s="11" t="s">
        <v>82</v>
      </c>
      <c r="H2160" s="11" t="s">
        <v>22</v>
      </c>
      <c r="I2160" s="11" t="s">
        <v>162</v>
      </c>
      <c r="J2160" s="11" t="s">
        <v>27</v>
      </c>
      <c r="K2160" s="11" t="s">
        <v>28</v>
      </c>
      <c r="L2160" s="11" t="s">
        <v>43</v>
      </c>
      <c r="M2160" s="9" t="s">
        <v>30</v>
      </c>
      <c r="N2160" s="9" t="s">
        <v>31</v>
      </c>
      <c r="O2160" s="11" t="s">
        <v>32</v>
      </c>
      <c r="P2160" s="11" t="s">
        <v>22</v>
      </c>
      <c r="Q2160" s="11" t="s">
        <v>10182</v>
      </c>
      <c r="R2160" s="11" t="s">
        <v>46</v>
      </c>
      <c r="S2160" s="9" t="s">
        <v>10183</v>
      </c>
      <c r="T2160" s="9" t="s">
        <v>10184</v>
      </c>
    </row>
    <row r="2161" customHeight="1" spans="1:20">
      <c r="A2161" s="10">
        <v>45203</v>
      </c>
      <c r="B2161" s="9" t="s">
        <v>10185</v>
      </c>
      <c r="C2161" s="9" t="s">
        <v>7120</v>
      </c>
      <c r="D2161" s="11" t="s">
        <v>22</v>
      </c>
      <c r="E2161" s="9" t="s">
        <v>10186</v>
      </c>
      <c r="F2161" s="9" t="s">
        <v>8639</v>
      </c>
      <c r="G2161" s="11" t="s">
        <v>82</v>
      </c>
      <c r="H2161" s="11" t="s">
        <v>22</v>
      </c>
      <c r="I2161" s="11" t="s">
        <v>299</v>
      </c>
      <c r="J2161" s="11" t="s">
        <v>27</v>
      </c>
      <c r="K2161" s="11" t="s">
        <v>28</v>
      </c>
      <c r="L2161" s="11" t="s">
        <v>43</v>
      </c>
      <c r="M2161" s="9" t="s">
        <v>30</v>
      </c>
      <c r="N2161" s="9" t="s">
        <v>31</v>
      </c>
      <c r="O2161" s="11" t="s">
        <v>32</v>
      </c>
      <c r="P2161" s="11" t="s">
        <v>22</v>
      </c>
      <c r="Q2161" s="11" t="s">
        <v>10187</v>
      </c>
      <c r="R2161" s="11" t="s">
        <v>46</v>
      </c>
      <c r="S2161" s="9" t="s">
        <v>10188</v>
      </c>
      <c r="T2161" s="9" t="s">
        <v>10189</v>
      </c>
    </row>
    <row r="2162" customHeight="1" spans="1:20">
      <c r="A2162" s="10">
        <v>45203</v>
      </c>
      <c r="B2162" s="9" t="s">
        <v>10190</v>
      </c>
      <c r="C2162" s="9" t="s">
        <v>7120</v>
      </c>
      <c r="D2162" s="11" t="s">
        <v>22</v>
      </c>
      <c r="E2162" s="9" t="s">
        <v>10191</v>
      </c>
      <c r="F2162" s="9" t="s">
        <v>10192</v>
      </c>
      <c r="G2162" s="11" t="s">
        <v>82</v>
      </c>
      <c r="H2162" s="11" t="s">
        <v>22</v>
      </c>
      <c r="I2162" s="11" t="s">
        <v>253</v>
      </c>
      <c r="J2162" s="11" t="s">
        <v>27</v>
      </c>
      <c r="K2162" s="11" t="s">
        <v>28</v>
      </c>
      <c r="L2162" s="11" t="s">
        <v>43</v>
      </c>
      <c r="M2162" s="9" t="s">
        <v>44</v>
      </c>
      <c r="N2162" s="9" t="s">
        <v>31</v>
      </c>
      <c r="O2162" s="11" t="s">
        <v>32</v>
      </c>
      <c r="P2162" s="11" t="s">
        <v>22</v>
      </c>
      <c r="Q2162" s="11" t="s">
        <v>10193</v>
      </c>
      <c r="R2162" s="11" t="s">
        <v>46</v>
      </c>
      <c r="S2162" s="9" t="s">
        <v>10194</v>
      </c>
      <c r="T2162" s="9" t="s">
        <v>10195</v>
      </c>
    </row>
    <row r="2163" customHeight="1" spans="1:20">
      <c r="A2163" s="10">
        <v>45203</v>
      </c>
      <c r="B2163" s="9" t="s">
        <v>10196</v>
      </c>
      <c r="C2163" s="9" t="s">
        <v>204</v>
      </c>
      <c r="D2163" s="11" t="s">
        <v>22</v>
      </c>
      <c r="E2163" s="9" t="s">
        <v>10197</v>
      </c>
      <c r="F2163" s="9" t="s">
        <v>9036</v>
      </c>
      <c r="G2163" s="11" t="s">
        <v>130</v>
      </c>
      <c r="H2163" s="11" t="s">
        <v>22</v>
      </c>
      <c r="I2163" s="11" t="s">
        <v>241</v>
      </c>
      <c r="J2163" s="11" t="s">
        <v>27</v>
      </c>
      <c r="K2163" s="11" t="s">
        <v>28</v>
      </c>
      <c r="L2163" s="11" t="s">
        <v>43</v>
      </c>
      <c r="M2163" s="9" t="s">
        <v>44</v>
      </c>
      <c r="N2163" s="9" t="s">
        <v>208</v>
      </c>
      <c r="O2163" s="11" t="s">
        <v>32</v>
      </c>
      <c r="P2163" s="11" t="s">
        <v>22</v>
      </c>
      <c r="Q2163" s="11" t="s">
        <v>10198</v>
      </c>
      <c r="R2163" s="11" t="s">
        <v>56</v>
      </c>
      <c r="S2163" s="20" t="s">
        <v>10199</v>
      </c>
      <c r="T2163" s="9" t="s">
        <v>22</v>
      </c>
    </row>
    <row r="2164" customHeight="1" spans="1:20">
      <c r="A2164" s="10">
        <v>45203</v>
      </c>
      <c r="B2164" s="9" t="s">
        <v>10200</v>
      </c>
      <c r="C2164" s="9" t="s">
        <v>204</v>
      </c>
      <c r="D2164" s="11" t="s">
        <v>22</v>
      </c>
      <c r="E2164" s="9" t="s">
        <v>10201</v>
      </c>
      <c r="F2164" s="9" t="s">
        <v>10202</v>
      </c>
      <c r="G2164" s="11" t="s">
        <v>130</v>
      </c>
      <c r="H2164" s="11" t="s">
        <v>22</v>
      </c>
      <c r="I2164" s="11" t="s">
        <v>241</v>
      </c>
      <c r="J2164" s="11" t="s">
        <v>27</v>
      </c>
      <c r="K2164" s="11" t="s">
        <v>28</v>
      </c>
      <c r="L2164" s="11" t="s">
        <v>43</v>
      </c>
      <c r="M2164" s="9" t="s">
        <v>30</v>
      </c>
      <c r="N2164" s="9" t="s">
        <v>208</v>
      </c>
      <c r="O2164" s="11" t="s">
        <v>32</v>
      </c>
      <c r="P2164" s="11" t="s">
        <v>22</v>
      </c>
      <c r="Q2164" s="11" t="s">
        <v>10203</v>
      </c>
      <c r="R2164" s="11" t="s">
        <v>56</v>
      </c>
      <c r="S2164" s="9" t="s">
        <v>10204</v>
      </c>
      <c r="T2164" s="9" t="s">
        <v>22</v>
      </c>
    </row>
    <row r="2165" customHeight="1" spans="1:20">
      <c r="A2165" s="10">
        <v>45203</v>
      </c>
      <c r="B2165" s="9" t="s">
        <v>10205</v>
      </c>
      <c r="C2165" s="9" t="s">
        <v>204</v>
      </c>
      <c r="D2165" s="11" t="s">
        <v>22</v>
      </c>
      <c r="E2165" s="9" t="s">
        <v>10206</v>
      </c>
      <c r="F2165" s="9" t="s">
        <v>10207</v>
      </c>
      <c r="G2165" s="11" t="s">
        <v>25</v>
      </c>
      <c r="H2165" s="11" t="s">
        <v>22</v>
      </c>
      <c r="I2165" s="11" t="s">
        <v>270</v>
      </c>
      <c r="J2165" s="11" t="s">
        <v>27</v>
      </c>
      <c r="K2165" s="11" t="s">
        <v>28</v>
      </c>
      <c r="L2165" s="11" t="s">
        <v>43</v>
      </c>
      <c r="M2165" s="9" t="s">
        <v>30</v>
      </c>
      <c r="N2165" s="9" t="s">
        <v>208</v>
      </c>
      <c r="O2165" s="11" t="s">
        <v>32</v>
      </c>
      <c r="P2165" s="11" t="s">
        <v>22</v>
      </c>
      <c r="Q2165" s="11" t="s">
        <v>10208</v>
      </c>
      <c r="R2165" s="11" t="s">
        <v>56</v>
      </c>
      <c r="S2165" s="9" t="s">
        <v>10209</v>
      </c>
      <c r="T2165" s="9" t="s">
        <v>22</v>
      </c>
    </row>
    <row r="2166" customHeight="1" spans="1:20">
      <c r="A2166" s="10">
        <v>45203</v>
      </c>
      <c r="B2166" s="9" t="s">
        <v>10210</v>
      </c>
      <c r="C2166" s="9" t="s">
        <v>204</v>
      </c>
      <c r="D2166" s="11" t="s">
        <v>22</v>
      </c>
      <c r="E2166" s="9" t="s">
        <v>10211</v>
      </c>
      <c r="F2166" s="9" t="s">
        <v>10212</v>
      </c>
      <c r="G2166" s="11" t="s">
        <v>336</v>
      </c>
      <c r="H2166" s="11" t="s">
        <v>148</v>
      </c>
      <c r="I2166" s="11" t="s">
        <v>864</v>
      </c>
      <c r="J2166" s="11" t="s">
        <v>27</v>
      </c>
      <c r="K2166" s="11" t="s">
        <v>28</v>
      </c>
      <c r="L2166" s="11" t="s">
        <v>43</v>
      </c>
      <c r="M2166" s="9" t="s">
        <v>44</v>
      </c>
      <c r="N2166" s="9" t="s">
        <v>208</v>
      </c>
      <c r="O2166" s="11" t="s">
        <v>32</v>
      </c>
      <c r="P2166" s="11" t="s">
        <v>22</v>
      </c>
      <c r="Q2166" s="11" t="s">
        <v>10213</v>
      </c>
      <c r="R2166" s="11" t="s">
        <v>46</v>
      </c>
      <c r="S2166" s="9" t="s">
        <v>10214</v>
      </c>
      <c r="T2166" s="9" t="s">
        <v>22</v>
      </c>
    </row>
    <row r="2167" customHeight="1" spans="1:20">
      <c r="A2167" s="10">
        <v>45203</v>
      </c>
      <c r="B2167" s="9" t="s">
        <v>10215</v>
      </c>
      <c r="C2167" s="9" t="s">
        <v>204</v>
      </c>
      <c r="D2167" s="11" t="s">
        <v>22</v>
      </c>
      <c r="E2167" s="9" t="s">
        <v>10216</v>
      </c>
      <c r="F2167" s="9" t="s">
        <v>10217</v>
      </c>
      <c r="G2167" s="11" t="s">
        <v>336</v>
      </c>
      <c r="H2167" s="11" t="s">
        <v>418</v>
      </c>
      <c r="I2167" s="11" t="s">
        <v>277</v>
      </c>
      <c r="J2167" s="11" t="s">
        <v>27</v>
      </c>
      <c r="K2167" s="11" t="s">
        <v>28</v>
      </c>
      <c r="L2167" s="11" t="s">
        <v>43</v>
      </c>
      <c r="M2167" s="9" t="s">
        <v>30</v>
      </c>
      <c r="N2167" s="9" t="s">
        <v>208</v>
      </c>
      <c r="O2167" s="11" t="s">
        <v>32</v>
      </c>
      <c r="P2167" s="11" t="s">
        <v>22</v>
      </c>
      <c r="Q2167" s="11" t="s">
        <v>10218</v>
      </c>
      <c r="R2167" s="11" t="s">
        <v>56</v>
      </c>
      <c r="S2167" s="9" t="s">
        <v>10219</v>
      </c>
      <c r="T2167" s="9" t="s">
        <v>22</v>
      </c>
    </row>
    <row r="2168" customHeight="1" spans="1:20">
      <c r="A2168" s="10">
        <v>45203</v>
      </c>
      <c r="B2168" s="9" t="s">
        <v>10220</v>
      </c>
      <c r="C2168" s="9" t="s">
        <v>204</v>
      </c>
      <c r="D2168" s="11" t="s">
        <v>22</v>
      </c>
      <c r="E2168" s="9" t="s">
        <v>10221</v>
      </c>
      <c r="F2168" s="9" t="s">
        <v>10222</v>
      </c>
      <c r="G2168" s="11" t="s">
        <v>336</v>
      </c>
      <c r="H2168" s="11" t="s">
        <v>137</v>
      </c>
      <c r="I2168" s="11" t="s">
        <v>162</v>
      </c>
      <c r="J2168" s="11" t="s">
        <v>27</v>
      </c>
      <c r="K2168" s="11" t="s">
        <v>28</v>
      </c>
      <c r="L2168" s="11" t="s">
        <v>43</v>
      </c>
      <c r="M2168" s="9" t="s">
        <v>44</v>
      </c>
      <c r="N2168" s="9" t="s">
        <v>208</v>
      </c>
      <c r="O2168" s="11" t="s">
        <v>32</v>
      </c>
      <c r="P2168" s="11" t="s">
        <v>22</v>
      </c>
      <c r="Q2168" s="11" t="s">
        <v>10223</v>
      </c>
      <c r="R2168" s="11" t="s">
        <v>56</v>
      </c>
      <c r="S2168" s="9" t="s">
        <v>10224</v>
      </c>
      <c r="T2168" s="9" t="s">
        <v>22</v>
      </c>
    </row>
    <row r="2169" customHeight="1" spans="1:20">
      <c r="A2169" s="10">
        <v>45203</v>
      </c>
      <c r="B2169" s="9" t="s">
        <v>10225</v>
      </c>
      <c r="C2169" s="9" t="s">
        <v>204</v>
      </c>
      <c r="D2169" s="11" t="s">
        <v>22</v>
      </c>
      <c r="E2169" s="9" t="s">
        <v>10226</v>
      </c>
      <c r="F2169" s="9" t="s">
        <v>10227</v>
      </c>
      <c r="G2169" s="11" t="s">
        <v>82</v>
      </c>
      <c r="H2169" s="11" t="s">
        <v>22</v>
      </c>
      <c r="I2169" s="11" t="s">
        <v>412</v>
      </c>
      <c r="J2169" s="11" t="s">
        <v>27</v>
      </c>
      <c r="K2169" s="11" t="s">
        <v>28</v>
      </c>
      <c r="L2169" s="11" t="s">
        <v>43</v>
      </c>
      <c r="M2169" s="9" t="s">
        <v>44</v>
      </c>
      <c r="N2169" s="9" t="s">
        <v>208</v>
      </c>
      <c r="O2169" s="11" t="s">
        <v>32</v>
      </c>
      <c r="P2169" s="11" t="s">
        <v>22</v>
      </c>
      <c r="Q2169" s="11" t="s">
        <v>10228</v>
      </c>
      <c r="R2169" s="11" t="s">
        <v>56</v>
      </c>
      <c r="S2169" s="9" t="s">
        <v>10229</v>
      </c>
      <c r="T2169" s="9" t="s">
        <v>22</v>
      </c>
    </row>
    <row r="2170" customHeight="1" spans="1:20">
      <c r="A2170" s="10">
        <v>45203</v>
      </c>
      <c r="B2170" s="9" t="s">
        <v>10230</v>
      </c>
      <c r="C2170" s="9" t="s">
        <v>393</v>
      </c>
      <c r="D2170" s="11" t="s">
        <v>22</v>
      </c>
      <c r="E2170" s="9" t="s">
        <v>10231</v>
      </c>
      <c r="F2170" s="9" t="s">
        <v>10232</v>
      </c>
      <c r="G2170" s="11" t="s">
        <v>41</v>
      </c>
      <c r="H2170" s="11" t="s">
        <v>22</v>
      </c>
      <c r="I2170" s="11" t="s">
        <v>26</v>
      </c>
      <c r="J2170" s="11" t="s">
        <v>27</v>
      </c>
      <c r="K2170" s="11" t="s">
        <v>76</v>
      </c>
      <c r="L2170" s="11" t="s">
        <v>29</v>
      </c>
      <c r="M2170" s="9" t="s">
        <v>30</v>
      </c>
      <c r="N2170" s="9" t="s">
        <v>31</v>
      </c>
      <c r="O2170" s="11" t="s">
        <v>32</v>
      </c>
      <c r="P2170" s="11" t="s">
        <v>22</v>
      </c>
      <c r="Q2170" s="11" t="s">
        <v>10233</v>
      </c>
      <c r="R2170" s="11" t="s">
        <v>34</v>
      </c>
      <c r="S2170" s="9" t="s">
        <v>10234</v>
      </c>
      <c r="T2170" s="9" t="s">
        <v>10235</v>
      </c>
    </row>
    <row r="2171" customHeight="1" spans="1:20">
      <c r="A2171" s="10">
        <v>45203</v>
      </c>
      <c r="B2171" s="9" t="s">
        <v>10236</v>
      </c>
      <c r="C2171" s="9" t="s">
        <v>399</v>
      </c>
      <c r="D2171" s="11" t="s">
        <v>22</v>
      </c>
      <c r="E2171" s="9" t="s">
        <v>10237</v>
      </c>
      <c r="F2171" s="9" t="s">
        <v>10238</v>
      </c>
      <c r="G2171" s="11" t="s">
        <v>25</v>
      </c>
      <c r="H2171" s="11" t="s">
        <v>22</v>
      </c>
      <c r="I2171" s="11" t="s">
        <v>880</v>
      </c>
      <c r="J2171" s="11" t="s">
        <v>27</v>
      </c>
      <c r="K2171" s="11" t="s">
        <v>28</v>
      </c>
      <c r="L2171" s="11" t="s">
        <v>43</v>
      </c>
      <c r="M2171" s="9" t="s">
        <v>30</v>
      </c>
      <c r="N2171" s="9" t="s">
        <v>31</v>
      </c>
      <c r="O2171" s="11" t="s">
        <v>32</v>
      </c>
      <c r="P2171" s="11" t="s">
        <v>22</v>
      </c>
      <c r="Q2171" s="11" t="s">
        <v>10239</v>
      </c>
      <c r="R2171" s="11" t="s">
        <v>46</v>
      </c>
      <c r="S2171" s="9" t="s">
        <v>10240</v>
      </c>
      <c r="T2171" s="9" t="s">
        <v>10241</v>
      </c>
    </row>
    <row r="2172" customHeight="1" spans="1:20">
      <c r="A2172" s="10">
        <v>45203</v>
      </c>
      <c r="B2172" s="9" t="s">
        <v>10242</v>
      </c>
      <c r="C2172" s="9" t="s">
        <v>399</v>
      </c>
      <c r="D2172" s="11" t="s">
        <v>22</v>
      </c>
      <c r="E2172" s="9" t="s">
        <v>10243</v>
      </c>
      <c r="F2172" s="9" t="s">
        <v>10244</v>
      </c>
      <c r="G2172" s="11" t="s">
        <v>336</v>
      </c>
      <c r="H2172" s="11" t="s">
        <v>22</v>
      </c>
      <c r="I2172" s="11" t="s">
        <v>880</v>
      </c>
      <c r="J2172" s="11" t="s">
        <v>27</v>
      </c>
      <c r="K2172" s="11" t="s">
        <v>28</v>
      </c>
      <c r="L2172" s="11" t="s">
        <v>43</v>
      </c>
      <c r="M2172" s="9" t="s">
        <v>44</v>
      </c>
      <c r="N2172" s="9" t="s">
        <v>31</v>
      </c>
      <c r="O2172" s="11" t="s">
        <v>32</v>
      </c>
      <c r="P2172" s="11" t="s">
        <v>22</v>
      </c>
      <c r="Q2172" s="11" t="s">
        <v>10245</v>
      </c>
      <c r="R2172" s="11" t="s">
        <v>46</v>
      </c>
      <c r="S2172" s="9" t="s">
        <v>10246</v>
      </c>
      <c r="T2172" s="9" t="s">
        <v>10247</v>
      </c>
    </row>
    <row r="2173" customHeight="1" spans="1:20">
      <c r="A2173" s="10">
        <v>45203</v>
      </c>
      <c r="B2173" s="9" t="s">
        <v>10248</v>
      </c>
      <c r="C2173" s="9" t="s">
        <v>399</v>
      </c>
      <c r="D2173" s="11" t="s">
        <v>22</v>
      </c>
      <c r="E2173" s="9" t="s">
        <v>10249</v>
      </c>
      <c r="F2173" s="9" t="s">
        <v>10250</v>
      </c>
      <c r="G2173" s="11" t="s">
        <v>25</v>
      </c>
      <c r="H2173" s="11" t="s">
        <v>22</v>
      </c>
      <c r="I2173" s="11" t="s">
        <v>511</v>
      </c>
      <c r="J2173" s="11" t="s">
        <v>27</v>
      </c>
      <c r="K2173" s="11" t="s">
        <v>28</v>
      </c>
      <c r="L2173" s="11" t="s">
        <v>43</v>
      </c>
      <c r="M2173" s="9" t="s">
        <v>44</v>
      </c>
      <c r="N2173" s="9" t="s">
        <v>31</v>
      </c>
      <c r="O2173" s="11" t="s">
        <v>32</v>
      </c>
      <c r="P2173" s="11" t="s">
        <v>22</v>
      </c>
      <c r="Q2173" s="11" t="s">
        <v>10251</v>
      </c>
      <c r="R2173" s="11" t="s">
        <v>46</v>
      </c>
      <c r="S2173" s="9" t="s">
        <v>10252</v>
      </c>
      <c r="T2173" s="9" t="s">
        <v>10253</v>
      </c>
    </row>
    <row r="2174" customHeight="1" spans="1:20">
      <c r="A2174" s="10">
        <v>45203</v>
      </c>
      <c r="B2174" s="9" t="s">
        <v>10254</v>
      </c>
      <c r="C2174" s="9" t="s">
        <v>1475</v>
      </c>
      <c r="D2174" s="11" t="s">
        <v>22</v>
      </c>
      <c r="E2174" s="9" t="s">
        <v>10255</v>
      </c>
      <c r="F2174" s="9" t="s">
        <v>10256</v>
      </c>
      <c r="G2174" s="11" t="s">
        <v>130</v>
      </c>
      <c r="H2174" s="11" t="s">
        <v>22</v>
      </c>
      <c r="I2174" s="11" t="s">
        <v>576</v>
      </c>
      <c r="J2174" s="11" t="s">
        <v>27</v>
      </c>
      <c r="K2174" s="11" t="s">
        <v>28</v>
      </c>
      <c r="L2174" s="11" t="s">
        <v>43</v>
      </c>
      <c r="M2174" s="9" t="s">
        <v>30</v>
      </c>
      <c r="N2174" s="9" t="s">
        <v>31</v>
      </c>
      <c r="O2174" s="11" t="s">
        <v>32</v>
      </c>
      <c r="P2174" s="11" t="s">
        <v>22</v>
      </c>
      <c r="Q2174" s="11" t="s">
        <v>10257</v>
      </c>
      <c r="R2174" s="11" t="s">
        <v>46</v>
      </c>
      <c r="S2174" s="9" t="s">
        <v>10258</v>
      </c>
      <c r="T2174" s="9" t="s">
        <v>10259</v>
      </c>
    </row>
    <row r="2175" customHeight="1" spans="1:20">
      <c r="A2175" s="10">
        <v>45203</v>
      </c>
      <c r="B2175" s="9" t="s">
        <v>10260</v>
      </c>
      <c r="C2175" s="9" t="s">
        <v>381</v>
      </c>
      <c r="D2175" s="11" t="s">
        <v>22</v>
      </c>
      <c r="E2175" s="9" t="s">
        <v>10261</v>
      </c>
      <c r="F2175" s="9" t="s">
        <v>10262</v>
      </c>
      <c r="G2175" s="11" t="s">
        <v>336</v>
      </c>
      <c r="H2175" s="11" t="s">
        <v>540</v>
      </c>
      <c r="I2175" s="11" t="s">
        <v>207</v>
      </c>
      <c r="J2175" s="11" t="s">
        <v>27</v>
      </c>
      <c r="K2175" s="11" t="s">
        <v>28</v>
      </c>
      <c r="L2175" s="11" t="s">
        <v>43</v>
      </c>
      <c r="M2175" s="9" t="s">
        <v>30</v>
      </c>
      <c r="N2175" s="9" t="s">
        <v>31</v>
      </c>
      <c r="O2175" s="11" t="s">
        <v>32</v>
      </c>
      <c r="P2175" s="11" t="s">
        <v>22</v>
      </c>
      <c r="Q2175" s="11" t="s">
        <v>10263</v>
      </c>
      <c r="R2175" s="11" t="s">
        <v>46</v>
      </c>
      <c r="S2175" s="9" t="s">
        <v>10264</v>
      </c>
      <c r="T2175" s="9" t="s">
        <v>10265</v>
      </c>
    </row>
    <row r="2176" customHeight="1" spans="1:20">
      <c r="A2176" s="10">
        <v>45203</v>
      </c>
      <c r="B2176" s="9" t="s">
        <v>10266</v>
      </c>
      <c r="C2176" s="9" t="s">
        <v>399</v>
      </c>
      <c r="D2176" s="11" t="s">
        <v>22</v>
      </c>
      <c r="E2176" s="9" t="s">
        <v>10267</v>
      </c>
      <c r="F2176" s="9" t="s">
        <v>10268</v>
      </c>
      <c r="G2176" s="11" t="s">
        <v>336</v>
      </c>
      <c r="H2176" s="11" t="s">
        <v>22</v>
      </c>
      <c r="I2176" s="11" t="s">
        <v>207</v>
      </c>
      <c r="J2176" s="11" t="s">
        <v>27</v>
      </c>
      <c r="K2176" s="11" t="s">
        <v>28</v>
      </c>
      <c r="L2176" s="11" t="s">
        <v>43</v>
      </c>
      <c r="M2176" s="9" t="s">
        <v>44</v>
      </c>
      <c r="N2176" s="9" t="s">
        <v>31</v>
      </c>
      <c r="O2176" s="11" t="s">
        <v>32</v>
      </c>
      <c r="P2176" s="11" t="s">
        <v>22</v>
      </c>
      <c r="Q2176" s="11" t="s">
        <v>10269</v>
      </c>
      <c r="R2176" s="11" t="s">
        <v>46</v>
      </c>
      <c r="S2176" s="9" t="s">
        <v>10270</v>
      </c>
      <c r="T2176" s="9" t="s">
        <v>10271</v>
      </c>
    </row>
    <row r="2177" customHeight="1" spans="1:20">
      <c r="A2177" s="10">
        <v>45203</v>
      </c>
      <c r="B2177" s="9" t="s">
        <v>10272</v>
      </c>
      <c r="C2177" s="9" t="s">
        <v>3870</v>
      </c>
      <c r="D2177" s="11" t="s">
        <v>22</v>
      </c>
      <c r="E2177" s="9" t="s">
        <v>10273</v>
      </c>
      <c r="F2177" s="9" t="s">
        <v>10274</v>
      </c>
      <c r="G2177" s="11" t="s">
        <v>25</v>
      </c>
      <c r="H2177" s="11" t="s">
        <v>22</v>
      </c>
      <c r="I2177" s="11" t="s">
        <v>26</v>
      </c>
      <c r="J2177" s="11" t="s">
        <v>27</v>
      </c>
      <c r="K2177" s="11" t="s">
        <v>76</v>
      </c>
      <c r="L2177" s="11" t="s">
        <v>29</v>
      </c>
      <c r="M2177" s="9" t="s">
        <v>30</v>
      </c>
      <c r="N2177" s="9" t="s">
        <v>31</v>
      </c>
      <c r="O2177" s="11" t="s">
        <v>32</v>
      </c>
      <c r="P2177" s="11" t="s">
        <v>22</v>
      </c>
      <c r="Q2177" s="11" t="s">
        <v>10275</v>
      </c>
      <c r="R2177" s="11" t="s">
        <v>34</v>
      </c>
      <c r="S2177" s="9" t="s">
        <v>10276</v>
      </c>
      <c r="T2177" s="9" t="s">
        <v>10277</v>
      </c>
    </row>
    <row r="2178" customHeight="1" spans="1:20">
      <c r="A2178" s="10">
        <v>45203</v>
      </c>
      <c r="B2178" s="9" t="s">
        <v>10278</v>
      </c>
      <c r="C2178" s="9" t="s">
        <v>204</v>
      </c>
      <c r="D2178" s="11" t="s">
        <v>22</v>
      </c>
      <c r="E2178" s="9" t="s">
        <v>10279</v>
      </c>
      <c r="F2178" s="9" t="s">
        <v>10280</v>
      </c>
      <c r="G2178" s="11" t="s">
        <v>130</v>
      </c>
      <c r="H2178" s="11" t="s">
        <v>22</v>
      </c>
      <c r="I2178" s="11" t="s">
        <v>277</v>
      </c>
      <c r="J2178" s="11" t="s">
        <v>27</v>
      </c>
      <c r="K2178" s="11" t="s">
        <v>28</v>
      </c>
      <c r="L2178" s="11" t="s">
        <v>43</v>
      </c>
      <c r="M2178" s="9" t="s">
        <v>44</v>
      </c>
      <c r="N2178" s="9" t="s">
        <v>208</v>
      </c>
      <c r="O2178" s="11" t="s">
        <v>32</v>
      </c>
      <c r="P2178" s="11" t="s">
        <v>22</v>
      </c>
      <c r="Q2178" s="11" t="s">
        <v>10281</v>
      </c>
      <c r="R2178" s="11" t="s">
        <v>56</v>
      </c>
      <c r="S2178" s="9" t="s">
        <v>10282</v>
      </c>
      <c r="T2178" s="9" t="s">
        <v>22</v>
      </c>
    </row>
    <row r="2179" customHeight="1" spans="1:20">
      <c r="A2179" s="10">
        <v>45203</v>
      </c>
      <c r="B2179" s="9" t="s">
        <v>10283</v>
      </c>
      <c r="C2179" s="9" t="s">
        <v>204</v>
      </c>
      <c r="D2179" s="11" t="s">
        <v>22</v>
      </c>
      <c r="E2179" s="9" t="s">
        <v>10284</v>
      </c>
      <c r="F2179" s="9" t="s">
        <v>10285</v>
      </c>
      <c r="G2179" s="11" t="s">
        <v>130</v>
      </c>
      <c r="H2179" s="11" t="s">
        <v>22</v>
      </c>
      <c r="I2179" s="11" t="s">
        <v>277</v>
      </c>
      <c r="J2179" s="11" t="s">
        <v>27</v>
      </c>
      <c r="K2179" s="11" t="s">
        <v>28</v>
      </c>
      <c r="L2179" s="11" t="s">
        <v>43</v>
      </c>
      <c r="M2179" s="9" t="s">
        <v>44</v>
      </c>
      <c r="N2179" s="9" t="s">
        <v>208</v>
      </c>
      <c r="O2179" s="11" t="s">
        <v>32</v>
      </c>
      <c r="P2179" s="11" t="s">
        <v>22</v>
      </c>
      <c r="Q2179" s="11" t="s">
        <v>10286</v>
      </c>
      <c r="R2179" s="11" t="s">
        <v>56</v>
      </c>
      <c r="S2179" s="9" t="s">
        <v>10287</v>
      </c>
      <c r="T2179" s="9" t="s">
        <v>22</v>
      </c>
    </row>
    <row r="2180" customHeight="1" spans="1:20">
      <c r="A2180" s="10">
        <v>45203</v>
      </c>
      <c r="B2180" s="9" t="s">
        <v>10288</v>
      </c>
      <c r="C2180" s="9" t="s">
        <v>204</v>
      </c>
      <c r="D2180" s="11" t="s">
        <v>22</v>
      </c>
      <c r="E2180" s="9" t="s">
        <v>10289</v>
      </c>
      <c r="F2180" s="9" t="s">
        <v>10290</v>
      </c>
      <c r="G2180" s="11" t="s">
        <v>130</v>
      </c>
      <c r="H2180" s="11" t="s">
        <v>137</v>
      </c>
      <c r="I2180" s="11" t="s">
        <v>337</v>
      </c>
      <c r="J2180" s="11" t="s">
        <v>27</v>
      </c>
      <c r="K2180" s="11" t="s">
        <v>28</v>
      </c>
      <c r="L2180" s="11" t="s">
        <v>43</v>
      </c>
      <c r="M2180" s="9" t="s">
        <v>30</v>
      </c>
      <c r="N2180" s="9" t="s">
        <v>208</v>
      </c>
      <c r="O2180" s="11" t="s">
        <v>32</v>
      </c>
      <c r="P2180" s="11" t="s">
        <v>22</v>
      </c>
      <c r="Q2180" s="11" t="s">
        <v>10291</v>
      </c>
      <c r="R2180" s="11" t="s">
        <v>56</v>
      </c>
      <c r="S2180" s="9" t="s">
        <v>10292</v>
      </c>
      <c r="T2180" s="9" t="s">
        <v>22</v>
      </c>
    </row>
    <row r="2181" customHeight="1" spans="1:20">
      <c r="A2181" s="10">
        <v>45203</v>
      </c>
      <c r="B2181" s="9" t="s">
        <v>10293</v>
      </c>
      <c r="C2181" s="9" t="s">
        <v>204</v>
      </c>
      <c r="D2181" s="11" t="s">
        <v>22</v>
      </c>
      <c r="E2181" s="9" t="s">
        <v>10294</v>
      </c>
      <c r="F2181" s="9" t="s">
        <v>3681</v>
      </c>
      <c r="G2181" s="11" t="s">
        <v>82</v>
      </c>
      <c r="H2181" s="11" t="s">
        <v>22</v>
      </c>
      <c r="I2181" s="11" t="s">
        <v>162</v>
      </c>
      <c r="J2181" s="11" t="s">
        <v>27</v>
      </c>
      <c r="K2181" s="11" t="s">
        <v>28</v>
      </c>
      <c r="L2181" s="11" t="s">
        <v>43</v>
      </c>
      <c r="M2181" s="9" t="s">
        <v>44</v>
      </c>
      <c r="N2181" s="9" t="s">
        <v>208</v>
      </c>
      <c r="O2181" s="11" t="s">
        <v>32</v>
      </c>
      <c r="P2181" s="11" t="s">
        <v>22</v>
      </c>
      <c r="Q2181" s="11" t="s">
        <v>10295</v>
      </c>
      <c r="R2181" s="11" t="s">
        <v>56</v>
      </c>
      <c r="S2181" s="9" t="s">
        <v>10296</v>
      </c>
      <c r="T2181" s="9" t="s">
        <v>22</v>
      </c>
    </row>
    <row r="2182" customHeight="1" spans="1:20">
      <c r="A2182" s="10">
        <v>45203</v>
      </c>
      <c r="B2182" s="9" t="s">
        <v>10297</v>
      </c>
      <c r="C2182" s="9" t="s">
        <v>204</v>
      </c>
      <c r="D2182" s="11" t="s">
        <v>22</v>
      </c>
      <c r="E2182" s="9" t="s">
        <v>10298</v>
      </c>
      <c r="F2182" s="9" t="s">
        <v>10299</v>
      </c>
      <c r="G2182" s="11" t="s">
        <v>41</v>
      </c>
      <c r="H2182" s="11" t="s">
        <v>148</v>
      </c>
      <c r="I2182" s="11" t="s">
        <v>864</v>
      </c>
      <c r="J2182" s="11" t="s">
        <v>27</v>
      </c>
      <c r="K2182" s="11" t="s">
        <v>28</v>
      </c>
      <c r="L2182" s="11" t="s">
        <v>43</v>
      </c>
      <c r="M2182" s="9" t="s">
        <v>30</v>
      </c>
      <c r="N2182" s="9" t="s">
        <v>208</v>
      </c>
      <c r="O2182" s="11" t="s">
        <v>32</v>
      </c>
      <c r="P2182" s="11" t="s">
        <v>22</v>
      </c>
      <c r="Q2182" s="11" t="s">
        <v>10300</v>
      </c>
      <c r="R2182" s="11" t="s">
        <v>56</v>
      </c>
      <c r="S2182" s="9" t="s">
        <v>10301</v>
      </c>
      <c r="T2182" s="9" t="s">
        <v>22</v>
      </c>
    </row>
    <row r="2183" customHeight="1" spans="1:20">
      <c r="A2183" s="10">
        <v>45203</v>
      </c>
      <c r="B2183" s="9" t="s">
        <v>10302</v>
      </c>
      <c r="C2183" s="9" t="s">
        <v>204</v>
      </c>
      <c r="D2183" s="11" t="s">
        <v>22</v>
      </c>
      <c r="E2183" s="9" t="s">
        <v>10303</v>
      </c>
      <c r="F2183" s="9" t="s">
        <v>10304</v>
      </c>
      <c r="G2183" s="11" t="s">
        <v>130</v>
      </c>
      <c r="H2183" s="11" t="s">
        <v>22</v>
      </c>
      <c r="I2183" s="11" t="s">
        <v>75</v>
      </c>
      <c r="J2183" s="11" t="s">
        <v>27</v>
      </c>
      <c r="K2183" s="11" t="s">
        <v>28</v>
      </c>
      <c r="L2183" s="11" t="s">
        <v>43</v>
      </c>
      <c r="M2183" s="9" t="s">
        <v>44</v>
      </c>
      <c r="N2183" s="9" t="s">
        <v>208</v>
      </c>
      <c r="O2183" s="11" t="s">
        <v>32</v>
      </c>
      <c r="P2183" s="11" t="s">
        <v>22</v>
      </c>
      <c r="Q2183" s="11" t="s">
        <v>10305</v>
      </c>
      <c r="R2183" s="11" t="s">
        <v>56</v>
      </c>
      <c r="S2183" s="9" t="s">
        <v>10306</v>
      </c>
      <c r="T2183" s="9" t="s">
        <v>22</v>
      </c>
    </row>
    <row r="2184" customHeight="1" spans="1:20">
      <c r="A2184" s="10">
        <v>45203</v>
      </c>
      <c r="B2184" s="9" t="s">
        <v>10307</v>
      </c>
      <c r="C2184" s="9" t="s">
        <v>204</v>
      </c>
      <c r="D2184" s="11" t="s">
        <v>22</v>
      </c>
      <c r="E2184" s="9" t="s">
        <v>10308</v>
      </c>
      <c r="F2184" s="9" t="s">
        <v>10309</v>
      </c>
      <c r="G2184" s="11" t="s">
        <v>336</v>
      </c>
      <c r="H2184" s="11" t="s">
        <v>22</v>
      </c>
      <c r="I2184" s="11" t="s">
        <v>384</v>
      </c>
      <c r="J2184" s="11" t="s">
        <v>27</v>
      </c>
      <c r="K2184" s="11" t="s">
        <v>28</v>
      </c>
      <c r="L2184" s="11" t="s">
        <v>43</v>
      </c>
      <c r="M2184" s="9" t="s">
        <v>44</v>
      </c>
      <c r="N2184" s="9" t="s">
        <v>208</v>
      </c>
      <c r="O2184" s="11" t="s">
        <v>32</v>
      </c>
      <c r="P2184" s="11" t="s">
        <v>22</v>
      </c>
      <c r="Q2184" s="11" t="s">
        <v>10310</v>
      </c>
      <c r="R2184" s="11" t="s">
        <v>56</v>
      </c>
      <c r="S2184" s="9" t="s">
        <v>10311</v>
      </c>
      <c r="T2184" s="9" t="s">
        <v>22</v>
      </c>
    </row>
    <row r="2185" customHeight="1" spans="1:20">
      <c r="A2185" s="10">
        <v>45203</v>
      </c>
      <c r="B2185" s="9" t="s">
        <v>10312</v>
      </c>
      <c r="C2185" s="9" t="s">
        <v>204</v>
      </c>
      <c r="D2185" s="11" t="s">
        <v>22</v>
      </c>
      <c r="E2185" s="9" t="s">
        <v>10313</v>
      </c>
      <c r="F2185" s="9" t="s">
        <v>10314</v>
      </c>
      <c r="G2185" s="11" t="s">
        <v>130</v>
      </c>
      <c r="H2185" s="11" t="s">
        <v>22</v>
      </c>
      <c r="I2185" s="11" t="s">
        <v>701</v>
      </c>
      <c r="J2185" s="11" t="s">
        <v>27</v>
      </c>
      <c r="K2185" s="11" t="s">
        <v>28</v>
      </c>
      <c r="L2185" s="11" t="s">
        <v>43</v>
      </c>
      <c r="M2185" s="9" t="s">
        <v>30</v>
      </c>
      <c r="N2185" s="9" t="s">
        <v>208</v>
      </c>
      <c r="O2185" s="11" t="s">
        <v>32</v>
      </c>
      <c r="P2185" s="11" t="s">
        <v>22</v>
      </c>
      <c r="Q2185" s="11" t="s">
        <v>10315</v>
      </c>
      <c r="R2185" s="11" t="s">
        <v>56</v>
      </c>
      <c r="S2185" s="9" t="s">
        <v>10316</v>
      </c>
      <c r="T2185" s="9" t="s">
        <v>22</v>
      </c>
    </row>
    <row r="2186" customHeight="1" spans="1:20">
      <c r="A2186" s="10">
        <v>45203</v>
      </c>
      <c r="B2186" s="9" t="s">
        <v>10317</v>
      </c>
      <c r="C2186" s="9" t="s">
        <v>204</v>
      </c>
      <c r="D2186" s="11" t="s">
        <v>22</v>
      </c>
      <c r="E2186" s="9" t="s">
        <v>10318</v>
      </c>
      <c r="F2186" s="9" t="s">
        <v>10319</v>
      </c>
      <c r="G2186" s="11" t="s">
        <v>130</v>
      </c>
      <c r="H2186" s="11" t="s">
        <v>22</v>
      </c>
      <c r="I2186" s="11" t="s">
        <v>131</v>
      </c>
      <c r="J2186" s="11" t="s">
        <v>27</v>
      </c>
      <c r="K2186" s="11" t="s">
        <v>28</v>
      </c>
      <c r="L2186" s="11" t="s">
        <v>43</v>
      </c>
      <c r="M2186" s="9" t="s">
        <v>44</v>
      </c>
      <c r="N2186" s="9" t="s">
        <v>208</v>
      </c>
      <c r="O2186" s="11" t="s">
        <v>32</v>
      </c>
      <c r="P2186" s="11" t="s">
        <v>22</v>
      </c>
      <c r="Q2186" s="11" t="s">
        <v>10320</v>
      </c>
      <c r="R2186" s="11" t="s">
        <v>56</v>
      </c>
      <c r="S2186" s="9" t="s">
        <v>10321</v>
      </c>
      <c r="T2186" s="9" t="s">
        <v>22</v>
      </c>
    </row>
    <row r="2187" customHeight="1" spans="1:20">
      <c r="A2187" s="10">
        <v>45203</v>
      </c>
      <c r="B2187" s="9" t="s">
        <v>10322</v>
      </c>
      <c r="C2187" s="9" t="s">
        <v>204</v>
      </c>
      <c r="D2187" s="11" t="s">
        <v>22</v>
      </c>
      <c r="E2187" s="9" t="s">
        <v>10323</v>
      </c>
      <c r="F2187" s="9" t="s">
        <v>10324</v>
      </c>
      <c r="G2187" s="11" t="s">
        <v>336</v>
      </c>
      <c r="H2187" s="11" t="s">
        <v>110</v>
      </c>
      <c r="I2187" s="11" t="s">
        <v>315</v>
      </c>
      <c r="J2187" s="11" t="s">
        <v>27</v>
      </c>
      <c r="K2187" s="11" t="s">
        <v>28</v>
      </c>
      <c r="L2187" s="11" t="s">
        <v>43</v>
      </c>
      <c r="M2187" s="9" t="s">
        <v>44</v>
      </c>
      <c r="N2187" s="9" t="s">
        <v>208</v>
      </c>
      <c r="O2187" s="11" t="s">
        <v>32</v>
      </c>
      <c r="P2187" s="11" t="s">
        <v>22</v>
      </c>
      <c r="Q2187" s="11" t="s">
        <v>10325</v>
      </c>
      <c r="R2187" s="11" t="s">
        <v>56</v>
      </c>
      <c r="S2187" s="9" t="s">
        <v>10326</v>
      </c>
      <c r="T2187" s="9" t="s">
        <v>22</v>
      </c>
    </row>
    <row r="2188" customHeight="1" spans="1:20">
      <c r="A2188" s="10">
        <v>45203</v>
      </c>
      <c r="B2188" s="9" t="s">
        <v>10327</v>
      </c>
      <c r="C2188" s="9" t="s">
        <v>185</v>
      </c>
      <c r="D2188" s="11" t="s">
        <v>22</v>
      </c>
      <c r="E2188" s="9" t="s">
        <v>10328</v>
      </c>
      <c r="F2188" s="9" t="s">
        <v>10329</v>
      </c>
      <c r="G2188" s="11" t="s">
        <v>130</v>
      </c>
      <c r="H2188" s="11" t="s">
        <v>22</v>
      </c>
      <c r="I2188" s="11" t="s">
        <v>26</v>
      </c>
      <c r="J2188" s="11" t="s">
        <v>27</v>
      </c>
      <c r="K2188" s="11" t="s">
        <v>28</v>
      </c>
      <c r="L2188" s="11" t="s">
        <v>29</v>
      </c>
      <c r="M2188" s="9" t="s">
        <v>30</v>
      </c>
      <c r="N2188" s="9" t="s">
        <v>31</v>
      </c>
      <c r="O2188" s="11" t="s">
        <v>32</v>
      </c>
      <c r="P2188" s="11" t="s">
        <v>22</v>
      </c>
      <c r="Q2188" s="11" t="s">
        <v>10330</v>
      </c>
      <c r="R2188" s="11" t="s">
        <v>34</v>
      </c>
      <c r="S2188" s="9" t="s">
        <v>10331</v>
      </c>
      <c r="T2188" s="9" t="s">
        <v>10332</v>
      </c>
    </row>
    <row r="2189" customHeight="1" spans="1:20">
      <c r="A2189" s="10">
        <v>45203</v>
      </c>
      <c r="B2189" s="9" t="s">
        <v>10333</v>
      </c>
      <c r="C2189" s="9" t="s">
        <v>204</v>
      </c>
      <c r="D2189" s="11" t="s">
        <v>22</v>
      </c>
      <c r="E2189" s="9" t="s">
        <v>10334</v>
      </c>
      <c r="F2189" s="9" t="s">
        <v>10335</v>
      </c>
      <c r="G2189" s="11" t="s">
        <v>53</v>
      </c>
      <c r="H2189" s="11" t="s">
        <v>110</v>
      </c>
      <c r="I2189" s="11" t="s">
        <v>131</v>
      </c>
      <c r="J2189" s="11" t="s">
        <v>27</v>
      </c>
      <c r="K2189" s="11" t="s">
        <v>28</v>
      </c>
      <c r="L2189" s="11" t="s">
        <v>43</v>
      </c>
      <c r="M2189" s="9" t="s">
        <v>44</v>
      </c>
      <c r="N2189" s="9" t="s">
        <v>208</v>
      </c>
      <c r="O2189" s="11" t="s">
        <v>32</v>
      </c>
      <c r="P2189" s="11" t="s">
        <v>22</v>
      </c>
      <c r="Q2189" s="11" t="s">
        <v>10336</v>
      </c>
      <c r="R2189" s="11" t="s">
        <v>56</v>
      </c>
      <c r="S2189" s="9" t="s">
        <v>10337</v>
      </c>
      <c r="T2189" s="9" t="s">
        <v>22</v>
      </c>
    </row>
    <row r="2190" customHeight="1" spans="1:20">
      <c r="A2190" s="10">
        <v>45203</v>
      </c>
      <c r="B2190" s="9" t="s">
        <v>10338</v>
      </c>
      <c r="C2190" s="9" t="s">
        <v>274</v>
      </c>
      <c r="D2190" s="11" t="s">
        <v>22</v>
      </c>
      <c r="E2190" s="9" t="s">
        <v>10339</v>
      </c>
      <c r="F2190" s="9" t="s">
        <v>10340</v>
      </c>
      <c r="G2190" s="11" t="s">
        <v>336</v>
      </c>
      <c r="H2190" s="11" t="s">
        <v>22</v>
      </c>
      <c r="I2190" s="11" t="s">
        <v>235</v>
      </c>
      <c r="J2190" s="11" t="s">
        <v>27</v>
      </c>
      <c r="K2190" s="11" t="s">
        <v>28</v>
      </c>
      <c r="L2190" s="11" t="s">
        <v>43</v>
      </c>
      <c r="M2190" s="9" t="s">
        <v>44</v>
      </c>
      <c r="N2190" s="9" t="s">
        <v>208</v>
      </c>
      <c r="O2190" s="11" t="s">
        <v>32</v>
      </c>
      <c r="P2190" s="11" t="s">
        <v>22</v>
      </c>
      <c r="Q2190" s="11" t="s">
        <v>10341</v>
      </c>
      <c r="R2190" s="11" t="s">
        <v>56</v>
      </c>
      <c r="S2190" s="9" t="s">
        <v>10342</v>
      </c>
      <c r="T2190" s="9" t="s">
        <v>22</v>
      </c>
    </row>
    <row r="2191" customHeight="1" spans="1:20">
      <c r="A2191" s="10">
        <v>45203</v>
      </c>
      <c r="B2191" s="9" t="s">
        <v>10343</v>
      </c>
      <c r="C2191" s="9" t="s">
        <v>204</v>
      </c>
      <c r="D2191" s="11" t="s">
        <v>22</v>
      </c>
      <c r="E2191" s="9" t="s">
        <v>10344</v>
      </c>
      <c r="F2191" s="9" t="s">
        <v>10345</v>
      </c>
      <c r="G2191" s="11" t="s">
        <v>247</v>
      </c>
      <c r="H2191" s="11" t="s">
        <v>22</v>
      </c>
      <c r="I2191" s="11" t="s">
        <v>117</v>
      </c>
      <c r="J2191" s="11" t="s">
        <v>27</v>
      </c>
      <c r="K2191" s="11" t="s">
        <v>28</v>
      </c>
      <c r="L2191" s="11" t="s">
        <v>43</v>
      </c>
      <c r="M2191" s="9" t="s">
        <v>44</v>
      </c>
      <c r="N2191" s="9" t="s">
        <v>208</v>
      </c>
      <c r="O2191" s="11" t="s">
        <v>32</v>
      </c>
      <c r="P2191" s="11" t="s">
        <v>22</v>
      </c>
      <c r="Q2191" s="11" t="s">
        <v>10346</v>
      </c>
      <c r="R2191" s="11" t="s">
        <v>56</v>
      </c>
      <c r="S2191" s="9" t="s">
        <v>10347</v>
      </c>
      <c r="T2191" s="9" t="s">
        <v>22</v>
      </c>
    </row>
    <row r="2192" customHeight="1" spans="1:20">
      <c r="A2192" s="10">
        <v>45203</v>
      </c>
      <c r="B2192" s="9" t="s">
        <v>10348</v>
      </c>
      <c r="C2192" s="9" t="s">
        <v>204</v>
      </c>
      <c r="D2192" s="11" t="s">
        <v>22</v>
      </c>
      <c r="E2192" s="9" t="s">
        <v>10349</v>
      </c>
      <c r="F2192" s="9" t="s">
        <v>10350</v>
      </c>
      <c r="G2192" s="11" t="s">
        <v>62</v>
      </c>
      <c r="H2192" s="11" t="s">
        <v>110</v>
      </c>
      <c r="I2192" s="11" t="s">
        <v>337</v>
      </c>
      <c r="J2192" s="11" t="s">
        <v>27</v>
      </c>
      <c r="K2192" s="11" t="s">
        <v>28</v>
      </c>
      <c r="L2192" s="11" t="s">
        <v>43</v>
      </c>
      <c r="M2192" s="9" t="s">
        <v>30</v>
      </c>
      <c r="N2192" s="9" t="s">
        <v>208</v>
      </c>
      <c r="O2192" s="11" t="s">
        <v>32</v>
      </c>
      <c r="P2192" s="11" t="s">
        <v>22</v>
      </c>
      <c r="Q2192" s="11" t="s">
        <v>10351</v>
      </c>
      <c r="R2192" s="11" t="s">
        <v>56</v>
      </c>
      <c r="S2192" s="9" t="s">
        <v>10352</v>
      </c>
      <c r="T2192" s="9" t="s">
        <v>22</v>
      </c>
    </row>
    <row r="2193" customHeight="1" spans="1:20">
      <c r="A2193" s="10">
        <v>45203</v>
      </c>
      <c r="B2193" s="9" t="s">
        <v>10353</v>
      </c>
      <c r="C2193" s="9" t="s">
        <v>50</v>
      </c>
      <c r="D2193" s="11" t="s">
        <v>22</v>
      </c>
      <c r="E2193" s="9" t="s">
        <v>10354</v>
      </c>
      <c r="F2193" s="9" t="s">
        <v>10355</v>
      </c>
      <c r="G2193" s="11" t="s">
        <v>82</v>
      </c>
      <c r="H2193" s="11" t="s">
        <v>22</v>
      </c>
      <c r="I2193" s="11" t="s">
        <v>293</v>
      </c>
      <c r="J2193" s="11" t="s">
        <v>27</v>
      </c>
      <c r="K2193" s="11" t="s">
        <v>28</v>
      </c>
      <c r="L2193" s="11" t="s">
        <v>43</v>
      </c>
      <c r="M2193" s="9" t="s">
        <v>30</v>
      </c>
      <c r="N2193" s="9" t="s">
        <v>31</v>
      </c>
      <c r="O2193" s="11" t="s">
        <v>32</v>
      </c>
      <c r="P2193" s="11" t="s">
        <v>22</v>
      </c>
      <c r="Q2193" s="11" t="s">
        <v>10356</v>
      </c>
      <c r="R2193" s="11" t="s">
        <v>56</v>
      </c>
      <c r="S2193" s="9" t="s">
        <v>10357</v>
      </c>
      <c r="T2193" s="9" t="s">
        <v>22</v>
      </c>
    </row>
    <row r="2194" customHeight="1" spans="1:20">
      <c r="A2194" s="10">
        <v>45203</v>
      </c>
      <c r="B2194" s="9" t="s">
        <v>10358</v>
      </c>
      <c r="C2194" s="9" t="s">
        <v>204</v>
      </c>
      <c r="D2194" s="11" t="s">
        <v>22</v>
      </c>
      <c r="E2194" s="9" t="s">
        <v>10359</v>
      </c>
      <c r="F2194" s="9" t="s">
        <v>10360</v>
      </c>
      <c r="G2194" s="11" t="s">
        <v>69</v>
      </c>
      <c r="H2194" s="11" t="s">
        <v>22</v>
      </c>
      <c r="I2194" s="11" t="s">
        <v>412</v>
      </c>
      <c r="J2194" s="11" t="s">
        <v>27</v>
      </c>
      <c r="K2194" s="11" t="s">
        <v>28</v>
      </c>
      <c r="L2194" s="11" t="s">
        <v>43</v>
      </c>
      <c r="M2194" s="9" t="s">
        <v>30</v>
      </c>
      <c r="N2194" s="9" t="s">
        <v>208</v>
      </c>
      <c r="O2194" s="11" t="s">
        <v>32</v>
      </c>
      <c r="P2194" s="11" t="s">
        <v>22</v>
      </c>
      <c r="Q2194" s="11" t="s">
        <v>10361</v>
      </c>
      <c r="R2194" s="11" t="s">
        <v>56</v>
      </c>
      <c r="S2194" s="9" t="s">
        <v>10362</v>
      </c>
      <c r="T2194" s="9" t="s">
        <v>22</v>
      </c>
    </row>
    <row r="2195" customHeight="1" spans="1:20">
      <c r="A2195" s="10">
        <v>45203</v>
      </c>
      <c r="B2195" s="9" t="s">
        <v>10363</v>
      </c>
      <c r="C2195" s="9" t="s">
        <v>50</v>
      </c>
      <c r="D2195" s="11" t="s">
        <v>22</v>
      </c>
      <c r="E2195" s="9" t="s">
        <v>10364</v>
      </c>
      <c r="F2195" s="9" t="s">
        <v>10365</v>
      </c>
      <c r="G2195" s="11" t="s">
        <v>130</v>
      </c>
      <c r="H2195" s="11" t="s">
        <v>22</v>
      </c>
      <c r="I2195" s="11" t="s">
        <v>337</v>
      </c>
      <c r="J2195" s="11" t="s">
        <v>27</v>
      </c>
      <c r="K2195" s="11" t="s">
        <v>28</v>
      </c>
      <c r="L2195" s="11" t="s">
        <v>43</v>
      </c>
      <c r="M2195" s="9" t="s">
        <v>30</v>
      </c>
      <c r="N2195" s="9" t="s">
        <v>31</v>
      </c>
      <c r="O2195" s="11" t="s">
        <v>32</v>
      </c>
      <c r="P2195" s="11" t="s">
        <v>22</v>
      </c>
      <c r="Q2195" s="11" t="s">
        <v>10366</v>
      </c>
      <c r="R2195" s="11" t="s">
        <v>56</v>
      </c>
      <c r="S2195" s="9" t="s">
        <v>10367</v>
      </c>
      <c r="T2195" s="9" t="s">
        <v>22</v>
      </c>
    </row>
    <row r="2196" customHeight="1" spans="1:20">
      <c r="A2196" s="10">
        <v>45203</v>
      </c>
      <c r="B2196" s="9" t="s">
        <v>10368</v>
      </c>
      <c r="C2196" s="9" t="s">
        <v>59</v>
      </c>
      <c r="D2196" s="11" t="s">
        <v>22</v>
      </c>
      <c r="E2196" s="9" t="s">
        <v>10369</v>
      </c>
      <c r="F2196" s="9" t="s">
        <v>10370</v>
      </c>
      <c r="G2196" s="11" t="s">
        <v>130</v>
      </c>
      <c r="H2196" s="11" t="s">
        <v>22</v>
      </c>
      <c r="I2196" s="11" t="s">
        <v>214</v>
      </c>
      <c r="J2196" s="11" t="s">
        <v>27</v>
      </c>
      <c r="K2196" s="11" t="s">
        <v>28</v>
      </c>
      <c r="L2196" s="11" t="s">
        <v>43</v>
      </c>
      <c r="M2196" s="9" t="s">
        <v>30</v>
      </c>
      <c r="N2196" s="9" t="s">
        <v>31</v>
      </c>
      <c r="O2196" s="11" t="s">
        <v>32</v>
      </c>
      <c r="P2196" s="11" t="s">
        <v>22</v>
      </c>
      <c r="Q2196" s="11" t="s">
        <v>10371</v>
      </c>
      <c r="R2196" s="11" t="s">
        <v>46</v>
      </c>
      <c r="S2196" s="9" t="s">
        <v>10372</v>
      </c>
      <c r="T2196" s="9" t="s">
        <v>22</v>
      </c>
    </row>
    <row r="2197" customHeight="1" spans="1:20">
      <c r="A2197" s="10">
        <v>45203</v>
      </c>
      <c r="B2197" s="9" t="s">
        <v>10373</v>
      </c>
      <c r="C2197" s="9" t="s">
        <v>6302</v>
      </c>
      <c r="D2197" s="11" t="s">
        <v>22</v>
      </c>
      <c r="E2197" s="9" t="s">
        <v>6323</v>
      </c>
      <c r="F2197" s="9" t="s">
        <v>6324</v>
      </c>
      <c r="G2197" s="11" t="s">
        <v>25</v>
      </c>
      <c r="H2197" s="11" t="s">
        <v>22</v>
      </c>
      <c r="I2197" s="11" t="s">
        <v>83</v>
      </c>
      <c r="J2197" s="11" t="s">
        <v>27</v>
      </c>
      <c r="K2197" s="11" t="s">
        <v>28</v>
      </c>
      <c r="L2197" s="11" t="s">
        <v>43</v>
      </c>
      <c r="M2197" s="9" t="s">
        <v>30</v>
      </c>
      <c r="N2197" s="9" t="s">
        <v>31</v>
      </c>
      <c r="O2197" s="11" t="s">
        <v>32</v>
      </c>
      <c r="P2197" s="11" t="s">
        <v>22</v>
      </c>
      <c r="Q2197" s="11" t="s">
        <v>10374</v>
      </c>
      <c r="R2197" s="11" t="s">
        <v>46</v>
      </c>
      <c r="S2197" s="9" t="s">
        <v>10375</v>
      </c>
      <c r="T2197" s="9" t="s">
        <v>10376</v>
      </c>
    </row>
    <row r="2198" customHeight="1" spans="1:20">
      <c r="A2198" s="10">
        <v>45203</v>
      </c>
      <c r="B2198" s="9" t="s">
        <v>10377</v>
      </c>
      <c r="C2198" s="9" t="s">
        <v>6302</v>
      </c>
      <c r="D2198" s="11" t="s">
        <v>22</v>
      </c>
      <c r="E2198" s="9" t="s">
        <v>10378</v>
      </c>
      <c r="F2198" s="9" t="s">
        <v>10379</v>
      </c>
      <c r="G2198" s="11" t="s">
        <v>25</v>
      </c>
      <c r="H2198" s="11" t="s">
        <v>22</v>
      </c>
      <c r="I2198" s="11" t="s">
        <v>149</v>
      </c>
      <c r="J2198" s="11" t="s">
        <v>27</v>
      </c>
      <c r="K2198" s="11" t="s">
        <v>28</v>
      </c>
      <c r="L2198" s="11" t="s">
        <v>43</v>
      </c>
      <c r="M2198" s="9" t="s">
        <v>30</v>
      </c>
      <c r="N2198" s="9" t="s">
        <v>31</v>
      </c>
      <c r="O2198" s="11" t="s">
        <v>32</v>
      </c>
      <c r="P2198" s="11" t="s">
        <v>22</v>
      </c>
      <c r="Q2198" s="11" t="s">
        <v>10380</v>
      </c>
      <c r="R2198" s="11" t="s">
        <v>46</v>
      </c>
      <c r="S2198" s="9" t="s">
        <v>10381</v>
      </c>
      <c r="T2198" s="9" t="s">
        <v>10382</v>
      </c>
    </row>
    <row r="2199" customHeight="1" spans="1:20">
      <c r="A2199" s="10">
        <v>45203</v>
      </c>
      <c r="B2199" s="9" t="s">
        <v>10383</v>
      </c>
      <c r="C2199" s="9" t="s">
        <v>50</v>
      </c>
      <c r="D2199" s="11" t="s">
        <v>22</v>
      </c>
      <c r="E2199" s="9" t="s">
        <v>10384</v>
      </c>
      <c r="F2199" s="9" t="s">
        <v>6009</v>
      </c>
      <c r="G2199" s="11" t="s">
        <v>130</v>
      </c>
      <c r="H2199" s="11" t="s">
        <v>22</v>
      </c>
      <c r="I2199" s="11" t="s">
        <v>701</v>
      </c>
      <c r="J2199" s="11" t="s">
        <v>27</v>
      </c>
      <c r="K2199" s="11" t="s">
        <v>28</v>
      </c>
      <c r="L2199" s="11" t="s">
        <v>43</v>
      </c>
      <c r="M2199" s="9" t="s">
        <v>30</v>
      </c>
      <c r="N2199" s="9" t="s">
        <v>31</v>
      </c>
      <c r="O2199" s="11" t="s">
        <v>32</v>
      </c>
      <c r="P2199" s="11" t="s">
        <v>22</v>
      </c>
      <c r="Q2199" s="11" t="s">
        <v>10385</v>
      </c>
      <c r="R2199" s="11" t="s">
        <v>56</v>
      </c>
      <c r="S2199" s="9" t="s">
        <v>10386</v>
      </c>
      <c r="T2199" s="9" t="s">
        <v>22</v>
      </c>
    </row>
    <row r="2200" customHeight="1" spans="1:20">
      <c r="A2200" s="10">
        <v>45203</v>
      </c>
      <c r="B2200" s="9" t="s">
        <v>10387</v>
      </c>
      <c r="C2200" s="9" t="s">
        <v>50</v>
      </c>
      <c r="D2200" s="11" t="s">
        <v>22</v>
      </c>
      <c r="E2200" s="9" t="s">
        <v>10388</v>
      </c>
      <c r="F2200" s="9" t="s">
        <v>10389</v>
      </c>
      <c r="G2200" s="11" t="s">
        <v>53</v>
      </c>
      <c r="H2200" s="11" t="s">
        <v>22</v>
      </c>
      <c r="I2200" s="11" t="s">
        <v>175</v>
      </c>
      <c r="J2200" s="11" t="s">
        <v>27</v>
      </c>
      <c r="K2200" s="11" t="s">
        <v>28</v>
      </c>
      <c r="L2200" s="11" t="s">
        <v>43</v>
      </c>
      <c r="M2200" s="9" t="s">
        <v>30</v>
      </c>
      <c r="N2200" s="9" t="s">
        <v>31</v>
      </c>
      <c r="O2200" s="11" t="s">
        <v>32</v>
      </c>
      <c r="P2200" s="11" t="s">
        <v>22</v>
      </c>
      <c r="Q2200" s="11" t="s">
        <v>10390</v>
      </c>
      <c r="R2200" s="11" t="s">
        <v>56</v>
      </c>
      <c r="S2200" s="9" t="s">
        <v>10391</v>
      </c>
      <c r="T2200" s="9" t="s">
        <v>22</v>
      </c>
    </row>
    <row r="2201" customHeight="1" spans="1:20">
      <c r="A2201" s="10">
        <v>45203</v>
      </c>
      <c r="B2201" s="9" t="s">
        <v>10392</v>
      </c>
      <c r="C2201" s="9" t="s">
        <v>50</v>
      </c>
      <c r="D2201" s="11" t="s">
        <v>22</v>
      </c>
      <c r="E2201" s="9" t="s">
        <v>10393</v>
      </c>
      <c r="F2201" s="9" t="s">
        <v>10394</v>
      </c>
      <c r="G2201" s="11" t="s">
        <v>336</v>
      </c>
      <c r="H2201" s="11" t="s">
        <v>22</v>
      </c>
      <c r="I2201" s="11" t="s">
        <v>75</v>
      </c>
      <c r="J2201" s="11" t="s">
        <v>27</v>
      </c>
      <c r="K2201" s="11" t="s">
        <v>28</v>
      </c>
      <c r="L2201" s="11" t="s">
        <v>43</v>
      </c>
      <c r="M2201" s="9" t="s">
        <v>30</v>
      </c>
      <c r="N2201" s="9" t="s">
        <v>31</v>
      </c>
      <c r="O2201" s="11" t="s">
        <v>32</v>
      </c>
      <c r="P2201" s="11" t="s">
        <v>22</v>
      </c>
      <c r="Q2201" s="11" t="s">
        <v>10395</v>
      </c>
      <c r="R2201" s="11" t="s">
        <v>56</v>
      </c>
      <c r="S2201" s="9" t="s">
        <v>10396</v>
      </c>
      <c r="T2201" s="9" t="s">
        <v>22</v>
      </c>
    </row>
    <row r="2202" customHeight="1" spans="1:20">
      <c r="A2202" s="10">
        <v>45203</v>
      </c>
      <c r="B2202" s="9" t="s">
        <v>10397</v>
      </c>
      <c r="C2202" s="9" t="s">
        <v>50</v>
      </c>
      <c r="D2202" s="11" t="s">
        <v>22</v>
      </c>
      <c r="E2202" s="9" t="s">
        <v>10398</v>
      </c>
      <c r="F2202" s="9" t="s">
        <v>8396</v>
      </c>
      <c r="G2202" s="11" t="s">
        <v>336</v>
      </c>
      <c r="H2202" s="11" t="s">
        <v>22</v>
      </c>
      <c r="I2202" s="11" t="s">
        <v>277</v>
      </c>
      <c r="J2202" s="11" t="s">
        <v>27</v>
      </c>
      <c r="K2202" s="11" t="s">
        <v>28</v>
      </c>
      <c r="L2202" s="11" t="s">
        <v>43</v>
      </c>
      <c r="M2202" s="9" t="s">
        <v>30</v>
      </c>
      <c r="N2202" s="9" t="s">
        <v>31</v>
      </c>
      <c r="O2202" s="11" t="s">
        <v>32</v>
      </c>
      <c r="P2202" s="11" t="s">
        <v>22</v>
      </c>
      <c r="Q2202" s="11" t="s">
        <v>10399</v>
      </c>
      <c r="R2202" s="11" t="s">
        <v>56</v>
      </c>
      <c r="S2202" s="9" t="s">
        <v>10400</v>
      </c>
      <c r="T2202" s="9" t="s">
        <v>22</v>
      </c>
    </row>
    <row r="2203" customHeight="1" spans="1:20">
      <c r="A2203" s="10">
        <v>45203</v>
      </c>
      <c r="B2203" s="9" t="s">
        <v>10401</v>
      </c>
      <c r="C2203" s="9" t="s">
        <v>50</v>
      </c>
      <c r="D2203" s="11" t="s">
        <v>22</v>
      </c>
      <c r="E2203" s="9" t="s">
        <v>10402</v>
      </c>
      <c r="F2203" s="9" t="s">
        <v>10403</v>
      </c>
      <c r="G2203" s="11" t="s">
        <v>69</v>
      </c>
      <c r="H2203" s="11" t="s">
        <v>22</v>
      </c>
      <c r="I2203" s="11" t="s">
        <v>235</v>
      </c>
      <c r="J2203" s="11" t="s">
        <v>27</v>
      </c>
      <c r="K2203" s="11" t="s">
        <v>76</v>
      </c>
      <c r="L2203" s="11" t="s">
        <v>43</v>
      </c>
      <c r="M2203" s="9" t="s">
        <v>30</v>
      </c>
      <c r="N2203" s="9" t="s">
        <v>31</v>
      </c>
      <c r="O2203" s="11" t="s">
        <v>32</v>
      </c>
      <c r="P2203" s="11" t="s">
        <v>22</v>
      </c>
      <c r="Q2203" s="11" t="s">
        <v>10404</v>
      </c>
      <c r="R2203" s="11" t="s">
        <v>56</v>
      </c>
      <c r="S2203" s="9" t="s">
        <v>10405</v>
      </c>
      <c r="T2203" s="9" t="s">
        <v>22</v>
      </c>
    </row>
    <row r="2204" customHeight="1" spans="1:20">
      <c r="A2204" s="10">
        <v>45203</v>
      </c>
      <c r="B2204" s="9" t="s">
        <v>10406</v>
      </c>
      <c r="C2204" s="9" t="s">
        <v>6302</v>
      </c>
      <c r="D2204" s="11" t="s">
        <v>22</v>
      </c>
      <c r="E2204" s="9" t="s">
        <v>10407</v>
      </c>
      <c r="F2204" s="9" t="s">
        <v>10408</v>
      </c>
      <c r="G2204" s="11" t="s">
        <v>130</v>
      </c>
      <c r="H2204" s="11" t="s">
        <v>22</v>
      </c>
      <c r="I2204" s="11" t="s">
        <v>26</v>
      </c>
      <c r="J2204" s="11" t="s">
        <v>27</v>
      </c>
      <c r="K2204" s="11" t="s">
        <v>76</v>
      </c>
      <c r="L2204" s="11" t="s">
        <v>29</v>
      </c>
      <c r="M2204" s="9" t="s">
        <v>30</v>
      </c>
      <c r="N2204" s="9" t="s">
        <v>31</v>
      </c>
      <c r="O2204" s="11" t="s">
        <v>32</v>
      </c>
      <c r="P2204" s="11" t="s">
        <v>22</v>
      </c>
      <c r="Q2204" s="11" t="s">
        <v>10409</v>
      </c>
      <c r="R2204" s="11" t="s">
        <v>34</v>
      </c>
      <c r="S2204" s="9" t="s">
        <v>10410</v>
      </c>
      <c r="T2204" s="9" t="s">
        <v>22</v>
      </c>
    </row>
    <row r="2205" customHeight="1" spans="1:20">
      <c r="A2205" s="10">
        <v>45203</v>
      </c>
      <c r="B2205" s="9" t="s">
        <v>10411</v>
      </c>
      <c r="C2205" s="9" t="s">
        <v>6409</v>
      </c>
      <c r="D2205" s="11" t="s">
        <v>22</v>
      </c>
      <c r="E2205" s="9" t="s">
        <v>10412</v>
      </c>
      <c r="F2205" s="9" t="s">
        <v>10413</v>
      </c>
      <c r="G2205" s="11" t="s">
        <v>336</v>
      </c>
      <c r="H2205" s="11" t="s">
        <v>110</v>
      </c>
      <c r="I2205" s="11" t="s">
        <v>511</v>
      </c>
      <c r="J2205" s="11" t="s">
        <v>27</v>
      </c>
      <c r="K2205" s="11" t="s">
        <v>28</v>
      </c>
      <c r="L2205" s="11" t="s">
        <v>43</v>
      </c>
      <c r="M2205" s="9" t="s">
        <v>30</v>
      </c>
      <c r="N2205" s="9" t="s">
        <v>31</v>
      </c>
      <c r="O2205" s="11" t="s">
        <v>32</v>
      </c>
      <c r="P2205" s="11" t="s">
        <v>22</v>
      </c>
      <c r="Q2205" s="11" t="s">
        <v>10414</v>
      </c>
      <c r="R2205" s="11" t="s">
        <v>46</v>
      </c>
      <c r="S2205" s="9" t="s">
        <v>10415</v>
      </c>
      <c r="T2205" s="9" t="s">
        <v>10416</v>
      </c>
    </row>
    <row r="2206" customHeight="1" spans="1:20">
      <c r="A2206" s="10">
        <v>45203</v>
      </c>
      <c r="B2206" s="9" t="s">
        <v>10417</v>
      </c>
      <c r="C2206" s="9" t="s">
        <v>4902</v>
      </c>
      <c r="D2206" s="11" t="s">
        <v>22</v>
      </c>
      <c r="E2206" s="9" t="s">
        <v>10418</v>
      </c>
      <c r="F2206" s="9" t="s">
        <v>10419</v>
      </c>
      <c r="G2206" s="11" t="s">
        <v>130</v>
      </c>
      <c r="H2206" s="11" t="s">
        <v>22</v>
      </c>
      <c r="I2206" s="11" t="s">
        <v>4047</v>
      </c>
      <c r="J2206" s="11" t="s">
        <v>27</v>
      </c>
      <c r="K2206" s="11" t="s">
        <v>76</v>
      </c>
      <c r="L2206" s="11" t="s">
        <v>29</v>
      </c>
      <c r="M2206" s="9" t="s">
        <v>30</v>
      </c>
      <c r="N2206" s="9" t="s">
        <v>31</v>
      </c>
      <c r="O2206" s="11" t="s">
        <v>32</v>
      </c>
      <c r="P2206" s="11" t="s">
        <v>22</v>
      </c>
      <c r="Q2206" s="11" t="s">
        <v>10420</v>
      </c>
      <c r="R2206" s="11" t="s">
        <v>34</v>
      </c>
      <c r="S2206" s="9" t="s">
        <v>10421</v>
      </c>
      <c r="T2206" s="9" t="s">
        <v>10422</v>
      </c>
    </row>
    <row r="2207" customHeight="1" spans="1:20">
      <c r="A2207" s="10">
        <v>45203</v>
      </c>
      <c r="B2207" s="9" t="s">
        <v>10423</v>
      </c>
      <c r="C2207" s="9" t="s">
        <v>10424</v>
      </c>
      <c r="D2207" s="11" t="s">
        <v>22</v>
      </c>
      <c r="E2207" s="9" t="s">
        <v>10425</v>
      </c>
      <c r="F2207" s="9" t="s">
        <v>10426</v>
      </c>
      <c r="G2207" s="11" t="s">
        <v>25</v>
      </c>
      <c r="H2207" s="11" t="s">
        <v>22</v>
      </c>
      <c r="I2207" s="11" t="s">
        <v>511</v>
      </c>
      <c r="J2207" s="11" t="s">
        <v>27</v>
      </c>
      <c r="K2207" s="11" t="s">
        <v>28</v>
      </c>
      <c r="L2207" s="11" t="s">
        <v>43</v>
      </c>
      <c r="M2207" s="9" t="s">
        <v>44</v>
      </c>
      <c r="N2207" s="9" t="s">
        <v>743</v>
      </c>
      <c r="O2207" s="11" t="s">
        <v>32</v>
      </c>
      <c r="P2207" s="11" t="s">
        <v>22</v>
      </c>
      <c r="Q2207" s="11" t="s">
        <v>10427</v>
      </c>
      <c r="R2207" s="11" t="s">
        <v>46</v>
      </c>
      <c r="S2207" s="9" t="s">
        <v>10428</v>
      </c>
      <c r="T2207" s="9" t="s">
        <v>22</v>
      </c>
    </row>
    <row r="2208" customHeight="1" spans="1:20">
      <c r="A2208" s="10">
        <v>45203</v>
      </c>
      <c r="B2208" s="9" t="s">
        <v>10429</v>
      </c>
      <c r="C2208" s="9" t="s">
        <v>7103</v>
      </c>
      <c r="D2208" s="11" t="s">
        <v>22</v>
      </c>
      <c r="E2208" s="9" t="s">
        <v>10430</v>
      </c>
      <c r="F2208" s="9" t="s">
        <v>10431</v>
      </c>
      <c r="G2208" s="11" t="s">
        <v>82</v>
      </c>
      <c r="H2208" s="11" t="s">
        <v>22</v>
      </c>
      <c r="I2208" s="11" t="s">
        <v>5215</v>
      </c>
      <c r="J2208" s="11" t="s">
        <v>27</v>
      </c>
      <c r="K2208" s="11" t="s">
        <v>28</v>
      </c>
      <c r="L2208" s="11" t="s">
        <v>5216</v>
      </c>
      <c r="M2208" s="9" t="s">
        <v>30</v>
      </c>
      <c r="N2208" s="9" t="s">
        <v>743</v>
      </c>
      <c r="O2208" s="11" t="s">
        <v>32</v>
      </c>
      <c r="P2208" s="11" t="s">
        <v>22</v>
      </c>
      <c r="Q2208" s="11" t="s">
        <v>10432</v>
      </c>
      <c r="R2208" s="11" t="s">
        <v>46</v>
      </c>
      <c r="S2208" s="9" t="s">
        <v>10433</v>
      </c>
      <c r="T2208" s="9" t="s">
        <v>22</v>
      </c>
    </row>
    <row r="2209" customHeight="1" spans="1:20">
      <c r="A2209" s="10">
        <v>45203</v>
      </c>
      <c r="B2209" s="9" t="s">
        <v>10434</v>
      </c>
      <c r="C2209" s="9" t="s">
        <v>646</v>
      </c>
      <c r="D2209" s="11" t="s">
        <v>22</v>
      </c>
      <c r="E2209" s="9" t="s">
        <v>10435</v>
      </c>
      <c r="F2209" s="9" t="s">
        <v>1065</v>
      </c>
      <c r="G2209" s="11" t="s">
        <v>25</v>
      </c>
      <c r="H2209" s="11" t="s">
        <v>22</v>
      </c>
      <c r="I2209" s="11" t="s">
        <v>90</v>
      </c>
      <c r="J2209" s="11" t="s">
        <v>27</v>
      </c>
      <c r="K2209" s="11" t="s">
        <v>28</v>
      </c>
      <c r="L2209" s="11" t="s">
        <v>43</v>
      </c>
      <c r="M2209" s="9" t="s">
        <v>30</v>
      </c>
      <c r="N2209" s="9" t="s">
        <v>31</v>
      </c>
      <c r="O2209" s="11" t="s">
        <v>32</v>
      </c>
      <c r="P2209" s="11" t="s">
        <v>22</v>
      </c>
      <c r="Q2209" s="11" t="s">
        <v>10436</v>
      </c>
      <c r="R2209" s="11" t="s">
        <v>46</v>
      </c>
      <c r="S2209" s="9" t="s">
        <v>10437</v>
      </c>
      <c r="T2209" s="9" t="s">
        <v>22</v>
      </c>
    </row>
    <row r="2210" customHeight="1" spans="1:20">
      <c r="A2210" s="10">
        <v>45203</v>
      </c>
      <c r="B2210" s="9" t="s">
        <v>10438</v>
      </c>
      <c r="C2210" s="9" t="s">
        <v>10439</v>
      </c>
      <c r="D2210" s="11" t="s">
        <v>22</v>
      </c>
      <c r="E2210" s="9" t="s">
        <v>10440</v>
      </c>
      <c r="F2210" s="9" t="s">
        <v>10441</v>
      </c>
      <c r="G2210" s="11" t="s">
        <v>69</v>
      </c>
      <c r="H2210" s="11" t="s">
        <v>22</v>
      </c>
      <c r="I2210" s="11" t="s">
        <v>63</v>
      </c>
      <c r="J2210" s="11" t="s">
        <v>27</v>
      </c>
      <c r="K2210" s="11" t="s">
        <v>28</v>
      </c>
      <c r="L2210" s="11" t="s">
        <v>43</v>
      </c>
      <c r="M2210" s="9" t="s">
        <v>44</v>
      </c>
      <c r="N2210" s="9" t="s">
        <v>743</v>
      </c>
      <c r="O2210" s="11" t="s">
        <v>32</v>
      </c>
      <c r="P2210" s="11" t="s">
        <v>22</v>
      </c>
      <c r="Q2210" s="11" t="s">
        <v>10442</v>
      </c>
      <c r="R2210" s="11" t="s">
        <v>46</v>
      </c>
      <c r="S2210" s="9" t="s">
        <v>10443</v>
      </c>
      <c r="T2210" s="9" t="s">
        <v>10444</v>
      </c>
    </row>
    <row r="2211" customHeight="1" spans="1:20">
      <c r="A2211" s="10">
        <v>45203</v>
      </c>
      <c r="B2211" s="9" t="s">
        <v>10445</v>
      </c>
      <c r="C2211" s="9" t="s">
        <v>2825</v>
      </c>
      <c r="D2211" s="11" t="s">
        <v>22</v>
      </c>
      <c r="E2211" s="9" t="s">
        <v>10446</v>
      </c>
      <c r="F2211" s="9" t="s">
        <v>10447</v>
      </c>
      <c r="G2211" s="11" t="s">
        <v>82</v>
      </c>
      <c r="H2211" s="11" t="s">
        <v>22</v>
      </c>
      <c r="I2211" s="11" t="s">
        <v>26</v>
      </c>
      <c r="J2211" s="11" t="s">
        <v>27</v>
      </c>
      <c r="K2211" s="11" t="s">
        <v>28</v>
      </c>
      <c r="L2211" s="11" t="s">
        <v>29</v>
      </c>
      <c r="M2211" s="9" t="s">
        <v>30</v>
      </c>
      <c r="N2211" s="9" t="s">
        <v>31</v>
      </c>
      <c r="O2211" s="11" t="s">
        <v>32</v>
      </c>
      <c r="P2211" s="11" t="s">
        <v>22</v>
      </c>
      <c r="Q2211" s="11" t="s">
        <v>10448</v>
      </c>
      <c r="R2211" s="11" t="s">
        <v>34</v>
      </c>
      <c r="S2211" s="9" t="s">
        <v>10449</v>
      </c>
      <c r="T2211" s="9" t="s">
        <v>10450</v>
      </c>
    </row>
    <row r="2212" customHeight="1" spans="1:20">
      <c r="A2212" s="10">
        <v>45203</v>
      </c>
      <c r="B2212" s="9" t="s">
        <v>10451</v>
      </c>
      <c r="C2212" s="9" t="s">
        <v>817</v>
      </c>
      <c r="D2212" s="11" t="s">
        <v>22</v>
      </c>
      <c r="E2212" s="9" t="s">
        <v>10452</v>
      </c>
      <c r="F2212" s="9" t="s">
        <v>10453</v>
      </c>
      <c r="G2212" s="11" t="s">
        <v>25</v>
      </c>
      <c r="H2212" s="11" t="s">
        <v>22</v>
      </c>
      <c r="I2212" s="11" t="s">
        <v>732</v>
      </c>
      <c r="J2212" s="11" t="s">
        <v>27</v>
      </c>
      <c r="K2212" s="11" t="s">
        <v>28</v>
      </c>
      <c r="L2212" s="11" t="s">
        <v>43</v>
      </c>
      <c r="M2212" s="9" t="s">
        <v>169</v>
      </c>
      <c r="N2212" s="9" t="s">
        <v>31</v>
      </c>
      <c r="O2212" s="11" t="s">
        <v>32</v>
      </c>
      <c r="P2212" s="11" t="s">
        <v>22</v>
      </c>
      <c r="Q2212" s="11" t="s">
        <v>10454</v>
      </c>
      <c r="R2212" s="11" t="s">
        <v>46</v>
      </c>
      <c r="S2212" s="9" t="s">
        <v>10455</v>
      </c>
      <c r="T2212" s="9" t="s">
        <v>10456</v>
      </c>
    </row>
    <row r="2213" customHeight="1" spans="1:20">
      <c r="A2213" s="10">
        <v>45203</v>
      </c>
      <c r="B2213" s="9" t="s">
        <v>10457</v>
      </c>
      <c r="C2213" s="9" t="s">
        <v>646</v>
      </c>
      <c r="D2213" s="11" t="s">
        <v>22</v>
      </c>
      <c r="E2213" s="9" t="s">
        <v>10458</v>
      </c>
      <c r="F2213" s="9" t="s">
        <v>10459</v>
      </c>
      <c r="G2213" s="11" t="s">
        <v>69</v>
      </c>
      <c r="H2213" s="11" t="s">
        <v>22</v>
      </c>
      <c r="I2213" s="11" t="s">
        <v>97</v>
      </c>
      <c r="J2213" s="11" t="s">
        <v>27</v>
      </c>
      <c r="K2213" s="11" t="s">
        <v>28</v>
      </c>
      <c r="L2213" s="11" t="s">
        <v>43</v>
      </c>
      <c r="M2213" s="9" t="s">
        <v>30</v>
      </c>
      <c r="N2213" s="9" t="s">
        <v>31</v>
      </c>
      <c r="O2213" s="11" t="s">
        <v>32</v>
      </c>
      <c r="P2213" s="11" t="s">
        <v>22</v>
      </c>
      <c r="Q2213" s="11" t="s">
        <v>10460</v>
      </c>
      <c r="R2213" s="11" t="s">
        <v>46</v>
      </c>
      <c r="S2213" s="9" t="s">
        <v>10461</v>
      </c>
      <c r="T2213" s="9" t="s">
        <v>10462</v>
      </c>
    </row>
    <row r="2214" customHeight="1" spans="1:20">
      <c r="A2214" s="10">
        <v>45203</v>
      </c>
      <c r="B2214" s="9" t="s">
        <v>10463</v>
      </c>
      <c r="C2214" s="9" t="s">
        <v>4902</v>
      </c>
      <c r="D2214" s="11" t="s">
        <v>22</v>
      </c>
      <c r="E2214" s="9" t="s">
        <v>10464</v>
      </c>
      <c r="F2214" s="9" t="s">
        <v>10465</v>
      </c>
      <c r="G2214" s="11" t="s">
        <v>25</v>
      </c>
      <c r="H2214" s="11" t="s">
        <v>22</v>
      </c>
      <c r="I2214" s="11" t="s">
        <v>83</v>
      </c>
      <c r="J2214" s="11" t="s">
        <v>27</v>
      </c>
      <c r="K2214" s="11" t="s">
        <v>28</v>
      </c>
      <c r="L2214" s="11" t="s">
        <v>43</v>
      </c>
      <c r="M2214" s="9" t="s">
        <v>44</v>
      </c>
      <c r="N2214" s="9" t="s">
        <v>31</v>
      </c>
      <c r="O2214" s="11" t="s">
        <v>32</v>
      </c>
      <c r="P2214" s="11" t="s">
        <v>22</v>
      </c>
      <c r="Q2214" s="11" t="s">
        <v>10466</v>
      </c>
      <c r="R2214" s="11" t="s">
        <v>46</v>
      </c>
      <c r="S2214" s="9" t="s">
        <v>10467</v>
      </c>
      <c r="T2214" s="9" t="s">
        <v>10468</v>
      </c>
    </row>
    <row r="2215" customHeight="1" spans="1:20">
      <c r="A2215" s="10">
        <v>45203</v>
      </c>
      <c r="B2215" s="9" t="s">
        <v>10469</v>
      </c>
      <c r="C2215" s="9" t="s">
        <v>817</v>
      </c>
      <c r="D2215" s="11" t="s">
        <v>22</v>
      </c>
      <c r="E2215" s="9" t="s">
        <v>10470</v>
      </c>
      <c r="F2215" s="9" t="s">
        <v>10471</v>
      </c>
      <c r="G2215" s="11" t="s">
        <v>82</v>
      </c>
      <c r="H2215" s="11" t="s">
        <v>22</v>
      </c>
      <c r="I2215" s="11" t="s">
        <v>448</v>
      </c>
      <c r="J2215" s="11" t="s">
        <v>27</v>
      </c>
      <c r="K2215" s="11" t="s">
        <v>28</v>
      </c>
      <c r="L2215" s="11" t="s">
        <v>43</v>
      </c>
      <c r="M2215" s="9" t="s">
        <v>44</v>
      </c>
      <c r="N2215" s="9" t="s">
        <v>31</v>
      </c>
      <c r="O2215" s="11" t="s">
        <v>32</v>
      </c>
      <c r="P2215" s="11" t="s">
        <v>22</v>
      </c>
      <c r="Q2215" s="11" t="s">
        <v>10472</v>
      </c>
      <c r="R2215" s="11" t="s">
        <v>46</v>
      </c>
      <c r="S2215" s="9" t="s">
        <v>10473</v>
      </c>
      <c r="T2215" s="9" t="s">
        <v>10474</v>
      </c>
    </row>
    <row r="2216" customHeight="1" spans="1:20">
      <c r="A2216" s="10">
        <v>45203</v>
      </c>
      <c r="B2216" s="9" t="s">
        <v>10475</v>
      </c>
      <c r="C2216" s="9" t="s">
        <v>2825</v>
      </c>
      <c r="D2216" s="11" t="s">
        <v>22</v>
      </c>
      <c r="E2216" s="9" t="s">
        <v>10476</v>
      </c>
      <c r="F2216" s="9" t="s">
        <v>10477</v>
      </c>
      <c r="G2216" s="11" t="s">
        <v>25</v>
      </c>
      <c r="H2216" s="11" t="s">
        <v>22</v>
      </c>
      <c r="I2216" s="11" t="s">
        <v>384</v>
      </c>
      <c r="J2216" s="11" t="s">
        <v>27</v>
      </c>
      <c r="K2216" s="11" t="s">
        <v>28</v>
      </c>
      <c r="L2216" s="11" t="s">
        <v>43</v>
      </c>
      <c r="M2216" s="9" t="s">
        <v>30</v>
      </c>
      <c r="N2216" s="9" t="s">
        <v>31</v>
      </c>
      <c r="O2216" s="11" t="s">
        <v>32</v>
      </c>
      <c r="P2216" s="11" t="s">
        <v>22</v>
      </c>
      <c r="Q2216" s="11" t="s">
        <v>10478</v>
      </c>
      <c r="R2216" s="11" t="s">
        <v>46</v>
      </c>
      <c r="S2216" s="9" t="s">
        <v>10479</v>
      </c>
      <c r="T2216" s="9" t="s">
        <v>10480</v>
      </c>
    </row>
    <row r="2217" customHeight="1" spans="1:20">
      <c r="A2217" s="10">
        <v>45203</v>
      </c>
      <c r="B2217" s="9" t="s">
        <v>10481</v>
      </c>
      <c r="C2217" s="9" t="s">
        <v>3870</v>
      </c>
      <c r="D2217" s="11" t="s">
        <v>22</v>
      </c>
      <c r="E2217" s="9" t="s">
        <v>10482</v>
      </c>
      <c r="F2217" s="9" t="s">
        <v>10483</v>
      </c>
      <c r="G2217" s="11" t="s">
        <v>41</v>
      </c>
      <c r="H2217" s="11" t="s">
        <v>22</v>
      </c>
      <c r="I2217" s="11" t="s">
        <v>786</v>
      </c>
      <c r="J2217" s="11" t="s">
        <v>27</v>
      </c>
      <c r="K2217" s="11" t="s">
        <v>28</v>
      </c>
      <c r="L2217" s="11" t="s">
        <v>43</v>
      </c>
      <c r="M2217" s="9" t="s">
        <v>30</v>
      </c>
      <c r="N2217" s="9" t="s">
        <v>31</v>
      </c>
      <c r="O2217" s="11" t="s">
        <v>32</v>
      </c>
      <c r="P2217" s="11" t="s">
        <v>22</v>
      </c>
      <c r="Q2217" s="11" t="s">
        <v>10484</v>
      </c>
      <c r="R2217" s="11" t="s">
        <v>46</v>
      </c>
      <c r="S2217" s="9" t="s">
        <v>10485</v>
      </c>
      <c r="T2217" s="9" t="s">
        <v>10486</v>
      </c>
    </row>
    <row r="2218" customHeight="1" spans="1:20">
      <c r="A2218" s="10">
        <v>45203</v>
      </c>
      <c r="B2218" s="9" t="s">
        <v>10487</v>
      </c>
      <c r="C2218" s="9" t="s">
        <v>1475</v>
      </c>
      <c r="D2218" s="11" t="s">
        <v>22</v>
      </c>
      <c r="E2218" s="9" t="s">
        <v>10488</v>
      </c>
      <c r="F2218" s="9" t="s">
        <v>10489</v>
      </c>
      <c r="G2218" s="11" t="s">
        <v>53</v>
      </c>
      <c r="H2218" s="11" t="s">
        <v>22</v>
      </c>
      <c r="I2218" s="11" t="s">
        <v>299</v>
      </c>
      <c r="J2218" s="11" t="s">
        <v>27</v>
      </c>
      <c r="K2218" s="11" t="s">
        <v>28</v>
      </c>
      <c r="L2218" s="11" t="s">
        <v>43</v>
      </c>
      <c r="M2218" s="9" t="s">
        <v>30</v>
      </c>
      <c r="N2218" s="9" t="s">
        <v>31</v>
      </c>
      <c r="O2218" s="11" t="s">
        <v>32</v>
      </c>
      <c r="P2218" s="11" t="s">
        <v>22</v>
      </c>
      <c r="Q2218" s="11" t="s">
        <v>10490</v>
      </c>
      <c r="R2218" s="11" t="s">
        <v>46</v>
      </c>
      <c r="S2218" s="9" t="s">
        <v>10491</v>
      </c>
      <c r="T2218" s="9" t="s">
        <v>10492</v>
      </c>
    </row>
    <row r="2219" customHeight="1" spans="1:20">
      <c r="A2219" s="10">
        <v>45203</v>
      </c>
      <c r="B2219" s="9" t="s">
        <v>10493</v>
      </c>
      <c r="C2219" s="9" t="s">
        <v>646</v>
      </c>
      <c r="D2219" s="11" t="s">
        <v>22</v>
      </c>
      <c r="E2219" s="9" t="s">
        <v>10494</v>
      </c>
      <c r="F2219" s="9" t="s">
        <v>10495</v>
      </c>
      <c r="G2219" s="11" t="s">
        <v>130</v>
      </c>
      <c r="H2219" s="11" t="s">
        <v>22</v>
      </c>
      <c r="I2219" s="11" t="s">
        <v>1078</v>
      </c>
      <c r="J2219" s="11" t="s">
        <v>27</v>
      </c>
      <c r="K2219" s="11" t="s">
        <v>28</v>
      </c>
      <c r="L2219" s="11" t="s">
        <v>43</v>
      </c>
      <c r="M2219" s="9" t="s">
        <v>30</v>
      </c>
      <c r="N2219" s="9" t="s">
        <v>31</v>
      </c>
      <c r="O2219" s="11" t="s">
        <v>32</v>
      </c>
      <c r="P2219" s="11" t="s">
        <v>22</v>
      </c>
      <c r="Q2219" s="11" t="s">
        <v>10496</v>
      </c>
      <c r="R2219" s="11" t="s">
        <v>46</v>
      </c>
      <c r="S2219" s="9" t="s">
        <v>10497</v>
      </c>
      <c r="T2219" s="9" t="s">
        <v>10498</v>
      </c>
    </row>
    <row r="2220" customHeight="1" spans="1:20">
      <c r="A2220" s="10">
        <v>45203</v>
      </c>
      <c r="B2220" s="9" t="s">
        <v>10499</v>
      </c>
      <c r="C2220" s="9" t="s">
        <v>817</v>
      </c>
      <c r="D2220" s="11" t="s">
        <v>22</v>
      </c>
      <c r="E2220" s="9" t="s">
        <v>10500</v>
      </c>
      <c r="F2220" s="9" t="s">
        <v>10501</v>
      </c>
      <c r="G2220" s="11" t="s">
        <v>69</v>
      </c>
      <c r="H2220" s="11" t="s">
        <v>22</v>
      </c>
      <c r="I2220" s="11" t="s">
        <v>75</v>
      </c>
      <c r="J2220" s="11" t="s">
        <v>27</v>
      </c>
      <c r="K2220" s="11" t="s">
        <v>76</v>
      </c>
      <c r="L2220" s="11" t="s">
        <v>43</v>
      </c>
      <c r="M2220" s="9" t="s">
        <v>44</v>
      </c>
      <c r="N2220" s="9" t="s">
        <v>31</v>
      </c>
      <c r="O2220" s="11" t="s">
        <v>32</v>
      </c>
      <c r="P2220" s="11" t="s">
        <v>22</v>
      </c>
      <c r="Q2220" s="11" t="s">
        <v>10502</v>
      </c>
      <c r="R2220" s="11" t="s">
        <v>46</v>
      </c>
      <c r="S2220" s="9" t="s">
        <v>10503</v>
      </c>
      <c r="T2220" s="9" t="s">
        <v>10504</v>
      </c>
    </row>
    <row r="2221" customHeight="1" spans="1:20">
      <c r="A2221" s="10">
        <v>45203</v>
      </c>
      <c r="B2221" s="9" t="s">
        <v>10505</v>
      </c>
      <c r="C2221" s="9" t="s">
        <v>817</v>
      </c>
      <c r="D2221" s="11" t="s">
        <v>22</v>
      </c>
      <c r="E2221" s="9" t="s">
        <v>10506</v>
      </c>
      <c r="F2221" s="9" t="s">
        <v>9206</v>
      </c>
      <c r="G2221" s="11" t="s">
        <v>25</v>
      </c>
      <c r="H2221" s="11" t="s">
        <v>22</v>
      </c>
      <c r="I2221" s="11" t="s">
        <v>104</v>
      </c>
      <c r="J2221" s="11" t="s">
        <v>27</v>
      </c>
      <c r="K2221" s="11" t="s">
        <v>28</v>
      </c>
      <c r="L2221" s="11" t="s">
        <v>43</v>
      </c>
      <c r="M2221" s="9" t="s">
        <v>44</v>
      </c>
      <c r="N2221" s="9" t="s">
        <v>31</v>
      </c>
      <c r="O2221" s="11" t="s">
        <v>32</v>
      </c>
      <c r="P2221" s="11" t="s">
        <v>22</v>
      </c>
      <c r="Q2221" s="11" t="s">
        <v>10507</v>
      </c>
      <c r="R2221" s="11" t="s">
        <v>46</v>
      </c>
      <c r="S2221" s="9" t="s">
        <v>10508</v>
      </c>
      <c r="T2221" s="9" t="s">
        <v>10509</v>
      </c>
    </row>
    <row r="2222" customHeight="1" spans="1:20">
      <c r="A2222" s="10">
        <v>45203</v>
      </c>
      <c r="B2222" s="9" t="s">
        <v>10510</v>
      </c>
      <c r="C2222" s="9" t="s">
        <v>817</v>
      </c>
      <c r="D2222" s="11" t="s">
        <v>22</v>
      </c>
      <c r="E2222" s="9" t="s">
        <v>10511</v>
      </c>
      <c r="F2222" s="9" t="s">
        <v>9165</v>
      </c>
      <c r="G2222" s="11" t="s">
        <v>53</v>
      </c>
      <c r="H2222" s="11" t="s">
        <v>148</v>
      </c>
      <c r="I2222" s="11" t="s">
        <v>253</v>
      </c>
      <c r="J2222" s="11" t="s">
        <v>27</v>
      </c>
      <c r="K2222" s="11" t="s">
        <v>28</v>
      </c>
      <c r="L2222" s="11" t="s">
        <v>43</v>
      </c>
      <c r="M2222" s="9" t="s">
        <v>44</v>
      </c>
      <c r="N2222" s="9" t="s">
        <v>31</v>
      </c>
      <c r="O2222" s="11" t="s">
        <v>32</v>
      </c>
      <c r="P2222" s="11" t="s">
        <v>22</v>
      </c>
      <c r="Q2222" s="11" t="s">
        <v>10512</v>
      </c>
      <c r="R2222" s="11" t="s">
        <v>46</v>
      </c>
      <c r="S2222" s="9" t="s">
        <v>10513</v>
      </c>
      <c r="T2222" s="9" t="s">
        <v>10514</v>
      </c>
    </row>
    <row r="2223" customHeight="1" spans="1:20">
      <c r="A2223" s="10">
        <v>45203</v>
      </c>
      <c r="B2223" s="9" t="s">
        <v>10515</v>
      </c>
      <c r="C2223" s="9" t="s">
        <v>50</v>
      </c>
      <c r="D2223" s="11" t="s">
        <v>22</v>
      </c>
      <c r="E2223" s="9" t="s">
        <v>10516</v>
      </c>
      <c r="F2223" s="9" t="s">
        <v>10517</v>
      </c>
      <c r="G2223" s="11" t="s">
        <v>247</v>
      </c>
      <c r="H2223" s="11" t="s">
        <v>22</v>
      </c>
      <c r="I2223" s="11" t="s">
        <v>337</v>
      </c>
      <c r="J2223" s="11" t="s">
        <v>27</v>
      </c>
      <c r="K2223" s="11" t="s">
        <v>28</v>
      </c>
      <c r="L2223" s="11" t="s">
        <v>43</v>
      </c>
      <c r="M2223" s="9" t="s">
        <v>44</v>
      </c>
      <c r="N2223" s="9" t="s">
        <v>31</v>
      </c>
      <c r="O2223" s="11" t="s">
        <v>32</v>
      </c>
      <c r="P2223" s="11" t="s">
        <v>22</v>
      </c>
      <c r="Q2223" s="11" t="s">
        <v>10518</v>
      </c>
      <c r="R2223" s="11" t="s">
        <v>56</v>
      </c>
      <c r="S2223" s="9" t="s">
        <v>10519</v>
      </c>
      <c r="T2223" s="9" t="s">
        <v>22</v>
      </c>
    </row>
    <row r="2224" customHeight="1" spans="1:20">
      <c r="A2224" s="10">
        <v>45203</v>
      </c>
      <c r="B2224" s="9" t="s">
        <v>10520</v>
      </c>
      <c r="C2224" s="9" t="s">
        <v>646</v>
      </c>
      <c r="D2224" s="11" t="s">
        <v>22</v>
      </c>
      <c r="E2224" s="9" t="s">
        <v>10521</v>
      </c>
      <c r="F2224" s="9" t="s">
        <v>10522</v>
      </c>
      <c r="G2224" s="11" t="s">
        <v>53</v>
      </c>
      <c r="H2224" s="11" t="s">
        <v>110</v>
      </c>
      <c r="I2224" s="11" t="s">
        <v>293</v>
      </c>
      <c r="J2224" s="11" t="s">
        <v>27</v>
      </c>
      <c r="K2224" s="11" t="s">
        <v>28</v>
      </c>
      <c r="L2224" s="11" t="s">
        <v>43</v>
      </c>
      <c r="M2224" s="9" t="s">
        <v>44</v>
      </c>
      <c r="N2224" s="9" t="s">
        <v>31</v>
      </c>
      <c r="O2224" s="11" t="s">
        <v>32</v>
      </c>
      <c r="P2224" s="11" t="s">
        <v>22</v>
      </c>
      <c r="Q2224" s="11" t="s">
        <v>10523</v>
      </c>
      <c r="R2224" s="11" t="s">
        <v>46</v>
      </c>
      <c r="S2224" s="9" t="s">
        <v>10524</v>
      </c>
      <c r="T2224" s="9" t="s">
        <v>10525</v>
      </c>
    </row>
    <row r="2225" customHeight="1" spans="1:20">
      <c r="A2225" s="10">
        <v>45203</v>
      </c>
      <c r="B2225" s="9" t="s">
        <v>10526</v>
      </c>
      <c r="C2225" s="9" t="s">
        <v>2825</v>
      </c>
      <c r="D2225" s="11" t="s">
        <v>22</v>
      </c>
      <c r="E2225" s="9" t="s">
        <v>10527</v>
      </c>
      <c r="F2225" s="9" t="s">
        <v>10528</v>
      </c>
      <c r="G2225" s="11" t="s">
        <v>82</v>
      </c>
      <c r="H2225" s="11" t="s">
        <v>22</v>
      </c>
      <c r="I2225" s="11" t="s">
        <v>104</v>
      </c>
      <c r="J2225" s="11" t="s">
        <v>27</v>
      </c>
      <c r="K2225" s="11" t="s">
        <v>28</v>
      </c>
      <c r="L2225" s="11" t="s">
        <v>43</v>
      </c>
      <c r="M2225" s="9" t="s">
        <v>30</v>
      </c>
      <c r="N2225" s="9" t="s">
        <v>31</v>
      </c>
      <c r="O2225" s="11" t="s">
        <v>32</v>
      </c>
      <c r="P2225" s="11" t="s">
        <v>22</v>
      </c>
      <c r="Q2225" s="11" t="s">
        <v>10529</v>
      </c>
      <c r="R2225" s="11" t="s">
        <v>46</v>
      </c>
      <c r="S2225" s="9" t="s">
        <v>10530</v>
      </c>
      <c r="T2225" s="9" t="s">
        <v>10531</v>
      </c>
    </row>
    <row r="2226" customHeight="1" spans="1:20">
      <c r="A2226" s="10">
        <v>45203</v>
      </c>
      <c r="B2226" s="9" t="s">
        <v>10532</v>
      </c>
      <c r="C2226" s="9" t="s">
        <v>771</v>
      </c>
      <c r="D2226" s="11" t="s">
        <v>22</v>
      </c>
      <c r="E2226" s="9" t="s">
        <v>10533</v>
      </c>
      <c r="F2226" s="9" t="s">
        <v>4339</v>
      </c>
      <c r="G2226" s="11" t="s">
        <v>82</v>
      </c>
      <c r="H2226" s="11" t="s">
        <v>22</v>
      </c>
      <c r="I2226" s="11" t="s">
        <v>131</v>
      </c>
      <c r="J2226" s="11" t="s">
        <v>27</v>
      </c>
      <c r="K2226" s="11" t="s">
        <v>28</v>
      </c>
      <c r="L2226" s="11" t="s">
        <v>43</v>
      </c>
      <c r="M2226" s="9" t="s">
        <v>44</v>
      </c>
      <c r="N2226" s="9" t="s">
        <v>31</v>
      </c>
      <c r="O2226" s="11" t="s">
        <v>32</v>
      </c>
      <c r="P2226" s="11" t="s">
        <v>22</v>
      </c>
      <c r="Q2226" s="11" t="s">
        <v>10534</v>
      </c>
      <c r="R2226" s="11" t="s">
        <v>46</v>
      </c>
      <c r="S2226" s="9" t="s">
        <v>10535</v>
      </c>
      <c r="T2226" s="9" t="s">
        <v>10536</v>
      </c>
    </row>
    <row r="2227" customHeight="1" spans="1:20">
      <c r="A2227" s="10">
        <v>45203</v>
      </c>
      <c r="B2227" s="9" t="s">
        <v>10537</v>
      </c>
      <c r="C2227" s="9" t="s">
        <v>6257</v>
      </c>
      <c r="D2227" s="11" t="s">
        <v>22</v>
      </c>
      <c r="E2227" s="9" t="s">
        <v>10538</v>
      </c>
      <c r="F2227" s="9" t="s">
        <v>10539</v>
      </c>
      <c r="G2227" s="11" t="s">
        <v>41</v>
      </c>
      <c r="H2227" s="11" t="s">
        <v>22</v>
      </c>
      <c r="I2227" s="11" t="s">
        <v>880</v>
      </c>
      <c r="J2227" s="11" t="s">
        <v>27</v>
      </c>
      <c r="K2227" s="11" t="s">
        <v>28</v>
      </c>
      <c r="L2227" s="11" t="s">
        <v>43</v>
      </c>
      <c r="M2227" s="9" t="s">
        <v>30</v>
      </c>
      <c r="N2227" s="9" t="s">
        <v>31</v>
      </c>
      <c r="O2227" s="11" t="s">
        <v>32</v>
      </c>
      <c r="P2227" s="11" t="s">
        <v>22</v>
      </c>
      <c r="Q2227" s="11" t="s">
        <v>10540</v>
      </c>
      <c r="R2227" s="11" t="s">
        <v>46</v>
      </c>
      <c r="S2227" s="9" t="s">
        <v>10541</v>
      </c>
      <c r="T2227" s="9" t="s">
        <v>10542</v>
      </c>
    </row>
    <row r="2228" customHeight="1" spans="1:20">
      <c r="A2228" s="10">
        <v>45203</v>
      </c>
      <c r="B2228" s="9" t="s">
        <v>10543</v>
      </c>
      <c r="C2228" s="9" t="s">
        <v>10544</v>
      </c>
      <c r="D2228" s="11" t="s">
        <v>22</v>
      </c>
      <c r="E2228" s="9" t="s">
        <v>10545</v>
      </c>
      <c r="F2228" s="9" t="s">
        <v>10546</v>
      </c>
      <c r="G2228" s="11" t="s">
        <v>69</v>
      </c>
      <c r="H2228" s="11" t="s">
        <v>22</v>
      </c>
      <c r="I2228" s="11" t="s">
        <v>26</v>
      </c>
      <c r="J2228" s="11" t="s">
        <v>27</v>
      </c>
      <c r="K2228" s="11" t="s">
        <v>195</v>
      </c>
      <c r="L2228" s="11" t="s">
        <v>29</v>
      </c>
      <c r="M2228" s="9" t="s">
        <v>30</v>
      </c>
      <c r="N2228" s="9" t="s">
        <v>31</v>
      </c>
      <c r="O2228" s="11" t="s">
        <v>32</v>
      </c>
      <c r="P2228" s="11" t="s">
        <v>22</v>
      </c>
      <c r="Q2228" s="11" t="s">
        <v>10547</v>
      </c>
      <c r="R2228" s="11" t="s">
        <v>34</v>
      </c>
      <c r="S2228" s="9" t="s">
        <v>10548</v>
      </c>
      <c r="T2228" s="9" t="s">
        <v>22</v>
      </c>
    </row>
    <row r="2229" customHeight="1" spans="1:20">
      <c r="A2229" s="10">
        <v>45203</v>
      </c>
      <c r="B2229" s="9" t="s">
        <v>10549</v>
      </c>
      <c r="C2229" s="9" t="s">
        <v>6495</v>
      </c>
      <c r="D2229" s="11" t="s">
        <v>22</v>
      </c>
      <c r="E2229" s="9" t="s">
        <v>10550</v>
      </c>
      <c r="F2229" s="9" t="s">
        <v>10551</v>
      </c>
      <c r="G2229" s="11" t="s">
        <v>41</v>
      </c>
      <c r="H2229" s="11" t="s">
        <v>22</v>
      </c>
      <c r="I2229" s="11" t="s">
        <v>26</v>
      </c>
      <c r="J2229" s="11" t="s">
        <v>27</v>
      </c>
      <c r="K2229" s="11" t="s">
        <v>76</v>
      </c>
      <c r="L2229" s="11" t="s">
        <v>29</v>
      </c>
      <c r="M2229" s="9" t="s">
        <v>30</v>
      </c>
      <c r="N2229" s="9" t="s">
        <v>31</v>
      </c>
      <c r="O2229" s="11" t="s">
        <v>32</v>
      </c>
      <c r="P2229" s="11" t="s">
        <v>22</v>
      </c>
      <c r="Q2229" s="11" t="s">
        <v>10552</v>
      </c>
      <c r="R2229" s="11" t="s">
        <v>34</v>
      </c>
      <c r="S2229" s="9" t="s">
        <v>10553</v>
      </c>
      <c r="T2229" s="9" t="s">
        <v>22</v>
      </c>
    </row>
    <row r="2230" customHeight="1" spans="1:20">
      <c r="A2230" s="10">
        <v>45203</v>
      </c>
      <c r="B2230" s="9" t="s">
        <v>10554</v>
      </c>
      <c r="C2230" s="9" t="s">
        <v>6506</v>
      </c>
      <c r="D2230" s="11" t="s">
        <v>22</v>
      </c>
      <c r="E2230" s="9" t="s">
        <v>10555</v>
      </c>
      <c r="F2230" s="9" t="s">
        <v>10556</v>
      </c>
      <c r="G2230" s="11" t="s">
        <v>130</v>
      </c>
      <c r="H2230" s="11" t="s">
        <v>22</v>
      </c>
      <c r="I2230" s="11" t="s">
        <v>293</v>
      </c>
      <c r="J2230" s="11" t="s">
        <v>27</v>
      </c>
      <c r="K2230" s="11" t="s">
        <v>28</v>
      </c>
      <c r="L2230" s="11" t="s">
        <v>43</v>
      </c>
      <c r="M2230" s="9" t="s">
        <v>30</v>
      </c>
      <c r="N2230" s="9" t="s">
        <v>208</v>
      </c>
      <c r="O2230" s="11" t="s">
        <v>32</v>
      </c>
      <c r="P2230" s="11" t="s">
        <v>22</v>
      </c>
      <c r="Q2230" s="11" t="s">
        <v>10557</v>
      </c>
      <c r="R2230" s="11" t="s">
        <v>46</v>
      </c>
      <c r="S2230" s="9" t="s">
        <v>10558</v>
      </c>
      <c r="T2230" s="9" t="s">
        <v>22</v>
      </c>
    </row>
    <row r="2231" customHeight="1" spans="1:20">
      <c r="A2231" s="10">
        <v>45203</v>
      </c>
      <c r="B2231" s="9" t="s">
        <v>10559</v>
      </c>
      <c r="C2231" s="9" t="s">
        <v>6506</v>
      </c>
      <c r="D2231" s="11" t="s">
        <v>22</v>
      </c>
      <c r="E2231" s="9" t="s">
        <v>10560</v>
      </c>
      <c r="F2231" s="9" t="s">
        <v>10561</v>
      </c>
      <c r="G2231" s="11" t="s">
        <v>62</v>
      </c>
      <c r="H2231" s="11" t="s">
        <v>22</v>
      </c>
      <c r="I2231" s="11" t="s">
        <v>277</v>
      </c>
      <c r="J2231" s="11" t="s">
        <v>27</v>
      </c>
      <c r="K2231" s="11" t="s">
        <v>28</v>
      </c>
      <c r="L2231" s="11" t="s">
        <v>43</v>
      </c>
      <c r="M2231" s="9" t="s">
        <v>44</v>
      </c>
      <c r="N2231" s="9" t="s">
        <v>208</v>
      </c>
      <c r="O2231" s="11" t="s">
        <v>32</v>
      </c>
      <c r="P2231" s="11" t="s">
        <v>22</v>
      </c>
      <c r="Q2231" s="11" t="s">
        <v>10562</v>
      </c>
      <c r="R2231" s="11" t="s">
        <v>46</v>
      </c>
      <c r="S2231" s="9" t="s">
        <v>10563</v>
      </c>
      <c r="T2231" s="9" t="s">
        <v>22</v>
      </c>
    </row>
    <row r="2232" customHeight="1" spans="1:20">
      <c r="A2232" s="10">
        <v>45203</v>
      </c>
      <c r="B2232" s="9" t="s">
        <v>10564</v>
      </c>
      <c r="C2232" s="9" t="s">
        <v>6506</v>
      </c>
      <c r="D2232" s="11" t="s">
        <v>22</v>
      </c>
      <c r="E2232" s="9" t="s">
        <v>10565</v>
      </c>
      <c r="F2232" s="9" t="s">
        <v>10566</v>
      </c>
      <c r="G2232" s="11" t="s">
        <v>130</v>
      </c>
      <c r="H2232" s="11" t="s">
        <v>22</v>
      </c>
      <c r="I2232" s="11" t="s">
        <v>3098</v>
      </c>
      <c r="J2232" s="11" t="s">
        <v>27</v>
      </c>
      <c r="K2232" s="11" t="s">
        <v>28</v>
      </c>
      <c r="L2232" s="11" t="s">
        <v>43</v>
      </c>
      <c r="M2232" s="9" t="s">
        <v>30</v>
      </c>
      <c r="N2232" s="9" t="s">
        <v>208</v>
      </c>
      <c r="O2232" s="11" t="s">
        <v>32</v>
      </c>
      <c r="P2232" s="11" t="s">
        <v>22</v>
      </c>
      <c r="Q2232" s="11" t="s">
        <v>10567</v>
      </c>
      <c r="R2232" s="11" t="s">
        <v>46</v>
      </c>
      <c r="S2232" s="9" t="s">
        <v>10568</v>
      </c>
      <c r="T2232" s="9" t="s">
        <v>22</v>
      </c>
    </row>
    <row r="2233" customHeight="1" spans="1:20">
      <c r="A2233" s="10">
        <v>45203</v>
      </c>
      <c r="B2233" s="9" t="s">
        <v>10569</v>
      </c>
      <c r="C2233" s="9" t="s">
        <v>6506</v>
      </c>
      <c r="D2233" s="11" t="s">
        <v>22</v>
      </c>
      <c r="E2233" s="9" t="s">
        <v>10570</v>
      </c>
      <c r="F2233" s="9" t="s">
        <v>10571</v>
      </c>
      <c r="G2233" s="11" t="s">
        <v>41</v>
      </c>
      <c r="H2233" s="11" t="s">
        <v>22</v>
      </c>
      <c r="I2233" s="11" t="s">
        <v>2203</v>
      </c>
      <c r="J2233" s="11" t="s">
        <v>27</v>
      </c>
      <c r="K2233" s="11" t="s">
        <v>28</v>
      </c>
      <c r="L2233" s="11" t="s">
        <v>43</v>
      </c>
      <c r="M2233" s="9" t="s">
        <v>30</v>
      </c>
      <c r="N2233" s="9" t="s">
        <v>208</v>
      </c>
      <c r="O2233" s="11" t="s">
        <v>32</v>
      </c>
      <c r="P2233" s="11" t="s">
        <v>22</v>
      </c>
      <c r="Q2233" s="11" t="s">
        <v>10572</v>
      </c>
      <c r="R2233" s="11" t="s">
        <v>46</v>
      </c>
      <c r="S2233" s="9" t="s">
        <v>10573</v>
      </c>
      <c r="T2233" s="9" t="s">
        <v>22</v>
      </c>
    </row>
    <row r="2234" customHeight="1" spans="1:20">
      <c r="A2234" s="10">
        <v>45203</v>
      </c>
      <c r="B2234" s="9" t="s">
        <v>10574</v>
      </c>
      <c r="C2234" s="9" t="s">
        <v>6506</v>
      </c>
      <c r="D2234" s="11" t="s">
        <v>22</v>
      </c>
      <c r="E2234" s="9" t="s">
        <v>10575</v>
      </c>
      <c r="F2234" s="9" t="s">
        <v>10576</v>
      </c>
      <c r="G2234" s="11" t="s">
        <v>25</v>
      </c>
      <c r="H2234" s="11" t="s">
        <v>22</v>
      </c>
      <c r="I2234" s="11" t="s">
        <v>111</v>
      </c>
      <c r="J2234" s="11" t="s">
        <v>27</v>
      </c>
      <c r="K2234" s="11" t="s">
        <v>28</v>
      </c>
      <c r="L2234" s="11" t="s">
        <v>43</v>
      </c>
      <c r="M2234" s="9" t="s">
        <v>30</v>
      </c>
      <c r="N2234" s="9" t="s">
        <v>208</v>
      </c>
      <c r="O2234" s="11" t="s">
        <v>32</v>
      </c>
      <c r="P2234" s="11" t="s">
        <v>22</v>
      </c>
      <c r="Q2234" s="11" t="s">
        <v>10577</v>
      </c>
      <c r="R2234" s="11" t="s">
        <v>46</v>
      </c>
      <c r="S2234" s="9" t="s">
        <v>10578</v>
      </c>
      <c r="T2234" s="9" t="s">
        <v>22</v>
      </c>
    </row>
    <row r="2235" customHeight="1" spans="1:20">
      <c r="A2235" s="10">
        <v>45203</v>
      </c>
      <c r="B2235" s="9" t="s">
        <v>10579</v>
      </c>
      <c r="C2235" s="9" t="s">
        <v>6506</v>
      </c>
      <c r="D2235" s="11" t="s">
        <v>22</v>
      </c>
      <c r="E2235" s="9" t="s">
        <v>10580</v>
      </c>
      <c r="F2235" s="9" t="s">
        <v>10581</v>
      </c>
      <c r="G2235" s="11" t="s">
        <v>130</v>
      </c>
      <c r="H2235" s="11" t="s">
        <v>148</v>
      </c>
      <c r="I2235" s="11" t="s">
        <v>3098</v>
      </c>
      <c r="J2235" s="11" t="s">
        <v>27</v>
      </c>
      <c r="K2235" s="11" t="s">
        <v>28</v>
      </c>
      <c r="L2235" s="11" t="s">
        <v>43</v>
      </c>
      <c r="M2235" s="9" t="s">
        <v>30</v>
      </c>
      <c r="N2235" s="9" t="s">
        <v>208</v>
      </c>
      <c r="O2235" s="11" t="s">
        <v>32</v>
      </c>
      <c r="P2235" s="11" t="s">
        <v>22</v>
      </c>
      <c r="Q2235" s="11" t="s">
        <v>10582</v>
      </c>
      <c r="R2235" s="11" t="s">
        <v>46</v>
      </c>
      <c r="S2235" s="9" t="s">
        <v>10583</v>
      </c>
      <c r="T2235" s="9" t="s">
        <v>22</v>
      </c>
    </row>
    <row r="2236" customHeight="1" spans="1:20">
      <c r="A2236" s="10">
        <v>45203</v>
      </c>
      <c r="B2236" s="9" t="s">
        <v>10584</v>
      </c>
      <c r="C2236" s="9" t="s">
        <v>6506</v>
      </c>
      <c r="D2236" s="11" t="s">
        <v>22</v>
      </c>
      <c r="E2236" s="9" t="s">
        <v>10585</v>
      </c>
      <c r="F2236" s="9" t="s">
        <v>10586</v>
      </c>
      <c r="G2236" s="11" t="s">
        <v>69</v>
      </c>
      <c r="H2236" s="11" t="s">
        <v>22</v>
      </c>
      <c r="I2236" s="11" t="s">
        <v>3098</v>
      </c>
      <c r="J2236" s="11" t="s">
        <v>27</v>
      </c>
      <c r="K2236" s="11" t="s">
        <v>28</v>
      </c>
      <c r="L2236" s="11" t="s">
        <v>43</v>
      </c>
      <c r="M2236" s="9" t="s">
        <v>30</v>
      </c>
      <c r="N2236" s="9" t="s">
        <v>208</v>
      </c>
      <c r="O2236" s="11" t="s">
        <v>32</v>
      </c>
      <c r="P2236" s="11" t="s">
        <v>22</v>
      </c>
      <c r="Q2236" s="11" t="s">
        <v>10587</v>
      </c>
      <c r="R2236" s="11" t="s">
        <v>46</v>
      </c>
      <c r="S2236" s="9" t="s">
        <v>10588</v>
      </c>
      <c r="T2236" s="9" t="s">
        <v>22</v>
      </c>
    </row>
    <row r="2237" customHeight="1" spans="1:20">
      <c r="A2237" s="10">
        <v>45203</v>
      </c>
      <c r="B2237" s="9" t="s">
        <v>10589</v>
      </c>
      <c r="C2237" s="9" t="s">
        <v>6506</v>
      </c>
      <c r="D2237" s="11" t="s">
        <v>22</v>
      </c>
      <c r="E2237" s="9" t="s">
        <v>10590</v>
      </c>
      <c r="F2237" s="9" t="s">
        <v>10591</v>
      </c>
      <c r="G2237" s="11" t="s">
        <v>41</v>
      </c>
      <c r="H2237" s="11" t="s">
        <v>22</v>
      </c>
      <c r="I2237" s="11" t="s">
        <v>162</v>
      </c>
      <c r="J2237" s="11" t="s">
        <v>27</v>
      </c>
      <c r="K2237" s="11" t="s">
        <v>28</v>
      </c>
      <c r="L2237" s="11" t="s">
        <v>43</v>
      </c>
      <c r="M2237" s="9" t="s">
        <v>30</v>
      </c>
      <c r="N2237" s="9" t="s">
        <v>208</v>
      </c>
      <c r="O2237" s="11" t="s">
        <v>32</v>
      </c>
      <c r="P2237" s="11" t="s">
        <v>22</v>
      </c>
      <c r="Q2237" s="11" t="s">
        <v>10592</v>
      </c>
      <c r="R2237" s="11" t="s">
        <v>46</v>
      </c>
      <c r="S2237" s="9" t="s">
        <v>10593</v>
      </c>
      <c r="T2237" s="9" t="s">
        <v>22</v>
      </c>
    </row>
    <row r="2238" customHeight="1" spans="1:20">
      <c r="A2238" s="10">
        <v>45203</v>
      </c>
      <c r="B2238" s="9" t="s">
        <v>10594</v>
      </c>
      <c r="C2238" s="9" t="s">
        <v>6506</v>
      </c>
      <c r="D2238" s="11" t="s">
        <v>22</v>
      </c>
      <c r="E2238" s="9" t="s">
        <v>10595</v>
      </c>
      <c r="F2238" s="9" t="s">
        <v>10596</v>
      </c>
      <c r="G2238" s="11" t="s">
        <v>82</v>
      </c>
      <c r="H2238" s="11" t="s">
        <v>22</v>
      </c>
      <c r="I2238" s="11" t="s">
        <v>3098</v>
      </c>
      <c r="J2238" s="11" t="s">
        <v>27</v>
      </c>
      <c r="K2238" s="11" t="s">
        <v>28</v>
      </c>
      <c r="L2238" s="11" t="s">
        <v>43</v>
      </c>
      <c r="M2238" s="9" t="s">
        <v>44</v>
      </c>
      <c r="N2238" s="9" t="s">
        <v>208</v>
      </c>
      <c r="O2238" s="11" t="s">
        <v>32</v>
      </c>
      <c r="P2238" s="11" t="s">
        <v>22</v>
      </c>
      <c r="Q2238" s="11" t="s">
        <v>10597</v>
      </c>
      <c r="R2238" s="11" t="s">
        <v>46</v>
      </c>
      <c r="S2238" s="9" t="s">
        <v>10598</v>
      </c>
      <c r="T2238" s="9" t="s">
        <v>22</v>
      </c>
    </row>
    <row r="2239" customHeight="1" spans="1:20">
      <c r="A2239" s="10">
        <v>45203</v>
      </c>
      <c r="B2239" s="9" t="s">
        <v>10599</v>
      </c>
      <c r="C2239" s="9" t="s">
        <v>6506</v>
      </c>
      <c r="D2239" s="11" t="s">
        <v>22</v>
      </c>
      <c r="E2239" s="9" t="s">
        <v>10600</v>
      </c>
      <c r="F2239" s="9" t="s">
        <v>10601</v>
      </c>
      <c r="G2239" s="11" t="s">
        <v>130</v>
      </c>
      <c r="H2239" s="11" t="s">
        <v>22</v>
      </c>
      <c r="I2239" s="11" t="s">
        <v>162</v>
      </c>
      <c r="J2239" s="11" t="s">
        <v>27</v>
      </c>
      <c r="K2239" s="11" t="s">
        <v>28</v>
      </c>
      <c r="L2239" s="11" t="s">
        <v>43</v>
      </c>
      <c r="M2239" s="9" t="s">
        <v>30</v>
      </c>
      <c r="N2239" s="9" t="s">
        <v>208</v>
      </c>
      <c r="O2239" s="11" t="s">
        <v>32</v>
      </c>
      <c r="P2239" s="11" t="s">
        <v>22</v>
      </c>
      <c r="Q2239" s="11" t="s">
        <v>10602</v>
      </c>
      <c r="R2239" s="11" t="s">
        <v>46</v>
      </c>
      <c r="S2239" s="9" t="s">
        <v>10603</v>
      </c>
      <c r="T2239" s="9" t="s">
        <v>22</v>
      </c>
    </row>
    <row r="2240" customHeight="1" spans="1:20">
      <c r="A2240" s="10">
        <v>45203</v>
      </c>
      <c r="B2240" s="9" t="s">
        <v>10604</v>
      </c>
      <c r="C2240" s="9" t="s">
        <v>6506</v>
      </c>
      <c r="D2240" s="11" t="s">
        <v>22</v>
      </c>
      <c r="E2240" s="9" t="s">
        <v>10550</v>
      </c>
      <c r="F2240" s="9" t="s">
        <v>10551</v>
      </c>
      <c r="G2240" s="11" t="s">
        <v>41</v>
      </c>
      <c r="H2240" s="11" t="s">
        <v>22</v>
      </c>
      <c r="I2240" s="11" t="s">
        <v>207</v>
      </c>
      <c r="J2240" s="11" t="s">
        <v>27</v>
      </c>
      <c r="K2240" s="11" t="s">
        <v>28</v>
      </c>
      <c r="L2240" s="11" t="s">
        <v>43</v>
      </c>
      <c r="M2240" s="9" t="s">
        <v>30</v>
      </c>
      <c r="N2240" s="9" t="s">
        <v>208</v>
      </c>
      <c r="O2240" s="11" t="s">
        <v>32</v>
      </c>
      <c r="P2240" s="11" t="s">
        <v>22</v>
      </c>
      <c r="Q2240" s="11" t="s">
        <v>10605</v>
      </c>
      <c r="R2240" s="11" t="s">
        <v>46</v>
      </c>
      <c r="S2240" s="9" t="s">
        <v>10606</v>
      </c>
      <c r="T2240" s="9" t="s">
        <v>22</v>
      </c>
    </row>
    <row r="2241" customHeight="1" spans="1:20">
      <c r="A2241" s="10">
        <v>45203</v>
      </c>
      <c r="B2241" s="9" t="s">
        <v>10607</v>
      </c>
      <c r="C2241" s="9" t="s">
        <v>9229</v>
      </c>
      <c r="D2241" s="11" t="s">
        <v>22</v>
      </c>
      <c r="E2241" s="9" t="s">
        <v>10608</v>
      </c>
      <c r="F2241" s="9" t="s">
        <v>10609</v>
      </c>
      <c r="G2241" s="11" t="s">
        <v>247</v>
      </c>
      <c r="H2241" s="11" t="s">
        <v>22</v>
      </c>
      <c r="I2241" s="11" t="s">
        <v>8381</v>
      </c>
      <c r="J2241" s="11" t="s">
        <v>27</v>
      </c>
      <c r="K2241" s="11" t="s">
        <v>28</v>
      </c>
      <c r="L2241" s="11" t="s">
        <v>43</v>
      </c>
      <c r="M2241" s="9" t="s">
        <v>30</v>
      </c>
      <c r="N2241" s="9" t="s">
        <v>208</v>
      </c>
      <c r="O2241" s="11" t="s">
        <v>32</v>
      </c>
      <c r="P2241" s="11" t="s">
        <v>22</v>
      </c>
      <c r="Q2241" s="11" t="s">
        <v>10610</v>
      </c>
      <c r="R2241" s="11" t="s">
        <v>46</v>
      </c>
      <c r="S2241" s="9" t="s">
        <v>10611</v>
      </c>
      <c r="T2241" s="9" t="s">
        <v>22</v>
      </c>
    </row>
    <row r="2242" customHeight="1" spans="1:20">
      <c r="A2242" s="10">
        <v>45203</v>
      </c>
      <c r="B2242" s="9" t="s">
        <v>10612</v>
      </c>
      <c r="C2242" s="9" t="s">
        <v>6506</v>
      </c>
      <c r="D2242" s="11" t="s">
        <v>22</v>
      </c>
      <c r="E2242" s="9" t="s">
        <v>10613</v>
      </c>
      <c r="F2242" s="9" t="s">
        <v>10614</v>
      </c>
      <c r="G2242" s="11" t="s">
        <v>130</v>
      </c>
      <c r="H2242" s="11" t="s">
        <v>110</v>
      </c>
      <c r="I2242" s="11" t="s">
        <v>2203</v>
      </c>
      <c r="J2242" s="11" t="s">
        <v>27</v>
      </c>
      <c r="K2242" s="11" t="s">
        <v>28</v>
      </c>
      <c r="L2242" s="11" t="s">
        <v>43</v>
      </c>
      <c r="M2242" s="9" t="s">
        <v>30</v>
      </c>
      <c r="N2242" s="9" t="s">
        <v>208</v>
      </c>
      <c r="O2242" s="11" t="s">
        <v>32</v>
      </c>
      <c r="P2242" s="11" t="s">
        <v>22</v>
      </c>
      <c r="Q2242" s="11" t="s">
        <v>10615</v>
      </c>
      <c r="R2242" s="11" t="s">
        <v>46</v>
      </c>
      <c r="S2242" s="9" t="s">
        <v>10616</v>
      </c>
      <c r="T2242" s="9" t="s">
        <v>22</v>
      </c>
    </row>
    <row r="2243" customHeight="1" spans="1:20">
      <c r="A2243" s="10">
        <v>45203</v>
      </c>
      <c r="B2243" s="9" t="s">
        <v>10617</v>
      </c>
      <c r="C2243" s="9" t="s">
        <v>6506</v>
      </c>
      <c r="D2243" s="11" t="s">
        <v>22</v>
      </c>
      <c r="E2243" s="9" t="s">
        <v>10618</v>
      </c>
      <c r="F2243" s="9" t="s">
        <v>10619</v>
      </c>
      <c r="G2243" s="11" t="s">
        <v>130</v>
      </c>
      <c r="H2243" s="11" t="s">
        <v>137</v>
      </c>
      <c r="I2243" s="11" t="s">
        <v>277</v>
      </c>
      <c r="J2243" s="11" t="s">
        <v>27</v>
      </c>
      <c r="K2243" s="11" t="s">
        <v>28</v>
      </c>
      <c r="L2243" s="11" t="s">
        <v>43</v>
      </c>
      <c r="M2243" s="9" t="s">
        <v>30</v>
      </c>
      <c r="N2243" s="9" t="s">
        <v>208</v>
      </c>
      <c r="O2243" s="11" t="s">
        <v>32</v>
      </c>
      <c r="P2243" s="11" t="s">
        <v>22</v>
      </c>
      <c r="Q2243" s="11" t="s">
        <v>10620</v>
      </c>
      <c r="R2243" s="11" t="s">
        <v>46</v>
      </c>
      <c r="S2243" s="9" t="s">
        <v>10621</v>
      </c>
      <c r="T2243" s="9" t="s">
        <v>10622</v>
      </c>
    </row>
    <row r="2244" customHeight="1" spans="1:20">
      <c r="A2244" s="10">
        <v>45203</v>
      </c>
      <c r="B2244" s="9" t="s">
        <v>10623</v>
      </c>
      <c r="C2244" s="9" t="s">
        <v>6506</v>
      </c>
      <c r="D2244" s="11" t="s">
        <v>22</v>
      </c>
      <c r="E2244" s="9" t="s">
        <v>10624</v>
      </c>
      <c r="F2244" s="9" t="s">
        <v>10625</v>
      </c>
      <c r="G2244" s="11" t="s">
        <v>130</v>
      </c>
      <c r="H2244" s="11" t="s">
        <v>22</v>
      </c>
      <c r="I2244" s="11" t="s">
        <v>42</v>
      </c>
      <c r="J2244" s="11" t="s">
        <v>27</v>
      </c>
      <c r="K2244" s="11" t="s">
        <v>28</v>
      </c>
      <c r="L2244" s="11" t="s">
        <v>43</v>
      </c>
      <c r="M2244" s="9" t="s">
        <v>30</v>
      </c>
      <c r="N2244" s="9" t="s">
        <v>208</v>
      </c>
      <c r="O2244" s="11" t="s">
        <v>32</v>
      </c>
      <c r="P2244" s="11" t="s">
        <v>22</v>
      </c>
      <c r="Q2244" s="11" t="s">
        <v>10626</v>
      </c>
      <c r="R2244" s="11" t="s">
        <v>46</v>
      </c>
      <c r="S2244" s="9" t="s">
        <v>10627</v>
      </c>
      <c r="T2244" s="9" t="s">
        <v>10628</v>
      </c>
    </row>
    <row r="2245" customHeight="1" spans="1:20">
      <c r="A2245" s="10">
        <v>45203</v>
      </c>
      <c r="B2245" s="9" t="s">
        <v>10629</v>
      </c>
      <c r="C2245" s="9" t="s">
        <v>6506</v>
      </c>
      <c r="D2245" s="11" t="s">
        <v>22</v>
      </c>
      <c r="E2245" s="9" t="s">
        <v>10630</v>
      </c>
      <c r="F2245" s="9" t="s">
        <v>10631</v>
      </c>
      <c r="G2245" s="11" t="s">
        <v>247</v>
      </c>
      <c r="H2245" s="11" t="s">
        <v>110</v>
      </c>
      <c r="I2245" s="11" t="s">
        <v>90</v>
      </c>
      <c r="J2245" s="11" t="s">
        <v>27</v>
      </c>
      <c r="K2245" s="11" t="s">
        <v>28</v>
      </c>
      <c r="L2245" s="11" t="s">
        <v>43</v>
      </c>
      <c r="M2245" s="9" t="s">
        <v>30</v>
      </c>
      <c r="N2245" s="9" t="s">
        <v>208</v>
      </c>
      <c r="O2245" s="11" t="s">
        <v>32</v>
      </c>
      <c r="P2245" s="11" t="s">
        <v>22</v>
      </c>
      <c r="Q2245" s="11" t="s">
        <v>10632</v>
      </c>
      <c r="R2245" s="11" t="s">
        <v>46</v>
      </c>
      <c r="S2245" s="9" t="s">
        <v>10633</v>
      </c>
      <c r="T2245" s="9" t="s">
        <v>10634</v>
      </c>
    </row>
    <row r="2246" customHeight="1" spans="1:20">
      <c r="A2246" s="10">
        <v>45203</v>
      </c>
      <c r="B2246" s="9" t="s">
        <v>10635</v>
      </c>
      <c r="C2246" s="9" t="s">
        <v>6506</v>
      </c>
      <c r="D2246" s="11" t="s">
        <v>22</v>
      </c>
      <c r="E2246" s="9" t="s">
        <v>10636</v>
      </c>
      <c r="F2246" s="9" t="s">
        <v>10637</v>
      </c>
      <c r="G2246" s="11" t="s">
        <v>25</v>
      </c>
      <c r="H2246" s="11" t="s">
        <v>22</v>
      </c>
      <c r="I2246" s="11" t="s">
        <v>241</v>
      </c>
      <c r="J2246" s="11" t="s">
        <v>27</v>
      </c>
      <c r="K2246" s="11" t="s">
        <v>28</v>
      </c>
      <c r="L2246" s="11" t="s">
        <v>43</v>
      </c>
      <c r="M2246" s="9" t="s">
        <v>44</v>
      </c>
      <c r="N2246" s="9" t="s">
        <v>208</v>
      </c>
      <c r="O2246" s="11" t="s">
        <v>32</v>
      </c>
      <c r="P2246" s="11" t="s">
        <v>22</v>
      </c>
      <c r="Q2246" s="11" t="s">
        <v>10638</v>
      </c>
      <c r="R2246" s="11" t="s">
        <v>46</v>
      </c>
      <c r="S2246" s="9" t="s">
        <v>10639</v>
      </c>
      <c r="T2246" s="9" t="s">
        <v>10640</v>
      </c>
    </row>
    <row r="2247" customHeight="1" spans="1:20">
      <c r="A2247" s="10">
        <v>45203</v>
      </c>
      <c r="B2247" s="9" t="s">
        <v>10641</v>
      </c>
      <c r="C2247" s="9" t="s">
        <v>6506</v>
      </c>
      <c r="D2247" s="11" t="s">
        <v>22</v>
      </c>
      <c r="E2247" s="9" t="s">
        <v>10642</v>
      </c>
      <c r="F2247" s="9" t="s">
        <v>10643</v>
      </c>
      <c r="G2247" s="11" t="s">
        <v>247</v>
      </c>
      <c r="H2247" s="11" t="s">
        <v>148</v>
      </c>
      <c r="I2247" s="11" t="s">
        <v>46</v>
      </c>
      <c r="J2247" s="11" t="s">
        <v>27</v>
      </c>
      <c r="K2247" s="11" t="s">
        <v>28</v>
      </c>
      <c r="L2247" s="11" t="s">
        <v>43</v>
      </c>
      <c r="M2247" s="9" t="s">
        <v>44</v>
      </c>
      <c r="N2247" s="9" t="s">
        <v>208</v>
      </c>
      <c r="O2247" s="11" t="s">
        <v>32</v>
      </c>
      <c r="P2247" s="11" t="s">
        <v>22</v>
      </c>
      <c r="Q2247" s="11" t="s">
        <v>10644</v>
      </c>
      <c r="R2247" s="11" t="s">
        <v>46</v>
      </c>
      <c r="S2247" s="9" t="s">
        <v>10645</v>
      </c>
      <c r="T2247" s="9" t="s">
        <v>10646</v>
      </c>
    </row>
    <row r="2248" customHeight="1" spans="1:20">
      <c r="A2248" s="10">
        <v>45203</v>
      </c>
      <c r="B2248" s="9" t="s">
        <v>10647</v>
      </c>
      <c r="C2248" s="9" t="s">
        <v>6949</v>
      </c>
      <c r="D2248" s="11" t="s">
        <v>22</v>
      </c>
      <c r="E2248" s="9" t="s">
        <v>10648</v>
      </c>
      <c r="F2248" s="9" t="s">
        <v>10649</v>
      </c>
      <c r="G2248" s="11" t="s">
        <v>130</v>
      </c>
      <c r="H2248" s="11" t="s">
        <v>137</v>
      </c>
      <c r="I2248" s="11" t="s">
        <v>111</v>
      </c>
      <c r="J2248" s="11" t="s">
        <v>27</v>
      </c>
      <c r="K2248" s="11" t="s">
        <v>28</v>
      </c>
      <c r="L2248" s="11" t="s">
        <v>43</v>
      </c>
      <c r="M2248" s="9" t="s">
        <v>44</v>
      </c>
      <c r="N2248" s="9" t="s">
        <v>208</v>
      </c>
      <c r="O2248" s="11" t="s">
        <v>32</v>
      </c>
      <c r="P2248" s="11" t="s">
        <v>22</v>
      </c>
      <c r="Q2248" s="11" t="s">
        <v>10650</v>
      </c>
      <c r="R2248" s="11" t="s">
        <v>46</v>
      </c>
      <c r="S2248" s="9" t="s">
        <v>10651</v>
      </c>
      <c r="T2248" s="9" t="s">
        <v>10652</v>
      </c>
    </row>
    <row r="2249" customHeight="1" spans="1:20">
      <c r="A2249" s="10">
        <v>45203</v>
      </c>
      <c r="B2249" s="9" t="s">
        <v>10653</v>
      </c>
      <c r="C2249" s="9" t="s">
        <v>6506</v>
      </c>
      <c r="D2249" s="11" t="s">
        <v>22</v>
      </c>
      <c r="E2249" s="9" t="s">
        <v>10654</v>
      </c>
      <c r="F2249" s="9" t="s">
        <v>10655</v>
      </c>
      <c r="G2249" s="11" t="s">
        <v>69</v>
      </c>
      <c r="H2249" s="11" t="s">
        <v>110</v>
      </c>
      <c r="I2249" s="11" t="s">
        <v>2203</v>
      </c>
      <c r="J2249" s="11" t="s">
        <v>27</v>
      </c>
      <c r="K2249" s="11" t="s">
        <v>28</v>
      </c>
      <c r="L2249" s="11" t="s">
        <v>43</v>
      </c>
      <c r="M2249" s="9" t="s">
        <v>799</v>
      </c>
      <c r="N2249" s="9" t="s">
        <v>208</v>
      </c>
      <c r="O2249" s="11" t="s">
        <v>32</v>
      </c>
      <c r="P2249" s="11" t="s">
        <v>22</v>
      </c>
      <c r="Q2249" s="11" t="s">
        <v>10656</v>
      </c>
      <c r="R2249" s="11" t="s">
        <v>46</v>
      </c>
      <c r="S2249" s="9" t="s">
        <v>10657</v>
      </c>
      <c r="T2249" s="9" t="s">
        <v>10658</v>
      </c>
    </row>
    <row r="2250" customHeight="1" spans="1:20">
      <c r="A2250" s="10">
        <v>45203</v>
      </c>
      <c r="B2250" s="9" t="s">
        <v>10659</v>
      </c>
      <c r="C2250" s="9" t="s">
        <v>6506</v>
      </c>
      <c r="D2250" s="11" t="s">
        <v>22</v>
      </c>
      <c r="E2250" s="9" t="s">
        <v>10660</v>
      </c>
      <c r="F2250" s="9" t="s">
        <v>10661</v>
      </c>
      <c r="G2250" s="11" t="s">
        <v>69</v>
      </c>
      <c r="H2250" s="11" t="s">
        <v>22</v>
      </c>
      <c r="I2250" s="11" t="s">
        <v>490</v>
      </c>
      <c r="J2250" s="11" t="s">
        <v>27</v>
      </c>
      <c r="K2250" s="11" t="s">
        <v>28</v>
      </c>
      <c r="L2250" s="11" t="s">
        <v>43</v>
      </c>
      <c r="M2250" s="9" t="s">
        <v>44</v>
      </c>
      <c r="N2250" s="9" t="s">
        <v>208</v>
      </c>
      <c r="O2250" s="11" t="s">
        <v>32</v>
      </c>
      <c r="P2250" s="11" t="s">
        <v>22</v>
      </c>
      <c r="Q2250" s="11" t="s">
        <v>10662</v>
      </c>
      <c r="R2250" s="11" t="s">
        <v>46</v>
      </c>
      <c r="S2250" s="9" t="s">
        <v>10663</v>
      </c>
      <c r="T2250" s="9" t="s">
        <v>10664</v>
      </c>
    </row>
    <row r="2251" customHeight="1" spans="1:20">
      <c r="A2251" s="10">
        <v>45203</v>
      </c>
      <c r="B2251" s="9" t="s">
        <v>10665</v>
      </c>
      <c r="C2251" s="9" t="s">
        <v>10666</v>
      </c>
      <c r="D2251" s="11" t="s">
        <v>22</v>
      </c>
      <c r="E2251" s="9" t="s">
        <v>10667</v>
      </c>
      <c r="F2251" s="9" t="s">
        <v>10668</v>
      </c>
      <c r="G2251" s="11" t="s">
        <v>62</v>
      </c>
      <c r="H2251" s="11" t="s">
        <v>22</v>
      </c>
      <c r="I2251" s="11" t="s">
        <v>8108</v>
      </c>
      <c r="J2251" s="11" t="s">
        <v>27</v>
      </c>
      <c r="K2251" s="11" t="s">
        <v>28</v>
      </c>
      <c r="L2251" s="11" t="s">
        <v>43</v>
      </c>
      <c r="M2251" s="9" t="s">
        <v>30</v>
      </c>
      <c r="N2251" s="9" t="s">
        <v>743</v>
      </c>
      <c r="O2251" s="11" t="s">
        <v>32</v>
      </c>
      <c r="P2251" s="11" t="s">
        <v>22</v>
      </c>
      <c r="Q2251" s="11" t="s">
        <v>10669</v>
      </c>
      <c r="R2251" s="11" t="s">
        <v>46</v>
      </c>
      <c r="S2251" s="9" t="s">
        <v>10670</v>
      </c>
      <c r="T2251" s="9" t="s">
        <v>22</v>
      </c>
    </row>
    <row r="2252" customHeight="1" spans="1:20">
      <c r="A2252" s="10">
        <v>45203</v>
      </c>
      <c r="B2252" s="9" t="s">
        <v>10671</v>
      </c>
      <c r="C2252" s="9" t="s">
        <v>6653</v>
      </c>
      <c r="D2252" s="11" t="s">
        <v>22</v>
      </c>
      <c r="E2252" s="9" t="s">
        <v>10672</v>
      </c>
      <c r="F2252" s="9" t="s">
        <v>10673</v>
      </c>
      <c r="G2252" s="11" t="s">
        <v>25</v>
      </c>
      <c r="H2252" s="11" t="s">
        <v>22</v>
      </c>
      <c r="I2252" s="11" t="s">
        <v>26</v>
      </c>
      <c r="J2252" s="11" t="s">
        <v>27</v>
      </c>
      <c r="K2252" s="11" t="s">
        <v>76</v>
      </c>
      <c r="L2252" s="11" t="s">
        <v>29</v>
      </c>
      <c r="M2252" s="9" t="s">
        <v>30</v>
      </c>
      <c r="N2252" s="9" t="s">
        <v>31</v>
      </c>
      <c r="O2252" s="11" t="s">
        <v>32</v>
      </c>
      <c r="P2252" s="11" t="s">
        <v>10674</v>
      </c>
      <c r="Q2252" s="11" t="s">
        <v>10675</v>
      </c>
      <c r="R2252" s="11" t="s">
        <v>34</v>
      </c>
      <c r="S2252" s="9" t="s">
        <v>10676</v>
      </c>
      <c r="T2252" s="9" t="s">
        <v>22</v>
      </c>
    </row>
    <row r="2253" customHeight="1" spans="1:20">
      <c r="A2253" s="10">
        <v>45203</v>
      </c>
      <c r="B2253" s="9" t="s">
        <v>10677</v>
      </c>
      <c r="C2253" s="9" t="s">
        <v>6660</v>
      </c>
      <c r="D2253" s="11" t="s">
        <v>22</v>
      </c>
      <c r="E2253" s="9" t="s">
        <v>10678</v>
      </c>
      <c r="F2253" s="9" t="s">
        <v>10679</v>
      </c>
      <c r="G2253" s="11" t="s">
        <v>82</v>
      </c>
      <c r="H2253" s="11" t="s">
        <v>22</v>
      </c>
      <c r="I2253" s="11" t="s">
        <v>253</v>
      </c>
      <c r="J2253" s="11" t="s">
        <v>27</v>
      </c>
      <c r="K2253" s="11" t="s">
        <v>28</v>
      </c>
      <c r="L2253" s="11" t="s">
        <v>43</v>
      </c>
      <c r="M2253" s="9" t="s">
        <v>44</v>
      </c>
      <c r="N2253" s="9" t="s">
        <v>31</v>
      </c>
      <c r="O2253" s="11" t="s">
        <v>32</v>
      </c>
      <c r="P2253" s="11" t="s">
        <v>22</v>
      </c>
      <c r="Q2253" s="11" t="s">
        <v>10680</v>
      </c>
      <c r="R2253" s="11" t="s">
        <v>46</v>
      </c>
      <c r="S2253" s="9" t="s">
        <v>10681</v>
      </c>
      <c r="T2253" s="9" t="s">
        <v>22</v>
      </c>
    </row>
    <row r="2254" customHeight="1" spans="1:20">
      <c r="A2254" s="10">
        <v>45203</v>
      </c>
      <c r="B2254" s="9" t="s">
        <v>10682</v>
      </c>
      <c r="C2254" s="9" t="s">
        <v>6660</v>
      </c>
      <c r="D2254" s="11" t="s">
        <v>22</v>
      </c>
      <c r="E2254" s="9" t="s">
        <v>10683</v>
      </c>
      <c r="F2254" s="9" t="s">
        <v>10684</v>
      </c>
      <c r="G2254" s="11" t="s">
        <v>130</v>
      </c>
      <c r="H2254" s="11" t="s">
        <v>22</v>
      </c>
      <c r="I2254" s="11" t="s">
        <v>299</v>
      </c>
      <c r="J2254" s="11" t="s">
        <v>27</v>
      </c>
      <c r="K2254" s="11" t="s">
        <v>28</v>
      </c>
      <c r="L2254" s="11" t="s">
        <v>43</v>
      </c>
      <c r="M2254" s="9" t="s">
        <v>30</v>
      </c>
      <c r="N2254" s="9" t="s">
        <v>31</v>
      </c>
      <c r="O2254" s="11" t="s">
        <v>32</v>
      </c>
      <c r="P2254" s="11" t="s">
        <v>22</v>
      </c>
      <c r="Q2254" s="11" t="s">
        <v>10685</v>
      </c>
      <c r="R2254" s="11" t="s">
        <v>46</v>
      </c>
      <c r="S2254" s="9" t="s">
        <v>10686</v>
      </c>
      <c r="T2254" s="9" t="s">
        <v>22</v>
      </c>
    </row>
    <row r="2255" customHeight="1" spans="1:20">
      <c r="A2255" s="10">
        <v>45203</v>
      </c>
      <c r="B2255" s="9" t="s">
        <v>10687</v>
      </c>
      <c r="C2255" s="9" t="s">
        <v>10688</v>
      </c>
      <c r="D2255" s="11" t="s">
        <v>22</v>
      </c>
      <c r="E2255" s="9" t="s">
        <v>10689</v>
      </c>
      <c r="F2255" s="9" t="s">
        <v>10690</v>
      </c>
      <c r="G2255" s="11" t="s">
        <v>25</v>
      </c>
      <c r="H2255" s="11" t="s">
        <v>22</v>
      </c>
      <c r="I2255" s="11" t="s">
        <v>207</v>
      </c>
      <c r="J2255" s="11" t="s">
        <v>27</v>
      </c>
      <c r="K2255" s="11" t="s">
        <v>28</v>
      </c>
      <c r="L2255" s="11" t="s">
        <v>43</v>
      </c>
      <c r="M2255" s="9" t="s">
        <v>30</v>
      </c>
      <c r="N2255" s="9" t="s">
        <v>31</v>
      </c>
      <c r="O2255" s="11" t="s">
        <v>32</v>
      </c>
      <c r="P2255" s="11" t="s">
        <v>6656</v>
      </c>
      <c r="Q2255" s="11" t="s">
        <v>10691</v>
      </c>
      <c r="R2255" s="11" t="s">
        <v>46</v>
      </c>
      <c r="S2255" s="9" t="s">
        <v>10692</v>
      </c>
      <c r="T2255" s="9" t="s">
        <v>10693</v>
      </c>
    </row>
    <row r="2256" customHeight="1" spans="1:20">
      <c r="A2256" s="10">
        <v>45203</v>
      </c>
      <c r="B2256" s="9" t="s">
        <v>10694</v>
      </c>
      <c r="C2256" s="9" t="s">
        <v>6666</v>
      </c>
      <c r="D2256" s="11" t="s">
        <v>22</v>
      </c>
      <c r="E2256" s="9" t="s">
        <v>10695</v>
      </c>
      <c r="F2256" s="9" t="s">
        <v>10696</v>
      </c>
      <c r="G2256" s="11" t="s">
        <v>25</v>
      </c>
      <c r="H2256" s="11" t="s">
        <v>22</v>
      </c>
      <c r="I2256" s="11" t="s">
        <v>207</v>
      </c>
      <c r="J2256" s="11" t="s">
        <v>27</v>
      </c>
      <c r="K2256" s="11" t="s">
        <v>28</v>
      </c>
      <c r="L2256" s="11" t="s">
        <v>43</v>
      </c>
      <c r="M2256" s="9" t="s">
        <v>30</v>
      </c>
      <c r="N2256" s="9" t="s">
        <v>31</v>
      </c>
      <c r="O2256" s="11" t="s">
        <v>32</v>
      </c>
      <c r="P2256" s="11" t="s">
        <v>6207</v>
      </c>
      <c r="Q2256" s="11" t="s">
        <v>10697</v>
      </c>
      <c r="R2256" s="11" t="s">
        <v>46</v>
      </c>
      <c r="S2256" s="9" t="s">
        <v>10698</v>
      </c>
      <c r="T2256" s="9" t="s">
        <v>8233</v>
      </c>
    </row>
    <row r="2257" customHeight="1" spans="1:20">
      <c r="A2257" s="10">
        <v>45203</v>
      </c>
      <c r="B2257" s="9" t="s">
        <v>10699</v>
      </c>
      <c r="C2257" s="9" t="s">
        <v>10700</v>
      </c>
      <c r="D2257" s="11" t="s">
        <v>22</v>
      </c>
      <c r="E2257" s="9" t="s">
        <v>10701</v>
      </c>
      <c r="F2257" s="9" t="s">
        <v>10702</v>
      </c>
      <c r="G2257" s="11" t="s">
        <v>130</v>
      </c>
      <c r="H2257" s="11" t="s">
        <v>22</v>
      </c>
      <c r="I2257" s="11" t="s">
        <v>26</v>
      </c>
      <c r="J2257" s="11" t="s">
        <v>27</v>
      </c>
      <c r="K2257" s="11" t="s">
        <v>76</v>
      </c>
      <c r="L2257" s="11" t="s">
        <v>29</v>
      </c>
      <c r="M2257" s="9" t="s">
        <v>30</v>
      </c>
      <c r="N2257" s="9" t="s">
        <v>31</v>
      </c>
      <c r="O2257" s="11" t="s">
        <v>32</v>
      </c>
      <c r="P2257" s="11" t="s">
        <v>6656</v>
      </c>
      <c r="Q2257" s="11" t="s">
        <v>10703</v>
      </c>
      <c r="R2257" s="11" t="s">
        <v>34</v>
      </c>
      <c r="S2257" s="9" t="s">
        <v>10704</v>
      </c>
      <c r="T2257" s="9" t="s">
        <v>10705</v>
      </c>
    </row>
    <row r="2258" customHeight="1" spans="1:20">
      <c r="A2258" s="10">
        <v>45203</v>
      </c>
      <c r="B2258" s="9" t="s">
        <v>10706</v>
      </c>
      <c r="C2258" s="9" t="s">
        <v>393</v>
      </c>
      <c r="D2258" s="11" t="s">
        <v>22</v>
      </c>
      <c r="E2258" s="9" t="s">
        <v>10707</v>
      </c>
      <c r="F2258" s="9" t="s">
        <v>10708</v>
      </c>
      <c r="G2258" s="11" t="s">
        <v>247</v>
      </c>
      <c r="H2258" s="11" t="s">
        <v>22</v>
      </c>
      <c r="I2258" s="11" t="s">
        <v>26</v>
      </c>
      <c r="J2258" s="11" t="s">
        <v>27</v>
      </c>
      <c r="K2258" s="11" t="s">
        <v>76</v>
      </c>
      <c r="L2258" s="11" t="s">
        <v>29</v>
      </c>
      <c r="M2258" s="9" t="s">
        <v>30</v>
      </c>
      <c r="N2258" s="9" t="s">
        <v>31</v>
      </c>
      <c r="O2258" s="11" t="s">
        <v>32</v>
      </c>
      <c r="P2258" s="11" t="s">
        <v>22</v>
      </c>
      <c r="Q2258" s="11" t="s">
        <v>10709</v>
      </c>
      <c r="R2258" s="11" t="s">
        <v>34</v>
      </c>
      <c r="S2258" s="9" t="s">
        <v>10710</v>
      </c>
      <c r="T2258" s="9" t="s">
        <v>22</v>
      </c>
    </row>
    <row r="2259" customHeight="1" spans="1:20">
      <c r="A2259" s="10">
        <v>45203</v>
      </c>
      <c r="B2259" s="9" t="s">
        <v>10711</v>
      </c>
      <c r="C2259" s="9" t="s">
        <v>10712</v>
      </c>
      <c r="D2259" s="11" t="s">
        <v>22</v>
      </c>
      <c r="E2259" s="9" t="s">
        <v>10713</v>
      </c>
      <c r="F2259" s="9" t="s">
        <v>10714</v>
      </c>
      <c r="G2259" s="11" t="s">
        <v>130</v>
      </c>
      <c r="H2259" s="11" t="s">
        <v>148</v>
      </c>
      <c r="I2259" s="11" t="s">
        <v>149</v>
      </c>
      <c r="J2259" s="11" t="s">
        <v>27</v>
      </c>
      <c r="K2259" s="11" t="s">
        <v>28</v>
      </c>
      <c r="L2259" s="11" t="s">
        <v>43</v>
      </c>
      <c r="M2259" s="9" t="s">
        <v>44</v>
      </c>
      <c r="N2259" s="9" t="s">
        <v>31</v>
      </c>
      <c r="O2259" s="11" t="s">
        <v>32</v>
      </c>
      <c r="P2259" s="11" t="s">
        <v>22</v>
      </c>
      <c r="Q2259" s="11" t="s">
        <v>10715</v>
      </c>
      <c r="R2259" s="11" t="s">
        <v>46</v>
      </c>
      <c r="S2259" s="9" t="s">
        <v>10716</v>
      </c>
      <c r="T2259" s="9" t="s">
        <v>10717</v>
      </c>
    </row>
    <row r="2260" customHeight="1" spans="1:20">
      <c r="A2260" s="10">
        <v>45203</v>
      </c>
      <c r="B2260" s="9" t="s">
        <v>10718</v>
      </c>
      <c r="C2260" s="9" t="s">
        <v>10719</v>
      </c>
      <c r="D2260" s="11" t="s">
        <v>22</v>
      </c>
      <c r="E2260" s="9" t="s">
        <v>10720</v>
      </c>
      <c r="F2260" s="9" t="s">
        <v>10721</v>
      </c>
      <c r="G2260" s="11" t="s">
        <v>25</v>
      </c>
      <c r="H2260" s="11" t="s">
        <v>22</v>
      </c>
      <c r="I2260" s="11" t="s">
        <v>412</v>
      </c>
      <c r="J2260" s="11" t="s">
        <v>27</v>
      </c>
      <c r="K2260" s="11" t="s">
        <v>28</v>
      </c>
      <c r="L2260" s="11" t="s">
        <v>43</v>
      </c>
      <c r="M2260" s="9" t="s">
        <v>44</v>
      </c>
      <c r="N2260" s="9" t="s">
        <v>31</v>
      </c>
      <c r="O2260" s="11" t="s">
        <v>32</v>
      </c>
      <c r="P2260" s="11" t="s">
        <v>22</v>
      </c>
      <c r="Q2260" s="11" t="s">
        <v>10722</v>
      </c>
      <c r="R2260" s="11" t="s">
        <v>46</v>
      </c>
      <c r="S2260" s="9" t="s">
        <v>10723</v>
      </c>
      <c r="T2260" s="9" t="s">
        <v>10724</v>
      </c>
    </row>
    <row r="2261" customHeight="1" spans="1:20">
      <c r="A2261" s="10">
        <v>45203</v>
      </c>
      <c r="B2261" s="9" t="s">
        <v>10725</v>
      </c>
      <c r="C2261" s="9" t="s">
        <v>10712</v>
      </c>
      <c r="D2261" s="11" t="s">
        <v>22</v>
      </c>
      <c r="E2261" s="9" t="s">
        <v>10726</v>
      </c>
      <c r="F2261" s="9" t="s">
        <v>10727</v>
      </c>
      <c r="G2261" s="11" t="s">
        <v>82</v>
      </c>
      <c r="H2261" s="11" t="s">
        <v>22</v>
      </c>
      <c r="I2261" s="11" t="s">
        <v>149</v>
      </c>
      <c r="J2261" s="11" t="s">
        <v>27</v>
      </c>
      <c r="K2261" s="11" t="s">
        <v>28</v>
      </c>
      <c r="L2261" s="11" t="s">
        <v>43</v>
      </c>
      <c r="M2261" s="9" t="s">
        <v>30</v>
      </c>
      <c r="N2261" s="9" t="s">
        <v>31</v>
      </c>
      <c r="O2261" s="11" t="s">
        <v>32</v>
      </c>
      <c r="P2261" s="11" t="s">
        <v>22</v>
      </c>
      <c r="Q2261" s="11" t="s">
        <v>10728</v>
      </c>
      <c r="R2261" s="11" t="s">
        <v>46</v>
      </c>
      <c r="S2261" s="9" t="s">
        <v>10729</v>
      </c>
      <c r="T2261" s="9" t="s">
        <v>10730</v>
      </c>
    </row>
    <row r="2262" customHeight="1" spans="1:20">
      <c r="A2262" s="10">
        <v>45203</v>
      </c>
      <c r="B2262" s="9" t="s">
        <v>10731</v>
      </c>
      <c r="C2262" s="9" t="s">
        <v>817</v>
      </c>
      <c r="D2262" s="11" t="s">
        <v>22</v>
      </c>
      <c r="E2262" s="9" t="s">
        <v>10732</v>
      </c>
      <c r="F2262" s="9" t="s">
        <v>10733</v>
      </c>
      <c r="G2262" s="11" t="s">
        <v>25</v>
      </c>
      <c r="H2262" s="11" t="s">
        <v>22</v>
      </c>
      <c r="I2262" s="11" t="s">
        <v>1713</v>
      </c>
      <c r="J2262" s="11" t="s">
        <v>27</v>
      </c>
      <c r="K2262" s="11" t="s">
        <v>28</v>
      </c>
      <c r="L2262" s="11" t="s">
        <v>43</v>
      </c>
      <c r="M2262" s="9" t="s">
        <v>799</v>
      </c>
      <c r="N2262" s="9" t="s">
        <v>31</v>
      </c>
      <c r="O2262" s="11" t="s">
        <v>32</v>
      </c>
      <c r="P2262" s="11" t="s">
        <v>22</v>
      </c>
      <c r="Q2262" s="11" t="s">
        <v>10734</v>
      </c>
      <c r="R2262" s="11" t="s">
        <v>46</v>
      </c>
      <c r="S2262" s="9" t="s">
        <v>10735</v>
      </c>
      <c r="T2262" s="9" t="s">
        <v>10736</v>
      </c>
    </row>
    <row r="2263" customHeight="1" spans="1:20">
      <c r="A2263" s="10">
        <v>45203</v>
      </c>
      <c r="B2263" s="9" t="s">
        <v>10737</v>
      </c>
      <c r="C2263" s="9" t="s">
        <v>7320</v>
      </c>
      <c r="D2263" s="11" t="s">
        <v>22</v>
      </c>
      <c r="E2263" s="9" t="s">
        <v>10738</v>
      </c>
      <c r="F2263" s="9" t="s">
        <v>5224</v>
      </c>
      <c r="G2263" s="11" t="s">
        <v>130</v>
      </c>
      <c r="H2263" s="11" t="s">
        <v>110</v>
      </c>
      <c r="I2263" s="11" t="s">
        <v>26</v>
      </c>
      <c r="J2263" s="11" t="s">
        <v>27</v>
      </c>
      <c r="K2263" s="11" t="s">
        <v>76</v>
      </c>
      <c r="L2263" s="11" t="s">
        <v>29</v>
      </c>
      <c r="M2263" s="9" t="s">
        <v>44</v>
      </c>
      <c r="N2263" s="9" t="s">
        <v>31</v>
      </c>
      <c r="O2263" s="11" t="s">
        <v>32</v>
      </c>
      <c r="P2263" s="11" t="s">
        <v>22</v>
      </c>
      <c r="Q2263" s="11" t="s">
        <v>10739</v>
      </c>
      <c r="R2263" s="11" t="s">
        <v>34</v>
      </c>
      <c r="S2263" s="9" t="s">
        <v>10740</v>
      </c>
      <c r="T2263" s="9" t="s">
        <v>22</v>
      </c>
    </row>
    <row r="2264" customHeight="1" spans="1:20">
      <c r="A2264" s="10">
        <v>45203</v>
      </c>
      <c r="B2264" s="9" t="s">
        <v>10741</v>
      </c>
      <c r="C2264" s="9" t="s">
        <v>6728</v>
      </c>
      <c r="D2264" s="11" t="s">
        <v>22</v>
      </c>
      <c r="E2264" s="9" t="s">
        <v>10742</v>
      </c>
      <c r="F2264" s="9" t="s">
        <v>10743</v>
      </c>
      <c r="G2264" s="11" t="s">
        <v>130</v>
      </c>
      <c r="H2264" s="11" t="s">
        <v>22</v>
      </c>
      <c r="I2264" s="11" t="s">
        <v>131</v>
      </c>
      <c r="J2264" s="11" t="s">
        <v>27</v>
      </c>
      <c r="K2264" s="11" t="s">
        <v>28</v>
      </c>
      <c r="L2264" s="11" t="s">
        <v>43</v>
      </c>
      <c r="M2264" s="9" t="s">
        <v>30</v>
      </c>
      <c r="N2264" s="9" t="s">
        <v>208</v>
      </c>
      <c r="O2264" s="11" t="s">
        <v>32</v>
      </c>
      <c r="P2264" s="11" t="s">
        <v>22</v>
      </c>
      <c r="Q2264" s="11" t="s">
        <v>10744</v>
      </c>
      <c r="R2264" s="11" t="s">
        <v>46</v>
      </c>
      <c r="S2264" s="9" t="s">
        <v>10745</v>
      </c>
      <c r="T2264" s="9" t="s">
        <v>22</v>
      </c>
    </row>
    <row r="2265" customHeight="1" spans="1:20">
      <c r="A2265" s="10">
        <v>45203</v>
      </c>
      <c r="B2265" s="9" t="s">
        <v>10746</v>
      </c>
      <c r="C2265" s="9" t="s">
        <v>646</v>
      </c>
      <c r="D2265" s="11" t="s">
        <v>22</v>
      </c>
      <c r="E2265" s="9" t="s">
        <v>10747</v>
      </c>
      <c r="F2265" s="9" t="s">
        <v>10748</v>
      </c>
      <c r="G2265" s="11" t="s">
        <v>2152</v>
      </c>
      <c r="H2265" s="11" t="s">
        <v>22</v>
      </c>
      <c r="I2265" s="11" t="s">
        <v>42</v>
      </c>
      <c r="J2265" s="11" t="s">
        <v>27</v>
      </c>
      <c r="K2265" s="11" t="s">
        <v>28</v>
      </c>
      <c r="L2265" s="11" t="s">
        <v>43</v>
      </c>
      <c r="M2265" s="9" t="s">
        <v>44</v>
      </c>
      <c r="N2265" s="9" t="s">
        <v>31</v>
      </c>
      <c r="O2265" s="11" t="s">
        <v>32</v>
      </c>
      <c r="P2265" s="11" t="s">
        <v>22</v>
      </c>
      <c r="Q2265" s="11" t="s">
        <v>10749</v>
      </c>
      <c r="R2265" s="11" t="s">
        <v>46</v>
      </c>
      <c r="S2265" s="9" t="s">
        <v>10750</v>
      </c>
      <c r="T2265" s="9" t="s">
        <v>10751</v>
      </c>
    </row>
    <row r="2266" customHeight="1" spans="1:20">
      <c r="A2266" s="10">
        <v>45203</v>
      </c>
      <c r="B2266" s="9" t="s">
        <v>10752</v>
      </c>
      <c r="C2266" s="9" t="s">
        <v>1299</v>
      </c>
      <c r="D2266" s="11" t="s">
        <v>22</v>
      </c>
      <c r="E2266" s="9" t="s">
        <v>10753</v>
      </c>
      <c r="F2266" s="9" t="s">
        <v>10754</v>
      </c>
      <c r="G2266" s="11" t="s">
        <v>25</v>
      </c>
      <c r="H2266" s="11" t="s">
        <v>22</v>
      </c>
      <c r="I2266" s="11" t="s">
        <v>701</v>
      </c>
      <c r="J2266" s="11" t="s">
        <v>27</v>
      </c>
      <c r="K2266" s="11" t="s">
        <v>28</v>
      </c>
      <c r="L2266" s="11" t="s">
        <v>43</v>
      </c>
      <c r="M2266" s="9" t="s">
        <v>44</v>
      </c>
      <c r="N2266" s="9" t="s">
        <v>208</v>
      </c>
      <c r="O2266" s="11" t="s">
        <v>32</v>
      </c>
      <c r="P2266" s="11" t="s">
        <v>22</v>
      </c>
      <c r="Q2266" s="11" t="s">
        <v>10755</v>
      </c>
      <c r="R2266" s="11" t="s">
        <v>56</v>
      </c>
      <c r="S2266" s="9" t="s">
        <v>10756</v>
      </c>
      <c r="T2266" s="9" t="s">
        <v>22</v>
      </c>
    </row>
    <row r="2267" customHeight="1" spans="1:20">
      <c r="A2267" s="10">
        <v>45203</v>
      </c>
      <c r="B2267" s="9" t="s">
        <v>10757</v>
      </c>
      <c r="C2267" s="9" t="s">
        <v>1299</v>
      </c>
      <c r="D2267" s="11" t="s">
        <v>22</v>
      </c>
      <c r="E2267" s="9" t="s">
        <v>10758</v>
      </c>
      <c r="F2267" s="9" t="s">
        <v>10759</v>
      </c>
      <c r="G2267" s="11" t="s">
        <v>336</v>
      </c>
      <c r="H2267" s="11" t="s">
        <v>22</v>
      </c>
      <c r="I2267" s="11" t="s">
        <v>54</v>
      </c>
      <c r="J2267" s="11" t="s">
        <v>27</v>
      </c>
      <c r="K2267" s="11" t="s">
        <v>28</v>
      </c>
      <c r="L2267" s="11" t="s">
        <v>43</v>
      </c>
      <c r="M2267" s="9" t="s">
        <v>30</v>
      </c>
      <c r="N2267" s="9" t="s">
        <v>208</v>
      </c>
      <c r="O2267" s="11" t="s">
        <v>32</v>
      </c>
      <c r="P2267" s="11" t="s">
        <v>22</v>
      </c>
      <c r="Q2267" s="11" t="s">
        <v>10760</v>
      </c>
      <c r="R2267" s="11" t="s">
        <v>56</v>
      </c>
      <c r="S2267" s="9" t="s">
        <v>10761</v>
      </c>
      <c r="T2267" s="9" t="s">
        <v>22</v>
      </c>
    </row>
    <row r="2268" customHeight="1" spans="1:20">
      <c r="A2268" s="10">
        <v>45203</v>
      </c>
      <c r="B2268" s="9" t="s">
        <v>10762</v>
      </c>
      <c r="C2268" s="9" t="s">
        <v>1299</v>
      </c>
      <c r="D2268" s="11" t="s">
        <v>22</v>
      </c>
      <c r="E2268" s="9" t="s">
        <v>10763</v>
      </c>
      <c r="F2268" s="9" t="s">
        <v>10764</v>
      </c>
      <c r="G2268" s="11" t="s">
        <v>130</v>
      </c>
      <c r="H2268" s="11" t="s">
        <v>137</v>
      </c>
      <c r="I2268" s="11" t="s">
        <v>162</v>
      </c>
      <c r="J2268" s="11" t="s">
        <v>27</v>
      </c>
      <c r="K2268" s="11" t="s">
        <v>28</v>
      </c>
      <c r="L2268" s="11" t="s">
        <v>43</v>
      </c>
      <c r="M2268" s="9" t="s">
        <v>30</v>
      </c>
      <c r="N2268" s="9" t="s">
        <v>208</v>
      </c>
      <c r="O2268" s="11" t="s">
        <v>32</v>
      </c>
      <c r="P2268" s="11" t="s">
        <v>22</v>
      </c>
      <c r="Q2268" s="11" t="s">
        <v>10765</v>
      </c>
      <c r="R2268" s="11" t="s">
        <v>56</v>
      </c>
      <c r="S2268" s="9" t="s">
        <v>10766</v>
      </c>
      <c r="T2268" s="9" t="s">
        <v>22</v>
      </c>
    </row>
    <row r="2269" customHeight="1" spans="1:20">
      <c r="A2269" s="10">
        <v>45203</v>
      </c>
      <c r="B2269" s="9" t="s">
        <v>10767</v>
      </c>
      <c r="C2269" s="9" t="s">
        <v>783</v>
      </c>
      <c r="D2269" s="11" t="s">
        <v>22</v>
      </c>
      <c r="E2269" s="9" t="s">
        <v>10768</v>
      </c>
      <c r="F2269" s="9" t="s">
        <v>9400</v>
      </c>
      <c r="G2269" s="11" t="s">
        <v>53</v>
      </c>
      <c r="H2269" s="11" t="s">
        <v>22</v>
      </c>
      <c r="I2269" s="11" t="s">
        <v>315</v>
      </c>
      <c r="J2269" s="11" t="s">
        <v>27</v>
      </c>
      <c r="K2269" s="11" t="s">
        <v>28</v>
      </c>
      <c r="L2269" s="11" t="s">
        <v>43</v>
      </c>
      <c r="M2269" s="9" t="s">
        <v>30</v>
      </c>
      <c r="N2269" s="9" t="s">
        <v>743</v>
      </c>
      <c r="O2269" s="11" t="s">
        <v>32</v>
      </c>
      <c r="P2269" s="11" t="s">
        <v>22</v>
      </c>
      <c r="Q2269" s="11" t="s">
        <v>10769</v>
      </c>
      <c r="R2269" s="11" t="s">
        <v>46</v>
      </c>
      <c r="S2269" s="9" t="s">
        <v>10770</v>
      </c>
      <c r="T2269" s="9" t="s">
        <v>22</v>
      </c>
    </row>
    <row r="2270" customHeight="1" spans="1:20">
      <c r="A2270" s="10">
        <v>45203</v>
      </c>
      <c r="B2270" s="9" t="s">
        <v>10771</v>
      </c>
      <c r="C2270" s="9" t="s">
        <v>783</v>
      </c>
      <c r="D2270" s="11" t="s">
        <v>22</v>
      </c>
      <c r="E2270" s="9" t="s">
        <v>10772</v>
      </c>
      <c r="F2270" s="9" t="s">
        <v>10773</v>
      </c>
      <c r="G2270" s="11" t="s">
        <v>82</v>
      </c>
      <c r="H2270" s="11" t="s">
        <v>22</v>
      </c>
      <c r="I2270" s="11" t="s">
        <v>175</v>
      </c>
      <c r="J2270" s="11" t="s">
        <v>27</v>
      </c>
      <c r="K2270" s="11" t="s">
        <v>28</v>
      </c>
      <c r="L2270" s="11" t="s">
        <v>43</v>
      </c>
      <c r="M2270" s="9" t="s">
        <v>44</v>
      </c>
      <c r="N2270" s="9" t="s">
        <v>743</v>
      </c>
      <c r="O2270" s="11" t="s">
        <v>32</v>
      </c>
      <c r="P2270" s="11" t="s">
        <v>22</v>
      </c>
      <c r="Q2270" s="11" t="s">
        <v>10774</v>
      </c>
      <c r="R2270" s="11" t="s">
        <v>46</v>
      </c>
      <c r="S2270" s="9" t="s">
        <v>10775</v>
      </c>
      <c r="T2270" s="9" t="s">
        <v>22</v>
      </c>
    </row>
    <row r="2271" customHeight="1" spans="1:20">
      <c r="A2271" s="10">
        <v>45203</v>
      </c>
      <c r="B2271" s="9" t="s">
        <v>10776</v>
      </c>
      <c r="C2271" s="9" t="s">
        <v>1299</v>
      </c>
      <c r="D2271" s="11" t="s">
        <v>22</v>
      </c>
      <c r="E2271" s="9" t="s">
        <v>10777</v>
      </c>
      <c r="F2271" s="9" t="s">
        <v>10778</v>
      </c>
      <c r="G2271" s="11" t="s">
        <v>25</v>
      </c>
      <c r="H2271" s="11" t="s">
        <v>22</v>
      </c>
      <c r="I2271" s="11" t="s">
        <v>111</v>
      </c>
      <c r="J2271" s="11" t="s">
        <v>27</v>
      </c>
      <c r="K2271" s="11" t="s">
        <v>28</v>
      </c>
      <c r="L2271" s="11" t="s">
        <v>43</v>
      </c>
      <c r="M2271" s="9" t="s">
        <v>44</v>
      </c>
      <c r="N2271" s="9" t="s">
        <v>208</v>
      </c>
      <c r="O2271" s="11" t="s">
        <v>32</v>
      </c>
      <c r="P2271" s="11" t="s">
        <v>22</v>
      </c>
      <c r="Q2271" s="11" t="s">
        <v>10779</v>
      </c>
      <c r="R2271" s="11" t="s">
        <v>56</v>
      </c>
      <c r="S2271" s="9" t="s">
        <v>10780</v>
      </c>
      <c r="T2271" s="9" t="s">
        <v>22</v>
      </c>
    </row>
    <row r="2272" customHeight="1" spans="1:20">
      <c r="A2272" s="10">
        <v>45203</v>
      </c>
      <c r="B2272" s="9" t="s">
        <v>10781</v>
      </c>
      <c r="C2272" s="9" t="s">
        <v>1299</v>
      </c>
      <c r="D2272" s="11" t="s">
        <v>22</v>
      </c>
      <c r="E2272" s="9" t="s">
        <v>10782</v>
      </c>
      <c r="F2272" s="9" t="s">
        <v>10783</v>
      </c>
      <c r="G2272" s="11" t="s">
        <v>53</v>
      </c>
      <c r="H2272" s="11" t="s">
        <v>22</v>
      </c>
      <c r="I2272" s="11" t="s">
        <v>131</v>
      </c>
      <c r="J2272" s="11" t="s">
        <v>27</v>
      </c>
      <c r="K2272" s="11" t="s">
        <v>28</v>
      </c>
      <c r="L2272" s="11" t="s">
        <v>43</v>
      </c>
      <c r="M2272" s="9" t="s">
        <v>44</v>
      </c>
      <c r="N2272" s="9" t="s">
        <v>208</v>
      </c>
      <c r="O2272" s="11" t="s">
        <v>32</v>
      </c>
      <c r="P2272" s="11" t="s">
        <v>22</v>
      </c>
      <c r="Q2272" s="11" t="s">
        <v>10784</v>
      </c>
      <c r="R2272" s="11" t="s">
        <v>56</v>
      </c>
      <c r="S2272" s="9" t="s">
        <v>10785</v>
      </c>
      <c r="T2272" s="9" t="s">
        <v>22</v>
      </c>
    </row>
    <row r="2273" customHeight="1" spans="1:20">
      <c r="A2273" s="10">
        <v>45203</v>
      </c>
      <c r="B2273" s="9" t="s">
        <v>10786</v>
      </c>
      <c r="C2273" s="9" t="s">
        <v>1299</v>
      </c>
      <c r="D2273" s="11" t="s">
        <v>22</v>
      </c>
      <c r="E2273" s="9" t="s">
        <v>10787</v>
      </c>
      <c r="F2273" s="9" t="s">
        <v>10788</v>
      </c>
      <c r="G2273" s="11" t="s">
        <v>25</v>
      </c>
      <c r="H2273" s="11" t="s">
        <v>22</v>
      </c>
      <c r="I2273" s="11" t="s">
        <v>253</v>
      </c>
      <c r="J2273" s="11" t="s">
        <v>27</v>
      </c>
      <c r="K2273" s="11" t="s">
        <v>28</v>
      </c>
      <c r="L2273" s="11" t="s">
        <v>43</v>
      </c>
      <c r="M2273" s="9" t="s">
        <v>30</v>
      </c>
      <c r="N2273" s="9" t="s">
        <v>208</v>
      </c>
      <c r="O2273" s="11" t="s">
        <v>32</v>
      </c>
      <c r="P2273" s="11" t="s">
        <v>22</v>
      </c>
      <c r="Q2273" s="11" t="s">
        <v>10789</v>
      </c>
      <c r="R2273" s="11" t="s">
        <v>56</v>
      </c>
      <c r="S2273" s="9" t="s">
        <v>10790</v>
      </c>
      <c r="T2273" s="9" t="s">
        <v>22</v>
      </c>
    </row>
    <row r="2274" customHeight="1" spans="1:20">
      <c r="A2274" s="10">
        <v>45203</v>
      </c>
      <c r="B2274" s="9" t="s">
        <v>10791</v>
      </c>
      <c r="C2274" s="9" t="s">
        <v>1299</v>
      </c>
      <c r="D2274" s="11" t="s">
        <v>22</v>
      </c>
      <c r="E2274" s="9" t="s">
        <v>10792</v>
      </c>
      <c r="F2274" s="9" t="s">
        <v>10793</v>
      </c>
      <c r="G2274" s="11" t="s">
        <v>25</v>
      </c>
      <c r="H2274" s="11" t="s">
        <v>22</v>
      </c>
      <c r="I2274" s="11" t="s">
        <v>448</v>
      </c>
      <c r="J2274" s="11" t="s">
        <v>27</v>
      </c>
      <c r="K2274" s="11" t="s">
        <v>28</v>
      </c>
      <c r="L2274" s="11" t="s">
        <v>43</v>
      </c>
      <c r="M2274" s="9" t="s">
        <v>30</v>
      </c>
      <c r="N2274" s="9" t="s">
        <v>208</v>
      </c>
      <c r="O2274" s="11" t="s">
        <v>32</v>
      </c>
      <c r="P2274" s="11" t="s">
        <v>22</v>
      </c>
      <c r="Q2274" s="11" t="s">
        <v>10794</v>
      </c>
      <c r="R2274" s="11" t="s">
        <v>56</v>
      </c>
      <c r="S2274" s="9" t="s">
        <v>10795</v>
      </c>
      <c r="T2274" s="9" t="s">
        <v>22</v>
      </c>
    </row>
    <row r="2275" customHeight="1" spans="1:20">
      <c r="A2275" s="10">
        <v>45203</v>
      </c>
      <c r="B2275" s="9" t="s">
        <v>10796</v>
      </c>
      <c r="C2275" s="9" t="s">
        <v>1299</v>
      </c>
      <c r="D2275" s="11" t="s">
        <v>22</v>
      </c>
      <c r="E2275" s="9" t="s">
        <v>10797</v>
      </c>
      <c r="F2275" s="9" t="s">
        <v>10798</v>
      </c>
      <c r="G2275" s="11" t="s">
        <v>130</v>
      </c>
      <c r="H2275" s="11" t="s">
        <v>22</v>
      </c>
      <c r="I2275" s="11" t="s">
        <v>253</v>
      </c>
      <c r="J2275" s="11" t="s">
        <v>27</v>
      </c>
      <c r="K2275" s="11" t="s">
        <v>28</v>
      </c>
      <c r="L2275" s="11" t="s">
        <v>43</v>
      </c>
      <c r="M2275" s="9" t="s">
        <v>30</v>
      </c>
      <c r="N2275" s="9" t="s">
        <v>208</v>
      </c>
      <c r="O2275" s="11" t="s">
        <v>32</v>
      </c>
      <c r="P2275" s="11" t="s">
        <v>22</v>
      </c>
      <c r="Q2275" s="11" t="s">
        <v>10799</v>
      </c>
      <c r="R2275" s="11" t="s">
        <v>56</v>
      </c>
      <c r="S2275" s="9" t="s">
        <v>10800</v>
      </c>
      <c r="T2275" s="9" t="s">
        <v>22</v>
      </c>
    </row>
    <row r="2276" customHeight="1" spans="1:20">
      <c r="A2276" s="10">
        <v>45203</v>
      </c>
      <c r="B2276" s="9" t="s">
        <v>10801</v>
      </c>
      <c r="C2276" s="9" t="s">
        <v>1299</v>
      </c>
      <c r="D2276" s="11" t="s">
        <v>22</v>
      </c>
      <c r="E2276" s="9" t="s">
        <v>10802</v>
      </c>
      <c r="F2276" s="9" t="s">
        <v>10803</v>
      </c>
      <c r="G2276" s="11" t="s">
        <v>53</v>
      </c>
      <c r="H2276" s="11" t="s">
        <v>22</v>
      </c>
      <c r="I2276" s="11" t="s">
        <v>412</v>
      </c>
      <c r="J2276" s="11" t="s">
        <v>27</v>
      </c>
      <c r="K2276" s="11" t="s">
        <v>28</v>
      </c>
      <c r="L2276" s="11" t="s">
        <v>43</v>
      </c>
      <c r="M2276" s="9" t="s">
        <v>30</v>
      </c>
      <c r="N2276" s="9" t="s">
        <v>208</v>
      </c>
      <c r="O2276" s="11" t="s">
        <v>32</v>
      </c>
      <c r="P2276" s="11" t="s">
        <v>22</v>
      </c>
      <c r="Q2276" s="11" t="s">
        <v>10804</v>
      </c>
      <c r="R2276" s="11" t="s">
        <v>56</v>
      </c>
      <c r="S2276" s="9" t="s">
        <v>10805</v>
      </c>
      <c r="T2276" s="9" t="s">
        <v>22</v>
      </c>
    </row>
    <row r="2277" customHeight="1" spans="1:20">
      <c r="A2277" s="10">
        <v>45203</v>
      </c>
      <c r="B2277" s="9" t="s">
        <v>10806</v>
      </c>
      <c r="C2277" s="9" t="s">
        <v>6822</v>
      </c>
      <c r="D2277" s="11" t="s">
        <v>22</v>
      </c>
      <c r="E2277" s="9" t="s">
        <v>10807</v>
      </c>
      <c r="F2277" s="9" t="s">
        <v>10808</v>
      </c>
      <c r="G2277" s="11" t="s">
        <v>130</v>
      </c>
      <c r="H2277" s="11" t="s">
        <v>22</v>
      </c>
      <c r="I2277" s="11" t="s">
        <v>175</v>
      </c>
      <c r="J2277" s="11" t="s">
        <v>27</v>
      </c>
      <c r="K2277" s="11" t="s">
        <v>28</v>
      </c>
      <c r="L2277" s="11" t="s">
        <v>43</v>
      </c>
      <c r="M2277" s="9" t="s">
        <v>30</v>
      </c>
      <c r="N2277" s="9" t="s">
        <v>208</v>
      </c>
      <c r="O2277" s="11" t="s">
        <v>32</v>
      </c>
      <c r="P2277" s="11" t="s">
        <v>22</v>
      </c>
      <c r="Q2277" s="11" t="s">
        <v>10809</v>
      </c>
      <c r="R2277" s="11" t="s">
        <v>46</v>
      </c>
      <c r="S2277" s="9" t="s">
        <v>10810</v>
      </c>
      <c r="T2277" s="9" t="s">
        <v>22</v>
      </c>
    </row>
    <row r="2278" customHeight="1" spans="1:20">
      <c r="A2278" s="10">
        <v>45203</v>
      </c>
      <c r="B2278" s="9" t="s">
        <v>10811</v>
      </c>
      <c r="C2278" s="9" t="s">
        <v>1299</v>
      </c>
      <c r="D2278" s="11" t="s">
        <v>22</v>
      </c>
      <c r="E2278" s="9" t="s">
        <v>10812</v>
      </c>
      <c r="F2278" s="9" t="s">
        <v>10813</v>
      </c>
      <c r="G2278" s="11" t="s">
        <v>336</v>
      </c>
      <c r="H2278" s="11" t="s">
        <v>22</v>
      </c>
      <c r="I2278" s="11" t="s">
        <v>1072</v>
      </c>
      <c r="J2278" s="11" t="s">
        <v>27</v>
      </c>
      <c r="K2278" s="11" t="s">
        <v>28</v>
      </c>
      <c r="L2278" s="11" t="s">
        <v>43</v>
      </c>
      <c r="M2278" s="9" t="s">
        <v>44</v>
      </c>
      <c r="N2278" s="9" t="s">
        <v>208</v>
      </c>
      <c r="O2278" s="11" t="s">
        <v>32</v>
      </c>
      <c r="P2278" s="11" t="s">
        <v>22</v>
      </c>
      <c r="Q2278" s="11" t="s">
        <v>10814</v>
      </c>
      <c r="R2278" s="11" t="s">
        <v>56</v>
      </c>
      <c r="S2278" s="9" t="s">
        <v>10815</v>
      </c>
      <c r="T2278" s="9" t="s">
        <v>22</v>
      </c>
    </row>
    <row r="2279" customHeight="1" spans="1:20">
      <c r="A2279" s="10">
        <v>45203</v>
      </c>
      <c r="B2279" s="9" t="s">
        <v>10816</v>
      </c>
      <c r="C2279" s="9" t="s">
        <v>6849</v>
      </c>
      <c r="D2279" s="11" t="s">
        <v>22</v>
      </c>
      <c r="E2279" s="9" t="s">
        <v>10817</v>
      </c>
      <c r="F2279" s="9" t="s">
        <v>10818</v>
      </c>
      <c r="G2279" s="11" t="s">
        <v>336</v>
      </c>
      <c r="H2279" s="11" t="s">
        <v>22</v>
      </c>
      <c r="I2279" s="11" t="s">
        <v>97</v>
      </c>
      <c r="J2279" s="11" t="s">
        <v>27</v>
      </c>
      <c r="K2279" s="11" t="s">
        <v>28</v>
      </c>
      <c r="L2279" s="11" t="s">
        <v>43</v>
      </c>
      <c r="M2279" s="9" t="s">
        <v>44</v>
      </c>
      <c r="N2279" s="9" t="s">
        <v>208</v>
      </c>
      <c r="O2279" s="11" t="s">
        <v>32</v>
      </c>
      <c r="P2279" s="11" t="s">
        <v>22</v>
      </c>
      <c r="Q2279" s="11" t="s">
        <v>10819</v>
      </c>
      <c r="R2279" s="11" t="s">
        <v>46</v>
      </c>
      <c r="S2279" s="9" t="s">
        <v>10820</v>
      </c>
      <c r="T2279" s="9" t="s">
        <v>22</v>
      </c>
    </row>
    <row r="2280" customHeight="1" spans="1:20">
      <c r="A2280" s="10">
        <v>45203</v>
      </c>
      <c r="B2280" s="9" t="s">
        <v>10821</v>
      </c>
      <c r="C2280" s="9" t="s">
        <v>1299</v>
      </c>
      <c r="D2280" s="11" t="s">
        <v>22</v>
      </c>
      <c r="E2280" s="9" t="s">
        <v>10822</v>
      </c>
      <c r="F2280" s="9" t="s">
        <v>10823</v>
      </c>
      <c r="G2280" s="11" t="s">
        <v>130</v>
      </c>
      <c r="H2280" s="11" t="s">
        <v>22</v>
      </c>
      <c r="I2280" s="11" t="s">
        <v>315</v>
      </c>
      <c r="J2280" s="11" t="s">
        <v>27</v>
      </c>
      <c r="K2280" s="11" t="s">
        <v>28</v>
      </c>
      <c r="L2280" s="11" t="s">
        <v>43</v>
      </c>
      <c r="M2280" s="9" t="s">
        <v>30</v>
      </c>
      <c r="N2280" s="9" t="s">
        <v>208</v>
      </c>
      <c r="O2280" s="11" t="s">
        <v>32</v>
      </c>
      <c r="P2280" s="11" t="s">
        <v>22</v>
      </c>
      <c r="Q2280" s="11" t="s">
        <v>10824</v>
      </c>
      <c r="R2280" s="11" t="s">
        <v>56</v>
      </c>
      <c r="S2280" s="9" t="s">
        <v>10825</v>
      </c>
      <c r="T2280" s="9" t="s">
        <v>22</v>
      </c>
    </row>
    <row r="2281" customHeight="1" spans="1:20">
      <c r="A2281" s="10">
        <v>45203</v>
      </c>
      <c r="B2281" s="9" t="s">
        <v>10826</v>
      </c>
      <c r="C2281" s="9" t="s">
        <v>1299</v>
      </c>
      <c r="D2281" s="11" t="s">
        <v>22</v>
      </c>
      <c r="E2281" s="9" t="s">
        <v>1754</v>
      </c>
      <c r="F2281" s="9" t="s">
        <v>1755</v>
      </c>
      <c r="G2281" s="11" t="s">
        <v>336</v>
      </c>
      <c r="H2281" s="11" t="s">
        <v>110</v>
      </c>
      <c r="I2281" s="11" t="s">
        <v>75</v>
      </c>
      <c r="J2281" s="11" t="s">
        <v>27</v>
      </c>
      <c r="K2281" s="11" t="s">
        <v>28</v>
      </c>
      <c r="L2281" s="11" t="s">
        <v>43</v>
      </c>
      <c r="M2281" s="9" t="s">
        <v>44</v>
      </c>
      <c r="N2281" s="9" t="s">
        <v>208</v>
      </c>
      <c r="O2281" s="11" t="s">
        <v>32</v>
      </c>
      <c r="P2281" s="11" t="s">
        <v>22</v>
      </c>
      <c r="Q2281" s="11" t="s">
        <v>10827</v>
      </c>
      <c r="R2281" s="11" t="s">
        <v>56</v>
      </c>
      <c r="S2281" s="9" t="s">
        <v>10828</v>
      </c>
      <c r="T2281" s="9" t="s">
        <v>22</v>
      </c>
    </row>
    <row r="2282" customHeight="1" spans="1:20">
      <c r="A2282" s="10">
        <v>45203</v>
      </c>
      <c r="B2282" s="9" t="s">
        <v>10829</v>
      </c>
      <c r="C2282" s="9" t="s">
        <v>6822</v>
      </c>
      <c r="D2282" s="11" t="s">
        <v>22</v>
      </c>
      <c r="E2282" s="9" t="s">
        <v>10830</v>
      </c>
      <c r="F2282" s="9" t="s">
        <v>10831</v>
      </c>
      <c r="G2282" s="11" t="s">
        <v>130</v>
      </c>
      <c r="H2282" s="11" t="s">
        <v>22</v>
      </c>
      <c r="I2282" s="11" t="s">
        <v>90</v>
      </c>
      <c r="J2282" s="11" t="s">
        <v>27</v>
      </c>
      <c r="K2282" s="11" t="s">
        <v>28</v>
      </c>
      <c r="L2282" s="11" t="s">
        <v>43</v>
      </c>
      <c r="M2282" s="9" t="s">
        <v>30</v>
      </c>
      <c r="N2282" s="9" t="s">
        <v>208</v>
      </c>
      <c r="O2282" s="11" t="s">
        <v>32</v>
      </c>
      <c r="P2282" s="11" t="s">
        <v>22</v>
      </c>
      <c r="Q2282" s="11" t="s">
        <v>10832</v>
      </c>
      <c r="R2282" s="11" t="s">
        <v>46</v>
      </c>
      <c r="S2282" s="9" t="s">
        <v>10833</v>
      </c>
      <c r="T2282" s="9" t="s">
        <v>22</v>
      </c>
    </row>
    <row r="2283" customHeight="1" spans="1:20">
      <c r="A2283" s="10">
        <v>45203</v>
      </c>
      <c r="B2283" s="9" t="s">
        <v>10834</v>
      </c>
      <c r="C2283" s="9" t="s">
        <v>1299</v>
      </c>
      <c r="D2283" s="11" t="s">
        <v>22</v>
      </c>
      <c r="E2283" s="9" t="s">
        <v>10835</v>
      </c>
      <c r="F2283" s="9" t="s">
        <v>10836</v>
      </c>
      <c r="G2283" s="11" t="s">
        <v>130</v>
      </c>
      <c r="H2283" s="11" t="s">
        <v>22</v>
      </c>
      <c r="I2283" s="11" t="s">
        <v>131</v>
      </c>
      <c r="J2283" s="11" t="s">
        <v>27</v>
      </c>
      <c r="K2283" s="11" t="s">
        <v>28</v>
      </c>
      <c r="L2283" s="11" t="s">
        <v>43</v>
      </c>
      <c r="M2283" s="9" t="s">
        <v>30</v>
      </c>
      <c r="N2283" s="9" t="s">
        <v>208</v>
      </c>
      <c r="O2283" s="11" t="s">
        <v>32</v>
      </c>
      <c r="P2283" s="11" t="s">
        <v>22</v>
      </c>
      <c r="Q2283" s="11" t="s">
        <v>10837</v>
      </c>
      <c r="R2283" s="11" t="s">
        <v>56</v>
      </c>
      <c r="S2283" s="9" t="s">
        <v>10838</v>
      </c>
      <c r="T2283" s="9" t="s">
        <v>22</v>
      </c>
    </row>
    <row r="2284" customHeight="1" spans="1:20">
      <c r="A2284" s="10">
        <v>45203</v>
      </c>
      <c r="B2284" s="9" t="s">
        <v>10839</v>
      </c>
      <c r="C2284" s="9" t="s">
        <v>10840</v>
      </c>
      <c r="D2284" s="11" t="s">
        <v>22</v>
      </c>
      <c r="E2284" s="9" t="s">
        <v>10841</v>
      </c>
      <c r="F2284" s="9" t="s">
        <v>10842</v>
      </c>
      <c r="G2284" s="11" t="s">
        <v>82</v>
      </c>
      <c r="H2284" s="11" t="s">
        <v>22</v>
      </c>
      <c r="I2284" s="11" t="s">
        <v>75</v>
      </c>
      <c r="J2284" s="11" t="s">
        <v>27</v>
      </c>
      <c r="K2284" s="11" t="s">
        <v>28</v>
      </c>
      <c r="L2284" s="11" t="s">
        <v>43</v>
      </c>
      <c r="M2284" s="9" t="s">
        <v>169</v>
      </c>
      <c r="N2284" s="9" t="s">
        <v>208</v>
      </c>
      <c r="O2284" s="11" t="s">
        <v>32</v>
      </c>
      <c r="P2284" s="11" t="s">
        <v>22</v>
      </c>
      <c r="Q2284" s="11" t="s">
        <v>10843</v>
      </c>
      <c r="R2284" s="11" t="s">
        <v>46</v>
      </c>
      <c r="S2284" s="9" t="s">
        <v>10844</v>
      </c>
      <c r="T2284" s="9" t="s">
        <v>22</v>
      </c>
    </row>
    <row r="2285" customHeight="1" spans="1:20">
      <c r="A2285" s="10">
        <v>45203</v>
      </c>
      <c r="B2285" s="9" t="s">
        <v>10845</v>
      </c>
      <c r="C2285" s="9" t="s">
        <v>1299</v>
      </c>
      <c r="D2285" s="11" t="s">
        <v>22</v>
      </c>
      <c r="E2285" s="9" t="s">
        <v>10846</v>
      </c>
      <c r="F2285" s="9" t="s">
        <v>10847</v>
      </c>
      <c r="G2285" s="11" t="s">
        <v>25</v>
      </c>
      <c r="H2285" s="11" t="s">
        <v>22</v>
      </c>
      <c r="I2285" s="11" t="s">
        <v>448</v>
      </c>
      <c r="J2285" s="11" t="s">
        <v>27</v>
      </c>
      <c r="K2285" s="11" t="s">
        <v>28</v>
      </c>
      <c r="L2285" s="11" t="s">
        <v>43</v>
      </c>
      <c r="M2285" s="9" t="s">
        <v>44</v>
      </c>
      <c r="N2285" s="9" t="s">
        <v>208</v>
      </c>
      <c r="O2285" s="11" t="s">
        <v>32</v>
      </c>
      <c r="P2285" s="11" t="s">
        <v>22</v>
      </c>
      <c r="Q2285" s="11" t="s">
        <v>10848</v>
      </c>
      <c r="R2285" s="11" t="s">
        <v>56</v>
      </c>
      <c r="S2285" s="9" t="s">
        <v>10849</v>
      </c>
      <c r="T2285" s="9" t="s">
        <v>22</v>
      </c>
    </row>
    <row r="2286" customHeight="1" spans="1:20">
      <c r="A2286" s="10">
        <v>45203</v>
      </c>
      <c r="B2286" s="9" t="s">
        <v>10850</v>
      </c>
      <c r="C2286" s="9" t="s">
        <v>1299</v>
      </c>
      <c r="D2286" s="11" t="s">
        <v>22</v>
      </c>
      <c r="E2286" s="9" t="s">
        <v>10851</v>
      </c>
      <c r="F2286" s="9" t="s">
        <v>10852</v>
      </c>
      <c r="G2286" s="11" t="s">
        <v>82</v>
      </c>
      <c r="H2286" s="11" t="s">
        <v>22</v>
      </c>
      <c r="I2286" s="11" t="s">
        <v>315</v>
      </c>
      <c r="J2286" s="11" t="s">
        <v>27</v>
      </c>
      <c r="K2286" s="11" t="s">
        <v>28</v>
      </c>
      <c r="L2286" s="11" t="s">
        <v>43</v>
      </c>
      <c r="M2286" s="9" t="s">
        <v>44</v>
      </c>
      <c r="N2286" s="9" t="s">
        <v>208</v>
      </c>
      <c r="O2286" s="11" t="s">
        <v>32</v>
      </c>
      <c r="P2286" s="11" t="s">
        <v>22</v>
      </c>
      <c r="Q2286" s="11" t="s">
        <v>10853</v>
      </c>
      <c r="R2286" s="11" t="s">
        <v>56</v>
      </c>
      <c r="S2286" s="9" t="s">
        <v>10854</v>
      </c>
      <c r="T2286" s="9" t="s">
        <v>22</v>
      </c>
    </row>
    <row r="2287" customHeight="1" spans="1:20">
      <c r="A2287" s="10">
        <v>45203</v>
      </c>
      <c r="B2287" s="9" t="s">
        <v>10855</v>
      </c>
      <c r="C2287" s="9" t="s">
        <v>1299</v>
      </c>
      <c r="D2287" s="11" t="s">
        <v>22</v>
      </c>
      <c r="E2287" s="9" t="s">
        <v>10856</v>
      </c>
      <c r="F2287" s="9" t="s">
        <v>10857</v>
      </c>
      <c r="G2287" s="11" t="s">
        <v>336</v>
      </c>
      <c r="H2287" s="11" t="s">
        <v>22</v>
      </c>
      <c r="I2287" s="11" t="s">
        <v>701</v>
      </c>
      <c r="J2287" s="11" t="s">
        <v>27</v>
      </c>
      <c r="K2287" s="11" t="s">
        <v>28</v>
      </c>
      <c r="L2287" s="11" t="s">
        <v>43</v>
      </c>
      <c r="M2287" s="9" t="s">
        <v>44</v>
      </c>
      <c r="N2287" s="9" t="s">
        <v>208</v>
      </c>
      <c r="O2287" s="11" t="s">
        <v>32</v>
      </c>
      <c r="P2287" s="11" t="s">
        <v>22</v>
      </c>
      <c r="Q2287" s="11" t="s">
        <v>10858</v>
      </c>
      <c r="R2287" s="11" t="s">
        <v>56</v>
      </c>
      <c r="S2287" s="9" t="s">
        <v>10859</v>
      </c>
      <c r="T2287" s="9" t="s">
        <v>22</v>
      </c>
    </row>
    <row r="2288" customHeight="1" spans="1:20">
      <c r="A2288" s="10">
        <v>45203</v>
      </c>
      <c r="B2288" s="9" t="s">
        <v>10860</v>
      </c>
      <c r="C2288" s="9" t="s">
        <v>783</v>
      </c>
      <c r="D2288" s="11" t="s">
        <v>22</v>
      </c>
      <c r="E2288" s="9" t="s">
        <v>10861</v>
      </c>
      <c r="F2288" s="9" t="s">
        <v>10145</v>
      </c>
      <c r="G2288" s="11" t="s">
        <v>53</v>
      </c>
      <c r="H2288" s="11" t="s">
        <v>148</v>
      </c>
      <c r="I2288" s="11" t="s">
        <v>277</v>
      </c>
      <c r="J2288" s="11" t="s">
        <v>27</v>
      </c>
      <c r="K2288" s="11" t="s">
        <v>28</v>
      </c>
      <c r="L2288" s="11" t="s">
        <v>43</v>
      </c>
      <c r="M2288" s="9" t="s">
        <v>44</v>
      </c>
      <c r="N2288" s="9" t="s">
        <v>743</v>
      </c>
      <c r="O2288" s="11" t="s">
        <v>32</v>
      </c>
      <c r="P2288" s="11" t="s">
        <v>22</v>
      </c>
      <c r="Q2288" s="11" t="s">
        <v>10862</v>
      </c>
      <c r="R2288" s="11" t="s">
        <v>46</v>
      </c>
      <c r="S2288" s="9" t="s">
        <v>10863</v>
      </c>
      <c r="T2288" s="9" t="s">
        <v>10864</v>
      </c>
    </row>
    <row r="2289" customHeight="1" spans="1:20">
      <c r="A2289" s="10">
        <v>45203</v>
      </c>
      <c r="B2289" s="9" t="s">
        <v>10865</v>
      </c>
      <c r="C2289" s="9" t="s">
        <v>10424</v>
      </c>
      <c r="D2289" s="11" t="s">
        <v>22</v>
      </c>
      <c r="E2289" s="9" t="s">
        <v>10866</v>
      </c>
      <c r="F2289" s="9" t="s">
        <v>10867</v>
      </c>
      <c r="G2289" s="11" t="s">
        <v>82</v>
      </c>
      <c r="H2289" s="11" t="s">
        <v>22</v>
      </c>
      <c r="I2289" s="11" t="s">
        <v>5215</v>
      </c>
      <c r="J2289" s="11" t="s">
        <v>27</v>
      </c>
      <c r="K2289" s="11" t="s">
        <v>28</v>
      </c>
      <c r="L2289" s="11" t="s">
        <v>43</v>
      </c>
      <c r="M2289" s="9" t="s">
        <v>30</v>
      </c>
      <c r="N2289" s="9" t="s">
        <v>743</v>
      </c>
      <c r="O2289" s="11" t="s">
        <v>32</v>
      </c>
      <c r="P2289" s="11" t="s">
        <v>22</v>
      </c>
      <c r="Q2289" s="11" t="s">
        <v>10868</v>
      </c>
      <c r="R2289" s="11" t="s">
        <v>46</v>
      </c>
      <c r="S2289" s="9" t="s">
        <v>10869</v>
      </c>
      <c r="T2289" s="9" t="s">
        <v>10870</v>
      </c>
    </row>
    <row r="2290" customHeight="1" spans="1:20">
      <c r="A2290" s="10">
        <v>45203</v>
      </c>
      <c r="B2290" s="9" t="s">
        <v>10871</v>
      </c>
      <c r="C2290" s="9" t="s">
        <v>6949</v>
      </c>
      <c r="D2290" s="11" t="s">
        <v>22</v>
      </c>
      <c r="E2290" s="9" t="s">
        <v>10872</v>
      </c>
      <c r="F2290" s="9" t="s">
        <v>10873</v>
      </c>
      <c r="G2290" s="11" t="s">
        <v>25</v>
      </c>
      <c r="H2290" s="11" t="s">
        <v>22</v>
      </c>
      <c r="I2290" s="11" t="s">
        <v>277</v>
      </c>
      <c r="J2290" s="11" t="s">
        <v>27</v>
      </c>
      <c r="K2290" s="11" t="s">
        <v>28</v>
      </c>
      <c r="L2290" s="11" t="s">
        <v>43</v>
      </c>
      <c r="M2290" s="9" t="s">
        <v>44</v>
      </c>
      <c r="N2290" s="9" t="s">
        <v>208</v>
      </c>
      <c r="O2290" s="11" t="s">
        <v>32</v>
      </c>
      <c r="P2290" s="11" t="s">
        <v>22</v>
      </c>
      <c r="Q2290" s="11" t="s">
        <v>10874</v>
      </c>
      <c r="R2290" s="11" t="s">
        <v>46</v>
      </c>
      <c r="S2290" s="9" t="s">
        <v>10875</v>
      </c>
      <c r="T2290" s="9" t="s">
        <v>10876</v>
      </c>
    </row>
    <row r="2291" customHeight="1" spans="1:20">
      <c r="A2291" s="10">
        <v>45203</v>
      </c>
      <c r="B2291" s="9" t="s">
        <v>10877</v>
      </c>
      <c r="C2291" s="9" t="s">
        <v>783</v>
      </c>
      <c r="D2291" s="11" t="s">
        <v>22</v>
      </c>
      <c r="E2291" s="9" t="s">
        <v>10878</v>
      </c>
      <c r="F2291" s="9" t="s">
        <v>10879</v>
      </c>
      <c r="G2291" s="11" t="s">
        <v>82</v>
      </c>
      <c r="H2291" s="11" t="s">
        <v>22</v>
      </c>
      <c r="I2291" s="11" t="s">
        <v>97</v>
      </c>
      <c r="J2291" s="11" t="s">
        <v>27</v>
      </c>
      <c r="K2291" s="11" t="s">
        <v>28</v>
      </c>
      <c r="L2291" s="11" t="s">
        <v>43</v>
      </c>
      <c r="M2291" s="9" t="s">
        <v>30</v>
      </c>
      <c r="N2291" s="9" t="s">
        <v>743</v>
      </c>
      <c r="O2291" s="11" t="s">
        <v>32</v>
      </c>
      <c r="P2291" s="11" t="s">
        <v>22</v>
      </c>
      <c r="Q2291" s="11" t="s">
        <v>10880</v>
      </c>
      <c r="R2291" s="11" t="s">
        <v>46</v>
      </c>
      <c r="S2291" s="9" t="s">
        <v>10881</v>
      </c>
      <c r="T2291" s="9" t="s">
        <v>10882</v>
      </c>
    </row>
    <row r="2292" customHeight="1" spans="1:20">
      <c r="A2292" s="10">
        <v>45203</v>
      </c>
      <c r="B2292" s="9" t="s">
        <v>10883</v>
      </c>
      <c r="C2292" s="9" t="s">
        <v>6126</v>
      </c>
      <c r="D2292" s="11" t="s">
        <v>22</v>
      </c>
      <c r="E2292" s="9" t="s">
        <v>10884</v>
      </c>
      <c r="F2292" s="9" t="s">
        <v>8299</v>
      </c>
      <c r="G2292" s="11" t="s">
        <v>53</v>
      </c>
      <c r="H2292" s="11" t="s">
        <v>22</v>
      </c>
      <c r="I2292" s="11" t="s">
        <v>2203</v>
      </c>
      <c r="J2292" s="11" t="s">
        <v>27</v>
      </c>
      <c r="K2292" s="11" t="s">
        <v>28</v>
      </c>
      <c r="L2292" s="11" t="s">
        <v>43</v>
      </c>
      <c r="M2292" s="9" t="s">
        <v>30</v>
      </c>
      <c r="N2292" s="9" t="s">
        <v>743</v>
      </c>
      <c r="O2292" s="11" t="s">
        <v>32</v>
      </c>
      <c r="P2292" s="11" t="s">
        <v>22</v>
      </c>
      <c r="Q2292" s="11" t="s">
        <v>10885</v>
      </c>
      <c r="R2292" s="11" t="s">
        <v>46</v>
      </c>
      <c r="S2292" s="9" t="s">
        <v>10886</v>
      </c>
      <c r="T2292" s="9" t="s">
        <v>8301</v>
      </c>
    </row>
    <row r="2293" customHeight="1" spans="1:20">
      <c r="A2293" s="10">
        <v>45203</v>
      </c>
      <c r="B2293" s="9" t="s">
        <v>10887</v>
      </c>
      <c r="C2293" s="9" t="s">
        <v>783</v>
      </c>
      <c r="D2293" s="11" t="s">
        <v>22</v>
      </c>
      <c r="E2293" s="9" t="s">
        <v>10888</v>
      </c>
      <c r="F2293" s="9" t="s">
        <v>10889</v>
      </c>
      <c r="G2293" s="11" t="s">
        <v>82</v>
      </c>
      <c r="H2293" s="11" t="s">
        <v>22</v>
      </c>
      <c r="I2293" s="11" t="s">
        <v>448</v>
      </c>
      <c r="J2293" s="11" t="s">
        <v>27</v>
      </c>
      <c r="K2293" s="11" t="s">
        <v>28</v>
      </c>
      <c r="L2293" s="11" t="s">
        <v>43</v>
      </c>
      <c r="M2293" s="9" t="s">
        <v>44</v>
      </c>
      <c r="N2293" s="9" t="s">
        <v>743</v>
      </c>
      <c r="O2293" s="11" t="s">
        <v>32</v>
      </c>
      <c r="P2293" s="11" t="s">
        <v>22</v>
      </c>
      <c r="Q2293" s="11" t="s">
        <v>10890</v>
      </c>
      <c r="R2293" s="11" t="s">
        <v>46</v>
      </c>
      <c r="S2293" s="9" t="s">
        <v>10891</v>
      </c>
      <c r="T2293" s="9" t="s">
        <v>10892</v>
      </c>
    </row>
    <row r="2294" customHeight="1" spans="1:20">
      <c r="A2294" s="10">
        <v>45203</v>
      </c>
      <c r="B2294" s="9" t="s">
        <v>10893</v>
      </c>
      <c r="C2294" s="9" t="s">
        <v>783</v>
      </c>
      <c r="D2294" s="11" t="s">
        <v>22</v>
      </c>
      <c r="E2294" s="9" t="s">
        <v>10894</v>
      </c>
      <c r="F2294" s="9" t="s">
        <v>10895</v>
      </c>
      <c r="G2294" s="11" t="s">
        <v>82</v>
      </c>
      <c r="H2294" s="11" t="s">
        <v>22</v>
      </c>
      <c r="I2294" s="11" t="s">
        <v>412</v>
      </c>
      <c r="J2294" s="11" t="s">
        <v>27</v>
      </c>
      <c r="K2294" s="11" t="s">
        <v>28</v>
      </c>
      <c r="L2294" s="11" t="s">
        <v>43</v>
      </c>
      <c r="M2294" s="9" t="s">
        <v>44</v>
      </c>
      <c r="N2294" s="9" t="s">
        <v>743</v>
      </c>
      <c r="O2294" s="11" t="s">
        <v>32</v>
      </c>
      <c r="P2294" s="11" t="s">
        <v>22</v>
      </c>
      <c r="Q2294" s="11" t="s">
        <v>10896</v>
      </c>
      <c r="R2294" s="11" t="s">
        <v>46</v>
      </c>
      <c r="S2294" s="9" t="s">
        <v>10897</v>
      </c>
      <c r="T2294" s="9" t="s">
        <v>10898</v>
      </c>
    </row>
    <row r="2295" customHeight="1" spans="1:20">
      <c r="A2295" s="10">
        <v>45203</v>
      </c>
      <c r="B2295" s="9" t="s">
        <v>10899</v>
      </c>
      <c r="C2295" s="9" t="s">
        <v>6949</v>
      </c>
      <c r="D2295" s="11" t="s">
        <v>22</v>
      </c>
      <c r="E2295" s="9" t="s">
        <v>10900</v>
      </c>
      <c r="F2295" s="9" t="s">
        <v>10901</v>
      </c>
      <c r="G2295" s="11" t="s">
        <v>69</v>
      </c>
      <c r="H2295" s="11" t="s">
        <v>22</v>
      </c>
      <c r="I2295" s="11" t="s">
        <v>162</v>
      </c>
      <c r="J2295" s="11" t="s">
        <v>27</v>
      </c>
      <c r="K2295" s="11" t="s">
        <v>28</v>
      </c>
      <c r="L2295" s="11" t="s">
        <v>43</v>
      </c>
      <c r="M2295" s="9" t="s">
        <v>44</v>
      </c>
      <c r="N2295" s="9" t="s">
        <v>208</v>
      </c>
      <c r="O2295" s="11" t="s">
        <v>32</v>
      </c>
      <c r="P2295" s="11" t="s">
        <v>22</v>
      </c>
      <c r="Q2295" s="11" t="s">
        <v>10902</v>
      </c>
      <c r="R2295" s="11" t="s">
        <v>46</v>
      </c>
      <c r="S2295" s="9" t="s">
        <v>10903</v>
      </c>
      <c r="T2295" s="9" t="s">
        <v>10904</v>
      </c>
    </row>
    <row r="2296" customHeight="1" spans="1:20">
      <c r="A2296" s="10">
        <v>45203</v>
      </c>
      <c r="B2296" s="9" t="s">
        <v>10905</v>
      </c>
      <c r="C2296" s="9" t="s">
        <v>783</v>
      </c>
      <c r="D2296" s="11" t="s">
        <v>22</v>
      </c>
      <c r="E2296" s="9" t="s">
        <v>10906</v>
      </c>
      <c r="F2296" s="9" t="s">
        <v>10907</v>
      </c>
      <c r="G2296" s="11" t="s">
        <v>82</v>
      </c>
      <c r="H2296" s="11" t="s">
        <v>22</v>
      </c>
      <c r="I2296" s="11" t="s">
        <v>448</v>
      </c>
      <c r="J2296" s="11" t="s">
        <v>27</v>
      </c>
      <c r="K2296" s="11" t="s">
        <v>28</v>
      </c>
      <c r="L2296" s="11" t="s">
        <v>43</v>
      </c>
      <c r="M2296" s="9" t="s">
        <v>44</v>
      </c>
      <c r="N2296" s="9" t="s">
        <v>743</v>
      </c>
      <c r="O2296" s="11" t="s">
        <v>32</v>
      </c>
      <c r="P2296" s="11" t="s">
        <v>22</v>
      </c>
      <c r="Q2296" s="11" t="s">
        <v>10908</v>
      </c>
      <c r="R2296" s="11" t="s">
        <v>46</v>
      </c>
      <c r="S2296" s="9" t="s">
        <v>10909</v>
      </c>
      <c r="T2296" s="9" t="s">
        <v>10910</v>
      </c>
    </row>
    <row r="2297" customHeight="1" spans="1:20">
      <c r="A2297" s="10">
        <v>45203</v>
      </c>
      <c r="B2297" s="9" t="s">
        <v>10911</v>
      </c>
      <c r="C2297" s="9" t="s">
        <v>6949</v>
      </c>
      <c r="D2297" s="11" t="s">
        <v>22</v>
      </c>
      <c r="E2297" s="9" t="s">
        <v>10912</v>
      </c>
      <c r="F2297" s="9" t="s">
        <v>10913</v>
      </c>
      <c r="G2297" s="11" t="s">
        <v>130</v>
      </c>
      <c r="H2297" s="11" t="s">
        <v>110</v>
      </c>
      <c r="I2297" s="11" t="s">
        <v>175</v>
      </c>
      <c r="J2297" s="11" t="s">
        <v>27</v>
      </c>
      <c r="K2297" s="11" t="s">
        <v>28</v>
      </c>
      <c r="L2297" s="11" t="s">
        <v>43</v>
      </c>
      <c r="M2297" s="9" t="s">
        <v>44</v>
      </c>
      <c r="N2297" s="9" t="s">
        <v>208</v>
      </c>
      <c r="O2297" s="11" t="s">
        <v>32</v>
      </c>
      <c r="P2297" s="11" t="s">
        <v>22</v>
      </c>
      <c r="Q2297" s="11" t="s">
        <v>10914</v>
      </c>
      <c r="R2297" s="11" t="s">
        <v>46</v>
      </c>
      <c r="S2297" s="9" t="s">
        <v>10915</v>
      </c>
      <c r="T2297" s="9" t="s">
        <v>10916</v>
      </c>
    </row>
    <row r="2298" customHeight="1" spans="1:20">
      <c r="A2298" s="10">
        <v>45203</v>
      </c>
      <c r="B2298" s="9" t="s">
        <v>10917</v>
      </c>
      <c r="C2298" s="9" t="s">
        <v>6949</v>
      </c>
      <c r="D2298" s="11" t="s">
        <v>22</v>
      </c>
      <c r="E2298" s="9" t="s">
        <v>10918</v>
      </c>
      <c r="F2298" s="9" t="s">
        <v>10919</v>
      </c>
      <c r="G2298" s="11" t="s">
        <v>53</v>
      </c>
      <c r="H2298" s="11" t="s">
        <v>22</v>
      </c>
      <c r="I2298" s="11" t="s">
        <v>162</v>
      </c>
      <c r="J2298" s="11" t="s">
        <v>27</v>
      </c>
      <c r="K2298" s="11" t="s">
        <v>28</v>
      </c>
      <c r="L2298" s="11" t="s">
        <v>43</v>
      </c>
      <c r="M2298" s="9" t="s">
        <v>30</v>
      </c>
      <c r="N2298" s="9" t="s">
        <v>208</v>
      </c>
      <c r="O2298" s="11" t="s">
        <v>32</v>
      </c>
      <c r="P2298" s="11" t="s">
        <v>22</v>
      </c>
      <c r="Q2298" s="11" t="s">
        <v>10920</v>
      </c>
      <c r="R2298" s="11" t="s">
        <v>46</v>
      </c>
      <c r="S2298" s="9" t="s">
        <v>10921</v>
      </c>
      <c r="T2298" s="9" t="s">
        <v>10922</v>
      </c>
    </row>
    <row r="2299" customHeight="1" spans="1:20">
      <c r="A2299" s="10">
        <v>45203</v>
      </c>
      <c r="B2299" s="9" t="s">
        <v>10923</v>
      </c>
      <c r="C2299" s="9" t="s">
        <v>6949</v>
      </c>
      <c r="D2299" s="11" t="s">
        <v>22</v>
      </c>
      <c r="E2299" s="9" t="s">
        <v>10924</v>
      </c>
      <c r="F2299" s="9" t="s">
        <v>10925</v>
      </c>
      <c r="G2299" s="11" t="s">
        <v>62</v>
      </c>
      <c r="H2299" s="11" t="s">
        <v>22</v>
      </c>
      <c r="I2299" s="11" t="s">
        <v>315</v>
      </c>
      <c r="J2299" s="11" t="s">
        <v>27</v>
      </c>
      <c r="K2299" s="11" t="s">
        <v>28</v>
      </c>
      <c r="L2299" s="11" t="s">
        <v>43</v>
      </c>
      <c r="M2299" s="9" t="s">
        <v>44</v>
      </c>
      <c r="N2299" s="9" t="s">
        <v>208</v>
      </c>
      <c r="O2299" s="11" t="s">
        <v>32</v>
      </c>
      <c r="P2299" s="11" t="s">
        <v>22</v>
      </c>
      <c r="Q2299" s="11" t="s">
        <v>10926</v>
      </c>
      <c r="R2299" s="11" t="s">
        <v>46</v>
      </c>
      <c r="S2299" s="9" t="s">
        <v>10927</v>
      </c>
      <c r="T2299" s="9" t="s">
        <v>10928</v>
      </c>
    </row>
    <row r="2300" customHeight="1" spans="1:20">
      <c r="A2300" s="10">
        <v>45203</v>
      </c>
      <c r="B2300" s="9" t="s">
        <v>10929</v>
      </c>
      <c r="C2300" s="9" t="s">
        <v>6949</v>
      </c>
      <c r="D2300" s="11" t="s">
        <v>22</v>
      </c>
      <c r="E2300" s="9" t="s">
        <v>10930</v>
      </c>
      <c r="F2300" s="9" t="s">
        <v>10931</v>
      </c>
      <c r="G2300" s="11" t="s">
        <v>69</v>
      </c>
      <c r="H2300" s="11" t="s">
        <v>148</v>
      </c>
      <c r="I2300" s="11" t="s">
        <v>175</v>
      </c>
      <c r="J2300" s="11" t="s">
        <v>27</v>
      </c>
      <c r="K2300" s="11" t="s">
        <v>28</v>
      </c>
      <c r="L2300" s="11" t="s">
        <v>43</v>
      </c>
      <c r="M2300" s="9" t="s">
        <v>30</v>
      </c>
      <c r="N2300" s="9" t="s">
        <v>208</v>
      </c>
      <c r="O2300" s="11" t="s">
        <v>32</v>
      </c>
      <c r="P2300" s="11" t="s">
        <v>22</v>
      </c>
      <c r="Q2300" s="11" t="s">
        <v>10932</v>
      </c>
      <c r="R2300" s="11" t="s">
        <v>46</v>
      </c>
      <c r="S2300" s="9" t="s">
        <v>10933</v>
      </c>
      <c r="T2300" s="9" t="s">
        <v>10934</v>
      </c>
    </row>
    <row r="2301" customHeight="1" spans="1:20">
      <c r="A2301" s="10">
        <v>45203</v>
      </c>
      <c r="B2301" s="9" t="s">
        <v>10935</v>
      </c>
      <c r="C2301" s="9" t="s">
        <v>6949</v>
      </c>
      <c r="D2301" s="11" t="s">
        <v>22</v>
      </c>
      <c r="E2301" s="9" t="s">
        <v>10936</v>
      </c>
      <c r="F2301" s="9" t="s">
        <v>10937</v>
      </c>
      <c r="G2301" s="11" t="s">
        <v>25</v>
      </c>
      <c r="H2301" s="11" t="s">
        <v>22</v>
      </c>
      <c r="I2301" s="11" t="s">
        <v>131</v>
      </c>
      <c r="J2301" s="11" t="s">
        <v>27</v>
      </c>
      <c r="K2301" s="11" t="s">
        <v>28</v>
      </c>
      <c r="L2301" s="11" t="s">
        <v>43</v>
      </c>
      <c r="M2301" s="9" t="s">
        <v>44</v>
      </c>
      <c r="N2301" s="9" t="s">
        <v>208</v>
      </c>
      <c r="O2301" s="11" t="s">
        <v>32</v>
      </c>
      <c r="P2301" s="11" t="s">
        <v>22</v>
      </c>
      <c r="Q2301" s="11" t="s">
        <v>10938</v>
      </c>
      <c r="R2301" s="11" t="s">
        <v>46</v>
      </c>
      <c r="S2301" s="9" t="s">
        <v>10939</v>
      </c>
      <c r="T2301" s="9" t="s">
        <v>10940</v>
      </c>
    </row>
    <row r="2302" customHeight="1" spans="1:20">
      <c r="A2302" s="10">
        <v>45203</v>
      </c>
      <c r="B2302" s="9" t="s">
        <v>10941</v>
      </c>
      <c r="C2302" s="9" t="s">
        <v>6949</v>
      </c>
      <c r="D2302" s="11" t="s">
        <v>22</v>
      </c>
      <c r="E2302" s="9" t="s">
        <v>10942</v>
      </c>
      <c r="F2302" s="9" t="s">
        <v>10943</v>
      </c>
      <c r="G2302" s="11" t="s">
        <v>25</v>
      </c>
      <c r="H2302" s="11" t="s">
        <v>22</v>
      </c>
      <c r="I2302" s="11" t="s">
        <v>149</v>
      </c>
      <c r="J2302" s="11" t="s">
        <v>27</v>
      </c>
      <c r="K2302" s="11" t="s">
        <v>28</v>
      </c>
      <c r="L2302" s="11" t="s">
        <v>43</v>
      </c>
      <c r="M2302" s="9" t="s">
        <v>44</v>
      </c>
      <c r="N2302" s="9" t="s">
        <v>208</v>
      </c>
      <c r="O2302" s="11" t="s">
        <v>32</v>
      </c>
      <c r="P2302" s="11" t="s">
        <v>22</v>
      </c>
      <c r="Q2302" s="11" t="s">
        <v>10944</v>
      </c>
      <c r="R2302" s="11" t="s">
        <v>46</v>
      </c>
      <c r="S2302" s="9" t="s">
        <v>10945</v>
      </c>
      <c r="T2302" s="9" t="s">
        <v>10946</v>
      </c>
    </row>
    <row r="2303" customHeight="1" spans="1:20">
      <c r="A2303" s="10">
        <v>45203</v>
      </c>
      <c r="B2303" s="9" t="s">
        <v>10947</v>
      </c>
      <c r="C2303" s="9" t="s">
        <v>6949</v>
      </c>
      <c r="D2303" s="11" t="s">
        <v>22</v>
      </c>
      <c r="E2303" s="9" t="s">
        <v>10948</v>
      </c>
      <c r="F2303" s="9" t="s">
        <v>10949</v>
      </c>
      <c r="G2303" s="11" t="s">
        <v>53</v>
      </c>
      <c r="H2303" s="11" t="s">
        <v>418</v>
      </c>
      <c r="I2303" s="11" t="s">
        <v>384</v>
      </c>
      <c r="J2303" s="11" t="s">
        <v>27</v>
      </c>
      <c r="K2303" s="11" t="s">
        <v>28</v>
      </c>
      <c r="L2303" s="11" t="s">
        <v>43</v>
      </c>
      <c r="M2303" s="9" t="s">
        <v>30</v>
      </c>
      <c r="N2303" s="9" t="s">
        <v>208</v>
      </c>
      <c r="O2303" s="11" t="s">
        <v>32</v>
      </c>
      <c r="P2303" s="11" t="s">
        <v>22</v>
      </c>
      <c r="Q2303" s="11" t="s">
        <v>10950</v>
      </c>
      <c r="R2303" s="11" t="s">
        <v>46</v>
      </c>
      <c r="S2303" s="9" t="s">
        <v>10951</v>
      </c>
      <c r="T2303" s="9" t="s">
        <v>10952</v>
      </c>
    </row>
    <row r="2304" customHeight="1" spans="1:20">
      <c r="A2304" s="10">
        <v>45203</v>
      </c>
      <c r="B2304" s="9" t="s">
        <v>10953</v>
      </c>
      <c r="C2304" s="9" t="s">
        <v>6949</v>
      </c>
      <c r="D2304" s="11" t="s">
        <v>22</v>
      </c>
      <c r="E2304" s="9" t="s">
        <v>10954</v>
      </c>
      <c r="F2304" s="9" t="s">
        <v>10955</v>
      </c>
      <c r="G2304" s="11" t="s">
        <v>69</v>
      </c>
      <c r="H2304" s="11" t="s">
        <v>22</v>
      </c>
      <c r="I2304" s="11" t="s">
        <v>54</v>
      </c>
      <c r="J2304" s="11" t="s">
        <v>27</v>
      </c>
      <c r="K2304" s="11" t="s">
        <v>28</v>
      </c>
      <c r="L2304" s="11" t="s">
        <v>43</v>
      </c>
      <c r="M2304" s="9" t="s">
        <v>44</v>
      </c>
      <c r="N2304" s="9" t="s">
        <v>208</v>
      </c>
      <c r="O2304" s="11" t="s">
        <v>32</v>
      </c>
      <c r="P2304" s="11" t="s">
        <v>22</v>
      </c>
      <c r="Q2304" s="11" t="s">
        <v>10956</v>
      </c>
      <c r="R2304" s="11" t="s">
        <v>46</v>
      </c>
      <c r="S2304" s="9" t="s">
        <v>10957</v>
      </c>
      <c r="T2304" s="9" t="s">
        <v>10958</v>
      </c>
    </row>
    <row r="2305" customHeight="1" spans="1:20">
      <c r="A2305" s="10">
        <v>45203</v>
      </c>
      <c r="B2305" s="9" t="s">
        <v>10959</v>
      </c>
      <c r="C2305" s="9" t="s">
        <v>10840</v>
      </c>
      <c r="D2305" s="11" t="s">
        <v>22</v>
      </c>
      <c r="E2305" s="9" t="s">
        <v>10960</v>
      </c>
      <c r="F2305" s="9" t="s">
        <v>10961</v>
      </c>
      <c r="G2305" s="11" t="s">
        <v>82</v>
      </c>
      <c r="H2305" s="11" t="s">
        <v>148</v>
      </c>
      <c r="I2305" s="11" t="s">
        <v>175</v>
      </c>
      <c r="J2305" s="11" t="s">
        <v>27</v>
      </c>
      <c r="K2305" s="11" t="s">
        <v>28</v>
      </c>
      <c r="L2305" s="11" t="s">
        <v>43</v>
      </c>
      <c r="M2305" s="9" t="s">
        <v>169</v>
      </c>
      <c r="N2305" s="9" t="s">
        <v>208</v>
      </c>
      <c r="O2305" s="11" t="s">
        <v>32</v>
      </c>
      <c r="P2305" s="11" t="s">
        <v>22</v>
      </c>
      <c r="Q2305" s="11" t="s">
        <v>10962</v>
      </c>
      <c r="R2305" s="11" t="s">
        <v>46</v>
      </c>
      <c r="S2305" s="9" t="s">
        <v>10963</v>
      </c>
      <c r="T2305" s="9" t="s">
        <v>10964</v>
      </c>
    </row>
    <row r="2306" customHeight="1" spans="1:20">
      <c r="A2306" s="10">
        <v>45203</v>
      </c>
      <c r="B2306" s="9" t="s">
        <v>10965</v>
      </c>
      <c r="C2306" s="9" t="s">
        <v>10966</v>
      </c>
      <c r="D2306" s="11" t="s">
        <v>22</v>
      </c>
      <c r="E2306" s="9" t="s">
        <v>10967</v>
      </c>
      <c r="F2306" s="9" t="s">
        <v>10968</v>
      </c>
      <c r="G2306" s="11" t="s">
        <v>41</v>
      </c>
      <c r="H2306" s="11" t="s">
        <v>22</v>
      </c>
      <c r="I2306" s="11" t="s">
        <v>63</v>
      </c>
      <c r="J2306" s="11" t="s">
        <v>27</v>
      </c>
      <c r="K2306" s="11" t="s">
        <v>28</v>
      </c>
      <c r="L2306" s="11" t="s">
        <v>43</v>
      </c>
      <c r="M2306" s="9" t="s">
        <v>30</v>
      </c>
      <c r="N2306" s="9" t="s">
        <v>208</v>
      </c>
      <c r="O2306" s="11" t="s">
        <v>32</v>
      </c>
      <c r="P2306" s="11" t="s">
        <v>22</v>
      </c>
      <c r="Q2306" s="11" t="s">
        <v>10969</v>
      </c>
      <c r="R2306" s="11" t="s">
        <v>46</v>
      </c>
      <c r="S2306" s="9" t="s">
        <v>10970</v>
      </c>
      <c r="T2306" s="9" t="s">
        <v>10971</v>
      </c>
    </row>
    <row r="2307" customHeight="1" spans="1:20">
      <c r="A2307" s="10">
        <v>45203</v>
      </c>
      <c r="B2307" s="9" t="s">
        <v>10972</v>
      </c>
      <c r="C2307" s="9" t="s">
        <v>6949</v>
      </c>
      <c r="D2307" s="11" t="s">
        <v>22</v>
      </c>
      <c r="E2307" s="9" t="s">
        <v>10973</v>
      </c>
      <c r="F2307" s="9" t="s">
        <v>10974</v>
      </c>
      <c r="G2307" s="11" t="s">
        <v>53</v>
      </c>
      <c r="H2307" s="11" t="s">
        <v>22</v>
      </c>
      <c r="I2307" s="11" t="s">
        <v>732</v>
      </c>
      <c r="J2307" s="11" t="s">
        <v>27</v>
      </c>
      <c r="K2307" s="11" t="s">
        <v>28</v>
      </c>
      <c r="L2307" s="11" t="s">
        <v>43</v>
      </c>
      <c r="M2307" s="9" t="s">
        <v>44</v>
      </c>
      <c r="N2307" s="9" t="s">
        <v>208</v>
      </c>
      <c r="O2307" s="11" t="s">
        <v>32</v>
      </c>
      <c r="P2307" s="11" t="s">
        <v>22</v>
      </c>
      <c r="Q2307" s="11" t="s">
        <v>10975</v>
      </c>
      <c r="R2307" s="11" t="s">
        <v>46</v>
      </c>
      <c r="S2307" s="9" t="s">
        <v>10976</v>
      </c>
      <c r="T2307" s="9" t="s">
        <v>10977</v>
      </c>
    </row>
    <row r="2308" customHeight="1" spans="1:20">
      <c r="A2308" s="10">
        <v>45203</v>
      </c>
      <c r="B2308" s="9" t="s">
        <v>10978</v>
      </c>
      <c r="C2308" s="9" t="s">
        <v>6949</v>
      </c>
      <c r="D2308" s="11" t="s">
        <v>22</v>
      </c>
      <c r="E2308" s="9" t="s">
        <v>10979</v>
      </c>
      <c r="F2308" s="9" t="s">
        <v>10980</v>
      </c>
      <c r="G2308" s="11" t="s">
        <v>336</v>
      </c>
      <c r="H2308" s="11" t="s">
        <v>22</v>
      </c>
      <c r="I2308" s="11" t="s">
        <v>90</v>
      </c>
      <c r="J2308" s="11" t="s">
        <v>27</v>
      </c>
      <c r="K2308" s="11" t="s">
        <v>28</v>
      </c>
      <c r="L2308" s="11" t="s">
        <v>43</v>
      </c>
      <c r="M2308" s="9" t="s">
        <v>30</v>
      </c>
      <c r="N2308" s="9" t="s">
        <v>208</v>
      </c>
      <c r="O2308" s="11" t="s">
        <v>32</v>
      </c>
      <c r="P2308" s="11" t="s">
        <v>22</v>
      </c>
      <c r="Q2308" s="11" t="s">
        <v>10981</v>
      </c>
      <c r="R2308" s="11" t="s">
        <v>46</v>
      </c>
      <c r="S2308" s="9" t="s">
        <v>10982</v>
      </c>
      <c r="T2308" s="9" t="s">
        <v>10983</v>
      </c>
    </row>
    <row r="2309" customHeight="1" spans="1:20">
      <c r="A2309" s="10">
        <v>45203</v>
      </c>
      <c r="B2309" s="9" t="s">
        <v>10984</v>
      </c>
      <c r="C2309" s="9" t="s">
        <v>10985</v>
      </c>
      <c r="D2309" s="11" t="s">
        <v>22</v>
      </c>
      <c r="E2309" s="9" t="s">
        <v>10986</v>
      </c>
      <c r="F2309" s="9" t="s">
        <v>10987</v>
      </c>
      <c r="G2309" s="11" t="s">
        <v>25</v>
      </c>
      <c r="H2309" s="11" t="s">
        <v>22</v>
      </c>
      <c r="I2309" s="11" t="s">
        <v>511</v>
      </c>
      <c r="J2309" s="11" t="s">
        <v>27</v>
      </c>
      <c r="K2309" s="11" t="s">
        <v>28</v>
      </c>
      <c r="L2309" s="11" t="s">
        <v>43</v>
      </c>
      <c r="M2309" s="9" t="s">
        <v>44</v>
      </c>
      <c r="N2309" s="9" t="s">
        <v>208</v>
      </c>
      <c r="O2309" s="11" t="s">
        <v>32</v>
      </c>
      <c r="P2309" s="11" t="s">
        <v>22</v>
      </c>
      <c r="Q2309" s="11" t="s">
        <v>10988</v>
      </c>
      <c r="R2309" s="11" t="s">
        <v>46</v>
      </c>
      <c r="S2309" s="9" t="s">
        <v>10989</v>
      </c>
      <c r="T2309" s="9" t="s">
        <v>10990</v>
      </c>
    </row>
    <row r="2310" customHeight="1" spans="1:20">
      <c r="A2310" s="10">
        <v>45203</v>
      </c>
      <c r="B2310" s="9" t="s">
        <v>10991</v>
      </c>
      <c r="C2310" s="9" t="s">
        <v>6949</v>
      </c>
      <c r="D2310" s="11" t="s">
        <v>22</v>
      </c>
      <c r="E2310" s="9" t="s">
        <v>10992</v>
      </c>
      <c r="F2310" s="9" t="s">
        <v>10993</v>
      </c>
      <c r="G2310" s="11" t="s">
        <v>25</v>
      </c>
      <c r="H2310" s="11" t="s">
        <v>22</v>
      </c>
      <c r="I2310" s="11" t="s">
        <v>511</v>
      </c>
      <c r="J2310" s="11" t="s">
        <v>27</v>
      </c>
      <c r="K2310" s="11" t="s">
        <v>28</v>
      </c>
      <c r="L2310" s="11" t="s">
        <v>43</v>
      </c>
      <c r="M2310" s="9" t="s">
        <v>44</v>
      </c>
      <c r="N2310" s="9" t="s">
        <v>208</v>
      </c>
      <c r="O2310" s="11" t="s">
        <v>32</v>
      </c>
      <c r="P2310" s="11" t="s">
        <v>22</v>
      </c>
      <c r="Q2310" s="11" t="s">
        <v>10994</v>
      </c>
      <c r="R2310" s="11" t="s">
        <v>46</v>
      </c>
      <c r="S2310" s="9" t="s">
        <v>10995</v>
      </c>
      <c r="T2310" s="9" t="s">
        <v>10996</v>
      </c>
    </row>
    <row r="2311" customHeight="1" spans="1:20">
      <c r="A2311" s="10">
        <v>45203</v>
      </c>
      <c r="B2311" s="9" t="s">
        <v>10997</v>
      </c>
      <c r="C2311" s="9" t="s">
        <v>6949</v>
      </c>
      <c r="D2311" s="11" t="s">
        <v>22</v>
      </c>
      <c r="E2311" s="9" t="s">
        <v>10998</v>
      </c>
      <c r="F2311" s="9" t="s">
        <v>10999</v>
      </c>
      <c r="G2311" s="11" t="s">
        <v>41</v>
      </c>
      <c r="H2311" s="11" t="s">
        <v>22</v>
      </c>
      <c r="I2311" s="11" t="s">
        <v>315</v>
      </c>
      <c r="J2311" s="11" t="s">
        <v>27</v>
      </c>
      <c r="K2311" s="11" t="s">
        <v>28</v>
      </c>
      <c r="L2311" s="11" t="s">
        <v>43</v>
      </c>
      <c r="M2311" s="9" t="s">
        <v>44</v>
      </c>
      <c r="N2311" s="9" t="s">
        <v>208</v>
      </c>
      <c r="O2311" s="11" t="s">
        <v>32</v>
      </c>
      <c r="P2311" s="11" t="s">
        <v>22</v>
      </c>
      <c r="Q2311" s="11" t="s">
        <v>11000</v>
      </c>
      <c r="R2311" s="11" t="s">
        <v>46</v>
      </c>
      <c r="S2311" s="9" t="s">
        <v>11001</v>
      </c>
      <c r="T2311" s="9" t="s">
        <v>11002</v>
      </c>
    </row>
    <row r="2312" customHeight="1" spans="1:20">
      <c r="A2312" s="10">
        <v>45203</v>
      </c>
      <c r="B2312" s="9" t="s">
        <v>11003</v>
      </c>
      <c r="C2312" s="9" t="s">
        <v>6949</v>
      </c>
      <c r="D2312" s="11" t="s">
        <v>22</v>
      </c>
      <c r="E2312" s="9" t="s">
        <v>11004</v>
      </c>
      <c r="F2312" s="9" t="s">
        <v>5133</v>
      </c>
      <c r="G2312" s="11" t="s">
        <v>41</v>
      </c>
      <c r="H2312" s="11" t="s">
        <v>110</v>
      </c>
      <c r="I2312" s="11" t="s">
        <v>207</v>
      </c>
      <c r="J2312" s="11" t="s">
        <v>27</v>
      </c>
      <c r="K2312" s="11" t="s">
        <v>28</v>
      </c>
      <c r="L2312" s="11" t="s">
        <v>43</v>
      </c>
      <c r="M2312" s="9" t="s">
        <v>44</v>
      </c>
      <c r="N2312" s="9" t="s">
        <v>208</v>
      </c>
      <c r="O2312" s="11" t="s">
        <v>32</v>
      </c>
      <c r="P2312" s="11" t="s">
        <v>22</v>
      </c>
      <c r="Q2312" s="11" t="s">
        <v>11005</v>
      </c>
      <c r="R2312" s="11" t="s">
        <v>46</v>
      </c>
      <c r="S2312" s="9" t="s">
        <v>11006</v>
      </c>
      <c r="T2312" s="9" t="s">
        <v>11007</v>
      </c>
    </row>
    <row r="2313" customHeight="1" spans="1:20">
      <c r="A2313" s="10">
        <v>45203</v>
      </c>
      <c r="B2313" s="9" t="s">
        <v>11008</v>
      </c>
      <c r="C2313" s="9" t="s">
        <v>6949</v>
      </c>
      <c r="D2313" s="11" t="s">
        <v>22</v>
      </c>
      <c r="E2313" s="9" t="s">
        <v>11009</v>
      </c>
      <c r="F2313" s="9" t="s">
        <v>11010</v>
      </c>
      <c r="G2313" s="11" t="s">
        <v>53</v>
      </c>
      <c r="H2313" s="11" t="s">
        <v>22</v>
      </c>
      <c r="I2313" s="11" t="s">
        <v>253</v>
      </c>
      <c r="J2313" s="11" t="s">
        <v>27</v>
      </c>
      <c r="K2313" s="11" t="s">
        <v>28</v>
      </c>
      <c r="L2313" s="11" t="s">
        <v>43</v>
      </c>
      <c r="M2313" s="9" t="s">
        <v>44</v>
      </c>
      <c r="N2313" s="9" t="s">
        <v>208</v>
      </c>
      <c r="O2313" s="11" t="s">
        <v>32</v>
      </c>
      <c r="P2313" s="11" t="s">
        <v>22</v>
      </c>
      <c r="Q2313" s="11" t="s">
        <v>11011</v>
      </c>
      <c r="R2313" s="11" t="s">
        <v>46</v>
      </c>
      <c r="S2313" s="9" t="s">
        <v>11012</v>
      </c>
      <c r="T2313" s="9" t="s">
        <v>11013</v>
      </c>
    </row>
    <row r="2314" customHeight="1" spans="1:20">
      <c r="A2314" s="10">
        <v>45203</v>
      </c>
      <c r="B2314" s="9" t="s">
        <v>11014</v>
      </c>
      <c r="C2314" s="9" t="s">
        <v>6949</v>
      </c>
      <c r="D2314" s="11" t="s">
        <v>22</v>
      </c>
      <c r="E2314" s="9" t="s">
        <v>11015</v>
      </c>
      <c r="F2314" s="9" t="s">
        <v>11016</v>
      </c>
      <c r="G2314" s="11" t="s">
        <v>25</v>
      </c>
      <c r="H2314" s="11" t="s">
        <v>22</v>
      </c>
      <c r="I2314" s="11" t="s">
        <v>315</v>
      </c>
      <c r="J2314" s="11" t="s">
        <v>27</v>
      </c>
      <c r="K2314" s="11" t="s">
        <v>28</v>
      </c>
      <c r="L2314" s="11" t="s">
        <v>43</v>
      </c>
      <c r="M2314" s="9" t="s">
        <v>44</v>
      </c>
      <c r="N2314" s="9" t="s">
        <v>208</v>
      </c>
      <c r="O2314" s="11" t="s">
        <v>32</v>
      </c>
      <c r="P2314" s="11" t="s">
        <v>22</v>
      </c>
      <c r="Q2314" s="11" t="s">
        <v>11017</v>
      </c>
      <c r="R2314" s="11" t="s">
        <v>46</v>
      </c>
      <c r="S2314" s="9" t="s">
        <v>11018</v>
      </c>
      <c r="T2314" s="9" t="s">
        <v>11019</v>
      </c>
    </row>
    <row r="2315" customHeight="1" spans="1:20">
      <c r="A2315" s="10">
        <v>45203</v>
      </c>
      <c r="B2315" s="9" t="s">
        <v>11020</v>
      </c>
      <c r="C2315" s="9" t="s">
        <v>783</v>
      </c>
      <c r="D2315" s="11" t="s">
        <v>22</v>
      </c>
      <c r="E2315" s="9" t="s">
        <v>11021</v>
      </c>
      <c r="F2315" s="9" t="s">
        <v>11022</v>
      </c>
      <c r="G2315" s="11" t="s">
        <v>53</v>
      </c>
      <c r="H2315" s="11" t="s">
        <v>110</v>
      </c>
      <c r="I2315" s="11" t="s">
        <v>277</v>
      </c>
      <c r="J2315" s="11" t="s">
        <v>27</v>
      </c>
      <c r="K2315" s="11" t="s">
        <v>28</v>
      </c>
      <c r="L2315" s="11" t="s">
        <v>43</v>
      </c>
      <c r="M2315" s="9" t="s">
        <v>44</v>
      </c>
      <c r="N2315" s="9" t="s">
        <v>743</v>
      </c>
      <c r="O2315" s="11" t="s">
        <v>32</v>
      </c>
      <c r="P2315" s="11" t="s">
        <v>22</v>
      </c>
      <c r="Q2315" s="11" t="s">
        <v>11023</v>
      </c>
      <c r="R2315" s="11" t="s">
        <v>46</v>
      </c>
      <c r="S2315" s="9" t="s">
        <v>11024</v>
      </c>
      <c r="T2315" s="9" t="s">
        <v>11025</v>
      </c>
    </row>
    <row r="2316" customHeight="1" spans="1:20">
      <c r="A2316" s="10">
        <v>45203</v>
      </c>
      <c r="B2316" s="9" t="s">
        <v>11026</v>
      </c>
      <c r="C2316" s="9" t="s">
        <v>7103</v>
      </c>
      <c r="D2316" s="11" t="s">
        <v>22</v>
      </c>
      <c r="E2316" s="9" t="s">
        <v>11027</v>
      </c>
      <c r="F2316" s="9" t="s">
        <v>11028</v>
      </c>
      <c r="G2316" s="11" t="s">
        <v>25</v>
      </c>
      <c r="H2316" s="11" t="s">
        <v>22</v>
      </c>
      <c r="I2316" s="11" t="s">
        <v>63</v>
      </c>
      <c r="J2316" s="11" t="s">
        <v>27</v>
      </c>
      <c r="K2316" s="11" t="s">
        <v>28</v>
      </c>
      <c r="L2316" s="11" t="s">
        <v>43</v>
      </c>
      <c r="M2316" s="9" t="s">
        <v>30</v>
      </c>
      <c r="N2316" s="9" t="s">
        <v>743</v>
      </c>
      <c r="O2316" s="11" t="s">
        <v>32</v>
      </c>
      <c r="P2316" s="11" t="s">
        <v>22</v>
      </c>
      <c r="Q2316" s="11" t="s">
        <v>11029</v>
      </c>
      <c r="R2316" s="11" t="s">
        <v>46</v>
      </c>
      <c r="S2316" s="9" t="s">
        <v>11030</v>
      </c>
      <c r="T2316" s="9" t="s">
        <v>11031</v>
      </c>
    </row>
    <row r="2317" customHeight="1" spans="1:20">
      <c r="A2317" s="10">
        <v>45203</v>
      </c>
      <c r="B2317" s="9" t="s">
        <v>11032</v>
      </c>
      <c r="C2317" s="9" t="s">
        <v>5213</v>
      </c>
      <c r="D2317" s="11" t="s">
        <v>22</v>
      </c>
      <c r="E2317" s="9" t="s">
        <v>11033</v>
      </c>
      <c r="F2317" s="9" t="s">
        <v>11034</v>
      </c>
      <c r="G2317" s="11" t="s">
        <v>130</v>
      </c>
      <c r="H2317" s="11" t="s">
        <v>22</v>
      </c>
      <c r="I2317" s="11" t="s">
        <v>155</v>
      </c>
      <c r="J2317" s="11" t="s">
        <v>27</v>
      </c>
      <c r="K2317" s="11" t="s">
        <v>28</v>
      </c>
      <c r="L2317" s="11" t="s">
        <v>43</v>
      </c>
      <c r="M2317" s="9" t="s">
        <v>44</v>
      </c>
      <c r="N2317" s="9" t="s">
        <v>208</v>
      </c>
      <c r="O2317" s="11" t="s">
        <v>32</v>
      </c>
      <c r="P2317" s="11" t="s">
        <v>22</v>
      </c>
      <c r="Q2317" s="11" t="s">
        <v>11035</v>
      </c>
      <c r="R2317" s="11" t="s">
        <v>46</v>
      </c>
      <c r="S2317" s="9" t="s">
        <v>11036</v>
      </c>
      <c r="T2317" s="9" t="s">
        <v>11037</v>
      </c>
    </row>
    <row r="2318" customHeight="1" spans="1:20">
      <c r="A2318" s="10">
        <v>45203</v>
      </c>
      <c r="B2318" s="9" t="s">
        <v>11038</v>
      </c>
      <c r="C2318" s="9" t="s">
        <v>6949</v>
      </c>
      <c r="D2318" s="11" t="s">
        <v>22</v>
      </c>
      <c r="E2318" s="9" t="s">
        <v>11039</v>
      </c>
      <c r="F2318" s="9" t="s">
        <v>11040</v>
      </c>
      <c r="G2318" s="11" t="s">
        <v>82</v>
      </c>
      <c r="H2318" s="11" t="s">
        <v>22</v>
      </c>
      <c r="I2318" s="11" t="s">
        <v>448</v>
      </c>
      <c r="J2318" s="11" t="s">
        <v>27</v>
      </c>
      <c r="K2318" s="11" t="s">
        <v>28</v>
      </c>
      <c r="L2318" s="11" t="s">
        <v>43</v>
      </c>
      <c r="M2318" s="9" t="s">
        <v>44</v>
      </c>
      <c r="N2318" s="9" t="s">
        <v>208</v>
      </c>
      <c r="O2318" s="11" t="s">
        <v>32</v>
      </c>
      <c r="P2318" s="11" t="s">
        <v>22</v>
      </c>
      <c r="Q2318" s="11" t="s">
        <v>11041</v>
      </c>
      <c r="R2318" s="11" t="s">
        <v>46</v>
      </c>
      <c r="S2318" s="9" t="s">
        <v>11042</v>
      </c>
      <c r="T2318" s="9" t="s">
        <v>11043</v>
      </c>
    </row>
    <row r="2319" customHeight="1" spans="1:20">
      <c r="A2319" s="10">
        <v>45203</v>
      </c>
      <c r="B2319" s="9" t="s">
        <v>11044</v>
      </c>
      <c r="C2319" s="9" t="s">
        <v>6949</v>
      </c>
      <c r="D2319" s="11" t="s">
        <v>22</v>
      </c>
      <c r="E2319" s="9" t="s">
        <v>11045</v>
      </c>
      <c r="F2319" s="9" t="s">
        <v>11046</v>
      </c>
      <c r="G2319" s="11" t="s">
        <v>82</v>
      </c>
      <c r="H2319" s="11" t="s">
        <v>22</v>
      </c>
      <c r="I2319" s="11" t="s">
        <v>175</v>
      </c>
      <c r="J2319" s="11" t="s">
        <v>27</v>
      </c>
      <c r="K2319" s="11" t="s">
        <v>28</v>
      </c>
      <c r="L2319" s="11" t="s">
        <v>43</v>
      </c>
      <c r="M2319" s="9" t="s">
        <v>44</v>
      </c>
      <c r="N2319" s="9" t="s">
        <v>208</v>
      </c>
      <c r="O2319" s="11" t="s">
        <v>32</v>
      </c>
      <c r="P2319" s="11" t="s">
        <v>22</v>
      </c>
      <c r="Q2319" s="11" t="s">
        <v>11047</v>
      </c>
      <c r="R2319" s="11" t="s">
        <v>46</v>
      </c>
      <c r="S2319" s="9" t="s">
        <v>11048</v>
      </c>
      <c r="T2319" s="9" t="s">
        <v>11043</v>
      </c>
    </row>
    <row r="2320" customHeight="1" spans="1:20">
      <c r="A2320" s="10">
        <v>45203</v>
      </c>
      <c r="B2320" s="9" t="s">
        <v>11049</v>
      </c>
      <c r="C2320" s="9" t="s">
        <v>6949</v>
      </c>
      <c r="D2320" s="11" t="s">
        <v>22</v>
      </c>
      <c r="E2320" s="9" t="s">
        <v>11050</v>
      </c>
      <c r="F2320" s="9" t="s">
        <v>11051</v>
      </c>
      <c r="G2320" s="11" t="s">
        <v>53</v>
      </c>
      <c r="H2320" s="11" t="s">
        <v>22</v>
      </c>
      <c r="I2320" s="11" t="s">
        <v>175</v>
      </c>
      <c r="J2320" s="11" t="s">
        <v>27</v>
      </c>
      <c r="K2320" s="11" t="s">
        <v>195</v>
      </c>
      <c r="L2320" s="11" t="s">
        <v>22</v>
      </c>
      <c r="M2320" s="9" t="s">
        <v>44</v>
      </c>
      <c r="N2320" s="9" t="s">
        <v>208</v>
      </c>
      <c r="O2320" s="11" t="s">
        <v>32</v>
      </c>
      <c r="P2320" s="11" t="s">
        <v>22</v>
      </c>
      <c r="Q2320" s="11" t="s">
        <v>11052</v>
      </c>
      <c r="R2320" s="11" t="s">
        <v>46</v>
      </c>
      <c r="S2320" s="9" t="s">
        <v>11053</v>
      </c>
      <c r="T2320" s="9" t="s">
        <v>11054</v>
      </c>
    </row>
    <row r="2321" customHeight="1" spans="1:20">
      <c r="A2321" s="10">
        <v>45203</v>
      </c>
      <c r="B2321" s="9" t="s">
        <v>11055</v>
      </c>
      <c r="C2321" s="9" t="s">
        <v>6949</v>
      </c>
      <c r="D2321" s="11" t="s">
        <v>22</v>
      </c>
      <c r="E2321" s="9" t="s">
        <v>11056</v>
      </c>
      <c r="F2321" s="9" t="s">
        <v>11057</v>
      </c>
      <c r="G2321" s="11" t="s">
        <v>336</v>
      </c>
      <c r="H2321" s="11" t="s">
        <v>22</v>
      </c>
      <c r="I2321" s="11" t="s">
        <v>786</v>
      </c>
      <c r="J2321" s="11" t="s">
        <v>27</v>
      </c>
      <c r="K2321" s="11" t="s">
        <v>28</v>
      </c>
      <c r="L2321" s="11" t="s">
        <v>43</v>
      </c>
      <c r="M2321" s="9" t="s">
        <v>44</v>
      </c>
      <c r="N2321" s="9" t="s">
        <v>208</v>
      </c>
      <c r="O2321" s="11" t="s">
        <v>32</v>
      </c>
      <c r="P2321" s="11" t="s">
        <v>22</v>
      </c>
      <c r="Q2321" s="11" t="s">
        <v>11058</v>
      </c>
      <c r="R2321" s="11" t="s">
        <v>46</v>
      </c>
      <c r="S2321" s="9" t="s">
        <v>11059</v>
      </c>
      <c r="T2321" s="9" t="s">
        <v>11060</v>
      </c>
    </row>
    <row r="2322" customHeight="1" spans="1:20">
      <c r="A2322" s="10">
        <v>45203</v>
      </c>
      <c r="B2322" s="9" t="s">
        <v>11061</v>
      </c>
      <c r="C2322" s="9" t="s">
        <v>6949</v>
      </c>
      <c r="D2322" s="11" t="s">
        <v>22</v>
      </c>
      <c r="E2322" s="9" t="s">
        <v>11062</v>
      </c>
      <c r="F2322" s="9" t="s">
        <v>11063</v>
      </c>
      <c r="G2322" s="11" t="s">
        <v>53</v>
      </c>
      <c r="H2322" s="11" t="s">
        <v>22</v>
      </c>
      <c r="I2322" s="11" t="s">
        <v>880</v>
      </c>
      <c r="J2322" s="11" t="s">
        <v>27</v>
      </c>
      <c r="K2322" s="11" t="s">
        <v>28</v>
      </c>
      <c r="L2322" s="11" t="s">
        <v>43</v>
      </c>
      <c r="M2322" s="9" t="s">
        <v>44</v>
      </c>
      <c r="N2322" s="9" t="s">
        <v>208</v>
      </c>
      <c r="O2322" s="11" t="s">
        <v>32</v>
      </c>
      <c r="P2322" s="11" t="s">
        <v>22</v>
      </c>
      <c r="Q2322" s="11" t="s">
        <v>11064</v>
      </c>
      <c r="R2322" s="11" t="s">
        <v>46</v>
      </c>
      <c r="S2322" s="9" t="s">
        <v>11065</v>
      </c>
      <c r="T2322" s="9" t="s">
        <v>11066</v>
      </c>
    </row>
    <row r="2323" customHeight="1" spans="1:20">
      <c r="A2323" s="10">
        <v>45203</v>
      </c>
      <c r="B2323" s="9" t="s">
        <v>11067</v>
      </c>
      <c r="C2323" s="9" t="s">
        <v>6949</v>
      </c>
      <c r="D2323" s="11" t="s">
        <v>22</v>
      </c>
      <c r="E2323" s="9" t="s">
        <v>11068</v>
      </c>
      <c r="F2323" s="9" t="s">
        <v>11069</v>
      </c>
      <c r="G2323" s="11" t="s">
        <v>25</v>
      </c>
      <c r="H2323" s="11" t="s">
        <v>22</v>
      </c>
      <c r="I2323" s="11" t="s">
        <v>3098</v>
      </c>
      <c r="J2323" s="11" t="s">
        <v>27</v>
      </c>
      <c r="K2323" s="11" t="s">
        <v>28</v>
      </c>
      <c r="L2323" s="11" t="s">
        <v>43</v>
      </c>
      <c r="M2323" s="9" t="s">
        <v>44</v>
      </c>
      <c r="N2323" s="9" t="s">
        <v>208</v>
      </c>
      <c r="O2323" s="11" t="s">
        <v>32</v>
      </c>
      <c r="P2323" s="11" t="s">
        <v>22</v>
      </c>
      <c r="Q2323" s="11" t="s">
        <v>11070</v>
      </c>
      <c r="R2323" s="11" t="s">
        <v>46</v>
      </c>
      <c r="S2323" s="9" t="s">
        <v>11071</v>
      </c>
      <c r="T2323" s="9" t="s">
        <v>11072</v>
      </c>
    </row>
    <row r="2324" customHeight="1" spans="1:20">
      <c r="A2324" s="10">
        <v>45203</v>
      </c>
      <c r="B2324" s="9" t="s">
        <v>11073</v>
      </c>
      <c r="C2324" s="9" t="s">
        <v>6949</v>
      </c>
      <c r="D2324" s="11" t="s">
        <v>22</v>
      </c>
      <c r="E2324" s="9" t="s">
        <v>11074</v>
      </c>
      <c r="F2324" s="9" t="s">
        <v>11075</v>
      </c>
      <c r="G2324" s="11" t="s">
        <v>25</v>
      </c>
      <c r="H2324" s="11" t="s">
        <v>22</v>
      </c>
      <c r="I2324" s="11" t="s">
        <v>117</v>
      </c>
      <c r="J2324" s="11" t="s">
        <v>27</v>
      </c>
      <c r="K2324" s="11" t="s">
        <v>28</v>
      </c>
      <c r="L2324" s="11" t="s">
        <v>43</v>
      </c>
      <c r="M2324" s="9" t="s">
        <v>30</v>
      </c>
      <c r="N2324" s="9" t="s">
        <v>208</v>
      </c>
      <c r="O2324" s="11" t="s">
        <v>32</v>
      </c>
      <c r="P2324" s="11" t="s">
        <v>22</v>
      </c>
      <c r="Q2324" s="11" t="s">
        <v>11076</v>
      </c>
      <c r="R2324" s="11" t="s">
        <v>46</v>
      </c>
      <c r="S2324" s="9" t="s">
        <v>11077</v>
      </c>
      <c r="T2324" s="9" t="s">
        <v>11078</v>
      </c>
    </row>
    <row r="2325" customHeight="1" spans="1:20">
      <c r="A2325" s="10">
        <v>45203</v>
      </c>
      <c r="B2325" s="9" t="s">
        <v>11079</v>
      </c>
      <c r="C2325" s="9" t="s">
        <v>6949</v>
      </c>
      <c r="D2325" s="11" t="s">
        <v>22</v>
      </c>
      <c r="E2325" s="9" t="s">
        <v>11080</v>
      </c>
      <c r="F2325" s="9" t="s">
        <v>11081</v>
      </c>
      <c r="G2325" s="11" t="s">
        <v>53</v>
      </c>
      <c r="H2325" s="11" t="s">
        <v>110</v>
      </c>
      <c r="I2325" s="11" t="s">
        <v>1072</v>
      </c>
      <c r="J2325" s="11" t="s">
        <v>27</v>
      </c>
      <c r="K2325" s="11" t="s">
        <v>28</v>
      </c>
      <c r="L2325" s="11" t="s">
        <v>43</v>
      </c>
      <c r="M2325" s="9" t="s">
        <v>30</v>
      </c>
      <c r="N2325" s="9" t="s">
        <v>208</v>
      </c>
      <c r="O2325" s="11" t="s">
        <v>32</v>
      </c>
      <c r="P2325" s="11" t="s">
        <v>22</v>
      </c>
      <c r="Q2325" s="11" t="s">
        <v>11082</v>
      </c>
      <c r="R2325" s="11" t="s">
        <v>46</v>
      </c>
      <c r="S2325" s="9" t="s">
        <v>11083</v>
      </c>
      <c r="T2325" s="9" t="s">
        <v>11084</v>
      </c>
    </row>
    <row r="2326" customHeight="1" spans="1:20">
      <c r="A2326" s="10">
        <v>45203</v>
      </c>
      <c r="B2326" s="9" t="s">
        <v>11085</v>
      </c>
      <c r="C2326" s="9" t="s">
        <v>7401</v>
      </c>
      <c r="D2326" s="11" t="s">
        <v>22</v>
      </c>
      <c r="E2326" s="9" t="s">
        <v>11086</v>
      </c>
      <c r="F2326" s="9" t="s">
        <v>11087</v>
      </c>
      <c r="G2326" s="11" t="s">
        <v>53</v>
      </c>
      <c r="H2326" s="11" t="s">
        <v>540</v>
      </c>
      <c r="I2326" s="11" t="s">
        <v>90</v>
      </c>
      <c r="J2326" s="11" t="s">
        <v>27</v>
      </c>
      <c r="K2326" s="11" t="s">
        <v>28</v>
      </c>
      <c r="L2326" s="11" t="s">
        <v>43</v>
      </c>
      <c r="M2326" s="9" t="s">
        <v>44</v>
      </c>
      <c r="N2326" s="9" t="s">
        <v>208</v>
      </c>
      <c r="O2326" s="11" t="s">
        <v>32</v>
      </c>
      <c r="P2326" s="11" t="s">
        <v>22</v>
      </c>
      <c r="Q2326" s="11" t="s">
        <v>11088</v>
      </c>
      <c r="R2326" s="11" t="s">
        <v>46</v>
      </c>
      <c r="S2326" s="9" t="s">
        <v>11089</v>
      </c>
      <c r="T2326" s="9" t="s">
        <v>11090</v>
      </c>
    </row>
    <row r="2327" customHeight="1" spans="1:20">
      <c r="A2327" s="10">
        <v>45203</v>
      </c>
      <c r="B2327" s="9" t="s">
        <v>11091</v>
      </c>
      <c r="C2327" s="9" t="s">
        <v>1299</v>
      </c>
      <c r="D2327" s="11" t="s">
        <v>22</v>
      </c>
      <c r="E2327" s="9" t="s">
        <v>11092</v>
      </c>
      <c r="F2327" s="9" t="s">
        <v>11093</v>
      </c>
      <c r="G2327" s="11" t="s">
        <v>336</v>
      </c>
      <c r="H2327" s="11" t="s">
        <v>110</v>
      </c>
      <c r="I2327" s="11" t="s">
        <v>207</v>
      </c>
      <c r="J2327" s="11" t="s">
        <v>27</v>
      </c>
      <c r="K2327" s="11" t="s">
        <v>28</v>
      </c>
      <c r="L2327" s="11" t="s">
        <v>43</v>
      </c>
      <c r="M2327" s="9" t="s">
        <v>44</v>
      </c>
      <c r="N2327" s="9" t="s">
        <v>208</v>
      </c>
      <c r="O2327" s="11" t="s">
        <v>32</v>
      </c>
      <c r="P2327" s="11" t="s">
        <v>22</v>
      </c>
      <c r="Q2327" s="11" t="s">
        <v>11094</v>
      </c>
      <c r="R2327" s="11" t="s">
        <v>46</v>
      </c>
      <c r="S2327" s="9" t="s">
        <v>11095</v>
      </c>
      <c r="T2327" s="9" t="s">
        <v>11096</v>
      </c>
    </row>
    <row r="2328" customHeight="1" spans="1:20">
      <c r="A2328" s="10">
        <v>45203</v>
      </c>
      <c r="B2328" s="9" t="s">
        <v>11097</v>
      </c>
      <c r="C2328" s="9" t="s">
        <v>6956</v>
      </c>
      <c r="D2328" s="11" t="s">
        <v>22</v>
      </c>
      <c r="E2328" s="9" t="s">
        <v>11098</v>
      </c>
      <c r="F2328" s="9" t="s">
        <v>22</v>
      </c>
      <c r="G2328" s="11" t="s">
        <v>22</v>
      </c>
      <c r="H2328" s="11" t="s">
        <v>22</v>
      </c>
      <c r="I2328" s="11" t="s">
        <v>75</v>
      </c>
      <c r="J2328" s="11" t="s">
        <v>27</v>
      </c>
      <c r="K2328" s="11" t="s">
        <v>28</v>
      </c>
      <c r="L2328" s="11" t="s">
        <v>43</v>
      </c>
      <c r="M2328" s="9" t="s">
        <v>30</v>
      </c>
      <c r="N2328" s="9" t="s">
        <v>208</v>
      </c>
      <c r="O2328" s="11" t="s">
        <v>32</v>
      </c>
      <c r="P2328" s="11" t="s">
        <v>22</v>
      </c>
      <c r="Q2328" s="11" t="s">
        <v>11099</v>
      </c>
      <c r="R2328" s="11" t="s">
        <v>46</v>
      </c>
      <c r="S2328" s="9" t="s">
        <v>11100</v>
      </c>
      <c r="T2328" s="9" t="s">
        <v>11101</v>
      </c>
    </row>
    <row r="2329" customHeight="1" spans="1:20">
      <c r="A2329" s="10">
        <v>45203</v>
      </c>
      <c r="B2329" s="9" t="s">
        <v>11102</v>
      </c>
      <c r="C2329" s="9" t="s">
        <v>6849</v>
      </c>
      <c r="D2329" s="11" t="s">
        <v>22</v>
      </c>
      <c r="E2329" s="9" t="s">
        <v>11103</v>
      </c>
      <c r="F2329" s="9" t="s">
        <v>11104</v>
      </c>
      <c r="G2329" s="11" t="s">
        <v>2152</v>
      </c>
      <c r="H2329" s="11" t="s">
        <v>22</v>
      </c>
      <c r="I2329" s="11" t="s">
        <v>315</v>
      </c>
      <c r="J2329" s="11" t="s">
        <v>27</v>
      </c>
      <c r="K2329" s="11" t="s">
        <v>28</v>
      </c>
      <c r="L2329" s="11" t="s">
        <v>43</v>
      </c>
      <c r="M2329" s="9" t="s">
        <v>44</v>
      </c>
      <c r="N2329" s="9" t="s">
        <v>208</v>
      </c>
      <c r="O2329" s="11" t="s">
        <v>32</v>
      </c>
      <c r="P2329" s="11" t="s">
        <v>22</v>
      </c>
      <c r="Q2329" s="11" t="s">
        <v>11105</v>
      </c>
      <c r="R2329" s="11" t="s">
        <v>46</v>
      </c>
      <c r="S2329" s="9" t="s">
        <v>11106</v>
      </c>
      <c r="T2329" s="9" t="s">
        <v>11107</v>
      </c>
    </row>
    <row r="2330" customHeight="1" spans="1:20">
      <c r="A2330" s="10">
        <v>45203</v>
      </c>
      <c r="B2330" s="9" t="s">
        <v>11108</v>
      </c>
      <c r="C2330" s="9" t="s">
        <v>6949</v>
      </c>
      <c r="D2330" s="11" t="s">
        <v>22</v>
      </c>
      <c r="E2330" s="9" t="s">
        <v>11109</v>
      </c>
      <c r="F2330" s="9" t="s">
        <v>11110</v>
      </c>
      <c r="G2330" s="11" t="s">
        <v>130</v>
      </c>
      <c r="H2330" s="11" t="s">
        <v>22</v>
      </c>
      <c r="I2330" s="11" t="s">
        <v>207</v>
      </c>
      <c r="J2330" s="11" t="s">
        <v>27</v>
      </c>
      <c r="K2330" s="11" t="s">
        <v>28</v>
      </c>
      <c r="L2330" s="11" t="s">
        <v>43</v>
      </c>
      <c r="M2330" s="9" t="s">
        <v>44</v>
      </c>
      <c r="N2330" s="9" t="s">
        <v>208</v>
      </c>
      <c r="O2330" s="11" t="s">
        <v>32</v>
      </c>
      <c r="P2330" s="11" t="s">
        <v>22</v>
      </c>
      <c r="Q2330" s="11" t="s">
        <v>11111</v>
      </c>
      <c r="R2330" s="11" t="s">
        <v>46</v>
      </c>
      <c r="S2330" s="9" t="s">
        <v>11112</v>
      </c>
      <c r="T2330" s="9" t="s">
        <v>11113</v>
      </c>
    </row>
    <row r="2331" customHeight="1" spans="1:20">
      <c r="A2331" s="10">
        <v>45203</v>
      </c>
      <c r="B2331" s="9" t="s">
        <v>11114</v>
      </c>
      <c r="C2331" s="9" t="s">
        <v>6949</v>
      </c>
      <c r="D2331" s="11" t="s">
        <v>22</v>
      </c>
      <c r="E2331" s="9" t="s">
        <v>11115</v>
      </c>
      <c r="F2331" s="9" t="s">
        <v>11116</v>
      </c>
      <c r="G2331" s="11" t="s">
        <v>53</v>
      </c>
      <c r="H2331" s="11" t="s">
        <v>137</v>
      </c>
      <c r="I2331" s="11" t="s">
        <v>1078</v>
      </c>
      <c r="J2331" s="11" t="s">
        <v>27</v>
      </c>
      <c r="K2331" s="11" t="s">
        <v>28</v>
      </c>
      <c r="L2331" s="11" t="s">
        <v>43</v>
      </c>
      <c r="M2331" s="9" t="s">
        <v>44</v>
      </c>
      <c r="N2331" s="9" t="s">
        <v>208</v>
      </c>
      <c r="O2331" s="11" t="s">
        <v>32</v>
      </c>
      <c r="P2331" s="11" t="s">
        <v>22</v>
      </c>
      <c r="Q2331" s="11" t="s">
        <v>11117</v>
      </c>
      <c r="R2331" s="11" t="s">
        <v>46</v>
      </c>
      <c r="S2331" s="9" t="s">
        <v>11118</v>
      </c>
      <c r="T2331" s="9" t="s">
        <v>11119</v>
      </c>
    </row>
    <row r="2332" customHeight="1" spans="1:20">
      <c r="A2332" s="10">
        <v>45203</v>
      </c>
      <c r="B2332" s="9" t="s">
        <v>11120</v>
      </c>
      <c r="C2332" s="9" t="s">
        <v>6949</v>
      </c>
      <c r="D2332" s="11" t="s">
        <v>22</v>
      </c>
      <c r="E2332" s="9" t="s">
        <v>11121</v>
      </c>
      <c r="F2332" s="9" t="s">
        <v>11122</v>
      </c>
      <c r="G2332" s="11" t="s">
        <v>25</v>
      </c>
      <c r="H2332" s="11" t="s">
        <v>22</v>
      </c>
      <c r="I2332" s="11" t="s">
        <v>511</v>
      </c>
      <c r="J2332" s="11" t="s">
        <v>27</v>
      </c>
      <c r="K2332" s="11" t="s">
        <v>28</v>
      </c>
      <c r="L2332" s="11" t="s">
        <v>43</v>
      </c>
      <c r="M2332" s="9" t="s">
        <v>44</v>
      </c>
      <c r="N2332" s="9" t="s">
        <v>208</v>
      </c>
      <c r="O2332" s="11" t="s">
        <v>32</v>
      </c>
      <c r="P2332" s="11" t="s">
        <v>22</v>
      </c>
      <c r="Q2332" s="11" t="s">
        <v>11123</v>
      </c>
      <c r="R2332" s="11" t="s">
        <v>46</v>
      </c>
      <c r="S2332" s="9" t="s">
        <v>11124</v>
      </c>
      <c r="T2332" s="9" t="s">
        <v>11125</v>
      </c>
    </row>
    <row r="2333" customHeight="1" spans="1:20">
      <c r="A2333" s="10">
        <v>45203</v>
      </c>
      <c r="B2333" s="9" t="s">
        <v>11126</v>
      </c>
      <c r="C2333" s="9" t="s">
        <v>6949</v>
      </c>
      <c r="D2333" s="11" t="s">
        <v>22</v>
      </c>
      <c r="E2333" s="9" t="s">
        <v>11127</v>
      </c>
      <c r="F2333" s="9" t="s">
        <v>11128</v>
      </c>
      <c r="G2333" s="11" t="s">
        <v>53</v>
      </c>
      <c r="H2333" s="11" t="s">
        <v>22</v>
      </c>
      <c r="I2333" s="11" t="s">
        <v>880</v>
      </c>
      <c r="J2333" s="11" t="s">
        <v>27</v>
      </c>
      <c r="K2333" s="11" t="s">
        <v>28</v>
      </c>
      <c r="L2333" s="11" t="s">
        <v>43</v>
      </c>
      <c r="M2333" s="9" t="s">
        <v>30</v>
      </c>
      <c r="N2333" s="9" t="s">
        <v>208</v>
      </c>
      <c r="O2333" s="11" t="s">
        <v>32</v>
      </c>
      <c r="P2333" s="11" t="s">
        <v>22</v>
      </c>
      <c r="Q2333" s="11" t="s">
        <v>11129</v>
      </c>
      <c r="R2333" s="11" t="s">
        <v>46</v>
      </c>
      <c r="S2333" s="9" t="s">
        <v>11130</v>
      </c>
      <c r="T2333" s="9" t="s">
        <v>11131</v>
      </c>
    </row>
    <row r="2334" customHeight="1" spans="1:20">
      <c r="A2334" s="10">
        <v>45203</v>
      </c>
      <c r="B2334" s="9" t="s">
        <v>11132</v>
      </c>
      <c r="C2334" s="9" t="s">
        <v>6949</v>
      </c>
      <c r="D2334" s="11" t="s">
        <v>22</v>
      </c>
      <c r="E2334" s="9" t="s">
        <v>11133</v>
      </c>
      <c r="F2334" s="9" t="s">
        <v>11134</v>
      </c>
      <c r="G2334" s="11" t="s">
        <v>53</v>
      </c>
      <c r="H2334" s="11" t="s">
        <v>22</v>
      </c>
      <c r="I2334" s="11" t="s">
        <v>155</v>
      </c>
      <c r="J2334" s="11" t="s">
        <v>27</v>
      </c>
      <c r="K2334" s="11" t="s">
        <v>28</v>
      </c>
      <c r="L2334" s="11" t="s">
        <v>43</v>
      </c>
      <c r="M2334" s="9" t="s">
        <v>30</v>
      </c>
      <c r="N2334" s="9" t="s">
        <v>208</v>
      </c>
      <c r="O2334" s="11" t="s">
        <v>32</v>
      </c>
      <c r="P2334" s="11" t="s">
        <v>22</v>
      </c>
      <c r="Q2334" s="11" t="s">
        <v>11135</v>
      </c>
      <c r="R2334" s="11" t="s">
        <v>46</v>
      </c>
      <c r="S2334" s="9" t="s">
        <v>11136</v>
      </c>
      <c r="T2334" s="9" t="s">
        <v>11137</v>
      </c>
    </row>
    <row r="2335" customHeight="1" spans="1:20">
      <c r="A2335" s="10">
        <v>45203</v>
      </c>
      <c r="B2335" s="9" t="s">
        <v>11138</v>
      </c>
      <c r="C2335" s="9" t="s">
        <v>6949</v>
      </c>
      <c r="D2335" s="11" t="s">
        <v>22</v>
      </c>
      <c r="E2335" s="9" t="s">
        <v>11139</v>
      </c>
      <c r="F2335" s="9" t="s">
        <v>11140</v>
      </c>
      <c r="G2335" s="11" t="s">
        <v>53</v>
      </c>
      <c r="H2335" s="11" t="s">
        <v>22</v>
      </c>
      <c r="I2335" s="11" t="s">
        <v>277</v>
      </c>
      <c r="J2335" s="11" t="s">
        <v>27</v>
      </c>
      <c r="K2335" s="11" t="s">
        <v>28</v>
      </c>
      <c r="L2335" s="11" t="s">
        <v>43</v>
      </c>
      <c r="M2335" s="9" t="s">
        <v>30</v>
      </c>
      <c r="N2335" s="9" t="s">
        <v>208</v>
      </c>
      <c r="O2335" s="11" t="s">
        <v>32</v>
      </c>
      <c r="P2335" s="11" t="s">
        <v>22</v>
      </c>
      <c r="Q2335" s="11" t="s">
        <v>11141</v>
      </c>
      <c r="R2335" s="11" t="s">
        <v>46</v>
      </c>
      <c r="S2335" s="9" t="s">
        <v>11142</v>
      </c>
      <c r="T2335" s="9" t="s">
        <v>11143</v>
      </c>
    </row>
    <row r="2336" customHeight="1" spans="1:20">
      <c r="A2336" s="10">
        <v>45203</v>
      </c>
      <c r="B2336" s="9" t="s">
        <v>11144</v>
      </c>
      <c r="C2336" s="9" t="s">
        <v>6949</v>
      </c>
      <c r="D2336" s="11" t="s">
        <v>22</v>
      </c>
      <c r="E2336" s="9" t="s">
        <v>11145</v>
      </c>
      <c r="F2336" s="9" t="s">
        <v>11146</v>
      </c>
      <c r="G2336" s="11" t="s">
        <v>25</v>
      </c>
      <c r="H2336" s="11" t="s">
        <v>137</v>
      </c>
      <c r="I2336" s="11" t="s">
        <v>511</v>
      </c>
      <c r="J2336" s="11" t="s">
        <v>27</v>
      </c>
      <c r="K2336" s="11" t="s">
        <v>28</v>
      </c>
      <c r="L2336" s="11" t="s">
        <v>43</v>
      </c>
      <c r="M2336" s="9" t="s">
        <v>44</v>
      </c>
      <c r="N2336" s="9" t="s">
        <v>208</v>
      </c>
      <c r="O2336" s="11" t="s">
        <v>32</v>
      </c>
      <c r="P2336" s="11" t="s">
        <v>22</v>
      </c>
      <c r="Q2336" s="11" t="s">
        <v>11147</v>
      </c>
      <c r="R2336" s="11" t="s">
        <v>46</v>
      </c>
      <c r="S2336" s="9" t="s">
        <v>11148</v>
      </c>
      <c r="T2336" s="9" t="s">
        <v>11149</v>
      </c>
    </row>
    <row r="2337" customHeight="1" spans="1:20">
      <c r="A2337" s="10">
        <v>45203</v>
      </c>
      <c r="B2337" s="9" t="s">
        <v>11150</v>
      </c>
      <c r="C2337" s="9" t="s">
        <v>6506</v>
      </c>
      <c r="D2337" s="11" t="s">
        <v>22</v>
      </c>
      <c r="E2337" s="9" t="s">
        <v>11151</v>
      </c>
      <c r="F2337" s="9" t="s">
        <v>11152</v>
      </c>
      <c r="G2337" s="11" t="s">
        <v>247</v>
      </c>
      <c r="H2337" s="11" t="s">
        <v>22</v>
      </c>
      <c r="I2337" s="11" t="s">
        <v>241</v>
      </c>
      <c r="J2337" s="11" t="s">
        <v>27</v>
      </c>
      <c r="K2337" s="11" t="s">
        <v>28</v>
      </c>
      <c r="L2337" s="11" t="s">
        <v>43</v>
      </c>
      <c r="M2337" s="9" t="s">
        <v>44</v>
      </c>
      <c r="N2337" s="9" t="s">
        <v>208</v>
      </c>
      <c r="O2337" s="11" t="s">
        <v>32</v>
      </c>
      <c r="P2337" s="11" t="s">
        <v>22</v>
      </c>
      <c r="Q2337" s="11" t="s">
        <v>11153</v>
      </c>
      <c r="R2337" s="11" t="s">
        <v>46</v>
      </c>
      <c r="S2337" s="9" t="s">
        <v>11154</v>
      </c>
      <c r="T2337" s="9" t="s">
        <v>11155</v>
      </c>
    </row>
    <row r="2338" customHeight="1" spans="1:20">
      <c r="A2338" s="10">
        <v>45203</v>
      </c>
      <c r="B2338" s="9" t="s">
        <v>11156</v>
      </c>
      <c r="C2338" s="9" t="s">
        <v>783</v>
      </c>
      <c r="D2338" s="11" t="s">
        <v>22</v>
      </c>
      <c r="E2338" s="9" t="s">
        <v>11157</v>
      </c>
      <c r="F2338" s="9" t="s">
        <v>11158</v>
      </c>
      <c r="G2338" s="11" t="s">
        <v>82</v>
      </c>
      <c r="H2338" s="11" t="s">
        <v>22</v>
      </c>
      <c r="I2338" s="11" t="s">
        <v>162</v>
      </c>
      <c r="J2338" s="11" t="s">
        <v>27</v>
      </c>
      <c r="K2338" s="11" t="s">
        <v>28</v>
      </c>
      <c r="L2338" s="11" t="s">
        <v>43</v>
      </c>
      <c r="M2338" s="9" t="s">
        <v>30</v>
      </c>
      <c r="N2338" s="9" t="s">
        <v>743</v>
      </c>
      <c r="O2338" s="11" t="s">
        <v>32</v>
      </c>
      <c r="P2338" s="11" t="s">
        <v>22</v>
      </c>
      <c r="Q2338" s="11" t="s">
        <v>11159</v>
      </c>
      <c r="R2338" s="11" t="s">
        <v>46</v>
      </c>
      <c r="S2338" s="9" t="s">
        <v>11160</v>
      </c>
      <c r="T2338" s="9" t="s">
        <v>7035</v>
      </c>
    </row>
    <row r="2339" customHeight="1" spans="1:20">
      <c r="A2339" s="10">
        <v>45203</v>
      </c>
      <c r="B2339" s="9" t="s">
        <v>11161</v>
      </c>
      <c r="C2339" s="9" t="s">
        <v>783</v>
      </c>
      <c r="D2339" s="11" t="s">
        <v>22</v>
      </c>
      <c r="E2339" s="9" t="s">
        <v>11162</v>
      </c>
      <c r="F2339" s="9" t="s">
        <v>9189</v>
      </c>
      <c r="G2339" s="11" t="s">
        <v>82</v>
      </c>
      <c r="H2339" s="11" t="s">
        <v>22</v>
      </c>
      <c r="I2339" s="11" t="s">
        <v>207</v>
      </c>
      <c r="J2339" s="11" t="s">
        <v>27</v>
      </c>
      <c r="K2339" s="11" t="s">
        <v>28</v>
      </c>
      <c r="L2339" s="11" t="s">
        <v>43</v>
      </c>
      <c r="M2339" s="9" t="s">
        <v>44</v>
      </c>
      <c r="N2339" s="9" t="s">
        <v>743</v>
      </c>
      <c r="O2339" s="11" t="s">
        <v>32</v>
      </c>
      <c r="P2339" s="11" t="s">
        <v>22</v>
      </c>
      <c r="Q2339" s="11" t="s">
        <v>11163</v>
      </c>
      <c r="R2339" s="11" t="s">
        <v>46</v>
      </c>
      <c r="S2339" s="9" t="s">
        <v>11164</v>
      </c>
      <c r="T2339" s="9" t="s">
        <v>11165</v>
      </c>
    </row>
    <row r="2340" customHeight="1" spans="1:20">
      <c r="A2340" s="10">
        <v>45203</v>
      </c>
      <c r="B2340" s="9" t="s">
        <v>11166</v>
      </c>
      <c r="C2340" s="9" t="s">
        <v>817</v>
      </c>
      <c r="D2340" s="11" t="s">
        <v>22</v>
      </c>
      <c r="E2340" s="9" t="s">
        <v>11167</v>
      </c>
      <c r="F2340" s="9" t="s">
        <v>11168</v>
      </c>
      <c r="G2340" s="11" t="s">
        <v>25</v>
      </c>
      <c r="H2340" s="11" t="s">
        <v>22</v>
      </c>
      <c r="I2340" s="11" t="s">
        <v>175</v>
      </c>
      <c r="J2340" s="11" t="s">
        <v>27</v>
      </c>
      <c r="K2340" s="11" t="s">
        <v>28</v>
      </c>
      <c r="L2340" s="11" t="s">
        <v>43</v>
      </c>
      <c r="M2340" s="9" t="s">
        <v>44</v>
      </c>
      <c r="N2340" s="9" t="s">
        <v>31</v>
      </c>
      <c r="O2340" s="11" t="s">
        <v>32</v>
      </c>
      <c r="P2340" s="11" t="s">
        <v>22</v>
      </c>
      <c r="Q2340" s="11" t="s">
        <v>11169</v>
      </c>
      <c r="R2340" s="11" t="s">
        <v>46</v>
      </c>
      <c r="S2340" s="9" t="s">
        <v>11170</v>
      </c>
      <c r="T2340" s="9" t="s">
        <v>11171</v>
      </c>
    </row>
    <row r="2341" customHeight="1" spans="1:20">
      <c r="A2341" s="10">
        <v>45203</v>
      </c>
      <c r="B2341" s="9" t="s">
        <v>11172</v>
      </c>
      <c r="C2341" s="9" t="s">
        <v>11173</v>
      </c>
      <c r="D2341" s="11" t="s">
        <v>22</v>
      </c>
      <c r="E2341" s="9" t="s">
        <v>11174</v>
      </c>
      <c r="F2341" s="9" t="s">
        <v>11175</v>
      </c>
      <c r="G2341" s="11" t="s">
        <v>2152</v>
      </c>
      <c r="H2341" s="11" t="s">
        <v>22</v>
      </c>
      <c r="I2341" s="11" t="s">
        <v>131</v>
      </c>
      <c r="J2341" s="11" t="s">
        <v>27</v>
      </c>
      <c r="K2341" s="11" t="s">
        <v>76</v>
      </c>
      <c r="L2341" s="11" t="s">
        <v>43</v>
      </c>
      <c r="M2341" s="9" t="s">
        <v>44</v>
      </c>
      <c r="N2341" s="9" t="s">
        <v>31</v>
      </c>
      <c r="O2341" s="11" t="s">
        <v>32</v>
      </c>
      <c r="P2341" s="11" t="s">
        <v>22</v>
      </c>
      <c r="Q2341" s="11" t="s">
        <v>11176</v>
      </c>
      <c r="R2341" s="11" t="s">
        <v>46</v>
      </c>
      <c r="S2341" s="9" t="s">
        <v>11177</v>
      </c>
      <c r="T2341" s="9" t="s">
        <v>11178</v>
      </c>
    </row>
    <row r="2342" customHeight="1" spans="1:20">
      <c r="A2342" s="10">
        <v>45203</v>
      </c>
      <c r="B2342" s="9" t="s">
        <v>11179</v>
      </c>
      <c r="C2342" s="9" t="s">
        <v>783</v>
      </c>
      <c r="D2342" s="11" t="s">
        <v>22</v>
      </c>
      <c r="E2342" s="9" t="s">
        <v>11180</v>
      </c>
      <c r="F2342" s="9" t="s">
        <v>7269</v>
      </c>
      <c r="G2342" s="11" t="s">
        <v>82</v>
      </c>
      <c r="H2342" s="11" t="s">
        <v>148</v>
      </c>
      <c r="I2342" s="11" t="s">
        <v>63</v>
      </c>
      <c r="J2342" s="11" t="s">
        <v>27</v>
      </c>
      <c r="K2342" s="11" t="s">
        <v>28</v>
      </c>
      <c r="L2342" s="11" t="s">
        <v>43</v>
      </c>
      <c r="M2342" s="9" t="s">
        <v>30</v>
      </c>
      <c r="N2342" s="9" t="s">
        <v>743</v>
      </c>
      <c r="O2342" s="11" t="s">
        <v>32</v>
      </c>
      <c r="P2342" s="11" t="s">
        <v>22</v>
      </c>
      <c r="Q2342" s="11" t="s">
        <v>11181</v>
      </c>
      <c r="R2342" s="11" t="s">
        <v>46</v>
      </c>
      <c r="S2342" s="9" t="s">
        <v>11182</v>
      </c>
      <c r="T2342" s="9" t="s">
        <v>11183</v>
      </c>
    </row>
    <row r="2343" customHeight="1" spans="1:20">
      <c r="A2343" s="10">
        <v>45203</v>
      </c>
      <c r="B2343" s="9" t="s">
        <v>11184</v>
      </c>
      <c r="C2343" s="9" t="s">
        <v>783</v>
      </c>
      <c r="D2343" s="11" t="s">
        <v>22</v>
      </c>
      <c r="E2343" s="9" t="s">
        <v>11185</v>
      </c>
      <c r="F2343" s="9" t="s">
        <v>11186</v>
      </c>
      <c r="G2343" s="11" t="s">
        <v>53</v>
      </c>
      <c r="H2343" s="11" t="s">
        <v>22</v>
      </c>
      <c r="I2343" s="11" t="s">
        <v>241</v>
      </c>
      <c r="J2343" s="11" t="s">
        <v>27</v>
      </c>
      <c r="K2343" s="11" t="s">
        <v>28</v>
      </c>
      <c r="L2343" s="11" t="s">
        <v>43</v>
      </c>
      <c r="M2343" s="9" t="s">
        <v>30</v>
      </c>
      <c r="N2343" s="9" t="s">
        <v>743</v>
      </c>
      <c r="O2343" s="11" t="s">
        <v>32</v>
      </c>
      <c r="P2343" s="11" t="s">
        <v>22</v>
      </c>
      <c r="Q2343" s="11" t="s">
        <v>11187</v>
      </c>
      <c r="R2343" s="11" t="s">
        <v>46</v>
      </c>
      <c r="S2343" s="9" t="s">
        <v>11188</v>
      </c>
      <c r="T2343" s="9" t="s">
        <v>11189</v>
      </c>
    </row>
    <row r="2344" customHeight="1" spans="1:20">
      <c r="A2344" s="10">
        <v>45203</v>
      </c>
      <c r="B2344" s="9" t="s">
        <v>11190</v>
      </c>
      <c r="C2344" s="9" t="s">
        <v>1299</v>
      </c>
      <c r="D2344" s="11" t="s">
        <v>22</v>
      </c>
      <c r="E2344" s="9" t="s">
        <v>11191</v>
      </c>
      <c r="F2344" s="9" t="s">
        <v>11192</v>
      </c>
      <c r="G2344" s="11" t="s">
        <v>130</v>
      </c>
      <c r="H2344" s="11" t="s">
        <v>22</v>
      </c>
      <c r="I2344" s="11" t="s">
        <v>214</v>
      </c>
      <c r="J2344" s="11" t="s">
        <v>27</v>
      </c>
      <c r="K2344" s="11" t="s">
        <v>28</v>
      </c>
      <c r="L2344" s="11" t="s">
        <v>43</v>
      </c>
      <c r="M2344" s="9" t="s">
        <v>30</v>
      </c>
      <c r="N2344" s="9" t="s">
        <v>208</v>
      </c>
      <c r="O2344" s="11" t="s">
        <v>32</v>
      </c>
      <c r="P2344" s="11" t="s">
        <v>22</v>
      </c>
      <c r="Q2344" s="11" t="s">
        <v>11193</v>
      </c>
      <c r="R2344" s="11" t="s">
        <v>56</v>
      </c>
      <c r="S2344" s="9" t="s">
        <v>11194</v>
      </c>
      <c r="T2344" s="9" t="s">
        <v>22</v>
      </c>
    </row>
    <row r="2345" customHeight="1" spans="1:20">
      <c r="A2345" s="10">
        <v>45203</v>
      </c>
      <c r="B2345" s="9" t="s">
        <v>11195</v>
      </c>
      <c r="C2345" s="9" t="s">
        <v>1299</v>
      </c>
      <c r="D2345" s="11" t="s">
        <v>22</v>
      </c>
      <c r="E2345" s="9" t="s">
        <v>11196</v>
      </c>
      <c r="F2345" s="9" t="s">
        <v>11197</v>
      </c>
      <c r="G2345" s="11" t="s">
        <v>41</v>
      </c>
      <c r="H2345" s="11" t="s">
        <v>110</v>
      </c>
      <c r="I2345" s="11" t="s">
        <v>384</v>
      </c>
      <c r="J2345" s="11" t="s">
        <v>27</v>
      </c>
      <c r="K2345" s="11" t="s">
        <v>28</v>
      </c>
      <c r="L2345" s="11" t="s">
        <v>43</v>
      </c>
      <c r="M2345" s="9" t="s">
        <v>44</v>
      </c>
      <c r="N2345" s="9" t="s">
        <v>208</v>
      </c>
      <c r="O2345" s="11" t="s">
        <v>32</v>
      </c>
      <c r="P2345" s="11" t="s">
        <v>22</v>
      </c>
      <c r="Q2345" s="11" t="s">
        <v>11198</v>
      </c>
      <c r="R2345" s="11" t="s">
        <v>56</v>
      </c>
      <c r="S2345" s="9" t="s">
        <v>11199</v>
      </c>
      <c r="T2345" s="9" t="s">
        <v>22</v>
      </c>
    </row>
    <row r="2346" customHeight="1" spans="1:20">
      <c r="A2346" s="10">
        <v>45203</v>
      </c>
      <c r="B2346" s="9" t="s">
        <v>11200</v>
      </c>
      <c r="C2346" s="9" t="s">
        <v>1299</v>
      </c>
      <c r="D2346" s="11" t="s">
        <v>22</v>
      </c>
      <c r="E2346" s="9" t="s">
        <v>11201</v>
      </c>
      <c r="F2346" s="9" t="s">
        <v>11202</v>
      </c>
      <c r="G2346" s="11" t="s">
        <v>336</v>
      </c>
      <c r="H2346" s="11" t="s">
        <v>137</v>
      </c>
      <c r="I2346" s="11" t="s">
        <v>111</v>
      </c>
      <c r="J2346" s="11" t="s">
        <v>27</v>
      </c>
      <c r="K2346" s="11" t="s">
        <v>28</v>
      </c>
      <c r="L2346" s="11" t="s">
        <v>43</v>
      </c>
      <c r="M2346" s="9" t="s">
        <v>44</v>
      </c>
      <c r="N2346" s="9" t="s">
        <v>208</v>
      </c>
      <c r="O2346" s="11" t="s">
        <v>32</v>
      </c>
      <c r="P2346" s="11" t="s">
        <v>22</v>
      </c>
      <c r="Q2346" s="11" t="s">
        <v>11203</v>
      </c>
      <c r="R2346" s="11" t="s">
        <v>56</v>
      </c>
      <c r="S2346" s="9" t="s">
        <v>11204</v>
      </c>
      <c r="T2346" s="9" t="s">
        <v>22</v>
      </c>
    </row>
    <row r="2347" customHeight="1" spans="1:20">
      <c r="A2347" s="10">
        <v>45203</v>
      </c>
      <c r="B2347" s="9" t="s">
        <v>11205</v>
      </c>
      <c r="C2347" s="9" t="s">
        <v>1299</v>
      </c>
      <c r="D2347" s="11" t="s">
        <v>22</v>
      </c>
      <c r="E2347" s="9" t="s">
        <v>11206</v>
      </c>
      <c r="F2347" s="9" t="s">
        <v>11202</v>
      </c>
      <c r="G2347" s="11" t="s">
        <v>62</v>
      </c>
      <c r="H2347" s="11" t="s">
        <v>22</v>
      </c>
      <c r="I2347" s="11" t="s">
        <v>111</v>
      </c>
      <c r="J2347" s="11" t="s">
        <v>27</v>
      </c>
      <c r="K2347" s="11" t="s">
        <v>28</v>
      </c>
      <c r="L2347" s="11" t="s">
        <v>43</v>
      </c>
      <c r="M2347" s="9" t="s">
        <v>44</v>
      </c>
      <c r="N2347" s="9" t="s">
        <v>208</v>
      </c>
      <c r="O2347" s="11" t="s">
        <v>32</v>
      </c>
      <c r="P2347" s="11" t="s">
        <v>22</v>
      </c>
      <c r="Q2347" s="11" t="s">
        <v>11207</v>
      </c>
      <c r="R2347" s="11" t="s">
        <v>56</v>
      </c>
      <c r="S2347" s="9" t="s">
        <v>11208</v>
      </c>
      <c r="T2347" s="9" t="s">
        <v>22</v>
      </c>
    </row>
    <row r="2348" customHeight="1" spans="1:20">
      <c r="A2348" s="10">
        <v>45203</v>
      </c>
      <c r="B2348" s="9" t="s">
        <v>11209</v>
      </c>
      <c r="C2348" s="9" t="s">
        <v>3819</v>
      </c>
      <c r="D2348" s="11" t="s">
        <v>22</v>
      </c>
      <c r="E2348" s="9" t="s">
        <v>11210</v>
      </c>
      <c r="F2348" s="9" t="s">
        <v>11211</v>
      </c>
      <c r="G2348" s="11" t="s">
        <v>41</v>
      </c>
      <c r="H2348" s="11" t="s">
        <v>22</v>
      </c>
      <c r="I2348" s="11" t="s">
        <v>293</v>
      </c>
      <c r="J2348" s="11" t="s">
        <v>27</v>
      </c>
      <c r="K2348" s="11" t="s">
        <v>28</v>
      </c>
      <c r="L2348" s="11" t="s">
        <v>43</v>
      </c>
      <c r="M2348" s="9" t="s">
        <v>30</v>
      </c>
      <c r="N2348" s="9" t="s">
        <v>31</v>
      </c>
      <c r="O2348" s="11" t="s">
        <v>32</v>
      </c>
      <c r="P2348" s="11" t="s">
        <v>22</v>
      </c>
      <c r="Q2348" s="11" t="s">
        <v>11212</v>
      </c>
      <c r="R2348" s="11" t="s">
        <v>46</v>
      </c>
      <c r="S2348" s="9" t="s">
        <v>11213</v>
      </c>
      <c r="T2348" s="9" t="s">
        <v>11214</v>
      </c>
    </row>
    <row r="2349" customHeight="1" spans="1:20">
      <c r="A2349" s="10">
        <v>45203</v>
      </c>
      <c r="B2349" s="9" t="s">
        <v>11215</v>
      </c>
      <c r="C2349" s="9" t="s">
        <v>274</v>
      </c>
      <c r="D2349" s="11" t="s">
        <v>22</v>
      </c>
      <c r="E2349" s="9" t="s">
        <v>11216</v>
      </c>
      <c r="F2349" s="9" t="s">
        <v>11217</v>
      </c>
      <c r="G2349" s="11" t="s">
        <v>336</v>
      </c>
      <c r="H2349" s="11" t="s">
        <v>22</v>
      </c>
      <c r="I2349" s="11" t="s">
        <v>511</v>
      </c>
      <c r="J2349" s="11" t="s">
        <v>27</v>
      </c>
      <c r="K2349" s="11" t="s">
        <v>28</v>
      </c>
      <c r="L2349" s="11" t="s">
        <v>43</v>
      </c>
      <c r="M2349" s="9" t="s">
        <v>30</v>
      </c>
      <c r="N2349" s="9" t="s">
        <v>208</v>
      </c>
      <c r="O2349" s="11" t="s">
        <v>32</v>
      </c>
      <c r="P2349" s="11" t="s">
        <v>22</v>
      </c>
      <c r="Q2349" s="11" t="s">
        <v>11218</v>
      </c>
      <c r="R2349" s="11" t="s">
        <v>56</v>
      </c>
      <c r="S2349" s="9" t="s">
        <v>11219</v>
      </c>
      <c r="T2349" s="9" t="s">
        <v>22</v>
      </c>
    </row>
    <row r="2350" customHeight="1" spans="1:20">
      <c r="A2350" s="10">
        <v>45203</v>
      </c>
      <c r="B2350" s="9" t="s">
        <v>11220</v>
      </c>
      <c r="C2350" s="9" t="s">
        <v>79</v>
      </c>
      <c r="D2350" s="11" t="s">
        <v>22</v>
      </c>
      <c r="E2350" s="9" t="s">
        <v>11221</v>
      </c>
      <c r="F2350" s="9" t="s">
        <v>11222</v>
      </c>
      <c r="G2350" s="11" t="s">
        <v>82</v>
      </c>
      <c r="H2350" s="11" t="s">
        <v>22</v>
      </c>
      <c r="I2350" s="11" t="s">
        <v>3098</v>
      </c>
      <c r="J2350" s="11" t="s">
        <v>27</v>
      </c>
      <c r="K2350" s="11" t="s">
        <v>28</v>
      </c>
      <c r="L2350" s="11" t="s">
        <v>43</v>
      </c>
      <c r="M2350" s="9" t="s">
        <v>44</v>
      </c>
      <c r="N2350" s="9" t="s">
        <v>31</v>
      </c>
      <c r="O2350" s="11" t="s">
        <v>32</v>
      </c>
      <c r="P2350" s="11" t="s">
        <v>22</v>
      </c>
      <c r="Q2350" s="11" t="s">
        <v>11223</v>
      </c>
      <c r="R2350" s="11" t="s">
        <v>46</v>
      </c>
      <c r="S2350" s="9" t="s">
        <v>11224</v>
      </c>
      <c r="T2350" s="9" t="s">
        <v>11225</v>
      </c>
    </row>
    <row r="2351" customHeight="1" spans="1:20">
      <c r="A2351" s="10">
        <v>45203</v>
      </c>
      <c r="B2351" s="9" t="s">
        <v>11226</v>
      </c>
      <c r="C2351" s="9" t="s">
        <v>817</v>
      </c>
      <c r="D2351" s="11" t="s">
        <v>22</v>
      </c>
      <c r="E2351" s="9" t="s">
        <v>11227</v>
      </c>
      <c r="F2351" s="9" t="s">
        <v>11228</v>
      </c>
      <c r="G2351" s="11" t="s">
        <v>130</v>
      </c>
      <c r="H2351" s="11" t="s">
        <v>22</v>
      </c>
      <c r="I2351" s="11" t="s">
        <v>26</v>
      </c>
      <c r="J2351" s="11" t="s">
        <v>27</v>
      </c>
      <c r="K2351" s="11" t="s">
        <v>76</v>
      </c>
      <c r="L2351" s="11" t="s">
        <v>29</v>
      </c>
      <c r="M2351" s="9" t="s">
        <v>44</v>
      </c>
      <c r="N2351" s="9" t="s">
        <v>31</v>
      </c>
      <c r="O2351" s="11" t="s">
        <v>32</v>
      </c>
      <c r="P2351" s="11" t="s">
        <v>22</v>
      </c>
      <c r="Q2351" s="11" t="s">
        <v>11229</v>
      </c>
      <c r="R2351" s="11" t="s">
        <v>34</v>
      </c>
      <c r="S2351" s="9" t="s">
        <v>11230</v>
      </c>
      <c r="T2351" s="9" t="s">
        <v>22</v>
      </c>
    </row>
    <row r="2352" customHeight="1" spans="1:20">
      <c r="A2352" s="10">
        <v>45203</v>
      </c>
      <c r="B2352" s="9" t="s">
        <v>11231</v>
      </c>
      <c r="C2352" s="9" t="s">
        <v>121</v>
      </c>
      <c r="D2352" s="11" t="s">
        <v>22</v>
      </c>
      <c r="E2352" s="9" t="s">
        <v>11232</v>
      </c>
      <c r="F2352" s="9" t="s">
        <v>11233</v>
      </c>
      <c r="G2352" s="11" t="s">
        <v>130</v>
      </c>
      <c r="H2352" s="11" t="s">
        <v>22</v>
      </c>
      <c r="I2352" s="11" t="s">
        <v>175</v>
      </c>
      <c r="J2352" s="11" t="s">
        <v>27</v>
      </c>
      <c r="K2352" s="11" t="s">
        <v>28</v>
      </c>
      <c r="L2352" s="11" t="s">
        <v>43</v>
      </c>
      <c r="M2352" s="9" t="s">
        <v>30</v>
      </c>
      <c r="N2352" s="9" t="s">
        <v>31</v>
      </c>
      <c r="O2352" s="11" t="s">
        <v>32</v>
      </c>
      <c r="P2352" s="11" t="s">
        <v>22</v>
      </c>
      <c r="Q2352" s="11" t="s">
        <v>11234</v>
      </c>
      <c r="R2352" s="11" t="s">
        <v>56</v>
      </c>
      <c r="S2352" s="9" t="s">
        <v>11235</v>
      </c>
      <c r="T2352" s="9" t="s">
        <v>22</v>
      </c>
    </row>
    <row r="2353" customHeight="1" spans="1:20">
      <c r="A2353" s="10">
        <v>45203</v>
      </c>
      <c r="B2353" s="9" t="s">
        <v>11236</v>
      </c>
      <c r="C2353" s="9" t="s">
        <v>50</v>
      </c>
      <c r="D2353" s="11" t="s">
        <v>22</v>
      </c>
      <c r="E2353" s="9" t="s">
        <v>11237</v>
      </c>
      <c r="F2353" s="9" t="s">
        <v>11238</v>
      </c>
      <c r="G2353" s="11" t="s">
        <v>336</v>
      </c>
      <c r="H2353" s="11" t="s">
        <v>22</v>
      </c>
      <c r="I2353" s="11" t="s">
        <v>75</v>
      </c>
      <c r="J2353" s="11" t="s">
        <v>27</v>
      </c>
      <c r="K2353" s="11" t="s">
        <v>28</v>
      </c>
      <c r="L2353" s="11" t="s">
        <v>43</v>
      </c>
      <c r="M2353" s="9" t="s">
        <v>30</v>
      </c>
      <c r="N2353" s="9" t="s">
        <v>31</v>
      </c>
      <c r="O2353" s="11" t="s">
        <v>32</v>
      </c>
      <c r="P2353" s="11" t="s">
        <v>22</v>
      </c>
      <c r="Q2353" s="11" t="s">
        <v>11239</v>
      </c>
      <c r="R2353" s="11" t="s">
        <v>56</v>
      </c>
      <c r="S2353" s="9" t="s">
        <v>11240</v>
      </c>
      <c r="T2353" s="9" t="s">
        <v>22</v>
      </c>
    </row>
    <row r="2354" customHeight="1" spans="1:20">
      <c r="A2354" s="10">
        <v>45203</v>
      </c>
      <c r="B2354" s="9" t="s">
        <v>11241</v>
      </c>
      <c r="C2354" s="9" t="s">
        <v>121</v>
      </c>
      <c r="D2354" s="11" t="s">
        <v>22</v>
      </c>
      <c r="E2354" s="9" t="s">
        <v>11242</v>
      </c>
      <c r="F2354" s="9" t="s">
        <v>11243</v>
      </c>
      <c r="G2354" s="11" t="s">
        <v>41</v>
      </c>
      <c r="H2354" s="11" t="s">
        <v>148</v>
      </c>
      <c r="I2354" s="11" t="s">
        <v>175</v>
      </c>
      <c r="J2354" s="11" t="s">
        <v>27</v>
      </c>
      <c r="K2354" s="11" t="s">
        <v>28</v>
      </c>
      <c r="L2354" s="11" t="s">
        <v>43</v>
      </c>
      <c r="M2354" s="9" t="s">
        <v>44</v>
      </c>
      <c r="N2354" s="9" t="s">
        <v>31</v>
      </c>
      <c r="O2354" s="11" t="s">
        <v>32</v>
      </c>
      <c r="P2354" s="11" t="s">
        <v>22</v>
      </c>
      <c r="Q2354" s="11" t="s">
        <v>11244</v>
      </c>
      <c r="R2354" s="11" t="s">
        <v>56</v>
      </c>
      <c r="S2354" s="9" t="s">
        <v>11245</v>
      </c>
      <c r="T2354" s="9" t="s">
        <v>22</v>
      </c>
    </row>
    <row r="2355" customHeight="1" spans="1:20">
      <c r="A2355" s="10">
        <v>45203</v>
      </c>
      <c r="B2355" s="9" t="s">
        <v>11246</v>
      </c>
      <c r="C2355" s="9" t="s">
        <v>646</v>
      </c>
      <c r="D2355" s="11" t="s">
        <v>22</v>
      </c>
      <c r="E2355" s="9" t="s">
        <v>11247</v>
      </c>
      <c r="F2355" s="9" t="s">
        <v>11248</v>
      </c>
      <c r="G2355" s="11" t="s">
        <v>130</v>
      </c>
      <c r="H2355" s="11" t="s">
        <v>22</v>
      </c>
      <c r="I2355" s="11" t="s">
        <v>26</v>
      </c>
      <c r="J2355" s="11" t="s">
        <v>27</v>
      </c>
      <c r="K2355" s="11" t="s">
        <v>76</v>
      </c>
      <c r="L2355" s="11" t="s">
        <v>29</v>
      </c>
      <c r="M2355" s="9" t="s">
        <v>30</v>
      </c>
      <c r="N2355" s="9" t="s">
        <v>31</v>
      </c>
      <c r="O2355" s="11" t="s">
        <v>32</v>
      </c>
      <c r="P2355" s="11" t="s">
        <v>22</v>
      </c>
      <c r="Q2355" s="11" t="s">
        <v>11249</v>
      </c>
      <c r="R2355" s="11" t="s">
        <v>34</v>
      </c>
      <c r="S2355" s="9" t="s">
        <v>11250</v>
      </c>
      <c r="T2355" s="9" t="s">
        <v>22</v>
      </c>
    </row>
    <row r="2356" customHeight="1" spans="1:20">
      <c r="A2356" s="10">
        <v>45203</v>
      </c>
      <c r="B2356" s="9" t="s">
        <v>11251</v>
      </c>
      <c r="C2356" s="9" t="s">
        <v>274</v>
      </c>
      <c r="D2356" s="11" t="s">
        <v>22</v>
      </c>
      <c r="E2356" s="9" t="s">
        <v>11252</v>
      </c>
      <c r="F2356" s="9" t="s">
        <v>11253</v>
      </c>
      <c r="G2356" s="11" t="s">
        <v>247</v>
      </c>
      <c r="H2356" s="11" t="s">
        <v>22</v>
      </c>
      <c r="I2356" s="11" t="s">
        <v>864</v>
      </c>
      <c r="J2356" s="11" t="s">
        <v>27</v>
      </c>
      <c r="K2356" s="11" t="s">
        <v>28</v>
      </c>
      <c r="L2356" s="11" t="s">
        <v>43</v>
      </c>
      <c r="M2356" s="9" t="s">
        <v>44</v>
      </c>
      <c r="N2356" s="9" t="s">
        <v>208</v>
      </c>
      <c r="O2356" s="11" t="s">
        <v>32</v>
      </c>
      <c r="P2356" s="11" t="s">
        <v>22</v>
      </c>
      <c r="Q2356" s="11" t="s">
        <v>11254</v>
      </c>
      <c r="R2356" s="11" t="s">
        <v>56</v>
      </c>
      <c r="S2356" s="9" t="s">
        <v>11255</v>
      </c>
      <c r="T2356" s="9" t="s">
        <v>22</v>
      </c>
    </row>
    <row r="2357" customHeight="1" spans="1:20">
      <c r="A2357" s="10">
        <v>45203</v>
      </c>
      <c r="B2357" s="9" t="s">
        <v>11256</v>
      </c>
      <c r="C2357" s="9" t="s">
        <v>204</v>
      </c>
      <c r="D2357" s="11" t="s">
        <v>22</v>
      </c>
      <c r="E2357" s="9" t="s">
        <v>11257</v>
      </c>
      <c r="F2357" s="9" t="s">
        <v>11258</v>
      </c>
      <c r="G2357" s="11" t="s">
        <v>336</v>
      </c>
      <c r="H2357" s="11" t="s">
        <v>22</v>
      </c>
      <c r="I2357" s="11" t="s">
        <v>124</v>
      </c>
      <c r="J2357" s="11" t="s">
        <v>27</v>
      </c>
      <c r="K2357" s="11" t="s">
        <v>28</v>
      </c>
      <c r="L2357" s="11" t="s">
        <v>43</v>
      </c>
      <c r="M2357" s="9" t="s">
        <v>30</v>
      </c>
      <c r="N2357" s="9" t="s">
        <v>208</v>
      </c>
      <c r="O2357" s="11" t="s">
        <v>32</v>
      </c>
      <c r="P2357" s="11" t="s">
        <v>22</v>
      </c>
      <c r="Q2357" s="11" t="s">
        <v>11259</v>
      </c>
      <c r="R2357" s="11" t="s">
        <v>56</v>
      </c>
      <c r="S2357" s="9" t="s">
        <v>11260</v>
      </c>
      <c r="T2357" s="9" t="s">
        <v>22</v>
      </c>
    </row>
    <row r="2358" customHeight="1" spans="1:20">
      <c r="A2358" s="10">
        <v>45203</v>
      </c>
      <c r="B2358" s="9" t="s">
        <v>11261</v>
      </c>
      <c r="C2358" s="9" t="s">
        <v>204</v>
      </c>
      <c r="D2358" s="11" t="s">
        <v>22</v>
      </c>
      <c r="E2358" s="9" t="s">
        <v>11262</v>
      </c>
      <c r="F2358" s="9" t="s">
        <v>11263</v>
      </c>
      <c r="G2358" s="11" t="s">
        <v>41</v>
      </c>
      <c r="H2358" s="11" t="s">
        <v>22</v>
      </c>
      <c r="I2358" s="11" t="s">
        <v>293</v>
      </c>
      <c r="J2358" s="11" t="s">
        <v>27</v>
      </c>
      <c r="K2358" s="11" t="s">
        <v>28</v>
      </c>
      <c r="L2358" s="11" t="s">
        <v>43</v>
      </c>
      <c r="M2358" s="9" t="s">
        <v>44</v>
      </c>
      <c r="N2358" s="9" t="s">
        <v>208</v>
      </c>
      <c r="O2358" s="11" t="s">
        <v>32</v>
      </c>
      <c r="P2358" s="11" t="s">
        <v>22</v>
      </c>
      <c r="Q2358" s="11" t="s">
        <v>11264</v>
      </c>
      <c r="R2358" s="11" t="s">
        <v>56</v>
      </c>
      <c r="S2358" s="9" t="s">
        <v>11265</v>
      </c>
      <c r="T2358" s="9" t="s">
        <v>22</v>
      </c>
    </row>
    <row r="2359" customHeight="1" spans="1:20">
      <c r="A2359" s="10">
        <v>45203</v>
      </c>
      <c r="B2359" s="9" t="s">
        <v>11266</v>
      </c>
      <c r="C2359" s="9" t="s">
        <v>204</v>
      </c>
      <c r="D2359" s="11" t="s">
        <v>22</v>
      </c>
      <c r="E2359" s="9" t="s">
        <v>11267</v>
      </c>
      <c r="F2359" s="9" t="s">
        <v>11268</v>
      </c>
      <c r="G2359" s="11" t="s">
        <v>247</v>
      </c>
      <c r="H2359" s="11" t="s">
        <v>22</v>
      </c>
      <c r="I2359" s="11" t="s">
        <v>277</v>
      </c>
      <c r="J2359" s="11" t="s">
        <v>27</v>
      </c>
      <c r="K2359" s="11" t="s">
        <v>28</v>
      </c>
      <c r="L2359" s="11" t="s">
        <v>43</v>
      </c>
      <c r="M2359" s="9" t="s">
        <v>44</v>
      </c>
      <c r="N2359" s="9" t="s">
        <v>208</v>
      </c>
      <c r="O2359" s="11" t="s">
        <v>32</v>
      </c>
      <c r="P2359" s="11" t="s">
        <v>22</v>
      </c>
      <c r="Q2359" s="11" t="s">
        <v>11269</v>
      </c>
      <c r="R2359" s="11" t="s">
        <v>56</v>
      </c>
      <c r="S2359" s="9" t="s">
        <v>11270</v>
      </c>
      <c r="T2359" s="9" t="s">
        <v>22</v>
      </c>
    </row>
    <row r="2360" customHeight="1" spans="1:20">
      <c r="A2360" s="10">
        <v>45203</v>
      </c>
      <c r="B2360" s="9" t="s">
        <v>11271</v>
      </c>
      <c r="C2360" s="9" t="s">
        <v>204</v>
      </c>
      <c r="D2360" s="11" t="s">
        <v>22</v>
      </c>
      <c r="E2360" s="9" t="s">
        <v>11272</v>
      </c>
      <c r="F2360" s="9" t="s">
        <v>11273</v>
      </c>
      <c r="G2360" s="11" t="s">
        <v>336</v>
      </c>
      <c r="H2360" s="11" t="s">
        <v>22</v>
      </c>
      <c r="I2360" s="11" t="s">
        <v>253</v>
      </c>
      <c r="J2360" s="11" t="s">
        <v>27</v>
      </c>
      <c r="K2360" s="11" t="s">
        <v>28</v>
      </c>
      <c r="L2360" s="11" t="s">
        <v>43</v>
      </c>
      <c r="M2360" s="9" t="s">
        <v>44</v>
      </c>
      <c r="N2360" s="9" t="s">
        <v>208</v>
      </c>
      <c r="O2360" s="11" t="s">
        <v>32</v>
      </c>
      <c r="P2360" s="11" t="s">
        <v>22</v>
      </c>
      <c r="Q2360" s="11" t="s">
        <v>11274</v>
      </c>
      <c r="R2360" s="11" t="s">
        <v>56</v>
      </c>
      <c r="S2360" s="9" t="s">
        <v>11275</v>
      </c>
      <c r="T2360" s="9" t="s">
        <v>22</v>
      </c>
    </row>
    <row r="2361" customHeight="1" spans="1:20">
      <c r="A2361" s="10">
        <v>45203</v>
      </c>
      <c r="B2361" s="9" t="s">
        <v>11276</v>
      </c>
      <c r="C2361" s="9" t="s">
        <v>204</v>
      </c>
      <c r="D2361" s="11" t="s">
        <v>22</v>
      </c>
      <c r="E2361" s="9" t="s">
        <v>11277</v>
      </c>
      <c r="F2361" s="9" t="s">
        <v>11278</v>
      </c>
      <c r="G2361" s="11" t="s">
        <v>130</v>
      </c>
      <c r="H2361" s="11" t="s">
        <v>22</v>
      </c>
      <c r="I2361" s="11" t="s">
        <v>162</v>
      </c>
      <c r="J2361" s="11" t="s">
        <v>27</v>
      </c>
      <c r="K2361" s="11" t="s">
        <v>28</v>
      </c>
      <c r="L2361" s="11" t="s">
        <v>43</v>
      </c>
      <c r="M2361" s="9" t="s">
        <v>30</v>
      </c>
      <c r="N2361" s="9" t="s">
        <v>208</v>
      </c>
      <c r="O2361" s="11" t="s">
        <v>32</v>
      </c>
      <c r="P2361" s="11" t="s">
        <v>22</v>
      </c>
      <c r="Q2361" s="11" t="s">
        <v>11279</v>
      </c>
      <c r="R2361" s="11" t="s">
        <v>56</v>
      </c>
      <c r="S2361" s="9" t="s">
        <v>11280</v>
      </c>
      <c r="T2361" s="9" t="s">
        <v>22</v>
      </c>
    </row>
    <row r="2362" customHeight="1" spans="1:20">
      <c r="A2362" s="10">
        <v>45203</v>
      </c>
      <c r="B2362" s="9" t="s">
        <v>11281</v>
      </c>
      <c r="C2362" s="9" t="s">
        <v>274</v>
      </c>
      <c r="D2362" s="11" t="s">
        <v>22</v>
      </c>
      <c r="E2362" s="9" t="s">
        <v>11282</v>
      </c>
      <c r="F2362" s="9" t="s">
        <v>11283</v>
      </c>
      <c r="G2362" s="11" t="s">
        <v>41</v>
      </c>
      <c r="H2362" s="11" t="s">
        <v>22</v>
      </c>
      <c r="I2362" s="11" t="s">
        <v>253</v>
      </c>
      <c r="J2362" s="11" t="s">
        <v>27</v>
      </c>
      <c r="K2362" s="11" t="s">
        <v>28</v>
      </c>
      <c r="L2362" s="11" t="s">
        <v>43</v>
      </c>
      <c r="M2362" s="9" t="s">
        <v>44</v>
      </c>
      <c r="N2362" s="9" t="s">
        <v>208</v>
      </c>
      <c r="O2362" s="11" t="s">
        <v>32</v>
      </c>
      <c r="P2362" s="11" t="s">
        <v>22</v>
      </c>
      <c r="Q2362" s="11" t="s">
        <v>11284</v>
      </c>
      <c r="R2362" s="11" t="s">
        <v>56</v>
      </c>
      <c r="S2362" s="9" t="s">
        <v>11285</v>
      </c>
      <c r="T2362" s="9" t="s">
        <v>22</v>
      </c>
    </row>
    <row r="2363" customHeight="1" spans="1:20">
      <c r="A2363" s="10">
        <v>45203</v>
      </c>
      <c r="B2363" s="9" t="s">
        <v>11286</v>
      </c>
      <c r="C2363" s="9" t="s">
        <v>274</v>
      </c>
      <c r="D2363" s="11" t="s">
        <v>22</v>
      </c>
      <c r="E2363" s="9" t="s">
        <v>11287</v>
      </c>
      <c r="F2363" s="9" t="s">
        <v>11288</v>
      </c>
      <c r="G2363" s="11" t="s">
        <v>41</v>
      </c>
      <c r="H2363" s="11" t="s">
        <v>22</v>
      </c>
      <c r="I2363" s="11" t="s">
        <v>1072</v>
      </c>
      <c r="J2363" s="11" t="s">
        <v>27</v>
      </c>
      <c r="K2363" s="11" t="s">
        <v>28</v>
      </c>
      <c r="L2363" s="11" t="s">
        <v>22</v>
      </c>
      <c r="M2363" s="9" t="s">
        <v>30</v>
      </c>
      <c r="N2363" s="9" t="s">
        <v>208</v>
      </c>
      <c r="O2363" s="11" t="s">
        <v>32</v>
      </c>
      <c r="P2363" s="11" t="s">
        <v>22</v>
      </c>
      <c r="Q2363" s="11" t="s">
        <v>11289</v>
      </c>
      <c r="R2363" s="11" t="s">
        <v>56</v>
      </c>
      <c r="S2363" s="9" t="s">
        <v>11290</v>
      </c>
      <c r="T2363" s="9" t="s">
        <v>22</v>
      </c>
    </row>
    <row r="2364" customHeight="1" spans="1:20">
      <c r="A2364" s="10">
        <v>45203</v>
      </c>
      <c r="B2364" s="9" t="s">
        <v>11291</v>
      </c>
      <c r="C2364" s="9" t="s">
        <v>50</v>
      </c>
      <c r="D2364" s="11" t="s">
        <v>22</v>
      </c>
      <c r="E2364" s="9" t="s">
        <v>11292</v>
      </c>
      <c r="F2364" s="9" t="s">
        <v>11293</v>
      </c>
      <c r="G2364" s="11" t="s">
        <v>41</v>
      </c>
      <c r="H2364" s="11" t="s">
        <v>22</v>
      </c>
      <c r="I2364" s="11" t="s">
        <v>299</v>
      </c>
      <c r="J2364" s="11" t="s">
        <v>27</v>
      </c>
      <c r="K2364" s="11" t="s">
        <v>28</v>
      </c>
      <c r="L2364" s="11" t="s">
        <v>43</v>
      </c>
      <c r="M2364" s="9" t="s">
        <v>30</v>
      </c>
      <c r="N2364" s="9" t="s">
        <v>31</v>
      </c>
      <c r="O2364" s="11" t="s">
        <v>32</v>
      </c>
      <c r="P2364" s="11" t="s">
        <v>22</v>
      </c>
      <c r="Q2364" s="11" t="s">
        <v>11294</v>
      </c>
      <c r="R2364" s="11" t="s">
        <v>56</v>
      </c>
      <c r="S2364" s="9" t="s">
        <v>11295</v>
      </c>
      <c r="T2364" s="9" t="s">
        <v>22</v>
      </c>
    </row>
    <row r="2365" customHeight="1" spans="1:20">
      <c r="A2365" s="10">
        <v>45203</v>
      </c>
      <c r="B2365" s="9" t="s">
        <v>11296</v>
      </c>
      <c r="C2365" s="9" t="s">
        <v>50</v>
      </c>
      <c r="D2365" s="11" t="s">
        <v>22</v>
      </c>
      <c r="E2365" s="9" t="s">
        <v>11297</v>
      </c>
      <c r="F2365" s="9" t="s">
        <v>11298</v>
      </c>
      <c r="G2365" s="11" t="s">
        <v>69</v>
      </c>
      <c r="H2365" s="11" t="s">
        <v>22</v>
      </c>
      <c r="I2365" s="11" t="s">
        <v>241</v>
      </c>
      <c r="J2365" s="11" t="s">
        <v>27</v>
      </c>
      <c r="K2365" s="11" t="s">
        <v>28</v>
      </c>
      <c r="L2365" s="11" t="s">
        <v>43</v>
      </c>
      <c r="M2365" s="9" t="s">
        <v>44</v>
      </c>
      <c r="N2365" s="9" t="s">
        <v>31</v>
      </c>
      <c r="O2365" s="11" t="s">
        <v>32</v>
      </c>
      <c r="P2365" s="11" t="s">
        <v>22</v>
      </c>
      <c r="Q2365" s="11" t="s">
        <v>11299</v>
      </c>
      <c r="R2365" s="11" t="s">
        <v>56</v>
      </c>
      <c r="S2365" s="9" t="s">
        <v>11300</v>
      </c>
      <c r="T2365" s="9" t="s">
        <v>22</v>
      </c>
    </row>
    <row r="2366" customHeight="1" spans="1:20">
      <c r="A2366" s="10">
        <v>45203</v>
      </c>
      <c r="B2366" s="9" t="s">
        <v>11301</v>
      </c>
      <c r="C2366" s="9" t="s">
        <v>50</v>
      </c>
      <c r="D2366" s="11" t="s">
        <v>22</v>
      </c>
      <c r="E2366" s="9" t="s">
        <v>11302</v>
      </c>
      <c r="F2366" s="9" t="s">
        <v>11303</v>
      </c>
      <c r="G2366" s="11" t="s">
        <v>41</v>
      </c>
      <c r="H2366" s="11" t="s">
        <v>22</v>
      </c>
      <c r="I2366" s="11" t="s">
        <v>732</v>
      </c>
      <c r="J2366" s="11" t="s">
        <v>27</v>
      </c>
      <c r="K2366" s="11" t="s">
        <v>28</v>
      </c>
      <c r="L2366" s="11" t="s">
        <v>43</v>
      </c>
      <c r="M2366" s="9" t="s">
        <v>44</v>
      </c>
      <c r="N2366" s="9" t="s">
        <v>31</v>
      </c>
      <c r="O2366" s="11" t="s">
        <v>32</v>
      </c>
      <c r="P2366" s="11" t="s">
        <v>22</v>
      </c>
      <c r="Q2366" s="11" t="s">
        <v>11304</v>
      </c>
      <c r="R2366" s="11" t="s">
        <v>56</v>
      </c>
      <c r="S2366" s="9" t="s">
        <v>11305</v>
      </c>
      <c r="T2366" s="9" t="s">
        <v>22</v>
      </c>
    </row>
    <row r="2367" customHeight="1" spans="1:20">
      <c r="A2367" s="10">
        <v>45203</v>
      </c>
      <c r="B2367" s="9" t="s">
        <v>11306</v>
      </c>
      <c r="C2367" s="9" t="s">
        <v>121</v>
      </c>
      <c r="D2367" s="11" t="s">
        <v>22</v>
      </c>
      <c r="E2367" s="9" t="s">
        <v>11307</v>
      </c>
      <c r="F2367" s="9" t="s">
        <v>11308</v>
      </c>
      <c r="G2367" s="11" t="s">
        <v>130</v>
      </c>
      <c r="H2367" s="11" t="s">
        <v>22</v>
      </c>
      <c r="I2367" s="11" t="s">
        <v>175</v>
      </c>
      <c r="J2367" s="11" t="s">
        <v>27</v>
      </c>
      <c r="K2367" s="11" t="s">
        <v>28</v>
      </c>
      <c r="L2367" s="11" t="s">
        <v>43</v>
      </c>
      <c r="M2367" s="9" t="s">
        <v>44</v>
      </c>
      <c r="N2367" s="9" t="s">
        <v>31</v>
      </c>
      <c r="O2367" s="11" t="s">
        <v>32</v>
      </c>
      <c r="P2367" s="11" t="s">
        <v>22</v>
      </c>
      <c r="Q2367" s="11" t="s">
        <v>11309</v>
      </c>
      <c r="R2367" s="11" t="s">
        <v>56</v>
      </c>
      <c r="S2367" s="9" t="s">
        <v>11310</v>
      </c>
      <c r="T2367" s="9" t="s">
        <v>22</v>
      </c>
    </row>
    <row r="2368" customHeight="1" spans="1:20">
      <c r="A2368" s="10">
        <v>45203</v>
      </c>
      <c r="B2368" s="9" t="s">
        <v>11311</v>
      </c>
      <c r="C2368" s="9" t="s">
        <v>121</v>
      </c>
      <c r="D2368" s="11" t="s">
        <v>22</v>
      </c>
      <c r="E2368" s="9" t="s">
        <v>11312</v>
      </c>
      <c r="F2368" s="9" t="s">
        <v>11313</v>
      </c>
      <c r="G2368" s="11" t="s">
        <v>336</v>
      </c>
      <c r="H2368" s="11" t="s">
        <v>22</v>
      </c>
      <c r="I2368" s="11" t="s">
        <v>241</v>
      </c>
      <c r="J2368" s="11" t="s">
        <v>27</v>
      </c>
      <c r="K2368" s="11" t="s">
        <v>28</v>
      </c>
      <c r="L2368" s="11" t="s">
        <v>43</v>
      </c>
      <c r="M2368" s="9" t="s">
        <v>44</v>
      </c>
      <c r="N2368" s="9" t="s">
        <v>31</v>
      </c>
      <c r="O2368" s="11" t="s">
        <v>32</v>
      </c>
      <c r="P2368" s="11" t="s">
        <v>22</v>
      </c>
      <c r="Q2368" s="11" t="s">
        <v>11314</v>
      </c>
      <c r="R2368" s="11" t="s">
        <v>56</v>
      </c>
      <c r="S2368" s="9" t="s">
        <v>11315</v>
      </c>
      <c r="T2368" s="9" t="s">
        <v>22</v>
      </c>
    </row>
    <row r="2369" customHeight="1" spans="1:20">
      <c r="A2369" s="10">
        <v>45203</v>
      </c>
      <c r="B2369" s="9" t="s">
        <v>11316</v>
      </c>
      <c r="C2369" s="9" t="s">
        <v>121</v>
      </c>
      <c r="D2369" s="11" t="s">
        <v>22</v>
      </c>
      <c r="E2369" s="9" t="s">
        <v>11317</v>
      </c>
      <c r="F2369" s="9" t="s">
        <v>11318</v>
      </c>
      <c r="G2369" s="11" t="s">
        <v>130</v>
      </c>
      <c r="H2369" s="11" t="s">
        <v>22</v>
      </c>
      <c r="I2369" s="11" t="s">
        <v>511</v>
      </c>
      <c r="J2369" s="11" t="s">
        <v>27</v>
      </c>
      <c r="K2369" s="11" t="s">
        <v>28</v>
      </c>
      <c r="L2369" s="11" t="s">
        <v>43</v>
      </c>
      <c r="M2369" s="9" t="s">
        <v>30</v>
      </c>
      <c r="N2369" s="9" t="s">
        <v>31</v>
      </c>
      <c r="O2369" s="11" t="s">
        <v>32</v>
      </c>
      <c r="P2369" s="11" t="s">
        <v>22</v>
      </c>
      <c r="Q2369" s="11" t="s">
        <v>11319</v>
      </c>
      <c r="R2369" s="11" t="s">
        <v>56</v>
      </c>
      <c r="S2369" s="9" t="s">
        <v>11320</v>
      </c>
      <c r="T2369" s="9" t="s">
        <v>22</v>
      </c>
    </row>
    <row r="2370" customHeight="1" spans="1:20">
      <c r="A2370" s="10">
        <v>45203</v>
      </c>
      <c r="B2370" s="9" t="s">
        <v>11321</v>
      </c>
      <c r="C2370" s="9" t="s">
        <v>274</v>
      </c>
      <c r="D2370" s="11" t="s">
        <v>22</v>
      </c>
      <c r="E2370" s="9" t="s">
        <v>11322</v>
      </c>
      <c r="F2370" s="9" t="s">
        <v>11323</v>
      </c>
      <c r="G2370" s="11" t="s">
        <v>130</v>
      </c>
      <c r="H2370" s="11" t="s">
        <v>22</v>
      </c>
      <c r="I2370" s="11" t="s">
        <v>1181</v>
      </c>
      <c r="J2370" s="11" t="s">
        <v>27</v>
      </c>
      <c r="K2370" s="11" t="s">
        <v>28</v>
      </c>
      <c r="L2370" s="11" t="s">
        <v>43</v>
      </c>
      <c r="M2370" s="9" t="s">
        <v>44</v>
      </c>
      <c r="N2370" s="9" t="s">
        <v>208</v>
      </c>
      <c r="O2370" s="11" t="s">
        <v>32</v>
      </c>
      <c r="P2370" s="11" t="s">
        <v>22</v>
      </c>
      <c r="Q2370" s="11" t="s">
        <v>11324</v>
      </c>
      <c r="R2370" s="11" t="s">
        <v>56</v>
      </c>
      <c r="S2370" s="9" t="s">
        <v>11325</v>
      </c>
      <c r="T2370" s="9" t="s">
        <v>22</v>
      </c>
    </row>
    <row r="2371" customHeight="1" spans="1:20">
      <c r="A2371" s="10">
        <v>45203</v>
      </c>
      <c r="B2371" s="9" t="s">
        <v>11326</v>
      </c>
      <c r="C2371" s="9" t="s">
        <v>50</v>
      </c>
      <c r="D2371" s="11" t="s">
        <v>22</v>
      </c>
      <c r="E2371" s="9" t="s">
        <v>11327</v>
      </c>
      <c r="F2371" s="9" t="s">
        <v>11328</v>
      </c>
      <c r="G2371" s="11" t="s">
        <v>53</v>
      </c>
      <c r="H2371" s="11" t="s">
        <v>22</v>
      </c>
      <c r="I2371" s="11" t="s">
        <v>75</v>
      </c>
      <c r="J2371" s="11" t="s">
        <v>27</v>
      </c>
      <c r="K2371" s="11" t="s">
        <v>28</v>
      </c>
      <c r="L2371" s="11" t="s">
        <v>43</v>
      </c>
      <c r="M2371" s="9" t="s">
        <v>30</v>
      </c>
      <c r="N2371" s="9" t="s">
        <v>31</v>
      </c>
      <c r="O2371" s="11" t="s">
        <v>32</v>
      </c>
      <c r="P2371" s="11" t="s">
        <v>22</v>
      </c>
      <c r="Q2371" s="11" t="s">
        <v>11329</v>
      </c>
      <c r="R2371" s="11" t="s">
        <v>56</v>
      </c>
      <c r="S2371" s="9" t="s">
        <v>11330</v>
      </c>
      <c r="T2371" s="9" t="s">
        <v>22</v>
      </c>
    </row>
    <row r="2372" customHeight="1" spans="1:20">
      <c r="A2372" s="10">
        <v>45203</v>
      </c>
      <c r="B2372" s="9" t="s">
        <v>11331</v>
      </c>
      <c r="C2372" s="9" t="s">
        <v>6694</v>
      </c>
      <c r="D2372" s="11" t="s">
        <v>22</v>
      </c>
      <c r="E2372" s="9" t="s">
        <v>11332</v>
      </c>
      <c r="F2372" s="9" t="s">
        <v>11333</v>
      </c>
      <c r="G2372" s="11" t="s">
        <v>82</v>
      </c>
      <c r="H2372" s="11" t="s">
        <v>148</v>
      </c>
      <c r="I2372" s="11" t="s">
        <v>448</v>
      </c>
      <c r="J2372" s="11" t="s">
        <v>27</v>
      </c>
      <c r="K2372" s="11" t="s">
        <v>28</v>
      </c>
      <c r="L2372" s="11" t="s">
        <v>43</v>
      </c>
      <c r="M2372" s="9" t="s">
        <v>44</v>
      </c>
      <c r="N2372" s="9" t="s">
        <v>31</v>
      </c>
      <c r="O2372" s="11" t="s">
        <v>32</v>
      </c>
      <c r="P2372" s="11" t="s">
        <v>22</v>
      </c>
      <c r="Q2372" s="11" t="s">
        <v>11334</v>
      </c>
      <c r="R2372" s="11" t="s">
        <v>46</v>
      </c>
      <c r="S2372" s="9" t="s">
        <v>11335</v>
      </c>
      <c r="T2372" s="9" t="s">
        <v>22</v>
      </c>
    </row>
    <row r="2373" customHeight="1" spans="1:20">
      <c r="A2373" s="10">
        <v>45203</v>
      </c>
      <c r="B2373" s="9" t="s">
        <v>11336</v>
      </c>
      <c r="C2373" s="9" t="s">
        <v>2868</v>
      </c>
      <c r="D2373" s="11" t="s">
        <v>22</v>
      </c>
      <c r="E2373" s="9" t="s">
        <v>11337</v>
      </c>
      <c r="F2373" s="9" t="s">
        <v>8434</v>
      </c>
      <c r="G2373" s="11" t="s">
        <v>82</v>
      </c>
      <c r="H2373" s="11" t="s">
        <v>22</v>
      </c>
      <c r="I2373" s="11" t="s">
        <v>11338</v>
      </c>
      <c r="J2373" s="11" t="s">
        <v>27</v>
      </c>
      <c r="K2373" s="11" t="s">
        <v>28</v>
      </c>
      <c r="L2373" s="11" t="s">
        <v>43</v>
      </c>
      <c r="M2373" s="9" t="s">
        <v>30</v>
      </c>
      <c r="N2373" s="9" t="s">
        <v>31</v>
      </c>
      <c r="O2373" s="11" t="s">
        <v>32</v>
      </c>
      <c r="P2373" s="11" t="s">
        <v>22</v>
      </c>
      <c r="Q2373" s="11" t="s">
        <v>11339</v>
      </c>
      <c r="R2373" s="11" t="s">
        <v>8436</v>
      </c>
      <c r="S2373" s="9" t="s">
        <v>8437</v>
      </c>
      <c r="T2373" s="9" t="s">
        <v>11340</v>
      </c>
    </row>
    <row r="2374" customHeight="1" spans="1:20">
      <c r="A2374" s="10">
        <v>45203</v>
      </c>
      <c r="B2374" s="9" t="s">
        <v>11341</v>
      </c>
      <c r="C2374" s="9" t="s">
        <v>8476</v>
      </c>
      <c r="D2374" s="11" t="s">
        <v>22</v>
      </c>
      <c r="E2374" s="9" t="s">
        <v>11342</v>
      </c>
      <c r="F2374" s="9" t="s">
        <v>11343</v>
      </c>
      <c r="G2374" s="11" t="s">
        <v>82</v>
      </c>
      <c r="H2374" s="11" t="s">
        <v>22</v>
      </c>
      <c r="I2374" s="11" t="s">
        <v>26</v>
      </c>
      <c r="J2374" s="11" t="s">
        <v>27</v>
      </c>
      <c r="K2374" s="11" t="s">
        <v>28</v>
      </c>
      <c r="L2374" s="11" t="s">
        <v>29</v>
      </c>
      <c r="M2374" s="9" t="s">
        <v>30</v>
      </c>
      <c r="N2374" s="9" t="s">
        <v>31</v>
      </c>
      <c r="O2374" s="11" t="s">
        <v>32</v>
      </c>
      <c r="P2374" s="11" t="s">
        <v>22</v>
      </c>
      <c r="Q2374" s="11" t="s">
        <v>11344</v>
      </c>
      <c r="R2374" s="11" t="s">
        <v>34</v>
      </c>
      <c r="S2374" s="9" t="s">
        <v>11345</v>
      </c>
      <c r="T2374" s="9" t="s">
        <v>11346</v>
      </c>
    </row>
    <row r="2375" customHeight="1" spans="1:20">
      <c r="A2375" s="10">
        <v>45203</v>
      </c>
      <c r="B2375" s="9" t="s">
        <v>11347</v>
      </c>
      <c r="C2375" s="9" t="s">
        <v>9679</v>
      </c>
      <c r="D2375" s="11" t="s">
        <v>22</v>
      </c>
      <c r="E2375" s="9" t="s">
        <v>11348</v>
      </c>
      <c r="F2375" s="9" t="s">
        <v>8291</v>
      </c>
      <c r="G2375" s="11" t="s">
        <v>336</v>
      </c>
      <c r="H2375" s="11" t="s">
        <v>22</v>
      </c>
      <c r="I2375" s="11" t="s">
        <v>149</v>
      </c>
      <c r="J2375" s="11" t="s">
        <v>27</v>
      </c>
      <c r="K2375" s="11" t="s">
        <v>28</v>
      </c>
      <c r="L2375" s="11" t="s">
        <v>43</v>
      </c>
      <c r="M2375" s="9" t="s">
        <v>44</v>
      </c>
      <c r="N2375" s="9" t="s">
        <v>743</v>
      </c>
      <c r="O2375" s="11" t="s">
        <v>32</v>
      </c>
      <c r="P2375" s="11" t="s">
        <v>22</v>
      </c>
      <c r="Q2375" s="11" t="s">
        <v>11349</v>
      </c>
      <c r="R2375" s="11" t="s">
        <v>46</v>
      </c>
      <c r="S2375" s="9" t="s">
        <v>11350</v>
      </c>
      <c r="T2375" s="9" t="s">
        <v>11351</v>
      </c>
    </row>
    <row r="2376" customHeight="1" spans="1:20">
      <c r="A2376" s="10">
        <v>45203</v>
      </c>
      <c r="B2376" s="9" t="s">
        <v>11352</v>
      </c>
      <c r="C2376" s="9" t="s">
        <v>8724</v>
      </c>
      <c r="D2376" s="11" t="s">
        <v>22</v>
      </c>
      <c r="E2376" s="9" t="s">
        <v>11353</v>
      </c>
      <c r="F2376" s="9" t="s">
        <v>11354</v>
      </c>
      <c r="G2376" s="11" t="s">
        <v>130</v>
      </c>
      <c r="H2376" s="11" t="s">
        <v>22</v>
      </c>
      <c r="I2376" s="11" t="s">
        <v>2203</v>
      </c>
      <c r="J2376" s="11" t="s">
        <v>27</v>
      </c>
      <c r="K2376" s="11" t="s">
        <v>28</v>
      </c>
      <c r="L2376" s="11" t="s">
        <v>43</v>
      </c>
      <c r="M2376" s="9" t="s">
        <v>30</v>
      </c>
      <c r="N2376" s="9" t="s">
        <v>31</v>
      </c>
      <c r="O2376" s="11" t="s">
        <v>32</v>
      </c>
      <c r="P2376" s="11" t="s">
        <v>22</v>
      </c>
      <c r="Q2376" s="11" t="s">
        <v>11355</v>
      </c>
      <c r="R2376" s="11" t="s">
        <v>46</v>
      </c>
      <c r="S2376" s="9" t="s">
        <v>11356</v>
      </c>
      <c r="T2376" s="9" t="s">
        <v>11357</v>
      </c>
    </row>
    <row r="2377" customHeight="1" spans="1:20">
      <c r="A2377" s="10">
        <v>45203</v>
      </c>
      <c r="B2377" s="9" t="s">
        <v>11358</v>
      </c>
      <c r="C2377" s="9" t="s">
        <v>11359</v>
      </c>
      <c r="D2377" s="11" t="s">
        <v>22</v>
      </c>
      <c r="E2377" s="9" t="s">
        <v>11360</v>
      </c>
      <c r="F2377" s="9" t="s">
        <v>11361</v>
      </c>
      <c r="G2377" s="11" t="s">
        <v>82</v>
      </c>
      <c r="H2377" s="11" t="s">
        <v>22</v>
      </c>
      <c r="I2377" s="11" t="s">
        <v>168</v>
      </c>
      <c r="J2377" s="11" t="s">
        <v>27</v>
      </c>
      <c r="K2377" s="11" t="s">
        <v>28</v>
      </c>
      <c r="L2377" s="11" t="s">
        <v>43</v>
      </c>
      <c r="M2377" s="9" t="s">
        <v>169</v>
      </c>
      <c r="N2377" s="9" t="s">
        <v>31</v>
      </c>
      <c r="O2377" s="11" t="s">
        <v>32</v>
      </c>
      <c r="P2377" s="11" t="s">
        <v>22</v>
      </c>
      <c r="Q2377" s="11" t="s">
        <v>11362</v>
      </c>
      <c r="R2377" s="11" t="s">
        <v>46</v>
      </c>
      <c r="S2377" s="9" t="s">
        <v>11363</v>
      </c>
      <c r="T2377" s="9" t="s">
        <v>11364</v>
      </c>
    </row>
    <row r="2378" customHeight="1" spans="1:20">
      <c r="A2378" s="10">
        <v>45203</v>
      </c>
      <c r="B2378" s="9" t="s">
        <v>11365</v>
      </c>
      <c r="C2378" s="9" t="s">
        <v>817</v>
      </c>
      <c r="D2378" s="11" t="s">
        <v>22</v>
      </c>
      <c r="E2378" s="9" t="s">
        <v>11366</v>
      </c>
      <c r="F2378" s="9" t="s">
        <v>11367</v>
      </c>
      <c r="G2378" s="11" t="s">
        <v>69</v>
      </c>
      <c r="H2378" s="11" t="s">
        <v>22</v>
      </c>
      <c r="I2378" s="11" t="s">
        <v>75</v>
      </c>
      <c r="J2378" s="11" t="s">
        <v>27</v>
      </c>
      <c r="K2378" s="11" t="s">
        <v>28</v>
      </c>
      <c r="L2378" s="11" t="s">
        <v>43</v>
      </c>
      <c r="M2378" s="9" t="s">
        <v>44</v>
      </c>
      <c r="N2378" s="9" t="s">
        <v>31</v>
      </c>
      <c r="O2378" s="11" t="s">
        <v>32</v>
      </c>
      <c r="P2378" s="11" t="s">
        <v>22</v>
      </c>
      <c r="Q2378" s="11" t="s">
        <v>11368</v>
      </c>
      <c r="R2378" s="11" t="s">
        <v>46</v>
      </c>
      <c r="S2378" s="9" t="s">
        <v>11369</v>
      </c>
      <c r="T2378" s="9" t="s">
        <v>11370</v>
      </c>
    </row>
    <row r="2379" customHeight="1" spans="1:20">
      <c r="A2379" s="10">
        <v>45203</v>
      </c>
      <c r="B2379" s="9" t="s">
        <v>11371</v>
      </c>
      <c r="C2379" s="9" t="s">
        <v>817</v>
      </c>
      <c r="D2379" s="11" t="s">
        <v>22</v>
      </c>
      <c r="E2379" s="9" t="s">
        <v>11372</v>
      </c>
      <c r="F2379" s="9" t="s">
        <v>8481</v>
      </c>
      <c r="G2379" s="11" t="s">
        <v>25</v>
      </c>
      <c r="H2379" s="11" t="s">
        <v>22</v>
      </c>
      <c r="I2379" s="11" t="s">
        <v>337</v>
      </c>
      <c r="J2379" s="11" t="s">
        <v>27</v>
      </c>
      <c r="K2379" s="11" t="s">
        <v>28</v>
      </c>
      <c r="L2379" s="11" t="s">
        <v>43</v>
      </c>
      <c r="M2379" s="9" t="s">
        <v>44</v>
      </c>
      <c r="N2379" s="9" t="s">
        <v>31</v>
      </c>
      <c r="O2379" s="11" t="s">
        <v>32</v>
      </c>
      <c r="P2379" s="11" t="s">
        <v>22</v>
      </c>
      <c r="Q2379" s="11" t="s">
        <v>11373</v>
      </c>
      <c r="R2379" s="11" t="s">
        <v>46</v>
      </c>
      <c r="S2379" s="9" t="s">
        <v>11374</v>
      </c>
      <c r="T2379" s="9" t="s">
        <v>8483</v>
      </c>
    </row>
    <row r="2380" customHeight="1" spans="1:20">
      <c r="A2380" s="10">
        <v>45203</v>
      </c>
      <c r="B2380" s="9" t="s">
        <v>11375</v>
      </c>
      <c r="C2380" s="9" t="s">
        <v>783</v>
      </c>
      <c r="D2380" s="11" t="s">
        <v>22</v>
      </c>
      <c r="E2380" s="9" t="s">
        <v>11376</v>
      </c>
      <c r="F2380" s="9" t="s">
        <v>11377</v>
      </c>
      <c r="G2380" s="11" t="s">
        <v>69</v>
      </c>
      <c r="H2380" s="11" t="s">
        <v>148</v>
      </c>
      <c r="I2380" s="11" t="s">
        <v>111</v>
      </c>
      <c r="J2380" s="11" t="s">
        <v>27</v>
      </c>
      <c r="K2380" s="11" t="s">
        <v>28</v>
      </c>
      <c r="L2380" s="11" t="s">
        <v>43</v>
      </c>
      <c r="M2380" s="9" t="s">
        <v>30</v>
      </c>
      <c r="N2380" s="9" t="s">
        <v>743</v>
      </c>
      <c r="O2380" s="11" t="s">
        <v>32</v>
      </c>
      <c r="P2380" s="11" t="s">
        <v>22</v>
      </c>
      <c r="Q2380" s="11" t="s">
        <v>11378</v>
      </c>
      <c r="R2380" s="11" t="s">
        <v>46</v>
      </c>
      <c r="S2380" s="9" t="s">
        <v>11379</v>
      </c>
      <c r="T2380" s="9" t="s">
        <v>11380</v>
      </c>
    </row>
    <row r="2381" customHeight="1" spans="1:20">
      <c r="A2381" s="10">
        <v>45203</v>
      </c>
      <c r="B2381" s="9" t="s">
        <v>11381</v>
      </c>
      <c r="C2381" s="9" t="s">
        <v>2868</v>
      </c>
      <c r="D2381" s="11" t="s">
        <v>22</v>
      </c>
      <c r="E2381" s="9" t="s">
        <v>11337</v>
      </c>
      <c r="F2381" s="9" t="s">
        <v>8434</v>
      </c>
      <c r="G2381" s="11" t="s">
        <v>82</v>
      </c>
      <c r="H2381" s="11" t="s">
        <v>22</v>
      </c>
      <c r="I2381" s="11" t="s">
        <v>11382</v>
      </c>
      <c r="J2381" s="11" t="s">
        <v>27</v>
      </c>
      <c r="K2381" s="11" t="s">
        <v>28</v>
      </c>
      <c r="L2381" s="11" t="s">
        <v>43</v>
      </c>
      <c r="M2381" s="9" t="s">
        <v>30</v>
      </c>
      <c r="N2381" s="9" t="s">
        <v>31</v>
      </c>
      <c r="O2381" s="11" t="s">
        <v>32</v>
      </c>
      <c r="P2381" s="11" t="s">
        <v>22</v>
      </c>
      <c r="Q2381" s="11" t="s">
        <v>11383</v>
      </c>
      <c r="R2381" s="11" t="s">
        <v>11382</v>
      </c>
      <c r="S2381" s="9" t="s">
        <v>11384</v>
      </c>
      <c r="T2381" s="9" t="s">
        <v>11385</v>
      </c>
    </row>
    <row r="2382" customHeight="1" spans="1:20">
      <c r="A2382" s="10">
        <v>45203</v>
      </c>
      <c r="B2382" s="9" t="s">
        <v>11386</v>
      </c>
      <c r="C2382" s="9" t="s">
        <v>2825</v>
      </c>
      <c r="D2382" s="11" t="s">
        <v>22</v>
      </c>
      <c r="E2382" s="9" t="s">
        <v>11387</v>
      </c>
      <c r="F2382" s="9" t="s">
        <v>11388</v>
      </c>
      <c r="G2382" s="11" t="s">
        <v>82</v>
      </c>
      <c r="H2382" s="11" t="s">
        <v>22</v>
      </c>
      <c r="I2382" s="11" t="s">
        <v>241</v>
      </c>
      <c r="J2382" s="11" t="s">
        <v>27</v>
      </c>
      <c r="K2382" s="11" t="s">
        <v>28</v>
      </c>
      <c r="L2382" s="11" t="s">
        <v>43</v>
      </c>
      <c r="M2382" s="9" t="s">
        <v>44</v>
      </c>
      <c r="N2382" s="9" t="s">
        <v>31</v>
      </c>
      <c r="O2382" s="11" t="s">
        <v>32</v>
      </c>
      <c r="P2382" s="11" t="s">
        <v>22</v>
      </c>
      <c r="Q2382" s="11" t="s">
        <v>11389</v>
      </c>
      <c r="R2382" s="11" t="s">
        <v>46</v>
      </c>
      <c r="S2382" s="9" t="s">
        <v>11390</v>
      </c>
      <c r="T2382" s="9" t="s">
        <v>11391</v>
      </c>
    </row>
    <row r="2383" customHeight="1" spans="1:20">
      <c r="A2383" s="10">
        <v>45203</v>
      </c>
      <c r="B2383" s="9" t="s">
        <v>11392</v>
      </c>
      <c r="C2383" s="9" t="s">
        <v>4902</v>
      </c>
      <c r="D2383" s="11" t="s">
        <v>22</v>
      </c>
      <c r="E2383" s="9" t="s">
        <v>11393</v>
      </c>
      <c r="F2383" s="9" t="s">
        <v>11394</v>
      </c>
      <c r="G2383" s="11" t="s">
        <v>130</v>
      </c>
      <c r="H2383" s="11" t="s">
        <v>22</v>
      </c>
      <c r="I2383" s="11" t="s">
        <v>97</v>
      </c>
      <c r="J2383" s="11" t="s">
        <v>27</v>
      </c>
      <c r="K2383" s="11" t="s">
        <v>28</v>
      </c>
      <c r="L2383" s="11" t="s">
        <v>43</v>
      </c>
      <c r="M2383" s="9" t="s">
        <v>30</v>
      </c>
      <c r="N2383" s="9" t="s">
        <v>31</v>
      </c>
      <c r="O2383" s="11" t="s">
        <v>32</v>
      </c>
      <c r="P2383" s="11" t="s">
        <v>22</v>
      </c>
      <c r="Q2383" s="11" t="s">
        <v>11395</v>
      </c>
      <c r="R2383" s="11" t="s">
        <v>46</v>
      </c>
      <c r="S2383" s="9" t="s">
        <v>11396</v>
      </c>
      <c r="T2383" s="9" t="s">
        <v>11397</v>
      </c>
    </row>
    <row r="2384" customHeight="1" spans="1:20">
      <c r="A2384" s="10">
        <v>45203</v>
      </c>
      <c r="B2384" s="9" t="s">
        <v>11398</v>
      </c>
      <c r="C2384" s="9" t="s">
        <v>817</v>
      </c>
      <c r="D2384" s="11" t="s">
        <v>22</v>
      </c>
      <c r="E2384" s="9" t="s">
        <v>11399</v>
      </c>
      <c r="F2384" s="9" t="s">
        <v>11400</v>
      </c>
      <c r="G2384" s="11" t="s">
        <v>62</v>
      </c>
      <c r="H2384" s="11" t="s">
        <v>22</v>
      </c>
      <c r="I2384" s="11" t="s">
        <v>1181</v>
      </c>
      <c r="J2384" s="11" t="s">
        <v>27</v>
      </c>
      <c r="K2384" s="11" t="s">
        <v>76</v>
      </c>
      <c r="L2384" s="11" t="s">
        <v>43</v>
      </c>
      <c r="M2384" s="9" t="s">
        <v>30</v>
      </c>
      <c r="N2384" s="9" t="s">
        <v>31</v>
      </c>
      <c r="O2384" s="11" t="s">
        <v>32</v>
      </c>
      <c r="P2384" s="11" t="s">
        <v>22</v>
      </c>
      <c r="Q2384" s="11" t="s">
        <v>11401</v>
      </c>
      <c r="R2384" s="11" t="s">
        <v>46</v>
      </c>
      <c r="S2384" s="9" t="s">
        <v>11402</v>
      </c>
      <c r="T2384" s="9" t="s">
        <v>11403</v>
      </c>
    </row>
    <row r="2385" customHeight="1" spans="1:20">
      <c r="A2385" s="10">
        <v>45203</v>
      </c>
      <c r="B2385" s="9" t="s">
        <v>11404</v>
      </c>
      <c r="C2385" s="9" t="s">
        <v>4967</v>
      </c>
      <c r="D2385" s="11" t="s">
        <v>22</v>
      </c>
      <c r="E2385" s="9" t="s">
        <v>11405</v>
      </c>
      <c r="F2385" s="9" t="s">
        <v>11406</v>
      </c>
      <c r="G2385" s="11" t="s">
        <v>2152</v>
      </c>
      <c r="H2385" s="11" t="s">
        <v>148</v>
      </c>
      <c r="I2385" s="11" t="s">
        <v>42</v>
      </c>
      <c r="J2385" s="11" t="s">
        <v>27</v>
      </c>
      <c r="K2385" s="11" t="s">
        <v>28</v>
      </c>
      <c r="L2385" s="11" t="s">
        <v>43</v>
      </c>
      <c r="M2385" s="9" t="s">
        <v>44</v>
      </c>
      <c r="N2385" s="9" t="s">
        <v>31</v>
      </c>
      <c r="O2385" s="11" t="s">
        <v>32</v>
      </c>
      <c r="P2385" s="11" t="s">
        <v>22</v>
      </c>
      <c r="Q2385" s="11" t="s">
        <v>11407</v>
      </c>
      <c r="R2385" s="11" t="s">
        <v>46</v>
      </c>
      <c r="S2385" s="9" t="s">
        <v>11408</v>
      </c>
      <c r="T2385" s="9" t="s">
        <v>11409</v>
      </c>
    </row>
    <row r="2386" customHeight="1" spans="1:20">
      <c r="A2386" s="10">
        <v>45203</v>
      </c>
      <c r="B2386" s="9" t="s">
        <v>11410</v>
      </c>
      <c r="C2386" s="9" t="s">
        <v>7176</v>
      </c>
      <c r="D2386" s="11" t="s">
        <v>22</v>
      </c>
      <c r="E2386" s="9" t="s">
        <v>11411</v>
      </c>
      <c r="F2386" s="9" t="s">
        <v>11412</v>
      </c>
      <c r="G2386" s="11" t="s">
        <v>130</v>
      </c>
      <c r="H2386" s="11" t="s">
        <v>110</v>
      </c>
      <c r="I2386" s="11" t="s">
        <v>931</v>
      </c>
      <c r="J2386" s="11" t="s">
        <v>27</v>
      </c>
      <c r="K2386" s="11" t="s">
        <v>28</v>
      </c>
      <c r="L2386" s="11" t="s">
        <v>43</v>
      </c>
      <c r="M2386" s="9" t="s">
        <v>44</v>
      </c>
      <c r="N2386" s="9" t="s">
        <v>31</v>
      </c>
      <c r="O2386" s="11" t="s">
        <v>32</v>
      </c>
      <c r="P2386" s="11" t="s">
        <v>22</v>
      </c>
      <c r="Q2386" s="11" t="s">
        <v>11413</v>
      </c>
      <c r="R2386" s="11" t="s">
        <v>46</v>
      </c>
      <c r="S2386" s="9" t="s">
        <v>11414</v>
      </c>
      <c r="T2386" s="9" t="s">
        <v>11415</v>
      </c>
    </row>
    <row r="2387" customHeight="1" spans="1:20">
      <c r="A2387" s="10">
        <v>45203</v>
      </c>
      <c r="B2387" s="9" t="s">
        <v>11416</v>
      </c>
      <c r="C2387" s="9" t="s">
        <v>3638</v>
      </c>
      <c r="D2387" s="11" t="s">
        <v>22</v>
      </c>
      <c r="E2387" s="9" t="s">
        <v>11417</v>
      </c>
      <c r="F2387" s="9" t="s">
        <v>11418</v>
      </c>
      <c r="G2387" s="11" t="s">
        <v>41</v>
      </c>
      <c r="H2387" s="11" t="s">
        <v>22</v>
      </c>
      <c r="I2387" s="11" t="s">
        <v>207</v>
      </c>
      <c r="J2387" s="11" t="s">
        <v>27</v>
      </c>
      <c r="K2387" s="11" t="s">
        <v>28</v>
      </c>
      <c r="L2387" s="11" t="s">
        <v>43</v>
      </c>
      <c r="M2387" s="9" t="s">
        <v>30</v>
      </c>
      <c r="N2387" s="9" t="s">
        <v>31</v>
      </c>
      <c r="O2387" s="11" t="s">
        <v>32</v>
      </c>
      <c r="P2387" s="11" t="s">
        <v>22</v>
      </c>
      <c r="Q2387" s="11" t="s">
        <v>11419</v>
      </c>
      <c r="R2387" s="11" t="s">
        <v>46</v>
      </c>
      <c r="S2387" s="9" t="s">
        <v>11420</v>
      </c>
      <c r="T2387" s="9" t="s">
        <v>11421</v>
      </c>
    </row>
    <row r="2388" customHeight="1" spans="1:20">
      <c r="A2388" s="10">
        <v>45203</v>
      </c>
      <c r="B2388" s="9" t="s">
        <v>11422</v>
      </c>
      <c r="C2388" s="9" t="s">
        <v>5035</v>
      </c>
      <c r="D2388" s="11" t="s">
        <v>22</v>
      </c>
      <c r="E2388" s="9" t="s">
        <v>11423</v>
      </c>
      <c r="F2388" s="9" t="s">
        <v>11424</v>
      </c>
      <c r="G2388" s="11" t="s">
        <v>53</v>
      </c>
      <c r="H2388" s="11" t="s">
        <v>22</v>
      </c>
      <c r="I2388" s="11" t="s">
        <v>11425</v>
      </c>
      <c r="J2388" s="11" t="s">
        <v>27</v>
      </c>
      <c r="K2388" s="11" t="s">
        <v>28</v>
      </c>
      <c r="L2388" s="11" t="s">
        <v>43</v>
      </c>
      <c r="M2388" s="9" t="s">
        <v>44</v>
      </c>
      <c r="N2388" s="9" t="s">
        <v>31</v>
      </c>
      <c r="O2388" s="11" t="s">
        <v>32</v>
      </c>
      <c r="P2388" s="11" t="s">
        <v>22</v>
      </c>
      <c r="Q2388" s="11" t="s">
        <v>11426</v>
      </c>
      <c r="R2388" s="11" t="s">
        <v>8436</v>
      </c>
      <c r="S2388" s="9" t="s">
        <v>11427</v>
      </c>
      <c r="T2388" s="9" t="s">
        <v>11428</v>
      </c>
    </row>
    <row r="2389" customHeight="1" spans="1:20">
      <c r="A2389" s="10">
        <v>45203</v>
      </c>
      <c r="B2389" s="9" t="s">
        <v>11429</v>
      </c>
      <c r="C2389" s="9" t="s">
        <v>2825</v>
      </c>
      <c r="D2389" s="11" t="s">
        <v>22</v>
      </c>
      <c r="E2389" s="9" t="s">
        <v>11430</v>
      </c>
      <c r="F2389" s="9" t="s">
        <v>11431</v>
      </c>
      <c r="G2389" s="11" t="s">
        <v>82</v>
      </c>
      <c r="H2389" s="11" t="s">
        <v>22</v>
      </c>
      <c r="I2389" s="11" t="s">
        <v>8108</v>
      </c>
      <c r="J2389" s="11" t="s">
        <v>27</v>
      </c>
      <c r="K2389" s="11" t="s">
        <v>28</v>
      </c>
      <c r="L2389" s="11" t="s">
        <v>43</v>
      </c>
      <c r="M2389" s="9" t="s">
        <v>30</v>
      </c>
      <c r="N2389" s="9" t="s">
        <v>31</v>
      </c>
      <c r="O2389" s="11" t="s">
        <v>32</v>
      </c>
      <c r="P2389" s="11" t="s">
        <v>22</v>
      </c>
      <c r="Q2389" s="11" t="s">
        <v>11432</v>
      </c>
      <c r="R2389" s="11" t="s">
        <v>46</v>
      </c>
      <c r="S2389" s="9" t="s">
        <v>11433</v>
      </c>
      <c r="T2389" s="9" t="s">
        <v>11434</v>
      </c>
    </row>
    <row r="2390" customHeight="1" spans="1:20">
      <c r="A2390" s="10">
        <v>45203</v>
      </c>
      <c r="B2390" s="9" t="s">
        <v>11435</v>
      </c>
      <c r="C2390" s="9" t="s">
        <v>11436</v>
      </c>
      <c r="D2390" s="11" t="s">
        <v>22</v>
      </c>
      <c r="E2390" s="9" t="s">
        <v>11437</v>
      </c>
      <c r="F2390" s="9" t="s">
        <v>11438</v>
      </c>
      <c r="G2390" s="11" t="s">
        <v>82</v>
      </c>
      <c r="H2390" s="11" t="s">
        <v>22</v>
      </c>
      <c r="I2390" s="11" t="s">
        <v>384</v>
      </c>
      <c r="J2390" s="11" t="s">
        <v>27</v>
      </c>
      <c r="K2390" s="11" t="s">
        <v>28</v>
      </c>
      <c r="L2390" s="11" t="s">
        <v>43</v>
      </c>
      <c r="M2390" s="9" t="s">
        <v>169</v>
      </c>
      <c r="N2390" s="9" t="s">
        <v>31</v>
      </c>
      <c r="O2390" s="11" t="s">
        <v>32</v>
      </c>
      <c r="P2390" s="11" t="s">
        <v>22</v>
      </c>
      <c r="Q2390" s="11" t="s">
        <v>11439</v>
      </c>
      <c r="R2390" s="11" t="s">
        <v>46</v>
      </c>
      <c r="S2390" s="9" t="s">
        <v>11440</v>
      </c>
      <c r="T2390" s="9" t="s">
        <v>11441</v>
      </c>
    </row>
    <row r="2391" customHeight="1" spans="1:20">
      <c r="A2391" s="10">
        <v>45203</v>
      </c>
      <c r="B2391" s="9" t="s">
        <v>11442</v>
      </c>
      <c r="C2391" s="9" t="s">
        <v>1016</v>
      </c>
      <c r="D2391" s="11" t="s">
        <v>22</v>
      </c>
      <c r="E2391" s="9" t="s">
        <v>11443</v>
      </c>
      <c r="F2391" s="9" t="s">
        <v>11444</v>
      </c>
      <c r="G2391" s="11" t="s">
        <v>130</v>
      </c>
      <c r="H2391" s="11" t="s">
        <v>22</v>
      </c>
      <c r="I2391" s="11" t="s">
        <v>315</v>
      </c>
      <c r="J2391" s="11" t="s">
        <v>27</v>
      </c>
      <c r="K2391" s="11" t="s">
        <v>28</v>
      </c>
      <c r="L2391" s="11" t="s">
        <v>43</v>
      </c>
      <c r="M2391" s="9" t="s">
        <v>44</v>
      </c>
      <c r="N2391" s="9" t="s">
        <v>31</v>
      </c>
      <c r="O2391" s="11" t="s">
        <v>32</v>
      </c>
      <c r="P2391" s="11" t="s">
        <v>22</v>
      </c>
      <c r="Q2391" s="11" t="s">
        <v>11445</v>
      </c>
      <c r="R2391" s="11" t="s">
        <v>46</v>
      </c>
      <c r="S2391" s="9" t="s">
        <v>11446</v>
      </c>
      <c r="T2391" s="9" t="s">
        <v>11447</v>
      </c>
    </row>
    <row r="2392" customHeight="1" spans="1:20">
      <c r="A2392" s="10">
        <v>45203</v>
      </c>
      <c r="B2392" s="9" t="s">
        <v>11448</v>
      </c>
      <c r="C2392" s="9" t="s">
        <v>393</v>
      </c>
      <c r="D2392" s="11" t="s">
        <v>22</v>
      </c>
      <c r="E2392" s="9" t="s">
        <v>11449</v>
      </c>
      <c r="F2392" s="9" t="s">
        <v>11450</v>
      </c>
      <c r="G2392" s="11" t="s">
        <v>69</v>
      </c>
      <c r="H2392" s="11" t="s">
        <v>22</v>
      </c>
      <c r="I2392" s="11" t="s">
        <v>1713</v>
      </c>
      <c r="J2392" s="11" t="s">
        <v>27</v>
      </c>
      <c r="K2392" s="11" t="s">
        <v>76</v>
      </c>
      <c r="L2392" s="11" t="s">
        <v>43</v>
      </c>
      <c r="M2392" s="9" t="s">
        <v>30</v>
      </c>
      <c r="N2392" s="9" t="s">
        <v>31</v>
      </c>
      <c r="O2392" s="11" t="s">
        <v>32</v>
      </c>
      <c r="P2392" s="11" t="s">
        <v>22</v>
      </c>
      <c r="Q2392" s="11" t="s">
        <v>11451</v>
      </c>
      <c r="R2392" s="11" t="s">
        <v>46</v>
      </c>
      <c r="S2392" s="9" t="s">
        <v>11452</v>
      </c>
      <c r="T2392" s="9" t="s">
        <v>11453</v>
      </c>
    </row>
    <row r="2393" customHeight="1" spans="1:20">
      <c r="A2393" s="10">
        <v>45203</v>
      </c>
      <c r="B2393" s="9" t="s">
        <v>11454</v>
      </c>
      <c r="C2393" s="9" t="s">
        <v>1023</v>
      </c>
      <c r="D2393" s="11" t="s">
        <v>22</v>
      </c>
      <c r="E2393" s="9" t="s">
        <v>11455</v>
      </c>
      <c r="F2393" s="9" t="s">
        <v>11456</v>
      </c>
      <c r="G2393" s="11" t="s">
        <v>82</v>
      </c>
      <c r="H2393" s="11" t="s">
        <v>22</v>
      </c>
      <c r="I2393" s="11" t="s">
        <v>786</v>
      </c>
      <c r="J2393" s="11" t="s">
        <v>27</v>
      </c>
      <c r="K2393" s="11" t="s">
        <v>28</v>
      </c>
      <c r="L2393" s="11" t="s">
        <v>43</v>
      </c>
      <c r="M2393" s="9" t="s">
        <v>44</v>
      </c>
      <c r="N2393" s="9" t="s">
        <v>31</v>
      </c>
      <c r="O2393" s="11" t="s">
        <v>32</v>
      </c>
      <c r="P2393" s="11" t="s">
        <v>22</v>
      </c>
      <c r="Q2393" s="11" t="s">
        <v>11457</v>
      </c>
      <c r="R2393" s="11" t="s">
        <v>46</v>
      </c>
      <c r="S2393" s="9" t="s">
        <v>11458</v>
      </c>
      <c r="T2393" s="9" t="s">
        <v>11459</v>
      </c>
    </row>
    <row r="2394" customHeight="1" spans="1:20">
      <c r="A2394" s="10">
        <v>45203</v>
      </c>
      <c r="B2394" s="9" t="s">
        <v>11460</v>
      </c>
      <c r="C2394" s="9" t="s">
        <v>2825</v>
      </c>
      <c r="D2394" s="11" t="s">
        <v>22</v>
      </c>
      <c r="E2394" s="9" t="s">
        <v>11461</v>
      </c>
      <c r="F2394" s="9" t="s">
        <v>11462</v>
      </c>
      <c r="G2394" s="11" t="s">
        <v>82</v>
      </c>
      <c r="H2394" s="11" t="s">
        <v>22</v>
      </c>
      <c r="I2394" s="11" t="s">
        <v>576</v>
      </c>
      <c r="J2394" s="11" t="s">
        <v>27</v>
      </c>
      <c r="K2394" s="11" t="s">
        <v>28</v>
      </c>
      <c r="L2394" s="11" t="s">
        <v>43</v>
      </c>
      <c r="M2394" s="9" t="s">
        <v>30</v>
      </c>
      <c r="N2394" s="9" t="s">
        <v>31</v>
      </c>
      <c r="O2394" s="11" t="s">
        <v>32</v>
      </c>
      <c r="P2394" s="11" t="s">
        <v>22</v>
      </c>
      <c r="Q2394" s="11" t="s">
        <v>11463</v>
      </c>
      <c r="R2394" s="11" t="s">
        <v>46</v>
      </c>
      <c r="S2394" s="9" t="s">
        <v>11464</v>
      </c>
      <c r="T2394" s="9" t="s">
        <v>11465</v>
      </c>
    </row>
    <row r="2395" customHeight="1" spans="1:20">
      <c r="A2395" s="10">
        <v>45203</v>
      </c>
      <c r="B2395" s="9" t="s">
        <v>11466</v>
      </c>
      <c r="C2395" s="9" t="s">
        <v>646</v>
      </c>
      <c r="D2395" s="11" t="s">
        <v>22</v>
      </c>
      <c r="E2395" s="9" t="s">
        <v>11467</v>
      </c>
      <c r="F2395" s="9" t="s">
        <v>11468</v>
      </c>
      <c r="G2395" s="11" t="s">
        <v>82</v>
      </c>
      <c r="H2395" s="11" t="s">
        <v>22</v>
      </c>
      <c r="I2395" s="11" t="s">
        <v>299</v>
      </c>
      <c r="J2395" s="11" t="s">
        <v>27</v>
      </c>
      <c r="K2395" s="11" t="s">
        <v>28</v>
      </c>
      <c r="L2395" s="11" t="s">
        <v>43</v>
      </c>
      <c r="M2395" s="9" t="s">
        <v>44</v>
      </c>
      <c r="N2395" s="9" t="s">
        <v>31</v>
      </c>
      <c r="O2395" s="11" t="s">
        <v>32</v>
      </c>
      <c r="P2395" s="11" t="s">
        <v>22</v>
      </c>
      <c r="Q2395" s="11" t="s">
        <v>11469</v>
      </c>
      <c r="R2395" s="11" t="s">
        <v>46</v>
      </c>
      <c r="S2395" s="9" t="s">
        <v>11470</v>
      </c>
      <c r="T2395" s="9" t="s">
        <v>11471</v>
      </c>
    </row>
    <row r="2396" customHeight="1" spans="1:20">
      <c r="A2396" s="10">
        <v>45203</v>
      </c>
      <c r="B2396" s="9" t="s">
        <v>11472</v>
      </c>
      <c r="C2396" s="9" t="s">
        <v>5170</v>
      </c>
      <c r="D2396" s="11" t="s">
        <v>22</v>
      </c>
      <c r="E2396" s="9" t="s">
        <v>11473</v>
      </c>
      <c r="F2396" s="9" t="s">
        <v>11474</v>
      </c>
      <c r="G2396" s="11" t="s">
        <v>82</v>
      </c>
      <c r="H2396" s="11" t="s">
        <v>22</v>
      </c>
      <c r="I2396" s="11" t="s">
        <v>448</v>
      </c>
      <c r="J2396" s="11" t="s">
        <v>27</v>
      </c>
      <c r="K2396" s="11" t="s">
        <v>28</v>
      </c>
      <c r="L2396" s="11" t="s">
        <v>43</v>
      </c>
      <c r="M2396" s="9" t="s">
        <v>30</v>
      </c>
      <c r="N2396" s="9" t="s">
        <v>31</v>
      </c>
      <c r="O2396" s="11" t="s">
        <v>32</v>
      </c>
      <c r="P2396" s="11" t="s">
        <v>22</v>
      </c>
      <c r="Q2396" s="11" t="s">
        <v>11475</v>
      </c>
      <c r="R2396" s="11" t="s">
        <v>46</v>
      </c>
      <c r="S2396" s="9" t="s">
        <v>11476</v>
      </c>
      <c r="T2396" s="9" t="s">
        <v>11477</v>
      </c>
    </row>
    <row r="2397" customHeight="1" spans="1:20">
      <c r="A2397" s="10">
        <v>45203</v>
      </c>
      <c r="B2397" s="9" t="s">
        <v>11478</v>
      </c>
      <c r="C2397" s="9" t="s">
        <v>646</v>
      </c>
      <c r="D2397" s="11" t="s">
        <v>22</v>
      </c>
      <c r="E2397" s="9" t="s">
        <v>11479</v>
      </c>
      <c r="F2397" s="9" t="s">
        <v>11480</v>
      </c>
      <c r="G2397" s="11" t="s">
        <v>41</v>
      </c>
      <c r="H2397" s="11" t="s">
        <v>22</v>
      </c>
      <c r="I2397" s="11" t="s">
        <v>175</v>
      </c>
      <c r="J2397" s="11" t="s">
        <v>27</v>
      </c>
      <c r="K2397" s="11" t="s">
        <v>28</v>
      </c>
      <c r="L2397" s="11" t="s">
        <v>43</v>
      </c>
      <c r="M2397" s="9" t="s">
        <v>30</v>
      </c>
      <c r="N2397" s="9" t="s">
        <v>31</v>
      </c>
      <c r="O2397" s="11" t="s">
        <v>32</v>
      </c>
      <c r="P2397" s="11" t="s">
        <v>22</v>
      </c>
      <c r="Q2397" s="11" t="s">
        <v>11481</v>
      </c>
      <c r="R2397" s="11" t="s">
        <v>46</v>
      </c>
      <c r="S2397" s="9" t="s">
        <v>11482</v>
      </c>
      <c r="T2397" s="9" t="s">
        <v>11483</v>
      </c>
    </row>
    <row r="2398" customHeight="1" spans="1:20">
      <c r="A2398" s="10">
        <v>45203</v>
      </c>
      <c r="B2398" s="9" t="s">
        <v>11484</v>
      </c>
      <c r="C2398" s="9" t="s">
        <v>817</v>
      </c>
      <c r="D2398" s="11" t="s">
        <v>22</v>
      </c>
      <c r="E2398" s="9" t="s">
        <v>11485</v>
      </c>
      <c r="F2398" s="9" t="s">
        <v>11486</v>
      </c>
      <c r="G2398" s="11" t="s">
        <v>82</v>
      </c>
      <c r="H2398" s="11" t="s">
        <v>22</v>
      </c>
      <c r="I2398" s="11" t="s">
        <v>786</v>
      </c>
      <c r="J2398" s="11" t="s">
        <v>27</v>
      </c>
      <c r="K2398" s="11" t="s">
        <v>28</v>
      </c>
      <c r="L2398" s="11" t="s">
        <v>43</v>
      </c>
      <c r="M2398" s="9" t="s">
        <v>44</v>
      </c>
      <c r="N2398" s="9" t="s">
        <v>31</v>
      </c>
      <c r="O2398" s="11" t="s">
        <v>32</v>
      </c>
      <c r="P2398" s="11" t="s">
        <v>22</v>
      </c>
      <c r="Q2398" s="11" t="s">
        <v>11487</v>
      </c>
      <c r="R2398" s="11" t="s">
        <v>46</v>
      </c>
      <c r="S2398" s="9" t="s">
        <v>11488</v>
      </c>
      <c r="T2398" s="9" t="s">
        <v>11489</v>
      </c>
    </row>
    <row r="2399" customHeight="1" spans="1:20">
      <c r="A2399" s="10">
        <v>45203</v>
      </c>
      <c r="B2399" s="9" t="s">
        <v>11490</v>
      </c>
      <c r="C2399" s="9" t="s">
        <v>817</v>
      </c>
      <c r="D2399" s="11" t="s">
        <v>22</v>
      </c>
      <c r="E2399" s="9" t="s">
        <v>11491</v>
      </c>
      <c r="F2399" s="9" t="s">
        <v>11492</v>
      </c>
      <c r="G2399" s="11" t="s">
        <v>53</v>
      </c>
      <c r="H2399" s="11" t="s">
        <v>110</v>
      </c>
      <c r="I2399" s="11" t="s">
        <v>315</v>
      </c>
      <c r="J2399" s="11" t="s">
        <v>27</v>
      </c>
      <c r="K2399" s="11" t="s">
        <v>28</v>
      </c>
      <c r="L2399" s="11" t="s">
        <v>43</v>
      </c>
      <c r="M2399" s="9" t="s">
        <v>44</v>
      </c>
      <c r="N2399" s="9" t="s">
        <v>31</v>
      </c>
      <c r="O2399" s="11" t="s">
        <v>32</v>
      </c>
      <c r="P2399" s="11" t="s">
        <v>22</v>
      </c>
      <c r="Q2399" s="11" t="s">
        <v>11493</v>
      </c>
      <c r="R2399" s="11" t="s">
        <v>46</v>
      </c>
      <c r="S2399" s="9" t="s">
        <v>11494</v>
      </c>
      <c r="T2399" s="9" t="s">
        <v>11495</v>
      </c>
    </row>
    <row r="2400" customHeight="1" spans="1:20">
      <c r="A2400" s="10">
        <v>45203</v>
      </c>
      <c r="B2400" s="9" t="s">
        <v>11496</v>
      </c>
      <c r="C2400" s="9" t="s">
        <v>6257</v>
      </c>
      <c r="D2400" s="11" t="s">
        <v>22</v>
      </c>
      <c r="E2400" s="9" t="s">
        <v>11497</v>
      </c>
      <c r="F2400" s="9" t="s">
        <v>11498</v>
      </c>
      <c r="G2400" s="11" t="s">
        <v>82</v>
      </c>
      <c r="H2400" s="11" t="s">
        <v>22</v>
      </c>
      <c r="I2400" s="11" t="s">
        <v>315</v>
      </c>
      <c r="J2400" s="11" t="s">
        <v>27</v>
      </c>
      <c r="K2400" s="11" t="s">
        <v>28</v>
      </c>
      <c r="L2400" s="11" t="s">
        <v>43</v>
      </c>
      <c r="M2400" s="9" t="s">
        <v>169</v>
      </c>
      <c r="N2400" s="9" t="s">
        <v>31</v>
      </c>
      <c r="O2400" s="11" t="s">
        <v>32</v>
      </c>
      <c r="P2400" s="11" t="s">
        <v>22</v>
      </c>
      <c r="Q2400" s="11" t="s">
        <v>11499</v>
      </c>
      <c r="R2400" s="11" t="s">
        <v>46</v>
      </c>
      <c r="S2400" s="9" t="s">
        <v>11500</v>
      </c>
      <c r="T2400" s="9" t="s">
        <v>11501</v>
      </c>
    </row>
    <row r="2401" customHeight="1" spans="1:20">
      <c r="A2401" s="10">
        <v>45203</v>
      </c>
      <c r="B2401" s="9" t="s">
        <v>11502</v>
      </c>
      <c r="C2401" s="9" t="s">
        <v>2825</v>
      </c>
      <c r="D2401" s="11" t="s">
        <v>22</v>
      </c>
      <c r="E2401" s="9" t="s">
        <v>11503</v>
      </c>
      <c r="F2401" s="9" t="s">
        <v>11504</v>
      </c>
      <c r="G2401" s="11" t="s">
        <v>82</v>
      </c>
      <c r="H2401" s="11" t="s">
        <v>22</v>
      </c>
      <c r="I2401" s="11" t="s">
        <v>253</v>
      </c>
      <c r="J2401" s="11" t="s">
        <v>27</v>
      </c>
      <c r="K2401" s="11" t="s">
        <v>28</v>
      </c>
      <c r="L2401" s="11" t="s">
        <v>43</v>
      </c>
      <c r="M2401" s="9" t="s">
        <v>44</v>
      </c>
      <c r="N2401" s="9" t="s">
        <v>31</v>
      </c>
      <c r="O2401" s="11" t="s">
        <v>32</v>
      </c>
      <c r="P2401" s="11" t="s">
        <v>22</v>
      </c>
      <c r="Q2401" s="11" t="s">
        <v>11505</v>
      </c>
      <c r="R2401" s="11" t="s">
        <v>46</v>
      </c>
      <c r="S2401" s="9" t="s">
        <v>11506</v>
      </c>
      <c r="T2401" s="9" t="s">
        <v>9576</v>
      </c>
    </row>
    <row r="2402" customHeight="1" spans="1:20">
      <c r="A2402" s="10">
        <v>45203</v>
      </c>
      <c r="B2402" s="9" t="s">
        <v>11507</v>
      </c>
      <c r="C2402" s="9" t="s">
        <v>79</v>
      </c>
      <c r="D2402" s="11" t="s">
        <v>22</v>
      </c>
      <c r="E2402" s="9" t="s">
        <v>11508</v>
      </c>
      <c r="F2402" s="9" t="s">
        <v>11509</v>
      </c>
      <c r="G2402" s="11" t="s">
        <v>82</v>
      </c>
      <c r="H2402" s="11" t="s">
        <v>22</v>
      </c>
      <c r="I2402" s="11" t="s">
        <v>131</v>
      </c>
      <c r="J2402" s="11" t="s">
        <v>27</v>
      </c>
      <c r="K2402" s="11" t="s">
        <v>28</v>
      </c>
      <c r="L2402" s="11" t="s">
        <v>43</v>
      </c>
      <c r="M2402" s="9" t="s">
        <v>30</v>
      </c>
      <c r="N2402" s="9" t="s">
        <v>31</v>
      </c>
      <c r="O2402" s="11" t="s">
        <v>32</v>
      </c>
      <c r="P2402" s="11" t="s">
        <v>22</v>
      </c>
      <c r="Q2402" s="11" t="s">
        <v>11510</v>
      </c>
      <c r="R2402" s="11" t="s">
        <v>46</v>
      </c>
      <c r="S2402" s="9" t="s">
        <v>11511</v>
      </c>
      <c r="T2402" s="9" t="s">
        <v>9576</v>
      </c>
    </row>
    <row r="2403" customHeight="1" spans="1:20">
      <c r="A2403" s="10">
        <v>45203</v>
      </c>
      <c r="B2403" s="9" t="s">
        <v>11512</v>
      </c>
      <c r="C2403" s="9" t="s">
        <v>1475</v>
      </c>
      <c r="D2403" s="11" t="s">
        <v>22</v>
      </c>
      <c r="E2403" s="9" t="s">
        <v>11513</v>
      </c>
      <c r="F2403" s="9" t="s">
        <v>11514</v>
      </c>
      <c r="G2403" s="11" t="s">
        <v>82</v>
      </c>
      <c r="H2403" s="11" t="s">
        <v>22</v>
      </c>
      <c r="I2403" s="11" t="s">
        <v>253</v>
      </c>
      <c r="J2403" s="11" t="s">
        <v>27</v>
      </c>
      <c r="K2403" s="11" t="s">
        <v>28</v>
      </c>
      <c r="L2403" s="11" t="s">
        <v>43</v>
      </c>
      <c r="M2403" s="9" t="s">
        <v>44</v>
      </c>
      <c r="N2403" s="9" t="s">
        <v>31</v>
      </c>
      <c r="O2403" s="11" t="s">
        <v>32</v>
      </c>
      <c r="P2403" s="11" t="s">
        <v>22</v>
      </c>
      <c r="Q2403" s="11" t="s">
        <v>11515</v>
      </c>
      <c r="R2403" s="11" t="s">
        <v>46</v>
      </c>
      <c r="S2403" s="9" t="s">
        <v>11516</v>
      </c>
      <c r="T2403" s="9" t="s">
        <v>11517</v>
      </c>
    </row>
    <row r="2404" customHeight="1" spans="1:20">
      <c r="A2404" s="10">
        <v>45203</v>
      </c>
      <c r="B2404" s="9" t="s">
        <v>11518</v>
      </c>
      <c r="C2404" s="9" t="s">
        <v>2825</v>
      </c>
      <c r="D2404" s="11" t="s">
        <v>22</v>
      </c>
      <c r="E2404" s="9" t="s">
        <v>11519</v>
      </c>
      <c r="F2404" s="9" t="s">
        <v>11520</v>
      </c>
      <c r="G2404" s="11" t="s">
        <v>82</v>
      </c>
      <c r="H2404" s="11" t="s">
        <v>22</v>
      </c>
      <c r="I2404" s="11" t="s">
        <v>384</v>
      </c>
      <c r="J2404" s="11" t="s">
        <v>27</v>
      </c>
      <c r="K2404" s="11" t="s">
        <v>28</v>
      </c>
      <c r="L2404" s="11" t="s">
        <v>43</v>
      </c>
      <c r="M2404" s="9" t="s">
        <v>44</v>
      </c>
      <c r="N2404" s="9" t="s">
        <v>31</v>
      </c>
      <c r="O2404" s="11" t="s">
        <v>32</v>
      </c>
      <c r="P2404" s="11" t="s">
        <v>22</v>
      </c>
      <c r="Q2404" s="11" t="s">
        <v>11521</v>
      </c>
      <c r="R2404" s="11" t="s">
        <v>46</v>
      </c>
      <c r="S2404" s="9" t="s">
        <v>11522</v>
      </c>
      <c r="T2404" s="9" t="s">
        <v>11523</v>
      </c>
    </row>
    <row r="2405" customHeight="1" spans="1:20">
      <c r="A2405" s="10">
        <v>45203</v>
      </c>
      <c r="B2405" s="9" t="s">
        <v>11524</v>
      </c>
      <c r="C2405" s="9" t="s">
        <v>646</v>
      </c>
      <c r="D2405" s="11" t="s">
        <v>22</v>
      </c>
      <c r="E2405" s="9" t="s">
        <v>11525</v>
      </c>
      <c r="F2405" s="9" t="s">
        <v>11526</v>
      </c>
      <c r="G2405" s="11" t="s">
        <v>130</v>
      </c>
      <c r="H2405" s="11" t="s">
        <v>22</v>
      </c>
      <c r="I2405" s="11" t="s">
        <v>315</v>
      </c>
      <c r="J2405" s="11" t="s">
        <v>27</v>
      </c>
      <c r="K2405" s="11" t="s">
        <v>28</v>
      </c>
      <c r="L2405" s="11" t="s">
        <v>43</v>
      </c>
      <c r="M2405" s="9" t="s">
        <v>44</v>
      </c>
      <c r="N2405" s="9" t="s">
        <v>31</v>
      </c>
      <c r="O2405" s="11" t="s">
        <v>32</v>
      </c>
      <c r="P2405" s="11" t="s">
        <v>22</v>
      </c>
      <c r="Q2405" s="11" t="s">
        <v>11527</v>
      </c>
      <c r="R2405" s="11" t="s">
        <v>46</v>
      </c>
      <c r="S2405" s="9" t="s">
        <v>11528</v>
      </c>
      <c r="T2405" s="9" t="s">
        <v>11529</v>
      </c>
    </row>
    <row r="2406" customHeight="1" spans="1:20">
      <c r="A2406" s="10">
        <v>45203</v>
      </c>
      <c r="B2406" s="9" t="s">
        <v>11530</v>
      </c>
      <c r="C2406" s="9" t="s">
        <v>7120</v>
      </c>
      <c r="D2406" s="11" t="s">
        <v>22</v>
      </c>
      <c r="E2406" s="9" t="s">
        <v>11531</v>
      </c>
      <c r="F2406" s="9" t="s">
        <v>11532</v>
      </c>
      <c r="G2406" s="11" t="s">
        <v>82</v>
      </c>
      <c r="H2406" s="11" t="s">
        <v>22</v>
      </c>
      <c r="I2406" s="11" t="s">
        <v>315</v>
      </c>
      <c r="J2406" s="11" t="s">
        <v>27</v>
      </c>
      <c r="K2406" s="11" t="s">
        <v>28</v>
      </c>
      <c r="L2406" s="11" t="s">
        <v>43</v>
      </c>
      <c r="M2406" s="9" t="s">
        <v>44</v>
      </c>
      <c r="N2406" s="9" t="s">
        <v>31</v>
      </c>
      <c r="O2406" s="11" t="s">
        <v>32</v>
      </c>
      <c r="P2406" s="11" t="s">
        <v>22</v>
      </c>
      <c r="Q2406" s="11" t="s">
        <v>11533</v>
      </c>
      <c r="R2406" s="11" t="s">
        <v>46</v>
      </c>
      <c r="S2406" s="9" t="s">
        <v>11534</v>
      </c>
      <c r="T2406" s="9" t="s">
        <v>11535</v>
      </c>
    </row>
    <row r="2407" customHeight="1" spans="1:20">
      <c r="A2407" s="10">
        <v>45203</v>
      </c>
      <c r="B2407" s="9" t="s">
        <v>11536</v>
      </c>
      <c r="C2407" s="9" t="s">
        <v>9317</v>
      </c>
      <c r="D2407" s="11" t="s">
        <v>22</v>
      </c>
      <c r="E2407" s="9" t="s">
        <v>11537</v>
      </c>
      <c r="F2407" s="9" t="s">
        <v>11538</v>
      </c>
      <c r="G2407" s="11" t="s">
        <v>69</v>
      </c>
      <c r="H2407" s="11" t="s">
        <v>22</v>
      </c>
      <c r="I2407" s="11" t="s">
        <v>131</v>
      </c>
      <c r="J2407" s="11" t="s">
        <v>27</v>
      </c>
      <c r="K2407" s="11" t="s">
        <v>76</v>
      </c>
      <c r="L2407" s="11" t="s">
        <v>43</v>
      </c>
      <c r="M2407" s="9" t="s">
        <v>44</v>
      </c>
      <c r="N2407" s="9" t="s">
        <v>31</v>
      </c>
      <c r="O2407" s="11" t="s">
        <v>32</v>
      </c>
      <c r="P2407" s="11" t="s">
        <v>22</v>
      </c>
      <c r="Q2407" s="11" t="s">
        <v>11539</v>
      </c>
      <c r="R2407" s="11" t="s">
        <v>46</v>
      </c>
      <c r="S2407" s="9" t="s">
        <v>11540</v>
      </c>
      <c r="T2407" s="9" t="s">
        <v>11541</v>
      </c>
    </row>
    <row r="2408" customHeight="1" spans="1:20">
      <c r="A2408" s="10">
        <v>45203</v>
      </c>
      <c r="B2408" s="9" t="s">
        <v>11542</v>
      </c>
      <c r="C2408" s="9" t="s">
        <v>5035</v>
      </c>
      <c r="D2408" s="11" t="s">
        <v>22</v>
      </c>
      <c r="E2408" s="9" t="s">
        <v>11423</v>
      </c>
      <c r="F2408" s="9" t="s">
        <v>11424</v>
      </c>
      <c r="G2408" s="11" t="s">
        <v>53</v>
      </c>
      <c r="H2408" s="11" t="s">
        <v>22</v>
      </c>
      <c r="I2408" s="11" t="s">
        <v>11382</v>
      </c>
      <c r="J2408" s="11" t="s">
        <v>27</v>
      </c>
      <c r="K2408" s="11" t="s">
        <v>28</v>
      </c>
      <c r="L2408" s="11" t="s">
        <v>43</v>
      </c>
      <c r="M2408" s="9" t="s">
        <v>44</v>
      </c>
      <c r="N2408" s="9" t="s">
        <v>31</v>
      </c>
      <c r="O2408" s="11" t="s">
        <v>32</v>
      </c>
      <c r="P2408" s="11" t="s">
        <v>22</v>
      </c>
      <c r="Q2408" s="11" t="s">
        <v>11543</v>
      </c>
      <c r="R2408" s="11" t="s">
        <v>11382</v>
      </c>
      <c r="S2408" s="9" t="s">
        <v>11544</v>
      </c>
      <c r="T2408" s="9" t="s">
        <v>11545</v>
      </c>
    </row>
    <row r="2409" customHeight="1" spans="1:20">
      <c r="A2409" s="10">
        <v>45203</v>
      </c>
      <c r="B2409" s="9" t="s">
        <v>11546</v>
      </c>
      <c r="C2409" s="9" t="s">
        <v>817</v>
      </c>
      <c r="D2409" s="11" t="s">
        <v>22</v>
      </c>
      <c r="E2409" s="9" t="s">
        <v>11547</v>
      </c>
      <c r="F2409" s="9" t="s">
        <v>11051</v>
      </c>
      <c r="G2409" s="11" t="s">
        <v>53</v>
      </c>
      <c r="H2409" s="11" t="s">
        <v>22</v>
      </c>
      <c r="I2409" s="11" t="s">
        <v>235</v>
      </c>
      <c r="J2409" s="11" t="s">
        <v>27</v>
      </c>
      <c r="K2409" s="11" t="s">
        <v>28</v>
      </c>
      <c r="L2409" s="11" t="s">
        <v>43</v>
      </c>
      <c r="M2409" s="9" t="s">
        <v>44</v>
      </c>
      <c r="N2409" s="9" t="s">
        <v>31</v>
      </c>
      <c r="O2409" s="11" t="s">
        <v>32</v>
      </c>
      <c r="P2409" s="11" t="s">
        <v>22</v>
      </c>
      <c r="Q2409" s="11" t="s">
        <v>11548</v>
      </c>
      <c r="R2409" s="11" t="s">
        <v>46</v>
      </c>
      <c r="S2409" s="9" t="s">
        <v>11549</v>
      </c>
      <c r="T2409" s="9" t="s">
        <v>11550</v>
      </c>
    </row>
    <row r="2410" customHeight="1" spans="1:20">
      <c r="A2410" s="10">
        <v>45203</v>
      </c>
      <c r="B2410" s="9" t="s">
        <v>11551</v>
      </c>
      <c r="C2410" s="9" t="s">
        <v>393</v>
      </c>
      <c r="D2410" s="11" t="s">
        <v>22</v>
      </c>
      <c r="E2410" s="9" t="s">
        <v>11552</v>
      </c>
      <c r="F2410" s="9" t="s">
        <v>11553</v>
      </c>
      <c r="G2410" s="11" t="s">
        <v>130</v>
      </c>
      <c r="H2410" s="11" t="s">
        <v>22</v>
      </c>
      <c r="I2410" s="11" t="s">
        <v>131</v>
      </c>
      <c r="J2410" s="11" t="s">
        <v>27</v>
      </c>
      <c r="K2410" s="11" t="s">
        <v>28</v>
      </c>
      <c r="L2410" s="11" t="s">
        <v>43</v>
      </c>
      <c r="M2410" s="9" t="s">
        <v>44</v>
      </c>
      <c r="N2410" s="9" t="s">
        <v>31</v>
      </c>
      <c r="O2410" s="11" t="s">
        <v>32</v>
      </c>
      <c r="P2410" s="11" t="s">
        <v>22</v>
      </c>
      <c r="Q2410" s="11" t="s">
        <v>11554</v>
      </c>
      <c r="R2410" s="11" t="s">
        <v>46</v>
      </c>
      <c r="S2410" s="9" t="s">
        <v>11555</v>
      </c>
      <c r="T2410" s="9" t="s">
        <v>11556</v>
      </c>
    </row>
    <row r="2411" customHeight="1" spans="1:20">
      <c r="A2411" s="10">
        <v>45203</v>
      </c>
      <c r="B2411" s="9" t="s">
        <v>11557</v>
      </c>
      <c r="C2411" s="9" t="s">
        <v>7484</v>
      </c>
      <c r="D2411" s="11" t="s">
        <v>22</v>
      </c>
      <c r="E2411" s="9" t="s">
        <v>11157</v>
      </c>
      <c r="F2411" s="9" t="s">
        <v>11158</v>
      </c>
      <c r="G2411" s="11" t="s">
        <v>82</v>
      </c>
      <c r="H2411" s="11" t="s">
        <v>22</v>
      </c>
      <c r="I2411" s="11" t="s">
        <v>26</v>
      </c>
      <c r="J2411" s="11" t="s">
        <v>27</v>
      </c>
      <c r="K2411" s="11" t="s">
        <v>28</v>
      </c>
      <c r="L2411" s="11" t="s">
        <v>29</v>
      </c>
      <c r="M2411" s="9" t="s">
        <v>30</v>
      </c>
      <c r="N2411" s="9" t="s">
        <v>31</v>
      </c>
      <c r="O2411" s="11" t="s">
        <v>32</v>
      </c>
      <c r="P2411" s="11" t="s">
        <v>22</v>
      </c>
      <c r="Q2411" s="11" t="s">
        <v>11558</v>
      </c>
      <c r="R2411" s="11" t="s">
        <v>34</v>
      </c>
      <c r="S2411" s="9" t="s">
        <v>11559</v>
      </c>
      <c r="T2411" s="9" t="s">
        <v>11560</v>
      </c>
    </row>
    <row r="2412" customHeight="1" spans="1:20">
      <c r="A2412" s="10">
        <v>45203</v>
      </c>
      <c r="B2412" s="9" t="s">
        <v>11561</v>
      </c>
      <c r="C2412" s="9" t="s">
        <v>837</v>
      </c>
      <c r="D2412" s="11" t="s">
        <v>22</v>
      </c>
      <c r="E2412" s="9" t="s">
        <v>11562</v>
      </c>
      <c r="F2412" s="9" t="s">
        <v>11563</v>
      </c>
      <c r="G2412" s="11" t="s">
        <v>41</v>
      </c>
      <c r="H2412" s="11" t="s">
        <v>22</v>
      </c>
      <c r="I2412" s="11" t="s">
        <v>26</v>
      </c>
      <c r="J2412" s="11" t="s">
        <v>27</v>
      </c>
      <c r="K2412" s="11" t="s">
        <v>76</v>
      </c>
      <c r="L2412" s="11" t="s">
        <v>29</v>
      </c>
      <c r="M2412" s="9" t="s">
        <v>30</v>
      </c>
      <c r="N2412" s="9" t="s">
        <v>31</v>
      </c>
      <c r="O2412" s="11" t="s">
        <v>32</v>
      </c>
      <c r="P2412" s="11" t="s">
        <v>22</v>
      </c>
      <c r="Q2412" s="11" t="s">
        <v>11564</v>
      </c>
      <c r="R2412" s="11" t="s">
        <v>34</v>
      </c>
      <c r="S2412" s="9" t="s">
        <v>11565</v>
      </c>
      <c r="T2412" s="9" t="s">
        <v>11566</v>
      </c>
    </row>
    <row r="2413" customHeight="1" spans="1:20">
      <c r="A2413" s="10">
        <v>45203</v>
      </c>
      <c r="B2413" s="9" t="s">
        <v>11567</v>
      </c>
      <c r="C2413" s="9" t="s">
        <v>3870</v>
      </c>
      <c r="D2413" s="11" t="s">
        <v>22</v>
      </c>
      <c r="E2413" s="9" t="s">
        <v>11568</v>
      </c>
      <c r="F2413" s="9" t="s">
        <v>11569</v>
      </c>
      <c r="G2413" s="11" t="s">
        <v>82</v>
      </c>
      <c r="H2413" s="11" t="s">
        <v>22</v>
      </c>
      <c r="I2413" s="11" t="s">
        <v>26</v>
      </c>
      <c r="J2413" s="11" t="s">
        <v>27</v>
      </c>
      <c r="K2413" s="11" t="s">
        <v>28</v>
      </c>
      <c r="L2413" s="11" t="s">
        <v>29</v>
      </c>
      <c r="M2413" s="9" t="s">
        <v>30</v>
      </c>
      <c r="N2413" s="9" t="s">
        <v>31</v>
      </c>
      <c r="O2413" s="11" t="s">
        <v>32</v>
      </c>
      <c r="P2413" s="11" t="s">
        <v>22</v>
      </c>
      <c r="Q2413" s="11" t="s">
        <v>11570</v>
      </c>
      <c r="R2413" s="11" t="s">
        <v>34</v>
      </c>
      <c r="S2413" s="9" t="s">
        <v>11571</v>
      </c>
      <c r="T2413" s="9" t="s">
        <v>11572</v>
      </c>
    </row>
    <row r="2414" customHeight="1" spans="1:20">
      <c r="A2414" s="10">
        <v>45203</v>
      </c>
      <c r="B2414" s="9" t="s">
        <v>11573</v>
      </c>
      <c r="C2414" s="9" t="s">
        <v>59</v>
      </c>
      <c r="D2414" s="11" t="s">
        <v>22</v>
      </c>
      <c r="E2414" s="9" t="s">
        <v>11574</v>
      </c>
      <c r="F2414" s="9" t="s">
        <v>11575</v>
      </c>
      <c r="G2414" s="11" t="s">
        <v>82</v>
      </c>
      <c r="H2414" s="11" t="s">
        <v>22</v>
      </c>
      <c r="I2414" s="11" t="s">
        <v>26</v>
      </c>
      <c r="J2414" s="11" t="s">
        <v>27</v>
      </c>
      <c r="K2414" s="11" t="s">
        <v>28</v>
      </c>
      <c r="L2414" s="11" t="s">
        <v>29</v>
      </c>
      <c r="M2414" s="9" t="s">
        <v>30</v>
      </c>
      <c r="N2414" s="9" t="s">
        <v>31</v>
      </c>
      <c r="O2414" s="11" t="s">
        <v>32</v>
      </c>
      <c r="P2414" s="11" t="s">
        <v>22</v>
      </c>
      <c r="Q2414" s="11" t="s">
        <v>11576</v>
      </c>
      <c r="R2414" s="11" t="s">
        <v>34</v>
      </c>
      <c r="S2414" s="9" t="s">
        <v>11577</v>
      </c>
      <c r="T2414" s="9" t="s">
        <v>11578</v>
      </c>
    </row>
    <row r="2415" customHeight="1" spans="1:20">
      <c r="A2415" s="10">
        <v>45203</v>
      </c>
      <c r="B2415" s="9" t="s">
        <v>11579</v>
      </c>
      <c r="C2415" s="9" t="s">
        <v>121</v>
      </c>
      <c r="D2415" s="11" t="s">
        <v>22</v>
      </c>
      <c r="E2415" s="9" t="s">
        <v>11580</v>
      </c>
      <c r="F2415" s="9" t="s">
        <v>11581</v>
      </c>
      <c r="G2415" s="11" t="s">
        <v>194</v>
      </c>
      <c r="H2415" s="11" t="s">
        <v>110</v>
      </c>
      <c r="I2415" s="11" t="s">
        <v>786</v>
      </c>
      <c r="J2415" s="11" t="s">
        <v>27</v>
      </c>
      <c r="K2415" s="11" t="s">
        <v>76</v>
      </c>
      <c r="L2415" s="11" t="s">
        <v>43</v>
      </c>
      <c r="M2415" s="9" t="s">
        <v>44</v>
      </c>
      <c r="N2415" s="9" t="s">
        <v>31</v>
      </c>
      <c r="O2415" s="11" t="s">
        <v>32</v>
      </c>
      <c r="P2415" s="11" t="s">
        <v>22</v>
      </c>
      <c r="Q2415" s="11" t="s">
        <v>11582</v>
      </c>
      <c r="R2415" s="11" t="s">
        <v>46</v>
      </c>
      <c r="S2415" s="9" t="s">
        <v>11583</v>
      </c>
      <c r="T2415" s="9" t="s">
        <v>11584</v>
      </c>
    </row>
    <row r="2416" customHeight="1" spans="1:20">
      <c r="A2416" s="10">
        <v>45203</v>
      </c>
      <c r="B2416" s="9" t="s">
        <v>11585</v>
      </c>
      <c r="C2416" s="9" t="s">
        <v>3281</v>
      </c>
      <c r="D2416" s="11" t="s">
        <v>22</v>
      </c>
      <c r="E2416" s="9" t="s">
        <v>11586</v>
      </c>
      <c r="F2416" s="9" t="s">
        <v>10993</v>
      </c>
      <c r="G2416" s="11" t="s">
        <v>41</v>
      </c>
      <c r="H2416" s="11" t="s">
        <v>22</v>
      </c>
      <c r="I2416" s="11" t="s">
        <v>83</v>
      </c>
      <c r="J2416" s="11" t="s">
        <v>27</v>
      </c>
      <c r="K2416" s="11" t="s">
        <v>28</v>
      </c>
      <c r="L2416" s="11" t="s">
        <v>43</v>
      </c>
      <c r="M2416" s="9" t="s">
        <v>30</v>
      </c>
      <c r="N2416" s="9" t="s">
        <v>31</v>
      </c>
      <c r="O2416" s="11" t="s">
        <v>32</v>
      </c>
      <c r="P2416" s="11" t="s">
        <v>22</v>
      </c>
      <c r="Q2416" s="11" t="s">
        <v>11587</v>
      </c>
      <c r="R2416" s="11" t="s">
        <v>46</v>
      </c>
      <c r="S2416" s="9" t="s">
        <v>11588</v>
      </c>
      <c r="T2416" s="9" t="s">
        <v>22</v>
      </c>
    </row>
    <row r="2417" customHeight="1" spans="1:20">
      <c r="A2417" s="10">
        <v>45203</v>
      </c>
      <c r="B2417" s="9" t="s">
        <v>11589</v>
      </c>
      <c r="C2417" s="9" t="s">
        <v>5213</v>
      </c>
      <c r="D2417" s="11" t="s">
        <v>22</v>
      </c>
      <c r="E2417" s="9" t="s">
        <v>11590</v>
      </c>
      <c r="F2417" s="9" t="s">
        <v>11591</v>
      </c>
      <c r="G2417" s="11" t="s">
        <v>130</v>
      </c>
      <c r="H2417" s="11" t="s">
        <v>22</v>
      </c>
      <c r="I2417" s="11" t="s">
        <v>1713</v>
      </c>
      <c r="J2417" s="11" t="s">
        <v>27</v>
      </c>
      <c r="K2417" s="11" t="s">
        <v>195</v>
      </c>
      <c r="L2417" s="11" t="s">
        <v>22</v>
      </c>
      <c r="M2417" s="9" t="s">
        <v>30</v>
      </c>
      <c r="N2417" s="9" t="s">
        <v>208</v>
      </c>
      <c r="O2417" s="11" t="s">
        <v>32</v>
      </c>
      <c r="P2417" s="11" t="s">
        <v>22</v>
      </c>
      <c r="Q2417" s="11" t="s">
        <v>11592</v>
      </c>
      <c r="R2417" s="11" t="s">
        <v>46</v>
      </c>
      <c r="S2417" s="9" t="s">
        <v>11593</v>
      </c>
      <c r="T2417" s="9" t="s">
        <v>22</v>
      </c>
    </row>
    <row r="2418" customHeight="1" spans="1:20">
      <c r="A2418" s="10">
        <v>45203</v>
      </c>
      <c r="B2418" s="9" t="s">
        <v>11594</v>
      </c>
      <c r="C2418" s="9" t="s">
        <v>5213</v>
      </c>
      <c r="D2418" s="11" t="s">
        <v>22</v>
      </c>
      <c r="E2418" s="9" t="s">
        <v>11595</v>
      </c>
      <c r="F2418" s="9" t="s">
        <v>11596</v>
      </c>
      <c r="G2418" s="11" t="s">
        <v>130</v>
      </c>
      <c r="H2418" s="11" t="s">
        <v>22</v>
      </c>
      <c r="I2418" s="11" t="s">
        <v>448</v>
      </c>
      <c r="J2418" s="11" t="s">
        <v>27</v>
      </c>
      <c r="K2418" s="11" t="s">
        <v>28</v>
      </c>
      <c r="L2418" s="11" t="s">
        <v>43</v>
      </c>
      <c r="M2418" s="9" t="s">
        <v>30</v>
      </c>
      <c r="N2418" s="9" t="s">
        <v>208</v>
      </c>
      <c r="O2418" s="11" t="s">
        <v>32</v>
      </c>
      <c r="P2418" s="11" t="s">
        <v>22</v>
      </c>
      <c r="Q2418" s="11" t="s">
        <v>11597</v>
      </c>
      <c r="R2418" s="11" t="s">
        <v>46</v>
      </c>
      <c r="S2418" s="9" t="s">
        <v>11598</v>
      </c>
      <c r="T2418" s="9" t="s">
        <v>22</v>
      </c>
    </row>
    <row r="2419" customHeight="1" spans="1:20">
      <c r="A2419" s="10">
        <v>45203</v>
      </c>
      <c r="B2419" s="9" t="s">
        <v>11599</v>
      </c>
      <c r="C2419" s="9" t="s">
        <v>5213</v>
      </c>
      <c r="D2419" s="11" t="s">
        <v>22</v>
      </c>
      <c r="E2419" s="9" t="s">
        <v>11590</v>
      </c>
      <c r="F2419" s="9" t="s">
        <v>11591</v>
      </c>
      <c r="G2419" s="11" t="s">
        <v>130</v>
      </c>
      <c r="H2419" s="11" t="s">
        <v>22</v>
      </c>
      <c r="I2419" s="11" t="s">
        <v>75</v>
      </c>
      <c r="J2419" s="11" t="s">
        <v>27</v>
      </c>
      <c r="K2419" s="11" t="s">
        <v>28</v>
      </c>
      <c r="L2419" s="11" t="s">
        <v>43</v>
      </c>
      <c r="M2419" s="9" t="s">
        <v>30</v>
      </c>
      <c r="N2419" s="9" t="s">
        <v>208</v>
      </c>
      <c r="O2419" s="11" t="s">
        <v>32</v>
      </c>
      <c r="P2419" s="11" t="s">
        <v>22</v>
      </c>
      <c r="Q2419" s="11" t="s">
        <v>11600</v>
      </c>
      <c r="R2419" s="11" t="s">
        <v>46</v>
      </c>
      <c r="S2419" s="9" t="s">
        <v>11601</v>
      </c>
      <c r="T2419" s="9" t="s">
        <v>22</v>
      </c>
    </row>
    <row r="2420" customHeight="1" spans="1:20">
      <c r="A2420" s="10">
        <v>45203</v>
      </c>
      <c r="B2420" s="9" t="s">
        <v>11602</v>
      </c>
      <c r="C2420" s="9" t="s">
        <v>5213</v>
      </c>
      <c r="D2420" s="11" t="s">
        <v>22</v>
      </c>
      <c r="E2420" s="9" t="s">
        <v>11603</v>
      </c>
      <c r="F2420" s="9" t="s">
        <v>11604</v>
      </c>
      <c r="G2420" s="11" t="s">
        <v>130</v>
      </c>
      <c r="H2420" s="11" t="s">
        <v>22</v>
      </c>
      <c r="I2420" s="11" t="s">
        <v>104</v>
      </c>
      <c r="J2420" s="11" t="s">
        <v>27</v>
      </c>
      <c r="K2420" s="11" t="s">
        <v>28</v>
      </c>
      <c r="L2420" s="11" t="s">
        <v>43</v>
      </c>
      <c r="M2420" s="9" t="s">
        <v>44</v>
      </c>
      <c r="N2420" s="9" t="s">
        <v>208</v>
      </c>
      <c r="O2420" s="11" t="s">
        <v>32</v>
      </c>
      <c r="P2420" s="11" t="s">
        <v>22</v>
      </c>
      <c r="Q2420" s="11" t="s">
        <v>11605</v>
      </c>
      <c r="R2420" s="11" t="s">
        <v>46</v>
      </c>
      <c r="S2420" s="9" t="s">
        <v>11606</v>
      </c>
      <c r="T2420" s="9" t="s">
        <v>11607</v>
      </c>
    </row>
    <row r="2421" customHeight="1" spans="1:20">
      <c r="A2421" s="10">
        <v>45203</v>
      </c>
      <c r="B2421" s="9" t="s">
        <v>11608</v>
      </c>
      <c r="C2421" s="9" t="s">
        <v>5213</v>
      </c>
      <c r="D2421" s="11" t="s">
        <v>22</v>
      </c>
      <c r="E2421" s="9" t="s">
        <v>11033</v>
      </c>
      <c r="F2421" s="9" t="s">
        <v>11034</v>
      </c>
      <c r="G2421" s="11" t="s">
        <v>130</v>
      </c>
      <c r="H2421" s="11" t="s">
        <v>22</v>
      </c>
      <c r="I2421" s="11" t="s">
        <v>155</v>
      </c>
      <c r="J2421" s="11" t="s">
        <v>27</v>
      </c>
      <c r="K2421" s="11" t="s">
        <v>28</v>
      </c>
      <c r="L2421" s="11" t="s">
        <v>43</v>
      </c>
      <c r="M2421" s="9" t="s">
        <v>44</v>
      </c>
      <c r="N2421" s="9" t="s">
        <v>208</v>
      </c>
      <c r="O2421" s="11" t="s">
        <v>32</v>
      </c>
      <c r="P2421" s="11" t="s">
        <v>22</v>
      </c>
      <c r="Q2421" s="11" t="s">
        <v>11609</v>
      </c>
      <c r="R2421" s="11" t="s">
        <v>46</v>
      </c>
      <c r="S2421" s="9" t="s">
        <v>11610</v>
      </c>
      <c r="T2421" s="9" t="s">
        <v>11611</v>
      </c>
    </row>
    <row r="2422" customHeight="1" spans="1:20">
      <c r="A2422" s="10">
        <v>45203</v>
      </c>
      <c r="B2422" s="9" t="s">
        <v>11612</v>
      </c>
      <c r="C2422" s="9" t="s">
        <v>5213</v>
      </c>
      <c r="D2422" s="11" t="s">
        <v>22</v>
      </c>
      <c r="E2422" s="9" t="s">
        <v>11613</v>
      </c>
      <c r="F2422" s="9" t="s">
        <v>11614</v>
      </c>
      <c r="G2422" s="11" t="s">
        <v>62</v>
      </c>
      <c r="H2422" s="11" t="s">
        <v>22</v>
      </c>
      <c r="I2422" s="11" t="s">
        <v>162</v>
      </c>
      <c r="J2422" s="11" t="s">
        <v>27</v>
      </c>
      <c r="K2422" s="11" t="s">
        <v>28</v>
      </c>
      <c r="L2422" s="11" t="s">
        <v>43</v>
      </c>
      <c r="M2422" s="9" t="s">
        <v>799</v>
      </c>
      <c r="N2422" s="9" t="s">
        <v>208</v>
      </c>
      <c r="O2422" s="11" t="s">
        <v>32</v>
      </c>
      <c r="P2422" s="11" t="s">
        <v>22</v>
      </c>
      <c r="Q2422" s="11" t="s">
        <v>11615</v>
      </c>
      <c r="R2422" s="11" t="s">
        <v>46</v>
      </c>
      <c r="S2422" s="9" t="s">
        <v>11616</v>
      </c>
      <c r="T2422" s="9" t="s">
        <v>11617</v>
      </c>
    </row>
    <row r="2423" customHeight="1" spans="1:20">
      <c r="A2423" s="10">
        <v>45203</v>
      </c>
      <c r="B2423" s="9" t="s">
        <v>11618</v>
      </c>
      <c r="C2423" s="9" t="s">
        <v>7401</v>
      </c>
      <c r="D2423" s="11" t="s">
        <v>22</v>
      </c>
      <c r="E2423" s="9" t="s">
        <v>11619</v>
      </c>
      <c r="F2423" s="9" t="s">
        <v>11620</v>
      </c>
      <c r="G2423" s="11" t="s">
        <v>53</v>
      </c>
      <c r="H2423" s="11" t="s">
        <v>22</v>
      </c>
      <c r="I2423" s="11" t="s">
        <v>277</v>
      </c>
      <c r="J2423" s="11" t="s">
        <v>27</v>
      </c>
      <c r="K2423" s="11" t="s">
        <v>28</v>
      </c>
      <c r="L2423" s="11" t="s">
        <v>43</v>
      </c>
      <c r="M2423" s="9" t="s">
        <v>44</v>
      </c>
      <c r="N2423" s="9" t="s">
        <v>208</v>
      </c>
      <c r="O2423" s="11" t="s">
        <v>32</v>
      </c>
      <c r="P2423" s="11" t="s">
        <v>22</v>
      </c>
      <c r="Q2423" s="11" t="s">
        <v>11621</v>
      </c>
      <c r="R2423" s="11" t="s">
        <v>46</v>
      </c>
      <c r="S2423" s="9" t="s">
        <v>11622</v>
      </c>
      <c r="T2423" s="9" t="s">
        <v>11623</v>
      </c>
    </row>
    <row r="2424" customHeight="1" spans="1:20">
      <c r="A2424" s="10">
        <v>45203</v>
      </c>
      <c r="B2424" s="9" t="s">
        <v>11624</v>
      </c>
      <c r="C2424" s="9" t="s">
        <v>7401</v>
      </c>
      <c r="D2424" s="11" t="s">
        <v>22</v>
      </c>
      <c r="E2424" s="9" t="s">
        <v>11625</v>
      </c>
      <c r="F2424" s="9" t="s">
        <v>11626</v>
      </c>
      <c r="G2424" s="11" t="s">
        <v>336</v>
      </c>
      <c r="H2424" s="11" t="s">
        <v>22</v>
      </c>
      <c r="I2424" s="11" t="s">
        <v>162</v>
      </c>
      <c r="J2424" s="11" t="s">
        <v>27</v>
      </c>
      <c r="K2424" s="11" t="s">
        <v>28</v>
      </c>
      <c r="L2424" s="11" t="s">
        <v>43</v>
      </c>
      <c r="M2424" s="9" t="s">
        <v>44</v>
      </c>
      <c r="N2424" s="9" t="s">
        <v>208</v>
      </c>
      <c r="O2424" s="11" t="s">
        <v>32</v>
      </c>
      <c r="P2424" s="11" t="s">
        <v>22</v>
      </c>
      <c r="Q2424" s="11" t="s">
        <v>11627</v>
      </c>
      <c r="R2424" s="11" t="s">
        <v>46</v>
      </c>
      <c r="S2424" s="9" t="s">
        <v>11628</v>
      </c>
      <c r="T2424" s="9" t="s">
        <v>11629</v>
      </c>
    </row>
    <row r="2425" customHeight="1" spans="1:20">
      <c r="A2425" s="10">
        <v>45203</v>
      </c>
      <c r="B2425" s="9" t="s">
        <v>11630</v>
      </c>
      <c r="C2425" s="9" t="s">
        <v>6728</v>
      </c>
      <c r="D2425" s="11" t="s">
        <v>22</v>
      </c>
      <c r="E2425" s="9" t="s">
        <v>11631</v>
      </c>
      <c r="F2425" s="9" t="s">
        <v>11632</v>
      </c>
      <c r="G2425" s="11" t="s">
        <v>69</v>
      </c>
      <c r="H2425" s="11" t="s">
        <v>22</v>
      </c>
      <c r="I2425" s="11" t="s">
        <v>293</v>
      </c>
      <c r="J2425" s="11" t="s">
        <v>27</v>
      </c>
      <c r="K2425" s="11" t="s">
        <v>28</v>
      </c>
      <c r="L2425" s="11" t="s">
        <v>43</v>
      </c>
      <c r="M2425" s="9" t="s">
        <v>44</v>
      </c>
      <c r="N2425" s="9" t="s">
        <v>208</v>
      </c>
      <c r="O2425" s="11" t="s">
        <v>32</v>
      </c>
      <c r="P2425" s="11" t="s">
        <v>22</v>
      </c>
      <c r="Q2425" s="11" t="s">
        <v>11633</v>
      </c>
      <c r="R2425" s="11" t="s">
        <v>46</v>
      </c>
      <c r="S2425" s="9" t="s">
        <v>11634</v>
      </c>
      <c r="T2425" s="9" t="s">
        <v>11635</v>
      </c>
    </row>
    <row r="2426" customHeight="1" spans="1:20">
      <c r="A2426" s="10">
        <v>45203</v>
      </c>
      <c r="B2426" s="9" t="s">
        <v>11636</v>
      </c>
      <c r="C2426" s="9" t="s">
        <v>5213</v>
      </c>
      <c r="D2426" s="11" t="s">
        <v>22</v>
      </c>
      <c r="E2426" s="9" t="s">
        <v>11637</v>
      </c>
      <c r="F2426" s="9" t="s">
        <v>11638</v>
      </c>
      <c r="G2426" s="11" t="s">
        <v>41</v>
      </c>
      <c r="H2426" s="11" t="s">
        <v>22</v>
      </c>
      <c r="I2426" s="11" t="s">
        <v>4047</v>
      </c>
      <c r="J2426" s="11" t="s">
        <v>27</v>
      </c>
      <c r="K2426" s="11" t="s">
        <v>28</v>
      </c>
      <c r="L2426" s="11" t="s">
        <v>29</v>
      </c>
      <c r="M2426" s="9" t="s">
        <v>44</v>
      </c>
      <c r="N2426" s="9" t="s">
        <v>208</v>
      </c>
      <c r="O2426" s="11" t="s">
        <v>32</v>
      </c>
      <c r="P2426" s="11" t="s">
        <v>22</v>
      </c>
      <c r="Q2426" s="11" t="s">
        <v>10478</v>
      </c>
      <c r="R2426" s="11" t="s">
        <v>46</v>
      </c>
      <c r="S2426" s="9" t="s">
        <v>11639</v>
      </c>
      <c r="T2426" s="9" t="s">
        <v>11640</v>
      </c>
    </row>
    <row r="2427" customHeight="1" spans="1:20">
      <c r="A2427" s="10">
        <v>45203</v>
      </c>
      <c r="B2427" s="9" t="s">
        <v>11641</v>
      </c>
      <c r="C2427" s="9" t="s">
        <v>6728</v>
      </c>
      <c r="D2427" s="11" t="s">
        <v>22</v>
      </c>
      <c r="E2427" s="9" t="s">
        <v>11642</v>
      </c>
      <c r="F2427" s="9" t="s">
        <v>11643</v>
      </c>
      <c r="G2427" s="11" t="s">
        <v>69</v>
      </c>
      <c r="H2427" s="11" t="s">
        <v>22</v>
      </c>
      <c r="I2427" s="11" t="s">
        <v>7676</v>
      </c>
      <c r="J2427" s="11" t="s">
        <v>27</v>
      </c>
      <c r="K2427" s="11" t="s">
        <v>28</v>
      </c>
      <c r="L2427" s="11" t="s">
        <v>43</v>
      </c>
      <c r="M2427" s="9" t="s">
        <v>44</v>
      </c>
      <c r="N2427" s="9" t="s">
        <v>208</v>
      </c>
      <c r="O2427" s="11" t="s">
        <v>32</v>
      </c>
      <c r="P2427" s="11" t="s">
        <v>22</v>
      </c>
      <c r="Q2427" s="11" t="s">
        <v>11644</v>
      </c>
      <c r="R2427" s="11" t="s">
        <v>46</v>
      </c>
      <c r="S2427" s="9" t="s">
        <v>11645</v>
      </c>
      <c r="T2427" s="9" t="s">
        <v>11646</v>
      </c>
    </row>
    <row r="2428" customHeight="1" spans="1:20">
      <c r="A2428" s="10">
        <v>45203</v>
      </c>
      <c r="B2428" s="9" t="s">
        <v>11647</v>
      </c>
      <c r="C2428" s="9" t="s">
        <v>7401</v>
      </c>
      <c r="D2428" s="11" t="s">
        <v>22</v>
      </c>
      <c r="E2428" s="9" t="s">
        <v>11648</v>
      </c>
      <c r="F2428" s="9" t="s">
        <v>11649</v>
      </c>
      <c r="G2428" s="11" t="s">
        <v>53</v>
      </c>
      <c r="H2428" s="11" t="s">
        <v>22</v>
      </c>
      <c r="I2428" s="11" t="s">
        <v>75</v>
      </c>
      <c r="J2428" s="11" t="s">
        <v>27</v>
      </c>
      <c r="K2428" s="11" t="s">
        <v>28</v>
      </c>
      <c r="L2428" s="11" t="s">
        <v>43</v>
      </c>
      <c r="M2428" s="9" t="s">
        <v>44</v>
      </c>
      <c r="N2428" s="9" t="s">
        <v>208</v>
      </c>
      <c r="O2428" s="11" t="s">
        <v>32</v>
      </c>
      <c r="P2428" s="11" t="s">
        <v>22</v>
      </c>
      <c r="Q2428" s="11" t="s">
        <v>11650</v>
      </c>
      <c r="R2428" s="11" t="s">
        <v>46</v>
      </c>
      <c r="S2428" s="9" t="s">
        <v>11651</v>
      </c>
      <c r="T2428" s="9" t="s">
        <v>11652</v>
      </c>
    </row>
    <row r="2429" customHeight="1" spans="1:20">
      <c r="A2429" s="10">
        <v>45203</v>
      </c>
      <c r="B2429" s="9" t="s">
        <v>11653</v>
      </c>
      <c r="C2429" s="9" t="s">
        <v>1299</v>
      </c>
      <c r="D2429" s="11" t="s">
        <v>22</v>
      </c>
      <c r="E2429" s="9" t="s">
        <v>11654</v>
      </c>
      <c r="F2429" s="9" t="s">
        <v>11655</v>
      </c>
      <c r="G2429" s="11" t="s">
        <v>25</v>
      </c>
      <c r="H2429" s="11" t="s">
        <v>22</v>
      </c>
      <c r="I2429" s="11" t="s">
        <v>511</v>
      </c>
      <c r="J2429" s="11" t="s">
        <v>27</v>
      </c>
      <c r="K2429" s="11" t="s">
        <v>28</v>
      </c>
      <c r="L2429" s="11" t="s">
        <v>43</v>
      </c>
      <c r="M2429" s="9" t="s">
        <v>44</v>
      </c>
      <c r="N2429" s="9" t="s">
        <v>208</v>
      </c>
      <c r="O2429" s="11" t="s">
        <v>32</v>
      </c>
      <c r="P2429" s="11" t="s">
        <v>22</v>
      </c>
      <c r="Q2429" s="11" t="s">
        <v>11656</v>
      </c>
      <c r="R2429" s="11" t="s">
        <v>46</v>
      </c>
      <c r="S2429" s="9" t="s">
        <v>11657</v>
      </c>
      <c r="T2429" s="9" t="s">
        <v>11658</v>
      </c>
    </row>
    <row r="2430" customHeight="1" spans="1:20">
      <c r="A2430" s="10">
        <v>45203</v>
      </c>
      <c r="B2430" s="9" t="s">
        <v>11659</v>
      </c>
      <c r="C2430" s="9" t="s">
        <v>783</v>
      </c>
      <c r="D2430" s="11" t="s">
        <v>22</v>
      </c>
      <c r="E2430" s="9" t="s">
        <v>11660</v>
      </c>
      <c r="F2430" s="9" t="s">
        <v>11661</v>
      </c>
      <c r="G2430" s="11" t="s">
        <v>82</v>
      </c>
      <c r="H2430" s="11" t="s">
        <v>22</v>
      </c>
      <c r="I2430" s="11" t="s">
        <v>4047</v>
      </c>
      <c r="J2430" s="11" t="s">
        <v>27</v>
      </c>
      <c r="K2430" s="11" t="s">
        <v>28</v>
      </c>
      <c r="L2430" s="11" t="s">
        <v>29</v>
      </c>
      <c r="M2430" s="9" t="s">
        <v>169</v>
      </c>
      <c r="N2430" s="9" t="s">
        <v>743</v>
      </c>
      <c r="O2430" s="11" t="s">
        <v>32</v>
      </c>
      <c r="P2430" s="11" t="s">
        <v>22</v>
      </c>
      <c r="Q2430" s="11" t="s">
        <v>11662</v>
      </c>
      <c r="R2430" s="11" t="s">
        <v>46</v>
      </c>
      <c r="S2430" s="9" t="s">
        <v>11663</v>
      </c>
      <c r="T2430" s="9" t="s">
        <v>11664</v>
      </c>
    </row>
    <row r="2431" customHeight="1" spans="1:20">
      <c r="A2431" s="10">
        <v>45203</v>
      </c>
      <c r="B2431" s="9" t="s">
        <v>11665</v>
      </c>
      <c r="C2431" s="9" t="s">
        <v>783</v>
      </c>
      <c r="D2431" s="11" t="s">
        <v>22</v>
      </c>
      <c r="E2431" s="9" t="s">
        <v>11666</v>
      </c>
      <c r="F2431" s="9" t="s">
        <v>11667</v>
      </c>
      <c r="G2431" s="11" t="s">
        <v>69</v>
      </c>
      <c r="H2431" s="11" t="s">
        <v>137</v>
      </c>
      <c r="I2431" s="11" t="s">
        <v>315</v>
      </c>
      <c r="J2431" s="11" t="s">
        <v>27</v>
      </c>
      <c r="K2431" s="11" t="s">
        <v>28</v>
      </c>
      <c r="L2431" s="11" t="s">
        <v>43</v>
      </c>
      <c r="M2431" s="9" t="s">
        <v>30</v>
      </c>
      <c r="N2431" s="9" t="s">
        <v>743</v>
      </c>
      <c r="O2431" s="11" t="s">
        <v>32</v>
      </c>
      <c r="P2431" s="11" t="s">
        <v>22</v>
      </c>
      <c r="Q2431" s="11" t="s">
        <v>11668</v>
      </c>
      <c r="R2431" s="11" t="s">
        <v>46</v>
      </c>
      <c r="S2431" s="9" t="s">
        <v>11669</v>
      </c>
      <c r="T2431" s="9" t="s">
        <v>11670</v>
      </c>
    </row>
    <row r="2432" customHeight="1" spans="1:20">
      <c r="A2432" s="10">
        <v>45203</v>
      </c>
      <c r="B2432" s="9" t="s">
        <v>11671</v>
      </c>
      <c r="C2432" s="9" t="s">
        <v>783</v>
      </c>
      <c r="D2432" s="11" t="s">
        <v>22</v>
      </c>
      <c r="E2432" s="9" t="s">
        <v>11672</v>
      </c>
      <c r="F2432" s="9" t="s">
        <v>11673</v>
      </c>
      <c r="G2432" s="11" t="s">
        <v>82</v>
      </c>
      <c r="H2432" s="11" t="s">
        <v>22</v>
      </c>
      <c r="I2432" s="11" t="s">
        <v>337</v>
      </c>
      <c r="J2432" s="11" t="s">
        <v>27</v>
      </c>
      <c r="K2432" s="11" t="s">
        <v>28</v>
      </c>
      <c r="L2432" s="11" t="s">
        <v>43</v>
      </c>
      <c r="M2432" s="9" t="s">
        <v>169</v>
      </c>
      <c r="N2432" s="9" t="s">
        <v>743</v>
      </c>
      <c r="O2432" s="11" t="s">
        <v>32</v>
      </c>
      <c r="P2432" s="11" t="s">
        <v>22</v>
      </c>
      <c r="Q2432" s="11" t="s">
        <v>11674</v>
      </c>
      <c r="R2432" s="11" t="s">
        <v>46</v>
      </c>
      <c r="S2432" s="9" t="s">
        <v>11675</v>
      </c>
      <c r="T2432" s="9" t="s">
        <v>11676</v>
      </c>
    </row>
    <row r="2433" customHeight="1" spans="1:20">
      <c r="A2433" s="10">
        <v>45203</v>
      </c>
      <c r="B2433" s="9" t="s">
        <v>11677</v>
      </c>
      <c r="C2433" s="9" t="s">
        <v>783</v>
      </c>
      <c r="D2433" s="11" t="s">
        <v>22</v>
      </c>
      <c r="E2433" s="9" t="s">
        <v>11678</v>
      </c>
      <c r="F2433" s="9" t="s">
        <v>11679</v>
      </c>
      <c r="G2433" s="11" t="s">
        <v>69</v>
      </c>
      <c r="H2433" s="11" t="s">
        <v>22</v>
      </c>
      <c r="I2433" s="11" t="s">
        <v>8108</v>
      </c>
      <c r="J2433" s="11" t="s">
        <v>27</v>
      </c>
      <c r="K2433" s="11" t="s">
        <v>28</v>
      </c>
      <c r="L2433" s="11" t="s">
        <v>43</v>
      </c>
      <c r="M2433" s="9" t="s">
        <v>799</v>
      </c>
      <c r="N2433" s="9" t="s">
        <v>743</v>
      </c>
      <c r="O2433" s="11" t="s">
        <v>32</v>
      </c>
      <c r="P2433" s="11" t="s">
        <v>22</v>
      </c>
      <c r="Q2433" s="11" t="s">
        <v>11680</v>
      </c>
      <c r="R2433" s="11" t="s">
        <v>46</v>
      </c>
      <c r="S2433" s="9" t="s">
        <v>11681</v>
      </c>
      <c r="T2433" s="9" t="s">
        <v>11682</v>
      </c>
    </row>
    <row r="2434" customHeight="1" spans="1:20">
      <c r="A2434" s="10">
        <v>45203</v>
      </c>
      <c r="B2434" s="9" t="s">
        <v>11683</v>
      </c>
      <c r="C2434" s="9" t="s">
        <v>783</v>
      </c>
      <c r="D2434" s="11" t="s">
        <v>22</v>
      </c>
      <c r="E2434" s="9" t="s">
        <v>11684</v>
      </c>
      <c r="F2434" s="9" t="s">
        <v>11685</v>
      </c>
      <c r="G2434" s="11" t="s">
        <v>82</v>
      </c>
      <c r="H2434" s="11" t="s">
        <v>22</v>
      </c>
      <c r="I2434" s="11" t="s">
        <v>168</v>
      </c>
      <c r="J2434" s="11" t="s">
        <v>27</v>
      </c>
      <c r="K2434" s="11" t="s">
        <v>28</v>
      </c>
      <c r="L2434" s="11" t="s">
        <v>43</v>
      </c>
      <c r="M2434" s="9" t="s">
        <v>169</v>
      </c>
      <c r="N2434" s="9" t="s">
        <v>743</v>
      </c>
      <c r="O2434" s="11" t="s">
        <v>32</v>
      </c>
      <c r="P2434" s="11" t="s">
        <v>22</v>
      </c>
      <c r="Q2434" s="11" t="s">
        <v>11686</v>
      </c>
      <c r="R2434" s="11" t="s">
        <v>46</v>
      </c>
      <c r="S2434" s="9" t="s">
        <v>11687</v>
      </c>
      <c r="T2434" s="9" t="s">
        <v>11688</v>
      </c>
    </row>
    <row r="2435" customHeight="1" spans="1:20">
      <c r="A2435" s="10">
        <v>45203</v>
      </c>
      <c r="B2435" s="9" t="s">
        <v>11689</v>
      </c>
      <c r="C2435" s="9" t="s">
        <v>783</v>
      </c>
      <c r="D2435" s="11" t="s">
        <v>22</v>
      </c>
      <c r="E2435" s="9" t="s">
        <v>11690</v>
      </c>
      <c r="F2435" s="9" t="s">
        <v>11691</v>
      </c>
      <c r="G2435" s="11" t="s">
        <v>82</v>
      </c>
      <c r="H2435" s="11" t="s">
        <v>22</v>
      </c>
      <c r="I2435" s="11" t="s">
        <v>46</v>
      </c>
      <c r="J2435" s="11" t="s">
        <v>27</v>
      </c>
      <c r="K2435" s="11" t="s">
        <v>28</v>
      </c>
      <c r="L2435" s="11" t="s">
        <v>43</v>
      </c>
      <c r="M2435" s="9" t="s">
        <v>169</v>
      </c>
      <c r="N2435" s="9" t="s">
        <v>743</v>
      </c>
      <c r="O2435" s="11" t="s">
        <v>32</v>
      </c>
      <c r="P2435" s="11" t="s">
        <v>22</v>
      </c>
      <c r="Q2435" s="11" t="s">
        <v>11692</v>
      </c>
      <c r="R2435" s="11" t="s">
        <v>46</v>
      </c>
      <c r="S2435" s="9" t="s">
        <v>11693</v>
      </c>
      <c r="T2435" s="9" t="s">
        <v>11694</v>
      </c>
    </row>
    <row r="2436" customHeight="1" spans="1:20">
      <c r="A2436" s="10">
        <v>45203</v>
      </c>
      <c r="B2436" s="9" t="s">
        <v>11695</v>
      </c>
      <c r="C2436" s="9" t="s">
        <v>783</v>
      </c>
      <c r="D2436" s="11" t="s">
        <v>22</v>
      </c>
      <c r="E2436" s="9" t="s">
        <v>11696</v>
      </c>
      <c r="F2436" s="9" t="s">
        <v>11697</v>
      </c>
      <c r="G2436" s="11" t="s">
        <v>82</v>
      </c>
      <c r="H2436" s="11" t="s">
        <v>148</v>
      </c>
      <c r="I2436" s="11" t="s">
        <v>168</v>
      </c>
      <c r="J2436" s="11" t="s">
        <v>27</v>
      </c>
      <c r="K2436" s="11" t="s">
        <v>195</v>
      </c>
      <c r="L2436" s="11" t="s">
        <v>22</v>
      </c>
      <c r="M2436" s="9" t="s">
        <v>169</v>
      </c>
      <c r="N2436" s="9" t="s">
        <v>743</v>
      </c>
      <c r="O2436" s="11" t="s">
        <v>32</v>
      </c>
      <c r="P2436" s="11" t="s">
        <v>22</v>
      </c>
      <c r="Q2436" s="11" t="s">
        <v>11698</v>
      </c>
      <c r="R2436" s="11" t="s">
        <v>46</v>
      </c>
      <c r="S2436" s="9" t="s">
        <v>11699</v>
      </c>
      <c r="T2436" s="9" t="s">
        <v>11700</v>
      </c>
    </row>
    <row r="2437" customHeight="1" spans="1:20">
      <c r="A2437" s="10">
        <v>45203</v>
      </c>
      <c r="B2437" s="9" t="s">
        <v>11701</v>
      </c>
      <c r="C2437" s="9" t="s">
        <v>38</v>
      </c>
      <c r="D2437" s="11" t="s">
        <v>22</v>
      </c>
      <c r="E2437" s="9" t="s">
        <v>11702</v>
      </c>
      <c r="F2437" s="9" t="s">
        <v>11703</v>
      </c>
      <c r="G2437" s="11" t="s">
        <v>82</v>
      </c>
      <c r="H2437" s="11" t="s">
        <v>22</v>
      </c>
      <c r="I2437" s="11" t="s">
        <v>34</v>
      </c>
      <c r="J2437" s="11" t="s">
        <v>27</v>
      </c>
      <c r="K2437" s="11" t="s">
        <v>28</v>
      </c>
      <c r="L2437" s="11" t="s">
        <v>43</v>
      </c>
      <c r="M2437" s="9" t="s">
        <v>169</v>
      </c>
      <c r="N2437" s="9" t="s">
        <v>31</v>
      </c>
      <c r="O2437" s="11" t="s">
        <v>32</v>
      </c>
      <c r="P2437" s="11" t="s">
        <v>22</v>
      </c>
      <c r="Q2437" s="11" t="s">
        <v>11704</v>
      </c>
      <c r="R2437" s="11" t="s">
        <v>46</v>
      </c>
      <c r="S2437" s="9" t="s">
        <v>11705</v>
      </c>
      <c r="T2437" s="9" t="s">
        <v>11706</v>
      </c>
    </row>
    <row r="2438" customHeight="1" spans="1:20">
      <c r="A2438" s="10">
        <v>45203</v>
      </c>
      <c r="B2438" s="9" t="s">
        <v>11707</v>
      </c>
      <c r="C2438" s="9" t="s">
        <v>783</v>
      </c>
      <c r="D2438" s="11" t="s">
        <v>22</v>
      </c>
      <c r="E2438" s="9" t="s">
        <v>11708</v>
      </c>
      <c r="F2438" s="9" t="s">
        <v>1723</v>
      </c>
      <c r="G2438" s="11" t="s">
        <v>82</v>
      </c>
      <c r="H2438" s="11" t="s">
        <v>1724</v>
      </c>
      <c r="I2438" s="11" t="s">
        <v>168</v>
      </c>
      <c r="J2438" s="11" t="s">
        <v>27</v>
      </c>
      <c r="K2438" s="11" t="s">
        <v>28</v>
      </c>
      <c r="L2438" s="11" t="s">
        <v>43</v>
      </c>
      <c r="M2438" s="9" t="s">
        <v>169</v>
      </c>
      <c r="N2438" s="9" t="s">
        <v>743</v>
      </c>
      <c r="O2438" s="11" t="s">
        <v>32</v>
      </c>
      <c r="P2438" s="11" t="s">
        <v>22</v>
      </c>
      <c r="Q2438" s="11" t="s">
        <v>11709</v>
      </c>
      <c r="R2438" s="11" t="s">
        <v>46</v>
      </c>
      <c r="S2438" s="9" t="s">
        <v>11710</v>
      </c>
      <c r="T2438" s="9" t="s">
        <v>11711</v>
      </c>
    </row>
    <row r="2439" customHeight="1" spans="1:20">
      <c r="A2439" s="10">
        <v>45203</v>
      </c>
      <c r="B2439" s="9" t="s">
        <v>11712</v>
      </c>
      <c r="C2439" s="9" t="s">
        <v>783</v>
      </c>
      <c r="D2439" s="11" t="s">
        <v>22</v>
      </c>
      <c r="E2439" s="9" t="s">
        <v>11713</v>
      </c>
      <c r="F2439" s="9" t="s">
        <v>11714</v>
      </c>
      <c r="G2439" s="11" t="s">
        <v>82</v>
      </c>
      <c r="H2439" s="11" t="s">
        <v>148</v>
      </c>
      <c r="I2439" s="11" t="s">
        <v>83</v>
      </c>
      <c r="J2439" s="11" t="s">
        <v>27</v>
      </c>
      <c r="K2439" s="11" t="s">
        <v>28</v>
      </c>
      <c r="L2439" s="11" t="s">
        <v>43</v>
      </c>
      <c r="M2439" s="9" t="s">
        <v>169</v>
      </c>
      <c r="N2439" s="9" t="s">
        <v>743</v>
      </c>
      <c r="O2439" s="11" t="s">
        <v>32</v>
      </c>
      <c r="P2439" s="11" t="s">
        <v>22</v>
      </c>
      <c r="Q2439" s="11" t="s">
        <v>11715</v>
      </c>
      <c r="R2439" s="11" t="s">
        <v>46</v>
      </c>
      <c r="S2439" s="9" t="s">
        <v>11716</v>
      </c>
      <c r="T2439" s="9" t="s">
        <v>11717</v>
      </c>
    </row>
    <row r="2440" customHeight="1" spans="1:20">
      <c r="A2440" s="10">
        <v>45203</v>
      </c>
      <c r="B2440" s="9" t="s">
        <v>11718</v>
      </c>
      <c r="C2440" s="9" t="s">
        <v>11719</v>
      </c>
      <c r="D2440" s="11" t="s">
        <v>22</v>
      </c>
      <c r="E2440" s="9" t="s">
        <v>11720</v>
      </c>
      <c r="F2440" s="9" t="s">
        <v>11721</v>
      </c>
      <c r="G2440" s="11" t="s">
        <v>82</v>
      </c>
      <c r="H2440" s="11" t="s">
        <v>22</v>
      </c>
      <c r="I2440" s="11" t="s">
        <v>104</v>
      </c>
      <c r="J2440" s="11" t="s">
        <v>27</v>
      </c>
      <c r="K2440" s="11" t="s">
        <v>28</v>
      </c>
      <c r="L2440" s="11" t="s">
        <v>43</v>
      </c>
      <c r="M2440" s="9" t="s">
        <v>169</v>
      </c>
      <c r="N2440" s="9" t="s">
        <v>31</v>
      </c>
      <c r="O2440" s="11" t="s">
        <v>32</v>
      </c>
      <c r="P2440" s="11" t="s">
        <v>22</v>
      </c>
      <c r="Q2440" s="11" t="s">
        <v>11722</v>
      </c>
      <c r="R2440" s="11" t="s">
        <v>46</v>
      </c>
      <c r="S2440" s="9" t="s">
        <v>11723</v>
      </c>
      <c r="T2440" s="9" t="s">
        <v>11724</v>
      </c>
    </row>
    <row r="2441" customHeight="1" spans="1:20">
      <c r="A2441" s="10">
        <v>45203</v>
      </c>
      <c r="B2441" s="9" t="s">
        <v>11725</v>
      </c>
      <c r="C2441" s="9" t="s">
        <v>393</v>
      </c>
      <c r="D2441" s="11" t="s">
        <v>22</v>
      </c>
      <c r="E2441" s="9" t="s">
        <v>11726</v>
      </c>
      <c r="F2441" s="9" t="s">
        <v>10773</v>
      </c>
      <c r="G2441" s="11" t="s">
        <v>41</v>
      </c>
      <c r="H2441" s="11" t="s">
        <v>22</v>
      </c>
      <c r="I2441" s="11" t="s">
        <v>26</v>
      </c>
      <c r="J2441" s="11" t="s">
        <v>27</v>
      </c>
      <c r="K2441" s="11" t="s">
        <v>76</v>
      </c>
      <c r="L2441" s="11" t="s">
        <v>29</v>
      </c>
      <c r="M2441" s="9" t="s">
        <v>30</v>
      </c>
      <c r="N2441" s="9" t="s">
        <v>31</v>
      </c>
      <c r="O2441" s="11" t="s">
        <v>32</v>
      </c>
      <c r="P2441" s="11" t="s">
        <v>22</v>
      </c>
      <c r="Q2441" s="11" t="s">
        <v>10784</v>
      </c>
      <c r="R2441" s="11" t="s">
        <v>34</v>
      </c>
      <c r="S2441" s="9" t="s">
        <v>11727</v>
      </c>
      <c r="T2441" s="9" t="s">
        <v>11728</v>
      </c>
    </row>
    <row r="2442" customHeight="1" spans="1:20">
      <c r="A2442" s="10">
        <v>45203</v>
      </c>
      <c r="B2442" s="9" t="s">
        <v>11729</v>
      </c>
      <c r="C2442" s="9" t="s">
        <v>191</v>
      </c>
      <c r="D2442" s="11" t="s">
        <v>22</v>
      </c>
      <c r="E2442" s="9" t="s">
        <v>11730</v>
      </c>
      <c r="F2442" s="9" t="s">
        <v>8629</v>
      </c>
      <c r="G2442" s="11" t="s">
        <v>53</v>
      </c>
      <c r="H2442" s="11" t="s">
        <v>22</v>
      </c>
      <c r="I2442" s="11" t="s">
        <v>26</v>
      </c>
      <c r="J2442" s="11" t="s">
        <v>27</v>
      </c>
      <c r="K2442" s="11" t="s">
        <v>76</v>
      </c>
      <c r="L2442" s="11" t="s">
        <v>29</v>
      </c>
      <c r="M2442" s="9" t="s">
        <v>30</v>
      </c>
      <c r="N2442" s="9" t="s">
        <v>31</v>
      </c>
      <c r="O2442" s="11" t="s">
        <v>32</v>
      </c>
      <c r="P2442" s="11" t="s">
        <v>22</v>
      </c>
      <c r="Q2442" s="11" t="s">
        <v>11731</v>
      </c>
      <c r="R2442" s="11" t="s">
        <v>34</v>
      </c>
      <c r="S2442" s="9" t="s">
        <v>11732</v>
      </c>
      <c r="T2442" s="9" t="s">
        <v>11733</v>
      </c>
    </row>
    <row r="2443" customHeight="1" spans="1:20">
      <c r="A2443" s="10">
        <v>45203</v>
      </c>
      <c r="B2443" s="9" t="s">
        <v>11734</v>
      </c>
      <c r="C2443" s="9" t="s">
        <v>7078</v>
      </c>
      <c r="D2443" s="11" t="s">
        <v>22</v>
      </c>
      <c r="E2443" s="9" t="s">
        <v>11735</v>
      </c>
      <c r="F2443" s="9" t="s">
        <v>11736</v>
      </c>
      <c r="G2443" s="11" t="s">
        <v>69</v>
      </c>
      <c r="H2443" s="11" t="s">
        <v>22</v>
      </c>
      <c r="I2443" s="11" t="s">
        <v>241</v>
      </c>
      <c r="J2443" s="11" t="s">
        <v>27</v>
      </c>
      <c r="K2443" s="11" t="s">
        <v>28</v>
      </c>
      <c r="L2443" s="11" t="s">
        <v>43</v>
      </c>
      <c r="M2443" s="9" t="s">
        <v>44</v>
      </c>
      <c r="N2443" s="9" t="s">
        <v>743</v>
      </c>
      <c r="O2443" s="11" t="s">
        <v>32</v>
      </c>
      <c r="P2443" s="11" t="s">
        <v>22</v>
      </c>
      <c r="Q2443" s="11" t="s">
        <v>11737</v>
      </c>
      <c r="R2443" s="11" t="s">
        <v>46</v>
      </c>
      <c r="S2443" s="9" t="s">
        <v>11738</v>
      </c>
      <c r="T2443" s="9" t="s">
        <v>11739</v>
      </c>
    </row>
    <row r="2444" customHeight="1" spans="1:20">
      <c r="A2444" s="10">
        <v>45203</v>
      </c>
      <c r="B2444" s="9" t="s">
        <v>11740</v>
      </c>
      <c r="C2444" s="9" t="s">
        <v>783</v>
      </c>
      <c r="D2444" s="11" t="s">
        <v>22</v>
      </c>
      <c r="E2444" s="9" t="s">
        <v>11741</v>
      </c>
      <c r="F2444" s="9" t="s">
        <v>11742</v>
      </c>
      <c r="G2444" s="11" t="s">
        <v>82</v>
      </c>
      <c r="H2444" s="11" t="s">
        <v>22</v>
      </c>
      <c r="I2444" s="11" t="s">
        <v>168</v>
      </c>
      <c r="J2444" s="11" t="s">
        <v>27</v>
      </c>
      <c r="K2444" s="11" t="s">
        <v>28</v>
      </c>
      <c r="L2444" s="11" t="s">
        <v>43</v>
      </c>
      <c r="M2444" s="9" t="s">
        <v>169</v>
      </c>
      <c r="N2444" s="9" t="s">
        <v>743</v>
      </c>
      <c r="O2444" s="11" t="s">
        <v>32</v>
      </c>
      <c r="P2444" s="11" t="s">
        <v>22</v>
      </c>
      <c r="Q2444" s="11" t="s">
        <v>11743</v>
      </c>
      <c r="R2444" s="11" t="s">
        <v>46</v>
      </c>
      <c r="S2444" s="9" t="s">
        <v>11744</v>
      </c>
      <c r="T2444" s="9" t="s">
        <v>11745</v>
      </c>
    </row>
    <row r="2445" customHeight="1" spans="1:20">
      <c r="A2445" s="10">
        <v>45203</v>
      </c>
      <c r="B2445" s="9" t="s">
        <v>11746</v>
      </c>
      <c r="C2445" s="9" t="s">
        <v>783</v>
      </c>
      <c r="D2445" s="11" t="s">
        <v>22</v>
      </c>
      <c r="E2445" s="9" t="s">
        <v>11747</v>
      </c>
      <c r="F2445" s="9" t="s">
        <v>11748</v>
      </c>
      <c r="G2445" s="11" t="s">
        <v>82</v>
      </c>
      <c r="H2445" s="11" t="s">
        <v>22</v>
      </c>
      <c r="I2445" s="11" t="s">
        <v>511</v>
      </c>
      <c r="J2445" s="11" t="s">
        <v>27</v>
      </c>
      <c r="K2445" s="11" t="s">
        <v>28</v>
      </c>
      <c r="L2445" s="11" t="s">
        <v>43</v>
      </c>
      <c r="M2445" s="9" t="s">
        <v>169</v>
      </c>
      <c r="N2445" s="9" t="s">
        <v>743</v>
      </c>
      <c r="O2445" s="11" t="s">
        <v>32</v>
      </c>
      <c r="P2445" s="11" t="s">
        <v>22</v>
      </c>
      <c r="Q2445" s="11" t="s">
        <v>11749</v>
      </c>
      <c r="R2445" s="11" t="s">
        <v>46</v>
      </c>
      <c r="S2445" s="9" t="s">
        <v>11750</v>
      </c>
      <c r="T2445" s="9" t="s">
        <v>11751</v>
      </c>
    </row>
    <row r="2446" customHeight="1" spans="1:20">
      <c r="A2446" s="10">
        <v>45203</v>
      </c>
      <c r="B2446" s="9" t="s">
        <v>11752</v>
      </c>
      <c r="C2446" s="9" t="s">
        <v>393</v>
      </c>
      <c r="D2446" s="11" t="s">
        <v>22</v>
      </c>
      <c r="E2446" s="9" t="s">
        <v>11753</v>
      </c>
      <c r="F2446" s="9" t="s">
        <v>11754</v>
      </c>
      <c r="G2446" s="11" t="s">
        <v>53</v>
      </c>
      <c r="H2446" s="11" t="s">
        <v>22</v>
      </c>
      <c r="I2446" s="11" t="s">
        <v>26</v>
      </c>
      <c r="J2446" s="11" t="s">
        <v>27</v>
      </c>
      <c r="K2446" s="11" t="s">
        <v>76</v>
      </c>
      <c r="L2446" s="11" t="s">
        <v>29</v>
      </c>
      <c r="M2446" s="9" t="s">
        <v>30</v>
      </c>
      <c r="N2446" s="9" t="s">
        <v>31</v>
      </c>
      <c r="O2446" s="11" t="s">
        <v>32</v>
      </c>
      <c r="P2446" s="11" t="s">
        <v>22</v>
      </c>
      <c r="Q2446" s="11" t="s">
        <v>11755</v>
      </c>
      <c r="R2446" s="11" t="s">
        <v>34</v>
      </c>
      <c r="S2446" s="9" t="s">
        <v>11756</v>
      </c>
      <c r="T2446" s="9" t="s">
        <v>11757</v>
      </c>
    </row>
    <row r="2447" customHeight="1" spans="1:20">
      <c r="A2447" s="10">
        <v>45203</v>
      </c>
      <c r="B2447" s="9" t="s">
        <v>11758</v>
      </c>
      <c r="C2447" s="9" t="s">
        <v>783</v>
      </c>
      <c r="D2447" s="11" t="s">
        <v>22</v>
      </c>
      <c r="E2447" s="9" t="s">
        <v>11759</v>
      </c>
      <c r="F2447" s="9" t="s">
        <v>11760</v>
      </c>
      <c r="G2447" s="11" t="s">
        <v>82</v>
      </c>
      <c r="H2447" s="11" t="s">
        <v>148</v>
      </c>
      <c r="I2447" s="11" t="s">
        <v>241</v>
      </c>
      <c r="J2447" s="11" t="s">
        <v>27</v>
      </c>
      <c r="K2447" s="11" t="s">
        <v>28</v>
      </c>
      <c r="L2447" s="11" t="s">
        <v>43</v>
      </c>
      <c r="M2447" s="9" t="s">
        <v>169</v>
      </c>
      <c r="N2447" s="9" t="s">
        <v>743</v>
      </c>
      <c r="O2447" s="11" t="s">
        <v>32</v>
      </c>
      <c r="P2447" s="11" t="s">
        <v>22</v>
      </c>
      <c r="Q2447" s="11" t="s">
        <v>11761</v>
      </c>
      <c r="R2447" s="11" t="s">
        <v>46</v>
      </c>
      <c r="S2447" s="9" t="s">
        <v>11762</v>
      </c>
      <c r="T2447" s="9" t="s">
        <v>11763</v>
      </c>
    </row>
    <row r="2448" customHeight="1" spans="1:20">
      <c r="A2448" s="10">
        <v>45203</v>
      </c>
      <c r="B2448" s="9" t="s">
        <v>11764</v>
      </c>
      <c r="C2448" s="9" t="s">
        <v>1127</v>
      </c>
      <c r="D2448" s="11" t="s">
        <v>22</v>
      </c>
      <c r="E2448" s="9" t="s">
        <v>11765</v>
      </c>
      <c r="F2448" s="9" t="s">
        <v>11766</v>
      </c>
      <c r="G2448" s="11" t="s">
        <v>82</v>
      </c>
      <c r="H2448" s="11" t="s">
        <v>22</v>
      </c>
      <c r="I2448" s="11" t="s">
        <v>162</v>
      </c>
      <c r="J2448" s="11" t="s">
        <v>27</v>
      </c>
      <c r="K2448" s="11" t="s">
        <v>28</v>
      </c>
      <c r="L2448" s="11" t="s">
        <v>43</v>
      </c>
      <c r="M2448" s="9" t="s">
        <v>169</v>
      </c>
      <c r="N2448" s="9" t="s">
        <v>31</v>
      </c>
      <c r="O2448" s="11" t="s">
        <v>32</v>
      </c>
      <c r="P2448" s="11" t="s">
        <v>22</v>
      </c>
      <c r="Q2448" s="11" t="s">
        <v>11767</v>
      </c>
      <c r="R2448" s="11" t="s">
        <v>46</v>
      </c>
      <c r="S2448" s="9" t="s">
        <v>11768</v>
      </c>
      <c r="T2448" s="9" t="s">
        <v>11769</v>
      </c>
    </row>
    <row r="2449" customHeight="1" spans="1:20">
      <c r="A2449" s="10">
        <v>45203</v>
      </c>
      <c r="B2449" s="9" t="s">
        <v>11770</v>
      </c>
      <c r="C2449" s="9" t="s">
        <v>179</v>
      </c>
      <c r="D2449" s="11" t="s">
        <v>22</v>
      </c>
      <c r="E2449" s="9" t="s">
        <v>11771</v>
      </c>
      <c r="F2449" s="9" t="s">
        <v>11772</v>
      </c>
      <c r="G2449" s="11" t="s">
        <v>82</v>
      </c>
      <c r="H2449" s="11" t="s">
        <v>22</v>
      </c>
      <c r="I2449" s="11" t="s">
        <v>46</v>
      </c>
      <c r="J2449" s="11" t="s">
        <v>27</v>
      </c>
      <c r="K2449" s="11" t="s">
        <v>28</v>
      </c>
      <c r="L2449" s="11" t="s">
        <v>43</v>
      </c>
      <c r="M2449" s="9" t="s">
        <v>169</v>
      </c>
      <c r="N2449" s="9" t="s">
        <v>31</v>
      </c>
      <c r="O2449" s="11" t="s">
        <v>32</v>
      </c>
      <c r="P2449" s="11" t="s">
        <v>22</v>
      </c>
      <c r="Q2449" s="11" t="s">
        <v>11773</v>
      </c>
      <c r="R2449" s="11" t="s">
        <v>46</v>
      </c>
      <c r="S2449" s="9" t="s">
        <v>11774</v>
      </c>
      <c r="T2449" s="9" t="s">
        <v>11775</v>
      </c>
    </row>
    <row r="2450" customHeight="1" spans="1:20">
      <c r="A2450" s="10">
        <v>45203</v>
      </c>
      <c r="B2450" s="9" t="s">
        <v>11776</v>
      </c>
      <c r="C2450" s="9" t="s">
        <v>4058</v>
      </c>
      <c r="D2450" s="11" t="s">
        <v>22</v>
      </c>
      <c r="E2450" s="9" t="s">
        <v>11777</v>
      </c>
      <c r="F2450" s="9" t="s">
        <v>11772</v>
      </c>
      <c r="G2450" s="11" t="s">
        <v>41</v>
      </c>
      <c r="H2450" s="11" t="s">
        <v>22</v>
      </c>
      <c r="I2450" s="11" t="s">
        <v>26</v>
      </c>
      <c r="J2450" s="11" t="s">
        <v>27</v>
      </c>
      <c r="K2450" s="11" t="s">
        <v>76</v>
      </c>
      <c r="L2450" s="11" t="s">
        <v>29</v>
      </c>
      <c r="M2450" s="9" t="s">
        <v>44</v>
      </c>
      <c r="N2450" s="9" t="s">
        <v>31</v>
      </c>
      <c r="O2450" s="11" t="s">
        <v>32</v>
      </c>
      <c r="P2450" s="11" t="s">
        <v>22</v>
      </c>
      <c r="Q2450" s="11" t="s">
        <v>11778</v>
      </c>
      <c r="R2450" s="11" t="s">
        <v>34</v>
      </c>
      <c r="S2450" s="9" t="s">
        <v>11779</v>
      </c>
      <c r="T2450" s="9" t="s">
        <v>11780</v>
      </c>
    </row>
    <row r="2451" customHeight="1" spans="1:20">
      <c r="A2451" s="10">
        <v>45203</v>
      </c>
      <c r="B2451" s="9" t="s">
        <v>11781</v>
      </c>
      <c r="C2451" s="9" t="s">
        <v>11782</v>
      </c>
      <c r="D2451" s="11" t="s">
        <v>22</v>
      </c>
      <c r="E2451" s="9" t="s">
        <v>11783</v>
      </c>
      <c r="F2451" s="9" t="s">
        <v>11784</v>
      </c>
      <c r="G2451" s="11" t="s">
        <v>82</v>
      </c>
      <c r="H2451" s="11" t="s">
        <v>22</v>
      </c>
      <c r="I2451" s="11" t="s">
        <v>1078</v>
      </c>
      <c r="J2451" s="11" t="s">
        <v>27</v>
      </c>
      <c r="K2451" s="11" t="s">
        <v>28</v>
      </c>
      <c r="L2451" s="11" t="s">
        <v>43</v>
      </c>
      <c r="M2451" s="9" t="s">
        <v>169</v>
      </c>
      <c r="N2451" s="9" t="s">
        <v>208</v>
      </c>
      <c r="O2451" s="11" t="s">
        <v>32</v>
      </c>
      <c r="P2451" s="11" t="s">
        <v>22</v>
      </c>
      <c r="Q2451" s="11" t="s">
        <v>11785</v>
      </c>
      <c r="R2451" s="11" t="s">
        <v>46</v>
      </c>
      <c r="S2451" s="9" t="s">
        <v>11786</v>
      </c>
      <c r="T2451" s="9" t="s">
        <v>11787</v>
      </c>
    </row>
    <row r="2452" customHeight="1" spans="1:20">
      <c r="A2452" s="10">
        <v>45203</v>
      </c>
      <c r="B2452" s="9" t="s">
        <v>11788</v>
      </c>
      <c r="C2452" s="9" t="s">
        <v>9679</v>
      </c>
      <c r="D2452" s="11" t="s">
        <v>22</v>
      </c>
      <c r="E2452" s="9" t="s">
        <v>11789</v>
      </c>
      <c r="F2452" s="9" t="s">
        <v>11790</v>
      </c>
      <c r="G2452" s="11" t="s">
        <v>194</v>
      </c>
      <c r="H2452" s="11" t="s">
        <v>110</v>
      </c>
      <c r="I2452" s="11" t="s">
        <v>1713</v>
      </c>
      <c r="J2452" s="11" t="s">
        <v>27</v>
      </c>
      <c r="K2452" s="11" t="s">
        <v>195</v>
      </c>
      <c r="L2452" s="11" t="s">
        <v>22</v>
      </c>
      <c r="M2452" s="9" t="s">
        <v>44</v>
      </c>
      <c r="N2452" s="9" t="s">
        <v>743</v>
      </c>
      <c r="O2452" s="11" t="s">
        <v>32</v>
      </c>
      <c r="P2452" s="11" t="s">
        <v>22</v>
      </c>
      <c r="Q2452" s="11" t="s">
        <v>11791</v>
      </c>
      <c r="R2452" s="11" t="s">
        <v>46</v>
      </c>
      <c r="S2452" s="9" t="s">
        <v>11792</v>
      </c>
      <c r="T2452" s="9" t="s">
        <v>11793</v>
      </c>
    </row>
    <row r="2453" customHeight="1" spans="1:20">
      <c r="A2453" s="10">
        <v>45204</v>
      </c>
      <c r="B2453" s="12" t="s">
        <v>11794</v>
      </c>
      <c r="C2453" s="12" t="s">
        <v>817</v>
      </c>
      <c r="D2453" s="13"/>
      <c r="E2453" s="12" t="str">
        <f>"071700605584"</f>
        <v>071700605584</v>
      </c>
      <c r="F2453" s="12" t="s">
        <v>11795</v>
      </c>
      <c r="G2453" s="13" t="s">
        <v>82</v>
      </c>
      <c r="H2453" s="13" t="s">
        <v>110</v>
      </c>
      <c r="I2453" s="13" t="s">
        <v>384</v>
      </c>
      <c r="J2453" s="13" t="s">
        <v>27</v>
      </c>
      <c r="K2453" s="13" t="s">
        <v>28</v>
      </c>
      <c r="L2453" s="13" t="s">
        <v>43</v>
      </c>
      <c r="M2453" s="12" t="s">
        <v>169</v>
      </c>
      <c r="N2453" s="12" t="s">
        <v>31</v>
      </c>
      <c r="O2453" s="13" t="s">
        <v>32</v>
      </c>
      <c r="P2453" s="13"/>
      <c r="Q2453" s="21">
        <v>45204.7139351852</v>
      </c>
      <c r="R2453" s="13" t="s">
        <v>46</v>
      </c>
      <c r="S2453" s="22" t="s">
        <v>11796</v>
      </c>
      <c r="T2453" s="12" t="s">
        <v>11797</v>
      </c>
    </row>
    <row r="2454" customHeight="1" spans="1:20">
      <c r="A2454" s="10">
        <v>45204</v>
      </c>
      <c r="B2454" s="12" t="s">
        <v>11798</v>
      </c>
      <c r="C2454" s="12" t="s">
        <v>646</v>
      </c>
      <c r="D2454" s="13"/>
      <c r="E2454" s="12" t="str">
        <f>"18571038181"</f>
        <v>18571038181</v>
      </c>
      <c r="F2454" s="12" t="s">
        <v>11799</v>
      </c>
      <c r="G2454" s="13" t="s">
        <v>69</v>
      </c>
      <c r="H2454" s="13"/>
      <c r="I2454" s="13" t="s">
        <v>337</v>
      </c>
      <c r="J2454" s="13" t="s">
        <v>27</v>
      </c>
      <c r="K2454" s="13" t="s">
        <v>28</v>
      </c>
      <c r="L2454" s="13" t="s">
        <v>43</v>
      </c>
      <c r="M2454" s="12" t="s">
        <v>30</v>
      </c>
      <c r="N2454" s="12" t="s">
        <v>31</v>
      </c>
      <c r="O2454" s="13" t="s">
        <v>32</v>
      </c>
      <c r="P2454" s="13"/>
      <c r="Q2454" s="21">
        <v>45204.6209953704</v>
      </c>
      <c r="R2454" s="13" t="s">
        <v>46</v>
      </c>
      <c r="S2454" s="22" t="s">
        <v>11800</v>
      </c>
      <c r="T2454" s="12" t="s">
        <v>11801</v>
      </c>
    </row>
    <row r="2455" customHeight="1" spans="1:20">
      <c r="A2455" s="10">
        <v>45204</v>
      </c>
      <c r="B2455" s="12" t="s">
        <v>11802</v>
      </c>
      <c r="C2455" s="12" t="s">
        <v>79</v>
      </c>
      <c r="D2455" s="13"/>
      <c r="E2455" s="12" t="str">
        <f>"15572771003"</f>
        <v>15572771003</v>
      </c>
      <c r="F2455" s="12" t="s">
        <v>11803</v>
      </c>
      <c r="G2455" s="13" t="s">
        <v>25</v>
      </c>
      <c r="H2455" s="13"/>
      <c r="I2455" s="13" t="s">
        <v>1842</v>
      </c>
      <c r="J2455" s="13" t="s">
        <v>27</v>
      </c>
      <c r="K2455" s="13" t="s">
        <v>28</v>
      </c>
      <c r="L2455" s="13" t="s">
        <v>43</v>
      </c>
      <c r="M2455" s="12" t="s">
        <v>44</v>
      </c>
      <c r="N2455" s="12" t="s">
        <v>31</v>
      </c>
      <c r="O2455" s="13" t="s">
        <v>32</v>
      </c>
      <c r="P2455" s="13"/>
      <c r="Q2455" s="21">
        <v>45204.6442939815</v>
      </c>
      <c r="R2455" s="13" t="s">
        <v>46</v>
      </c>
      <c r="S2455" s="22" t="s">
        <v>11804</v>
      </c>
      <c r="T2455" s="12" t="s">
        <v>11805</v>
      </c>
    </row>
    <row r="2456" customHeight="1" spans="1:20">
      <c r="A2456" s="10">
        <v>45204</v>
      </c>
      <c r="B2456" s="12" t="s">
        <v>11806</v>
      </c>
      <c r="C2456" s="12" t="s">
        <v>817</v>
      </c>
      <c r="D2456" s="13"/>
      <c r="E2456" s="12" t="str">
        <f>"15872459608"</f>
        <v>15872459608</v>
      </c>
      <c r="F2456" s="12" t="s">
        <v>11807</v>
      </c>
      <c r="G2456" s="13" t="s">
        <v>82</v>
      </c>
      <c r="H2456" s="13"/>
      <c r="I2456" s="13" t="s">
        <v>207</v>
      </c>
      <c r="J2456" s="13" t="s">
        <v>27</v>
      </c>
      <c r="K2456" s="13" t="s">
        <v>28</v>
      </c>
      <c r="L2456" s="13" t="s">
        <v>43</v>
      </c>
      <c r="M2456" s="12" t="s">
        <v>44</v>
      </c>
      <c r="N2456" s="12" t="s">
        <v>31</v>
      </c>
      <c r="O2456" s="13" t="s">
        <v>32</v>
      </c>
      <c r="P2456" s="13"/>
      <c r="Q2456" s="21">
        <v>45204.6346527778</v>
      </c>
      <c r="R2456" s="13" t="s">
        <v>46</v>
      </c>
      <c r="S2456" s="22" t="s">
        <v>11808</v>
      </c>
      <c r="T2456" s="12" t="s">
        <v>11809</v>
      </c>
    </row>
    <row r="2457" customHeight="1" spans="1:20">
      <c r="A2457" s="10">
        <v>45204</v>
      </c>
      <c r="B2457" s="12" t="s">
        <v>11810</v>
      </c>
      <c r="C2457" s="12" t="s">
        <v>59</v>
      </c>
      <c r="D2457" s="13"/>
      <c r="E2457" s="12" t="str">
        <f>"18671778561"</f>
        <v>18671778561</v>
      </c>
      <c r="F2457" s="12" t="s">
        <v>11811</v>
      </c>
      <c r="G2457" s="13" t="s">
        <v>41</v>
      </c>
      <c r="H2457" s="13"/>
      <c r="I2457" s="13" t="s">
        <v>104</v>
      </c>
      <c r="J2457" s="13" t="s">
        <v>27</v>
      </c>
      <c r="K2457" s="13" t="s">
        <v>28</v>
      </c>
      <c r="L2457" s="13" t="s">
        <v>43</v>
      </c>
      <c r="M2457" s="12" t="s">
        <v>30</v>
      </c>
      <c r="N2457" s="12" t="s">
        <v>31</v>
      </c>
      <c r="O2457" s="13" t="s">
        <v>32</v>
      </c>
      <c r="P2457" s="13"/>
      <c r="Q2457" s="21">
        <v>45204.6933912037</v>
      </c>
      <c r="R2457" s="13" t="s">
        <v>46</v>
      </c>
      <c r="S2457" s="22" t="s">
        <v>11812</v>
      </c>
      <c r="T2457" s="12" t="s">
        <v>11813</v>
      </c>
    </row>
    <row r="2458" customHeight="1" spans="1:20">
      <c r="A2458" s="10">
        <v>45204</v>
      </c>
      <c r="B2458" s="12" t="s">
        <v>11814</v>
      </c>
      <c r="C2458" s="12" t="s">
        <v>2978</v>
      </c>
      <c r="D2458" s="13"/>
      <c r="E2458" s="12" t="str">
        <f>"15629363432"</f>
        <v>15629363432</v>
      </c>
      <c r="F2458" s="12" t="s">
        <v>7105</v>
      </c>
      <c r="G2458" s="13" t="s">
        <v>247</v>
      </c>
      <c r="H2458" s="13" t="s">
        <v>6662</v>
      </c>
      <c r="I2458" s="13" t="s">
        <v>315</v>
      </c>
      <c r="J2458" s="13" t="s">
        <v>27</v>
      </c>
      <c r="K2458" s="13" t="s">
        <v>28</v>
      </c>
      <c r="L2458" s="13" t="s">
        <v>43</v>
      </c>
      <c r="M2458" s="12" t="s">
        <v>30</v>
      </c>
      <c r="N2458" s="12" t="s">
        <v>31</v>
      </c>
      <c r="O2458" s="13" t="s">
        <v>32</v>
      </c>
      <c r="P2458" s="13"/>
      <c r="Q2458" s="21">
        <v>45204.7308796296</v>
      </c>
      <c r="R2458" s="13" t="s">
        <v>46</v>
      </c>
      <c r="S2458" s="22" t="s">
        <v>11815</v>
      </c>
      <c r="T2458" s="12" t="s">
        <v>11816</v>
      </c>
    </row>
    <row r="2459" customHeight="1" spans="1:20">
      <c r="A2459" s="10">
        <v>45204</v>
      </c>
      <c r="B2459" s="12" t="s">
        <v>11817</v>
      </c>
      <c r="C2459" s="12" t="s">
        <v>585</v>
      </c>
      <c r="D2459" s="13"/>
      <c r="E2459" s="12" t="str">
        <f>"15629377751"</f>
        <v>15629377751</v>
      </c>
      <c r="F2459" s="12" t="s">
        <v>11818</v>
      </c>
      <c r="G2459" s="13" t="s">
        <v>62</v>
      </c>
      <c r="H2459" s="13"/>
      <c r="I2459" s="13" t="s">
        <v>293</v>
      </c>
      <c r="J2459" s="13" t="s">
        <v>27</v>
      </c>
      <c r="K2459" s="13" t="s">
        <v>28</v>
      </c>
      <c r="L2459" s="13" t="s">
        <v>43</v>
      </c>
      <c r="M2459" s="12" t="s">
        <v>44</v>
      </c>
      <c r="N2459" s="12" t="s">
        <v>31</v>
      </c>
      <c r="O2459" s="13" t="s">
        <v>32</v>
      </c>
      <c r="P2459" s="13"/>
      <c r="Q2459" s="21">
        <v>45204.7158101852</v>
      </c>
      <c r="R2459" s="13" t="s">
        <v>46</v>
      </c>
      <c r="S2459" s="22" t="s">
        <v>11819</v>
      </c>
      <c r="T2459" s="12" t="s">
        <v>11820</v>
      </c>
    </row>
    <row r="2460" customHeight="1" spans="1:20">
      <c r="A2460" s="10">
        <v>45204</v>
      </c>
      <c r="B2460" s="12" t="s">
        <v>11821</v>
      </c>
      <c r="C2460" s="12" t="s">
        <v>381</v>
      </c>
      <c r="D2460" s="13"/>
      <c r="E2460" s="12" t="str">
        <f>"18527826039"</f>
        <v>18527826039</v>
      </c>
      <c r="F2460" s="12" t="s">
        <v>11822</v>
      </c>
      <c r="G2460" s="13" t="s">
        <v>25</v>
      </c>
      <c r="H2460" s="13"/>
      <c r="I2460" s="13" t="s">
        <v>97</v>
      </c>
      <c r="J2460" s="13" t="s">
        <v>27</v>
      </c>
      <c r="K2460" s="13" t="s">
        <v>28</v>
      </c>
      <c r="L2460" s="13" t="s">
        <v>43</v>
      </c>
      <c r="M2460" s="12" t="s">
        <v>799</v>
      </c>
      <c r="N2460" s="12" t="s">
        <v>31</v>
      </c>
      <c r="O2460" s="13" t="s">
        <v>32</v>
      </c>
      <c r="P2460" s="13"/>
      <c r="Q2460" s="21">
        <v>45204.6492592593</v>
      </c>
      <c r="R2460" s="13" t="s">
        <v>46</v>
      </c>
      <c r="S2460" s="22" t="s">
        <v>11823</v>
      </c>
      <c r="T2460" s="12" t="s">
        <v>11824</v>
      </c>
    </row>
    <row r="2461" customHeight="1" spans="1:20">
      <c r="A2461" s="10">
        <v>45204</v>
      </c>
      <c r="B2461" s="12" t="s">
        <v>11825</v>
      </c>
      <c r="C2461" s="12" t="s">
        <v>783</v>
      </c>
      <c r="D2461" s="13"/>
      <c r="E2461" s="12" t="str">
        <f>"071701062049"</f>
        <v>071701062049</v>
      </c>
      <c r="F2461" s="12" t="s">
        <v>11826</v>
      </c>
      <c r="G2461" s="13" t="s">
        <v>82</v>
      </c>
      <c r="H2461" s="13" t="s">
        <v>148</v>
      </c>
      <c r="I2461" s="13" t="s">
        <v>111</v>
      </c>
      <c r="J2461" s="13" t="s">
        <v>27</v>
      </c>
      <c r="K2461" s="13" t="s">
        <v>28</v>
      </c>
      <c r="L2461" s="13" t="s">
        <v>43</v>
      </c>
      <c r="M2461" s="12" t="s">
        <v>169</v>
      </c>
      <c r="N2461" s="12" t="s">
        <v>743</v>
      </c>
      <c r="O2461" s="13" t="s">
        <v>32</v>
      </c>
      <c r="P2461" s="13"/>
      <c r="Q2461" s="21">
        <v>45204.5910300926</v>
      </c>
      <c r="R2461" s="13" t="s">
        <v>46</v>
      </c>
      <c r="S2461" s="22" t="s">
        <v>11827</v>
      </c>
      <c r="T2461" s="12" t="s">
        <v>11828</v>
      </c>
    </row>
    <row r="2462" customHeight="1" spans="1:20">
      <c r="A2462" s="10">
        <v>45204</v>
      </c>
      <c r="B2462" s="12" t="s">
        <v>11829</v>
      </c>
      <c r="C2462" s="12" t="s">
        <v>50</v>
      </c>
      <c r="D2462" s="13"/>
      <c r="E2462" s="12" t="str">
        <f>"16608602293"</f>
        <v>16608602293</v>
      </c>
      <c r="F2462" s="12" t="s">
        <v>1697</v>
      </c>
      <c r="G2462" s="13" t="s">
        <v>25</v>
      </c>
      <c r="H2462" s="13" t="s">
        <v>110</v>
      </c>
      <c r="I2462" s="13" t="str">
        <f>"10015"</f>
        <v>10015</v>
      </c>
      <c r="J2462" s="13" t="s">
        <v>27</v>
      </c>
      <c r="K2462" s="13" t="s">
        <v>76</v>
      </c>
      <c r="L2462" s="13" t="s">
        <v>29</v>
      </c>
      <c r="M2462" s="12" t="s">
        <v>30</v>
      </c>
      <c r="N2462" s="12" t="s">
        <v>31</v>
      </c>
      <c r="O2462" s="13" t="s">
        <v>32</v>
      </c>
      <c r="P2462" s="13"/>
      <c r="Q2462" s="21">
        <v>45204.3570601852</v>
      </c>
      <c r="R2462" s="13" t="s">
        <v>34</v>
      </c>
      <c r="S2462" s="22" t="s">
        <v>11830</v>
      </c>
      <c r="T2462" s="22" t="s">
        <v>11831</v>
      </c>
    </row>
    <row r="2463" customHeight="1" spans="1:20">
      <c r="A2463" s="10">
        <v>45204</v>
      </c>
      <c r="B2463" s="12" t="s">
        <v>11832</v>
      </c>
      <c r="C2463" s="12" t="s">
        <v>7660</v>
      </c>
      <c r="D2463" s="13"/>
      <c r="E2463" s="12" t="str">
        <f>"071700699518"</f>
        <v>071700699518</v>
      </c>
      <c r="F2463" s="12" t="s">
        <v>11833</v>
      </c>
      <c r="G2463" s="13" t="s">
        <v>82</v>
      </c>
      <c r="H2463" s="13" t="s">
        <v>148</v>
      </c>
      <c r="I2463" s="13" t="s">
        <v>1713</v>
      </c>
      <c r="J2463" s="13" t="s">
        <v>27</v>
      </c>
      <c r="K2463" s="13" t="s">
        <v>28</v>
      </c>
      <c r="L2463" s="13" t="s">
        <v>43</v>
      </c>
      <c r="M2463" s="12" t="s">
        <v>169</v>
      </c>
      <c r="N2463" s="12" t="s">
        <v>208</v>
      </c>
      <c r="O2463" s="13" t="s">
        <v>32</v>
      </c>
      <c r="P2463" s="13"/>
      <c r="Q2463" s="21">
        <v>45204.4149074074</v>
      </c>
      <c r="R2463" s="13" t="s">
        <v>46</v>
      </c>
      <c r="S2463" s="12" t="s">
        <v>11834</v>
      </c>
      <c r="T2463" s="12"/>
    </row>
    <row r="2464" customHeight="1" spans="1:20">
      <c r="A2464" s="10">
        <v>45204</v>
      </c>
      <c r="B2464" s="12" t="s">
        <v>11835</v>
      </c>
      <c r="C2464" s="12" t="s">
        <v>7663</v>
      </c>
      <c r="D2464" s="13"/>
      <c r="E2464" s="12" t="str">
        <f>"15997641332"</f>
        <v>15997641332</v>
      </c>
      <c r="F2464" s="12" t="s">
        <v>1273</v>
      </c>
      <c r="G2464" s="13" t="s">
        <v>25</v>
      </c>
      <c r="H2464" s="13"/>
      <c r="I2464" s="13" t="s">
        <v>277</v>
      </c>
      <c r="J2464" s="13" t="s">
        <v>27</v>
      </c>
      <c r="K2464" s="13" t="s">
        <v>28</v>
      </c>
      <c r="L2464" s="13" t="s">
        <v>43</v>
      </c>
      <c r="M2464" s="12" t="s">
        <v>44</v>
      </c>
      <c r="N2464" s="12" t="s">
        <v>31</v>
      </c>
      <c r="O2464" s="13" t="s">
        <v>32</v>
      </c>
      <c r="P2464" s="13"/>
      <c r="Q2464" s="21">
        <v>45204.4429398148</v>
      </c>
      <c r="R2464" s="13" t="s">
        <v>46</v>
      </c>
      <c r="S2464" s="22" t="s">
        <v>11836</v>
      </c>
      <c r="T2464" s="12"/>
    </row>
    <row r="2465" customHeight="1" spans="1:20">
      <c r="A2465" s="10">
        <v>45204</v>
      </c>
      <c r="B2465" s="12" t="s">
        <v>11837</v>
      </c>
      <c r="C2465" s="12" t="s">
        <v>11838</v>
      </c>
      <c r="D2465" s="13"/>
      <c r="E2465" s="12" t="str">
        <f>"13117295263"</f>
        <v>13117295263</v>
      </c>
      <c r="F2465" s="12" t="s">
        <v>11839</v>
      </c>
      <c r="G2465" s="13" t="s">
        <v>194</v>
      </c>
      <c r="H2465" s="13" t="s">
        <v>110</v>
      </c>
      <c r="I2465" s="13" t="s">
        <v>384</v>
      </c>
      <c r="J2465" s="13" t="s">
        <v>27</v>
      </c>
      <c r="K2465" s="13" t="s">
        <v>28</v>
      </c>
      <c r="L2465" s="13" t="s">
        <v>43</v>
      </c>
      <c r="M2465" s="12" t="s">
        <v>44</v>
      </c>
      <c r="N2465" s="12" t="s">
        <v>31</v>
      </c>
      <c r="O2465" s="13" t="s">
        <v>32</v>
      </c>
      <c r="P2465" s="13"/>
      <c r="Q2465" s="21">
        <v>45204.4385416667</v>
      </c>
      <c r="R2465" s="13" t="s">
        <v>46</v>
      </c>
      <c r="S2465" s="22" t="s">
        <v>11840</v>
      </c>
      <c r="T2465" s="12"/>
    </row>
    <row r="2466" customHeight="1" spans="1:20">
      <c r="A2466" s="10">
        <v>45204</v>
      </c>
      <c r="B2466" s="12" t="s">
        <v>11841</v>
      </c>
      <c r="C2466" s="12" t="s">
        <v>2825</v>
      </c>
      <c r="D2466" s="13"/>
      <c r="E2466" s="12" t="str">
        <f>"15671029337"</f>
        <v>15671029337</v>
      </c>
      <c r="F2466" s="12" t="s">
        <v>7479</v>
      </c>
      <c r="G2466" s="13" t="s">
        <v>82</v>
      </c>
      <c r="H2466" s="13"/>
      <c r="I2466" s="13" t="s">
        <v>412</v>
      </c>
      <c r="J2466" s="13" t="s">
        <v>27</v>
      </c>
      <c r="K2466" s="13" t="s">
        <v>28</v>
      </c>
      <c r="L2466" s="13" t="s">
        <v>43</v>
      </c>
      <c r="M2466" s="12" t="s">
        <v>30</v>
      </c>
      <c r="N2466" s="12" t="s">
        <v>31</v>
      </c>
      <c r="O2466" s="13" t="s">
        <v>32</v>
      </c>
      <c r="P2466" s="13"/>
      <c r="Q2466" s="21">
        <v>45204.7087037037</v>
      </c>
      <c r="R2466" s="13" t="s">
        <v>46</v>
      </c>
      <c r="S2466" s="22" t="s">
        <v>11842</v>
      </c>
      <c r="T2466" s="12" t="s">
        <v>11843</v>
      </c>
    </row>
    <row r="2467" customHeight="1" spans="1:20">
      <c r="A2467" s="10">
        <v>45204</v>
      </c>
      <c r="B2467" s="12" t="s">
        <v>11844</v>
      </c>
      <c r="C2467" s="12" t="s">
        <v>2825</v>
      </c>
      <c r="D2467" s="13"/>
      <c r="E2467" s="12" t="str">
        <f>"18694095141"</f>
        <v>18694095141</v>
      </c>
      <c r="F2467" s="12" t="s">
        <v>11845</v>
      </c>
      <c r="G2467" s="13" t="s">
        <v>82</v>
      </c>
      <c r="H2467" s="13"/>
      <c r="I2467" s="13" t="s">
        <v>337</v>
      </c>
      <c r="J2467" s="13" t="s">
        <v>27</v>
      </c>
      <c r="K2467" s="13" t="s">
        <v>28</v>
      </c>
      <c r="L2467" s="13" t="s">
        <v>43</v>
      </c>
      <c r="M2467" s="12" t="s">
        <v>44</v>
      </c>
      <c r="N2467" s="12" t="s">
        <v>31</v>
      </c>
      <c r="O2467" s="13" t="s">
        <v>32</v>
      </c>
      <c r="P2467" s="13"/>
      <c r="Q2467" s="21">
        <v>45204.6807175926</v>
      </c>
      <c r="R2467" s="13" t="s">
        <v>46</v>
      </c>
      <c r="S2467" s="22" t="s">
        <v>11846</v>
      </c>
      <c r="T2467" s="12" t="s">
        <v>11847</v>
      </c>
    </row>
    <row r="2468" customHeight="1" spans="1:20">
      <c r="A2468" s="10">
        <v>45204</v>
      </c>
      <c r="B2468" s="12" t="s">
        <v>11848</v>
      </c>
      <c r="C2468" s="12" t="s">
        <v>6918</v>
      </c>
      <c r="D2468" s="13"/>
      <c r="E2468" s="12" t="str">
        <f>"17671255127"</f>
        <v>17671255127</v>
      </c>
      <c r="F2468" s="12" t="s">
        <v>11849</v>
      </c>
      <c r="G2468" s="13" t="s">
        <v>69</v>
      </c>
      <c r="H2468" s="13"/>
      <c r="I2468" s="13" t="s">
        <v>985</v>
      </c>
      <c r="J2468" s="13" t="s">
        <v>27</v>
      </c>
      <c r="K2468" s="13" t="s">
        <v>28</v>
      </c>
      <c r="L2468" s="13" t="s">
        <v>43</v>
      </c>
      <c r="M2468" s="12" t="s">
        <v>30</v>
      </c>
      <c r="N2468" s="12" t="s">
        <v>743</v>
      </c>
      <c r="O2468" s="13" t="s">
        <v>32</v>
      </c>
      <c r="P2468" s="13"/>
      <c r="Q2468" s="21">
        <v>45204.7151388889</v>
      </c>
      <c r="R2468" s="13" t="s">
        <v>46</v>
      </c>
      <c r="S2468" s="22" t="s">
        <v>11850</v>
      </c>
      <c r="T2468" s="12"/>
    </row>
    <row r="2469" customHeight="1" spans="1:20">
      <c r="A2469" s="10">
        <v>45204</v>
      </c>
      <c r="B2469" s="12" t="s">
        <v>11851</v>
      </c>
      <c r="C2469" s="12" t="s">
        <v>5644</v>
      </c>
      <c r="D2469" s="13"/>
      <c r="E2469" s="12" t="str">
        <f>"071700847044"</f>
        <v>071700847044</v>
      </c>
      <c r="F2469" s="12" t="s">
        <v>11852</v>
      </c>
      <c r="G2469" s="13" t="s">
        <v>82</v>
      </c>
      <c r="H2469" s="13"/>
      <c r="I2469" s="13" t="s">
        <v>168</v>
      </c>
      <c r="J2469" s="13" t="s">
        <v>27</v>
      </c>
      <c r="K2469" s="13" t="s">
        <v>28</v>
      </c>
      <c r="L2469" s="13" t="s">
        <v>43</v>
      </c>
      <c r="M2469" s="12" t="s">
        <v>169</v>
      </c>
      <c r="N2469" s="12" t="s">
        <v>5633</v>
      </c>
      <c r="O2469" s="13" t="s">
        <v>32</v>
      </c>
      <c r="P2469" s="13"/>
      <c r="Q2469" s="21">
        <v>45204.8322222222</v>
      </c>
      <c r="R2469" s="13" t="s">
        <v>168</v>
      </c>
      <c r="S2469" s="22" t="s">
        <v>11853</v>
      </c>
      <c r="T2469" s="12" t="s">
        <v>5717</v>
      </c>
    </row>
    <row r="2470" customHeight="1" spans="1:20">
      <c r="A2470" s="10">
        <v>45204</v>
      </c>
      <c r="B2470" s="12" t="s">
        <v>11854</v>
      </c>
      <c r="C2470" s="12" t="s">
        <v>5644</v>
      </c>
      <c r="D2470" s="13"/>
      <c r="E2470" s="12" t="str">
        <f>"071700025884"</f>
        <v>071700025884</v>
      </c>
      <c r="F2470" s="12" t="s">
        <v>11855</v>
      </c>
      <c r="G2470" s="13" t="s">
        <v>82</v>
      </c>
      <c r="H2470" s="13" t="s">
        <v>148</v>
      </c>
      <c r="I2470" s="13" t="s">
        <v>168</v>
      </c>
      <c r="J2470" s="13" t="s">
        <v>27</v>
      </c>
      <c r="K2470" s="13" t="s">
        <v>28</v>
      </c>
      <c r="L2470" s="13" t="s">
        <v>43</v>
      </c>
      <c r="M2470" s="12" t="s">
        <v>169</v>
      </c>
      <c r="N2470" s="12" t="s">
        <v>5633</v>
      </c>
      <c r="O2470" s="13" t="s">
        <v>32</v>
      </c>
      <c r="P2470" s="13"/>
      <c r="Q2470" s="21">
        <v>45204.8230555556</v>
      </c>
      <c r="R2470" s="13" t="s">
        <v>168</v>
      </c>
      <c r="S2470" s="22" t="s">
        <v>11856</v>
      </c>
      <c r="T2470" s="12" t="s">
        <v>5655</v>
      </c>
    </row>
    <row r="2471" customHeight="1" spans="1:20">
      <c r="A2471" s="10">
        <v>45204</v>
      </c>
      <c r="B2471" s="12" t="s">
        <v>11857</v>
      </c>
      <c r="C2471" s="12" t="s">
        <v>5644</v>
      </c>
      <c r="D2471" s="13"/>
      <c r="E2471" s="12" t="str">
        <f>"071700001212"</f>
        <v>071700001212</v>
      </c>
      <c r="F2471" s="12" t="s">
        <v>11858</v>
      </c>
      <c r="G2471" s="13" t="s">
        <v>82</v>
      </c>
      <c r="H2471" s="13" t="s">
        <v>148</v>
      </c>
      <c r="I2471" s="13" t="s">
        <v>168</v>
      </c>
      <c r="J2471" s="13" t="s">
        <v>27</v>
      </c>
      <c r="K2471" s="13" t="s">
        <v>28</v>
      </c>
      <c r="L2471" s="13" t="s">
        <v>43</v>
      </c>
      <c r="M2471" s="12" t="s">
        <v>169</v>
      </c>
      <c r="N2471" s="12" t="s">
        <v>5633</v>
      </c>
      <c r="O2471" s="13" t="s">
        <v>32</v>
      </c>
      <c r="P2471" s="13"/>
      <c r="Q2471" s="21">
        <v>45204.7777083333</v>
      </c>
      <c r="R2471" s="13" t="s">
        <v>168</v>
      </c>
      <c r="S2471" s="22" t="s">
        <v>11859</v>
      </c>
      <c r="T2471" s="12" t="s">
        <v>5655</v>
      </c>
    </row>
    <row r="2472" customHeight="1" spans="1:20">
      <c r="A2472" s="10">
        <v>45204</v>
      </c>
      <c r="B2472" s="12" t="s">
        <v>11860</v>
      </c>
      <c r="C2472" s="12" t="s">
        <v>5644</v>
      </c>
      <c r="D2472" s="13"/>
      <c r="E2472" s="12" t="str">
        <f>"071700832143"</f>
        <v>071700832143</v>
      </c>
      <c r="F2472" s="12" t="s">
        <v>11861</v>
      </c>
      <c r="G2472" s="13" t="s">
        <v>82</v>
      </c>
      <c r="H2472" s="13" t="s">
        <v>148</v>
      </c>
      <c r="I2472" s="13" t="s">
        <v>46</v>
      </c>
      <c r="J2472" s="13" t="s">
        <v>27</v>
      </c>
      <c r="K2472" s="13" t="s">
        <v>28</v>
      </c>
      <c r="L2472" s="13" t="s">
        <v>43</v>
      </c>
      <c r="M2472" s="12" t="s">
        <v>169</v>
      </c>
      <c r="N2472" s="12" t="s">
        <v>5633</v>
      </c>
      <c r="O2472" s="13" t="s">
        <v>32</v>
      </c>
      <c r="P2472" s="13"/>
      <c r="Q2472" s="21">
        <v>45204.7391666667</v>
      </c>
      <c r="R2472" s="13" t="s">
        <v>168</v>
      </c>
      <c r="S2472" s="22" t="s">
        <v>11862</v>
      </c>
      <c r="T2472" s="12" t="s">
        <v>5649</v>
      </c>
    </row>
    <row r="2473" customHeight="1" spans="1:20">
      <c r="A2473" s="10">
        <v>45204</v>
      </c>
      <c r="B2473" s="12" t="s">
        <v>11863</v>
      </c>
      <c r="C2473" s="12" t="s">
        <v>5685</v>
      </c>
      <c r="D2473" s="13"/>
      <c r="E2473" s="12" t="str">
        <f>"071704240062"</f>
        <v>071704240062</v>
      </c>
      <c r="F2473" s="12" t="s">
        <v>11864</v>
      </c>
      <c r="G2473" s="13" t="s">
        <v>82</v>
      </c>
      <c r="H2473" s="13"/>
      <c r="I2473" s="13" t="s">
        <v>34</v>
      </c>
      <c r="J2473" s="13" t="s">
        <v>27</v>
      </c>
      <c r="K2473" s="13" t="s">
        <v>28</v>
      </c>
      <c r="L2473" s="13" t="s">
        <v>43</v>
      </c>
      <c r="M2473" s="12" t="s">
        <v>169</v>
      </c>
      <c r="N2473" s="12" t="s">
        <v>5633</v>
      </c>
      <c r="O2473" s="13" t="s">
        <v>32</v>
      </c>
      <c r="P2473" s="13"/>
      <c r="Q2473" s="21">
        <v>45204.7075578704</v>
      </c>
      <c r="R2473" s="13" t="s">
        <v>168</v>
      </c>
      <c r="S2473" s="22" t="s">
        <v>11865</v>
      </c>
      <c r="T2473" s="12" t="s">
        <v>5690</v>
      </c>
    </row>
    <row r="2474" customHeight="1" spans="1:20">
      <c r="A2474" s="10">
        <v>45204</v>
      </c>
      <c r="B2474" s="12" t="s">
        <v>11866</v>
      </c>
      <c r="C2474" s="12" t="s">
        <v>5629</v>
      </c>
      <c r="D2474" s="13"/>
      <c r="E2474" s="12" t="str">
        <f>"071701032796"</f>
        <v>071701032796</v>
      </c>
      <c r="F2474" s="12" t="s">
        <v>8815</v>
      </c>
      <c r="G2474" s="13" t="s">
        <v>82</v>
      </c>
      <c r="H2474" s="13"/>
      <c r="I2474" s="13" t="s">
        <v>5632</v>
      </c>
      <c r="J2474" s="13" t="s">
        <v>27</v>
      </c>
      <c r="K2474" s="13" t="s">
        <v>28</v>
      </c>
      <c r="L2474" s="13" t="s">
        <v>43</v>
      </c>
      <c r="M2474" s="12" t="s">
        <v>169</v>
      </c>
      <c r="N2474" s="12" t="s">
        <v>5633</v>
      </c>
      <c r="O2474" s="13" t="s">
        <v>32</v>
      </c>
      <c r="P2474" s="13"/>
      <c r="Q2474" s="21">
        <v>45204.7812152778</v>
      </c>
      <c r="R2474" s="13" t="s">
        <v>168</v>
      </c>
      <c r="S2474" s="22" t="s">
        <v>11867</v>
      </c>
      <c r="T2474" s="12" t="s">
        <v>7779</v>
      </c>
    </row>
    <row r="2475" customHeight="1" spans="1:20">
      <c r="A2475" s="10">
        <v>45204</v>
      </c>
      <c r="B2475" s="12" t="s">
        <v>11868</v>
      </c>
      <c r="C2475" s="12" t="s">
        <v>5629</v>
      </c>
      <c r="D2475" s="13"/>
      <c r="E2475" s="12" t="str">
        <f>"071700011022"</f>
        <v>071700011022</v>
      </c>
      <c r="F2475" s="12" t="s">
        <v>11869</v>
      </c>
      <c r="G2475" s="13" t="s">
        <v>82</v>
      </c>
      <c r="H2475" s="13"/>
      <c r="I2475" s="13" t="s">
        <v>5632</v>
      </c>
      <c r="J2475" s="13" t="s">
        <v>27</v>
      </c>
      <c r="K2475" s="13" t="s">
        <v>28</v>
      </c>
      <c r="L2475" s="13" t="s">
        <v>43</v>
      </c>
      <c r="M2475" s="12" t="s">
        <v>169</v>
      </c>
      <c r="N2475" s="12" t="s">
        <v>5633</v>
      </c>
      <c r="O2475" s="13" t="s">
        <v>32</v>
      </c>
      <c r="P2475" s="13"/>
      <c r="Q2475" s="21">
        <v>45204.6882060185</v>
      </c>
      <c r="R2475" s="13" t="s">
        <v>168</v>
      </c>
      <c r="S2475" s="22" t="s">
        <v>11870</v>
      </c>
      <c r="T2475" s="12" t="s">
        <v>5717</v>
      </c>
    </row>
    <row r="2476" customHeight="1" spans="1:20">
      <c r="A2476" s="10">
        <v>45204</v>
      </c>
      <c r="B2476" s="12" t="s">
        <v>11871</v>
      </c>
      <c r="C2476" s="12" t="s">
        <v>5644</v>
      </c>
      <c r="D2476" s="13"/>
      <c r="E2476" s="12" t="str">
        <f>"071700004545"</f>
        <v>071700004545</v>
      </c>
      <c r="F2476" s="12" t="s">
        <v>11872</v>
      </c>
      <c r="G2476" s="13" t="s">
        <v>82</v>
      </c>
      <c r="H2476" s="13"/>
      <c r="I2476" s="13" t="s">
        <v>168</v>
      </c>
      <c r="J2476" s="13" t="s">
        <v>27</v>
      </c>
      <c r="K2476" s="13" t="s">
        <v>28</v>
      </c>
      <c r="L2476" s="13" t="s">
        <v>43</v>
      </c>
      <c r="M2476" s="12" t="s">
        <v>169</v>
      </c>
      <c r="N2476" s="12" t="s">
        <v>5633</v>
      </c>
      <c r="O2476" s="13" t="s">
        <v>32</v>
      </c>
      <c r="P2476" s="13"/>
      <c r="Q2476" s="21">
        <v>45204.7658101852</v>
      </c>
      <c r="R2476" s="13" t="s">
        <v>168</v>
      </c>
      <c r="S2476" s="22" t="s">
        <v>11873</v>
      </c>
      <c r="T2476" s="12" t="s">
        <v>5636</v>
      </c>
    </row>
    <row r="2477" customHeight="1" spans="1:20">
      <c r="A2477" s="10">
        <v>45204</v>
      </c>
      <c r="B2477" s="12" t="s">
        <v>11874</v>
      </c>
      <c r="C2477" s="12" t="s">
        <v>5663</v>
      </c>
      <c r="D2477" s="13"/>
      <c r="E2477" s="12" t="str">
        <f>"071703824403"</f>
        <v>071703824403</v>
      </c>
      <c r="F2477" s="12" t="s">
        <v>11875</v>
      </c>
      <c r="G2477" s="13" t="s">
        <v>82</v>
      </c>
      <c r="H2477" s="13" t="s">
        <v>148</v>
      </c>
      <c r="I2477" s="13" t="s">
        <v>46</v>
      </c>
      <c r="J2477" s="13" t="s">
        <v>27</v>
      </c>
      <c r="K2477" s="13" t="s">
        <v>28</v>
      </c>
      <c r="L2477" s="13" t="s">
        <v>43</v>
      </c>
      <c r="M2477" s="12" t="s">
        <v>169</v>
      </c>
      <c r="N2477" s="12" t="s">
        <v>5633</v>
      </c>
      <c r="O2477" s="13" t="s">
        <v>32</v>
      </c>
      <c r="P2477" s="13"/>
      <c r="Q2477" s="21">
        <v>45204.704849537</v>
      </c>
      <c r="R2477" s="13" t="s">
        <v>168</v>
      </c>
      <c r="S2477" s="22" t="s">
        <v>11876</v>
      </c>
      <c r="T2477" s="12" t="s">
        <v>5655</v>
      </c>
    </row>
    <row r="2478" customHeight="1" spans="1:20">
      <c r="A2478" s="10">
        <v>45204</v>
      </c>
      <c r="B2478" s="12" t="s">
        <v>11877</v>
      </c>
      <c r="C2478" s="12" t="s">
        <v>5629</v>
      </c>
      <c r="D2478" s="13"/>
      <c r="E2478" s="12" t="str">
        <f>"071700875003"</f>
        <v>071700875003</v>
      </c>
      <c r="F2478" s="12" t="s">
        <v>11878</v>
      </c>
      <c r="G2478" s="13" t="s">
        <v>82</v>
      </c>
      <c r="H2478" s="13" t="s">
        <v>148</v>
      </c>
      <c r="I2478" s="13" t="s">
        <v>5632</v>
      </c>
      <c r="J2478" s="13" t="s">
        <v>27</v>
      </c>
      <c r="K2478" s="13" t="s">
        <v>28</v>
      </c>
      <c r="L2478" s="13" t="s">
        <v>43</v>
      </c>
      <c r="M2478" s="12" t="s">
        <v>169</v>
      </c>
      <c r="N2478" s="12" t="s">
        <v>5633</v>
      </c>
      <c r="O2478" s="13" t="s">
        <v>32</v>
      </c>
      <c r="P2478" s="13"/>
      <c r="Q2478" s="21">
        <v>45204.6616435185</v>
      </c>
      <c r="R2478" s="13" t="s">
        <v>168</v>
      </c>
      <c r="S2478" s="22" t="s">
        <v>11879</v>
      </c>
      <c r="T2478" s="12" t="s">
        <v>5649</v>
      </c>
    </row>
    <row r="2479" customHeight="1" spans="1:20">
      <c r="A2479" s="10">
        <v>45204</v>
      </c>
      <c r="B2479" s="12" t="s">
        <v>11880</v>
      </c>
      <c r="C2479" s="12" t="s">
        <v>5629</v>
      </c>
      <c r="D2479" s="13"/>
      <c r="E2479" s="12" t="str">
        <f>"071700810551"</f>
        <v>071700810551</v>
      </c>
      <c r="F2479" s="12" t="s">
        <v>11881</v>
      </c>
      <c r="G2479" s="13" t="s">
        <v>82</v>
      </c>
      <c r="H2479" s="13" t="s">
        <v>148</v>
      </c>
      <c r="I2479" s="13" t="s">
        <v>5632</v>
      </c>
      <c r="J2479" s="13" t="s">
        <v>27</v>
      </c>
      <c r="K2479" s="13" t="s">
        <v>28</v>
      </c>
      <c r="L2479" s="13" t="s">
        <v>43</v>
      </c>
      <c r="M2479" s="12" t="s">
        <v>169</v>
      </c>
      <c r="N2479" s="12" t="s">
        <v>5633</v>
      </c>
      <c r="O2479" s="13" t="s">
        <v>32</v>
      </c>
      <c r="P2479" s="13"/>
      <c r="Q2479" s="21">
        <v>45204.767337963</v>
      </c>
      <c r="R2479" s="13" t="s">
        <v>168</v>
      </c>
      <c r="S2479" s="22" t="s">
        <v>11882</v>
      </c>
      <c r="T2479" s="12" t="s">
        <v>5649</v>
      </c>
    </row>
    <row r="2480" customHeight="1" spans="1:20">
      <c r="A2480" s="10">
        <v>45204</v>
      </c>
      <c r="B2480" s="12" t="s">
        <v>11883</v>
      </c>
      <c r="C2480" s="12" t="s">
        <v>5644</v>
      </c>
      <c r="D2480" s="13"/>
      <c r="E2480" s="12" t="str">
        <f>"071700034902"</f>
        <v>071700034902</v>
      </c>
      <c r="F2480" s="12" t="s">
        <v>11884</v>
      </c>
      <c r="G2480" s="13" t="s">
        <v>82</v>
      </c>
      <c r="H2480" s="13" t="s">
        <v>1452</v>
      </c>
      <c r="I2480" s="13" t="s">
        <v>168</v>
      </c>
      <c r="J2480" s="13" t="s">
        <v>27</v>
      </c>
      <c r="K2480" s="13" t="s">
        <v>28</v>
      </c>
      <c r="L2480" s="13" t="s">
        <v>43</v>
      </c>
      <c r="M2480" s="12" t="s">
        <v>169</v>
      </c>
      <c r="N2480" s="12" t="s">
        <v>5633</v>
      </c>
      <c r="O2480" s="13" t="s">
        <v>32</v>
      </c>
      <c r="P2480" s="13"/>
      <c r="Q2480" s="21">
        <v>45204.6458101852</v>
      </c>
      <c r="R2480" s="13" t="s">
        <v>168</v>
      </c>
      <c r="S2480" s="22" t="s">
        <v>11885</v>
      </c>
      <c r="T2480" s="12" t="s">
        <v>5723</v>
      </c>
    </row>
    <row r="2481" customHeight="1" spans="1:20">
      <c r="A2481" s="10">
        <v>45204</v>
      </c>
      <c r="B2481" s="12" t="s">
        <v>11886</v>
      </c>
      <c r="C2481" s="12" t="s">
        <v>5879</v>
      </c>
      <c r="D2481" s="13"/>
      <c r="E2481" s="12" t="str">
        <f>"071703954591"</f>
        <v>071703954591</v>
      </c>
      <c r="F2481" s="12" t="s">
        <v>11887</v>
      </c>
      <c r="G2481" s="13" t="s">
        <v>82</v>
      </c>
      <c r="H2481" s="13"/>
      <c r="I2481" s="13" t="s">
        <v>5737</v>
      </c>
      <c r="J2481" s="13" t="s">
        <v>27</v>
      </c>
      <c r="K2481" s="13" t="s">
        <v>28</v>
      </c>
      <c r="L2481" s="13" t="s">
        <v>43</v>
      </c>
      <c r="M2481" s="12" t="s">
        <v>169</v>
      </c>
      <c r="N2481" s="12" t="s">
        <v>5633</v>
      </c>
      <c r="O2481" s="13" t="s">
        <v>32</v>
      </c>
      <c r="P2481" s="13"/>
      <c r="Q2481" s="21">
        <v>45204.6928240741</v>
      </c>
      <c r="R2481" s="13" t="s">
        <v>168</v>
      </c>
      <c r="S2481" s="22" t="s">
        <v>11888</v>
      </c>
      <c r="T2481" s="12" t="s">
        <v>5655</v>
      </c>
    </row>
    <row r="2482" customHeight="1" spans="1:20">
      <c r="A2482" s="10">
        <v>45204</v>
      </c>
      <c r="B2482" s="12" t="s">
        <v>11889</v>
      </c>
      <c r="C2482" s="12" t="s">
        <v>5663</v>
      </c>
      <c r="D2482" s="13"/>
      <c r="E2482" s="12" t="str">
        <f>"071700960392"</f>
        <v>071700960392</v>
      </c>
      <c r="F2482" s="12" t="s">
        <v>11890</v>
      </c>
      <c r="G2482" s="13" t="s">
        <v>82</v>
      </c>
      <c r="H2482" s="13"/>
      <c r="I2482" s="13" t="s">
        <v>168</v>
      </c>
      <c r="J2482" s="13" t="s">
        <v>27</v>
      </c>
      <c r="K2482" s="13" t="s">
        <v>28</v>
      </c>
      <c r="L2482" s="13" t="s">
        <v>43</v>
      </c>
      <c r="M2482" s="12" t="s">
        <v>169</v>
      </c>
      <c r="N2482" s="12" t="s">
        <v>5633</v>
      </c>
      <c r="O2482" s="13" t="s">
        <v>32</v>
      </c>
      <c r="P2482" s="13"/>
      <c r="Q2482" s="21">
        <v>45204.5938888889</v>
      </c>
      <c r="R2482" s="13" t="s">
        <v>168</v>
      </c>
      <c r="S2482" s="22" t="s">
        <v>11891</v>
      </c>
      <c r="T2482" s="12" t="s">
        <v>5690</v>
      </c>
    </row>
    <row r="2483" customHeight="1" spans="1:20">
      <c r="A2483" s="10">
        <v>45204</v>
      </c>
      <c r="B2483" s="12" t="s">
        <v>11892</v>
      </c>
      <c r="C2483" s="12" t="s">
        <v>5629</v>
      </c>
      <c r="D2483" s="13"/>
      <c r="E2483" s="12" t="str">
        <f>"071700134939"</f>
        <v>071700134939</v>
      </c>
      <c r="F2483" s="12" t="s">
        <v>11893</v>
      </c>
      <c r="G2483" s="13" t="s">
        <v>82</v>
      </c>
      <c r="H2483" s="13" t="s">
        <v>148</v>
      </c>
      <c r="I2483" s="13" t="s">
        <v>5632</v>
      </c>
      <c r="J2483" s="13" t="s">
        <v>27</v>
      </c>
      <c r="K2483" s="13" t="s">
        <v>28</v>
      </c>
      <c r="L2483" s="13" t="s">
        <v>43</v>
      </c>
      <c r="M2483" s="12" t="s">
        <v>169</v>
      </c>
      <c r="N2483" s="12" t="s">
        <v>5633</v>
      </c>
      <c r="O2483" s="13" t="s">
        <v>32</v>
      </c>
      <c r="P2483" s="13"/>
      <c r="Q2483" s="21">
        <v>45204.5806365741</v>
      </c>
      <c r="R2483" s="13" t="s">
        <v>168</v>
      </c>
      <c r="S2483" s="22" t="s">
        <v>11894</v>
      </c>
      <c r="T2483" s="12" t="s">
        <v>5696</v>
      </c>
    </row>
    <row r="2484" customHeight="1" spans="1:20">
      <c r="A2484" s="10">
        <v>45204</v>
      </c>
      <c r="B2484" s="12" t="s">
        <v>11895</v>
      </c>
      <c r="C2484" s="12" t="s">
        <v>5644</v>
      </c>
      <c r="D2484" s="13"/>
      <c r="E2484" s="12" t="str">
        <f>"071700456198"</f>
        <v>071700456198</v>
      </c>
      <c r="F2484" s="12" t="s">
        <v>11896</v>
      </c>
      <c r="G2484" s="13" t="s">
        <v>82</v>
      </c>
      <c r="H2484" s="13"/>
      <c r="I2484" s="13" t="s">
        <v>168</v>
      </c>
      <c r="J2484" s="13" t="s">
        <v>27</v>
      </c>
      <c r="K2484" s="13" t="s">
        <v>28</v>
      </c>
      <c r="L2484" s="13" t="s">
        <v>43</v>
      </c>
      <c r="M2484" s="12" t="s">
        <v>169</v>
      </c>
      <c r="N2484" s="12" t="s">
        <v>5633</v>
      </c>
      <c r="O2484" s="13" t="s">
        <v>32</v>
      </c>
      <c r="P2484" s="13"/>
      <c r="Q2484" s="21">
        <v>45204.6026736111</v>
      </c>
      <c r="R2484" s="13" t="s">
        <v>168</v>
      </c>
      <c r="S2484" s="22" t="s">
        <v>11897</v>
      </c>
      <c r="T2484" s="12" t="s">
        <v>5655</v>
      </c>
    </row>
    <row r="2485" customHeight="1" spans="1:20">
      <c r="A2485" s="10">
        <v>45204</v>
      </c>
      <c r="B2485" s="12" t="s">
        <v>11898</v>
      </c>
      <c r="C2485" s="12" t="s">
        <v>5629</v>
      </c>
      <c r="D2485" s="13"/>
      <c r="E2485" s="12" t="str">
        <f>"071700086677"</f>
        <v>071700086677</v>
      </c>
      <c r="F2485" s="12" t="s">
        <v>11899</v>
      </c>
      <c r="G2485" s="13" t="s">
        <v>82</v>
      </c>
      <c r="H2485" s="13"/>
      <c r="I2485" s="13" t="s">
        <v>5632</v>
      </c>
      <c r="J2485" s="13" t="s">
        <v>27</v>
      </c>
      <c r="K2485" s="13" t="s">
        <v>28</v>
      </c>
      <c r="L2485" s="13" t="s">
        <v>43</v>
      </c>
      <c r="M2485" s="12" t="s">
        <v>169</v>
      </c>
      <c r="N2485" s="12" t="s">
        <v>5633</v>
      </c>
      <c r="O2485" s="13" t="s">
        <v>32</v>
      </c>
      <c r="P2485" s="13"/>
      <c r="Q2485" s="21">
        <v>45204.6538773148</v>
      </c>
      <c r="R2485" s="13" t="s">
        <v>168</v>
      </c>
      <c r="S2485" s="22" t="s">
        <v>11900</v>
      </c>
      <c r="T2485" s="12" t="s">
        <v>5723</v>
      </c>
    </row>
    <row r="2486" customHeight="1" spans="1:20">
      <c r="A2486" s="10">
        <v>45204</v>
      </c>
      <c r="B2486" s="12" t="s">
        <v>11901</v>
      </c>
      <c r="C2486" s="12" t="s">
        <v>5951</v>
      </c>
      <c r="D2486" s="13"/>
      <c r="E2486" s="12" t="str">
        <f>"071700007753"</f>
        <v>071700007753</v>
      </c>
      <c r="F2486" s="12" t="s">
        <v>11902</v>
      </c>
      <c r="G2486" s="13" t="s">
        <v>82</v>
      </c>
      <c r="H2486" s="13" t="s">
        <v>148</v>
      </c>
      <c r="I2486" s="13" t="s">
        <v>34</v>
      </c>
      <c r="J2486" s="13" t="s">
        <v>27</v>
      </c>
      <c r="K2486" s="13" t="s">
        <v>28</v>
      </c>
      <c r="L2486" s="13" t="s">
        <v>43</v>
      </c>
      <c r="M2486" s="12" t="s">
        <v>169</v>
      </c>
      <c r="N2486" s="12" t="s">
        <v>5633</v>
      </c>
      <c r="O2486" s="13" t="s">
        <v>32</v>
      </c>
      <c r="P2486" s="13"/>
      <c r="Q2486" s="21">
        <v>45204.6105902778</v>
      </c>
      <c r="R2486" s="13" t="s">
        <v>168</v>
      </c>
      <c r="S2486" s="22" t="s">
        <v>11903</v>
      </c>
      <c r="T2486" s="12" t="s">
        <v>6102</v>
      </c>
    </row>
    <row r="2487" customHeight="1" spans="1:20">
      <c r="A2487" s="10">
        <v>45204</v>
      </c>
      <c r="B2487" s="12" t="s">
        <v>11904</v>
      </c>
      <c r="C2487" s="12" t="s">
        <v>5644</v>
      </c>
      <c r="D2487" s="13"/>
      <c r="E2487" s="12" t="str">
        <f>"15572716688"</f>
        <v>15572716688</v>
      </c>
      <c r="F2487" s="12" t="s">
        <v>11905</v>
      </c>
      <c r="G2487" s="13" t="s">
        <v>62</v>
      </c>
      <c r="H2487" s="13"/>
      <c r="I2487" s="13" t="s">
        <v>168</v>
      </c>
      <c r="J2487" s="13" t="s">
        <v>27</v>
      </c>
      <c r="K2487" s="13" t="s">
        <v>195</v>
      </c>
      <c r="L2487" s="13"/>
      <c r="M2487" s="12" t="s">
        <v>169</v>
      </c>
      <c r="N2487" s="12" t="s">
        <v>5633</v>
      </c>
      <c r="O2487" s="13" t="s">
        <v>32</v>
      </c>
      <c r="P2487" s="13"/>
      <c r="Q2487" s="21">
        <v>45204.6245833333</v>
      </c>
      <c r="R2487" s="13" t="s">
        <v>168</v>
      </c>
      <c r="S2487" s="22" t="s">
        <v>11906</v>
      </c>
      <c r="T2487" s="12" t="s">
        <v>5655</v>
      </c>
    </row>
    <row r="2488" customHeight="1" spans="1:20">
      <c r="A2488" s="10">
        <v>45204</v>
      </c>
      <c r="B2488" s="12" t="s">
        <v>11907</v>
      </c>
      <c r="C2488" s="12" t="s">
        <v>5879</v>
      </c>
      <c r="D2488" s="13"/>
      <c r="E2488" s="12" t="str">
        <f>"071703502136"</f>
        <v>071703502136</v>
      </c>
      <c r="F2488" s="12" t="s">
        <v>11908</v>
      </c>
      <c r="G2488" s="13" t="s">
        <v>82</v>
      </c>
      <c r="H2488" s="13"/>
      <c r="I2488" s="13" t="s">
        <v>5737</v>
      </c>
      <c r="J2488" s="13" t="s">
        <v>27</v>
      </c>
      <c r="K2488" s="13" t="s">
        <v>28</v>
      </c>
      <c r="L2488" s="13" t="s">
        <v>43</v>
      </c>
      <c r="M2488" s="12" t="s">
        <v>169</v>
      </c>
      <c r="N2488" s="12" t="s">
        <v>5633</v>
      </c>
      <c r="O2488" s="13" t="s">
        <v>32</v>
      </c>
      <c r="P2488" s="13"/>
      <c r="Q2488" s="21">
        <v>45204.5629398148</v>
      </c>
      <c r="R2488" s="13" t="s">
        <v>168</v>
      </c>
      <c r="S2488" s="22" t="s">
        <v>11909</v>
      </c>
      <c r="T2488" s="12" t="s">
        <v>11910</v>
      </c>
    </row>
    <row r="2489" customHeight="1" spans="1:20">
      <c r="A2489" s="10">
        <v>45204</v>
      </c>
      <c r="B2489" s="12" t="s">
        <v>11911</v>
      </c>
      <c r="C2489" s="12" t="s">
        <v>5644</v>
      </c>
      <c r="D2489" s="13"/>
      <c r="E2489" s="12" t="str">
        <f>"071700037137"</f>
        <v>071700037137</v>
      </c>
      <c r="F2489" s="12" t="s">
        <v>11912</v>
      </c>
      <c r="G2489" s="13" t="s">
        <v>82</v>
      </c>
      <c r="H2489" s="13" t="s">
        <v>148</v>
      </c>
      <c r="I2489" s="13" t="s">
        <v>104</v>
      </c>
      <c r="J2489" s="13" t="s">
        <v>27</v>
      </c>
      <c r="K2489" s="13" t="s">
        <v>28</v>
      </c>
      <c r="L2489" s="13" t="s">
        <v>43</v>
      </c>
      <c r="M2489" s="12" t="s">
        <v>169</v>
      </c>
      <c r="N2489" s="12" t="s">
        <v>5633</v>
      </c>
      <c r="O2489" s="13" t="s">
        <v>32</v>
      </c>
      <c r="P2489" s="13"/>
      <c r="Q2489" s="21">
        <v>45204.5803356481</v>
      </c>
      <c r="R2489" s="13" t="s">
        <v>168</v>
      </c>
      <c r="S2489" s="22" t="s">
        <v>11913</v>
      </c>
      <c r="T2489" s="12" t="s">
        <v>5636</v>
      </c>
    </row>
    <row r="2490" customHeight="1" spans="1:20">
      <c r="A2490" s="10">
        <v>45204</v>
      </c>
      <c r="B2490" s="12" t="s">
        <v>11914</v>
      </c>
      <c r="C2490" s="12" t="s">
        <v>5629</v>
      </c>
      <c r="D2490" s="13"/>
      <c r="E2490" s="12" t="str">
        <f>"071701045943"</f>
        <v>071701045943</v>
      </c>
      <c r="F2490" s="12" t="s">
        <v>11915</v>
      </c>
      <c r="G2490" s="13" t="s">
        <v>82</v>
      </c>
      <c r="H2490" s="13" t="s">
        <v>1452</v>
      </c>
      <c r="I2490" s="13" t="s">
        <v>5632</v>
      </c>
      <c r="J2490" s="13" t="s">
        <v>27</v>
      </c>
      <c r="K2490" s="13" t="s">
        <v>28</v>
      </c>
      <c r="L2490" s="13" t="s">
        <v>43</v>
      </c>
      <c r="M2490" s="12" t="s">
        <v>169</v>
      </c>
      <c r="N2490" s="12" t="s">
        <v>5633</v>
      </c>
      <c r="O2490" s="13" t="s">
        <v>32</v>
      </c>
      <c r="P2490" s="13"/>
      <c r="Q2490" s="21">
        <v>45204.6859953704</v>
      </c>
      <c r="R2490" s="13" t="s">
        <v>168</v>
      </c>
      <c r="S2490" s="22" t="s">
        <v>11916</v>
      </c>
      <c r="T2490" s="12" t="s">
        <v>5723</v>
      </c>
    </row>
    <row r="2491" customHeight="1" spans="1:20">
      <c r="A2491" s="10">
        <v>45204</v>
      </c>
      <c r="B2491" s="12" t="s">
        <v>11917</v>
      </c>
      <c r="C2491" s="12" t="s">
        <v>5685</v>
      </c>
      <c r="D2491" s="13"/>
      <c r="E2491" s="12" t="str">
        <f>"071701071598"</f>
        <v>071701071598</v>
      </c>
      <c r="F2491" s="12" t="s">
        <v>11918</v>
      </c>
      <c r="G2491" s="13" t="s">
        <v>82</v>
      </c>
      <c r="H2491" s="13"/>
      <c r="I2491" s="13" t="s">
        <v>97</v>
      </c>
      <c r="J2491" s="13" t="s">
        <v>27</v>
      </c>
      <c r="K2491" s="13" t="s">
        <v>28</v>
      </c>
      <c r="L2491" s="13" t="s">
        <v>43</v>
      </c>
      <c r="M2491" s="12" t="s">
        <v>169</v>
      </c>
      <c r="N2491" s="12" t="s">
        <v>5633</v>
      </c>
      <c r="O2491" s="13" t="s">
        <v>32</v>
      </c>
      <c r="P2491" s="13"/>
      <c r="Q2491" s="21">
        <v>45204.6960300926</v>
      </c>
      <c r="R2491" s="13" t="s">
        <v>168</v>
      </c>
      <c r="S2491" s="22" t="s">
        <v>11919</v>
      </c>
      <c r="T2491" s="12" t="s">
        <v>7784</v>
      </c>
    </row>
    <row r="2492" customHeight="1" spans="1:20">
      <c r="A2492" s="10">
        <v>45204</v>
      </c>
      <c r="B2492" s="12" t="s">
        <v>11920</v>
      </c>
      <c r="C2492" s="12" t="s">
        <v>5629</v>
      </c>
      <c r="D2492" s="13"/>
      <c r="E2492" s="12" t="str">
        <f>"071700145789"</f>
        <v>071700145789</v>
      </c>
      <c r="F2492" s="12" t="s">
        <v>11921</v>
      </c>
      <c r="G2492" s="13" t="s">
        <v>82</v>
      </c>
      <c r="H2492" s="13" t="s">
        <v>540</v>
      </c>
      <c r="I2492" s="13" t="s">
        <v>5632</v>
      </c>
      <c r="J2492" s="13" t="s">
        <v>27</v>
      </c>
      <c r="K2492" s="13" t="s">
        <v>28</v>
      </c>
      <c r="L2492" s="13" t="s">
        <v>43</v>
      </c>
      <c r="M2492" s="12" t="s">
        <v>169</v>
      </c>
      <c r="N2492" s="12" t="s">
        <v>5633</v>
      </c>
      <c r="O2492" s="13" t="s">
        <v>32</v>
      </c>
      <c r="P2492" s="13"/>
      <c r="Q2492" s="21">
        <v>45204.5561689815</v>
      </c>
      <c r="R2492" s="13" t="s">
        <v>168</v>
      </c>
      <c r="S2492" s="22" t="s">
        <v>11922</v>
      </c>
      <c r="T2492" s="12" t="s">
        <v>5723</v>
      </c>
    </row>
    <row r="2493" customHeight="1" spans="1:20">
      <c r="A2493" s="10">
        <v>45204</v>
      </c>
      <c r="B2493" s="12" t="s">
        <v>11923</v>
      </c>
      <c r="C2493" s="12" t="s">
        <v>5644</v>
      </c>
      <c r="D2493" s="13"/>
      <c r="E2493" s="12" t="str">
        <f>"071700725253"</f>
        <v>071700725253</v>
      </c>
      <c r="F2493" s="12" t="s">
        <v>11924</v>
      </c>
      <c r="G2493" s="13" t="s">
        <v>82</v>
      </c>
      <c r="H2493" s="13"/>
      <c r="I2493" s="13" t="s">
        <v>168</v>
      </c>
      <c r="J2493" s="13" t="s">
        <v>27</v>
      </c>
      <c r="K2493" s="13" t="s">
        <v>28</v>
      </c>
      <c r="L2493" s="13" t="s">
        <v>43</v>
      </c>
      <c r="M2493" s="12" t="s">
        <v>169</v>
      </c>
      <c r="N2493" s="12" t="s">
        <v>5633</v>
      </c>
      <c r="O2493" s="13" t="s">
        <v>32</v>
      </c>
      <c r="P2493" s="13"/>
      <c r="Q2493" s="21">
        <v>45204.4993287037</v>
      </c>
      <c r="R2493" s="13" t="s">
        <v>168</v>
      </c>
      <c r="S2493" s="22" t="s">
        <v>11925</v>
      </c>
      <c r="T2493" s="12" t="s">
        <v>5655</v>
      </c>
    </row>
    <row r="2494" customHeight="1" spans="1:20">
      <c r="A2494" s="10">
        <v>45204</v>
      </c>
      <c r="B2494" s="12" t="s">
        <v>11926</v>
      </c>
      <c r="C2494" s="12" t="s">
        <v>5879</v>
      </c>
      <c r="D2494" s="13"/>
      <c r="E2494" s="12" t="str">
        <f>"071700540568"</f>
        <v>071700540568</v>
      </c>
      <c r="F2494" s="12" t="s">
        <v>11927</v>
      </c>
      <c r="G2494" s="13" t="s">
        <v>82</v>
      </c>
      <c r="H2494" s="13"/>
      <c r="I2494" s="13" t="s">
        <v>5737</v>
      </c>
      <c r="J2494" s="13" t="s">
        <v>27</v>
      </c>
      <c r="K2494" s="13" t="s">
        <v>28</v>
      </c>
      <c r="L2494" s="13" t="s">
        <v>43</v>
      </c>
      <c r="M2494" s="12" t="s">
        <v>169</v>
      </c>
      <c r="N2494" s="12" t="s">
        <v>5633</v>
      </c>
      <c r="O2494" s="13" t="s">
        <v>32</v>
      </c>
      <c r="P2494" s="13"/>
      <c r="Q2494" s="21">
        <v>45204.4932986111</v>
      </c>
      <c r="R2494" s="13" t="s">
        <v>168</v>
      </c>
      <c r="S2494" s="22" t="s">
        <v>11928</v>
      </c>
      <c r="T2494" s="12" t="s">
        <v>5642</v>
      </c>
    </row>
    <row r="2495" customHeight="1" spans="1:20">
      <c r="A2495" s="10">
        <v>45204</v>
      </c>
      <c r="B2495" s="12" t="s">
        <v>11929</v>
      </c>
      <c r="C2495" s="12" t="s">
        <v>5629</v>
      </c>
      <c r="D2495" s="13"/>
      <c r="E2495" s="12" t="str">
        <f>"071700388412"</f>
        <v>071700388412</v>
      </c>
      <c r="F2495" s="12" t="s">
        <v>11930</v>
      </c>
      <c r="G2495" s="13" t="s">
        <v>82</v>
      </c>
      <c r="H2495" s="13"/>
      <c r="I2495" s="13" t="s">
        <v>5632</v>
      </c>
      <c r="J2495" s="13" t="s">
        <v>27</v>
      </c>
      <c r="K2495" s="13" t="s">
        <v>28</v>
      </c>
      <c r="L2495" s="13" t="s">
        <v>43</v>
      </c>
      <c r="M2495" s="12" t="s">
        <v>169</v>
      </c>
      <c r="N2495" s="12" t="s">
        <v>5633</v>
      </c>
      <c r="O2495" s="13" t="s">
        <v>32</v>
      </c>
      <c r="P2495" s="13"/>
      <c r="Q2495" s="21">
        <v>45204.487037037</v>
      </c>
      <c r="R2495" s="13" t="s">
        <v>168</v>
      </c>
      <c r="S2495" s="22" t="s">
        <v>11931</v>
      </c>
      <c r="T2495" s="12" t="s">
        <v>5655</v>
      </c>
    </row>
    <row r="2496" customHeight="1" spans="1:20">
      <c r="A2496" s="10">
        <v>45204</v>
      </c>
      <c r="B2496" s="12" t="s">
        <v>11932</v>
      </c>
      <c r="C2496" s="12" t="s">
        <v>5685</v>
      </c>
      <c r="D2496" s="13"/>
      <c r="E2496" s="12" t="str">
        <f>"071700008824"</f>
        <v>071700008824</v>
      </c>
      <c r="F2496" s="12" t="s">
        <v>11933</v>
      </c>
      <c r="G2496" s="13" t="s">
        <v>82</v>
      </c>
      <c r="H2496" s="13" t="s">
        <v>148</v>
      </c>
      <c r="I2496" s="13" t="s">
        <v>168</v>
      </c>
      <c r="J2496" s="13" t="s">
        <v>27</v>
      </c>
      <c r="K2496" s="13" t="s">
        <v>28</v>
      </c>
      <c r="L2496" s="13" t="s">
        <v>43</v>
      </c>
      <c r="M2496" s="12" t="s">
        <v>169</v>
      </c>
      <c r="N2496" s="12" t="s">
        <v>5633</v>
      </c>
      <c r="O2496" s="13" t="s">
        <v>32</v>
      </c>
      <c r="P2496" s="13"/>
      <c r="Q2496" s="21">
        <v>45204.472650463</v>
      </c>
      <c r="R2496" s="13" t="s">
        <v>168</v>
      </c>
      <c r="S2496" s="22" t="s">
        <v>11934</v>
      </c>
      <c r="T2496" s="12" t="s">
        <v>5690</v>
      </c>
    </row>
    <row r="2497" customHeight="1" spans="1:20">
      <c r="A2497" s="10">
        <v>45204</v>
      </c>
      <c r="B2497" s="12" t="s">
        <v>11935</v>
      </c>
      <c r="C2497" s="12" t="s">
        <v>5879</v>
      </c>
      <c r="D2497" s="13"/>
      <c r="E2497" s="12" t="str">
        <f>"071700960460"</f>
        <v>071700960460</v>
      </c>
      <c r="F2497" s="12" t="s">
        <v>11936</v>
      </c>
      <c r="G2497" s="13" t="s">
        <v>82</v>
      </c>
      <c r="H2497" s="13" t="s">
        <v>110</v>
      </c>
      <c r="I2497" s="13" t="s">
        <v>5737</v>
      </c>
      <c r="J2497" s="13" t="s">
        <v>27</v>
      </c>
      <c r="K2497" s="13" t="s">
        <v>28</v>
      </c>
      <c r="L2497" s="13" t="s">
        <v>43</v>
      </c>
      <c r="M2497" s="12" t="s">
        <v>169</v>
      </c>
      <c r="N2497" s="12" t="s">
        <v>5633</v>
      </c>
      <c r="O2497" s="13" t="s">
        <v>32</v>
      </c>
      <c r="P2497" s="13"/>
      <c r="Q2497" s="21">
        <v>45204.4301273148</v>
      </c>
      <c r="R2497" s="13" t="s">
        <v>168</v>
      </c>
      <c r="S2497" s="22" t="s">
        <v>11937</v>
      </c>
      <c r="T2497" s="12" t="s">
        <v>5655</v>
      </c>
    </row>
    <row r="2498" customHeight="1" spans="1:20">
      <c r="A2498" s="10">
        <v>45204</v>
      </c>
      <c r="B2498" s="12" t="s">
        <v>11938</v>
      </c>
      <c r="C2498" s="12" t="s">
        <v>5644</v>
      </c>
      <c r="D2498" s="13"/>
      <c r="E2498" s="12" t="str">
        <f>"071700729028"</f>
        <v>071700729028</v>
      </c>
      <c r="F2498" s="12" t="s">
        <v>11939</v>
      </c>
      <c r="G2498" s="13" t="s">
        <v>82</v>
      </c>
      <c r="H2498" s="13"/>
      <c r="I2498" s="13" t="s">
        <v>168</v>
      </c>
      <c r="J2498" s="13" t="s">
        <v>27</v>
      </c>
      <c r="K2498" s="13" t="s">
        <v>195</v>
      </c>
      <c r="L2498" s="13"/>
      <c r="M2498" s="12" t="s">
        <v>169</v>
      </c>
      <c r="N2498" s="12" t="s">
        <v>5633</v>
      </c>
      <c r="O2498" s="13" t="s">
        <v>32</v>
      </c>
      <c r="P2498" s="13"/>
      <c r="Q2498" s="21">
        <v>45204.5966319444</v>
      </c>
      <c r="R2498" s="13" t="s">
        <v>168</v>
      </c>
      <c r="S2498" s="22" t="s">
        <v>11940</v>
      </c>
      <c r="T2498" s="12" t="s">
        <v>5649</v>
      </c>
    </row>
    <row r="2499" customHeight="1" spans="1:20">
      <c r="A2499" s="10">
        <v>45204</v>
      </c>
      <c r="B2499" s="12" t="s">
        <v>11941</v>
      </c>
      <c r="C2499" s="12" t="s">
        <v>5644</v>
      </c>
      <c r="D2499" s="13"/>
      <c r="E2499" s="12" t="str">
        <f>"071700060865"</f>
        <v>071700060865</v>
      </c>
      <c r="F2499" s="12" t="s">
        <v>11942</v>
      </c>
      <c r="G2499" s="13" t="s">
        <v>82</v>
      </c>
      <c r="H2499" s="13"/>
      <c r="I2499" s="13" t="s">
        <v>168</v>
      </c>
      <c r="J2499" s="13" t="s">
        <v>27</v>
      </c>
      <c r="K2499" s="13" t="s">
        <v>28</v>
      </c>
      <c r="L2499" s="13" t="s">
        <v>43</v>
      </c>
      <c r="M2499" s="12" t="s">
        <v>169</v>
      </c>
      <c r="N2499" s="12" t="s">
        <v>5633</v>
      </c>
      <c r="O2499" s="13" t="s">
        <v>32</v>
      </c>
      <c r="P2499" s="13"/>
      <c r="Q2499" s="21">
        <v>45204.6313657407</v>
      </c>
      <c r="R2499" s="13" t="s">
        <v>168</v>
      </c>
      <c r="S2499" s="22" t="s">
        <v>11943</v>
      </c>
      <c r="T2499" s="12" t="s">
        <v>5649</v>
      </c>
    </row>
    <row r="2500" customHeight="1" spans="1:20">
      <c r="A2500" s="10">
        <v>45204</v>
      </c>
      <c r="B2500" s="12" t="s">
        <v>11944</v>
      </c>
      <c r="C2500" s="12" t="s">
        <v>5629</v>
      </c>
      <c r="D2500" s="13"/>
      <c r="E2500" s="12" t="str">
        <f>"071700556357"</f>
        <v>071700556357</v>
      </c>
      <c r="F2500" s="12" t="s">
        <v>11945</v>
      </c>
      <c r="G2500" s="13" t="s">
        <v>82</v>
      </c>
      <c r="H2500" s="13"/>
      <c r="I2500" s="13" t="s">
        <v>5632</v>
      </c>
      <c r="J2500" s="13" t="s">
        <v>27</v>
      </c>
      <c r="K2500" s="13" t="s">
        <v>28</v>
      </c>
      <c r="L2500" s="13" t="s">
        <v>43</v>
      </c>
      <c r="M2500" s="12" t="s">
        <v>169</v>
      </c>
      <c r="N2500" s="12" t="s">
        <v>5633</v>
      </c>
      <c r="O2500" s="13" t="s">
        <v>32</v>
      </c>
      <c r="P2500" s="13"/>
      <c r="Q2500" s="21">
        <v>45204.4930092593</v>
      </c>
      <c r="R2500" s="13" t="s">
        <v>168</v>
      </c>
      <c r="S2500" s="22" t="s">
        <v>11946</v>
      </c>
      <c r="T2500" s="12" t="s">
        <v>5655</v>
      </c>
    </row>
    <row r="2501" customHeight="1" spans="1:20">
      <c r="A2501" s="10">
        <v>45204</v>
      </c>
      <c r="B2501" s="12" t="s">
        <v>11947</v>
      </c>
      <c r="C2501" s="12" t="s">
        <v>5685</v>
      </c>
      <c r="D2501" s="13"/>
      <c r="E2501" s="12" t="str">
        <f>"071700084213"</f>
        <v>071700084213</v>
      </c>
      <c r="F2501" s="12" t="s">
        <v>11948</v>
      </c>
      <c r="G2501" s="13" t="s">
        <v>82</v>
      </c>
      <c r="H2501" s="13" t="s">
        <v>148</v>
      </c>
      <c r="I2501" s="13" t="s">
        <v>111</v>
      </c>
      <c r="J2501" s="13" t="s">
        <v>27</v>
      </c>
      <c r="K2501" s="13" t="s">
        <v>28</v>
      </c>
      <c r="L2501" s="13" t="s">
        <v>43</v>
      </c>
      <c r="M2501" s="12" t="s">
        <v>169</v>
      </c>
      <c r="N2501" s="12" t="s">
        <v>5633</v>
      </c>
      <c r="O2501" s="13" t="s">
        <v>32</v>
      </c>
      <c r="P2501" s="13"/>
      <c r="Q2501" s="21">
        <v>45204.4380787037</v>
      </c>
      <c r="R2501" s="13" t="s">
        <v>168</v>
      </c>
      <c r="S2501" s="22" t="s">
        <v>11949</v>
      </c>
      <c r="T2501" s="12" t="s">
        <v>5690</v>
      </c>
    </row>
    <row r="2502" customHeight="1" spans="1:20">
      <c r="A2502" s="10">
        <v>45204</v>
      </c>
      <c r="B2502" s="12" t="s">
        <v>11950</v>
      </c>
      <c r="C2502" s="12" t="s">
        <v>5629</v>
      </c>
      <c r="D2502" s="13"/>
      <c r="E2502" s="12" t="str">
        <f>"071700859952"</f>
        <v>071700859952</v>
      </c>
      <c r="F2502" s="12" t="s">
        <v>11951</v>
      </c>
      <c r="G2502" s="13" t="s">
        <v>82</v>
      </c>
      <c r="H2502" s="13" t="s">
        <v>148</v>
      </c>
      <c r="I2502" s="13" t="s">
        <v>5632</v>
      </c>
      <c r="J2502" s="13" t="s">
        <v>27</v>
      </c>
      <c r="K2502" s="13" t="s">
        <v>28</v>
      </c>
      <c r="L2502" s="13" t="s">
        <v>43</v>
      </c>
      <c r="M2502" s="12" t="s">
        <v>169</v>
      </c>
      <c r="N2502" s="12" t="s">
        <v>5633</v>
      </c>
      <c r="O2502" s="13" t="s">
        <v>32</v>
      </c>
      <c r="P2502" s="13"/>
      <c r="Q2502" s="21">
        <v>45204.5731712963</v>
      </c>
      <c r="R2502" s="13" t="s">
        <v>168</v>
      </c>
      <c r="S2502" s="22" t="s">
        <v>11952</v>
      </c>
      <c r="T2502" s="12" t="s">
        <v>5655</v>
      </c>
    </row>
    <row r="2503" customHeight="1" spans="1:20">
      <c r="A2503" s="10">
        <v>45204</v>
      </c>
      <c r="B2503" s="12" t="s">
        <v>11953</v>
      </c>
      <c r="C2503" s="12" t="s">
        <v>5735</v>
      </c>
      <c r="D2503" s="13"/>
      <c r="E2503" s="12" t="str">
        <f>"071704594959"</f>
        <v>071704594959</v>
      </c>
      <c r="F2503" s="12" t="s">
        <v>11954</v>
      </c>
      <c r="G2503" s="13" t="s">
        <v>82</v>
      </c>
      <c r="H2503" s="13"/>
      <c r="I2503" s="13" t="s">
        <v>5737</v>
      </c>
      <c r="J2503" s="13" t="s">
        <v>27</v>
      </c>
      <c r="K2503" s="13" t="s">
        <v>28</v>
      </c>
      <c r="L2503" s="13" t="s">
        <v>43</v>
      </c>
      <c r="M2503" s="12" t="s">
        <v>169</v>
      </c>
      <c r="N2503" s="12" t="s">
        <v>5633</v>
      </c>
      <c r="O2503" s="13" t="s">
        <v>32</v>
      </c>
      <c r="P2503" s="13"/>
      <c r="Q2503" s="21">
        <v>45204.5527777778</v>
      </c>
      <c r="R2503" s="13" t="s">
        <v>168</v>
      </c>
      <c r="S2503" s="22" t="s">
        <v>11955</v>
      </c>
      <c r="T2503" s="12" t="s">
        <v>11910</v>
      </c>
    </row>
    <row r="2504" customHeight="1" spans="1:20">
      <c r="A2504" s="10">
        <v>45204</v>
      </c>
      <c r="B2504" s="12" t="s">
        <v>11956</v>
      </c>
      <c r="C2504" s="12" t="s">
        <v>5629</v>
      </c>
      <c r="D2504" s="13"/>
      <c r="E2504" s="12" t="str">
        <f>"071700944974"</f>
        <v>071700944974</v>
      </c>
      <c r="F2504" s="12" t="s">
        <v>11957</v>
      </c>
      <c r="G2504" s="13" t="s">
        <v>82</v>
      </c>
      <c r="H2504" s="13"/>
      <c r="I2504" s="13" t="s">
        <v>5632</v>
      </c>
      <c r="J2504" s="13" t="s">
        <v>27</v>
      </c>
      <c r="K2504" s="13" t="s">
        <v>28</v>
      </c>
      <c r="L2504" s="13" t="s">
        <v>43</v>
      </c>
      <c r="M2504" s="12" t="s">
        <v>169</v>
      </c>
      <c r="N2504" s="12" t="s">
        <v>5633</v>
      </c>
      <c r="O2504" s="13" t="s">
        <v>32</v>
      </c>
      <c r="P2504" s="13"/>
      <c r="Q2504" s="21">
        <v>45204.7102893519</v>
      </c>
      <c r="R2504" s="13" t="s">
        <v>168</v>
      </c>
      <c r="S2504" s="22" t="s">
        <v>11958</v>
      </c>
      <c r="T2504" s="12" t="s">
        <v>6081</v>
      </c>
    </row>
    <row r="2505" customHeight="1" spans="1:20">
      <c r="A2505" s="10">
        <v>45204</v>
      </c>
      <c r="B2505" s="12" t="s">
        <v>11959</v>
      </c>
      <c r="C2505" s="12" t="s">
        <v>5644</v>
      </c>
      <c r="D2505" s="13"/>
      <c r="E2505" s="12" t="str">
        <f>"071700603869"</f>
        <v>071700603869</v>
      </c>
      <c r="F2505" s="12" t="s">
        <v>11960</v>
      </c>
      <c r="G2505" s="13" t="s">
        <v>82</v>
      </c>
      <c r="H2505" s="13"/>
      <c r="I2505" s="13" t="s">
        <v>162</v>
      </c>
      <c r="J2505" s="13" t="s">
        <v>27</v>
      </c>
      <c r="K2505" s="13" t="s">
        <v>28</v>
      </c>
      <c r="L2505" s="13" t="s">
        <v>43</v>
      </c>
      <c r="M2505" s="12" t="s">
        <v>169</v>
      </c>
      <c r="N2505" s="12" t="s">
        <v>5633</v>
      </c>
      <c r="O2505" s="13" t="s">
        <v>32</v>
      </c>
      <c r="P2505" s="13"/>
      <c r="Q2505" s="21">
        <v>45204.5524652778</v>
      </c>
      <c r="R2505" s="13" t="s">
        <v>168</v>
      </c>
      <c r="S2505" s="22" t="s">
        <v>11961</v>
      </c>
      <c r="T2505" s="12" t="s">
        <v>5655</v>
      </c>
    </row>
    <row r="2506" customHeight="1" spans="1:20">
      <c r="A2506" s="10">
        <v>45204</v>
      </c>
      <c r="B2506" s="12" t="s">
        <v>11962</v>
      </c>
      <c r="C2506" s="12" t="s">
        <v>5735</v>
      </c>
      <c r="D2506" s="13"/>
      <c r="E2506" s="12" t="str">
        <f>"071703789989"</f>
        <v>071703789989</v>
      </c>
      <c r="F2506" s="12" t="s">
        <v>11963</v>
      </c>
      <c r="G2506" s="13" t="s">
        <v>82</v>
      </c>
      <c r="H2506" s="13"/>
      <c r="I2506" s="13" t="s">
        <v>5737</v>
      </c>
      <c r="J2506" s="13" t="s">
        <v>27</v>
      </c>
      <c r="K2506" s="13" t="s">
        <v>28</v>
      </c>
      <c r="L2506" s="13" t="s">
        <v>43</v>
      </c>
      <c r="M2506" s="12" t="s">
        <v>169</v>
      </c>
      <c r="N2506" s="12" t="s">
        <v>5633</v>
      </c>
      <c r="O2506" s="13" t="s">
        <v>32</v>
      </c>
      <c r="P2506" s="13"/>
      <c r="Q2506" s="21">
        <v>45204.6502893519</v>
      </c>
      <c r="R2506" s="13" t="s">
        <v>168</v>
      </c>
      <c r="S2506" s="22" t="s">
        <v>11964</v>
      </c>
      <c r="T2506" s="12" t="s">
        <v>5655</v>
      </c>
    </row>
    <row r="2507" customHeight="1" spans="1:20">
      <c r="A2507" s="10">
        <v>45204</v>
      </c>
      <c r="B2507" s="12" t="s">
        <v>11965</v>
      </c>
      <c r="C2507" s="12" t="s">
        <v>5822</v>
      </c>
      <c r="D2507" s="13"/>
      <c r="E2507" s="12" t="str">
        <f>"071700054876"</f>
        <v>071700054876</v>
      </c>
      <c r="F2507" s="12" t="s">
        <v>11966</v>
      </c>
      <c r="G2507" s="13" t="s">
        <v>82</v>
      </c>
      <c r="H2507" s="13"/>
      <c r="I2507" s="13" t="s">
        <v>5737</v>
      </c>
      <c r="J2507" s="13" t="s">
        <v>27</v>
      </c>
      <c r="K2507" s="13" t="s">
        <v>28</v>
      </c>
      <c r="L2507" s="13" t="s">
        <v>43</v>
      </c>
      <c r="M2507" s="12" t="s">
        <v>169</v>
      </c>
      <c r="N2507" s="12" t="s">
        <v>5633</v>
      </c>
      <c r="O2507" s="13" t="s">
        <v>32</v>
      </c>
      <c r="P2507" s="13"/>
      <c r="Q2507" s="21">
        <v>45204.7399074074</v>
      </c>
      <c r="R2507" s="13" t="s">
        <v>168</v>
      </c>
      <c r="S2507" s="22" t="s">
        <v>11967</v>
      </c>
      <c r="T2507" s="12" t="s">
        <v>6102</v>
      </c>
    </row>
    <row r="2508" customHeight="1" spans="1:20">
      <c r="A2508" s="10">
        <v>45204</v>
      </c>
      <c r="B2508" s="12" t="s">
        <v>11968</v>
      </c>
      <c r="C2508" s="12" t="s">
        <v>5822</v>
      </c>
      <c r="D2508" s="13"/>
      <c r="E2508" s="12" t="str">
        <f>"071700054876"</f>
        <v>071700054876</v>
      </c>
      <c r="F2508" s="12" t="s">
        <v>11966</v>
      </c>
      <c r="G2508" s="13" t="s">
        <v>82</v>
      </c>
      <c r="H2508" s="13"/>
      <c r="I2508" s="13" t="s">
        <v>5737</v>
      </c>
      <c r="J2508" s="13" t="s">
        <v>27</v>
      </c>
      <c r="K2508" s="13" t="s">
        <v>28</v>
      </c>
      <c r="L2508" s="13" t="s">
        <v>43</v>
      </c>
      <c r="M2508" s="12" t="s">
        <v>169</v>
      </c>
      <c r="N2508" s="12" t="s">
        <v>5633</v>
      </c>
      <c r="O2508" s="13" t="s">
        <v>32</v>
      </c>
      <c r="P2508" s="13"/>
      <c r="Q2508" s="21">
        <v>45204.7388078704</v>
      </c>
      <c r="R2508" s="13" t="s">
        <v>168</v>
      </c>
      <c r="S2508" s="22" t="s">
        <v>11969</v>
      </c>
      <c r="T2508" s="12" t="s">
        <v>6102</v>
      </c>
    </row>
    <row r="2509" customHeight="1" spans="1:20">
      <c r="A2509" s="10">
        <v>45204</v>
      </c>
      <c r="B2509" s="12" t="s">
        <v>11970</v>
      </c>
      <c r="C2509" s="12" t="s">
        <v>5951</v>
      </c>
      <c r="D2509" s="13"/>
      <c r="E2509" s="12" t="str">
        <f>"071704425283"</f>
        <v>071704425283</v>
      </c>
      <c r="F2509" s="12" t="s">
        <v>11971</v>
      </c>
      <c r="G2509" s="13" t="s">
        <v>3125</v>
      </c>
      <c r="H2509" s="13"/>
      <c r="I2509" s="13" t="s">
        <v>5984</v>
      </c>
      <c r="J2509" s="13" t="s">
        <v>27</v>
      </c>
      <c r="K2509" s="13" t="s">
        <v>28</v>
      </c>
      <c r="L2509" s="13" t="s">
        <v>43</v>
      </c>
      <c r="M2509" s="12" t="s">
        <v>169</v>
      </c>
      <c r="N2509" s="12" t="s">
        <v>5633</v>
      </c>
      <c r="O2509" s="13" t="s">
        <v>32</v>
      </c>
      <c r="P2509" s="13"/>
      <c r="Q2509" s="21">
        <v>45204.6112037037</v>
      </c>
      <c r="R2509" s="13" t="s">
        <v>168</v>
      </c>
      <c r="S2509" s="12" t="s">
        <v>11972</v>
      </c>
      <c r="T2509" s="12" t="s">
        <v>5655</v>
      </c>
    </row>
    <row r="2510" customHeight="1" spans="1:20">
      <c r="A2510" s="10">
        <v>45204</v>
      </c>
      <c r="B2510" s="12" t="s">
        <v>11973</v>
      </c>
      <c r="C2510" s="12" t="s">
        <v>5644</v>
      </c>
      <c r="D2510" s="13"/>
      <c r="E2510" s="12" t="str">
        <f>"071704251188"</f>
        <v>071704251188</v>
      </c>
      <c r="F2510" s="12" t="s">
        <v>11974</v>
      </c>
      <c r="G2510" s="13" t="s">
        <v>82</v>
      </c>
      <c r="H2510" s="13"/>
      <c r="I2510" s="13" t="s">
        <v>168</v>
      </c>
      <c r="J2510" s="13" t="s">
        <v>27</v>
      </c>
      <c r="K2510" s="13" t="s">
        <v>28</v>
      </c>
      <c r="L2510" s="13" t="s">
        <v>43</v>
      </c>
      <c r="M2510" s="12" t="s">
        <v>169</v>
      </c>
      <c r="N2510" s="12" t="s">
        <v>5633</v>
      </c>
      <c r="O2510" s="13" t="s">
        <v>32</v>
      </c>
      <c r="P2510" s="13"/>
      <c r="Q2510" s="21">
        <v>45204.4469097222</v>
      </c>
      <c r="R2510" s="13" t="s">
        <v>168</v>
      </c>
      <c r="S2510" s="22" t="s">
        <v>11975</v>
      </c>
      <c r="T2510" s="12" t="s">
        <v>5655</v>
      </c>
    </row>
    <row r="2511" customHeight="1" spans="1:20">
      <c r="A2511" s="10">
        <v>45204</v>
      </c>
      <c r="B2511" s="12" t="s">
        <v>11976</v>
      </c>
      <c r="C2511" s="12" t="s">
        <v>5663</v>
      </c>
      <c r="D2511" s="13"/>
      <c r="E2511" s="12" t="str">
        <f>"071700313360"</f>
        <v>071700313360</v>
      </c>
      <c r="F2511" s="12" t="s">
        <v>11977</v>
      </c>
      <c r="G2511" s="13" t="s">
        <v>82</v>
      </c>
      <c r="H2511" s="13" t="s">
        <v>148</v>
      </c>
      <c r="I2511" s="13" t="s">
        <v>168</v>
      </c>
      <c r="J2511" s="13" t="s">
        <v>27</v>
      </c>
      <c r="K2511" s="13" t="s">
        <v>28</v>
      </c>
      <c r="L2511" s="13" t="s">
        <v>43</v>
      </c>
      <c r="M2511" s="12" t="s">
        <v>169</v>
      </c>
      <c r="N2511" s="12" t="s">
        <v>5633</v>
      </c>
      <c r="O2511" s="13" t="s">
        <v>32</v>
      </c>
      <c r="P2511" s="13"/>
      <c r="Q2511" s="21">
        <v>45204.5552662037</v>
      </c>
      <c r="R2511" s="13" t="s">
        <v>168</v>
      </c>
      <c r="S2511" s="22" t="s">
        <v>11978</v>
      </c>
      <c r="T2511" s="12" t="s">
        <v>5649</v>
      </c>
    </row>
    <row r="2512" customHeight="1" spans="1:20">
      <c r="A2512" s="10">
        <v>45204</v>
      </c>
      <c r="B2512" s="12" t="s">
        <v>11979</v>
      </c>
      <c r="C2512" s="12" t="s">
        <v>5629</v>
      </c>
      <c r="D2512" s="13"/>
      <c r="E2512" s="12" t="str">
        <f>"071700085205"</f>
        <v>071700085205</v>
      </c>
      <c r="F2512" s="12" t="s">
        <v>11980</v>
      </c>
      <c r="G2512" s="13" t="s">
        <v>82</v>
      </c>
      <c r="H2512" s="13" t="s">
        <v>148</v>
      </c>
      <c r="I2512" s="13" t="s">
        <v>5632</v>
      </c>
      <c r="J2512" s="13" t="s">
        <v>27</v>
      </c>
      <c r="K2512" s="13" t="s">
        <v>28</v>
      </c>
      <c r="L2512" s="13" t="s">
        <v>43</v>
      </c>
      <c r="M2512" s="12" t="s">
        <v>169</v>
      </c>
      <c r="N2512" s="12" t="s">
        <v>5633</v>
      </c>
      <c r="O2512" s="13" t="s">
        <v>32</v>
      </c>
      <c r="P2512" s="13"/>
      <c r="Q2512" s="21">
        <v>45204.4330671296</v>
      </c>
      <c r="R2512" s="13" t="s">
        <v>168</v>
      </c>
      <c r="S2512" s="22" t="s">
        <v>11981</v>
      </c>
      <c r="T2512" s="12" t="s">
        <v>5668</v>
      </c>
    </row>
    <row r="2513" customHeight="1" spans="1:20">
      <c r="A2513" s="10">
        <v>45204</v>
      </c>
      <c r="B2513" s="12" t="s">
        <v>11982</v>
      </c>
      <c r="C2513" s="12" t="s">
        <v>5644</v>
      </c>
      <c r="D2513" s="13"/>
      <c r="E2513" s="12" t="str">
        <f>"071703454102"</f>
        <v>071703454102</v>
      </c>
      <c r="F2513" s="12" t="s">
        <v>11983</v>
      </c>
      <c r="G2513" s="13" t="s">
        <v>82</v>
      </c>
      <c r="H2513" s="13"/>
      <c r="I2513" s="13" t="s">
        <v>168</v>
      </c>
      <c r="J2513" s="13" t="s">
        <v>27</v>
      </c>
      <c r="K2513" s="13" t="s">
        <v>28</v>
      </c>
      <c r="L2513" s="13" t="s">
        <v>43</v>
      </c>
      <c r="M2513" s="12" t="s">
        <v>169</v>
      </c>
      <c r="N2513" s="12" t="s">
        <v>5633</v>
      </c>
      <c r="O2513" s="13" t="s">
        <v>32</v>
      </c>
      <c r="P2513" s="13"/>
      <c r="Q2513" s="21">
        <v>45204.8681712963</v>
      </c>
      <c r="R2513" s="13" t="s">
        <v>168</v>
      </c>
      <c r="S2513" s="22" t="s">
        <v>11984</v>
      </c>
      <c r="T2513" s="12" t="s">
        <v>5649</v>
      </c>
    </row>
    <row r="2514" customHeight="1" spans="1:20">
      <c r="A2514" s="10">
        <v>45204</v>
      </c>
      <c r="B2514" s="12" t="s">
        <v>11985</v>
      </c>
      <c r="C2514" s="12" t="s">
        <v>5644</v>
      </c>
      <c r="D2514" s="13"/>
      <c r="E2514" s="12" t="str">
        <f>"071704550610"</f>
        <v>071704550610</v>
      </c>
      <c r="F2514" s="12" t="s">
        <v>11986</v>
      </c>
      <c r="G2514" s="13" t="s">
        <v>82</v>
      </c>
      <c r="H2514" s="13"/>
      <c r="I2514" s="13" t="s">
        <v>168</v>
      </c>
      <c r="J2514" s="13" t="s">
        <v>27</v>
      </c>
      <c r="K2514" s="13" t="s">
        <v>28</v>
      </c>
      <c r="L2514" s="13" t="s">
        <v>43</v>
      </c>
      <c r="M2514" s="12" t="s">
        <v>169</v>
      </c>
      <c r="N2514" s="12" t="s">
        <v>5633</v>
      </c>
      <c r="O2514" s="13" t="s">
        <v>32</v>
      </c>
      <c r="P2514" s="13"/>
      <c r="Q2514" s="21">
        <v>45204.4523842593</v>
      </c>
      <c r="R2514" s="13" t="s">
        <v>168</v>
      </c>
      <c r="S2514" s="22" t="s">
        <v>11987</v>
      </c>
      <c r="T2514" s="12" t="s">
        <v>5649</v>
      </c>
    </row>
    <row r="2515" customHeight="1" spans="1:20">
      <c r="A2515" s="10">
        <v>45204</v>
      </c>
      <c r="B2515" s="12" t="s">
        <v>11988</v>
      </c>
      <c r="C2515" s="12" t="s">
        <v>5879</v>
      </c>
      <c r="D2515" s="13"/>
      <c r="E2515" s="12" t="str">
        <f>"071703874848"</f>
        <v>071703874848</v>
      </c>
      <c r="F2515" s="12" t="s">
        <v>11989</v>
      </c>
      <c r="G2515" s="13" t="s">
        <v>82</v>
      </c>
      <c r="H2515" s="13"/>
      <c r="I2515" s="13" t="s">
        <v>5737</v>
      </c>
      <c r="J2515" s="13" t="s">
        <v>27</v>
      </c>
      <c r="K2515" s="13" t="s">
        <v>28</v>
      </c>
      <c r="L2515" s="13" t="s">
        <v>43</v>
      </c>
      <c r="M2515" s="12" t="s">
        <v>169</v>
      </c>
      <c r="N2515" s="12" t="s">
        <v>5633</v>
      </c>
      <c r="O2515" s="13" t="s">
        <v>32</v>
      </c>
      <c r="P2515" s="13"/>
      <c r="Q2515" s="21">
        <v>45204.3914236111</v>
      </c>
      <c r="R2515" s="13" t="s">
        <v>168</v>
      </c>
      <c r="S2515" s="22" t="s">
        <v>11990</v>
      </c>
      <c r="T2515" s="12" t="s">
        <v>6207</v>
      </c>
    </row>
    <row r="2516" customHeight="1" spans="1:20">
      <c r="A2516" s="10">
        <v>45204</v>
      </c>
      <c r="B2516" s="12" t="s">
        <v>11991</v>
      </c>
      <c r="C2516" s="12" t="s">
        <v>5685</v>
      </c>
      <c r="D2516" s="13"/>
      <c r="E2516" s="12" t="str">
        <f>"071700003151"</f>
        <v>071700003151</v>
      </c>
      <c r="F2516" s="12" t="s">
        <v>11992</v>
      </c>
      <c r="G2516" s="13" t="s">
        <v>82</v>
      </c>
      <c r="H2516" s="13" t="s">
        <v>148</v>
      </c>
      <c r="I2516" s="13" t="s">
        <v>168</v>
      </c>
      <c r="J2516" s="13" t="s">
        <v>27</v>
      </c>
      <c r="K2516" s="13" t="s">
        <v>28</v>
      </c>
      <c r="L2516" s="13" t="s">
        <v>43</v>
      </c>
      <c r="M2516" s="12" t="s">
        <v>169</v>
      </c>
      <c r="N2516" s="12" t="s">
        <v>5633</v>
      </c>
      <c r="O2516" s="13" t="s">
        <v>32</v>
      </c>
      <c r="P2516" s="13"/>
      <c r="Q2516" s="21">
        <v>45204.4770486111</v>
      </c>
      <c r="R2516" s="13" t="s">
        <v>168</v>
      </c>
      <c r="S2516" s="22" t="s">
        <v>11993</v>
      </c>
      <c r="T2516" s="12" t="s">
        <v>5717</v>
      </c>
    </row>
    <row r="2517" customHeight="1" spans="1:20">
      <c r="A2517" s="10">
        <v>45204</v>
      </c>
      <c r="B2517" s="12" t="s">
        <v>11994</v>
      </c>
      <c r="C2517" s="12" t="s">
        <v>5685</v>
      </c>
      <c r="D2517" s="13"/>
      <c r="E2517" s="12" t="str">
        <f>"071700020389"</f>
        <v>071700020389</v>
      </c>
      <c r="F2517" s="12" t="s">
        <v>11995</v>
      </c>
      <c r="G2517" s="13" t="s">
        <v>82</v>
      </c>
      <c r="H2517" s="13" t="s">
        <v>110</v>
      </c>
      <c r="I2517" s="13" t="s">
        <v>131</v>
      </c>
      <c r="J2517" s="13" t="s">
        <v>27</v>
      </c>
      <c r="K2517" s="13" t="s">
        <v>28</v>
      </c>
      <c r="L2517" s="13" t="s">
        <v>43</v>
      </c>
      <c r="M2517" s="12" t="s">
        <v>169</v>
      </c>
      <c r="N2517" s="12" t="s">
        <v>5633</v>
      </c>
      <c r="O2517" s="13" t="s">
        <v>32</v>
      </c>
      <c r="P2517" s="13"/>
      <c r="Q2517" s="21">
        <v>45204.6387962963</v>
      </c>
      <c r="R2517" s="13" t="s">
        <v>168</v>
      </c>
      <c r="S2517" s="22" t="s">
        <v>11996</v>
      </c>
      <c r="T2517" s="12" t="s">
        <v>5636</v>
      </c>
    </row>
    <row r="2518" customHeight="1" spans="1:20">
      <c r="A2518" s="10">
        <v>45204</v>
      </c>
      <c r="B2518" s="12" t="s">
        <v>11997</v>
      </c>
      <c r="C2518" s="12" t="s">
        <v>5644</v>
      </c>
      <c r="D2518" s="13"/>
      <c r="E2518" s="12" t="str">
        <f>"071704495410"</f>
        <v>071704495410</v>
      </c>
      <c r="F2518" s="12" t="s">
        <v>11998</v>
      </c>
      <c r="G2518" s="13" t="s">
        <v>82</v>
      </c>
      <c r="H2518" s="13"/>
      <c r="I2518" s="13" t="s">
        <v>168</v>
      </c>
      <c r="J2518" s="13" t="s">
        <v>27</v>
      </c>
      <c r="K2518" s="13" t="s">
        <v>28</v>
      </c>
      <c r="L2518" s="13" t="s">
        <v>43</v>
      </c>
      <c r="M2518" s="12" t="s">
        <v>169</v>
      </c>
      <c r="N2518" s="12" t="s">
        <v>5633</v>
      </c>
      <c r="O2518" s="13" t="s">
        <v>32</v>
      </c>
      <c r="P2518" s="13"/>
      <c r="Q2518" s="21">
        <v>45204.6839814815</v>
      </c>
      <c r="R2518" s="13" t="s">
        <v>168</v>
      </c>
      <c r="S2518" s="22" t="s">
        <v>11999</v>
      </c>
      <c r="T2518" s="12" t="s">
        <v>5668</v>
      </c>
    </row>
    <row r="2519" customHeight="1" spans="1:20">
      <c r="A2519" s="10">
        <v>45204</v>
      </c>
      <c r="B2519" s="12" t="s">
        <v>12000</v>
      </c>
      <c r="C2519" s="12" t="s">
        <v>5685</v>
      </c>
      <c r="D2519" s="13"/>
      <c r="E2519" s="12" t="str">
        <f>"071704185795"</f>
        <v>071704185795</v>
      </c>
      <c r="F2519" s="12" t="s">
        <v>12001</v>
      </c>
      <c r="G2519" s="13" t="s">
        <v>82</v>
      </c>
      <c r="H2519" s="13"/>
      <c r="I2519" s="13" t="s">
        <v>168</v>
      </c>
      <c r="J2519" s="13" t="s">
        <v>27</v>
      </c>
      <c r="K2519" s="13" t="s">
        <v>28</v>
      </c>
      <c r="L2519" s="13" t="s">
        <v>43</v>
      </c>
      <c r="M2519" s="12" t="s">
        <v>169</v>
      </c>
      <c r="N2519" s="12" t="s">
        <v>5633</v>
      </c>
      <c r="O2519" s="13" t="s">
        <v>32</v>
      </c>
      <c r="P2519" s="13"/>
      <c r="Q2519" s="21">
        <v>45204.5453587963</v>
      </c>
      <c r="R2519" s="13" t="s">
        <v>168</v>
      </c>
      <c r="S2519" s="22" t="s">
        <v>12002</v>
      </c>
      <c r="T2519" s="12" t="s">
        <v>5717</v>
      </c>
    </row>
    <row r="2520" customHeight="1" spans="1:20">
      <c r="A2520" s="10">
        <v>45204</v>
      </c>
      <c r="B2520" s="12" t="s">
        <v>12003</v>
      </c>
      <c r="C2520" s="12" t="s">
        <v>5644</v>
      </c>
      <c r="D2520" s="13"/>
      <c r="E2520" s="12" t="str">
        <f>"071703692586"</f>
        <v>071703692586</v>
      </c>
      <c r="F2520" s="12" t="s">
        <v>12004</v>
      </c>
      <c r="G2520" s="13" t="s">
        <v>82</v>
      </c>
      <c r="H2520" s="13"/>
      <c r="I2520" s="13" t="s">
        <v>168</v>
      </c>
      <c r="J2520" s="13" t="s">
        <v>27</v>
      </c>
      <c r="K2520" s="13" t="s">
        <v>28</v>
      </c>
      <c r="L2520" s="13" t="s">
        <v>43</v>
      </c>
      <c r="M2520" s="12" t="s">
        <v>169</v>
      </c>
      <c r="N2520" s="12" t="s">
        <v>5633</v>
      </c>
      <c r="O2520" s="13" t="s">
        <v>32</v>
      </c>
      <c r="P2520" s="13"/>
      <c r="Q2520" s="21">
        <v>45204.563599537</v>
      </c>
      <c r="R2520" s="13" t="s">
        <v>168</v>
      </c>
      <c r="S2520" s="22" t="s">
        <v>12005</v>
      </c>
      <c r="T2520" s="12" t="s">
        <v>5723</v>
      </c>
    </row>
    <row r="2521" customHeight="1" spans="1:20">
      <c r="A2521" s="10">
        <v>45204</v>
      </c>
      <c r="B2521" s="12" t="s">
        <v>12006</v>
      </c>
      <c r="C2521" s="12" t="s">
        <v>5848</v>
      </c>
      <c r="D2521" s="13"/>
      <c r="E2521" s="12" t="str">
        <f>"071700709616"</f>
        <v>071700709616</v>
      </c>
      <c r="F2521" s="12" t="s">
        <v>12007</v>
      </c>
      <c r="G2521" s="13" t="s">
        <v>82</v>
      </c>
      <c r="H2521" s="13"/>
      <c r="I2521" s="13" t="s">
        <v>34</v>
      </c>
      <c r="J2521" s="13" t="s">
        <v>27</v>
      </c>
      <c r="K2521" s="13" t="s">
        <v>28</v>
      </c>
      <c r="L2521" s="13" t="s">
        <v>43</v>
      </c>
      <c r="M2521" s="12" t="s">
        <v>169</v>
      </c>
      <c r="N2521" s="12" t="s">
        <v>5633</v>
      </c>
      <c r="O2521" s="13" t="s">
        <v>32</v>
      </c>
      <c r="P2521" s="13"/>
      <c r="Q2521" s="21">
        <v>45204.7072222222</v>
      </c>
      <c r="R2521" s="13" t="s">
        <v>168</v>
      </c>
      <c r="S2521" s="22" t="s">
        <v>12008</v>
      </c>
      <c r="T2521" s="12" t="s">
        <v>12009</v>
      </c>
    </row>
    <row r="2522" customHeight="1" spans="1:20">
      <c r="A2522" s="10">
        <v>45204</v>
      </c>
      <c r="B2522" s="12" t="s">
        <v>12010</v>
      </c>
      <c r="C2522" s="12" t="s">
        <v>5644</v>
      </c>
      <c r="D2522" s="13"/>
      <c r="E2522" s="12" t="str">
        <f>"071700361020"</f>
        <v>071700361020</v>
      </c>
      <c r="F2522" s="12" t="s">
        <v>12011</v>
      </c>
      <c r="G2522" s="13" t="s">
        <v>82</v>
      </c>
      <c r="H2522" s="13"/>
      <c r="I2522" s="13" t="s">
        <v>168</v>
      </c>
      <c r="J2522" s="13" t="s">
        <v>27</v>
      </c>
      <c r="K2522" s="13" t="s">
        <v>28</v>
      </c>
      <c r="L2522" s="13" t="s">
        <v>43</v>
      </c>
      <c r="M2522" s="12" t="s">
        <v>169</v>
      </c>
      <c r="N2522" s="12" t="s">
        <v>5633</v>
      </c>
      <c r="O2522" s="13" t="s">
        <v>32</v>
      </c>
      <c r="P2522" s="13"/>
      <c r="Q2522" s="21">
        <v>45204.5869791667</v>
      </c>
      <c r="R2522" s="13" t="s">
        <v>168</v>
      </c>
      <c r="S2522" s="22" t="s">
        <v>12012</v>
      </c>
      <c r="T2522" s="12" t="s">
        <v>5649</v>
      </c>
    </row>
    <row r="2523" customHeight="1" spans="1:20">
      <c r="A2523" s="10">
        <v>45204</v>
      </c>
      <c r="B2523" s="12" t="s">
        <v>12013</v>
      </c>
      <c r="C2523" s="12" t="s">
        <v>5629</v>
      </c>
      <c r="D2523" s="13"/>
      <c r="E2523" s="12" t="str">
        <f>"071700015646"</f>
        <v>071700015646</v>
      </c>
      <c r="F2523" s="12" t="s">
        <v>12014</v>
      </c>
      <c r="G2523" s="13" t="s">
        <v>82</v>
      </c>
      <c r="H2523" s="13" t="s">
        <v>110</v>
      </c>
      <c r="I2523" s="13" t="s">
        <v>5632</v>
      </c>
      <c r="J2523" s="13" t="s">
        <v>27</v>
      </c>
      <c r="K2523" s="13" t="s">
        <v>28</v>
      </c>
      <c r="L2523" s="13" t="s">
        <v>43</v>
      </c>
      <c r="M2523" s="12" t="s">
        <v>169</v>
      </c>
      <c r="N2523" s="12" t="s">
        <v>5633</v>
      </c>
      <c r="O2523" s="13" t="s">
        <v>32</v>
      </c>
      <c r="P2523" s="13"/>
      <c r="Q2523" s="21">
        <v>45204.5916319444</v>
      </c>
      <c r="R2523" s="13" t="s">
        <v>168</v>
      </c>
      <c r="S2523" s="22" t="s">
        <v>12015</v>
      </c>
      <c r="T2523" s="12" t="s">
        <v>5655</v>
      </c>
    </row>
    <row r="2524" customHeight="1" spans="1:20">
      <c r="A2524" s="10">
        <v>45204</v>
      </c>
      <c r="B2524" s="12" t="s">
        <v>12016</v>
      </c>
      <c r="C2524" s="12" t="s">
        <v>5899</v>
      </c>
      <c r="D2524" s="13"/>
      <c r="E2524" s="12" t="str">
        <f>"071700918198"</f>
        <v>071700918198</v>
      </c>
      <c r="F2524" s="12" t="s">
        <v>12017</v>
      </c>
      <c r="G2524" s="13" t="s">
        <v>3125</v>
      </c>
      <c r="H2524" s="13"/>
      <c r="I2524" s="13" t="s">
        <v>5902</v>
      </c>
      <c r="J2524" s="13" t="s">
        <v>27</v>
      </c>
      <c r="K2524" s="13" t="s">
        <v>28</v>
      </c>
      <c r="L2524" s="13" t="s">
        <v>43</v>
      </c>
      <c r="M2524" s="12" t="s">
        <v>169</v>
      </c>
      <c r="N2524" s="12" t="s">
        <v>5633</v>
      </c>
      <c r="O2524" s="13" t="s">
        <v>32</v>
      </c>
      <c r="P2524" s="13"/>
      <c r="Q2524" s="21">
        <v>45204.7094444444</v>
      </c>
      <c r="R2524" s="13" t="s">
        <v>168</v>
      </c>
      <c r="S2524" s="12" t="s">
        <v>12018</v>
      </c>
      <c r="T2524" s="12" t="s">
        <v>6081</v>
      </c>
    </row>
    <row r="2525" customHeight="1" spans="1:20">
      <c r="A2525" s="10">
        <v>45204</v>
      </c>
      <c r="B2525" s="12" t="s">
        <v>12019</v>
      </c>
      <c r="C2525" s="12" t="s">
        <v>5644</v>
      </c>
      <c r="D2525" s="13"/>
      <c r="E2525" s="12" t="str">
        <f>"071704017062"</f>
        <v>071704017062</v>
      </c>
      <c r="F2525" s="12" t="s">
        <v>12020</v>
      </c>
      <c r="G2525" s="13" t="s">
        <v>82</v>
      </c>
      <c r="H2525" s="13"/>
      <c r="I2525" s="13" t="s">
        <v>168</v>
      </c>
      <c r="J2525" s="13" t="s">
        <v>27</v>
      </c>
      <c r="K2525" s="13" t="s">
        <v>28</v>
      </c>
      <c r="L2525" s="13" t="s">
        <v>43</v>
      </c>
      <c r="M2525" s="12" t="s">
        <v>169</v>
      </c>
      <c r="N2525" s="12" t="s">
        <v>5633</v>
      </c>
      <c r="O2525" s="13" t="s">
        <v>32</v>
      </c>
      <c r="P2525" s="13"/>
      <c r="Q2525" s="21">
        <v>45204.6609837963</v>
      </c>
      <c r="R2525" s="13" t="s">
        <v>168</v>
      </c>
      <c r="S2525" s="22" t="s">
        <v>12021</v>
      </c>
      <c r="T2525" s="12" t="s">
        <v>7779</v>
      </c>
    </row>
    <row r="2526" customHeight="1" spans="1:20">
      <c r="A2526" s="10">
        <v>45204</v>
      </c>
      <c r="B2526" s="12" t="s">
        <v>12022</v>
      </c>
      <c r="C2526" s="12" t="s">
        <v>5644</v>
      </c>
      <c r="D2526" s="13"/>
      <c r="E2526" s="12" t="str">
        <f>"071700830960"</f>
        <v>071700830960</v>
      </c>
      <c r="F2526" s="12" t="s">
        <v>12023</v>
      </c>
      <c r="G2526" s="13" t="s">
        <v>82</v>
      </c>
      <c r="H2526" s="13" t="s">
        <v>148</v>
      </c>
      <c r="I2526" s="13" t="s">
        <v>168</v>
      </c>
      <c r="J2526" s="13" t="s">
        <v>27</v>
      </c>
      <c r="K2526" s="13" t="s">
        <v>28</v>
      </c>
      <c r="L2526" s="13" t="s">
        <v>43</v>
      </c>
      <c r="M2526" s="12" t="s">
        <v>169</v>
      </c>
      <c r="N2526" s="12" t="s">
        <v>5633</v>
      </c>
      <c r="O2526" s="13" t="s">
        <v>32</v>
      </c>
      <c r="P2526" s="13"/>
      <c r="Q2526" s="21">
        <v>45204.740787037</v>
      </c>
      <c r="R2526" s="13" t="s">
        <v>46</v>
      </c>
      <c r="S2526" s="22" t="s">
        <v>12024</v>
      </c>
      <c r="T2526" s="12" t="s">
        <v>12025</v>
      </c>
    </row>
    <row r="2527" customHeight="1" spans="1:20">
      <c r="A2527" s="10">
        <v>45204</v>
      </c>
      <c r="B2527" s="12" t="s">
        <v>12026</v>
      </c>
      <c r="C2527" s="12" t="s">
        <v>5644</v>
      </c>
      <c r="D2527" s="13"/>
      <c r="E2527" s="12" t="str">
        <f>"071700303247"</f>
        <v>071700303247</v>
      </c>
      <c r="F2527" s="12" t="s">
        <v>12027</v>
      </c>
      <c r="G2527" s="13" t="s">
        <v>82</v>
      </c>
      <c r="H2527" s="13"/>
      <c r="I2527" s="13" t="s">
        <v>9666</v>
      </c>
      <c r="J2527" s="13" t="s">
        <v>27</v>
      </c>
      <c r="K2527" s="13" t="s">
        <v>28</v>
      </c>
      <c r="L2527" s="13" t="s">
        <v>43</v>
      </c>
      <c r="M2527" s="12" t="s">
        <v>169</v>
      </c>
      <c r="N2527" s="12" t="s">
        <v>5633</v>
      </c>
      <c r="O2527" s="13" t="s">
        <v>32</v>
      </c>
      <c r="P2527" s="13"/>
      <c r="Q2527" s="21">
        <v>45204.4582407407</v>
      </c>
      <c r="R2527" s="13" t="s">
        <v>168</v>
      </c>
      <c r="S2527" s="22" t="s">
        <v>12028</v>
      </c>
      <c r="T2527" s="12" t="s">
        <v>5655</v>
      </c>
    </row>
    <row r="2528" customHeight="1" spans="1:20">
      <c r="A2528" s="10">
        <v>45204</v>
      </c>
      <c r="B2528" s="12" t="s">
        <v>12029</v>
      </c>
      <c r="C2528" s="12" t="s">
        <v>5644</v>
      </c>
      <c r="D2528" s="13"/>
      <c r="E2528" s="12" t="str">
        <f>"071704263053"</f>
        <v>071704263053</v>
      </c>
      <c r="F2528" s="12" t="s">
        <v>12030</v>
      </c>
      <c r="G2528" s="13" t="s">
        <v>82</v>
      </c>
      <c r="H2528" s="13"/>
      <c r="I2528" s="13" t="s">
        <v>168</v>
      </c>
      <c r="J2528" s="13" t="s">
        <v>27</v>
      </c>
      <c r="K2528" s="13" t="s">
        <v>28</v>
      </c>
      <c r="L2528" s="13" t="s">
        <v>43</v>
      </c>
      <c r="M2528" s="12" t="s">
        <v>169</v>
      </c>
      <c r="N2528" s="12" t="s">
        <v>5633</v>
      </c>
      <c r="O2528" s="13" t="s">
        <v>32</v>
      </c>
      <c r="P2528" s="13"/>
      <c r="Q2528" s="21">
        <v>45204.4337384259</v>
      </c>
      <c r="R2528" s="13" t="s">
        <v>168</v>
      </c>
      <c r="S2528" s="22" t="s">
        <v>12031</v>
      </c>
      <c r="T2528" s="12" t="s">
        <v>5668</v>
      </c>
    </row>
    <row r="2529" customHeight="1" spans="1:20">
      <c r="A2529" s="10">
        <v>45204</v>
      </c>
      <c r="B2529" s="12" t="s">
        <v>12032</v>
      </c>
      <c r="C2529" s="12" t="s">
        <v>5644</v>
      </c>
      <c r="D2529" s="13"/>
      <c r="E2529" s="12" t="str">
        <f>"071703429513"</f>
        <v>071703429513</v>
      </c>
      <c r="F2529" s="12" t="s">
        <v>12033</v>
      </c>
      <c r="G2529" s="13" t="s">
        <v>82</v>
      </c>
      <c r="H2529" s="13"/>
      <c r="I2529" s="13" t="s">
        <v>111</v>
      </c>
      <c r="J2529" s="13" t="s">
        <v>27</v>
      </c>
      <c r="K2529" s="13" t="s">
        <v>28</v>
      </c>
      <c r="L2529" s="13" t="s">
        <v>43</v>
      </c>
      <c r="M2529" s="12" t="s">
        <v>169</v>
      </c>
      <c r="N2529" s="12" t="s">
        <v>5633</v>
      </c>
      <c r="O2529" s="13" t="s">
        <v>32</v>
      </c>
      <c r="P2529" s="13"/>
      <c r="Q2529" s="21">
        <v>45204.5989583333</v>
      </c>
      <c r="R2529" s="13" t="s">
        <v>168</v>
      </c>
      <c r="S2529" s="22" t="s">
        <v>12034</v>
      </c>
      <c r="T2529" s="12" t="s">
        <v>5649</v>
      </c>
    </row>
    <row r="2530" customHeight="1" spans="1:20">
      <c r="A2530" s="10">
        <v>45204</v>
      </c>
      <c r="B2530" s="12" t="s">
        <v>12035</v>
      </c>
      <c r="C2530" s="12" t="s">
        <v>5629</v>
      </c>
      <c r="D2530" s="13"/>
      <c r="E2530" s="12" t="str">
        <f>"071700060935"</f>
        <v>071700060935</v>
      </c>
      <c r="F2530" s="12" t="s">
        <v>9331</v>
      </c>
      <c r="G2530" s="13" t="s">
        <v>82</v>
      </c>
      <c r="H2530" s="13"/>
      <c r="I2530" s="13" t="s">
        <v>5632</v>
      </c>
      <c r="J2530" s="13" t="s">
        <v>27</v>
      </c>
      <c r="K2530" s="13" t="s">
        <v>28</v>
      </c>
      <c r="L2530" s="13" t="s">
        <v>43</v>
      </c>
      <c r="M2530" s="12" t="s">
        <v>169</v>
      </c>
      <c r="N2530" s="12" t="s">
        <v>5633</v>
      </c>
      <c r="O2530" s="13" t="s">
        <v>32</v>
      </c>
      <c r="P2530" s="13"/>
      <c r="Q2530" s="21">
        <v>45204.4878935185</v>
      </c>
      <c r="R2530" s="13" t="s">
        <v>168</v>
      </c>
      <c r="S2530" s="22" t="s">
        <v>12036</v>
      </c>
      <c r="T2530" s="12" t="s">
        <v>5655</v>
      </c>
    </row>
    <row r="2531" customHeight="1" spans="1:20">
      <c r="A2531" s="10">
        <v>45204</v>
      </c>
      <c r="B2531" s="12" t="s">
        <v>12037</v>
      </c>
      <c r="C2531" s="12" t="s">
        <v>6126</v>
      </c>
      <c r="D2531" s="13"/>
      <c r="E2531" s="12" t="str">
        <f>"15549270628"</f>
        <v>15549270628</v>
      </c>
      <c r="F2531" s="12" t="s">
        <v>12038</v>
      </c>
      <c r="G2531" s="13" t="s">
        <v>130</v>
      </c>
      <c r="H2531" s="13"/>
      <c r="I2531" s="13" t="s">
        <v>490</v>
      </c>
      <c r="J2531" s="13" t="s">
        <v>27</v>
      </c>
      <c r="K2531" s="13" t="s">
        <v>28</v>
      </c>
      <c r="L2531" s="13" t="s">
        <v>5216</v>
      </c>
      <c r="M2531" s="12" t="s">
        <v>30</v>
      </c>
      <c r="N2531" s="12" t="s">
        <v>743</v>
      </c>
      <c r="O2531" s="13" t="s">
        <v>32</v>
      </c>
      <c r="P2531" s="13"/>
      <c r="Q2531" s="21">
        <v>45204.5533333333</v>
      </c>
      <c r="R2531" s="13" t="s">
        <v>46</v>
      </c>
      <c r="S2531" s="22" t="s">
        <v>12039</v>
      </c>
      <c r="T2531" s="12" t="s">
        <v>12040</v>
      </c>
    </row>
    <row r="2532" customHeight="1" spans="1:20">
      <c r="A2532" s="10">
        <v>45204</v>
      </c>
      <c r="B2532" s="12" t="s">
        <v>12041</v>
      </c>
      <c r="C2532" s="12" t="s">
        <v>6126</v>
      </c>
      <c r="D2532" s="13"/>
      <c r="E2532" s="12" t="str">
        <f>"15697207325"</f>
        <v>15697207325</v>
      </c>
      <c r="F2532" s="12" t="s">
        <v>12042</v>
      </c>
      <c r="G2532" s="13" t="s">
        <v>82</v>
      </c>
      <c r="H2532" s="13"/>
      <c r="I2532" s="13" t="s">
        <v>131</v>
      </c>
      <c r="J2532" s="13" t="s">
        <v>27</v>
      </c>
      <c r="K2532" s="13" t="s">
        <v>28</v>
      </c>
      <c r="L2532" s="13" t="s">
        <v>43</v>
      </c>
      <c r="M2532" s="12" t="s">
        <v>44</v>
      </c>
      <c r="N2532" s="12" t="s">
        <v>743</v>
      </c>
      <c r="O2532" s="13" t="s">
        <v>32</v>
      </c>
      <c r="P2532" s="13"/>
      <c r="Q2532" s="21">
        <v>45204.7549074074</v>
      </c>
      <c r="R2532" s="13" t="s">
        <v>46</v>
      </c>
      <c r="S2532" s="22" t="s">
        <v>12043</v>
      </c>
      <c r="T2532" s="12" t="s">
        <v>12044</v>
      </c>
    </row>
    <row r="2533" customHeight="1" spans="1:20">
      <c r="A2533" s="10">
        <v>45204</v>
      </c>
      <c r="B2533" s="12" t="s">
        <v>12045</v>
      </c>
      <c r="C2533" s="12" t="s">
        <v>6126</v>
      </c>
      <c r="D2533" s="13"/>
      <c r="E2533" s="12" t="str">
        <f>"15587947097"</f>
        <v>15587947097</v>
      </c>
      <c r="F2533" s="12" t="s">
        <v>12046</v>
      </c>
      <c r="G2533" s="13" t="s">
        <v>82</v>
      </c>
      <c r="H2533" s="13"/>
      <c r="I2533" s="13" t="s">
        <v>293</v>
      </c>
      <c r="J2533" s="13" t="s">
        <v>27</v>
      </c>
      <c r="K2533" s="13" t="s">
        <v>28</v>
      </c>
      <c r="L2533" s="13" t="s">
        <v>43</v>
      </c>
      <c r="M2533" s="12" t="s">
        <v>44</v>
      </c>
      <c r="N2533" s="12" t="s">
        <v>743</v>
      </c>
      <c r="O2533" s="13" t="s">
        <v>32</v>
      </c>
      <c r="P2533" s="13"/>
      <c r="Q2533" s="21">
        <v>45204.3814930556</v>
      </c>
      <c r="R2533" s="13" t="s">
        <v>46</v>
      </c>
      <c r="S2533" s="22" t="s">
        <v>12047</v>
      </c>
      <c r="T2533" s="12" t="s">
        <v>12048</v>
      </c>
    </row>
    <row r="2534" customHeight="1" spans="1:20">
      <c r="A2534" s="10">
        <v>45204</v>
      </c>
      <c r="B2534" s="12" t="s">
        <v>12049</v>
      </c>
      <c r="C2534" s="12" t="s">
        <v>6126</v>
      </c>
      <c r="D2534" s="13"/>
      <c r="E2534" s="12" t="str">
        <f>"15697205323"</f>
        <v>15697205323</v>
      </c>
      <c r="F2534" s="12" t="s">
        <v>12050</v>
      </c>
      <c r="G2534" s="13" t="s">
        <v>82</v>
      </c>
      <c r="H2534" s="13"/>
      <c r="I2534" s="13" t="s">
        <v>315</v>
      </c>
      <c r="J2534" s="13" t="s">
        <v>27</v>
      </c>
      <c r="K2534" s="13" t="s">
        <v>28</v>
      </c>
      <c r="L2534" s="13" t="s">
        <v>43</v>
      </c>
      <c r="M2534" s="12" t="s">
        <v>44</v>
      </c>
      <c r="N2534" s="12" t="s">
        <v>743</v>
      </c>
      <c r="O2534" s="13" t="s">
        <v>32</v>
      </c>
      <c r="P2534" s="13"/>
      <c r="Q2534" s="21">
        <v>45204.3823148148</v>
      </c>
      <c r="R2534" s="13" t="s">
        <v>46</v>
      </c>
      <c r="S2534" s="22" t="s">
        <v>12051</v>
      </c>
      <c r="T2534" s="12" t="s">
        <v>12048</v>
      </c>
    </row>
    <row r="2535" customHeight="1" spans="1:20">
      <c r="A2535" s="10">
        <v>45204</v>
      </c>
      <c r="B2535" s="12" t="s">
        <v>12052</v>
      </c>
      <c r="C2535" s="12" t="s">
        <v>6126</v>
      </c>
      <c r="D2535" s="13"/>
      <c r="E2535" s="12" t="str">
        <f>"16607202332"</f>
        <v>16607202332</v>
      </c>
      <c r="F2535" s="12" t="s">
        <v>10115</v>
      </c>
      <c r="G2535" s="13" t="s">
        <v>82</v>
      </c>
      <c r="H2535" s="13"/>
      <c r="I2535" s="13" t="s">
        <v>104</v>
      </c>
      <c r="J2535" s="13" t="s">
        <v>27</v>
      </c>
      <c r="K2535" s="13" t="s">
        <v>28</v>
      </c>
      <c r="L2535" s="13" t="s">
        <v>43</v>
      </c>
      <c r="M2535" s="12" t="s">
        <v>44</v>
      </c>
      <c r="N2535" s="12" t="s">
        <v>743</v>
      </c>
      <c r="O2535" s="13" t="s">
        <v>32</v>
      </c>
      <c r="P2535" s="13"/>
      <c r="Q2535" s="21">
        <v>45204.3831597222</v>
      </c>
      <c r="R2535" s="13" t="s">
        <v>46</v>
      </c>
      <c r="S2535" s="22" t="s">
        <v>12053</v>
      </c>
      <c r="T2535" s="12" t="s">
        <v>10118</v>
      </c>
    </row>
    <row r="2536" customHeight="1" spans="1:20">
      <c r="A2536" s="10">
        <v>45204</v>
      </c>
      <c r="B2536" s="12" t="s">
        <v>12054</v>
      </c>
      <c r="C2536" s="12" t="s">
        <v>6126</v>
      </c>
      <c r="D2536" s="13"/>
      <c r="E2536" s="12" t="str">
        <f>"18671711621"</f>
        <v>18671711621</v>
      </c>
      <c r="F2536" s="12" t="s">
        <v>12055</v>
      </c>
      <c r="G2536" s="13" t="s">
        <v>82</v>
      </c>
      <c r="H2536" s="13"/>
      <c r="I2536" s="13" t="s">
        <v>207</v>
      </c>
      <c r="J2536" s="13" t="s">
        <v>27</v>
      </c>
      <c r="K2536" s="13" t="s">
        <v>28</v>
      </c>
      <c r="L2536" s="13" t="s">
        <v>43</v>
      </c>
      <c r="M2536" s="12" t="s">
        <v>44</v>
      </c>
      <c r="N2536" s="12" t="s">
        <v>743</v>
      </c>
      <c r="O2536" s="13" t="s">
        <v>32</v>
      </c>
      <c r="P2536" s="13"/>
      <c r="Q2536" s="21">
        <v>45204.6659837963</v>
      </c>
      <c r="R2536" s="13" t="s">
        <v>46</v>
      </c>
      <c r="S2536" s="22" t="s">
        <v>12056</v>
      </c>
      <c r="T2536" s="12" t="s">
        <v>12057</v>
      </c>
    </row>
    <row r="2537" customHeight="1" spans="1:20">
      <c r="A2537" s="10">
        <v>45204</v>
      </c>
      <c r="B2537" s="12" t="s">
        <v>12058</v>
      </c>
      <c r="C2537" s="12" t="s">
        <v>6126</v>
      </c>
      <c r="D2537" s="13"/>
      <c r="E2537" s="12" t="str">
        <f>"15587993500"</f>
        <v>15587993500</v>
      </c>
      <c r="F2537" s="12" t="s">
        <v>12059</v>
      </c>
      <c r="G2537" s="13" t="s">
        <v>82</v>
      </c>
      <c r="H2537" s="13"/>
      <c r="I2537" s="13" t="s">
        <v>97</v>
      </c>
      <c r="J2537" s="13" t="s">
        <v>27</v>
      </c>
      <c r="K2537" s="13" t="s">
        <v>28</v>
      </c>
      <c r="L2537" s="13" t="s">
        <v>43</v>
      </c>
      <c r="M2537" s="12" t="s">
        <v>30</v>
      </c>
      <c r="N2537" s="12" t="s">
        <v>743</v>
      </c>
      <c r="O2537" s="13" t="s">
        <v>32</v>
      </c>
      <c r="P2537" s="13"/>
      <c r="Q2537" s="21">
        <v>45204.602337963</v>
      </c>
      <c r="R2537" s="13" t="s">
        <v>46</v>
      </c>
      <c r="S2537" s="22" t="s">
        <v>12060</v>
      </c>
      <c r="T2537" s="12" t="s">
        <v>12057</v>
      </c>
    </row>
    <row r="2538" customHeight="1" spans="1:20">
      <c r="A2538" s="10">
        <v>45204</v>
      </c>
      <c r="B2538" s="12" t="s">
        <v>12061</v>
      </c>
      <c r="C2538" s="12" t="s">
        <v>6126</v>
      </c>
      <c r="D2538" s="13"/>
      <c r="E2538" s="12" t="str">
        <f>"17671328018"</f>
        <v>17671328018</v>
      </c>
      <c r="F2538" s="12" t="s">
        <v>12062</v>
      </c>
      <c r="G2538" s="13" t="s">
        <v>247</v>
      </c>
      <c r="H2538" s="13"/>
      <c r="I2538" s="13" t="s">
        <v>469</v>
      </c>
      <c r="J2538" s="13" t="s">
        <v>27</v>
      </c>
      <c r="K2538" s="13" t="s">
        <v>28</v>
      </c>
      <c r="L2538" s="13" t="s">
        <v>43</v>
      </c>
      <c r="M2538" s="12" t="s">
        <v>30</v>
      </c>
      <c r="N2538" s="12" t="s">
        <v>743</v>
      </c>
      <c r="O2538" s="13" t="s">
        <v>32</v>
      </c>
      <c r="P2538" s="13"/>
      <c r="Q2538" s="21">
        <v>45204.5636342593</v>
      </c>
      <c r="R2538" s="13" t="s">
        <v>46</v>
      </c>
      <c r="S2538" s="22" t="s">
        <v>12063</v>
      </c>
      <c r="T2538" s="12" t="s">
        <v>12064</v>
      </c>
    </row>
    <row r="2539" customHeight="1" spans="1:20">
      <c r="A2539" s="10">
        <v>45204</v>
      </c>
      <c r="B2539" s="12" t="s">
        <v>12065</v>
      </c>
      <c r="C2539" s="12" t="s">
        <v>6126</v>
      </c>
      <c r="D2539" s="13"/>
      <c r="E2539" s="12" t="str">
        <f>"15697276009"</f>
        <v>15697276009</v>
      </c>
      <c r="F2539" s="12" t="s">
        <v>12066</v>
      </c>
      <c r="G2539" s="13" t="s">
        <v>53</v>
      </c>
      <c r="H2539" s="13" t="s">
        <v>148</v>
      </c>
      <c r="I2539" s="13" t="s">
        <v>277</v>
      </c>
      <c r="J2539" s="13" t="s">
        <v>27</v>
      </c>
      <c r="K2539" s="13" t="s">
        <v>28</v>
      </c>
      <c r="L2539" s="13" t="s">
        <v>43</v>
      </c>
      <c r="M2539" s="12" t="s">
        <v>44</v>
      </c>
      <c r="N2539" s="12" t="s">
        <v>743</v>
      </c>
      <c r="O2539" s="13" t="s">
        <v>32</v>
      </c>
      <c r="P2539" s="13"/>
      <c r="Q2539" s="21">
        <v>45204.7832291667</v>
      </c>
      <c r="R2539" s="13" t="s">
        <v>46</v>
      </c>
      <c r="S2539" s="22" t="s">
        <v>12067</v>
      </c>
      <c r="T2539" s="12" t="s">
        <v>12068</v>
      </c>
    </row>
    <row r="2540" customHeight="1" spans="1:20">
      <c r="A2540" s="10">
        <v>45204</v>
      </c>
      <c r="B2540" s="12" t="s">
        <v>12069</v>
      </c>
      <c r="C2540" s="12" t="s">
        <v>6126</v>
      </c>
      <c r="D2540" s="13"/>
      <c r="E2540" s="12" t="str">
        <f>"15586368686"</f>
        <v>15586368686</v>
      </c>
      <c r="F2540" s="12" t="s">
        <v>12070</v>
      </c>
      <c r="G2540" s="13" t="s">
        <v>41</v>
      </c>
      <c r="H2540" s="13"/>
      <c r="I2540" s="13" t="s">
        <v>155</v>
      </c>
      <c r="J2540" s="13" t="s">
        <v>27</v>
      </c>
      <c r="K2540" s="13" t="s">
        <v>28</v>
      </c>
      <c r="L2540" s="13" t="s">
        <v>43</v>
      </c>
      <c r="M2540" s="12" t="s">
        <v>30</v>
      </c>
      <c r="N2540" s="12" t="s">
        <v>743</v>
      </c>
      <c r="O2540" s="13" t="s">
        <v>32</v>
      </c>
      <c r="P2540" s="13"/>
      <c r="Q2540" s="21">
        <v>45204.7768865741</v>
      </c>
      <c r="R2540" s="13" t="s">
        <v>46</v>
      </c>
      <c r="S2540" s="22" t="s">
        <v>12071</v>
      </c>
      <c r="T2540" s="12" t="s">
        <v>12072</v>
      </c>
    </row>
    <row r="2541" customHeight="1" spans="1:20">
      <c r="A2541" s="10">
        <v>45204</v>
      </c>
      <c r="B2541" s="12" t="s">
        <v>12073</v>
      </c>
      <c r="C2541" s="12" t="s">
        <v>12074</v>
      </c>
      <c r="D2541" s="13"/>
      <c r="E2541" s="12" t="str">
        <f>"13117279847"</f>
        <v>13117279847</v>
      </c>
      <c r="F2541" s="12" t="s">
        <v>12075</v>
      </c>
      <c r="G2541" s="13" t="s">
        <v>82</v>
      </c>
      <c r="H2541" s="13"/>
      <c r="I2541" s="13" t="s">
        <v>207</v>
      </c>
      <c r="J2541" s="13" t="s">
        <v>27</v>
      </c>
      <c r="K2541" s="13" t="s">
        <v>28</v>
      </c>
      <c r="L2541" s="13" t="s">
        <v>43</v>
      </c>
      <c r="M2541" s="12" t="s">
        <v>44</v>
      </c>
      <c r="N2541" s="12" t="s">
        <v>743</v>
      </c>
      <c r="O2541" s="13" t="s">
        <v>32</v>
      </c>
      <c r="P2541" s="13"/>
      <c r="Q2541" s="21">
        <v>45204.5910763889</v>
      </c>
      <c r="R2541" s="13" t="s">
        <v>46</v>
      </c>
      <c r="S2541" s="22" t="s">
        <v>12076</v>
      </c>
      <c r="T2541" s="12" t="s">
        <v>12077</v>
      </c>
    </row>
    <row r="2542" customHeight="1" spans="1:20">
      <c r="A2542" s="10">
        <v>45204</v>
      </c>
      <c r="B2542" s="12" t="s">
        <v>12078</v>
      </c>
      <c r="C2542" s="12" t="s">
        <v>6126</v>
      </c>
      <c r="D2542" s="13"/>
      <c r="E2542" s="12" t="str">
        <f>"18694083259"</f>
        <v>18694083259</v>
      </c>
      <c r="F2542" s="12" t="s">
        <v>12079</v>
      </c>
      <c r="G2542" s="13" t="s">
        <v>82</v>
      </c>
      <c r="H2542" s="13"/>
      <c r="I2542" s="13" t="s">
        <v>931</v>
      </c>
      <c r="J2542" s="13" t="s">
        <v>27</v>
      </c>
      <c r="K2542" s="13" t="s">
        <v>28</v>
      </c>
      <c r="L2542" s="13" t="s">
        <v>43</v>
      </c>
      <c r="M2542" s="12" t="s">
        <v>30</v>
      </c>
      <c r="N2542" s="12" t="s">
        <v>743</v>
      </c>
      <c r="O2542" s="13" t="s">
        <v>32</v>
      </c>
      <c r="P2542" s="13"/>
      <c r="Q2542" s="21">
        <v>45204.7915277778</v>
      </c>
      <c r="R2542" s="13" t="s">
        <v>46</v>
      </c>
      <c r="S2542" s="22" t="s">
        <v>12080</v>
      </c>
      <c r="T2542" s="12" t="s">
        <v>12081</v>
      </c>
    </row>
    <row r="2543" customHeight="1" spans="1:20">
      <c r="A2543" s="10">
        <v>45204</v>
      </c>
      <c r="B2543" s="12" t="s">
        <v>12082</v>
      </c>
      <c r="C2543" s="12" t="s">
        <v>7120</v>
      </c>
      <c r="D2543" s="13"/>
      <c r="E2543" s="12" t="str">
        <f>"18995886612"</f>
        <v>18995886612</v>
      </c>
      <c r="F2543" s="12" t="s">
        <v>12083</v>
      </c>
      <c r="G2543" s="13" t="s">
        <v>336</v>
      </c>
      <c r="H2543" s="13" t="s">
        <v>110</v>
      </c>
      <c r="I2543" s="13" t="s">
        <v>111</v>
      </c>
      <c r="J2543" s="13" t="s">
        <v>27</v>
      </c>
      <c r="K2543" s="13" t="s">
        <v>28</v>
      </c>
      <c r="L2543" s="13" t="s">
        <v>43</v>
      </c>
      <c r="M2543" s="12" t="s">
        <v>44</v>
      </c>
      <c r="N2543" s="12" t="s">
        <v>31</v>
      </c>
      <c r="O2543" s="13" t="s">
        <v>32</v>
      </c>
      <c r="P2543" s="13"/>
      <c r="Q2543" s="21">
        <v>45204.6614699074</v>
      </c>
      <c r="R2543" s="13" t="s">
        <v>46</v>
      </c>
      <c r="S2543" s="22" t="s">
        <v>12084</v>
      </c>
      <c r="T2543" s="12" t="s">
        <v>12085</v>
      </c>
    </row>
    <row r="2544" customHeight="1" spans="1:20">
      <c r="A2544" s="10">
        <v>45204</v>
      </c>
      <c r="B2544" s="12" t="s">
        <v>12086</v>
      </c>
      <c r="C2544" s="12" t="s">
        <v>6126</v>
      </c>
      <c r="D2544" s="13"/>
      <c r="E2544" s="12" t="str">
        <f>"18527301549"</f>
        <v>18527301549</v>
      </c>
      <c r="F2544" s="12" t="s">
        <v>12087</v>
      </c>
      <c r="G2544" s="13" t="s">
        <v>53</v>
      </c>
      <c r="H2544" s="13"/>
      <c r="I2544" s="13" t="s">
        <v>490</v>
      </c>
      <c r="J2544" s="13" t="s">
        <v>27</v>
      </c>
      <c r="K2544" s="13" t="s">
        <v>28</v>
      </c>
      <c r="L2544" s="13" t="s">
        <v>43</v>
      </c>
      <c r="M2544" s="12" t="s">
        <v>30</v>
      </c>
      <c r="N2544" s="12" t="s">
        <v>743</v>
      </c>
      <c r="O2544" s="13" t="s">
        <v>32</v>
      </c>
      <c r="P2544" s="13"/>
      <c r="Q2544" s="21">
        <v>45204.7713773148</v>
      </c>
      <c r="R2544" s="13" t="s">
        <v>46</v>
      </c>
      <c r="S2544" s="22" t="s">
        <v>12088</v>
      </c>
      <c r="T2544" s="12" t="s">
        <v>12089</v>
      </c>
    </row>
    <row r="2545" customHeight="1" spans="1:20">
      <c r="A2545" s="10">
        <v>45204</v>
      </c>
      <c r="B2545" s="12" t="s">
        <v>12090</v>
      </c>
      <c r="C2545" s="12" t="s">
        <v>121</v>
      </c>
      <c r="D2545" s="13"/>
      <c r="E2545" s="12" t="str">
        <f>"13197326288"</f>
        <v>13197326288</v>
      </c>
      <c r="F2545" s="12" t="s">
        <v>12091</v>
      </c>
      <c r="G2545" s="13" t="s">
        <v>336</v>
      </c>
      <c r="H2545" s="13"/>
      <c r="I2545" s="13" t="s">
        <v>83</v>
      </c>
      <c r="J2545" s="13" t="s">
        <v>27</v>
      </c>
      <c r="K2545" s="13" t="s">
        <v>28</v>
      </c>
      <c r="L2545" s="13" t="s">
        <v>43</v>
      </c>
      <c r="M2545" s="12" t="s">
        <v>44</v>
      </c>
      <c r="N2545" s="12" t="s">
        <v>31</v>
      </c>
      <c r="O2545" s="13" t="s">
        <v>32</v>
      </c>
      <c r="P2545" s="13"/>
      <c r="Q2545" s="21">
        <v>45204.4699768519</v>
      </c>
      <c r="R2545" s="13" t="s">
        <v>56</v>
      </c>
      <c r="S2545" s="22" t="s">
        <v>12092</v>
      </c>
      <c r="T2545" s="12"/>
    </row>
    <row r="2546" customHeight="1" spans="1:20">
      <c r="A2546" s="10">
        <v>45204</v>
      </c>
      <c r="B2546" s="12" t="s">
        <v>12093</v>
      </c>
      <c r="C2546" s="12" t="s">
        <v>204</v>
      </c>
      <c r="D2546" s="13"/>
      <c r="E2546" s="12" t="str">
        <f>"071700113145"</f>
        <v>071700113145</v>
      </c>
      <c r="F2546" s="12" t="s">
        <v>12094</v>
      </c>
      <c r="G2546" s="13" t="s">
        <v>82</v>
      </c>
      <c r="H2546" s="13"/>
      <c r="I2546" s="13" t="s">
        <v>576</v>
      </c>
      <c r="J2546" s="13" t="s">
        <v>27</v>
      </c>
      <c r="K2546" s="13" t="s">
        <v>28</v>
      </c>
      <c r="L2546" s="13" t="s">
        <v>43</v>
      </c>
      <c r="M2546" s="12" t="s">
        <v>44</v>
      </c>
      <c r="N2546" s="12" t="s">
        <v>208</v>
      </c>
      <c r="O2546" s="13" t="s">
        <v>32</v>
      </c>
      <c r="P2546" s="13"/>
      <c r="Q2546" s="21">
        <v>45204.6727546296</v>
      </c>
      <c r="R2546" s="13" t="s">
        <v>56</v>
      </c>
      <c r="S2546" s="22" t="s">
        <v>12095</v>
      </c>
      <c r="T2546" s="12"/>
    </row>
    <row r="2547" customHeight="1" spans="1:20">
      <c r="A2547" s="10">
        <v>45204</v>
      </c>
      <c r="B2547" s="12" t="s">
        <v>12096</v>
      </c>
      <c r="C2547" s="12" t="s">
        <v>204</v>
      </c>
      <c r="D2547" s="13"/>
      <c r="E2547" s="12" t="str">
        <f>"071700503509"</f>
        <v>071700503509</v>
      </c>
      <c r="F2547" s="12" t="s">
        <v>12097</v>
      </c>
      <c r="G2547" s="13" t="s">
        <v>82</v>
      </c>
      <c r="H2547" s="13" t="s">
        <v>110</v>
      </c>
      <c r="I2547" s="13" t="s">
        <v>111</v>
      </c>
      <c r="J2547" s="13" t="s">
        <v>27</v>
      </c>
      <c r="K2547" s="13" t="s">
        <v>28</v>
      </c>
      <c r="L2547" s="13" t="s">
        <v>43</v>
      </c>
      <c r="M2547" s="12" t="s">
        <v>44</v>
      </c>
      <c r="N2547" s="12" t="s">
        <v>208</v>
      </c>
      <c r="O2547" s="13" t="s">
        <v>32</v>
      </c>
      <c r="P2547" s="13"/>
      <c r="Q2547" s="21">
        <v>45204.4075</v>
      </c>
      <c r="R2547" s="13" t="s">
        <v>56</v>
      </c>
      <c r="S2547" s="22" t="s">
        <v>12098</v>
      </c>
      <c r="T2547" s="12"/>
    </row>
    <row r="2548" customHeight="1" spans="1:20">
      <c r="A2548" s="10">
        <v>45204</v>
      </c>
      <c r="B2548" s="12" t="s">
        <v>12099</v>
      </c>
      <c r="C2548" s="12" t="s">
        <v>204</v>
      </c>
      <c r="D2548" s="13"/>
      <c r="E2548" s="12" t="str">
        <f>"071700699518"</f>
        <v>071700699518</v>
      </c>
      <c r="F2548" s="12" t="s">
        <v>11833</v>
      </c>
      <c r="G2548" s="13" t="s">
        <v>82</v>
      </c>
      <c r="H2548" s="13" t="s">
        <v>148</v>
      </c>
      <c r="I2548" s="13" t="s">
        <v>1713</v>
      </c>
      <c r="J2548" s="13" t="s">
        <v>27</v>
      </c>
      <c r="K2548" s="13" t="s">
        <v>28</v>
      </c>
      <c r="L2548" s="13" t="s">
        <v>43</v>
      </c>
      <c r="M2548" s="12" t="s">
        <v>169</v>
      </c>
      <c r="N2548" s="12" t="s">
        <v>208</v>
      </c>
      <c r="O2548" s="13" t="s">
        <v>32</v>
      </c>
      <c r="P2548" s="13"/>
      <c r="Q2548" s="21">
        <v>45204.4731712963</v>
      </c>
      <c r="R2548" s="13" t="s">
        <v>56</v>
      </c>
      <c r="S2548" s="22" t="s">
        <v>12100</v>
      </c>
      <c r="T2548" s="12"/>
    </row>
    <row r="2549" customHeight="1" spans="1:20">
      <c r="A2549" s="10">
        <v>45204</v>
      </c>
      <c r="B2549" s="12" t="s">
        <v>12101</v>
      </c>
      <c r="C2549" s="12" t="s">
        <v>204</v>
      </c>
      <c r="D2549" s="13"/>
      <c r="E2549" s="12" t="str">
        <f>"071700717536"</f>
        <v>071700717536</v>
      </c>
      <c r="F2549" s="12" t="s">
        <v>4699</v>
      </c>
      <c r="G2549" s="13" t="s">
        <v>25</v>
      </c>
      <c r="H2549" s="13"/>
      <c r="I2549" s="13" t="s">
        <v>786</v>
      </c>
      <c r="J2549" s="13" t="s">
        <v>27</v>
      </c>
      <c r="K2549" s="13" t="s">
        <v>28</v>
      </c>
      <c r="L2549" s="13" t="s">
        <v>43</v>
      </c>
      <c r="M2549" s="12" t="s">
        <v>44</v>
      </c>
      <c r="N2549" s="12" t="s">
        <v>208</v>
      </c>
      <c r="O2549" s="13" t="s">
        <v>32</v>
      </c>
      <c r="P2549" s="13"/>
      <c r="Q2549" s="21">
        <v>45204.6328009259</v>
      </c>
      <c r="R2549" s="13" t="s">
        <v>56</v>
      </c>
      <c r="S2549" s="22" t="s">
        <v>12102</v>
      </c>
      <c r="T2549" s="12"/>
    </row>
    <row r="2550" customHeight="1" spans="1:20">
      <c r="A2550" s="10">
        <v>45204</v>
      </c>
      <c r="B2550" s="12" t="s">
        <v>12103</v>
      </c>
      <c r="C2550" s="12" t="s">
        <v>204</v>
      </c>
      <c r="D2550" s="13"/>
      <c r="E2550" s="12" t="str">
        <f>"13040952769"</f>
        <v>13040952769</v>
      </c>
      <c r="F2550" s="12" t="s">
        <v>12104</v>
      </c>
      <c r="G2550" s="13" t="s">
        <v>41</v>
      </c>
      <c r="H2550" s="13"/>
      <c r="I2550" s="13" t="s">
        <v>1072</v>
      </c>
      <c r="J2550" s="13" t="s">
        <v>27</v>
      </c>
      <c r="K2550" s="13" t="s">
        <v>28</v>
      </c>
      <c r="L2550" s="13" t="s">
        <v>43</v>
      </c>
      <c r="M2550" s="12" t="s">
        <v>44</v>
      </c>
      <c r="N2550" s="12" t="s">
        <v>208</v>
      </c>
      <c r="O2550" s="13" t="s">
        <v>32</v>
      </c>
      <c r="P2550" s="13"/>
      <c r="Q2550" s="21">
        <v>45204.4675578704</v>
      </c>
      <c r="R2550" s="13" t="s">
        <v>56</v>
      </c>
      <c r="S2550" s="22" t="s">
        <v>12105</v>
      </c>
      <c r="T2550" s="12"/>
    </row>
    <row r="2551" customHeight="1" spans="1:20">
      <c r="A2551" s="10">
        <v>45204</v>
      </c>
      <c r="B2551" s="12" t="s">
        <v>12106</v>
      </c>
      <c r="C2551" s="12" t="s">
        <v>204</v>
      </c>
      <c r="D2551" s="13"/>
      <c r="E2551" s="12" t="str">
        <f>"13177051556"</f>
        <v>13177051556</v>
      </c>
      <c r="F2551" s="12" t="s">
        <v>12107</v>
      </c>
      <c r="G2551" s="13" t="s">
        <v>130</v>
      </c>
      <c r="H2551" s="13"/>
      <c r="I2551" s="13" t="s">
        <v>131</v>
      </c>
      <c r="J2551" s="13" t="s">
        <v>27</v>
      </c>
      <c r="K2551" s="13" t="s">
        <v>28</v>
      </c>
      <c r="L2551" s="13" t="s">
        <v>43</v>
      </c>
      <c r="M2551" s="12" t="s">
        <v>30</v>
      </c>
      <c r="N2551" s="12" t="s">
        <v>208</v>
      </c>
      <c r="O2551" s="13" t="s">
        <v>32</v>
      </c>
      <c r="P2551" s="13"/>
      <c r="Q2551" s="21">
        <v>45204.4411689815</v>
      </c>
      <c r="R2551" s="13" t="s">
        <v>56</v>
      </c>
      <c r="S2551" s="22" t="s">
        <v>12108</v>
      </c>
      <c r="T2551" s="12"/>
    </row>
    <row r="2552" customHeight="1" spans="1:20">
      <c r="A2552" s="10">
        <v>45204</v>
      </c>
      <c r="B2552" s="12" t="s">
        <v>12109</v>
      </c>
      <c r="C2552" s="12" t="s">
        <v>204</v>
      </c>
      <c r="D2552" s="13"/>
      <c r="E2552" s="12" t="str">
        <f>"13177072195"</f>
        <v>13177072195</v>
      </c>
      <c r="F2552" s="12" t="s">
        <v>12110</v>
      </c>
      <c r="G2552" s="13" t="s">
        <v>25</v>
      </c>
      <c r="H2552" s="13"/>
      <c r="I2552" s="13" t="s">
        <v>511</v>
      </c>
      <c r="J2552" s="13" t="s">
        <v>27</v>
      </c>
      <c r="K2552" s="13" t="s">
        <v>28</v>
      </c>
      <c r="L2552" s="13" t="s">
        <v>43</v>
      </c>
      <c r="M2552" s="12" t="s">
        <v>30</v>
      </c>
      <c r="N2552" s="12" t="s">
        <v>208</v>
      </c>
      <c r="O2552" s="13" t="s">
        <v>32</v>
      </c>
      <c r="P2552" s="13"/>
      <c r="Q2552" s="21">
        <v>45204.6311689815</v>
      </c>
      <c r="R2552" s="13" t="s">
        <v>56</v>
      </c>
      <c r="S2552" s="22" t="s">
        <v>12111</v>
      </c>
      <c r="T2552" s="12"/>
    </row>
    <row r="2553" customHeight="1" spans="1:20">
      <c r="A2553" s="10">
        <v>45204</v>
      </c>
      <c r="B2553" s="12" t="s">
        <v>12112</v>
      </c>
      <c r="C2553" s="12" t="s">
        <v>59</v>
      </c>
      <c r="D2553" s="13"/>
      <c r="E2553" s="12" t="str">
        <f>"15549335778"</f>
        <v>15549335778</v>
      </c>
      <c r="F2553" s="12" t="s">
        <v>12113</v>
      </c>
      <c r="G2553" s="13" t="s">
        <v>53</v>
      </c>
      <c r="H2553" s="13"/>
      <c r="I2553" s="13" t="str">
        <f>"10015"</f>
        <v>10015</v>
      </c>
      <c r="J2553" s="13" t="s">
        <v>27</v>
      </c>
      <c r="K2553" s="13" t="s">
        <v>76</v>
      </c>
      <c r="L2553" s="13" t="s">
        <v>29</v>
      </c>
      <c r="M2553" s="12" t="s">
        <v>30</v>
      </c>
      <c r="N2553" s="12" t="s">
        <v>31</v>
      </c>
      <c r="O2553" s="13" t="s">
        <v>32</v>
      </c>
      <c r="P2553" s="13"/>
      <c r="Q2553" s="21">
        <v>45204.4716319444</v>
      </c>
      <c r="R2553" s="13" t="s">
        <v>34</v>
      </c>
      <c r="S2553" s="22" t="s">
        <v>12114</v>
      </c>
      <c r="T2553" s="22" t="s">
        <v>12115</v>
      </c>
    </row>
    <row r="2554" customHeight="1" spans="1:20">
      <c r="A2554" s="10">
        <v>45204</v>
      </c>
      <c r="B2554" s="12" t="s">
        <v>12116</v>
      </c>
      <c r="C2554" s="12" t="s">
        <v>824</v>
      </c>
      <c r="D2554" s="13"/>
      <c r="E2554" s="12" t="str">
        <f>"071700306108"</f>
        <v>071700306108</v>
      </c>
      <c r="F2554" s="12" t="s">
        <v>12117</v>
      </c>
      <c r="G2554" s="13" t="s">
        <v>82</v>
      </c>
      <c r="H2554" s="13"/>
      <c r="I2554" s="13" t="s">
        <v>315</v>
      </c>
      <c r="J2554" s="13" t="s">
        <v>27</v>
      </c>
      <c r="K2554" s="13" t="s">
        <v>28</v>
      </c>
      <c r="L2554" s="13" t="s">
        <v>43</v>
      </c>
      <c r="M2554" s="12" t="s">
        <v>169</v>
      </c>
      <c r="N2554" s="12" t="s">
        <v>31</v>
      </c>
      <c r="O2554" s="13" t="s">
        <v>32</v>
      </c>
      <c r="P2554" s="13"/>
      <c r="Q2554" s="21">
        <v>45204.5989351852</v>
      </c>
      <c r="R2554" s="13" t="s">
        <v>46</v>
      </c>
      <c r="S2554" s="22" t="s">
        <v>12118</v>
      </c>
      <c r="T2554" s="12" t="s">
        <v>12119</v>
      </c>
    </row>
    <row r="2555" customHeight="1" spans="1:20">
      <c r="A2555" s="10">
        <v>45204</v>
      </c>
      <c r="B2555" s="12" t="s">
        <v>12120</v>
      </c>
      <c r="C2555" s="12" t="s">
        <v>399</v>
      </c>
      <c r="D2555" s="13"/>
      <c r="E2555" s="12" t="str">
        <f>"17671329592"</f>
        <v>17671329592</v>
      </c>
      <c r="F2555" s="12" t="s">
        <v>4979</v>
      </c>
      <c r="G2555" s="13" t="s">
        <v>69</v>
      </c>
      <c r="H2555" s="13"/>
      <c r="I2555" s="13" t="s">
        <v>576</v>
      </c>
      <c r="J2555" s="13" t="s">
        <v>27</v>
      </c>
      <c r="K2555" s="13" t="s">
        <v>28</v>
      </c>
      <c r="L2555" s="13" t="s">
        <v>43</v>
      </c>
      <c r="M2555" s="12" t="s">
        <v>44</v>
      </c>
      <c r="N2555" s="12" t="s">
        <v>31</v>
      </c>
      <c r="O2555" s="13" t="s">
        <v>32</v>
      </c>
      <c r="P2555" s="13"/>
      <c r="Q2555" s="21">
        <v>45204.5668518519</v>
      </c>
      <c r="R2555" s="13" t="s">
        <v>46</v>
      </c>
      <c r="S2555" s="22" t="s">
        <v>12121</v>
      </c>
      <c r="T2555" s="12" t="s">
        <v>12122</v>
      </c>
    </row>
    <row r="2556" customHeight="1" spans="1:20">
      <c r="A2556" s="10">
        <v>45204</v>
      </c>
      <c r="B2556" s="12" t="s">
        <v>12123</v>
      </c>
      <c r="C2556" s="12" t="s">
        <v>1753</v>
      </c>
      <c r="D2556" s="13"/>
      <c r="E2556" s="12" t="str">
        <f>"13117282189"</f>
        <v>13117282189</v>
      </c>
      <c r="F2556" s="12" t="s">
        <v>10222</v>
      </c>
      <c r="G2556" s="13" t="s">
        <v>336</v>
      </c>
      <c r="H2556" s="13" t="s">
        <v>137</v>
      </c>
      <c r="I2556" s="13" t="s">
        <v>214</v>
      </c>
      <c r="J2556" s="13" t="s">
        <v>27</v>
      </c>
      <c r="K2556" s="13" t="s">
        <v>28</v>
      </c>
      <c r="L2556" s="13" t="s">
        <v>43</v>
      </c>
      <c r="M2556" s="12" t="s">
        <v>44</v>
      </c>
      <c r="N2556" s="12" t="s">
        <v>31</v>
      </c>
      <c r="O2556" s="13" t="s">
        <v>32</v>
      </c>
      <c r="P2556" s="13"/>
      <c r="Q2556" s="21">
        <v>45204.5697222222</v>
      </c>
      <c r="R2556" s="13" t="s">
        <v>46</v>
      </c>
      <c r="S2556" s="22" t="s">
        <v>12124</v>
      </c>
      <c r="T2556" s="12" t="s">
        <v>12125</v>
      </c>
    </row>
    <row r="2557" customHeight="1" spans="1:20">
      <c r="A2557" s="10">
        <v>45204</v>
      </c>
      <c r="B2557" s="12" t="s">
        <v>12126</v>
      </c>
      <c r="C2557" s="12" t="s">
        <v>79</v>
      </c>
      <c r="D2557" s="13"/>
      <c r="E2557" s="12" t="str">
        <f>"13032730186"</f>
        <v>13032730186</v>
      </c>
      <c r="F2557" s="12" t="s">
        <v>12127</v>
      </c>
      <c r="G2557" s="13" t="s">
        <v>336</v>
      </c>
      <c r="H2557" s="13"/>
      <c r="I2557" s="13" t="s">
        <v>1072</v>
      </c>
      <c r="J2557" s="13" t="s">
        <v>27</v>
      </c>
      <c r="K2557" s="13" t="s">
        <v>28</v>
      </c>
      <c r="L2557" s="13" t="s">
        <v>43</v>
      </c>
      <c r="M2557" s="12" t="s">
        <v>44</v>
      </c>
      <c r="N2557" s="12" t="s">
        <v>31</v>
      </c>
      <c r="O2557" s="13" t="s">
        <v>32</v>
      </c>
      <c r="P2557" s="13"/>
      <c r="Q2557" s="21">
        <v>45204.787337963</v>
      </c>
      <c r="R2557" s="13" t="s">
        <v>46</v>
      </c>
      <c r="S2557" s="22" t="s">
        <v>12128</v>
      </c>
      <c r="T2557" s="12" t="s">
        <v>12129</v>
      </c>
    </row>
    <row r="2558" customHeight="1" spans="1:20">
      <c r="A2558" s="10">
        <v>45204</v>
      </c>
      <c r="B2558" s="12" t="s">
        <v>12130</v>
      </c>
      <c r="C2558" s="12" t="s">
        <v>1127</v>
      </c>
      <c r="D2558" s="13"/>
      <c r="E2558" s="12" t="str">
        <f>"13227273909"</f>
        <v>13227273909</v>
      </c>
      <c r="F2558" s="12" t="s">
        <v>12131</v>
      </c>
      <c r="G2558" s="13" t="s">
        <v>25</v>
      </c>
      <c r="H2558" s="13"/>
      <c r="I2558" s="13" t="s">
        <v>1713</v>
      </c>
      <c r="J2558" s="13" t="s">
        <v>27</v>
      </c>
      <c r="K2558" s="13" t="s">
        <v>28</v>
      </c>
      <c r="L2558" s="13" t="s">
        <v>43</v>
      </c>
      <c r="M2558" s="12" t="s">
        <v>44</v>
      </c>
      <c r="N2558" s="12" t="s">
        <v>31</v>
      </c>
      <c r="O2558" s="13" t="s">
        <v>32</v>
      </c>
      <c r="P2558" s="13"/>
      <c r="Q2558" s="21">
        <v>45204.5699074074</v>
      </c>
      <c r="R2558" s="13" t="s">
        <v>46</v>
      </c>
      <c r="S2558" s="22" t="s">
        <v>12132</v>
      </c>
      <c r="T2558" s="12" t="s">
        <v>12133</v>
      </c>
    </row>
    <row r="2559" customHeight="1" spans="1:20">
      <c r="A2559" s="10">
        <v>45204</v>
      </c>
      <c r="B2559" s="12" t="s">
        <v>12134</v>
      </c>
      <c r="C2559" s="12" t="s">
        <v>2978</v>
      </c>
      <c r="D2559" s="13"/>
      <c r="E2559" s="12" t="str">
        <f>"13032733978"</f>
        <v>13032733978</v>
      </c>
      <c r="F2559" s="12" t="s">
        <v>12135</v>
      </c>
      <c r="G2559" s="13" t="s">
        <v>130</v>
      </c>
      <c r="H2559" s="13"/>
      <c r="I2559" s="13" t="str">
        <f t="shared" ref="I2559:I2561" si="2">"10015"</f>
        <v>10015</v>
      </c>
      <c r="J2559" s="13" t="s">
        <v>27</v>
      </c>
      <c r="K2559" s="13" t="s">
        <v>76</v>
      </c>
      <c r="L2559" s="13" t="s">
        <v>29</v>
      </c>
      <c r="M2559" s="12" t="s">
        <v>30</v>
      </c>
      <c r="N2559" s="12" t="s">
        <v>31</v>
      </c>
      <c r="O2559" s="13" t="s">
        <v>32</v>
      </c>
      <c r="P2559" s="13"/>
      <c r="Q2559" s="21">
        <v>45204.4365393519</v>
      </c>
      <c r="R2559" s="13" t="s">
        <v>34</v>
      </c>
      <c r="S2559" s="22" t="s">
        <v>12136</v>
      </c>
      <c r="T2559" s="22" t="s">
        <v>12137</v>
      </c>
    </row>
    <row r="2560" customHeight="1" spans="1:20">
      <c r="A2560" s="10">
        <v>45204</v>
      </c>
      <c r="B2560" s="12" t="s">
        <v>12138</v>
      </c>
      <c r="C2560" s="12" t="s">
        <v>1057</v>
      </c>
      <c r="D2560" s="13"/>
      <c r="E2560" s="12" t="str">
        <f>"18671770061"</f>
        <v>18671770061</v>
      </c>
      <c r="F2560" s="12" t="s">
        <v>12139</v>
      </c>
      <c r="G2560" s="13" t="s">
        <v>25</v>
      </c>
      <c r="H2560" s="13"/>
      <c r="I2560" s="13" t="str">
        <f t="shared" si="2"/>
        <v>10015</v>
      </c>
      <c r="J2560" s="13" t="s">
        <v>27</v>
      </c>
      <c r="K2560" s="13" t="s">
        <v>28</v>
      </c>
      <c r="L2560" s="13" t="s">
        <v>29</v>
      </c>
      <c r="M2560" s="12" t="s">
        <v>30</v>
      </c>
      <c r="N2560" s="12" t="s">
        <v>31</v>
      </c>
      <c r="O2560" s="13" t="s">
        <v>32</v>
      </c>
      <c r="P2560" s="13"/>
      <c r="Q2560" s="21">
        <v>45204.4781597222</v>
      </c>
      <c r="R2560" s="13" t="s">
        <v>34</v>
      </c>
      <c r="S2560" s="22" t="s">
        <v>12140</v>
      </c>
      <c r="T2560" s="22" t="s">
        <v>12141</v>
      </c>
    </row>
    <row r="2561" customHeight="1" spans="1:20">
      <c r="A2561" s="10">
        <v>45204</v>
      </c>
      <c r="B2561" s="12" t="s">
        <v>12142</v>
      </c>
      <c r="C2561" s="12" t="s">
        <v>393</v>
      </c>
      <c r="D2561" s="13"/>
      <c r="E2561" s="12" t="str">
        <f>"18672093656"</f>
        <v>18672093656</v>
      </c>
      <c r="F2561" s="12" t="s">
        <v>12143</v>
      </c>
      <c r="G2561" s="13" t="s">
        <v>247</v>
      </c>
      <c r="H2561" s="13"/>
      <c r="I2561" s="13" t="str">
        <f t="shared" si="2"/>
        <v>10015</v>
      </c>
      <c r="J2561" s="13" t="s">
        <v>27</v>
      </c>
      <c r="K2561" s="13" t="s">
        <v>76</v>
      </c>
      <c r="L2561" s="13" t="s">
        <v>29</v>
      </c>
      <c r="M2561" s="12" t="s">
        <v>30</v>
      </c>
      <c r="N2561" s="12" t="s">
        <v>31</v>
      </c>
      <c r="O2561" s="13" t="s">
        <v>32</v>
      </c>
      <c r="P2561" s="13"/>
      <c r="Q2561" s="21">
        <v>45204.6337152778</v>
      </c>
      <c r="R2561" s="13" t="s">
        <v>34</v>
      </c>
      <c r="S2561" s="22" t="s">
        <v>12144</v>
      </c>
      <c r="T2561" s="22" t="s">
        <v>12145</v>
      </c>
    </row>
    <row r="2562" customHeight="1" spans="1:20">
      <c r="A2562" s="10">
        <v>45204</v>
      </c>
      <c r="B2562" s="12" t="s">
        <v>12146</v>
      </c>
      <c r="C2562" s="12" t="s">
        <v>204</v>
      </c>
      <c r="D2562" s="13"/>
      <c r="E2562" s="12" t="str">
        <f>"13197318990"</f>
        <v>13197318990</v>
      </c>
      <c r="F2562" s="12" t="s">
        <v>12147</v>
      </c>
      <c r="G2562" s="13" t="s">
        <v>41</v>
      </c>
      <c r="H2562" s="13" t="s">
        <v>418</v>
      </c>
      <c r="I2562" s="13" t="s">
        <v>384</v>
      </c>
      <c r="J2562" s="13" t="s">
        <v>27</v>
      </c>
      <c r="K2562" s="13" t="s">
        <v>28</v>
      </c>
      <c r="L2562" s="13" t="s">
        <v>43</v>
      </c>
      <c r="M2562" s="12" t="s">
        <v>44</v>
      </c>
      <c r="N2562" s="12" t="s">
        <v>208</v>
      </c>
      <c r="O2562" s="13" t="s">
        <v>32</v>
      </c>
      <c r="P2562" s="13"/>
      <c r="Q2562" s="21">
        <v>45204.6508333333</v>
      </c>
      <c r="R2562" s="13" t="s">
        <v>56</v>
      </c>
      <c r="S2562" s="22" t="s">
        <v>12148</v>
      </c>
      <c r="T2562" s="12"/>
    </row>
    <row r="2563" customHeight="1" spans="1:20">
      <c r="A2563" s="10">
        <v>45204</v>
      </c>
      <c r="B2563" s="12" t="s">
        <v>12149</v>
      </c>
      <c r="C2563" s="12" t="s">
        <v>204</v>
      </c>
      <c r="D2563" s="13"/>
      <c r="E2563" s="12" t="str">
        <f>"13197330287"</f>
        <v>13197330287</v>
      </c>
      <c r="F2563" s="12" t="s">
        <v>12150</v>
      </c>
      <c r="G2563" s="13" t="s">
        <v>69</v>
      </c>
      <c r="H2563" s="13"/>
      <c r="I2563" s="13" t="s">
        <v>97</v>
      </c>
      <c r="J2563" s="13" t="s">
        <v>27</v>
      </c>
      <c r="K2563" s="13" t="s">
        <v>28</v>
      </c>
      <c r="L2563" s="13" t="s">
        <v>43</v>
      </c>
      <c r="M2563" s="12" t="s">
        <v>30</v>
      </c>
      <c r="N2563" s="12" t="s">
        <v>208</v>
      </c>
      <c r="O2563" s="13" t="s">
        <v>32</v>
      </c>
      <c r="P2563" s="13"/>
      <c r="Q2563" s="21">
        <v>45204.7164814815</v>
      </c>
      <c r="R2563" s="13" t="s">
        <v>56</v>
      </c>
      <c r="S2563" s="22" t="s">
        <v>12151</v>
      </c>
      <c r="T2563" s="12"/>
    </row>
    <row r="2564" customHeight="1" spans="1:20">
      <c r="A2564" s="10">
        <v>45204</v>
      </c>
      <c r="B2564" s="12" t="s">
        <v>12152</v>
      </c>
      <c r="C2564" s="12" t="s">
        <v>204</v>
      </c>
      <c r="D2564" s="13"/>
      <c r="E2564" s="12" t="str">
        <f>"13227274272"</f>
        <v>13227274272</v>
      </c>
      <c r="F2564" s="12" t="s">
        <v>12153</v>
      </c>
      <c r="G2564" s="13" t="s">
        <v>41</v>
      </c>
      <c r="H2564" s="13" t="s">
        <v>110</v>
      </c>
      <c r="I2564" s="13" t="s">
        <v>42</v>
      </c>
      <c r="J2564" s="13" t="s">
        <v>27</v>
      </c>
      <c r="K2564" s="13" t="s">
        <v>28</v>
      </c>
      <c r="L2564" s="13" t="s">
        <v>43</v>
      </c>
      <c r="M2564" s="12" t="s">
        <v>44</v>
      </c>
      <c r="N2564" s="12" t="s">
        <v>208</v>
      </c>
      <c r="O2564" s="13" t="s">
        <v>32</v>
      </c>
      <c r="P2564" s="13"/>
      <c r="Q2564" s="21">
        <v>45204.4210300926</v>
      </c>
      <c r="R2564" s="13" t="s">
        <v>56</v>
      </c>
      <c r="S2564" s="22" t="s">
        <v>12154</v>
      </c>
      <c r="T2564" s="12"/>
    </row>
    <row r="2565" customHeight="1" spans="1:20">
      <c r="A2565" s="10">
        <v>45204</v>
      </c>
      <c r="B2565" s="12" t="s">
        <v>12155</v>
      </c>
      <c r="C2565" s="12" t="s">
        <v>204</v>
      </c>
      <c r="D2565" s="13"/>
      <c r="E2565" s="12" t="str">
        <f>"13264906476"</f>
        <v>13264906476</v>
      </c>
      <c r="F2565" s="12" t="s">
        <v>12156</v>
      </c>
      <c r="G2565" s="13" t="s">
        <v>130</v>
      </c>
      <c r="H2565" s="13"/>
      <c r="I2565" s="13" t="s">
        <v>412</v>
      </c>
      <c r="J2565" s="13" t="s">
        <v>27</v>
      </c>
      <c r="K2565" s="13" t="s">
        <v>28</v>
      </c>
      <c r="L2565" s="13" t="s">
        <v>43</v>
      </c>
      <c r="M2565" s="12" t="s">
        <v>44</v>
      </c>
      <c r="N2565" s="12" t="s">
        <v>208</v>
      </c>
      <c r="O2565" s="13" t="s">
        <v>32</v>
      </c>
      <c r="P2565" s="13"/>
      <c r="Q2565" s="21">
        <v>45204.7299074074</v>
      </c>
      <c r="R2565" s="13" t="s">
        <v>56</v>
      </c>
      <c r="S2565" s="22" t="s">
        <v>12157</v>
      </c>
      <c r="T2565" s="12"/>
    </row>
    <row r="2566" customHeight="1" spans="1:20">
      <c r="A2566" s="10">
        <v>45204</v>
      </c>
      <c r="B2566" s="12" t="s">
        <v>12158</v>
      </c>
      <c r="C2566" s="12" t="s">
        <v>274</v>
      </c>
      <c r="D2566" s="13"/>
      <c r="E2566" s="12" t="str">
        <f>"15549379858"</f>
        <v>15549379858</v>
      </c>
      <c r="F2566" s="12" t="s">
        <v>12159</v>
      </c>
      <c r="G2566" s="13" t="s">
        <v>336</v>
      </c>
      <c r="H2566" s="13" t="s">
        <v>148</v>
      </c>
      <c r="I2566" s="13" t="s">
        <v>131</v>
      </c>
      <c r="J2566" s="13" t="s">
        <v>27</v>
      </c>
      <c r="K2566" s="13" t="s">
        <v>28</v>
      </c>
      <c r="L2566" s="13" t="s">
        <v>43</v>
      </c>
      <c r="M2566" s="12" t="s">
        <v>44</v>
      </c>
      <c r="N2566" s="12" t="s">
        <v>208</v>
      </c>
      <c r="O2566" s="13" t="s">
        <v>32</v>
      </c>
      <c r="P2566" s="13"/>
      <c r="Q2566" s="21">
        <v>45204.6490856481</v>
      </c>
      <c r="R2566" s="13" t="s">
        <v>56</v>
      </c>
      <c r="S2566" s="22" t="s">
        <v>12160</v>
      </c>
      <c r="T2566" s="12"/>
    </row>
    <row r="2567" customHeight="1" spans="1:20">
      <c r="A2567" s="10">
        <v>45204</v>
      </c>
      <c r="B2567" s="12" t="s">
        <v>12161</v>
      </c>
      <c r="C2567" s="12" t="s">
        <v>204</v>
      </c>
      <c r="D2567" s="13"/>
      <c r="E2567" s="12" t="str">
        <f>"15549320296"</f>
        <v>15549320296</v>
      </c>
      <c r="F2567" s="12" t="s">
        <v>12162</v>
      </c>
      <c r="G2567" s="13" t="s">
        <v>130</v>
      </c>
      <c r="H2567" s="13" t="s">
        <v>110</v>
      </c>
      <c r="I2567" s="13" t="s">
        <v>337</v>
      </c>
      <c r="J2567" s="13" t="s">
        <v>27</v>
      </c>
      <c r="K2567" s="13" t="s">
        <v>28</v>
      </c>
      <c r="L2567" s="13" t="s">
        <v>43</v>
      </c>
      <c r="M2567" s="12" t="s">
        <v>30</v>
      </c>
      <c r="N2567" s="12" t="s">
        <v>208</v>
      </c>
      <c r="O2567" s="13" t="s">
        <v>32</v>
      </c>
      <c r="P2567" s="13"/>
      <c r="Q2567" s="21">
        <v>45204.6881365741</v>
      </c>
      <c r="R2567" s="13" t="s">
        <v>56</v>
      </c>
      <c r="S2567" s="22" t="s">
        <v>12163</v>
      </c>
      <c r="T2567" s="12"/>
    </row>
    <row r="2568" customHeight="1" spans="1:20">
      <c r="A2568" s="10">
        <v>45204</v>
      </c>
      <c r="B2568" s="12" t="s">
        <v>12164</v>
      </c>
      <c r="C2568" s="12" t="s">
        <v>204</v>
      </c>
      <c r="D2568" s="13"/>
      <c r="E2568" s="12" t="str">
        <f>"15571734700"</f>
        <v>15571734700</v>
      </c>
      <c r="F2568" s="12" t="s">
        <v>12165</v>
      </c>
      <c r="G2568" s="13" t="s">
        <v>130</v>
      </c>
      <c r="H2568" s="13"/>
      <c r="I2568" s="13" t="s">
        <v>42</v>
      </c>
      <c r="J2568" s="13" t="s">
        <v>27</v>
      </c>
      <c r="K2568" s="13" t="s">
        <v>28</v>
      </c>
      <c r="L2568" s="13" t="s">
        <v>43</v>
      </c>
      <c r="M2568" s="12" t="s">
        <v>30</v>
      </c>
      <c r="N2568" s="12" t="s">
        <v>208</v>
      </c>
      <c r="O2568" s="13" t="s">
        <v>32</v>
      </c>
      <c r="P2568" s="13"/>
      <c r="Q2568" s="21">
        <v>45204.6259027778</v>
      </c>
      <c r="R2568" s="13" t="s">
        <v>56</v>
      </c>
      <c r="S2568" s="22" t="s">
        <v>12166</v>
      </c>
      <c r="T2568" s="12"/>
    </row>
    <row r="2569" customHeight="1" spans="1:20">
      <c r="A2569" s="10">
        <v>45204</v>
      </c>
      <c r="B2569" s="12" t="s">
        <v>12167</v>
      </c>
      <c r="C2569" s="12" t="s">
        <v>204</v>
      </c>
      <c r="D2569" s="13"/>
      <c r="E2569" s="12" t="str">
        <f>"15572707031"</f>
        <v>15572707031</v>
      </c>
      <c r="F2569" s="12" t="s">
        <v>12168</v>
      </c>
      <c r="G2569" s="13" t="s">
        <v>25</v>
      </c>
      <c r="H2569" s="13"/>
      <c r="I2569" s="13" t="s">
        <v>337</v>
      </c>
      <c r="J2569" s="13" t="s">
        <v>27</v>
      </c>
      <c r="K2569" s="13" t="s">
        <v>28</v>
      </c>
      <c r="L2569" s="13" t="s">
        <v>43</v>
      </c>
      <c r="M2569" s="12" t="s">
        <v>30</v>
      </c>
      <c r="N2569" s="12" t="s">
        <v>208</v>
      </c>
      <c r="O2569" s="13" t="s">
        <v>32</v>
      </c>
      <c r="P2569" s="13"/>
      <c r="Q2569" s="21">
        <v>45204.6630555556</v>
      </c>
      <c r="R2569" s="13" t="s">
        <v>56</v>
      </c>
      <c r="S2569" s="22" t="s">
        <v>12169</v>
      </c>
      <c r="T2569" s="12"/>
    </row>
    <row r="2570" customHeight="1" spans="1:20">
      <c r="A2570" s="10">
        <v>45204</v>
      </c>
      <c r="B2570" s="12" t="s">
        <v>12170</v>
      </c>
      <c r="C2570" s="12" t="s">
        <v>204</v>
      </c>
      <c r="D2570" s="13"/>
      <c r="E2570" s="12" t="str">
        <f>"15572734795"</f>
        <v>15572734795</v>
      </c>
      <c r="F2570" s="12" t="s">
        <v>12171</v>
      </c>
      <c r="G2570" s="13" t="s">
        <v>41</v>
      </c>
      <c r="H2570" s="13"/>
      <c r="I2570" s="13" t="s">
        <v>131</v>
      </c>
      <c r="J2570" s="13" t="s">
        <v>27</v>
      </c>
      <c r="K2570" s="13" t="s">
        <v>28</v>
      </c>
      <c r="L2570" s="13" t="s">
        <v>43</v>
      </c>
      <c r="M2570" s="12" t="s">
        <v>30</v>
      </c>
      <c r="N2570" s="12" t="s">
        <v>208</v>
      </c>
      <c r="O2570" s="13" t="s">
        <v>32</v>
      </c>
      <c r="P2570" s="13"/>
      <c r="Q2570" s="21">
        <v>45204.7276273148</v>
      </c>
      <c r="R2570" s="13" t="s">
        <v>56</v>
      </c>
      <c r="S2570" s="22" t="s">
        <v>12172</v>
      </c>
      <c r="T2570" s="12"/>
    </row>
    <row r="2571" customHeight="1" spans="1:20">
      <c r="A2571" s="10">
        <v>45204</v>
      </c>
      <c r="B2571" s="12" t="s">
        <v>12173</v>
      </c>
      <c r="C2571" s="12" t="s">
        <v>204</v>
      </c>
      <c r="D2571" s="13"/>
      <c r="E2571" s="12" t="str">
        <f>"15572791161"</f>
        <v>15572791161</v>
      </c>
      <c r="F2571" s="12" t="s">
        <v>8965</v>
      </c>
      <c r="G2571" s="13" t="s">
        <v>336</v>
      </c>
      <c r="H2571" s="13" t="s">
        <v>110</v>
      </c>
      <c r="I2571" s="13" t="s">
        <v>384</v>
      </c>
      <c r="J2571" s="13" t="s">
        <v>27</v>
      </c>
      <c r="K2571" s="13" t="s">
        <v>28</v>
      </c>
      <c r="L2571" s="13" t="s">
        <v>43</v>
      </c>
      <c r="M2571" s="12" t="s">
        <v>44</v>
      </c>
      <c r="N2571" s="12" t="s">
        <v>208</v>
      </c>
      <c r="O2571" s="13" t="s">
        <v>32</v>
      </c>
      <c r="P2571" s="13"/>
      <c r="Q2571" s="21">
        <v>45204.649375</v>
      </c>
      <c r="R2571" s="13" t="s">
        <v>56</v>
      </c>
      <c r="S2571" s="22" t="s">
        <v>12174</v>
      </c>
      <c r="T2571" s="12"/>
    </row>
    <row r="2572" customHeight="1" spans="1:20">
      <c r="A2572" s="10">
        <v>45204</v>
      </c>
      <c r="B2572" s="12" t="s">
        <v>12175</v>
      </c>
      <c r="C2572" s="12" t="s">
        <v>204</v>
      </c>
      <c r="D2572" s="13"/>
      <c r="E2572" s="12" t="str">
        <f>"15671038757"</f>
        <v>15671038757</v>
      </c>
      <c r="F2572" s="12" t="s">
        <v>12176</v>
      </c>
      <c r="G2572" s="13" t="s">
        <v>41</v>
      </c>
      <c r="H2572" s="13"/>
      <c r="I2572" s="13" t="s">
        <v>111</v>
      </c>
      <c r="J2572" s="13" t="s">
        <v>27</v>
      </c>
      <c r="K2572" s="13" t="s">
        <v>28</v>
      </c>
      <c r="L2572" s="13" t="s">
        <v>43</v>
      </c>
      <c r="M2572" s="12" t="s">
        <v>30</v>
      </c>
      <c r="N2572" s="12" t="s">
        <v>208</v>
      </c>
      <c r="O2572" s="13" t="s">
        <v>32</v>
      </c>
      <c r="P2572" s="13"/>
      <c r="Q2572" s="21">
        <v>45204.673125</v>
      </c>
      <c r="R2572" s="13" t="s">
        <v>56</v>
      </c>
      <c r="S2572" s="22" t="s">
        <v>12177</v>
      </c>
      <c r="T2572" s="12"/>
    </row>
    <row r="2573" customHeight="1" spans="1:20">
      <c r="A2573" s="10">
        <v>45204</v>
      </c>
      <c r="B2573" s="12" t="s">
        <v>12178</v>
      </c>
      <c r="C2573" s="12" t="s">
        <v>204</v>
      </c>
      <c r="D2573" s="13"/>
      <c r="E2573" s="12" t="str">
        <f>"15672481511"</f>
        <v>15672481511</v>
      </c>
      <c r="F2573" s="12" t="s">
        <v>12179</v>
      </c>
      <c r="G2573" s="13" t="s">
        <v>247</v>
      </c>
      <c r="H2573" s="13"/>
      <c r="I2573" s="13" t="s">
        <v>337</v>
      </c>
      <c r="J2573" s="13" t="s">
        <v>27</v>
      </c>
      <c r="K2573" s="13" t="s">
        <v>28</v>
      </c>
      <c r="L2573" s="13" t="s">
        <v>43</v>
      </c>
      <c r="M2573" s="12" t="s">
        <v>44</v>
      </c>
      <c r="N2573" s="12" t="s">
        <v>208</v>
      </c>
      <c r="O2573" s="13" t="s">
        <v>32</v>
      </c>
      <c r="P2573" s="13"/>
      <c r="Q2573" s="21">
        <v>45204.4095138889</v>
      </c>
      <c r="R2573" s="13" t="s">
        <v>56</v>
      </c>
      <c r="S2573" s="22" t="s">
        <v>12180</v>
      </c>
      <c r="T2573" s="12"/>
    </row>
    <row r="2574" customHeight="1" spans="1:20">
      <c r="A2574" s="10">
        <v>45204</v>
      </c>
      <c r="B2574" s="12" t="s">
        <v>12181</v>
      </c>
      <c r="C2574" s="12" t="s">
        <v>50</v>
      </c>
      <c r="D2574" s="13"/>
      <c r="E2574" s="12" t="str">
        <f>"15872551750"</f>
        <v>15872551750</v>
      </c>
      <c r="F2574" s="12" t="s">
        <v>12182</v>
      </c>
      <c r="G2574" s="13" t="s">
        <v>53</v>
      </c>
      <c r="H2574" s="13"/>
      <c r="I2574" s="13" t="s">
        <v>70</v>
      </c>
      <c r="J2574" s="13" t="s">
        <v>27</v>
      </c>
      <c r="K2574" s="13" t="s">
        <v>28</v>
      </c>
      <c r="L2574" s="13" t="s">
        <v>43</v>
      </c>
      <c r="M2574" s="12" t="s">
        <v>44</v>
      </c>
      <c r="N2574" s="12" t="s">
        <v>31</v>
      </c>
      <c r="O2574" s="13" t="s">
        <v>32</v>
      </c>
      <c r="P2574" s="13"/>
      <c r="Q2574" s="21">
        <v>45204.4222222222</v>
      </c>
      <c r="R2574" s="13" t="s">
        <v>56</v>
      </c>
      <c r="S2574" s="12" t="s">
        <v>12183</v>
      </c>
      <c r="T2574" s="12"/>
    </row>
    <row r="2575" customHeight="1" spans="1:20">
      <c r="A2575" s="10">
        <v>45204</v>
      </c>
      <c r="B2575" s="12" t="s">
        <v>12184</v>
      </c>
      <c r="C2575" s="12" t="s">
        <v>204</v>
      </c>
      <c r="D2575" s="13"/>
      <c r="E2575" s="12" t="str">
        <f>"17671931478"</f>
        <v>17671931478</v>
      </c>
      <c r="F2575" s="12" t="s">
        <v>12185</v>
      </c>
      <c r="G2575" s="13" t="s">
        <v>53</v>
      </c>
      <c r="H2575" s="13"/>
      <c r="I2575" s="13" t="s">
        <v>469</v>
      </c>
      <c r="J2575" s="13" t="s">
        <v>27</v>
      </c>
      <c r="K2575" s="13" t="s">
        <v>28</v>
      </c>
      <c r="L2575" s="13" t="s">
        <v>43</v>
      </c>
      <c r="M2575" s="12" t="s">
        <v>30</v>
      </c>
      <c r="N2575" s="12" t="s">
        <v>208</v>
      </c>
      <c r="O2575" s="13" t="s">
        <v>32</v>
      </c>
      <c r="P2575" s="13"/>
      <c r="Q2575" s="21">
        <v>45204.6053935185</v>
      </c>
      <c r="R2575" s="13" t="s">
        <v>56</v>
      </c>
      <c r="S2575" s="22" t="s">
        <v>12186</v>
      </c>
      <c r="T2575" s="12"/>
    </row>
    <row r="2576" customHeight="1" spans="1:20">
      <c r="A2576" s="10">
        <v>45204</v>
      </c>
      <c r="B2576" s="12" t="s">
        <v>12187</v>
      </c>
      <c r="C2576" s="12" t="s">
        <v>204</v>
      </c>
      <c r="D2576" s="13"/>
      <c r="E2576" s="12" t="str">
        <f>"18671700571"</f>
        <v>18671700571</v>
      </c>
      <c r="F2576" s="12" t="s">
        <v>12188</v>
      </c>
      <c r="G2576" s="13" t="s">
        <v>130</v>
      </c>
      <c r="H2576" s="13" t="s">
        <v>137</v>
      </c>
      <c r="I2576" s="13" t="s">
        <v>511</v>
      </c>
      <c r="J2576" s="13" t="s">
        <v>27</v>
      </c>
      <c r="K2576" s="13" t="s">
        <v>28</v>
      </c>
      <c r="L2576" s="13" t="s">
        <v>43</v>
      </c>
      <c r="M2576" s="12" t="s">
        <v>44</v>
      </c>
      <c r="N2576" s="12" t="s">
        <v>208</v>
      </c>
      <c r="O2576" s="13" t="s">
        <v>32</v>
      </c>
      <c r="P2576" s="13"/>
      <c r="Q2576" s="21">
        <v>45204.6480439815</v>
      </c>
      <c r="R2576" s="13" t="s">
        <v>56</v>
      </c>
      <c r="S2576" s="22" t="s">
        <v>12189</v>
      </c>
      <c r="T2576" s="12"/>
    </row>
    <row r="2577" customHeight="1" spans="1:20">
      <c r="A2577" s="10">
        <v>45204</v>
      </c>
      <c r="B2577" s="12" t="s">
        <v>12190</v>
      </c>
      <c r="C2577" s="12" t="s">
        <v>50</v>
      </c>
      <c r="D2577" s="13"/>
      <c r="E2577" s="12" t="str">
        <f>"15629386400"</f>
        <v>15629386400</v>
      </c>
      <c r="F2577" s="12" t="s">
        <v>12191</v>
      </c>
      <c r="G2577" s="13" t="s">
        <v>130</v>
      </c>
      <c r="H2577" s="13"/>
      <c r="I2577" s="13" t="s">
        <v>131</v>
      </c>
      <c r="J2577" s="13" t="s">
        <v>27</v>
      </c>
      <c r="K2577" s="13" t="s">
        <v>28</v>
      </c>
      <c r="L2577" s="13" t="s">
        <v>43</v>
      </c>
      <c r="M2577" s="12" t="s">
        <v>30</v>
      </c>
      <c r="N2577" s="12" t="s">
        <v>31</v>
      </c>
      <c r="O2577" s="13" t="s">
        <v>32</v>
      </c>
      <c r="P2577" s="13"/>
      <c r="Q2577" s="21">
        <v>45204.5998263889</v>
      </c>
      <c r="R2577" s="13" t="s">
        <v>56</v>
      </c>
      <c r="S2577" s="12" t="s">
        <v>12192</v>
      </c>
      <c r="T2577" s="12"/>
    </row>
    <row r="2578" customHeight="1" spans="1:20">
      <c r="A2578" s="10">
        <v>45204</v>
      </c>
      <c r="B2578" s="12" t="s">
        <v>12193</v>
      </c>
      <c r="C2578" s="12" t="s">
        <v>50</v>
      </c>
      <c r="D2578" s="13"/>
      <c r="E2578" s="12" t="str">
        <f>"13094168284"</f>
        <v>13094168284</v>
      </c>
      <c r="F2578" s="12" t="s">
        <v>12194</v>
      </c>
      <c r="G2578" s="13" t="s">
        <v>130</v>
      </c>
      <c r="H2578" s="13"/>
      <c r="I2578" s="13" t="s">
        <v>241</v>
      </c>
      <c r="J2578" s="13" t="s">
        <v>27</v>
      </c>
      <c r="K2578" s="13" t="s">
        <v>28</v>
      </c>
      <c r="L2578" s="13" t="s">
        <v>43</v>
      </c>
      <c r="M2578" s="12" t="s">
        <v>30</v>
      </c>
      <c r="N2578" s="12" t="s">
        <v>31</v>
      </c>
      <c r="O2578" s="13" t="s">
        <v>32</v>
      </c>
      <c r="P2578" s="13"/>
      <c r="Q2578" s="21">
        <v>45204.4019675926</v>
      </c>
      <c r="R2578" s="13" t="s">
        <v>56</v>
      </c>
      <c r="S2578" s="12" t="s">
        <v>12195</v>
      </c>
      <c r="T2578" s="12"/>
    </row>
    <row r="2579" customHeight="1" spans="1:20">
      <c r="A2579" s="10">
        <v>45204</v>
      </c>
      <c r="B2579" s="12" t="s">
        <v>12196</v>
      </c>
      <c r="C2579" s="12" t="s">
        <v>50</v>
      </c>
      <c r="D2579" s="13"/>
      <c r="E2579" s="12" t="str">
        <f>"15549327609"</f>
        <v>15549327609</v>
      </c>
      <c r="F2579" s="12" t="s">
        <v>12197</v>
      </c>
      <c r="G2579" s="13" t="s">
        <v>130</v>
      </c>
      <c r="H2579" s="13"/>
      <c r="I2579" s="13" t="s">
        <v>1595</v>
      </c>
      <c r="J2579" s="13" t="s">
        <v>27</v>
      </c>
      <c r="K2579" s="13" t="s">
        <v>28</v>
      </c>
      <c r="L2579" s="13" t="s">
        <v>43</v>
      </c>
      <c r="M2579" s="12" t="s">
        <v>30</v>
      </c>
      <c r="N2579" s="12" t="s">
        <v>31</v>
      </c>
      <c r="O2579" s="13" t="s">
        <v>32</v>
      </c>
      <c r="P2579" s="13"/>
      <c r="Q2579" s="21">
        <v>45204.5846759259</v>
      </c>
      <c r="R2579" s="13" t="s">
        <v>56</v>
      </c>
      <c r="S2579" s="12" t="s">
        <v>12198</v>
      </c>
      <c r="T2579" s="12"/>
    </row>
    <row r="2580" customHeight="1" spans="1:20">
      <c r="A2580" s="10">
        <v>45204</v>
      </c>
      <c r="B2580" s="12" t="s">
        <v>12199</v>
      </c>
      <c r="C2580" s="12" t="s">
        <v>6302</v>
      </c>
      <c r="D2580" s="13"/>
      <c r="E2580" s="12" t="str">
        <f>"17671934535"</f>
        <v>17671934535</v>
      </c>
      <c r="F2580" s="12" t="s">
        <v>12200</v>
      </c>
      <c r="G2580" s="13" t="s">
        <v>247</v>
      </c>
      <c r="H2580" s="13"/>
      <c r="I2580" s="13" t="str">
        <f>"10015"</f>
        <v>10015</v>
      </c>
      <c r="J2580" s="13" t="s">
        <v>27</v>
      </c>
      <c r="K2580" s="13" t="s">
        <v>76</v>
      </c>
      <c r="L2580" s="13" t="s">
        <v>29</v>
      </c>
      <c r="M2580" s="12" t="s">
        <v>30</v>
      </c>
      <c r="N2580" s="12" t="s">
        <v>31</v>
      </c>
      <c r="O2580" s="13" t="s">
        <v>32</v>
      </c>
      <c r="P2580" s="13"/>
      <c r="Q2580" s="21">
        <v>45204.5823263889</v>
      </c>
      <c r="R2580" s="13" t="s">
        <v>34</v>
      </c>
      <c r="S2580" s="22" t="s">
        <v>12201</v>
      </c>
      <c r="T2580" s="12" t="s">
        <v>12202</v>
      </c>
    </row>
    <row r="2581" customHeight="1" spans="1:20">
      <c r="A2581" s="10">
        <v>45204</v>
      </c>
      <c r="B2581" s="12" t="s">
        <v>12203</v>
      </c>
      <c r="C2581" s="12" t="s">
        <v>7199</v>
      </c>
      <c r="D2581" s="13"/>
      <c r="E2581" s="12" t="str">
        <f>"15587917972"</f>
        <v>15587917972</v>
      </c>
      <c r="F2581" s="12" t="s">
        <v>12204</v>
      </c>
      <c r="G2581" s="13" t="s">
        <v>69</v>
      </c>
      <c r="H2581" s="13"/>
      <c r="I2581" s="13" t="s">
        <v>131</v>
      </c>
      <c r="J2581" s="13" t="s">
        <v>27</v>
      </c>
      <c r="K2581" s="13" t="s">
        <v>28</v>
      </c>
      <c r="L2581" s="13" t="s">
        <v>43</v>
      </c>
      <c r="M2581" s="12" t="s">
        <v>44</v>
      </c>
      <c r="N2581" s="12" t="s">
        <v>31</v>
      </c>
      <c r="O2581" s="13" t="s">
        <v>32</v>
      </c>
      <c r="P2581" s="13"/>
      <c r="Q2581" s="21">
        <v>45204.5661342593</v>
      </c>
      <c r="R2581" s="13" t="s">
        <v>46</v>
      </c>
      <c r="S2581" s="22" t="s">
        <v>12205</v>
      </c>
      <c r="T2581" s="12" t="s">
        <v>12206</v>
      </c>
    </row>
    <row r="2582" customHeight="1" spans="1:20">
      <c r="A2582" s="10">
        <v>45204</v>
      </c>
      <c r="B2582" s="12" t="s">
        <v>12207</v>
      </c>
      <c r="C2582" s="12" t="s">
        <v>8020</v>
      </c>
      <c r="D2582" s="13"/>
      <c r="E2582" s="12" t="str">
        <f>"18571001168"</f>
        <v>18571001168</v>
      </c>
      <c r="F2582" s="12" t="s">
        <v>12208</v>
      </c>
      <c r="G2582" s="13" t="s">
        <v>69</v>
      </c>
      <c r="H2582" s="13" t="s">
        <v>110</v>
      </c>
      <c r="I2582" s="13" t="s">
        <v>931</v>
      </c>
      <c r="J2582" s="13" t="s">
        <v>27</v>
      </c>
      <c r="K2582" s="13" t="s">
        <v>76</v>
      </c>
      <c r="L2582" s="13" t="s">
        <v>43</v>
      </c>
      <c r="M2582" s="12" t="s">
        <v>30</v>
      </c>
      <c r="N2582" s="12" t="s">
        <v>31</v>
      </c>
      <c r="O2582" s="13" t="s">
        <v>32</v>
      </c>
      <c r="P2582" s="13"/>
      <c r="Q2582" s="21">
        <v>45204.7161805556</v>
      </c>
      <c r="R2582" s="13" t="s">
        <v>46</v>
      </c>
      <c r="S2582" s="22" t="s">
        <v>12209</v>
      </c>
      <c r="T2582" s="12" t="s">
        <v>12210</v>
      </c>
    </row>
    <row r="2583" customHeight="1" spans="1:20">
      <c r="A2583" s="10">
        <v>45204</v>
      </c>
      <c r="B2583" s="12" t="s">
        <v>12211</v>
      </c>
      <c r="C2583" s="12" t="s">
        <v>50</v>
      </c>
      <c r="D2583" s="13"/>
      <c r="E2583" s="12" t="str">
        <f>"13032707719"</f>
        <v>13032707719</v>
      </c>
      <c r="F2583" s="12" t="s">
        <v>12212</v>
      </c>
      <c r="G2583" s="13" t="s">
        <v>336</v>
      </c>
      <c r="H2583" s="13"/>
      <c r="I2583" s="13" t="s">
        <v>131</v>
      </c>
      <c r="J2583" s="13" t="s">
        <v>27</v>
      </c>
      <c r="K2583" s="13" t="s">
        <v>28</v>
      </c>
      <c r="L2583" s="13" t="s">
        <v>43</v>
      </c>
      <c r="M2583" s="12" t="s">
        <v>30</v>
      </c>
      <c r="N2583" s="12" t="s">
        <v>31</v>
      </c>
      <c r="O2583" s="13" t="s">
        <v>32</v>
      </c>
      <c r="P2583" s="13"/>
      <c r="Q2583" s="21">
        <v>45204.6081712963</v>
      </c>
      <c r="R2583" s="13" t="s">
        <v>56</v>
      </c>
      <c r="S2583" s="12" t="s">
        <v>12213</v>
      </c>
      <c r="T2583" s="12"/>
    </row>
    <row r="2584" customHeight="1" spans="1:20">
      <c r="A2584" s="10">
        <v>45204</v>
      </c>
      <c r="B2584" s="12" t="s">
        <v>12214</v>
      </c>
      <c r="C2584" s="12" t="s">
        <v>50</v>
      </c>
      <c r="D2584" s="13"/>
      <c r="E2584" s="12" t="str">
        <f>"15629339970"</f>
        <v>15629339970</v>
      </c>
      <c r="F2584" s="12" t="s">
        <v>12215</v>
      </c>
      <c r="G2584" s="13" t="s">
        <v>336</v>
      </c>
      <c r="H2584" s="13"/>
      <c r="I2584" s="13" t="s">
        <v>75</v>
      </c>
      <c r="J2584" s="13" t="s">
        <v>27</v>
      </c>
      <c r="K2584" s="13" t="s">
        <v>28</v>
      </c>
      <c r="L2584" s="13" t="s">
        <v>43</v>
      </c>
      <c r="M2584" s="12" t="s">
        <v>30</v>
      </c>
      <c r="N2584" s="12" t="s">
        <v>31</v>
      </c>
      <c r="O2584" s="13" t="s">
        <v>32</v>
      </c>
      <c r="P2584" s="13"/>
      <c r="Q2584" s="21">
        <v>45204.6078125</v>
      </c>
      <c r="R2584" s="13" t="s">
        <v>56</v>
      </c>
      <c r="S2584" s="12" t="s">
        <v>12216</v>
      </c>
      <c r="T2584" s="12"/>
    </row>
    <row r="2585" customHeight="1" spans="1:20">
      <c r="A2585" s="10">
        <v>45204</v>
      </c>
      <c r="B2585" s="12" t="s">
        <v>12217</v>
      </c>
      <c r="C2585" s="12" t="s">
        <v>7199</v>
      </c>
      <c r="D2585" s="13"/>
      <c r="E2585" s="12" t="str">
        <f>"15671070150"</f>
        <v>15671070150</v>
      </c>
      <c r="F2585" s="12" t="s">
        <v>12218</v>
      </c>
      <c r="G2585" s="13" t="s">
        <v>41</v>
      </c>
      <c r="H2585" s="13"/>
      <c r="I2585" s="13" t="s">
        <v>131</v>
      </c>
      <c r="J2585" s="13" t="s">
        <v>27</v>
      </c>
      <c r="K2585" s="13" t="s">
        <v>28</v>
      </c>
      <c r="L2585" s="13" t="s">
        <v>43</v>
      </c>
      <c r="M2585" s="12" t="s">
        <v>44</v>
      </c>
      <c r="N2585" s="12" t="s">
        <v>31</v>
      </c>
      <c r="O2585" s="13" t="s">
        <v>32</v>
      </c>
      <c r="P2585" s="13"/>
      <c r="Q2585" s="21">
        <v>45204.6225810185</v>
      </c>
      <c r="R2585" s="13" t="s">
        <v>46</v>
      </c>
      <c r="S2585" s="22" t="s">
        <v>12219</v>
      </c>
      <c r="T2585" s="12"/>
    </row>
    <row r="2586" customHeight="1" spans="1:20">
      <c r="A2586" s="10">
        <v>45204</v>
      </c>
      <c r="B2586" s="12" t="s">
        <v>12220</v>
      </c>
      <c r="C2586" s="12" t="s">
        <v>50</v>
      </c>
      <c r="D2586" s="13"/>
      <c r="E2586" s="12" t="str">
        <f>"15629343378"</f>
        <v>15629343378</v>
      </c>
      <c r="F2586" s="12" t="s">
        <v>12221</v>
      </c>
      <c r="G2586" s="13" t="s">
        <v>336</v>
      </c>
      <c r="H2586" s="13"/>
      <c r="I2586" s="13" t="s">
        <v>864</v>
      </c>
      <c r="J2586" s="13" t="s">
        <v>27</v>
      </c>
      <c r="K2586" s="13" t="s">
        <v>28</v>
      </c>
      <c r="L2586" s="13" t="s">
        <v>43</v>
      </c>
      <c r="M2586" s="12" t="s">
        <v>30</v>
      </c>
      <c r="N2586" s="12" t="s">
        <v>31</v>
      </c>
      <c r="O2586" s="13" t="s">
        <v>32</v>
      </c>
      <c r="P2586" s="13"/>
      <c r="Q2586" s="21">
        <v>45204.7059259259</v>
      </c>
      <c r="R2586" s="13" t="s">
        <v>46</v>
      </c>
      <c r="S2586" s="22" t="s">
        <v>12222</v>
      </c>
      <c r="T2586" s="12"/>
    </row>
    <row r="2587" customHeight="1" spans="1:20">
      <c r="A2587" s="10">
        <v>45204</v>
      </c>
      <c r="B2587" s="12" t="s">
        <v>12223</v>
      </c>
      <c r="C2587" s="12" t="s">
        <v>50</v>
      </c>
      <c r="D2587" s="13"/>
      <c r="E2587" s="12" t="str">
        <f>"13264909600"</f>
        <v>13264909600</v>
      </c>
      <c r="F2587" s="12" t="s">
        <v>12224</v>
      </c>
      <c r="G2587" s="13" t="s">
        <v>336</v>
      </c>
      <c r="H2587" s="13"/>
      <c r="I2587" s="13" t="s">
        <v>207</v>
      </c>
      <c r="J2587" s="13" t="s">
        <v>27</v>
      </c>
      <c r="K2587" s="13" t="s">
        <v>28</v>
      </c>
      <c r="L2587" s="13" t="s">
        <v>43</v>
      </c>
      <c r="M2587" s="12" t="s">
        <v>30</v>
      </c>
      <c r="N2587" s="12" t="s">
        <v>31</v>
      </c>
      <c r="O2587" s="13" t="s">
        <v>32</v>
      </c>
      <c r="P2587" s="13"/>
      <c r="Q2587" s="21">
        <v>45204.6989236111</v>
      </c>
      <c r="R2587" s="13" t="s">
        <v>56</v>
      </c>
      <c r="S2587" s="12" t="s">
        <v>12225</v>
      </c>
      <c r="T2587" s="12"/>
    </row>
    <row r="2588" customHeight="1" spans="1:20">
      <c r="A2588" s="10">
        <v>45204</v>
      </c>
      <c r="B2588" s="12" t="s">
        <v>12226</v>
      </c>
      <c r="C2588" s="12" t="s">
        <v>50</v>
      </c>
      <c r="D2588" s="13"/>
      <c r="E2588" s="12" t="str">
        <f>"13085160236"</f>
        <v>13085160236</v>
      </c>
      <c r="F2588" s="12" t="s">
        <v>12227</v>
      </c>
      <c r="G2588" s="13" t="s">
        <v>130</v>
      </c>
      <c r="H2588" s="13"/>
      <c r="I2588" s="13" t="s">
        <v>384</v>
      </c>
      <c r="J2588" s="13" t="s">
        <v>27</v>
      </c>
      <c r="K2588" s="13" t="s">
        <v>28</v>
      </c>
      <c r="L2588" s="13" t="s">
        <v>43</v>
      </c>
      <c r="M2588" s="12" t="s">
        <v>30</v>
      </c>
      <c r="N2588" s="12" t="s">
        <v>31</v>
      </c>
      <c r="O2588" s="13" t="s">
        <v>32</v>
      </c>
      <c r="P2588" s="13"/>
      <c r="Q2588" s="21">
        <v>45204.5982175926</v>
      </c>
      <c r="R2588" s="13" t="s">
        <v>56</v>
      </c>
      <c r="S2588" s="12" t="s">
        <v>12228</v>
      </c>
      <c r="T2588" s="12"/>
    </row>
    <row r="2589" customHeight="1" spans="1:20">
      <c r="A2589" s="10">
        <v>45204</v>
      </c>
      <c r="B2589" s="12" t="s">
        <v>12229</v>
      </c>
      <c r="C2589" s="12" t="s">
        <v>6409</v>
      </c>
      <c r="D2589" s="13"/>
      <c r="E2589" s="12" t="str">
        <f>"18608601028"</f>
        <v>18608601028</v>
      </c>
      <c r="F2589" s="12" t="s">
        <v>4721</v>
      </c>
      <c r="G2589" s="13" t="s">
        <v>130</v>
      </c>
      <c r="H2589" s="13"/>
      <c r="I2589" s="13" t="s">
        <v>1072</v>
      </c>
      <c r="J2589" s="13" t="s">
        <v>27</v>
      </c>
      <c r="K2589" s="13" t="s">
        <v>28</v>
      </c>
      <c r="L2589" s="13" t="s">
        <v>43</v>
      </c>
      <c r="M2589" s="12" t="s">
        <v>30</v>
      </c>
      <c r="N2589" s="12" t="s">
        <v>31</v>
      </c>
      <c r="O2589" s="13" t="s">
        <v>32</v>
      </c>
      <c r="P2589" s="13"/>
      <c r="Q2589" s="21">
        <v>45204.5673842593</v>
      </c>
      <c r="R2589" s="13" t="s">
        <v>46</v>
      </c>
      <c r="S2589" s="22" t="s">
        <v>12230</v>
      </c>
      <c r="T2589" s="12" t="s">
        <v>12231</v>
      </c>
    </row>
    <row r="2590" customHeight="1" spans="1:20">
      <c r="A2590" s="10">
        <v>45204</v>
      </c>
      <c r="B2590" s="12" t="s">
        <v>12232</v>
      </c>
      <c r="C2590" s="12" t="s">
        <v>6409</v>
      </c>
      <c r="D2590" s="13"/>
      <c r="E2590" s="12" t="str">
        <f>"15629347506"</f>
        <v>15629347506</v>
      </c>
      <c r="F2590" s="12" t="s">
        <v>12233</v>
      </c>
      <c r="G2590" s="13" t="s">
        <v>130</v>
      </c>
      <c r="H2590" s="13"/>
      <c r="I2590" s="13" t="s">
        <v>448</v>
      </c>
      <c r="J2590" s="13" t="s">
        <v>27</v>
      </c>
      <c r="K2590" s="13" t="s">
        <v>28</v>
      </c>
      <c r="L2590" s="13" t="s">
        <v>43</v>
      </c>
      <c r="M2590" s="12" t="s">
        <v>30</v>
      </c>
      <c r="N2590" s="12" t="s">
        <v>31</v>
      </c>
      <c r="O2590" s="13" t="s">
        <v>32</v>
      </c>
      <c r="P2590" s="13"/>
      <c r="Q2590" s="21">
        <v>45204.620162037</v>
      </c>
      <c r="R2590" s="13" t="s">
        <v>46</v>
      </c>
      <c r="S2590" s="22" t="s">
        <v>12234</v>
      </c>
      <c r="T2590" s="12" t="s">
        <v>12235</v>
      </c>
    </row>
    <row r="2591" customHeight="1" spans="1:20">
      <c r="A2591" s="10">
        <v>45204</v>
      </c>
      <c r="B2591" s="12" t="s">
        <v>12236</v>
      </c>
      <c r="C2591" s="12" t="s">
        <v>6302</v>
      </c>
      <c r="D2591" s="13"/>
      <c r="E2591" s="12" t="str">
        <f>"18671729775"</f>
        <v>18671729775</v>
      </c>
      <c r="F2591" s="12" t="s">
        <v>6314</v>
      </c>
      <c r="G2591" s="13" t="s">
        <v>130</v>
      </c>
      <c r="H2591" s="13"/>
      <c r="I2591" s="13" t="s">
        <v>175</v>
      </c>
      <c r="J2591" s="13" t="s">
        <v>27</v>
      </c>
      <c r="K2591" s="13" t="s">
        <v>28</v>
      </c>
      <c r="L2591" s="13" t="s">
        <v>43</v>
      </c>
      <c r="M2591" s="12" t="s">
        <v>30</v>
      </c>
      <c r="N2591" s="12" t="s">
        <v>31</v>
      </c>
      <c r="O2591" s="13" t="s">
        <v>32</v>
      </c>
      <c r="P2591" s="13"/>
      <c r="Q2591" s="21">
        <v>45204.7763773148</v>
      </c>
      <c r="R2591" s="13" t="s">
        <v>46</v>
      </c>
      <c r="S2591" s="22" t="s">
        <v>12237</v>
      </c>
      <c r="T2591" s="12" t="s">
        <v>12238</v>
      </c>
    </row>
    <row r="2592" customHeight="1" spans="1:20">
      <c r="A2592" s="10">
        <v>45204</v>
      </c>
      <c r="B2592" s="12" t="s">
        <v>12239</v>
      </c>
      <c r="C2592" s="12" t="s">
        <v>121</v>
      </c>
      <c r="D2592" s="13"/>
      <c r="E2592" s="12" t="str">
        <f>"13047174800"</f>
        <v>13047174800</v>
      </c>
      <c r="F2592" s="12" t="s">
        <v>12240</v>
      </c>
      <c r="G2592" s="13" t="s">
        <v>336</v>
      </c>
      <c r="H2592" s="13"/>
      <c r="I2592" s="13" t="s">
        <v>384</v>
      </c>
      <c r="J2592" s="13" t="s">
        <v>27</v>
      </c>
      <c r="K2592" s="13" t="s">
        <v>28</v>
      </c>
      <c r="L2592" s="13" t="s">
        <v>43</v>
      </c>
      <c r="M2592" s="12" t="s">
        <v>30</v>
      </c>
      <c r="N2592" s="12" t="s">
        <v>31</v>
      </c>
      <c r="O2592" s="13" t="s">
        <v>32</v>
      </c>
      <c r="P2592" s="13"/>
      <c r="Q2592" s="21">
        <v>45204.6605439815</v>
      </c>
      <c r="R2592" s="13" t="s">
        <v>46</v>
      </c>
      <c r="S2592" s="22" t="s">
        <v>12241</v>
      </c>
      <c r="T2592" s="12"/>
    </row>
    <row r="2593" customHeight="1" spans="1:20">
      <c r="A2593" s="10">
        <v>45204</v>
      </c>
      <c r="B2593" s="12" t="s">
        <v>12242</v>
      </c>
      <c r="C2593" s="12" t="s">
        <v>12243</v>
      </c>
      <c r="D2593" s="13"/>
      <c r="E2593" s="12" t="str">
        <f>"18671757774"</f>
        <v>18671757774</v>
      </c>
      <c r="F2593" s="12" t="s">
        <v>12244</v>
      </c>
      <c r="G2593" s="13" t="s">
        <v>41</v>
      </c>
      <c r="H2593" s="13"/>
      <c r="I2593" s="13" t="s">
        <v>111</v>
      </c>
      <c r="J2593" s="13" t="s">
        <v>27</v>
      </c>
      <c r="K2593" s="13" t="s">
        <v>28</v>
      </c>
      <c r="L2593" s="13" t="s">
        <v>43</v>
      </c>
      <c r="M2593" s="12" t="s">
        <v>44</v>
      </c>
      <c r="N2593" s="12" t="s">
        <v>743</v>
      </c>
      <c r="O2593" s="13" t="s">
        <v>32</v>
      </c>
      <c r="P2593" s="13"/>
      <c r="Q2593" s="21">
        <v>45204.6654976852</v>
      </c>
      <c r="R2593" s="13" t="s">
        <v>46</v>
      </c>
      <c r="S2593" s="22" t="s">
        <v>12245</v>
      </c>
      <c r="T2593" s="12" t="s">
        <v>12246</v>
      </c>
    </row>
    <row r="2594" customHeight="1" spans="1:20">
      <c r="A2594" s="10">
        <v>45204</v>
      </c>
      <c r="B2594" s="12" t="s">
        <v>12247</v>
      </c>
      <c r="C2594" s="12" t="s">
        <v>12248</v>
      </c>
      <c r="D2594" s="13"/>
      <c r="E2594" s="12" t="str">
        <f>"18671605083"</f>
        <v>18671605083</v>
      </c>
      <c r="F2594" s="12" t="s">
        <v>12249</v>
      </c>
      <c r="G2594" s="13" t="s">
        <v>69</v>
      </c>
      <c r="H2594" s="13" t="s">
        <v>148</v>
      </c>
      <c r="I2594" s="13" t="s">
        <v>315</v>
      </c>
      <c r="J2594" s="13" t="s">
        <v>27</v>
      </c>
      <c r="K2594" s="13" t="s">
        <v>28</v>
      </c>
      <c r="L2594" s="13" t="s">
        <v>43</v>
      </c>
      <c r="M2594" s="12" t="s">
        <v>44</v>
      </c>
      <c r="N2594" s="12" t="s">
        <v>31</v>
      </c>
      <c r="O2594" s="13" t="s">
        <v>32</v>
      </c>
      <c r="P2594" s="13"/>
      <c r="Q2594" s="21">
        <v>45204.4255439815</v>
      </c>
      <c r="R2594" s="13" t="s">
        <v>46</v>
      </c>
      <c r="S2594" s="22" t="s">
        <v>12250</v>
      </c>
      <c r="T2594" s="12" t="s">
        <v>12251</v>
      </c>
    </row>
    <row r="2595" customHeight="1" spans="1:20">
      <c r="A2595" s="10">
        <v>45204</v>
      </c>
      <c r="B2595" s="12" t="s">
        <v>12252</v>
      </c>
      <c r="C2595" s="12" t="s">
        <v>646</v>
      </c>
      <c r="D2595" s="13"/>
      <c r="E2595" s="12" t="str">
        <f>"13235629455"</f>
        <v>13235629455</v>
      </c>
      <c r="F2595" s="12" t="s">
        <v>12253</v>
      </c>
      <c r="G2595" s="13" t="s">
        <v>41</v>
      </c>
      <c r="H2595" s="13"/>
      <c r="I2595" s="13" t="s">
        <v>511</v>
      </c>
      <c r="J2595" s="13" t="s">
        <v>27</v>
      </c>
      <c r="K2595" s="13" t="s">
        <v>28</v>
      </c>
      <c r="L2595" s="13" t="s">
        <v>43</v>
      </c>
      <c r="M2595" s="12" t="s">
        <v>30</v>
      </c>
      <c r="N2595" s="12" t="s">
        <v>31</v>
      </c>
      <c r="O2595" s="13" t="s">
        <v>32</v>
      </c>
      <c r="P2595" s="13"/>
      <c r="Q2595" s="21">
        <v>45204.6624768519</v>
      </c>
      <c r="R2595" s="13" t="s">
        <v>46</v>
      </c>
      <c r="S2595" s="22" t="s">
        <v>12254</v>
      </c>
      <c r="T2595" s="12" t="s">
        <v>12255</v>
      </c>
    </row>
    <row r="2596" customHeight="1" spans="1:20">
      <c r="A2596" s="10">
        <v>45204</v>
      </c>
      <c r="B2596" s="12" t="s">
        <v>12256</v>
      </c>
      <c r="C2596" s="12" t="s">
        <v>817</v>
      </c>
      <c r="D2596" s="13"/>
      <c r="E2596" s="12" t="str">
        <f>"18872518527"</f>
        <v>18872518527</v>
      </c>
      <c r="F2596" s="12" t="s">
        <v>12257</v>
      </c>
      <c r="G2596" s="13" t="s">
        <v>247</v>
      </c>
      <c r="H2596" s="13"/>
      <c r="I2596" s="13" t="s">
        <v>293</v>
      </c>
      <c r="J2596" s="13" t="s">
        <v>27</v>
      </c>
      <c r="K2596" s="13" t="s">
        <v>28</v>
      </c>
      <c r="L2596" s="13" t="s">
        <v>43</v>
      </c>
      <c r="M2596" s="12" t="s">
        <v>44</v>
      </c>
      <c r="N2596" s="12" t="s">
        <v>31</v>
      </c>
      <c r="O2596" s="13" t="s">
        <v>32</v>
      </c>
      <c r="P2596" s="13"/>
      <c r="Q2596" s="21">
        <v>45204.6864814815</v>
      </c>
      <c r="R2596" s="13" t="s">
        <v>46</v>
      </c>
      <c r="S2596" s="22" t="s">
        <v>12258</v>
      </c>
      <c r="T2596" s="12" t="s">
        <v>12259</v>
      </c>
    </row>
    <row r="2597" customHeight="1" spans="1:20">
      <c r="A2597" s="10">
        <v>45204</v>
      </c>
      <c r="B2597" s="12" t="s">
        <v>12260</v>
      </c>
      <c r="C2597" s="12" t="s">
        <v>381</v>
      </c>
      <c r="D2597" s="13"/>
      <c r="E2597" s="12" t="str">
        <f>"15571703651"</f>
        <v>15571703651</v>
      </c>
      <c r="F2597" s="12" t="s">
        <v>12261</v>
      </c>
      <c r="G2597" s="13" t="s">
        <v>82</v>
      </c>
      <c r="H2597" s="13"/>
      <c r="I2597" s="13" t="s">
        <v>277</v>
      </c>
      <c r="J2597" s="13" t="s">
        <v>27</v>
      </c>
      <c r="K2597" s="13" t="s">
        <v>28</v>
      </c>
      <c r="L2597" s="13" t="s">
        <v>43</v>
      </c>
      <c r="M2597" s="12" t="s">
        <v>44</v>
      </c>
      <c r="N2597" s="12" t="s">
        <v>31</v>
      </c>
      <c r="O2597" s="13" t="s">
        <v>32</v>
      </c>
      <c r="P2597" s="13"/>
      <c r="Q2597" s="21">
        <v>45204.570162037</v>
      </c>
      <c r="R2597" s="13" t="s">
        <v>46</v>
      </c>
      <c r="S2597" s="22" t="s">
        <v>12262</v>
      </c>
      <c r="T2597" s="12" t="s">
        <v>12263</v>
      </c>
    </row>
    <row r="2598" customHeight="1" spans="1:20">
      <c r="A2598" s="10">
        <v>45204</v>
      </c>
      <c r="B2598" s="12" t="s">
        <v>12264</v>
      </c>
      <c r="C2598" s="12" t="s">
        <v>817</v>
      </c>
      <c r="D2598" s="13"/>
      <c r="E2598" s="12" t="str">
        <f>"18527306673"</f>
        <v>18527306673</v>
      </c>
      <c r="F2598" s="12" t="s">
        <v>12265</v>
      </c>
      <c r="G2598" s="13" t="s">
        <v>53</v>
      </c>
      <c r="H2598" s="13"/>
      <c r="I2598" s="13" t="s">
        <v>1842</v>
      </c>
      <c r="J2598" s="13" t="s">
        <v>27</v>
      </c>
      <c r="K2598" s="13" t="s">
        <v>28</v>
      </c>
      <c r="L2598" s="13" t="s">
        <v>43</v>
      </c>
      <c r="M2598" s="12" t="s">
        <v>30</v>
      </c>
      <c r="N2598" s="12" t="s">
        <v>31</v>
      </c>
      <c r="O2598" s="13" t="s">
        <v>32</v>
      </c>
      <c r="P2598" s="13"/>
      <c r="Q2598" s="21">
        <v>45204.4545023148</v>
      </c>
      <c r="R2598" s="13" t="s">
        <v>46</v>
      </c>
      <c r="S2598" s="22" t="s">
        <v>12266</v>
      </c>
      <c r="T2598" s="12" t="s">
        <v>12267</v>
      </c>
    </row>
    <row r="2599" customHeight="1" spans="1:20">
      <c r="A2599" s="10">
        <v>45204</v>
      </c>
      <c r="B2599" s="12" t="s">
        <v>12268</v>
      </c>
      <c r="C2599" s="12" t="s">
        <v>2825</v>
      </c>
      <c r="D2599" s="13"/>
      <c r="E2599" s="12" t="str">
        <f>"15697274360"</f>
        <v>15697274360</v>
      </c>
      <c r="F2599" s="12" t="s">
        <v>10477</v>
      </c>
      <c r="G2599" s="13" t="s">
        <v>25</v>
      </c>
      <c r="H2599" s="13"/>
      <c r="I2599" s="13" t="s">
        <v>576</v>
      </c>
      <c r="J2599" s="13" t="s">
        <v>27</v>
      </c>
      <c r="K2599" s="13" t="s">
        <v>28</v>
      </c>
      <c r="L2599" s="13" t="s">
        <v>43</v>
      </c>
      <c r="M2599" s="12" t="s">
        <v>30</v>
      </c>
      <c r="N2599" s="12" t="s">
        <v>31</v>
      </c>
      <c r="O2599" s="13" t="s">
        <v>32</v>
      </c>
      <c r="P2599" s="13"/>
      <c r="Q2599" s="21">
        <v>45204.4114351852</v>
      </c>
      <c r="R2599" s="13" t="s">
        <v>46</v>
      </c>
      <c r="S2599" s="22" t="s">
        <v>12269</v>
      </c>
      <c r="T2599" s="12" t="s">
        <v>12270</v>
      </c>
    </row>
    <row r="2600" customHeight="1" spans="1:20">
      <c r="A2600" s="10">
        <v>45204</v>
      </c>
      <c r="B2600" s="12" t="s">
        <v>12271</v>
      </c>
      <c r="C2600" s="12" t="s">
        <v>8379</v>
      </c>
      <c r="D2600" s="13"/>
      <c r="E2600" s="12" t="str">
        <f>"13197328279"</f>
        <v>13197328279</v>
      </c>
      <c r="F2600" s="12" t="s">
        <v>12272</v>
      </c>
      <c r="G2600" s="13" t="s">
        <v>69</v>
      </c>
      <c r="H2600" s="13" t="s">
        <v>110</v>
      </c>
      <c r="I2600" s="13" t="s">
        <v>1595</v>
      </c>
      <c r="J2600" s="13" t="s">
        <v>27</v>
      </c>
      <c r="K2600" s="13" t="s">
        <v>76</v>
      </c>
      <c r="L2600" s="13" t="s">
        <v>43</v>
      </c>
      <c r="M2600" s="12" t="s">
        <v>44</v>
      </c>
      <c r="N2600" s="12" t="s">
        <v>31</v>
      </c>
      <c r="O2600" s="13" t="s">
        <v>32</v>
      </c>
      <c r="P2600" s="13"/>
      <c r="Q2600" s="21">
        <v>45204.6272106481</v>
      </c>
      <c r="R2600" s="13" t="s">
        <v>46</v>
      </c>
      <c r="S2600" s="22" t="s">
        <v>12273</v>
      </c>
      <c r="T2600" s="12" t="s">
        <v>12274</v>
      </c>
    </row>
    <row r="2601" customHeight="1" spans="1:20">
      <c r="A2601" s="10">
        <v>45204</v>
      </c>
      <c r="B2601" s="12" t="s">
        <v>12275</v>
      </c>
      <c r="C2601" s="12" t="s">
        <v>817</v>
      </c>
      <c r="D2601" s="13"/>
      <c r="E2601" s="12" t="str">
        <f>"071700015587"</f>
        <v>071700015587</v>
      </c>
      <c r="F2601" s="12" t="s">
        <v>12276</v>
      </c>
      <c r="G2601" s="13" t="s">
        <v>82</v>
      </c>
      <c r="H2601" s="13" t="s">
        <v>148</v>
      </c>
      <c r="I2601" s="13" t="s">
        <v>168</v>
      </c>
      <c r="J2601" s="13" t="s">
        <v>27</v>
      </c>
      <c r="K2601" s="13" t="s">
        <v>28</v>
      </c>
      <c r="L2601" s="13" t="s">
        <v>43</v>
      </c>
      <c r="M2601" s="12" t="s">
        <v>169</v>
      </c>
      <c r="N2601" s="12" t="s">
        <v>31</v>
      </c>
      <c r="O2601" s="13" t="s">
        <v>32</v>
      </c>
      <c r="P2601" s="13"/>
      <c r="Q2601" s="21">
        <v>45204.4699884259</v>
      </c>
      <c r="R2601" s="13" t="s">
        <v>46</v>
      </c>
      <c r="S2601" s="22" t="s">
        <v>12277</v>
      </c>
      <c r="T2601" s="12" t="s">
        <v>12278</v>
      </c>
    </row>
    <row r="2602" customHeight="1" spans="1:20">
      <c r="A2602" s="10">
        <v>45204</v>
      </c>
      <c r="B2602" s="12" t="s">
        <v>12279</v>
      </c>
      <c r="C2602" s="12" t="s">
        <v>4967</v>
      </c>
      <c r="D2602" s="13"/>
      <c r="E2602" s="12" t="str">
        <f>"17671333860"</f>
        <v>17671333860</v>
      </c>
      <c r="F2602" s="12" t="s">
        <v>12280</v>
      </c>
      <c r="G2602" s="13" t="s">
        <v>41</v>
      </c>
      <c r="H2602" s="13"/>
      <c r="I2602" s="13" t="s">
        <v>277</v>
      </c>
      <c r="J2602" s="13" t="s">
        <v>27</v>
      </c>
      <c r="K2602" s="13" t="s">
        <v>28</v>
      </c>
      <c r="L2602" s="13" t="s">
        <v>43</v>
      </c>
      <c r="M2602" s="12" t="s">
        <v>799</v>
      </c>
      <c r="N2602" s="12" t="s">
        <v>31</v>
      </c>
      <c r="O2602" s="13" t="s">
        <v>32</v>
      </c>
      <c r="P2602" s="13"/>
      <c r="Q2602" s="21">
        <v>45204.6647106481</v>
      </c>
      <c r="R2602" s="13" t="s">
        <v>46</v>
      </c>
      <c r="S2602" s="22" t="s">
        <v>12281</v>
      </c>
      <c r="T2602" s="12" t="s">
        <v>12282</v>
      </c>
    </row>
    <row r="2603" customHeight="1" spans="1:20">
      <c r="A2603" s="10">
        <v>45204</v>
      </c>
      <c r="B2603" s="12" t="s">
        <v>12283</v>
      </c>
      <c r="C2603" s="12" t="s">
        <v>12284</v>
      </c>
      <c r="D2603" s="13"/>
      <c r="E2603" s="12" t="str">
        <f>"13235626056"</f>
        <v>13235626056</v>
      </c>
      <c r="F2603" s="12" t="s">
        <v>1799</v>
      </c>
      <c r="G2603" s="13" t="s">
        <v>41</v>
      </c>
      <c r="H2603" s="13"/>
      <c r="I2603" s="13" t="s">
        <v>168</v>
      </c>
      <c r="J2603" s="13" t="s">
        <v>27</v>
      </c>
      <c r="K2603" s="13" t="s">
        <v>28</v>
      </c>
      <c r="L2603" s="13" t="s">
        <v>43</v>
      </c>
      <c r="M2603" s="12" t="s">
        <v>30</v>
      </c>
      <c r="N2603" s="12" t="s">
        <v>31</v>
      </c>
      <c r="O2603" s="13" t="s">
        <v>32</v>
      </c>
      <c r="P2603" s="13"/>
      <c r="Q2603" s="21">
        <v>45204.7299884259</v>
      </c>
      <c r="R2603" s="13" t="s">
        <v>46</v>
      </c>
      <c r="S2603" s="12" t="s">
        <v>12285</v>
      </c>
      <c r="T2603" s="12" t="s">
        <v>12286</v>
      </c>
    </row>
    <row r="2604" customHeight="1" spans="1:20">
      <c r="A2604" s="10">
        <v>45204</v>
      </c>
      <c r="B2604" s="12" t="s">
        <v>12287</v>
      </c>
      <c r="C2604" s="12" t="s">
        <v>646</v>
      </c>
      <c r="D2604" s="13"/>
      <c r="E2604" s="12" t="str">
        <f>"15549296583"</f>
        <v>15549296583</v>
      </c>
      <c r="F2604" s="12" t="s">
        <v>12288</v>
      </c>
      <c r="G2604" s="13" t="s">
        <v>25</v>
      </c>
      <c r="H2604" s="13" t="s">
        <v>137</v>
      </c>
      <c r="I2604" s="13" t="s">
        <v>511</v>
      </c>
      <c r="J2604" s="13" t="s">
        <v>27</v>
      </c>
      <c r="K2604" s="13" t="s">
        <v>28</v>
      </c>
      <c r="L2604" s="13" t="s">
        <v>43</v>
      </c>
      <c r="M2604" s="12" t="s">
        <v>30</v>
      </c>
      <c r="N2604" s="12" t="s">
        <v>31</v>
      </c>
      <c r="O2604" s="13" t="s">
        <v>32</v>
      </c>
      <c r="P2604" s="13"/>
      <c r="Q2604" s="21">
        <v>45204.5746064815</v>
      </c>
      <c r="R2604" s="13" t="s">
        <v>46</v>
      </c>
      <c r="S2604" s="22" t="s">
        <v>12289</v>
      </c>
      <c r="T2604" s="12" t="s">
        <v>12290</v>
      </c>
    </row>
    <row r="2605" customHeight="1" spans="1:20">
      <c r="A2605" s="10">
        <v>45204</v>
      </c>
      <c r="B2605" s="12" t="s">
        <v>12291</v>
      </c>
      <c r="C2605" s="12" t="s">
        <v>2825</v>
      </c>
      <c r="D2605" s="13"/>
      <c r="E2605" s="12" t="str">
        <f>"15672533198"</f>
        <v>15672533198</v>
      </c>
      <c r="F2605" s="12" t="s">
        <v>12292</v>
      </c>
      <c r="G2605" s="13" t="s">
        <v>53</v>
      </c>
      <c r="H2605" s="13"/>
      <c r="I2605" s="13" t="s">
        <v>412</v>
      </c>
      <c r="J2605" s="13" t="s">
        <v>27</v>
      </c>
      <c r="K2605" s="13" t="s">
        <v>28</v>
      </c>
      <c r="L2605" s="13" t="s">
        <v>43</v>
      </c>
      <c r="M2605" s="12" t="s">
        <v>44</v>
      </c>
      <c r="N2605" s="12" t="s">
        <v>31</v>
      </c>
      <c r="O2605" s="13" t="s">
        <v>32</v>
      </c>
      <c r="P2605" s="13"/>
      <c r="Q2605" s="21">
        <v>45204.6364467593</v>
      </c>
      <c r="R2605" s="13" t="s">
        <v>46</v>
      </c>
      <c r="S2605" s="22" t="s">
        <v>12293</v>
      </c>
      <c r="T2605" s="12" t="s">
        <v>12294</v>
      </c>
    </row>
    <row r="2606" customHeight="1" spans="1:20">
      <c r="A2606" s="10">
        <v>45204</v>
      </c>
      <c r="B2606" s="12" t="s">
        <v>12295</v>
      </c>
      <c r="C2606" s="12" t="s">
        <v>1023</v>
      </c>
      <c r="D2606" s="13"/>
      <c r="E2606" s="12" t="str">
        <f>"13217278658"</f>
        <v>13217278658</v>
      </c>
      <c r="F2606" s="12" t="s">
        <v>12296</v>
      </c>
      <c r="G2606" s="13" t="s">
        <v>336</v>
      </c>
      <c r="H2606" s="13"/>
      <c r="I2606" s="13" t="s">
        <v>864</v>
      </c>
      <c r="J2606" s="13" t="s">
        <v>27</v>
      </c>
      <c r="K2606" s="13" t="s">
        <v>28</v>
      </c>
      <c r="L2606" s="13" t="s">
        <v>43</v>
      </c>
      <c r="M2606" s="12" t="s">
        <v>44</v>
      </c>
      <c r="N2606" s="12" t="s">
        <v>31</v>
      </c>
      <c r="O2606" s="13" t="s">
        <v>32</v>
      </c>
      <c r="P2606" s="13"/>
      <c r="Q2606" s="21">
        <v>45204.5898958333</v>
      </c>
      <c r="R2606" s="13" t="s">
        <v>46</v>
      </c>
      <c r="S2606" s="22" t="s">
        <v>12297</v>
      </c>
      <c r="T2606" s="12" t="s">
        <v>12298</v>
      </c>
    </row>
    <row r="2607" customHeight="1" spans="1:20">
      <c r="A2607" s="10">
        <v>45204</v>
      </c>
      <c r="B2607" s="12" t="s">
        <v>12299</v>
      </c>
      <c r="C2607" s="12" t="s">
        <v>12300</v>
      </c>
      <c r="D2607" s="13"/>
      <c r="E2607" s="12" t="str">
        <f>"18872532320"</f>
        <v>18872532320</v>
      </c>
      <c r="F2607" s="12" t="s">
        <v>12301</v>
      </c>
      <c r="G2607" s="13" t="s">
        <v>25</v>
      </c>
      <c r="H2607" s="13"/>
      <c r="I2607" s="13" t="s">
        <v>412</v>
      </c>
      <c r="J2607" s="13" t="s">
        <v>27</v>
      </c>
      <c r="K2607" s="13" t="s">
        <v>28</v>
      </c>
      <c r="L2607" s="13" t="s">
        <v>43</v>
      </c>
      <c r="M2607" s="12" t="s">
        <v>44</v>
      </c>
      <c r="N2607" s="12" t="s">
        <v>31</v>
      </c>
      <c r="O2607" s="13" t="s">
        <v>32</v>
      </c>
      <c r="P2607" s="13"/>
      <c r="Q2607" s="21">
        <v>45204.6559259259</v>
      </c>
      <c r="R2607" s="13" t="s">
        <v>46</v>
      </c>
      <c r="S2607" s="22" t="s">
        <v>12302</v>
      </c>
      <c r="T2607" s="12" t="s">
        <v>12303</v>
      </c>
    </row>
    <row r="2608" customHeight="1" spans="1:20">
      <c r="A2608" s="10">
        <v>45204</v>
      </c>
      <c r="B2608" s="12" t="s">
        <v>12304</v>
      </c>
      <c r="C2608" s="12" t="s">
        <v>817</v>
      </c>
      <c r="D2608" s="13"/>
      <c r="E2608" s="12" t="str">
        <f>"18972604168"</f>
        <v>18972604168</v>
      </c>
      <c r="F2608" s="12" t="s">
        <v>12305</v>
      </c>
      <c r="G2608" s="13" t="s">
        <v>53</v>
      </c>
      <c r="H2608" s="13"/>
      <c r="I2608" s="13" t="s">
        <v>83</v>
      </c>
      <c r="J2608" s="13" t="s">
        <v>27</v>
      </c>
      <c r="K2608" s="13" t="s">
        <v>28</v>
      </c>
      <c r="L2608" s="13" t="s">
        <v>43</v>
      </c>
      <c r="M2608" s="12" t="s">
        <v>44</v>
      </c>
      <c r="N2608" s="12" t="s">
        <v>31</v>
      </c>
      <c r="O2608" s="13" t="s">
        <v>32</v>
      </c>
      <c r="P2608" s="13"/>
      <c r="Q2608" s="21">
        <v>45204.4635069444</v>
      </c>
      <c r="R2608" s="13" t="s">
        <v>46</v>
      </c>
      <c r="S2608" s="22" t="s">
        <v>12306</v>
      </c>
      <c r="T2608" s="12" t="s">
        <v>12307</v>
      </c>
    </row>
    <row r="2609" customHeight="1" spans="1:20">
      <c r="A2609" s="10">
        <v>45204</v>
      </c>
      <c r="B2609" s="12" t="s">
        <v>12308</v>
      </c>
      <c r="C2609" s="12" t="s">
        <v>1016</v>
      </c>
      <c r="D2609" s="13"/>
      <c r="E2609" s="12" t="str">
        <f>"18986821777"</f>
        <v>18986821777</v>
      </c>
      <c r="F2609" s="12" t="s">
        <v>12309</v>
      </c>
      <c r="G2609" s="13" t="s">
        <v>25</v>
      </c>
      <c r="H2609" s="13"/>
      <c r="I2609" s="13" t="s">
        <v>315</v>
      </c>
      <c r="J2609" s="13" t="s">
        <v>27</v>
      </c>
      <c r="K2609" s="13" t="s">
        <v>28</v>
      </c>
      <c r="L2609" s="13" t="s">
        <v>43</v>
      </c>
      <c r="M2609" s="12" t="s">
        <v>44</v>
      </c>
      <c r="N2609" s="12" t="s">
        <v>31</v>
      </c>
      <c r="O2609" s="13" t="s">
        <v>32</v>
      </c>
      <c r="P2609" s="13"/>
      <c r="Q2609" s="21">
        <v>45204.587349537</v>
      </c>
      <c r="R2609" s="13" t="s">
        <v>46</v>
      </c>
      <c r="S2609" s="22" t="s">
        <v>12310</v>
      </c>
      <c r="T2609" s="12" t="s">
        <v>12311</v>
      </c>
    </row>
    <row r="2610" customHeight="1" spans="1:20">
      <c r="A2610" s="10">
        <v>45204</v>
      </c>
      <c r="B2610" s="12" t="s">
        <v>12312</v>
      </c>
      <c r="C2610" s="12" t="s">
        <v>817</v>
      </c>
      <c r="D2610" s="13"/>
      <c r="E2610" s="12" t="str">
        <f>"13094187277"</f>
        <v>13094187277</v>
      </c>
      <c r="F2610" s="12" t="s">
        <v>12313</v>
      </c>
      <c r="G2610" s="13" t="s">
        <v>69</v>
      </c>
      <c r="H2610" s="13" t="s">
        <v>110</v>
      </c>
      <c r="I2610" s="13" t="s">
        <v>384</v>
      </c>
      <c r="J2610" s="13" t="s">
        <v>27</v>
      </c>
      <c r="K2610" s="13" t="s">
        <v>28</v>
      </c>
      <c r="L2610" s="13" t="s">
        <v>43</v>
      </c>
      <c r="M2610" s="12" t="s">
        <v>44</v>
      </c>
      <c r="N2610" s="12" t="s">
        <v>31</v>
      </c>
      <c r="O2610" s="13" t="s">
        <v>32</v>
      </c>
      <c r="P2610" s="13"/>
      <c r="Q2610" s="21">
        <v>45204.422650463</v>
      </c>
      <c r="R2610" s="13" t="s">
        <v>46</v>
      </c>
      <c r="S2610" s="22" t="s">
        <v>12314</v>
      </c>
      <c r="T2610" s="12" t="s">
        <v>12315</v>
      </c>
    </row>
    <row r="2611" customHeight="1" spans="1:20">
      <c r="A2611" s="10">
        <v>45204</v>
      </c>
      <c r="B2611" s="12" t="s">
        <v>12316</v>
      </c>
      <c r="C2611" s="12" t="s">
        <v>646</v>
      </c>
      <c r="D2611" s="13"/>
      <c r="E2611" s="12" t="str">
        <f>"15926991405"</f>
        <v>15926991405</v>
      </c>
      <c r="F2611" s="12" t="s">
        <v>12317</v>
      </c>
      <c r="G2611" s="13" t="s">
        <v>53</v>
      </c>
      <c r="H2611" s="13"/>
      <c r="I2611" s="13" t="s">
        <v>511</v>
      </c>
      <c r="J2611" s="13" t="s">
        <v>27</v>
      </c>
      <c r="K2611" s="13" t="s">
        <v>28</v>
      </c>
      <c r="L2611" s="13" t="s">
        <v>43</v>
      </c>
      <c r="M2611" s="12" t="s">
        <v>44</v>
      </c>
      <c r="N2611" s="12" t="s">
        <v>31</v>
      </c>
      <c r="O2611" s="13" t="s">
        <v>32</v>
      </c>
      <c r="P2611" s="13"/>
      <c r="Q2611" s="21">
        <v>45204.569837963</v>
      </c>
      <c r="R2611" s="13" t="s">
        <v>46</v>
      </c>
      <c r="S2611" s="22" t="s">
        <v>12318</v>
      </c>
      <c r="T2611" s="12" t="s">
        <v>12319</v>
      </c>
    </row>
    <row r="2612" customHeight="1" spans="1:20">
      <c r="A2612" s="10">
        <v>45204</v>
      </c>
      <c r="B2612" s="12" t="s">
        <v>12320</v>
      </c>
      <c r="C2612" s="12" t="s">
        <v>204</v>
      </c>
      <c r="D2612" s="13"/>
      <c r="E2612" s="12" t="str">
        <f>"15587921621"</f>
        <v>15587921621</v>
      </c>
      <c r="F2612" s="12" t="s">
        <v>12321</v>
      </c>
      <c r="G2612" s="13" t="s">
        <v>130</v>
      </c>
      <c r="H2612" s="13"/>
      <c r="I2612" s="13" t="s">
        <v>864</v>
      </c>
      <c r="J2612" s="13" t="s">
        <v>27</v>
      </c>
      <c r="K2612" s="13" t="s">
        <v>28</v>
      </c>
      <c r="L2612" s="13" t="s">
        <v>43</v>
      </c>
      <c r="M2612" s="12" t="s">
        <v>30</v>
      </c>
      <c r="N2612" s="12" t="s">
        <v>208</v>
      </c>
      <c r="O2612" s="13" t="s">
        <v>32</v>
      </c>
      <c r="P2612" s="13"/>
      <c r="Q2612" s="21">
        <v>45204.6279513889</v>
      </c>
      <c r="R2612" s="13" t="s">
        <v>46</v>
      </c>
      <c r="S2612" s="22" t="s">
        <v>12322</v>
      </c>
      <c r="T2612" s="12"/>
    </row>
    <row r="2613" customHeight="1" spans="1:20">
      <c r="A2613" s="10">
        <v>45204</v>
      </c>
      <c r="B2613" s="12" t="s">
        <v>12323</v>
      </c>
      <c r="C2613" s="12" t="s">
        <v>2978</v>
      </c>
      <c r="D2613" s="13"/>
      <c r="E2613" s="12" t="str">
        <f>"18671708419"</f>
        <v>18671708419</v>
      </c>
      <c r="F2613" s="12" t="s">
        <v>12324</v>
      </c>
      <c r="G2613" s="13" t="s">
        <v>62</v>
      </c>
      <c r="H2613" s="13"/>
      <c r="I2613" s="13" t="str">
        <f>"10015"</f>
        <v>10015</v>
      </c>
      <c r="J2613" s="13" t="s">
        <v>27</v>
      </c>
      <c r="K2613" s="13" t="s">
        <v>195</v>
      </c>
      <c r="L2613" s="13" t="s">
        <v>29</v>
      </c>
      <c r="M2613" s="12" t="s">
        <v>30</v>
      </c>
      <c r="N2613" s="12" t="s">
        <v>31</v>
      </c>
      <c r="O2613" s="13" t="s">
        <v>32</v>
      </c>
      <c r="P2613" s="13"/>
      <c r="Q2613" s="21">
        <v>45204.6271527778</v>
      </c>
      <c r="R2613" s="13" t="s">
        <v>34</v>
      </c>
      <c r="S2613" s="22" t="s">
        <v>12325</v>
      </c>
      <c r="T2613" s="12"/>
    </row>
    <row r="2614" customHeight="1" spans="1:20">
      <c r="A2614" s="10">
        <v>45204</v>
      </c>
      <c r="B2614" s="12" t="s">
        <v>12326</v>
      </c>
      <c r="C2614" s="12" t="s">
        <v>393</v>
      </c>
      <c r="D2614" s="13"/>
      <c r="E2614" s="12" t="str">
        <f>"17507202814"</f>
        <v>17507202814</v>
      </c>
      <c r="F2614" s="12" t="s">
        <v>12327</v>
      </c>
      <c r="G2614" s="13" t="s">
        <v>69</v>
      </c>
      <c r="H2614" s="13"/>
      <c r="I2614" s="13" t="str">
        <f>"10015"</f>
        <v>10015</v>
      </c>
      <c r="J2614" s="13" t="s">
        <v>27</v>
      </c>
      <c r="K2614" s="13" t="s">
        <v>195</v>
      </c>
      <c r="L2614" s="13" t="s">
        <v>29</v>
      </c>
      <c r="M2614" s="12" t="s">
        <v>30</v>
      </c>
      <c r="N2614" s="12" t="s">
        <v>31</v>
      </c>
      <c r="O2614" s="13" t="s">
        <v>32</v>
      </c>
      <c r="P2614" s="13"/>
      <c r="Q2614" s="21">
        <v>45204.4661921296</v>
      </c>
      <c r="R2614" s="13" t="s">
        <v>34</v>
      </c>
      <c r="S2614" s="22" t="s">
        <v>12328</v>
      </c>
      <c r="T2614" s="12"/>
    </row>
    <row r="2615" customHeight="1" spans="1:20">
      <c r="A2615" s="10">
        <v>45204</v>
      </c>
      <c r="B2615" s="12" t="s">
        <v>12329</v>
      </c>
      <c r="C2615" s="12" t="s">
        <v>817</v>
      </c>
      <c r="D2615" s="13"/>
      <c r="E2615" s="12" t="str">
        <f>"15807201439"</f>
        <v>15807201439</v>
      </c>
      <c r="F2615" s="12" t="s">
        <v>12330</v>
      </c>
      <c r="G2615" s="13" t="s">
        <v>53</v>
      </c>
      <c r="H2615" s="13"/>
      <c r="I2615" s="13" t="s">
        <v>991</v>
      </c>
      <c r="J2615" s="13" t="s">
        <v>27</v>
      </c>
      <c r="K2615" s="13" t="s">
        <v>28</v>
      </c>
      <c r="L2615" s="13" t="s">
        <v>43</v>
      </c>
      <c r="M2615" s="12" t="s">
        <v>44</v>
      </c>
      <c r="N2615" s="12" t="s">
        <v>31</v>
      </c>
      <c r="O2615" s="13" t="s">
        <v>32</v>
      </c>
      <c r="P2615" s="13"/>
      <c r="Q2615" s="21">
        <v>45204.4614351852</v>
      </c>
      <c r="R2615" s="13" t="s">
        <v>46</v>
      </c>
      <c r="S2615" s="22" t="s">
        <v>12331</v>
      </c>
      <c r="T2615" s="12"/>
    </row>
    <row r="2616" customHeight="1" spans="1:20">
      <c r="A2616" s="10">
        <v>45204</v>
      </c>
      <c r="B2616" s="12" t="s">
        <v>12332</v>
      </c>
      <c r="C2616" s="12" t="s">
        <v>8379</v>
      </c>
      <c r="D2616" s="13"/>
      <c r="E2616" s="12" t="str">
        <f>"13117286159"</f>
        <v>13117286159</v>
      </c>
      <c r="F2616" s="12" t="s">
        <v>12333</v>
      </c>
      <c r="G2616" s="13" t="s">
        <v>25</v>
      </c>
      <c r="H2616" s="13" t="s">
        <v>148</v>
      </c>
      <c r="I2616" s="13" t="s">
        <v>1181</v>
      </c>
      <c r="J2616" s="13" t="s">
        <v>27</v>
      </c>
      <c r="K2616" s="13" t="s">
        <v>28</v>
      </c>
      <c r="L2616" s="13" t="s">
        <v>43</v>
      </c>
      <c r="M2616" s="12" t="s">
        <v>44</v>
      </c>
      <c r="N2616" s="12" t="s">
        <v>31</v>
      </c>
      <c r="O2616" s="13" t="s">
        <v>32</v>
      </c>
      <c r="P2616" s="13"/>
      <c r="Q2616" s="21">
        <v>45204.6037731481</v>
      </c>
      <c r="R2616" s="13" t="s">
        <v>46</v>
      </c>
      <c r="S2616" s="22" t="s">
        <v>12334</v>
      </c>
      <c r="T2616" s="12" t="s">
        <v>12335</v>
      </c>
    </row>
    <row r="2617" customHeight="1" spans="1:20">
      <c r="A2617" s="10">
        <v>45204</v>
      </c>
      <c r="B2617" s="12" t="s">
        <v>12336</v>
      </c>
      <c r="C2617" s="12" t="s">
        <v>12337</v>
      </c>
      <c r="D2617" s="13"/>
      <c r="E2617" s="12" t="str">
        <f>"13872498818"</f>
        <v>13872498818</v>
      </c>
      <c r="F2617" s="12"/>
      <c r="G2617" s="13"/>
      <c r="H2617" s="13"/>
      <c r="I2617" s="13" t="s">
        <v>34</v>
      </c>
      <c r="J2617" s="13" t="s">
        <v>27</v>
      </c>
      <c r="K2617" s="13" t="s">
        <v>28</v>
      </c>
      <c r="L2617" s="13" t="s">
        <v>43</v>
      </c>
      <c r="M2617" s="12" t="s">
        <v>169</v>
      </c>
      <c r="N2617" s="12" t="s">
        <v>31</v>
      </c>
      <c r="O2617" s="13" t="s">
        <v>32</v>
      </c>
      <c r="P2617" s="13"/>
      <c r="Q2617" s="21">
        <v>45204.7057060185</v>
      </c>
      <c r="R2617" s="13" t="s">
        <v>46</v>
      </c>
      <c r="S2617" s="12" t="s">
        <v>12338</v>
      </c>
      <c r="T2617" s="12" t="s">
        <v>12339</v>
      </c>
    </row>
    <row r="2618" customHeight="1" spans="1:20">
      <c r="A2618" s="10">
        <v>45204</v>
      </c>
      <c r="B2618" s="12" t="s">
        <v>12340</v>
      </c>
      <c r="C2618" s="12" t="s">
        <v>810</v>
      </c>
      <c r="D2618" s="13"/>
      <c r="E2618" s="12" t="str">
        <f>"13707207881"</f>
        <v>13707207881</v>
      </c>
      <c r="F2618" s="12" t="s">
        <v>12341</v>
      </c>
      <c r="G2618" s="13" t="s">
        <v>82</v>
      </c>
      <c r="H2618" s="13"/>
      <c r="I2618" s="13" t="s">
        <v>293</v>
      </c>
      <c r="J2618" s="13" t="s">
        <v>27</v>
      </c>
      <c r="K2618" s="13" t="s">
        <v>28</v>
      </c>
      <c r="L2618" s="13" t="s">
        <v>43</v>
      </c>
      <c r="M2618" s="12" t="s">
        <v>44</v>
      </c>
      <c r="N2618" s="12" t="s">
        <v>31</v>
      </c>
      <c r="O2618" s="13" t="s">
        <v>32</v>
      </c>
      <c r="P2618" s="13"/>
      <c r="Q2618" s="21">
        <v>45204.6592361111</v>
      </c>
      <c r="R2618" s="13" t="s">
        <v>46</v>
      </c>
      <c r="S2618" s="22" t="s">
        <v>12342</v>
      </c>
      <c r="T2618" s="12" t="s">
        <v>12343</v>
      </c>
    </row>
    <row r="2619" customHeight="1" spans="1:20">
      <c r="A2619" s="10">
        <v>45204</v>
      </c>
      <c r="B2619" s="12" t="s">
        <v>12344</v>
      </c>
      <c r="C2619" s="12" t="s">
        <v>8476</v>
      </c>
      <c r="D2619" s="13"/>
      <c r="E2619" s="12" t="str">
        <f>"13135825872"</f>
        <v>13135825872</v>
      </c>
      <c r="F2619" s="12" t="s">
        <v>12345</v>
      </c>
      <c r="G2619" s="13" t="s">
        <v>53</v>
      </c>
      <c r="H2619" s="13"/>
      <c r="I2619" s="13" t="s">
        <v>293</v>
      </c>
      <c r="J2619" s="13" t="s">
        <v>27</v>
      </c>
      <c r="K2619" s="13" t="s">
        <v>28</v>
      </c>
      <c r="L2619" s="13" t="s">
        <v>43</v>
      </c>
      <c r="M2619" s="12" t="s">
        <v>44</v>
      </c>
      <c r="N2619" s="12" t="s">
        <v>31</v>
      </c>
      <c r="O2619" s="13" t="s">
        <v>32</v>
      </c>
      <c r="P2619" s="13"/>
      <c r="Q2619" s="21">
        <v>45204.6776273148</v>
      </c>
      <c r="R2619" s="13" t="s">
        <v>46</v>
      </c>
      <c r="S2619" s="22" t="s">
        <v>12346</v>
      </c>
      <c r="T2619" s="12" t="s">
        <v>12347</v>
      </c>
    </row>
    <row r="2620" customHeight="1" spans="1:20">
      <c r="A2620" s="10">
        <v>45204</v>
      </c>
      <c r="B2620" s="12" t="s">
        <v>12348</v>
      </c>
      <c r="C2620" s="12" t="s">
        <v>6506</v>
      </c>
      <c r="D2620" s="13"/>
      <c r="E2620" s="12" t="str">
        <f>"18672102353"</f>
        <v>18672102353</v>
      </c>
      <c r="F2620" s="12" t="s">
        <v>12349</v>
      </c>
      <c r="G2620" s="13" t="s">
        <v>130</v>
      </c>
      <c r="H2620" s="13"/>
      <c r="I2620" s="13" t="s">
        <v>149</v>
      </c>
      <c r="J2620" s="13" t="s">
        <v>27</v>
      </c>
      <c r="K2620" s="13" t="s">
        <v>28</v>
      </c>
      <c r="L2620" s="13" t="s">
        <v>43</v>
      </c>
      <c r="M2620" s="12" t="s">
        <v>44</v>
      </c>
      <c r="N2620" s="12" t="s">
        <v>208</v>
      </c>
      <c r="O2620" s="13" t="s">
        <v>32</v>
      </c>
      <c r="P2620" s="13"/>
      <c r="Q2620" s="21">
        <v>45204.7258564815</v>
      </c>
      <c r="R2620" s="13" t="s">
        <v>46</v>
      </c>
      <c r="S2620" s="22" t="s">
        <v>12350</v>
      </c>
      <c r="T2620" s="12"/>
    </row>
    <row r="2621" customHeight="1" spans="1:20">
      <c r="A2621" s="10">
        <v>45204</v>
      </c>
      <c r="B2621" s="12" t="s">
        <v>12351</v>
      </c>
      <c r="C2621" s="12" t="s">
        <v>6506</v>
      </c>
      <c r="D2621" s="13"/>
      <c r="E2621" s="12" t="str">
        <f>"13040974615"</f>
        <v>13040974615</v>
      </c>
      <c r="F2621" s="12" t="s">
        <v>12352</v>
      </c>
      <c r="G2621" s="13" t="s">
        <v>130</v>
      </c>
      <c r="H2621" s="13"/>
      <c r="I2621" s="13" t="s">
        <v>63</v>
      </c>
      <c r="J2621" s="13" t="s">
        <v>27</v>
      </c>
      <c r="K2621" s="13" t="s">
        <v>28</v>
      </c>
      <c r="L2621" s="13" t="s">
        <v>43</v>
      </c>
      <c r="M2621" s="12" t="s">
        <v>44</v>
      </c>
      <c r="N2621" s="12" t="s">
        <v>208</v>
      </c>
      <c r="O2621" s="13" t="s">
        <v>32</v>
      </c>
      <c r="P2621" s="13"/>
      <c r="Q2621" s="21">
        <v>45204.7120023148</v>
      </c>
      <c r="R2621" s="13" t="s">
        <v>46</v>
      </c>
      <c r="S2621" s="22" t="s">
        <v>12353</v>
      </c>
      <c r="T2621" s="12"/>
    </row>
    <row r="2622" customHeight="1" spans="1:20">
      <c r="A2622" s="10">
        <v>45204</v>
      </c>
      <c r="B2622" s="12" t="s">
        <v>12354</v>
      </c>
      <c r="C2622" s="12" t="s">
        <v>6506</v>
      </c>
      <c r="D2622" s="13"/>
      <c r="E2622" s="12" t="str">
        <f>"15549293112"</f>
        <v>15549293112</v>
      </c>
      <c r="F2622" s="12" t="s">
        <v>12355</v>
      </c>
      <c r="G2622" s="13" t="s">
        <v>53</v>
      </c>
      <c r="H2622" s="13"/>
      <c r="I2622" s="13" t="s">
        <v>12356</v>
      </c>
      <c r="J2622" s="13" t="s">
        <v>27</v>
      </c>
      <c r="K2622" s="13" t="s">
        <v>28</v>
      </c>
      <c r="L2622" s="13" t="s">
        <v>43</v>
      </c>
      <c r="M2622" s="12" t="s">
        <v>30</v>
      </c>
      <c r="N2622" s="12" t="s">
        <v>208</v>
      </c>
      <c r="O2622" s="13" t="s">
        <v>32</v>
      </c>
      <c r="P2622" s="13"/>
      <c r="Q2622" s="13"/>
      <c r="R2622" s="13" t="s">
        <v>12356</v>
      </c>
      <c r="S2622" s="12" t="s">
        <v>12357</v>
      </c>
      <c r="T2622" s="12"/>
    </row>
    <row r="2623" customHeight="1" spans="1:20">
      <c r="A2623" s="10">
        <v>45204</v>
      </c>
      <c r="B2623" s="12" t="s">
        <v>12358</v>
      </c>
      <c r="C2623" s="12" t="s">
        <v>6506</v>
      </c>
      <c r="D2623" s="13"/>
      <c r="E2623" s="12" t="str">
        <f>"18672654943"</f>
        <v>18672654943</v>
      </c>
      <c r="F2623" s="12" t="s">
        <v>12359</v>
      </c>
      <c r="G2623" s="13" t="s">
        <v>82</v>
      </c>
      <c r="H2623" s="13"/>
      <c r="I2623" s="13" t="s">
        <v>384</v>
      </c>
      <c r="J2623" s="13" t="s">
        <v>27</v>
      </c>
      <c r="K2623" s="13" t="s">
        <v>28</v>
      </c>
      <c r="L2623" s="13" t="s">
        <v>43</v>
      </c>
      <c r="M2623" s="12" t="s">
        <v>30</v>
      </c>
      <c r="N2623" s="12" t="s">
        <v>208</v>
      </c>
      <c r="O2623" s="13" t="s">
        <v>32</v>
      </c>
      <c r="P2623" s="13"/>
      <c r="Q2623" s="21">
        <v>45204.7135069444</v>
      </c>
      <c r="R2623" s="13" t="s">
        <v>46</v>
      </c>
      <c r="S2623" s="22" t="s">
        <v>12360</v>
      </c>
      <c r="T2623" s="12"/>
    </row>
    <row r="2624" customHeight="1" spans="1:20">
      <c r="A2624" s="10">
        <v>45204</v>
      </c>
      <c r="B2624" s="12" t="s">
        <v>12361</v>
      </c>
      <c r="C2624" s="12" t="s">
        <v>9229</v>
      </c>
      <c r="D2624" s="13"/>
      <c r="E2624" s="12" t="str">
        <f>"17671275882"</f>
        <v>17671275882</v>
      </c>
      <c r="F2624" s="12" t="s">
        <v>12362</v>
      </c>
      <c r="G2624" s="13" t="s">
        <v>130</v>
      </c>
      <c r="H2624" s="13"/>
      <c r="I2624" s="13" t="s">
        <v>511</v>
      </c>
      <c r="J2624" s="13" t="s">
        <v>27</v>
      </c>
      <c r="K2624" s="13" t="s">
        <v>28</v>
      </c>
      <c r="L2624" s="13" t="s">
        <v>43</v>
      </c>
      <c r="M2624" s="12" t="s">
        <v>30</v>
      </c>
      <c r="N2624" s="12" t="s">
        <v>208</v>
      </c>
      <c r="O2624" s="13" t="s">
        <v>32</v>
      </c>
      <c r="P2624" s="13"/>
      <c r="Q2624" s="21">
        <v>45204.5940740741</v>
      </c>
      <c r="R2624" s="13" t="s">
        <v>46</v>
      </c>
      <c r="S2624" s="22" t="s">
        <v>12363</v>
      </c>
      <c r="T2624" s="12"/>
    </row>
    <row r="2625" customHeight="1" spans="1:20">
      <c r="A2625" s="10">
        <v>45204</v>
      </c>
      <c r="B2625" s="12" t="s">
        <v>12364</v>
      </c>
      <c r="C2625" s="12" t="s">
        <v>6506</v>
      </c>
      <c r="D2625" s="13"/>
      <c r="E2625" s="12" t="str">
        <f>"13117292440"</f>
        <v>13117292440</v>
      </c>
      <c r="F2625" s="12" t="s">
        <v>12365</v>
      </c>
      <c r="G2625" s="13" t="s">
        <v>69</v>
      </c>
      <c r="H2625" s="13"/>
      <c r="I2625" s="13" t="s">
        <v>111</v>
      </c>
      <c r="J2625" s="13" t="s">
        <v>27</v>
      </c>
      <c r="K2625" s="13" t="s">
        <v>28</v>
      </c>
      <c r="L2625" s="13" t="s">
        <v>43</v>
      </c>
      <c r="M2625" s="12" t="s">
        <v>30</v>
      </c>
      <c r="N2625" s="12" t="s">
        <v>208</v>
      </c>
      <c r="O2625" s="13" t="s">
        <v>32</v>
      </c>
      <c r="P2625" s="13"/>
      <c r="Q2625" s="21">
        <v>45204.6133449074</v>
      </c>
      <c r="R2625" s="13" t="s">
        <v>46</v>
      </c>
      <c r="S2625" s="22" t="s">
        <v>12366</v>
      </c>
      <c r="T2625" s="12"/>
    </row>
    <row r="2626" customHeight="1" spans="1:20">
      <c r="A2626" s="10">
        <v>45204</v>
      </c>
      <c r="B2626" s="12" t="s">
        <v>12367</v>
      </c>
      <c r="C2626" s="12" t="s">
        <v>6506</v>
      </c>
      <c r="D2626" s="13"/>
      <c r="E2626" s="12" t="str">
        <f>"13135813931"</f>
        <v>13135813931</v>
      </c>
      <c r="F2626" s="12" t="s">
        <v>12368</v>
      </c>
      <c r="G2626" s="13" t="s">
        <v>53</v>
      </c>
      <c r="H2626" s="13"/>
      <c r="I2626" s="13" t="s">
        <v>97</v>
      </c>
      <c r="J2626" s="13" t="s">
        <v>27</v>
      </c>
      <c r="K2626" s="13" t="s">
        <v>28</v>
      </c>
      <c r="L2626" s="13" t="s">
        <v>43</v>
      </c>
      <c r="M2626" s="12" t="s">
        <v>30</v>
      </c>
      <c r="N2626" s="12" t="s">
        <v>208</v>
      </c>
      <c r="O2626" s="13" t="s">
        <v>32</v>
      </c>
      <c r="P2626" s="13"/>
      <c r="Q2626" s="21">
        <v>45204.4224305556</v>
      </c>
      <c r="R2626" s="13" t="s">
        <v>46</v>
      </c>
      <c r="S2626" s="22" t="s">
        <v>12369</v>
      </c>
      <c r="T2626" s="12"/>
    </row>
    <row r="2627" customHeight="1" spans="1:20">
      <c r="A2627" s="10">
        <v>45204</v>
      </c>
      <c r="B2627" s="12" t="s">
        <v>12370</v>
      </c>
      <c r="C2627" s="12" t="s">
        <v>6506</v>
      </c>
      <c r="D2627" s="13"/>
      <c r="E2627" s="12" t="str">
        <f>"15549359008"</f>
        <v>15549359008</v>
      </c>
      <c r="F2627" s="12" t="s">
        <v>12371</v>
      </c>
      <c r="G2627" s="13" t="s">
        <v>130</v>
      </c>
      <c r="H2627" s="13" t="s">
        <v>148</v>
      </c>
      <c r="I2627" s="13" t="s">
        <v>864</v>
      </c>
      <c r="J2627" s="13" t="s">
        <v>27</v>
      </c>
      <c r="K2627" s="13" t="s">
        <v>28</v>
      </c>
      <c r="L2627" s="13" t="s">
        <v>43</v>
      </c>
      <c r="M2627" s="12" t="s">
        <v>44</v>
      </c>
      <c r="N2627" s="12" t="s">
        <v>208</v>
      </c>
      <c r="O2627" s="13" t="s">
        <v>32</v>
      </c>
      <c r="P2627" s="13"/>
      <c r="Q2627" s="21">
        <v>45204.4078935185</v>
      </c>
      <c r="R2627" s="13" t="s">
        <v>46</v>
      </c>
      <c r="S2627" s="22" t="s">
        <v>12372</v>
      </c>
      <c r="T2627" s="12"/>
    </row>
    <row r="2628" customHeight="1" spans="1:20">
      <c r="A2628" s="10">
        <v>45204</v>
      </c>
      <c r="B2628" s="12" t="s">
        <v>12373</v>
      </c>
      <c r="C2628" s="12" t="s">
        <v>6506</v>
      </c>
      <c r="D2628" s="13"/>
      <c r="E2628" s="12" t="str">
        <f>"15629343669"</f>
        <v>15629343669</v>
      </c>
      <c r="F2628" s="12" t="s">
        <v>12374</v>
      </c>
      <c r="G2628" s="13" t="s">
        <v>41</v>
      </c>
      <c r="H2628" s="13"/>
      <c r="I2628" s="13" t="s">
        <v>864</v>
      </c>
      <c r="J2628" s="13" t="s">
        <v>27</v>
      </c>
      <c r="K2628" s="13" t="s">
        <v>28</v>
      </c>
      <c r="L2628" s="13" t="s">
        <v>43</v>
      </c>
      <c r="M2628" s="12" t="s">
        <v>30</v>
      </c>
      <c r="N2628" s="12" t="s">
        <v>208</v>
      </c>
      <c r="O2628" s="13" t="s">
        <v>32</v>
      </c>
      <c r="P2628" s="13"/>
      <c r="Q2628" s="21">
        <v>45204.4022800926</v>
      </c>
      <c r="R2628" s="13" t="s">
        <v>46</v>
      </c>
      <c r="S2628" s="22" t="s">
        <v>12375</v>
      </c>
      <c r="T2628" s="12"/>
    </row>
    <row r="2629" customHeight="1" spans="1:20">
      <c r="A2629" s="10">
        <v>45204</v>
      </c>
      <c r="B2629" s="12" t="s">
        <v>12376</v>
      </c>
      <c r="C2629" s="12" t="s">
        <v>6506</v>
      </c>
      <c r="D2629" s="13"/>
      <c r="E2629" s="12" t="str">
        <f>"18694084873"</f>
        <v>18694084873</v>
      </c>
      <c r="F2629" s="12" t="s">
        <v>12377</v>
      </c>
      <c r="G2629" s="13" t="s">
        <v>41</v>
      </c>
      <c r="H2629" s="13"/>
      <c r="I2629" s="13" t="s">
        <v>490</v>
      </c>
      <c r="J2629" s="13" t="s">
        <v>27</v>
      </c>
      <c r="K2629" s="13" t="s">
        <v>28</v>
      </c>
      <c r="L2629" s="13" t="s">
        <v>43</v>
      </c>
      <c r="M2629" s="12" t="s">
        <v>30</v>
      </c>
      <c r="N2629" s="12" t="s">
        <v>208</v>
      </c>
      <c r="O2629" s="13" t="s">
        <v>32</v>
      </c>
      <c r="P2629" s="13"/>
      <c r="Q2629" s="21">
        <v>45204.468912037</v>
      </c>
      <c r="R2629" s="13" t="s">
        <v>46</v>
      </c>
      <c r="S2629" s="22" t="s">
        <v>12378</v>
      </c>
      <c r="T2629" s="12"/>
    </row>
    <row r="2630" customHeight="1" spans="1:20">
      <c r="A2630" s="10">
        <v>45204</v>
      </c>
      <c r="B2630" s="12" t="s">
        <v>12379</v>
      </c>
      <c r="C2630" s="12" t="s">
        <v>6495</v>
      </c>
      <c r="D2630" s="13"/>
      <c r="E2630" s="12" t="str">
        <f>"13177085131"</f>
        <v>13177085131</v>
      </c>
      <c r="F2630" s="12" t="s">
        <v>12380</v>
      </c>
      <c r="G2630" s="13" t="s">
        <v>25</v>
      </c>
      <c r="H2630" s="13"/>
      <c r="I2630" s="13" t="str">
        <f t="shared" ref="I2630:I2633" si="3">"10015"</f>
        <v>10015</v>
      </c>
      <c r="J2630" s="13" t="s">
        <v>27</v>
      </c>
      <c r="K2630" s="13" t="s">
        <v>28</v>
      </c>
      <c r="L2630" s="13" t="s">
        <v>29</v>
      </c>
      <c r="M2630" s="12" t="s">
        <v>30</v>
      </c>
      <c r="N2630" s="12" t="s">
        <v>31</v>
      </c>
      <c r="O2630" s="13" t="s">
        <v>32</v>
      </c>
      <c r="P2630" s="13"/>
      <c r="Q2630" s="21">
        <v>45204.7157060185</v>
      </c>
      <c r="R2630" s="13" t="s">
        <v>34</v>
      </c>
      <c r="S2630" s="22" t="s">
        <v>12381</v>
      </c>
      <c r="T2630" s="12"/>
    </row>
    <row r="2631" customHeight="1" spans="1:20">
      <c r="A2631" s="10">
        <v>45204</v>
      </c>
      <c r="B2631" s="12" t="s">
        <v>12382</v>
      </c>
      <c r="C2631" s="12" t="s">
        <v>6495</v>
      </c>
      <c r="D2631" s="13"/>
      <c r="E2631" s="12" t="str">
        <f>"18672659295"</f>
        <v>18672659295</v>
      </c>
      <c r="F2631" s="12" t="s">
        <v>11022</v>
      </c>
      <c r="G2631" s="13" t="s">
        <v>41</v>
      </c>
      <c r="H2631" s="13" t="s">
        <v>110</v>
      </c>
      <c r="I2631" s="13" t="str">
        <f t="shared" si="3"/>
        <v>10015</v>
      </c>
      <c r="J2631" s="13" t="s">
        <v>27</v>
      </c>
      <c r="K2631" s="13" t="s">
        <v>76</v>
      </c>
      <c r="L2631" s="13" t="s">
        <v>29</v>
      </c>
      <c r="M2631" s="12" t="s">
        <v>30</v>
      </c>
      <c r="N2631" s="12" t="s">
        <v>31</v>
      </c>
      <c r="O2631" s="13" t="s">
        <v>32</v>
      </c>
      <c r="P2631" s="13"/>
      <c r="Q2631" s="21">
        <v>45204.5862615741</v>
      </c>
      <c r="R2631" s="13" t="s">
        <v>34</v>
      </c>
      <c r="S2631" s="22" t="s">
        <v>12383</v>
      </c>
      <c r="T2631" s="12"/>
    </row>
    <row r="2632" customHeight="1" spans="1:20">
      <c r="A2632" s="10">
        <v>45204</v>
      </c>
      <c r="B2632" s="12" t="s">
        <v>12384</v>
      </c>
      <c r="C2632" s="12" t="s">
        <v>6495</v>
      </c>
      <c r="D2632" s="13"/>
      <c r="E2632" s="12" t="str">
        <f>"18695064066"</f>
        <v>18695064066</v>
      </c>
      <c r="F2632" s="12" t="s">
        <v>12385</v>
      </c>
      <c r="G2632" s="13" t="s">
        <v>25</v>
      </c>
      <c r="H2632" s="13"/>
      <c r="I2632" s="13" t="str">
        <f t="shared" si="3"/>
        <v>10015</v>
      </c>
      <c r="J2632" s="13" t="s">
        <v>27</v>
      </c>
      <c r="K2632" s="13" t="s">
        <v>76</v>
      </c>
      <c r="L2632" s="13" t="s">
        <v>29</v>
      </c>
      <c r="M2632" s="12" t="s">
        <v>30</v>
      </c>
      <c r="N2632" s="12" t="s">
        <v>31</v>
      </c>
      <c r="O2632" s="13" t="s">
        <v>32</v>
      </c>
      <c r="P2632" s="13"/>
      <c r="Q2632" s="21">
        <v>45204.4253819444</v>
      </c>
      <c r="R2632" s="13" t="s">
        <v>34</v>
      </c>
      <c r="S2632" s="22" t="s">
        <v>12386</v>
      </c>
      <c r="T2632" s="12"/>
    </row>
    <row r="2633" customHeight="1" spans="1:20">
      <c r="A2633" s="10">
        <v>45204</v>
      </c>
      <c r="B2633" s="12" t="s">
        <v>12387</v>
      </c>
      <c r="C2633" s="12" t="s">
        <v>6495</v>
      </c>
      <c r="D2633" s="13"/>
      <c r="E2633" s="12" t="str">
        <f>"18671761625"</f>
        <v>18671761625</v>
      </c>
      <c r="F2633" s="12" t="s">
        <v>12388</v>
      </c>
      <c r="G2633" s="13" t="s">
        <v>130</v>
      </c>
      <c r="H2633" s="13"/>
      <c r="I2633" s="13" t="str">
        <f t="shared" si="3"/>
        <v>10015</v>
      </c>
      <c r="J2633" s="13" t="s">
        <v>27</v>
      </c>
      <c r="K2633" s="13" t="s">
        <v>28</v>
      </c>
      <c r="L2633" s="13" t="s">
        <v>29</v>
      </c>
      <c r="M2633" s="12" t="s">
        <v>30</v>
      </c>
      <c r="N2633" s="12" t="s">
        <v>31</v>
      </c>
      <c r="O2633" s="13" t="s">
        <v>32</v>
      </c>
      <c r="P2633" s="13"/>
      <c r="Q2633" s="21">
        <v>45204.5948958333</v>
      </c>
      <c r="R2633" s="13" t="s">
        <v>34</v>
      </c>
      <c r="S2633" s="22" t="s">
        <v>12389</v>
      </c>
      <c r="T2633" s="12"/>
    </row>
    <row r="2634" customHeight="1" spans="1:20">
      <c r="A2634" s="10">
        <v>45204</v>
      </c>
      <c r="B2634" s="12" t="s">
        <v>12390</v>
      </c>
      <c r="C2634" s="12" t="s">
        <v>6506</v>
      </c>
      <c r="D2634" s="13"/>
      <c r="E2634" s="12" t="str">
        <f>"15549326888"</f>
        <v>15549326888</v>
      </c>
      <c r="F2634" s="12" t="s">
        <v>12391</v>
      </c>
      <c r="G2634" s="13" t="s">
        <v>62</v>
      </c>
      <c r="H2634" s="13"/>
      <c r="I2634" s="13" t="s">
        <v>1181</v>
      </c>
      <c r="J2634" s="13" t="s">
        <v>27</v>
      </c>
      <c r="K2634" s="13" t="s">
        <v>28</v>
      </c>
      <c r="L2634" s="13" t="s">
        <v>43</v>
      </c>
      <c r="M2634" s="12" t="s">
        <v>44</v>
      </c>
      <c r="N2634" s="12" t="s">
        <v>208</v>
      </c>
      <c r="O2634" s="13" t="s">
        <v>32</v>
      </c>
      <c r="P2634" s="13"/>
      <c r="Q2634" s="21">
        <v>45204.6100578704</v>
      </c>
      <c r="R2634" s="13" t="s">
        <v>46</v>
      </c>
      <c r="S2634" s="22" t="s">
        <v>12392</v>
      </c>
      <c r="T2634" s="12" t="s">
        <v>12393</v>
      </c>
    </row>
    <row r="2635" customHeight="1" spans="1:20">
      <c r="A2635" s="10">
        <v>45204</v>
      </c>
      <c r="B2635" s="12" t="s">
        <v>12394</v>
      </c>
      <c r="C2635" s="12" t="s">
        <v>6506</v>
      </c>
      <c r="D2635" s="13"/>
      <c r="E2635" s="12" t="str">
        <f>"18695076218"</f>
        <v>18695076218</v>
      </c>
      <c r="F2635" s="12" t="s">
        <v>12395</v>
      </c>
      <c r="G2635" s="13" t="s">
        <v>41</v>
      </c>
      <c r="H2635" s="13"/>
      <c r="I2635" s="13" t="s">
        <v>90</v>
      </c>
      <c r="J2635" s="13" t="s">
        <v>27</v>
      </c>
      <c r="K2635" s="13" t="s">
        <v>28</v>
      </c>
      <c r="L2635" s="13" t="s">
        <v>43</v>
      </c>
      <c r="M2635" s="12" t="s">
        <v>30</v>
      </c>
      <c r="N2635" s="12" t="s">
        <v>208</v>
      </c>
      <c r="O2635" s="13" t="s">
        <v>32</v>
      </c>
      <c r="P2635" s="13"/>
      <c r="Q2635" s="21">
        <v>45204.6508449074</v>
      </c>
      <c r="R2635" s="13" t="s">
        <v>46</v>
      </c>
      <c r="S2635" s="22" t="s">
        <v>12396</v>
      </c>
      <c r="T2635" s="12" t="s">
        <v>12397</v>
      </c>
    </row>
    <row r="2636" customHeight="1" spans="1:20">
      <c r="A2636" s="10">
        <v>45204</v>
      </c>
      <c r="B2636" s="12" t="s">
        <v>12398</v>
      </c>
      <c r="C2636" s="12" t="s">
        <v>6506</v>
      </c>
      <c r="D2636" s="13"/>
      <c r="E2636" s="12" t="str">
        <f>"18607208355"</f>
        <v>18607208355</v>
      </c>
      <c r="F2636" s="12" t="s">
        <v>12399</v>
      </c>
      <c r="G2636" s="13" t="s">
        <v>62</v>
      </c>
      <c r="H2636" s="13" t="s">
        <v>148</v>
      </c>
      <c r="I2636" s="13" t="s">
        <v>2203</v>
      </c>
      <c r="J2636" s="13" t="s">
        <v>27</v>
      </c>
      <c r="K2636" s="13" t="s">
        <v>28</v>
      </c>
      <c r="L2636" s="13" t="s">
        <v>43</v>
      </c>
      <c r="M2636" s="12" t="s">
        <v>44</v>
      </c>
      <c r="N2636" s="12" t="s">
        <v>208</v>
      </c>
      <c r="O2636" s="13" t="s">
        <v>32</v>
      </c>
      <c r="P2636" s="13"/>
      <c r="Q2636" s="21">
        <v>45204.5912847222</v>
      </c>
      <c r="R2636" s="13" t="s">
        <v>46</v>
      </c>
      <c r="S2636" s="22" t="s">
        <v>12400</v>
      </c>
      <c r="T2636" s="12" t="s">
        <v>12401</v>
      </c>
    </row>
    <row r="2637" customHeight="1" spans="1:20">
      <c r="A2637" s="10">
        <v>45204</v>
      </c>
      <c r="B2637" s="12" t="s">
        <v>12402</v>
      </c>
      <c r="C2637" s="12" t="s">
        <v>6506</v>
      </c>
      <c r="D2637" s="13"/>
      <c r="E2637" s="12" t="str">
        <f>"18694095292"</f>
        <v>18694095292</v>
      </c>
      <c r="F2637" s="12" t="s">
        <v>12403</v>
      </c>
      <c r="G2637" s="13" t="s">
        <v>69</v>
      </c>
      <c r="H2637" s="13"/>
      <c r="I2637" s="13" t="s">
        <v>337</v>
      </c>
      <c r="J2637" s="13" t="s">
        <v>27</v>
      </c>
      <c r="K2637" s="13" t="s">
        <v>28</v>
      </c>
      <c r="L2637" s="13" t="s">
        <v>43</v>
      </c>
      <c r="M2637" s="12" t="s">
        <v>44</v>
      </c>
      <c r="N2637" s="12" t="s">
        <v>208</v>
      </c>
      <c r="O2637" s="13" t="s">
        <v>32</v>
      </c>
      <c r="P2637" s="13"/>
      <c r="Q2637" s="21">
        <v>45204.6096875</v>
      </c>
      <c r="R2637" s="13" t="s">
        <v>46</v>
      </c>
      <c r="S2637" s="22" t="s">
        <v>12404</v>
      </c>
      <c r="T2637" s="12" t="s">
        <v>12405</v>
      </c>
    </row>
    <row r="2638" customHeight="1" spans="1:20">
      <c r="A2638" s="10">
        <v>45204</v>
      </c>
      <c r="B2638" s="12" t="s">
        <v>12406</v>
      </c>
      <c r="C2638" s="12" t="s">
        <v>6506</v>
      </c>
      <c r="D2638" s="13"/>
      <c r="E2638" s="12" t="str">
        <f>"18695077774"</f>
        <v>18695077774</v>
      </c>
      <c r="F2638" s="12" t="s">
        <v>12407</v>
      </c>
      <c r="G2638" s="13" t="s">
        <v>62</v>
      </c>
      <c r="H2638" s="13"/>
      <c r="I2638" s="13" t="s">
        <v>1842</v>
      </c>
      <c r="J2638" s="13" t="s">
        <v>27</v>
      </c>
      <c r="K2638" s="13" t="s">
        <v>28</v>
      </c>
      <c r="L2638" s="13" t="s">
        <v>43</v>
      </c>
      <c r="M2638" s="12" t="s">
        <v>44</v>
      </c>
      <c r="N2638" s="12" t="s">
        <v>208</v>
      </c>
      <c r="O2638" s="13" t="s">
        <v>32</v>
      </c>
      <c r="P2638" s="13"/>
      <c r="Q2638" s="21">
        <v>45204.7033796296</v>
      </c>
      <c r="R2638" s="13" t="s">
        <v>46</v>
      </c>
      <c r="S2638" s="22" t="s">
        <v>12408</v>
      </c>
      <c r="T2638" s="12" t="s">
        <v>12409</v>
      </c>
    </row>
    <row r="2639" customHeight="1" spans="1:20">
      <c r="A2639" s="10">
        <v>45204</v>
      </c>
      <c r="B2639" s="12" t="s">
        <v>12410</v>
      </c>
      <c r="C2639" s="12" t="s">
        <v>6728</v>
      </c>
      <c r="D2639" s="13"/>
      <c r="E2639" s="12" t="str">
        <f>"18672655605"</f>
        <v>18672655605</v>
      </c>
      <c r="F2639" s="12" t="s">
        <v>12411</v>
      </c>
      <c r="G2639" s="13" t="s">
        <v>41</v>
      </c>
      <c r="H2639" s="13" t="s">
        <v>148</v>
      </c>
      <c r="I2639" s="13" t="s">
        <v>207</v>
      </c>
      <c r="J2639" s="13" t="s">
        <v>27</v>
      </c>
      <c r="K2639" s="13" t="s">
        <v>28</v>
      </c>
      <c r="L2639" s="13" t="s">
        <v>43</v>
      </c>
      <c r="M2639" s="12" t="s">
        <v>30</v>
      </c>
      <c r="N2639" s="12" t="s">
        <v>208</v>
      </c>
      <c r="O2639" s="13" t="s">
        <v>32</v>
      </c>
      <c r="P2639" s="13"/>
      <c r="Q2639" s="21">
        <v>45204.5923032407</v>
      </c>
      <c r="R2639" s="13" t="s">
        <v>46</v>
      </c>
      <c r="S2639" s="22" t="s">
        <v>12412</v>
      </c>
      <c r="T2639" s="12" t="s">
        <v>12413</v>
      </c>
    </row>
    <row r="2640" customHeight="1" spans="1:20">
      <c r="A2640" s="10">
        <v>45204</v>
      </c>
      <c r="B2640" s="12" t="s">
        <v>12414</v>
      </c>
      <c r="C2640" s="12" t="s">
        <v>9287</v>
      </c>
      <c r="D2640" s="13"/>
      <c r="E2640" s="12" t="str">
        <f>"13907207793"</f>
        <v>13907207793</v>
      </c>
      <c r="F2640" s="12" t="s">
        <v>12415</v>
      </c>
      <c r="G2640" s="13" t="s">
        <v>82</v>
      </c>
      <c r="H2640" s="13"/>
      <c r="I2640" s="13" t="s">
        <v>732</v>
      </c>
      <c r="J2640" s="13" t="s">
        <v>27</v>
      </c>
      <c r="K2640" s="13" t="s">
        <v>28</v>
      </c>
      <c r="L2640" s="13" t="s">
        <v>43</v>
      </c>
      <c r="M2640" s="12" t="s">
        <v>44</v>
      </c>
      <c r="N2640" s="12" t="s">
        <v>31</v>
      </c>
      <c r="O2640" s="13" t="s">
        <v>32</v>
      </c>
      <c r="P2640" s="13" t="s">
        <v>6656</v>
      </c>
      <c r="Q2640" s="21">
        <v>45204.3836689815</v>
      </c>
      <c r="R2640" s="13" t="s">
        <v>46</v>
      </c>
      <c r="S2640" s="22" t="s">
        <v>12416</v>
      </c>
      <c r="T2640" s="12" t="s">
        <v>12417</v>
      </c>
    </row>
    <row r="2641" customHeight="1" spans="1:20">
      <c r="A2641" s="10">
        <v>45204</v>
      </c>
      <c r="B2641" s="12" t="s">
        <v>12418</v>
      </c>
      <c r="C2641" s="12" t="s">
        <v>9304</v>
      </c>
      <c r="D2641" s="13"/>
      <c r="E2641" s="12" t="str">
        <f>"18071914720"</f>
        <v>18071914720</v>
      </c>
      <c r="F2641" s="12" t="s">
        <v>12419</v>
      </c>
      <c r="G2641" s="13" t="s">
        <v>82</v>
      </c>
      <c r="H2641" s="13"/>
      <c r="I2641" s="13" t="s">
        <v>111</v>
      </c>
      <c r="J2641" s="13" t="s">
        <v>27</v>
      </c>
      <c r="K2641" s="13" t="s">
        <v>28</v>
      </c>
      <c r="L2641" s="13" t="s">
        <v>43</v>
      </c>
      <c r="M2641" s="12" t="s">
        <v>44</v>
      </c>
      <c r="N2641" s="12" t="s">
        <v>31</v>
      </c>
      <c r="O2641" s="13" t="s">
        <v>32</v>
      </c>
      <c r="P2641" s="13" t="s">
        <v>6656</v>
      </c>
      <c r="Q2641" s="21">
        <v>45204.4683796296</v>
      </c>
      <c r="R2641" s="13" t="s">
        <v>46</v>
      </c>
      <c r="S2641" s="22" t="s">
        <v>12420</v>
      </c>
      <c r="T2641" s="12" t="s">
        <v>12421</v>
      </c>
    </row>
    <row r="2642" customHeight="1" spans="1:20">
      <c r="A2642" s="10">
        <v>45204</v>
      </c>
      <c r="B2642" s="12" t="s">
        <v>12422</v>
      </c>
      <c r="C2642" s="12" t="s">
        <v>9692</v>
      </c>
      <c r="D2642" s="13"/>
      <c r="E2642" s="12" t="str">
        <f>"17683163458"</f>
        <v>17683163458</v>
      </c>
      <c r="F2642" s="12" t="s">
        <v>12423</v>
      </c>
      <c r="G2642" s="13" t="s">
        <v>41</v>
      </c>
      <c r="H2642" s="13"/>
      <c r="I2642" s="13" t="s">
        <v>277</v>
      </c>
      <c r="J2642" s="13" t="s">
        <v>27</v>
      </c>
      <c r="K2642" s="13" t="s">
        <v>28</v>
      </c>
      <c r="L2642" s="13" t="s">
        <v>43</v>
      </c>
      <c r="M2642" s="12" t="s">
        <v>30</v>
      </c>
      <c r="N2642" s="12" t="s">
        <v>31</v>
      </c>
      <c r="O2642" s="13" t="s">
        <v>32</v>
      </c>
      <c r="P2642" s="13" t="s">
        <v>6656</v>
      </c>
      <c r="Q2642" s="21">
        <v>45204.419375</v>
      </c>
      <c r="R2642" s="13" t="s">
        <v>46</v>
      </c>
      <c r="S2642" s="22" t="s">
        <v>12424</v>
      </c>
      <c r="T2642" s="12" t="s">
        <v>12425</v>
      </c>
    </row>
    <row r="2643" customHeight="1" spans="1:20">
      <c r="A2643" s="10">
        <v>45204</v>
      </c>
      <c r="B2643" s="12" t="s">
        <v>12426</v>
      </c>
      <c r="C2643" s="12" t="s">
        <v>8242</v>
      </c>
      <c r="D2643" s="13"/>
      <c r="E2643" s="12" t="str">
        <f>"15607201561"</f>
        <v>15607201561</v>
      </c>
      <c r="F2643" s="12" t="s">
        <v>12427</v>
      </c>
      <c r="G2643" s="13" t="s">
        <v>41</v>
      </c>
      <c r="H2643" s="13"/>
      <c r="I2643" s="13" t="str">
        <f t="shared" ref="I2643:I2645" si="4">"10015"</f>
        <v>10015</v>
      </c>
      <c r="J2643" s="13" t="s">
        <v>27</v>
      </c>
      <c r="K2643" s="13" t="s">
        <v>76</v>
      </c>
      <c r="L2643" s="13" t="s">
        <v>29</v>
      </c>
      <c r="M2643" s="12" t="s">
        <v>30</v>
      </c>
      <c r="N2643" s="12" t="s">
        <v>31</v>
      </c>
      <c r="O2643" s="13" t="s">
        <v>32</v>
      </c>
      <c r="P2643" s="13" t="s">
        <v>6656</v>
      </c>
      <c r="Q2643" s="21">
        <v>45204.7299768518</v>
      </c>
      <c r="R2643" s="13" t="s">
        <v>34</v>
      </c>
      <c r="S2643" s="22" t="s">
        <v>12428</v>
      </c>
      <c r="T2643" s="22" t="s">
        <v>12429</v>
      </c>
    </row>
    <row r="2644" customHeight="1" spans="1:20">
      <c r="A2644" s="10">
        <v>45204</v>
      </c>
      <c r="B2644" s="12" t="s">
        <v>12430</v>
      </c>
      <c r="C2644" s="12" t="s">
        <v>6653</v>
      </c>
      <c r="D2644" s="13"/>
      <c r="E2644" s="12" t="str">
        <f>"16671743117"</f>
        <v>16671743117</v>
      </c>
      <c r="F2644" s="12" t="s">
        <v>12431</v>
      </c>
      <c r="G2644" s="13" t="s">
        <v>194</v>
      </c>
      <c r="H2644" s="13"/>
      <c r="I2644" s="13" t="str">
        <f t="shared" si="4"/>
        <v>10015</v>
      </c>
      <c r="J2644" s="13" t="s">
        <v>27</v>
      </c>
      <c r="K2644" s="13" t="s">
        <v>195</v>
      </c>
      <c r="L2644" s="13" t="s">
        <v>29</v>
      </c>
      <c r="M2644" s="12" t="s">
        <v>30</v>
      </c>
      <c r="N2644" s="12" t="s">
        <v>31</v>
      </c>
      <c r="O2644" s="13" t="s">
        <v>32</v>
      </c>
      <c r="P2644" s="13" t="s">
        <v>6656</v>
      </c>
      <c r="Q2644" s="21">
        <v>45204.6156944444</v>
      </c>
      <c r="R2644" s="13" t="s">
        <v>34</v>
      </c>
      <c r="S2644" s="22" t="s">
        <v>12432</v>
      </c>
      <c r="T2644" s="22" t="s">
        <v>12433</v>
      </c>
    </row>
    <row r="2645" customHeight="1" spans="1:20">
      <c r="A2645" s="10">
        <v>45204</v>
      </c>
      <c r="B2645" s="12" t="s">
        <v>12434</v>
      </c>
      <c r="C2645" s="12" t="s">
        <v>8242</v>
      </c>
      <c r="D2645" s="13"/>
      <c r="E2645" s="12" t="str">
        <f>"18671931906"</f>
        <v>18671931906</v>
      </c>
      <c r="F2645" s="12" t="s">
        <v>12435</v>
      </c>
      <c r="G2645" s="13" t="s">
        <v>69</v>
      </c>
      <c r="H2645" s="13"/>
      <c r="I2645" s="13" t="str">
        <f t="shared" si="4"/>
        <v>10015</v>
      </c>
      <c r="J2645" s="13" t="s">
        <v>27</v>
      </c>
      <c r="K2645" s="13" t="s">
        <v>195</v>
      </c>
      <c r="L2645" s="13" t="s">
        <v>29</v>
      </c>
      <c r="M2645" s="12" t="s">
        <v>30</v>
      </c>
      <c r="N2645" s="12" t="s">
        <v>31</v>
      </c>
      <c r="O2645" s="13" t="s">
        <v>32</v>
      </c>
      <c r="P2645" s="13" t="s">
        <v>12436</v>
      </c>
      <c r="Q2645" s="21">
        <v>45204.8142708333</v>
      </c>
      <c r="R2645" s="13" t="s">
        <v>34</v>
      </c>
      <c r="S2645" s="22" t="s">
        <v>12437</v>
      </c>
      <c r="T2645" s="12"/>
    </row>
    <row r="2646" customHeight="1" spans="1:20">
      <c r="A2646" s="10">
        <v>45204</v>
      </c>
      <c r="B2646" s="12" t="s">
        <v>12438</v>
      </c>
      <c r="C2646" s="12" t="s">
        <v>10688</v>
      </c>
      <c r="D2646" s="13"/>
      <c r="E2646" s="12" t="str">
        <f>"15672502438"</f>
        <v>15672502438</v>
      </c>
      <c r="F2646" s="12" t="s">
        <v>12439</v>
      </c>
      <c r="G2646" s="13" t="s">
        <v>130</v>
      </c>
      <c r="H2646" s="13"/>
      <c r="I2646" s="13" t="s">
        <v>214</v>
      </c>
      <c r="J2646" s="13" t="s">
        <v>27</v>
      </c>
      <c r="K2646" s="13" t="s">
        <v>28</v>
      </c>
      <c r="L2646" s="13" t="s">
        <v>43</v>
      </c>
      <c r="M2646" s="12" t="s">
        <v>30</v>
      </c>
      <c r="N2646" s="12" t="s">
        <v>31</v>
      </c>
      <c r="O2646" s="13" t="s">
        <v>32</v>
      </c>
      <c r="P2646" s="13" t="s">
        <v>9297</v>
      </c>
      <c r="Q2646" s="21">
        <v>45204.3764467593</v>
      </c>
      <c r="R2646" s="13" t="s">
        <v>46</v>
      </c>
      <c r="S2646" s="22" t="s">
        <v>12440</v>
      </c>
      <c r="T2646" s="12"/>
    </row>
    <row r="2647" customHeight="1" spans="1:20">
      <c r="A2647" s="10">
        <v>45204</v>
      </c>
      <c r="B2647" s="12" t="s">
        <v>12441</v>
      </c>
      <c r="C2647" s="12" t="s">
        <v>6855</v>
      </c>
      <c r="D2647" s="13"/>
      <c r="E2647" s="12" t="str">
        <f>"13207206091"</f>
        <v>13207206091</v>
      </c>
      <c r="F2647" s="12" t="s">
        <v>12442</v>
      </c>
      <c r="G2647" s="13" t="s">
        <v>130</v>
      </c>
      <c r="H2647" s="13" t="s">
        <v>418</v>
      </c>
      <c r="I2647" s="13" t="s">
        <v>2203</v>
      </c>
      <c r="J2647" s="13" t="s">
        <v>27</v>
      </c>
      <c r="K2647" s="13" t="s">
        <v>28</v>
      </c>
      <c r="L2647" s="13" t="s">
        <v>43</v>
      </c>
      <c r="M2647" s="12" t="s">
        <v>30</v>
      </c>
      <c r="N2647" s="12" t="s">
        <v>31</v>
      </c>
      <c r="O2647" s="13" t="s">
        <v>32</v>
      </c>
      <c r="P2647" s="13"/>
      <c r="Q2647" s="21">
        <v>45204.7010069444</v>
      </c>
      <c r="R2647" s="13" t="s">
        <v>46</v>
      </c>
      <c r="S2647" s="22" t="s">
        <v>12443</v>
      </c>
      <c r="T2647" s="12" t="s">
        <v>12444</v>
      </c>
    </row>
    <row r="2648" customHeight="1" spans="1:20">
      <c r="A2648" s="10">
        <v>45204</v>
      </c>
      <c r="B2648" s="12" t="s">
        <v>12445</v>
      </c>
      <c r="C2648" s="12" t="s">
        <v>6660</v>
      </c>
      <c r="D2648" s="13"/>
      <c r="E2648" s="12" t="str">
        <f>"13040981804"</f>
        <v>13040981804</v>
      </c>
      <c r="F2648" s="12" t="s">
        <v>12446</v>
      </c>
      <c r="G2648" s="13" t="s">
        <v>82</v>
      </c>
      <c r="H2648" s="13"/>
      <c r="I2648" s="13" t="s">
        <v>511</v>
      </c>
      <c r="J2648" s="13" t="s">
        <v>27</v>
      </c>
      <c r="K2648" s="13" t="s">
        <v>28</v>
      </c>
      <c r="L2648" s="13" t="s">
        <v>43</v>
      </c>
      <c r="M2648" s="12" t="s">
        <v>30</v>
      </c>
      <c r="N2648" s="12" t="s">
        <v>31</v>
      </c>
      <c r="O2648" s="13" t="s">
        <v>32</v>
      </c>
      <c r="P2648" s="13"/>
      <c r="Q2648" s="21">
        <v>45204.4262384259</v>
      </c>
      <c r="R2648" s="13" t="s">
        <v>46</v>
      </c>
      <c r="S2648" s="22" t="s">
        <v>12447</v>
      </c>
      <c r="T2648" s="12" t="s">
        <v>12448</v>
      </c>
    </row>
    <row r="2649" customHeight="1" spans="1:20">
      <c r="A2649" s="10">
        <v>45204</v>
      </c>
      <c r="B2649" s="12" t="s">
        <v>12449</v>
      </c>
      <c r="C2649" s="12" t="s">
        <v>6660</v>
      </c>
      <c r="D2649" s="13"/>
      <c r="E2649" s="12" t="str">
        <f>"13117288008"</f>
        <v>13117288008</v>
      </c>
      <c r="F2649" s="12" t="s">
        <v>9327</v>
      </c>
      <c r="G2649" s="13" t="s">
        <v>336</v>
      </c>
      <c r="H2649" s="13"/>
      <c r="I2649" s="13" t="s">
        <v>90</v>
      </c>
      <c r="J2649" s="13" t="s">
        <v>27</v>
      </c>
      <c r="K2649" s="13" t="s">
        <v>28</v>
      </c>
      <c r="L2649" s="13" t="s">
        <v>43</v>
      </c>
      <c r="M2649" s="12" t="s">
        <v>30</v>
      </c>
      <c r="N2649" s="12" t="s">
        <v>31</v>
      </c>
      <c r="O2649" s="13" t="s">
        <v>32</v>
      </c>
      <c r="P2649" s="13"/>
      <c r="Q2649" s="21">
        <v>45204.6084837963</v>
      </c>
      <c r="R2649" s="13" t="s">
        <v>46</v>
      </c>
      <c r="S2649" s="22" t="s">
        <v>12450</v>
      </c>
      <c r="T2649" s="12" t="s">
        <v>12451</v>
      </c>
    </row>
    <row r="2650" customHeight="1" spans="1:20">
      <c r="A2650" s="10">
        <v>45204</v>
      </c>
      <c r="B2650" s="12" t="s">
        <v>12452</v>
      </c>
      <c r="C2650" s="12" t="s">
        <v>783</v>
      </c>
      <c r="D2650" s="13"/>
      <c r="E2650" s="12" t="str">
        <f>"13094185747"</f>
        <v>13094185747</v>
      </c>
      <c r="F2650" s="12" t="s">
        <v>12453</v>
      </c>
      <c r="G2650" s="13" t="s">
        <v>41</v>
      </c>
      <c r="H2650" s="13"/>
      <c r="I2650" s="13" t="s">
        <v>111</v>
      </c>
      <c r="J2650" s="13" t="s">
        <v>27</v>
      </c>
      <c r="K2650" s="13" t="s">
        <v>28</v>
      </c>
      <c r="L2650" s="13" t="s">
        <v>43</v>
      </c>
      <c r="M2650" s="12" t="s">
        <v>44</v>
      </c>
      <c r="N2650" s="12" t="s">
        <v>743</v>
      </c>
      <c r="O2650" s="13" t="s">
        <v>32</v>
      </c>
      <c r="P2650" s="13"/>
      <c r="Q2650" s="21">
        <v>45204.596099537</v>
      </c>
      <c r="R2650" s="13" t="s">
        <v>46</v>
      </c>
      <c r="S2650" s="22" t="s">
        <v>12454</v>
      </c>
      <c r="T2650" s="12" t="s">
        <v>12455</v>
      </c>
    </row>
    <row r="2651" customHeight="1" spans="1:20">
      <c r="A2651" s="10">
        <v>45204</v>
      </c>
      <c r="B2651" s="12" t="s">
        <v>12456</v>
      </c>
      <c r="C2651" s="12" t="s">
        <v>1299</v>
      </c>
      <c r="D2651" s="13"/>
      <c r="E2651" s="12" t="str">
        <f>"15629388595"</f>
        <v>15629388595</v>
      </c>
      <c r="F2651" s="12" t="s">
        <v>12457</v>
      </c>
      <c r="G2651" s="13" t="s">
        <v>82</v>
      </c>
      <c r="H2651" s="13"/>
      <c r="I2651" s="13" t="s">
        <v>315</v>
      </c>
      <c r="J2651" s="13" t="s">
        <v>27</v>
      </c>
      <c r="K2651" s="13" t="s">
        <v>28</v>
      </c>
      <c r="L2651" s="13" t="s">
        <v>43</v>
      </c>
      <c r="M2651" s="12" t="s">
        <v>30</v>
      </c>
      <c r="N2651" s="12" t="s">
        <v>208</v>
      </c>
      <c r="O2651" s="13" t="s">
        <v>32</v>
      </c>
      <c r="P2651" s="13"/>
      <c r="Q2651" s="21">
        <v>45204.477974537</v>
      </c>
      <c r="R2651" s="13" t="s">
        <v>56</v>
      </c>
      <c r="S2651" s="22" t="s">
        <v>12458</v>
      </c>
      <c r="T2651" s="12"/>
    </row>
    <row r="2652" customHeight="1" spans="1:20">
      <c r="A2652" s="10">
        <v>45204</v>
      </c>
      <c r="B2652" s="12" t="s">
        <v>12459</v>
      </c>
      <c r="C2652" s="12" t="s">
        <v>1299</v>
      </c>
      <c r="D2652" s="13"/>
      <c r="E2652" s="12" t="str">
        <f>"13197326028"</f>
        <v>13197326028</v>
      </c>
      <c r="F2652" s="12" t="s">
        <v>12460</v>
      </c>
      <c r="G2652" s="13" t="s">
        <v>130</v>
      </c>
      <c r="H2652" s="13"/>
      <c r="I2652" s="13" t="s">
        <v>270</v>
      </c>
      <c r="J2652" s="13" t="s">
        <v>27</v>
      </c>
      <c r="K2652" s="13" t="s">
        <v>28</v>
      </c>
      <c r="L2652" s="13" t="s">
        <v>43</v>
      </c>
      <c r="M2652" s="12" t="s">
        <v>30</v>
      </c>
      <c r="N2652" s="12" t="s">
        <v>208</v>
      </c>
      <c r="O2652" s="13" t="s">
        <v>32</v>
      </c>
      <c r="P2652" s="13"/>
      <c r="Q2652" s="21">
        <v>45204.444849537</v>
      </c>
      <c r="R2652" s="13" t="s">
        <v>56</v>
      </c>
      <c r="S2652" s="22" t="s">
        <v>12461</v>
      </c>
      <c r="T2652" s="12"/>
    </row>
    <row r="2653" customHeight="1" spans="1:20">
      <c r="A2653" s="10">
        <v>45204</v>
      </c>
      <c r="B2653" s="12" t="s">
        <v>12462</v>
      </c>
      <c r="C2653" s="12" t="s">
        <v>783</v>
      </c>
      <c r="D2653" s="13"/>
      <c r="E2653" s="12" t="str">
        <f>"071700709976"</f>
        <v>071700709976</v>
      </c>
      <c r="F2653" s="12" t="s">
        <v>5829</v>
      </c>
      <c r="G2653" s="13" t="s">
        <v>82</v>
      </c>
      <c r="H2653" s="13" t="s">
        <v>1452</v>
      </c>
      <c r="I2653" s="13" t="s">
        <v>168</v>
      </c>
      <c r="J2653" s="13" t="s">
        <v>27</v>
      </c>
      <c r="K2653" s="13" t="s">
        <v>28</v>
      </c>
      <c r="L2653" s="13" t="s">
        <v>43</v>
      </c>
      <c r="M2653" s="12" t="s">
        <v>169</v>
      </c>
      <c r="N2653" s="12" t="s">
        <v>743</v>
      </c>
      <c r="O2653" s="13" t="s">
        <v>32</v>
      </c>
      <c r="P2653" s="13"/>
      <c r="Q2653" s="21">
        <v>45204.5975115741</v>
      </c>
      <c r="R2653" s="13" t="s">
        <v>46</v>
      </c>
      <c r="S2653" s="12" t="s">
        <v>12463</v>
      </c>
      <c r="T2653" s="12" t="s">
        <v>12464</v>
      </c>
    </row>
    <row r="2654" customHeight="1" spans="1:20">
      <c r="A2654" s="10">
        <v>45204</v>
      </c>
      <c r="B2654" s="12" t="s">
        <v>12465</v>
      </c>
      <c r="C2654" s="12" t="s">
        <v>6949</v>
      </c>
      <c r="D2654" s="13"/>
      <c r="E2654" s="12" t="str">
        <f>"16671738236"</f>
        <v>16671738236</v>
      </c>
      <c r="F2654" s="12" t="s">
        <v>12466</v>
      </c>
      <c r="G2654" s="13" t="s">
        <v>53</v>
      </c>
      <c r="H2654" s="13"/>
      <c r="I2654" s="13" t="s">
        <v>111</v>
      </c>
      <c r="J2654" s="13" t="s">
        <v>27</v>
      </c>
      <c r="K2654" s="13" t="s">
        <v>28</v>
      </c>
      <c r="L2654" s="13" t="s">
        <v>43</v>
      </c>
      <c r="M2654" s="12" t="s">
        <v>44</v>
      </c>
      <c r="N2654" s="12" t="s">
        <v>208</v>
      </c>
      <c r="O2654" s="13" t="s">
        <v>32</v>
      </c>
      <c r="P2654" s="13"/>
      <c r="Q2654" s="21">
        <v>45204.6446527778</v>
      </c>
      <c r="R2654" s="13" t="s">
        <v>46</v>
      </c>
      <c r="S2654" s="12" t="s">
        <v>12467</v>
      </c>
      <c r="T2654" s="12" t="s">
        <v>12468</v>
      </c>
    </row>
    <row r="2655" customHeight="1" spans="1:20">
      <c r="A2655" s="10">
        <v>45204</v>
      </c>
      <c r="B2655" s="12" t="s">
        <v>12469</v>
      </c>
      <c r="C2655" s="12" t="s">
        <v>783</v>
      </c>
      <c r="D2655" s="13"/>
      <c r="E2655" s="12" t="str">
        <f>"15549376645"</f>
        <v>15549376645</v>
      </c>
      <c r="F2655" s="12" t="s">
        <v>9500</v>
      </c>
      <c r="G2655" s="13" t="s">
        <v>82</v>
      </c>
      <c r="H2655" s="13"/>
      <c r="I2655" s="13" t="s">
        <v>299</v>
      </c>
      <c r="J2655" s="13" t="s">
        <v>27</v>
      </c>
      <c r="K2655" s="13" t="s">
        <v>28</v>
      </c>
      <c r="L2655" s="13" t="s">
        <v>43</v>
      </c>
      <c r="M2655" s="12" t="s">
        <v>30</v>
      </c>
      <c r="N2655" s="12" t="s">
        <v>743</v>
      </c>
      <c r="O2655" s="13" t="s">
        <v>32</v>
      </c>
      <c r="P2655" s="13"/>
      <c r="Q2655" s="21">
        <v>45204.3786805556</v>
      </c>
      <c r="R2655" s="13" t="s">
        <v>46</v>
      </c>
      <c r="S2655" s="22" t="s">
        <v>12470</v>
      </c>
      <c r="T2655" s="12" t="s">
        <v>12471</v>
      </c>
    </row>
    <row r="2656" customHeight="1" spans="1:20">
      <c r="A2656" s="10">
        <v>45204</v>
      </c>
      <c r="B2656" s="12" t="s">
        <v>12472</v>
      </c>
      <c r="C2656" s="12" t="s">
        <v>6949</v>
      </c>
      <c r="D2656" s="13"/>
      <c r="E2656" s="12" t="str">
        <f>"18672660522"</f>
        <v>18672660522</v>
      </c>
      <c r="F2656" s="12" t="s">
        <v>12473</v>
      </c>
      <c r="G2656" s="13" t="s">
        <v>41</v>
      </c>
      <c r="H2656" s="13"/>
      <c r="I2656" s="13" t="s">
        <v>384</v>
      </c>
      <c r="J2656" s="13" t="s">
        <v>27</v>
      </c>
      <c r="K2656" s="13" t="s">
        <v>28</v>
      </c>
      <c r="L2656" s="13" t="s">
        <v>43</v>
      </c>
      <c r="M2656" s="12" t="s">
        <v>44</v>
      </c>
      <c r="N2656" s="12" t="s">
        <v>208</v>
      </c>
      <c r="O2656" s="13" t="s">
        <v>32</v>
      </c>
      <c r="P2656" s="13"/>
      <c r="Q2656" s="21">
        <v>45204.6501736111</v>
      </c>
      <c r="R2656" s="13" t="s">
        <v>46</v>
      </c>
      <c r="S2656" s="12" t="s">
        <v>12474</v>
      </c>
      <c r="T2656" s="12" t="s">
        <v>12475</v>
      </c>
    </row>
    <row r="2657" customHeight="1" spans="1:20">
      <c r="A2657" s="10">
        <v>45204</v>
      </c>
      <c r="B2657" s="12" t="s">
        <v>12476</v>
      </c>
      <c r="C2657" s="12" t="s">
        <v>6949</v>
      </c>
      <c r="D2657" s="13"/>
      <c r="E2657" s="12" t="str">
        <f>"13207216831"</f>
        <v>13207216831</v>
      </c>
      <c r="F2657" s="12" t="s">
        <v>12477</v>
      </c>
      <c r="G2657" s="13" t="s">
        <v>247</v>
      </c>
      <c r="H2657" s="13" t="s">
        <v>148</v>
      </c>
      <c r="I2657" s="13" t="s">
        <v>412</v>
      </c>
      <c r="J2657" s="13" t="s">
        <v>27</v>
      </c>
      <c r="K2657" s="13" t="s">
        <v>28</v>
      </c>
      <c r="L2657" s="13" t="s">
        <v>43</v>
      </c>
      <c r="M2657" s="12" t="s">
        <v>44</v>
      </c>
      <c r="N2657" s="12" t="s">
        <v>208</v>
      </c>
      <c r="O2657" s="13" t="s">
        <v>32</v>
      </c>
      <c r="P2657" s="13"/>
      <c r="Q2657" s="21">
        <v>45204.5872222222</v>
      </c>
      <c r="R2657" s="13" t="s">
        <v>46</v>
      </c>
      <c r="S2657" s="22" t="s">
        <v>12478</v>
      </c>
      <c r="T2657" s="12" t="s">
        <v>12479</v>
      </c>
    </row>
    <row r="2658" customHeight="1" spans="1:20">
      <c r="A2658" s="10">
        <v>45204</v>
      </c>
      <c r="B2658" s="12" t="s">
        <v>12480</v>
      </c>
      <c r="C2658" s="12" t="s">
        <v>6949</v>
      </c>
      <c r="D2658" s="13"/>
      <c r="E2658" s="12" t="str">
        <f>"18571000090"</f>
        <v>18571000090</v>
      </c>
      <c r="F2658" s="12" t="s">
        <v>12481</v>
      </c>
      <c r="G2658" s="13" t="s">
        <v>69</v>
      </c>
      <c r="H2658" s="13" t="s">
        <v>110</v>
      </c>
      <c r="I2658" s="13" t="s">
        <v>111</v>
      </c>
      <c r="J2658" s="13" t="s">
        <v>27</v>
      </c>
      <c r="K2658" s="13" t="s">
        <v>28</v>
      </c>
      <c r="L2658" s="13" t="s">
        <v>43</v>
      </c>
      <c r="M2658" s="12" t="s">
        <v>44</v>
      </c>
      <c r="N2658" s="12" t="s">
        <v>208</v>
      </c>
      <c r="O2658" s="13" t="s">
        <v>32</v>
      </c>
      <c r="P2658" s="13"/>
      <c r="Q2658" s="21">
        <v>45204.5898148148</v>
      </c>
      <c r="R2658" s="13" t="s">
        <v>46</v>
      </c>
      <c r="S2658" s="12" t="s">
        <v>12482</v>
      </c>
      <c r="T2658" s="12" t="s">
        <v>12483</v>
      </c>
    </row>
    <row r="2659" customHeight="1" spans="1:20">
      <c r="A2659" s="10">
        <v>45204</v>
      </c>
      <c r="B2659" s="12" t="s">
        <v>12484</v>
      </c>
      <c r="C2659" s="12" t="s">
        <v>6949</v>
      </c>
      <c r="D2659" s="13"/>
      <c r="E2659" s="12" t="str">
        <f>"15572720627"</f>
        <v>15572720627</v>
      </c>
      <c r="F2659" s="12" t="s">
        <v>10925</v>
      </c>
      <c r="G2659" s="13" t="s">
        <v>62</v>
      </c>
      <c r="H2659" s="13"/>
      <c r="I2659" s="13" t="s">
        <v>315</v>
      </c>
      <c r="J2659" s="13" t="s">
        <v>27</v>
      </c>
      <c r="K2659" s="13" t="s">
        <v>28</v>
      </c>
      <c r="L2659" s="13" t="s">
        <v>43</v>
      </c>
      <c r="M2659" s="12" t="s">
        <v>44</v>
      </c>
      <c r="N2659" s="12" t="s">
        <v>208</v>
      </c>
      <c r="O2659" s="13" t="s">
        <v>32</v>
      </c>
      <c r="P2659" s="13"/>
      <c r="Q2659" s="21">
        <v>45204.5853587963</v>
      </c>
      <c r="R2659" s="13" t="s">
        <v>46</v>
      </c>
      <c r="S2659" s="12" t="s">
        <v>12485</v>
      </c>
      <c r="T2659" s="12" t="s">
        <v>12486</v>
      </c>
    </row>
    <row r="2660" customHeight="1" spans="1:20">
      <c r="A2660" s="10">
        <v>45204</v>
      </c>
      <c r="B2660" s="12" t="s">
        <v>12487</v>
      </c>
      <c r="C2660" s="12" t="s">
        <v>6949</v>
      </c>
      <c r="D2660" s="13"/>
      <c r="E2660" s="12" t="str">
        <f>"13207208489"</f>
        <v>13207208489</v>
      </c>
      <c r="F2660" s="12" t="s">
        <v>12488</v>
      </c>
      <c r="G2660" s="13" t="s">
        <v>25</v>
      </c>
      <c r="H2660" s="13"/>
      <c r="I2660" s="13" t="s">
        <v>241</v>
      </c>
      <c r="J2660" s="13" t="s">
        <v>27</v>
      </c>
      <c r="K2660" s="13" t="s">
        <v>28</v>
      </c>
      <c r="L2660" s="13" t="s">
        <v>43</v>
      </c>
      <c r="M2660" s="12" t="s">
        <v>44</v>
      </c>
      <c r="N2660" s="12" t="s">
        <v>208</v>
      </c>
      <c r="O2660" s="13" t="s">
        <v>32</v>
      </c>
      <c r="P2660" s="13"/>
      <c r="Q2660" s="21">
        <v>45204.5987847222</v>
      </c>
      <c r="R2660" s="13" t="s">
        <v>46</v>
      </c>
      <c r="S2660" s="12" t="s">
        <v>12489</v>
      </c>
      <c r="T2660" s="12" t="s">
        <v>12490</v>
      </c>
    </row>
    <row r="2661" customHeight="1" spans="1:20">
      <c r="A2661" s="10">
        <v>45204</v>
      </c>
      <c r="B2661" s="12" t="s">
        <v>12491</v>
      </c>
      <c r="C2661" s="12" t="s">
        <v>6949</v>
      </c>
      <c r="D2661" s="13"/>
      <c r="E2661" s="12" t="str">
        <f>"13277176366"</f>
        <v>13277176366</v>
      </c>
      <c r="F2661" s="12" t="s">
        <v>12492</v>
      </c>
      <c r="G2661" s="13" t="s">
        <v>53</v>
      </c>
      <c r="H2661" s="13" t="s">
        <v>148</v>
      </c>
      <c r="I2661" s="13" t="s">
        <v>1595</v>
      </c>
      <c r="J2661" s="13" t="s">
        <v>27</v>
      </c>
      <c r="K2661" s="13" t="s">
        <v>28</v>
      </c>
      <c r="L2661" s="13" t="s">
        <v>43</v>
      </c>
      <c r="M2661" s="12" t="s">
        <v>44</v>
      </c>
      <c r="N2661" s="12" t="s">
        <v>208</v>
      </c>
      <c r="O2661" s="13" t="s">
        <v>32</v>
      </c>
      <c r="P2661" s="13"/>
      <c r="Q2661" s="21">
        <v>45204.6960763889</v>
      </c>
      <c r="R2661" s="13" t="s">
        <v>46</v>
      </c>
      <c r="S2661" s="12" t="s">
        <v>12493</v>
      </c>
      <c r="T2661" s="12" t="s">
        <v>12494</v>
      </c>
    </row>
    <row r="2662" customHeight="1" spans="1:20">
      <c r="A2662" s="10">
        <v>45204</v>
      </c>
      <c r="B2662" s="12" t="s">
        <v>12495</v>
      </c>
      <c r="C2662" s="12" t="s">
        <v>6949</v>
      </c>
      <c r="D2662" s="13"/>
      <c r="E2662" s="12" t="str">
        <f>"15549346442"</f>
        <v>15549346442</v>
      </c>
      <c r="F2662" s="12" t="s">
        <v>12496</v>
      </c>
      <c r="G2662" s="13" t="s">
        <v>130</v>
      </c>
      <c r="H2662" s="13"/>
      <c r="I2662" s="13" t="s">
        <v>384</v>
      </c>
      <c r="J2662" s="13" t="s">
        <v>27</v>
      </c>
      <c r="K2662" s="13" t="s">
        <v>28</v>
      </c>
      <c r="L2662" s="13" t="s">
        <v>43</v>
      </c>
      <c r="M2662" s="12" t="s">
        <v>44</v>
      </c>
      <c r="N2662" s="12" t="s">
        <v>208</v>
      </c>
      <c r="O2662" s="13" t="s">
        <v>32</v>
      </c>
      <c r="P2662" s="13"/>
      <c r="Q2662" s="21">
        <v>45204.7196643519</v>
      </c>
      <c r="R2662" s="13" t="s">
        <v>46</v>
      </c>
      <c r="S2662" s="22" t="s">
        <v>12497</v>
      </c>
      <c r="T2662" s="12" t="s">
        <v>12498</v>
      </c>
    </row>
    <row r="2663" customHeight="1" spans="1:20">
      <c r="A2663" s="10">
        <v>45204</v>
      </c>
      <c r="B2663" s="12" t="s">
        <v>12499</v>
      </c>
      <c r="C2663" s="12" t="s">
        <v>6949</v>
      </c>
      <c r="D2663" s="13"/>
      <c r="E2663" s="12" t="str">
        <f>"15629341339"</f>
        <v>15629341339</v>
      </c>
      <c r="F2663" s="12" t="s">
        <v>12500</v>
      </c>
      <c r="G2663" s="13" t="s">
        <v>41</v>
      </c>
      <c r="H2663" s="13"/>
      <c r="I2663" s="13" t="s">
        <v>124</v>
      </c>
      <c r="J2663" s="13" t="s">
        <v>27</v>
      </c>
      <c r="K2663" s="13" t="s">
        <v>28</v>
      </c>
      <c r="L2663" s="13" t="s">
        <v>43</v>
      </c>
      <c r="M2663" s="12" t="s">
        <v>44</v>
      </c>
      <c r="N2663" s="12" t="s">
        <v>208</v>
      </c>
      <c r="O2663" s="13" t="s">
        <v>32</v>
      </c>
      <c r="P2663" s="13"/>
      <c r="Q2663" s="21">
        <v>45204.3954513889</v>
      </c>
      <c r="R2663" s="13" t="s">
        <v>46</v>
      </c>
      <c r="S2663" s="22" t="s">
        <v>12501</v>
      </c>
      <c r="T2663" s="12" t="s">
        <v>12502</v>
      </c>
    </row>
    <row r="2664" customHeight="1" spans="1:20">
      <c r="A2664" s="10">
        <v>45204</v>
      </c>
      <c r="B2664" s="12" t="s">
        <v>12503</v>
      </c>
      <c r="C2664" s="12" t="s">
        <v>10985</v>
      </c>
      <c r="D2664" s="13"/>
      <c r="E2664" s="12" t="str">
        <f>"13207206979"</f>
        <v>13207206979</v>
      </c>
      <c r="F2664" s="12" t="s">
        <v>12504</v>
      </c>
      <c r="G2664" s="13" t="s">
        <v>130</v>
      </c>
      <c r="H2664" s="13"/>
      <c r="I2664" s="13" t="s">
        <v>912</v>
      </c>
      <c r="J2664" s="13" t="s">
        <v>27</v>
      </c>
      <c r="K2664" s="13" t="s">
        <v>28</v>
      </c>
      <c r="L2664" s="13" t="s">
        <v>43</v>
      </c>
      <c r="M2664" s="12" t="s">
        <v>44</v>
      </c>
      <c r="N2664" s="12" t="s">
        <v>208</v>
      </c>
      <c r="O2664" s="13" t="s">
        <v>32</v>
      </c>
      <c r="P2664" s="13"/>
      <c r="Q2664" s="21">
        <v>45204.7015856481</v>
      </c>
      <c r="R2664" s="13" t="s">
        <v>46</v>
      </c>
      <c r="S2664" s="22" t="s">
        <v>12505</v>
      </c>
      <c r="T2664" s="12" t="s">
        <v>12506</v>
      </c>
    </row>
    <row r="2665" customHeight="1" spans="1:20">
      <c r="A2665" s="10">
        <v>45204</v>
      </c>
      <c r="B2665" s="12" t="s">
        <v>12507</v>
      </c>
      <c r="C2665" s="12" t="s">
        <v>6949</v>
      </c>
      <c r="D2665" s="13"/>
      <c r="E2665" s="12" t="str">
        <f>"13040977892"</f>
        <v>13040977892</v>
      </c>
      <c r="F2665" s="12" t="s">
        <v>12508</v>
      </c>
      <c r="G2665" s="13" t="s">
        <v>25</v>
      </c>
      <c r="H2665" s="13"/>
      <c r="I2665" s="13" t="s">
        <v>293</v>
      </c>
      <c r="J2665" s="13" t="s">
        <v>27</v>
      </c>
      <c r="K2665" s="13" t="s">
        <v>28</v>
      </c>
      <c r="L2665" s="13" t="s">
        <v>43</v>
      </c>
      <c r="M2665" s="12" t="s">
        <v>30</v>
      </c>
      <c r="N2665" s="12" t="s">
        <v>208</v>
      </c>
      <c r="O2665" s="13" t="s">
        <v>32</v>
      </c>
      <c r="P2665" s="13"/>
      <c r="Q2665" s="21">
        <v>45204.6925578704</v>
      </c>
      <c r="R2665" s="13" t="s">
        <v>46</v>
      </c>
      <c r="S2665" s="12" t="s">
        <v>12509</v>
      </c>
      <c r="T2665" s="12" t="s">
        <v>12510</v>
      </c>
    </row>
    <row r="2666" customHeight="1" spans="1:20">
      <c r="A2666" s="10">
        <v>45204</v>
      </c>
      <c r="B2666" s="12" t="s">
        <v>12511</v>
      </c>
      <c r="C2666" s="12" t="s">
        <v>6949</v>
      </c>
      <c r="D2666" s="13"/>
      <c r="E2666" s="12" t="str">
        <f>"18674257956"</f>
        <v>18674257956</v>
      </c>
      <c r="F2666" s="12" t="s">
        <v>12512</v>
      </c>
      <c r="G2666" s="13" t="s">
        <v>53</v>
      </c>
      <c r="H2666" s="13" t="s">
        <v>148</v>
      </c>
      <c r="I2666" s="13" t="s">
        <v>384</v>
      </c>
      <c r="J2666" s="13" t="s">
        <v>27</v>
      </c>
      <c r="K2666" s="13" t="s">
        <v>28</v>
      </c>
      <c r="L2666" s="13" t="s">
        <v>43</v>
      </c>
      <c r="M2666" s="12" t="s">
        <v>44</v>
      </c>
      <c r="N2666" s="12" t="s">
        <v>208</v>
      </c>
      <c r="O2666" s="13" t="s">
        <v>32</v>
      </c>
      <c r="P2666" s="13"/>
      <c r="Q2666" s="21">
        <v>45204.5946180556</v>
      </c>
      <c r="R2666" s="13" t="s">
        <v>46</v>
      </c>
      <c r="S2666" s="12" t="s">
        <v>12513</v>
      </c>
      <c r="T2666" s="12" t="s">
        <v>12514</v>
      </c>
    </row>
    <row r="2667" customHeight="1" spans="1:20">
      <c r="A2667" s="10">
        <v>45204</v>
      </c>
      <c r="B2667" s="12" t="s">
        <v>12515</v>
      </c>
      <c r="C2667" s="12" t="s">
        <v>817</v>
      </c>
      <c r="D2667" s="13"/>
      <c r="E2667" s="12" t="str">
        <f>"17671258054"</f>
        <v>17671258054</v>
      </c>
      <c r="F2667" s="12" t="s">
        <v>11069</v>
      </c>
      <c r="G2667" s="13" t="s">
        <v>130</v>
      </c>
      <c r="H2667" s="13" t="s">
        <v>148</v>
      </c>
      <c r="I2667" s="13" t="s">
        <v>315</v>
      </c>
      <c r="J2667" s="13" t="s">
        <v>27</v>
      </c>
      <c r="K2667" s="13" t="s">
        <v>28</v>
      </c>
      <c r="L2667" s="13" t="s">
        <v>43</v>
      </c>
      <c r="M2667" s="12" t="s">
        <v>44</v>
      </c>
      <c r="N2667" s="12" t="s">
        <v>31</v>
      </c>
      <c r="O2667" s="13" t="s">
        <v>32</v>
      </c>
      <c r="P2667" s="13"/>
      <c r="Q2667" s="21">
        <v>45204.6307060185</v>
      </c>
      <c r="R2667" s="13" t="s">
        <v>46</v>
      </c>
      <c r="S2667" s="22" t="s">
        <v>12516</v>
      </c>
      <c r="T2667" s="12" t="s">
        <v>11072</v>
      </c>
    </row>
    <row r="2668" customHeight="1" spans="1:20">
      <c r="A2668" s="10">
        <v>45204</v>
      </c>
      <c r="B2668" s="12" t="s">
        <v>12517</v>
      </c>
      <c r="C2668" s="12" t="s">
        <v>1167</v>
      </c>
      <c r="D2668" s="13"/>
      <c r="E2668" s="12" t="str">
        <f>"13032730934"</f>
        <v>13032730934</v>
      </c>
      <c r="F2668" s="12" t="s">
        <v>11736</v>
      </c>
      <c r="G2668" s="13" t="s">
        <v>336</v>
      </c>
      <c r="H2668" s="13"/>
      <c r="I2668" s="13" t="s">
        <v>155</v>
      </c>
      <c r="J2668" s="13" t="s">
        <v>27</v>
      </c>
      <c r="K2668" s="13" t="s">
        <v>28</v>
      </c>
      <c r="L2668" s="13" t="s">
        <v>43</v>
      </c>
      <c r="M2668" s="12" t="s">
        <v>44</v>
      </c>
      <c r="N2668" s="12" t="s">
        <v>31</v>
      </c>
      <c r="O2668" s="13" t="s">
        <v>32</v>
      </c>
      <c r="P2668" s="13"/>
      <c r="Q2668" s="21">
        <v>45204.5688078704</v>
      </c>
      <c r="R2668" s="13" t="s">
        <v>46</v>
      </c>
      <c r="S2668" s="22" t="s">
        <v>12518</v>
      </c>
      <c r="T2668" s="12" t="s">
        <v>12519</v>
      </c>
    </row>
    <row r="2669" customHeight="1" spans="1:20">
      <c r="A2669" s="10">
        <v>45204</v>
      </c>
      <c r="B2669" s="12" t="s">
        <v>12520</v>
      </c>
      <c r="C2669" s="12" t="s">
        <v>1299</v>
      </c>
      <c r="D2669" s="13"/>
      <c r="E2669" s="12" t="str">
        <f>"13207206072"</f>
        <v>13207206072</v>
      </c>
      <c r="F2669" s="12" t="s">
        <v>12521</v>
      </c>
      <c r="G2669" s="13" t="s">
        <v>82</v>
      </c>
      <c r="H2669" s="13" t="s">
        <v>540</v>
      </c>
      <c r="I2669" s="13" t="s">
        <v>293</v>
      </c>
      <c r="J2669" s="13" t="s">
        <v>27</v>
      </c>
      <c r="K2669" s="13" t="s">
        <v>28</v>
      </c>
      <c r="L2669" s="13" t="s">
        <v>43</v>
      </c>
      <c r="M2669" s="12" t="s">
        <v>30</v>
      </c>
      <c r="N2669" s="12" t="s">
        <v>208</v>
      </c>
      <c r="O2669" s="13" t="s">
        <v>32</v>
      </c>
      <c r="P2669" s="13"/>
      <c r="Q2669" s="21">
        <v>45204.6841435185</v>
      </c>
      <c r="R2669" s="13" t="s">
        <v>56</v>
      </c>
      <c r="S2669" s="22" t="s">
        <v>12522</v>
      </c>
      <c r="T2669" s="12"/>
    </row>
    <row r="2670" customHeight="1" spans="1:20">
      <c r="A2670" s="10">
        <v>45204</v>
      </c>
      <c r="B2670" s="12" t="s">
        <v>12523</v>
      </c>
      <c r="C2670" s="12" t="s">
        <v>1299</v>
      </c>
      <c r="D2670" s="13"/>
      <c r="E2670" s="12" t="str">
        <f>"13387274549"</f>
        <v>13387274549</v>
      </c>
      <c r="F2670" s="12" t="s">
        <v>12524</v>
      </c>
      <c r="G2670" s="13" t="s">
        <v>53</v>
      </c>
      <c r="H2670" s="13" t="s">
        <v>110</v>
      </c>
      <c r="I2670" s="13" t="s">
        <v>63</v>
      </c>
      <c r="J2670" s="13" t="s">
        <v>27</v>
      </c>
      <c r="K2670" s="13" t="s">
        <v>28</v>
      </c>
      <c r="L2670" s="13" t="s">
        <v>43</v>
      </c>
      <c r="M2670" s="12" t="s">
        <v>44</v>
      </c>
      <c r="N2670" s="12" t="s">
        <v>208</v>
      </c>
      <c r="O2670" s="13" t="s">
        <v>32</v>
      </c>
      <c r="P2670" s="13"/>
      <c r="Q2670" s="21">
        <v>45204.6906712963</v>
      </c>
      <c r="R2670" s="13" t="s">
        <v>56</v>
      </c>
      <c r="S2670" s="22" t="s">
        <v>12525</v>
      </c>
      <c r="T2670" s="12"/>
    </row>
    <row r="2671" customHeight="1" spans="1:20">
      <c r="A2671" s="10">
        <v>45204</v>
      </c>
      <c r="B2671" s="12" t="s">
        <v>12526</v>
      </c>
      <c r="C2671" s="12" t="s">
        <v>1299</v>
      </c>
      <c r="D2671" s="13"/>
      <c r="E2671" s="12" t="str">
        <f>"18071574945"</f>
        <v>18071574945</v>
      </c>
      <c r="F2671" s="12" t="s">
        <v>12524</v>
      </c>
      <c r="G2671" s="13" t="s">
        <v>53</v>
      </c>
      <c r="H2671" s="13" t="s">
        <v>110</v>
      </c>
      <c r="I2671" s="13" t="s">
        <v>63</v>
      </c>
      <c r="J2671" s="13" t="s">
        <v>27</v>
      </c>
      <c r="K2671" s="13" t="s">
        <v>28</v>
      </c>
      <c r="L2671" s="13" t="s">
        <v>43</v>
      </c>
      <c r="M2671" s="12" t="s">
        <v>44</v>
      </c>
      <c r="N2671" s="12" t="s">
        <v>208</v>
      </c>
      <c r="O2671" s="13" t="s">
        <v>32</v>
      </c>
      <c r="P2671" s="13"/>
      <c r="Q2671" s="21">
        <v>45204.7380324074</v>
      </c>
      <c r="R2671" s="13" t="s">
        <v>56</v>
      </c>
      <c r="S2671" s="22" t="s">
        <v>12525</v>
      </c>
      <c r="T2671" s="12"/>
    </row>
    <row r="2672" customHeight="1" spans="1:20">
      <c r="A2672" s="10">
        <v>45204</v>
      </c>
      <c r="B2672" s="12" t="s">
        <v>12527</v>
      </c>
      <c r="C2672" s="12" t="s">
        <v>1299</v>
      </c>
      <c r="D2672" s="13"/>
      <c r="E2672" s="12" t="str">
        <f>"15549340855"</f>
        <v>15549340855</v>
      </c>
      <c r="F2672" s="12" t="s">
        <v>12528</v>
      </c>
      <c r="G2672" s="13" t="s">
        <v>336</v>
      </c>
      <c r="H2672" s="13" t="s">
        <v>148</v>
      </c>
      <c r="I2672" s="13" t="s">
        <v>241</v>
      </c>
      <c r="J2672" s="13" t="s">
        <v>27</v>
      </c>
      <c r="K2672" s="13" t="s">
        <v>28</v>
      </c>
      <c r="L2672" s="13" t="s">
        <v>43</v>
      </c>
      <c r="M2672" s="12" t="s">
        <v>44</v>
      </c>
      <c r="N2672" s="12" t="s">
        <v>208</v>
      </c>
      <c r="O2672" s="13" t="s">
        <v>32</v>
      </c>
      <c r="P2672" s="13"/>
      <c r="Q2672" s="21">
        <v>45204.4039467593</v>
      </c>
      <c r="R2672" s="13" t="s">
        <v>56</v>
      </c>
      <c r="S2672" s="22" t="s">
        <v>12529</v>
      </c>
      <c r="T2672" s="12"/>
    </row>
    <row r="2673" customHeight="1" spans="1:20">
      <c r="A2673" s="10">
        <v>45204</v>
      </c>
      <c r="B2673" s="12" t="s">
        <v>12530</v>
      </c>
      <c r="C2673" s="12" t="s">
        <v>1299</v>
      </c>
      <c r="D2673" s="13"/>
      <c r="E2673" s="12" t="str">
        <f>"13227261853"</f>
        <v>13227261853</v>
      </c>
      <c r="F2673" s="12" t="s">
        <v>4852</v>
      </c>
      <c r="G2673" s="13" t="s">
        <v>41</v>
      </c>
      <c r="H2673" s="13"/>
      <c r="I2673" s="13" t="s">
        <v>511</v>
      </c>
      <c r="J2673" s="13" t="s">
        <v>27</v>
      </c>
      <c r="K2673" s="13" t="s">
        <v>28</v>
      </c>
      <c r="L2673" s="13" t="s">
        <v>43</v>
      </c>
      <c r="M2673" s="12" t="s">
        <v>30</v>
      </c>
      <c r="N2673" s="12" t="s">
        <v>208</v>
      </c>
      <c r="O2673" s="13" t="s">
        <v>32</v>
      </c>
      <c r="P2673" s="13"/>
      <c r="Q2673" s="21">
        <v>45204.6309027778</v>
      </c>
      <c r="R2673" s="13" t="s">
        <v>56</v>
      </c>
      <c r="S2673" s="22" t="s">
        <v>12531</v>
      </c>
      <c r="T2673" s="12"/>
    </row>
    <row r="2674" customHeight="1" spans="1:20">
      <c r="A2674" s="10">
        <v>45204</v>
      </c>
      <c r="B2674" s="12" t="s">
        <v>12532</v>
      </c>
      <c r="C2674" s="12" t="s">
        <v>1299</v>
      </c>
      <c r="D2674" s="13"/>
      <c r="E2674" s="12" t="str">
        <f>"15571703651"</f>
        <v>15571703651</v>
      </c>
      <c r="F2674" s="12" t="s">
        <v>12261</v>
      </c>
      <c r="G2674" s="13" t="s">
        <v>82</v>
      </c>
      <c r="H2674" s="13"/>
      <c r="I2674" s="13" t="s">
        <v>54</v>
      </c>
      <c r="J2674" s="13" t="s">
        <v>27</v>
      </c>
      <c r="K2674" s="13" t="s">
        <v>28</v>
      </c>
      <c r="L2674" s="13" t="s">
        <v>43</v>
      </c>
      <c r="M2674" s="12" t="s">
        <v>44</v>
      </c>
      <c r="N2674" s="12" t="s">
        <v>208</v>
      </c>
      <c r="O2674" s="13" t="s">
        <v>32</v>
      </c>
      <c r="P2674" s="13"/>
      <c r="Q2674" s="21">
        <v>45204.4241782407</v>
      </c>
      <c r="R2674" s="13" t="s">
        <v>56</v>
      </c>
      <c r="S2674" s="22" t="s">
        <v>12533</v>
      </c>
      <c r="T2674" s="12"/>
    </row>
    <row r="2675" customHeight="1" spans="1:20">
      <c r="A2675" s="10">
        <v>45204</v>
      </c>
      <c r="B2675" s="12" t="s">
        <v>12534</v>
      </c>
      <c r="C2675" s="12" t="s">
        <v>1299</v>
      </c>
      <c r="D2675" s="13"/>
      <c r="E2675" s="12" t="str">
        <f>"13264911290"</f>
        <v>13264911290</v>
      </c>
      <c r="F2675" s="12" t="s">
        <v>12535</v>
      </c>
      <c r="G2675" s="13" t="s">
        <v>25</v>
      </c>
      <c r="H2675" s="13"/>
      <c r="I2675" s="13" t="s">
        <v>117</v>
      </c>
      <c r="J2675" s="13" t="s">
        <v>27</v>
      </c>
      <c r="K2675" s="13" t="s">
        <v>28</v>
      </c>
      <c r="L2675" s="13" t="s">
        <v>43</v>
      </c>
      <c r="M2675" s="12" t="s">
        <v>30</v>
      </c>
      <c r="N2675" s="12" t="s">
        <v>208</v>
      </c>
      <c r="O2675" s="13" t="s">
        <v>32</v>
      </c>
      <c r="P2675" s="13"/>
      <c r="Q2675" s="21">
        <v>45204.6521643518</v>
      </c>
      <c r="R2675" s="13" t="s">
        <v>56</v>
      </c>
      <c r="S2675" s="22" t="s">
        <v>12536</v>
      </c>
      <c r="T2675" s="12"/>
    </row>
    <row r="2676" customHeight="1" spans="1:20">
      <c r="A2676" s="10">
        <v>45204</v>
      </c>
      <c r="B2676" s="12" t="s">
        <v>12537</v>
      </c>
      <c r="C2676" s="12" t="s">
        <v>1299</v>
      </c>
      <c r="D2676" s="13"/>
      <c r="E2676" s="12" t="str">
        <f>"15586362661"</f>
        <v>15586362661</v>
      </c>
      <c r="F2676" s="12" t="s">
        <v>12538</v>
      </c>
      <c r="G2676" s="13" t="s">
        <v>130</v>
      </c>
      <c r="H2676" s="13"/>
      <c r="I2676" s="13" t="s">
        <v>315</v>
      </c>
      <c r="J2676" s="13" t="s">
        <v>27</v>
      </c>
      <c r="K2676" s="13" t="s">
        <v>28</v>
      </c>
      <c r="L2676" s="13" t="s">
        <v>43</v>
      </c>
      <c r="M2676" s="12" t="s">
        <v>30</v>
      </c>
      <c r="N2676" s="12" t="s">
        <v>208</v>
      </c>
      <c r="O2676" s="13" t="s">
        <v>32</v>
      </c>
      <c r="P2676" s="13"/>
      <c r="Q2676" s="21">
        <v>45204.4854976852</v>
      </c>
      <c r="R2676" s="13" t="s">
        <v>56</v>
      </c>
      <c r="S2676" s="22" t="s">
        <v>12539</v>
      </c>
      <c r="T2676" s="12"/>
    </row>
    <row r="2677" customHeight="1" spans="1:20">
      <c r="A2677" s="10">
        <v>45204</v>
      </c>
      <c r="B2677" s="12" t="s">
        <v>12540</v>
      </c>
      <c r="C2677" s="12" t="s">
        <v>1299</v>
      </c>
      <c r="D2677" s="13"/>
      <c r="E2677" s="12" t="str">
        <f>"18671719063"</f>
        <v>18671719063</v>
      </c>
      <c r="F2677" s="12" t="s">
        <v>12541</v>
      </c>
      <c r="G2677" s="13" t="s">
        <v>25</v>
      </c>
      <c r="H2677" s="13"/>
      <c r="I2677" s="13" t="s">
        <v>448</v>
      </c>
      <c r="J2677" s="13" t="s">
        <v>27</v>
      </c>
      <c r="K2677" s="13" t="s">
        <v>28</v>
      </c>
      <c r="L2677" s="13" t="s">
        <v>43</v>
      </c>
      <c r="M2677" s="12" t="s">
        <v>30</v>
      </c>
      <c r="N2677" s="12" t="s">
        <v>208</v>
      </c>
      <c r="O2677" s="13" t="s">
        <v>32</v>
      </c>
      <c r="P2677" s="13"/>
      <c r="Q2677" s="21">
        <v>45204.4038194444</v>
      </c>
      <c r="R2677" s="13" t="s">
        <v>56</v>
      </c>
      <c r="S2677" s="22" t="s">
        <v>12542</v>
      </c>
      <c r="T2677" s="12"/>
    </row>
    <row r="2678" customHeight="1" spans="1:20">
      <c r="A2678" s="10">
        <v>45204</v>
      </c>
      <c r="B2678" s="12" t="s">
        <v>12543</v>
      </c>
      <c r="C2678" s="12" t="s">
        <v>1299</v>
      </c>
      <c r="D2678" s="13"/>
      <c r="E2678" s="12" t="str">
        <f>"13264911870"</f>
        <v>13264911870</v>
      </c>
      <c r="F2678" s="12" t="s">
        <v>12544</v>
      </c>
      <c r="G2678" s="13" t="s">
        <v>41</v>
      </c>
      <c r="H2678" s="13"/>
      <c r="I2678" s="13" t="s">
        <v>207</v>
      </c>
      <c r="J2678" s="13" t="s">
        <v>27</v>
      </c>
      <c r="K2678" s="13" t="s">
        <v>28</v>
      </c>
      <c r="L2678" s="13" t="s">
        <v>43</v>
      </c>
      <c r="M2678" s="12" t="s">
        <v>44</v>
      </c>
      <c r="N2678" s="12" t="s">
        <v>208</v>
      </c>
      <c r="O2678" s="13" t="s">
        <v>32</v>
      </c>
      <c r="P2678" s="13"/>
      <c r="Q2678" s="21">
        <v>45204.4771180556</v>
      </c>
      <c r="R2678" s="13" t="s">
        <v>56</v>
      </c>
      <c r="S2678" s="22" t="s">
        <v>12545</v>
      </c>
      <c r="T2678" s="12"/>
    </row>
    <row r="2679" customHeight="1" spans="1:20">
      <c r="A2679" s="10">
        <v>45204</v>
      </c>
      <c r="B2679" s="12" t="s">
        <v>12546</v>
      </c>
      <c r="C2679" s="12" t="s">
        <v>1299</v>
      </c>
      <c r="D2679" s="13"/>
      <c r="E2679" s="12" t="str">
        <f>"15629332097"</f>
        <v>15629332097</v>
      </c>
      <c r="F2679" s="12" t="s">
        <v>12547</v>
      </c>
      <c r="G2679" s="13" t="s">
        <v>41</v>
      </c>
      <c r="H2679" s="13"/>
      <c r="I2679" s="13" t="s">
        <v>162</v>
      </c>
      <c r="J2679" s="13" t="s">
        <v>27</v>
      </c>
      <c r="K2679" s="13" t="s">
        <v>195</v>
      </c>
      <c r="L2679" s="13" t="s">
        <v>5216</v>
      </c>
      <c r="M2679" s="12" t="s">
        <v>44</v>
      </c>
      <c r="N2679" s="12" t="s">
        <v>208</v>
      </c>
      <c r="O2679" s="13" t="s">
        <v>32</v>
      </c>
      <c r="P2679" s="13"/>
      <c r="Q2679" s="21">
        <v>45204.4007986111</v>
      </c>
      <c r="R2679" s="13" t="s">
        <v>56</v>
      </c>
      <c r="S2679" s="22" t="s">
        <v>12548</v>
      </c>
      <c r="T2679" s="12"/>
    </row>
    <row r="2680" customHeight="1" spans="1:20">
      <c r="A2680" s="10">
        <v>45204</v>
      </c>
      <c r="B2680" s="12" t="s">
        <v>12549</v>
      </c>
      <c r="C2680" s="12" t="s">
        <v>1299</v>
      </c>
      <c r="D2680" s="13"/>
      <c r="E2680" s="12" t="str">
        <f>"13040951921"</f>
        <v>13040951921</v>
      </c>
      <c r="F2680" s="12" t="s">
        <v>12550</v>
      </c>
      <c r="G2680" s="13" t="s">
        <v>336</v>
      </c>
      <c r="H2680" s="13"/>
      <c r="I2680" s="13" t="s">
        <v>293</v>
      </c>
      <c r="J2680" s="13" t="s">
        <v>27</v>
      </c>
      <c r="K2680" s="13" t="s">
        <v>28</v>
      </c>
      <c r="L2680" s="13" t="s">
        <v>43</v>
      </c>
      <c r="M2680" s="12" t="s">
        <v>30</v>
      </c>
      <c r="N2680" s="12" t="s">
        <v>208</v>
      </c>
      <c r="O2680" s="13" t="s">
        <v>32</v>
      </c>
      <c r="P2680" s="13"/>
      <c r="Q2680" s="21">
        <v>45204.4811574074</v>
      </c>
      <c r="R2680" s="13" t="s">
        <v>56</v>
      </c>
      <c r="S2680" s="22" t="s">
        <v>12551</v>
      </c>
      <c r="T2680" s="12"/>
    </row>
    <row r="2681" customHeight="1" spans="1:20">
      <c r="A2681" s="10">
        <v>45204</v>
      </c>
      <c r="B2681" s="12" t="s">
        <v>12552</v>
      </c>
      <c r="C2681" s="12" t="s">
        <v>1299</v>
      </c>
      <c r="D2681" s="13"/>
      <c r="E2681" s="12" t="str">
        <f>"18674202324"</f>
        <v>18674202324</v>
      </c>
      <c r="F2681" s="12" t="s">
        <v>12553</v>
      </c>
      <c r="G2681" s="13" t="s">
        <v>336</v>
      </c>
      <c r="H2681" s="13"/>
      <c r="I2681" s="13" t="s">
        <v>293</v>
      </c>
      <c r="J2681" s="13" t="s">
        <v>27</v>
      </c>
      <c r="K2681" s="13" t="s">
        <v>28</v>
      </c>
      <c r="L2681" s="13" t="s">
        <v>43</v>
      </c>
      <c r="M2681" s="12" t="s">
        <v>44</v>
      </c>
      <c r="N2681" s="12" t="s">
        <v>208</v>
      </c>
      <c r="O2681" s="13" t="s">
        <v>32</v>
      </c>
      <c r="P2681" s="13"/>
      <c r="Q2681" s="21">
        <v>45204.6674421296</v>
      </c>
      <c r="R2681" s="13" t="s">
        <v>56</v>
      </c>
      <c r="S2681" s="22" t="s">
        <v>12554</v>
      </c>
      <c r="T2681" s="12"/>
    </row>
    <row r="2682" customHeight="1" spans="1:20">
      <c r="A2682" s="10">
        <v>45204</v>
      </c>
      <c r="B2682" s="12" t="s">
        <v>12555</v>
      </c>
      <c r="C2682" s="12" t="s">
        <v>1299</v>
      </c>
      <c r="D2682" s="13"/>
      <c r="E2682" s="12" t="str">
        <f>"13135803512"</f>
        <v>13135803512</v>
      </c>
      <c r="F2682" s="12" t="s">
        <v>12556</v>
      </c>
      <c r="G2682" s="13" t="s">
        <v>336</v>
      </c>
      <c r="H2682" s="13" t="s">
        <v>110</v>
      </c>
      <c r="I2682" s="13" t="s">
        <v>149</v>
      </c>
      <c r="J2682" s="13" t="s">
        <v>27</v>
      </c>
      <c r="K2682" s="13" t="s">
        <v>28</v>
      </c>
      <c r="L2682" s="13" t="s">
        <v>43</v>
      </c>
      <c r="M2682" s="12" t="s">
        <v>44</v>
      </c>
      <c r="N2682" s="12" t="s">
        <v>208</v>
      </c>
      <c r="O2682" s="13" t="s">
        <v>32</v>
      </c>
      <c r="P2682" s="13"/>
      <c r="Q2682" s="21">
        <v>45204.3956828704</v>
      </c>
      <c r="R2682" s="13" t="s">
        <v>56</v>
      </c>
      <c r="S2682" s="22" t="s">
        <v>12557</v>
      </c>
      <c r="T2682" s="12"/>
    </row>
    <row r="2683" customHeight="1" spans="1:20">
      <c r="A2683" s="10">
        <v>45204</v>
      </c>
      <c r="B2683" s="12" t="s">
        <v>12558</v>
      </c>
      <c r="C2683" s="12" t="s">
        <v>1299</v>
      </c>
      <c r="D2683" s="13"/>
      <c r="E2683" s="12" t="str">
        <f>"13135801897"</f>
        <v>13135801897</v>
      </c>
      <c r="F2683" s="12" t="s">
        <v>12559</v>
      </c>
      <c r="G2683" s="13" t="s">
        <v>130</v>
      </c>
      <c r="H2683" s="13"/>
      <c r="I2683" s="13" t="s">
        <v>207</v>
      </c>
      <c r="J2683" s="13" t="s">
        <v>27</v>
      </c>
      <c r="K2683" s="13" t="s">
        <v>28</v>
      </c>
      <c r="L2683" s="13" t="s">
        <v>43</v>
      </c>
      <c r="M2683" s="12" t="s">
        <v>30</v>
      </c>
      <c r="N2683" s="12" t="s">
        <v>208</v>
      </c>
      <c r="O2683" s="13" t="s">
        <v>32</v>
      </c>
      <c r="P2683" s="13"/>
      <c r="Q2683" s="21">
        <v>45204.6961689815</v>
      </c>
      <c r="R2683" s="13" t="s">
        <v>56</v>
      </c>
      <c r="S2683" s="22" t="s">
        <v>12560</v>
      </c>
      <c r="T2683" s="12"/>
    </row>
    <row r="2684" customHeight="1" spans="1:20">
      <c r="A2684" s="10">
        <v>45204</v>
      </c>
      <c r="B2684" s="12" t="s">
        <v>12561</v>
      </c>
      <c r="C2684" s="12" t="s">
        <v>1299</v>
      </c>
      <c r="D2684" s="13"/>
      <c r="E2684" s="12" t="str">
        <f>"13247288077"</f>
        <v>13247288077</v>
      </c>
      <c r="F2684" s="12" t="s">
        <v>12562</v>
      </c>
      <c r="G2684" s="13" t="s">
        <v>336</v>
      </c>
      <c r="H2684" s="13"/>
      <c r="I2684" s="13" t="s">
        <v>42</v>
      </c>
      <c r="J2684" s="13" t="s">
        <v>27</v>
      </c>
      <c r="K2684" s="13" t="s">
        <v>28</v>
      </c>
      <c r="L2684" s="13" t="s">
        <v>43</v>
      </c>
      <c r="M2684" s="12" t="s">
        <v>30</v>
      </c>
      <c r="N2684" s="12" t="s">
        <v>208</v>
      </c>
      <c r="O2684" s="13" t="s">
        <v>32</v>
      </c>
      <c r="P2684" s="13"/>
      <c r="Q2684" s="21">
        <v>45204.6577314815</v>
      </c>
      <c r="R2684" s="13" t="s">
        <v>56</v>
      </c>
      <c r="S2684" s="22" t="s">
        <v>12560</v>
      </c>
      <c r="T2684" s="12"/>
    </row>
    <row r="2685" customHeight="1" spans="1:20">
      <c r="A2685" s="10">
        <v>45204</v>
      </c>
      <c r="B2685" s="12" t="s">
        <v>12563</v>
      </c>
      <c r="C2685" s="12" t="s">
        <v>1299</v>
      </c>
      <c r="D2685" s="13"/>
      <c r="E2685" s="12" t="str">
        <f>"15572733403"</f>
        <v>15572733403</v>
      </c>
      <c r="F2685" s="12" t="s">
        <v>12564</v>
      </c>
      <c r="G2685" s="13" t="s">
        <v>130</v>
      </c>
      <c r="H2685" s="13"/>
      <c r="I2685" s="13" t="s">
        <v>293</v>
      </c>
      <c r="J2685" s="13" t="s">
        <v>27</v>
      </c>
      <c r="K2685" s="13" t="s">
        <v>28</v>
      </c>
      <c r="L2685" s="13" t="s">
        <v>43</v>
      </c>
      <c r="M2685" s="12" t="s">
        <v>30</v>
      </c>
      <c r="N2685" s="12" t="s">
        <v>208</v>
      </c>
      <c r="O2685" s="13" t="s">
        <v>32</v>
      </c>
      <c r="P2685" s="13"/>
      <c r="Q2685" s="21">
        <v>45204.6030555556</v>
      </c>
      <c r="R2685" s="13" t="s">
        <v>56</v>
      </c>
      <c r="S2685" s="22" t="s">
        <v>12565</v>
      </c>
      <c r="T2685" s="12"/>
    </row>
    <row r="2686" customHeight="1" spans="1:20">
      <c r="A2686" s="10">
        <v>45204</v>
      </c>
      <c r="B2686" s="12" t="s">
        <v>12566</v>
      </c>
      <c r="C2686" s="12" t="s">
        <v>1299</v>
      </c>
      <c r="D2686" s="13"/>
      <c r="E2686" s="12" t="str">
        <f>"15572755360"</f>
        <v>15572755360</v>
      </c>
      <c r="F2686" s="12" t="s">
        <v>12567</v>
      </c>
      <c r="G2686" s="13" t="s">
        <v>336</v>
      </c>
      <c r="H2686" s="13" t="s">
        <v>137</v>
      </c>
      <c r="I2686" s="13" t="s">
        <v>576</v>
      </c>
      <c r="J2686" s="13" t="s">
        <v>27</v>
      </c>
      <c r="K2686" s="13" t="s">
        <v>28</v>
      </c>
      <c r="L2686" s="13" t="s">
        <v>43</v>
      </c>
      <c r="M2686" s="12" t="s">
        <v>44</v>
      </c>
      <c r="N2686" s="12" t="s">
        <v>208</v>
      </c>
      <c r="O2686" s="13" t="s">
        <v>32</v>
      </c>
      <c r="P2686" s="13"/>
      <c r="Q2686" s="21">
        <v>45204.4910300926</v>
      </c>
      <c r="R2686" s="13" t="s">
        <v>56</v>
      </c>
      <c r="S2686" s="22" t="s">
        <v>12568</v>
      </c>
      <c r="T2686" s="12"/>
    </row>
    <row r="2687" customHeight="1" spans="1:20">
      <c r="A2687" s="10">
        <v>45204</v>
      </c>
      <c r="B2687" s="12" t="s">
        <v>12569</v>
      </c>
      <c r="C2687" s="12" t="s">
        <v>1299</v>
      </c>
      <c r="D2687" s="13"/>
      <c r="E2687" s="12" t="str">
        <f>"15571721016"</f>
        <v>15571721016</v>
      </c>
      <c r="F2687" s="12" t="s">
        <v>1808</v>
      </c>
      <c r="G2687" s="13" t="s">
        <v>53</v>
      </c>
      <c r="H2687" s="13"/>
      <c r="I2687" s="13" t="s">
        <v>1713</v>
      </c>
      <c r="J2687" s="13" t="s">
        <v>27</v>
      </c>
      <c r="K2687" s="13" t="s">
        <v>28</v>
      </c>
      <c r="L2687" s="13" t="s">
        <v>43</v>
      </c>
      <c r="M2687" s="12" t="s">
        <v>44</v>
      </c>
      <c r="N2687" s="12" t="s">
        <v>208</v>
      </c>
      <c r="O2687" s="13" t="s">
        <v>32</v>
      </c>
      <c r="P2687" s="13"/>
      <c r="Q2687" s="21">
        <v>45204.3845138889</v>
      </c>
      <c r="R2687" s="13" t="s">
        <v>56</v>
      </c>
      <c r="S2687" s="22" t="s">
        <v>12570</v>
      </c>
      <c r="T2687" s="12"/>
    </row>
    <row r="2688" customHeight="1" spans="1:20">
      <c r="A2688" s="10">
        <v>45204</v>
      </c>
      <c r="B2688" s="12" t="s">
        <v>12571</v>
      </c>
      <c r="C2688" s="12" t="s">
        <v>1299</v>
      </c>
      <c r="D2688" s="13"/>
      <c r="E2688" s="12" t="str">
        <f>"18671777119"</f>
        <v>18671777119</v>
      </c>
      <c r="F2688" s="12" t="s">
        <v>12572</v>
      </c>
      <c r="G2688" s="13" t="s">
        <v>2152</v>
      </c>
      <c r="H2688" s="13"/>
      <c r="I2688" s="13" t="s">
        <v>90</v>
      </c>
      <c r="J2688" s="13" t="s">
        <v>27</v>
      </c>
      <c r="K2688" s="13" t="s">
        <v>28</v>
      </c>
      <c r="L2688" s="13" t="s">
        <v>43</v>
      </c>
      <c r="M2688" s="12" t="s">
        <v>30</v>
      </c>
      <c r="N2688" s="12" t="s">
        <v>208</v>
      </c>
      <c r="O2688" s="13" t="s">
        <v>32</v>
      </c>
      <c r="P2688" s="13"/>
      <c r="Q2688" s="21">
        <v>45204.3817592593</v>
      </c>
      <c r="R2688" s="13" t="s">
        <v>56</v>
      </c>
      <c r="S2688" s="22" t="s">
        <v>12573</v>
      </c>
      <c r="T2688" s="12"/>
    </row>
    <row r="2689" customHeight="1" spans="1:20">
      <c r="A2689" s="10">
        <v>45204</v>
      </c>
      <c r="B2689" s="12" t="s">
        <v>12574</v>
      </c>
      <c r="C2689" s="12" t="s">
        <v>783</v>
      </c>
      <c r="D2689" s="13"/>
      <c r="E2689" s="12" t="str">
        <f>"15587910911"</f>
        <v>15587910911</v>
      </c>
      <c r="F2689" s="12" t="s">
        <v>12575</v>
      </c>
      <c r="G2689" s="13" t="s">
        <v>130</v>
      </c>
      <c r="H2689" s="13"/>
      <c r="I2689" s="13" t="s">
        <v>90</v>
      </c>
      <c r="J2689" s="13" t="s">
        <v>27</v>
      </c>
      <c r="K2689" s="13" t="s">
        <v>28</v>
      </c>
      <c r="L2689" s="13" t="s">
        <v>43</v>
      </c>
      <c r="M2689" s="12" t="s">
        <v>30</v>
      </c>
      <c r="N2689" s="12" t="s">
        <v>743</v>
      </c>
      <c r="O2689" s="13" t="s">
        <v>32</v>
      </c>
      <c r="P2689" s="13"/>
      <c r="Q2689" s="21">
        <v>45204.7119675926</v>
      </c>
      <c r="R2689" s="13" t="s">
        <v>46</v>
      </c>
      <c r="S2689" s="22" t="s">
        <v>12576</v>
      </c>
      <c r="T2689" s="12"/>
    </row>
    <row r="2690" customHeight="1" spans="1:20">
      <c r="A2690" s="10">
        <v>45204</v>
      </c>
      <c r="B2690" s="12" t="s">
        <v>12577</v>
      </c>
      <c r="C2690" s="12" t="s">
        <v>783</v>
      </c>
      <c r="D2690" s="13"/>
      <c r="E2690" s="12" t="str">
        <f>"071703806133"</f>
        <v>071703806133</v>
      </c>
      <c r="F2690" s="12" t="s">
        <v>12578</v>
      </c>
      <c r="G2690" s="13" t="s">
        <v>82</v>
      </c>
      <c r="H2690" s="13"/>
      <c r="I2690" s="13" t="s">
        <v>46</v>
      </c>
      <c r="J2690" s="13" t="s">
        <v>27</v>
      </c>
      <c r="K2690" s="13" t="s">
        <v>28</v>
      </c>
      <c r="L2690" s="13" t="s">
        <v>43</v>
      </c>
      <c r="M2690" s="12" t="s">
        <v>169</v>
      </c>
      <c r="N2690" s="12" t="s">
        <v>743</v>
      </c>
      <c r="O2690" s="13" t="s">
        <v>32</v>
      </c>
      <c r="P2690" s="13"/>
      <c r="Q2690" s="21">
        <v>45204.6943055556</v>
      </c>
      <c r="R2690" s="13" t="s">
        <v>46</v>
      </c>
      <c r="S2690" s="12" t="s">
        <v>12579</v>
      </c>
      <c r="T2690" s="12"/>
    </row>
    <row r="2691" customHeight="1" spans="1:20">
      <c r="A2691" s="10">
        <v>45204</v>
      </c>
      <c r="B2691" s="12" t="s">
        <v>12580</v>
      </c>
      <c r="C2691" s="12" t="s">
        <v>1299</v>
      </c>
      <c r="D2691" s="13"/>
      <c r="E2691" s="12" t="str">
        <f>"17671266820"</f>
        <v>17671266820</v>
      </c>
      <c r="F2691" s="12" t="s">
        <v>1772</v>
      </c>
      <c r="G2691" s="13" t="s">
        <v>336</v>
      </c>
      <c r="H2691" s="13"/>
      <c r="I2691" s="13" t="s">
        <v>277</v>
      </c>
      <c r="J2691" s="13" t="s">
        <v>27</v>
      </c>
      <c r="K2691" s="13" t="s">
        <v>28</v>
      </c>
      <c r="L2691" s="13" t="s">
        <v>43</v>
      </c>
      <c r="M2691" s="12" t="s">
        <v>30</v>
      </c>
      <c r="N2691" s="12" t="s">
        <v>208</v>
      </c>
      <c r="O2691" s="13" t="s">
        <v>32</v>
      </c>
      <c r="P2691" s="13"/>
      <c r="Q2691" s="21">
        <v>45204.705</v>
      </c>
      <c r="R2691" s="13" t="s">
        <v>56</v>
      </c>
      <c r="S2691" s="22" t="s">
        <v>12581</v>
      </c>
      <c r="T2691" s="12"/>
    </row>
    <row r="2692" customHeight="1" spans="1:20">
      <c r="A2692" s="10">
        <v>45204</v>
      </c>
      <c r="B2692" s="12" t="s">
        <v>12582</v>
      </c>
      <c r="C2692" s="12" t="s">
        <v>783</v>
      </c>
      <c r="D2692" s="13"/>
      <c r="E2692" s="12" t="str">
        <f>"18671771442"</f>
        <v>18671771442</v>
      </c>
      <c r="F2692" s="12" t="s">
        <v>12583</v>
      </c>
      <c r="G2692" s="13" t="s">
        <v>25</v>
      </c>
      <c r="H2692" s="13"/>
      <c r="I2692" s="13" t="s">
        <v>490</v>
      </c>
      <c r="J2692" s="13" t="s">
        <v>27</v>
      </c>
      <c r="K2692" s="13" t="s">
        <v>28</v>
      </c>
      <c r="L2692" s="13" t="s">
        <v>43</v>
      </c>
      <c r="M2692" s="12" t="s">
        <v>30</v>
      </c>
      <c r="N2692" s="12" t="s">
        <v>743</v>
      </c>
      <c r="O2692" s="13" t="s">
        <v>32</v>
      </c>
      <c r="P2692" s="13"/>
      <c r="Q2692" s="21">
        <v>45204.602662037</v>
      </c>
      <c r="R2692" s="13" t="s">
        <v>46</v>
      </c>
      <c r="S2692" s="22" t="s">
        <v>12584</v>
      </c>
      <c r="T2692" s="12"/>
    </row>
    <row r="2693" customHeight="1" spans="1:20">
      <c r="A2693" s="10">
        <v>45204</v>
      </c>
      <c r="B2693" s="12" t="s">
        <v>12585</v>
      </c>
      <c r="C2693" s="12" t="s">
        <v>274</v>
      </c>
      <c r="D2693" s="13"/>
      <c r="E2693" s="12" t="str">
        <f>"16671007276"</f>
        <v>16671007276</v>
      </c>
      <c r="F2693" s="12" t="s">
        <v>12586</v>
      </c>
      <c r="G2693" s="13" t="s">
        <v>53</v>
      </c>
      <c r="H2693" s="13"/>
      <c r="I2693" s="13" t="s">
        <v>253</v>
      </c>
      <c r="J2693" s="13" t="s">
        <v>27</v>
      </c>
      <c r="K2693" s="13" t="s">
        <v>28</v>
      </c>
      <c r="L2693" s="13" t="s">
        <v>43</v>
      </c>
      <c r="M2693" s="12" t="s">
        <v>30</v>
      </c>
      <c r="N2693" s="12" t="s">
        <v>208</v>
      </c>
      <c r="O2693" s="13" t="s">
        <v>32</v>
      </c>
      <c r="P2693" s="13"/>
      <c r="Q2693" s="21">
        <v>45204.4907523148</v>
      </c>
      <c r="R2693" s="13" t="s">
        <v>56</v>
      </c>
      <c r="S2693" s="22" t="s">
        <v>12587</v>
      </c>
      <c r="T2693" s="12"/>
    </row>
    <row r="2694" customHeight="1" spans="1:20">
      <c r="A2694" s="10">
        <v>45204</v>
      </c>
      <c r="B2694" s="12" t="s">
        <v>12588</v>
      </c>
      <c r="C2694" s="12" t="s">
        <v>274</v>
      </c>
      <c r="D2694" s="13"/>
      <c r="E2694" s="12" t="str">
        <f>"13872699267"</f>
        <v>13872699267</v>
      </c>
      <c r="F2694" s="12" t="s">
        <v>12589</v>
      </c>
      <c r="G2694" s="13" t="s">
        <v>25</v>
      </c>
      <c r="H2694" s="13"/>
      <c r="I2694" s="13" t="s">
        <v>412</v>
      </c>
      <c r="J2694" s="13" t="s">
        <v>27</v>
      </c>
      <c r="K2694" s="13" t="s">
        <v>28</v>
      </c>
      <c r="L2694" s="13" t="s">
        <v>43</v>
      </c>
      <c r="M2694" s="12" t="s">
        <v>30</v>
      </c>
      <c r="N2694" s="12" t="s">
        <v>208</v>
      </c>
      <c r="O2694" s="13" t="s">
        <v>32</v>
      </c>
      <c r="P2694" s="13"/>
      <c r="Q2694" s="21">
        <v>45204.669849537</v>
      </c>
      <c r="R2694" s="13" t="s">
        <v>56</v>
      </c>
      <c r="S2694" s="22" t="s">
        <v>12590</v>
      </c>
      <c r="T2694" s="12"/>
    </row>
    <row r="2695" customHeight="1" spans="1:20">
      <c r="A2695" s="10">
        <v>45204</v>
      </c>
      <c r="B2695" s="12" t="s">
        <v>12591</v>
      </c>
      <c r="C2695" s="12" t="s">
        <v>121</v>
      </c>
      <c r="D2695" s="13"/>
      <c r="E2695" s="12" t="str">
        <f>"15571716335"</f>
        <v>15571716335</v>
      </c>
      <c r="F2695" s="12" t="s">
        <v>12592</v>
      </c>
      <c r="G2695" s="13" t="s">
        <v>53</v>
      </c>
      <c r="H2695" s="13"/>
      <c r="I2695" s="13" t="s">
        <v>175</v>
      </c>
      <c r="J2695" s="13" t="s">
        <v>27</v>
      </c>
      <c r="K2695" s="13" t="s">
        <v>28</v>
      </c>
      <c r="L2695" s="13" t="s">
        <v>43</v>
      </c>
      <c r="M2695" s="12" t="s">
        <v>30</v>
      </c>
      <c r="N2695" s="12" t="s">
        <v>31</v>
      </c>
      <c r="O2695" s="13" t="s">
        <v>32</v>
      </c>
      <c r="P2695" s="13"/>
      <c r="Q2695" s="21">
        <v>45204.6178935185</v>
      </c>
      <c r="R2695" s="13" t="s">
        <v>56</v>
      </c>
      <c r="S2695" s="12" t="s">
        <v>12593</v>
      </c>
      <c r="T2695" s="12"/>
    </row>
    <row r="2696" customHeight="1" spans="1:20">
      <c r="A2696" s="10">
        <v>45204</v>
      </c>
      <c r="B2696" s="12" t="s">
        <v>12594</v>
      </c>
      <c r="C2696" s="12" t="s">
        <v>121</v>
      </c>
      <c r="D2696" s="13"/>
      <c r="E2696" s="12" t="str">
        <f>"15672502062"</f>
        <v>15672502062</v>
      </c>
      <c r="F2696" s="12" t="s">
        <v>12595</v>
      </c>
      <c r="G2696" s="13" t="s">
        <v>25</v>
      </c>
      <c r="H2696" s="13" t="s">
        <v>418</v>
      </c>
      <c r="I2696" s="13" t="s">
        <v>1842</v>
      </c>
      <c r="J2696" s="13" t="s">
        <v>27</v>
      </c>
      <c r="K2696" s="13" t="s">
        <v>28</v>
      </c>
      <c r="L2696" s="13" t="s">
        <v>43</v>
      </c>
      <c r="M2696" s="12" t="s">
        <v>44</v>
      </c>
      <c r="N2696" s="12" t="s">
        <v>31</v>
      </c>
      <c r="O2696" s="13" t="s">
        <v>32</v>
      </c>
      <c r="P2696" s="13"/>
      <c r="Q2696" s="21">
        <v>45204.6363078704</v>
      </c>
      <c r="R2696" s="13" t="s">
        <v>56</v>
      </c>
      <c r="S2696" s="12" t="s">
        <v>12596</v>
      </c>
      <c r="T2696" s="12"/>
    </row>
    <row r="2697" customHeight="1" spans="1:20">
      <c r="A2697" s="10">
        <v>45204</v>
      </c>
      <c r="B2697" s="12" t="s">
        <v>12597</v>
      </c>
      <c r="C2697" s="12" t="s">
        <v>121</v>
      </c>
      <c r="D2697" s="13"/>
      <c r="E2697" s="12" t="str">
        <f>"13117296875"</f>
        <v>13117296875</v>
      </c>
      <c r="F2697" s="12" t="s">
        <v>12598</v>
      </c>
      <c r="G2697" s="13" t="s">
        <v>336</v>
      </c>
      <c r="H2697" s="13"/>
      <c r="I2697" s="13" t="s">
        <v>241</v>
      </c>
      <c r="J2697" s="13" t="s">
        <v>27</v>
      </c>
      <c r="K2697" s="13" t="s">
        <v>28</v>
      </c>
      <c r="L2697" s="13" t="s">
        <v>43</v>
      </c>
      <c r="M2697" s="12" t="s">
        <v>30</v>
      </c>
      <c r="N2697" s="12" t="s">
        <v>31</v>
      </c>
      <c r="O2697" s="13" t="s">
        <v>32</v>
      </c>
      <c r="P2697" s="13"/>
      <c r="Q2697" s="21">
        <v>45204.3845601852</v>
      </c>
      <c r="R2697" s="13" t="s">
        <v>56</v>
      </c>
      <c r="S2697" s="12" t="s">
        <v>12599</v>
      </c>
      <c r="T2697" s="12"/>
    </row>
    <row r="2698" customHeight="1" spans="1:20">
      <c r="A2698" s="10">
        <v>45204</v>
      </c>
      <c r="B2698" s="12" t="s">
        <v>12600</v>
      </c>
      <c r="C2698" s="12" t="s">
        <v>121</v>
      </c>
      <c r="D2698" s="13"/>
      <c r="E2698" s="12" t="str">
        <f>"13032711661"</f>
        <v>13032711661</v>
      </c>
      <c r="F2698" s="12" t="s">
        <v>12601</v>
      </c>
      <c r="G2698" s="13" t="s">
        <v>336</v>
      </c>
      <c r="H2698" s="13"/>
      <c r="I2698" s="13" t="s">
        <v>293</v>
      </c>
      <c r="J2698" s="13" t="s">
        <v>27</v>
      </c>
      <c r="K2698" s="13" t="s">
        <v>28</v>
      </c>
      <c r="L2698" s="13" t="s">
        <v>43</v>
      </c>
      <c r="M2698" s="12" t="s">
        <v>44</v>
      </c>
      <c r="N2698" s="12" t="s">
        <v>31</v>
      </c>
      <c r="O2698" s="13" t="s">
        <v>32</v>
      </c>
      <c r="P2698" s="13"/>
      <c r="Q2698" s="21">
        <v>45204.6438773148</v>
      </c>
      <c r="R2698" s="13" t="s">
        <v>56</v>
      </c>
      <c r="S2698" s="12" t="s">
        <v>12602</v>
      </c>
      <c r="T2698" s="12"/>
    </row>
    <row r="2699" customHeight="1" spans="1:20">
      <c r="A2699" s="10">
        <v>45204</v>
      </c>
      <c r="B2699" s="12" t="s">
        <v>12603</v>
      </c>
      <c r="C2699" s="12" t="s">
        <v>121</v>
      </c>
      <c r="D2699" s="13"/>
      <c r="E2699" s="12" t="str">
        <f>"13047174800"</f>
        <v>13047174800</v>
      </c>
      <c r="F2699" s="12" t="s">
        <v>12240</v>
      </c>
      <c r="G2699" s="13" t="s">
        <v>336</v>
      </c>
      <c r="H2699" s="13"/>
      <c r="I2699" s="13" t="s">
        <v>162</v>
      </c>
      <c r="J2699" s="13" t="s">
        <v>27</v>
      </c>
      <c r="K2699" s="13" t="s">
        <v>28</v>
      </c>
      <c r="L2699" s="13" t="s">
        <v>43</v>
      </c>
      <c r="M2699" s="12" t="s">
        <v>30</v>
      </c>
      <c r="N2699" s="12" t="s">
        <v>31</v>
      </c>
      <c r="O2699" s="13" t="s">
        <v>32</v>
      </c>
      <c r="P2699" s="13"/>
      <c r="Q2699" s="21">
        <v>45204.4112615741</v>
      </c>
      <c r="R2699" s="13" t="s">
        <v>56</v>
      </c>
      <c r="S2699" s="12" t="s">
        <v>12604</v>
      </c>
      <c r="T2699" s="12"/>
    </row>
    <row r="2700" customHeight="1" spans="1:20">
      <c r="A2700" s="10">
        <v>45204</v>
      </c>
      <c r="B2700" s="12" t="s">
        <v>12605</v>
      </c>
      <c r="C2700" s="12" t="s">
        <v>121</v>
      </c>
      <c r="D2700" s="13"/>
      <c r="E2700" s="12" t="str">
        <f>"15671076308"</f>
        <v>15671076308</v>
      </c>
      <c r="F2700" s="12" t="s">
        <v>12606</v>
      </c>
      <c r="G2700" s="13" t="s">
        <v>130</v>
      </c>
      <c r="H2700" s="13"/>
      <c r="I2700" s="13" t="s">
        <v>70</v>
      </c>
      <c r="J2700" s="13" t="s">
        <v>27</v>
      </c>
      <c r="K2700" s="13" t="s">
        <v>28</v>
      </c>
      <c r="L2700" s="13" t="s">
        <v>43</v>
      </c>
      <c r="M2700" s="12" t="s">
        <v>30</v>
      </c>
      <c r="N2700" s="12" t="s">
        <v>31</v>
      </c>
      <c r="O2700" s="13" t="s">
        <v>32</v>
      </c>
      <c r="P2700" s="13"/>
      <c r="Q2700" s="21">
        <v>45204.5697800926</v>
      </c>
      <c r="R2700" s="13" t="s">
        <v>56</v>
      </c>
      <c r="S2700" s="12" t="s">
        <v>12607</v>
      </c>
      <c r="T2700" s="12"/>
    </row>
    <row r="2701" customHeight="1" spans="1:20">
      <c r="A2701" s="10">
        <v>45204</v>
      </c>
      <c r="B2701" s="12" t="s">
        <v>12608</v>
      </c>
      <c r="C2701" s="12" t="s">
        <v>121</v>
      </c>
      <c r="D2701" s="13"/>
      <c r="E2701" s="12" t="str">
        <f>"13177083612"</f>
        <v>13177083612</v>
      </c>
      <c r="F2701" s="12" t="s">
        <v>12609</v>
      </c>
      <c r="G2701" s="13" t="s">
        <v>69</v>
      </c>
      <c r="H2701" s="13" t="s">
        <v>110</v>
      </c>
      <c r="I2701" s="13" t="s">
        <v>149</v>
      </c>
      <c r="J2701" s="13" t="s">
        <v>27</v>
      </c>
      <c r="K2701" s="13" t="s">
        <v>28</v>
      </c>
      <c r="L2701" s="13" t="s">
        <v>43</v>
      </c>
      <c r="M2701" s="12" t="s">
        <v>44</v>
      </c>
      <c r="N2701" s="12" t="s">
        <v>31</v>
      </c>
      <c r="O2701" s="13" t="s">
        <v>32</v>
      </c>
      <c r="P2701" s="13"/>
      <c r="Q2701" s="21">
        <v>45204.4651157407</v>
      </c>
      <c r="R2701" s="13" t="s">
        <v>56</v>
      </c>
      <c r="S2701" s="12" t="s">
        <v>12610</v>
      </c>
      <c r="T2701" s="12"/>
    </row>
    <row r="2702" customHeight="1" spans="1:20">
      <c r="A2702" s="10">
        <v>45204</v>
      </c>
      <c r="B2702" s="12" t="s">
        <v>12611</v>
      </c>
      <c r="C2702" s="12" t="s">
        <v>50</v>
      </c>
      <c r="D2702" s="13"/>
      <c r="E2702" s="12" t="str">
        <f>"13227285815"</f>
        <v>13227285815</v>
      </c>
      <c r="F2702" s="12" t="s">
        <v>12612</v>
      </c>
      <c r="G2702" s="13" t="s">
        <v>69</v>
      </c>
      <c r="H2702" s="13"/>
      <c r="I2702" s="13" t="s">
        <v>131</v>
      </c>
      <c r="J2702" s="13" t="s">
        <v>27</v>
      </c>
      <c r="K2702" s="13" t="s">
        <v>28</v>
      </c>
      <c r="L2702" s="13" t="s">
        <v>43</v>
      </c>
      <c r="M2702" s="12" t="s">
        <v>44</v>
      </c>
      <c r="N2702" s="12" t="s">
        <v>31</v>
      </c>
      <c r="O2702" s="13" t="s">
        <v>32</v>
      </c>
      <c r="P2702" s="13"/>
      <c r="Q2702" s="21">
        <v>45204.4308333333</v>
      </c>
      <c r="R2702" s="13" t="s">
        <v>56</v>
      </c>
      <c r="S2702" s="22" t="s">
        <v>12613</v>
      </c>
      <c r="T2702" s="12"/>
    </row>
    <row r="2703" customHeight="1" spans="1:20">
      <c r="A2703" s="10">
        <v>45204</v>
      </c>
      <c r="B2703" s="12" t="s">
        <v>12614</v>
      </c>
      <c r="C2703" s="12" t="s">
        <v>204</v>
      </c>
      <c r="D2703" s="13"/>
      <c r="E2703" s="12" t="str">
        <f>"13117285925"</f>
        <v>13117285925</v>
      </c>
      <c r="F2703" s="12" t="s">
        <v>12615</v>
      </c>
      <c r="G2703" s="13" t="s">
        <v>130</v>
      </c>
      <c r="H2703" s="13"/>
      <c r="I2703" s="13" t="s">
        <v>511</v>
      </c>
      <c r="J2703" s="13" t="s">
        <v>27</v>
      </c>
      <c r="K2703" s="13" t="s">
        <v>28</v>
      </c>
      <c r="L2703" s="13" t="s">
        <v>43</v>
      </c>
      <c r="M2703" s="12" t="s">
        <v>44</v>
      </c>
      <c r="N2703" s="12" t="s">
        <v>208</v>
      </c>
      <c r="O2703" s="13" t="s">
        <v>32</v>
      </c>
      <c r="P2703" s="13"/>
      <c r="Q2703" s="21">
        <v>45204.7046875</v>
      </c>
      <c r="R2703" s="13" t="s">
        <v>56</v>
      </c>
      <c r="S2703" s="22" t="s">
        <v>12616</v>
      </c>
      <c r="T2703" s="12"/>
    </row>
    <row r="2704" customHeight="1" spans="1:20">
      <c r="A2704" s="10">
        <v>45204</v>
      </c>
      <c r="B2704" s="12" t="s">
        <v>12617</v>
      </c>
      <c r="C2704" s="12" t="s">
        <v>204</v>
      </c>
      <c r="D2704" s="13"/>
      <c r="E2704" s="12" t="str">
        <f>"13197326976"</f>
        <v>13197326976</v>
      </c>
      <c r="F2704" s="12" t="s">
        <v>12618</v>
      </c>
      <c r="G2704" s="13" t="s">
        <v>130</v>
      </c>
      <c r="H2704" s="13"/>
      <c r="I2704" s="13" t="s">
        <v>54</v>
      </c>
      <c r="J2704" s="13" t="s">
        <v>27</v>
      </c>
      <c r="K2704" s="13" t="s">
        <v>28</v>
      </c>
      <c r="L2704" s="13" t="s">
        <v>43</v>
      </c>
      <c r="M2704" s="12" t="s">
        <v>44</v>
      </c>
      <c r="N2704" s="12" t="s">
        <v>208</v>
      </c>
      <c r="O2704" s="13" t="s">
        <v>32</v>
      </c>
      <c r="P2704" s="13"/>
      <c r="Q2704" s="21">
        <v>45204.6502314815</v>
      </c>
      <c r="R2704" s="13" t="s">
        <v>56</v>
      </c>
      <c r="S2704" s="22" t="s">
        <v>12619</v>
      </c>
      <c r="T2704" s="12"/>
    </row>
    <row r="2705" customHeight="1" spans="1:20">
      <c r="A2705" s="10">
        <v>45204</v>
      </c>
      <c r="B2705" s="12" t="s">
        <v>12620</v>
      </c>
      <c r="C2705" s="12" t="s">
        <v>204</v>
      </c>
      <c r="D2705" s="13"/>
      <c r="E2705" s="12" t="str">
        <f>"15586375092"</f>
        <v>15586375092</v>
      </c>
      <c r="F2705" s="12" t="s">
        <v>12621</v>
      </c>
      <c r="G2705" s="13" t="s">
        <v>25</v>
      </c>
      <c r="H2705" s="13"/>
      <c r="I2705" s="13" t="s">
        <v>337</v>
      </c>
      <c r="J2705" s="13" t="s">
        <v>27</v>
      </c>
      <c r="K2705" s="13" t="s">
        <v>28</v>
      </c>
      <c r="L2705" s="13" t="s">
        <v>43</v>
      </c>
      <c r="M2705" s="12" t="s">
        <v>30</v>
      </c>
      <c r="N2705" s="12" t="s">
        <v>208</v>
      </c>
      <c r="O2705" s="13" t="s">
        <v>32</v>
      </c>
      <c r="P2705" s="13"/>
      <c r="Q2705" s="21">
        <v>45204.7553356482</v>
      </c>
      <c r="R2705" s="13" t="s">
        <v>56</v>
      </c>
      <c r="S2705" s="22" t="s">
        <v>12622</v>
      </c>
      <c r="T2705" s="12"/>
    </row>
    <row r="2706" customHeight="1" spans="1:20">
      <c r="A2706" s="10">
        <v>45204</v>
      </c>
      <c r="B2706" s="12" t="s">
        <v>12623</v>
      </c>
      <c r="C2706" s="12" t="s">
        <v>204</v>
      </c>
      <c r="D2706" s="13"/>
      <c r="E2706" s="12" t="str">
        <f>"15697275057"</f>
        <v>15697275057</v>
      </c>
      <c r="F2706" s="12" t="s">
        <v>12624</v>
      </c>
      <c r="G2706" s="13" t="s">
        <v>247</v>
      </c>
      <c r="H2706" s="13" t="s">
        <v>148</v>
      </c>
      <c r="I2706" s="13" t="s">
        <v>293</v>
      </c>
      <c r="J2706" s="13" t="s">
        <v>27</v>
      </c>
      <c r="K2706" s="13" t="s">
        <v>28</v>
      </c>
      <c r="L2706" s="13" t="s">
        <v>43</v>
      </c>
      <c r="M2706" s="12" t="s">
        <v>44</v>
      </c>
      <c r="N2706" s="12" t="s">
        <v>208</v>
      </c>
      <c r="O2706" s="13" t="s">
        <v>32</v>
      </c>
      <c r="P2706" s="13"/>
      <c r="Q2706" s="21">
        <v>45204.6449652778</v>
      </c>
      <c r="R2706" s="13" t="s">
        <v>56</v>
      </c>
      <c r="S2706" s="22" t="s">
        <v>12625</v>
      </c>
      <c r="T2706" s="12"/>
    </row>
    <row r="2707" customHeight="1" spans="1:20">
      <c r="A2707" s="10">
        <v>45204</v>
      </c>
      <c r="B2707" s="12" t="s">
        <v>12626</v>
      </c>
      <c r="C2707" s="12" t="s">
        <v>50</v>
      </c>
      <c r="D2707" s="13"/>
      <c r="E2707" s="12" t="str">
        <f>"13197338078"</f>
        <v>13197338078</v>
      </c>
      <c r="F2707" s="12" t="s">
        <v>12627</v>
      </c>
      <c r="G2707" s="13" t="s">
        <v>130</v>
      </c>
      <c r="H2707" s="13"/>
      <c r="I2707" s="13" t="s">
        <v>931</v>
      </c>
      <c r="J2707" s="13" t="s">
        <v>27</v>
      </c>
      <c r="K2707" s="13" t="s">
        <v>28</v>
      </c>
      <c r="L2707" s="13" t="s">
        <v>43</v>
      </c>
      <c r="M2707" s="12" t="s">
        <v>30</v>
      </c>
      <c r="N2707" s="12" t="s">
        <v>31</v>
      </c>
      <c r="O2707" s="13" t="s">
        <v>32</v>
      </c>
      <c r="P2707" s="13"/>
      <c r="Q2707" s="21">
        <v>45204.4131944444</v>
      </c>
      <c r="R2707" s="13" t="s">
        <v>56</v>
      </c>
      <c r="S2707" s="12" t="s">
        <v>12628</v>
      </c>
      <c r="T2707" s="12"/>
    </row>
    <row r="2708" customHeight="1" spans="1:20">
      <c r="A2708" s="10">
        <v>45204</v>
      </c>
      <c r="B2708" s="12" t="s">
        <v>12629</v>
      </c>
      <c r="C2708" s="12" t="s">
        <v>204</v>
      </c>
      <c r="D2708" s="13"/>
      <c r="E2708" s="12" t="str">
        <f>"18571009116"</f>
        <v>18571009116</v>
      </c>
      <c r="F2708" s="12" t="s">
        <v>12630</v>
      </c>
      <c r="G2708" s="13" t="s">
        <v>62</v>
      </c>
      <c r="H2708" s="13"/>
      <c r="I2708" s="13" t="s">
        <v>576</v>
      </c>
      <c r="J2708" s="13" t="s">
        <v>27</v>
      </c>
      <c r="K2708" s="13" t="s">
        <v>28</v>
      </c>
      <c r="L2708" s="13" t="s">
        <v>43</v>
      </c>
      <c r="M2708" s="12" t="s">
        <v>44</v>
      </c>
      <c r="N2708" s="12" t="s">
        <v>208</v>
      </c>
      <c r="O2708" s="13" t="s">
        <v>32</v>
      </c>
      <c r="P2708" s="13"/>
      <c r="Q2708" s="21">
        <v>45204.5883101852</v>
      </c>
      <c r="R2708" s="13" t="s">
        <v>56</v>
      </c>
      <c r="S2708" s="22" t="s">
        <v>12631</v>
      </c>
      <c r="T2708" s="12"/>
    </row>
    <row r="2709" customHeight="1" spans="1:20">
      <c r="A2709" s="10">
        <v>45204</v>
      </c>
      <c r="B2709" s="12" t="s">
        <v>12632</v>
      </c>
      <c r="C2709" s="12" t="s">
        <v>274</v>
      </c>
      <c r="D2709" s="13"/>
      <c r="E2709" s="12" t="str">
        <f>"18671602453"</f>
        <v>18671602453</v>
      </c>
      <c r="F2709" s="12" t="s">
        <v>12633</v>
      </c>
      <c r="G2709" s="13" t="s">
        <v>130</v>
      </c>
      <c r="H2709" s="13"/>
      <c r="I2709" s="13" t="s">
        <v>293</v>
      </c>
      <c r="J2709" s="13" t="s">
        <v>27</v>
      </c>
      <c r="K2709" s="13" t="s">
        <v>28</v>
      </c>
      <c r="L2709" s="13" t="s">
        <v>43</v>
      </c>
      <c r="M2709" s="12" t="s">
        <v>30</v>
      </c>
      <c r="N2709" s="12" t="s">
        <v>208</v>
      </c>
      <c r="O2709" s="13" t="s">
        <v>32</v>
      </c>
      <c r="P2709" s="13"/>
      <c r="Q2709" s="21">
        <v>45204.4786689815</v>
      </c>
      <c r="R2709" s="13" t="s">
        <v>56</v>
      </c>
      <c r="S2709" s="22" t="s">
        <v>12634</v>
      </c>
      <c r="T2709" s="12"/>
    </row>
    <row r="2710" customHeight="1" spans="1:20">
      <c r="A2710" s="10">
        <v>45204</v>
      </c>
      <c r="B2710" s="12" t="s">
        <v>12635</v>
      </c>
      <c r="C2710" s="12" t="s">
        <v>204</v>
      </c>
      <c r="D2710" s="13"/>
      <c r="E2710" s="12" t="str">
        <f>"18671795677"</f>
        <v>18671795677</v>
      </c>
      <c r="F2710" s="12" t="s">
        <v>12636</v>
      </c>
      <c r="G2710" s="13" t="s">
        <v>25</v>
      </c>
      <c r="H2710" s="13"/>
      <c r="I2710" s="13" t="s">
        <v>293</v>
      </c>
      <c r="J2710" s="13" t="s">
        <v>27</v>
      </c>
      <c r="K2710" s="13" t="s">
        <v>28</v>
      </c>
      <c r="L2710" s="13" t="s">
        <v>43</v>
      </c>
      <c r="M2710" s="12" t="s">
        <v>44</v>
      </c>
      <c r="N2710" s="12" t="s">
        <v>208</v>
      </c>
      <c r="O2710" s="13" t="s">
        <v>32</v>
      </c>
      <c r="P2710" s="13"/>
      <c r="Q2710" s="21">
        <v>45204.7518402778</v>
      </c>
      <c r="R2710" s="13" t="s">
        <v>56</v>
      </c>
      <c r="S2710" s="22" t="s">
        <v>12637</v>
      </c>
      <c r="T2710" s="12"/>
    </row>
    <row r="2711" customHeight="1" spans="1:20">
      <c r="A2711" s="10">
        <v>45204</v>
      </c>
      <c r="B2711" s="12" t="s">
        <v>12638</v>
      </c>
      <c r="C2711" s="12" t="s">
        <v>274</v>
      </c>
      <c r="D2711" s="13"/>
      <c r="E2711" s="12" t="str">
        <f>"13294242596"</f>
        <v>13294242596</v>
      </c>
      <c r="F2711" s="12" t="s">
        <v>12639</v>
      </c>
      <c r="G2711" s="13" t="s">
        <v>130</v>
      </c>
      <c r="H2711" s="13"/>
      <c r="I2711" s="13" t="s">
        <v>117</v>
      </c>
      <c r="J2711" s="13" t="s">
        <v>27</v>
      </c>
      <c r="K2711" s="13" t="s">
        <v>28</v>
      </c>
      <c r="L2711" s="13" t="s">
        <v>43</v>
      </c>
      <c r="M2711" s="12" t="s">
        <v>30</v>
      </c>
      <c r="N2711" s="12" t="s">
        <v>208</v>
      </c>
      <c r="O2711" s="13" t="s">
        <v>32</v>
      </c>
      <c r="P2711" s="13"/>
      <c r="Q2711" s="21">
        <v>45204.6952083333</v>
      </c>
      <c r="R2711" s="13" t="s">
        <v>56</v>
      </c>
      <c r="S2711" s="22" t="s">
        <v>12640</v>
      </c>
      <c r="T2711" s="12"/>
    </row>
    <row r="2712" customHeight="1" spans="1:20">
      <c r="A2712" s="10">
        <v>45204</v>
      </c>
      <c r="B2712" s="12" t="s">
        <v>12641</v>
      </c>
      <c r="C2712" s="12" t="s">
        <v>121</v>
      </c>
      <c r="D2712" s="13"/>
      <c r="E2712" s="12" t="str">
        <f>"13047178518"</f>
        <v>13047178518</v>
      </c>
      <c r="F2712" s="12" t="s">
        <v>12642</v>
      </c>
      <c r="G2712" s="13" t="s">
        <v>25</v>
      </c>
      <c r="H2712" s="13"/>
      <c r="I2712" s="13" t="s">
        <v>1595</v>
      </c>
      <c r="J2712" s="13" t="s">
        <v>27</v>
      </c>
      <c r="K2712" s="13" t="s">
        <v>28</v>
      </c>
      <c r="L2712" s="13" t="s">
        <v>43</v>
      </c>
      <c r="M2712" s="12" t="s">
        <v>30</v>
      </c>
      <c r="N2712" s="12" t="s">
        <v>31</v>
      </c>
      <c r="O2712" s="13" t="s">
        <v>32</v>
      </c>
      <c r="P2712" s="13"/>
      <c r="Q2712" s="21">
        <v>45204.6228703704</v>
      </c>
      <c r="R2712" s="13" t="s">
        <v>56</v>
      </c>
      <c r="S2712" s="12" t="s">
        <v>12643</v>
      </c>
      <c r="T2712" s="12"/>
    </row>
    <row r="2713" customHeight="1" spans="1:20">
      <c r="A2713" s="10">
        <v>45204</v>
      </c>
      <c r="B2713" s="12" t="s">
        <v>12644</v>
      </c>
      <c r="C2713" s="12" t="s">
        <v>274</v>
      </c>
      <c r="D2713" s="13"/>
      <c r="E2713" s="12" t="str">
        <f>"13047169026"</f>
        <v>13047169026</v>
      </c>
      <c r="F2713" s="12" t="s">
        <v>12645</v>
      </c>
      <c r="G2713" s="13" t="s">
        <v>130</v>
      </c>
      <c r="H2713" s="13"/>
      <c r="I2713" s="13" t="s">
        <v>207</v>
      </c>
      <c r="J2713" s="13" t="s">
        <v>27</v>
      </c>
      <c r="K2713" s="13" t="s">
        <v>28</v>
      </c>
      <c r="L2713" s="13" t="s">
        <v>43</v>
      </c>
      <c r="M2713" s="12" t="s">
        <v>44</v>
      </c>
      <c r="N2713" s="12" t="s">
        <v>208</v>
      </c>
      <c r="O2713" s="13" t="s">
        <v>32</v>
      </c>
      <c r="P2713" s="13"/>
      <c r="Q2713" s="21">
        <v>45204.7615740741</v>
      </c>
      <c r="R2713" s="13" t="s">
        <v>56</v>
      </c>
      <c r="S2713" s="22" t="s">
        <v>12646</v>
      </c>
      <c r="T2713" s="12"/>
    </row>
    <row r="2714" customHeight="1" spans="1:20">
      <c r="A2714" s="10">
        <v>45204</v>
      </c>
      <c r="B2714" s="12" t="s">
        <v>12647</v>
      </c>
      <c r="C2714" s="12" t="s">
        <v>50</v>
      </c>
      <c r="D2714" s="13"/>
      <c r="E2714" s="12" t="str">
        <f>"13047172406"</f>
        <v>13047172406</v>
      </c>
      <c r="F2714" s="12" t="s">
        <v>12648</v>
      </c>
      <c r="G2714" s="13" t="s">
        <v>41</v>
      </c>
      <c r="H2714" s="13"/>
      <c r="I2714" s="13" t="s">
        <v>293</v>
      </c>
      <c r="J2714" s="13" t="s">
        <v>27</v>
      </c>
      <c r="K2714" s="13" t="s">
        <v>28</v>
      </c>
      <c r="L2714" s="13" t="s">
        <v>43</v>
      </c>
      <c r="M2714" s="12" t="s">
        <v>44</v>
      </c>
      <c r="N2714" s="12" t="s">
        <v>31</v>
      </c>
      <c r="O2714" s="13" t="s">
        <v>32</v>
      </c>
      <c r="P2714" s="13"/>
      <c r="Q2714" s="21">
        <v>45204.715474537</v>
      </c>
      <c r="R2714" s="13" t="s">
        <v>56</v>
      </c>
      <c r="S2714" s="12" t="s">
        <v>12649</v>
      </c>
      <c r="T2714" s="12"/>
    </row>
    <row r="2715" customHeight="1" spans="1:20">
      <c r="A2715" s="10">
        <v>45204</v>
      </c>
      <c r="B2715" s="12" t="s">
        <v>12650</v>
      </c>
      <c r="C2715" s="12" t="s">
        <v>5318</v>
      </c>
      <c r="D2715" s="13"/>
      <c r="E2715" s="12" t="str">
        <f>"15007207178"</f>
        <v>15007207178</v>
      </c>
      <c r="F2715" s="12" t="s">
        <v>12651</v>
      </c>
      <c r="G2715" s="13" t="s">
        <v>53</v>
      </c>
      <c r="H2715" s="13" t="s">
        <v>110</v>
      </c>
      <c r="I2715" s="13" t="s">
        <v>70</v>
      </c>
      <c r="J2715" s="13" t="s">
        <v>27</v>
      </c>
      <c r="K2715" s="13" t="s">
        <v>28</v>
      </c>
      <c r="L2715" s="13" t="s">
        <v>43</v>
      </c>
      <c r="M2715" s="12" t="s">
        <v>44</v>
      </c>
      <c r="N2715" s="12" t="s">
        <v>31</v>
      </c>
      <c r="O2715" s="13" t="s">
        <v>32</v>
      </c>
      <c r="P2715" s="13"/>
      <c r="Q2715" s="21">
        <v>45204.713900463</v>
      </c>
      <c r="R2715" s="13" t="s">
        <v>46</v>
      </c>
      <c r="S2715" s="22" t="s">
        <v>12652</v>
      </c>
      <c r="T2715" s="12" t="s">
        <v>12653</v>
      </c>
    </row>
    <row r="2716" customHeight="1" spans="1:20">
      <c r="A2716" s="10">
        <v>45204</v>
      </c>
      <c r="B2716" s="12" t="s">
        <v>12654</v>
      </c>
      <c r="C2716" s="12" t="s">
        <v>817</v>
      </c>
      <c r="D2716" s="13"/>
      <c r="E2716" s="12" t="str">
        <f>"071704202421"</f>
        <v>071704202421</v>
      </c>
      <c r="F2716" s="12" t="s">
        <v>12655</v>
      </c>
      <c r="G2716" s="13" t="s">
        <v>82</v>
      </c>
      <c r="H2716" s="13"/>
      <c r="I2716" s="13" t="s">
        <v>259</v>
      </c>
      <c r="J2716" s="13" t="s">
        <v>27</v>
      </c>
      <c r="K2716" s="13" t="s">
        <v>28</v>
      </c>
      <c r="L2716" s="13" t="s">
        <v>43</v>
      </c>
      <c r="M2716" s="12" t="s">
        <v>169</v>
      </c>
      <c r="N2716" s="12" t="s">
        <v>31</v>
      </c>
      <c r="O2716" s="13" t="s">
        <v>32</v>
      </c>
      <c r="P2716" s="13"/>
      <c r="Q2716" s="21">
        <v>45204.6349189815</v>
      </c>
      <c r="R2716" s="13" t="s">
        <v>46</v>
      </c>
      <c r="S2716" s="22" t="s">
        <v>12656</v>
      </c>
      <c r="T2716" s="12" t="s">
        <v>12657</v>
      </c>
    </row>
    <row r="2717" customHeight="1" spans="1:20">
      <c r="A2717" s="10">
        <v>45204</v>
      </c>
      <c r="B2717" s="12" t="s">
        <v>12658</v>
      </c>
      <c r="C2717" s="12" t="s">
        <v>179</v>
      </c>
      <c r="D2717" s="13"/>
      <c r="E2717" s="12" t="str">
        <f>"15571775981"</f>
        <v>15571775981</v>
      </c>
      <c r="F2717" s="12" t="s">
        <v>12659</v>
      </c>
      <c r="G2717" s="13" t="s">
        <v>336</v>
      </c>
      <c r="H2717" s="13"/>
      <c r="I2717" s="13" t="s">
        <v>448</v>
      </c>
      <c r="J2717" s="13" t="s">
        <v>27</v>
      </c>
      <c r="K2717" s="13" t="s">
        <v>28</v>
      </c>
      <c r="L2717" s="13" t="s">
        <v>43</v>
      </c>
      <c r="M2717" s="12" t="s">
        <v>44</v>
      </c>
      <c r="N2717" s="12" t="s">
        <v>31</v>
      </c>
      <c r="O2717" s="13" t="s">
        <v>32</v>
      </c>
      <c r="P2717" s="13"/>
      <c r="Q2717" s="21">
        <v>45204.5693055556</v>
      </c>
      <c r="R2717" s="13" t="s">
        <v>46</v>
      </c>
      <c r="S2717" s="22" t="s">
        <v>12660</v>
      </c>
      <c r="T2717" s="12" t="s">
        <v>12661</v>
      </c>
    </row>
    <row r="2718" customHeight="1" spans="1:20">
      <c r="A2718" s="10">
        <v>45204</v>
      </c>
      <c r="B2718" s="12" t="s">
        <v>12662</v>
      </c>
      <c r="C2718" s="12" t="s">
        <v>1016</v>
      </c>
      <c r="D2718" s="13"/>
      <c r="E2718" s="12" t="str">
        <f>"13117293151"</f>
        <v>13117293151</v>
      </c>
      <c r="F2718" s="12" t="s">
        <v>12663</v>
      </c>
      <c r="G2718" s="13" t="s">
        <v>53</v>
      </c>
      <c r="H2718" s="13" t="s">
        <v>148</v>
      </c>
      <c r="I2718" s="13" t="s">
        <v>337</v>
      </c>
      <c r="J2718" s="13" t="s">
        <v>27</v>
      </c>
      <c r="K2718" s="13" t="s">
        <v>28</v>
      </c>
      <c r="L2718" s="13" t="s">
        <v>43</v>
      </c>
      <c r="M2718" s="12" t="s">
        <v>44</v>
      </c>
      <c r="N2718" s="12" t="s">
        <v>31</v>
      </c>
      <c r="O2718" s="13" t="s">
        <v>32</v>
      </c>
      <c r="P2718" s="13"/>
      <c r="Q2718" s="21">
        <v>45204.6169212963</v>
      </c>
      <c r="R2718" s="13" t="s">
        <v>46</v>
      </c>
      <c r="S2718" s="22" t="s">
        <v>12664</v>
      </c>
      <c r="T2718" s="12" t="s">
        <v>12665</v>
      </c>
    </row>
    <row r="2719" customHeight="1" spans="1:20">
      <c r="A2719" s="10">
        <v>45204</v>
      </c>
      <c r="B2719" s="12" t="s">
        <v>12666</v>
      </c>
      <c r="C2719" s="12" t="s">
        <v>1057</v>
      </c>
      <c r="D2719" s="13"/>
      <c r="E2719" s="12" t="str">
        <f>"18972579941"</f>
        <v>18972579941</v>
      </c>
      <c r="F2719" s="12" t="s">
        <v>12667</v>
      </c>
      <c r="G2719" s="13" t="s">
        <v>247</v>
      </c>
      <c r="H2719" s="13"/>
      <c r="I2719" s="13" t="s">
        <v>253</v>
      </c>
      <c r="J2719" s="13" t="s">
        <v>27</v>
      </c>
      <c r="K2719" s="13" t="s">
        <v>28</v>
      </c>
      <c r="L2719" s="13" t="s">
        <v>43</v>
      </c>
      <c r="M2719" s="12" t="s">
        <v>30</v>
      </c>
      <c r="N2719" s="12" t="s">
        <v>31</v>
      </c>
      <c r="O2719" s="13" t="s">
        <v>32</v>
      </c>
      <c r="P2719" s="13"/>
      <c r="Q2719" s="21">
        <v>45204.3762037037</v>
      </c>
      <c r="R2719" s="13" t="s">
        <v>46</v>
      </c>
      <c r="S2719" s="22" t="s">
        <v>12668</v>
      </c>
      <c r="T2719" s="12" t="s">
        <v>12669</v>
      </c>
    </row>
    <row r="2720" customHeight="1" spans="1:20">
      <c r="A2720" s="10">
        <v>45204</v>
      </c>
      <c r="B2720" s="12" t="s">
        <v>12670</v>
      </c>
      <c r="C2720" s="12" t="s">
        <v>6439</v>
      </c>
      <c r="D2720" s="13"/>
      <c r="E2720" s="12" t="str">
        <f>"18674209408"</f>
        <v>18674209408</v>
      </c>
      <c r="F2720" s="12" t="s">
        <v>12671</v>
      </c>
      <c r="G2720" s="13" t="s">
        <v>82</v>
      </c>
      <c r="H2720" s="13"/>
      <c r="I2720" s="13" t="s">
        <v>124</v>
      </c>
      <c r="J2720" s="13" t="s">
        <v>27</v>
      </c>
      <c r="K2720" s="13" t="s">
        <v>28</v>
      </c>
      <c r="L2720" s="13" t="s">
        <v>43</v>
      </c>
      <c r="M2720" s="12" t="s">
        <v>44</v>
      </c>
      <c r="N2720" s="12" t="s">
        <v>31</v>
      </c>
      <c r="O2720" s="13" t="s">
        <v>32</v>
      </c>
      <c r="P2720" s="13"/>
      <c r="Q2720" s="21">
        <v>45204.689224537</v>
      </c>
      <c r="R2720" s="13" t="s">
        <v>46</v>
      </c>
      <c r="S2720" s="22" t="s">
        <v>12672</v>
      </c>
      <c r="T2720" s="12" t="s">
        <v>12673</v>
      </c>
    </row>
    <row r="2721" customHeight="1" spans="1:20">
      <c r="A2721" s="10">
        <v>45204</v>
      </c>
      <c r="B2721" s="12" t="s">
        <v>12674</v>
      </c>
      <c r="C2721" s="12" t="s">
        <v>1492</v>
      </c>
      <c r="D2721" s="13"/>
      <c r="E2721" s="12" t="str">
        <f>"15671063941"</f>
        <v>15671063941</v>
      </c>
      <c r="F2721" s="12" t="s">
        <v>12675</v>
      </c>
      <c r="G2721" s="13" t="s">
        <v>53</v>
      </c>
      <c r="H2721" s="13"/>
      <c r="I2721" s="13" t="s">
        <v>1842</v>
      </c>
      <c r="J2721" s="13" t="s">
        <v>27</v>
      </c>
      <c r="K2721" s="13" t="s">
        <v>28</v>
      </c>
      <c r="L2721" s="13" t="s">
        <v>43</v>
      </c>
      <c r="M2721" s="12" t="s">
        <v>44</v>
      </c>
      <c r="N2721" s="12" t="s">
        <v>31</v>
      </c>
      <c r="O2721" s="13" t="s">
        <v>32</v>
      </c>
      <c r="P2721" s="13"/>
      <c r="Q2721" s="21">
        <v>45204.6179398148</v>
      </c>
      <c r="R2721" s="13" t="s">
        <v>46</v>
      </c>
      <c r="S2721" s="22" t="s">
        <v>12676</v>
      </c>
      <c r="T2721" s="12" t="s">
        <v>12677</v>
      </c>
    </row>
    <row r="2722" customHeight="1" spans="1:20">
      <c r="A2722" s="10">
        <v>45204</v>
      </c>
      <c r="B2722" s="12" t="s">
        <v>12678</v>
      </c>
      <c r="C2722" s="12" t="s">
        <v>817</v>
      </c>
      <c r="D2722" s="13"/>
      <c r="E2722" s="12" t="str">
        <f>"17671263104"</f>
        <v>17671263104</v>
      </c>
      <c r="F2722" s="12" t="s">
        <v>12679</v>
      </c>
      <c r="G2722" s="13" t="s">
        <v>82</v>
      </c>
      <c r="H2722" s="13"/>
      <c r="I2722" s="13" t="s">
        <v>97</v>
      </c>
      <c r="J2722" s="13" t="s">
        <v>27</v>
      </c>
      <c r="K2722" s="13" t="s">
        <v>28</v>
      </c>
      <c r="L2722" s="13" t="s">
        <v>43</v>
      </c>
      <c r="M2722" s="12" t="s">
        <v>30</v>
      </c>
      <c r="N2722" s="12" t="s">
        <v>31</v>
      </c>
      <c r="O2722" s="13" t="s">
        <v>32</v>
      </c>
      <c r="P2722" s="13"/>
      <c r="Q2722" s="21">
        <v>45204.5681597222</v>
      </c>
      <c r="R2722" s="13" t="s">
        <v>46</v>
      </c>
      <c r="S2722" s="22" t="s">
        <v>12680</v>
      </c>
      <c r="T2722" s="12" t="s">
        <v>12681</v>
      </c>
    </row>
    <row r="2723" customHeight="1" spans="1:20">
      <c r="A2723" s="10">
        <v>45204</v>
      </c>
      <c r="B2723" s="12" t="s">
        <v>12682</v>
      </c>
      <c r="C2723" s="12" t="s">
        <v>837</v>
      </c>
      <c r="D2723" s="13"/>
      <c r="E2723" s="12" t="str">
        <f>"13032706465"</f>
        <v>13032706465</v>
      </c>
      <c r="F2723" s="12" t="s">
        <v>12683</v>
      </c>
      <c r="G2723" s="13" t="s">
        <v>53</v>
      </c>
      <c r="H2723" s="13"/>
      <c r="I2723" s="13" t="s">
        <v>54</v>
      </c>
      <c r="J2723" s="13" t="s">
        <v>27</v>
      </c>
      <c r="K2723" s="13" t="s">
        <v>28</v>
      </c>
      <c r="L2723" s="13" t="s">
        <v>43</v>
      </c>
      <c r="M2723" s="12" t="s">
        <v>44</v>
      </c>
      <c r="N2723" s="12" t="s">
        <v>31</v>
      </c>
      <c r="O2723" s="13" t="s">
        <v>32</v>
      </c>
      <c r="P2723" s="13"/>
      <c r="Q2723" s="21">
        <v>45204.6612731482</v>
      </c>
      <c r="R2723" s="13" t="s">
        <v>46</v>
      </c>
      <c r="S2723" s="22" t="s">
        <v>12684</v>
      </c>
      <c r="T2723" s="12" t="s">
        <v>12685</v>
      </c>
    </row>
    <row r="2724" customHeight="1" spans="1:20">
      <c r="A2724" s="10">
        <v>45204</v>
      </c>
      <c r="B2724" s="12" t="s">
        <v>12686</v>
      </c>
      <c r="C2724" s="12" t="s">
        <v>2825</v>
      </c>
      <c r="D2724" s="13"/>
      <c r="E2724" s="12" t="str">
        <f>"18572398465"</f>
        <v>18572398465</v>
      </c>
      <c r="F2724" s="12" t="s">
        <v>12687</v>
      </c>
      <c r="G2724" s="13" t="s">
        <v>82</v>
      </c>
      <c r="H2724" s="13"/>
      <c r="I2724" s="13" t="s">
        <v>469</v>
      </c>
      <c r="J2724" s="13" t="s">
        <v>27</v>
      </c>
      <c r="K2724" s="13" t="s">
        <v>28</v>
      </c>
      <c r="L2724" s="13" t="s">
        <v>43</v>
      </c>
      <c r="M2724" s="12" t="s">
        <v>44</v>
      </c>
      <c r="N2724" s="12" t="s">
        <v>31</v>
      </c>
      <c r="O2724" s="13" t="s">
        <v>32</v>
      </c>
      <c r="P2724" s="13"/>
      <c r="Q2724" s="21">
        <v>45204.5644212963</v>
      </c>
      <c r="R2724" s="13" t="s">
        <v>46</v>
      </c>
      <c r="S2724" s="22" t="s">
        <v>12688</v>
      </c>
      <c r="T2724" s="12" t="s">
        <v>9576</v>
      </c>
    </row>
    <row r="2725" customHeight="1" spans="1:20">
      <c r="A2725" s="10">
        <v>45204</v>
      </c>
      <c r="B2725" s="12" t="s">
        <v>12689</v>
      </c>
      <c r="C2725" s="12" t="s">
        <v>2825</v>
      </c>
      <c r="D2725" s="13"/>
      <c r="E2725" s="12" t="str">
        <f>"18672657953"</f>
        <v>18672657953</v>
      </c>
      <c r="F2725" s="12" t="s">
        <v>12690</v>
      </c>
      <c r="G2725" s="13" t="s">
        <v>82</v>
      </c>
      <c r="H2725" s="13"/>
      <c r="I2725" s="13" t="s">
        <v>293</v>
      </c>
      <c r="J2725" s="13" t="s">
        <v>27</v>
      </c>
      <c r="K2725" s="13" t="s">
        <v>28</v>
      </c>
      <c r="L2725" s="13" t="s">
        <v>43</v>
      </c>
      <c r="M2725" s="12" t="s">
        <v>44</v>
      </c>
      <c r="N2725" s="12" t="s">
        <v>31</v>
      </c>
      <c r="O2725" s="13" t="s">
        <v>32</v>
      </c>
      <c r="P2725" s="13"/>
      <c r="Q2725" s="21">
        <v>45204.5678935185</v>
      </c>
      <c r="R2725" s="13" t="s">
        <v>46</v>
      </c>
      <c r="S2725" s="22" t="s">
        <v>12691</v>
      </c>
      <c r="T2725" s="12" t="s">
        <v>9576</v>
      </c>
    </row>
    <row r="2726" customHeight="1" spans="1:20">
      <c r="A2726" s="10">
        <v>45204</v>
      </c>
      <c r="B2726" s="12" t="s">
        <v>12692</v>
      </c>
      <c r="C2726" s="12" t="s">
        <v>1023</v>
      </c>
      <c r="D2726" s="13"/>
      <c r="E2726" s="12" t="str">
        <f>"13886745068"</f>
        <v>13886745068</v>
      </c>
      <c r="F2726" s="12" t="s">
        <v>12693</v>
      </c>
      <c r="G2726" s="13" t="s">
        <v>53</v>
      </c>
      <c r="H2726" s="13"/>
      <c r="I2726" s="13" t="s">
        <v>70</v>
      </c>
      <c r="J2726" s="13" t="s">
        <v>27</v>
      </c>
      <c r="K2726" s="13" t="s">
        <v>28</v>
      </c>
      <c r="L2726" s="13" t="s">
        <v>43</v>
      </c>
      <c r="M2726" s="12" t="s">
        <v>44</v>
      </c>
      <c r="N2726" s="12" t="s">
        <v>31</v>
      </c>
      <c r="O2726" s="13" t="s">
        <v>32</v>
      </c>
      <c r="P2726" s="13"/>
      <c r="Q2726" s="21">
        <v>45204.6605787037</v>
      </c>
      <c r="R2726" s="13" t="s">
        <v>46</v>
      </c>
      <c r="S2726" s="22" t="s">
        <v>12694</v>
      </c>
      <c r="T2726" s="12" t="s">
        <v>12695</v>
      </c>
    </row>
    <row r="2727" customHeight="1" spans="1:20">
      <c r="A2727" s="10">
        <v>45204</v>
      </c>
      <c r="B2727" s="12" t="s">
        <v>12696</v>
      </c>
      <c r="C2727" s="12" t="s">
        <v>2825</v>
      </c>
      <c r="D2727" s="13"/>
      <c r="E2727" s="12" t="str">
        <f>"18572376790"</f>
        <v>18572376790</v>
      </c>
      <c r="F2727" s="12" t="s">
        <v>12697</v>
      </c>
      <c r="G2727" s="13" t="s">
        <v>53</v>
      </c>
      <c r="H2727" s="13"/>
      <c r="I2727" s="13" t="s">
        <v>131</v>
      </c>
      <c r="J2727" s="13" t="s">
        <v>27</v>
      </c>
      <c r="K2727" s="13" t="s">
        <v>28</v>
      </c>
      <c r="L2727" s="13" t="s">
        <v>43</v>
      </c>
      <c r="M2727" s="12" t="s">
        <v>30</v>
      </c>
      <c r="N2727" s="12" t="s">
        <v>31</v>
      </c>
      <c r="O2727" s="13" t="s">
        <v>32</v>
      </c>
      <c r="P2727" s="13"/>
      <c r="Q2727" s="21">
        <v>45204.6406134259</v>
      </c>
      <c r="R2727" s="13" t="s">
        <v>46</v>
      </c>
      <c r="S2727" s="22" t="s">
        <v>12698</v>
      </c>
      <c r="T2727" s="12" t="s">
        <v>12699</v>
      </c>
    </row>
    <row r="2728" customHeight="1" spans="1:20">
      <c r="A2728" s="10">
        <v>45204</v>
      </c>
      <c r="B2728" s="12" t="s">
        <v>12700</v>
      </c>
      <c r="C2728" s="12" t="s">
        <v>646</v>
      </c>
      <c r="D2728" s="13"/>
      <c r="E2728" s="12" t="str">
        <f>"15572746120"</f>
        <v>15572746120</v>
      </c>
      <c r="F2728" s="12" t="s">
        <v>12701</v>
      </c>
      <c r="G2728" s="13" t="s">
        <v>82</v>
      </c>
      <c r="H2728" s="13"/>
      <c r="I2728" s="13" t="s">
        <v>412</v>
      </c>
      <c r="J2728" s="13" t="s">
        <v>27</v>
      </c>
      <c r="K2728" s="13" t="s">
        <v>28</v>
      </c>
      <c r="L2728" s="13" t="s">
        <v>43</v>
      </c>
      <c r="M2728" s="12" t="s">
        <v>44</v>
      </c>
      <c r="N2728" s="12" t="s">
        <v>31</v>
      </c>
      <c r="O2728" s="13" t="s">
        <v>32</v>
      </c>
      <c r="P2728" s="13"/>
      <c r="Q2728" s="21">
        <v>45204.5683564815</v>
      </c>
      <c r="R2728" s="13" t="s">
        <v>46</v>
      </c>
      <c r="S2728" s="22" t="s">
        <v>12702</v>
      </c>
      <c r="T2728" s="12" t="s">
        <v>12703</v>
      </c>
    </row>
    <row r="2729" customHeight="1" spans="1:20">
      <c r="A2729" s="10">
        <v>45204</v>
      </c>
      <c r="B2729" s="12" t="s">
        <v>12704</v>
      </c>
      <c r="C2729" s="12" t="s">
        <v>817</v>
      </c>
      <c r="D2729" s="13"/>
      <c r="E2729" s="12" t="str">
        <f>"15571757018"</f>
        <v>15571757018</v>
      </c>
      <c r="F2729" s="12" t="s">
        <v>12705</v>
      </c>
      <c r="G2729" s="13" t="s">
        <v>69</v>
      </c>
      <c r="H2729" s="13"/>
      <c r="I2729" s="13" t="str">
        <f t="shared" ref="I2729:I2731" si="5">"10015"</f>
        <v>10015</v>
      </c>
      <c r="J2729" s="13" t="s">
        <v>27</v>
      </c>
      <c r="K2729" s="13" t="s">
        <v>195</v>
      </c>
      <c r="L2729" s="13" t="s">
        <v>29</v>
      </c>
      <c r="M2729" s="12" t="s">
        <v>30</v>
      </c>
      <c r="N2729" s="12" t="s">
        <v>31</v>
      </c>
      <c r="O2729" s="13" t="s">
        <v>32</v>
      </c>
      <c r="P2729" s="13"/>
      <c r="Q2729" s="21">
        <v>45204.6866319444</v>
      </c>
      <c r="R2729" s="13" t="s">
        <v>34</v>
      </c>
      <c r="S2729" s="22" t="s">
        <v>12706</v>
      </c>
      <c r="T2729" s="22" t="s">
        <v>12707</v>
      </c>
    </row>
    <row r="2730" customHeight="1" spans="1:20">
      <c r="A2730" s="10">
        <v>45204</v>
      </c>
      <c r="B2730" s="12" t="s">
        <v>12708</v>
      </c>
      <c r="C2730" s="12" t="s">
        <v>778</v>
      </c>
      <c r="D2730" s="13"/>
      <c r="E2730" s="12" t="str">
        <f>"15571757018"</f>
        <v>15571757018</v>
      </c>
      <c r="F2730" s="12" t="s">
        <v>12705</v>
      </c>
      <c r="G2730" s="13" t="s">
        <v>69</v>
      </c>
      <c r="H2730" s="13"/>
      <c r="I2730" s="13" t="str">
        <f t="shared" si="5"/>
        <v>10015</v>
      </c>
      <c r="J2730" s="13" t="s">
        <v>27</v>
      </c>
      <c r="K2730" s="13" t="s">
        <v>195</v>
      </c>
      <c r="L2730" s="13" t="s">
        <v>29</v>
      </c>
      <c r="M2730" s="12" t="s">
        <v>30</v>
      </c>
      <c r="N2730" s="12" t="s">
        <v>31</v>
      </c>
      <c r="O2730" s="13" t="s">
        <v>32</v>
      </c>
      <c r="P2730" s="13"/>
      <c r="Q2730" s="21">
        <v>45204.6867361111</v>
      </c>
      <c r="R2730" s="13" t="s">
        <v>34</v>
      </c>
      <c r="S2730" s="22" t="s">
        <v>12709</v>
      </c>
      <c r="T2730" s="22" t="s">
        <v>12707</v>
      </c>
    </row>
    <row r="2731" customHeight="1" spans="1:20">
      <c r="A2731" s="10">
        <v>45204</v>
      </c>
      <c r="B2731" s="12" t="s">
        <v>12710</v>
      </c>
      <c r="C2731" s="12" t="s">
        <v>817</v>
      </c>
      <c r="D2731" s="13"/>
      <c r="E2731" s="12" t="str">
        <f>"15871584659"</f>
        <v>15871584659</v>
      </c>
      <c r="F2731" s="12" t="s">
        <v>12711</v>
      </c>
      <c r="G2731" s="13" t="s">
        <v>53</v>
      </c>
      <c r="H2731" s="13"/>
      <c r="I2731" s="13" t="str">
        <f t="shared" si="5"/>
        <v>10015</v>
      </c>
      <c r="J2731" s="13" t="s">
        <v>27</v>
      </c>
      <c r="K2731" s="13" t="s">
        <v>76</v>
      </c>
      <c r="L2731" s="13" t="s">
        <v>29</v>
      </c>
      <c r="M2731" s="12" t="s">
        <v>30</v>
      </c>
      <c r="N2731" s="12" t="s">
        <v>31</v>
      </c>
      <c r="O2731" s="13" t="s">
        <v>32</v>
      </c>
      <c r="P2731" s="13"/>
      <c r="Q2731" s="21">
        <v>45204.5927777778</v>
      </c>
      <c r="R2731" s="13" t="s">
        <v>34</v>
      </c>
      <c r="S2731" s="22" t="s">
        <v>12712</v>
      </c>
      <c r="T2731" s="22" t="s">
        <v>12713</v>
      </c>
    </row>
    <row r="2732" customHeight="1" spans="1:20">
      <c r="A2732" s="10">
        <v>45204</v>
      </c>
      <c r="B2732" s="12" t="s">
        <v>12714</v>
      </c>
      <c r="C2732" s="12" t="s">
        <v>381</v>
      </c>
      <c r="D2732" s="13"/>
      <c r="E2732" s="12" t="str">
        <f>"15671059139"</f>
        <v>15671059139</v>
      </c>
      <c r="F2732" s="12" t="s">
        <v>12655</v>
      </c>
      <c r="G2732" s="13" t="s">
        <v>82</v>
      </c>
      <c r="H2732" s="13"/>
      <c r="I2732" s="13" t="s">
        <v>786</v>
      </c>
      <c r="J2732" s="13" t="s">
        <v>27</v>
      </c>
      <c r="K2732" s="13" t="s">
        <v>28</v>
      </c>
      <c r="L2732" s="13" t="s">
        <v>43</v>
      </c>
      <c r="M2732" s="12" t="s">
        <v>44</v>
      </c>
      <c r="N2732" s="12" t="s">
        <v>31</v>
      </c>
      <c r="O2732" s="13" t="s">
        <v>32</v>
      </c>
      <c r="P2732" s="13"/>
      <c r="Q2732" s="21">
        <v>45204.6272453704</v>
      </c>
      <c r="R2732" s="13" t="s">
        <v>46</v>
      </c>
      <c r="S2732" s="22" t="s">
        <v>12715</v>
      </c>
      <c r="T2732" s="12" t="s">
        <v>12716</v>
      </c>
    </row>
    <row r="2733" customHeight="1" spans="1:20">
      <c r="A2733" s="10">
        <v>45204</v>
      </c>
      <c r="B2733" s="12" t="s">
        <v>12717</v>
      </c>
      <c r="C2733" s="12" t="s">
        <v>783</v>
      </c>
      <c r="D2733" s="13"/>
      <c r="E2733" s="12" t="str">
        <f>"071703656605"</f>
        <v>071703656605</v>
      </c>
      <c r="F2733" s="12" t="s">
        <v>12718</v>
      </c>
      <c r="G2733" s="13" t="s">
        <v>82</v>
      </c>
      <c r="H2733" s="13"/>
      <c r="I2733" s="13" t="s">
        <v>4047</v>
      </c>
      <c r="J2733" s="13" t="s">
        <v>27</v>
      </c>
      <c r="K2733" s="13" t="s">
        <v>28</v>
      </c>
      <c r="L2733" s="13" t="s">
        <v>29</v>
      </c>
      <c r="M2733" s="12" t="s">
        <v>169</v>
      </c>
      <c r="N2733" s="12" t="s">
        <v>743</v>
      </c>
      <c r="O2733" s="13" t="s">
        <v>32</v>
      </c>
      <c r="P2733" s="13"/>
      <c r="Q2733" s="21">
        <v>45204.5978935185</v>
      </c>
      <c r="R2733" s="13" t="s">
        <v>46</v>
      </c>
      <c r="S2733" s="12" t="s">
        <v>12719</v>
      </c>
      <c r="T2733" s="12" t="s">
        <v>12720</v>
      </c>
    </row>
    <row r="2734" customHeight="1" spans="1:20">
      <c r="A2734" s="10">
        <v>45204</v>
      </c>
      <c r="B2734" s="12" t="s">
        <v>12721</v>
      </c>
      <c r="C2734" s="12" t="s">
        <v>7401</v>
      </c>
      <c r="D2734" s="13"/>
      <c r="E2734" s="12" t="str">
        <f>"15549346390"</f>
        <v>15549346390</v>
      </c>
      <c r="F2734" s="12" t="s">
        <v>12722</v>
      </c>
      <c r="G2734" s="13" t="s">
        <v>336</v>
      </c>
      <c r="H2734" s="13" t="s">
        <v>110</v>
      </c>
      <c r="I2734" s="13" t="s">
        <v>412</v>
      </c>
      <c r="J2734" s="13" t="s">
        <v>27</v>
      </c>
      <c r="K2734" s="13" t="s">
        <v>28</v>
      </c>
      <c r="L2734" s="13" t="s">
        <v>43</v>
      </c>
      <c r="M2734" s="12" t="s">
        <v>30</v>
      </c>
      <c r="N2734" s="12" t="s">
        <v>208</v>
      </c>
      <c r="O2734" s="13" t="s">
        <v>32</v>
      </c>
      <c r="P2734" s="13"/>
      <c r="Q2734" s="21">
        <v>45204.5955439815</v>
      </c>
      <c r="R2734" s="13" t="s">
        <v>46</v>
      </c>
      <c r="S2734" s="12" t="s">
        <v>12723</v>
      </c>
      <c r="T2734" s="12" t="s">
        <v>12724</v>
      </c>
    </row>
    <row r="2735" customHeight="1" spans="1:20">
      <c r="A2735" s="10">
        <v>45204</v>
      </c>
      <c r="B2735" s="12" t="s">
        <v>12725</v>
      </c>
      <c r="C2735" s="12" t="s">
        <v>783</v>
      </c>
      <c r="D2735" s="13"/>
      <c r="E2735" s="12" t="str">
        <f>"071700859922"</f>
        <v>071700859922</v>
      </c>
      <c r="F2735" s="12" t="s">
        <v>1664</v>
      </c>
      <c r="G2735" s="13" t="s">
        <v>82</v>
      </c>
      <c r="H2735" s="13"/>
      <c r="I2735" s="13" t="s">
        <v>337</v>
      </c>
      <c r="J2735" s="13" t="s">
        <v>27</v>
      </c>
      <c r="K2735" s="13" t="s">
        <v>28</v>
      </c>
      <c r="L2735" s="13" t="s">
        <v>43</v>
      </c>
      <c r="M2735" s="12" t="s">
        <v>169</v>
      </c>
      <c r="N2735" s="12" t="s">
        <v>743</v>
      </c>
      <c r="O2735" s="13" t="s">
        <v>32</v>
      </c>
      <c r="P2735" s="13"/>
      <c r="Q2735" s="21">
        <v>45204.5900810185</v>
      </c>
      <c r="R2735" s="13" t="s">
        <v>46</v>
      </c>
      <c r="S2735" s="22" t="s">
        <v>12726</v>
      </c>
      <c r="T2735" s="12" t="s">
        <v>12727</v>
      </c>
    </row>
    <row r="2736" customHeight="1" spans="1:20">
      <c r="A2736" s="10">
        <v>45204</v>
      </c>
      <c r="B2736" s="12" t="s">
        <v>12728</v>
      </c>
      <c r="C2736" s="12" t="s">
        <v>783</v>
      </c>
      <c r="D2736" s="13"/>
      <c r="E2736" s="12" t="str">
        <f>"071703570026"</f>
        <v>071703570026</v>
      </c>
      <c r="F2736" s="12" t="s">
        <v>12729</v>
      </c>
      <c r="G2736" s="13" t="s">
        <v>82</v>
      </c>
      <c r="H2736" s="13"/>
      <c r="I2736" s="13" t="s">
        <v>168</v>
      </c>
      <c r="J2736" s="13" t="s">
        <v>27</v>
      </c>
      <c r="K2736" s="13" t="s">
        <v>28</v>
      </c>
      <c r="L2736" s="13" t="s">
        <v>43</v>
      </c>
      <c r="M2736" s="12" t="s">
        <v>169</v>
      </c>
      <c r="N2736" s="12" t="s">
        <v>743</v>
      </c>
      <c r="O2736" s="13" t="s">
        <v>32</v>
      </c>
      <c r="P2736" s="13"/>
      <c r="Q2736" s="21">
        <v>45204.6085069444</v>
      </c>
      <c r="R2736" s="13" t="s">
        <v>46</v>
      </c>
      <c r="S2736" s="12" t="s">
        <v>12730</v>
      </c>
      <c r="T2736" s="12" t="s">
        <v>12731</v>
      </c>
    </row>
    <row r="2737" customHeight="1" spans="1:20">
      <c r="A2737" s="10">
        <v>45204</v>
      </c>
      <c r="B2737" s="12" t="s">
        <v>12732</v>
      </c>
      <c r="C2737" s="12" t="s">
        <v>783</v>
      </c>
      <c r="D2737" s="13"/>
      <c r="E2737" s="12" t="str">
        <f>"071701055180"</f>
        <v>071701055180</v>
      </c>
      <c r="F2737" s="12" t="s">
        <v>12733</v>
      </c>
      <c r="G2737" s="13" t="s">
        <v>82</v>
      </c>
      <c r="H2737" s="13" t="s">
        <v>148</v>
      </c>
      <c r="I2737" s="13" t="s">
        <v>168</v>
      </c>
      <c r="J2737" s="13" t="s">
        <v>27</v>
      </c>
      <c r="K2737" s="13" t="s">
        <v>28</v>
      </c>
      <c r="L2737" s="13" t="s">
        <v>43</v>
      </c>
      <c r="M2737" s="12" t="s">
        <v>169</v>
      </c>
      <c r="N2737" s="12" t="s">
        <v>743</v>
      </c>
      <c r="O2737" s="13" t="s">
        <v>32</v>
      </c>
      <c r="P2737" s="13"/>
      <c r="Q2737" s="21">
        <v>45204.7071180556</v>
      </c>
      <c r="R2737" s="13" t="s">
        <v>46</v>
      </c>
      <c r="S2737" s="12" t="s">
        <v>12734</v>
      </c>
      <c r="T2737" s="12" t="s">
        <v>12735</v>
      </c>
    </row>
    <row r="2738" customHeight="1" spans="1:20">
      <c r="A2738" s="10">
        <v>45204</v>
      </c>
      <c r="B2738" s="12" t="s">
        <v>12736</v>
      </c>
      <c r="C2738" s="12" t="s">
        <v>7120</v>
      </c>
      <c r="D2738" s="13"/>
      <c r="E2738" s="12" t="str">
        <f>"13264901530"</f>
        <v>13264901530</v>
      </c>
      <c r="F2738" s="12" t="s">
        <v>12722</v>
      </c>
      <c r="G2738" s="13" t="s">
        <v>82</v>
      </c>
      <c r="H2738" s="13"/>
      <c r="I2738" s="13" t="s">
        <v>337</v>
      </c>
      <c r="J2738" s="13" t="s">
        <v>27</v>
      </c>
      <c r="K2738" s="13" t="s">
        <v>28</v>
      </c>
      <c r="L2738" s="13" t="s">
        <v>43</v>
      </c>
      <c r="M2738" s="12" t="s">
        <v>30</v>
      </c>
      <c r="N2738" s="12" t="s">
        <v>31</v>
      </c>
      <c r="O2738" s="13" t="s">
        <v>32</v>
      </c>
      <c r="P2738" s="13"/>
      <c r="Q2738" s="21">
        <v>45204.5652430556</v>
      </c>
      <c r="R2738" s="13" t="s">
        <v>46</v>
      </c>
      <c r="S2738" s="22" t="s">
        <v>12737</v>
      </c>
      <c r="T2738" s="12" t="s">
        <v>12738</v>
      </c>
    </row>
    <row r="2739" customHeight="1" spans="1:20">
      <c r="A2739" s="10">
        <v>45204</v>
      </c>
      <c r="B2739" s="12" t="s">
        <v>12739</v>
      </c>
      <c r="C2739" s="12" t="s">
        <v>191</v>
      </c>
      <c r="D2739" s="13"/>
      <c r="E2739" s="12" t="str">
        <f>"18671600372"</f>
        <v>18671600372</v>
      </c>
      <c r="F2739" s="12" t="s">
        <v>11766</v>
      </c>
      <c r="G2739" s="13" t="s">
        <v>41</v>
      </c>
      <c r="H2739" s="13"/>
      <c r="I2739" s="13" t="str">
        <f t="shared" ref="I2739:I2744" si="6">"10015"</f>
        <v>10015</v>
      </c>
      <c r="J2739" s="13" t="s">
        <v>27</v>
      </c>
      <c r="K2739" s="13" t="s">
        <v>28</v>
      </c>
      <c r="L2739" s="13" t="s">
        <v>29</v>
      </c>
      <c r="M2739" s="12" t="s">
        <v>30</v>
      </c>
      <c r="N2739" s="12" t="s">
        <v>31</v>
      </c>
      <c r="O2739" s="13" t="s">
        <v>32</v>
      </c>
      <c r="P2739" s="13"/>
      <c r="Q2739" s="21">
        <v>45204.5528472222</v>
      </c>
      <c r="R2739" s="13" t="s">
        <v>34</v>
      </c>
      <c r="S2739" s="22" t="s">
        <v>12740</v>
      </c>
      <c r="T2739" s="22" t="s">
        <v>12741</v>
      </c>
    </row>
    <row r="2740" customHeight="1" spans="1:20">
      <c r="A2740" s="10">
        <v>45204</v>
      </c>
      <c r="B2740" s="12" t="s">
        <v>12742</v>
      </c>
      <c r="C2740" s="12" t="s">
        <v>3281</v>
      </c>
      <c r="D2740" s="13"/>
      <c r="E2740" s="12" t="str">
        <f>"18674207999"</f>
        <v>18674207999</v>
      </c>
      <c r="F2740" s="12" t="s">
        <v>12722</v>
      </c>
      <c r="G2740" s="13" t="s">
        <v>62</v>
      </c>
      <c r="H2740" s="13"/>
      <c r="I2740" s="13" t="s">
        <v>70</v>
      </c>
      <c r="J2740" s="13" t="s">
        <v>27</v>
      </c>
      <c r="K2740" s="13" t="s">
        <v>28</v>
      </c>
      <c r="L2740" s="13" t="s">
        <v>43</v>
      </c>
      <c r="M2740" s="12" t="s">
        <v>30</v>
      </c>
      <c r="N2740" s="12" t="s">
        <v>31</v>
      </c>
      <c r="O2740" s="13" t="s">
        <v>32</v>
      </c>
      <c r="P2740" s="13"/>
      <c r="Q2740" s="21">
        <v>45204.4462615741</v>
      </c>
      <c r="R2740" s="13" t="s">
        <v>46</v>
      </c>
      <c r="S2740" s="22" t="s">
        <v>12743</v>
      </c>
      <c r="T2740" s="12" t="s">
        <v>12744</v>
      </c>
    </row>
    <row r="2741" customHeight="1" spans="1:20">
      <c r="A2741" s="10">
        <v>45204</v>
      </c>
      <c r="B2741" s="12" t="s">
        <v>12745</v>
      </c>
      <c r="C2741" s="12" t="s">
        <v>783</v>
      </c>
      <c r="D2741" s="13"/>
      <c r="E2741" s="12" t="str">
        <f>"071703850167"</f>
        <v>071703850167</v>
      </c>
      <c r="F2741" s="12" t="s">
        <v>12746</v>
      </c>
      <c r="G2741" s="13" t="s">
        <v>82</v>
      </c>
      <c r="H2741" s="13" t="s">
        <v>110</v>
      </c>
      <c r="I2741" s="13" t="s">
        <v>168</v>
      </c>
      <c r="J2741" s="13" t="s">
        <v>27</v>
      </c>
      <c r="K2741" s="13" t="s">
        <v>28</v>
      </c>
      <c r="L2741" s="13" t="s">
        <v>43</v>
      </c>
      <c r="M2741" s="12" t="s">
        <v>169</v>
      </c>
      <c r="N2741" s="12" t="s">
        <v>743</v>
      </c>
      <c r="O2741" s="13" t="s">
        <v>32</v>
      </c>
      <c r="P2741" s="13"/>
      <c r="Q2741" s="21">
        <v>45204.5998958333</v>
      </c>
      <c r="R2741" s="13" t="s">
        <v>46</v>
      </c>
      <c r="S2741" s="12" t="s">
        <v>12747</v>
      </c>
      <c r="T2741" s="12" t="s">
        <v>12748</v>
      </c>
    </row>
    <row r="2742" customHeight="1" spans="1:20">
      <c r="A2742" s="10">
        <v>45204</v>
      </c>
      <c r="B2742" s="12" t="s">
        <v>12749</v>
      </c>
      <c r="C2742" s="12" t="s">
        <v>7484</v>
      </c>
      <c r="D2742" s="13"/>
      <c r="E2742" s="12" t="str">
        <f>"18527201608"</f>
        <v>18527201608</v>
      </c>
      <c r="F2742" s="12" t="s">
        <v>12750</v>
      </c>
      <c r="G2742" s="13" t="s">
        <v>82</v>
      </c>
      <c r="H2742" s="13"/>
      <c r="I2742" s="13" t="str">
        <f t="shared" si="6"/>
        <v>10015</v>
      </c>
      <c r="J2742" s="13" t="s">
        <v>27</v>
      </c>
      <c r="K2742" s="13" t="s">
        <v>28</v>
      </c>
      <c r="L2742" s="13" t="s">
        <v>29</v>
      </c>
      <c r="M2742" s="12" t="s">
        <v>30</v>
      </c>
      <c r="N2742" s="12" t="s">
        <v>31</v>
      </c>
      <c r="O2742" s="13" t="s">
        <v>32</v>
      </c>
      <c r="P2742" s="13"/>
      <c r="Q2742" s="21">
        <v>45204.5712152778</v>
      </c>
      <c r="R2742" s="13" t="s">
        <v>34</v>
      </c>
      <c r="S2742" s="22" t="s">
        <v>12751</v>
      </c>
      <c r="T2742" s="22" t="s">
        <v>12752</v>
      </c>
    </row>
    <row r="2743" customHeight="1" spans="1:20">
      <c r="A2743" s="10">
        <v>45204</v>
      </c>
      <c r="B2743" s="12" t="s">
        <v>12753</v>
      </c>
      <c r="C2743" s="12" t="s">
        <v>8624</v>
      </c>
      <c r="D2743" s="13"/>
      <c r="E2743" s="12" t="str">
        <f>"18671736151"</f>
        <v>18671736151</v>
      </c>
      <c r="F2743" s="12" t="s">
        <v>12718</v>
      </c>
      <c r="G2743" s="13" t="s">
        <v>62</v>
      </c>
      <c r="H2743" s="13"/>
      <c r="I2743" s="13" t="str">
        <f t="shared" si="6"/>
        <v>10015</v>
      </c>
      <c r="J2743" s="13" t="s">
        <v>27</v>
      </c>
      <c r="K2743" s="13" t="s">
        <v>195</v>
      </c>
      <c r="L2743" s="13" t="s">
        <v>29</v>
      </c>
      <c r="M2743" s="12" t="s">
        <v>44</v>
      </c>
      <c r="N2743" s="12" t="s">
        <v>31</v>
      </c>
      <c r="O2743" s="13" t="s">
        <v>32</v>
      </c>
      <c r="P2743" s="13"/>
      <c r="Q2743" s="21">
        <v>45204.7365277778</v>
      </c>
      <c r="R2743" s="13" t="s">
        <v>34</v>
      </c>
      <c r="S2743" s="22" t="s">
        <v>12754</v>
      </c>
      <c r="T2743" s="22" t="s">
        <v>12755</v>
      </c>
    </row>
    <row r="2744" customHeight="1" spans="1:20">
      <c r="A2744" s="10">
        <v>45204</v>
      </c>
      <c r="B2744" s="12" t="s">
        <v>12756</v>
      </c>
      <c r="C2744" s="12" t="s">
        <v>7563</v>
      </c>
      <c r="D2744" s="13"/>
      <c r="E2744" s="12" t="str">
        <f>"13117290155"</f>
        <v>13117290155</v>
      </c>
      <c r="F2744" s="12" t="s">
        <v>12757</v>
      </c>
      <c r="G2744" s="13" t="s">
        <v>130</v>
      </c>
      <c r="H2744" s="13"/>
      <c r="I2744" s="13" t="str">
        <f t="shared" si="6"/>
        <v>10015</v>
      </c>
      <c r="J2744" s="13" t="s">
        <v>27</v>
      </c>
      <c r="K2744" s="13" t="s">
        <v>28</v>
      </c>
      <c r="L2744" s="13" t="s">
        <v>29</v>
      </c>
      <c r="M2744" s="12" t="s">
        <v>30</v>
      </c>
      <c r="N2744" s="12" t="s">
        <v>31</v>
      </c>
      <c r="O2744" s="13" t="s">
        <v>32</v>
      </c>
      <c r="P2744" s="13"/>
      <c r="Q2744" s="21">
        <v>45204.6712731481</v>
      </c>
      <c r="R2744" s="13" t="s">
        <v>34</v>
      </c>
      <c r="S2744" s="22" t="s">
        <v>12758</v>
      </c>
      <c r="T2744" s="22" t="s">
        <v>12759</v>
      </c>
    </row>
    <row r="2745" customHeight="1" spans="1:20">
      <c r="A2745" s="10">
        <v>45204</v>
      </c>
      <c r="B2745" s="12" t="s">
        <v>12760</v>
      </c>
      <c r="C2745" s="12" t="s">
        <v>5213</v>
      </c>
      <c r="D2745" s="13"/>
      <c r="E2745" s="12" t="str">
        <f>"13177085025"</f>
        <v>13177085025</v>
      </c>
      <c r="F2745" s="12" t="s">
        <v>12761</v>
      </c>
      <c r="G2745" s="13" t="s">
        <v>130</v>
      </c>
      <c r="H2745" s="13"/>
      <c r="I2745" s="13" t="s">
        <v>111</v>
      </c>
      <c r="J2745" s="13" t="s">
        <v>27</v>
      </c>
      <c r="K2745" s="13" t="s">
        <v>28</v>
      </c>
      <c r="L2745" s="13" t="s">
        <v>43</v>
      </c>
      <c r="M2745" s="12" t="s">
        <v>30</v>
      </c>
      <c r="N2745" s="12" t="s">
        <v>208</v>
      </c>
      <c r="O2745" s="13" t="s">
        <v>32</v>
      </c>
      <c r="P2745" s="13"/>
      <c r="Q2745" s="21">
        <v>45204.6446180556</v>
      </c>
      <c r="R2745" s="13" t="s">
        <v>46</v>
      </c>
      <c r="S2745" s="12" t="s">
        <v>12762</v>
      </c>
      <c r="T2745" s="12"/>
    </row>
    <row r="2746" customHeight="1" spans="1:20">
      <c r="A2746" s="10">
        <v>45204</v>
      </c>
      <c r="B2746" s="12" t="s">
        <v>12763</v>
      </c>
      <c r="C2746" s="12" t="s">
        <v>5213</v>
      </c>
      <c r="D2746" s="13"/>
      <c r="E2746" s="12" t="str">
        <f>"15697208927"</f>
        <v>15697208927</v>
      </c>
      <c r="F2746" s="12" t="s">
        <v>12764</v>
      </c>
      <c r="G2746" s="13" t="s">
        <v>130</v>
      </c>
      <c r="H2746" s="13"/>
      <c r="I2746" s="13" t="s">
        <v>111</v>
      </c>
      <c r="J2746" s="13" t="s">
        <v>27</v>
      </c>
      <c r="K2746" s="13" t="s">
        <v>28</v>
      </c>
      <c r="L2746" s="13" t="s">
        <v>43</v>
      </c>
      <c r="M2746" s="12" t="s">
        <v>30</v>
      </c>
      <c r="N2746" s="12" t="s">
        <v>208</v>
      </c>
      <c r="O2746" s="13" t="s">
        <v>32</v>
      </c>
      <c r="P2746" s="13"/>
      <c r="Q2746" s="21">
        <v>45204.6954976852</v>
      </c>
      <c r="R2746" s="13" t="s">
        <v>46</v>
      </c>
      <c r="S2746" s="22" t="s">
        <v>12765</v>
      </c>
      <c r="T2746" s="12"/>
    </row>
    <row r="2747" customHeight="1" spans="1:20">
      <c r="A2747" s="10">
        <v>45204</v>
      </c>
      <c r="B2747" s="12" t="s">
        <v>12766</v>
      </c>
      <c r="C2747" s="12" t="s">
        <v>5213</v>
      </c>
      <c r="D2747" s="13"/>
      <c r="E2747" s="12" t="str">
        <f>"15572738443"</f>
        <v>15572738443</v>
      </c>
      <c r="F2747" s="12" t="s">
        <v>12767</v>
      </c>
      <c r="G2747" s="13" t="s">
        <v>25</v>
      </c>
      <c r="H2747" s="13"/>
      <c r="I2747" s="13" t="s">
        <v>155</v>
      </c>
      <c r="J2747" s="13" t="s">
        <v>27</v>
      </c>
      <c r="K2747" s="13" t="s">
        <v>28</v>
      </c>
      <c r="L2747" s="13" t="s">
        <v>43</v>
      </c>
      <c r="M2747" s="12" t="s">
        <v>30</v>
      </c>
      <c r="N2747" s="12" t="s">
        <v>208</v>
      </c>
      <c r="O2747" s="13" t="s">
        <v>32</v>
      </c>
      <c r="P2747" s="13"/>
      <c r="Q2747" s="21">
        <v>45204.5919907407</v>
      </c>
      <c r="R2747" s="13" t="s">
        <v>46</v>
      </c>
      <c r="S2747" s="22" t="s">
        <v>12768</v>
      </c>
      <c r="T2747" s="12"/>
    </row>
    <row r="2748" customHeight="1" spans="1:20">
      <c r="A2748" s="10">
        <v>45204</v>
      </c>
      <c r="B2748" s="12" t="s">
        <v>12769</v>
      </c>
      <c r="C2748" s="12" t="s">
        <v>38</v>
      </c>
      <c r="D2748" s="13"/>
      <c r="E2748" s="12" t="str">
        <f>"17683700282"</f>
        <v>17683700282</v>
      </c>
      <c r="F2748" s="12" t="s">
        <v>12770</v>
      </c>
      <c r="G2748" s="13" t="s">
        <v>25</v>
      </c>
      <c r="H2748" s="13"/>
      <c r="I2748" s="13" t="str">
        <f>"10015"</f>
        <v>10015</v>
      </c>
      <c r="J2748" s="13" t="s">
        <v>27</v>
      </c>
      <c r="K2748" s="13" t="s">
        <v>28</v>
      </c>
      <c r="L2748" s="13" t="s">
        <v>29</v>
      </c>
      <c r="M2748" s="12" t="s">
        <v>30</v>
      </c>
      <c r="N2748" s="12" t="s">
        <v>31</v>
      </c>
      <c r="O2748" s="13" t="s">
        <v>32</v>
      </c>
      <c r="P2748" s="13"/>
      <c r="Q2748" s="21">
        <v>45204.4646875</v>
      </c>
      <c r="R2748" s="13" t="s">
        <v>34</v>
      </c>
      <c r="S2748" s="22" t="s">
        <v>12771</v>
      </c>
      <c r="T2748" s="22" t="s">
        <v>12772</v>
      </c>
    </row>
    <row r="2749" customHeight="1" spans="1:20">
      <c r="A2749" s="10">
        <v>45204</v>
      </c>
      <c r="B2749" s="12" t="s">
        <v>12773</v>
      </c>
      <c r="C2749" s="12" t="s">
        <v>6506</v>
      </c>
      <c r="D2749" s="13"/>
      <c r="E2749" s="12" t="str">
        <f>"18672108835"</f>
        <v>18672108835</v>
      </c>
      <c r="F2749" s="12" t="s">
        <v>12774</v>
      </c>
      <c r="G2749" s="13" t="s">
        <v>62</v>
      </c>
      <c r="H2749" s="13"/>
      <c r="I2749" s="13" t="s">
        <v>253</v>
      </c>
      <c r="J2749" s="13" t="s">
        <v>27</v>
      </c>
      <c r="K2749" s="13" t="s">
        <v>28</v>
      </c>
      <c r="L2749" s="13" t="s">
        <v>43</v>
      </c>
      <c r="M2749" s="12" t="s">
        <v>30</v>
      </c>
      <c r="N2749" s="12" t="s">
        <v>208</v>
      </c>
      <c r="O2749" s="13" t="s">
        <v>32</v>
      </c>
      <c r="P2749" s="13"/>
      <c r="Q2749" s="21">
        <v>45204.5880208333</v>
      </c>
      <c r="R2749" s="13" t="s">
        <v>46</v>
      </c>
      <c r="S2749" s="22" t="s">
        <v>12775</v>
      </c>
      <c r="T2749" s="12" t="s">
        <v>12776</v>
      </c>
    </row>
    <row r="2750" customHeight="1" spans="1:20">
      <c r="A2750" s="10">
        <v>45204</v>
      </c>
      <c r="B2750" s="12" t="s">
        <v>12777</v>
      </c>
      <c r="C2750" s="12" t="s">
        <v>7078</v>
      </c>
      <c r="D2750" s="13"/>
      <c r="E2750" s="12" t="str">
        <f>"13197323555"</f>
        <v>13197323555</v>
      </c>
      <c r="F2750" s="12" t="s">
        <v>12778</v>
      </c>
      <c r="G2750" s="13" t="s">
        <v>336</v>
      </c>
      <c r="H2750" s="13"/>
      <c r="I2750" s="13" t="s">
        <v>162</v>
      </c>
      <c r="J2750" s="13" t="s">
        <v>27</v>
      </c>
      <c r="K2750" s="13" t="s">
        <v>28</v>
      </c>
      <c r="L2750" s="13" t="s">
        <v>43</v>
      </c>
      <c r="M2750" s="12" t="s">
        <v>44</v>
      </c>
      <c r="N2750" s="12" t="s">
        <v>743</v>
      </c>
      <c r="O2750" s="13" t="s">
        <v>32</v>
      </c>
      <c r="P2750" s="13"/>
      <c r="Q2750" s="21">
        <v>45204.5937152778</v>
      </c>
      <c r="R2750" s="13" t="s">
        <v>46</v>
      </c>
      <c r="S2750" s="12" t="s">
        <v>12779</v>
      </c>
      <c r="T2750" s="12" t="s">
        <v>12780</v>
      </c>
    </row>
    <row r="2751" customHeight="1" spans="1:20">
      <c r="A2751" s="10">
        <v>45204</v>
      </c>
      <c r="B2751" s="12" t="s">
        <v>12781</v>
      </c>
      <c r="C2751" s="12" t="s">
        <v>12782</v>
      </c>
      <c r="D2751" s="13"/>
      <c r="E2751" s="12" t="str">
        <f>"13040979467"</f>
        <v>13040979467</v>
      </c>
      <c r="F2751" s="12" t="s">
        <v>12783</v>
      </c>
      <c r="G2751" s="13" t="s">
        <v>82</v>
      </c>
      <c r="H2751" s="13"/>
      <c r="I2751" s="13" t="s">
        <v>34</v>
      </c>
      <c r="J2751" s="13" t="s">
        <v>27</v>
      </c>
      <c r="K2751" s="13" t="s">
        <v>28</v>
      </c>
      <c r="L2751" s="13" t="s">
        <v>43</v>
      </c>
      <c r="M2751" s="12" t="s">
        <v>30</v>
      </c>
      <c r="N2751" s="12" t="s">
        <v>743</v>
      </c>
      <c r="O2751" s="13" t="s">
        <v>32</v>
      </c>
      <c r="P2751" s="13"/>
      <c r="Q2751" s="21">
        <v>45204.3822800926</v>
      </c>
      <c r="R2751" s="13" t="s">
        <v>46</v>
      </c>
      <c r="S2751" s="12" t="s">
        <v>12784</v>
      </c>
      <c r="T2751" s="12" t="s">
        <v>12785</v>
      </c>
    </row>
    <row r="2752" customHeight="1" spans="1:20">
      <c r="A2752" s="10">
        <v>45204</v>
      </c>
      <c r="B2752" s="12" t="s">
        <v>12786</v>
      </c>
      <c r="C2752" s="12" t="s">
        <v>7103</v>
      </c>
      <c r="D2752" s="13"/>
      <c r="E2752" s="12" t="str">
        <f>"13277391017"</f>
        <v>13277391017</v>
      </c>
      <c r="F2752" s="12" t="s">
        <v>12787</v>
      </c>
      <c r="G2752" s="13" t="s">
        <v>62</v>
      </c>
      <c r="H2752" s="13"/>
      <c r="I2752" s="13" t="s">
        <v>162</v>
      </c>
      <c r="J2752" s="13" t="s">
        <v>27</v>
      </c>
      <c r="K2752" s="13" t="s">
        <v>28</v>
      </c>
      <c r="L2752" s="13" t="s">
        <v>43</v>
      </c>
      <c r="M2752" s="12" t="s">
        <v>44</v>
      </c>
      <c r="N2752" s="12" t="s">
        <v>743</v>
      </c>
      <c r="O2752" s="13" t="s">
        <v>32</v>
      </c>
      <c r="P2752" s="13"/>
      <c r="Q2752" s="21">
        <v>45204.3804513889</v>
      </c>
      <c r="R2752" s="13" t="s">
        <v>46</v>
      </c>
      <c r="S2752" s="12" t="s">
        <v>12788</v>
      </c>
      <c r="T2752" s="12" t="s">
        <v>12789</v>
      </c>
    </row>
    <row r="2753" customHeight="1" spans="1:20">
      <c r="A2753" s="10">
        <v>45204</v>
      </c>
      <c r="B2753" s="12" t="s">
        <v>12790</v>
      </c>
      <c r="C2753" s="12" t="s">
        <v>9268</v>
      </c>
      <c r="D2753" s="13"/>
      <c r="E2753" s="12" t="str">
        <f>"15671028202"</f>
        <v>15671028202</v>
      </c>
      <c r="F2753" s="12" t="s">
        <v>12791</v>
      </c>
      <c r="G2753" s="13" t="s">
        <v>2152</v>
      </c>
      <c r="H2753" s="13" t="s">
        <v>148</v>
      </c>
      <c r="I2753" s="13" t="s">
        <v>293</v>
      </c>
      <c r="J2753" s="13" t="s">
        <v>27</v>
      </c>
      <c r="K2753" s="13" t="s">
        <v>28</v>
      </c>
      <c r="L2753" s="13" t="s">
        <v>43</v>
      </c>
      <c r="M2753" s="12" t="s">
        <v>44</v>
      </c>
      <c r="N2753" s="12" t="s">
        <v>31</v>
      </c>
      <c r="O2753" s="13" t="s">
        <v>32</v>
      </c>
      <c r="P2753" s="13"/>
      <c r="Q2753" s="21">
        <v>45204.7032175926</v>
      </c>
      <c r="R2753" s="13" t="s">
        <v>46</v>
      </c>
      <c r="S2753" s="22" t="s">
        <v>12792</v>
      </c>
      <c r="T2753" s="12"/>
    </row>
    <row r="2754" customHeight="1" spans="1:20">
      <c r="A2754" s="10">
        <v>45205</v>
      </c>
      <c r="B2754" s="9" t="s">
        <v>12793</v>
      </c>
      <c r="C2754" s="9" t="s">
        <v>5512</v>
      </c>
      <c r="D2754" s="11" t="s">
        <v>22</v>
      </c>
      <c r="E2754" s="9" t="s">
        <v>12794</v>
      </c>
      <c r="F2754" s="9" t="s">
        <v>12227</v>
      </c>
      <c r="G2754" s="11" t="s">
        <v>130</v>
      </c>
      <c r="H2754" s="11" t="s">
        <v>22</v>
      </c>
      <c r="I2754" s="11" t="s">
        <v>56</v>
      </c>
      <c r="J2754" s="11" t="s">
        <v>27</v>
      </c>
      <c r="K2754" s="11" t="s">
        <v>28</v>
      </c>
      <c r="L2754" s="11" t="s">
        <v>43</v>
      </c>
      <c r="M2754" s="9" t="s">
        <v>30</v>
      </c>
      <c r="N2754" s="9" t="s">
        <v>5516</v>
      </c>
      <c r="O2754" s="11" t="s">
        <v>32</v>
      </c>
      <c r="P2754" s="11" t="s">
        <v>22</v>
      </c>
      <c r="Q2754" s="11" t="s">
        <v>12795</v>
      </c>
      <c r="R2754" s="11" t="s">
        <v>5515</v>
      </c>
      <c r="S2754" s="9" t="s">
        <v>12796</v>
      </c>
      <c r="T2754" s="9" t="s">
        <v>22</v>
      </c>
    </row>
    <row r="2755" customHeight="1" spans="1:20">
      <c r="A2755" s="10">
        <v>45205</v>
      </c>
      <c r="B2755" s="9" t="s">
        <v>12797</v>
      </c>
      <c r="C2755" s="9" t="s">
        <v>824</v>
      </c>
      <c r="D2755" s="11" t="s">
        <v>22</v>
      </c>
      <c r="E2755" s="9" t="s">
        <v>12798</v>
      </c>
      <c r="F2755" s="9" t="s">
        <v>12799</v>
      </c>
      <c r="G2755" s="11" t="s">
        <v>82</v>
      </c>
      <c r="H2755" s="11" t="s">
        <v>22</v>
      </c>
      <c r="I2755" s="11" t="s">
        <v>168</v>
      </c>
      <c r="J2755" s="11" t="s">
        <v>27</v>
      </c>
      <c r="K2755" s="11" t="s">
        <v>28</v>
      </c>
      <c r="L2755" s="11" t="s">
        <v>43</v>
      </c>
      <c r="M2755" s="9" t="s">
        <v>169</v>
      </c>
      <c r="N2755" s="9" t="s">
        <v>31</v>
      </c>
      <c r="O2755" s="11" t="s">
        <v>32</v>
      </c>
      <c r="P2755" s="11" t="s">
        <v>22</v>
      </c>
      <c r="Q2755" s="11" t="s">
        <v>12800</v>
      </c>
      <c r="R2755" s="11" t="s">
        <v>46</v>
      </c>
      <c r="S2755" s="9" t="s">
        <v>12801</v>
      </c>
      <c r="T2755" s="9" t="s">
        <v>12802</v>
      </c>
    </row>
    <row r="2756" customHeight="1" spans="1:20">
      <c r="A2756" s="10">
        <v>45205</v>
      </c>
      <c r="B2756" s="9" t="s">
        <v>12803</v>
      </c>
      <c r="C2756" s="9" t="s">
        <v>381</v>
      </c>
      <c r="D2756" s="11" t="s">
        <v>22</v>
      </c>
      <c r="E2756" s="9" t="s">
        <v>12804</v>
      </c>
      <c r="F2756" s="9" t="s">
        <v>12805</v>
      </c>
      <c r="G2756" s="11" t="s">
        <v>130</v>
      </c>
      <c r="H2756" s="11" t="s">
        <v>22</v>
      </c>
      <c r="I2756" s="11" t="s">
        <v>490</v>
      </c>
      <c r="J2756" s="11" t="s">
        <v>27</v>
      </c>
      <c r="K2756" s="11" t="s">
        <v>28</v>
      </c>
      <c r="L2756" s="11" t="s">
        <v>43</v>
      </c>
      <c r="M2756" s="9" t="s">
        <v>30</v>
      </c>
      <c r="N2756" s="9" t="s">
        <v>31</v>
      </c>
      <c r="O2756" s="11" t="s">
        <v>32</v>
      </c>
      <c r="P2756" s="11" t="s">
        <v>22</v>
      </c>
      <c r="Q2756" s="11" t="s">
        <v>12806</v>
      </c>
      <c r="R2756" s="11" t="s">
        <v>46</v>
      </c>
      <c r="S2756" s="9" t="s">
        <v>12807</v>
      </c>
      <c r="T2756" s="9" t="s">
        <v>12808</v>
      </c>
    </row>
    <row r="2757" customHeight="1" spans="1:20">
      <c r="A2757" s="10">
        <v>45205</v>
      </c>
      <c r="B2757" s="9" t="s">
        <v>12809</v>
      </c>
      <c r="C2757" s="9" t="s">
        <v>1753</v>
      </c>
      <c r="D2757" s="11" t="s">
        <v>22</v>
      </c>
      <c r="E2757" s="9" t="s">
        <v>12810</v>
      </c>
      <c r="F2757" s="9" t="s">
        <v>12811</v>
      </c>
      <c r="G2757" s="11" t="s">
        <v>41</v>
      </c>
      <c r="H2757" s="11" t="s">
        <v>148</v>
      </c>
      <c r="I2757" s="11" t="s">
        <v>124</v>
      </c>
      <c r="J2757" s="11" t="s">
        <v>27</v>
      </c>
      <c r="K2757" s="11" t="s">
        <v>28</v>
      </c>
      <c r="L2757" s="11" t="s">
        <v>43</v>
      </c>
      <c r="M2757" s="9" t="s">
        <v>30</v>
      </c>
      <c r="N2757" s="9" t="s">
        <v>31</v>
      </c>
      <c r="O2757" s="11" t="s">
        <v>32</v>
      </c>
      <c r="P2757" s="11" t="s">
        <v>22</v>
      </c>
      <c r="Q2757" s="11" t="s">
        <v>12812</v>
      </c>
      <c r="R2757" s="11" t="s">
        <v>46</v>
      </c>
      <c r="S2757" s="9" t="s">
        <v>12813</v>
      </c>
      <c r="T2757" s="9" t="s">
        <v>12814</v>
      </c>
    </row>
    <row r="2758" customHeight="1" spans="1:20">
      <c r="A2758" s="10">
        <v>45205</v>
      </c>
      <c r="B2758" s="9" t="s">
        <v>12815</v>
      </c>
      <c r="C2758" s="9" t="s">
        <v>817</v>
      </c>
      <c r="D2758" s="11" t="s">
        <v>22</v>
      </c>
      <c r="E2758" s="9" t="s">
        <v>12816</v>
      </c>
      <c r="F2758" s="9" t="s">
        <v>12817</v>
      </c>
      <c r="G2758" s="11" t="s">
        <v>69</v>
      </c>
      <c r="H2758" s="11" t="s">
        <v>22</v>
      </c>
      <c r="I2758" s="11" t="s">
        <v>1078</v>
      </c>
      <c r="J2758" s="11" t="s">
        <v>27</v>
      </c>
      <c r="K2758" s="11" t="s">
        <v>28</v>
      </c>
      <c r="L2758" s="11" t="s">
        <v>43</v>
      </c>
      <c r="M2758" s="9" t="s">
        <v>44</v>
      </c>
      <c r="N2758" s="9" t="s">
        <v>31</v>
      </c>
      <c r="O2758" s="11" t="s">
        <v>32</v>
      </c>
      <c r="P2758" s="11" t="s">
        <v>22</v>
      </c>
      <c r="Q2758" s="11" t="s">
        <v>12818</v>
      </c>
      <c r="R2758" s="11" t="s">
        <v>46</v>
      </c>
      <c r="S2758" s="9" t="s">
        <v>12819</v>
      </c>
      <c r="T2758" s="9" t="s">
        <v>12820</v>
      </c>
    </row>
    <row r="2759" customHeight="1" spans="1:20">
      <c r="A2759" s="10">
        <v>45205</v>
      </c>
      <c r="B2759" s="9" t="s">
        <v>12821</v>
      </c>
      <c r="C2759" s="9" t="s">
        <v>179</v>
      </c>
      <c r="D2759" s="11" t="s">
        <v>22</v>
      </c>
      <c r="E2759" s="9" t="s">
        <v>12822</v>
      </c>
      <c r="F2759" s="9" t="s">
        <v>12823</v>
      </c>
      <c r="G2759" s="11" t="s">
        <v>336</v>
      </c>
      <c r="H2759" s="11" t="s">
        <v>22</v>
      </c>
      <c r="I2759" s="11" t="s">
        <v>54</v>
      </c>
      <c r="J2759" s="11" t="s">
        <v>27</v>
      </c>
      <c r="K2759" s="11" t="s">
        <v>28</v>
      </c>
      <c r="L2759" s="11" t="s">
        <v>43</v>
      </c>
      <c r="M2759" s="9" t="s">
        <v>44</v>
      </c>
      <c r="N2759" s="9" t="s">
        <v>31</v>
      </c>
      <c r="O2759" s="11" t="s">
        <v>32</v>
      </c>
      <c r="P2759" s="11" t="s">
        <v>22</v>
      </c>
      <c r="Q2759" s="11" t="s">
        <v>12824</v>
      </c>
      <c r="R2759" s="11" t="s">
        <v>46</v>
      </c>
      <c r="S2759" s="9" t="s">
        <v>12825</v>
      </c>
      <c r="T2759" s="9" t="s">
        <v>12826</v>
      </c>
    </row>
    <row r="2760" customHeight="1" spans="1:20">
      <c r="A2760" s="10">
        <v>45205</v>
      </c>
      <c r="B2760" s="9" t="s">
        <v>12827</v>
      </c>
      <c r="C2760" s="9" t="s">
        <v>810</v>
      </c>
      <c r="D2760" s="11" t="s">
        <v>22</v>
      </c>
      <c r="E2760" s="9" t="s">
        <v>12828</v>
      </c>
      <c r="F2760" s="9" t="s">
        <v>12829</v>
      </c>
      <c r="G2760" s="11" t="s">
        <v>82</v>
      </c>
      <c r="H2760" s="11" t="s">
        <v>22</v>
      </c>
      <c r="I2760" s="11" t="s">
        <v>2203</v>
      </c>
      <c r="J2760" s="11" t="s">
        <v>27</v>
      </c>
      <c r="K2760" s="11" t="s">
        <v>28</v>
      </c>
      <c r="L2760" s="11" t="s">
        <v>43</v>
      </c>
      <c r="M2760" s="9" t="s">
        <v>169</v>
      </c>
      <c r="N2760" s="9" t="s">
        <v>31</v>
      </c>
      <c r="O2760" s="11" t="s">
        <v>32</v>
      </c>
      <c r="P2760" s="11" t="s">
        <v>22</v>
      </c>
      <c r="Q2760" s="11" t="s">
        <v>12830</v>
      </c>
      <c r="R2760" s="11" t="s">
        <v>46</v>
      </c>
      <c r="S2760" s="9" t="s">
        <v>12831</v>
      </c>
      <c r="T2760" s="9" t="s">
        <v>12832</v>
      </c>
    </row>
    <row r="2761" customHeight="1" spans="1:20">
      <c r="A2761" s="10">
        <v>45205</v>
      </c>
      <c r="B2761" s="9" t="s">
        <v>12833</v>
      </c>
      <c r="C2761" s="9" t="s">
        <v>824</v>
      </c>
      <c r="D2761" s="11" t="s">
        <v>22</v>
      </c>
      <c r="E2761" s="9" t="s">
        <v>12834</v>
      </c>
      <c r="F2761" s="9" t="s">
        <v>12835</v>
      </c>
      <c r="G2761" s="11" t="s">
        <v>82</v>
      </c>
      <c r="H2761" s="11" t="s">
        <v>22</v>
      </c>
      <c r="I2761" s="11" t="s">
        <v>412</v>
      </c>
      <c r="J2761" s="11" t="s">
        <v>27</v>
      </c>
      <c r="K2761" s="11" t="s">
        <v>28</v>
      </c>
      <c r="L2761" s="11" t="s">
        <v>43</v>
      </c>
      <c r="M2761" s="9" t="s">
        <v>169</v>
      </c>
      <c r="N2761" s="9" t="s">
        <v>31</v>
      </c>
      <c r="O2761" s="11" t="s">
        <v>32</v>
      </c>
      <c r="P2761" s="11" t="s">
        <v>22</v>
      </c>
      <c r="Q2761" s="11" t="s">
        <v>12836</v>
      </c>
      <c r="R2761" s="11" t="s">
        <v>46</v>
      </c>
      <c r="S2761" s="9" t="s">
        <v>12837</v>
      </c>
      <c r="T2761" s="9" t="s">
        <v>12838</v>
      </c>
    </row>
    <row r="2762" customHeight="1" spans="1:20">
      <c r="A2762" s="10">
        <v>45205</v>
      </c>
      <c r="B2762" s="9" t="s">
        <v>12839</v>
      </c>
      <c r="C2762" s="9" t="s">
        <v>121</v>
      </c>
      <c r="D2762" s="11" t="s">
        <v>22</v>
      </c>
      <c r="E2762" s="9" t="s">
        <v>12840</v>
      </c>
      <c r="F2762" s="9" t="s">
        <v>12841</v>
      </c>
      <c r="G2762" s="11" t="s">
        <v>53</v>
      </c>
      <c r="H2762" s="11" t="s">
        <v>6662</v>
      </c>
      <c r="I2762" s="11" t="s">
        <v>75</v>
      </c>
      <c r="J2762" s="11" t="s">
        <v>27</v>
      </c>
      <c r="K2762" s="11" t="s">
        <v>28</v>
      </c>
      <c r="L2762" s="11" t="s">
        <v>43</v>
      </c>
      <c r="M2762" s="9" t="s">
        <v>799</v>
      </c>
      <c r="N2762" s="9" t="s">
        <v>31</v>
      </c>
      <c r="O2762" s="11" t="s">
        <v>32</v>
      </c>
      <c r="P2762" s="11" t="s">
        <v>22</v>
      </c>
      <c r="Q2762" s="11" t="s">
        <v>12842</v>
      </c>
      <c r="R2762" s="11" t="s">
        <v>46</v>
      </c>
      <c r="S2762" s="9" t="s">
        <v>12843</v>
      </c>
      <c r="T2762" s="9" t="s">
        <v>11816</v>
      </c>
    </row>
    <row r="2763" customHeight="1" spans="1:20">
      <c r="A2763" s="10">
        <v>45205</v>
      </c>
      <c r="B2763" s="9" t="s">
        <v>12844</v>
      </c>
      <c r="C2763" s="9" t="s">
        <v>179</v>
      </c>
      <c r="D2763" s="11" t="s">
        <v>22</v>
      </c>
      <c r="E2763" s="9" t="s">
        <v>12845</v>
      </c>
      <c r="F2763" s="9" t="s">
        <v>12846</v>
      </c>
      <c r="G2763" s="11" t="s">
        <v>82</v>
      </c>
      <c r="H2763" s="11" t="s">
        <v>22</v>
      </c>
      <c r="I2763" s="11" t="s">
        <v>168</v>
      </c>
      <c r="J2763" s="11" t="s">
        <v>27</v>
      </c>
      <c r="K2763" s="11" t="s">
        <v>28</v>
      </c>
      <c r="L2763" s="11" t="s">
        <v>43</v>
      </c>
      <c r="M2763" s="9" t="s">
        <v>169</v>
      </c>
      <c r="N2763" s="9" t="s">
        <v>31</v>
      </c>
      <c r="O2763" s="11" t="s">
        <v>32</v>
      </c>
      <c r="P2763" s="11" t="s">
        <v>22</v>
      </c>
      <c r="Q2763" s="11" t="s">
        <v>12847</v>
      </c>
      <c r="R2763" s="11" t="s">
        <v>46</v>
      </c>
      <c r="S2763" s="9" t="s">
        <v>12848</v>
      </c>
      <c r="T2763" s="9" t="s">
        <v>12849</v>
      </c>
    </row>
    <row r="2764" customHeight="1" spans="1:20">
      <c r="A2764" s="10">
        <v>45205</v>
      </c>
      <c r="B2764" s="9" t="s">
        <v>12850</v>
      </c>
      <c r="C2764" s="9" t="s">
        <v>191</v>
      </c>
      <c r="D2764" s="11" t="s">
        <v>22</v>
      </c>
      <c r="E2764" s="9" t="s">
        <v>12851</v>
      </c>
      <c r="F2764" s="9" t="s">
        <v>12852</v>
      </c>
      <c r="G2764" s="11" t="s">
        <v>53</v>
      </c>
      <c r="H2764" s="11" t="s">
        <v>22</v>
      </c>
      <c r="I2764" s="11" t="s">
        <v>117</v>
      </c>
      <c r="J2764" s="11" t="s">
        <v>27</v>
      </c>
      <c r="K2764" s="11" t="s">
        <v>28</v>
      </c>
      <c r="L2764" s="11" t="s">
        <v>43</v>
      </c>
      <c r="M2764" s="9" t="s">
        <v>44</v>
      </c>
      <c r="N2764" s="9" t="s">
        <v>31</v>
      </c>
      <c r="O2764" s="11" t="s">
        <v>32</v>
      </c>
      <c r="P2764" s="11" t="s">
        <v>22</v>
      </c>
      <c r="Q2764" s="11" t="s">
        <v>12853</v>
      </c>
      <c r="R2764" s="11" t="s">
        <v>46</v>
      </c>
      <c r="S2764" s="9" t="s">
        <v>12854</v>
      </c>
      <c r="T2764" s="9" t="s">
        <v>12855</v>
      </c>
    </row>
    <row r="2765" customHeight="1" spans="1:20">
      <c r="A2765" s="10">
        <v>45205</v>
      </c>
      <c r="B2765" s="9" t="s">
        <v>12856</v>
      </c>
      <c r="C2765" s="9" t="s">
        <v>1753</v>
      </c>
      <c r="D2765" s="11" t="s">
        <v>22</v>
      </c>
      <c r="E2765" s="9" t="s">
        <v>12857</v>
      </c>
      <c r="F2765" s="9" t="s">
        <v>12858</v>
      </c>
      <c r="G2765" s="11" t="s">
        <v>69</v>
      </c>
      <c r="H2765" s="11" t="s">
        <v>22</v>
      </c>
      <c r="I2765" s="11" t="s">
        <v>384</v>
      </c>
      <c r="J2765" s="11" t="s">
        <v>27</v>
      </c>
      <c r="K2765" s="11" t="s">
        <v>28</v>
      </c>
      <c r="L2765" s="11" t="s">
        <v>43</v>
      </c>
      <c r="M2765" s="9" t="s">
        <v>44</v>
      </c>
      <c r="N2765" s="9" t="s">
        <v>31</v>
      </c>
      <c r="O2765" s="11" t="s">
        <v>32</v>
      </c>
      <c r="P2765" s="11" t="s">
        <v>22</v>
      </c>
      <c r="Q2765" s="11" t="s">
        <v>12859</v>
      </c>
      <c r="R2765" s="11" t="s">
        <v>46</v>
      </c>
      <c r="S2765" s="9" t="s">
        <v>12860</v>
      </c>
      <c r="T2765" s="9" t="s">
        <v>12861</v>
      </c>
    </row>
    <row r="2766" customHeight="1" spans="1:20">
      <c r="A2766" s="10">
        <v>45205</v>
      </c>
      <c r="B2766" s="9" t="s">
        <v>12862</v>
      </c>
      <c r="C2766" s="9" t="s">
        <v>6506</v>
      </c>
      <c r="D2766" s="11" t="s">
        <v>22</v>
      </c>
      <c r="E2766" s="9" t="s">
        <v>12863</v>
      </c>
      <c r="F2766" s="9" t="s">
        <v>12864</v>
      </c>
      <c r="G2766" s="11" t="s">
        <v>130</v>
      </c>
      <c r="H2766" s="11" t="s">
        <v>22</v>
      </c>
      <c r="I2766" s="11" t="s">
        <v>10042</v>
      </c>
      <c r="J2766" s="11" t="s">
        <v>27</v>
      </c>
      <c r="K2766" s="11" t="s">
        <v>28</v>
      </c>
      <c r="L2766" s="11" t="s">
        <v>43</v>
      </c>
      <c r="M2766" s="9" t="s">
        <v>44</v>
      </c>
      <c r="N2766" s="9" t="s">
        <v>208</v>
      </c>
      <c r="O2766" s="11" t="s">
        <v>32</v>
      </c>
      <c r="P2766" s="11" t="s">
        <v>22</v>
      </c>
      <c r="Q2766" s="11" t="s">
        <v>12865</v>
      </c>
      <c r="R2766" s="11" t="s">
        <v>46</v>
      </c>
      <c r="S2766" s="9" t="s">
        <v>12866</v>
      </c>
      <c r="T2766" s="9" t="s">
        <v>12867</v>
      </c>
    </row>
    <row r="2767" customHeight="1" spans="1:20">
      <c r="A2767" s="10">
        <v>45205</v>
      </c>
      <c r="B2767" s="9" t="s">
        <v>12868</v>
      </c>
      <c r="C2767" s="9" t="s">
        <v>7660</v>
      </c>
      <c r="D2767" s="11" t="s">
        <v>22</v>
      </c>
      <c r="E2767" s="9" t="s">
        <v>1506</v>
      </c>
      <c r="F2767" s="9" t="s">
        <v>1507</v>
      </c>
      <c r="G2767" s="11" t="s">
        <v>53</v>
      </c>
      <c r="H2767" s="11" t="s">
        <v>22</v>
      </c>
      <c r="I2767" s="11" t="s">
        <v>42</v>
      </c>
      <c r="J2767" s="11" t="s">
        <v>27</v>
      </c>
      <c r="K2767" s="11" t="s">
        <v>28</v>
      </c>
      <c r="L2767" s="11" t="s">
        <v>43</v>
      </c>
      <c r="M2767" s="9" t="s">
        <v>30</v>
      </c>
      <c r="N2767" s="9" t="s">
        <v>208</v>
      </c>
      <c r="O2767" s="11" t="s">
        <v>32</v>
      </c>
      <c r="P2767" s="11" t="s">
        <v>22</v>
      </c>
      <c r="Q2767" s="11" t="s">
        <v>12869</v>
      </c>
      <c r="R2767" s="11" t="s">
        <v>46</v>
      </c>
      <c r="S2767" s="9" t="s">
        <v>12870</v>
      </c>
      <c r="T2767" s="9" t="s">
        <v>22</v>
      </c>
    </row>
    <row r="2768" customHeight="1" spans="1:20">
      <c r="A2768" s="10">
        <v>45205</v>
      </c>
      <c r="B2768" s="9" t="s">
        <v>12871</v>
      </c>
      <c r="C2768" s="9" t="s">
        <v>12872</v>
      </c>
      <c r="D2768" s="11" t="s">
        <v>22</v>
      </c>
      <c r="E2768" s="9" t="s">
        <v>12873</v>
      </c>
      <c r="F2768" s="9" t="s">
        <v>12874</v>
      </c>
      <c r="G2768" s="11" t="s">
        <v>69</v>
      </c>
      <c r="H2768" s="11" t="s">
        <v>22</v>
      </c>
      <c r="I2768" s="11" t="s">
        <v>26</v>
      </c>
      <c r="J2768" s="11" t="s">
        <v>27</v>
      </c>
      <c r="K2768" s="11" t="s">
        <v>195</v>
      </c>
      <c r="L2768" s="11" t="s">
        <v>29</v>
      </c>
      <c r="M2768" s="9" t="s">
        <v>30</v>
      </c>
      <c r="N2768" s="9" t="s">
        <v>31</v>
      </c>
      <c r="O2768" s="11" t="s">
        <v>32</v>
      </c>
      <c r="P2768" s="11" t="s">
        <v>22</v>
      </c>
      <c r="Q2768" s="11" t="s">
        <v>12875</v>
      </c>
      <c r="R2768" s="11" t="s">
        <v>34</v>
      </c>
      <c r="S2768" s="9" t="s">
        <v>12876</v>
      </c>
      <c r="T2768" s="9" t="s">
        <v>22</v>
      </c>
    </row>
    <row r="2769" customHeight="1" spans="1:20">
      <c r="A2769" s="10">
        <v>45205</v>
      </c>
      <c r="B2769" s="9" t="s">
        <v>12877</v>
      </c>
      <c r="C2769" s="9" t="s">
        <v>1753</v>
      </c>
      <c r="D2769" s="11" t="s">
        <v>22</v>
      </c>
      <c r="E2769" s="9" t="s">
        <v>12878</v>
      </c>
      <c r="F2769" s="9" t="s">
        <v>12879</v>
      </c>
      <c r="G2769" s="11" t="s">
        <v>69</v>
      </c>
      <c r="H2769" s="11" t="s">
        <v>22</v>
      </c>
      <c r="I2769" s="11" t="s">
        <v>864</v>
      </c>
      <c r="J2769" s="11" t="s">
        <v>27</v>
      </c>
      <c r="K2769" s="11" t="s">
        <v>28</v>
      </c>
      <c r="L2769" s="11" t="s">
        <v>43</v>
      </c>
      <c r="M2769" s="9" t="s">
        <v>44</v>
      </c>
      <c r="N2769" s="9" t="s">
        <v>31</v>
      </c>
      <c r="O2769" s="11" t="s">
        <v>32</v>
      </c>
      <c r="P2769" s="11" t="s">
        <v>22</v>
      </c>
      <c r="Q2769" s="11" t="s">
        <v>12880</v>
      </c>
      <c r="R2769" s="11" t="s">
        <v>46</v>
      </c>
      <c r="S2769" s="9" t="s">
        <v>12881</v>
      </c>
      <c r="T2769" s="9" t="s">
        <v>22</v>
      </c>
    </row>
    <row r="2770" customHeight="1" spans="1:20">
      <c r="A2770" s="10">
        <v>45205</v>
      </c>
      <c r="B2770" s="9" t="s">
        <v>12882</v>
      </c>
      <c r="C2770" s="9" t="s">
        <v>9317</v>
      </c>
      <c r="D2770" s="11" t="s">
        <v>22</v>
      </c>
      <c r="E2770" s="9" t="s">
        <v>12883</v>
      </c>
      <c r="F2770" s="9" t="s">
        <v>12884</v>
      </c>
      <c r="G2770" s="11" t="s">
        <v>82</v>
      </c>
      <c r="H2770" s="11" t="s">
        <v>22</v>
      </c>
      <c r="I2770" s="11" t="s">
        <v>384</v>
      </c>
      <c r="J2770" s="11" t="s">
        <v>27</v>
      </c>
      <c r="K2770" s="11" t="s">
        <v>28</v>
      </c>
      <c r="L2770" s="11" t="s">
        <v>43</v>
      </c>
      <c r="M2770" s="9" t="s">
        <v>30</v>
      </c>
      <c r="N2770" s="9" t="s">
        <v>31</v>
      </c>
      <c r="O2770" s="11" t="s">
        <v>32</v>
      </c>
      <c r="P2770" s="11" t="s">
        <v>22</v>
      </c>
      <c r="Q2770" s="11" t="s">
        <v>12885</v>
      </c>
      <c r="R2770" s="11" t="s">
        <v>46</v>
      </c>
      <c r="S2770" s="9" t="s">
        <v>12886</v>
      </c>
      <c r="T2770" s="9" t="s">
        <v>22</v>
      </c>
    </row>
    <row r="2771" customHeight="1" spans="1:20">
      <c r="A2771" s="10">
        <v>45205</v>
      </c>
      <c r="B2771" s="9" t="s">
        <v>12887</v>
      </c>
      <c r="C2771" s="9" t="s">
        <v>9317</v>
      </c>
      <c r="D2771" s="11" t="s">
        <v>22</v>
      </c>
      <c r="E2771" s="9" t="s">
        <v>12888</v>
      </c>
      <c r="F2771" s="9" t="s">
        <v>12889</v>
      </c>
      <c r="G2771" s="11" t="s">
        <v>25</v>
      </c>
      <c r="H2771" s="11" t="s">
        <v>22</v>
      </c>
      <c r="I2771" s="11" t="s">
        <v>490</v>
      </c>
      <c r="J2771" s="11" t="s">
        <v>27</v>
      </c>
      <c r="K2771" s="11" t="s">
        <v>28</v>
      </c>
      <c r="L2771" s="11" t="s">
        <v>43</v>
      </c>
      <c r="M2771" s="9" t="s">
        <v>30</v>
      </c>
      <c r="N2771" s="9" t="s">
        <v>31</v>
      </c>
      <c r="O2771" s="11" t="s">
        <v>32</v>
      </c>
      <c r="P2771" s="11" t="s">
        <v>22</v>
      </c>
      <c r="Q2771" s="11" t="s">
        <v>12890</v>
      </c>
      <c r="R2771" s="11" t="s">
        <v>46</v>
      </c>
      <c r="S2771" s="9" t="s">
        <v>12891</v>
      </c>
      <c r="T2771" s="9" t="s">
        <v>12892</v>
      </c>
    </row>
    <row r="2772" customHeight="1" spans="1:20">
      <c r="A2772" s="10">
        <v>45205</v>
      </c>
      <c r="B2772" s="9" t="s">
        <v>12893</v>
      </c>
      <c r="C2772" s="9" t="s">
        <v>2825</v>
      </c>
      <c r="D2772" s="11" t="s">
        <v>22</v>
      </c>
      <c r="E2772" s="9" t="s">
        <v>12894</v>
      </c>
      <c r="F2772" s="9" t="s">
        <v>12895</v>
      </c>
      <c r="G2772" s="11" t="s">
        <v>82</v>
      </c>
      <c r="H2772" s="11" t="s">
        <v>22</v>
      </c>
      <c r="I2772" s="11" t="s">
        <v>337</v>
      </c>
      <c r="J2772" s="11" t="s">
        <v>27</v>
      </c>
      <c r="K2772" s="11" t="s">
        <v>28</v>
      </c>
      <c r="L2772" s="11" t="s">
        <v>43</v>
      </c>
      <c r="M2772" s="9" t="s">
        <v>44</v>
      </c>
      <c r="N2772" s="9" t="s">
        <v>31</v>
      </c>
      <c r="O2772" s="11" t="s">
        <v>32</v>
      </c>
      <c r="P2772" s="11" t="s">
        <v>22</v>
      </c>
      <c r="Q2772" s="11" t="s">
        <v>12896</v>
      </c>
      <c r="R2772" s="11" t="s">
        <v>46</v>
      </c>
      <c r="S2772" s="9" t="s">
        <v>12897</v>
      </c>
      <c r="T2772" s="9" t="s">
        <v>12898</v>
      </c>
    </row>
    <row r="2773" customHeight="1" spans="1:20">
      <c r="A2773" s="10">
        <v>45205</v>
      </c>
      <c r="B2773" s="9" t="s">
        <v>12899</v>
      </c>
      <c r="C2773" s="9" t="s">
        <v>2825</v>
      </c>
      <c r="D2773" s="11" t="s">
        <v>22</v>
      </c>
      <c r="E2773" s="9" t="s">
        <v>12900</v>
      </c>
      <c r="F2773" s="9" t="s">
        <v>12901</v>
      </c>
      <c r="G2773" s="11" t="s">
        <v>82</v>
      </c>
      <c r="H2773" s="11" t="s">
        <v>22</v>
      </c>
      <c r="I2773" s="11" t="s">
        <v>864</v>
      </c>
      <c r="J2773" s="11" t="s">
        <v>27</v>
      </c>
      <c r="K2773" s="11" t="s">
        <v>28</v>
      </c>
      <c r="L2773" s="11" t="s">
        <v>43</v>
      </c>
      <c r="M2773" s="9" t="s">
        <v>44</v>
      </c>
      <c r="N2773" s="9" t="s">
        <v>31</v>
      </c>
      <c r="O2773" s="11" t="s">
        <v>32</v>
      </c>
      <c r="P2773" s="11" t="s">
        <v>22</v>
      </c>
      <c r="Q2773" s="11" t="s">
        <v>12902</v>
      </c>
      <c r="R2773" s="11" t="s">
        <v>46</v>
      </c>
      <c r="S2773" s="9" t="s">
        <v>12903</v>
      </c>
      <c r="T2773" s="9" t="s">
        <v>12904</v>
      </c>
    </row>
    <row r="2774" customHeight="1" spans="1:20">
      <c r="A2774" s="10">
        <v>45205</v>
      </c>
      <c r="B2774" s="9" t="s">
        <v>12905</v>
      </c>
      <c r="C2774" s="9" t="s">
        <v>4516</v>
      </c>
      <c r="D2774" s="11" t="s">
        <v>22</v>
      </c>
      <c r="E2774" s="9" t="s">
        <v>12906</v>
      </c>
      <c r="F2774" s="9" t="s">
        <v>12907</v>
      </c>
      <c r="G2774" s="11" t="s">
        <v>25</v>
      </c>
      <c r="H2774" s="11" t="s">
        <v>22</v>
      </c>
      <c r="I2774" s="11" t="s">
        <v>241</v>
      </c>
      <c r="J2774" s="11" t="s">
        <v>27</v>
      </c>
      <c r="K2774" s="11" t="s">
        <v>28</v>
      </c>
      <c r="L2774" s="11" t="s">
        <v>43</v>
      </c>
      <c r="M2774" s="9" t="s">
        <v>44</v>
      </c>
      <c r="N2774" s="9" t="s">
        <v>31</v>
      </c>
      <c r="O2774" s="11" t="s">
        <v>32</v>
      </c>
      <c r="P2774" s="11" t="s">
        <v>22</v>
      </c>
      <c r="Q2774" s="11" t="s">
        <v>12908</v>
      </c>
      <c r="R2774" s="11" t="s">
        <v>46</v>
      </c>
      <c r="S2774" s="9" t="s">
        <v>12909</v>
      </c>
      <c r="T2774" s="9" t="s">
        <v>22</v>
      </c>
    </row>
    <row r="2775" customHeight="1" spans="1:20">
      <c r="A2775" s="10">
        <v>45205</v>
      </c>
      <c r="B2775" s="9" t="s">
        <v>12910</v>
      </c>
      <c r="C2775" s="9" t="s">
        <v>6918</v>
      </c>
      <c r="D2775" s="11" t="s">
        <v>22</v>
      </c>
      <c r="E2775" s="9" t="s">
        <v>12911</v>
      </c>
      <c r="F2775" s="9" t="s">
        <v>12912</v>
      </c>
      <c r="G2775" s="11" t="s">
        <v>82</v>
      </c>
      <c r="H2775" s="11" t="s">
        <v>22</v>
      </c>
      <c r="I2775" s="11" t="s">
        <v>97</v>
      </c>
      <c r="J2775" s="11" t="s">
        <v>27</v>
      </c>
      <c r="K2775" s="11" t="s">
        <v>28</v>
      </c>
      <c r="L2775" s="11" t="s">
        <v>43</v>
      </c>
      <c r="M2775" s="9" t="s">
        <v>44</v>
      </c>
      <c r="N2775" s="9" t="s">
        <v>743</v>
      </c>
      <c r="O2775" s="11" t="s">
        <v>32</v>
      </c>
      <c r="P2775" s="11" t="s">
        <v>22</v>
      </c>
      <c r="Q2775" s="11" t="s">
        <v>12913</v>
      </c>
      <c r="R2775" s="11" t="s">
        <v>46</v>
      </c>
      <c r="S2775" s="9" t="s">
        <v>12914</v>
      </c>
      <c r="T2775" s="9" t="s">
        <v>12915</v>
      </c>
    </row>
    <row r="2776" customHeight="1" spans="1:20">
      <c r="A2776" s="10">
        <v>45205</v>
      </c>
      <c r="B2776" s="9" t="s">
        <v>12916</v>
      </c>
      <c r="C2776" s="9" t="s">
        <v>5644</v>
      </c>
      <c r="D2776" s="11" t="s">
        <v>22</v>
      </c>
      <c r="E2776" s="9" t="s">
        <v>5651</v>
      </c>
      <c r="F2776" s="9" t="s">
        <v>5652</v>
      </c>
      <c r="G2776" s="11" t="s">
        <v>82</v>
      </c>
      <c r="H2776" s="11" t="s">
        <v>22</v>
      </c>
      <c r="I2776" s="11" t="s">
        <v>34</v>
      </c>
      <c r="J2776" s="11" t="s">
        <v>27</v>
      </c>
      <c r="K2776" s="11" t="s">
        <v>28</v>
      </c>
      <c r="L2776" s="11" t="s">
        <v>43</v>
      </c>
      <c r="M2776" s="9" t="s">
        <v>169</v>
      </c>
      <c r="N2776" s="9" t="s">
        <v>5633</v>
      </c>
      <c r="O2776" s="11" t="s">
        <v>32</v>
      </c>
      <c r="P2776" s="11" t="s">
        <v>22</v>
      </c>
      <c r="Q2776" s="11" t="s">
        <v>12917</v>
      </c>
      <c r="R2776" s="11" t="s">
        <v>168</v>
      </c>
      <c r="S2776" s="9" t="s">
        <v>12918</v>
      </c>
      <c r="T2776" s="9" t="s">
        <v>8758</v>
      </c>
    </row>
    <row r="2777" customHeight="1" spans="1:20">
      <c r="A2777" s="10">
        <v>45205</v>
      </c>
      <c r="B2777" s="9" t="s">
        <v>12919</v>
      </c>
      <c r="C2777" s="9" t="s">
        <v>5644</v>
      </c>
      <c r="D2777" s="11" t="s">
        <v>22</v>
      </c>
      <c r="E2777" s="9" t="s">
        <v>12920</v>
      </c>
      <c r="F2777" s="9" t="s">
        <v>12921</v>
      </c>
      <c r="G2777" s="11" t="s">
        <v>82</v>
      </c>
      <c r="H2777" s="11" t="s">
        <v>148</v>
      </c>
      <c r="I2777" s="11" t="s">
        <v>168</v>
      </c>
      <c r="J2777" s="11" t="s">
        <v>27</v>
      </c>
      <c r="K2777" s="11" t="s">
        <v>28</v>
      </c>
      <c r="L2777" s="11" t="s">
        <v>43</v>
      </c>
      <c r="M2777" s="9" t="s">
        <v>169</v>
      </c>
      <c r="N2777" s="9" t="s">
        <v>5633</v>
      </c>
      <c r="O2777" s="11" t="s">
        <v>32</v>
      </c>
      <c r="P2777" s="11" t="s">
        <v>22</v>
      </c>
      <c r="Q2777" s="11" t="s">
        <v>12922</v>
      </c>
      <c r="R2777" s="11" t="s">
        <v>168</v>
      </c>
      <c r="S2777" s="9" t="s">
        <v>12923</v>
      </c>
      <c r="T2777" s="9" t="s">
        <v>8886</v>
      </c>
    </row>
    <row r="2778" customHeight="1" spans="1:20">
      <c r="A2778" s="10">
        <v>45205</v>
      </c>
      <c r="B2778" s="9" t="s">
        <v>12924</v>
      </c>
      <c r="C2778" s="9" t="s">
        <v>5848</v>
      </c>
      <c r="D2778" s="11" t="s">
        <v>22</v>
      </c>
      <c r="E2778" s="9" t="s">
        <v>12925</v>
      </c>
      <c r="F2778" s="9" t="s">
        <v>12926</v>
      </c>
      <c r="G2778" s="11" t="s">
        <v>82</v>
      </c>
      <c r="H2778" s="11" t="s">
        <v>110</v>
      </c>
      <c r="I2778" s="11" t="s">
        <v>34</v>
      </c>
      <c r="J2778" s="11" t="s">
        <v>27</v>
      </c>
      <c r="K2778" s="11" t="s">
        <v>28</v>
      </c>
      <c r="L2778" s="11" t="s">
        <v>43</v>
      </c>
      <c r="M2778" s="9" t="s">
        <v>169</v>
      </c>
      <c r="N2778" s="9" t="s">
        <v>5633</v>
      </c>
      <c r="O2778" s="11" t="s">
        <v>32</v>
      </c>
      <c r="P2778" s="11" t="s">
        <v>22</v>
      </c>
      <c r="Q2778" s="11" t="s">
        <v>12927</v>
      </c>
      <c r="R2778" s="11" t="s">
        <v>168</v>
      </c>
      <c r="S2778" s="9" t="s">
        <v>12928</v>
      </c>
      <c r="T2778" s="9" t="s">
        <v>8886</v>
      </c>
    </row>
    <row r="2779" customHeight="1" spans="1:20">
      <c r="A2779" s="10">
        <v>45205</v>
      </c>
      <c r="B2779" s="9" t="s">
        <v>12929</v>
      </c>
      <c r="C2779" s="9" t="s">
        <v>5644</v>
      </c>
      <c r="D2779" s="11" t="s">
        <v>22</v>
      </c>
      <c r="E2779" s="9" t="s">
        <v>12930</v>
      </c>
      <c r="F2779" s="9" t="s">
        <v>12931</v>
      </c>
      <c r="G2779" s="11" t="s">
        <v>82</v>
      </c>
      <c r="H2779" s="11" t="s">
        <v>22</v>
      </c>
      <c r="I2779" s="11" t="s">
        <v>299</v>
      </c>
      <c r="J2779" s="11" t="s">
        <v>27</v>
      </c>
      <c r="K2779" s="11" t="s">
        <v>28</v>
      </c>
      <c r="L2779" s="11" t="s">
        <v>43</v>
      </c>
      <c r="M2779" s="9" t="s">
        <v>169</v>
      </c>
      <c r="N2779" s="9" t="s">
        <v>5633</v>
      </c>
      <c r="O2779" s="11" t="s">
        <v>32</v>
      </c>
      <c r="P2779" s="11" t="s">
        <v>22</v>
      </c>
      <c r="Q2779" s="11" t="s">
        <v>12932</v>
      </c>
      <c r="R2779" s="11" t="s">
        <v>46</v>
      </c>
      <c r="S2779" s="9" t="s">
        <v>12933</v>
      </c>
      <c r="T2779" s="9" t="s">
        <v>12934</v>
      </c>
    </row>
    <row r="2780" customHeight="1" spans="1:20">
      <c r="A2780" s="10">
        <v>45205</v>
      </c>
      <c r="B2780" s="9" t="s">
        <v>12935</v>
      </c>
      <c r="C2780" s="9" t="s">
        <v>5629</v>
      </c>
      <c r="D2780" s="11" t="s">
        <v>22</v>
      </c>
      <c r="E2780" s="9" t="s">
        <v>12936</v>
      </c>
      <c r="F2780" s="9" t="s">
        <v>12937</v>
      </c>
      <c r="G2780" s="11" t="s">
        <v>82</v>
      </c>
      <c r="H2780" s="11" t="s">
        <v>22</v>
      </c>
      <c r="I2780" s="11" t="s">
        <v>5632</v>
      </c>
      <c r="J2780" s="11" t="s">
        <v>27</v>
      </c>
      <c r="K2780" s="11" t="s">
        <v>28</v>
      </c>
      <c r="L2780" s="11" t="s">
        <v>43</v>
      </c>
      <c r="M2780" s="9" t="s">
        <v>169</v>
      </c>
      <c r="N2780" s="9" t="s">
        <v>5633</v>
      </c>
      <c r="O2780" s="11" t="s">
        <v>32</v>
      </c>
      <c r="P2780" s="11" t="s">
        <v>22</v>
      </c>
      <c r="Q2780" s="11" t="s">
        <v>12938</v>
      </c>
      <c r="R2780" s="11" t="s">
        <v>168</v>
      </c>
      <c r="S2780" s="9" t="s">
        <v>12939</v>
      </c>
      <c r="T2780" s="9" t="s">
        <v>5655</v>
      </c>
    </row>
    <row r="2781" customHeight="1" spans="1:20">
      <c r="A2781" s="10">
        <v>45205</v>
      </c>
      <c r="B2781" s="9" t="s">
        <v>12940</v>
      </c>
      <c r="C2781" s="9" t="s">
        <v>5644</v>
      </c>
      <c r="D2781" s="11" t="s">
        <v>22</v>
      </c>
      <c r="E2781" s="9" t="s">
        <v>12941</v>
      </c>
      <c r="F2781" s="9" t="s">
        <v>12942</v>
      </c>
      <c r="G2781" s="11" t="s">
        <v>82</v>
      </c>
      <c r="H2781" s="11" t="s">
        <v>148</v>
      </c>
      <c r="I2781" s="11" t="s">
        <v>168</v>
      </c>
      <c r="J2781" s="11" t="s">
        <v>27</v>
      </c>
      <c r="K2781" s="11" t="s">
        <v>28</v>
      </c>
      <c r="L2781" s="11" t="s">
        <v>43</v>
      </c>
      <c r="M2781" s="9" t="s">
        <v>169</v>
      </c>
      <c r="N2781" s="9" t="s">
        <v>5633</v>
      </c>
      <c r="O2781" s="11" t="s">
        <v>32</v>
      </c>
      <c r="P2781" s="11" t="s">
        <v>22</v>
      </c>
      <c r="Q2781" s="11" t="s">
        <v>12943</v>
      </c>
      <c r="R2781" s="11" t="s">
        <v>168</v>
      </c>
      <c r="S2781" s="9" t="s">
        <v>12944</v>
      </c>
      <c r="T2781" s="9" t="s">
        <v>8886</v>
      </c>
    </row>
    <row r="2782" customHeight="1" spans="1:20">
      <c r="A2782" s="10">
        <v>45205</v>
      </c>
      <c r="B2782" s="9" t="s">
        <v>12945</v>
      </c>
      <c r="C2782" s="9" t="s">
        <v>7835</v>
      </c>
      <c r="D2782" s="11" t="s">
        <v>22</v>
      </c>
      <c r="E2782" s="9" t="s">
        <v>12946</v>
      </c>
      <c r="F2782" s="9" t="s">
        <v>12947</v>
      </c>
      <c r="G2782" s="11" t="s">
        <v>82</v>
      </c>
      <c r="H2782" s="11" t="s">
        <v>22</v>
      </c>
      <c r="I2782" s="11" t="s">
        <v>168</v>
      </c>
      <c r="J2782" s="11" t="s">
        <v>27</v>
      </c>
      <c r="K2782" s="11" t="s">
        <v>28</v>
      </c>
      <c r="L2782" s="11" t="s">
        <v>43</v>
      </c>
      <c r="M2782" s="9" t="s">
        <v>169</v>
      </c>
      <c r="N2782" s="9" t="s">
        <v>5633</v>
      </c>
      <c r="O2782" s="11" t="s">
        <v>32</v>
      </c>
      <c r="P2782" s="11" t="s">
        <v>22</v>
      </c>
      <c r="Q2782" s="11" t="s">
        <v>12948</v>
      </c>
      <c r="R2782" s="11" t="s">
        <v>168</v>
      </c>
      <c r="S2782" s="9" t="s">
        <v>12949</v>
      </c>
      <c r="T2782" s="9" t="s">
        <v>5655</v>
      </c>
    </row>
    <row r="2783" customHeight="1" spans="1:20">
      <c r="A2783" s="10">
        <v>45205</v>
      </c>
      <c r="B2783" s="9" t="s">
        <v>12950</v>
      </c>
      <c r="C2783" s="9" t="s">
        <v>5848</v>
      </c>
      <c r="D2783" s="11" t="s">
        <v>22</v>
      </c>
      <c r="E2783" s="9" t="s">
        <v>12951</v>
      </c>
      <c r="F2783" s="9" t="s">
        <v>12952</v>
      </c>
      <c r="G2783" s="11" t="s">
        <v>82</v>
      </c>
      <c r="H2783" s="11" t="s">
        <v>22</v>
      </c>
      <c r="I2783" s="11" t="s">
        <v>277</v>
      </c>
      <c r="J2783" s="11" t="s">
        <v>27</v>
      </c>
      <c r="K2783" s="11" t="s">
        <v>28</v>
      </c>
      <c r="L2783" s="11" t="s">
        <v>43</v>
      </c>
      <c r="M2783" s="9" t="s">
        <v>169</v>
      </c>
      <c r="N2783" s="9" t="s">
        <v>5633</v>
      </c>
      <c r="O2783" s="11" t="s">
        <v>32</v>
      </c>
      <c r="P2783" s="11" t="s">
        <v>22</v>
      </c>
      <c r="Q2783" s="11" t="s">
        <v>12953</v>
      </c>
      <c r="R2783" s="11" t="s">
        <v>168</v>
      </c>
      <c r="S2783" s="9" t="s">
        <v>12954</v>
      </c>
      <c r="T2783" s="9" t="s">
        <v>5690</v>
      </c>
    </row>
    <row r="2784" customHeight="1" spans="1:20">
      <c r="A2784" s="10">
        <v>45205</v>
      </c>
      <c r="B2784" s="9" t="s">
        <v>12955</v>
      </c>
      <c r="C2784" s="9" t="s">
        <v>5879</v>
      </c>
      <c r="D2784" s="11" t="s">
        <v>22</v>
      </c>
      <c r="E2784" s="9" t="s">
        <v>12956</v>
      </c>
      <c r="F2784" s="9" t="s">
        <v>12957</v>
      </c>
      <c r="G2784" s="11" t="s">
        <v>82</v>
      </c>
      <c r="H2784" s="11" t="s">
        <v>148</v>
      </c>
      <c r="I2784" s="11" t="s">
        <v>5737</v>
      </c>
      <c r="J2784" s="11" t="s">
        <v>27</v>
      </c>
      <c r="K2784" s="11" t="s">
        <v>28</v>
      </c>
      <c r="L2784" s="11" t="s">
        <v>43</v>
      </c>
      <c r="M2784" s="9" t="s">
        <v>169</v>
      </c>
      <c r="N2784" s="9" t="s">
        <v>5633</v>
      </c>
      <c r="O2784" s="11" t="s">
        <v>32</v>
      </c>
      <c r="P2784" s="11" t="s">
        <v>22</v>
      </c>
      <c r="Q2784" s="11" t="s">
        <v>12958</v>
      </c>
      <c r="R2784" s="11" t="s">
        <v>168</v>
      </c>
      <c r="S2784" s="9" t="s">
        <v>12959</v>
      </c>
      <c r="T2784" s="9" t="s">
        <v>5690</v>
      </c>
    </row>
    <row r="2785" customHeight="1" spans="1:20">
      <c r="A2785" s="10">
        <v>45205</v>
      </c>
      <c r="B2785" s="9" t="s">
        <v>12960</v>
      </c>
      <c r="C2785" s="9" t="s">
        <v>5629</v>
      </c>
      <c r="D2785" s="11" t="s">
        <v>22</v>
      </c>
      <c r="E2785" s="9" t="s">
        <v>12961</v>
      </c>
      <c r="F2785" s="9" t="s">
        <v>12962</v>
      </c>
      <c r="G2785" s="11" t="s">
        <v>82</v>
      </c>
      <c r="H2785" s="11" t="s">
        <v>22</v>
      </c>
      <c r="I2785" s="11" t="s">
        <v>5632</v>
      </c>
      <c r="J2785" s="11" t="s">
        <v>27</v>
      </c>
      <c r="K2785" s="11" t="s">
        <v>28</v>
      </c>
      <c r="L2785" s="11" t="s">
        <v>43</v>
      </c>
      <c r="M2785" s="9" t="s">
        <v>169</v>
      </c>
      <c r="N2785" s="9" t="s">
        <v>5633</v>
      </c>
      <c r="O2785" s="11" t="s">
        <v>32</v>
      </c>
      <c r="P2785" s="11" t="s">
        <v>22</v>
      </c>
      <c r="Q2785" s="11" t="s">
        <v>12963</v>
      </c>
      <c r="R2785" s="11" t="s">
        <v>168</v>
      </c>
      <c r="S2785" s="9" t="s">
        <v>12964</v>
      </c>
      <c r="T2785" s="9" t="s">
        <v>5636</v>
      </c>
    </row>
    <row r="2786" customHeight="1" spans="1:20">
      <c r="A2786" s="10">
        <v>45205</v>
      </c>
      <c r="B2786" s="9" t="s">
        <v>12965</v>
      </c>
      <c r="C2786" s="9" t="s">
        <v>5644</v>
      </c>
      <c r="D2786" s="11" t="s">
        <v>22</v>
      </c>
      <c r="E2786" s="9" t="s">
        <v>12966</v>
      </c>
      <c r="F2786" s="9" t="s">
        <v>12967</v>
      </c>
      <c r="G2786" s="11" t="s">
        <v>82</v>
      </c>
      <c r="H2786" s="11" t="s">
        <v>137</v>
      </c>
      <c r="I2786" s="11" t="s">
        <v>931</v>
      </c>
      <c r="J2786" s="11" t="s">
        <v>27</v>
      </c>
      <c r="K2786" s="11" t="s">
        <v>28</v>
      </c>
      <c r="L2786" s="11" t="s">
        <v>43</v>
      </c>
      <c r="M2786" s="9" t="s">
        <v>169</v>
      </c>
      <c r="N2786" s="9" t="s">
        <v>5633</v>
      </c>
      <c r="O2786" s="11" t="s">
        <v>32</v>
      </c>
      <c r="P2786" s="11" t="s">
        <v>22</v>
      </c>
      <c r="Q2786" s="11" t="s">
        <v>12968</v>
      </c>
      <c r="R2786" s="11" t="s">
        <v>168</v>
      </c>
      <c r="S2786" s="9" t="s">
        <v>12969</v>
      </c>
      <c r="T2786" s="9" t="s">
        <v>5655</v>
      </c>
    </row>
    <row r="2787" customHeight="1" spans="1:20">
      <c r="A2787" s="10">
        <v>45205</v>
      </c>
      <c r="B2787" s="9" t="s">
        <v>12970</v>
      </c>
      <c r="C2787" s="9" t="s">
        <v>5644</v>
      </c>
      <c r="D2787" s="11" t="s">
        <v>22</v>
      </c>
      <c r="E2787" s="9" t="s">
        <v>12971</v>
      </c>
      <c r="F2787" s="9" t="s">
        <v>3237</v>
      </c>
      <c r="G2787" s="11" t="s">
        <v>82</v>
      </c>
      <c r="H2787" s="11" t="s">
        <v>148</v>
      </c>
      <c r="I2787" s="11" t="s">
        <v>448</v>
      </c>
      <c r="J2787" s="11" t="s">
        <v>27</v>
      </c>
      <c r="K2787" s="11" t="s">
        <v>28</v>
      </c>
      <c r="L2787" s="11" t="s">
        <v>43</v>
      </c>
      <c r="M2787" s="9" t="s">
        <v>169</v>
      </c>
      <c r="N2787" s="9" t="s">
        <v>5633</v>
      </c>
      <c r="O2787" s="11" t="s">
        <v>32</v>
      </c>
      <c r="P2787" s="11" t="s">
        <v>22</v>
      </c>
      <c r="Q2787" s="11" t="s">
        <v>12972</v>
      </c>
      <c r="R2787" s="11" t="s">
        <v>168</v>
      </c>
      <c r="S2787" s="9" t="s">
        <v>12973</v>
      </c>
      <c r="T2787" s="9" t="s">
        <v>6102</v>
      </c>
    </row>
    <row r="2788" customHeight="1" spans="1:20">
      <c r="A2788" s="10">
        <v>45205</v>
      </c>
      <c r="B2788" s="9" t="s">
        <v>12974</v>
      </c>
      <c r="C2788" s="9" t="s">
        <v>5848</v>
      </c>
      <c r="D2788" s="11" t="s">
        <v>22</v>
      </c>
      <c r="E2788" s="9" t="s">
        <v>12975</v>
      </c>
      <c r="F2788" s="9" t="s">
        <v>12976</v>
      </c>
      <c r="G2788" s="11" t="s">
        <v>82</v>
      </c>
      <c r="H2788" s="11" t="s">
        <v>110</v>
      </c>
      <c r="I2788" s="11" t="s">
        <v>168</v>
      </c>
      <c r="J2788" s="11" t="s">
        <v>27</v>
      </c>
      <c r="K2788" s="11" t="s">
        <v>28</v>
      </c>
      <c r="L2788" s="11" t="s">
        <v>43</v>
      </c>
      <c r="M2788" s="9" t="s">
        <v>169</v>
      </c>
      <c r="N2788" s="9" t="s">
        <v>5633</v>
      </c>
      <c r="O2788" s="11" t="s">
        <v>32</v>
      </c>
      <c r="P2788" s="11" t="s">
        <v>22</v>
      </c>
      <c r="Q2788" s="11" t="s">
        <v>12977</v>
      </c>
      <c r="R2788" s="11" t="s">
        <v>168</v>
      </c>
      <c r="S2788" s="9" t="s">
        <v>12978</v>
      </c>
      <c r="T2788" s="9" t="s">
        <v>5649</v>
      </c>
    </row>
    <row r="2789" customHeight="1" spans="1:20">
      <c r="A2789" s="10">
        <v>45205</v>
      </c>
      <c r="B2789" s="9" t="s">
        <v>12979</v>
      </c>
      <c r="C2789" s="9" t="s">
        <v>5629</v>
      </c>
      <c r="D2789" s="11" t="s">
        <v>22</v>
      </c>
      <c r="E2789" s="9" t="s">
        <v>12980</v>
      </c>
      <c r="F2789" s="9" t="s">
        <v>12981</v>
      </c>
      <c r="G2789" s="11" t="s">
        <v>82</v>
      </c>
      <c r="H2789" s="11" t="s">
        <v>22</v>
      </c>
      <c r="I2789" s="11" t="s">
        <v>5632</v>
      </c>
      <c r="J2789" s="11" t="s">
        <v>27</v>
      </c>
      <c r="K2789" s="11" t="s">
        <v>28</v>
      </c>
      <c r="L2789" s="11" t="s">
        <v>43</v>
      </c>
      <c r="M2789" s="9" t="s">
        <v>169</v>
      </c>
      <c r="N2789" s="9" t="s">
        <v>5633</v>
      </c>
      <c r="O2789" s="11" t="s">
        <v>32</v>
      </c>
      <c r="P2789" s="11" t="s">
        <v>22</v>
      </c>
      <c r="Q2789" s="11" t="s">
        <v>12982</v>
      </c>
      <c r="R2789" s="11" t="s">
        <v>168</v>
      </c>
      <c r="S2789" s="9" t="s">
        <v>12983</v>
      </c>
      <c r="T2789" s="9" t="s">
        <v>8886</v>
      </c>
    </row>
    <row r="2790" customHeight="1" spans="1:20">
      <c r="A2790" s="10">
        <v>45205</v>
      </c>
      <c r="B2790" s="9" t="s">
        <v>12984</v>
      </c>
      <c r="C2790" s="9" t="s">
        <v>5879</v>
      </c>
      <c r="D2790" s="11" t="s">
        <v>22</v>
      </c>
      <c r="E2790" s="9" t="s">
        <v>12985</v>
      </c>
      <c r="F2790" s="9" t="s">
        <v>3343</v>
      </c>
      <c r="G2790" s="11" t="s">
        <v>82</v>
      </c>
      <c r="H2790" s="11" t="s">
        <v>137</v>
      </c>
      <c r="I2790" s="11" t="s">
        <v>5737</v>
      </c>
      <c r="J2790" s="11" t="s">
        <v>27</v>
      </c>
      <c r="K2790" s="11" t="s">
        <v>28</v>
      </c>
      <c r="L2790" s="11" t="s">
        <v>43</v>
      </c>
      <c r="M2790" s="9" t="s">
        <v>169</v>
      </c>
      <c r="N2790" s="9" t="s">
        <v>5633</v>
      </c>
      <c r="O2790" s="11" t="s">
        <v>32</v>
      </c>
      <c r="P2790" s="11" t="s">
        <v>22</v>
      </c>
      <c r="Q2790" s="11" t="s">
        <v>12986</v>
      </c>
      <c r="R2790" s="11" t="s">
        <v>168</v>
      </c>
      <c r="S2790" s="9" t="s">
        <v>12987</v>
      </c>
      <c r="T2790" s="9" t="s">
        <v>5696</v>
      </c>
    </row>
    <row r="2791" customHeight="1" spans="1:20">
      <c r="A2791" s="10">
        <v>45205</v>
      </c>
      <c r="B2791" s="9" t="s">
        <v>12988</v>
      </c>
      <c r="C2791" s="9" t="s">
        <v>5644</v>
      </c>
      <c r="D2791" s="11" t="s">
        <v>22</v>
      </c>
      <c r="E2791" s="9" t="s">
        <v>12989</v>
      </c>
      <c r="F2791" s="9" t="s">
        <v>12990</v>
      </c>
      <c r="G2791" s="11" t="s">
        <v>82</v>
      </c>
      <c r="H2791" s="11" t="s">
        <v>22</v>
      </c>
      <c r="I2791" s="11" t="s">
        <v>168</v>
      </c>
      <c r="J2791" s="11" t="s">
        <v>27</v>
      </c>
      <c r="K2791" s="11" t="s">
        <v>28</v>
      </c>
      <c r="L2791" s="11" t="s">
        <v>43</v>
      </c>
      <c r="M2791" s="9" t="s">
        <v>169</v>
      </c>
      <c r="N2791" s="9" t="s">
        <v>5633</v>
      </c>
      <c r="O2791" s="11" t="s">
        <v>32</v>
      </c>
      <c r="P2791" s="11" t="s">
        <v>22</v>
      </c>
      <c r="Q2791" s="11" t="s">
        <v>12991</v>
      </c>
      <c r="R2791" s="11" t="s">
        <v>168</v>
      </c>
      <c r="S2791" s="9" t="s">
        <v>12992</v>
      </c>
      <c r="T2791" s="9" t="s">
        <v>8886</v>
      </c>
    </row>
    <row r="2792" customHeight="1" spans="1:20">
      <c r="A2792" s="10">
        <v>45205</v>
      </c>
      <c r="B2792" s="9" t="s">
        <v>12993</v>
      </c>
      <c r="C2792" s="9" t="s">
        <v>5685</v>
      </c>
      <c r="D2792" s="11" t="s">
        <v>22</v>
      </c>
      <c r="E2792" s="9" t="s">
        <v>12994</v>
      </c>
      <c r="F2792" s="9" t="s">
        <v>12995</v>
      </c>
      <c r="G2792" s="11" t="s">
        <v>82</v>
      </c>
      <c r="H2792" s="11" t="s">
        <v>148</v>
      </c>
      <c r="I2792" s="11" t="s">
        <v>168</v>
      </c>
      <c r="J2792" s="11" t="s">
        <v>27</v>
      </c>
      <c r="K2792" s="11" t="s">
        <v>28</v>
      </c>
      <c r="L2792" s="11" t="s">
        <v>43</v>
      </c>
      <c r="M2792" s="9" t="s">
        <v>169</v>
      </c>
      <c r="N2792" s="9" t="s">
        <v>5633</v>
      </c>
      <c r="O2792" s="11" t="s">
        <v>32</v>
      </c>
      <c r="P2792" s="11" t="s">
        <v>22</v>
      </c>
      <c r="Q2792" s="11" t="s">
        <v>12996</v>
      </c>
      <c r="R2792" s="11" t="s">
        <v>168</v>
      </c>
      <c r="S2792" s="9" t="s">
        <v>12997</v>
      </c>
      <c r="T2792" s="9" t="s">
        <v>5717</v>
      </c>
    </row>
    <row r="2793" customHeight="1" spans="1:20">
      <c r="A2793" s="10">
        <v>45205</v>
      </c>
      <c r="B2793" s="9" t="s">
        <v>12998</v>
      </c>
      <c r="C2793" s="9" t="s">
        <v>5685</v>
      </c>
      <c r="D2793" s="11" t="s">
        <v>22</v>
      </c>
      <c r="E2793" s="9" t="s">
        <v>12999</v>
      </c>
      <c r="F2793" s="9" t="s">
        <v>13000</v>
      </c>
      <c r="G2793" s="11" t="s">
        <v>82</v>
      </c>
      <c r="H2793" s="11" t="s">
        <v>22</v>
      </c>
      <c r="I2793" s="11" t="s">
        <v>168</v>
      </c>
      <c r="J2793" s="11" t="s">
        <v>27</v>
      </c>
      <c r="K2793" s="11" t="s">
        <v>28</v>
      </c>
      <c r="L2793" s="11" t="s">
        <v>43</v>
      </c>
      <c r="M2793" s="9" t="s">
        <v>169</v>
      </c>
      <c r="N2793" s="9" t="s">
        <v>5633</v>
      </c>
      <c r="O2793" s="11" t="s">
        <v>32</v>
      </c>
      <c r="P2793" s="11" t="s">
        <v>22</v>
      </c>
      <c r="Q2793" s="11" t="s">
        <v>13001</v>
      </c>
      <c r="R2793" s="11" t="s">
        <v>168</v>
      </c>
      <c r="S2793" s="9" t="s">
        <v>9877</v>
      </c>
      <c r="T2793" s="9" t="s">
        <v>5717</v>
      </c>
    </row>
    <row r="2794" customHeight="1" spans="1:20">
      <c r="A2794" s="10">
        <v>45205</v>
      </c>
      <c r="B2794" s="9" t="s">
        <v>13002</v>
      </c>
      <c r="C2794" s="9" t="s">
        <v>5899</v>
      </c>
      <c r="D2794" s="11" t="s">
        <v>22</v>
      </c>
      <c r="E2794" s="9" t="s">
        <v>13003</v>
      </c>
      <c r="F2794" s="9" t="s">
        <v>13004</v>
      </c>
      <c r="G2794" s="11" t="s">
        <v>3125</v>
      </c>
      <c r="H2794" s="11" t="s">
        <v>22</v>
      </c>
      <c r="I2794" s="11" t="s">
        <v>5902</v>
      </c>
      <c r="J2794" s="11" t="s">
        <v>27</v>
      </c>
      <c r="K2794" s="11" t="s">
        <v>28</v>
      </c>
      <c r="L2794" s="11" t="s">
        <v>43</v>
      </c>
      <c r="M2794" s="9" t="s">
        <v>169</v>
      </c>
      <c r="N2794" s="9" t="s">
        <v>5633</v>
      </c>
      <c r="O2794" s="11" t="s">
        <v>32</v>
      </c>
      <c r="P2794" s="11" t="s">
        <v>22</v>
      </c>
      <c r="Q2794" s="11" t="s">
        <v>13005</v>
      </c>
      <c r="R2794" s="11" t="s">
        <v>168</v>
      </c>
      <c r="S2794" s="9" t="s">
        <v>13006</v>
      </c>
      <c r="T2794" s="9" t="s">
        <v>5723</v>
      </c>
    </row>
    <row r="2795" customHeight="1" spans="1:20">
      <c r="A2795" s="10">
        <v>45205</v>
      </c>
      <c r="B2795" s="9" t="s">
        <v>13007</v>
      </c>
      <c r="C2795" s="9" t="s">
        <v>5644</v>
      </c>
      <c r="D2795" s="11" t="s">
        <v>22</v>
      </c>
      <c r="E2795" s="9" t="s">
        <v>13008</v>
      </c>
      <c r="F2795" s="9" t="s">
        <v>13009</v>
      </c>
      <c r="G2795" s="11" t="s">
        <v>82</v>
      </c>
      <c r="H2795" s="11" t="s">
        <v>22</v>
      </c>
      <c r="I2795" s="11" t="s">
        <v>168</v>
      </c>
      <c r="J2795" s="11" t="s">
        <v>27</v>
      </c>
      <c r="K2795" s="11" t="s">
        <v>28</v>
      </c>
      <c r="L2795" s="11" t="s">
        <v>43</v>
      </c>
      <c r="M2795" s="9" t="s">
        <v>169</v>
      </c>
      <c r="N2795" s="9" t="s">
        <v>5633</v>
      </c>
      <c r="O2795" s="11" t="s">
        <v>32</v>
      </c>
      <c r="P2795" s="11" t="s">
        <v>22</v>
      </c>
      <c r="Q2795" s="11" t="s">
        <v>13010</v>
      </c>
      <c r="R2795" s="11" t="s">
        <v>168</v>
      </c>
      <c r="S2795" s="9" t="s">
        <v>13011</v>
      </c>
      <c r="T2795" s="9" t="s">
        <v>5740</v>
      </c>
    </row>
    <row r="2796" customHeight="1" spans="1:20">
      <c r="A2796" s="10">
        <v>45205</v>
      </c>
      <c r="B2796" s="9" t="s">
        <v>13012</v>
      </c>
      <c r="C2796" s="9" t="s">
        <v>5685</v>
      </c>
      <c r="D2796" s="11" t="s">
        <v>22</v>
      </c>
      <c r="E2796" s="9" t="s">
        <v>13013</v>
      </c>
      <c r="F2796" s="9" t="s">
        <v>13014</v>
      </c>
      <c r="G2796" s="11" t="s">
        <v>82</v>
      </c>
      <c r="H2796" s="11" t="s">
        <v>22</v>
      </c>
      <c r="I2796" s="11" t="s">
        <v>168</v>
      </c>
      <c r="J2796" s="11" t="s">
        <v>27</v>
      </c>
      <c r="K2796" s="11" t="s">
        <v>28</v>
      </c>
      <c r="L2796" s="11" t="s">
        <v>43</v>
      </c>
      <c r="M2796" s="9" t="s">
        <v>169</v>
      </c>
      <c r="N2796" s="9" t="s">
        <v>5633</v>
      </c>
      <c r="O2796" s="11" t="s">
        <v>32</v>
      </c>
      <c r="P2796" s="11" t="s">
        <v>22</v>
      </c>
      <c r="Q2796" s="11" t="s">
        <v>13015</v>
      </c>
      <c r="R2796" s="11" t="s">
        <v>168</v>
      </c>
      <c r="S2796" s="9" t="s">
        <v>13016</v>
      </c>
      <c r="T2796" s="9" t="s">
        <v>5655</v>
      </c>
    </row>
    <row r="2797" customHeight="1" spans="1:20">
      <c r="A2797" s="10">
        <v>45205</v>
      </c>
      <c r="B2797" s="9" t="s">
        <v>13017</v>
      </c>
      <c r="C2797" s="9" t="s">
        <v>5629</v>
      </c>
      <c r="D2797" s="11" t="s">
        <v>22</v>
      </c>
      <c r="E2797" s="9" t="s">
        <v>13018</v>
      </c>
      <c r="F2797" s="9" t="s">
        <v>13019</v>
      </c>
      <c r="G2797" s="11" t="s">
        <v>82</v>
      </c>
      <c r="H2797" s="11" t="s">
        <v>22</v>
      </c>
      <c r="I2797" s="11" t="s">
        <v>5632</v>
      </c>
      <c r="J2797" s="11" t="s">
        <v>27</v>
      </c>
      <c r="K2797" s="11" t="s">
        <v>28</v>
      </c>
      <c r="L2797" s="11" t="s">
        <v>43</v>
      </c>
      <c r="M2797" s="9" t="s">
        <v>169</v>
      </c>
      <c r="N2797" s="9" t="s">
        <v>5633</v>
      </c>
      <c r="O2797" s="11" t="s">
        <v>32</v>
      </c>
      <c r="P2797" s="11" t="s">
        <v>22</v>
      </c>
      <c r="Q2797" s="11" t="s">
        <v>13020</v>
      </c>
      <c r="R2797" s="11" t="s">
        <v>168</v>
      </c>
      <c r="S2797" s="9" t="s">
        <v>13021</v>
      </c>
      <c r="T2797" s="9" t="s">
        <v>5723</v>
      </c>
    </row>
    <row r="2798" customHeight="1" spans="1:20">
      <c r="A2798" s="10">
        <v>45205</v>
      </c>
      <c r="B2798" s="9" t="s">
        <v>13022</v>
      </c>
      <c r="C2798" s="9" t="s">
        <v>5644</v>
      </c>
      <c r="D2798" s="11" t="s">
        <v>22</v>
      </c>
      <c r="E2798" s="9" t="s">
        <v>13023</v>
      </c>
      <c r="F2798" s="9" t="s">
        <v>13024</v>
      </c>
      <c r="G2798" s="11" t="s">
        <v>82</v>
      </c>
      <c r="H2798" s="11" t="s">
        <v>22</v>
      </c>
      <c r="I2798" s="11" t="s">
        <v>168</v>
      </c>
      <c r="J2798" s="11" t="s">
        <v>27</v>
      </c>
      <c r="K2798" s="11" t="s">
        <v>28</v>
      </c>
      <c r="L2798" s="11" t="s">
        <v>43</v>
      </c>
      <c r="M2798" s="9" t="s">
        <v>169</v>
      </c>
      <c r="N2798" s="9" t="s">
        <v>5633</v>
      </c>
      <c r="O2798" s="11" t="s">
        <v>32</v>
      </c>
      <c r="P2798" s="11" t="s">
        <v>22</v>
      </c>
      <c r="Q2798" s="11" t="s">
        <v>13025</v>
      </c>
      <c r="R2798" s="11" t="s">
        <v>168</v>
      </c>
      <c r="S2798" s="9" t="s">
        <v>13026</v>
      </c>
      <c r="T2798" s="9" t="s">
        <v>5690</v>
      </c>
    </row>
    <row r="2799" customHeight="1" spans="1:20">
      <c r="A2799" s="10">
        <v>45205</v>
      </c>
      <c r="B2799" s="9" t="s">
        <v>13027</v>
      </c>
      <c r="C2799" s="9" t="s">
        <v>5629</v>
      </c>
      <c r="D2799" s="11" t="s">
        <v>22</v>
      </c>
      <c r="E2799" s="9" t="s">
        <v>13028</v>
      </c>
      <c r="F2799" s="9" t="s">
        <v>13029</v>
      </c>
      <c r="G2799" s="11" t="s">
        <v>82</v>
      </c>
      <c r="H2799" s="11" t="s">
        <v>22</v>
      </c>
      <c r="I2799" s="11" t="s">
        <v>5632</v>
      </c>
      <c r="J2799" s="11" t="s">
        <v>27</v>
      </c>
      <c r="K2799" s="11" t="s">
        <v>28</v>
      </c>
      <c r="L2799" s="11" t="s">
        <v>43</v>
      </c>
      <c r="M2799" s="9" t="s">
        <v>169</v>
      </c>
      <c r="N2799" s="9" t="s">
        <v>5633</v>
      </c>
      <c r="O2799" s="11" t="s">
        <v>32</v>
      </c>
      <c r="P2799" s="11" t="s">
        <v>22</v>
      </c>
      <c r="Q2799" s="11" t="s">
        <v>13030</v>
      </c>
      <c r="R2799" s="11" t="s">
        <v>46</v>
      </c>
      <c r="S2799" s="9" t="s">
        <v>13031</v>
      </c>
      <c r="T2799" s="9" t="s">
        <v>5661</v>
      </c>
    </row>
    <row r="2800" customHeight="1" spans="1:20">
      <c r="A2800" s="10">
        <v>45205</v>
      </c>
      <c r="B2800" s="9" t="s">
        <v>13032</v>
      </c>
      <c r="C2800" s="9" t="s">
        <v>5644</v>
      </c>
      <c r="D2800" s="11" t="s">
        <v>22</v>
      </c>
      <c r="E2800" s="9" t="s">
        <v>13033</v>
      </c>
      <c r="F2800" s="9" t="s">
        <v>13034</v>
      </c>
      <c r="G2800" s="11" t="s">
        <v>82</v>
      </c>
      <c r="H2800" s="11" t="s">
        <v>22</v>
      </c>
      <c r="I2800" s="11" t="s">
        <v>4047</v>
      </c>
      <c r="J2800" s="11" t="s">
        <v>27</v>
      </c>
      <c r="K2800" s="11" t="s">
        <v>28</v>
      </c>
      <c r="L2800" s="11" t="s">
        <v>43</v>
      </c>
      <c r="M2800" s="9" t="s">
        <v>169</v>
      </c>
      <c r="N2800" s="9" t="s">
        <v>5633</v>
      </c>
      <c r="O2800" s="11" t="s">
        <v>32</v>
      </c>
      <c r="P2800" s="11" t="s">
        <v>22</v>
      </c>
      <c r="Q2800" s="11" t="s">
        <v>13035</v>
      </c>
      <c r="R2800" s="11" t="s">
        <v>168</v>
      </c>
      <c r="S2800" s="9" t="s">
        <v>13036</v>
      </c>
      <c r="T2800" s="9" t="s">
        <v>5636</v>
      </c>
    </row>
    <row r="2801" customHeight="1" spans="1:20">
      <c r="A2801" s="10">
        <v>45205</v>
      </c>
      <c r="B2801" s="9" t="s">
        <v>13037</v>
      </c>
      <c r="C2801" s="9" t="s">
        <v>5629</v>
      </c>
      <c r="D2801" s="11" t="s">
        <v>22</v>
      </c>
      <c r="E2801" s="9" t="s">
        <v>13038</v>
      </c>
      <c r="F2801" s="9" t="s">
        <v>13039</v>
      </c>
      <c r="G2801" s="11" t="s">
        <v>82</v>
      </c>
      <c r="H2801" s="11" t="s">
        <v>22</v>
      </c>
      <c r="I2801" s="11" t="s">
        <v>5632</v>
      </c>
      <c r="J2801" s="11" t="s">
        <v>27</v>
      </c>
      <c r="K2801" s="11" t="s">
        <v>28</v>
      </c>
      <c r="L2801" s="11" t="s">
        <v>43</v>
      </c>
      <c r="M2801" s="9" t="s">
        <v>169</v>
      </c>
      <c r="N2801" s="9" t="s">
        <v>5633</v>
      </c>
      <c r="O2801" s="11" t="s">
        <v>32</v>
      </c>
      <c r="P2801" s="11" t="s">
        <v>22</v>
      </c>
      <c r="Q2801" s="11" t="s">
        <v>13040</v>
      </c>
      <c r="R2801" s="11" t="s">
        <v>168</v>
      </c>
      <c r="S2801" s="9" t="s">
        <v>13041</v>
      </c>
      <c r="T2801" s="9" t="s">
        <v>5655</v>
      </c>
    </row>
    <row r="2802" customHeight="1" spans="1:20">
      <c r="A2802" s="10">
        <v>45205</v>
      </c>
      <c r="B2802" s="9" t="s">
        <v>13042</v>
      </c>
      <c r="C2802" s="9" t="s">
        <v>5879</v>
      </c>
      <c r="D2802" s="11" t="s">
        <v>22</v>
      </c>
      <c r="E2802" s="9" t="s">
        <v>13043</v>
      </c>
      <c r="F2802" s="9" t="s">
        <v>13044</v>
      </c>
      <c r="G2802" s="11" t="s">
        <v>82</v>
      </c>
      <c r="H2802" s="11" t="s">
        <v>148</v>
      </c>
      <c r="I2802" s="11" t="s">
        <v>5737</v>
      </c>
      <c r="J2802" s="11" t="s">
        <v>27</v>
      </c>
      <c r="K2802" s="11" t="s">
        <v>28</v>
      </c>
      <c r="L2802" s="11" t="s">
        <v>43</v>
      </c>
      <c r="M2802" s="9" t="s">
        <v>169</v>
      </c>
      <c r="N2802" s="9" t="s">
        <v>5633</v>
      </c>
      <c r="O2802" s="11" t="s">
        <v>32</v>
      </c>
      <c r="P2802" s="11" t="s">
        <v>22</v>
      </c>
      <c r="Q2802" s="11" t="s">
        <v>13045</v>
      </c>
      <c r="R2802" s="11" t="s">
        <v>168</v>
      </c>
      <c r="S2802" s="9" t="s">
        <v>13046</v>
      </c>
      <c r="T2802" s="9" t="s">
        <v>6102</v>
      </c>
    </row>
    <row r="2803" customHeight="1" spans="1:20">
      <c r="A2803" s="10">
        <v>45205</v>
      </c>
      <c r="B2803" s="9" t="s">
        <v>13047</v>
      </c>
      <c r="C2803" s="9" t="s">
        <v>5899</v>
      </c>
      <c r="D2803" s="11" t="s">
        <v>22</v>
      </c>
      <c r="E2803" s="9" t="s">
        <v>13048</v>
      </c>
      <c r="F2803" s="9" t="s">
        <v>13049</v>
      </c>
      <c r="G2803" s="11" t="s">
        <v>3125</v>
      </c>
      <c r="H2803" s="11" t="s">
        <v>22</v>
      </c>
      <c r="I2803" s="11" t="s">
        <v>5902</v>
      </c>
      <c r="J2803" s="11" t="s">
        <v>27</v>
      </c>
      <c r="K2803" s="11" t="s">
        <v>28</v>
      </c>
      <c r="L2803" s="11" t="s">
        <v>43</v>
      </c>
      <c r="M2803" s="9" t="s">
        <v>169</v>
      </c>
      <c r="N2803" s="9" t="s">
        <v>5633</v>
      </c>
      <c r="O2803" s="11" t="s">
        <v>32</v>
      </c>
      <c r="P2803" s="11" t="s">
        <v>22</v>
      </c>
      <c r="Q2803" s="11" t="s">
        <v>13050</v>
      </c>
      <c r="R2803" s="11" t="s">
        <v>168</v>
      </c>
      <c r="S2803" s="9" t="s">
        <v>13051</v>
      </c>
      <c r="T2803" s="9" t="s">
        <v>5668</v>
      </c>
    </row>
    <row r="2804" customHeight="1" spans="1:20">
      <c r="A2804" s="10">
        <v>45205</v>
      </c>
      <c r="B2804" s="9" t="s">
        <v>13052</v>
      </c>
      <c r="C2804" s="9" t="s">
        <v>5685</v>
      </c>
      <c r="D2804" s="11" t="s">
        <v>22</v>
      </c>
      <c r="E2804" s="9" t="s">
        <v>13053</v>
      </c>
      <c r="F2804" s="9" t="s">
        <v>13054</v>
      </c>
      <c r="G2804" s="11" t="s">
        <v>82</v>
      </c>
      <c r="H2804" s="11" t="s">
        <v>148</v>
      </c>
      <c r="I2804" s="11" t="s">
        <v>168</v>
      </c>
      <c r="J2804" s="11" t="s">
        <v>27</v>
      </c>
      <c r="K2804" s="11" t="s">
        <v>28</v>
      </c>
      <c r="L2804" s="11" t="s">
        <v>43</v>
      </c>
      <c r="M2804" s="9" t="s">
        <v>169</v>
      </c>
      <c r="N2804" s="9" t="s">
        <v>5633</v>
      </c>
      <c r="O2804" s="11" t="s">
        <v>32</v>
      </c>
      <c r="P2804" s="11" t="s">
        <v>22</v>
      </c>
      <c r="Q2804" s="11" t="s">
        <v>13055</v>
      </c>
      <c r="R2804" s="11" t="s">
        <v>168</v>
      </c>
      <c r="S2804" s="9" t="s">
        <v>5716</v>
      </c>
      <c r="T2804" s="9" t="s">
        <v>5717</v>
      </c>
    </row>
    <row r="2805" customHeight="1" spans="1:20">
      <c r="A2805" s="10">
        <v>45205</v>
      </c>
      <c r="B2805" s="9" t="s">
        <v>13056</v>
      </c>
      <c r="C2805" s="9" t="s">
        <v>5879</v>
      </c>
      <c r="D2805" s="11" t="s">
        <v>22</v>
      </c>
      <c r="E2805" s="9" t="s">
        <v>13057</v>
      </c>
      <c r="F2805" s="9" t="s">
        <v>13058</v>
      </c>
      <c r="G2805" s="11" t="s">
        <v>82</v>
      </c>
      <c r="H2805" s="11" t="s">
        <v>22</v>
      </c>
      <c r="I2805" s="11" t="s">
        <v>5737</v>
      </c>
      <c r="J2805" s="11" t="s">
        <v>27</v>
      </c>
      <c r="K2805" s="11" t="s">
        <v>28</v>
      </c>
      <c r="L2805" s="11" t="s">
        <v>43</v>
      </c>
      <c r="M2805" s="9" t="s">
        <v>169</v>
      </c>
      <c r="N2805" s="9" t="s">
        <v>5633</v>
      </c>
      <c r="O2805" s="11" t="s">
        <v>32</v>
      </c>
      <c r="P2805" s="11" t="s">
        <v>22</v>
      </c>
      <c r="Q2805" s="11" t="s">
        <v>13059</v>
      </c>
      <c r="R2805" s="11" t="s">
        <v>168</v>
      </c>
      <c r="S2805" s="9" t="s">
        <v>13060</v>
      </c>
      <c r="T2805" s="9" t="s">
        <v>5690</v>
      </c>
    </row>
    <row r="2806" customHeight="1" spans="1:20">
      <c r="A2806" s="10">
        <v>45205</v>
      </c>
      <c r="B2806" s="9" t="s">
        <v>13061</v>
      </c>
      <c r="C2806" s="9" t="s">
        <v>5629</v>
      </c>
      <c r="D2806" s="11" t="s">
        <v>22</v>
      </c>
      <c r="E2806" s="9" t="s">
        <v>13062</v>
      </c>
      <c r="F2806" s="9" t="s">
        <v>13063</v>
      </c>
      <c r="G2806" s="11" t="s">
        <v>82</v>
      </c>
      <c r="H2806" s="11" t="s">
        <v>22</v>
      </c>
      <c r="I2806" s="11" t="s">
        <v>5632</v>
      </c>
      <c r="J2806" s="11" t="s">
        <v>27</v>
      </c>
      <c r="K2806" s="11" t="s">
        <v>28</v>
      </c>
      <c r="L2806" s="11" t="s">
        <v>43</v>
      </c>
      <c r="M2806" s="9" t="s">
        <v>169</v>
      </c>
      <c r="N2806" s="9" t="s">
        <v>5633</v>
      </c>
      <c r="O2806" s="11" t="s">
        <v>32</v>
      </c>
      <c r="P2806" s="11" t="s">
        <v>22</v>
      </c>
      <c r="Q2806" s="11" t="s">
        <v>13064</v>
      </c>
      <c r="R2806" s="11" t="s">
        <v>168</v>
      </c>
      <c r="S2806" s="9" t="s">
        <v>13065</v>
      </c>
      <c r="T2806" s="9" t="s">
        <v>5655</v>
      </c>
    </row>
    <row r="2807" customHeight="1" spans="1:20">
      <c r="A2807" s="10">
        <v>45205</v>
      </c>
      <c r="B2807" s="9" t="s">
        <v>13066</v>
      </c>
      <c r="C2807" s="9" t="s">
        <v>5629</v>
      </c>
      <c r="D2807" s="11" t="s">
        <v>22</v>
      </c>
      <c r="E2807" s="9" t="s">
        <v>13067</v>
      </c>
      <c r="F2807" s="9" t="s">
        <v>13068</v>
      </c>
      <c r="G2807" s="11" t="s">
        <v>82</v>
      </c>
      <c r="H2807" s="11" t="s">
        <v>148</v>
      </c>
      <c r="I2807" s="11" t="s">
        <v>5632</v>
      </c>
      <c r="J2807" s="11" t="s">
        <v>27</v>
      </c>
      <c r="K2807" s="11" t="s">
        <v>28</v>
      </c>
      <c r="L2807" s="11" t="s">
        <v>43</v>
      </c>
      <c r="M2807" s="9" t="s">
        <v>169</v>
      </c>
      <c r="N2807" s="9" t="s">
        <v>5633</v>
      </c>
      <c r="O2807" s="11" t="s">
        <v>32</v>
      </c>
      <c r="P2807" s="11" t="s">
        <v>22</v>
      </c>
      <c r="Q2807" s="11" t="s">
        <v>13069</v>
      </c>
      <c r="R2807" s="11" t="s">
        <v>168</v>
      </c>
      <c r="S2807" s="9" t="s">
        <v>13070</v>
      </c>
      <c r="T2807" s="9" t="s">
        <v>5723</v>
      </c>
    </row>
    <row r="2808" customHeight="1" spans="1:20">
      <c r="A2808" s="10">
        <v>45205</v>
      </c>
      <c r="B2808" s="9" t="s">
        <v>13071</v>
      </c>
      <c r="C2808" s="9" t="s">
        <v>5685</v>
      </c>
      <c r="D2808" s="11" t="s">
        <v>22</v>
      </c>
      <c r="E2808" s="9" t="s">
        <v>13072</v>
      </c>
      <c r="F2808" s="9" t="s">
        <v>6224</v>
      </c>
      <c r="G2808" s="11" t="s">
        <v>82</v>
      </c>
      <c r="H2808" s="11" t="s">
        <v>1452</v>
      </c>
      <c r="I2808" s="11" t="s">
        <v>168</v>
      </c>
      <c r="J2808" s="11" t="s">
        <v>27</v>
      </c>
      <c r="K2808" s="11" t="s">
        <v>28</v>
      </c>
      <c r="L2808" s="11" t="s">
        <v>43</v>
      </c>
      <c r="M2808" s="9" t="s">
        <v>169</v>
      </c>
      <c r="N2808" s="9" t="s">
        <v>5633</v>
      </c>
      <c r="O2808" s="11" t="s">
        <v>32</v>
      </c>
      <c r="P2808" s="11" t="s">
        <v>22</v>
      </c>
      <c r="Q2808" s="11" t="s">
        <v>13073</v>
      </c>
      <c r="R2808" s="11" t="s">
        <v>168</v>
      </c>
      <c r="S2808" s="9" t="s">
        <v>13074</v>
      </c>
      <c r="T2808" s="9" t="s">
        <v>5655</v>
      </c>
    </row>
    <row r="2809" customHeight="1" spans="1:20">
      <c r="A2809" s="10">
        <v>45205</v>
      </c>
      <c r="B2809" s="9" t="s">
        <v>13075</v>
      </c>
      <c r="C2809" s="9" t="s">
        <v>5629</v>
      </c>
      <c r="D2809" s="11" t="s">
        <v>22</v>
      </c>
      <c r="E2809" s="9" t="s">
        <v>13076</v>
      </c>
      <c r="F2809" s="9" t="s">
        <v>13077</v>
      </c>
      <c r="G2809" s="11" t="s">
        <v>82</v>
      </c>
      <c r="H2809" s="11" t="s">
        <v>22</v>
      </c>
      <c r="I2809" s="11" t="s">
        <v>5632</v>
      </c>
      <c r="J2809" s="11" t="s">
        <v>27</v>
      </c>
      <c r="K2809" s="11" t="s">
        <v>28</v>
      </c>
      <c r="L2809" s="11" t="s">
        <v>43</v>
      </c>
      <c r="M2809" s="9" t="s">
        <v>169</v>
      </c>
      <c r="N2809" s="9" t="s">
        <v>5633</v>
      </c>
      <c r="O2809" s="11" t="s">
        <v>32</v>
      </c>
      <c r="P2809" s="11" t="s">
        <v>22</v>
      </c>
      <c r="Q2809" s="11" t="s">
        <v>13078</v>
      </c>
      <c r="R2809" s="11" t="s">
        <v>168</v>
      </c>
      <c r="S2809" s="9" t="s">
        <v>13079</v>
      </c>
      <c r="T2809" s="9" t="s">
        <v>5690</v>
      </c>
    </row>
    <row r="2810" customHeight="1" spans="1:20">
      <c r="A2810" s="10">
        <v>45205</v>
      </c>
      <c r="B2810" s="9" t="s">
        <v>13080</v>
      </c>
      <c r="C2810" s="9" t="s">
        <v>5629</v>
      </c>
      <c r="D2810" s="11" t="s">
        <v>22</v>
      </c>
      <c r="E2810" s="9" t="s">
        <v>13081</v>
      </c>
      <c r="F2810" s="9" t="s">
        <v>13082</v>
      </c>
      <c r="G2810" s="11" t="s">
        <v>82</v>
      </c>
      <c r="H2810" s="11" t="s">
        <v>110</v>
      </c>
      <c r="I2810" s="11" t="s">
        <v>5632</v>
      </c>
      <c r="J2810" s="11" t="s">
        <v>27</v>
      </c>
      <c r="K2810" s="11" t="s">
        <v>28</v>
      </c>
      <c r="L2810" s="11" t="s">
        <v>43</v>
      </c>
      <c r="M2810" s="9" t="s">
        <v>169</v>
      </c>
      <c r="N2810" s="9" t="s">
        <v>5633</v>
      </c>
      <c r="O2810" s="11" t="s">
        <v>32</v>
      </c>
      <c r="P2810" s="11" t="s">
        <v>22</v>
      </c>
      <c r="Q2810" s="11" t="s">
        <v>13083</v>
      </c>
      <c r="R2810" s="11" t="s">
        <v>168</v>
      </c>
      <c r="S2810" s="9" t="s">
        <v>13084</v>
      </c>
      <c r="T2810" s="9" t="s">
        <v>5655</v>
      </c>
    </row>
    <row r="2811" customHeight="1" spans="1:20">
      <c r="A2811" s="10">
        <v>45205</v>
      </c>
      <c r="B2811" s="9" t="s">
        <v>13085</v>
      </c>
      <c r="C2811" s="9" t="s">
        <v>5629</v>
      </c>
      <c r="D2811" s="11" t="s">
        <v>22</v>
      </c>
      <c r="E2811" s="9" t="s">
        <v>13086</v>
      </c>
      <c r="F2811" s="9" t="s">
        <v>13087</v>
      </c>
      <c r="G2811" s="11" t="s">
        <v>82</v>
      </c>
      <c r="H2811" s="11" t="s">
        <v>110</v>
      </c>
      <c r="I2811" s="11" t="s">
        <v>5632</v>
      </c>
      <c r="J2811" s="11" t="s">
        <v>27</v>
      </c>
      <c r="K2811" s="11" t="s">
        <v>28</v>
      </c>
      <c r="L2811" s="11" t="s">
        <v>43</v>
      </c>
      <c r="M2811" s="9" t="s">
        <v>169</v>
      </c>
      <c r="N2811" s="9" t="s">
        <v>5633</v>
      </c>
      <c r="O2811" s="11" t="s">
        <v>32</v>
      </c>
      <c r="P2811" s="11" t="s">
        <v>22</v>
      </c>
      <c r="Q2811" s="11" t="s">
        <v>13088</v>
      </c>
      <c r="R2811" s="11" t="s">
        <v>168</v>
      </c>
      <c r="S2811" s="9" t="s">
        <v>13089</v>
      </c>
      <c r="T2811" s="9" t="s">
        <v>5636</v>
      </c>
    </row>
    <row r="2812" customHeight="1" spans="1:20">
      <c r="A2812" s="10">
        <v>45205</v>
      </c>
      <c r="B2812" s="9" t="s">
        <v>13090</v>
      </c>
      <c r="C2812" s="9" t="s">
        <v>5629</v>
      </c>
      <c r="D2812" s="11" t="s">
        <v>22</v>
      </c>
      <c r="E2812" s="9" t="s">
        <v>13091</v>
      </c>
      <c r="F2812" s="9" t="s">
        <v>13092</v>
      </c>
      <c r="G2812" s="11" t="s">
        <v>82</v>
      </c>
      <c r="H2812" s="11" t="s">
        <v>110</v>
      </c>
      <c r="I2812" s="11" t="s">
        <v>5632</v>
      </c>
      <c r="J2812" s="11" t="s">
        <v>27</v>
      </c>
      <c r="K2812" s="11" t="s">
        <v>28</v>
      </c>
      <c r="L2812" s="11" t="s">
        <v>43</v>
      </c>
      <c r="M2812" s="9" t="s">
        <v>169</v>
      </c>
      <c r="N2812" s="9" t="s">
        <v>5633</v>
      </c>
      <c r="O2812" s="11" t="s">
        <v>32</v>
      </c>
      <c r="P2812" s="11" t="s">
        <v>22</v>
      </c>
      <c r="Q2812" s="11" t="s">
        <v>13093</v>
      </c>
      <c r="R2812" s="11" t="s">
        <v>168</v>
      </c>
      <c r="S2812" s="9" t="s">
        <v>13094</v>
      </c>
      <c r="T2812" s="9" t="s">
        <v>7779</v>
      </c>
    </row>
    <row r="2813" customHeight="1" spans="1:20">
      <c r="A2813" s="10">
        <v>45205</v>
      </c>
      <c r="B2813" s="9" t="s">
        <v>13095</v>
      </c>
      <c r="C2813" s="9" t="s">
        <v>5629</v>
      </c>
      <c r="D2813" s="11" t="s">
        <v>22</v>
      </c>
      <c r="E2813" s="9" t="s">
        <v>13096</v>
      </c>
      <c r="F2813" s="9" t="s">
        <v>13097</v>
      </c>
      <c r="G2813" s="11" t="s">
        <v>82</v>
      </c>
      <c r="H2813" s="11" t="s">
        <v>22</v>
      </c>
      <c r="I2813" s="11" t="s">
        <v>5632</v>
      </c>
      <c r="J2813" s="11" t="s">
        <v>27</v>
      </c>
      <c r="K2813" s="11" t="s">
        <v>28</v>
      </c>
      <c r="L2813" s="11" t="s">
        <v>43</v>
      </c>
      <c r="M2813" s="9" t="s">
        <v>169</v>
      </c>
      <c r="N2813" s="9" t="s">
        <v>5633</v>
      </c>
      <c r="O2813" s="11" t="s">
        <v>32</v>
      </c>
      <c r="P2813" s="11" t="s">
        <v>22</v>
      </c>
      <c r="Q2813" s="11" t="s">
        <v>13098</v>
      </c>
      <c r="R2813" s="11" t="s">
        <v>168</v>
      </c>
      <c r="S2813" s="9" t="s">
        <v>13099</v>
      </c>
      <c r="T2813" s="9" t="s">
        <v>5723</v>
      </c>
    </row>
    <row r="2814" customHeight="1" spans="1:20">
      <c r="A2814" s="10">
        <v>45205</v>
      </c>
      <c r="B2814" s="9" t="s">
        <v>13100</v>
      </c>
      <c r="C2814" s="9" t="s">
        <v>5685</v>
      </c>
      <c r="D2814" s="11" t="s">
        <v>22</v>
      </c>
      <c r="E2814" s="9" t="s">
        <v>13101</v>
      </c>
      <c r="F2814" s="9" t="s">
        <v>13102</v>
      </c>
      <c r="G2814" s="11" t="s">
        <v>82</v>
      </c>
      <c r="H2814" s="11" t="s">
        <v>1452</v>
      </c>
      <c r="I2814" s="11" t="s">
        <v>34</v>
      </c>
      <c r="J2814" s="11" t="s">
        <v>27</v>
      </c>
      <c r="K2814" s="11" t="s">
        <v>28</v>
      </c>
      <c r="L2814" s="11" t="s">
        <v>43</v>
      </c>
      <c r="M2814" s="9" t="s">
        <v>169</v>
      </c>
      <c r="N2814" s="9" t="s">
        <v>5633</v>
      </c>
      <c r="O2814" s="11" t="s">
        <v>32</v>
      </c>
      <c r="P2814" s="11" t="s">
        <v>22</v>
      </c>
      <c r="Q2814" s="11" t="s">
        <v>13103</v>
      </c>
      <c r="R2814" s="11" t="s">
        <v>168</v>
      </c>
      <c r="S2814" s="9" t="s">
        <v>13104</v>
      </c>
      <c r="T2814" s="9" t="s">
        <v>5717</v>
      </c>
    </row>
    <row r="2815" customHeight="1" spans="1:20">
      <c r="A2815" s="10">
        <v>45205</v>
      </c>
      <c r="B2815" s="9" t="s">
        <v>13105</v>
      </c>
      <c r="C2815" s="9" t="s">
        <v>5644</v>
      </c>
      <c r="D2815" s="11" t="s">
        <v>22</v>
      </c>
      <c r="E2815" s="9" t="s">
        <v>13106</v>
      </c>
      <c r="F2815" s="9" t="s">
        <v>13107</v>
      </c>
      <c r="G2815" s="11" t="s">
        <v>82</v>
      </c>
      <c r="H2815" s="11" t="s">
        <v>22</v>
      </c>
      <c r="I2815" s="11" t="s">
        <v>384</v>
      </c>
      <c r="J2815" s="11" t="s">
        <v>27</v>
      </c>
      <c r="K2815" s="11" t="s">
        <v>28</v>
      </c>
      <c r="L2815" s="11" t="s">
        <v>43</v>
      </c>
      <c r="M2815" s="9" t="s">
        <v>169</v>
      </c>
      <c r="N2815" s="9" t="s">
        <v>5633</v>
      </c>
      <c r="O2815" s="11" t="s">
        <v>32</v>
      </c>
      <c r="P2815" s="11" t="s">
        <v>22</v>
      </c>
      <c r="Q2815" s="11" t="s">
        <v>13108</v>
      </c>
      <c r="R2815" s="11" t="s">
        <v>168</v>
      </c>
      <c r="S2815" s="9" t="s">
        <v>13109</v>
      </c>
      <c r="T2815" s="9" t="s">
        <v>5740</v>
      </c>
    </row>
    <row r="2816" customHeight="1" spans="1:20">
      <c r="A2816" s="10">
        <v>45205</v>
      </c>
      <c r="B2816" s="9" t="s">
        <v>13110</v>
      </c>
      <c r="C2816" s="9" t="s">
        <v>5629</v>
      </c>
      <c r="D2816" s="11" t="s">
        <v>22</v>
      </c>
      <c r="E2816" s="9" t="s">
        <v>12930</v>
      </c>
      <c r="F2816" s="9" t="s">
        <v>12931</v>
      </c>
      <c r="G2816" s="11" t="s">
        <v>82</v>
      </c>
      <c r="H2816" s="11" t="s">
        <v>22</v>
      </c>
      <c r="I2816" s="11" t="s">
        <v>5632</v>
      </c>
      <c r="J2816" s="11" t="s">
        <v>27</v>
      </c>
      <c r="K2816" s="11" t="s">
        <v>28</v>
      </c>
      <c r="L2816" s="11" t="s">
        <v>43</v>
      </c>
      <c r="M2816" s="9" t="s">
        <v>169</v>
      </c>
      <c r="N2816" s="9" t="s">
        <v>5633</v>
      </c>
      <c r="O2816" s="11" t="s">
        <v>32</v>
      </c>
      <c r="P2816" s="11" t="s">
        <v>22</v>
      </c>
      <c r="Q2816" s="11" t="s">
        <v>13111</v>
      </c>
      <c r="R2816" s="11" t="s">
        <v>168</v>
      </c>
      <c r="S2816" s="9" t="s">
        <v>13112</v>
      </c>
      <c r="T2816" s="9" t="s">
        <v>5655</v>
      </c>
    </row>
    <row r="2817" customHeight="1" spans="1:20">
      <c r="A2817" s="10">
        <v>45205</v>
      </c>
      <c r="B2817" s="9" t="s">
        <v>13113</v>
      </c>
      <c r="C2817" s="9" t="s">
        <v>5822</v>
      </c>
      <c r="D2817" s="11" t="s">
        <v>22</v>
      </c>
      <c r="E2817" s="9" t="s">
        <v>13114</v>
      </c>
      <c r="F2817" s="9" t="s">
        <v>13115</v>
      </c>
      <c r="G2817" s="11" t="s">
        <v>82</v>
      </c>
      <c r="H2817" s="11" t="s">
        <v>148</v>
      </c>
      <c r="I2817" s="11" t="s">
        <v>5737</v>
      </c>
      <c r="J2817" s="11" t="s">
        <v>27</v>
      </c>
      <c r="K2817" s="11" t="s">
        <v>28</v>
      </c>
      <c r="L2817" s="11" t="s">
        <v>43</v>
      </c>
      <c r="M2817" s="9" t="s">
        <v>169</v>
      </c>
      <c r="N2817" s="9" t="s">
        <v>5633</v>
      </c>
      <c r="O2817" s="11" t="s">
        <v>32</v>
      </c>
      <c r="P2817" s="11" t="s">
        <v>22</v>
      </c>
      <c r="Q2817" s="11" t="s">
        <v>13116</v>
      </c>
      <c r="R2817" s="11" t="s">
        <v>168</v>
      </c>
      <c r="S2817" s="9" t="s">
        <v>13117</v>
      </c>
      <c r="T2817" s="9" t="s">
        <v>5655</v>
      </c>
    </row>
    <row r="2818" customHeight="1" spans="1:20">
      <c r="A2818" s="10">
        <v>45205</v>
      </c>
      <c r="B2818" s="9" t="s">
        <v>13118</v>
      </c>
      <c r="C2818" s="9" t="s">
        <v>5644</v>
      </c>
      <c r="D2818" s="11" t="s">
        <v>22</v>
      </c>
      <c r="E2818" s="9" t="s">
        <v>13119</v>
      </c>
      <c r="F2818" s="9" t="s">
        <v>7220</v>
      </c>
      <c r="G2818" s="11" t="s">
        <v>82</v>
      </c>
      <c r="H2818" s="11" t="s">
        <v>148</v>
      </c>
      <c r="I2818" s="11" t="s">
        <v>168</v>
      </c>
      <c r="J2818" s="11" t="s">
        <v>27</v>
      </c>
      <c r="K2818" s="11" t="s">
        <v>28</v>
      </c>
      <c r="L2818" s="11" t="s">
        <v>43</v>
      </c>
      <c r="M2818" s="9" t="s">
        <v>169</v>
      </c>
      <c r="N2818" s="9" t="s">
        <v>5633</v>
      </c>
      <c r="O2818" s="11" t="s">
        <v>32</v>
      </c>
      <c r="P2818" s="11" t="s">
        <v>22</v>
      </c>
      <c r="Q2818" s="11" t="s">
        <v>13120</v>
      </c>
      <c r="R2818" s="11" t="s">
        <v>168</v>
      </c>
      <c r="S2818" s="9" t="s">
        <v>13121</v>
      </c>
      <c r="T2818" s="9" t="s">
        <v>5723</v>
      </c>
    </row>
    <row r="2819" customHeight="1" spans="1:20">
      <c r="A2819" s="10">
        <v>45205</v>
      </c>
      <c r="B2819" s="9" t="s">
        <v>13122</v>
      </c>
      <c r="C2819" s="9" t="s">
        <v>5644</v>
      </c>
      <c r="D2819" s="11" t="s">
        <v>22</v>
      </c>
      <c r="E2819" s="9" t="s">
        <v>13123</v>
      </c>
      <c r="F2819" s="9" t="s">
        <v>9027</v>
      </c>
      <c r="G2819" s="11" t="s">
        <v>82</v>
      </c>
      <c r="H2819" s="11" t="s">
        <v>110</v>
      </c>
      <c r="I2819" s="11" t="s">
        <v>732</v>
      </c>
      <c r="J2819" s="11" t="s">
        <v>27</v>
      </c>
      <c r="K2819" s="11" t="s">
        <v>28</v>
      </c>
      <c r="L2819" s="11" t="s">
        <v>43</v>
      </c>
      <c r="M2819" s="9" t="s">
        <v>169</v>
      </c>
      <c r="N2819" s="9" t="s">
        <v>5633</v>
      </c>
      <c r="O2819" s="11" t="s">
        <v>32</v>
      </c>
      <c r="P2819" s="11" t="s">
        <v>22</v>
      </c>
      <c r="Q2819" s="11" t="s">
        <v>13124</v>
      </c>
      <c r="R2819" s="11" t="s">
        <v>168</v>
      </c>
      <c r="S2819" s="9" t="s">
        <v>13125</v>
      </c>
      <c r="T2819" s="9" t="s">
        <v>7779</v>
      </c>
    </row>
    <row r="2820" customHeight="1" spans="1:20">
      <c r="A2820" s="10">
        <v>45205</v>
      </c>
      <c r="B2820" s="9" t="s">
        <v>13126</v>
      </c>
      <c r="C2820" s="9" t="s">
        <v>5629</v>
      </c>
      <c r="D2820" s="11" t="s">
        <v>22</v>
      </c>
      <c r="E2820" s="9" t="s">
        <v>13127</v>
      </c>
      <c r="F2820" s="9" t="s">
        <v>13128</v>
      </c>
      <c r="G2820" s="11" t="s">
        <v>82</v>
      </c>
      <c r="H2820" s="11" t="s">
        <v>148</v>
      </c>
      <c r="I2820" s="11" t="s">
        <v>5632</v>
      </c>
      <c r="J2820" s="11" t="s">
        <v>27</v>
      </c>
      <c r="K2820" s="11" t="s">
        <v>28</v>
      </c>
      <c r="L2820" s="11" t="s">
        <v>43</v>
      </c>
      <c r="M2820" s="9" t="s">
        <v>169</v>
      </c>
      <c r="N2820" s="9" t="s">
        <v>5633</v>
      </c>
      <c r="O2820" s="11" t="s">
        <v>32</v>
      </c>
      <c r="P2820" s="11" t="s">
        <v>22</v>
      </c>
      <c r="Q2820" s="11" t="s">
        <v>13129</v>
      </c>
      <c r="R2820" s="11" t="s">
        <v>168</v>
      </c>
      <c r="S2820" s="9" t="s">
        <v>13130</v>
      </c>
      <c r="T2820" s="9" t="s">
        <v>5655</v>
      </c>
    </row>
    <row r="2821" customHeight="1" spans="1:20">
      <c r="A2821" s="10">
        <v>45205</v>
      </c>
      <c r="B2821" s="9" t="s">
        <v>13131</v>
      </c>
      <c r="C2821" s="9" t="s">
        <v>5644</v>
      </c>
      <c r="D2821" s="11" t="s">
        <v>22</v>
      </c>
      <c r="E2821" s="9" t="s">
        <v>13132</v>
      </c>
      <c r="F2821" s="9" t="s">
        <v>2767</v>
      </c>
      <c r="G2821" s="11" t="s">
        <v>82</v>
      </c>
      <c r="H2821" s="11" t="s">
        <v>22</v>
      </c>
      <c r="I2821" s="11" t="s">
        <v>299</v>
      </c>
      <c r="J2821" s="11" t="s">
        <v>27</v>
      </c>
      <c r="K2821" s="11" t="s">
        <v>28</v>
      </c>
      <c r="L2821" s="11" t="s">
        <v>43</v>
      </c>
      <c r="M2821" s="9" t="s">
        <v>169</v>
      </c>
      <c r="N2821" s="9" t="s">
        <v>5633</v>
      </c>
      <c r="O2821" s="11" t="s">
        <v>32</v>
      </c>
      <c r="P2821" s="11" t="s">
        <v>22</v>
      </c>
      <c r="Q2821" s="11" t="s">
        <v>13133</v>
      </c>
      <c r="R2821" s="11" t="s">
        <v>168</v>
      </c>
      <c r="S2821" s="9" t="s">
        <v>13134</v>
      </c>
      <c r="T2821" s="9" t="s">
        <v>5636</v>
      </c>
    </row>
    <row r="2822" customHeight="1" spans="1:20">
      <c r="A2822" s="10">
        <v>45205</v>
      </c>
      <c r="B2822" s="9" t="s">
        <v>13135</v>
      </c>
      <c r="C2822" s="9" t="s">
        <v>5629</v>
      </c>
      <c r="D2822" s="11" t="s">
        <v>22</v>
      </c>
      <c r="E2822" s="9" t="s">
        <v>13136</v>
      </c>
      <c r="F2822" s="9" t="s">
        <v>13137</v>
      </c>
      <c r="G2822" s="11" t="s">
        <v>82</v>
      </c>
      <c r="H2822" s="11" t="s">
        <v>22</v>
      </c>
      <c r="I2822" s="11" t="s">
        <v>5632</v>
      </c>
      <c r="J2822" s="11" t="s">
        <v>27</v>
      </c>
      <c r="K2822" s="11" t="s">
        <v>28</v>
      </c>
      <c r="L2822" s="11" t="s">
        <v>43</v>
      </c>
      <c r="M2822" s="9" t="s">
        <v>169</v>
      </c>
      <c r="N2822" s="9" t="s">
        <v>5633</v>
      </c>
      <c r="O2822" s="11" t="s">
        <v>32</v>
      </c>
      <c r="P2822" s="11" t="s">
        <v>22</v>
      </c>
      <c r="Q2822" s="11" t="s">
        <v>13138</v>
      </c>
      <c r="R2822" s="11" t="s">
        <v>168</v>
      </c>
      <c r="S2822" s="9" t="s">
        <v>13139</v>
      </c>
      <c r="T2822" s="9" t="s">
        <v>5655</v>
      </c>
    </row>
    <row r="2823" customHeight="1" spans="1:20">
      <c r="A2823" s="10">
        <v>45205</v>
      </c>
      <c r="B2823" s="9" t="s">
        <v>13140</v>
      </c>
      <c r="C2823" s="9" t="s">
        <v>5629</v>
      </c>
      <c r="D2823" s="11" t="s">
        <v>22</v>
      </c>
      <c r="E2823" s="9" t="s">
        <v>13141</v>
      </c>
      <c r="F2823" s="9" t="s">
        <v>13142</v>
      </c>
      <c r="G2823" s="11" t="s">
        <v>82</v>
      </c>
      <c r="H2823" s="11" t="s">
        <v>22</v>
      </c>
      <c r="I2823" s="11" t="s">
        <v>5632</v>
      </c>
      <c r="J2823" s="11" t="s">
        <v>27</v>
      </c>
      <c r="K2823" s="11" t="s">
        <v>28</v>
      </c>
      <c r="L2823" s="11" t="s">
        <v>43</v>
      </c>
      <c r="M2823" s="9" t="s">
        <v>169</v>
      </c>
      <c r="N2823" s="9" t="s">
        <v>5633</v>
      </c>
      <c r="O2823" s="11" t="s">
        <v>32</v>
      </c>
      <c r="P2823" s="11" t="s">
        <v>22</v>
      </c>
      <c r="Q2823" s="11" t="s">
        <v>13143</v>
      </c>
      <c r="R2823" s="11" t="s">
        <v>168</v>
      </c>
      <c r="S2823" s="9" t="s">
        <v>13144</v>
      </c>
      <c r="T2823" s="9" t="s">
        <v>5649</v>
      </c>
    </row>
    <row r="2824" customHeight="1" spans="1:20">
      <c r="A2824" s="10">
        <v>45205</v>
      </c>
      <c r="B2824" s="9" t="s">
        <v>13145</v>
      </c>
      <c r="C2824" s="9" t="s">
        <v>5629</v>
      </c>
      <c r="D2824" s="11" t="s">
        <v>22</v>
      </c>
      <c r="E2824" s="9" t="s">
        <v>13146</v>
      </c>
      <c r="F2824" s="9" t="s">
        <v>13147</v>
      </c>
      <c r="G2824" s="11" t="s">
        <v>82</v>
      </c>
      <c r="H2824" s="11" t="s">
        <v>110</v>
      </c>
      <c r="I2824" s="11" t="s">
        <v>5632</v>
      </c>
      <c r="J2824" s="11" t="s">
        <v>27</v>
      </c>
      <c r="K2824" s="11" t="s">
        <v>28</v>
      </c>
      <c r="L2824" s="11" t="s">
        <v>43</v>
      </c>
      <c r="M2824" s="9" t="s">
        <v>169</v>
      </c>
      <c r="N2824" s="9" t="s">
        <v>5633</v>
      </c>
      <c r="O2824" s="11" t="s">
        <v>32</v>
      </c>
      <c r="P2824" s="11" t="s">
        <v>22</v>
      </c>
      <c r="Q2824" s="11" t="s">
        <v>13148</v>
      </c>
      <c r="R2824" s="11" t="s">
        <v>168</v>
      </c>
      <c r="S2824" s="9" t="s">
        <v>13149</v>
      </c>
      <c r="T2824" s="9" t="s">
        <v>5690</v>
      </c>
    </row>
    <row r="2825" customHeight="1" spans="1:20">
      <c r="A2825" s="10">
        <v>45205</v>
      </c>
      <c r="B2825" s="9" t="s">
        <v>13150</v>
      </c>
      <c r="C2825" s="9" t="s">
        <v>5629</v>
      </c>
      <c r="D2825" s="11" t="s">
        <v>22</v>
      </c>
      <c r="E2825" s="9" t="s">
        <v>13151</v>
      </c>
      <c r="F2825" s="9" t="s">
        <v>13152</v>
      </c>
      <c r="G2825" s="11" t="s">
        <v>82</v>
      </c>
      <c r="H2825" s="11" t="s">
        <v>22</v>
      </c>
      <c r="I2825" s="11" t="s">
        <v>5632</v>
      </c>
      <c r="J2825" s="11" t="s">
        <v>27</v>
      </c>
      <c r="K2825" s="11" t="s">
        <v>28</v>
      </c>
      <c r="L2825" s="11" t="s">
        <v>43</v>
      </c>
      <c r="M2825" s="9" t="s">
        <v>169</v>
      </c>
      <c r="N2825" s="9" t="s">
        <v>5633</v>
      </c>
      <c r="O2825" s="11" t="s">
        <v>32</v>
      </c>
      <c r="P2825" s="11" t="s">
        <v>22</v>
      </c>
      <c r="Q2825" s="11" t="s">
        <v>13153</v>
      </c>
      <c r="R2825" s="11" t="s">
        <v>168</v>
      </c>
      <c r="S2825" s="9" t="s">
        <v>13154</v>
      </c>
      <c r="T2825" s="9" t="s">
        <v>5655</v>
      </c>
    </row>
    <row r="2826" customHeight="1" spans="1:20">
      <c r="A2826" s="10">
        <v>45205</v>
      </c>
      <c r="B2826" s="9" t="s">
        <v>13155</v>
      </c>
      <c r="C2826" s="9" t="s">
        <v>5629</v>
      </c>
      <c r="D2826" s="11" t="s">
        <v>22</v>
      </c>
      <c r="E2826" s="9" t="s">
        <v>13156</v>
      </c>
      <c r="F2826" s="9" t="s">
        <v>13157</v>
      </c>
      <c r="G2826" s="11" t="s">
        <v>82</v>
      </c>
      <c r="H2826" s="11" t="s">
        <v>148</v>
      </c>
      <c r="I2826" s="11" t="s">
        <v>5632</v>
      </c>
      <c r="J2826" s="11" t="s">
        <v>27</v>
      </c>
      <c r="K2826" s="11" t="s">
        <v>28</v>
      </c>
      <c r="L2826" s="11" t="s">
        <v>43</v>
      </c>
      <c r="M2826" s="9" t="s">
        <v>169</v>
      </c>
      <c r="N2826" s="9" t="s">
        <v>5633</v>
      </c>
      <c r="O2826" s="11" t="s">
        <v>32</v>
      </c>
      <c r="P2826" s="11" t="s">
        <v>22</v>
      </c>
      <c r="Q2826" s="11" t="s">
        <v>13158</v>
      </c>
      <c r="R2826" s="11" t="s">
        <v>168</v>
      </c>
      <c r="S2826" s="9" t="s">
        <v>13159</v>
      </c>
      <c r="T2826" s="9" t="s">
        <v>5655</v>
      </c>
    </row>
    <row r="2827" customHeight="1" spans="1:20">
      <c r="A2827" s="10">
        <v>45205</v>
      </c>
      <c r="B2827" s="9" t="s">
        <v>13160</v>
      </c>
      <c r="C2827" s="9" t="s">
        <v>5848</v>
      </c>
      <c r="D2827" s="11" t="s">
        <v>22</v>
      </c>
      <c r="E2827" s="9" t="s">
        <v>13161</v>
      </c>
      <c r="F2827" s="9" t="s">
        <v>13162</v>
      </c>
      <c r="G2827" s="11" t="s">
        <v>82</v>
      </c>
      <c r="H2827" s="11" t="s">
        <v>110</v>
      </c>
      <c r="I2827" s="11" t="s">
        <v>168</v>
      </c>
      <c r="J2827" s="11" t="s">
        <v>27</v>
      </c>
      <c r="K2827" s="11" t="s">
        <v>28</v>
      </c>
      <c r="L2827" s="11" t="s">
        <v>43</v>
      </c>
      <c r="M2827" s="9" t="s">
        <v>169</v>
      </c>
      <c r="N2827" s="9" t="s">
        <v>5633</v>
      </c>
      <c r="O2827" s="11" t="s">
        <v>32</v>
      </c>
      <c r="P2827" s="11" t="s">
        <v>22</v>
      </c>
      <c r="Q2827" s="11" t="s">
        <v>13163</v>
      </c>
      <c r="R2827" s="11" t="s">
        <v>168</v>
      </c>
      <c r="S2827" s="9" t="s">
        <v>13164</v>
      </c>
      <c r="T2827" s="9" t="s">
        <v>5649</v>
      </c>
    </row>
    <row r="2828" customHeight="1" spans="1:20">
      <c r="A2828" s="10">
        <v>45205</v>
      </c>
      <c r="B2828" s="9" t="s">
        <v>13165</v>
      </c>
      <c r="C2828" s="9" t="s">
        <v>6050</v>
      </c>
      <c r="D2828" s="11" t="s">
        <v>22</v>
      </c>
      <c r="E2828" s="9" t="s">
        <v>13166</v>
      </c>
      <c r="F2828" s="9" t="s">
        <v>22</v>
      </c>
      <c r="G2828" s="11" t="s">
        <v>22</v>
      </c>
      <c r="H2828" s="11" t="s">
        <v>22</v>
      </c>
      <c r="I2828" s="11" t="s">
        <v>207</v>
      </c>
      <c r="J2828" s="11" t="s">
        <v>27</v>
      </c>
      <c r="K2828" s="11" t="s">
        <v>28</v>
      </c>
      <c r="L2828" s="11" t="s">
        <v>43</v>
      </c>
      <c r="M2828" s="9" t="s">
        <v>30</v>
      </c>
      <c r="N2828" s="9" t="s">
        <v>5633</v>
      </c>
      <c r="O2828" s="11" t="s">
        <v>32</v>
      </c>
      <c r="P2828" s="11" t="s">
        <v>22</v>
      </c>
      <c r="Q2828" s="11" t="s">
        <v>13167</v>
      </c>
      <c r="R2828" s="11" t="s">
        <v>168</v>
      </c>
      <c r="S2828" s="9" t="s">
        <v>13168</v>
      </c>
      <c r="T2828" s="9" t="s">
        <v>13169</v>
      </c>
    </row>
    <row r="2829" customHeight="1" spans="1:20">
      <c r="A2829" s="10">
        <v>45205</v>
      </c>
      <c r="B2829" s="9" t="s">
        <v>13170</v>
      </c>
      <c r="C2829" s="9" t="s">
        <v>5644</v>
      </c>
      <c r="D2829" s="11" t="s">
        <v>22</v>
      </c>
      <c r="E2829" s="9" t="s">
        <v>13171</v>
      </c>
      <c r="F2829" s="9" t="s">
        <v>13172</v>
      </c>
      <c r="G2829" s="11" t="s">
        <v>82</v>
      </c>
      <c r="H2829" s="11" t="s">
        <v>148</v>
      </c>
      <c r="I2829" s="11" t="s">
        <v>168</v>
      </c>
      <c r="J2829" s="11" t="s">
        <v>27</v>
      </c>
      <c r="K2829" s="11" t="s">
        <v>28</v>
      </c>
      <c r="L2829" s="11" t="s">
        <v>43</v>
      </c>
      <c r="M2829" s="9" t="s">
        <v>169</v>
      </c>
      <c r="N2829" s="9" t="s">
        <v>5633</v>
      </c>
      <c r="O2829" s="11" t="s">
        <v>32</v>
      </c>
      <c r="P2829" s="11" t="s">
        <v>22</v>
      </c>
      <c r="Q2829" s="11" t="s">
        <v>13173</v>
      </c>
      <c r="R2829" s="11" t="s">
        <v>168</v>
      </c>
      <c r="S2829" s="9" t="s">
        <v>13174</v>
      </c>
      <c r="T2829" s="9" t="s">
        <v>5696</v>
      </c>
    </row>
    <row r="2830" customHeight="1" spans="1:20">
      <c r="A2830" s="10">
        <v>45205</v>
      </c>
      <c r="B2830" s="9" t="s">
        <v>13175</v>
      </c>
      <c r="C2830" s="9" t="s">
        <v>5644</v>
      </c>
      <c r="D2830" s="11" t="s">
        <v>22</v>
      </c>
      <c r="E2830" s="9" t="s">
        <v>13176</v>
      </c>
      <c r="F2830" s="9" t="s">
        <v>13177</v>
      </c>
      <c r="G2830" s="11" t="s">
        <v>82</v>
      </c>
      <c r="H2830" s="11" t="s">
        <v>22</v>
      </c>
      <c r="I2830" s="11" t="s">
        <v>168</v>
      </c>
      <c r="J2830" s="11" t="s">
        <v>27</v>
      </c>
      <c r="K2830" s="11" t="s">
        <v>28</v>
      </c>
      <c r="L2830" s="11" t="s">
        <v>43</v>
      </c>
      <c r="M2830" s="9" t="s">
        <v>169</v>
      </c>
      <c r="N2830" s="9" t="s">
        <v>5633</v>
      </c>
      <c r="O2830" s="11" t="s">
        <v>32</v>
      </c>
      <c r="P2830" s="11" t="s">
        <v>22</v>
      </c>
      <c r="Q2830" s="11" t="s">
        <v>13178</v>
      </c>
      <c r="R2830" s="11" t="s">
        <v>168</v>
      </c>
      <c r="S2830" s="9" t="s">
        <v>13179</v>
      </c>
      <c r="T2830" s="9" t="s">
        <v>5649</v>
      </c>
    </row>
    <row r="2831" customHeight="1" spans="1:20">
      <c r="A2831" s="10">
        <v>45205</v>
      </c>
      <c r="B2831" s="9" t="s">
        <v>13180</v>
      </c>
      <c r="C2831" s="9" t="s">
        <v>5629</v>
      </c>
      <c r="D2831" s="11" t="s">
        <v>22</v>
      </c>
      <c r="E2831" s="9" t="s">
        <v>13181</v>
      </c>
      <c r="F2831" s="9" t="s">
        <v>13182</v>
      </c>
      <c r="G2831" s="11" t="s">
        <v>82</v>
      </c>
      <c r="H2831" s="11" t="s">
        <v>22</v>
      </c>
      <c r="I2831" s="11" t="s">
        <v>5632</v>
      </c>
      <c r="J2831" s="11" t="s">
        <v>27</v>
      </c>
      <c r="K2831" s="11" t="s">
        <v>28</v>
      </c>
      <c r="L2831" s="11" t="s">
        <v>43</v>
      </c>
      <c r="M2831" s="9" t="s">
        <v>169</v>
      </c>
      <c r="N2831" s="9" t="s">
        <v>5633</v>
      </c>
      <c r="O2831" s="11" t="s">
        <v>32</v>
      </c>
      <c r="P2831" s="11" t="s">
        <v>22</v>
      </c>
      <c r="Q2831" s="11" t="s">
        <v>13183</v>
      </c>
      <c r="R2831" s="11" t="s">
        <v>168</v>
      </c>
      <c r="S2831" s="9" t="s">
        <v>13184</v>
      </c>
      <c r="T2831" s="9" t="s">
        <v>5649</v>
      </c>
    </row>
    <row r="2832" customHeight="1" spans="1:20">
      <c r="A2832" s="10">
        <v>45205</v>
      </c>
      <c r="B2832" s="9" t="s">
        <v>13185</v>
      </c>
      <c r="C2832" s="9" t="s">
        <v>5644</v>
      </c>
      <c r="D2832" s="11" t="s">
        <v>22</v>
      </c>
      <c r="E2832" s="9" t="s">
        <v>13186</v>
      </c>
      <c r="F2832" s="9" t="s">
        <v>13187</v>
      </c>
      <c r="G2832" s="11" t="s">
        <v>82</v>
      </c>
      <c r="H2832" s="11" t="s">
        <v>148</v>
      </c>
      <c r="I2832" s="11" t="s">
        <v>511</v>
      </c>
      <c r="J2832" s="11" t="s">
        <v>27</v>
      </c>
      <c r="K2832" s="11" t="s">
        <v>28</v>
      </c>
      <c r="L2832" s="11" t="s">
        <v>43</v>
      </c>
      <c r="M2832" s="9" t="s">
        <v>169</v>
      </c>
      <c r="N2832" s="9" t="s">
        <v>5633</v>
      </c>
      <c r="O2832" s="11" t="s">
        <v>32</v>
      </c>
      <c r="P2832" s="11" t="s">
        <v>22</v>
      </c>
      <c r="Q2832" s="11" t="s">
        <v>13188</v>
      </c>
      <c r="R2832" s="11" t="s">
        <v>168</v>
      </c>
      <c r="S2832" s="9" t="s">
        <v>13189</v>
      </c>
      <c r="T2832" s="9" t="s">
        <v>5690</v>
      </c>
    </row>
    <row r="2833" customHeight="1" spans="1:20">
      <c r="A2833" s="10">
        <v>45205</v>
      </c>
      <c r="B2833" s="9" t="s">
        <v>13190</v>
      </c>
      <c r="C2833" s="9" t="s">
        <v>5629</v>
      </c>
      <c r="D2833" s="11" t="s">
        <v>22</v>
      </c>
      <c r="E2833" s="9" t="s">
        <v>13191</v>
      </c>
      <c r="F2833" s="9" t="s">
        <v>13192</v>
      </c>
      <c r="G2833" s="11" t="s">
        <v>82</v>
      </c>
      <c r="H2833" s="11" t="s">
        <v>22</v>
      </c>
      <c r="I2833" s="11" t="s">
        <v>5632</v>
      </c>
      <c r="J2833" s="11" t="s">
        <v>27</v>
      </c>
      <c r="K2833" s="11" t="s">
        <v>28</v>
      </c>
      <c r="L2833" s="11" t="s">
        <v>43</v>
      </c>
      <c r="M2833" s="9" t="s">
        <v>169</v>
      </c>
      <c r="N2833" s="9" t="s">
        <v>5633</v>
      </c>
      <c r="O2833" s="11" t="s">
        <v>32</v>
      </c>
      <c r="P2833" s="11" t="s">
        <v>22</v>
      </c>
      <c r="Q2833" s="11" t="s">
        <v>13193</v>
      </c>
      <c r="R2833" s="11" t="s">
        <v>168</v>
      </c>
      <c r="S2833" s="9" t="s">
        <v>13194</v>
      </c>
      <c r="T2833" s="9" t="s">
        <v>5655</v>
      </c>
    </row>
    <row r="2834" customHeight="1" spans="1:20">
      <c r="A2834" s="10">
        <v>45205</v>
      </c>
      <c r="B2834" s="9" t="s">
        <v>13195</v>
      </c>
      <c r="C2834" s="9" t="s">
        <v>5644</v>
      </c>
      <c r="D2834" s="11" t="s">
        <v>22</v>
      </c>
      <c r="E2834" s="9" t="s">
        <v>13196</v>
      </c>
      <c r="F2834" s="9" t="s">
        <v>4281</v>
      </c>
      <c r="G2834" s="11" t="s">
        <v>82</v>
      </c>
      <c r="H2834" s="11" t="s">
        <v>148</v>
      </c>
      <c r="I2834" s="11" t="s">
        <v>46</v>
      </c>
      <c r="J2834" s="11" t="s">
        <v>27</v>
      </c>
      <c r="K2834" s="11" t="s">
        <v>28</v>
      </c>
      <c r="L2834" s="11" t="s">
        <v>43</v>
      </c>
      <c r="M2834" s="9" t="s">
        <v>169</v>
      </c>
      <c r="N2834" s="9" t="s">
        <v>5633</v>
      </c>
      <c r="O2834" s="11" t="s">
        <v>32</v>
      </c>
      <c r="P2834" s="11" t="s">
        <v>22</v>
      </c>
      <c r="Q2834" s="11" t="s">
        <v>13197</v>
      </c>
      <c r="R2834" s="11" t="s">
        <v>168</v>
      </c>
      <c r="S2834" s="9" t="s">
        <v>13198</v>
      </c>
      <c r="T2834" s="9" t="s">
        <v>5723</v>
      </c>
    </row>
    <row r="2835" customHeight="1" spans="1:20">
      <c r="A2835" s="10">
        <v>45205</v>
      </c>
      <c r="B2835" s="9" t="s">
        <v>13199</v>
      </c>
      <c r="C2835" s="9" t="s">
        <v>5644</v>
      </c>
      <c r="D2835" s="11" t="s">
        <v>22</v>
      </c>
      <c r="E2835" s="9" t="s">
        <v>13200</v>
      </c>
      <c r="F2835" s="9" t="s">
        <v>13201</v>
      </c>
      <c r="G2835" s="11" t="s">
        <v>82</v>
      </c>
      <c r="H2835" s="11" t="s">
        <v>110</v>
      </c>
      <c r="I2835" s="11" t="s">
        <v>168</v>
      </c>
      <c r="J2835" s="11" t="s">
        <v>27</v>
      </c>
      <c r="K2835" s="11" t="s">
        <v>28</v>
      </c>
      <c r="L2835" s="11" t="s">
        <v>43</v>
      </c>
      <c r="M2835" s="9" t="s">
        <v>169</v>
      </c>
      <c r="N2835" s="9" t="s">
        <v>5633</v>
      </c>
      <c r="O2835" s="11" t="s">
        <v>32</v>
      </c>
      <c r="P2835" s="11" t="s">
        <v>22</v>
      </c>
      <c r="Q2835" s="11" t="s">
        <v>13202</v>
      </c>
      <c r="R2835" s="11" t="s">
        <v>168</v>
      </c>
      <c r="S2835" s="9" t="s">
        <v>13203</v>
      </c>
      <c r="T2835" s="9" t="s">
        <v>5723</v>
      </c>
    </row>
    <row r="2836" customHeight="1" spans="1:20">
      <c r="A2836" s="10">
        <v>45205</v>
      </c>
      <c r="B2836" s="9" t="s">
        <v>13204</v>
      </c>
      <c r="C2836" s="9" t="s">
        <v>5629</v>
      </c>
      <c r="D2836" s="11" t="s">
        <v>22</v>
      </c>
      <c r="E2836" s="9" t="s">
        <v>13205</v>
      </c>
      <c r="F2836" s="9" t="s">
        <v>13206</v>
      </c>
      <c r="G2836" s="11" t="s">
        <v>82</v>
      </c>
      <c r="H2836" s="11" t="s">
        <v>110</v>
      </c>
      <c r="I2836" s="11" t="s">
        <v>5632</v>
      </c>
      <c r="J2836" s="11" t="s">
        <v>27</v>
      </c>
      <c r="K2836" s="11" t="s">
        <v>28</v>
      </c>
      <c r="L2836" s="11" t="s">
        <v>43</v>
      </c>
      <c r="M2836" s="9" t="s">
        <v>169</v>
      </c>
      <c r="N2836" s="9" t="s">
        <v>5633</v>
      </c>
      <c r="O2836" s="11" t="s">
        <v>32</v>
      </c>
      <c r="P2836" s="11" t="s">
        <v>22</v>
      </c>
      <c r="Q2836" s="11" t="s">
        <v>13207</v>
      </c>
      <c r="R2836" s="11" t="s">
        <v>168</v>
      </c>
      <c r="S2836" s="9" t="s">
        <v>13208</v>
      </c>
      <c r="T2836" s="9" t="s">
        <v>13209</v>
      </c>
    </row>
    <row r="2837" customHeight="1" spans="1:20">
      <c r="A2837" s="10">
        <v>45205</v>
      </c>
      <c r="B2837" s="9" t="s">
        <v>13210</v>
      </c>
      <c r="C2837" s="9" t="s">
        <v>7720</v>
      </c>
      <c r="D2837" s="11" t="s">
        <v>22</v>
      </c>
      <c r="E2837" s="9" t="s">
        <v>13211</v>
      </c>
      <c r="F2837" s="9" t="s">
        <v>13212</v>
      </c>
      <c r="G2837" s="11" t="s">
        <v>130</v>
      </c>
      <c r="H2837" s="11" t="s">
        <v>22</v>
      </c>
      <c r="I2837" s="11" t="s">
        <v>34</v>
      </c>
      <c r="J2837" s="11" t="s">
        <v>27</v>
      </c>
      <c r="K2837" s="11" t="s">
        <v>28</v>
      </c>
      <c r="L2837" s="11" t="s">
        <v>43</v>
      </c>
      <c r="M2837" s="9" t="s">
        <v>169</v>
      </c>
      <c r="N2837" s="9" t="s">
        <v>5633</v>
      </c>
      <c r="O2837" s="11" t="s">
        <v>32</v>
      </c>
      <c r="P2837" s="11" t="s">
        <v>22</v>
      </c>
      <c r="Q2837" s="11" t="s">
        <v>13213</v>
      </c>
      <c r="R2837" s="11" t="s">
        <v>46</v>
      </c>
      <c r="S2837" s="9" t="s">
        <v>13214</v>
      </c>
      <c r="T2837" s="9" t="s">
        <v>5661</v>
      </c>
    </row>
    <row r="2838" customHeight="1" spans="1:20">
      <c r="A2838" s="10">
        <v>45205</v>
      </c>
      <c r="B2838" s="9" t="s">
        <v>13215</v>
      </c>
      <c r="C2838" s="9" t="s">
        <v>5685</v>
      </c>
      <c r="D2838" s="11" t="s">
        <v>22</v>
      </c>
      <c r="E2838" s="9" t="s">
        <v>13216</v>
      </c>
      <c r="F2838" s="9" t="s">
        <v>13217</v>
      </c>
      <c r="G2838" s="11" t="s">
        <v>82</v>
      </c>
      <c r="H2838" s="11" t="s">
        <v>22</v>
      </c>
      <c r="I2838" s="11" t="s">
        <v>168</v>
      </c>
      <c r="J2838" s="11" t="s">
        <v>27</v>
      </c>
      <c r="K2838" s="11" t="s">
        <v>28</v>
      </c>
      <c r="L2838" s="11" t="s">
        <v>43</v>
      </c>
      <c r="M2838" s="9" t="s">
        <v>169</v>
      </c>
      <c r="N2838" s="9" t="s">
        <v>5633</v>
      </c>
      <c r="O2838" s="11" t="s">
        <v>32</v>
      </c>
      <c r="P2838" s="11" t="s">
        <v>22</v>
      </c>
      <c r="Q2838" s="11" t="s">
        <v>13218</v>
      </c>
      <c r="R2838" s="11" t="s">
        <v>168</v>
      </c>
      <c r="S2838" s="9" t="s">
        <v>13219</v>
      </c>
      <c r="T2838" s="9" t="s">
        <v>5696</v>
      </c>
    </row>
    <row r="2839" customHeight="1" spans="1:20">
      <c r="A2839" s="10">
        <v>45205</v>
      </c>
      <c r="B2839" s="9" t="s">
        <v>13220</v>
      </c>
      <c r="C2839" s="9" t="s">
        <v>5644</v>
      </c>
      <c r="D2839" s="11" t="s">
        <v>22</v>
      </c>
      <c r="E2839" s="9" t="s">
        <v>13221</v>
      </c>
      <c r="F2839" s="9" t="s">
        <v>8873</v>
      </c>
      <c r="G2839" s="11" t="s">
        <v>82</v>
      </c>
      <c r="H2839" s="11" t="s">
        <v>22</v>
      </c>
      <c r="I2839" s="11" t="s">
        <v>34</v>
      </c>
      <c r="J2839" s="11" t="s">
        <v>27</v>
      </c>
      <c r="K2839" s="11" t="s">
        <v>28</v>
      </c>
      <c r="L2839" s="11" t="s">
        <v>43</v>
      </c>
      <c r="M2839" s="9" t="s">
        <v>169</v>
      </c>
      <c r="N2839" s="9" t="s">
        <v>5633</v>
      </c>
      <c r="O2839" s="11" t="s">
        <v>32</v>
      </c>
      <c r="P2839" s="11" t="s">
        <v>22</v>
      </c>
      <c r="Q2839" s="11" t="s">
        <v>13222</v>
      </c>
      <c r="R2839" s="11" t="s">
        <v>168</v>
      </c>
      <c r="S2839" s="9" t="s">
        <v>13223</v>
      </c>
      <c r="T2839" s="9" t="s">
        <v>11910</v>
      </c>
    </row>
    <row r="2840" customHeight="1" spans="1:20">
      <c r="A2840" s="10">
        <v>45205</v>
      </c>
      <c r="B2840" s="9" t="s">
        <v>13224</v>
      </c>
      <c r="C2840" s="9" t="s">
        <v>5685</v>
      </c>
      <c r="D2840" s="11" t="s">
        <v>22</v>
      </c>
      <c r="E2840" s="9" t="s">
        <v>13225</v>
      </c>
      <c r="F2840" s="9" t="s">
        <v>13226</v>
      </c>
      <c r="G2840" s="11" t="s">
        <v>82</v>
      </c>
      <c r="H2840" s="11" t="s">
        <v>22</v>
      </c>
      <c r="I2840" s="11" t="s">
        <v>168</v>
      </c>
      <c r="J2840" s="11" t="s">
        <v>27</v>
      </c>
      <c r="K2840" s="11" t="s">
        <v>28</v>
      </c>
      <c r="L2840" s="11" t="s">
        <v>43</v>
      </c>
      <c r="M2840" s="9" t="s">
        <v>169</v>
      </c>
      <c r="N2840" s="9" t="s">
        <v>5633</v>
      </c>
      <c r="O2840" s="11" t="s">
        <v>32</v>
      </c>
      <c r="P2840" s="11" t="s">
        <v>22</v>
      </c>
      <c r="Q2840" s="11" t="s">
        <v>13227</v>
      </c>
      <c r="R2840" s="11" t="s">
        <v>46</v>
      </c>
      <c r="S2840" s="9" t="s">
        <v>13228</v>
      </c>
      <c r="T2840" s="9" t="s">
        <v>5661</v>
      </c>
    </row>
    <row r="2841" customHeight="1" spans="1:20">
      <c r="A2841" s="10">
        <v>45205</v>
      </c>
      <c r="B2841" s="9" t="s">
        <v>13229</v>
      </c>
      <c r="C2841" s="9" t="s">
        <v>5644</v>
      </c>
      <c r="D2841" s="11" t="s">
        <v>22</v>
      </c>
      <c r="E2841" s="9" t="s">
        <v>13230</v>
      </c>
      <c r="F2841" s="9" t="s">
        <v>13231</v>
      </c>
      <c r="G2841" s="11" t="s">
        <v>82</v>
      </c>
      <c r="H2841" s="11" t="s">
        <v>137</v>
      </c>
      <c r="I2841" s="11" t="s">
        <v>293</v>
      </c>
      <c r="J2841" s="11" t="s">
        <v>27</v>
      </c>
      <c r="K2841" s="11" t="s">
        <v>28</v>
      </c>
      <c r="L2841" s="11" t="s">
        <v>43</v>
      </c>
      <c r="M2841" s="9" t="s">
        <v>169</v>
      </c>
      <c r="N2841" s="9" t="s">
        <v>5633</v>
      </c>
      <c r="O2841" s="11" t="s">
        <v>32</v>
      </c>
      <c r="P2841" s="11" t="s">
        <v>22</v>
      </c>
      <c r="Q2841" s="11" t="s">
        <v>13232</v>
      </c>
      <c r="R2841" s="11" t="s">
        <v>168</v>
      </c>
      <c r="S2841" s="9" t="s">
        <v>13233</v>
      </c>
      <c r="T2841" s="9" t="s">
        <v>5636</v>
      </c>
    </row>
    <row r="2842" customHeight="1" spans="1:20">
      <c r="A2842" s="10">
        <v>45205</v>
      </c>
      <c r="B2842" s="9" t="s">
        <v>13234</v>
      </c>
      <c r="C2842" s="9" t="s">
        <v>5951</v>
      </c>
      <c r="D2842" s="11" t="s">
        <v>22</v>
      </c>
      <c r="E2842" s="9" t="s">
        <v>13235</v>
      </c>
      <c r="F2842" s="9" t="s">
        <v>13236</v>
      </c>
      <c r="G2842" s="11" t="s">
        <v>82</v>
      </c>
      <c r="H2842" s="11" t="s">
        <v>22</v>
      </c>
      <c r="I2842" s="11" t="s">
        <v>5737</v>
      </c>
      <c r="J2842" s="11" t="s">
        <v>27</v>
      </c>
      <c r="K2842" s="11" t="s">
        <v>28</v>
      </c>
      <c r="L2842" s="11" t="s">
        <v>43</v>
      </c>
      <c r="M2842" s="9" t="s">
        <v>169</v>
      </c>
      <c r="N2842" s="9" t="s">
        <v>5633</v>
      </c>
      <c r="O2842" s="11" t="s">
        <v>32</v>
      </c>
      <c r="P2842" s="11" t="s">
        <v>22</v>
      </c>
      <c r="Q2842" s="11" t="s">
        <v>13237</v>
      </c>
      <c r="R2842" s="11" t="s">
        <v>168</v>
      </c>
      <c r="S2842" s="9" t="s">
        <v>13238</v>
      </c>
      <c r="T2842" s="9" t="s">
        <v>5636</v>
      </c>
    </row>
    <row r="2843" customHeight="1" spans="1:20">
      <c r="A2843" s="10">
        <v>45205</v>
      </c>
      <c r="B2843" s="9" t="s">
        <v>13239</v>
      </c>
      <c r="C2843" s="9" t="s">
        <v>5629</v>
      </c>
      <c r="D2843" s="11" t="s">
        <v>22</v>
      </c>
      <c r="E2843" s="9" t="s">
        <v>13240</v>
      </c>
      <c r="F2843" s="9" t="s">
        <v>13241</v>
      </c>
      <c r="G2843" s="11" t="s">
        <v>82</v>
      </c>
      <c r="H2843" s="11" t="s">
        <v>22</v>
      </c>
      <c r="I2843" s="11" t="s">
        <v>5632</v>
      </c>
      <c r="J2843" s="11" t="s">
        <v>27</v>
      </c>
      <c r="K2843" s="11" t="s">
        <v>28</v>
      </c>
      <c r="L2843" s="11" t="s">
        <v>43</v>
      </c>
      <c r="M2843" s="9" t="s">
        <v>169</v>
      </c>
      <c r="N2843" s="9" t="s">
        <v>5633</v>
      </c>
      <c r="O2843" s="11" t="s">
        <v>32</v>
      </c>
      <c r="P2843" s="11" t="s">
        <v>22</v>
      </c>
      <c r="Q2843" s="11" t="s">
        <v>13242</v>
      </c>
      <c r="R2843" s="11" t="s">
        <v>168</v>
      </c>
      <c r="S2843" s="9" t="s">
        <v>13243</v>
      </c>
      <c r="T2843" s="9" t="s">
        <v>5649</v>
      </c>
    </row>
    <row r="2844" customHeight="1" spans="1:20">
      <c r="A2844" s="10">
        <v>45205</v>
      </c>
      <c r="B2844" s="9" t="s">
        <v>13244</v>
      </c>
      <c r="C2844" s="9" t="s">
        <v>5685</v>
      </c>
      <c r="D2844" s="11" t="s">
        <v>22</v>
      </c>
      <c r="E2844" s="9" t="s">
        <v>13245</v>
      </c>
      <c r="F2844" s="9" t="s">
        <v>13246</v>
      </c>
      <c r="G2844" s="11" t="s">
        <v>82</v>
      </c>
      <c r="H2844" s="11" t="s">
        <v>148</v>
      </c>
      <c r="I2844" s="11" t="s">
        <v>277</v>
      </c>
      <c r="J2844" s="11" t="s">
        <v>27</v>
      </c>
      <c r="K2844" s="11" t="s">
        <v>28</v>
      </c>
      <c r="L2844" s="11" t="s">
        <v>43</v>
      </c>
      <c r="M2844" s="9" t="s">
        <v>169</v>
      </c>
      <c r="N2844" s="9" t="s">
        <v>5633</v>
      </c>
      <c r="O2844" s="11" t="s">
        <v>32</v>
      </c>
      <c r="P2844" s="11" t="s">
        <v>22</v>
      </c>
      <c r="Q2844" s="11" t="s">
        <v>13247</v>
      </c>
      <c r="R2844" s="11" t="s">
        <v>46</v>
      </c>
      <c r="S2844" s="9" t="s">
        <v>13248</v>
      </c>
      <c r="T2844" s="9" t="s">
        <v>5661</v>
      </c>
    </row>
    <row r="2845" customHeight="1" spans="1:20">
      <c r="A2845" s="10">
        <v>45205</v>
      </c>
      <c r="B2845" s="9" t="s">
        <v>13249</v>
      </c>
      <c r="C2845" s="9" t="s">
        <v>5644</v>
      </c>
      <c r="D2845" s="11" t="s">
        <v>22</v>
      </c>
      <c r="E2845" s="9" t="s">
        <v>13250</v>
      </c>
      <c r="F2845" s="9" t="s">
        <v>13251</v>
      </c>
      <c r="G2845" s="11" t="s">
        <v>82</v>
      </c>
      <c r="H2845" s="11" t="s">
        <v>137</v>
      </c>
      <c r="I2845" s="11" t="s">
        <v>4047</v>
      </c>
      <c r="J2845" s="11" t="s">
        <v>27</v>
      </c>
      <c r="K2845" s="11" t="s">
        <v>28</v>
      </c>
      <c r="L2845" s="11" t="s">
        <v>43</v>
      </c>
      <c r="M2845" s="9" t="s">
        <v>169</v>
      </c>
      <c r="N2845" s="9" t="s">
        <v>5633</v>
      </c>
      <c r="O2845" s="11" t="s">
        <v>32</v>
      </c>
      <c r="P2845" s="11" t="s">
        <v>22</v>
      </c>
      <c r="Q2845" s="11" t="s">
        <v>13252</v>
      </c>
      <c r="R2845" s="11" t="s">
        <v>168</v>
      </c>
      <c r="S2845" s="9" t="s">
        <v>13253</v>
      </c>
      <c r="T2845" s="9" t="s">
        <v>5649</v>
      </c>
    </row>
    <row r="2846" customHeight="1" spans="1:20">
      <c r="A2846" s="10">
        <v>45205</v>
      </c>
      <c r="B2846" s="9" t="s">
        <v>13254</v>
      </c>
      <c r="C2846" s="9" t="s">
        <v>5629</v>
      </c>
      <c r="D2846" s="11" t="s">
        <v>22</v>
      </c>
      <c r="E2846" s="9" t="s">
        <v>13255</v>
      </c>
      <c r="F2846" s="9" t="s">
        <v>13256</v>
      </c>
      <c r="G2846" s="11" t="s">
        <v>82</v>
      </c>
      <c r="H2846" s="11" t="s">
        <v>22</v>
      </c>
      <c r="I2846" s="11" t="s">
        <v>5632</v>
      </c>
      <c r="J2846" s="11" t="s">
        <v>27</v>
      </c>
      <c r="K2846" s="11" t="s">
        <v>28</v>
      </c>
      <c r="L2846" s="11" t="s">
        <v>43</v>
      </c>
      <c r="M2846" s="9" t="s">
        <v>169</v>
      </c>
      <c r="N2846" s="9" t="s">
        <v>5633</v>
      </c>
      <c r="O2846" s="11" t="s">
        <v>32</v>
      </c>
      <c r="P2846" s="11" t="s">
        <v>22</v>
      </c>
      <c r="Q2846" s="11" t="s">
        <v>13257</v>
      </c>
      <c r="R2846" s="11" t="s">
        <v>168</v>
      </c>
      <c r="S2846" s="9" t="s">
        <v>13258</v>
      </c>
      <c r="T2846" s="9" t="s">
        <v>5649</v>
      </c>
    </row>
    <row r="2847" customHeight="1" spans="1:20">
      <c r="A2847" s="10">
        <v>45205</v>
      </c>
      <c r="B2847" s="9" t="s">
        <v>13259</v>
      </c>
      <c r="C2847" s="9" t="s">
        <v>6126</v>
      </c>
      <c r="D2847" s="11" t="s">
        <v>22</v>
      </c>
      <c r="E2847" s="9" t="s">
        <v>13260</v>
      </c>
      <c r="F2847" s="9" t="s">
        <v>12038</v>
      </c>
      <c r="G2847" s="11" t="s">
        <v>130</v>
      </c>
      <c r="H2847" s="11" t="s">
        <v>22</v>
      </c>
      <c r="I2847" s="11" t="s">
        <v>70</v>
      </c>
      <c r="J2847" s="11" t="s">
        <v>27</v>
      </c>
      <c r="K2847" s="11" t="s">
        <v>28</v>
      </c>
      <c r="L2847" s="11" t="s">
        <v>43</v>
      </c>
      <c r="M2847" s="9" t="s">
        <v>30</v>
      </c>
      <c r="N2847" s="9" t="s">
        <v>743</v>
      </c>
      <c r="O2847" s="11" t="s">
        <v>32</v>
      </c>
      <c r="P2847" s="11" t="s">
        <v>22</v>
      </c>
      <c r="Q2847" s="11" t="s">
        <v>13261</v>
      </c>
      <c r="R2847" s="11" t="s">
        <v>46</v>
      </c>
      <c r="S2847" s="9" t="s">
        <v>13262</v>
      </c>
      <c r="T2847" s="9" t="s">
        <v>12040</v>
      </c>
    </row>
    <row r="2848" customHeight="1" spans="1:20">
      <c r="A2848" s="10">
        <v>45205</v>
      </c>
      <c r="B2848" s="9" t="s">
        <v>13263</v>
      </c>
      <c r="C2848" s="9" t="s">
        <v>6126</v>
      </c>
      <c r="D2848" s="11" t="s">
        <v>22</v>
      </c>
      <c r="E2848" s="9" t="s">
        <v>13264</v>
      </c>
      <c r="F2848" s="9" t="s">
        <v>13265</v>
      </c>
      <c r="G2848" s="11" t="s">
        <v>82</v>
      </c>
      <c r="H2848" s="11" t="s">
        <v>22</v>
      </c>
      <c r="I2848" s="11" t="s">
        <v>490</v>
      </c>
      <c r="J2848" s="11" t="s">
        <v>27</v>
      </c>
      <c r="K2848" s="11" t="s">
        <v>28</v>
      </c>
      <c r="L2848" s="11" t="s">
        <v>43</v>
      </c>
      <c r="M2848" s="9" t="s">
        <v>44</v>
      </c>
      <c r="N2848" s="9" t="s">
        <v>743</v>
      </c>
      <c r="O2848" s="11" t="s">
        <v>32</v>
      </c>
      <c r="P2848" s="11" t="s">
        <v>22</v>
      </c>
      <c r="Q2848" s="11" t="s">
        <v>13266</v>
      </c>
      <c r="R2848" s="11" t="s">
        <v>46</v>
      </c>
      <c r="S2848" s="9" t="s">
        <v>13267</v>
      </c>
      <c r="T2848" s="9" t="s">
        <v>13268</v>
      </c>
    </row>
    <row r="2849" customHeight="1" spans="1:20">
      <c r="A2849" s="10">
        <v>45205</v>
      </c>
      <c r="B2849" s="9" t="s">
        <v>13269</v>
      </c>
      <c r="C2849" s="9" t="s">
        <v>6126</v>
      </c>
      <c r="D2849" s="11" t="s">
        <v>22</v>
      </c>
      <c r="E2849" s="9" t="s">
        <v>13270</v>
      </c>
      <c r="F2849" s="9" t="s">
        <v>13271</v>
      </c>
      <c r="G2849" s="11" t="s">
        <v>82</v>
      </c>
      <c r="H2849" s="11" t="s">
        <v>22</v>
      </c>
      <c r="I2849" s="11" t="s">
        <v>97</v>
      </c>
      <c r="J2849" s="11" t="s">
        <v>27</v>
      </c>
      <c r="K2849" s="11" t="s">
        <v>28</v>
      </c>
      <c r="L2849" s="11" t="s">
        <v>43</v>
      </c>
      <c r="M2849" s="9" t="s">
        <v>44</v>
      </c>
      <c r="N2849" s="9" t="s">
        <v>743</v>
      </c>
      <c r="O2849" s="11" t="s">
        <v>32</v>
      </c>
      <c r="P2849" s="11" t="s">
        <v>22</v>
      </c>
      <c r="Q2849" s="11" t="s">
        <v>13272</v>
      </c>
      <c r="R2849" s="11" t="s">
        <v>46</v>
      </c>
      <c r="S2849" s="9" t="s">
        <v>13273</v>
      </c>
      <c r="T2849" s="9" t="s">
        <v>13274</v>
      </c>
    </row>
    <row r="2850" customHeight="1" spans="1:20">
      <c r="A2850" s="10">
        <v>45205</v>
      </c>
      <c r="B2850" s="9" t="s">
        <v>13275</v>
      </c>
      <c r="C2850" s="9" t="s">
        <v>6126</v>
      </c>
      <c r="D2850" s="11" t="s">
        <v>22</v>
      </c>
      <c r="E2850" s="9" t="s">
        <v>13276</v>
      </c>
      <c r="F2850" s="9" t="s">
        <v>13277</v>
      </c>
      <c r="G2850" s="11" t="s">
        <v>69</v>
      </c>
      <c r="H2850" s="11" t="s">
        <v>22</v>
      </c>
      <c r="I2850" s="11" t="s">
        <v>241</v>
      </c>
      <c r="J2850" s="11" t="s">
        <v>27</v>
      </c>
      <c r="K2850" s="11" t="s">
        <v>28</v>
      </c>
      <c r="L2850" s="11" t="s">
        <v>43</v>
      </c>
      <c r="M2850" s="9" t="s">
        <v>30</v>
      </c>
      <c r="N2850" s="9" t="s">
        <v>743</v>
      </c>
      <c r="O2850" s="11" t="s">
        <v>32</v>
      </c>
      <c r="P2850" s="11" t="s">
        <v>22</v>
      </c>
      <c r="Q2850" s="11" t="s">
        <v>13278</v>
      </c>
      <c r="R2850" s="11" t="s">
        <v>46</v>
      </c>
      <c r="S2850" s="9" t="s">
        <v>13279</v>
      </c>
      <c r="T2850" s="9" t="s">
        <v>13274</v>
      </c>
    </row>
    <row r="2851" customHeight="1" spans="1:20">
      <c r="A2851" s="10">
        <v>45205</v>
      </c>
      <c r="B2851" s="9" t="s">
        <v>13280</v>
      </c>
      <c r="C2851" s="9" t="s">
        <v>6126</v>
      </c>
      <c r="D2851" s="11" t="s">
        <v>22</v>
      </c>
      <c r="E2851" s="9" t="s">
        <v>13281</v>
      </c>
      <c r="F2851" s="9" t="s">
        <v>12062</v>
      </c>
      <c r="G2851" s="11" t="s">
        <v>247</v>
      </c>
      <c r="H2851" s="11" t="s">
        <v>22</v>
      </c>
      <c r="I2851" s="11" t="s">
        <v>70</v>
      </c>
      <c r="J2851" s="11" t="s">
        <v>27</v>
      </c>
      <c r="K2851" s="11" t="s">
        <v>28</v>
      </c>
      <c r="L2851" s="11" t="s">
        <v>43</v>
      </c>
      <c r="M2851" s="9" t="s">
        <v>30</v>
      </c>
      <c r="N2851" s="9" t="s">
        <v>743</v>
      </c>
      <c r="O2851" s="11" t="s">
        <v>32</v>
      </c>
      <c r="P2851" s="11" t="s">
        <v>22</v>
      </c>
      <c r="Q2851" s="11" t="s">
        <v>13282</v>
      </c>
      <c r="R2851" s="11" t="s">
        <v>46</v>
      </c>
      <c r="S2851" s="9" t="s">
        <v>13283</v>
      </c>
      <c r="T2851" s="9" t="s">
        <v>12048</v>
      </c>
    </row>
    <row r="2852" customHeight="1" spans="1:20">
      <c r="A2852" s="10">
        <v>45205</v>
      </c>
      <c r="B2852" s="9" t="s">
        <v>13284</v>
      </c>
      <c r="C2852" s="9" t="s">
        <v>6126</v>
      </c>
      <c r="D2852" s="11" t="s">
        <v>22</v>
      </c>
      <c r="E2852" s="9" t="s">
        <v>13285</v>
      </c>
      <c r="F2852" s="9" t="s">
        <v>13286</v>
      </c>
      <c r="G2852" s="11" t="s">
        <v>82</v>
      </c>
      <c r="H2852" s="11" t="s">
        <v>22</v>
      </c>
      <c r="I2852" s="11" t="s">
        <v>384</v>
      </c>
      <c r="J2852" s="11" t="s">
        <v>27</v>
      </c>
      <c r="K2852" s="11" t="s">
        <v>28</v>
      </c>
      <c r="L2852" s="11" t="s">
        <v>43</v>
      </c>
      <c r="M2852" s="9" t="s">
        <v>44</v>
      </c>
      <c r="N2852" s="9" t="s">
        <v>743</v>
      </c>
      <c r="O2852" s="11" t="s">
        <v>32</v>
      </c>
      <c r="P2852" s="11" t="s">
        <v>22</v>
      </c>
      <c r="Q2852" s="11" t="s">
        <v>13287</v>
      </c>
      <c r="R2852" s="11" t="s">
        <v>46</v>
      </c>
      <c r="S2852" s="9" t="s">
        <v>13288</v>
      </c>
      <c r="T2852" s="9" t="s">
        <v>13289</v>
      </c>
    </row>
    <row r="2853" customHeight="1" spans="1:20">
      <c r="A2853" s="10">
        <v>45205</v>
      </c>
      <c r="B2853" s="9" t="s">
        <v>13290</v>
      </c>
      <c r="C2853" s="9" t="s">
        <v>6126</v>
      </c>
      <c r="D2853" s="11" t="s">
        <v>22</v>
      </c>
      <c r="E2853" s="9" t="s">
        <v>13291</v>
      </c>
      <c r="F2853" s="9" t="s">
        <v>13292</v>
      </c>
      <c r="G2853" s="11" t="s">
        <v>82</v>
      </c>
      <c r="H2853" s="11" t="s">
        <v>110</v>
      </c>
      <c r="I2853" s="11" t="s">
        <v>412</v>
      </c>
      <c r="J2853" s="11" t="s">
        <v>27</v>
      </c>
      <c r="K2853" s="11" t="s">
        <v>28</v>
      </c>
      <c r="L2853" s="11" t="s">
        <v>43</v>
      </c>
      <c r="M2853" s="9" t="s">
        <v>30</v>
      </c>
      <c r="N2853" s="9" t="s">
        <v>743</v>
      </c>
      <c r="O2853" s="11" t="s">
        <v>32</v>
      </c>
      <c r="P2853" s="11" t="s">
        <v>22</v>
      </c>
      <c r="Q2853" s="11" t="s">
        <v>13293</v>
      </c>
      <c r="R2853" s="11" t="s">
        <v>46</v>
      </c>
      <c r="S2853" s="9" t="s">
        <v>13294</v>
      </c>
      <c r="T2853" s="9" t="s">
        <v>13295</v>
      </c>
    </row>
    <row r="2854" customHeight="1" spans="1:20">
      <c r="A2854" s="10">
        <v>45205</v>
      </c>
      <c r="B2854" s="9" t="s">
        <v>13296</v>
      </c>
      <c r="C2854" s="9" t="s">
        <v>6126</v>
      </c>
      <c r="D2854" s="11" t="s">
        <v>22</v>
      </c>
      <c r="E2854" s="9" t="s">
        <v>13297</v>
      </c>
      <c r="F2854" s="9" t="s">
        <v>13298</v>
      </c>
      <c r="G2854" s="11" t="s">
        <v>41</v>
      </c>
      <c r="H2854" s="11" t="s">
        <v>22</v>
      </c>
      <c r="I2854" s="11" t="s">
        <v>293</v>
      </c>
      <c r="J2854" s="11" t="s">
        <v>27</v>
      </c>
      <c r="K2854" s="11" t="s">
        <v>28</v>
      </c>
      <c r="L2854" s="11" t="s">
        <v>43</v>
      </c>
      <c r="M2854" s="9" t="s">
        <v>30</v>
      </c>
      <c r="N2854" s="9" t="s">
        <v>743</v>
      </c>
      <c r="O2854" s="11" t="s">
        <v>32</v>
      </c>
      <c r="P2854" s="11" t="s">
        <v>22</v>
      </c>
      <c r="Q2854" s="11" t="s">
        <v>13299</v>
      </c>
      <c r="R2854" s="11" t="s">
        <v>46</v>
      </c>
      <c r="S2854" s="9" t="s">
        <v>13300</v>
      </c>
      <c r="T2854" s="9" t="s">
        <v>13301</v>
      </c>
    </row>
    <row r="2855" customHeight="1" spans="1:20">
      <c r="A2855" s="10">
        <v>45205</v>
      </c>
      <c r="B2855" s="9" t="s">
        <v>13302</v>
      </c>
      <c r="C2855" s="9" t="s">
        <v>6126</v>
      </c>
      <c r="D2855" s="11" t="s">
        <v>22</v>
      </c>
      <c r="E2855" s="9" t="s">
        <v>13303</v>
      </c>
      <c r="F2855" s="9" t="s">
        <v>13304</v>
      </c>
      <c r="G2855" s="11" t="s">
        <v>82</v>
      </c>
      <c r="H2855" s="11" t="s">
        <v>22</v>
      </c>
      <c r="I2855" s="11" t="s">
        <v>149</v>
      </c>
      <c r="J2855" s="11" t="s">
        <v>27</v>
      </c>
      <c r="K2855" s="11" t="s">
        <v>28</v>
      </c>
      <c r="L2855" s="11" t="s">
        <v>43</v>
      </c>
      <c r="M2855" s="9" t="s">
        <v>44</v>
      </c>
      <c r="N2855" s="9" t="s">
        <v>743</v>
      </c>
      <c r="O2855" s="11" t="s">
        <v>32</v>
      </c>
      <c r="P2855" s="11" t="s">
        <v>22</v>
      </c>
      <c r="Q2855" s="11" t="s">
        <v>13305</v>
      </c>
      <c r="R2855" s="11" t="s">
        <v>46</v>
      </c>
      <c r="S2855" s="9" t="s">
        <v>13306</v>
      </c>
      <c r="T2855" s="9" t="s">
        <v>13307</v>
      </c>
    </row>
    <row r="2856" customHeight="1" spans="1:20">
      <c r="A2856" s="10">
        <v>45205</v>
      </c>
      <c r="B2856" s="9" t="s">
        <v>13308</v>
      </c>
      <c r="C2856" s="9" t="s">
        <v>6126</v>
      </c>
      <c r="D2856" s="11" t="s">
        <v>22</v>
      </c>
      <c r="E2856" s="9" t="s">
        <v>13309</v>
      </c>
      <c r="F2856" s="9" t="s">
        <v>13310</v>
      </c>
      <c r="G2856" s="11" t="s">
        <v>247</v>
      </c>
      <c r="H2856" s="11" t="s">
        <v>22</v>
      </c>
      <c r="I2856" s="11" t="s">
        <v>299</v>
      </c>
      <c r="J2856" s="11" t="s">
        <v>27</v>
      </c>
      <c r="K2856" s="11" t="s">
        <v>28</v>
      </c>
      <c r="L2856" s="11" t="s">
        <v>43</v>
      </c>
      <c r="M2856" s="9" t="s">
        <v>30</v>
      </c>
      <c r="N2856" s="9" t="s">
        <v>743</v>
      </c>
      <c r="O2856" s="11" t="s">
        <v>32</v>
      </c>
      <c r="P2856" s="11" t="s">
        <v>22</v>
      </c>
      <c r="Q2856" s="11" t="s">
        <v>13311</v>
      </c>
      <c r="R2856" s="11" t="s">
        <v>46</v>
      </c>
      <c r="S2856" s="9" t="s">
        <v>13312</v>
      </c>
      <c r="T2856" s="9" t="s">
        <v>13313</v>
      </c>
    </row>
    <row r="2857" customHeight="1" spans="1:20">
      <c r="A2857" s="10">
        <v>45205</v>
      </c>
      <c r="B2857" s="9" t="s">
        <v>13314</v>
      </c>
      <c r="C2857" s="9" t="s">
        <v>6126</v>
      </c>
      <c r="D2857" s="11" t="s">
        <v>22</v>
      </c>
      <c r="E2857" s="9" t="s">
        <v>13315</v>
      </c>
      <c r="F2857" s="9" t="s">
        <v>13316</v>
      </c>
      <c r="G2857" s="11" t="s">
        <v>82</v>
      </c>
      <c r="H2857" s="11" t="s">
        <v>22</v>
      </c>
      <c r="I2857" s="11" t="s">
        <v>412</v>
      </c>
      <c r="J2857" s="11" t="s">
        <v>27</v>
      </c>
      <c r="K2857" s="11" t="s">
        <v>28</v>
      </c>
      <c r="L2857" s="11" t="s">
        <v>43</v>
      </c>
      <c r="M2857" s="9" t="s">
        <v>30</v>
      </c>
      <c r="N2857" s="9" t="s">
        <v>743</v>
      </c>
      <c r="O2857" s="11" t="s">
        <v>32</v>
      </c>
      <c r="P2857" s="11" t="s">
        <v>22</v>
      </c>
      <c r="Q2857" s="11" t="s">
        <v>13317</v>
      </c>
      <c r="R2857" s="11" t="s">
        <v>46</v>
      </c>
      <c r="S2857" s="9" t="s">
        <v>13318</v>
      </c>
      <c r="T2857" s="9" t="s">
        <v>13319</v>
      </c>
    </row>
    <row r="2858" customHeight="1" spans="1:20">
      <c r="A2858" s="10">
        <v>45205</v>
      </c>
      <c r="B2858" s="9" t="s">
        <v>13320</v>
      </c>
      <c r="C2858" s="9" t="s">
        <v>6126</v>
      </c>
      <c r="D2858" s="11" t="s">
        <v>22</v>
      </c>
      <c r="E2858" s="9" t="s">
        <v>13321</v>
      </c>
      <c r="F2858" s="9" t="s">
        <v>13322</v>
      </c>
      <c r="G2858" s="11" t="s">
        <v>82</v>
      </c>
      <c r="H2858" s="11" t="s">
        <v>22</v>
      </c>
      <c r="I2858" s="11" t="s">
        <v>412</v>
      </c>
      <c r="J2858" s="11" t="s">
        <v>27</v>
      </c>
      <c r="K2858" s="11" t="s">
        <v>28</v>
      </c>
      <c r="L2858" s="11" t="s">
        <v>43</v>
      </c>
      <c r="M2858" s="9" t="s">
        <v>44</v>
      </c>
      <c r="N2858" s="9" t="s">
        <v>743</v>
      </c>
      <c r="O2858" s="11" t="s">
        <v>32</v>
      </c>
      <c r="P2858" s="11" t="s">
        <v>22</v>
      </c>
      <c r="Q2858" s="11" t="s">
        <v>13323</v>
      </c>
      <c r="R2858" s="11" t="s">
        <v>46</v>
      </c>
      <c r="S2858" s="9" t="s">
        <v>13324</v>
      </c>
      <c r="T2858" s="9" t="s">
        <v>13325</v>
      </c>
    </row>
    <row r="2859" customHeight="1" spans="1:20">
      <c r="A2859" s="10">
        <v>45205</v>
      </c>
      <c r="B2859" s="9" t="s">
        <v>13326</v>
      </c>
      <c r="C2859" s="9" t="s">
        <v>6126</v>
      </c>
      <c r="D2859" s="11" t="s">
        <v>22</v>
      </c>
      <c r="E2859" s="9" t="s">
        <v>13327</v>
      </c>
      <c r="F2859" s="9" t="s">
        <v>13328</v>
      </c>
      <c r="G2859" s="11" t="s">
        <v>82</v>
      </c>
      <c r="H2859" s="11" t="s">
        <v>22</v>
      </c>
      <c r="I2859" s="11" t="s">
        <v>299</v>
      </c>
      <c r="J2859" s="11" t="s">
        <v>27</v>
      </c>
      <c r="K2859" s="11" t="s">
        <v>28</v>
      </c>
      <c r="L2859" s="11" t="s">
        <v>43</v>
      </c>
      <c r="M2859" s="9" t="s">
        <v>44</v>
      </c>
      <c r="N2859" s="9" t="s">
        <v>743</v>
      </c>
      <c r="O2859" s="11" t="s">
        <v>32</v>
      </c>
      <c r="P2859" s="11" t="s">
        <v>22</v>
      </c>
      <c r="Q2859" s="11" t="s">
        <v>13329</v>
      </c>
      <c r="R2859" s="11" t="s">
        <v>46</v>
      </c>
      <c r="S2859" s="9" t="s">
        <v>13330</v>
      </c>
      <c r="T2859" s="9" t="s">
        <v>13331</v>
      </c>
    </row>
    <row r="2860" customHeight="1" spans="1:20">
      <c r="A2860" s="10">
        <v>45205</v>
      </c>
      <c r="B2860" s="9" t="s">
        <v>13332</v>
      </c>
      <c r="C2860" s="9" t="s">
        <v>7120</v>
      </c>
      <c r="D2860" s="11" t="s">
        <v>22</v>
      </c>
      <c r="E2860" s="9" t="s">
        <v>13333</v>
      </c>
      <c r="F2860" s="9" t="s">
        <v>13334</v>
      </c>
      <c r="G2860" s="11" t="s">
        <v>82</v>
      </c>
      <c r="H2860" s="11" t="s">
        <v>22</v>
      </c>
      <c r="I2860" s="11" t="s">
        <v>576</v>
      </c>
      <c r="J2860" s="11" t="s">
        <v>27</v>
      </c>
      <c r="K2860" s="11" t="s">
        <v>28</v>
      </c>
      <c r="L2860" s="11" t="s">
        <v>43</v>
      </c>
      <c r="M2860" s="9" t="s">
        <v>44</v>
      </c>
      <c r="N2860" s="9" t="s">
        <v>31</v>
      </c>
      <c r="O2860" s="11" t="s">
        <v>32</v>
      </c>
      <c r="P2860" s="11" t="s">
        <v>22</v>
      </c>
      <c r="Q2860" s="11" t="s">
        <v>13335</v>
      </c>
      <c r="R2860" s="11" t="s">
        <v>46</v>
      </c>
      <c r="S2860" s="9" t="s">
        <v>13336</v>
      </c>
      <c r="T2860" s="9" t="s">
        <v>13337</v>
      </c>
    </row>
    <row r="2861" customHeight="1" spans="1:20">
      <c r="A2861" s="10">
        <v>45205</v>
      </c>
      <c r="B2861" s="9" t="s">
        <v>13338</v>
      </c>
      <c r="C2861" s="9" t="s">
        <v>7120</v>
      </c>
      <c r="D2861" s="11" t="s">
        <v>22</v>
      </c>
      <c r="E2861" s="9" t="s">
        <v>13339</v>
      </c>
      <c r="F2861" s="9" t="s">
        <v>13340</v>
      </c>
      <c r="G2861" s="11" t="s">
        <v>82</v>
      </c>
      <c r="H2861" s="11" t="s">
        <v>22</v>
      </c>
      <c r="I2861" s="11" t="s">
        <v>131</v>
      </c>
      <c r="J2861" s="11" t="s">
        <v>27</v>
      </c>
      <c r="K2861" s="11" t="s">
        <v>28</v>
      </c>
      <c r="L2861" s="11" t="s">
        <v>43</v>
      </c>
      <c r="M2861" s="9" t="s">
        <v>44</v>
      </c>
      <c r="N2861" s="9" t="s">
        <v>31</v>
      </c>
      <c r="O2861" s="11" t="s">
        <v>32</v>
      </c>
      <c r="P2861" s="11" t="s">
        <v>22</v>
      </c>
      <c r="Q2861" s="11" t="s">
        <v>13341</v>
      </c>
      <c r="R2861" s="11" t="s">
        <v>46</v>
      </c>
      <c r="S2861" s="9" t="s">
        <v>13342</v>
      </c>
      <c r="T2861" s="9" t="s">
        <v>13343</v>
      </c>
    </row>
    <row r="2862" customHeight="1" spans="1:20">
      <c r="A2862" s="10">
        <v>45205</v>
      </c>
      <c r="B2862" s="9" t="s">
        <v>13344</v>
      </c>
      <c r="C2862" s="9" t="s">
        <v>204</v>
      </c>
      <c r="D2862" s="11" t="s">
        <v>22</v>
      </c>
      <c r="E2862" s="9" t="s">
        <v>13345</v>
      </c>
      <c r="F2862" s="9" t="s">
        <v>13346</v>
      </c>
      <c r="G2862" s="11" t="s">
        <v>41</v>
      </c>
      <c r="H2862" s="11" t="s">
        <v>22</v>
      </c>
      <c r="I2862" s="11" t="s">
        <v>117</v>
      </c>
      <c r="J2862" s="11" t="s">
        <v>27</v>
      </c>
      <c r="K2862" s="11" t="s">
        <v>28</v>
      </c>
      <c r="L2862" s="11" t="s">
        <v>43</v>
      </c>
      <c r="M2862" s="9" t="s">
        <v>30</v>
      </c>
      <c r="N2862" s="9" t="s">
        <v>208</v>
      </c>
      <c r="O2862" s="11" t="s">
        <v>32</v>
      </c>
      <c r="P2862" s="11" t="s">
        <v>22</v>
      </c>
      <c r="Q2862" s="11" t="s">
        <v>13347</v>
      </c>
      <c r="R2862" s="11" t="s">
        <v>56</v>
      </c>
      <c r="S2862" s="9" t="s">
        <v>13348</v>
      </c>
      <c r="T2862" s="9" t="s">
        <v>22</v>
      </c>
    </row>
    <row r="2863" customHeight="1" spans="1:20">
      <c r="A2863" s="10">
        <v>45205</v>
      </c>
      <c r="B2863" s="9" t="s">
        <v>13349</v>
      </c>
      <c r="C2863" s="9" t="s">
        <v>204</v>
      </c>
      <c r="D2863" s="11" t="s">
        <v>22</v>
      </c>
      <c r="E2863" s="9" t="s">
        <v>13350</v>
      </c>
      <c r="F2863" s="9" t="s">
        <v>13351</v>
      </c>
      <c r="G2863" s="11" t="s">
        <v>336</v>
      </c>
      <c r="H2863" s="11" t="s">
        <v>22</v>
      </c>
      <c r="I2863" s="11" t="s">
        <v>175</v>
      </c>
      <c r="J2863" s="11" t="s">
        <v>27</v>
      </c>
      <c r="K2863" s="11" t="s">
        <v>28</v>
      </c>
      <c r="L2863" s="11" t="s">
        <v>43</v>
      </c>
      <c r="M2863" s="9" t="s">
        <v>30</v>
      </c>
      <c r="N2863" s="9" t="s">
        <v>208</v>
      </c>
      <c r="O2863" s="11" t="s">
        <v>32</v>
      </c>
      <c r="P2863" s="11" t="s">
        <v>22</v>
      </c>
      <c r="Q2863" s="11" t="s">
        <v>13352</v>
      </c>
      <c r="R2863" s="11" t="s">
        <v>56</v>
      </c>
      <c r="S2863" s="9" t="s">
        <v>13353</v>
      </c>
      <c r="T2863" s="9" t="s">
        <v>22</v>
      </c>
    </row>
    <row r="2864" customHeight="1" spans="1:20">
      <c r="A2864" s="10">
        <v>45205</v>
      </c>
      <c r="B2864" s="9" t="s">
        <v>13354</v>
      </c>
      <c r="C2864" s="9" t="s">
        <v>204</v>
      </c>
      <c r="D2864" s="11" t="s">
        <v>22</v>
      </c>
      <c r="E2864" s="9" t="s">
        <v>13355</v>
      </c>
      <c r="F2864" s="9" t="s">
        <v>13356</v>
      </c>
      <c r="G2864" s="11" t="s">
        <v>82</v>
      </c>
      <c r="H2864" s="11" t="s">
        <v>22</v>
      </c>
      <c r="I2864" s="11" t="s">
        <v>104</v>
      </c>
      <c r="J2864" s="11" t="s">
        <v>27</v>
      </c>
      <c r="K2864" s="11" t="s">
        <v>28</v>
      </c>
      <c r="L2864" s="11" t="s">
        <v>43</v>
      </c>
      <c r="M2864" s="9" t="s">
        <v>44</v>
      </c>
      <c r="N2864" s="9" t="s">
        <v>208</v>
      </c>
      <c r="O2864" s="11" t="s">
        <v>32</v>
      </c>
      <c r="P2864" s="11" t="s">
        <v>22</v>
      </c>
      <c r="Q2864" s="11" t="s">
        <v>13357</v>
      </c>
      <c r="R2864" s="11" t="s">
        <v>56</v>
      </c>
      <c r="S2864" s="9" t="s">
        <v>13358</v>
      </c>
      <c r="T2864" s="9" t="s">
        <v>22</v>
      </c>
    </row>
    <row r="2865" customHeight="1" spans="1:20">
      <c r="A2865" s="10">
        <v>45205</v>
      </c>
      <c r="B2865" s="9" t="s">
        <v>13359</v>
      </c>
      <c r="C2865" s="9" t="s">
        <v>204</v>
      </c>
      <c r="D2865" s="11" t="s">
        <v>22</v>
      </c>
      <c r="E2865" s="9" t="s">
        <v>13360</v>
      </c>
      <c r="F2865" s="9" t="s">
        <v>13361</v>
      </c>
      <c r="G2865" s="11" t="s">
        <v>53</v>
      </c>
      <c r="H2865" s="11" t="s">
        <v>22</v>
      </c>
      <c r="I2865" s="11" t="s">
        <v>384</v>
      </c>
      <c r="J2865" s="11" t="s">
        <v>27</v>
      </c>
      <c r="K2865" s="11" t="s">
        <v>28</v>
      </c>
      <c r="L2865" s="11" t="s">
        <v>43</v>
      </c>
      <c r="M2865" s="9" t="s">
        <v>30</v>
      </c>
      <c r="N2865" s="9" t="s">
        <v>208</v>
      </c>
      <c r="O2865" s="11" t="s">
        <v>32</v>
      </c>
      <c r="P2865" s="11" t="s">
        <v>22</v>
      </c>
      <c r="Q2865" s="11" t="s">
        <v>13362</v>
      </c>
      <c r="R2865" s="11" t="s">
        <v>56</v>
      </c>
      <c r="S2865" s="9" t="s">
        <v>13363</v>
      </c>
      <c r="T2865" s="9" t="s">
        <v>22</v>
      </c>
    </row>
    <row r="2866" customHeight="1" spans="1:20">
      <c r="A2866" s="10">
        <v>45205</v>
      </c>
      <c r="B2866" s="9" t="s">
        <v>13364</v>
      </c>
      <c r="C2866" s="9" t="s">
        <v>204</v>
      </c>
      <c r="D2866" s="11" t="s">
        <v>22</v>
      </c>
      <c r="E2866" s="9" t="s">
        <v>13365</v>
      </c>
      <c r="F2866" s="9" t="s">
        <v>13366</v>
      </c>
      <c r="G2866" s="11" t="s">
        <v>41</v>
      </c>
      <c r="H2866" s="11" t="s">
        <v>22</v>
      </c>
      <c r="I2866" s="11" t="s">
        <v>384</v>
      </c>
      <c r="J2866" s="11" t="s">
        <v>27</v>
      </c>
      <c r="K2866" s="11" t="s">
        <v>28</v>
      </c>
      <c r="L2866" s="11" t="s">
        <v>43</v>
      </c>
      <c r="M2866" s="9" t="s">
        <v>44</v>
      </c>
      <c r="N2866" s="9" t="s">
        <v>208</v>
      </c>
      <c r="O2866" s="11" t="s">
        <v>32</v>
      </c>
      <c r="P2866" s="11" t="s">
        <v>22</v>
      </c>
      <c r="Q2866" s="11" t="s">
        <v>13367</v>
      </c>
      <c r="R2866" s="11" t="s">
        <v>56</v>
      </c>
      <c r="S2866" s="9" t="s">
        <v>13368</v>
      </c>
      <c r="T2866" s="9" t="s">
        <v>22</v>
      </c>
    </row>
    <row r="2867" customHeight="1" spans="1:20">
      <c r="A2867" s="10">
        <v>45205</v>
      </c>
      <c r="B2867" s="9" t="s">
        <v>13369</v>
      </c>
      <c r="C2867" s="9" t="s">
        <v>204</v>
      </c>
      <c r="D2867" s="11" t="s">
        <v>22</v>
      </c>
      <c r="E2867" s="9" t="s">
        <v>13370</v>
      </c>
      <c r="F2867" s="9" t="s">
        <v>13371</v>
      </c>
      <c r="G2867" s="11" t="s">
        <v>53</v>
      </c>
      <c r="H2867" s="11" t="s">
        <v>22</v>
      </c>
      <c r="I2867" s="11" t="s">
        <v>54</v>
      </c>
      <c r="J2867" s="11" t="s">
        <v>27</v>
      </c>
      <c r="K2867" s="11" t="s">
        <v>28</v>
      </c>
      <c r="L2867" s="11" t="s">
        <v>43</v>
      </c>
      <c r="M2867" s="9" t="s">
        <v>44</v>
      </c>
      <c r="N2867" s="9" t="s">
        <v>208</v>
      </c>
      <c r="O2867" s="11" t="s">
        <v>32</v>
      </c>
      <c r="P2867" s="11" t="s">
        <v>22</v>
      </c>
      <c r="Q2867" s="11" t="s">
        <v>13372</v>
      </c>
      <c r="R2867" s="11" t="s">
        <v>56</v>
      </c>
      <c r="S2867" s="9" t="s">
        <v>13373</v>
      </c>
      <c r="T2867" s="9" t="s">
        <v>22</v>
      </c>
    </row>
    <row r="2868" customHeight="1" spans="1:20">
      <c r="A2868" s="10">
        <v>45205</v>
      </c>
      <c r="B2868" s="9" t="s">
        <v>13374</v>
      </c>
      <c r="C2868" s="9" t="s">
        <v>204</v>
      </c>
      <c r="D2868" s="11" t="s">
        <v>22</v>
      </c>
      <c r="E2868" s="9" t="s">
        <v>13375</v>
      </c>
      <c r="F2868" s="9" t="s">
        <v>13376</v>
      </c>
      <c r="G2868" s="11" t="s">
        <v>82</v>
      </c>
      <c r="H2868" s="11" t="s">
        <v>22</v>
      </c>
      <c r="I2868" s="11" t="s">
        <v>576</v>
      </c>
      <c r="J2868" s="11" t="s">
        <v>27</v>
      </c>
      <c r="K2868" s="11" t="s">
        <v>28</v>
      </c>
      <c r="L2868" s="11" t="s">
        <v>43</v>
      </c>
      <c r="M2868" s="9" t="s">
        <v>44</v>
      </c>
      <c r="N2868" s="9" t="s">
        <v>208</v>
      </c>
      <c r="O2868" s="11" t="s">
        <v>32</v>
      </c>
      <c r="P2868" s="11" t="s">
        <v>22</v>
      </c>
      <c r="Q2868" s="11" t="s">
        <v>13377</v>
      </c>
      <c r="R2868" s="11" t="s">
        <v>56</v>
      </c>
      <c r="S2868" s="9" t="s">
        <v>13378</v>
      </c>
      <c r="T2868" s="9" t="s">
        <v>22</v>
      </c>
    </row>
    <row r="2869" customHeight="1" spans="1:20">
      <c r="A2869" s="10">
        <v>45205</v>
      </c>
      <c r="B2869" s="9" t="s">
        <v>13379</v>
      </c>
      <c r="C2869" s="9" t="s">
        <v>204</v>
      </c>
      <c r="D2869" s="11" t="s">
        <v>22</v>
      </c>
      <c r="E2869" s="9" t="s">
        <v>13380</v>
      </c>
      <c r="F2869" s="9" t="s">
        <v>13381</v>
      </c>
      <c r="G2869" s="11" t="s">
        <v>130</v>
      </c>
      <c r="H2869" s="11" t="s">
        <v>22</v>
      </c>
      <c r="I2869" s="11" t="s">
        <v>75</v>
      </c>
      <c r="J2869" s="11" t="s">
        <v>27</v>
      </c>
      <c r="K2869" s="11" t="s">
        <v>28</v>
      </c>
      <c r="L2869" s="11" t="s">
        <v>43</v>
      </c>
      <c r="M2869" s="9" t="s">
        <v>30</v>
      </c>
      <c r="N2869" s="9" t="s">
        <v>208</v>
      </c>
      <c r="O2869" s="11" t="s">
        <v>32</v>
      </c>
      <c r="P2869" s="11" t="s">
        <v>22</v>
      </c>
      <c r="Q2869" s="11" t="s">
        <v>13382</v>
      </c>
      <c r="R2869" s="11" t="s">
        <v>56</v>
      </c>
      <c r="S2869" s="9" t="s">
        <v>13383</v>
      </c>
      <c r="T2869" s="9" t="s">
        <v>22</v>
      </c>
    </row>
    <row r="2870" customHeight="1" spans="1:20">
      <c r="A2870" s="10">
        <v>45205</v>
      </c>
      <c r="B2870" s="9" t="s">
        <v>13384</v>
      </c>
      <c r="C2870" s="9" t="s">
        <v>204</v>
      </c>
      <c r="D2870" s="11" t="s">
        <v>22</v>
      </c>
      <c r="E2870" s="9" t="s">
        <v>13385</v>
      </c>
      <c r="F2870" s="9" t="s">
        <v>13386</v>
      </c>
      <c r="G2870" s="11" t="s">
        <v>336</v>
      </c>
      <c r="H2870" s="11" t="s">
        <v>148</v>
      </c>
      <c r="I2870" s="11" t="s">
        <v>54</v>
      </c>
      <c r="J2870" s="11" t="s">
        <v>27</v>
      </c>
      <c r="K2870" s="11" t="s">
        <v>28</v>
      </c>
      <c r="L2870" s="11" t="s">
        <v>43</v>
      </c>
      <c r="M2870" s="9" t="s">
        <v>44</v>
      </c>
      <c r="N2870" s="9" t="s">
        <v>208</v>
      </c>
      <c r="O2870" s="11" t="s">
        <v>32</v>
      </c>
      <c r="P2870" s="11" t="s">
        <v>22</v>
      </c>
      <c r="Q2870" s="11" t="s">
        <v>13387</v>
      </c>
      <c r="R2870" s="11" t="s">
        <v>56</v>
      </c>
      <c r="S2870" s="9" t="s">
        <v>13388</v>
      </c>
      <c r="T2870" s="9" t="s">
        <v>22</v>
      </c>
    </row>
    <row r="2871" customHeight="1" spans="1:20">
      <c r="A2871" s="10">
        <v>45205</v>
      </c>
      <c r="B2871" s="9" t="s">
        <v>13389</v>
      </c>
      <c r="C2871" s="9" t="s">
        <v>204</v>
      </c>
      <c r="D2871" s="11" t="s">
        <v>22</v>
      </c>
      <c r="E2871" s="9" t="s">
        <v>13390</v>
      </c>
      <c r="F2871" s="9" t="s">
        <v>13391</v>
      </c>
      <c r="G2871" s="11" t="s">
        <v>336</v>
      </c>
      <c r="H2871" s="11" t="s">
        <v>22</v>
      </c>
      <c r="I2871" s="11" t="s">
        <v>175</v>
      </c>
      <c r="J2871" s="11" t="s">
        <v>27</v>
      </c>
      <c r="K2871" s="11" t="s">
        <v>28</v>
      </c>
      <c r="L2871" s="11" t="s">
        <v>43</v>
      </c>
      <c r="M2871" s="9" t="s">
        <v>44</v>
      </c>
      <c r="N2871" s="9" t="s">
        <v>208</v>
      </c>
      <c r="O2871" s="11" t="s">
        <v>32</v>
      </c>
      <c r="P2871" s="11" t="s">
        <v>22</v>
      </c>
      <c r="Q2871" s="11" t="s">
        <v>13392</v>
      </c>
      <c r="R2871" s="11" t="s">
        <v>56</v>
      </c>
      <c r="S2871" s="9" t="s">
        <v>13393</v>
      </c>
      <c r="T2871" s="9" t="s">
        <v>22</v>
      </c>
    </row>
    <row r="2872" customHeight="1" spans="1:20">
      <c r="A2872" s="10">
        <v>45205</v>
      </c>
      <c r="B2872" s="9" t="s">
        <v>13394</v>
      </c>
      <c r="C2872" s="9" t="s">
        <v>204</v>
      </c>
      <c r="D2872" s="11" t="s">
        <v>22</v>
      </c>
      <c r="E2872" s="9" t="s">
        <v>13395</v>
      </c>
      <c r="F2872" s="9" t="s">
        <v>13396</v>
      </c>
      <c r="G2872" s="11" t="s">
        <v>130</v>
      </c>
      <c r="H2872" s="11" t="s">
        <v>22</v>
      </c>
      <c r="I2872" s="11" t="s">
        <v>54</v>
      </c>
      <c r="J2872" s="11" t="s">
        <v>27</v>
      </c>
      <c r="K2872" s="11" t="s">
        <v>28</v>
      </c>
      <c r="L2872" s="11" t="s">
        <v>43</v>
      </c>
      <c r="M2872" s="9" t="s">
        <v>30</v>
      </c>
      <c r="N2872" s="9" t="s">
        <v>208</v>
      </c>
      <c r="O2872" s="11" t="s">
        <v>32</v>
      </c>
      <c r="P2872" s="11" t="s">
        <v>22</v>
      </c>
      <c r="Q2872" s="11" t="s">
        <v>13397</v>
      </c>
      <c r="R2872" s="11" t="s">
        <v>56</v>
      </c>
      <c r="S2872" s="9" t="s">
        <v>13398</v>
      </c>
      <c r="T2872" s="9" t="s">
        <v>22</v>
      </c>
    </row>
    <row r="2873" customHeight="1" spans="1:20">
      <c r="A2873" s="10">
        <v>45205</v>
      </c>
      <c r="B2873" s="9" t="s">
        <v>13399</v>
      </c>
      <c r="C2873" s="9" t="s">
        <v>204</v>
      </c>
      <c r="D2873" s="11" t="s">
        <v>22</v>
      </c>
      <c r="E2873" s="9" t="s">
        <v>13400</v>
      </c>
      <c r="F2873" s="9" t="s">
        <v>13401</v>
      </c>
      <c r="G2873" s="11" t="s">
        <v>130</v>
      </c>
      <c r="H2873" s="11" t="s">
        <v>22</v>
      </c>
      <c r="I2873" s="11" t="s">
        <v>70</v>
      </c>
      <c r="J2873" s="11" t="s">
        <v>27</v>
      </c>
      <c r="K2873" s="11" t="s">
        <v>28</v>
      </c>
      <c r="L2873" s="11" t="s">
        <v>43</v>
      </c>
      <c r="M2873" s="9" t="s">
        <v>30</v>
      </c>
      <c r="N2873" s="9" t="s">
        <v>208</v>
      </c>
      <c r="O2873" s="11" t="s">
        <v>32</v>
      </c>
      <c r="P2873" s="11" t="s">
        <v>22</v>
      </c>
      <c r="Q2873" s="11" t="s">
        <v>13402</v>
      </c>
      <c r="R2873" s="11" t="s">
        <v>56</v>
      </c>
      <c r="S2873" s="9" t="s">
        <v>13403</v>
      </c>
      <c r="T2873" s="9" t="s">
        <v>22</v>
      </c>
    </row>
    <row r="2874" customHeight="1" spans="1:20">
      <c r="A2874" s="10">
        <v>45205</v>
      </c>
      <c r="B2874" s="9" t="s">
        <v>13404</v>
      </c>
      <c r="C2874" s="9" t="s">
        <v>274</v>
      </c>
      <c r="D2874" s="11" t="s">
        <v>22</v>
      </c>
      <c r="E2874" s="9" t="s">
        <v>13405</v>
      </c>
      <c r="F2874" s="9" t="s">
        <v>13406</v>
      </c>
      <c r="G2874" s="11" t="s">
        <v>130</v>
      </c>
      <c r="H2874" s="11" t="s">
        <v>22</v>
      </c>
      <c r="I2874" s="11" t="s">
        <v>75</v>
      </c>
      <c r="J2874" s="11" t="s">
        <v>27</v>
      </c>
      <c r="K2874" s="11" t="s">
        <v>28</v>
      </c>
      <c r="L2874" s="11" t="s">
        <v>43</v>
      </c>
      <c r="M2874" s="9" t="s">
        <v>30</v>
      </c>
      <c r="N2874" s="9" t="s">
        <v>208</v>
      </c>
      <c r="O2874" s="11" t="s">
        <v>32</v>
      </c>
      <c r="P2874" s="11" t="s">
        <v>22</v>
      </c>
      <c r="Q2874" s="11" t="s">
        <v>13407</v>
      </c>
      <c r="R2874" s="11" t="s">
        <v>56</v>
      </c>
      <c r="S2874" s="9" t="s">
        <v>13408</v>
      </c>
      <c r="T2874" s="9" t="s">
        <v>22</v>
      </c>
    </row>
    <row r="2875" customHeight="1" spans="1:20">
      <c r="A2875" s="10">
        <v>45205</v>
      </c>
      <c r="B2875" s="9" t="s">
        <v>13409</v>
      </c>
      <c r="C2875" s="9" t="s">
        <v>204</v>
      </c>
      <c r="D2875" s="11" t="s">
        <v>22</v>
      </c>
      <c r="E2875" s="9" t="s">
        <v>13410</v>
      </c>
      <c r="F2875" s="9" t="s">
        <v>13411</v>
      </c>
      <c r="G2875" s="11" t="s">
        <v>336</v>
      </c>
      <c r="H2875" s="11" t="s">
        <v>22</v>
      </c>
      <c r="I2875" s="11" t="s">
        <v>912</v>
      </c>
      <c r="J2875" s="11" t="s">
        <v>27</v>
      </c>
      <c r="K2875" s="11" t="s">
        <v>28</v>
      </c>
      <c r="L2875" s="11" t="s">
        <v>43</v>
      </c>
      <c r="M2875" s="9" t="s">
        <v>44</v>
      </c>
      <c r="N2875" s="9" t="s">
        <v>208</v>
      </c>
      <c r="O2875" s="11" t="s">
        <v>32</v>
      </c>
      <c r="P2875" s="11" t="s">
        <v>22</v>
      </c>
      <c r="Q2875" s="11" t="s">
        <v>13412</v>
      </c>
      <c r="R2875" s="11" t="s">
        <v>56</v>
      </c>
      <c r="S2875" s="9" t="s">
        <v>13413</v>
      </c>
      <c r="T2875" s="9" t="s">
        <v>22</v>
      </c>
    </row>
    <row r="2876" customHeight="1" spans="1:20">
      <c r="A2876" s="10">
        <v>45205</v>
      </c>
      <c r="B2876" s="9" t="s">
        <v>13414</v>
      </c>
      <c r="C2876" s="9" t="s">
        <v>204</v>
      </c>
      <c r="D2876" s="11" t="s">
        <v>22</v>
      </c>
      <c r="E2876" s="9" t="s">
        <v>13415</v>
      </c>
      <c r="F2876" s="9" t="s">
        <v>13416</v>
      </c>
      <c r="G2876" s="11" t="s">
        <v>130</v>
      </c>
      <c r="H2876" s="11" t="s">
        <v>22</v>
      </c>
      <c r="I2876" s="11" t="s">
        <v>384</v>
      </c>
      <c r="J2876" s="11" t="s">
        <v>27</v>
      </c>
      <c r="K2876" s="11" t="s">
        <v>28</v>
      </c>
      <c r="L2876" s="11" t="s">
        <v>43</v>
      </c>
      <c r="M2876" s="9" t="s">
        <v>30</v>
      </c>
      <c r="N2876" s="9" t="s">
        <v>208</v>
      </c>
      <c r="O2876" s="11" t="s">
        <v>32</v>
      </c>
      <c r="P2876" s="11" t="s">
        <v>22</v>
      </c>
      <c r="Q2876" s="11" t="s">
        <v>13417</v>
      </c>
      <c r="R2876" s="11" t="s">
        <v>56</v>
      </c>
      <c r="S2876" s="9" t="s">
        <v>13418</v>
      </c>
      <c r="T2876" s="9" t="s">
        <v>22</v>
      </c>
    </row>
    <row r="2877" customHeight="1" spans="1:20">
      <c r="A2877" s="10">
        <v>45205</v>
      </c>
      <c r="B2877" s="9" t="s">
        <v>13419</v>
      </c>
      <c r="C2877" s="9" t="s">
        <v>204</v>
      </c>
      <c r="D2877" s="11" t="s">
        <v>22</v>
      </c>
      <c r="E2877" s="9" t="s">
        <v>13420</v>
      </c>
      <c r="F2877" s="9" t="s">
        <v>13421</v>
      </c>
      <c r="G2877" s="11" t="s">
        <v>82</v>
      </c>
      <c r="H2877" s="11" t="s">
        <v>22</v>
      </c>
      <c r="I2877" s="11" t="s">
        <v>293</v>
      </c>
      <c r="J2877" s="11" t="s">
        <v>27</v>
      </c>
      <c r="K2877" s="11" t="s">
        <v>28</v>
      </c>
      <c r="L2877" s="11" t="s">
        <v>43</v>
      </c>
      <c r="M2877" s="9" t="s">
        <v>44</v>
      </c>
      <c r="N2877" s="9" t="s">
        <v>208</v>
      </c>
      <c r="O2877" s="11" t="s">
        <v>32</v>
      </c>
      <c r="P2877" s="11" t="s">
        <v>22</v>
      </c>
      <c r="Q2877" s="11" t="s">
        <v>13422</v>
      </c>
      <c r="R2877" s="11" t="s">
        <v>56</v>
      </c>
      <c r="S2877" s="9" t="s">
        <v>13423</v>
      </c>
      <c r="T2877" s="9" t="s">
        <v>22</v>
      </c>
    </row>
    <row r="2878" customHeight="1" spans="1:20">
      <c r="A2878" s="10">
        <v>45205</v>
      </c>
      <c r="B2878" s="9" t="s">
        <v>13424</v>
      </c>
      <c r="C2878" s="9" t="s">
        <v>204</v>
      </c>
      <c r="D2878" s="11" t="s">
        <v>22</v>
      </c>
      <c r="E2878" s="9" t="s">
        <v>13425</v>
      </c>
      <c r="F2878" s="9" t="s">
        <v>13426</v>
      </c>
      <c r="G2878" s="11" t="s">
        <v>336</v>
      </c>
      <c r="H2878" s="11" t="s">
        <v>22</v>
      </c>
      <c r="I2878" s="11" t="s">
        <v>149</v>
      </c>
      <c r="J2878" s="11" t="s">
        <v>27</v>
      </c>
      <c r="K2878" s="11" t="s">
        <v>28</v>
      </c>
      <c r="L2878" s="11" t="s">
        <v>43</v>
      </c>
      <c r="M2878" s="9" t="s">
        <v>30</v>
      </c>
      <c r="N2878" s="9" t="s">
        <v>208</v>
      </c>
      <c r="O2878" s="11" t="s">
        <v>32</v>
      </c>
      <c r="P2878" s="11" t="s">
        <v>22</v>
      </c>
      <c r="Q2878" s="11" t="s">
        <v>13427</v>
      </c>
      <c r="R2878" s="11" t="s">
        <v>56</v>
      </c>
      <c r="S2878" s="9" t="s">
        <v>13428</v>
      </c>
      <c r="T2878" s="9" t="s">
        <v>22</v>
      </c>
    </row>
    <row r="2879" customHeight="1" spans="1:20">
      <c r="A2879" s="10">
        <v>45205</v>
      </c>
      <c r="B2879" s="9" t="s">
        <v>13429</v>
      </c>
      <c r="C2879" s="9" t="s">
        <v>274</v>
      </c>
      <c r="D2879" s="11" t="s">
        <v>22</v>
      </c>
      <c r="E2879" s="9" t="s">
        <v>13430</v>
      </c>
      <c r="F2879" s="9" t="s">
        <v>13431</v>
      </c>
      <c r="G2879" s="11" t="s">
        <v>53</v>
      </c>
      <c r="H2879" s="11" t="s">
        <v>22</v>
      </c>
      <c r="I2879" s="11" t="s">
        <v>277</v>
      </c>
      <c r="J2879" s="11" t="s">
        <v>27</v>
      </c>
      <c r="K2879" s="11" t="s">
        <v>28</v>
      </c>
      <c r="L2879" s="11" t="s">
        <v>43</v>
      </c>
      <c r="M2879" s="9" t="s">
        <v>30</v>
      </c>
      <c r="N2879" s="9" t="s">
        <v>208</v>
      </c>
      <c r="O2879" s="11" t="s">
        <v>32</v>
      </c>
      <c r="P2879" s="11" t="s">
        <v>22</v>
      </c>
      <c r="Q2879" s="11" t="s">
        <v>13432</v>
      </c>
      <c r="R2879" s="11" t="s">
        <v>56</v>
      </c>
      <c r="S2879" s="9" t="s">
        <v>13433</v>
      </c>
      <c r="T2879" s="9" t="s">
        <v>22</v>
      </c>
    </row>
    <row r="2880" customHeight="1" spans="1:20">
      <c r="A2880" s="10">
        <v>45205</v>
      </c>
      <c r="B2880" s="9" t="s">
        <v>13434</v>
      </c>
      <c r="C2880" s="9" t="s">
        <v>3870</v>
      </c>
      <c r="D2880" s="11" t="s">
        <v>22</v>
      </c>
      <c r="E2880" s="9" t="s">
        <v>13435</v>
      </c>
      <c r="F2880" s="9" t="s">
        <v>13436</v>
      </c>
      <c r="G2880" s="11" t="s">
        <v>41</v>
      </c>
      <c r="H2880" s="11" t="s">
        <v>22</v>
      </c>
      <c r="I2880" s="11" t="s">
        <v>26</v>
      </c>
      <c r="J2880" s="11" t="s">
        <v>27</v>
      </c>
      <c r="K2880" s="11" t="s">
        <v>76</v>
      </c>
      <c r="L2880" s="11" t="s">
        <v>29</v>
      </c>
      <c r="M2880" s="9" t="s">
        <v>30</v>
      </c>
      <c r="N2880" s="9" t="s">
        <v>31</v>
      </c>
      <c r="O2880" s="11" t="s">
        <v>32</v>
      </c>
      <c r="P2880" s="11" t="s">
        <v>22</v>
      </c>
      <c r="Q2880" s="11" t="s">
        <v>13437</v>
      </c>
      <c r="R2880" s="11" t="s">
        <v>34</v>
      </c>
      <c r="S2880" s="9" t="s">
        <v>13438</v>
      </c>
      <c r="T2880" s="9" t="s">
        <v>13439</v>
      </c>
    </row>
    <row r="2881" customHeight="1" spans="1:20">
      <c r="A2881" s="10">
        <v>45205</v>
      </c>
      <c r="B2881" s="9" t="s">
        <v>13440</v>
      </c>
      <c r="C2881" s="9" t="s">
        <v>2978</v>
      </c>
      <c r="D2881" s="11" t="s">
        <v>22</v>
      </c>
      <c r="E2881" s="9" t="s">
        <v>13441</v>
      </c>
      <c r="F2881" s="9" t="s">
        <v>13442</v>
      </c>
      <c r="G2881" s="11" t="s">
        <v>69</v>
      </c>
      <c r="H2881" s="11" t="s">
        <v>22</v>
      </c>
      <c r="I2881" s="11" t="s">
        <v>26</v>
      </c>
      <c r="J2881" s="11" t="s">
        <v>27</v>
      </c>
      <c r="K2881" s="11" t="s">
        <v>195</v>
      </c>
      <c r="L2881" s="11" t="s">
        <v>29</v>
      </c>
      <c r="M2881" s="9" t="s">
        <v>30</v>
      </c>
      <c r="N2881" s="9" t="s">
        <v>31</v>
      </c>
      <c r="O2881" s="11" t="s">
        <v>32</v>
      </c>
      <c r="P2881" s="11" t="s">
        <v>22</v>
      </c>
      <c r="Q2881" s="11" t="s">
        <v>13443</v>
      </c>
      <c r="R2881" s="11" t="s">
        <v>34</v>
      </c>
      <c r="S2881" s="9" t="s">
        <v>13444</v>
      </c>
      <c r="T2881" s="9" t="s">
        <v>13445</v>
      </c>
    </row>
    <row r="2882" customHeight="1" spans="1:20">
      <c r="A2882" s="10">
        <v>45205</v>
      </c>
      <c r="B2882" s="9" t="s">
        <v>13446</v>
      </c>
      <c r="C2882" s="9" t="s">
        <v>853</v>
      </c>
      <c r="D2882" s="11" t="s">
        <v>22</v>
      </c>
      <c r="E2882" s="9" t="s">
        <v>13447</v>
      </c>
      <c r="F2882" s="9" t="s">
        <v>12182</v>
      </c>
      <c r="G2882" s="11" t="s">
        <v>53</v>
      </c>
      <c r="H2882" s="11" t="s">
        <v>22</v>
      </c>
      <c r="I2882" s="11" t="s">
        <v>124</v>
      </c>
      <c r="J2882" s="11" t="s">
        <v>27</v>
      </c>
      <c r="K2882" s="11" t="s">
        <v>28</v>
      </c>
      <c r="L2882" s="11" t="s">
        <v>43</v>
      </c>
      <c r="M2882" s="9" t="s">
        <v>44</v>
      </c>
      <c r="N2882" s="9" t="s">
        <v>31</v>
      </c>
      <c r="O2882" s="11" t="s">
        <v>32</v>
      </c>
      <c r="P2882" s="11" t="s">
        <v>22</v>
      </c>
      <c r="Q2882" s="11" t="s">
        <v>13448</v>
      </c>
      <c r="R2882" s="11" t="s">
        <v>46</v>
      </c>
      <c r="S2882" s="9" t="s">
        <v>13449</v>
      </c>
      <c r="T2882" s="9" t="s">
        <v>13450</v>
      </c>
    </row>
    <row r="2883" customHeight="1" spans="1:20">
      <c r="A2883" s="10">
        <v>45205</v>
      </c>
      <c r="B2883" s="9" t="s">
        <v>13451</v>
      </c>
      <c r="C2883" s="9" t="s">
        <v>1475</v>
      </c>
      <c r="D2883" s="11" t="s">
        <v>22</v>
      </c>
      <c r="E2883" s="9" t="s">
        <v>13452</v>
      </c>
      <c r="F2883" s="9" t="s">
        <v>13453</v>
      </c>
      <c r="G2883" s="11" t="s">
        <v>69</v>
      </c>
      <c r="H2883" s="11" t="s">
        <v>22</v>
      </c>
      <c r="I2883" s="11" t="s">
        <v>131</v>
      </c>
      <c r="J2883" s="11" t="s">
        <v>27</v>
      </c>
      <c r="K2883" s="11" t="s">
        <v>76</v>
      </c>
      <c r="L2883" s="11" t="s">
        <v>43</v>
      </c>
      <c r="M2883" s="9" t="s">
        <v>30</v>
      </c>
      <c r="N2883" s="9" t="s">
        <v>31</v>
      </c>
      <c r="O2883" s="11" t="s">
        <v>32</v>
      </c>
      <c r="P2883" s="11" t="s">
        <v>22</v>
      </c>
      <c r="Q2883" s="11" t="s">
        <v>13454</v>
      </c>
      <c r="R2883" s="11" t="s">
        <v>46</v>
      </c>
      <c r="S2883" s="9" t="s">
        <v>13455</v>
      </c>
      <c r="T2883" s="9" t="s">
        <v>13456</v>
      </c>
    </row>
    <row r="2884" customHeight="1" spans="1:20">
      <c r="A2884" s="10">
        <v>45205</v>
      </c>
      <c r="B2884" s="9" t="s">
        <v>13457</v>
      </c>
      <c r="C2884" s="9" t="s">
        <v>79</v>
      </c>
      <c r="D2884" s="11" t="s">
        <v>22</v>
      </c>
      <c r="E2884" s="9" t="s">
        <v>13458</v>
      </c>
      <c r="F2884" s="9" t="s">
        <v>13459</v>
      </c>
      <c r="G2884" s="11" t="s">
        <v>130</v>
      </c>
      <c r="H2884" s="11" t="s">
        <v>22</v>
      </c>
      <c r="I2884" s="11" t="s">
        <v>97</v>
      </c>
      <c r="J2884" s="11" t="s">
        <v>27</v>
      </c>
      <c r="K2884" s="11" t="s">
        <v>28</v>
      </c>
      <c r="L2884" s="11" t="s">
        <v>43</v>
      </c>
      <c r="M2884" s="9" t="s">
        <v>30</v>
      </c>
      <c r="N2884" s="9" t="s">
        <v>31</v>
      </c>
      <c r="O2884" s="11" t="s">
        <v>32</v>
      </c>
      <c r="P2884" s="11" t="s">
        <v>22</v>
      </c>
      <c r="Q2884" s="11" t="s">
        <v>13460</v>
      </c>
      <c r="R2884" s="11" t="s">
        <v>46</v>
      </c>
      <c r="S2884" s="9" t="s">
        <v>13461</v>
      </c>
      <c r="T2884" s="9" t="s">
        <v>13462</v>
      </c>
    </row>
    <row r="2885" customHeight="1" spans="1:20">
      <c r="A2885" s="10">
        <v>45205</v>
      </c>
      <c r="B2885" s="9" t="s">
        <v>13463</v>
      </c>
      <c r="C2885" s="9" t="s">
        <v>1753</v>
      </c>
      <c r="D2885" s="11" t="s">
        <v>22</v>
      </c>
      <c r="E2885" s="9" t="s">
        <v>13464</v>
      </c>
      <c r="F2885" s="9" t="s">
        <v>13465</v>
      </c>
      <c r="G2885" s="11" t="s">
        <v>41</v>
      </c>
      <c r="H2885" s="11" t="s">
        <v>110</v>
      </c>
      <c r="I2885" s="11" t="s">
        <v>299</v>
      </c>
      <c r="J2885" s="11" t="s">
        <v>27</v>
      </c>
      <c r="K2885" s="11" t="s">
        <v>28</v>
      </c>
      <c r="L2885" s="11" t="s">
        <v>43</v>
      </c>
      <c r="M2885" s="9" t="s">
        <v>44</v>
      </c>
      <c r="N2885" s="9" t="s">
        <v>31</v>
      </c>
      <c r="O2885" s="11" t="s">
        <v>32</v>
      </c>
      <c r="P2885" s="11" t="s">
        <v>22</v>
      </c>
      <c r="Q2885" s="11" t="s">
        <v>13466</v>
      </c>
      <c r="R2885" s="11" t="s">
        <v>46</v>
      </c>
      <c r="S2885" s="9" t="s">
        <v>13467</v>
      </c>
      <c r="T2885" s="9" t="s">
        <v>13468</v>
      </c>
    </row>
    <row r="2886" customHeight="1" spans="1:20">
      <c r="A2886" s="10">
        <v>45205</v>
      </c>
      <c r="B2886" s="9" t="s">
        <v>13469</v>
      </c>
      <c r="C2886" s="9" t="s">
        <v>646</v>
      </c>
      <c r="D2886" s="11" t="s">
        <v>22</v>
      </c>
      <c r="E2886" s="9" t="s">
        <v>13470</v>
      </c>
      <c r="F2886" s="9" t="s">
        <v>13471</v>
      </c>
      <c r="G2886" s="11" t="s">
        <v>130</v>
      </c>
      <c r="H2886" s="11" t="s">
        <v>22</v>
      </c>
      <c r="I2886" s="11" t="s">
        <v>293</v>
      </c>
      <c r="J2886" s="11" t="s">
        <v>27</v>
      </c>
      <c r="K2886" s="11" t="s">
        <v>28</v>
      </c>
      <c r="L2886" s="11" t="s">
        <v>43</v>
      </c>
      <c r="M2886" s="9" t="s">
        <v>30</v>
      </c>
      <c r="N2886" s="9" t="s">
        <v>31</v>
      </c>
      <c r="O2886" s="11" t="s">
        <v>32</v>
      </c>
      <c r="P2886" s="11" t="s">
        <v>22</v>
      </c>
      <c r="Q2886" s="11" t="s">
        <v>13472</v>
      </c>
      <c r="R2886" s="11" t="s">
        <v>46</v>
      </c>
      <c r="S2886" s="9" t="s">
        <v>13473</v>
      </c>
      <c r="T2886" s="9" t="s">
        <v>13474</v>
      </c>
    </row>
    <row r="2887" customHeight="1" spans="1:20">
      <c r="A2887" s="10">
        <v>45205</v>
      </c>
      <c r="B2887" s="9" t="s">
        <v>13475</v>
      </c>
      <c r="C2887" s="9" t="s">
        <v>399</v>
      </c>
      <c r="D2887" s="11" t="s">
        <v>22</v>
      </c>
      <c r="E2887" s="9" t="s">
        <v>13476</v>
      </c>
      <c r="F2887" s="9" t="s">
        <v>13477</v>
      </c>
      <c r="G2887" s="11" t="s">
        <v>130</v>
      </c>
      <c r="H2887" s="11" t="s">
        <v>148</v>
      </c>
      <c r="I2887" s="11" t="s">
        <v>299</v>
      </c>
      <c r="J2887" s="11" t="s">
        <v>27</v>
      </c>
      <c r="K2887" s="11" t="s">
        <v>28</v>
      </c>
      <c r="L2887" s="11" t="s">
        <v>43</v>
      </c>
      <c r="M2887" s="9" t="s">
        <v>44</v>
      </c>
      <c r="N2887" s="9" t="s">
        <v>31</v>
      </c>
      <c r="O2887" s="11" t="s">
        <v>32</v>
      </c>
      <c r="P2887" s="11" t="s">
        <v>22</v>
      </c>
      <c r="Q2887" s="11" t="s">
        <v>13478</v>
      </c>
      <c r="R2887" s="11" t="s">
        <v>46</v>
      </c>
      <c r="S2887" s="9" t="s">
        <v>13479</v>
      </c>
      <c r="T2887" s="9" t="s">
        <v>13480</v>
      </c>
    </row>
    <row r="2888" customHeight="1" spans="1:20">
      <c r="A2888" s="10">
        <v>45205</v>
      </c>
      <c r="B2888" s="9" t="s">
        <v>13481</v>
      </c>
      <c r="C2888" s="9" t="s">
        <v>399</v>
      </c>
      <c r="D2888" s="11" t="s">
        <v>22</v>
      </c>
      <c r="E2888" s="9" t="s">
        <v>13482</v>
      </c>
      <c r="F2888" s="9" t="s">
        <v>13483</v>
      </c>
      <c r="G2888" s="11" t="s">
        <v>25</v>
      </c>
      <c r="H2888" s="11" t="s">
        <v>22</v>
      </c>
      <c r="I2888" s="11" t="s">
        <v>270</v>
      </c>
      <c r="J2888" s="11" t="s">
        <v>27</v>
      </c>
      <c r="K2888" s="11" t="s">
        <v>28</v>
      </c>
      <c r="L2888" s="11" t="s">
        <v>43</v>
      </c>
      <c r="M2888" s="9" t="s">
        <v>44</v>
      </c>
      <c r="N2888" s="9" t="s">
        <v>31</v>
      </c>
      <c r="O2888" s="11" t="s">
        <v>32</v>
      </c>
      <c r="P2888" s="11" t="s">
        <v>22</v>
      </c>
      <c r="Q2888" s="11" t="s">
        <v>13484</v>
      </c>
      <c r="R2888" s="11" t="s">
        <v>46</v>
      </c>
      <c r="S2888" s="9" t="s">
        <v>13485</v>
      </c>
      <c r="T2888" s="9" t="s">
        <v>13486</v>
      </c>
    </row>
    <row r="2889" customHeight="1" spans="1:20">
      <c r="A2889" s="10">
        <v>45205</v>
      </c>
      <c r="B2889" s="9" t="s">
        <v>13487</v>
      </c>
      <c r="C2889" s="9" t="s">
        <v>810</v>
      </c>
      <c r="D2889" s="11" t="s">
        <v>22</v>
      </c>
      <c r="E2889" s="9" t="s">
        <v>13488</v>
      </c>
      <c r="F2889" s="9" t="s">
        <v>13489</v>
      </c>
      <c r="G2889" s="11" t="s">
        <v>2152</v>
      </c>
      <c r="H2889" s="11" t="s">
        <v>22</v>
      </c>
      <c r="I2889" s="11" t="s">
        <v>270</v>
      </c>
      <c r="J2889" s="11" t="s">
        <v>27</v>
      </c>
      <c r="K2889" s="11" t="s">
        <v>76</v>
      </c>
      <c r="L2889" s="11" t="s">
        <v>43</v>
      </c>
      <c r="M2889" s="9" t="s">
        <v>30</v>
      </c>
      <c r="N2889" s="9" t="s">
        <v>31</v>
      </c>
      <c r="O2889" s="11" t="s">
        <v>32</v>
      </c>
      <c r="P2889" s="11" t="s">
        <v>22</v>
      </c>
      <c r="Q2889" s="11" t="s">
        <v>13490</v>
      </c>
      <c r="R2889" s="11" t="s">
        <v>46</v>
      </c>
      <c r="S2889" s="9" t="s">
        <v>13491</v>
      </c>
      <c r="T2889" s="9" t="s">
        <v>13492</v>
      </c>
    </row>
    <row r="2890" customHeight="1" spans="1:20">
      <c r="A2890" s="10">
        <v>45205</v>
      </c>
      <c r="B2890" s="9" t="s">
        <v>13493</v>
      </c>
      <c r="C2890" s="9" t="s">
        <v>824</v>
      </c>
      <c r="D2890" s="11" t="s">
        <v>22</v>
      </c>
      <c r="E2890" s="9" t="s">
        <v>13494</v>
      </c>
      <c r="F2890" s="9" t="s">
        <v>13495</v>
      </c>
      <c r="G2890" s="11" t="s">
        <v>82</v>
      </c>
      <c r="H2890" s="11" t="s">
        <v>110</v>
      </c>
      <c r="I2890" s="11" t="s">
        <v>54</v>
      </c>
      <c r="J2890" s="11" t="s">
        <v>27</v>
      </c>
      <c r="K2890" s="11" t="s">
        <v>28</v>
      </c>
      <c r="L2890" s="11" t="s">
        <v>43</v>
      </c>
      <c r="M2890" s="9" t="s">
        <v>44</v>
      </c>
      <c r="N2890" s="9" t="s">
        <v>31</v>
      </c>
      <c r="O2890" s="11" t="s">
        <v>32</v>
      </c>
      <c r="P2890" s="11" t="s">
        <v>22</v>
      </c>
      <c r="Q2890" s="11" t="s">
        <v>13496</v>
      </c>
      <c r="R2890" s="11" t="s">
        <v>46</v>
      </c>
      <c r="S2890" s="9" t="s">
        <v>13497</v>
      </c>
      <c r="T2890" s="9" t="s">
        <v>13498</v>
      </c>
    </row>
    <row r="2891" customHeight="1" spans="1:20">
      <c r="A2891" s="10">
        <v>45205</v>
      </c>
      <c r="B2891" s="9" t="s">
        <v>13499</v>
      </c>
      <c r="C2891" s="9" t="s">
        <v>204</v>
      </c>
      <c r="D2891" s="11" t="s">
        <v>22</v>
      </c>
      <c r="E2891" s="9" t="s">
        <v>13500</v>
      </c>
      <c r="F2891" s="9" t="s">
        <v>13501</v>
      </c>
      <c r="G2891" s="11" t="s">
        <v>53</v>
      </c>
      <c r="H2891" s="11" t="s">
        <v>22</v>
      </c>
      <c r="I2891" s="11" t="s">
        <v>131</v>
      </c>
      <c r="J2891" s="11" t="s">
        <v>27</v>
      </c>
      <c r="K2891" s="11" t="s">
        <v>28</v>
      </c>
      <c r="L2891" s="11" t="s">
        <v>43</v>
      </c>
      <c r="M2891" s="9" t="s">
        <v>44</v>
      </c>
      <c r="N2891" s="9" t="s">
        <v>208</v>
      </c>
      <c r="O2891" s="11" t="s">
        <v>32</v>
      </c>
      <c r="P2891" s="11" t="s">
        <v>22</v>
      </c>
      <c r="Q2891" s="11" t="s">
        <v>13502</v>
      </c>
      <c r="R2891" s="11" t="s">
        <v>56</v>
      </c>
      <c r="S2891" s="9" t="s">
        <v>13503</v>
      </c>
      <c r="T2891" s="9" t="s">
        <v>22</v>
      </c>
    </row>
    <row r="2892" customHeight="1" spans="1:20">
      <c r="A2892" s="10">
        <v>45205</v>
      </c>
      <c r="B2892" s="9" t="s">
        <v>13504</v>
      </c>
      <c r="C2892" s="9" t="s">
        <v>204</v>
      </c>
      <c r="D2892" s="11" t="s">
        <v>22</v>
      </c>
      <c r="E2892" s="9" t="s">
        <v>13505</v>
      </c>
      <c r="F2892" s="9" t="s">
        <v>13506</v>
      </c>
      <c r="G2892" s="11" t="s">
        <v>82</v>
      </c>
      <c r="H2892" s="11" t="s">
        <v>22</v>
      </c>
      <c r="I2892" s="11" t="s">
        <v>75</v>
      </c>
      <c r="J2892" s="11" t="s">
        <v>27</v>
      </c>
      <c r="K2892" s="11" t="s">
        <v>28</v>
      </c>
      <c r="L2892" s="11" t="s">
        <v>43</v>
      </c>
      <c r="M2892" s="9" t="s">
        <v>44</v>
      </c>
      <c r="N2892" s="9" t="s">
        <v>208</v>
      </c>
      <c r="O2892" s="11" t="s">
        <v>32</v>
      </c>
      <c r="P2892" s="11" t="s">
        <v>22</v>
      </c>
      <c r="Q2892" s="11" t="s">
        <v>13507</v>
      </c>
      <c r="R2892" s="11" t="s">
        <v>56</v>
      </c>
      <c r="S2892" s="9" t="s">
        <v>13508</v>
      </c>
      <c r="T2892" s="9" t="s">
        <v>22</v>
      </c>
    </row>
    <row r="2893" customHeight="1" spans="1:20">
      <c r="A2893" s="10">
        <v>45205</v>
      </c>
      <c r="B2893" s="9" t="s">
        <v>13509</v>
      </c>
      <c r="C2893" s="9" t="s">
        <v>204</v>
      </c>
      <c r="D2893" s="11" t="s">
        <v>22</v>
      </c>
      <c r="E2893" s="9" t="s">
        <v>13510</v>
      </c>
      <c r="F2893" s="9" t="s">
        <v>13511</v>
      </c>
      <c r="G2893" s="11" t="s">
        <v>82</v>
      </c>
      <c r="H2893" s="11" t="s">
        <v>22</v>
      </c>
      <c r="I2893" s="11" t="s">
        <v>168</v>
      </c>
      <c r="J2893" s="11" t="s">
        <v>27</v>
      </c>
      <c r="K2893" s="11" t="s">
        <v>28</v>
      </c>
      <c r="L2893" s="11" t="s">
        <v>43</v>
      </c>
      <c r="M2893" s="9" t="s">
        <v>169</v>
      </c>
      <c r="N2893" s="9" t="s">
        <v>208</v>
      </c>
      <c r="O2893" s="11" t="s">
        <v>32</v>
      </c>
      <c r="P2893" s="11" t="s">
        <v>22</v>
      </c>
      <c r="Q2893" s="11" t="s">
        <v>13512</v>
      </c>
      <c r="R2893" s="11" t="s">
        <v>46</v>
      </c>
      <c r="S2893" s="9" t="s">
        <v>13513</v>
      </c>
      <c r="T2893" s="9" t="s">
        <v>22</v>
      </c>
    </row>
    <row r="2894" customHeight="1" spans="1:20">
      <c r="A2894" s="10">
        <v>45205</v>
      </c>
      <c r="B2894" s="9" t="s">
        <v>13514</v>
      </c>
      <c r="C2894" s="9" t="s">
        <v>204</v>
      </c>
      <c r="D2894" s="11" t="s">
        <v>22</v>
      </c>
      <c r="E2894" s="9" t="s">
        <v>13515</v>
      </c>
      <c r="F2894" s="9" t="s">
        <v>13516</v>
      </c>
      <c r="G2894" s="11" t="s">
        <v>82</v>
      </c>
      <c r="H2894" s="11" t="s">
        <v>22</v>
      </c>
      <c r="I2894" s="11" t="s">
        <v>168</v>
      </c>
      <c r="J2894" s="11" t="s">
        <v>27</v>
      </c>
      <c r="K2894" s="11" t="s">
        <v>28</v>
      </c>
      <c r="L2894" s="11" t="s">
        <v>43</v>
      </c>
      <c r="M2894" s="9" t="s">
        <v>169</v>
      </c>
      <c r="N2894" s="9" t="s">
        <v>208</v>
      </c>
      <c r="O2894" s="11" t="s">
        <v>32</v>
      </c>
      <c r="P2894" s="11" t="s">
        <v>22</v>
      </c>
      <c r="Q2894" s="11" t="s">
        <v>13517</v>
      </c>
      <c r="R2894" s="11" t="s">
        <v>46</v>
      </c>
      <c r="S2894" s="9" t="s">
        <v>13518</v>
      </c>
      <c r="T2894" s="9" t="s">
        <v>13519</v>
      </c>
    </row>
    <row r="2895" customHeight="1" spans="1:20">
      <c r="A2895" s="10">
        <v>45205</v>
      </c>
      <c r="B2895" s="9" t="s">
        <v>13520</v>
      </c>
      <c r="C2895" s="9" t="s">
        <v>50</v>
      </c>
      <c r="D2895" s="11" t="s">
        <v>22</v>
      </c>
      <c r="E2895" s="9" t="s">
        <v>13521</v>
      </c>
      <c r="F2895" s="9" t="s">
        <v>13522</v>
      </c>
      <c r="G2895" s="11" t="s">
        <v>130</v>
      </c>
      <c r="H2895" s="11" t="s">
        <v>22</v>
      </c>
      <c r="I2895" s="11" t="s">
        <v>277</v>
      </c>
      <c r="J2895" s="11" t="s">
        <v>27</v>
      </c>
      <c r="K2895" s="11" t="s">
        <v>28</v>
      </c>
      <c r="L2895" s="11" t="s">
        <v>43</v>
      </c>
      <c r="M2895" s="9" t="s">
        <v>30</v>
      </c>
      <c r="N2895" s="9" t="s">
        <v>31</v>
      </c>
      <c r="O2895" s="11" t="s">
        <v>32</v>
      </c>
      <c r="P2895" s="11" t="s">
        <v>22</v>
      </c>
      <c r="Q2895" s="11" t="s">
        <v>13523</v>
      </c>
      <c r="R2895" s="11" t="s">
        <v>56</v>
      </c>
      <c r="S2895" s="9" t="s">
        <v>13524</v>
      </c>
      <c r="T2895" s="9" t="s">
        <v>22</v>
      </c>
    </row>
    <row r="2896" customHeight="1" spans="1:20">
      <c r="A2896" s="10">
        <v>45205</v>
      </c>
      <c r="B2896" s="9" t="s">
        <v>13525</v>
      </c>
      <c r="C2896" s="9" t="s">
        <v>50</v>
      </c>
      <c r="D2896" s="11" t="s">
        <v>22</v>
      </c>
      <c r="E2896" s="9" t="s">
        <v>13526</v>
      </c>
      <c r="F2896" s="9" t="s">
        <v>13527</v>
      </c>
      <c r="G2896" s="11" t="s">
        <v>130</v>
      </c>
      <c r="H2896" s="11" t="s">
        <v>22</v>
      </c>
      <c r="I2896" s="11" t="s">
        <v>732</v>
      </c>
      <c r="J2896" s="11" t="s">
        <v>27</v>
      </c>
      <c r="K2896" s="11" t="s">
        <v>28</v>
      </c>
      <c r="L2896" s="11" t="s">
        <v>43</v>
      </c>
      <c r="M2896" s="9" t="s">
        <v>30</v>
      </c>
      <c r="N2896" s="9" t="s">
        <v>31</v>
      </c>
      <c r="O2896" s="11" t="s">
        <v>32</v>
      </c>
      <c r="P2896" s="11" t="s">
        <v>22</v>
      </c>
      <c r="Q2896" s="11" t="s">
        <v>13528</v>
      </c>
      <c r="R2896" s="11" t="s">
        <v>56</v>
      </c>
      <c r="S2896" s="9" t="s">
        <v>13529</v>
      </c>
      <c r="T2896" s="9" t="s">
        <v>22</v>
      </c>
    </row>
    <row r="2897" customHeight="1" spans="1:20">
      <c r="A2897" s="10">
        <v>45205</v>
      </c>
      <c r="B2897" s="9" t="s">
        <v>13530</v>
      </c>
      <c r="C2897" s="9" t="s">
        <v>50</v>
      </c>
      <c r="D2897" s="11" t="s">
        <v>22</v>
      </c>
      <c r="E2897" s="9" t="s">
        <v>13531</v>
      </c>
      <c r="F2897" s="9" t="s">
        <v>13532</v>
      </c>
      <c r="G2897" s="11" t="s">
        <v>130</v>
      </c>
      <c r="H2897" s="11" t="s">
        <v>22</v>
      </c>
      <c r="I2897" s="11" t="s">
        <v>207</v>
      </c>
      <c r="J2897" s="11" t="s">
        <v>27</v>
      </c>
      <c r="K2897" s="11" t="s">
        <v>28</v>
      </c>
      <c r="L2897" s="11" t="s">
        <v>43</v>
      </c>
      <c r="M2897" s="9" t="s">
        <v>30</v>
      </c>
      <c r="N2897" s="9" t="s">
        <v>31</v>
      </c>
      <c r="O2897" s="11" t="s">
        <v>32</v>
      </c>
      <c r="P2897" s="11" t="s">
        <v>22</v>
      </c>
      <c r="Q2897" s="11" t="s">
        <v>13533</v>
      </c>
      <c r="R2897" s="11" t="s">
        <v>56</v>
      </c>
      <c r="S2897" s="9" t="s">
        <v>13534</v>
      </c>
      <c r="T2897" s="9" t="s">
        <v>22</v>
      </c>
    </row>
    <row r="2898" customHeight="1" spans="1:20">
      <c r="A2898" s="10">
        <v>45205</v>
      </c>
      <c r="B2898" s="9" t="s">
        <v>13535</v>
      </c>
      <c r="C2898" s="9" t="s">
        <v>50</v>
      </c>
      <c r="D2898" s="11" t="s">
        <v>22</v>
      </c>
      <c r="E2898" s="9" t="s">
        <v>13536</v>
      </c>
      <c r="F2898" s="9" t="s">
        <v>13537</v>
      </c>
      <c r="G2898" s="11" t="s">
        <v>130</v>
      </c>
      <c r="H2898" s="11" t="s">
        <v>22</v>
      </c>
      <c r="I2898" s="11" t="s">
        <v>124</v>
      </c>
      <c r="J2898" s="11" t="s">
        <v>27</v>
      </c>
      <c r="K2898" s="11" t="s">
        <v>28</v>
      </c>
      <c r="L2898" s="11" t="s">
        <v>43</v>
      </c>
      <c r="M2898" s="9" t="s">
        <v>30</v>
      </c>
      <c r="N2898" s="9" t="s">
        <v>31</v>
      </c>
      <c r="O2898" s="11" t="s">
        <v>32</v>
      </c>
      <c r="P2898" s="11" t="s">
        <v>22</v>
      </c>
      <c r="Q2898" s="11" t="s">
        <v>13538</v>
      </c>
      <c r="R2898" s="11" t="s">
        <v>56</v>
      </c>
      <c r="S2898" s="9" t="s">
        <v>13539</v>
      </c>
      <c r="T2898" s="9" t="s">
        <v>22</v>
      </c>
    </row>
    <row r="2899" customHeight="1" spans="1:20">
      <c r="A2899" s="10">
        <v>45205</v>
      </c>
      <c r="B2899" s="9" t="s">
        <v>13540</v>
      </c>
      <c r="C2899" s="9" t="s">
        <v>50</v>
      </c>
      <c r="D2899" s="11" t="s">
        <v>22</v>
      </c>
      <c r="E2899" s="9" t="s">
        <v>13541</v>
      </c>
      <c r="F2899" s="9" t="s">
        <v>13542</v>
      </c>
      <c r="G2899" s="11" t="s">
        <v>247</v>
      </c>
      <c r="H2899" s="11" t="s">
        <v>22</v>
      </c>
      <c r="I2899" s="11" t="s">
        <v>299</v>
      </c>
      <c r="J2899" s="11" t="s">
        <v>27</v>
      </c>
      <c r="K2899" s="11" t="s">
        <v>28</v>
      </c>
      <c r="L2899" s="11" t="s">
        <v>43</v>
      </c>
      <c r="M2899" s="9" t="s">
        <v>30</v>
      </c>
      <c r="N2899" s="9" t="s">
        <v>31</v>
      </c>
      <c r="O2899" s="11" t="s">
        <v>32</v>
      </c>
      <c r="P2899" s="11" t="s">
        <v>22</v>
      </c>
      <c r="Q2899" s="11" t="s">
        <v>13543</v>
      </c>
      <c r="R2899" s="11" t="s">
        <v>56</v>
      </c>
      <c r="S2899" s="9" t="s">
        <v>13544</v>
      </c>
      <c r="T2899" s="9" t="s">
        <v>22</v>
      </c>
    </row>
    <row r="2900" customHeight="1" spans="1:20">
      <c r="A2900" s="10">
        <v>45205</v>
      </c>
      <c r="B2900" s="9" t="s">
        <v>13545</v>
      </c>
      <c r="C2900" s="9" t="s">
        <v>50</v>
      </c>
      <c r="D2900" s="11" t="s">
        <v>22</v>
      </c>
      <c r="E2900" s="9" t="s">
        <v>13546</v>
      </c>
      <c r="F2900" s="9" t="s">
        <v>13547</v>
      </c>
      <c r="G2900" s="11" t="s">
        <v>130</v>
      </c>
      <c r="H2900" s="11" t="s">
        <v>22</v>
      </c>
      <c r="I2900" s="11" t="s">
        <v>207</v>
      </c>
      <c r="J2900" s="11" t="s">
        <v>27</v>
      </c>
      <c r="K2900" s="11" t="s">
        <v>28</v>
      </c>
      <c r="L2900" s="11" t="s">
        <v>43</v>
      </c>
      <c r="M2900" s="9" t="s">
        <v>30</v>
      </c>
      <c r="N2900" s="9" t="s">
        <v>31</v>
      </c>
      <c r="O2900" s="11" t="s">
        <v>32</v>
      </c>
      <c r="P2900" s="11" t="s">
        <v>22</v>
      </c>
      <c r="Q2900" s="11" t="s">
        <v>13548</v>
      </c>
      <c r="R2900" s="11" t="s">
        <v>56</v>
      </c>
      <c r="S2900" s="9" t="s">
        <v>13549</v>
      </c>
      <c r="T2900" s="9" t="s">
        <v>22</v>
      </c>
    </row>
    <row r="2901" customHeight="1" spans="1:20">
      <c r="A2901" s="10">
        <v>45205</v>
      </c>
      <c r="B2901" s="9" t="s">
        <v>13550</v>
      </c>
      <c r="C2901" s="9" t="s">
        <v>50</v>
      </c>
      <c r="D2901" s="11" t="s">
        <v>22</v>
      </c>
      <c r="E2901" s="9" t="s">
        <v>13551</v>
      </c>
      <c r="F2901" s="9" t="s">
        <v>13552</v>
      </c>
      <c r="G2901" s="11" t="s">
        <v>82</v>
      </c>
      <c r="H2901" s="11" t="s">
        <v>22</v>
      </c>
      <c r="I2901" s="11" t="s">
        <v>315</v>
      </c>
      <c r="J2901" s="11" t="s">
        <v>27</v>
      </c>
      <c r="K2901" s="11" t="s">
        <v>28</v>
      </c>
      <c r="L2901" s="11" t="s">
        <v>43</v>
      </c>
      <c r="M2901" s="9" t="s">
        <v>30</v>
      </c>
      <c r="N2901" s="9" t="s">
        <v>31</v>
      </c>
      <c r="O2901" s="11" t="s">
        <v>32</v>
      </c>
      <c r="P2901" s="11" t="s">
        <v>22</v>
      </c>
      <c r="Q2901" s="11" t="s">
        <v>13553</v>
      </c>
      <c r="R2901" s="11" t="s">
        <v>46</v>
      </c>
      <c r="S2901" s="9" t="s">
        <v>13554</v>
      </c>
      <c r="T2901" s="9" t="s">
        <v>13555</v>
      </c>
    </row>
    <row r="2902" customHeight="1" spans="1:20">
      <c r="A2902" s="10">
        <v>45205</v>
      </c>
      <c r="B2902" s="9" t="s">
        <v>13556</v>
      </c>
      <c r="C2902" s="9" t="s">
        <v>6302</v>
      </c>
      <c r="D2902" s="11" t="s">
        <v>22</v>
      </c>
      <c r="E2902" s="9" t="s">
        <v>13551</v>
      </c>
      <c r="F2902" s="9" t="s">
        <v>13552</v>
      </c>
      <c r="G2902" s="11" t="s">
        <v>82</v>
      </c>
      <c r="H2902" s="11" t="s">
        <v>22</v>
      </c>
      <c r="I2902" s="11" t="s">
        <v>2203</v>
      </c>
      <c r="J2902" s="11" t="s">
        <v>27</v>
      </c>
      <c r="K2902" s="11" t="s">
        <v>28</v>
      </c>
      <c r="L2902" s="11" t="s">
        <v>43</v>
      </c>
      <c r="M2902" s="9" t="s">
        <v>30</v>
      </c>
      <c r="N2902" s="9" t="s">
        <v>31</v>
      </c>
      <c r="O2902" s="11" t="s">
        <v>32</v>
      </c>
      <c r="P2902" s="11" t="s">
        <v>22</v>
      </c>
      <c r="Q2902" s="11" t="s">
        <v>13557</v>
      </c>
      <c r="R2902" s="11" t="s">
        <v>46</v>
      </c>
      <c r="S2902" s="9" t="s">
        <v>13558</v>
      </c>
      <c r="T2902" s="9" t="s">
        <v>13555</v>
      </c>
    </row>
    <row r="2903" customHeight="1" spans="1:20">
      <c r="A2903" s="10">
        <v>45205</v>
      </c>
      <c r="B2903" s="9" t="s">
        <v>13559</v>
      </c>
      <c r="C2903" s="9" t="s">
        <v>6302</v>
      </c>
      <c r="D2903" s="11" t="s">
        <v>22</v>
      </c>
      <c r="E2903" s="9" t="s">
        <v>13560</v>
      </c>
      <c r="F2903" s="9" t="s">
        <v>1769</v>
      </c>
      <c r="G2903" s="11" t="s">
        <v>130</v>
      </c>
      <c r="H2903" s="11" t="s">
        <v>22</v>
      </c>
      <c r="I2903" s="11" t="s">
        <v>384</v>
      </c>
      <c r="J2903" s="11" t="s">
        <v>27</v>
      </c>
      <c r="K2903" s="11" t="s">
        <v>28</v>
      </c>
      <c r="L2903" s="11" t="s">
        <v>43</v>
      </c>
      <c r="M2903" s="9" t="s">
        <v>30</v>
      </c>
      <c r="N2903" s="9" t="s">
        <v>31</v>
      </c>
      <c r="O2903" s="11" t="s">
        <v>32</v>
      </c>
      <c r="P2903" s="11" t="s">
        <v>22</v>
      </c>
      <c r="Q2903" s="11" t="s">
        <v>13561</v>
      </c>
      <c r="R2903" s="11" t="s">
        <v>46</v>
      </c>
      <c r="S2903" s="9" t="s">
        <v>13562</v>
      </c>
      <c r="T2903" s="9" t="s">
        <v>13563</v>
      </c>
    </row>
    <row r="2904" customHeight="1" spans="1:20">
      <c r="A2904" s="10">
        <v>45205</v>
      </c>
      <c r="B2904" s="9" t="s">
        <v>13564</v>
      </c>
      <c r="C2904" s="9" t="s">
        <v>8020</v>
      </c>
      <c r="D2904" s="11" t="s">
        <v>22</v>
      </c>
      <c r="E2904" s="9" t="s">
        <v>13565</v>
      </c>
      <c r="F2904" s="9" t="s">
        <v>13566</v>
      </c>
      <c r="G2904" s="11" t="s">
        <v>130</v>
      </c>
      <c r="H2904" s="11" t="s">
        <v>22</v>
      </c>
      <c r="I2904" s="11" t="s">
        <v>786</v>
      </c>
      <c r="J2904" s="11" t="s">
        <v>27</v>
      </c>
      <c r="K2904" s="11" t="s">
        <v>28</v>
      </c>
      <c r="L2904" s="11" t="s">
        <v>43</v>
      </c>
      <c r="M2904" s="9" t="s">
        <v>30</v>
      </c>
      <c r="N2904" s="9" t="s">
        <v>31</v>
      </c>
      <c r="O2904" s="11" t="s">
        <v>32</v>
      </c>
      <c r="P2904" s="11" t="s">
        <v>22</v>
      </c>
      <c r="Q2904" s="11" t="s">
        <v>13567</v>
      </c>
      <c r="R2904" s="11" t="s">
        <v>46</v>
      </c>
      <c r="S2904" s="9" t="s">
        <v>13568</v>
      </c>
      <c r="T2904" s="9" t="s">
        <v>13569</v>
      </c>
    </row>
    <row r="2905" customHeight="1" spans="1:20">
      <c r="A2905" s="10">
        <v>45205</v>
      </c>
      <c r="B2905" s="9" t="s">
        <v>13570</v>
      </c>
      <c r="C2905" s="9" t="s">
        <v>8250</v>
      </c>
      <c r="D2905" s="11" t="s">
        <v>22</v>
      </c>
      <c r="E2905" s="9" t="s">
        <v>13571</v>
      </c>
      <c r="F2905" s="9" t="s">
        <v>13572</v>
      </c>
      <c r="G2905" s="11" t="s">
        <v>130</v>
      </c>
      <c r="H2905" s="11" t="s">
        <v>22</v>
      </c>
      <c r="I2905" s="11" t="s">
        <v>277</v>
      </c>
      <c r="J2905" s="11" t="s">
        <v>27</v>
      </c>
      <c r="K2905" s="11" t="s">
        <v>28</v>
      </c>
      <c r="L2905" s="11" t="s">
        <v>43</v>
      </c>
      <c r="M2905" s="9" t="s">
        <v>30</v>
      </c>
      <c r="N2905" s="9" t="s">
        <v>31</v>
      </c>
      <c r="O2905" s="11" t="s">
        <v>32</v>
      </c>
      <c r="P2905" s="11" t="s">
        <v>22</v>
      </c>
      <c r="Q2905" s="11" t="s">
        <v>13573</v>
      </c>
      <c r="R2905" s="11" t="s">
        <v>46</v>
      </c>
      <c r="S2905" s="9" t="s">
        <v>13574</v>
      </c>
      <c r="T2905" s="9" t="s">
        <v>13575</v>
      </c>
    </row>
    <row r="2906" customHeight="1" spans="1:20">
      <c r="A2906" s="10">
        <v>45205</v>
      </c>
      <c r="B2906" s="9" t="s">
        <v>13576</v>
      </c>
      <c r="C2906" s="9" t="s">
        <v>6302</v>
      </c>
      <c r="D2906" s="11" t="s">
        <v>22</v>
      </c>
      <c r="E2906" s="9" t="s">
        <v>13577</v>
      </c>
      <c r="F2906" s="9" t="s">
        <v>13578</v>
      </c>
      <c r="G2906" s="11" t="s">
        <v>25</v>
      </c>
      <c r="H2906" s="11" t="s">
        <v>22</v>
      </c>
      <c r="I2906" s="11" t="s">
        <v>277</v>
      </c>
      <c r="J2906" s="11" t="s">
        <v>27</v>
      </c>
      <c r="K2906" s="11" t="s">
        <v>28</v>
      </c>
      <c r="L2906" s="11" t="s">
        <v>43</v>
      </c>
      <c r="M2906" s="9" t="s">
        <v>44</v>
      </c>
      <c r="N2906" s="9" t="s">
        <v>31</v>
      </c>
      <c r="O2906" s="11" t="s">
        <v>32</v>
      </c>
      <c r="P2906" s="11" t="s">
        <v>22</v>
      </c>
      <c r="Q2906" s="11" t="s">
        <v>13579</v>
      </c>
      <c r="R2906" s="11" t="s">
        <v>46</v>
      </c>
      <c r="S2906" s="9" t="s">
        <v>13580</v>
      </c>
      <c r="T2906" s="9" t="s">
        <v>13581</v>
      </c>
    </row>
    <row r="2907" customHeight="1" spans="1:20">
      <c r="A2907" s="10">
        <v>45205</v>
      </c>
      <c r="B2907" s="9" t="s">
        <v>13582</v>
      </c>
      <c r="C2907" s="9" t="s">
        <v>7199</v>
      </c>
      <c r="D2907" s="11" t="s">
        <v>22</v>
      </c>
      <c r="E2907" s="9" t="s">
        <v>13583</v>
      </c>
      <c r="F2907" s="9" t="s">
        <v>13584</v>
      </c>
      <c r="G2907" s="11" t="s">
        <v>336</v>
      </c>
      <c r="H2907" s="11" t="s">
        <v>22</v>
      </c>
      <c r="I2907" s="11" t="s">
        <v>97</v>
      </c>
      <c r="J2907" s="11" t="s">
        <v>27</v>
      </c>
      <c r="K2907" s="11" t="s">
        <v>28</v>
      </c>
      <c r="L2907" s="11" t="s">
        <v>43</v>
      </c>
      <c r="M2907" s="9" t="s">
        <v>30</v>
      </c>
      <c r="N2907" s="9" t="s">
        <v>31</v>
      </c>
      <c r="O2907" s="11" t="s">
        <v>32</v>
      </c>
      <c r="P2907" s="11" t="s">
        <v>22</v>
      </c>
      <c r="Q2907" s="11" t="s">
        <v>13585</v>
      </c>
      <c r="R2907" s="11" t="s">
        <v>46</v>
      </c>
      <c r="S2907" s="9" t="s">
        <v>13586</v>
      </c>
      <c r="T2907" s="9" t="s">
        <v>13587</v>
      </c>
    </row>
    <row r="2908" customHeight="1" spans="1:20">
      <c r="A2908" s="10">
        <v>45205</v>
      </c>
      <c r="B2908" s="9" t="s">
        <v>13588</v>
      </c>
      <c r="C2908" s="9" t="s">
        <v>6694</v>
      </c>
      <c r="D2908" s="11" t="s">
        <v>22</v>
      </c>
      <c r="E2908" s="9" t="s">
        <v>13589</v>
      </c>
      <c r="F2908" s="9" t="s">
        <v>13014</v>
      </c>
      <c r="G2908" s="11" t="s">
        <v>25</v>
      </c>
      <c r="H2908" s="11" t="s">
        <v>22</v>
      </c>
      <c r="I2908" s="11" t="s">
        <v>1072</v>
      </c>
      <c r="J2908" s="11" t="s">
        <v>27</v>
      </c>
      <c r="K2908" s="11" t="s">
        <v>28</v>
      </c>
      <c r="L2908" s="11" t="s">
        <v>43</v>
      </c>
      <c r="M2908" s="9" t="s">
        <v>30</v>
      </c>
      <c r="N2908" s="9" t="s">
        <v>31</v>
      </c>
      <c r="O2908" s="11" t="s">
        <v>32</v>
      </c>
      <c r="P2908" s="11" t="s">
        <v>22</v>
      </c>
      <c r="Q2908" s="11" t="s">
        <v>13590</v>
      </c>
      <c r="R2908" s="11" t="s">
        <v>46</v>
      </c>
      <c r="S2908" s="9" t="s">
        <v>13591</v>
      </c>
      <c r="T2908" s="9" t="s">
        <v>13592</v>
      </c>
    </row>
    <row r="2909" customHeight="1" spans="1:20">
      <c r="A2909" s="10">
        <v>45205</v>
      </c>
      <c r="B2909" s="9" t="s">
        <v>13593</v>
      </c>
      <c r="C2909" s="9" t="s">
        <v>5170</v>
      </c>
      <c r="D2909" s="11" t="s">
        <v>22</v>
      </c>
      <c r="E2909" s="9" t="s">
        <v>13594</v>
      </c>
      <c r="F2909" s="9" t="s">
        <v>13595</v>
      </c>
      <c r="G2909" s="11" t="s">
        <v>130</v>
      </c>
      <c r="H2909" s="11" t="s">
        <v>110</v>
      </c>
      <c r="I2909" s="11" t="s">
        <v>70</v>
      </c>
      <c r="J2909" s="11" t="s">
        <v>27</v>
      </c>
      <c r="K2909" s="11" t="s">
        <v>28</v>
      </c>
      <c r="L2909" s="11" t="s">
        <v>43</v>
      </c>
      <c r="M2909" s="9" t="s">
        <v>30</v>
      </c>
      <c r="N2909" s="9" t="s">
        <v>31</v>
      </c>
      <c r="O2909" s="11" t="s">
        <v>32</v>
      </c>
      <c r="P2909" s="11" t="s">
        <v>22</v>
      </c>
      <c r="Q2909" s="11" t="s">
        <v>13596</v>
      </c>
      <c r="R2909" s="11" t="s">
        <v>46</v>
      </c>
      <c r="S2909" s="9" t="s">
        <v>13597</v>
      </c>
      <c r="T2909" s="9" t="s">
        <v>13598</v>
      </c>
    </row>
    <row r="2910" customHeight="1" spans="1:20">
      <c r="A2910" s="10">
        <v>45205</v>
      </c>
      <c r="B2910" s="9" t="s">
        <v>13599</v>
      </c>
      <c r="C2910" s="9" t="s">
        <v>4967</v>
      </c>
      <c r="D2910" s="11" t="s">
        <v>22</v>
      </c>
      <c r="E2910" s="9" t="s">
        <v>13600</v>
      </c>
      <c r="F2910" s="9" t="s">
        <v>13601</v>
      </c>
      <c r="G2910" s="11" t="s">
        <v>25</v>
      </c>
      <c r="H2910" s="11" t="s">
        <v>148</v>
      </c>
      <c r="I2910" s="11" t="s">
        <v>576</v>
      </c>
      <c r="J2910" s="11" t="s">
        <v>27</v>
      </c>
      <c r="K2910" s="11" t="s">
        <v>28</v>
      </c>
      <c r="L2910" s="11" t="s">
        <v>43</v>
      </c>
      <c r="M2910" s="9" t="s">
        <v>44</v>
      </c>
      <c r="N2910" s="9" t="s">
        <v>31</v>
      </c>
      <c r="O2910" s="11" t="s">
        <v>32</v>
      </c>
      <c r="P2910" s="11" t="s">
        <v>22</v>
      </c>
      <c r="Q2910" s="11" t="s">
        <v>13602</v>
      </c>
      <c r="R2910" s="11" t="s">
        <v>46</v>
      </c>
      <c r="S2910" s="9" t="s">
        <v>13603</v>
      </c>
      <c r="T2910" s="9" t="s">
        <v>22</v>
      </c>
    </row>
    <row r="2911" customHeight="1" spans="1:20">
      <c r="A2911" s="10">
        <v>45205</v>
      </c>
      <c r="B2911" s="9" t="s">
        <v>13604</v>
      </c>
      <c r="C2911" s="9" t="s">
        <v>646</v>
      </c>
      <c r="D2911" s="11" t="s">
        <v>22</v>
      </c>
      <c r="E2911" s="9" t="s">
        <v>13605</v>
      </c>
      <c r="F2911" s="9" t="s">
        <v>13606</v>
      </c>
      <c r="G2911" s="11" t="s">
        <v>130</v>
      </c>
      <c r="H2911" s="11" t="s">
        <v>137</v>
      </c>
      <c r="I2911" s="11" t="s">
        <v>26</v>
      </c>
      <c r="J2911" s="11" t="s">
        <v>27</v>
      </c>
      <c r="K2911" s="11" t="s">
        <v>76</v>
      </c>
      <c r="L2911" s="11" t="s">
        <v>29</v>
      </c>
      <c r="M2911" s="9" t="s">
        <v>44</v>
      </c>
      <c r="N2911" s="9" t="s">
        <v>31</v>
      </c>
      <c r="O2911" s="11" t="s">
        <v>32</v>
      </c>
      <c r="P2911" s="11" t="s">
        <v>22</v>
      </c>
      <c r="Q2911" s="11" t="s">
        <v>13607</v>
      </c>
      <c r="R2911" s="11" t="s">
        <v>34</v>
      </c>
      <c r="S2911" s="9" t="s">
        <v>13608</v>
      </c>
      <c r="T2911" s="9" t="s">
        <v>22</v>
      </c>
    </row>
    <row r="2912" customHeight="1" spans="1:20">
      <c r="A2912" s="10">
        <v>45205</v>
      </c>
      <c r="B2912" s="9" t="s">
        <v>13609</v>
      </c>
      <c r="C2912" s="9" t="s">
        <v>817</v>
      </c>
      <c r="D2912" s="11" t="s">
        <v>22</v>
      </c>
      <c r="E2912" s="9" t="s">
        <v>13610</v>
      </c>
      <c r="F2912" s="9" t="s">
        <v>13611</v>
      </c>
      <c r="G2912" s="11" t="s">
        <v>130</v>
      </c>
      <c r="H2912" s="11" t="s">
        <v>22</v>
      </c>
      <c r="I2912" s="11" t="s">
        <v>293</v>
      </c>
      <c r="J2912" s="11" t="s">
        <v>27</v>
      </c>
      <c r="K2912" s="11" t="s">
        <v>28</v>
      </c>
      <c r="L2912" s="11" t="s">
        <v>43</v>
      </c>
      <c r="M2912" s="9" t="s">
        <v>44</v>
      </c>
      <c r="N2912" s="9" t="s">
        <v>31</v>
      </c>
      <c r="O2912" s="11" t="s">
        <v>32</v>
      </c>
      <c r="P2912" s="11" t="s">
        <v>22</v>
      </c>
      <c r="Q2912" s="11" t="s">
        <v>13612</v>
      </c>
      <c r="R2912" s="11" t="s">
        <v>46</v>
      </c>
      <c r="S2912" s="9" t="s">
        <v>13613</v>
      </c>
      <c r="T2912" s="9" t="s">
        <v>22</v>
      </c>
    </row>
    <row r="2913" customHeight="1" spans="1:20">
      <c r="A2913" s="10">
        <v>45205</v>
      </c>
      <c r="B2913" s="9" t="s">
        <v>13614</v>
      </c>
      <c r="C2913" s="9" t="s">
        <v>817</v>
      </c>
      <c r="D2913" s="11" t="s">
        <v>22</v>
      </c>
      <c r="E2913" s="9" t="s">
        <v>13615</v>
      </c>
      <c r="F2913" s="9" t="s">
        <v>13616</v>
      </c>
      <c r="G2913" s="11" t="s">
        <v>130</v>
      </c>
      <c r="H2913" s="11" t="s">
        <v>22</v>
      </c>
      <c r="I2913" s="11" t="s">
        <v>70</v>
      </c>
      <c r="J2913" s="11" t="s">
        <v>27</v>
      </c>
      <c r="K2913" s="11" t="s">
        <v>28</v>
      </c>
      <c r="L2913" s="11" t="s">
        <v>43</v>
      </c>
      <c r="M2913" s="9" t="s">
        <v>44</v>
      </c>
      <c r="N2913" s="9" t="s">
        <v>31</v>
      </c>
      <c r="O2913" s="11" t="s">
        <v>32</v>
      </c>
      <c r="P2913" s="11" t="s">
        <v>22</v>
      </c>
      <c r="Q2913" s="11" t="s">
        <v>13617</v>
      </c>
      <c r="R2913" s="11" t="s">
        <v>46</v>
      </c>
      <c r="S2913" s="9" t="s">
        <v>13618</v>
      </c>
      <c r="T2913" s="9" t="s">
        <v>22</v>
      </c>
    </row>
    <row r="2914" customHeight="1" spans="1:20">
      <c r="A2914" s="10">
        <v>45205</v>
      </c>
      <c r="B2914" s="9" t="s">
        <v>13619</v>
      </c>
      <c r="C2914" s="9" t="s">
        <v>646</v>
      </c>
      <c r="D2914" s="11" t="s">
        <v>22</v>
      </c>
      <c r="E2914" s="9" t="s">
        <v>13620</v>
      </c>
      <c r="F2914" s="9" t="s">
        <v>13621</v>
      </c>
      <c r="G2914" s="11" t="s">
        <v>53</v>
      </c>
      <c r="H2914" s="11" t="s">
        <v>22</v>
      </c>
      <c r="I2914" s="11" t="s">
        <v>931</v>
      </c>
      <c r="J2914" s="11" t="s">
        <v>27</v>
      </c>
      <c r="K2914" s="11" t="s">
        <v>28</v>
      </c>
      <c r="L2914" s="11" t="s">
        <v>43</v>
      </c>
      <c r="M2914" s="9" t="s">
        <v>44</v>
      </c>
      <c r="N2914" s="9" t="s">
        <v>31</v>
      </c>
      <c r="O2914" s="11" t="s">
        <v>32</v>
      </c>
      <c r="P2914" s="11" t="s">
        <v>22</v>
      </c>
      <c r="Q2914" s="11" t="s">
        <v>13622</v>
      </c>
      <c r="R2914" s="11" t="s">
        <v>46</v>
      </c>
      <c r="S2914" s="9" t="s">
        <v>13623</v>
      </c>
      <c r="T2914" s="9" t="s">
        <v>22</v>
      </c>
    </row>
    <row r="2915" customHeight="1" spans="1:20">
      <c r="A2915" s="10">
        <v>45205</v>
      </c>
      <c r="B2915" s="9" t="s">
        <v>13624</v>
      </c>
      <c r="C2915" s="9" t="s">
        <v>4902</v>
      </c>
      <c r="D2915" s="11" t="s">
        <v>22</v>
      </c>
      <c r="E2915" s="9" t="s">
        <v>13625</v>
      </c>
      <c r="F2915" s="9" t="s">
        <v>13626</v>
      </c>
      <c r="G2915" s="11" t="s">
        <v>41</v>
      </c>
      <c r="H2915" s="11" t="s">
        <v>148</v>
      </c>
      <c r="I2915" s="11" t="s">
        <v>124</v>
      </c>
      <c r="J2915" s="11" t="s">
        <v>27</v>
      </c>
      <c r="K2915" s="11" t="s">
        <v>28</v>
      </c>
      <c r="L2915" s="11" t="s">
        <v>43</v>
      </c>
      <c r="M2915" s="9" t="s">
        <v>30</v>
      </c>
      <c r="N2915" s="9" t="s">
        <v>31</v>
      </c>
      <c r="O2915" s="11" t="s">
        <v>32</v>
      </c>
      <c r="P2915" s="11" t="s">
        <v>22</v>
      </c>
      <c r="Q2915" s="11" t="s">
        <v>13627</v>
      </c>
      <c r="R2915" s="11" t="s">
        <v>46</v>
      </c>
      <c r="S2915" s="9" t="s">
        <v>13628</v>
      </c>
      <c r="T2915" s="9" t="s">
        <v>22</v>
      </c>
    </row>
    <row r="2916" customHeight="1" spans="1:20">
      <c r="A2916" s="10">
        <v>45205</v>
      </c>
      <c r="B2916" s="9" t="s">
        <v>13629</v>
      </c>
      <c r="C2916" s="9" t="s">
        <v>817</v>
      </c>
      <c r="D2916" s="11" t="s">
        <v>22</v>
      </c>
      <c r="E2916" s="9" t="s">
        <v>13630</v>
      </c>
      <c r="F2916" s="9" t="s">
        <v>13631</v>
      </c>
      <c r="G2916" s="11" t="s">
        <v>25</v>
      </c>
      <c r="H2916" s="11" t="s">
        <v>110</v>
      </c>
      <c r="I2916" s="11" t="s">
        <v>117</v>
      </c>
      <c r="J2916" s="11" t="s">
        <v>27</v>
      </c>
      <c r="K2916" s="11" t="s">
        <v>28</v>
      </c>
      <c r="L2916" s="11" t="s">
        <v>43</v>
      </c>
      <c r="M2916" s="9" t="s">
        <v>44</v>
      </c>
      <c r="N2916" s="9" t="s">
        <v>31</v>
      </c>
      <c r="O2916" s="11" t="s">
        <v>32</v>
      </c>
      <c r="P2916" s="11" t="s">
        <v>22</v>
      </c>
      <c r="Q2916" s="11" t="s">
        <v>13632</v>
      </c>
      <c r="R2916" s="11" t="s">
        <v>46</v>
      </c>
      <c r="S2916" s="9" t="s">
        <v>13633</v>
      </c>
      <c r="T2916" s="9" t="s">
        <v>22</v>
      </c>
    </row>
    <row r="2917" customHeight="1" spans="1:20">
      <c r="A2917" s="10">
        <v>45205</v>
      </c>
      <c r="B2917" s="9" t="s">
        <v>13634</v>
      </c>
      <c r="C2917" s="9" t="s">
        <v>646</v>
      </c>
      <c r="D2917" s="11" t="s">
        <v>22</v>
      </c>
      <c r="E2917" s="9" t="s">
        <v>13635</v>
      </c>
      <c r="F2917" s="9" t="s">
        <v>13636</v>
      </c>
      <c r="G2917" s="11" t="s">
        <v>62</v>
      </c>
      <c r="H2917" s="11" t="s">
        <v>22</v>
      </c>
      <c r="I2917" s="11" t="s">
        <v>26</v>
      </c>
      <c r="J2917" s="11" t="s">
        <v>27</v>
      </c>
      <c r="K2917" s="11" t="s">
        <v>195</v>
      </c>
      <c r="L2917" s="11" t="s">
        <v>29</v>
      </c>
      <c r="M2917" s="9" t="s">
        <v>30</v>
      </c>
      <c r="N2917" s="9" t="s">
        <v>31</v>
      </c>
      <c r="O2917" s="11" t="s">
        <v>32</v>
      </c>
      <c r="P2917" s="11" t="s">
        <v>22</v>
      </c>
      <c r="Q2917" s="11" t="s">
        <v>13637</v>
      </c>
      <c r="R2917" s="11" t="s">
        <v>34</v>
      </c>
      <c r="S2917" s="9" t="s">
        <v>13638</v>
      </c>
      <c r="T2917" s="9" t="s">
        <v>22</v>
      </c>
    </row>
    <row r="2918" customHeight="1" spans="1:20">
      <c r="A2918" s="10">
        <v>45205</v>
      </c>
      <c r="B2918" s="9" t="s">
        <v>13639</v>
      </c>
      <c r="C2918" s="9" t="s">
        <v>3160</v>
      </c>
      <c r="D2918" s="11" t="s">
        <v>22</v>
      </c>
      <c r="E2918" s="9" t="s">
        <v>13640</v>
      </c>
      <c r="F2918" s="9" t="s">
        <v>1940</v>
      </c>
      <c r="G2918" s="11" t="s">
        <v>130</v>
      </c>
      <c r="H2918" s="11" t="s">
        <v>22</v>
      </c>
      <c r="I2918" s="11" t="s">
        <v>56</v>
      </c>
      <c r="J2918" s="11" t="s">
        <v>27</v>
      </c>
      <c r="K2918" s="11" t="s">
        <v>28</v>
      </c>
      <c r="L2918" s="11" t="s">
        <v>43</v>
      </c>
      <c r="M2918" s="9" t="s">
        <v>44</v>
      </c>
      <c r="N2918" s="9" t="s">
        <v>31</v>
      </c>
      <c r="O2918" s="11" t="s">
        <v>32</v>
      </c>
      <c r="P2918" s="11" t="s">
        <v>22</v>
      </c>
      <c r="Q2918" s="11" t="s">
        <v>13641</v>
      </c>
      <c r="R2918" s="11" t="s">
        <v>46</v>
      </c>
      <c r="S2918" s="9" t="s">
        <v>13642</v>
      </c>
      <c r="T2918" s="9" t="s">
        <v>22</v>
      </c>
    </row>
    <row r="2919" customHeight="1" spans="1:20">
      <c r="A2919" s="10">
        <v>45205</v>
      </c>
      <c r="B2919" s="9" t="s">
        <v>13643</v>
      </c>
      <c r="C2919" s="9" t="s">
        <v>13644</v>
      </c>
      <c r="D2919" s="11" t="s">
        <v>22</v>
      </c>
      <c r="E2919" s="9" t="s">
        <v>13645</v>
      </c>
      <c r="F2919" s="9" t="s">
        <v>13646</v>
      </c>
      <c r="G2919" s="11" t="s">
        <v>25</v>
      </c>
      <c r="H2919" s="11" t="s">
        <v>110</v>
      </c>
      <c r="I2919" s="11" t="s">
        <v>26</v>
      </c>
      <c r="J2919" s="11" t="s">
        <v>27</v>
      </c>
      <c r="K2919" s="11" t="s">
        <v>76</v>
      </c>
      <c r="L2919" s="11" t="s">
        <v>29</v>
      </c>
      <c r="M2919" s="9" t="s">
        <v>30</v>
      </c>
      <c r="N2919" s="9" t="s">
        <v>31</v>
      </c>
      <c r="O2919" s="11" t="s">
        <v>32</v>
      </c>
      <c r="P2919" s="11" t="s">
        <v>22</v>
      </c>
      <c r="Q2919" s="11" t="s">
        <v>13647</v>
      </c>
      <c r="R2919" s="11" t="s">
        <v>34</v>
      </c>
      <c r="S2919" s="9" t="s">
        <v>13648</v>
      </c>
      <c r="T2919" s="9" t="s">
        <v>22</v>
      </c>
    </row>
    <row r="2920" customHeight="1" spans="1:20">
      <c r="A2920" s="10">
        <v>45205</v>
      </c>
      <c r="B2920" s="9" t="s">
        <v>13649</v>
      </c>
      <c r="C2920" s="9" t="s">
        <v>1016</v>
      </c>
      <c r="D2920" s="11" t="s">
        <v>22</v>
      </c>
      <c r="E2920" s="9" t="s">
        <v>13650</v>
      </c>
      <c r="F2920" s="9" t="s">
        <v>13651</v>
      </c>
      <c r="G2920" s="11" t="s">
        <v>130</v>
      </c>
      <c r="H2920" s="11" t="s">
        <v>137</v>
      </c>
      <c r="I2920" s="11" t="s">
        <v>149</v>
      </c>
      <c r="J2920" s="11" t="s">
        <v>27</v>
      </c>
      <c r="K2920" s="11" t="s">
        <v>28</v>
      </c>
      <c r="L2920" s="11" t="s">
        <v>43</v>
      </c>
      <c r="M2920" s="9" t="s">
        <v>44</v>
      </c>
      <c r="N2920" s="9" t="s">
        <v>31</v>
      </c>
      <c r="O2920" s="11" t="s">
        <v>32</v>
      </c>
      <c r="P2920" s="11" t="s">
        <v>22</v>
      </c>
      <c r="Q2920" s="11" t="s">
        <v>13652</v>
      </c>
      <c r="R2920" s="11" t="s">
        <v>46</v>
      </c>
      <c r="S2920" s="9" t="s">
        <v>13653</v>
      </c>
      <c r="T2920" s="9" t="s">
        <v>22</v>
      </c>
    </row>
    <row r="2921" customHeight="1" spans="1:20">
      <c r="A2921" s="10">
        <v>45205</v>
      </c>
      <c r="B2921" s="9" t="s">
        <v>13654</v>
      </c>
      <c r="C2921" s="9" t="s">
        <v>646</v>
      </c>
      <c r="D2921" s="11" t="s">
        <v>22</v>
      </c>
      <c r="E2921" s="9" t="s">
        <v>10446</v>
      </c>
      <c r="F2921" s="9" t="s">
        <v>10447</v>
      </c>
      <c r="G2921" s="11" t="s">
        <v>82</v>
      </c>
      <c r="H2921" s="11" t="s">
        <v>22</v>
      </c>
      <c r="I2921" s="11" t="s">
        <v>26</v>
      </c>
      <c r="J2921" s="11" t="s">
        <v>27</v>
      </c>
      <c r="K2921" s="11" t="s">
        <v>28</v>
      </c>
      <c r="L2921" s="11" t="s">
        <v>29</v>
      </c>
      <c r="M2921" s="9" t="s">
        <v>30</v>
      </c>
      <c r="N2921" s="9" t="s">
        <v>31</v>
      </c>
      <c r="O2921" s="11" t="s">
        <v>32</v>
      </c>
      <c r="P2921" s="11" t="s">
        <v>22</v>
      </c>
      <c r="Q2921" s="11" t="s">
        <v>13655</v>
      </c>
      <c r="R2921" s="11" t="s">
        <v>34</v>
      </c>
      <c r="S2921" s="9" t="s">
        <v>13656</v>
      </c>
      <c r="T2921" s="9" t="s">
        <v>22</v>
      </c>
    </row>
    <row r="2922" customHeight="1" spans="1:20">
      <c r="A2922" s="10">
        <v>45205</v>
      </c>
      <c r="B2922" s="9" t="s">
        <v>13657</v>
      </c>
      <c r="C2922" s="9" t="s">
        <v>817</v>
      </c>
      <c r="D2922" s="11" t="s">
        <v>22</v>
      </c>
      <c r="E2922" s="9" t="s">
        <v>13658</v>
      </c>
      <c r="F2922" s="9" t="s">
        <v>13659</v>
      </c>
      <c r="G2922" s="11" t="s">
        <v>82</v>
      </c>
      <c r="H2922" s="11" t="s">
        <v>137</v>
      </c>
      <c r="I2922" s="11" t="s">
        <v>293</v>
      </c>
      <c r="J2922" s="11" t="s">
        <v>27</v>
      </c>
      <c r="K2922" s="11" t="s">
        <v>28</v>
      </c>
      <c r="L2922" s="11" t="s">
        <v>43</v>
      </c>
      <c r="M2922" s="9" t="s">
        <v>44</v>
      </c>
      <c r="N2922" s="9" t="s">
        <v>31</v>
      </c>
      <c r="O2922" s="11" t="s">
        <v>32</v>
      </c>
      <c r="P2922" s="11" t="s">
        <v>22</v>
      </c>
      <c r="Q2922" s="11" t="s">
        <v>13660</v>
      </c>
      <c r="R2922" s="11" t="s">
        <v>46</v>
      </c>
      <c r="S2922" s="9" t="s">
        <v>13661</v>
      </c>
      <c r="T2922" s="9" t="s">
        <v>13662</v>
      </c>
    </row>
    <row r="2923" customHeight="1" spans="1:20">
      <c r="A2923" s="10">
        <v>45205</v>
      </c>
      <c r="B2923" s="9" t="s">
        <v>13663</v>
      </c>
      <c r="C2923" s="9" t="s">
        <v>817</v>
      </c>
      <c r="D2923" s="11" t="s">
        <v>22</v>
      </c>
      <c r="E2923" s="9" t="s">
        <v>13664</v>
      </c>
      <c r="F2923" s="9" t="s">
        <v>13665</v>
      </c>
      <c r="G2923" s="11" t="s">
        <v>82</v>
      </c>
      <c r="H2923" s="11" t="s">
        <v>22</v>
      </c>
      <c r="I2923" s="11" t="s">
        <v>97</v>
      </c>
      <c r="J2923" s="11" t="s">
        <v>27</v>
      </c>
      <c r="K2923" s="11" t="s">
        <v>28</v>
      </c>
      <c r="L2923" s="11" t="s">
        <v>43</v>
      </c>
      <c r="M2923" s="9" t="s">
        <v>169</v>
      </c>
      <c r="N2923" s="9" t="s">
        <v>31</v>
      </c>
      <c r="O2923" s="11" t="s">
        <v>32</v>
      </c>
      <c r="P2923" s="11" t="s">
        <v>22</v>
      </c>
      <c r="Q2923" s="11" t="s">
        <v>13666</v>
      </c>
      <c r="R2923" s="11" t="s">
        <v>46</v>
      </c>
      <c r="S2923" s="9" t="s">
        <v>13667</v>
      </c>
      <c r="T2923" s="9" t="s">
        <v>13668</v>
      </c>
    </row>
    <row r="2924" customHeight="1" spans="1:20">
      <c r="A2924" s="10">
        <v>45205</v>
      </c>
      <c r="B2924" s="9" t="s">
        <v>13669</v>
      </c>
      <c r="C2924" s="9" t="s">
        <v>817</v>
      </c>
      <c r="D2924" s="11" t="s">
        <v>22</v>
      </c>
      <c r="E2924" s="9" t="s">
        <v>13670</v>
      </c>
      <c r="F2924" s="9" t="s">
        <v>13671</v>
      </c>
      <c r="G2924" s="11" t="s">
        <v>82</v>
      </c>
      <c r="H2924" s="11" t="s">
        <v>148</v>
      </c>
      <c r="I2924" s="11" t="s">
        <v>34</v>
      </c>
      <c r="J2924" s="11" t="s">
        <v>27</v>
      </c>
      <c r="K2924" s="11" t="s">
        <v>28</v>
      </c>
      <c r="L2924" s="11" t="s">
        <v>43</v>
      </c>
      <c r="M2924" s="9" t="s">
        <v>169</v>
      </c>
      <c r="N2924" s="9" t="s">
        <v>31</v>
      </c>
      <c r="O2924" s="11" t="s">
        <v>32</v>
      </c>
      <c r="P2924" s="11" t="s">
        <v>22</v>
      </c>
      <c r="Q2924" s="11" t="s">
        <v>13672</v>
      </c>
      <c r="R2924" s="11" t="s">
        <v>46</v>
      </c>
      <c r="S2924" s="9" t="s">
        <v>13673</v>
      </c>
      <c r="T2924" s="9" t="s">
        <v>13674</v>
      </c>
    </row>
    <row r="2925" customHeight="1" spans="1:20">
      <c r="A2925" s="10">
        <v>45205</v>
      </c>
      <c r="B2925" s="9" t="s">
        <v>13675</v>
      </c>
      <c r="C2925" s="9" t="s">
        <v>13676</v>
      </c>
      <c r="D2925" s="11" t="s">
        <v>22</v>
      </c>
      <c r="E2925" s="9" t="s">
        <v>13677</v>
      </c>
      <c r="F2925" s="9" t="s">
        <v>13678</v>
      </c>
      <c r="G2925" s="11" t="s">
        <v>69</v>
      </c>
      <c r="H2925" s="11" t="s">
        <v>22</v>
      </c>
      <c r="I2925" s="11" t="s">
        <v>448</v>
      </c>
      <c r="J2925" s="11" t="s">
        <v>27</v>
      </c>
      <c r="K2925" s="11" t="s">
        <v>76</v>
      </c>
      <c r="L2925" s="11" t="s">
        <v>43</v>
      </c>
      <c r="M2925" s="9" t="s">
        <v>44</v>
      </c>
      <c r="N2925" s="9" t="s">
        <v>31</v>
      </c>
      <c r="O2925" s="11" t="s">
        <v>32</v>
      </c>
      <c r="P2925" s="11" t="s">
        <v>22</v>
      </c>
      <c r="Q2925" s="11" t="s">
        <v>13679</v>
      </c>
      <c r="R2925" s="11" t="s">
        <v>46</v>
      </c>
      <c r="S2925" s="9" t="s">
        <v>13680</v>
      </c>
      <c r="T2925" s="9" t="s">
        <v>13681</v>
      </c>
    </row>
    <row r="2926" customHeight="1" spans="1:20">
      <c r="A2926" s="10">
        <v>45205</v>
      </c>
      <c r="B2926" s="9" t="s">
        <v>13682</v>
      </c>
      <c r="C2926" s="9" t="s">
        <v>817</v>
      </c>
      <c r="D2926" s="11" t="s">
        <v>22</v>
      </c>
      <c r="E2926" s="9" t="s">
        <v>13683</v>
      </c>
      <c r="F2926" s="9" t="s">
        <v>13684</v>
      </c>
      <c r="G2926" s="11" t="s">
        <v>130</v>
      </c>
      <c r="H2926" s="11" t="s">
        <v>22</v>
      </c>
      <c r="I2926" s="11" t="s">
        <v>299</v>
      </c>
      <c r="J2926" s="11" t="s">
        <v>27</v>
      </c>
      <c r="K2926" s="11" t="s">
        <v>28</v>
      </c>
      <c r="L2926" s="11" t="s">
        <v>43</v>
      </c>
      <c r="M2926" s="9" t="s">
        <v>30</v>
      </c>
      <c r="N2926" s="9" t="s">
        <v>31</v>
      </c>
      <c r="O2926" s="11" t="s">
        <v>32</v>
      </c>
      <c r="P2926" s="11" t="s">
        <v>22</v>
      </c>
      <c r="Q2926" s="11" t="s">
        <v>13685</v>
      </c>
      <c r="R2926" s="11" t="s">
        <v>46</v>
      </c>
      <c r="S2926" s="9" t="s">
        <v>13686</v>
      </c>
      <c r="T2926" s="9" t="s">
        <v>13687</v>
      </c>
    </row>
    <row r="2927" customHeight="1" spans="1:20">
      <c r="A2927" s="10">
        <v>45205</v>
      </c>
      <c r="B2927" s="9" t="s">
        <v>13688</v>
      </c>
      <c r="C2927" s="9" t="s">
        <v>2825</v>
      </c>
      <c r="D2927" s="11" t="s">
        <v>22</v>
      </c>
      <c r="E2927" s="9" t="s">
        <v>13689</v>
      </c>
      <c r="F2927" s="9" t="s">
        <v>13690</v>
      </c>
      <c r="G2927" s="11" t="s">
        <v>82</v>
      </c>
      <c r="H2927" s="11" t="s">
        <v>22</v>
      </c>
      <c r="I2927" s="11" t="s">
        <v>277</v>
      </c>
      <c r="J2927" s="11" t="s">
        <v>27</v>
      </c>
      <c r="K2927" s="11" t="s">
        <v>28</v>
      </c>
      <c r="L2927" s="11" t="s">
        <v>43</v>
      </c>
      <c r="M2927" s="9" t="s">
        <v>44</v>
      </c>
      <c r="N2927" s="9" t="s">
        <v>31</v>
      </c>
      <c r="O2927" s="11" t="s">
        <v>32</v>
      </c>
      <c r="P2927" s="11" t="s">
        <v>22</v>
      </c>
      <c r="Q2927" s="11" t="s">
        <v>13691</v>
      </c>
      <c r="R2927" s="11" t="s">
        <v>46</v>
      </c>
      <c r="S2927" s="9" t="s">
        <v>13692</v>
      </c>
      <c r="T2927" s="9" t="s">
        <v>13693</v>
      </c>
    </row>
    <row r="2928" customHeight="1" spans="1:20">
      <c r="A2928" s="10">
        <v>45205</v>
      </c>
      <c r="B2928" s="9" t="s">
        <v>13694</v>
      </c>
      <c r="C2928" s="9" t="s">
        <v>3638</v>
      </c>
      <c r="D2928" s="11" t="s">
        <v>22</v>
      </c>
      <c r="E2928" s="9" t="s">
        <v>13695</v>
      </c>
      <c r="F2928" s="9" t="s">
        <v>13696</v>
      </c>
      <c r="G2928" s="11" t="s">
        <v>82</v>
      </c>
      <c r="H2928" s="11" t="s">
        <v>22</v>
      </c>
      <c r="I2928" s="11" t="s">
        <v>26</v>
      </c>
      <c r="J2928" s="11" t="s">
        <v>27</v>
      </c>
      <c r="K2928" s="11" t="s">
        <v>28</v>
      </c>
      <c r="L2928" s="11" t="s">
        <v>29</v>
      </c>
      <c r="M2928" s="9" t="s">
        <v>30</v>
      </c>
      <c r="N2928" s="9" t="s">
        <v>31</v>
      </c>
      <c r="O2928" s="11" t="s">
        <v>32</v>
      </c>
      <c r="P2928" s="11" t="s">
        <v>22</v>
      </c>
      <c r="Q2928" s="11" t="s">
        <v>13697</v>
      </c>
      <c r="R2928" s="11" t="s">
        <v>34</v>
      </c>
      <c r="S2928" s="9" t="s">
        <v>13698</v>
      </c>
      <c r="T2928" s="9" t="s">
        <v>13699</v>
      </c>
    </row>
    <row r="2929" customHeight="1" spans="1:20">
      <c r="A2929" s="10">
        <v>45205</v>
      </c>
      <c r="B2929" s="9" t="s">
        <v>13700</v>
      </c>
      <c r="C2929" s="9" t="s">
        <v>646</v>
      </c>
      <c r="D2929" s="11" t="s">
        <v>22</v>
      </c>
      <c r="E2929" s="9" t="s">
        <v>13701</v>
      </c>
      <c r="F2929" s="9" t="s">
        <v>13702</v>
      </c>
      <c r="G2929" s="11" t="s">
        <v>25</v>
      </c>
      <c r="H2929" s="11" t="s">
        <v>540</v>
      </c>
      <c r="I2929" s="11" t="s">
        <v>26</v>
      </c>
      <c r="J2929" s="11" t="s">
        <v>27</v>
      </c>
      <c r="K2929" s="11" t="s">
        <v>76</v>
      </c>
      <c r="L2929" s="11" t="s">
        <v>29</v>
      </c>
      <c r="M2929" s="9" t="s">
        <v>30</v>
      </c>
      <c r="N2929" s="9" t="s">
        <v>31</v>
      </c>
      <c r="O2929" s="11" t="s">
        <v>32</v>
      </c>
      <c r="P2929" s="11" t="s">
        <v>22</v>
      </c>
      <c r="Q2929" s="11" t="s">
        <v>13703</v>
      </c>
      <c r="R2929" s="11" t="s">
        <v>34</v>
      </c>
      <c r="S2929" s="9" t="s">
        <v>13704</v>
      </c>
      <c r="T2929" s="9" t="s">
        <v>13705</v>
      </c>
    </row>
    <row r="2930" customHeight="1" spans="1:20">
      <c r="A2930" s="10">
        <v>45205</v>
      </c>
      <c r="B2930" s="9" t="s">
        <v>13706</v>
      </c>
      <c r="C2930" s="9" t="s">
        <v>1240</v>
      </c>
      <c r="D2930" s="11" t="s">
        <v>22</v>
      </c>
      <c r="E2930" s="9" t="s">
        <v>13707</v>
      </c>
      <c r="F2930" s="9" t="s">
        <v>13708</v>
      </c>
      <c r="G2930" s="11" t="s">
        <v>53</v>
      </c>
      <c r="H2930" s="11" t="s">
        <v>22</v>
      </c>
      <c r="I2930" s="11" t="s">
        <v>26</v>
      </c>
      <c r="J2930" s="11" t="s">
        <v>27</v>
      </c>
      <c r="K2930" s="11" t="s">
        <v>28</v>
      </c>
      <c r="L2930" s="11" t="s">
        <v>29</v>
      </c>
      <c r="M2930" s="9" t="s">
        <v>30</v>
      </c>
      <c r="N2930" s="9" t="s">
        <v>31</v>
      </c>
      <c r="O2930" s="11" t="s">
        <v>32</v>
      </c>
      <c r="P2930" s="11" t="s">
        <v>22</v>
      </c>
      <c r="Q2930" s="11" t="s">
        <v>13709</v>
      </c>
      <c r="R2930" s="11" t="s">
        <v>34</v>
      </c>
      <c r="S2930" s="9" t="s">
        <v>13710</v>
      </c>
      <c r="T2930" s="9" t="s">
        <v>13711</v>
      </c>
    </row>
    <row r="2931" customHeight="1" spans="1:20">
      <c r="A2931" s="10">
        <v>45205</v>
      </c>
      <c r="B2931" s="9" t="s">
        <v>13712</v>
      </c>
      <c r="C2931" s="9" t="s">
        <v>4967</v>
      </c>
      <c r="D2931" s="11" t="s">
        <v>22</v>
      </c>
      <c r="E2931" s="9" t="s">
        <v>13713</v>
      </c>
      <c r="F2931" s="9" t="s">
        <v>13714</v>
      </c>
      <c r="G2931" s="11" t="s">
        <v>53</v>
      </c>
      <c r="H2931" s="11" t="s">
        <v>22</v>
      </c>
      <c r="I2931" s="11" t="s">
        <v>117</v>
      </c>
      <c r="J2931" s="11" t="s">
        <v>27</v>
      </c>
      <c r="K2931" s="11" t="s">
        <v>28</v>
      </c>
      <c r="L2931" s="11" t="s">
        <v>43</v>
      </c>
      <c r="M2931" s="9" t="s">
        <v>44</v>
      </c>
      <c r="N2931" s="9" t="s">
        <v>31</v>
      </c>
      <c r="O2931" s="11" t="s">
        <v>32</v>
      </c>
      <c r="P2931" s="11" t="s">
        <v>22</v>
      </c>
      <c r="Q2931" s="11" t="s">
        <v>13715</v>
      </c>
      <c r="R2931" s="11" t="s">
        <v>46</v>
      </c>
      <c r="S2931" s="9" t="s">
        <v>13716</v>
      </c>
      <c r="T2931" s="9" t="s">
        <v>13717</v>
      </c>
    </row>
    <row r="2932" customHeight="1" spans="1:20">
      <c r="A2932" s="10">
        <v>45205</v>
      </c>
      <c r="B2932" s="9" t="s">
        <v>13718</v>
      </c>
      <c r="C2932" s="9" t="s">
        <v>817</v>
      </c>
      <c r="D2932" s="11" t="s">
        <v>22</v>
      </c>
      <c r="E2932" s="9" t="s">
        <v>13719</v>
      </c>
      <c r="F2932" s="9" t="s">
        <v>13720</v>
      </c>
      <c r="G2932" s="11" t="s">
        <v>82</v>
      </c>
      <c r="H2932" s="11" t="s">
        <v>22</v>
      </c>
      <c r="I2932" s="11" t="s">
        <v>293</v>
      </c>
      <c r="J2932" s="11" t="s">
        <v>27</v>
      </c>
      <c r="K2932" s="11" t="s">
        <v>28</v>
      </c>
      <c r="L2932" s="11" t="s">
        <v>43</v>
      </c>
      <c r="M2932" s="9" t="s">
        <v>44</v>
      </c>
      <c r="N2932" s="9" t="s">
        <v>31</v>
      </c>
      <c r="O2932" s="11" t="s">
        <v>32</v>
      </c>
      <c r="P2932" s="11" t="s">
        <v>22</v>
      </c>
      <c r="Q2932" s="11" t="s">
        <v>13721</v>
      </c>
      <c r="R2932" s="11" t="s">
        <v>46</v>
      </c>
      <c r="S2932" s="9" t="s">
        <v>13722</v>
      </c>
      <c r="T2932" s="9" t="s">
        <v>13723</v>
      </c>
    </row>
    <row r="2933" customHeight="1" spans="1:20">
      <c r="A2933" s="10">
        <v>45205</v>
      </c>
      <c r="B2933" s="9" t="s">
        <v>13724</v>
      </c>
      <c r="C2933" s="9" t="s">
        <v>4967</v>
      </c>
      <c r="D2933" s="11" t="s">
        <v>22</v>
      </c>
      <c r="E2933" s="9" t="s">
        <v>13725</v>
      </c>
      <c r="F2933" s="9" t="s">
        <v>13726</v>
      </c>
      <c r="G2933" s="11" t="s">
        <v>247</v>
      </c>
      <c r="H2933" s="11" t="s">
        <v>22</v>
      </c>
      <c r="I2933" s="11" t="s">
        <v>1713</v>
      </c>
      <c r="J2933" s="11" t="s">
        <v>27</v>
      </c>
      <c r="K2933" s="11" t="s">
        <v>28</v>
      </c>
      <c r="L2933" s="11" t="s">
        <v>43</v>
      </c>
      <c r="M2933" s="9" t="s">
        <v>44</v>
      </c>
      <c r="N2933" s="9" t="s">
        <v>31</v>
      </c>
      <c r="O2933" s="11" t="s">
        <v>32</v>
      </c>
      <c r="P2933" s="11" t="s">
        <v>22</v>
      </c>
      <c r="Q2933" s="11" t="s">
        <v>13727</v>
      </c>
      <c r="R2933" s="11" t="s">
        <v>46</v>
      </c>
      <c r="S2933" s="9" t="s">
        <v>13728</v>
      </c>
      <c r="T2933" s="9" t="s">
        <v>13729</v>
      </c>
    </row>
    <row r="2934" customHeight="1" spans="1:20">
      <c r="A2934" s="10">
        <v>45205</v>
      </c>
      <c r="B2934" s="9" t="s">
        <v>13730</v>
      </c>
      <c r="C2934" s="9" t="s">
        <v>646</v>
      </c>
      <c r="D2934" s="11" t="s">
        <v>22</v>
      </c>
      <c r="E2934" s="9" t="s">
        <v>13731</v>
      </c>
      <c r="F2934" s="9" t="s">
        <v>13732</v>
      </c>
      <c r="G2934" s="11" t="s">
        <v>82</v>
      </c>
      <c r="H2934" s="11" t="s">
        <v>22</v>
      </c>
      <c r="I2934" s="11" t="s">
        <v>207</v>
      </c>
      <c r="J2934" s="11" t="s">
        <v>27</v>
      </c>
      <c r="K2934" s="11" t="s">
        <v>28</v>
      </c>
      <c r="L2934" s="11" t="s">
        <v>43</v>
      </c>
      <c r="M2934" s="9" t="s">
        <v>44</v>
      </c>
      <c r="N2934" s="9" t="s">
        <v>31</v>
      </c>
      <c r="O2934" s="11" t="s">
        <v>32</v>
      </c>
      <c r="P2934" s="11" t="s">
        <v>22</v>
      </c>
      <c r="Q2934" s="11" t="s">
        <v>13733</v>
      </c>
      <c r="R2934" s="11" t="s">
        <v>46</v>
      </c>
      <c r="S2934" s="9" t="s">
        <v>13734</v>
      </c>
      <c r="T2934" s="9" t="s">
        <v>13735</v>
      </c>
    </row>
    <row r="2935" customHeight="1" spans="1:20">
      <c r="A2935" s="10">
        <v>45205</v>
      </c>
      <c r="B2935" s="9" t="s">
        <v>13736</v>
      </c>
      <c r="C2935" s="9" t="s">
        <v>204</v>
      </c>
      <c r="D2935" s="11" t="s">
        <v>22</v>
      </c>
      <c r="E2935" s="9" t="s">
        <v>13737</v>
      </c>
      <c r="F2935" s="9" t="s">
        <v>13738</v>
      </c>
      <c r="G2935" s="11" t="s">
        <v>336</v>
      </c>
      <c r="H2935" s="11" t="s">
        <v>22</v>
      </c>
      <c r="I2935" s="11" t="s">
        <v>576</v>
      </c>
      <c r="J2935" s="11" t="s">
        <v>27</v>
      </c>
      <c r="K2935" s="11" t="s">
        <v>28</v>
      </c>
      <c r="L2935" s="11" t="s">
        <v>43</v>
      </c>
      <c r="M2935" s="9" t="s">
        <v>44</v>
      </c>
      <c r="N2935" s="9" t="s">
        <v>208</v>
      </c>
      <c r="O2935" s="11" t="s">
        <v>32</v>
      </c>
      <c r="P2935" s="11" t="s">
        <v>22</v>
      </c>
      <c r="Q2935" s="11" t="s">
        <v>13739</v>
      </c>
      <c r="R2935" s="11" t="s">
        <v>56</v>
      </c>
      <c r="S2935" s="9" t="s">
        <v>13740</v>
      </c>
      <c r="T2935" s="9" t="s">
        <v>22</v>
      </c>
    </row>
    <row r="2936" customHeight="1" spans="1:20">
      <c r="A2936" s="10">
        <v>45205</v>
      </c>
      <c r="B2936" s="9" t="s">
        <v>13741</v>
      </c>
      <c r="C2936" s="9" t="s">
        <v>817</v>
      </c>
      <c r="D2936" s="11" t="s">
        <v>22</v>
      </c>
      <c r="E2936" s="9" t="s">
        <v>13742</v>
      </c>
      <c r="F2936" s="9" t="s">
        <v>13743</v>
      </c>
      <c r="G2936" s="11" t="s">
        <v>130</v>
      </c>
      <c r="H2936" s="11" t="s">
        <v>22</v>
      </c>
      <c r="I2936" s="11" t="s">
        <v>97</v>
      </c>
      <c r="J2936" s="11" t="s">
        <v>27</v>
      </c>
      <c r="K2936" s="11" t="s">
        <v>28</v>
      </c>
      <c r="L2936" s="11" t="s">
        <v>43</v>
      </c>
      <c r="M2936" s="9" t="s">
        <v>44</v>
      </c>
      <c r="N2936" s="9" t="s">
        <v>31</v>
      </c>
      <c r="O2936" s="11" t="s">
        <v>32</v>
      </c>
      <c r="P2936" s="11" t="s">
        <v>22</v>
      </c>
      <c r="Q2936" s="11" t="s">
        <v>13744</v>
      </c>
      <c r="R2936" s="11" t="s">
        <v>46</v>
      </c>
      <c r="S2936" s="9" t="s">
        <v>13745</v>
      </c>
      <c r="T2936" s="9" t="s">
        <v>13746</v>
      </c>
    </row>
    <row r="2937" customHeight="1" spans="1:20">
      <c r="A2937" s="10">
        <v>45205</v>
      </c>
      <c r="B2937" s="9" t="s">
        <v>13747</v>
      </c>
      <c r="C2937" s="9" t="s">
        <v>817</v>
      </c>
      <c r="D2937" s="11" t="s">
        <v>22</v>
      </c>
      <c r="E2937" s="9" t="s">
        <v>13748</v>
      </c>
      <c r="F2937" s="9" t="s">
        <v>13749</v>
      </c>
      <c r="G2937" s="11" t="s">
        <v>25</v>
      </c>
      <c r="H2937" s="11" t="s">
        <v>22</v>
      </c>
      <c r="I2937" s="11" t="s">
        <v>384</v>
      </c>
      <c r="J2937" s="11" t="s">
        <v>27</v>
      </c>
      <c r="K2937" s="11" t="s">
        <v>28</v>
      </c>
      <c r="L2937" s="11" t="s">
        <v>43</v>
      </c>
      <c r="M2937" s="9" t="s">
        <v>44</v>
      </c>
      <c r="N2937" s="9" t="s">
        <v>31</v>
      </c>
      <c r="O2937" s="11" t="s">
        <v>32</v>
      </c>
      <c r="P2937" s="11" t="s">
        <v>22</v>
      </c>
      <c r="Q2937" s="11" t="s">
        <v>13750</v>
      </c>
      <c r="R2937" s="11" t="s">
        <v>46</v>
      </c>
      <c r="S2937" s="9" t="s">
        <v>13751</v>
      </c>
      <c r="T2937" s="9" t="s">
        <v>13752</v>
      </c>
    </row>
    <row r="2938" customHeight="1" spans="1:20">
      <c r="A2938" s="10">
        <v>45205</v>
      </c>
      <c r="B2938" s="9" t="s">
        <v>13753</v>
      </c>
      <c r="C2938" s="9" t="s">
        <v>817</v>
      </c>
      <c r="D2938" s="11" t="s">
        <v>22</v>
      </c>
      <c r="E2938" s="9" t="s">
        <v>13754</v>
      </c>
      <c r="F2938" s="9" t="s">
        <v>13755</v>
      </c>
      <c r="G2938" s="11" t="s">
        <v>41</v>
      </c>
      <c r="H2938" s="11" t="s">
        <v>110</v>
      </c>
      <c r="I2938" s="11" t="s">
        <v>207</v>
      </c>
      <c r="J2938" s="11" t="s">
        <v>27</v>
      </c>
      <c r="K2938" s="11" t="s">
        <v>28</v>
      </c>
      <c r="L2938" s="11" t="s">
        <v>43</v>
      </c>
      <c r="M2938" s="9" t="s">
        <v>30</v>
      </c>
      <c r="N2938" s="9" t="s">
        <v>31</v>
      </c>
      <c r="O2938" s="11" t="s">
        <v>32</v>
      </c>
      <c r="P2938" s="11" t="s">
        <v>22</v>
      </c>
      <c r="Q2938" s="11" t="s">
        <v>13756</v>
      </c>
      <c r="R2938" s="11" t="s">
        <v>46</v>
      </c>
      <c r="S2938" s="9" t="s">
        <v>13757</v>
      </c>
      <c r="T2938" s="9" t="s">
        <v>13758</v>
      </c>
    </row>
    <row r="2939" customHeight="1" spans="1:20">
      <c r="A2939" s="10">
        <v>45205</v>
      </c>
      <c r="B2939" s="9" t="s">
        <v>13759</v>
      </c>
      <c r="C2939" s="9" t="s">
        <v>646</v>
      </c>
      <c r="D2939" s="11" t="s">
        <v>22</v>
      </c>
      <c r="E2939" s="9" t="s">
        <v>13760</v>
      </c>
      <c r="F2939" s="9" t="s">
        <v>13761</v>
      </c>
      <c r="G2939" s="11" t="s">
        <v>130</v>
      </c>
      <c r="H2939" s="11" t="s">
        <v>22</v>
      </c>
      <c r="I2939" s="11" t="s">
        <v>293</v>
      </c>
      <c r="J2939" s="11" t="s">
        <v>27</v>
      </c>
      <c r="K2939" s="11" t="s">
        <v>28</v>
      </c>
      <c r="L2939" s="11" t="s">
        <v>43</v>
      </c>
      <c r="M2939" s="9" t="s">
        <v>30</v>
      </c>
      <c r="N2939" s="9" t="s">
        <v>31</v>
      </c>
      <c r="O2939" s="11" t="s">
        <v>32</v>
      </c>
      <c r="P2939" s="11" t="s">
        <v>22</v>
      </c>
      <c r="Q2939" s="11" t="s">
        <v>13762</v>
      </c>
      <c r="R2939" s="11" t="s">
        <v>46</v>
      </c>
      <c r="S2939" s="9" t="s">
        <v>13763</v>
      </c>
      <c r="T2939" s="9" t="s">
        <v>13764</v>
      </c>
    </row>
    <row r="2940" customHeight="1" spans="1:20">
      <c r="A2940" s="10">
        <v>45205</v>
      </c>
      <c r="B2940" s="9" t="s">
        <v>13765</v>
      </c>
      <c r="C2940" s="9" t="s">
        <v>2825</v>
      </c>
      <c r="D2940" s="11" t="s">
        <v>22</v>
      </c>
      <c r="E2940" s="9" t="s">
        <v>13766</v>
      </c>
      <c r="F2940" s="9" t="s">
        <v>13767</v>
      </c>
      <c r="G2940" s="11" t="s">
        <v>25</v>
      </c>
      <c r="H2940" s="11" t="s">
        <v>22</v>
      </c>
      <c r="I2940" s="11" t="s">
        <v>277</v>
      </c>
      <c r="J2940" s="11" t="s">
        <v>27</v>
      </c>
      <c r="K2940" s="11" t="s">
        <v>28</v>
      </c>
      <c r="L2940" s="11" t="s">
        <v>43</v>
      </c>
      <c r="M2940" s="9" t="s">
        <v>44</v>
      </c>
      <c r="N2940" s="9" t="s">
        <v>31</v>
      </c>
      <c r="O2940" s="11" t="s">
        <v>32</v>
      </c>
      <c r="P2940" s="11" t="s">
        <v>22</v>
      </c>
      <c r="Q2940" s="11" t="s">
        <v>13768</v>
      </c>
      <c r="R2940" s="11" t="s">
        <v>46</v>
      </c>
      <c r="S2940" s="9" t="s">
        <v>13769</v>
      </c>
      <c r="T2940" s="9" t="s">
        <v>13770</v>
      </c>
    </row>
    <row r="2941" customHeight="1" spans="1:20">
      <c r="A2941" s="10">
        <v>45205</v>
      </c>
      <c r="B2941" s="9" t="s">
        <v>13771</v>
      </c>
      <c r="C2941" s="9" t="s">
        <v>6949</v>
      </c>
      <c r="D2941" s="11" t="s">
        <v>22</v>
      </c>
      <c r="E2941" s="9" t="s">
        <v>13772</v>
      </c>
      <c r="F2941" s="9" t="s">
        <v>123</v>
      </c>
      <c r="G2941" s="11" t="s">
        <v>130</v>
      </c>
      <c r="H2941" s="11" t="s">
        <v>22</v>
      </c>
      <c r="I2941" s="11" t="s">
        <v>315</v>
      </c>
      <c r="J2941" s="11" t="s">
        <v>27</v>
      </c>
      <c r="K2941" s="11" t="s">
        <v>28</v>
      </c>
      <c r="L2941" s="11" t="s">
        <v>43</v>
      </c>
      <c r="M2941" s="9" t="s">
        <v>44</v>
      </c>
      <c r="N2941" s="9" t="s">
        <v>208</v>
      </c>
      <c r="O2941" s="11" t="s">
        <v>32</v>
      </c>
      <c r="P2941" s="11" t="s">
        <v>22</v>
      </c>
      <c r="Q2941" s="11" t="s">
        <v>13773</v>
      </c>
      <c r="R2941" s="11" t="s">
        <v>46</v>
      </c>
      <c r="S2941" s="9" t="s">
        <v>13774</v>
      </c>
      <c r="T2941" s="9" t="s">
        <v>13775</v>
      </c>
    </row>
    <row r="2942" customHeight="1" spans="1:20">
      <c r="A2942" s="10">
        <v>45205</v>
      </c>
      <c r="B2942" s="9" t="s">
        <v>13776</v>
      </c>
      <c r="C2942" s="9" t="s">
        <v>6949</v>
      </c>
      <c r="D2942" s="11" t="s">
        <v>22</v>
      </c>
      <c r="E2942" s="9" t="s">
        <v>13630</v>
      </c>
      <c r="F2942" s="9" t="s">
        <v>13631</v>
      </c>
      <c r="G2942" s="11" t="s">
        <v>25</v>
      </c>
      <c r="H2942" s="11" t="s">
        <v>110</v>
      </c>
      <c r="I2942" s="11" t="s">
        <v>97</v>
      </c>
      <c r="J2942" s="11" t="s">
        <v>27</v>
      </c>
      <c r="K2942" s="11" t="s">
        <v>28</v>
      </c>
      <c r="L2942" s="11" t="s">
        <v>43</v>
      </c>
      <c r="M2942" s="9" t="s">
        <v>44</v>
      </c>
      <c r="N2942" s="9" t="s">
        <v>208</v>
      </c>
      <c r="O2942" s="11" t="s">
        <v>32</v>
      </c>
      <c r="P2942" s="11" t="s">
        <v>22</v>
      </c>
      <c r="Q2942" s="11" t="s">
        <v>13777</v>
      </c>
      <c r="R2942" s="11" t="s">
        <v>46</v>
      </c>
      <c r="S2942" s="9" t="s">
        <v>13778</v>
      </c>
      <c r="T2942" s="9" t="s">
        <v>13779</v>
      </c>
    </row>
    <row r="2943" customHeight="1" spans="1:20">
      <c r="A2943" s="10">
        <v>45205</v>
      </c>
      <c r="B2943" s="9" t="s">
        <v>13780</v>
      </c>
      <c r="C2943" s="9" t="s">
        <v>1016</v>
      </c>
      <c r="D2943" s="11" t="s">
        <v>22</v>
      </c>
      <c r="E2943" s="9" t="s">
        <v>13781</v>
      </c>
      <c r="F2943" s="9" t="s">
        <v>13782</v>
      </c>
      <c r="G2943" s="11" t="s">
        <v>336</v>
      </c>
      <c r="H2943" s="11" t="s">
        <v>148</v>
      </c>
      <c r="I2943" s="11" t="s">
        <v>277</v>
      </c>
      <c r="J2943" s="11" t="s">
        <v>27</v>
      </c>
      <c r="K2943" s="11" t="s">
        <v>28</v>
      </c>
      <c r="L2943" s="11" t="s">
        <v>43</v>
      </c>
      <c r="M2943" s="9" t="s">
        <v>799</v>
      </c>
      <c r="N2943" s="9" t="s">
        <v>31</v>
      </c>
      <c r="O2943" s="11" t="s">
        <v>32</v>
      </c>
      <c r="P2943" s="11" t="s">
        <v>22</v>
      </c>
      <c r="Q2943" s="11" t="s">
        <v>13783</v>
      </c>
      <c r="R2943" s="11" t="s">
        <v>46</v>
      </c>
      <c r="S2943" s="9" t="s">
        <v>13784</v>
      </c>
      <c r="T2943" s="9" t="s">
        <v>13785</v>
      </c>
    </row>
    <row r="2944" customHeight="1" spans="1:20">
      <c r="A2944" s="10">
        <v>45205</v>
      </c>
      <c r="B2944" s="9" t="s">
        <v>13786</v>
      </c>
      <c r="C2944" s="9" t="s">
        <v>381</v>
      </c>
      <c r="D2944" s="11" t="s">
        <v>22</v>
      </c>
      <c r="E2944" s="9" t="s">
        <v>13787</v>
      </c>
      <c r="F2944" s="9" t="s">
        <v>13788</v>
      </c>
      <c r="G2944" s="11" t="s">
        <v>82</v>
      </c>
      <c r="H2944" s="11" t="s">
        <v>137</v>
      </c>
      <c r="I2944" s="11" t="s">
        <v>576</v>
      </c>
      <c r="J2944" s="11" t="s">
        <v>27</v>
      </c>
      <c r="K2944" s="11" t="s">
        <v>28</v>
      </c>
      <c r="L2944" s="11" t="s">
        <v>43</v>
      </c>
      <c r="M2944" s="9" t="s">
        <v>44</v>
      </c>
      <c r="N2944" s="9" t="s">
        <v>31</v>
      </c>
      <c r="O2944" s="11" t="s">
        <v>32</v>
      </c>
      <c r="P2944" s="11" t="s">
        <v>22</v>
      </c>
      <c r="Q2944" s="11" t="s">
        <v>13789</v>
      </c>
      <c r="R2944" s="11" t="s">
        <v>46</v>
      </c>
      <c r="S2944" s="9" t="s">
        <v>13790</v>
      </c>
      <c r="T2944" s="9" t="s">
        <v>13791</v>
      </c>
    </row>
    <row r="2945" customHeight="1" spans="1:20">
      <c r="A2945" s="10">
        <v>45205</v>
      </c>
      <c r="B2945" s="9" t="s">
        <v>13792</v>
      </c>
      <c r="C2945" s="9" t="s">
        <v>4902</v>
      </c>
      <c r="D2945" s="11" t="s">
        <v>22</v>
      </c>
      <c r="E2945" s="9" t="s">
        <v>13793</v>
      </c>
      <c r="F2945" s="9" t="s">
        <v>13794</v>
      </c>
      <c r="G2945" s="11" t="s">
        <v>62</v>
      </c>
      <c r="H2945" s="11" t="s">
        <v>22</v>
      </c>
      <c r="I2945" s="11" t="s">
        <v>277</v>
      </c>
      <c r="J2945" s="11" t="s">
        <v>27</v>
      </c>
      <c r="K2945" s="11" t="s">
        <v>76</v>
      </c>
      <c r="L2945" s="11" t="s">
        <v>43</v>
      </c>
      <c r="M2945" s="9" t="s">
        <v>30</v>
      </c>
      <c r="N2945" s="9" t="s">
        <v>31</v>
      </c>
      <c r="O2945" s="11" t="s">
        <v>32</v>
      </c>
      <c r="P2945" s="11" t="s">
        <v>22</v>
      </c>
      <c r="Q2945" s="11" t="s">
        <v>13795</v>
      </c>
      <c r="R2945" s="11" t="s">
        <v>46</v>
      </c>
      <c r="S2945" s="9" t="s">
        <v>13796</v>
      </c>
      <c r="T2945" s="9" t="s">
        <v>13797</v>
      </c>
    </row>
    <row r="2946" customHeight="1" spans="1:20">
      <c r="A2946" s="10">
        <v>45205</v>
      </c>
      <c r="B2946" s="9" t="s">
        <v>13798</v>
      </c>
      <c r="C2946" s="9" t="s">
        <v>204</v>
      </c>
      <c r="D2946" s="11" t="s">
        <v>22</v>
      </c>
      <c r="E2946" s="9" t="s">
        <v>13799</v>
      </c>
      <c r="F2946" s="9" t="s">
        <v>13800</v>
      </c>
      <c r="G2946" s="11" t="s">
        <v>82</v>
      </c>
      <c r="H2946" s="11" t="s">
        <v>22</v>
      </c>
      <c r="I2946" s="11" t="s">
        <v>207</v>
      </c>
      <c r="J2946" s="11" t="s">
        <v>27</v>
      </c>
      <c r="K2946" s="11" t="s">
        <v>28</v>
      </c>
      <c r="L2946" s="11" t="s">
        <v>43</v>
      </c>
      <c r="M2946" s="9" t="s">
        <v>44</v>
      </c>
      <c r="N2946" s="9" t="s">
        <v>208</v>
      </c>
      <c r="O2946" s="11" t="s">
        <v>32</v>
      </c>
      <c r="P2946" s="11" t="s">
        <v>22</v>
      </c>
      <c r="Q2946" s="11" t="s">
        <v>13801</v>
      </c>
      <c r="R2946" s="11" t="s">
        <v>56</v>
      </c>
      <c r="S2946" s="9" t="s">
        <v>13802</v>
      </c>
      <c r="T2946" s="9" t="s">
        <v>22</v>
      </c>
    </row>
    <row r="2947" customHeight="1" spans="1:20">
      <c r="A2947" s="10">
        <v>45205</v>
      </c>
      <c r="B2947" s="9" t="s">
        <v>13803</v>
      </c>
      <c r="C2947" s="9" t="s">
        <v>399</v>
      </c>
      <c r="D2947" s="11" t="s">
        <v>22</v>
      </c>
      <c r="E2947" s="9" t="s">
        <v>13804</v>
      </c>
      <c r="F2947" s="9" t="s">
        <v>13805</v>
      </c>
      <c r="G2947" s="11" t="s">
        <v>130</v>
      </c>
      <c r="H2947" s="11" t="s">
        <v>22</v>
      </c>
      <c r="I2947" s="11" t="s">
        <v>337</v>
      </c>
      <c r="J2947" s="11" t="s">
        <v>27</v>
      </c>
      <c r="K2947" s="11" t="s">
        <v>28</v>
      </c>
      <c r="L2947" s="11" t="s">
        <v>43</v>
      </c>
      <c r="M2947" s="9" t="s">
        <v>30</v>
      </c>
      <c r="N2947" s="9" t="s">
        <v>31</v>
      </c>
      <c r="O2947" s="11" t="s">
        <v>32</v>
      </c>
      <c r="P2947" s="11" t="s">
        <v>22</v>
      </c>
      <c r="Q2947" s="11" t="s">
        <v>13806</v>
      </c>
      <c r="R2947" s="11" t="s">
        <v>46</v>
      </c>
      <c r="S2947" s="9" t="s">
        <v>13807</v>
      </c>
      <c r="T2947" s="9" t="s">
        <v>13808</v>
      </c>
    </row>
    <row r="2948" customHeight="1" spans="1:20">
      <c r="A2948" s="10">
        <v>45205</v>
      </c>
      <c r="B2948" s="9" t="s">
        <v>13809</v>
      </c>
      <c r="C2948" s="9" t="s">
        <v>6452</v>
      </c>
      <c r="D2948" s="11" t="s">
        <v>22</v>
      </c>
      <c r="E2948" s="9" t="s">
        <v>13810</v>
      </c>
      <c r="F2948" s="9" t="s">
        <v>13811</v>
      </c>
      <c r="G2948" s="11" t="s">
        <v>82</v>
      </c>
      <c r="H2948" s="11" t="s">
        <v>22</v>
      </c>
      <c r="I2948" s="11" t="s">
        <v>4047</v>
      </c>
      <c r="J2948" s="11" t="s">
        <v>27</v>
      </c>
      <c r="K2948" s="11" t="s">
        <v>28</v>
      </c>
      <c r="L2948" s="11" t="s">
        <v>43</v>
      </c>
      <c r="M2948" s="9" t="s">
        <v>44</v>
      </c>
      <c r="N2948" s="9" t="s">
        <v>31</v>
      </c>
      <c r="O2948" s="11" t="s">
        <v>32</v>
      </c>
      <c r="P2948" s="11" t="s">
        <v>22</v>
      </c>
      <c r="Q2948" s="11" t="s">
        <v>13812</v>
      </c>
      <c r="R2948" s="11" t="s">
        <v>46</v>
      </c>
      <c r="S2948" s="9" t="s">
        <v>13813</v>
      </c>
      <c r="T2948" s="9" t="s">
        <v>13814</v>
      </c>
    </row>
    <row r="2949" customHeight="1" spans="1:20">
      <c r="A2949" s="10">
        <v>45205</v>
      </c>
      <c r="B2949" s="9" t="s">
        <v>13815</v>
      </c>
      <c r="C2949" s="9" t="s">
        <v>6445</v>
      </c>
      <c r="D2949" s="11" t="s">
        <v>22</v>
      </c>
      <c r="E2949" s="9" t="s">
        <v>13816</v>
      </c>
      <c r="F2949" s="9" t="s">
        <v>13817</v>
      </c>
      <c r="G2949" s="11" t="s">
        <v>82</v>
      </c>
      <c r="H2949" s="11" t="s">
        <v>148</v>
      </c>
      <c r="I2949" s="11" t="s">
        <v>337</v>
      </c>
      <c r="J2949" s="11" t="s">
        <v>27</v>
      </c>
      <c r="K2949" s="11" t="s">
        <v>28</v>
      </c>
      <c r="L2949" s="11" t="s">
        <v>43</v>
      </c>
      <c r="M2949" s="9" t="s">
        <v>169</v>
      </c>
      <c r="N2949" s="9" t="s">
        <v>208</v>
      </c>
      <c r="O2949" s="11" t="s">
        <v>32</v>
      </c>
      <c r="P2949" s="11" t="s">
        <v>22</v>
      </c>
      <c r="Q2949" s="11" t="s">
        <v>13818</v>
      </c>
      <c r="R2949" s="11" t="s">
        <v>46</v>
      </c>
      <c r="S2949" s="9" t="s">
        <v>13819</v>
      </c>
      <c r="T2949" s="9" t="s">
        <v>13820</v>
      </c>
    </row>
    <row r="2950" customHeight="1" spans="1:20">
      <c r="A2950" s="10">
        <v>45205</v>
      </c>
      <c r="B2950" s="9" t="s">
        <v>13821</v>
      </c>
      <c r="C2950" s="9" t="s">
        <v>8114</v>
      </c>
      <c r="D2950" s="11" t="s">
        <v>22</v>
      </c>
      <c r="E2950" s="9" t="s">
        <v>13630</v>
      </c>
      <c r="F2950" s="9" t="s">
        <v>13631</v>
      </c>
      <c r="G2950" s="11" t="s">
        <v>25</v>
      </c>
      <c r="H2950" s="11" t="s">
        <v>22</v>
      </c>
      <c r="I2950" s="11" t="s">
        <v>207</v>
      </c>
      <c r="J2950" s="11" t="s">
        <v>27</v>
      </c>
      <c r="K2950" s="11" t="s">
        <v>28</v>
      </c>
      <c r="L2950" s="11" t="s">
        <v>43</v>
      </c>
      <c r="M2950" s="9" t="s">
        <v>44</v>
      </c>
      <c r="N2950" s="9" t="s">
        <v>5516</v>
      </c>
      <c r="O2950" s="11" t="s">
        <v>32</v>
      </c>
      <c r="P2950" s="11" t="s">
        <v>22</v>
      </c>
      <c r="Q2950" s="11" t="s">
        <v>13822</v>
      </c>
      <c r="R2950" s="11" t="s">
        <v>8115</v>
      </c>
      <c r="S2950" s="9" t="s">
        <v>13823</v>
      </c>
      <c r="T2950" s="9" t="s">
        <v>22</v>
      </c>
    </row>
    <row r="2951" customHeight="1" spans="1:20">
      <c r="A2951" s="10">
        <v>45205</v>
      </c>
      <c r="B2951" s="9" t="s">
        <v>13824</v>
      </c>
      <c r="C2951" s="9" t="s">
        <v>8114</v>
      </c>
      <c r="D2951" s="11" t="s">
        <v>22</v>
      </c>
      <c r="E2951" s="9" t="s">
        <v>13825</v>
      </c>
      <c r="F2951" s="9" t="s">
        <v>13826</v>
      </c>
      <c r="G2951" s="11" t="s">
        <v>62</v>
      </c>
      <c r="H2951" s="11" t="s">
        <v>110</v>
      </c>
      <c r="I2951" s="11" t="s">
        <v>1181</v>
      </c>
      <c r="J2951" s="11" t="s">
        <v>27</v>
      </c>
      <c r="K2951" s="11" t="s">
        <v>28</v>
      </c>
      <c r="L2951" s="11" t="s">
        <v>43</v>
      </c>
      <c r="M2951" s="9" t="s">
        <v>30</v>
      </c>
      <c r="N2951" s="9" t="s">
        <v>5516</v>
      </c>
      <c r="O2951" s="11" t="s">
        <v>32</v>
      </c>
      <c r="P2951" s="11" t="s">
        <v>22</v>
      </c>
      <c r="Q2951" s="11" t="s">
        <v>13827</v>
      </c>
      <c r="R2951" s="11" t="s">
        <v>8115</v>
      </c>
      <c r="S2951" s="9" t="s">
        <v>13828</v>
      </c>
      <c r="T2951" s="9" t="s">
        <v>22</v>
      </c>
    </row>
    <row r="2952" customHeight="1" spans="1:20">
      <c r="A2952" s="10">
        <v>45205</v>
      </c>
      <c r="B2952" s="9" t="s">
        <v>13829</v>
      </c>
      <c r="C2952" s="9" t="s">
        <v>8114</v>
      </c>
      <c r="D2952" s="11" t="s">
        <v>22</v>
      </c>
      <c r="E2952" s="9" t="s">
        <v>13830</v>
      </c>
      <c r="F2952" s="9" t="s">
        <v>13831</v>
      </c>
      <c r="G2952" s="11" t="s">
        <v>82</v>
      </c>
      <c r="H2952" s="11" t="s">
        <v>22</v>
      </c>
      <c r="I2952" s="11" t="s">
        <v>63</v>
      </c>
      <c r="J2952" s="11" t="s">
        <v>27</v>
      </c>
      <c r="K2952" s="11" t="s">
        <v>28</v>
      </c>
      <c r="L2952" s="11" t="s">
        <v>43</v>
      </c>
      <c r="M2952" s="9" t="s">
        <v>44</v>
      </c>
      <c r="N2952" s="9" t="s">
        <v>5516</v>
      </c>
      <c r="O2952" s="11" t="s">
        <v>32</v>
      </c>
      <c r="P2952" s="11" t="s">
        <v>22</v>
      </c>
      <c r="Q2952" s="11" t="s">
        <v>13832</v>
      </c>
      <c r="R2952" s="11" t="s">
        <v>8115</v>
      </c>
      <c r="S2952" s="9" t="s">
        <v>13833</v>
      </c>
      <c r="T2952" s="9" t="s">
        <v>22</v>
      </c>
    </row>
    <row r="2953" customHeight="1" spans="1:20">
      <c r="A2953" s="10">
        <v>45205</v>
      </c>
      <c r="B2953" s="9" t="s">
        <v>13834</v>
      </c>
      <c r="C2953" s="9" t="s">
        <v>8114</v>
      </c>
      <c r="D2953" s="11" t="s">
        <v>22</v>
      </c>
      <c r="E2953" s="9" t="s">
        <v>13835</v>
      </c>
      <c r="F2953" s="9" t="s">
        <v>13836</v>
      </c>
      <c r="G2953" s="11" t="s">
        <v>62</v>
      </c>
      <c r="H2953" s="11" t="s">
        <v>22</v>
      </c>
      <c r="I2953" s="11" t="s">
        <v>299</v>
      </c>
      <c r="J2953" s="11" t="s">
        <v>27</v>
      </c>
      <c r="K2953" s="11" t="s">
        <v>28</v>
      </c>
      <c r="L2953" s="11" t="s">
        <v>43</v>
      </c>
      <c r="M2953" s="9" t="s">
        <v>30</v>
      </c>
      <c r="N2953" s="9" t="s">
        <v>5516</v>
      </c>
      <c r="O2953" s="11" t="s">
        <v>32</v>
      </c>
      <c r="P2953" s="11" t="s">
        <v>22</v>
      </c>
      <c r="Q2953" s="11" t="s">
        <v>13837</v>
      </c>
      <c r="R2953" s="11" t="s">
        <v>8115</v>
      </c>
      <c r="S2953" s="9" t="s">
        <v>13833</v>
      </c>
      <c r="T2953" s="9" t="s">
        <v>22</v>
      </c>
    </row>
    <row r="2954" customHeight="1" spans="1:20">
      <c r="A2954" s="10">
        <v>45205</v>
      </c>
      <c r="B2954" s="9" t="s">
        <v>13838</v>
      </c>
      <c r="C2954" s="9" t="s">
        <v>646</v>
      </c>
      <c r="D2954" s="11" t="s">
        <v>22</v>
      </c>
      <c r="E2954" s="9" t="s">
        <v>13839</v>
      </c>
      <c r="F2954" s="9" t="s">
        <v>13840</v>
      </c>
      <c r="G2954" s="11" t="s">
        <v>41</v>
      </c>
      <c r="H2954" s="11" t="s">
        <v>22</v>
      </c>
      <c r="I2954" s="11" t="s">
        <v>162</v>
      </c>
      <c r="J2954" s="11" t="s">
        <v>27</v>
      </c>
      <c r="K2954" s="11" t="s">
        <v>28</v>
      </c>
      <c r="L2954" s="11" t="s">
        <v>43</v>
      </c>
      <c r="M2954" s="9" t="s">
        <v>30</v>
      </c>
      <c r="N2954" s="9" t="s">
        <v>31</v>
      </c>
      <c r="O2954" s="11" t="s">
        <v>32</v>
      </c>
      <c r="P2954" s="11" t="s">
        <v>22</v>
      </c>
      <c r="Q2954" s="11" t="s">
        <v>13841</v>
      </c>
      <c r="R2954" s="11" t="s">
        <v>46</v>
      </c>
      <c r="S2954" s="9" t="s">
        <v>13842</v>
      </c>
      <c r="T2954" s="9" t="s">
        <v>13843</v>
      </c>
    </row>
    <row r="2955" customHeight="1" spans="1:20">
      <c r="A2955" s="10">
        <v>45205</v>
      </c>
      <c r="B2955" s="9" t="s">
        <v>13844</v>
      </c>
      <c r="C2955" s="9" t="s">
        <v>817</v>
      </c>
      <c r="D2955" s="11" t="s">
        <v>22</v>
      </c>
      <c r="E2955" s="9" t="s">
        <v>13845</v>
      </c>
      <c r="F2955" s="9" t="s">
        <v>7753</v>
      </c>
      <c r="G2955" s="11" t="s">
        <v>62</v>
      </c>
      <c r="H2955" s="11" t="s">
        <v>22</v>
      </c>
      <c r="I2955" s="11" t="s">
        <v>26</v>
      </c>
      <c r="J2955" s="11" t="s">
        <v>27</v>
      </c>
      <c r="K2955" s="11" t="s">
        <v>195</v>
      </c>
      <c r="L2955" s="11" t="s">
        <v>29</v>
      </c>
      <c r="M2955" s="9" t="s">
        <v>30</v>
      </c>
      <c r="N2955" s="9" t="s">
        <v>31</v>
      </c>
      <c r="O2955" s="11" t="s">
        <v>32</v>
      </c>
      <c r="P2955" s="11" t="s">
        <v>22</v>
      </c>
      <c r="Q2955" s="11" t="s">
        <v>13846</v>
      </c>
      <c r="R2955" s="11" t="s">
        <v>34</v>
      </c>
      <c r="S2955" s="9" t="s">
        <v>13847</v>
      </c>
      <c r="T2955" s="9" t="s">
        <v>13848</v>
      </c>
    </row>
    <row r="2956" customHeight="1" spans="1:20">
      <c r="A2956" s="10">
        <v>45205</v>
      </c>
      <c r="B2956" s="9" t="s">
        <v>13849</v>
      </c>
      <c r="C2956" s="9" t="s">
        <v>9317</v>
      </c>
      <c r="D2956" s="11" t="s">
        <v>22</v>
      </c>
      <c r="E2956" s="9" t="s">
        <v>13850</v>
      </c>
      <c r="F2956" s="9" t="s">
        <v>13851</v>
      </c>
      <c r="G2956" s="11" t="s">
        <v>82</v>
      </c>
      <c r="H2956" s="11" t="s">
        <v>22</v>
      </c>
      <c r="I2956" s="11" t="s">
        <v>3098</v>
      </c>
      <c r="J2956" s="11" t="s">
        <v>27</v>
      </c>
      <c r="K2956" s="11" t="s">
        <v>28</v>
      </c>
      <c r="L2956" s="11" t="s">
        <v>43</v>
      </c>
      <c r="M2956" s="9" t="s">
        <v>30</v>
      </c>
      <c r="N2956" s="9" t="s">
        <v>31</v>
      </c>
      <c r="O2956" s="11" t="s">
        <v>32</v>
      </c>
      <c r="P2956" s="11" t="s">
        <v>22</v>
      </c>
      <c r="Q2956" s="11" t="s">
        <v>13852</v>
      </c>
      <c r="R2956" s="11" t="s">
        <v>46</v>
      </c>
      <c r="S2956" s="9" t="s">
        <v>13853</v>
      </c>
      <c r="T2956" s="9" t="s">
        <v>13854</v>
      </c>
    </row>
    <row r="2957" customHeight="1" spans="1:20">
      <c r="A2957" s="10">
        <v>45205</v>
      </c>
      <c r="B2957" s="9" t="s">
        <v>13855</v>
      </c>
      <c r="C2957" s="9" t="s">
        <v>6506</v>
      </c>
      <c r="D2957" s="11" t="s">
        <v>22</v>
      </c>
      <c r="E2957" s="9" t="s">
        <v>13856</v>
      </c>
      <c r="F2957" s="9" t="s">
        <v>13857</v>
      </c>
      <c r="G2957" s="11" t="s">
        <v>41</v>
      </c>
      <c r="H2957" s="11" t="s">
        <v>22</v>
      </c>
      <c r="I2957" s="11" t="s">
        <v>299</v>
      </c>
      <c r="J2957" s="11" t="s">
        <v>27</v>
      </c>
      <c r="K2957" s="11" t="s">
        <v>28</v>
      </c>
      <c r="L2957" s="11" t="s">
        <v>43</v>
      </c>
      <c r="M2957" s="9" t="s">
        <v>44</v>
      </c>
      <c r="N2957" s="9" t="s">
        <v>208</v>
      </c>
      <c r="O2957" s="11" t="s">
        <v>32</v>
      </c>
      <c r="P2957" s="11" t="s">
        <v>22</v>
      </c>
      <c r="Q2957" s="11" t="s">
        <v>13858</v>
      </c>
      <c r="R2957" s="11" t="s">
        <v>46</v>
      </c>
      <c r="S2957" s="20" t="s">
        <v>13859</v>
      </c>
      <c r="T2957" s="9" t="s">
        <v>22</v>
      </c>
    </row>
    <row r="2958" customHeight="1" spans="1:20">
      <c r="A2958" s="10">
        <v>45205</v>
      </c>
      <c r="B2958" s="9" t="s">
        <v>13860</v>
      </c>
      <c r="C2958" s="9" t="s">
        <v>6506</v>
      </c>
      <c r="D2958" s="11" t="s">
        <v>22</v>
      </c>
      <c r="E2958" s="9" t="s">
        <v>13861</v>
      </c>
      <c r="F2958" s="9" t="s">
        <v>13862</v>
      </c>
      <c r="G2958" s="11" t="s">
        <v>130</v>
      </c>
      <c r="H2958" s="11" t="s">
        <v>22</v>
      </c>
      <c r="I2958" s="11" t="s">
        <v>2203</v>
      </c>
      <c r="J2958" s="11" t="s">
        <v>27</v>
      </c>
      <c r="K2958" s="11" t="s">
        <v>28</v>
      </c>
      <c r="L2958" s="11" t="s">
        <v>43</v>
      </c>
      <c r="M2958" s="9" t="s">
        <v>44</v>
      </c>
      <c r="N2958" s="9" t="s">
        <v>208</v>
      </c>
      <c r="O2958" s="11" t="s">
        <v>32</v>
      </c>
      <c r="P2958" s="11" t="s">
        <v>22</v>
      </c>
      <c r="Q2958" s="11" t="s">
        <v>13863</v>
      </c>
      <c r="R2958" s="11" t="s">
        <v>46</v>
      </c>
      <c r="S2958" s="9" t="s">
        <v>13864</v>
      </c>
      <c r="T2958" s="9" t="s">
        <v>22</v>
      </c>
    </row>
    <row r="2959" customHeight="1" spans="1:20">
      <c r="A2959" s="10">
        <v>45205</v>
      </c>
      <c r="B2959" s="9" t="s">
        <v>13865</v>
      </c>
      <c r="C2959" s="9" t="s">
        <v>6506</v>
      </c>
      <c r="D2959" s="11" t="s">
        <v>22</v>
      </c>
      <c r="E2959" s="9" t="s">
        <v>13866</v>
      </c>
      <c r="F2959" s="9" t="s">
        <v>13867</v>
      </c>
      <c r="G2959" s="11" t="s">
        <v>69</v>
      </c>
      <c r="H2959" s="11" t="s">
        <v>22</v>
      </c>
      <c r="I2959" s="11" t="s">
        <v>337</v>
      </c>
      <c r="J2959" s="11" t="s">
        <v>27</v>
      </c>
      <c r="K2959" s="11" t="s">
        <v>28</v>
      </c>
      <c r="L2959" s="11" t="s">
        <v>43</v>
      </c>
      <c r="M2959" s="9" t="s">
        <v>44</v>
      </c>
      <c r="N2959" s="9" t="s">
        <v>208</v>
      </c>
      <c r="O2959" s="11" t="s">
        <v>32</v>
      </c>
      <c r="P2959" s="11" t="s">
        <v>22</v>
      </c>
      <c r="Q2959" s="11" t="s">
        <v>13868</v>
      </c>
      <c r="R2959" s="11" t="s">
        <v>46</v>
      </c>
      <c r="S2959" s="9" t="s">
        <v>13869</v>
      </c>
      <c r="T2959" s="9" t="s">
        <v>22</v>
      </c>
    </row>
    <row r="2960" customHeight="1" spans="1:20">
      <c r="A2960" s="10">
        <v>45205</v>
      </c>
      <c r="B2960" s="9" t="s">
        <v>13870</v>
      </c>
      <c r="C2960" s="9" t="s">
        <v>6506</v>
      </c>
      <c r="D2960" s="11" t="s">
        <v>22</v>
      </c>
      <c r="E2960" s="9" t="s">
        <v>13871</v>
      </c>
      <c r="F2960" s="9" t="s">
        <v>13872</v>
      </c>
      <c r="G2960" s="11" t="s">
        <v>130</v>
      </c>
      <c r="H2960" s="11" t="s">
        <v>22</v>
      </c>
      <c r="I2960" s="11" t="s">
        <v>576</v>
      </c>
      <c r="J2960" s="11" t="s">
        <v>27</v>
      </c>
      <c r="K2960" s="11" t="s">
        <v>28</v>
      </c>
      <c r="L2960" s="11" t="s">
        <v>43</v>
      </c>
      <c r="M2960" s="9" t="s">
        <v>30</v>
      </c>
      <c r="N2960" s="9" t="s">
        <v>208</v>
      </c>
      <c r="O2960" s="11" t="s">
        <v>32</v>
      </c>
      <c r="P2960" s="11" t="s">
        <v>22</v>
      </c>
      <c r="Q2960" s="11" t="s">
        <v>13873</v>
      </c>
      <c r="R2960" s="11" t="s">
        <v>46</v>
      </c>
      <c r="S2960" s="9" t="s">
        <v>13874</v>
      </c>
      <c r="T2960" s="9" t="s">
        <v>22</v>
      </c>
    </row>
    <row r="2961" customHeight="1" spans="1:20">
      <c r="A2961" s="10">
        <v>45205</v>
      </c>
      <c r="B2961" s="9" t="s">
        <v>13875</v>
      </c>
      <c r="C2961" s="9" t="s">
        <v>6506</v>
      </c>
      <c r="D2961" s="11" t="s">
        <v>22</v>
      </c>
      <c r="E2961" s="9" t="s">
        <v>13876</v>
      </c>
      <c r="F2961" s="9" t="s">
        <v>13877</v>
      </c>
      <c r="G2961" s="11" t="s">
        <v>62</v>
      </c>
      <c r="H2961" s="11" t="s">
        <v>22</v>
      </c>
      <c r="I2961" s="11" t="s">
        <v>490</v>
      </c>
      <c r="J2961" s="11" t="s">
        <v>27</v>
      </c>
      <c r="K2961" s="11" t="s">
        <v>28</v>
      </c>
      <c r="L2961" s="11" t="s">
        <v>43</v>
      </c>
      <c r="M2961" s="9" t="s">
        <v>44</v>
      </c>
      <c r="N2961" s="9" t="s">
        <v>208</v>
      </c>
      <c r="O2961" s="11" t="s">
        <v>32</v>
      </c>
      <c r="P2961" s="11" t="s">
        <v>22</v>
      </c>
      <c r="Q2961" s="11" t="s">
        <v>13878</v>
      </c>
      <c r="R2961" s="11" t="s">
        <v>46</v>
      </c>
      <c r="S2961" s="9" t="s">
        <v>13879</v>
      </c>
      <c r="T2961" s="9" t="s">
        <v>22</v>
      </c>
    </row>
    <row r="2962" customHeight="1" spans="1:20">
      <c r="A2962" s="10">
        <v>45205</v>
      </c>
      <c r="B2962" s="9" t="s">
        <v>13880</v>
      </c>
      <c r="C2962" s="9" t="s">
        <v>6506</v>
      </c>
      <c r="D2962" s="11" t="s">
        <v>22</v>
      </c>
      <c r="E2962" s="9" t="s">
        <v>13881</v>
      </c>
      <c r="F2962" s="9" t="s">
        <v>13882</v>
      </c>
      <c r="G2962" s="11" t="s">
        <v>82</v>
      </c>
      <c r="H2962" s="11" t="s">
        <v>22</v>
      </c>
      <c r="I2962" s="11" t="s">
        <v>412</v>
      </c>
      <c r="J2962" s="11" t="s">
        <v>27</v>
      </c>
      <c r="K2962" s="11" t="s">
        <v>28</v>
      </c>
      <c r="L2962" s="11" t="s">
        <v>43</v>
      </c>
      <c r="M2962" s="9" t="s">
        <v>44</v>
      </c>
      <c r="N2962" s="9" t="s">
        <v>208</v>
      </c>
      <c r="O2962" s="11" t="s">
        <v>32</v>
      </c>
      <c r="P2962" s="11" t="s">
        <v>22</v>
      </c>
      <c r="Q2962" s="11" t="s">
        <v>13883</v>
      </c>
      <c r="R2962" s="11" t="s">
        <v>46</v>
      </c>
      <c r="S2962" s="9" t="s">
        <v>13884</v>
      </c>
      <c r="T2962" s="9" t="s">
        <v>22</v>
      </c>
    </row>
    <row r="2963" customHeight="1" spans="1:20">
      <c r="A2963" s="10">
        <v>45205</v>
      </c>
      <c r="B2963" s="9" t="s">
        <v>13885</v>
      </c>
      <c r="C2963" s="9" t="s">
        <v>6506</v>
      </c>
      <c r="D2963" s="11" t="s">
        <v>22</v>
      </c>
      <c r="E2963" s="9" t="s">
        <v>13886</v>
      </c>
      <c r="F2963" s="9" t="s">
        <v>13887</v>
      </c>
      <c r="G2963" s="11" t="s">
        <v>130</v>
      </c>
      <c r="H2963" s="11" t="s">
        <v>22</v>
      </c>
      <c r="I2963" s="11" t="s">
        <v>149</v>
      </c>
      <c r="J2963" s="11" t="s">
        <v>27</v>
      </c>
      <c r="K2963" s="11" t="s">
        <v>28</v>
      </c>
      <c r="L2963" s="11" t="s">
        <v>43</v>
      </c>
      <c r="M2963" s="9" t="s">
        <v>30</v>
      </c>
      <c r="N2963" s="9" t="s">
        <v>208</v>
      </c>
      <c r="O2963" s="11" t="s">
        <v>32</v>
      </c>
      <c r="P2963" s="11" t="s">
        <v>22</v>
      </c>
      <c r="Q2963" s="11" t="s">
        <v>13888</v>
      </c>
      <c r="R2963" s="11" t="s">
        <v>46</v>
      </c>
      <c r="S2963" s="9" t="s">
        <v>13889</v>
      </c>
      <c r="T2963" s="9" t="s">
        <v>22</v>
      </c>
    </row>
    <row r="2964" customHeight="1" spans="1:20">
      <c r="A2964" s="10">
        <v>45205</v>
      </c>
      <c r="B2964" s="9" t="s">
        <v>13890</v>
      </c>
      <c r="C2964" s="9" t="s">
        <v>6506</v>
      </c>
      <c r="D2964" s="11" t="s">
        <v>22</v>
      </c>
      <c r="E2964" s="9" t="s">
        <v>13891</v>
      </c>
      <c r="F2964" s="9" t="s">
        <v>13892</v>
      </c>
      <c r="G2964" s="11" t="s">
        <v>82</v>
      </c>
      <c r="H2964" s="11" t="s">
        <v>22</v>
      </c>
      <c r="I2964" s="11" t="s">
        <v>412</v>
      </c>
      <c r="J2964" s="11" t="s">
        <v>27</v>
      </c>
      <c r="K2964" s="11" t="s">
        <v>28</v>
      </c>
      <c r="L2964" s="11" t="s">
        <v>43</v>
      </c>
      <c r="M2964" s="9" t="s">
        <v>44</v>
      </c>
      <c r="N2964" s="9" t="s">
        <v>208</v>
      </c>
      <c r="O2964" s="11" t="s">
        <v>32</v>
      </c>
      <c r="P2964" s="11" t="s">
        <v>22</v>
      </c>
      <c r="Q2964" s="11" t="s">
        <v>13893</v>
      </c>
      <c r="R2964" s="11" t="s">
        <v>46</v>
      </c>
      <c r="S2964" s="9" t="s">
        <v>13894</v>
      </c>
      <c r="T2964" s="9" t="s">
        <v>22</v>
      </c>
    </row>
    <row r="2965" customHeight="1" spans="1:20">
      <c r="A2965" s="10">
        <v>45205</v>
      </c>
      <c r="B2965" s="9" t="s">
        <v>13895</v>
      </c>
      <c r="C2965" s="9" t="s">
        <v>6506</v>
      </c>
      <c r="D2965" s="11" t="s">
        <v>22</v>
      </c>
      <c r="E2965" s="9" t="s">
        <v>13896</v>
      </c>
      <c r="F2965" s="9" t="s">
        <v>13897</v>
      </c>
      <c r="G2965" s="11" t="s">
        <v>247</v>
      </c>
      <c r="H2965" s="11" t="s">
        <v>22</v>
      </c>
      <c r="I2965" s="11" t="s">
        <v>277</v>
      </c>
      <c r="J2965" s="11" t="s">
        <v>27</v>
      </c>
      <c r="K2965" s="11" t="s">
        <v>28</v>
      </c>
      <c r="L2965" s="11" t="s">
        <v>43</v>
      </c>
      <c r="M2965" s="9" t="s">
        <v>44</v>
      </c>
      <c r="N2965" s="9" t="s">
        <v>208</v>
      </c>
      <c r="O2965" s="11" t="s">
        <v>32</v>
      </c>
      <c r="P2965" s="11" t="s">
        <v>22</v>
      </c>
      <c r="Q2965" s="11" t="s">
        <v>13898</v>
      </c>
      <c r="R2965" s="11" t="s">
        <v>46</v>
      </c>
      <c r="S2965" s="9" t="s">
        <v>13899</v>
      </c>
      <c r="T2965" s="9" t="s">
        <v>22</v>
      </c>
    </row>
    <row r="2966" customHeight="1" spans="1:20">
      <c r="A2966" s="10">
        <v>45205</v>
      </c>
      <c r="B2966" s="9" t="s">
        <v>13900</v>
      </c>
      <c r="C2966" s="9" t="s">
        <v>6506</v>
      </c>
      <c r="D2966" s="11" t="s">
        <v>22</v>
      </c>
      <c r="E2966" s="9" t="s">
        <v>13901</v>
      </c>
      <c r="F2966" s="9" t="s">
        <v>13902</v>
      </c>
      <c r="G2966" s="11" t="s">
        <v>194</v>
      </c>
      <c r="H2966" s="11" t="s">
        <v>22</v>
      </c>
      <c r="I2966" s="11" t="s">
        <v>270</v>
      </c>
      <c r="J2966" s="11" t="s">
        <v>27</v>
      </c>
      <c r="K2966" s="11" t="s">
        <v>28</v>
      </c>
      <c r="L2966" s="11" t="s">
        <v>43</v>
      </c>
      <c r="M2966" s="9" t="s">
        <v>44</v>
      </c>
      <c r="N2966" s="9" t="s">
        <v>208</v>
      </c>
      <c r="O2966" s="11" t="s">
        <v>32</v>
      </c>
      <c r="P2966" s="11" t="s">
        <v>22</v>
      </c>
      <c r="Q2966" s="11" t="s">
        <v>13903</v>
      </c>
      <c r="R2966" s="11" t="s">
        <v>46</v>
      </c>
      <c r="S2966" s="9" t="s">
        <v>13904</v>
      </c>
      <c r="T2966" s="9" t="s">
        <v>22</v>
      </c>
    </row>
    <row r="2967" customHeight="1" spans="1:20">
      <c r="A2967" s="10">
        <v>45205</v>
      </c>
      <c r="B2967" s="9" t="s">
        <v>13905</v>
      </c>
      <c r="C2967" s="9" t="s">
        <v>6506</v>
      </c>
      <c r="D2967" s="11" t="s">
        <v>22</v>
      </c>
      <c r="E2967" s="9" t="s">
        <v>13906</v>
      </c>
      <c r="F2967" s="9" t="s">
        <v>13907</v>
      </c>
      <c r="G2967" s="11" t="s">
        <v>82</v>
      </c>
      <c r="H2967" s="11" t="s">
        <v>22</v>
      </c>
      <c r="I2967" s="11" t="s">
        <v>9666</v>
      </c>
      <c r="J2967" s="11" t="s">
        <v>27</v>
      </c>
      <c r="K2967" s="11" t="s">
        <v>28</v>
      </c>
      <c r="L2967" s="11" t="s">
        <v>43</v>
      </c>
      <c r="M2967" s="9" t="s">
        <v>44</v>
      </c>
      <c r="N2967" s="9" t="s">
        <v>208</v>
      </c>
      <c r="O2967" s="11" t="s">
        <v>32</v>
      </c>
      <c r="P2967" s="11" t="s">
        <v>22</v>
      </c>
      <c r="Q2967" s="11" t="s">
        <v>13908</v>
      </c>
      <c r="R2967" s="11" t="s">
        <v>46</v>
      </c>
      <c r="S2967" s="9" t="s">
        <v>13909</v>
      </c>
      <c r="T2967" s="9" t="s">
        <v>22</v>
      </c>
    </row>
    <row r="2968" customHeight="1" spans="1:20">
      <c r="A2968" s="10">
        <v>45205</v>
      </c>
      <c r="B2968" s="9" t="s">
        <v>13910</v>
      </c>
      <c r="C2968" s="9" t="s">
        <v>6506</v>
      </c>
      <c r="D2968" s="11" t="s">
        <v>22</v>
      </c>
      <c r="E2968" s="9" t="s">
        <v>13911</v>
      </c>
      <c r="F2968" s="9" t="s">
        <v>13912</v>
      </c>
      <c r="G2968" s="11" t="s">
        <v>25</v>
      </c>
      <c r="H2968" s="11" t="s">
        <v>22</v>
      </c>
      <c r="I2968" s="11" t="s">
        <v>490</v>
      </c>
      <c r="J2968" s="11" t="s">
        <v>27</v>
      </c>
      <c r="K2968" s="11" t="s">
        <v>28</v>
      </c>
      <c r="L2968" s="11" t="s">
        <v>43</v>
      </c>
      <c r="M2968" s="9" t="s">
        <v>30</v>
      </c>
      <c r="N2968" s="9" t="s">
        <v>208</v>
      </c>
      <c r="O2968" s="11" t="s">
        <v>32</v>
      </c>
      <c r="P2968" s="11" t="s">
        <v>22</v>
      </c>
      <c r="Q2968" s="11" t="s">
        <v>13913</v>
      </c>
      <c r="R2968" s="11" t="s">
        <v>46</v>
      </c>
      <c r="S2968" s="9" t="s">
        <v>13914</v>
      </c>
      <c r="T2968" s="9" t="s">
        <v>22</v>
      </c>
    </row>
    <row r="2969" customHeight="1" spans="1:20">
      <c r="A2969" s="10">
        <v>45205</v>
      </c>
      <c r="B2969" s="9" t="s">
        <v>13915</v>
      </c>
      <c r="C2969" s="9" t="s">
        <v>6506</v>
      </c>
      <c r="D2969" s="11" t="s">
        <v>22</v>
      </c>
      <c r="E2969" s="9" t="s">
        <v>13916</v>
      </c>
      <c r="F2969" s="9" t="s">
        <v>13917</v>
      </c>
      <c r="G2969" s="11" t="s">
        <v>69</v>
      </c>
      <c r="H2969" s="11" t="s">
        <v>22</v>
      </c>
      <c r="I2969" s="11" t="s">
        <v>293</v>
      </c>
      <c r="J2969" s="11" t="s">
        <v>27</v>
      </c>
      <c r="K2969" s="11" t="s">
        <v>28</v>
      </c>
      <c r="L2969" s="11" t="s">
        <v>43</v>
      </c>
      <c r="M2969" s="9" t="s">
        <v>44</v>
      </c>
      <c r="N2969" s="9" t="s">
        <v>208</v>
      </c>
      <c r="O2969" s="11" t="s">
        <v>32</v>
      </c>
      <c r="P2969" s="11" t="s">
        <v>22</v>
      </c>
      <c r="Q2969" s="11" t="s">
        <v>13918</v>
      </c>
      <c r="R2969" s="11" t="s">
        <v>46</v>
      </c>
      <c r="S2969" s="9" t="s">
        <v>13919</v>
      </c>
      <c r="T2969" s="9" t="s">
        <v>22</v>
      </c>
    </row>
    <row r="2970" customHeight="1" spans="1:20">
      <c r="A2970" s="10">
        <v>45205</v>
      </c>
      <c r="B2970" s="9" t="s">
        <v>13920</v>
      </c>
      <c r="C2970" s="9" t="s">
        <v>6506</v>
      </c>
      <c r="D2970" s="11" t="s">
        <v>22</v>
      </c>
      <c r="E2970" s="9" t="s">
        <v>13921</v>
      </c>
      <c r="F2970" s="9" t="s">
        <v>7287</v>
      </c>
      <c r="G2970" s="11" t="s">
        <v>69</v>
      </c>
      <c r="H2970" s="11" t="s">
        <v>148</v>
      </c>
      <c r="I2970" s="11" t="s">
        <v>2203</v>
      </c>
      <c r="J2970" s="11" t="s">
        <v>27</v>
      </c>
      <c r="K2970" s="11" t="s">
        <v>28</v>
      </c>
      <c r="L2970" s="11" t="s">
        <v>43</v>
      </c>
      <c r="M2970" s="9" t="s">
        <v>44</v>
      </c>
      <c r="N2970" s="9" t="s">
        <v>208</v>
      </c>
      <c r="O2970" s="11" t="s">
        <v>32</v>
      </c>
      <c r="P2970" s="11" t="s">
        <v>22</v>
      </c>
      <c r="Q2970" s="11" t="s">
        <v>13922</v>
      </c>
      <c r="R2970" s="11" t="s">
        <v>46</v>
      </c>
      <c r="S2970" s="9" t="s">
        <v>13923</v>
      </c>
      <c r="T2970" s="9" t="s">
        <v>22</v>
      </c>
    </row>
    <row r="2971" customHeight="1" spans="1:20">
      <c r="A2971" s="10">
        <v>45205</v>
      </c>
      <c r="B2971" s="9" t="s">
        <v>13924</v>
      </c>
      <c r="C2971" s="9" t="s">
        <v>6506</v>
      </c>
      <c r="D2971" s="11" t="s">
        <v>22</v>
      </c>
      <c r="E2971" s="9" t="s">
        <v>12804</v>
      </c>
      <c r="F2971" s="9" t="s">
        <v>12805</v>
      </c>
      <c r="G2971" s="11" t="s">
        <v>130</v>
      </c>
      <c r="H2971" s="11" t="s">
        <v>22</v>
      </c>
      <c r="I2971" s="11" t="s">
        <v>111</v>
      </c>
      <c r="J2971" s="11" t="s">
        <v>27</v>
      </c>
      <c r="K2971" s="11" t="s">
        <v>28</v>
      </c>
      <c r="L2971" s="11" t="s">
        <v>43</v>
      </c>
      <c r="M2971" s="9" t="s">
        <v>30</v>
      </c>
      <c r="N2971" s="9" t="s">
        <v>208</v>
      </c>
      <c r="O2971" s="11" t="s">
        <v>32</v>
      </c>
      <c r="P2971" s="11" t="s">
        <v>22</v>
      </c>
      <c r="Q2971" s="11" t="s">
        <v>13925</v>
      </c>
      <c r="R2971" s="11" t="s">
        <v>46</v>
      </c>
      <c r="S2971" s="9" t="s">
        <v>13926</v>
      </c>
      <c r="T2971" s="9" t="s">
        <v>22</v>
      </c>
    </row>
    <row r="2972" customHeight="1" spans="1:20">
      <c r="A2972" s="10">
        <v>45205</v>
      </c>
      <c r="B2972" s="9" t="s">
        <v>13927</v>
      </c>
      <c r="C2972" s="9" t="s">
        <v>6506</v>
      </c>
      <c r="D2972" s="11" t="s">
        <v>22</v>
      </c>
      <c r="E2972" s="9" t="s">
        <v>13928</v>
      </c>
      <c r="F2972" s="9" t="s">
        <v>13929</v>
      </c>
      <c r="G2972" s="11" t="s">
        <v>130</v>
      </c>
      <c r="H2972" s="11" t="s">
        <v>22</v>
      </c>
      <c r="I2972" s="11" t="s">
        <v>175</v>
      </c>
      <c r="J2972" s="11" t="s">
        <v>27</v>
      </c>
      <c r="K2972" s="11" t="s">
        <v>28</v>
      </c>
      <c r="L2972" s="11" t="s">
        <v>43</v>
      </c>
      <c r="M2972" s="9" t="s">
        <v>30</v>
      </c>
      <c r="N2972" s="9" t="s">
        <v>208</v>
      </c>
      <c r="O2972" s="11" t="s">
        <v>32</v>
      </c>
      <c r="P2972" s="11" t="s">
        <v>22</v>
      </c>
      <c r="Q2972" s="11" t="s">
        <v>13930</v>
      </c>
      <c r="R2972" s="11" t="s">
        <v>46</v>
      </c>
      <c r="S2972" s="9" t="s">
        <v>13931</v>
      </c>
      <c r="T2972" s="9" t="s">
        <v>22</v>
      </c>
    </row>
    <row r="2973" customHeight="1" spans="1:20">
      <c r="A2973" s="10">
        <v>45205</v>
      </c>
      <c r="B2973" s="9" t="s">
        <v>13932</v>
      </c>
      <c r="C2973" s="9" t="s">
        <v>6506</v>
      </c>
      <c r="D2973" s="11" t="s">
        <v>22</v>
      </c>
      <c r="E2973" s="9" t="s">
        <v>13933</v>
      </c>
      <c r="F2973" s="9" t="s">
        <v>13934</v>
      </c>
      <c r="G2973" s="11" t="s">
        <v>336</v>
      </c>
      <c r="H2973" s="11" t="s">
        <v>22</v>
      </c>
      <c r="I2973" s="11" t="s">
        <v>2203</v>
      </c>
      <c r="J2973" s="11" t="s">
        <v>27</v>
      </c>
      <c r="K2973" s="11" t="s">
        <v>28</v>
      </c>
      <c r="L2973" s="11" t="s">
        <v>43</v>
      </c>
      <c r="M2973" s="9" t="s">
        <v>30</v>
      </c>
      <c r="N2973" s="9" t="s">
        <v>208</v>
      </c>
      <c r="O2973" s="11" t="s">
        <v>32</v>
      </c>
      <c r="P2973" s="11" t="s">
        <v>22</v>
      </c>
      <c r="Q2973" s="11" t="s">
        <v>13935</v>
      </c>
      <c r="R2973" s="11" t="s">
        <v>46</v>
      </c>
      <c r="S2973" s="9" t="s">
        <v>13936</v>
      </c>
      <c r="T2973" s="9" t="s">
        <v>22</v>
      </c>
    </row>
    <row r="2974" customHeight="1" spans="1:20">
      <c r="A2974" s="10">
        <v>45205</v>
      </c>
      <c r="B2974" s="9" t="s">
        <v>13937</v>
      </c>
      <c r="C2974" s="9" t="s">
        <v>6506</v>
      </c>
      <c r="D2974" s="11" t="s">
        <v>22</v>
      </c>
      <c r="E2974" s="9" t="s">
        <v>13938</v>
      </c>
      <c r="F2974" s="9" t="s">
        <v>13939</v>
      </c>
      <c r="G2974" s="11" t="s">
        <v>2152</v>
      </c>
      <c r="H2974" s="11" t="s">
        <v>22</v>
      </c>
      <c r="I2974" s="11" t="s">
        <v>384</v>
      </c>
      <c r="J2974" s="11" t="s">
        <v>27</v>
      </c>
      <c r="K2974" s="11" t="s">
        <v>28</v>
      </c>
      <c r="L2974" s="11" t="s">
        <v>43</v>
      </c>
      <c r="M2974" s="9" t="s">
        <v>44</v>
      </c>
      <c r="N2974" s="9" t="s">
        <v>208</v>
      </c>
      <c r="O2974" s="11" t="s">
        <v>32</v>
      </c>
      <c r="P2974" s="11" t="s">
        <v>22</v>
      </c>
      <c r="Q2974" s="11" t="s">
        <v>13940</v>
      </c>
      <c r="R2974" s="11" t="s">
        <v>46</v>
      </c>
      <c r="S2974" s="9" t="s">
        <v>13941</v>
      </c>
      <c r="T2974" s="9" t="s">
        <v>22</v>
      </c>
    </row>
    <row r="2975" customHeight="1" spans="1:20">
      <c r="A2975" s="10">
        <v>45205</v>
      </c>
      <c r="B2975" s="9" t="s">
        <v>13942</v>
      </c>
      <c r="C2975" s="9" t="s">
        <v>8164</v>
      </c>
      <c r="D2975" s="11" t="s">
        <v>22</v>
      </c>
      <c r="E2975" s="9" t="s">
        <v>10967</v>
      </c>
      <c r="F2975" s="9" t="s">
        <v>10968</v>
      </c>
      <c r="G2975" s="11" t="s">
        <v>41</v>
      </c>
      <c r="H2975" s="11" t="s">
        <v>22</v>
      </c>
      <c r="I2975" s="11" t="s">
        <v>384</v>
      </c>
      <c r="J2975" s="11" t="s">
        <v>27</v>
      </c>
      <c r="K2975" s="11" t="s">
        <v>28</v>
      </c>
      <c r="L2975" s="11" t="s">
        <v>43</v>
      </c>
      <c r="M2975" s="9" t="s">
        <v>30</v>
      </c>
      <c r="N2975" s="9" t="s">
        <v>208</v>
      </c>
      <c r="O2975" s="11" t="s">
        <v>32</v>
      </c>
      <c r="P2975" s="11" t="s">
        <v>22</v>
      </c>
      <c r="Q2975" s="11" t="s">
        <v>13943</v>
      </c>
      <c r="R2975" s="11" t="s">
        <v>46</v>
      </c>
      <c r="S2975" s="9" t="s">
        <v>13944</v>
      </c>
      <c r="T2975" s="9" t="s">
        <v>13945</v>
      </c>
    </row>
    <row r="2976" customHeight="1" spans="1:20">
      <c r="A2976" s="10">
        <v>45205</v>
      </c>
      <c r="B2976" s="9" t="s">
        <v>13946</v>
      </c>
      <c r="C2976" s="9" t="s">
        <v>2911</v>
      </c>
      <c r="D2976" s="11" t="s">
        <v>22</v>
      </c>
      <c r="E2976" s="9" t="s">
        <v>13947</v>
      </c>
      <c r="F2976" s="9" t="s">
        <v>13948</v>
      </c>
      <c r="G2976" s="11" t="s">
        <v>25</v>
      </c>
      <c r="H2976" s="11" t="s">
        <v>22</v>
      </c>
      <c r="I2976" s="11" t="s">
        <v>26</v>
      </c>
      <c r="J2976" s="11" t="s">
        <v>27</v>
      </c>
      <c r="K2976" s="11" t="s">
        <v>76</v>
      </c>
      <c r="L2976" s="11" t="s">
        <v>29</v>
      </c>
      <c r="M2976" s="9" t="s">
        <v>44</v>
      </c>
      <c r="N2976" s="9" t="s">
        <v>31</v>
      </c>
      <c r="O2976" s="11" t="s">
        <v>32</v>
      </c>
      <c r="P2976" s="11" t="s">
        <v>22</v>
      </c>
      <c r="Q2976" s="11" t="s">
        <v>13949</v>
      </c>
      <c r="R2976" s="11" t="s">
        <v>34</v>
      </c>
      <c r="S2976" s="9" t="s">
        <v>13950</v>
      </c>
      <c r="T2976" s="9" t="s">
        <v>13951</v>
      </c>
    </row>
    <row r="2977" customHeight="1" spans="1:20">
      <c r="A2977" s="10">
        <v>45205</v>
      </c>
      <c r="B2977" s="9" t="s">
        <v>13952</v>
      </c>
      <c r="C2977" s="9" t="s">
        <v>13953</v>
      </c>
      <c r="D2977" s="11" t="s">
        <v>22</v>
      </c>
      <c r="E2977" s="9" t="s">
        <v>13954</v>
      </c>
      <c r="F2977" s="9" t="s">
        <v>13955</v>
      </c>
      <c r="G2977" s="11" t="s">
        <v>130</v>
      </c>
      <c r="H2977" s="11" t="s">
        <v>22</v>
      </c>
      <c r="I2977" s="11" t="s">
        <v>26</v>
      </c>
      <c r="J2977" s="11" t="s">
        <v>27</v>
      </c>
      <c r="K2977" s="11" t="s">
        <v>76</v>
      </c>
      <c r="L2977" s="11" t="s">
        <v>29</v>
      </c>
      <c r="M2977" s="9" t="s">
        <v>30</v>
      </c>
      <c r="N2977" s="9" t="s">
        <v>31</v>
      </c>
      <c r="O2977" s="11" t="s">
        <v>32</v>
      </c>
      <c r="P2977" s="11" t="s">
        <v>22</v>
      </c>
      <c r="Q2977" s="11" t="s">
        <v>13956</v>
      </c>
      <c r="R2977" s="11" t="s">
        <v>34</v>
      </c>
      <c r="S2977" s="9" t="s">
        <v>13957</v>
      </c>
      <c r="T2977" s="9" t="s">
        <v>13958</v>
      </c>
    </row>
    <row r="2978" customHeight="1" spans="1:20">
      <c r="A2978" s="10">
        <v>45205</v>
      </c>
      <c r="B2978" s="9" t="s">
        <v>13959</v>
      </c>
      <c r="C2978" s="9" t="s">
        <v>5213</v>
      </c>
      <c r="D2978" s="11" t="s">
        <v>22</v>
      </c>
      <c r="E2978" s="9" t="s">
        <v>13960</v>
      </c>
      <c r="F2978" s="9" t="s">
        <v>13961</v>
      </c>
      <c r="G2978" s="11" t="s">
        <v>336</v>
      </c>
      <c r="H2978" s="11" t="s">
        <v>22</v>
      </c>
      <c r="I2978" s="11" t="s">
        <v>1595</v>
      </c>
      <c r="J2978" s="11" t="s">
        <v>27</v>
      </c>
      <c r="K2978" s="11" t="s">
        <v>28</v>
      </c>
      <c r="L2978" s="11" t="s">
        <v>43</v>
      </c>
      <c r="M2978" s="9" t="s">
        <v>30</v>
      </c>
      <c r="N2978" s="9" t="s">
        <v>208</v>
      </c>
      <c r="O2978" s="11" t="s">
        <v>32</v>
      </c>
      <c r="P2978" s="11" t="s">
        <v>22</v>
      </c>
      <c r="Q2978" s="11" t="s">
        <v>13962</v>
      </c>
      <c r="R2978" s="11" t="s">
        <v>46</v>
      </c>
      <c r="S2978" s="9" t="s">
        <v>13963</v>
      </c>
      <c r="T2978" s="9" t="s">
        <v>13964</v>
      </c>
    </row>
    <row r="2979" customHeight="1" spans="1:20">
      <c r="A2979" s="10">
        <v>45205</v>
      </c>
      <c r="B2979" s="9" t="s">
        <v>13965</v>
      </c>
      <c r="C2979" s="9" t="s">
        <v>6506</v>
      </c>
      <c r="D2979" s="11" t="s">
        <v>22</v>
      </c>
      <c r="E2979" s="9" t="s">
        <v>13966</v>
      </c>
      <c r="F2979" s="9" t="s">
        <v>13967</v>
      </c>
      <c r="G2979" s="11" t="s">
        <v>41</v>
      </c>
      <c r="H2979" s="11" t="s">
        <v>22</v>
      </c>
      <c r="I2979" s="11" t="s">
        <v>97</v>
      </c>
      <c r="J2979" s="11" t="s">
        <v>27</v>
      </c>
      <c r="K2979" s="11" t="s">
        <v>28</v>
      </c>
      <c r="L2979" s="11" t="s">
        <v>43</v>
      </c>
      <c r="M2979" s="9" t="s">
        <v>44</v>
      </c>
      <c r="N2979" s="9" t="s">
        <v>208</v>
      </c>
      <c r="O2979" s="11" t="s">
        <v>32</v>
      </c>
      <c r="P2979" s="11" t="s">
        <v>22</v>
      </c>
      <c r="Q2979" s="11" t="s">
        <v>13968</v>
      </c>
      <c r="R2979" s="11" t="s">
        <v>46</v>
      </c>
      <c r="S2979" s="9" t="s">
        <v>13969</v>
      </c>
      <c r="T2979" s="9" t="s">
        <v>13970</v>
      </c>
    </row>
    <row r="2980" customHeight="1" spans="1:20">
      <c r="A2980" s="10">
        <v>45205</v>
      </c>
      <c r="B2980" s="9" t="s">
        <v>13971</v>
      </c>
      <c r="C2980" s="9" t="s">
        <v>6506</v>
      </c>
      <c r="D2980" s="11" t="s">
        <v>22</v>
      </c>
      <c r="E2980" s="9" t="s">
        <v>13972</v>
      </c>
      <c r="F2980" s="9" t="s">
        <v>13973</v>
      </c>
      <c r="G2980" s="11" t="s">
        <v>69</v>
      </c>
      <c r="H2980" s="11" t="s">
        <v>148</v>
      </c>
      <c r="I2980" s="11" t="s">
        <v>1595</v>
      </c>
      <c r="J2980" s="11" t="s">
        <v>27</v>
      </c>
      <c r="K2980" s="11" t="s">
        <v>28</v>
      </c>
      <c r="L2980" s="11" t="s">
        <v>43</v>
      </c>
      <c r="M2980" s="9" t="s">
        <v>44</v>
      </c>
      <c r="N2980" s="9" t="s">
        <v>208</v>
      </c>
      <c r="O2980" s="11" t="s">
        <v>32</v>
      </c>
      <c r="P2980" s="11" t="s">
        <v>22</v>
      </c>
      <c r="Q2980" s="11" t="s">
        <v>13974</v>
      </c>
      <c r="R2980" s="11" t="s">
        <v>46</v>
      </c>
      <c r="S2980" s="9" t="s">
        <v>13975</v>
      </c>
      <c r="T2980" s="9" t="s">
        <v>13976</v>
      </c>
    </row>
    <row r="2981" customHeight="1" spans="1:20">
      <c r="A2981" s="10">
        <v>45205</v>
      </c>
      <c r="B2981" s="9" t="s">
        <v>13977</v>
      </c>
      <c r="C2981" s="9" t="s">
        <v>6506</v>
      </c>
      <c r="D2981" s="11" t="s">
        <v>22</v>
      </c>
      <c r="E2981" s="9" t="s">
        <v>13978</v>
      </c>
      <c r="F2981" s="9" t="s">
        <v>13979</v>
      </c>
      <c r="G2981" s="11" t="s">
        <v>25</v>
      </c>
      <c r="H2981" s="11" t="s">
        <v>110</v>
      </c>
      <c r="I2981" s="11" t="s">
        <v>241</v>
      </c>
      <c r="J2981" s="11" t="s">
        <v>27</v>
      </c>
      <c r="K2981" s="11" t="s">
        <v>28</v>
      </c>
      <c r="L2981" s="11" t="s">
        <v>43</v>
      </c>
      <c r="M2981" s="9" t="s">
        <v>44</v>
      </c>
      <c r="N2981" s="9" t="s">
        <v>208</v>
      </c>
      <c r="O2981" s="11" t="s">
        <v>32</v>
      </c>
      <c r="P2981" s="11" t="s">
        <v>22</v>
      </c>
      <c r="Q2981" s="11" t="s">
        <v>13980</v>
      </c>
      <c r="R2981" s="11" t="s">
        <v>46</v>
      </c>
      <c r="S2981" s="9" t="s">
        <v>13981</v>
      </c>
      <c r="T2981" s="9" t="s">
        <v>13982</v>
      </c>
    </row>
    <row r="2982" customHeight="1" spans="1:20">
      <c r="A2982" s="10">
        <v>45205</v>
      </c>
      <c r="B2982" s="9" t="s">
        <v>13983</v>
      </c>
      <c r="C2982" s="9" t="s">
        <v>6506</v>
      </c>
      <c r="D2982" s="11" t="s">
        <v>22</v>
      </c>
      <c r="E2982" s="9" t="s">
        <v>13984</v>
      </c>
      <c r="F2982" s="9" t="s">
        <v>13985</v>
      </c>
      <c r="G2982" s="11" t="s">
        <v>25</v>
      </c>
      <c r="H2982" s="11" t="s">
        <v>22</v>
      </c>
      <c r="I2982" s="11" t="s">
        <v>384</v>
      </c>
      <c r="J2982" s="11" t="s">
        <v>27</v>
      </c>
      <c r="K2982" s="11" t="s">
        <v>28</v>
      </c>
      <c r="L2982" s="11" t="s">
        <v>43</v>
      </c>
      <c r="M2982" s="9" t="s">
        <v>30</v>
      </c>
      <c r="N2982" s="9" t="s">
        <v>208</v>
      </c>
      <c r="O2982" s="11" t="s">
        <v>32</v>
      </c>
      <c r="P2982" s="11" t="s">
        <v>22</v>
      </c>
      <c r="Q2982" s="11" t="s">
        <v>13986</v>
      </c>
      <c r="R2982" s="11" t="s">
        <v>46</v>
      </c>
      <c r="S2982" s="9" t="s">
        <v>13987</v>
      </c>
      <c r="T2982" s="9" t="s">
        <v>13988</v>
      </c>
    </row>
    <row r="2983" customHeight="1" spans="1:20">
      <c r="A2983" s="10">
        <v>45205</v>
      </c>
      <c r="B2983" s="9" t="s">
        <v>13989</v>
      </c>
      <c r="C2983" s="9" t="s">
        <v>6506</v>
      </c>
      <c r="D2983" s="11" t="s">
        <v>22</v>
      </c>
      <c r="E2983" s="9" t="s">
        <v>13990</v>
      </c>
      <c r="F2983" s="9" t="s">
        <v>13991</v>
      </c>
      <c r="G2983" s="11" t="s">
        <v>69</v>
      </c>
      <c r="H2983" s="11" t="s">
        <v>22</v>
      </c>
      <c r="I2983" s="11" t="s">
        <v>70</v>
      </c>
      <c r="J2983" s="11" t="s">
        <v>27</v>
      </c>
      <c r="K2983" s="11" t="s">
        <v>28</v>
      </c>
      <c r="L2983" s="11" t="s">
        <v>43</v>
      </c>
      <c r="M2983" s="9" t="s">
        <v>44</v>
      </c>
      <c r="N2983" s="9" t="s">
        <v>208</v>
      </c>
      <c r="O2983" s="11" t="s">
        <v>32</v>
      </c>
      <c r="P2983" s="11" t="s">
        <v>22</v>
      </c>
      <c r="Q2983" s="11" t="s">
        <v>13992</v>
      </c>
      <c r="R2983" s="11" t="s">
        <v>46</v>
      </c>
      <c r="S2983" s="9" t="s">
        <v>13993</v>
      </c>
      <c r="T2983" s="9" t="s">
        <v>13994</v>
      </c>
    </row>
    <row r="2984" customHeight="1" spans="1:20">
      <c r="A2984" s="10">
        <v>45205</v>
      </c>
      <c r="B2984" s="9" t="s">
        <v>13995</v>
      </c>
      <c r="C2984" s="9" t="s">
        <v>6506</v>
      </c>
      <c r="D2984" s="11" t="s">
        <v>22</v>
      </c>
      <c r="E2984" s="9" t="s">
        <v>13996</v>
      </c>
      <c r="F2984" s="9" t="s">
        <v>13997</v>
      </c>
      <c r="G2984" s="11" t="s">
        <v>69</v>
      </c>
      <c r="H2984" s="11" t="s">
        <v>22</v>
      </c>
      <c r="I2984" s="11" t="s">
        <v>490</v>
      </c>
      <c r="J2984" s="11" t="s">
        <v>27</v>
      </c>
      <c r="K2984" s="11" t="s">
        <v>28</v>
      </c>
      <c r="L2984" s="11" t="s">
        <v>43</v>
      </c>
      <c r="M2984" s="9" t="s">
        <v>44</v>
      </c>
      <c r="N2984" s="9" t="s">
        <v>208</v>
      </c>
      <c r="O2984" s="11" t="s">
        <v>32</v>
      </c>
      <c r="P2984" s="11" t="s">
        <v>22</v>
      </c>
      <c r="Q2984" s="11" t="s">
        <v>13998</v>
      </c>
      <c r="R2984" s="11" t="s">
        <v>46</v>
      </c>
      <c r="S2984" s="9" t="s">
        <v>13999</v>
      </c>
      <c r="T2984" s="9" t="s">
        <v>14000</v>
      </c>
    </row>
    <row r="2985" customHeight="1" spans="1:20">
      <c r="A2985" s="10">
        <v>45205</v>
      </c>
      <c r="B2985" s="9" t="s">
        <v>14001</v>
      </c>
      <c r="C2985" s="9" t="s">
        <v>6506</v>
      </c>
      <c r="D2985" s="11" t="s">
        <v>22</v>
      </c>
      <c r="E2985" s="9" t="s">
        <v>14002</v>
      </c>
      <c r="F2985" s="9" t="s">
        <v>12595</v>
      </c>
      <c r="G2985" s="11" t="s">
        <v>25</v>
      </c>
      <c r="H2985" s="11" t="s">
        <v>418</v>
      </c>
      <c r="I2985" s="11" t="s">
        <v>1842</v>
      </c>
      <c r="J2985" s="11" t="s">
        <v>27</v>
      </c>
      <c r="K2985" s="11" t="s">
        <v>28</v>
      </c>
      <c r="L2985" s="11" t="s">
        <v>43</v>
      </c>
      <c r="M2985" s="9" t="s">
        <v>44</v>
      </c>
      <c r="N2985" s="9" t="s">
        <v>208</v>
      </c>
      <c r="O2985" s="11" t="s">
        <v>32</v>
      </c>
      <c r="P2985" s="11" t="s">
        <v>22</v>
      </c>
      <c r="Q2985" s="11" t="s">
        <v>14003</v>
      </c>
      <c r="R2985" s="11" t="s">
        <v>46</v>
      </c>
      <c r="S2985" s="9" t="s">
        <v>14004</v>
      </c>
      <c r="T2985" s="9" t="s">
        <v>14005</v>
      </c>
    </row>
    <row r="2986" customHeight="1" spans="1:20">
      <c r="A2986" s="10">
        <v>45205</v>
      </c>
      <c r="B2986" s="9" t="s">
        <v>14006</v>
      </c>
      <c r="C2986" s="9" t="s">
        <v>6506</v>
      </c>
      <c r="D2986" s="11" t="s">
        <v>22</v>
      </c>
      <c r="E2986" s="9" t="s">
        <v>14007</v>
      </c>
      <c r="F2986" s="9" t="s">
        <v>14008</v>
      </c>
      <c r="G2986" s="11" t="s">
        <v>82</v>
      </c>
      <c r="H2986" s="11" t="s">
        <v>22</v>
      </c>
      <c r="I2986" s="11" t="s">
        <v>293</v>
      </c>
      <c r="J2986" s="11" t="s">
        <v>27</v>
      </c>
      <c r="K2986" s="11" t="s">
        <v>28</v>
      </c>
      <c r="L2986" s="11" t="s">
        <v>43</v>
      </c>
      <c r="M2986" s="9" t="s">
        <v>44</v>
      </c>
      <c r="N2986" s="9" t="s">
        <v>208</v>
      </c>
      <c r="O2986" s="11" t="s">
        <v>32</v>
      </c>
      <c r="P2986" s="11" t="s">
        <v>22</v>
      </c>
      <c r="Q2986" s="11" t="s">
        <v>14009</v>
      </c>
      <c r="R2986" s="11" t="s">
        <v>46</v>
      </c>
      <c r="S2986" s="9" t="s">
        <v>14010</v>
      </c>
      <c r="T2986" s="9" t="s">
        <v>14011</v>
      </c>
    </row>
    <row r="2987" customHeight="1" spans="1:20">
      <c r="A2987" s="10">
        <v>45205</v>
      </c>
      <c r="B2987" s="9" t="s">
        <v>14012</v>
      </c>
      <c r="C2987" s="9" t="s">
        <v>6506</v>
      </c>
      <c r="D2987" s="11" t="s">
        <v>22</v>
      </c>
      <c r="E2987" s="9" t="s">
        <v>14013</v>
      </c>
      <c r="F2987" s="9" t="s">
        <v>14014</v>
      </c>
      <c r="G2987" s="11" t="s">
        <v>2152</v>
      </c>
      <c r="H2987" s="11" t="s">
        <v>22</v>
      </c>
      <c r="I2987" s="11" t="s">
        <v>2203</v>
      </c>
      <c r="J2987" s="11" t="s">
        <v>27</v>
      </c>
      <c r="K2987" s="11" t="s">
        <v>28</v>
      </c>
      <c r="L2987" s="11" t="s">
        <v>43</v>
      </c>
      <c r="M2987" s="9" t="s">
        <v>44</v>
      </c>
      <c r="N2987" s="9" t="s">
        <v>208</v>
      </c>
      <c r="O2987" s="11" t="s">
        <v>32</v>
      </c>
      <c r="P2987" s="11" t="s">
        <v>22</v>
      </c>
      <c r="Q2987" s="11" t="s">
        <v>14015</v>
      </c>
      <c r="R2987" s="11" t="s">
        <v>46</v>
      </c>
      <c r="S2987" s="9" t="s">
        <v>14016</v>
      </c>
      <c r="T2987" s="9" t="s">
        <v>14017</v>
      </c>
    </row>
    <row r="2988" customHeight="1" spans="1:20">
      <c r="A2988" s="10">
        <v>45205</v>
      </c>
      <c r="B2988" s="9" t="s">
        <v>14018</v>
      </c>
      <c r="C2988" s="9" t="s">
        <v>6506</v>
      </c>
      <c r="D2988" s="11" t="s">
        <v>22</v>
      </c>
      <c r="E2988" s="9" t="s">
        <v>14019</v>
      </c>
      <c r="F2988" s="9" t="s">
        <v>14020</v>
      </c>
      <c r="G2988" s="11" t="s">
        <v>130</v>
      </c>
      <c r="H2988" s="11" t="s">
        <v>22</v>
      </c>
      <c r="I2988" s="11" t="s">
        <v>270</v>
      </c>
      <c r="J2988" s="11" t="s">
        <v>27</v>
      </c>
      <c r="K2988" s="11" t="s">
        <v>28</v>
      </c>
      <c r="L2988" s="11" t="s">
        <v>43</v>
      </c>
      <c r="M2988" s="9" t="s">
        <v>44</v>
      </c>
      <c r="N2988" s="9" t="s">
        <v>208</v>
      </c>
      <c r="O2988" s="11" t="s">
        <v>32</v>
      </c>
      <c r="P2988" s="11" t="s">
        <v>22</v>
      </c>
      <c r="Q2988" s="11" t="s">
        <v>14021</v>
      </c>
      <c r="R2988" s="11" t="s">
        <v>46</v>
      </c>
      <c r="S2988" s="9" t="s">
        <v>14022</v>
      </c>
      <c r="T2988" s="9" t="s">
        <v>14023</v>
      </c>
    </row>
    <row r="2989" customHeight="1" spans="1:20">
      <c r="A2989" s="10">
        <v>45205</v>
      </c>
      <c r="B2989" s="9" t="s">
        <v>14024</v>
      </c>
      <c r="C2989" s="9" t="s">
        <v>9312</v>
      </c>
      <c r="D2989" s="11" t="s">
        <v>22</v>
      </c>
      <c r="E2989" s="9" t="s">
        <v>14025</v>
      </c>
      <c r="F2989" s="9" t="s">
        <v>14026</v>
      </c>
      <c r="G2989" s="11" t="s">
        <v>25</v>
      </c>
      <c r="H2989" s="11" t="s">
        <v>22</v>
      </c>
      <c r="I2989" s="11" t="s">
        <v>786</v>
      </c>
      <c r="J2989" s="11" t="s">
        <v>27</v>
      </c>
      <c r="K2989" s="11" t="s">
        <v>28</v>
      </c>
      <c r="L2989" s="11" t="s">
        <v>43</v>
      </c>
      <c r="M2989" s="9" t="s">
        <v>44</v>
      </c>
      <c r="N2989" s="9" t="s">
        <v>31</v>
      </c>
      <c r="O2989" s="11" t="s">
        <v>32</v>
      </c>
      <c r="P2989" s="11" t="s">
        <v>6656</v>
      </c>
      <c r="Q2989" s="11" t="s">
        <v>14027</v>
      </c>
      <c r="R2989" s="11" t="s">
        <v>46</v>
      </c>
      <c r="S2989" s="9" t="s">
        <v>14028</v>
      </c>
      <c r="T2989" s="9" t="s">
        <v>22</v>
      </c>
    </row>
    <row r="2990" customHeight="1" spans="1:20">
      <c r="A2990" s="10">
        <v>45205</v>
      </c>
      <c r="B2990" s="9" t="s">
        <v>14029</v>
      </c>
      <c r="C2990" s="9" t="s">
        <v>9692</v>
      </c>
      <c r="D2990" s="11" t="s">
        <v>22</v>
      </c>
      <c r="E2990" s="9" t="s">
        <v>14030</v>
      </c>
      <c r="F2990" s="9" t="s">
        <v>14031</v>
      </c>
      <c r="G2990" s="11" t="s">
        <v>25</v>
      </c>
      <c r="H2990" s="11" t="s">
        <v>22</v>
      </c>
      <c r="I2990" s="11" t="s">
        <v>293</v>
      </c>
      <c r="J2990" s="11" t="s">
        <v>27</v>
      </c>
      <c r="K2990" s="11" t="s">
        <v>28</v>
      </c>
      <c r="L2990" s="11" t="s">
        <v>43</v>
      </c>
      <c r="M2990" s="9" t="s">
        <v>30</v>
      </c>
      <c r="N2990" s="9" t="s">
        <v>31</v>
      </c>
      <c r="O2990" s="11" t="s">
        <v>32</v>
      </c>
      <c r="P2990" s="11" t="s">
        <v>6656</v>
      </c>
      <c r="Q2990" s="11" t="s">
        <v>14032</v>
      </c>
      <c r="R2990" s="11" t="s">
        <v>46</v>
      </c>
      <c r="S2990" s="9" t="s">
        <v>14033</v>
      </c>
      <c r="T2990" s="9" t="s">
        <v>22</v>
      </c>
    </row>
    <row r="2991" customHeight="1" spans="1:20">
      <c r="A2991" s="10">
        <v>45205</v>
      </c>
      <c r="B2991" s="9" t="s">
        <v>14034</v>
      </c>
      <c r="C2991" s="9" t="s">
        <v>6666</v>
      </c>
      <c r="D2991" s="11" t="s">
        <v>22</v>
      </c>
      <c r="E2991" s="9" t="s">
        <v>14035</v>
      </c>
      <c r="F2991" s="9" t="s">
        <v>7220</v>
      </c>
      <c r="G2991" s="11" t="s">
        <v>336</v>
      </c>
      <c r="H2991" s="11" t="s">
        <v>22</v>
      </c>
      <c r="I2991" s="11" t="s">
        <v>315</v>
      </c>
      <c r="J2991" s="11" t="s">
        <v>27</v>
      </c>
      <c r="K2991" s="11" t="s">
        <v>28</v>
      </c>
      <c r="L2991" s="11" t="s">
        <v>43</v>
      </c>
      <c r="M2991" s="9" t="s">
        <v>44</v>
      </c>
      <c r="N2991" s="9" t="s">
        <v>31</v>
      </c>
      <c r="O2991" s="11" t="s">
        <v>32</v>
      </c>
      <c r="P2991" s="11" t="s">
        <v>6656</v>
      </c>
      <c r="Q2991" s="11" t="s">
        <v>14036</v>
      </c>
      <c r="R2991" s="11" t="s">
        <v>46</v>
      </c>
      <c r="S2991" s="9" t="s">
        <v>14037</v>
      </c>
      <c r="T2991" s="9" t="s">
        <v>14038</v>
      </c>
    </row>
    <row r="2992" customHeight="1" spans="1:20">
      <c r="A2992" s="10">
        <v>45205</v>
      </c>
      <c r="B2992" s="9" t="s">
        <v>14039</v>
      </c>
      <c r="C2992" s="9" t="s">
        <v>14040</v>
      </c>
      <c r="D2992" s="11" t="s">
        <v>22</v>
      </c>
      <c r="E2992" s="9" t="s">
        <v>14041</v>
      </c>
      <c r="F2992" s="9" t="s">
        <v>22</v>
      </c>
      <c r="G2992" s="11" t="s">
        <v>22</v>
      </c>
      <c r="H2992" s="11" t="s">
        <v>22</v>
      </c>
      <c r="I2992" s="11" t="s">
        <v>14042</v>
      </c>
      <c r="J2992" s="11" t="s">
        <v>27</v>
      </c>
      <c r="K2992" s="11" t="s">
        <v>28</v>
      </c>
      <c r="L2992" s="11" t="s">
        <v>43</v>
      </c>
      <c r="M2992" s="9" t="s">
        <v>30</v>
      </c>
      <c r="N2992" s="9" t="s">
        <v>31</v>
      </c>
      <c r="O2992" s="11" t="s">
        <v>32</v>
      </c>
      <c r="P2992" s="11" t="s">
        <v>6656</v>
      </c>
      <c r="Q2992" s="11" t="s">
        <v>14043</v>
      </c>
      <c r="R2992" s="11" t="s">
        <v>46</v>
      </c>
      <c r="S2992" s="9" t="s">
        <v>14044</v>
      </c>
      <c r="T2992" s="9" t="s">
        <v>14045</v>
      </c>
    </row>
    <row r="2993" customHeight="1" spans="1:20">
      <c r="A2993" s="10">
        <v>45205</v>
      </c>
      <c r="B2993" s="9" t="s">
        <v>14046</v>
      </c>
      <c r="C2993" s="9" t="s">
        <v>9326</v>
      </c>
      <c r="D2993" s="11" t="s">
        <v>22</v>
      </c>
      <c r="E2993" s="9" t="s">
        <v>14047</v>
      </c>
      <c r="F2993" s="9" t="s">
        <v>8231</v>
      </c>
      <c r="G2993" s="11" t="s">
        <v>69</v>
      </c>
      <c r="H2993" s="11" t="s">
        <v>22</v>
      </c>
      <c r="I2993" s="11" t="s">
        <v>931</v>
      </c>
      <c r="J2993" s="11" t="s">
        <v>27</v>
      </c>
      <c r="K2993" s="11" t="s">
        <v>28</v>
      </c>
      <c r="L2993" s="11" t="s">
        <v>43</v>
      </c>
      <c r="M2993" s="9" t="s">
        <v>44</v>
      </c>
      <c r="N2993" s="9" t="s">
        <v>31</v>
      </c>
      <c r="O2993" s="11" t="s">
        <v>32</v>
      </c>
      <c r="P2993" s="11" t="s">
        <v>22</v>
      </c>
      <c r="Q2993" s="11" t="s">
        <v>14048</v>
      </c>
      <c r="R2993" s="11" t="s">
        <v>46</v>
      </c>
      <c r="S2993" s="9" t="s">
        <v>14049</v>
      </c>
      <c r="T2993" s="9" t="s">
        <v>14050</v>
      </c>
    </row>
    <row r="2994" customHeight="1" spans="1:20">
      <c r="A2994" s="10">
        <v>45205</v>
      </c>
      <c r="B2994" s="9" t="s">
        <v>14051</v>
      </c>
      <c r="C2994" s="9" t="s">
        <v>6646</v>
      </c>
      <c r="D2994" s="11" t="s">
        <v>22</v>
      </c>
      <c r="E2994" s="9" t="s">
        <v>14052</v>
      </c>
      <c r="F2994" s="9" t="s">
        <v>14053</v>
      </c>
      <c r="G2994" s="11" t="s">
        <v>336</v>
      </c>
      <c r="H2994" s="11" t="s">
        <v>22</v>
      </c>
      <c r="I2994" s="11" t="s">
        <v>277</v>
      </c>
      <c r="J2994" s="11" t="s">
        <v>27</v>
      </c>
      <c r="K2994" s="11" t="s">
        <v>28</v>
      </c>
      <c r="L2994" s="11" t="s">
        <v>43</v>
      </c>
      <c r="M2994" s="9" t="s">
        <v>30</v>
      </c>
      <c r="N2994" s="9" t="s">
        <v>31</v>
      </c>
      <c r="O2994" s="11" t="s">
        <v>32</v>
      </c>
      <c r="P2994" s="11" t="s">
        <v>6656</v>
      </c>
      <c r="Q2994" s="11" t="s">
        <v>14054</v>
      </c>
      <c r="R2994" s="11" t="s">
        <v>46</v>
      </c>
      <c r="S2994" s="9" t="s">
        <v>14055</v>
      </c>
      <c r="T2994" s="9" t="s">
        <v>14056</v>
      </c>
    </row>
    <row r="2995" customHeight="1" spans="1:20">
      <c r="A2995" s="10">
        <v>45205</v>
      </c>
      <c r="B2995" s="9" t="s">
        <v>14057</v>
      </c>
      <c r="C2995" s="9" t="s">
        <v>6439</v>
      </c>
      <c r="D2995" s="11" t="s">
        <v>22</v>
      </c>
      <c r="E2995" s="9" t="s">
        <v>14058</v>
      </c>
      <c r="F2995" s="9" t="s">
        <v>14059</v>
      </c>
      <c r="G2995" s="11" t="s">
        <v>41</v>
      </c>
      <c r="H2995" s="11" t="s">
        <v>22</v>
      </c>
      <c r="I2995" s="11" t="s">
        <v>111</v>
      </c>
      <c r="J2995" s="11" t="s">
        <v>27</v>
      </c>
      <c r="K2995" s="11" t="s">
        <v>28</v>
      </c>
      <c r="L2995" s="11" t="s">
        <v>43</v>
      </c>
      <c r="M2995" s="9" t="s">
        <v>44</v>
      </c>
      <c r="N2995" s="9" t="s">
        <v>31</v>
      </c>
      <c r="O2995" s="11" t="s">
        <v>32</v>
      </c>
      <c r="P2995" s="11" t="s">
        <v>22</v>
      </c>
      <c r="Q2995" s="11" t="s">
        <v>14060</v>
      </c>
      <c r="R2995" s="11" t="s">
        <v>46</v>
      </c>
      <c r="S2995" s="9" t="s">
        <v>14061</v>
      </c>
      <c r="T2995" s="9" t="s">
        <v>22</v>
      </c>
    </row>
    <row r="2996" customHeight="1" spans="1:20">
      <c r="A2996" s="10">
        <v>45205</v>
      </c>
      <c r="B2996" s="9" t="s">
        <v>14062</v>
      </c>
      <c r="C2996" s="9" t="s">
        <v>14063</v>
      </c>
      <c r="D2996" s="11" t="s">
        <v>22</v>
      </c>
      <c r="E2996" s="9" t="s">
        <v>14064</v>
      </c>
      <c r="F2996" s="9" t="s">
        <v>14065</v>
      </c>
      <c r="G2996" s="11" t="s">
        <v>62</v>
      </c>
      <c r="H2996" s="11" t="s">
        <v>22</v>
      </c>
      <c r="I2996" s="11" t="s">
        <v>111</v>
      </c>
      <c r="J2996" s="11" t="s">
        <v>27</v>
      </c>
      <c r="K2996" s="11" t="s">
        <v>28</v>
      </c>
      <c r="L2996" s="11" t="s">
        <v>43</v>
      </c>
      <c r="M2996" s="9" t="s">
        <v>44</v>
      </c>
      <c r="N2996" s="9" t="s">
        <v>31</v>
      </c>
      <c r="O2996" s="11" t="s">
        <v>32</v>
      </c>
      <c r="P2996" s="11" t="s">
        <v>22</v>
      </c>
      <c r="Q2996" s="11" t="s">
        <v>14066</v>
      </c>
      <c r="R2996" s="11" t="s">
        <v>46</v>
      </c>
      <c r="S2996" s="9" t="s">
        <v>14067</v>
      </c>
      <c r="T2996" s="9" t="s">
        <v>14068</v>
      </c>
    </row>
    <row r="2997" customHeight="1" spans="1:20">
      <c r="A2997" s="10">
        <v>45205</v>
      </c>
      <c r="B2997" s="9" t="s">
        <v>14069</v>
      </c>
      <c r="C2997" s="9" t="s">
        <v>8399</v>
      </c>
      <c r="D2997" s="11" t="s">
        <v>22</v>
      </c>
      <c r="E2997" s="9" t="s">
        <v>14070</v>
      </c>
      <c r="F2997" s="9" t="s">
        <v>14071</v>
      </c>
      <c r="G2997" s="11" t="s">
        <v>53</v>
      </c>
      <c r="H2997" s="11" t="s">
        <v>22</v>
      </c>
      <c r="I2997" s="11" t="s">
        <v>54</v>
      </c>
      <c r="J2997" s="11" t="s">
        <v>27</v>
      </c>
      <c r="K2997" s="11" t="s">
        <v>28</v>
      </c>
      <c r="L2997" s="11" t="s">
        <v>43</v>
      </c>
      <c r="M2997" s="9" t="s">
        <v>44</v>
      </c>
      <c r="N2997" s="9" t="s">
        <v>208</v>
      </c>
      <c r="O2997" s="11" t="s">
        <v>32</v>
      </c>
      <c r="P2997" s="11" t="s">
        <v>22</v>
      </c>
      <c r="Q2997" s="11" t="s">
        <v>14072</v>
      </c>
      <c r="R2997" s="11" t="s">
        <v>46</v>
      </c>
      <c r="S2997" s="9" t="s">
        <v>14073</v>
      </c>
      <c r="T2997" s="9" t="s">
        <v>22</v>
      </c>
    </row>
    <row r="2998" customHeight="1" spans="1:20">
      <c r="A2998" s="10">
        <v>45205</v>
      </c>
      <c r="B2998" s="9" t="s">
        <v>14074</v>
      </c>
      <c r="C2998" s="9" t="s">
        <v>14075</v>
      </c>
      <c r="D2998" s="11" t="s">
        <v>22</v>
      </c>
      <c r="E2998" s="9" t="s">
        <v>14076</v>
      </c>
      <c r="F2998" s="9" t="s">
        <v>14077</v>
      </c>
      <c r="G2998" s="11" t="s">
        <v>82</v>
      </c>
      <c r="H2998" s="11" t="s">
        <v>110</v>
      </c>
      <c r="I2998" s="11" t="s">
        <v>299</v>
      </c>
      <c r="J2998" s="11" t="s">
        <v>27</v>
      </c>
      <c r="K2998" s="11" t="s">
        <v>28</v>
      </c>
      <c r="L2998" s="11" t="s">
        <v>43</v>
      </c>
      <c r="M2998" s="9" t="s">
        <v>30</v>
      </c>
      <c r="N2998" s="9" t="s">
        <v>31</v>
      </c>
      <c r="O2998" s="11" t="s">
        <v>32</v>
      </c>
      <c r="P2998" s="11" t="s">
        <v>22</v>
      </c>
      <c r="Q2998" s="11" t="s">
        <v>14078</v>
      </c>
      <c r="R2998" s="11" t="s">
        <v>46</v>
      </c>
      <c r="S2998" s="20" t="s">
        <v>14079</v>
      </c>
      <c r="T2998" s="9" t="s">
        <v>22</v>
      </c>
    </row>
    <row r="2999" customHeight="1" spans="1:20">
      <c r="A2999" s="10">
        <v>45205</v>
      </c>
      <c r="B2999" s="9" t="s">
        <v>14080</v>
      </c>
      <c r="C2999" s="9" t="s">
        <v>14081</v>
      </c>
      <c r="D2999" s="11" t="s">
        <v>22</v>
      </c>
      <c r="E2999" s="9" t="s">
        <v>14082</v>
      </c>
      <c r="F2999" s="9" t="s">
        <v>14083</v>
      </c>
      <c r="G2999" s="11" t="s">
        <v>25</v>
      </c>
      <c r="H2999" s="11" t="s">
        <v>22</v>
      </c>
      <c r="I2999" s="11" t="s">
        <v>299</v>
      </c>
      <c r="J2999" s="11" t="s">
        <v>27</v>
      </c>
      <c r="K2999" s="11" t="s">
        <v>28</v>
      </c>
      <c r="L2999" s="11" t="s">
        <v>43</v>
      </c>
      <c r="M2999" s="9" t="s">
        <v>30</v>
      </c>
      <c r="N2999" s="9" t="s">
        <v>208</v>
      </c>
      <c r="O2999" s="11" t="s">
        <v>32</v>
      </c>
      <c r="P2999" s="11" t="s">
        <v>22</v>
      </c>
      <c r="Q2999" s="11" t="s">
        <v>14084</v>
      </c>
      <c r="R2999" s="11" t="s">
        <v>46</v>
      </c>
      <c r="S2999" s="9" t="s">
        <v>14085</v>
      </c>
      <c r="T2999" s="9" t="s">
        <v>22</v>
      </c>
    </row>
    <row r="3000" customHeight="1" spans="1:20">
      <c r="A3000" s="10">
        <v>45205</v>
      </c>
      <c r="B3000" s="9" t="s">
        <v>14086</v>
      </c>
      <c r="C3000" s="9" t="s">
        <v>10840</v>
      </c>
      <c r="D3000" s="11" t="s">
        <v>22</v>
      </c>
      <c r="E3000" s="9" t="s">
        <v>14087</v>
      </c>
      <c r="F3000" s="9" t="s">
        <v>14088</v>
      </c>
      <c r="G3000" s="11" t="s">
        <v>82</v>
      </c>
      <c r="H3000" s="11" t="s">
        <v>22</v>
      </c>
      <c r="I3000" s="11" t="s">
        <v>117</v>
      </c>
      <c r="J3000" s="11" t="s">
        <v>27</v>
      </c>
      <c r="K3000" s="11" t="s">
        <v>28</v>
      </c>
      <c r="L3000" s="11" t="s">
        <v>43</v>
      </c>
      <c r="M3000" s="9" t="s">
        <v>169</v>
      </c>
      <c r="N3000" s="9" t="s">
        <v>208</v>
      </c>
      <c r="O3000" s="11" t="s">
        <v>32</v>
      </c>
      <c r="P3000" s="11" t="s">
        <v>22</v>
      </c>
      <c r="Q3000" s="11" t="s">
        <v>14089</v>
      </c>
      <c r="R3000" s="11" t="s">
        <v>46</v>
      </c>
      <c r="S3000" s="9" t="s">
        <v>14090</v>
      </c>
      <c r="T3000" s="9" t="s">
        <v>22</v>
      </c>
    </row>
    <row r="3001" customHeight="1" spans="1:20">
      <c r="A3001" s="10">
        <v>45205</v>
      </c>
      <c r="B3001" s="9" t="s">
        <v>14091</v>
      </c>
      <c r="C3001" s="9" t="s">
        <v>6849</v>
      </c>
      <c r="D3001" s="11" t="s">
        <v>22</v>
      </c>
      <c r="E3001" s="9" t="s">
        <v>14092</v>
      </c>
      <c r="F3001" s="9" t="s">
        <v>14093</v>
      </c>
      <c r="G3001" s="11" t="s">
        <v>82</v>
      </c>
      <c r="H3001" s="11" t="s">
        <v>110</v>
      </c>
      <c r="I3001" s="11" t="s">
        <v>75</v>
      </c>
      <c r="J3001" s="11" t="s">
        <v>27</v>
      </c>
      <c r="K3001" s="11" t="s">
        <v>28</v>
      </c>
      <c r="L3001" s="11" t="s">
        <v>43</v>
      </c>
      <c r="M3001" s="9" t="s">
        <v>169</v>
      </c>
      <c r="N3001" s="9" t="s">
        <v>208</v>
      </c>
      <c r="O3001" s="11" t="s">
        <v>32</v>
      </c>
      <c r="P3001" s="11" t="s">
        <v>22</v>
      </c>
      <c r="Q3001" s="11" t="s">
        <v>14094</v>
      </c>
      <c r="R3001" s="11" t="s">
        <v>46</v>
      </c>
      <c r="S3001" s="9" t="s">
        <v>14095</v>
      </c>
      <c r="T3001" s="9" t="s">
        <v>22</v>
      </c>
    </row>
    <row r="3002" customHeight="1" spans="1:20">
      <c r="A3002" s="10">
        <v>45205</v>
      </c>
      <c r="B3002" s="9" t="s">
        <v>14096</v>
      </c>
      <c r="C3002" s="9" t="s">
        <v>6849</v>
      </c>
      <c r="D3002" s="11" t="s">
        <v>22</v>
      </c>
      <c r="E3002" s="9" t="s">
        <v>14097</v>
      </c>
      <c r="F3002" s="9" t="s">
        <v>14098</v>
      </c>
      <c r="G3002" s="11" t="s">
        <v>130</v>
      </c>
      <c r="H3002" s="11" t="s">
        <v>148</v>
      </c>
      <c r="I3002" s="11" t="s">
        <v>511</v>
      </c>
      <c r="J3002" s="11" t="s">
        <v>27</v>
      </c>
      <c r="K3002" s="11" t="s">
        <v>28</v>
      </c>
      <c r="L3002" s="11" t="s">
        <v>43</v>
      </c>
      <c r="M3002" s="9" t="s">
        <v>44</v>
      </c>
      <c r="N3002" s="9" t="s">
        <v>208</v>
      </c>
      <c r="O3002" s="11" t="s">
        <v>32</v>
      </c>
      <c r="P3002" s="11" t="s">
        <v>22</v>
      </c>
      <c r="Q3002" s="11" t="s">
        <v>14099</v>
      </c>
      <c r="R3002" s="11" t="s">
        <v>46</v>
      </c>
      <c r="S3002" s="9" t="s">
        <v>14100</v>
      </c>
      <c r="T3002" s="9" t="s">
        <v>22</v>
      </c>
    </row>
    <row r="3003" customHeight="1" spans="1:20">
      <c r="A3003" s="10">
        <v>45205</v>
      </c>
      <c r="B3003" s="9" t="s">
        <v>14101</v>
      </c>
      <c r="C3003" s="9" t="s">
        <v>10840</v>
      </c>
      <c r="D3003" s="11" t="s">
        <v>22</v>
      </c>
      <c r="E3003" s="9" t="s">
        <v>14102</v>
      </c>
      <c r="F3003" s="9" t="s">
        <v>14103</v>
      </c>
      <c r="G3003" s="11" t="s">
        <v>82</v>
      </c>
      <c r="H3003" s="11" t="s">
        <v>22</v>
      </c>
      <c r="I3003" s="11" t="s">
        <v>63</v>
      </c>
      <c r="J3003" s="11" t="s">
        <v>27</v>
      </c>
      <c r="K3003" s="11" t="s">
        <v>28</v>
      </c>
      <c r="L3003" s="11" t="s">
        <v>43</v>
      </c>
      <c r="M3003" s="9" t="s">
        <v>169</v>
      </c>
      <c r="N3003" s="9" t="s">
        <v>208</v>
      </c>
      <c r="O3003" s="11" t="s">
        <v>32</v>
      </c>
      <c r="P3003" s="11" t="s">
        <v>22</v>
      </c>
      <c r="Q3003" s="11" t="s">
        <v>14104</v>
      </c>
      <c r="R3003" s="11" t="s">
        <v>46</v>
      </c>
      <c r="S3003" s="9" t="s">
        <v>14105</v>
      </c>
      <c r="T3003" s="9" t="s">
        <v>22</v>
      </c>
    </row>
    <row r="3004" customHeight="1" spans="1:20">
      <c r="A3004" s="10">
        <v>45205</v>
      </c>
      <c r="B3004" s="9" t="s">
        <v>14106</v>
      </c>
      <c r="C3004" s="9" t="s">
        <v>1299</v>
      </c>
      <c r="D3004" s="11" t="s">
        <v>22</v>
      </c>
      <c r="E3004" s="9" t="s">
        <v>14107</v>
      </c>
      <c r="F3004" s="9" t="s">
        <v>14108</v>
      </c>
      <c r="G3004" s="11" t="s">
        <v>53</v>
      </c>
      <c r="H3004" s="11" t="s">
        <v>22</v>
      </c>
      <c r="I3004" s="11" t="s">
        <v>259</v>
      </c>
      <c r="J3004" s="11" t="s">
        <v>27</v>
      </c>
      <c r="K3004" s="11" t="s">
        <v>28</v>
      </c>
      <c r="L3004" s="11" t="s">
        <v>43</v>
      </c>
      <c r="M3004" s="9" t="s">
        <v>44</v>
      </c>
      <c r="N3004" s="9" t="s">
        <v>208</v>
      </c>
      <c r="O3004" s="11" t="s">
        <v>32</v>
      </c>
      <c r="P3004" s="11" t="s">
        <v>22</v>
      </c>
      <c r="Q3004" s="11" t="s">
        <v>14109</v>
      </c>
      <c r="R3004" s="11" t="s">
        <v>56</v>
      </c>
      <c r="S3004" s="9" t="s">
        <v>14110</v>
      </c>
      <c r="T3004" s="9" t="s">
        <v>22</v>
      </c>
    </row>
    <row r="3005" customHeight="1" spans="1:20">
      <c r="A3005" s="10">
        <v>45205</v>
      </c>
      <c r="B3005" s="9" t="s">
        <v>14111</v>
      </c>
      <c r="C3005" s="9" t="s">
        <v>1299</v>
      </c>
      <c r="D3005" s="11" t="s">
        <v>22</v>
      </c>
      <c r="E3005" s="9" t="s">
        <v>14112</v>
      </c>
      <c r="F3005" s="9" t="s">
        <v>14113</v>
      </c>
      <c r="G3005" s="11" t="s">
        <v>25</v>
      </c>
      <c r="H3005" s="11" t="s">
        <v>22</v>
      </c>
      <c r="I3005" s="11" t="s">
        <v>931</v>
      </c>
      <c r="J3005" s="11" t="s">
        <v>27</v>
      </c>
      <c r="K3005" s="11" t="s">
        <v>28</v>
      </c>
      <c r="L3005" s="11" t="s">
        <v>43</v>
      </c>
      <c r="M3005" s="9" t="s">
        <v>44</v>
      </c>
      <c r="N3005" s="9" t="s">
        <v>208</v>
      </c>
      <c r="O3005" s="11" t="s">
        <v>32</v>
      </c>
      <c r="P3005" s="11" t="s">
        <v>22</v>
      </c>
      <c r="Q3005" s="11" t="s">
        <v>14114</v>
      </c>
      <c r="R3005" s="11" t="s">
        <v>56</v>
      </c>
      <c r="S3005" s="9" t="s">
        <v>14115</v>
      </c>
      <c r="T3005" s="9" t="s">
        <v>22</v>
      </c>
    </row>
    <row r="3006" customHeight="1" spans="1:20">
      <c r="A3006" s="10">
        <v>45205</v>
      </c>
      <c r="B3006" s="9" t="s">
        <v>14116</v>
      </c>
      <c r="C3006" s="9" t="s">
        <v>1299</v>
      </c>
      <c r="D3006" s="11" t="s">
        <v>22</v>
      </c>
      <c r="E3006" s="9" t="s">
        <v>14117</v>
      </c>
      <c r="F3006" s="9" t="s">
        <v>14118</v>
      </c>
      <c r="G3006" s="11" t="s">
        <v>53</v>
      </c>
      <c r="H3006" s="11" t="s">
        <v>22</v>
      </c>
      <c r="I3006" s="11" t="s">
        <v>299</v>
      </c>
      <c r="J3006" s="11" t="s">
        <v>27</v>
      </c>
      <c r="K3006" s="11" t="s">
        <v>28</v>
      </c>
      <c r="L3006" s="11" t="s">
        <v>43</v>
      </c>
      <c r="M3006" s="9" t="s">
        <v>44</v>
      </c>
      <c r="N3006" s="9" t="s">
        <v>208</v>
      </c>
      <c r="O3006" s="11" t="s">
        <v>32</v>
      </c>
      <c r="P3006" s="11" t="s">
        <v>22</v>
      </c>
      <c r="Q3006" s="11" t="s">
        <v>14119</v>
      </c>
      <c r="R3006" s="11" t="s">
        <v>56</v>
      </c>
      <c r="S3006" s="9" t="s">
        <v>14120</v>
      </c>
      <c r="T3006" s="9" t="s">
        <v>22</v>
      </c>
    </row>
    <row r="3007" customHeight="1" spans="1:20">
      <c r="A3007" s="10">
        <v>45205</v>
      </c>
      <c r="B3007" s="9" t="s">
        <v>14121</v>
      </c>
      <c r="C3007" s="9" t="s">
        <v>1299</v>
      </c>
      <c r="D3007" s="11" t="s">
        <v>22</v>
      </c>
      <c r="E3007" s="9" t="s">
        <v>14122</v>
      </c>
      <c r="F3007" s="9" t="s">
        <v>14123</v>
      </c>
      <c r="G3007" s="11" t="s">
        <v>53</v>
      </c>
      <c r="H3007" s="11" t="s">
        <v>22</v>
      </c>
      <c r="I3007" s="11" t="s">
        <v>299</v>
      </c>
      <c r="J3007" s="11" t="s">
        <v>27</v>
      </c>
      <c r="K3007" s="11" t="s">
        <v>28</v>
      </c>
      <c r="L3007" s="11" t="s">
        <v>43</v>
      </c>
      <c r="M3007" s="9" t="s">
        <v>44</v>
      </c>
      <c r="N3007" s="9" t="s">
        <v>208</v>
      </c>
      <c r="O3007" s="11" t="s">
        <v>32</v>
      </c>
      <c r="P3007" s="11" t="s">
        <v>22</v>
      </c>
      <c r="Q3007" s="11" t="s">
        <v>14124</v>
      </c>
      <c r="R3007" s="11" t="s">
        <v>56</v>
      </c>
      <c r="S3007" s="9" t="s">
        <v>14125</v>
      </c>
      <c r="T3007" s="9" t="s">
        <v>22</v>
      </c>
    </row>
    <row r="3008" customHeight="1" spans="1:20">
      <c r="A3008" s="10">
        <v>45205</v>
      </c>
      <c r="B3008" s="9" t="s">
        <v>14126</v>
      </c>
      <c r="C3008" s="9" t="s">
        <v>1299</v>
      </c>
      <c r="D3008" s="11" t="s">
        <v>22</v>
      </c>
      <c r="E3008" s="9" t="s">
        <v>14127</v>
      </c>
      <c r="F3008" s="9" t="s">
        <v>14128</v>
      </c>
      <c r="G3008" s="11" t="s">
        <v>130</v>
      </c>
      <c r="H3008" s="11" t="s">
        <v>22</v>
      </c>
      <c r="I3008" s="11" t="s">
        <v>315</v>
      </c>
      <c r="J3008" s="11" t="s">
        <v>27</v>
      </c>
      <c r="K3008" s="11" t="s">
        <v>28</v>
      </c>
      <c r="L3008" s="11" t="s">
        <v>43</v>
      </c>
      <c r="M3008" s="9" t="s">
        <v>30</v>
      </c>
      <c r="N3008" s="9" t="s">
        <v>208</v>
      </c>
      <c r="O3008" s="11" t="s">
        <v>32</v>
      </c>
      <c r="P3008" s="11" t="s">
        <v>22</v>
      </c>
      <c r="Q3008" s="11" t="s">
        <v>14129</v>
      </c>
      <c r="R3008" s="11" t="s">
        <v>56</v>
      </c>
      <c r="S3008" s="9" t="s">
        <v>14130</v>
      </c>
      <c r="T3008" s="9" t="s">
        <v>22</v>
      </c>
    </row>
    <row r="3009" customHeight="1" spans="1:20">
      <c r="A3009" s="10">
        <v>45205</v>
      </c>
      <c r="B3009" s="9" t="s">
        <v>14131</v>
      </c>
      <c r="C3009" s="9" t="s">
        <v>1299</v>
      </c>
      <c r="D3009" s="11" t="s">
        <v>22</v>
      </c>
      <c r="E3009" s="9" t="s">
        <v>1874</v>
      </c>
      <c r="F3009" s="9" t="s">
        <v>1875</v>
      </c>
      <c r="G3009" s="11" t="s">
        <v>41</v>
      </c>
      <c r="H3009" s="11" t="s">
        <v>22</v>
      </c>
      <c r="I3009" s="11" t="s">
        <v>149</v>
      </c>
      <c r="J3009" s="11" t="s">
        <v>27</v>
      </c>
      <c r="K3009" s="11" t="s">
        <v>28</v>
      </c>
      <c r="L3009" s="11" t="s">
        <v>43</v>
      </c>
      <c r="M3009" s="9" t="s">
        <v>44</v>
      </c>
      <c r="N3009" s="9" t="s">
        <v>208</v>
      </c>
      <c r="O3009" s="11" t="s">
        <v>32</v>
      </c>
      <c r="P3009" s="11" t="s">
        <v>22</v>
      </c>
      <c r="Q3009" s="11" t="s">
        <v>14132</v>
      </c>
      <c r="R3009" s="11" t="s">
        <v>56</v>
      </c>
      <c r="S3009" s="9" t="s">
        <v>14133</v>
      </c>
      <c r="T3009" s="9" t="s">
        <v>22</v>
      </c>
    </row>
    <row r="3010" customHeight="1" spans="1:20">
      <c r="A3010" s="10">
        <v>45205</v>
      </c>
      <c r="B3010" s="9" t="s">
        <v>14134</v>
      </c>
      <c r="C3010" s="9" t="s">
        <v>1299</v>
      </c>
      <c r="D3010" s="11" t="s">
        <v>22</v>
      </c>
      <c r="E3010" s="9" t="s">
        <v>14135</v>
      </c>
      <c r="F3010" s="9" t="s">
        <v>14136</v>
      </c>
      <c r="G3010" s="11" t="s">
        <v>41</v>
      </c>
      <c r="H3010" s="11" t="s">
        <v>22</v>
      </c>
      <c r="I3010" s="11" t="s">
        <v>1842</v>
      </c>
      <c r="J3010" s="11" t="s">
        <v>27</v>
      </c>
      <c r="K3010" s="11" t="s">
        <v>28</v>
      </c>
      <c r="L3010" s="11" t="s">
        <v>43</v>
      </c>
      <c r="M3010" s="9" t="s">
        <v>30</v>
      </c>
      <c r="N3010" s="9" t="s">
        <v>208</v>
      </c>
      <c r="O3010" s="11" t="s">
        <v>32</v>
      </c>
      <c r="P3010" s="11" t="s">
        <v>22</v>
      </c>
      <c r="Q3010" s="11" t="s">
        <v>14137</v>
      </c>
      <c r="R3010" s="11" t="s">
        <v>56</v>
      </c>
      <c r="S3010" s="9" t="s">
        <v>14138</v>
      </c>
      <c r="T3010" s="9" t="s">
        <v>22</v>
      </c>
    </row>
    <row r="3011" customHeight="1" spans="1:20">
      <c r="A3011" s="10">
        <v>45205</v>
      </c>
      <c r="B3011" s="9" t="s">
        <v>14139</v>
      </c>
      <c r="C3011" s="9" t="s">
        <v>8191</v>
      </c>
      <c r="D3011" s="11" t="s">
        <v>22</v>
      </c>
      <c r="E3011" s="9" t="s">
        <v>14140</v>
      </c>
      <c r="F3011" s="9" t="s">
        <v>14141</v>
      </c>
      <c r="G3011" s="11" t="s">
        <v>336</v>
      </c>
      <c r="H3011" s="11" t="s">
        <v>22</v>
      </c>
      <c r="I3011" s="11" t="s">
        <v>63</v>
      </c>
      <c r="J3011" s="11" t="s">
        <v>27</v>
      </c>
      <c r="K3011" s="11" t="s">
        <v>28</v>
      </c>
      <c r="L3011" s="11" t="s">
        <v>43</v>
      </c>
      <c r="M3011" s="9" t="s">
        <v>30</v>
      </c>
      <c r="N3011" s="9" t="s">
        <v>743</v>
      </c>
      <c r="O3011" s="11" t="s">
        <v>32</v>
      </c>
      <c r="P3011" s="11" t="s">
        <v>22</v>
      </c>
      <c r="Q3011" s="11" t="s">
        <v>14142</v>
      </c>
      <c r="R3011" s="11" t="s">
        <v>46</v>
      </c>
      <c r="S3011" s="9" t="s">
        <v>14143</v>
      </c>
      <c r="T3011" s="9" t="s">
        <v>14144</v>
      </c>
    </row>
    <row r="3012" customHeight="1" spans="1:20">
      <c r="A3012" s="10">
        <v>45205</v>
      </c>
      <c r="B3012" s="9" t="s">
        <v>14145</v>
      </c>
      <c r="C3012" s="9" t="s">
        <v>14146</v>
      </c>
      <c r="D3012" s="11" t="s">
        <v>22</v>
      </c>
      <c r="E3012" s="9" t="s">
        <v>14147</v>
      </c>
      <c r="F3012" s="9" t="s">
        <v>14148</v>
      </c>
      <c r="G3012" s="11" t="s">
        <v>53</v>
      </c>
      <c r="H3012" s="11" t="s">
        <v>1452</v>
      </c>
      <c r="I3012" s="11" t="s">
        <v>83</v>
      </c>
      <c r="J3012" s="11" t="s">
        <v>27</v>
      </c>
      <c r="K3012" s="11" t="s">
        <v>28</v>
      </c>
      <c r="L3012" s="11" t="s">
        <v>43</v>
      </c>
      <c r="M3012" s="9" t="s">
        <v>44</v>
      </c>
      <c r="N3012" s="9" t="s">
        <v>743</v>
      </c>
      <c r="O3012" s="11" t="s">
        <v>32</v>
      </c>
      <c r="P3012" s="11" t="s">
        <v>22</v>
      </c>
      <c r="Q3012" s="11" t="s">
        <v>14149</v>
      </c>
      <c r="R3012" s="11" t="s">
        <v>46</v>
      </c>
      <c r="S3012" s="9" t="s">
        <v>14150</v>
      </c>
      <c r="T3012" s="9" t="s">
        <v>14151</v>
      </c>
    </row>
    <row r="3013" customHeight="1" spans="1:20">
      <c r="A3013" s="10">
        <v>45205</v>
      </c>
      <c r="B3013" s="9" t="s">
        <v>14152</v>
      </c>
      <c r="C3013" s="9" t="s">
        <v>1299</v>
      </c>
      <c r="D3013" s="11" t="s">
        <v>22</v>
      </c>
      <c r="E3013" s="9" t="s">
        <v>14153</v>
      </c>
      <c r="F3013" s="9" t="s">
        <v>14154</v>
      </c>
      <c r="G3013" s="11" t="s">
        <v>53</v>
      </c>
      <c r="H3013" s="11" t="s">
        <v>110</v>
      </c>
      <c r="I3013" s="11" t="s">
        <v>576</v>
      </c>
      <c r="J3013" s="11" t="s">
        <v>27</v>
      </c>
      <c r="K3013" s="11" t="s">
        <v>28</v>
      </c>
      <c r="L3013" s="11" t="s">
        <v>43</v>
      </c>
      <c r="M3013" s="9" t="s">
        <v>44</v>
      </c>
      <c r="N3013" s="9" t="s">
        <v>208</v>
      </c>
      <c r="O3013" s="11" t="s">
        <v>32</v>
      </c>
      <c r="P3013" s="11" t="s">
        <v>22</v>
      </c>
      <c r="Q3013" s="11" t="s">
        <v>14155</v>
      </c>
      <c r="R3013" s="11" t="s">
        <v>56</v>
      </c>
      <c r="S3013" s="9" t="s">
        <v>14156</v>
      </c>
      <c r="T3013" s="9" t="s">
        <v>22</v>
      </c>
    </row>
    <row r="3014" customHeight="1" spans="1:20">
      <c r="A3014" s="10">
        <v>45205</v>
      </c>
      <c r="B3014" s="9" t="s">
        <v>14157</v>
      </c>
      <c r="C3014" s="9" t="s">
        <v>1299</v>
      </c>
      <c r="D3014" s="11" t="s">
        <v>22</v>
      </c>
      <c r="E3014" s="9" t="s">
        <v>14158</v>
      </c>
      <c r="F3014" s="9" t="s">
        <v>14159</v>
      </c>
      <c r="G3014" s="11" t="s">
        <v>53</v>
      </c>
      <c r="H3014" s="11" t="s">
        <v>110</v>
      </c>
      <c r="I3014" s="11" t="s">
        <v>1072</v>
      </c>
      <c r="J3014" s="11" t="s">
        <v>27</v>
      </c>
      <c r="K3014" s="11" t="s">
        <v>28</v>
      </c>
      <c r="L3014" s="11" t="s">
        <v>43</v>
      </c>
      <c r="M3014" s="9" t="s">
        <v>44</v>
      </c>
      <c r="N3014" s="9" t="s">
        <v>208</v>
      </c>
      <c r="O3014" s="11" t="s">
        <v>32</v>
      </c>
      <c r="P3014" s="11" t="s">
        <v>22</v>
      </c>
      <c r="Q3014" s="11" t="s">
        <v>14160</v>
      </c>
      <c r="R3014" s="11" t="s">
        <v>56</v>
      </c>
      <c r="S3014" s="9" t="s">
        <v>14161</v>
      </c>
      <c r="T3014" s="9" t="s">
        <v>22</v>
      </c>
    </row>
    <row r="3015" customHeight="1" spans="1:20">
      <c r="A3015" s="10">
        <v>45205</v>
      </c>
      <c r="B3015" s="9" t="s">
        <v>14162</v>
      </c>
      <c r="C3015" s="9" t="s">
        <v>783</v>
      </c>
      <c r="D3015" s="11" t="s">
        <v>22</v>
      </c>
      <c r="E3015" s="9" t="s">
        <v>14163</v>
      </c>
      <c r="F3015" s="9" t="s">
        <v>14164</v>
      </c>
      <c r="G3015" s="11" t="s">
        <v>25</v>
      </c>
      <c r="H3015" s="11" t="s">
        <v>22</v>
      </c>
      <c r="I3015" s="11" t="s">
        <v>277</v>
      </c>
      <c r="J3015" s="11" t="s">
        <v>27</v>
      </c>
      <c r="K3015" s="11" t="s">
        <v>28</v>
      </c>
      <c r="L3015" s="11" t="s">
        <v>43</v>
      </c>
      <c r="M3015" s="9" t="s">
        <v>44</v>
      </c>
      <c r="N3015" s="9" t="s">
        <v>743</v>
      </c>
      <c r="O3015" s="11" t="s">
        <v>32</v>
      </c>
      <c r="P3015" s="11" t="s">
        <v>22</v>
      </c>
      <c r="Q3015" s="11" t="s">
        <v>14165</v>
      </c>
      <c r="R3015" s="11" t="s">
        <v>46</v>
      </c>
      <c r="S3015" s="9" t="s">
        <v>14166</v>
      </c>
      <c r="T3015" s="9" t="s">
        <v>14167</v>
      </c>
    </row>
    <row r="3016" customHeight="1" spans="1:20">
      <c r="A3016" s="10">
        <v>45205</v>
      </c>
      <c r="B3016" s="9" t="s">
        <v>14168</v>
      </c>
      <c r="C3016" s="9" t="s">
        <v>783</v>
      </c>
      <c r="D3016" s="11" t="s">
        <v>22</v>
      </c>
      <c r="E3016" s="9" t="s">
        <v>14169</v>
      </c>
      <c r="F3016" s="9" t="s">
        <v>849</v>
      </c>
      <c r="G3016" s="11" t="s">
        <v>69</v>
      </c>
      <c r="H3016" s="11" t="s">
        <v>22</v>
      </c>
      <c r="I3016" s="11" t="s">
        <v>1181</v>
      </c>
      <c r="J3016" s="11" t="s">
        <v>27</v>
      </c>
      <c r="K3016" s="11" t="s">
        <v>28</v>
      </c>
      <c r="L3016" s="11" t="s">
        <v>43</v>
      </c>
      <c r="M3016" s="9" t="s">
        <v>44</v>
      </c>
      <c r="N3016" s="9" t="s">
        <v>743</v>
      </c>
      <c r="O3016" s="11" t="s">
        <v>32</v>
      </c>
      <c r="P3016" s="11" t="s">
        <v>22</v>
      </c>
      <c r="Q3016" s="11" t="s">
        <v>14170</v>
      </c>
      <c r="R3016" s="11" t="s">
        <v>46</v>
      </c>
      <c r="S3016" s="9" t="s">
        <v>14171</v>
      </c>
      <c r="T3016" s="9" t="s">
        <v>14172</v>
      </c>
    </row>
    <row r="3017" customHeight="1" spans="1:20">
      <c r="A3017" s="10">
        <v>45205</v>
      </c>
      <c r="B3017" s="9" t="s">
        <v>14173</v>
      </c>
      <c r="C3017" s="9" t="s">
        <v>1299</v>
      </c>
      <c r="D3017" s="11" t="s">
        <v>22</v>
      </c>
      <c r="E3017" s="9" t="s">
        <v>14174</v>
      </c>
      <c r="F3017" s="9" t="s">
        <v>14175</v>
      </c>
      <c r="G3017" s="11" t="s">
        <v>130</v>
      </c>
      <c r="H3017" s="11" t="s">
        <v>148</v>
      </c>
      <c r="I3017" s="11" t="s">
        <v>732</v>
      </c>
      <c r="J3017" s="11" t="s">
        <v>27</v>
      </c>
      <c r="K3017" s="11" t="s">
        <v>28</v>
      </c>
      <c r="L3017" s="11" t="s">
        <v>43</v>
      </c>
      <c r="M3017" s="9" t="s">
        <v>44</v>
      </c>
      <c r="N3017" s="9" t="s">
        <v>208</v>
      </c>
      <c r="O3017" s="11" t="s">
        <v>32</v>
      </c>
      <c r="P3017" s="11" t="s">
        <v>22</v>
      </c>
      <c r="Q3017" s="11" t="s">
        <v>14176</v>
      </c>
      <c r="R3017" s="11" t="s">
        <v>56</v>
      </c>
      <c r="S3017" s="9" t="s">
        <v>14177</v>
      </c>
      <c r="T3017" s="9" t="s">
        <v>22</v>
      </c>
    </row>
    <row r="3018" customHeight="1" spans="1:20">
      <c r="A3018" s="10">
        <v>45205</v>
      </c>
      <c r="B3018" s="9" t="s">
        <v>14178</v>
      </c>
      <c r="C3018" s="9" t="s">
        <v>1299</v>
      </c>
      <c r="D3018" s="11" t="s">
        <v>22</v>
      </c>
      <c r="E3018" s="9" t="s">
        <v>14179</v>
      </c>
      <c r="F3018" s="9" t="s">
        <v>14180</v>
      </c>
      <c r="G3018" s="11" t="s">
        <v>130</v>
      </c>
      <c r="H3018" s="11" t="s">
        <v>148</v>
      </c>
      <c r="I3018" s="11" t="s">
        <v>207</v>
      </c>
      <c r="J3018" s="11" t="s">
        <v>27</v>
      </c>
      <c r="K3018" s="11" t="s">
        <v>28</v>
      </c>
      <c r="L3018" s="11" t="s">
        <v>43</v>
      </c>
      <c r="M3018" s="9" t="s">
        <v>30</v>
      </c>
      <c r="N3018" s="9" t="s">
        <v>208</v>
      </c>
      <c r="O3018" s="11" t="s">
        <v>32</v>
      </c>
      <c r="P3018" s="11" t="s">
        <v>22</v>
      </c>
      <c r="Q3018" s="11" t="s">
        <v>14181</v>
      </c>
      <c r="R3018" s="11" t="s">
        <v>56</v>
      </c>
      <c r="S3018" s="9" t="s">
        <v>14182</v>
      </c>
      <c r="T3018" s="9" t="s">
        <v>22</v>
      </c>
    </row>
    <row r="3019" customHeight="1" spans="1:20">
      <c r="A3019" s="10">
        <v>45205</v>
      </c>
      <c r="B3019" s="9" t="s">
        <v>14183</v>
      </c>
      <c r="C3019" s="9" t="s">
        <v>7484</v>
      </c>
      <c r="D3019" s="11" t="s">
        <v>22</v>
      </c>
      <c r="E3019" s="9" t="s">
        <v>14184</v>
      </c>
      <c r="F3019" s="9" t="s">
        <v>3884</v>
      </c>
      <c r="G3019" s="11" t="s">
        <v>82</v>
      </c>
      <c r="H3019" s="11" t="s">
        <v>110</v>
      </c>
      <c r="I3019" s="11" t="s">
        <v>26</v>
      </c>
      <c r="J3019" s="11" t="s">
        <v>27</v>
      </c>
      <c r="K3019" s="11" t="s">
        <v>28</v>
      </c>
      <c r="L3019" s="11" t="s">
        <v>29</v>
      </c>
      <c r="M3019" s="9" t="s">
        <v>30</v>
      </c>
      <c r="N3019" s="9" t="s">
        <v>31</v>
      </c>
      <c r="O3019" s="11" t="s">
        <v>32</v>
      </c>
      <c r="P3019" s="11" t="s">
        <v>22</v>
      </c>
      <c r="Q3019" s="11" t="s">
        <v>14185</v>
      </c>
      <c r="R3019" s="11" t="s">
        <v>34</v>
      </c>
      <c r="S3019" s="9" t="s">
        <v>14186</v>
      </c>
      <c r="T3019" s="9" t="s">
        <v>14187</v>
      </c>
    </row>
    <row r="3020" customHeight="1" spans="1:20">
      <c r="A3020" s="10">
        <v>45205</v>
      </c>
      <c r="B3020" s="9" t="s">
        <v>14188</v>
      </c>
      <c r="C3020" s="9" t="s">
        <v>2911</v>
      </c>
      <c r="D3020" s="11" t="s">
        <v>22</v>
      </c>
      <c r="E3020" s="9" t="s">
        <v>14189</v>
      </c>
      <c r="F3020" s="9" t="s">
        <v>14190</v>
      </c>
      <c r="G3020" s="11" t="s">
        <v>53</v>
      </c>
      <c r="H3020" s="11" t="s">
        <v>110</v>
      </c>
      <c r="I3020" s="11" t="s">
        <v>26</v>
      </c>
      <c r="J3020" s="11" t="s">
        <v>27</v>
      </c>
      <c r="K3020" s="11" t="s">
        <v>76</v>
      </c>
      <c r="L3020" s="11" t="s">
        <v>29</v>
      </c>
      <c r="M3020" s="9" t="s">
        <v>44</v>
      </c>
      <c r="N3020" s="9" t="s">
        <v>31</v>
      </c>
      <c r="O3020" s="11" t="s">
        <v>32</v>
      </c>
      <c r="P3020" s="11" t="s">
        <v>22</v>
      </c>
      <c r="Q3020" s="11" t="s">
        <v>14191</v>
      </c>
      <c r="R3020" s="11" t="s">
        <v>34</v>
      </c>
      <c r="S3020" s="9" t="s">
        <v>14192</v>
      </c>
      <c r="T3020" s="9" t="s">
        <v>14193</v>
      </c>
    </row>
    <row r="3021" customHeight="1" spans="1:20">
      <c r="A3021" s="10">
        <v>45205</v>
      </c>
      <c r="B3021" s="9" t="s">
        <v>14194</v>
      </c>
      <c r="C3021" s="9" t="s">
        <v>79</v>
      </c>
      <c r="D3021" s="11" t="s">
        <v>22</v>
      </c>
      <c r="E3021" s="9" t="s">
        <v>14195</v>
      </c>
      <c r="F3021" s="9" t="s">
        <v>14196</v>
      </c>
      <c r="G3021" s="11" t="s">
        <v>82</v>
      </c>
      <c r="H3021" s="11" t="s">
        <v>22</v>
      </c>
      <c r="I3021" s="11" t="s">
        <v>511</v>
      </c>
      <c r="J3021" s="11" t="s">
        <v>27</v>
      </c>
      <c r="K3021" s="11" t="s">
        <v>28</v>
      </c>
      <c r="L3021" s="11" t="s">
        <v>43</v>
      </c>
      <c r="M3021" s="9" t="s">
        <v>30</v>
      </c>
      <c r="N3021" s="9" t="s">
        <v>31</v>
      </c>
      <c r="O3021" s="11" t="s">
        <v>32</v>
      </c>
      <c r="P3021" s="11" t="s">
        <v>22</v>
      </c>
      <c r="Q3021" s="11" t="s">
        <v>14197</v>
      </c>
      <c r="R3021" s="11" t="s">
        <v>46</v>
      </c>
      <c r="S3021" s="9" t="s">
        <v>14198</v>
      </c>
      <c r="T3021" s="9" t="s">
        <v>14199</v>
      </c>
    </row>
    <row r="3022" customHeight="1" spans="1:20">
      <c r="A3022" s="10">
        <v>45205</v>
      </c>
      <c r="B3022" s="9" t="s">
        <v>14200</v>
      </c>
      <c r="C3022" s="9" t="s">
        <v>5035</v>
      </c>
      <c r="D3022" s="11" t="s">
        <v>22</v>
      </c>
      <c r="E3022" s="9" t="s">
        <v>14201</v>
      </c>
      <c r="F3022" s="9" t="s">
        <v>14202</v>
      </c>
      <c r="G3022" s="11" t="s">
        <v>53</v>
      </c>
      <c r="H3022" s="11" t="s">
        <v>22</v>
      </c>
      <c r="I3022" s="11" t="s">
        <v>412</v>
      </c>
      <c r="J3022" s="11" t="s">
        <v>27</v>
      </c>
      <c r="K3022" s="11" t="s">
        <v>28</v>
      </c>
      <c r="L3022" s="11" t="s">
        <v>43</v>
      </c>
      <c r="M3022" s="9" t="s">
        <v>44</v>
      </c>
      <c r="N3022" s="9" t="s">
        <v>31</v>
      </c>
      <c r="O3022" s="11" t="s">
        <v>32</v>
      </c>
      <c r="P3022" s="11" t="s">
        <v>22</v>
      </c>
      <c r="Q3022" s="11" t="s">
        <v>14203</v>
      </c>
      <c r="R3022" s="11" t="s">
        <v>46</v>
      </c>
      <c r="S3022" s="9" t="s">
        <v>14204</v>
      </c>
      <c r="T3022" s="9" t="s">
        <v>14205</v>
      </c>
    </row>
    <row r="3023" customHeight="1" spans="1:20">
      <c r="A3023" s="10">
        <v>45205</v>
      </c>
      <c r="B3023" s="9" t="s">
        <v>14206</v>
      </c>
      <c r="C3023" s="9" t="s">
        <v>4541</v>
      </c>
      <c r="D3023" s="11" t="s">
        <v>22</v>
      </c>
      <c r="E3023" s="9" t="s">
        <v>14207</v>
      </c>
      <c r="F3023" s="9" t="s">
        <v>14208</v>
      </c>
      <c r="G3023" s="11" t="s">
        <v>336</v>
      </c>
      <c r="H3023" s="11" t="s">
        <v>110</v>
      </c>
      <c r="I3023" s="11" t="s">
        <v>576</v>
      </c>
      <c r="J3023" s="11" t="s">
        <v>27</v>
      </c>
      <c r="K3023" s="11" t="s">
        <v>28</v>
      </c>
      <c r="L3023" s="11" t="s">
        <v>43</v>
      </c>
      <c r="M3023" s="9" t="s">
        <v>30</v>
      </c>
      <c r="N3023" s="9" t="s">
        <v>31</v>
      </c>
      <c r="O3023" s="11" t="s">
        <v>32</v>
      </c>
      <c r="P3023" s="11" t="s">
        <v>22</v>
      </c>
      <c r="Q3023" s="11" t="s">
        <v>14209</v>
      </c>
      <c r="R3023" s="11" t="s">
        <v>46</v>
      </c>
      <c r="S3023" s="9" t="s">
        <v>14210</v>
      </c>
      <c r="T3023" s="9" t="s">
        <v>14211</v>
      </c>
    </row>
    <row r="3024" customHeight="1" spans="1:20">
      <c r="A3024" s="10">
        <v>45205</v>
      </c>
      <c r="B3024" s="9" t="s">
        <v>14212</v>
      </c>
      <c r="C3024" s="9" t="s">
        <v>6949</v>
      </c>
      <c r="D3024" s="11" t="s">
        <v>22</v>
      </c>
      <c r="E3024" s="9" t="s">
        <v>14213</v>
      </c>
      <c r="F3024" s="9" t="s">
        <v>14214</v>
      </c>
      <c r="G3024" s="11" t="s">
        <v>25</v>
      </c>
      <c r="H3024" s="11" t="s">
        <v>22</v>
      </c>
      <c r="I3024" s="11" t="s">
        <v>75</v>
      </c>
      <c r="J3024" s="11" t="s">
        <v>27</v>
      </c>
      <c r="K3024" s="11" t="s">
        <v>28</v>
      </c>
      <c r="L3024" s="11" t="s">
        <v>43</v>
      </c>
      <c r="M3024" s="9" t="s">
        <v>44</v>
      </c>
      <c r="N3024" s="9" t="s">
        <v>208</v>
      </c>
      <c r="O3024" s="11" t="s">
        <v>32</v>
      </c>
      <c r="P3024" s="11" t="s">
        <v>22</v>
      </c>
      <c r="Q3024" s="11" t="s">
        <v>14215</v>
      </c>
      <c r="R3024" s="11" t="s">
        <v>46</v>
      </c>
      <c r="S3024" s="9" t="s">
        <v>14216</v>
      </c>
      <c r="T3024" s="9" t="s">
        <v>14217</v>
      </c>
    </row>
    <row r="3025" customHeight="1" spans="1:20">
      <c r="A3025" s="10">
        <v>45205</v>
      </c>
      <c r="B3025" s="9" t="s">
        <v>14218</v>
      </c>
      <c r="C3025" s="9" t="s">
        <v>6949</v>
      </c>
      <c r="D3025" s="11" t="s">
        <v>22</v>
      </c>
      <c r="E3025" s="9" t="s">
        <v>14219</v>
      </c>
      <c r="F3025" s="9" t="s">
        <v>14220</v>
      </c>
      <c r="G3025" s="11" t="s">
        <v>25</v>
      </c>
      <c r="H3025" s="11" t="s">
        <v>22</v>
      </c>
      <c r="I3025" s="11" t="s">
        <v>175</v>
      </c>
      <c r="J3025" s="11" t="s">
        <v>27</v>
      </c>
      <c r="K3025" s="11" t="s">
        <v>28</v>
      </c>
      <c r="L3025" s="11" t="s">
        <v>43</v>
      </c>
      <c r="M3025" s="9" t="s">
        <v>30</v>
      </c>
      <c r="N3025" s="9" t="s">
        <v>208</v>
      </c>
      <c r="O3025" s="11" t="s">
        <v>32</v>
      </c>
      <c r="P3025" s="11" t="s">
        <v>22</v>
      </c>
      <c r="Q3025" s="11" t="s">
        <v>14221</v>
      </c>
      <c r="R3025" s="11" t="s">
        <v>46</v>
      </c>
      <c r="S3025" s="9" t="s">
        <v>14222</v>
      </c>
      <c r="T3025" s="9" t="s">
        <v>14223</v>
      </c>
    </row>
    <row r="3026" customHeight="1" spans="1:20">
      <c r="A3026" s="10">
        <v>45205</v>
      </c>
      <c r="B3026" s="9" t="s">
        <v>14224</v>
      </c>
      <c r="C3026" s="9" t="s">
        <v>6956</v>
      </c>
      <c r="D3026" s="11" t="s">
        <v>22</v>
      </c>
      <c r="E3026" s="9" t="s">
        <v>14225</v>
      </c>
      <c r="F3026" s="9" t="s">
        <v>14226</v>
      </c>
      <c r="G3026" s="11" t="s">
        <v>247</v>
      </c>
      <c r="H3026" s="11" t="s">
        <v>22</v>
      </c>
      <c r="I3026" s="11" t="s">
        <v>912</v>
      </c>
      <c r="J3026" s="11" t="s">
        <v>27</v>
      </c>
      <c r="K3026" s="11" t="s">
        <v>28</v>
      </c>
      <c r="L3026" s="11" t="s">
        <v>43</v>
      </c>
      <c r="M3026" s="9" t="s">
        <v>44</v>
      </c>
      <c r="N3026" s="9" t="s">
        <v>208</v>
      </c>
      <c r="O3026" s="11" t="s">
        <v>32</v>
      </c>
      <c r="P3026" s="11" t="s">
        <v>22</v>
      </c>
      <c r="Q3026" s="11" t="s">
        <v>14227</v>
      </c>
      <c r="R3026" s="11" t="s">
        <v>46</v>
      </c>
      <c r="S3026" s="9" t="s">
        <v>14228</v>
      </c>
      <c r="T3026" s="9" t="s">
        <v>14229</v>
      </c>
    </row>
    <row r="3027" customHeight="1" spans="1:20">
      <c r="A3027" s="10">
        <v>45205</v>
      </c>
      <c r="B3027" s="9" t="s">
        <v>14230</v>
      </c>
      <c r="C3027" s="9" t="s">
        <v>6949</v>
      </c>
      <c r="D3027" s="11" t="s">
        <v>22</v>
      </c>
      <c r="E3027" s="9" t="s">
        <v>14231</v>
      </c>
      <c r="F3027" s="9" t="s">
        <v>14232</v>
      </c>
      <c r="G3027" s="11" t="s">
        <v>25</v>
      </c>
      <c r="H3027" s="11" t="s">
        <v>22</v>
      </c>
      <c r="I3027" s="11" t="s">
        <v>511</v>
      </c>
      <c r="J3027" s="11" t="s">
        <v>27</v>
      </c>
      <c r="K3027" s="11" t="s">
        <v>28</v>
      </c>
      <c r="L3027" s="11" t="s">
        <v>43</v>
      </c>
      <c r="M3027" s="9" t="s">
        <v>44</v>
      </c>
      <c r="N3027" s="9" t="s">
        <v>208</v>
      </c>
      <c r="O3027" s="11" t="s">
        <v>32</v>
      </c>
      <c r="P3027" s="11" t="s">
        <v>22</v>
      </c>
      <c r="Q3027" s="11" t="s">
        <v>14233</v>
      </c>
      <c r="R3027" s="11" t="s">
        <v>46</v>
      </c>
      <c r="S3027" s="9" t="s">
        <v>14234</v>
      </c>
      <c r="T3027" s="9" t="s">
        <v>14235</v>
      </c>
    </row>
    <row r="3028" customHeight="1" spans="1:20">
      <c r="A3028" s="10">
        <v>45205</v>
      </c>
      <c r="B3028" s="9" t="s">
        <v>14236</v>
      </c>
      <c r="C3028" s="9" t="s">
        <v>5213</v>
      </c>
      <c r="D3028" s="11" t="s">
        <v>22</v>
      </c>
      <c r="E3028" s="9" t="s">
        <v>14237</v>
      </c>
      <c r="F3028" s="9" t="s">
        <v>14238</v>
      </c>
      <c r="G3028" s="11" t="s">
        <v>62</v>
      </c>
      <c r="H3028" s="11" t="s">
        <v>22</v>
      </c>
      <c r="I3028" s="11" t="s">
        <v>931</v>
      </c>
      <c r="J3028" s="11" t="s">
        <v>27</v>
      </c>
      <c r="K3028" s="11" t="s">
        <v>28</v>
      </c>
      <c r="L3028" s="11" t="s">
        <v>43</v>
      </c>
      <c r="M3028" s="9" t="s">
        <v>44</v>
      </c>
      <c r="N3028" s="9" t="s">
        <v>208</v>
      </c>
      <c r="O3028" s="11" t="s">
        <v>32</v>
      </c>
      <c r="P3028" s="11" t="s">
        <v>22</v>
      </c>
      <c r="Q3028" s="11" t="s">
        <v>14239</v>
      </c>
      <c r="R3028" s="11" t="s">
        <v>46</v>
      </c>
      <c r="S3028" s="9" t="s">
        <v>14240</v>
      </c>
      <c r="T3028" s="9" t="s">
        <v>14241</v>
      </c>
    </row>
    <row r="3029" customHeight="1" spans="1:20">
      <c r="A3029" s="10">
        <v>45205</v>
      </c>
      <c r="B3029" s="9" t="s">
        <v>14242</v>
      </c>
      <c r="C3029" s="9" t="s">
        <v>6445</v>
      </c>
      <c r="D3029" s="11" t="s">
        <v>22</v>
      </c>
      <c r="E3029" s="9" t="s">
        <v>14243</v>
      </c>
      <c r="F3029" s="9" t="s">
        <v>14244</v>
      </c>
      <c r="G3029" s="11" t="s">
        <v>69</v>
      </c>
      <c r="H3029" s="11" t="s">
        <v>137</v>
      </c>
      <c r="I3029" s="11" t="s">
        <v>207</v>
      </c>
      <c r="J3029" s="11" t="s">
        <v>27</v>
      </c>
      <c r="K3029" s="11" t="s">
        <v>28</v>
      </c>
      <c r="L3029" s="11" t="s">
        <v>43</v>
      </c>
      <c r="M3029" s="9" t="s">
        <v>44</v>
      </c>
      <c r="N3029" s="9" t="s">
        <v>208</v>
      </c>
      <c r="O3029" s="11" t="s">
        <v>32</v>
      </c>
      <c r="P3029" s="11" t="s">
        <v>22</v>
      </c>
      <c r="Q3029" s="11" t="s">
        <v>14245</v>
      </c>
      <c r="R3029" s="11" t="s">
        <v>46</v>
      </c>
      <c r="S3029" s="9" t="s">
        <v>14246</v>
      </c>
      <c r="T3029" s="9" t="s">
        <v>14247</v>
      </c>
    </row>
    <row r="3030" customHeight="1" spans="1:20">
      <c r="A3030" s="10">
        <v>45205</v>
      </c>
      <c r="B3030" s="9" t="s">
        <v>14248</v>
      </c>
      <c r="C3030" s="9" t="s">
        <v>204</v>
      </c>
      <c r="D3030" s="11" t="s">
        <v>22</v>
      </c>
      <c r="E3030" s="9" t="s">
        <v>14249</v>
      </c>
      <c r="F3030" s="9" t="s">
        <v>14250</v>
      </c>
      <c r="G3030" s="11" t="s">
        <v>247</v>
      </c>
      <c r="H3030" s="11" t="s">
        <v>22</v>
      </c>
      <c r="I3030" s="11" t="s">
        <v>315</v>
      </c>
      <c r="J3030" s="11" t="s">
        <v>27</v>
      </c>
      <c r="K3030" s="11" t="s">
        <v>28</v>
      </c>
      <c r="L3030" s="11" t="s">
        <v>43</v>
      </c>
      <c r="M3030" s="9" t="s">
        <v>44</v>
      </c>
      <c r="N3030" s="9" t="s">
        <v>208</v>
      </c>
      <c r="O3030" s="11" t="s">
        <v>32</v>
      </c>
      <c r="P3030" s="11" t="s">
        <v>22</v>
      </c>
      <c r="Q3030" s="11" t="s">
        <v>13812</v>
      </c>
      <c r="R3030" s="11" t="s">
        <v>46</v>
      </c>
      <c r="S3030" s="9" t="s">
        <v>14251</v>
      </c>
      <c r="T3030" s="9" t="s">
        <v>14252</v>
      </c>
    </row>
    <row r="3031" customHeight="1" spans="1:20">
      <c r="A3031" s="10">
        <v>45205</v>
      </c>
      <c r="B3031" s="9" t="s">
        <v>14253</v>
      </c>
      <c r="C3031" s="9" t="s">
        <v>5213</v>
      </c>
      <c r="D3031" s="11" t="s">
        <v>22</v>
      </c>
      <c r="E3031" s="9" t="s">
        <v>14254</v>
      </c>
      <c r="F3031" s="9" t="s">
        <v>14255</v>
      </c>
      <c r="G3031" s="11" t="s">
        <v>82</v>
      </c>
      <c r="H3031" s="11" t="s">
        <v>110</v>
      </c>
      <c r="I3031" s="11" t="s">
        <v>75</v>
      </c>
      <c r="J3031" s="11" t="s">
        <v>27</v>
      </c>
      <c r="K3031" s="11" t="s">
        <v>28</v>
      </c>
      <c r="L3031" s="11" t="s">
        <v>43</v>
      </c>
      <c r="M3031" s="9" t="s">
        <v>169</v>
      </c>
      <c r="N3031" s="9" t="s">
        <v>208</v>
      </c>
      <c r="O3031" s="11" t="s">
        <v>32</v>
      </c>
      <c r="P3031" s="11" t="s">
        <v>22</v>
      </c>
      <c r="Q3031" s="11" t="s">
        <v>14256</v>
      </c>
      <c r="R3031" s="11" t="s">
        <v>46</v>
      </c>
      <c r="S3031" s="9" t="s">
        <v>14257</v>
      </c>
      <c r="T3031" s="9" t="s">
        <v>14258</v>
      </c>
    </row>
    <row r="3032" customHeight="1" spans="1:20">
      <c r="A3032" s="10">
        <v>45205</v>
      </c>
      <c r="B3032" s="9" t="s">
        <v>14259</v>
      </c>
      <c r="C3032" s="9" t="s">
        <v>6949</v>
      </c>
      <c r="D3032" s="11" t="s">
        <v>22</v>
      </c>
      <c r="E3032" s="9" t="s">
        <v>14260</v>
      </c>
      <c r="F3032" s="9" t="s">
        <v>14261</v>
      </c>
      <c r="G3032" s="11" t="s">
        <v>53</v>
      </c>
      <c r="H3032" s="11" t="s">
        <v>110</v>
      </c>
      <c r="I3032" s="11" t="s">
        <v>117</v>
      </c>
      <c r="J3032" s="11" t="s">
        <v>27</v>
      </c>
      <c r="K3032" s="11" t="s">
        <v>28</v>
      </c>
      <c r="L3032" s="11" t="s">
        <v>43</v>
      </c>
      <c r="M3032" s="9" t="s">
        <v>44</v>
      </c>
      <c r="N3032" s="9" t="s">
        <v>208</v>
      </c>
      <c r="O3032" s="11" t="s">
        <v>32</v>
      </c>
      <c r="P3032" s="11" t="s">
        <v>22</v>
      </c>
      <c r="Q3032" s="11" t="s">
        <v>14262</v>
      </c>
      <c r="R3032" s="11" t="s">
        <v>46</v>
      </c>
      <c r="S3032" s="9" t="s">
        <v>14263</v>
      </c>
      <c r="T3032" s="9" t="s">
        <v>14264</v>
      </c>
    </row>
    <row r="3033" customHeight="1" spans="1:20">
      <c r="A3033" s="10">
        <v>45205</v>
      </c>
      <c r="B3033" s="9" t="s">
        <v>14265</v>
      </c>
      <c r="C3033" s="9" t="s">
        <v>6949</v>
      </c>
      <c r="D3033" s="11" t="s">
        <v>22</v>
      </c>
      <c r="E3033" s="9" t="s">
        <v>14266</v>
      </c>
      <c r="F3033" s="9" t="s">
        <v>7753</v>
      </c>
      <c r="G3033" s="11" t="s">
        <v>69</v>
      </c>
      <c r="H3033" s="11" t="s">
        <v>110</v>
      </c>
      <c r="I3033" s="11" t="s">
        <v>97</v>
      </c>
      <c r="J3033" s="11" t="s">
        <v>27</v>
      </c>
      <c r="K3033" s="11" t="s">
        <v>28</v>
      </c>
      <c r="L3033" s="11" t="s">
        <v>43</v>
      </c>
      <c r="M3033" s="9" t="s">
        <v>44</v>
      </c>
      <c r="N3033" s="9" t="s">
        <v>208</v>
      </c>
      <c r="O3033" s="11" t="s">
        <v>32</v>
      </c>
      <c r="P3033" s="11" t="s">
        <v>22</v>
      </c>
      <c r="Q3033" s="11" t="s">
        <v>14267</v>
      </c>
      <c r="R3033" s="11" t="s">
        <v>46</v>
      </c>
      <c r="S3033" s="9" t="s">
        <v>14268</v>
      </c>
      <c r="T3033" s="9" t="s">
        <v>14269</v>
      </c>
    </row>
    <row r="3034" customHeight="1" spans="1:20">
      <c r="A3034" s="10">
        <v>45205</v>
      </c>
      <c r="B3034" s="9" t="s">
        <v>14270</v>
      </c>
      <c r="C3034" s="9" t="s">
        <v>6949</v>
      </c>
      <c r="D3034" s="11" t="s">
        <v>22</v>
      </c>
      <c r="E3034" s="9" t="s">
        <v>14271</v>
      </c>
      <c r="F3034" s="9" t="s">
        <v>14272</v>
      </c>
      <c r="G3034" s="11" t="s">
        <v>25</v>
      </c>
      <c r="H3034" s="11" t="s">
        <v>22</v>
      </c>
      <c r="I3034" s="11" t="s">
        <v>293</v>
      </c>
      <c r="J3034" s="11" t="s">
        <v>27</v>
      </c>
      <c r="K3034" s="11" t="s">
        <v>28</v>
      </c>
      <c r="L3034" s="11" t="s">
        <v>43</v>
      </c>
      <c r="M3034" s="9" t="s">
        <v>30</v>
      </c>
      <c r="N3034" s="9" t="s">
        <v>208</v>
      </c>
      <c r="O3034" s="11" t="s">
        <v>32</v>
      </c>
      <c r="P3034" s="11" t="s">
        <v>22</v>
      </c>
      <c r="Q3034" s="11" t="s">
        <v>14273</v>
      </c>
      <c r="R3034" s="11" t="s">
        <v>46</v>
      </c>
      <c r="S3034" s="9" t="s">
        <v>14274</v>
      </c>
      <c r="T3034" s="9" t="s">
        <v>14275</v>
      </c>
    </row>
    <row r="3035" customHeight="1" spans="1:20">
      <c r="A3035" s="10">
        <v>45205</v>
      </c>
      <c r="B3035" s="9" t="s">
        <v>14276</v>
      </c>
      <c r="C3035" s="9" t="s">
        <v>6949</v>
      </c>
      <c r="D3035" s="11" t="s">
        <v>22</v>
      </c>
      <c r="E3035" s="9" t="s">
        <v>14277</v>
      </c>
      <c r="F3035" s="9" t="s">
        <v>1930</v>
      </c>
      <c r="G3035" s="11" t="s">
        <v>82</v>
      </c>
      <c r="H3035" s="11" t="s">
        <v>22</v>
      </c>
      <c r="I3035" s="11" t="s">
        <v>4047</v>
      </c>
      <c r="J3035" s="11" t="s">
        <v>27</v>
      </c>
      <c r="K3035" s="11" t="s">
        <v>28</v>
      </c>
      <c r="L3035" s="11" t="s">
        <v>43</v>
      </c>
      <c r="M3035" s="9" t="s">
        <v>169</v>
      </c>
      <c r="N3035" s="9" t="s">
        <v>208</v>
      </c>
      <c r="O3035" s="11" t="s">
        <v>32</v>
      </c>
      <c r="P3035" s="11" t="s">
        <v>22</v>
      </c>
      <c r="Q3035" s="11" t="s">
        <v>14278</v>
      </c>
      <c r="R3035" s="11" t="s">
        <v>46</v>
      </c>
      <c r="S3035" s="9" t="s">
        <v>14279</v>
      </c>
      <c r="T3035" s="9" t="s">
        <v>14280</v>
      </c>
    </row>
    <row r="3036" customHeight="1" spans="1:20">
      <c r="A3036" s="10">
        <v>45205</v>
      </c>
      <c r="B3036" s="9" t="s">
        <v>14281</v>
      </c>
      <c r="C3036" s="9" t="s">
        <v>6949</v>
      </c>
      <c r="D3036" s="11" t="s">
        <v>22</v>
      </c>
      <c r="E3036" s="9" t="s">
        <v>14282</v>
      </c>
      <c r="F3036" s="9" t="s">
        <v>14283</v>
      </c>
      <c r="G3036" s="11" t="s">
        <v>336</v>
      </c>
      <c r="H3036" s="11" t="s">
        <v>148</v>
      </c>
      <c r="I3036" s="11" t="s">
        <v>104</v>
      </c>
      <c r="J3036" s="11" t="s">
        <v>27</v>
      </c>
      <c r="K3036" s="11" t="s">
        <v>28</v>
      </c>
      <c r="L3036" s="11" t="s">
        <v>43</v>
      </c>
      <c r="M3036" s="9" t="s">
        <v>44</v>
      </c>
      <c r="N3036" s="9" t="s">
        <v>208</v>
      </c>
      <c r="O3036" s="11" t="s">
        <v>32</v>
      </c>
      <c r="P3036" s="11" t="s">
        <v>22</v>
      </c>
      <c r="Q3036" s="11" t="s">
        <v>14284</v>
      </c>
      <c r="R3036" s="11" t="s">
        <v>46</v>
      </c>
      <c r="S3036" s="9" t="s">
        <v>14285</v>
      </c>
      <c r="T3036" s="9" t="s">
        <v>14286</v>
      </c>
    </row>
    <row r="3037" customHeight="1" spans="1:20">
      <c r="A3037" s="10">
        <v>45205</v>
      </c>
      <c r="B3037" s="9" t="s">
        <v>14287</v>
      </c>
      <c r="C3037" s="9" t="s">
        <v>6949</v>
      </c>
      <c r="D3037" s="11" t="s">
        <v>22</v>
      </c>
      <c r="E3037" s="9" t="s">
        <v>14288</v>
      </c>
      <c r="F3037" s="9" t="s">
        <v>14289</v>
      </c>
      <c r="G3037" s="11" t="s">
        <v>25</v>
      </c>
      <c r="H3037" s="11" t="s">
        <v>148</v>
      </c>
      <c r="I3037" s="11" t="s">
        <v>124</v>
      </c>
      <c r="J3037" s="11" t="s">
        <v>27</v>
      </c>
      <c r="K3037" s="11" t="s">
        <v>28</v>
      </c>
      <c r="L3037" s="11" t="s">
        <v>43</v>
      </c>
      <c r="M3037" s="9" t="s">
        <v>44</v>
      </c>
      <c r="N3037" s="9" t="s">
        <v>208</v>
      </c>
      <c r="O3037" s="11" t="s">
        <v>32</v>
      </c>
      <c r="P3037" s="11" t="s">
        <v>22</v>
      </c>
      <c r="Q3037" s="11" t="s">
        <v>14290</v>
      </c>
      <c r="R3037" s="11" t="s">
        <v>46</v>
      </c>
      <c r="S3037" s="9" t="s">
        <v>14291</v>
      </c>
      <c r="T3037" s="9" t="s">
        <v>14292</v>
      </c>
    </row>
    <row r="3038" customHeight="1" spans="1:20">
      <c r="A3038" s="10">
        <v>45205</v>
      </c>
      <c r="B3038" s="9" t="s">
        <v>14293</v>
      </c>
      <c r="C3038" s="9" t="s">
        <v>6949</v>
      </c>
      <c r="D3038" s="11" t="s">
        <v>22</v>
      </c>
      <c r="E3038" s="9" t="s">
        <v>14294</v>
      </c>
      <c r="F3038" s="9" t="s">
        <v>14295</v>
      </c>
      <c r="G3038" s="11" t="s">
        <v>25</v>
      </c>
      <c r="H3038" s="11" t="s">
        <v>22</v>
      </c>
      <c r="I3038" s="11" t="s">
        <v>293</v>
      </c>
      <c r="J3038" s="11" t="s">
        <v>27</v>
      </c>
      <c r="K3038" s="11" t="s">
        <v>28</v>
      </c>
      <c r="L3038" s="11" t="s">
        <v>43</v>
      </c>
      <c r="M3038" s="9" t="s">
        <v>44</v>
      </c>
      <c r="N3038" s="9" t="s">
        <v>208</v>
      </c>
      <c r="O3038" s="11" t="s">
        <v>32</v>
      </c>
      <c r="P3038" s="11" t="s">
        <v>22</v>
      </c>
      <c r="Q3038" s="11" t="s">
        <v>14296</v>
      </c>
      <c r="R3038" s="11" t="s">
        <v>46</v>
      </c>
      <c r="S3038" s="9" t="s">
        <v>14297</v>
      </c>
      <c r="T3038" s="9" t="s">
        <v>14298</v>
      </c>
    </row>
    <row r="3039" customHeight="1" spans="1:20">
      <c r="A3039" s="10">
        <v>45205</v>
      </c>
      <c r="B3039" s="9" t="s">
        <v>14299</v>
      </c>
      <c r="C3039" s="9" t="s">
        <v>10985</v>
      </c>
      <c r="D3039" s="11" t="s">
        <v>22</v>
      </c>
      <c r="E3039" s="9" t="s">
        <v>14300</v>
      </c>
      <c r="F3039" s="9" t="s">
        <v>14301</v>
      </c>
      <c r="G3039" s="11" t="s">
        <v>25</v>
      </c>
      <c r="H3039" s="11" t="s">
        <v>22</v>
      </c>
      <c r="I3039" s="11" t="s">
        <v>149</v>
      </c>
      <c r="J3039" s="11" t="s">
        <v>27</v>
      </c>
      <c r="K3039" s="11" t="s">
        <v>28</v>
      </c>
      <c r="L3039" s="11" t="s">
        <v>43</v>
      </c>
      <c r="M3039" s="9" t="s">
        <v>44</v>
      </c>
      <c r="N3039" s="9" t="s">
        <v>208</v>
      </c>
      <c r="O3039" s="11" t="s">
        <v>32</v>
      </c>
      <c r="P3039" s="11" t="s">
        <v>22</v>
      </c>
      <c r="Q3039" s="11" t="s">
        <v>14302</v>
      </c>
      <c r="R3039" s="11" t="s">
        <v>46</v>
      </c>
      <c r="S3039" s="9" t="s">
        <v>14303</v>
      </c>
      <c r="T3039" s="9" t="s">
        <v>14304</v>
      </c>
    </row>
    <row r="3040" customHeight="1" spans="1:20">
      <c r="A3040" s="10">
        <v>45205</v>
      </c>
      <c r="B3040" s="9" t="s">
        <v>14305</v>
      </c>
      <c r="C3040" s="9" t="s">
        <v>6949</v>
      </c>
      <c r="D3040" s="11" t="s">
        <v>22</v>
      </c>
      <c r="E3040" s="9" t="s">
        <v>14306</v>
      </c>
      <c r="F3040" s="9" t="s">
        <v>14307</v>
      </c>
      <c r="G3040" s="11" t="s">
        <v>53</v>
      </c>
      <c r="H3040" s="11" t="s">
        <v>22</v>
      </c>
      <c r="I3040" s="11" t="s">
        <v>991</v>
      </c>
      <c r="J3040" s="11" t="s">
        <v>27</v>
      </c>
      <c r="K3040" s="11" t="s">
        <v>28</v>
      </c>
      <c r="L3040" s="11" t="s">
        <v>43</v>
      </c>
      <c r="M3040" s="9" t="s">
        <v>44</v>
      </c>
      <c r="N3040" s="9" t="s">
        <v>208</v>
      </c>
      <c r="O3040" s="11" t="s">
        <v>32</v>
      </c>
      <c r="P3040" s="11" t="s">
        <v>22</v>
      </c>
      <c r="Q3040" s="11" t="s">
        <v>14308</v>
      </c>
      <c r="R3040" s="11" t="s">
        <v>46</v>
      </c>
      <c r="S3040" s="9" t="s">
        <v>14309</v>
      </c>
      <c r="T3040" s="9" t="s">
        <v>14310</v>
      </c>
    </row>
    <row r="3041" customHeight="1" spans="1:20">
      <c r="A3041" s="10">
        <v>45205</v>
      </c>
      <c r="B3041" s="9" t="s">
        <v>14311</v>
      </c>
      <c r="C3041" s="9" t="s">
        <v>14312</v>
      </c>
      <c r="D3041" s="11" t="s">
        <v>22</v>
      </c>
      <c r="E3041" s="9" t="s">
        <v>14313</v>
      </c>
      <c r="F3041" s="9" t="s">
        <v>14314</v>
      </c>
      <c r="G3041" s="11" t="s">
        <v>130</v>
      </c>
      <c r="H3041" s="11" t="s">
        <v>137</v>
      </c>
      <c r="I3041" s="11" t="s">
        <v>124</v>
      </c>
      <c r="J3041" s="11" t="s">
        <v>27</v>
      </c>
      <c r="K3041" s="11" t="s">
        <v>28</v>
      </c>
      <c r="L3041" s="11" t="s">
        <v>43</v>
      </c>
      <c r="M3041" s="9" t="s">
        <v>30</v>
      </c>
      <c r="N3041" s="9" t="s">
        <v>208</v>
      </c>
      <c r="O3041" s="11" t="s">
        <v>32</v>
      </c>
      <c r="P3041" s="11" t="s">
        <v>22</v>
      </c>
      <c r="Q3041" s="11" t="s">
        <v>14315</v>
      </c>
      <c r="R3041" s="11" t="s">
        <v>46</v>
      </c>
      <c r="S3041" s="9" t="s">
        <v>14316</v>
      </c>
      <c r="T3041" s="9" t="s">
        <v>14317</v>
      </c>
    </row>
    <row r="3042" customHeight="1" spans="1:20">
      <c r="A3042" s="10">
        <v>45205</v>
      </c>
      <c r="B3042" s="9" t="s">
        <v>14318</v>
      </c>
      <c r="C3042" s="9" t="s">
        <v>6949</v>
      </c>
      <c r="D3042" s="11" t="s">
        <v>22</v>
      </c>
      <c r="E3042" s="9" t="s">
        <v>14319</v>
      </c>
      <c r="F3042" s="9" t="s">
        <v>14320</v>
      </c>
      <c r="G3042" s="11" t="s">
        <v>69</v>
      </c>
      <c r="H3042" s="11" t="s">
        <v>22</v>
      </c>
      <c r="I3042" s="11" t="s">
        <v>293</v>
      </c>
      <c r="J3042" s="11" t="s">
        <v>27</v>
      </c>
      <c r="K3042" s="11" t="s">
        <v>28</v>
      </c>
      <c r="L3042" s="11" t="s">
        <v>43</v>
      </c>
      <c r="M3042" s="9" t="s">
        <v>44</v>
      </c>
      <c r="N3042" s="9" t="s">
        <v>208</v>
      </c>
      <c r="O3042" s="11" t="s">
        <v>32</v>
      </c>
      <c r="P3042" s="11" t="s">
        <v>22</v>
      </c>
      <c r="Q3042" s="11" t="s">
        <v>14321</v>
      </c>
      <c r="R3042" s="11" t="s">
        <v>46</v>
      </c>
      <c r="S3042" s="9" t="s">
        <v>14322</v>
      </c>
      <c r="T3042" s="9" t="s">
        <v>14323</v>
      </c>
    </row>
    <row r="3043" customHeight="1" spans="1:20">
      <c r="A3043" s="10">
        <v>45205</v>
      </c>
      <c r="B3043" s="9" t="s">
        <v>14324</v>
      </c>
      <c r="C3043" s="9" t="s">
        <v>6949</v>
      </c>
      <c r="D3043" s="11" t="s">
        <v>22</v>
      </c>
      <c r="E3043" s="9" t="s">
        <v>13635</v>
      </c>
      <c r="F3043" s="9" t="s">
        <v>13636</v>
      </c>
      <c r="G3043" s="11" t="s">
        <v>62</v>
      </c>
      <c r="H3043" s="11" t="s">
        <v>22</v>
      </c>
      <c r="I3043" s="11" t="s">
        <v>155</v>
      </c>
      <c r="J3043" s="11" t="s">
        <v>27</v>
      </c>
      <c r="K3043" s="11" t="s">
        <v>28</v>
      </c>
      <c r="L3043" s="11" t="s">
        <v>43</v>
      </c>
      <c r="M3043" s="9" t="s">
        <v>44</v>
      </c>
      <c r="N3043" s="9" t="s">
        <v>208</v>
      </c>
      <c r="O3043" s="11" t="s">
        <v>32</v>
      </c>
      <c r="P3043" s="11" t="s">
        <v>22</v>
      </c>
      <c r="Q3043" s="11" t="s">
        <v>14325</v>
      </c>
      <c r="R3043" s="11" t="s">
        <v>46</v>
      </c>
      <c r="S3043" s="9" t="s">
        <v>14326</v>
      </c>
      <c r="T3043" s="9" t="s">
        <v>14327</v>
      </c>
    </row>
    <row r="3044" customHeight="1" spans="1:20">
      <c r="A3044" s="10">
        <v>45205</v>
      </c>
      <c r="B3044" s="9" t="s">
        <v>14328</v>
      </c>
      <c r="C3044" s="9" t="s">
        <v>6949</v>
      </c>
      <c r="D3044" s="11" t="s">
        <v>22</v>
      </c>
      <c r="E3044" s="9" t="s">
        <v>14329</v>
      </c>
      <c r="F3044" s="9" t="s">
        <v>14330</v>
      </c>
      <c r="G3044" s="11" t="s">
        <v>53</v>
      </c>
      <c r="H3044" s="11" t="s">
        <v>22</v>
      </c>
      <c r="I3044" s="11" t="s">
        <v>315</v>
      </c>
      <c r="J3044" s="11" t="s">
        <v>27</v>
      </c>
      <c r="K3044" s="11" t="s">
        <v>28</v>
      </c>
      <c r="L3044" s="11" t="s">
        <v>43</v>
      </c>
      <c r="M3044" s="9" t="s">
        <v>44</v>
      </c>
      <c r="N3044" s="9" t="s">
        <v>208</v>
      </c>
      <c r="O3044" s="11" t="s">
        <v>32</v>
      </c>
      <c r="P3044" s="11" t="s">
        <v>22</v>
      </c>
      <c r="Q3044" s="11" t="s">
        <v>14331</v>
      </c>
      <c r="R3044" s="11" t="s">
        <v>46</v>
      </c>
      <c r="S3044" s="9" t="s">
        <v>14332</v>
      </c>
      <c r="T3044" s="9" t="s">
        <v>14333</v>
      </c>
    </row>
    <row r="3045" customHeight="1" spans="1:20">
      <c r="A3045" s="10">
        <v>45205</v>
      </c>
      <c r="B3045" s="9" t="s">
        <v>14334</v>
      </c>
      <c r="C3045" s="9" t="s">
        <v>6949</v>
      </c>
      <c r="D3045" s="11" t="s">
        <v>22</v>
      </c>
      <c r="E3045" s="9" t="s">
        <v>14335</v>
      </c>
      <c r="F3045" s="9" t="s">
        <v>14336</v>
      </c>
      <c r="G3045" s="11" t="s">
        <v>25</v>
      </c>
      <c r="H3045" s="11" t="s">
        <v>22</v>
      </c>
      <c r="I3045" s="11" t="s">
        <v>131</v>
      </c>
      <c r="J3045" s="11" t="s">
        <v>27</v>
      </c>
      <c r="K3045" s="11" t="s">
        <v>28</v>
      </c>
      <c r="L3045" s="11" t="s">
        <v>43</v>
      </c>
      <c r="M3045" s="9" t="s">
        <v>30</v>
      </c>
      <c r="N3045" s="9" t="s">
        <v>208</v>
      </c>
      <c r="O3045" s="11" t="s">
        <v>32</v>
      </c>
      <c r="P3045" s="11" t="s">
        <v>22</v>
      </c>
      <c r="Q3045" s="11" t="s">
        <v>14337</v>
      </c>
      <c r="R3045" s="11" t="s">
        <v>46</v>
      </c>
      <c r="S3045" s="9" t="s">
        <v>14338</v>
      </c>
      <c r="T3045" s="9" t="s">
        <v>14339</v>
      </c>
    </row>
    <row r="3046" customHeight="1" spans="1:20">
      <c r="A3046" s="10">
        <v>45205</v>
      </c>
      <c r="B3046" s="9" t="s">
        <v>14340</v>
      </c>
      <c r="C3046" s="9" t="s">
        <v>121</v>
      </c>
      <c r="D3046" s="11" t="s">
        <v>22</v>
      </c>
      <c r="E3046" s="9" t="s">
        <v>14341</v>
      </c>
      <c r="F3046" s="9" t="s">
        <v>14342</v>
      </c>
      <c r="G3046" s="11" t="s">
        <v>41</v>
      </c>
      <c r="H3046" s="11" t="s">
        <v>22</v>
      </c>
      <c r="I3046" s="11" t="s">
        <v>277</v>
      </c>
      <c r="J3046" s="11" t="s">
        <v>27</v>
      </c>
      <c r="K3046" s="11" t="s">
        <v>28</v>
      </c>
      <c r="L3046" s="11" t="s">
        <v>43</v>
      </c>
      <c r="M3046" s="9" t="s">
        <v>44</v>
      </c>
      <c r="N3046" s="9" t="s">
        <v>31</v>
      </c>
      <c r="O3046" s="11" t="s">
        <v>32</v>
      </c>
      <c r="P3046" s="11" t="s">
        <v>22</v>
      </c>
      <c r="Q3046" s="11" t="s">
        <v>14343</v>
      </c>
      <c r="R3046" s="11" t="s">
        <v>56</v>
      </c>
      <c r="S3046" s="20" t="s">
        <v>14344</v>
      </c>
      <c r="T3046" s="9" t="s">
        <v>22</v>
      </c>
    </row>
    <row r="3047" customHeight="1" spans="1:20">
      <c r="A3047" s="10">
        <v>45205</v>
      </c>
      <c r="B3047" s="9" t="s">
        <v>14345</v>
      </c>
      <c r="C3047" s="9" t="s">
        <v>121</v>
      </c>
      <c r="D3047" s="11" t="s">
        <v>22</v>
      </c>
      <c r="E3047" s="9" t="s">
        <v>14346</v>
      </c>
      <c r="F3047" s="9" t="s">
        <v>14347</v>
      </c>
      <c r="G3047" s="11" t="s">
        <v>25</v>
      </c>
      <c r="H3047" s="11" t="s">
        <v>22</v>
      </c>
      <c r="I3047" s="11" t="s">
        <v>732</v>
      </c>
      <c r="J3047" s="11" t="s">
        <v>27</v>
      </c>
      <c r="K3047" s="11" t="s">
        <v>28</v>
      </c>
      <c r="L3047" s="11" t="s">
        <v>43</v>
      </c>
      <c r="M3047" s="9" t="s">
        <v>30</v>
      </c>
      <c r="N3047" s="9" t="s">
        <v>31</v>
      </c>
      <c r="O3047" s="11" t="s">
        <v>32</v>
      </c>
      <c r="P3047" s="11" t="s">
        <v>22</v>
      </c>
      <c r="Q3047" s="11" t="s">
        <v>14348</v>
      </c>
      <c r="R3047" s="11" t="s">
        <v>56</v>
      </c>
      <c r="S3047" s="9" t="s">
        <v>14349</v>
      </c>
      <c r="T3047" s="9" t="s">
        <v>22</v>
      </c>
    </row>
    <row r="3048" customHeight="1" spans="1:20">
      <c r="A3048" s="10">
        <v>45205</v>
      </c>
      <c r="B3048" s="9" t="s">
        <v>14350</v>
      </c>
      <c r="C3048" s="9" t="s">
        <v>121</v>
      </c>
      <c r="D3048" s="11" t="s">
        <v>22</v>
      </c>
      <c r="E3048" s="9" t="s">
        <v>14351</v>
      </c>
      <c r="F3048" s="9" t="s">
        <v>14352</v>
      </c>
      <c r="G3048" s="11" t="s">
        <v>130</v>
      </c>
      <c r="H3048" s="11" t="s">
        <v>148</v>
      </c>
      <c r="I3048" s="11" t="s">
        <v>149</v>
      </c>
      <c r="J3048" s="11" t="s">
        <v>27</v>
      </c>
      <c r="K3048" s="11" t="s">
        <v>28</v>
      </c>
      <c r="L3048" s="11" t="s">
        <v>43</v>
      </c>
      <c r="M3048" s="9" t="s">
        <v>44</v>
      </c>
      <c r="N3048" s="9" t="s">
        <v>31</v>
      </c>
      <c r="O3048" s="11" t="s">
        <v>32</v>
      </c>
      <c r="P3048" s="11" t="s">
        <v>22</v>
      </c>
      <c r="Q3048" s="11" t="s">
        <v>14353</v>
      </c>
      <c r="R3048" s="11" t="s">
        <v>56</v>
      </c>
      <c r="S3048" s="9" t="s">
        <v>14354</v>
      </c>
      <c r="T3048" s="9" t="s">
        <v>22</v>
      </c>
    </row>
    <row r="3049" customHeight="1" spans="1:20">
      <c r="A3049" s="10">
        <v>45205</v>
      </c>
      <c r="B3049" s="9" t="s">
        <v>14355</v>
      </c>
      <c r="C3049" s="9" t="s">
        <v>121</v>
      </c>
      <c r="D3049" s="11" t="s">
        <v>22</v>
      </c>
      <c r="E3049" s="9" t="s">
        <v>14356</v>
      </c>
      <c r="F3049" s="9" t="s">
        <v>14357</v>
      </c>
      <c r="G3049" s="11" t="s">
        <v>130</v>
      </c>
      <c r="H3049" s="11" t="s">
        <v>22</v>
      </c>
      <c r="I3049" s="11" t="s">
        <v>149</v>
      </c>
      <c r="J3049" s="11" t="s">
        <v>27</v>
      </c>
      <c r="K3049" s="11" t="s">
        <v>28</v>
      </c>
      <c r="L3049" s="11" t="s">
        <v>43</v>
      </c>
      <c r="M3049" s="9" t="s">
        <v>30</v>
      </c>
      <c r="N3049" s="9" t="s">
        <v>31</v>
      </c>
      <c r="O3049" s="11" t="s">
        <v>32</v>
      </c>
      <c r="P3049" s="11" t="s">
        <v>22</v>
      </c>
      <c r="Q3049" s="11" t="s">
        <v>14358</v>
      </c>
      <c r="R3049" s="11" t="s">
        <v>56</v>
      </c>
      <c r="S3049" s="20" t="s">
        <v>14359</v>
      </c>
      <c r="T3049" s="9" t="s">
        <v>22</v>
      </c>
    </row>
    <row r="3050" customHeight="1" spans="1:20">
      <c r="A3050" s="10">
        <v>45205</v>
      </c>
      <c r="B3050" s="9" t="s">
        <v>14360</v>
      </c>
      <c r="C3050" s="9" t="s">
        <v>121</v>
      </c>
      <c r="D3050" s="11" t="s">
        <v>22</v>
      </c>
      <c r="E3050" s="9" t="s">
        <v>14361</v>
      </c>
      <c r="F3050" s="9" t="s">
        <v>14362</v>
      </c>
      <c r="G3050" s="11" t="s">
        <v>336</v>
      </c>
      <c r="H3050" s="11" t="s">
        <v>148</v>
      </c>
      <c r="I3050" s="11" t="s">
        <v>75</v>
      </c>
      <c r="J3050" s="11" t="s">
        <v>27</v>
      </c>
      <c r="K3050" s="11" t="s">
        <v>28</v>
      </c>
      <c r="L3050" s="11" t="s">
        <v>43</v>
      </c>
      <c r="M3050" s="9" t="s">
        <v>44</v>
      </c>
      <c r="N3050" s="9" t="s">
        <v>31</v>
      </c>
      <c r="O3050" s="11" t="s">
        <v>32</v>
      </c>
      <c r="P3050" s="11" t="s">
        <v>22</v>
      </c>
      <c r="Q3050" s="11" t="s">
        <v>14363</v>
      </c>
      <c r="R3050" s="11" t="s">
        <v>56</v>
      </c>
      <c r="S3050" s="9" t="s">
        <v>14364</v>
      </c>
      <c r="T3050" s="9" t="s">
        <v>22</v>
      </c>
    </row>
    <row r="3051" customHeight="1" spans="1:20">
      <c r="A3051" s="10">
        <v>45205</v>
      </c>
      <c r="B3051" s="9" t="s">
        <v>14365</v>
      </c>
      <c r="C3051" s="9" t="s">
        <v>121</v>
      </c>
      <c r="D3051" s="11" t="s">
        <v>22</v>
      </c>
      <c r="E3051" s="9" t="s">
        <v>14366</v>
      </c>
      <c r="F3051" s="9" t="s">
        <v>14367</v>
      </c>
      <c r="G3051" s="11" t="s">
        <v>336</v>
      </c>
      <c r="H3051" s="11" t="s">
        <v>22</v>
      </c>
      <c r="I3051" s="11" t="s">
        <v>931</v>
      </c>
      <c r="J3051" s="11" t="s">
        <v>27</v>
      </c>
      <c r="K3051" s="11" t="s">
        <v>28</v>
      </c>
      <c r="L3051" s="11" t="s">
        <v>43</v>
      </c>
      <c r="M3051" s="9" t="s">
        <v>30</v>
      </c>
      <c r="N3051" s="9" t="s">
        <v>31</v>
      </c>
      <c r="O3051" s="11" t="s">
        <v>32</v>
      </c>
      <c r="P3051" s="11" t="s">
        <v>22</v>
      </c>
      <c r="Q3051" s="11" t="s">
        <v>14368</v>
      </c>
      <c r="R3051" s="11" t="s">
        <v>56</v>
      </c>
      <c r="S3051" s="9" t="s">
        <v>14369</v>
      </c>
      <c r="T3051" s="9" t="s">
        <v>22</v>
      </c>
    </row>
    <row r="3052" customHeight="1" spans="1:20">
      <c r="A3052" s="10">
        <v>45205</v>
      </c>
      <c r="B3052" s="9" t="s">
        <v>14370</v>
      </c>
      <c r="C3052" s="9" t="s">
        <v>121</v>
      </c>
      <c r="D3052" s="11" t="s">
        <v>22</v>
      </c>
      <c r="E3052" s="9" t="s">
        <v>14371</v>
      </c>
      <c r="F3052" s="9" t="s">
        <v>14372</v>
      </c>
      <c r="G3052" s="11" t="s">
        <v>336</v>
      </c>
      <c r="H3052" s="11" t="s">
        <v>22</v>
      </c>
      <c r="I3052" s="11" t="s">
        <v>63</v>
      </c>
      <c r="J3052" s="11" t="s">
        <v>27</v>
      </c>
      <c r="K3052" s="11" t="s">
        <v>28</v>
      </c>
      <c r="L3052" s="11" t="s">
        <v>43</v>
      </c>
      <c r="M3052" s="9" t="s">
        <v>44</v>
      </c>
      <c r="N3052" s="9" t="s">
        <v>31</v>
      </c>
      <c r="O3052" s="11" t="s">
        <v>32</v>
      </c>
      <c r="P3052" s="11" t="s">
        <v>22</v>
      </c>
      <c r="Q3052" s="11" t="s">
        <v>14373</v>
      </c>
      <c r="R3052" s="11" t="s">
        <v>56</v>
      </c>
      <c r="S3052" s="9" t="s">
        <v>14374</v>
      </c>
      <c r="T3052" s="9" t="s">
        <v>22</v>
      </c>
    </row>
    <row r="3053" customHeight="1" spans="1:20">
      <c r="A3053" s="10">
        <v>45205</v>
      </c>
      <c r="B3053" s="9" t="s">
        <v>14375</v>
      </c>
      <c r="C3053" s="9" t="s">
        <v>121</v>
      </c>
      <c r="D3053" s="11" t="s">
        <v>22</v>
      </c>
      <c r="E3053" s="9" t="s">
        <v>14376</v>
      </c>
      <c r="F3053" s="9" t="s">
        <v>14377</v>
      </c>
      <c r="G3053" s="11" t="s">
        <v>69</v>
      </c>
      <c r="H3053" s="11" t="s">
        <v>22</v>
      </c>
      <c r="I3053" s="11" t="s">
        <v>97</v>
      </c>
      <c r="J3053" s="11" t="s">
        <v>27</v>
      </c>
      <c r="K3053" s="11" t="s">
        <v>28</v>
      </c>
      <c r="L3053" s="11" t="s">
        <v>43</v>
      </c>
      <c r="M3053" s="9" t="s">
        <v>44</v>
      </c>
      <c r="N3053" s="9" t="s">
        <v>31</v>
      </c>
      <c r="O3053" s="11" t="s">
        <v>32</v>
      </c>
      <c r="P3053" s="11" t="s">
        <v>22</v>
      </c>
      <c r="Q3053" s="11" t="s">
        <v>14378</v>
      </c>
      <c r="R3053" s="11" t="s">
        <v>56</v>
      </c>
      <c r="S3053" s="9" t="s">
        <v>14379</v>
      </c>
      <c r="T3053" s="9" t="s">
        <v>22</v>
      </c>
    </row>
    <row r="3054" customHeight="1" spans="1:20">
      <c r="A3054" s="10">
        <v>45205</v>
      </c>
      <c r="B3054" s="9" t="s">
        <v>14380</v>
      </c>
      <c r="C3054" s="9" t="s">
        <v>50</v>
      </c>
      <c r="D3054" s="11" t="s">
        <v>22</v>
      </c>
      <c r="E3054" s="9" t="s">
        <v>14381</v>
      </c>
      <c r="F3054" s="9" t="s">
        <v>14382</v>
      </c>
      <c r="G3054" s="11" t="s">
        <v>53</v>
      </c>
      <c r="H3054" s="11" t="s">
        <v>22</v>
      </c>
      <c r="I3054" s="11" t="s">
        <v>90</v>
      </c>
      <c r="J3054" s="11" t="s">
        <v>27</v>
      </c>
      <c r="K3054" s="11" t="s">
        <v>28</v>
      </c>
      <c r="L3054" s="11" t="s">
        <v>43</v>
      </c>
      <c r="M3054" s="9" t="s">
        <v>44</v>
      </c>
      <c r="N3054" s="9" t="s">
        <v>31</v>
      </c>
      <c r="O3054" s="11" t="s">
        <v>32</v>
      </c>
      <c r="P3054" s="11" t="s">
        <v>22</v>
      </c>
      <c r="Q3054" s="11" t="s">
        <v>14383</v>
      </c>
      <c r="R3054" s="11" t="s">
        <v>56</v>
      </c>
      <c r="S3054" s="9" t="s">
        <v>14384</v>
      </c>
      <c r="T3054" s="9" t="s">
        <v>22</v>
      </c>
    </row>
    <row r="3055" customHeight="1" spans="1:20">
      <c r="A3055" s="10">
        <v>45205</v>
      </c>
      <c r="B3055" s="9" t="s">
        <v>14385</v>
      </c>
      <c r="C3055" s="9" t="s">
        <v>2825</v>
      </c>
      <c r="D3055" s="11" t="s">
        <v>22</v>
      </c>
      <c r="E3055" s="9" t="s">
        <v>14386</v>
      </c>
      <c r="F3055" s="9" t="s">
        <v>14387</v>
      </c>
      <c r="G3055" s="11" t="s">
        <v>82</v>
      </c>
      <c r="H3055" s="11" t="s">
        <v>22</v>
      </c>
      <c r="I3055" s="11" t="s">
        <v>337</v>
      </c>
      <c r="J3055" s="11" t="s">
        <v>27</v>
      </c>
      <c r="K3055" s="11" t="s">
        <v>28</v>
      </c>
      <c r="L3055" s="11" t="s">
        <v>43</v>
      </c>
      <c r="M3055" s="9" t="s">
        <v>44</v>
      </c>
      <c r="N3055" s="9" t="s">
        <v>31</v>
      </c>
      <c r="O3055" s="11" t="s">
        <v>32</v>
      </c>
      <c r="P3055" s="11" t="s">
        <v>22</v>
      </c>
      <c r="Q3055" s="11" t="s">
        <v>14388</v>
      </c>
      <c r="R3055" s="11" t="s">
        <v>46</v>
      </c>
      <c r="S3055" s="9" t="s">
        <v>14389</v>
      </c>
      <c r="T3055" s="9" t="s">
        <v>2866</v>
      </c>
    </row>
    <row r="3056" customHeight="1" spans="1:20">
      <c r="A3056" s="10">
        <v>45205</v>
      </c>
      <c r="B3056" s="9" t="s">
        <v>14390</v>
      </c>
      <c r="C3056" s="9" t="s">
        <v>7120</v>
      </c>
      <c r="D3056" s="11" t="s">
        <v>22</v>
      </c>
      <c r="E3056" s="9" t="s">
        <v>13830</v>
      </c>
      <c r="F3056" s="9" t="s">
        <v>13831</v>
      </c>
      <c r="G3056" s="11" t="s">
        <v>82</v>
      </c>
      <c r="H3056" s="11" t="s">
        <v>22</v>
      </c>
      <c r="I3056" s="11" t="s">
        <v>26</v>
      </c>
      <c r="J3056" s="11" t="s">
        <v>27</v>
      </c>
      <c r="K3056" s="11" t="s">
        <v>76</v>
      </c>
      <c r="L3056" s="11" t="s">
        <v>29</v>
      </c>
      <c r="M3056" s="9" t="s">
        <v>44</v>
      </c>
      <c r="N3056" s="9" t="s">
        <v>31</v>
      </c>
      <c r="O3056" s="11" t="s">
        <v>32</v>
      </c>
      <c r="P3056" s="11" t="s">
        <v>22</v>
      </c>
      <c r="Q3056" s="11" t="s">
        <v>14391</v>
      </c>
      <c r="R3056" s="11" t="s">
        <v>34</v>
      </c>
      <c r="S3056" s="9" t="s">
        <v>14392</v>
      </c>
      <c r="T3056" s="9" t="s">
        <v>14393</v>
      </c>
    </row>
    <row r="3057" customHeight="1" spans="1:20">
      <c r="A3057" s="10">
        <v>45205</v>
      </c>
      <c r="B3057" s="9" t="s">
        <v>14394</v>
      </c>
      <c r="C3057" s="9" t="s">
        <v>399</v>
      </c>
      <c r="D3057" s="11" t="s">
        <v>22</v>
      </c>
      <c r="E3057" s="9" t="s">
        <v>14395</v>
      </c>
      <c r="F3057" s="9" t="s">
        <v>14396</v>
      </c>
      <c r="G3057" s="11" t="s">
        <v>336</v>
      </c>
      <c r="H3057" s="11" t="s">
        <v>110</v>
      </c>
      <c r="I3057" s="11" t="s">
        <v>277</v>
      </c>
      <c r="J3057" s="11" t="s">
        <v>27</v>
      </c>
      <c r="K3057" s="11" t="s">
        <v>28</v>
      </c>
      <c r="L3057" s="11" t="s">
        <v>43</v>
      </c>
      <c r="M3057" s="9" t="s">
        <v>44</v>
      </c>
      <c r="N3057" s="9" t="s">
        <v>31</v>
      </c>
      <c r="O3057" s="11" t="s">
        <v>32</v>
      </c>
      <c r="P3057" s="11" t="s">
        <v>22</v>
      </c>
      <c r="Q3057" s="11" t="s">
        <v>14397</v>
      </c>
      <c r="R3057" s="11" t="s">
        <v>46</v>
      </c>
      <c r="S3057" s="20" t="s">
        <v>14398</v>
      </c>
      <c r="T3057" s="9" t="s">
        <v>22</v>
      </c>
    </row>
    <row r="3058" customHeight="1" spans="1:20">
      <c r="A3058" s="10">
        <v>45205</v>
      </c>
      <c r="B3058" s="9" t="s">
        <v>14399</v>
      </c>
      <c r="C3058" s="9" t="s">
        <v>274</v>
      </c>
      <c r="D3058" s="11" t="s">
        <v>22</v>
      </c>
      <c r="E3058" s="9" t="s">
        <v>14400</v>
      </c>
      <c r="F3058" s="9" t="s">
        <v>14401</v>
      </c>
      <c r="G3058" s="11" t="s">
        <v>130</v>
      </c>
      <c r="H3058" s="11" t="s">
        <v>22</v>
      </c>
      <c r="I3058" s="11" t="s">
        <v>54</v>
      </c>
      <c r="J3058" s="11" t="s">
        <v>27</v>
      </c>
      <c r="K3058" s="11" t="s">
        <v>28</v>
      </c>
      <c r="L3058" s="11" t="s">
        <v>43</v>
      </c>
      <c r="M3058" s="9" t="s">
        <v>44</v>
      </c>
      <c r="N3058" s="9" t="s">
        <v>208</v>
      </c>
      <c r="O3058" s="11" t="s">
        <v>32</v>
      </c>
      <c r="P3058" s="11" t="s">
        <v>22</v>
      </c>
      <c r="Q3058" s="11" t="s">
        <v>14402</v>
      </c>
      <c r="R3058" s="11" t="s">
        <v>56</v>
      </c>
      <c r="S3058" s="20" t="s">
        <v>14403</v>
      </c>
      <c r="T3058" s="9" t="s">
        <v>22</v>
      </c>
    </row>
    <row r="3059" customHeight="1" spans="1:20">
      <c r="A3059" s="10">
        <v>45205</v>
      </c>
      <c r="B3059" s="9" t="s">
        <v>14404</v>
      </c>
      <c r="C3059" s="9" t="s">
        <v>274</v>
      </c>
      <c r="D3059" s="11" t="s">
        <v>22</v>
      </c>
      <c r="E3059" s="9" t="s">
        <v>14405</v>
      </c>
      <c r="F3059" s="9" t="s">
        <v>14406</v>
      </c>
      <c r="G3059" s="11" t="s">
        <v>130</v>
      </c>
      <c r="H3059" s="11" t="s">
        <v>22</v>
      </c>
      <c r="I3059" s="11" t="s">
        <v>315</v>
      </c>
      <c r="J3059" s="11" t="s">
        <v>27</v>
      </c>
      <c r="K3059" s="11" t="s">
        <v>28</v>
      </c>
      <c r="L3059" s="11" t="s">
        <v>43</v>
      </c>
      <c r="M3059" s="9" t="s">
        <v>30</v>
      </c>
      <c r="N3059" s="9" t="s">
        <v>208</v>
      </c>
      <c r="O3059" s="11" t="s">
        <v>32</v>
      </c>
      <c r="P3059" s="11" t="s">
        <v>22</v>
      </c>
      <c r="Q3059" s="11" t="s">
        <v>14407</v>
      </c>
      <c r="R3059" s="11" t="s">
        <v>56</v>
      </c>
      <c r="S3059" s="9" t="s">
        <v>14408</v>
      </c>
      <c r="T3059" s="9" t="s">
        <v>22</v>
      </c>
    </row>
    <row r="3060" customHeight="1" spans="1:20">
      <c r="A3060" s="10">
        <v>45205</v>
      </c>
      <c r="B3060" s="9" t="s">
        <v>14409</v>
      </c>
      <c r="C3060" s="9" t="s">
        <v>274</v>
      </c>
      <c r="D3060" s="11" t="s">
        <v>22</v>
      </c>
      <c r="E3060" s="9" t="s">
        <v>14410</v>
      </c>
      <c r="F3060" s="9" t="s">
        <v>14411</v>
      </c>
      <c r="G3060" s="11" t="s">
        <v>41</v>
      </c>
      <c r="H3060" s="11" t="s">
        <v>418</v>
      </c>
      <c r="I3060" s="11" t="s">
        <v>293</v>
      </c>
      <c r="J3060" s="11" t="s">
        <v>27</v>
      </c>
      <c r="K3060" s="11" t="s">
        <v>28</v>
      </c>
      <c r="L3060" s="11" t="s">
        <v>43</v>
      </c>
      <c r="M3060" s="9" t="s">
        <v>44</v>
      </c>
      <c r="N3060" s="9" t="s">
        <v>208</v>
      </c>
      <c r="O3060" s="11" t="s">
        <v>32</v>
      </c>
      <c r="P3060" s="11" t="s">
        <v>22</v>
      </c>
      <c r="Q3060" s="11" t="s">
        <v>14412</v>
      </c>
      <c r="R3060" s="11" t="s">
        <v>56</v>
      </c>
      <c r="S3060" s="9" t="s">
        <v>14413</v>
      </c>
      <c r="T3060" s="9" t="s">
        <v>22</v>
      </c>
    </row>
    <row r="3061" customHeight="1" spans="1:20">
      <c r="A3061" s="10">
        <v>45205</v>
      </c>
      <c r="B3061" s="9" t="s">
        <v>14414</v>
      </c>
      <c r="C3061" s="9" t="s">
        <v>204</v>
      </c>
      <c r="D3061" s="11" t="s">
        <v>22</v>
      </c>
      <c r="E3061" s="9" t="s">
        <v>14415</v>
      </c>
      <c r="F3061" s="9" t="s">
        <v>14416</v>
      </c>
      <c r="G3061" s="11" t="s">
        <v>130</v>
      </c>
      <c r="H3061" s="11" t="s">
        <v>22</v>
      </c>
      <c r="I3061" s="11" t="s">
        <v>111</v>
      </c>
      <c r="J3061" s="11" t="s">
        <v>27</v>
      </c>
      <c r="K3061" s="11" t="s">
        <v>28</v>
      </c>
      <c r="L3061" s="11" t="s">
        <v>43</v>
      </c>
      <c r="M3061" s="9" t="s">
        <v>30</v>
      </c>
      <c r="N3061" s="9" t="s">
        <v>208</v>
      </c>
      <c r="O3061" s="11" t="s">
        <v>32</v>
      </c>
      <c r="P3061" s="11" t="s">
        <v>22</v>
      </c>
      <c r="Q3061" s="11" t="s">
        <v>14417</v>
      </c>
      <c r="R3061" s="11" t="s">
        <v>56</v>
      </c>
      <c r="S3061" s="20" t="s">
        <v>14418</v>
      </c>
      <c r="T3061" s="9" t="s">
        <v>22</v>
      </c>
    </row>
    <row r="3062" customHeight="1" spans="1:20">
      <c r="A3062" s="10">
        <v>45205</v>
      </c>
      <c r="B3062" s="9" t="s">
        <v>14419</v>
      </c>
      <c r="C3062" s="9" t="s">
        <v>274</v>
      </c>
      <c r="D3062" s="11" t="s">
        <v>22</v>
      </c>
      <c r="E3062" s="9" t="s">
        <v>14420</v>
      </c>
      <c r="F3062" s="9" t="s">
        <v>14421</v>
      </c>
      <c r="G3062" s="11" t="s">
        <v>336</v>
      </c>
      <c r="H3062" s="11" t="s">
        <v>137</v>
      </c>
      <c r="I3062" s="11" t="s">
        <v>786</v>
      </c>
      <c r="J3062" s="11" t="s">
        <v>27</v>
      </c>
      <c r="K3062" s="11" t="s">
        <v>28</v>
      </c>
      <c r="L3062" s="11" t="s">
        <v>43</v>
      </c>
      <c r="M3062" s="9" t="s">
        <v>30</v>
      </c>
      <c r="N3062" s="9" t="s">
        <v>208</v>
      </c>
      <c r="O3062" s="11" t="s">
        <v>32</v>
      </c>
      <c r="P3062" s="11" t="s">
        <v>22</v>
      </c>
      <c r="Q3062" s="11" t="s">
        <v>14422</v>
      </c>
      <c r="R3062" s="11" t="s">
        <v>56</v>
      </c>
      <c r="S3062" s="9" t="s">
        <v>14423</v>
      </c>
      <c r="T3062" s="9" t="s">
        <v>22</v>
      </c>
    </row>
    <row r="3063" customHeight="1" spans="1:20">
      <c r="A3063" s="10">
        <v>45205</v>
      </c>
      <c r="B3063" s="9" t="s">
        <v>14424</v>
      </c>
      <c r="C3063" s="9" t="s">
        <v>204</v>
      </c>
      <c r="D3063" s="11" t="s">
        <v>22</v>
      </c>
      <c r="E3063" s="9" t="s">
        <v>14425</v>
      </c>
      <c r="F3063" s="9" t="s">
        <v>14426</v>
      </c>
      <c r="G3063" s="11" t="s">
        <v>25</v>
      </c>
      <c r="H3063" s="11" t="s">
        <v>22</v>
      </c>
      <c r="I3063" s="11" t="s">
        <v>124</v>
      </c>
      <c r="J3063" s="11" t="s">
        <v>27</v>
      </c>
      <c r="K3063" s="11" t="s">
        <v>28</v>
      </c>
      <c r="L3063" s="11" t="s">
        <v>43</v>
      </c>
      <c r="M3063" s="9" t="s">
        <v>30</v>
      </c>
      <c r="N3063" s="9" t="s">
        <v>208</v>
      </c>
      <c r="O3063" s="11" t="s">
        <v>32</v>
      </c>
      <c r="P3063" s="11" t="s">
        <v>22</v>
      </c>
      <c r="Q3063" s="11" t="s">
        <v>14427</v>
      </c>
      <c r="R3063" s="11" t="s">
        <v>56</v>
      </c>
      <c r="S3063" s="9" t="s">
        <v>14428</v>
      </c>
      <c r="T3063" s="9" t="s">
        <v>22</v>
      </c>
    </row>
    <row r="3064" customHeight="1" spans="1:20">
      <c r="A3064" s="10">
        <v>45205</v>
      </c>
      <c r="B3064" s="9" t="s">
        <v>14429</v>
      </c>
      <c r="C3064" s="9" t="s">
        <v>274</v>
      </c>
      <c r="D3064" s="11" t="s">
        <v>22</v>
      </c>
      <c r="E3064" s="9" t="s">
        <v>14430</v>
      </c>
      <c r="F3064" s="9" t="s">
        <v>14431</v>
      </c>
      <c r="G3064" s="11" t="s">
        <v>41</v>
      </c>
      <c r="H3064" s="11" t="s">
        <v>22</v>
      </c>
      <c r="I3064" s="11" t="s">
        <v>117</v>
      </c>
      <c r="J3064" s="11" t="s">
        <v>27</v>
      </c>
      <c r="K3064" s="11" t="s">
        <v>28</v>
      </c>
      <c r="L3064" s="11" t="s">
        <v>43</v>
      </c>
      <c r="M3064" s="9" t="s">
        <v>44</v>
      </c>
      <c r="N3064" s="9" t="s">
        <v>208</v>
      </c>
      <c r="O3064" s="11" t="s">
        <v>32</v>
      </c>
      <c r="P3064" s="11" t="s">
        <v>22</v>
      </c>
      <c r="Q3064" s="11" t="s">
        <v>14432</v>
      </c>
      <c r="R3064" s="11" t="s">
        <v>56</v>
      </c>
      <c r="S3064" s="9" t="s">
        <v>14433</v>
      </c>
      <c r="T3064" s="9" t="s">
        <v>22</v>
      </c>
    </row>
    <row r="3065" customHeight="1" spans="1:20">
      <c r="A3065" s="10">
        <v>45205</v>
      </c>
      <c r="B3065" s="9" t="s">
        <v>14434</v>
      </c>
      <c r="C3065" s="9" t="s">
        <v>204</v>
      </c>
      <c r="D3065" s="11" t="s">
        <v>22</v>
      </c>
      <c r="E3065" s="9" t="s">
        <v>14435</v>
      </c>
      <c r="F3065" s="9" t="s">
        <v>14436</v>
      </c>
      <c r="G3065" s="11" t="s">
        <v>69</v>
      </c>
      <c r="H3065" s="11" t="s">
        <v>22</v>
      </c>
      <c r="I3065" s="11" t="s">
        <v>253</v>
      </c>
      <c r="J3065" s="11" t="s">
        <v>27</v>
      </c>
      <c r="K3065" s="11" t="s">
        <v>28</v>
      </c>
      <c r="L3065" s="11" t="s">
        <v>43</v>
      </c>
      <c r="M3065" s="9" t="s">
        <v>44</v>
      </c>
      <c r="N3065" s="9" t="s">
        <v>208</v>
      </c>
      <c r="O3065" s="11" t="s">
        <v>32</v>
      </c>
      <c r="P3065" s="11" t="s">
        <v>22</v>
      </c>
      <c r="Q3065" s="11" t="s">
        <v>14437</v>
      </c>
      <c r="R3065" s="11" t="s">
        <v>56</v>
      </c>
      <c r="S3065" s="9" t="s">
        <v>14438</v>
      </c>
      <c r="T3065" s="9" t="s">
        <v>22</v>
      </c>
    </row>
    <row r="3066" customHeight="1" spans="1:20">
      <c r="A3066" s="10">
        <v>45205</v>
      </c>
      <c r="B3066" s="9" t="s">
        <v>14439</v>
      </c>
      <c r="C3066" s="9" t="s">
        <v>274</v>
      </c>
      <c r="D3066" s="11" t="s">
        <v>22</v>
      </c>
      <c r="E3066" s="9" t="s">
        <v>14440</v>
      </c>
      <c r="F3066" s="9" t="s">
        <v>14441</v>
      </c>
      <c r="G3066" s="11" t="s">
        <v>247</v>
      </c>
      <c r="H3066" s="11" t="s">
        <v>22</v>
      </c>
      <c r="I3066" s="11" t="s">
        <v>124</v>
      </c>
      <c r="J3066" s="11" t="s">
        <v>27</v>
      </c>
      <c r="K3066" s="11" t="s">
        <v>28</v>
      </c>
      <c r="L3066" s="11" t="s">
        <v>43</v>
      </c>
      <c r="M3066" s="9" t="s">
        <v>44</v>
      </c>
      <c r="N3066" s="9" t="s">
        <v>208</v>
      </c>
      <c r="O3066" s="11" t="s">
        <v>32</v>
      </c>
      <c r="P3066" s="11" t="s">
        <v>22</v>
      </c>
      <c r="Q3066" s="11" t="s">
        <v>14442</v>
      </c>
      <c r="R3066" s="11" t="s">
        <v>56</v>
      </c>
      <c r="S3066" s="9" t="s">
        <v>14443</v>
      </c>
      <c r="T3066" s="9" t="s">
        <v>22</v>
      </c>
    </row>
    <row r="3067" customHeight="1" spans="1:20">
      <c r="A3067" s="10">
        <v>45205</v>
      </c>
      <c r="B3067" s="9" t="s">
        <v>14444</v>
      </c>
      <c r="C3067" s="9" t="s">
        <v>204</v>
      </c>
      <c r="D3067" s="11" t="s">
        <v>22</v>
      </c>
      <c r="E3067" s="9" t="s">
        <v>14445</v>
      </c>
      <c r="F3067" s="9" t="s">
        <v>14446</v>
      </c>
      <c r="G3067" s="11" t="s">
        <v>130</v>
      </c>
      <c r="H3067" s="11" t="s">
        <v>22</v>
      </c>
      <c r="I3067" s="11" t="s">
        <v>75</v>
      </c>
      <c r="J3067" s="11" t="s">
        <v>27</v>
      </c>
      <c r="K3067" s="11" t="s">
        <v>28</v>
      </c>
      <c r="L3067" s="11" t="s">
        <v>43</v>
      </c>
      <c r="M3067" s="9" t="s">
        <v>44</v>
      </c>
      <c r="N3067" s="9" t="s">
        <v>208</v>
      </c>
      <c r="O3067" s="11" t="s">
        <v>32</v>
      </c>
      <c r="P3067" s="11" t="s">
        <v>22</v>
      </c>
      <c r="Q3067" s="11" t="s">
        <v>14447</v>
      </c>
      <c r="R3067" s="11" t="s">
        <v>56</v>
      </c>
      <c r="S3067" s="9" t="s">
        <v>14448</v>
      </c>
      <c r="T3067" s="9" t="s">
        <v>22</v>
      </c>
    </row>
    <row r="3068" customHeight="1" spans="1:20">
      <c r="A3068" s="10">
        <v>45205</v>
      </c>
      <c r="B3068" s="9" t="s">
        <v>14449</v>
      </c>
      <c r="C3068" s="9" t="s">
        <v>204</v>
      </c>
      <c r="D3068" s="11" t="s">
        <v>22</v>
      </c>
      <c r="E3068" s="9" t="s">
        <v>14450</v>
      </c>
      <c r="F3068" s="9" t="s">
        <v>14451</v>
      </c>
      <c r="G3068" s="11" t="s">
        <v>130</v>
      </c>
      <c r="H3068" s="11" t="s">
        <v>22</v>
      </c>
      <c r="I3068" s="11" t="s">
        <v>111</v>
      </c>
      <c r="J3068" s="11" t="s">
        <v>27</v>
      </c>
      <c r="K3068" s="11" t="s">
        <v>76</v>
      </c>
      <c r="L3068" s="11" t="s">
        <v>43</v>
      </c>
      <c r="M3068" s="9" t="s">
        <v>44</v>
      </c>
      <c r="N3068" s="9" t="s">
        <v>208</v>
      </c>
      <c r="O3068" s="11" t="s">
        <v>32</v>
      </c>
      <c r="P3068" s="11" t="s">
        <v>22</v>
      </c>
      <c r="Q3068" s="11" t="s">
        <v>14452</v>
      </c>
      <c r="R3068" s="11" t="s">
        <v>56</v>
      </c>
      <c r="S3068" s="9" t="s">
        <v>14453</v>
      </c>
      <c r="T3068" s="9" t="s">
        <v>22</v>
      </c>
    </row>
    <row r="3069" customHeight="1" spans="1:20">
      <c r="A3069" s="10">
        <v>45205</v>
      </c>
      <c r="B3069" s="9" t="s">
        <v>14454</v>
      </c>
      <c r="C3069" s="9" t="s">
        <v>274</v>
      </c>
      <c r="D3069" s="11" t="s">
        <v>22</v>
      </c>
      <c r="E3069" s="9" t="s">
        <v>14455</v>
      </c>
      <c r="F3069" s="9" t="s">
        <v>14456</v>
      </c>
      <c r="G3069" s="11" t="s">
        <v>130</v>
      </c>
      <c r="H3069" s="11" t="s">
        <v>22</v>
      </c>
      <c r="I3069" s="11" t="s">
        <v>207</v>
      </c>
      <c r="J3069" s="11" t="s">
        <v>27</v>
      </c>
      <c r="K3069" s="11" t="s">
        <v>28</v>
      </c>
      <c r="L3069" s="11" t="s">
        <v>43</v>
      </c>
      <c r="M3069" s="9" t="s">
        <v>30</v>
      </c>
      <c r="N3069" s="9" t="s">
        <v>208</v>
      </c>
      <c r="O3069" s="11" t="s">
        <v>32</v>
      </c>
      <c r="P3069" s="11" t="s">
        <v>22</v>
      </c>
      <c r="Q3069" s="11" t="s">
        <v>14457</v>
      </c>
      <c r="R3069" s="11" t="s">
        <v>56</v>
      </c>
      <c r="S3069" s="9" t="s">
        <v>14458</v>
      </c>
      <c r="T3069" s="9" t="s">
        <v>22</v>
      </c>
    </row>
    <row r="3070" customHeight="1" spans="1:20">
      <c r="A3070" s="10">
        <v>45205</v>
      </c>
      <c r="B3070" s="9" t="s">
        <v>14459</v>
      </c>
      <c r="C3070" s="9" t="s">
        <v>14075</v>
      </c>
      <c r="D3070" s="11" t="s">
        <v>22</v>
      </c>
      <c r="E3070" s="9" t="s">
        <v>14460</v>
      </c>
      <c r="F3070" s="9" t="s">
        <v>14461</v>
      </c>
      <c r="G3070" s="11" t="s">
        <v>130</v>
      </c>
      <c r="H3070" s="11" t="s">
        <v>22</v>
      </c>
      <c r="I3070" s="11" t="s">
        <v>104</v>
      </c>
      <c r="J3070" s="11" t="s">
        <v>27</v>
      </c>
      <c r="K3070" s="11" t="s">
        <v>28</v>
      </c>
      <c r="L3070" s="11" t="s">
        <v>43</v>
      </c>
      <c r="M3070" s="9" t="s">
        <v>30</v>
      </c>
      <c r="N3070" s="9" t="s">
        <v>31</v>
      </c>
      <c r="O3070" s="11" t="s">
        <v>32</v>
      </c>
      <c r="P3070" s="11" t="s">
        <v>22</v>
      </c>
      <c r="Q3070" s="11" t="s">
        <v>14462</v>
      </c>
      <c r="R3070" s="11" t="s">
        <v>46</v>
      </c>
      <c r="S3070" s="9" t="s">
        <v>14463</v>
      </c>
      <c r="T3070" s="9" t="s">
        <v>22</v>
      </c>
    </row>
    <row r="3071" customHeight="1" spans="1:20">
      <c r="A3071" s="10">
        <v>45205</v>
      </c>
      <c r="B3071" s="9" t="s">
        <v>14464</v>
      </c>
      <c r="C3071" s="9" t="s">
        <v>393</v>
      </c>
      <c r="D3071" s="11" t="s">
        <v>22</v>
      </c>
      <c r="E3071" s="9" t="s">
        <v>14465</v>
      </c>
      <c r="F3071" s="9" t="s">
        <v>14466</v>
      </c>
      <c r="G3071" s="11" t="s">
        <v>62</v>
      </c>
      <c r="H3071" s="11" t="s">
        <v>22</v>
      </c>
      <c r="I3071" s="11" t="s">
        <v>26</v>
      </c>
      <c r="J3071" s="11" t="s">
        <v>27</v>
      </c>
      <c r="K3071" s="11" t="s">
        <v>195</v>
      </c>
      <c r="L3071" s="11" t="s">
        <v>29</v>
      </c>
      <c r="M3071" s="9" t="s">
        <v>30</v>
      </c>
      <c r="N3071" s="9" t="s">
        <v>31</v>
      </c>
      <c r="O3071" s="11" t="s">
        <v>32</v>
      </c>
      <c r="P3071" s="11" t="s">
        <v>22</v>
      </c>
      <c r="Q3071" s="11" t="s">
        <v>14467</v>
      </c>
      <c r="R3071" s="11" t="s">
        <v>34</v>
      </c>
      <c r="S3071" s="9" t="s">
        <v>14468</v>
      </c>
      <c r="T3071" s="9" t="s">
        <v>14469</v>
      </c>
    </row>
    <row r="3072" customHeight="1" spans="1:20">
      <c r="A3072" s="10">
        <v>45205</v>
      </c>
      <c r="B3072" s="9" t="s">
        <v>14470</v>
      </c>
      <c r="C3072" s="9" t="s">
        <v>6489</v>
      </c>
      <c r="D3072" s="11" t="s">
        <v>22</v>
      </c>
      <c r="E3072" s="9" t="s">
        <v>14471</v>
      </c>
      <c r="F3072" s="9" t="s">
        <v>14472</v>
      </c>
      <c r="G3072" s="11" t="s">
        <v>69</v>
      </c>
      <c r="H3072" s="11" t="s">
        <v>110</v>
      </c>
      <c r="I3072" s="11" t="s">
        <v>117</v>
      </c>
      <c r="J3072" s="11" t="s">
        <v>27</v>
      </c>
      <c r="K3072" s="11" t="s">
        <v>28</v>
      </c>
      <c r="L3072" s="11" t="s">
        <v>43</v>
      </c>
      <c r="M3072" s="9" t="s">
        <v>44</v>
      </c>
      <c r="N3072" s="9" t="s">
        <v>31</v>
      </c>
      <c r="O3072" s="11" t="s">
        <v>32</v>
      </c>
      <c r="P3072" s="11" t="s">
        <v>22</v>
      </c>
      <c r="Q3072" s="11" t="s">
        <v>14473</v>
      </c>
      <c r="R3072" s="11" t="s">
        <v>46</v>
      </c>
      <c r="S3072" s="9" t="s">
        <v>14474</v>
      </c>
      <c r="T3072" s="9" t="s">
        <v>14475</v>
      </c>
    </row>
    <row r="3073" customHeight="1" spans="1:20">
      <c r="A3073" s="10">
        <v>45205</v>
      </c>
      <c r="B3073" s="9" t="s">
        <v>14476</v>
      </c>
      <c r="C3073" s="9" t="s">
        <v>7218</v>
      </c>
      <c r="D3073" s="11" t="s">
        <v>22</v>
      </c>
      <c r="E3073" s="9" t="s">
        <v>14477</v>
      </c>
      <c r="F3073" s="9" t="s">
        <v>9650</v>
      </c>
      <c r="G3073" s="11" t="s">
        <v>25</v>
      </c>
      <c r="H3073" s="11" t="s">
        <v>110</v>
      </c>
      <c r="I3073" s="11" t="s">
        <v>384</v>
      </c>
      <c r="J3073" s="11" t="s">
        <v>27</v>
      </c>
      <c r="K3073" s="11" t="s">
        <v>28</v>
      </c>
      <c r="L3073" s="11" t="s">
        <v>43</v>
      </c>
      <c r="M3073" s="9" t="s">
        <v>30</v>
      </c>
      <c r="N3073" s="9" t="s">
        <v>31</v>
      </c>
      <c r="O3073" s="11" t="s">
        <v>32</v>
      </c>
      <c r="P3073" s="11" t="s">
        <v>22</v>
      </c>
      <c r="Q3073" s="11" t="s">
        <v>14478</v>
      </c>
      <c r="R3073" s="11" t="s">
        <v>46</v>
      </c>
      <c r="S3073" s="9" t="s">
        <v>14479</v>
      </c>
      <c r="T3073" s="9" t="s">
        <v>14480</v>
      </c>
    </row>
    <row r="3074" customHeight="1" spans="1:20">
      <c r="A3074" s="10">
        <v>45205</v>
      </c>
      <c r="B3074" s="9" t="s">
        <v>14481</v>
      </c>
      <c r="C3074" s="9" t="s">
        <v>4154</v>
      </c>
      <c r="D3074" s="11" t="s">
        <v>22</v>
      </c>
      <c r="E3074" s="9" t="s">
        <v>14482</v>
      </c>
      <c r="F3074" s="9" t="s">
        <v>14483</v>
      </c>
      <c r="G3074" s="11" t="s">
        <v>336</v>
      </c>
      <c r="H3074" s="11" t="s">
        <v>110</v>
      </c>
      <c r="I3074" s="11" t="s">
        <v>1842</v>
      </c>
      <c r="J3074" s="11" t="s">
        <v>27</v>
      </c>
      <c r="K3074" s="11" t="s">
        <v>28</v>
      </c>
      <c r="L3074" s="11" t="s">
        <v>43</v>
      </c>
      <c r="M3074" s="9" t="s">
        <v>44</v>
      </c>
      <c r="N3074" s="9" t="s">
        <v>31</v>
      </c>
      <c r="O3074" s="11" t="s">
        <v>32</v>
      </c>
      <c r="P3074" s="11" t="s">
        <v>22</v>
      </c>
      <c r="Q3074" s="11" t="s">
        <v>14484</v>
      </c>
      <c r="R3074" s="11" t="s">
        <v>46</v>
      </c>
      <c r="S3074" s="9" t="s">
        <v>14485</v>
      </c>
      <c r="T3074" s="9" t="s">
        <v>14486</v>
      </c>
    </row>
    <row r="3075" customHeight="1" spans="1:20">
      <c r="A3075" s="10">
        <v>45205</v>
      </c>
      <c r="B3075" s="9" t="s">
        <v>14487</v>
      </c>
      <c r="C3075" s="9" t="s">
        <v>2911</v>
      </c>
      <c r="D3075" s="11" t="s">
        <v>22</v>
      </c>
      <c r="E3075" s="9" t="s">
        <v>14488</v>
      </c>
      <c r="F3075" s="9" t="s">
        <v>14489</v>
      </c>
      <c r="G3075" s="11" t="s">
        <v>82</v>
      </c>
      <c r="H3075" s="11" t="s">
        <v>22</v>
      </c>
      <c r="I3075" s="11" t="s">
        <v>207</v>
      </c>
      <c r="J3075" s="11" t="s">
        <v>27</v>
      </c>
      <c r="K3075" s="11" t="s">
        <v>28</v>
      </c>
      <c r="L3075" s="11" t="s">
        <v>43</v>
      </c>
      <c r="M3075" s="9" t="s">
        <v>30</v>
      </c>
      <c r="N3075" s="9" t="s">
        <v>31</v>
      </c>
      <c r="O3075" s="11" t="s">
        <v>32</v>
      </c>
      <c r="P3075" s="11" t="s">
        <v>22</v>
      </c>
      <c r="Q3075" s="11" t="s">
        <v>14490</v>
      </c>
      <c r="R3075" s="11" t="s">
        <v>46</v>
      </c>
      <c r="S3075" s="9" t="s">
        <v>14491</v>
      </c>
      <c r="T3075" s="9" t="s">
        <v>14492</v>
      </c>
    </row>
    <row r="3076" customHeight="1" spans="1:20">
      <c r="A3076" s="10">
        <v>45205</v>
      </c>
      <c r="B3076" s="9" t="s">
        <v>14493</v>
      </c>
      <c r="C3076" s="9" t="s">
        <v>4902</v>
      </c>
      <c r="D3076" s="11" t="s">
        <v>22</v>
      </c>
      <c r="E3076" s="9" t="s">
        <v>14494</v>
      </c>
      <c r="F3076" s="9" t="s">
        <v>14495</v>
      </c>
      <c r="G3076" s="11" t="s">
        <v>82</v>
      </c>
      <c r="H3076" s="11" t="s">
        <v>22</v>
      </c>
      <c r="I3076" s="11" t="s">
        <v>448</v>
      </c>
      <c r="J3076" s="11" t="s">
        <v>27</v>
      </c>
      <c r="K3076" s="11" t="s">
        <v>28</v>
      </c>
      <c r="L3076" s="11" t="s">
        <v>43</v>
      </c>
      <c r="M3076" s="9" t="s">
        <v>30</v>
      </c>
      <c r="N3076" s="9" t="s">
        <v>31</v>
      </c>
      <c r="O3076" s="11" t="s">
        <v>32</v>
      </c>
      <c r="P3076" s="11" t="s">
        <v>22</v>
      </c>
      <c r="Q3076" s="11" t="s">
        <v>14496</v>
      </c>
      <c r="R3076" s="11" t="s">
        <v>46</v>
      </c>
      <c r="S3076" s="9" t="s">
        <v>14497</v>
      </c>
      <c r="T3076" s="9" t="s">
        <v>14498</v>
      </c>
    </row>
    <row r="3077" customHeight="1" spans="1:20">
      <c r="A3077" s="10">
        <v>45205</v>
      </c>
      <c r="B3077" s="9" t="s">
        <v>14499</v>
      </c>
      <c r="C3077" s="9" t="s">
        <v>14500</v>
      </c>
      <c r="D3077" s="11" t="s">
        <v>22</v>
      </c>
      <c r="E3077" s="9" t="s">
        <v>14501</v>
      </c>
      <c r="F3077" s="9" t="s">
        <v>14502</v>
      </c>
      <c r="G3077" s="11" t="s">
        <v>53</v>
      </c>
      <c r="H3077" s="11" t="s">
        <v>22</v>
      </c>
      <c r="I3077" s="11" t="s">
        <v>75</v>
      </c>
      <c r="J3077" s="11" t="s">
        <v>27</v>
      </c>
      <c r="K3077" s="11" t="s">
        <v>28</v>
      </c>
      <c r="L3077" s="11" t="s">
        <v>43</v>
      </c>
      <c r="M3077" s="9" t="s">
        <v>30</v>
      </c>
      <c r="N3077" s="9" t="s">
        <v>31</v>
      </c>
      <c r="O3077" s="11" t="s">
        <v>32</v>
      </c>
      <c r="P3077" s="11" t="s">
        <v>22</v>
      </c>
      <c r="Q3077" s="11" t="s">
        <v>14503</v>
      </c>
      <c r="R3077" s="11" t="s">
        <v>46</v>
      </c>
      <c r="S3077" s="9" t="s">
        <v>14504</v>
      </c>
      <c r="T3077" s="9" t="s">
        <v>14505</v>
      </c>
    </row>
    <row r="3078" customHeight="1" spans="1:20">
      <c r="A3078" s="10">
        <v>45205</v>
      </c>
      <c r="B3078" s="9" t="s">
        <v>14506</v>
      </c>
      <c r="C3078" s="9" t="s">
        <v>646</v>
      </c>
      <c r="D3078" s="11" t="s">
        <v>22</v>
      </c>
      <c r="E3078" s="9" t="s">
        <v>14507</v>
      </c>
      <c r="F3078" s="9" t="s">
        <v>14508</v>
      </c>
      <c r="G3078" s="11" t="s">
        <v>247</v>
      </c>
      <c r="H3078" s="11" t="s">
        <v>137</v>
      </c>
      <c r="I3078" s="11" t="s">
        <v>277</v>
      </c>
      <c r="J3078" s="11" t="s">
        <v>27</v>
      </c>
      <c r="K3078" s="11" t="s">
        <v>28</v>
      </c>
      <c r="L3078" s="11" t="s">
        <v>43</v>
      </c>
      <c r="M3078" s="9" t="s">
        <v>30</v>
      </c>
      <c r="N3078" s="9" t="s">
        <v>31</v>
      </c>
      <c r="O3078" s="11" t="s">
        <v>32</v>
      </c>
      <c r="P3078" s="11" t="s">
        <v>22</v>
      </c>
      <c r="Q3078" s="11" t="s">
        <v>14509</v>
      </c>
      <c r="R3078" s="11" t="s">
        <v>46</v>
      </c>
      <c r="S3078" s="9" t="s">
        <v>14510</v>
      </c>
      <c r="T3078" s="9" t="s">
        <v>14511</v>
      </c>
    </row>
    <row r="3079" customHeight="1" spans="1:20">
      <c r="A3079" s="10">
        <v>45205</v>
      </c>
      <c r="B3079" s="9" t="s">
        <v>14512</v>
      </c>
      <c r="C3079" s="9" t="s">
        <v>8020</v>
      </c>
      <c r="D3079" s="11" t="s">
        <v>22</v>
      </c>
      <c r="E3079" s="9" t="s">
        <v>14513</v>
      </c>
      <c r="F3079" s="9" t="s">
        <v>14514</v>
      </c>
      <c r="G3079" s="11" t="s">
        <v>41</v>
      </c>
      <c r="H3079" s="11" t="s">
        <v>22</v>
      </c>
      <c r="I3079" s="11" t="s">
        <v>111</v>
      </c>
      <c r="J3079" s="11" t="s">
        <v>27</v>
      </c>
      <c r="K3079" s="11" t="s">
        <v>28</v>
      </c>
      <c r="L3079" s="11" t="s">
        <v>43</v>
      </c>
      <c r="M3079" s="9" t="s">
        <v>44</v>
      </c>
      <c r="N3079" s="9" t="s">
        <v>31</v>
      </c>
      <c r="O3079" s="11" t="s">
        <v>32</v>
      </c>
      <c r="P3079" s="11" t="s">
        <v>22</v>
      </c>
      <c r="Q3079" s="11" t="s">
        <v>14515</v>
      </c>
      <c r="R3079" s="11" t="s">
        <v>46</v>
      </c>
      <c r="S3079" s="9" t="s">
        <v>14516</v>
      </c>
      <c r="T3079" s="9" t="s">
        <v>14517</v>
      </c>
    </row>
    <row r="3080" customHeight="1" spans="1:20">
      <c r="A3080" s="10">
        <v>45205</v>
      </c>
      <c r="B3080" s="9" t="s">
        <v>14518</v>
      </c>
      <c r="C3080" s="9" t="s">
        <v>646</v>
      </c>
      <c r="D3080" s="11" t="s">
        <v>22</v>
      </c>
      <c r="E3080" s="9" t="s">
        <v>14519</v>
      </c>
      <c r="F3080" s="9" t="s">
        <v>14520</v>
      </c>
      <c r="G3080" s="11" t="s">
        <v>25</v>
      </c>
      <c r="H3080" s="11" t="s">
        <v>137</v>
      </c>
      <c r="I3080" s="11" t="s">
        <v>864</v>
      </c>
      <c r="J3080" s="11" t="s">
        <v>27</v>
      </c>
      <c r="K3080" s="11" t="s">
        <v>28</v>
      </c>
      <c r="L3080" s="11" t="s">
        <v>43</v>
      </c>
      <c r="M3080" s="9" t="s">
        <v>44</v>
      </c>
      <c r="N3080" s="9" t="s">
        <v>31</v>
      </c>
      <c r="O3080" s="11" t="s">
        <v>32</v>
      </c>
      <c r="P3080" s="11" t="s">
        <v>22</v>
      </c>
      <c r="Q3080" s="11" t="s">
        <v>14521</v>
      </c>
      <c r="R3080" s="11" t="s">
        <v>46</v>
      </c>
      <c r="S3080" s="9" t="s">
        <v>14522</v>
      </c>
      <c r="T3080" s="9" t="s">
        <v>14523</v>
      </c>
    </row>
    <row r="3081" customHeight="1" spans="1:20">
      <c r="A3081" s="10">
        <v>45205</v>
      </c>
      <c r="B3081" s="9" t="s">
        <v>14524</v>
      </c>
      <c r="C3081" s="9" t="s">
        <v>817</v>
      </c>
      <c r="D3081" s="11" t="s">
        <v>22</v>
      </c>
      <c r="E3081" s="9" t="s">
        <v>14525</v>
      </c>
      <c r="F3081" s="9" t="s">
        <v>14526</v>
      </c>
      <c r="G3081" s="11" t="s">
        <v>41</v>
      </c>
      <c r="H3081" s="11" t="s">
        <v>22</v>
      </c>
      <c r="I3081" s="11" t="s">
        <v>337</v>
      </c>
      <c r="J3081" s="11" t="s">
        <v>27</v>
      </c>
      <c r="K3081" s="11" t="s">
        <v>28</v>
      </c>
      <c r="L3081" s="11" t="s">
        <v>43</v>
      </c>
      <c r="M3081" s="9" t="s">
        <v>44</v>
      </c>
      <c r="N3081" s="9" t="s">
        <v>31</v>
      </c>
      <c r="O3081" s="11" t="s">
        <v>32</v>
      </c>
      <c r="P3081" s="11" t="s">
        <v>22</v>
      </c>
      <c r="Q3081" s="11" t="s">
        <v>14527</v>
      </c>
      <c r="R3081" s="11" t="s">
        <v>46</v>
      </c>
      <c r="S3081" s="9" t="s">
        <v>14528</v>
      </c>
      <c r="T3081" s="9" t="s">
        <v>14529</v>
      </c>
    </row>
    <row r="3082" customHeight="1" spans="1:20">
      <c r="A3082" s="10">
        <v>45205</v>
      </c>
      <c r="B3082" s="9" t="s">
        <v>14530</v>
      </c>
      <c r="C3082" s="9" t="s">
        <v>10712</v>
      </c>
      <c r="D3082" s="11" t="s">
        <v>22</v>
      </c>
      <c r="E3082" s="9" t="s">
        <v>14531</v>
      </c>
      <c r="F3082" s="9" t="s">
        <v>22</v>
      </c>
      <c r="G3082" s="11" t="s">
        <v>22</v>
      </c>
      <c r="H3082" s="11" t="s">
        <v>22</v>
      </c>
      <c r="I3082" s="11" t="s">
        <v>3098</v>
      </c>
      <c r="J3082" s="11" t="s">
        <v>27</v>
      </c>
      <c r="K3082" s="11" t="s">
        <v>28</v>
      </c>
      <c r="L3082" s="11" t="s">
        <v>43</v>
      </c>
      <c r="M3082" s="9" t="s">
        <v>30</v>
      </c>
      <c r="N3082" s="9" t="s">
        <v>31</v>
      </c>
      <c r="O3082" s="11" t="s">
        <v>32</v>
      </c>
      <c r="P3082" s="11" t="s">
        <v>22</v>
      </c>
      <c r="Q3082" s="11" t="s">
        <v>14532</v>
      </c>
      <c r="R3082" s="11" t="s">
        <v>46</v>
      </c>
      <c r="S3082" s="9" t="s">
        <v>14533</v>
      </c>
      <c r="T3082" s="9" t="s">
        <v>14534</v>
      </c>
    </row>
    <row r="3083" customHeight="1" spans="1:20">
      <c r="A3083" s="10">
        <v>45205</v>
      </c>
      <c r="B3083" s="9" t="s">
        <v>14535</v>
      </c>
      <c r="C3083" s="9" t="s">
        <v>817</v>
      </c>
      <c r="D3083" s="11" t="s">
        <v>22</v>
      </c>
      <c r="E3083" s="9" t="s">
        <v>14536</v>
      </c>
      <c r="F3083" s="9" t="s">
        <v>14537</v>
      </c>
      <c r="G3083" s="11" t="s">
        <v>62</v>
      </c>
      <c r="H3083" s="11" t="s">
        <v>110</v>
      </c>
      <c r="I3083" s="11" t="s">
        <v>111</v>
      </c>
      <c r="J3083" s="11" t="s">
        <v>27</v>
      </c>
      <c r="K3083" s="11" t="s">
        <v>28</v>
      </c>
      <c r="L3083" s="11" t="s">
        <v>43</v>
      </c>
      <c r="M3083" s="9" t="s">
        <v>44</v>
      </c>
      <c r="N3083" s="9" t="s">
        <v>31</v>
      </c>
      <c r="O3083" s="11" t="s">
        <v>32</v>
      </c>
      <c r="P3083" s="11" t="s">
        <v>22</v>
      </c>
      <c r="Q3083" s="11" t="s">
        <v>14538</v>
      </c>
      <c r="R3083" s="11" t="s">
        <v>46</v>
      </c>
      <c r="S3083" s="9" t="s">
        <v>14539</v>
      </c>
      <c r="T3083" s="9" t="s">
        <v>14540</v>
      </c>
    </row>
    <row r="3084" customHeight="1" spans="1:20">
      <c r="A3084" s="10">
        <v>45205</v>
      </c>
      <c r="B3084" s="9" t="s">
        <v>14541</v>
      </c>
      <c r="C3084" s="9" t="s">
        <v>817</v>
      </c>
      <c r="D3084" s="11" t="s">
        <v>22</v>
      </c>
      <c r="E3084" s="9" t="s">
        <v>14542</v>
      </c>
      <c r="F3084" s="9" t="s">
        <v>14543</v>
      </c>
      <c r="G3084" s="11" t="s">
        <v>130</v>
      </c>
      <c r="H3084" s="11" t="s">
        <v>22</v>
      </c>
      <c r="I3084" s="11" t="s">
        <v>299</v>
      </c>
      <c r="J3084" s="11" t="s">
        <v>27</v>
      </c>
      <c r="K3084" s="11" t="s">
        <v>28</v>
      </c>
      <c r="L3084" s="11" t="s">
        <v>43</v>
      </c>
      <c r="M3084" s="9" t="s">
        <v>44</v>
      </c>
      <c r="N3084" s="9" t="s">
        <v>31</v>
      </c>
      <c r="O3084" s="11" t="s">
        <v>32</v>
      </c>
      <c r="P3084" s="11" t="s">
        <v>22</v>
      </c>
      <c r="Q3084" s="11" t="s">
        <v>14544</v>
      </c>
      <c r="R3084" s="11" t="s">
        <v>46</v>
      </c>
      <c r="S3084" s="9" t="s">
        <v>14545</v>
      </c>
      <c r="T3084" s="9" t="s">
        <v>14546</v>
      </c>
    </row>
    <row r="3085" customHeight="1" spans="1:20">
      <c r="A3085" s="10">
        <v>45205</v>
      </c>
      <c r="B3085" s="9" t="s">
        <v>14547</v>
      </c>
      <c r="C3085" s="9" t="s">
        <v>646</v>
      </c>
      <c r="D3085" s="11" t="s">
        <v>22</v>
      </c>
      <c r="E3085" s="9" t="s">
        <v>14548</v>
      </c>
      <c r="F3085" s="9" t="s">
        <v>7438</v>
      </c>
      <c r="G3085" s="11" t="s">
        <v>69</v>
      </c>
      <c r="H3085" s="11" t="s">
        <v>22</v>
      </c>
      <c r="I3085" s="11" t="s">
        <v>207</v>
      </c>
      <c r="J3085" s="11" t="s">
        <v>27</v>
      </c>
      <c r="K3085" s="11" t="s">
        <v>28</v>
      </c>
      <c r="L3085" s="11" t="s">
        <v>43</v>
      </c>
      <c r="M3085" s="9" t="s">
        <v>30</v>
      </c>
      <c r="N3085" s="9" t="s">
        <v>31</v>
      </c>
      <c r="O3085" s="11" t="s">
        <v>32</v>
      </c>
      <c r="P3085" s="11" t="s">
        <v>22</v>
      </c>
      <c r="Q3085" s="11" t="s">
        <v>14549</v>
      </c>
      <c r="R3085" s="11" t="s">
        <v>46</v>
      </c>
      <c r="S3085" s="9" t="s">
        <v>14550</v>
      </c>
      <c r="T3085" s="9" t="s">
        <v>14551</v>
      </c>
    </row>
    <row r="3086" customHeight="1" spans="1:20">
      <c r="A3086" s="10">
        <v>45205</v>
      </c>
      <c r="B3086" s="9" t="s">
        <v>14552</v>
      </c>
      <c r="C3086" s="9" t="s">
        <v>7304</v>
      </c>
      <c r="D3086" s="11" t="s">
        <v>22</v>
      </c>
      <c r="E3086" s="9" t="s">
        <v>14553</v>
      </c>
      <c r="F3086" s="9" t="s">
        <v>9384</v>
      </c>
      <c r="G3086" s="11" t="s">
        <v>69</v>
      </c>
      <c r="H3086" s="11" t="s">
        <v>148</v>
      </c>
      <c r="I3086" s="11" t="s">
        <v>149</v>
      </c>
      <c r="J3086" s="11" t="s">
        <v>27</v>
      </c>
      <c r="K3086" s="11" t="s">
        <v>28</v>
      </c>
      <c r="L3086" s="11" t="s">
        <v>43</v>
      </c>
      <c r="M3086" s="9" t="s">
        <v>30</v>
      </c>
      <c r="N3086" s="9" t="s">
        <v>31</v>
      </c>
      <c r="O3086" s="11" t="s">
        <v>32</v>
      </c>
      <c r="P3086" s="11" t="s">
        <v>22</v>
      </c>
      <c r="Q3086" s="11" t="s">
        <v>14554</v>
      </c>
      <c r="R3086" s="11" t="s">
        <v>46</v>
      </c>
      <c r="S3086" s="9" t="s">
        <v>14555</v>
      </c>
      <c r="T3086" s="9" t="s">
        <v>9584</v>
      </c>
    </row>
    <row r="3087" customHeight="1" spans="1:20">
      <c r="A3087" s="10">
        <v>45205</v>
      </c>
      <c r="B3087" s="9" t="s">
        <v>14556</v>
      </c>
      <c r="C3087" s="9" t="s">
        <v>9317</v>
      </c>
      <c r="D3087" s="11" t="s">
        <v>22</v>
      </c>
      <c r="E3087" s="9" t="s">
        <v>14557</v>
      </c>
      <c r="F3087" s="9" t="s">
        <v>14558</v>
      </c>
      <c r="G3087" s="11" t="s">
        <v>82</v>
      </c>
      <c r="H3087" s="11" t="s">
        <v>22</v>
      </c>
      <c r="I3087" s="11" t="s">
        <v>54</v>
      </c>
      <c r="J3087" s="11" t="s">
        <v>27</v>
      </c>
      <c r="K3087" s="11" t="s">
        <v>28</v>
      </c>
      <c r="L3087" s="11" t="s">
        <v>43</v>
      </c>
      <c r="M3087" s="9" t="s">
        <v>30</v>
      </c>
      <c r="N3087" s="9" t="s">
        <v>31</v>
      </c>
      <c r="O3087" s="11" t="s">
        <v>32</v>
      </c>
      <c r="P3087" s="11" t="s">
        <v>22</v>
      </c>
      <c r="Q3087" s="11" t="s">
        <v>14559</v>
      </c>
      <c r="R3087" s="11" t="s">
        <v>46</v>
      </c>
      <c r="S3087" s="9" t="s">
        <v>14560</v>
      </c>
      <c r="T3087" s="9" t="s">
        <v>14561</v>
      </c>
    </row>
    <row r="3088" customHeight="1" spans="1:20">
      <c r="A3088" s="10">
        <v>45205</v>
      </c>
      <c r="B3088" s="9" t="s">
        <v>14562</v>
      </c>
      <c r="C3088" s="9" t="s">
        <v>2868</v>
      </c>
      <c r="D3088" s="11" t="s">
        <v>22</v>
      </c>
      <c r="E3088" s="9" t="s">
        <v>14563</v>
      </c>
      <c r="F3088" s="9" t="s">
        <v>22</v>
      </c>
      <c r="G3088" s="11" t="s">
        <v>22</v>
      </c>
      <c r="H3088" s="11" t="s">
        <v>22</v>
      </c>
      <c r="I3088" s="11" t="s">
        <v>337</v>
      </c>
      <c r="J3088" s="11" t="s">
        <v>27</v>
      </c>
      <c r="K3088" s="11" t="s">
        <v>28</v>
      </c>
      <c r="L3088" s="11" t="s">
        <v>43</v>
      </c>
      <c r="M3088" s="9" t="s">
        <v>30</v>
      </c>
      <c r="N3088" s="9" t="s">
        <v>31</v>
      </c>
      <c r="O3088" s="11" t="s">
        <v>32</v>
      </c>
      <c r="P3088" s="11" t="s">
        <v>22</v>
      </c>
      <c r="Q3088" s="11" t="s">
        <v>14564</v>
      </c>
      <c r="R3088" s="11" t="s">
        <v>46</v>
      </c>
      <c r="S3088" s="9" t="s">
        <v>14565</v>
      </c>
      <c r="T3088" s="9" t="s">
        <v>14566</v>
      </c>
    </row>
    <row r="3089" customHeight="1" spans="1:20">
      <c r="A3089" s="10">
        <v>45205</v>
      </c>
      <c r="B3089" s="9" t="s">
        <v>14567</v>
      </c>
      <c r="C3089" s="9" t="s">
        <v>2868</v>
      </c>
      <c r="D3089" s="11" t="s">
        <v>22</v>
      </c>
      <c r="E3089" s="9" t="s">
        <v>14568</v>
      </c>
      <c r="F3089" s="9" t="s">
        <v>22</v>
      </c>
      <c r="G3089" s="11" t="s">
        <v>22</v>
      </c>
      <c r="H3089" s="11" t="s">
        <v>22</v>
      </c>
      <c r="I3089" s="11" t="s">
        <v>412</v>
      </c>
      <c r="J3089" s="11" t="s">
        <v>27</v>
      </c>
      <c r="K3089" s="11" t="s">
        <v>28</v>
      </c>
      <c r="L3089" s="11" t="s">
        <v>43</v>
      </c>
      <c r="M3089" s="9" t="s">
        <v>30</v>
      </c>
      <c r="N3089" s="9" t="s">
        <v>31</v>
      </c>
      <c r="O3089" s="11" t="s">
        <v>32</v>
      </c>
      <c r="P3089" s="11" t="s">
        <v>22</v>
      </c>
      <c r="Q3089" s="11" t="s">
        <v>14569</v>
      </c>
      <c r="R3089" s="11" t="s">
        <v>46</v>
      </c>
      <c r="S3089" s="9" t="s">
        <v>14570</v>
      </c>
      <c r="T3089" s="9" t="s">
        <v>14571</v>
      </c>
    </row>
    <row r="3090" customHeight="1" spans="1:20">
      <c r="A3090" s="10">
        <v>45205</v>
      </c>
      <c r="B3090" s="9" t="s">
        <v>14572</v>
      </c>
      <c r="C3090" s="9" t="s">
        <v>7320</v>
      </c>
      <c r="D3090" s="11" t="s">
        <v>22</v>
      </c>
      <c r="E3090" s="9" t="s">
        <v>14573</v>
      </c>
      <c r="F3090" s="9" t="s">
        <v>14574</v>
      </c>
      <c r="G3090" s="11" t="s">
        <v>194</v>
      </c>
      <c r="H3090" s="11" t="s">
        <v>22</v>
      </c>
      <c r="I3090" s="11" t="s">
        <v>315</v>
      </c>
      <c r="J3090" s="11" t="s">
        <v>27</v>
      </c>
      <c r="K3090" s="11" t="s">
        <v>28</v>
      </c>
      <c r="L3090" s="11" t="s">
        <v>43</v>
      </c>
      <c r="M3090" s="9" t="s">
        <v>799</v>
      </c>
      <c r="N3090" s="9" t="s">
        <v>31</v>
      </c>
      <c r="O3090" s="11" t="s">
        <v>32</v>
      </c>
      <c r="P3090" s="11" t="s">
        <v>22</v>
      </c>
      <c r="Q3090" s="11" t="s">
        <v>14368</v>
      </c>
      <c r="R3090" s="11" t="s">
        <v>46</v>
      </c>
      <c r="S3090" s="9" t="s">
        <v>14575</v>
      </c>
      <c r="T3090" s="9" t="s">
        <v>14576</v>
      </c>
    </row>
    <row r="3091" customHeight="1" spans="1:20">
      <c r="A3091" s="10">
        <v>45205</v>
      </c>
      <c r="B3091" s="9" t="s">
        <v>14577</v>
      </c>
      <c r="C3091" s="9" t="s">
        <v>810</v>
      </c>
      <c r="D3091" s="11" t="s">
        <v>22</v>
      </c>
      <c r="E3091" s="9" t="s">
        <v>14578</v>
      </c>
      <c r="F3091" s="9" t="s">
        <v>14579</v>
      </c>
      <c r="G3091" s="11" t="s">
        <v>53</v>
      </c>
      <c r="H3091" s="11" t="s">
        <v>148</v>
      </c>
      <c r="I3091" s="11" t="s">
        <v>207</v>
      </c>
      <c r="J3091" s="11" t="s">
        <v>27</v>
      </c>
      <c r="K3091" s="11" t="s">
        <v>28</v>
      </c>
      <c r="L3091" s="11" t="s">
        <v>43</v>
      </c>
      <c r="M3091" s="9" t="s">
        <v>44</v>
      </c>
      <c r="N3091" s="9" t="s">
        <v>31</v>
      </c>
      <c r="O3091" s="11" t="s">
        <v>32</v>
      </c>
      <c r="P3091" s="11" t="s">
        <v>22</v>
      </c>
      <c r="Q3091" s="11" t="s">
        <v>14580</v>
      </c>
      <c r="R3091" s="11" t="s">
        <v>46</v>
      </c>
      <c r="S3091" s="9" t="s">
        <v>14581</v>
      </c>
      <c r="T3091" s="9" t="s">
        <v>14582</v>
      </c>
    </row>
    <row r="3092" customHeight="1" spans="1:20">
      <c r="A3092" s="10">
        <v>45205</v>
      </c>
      <c r="B3092" s="9" t="s">
        <v>14583</v>
      </c>
      <c r="C3092" s="9" t="s">
        <v>817</v>
      </c>
      <c r="D3092" s="11" t="s">
        <v>22</v>
      </c>
      <c r="E3092" s="9" t="s">
        <v>14584</v>
      </c>
      <c r="F3092" s="9" t="s">
        <v>14585</v>
      </c>
      <c r="G3092" s="11" t="s">
        <v>25</v>
      </c>
      <c r="H3092" s="11" t="s">
        <v>137</v>
      </c>
      <c r="I3092" s="11" t="s">
        <v>1842</v>
      </c>
      <c r="J3092" s="11" t="s">
        <v>27</v>
      </c>
      <c r="K3092" s="11" t="s">
        <v>28</v>
      </c>
      <c r="L3092" s="11" t="s">
        <v>43</v>
      </c>
      <c r="M3092" s="9" t="s">
        <v>44</v>
      </c>
      <c r="N3092" s="9" t="s">
        <v>31</v>
      </c>
      <c r="O3092" s="11" t="s">
        <v>32</v>
      </c>
      <c r="P3092" s="11" t="s">
        <v>22</v>
      </c>
      <c r="Q3092" s="11" t="s">
        <v>14586</v>
      </c>
      <c r="R3092" s="11" t="s">
        <v>46</v>
      </c>
      <c r="S3092" s="9" t="s">
        <v>14587</v>
      </c>
      <c r="T3092" s="9" t="s">
        <v>14588</v>
      </c>
    </row>
    <row r="3093" customHeight="1" spans="1:20">
      <c r="A3093" s="10">
        <v>45205</v>
      </c>
      <c r="B3093" s="9" t="s">
        <v>14589</v>
      </c>
      <c r="C3093" s="9" t="s">
        <v>3638</v>
      </c>
      <c r="D3093" s="11" t="s">
        <v>22</v>
      </c>
      <c r="E3093" s="9" t="s">
        <v>7321</v>
      </c>
      <c r="F3093" s="9" t="s">
        <v>7322</v>
      </c>
      <c r="G3093" s="11" t="s">
        <v>41</v>
      </c>
      <c r="H3093" s="11" t="s">
        <v>22</v>
      </c>
      <c r="I3093" s="11" t="s">
        <v>26</v>
      </c>
      <c r="J3093" s="11" t="s">
        <v>27</v>
      </c>
      <c r="K3093" s="11" t="s">
        <v>76</v>
      </c>
      <c r="L3093" s="11" t="s">
        <v>29</v>
      </c>
      <c r="M3093" s="9" t="s">
        <v>30</v>
      </c>
      <c r="N3093" s="9" t="s">
        <v>31</v>
      </c>
      <c r="O3093" s="11" t="s">
        <v>32</v>
      </c>
      <c r="P3093" s="11" t="s">
        <v>22</v>
      </c>
      <c r="Q3093" s="11" t="s">
        <v>14590</v>
      </c>
      <c r="R3093" s="11" t="s">
        <v>34</v>
      </c>
      <c r="S3093" s="9" t="s">
        <v>14591</v>
      </c>
      <c r="T3093" s="9" t="s">
        <v>14592</v>
      </c>
    </row>
    <row r="3094" customHeight="1" spans="1:20">
      <c r="A3094" s="10">
        <v>45205</v>
      </c>
      <c r="B3094" s="9" t="s">
        <v>14593</v>
      </c>
      <c r="C3094" s="9" t="s">
        <v>11359</v>
      </c>
      <c r="D3094" s="11" t="s">
        <v>22</v>
      </c>
      <c r="E3094" s="9" t="s">
        <v>14594</v>
      </c>
      <c r="F3094" s="9" t="s">
        <v>14595</v>
      </c>
      <c r="G3094" s="11" t="s">
        <v>82</v>
      </c>
      <c r="H3094" s="11" t="s">
        <v>110</v>
      </c>
      <c r="I3094" s="11" t="s">
        <v>26</v>
      </c>
      <c r="J3094" s="11" t="s">
        <v>27</v>
      </c>
      <c r="K3094" s="11" t="s">
        <v>28</v>
      </c>
      <c r="L3094" s="11" t="s">
        <v>29</v>
      </c>
      <c r="M3094" s="9" t="s">
        <v>44</v>
      </c>
      <c r="N3094" s="9" t="s">
        <v>31</v>
      </c>
      <c r="O3094" s="11" t="s">
        <v>32</v>
      </c>
      <c r="P3094" s="11" t="s">
        <v>22</v>
      </c>
      <c r="Q3094" s="11" t="s">
        <v>14596</v>
      </c>
      <c r="R3094" s="11" t="s">
        <v>34</v>
      </c>
      <c r="S3094" s="9" t="s">
        <v>14597</v>
      </c>
      <c r="T3094" s="9" t="s">
        <v>14598</v>
      </c>
    </row>
    <row r="3095" customHeight="1" spans="1:20">
      <c r="A3095" s="10">
        <v>45205</v>
      </c>
      <c r="B3095" s="9" t="s">
        <v>14599</v>
      </c>
      <c r="C3095" s="9" t="s">
        <v>4400</v>
      </c>
      <c r="D3095" s="11" t="s">
        <v>22</v>
      </c>
      <c r="E3095" s="9" t="s">
        <v>4065</v>
      </c>
      <c r="F3095" s="9" t="s">
        <v>4066</v>
      </c>
      <c r="G3095" s="11" t="s">
        <v>247</v>
      </c>
      <c r="H3095" s="11" t="s">
        <v>22</v>
      </c>
      <c r="I3095" s="11" t="s">
        <v>26</v>
      </c>
      <c r="J3095" s="11" t="s">
        <v>27</v>
      </c>
      <c r="K3095" s="11" t="s">
        <v>76</v>
      </c>
      <c r="L3095" s="11" t="s">
        <v>29</v>
      </c>
      <c r="M3095" s="9" t="s">
        <v>30</v>
      </c>
      <c r="N3095" s="9" t="s">
        <v>31</v>
      </c>
      <c r="O3095" s="11" t="s">
        <v>32</v>
      </c>
      <c r="P3095" s="11" t="s">
        <v>22</v>
      </c>
      <c r="Q3095" s="11" t="s">
        <v>14600</v>
      </c>
      <c r="R3095" s="11" t="s">
        <v>34</v>
      </c>
      <c r="S3095" s="9" t="s">
        <v>14601</v>
      </c>
      <c r="T3095" s="9" t="s">
        <v>14602</v>
      </c>
    </row>
    <row r="3096" customHeight="1" spans="1:20">
      <c r="A3096" s="10">
        <v>45205</v>
      </c>
      <c r="B3096" s="9" t="s">
        <v>14603</v>
      </c>
      <c r="C3096" s="9" t="s">
        <v>393</v>
      </c>
      <c r="D3096" s="11" t="s">
        <v>22</v>
      </c>
      <c r="E3096" s="9" t="s">
        <v>14482</v>
      </c>
      <c r="F3096" s="9" t="s">
        <v>14483</v>
      </c>
      <c r="G3096" s="11" t="s">
        <v>336</v>
      </c>
      <c r="H3096" s="11" t="s">
        <v>110</v>
      </c>
      <c r="I3096" s="11" t="s">
        <v>26</v>
      </c>
      <c r="J3096" s="11" t="s">
        <v>27</v>
      </c>
      <c r="K3096" s="11" t="s">
        <v>76</v>
      </c>
      <c r="L3096" s="11" t="s">
        <v>29</v>
      </c>
      <c r="M3096" s="9" t="s">
        <v>30</v>
      </c>
      <c r="N3096" s="9" t="s">
        <v>31</v>
      </c>
      <c r="O3096" s="11" t="s">
        <v>32</v>
      </c>
      <c r="P3096" s="11" t="s">
        <v>22</v>
      </c>
      <c r="Q3096" s="11" t="s">
        <v>14604</v>
      </c>
      <c r="R3096" s="11" t="s">
        <v>34</v>
      </c>
      <c r="S3096" s="9" t="s">
        <v>14605</v>
      </c>
      <c r="T3096" s="9" t="s">
        <v>14606</v>
      </c>
    </row>
    <row r="3097" customHeight="1" spans="1:20">
      <c r="A3097" s="10">
        <v>45205</v>
      </c>
      <c r="B3097" s="9" t="s">
        <v>14607</v>
      </c>
      <c r="C3097" s="9" t="s">
        <v>14075</v>
      </c>
      <c r="D3097" s="11" t="s">
        <v>22</v>
      </c>
      <c r="E3097" s="9" t="s">
        <v>14608</v>
      </c>
      <c r="F3097" s="9" t="s">
        <v>14609</v>
      </c>
      <c r="G3097" s="11" t="s">
        <v>82</v>
      </c>
      <c r="H3097" s="11" t="s">
        <v>110</v>
      </c>
      <c r="I3097" s="11" t="s">
        <v>26</v>
      </c>
      <c r="J3097" s="11" t="s">
        <v>27</v>
      </c>
      <c r="K3097" s="11" t="s">
        <v>28</v>
      </c>
      <c r="L3097" s="11" t="s">
        <v>29</v>
      </c>
      <c r="M3097" s="9" t="s">
        <v>30</v>
      </c>
      <c r="N3097" s="9" t="s">
        <v>31</v>
      </c>
      <c r="O3097" s="11" t="s">
        <v>32</v>
      </c>
      <c r="P3097" s="11" t="s">
        <v>22</v>
      </c>
      <c r="Q3097" s="11" t="s">
        <v>14610</v>
      </c>
      <c r="R3097" s="11" t="s">
        <v>34</v>
      </c>
      <c r="S3097" s="9" t="s">
        <v>14611</v>
      </c>
      <c r="T3097" s="9" t="s">
        <v>14612</v>
      </c>
    </row>
    <row r="3098" customHeight="1" spans="1:20">
      <c r="A3098" s="10">
        <v>45205</v>
      </c>
      <c r="B3098" s="9" t="s">
        <v>14613</v>
      </c>
      <c r="C3098" s="9" t="s">
        <v>179</v>
      </c>
      <c r="D3098" s="11" t="s">
        <v>22</v>
      </c>
      <c r="E3098" s="9" t="s">
        <v>14614</v>
      </c>
      <c r="F3098" s="9" t="s">
        <v>14615</v>
      </c>
      <c r="G3098" s="11" t="s">
        <v>82</v>
      </c>
      <c r="H3098" s="11" t="s">
        <v>22</v>
      </c>
      <c r="I3098" s="11" t="s">
        <v>168</v>
      </c>
      <c r="J3098" s="11" t="s">
        <v>27</v>
      </c>
      <c r="K3098" s="11" t="s">
        <v>28</v>
      </c>
      <c r="L3098" s="11" t="s">
        <v>43</v>
      </c>
      <c r="M3098" s="9" t="s">
        <v>169</v>
      </c>
      <c r="N3098" s="9" t="s">
        <v>31</v>
      </c>
      <c r="O3098" s="11" t="s">
        <v>32</v>
      </c>
      <c r="P3098" s="11" t="s">
        <v>22</v>
      </c>
      <c r="Q3098" s="11" t="s">
        <v>14616</v>
      </c>
      <c r="R3098" s="11" t="s">
        <v>46</v>
      </c>
      <c r="S3098" s="9" t="s">
        <v>14617</v>
      </c>
      <c r="T3098" s="9" t="s">
        <v>14618</v>
      </c>
    </row>
    <row r="3099" customHeight="1" spans="1:20">
      <c r="A3099" s="10">
        <v>45205</v>
      </c>
      <c r="B3099" s="9" t="s">
        <v>14619</v>
      </c>
      <c r="C3099" s="9" t="s">
        <v>5213</v>
      </c>
      <c r="D3099" s="11" t="s">
        <v>22</v>
      </c>
      <c r="E3099" s="9" t="s">
        <v>14620</v>
      </c>
      <c r="F3099" s="9" t="s">
        <v>14621</v>
      </c>
      <c r="G3099" s="11" t="s">
        <v>41</v>
      </c>
      <c r="H3099" s="11" t="s">
        <v>22</v>
      </c>
      <c r="I3099" s="11" t="s">
        <v>104</v>
      </c>
      <c r="J3099" s="11" t="s">
        <v>27</v>
      </c>
      <c r="K3099" s="11" t="s">
        <v>28</v>
      </c>
      <c r="L3099" s="11" t="s">
        <v>43</v>
      </c>
      <c r="M3099" s="9" t="s">
        <v>30</v>
      </c>
      <c r="N3099" s="9" t="s">
        <v>208</v>
      </c>
      <c r="O3099" s="11" t="s">
        <v>32</v>
      </c>
      <c r="P3099" s="11" t="s">
        <v>22</v>
      </c>
      <c r="Q3099" s="11" t="s">
        <v>14622</v>
      </c>
      <c r="R3099" s="11" t="s">
        <v>46</v>
      </c>
      <c r="S3099" s="9" t="s">
        <v>14623</v>
      </c>
      <c r="T3099" s="9" t="s">
        <v>22</v>
      </c>
    </row>
    <row r="3100" customHeight="1" spans="1:20">
      <c r="A3100" s="10">
        <v>45205</v>
      </c>
      <c r="B3100" s="9" t="s">
        <v>14624</v>
      </c>
      <c r="C3100" s="9" t="s">
        <v>783</v>
      </c>
      <c r="D3100" s="11" t="s">
        <v>22</v>
      </c>
      <c r="E3100" s="9" t="s">
        <v>14625</v>
      </c>
      <c r="F3100" s="9" t="s">
        <v>14626</v>
      </c>
      <c r="G3100" s="11" t="s">
        <v>53</v>
      </c>
      <c r="H3100" s="11" t="s">
        <v>22</v>
      </c>
      <c r="I3100" s="11" t="s">
        <v>931</v>
      </c>
      <c r="J3100" s="11" t="s">
        <v>27</v>
      </c>
      <c r="K3100" s="11" t="s">
        <v>28</v>
      </c>
      <c r="L3100" s="11" t="s">
        <v>43</v>
      </c>
      <c r="M3100" s="9" t="s">
        <v>44</v>
      </c>
      <c r="N3100" s="9" t="s">
        <v>743</v>
      </c>
      <c r="O3100" s="11" t="s">
        <v>32</v>
      </c>
      <c r="P3100" s="11" t="s">
        <v>22</v>
      </c>
      <c r="Q3100" s="11" t="s">
        <v>14627</v>
      </c>
      <c r="R3100" s="11" t="s">
        <v>46</v>
      </c>
      <c r="S3100" s="9" t="s">
        <v>14628</v>
      </c>
      <c r="T3100" s="9" t="s">
        <v>22</v>
      </c>
    </row>
    <row r="3101" customHeight="1" spans="1:20">
      <c r="A3101" s="10">
        <v>45205</v>
      </c>
      <c r="B3101" s="9" t="s">
        <v>14629</v>
      </c>
      <c r="C3101" s="9" t="s">
        <v>585</v>
      </c>
      <c r="D3101" s="11" t="s">
        <v>22</v>
      </c>
      <c r="E3101" s="9" t="s">
        <v>14630</v>
      </c>
      <c r="F3101" s="9" t="s">
        <v>14631</v>
      </c>
      <c r="G3101" s="11" t="s">
        <v>53</v>
      </c>
      <c r="H3101" s="11" t="s">
        <v>22</v>
      </c>
      <c r="I3101" s="11" t="s">
        <v>26</v>
      </c>
      <c r="J3101" s="11" t="s">
        <v>27</v>
      </c>
      <c r="K3101" s="11" t="s">
        <v>76</v>
      </c>
      <c r="L3101" s="11" t="s">
        <v>29</v>
      </c>
      <c r="M3101" s="9" t="s">
        <v>44</v>
      </c>
      <c r="N3101" s="9" t="s">
        <v>31</v>
      </c>
      <c r="O3101" s="11" t="s">
        <v>32</v>
      </c>
      <c r="P3101" s="11" t="s">
        <v>22</v>
      </c>
      <c r="Q3101" s="11" t="s">
        <v>14632</v>
      </c>
      <c r="R3101" s="11" t="s">
        <v>34</v>
      </c>
      <c r="S3101" s="9" t="s">
        <v>14633</v>
      </c>
      <c r="T3101" s="9" t="s">
        <v>14634</v>
      </c>
    </row>
    <row r="3102" customHeight="1" spans="1:20">
      <c r="A3102" s="10">
        <v>45205</v>
      </c>
      <c r="B3102" s="9" t="s">
        <v>14635</v>
      </c>
      <c r="C3102" s="9" t="s">
        <v>783</v>
      </c>
      <c r="D3102" s="11" t="s">
        <v>22</v>
      </c>
      <c r="E3102" s="9" t="s">
        <v>14636</v>
      </c>
      <c r="F3102" s="9" t="s">
        <v>14637</v>
      </c>
      <c r="G3102" s="11" t="s">
        <v>82</v>
      </c>
      <c r="H3102" s="11" t="s">
        <v>22</v>
      </c>
      <c r="I3102" s="11" t="s">
        <v>83</v>
      </c>
      <c r="J3102" s="11" t="s">
        <v>27</v>
      </c>
      <c r="K3102" s="11" t="s">
        <v>28</v>
      </c>
      <c r="L3102" s="11" t="s">
        <v>43</v>
      </c>
      <c r="M3102" s="9" t="s">
        <v>169</v>
      </c>
      <c r="N3102" s="9" t="s">
        <v>743</v>
      </c>
      <c r="O3102" s="11" t="s">
        <v>32</v>
      </c>
      <c r="P3102" s="11" t="s">
        <v>22</v>
      </c>
      <c r="Q3102" s="11" t="s">
        <v>14638</v>
      </c>
      <c r="R3102" s="11" t="s">
        <v>46</v>
      </c>
      <c r="S3102" s="9" t="s">
        <v>14639</v>
      </c>
      <c r="T3102" s="9" t="s">
        <v>14640</v>
      </c>
    </row>
    <row r="3103" customHeight="1" spans="1:20">
      <c r="A3103" s="10">
        <v>45205</v>
      </c>
      <c r="B3103" s="9" t="s">
        <v>14641</v>
      </c>
      <c r="C3103" s="9" t="s">
        <v>783</v>
      </c>
      <c r="D3103" s="11" t="s">
        <v>22</v>
      </c>
      <c r="E3103" s="9" t="s">
        <v>14642</v>
      </c>
      <c r="F3103" s="9" t="s">
        <v>13376</v>
      </c>
      <c r="G3103" s="11" t="s">
        <v>82</v>
      </c>
      <c r="H3103" s="11" t="s">
        <v>22</v>
      </c>
      <c r="I3103" s="11" t="s">
        <v>337</v>
      </c>
      <c r="J3103" s="11" t="s">
        <v>27</v>
      </c>
      <c r="K3103" s="11" t="s">
        <v>28</v>
      </c>
      <c r="L3103" s="11" t="s">
        <v>43</v>
      </c>
      <c r="M3103" s="9" t="s">
        <v>30</v>
      </c>
      <c r="N3103" s="9" t="s">
        <v>743</v>
      </c>
      <c r="O3103" s="11" t="s">
        <v>32</v>
      </c>
      <c r="P3103" s="11" t="s">
        <v>22</v>
      </c>
      <c r="Q3103" s="11" t="s">
        <v>14643</v>
      </c>
      <c r="R3103" s="11" t="s">
        <v>46</v>
      </c>
      <c r="S3103" s="9" t="s">
        <v>14644</v>
      </c>
      <c r="T3103" s="9" t="s">
        <v>14645</v>
      </c>
    </row>
    <row r="3104" customHeight="1" spans="1:20">
      <c r="A3104" s="10">
        <v>45205</v>
      </c>
      <c r="B3104" s="9" t="s">
        <v>14646</v>
      </c>
      <c r="C3104" s="9" t="s">
        <v>783</v>
      </c>
      <c r="D3104" s="11" t="s">
        <v>22</v>
      </c>
      <c r="E3104" s="9" t="s">
        <v>14647</v>
      </c>
      <c r="F3104" s="9" t="s">
        <v>14648</v>
      </c>
      <c r="G3104" s="11" t="s">
        <v>82</v>
      </c>
      <c r="H3104" s="11" t="s">
        <v>22</v>
      </c>
      <c r="I3104" s="11" t="s">
        <v>111</v>
      </c>
      <c r="J3104" s="11" t="s">
        <v>27</v>
      </c>
      <c r="K3104" s="11" t="s">
        <v>28</v>
      </c>
      <c r="L3104" s="11" t="s">
        <v>43</v>
      </c>
      <c r="M3104" s="9" t="s">
        <v>169</v>
      </c>
      <c r="N3104" s="9" t="s">
        <v>743</v>
      </c>
      <c r="O3104" s="11" t="s">
        <v>32</v>
      </c>
      <c r="P3104" s="11" t="s">
        <v>22</v>
      </c>
      <c r="Q3104" s="11" t="s">
        <v>14649</v>
      </c>
      <c r="R3104" s="11" t="s">
        <v>46</v>
      </c>
      <c r="S3104" s="9" t="s">
        <v>14650</v>
      </c>
      <c r="T3104" s="9" t="s">
        <v>14651</v>
      </c>
    </row>
    <row r="3105" customHeight="1" spans="1:20">
      <c r="A3105" s="10">
        <v>45205</v>
      </c>
      <c r="B3105" s="9" t="s">
        <v>14652</v>
      </c>
      <c r="C3105" s="9" t="s">
        <v>783</v>
      </c>
      <c r="D3105" s="11" t="s">
        <v>22</v>
      </c>
      <c r="E3105" s="9" t="s">
        <v>14653</v>
      </c>
      <c r="F3105" s="9" t="s">
        <v>14654</v>
      </c>
      <c r="G3105" s="11" t="s">
        <v>53</v>
      </c>
      <c r="H3105" s="11" t="s">
        <v>110</v>
      </c>
      <c r="I3105" s="11" t="s">
        <v>576</v>
      </c>
      <c r="J3105" s="11" t="s">
        <v>27</v>
      </c>
      <c r="K3105" s="11" t="s">
        <v>28</v>
      </c>
      <c r="L3105" s="11" t="s">
        <v>43</v>
      </c>
      <c r="M3105" s="9" t="s">
        <v>44</v>
      </c>
      <c r="N3105" s="9" t="s">
        <v>743</v>
      </c>
      <c r="O3105" s="11" t="s">
        <v>32</v>
      </c>
      <c r="P3105" s="11" t="s">
        <v>22</v>
      </c>
      <c r="Q3105" s="11" t="s">
        <v>14655</v>
      </c>
      <c r="R3105" s="11" t="s">
        <v>46</v>
      </c>
      <c r="S3105" s="9" t="s">
        <v>14656</v>
      </c>
      <c r="T3105" s="9" t="s">
        <v>14657</v>
      </c>
    </row>
    <row r="3106" customHeight="1" spans="1:20">
      <c r="A3106" s="10">
        <v>45205</v>
      </c>
      <c r="B3106" s="9" t="s">
        <v>14658</v>
      </c>
      <c r="C3106" s="9" t="s">
        <v>783</v>
      </c>
      <c r="D3106" s="11" t="s">
        <v>22</v>
      </c>
      <c r="E3106" s="9" t="s">
        <v>14659</v>
      </c>
      <c r="F3106" s="9" t="s">
        <v>14660</v>
      </c>
      <c r="G3106" s="11" t="s">
        <v>82</v>
      </c>
      <c r="H3106" s="11" t="s">
        <v>148</v>
      </c>
      <c r="I3106" s="11" t="s">
        <v>168</v>
      </c>
      <c r="J3106" s="11" t="s">
        <v>27</v>
      </c>
      <c r="K3106" s="11" t="s">
        <v>28</v>
      </c>
      <c r="L3106" s="11" t="s">
        <v>43</v>
      </c>
      <c r="M3106" s="9" t="s">
        <v>169</v>
      </c>
      <c r="N3106" s="9" t="s">
        <v>743</v>
      </c>
      <c r="O3106" s="11" t="s">
        <v>32</v>
      </c>
      <c r="P3106" s="11" t="s">
        <v>22</v>
      </c>
      <c r="Q3106" s="11" t="s">
        <v>14661</v>
      </c>
      <c r="R3106" s="11" t="s">
        <v>46</v>
      </c>
      <c r="S3106" s="9" t="s">
        <v>14662</v>
      </c>
      <c r="T3106" s="9" t="s">
        <v>14663</v>
      </c>
    </row>
    <row r="3107" customHeight="1" spans="1:20">
      <c r="A3107" s="10">
        <v>45205</v>
      </c>
      <c r="B3107" s="9" t="s">
        <v>14664</v>
      </c>
      <c r="C3107" s="9" t="s">
        <v>783</v>
      </c>
      <c r="D3107" s="11" t="s">
        <v>22</v>
      </c>
      <c r="E3107" s="9" t="s">
        <v>14665</v>
      </c>
      <c r="F3107" s="9" t="s">
        <v>14666</v>
      </c>
      <c r="G3107" s="11" t="s">
        <v>82</v>
      </c>
      <c r="H3107" s="11" t="s">
        <v>137</v>
      </c>
      <c r="I3107" s="11" t="s">
        <v>207</v>
      </c>
      <c r="J3107" s="11" t="s">
        <v>27</v>
      </c>
      <c r="K3107" s="11" t="s">
        <v>28</v>
      </c>
      <c r="L3107" s="11" t="s">
        <v>43</v>
      </c>
      <c r="M3107" s="9" t="s">
        <v>169</v>
      </c>
      <c r="N3107" s="9" t="s">
        <v>743</v>
      </c>
      <c r="O3107" s="11" t="s">
        <v>32</v>
      </c>
      <c r="P3107" s="11" t="s">
        <v>22</v>
      </c>
      <c r="Q3107" s="11" t="s">
        <v>14667</v>
      </c>
      <c r="R3107" s="11" t="s">
        <v>46</v>
      </c>
      <c r="S3107" s="9" t="s">
        <v>14668</v>
      </c>
      <c r="T3107" s="9" t="s">
        <v>14669</v>
      </c>
    </row>
    <row r="3108" customHeight="1" spans="1:20">
      <c r="A3108" s="10">
        <v>45205</v>
      </c>
      <c r="B3108" s="9" t="s">
        <v>14670</v>
      </c>
      <c r="C3108" s="9" t="s">
        <v>783</v>
      </c>
      <c r="D3108" s="11" t="s">
        <v>22</v>
      </c>
      <c r="E3108" s="9" t="s">
        <v>14671</v>
      </c>
      <c r="F3108" s="9" t="s">
        <v>9407</v>
      </c>
      <c r="G3108" s="11" t="s">
        <v>53</v>
      </c>
      <c r="H3108" s="11" t="s">
        <v>22</v>
      </c>
      <c r="I3108" s="11" t="s">
        <v>277</v>
      </c>
      <c r="J3108" s="11" t="s">
        <v>27</v>
      </c>
      <c r="K3108" s="11" t="s">
        <v>28</v>
      </c>
      <c r="L3108" s="11" t="s">
        <v>43</v>
      </c>
      <c r="M3108" s="9" t="s">
        <v>44</v>
      </c>
      <c r="N3108" s="9" t="s">
        <v>743</v>
      </c>
      <c r="O3108" s="11" t="s">
        <v>32</v>
      </c>
      <c r="P3108" s="11" t="s">
        <v>22</v>
      </c>
      <c r="Q3108" s="11" t="s">
        <v>14672</v>
      </c>
      <c r="R3108" s="11" t="s">
        <v>46</v>
      </c>
      <c r="S3108" s="9" t="s">
        <v>14673</v>
      </c>
      <c r="T3108" s="9" t="s">
        <v>14674</v>
      </c>
    </row>
    <row r="3109" customHeight="1" spans="1:20">
      <c r="A3109" s="10">
        <v>45205</v>
      </c>
      <c r="B3109" s="9" t="s">
        <v>14675</v>
      </c>
      <c r="C3109" s="9" t="s">
        <v>783</v>
      </c>
      <c r="D3109" s="11" t="s">
        <v>22</v>
      </c>
      <c r="E3109" s="9" t="s">
        <v>14676</v>
      </c>
      <c r="F3109" s="9" t="s">
        <v>14677</v>
      </c>
      <c r="G3109" s="11" t="s">
        <v>82</v>
      </c>
      <c r="H3109" s="11" t="s">
        <v>110</v>
      </c>
      <c r="I3109" s="11" t="s">
        <v>54</v>
      </c>
      <c r="J3109" s="11" t="s">
        <v>27</v>
      </c>
      <c r="K3109" s="11" t="s">
        <v>28</v>
      </c>
      <c r="L3109" s="11" t="s">
        <v>43</v>
      </c>
      <c r="M3109" s="9" t="s">
        <v>169</v>
      </c>
      <c r="N3109" s="9" t="s">
        <v>743</v>
      </c>
      <c r="O3109" s="11" t="s">
        <v>32</v>
      </c>
      <c r="P3109" s="11" t="s">
        <v>22</v>
      </c>
      <c r="Q3109" s="11" t="s">
        <v>14678</v>
      </c>
      <c r="R3109" s="11" t="s">
        <v>46</v>
      </c>
      <c r="S3109" s="9" t="s">
        <v>14679</v>
      </c>
      <c r="T3109" s="9" t="s">
        <v>14680</v>
      </c>
    </row>
    <row r="3110" customHeight="1" spans="1:20">
      <c r="A3110" s="10">
        <v>45205</v>
      </c>
      <c r="B3110" s="9" t="s">
        <v>14681</v>
      </c>
      <c r="C3110" s="9" t="s">
        <v>783</v>
      </c>
      <c r="D3110" s="11" t="s">
        <v>22</v>
      </c>
      <c r="E3110" s="9" t="s">
        <v>14682</v>
      </c>
      <c r="F3110" s="9" t="s">
        <v>12874</v>
      </c>
      <c r="G3110" s="11" t="s">
        <v>82</v>
      </c>
      <c r="H3110" s="11" t="s">
        <v>148</v>
      </c>
      <c r="I3110" s="11" t="s">
        <v>46</v>
      </c>
      <c r="J3110" s="11" t="s">
        <v>27</v>
      </c>
      <c r="K3110" s="11" t="s">
        <v>28</v>
      </c>
      <c r="L3110" s="11" t="s">
        <v>43</v>
      </c>
      <c r="M3110" s="9" t="s">
        <v>169</v>
      </c>
      <c r="N3110" s="9" t="s">
        <v>743</v>
      </c>
      <c r="O3110" s="11" t="s">
        <v>32</v>
      </c>
      <c r="P3110" s="11" t="s">
        <v>22</v>
      </c>
      <c r="Q3110" s="11" t="s">
        <v>14683</v>
      </c>
      <c r="R3110" s="11" t="s">
        <v>46</v>
      </c>
      <c r="S3110" s="9" t="s">
        <v>14684</v>
      </c>
      <c r="T3110" s="9" t="s">
        <v>14685</v>
      </c>
    </row>
    <row r="3111" customHeight="1" spans="1:20">
      <c r="A3111" s="10">
        <v>45205</v>
      </c>
      <c r="B3111" s="9" t="s">
        <v>14686</v>
      </c>
      <c r="C3111" s="9" t="s">
        <v>783</v>
      </c>
      <c r="D3111" s="11" t="s">
        <v>22</v>
      </c>
      <c r="E3111" s="9" t="s">
        <v>14687</v>
      </c>
      <c r="F3111" s="9" t="s">
        <v>14688</v>
      </c>
      <c r="G3111" s="11" t="s">
        <v>82</v>
      </c>
      <c r="H3111" s="11" t="s">
        <v>110</v>
      </c>
      <c r="I3111" s="11" t="s">
        <v>384</v>
      </c>
      <c r="J3111" s="11" t="s">
        <v>27</v>
      </c>
      <c r="K3111" s="11" t="s">
        <v>28</v>
      </c>
      <c r="L3111" s="11" t="s">
        <v>43</v>
      </c>
      <c r="M3111" s="9" t="s">
        <v>169</v>
      </c>
      <c r="N3111" s="9" t="s">
        <v>743</v>
      </c>
      <c r="O3111" s="11" t="s">
        <v>32</v>
      </c>
      <c r="P3111" s="11" t="s">
        <v>22</v>
      </c>
      <c r="Q3111" s="11" t="s">
        <v>14689</v>
      </c>
      <c r="R3111" s="11" t="s">
        <v>46</v>
      </c>
      <c r="S3111" s="9" t="s">
        <v>14690</v>
      </c>
      <c r="T3111" s="9" t="s">
        <v>14691</v>
      </c>
    </row>
    <row r="3112" customHeight="1" spans="1:20">
      <c r="A3112" s="10">
        <v>45205</v>
      </c>
      <c r="B3112" s="9" t="s">
        <v>14692</v>
      </c>
      <c r="C3112" s="9" t="s">
        <v>783</v>
      </c>
      <c r="D3112" s="11" t="s">
        <v>22</v>
      </c>
      <c r="E3112" s="9" t="s">
        <v>14693</v>
      </c>
      <c r="F3112" s="9" t="s">
        <v>14694</v>
      </c>
      <c r="G3112" s="11" t="s">
        <v>82</v>
      </c>
      <c r="H3112" s="11" t="s">
        <v>22</v>
      </c>
      <c r="I3112" s="11" t="s">
        <v>448</v>
      </c>
      <c r="J3112" s="11" t="s">
        <v>27</v>
      </c>
      <c r="K3112" s="11" t="s">
        <v>28</v>
      </c>
      <c r="L3112" s="11" t="s">
        <v>43</v>
      </c>
      <c r="M3112" s="9" t="s">
        <v>169</v>
      </c>
      <c r="N3112" s="9" t="s">
        <v>743</v>
      </c>
      <c r="O3112" s="11" t="s">
        <v>32</v>
      </c>
      <c r="P3112" s="11" t="s">
        <v>22</v>
      </c>
      <c r="Q3112" s="11" t="s">
        <v>14695</v>
      </c>
      <c r="R3112" s="11" t="s">
        <v>46</v>
      </c>
      <c r="S3112" s="9" t="s">
        <v>14696</v>
      </c>
      <c r="T3112" s="9" t="s">
        <v>14697</v>
      </c>
    </row>
    <row r="3113" customHeight="1" spans="1:20">
      <c r="A3113" s="10">
        <v>45205</v>
      </c>
      <c r="B3113" s="9" t="s">
        <v>14698</v>
      </c>
      <c r="C3113" s="9" t="s">
        <v>7484</v>
      </c>
      <c r="D3113" s="11" t="s">
        <v>22</v>
      </c>
      <c r="E3113" s="9" t="s">
        <v>14699</v>
      </c>
      <c r="F3113" s="9" t="s">
        <v>14700</v>
      </c>
      <c r="G3113" s="11" t="s">
        <v>82</v>
      </c>
      <c r="H3113" s="11" t="s">
        <v>110</v>
      </c>
      <c r="I3113" s="11" t="s">
        <v>111</v>
      </c>
      <c r="J3113" s="11" t="s">
        <v>27</v>
      </c>
      <c r="K3113" s="11" t="s">
        <v>28</v>
      </c>
      <c r="L3113" s="11" t="s">
        <v>43</v>
      </c>
      <c r="M3113" s="9" t="s">
        <v>169</v>
      </c>
      <c r="N3113" s="9" t="s">
        <v>31</v>
      </c>
      <c r="O3113" s="11" t="s">
        <v>32</v>
      </c>
      <c r="P3113" s="11" t="s">
        <v>22</v>
      </c>
      <c r="Q3113" s="11" t="s">
        <v>14701</v>
      </c>
      <c r="R3113" s="11" t="s">
        <v>46</v>
      </c>
      <c r="S3113" s="9" t="s">
        <v>14702</v>
      </c>
      <c r="T3113" s="9" t="s">
        <v>14703</v>
      </c>
    </row>
    <row r="3114" customHeight="1" spans="1:20">
      <c r="A3114" s="10">
        <v>45205</v>
      </c>
      <c r="B3114" s="9" t="s">
        <v>14704</v>
      </c>
      <c r="C3114" s="9" t="s">
        <v>3281</v>
      </c>
      <c r="D3114" s="11" t="s">
        <v>22</v>
      </c>
      <c r="E3114" s="9" t="s">
        <v>14705</v>
      </c>
      <c r="F3114" s="9" t="s">
        <v>14706</v>
      </c>
      <c r="G3114" s="11" t="s">
        <v>25</v>
      </c>
      <c r="H3114" s="11" t="s">
        <v>22</v>
      </c>
      <c r="I3114" s="11" t="s">
        <v>576</v>
      </c>
      <c r="J3114" s="11" t="s">
        <v>27</v>
      </c>
      <c r="K3114" s="11" t="s">
        <v>28</v>
      </c>
      <c r="L3114" s="11" t="s">
        <v>43</v>
      </c>
      <c r="M3114" s="9" t="s">
        <v>44</v>
      </c>
      <c r="N3114" s="9" t="s">
        <v>31</v>
      </c>
      <c r="O3114" s="11" t="s">
        <v>32</v>
      </c>
      <c r="P3114" s="11" t="s">
        <v>22</v>
      </c>
      <c r="Q3114" s="11" t="s">
        <v>14707</v>
      </c>
      <c r="R3114" s="11" t="s">
        <v>46</v>
      </c>
      <c r="S3114" s="9" t="s">
        <v>14708</v>
      </c>
      <c r="T3114" s="9" t="s">
        <v>14709</v>
      </c>
    </row>
    <row r="3115" customHeight="1" spans="1:20">
      <c r="A3115" s="10">
        <v>45205</v>
      </c>
      <c r="B3115" s="9" t="s">
        <v>14710</v>
      </c>
      <c r="C3115" s="9" t="s">
        <v>6728</v>
      </c>
      <c r="D3115" s="11" t="s">
        <v>22</v>
      </c>
      <c r="E3115" s="9" t="s">
        <v>11631</v>
      </c>
      <c r="F3115" s="9" t="s">
        <v>11632</v>
      </c>
      <c r="G3115" s="11" t="s">
        <v>69</v>
      </c>
      <c r="H3115" s="11" t="s">
        <v>22</v>
      </c>
      <c r="I3115" s="11" t="s">
        <v>75</v>
      </c>
      <c r="J3115" s="11" t="s">
        <v>27</v>
      </c>
      <c r="K3115" s="11" t="s">
        <v>28</v>
      </c>
      <c r="L3115" s="11" t="s">
        <v>43</v>
      </c>
      <c r="M3115" s="9" t="s">
        <v>44</v>
      </c>
      <c r="N3115" s="9" t="s">
        <v>208</v>
      </c>
      <c r="O3115" s="11" t="s">
        <v>32</v>
      </c>
      <c r="P3115" s="11" t="s">
        <v>22</v>
      </c>
      <c r="Q3115" s="11" t="s">
        <v>14711</v>
      </c>
      <c r="R3115" s="11" t="s">
        <v>46</v>
      </c>
      <c r="S3115" s="9" t="s">
        <v>14712</v>
      </c>
      <c r="T3115" s="9" t="s">
        <v>11635</v>
      </c>
    </row>
    <row r="3116" customHeight="1" spans="1:20">
      <c r="A3116" s="10">
        <v>45205</v>
      </c>
      <c r="B3116" s="9" t="s">
        <v>14713</v>
      </c>
      <c r="C3116" s="9" t="s">
        <v>393</v>
      </c>
      <c r="D3116" s="11" t="s">
        <v>22</v>
      </c>
      <c r="E3116" s="9" t="s">
        <v>14714</v>
      </c>
      <c r="F3116" s="9" t="s">
        <v>14715</v>
      </c>
      <c r="G3116" s="11" t="s">
        <v>69</v>
      </c>
      <c r="H3116" s="11" t="s">
        <v>22</v>
      </c>
      <c r="I3116" s="11" t="s">
        <v>26</v>
      </c>
      <c r="J3116" s="11" t="s">
        <v>27</v>
      </c>
      <c r="K3116" s="11" t="s">
        <v>195</v>
      </c>
      <c r="L3116" s="11" t="s">
        <v>29</v>
      </c>
      <c r="M3116" s="9" t="s">
        <v>30</v>
      </c>
      <c r="N3116" s="9" t="s">
        <v>31</v>
      </c>
      <c r="O3116" s="11" t="s">
        <v>32</v>
      </c>
      <c r="P3116" s="11" t="s">
        <v>22</v>
      </c>
      <c r="Q3116" s="11" t="s">
        <v>14716</v>
      </c>
      <c r="R3116" s="11" t="s">
        <v>34</v>
      </c>
      <c r="S3116" s="9" t="s">
        <v>14717</v>
      </c>
      <c r="T3116" s="9" t="s">
        <v>14718</v>
      </c>
    </row>
    <row r="3117" customHeight="1" spans="1:20">
      <c r="A3117" s="10">
        <v>45205</v>
      </c>
      <c r="B3117" s="9" t="s">
        <v>14719</v>
      </c>
      <c r="C3117" s="9" t="s">
        <v>191</v>
      </c>
      <c r="D3117" s="11" t="s">
        <v>22</v>
      </c>
      <c r="E3117" s="9" t="s">
        <v>14720</v>
      </c>
      <c r="F3117" s="9" t="s">
        <v>14721</v>
      </c>
      <c r="G3117" s="11" t="s">
        <v>69</v>
      </c>
      <c r="H3117" s="11" t="s">
        <v>110</v>
      </c>
      <c r="I3117" s="11" t="s">
        <v>26</v>
      </c>
      <c r="J3117" s="11" t="s">
        <v>27</v>
      </c>
      <c r="K3117" s="11" t="s">
        <v>195</v>
      </c>
      <c r="L3117" s="11" t="s">
        <v>29</v>
      </c>
      <c r="M3117" s="9" t="s">
        <v>30</v>
      </c>
      <c r="N3117" s="9" t="s">
        <v>31</v>
      </c>
      <c r="O3117" s="11" t="s">
        <v>32</v>
      </c>
      <c r="P3117" s="11" t="s">
        <v>22</v>
      </c>
      <c r="Q3117" s="11" t="s">
        <v>14722</v>
      </c>
      <c r="R3117" s="11" t="s">
        <v>34</v>
      </c>
      <c r="S3117" s="9" t="s">
        <v>14723</v>
      </c>
      <c r="T3117" s="9" t="s">
        <v>14724</v>
      </c>
    </row>
    <row r="3118" customHeight="1" spans="1:20">
      <c r="A3118" s="10">
        <v>45205</v>
      </c>
      <c r="B3118" s="9" t="s">
        <v>14725</v>
      </c>
      <c r="C3118" s="9" t="s">
        <v>5035</v>
      </c>
      <c r="D3118" s="11" t="s">
        <v>22</v>
      </c>
      <c r="E3118" s="9" t="s">
        <v>14726</v>
      </c>
      <c r="F3118" s="9" t="s">
        <v>14727</v>
      </c>
      <c r="G3118" s="11" t="s">
        <v>53</v>
      </c>
      <c r="H3118" s="11" t="s">
        <v>22</v>
      </c>
      <c r="I3118" s="11" t="s">
        <v>26</v>
      </c>
      <c r="J3118" s="11" t="s">
        <v>27</v>
      </c>
      <c r="K3118" s="11" t="s">
        <v>76</v>
      </c>
      <c r="L3118" s="11" t="s">
        <v>29</v>
      </c>
      <c r="M3118" s="9" t="s">
        <v>30</v>
      </c>
      <c r="N3118" s="9" t="s">
        <v>31</v>
      </c>
      <c r="O3118" s="11" t="s">
        <v>32</v>
      </c>
      <c r="P3118" s="11" t="s">
        <v>22</v>
      </c>
      <c r="Q3118" s="11" t="s">
        <v>14728</v>
      </c>
      <c r="R3118" s="11" t="s">
        <v>34</v>
      </c>
      <c r="S3118" s="9" t="s">
        <v>14729</v>
      </c>
      <c r="T3118" s="9" t="s">
        <v>14730</v>
      </c>
    </row>
    <row r="3119" customHeight="1" spans="1:20">
      <c r="A3119" s="10">
        <v>45205</v>
      </c>
      <c r="B3119" s="9" t="s">
        <v>14731</v>
      </c>
      <c r="C3119" s="9" t="s">
        <v>6728</v>
      </c>
      <c r="D3119" s="11" t="s">
        <v>22</v>
      </c>
      <c r="E3119" s="9" t="s">
        <v>14732</v>
      </c>
      <c r="F3119" s="9" t="s">
        <v>14733</v>
      </c>
      <c r="G3119" s="11" t="s">
        <v>69</v>
      </c>
      <c r="H3119" s="11" t="s">
        <v>22</v>
      </c>
      <c r="I3119" s="11" t="s">
        <v>277</v>
      </c>
      <c r="J3119" s="11" t="s">
        <v>27</v>
      </c>
      <c r="K3119" s="11" t="s">
        <v>28</v>
      </c>
      <c r="L3119" s="11" t="s">
        <v>43</v>
      </c>
      <c r="M3119" s="9" t="s">
        <v>30</v>
      </c>
      <c r="N3119" s="9" t="s">
        <v>208</v>
      </c>
      <c r="O3119" s="11" t="s">
        <v>32</v>
      </c>
      <c r="P3119" s="11" t="s">
        <v>22</v>
      </c>
      <c r="Q3119" s="11" t="s">
        <v>14734</v>
      </c>
      <c r="R3119" s="11" t="s">
        <v>46</v>
      </c>
      <c r="S3119" s="9" t="s">
        <v>14735</v>
      </c>
      <c r="T3119" s="9" t="s">
        <v>14736</v>
      </c>
    </row>
    <row r="3120" customHeight="1" spans="1:20">
      <c r="A3120" s="10">
        <v>45205</v>
      </c>
      <c r="B3120" s="9" t="s">
        <v>14737</v>
      </c>
      <c r="C3120" s="9" t="s">
        <v>179</v>
      </c>
      <c r="D3120" s="11" t="s">
        <v>22</v>
      </c>
      <c r="E3120" s="9" t="s">
        <v>14738</v>
      </c>
      <c r="F3120" s="9" t="s">
        <v>14739</v>
      </c>
      <c r="G3120" s="11" t="s">
        <v>82</v>
      </c>
      <c r="H3120" s="11" t="s">
        <v>22</v>
      </c>
      <c r="I3120" s="11" t="s">
        <v>63</v>
      </c>
      <c r="J3120" s="11" t="s">
        <v>27</v>
      </c>
      <c r="K3120" s="11" t="s">
        <v>28</v>
      </c>
      <c r="L3120" s="11" t="s">
        <v>43</v>
      </c>
      <c r="M3120" s="9" t="s">
        <v>169</v>
      </c>
      <c r="N3120" s="9" t="s">
        <v>31</v>
      </c>
      <c r="O3120" s="11" t="s">
        <v>32</v>
      </c>
      <c r="P3120" s="11" t="s">
        <v>22</v>
      </c>
      <c r="Q3120" s="11" t="s">
        <v>14740</v>
      </c>
      <c r="R3120" s="11" t="s">
        <v>46</v>
      </c>
      <c r="S3120" s="9" t="s">
        <v>14741</v>
      </c>
      <c r="T3120" s="9" t="s">
        <v>14742</v>
      </c>
    </row>
    <row r="3121" customHeight="1" spans="1:20">
      <c r="A3121" s="10">
        <v>45205</v>
      </c>
      <c r="B3121" s="9" t="s">
        <v>14743</v>
      </c>
      <c r="C3121" s="9" t="s">
        <v>14744</v>
      </c>
      <c r="D3121" s="11" t="s">
        <v>22</v>
      </c>
      <c r="E3121" s="9" t="s">
        <v>14745</v>
      </c>
      <c r="F3121" s="9" t="s">
        <v>14746</v>
      </c>
      <c r="G3121" s="11" t="s">
        <v>25</v>
      </c>
      <c r="H3121" s="11" t="s">
        <v>110</v>
      </c>
      <c r="I3121" s="11" t="s">
        <v>97</v>
      </c>
      <c r="J3121" s="11" t="s">
        <v>27</v>
      </c>
      <c r="K3121" s="11" t="s">
        <v>28</v>
      </c>
      <c r="L3121" s="11" t="s">
        <v>43</v>
      </c>
      <c r="M3121" s="9" t="s">
        <v>44</v>
      </c>
      <c r="N3121" s="9" t="s">
        <v>743</v>
      </c>
      <c r="O3121" s="11" t="s">
        <v>32</v>
      </c>
      <c r="P3121" s="11" t="s">
        <v>22</v>
      </c>
      <c r="Q3121" s="11" t="s">
        <v>14747</v>
      </c>
      <c r="R3121" s="11" t="s">
        <v>46</v>
      </c>
      <c r="S3121" s="9" t="s">
        <v>14748</v>
      </c>
      <c r="T3121" s="9" t="s">
        <v>22</v>
      </c>
    </row>
    <row r="3122" customHeight="1" spans="1:20">
      <c r="A3122" s="10">
        <v>45205</v>
      </c>
      <c r="B3122" s="9" t="s">
        <v>14749</v>
      </c>
      <c r="C3122" s="9" t="s">
        <v>14750</v>
      </c>
      <c r="D3122" s="11" t="s">
        <v>22</v>
      </c>
      <c r="E3122" s="9" t="s">
        <v>14751</v>
      </c>
      <c r="F3122" s="9" t="s">
        <v>14752</v>
      </c>
      <c r="G3122" s="11" t="s">
        <v>336</v>
      </c>
      <c r="H3122" s="11" t="s">
        <v>110</v>
      </c>
      <c r="I3122" s="11" t="s">
        <v>207</v>
      </c>
      <c r="J3122" s="11" t="s">
        <v>27</v>
      </c>
      <c r="K3122" s="11" t="s">
        <v>28</v>
      </c>
      <c r="L3122" s="11" t="s">
        <v>43</v>
      </c>
      <c r="M3122" s="9" t="s">
        <v>44</v>
      </c>
      <c r="N3122" s="9" t="s">
        <v>743</v>
      </c>
      <c r="O3122" s="11" t="s">
        <v>32</v>
      </c>
      <c r="P3122" s="11" t="s">
        <v>22</v>
      </c>
      <c r="Q3122" s="11" t="s">
        <v>14753</v>
      </c>
      <c r="R3122" s="11" t="s">
        <v>46</v>
      </c>
      <c r="S3122" s="9" t="s">
        <v>14754</v>
      </c>
      <c r="T3122" s="9" t="s">
        <v>22</v>
      </c>
    </row>
    <row r="3123" customHeight="1" spans="1:20">
      <c r="A3123" s="10">
        <v>45205</v>
      </c>
      <c r="B3123" s="9" t="s">
        <v>14755</v>
      </c>
      <c r="C3123" s="9" t="s">
        <v>7103</v>
      </c>
      <c r="D3123" s="11" t="s">
        <v>22</v>
      </c>
      <c r="E3123" s="9" t="s">
        <v>14756</v>
      </c>
      <c r="F3123" s="9" t="s">
        <v>14757</v>
      </c>
      <c r="G3123" s="11" t="s">
        <v>41</v>
      </c>
      <c r="H3123" s="11" t="s">
        <v>110</v>
      </c>
      <c r="I3123" s="11" t="s">
        <v>293</v>
      </c>
      <c r="J3123" s="11" t="s">
        <v>27</v>
      </c>
      <c r="K3123" s="11" t="s">
        <v>28</v>
      </c>
      <c r="L3123" s="11" t="s">
        <v>43</v>
      </c>
      <c r="M3123" s="9" t="s">
        <v>30</v>
      </c>
      <c r="N3123" s="9" t="s">
        <v>743</v>
      </c>
      <c r="O3123" s="11" t="s">
        <v>32</v>
      </c>
      <c r="P3123" s="11" t="s">
        <v>22</v>
      </c>
      <c r="Q3123" s="11" t="s">
        <v>14758</v>
      </c>
      <c r="R3123" s="11" t="s">
        <v>46</v>
      </c>
      <c r="S3123" s="9" t="s">
        <v>14759</v>
      </c>
      <c r="T3123" s="9" t="s">
        <v>14760</v>
      </c>
    </row>
    <row r="3124" customHeight="1" spans="1:20">
      <c r="A3124" s="10">
        <v>45205</v>
      </c>
      <c r="B3124" s="9" t="s">
        <v>14761</v>
      </c>
      <c r="C3124" s="9" t="s">
        <v>9674</v>
      </c>
      <c r="D3124" s="11" t="s">
        <v>22</v>
      </c>
      <c r="E3124" s="9" t="s">
        <v>14762</v>
      </c>
      <c r="F3124" s="9" t="s">
        <v>14763</v>
      </c>
      <c r="G3124" s="11" t="s">
        <v>82</v>
      </c>
      <c r="H3124" s="11" t="s">
        <v>22</v>
      </c>
      <c r="I3124" s="11" t="s">
        <v>270</v>
      </c>
      <c r="J3124" s="11" t="s">
        <v>27</v>
      </c>
      <c r="K3124" s="11" t="s">
        <v>28</v>
      </c>
      <c r="L3124" s="11" t="s">
        <v>43</v>
      </c>
      <c r="M3124" s="9" t="s">
        <v>169</v>
      </c>
      <c r="N3124" s="9" t="s">
        <v>208</v>
      </c>
      <c r="O3124" s="11" t="s">
        <v>32</v>
      </c>
      <c r="P3124" s="11" t="s">
        <v>22</v>
      </c>
      <c r="Q3124" s="11" t="s">
        <v>14764</v>
      </c>
      <c r="R3124" s="11" t="s">
        <v>46</v>
      </c>
      <c r="S3124" s="9" t="s">
        <v>14765</v>
      </c>
      <c r="T3124" s="9" t="s">
        <v>14766</v>
      </c>
    </row>
    <row r="3125" customHeight="1" spans="1:20">
      <c r="A3125" s="10">
        <v>45205</v>
      </c>
      <c r="B3125" s="9" t="s">
        <v>14767</v>
      </c>
      <c r="C3125" s="9" t="s">
        <v>6660</v>
      </c>
      <c r="D3125" s="11" t="s">
        <v>22</v>
      </c>
      <c r="E3125" s="9" t="s">
        <v>14768</v>
      </c>
      <c r="F3125" s="9" t="s">
        <v>14769</v>
      </c>
      <c r="G3125" s="11" t="s">
        <v>336</v>
      </c>
      <c r="H3125" s="11" t="s">
        <v>22</v>
      </c>
      <c r="I3125" s="11" t="s">
        <v>293</v>
      </c>
      <c r="J3125" s="11" t="s">
        <v>27</v>
      </c>
      <c r="K3125" s="11" t="s">
        <v>28</v>
      </c>
      <c r="L3125" s="11" t="s">
        <v>43</v>
      </c>
      <c r="M3125" s="9" t="s">
        <v>30</v>
      </c>
      <c r="N3125" s="9" t="s">
        <v>31</v>
      </c>
      <c r="O3125" s="11" t="s">
        <v>32</v>
      </c>
      <c r="P3125" s="11" t="s">
        <v>22</v>
      </c>
      <c r="Q3125" s="11" t="s">
        <v>14770</v>
      </c>
      <c r="R3125" s="11" t="s">
        <v>46</v>
      </c>
      <c r="S3125" s="9" t="s">
        <v>14771</v>
      </c>
      <c r="T3125" s="9" t="s">
        <v>22</v>
      </c>
    </row>
    <row r="3126" customHeight="1" spans="1:20">
      <c r="A3126" s="10">
        <v>45205</v>
      </c>
      <c r="B3126" s="9" t="s">
        <v>14772</v>
      </c>
      <c r="C3126" s="9" t="s">
        <v>6660</v>
      </c>
      <c r="D3126" s="11" t="s">
        <v>22</v>
      </c>
      <c r="E3126" s="9" t="s">
        <v>14773</v>
      </c>
      <c r="F3126" s="9" t="s">
        <v>14774</v>
      </c>
      <c r="G3126" s="11" t="s">
        <v>53</v>
      </c>
      <c r="H3126" s="11" t="s">
        <v>148</v>
      </c>
      <c r="I3126" s="11" t="s">
        <v>277</v>
      </c>
      <c r="J3126" s="11" t="s">
        <v>27</v>
      </c>
      <c r="K3126" s="11" t="s">
        <v>28</v>
      </c>
      <c r="L3126" s="11" t="s">
        <v>43</v>
      </c>
      <c r="M3126" s="9" t="s">
        <v>30</v>
      </c>
      <c r="N3126" s="9" t="s">
        <v>31</v>
      </c>
      <c r="O3126" s="11" t="s">
        <v>32</v>
      </c>
      <c r="P3126" s="11" t="s">
        <v>22</v>
      </c>
      <c r="Q3126" s="11" t="s">
        <v>14775</v>
      </c>
      <c r="R3126" s="11" t="s">
        <v>46</v>
      </c>
      <c r="S3126" s="9" t="s">
        <v>14776</v>
      </c>
      <c r="T3126" s="9" t="s">
        <v>14777</v>
      </c>
    </row>
    <row r="3127" customHeight="1" spans="1:20">
      <c r="A3127" s="10">
        <v>45205</v>
      </c>
      <c r="B3127" s="9" t="s">
        <v>14778</v>
      </c>
      <c r="C3127" s="9" t="s">
        <v>9326</v>
      </c>
      <c r="D3127" s="11" t="s">
        <v>22</v>
      </c>
      <c r="E3127" s="9" t="s">
        <v>14779</v>
      </c>
      <c r="F3127" s="9" t="s">
        <v>14780</v>
      </c>
      <c r="G3127" s="11" t="s">
        <v>25</v>
      </c>
      <c r="H3127" s="11" t="s">
        <v>137</v>
      </c>
      <c r="I3127" s="11" t="s">
        <v>117</v>
      </c>
      <c r="J3127" s="11" t="s">
        <v>27</v>
      </c>
      <c r="K3127" s="11" t="s">
        <v>28</v>
      </c>
      <c r="L3127" s="11" t="s">
        <v>43</v>
      </c>
      <c r="M3127" s="9" t="s">
        <v>44</v>
      </c>
      <c r="N3127" s="9" t="s">
        <v>31</v>
      </c>
      <c r="O3127" s="11" t="s">
        <v>32</v>
      </c>
      <c r="P3127" s="11" t="s">
        <v>22</v>
      </c>
      <c r="Q3127" s="11" t="s">
        <v>14781</v>
      </c>
      <c r="R3127" s="11" t="s">
        <v>46</v>
      </c>
      <c r="S3127" s="9" t="s">
        <v>14782</v>
      </c>
      <c r="T3127" s="9" t="s">
        <v>14777</v>
      </c>
    </row>
    <row r="3128" customHeight="1" spans="1:20">
      <c r="A3128" s="10">
        <v>45205</v>
      </c>
      <c r="B3128" s="9" t="s">
        <v>14783</v>
      </c>
      <c r="C3128" s="9" t="s">
        <v>646</v>
      </c>
      <c r="D3128" s="11" t="s">
        <v>22</v>
      </c>
      <c r="E3128" s="9" t="s">
        <v>14784</v>
      </c>
      <c r="F3128" s="9" t="s">
        <v>14785</v>
      </c>
      <c r="G3128" s="11" t="s">
        <v>82</v>
      </c>
      <c r="H3128" s="11" t="s">
        <v>22</v>
      </c>
      <c r="I3128" s="11" t="s">
        <v>315</v>
      </c>
      <c r="J3128" s="11" t="s">
        <v>27</v>
      </c>
      <c r="K3128" s="11" t="s">
        <v>28</v>
      </c>
      <c r="L3128" s="11" t="s">
        <v>43</v>
      </c>
      <c r="M3128" s="9" t="s">
        <v>44</v>
      </c>
      <c r="N3128" s="9" t="s">
        <v>31</v>
      </c>
      <c r="O3128" s="11" t="s">
        <v>32</v>
      </c>
      <c r="P3128" s="11" t="s">
        <v>22</v>
      </c>
      <c r="Q3128" s="11" t="s">
        <v>14786</v>
      </c>
      <c r="R3128" s="11" t="s">
        <v>46</v>
      </c>
      <c r="S3128" s="9" t="s">
        <v>14787</v>
      </c>
      <c r="T3128" s="9" t="s">
        <v>14788</v>
      </c>
    </row>
    <row r="3129" customHeight="1" spans="1:20">
      <c r="A3129" s="10">
        <v>45205</v>
      </c>
      <c r="B3129" s="9" t="s">
        <v>14789</v>
      </c>
      <c r="C3129" s="9" t="s">
        <v>6660</v>
      </c>
      <c r="D3129" s="11" t="s">
        <v>22</v>
      </c>
      <c r="E3129" s="9" t="s">
        <v>14790</v>
      </c>
      <c r="F3129" s="9" t="s">
        <v>14791</v>
      </c>
      <c r="G3129" s="11" t="s">
        <v>41</v>
      </c>
      <c r="H3129" s="11" t="s">
        <v>22</v>
      </c>
      <c r="I3129" s="11" t="s">
        <v>277</v>
      </c>
      <c r="J3129" s="11" t="s">
        <v>27</v>
      </c>
      <c r="K3129" s="11" t="s">
        <v>28</v>
      </c>
      <c r="L3129" s="11" t="s">
        <v>43</v>
      </c>
      <c r="M3129" s="9" t="s">
        <v>30</v>
      </c>
      <c r="N3129" s="9" t="s">
        <v>31</v>
      </c>
      <c r="O3129" s="11" t="s">
        <v>32</v>
      </c>
      <c r="P3129" s="11" t="s">
        <v>22</v>
      </c>
      <c r="Q3129" s="11" t="s">
        <v>14792</v>
      </c>
      <c r="R3129" s="11" t="s">
        <v>46</v>
      </c>
      <c r="S3129" s="9" t="s">
        <v>14793</v>
      </c>
      <c r="T3129" s="9" t="s">
        <v>14794</v>
      </c>
    </row>
    <row r="3130" customHeight="1" spans="1:20">
      <c r="A3130" s="10">
        <v>45205</v>
      </c>
      <c r="B3130" s="9" t="s">
        <v>14795</v>
      </c>
      <c r="C3130" s="9" t="s">
        <v>6204</v>
      </c>
      <c r="D3130" s="11" t="s">
        <v>22</v>
      </c>
      <c r="E3130" s="9" t="s">
        <v>14796</v>
      </c>
      <c r="F3130" s="9" t="s">
        <v>14797</v>
      </c>
      <c r="G3130" s="11" t="s">
        <v>82</v>
      </c>
      <c r="H3130" s="11" t="s">
        <v>22</v>
      </c>
      <c r="I3130" s="11" t="s">
        <v>54</v>
      </c>
      <c r="J3130" s="11" t="s">
        <v>27</v>
      </c>
      <c r="K3130" s="11" t="s">
        <v>28</v>
      </c>
      <c r="L3130" s="11" t="s">
        <v>43</v>
      </c>
      <c r="M3130" s="9" t="s">
        <v>30</v>
      </c>
      <c r="N3130" s="9" t="s">
        <v>31</v>
      </c>
      <c r="O3130" s="11" t="s">
        <v>32</v>
      </c>
      <c r="P3130" s="11" t="s">
        <v>6207</v>
      </c>
      <c r="Q3130" s="11" t="s">
        <v>14798</v>
      </c>
      <c r="R3130" s="11" t="s">
        <v>46</v>
      </c>
      <c r="S3130" s="9" t="s">
        <v>14799</v>
      </c>
      <c r="T3130" s="9" t="s">
        <v>14800</v>
      </c>
    </row>
    <row r="3131" customHeight="1" spans="1:20">
      <c r="A3131" s="10">
        <v>45205</v>
      </c>
      <c r="B3131" s="9" t="s">
        <v>14801</v>
      </c>
      <c r="C3131" s="9" t="s">
        <v>9304</v>
      </c>
      <c r="D3131" s="11" t="s">
        <v>22</v>
      </c>
      <c r="E3131" s="9" t="s">
        <v>14802</v>
      </c>
      <c r="F3131" s="9" t="s">
        <v>14803</v>
      </c>
      <c r="G3131" s="11" t="s">
        <v>82</v>
      </c>
      <c r="H3131" s="11" t="s">
        <v>22</v>
      </c>
      <c r="I3131" s="11" t="s">
        <v>26</v>
      </c>
      <c r="J3131" s="11" t="s">
        <v>27</v>
      </c>
      <c r="K3131" s="11" t="s">
        <v>28</v>
      </c>
      <c r="L3131" s="11" t="s">
        <v>29</v>
      </c>
      <c r="M3131" s="9" t="s">
        <v>30</v>
      </c>
      <c r="N3131" s="9" t="s">
        <v>31</v>
      </c>
      <c r="O3131" s="11" t="s">
        <v>32</v>
      </c>
      <c r="P3131" s="11" t="s">
        <v>6207</v>
      </c>
      <c r="Q3131" s="11" t="s">
        <v>14804</v>
      </c>
      <c r="R3131" s="11" t="s">
        <v>34</v>
      </c>
      <c r="S3131" s="9" t="s">
        <v>14805</v>
      </c>
      <c r="T3131" s="9" t="s">
        <v>14806</v>
      </c>
    </row>
    <row r="3132" customHeight="1" spans="1:20">
      <c r="A3132" s="10">
        <v>45206</v>
      </c>
      <c r="B3132" s="9" t="s">
        <v>14807</v>
      </c>
      <c r="C3132" s="9" t="s">
        <v>5512</v>
      </c>
      <c r="D3132" s="11" t="s">
        <v>22</v>
      </c>
      <c r="E3132" s="9" t="s">
        <v>14808</v>
      </c>
      <c r="F3132" s="9" t="s">
        <v>14809</v>
      </c>
      <c r="G3132" s="11" t="s">
        <v>53</v>
      </c>
      <c r="H3132" s="11" t="s">
        <v>22</v>
      </c>
      <c r="I3132" s="11" t="s">
        <v>786</v>
      </c>
      <c r="J3132" s="11" t="s">
        <v>27</v>
      </c>
      <c r="K3132" s="11" t="s">
        <v>28</v>
      </c>
      <c r="L3132" s="11" t="s">
        <v>43</v>
      </c>
      <c r="M3132" s="9" t="s">
        <v>44</v>
      </c>
      <c r="N3132" s="9" t="s">
        <v>5516</v>
      </c>
      <c r="O3132" s="11" t="s">
        <v>32</v>
      </c>
      <c r="P3132" s="11" t="s">
        <v>22</v>
      </c>
      <c r="Q3132" s="11" t="s">
        <v>14810</v>
      </c>
      <c r="R3132" s="11" t="s">
        <v>5515</v>
      </c>
      <c r="S3132" s="9" t="s">
        <v>14811</v>
      </c>
      <c r="T3132" s="9" t="s">
        <v>22</v>
      </c>
    </row>
    <row r="3133" customHeight="1" spans="1:20">
      <c r="A3133" s="10">
        <v>45206</v>
      </c>
      <c r="B3133" s="9" t="s">
        <v>14812</v>
      </c>
      <c r="C3133" s="9" t="s">
        <v>1023</v>
      </c>
      <c r="D3133" s="11" t="s">
        <v>22</v>
      </c>
      <c r="E3133" s="9" t="s">
        <v>14813</v>
      </c>
      <c r="F3133" s="9" t="s">
        <v>14814</v>
      </c>
      <c r="G3133" s="11" t="s">
        <v>41</v>
      </c>
      <c r="H3133" s="11" t="s">
        <v>22</v>
      </c>
      <c r="I3133" s="11" t="s">
        <v>207</v>
      </c>
      <c r="J3133" s="11" t="s">
        <v>27</v>
      </c>
      <c r="K3133" s="11" t="s">
        <v>28</v>
      </c>
      <c r="L3133" s="11" t="s">
        <v>43</v>
      </c>
      <c r="M3133" s="9" t="s">
        <v>44</v>
      </c>
      <c r="N3133" s="9" t="s">
        <v>31</v>
      </c>
      <c r="O3133" s="11" t="s">
        <v>32</v>
      </c>
      <c r="P3133" s="11" t="s">
        <v>22</v>
      </c>
      <c r="Q3133" s="11" t="s">
        <v>14815</v>
      </c>
      <c r="R3133" s="11" t="s">
        <v>46</v>
      </c>
      <c r="S3133" s="9" t="s">
        <v>14816</v>
      </c>
      <c r="T3133" s="9" t="s">
        <v>14817</v>
      </c>
    </row>
    <row r="3134" customHeight="1" spans="1:20">
      <c r="A3134" s="10">
        <v>45206</v>
      </c>
      <c r="B3134" s="9" t="s">
        <v>14818</v>
      </c>
      <c r="C3134" s="9" t="s">
        <v>381</v>
      </c>
      <c r="D3134" s="11" t="s">
        <v>22</v>
      </c>
      <c r="E3134" s="9" t="s">
        <v>14819</v>
      </c>
      <c r="F3134" s="9" t="s">
        <v>14820</v>
      </c>
      <c r="G3134" s="11" t="s">
        <v>336</v>
      </c>
      <c r="H3134" s="11" t="s">
        <v>96</v>
      </c>
      <c r="I3134" s="11" t="s">
        <v>149</v>
      </c>
      <c r="J3134" s="11" t="s">
        <v>27</v>
      </c>
      <c r="K3134" s="11" t="s">
        <v>28</v>
      </c>
      <c r="L3134" s="11" t="s">
        <v>43</v>
      </c>
      <c r="M3134" s="9" t="s">
        <v>30</v>
      </c>
      <c r="N3134" s="9" t="s">
        <v>31</v>
      </c>
      <c r="O3134" s="11" t="s">
        <v>32</v>
      </c>
      <c r="P3134" s="11" t="s">
        <v>22</v>
      </c>
      <c r="Q3134" s="11" t="s">
        <v>14821</v>
      </c>
      <c r="R3134" s="11" t="s">
        <v>46</v>
      </c>
      <c r="S3134" s="9" t="s">
        <v>14822</v>
      </c>
      <c r="T3134" s="9" t="s">
        <v>14823</v>
      </c>
    </row>
    <row r="3135" customHeight="1" spans="1:20">
      <c r="A3135" s="10">
        <v>45206</v>
      </c>
      <c r="B3135" s="9" t="s">
        <v>14824</v>
      </c>
      <c r="C3135" s="9" t="s">
        <v>817</v>
      </c>
      <c r="D3135" s="11" t="s">
        <v>22</v>
      </c>
      <c r="E3135" s="9" t="s">
        <v>14825</v>
      </c>
      <c r="F3135" s="9" t="s">
        <v>14826</v>
      </c>
      <c r="G3135" s="11" t="s">
        <v>69</v>
      </c>
      <c r="H3135" s="11" t="s">
        <v>22</v>
      </c>
      <c r="I3135" s="11" t="s">
        <v>155</v>
      </c>
      <c r="J3135" s="11" t="s">
        <v>27</v>
      </c>
      <c r="K3135" s="11" t="s">
        <v>28</v>
      </c>
      <c r="L3135" s="11" t="s">
        <v>43</v>
      </c>
      <c r="M3135" s="9" t="s">
        <v>44</v>
      </c>
      <c r="N3135" s="9" t="s">
        <v>31</v>
      </c>
      <c r="O3135" s="11" t="s">
        <v>32</v>
      </c>
      <c r="P3135" s="11" t="s">
        <v>22</v>
      </c>
      <c r="Q3135" s="11" t="s">
        <v>14827</v>
      </c>
      <c r="R3135" s="11" t="s">
        <v>46</v>
      </c>
      <c r="S3135" s="9" t="s">
        <v>14828</v>
      </c>
      <c r="T3135" s="9" t="s">
        <v>14829</v>
      </c>
    </row>
    <row r="3136" customHeight="1" spans="1:20">
      <c r="A3136" s="10">
        <v>45206</v>
      </c>
      <c r="B3136" s="9" t="s">
        <v>14830</v>
      </c>
      <c r="C3136" s="9" t="s">
        <v>783</v>
      </c>
      <c r="D3136" s="11" t="s">
        <v>22</v>
      </c>
      <c r="E3136" s="9" t="s">
        <v>14831</v>
      </c>
      <c r="F3136" s="9" t="s">
        <v>14832</v>
      </c>
      <c r="G3136" s="11" t="s">
        <v>82</v>
      </c>
      <c r="H3136" s="11" t="s">
        <v>110</v>
      </c>
      <c r="I3136" s="11" t="s">
        <v>277</v>
      </c>
      <c r="J3136" s="11" t="s">
        <v>27</v>
      </c>
      <c r="K3136" s="11" t="s">
        <v>28</v>
      </c>
      <c r="L3136" s="11" t="s">
        <v>43</v>
      </c>
      <c r="M3136" s="9" t="s">
        <v>169</v>
      </c>
      <c r="N3136" s="9" t="s">
        <v>743</v>
      </c>
      <c r="O3136" s="11" t="s">
        <v>32</v>
      </c>
      <c r="P3136" s="11" t="s">
        <v>22</v>
      </c>
      <c r="Q3136" s="11" t="s">
        <v>14833</v>
      </c>
      <c r="R3136" s="11" t="s">
        <v>46</v>
      </c>
      <c r="S3136" s="9" t="s">
        <v>14834</v>
      </c>
      <c r="T3136" s="9" t="s">
        <v>14835</v>
      </c>
    </row>
    <row r="3137" customHeight="1" spans="1:20">
      <c r="A3137" s="10">
        <v>45206</v>
      </c>
      <c r="B3137" s="9" t="s">
        <v>14836</v>
      </c>
      <c r="C3137" s="9" t="s">
        <v>783</v>
      </c>
      <c r="D3137" s="11" t="s">
        <v>22</v>
      </c>
      <c r="E3137" s="9" t="s">
        <v>14837</v>
      </c>
      <c r="F3137" s="9" t="s">
        <v>14838</v>
      </c>
      <c r="G3137" s="11" t="s">
        <v>82</v>
      </c>
      <c r="H3137" s="11" t="s">
        <v>22</v>
      </c>
      <c r="I3137" s="11" t="s">
        <v>511</v>
      </c>
      <c r="J3137" s="11" t="s">
        <v>27</v>
      </c>
      <c r="K3137" s="11" t="s">
        <v>28</v>
      </c>
      <c r="L3137" s="11" t="s">
        <v>43</v>
      </c>
      <c r="M3137" s="9" t="s">
        <v>169</v>
      </c>
      <c r="N3137" s="9" t="s">
        <v>743</v>
      </c>
      <c r="O3137" s="11" t="s">
        <v>32</v>
      </c>
      <c r="P3137" s="11" t="s">
        <v>22</v>
      </c>
      <c r="Q3137" s="11" t="s">
        <v>14839</v>
      </c>
      <c r="R3137" s="11" t="s">
        <v>46</v>
      </c>
      <c r="S3137" s="9" t="s">
        <v>14840</v>
      </c>
      <c r="T3137" s="9" t="s">
        <v>14841</v>
      </c>
    </row>
    <row r="3138" customHeight="1" spans="1:20">
      <c r="A3138" s="10">
        <v>45206</v>
      </c>
      <c r="B3138" s="9" t="s">
        <v>14842</v>
      </c>
      <c r="C3138" s="9" t="s">
        <v>817</v>
      </c>
      <c r="D3138" s="11" t="s">
        <v>22</v>
      </c>
      <c r="E3138" s="9" t="s">
        <v>14843</v>
      </c>
      <c r="F3138" s="9" t="s">
        <v>14844</v>
      </c>
      <c r="G3138" s="11" t="s">
        <v>69</v>
      </c>
      <c r="H3138" s="11" t="s">
        <v>22</v>
      </c>
      <c r="I3138" s="11" t="s">
        <v>207</v>
      </c>
      <c r="J3138" s="11" t="s">
        <v>27</v>
      </c>
      <c r="K3138" s="11" t="s">
        <v>28</v>
      </c>
      <c r="L3138" s="11" t="s">
        <v>43</v>
      </c>
      <c r="M3138" s="9" t="s">
        <v>44</v>
      </c>
      <c r="N3138" s="9" t="s">
        <v>31</v>
      </c>
      <c r="O3138" s="11" t="s">
        <v>32</v>
      </c>
      <c r="P3138" s="11" t="s">
        <v>22</v>
      </c>
      <c r="Q3138" s="11" t="s">
        <v>14845</v>
      </c>
      <c r="R3138" s="11" t="s">
        <v>46</v>
      </c>
      <c r="S3138" s="9" t="s">
        <v>14846</v>
      </c>
      <c r="T3138" s="9" t="s">
        <v>14847</v>
      </c>
    </row>
    <row r="3139" customHeight="1" spans="1:20">
      <c r="A3139" s="10">
        <v>45206</v>
      </c>
      <c r="B3139" s="9" t="s">
        <v>14848</v>
      </c>
      <c r="C3139" s="9" t="s">
        <v>1475</v>
      </c>
      <c r="D3139" s="11" t="s">
        <v>22</v>
      </c>
      <c r="E3139" s="9" t="s">
        <v>13452</v>
      </c>
      <c r="F3139" s="9" t="s">
        <v>13453</v>
      </c>
      <c r="G3139" s="11" t="s">
        <v>69</v>
      </c>
      <c r="H3139" s="11" t="s">
        <v>22</v>
      </c>
      <c r="I3139" s="11" t="s">
        <v>277</v>
      </c>
      <c r="J3139" s="11" t="s">
        <v>27</v>
      </c>
      <c r="K3139" s="11" t="s">
        <v>76</v>
      </c>
      <c r="L3139" s="11" t="s">
        <v>43</v>
      </c>
      <c r="M3139" s="9" t="s">
        <v>30</v>
      </c>
      <c r="N3139" s="9" t="s">
        <v>31</v>
      </c>
      <c r="O3139" s="11" t="s">
        <v>32</v>
      </c>
      <c r="P3139" s="11" t="s">
        <v>22</v>
      </c>
      <c r="Q3139" s="11" t="s">
        <v>14849</v>
      </c>
      <c r="R3139" s="11" t="s">
        <v>46</v>
      </c>
      <c r="S3139" s="9" t="s">
        <v>14850</v>
      </c>
      <c r="T3139" s="9" t="s">
        <v>14851</v>
      </c>
    </row>
    <row r="3140" customHeight="1" spans="1:20">
      <c r="A3140" s="10">
        <v>45206</v>
      </c>
      <c r="B3140" s="9" t="s">
        <v>14852</v>
      </c>
      <c r="C3140" s="9" t="s">
        <v>179</v>
      </c>
      <c r="D3140" s="11" t="s">
        <v>22</v>
      </c>
      <c r="E3140" s="9" t="s">
        <v>14853</v>
      </c>
      <c r="F3140" s="9" t="s">
        <v>14854</v>
      </c>
      <c r="G3140" s="11" t="s">
        <v>82</v>
      </c>
      <c r="H3140" s="11" t="s">
        <v>96</v>
      </c>
      <c r="I3140" s="11" t="s">
        <v>155</v>
      </c>
      <c r="J3140" s="11" t="s">
        <v>27</v>
      </c>
      <c r="K3140" s="11" t="s">
        <v>28</v>
      </c>
      <c r="L3140" s="11" t="s">
        <v>43</v>
      </c>
      <c r="M3140" s="9" t="s">
        <v>30</v>
      </c>
      <c r="N3140" s="9" t="s">
        <v>31</v>
      </c>
      <c r="O3140" s="11" t="s">
        <v>32</v>
      </c>
      <c r="P3140" s="11" t="s">
        <v>22</v>
      </c>
      <c r="Q3140" s="11" t="s">
        <v>14855</v>
      </c>
      <c r="R3140" s="11" t="s">
        <v>46</v>
      </c>
      <c r="S3140" s="9" t="s">
        <v>14856</v>
      </c>
      <c r="T3140" s="9" t="s">
        <v>14857</v>
      </c>
    </row>
    <row r="3141" customHeight="1" spans="1:20">
      <c r="A3141" s="10">
        <v>45206</v>
      </c>
      <c r="B3141" s="9" t="s">
        <v>14858</v>
      </c>
      <c r="C3141" s="9" t="s">
        <v>6728</v>
      </c>
      <c r="D3141" s="11" t="s">
        <v>22</v>
      </c>
      <c r="E3141" s="9" t="s">
        <v>14859</v>
      </c>
      <c r="F3141" s="9" t="s">
        <v>14860</v>
      </c>
      <c r="G3141" s="11" t="s">
        <v>41</v>
      </c>
      <c r="H3141" s="11" t="s">
        <v>22</v>
      </c>
      <c r="I3141" s="11" t="s">
        <v>412</v>
      </c>
      <c r="J3141" s="11" t="s">
        <v>27</v>
      </c>
      <c r="K3141" s="11" t="s">
        <v>28</v>
      </c>
      <c r="L3141" s="11" t="s">
        <v>43</v>
      </c>
      <c r="M3141" s="9" t="s">
        <v>30</v>
      </c>
      <c r="N3141" s="9" t="s">
        <v>208</v>
      </c>
      <c r="O3141" s="11" t="s">
        <v>32</v>
      </c>
      <c r="P3141" s="11" t="s">
        <v>22</v>
      </c>
      <c r="Q3141" s="11" t="s">
        <v>14861</v>
      </c>
      <c r="R3141" s="11" t="s">
        <v>46</v>
      </c>
      <c r="S3141" s="9" t="s">
        <v>14862</v>
      </c>
      <c r="T3141" s="9" t="s">
        <v>14863</v>
      </c>
    </row>
    <row r="3142" customHeight="1" spans="1:20">
      <c r="A3142" s="10">
        <v>45206</v>
      </c>
      <c r="B3142" s="9" t="s">
        <v>14864</v>
      </c>
      <c r="C3142" s="9" t="s">
        <v>7660</v>
      </c>
      <c r="D3142" s="11" t="s">
        <v>22</v>
      </c>
      <c r="E3142" s="9" t="s">
        <v>2069</v>
      </c>
      <c r="F3142" s="9" t="s">
        <v>2070</v>
      </c>
      <c r="G3142" s="11" t="s">
        <v>62</v>
      </c>
      <c r="H3142" s="11" t="s">
        <v>22</v>
      </c>
      <c r="I3142" s="11" t="s">
        <v>732</v>
      </c>
      <c r="J3142" s="11" t="s">
        <v>27</v>
      </c>
      <c r="K3142" s="11" t="s">
        <v>28</v>
      </c>
      <c r="L3142" s="11" t="s">
        <v>43</v>
      </c>
      <c r="M3142" s="9" t="s">
        <v>44</v>
      </c>
      <c r="N3142" s="9" t="s">
        <v>208</v>
      </c>
      <c r="O3142" s="11" t="s">
        <v>32</v>
      </c>
      <c r="P3142" s="11" t="s">
        <v>22</v>
      </c>
      <c r="Q3142" s="11" t="s">
        <v>14865</v>
      </c>
      <c r="R3142" s="11" t="s">
        <v>46</v>
      </c>
      <c r="S3142" s="9" t="s">
        <v>14866</v>
      </c>
      <c r="T3142" s="9" t="s">
        <v>22</v>
      </c>
    </row>
    <row r="3143" customHeight="1" spans="1:20">
      <c r="A3143" s="10">
        <v>45206</v>
      </c>
      <c r="B3143" s="9" t="s">
        <v>14867</v>
      </c>
      <c r="C3143" s="9" t="s">
        <v>7660</v>
      </c>
      <c r="D3143" s="11" t="s">
        <v>22</v>
      </c>
      <c r="E3143" s="9" t="s">
        <v>14868</v>
      </c>
      <c r="F3143" s="9" t="s">
        <v>1517</v>
      </c>
      <c r="G3143" s="11" t="s">
        <v>194</v>
      </c>
      <c r="H3143" s="11" t="s">
        <v>110</v>
      </c>
      <c r="I3143" s="11" t="s">
        <v>277</v>
      </c>
      <c r="J3143" s="11" t="s">
        <v>27</v>
      </c>
      <c r="K3143" s="11" t="s">
        <v>28</v>
      </c>
      <c r="L3143" s="11" t="s">
        <v>43</v>
      </c>
      <c r="M3143" s="9" t="s">
        <v>44</v>
      </c>
      <c r="N3143" s="9" t="s">
        <v>208</v>
      </c>
      <c r="O3143" s="11" t="s">
        <v>32</v>
      </c>
      <c r="P3143" s="11" t="s">
        <v>22</v>
      </c>
      <c r="Q3143" s="11" t="s">
        <v>14869</v>
      </c>
      <c r="R3143" s="11" t="s">
        <v>46</v>
      </c>
      <c r="S3143" s="9" t="s">
        <v>14870</v>
      </c>
      <c r="T3143" s="9" t="s">
        <v>22</v>
      </c>
    </row>
    <row r="3144" customHeight="1" spans="1:20">
      <c r="A3144" s="10">
        <v>45206</v>
      </c>
      <c r="B3144" s="9" t="s">
        <v>14871</v>
      </c>
      <c r="C3144" s="9" t="s">
        <v>7660</v>
      </c>
      <c r="D3144" s="11" t="s">
        <v>22</v>
      </c>
      <c r="E3144" s="9" t="s">
        <v>14872</v>
      </c>
      <c r="F3144" s="9" t="s">
        <v>14873</v>
      </c>
      <c r="G3144" s="11" t="s">
        <v>69</v>
      </c>
      <c r="H3144" s="11" t="s">
        <v>22</v>
      </c>
      <c r="I3144" s="11" t="s">
        <v>448</v>
      </c>
      <c r="J3144" s="11" t="s">
        <v>27</v>
      </c>
      <c r="K3144" s="11" t="s">
        <v>28</v>
      </c>
      <c r="L3144" s="11" t="s">
        <v>43</v>
      </c>
      <c r="M3144" s="9" t="s">
        <v>44</v>
      </c>
      <c r="N3144" s="9" t="s">
        <v>208</v>
      </c>
      <c r="O3144" s="11" t="s">
        <v>32</v>
      </c>
      <c r="P3144" s="11" t="s">
        <v>22</v>
      </c>
      <c r="Q3144" s="11" t="s">
        <v>14874</v>
      </c>
      <c r="R3144" s="11" t="s">
        <v>46</v>
      </c>
      <c r="S3144" s="9" t="s">
        <v>14875</v>
      </c>
      <c r="T3144" s="9" t="s">
        <v>14876</v>
      </c>
    </row>
    <row r="3145" customHeight="1" spans="1:20">
      <c r="A3145" s="10">
        <v>45206</v>
      </c>
      <c r="B3145" s="9" t="s">
        <v>14877</v>
      </c>
      <c r="C3145" s="9" t="s">
        <v>1299</v>
      </c>
      <c r="D3145" s="11" t="s">
        <v>22</v>
      </c>
      <c r="E3145" s="9" t="s">
        <v>14878</v>
      </c>
      <c r="F3145" s="9" t="s">
        <v>14879</v>
      </c>
      <c r="G3145" s="11" t="s">
        <v>41</v>
      </c>
      <c r="H3145" s="11" t="s">
        <v>22</v>
      </c>
      <c r="I3145" s="11" t="s">
        <v>293</v>
      </c>
      <c r="J3145" s="11" t="s">
        <v>27</v>
      </c>
      <c r="K3145" s="11" t="s">
        <v>28</v>
      </c>
      <c r="L3145" s="11" t="s">
        <v>43</v>
      </c>
      <c r="M3145" s="9" t="s">
        <v>44</v>
      </c>
      <c r="N3145" s="9" t="s">
        <v>208</v>
      </c>
      <c r="O3145" s="11" t="s">
        <v>32</v>
      </c>
      <c r="P3145" s="11" t="s">
        <v>22</v>
      </c>
      <c r="Q3145" s="11" t="s">
        <v>14880</v>
      </c>
      <c r="R3145" s="11" t="s">
        <v>56</v>
      </c>
      <c r="S3145" s="9" t="s">
        <v>14881</v>
      </c>
      <c r="T3145" s="9" t="s">
        <v>22</v>
      </c>
    </row>
    <row r="3146" customHeight="1" spans="1:20">
      <c r="A3146" s="10">
        <v>45206</v>
      </c>
      <c r="B3146" s="9" t="s">
        <v>14882</v>
      </c>
      <c r="C3146" s="9" t="s">
        <v>393</v>
      </c>
      <c r="D3146" s="11" t="s">
        <v>22</v>
      </c>
      <c r="E3146" s="9" t="s">
        <v>14883</v>
      </c>
      <c r="F3146" s="9" t="s">
        <v>14884</v>
      </c>
      <c r="G3146" s="11" t="s">
        <v>336</v>
      </c>
      <c r="H3146" s="11" t="s">
        <v>22</v>
      </c>
      <c r="I3146" s="11" t="s">
        <v>26</v>
      </c>
      <c r="J3146" s="11" t="s">
        <v>27</v>
      </c>
      <c r="K3146" s="11" t="s">
        <v>76</v>
      </c>
      <c r="L3146" s="11" t="s">
        <v>29</v>
      </c>
      <c r="M3146" s="9" t="s">
        <v>30</v>
      </c>
      <c r="N3146" s="9" t="s">
        <v>31</v>
      </c>
      <c r="O3146" s="11" t="s">
        <v>32</v>
      </c>
      <c r="P3146" s="11" t="s">
        <v>22</v>
      </c>
      <c r="Q3146" s="11" t="s">
        <v>14885</v>
      </c>
      <c r="R3146" s="11" t="s">
        <v>34</v>
      </c>
      <c r="S3146" s="9" t="s">
        <v>14886</v>
      </c>
      <c r="T3146" s="9" t="s">
        <v>14887</v>
      </c>
    </row>
    <row r="3147" customHeight="1" spans="1:20">
      <c r="A3147" s="10">
        <v>45206</v>
      </c>
      <c r="B3147" s="9" t="s">
        <v>14888</v>
      </c>
      <c r="C3147" s="9" t="s">
        <v>8489</v>
      </c>
      <c r="D3147" s="11" t="s">
        <v>22</v>
      </c>
      <c r="E3147" s="9" t="s">
        <v>14889</v>
      </c>
      <c r="F3147" s="9" t="s">
        <v>14890</v>
      </c>
      <c r="G3147" s="11" t="s">
        <v>82</v>
      </c>
      <c r="H3147" s="11" t="s">
        <v>22</v>
      </c>
      <c r="I3147" s="11" t="s">
        <v>235</v>
      </c>
      <c r="J3147" s="11" t="s">
        <v>27</v>
      </c>
      <c r="K3147" s="11" t="s">
        <v>28</v>
      </c>
      <c r="L3147" s="11" t="s">
        <v>43</v>
      </c>
      <c r="M3147" s="9" t="s">
        <v>30</v>
      </c>
      <c r="N3147" s="9" t="s">
        <v>31</v>
      </c>
      <c r="O3147" s="11" t="s">
        <v>32</v>
      </c>
      <c r="P3147" s="11" t="s">
        <v>22</v>
      </c>
      <c r="Q3147" s="11" t="s">
        <v>14891</v>
      </c>
      <c r="R3147" s="11" t="s">
        <v>46</v>
      </c>
      <c r="S3147" s="9" t="s">
        <v>14892</v>
      </c>
      <c r="T3147" s="9" t="s">
        <v>14893</v>
      </c>
    </row>
    <row r="3148" customHeight="1" spans="1:20">
      <c r="A3148" s="10">
        <v>45206</v>
      </c>
      <c r="B3148" s="9" t="s">
        <v>14894</v>
      </c>
      <c r="C3148" s="9" t="s">
        <v>2911</v>
      </c>
      <c r="D3148" s="11" t="s">
        <v>22</v>
      </c>
      <c r="E3148" s="9" t="s">
        <v>14895</v>
      </c>
      <c r="F3148" s="9" t="s">
        <v>14896</v>
      </c>
      <c r="G3148" s="11" t="s">
        <v>53</v>
      </c>
      <c r="H3148" s="11" t="s">
        <v>110</v>
      </c>
      <c r="I3148" s="11" t="s">
        <v>111</v>
      </c>
      <c r="J3148" s="11" t="s">
        <v>27</v>
      </c>
      <c r="K3148" s="11" t="s">
        <v>28</v>
      </c>
      <c r="L3148" s="11" t="s">
        <v>43</v>
      </c>
      <c r="M3148" s="9" t="s">
        <v>30</v>
      </c>
      <c r="N3148" s="9" t="s">
        <v>31</v>
      </c>
      <c r="O3148" s="11" t="s">
        <v>32</v>
      </c>
      <c r="P3148" s="11" t="s">
        <v>22</v>
      </c>
      <c r="Q3148" s="11" t="s">
        <v>14897</v>
      </c>
      <c r="R3148" s="11" t="s">
        <v>46</v>
      </c>
      <c r="S3148" s="9" t="s">
        <v>14898</v>
      </c>
      <c r="T3148" s="9" t="s">
        <v>14899</v>
      </c>
    </row>
    <row r="3149" customHeight="1" spans="1:20">
      <c r="A3149" s="10">
        <v>45206</v>
      </c>
      <c r="B3149" s="9" t="s">
        <v>14900</v>
      </c>
      <c r="C3149" s="9" t="s">
        <v>9209</v>
      </c>
      <c r="D3149" s="11" t="s">
        <v>22</v>
      </c>
      <c r="E3149" s="9" t="s">
        <v>14901</v>
      </c>
      <c r="F3149" s="9" t="s">
        <v>22</v>
      </c>
      <c r="G3149" s="11" t="s">
        <v>22</v>
      </c>
      <c r="H3149" s="11" t="s">
        <v>22</v>
      </c>
      <c r="I3149" s="11" t="s">
        <v>75</v>
      </c>
      <c r="J3149" s="11" t="s">
        <v>27</v>
      </c>
      <c r="K3149" s="11" t="s">
        <v>28</v>
      </c>
      <c r="L3149" s="11" t="s">
        <v>43</v>
      </c>
      <c r="M3149" s="9" t="s">
        <v>30</v>
      </c>
      <c r="N3149" s="9" t="s">
        <v>31</v>
      </c>
      <c r="O3149" s="11" t="s">
        <v>32</v>
      </c>
      <c r="P3149" s="11" t="s">
        <v>22</v>
      </c>
      <c r="Q3149" s="11" t="s">
        <v>14902</v>
      </c>
      <c r="R3149" s="11" t="s">
        <v>46</v>
      </c>
      <c r="S3149" s="9" t="s">
        <v>14903</v>
      </c>
      <c r="T3149" s="9" t="s">
        <v>14904</v>
      </c>
    </row>
    <row r="3150" customHeight="1" spans="1:20">
      <c r="A3150" s="10">
        <v>45206</v>
      </c>
      <c r="B3150" s="9" t="s">
        <v>14905</v>
      </c>
      <c r="C3150" s="9" t="s">
        <v>646</v>
      </c>
      <c r="D3150" s="11" t="s">
        <v>22</v>
      </c>
      <c r="E3150" s="9" t="s">
        <v>14906</v>
      </c>
      <c r="F3150" s="9" t="s">
        <v>14907</v>
      </c>
      <c r="G3150" s="11" t="s">
        <v>25</v>
      </c>
      <c r="H3150" s="11" t="s">
        <v>22</v>
      </c>
      <c r="I3150" s="11" t="s">
        <v>293</v>
      </c>
      <c r="J3150" s="11" t="s">
        <v>27</v>
      </c>
      <c r="K3150" s="11" t="s">
        <v>28</v>
      </c>
      <c r="L3150" s="11" t="s">
        <v>43</v>
      </c>
      <c r="M3150" s="9" t="s">
        <v>44</v>
      </c>
      <c r="N3150" s="9" t="s">
        <v>31</v>
      </c>
      <c r="O3150" s="11" t="s">
        <v>32</v>
      </c>
      <c r="P3150" s="11" t="s">
        <v>22</v>
      </c>
      <c r="Q3150" s="11" t="s">
        <v>14908</v>
      </c>
      <c r="R3150" s="11" t="s">
        <v>46</v>
      </c>
      <c r="S3150" s="9" t="s">
        <v>14909</v>
      </c>
      <c r="T3150" s="9" t="s">
        <v>22</v>
      </c>
    </row>
    <row r="3151" customHeight="1" spans="1:20">
      <c r="A3151" s="10">
        <v>45206</v>
      </c>
      <c r="B3151" s="9" t="s">
        <v>14910</v>
      </c>
      <c r="C3151" s="9" t="s">
        <v>14911</v>
      </c>
      <c r="D3151" s="11" t="s">
        <v>22</v>
      </c>
      <c r="E3151" s="9" t="s">
        <v>14912</v>
      </c>
      <c r="F3151" s="9" t="s">
        <v>14913</v>
      </c>
      <c r="G3151" s="11" t="s">
        <v>82</v>
      </c>
      <c r="H3151" s="11" t="s">
        <v>22</v>
      </c>
      <c r="I3151" s="11" t="s">
        <v>155</v>
      </c>
      <c r="J3151" s="11" t="s">
        <v>27</v>
      </c>
      <c r="K3151" s="11" t="s">
        <v>28</v>
      </c>
      <c r="L3151" s="11" t="s">
        <v>43</v>
      </c>
      <c r="M3151" s="9" t="s">
        <v>30</v>
      </c>
      <c r="N3151" s="9" t="s">
        <v>31</v>
      </c>
      <c r="O3151" s="11" t="s">
        <v>32</v>
      </c>
      <c r="P3151" s="11" t="s">
        <v>22</v>
      </c>
      <c r="Q3151" s="11" t="s">
        <v>14914</v>
      </c>
      <c r="R3151" s="11" t="s">
        <v>46</v>
      </c>
      <c r="S3151" s="9" t="s">
        <v>14915</v>
      </c>
      <c r="T3151" s="9" t="s">
        <v>22</v>
      </c>
    </row>
    <row r="3152" customHeight="1" spans="1:20">
      <c r="A3152" s="10">
        <v>45206</v>
      </c>
      <c r="B3152" s="9" t="s">
        <v>14916</v>
      </c>
      <c r="C3152" s="9" t="s">
        <v>6918</v>
      </c>
      <c r="D3152" s="11" t="s">
        <v>22</v>
      </c>
      <c r="E3152" s="9" t="s">
        <v>14917</v>
      </c>
      <c r="F3152" s="9" t="s">
        <v>14918</v>
      </c>
      <c r="G3152" s="11" t="s">
        <v>53</v>
      </c>
      <c r="H3152" s="11" t="s">
        <v>22</v>
      </c>
      <c r="I3152" s="11" t="s">
        <v>469</v>
      </c>
      <c r="J3152" s="11" t="s">
        <v>27</v>
      </c>
      <c r="K3152" s="11" t="s">
        <v>28</v>
      </c>
      <c r="L3152" s="11" t="s">
        <v>43</v>
      </c>
      <c r="M3152" s="9" t="s">
        <v>44</v>
      </c>
      <c r="N3152" s="9" t="s">
        <v>743</v>
      </c>
      <c r="O3152" s="11" t="s">
        <v>32</v>
      </c>
      <c r="P3152" s="11" t="s">
        <v>22</v>
      </c>
      <c r="Q3152" s="11" t="s">
        <v>14919</v>
      </c>
      <c r="R3152" s="11" t="s">
        <v>46</v>
      </c>
      <c r="S3152" s="9" t="s">
        <v>14920</v>
      </c>
      <c r="T3152" s="9" t="s">
        <v>14921</v>
      </c>
    </row>
    <row r="3153" customHeight="1" spans="1:20">
      <c r="A3153" s="10">
        <v>45206</v>
      </c>
      <c r="B3153" s="9" t="s">
        <v>14922</v>
      </c>
      <c r="C3153" s="9" t="s">
        <v>6918</v>
      </c>
      <c r="D3153" s="11" t="s">
        <v>22</v>
      </c>
      <c r="E3153" s="9" t="s">
        <v>9830</v>
      </c>
      <c r="F3153" s="9" t="s">
        <v>9831</v>
      </c>
      <c r="G3153" s="11" t="s">
        <v>41</v>
      </c>
      <c r="H3153" s="11" t="s">
        <v>22</v>
      </c>
      <c r="I3153" s="11" t="s">
        <v>4970</v>
      </c>
      <c r="J3153" s="11" t="s">
        <v>27</v>
      </c>
      <c r="K3153" s="11" t="s">
        <v>28</v>
      </c>
      <c r="L3153" s="11" t="s">
        <v>43</v>
      </c>
      <c r="M3153" s="9" t="s">
        <v>30</v>
      </c>
      <c r="N3153" s="9" t="s">
        <v>743</v>
      </c>
      <c r="O3153" s="11" t="s">
        <v>32</v>
      </c>
      <c r="P3153" s="11" t="s">
        <v>22</v>
      </c>
      <c r="Q3153" s="11" t="s">
        <v>14923</v>
      </c>
      <c r="R3153" s="11" t="s">
        <v>46</v>
      </c>
      <c r="S3153" s="9" t="s">
        <v>14924</v>
      </c>
      <c r="T3153" s="9" t="s">
        <v>14925</v>
      </c>
    </row>
    <row r="3154" customHeight="1" spans="1:20">
      <c r="A3154" s="10">
        <v>45206</v>
      </c>
      <c r="B3154" s="9" t="s">
        <v>14926</v>
      </c>
      <c r="C3154" s="9" t="s">
        <v>79</v>
      </c>
      <c r="D3154" s="11" t="s">
        <v>22</v>
      </c>
      <c r="E3154" s="9" t="s">
        <v>14927</v>
      </c>
      <c r="F3154" s="9" t="s">
        <v>14928</v>
      </c>
      <c r="G3154" s="11" t="s">
        <v>22</v>
      </c>
      <c r="H3154" s="11" t="s">
        <v>110</v>
      </c>
      <c r="I3154" s="11" t="s">
        <v>26</v>
      </c>
      <c r="J3154" s="11" t="s">
        <v>27</v>
      </c>
      <c r="K3154" s="11" t="s">
        <v>28</v>
      </c>
      <c r="L3154" s="11" t="s">
        <v>43</v>
      </c>
      <c r="M3154" s="9" t="s">
        <v>30</v>
      </c>
      <c r="N3154" s="9" t="s">
        <v>31</v>
      </c>
      <c r="O3154" s="11" t="s">
        <v>32</v>
      </c>
      <c r="P3154" s="11" t="s">
        <v>22</v>
      </c>
      <c r="Q3154" s="11" t="s">
        <v>14929</v>
      </c>
      <c r="R3154" s="11" t="s">
        <v>34</v>
      </c>
      <c r="S3154" s="9" t="s">
        <v>14930</v>
      </c>
      <c r="T3154" s="9" t="s">
        <v>14931</v>
      </c>
    </row>
    <row r="3155" customHeight="1" spans="1:20">
      <c r="A3155" s="10">
        <v>45206</v>
      </c>
      <c r="B3155" s="9" t="s">
        <v>14932</v>
      </c>
      <c r="C3155" s="9" t="s">
        <v>79</v>
      </c>
      <c r="D3155" s="11" t="s">
        <v>22</v>
      </c>
      <c r="E3155" s="9" t="s">
        <v>14933</v>
      </c>
      <c r="F3155" s="9" t="s">
        <v>14934</v>
      </c>
      <c r="G3155" s="11" t="s">
        <v>22</v>
      </c>
      <c r="H3155" s="11" t="s">
        <v>22</v>
      </c>
      <c r="I3155" s="11" t="s">
        <v>26</v>
      </c>
      <c r="J3155" s="11" t="s">
        <v>27</v>
      </c>
      <c r="K3155" s="11" t="s">
        <v>28</v>
      </c>
      <c r="L3155" s="11" t="s">
        <v>43</v>
      </c>
      <c r="M3155" s="9" t="s">
        <v>30</v>
      </c>
      <c r="N3155" s="9" t="s">
        <v>31</v>
      </c>
      <c r="O3155" s="11" t="s">
        <v>32</v>
      </c>
      <c r="P3155" s="11" t="s">
        <v>22</v>
      </c>
      <c r="Q3155" s="11" t="s">
        <v>14935</v>
      </c>
      <c r="R3155" s="11" t="s">
        <v>34</v>
      </c>
      <c r="S3155" s="9" t="s">
        <v>14936</v>
      </c>
      <c r="T3155" s="9" t="s">
        <v>14937</v>
      </c>
    </row>
    <row r="3156" customHeight="1" spans="1:20">
      <c r="A3156" s="10">
        <v>45206</v>
      </c>
      <c r="B3156" s="9" t="s">
        <v>14938</v>
      </c>
      <c r="C3156" s="9" t="s">
        <v>14939</v>
      </c>
      <c r="D3156" s="11" t="s">
        <v>22</v>
      </c>
      <c r="E3156" s="9" t="s">
        <v>14940</v>
      </c>
      <c r="F3156" s="9" t="s">
        <v>14941</v>
      </c>
      <c r="G3156" s="11" t="s">
        <v>194</v>
      </c>
      <c r="H3156" s="11" t="s">
        <v>22</v>
      </c>
      <c r="I3156" s="11" t="s">
        <v>26</v>
      </c>
      <c r="J3156" s="11" t="s">
        <v>27</v>
      </c>
      <c r="K3156" s="11" t="s">
        <v>195</v>
      </c>
      <c r="L3156" s="11" t="s">
        <v>43</v>
      </c>
      <c r="M3156" s="9" t="s">
        <v>30</v>
      </c>
      <c r="N3156" s="9" t="s">
        <v>31</v>
      </c>
      <c r="O3156" s="11" t="s">
        <v>32</v>
      </c>
      <c r="P3156" s="11" t="s">
        <v>22</v>
      </c>
      <c r="Q3156" s="11" t="s">
        <v>14942</v>
      </c>
      <c r="R3156" s="11" t="s">
        <v>34</v>
      </c>
      <c r="S3156" s="9" t="s">
        <v>14943</v>
      </c>
      <c r="T3156" s="9" t="s">
        <v>14944</v>
      </c>
    </row>
    <row r="3157" customHeight="1" spans="1:20">
      <c r="A3157" s="10">
        <v>45206</v>
      </c>
      <c r="B3157" s="9" t="s">
        <v>14945</v>
      </c>
      <c r="C3157" s="9" t="s">
        <v>14939</v>
      </c>
      <c r="D3157" s="11" t="s">
        <v>22</v>
      </c>
      <c r="E3157" s="9" t="s">
        <v>14946</v>
      </c>
      <c r="F3157" s="9" t="s">
        <v>14947</v>
      </c>
      <c r="G3157" s="11" t="s">
        <v>2152</v>
      </c>
      <c r="H3157" s="11" t="s">
        <v>22</v>
      </c>
      <c r="I3157" s="11" t="s">
        <v>26</v>
      </c>
      <c r="J3157" s="11" t="s">
        <v>27</v>
      </c>
      <c r="K3157" s="11" t="s">
        <v>195</v>
      </c>
      <c r="L3157" s="11" t="s">
        <v>43</v>
      </c>
      <c r="M3157" s="9" t="s">
        <v>30</v>
      </c>
      <c r="N3157" s="9" t="s">
        <v>31</v>
      </c>
      <c r="O3157" s="11" t="s">
        <v>32</v>
      </c>
      <c r="P3157" s="11" t="s">
        <v>22</v>
      </c>
      <c r="Q3157" s="11" t="s">
        <v>14948</v>
      </c>
      <c r="R3157" s="11" t="s">
        <v>34</v>
      </c>
      <c r="S3157" s="9" t="s">
        <v>14949</v>
      </c>
      <c r="T3157" s="9" t="s">
        <v>14950</v>
      </c>
    </row>
    <row r="3158" customHeight="1" spans="1:20">
      <c r="A3158" s="10">
        <v>45206</v>
      </c>
      <c r="B3158" s="9" t="s">
        <v>14951</v>
      </c>
      <c r="C3158" s="9" t="s">
        <v>79</v>
      </c>
      <c r="D3158" s="11" t="s">
        <v>22</v>
      </c>
      <c r="E3158" s="9" t="s">
        <v>14952</v>
      </c>
      <c r="F3158" s="9" t="s">
        <v>6786</v>
      </c>
      <c r="G3158" s="11" t="s">
        <v>22</v>
      </c>
      <c r="H3158" s="11" t="s">
        <v>22</v>
      </c>
      <c r="I3158" s="11" t="s">
        <v>26</v>
      </c>
      <c r="J3158" s="11" t="s">
        <v>27</v>
      </c>
      <c r="K3158" s="11" t="s">
        <v>28</v>
      </c>
      <c r="L3158" s="11" t="s">
        <v>43</v>
      </c>
      <c r="M3158" s="9" t="s">
        <v>30</v>
      </c>
      <c r="N3158" s="9" t="s">
        <v>31</v>
      </c>
      <c r="O3158" s="11" t="s">
        <v>32</v>
      </c>
      <c r="P3158" s="11" t="s">
        <v>22</v>
      </c>
      <c r="Q3158" s="11" t="s">
        <v>14953</v>
      </c>
      <c r="R3158" s="11" t="s">
        <v>34</v>
      </c>
      <c r="S3158" s="9" t="s">
        <v>14954</v>
      </c>
      <c r="T3158" s="9" t="s">
        <v>14955</v>
      </c>
    </row>
    <row r="3159" customHeight="1" spans="1:20">
      <c r="A3159" s="10">
        <v>45206</v>
      </c>
      <c r="B3159" s="9" t="s">
        <v>14956</v>
      </c>
      <c r="C3159" s="9" t="s">
        <v>79</v>
      </c>
      <c r="D3159" s="11" t="s">
        <v>22</v>
      </c>
      <c r="E3159" s="9" t="s">
        <v>14957</v>
      </c>
      <c r="F3159" s="9" t="s">
        <v>14958</v>
      </c>
      <c r="G3159" s="11" t="s">
        <v>22</v>
      </c>
      <c r="H3159" s="11" t="s">
        <v>22</v>
      </c>
      <c r="I3159" s="11" t="s">
        <v>26</v>
      </c>
      <c r="J3159" s="11" t="s">
        <v>27</v>
      </c>
      <c r="K3159" s="11" t="s">
        <v>28</v>
      </c>
      <c r="L3159" s="11" t="s">
        <v>43</v>
      </c>
      <c r="M3159" s="9" t="s">
        <v>30</v>
      </c>
      <c r="N3159" s="9" t="s">
        <v>31</v>
      </c>
      <c r="O3159" s="11" t="s">
        <v>32</v>
      </c>
      <c r="P3159" s="11" t="s">
        <v>22</v>
      </c>
      <c r="Q3159" s="11" t="s">
        <v>14959</v>
      </c>
      <c r="R3159" s="11" t="s">
        <v>34</v>
      </c>
      <c r="S3159" s="9" t="s">
        <v>14960</v>
      </c>
      <c r="T3159" s="9" t="s">
        <v>14961</v>
      </c>
    </row>
    <row r="3160" customHeight="1" spans="1:20">
      <c r="A3160" s="10">
        <v>45206</v>
      </c>
      <c r="B3160" s="9" t="s">
        <v>14962</v>
      </c>
      <c r="C3160" s="9" t="s">
        <v>79</v>
      </c>
      <c r="D3160" s="11" t="s">
        <v>22</v>
      </c>
      <c r="E3160" s="9" t="s">
        <v>14963</v>
      </c>
      <c r="F3160" s="9" t="s">
        <v>14964</v>
      </c>
      <c r="G3160" s="11" t="s">
        <v>22</v>
      </c>
      <c r="H3160" s="11" t="s">
        <v>22</v>
      </c>
      <c r="I3160" s="11" t="s">
        <v>26</v>
      </c>
      <c r="J3160" s="11" t="s">
        <v>27</v>
      </c>
      <c r="K3160" s="11" t="s">
        <v>28</v>
      </c>
      <c r="L3160" s="11" t="s">
        <v>43</v>
      </c>
      <c r="M3160" s="9" t="s">
        <v>30</v>
      </c>
      <c r="N3160" s="9" t="s">
        <v>31</v>
      </c>
      <c r="O3160" s="11" t="s">
        <v>32</v>
      </c>
      <c r="P3160" s="11" t="s">
        <v>22</v>
      </c>
      <c r="Q3160" s="11" t="s">
        <v>14965</v>
      </c>
      <c r="R3160" s="11" t="s">
        <v>34</v>
      </c>
      <c r="S3160" s="9" t="s">
        <v>14966</v>
      </c>
      <c r="T3160" s="9" t="s">
        <v>14967</v>
      </c>
    </row>
    <row r="3161" customHeight="1" spans="1:20">
      <c r="A3161" s="10">
        <v>45206</v>
      </c>
      <c r="B3161" s="9" t="s">
        <v>14968</v>
      </c>
      <c r="C3161" s="9" t="s">
        <v>79</v>
      </c>
      <c r="D3161" s="11" t="s">
        <v>22</v>
      </c>
      <c r="E3161" s="9" t="s">
        <v>14969</v>
      </c>
      <c r="F3161" s="9" t="s">
        <v>14970</v>
      </c>
      <c r="G3161" s="11" t="s">
        <v>22</v>
      </c>
      <c r="H3161" s="11" t="s">
        <v>22</v>
      </c>
      <c r="I3161" s="11" t="s">
        <v>26</v>
      </c>
      <c r="J3161" s="11" t="s">
        <v>27</v>
      </c>
      <c r="K3161" s="11" t="s">
        <v>28</v>
      </c>
      <c r="L3161" s="11" t="s">
        <v>43</v>
      </c>
      <c r="M3161" s="9" t="s">
        <v>30</v>
      </c>
      <c r="N3161" s="9" t="s">
        <v>31</v>
      </c>
      <c r="O3161" s="11" t="s">
        <v>32</v>
      </c>
      <c r="P3161" s="11" t="s">
        <v>22</v>
      </c>
      <c r="Q3161" s="11" t="s">
        <v>14971</v>
      </c>
      <c r="R3161" s="11" t="s">
        <v>34</v>
      </c>
      <c r="S3161" s="9" t="s">
        <v>14972</v>
      </c>
      <c r="T3161" s="9" t="s">
        <v>14973</v>
      </c>
    </row>
    <row r="3162" customHeight="1" spans="1:20">
      <c r="A3162" s="10">
        <v>45206</v>
      </c>
      <c r="B3162" s="9" t="s">
        <v>14974</v>
      </c>
      <c r="C3162" s="9" t="s">
        <v>79</v>
      </c>
      <c r="D3162" s="11" t="s">
        <v>22</v>
      </c>
      <c r="E3162" s="9" t="s">
        <v>14975</v>
      </c>
      <c r="F3162" s="9" t="s">
        <v>14976</v>
      </c>
      <c r="G3162" s="11" t="s">
        <v>22</v>
      </c>
      <c r="H3162" s="11" t="s">
        <v>110</v>
      </c>
      <c r="I3162" s="11" t="s">
        <v>26</v>
      </c>
      <c r="J3162" s="11" t="s">
        <v>27</v>
      </c>
      <c r="K3162" s="11" t="s">
        <v>28</v>
      </c>
      <c r="L3162" s="11" t="s">
        <v>43</v>
      </c>
      <c r="M3162" s="9" t="s">
        <v>30</v>
      </c>
      <c r="N3162" s="9" t="s">
        <v>31</v>
      </c>
      <c r="O3162" s="11" t="s">
        <v>32</v>
      </c>
      <c r="P3162" s="11" t="s">
        <v>22</v>
      </c>
      <c r="Q3162" s="11" t="s">
        <v>14977</v>
      </c>
      <c r="R3162" s="11" t="s">
        <v>34</v>
      </c>
      <c r="S3162" s="9" t="s">
        <v>14978</v>
      </c>
      <c r="T3162" s="9" t="s">
        <v>14979</v>
      </c>
    </row>
    <row r="3163" customHeight="1" spans="1:20">
      <c r="A3163" s="10">
        <v>45206</v>
      </c>
      <c r="B3163" s="9" t="s">
        <v>14980</v>
      </c>
      <c r="C3163" s="9" t="s">
        <v>79</v>
      </c>
      <c r="D3163" s="11" t="s">
        <v>22</v>
      </c>
      <c r="E3163" s="9" t="s">
        <v>14981</v>
      </c>
      <c r="F3163" s="9" t="s">
        <v>14982</v>
      </c>
      <c r="G3163" s="11" t="s">
        <v>22</v>
      </c>
      <c r="H3163" s="11" t="s">
        <v>22</v>
      </c>
      <c r="I3163" s="11" t="s">
        <v>26</v>
      </c>
      <c r="J3163" s="11" t="s">
        <v>27</v>
      </c>
      <c r="K3163" s="11" t="s">
        <v>28</v>
      </c>
      <c r="L3163" s="11" t="s">
        <v>43</v>
      </c>
      <c r="M3163" s="9" t="s">
        <v>30</v>
      </c>
      <c r="N3163" s="9" t="s">
        <v>31</v>
      </c>
      <c r="O3163" s="11" t="s">
        <v>32</v>
      </c>
      <c r="P3163" s="11" t="s">
        <v>22</v>
      </c>
      <c r="Q3163" s="11" t="s">
        <v>14983</v>
      </c>
      <c r="R3163" s="11" t="s">
        <v>34</v>
      </c>
      <c r="S3163" s="9" t="s">
        <v>14984</v>
      </c>
      <c r="T3163" s="9" t="s">
        <v>14985</v>
      </c>
    </row>
    <row r="3164" customHeight="1" spans="1:20">
      <c r="A3164" s="10">
        <v>45206</v>
      </c>
      <c r="B3164" s="9" t="s">
        <v>14986</v>
      </c>
      <c r="C3164" s="9" t="s">
        <v>79</v>
      </c>
      <c r="D3164" s="11" t="s">
        <v>22</v>
      </c>
      <c r="E3164" s="9" t="s">
        <v>14987</v>
      </c>
      <c r="F3164" s="9" t="s">
        <v>14988</v>
      </c>
      <c r="G3164" s="11" t="s">
        <v>22</v>
      </c>
      <c r="H3164" s="11" t="s">
        <v>110</v>
      </c>
      <c r="I3164" s="11" t="s">
        <v>26</v>
      </c>
      <c r="J3164" s="11" t="s">
        <v>27</v>
      </c>
      <c r="K3164" s="11" t="s">
        <v>28</v>
      </c>
      <c r="L3164" s="11" t="s">
        <v>43</v>
      </c>
      <c r="M3164" s="9" t="s">
        <v>30</v>
      </c>
      <c r="N3164" s="9" t="s">
        <v>31</v>
      </c>
      <c r="O3164" s="11" t="s">
        <v>32</v>
      </c>
      <c r="P3164" s="11" t="s">
        <v>22</v>
      </c>
      <c r="Q3164" s="11" t="s">
        <v>14989</v>
      </c>
      <c r="R3164" s="11" t="s">
        <v>34</v>
      </c>
      <c r="S3164" s="9" t="s">
        <v>14990</v>
      </c>
      <c r="T3164" s="9" t="s">
        <v>14991</v>
      </c>
    </row>
    <row r="3165" customHeight="1" spans="1:20">
      <c r="A3165" s="10">
        <v>45206</v>
      </c>
      <c r="B3165" s="9" t="s">
        <v>14992</v>
      </c>
      <c r="C3165" s="9" t="s">
        <v>79</v>
      </c>
      <c r="D3165" s="11" t="s">
        <v>22</v>
      </c>
      <c r="E3165" s="9" t="s">
        <v>14993</v>
      </c>
      <c r="F3165" s="9" t="s">
        <v>8629</v>
      </c>
      <c r="G3165" s="11" t="s">
        <v>22</v>
      </c>
      <c r="H3165" s="11" t="s">
        <v>22</v>
      </c>
      <c r="I3165" s="11" t="s">
        <v>26</v>
      </c>
      <c r="J3165" s="11" t="s">
        <v>27</v>
      </c>
      <c r="K3165" s="11" t="s">
        <v>28</v>
      </c>
      <c r="L3165" s="11" t="s">
        <v>43</v>
      </c>
      <c r="M3165" s="9" t="s">
        <v>30</v>
      </c>
      <c r="N3165" s="9" t="s">
        <v>31</v>
      </c>
      <c r="O3165" s="11" t="s">
        <v>32</v>
      </c>
      <c r="P3165" s="11" t="s">
        <v>22</v>
      </c>
      <c r="Q3165" s="11" t="s">
        <v>14994</v>
      </c>
      <c r="R3165" s="11" t="s">
        <v>34</v>
      </c>
      <c r="S3165" s="9" t="s">
        <v>14995</v>
      </c>
      <c r="T3165" s="9" t="s">
        <v>14996</v>
      </c>
    </row>
    <row r="3166" customHeight="1" spans="1:20">
      <c r="A3166" s="10">
        <v>45206</v>
      </c>
      <c r="B3166" s="9" t="s">
        <v>14997</v>
      </c>
      <c r="C3166" s="9" t="s">
        <v>79</v>
      </c>
      <c r="D3166" s="11" t="s">
        <v>22</v>
      </c>
      <c r="E3166" s="9" t="s">
        <v>14998</v>
      </c>
      <c r="F3166" s="9" t="s">
        <v>14999</v>
      </c>
      <c r="G3166" s="11" t="s">
        <v>22</v>
      </c>
      <c r="H3166" s="11" t="s">
        <v>22</v>
      </c>
      <c r="I3166" s="11" t="s">
        <v>26</v>
      </c>
      <c r="J3166" s="11" t="s">
        <v>27</v>
      </c>
      <c r="K3166" s="11" t="s">
        <v>28</v>
      </c>
      <c r="L3166" s="11" t="s">
        <v>43</v>
      </c>
      <c r="M3166" s="9" t="s">
        <v>30</v>
      </c>
      <c r="N3166" s="9" t="s">
        <v>31</v>
      </c>
      <c r="O3166" s="11" t="s">
        <v>32</v>
      </c>
      <c r="P3166" s="11" t="s">
        <v>22</v>
      </c>
      <c r="Q3166" s="11" t="s">
        <v>15000</v>
      </c>
      <c r="R3166" s="11" t="s">
        <v>34</v>
      </c>
      <c r="S3166" s="9" t="s">
        <v>15001</v>
      </c>
      <c r="T3166" s="9" t="s">
        <v>15002</v>
      </c>
    </row>
    <row r="3167" customHeight="1" spans="1:20">
      <c r="A3167" s="10">
        <v>45206</v>
      </c>
      <c r="B3167" s="9" t="s">
        <v>15003</v>
      </c>
      <c r="C3167" s="9" t="s">
        <v>79</v>
      </c>
      <c r="D3167" s="11" t="s">
        <v>22</v>
      </c>
      <c r="E3167" s="9" t="s">
        <v>15004</v>
      </c>
      <c r="F3167" s="9" t="s">
        <v>15005</v>
      </c>
      <c r="G3167" s="11" t="s">
        <v>22</v>
      </c>
      <c r="H3167" s="11" t="s">
        <v>22</v>
      </c>
      <c r="I3167" s="11" t="s">
        <v>26</v>
      </c>
      <c r="J3167" s="11" t="s">
        <v>27</v>
      </c>
      <c r="K3167" s="11" t="s">
        <v>28</v>
      </c>
      <c r="L3167" s="11" t="s">
        <v>43</v>
      </c>
      <c r="M3167" s="9" t="s">
        <v>30</v>
      </c>
      <c r="N3167" s="9" t="s">
        <v>31</v>
      </c>
      <c r="O3167" s="11" t="s">
        <v>32</v>
      </c>
      <c r="P3167" s="11" t="s">
        <v>22</v>
      </c>
      <c r="Q3167" s="11" t="s">
        <v>15006</v>
      </c>
      <c r="R3167" s="11" t="s">
        <v>34</v>
      </c>
      <c r="S3167" s="9" t="s">
        <v>15007</v>
      </c>
      <c r="T3167" s="9" t="s">
        <v>15008</v>
      </c>
    </row>
    <row r="3168" customHeight="1" spans="1:20">
      <c r="A3168" s="10">
        <v>45206</v>
      </c>
      <c r="B3168" s="9" t="s">
        <v>15009</v>
      </c>
      <c r="C3168" s="9" t="s">
        <v>4154</v>
      </c>
      <c r="D3168" s="11" t="s">
        <v>22</v>
      </c>
      <c r="E3168" s="9" t="s">
        <v>15010</v>
      </c>
      <c r="F3168" s="9" t="s">
        <v>15011</v>
      </c>
      <c r="G3168" s="11" t="s">
        <v>22</v>
      </c>
      <c r="H3168" s="11" t="s">
        <v>22</v>
      </c>
      <c r="I3168" s="11" t="s">
        <v>26</v>
      </c>
      <c r="J3168" s="11" t="s">
        <v>27</v>
      </c>
      <c r="K3168" s="11" t="s">
        <v>28</v>
      </c>
      <c r="L3168" s="11" t="s">
        <v>43</v>
      </c>
      <c r="M3168" s="9" t="s">
        <v>30</v>
      </c>
      <c r="N3168" s="9" t="s">
        <v>31</v>
      </c>
      <c r="O3168" s="11" t="s">
        <v>32</v>
      </c>
      <c r="P3168" s="11" t="s">
        <v>22</v>
      </c>
      <c r="Q3168" s="11" t="s">
        <v>15012</v>
      </c>
      <c r="R3168" s="11" t="s">
        <v>34</v>
      </c>
      <c r="S3168" s="9" t="s">
        <v>15013</v>
      </c>
      <c r="T3168" s="9" t="s">
        <v>15014</v>
      </c>
    </row>
    <row r="3169" customHeight="1" spans="1:20">
      <c r="A3169" s="10">
        <v>45206</v>
      </c>
      <c r="B3169" s="9" t="s">
        <v>15015</v>
      </c>
      <c r="C3169" s="9" t="s">
        <v>4154</v>
      </c>
      <c r="D3169" s="11" t="s">
        <v>22</v>
      </c>
      <c r="E3169" s="9" t="s">
        <v>15016</v>
      </c>
      <c r="F3169" s="9" t="s">
        <v>15017</v>
      </c>
      <c r="G3169" s="11" t="s">
        <v>247</v>
      </c>
      <c r="H3169" s="11" t="s">
        <v>15018</v>
      </c>
      <c r="I3169" s="11" t="s">
        <v>26</v>
      </c>
      <c r="J3169" s="11" t="s">
        <v>27</v>
      </c>
      <c r="K3169" s="11" t="s">
        <v>28</v>
      </c>
      <c r="L3169" s="11" t="s">
        <v>43</v>
      </c>
      <c r="M3169" s="9" t="s">
        <v>30</v>
      </c>
      <c r="N3169" s="9" t="s">
        <v>31</v>
      </c>
      <c r="O3169" s="11" t="s">
        <v>32</v>
      </c>
      <c r="P3169" s="11" t="s">
        <v>22</v>
      </c>
      <c r="Q3169" s="11" t="s">
        <v>15019</v>
      </c>
      <c r="R3169" s="11" t="s">
        <v>34</v>
      </c>
      <c r="S3169" s="9" t="s">
        <v>15020</v>
      </c>
      <c r="T3169" s="9" t="s">
        <v>15021</v>
      </c>
    </row>
    <row r="3170" customHeight="1" spans="1:20">
      <c r="A3170" s="10">
        <v>45206</v>
      </c>
      <c r="B3170" s="9" t="s">
        <v>15022</v>
      </c>
      <c r="C3170" s="9" t="s">
        <v>5629</v>
      </c>
      <c r="D3170" s="11" t="s">
        <v>22</v>
      </c>
      <c r="E3170" s="9" t="s">
        <v>15023</v>
      </c>
      <c r="F3170" s="9" t="s">
        <v>15024</v>
      </c>
      <c r="G3170" s="11" t="s">
        <v>82</v>
      </c>
      <c r="H3170" s="11" t="s">
        <v>110</v>
      </c>
      <c r="I3170" s="11" t="s">
        <v>5632</v>
      </c>
      <c r="J3170" s="11" t="s">
        <v>27</v>
      </c>
      <c r="K3170" s="11" t="s">
        <v>28</v>
      </c>
      <c r="L3170" s="11" t="s">
        <v>43</v>
      </c>
      <c r="M3170" s="9" t="s">
        <v>169</v>
      </c>
      <c r="N3170" s="9" t="s">
        <v>5633</v>
      </c>
      <c r="O3170" s="11" t="s">
        <v>32</v>
      </c>
      <c r="P3170" s="11" t="s">
        <v>22</v>
      </c>
      <c r="Q3170" s="11" t="s">
        <v>15025</v>
      </c>
      <c r="R3170" s="11" t="s">
        <v>168</v>
      </c>
      <c r="S3170" s="9" t="s">
        <v>15026</v>
      </c>
      <c r="T3170" s="9" t="s">
        <v>5649</v>
      </c>
    </row>
    <row r="3171" customHeight="1" spans="1:20">
      <c r="A3171" s="10">
        <v>45206</v>
      </c>
      <c r="B3171" s="9" t="s">
        <v>15027</v>
      </c>
      <c r="C3171" s="9" t="s">
        <v>5629</v>
      </c>
      <c r="D3171" s="11" t="s">
        <v>22</v>
      </c>
      <c r="E3171" s="9" t="s">
        <v>15028</v>
      </c>
      <c r="F3171" s="9" t="s">
        <v>15029</v>
      </c>
      <c r="G3171" s="11" t="s">
        <v>82</v>
      </c>
      <c r="H3171" s="11" t="s">
        <v>15030</v>
      </c>
      <c r="I3171" s="11" t="s">
        <v>5632</v>
      </c>
      <c r="J3171" s="11" t="s">
        <v>27</v>
      </c>
      <c r="K3171" s="11" t="s">
        <v>28</v>
      </c>
      <c r="L3171" s="11" t="s">
        <v>43</v>
      </c>
      <c r="M3171" s="9" t="s">
        <v>169</v>
      </c>
      <c r="N3171" s="9" t="s">
        <v>5633</v>
      </c>
      <c r="O3171" s="11" t="s">
        <v>32</v>
      </c>
      <c r="P3171" s="11" t="s">
        <v>22</v>
      </c>
      <c r="Q3171" s="11" t="s">
        <v>15031</v>
      </c>
      <c r="R3171" s="11" t="s">
        <v>168</v>
      </c>
      <c r="S3171" s="9" t="s">
        <v>15032</v>
      </c>
      <c r="T3171" s="9" t="s">
        <v>5668</v>
      </c>
    </row>
    <row r="3172" customHeight="1" spans="1:20">
      <c r="A3172" s="10">
        <v>45206</v>
      </c>
      <c r="B3172" s="9" t="s">
        <v>15033</v>
      </c>
      <c r="C3172" s="9" t="s">
        <v>6050</v>
      </c>
      <c r="D3172" s="11" t="s">
        <v>22</v>
      </c>
      <c r="E3172" s="9" t="s">
        <v>15034</v>
      </c>
      <c r="F3172" s="9" t="s">
        <v>22</v>
      </c>
      <c r="G3172" s="11" t="s">
        <v>22</v>
      </c>
      <c r="H3172" s="11" t="s">
        <v>22</v>
      </c>
      <c r="I3172" s="11" t="s">
        <v>162</v>
      </c>
      <c r="J3172" s="11" t="s">
        <v>27</v>
      </c>
      <c r="K3172" s="11" t="s">
        <v>28</v>
      </c>
      <c r="L3172" s="11" t="s">
        <v>43</v>
      </c>
      <c r="M3172" s="9" t="s">
        <v>169</v>
      </c>
      <c r="N3172" s="9" t="s">
        <v>5633</v>
      </c>
      <c r="O3172" s="11" t="s">
        <v>32</v>
      </c>
      <c r="P3172" s="11" t="s">
        <v>22</v>
      </c>
      <c r="Q3172" s="11" t="s">
        <v>15035</v>
      </c>
      <c r="R3172" s="11" t="s">
        <v>168</v>
      </c>
      <c r="S3172" s="9" t="s">
        <v>15036</v>
      </c>
      <c r="T3172" s="9" t="s">
        <v>15037</v>
      </c>
    </row>
    <row r="3173" customHeight="1" spans="1:20">
      <c r="A3173" s="10">
        <v>45206</v>
      </c>
      <c r="B3173" s="9" t="s">
        <v>15038</v>
      </c>
      <c r="C3173" s="9" t="s">
        <v>5685</v>
      </c>
      <c r="D3173" s="11" t="s">
        <v>22</v>
      </c>
      <c r="E3173" s="9" t="s">
        <v>15039</v>
      </c>
      <c r="F3173" s="9" t="s">
        <v>15040</v>
      </c>
      <c r="G3173" s="11" t="s">
        <v>82</v>
      </c>
      <c r="H3173" s="11" t="s">
        <v>96</v>
      </c>
      <c r="I3173" s="11" t="s">
        <v>46</v>
      </c>
      <c r="J3173" s="11" t="s">
        <v>27</v>
      </c>
      <c r="K3173" s="11" t="s">
        <v>28</v>
      </c>
      <c r="L3173" s="11" t="s">
        <v>43</v>
      </c>
      <c r="M3173" s="9" t="s">
        <v>169</v>
      </c>
      <c r="N3173" s="9" t="s">
        <v>5633</v>
      </c>
      <c r="O3173" s="11" t="s">
        <v>32</v>
      </c>
      <c r="P3173" s="11" t="s">
        <v>22</v>
      </c>
      <c r="Q3173" s="11" t="s">
        <v>15041</v>
      </c>
      <c r="R3173" s="11" t="s">
        <v>168</v>
      </c>
      <c r="S3173" s="9" t="s">
        <v>15042</v>
      </c>
      <c r="T3173" s="9" t="s">
        <v>5636</v>
      </c>
    </row>
    <row r="3174" customHeight="1" spans="1:20">
      <c r="A3174" s="10">
        <v>45206</v>
      </c>
      <c r="B3174" s="9" t="s">
        <v>15043</v>
      </c>
      <c r="C3174" s="9" t="s">
        <v>5629</v>
      </c>
      <c r="D3174" s="11" t="s">
        <v>22</v>
      </c>
      <c r="E3174" s="9" t="s">
        <v>15044</v>
      </c>
      <c r="F3174" s="9" t="s">
        <v>15045</v>
      </c>
      <c r="G3174" s="11" t="s">
        <v>82</v>
      </c>
      <c r="H3174" s="11" t="s">
        <v>22</v>
      </c>
      <c r="I3174" s="11" t="s">
        <v>5632</v>
      </c>
      <c r="J3174" s="11" t="s">
        <v>27</v>
      </c>
      <c r="K3174" s="11" t="s">
        <v>28</v>
      </c>
      <c r="L3174" s="11" t="s">
        <v>43</v>
      </c>
      <c r="M3174" s="9" t="s">
        <v>169</v>
      </c>
      <c r="N3174" s="9" t="s">
        <v>5633</v>
      </c>
      <c r="O3174" s="11" t="s">
        <v>32</v>
      </c>
      <c r="P3174" s="11" t="s">
        <v>22</v>
      </c>
      <c r="Q3174" s="11" t="s">
        <v>15046</v>
      </c>
      <c r="R3174" s="11" t="s">
        <v>46</v>
      </c>
      <c r="S3174" s="9" t="s">
        <v>15047</v>
      </c>
      <c r="T3174" s="9" t="s">
        <v>5661</v>
      </c>
    </row>
    <row r="3175" customHeight="1" spans="1:20">
      <c r="A3175" s="10">
        <v>45206</v>
      </c>
      <c r="B3175" s="9" t="s">
        <v>15048</v>
      </c>
      <c r="C3175" s="9" t="s">
        <v>5685</v>
      </c>
      <c r="D3175" s="11" t="s">
        <v>22</v>
      </c>
      <c r="E3175" s="9" t="s">
        <v>15049</v>
      </c>
      <c r="F3175" s="9" t="s">
        <v>15050</v>
      </c>
      <c r="G3175" s="11" t="s">
        <v>82</v>
      </c>
      <c r="H3175" s="11" t="s">
        <v>96</v>
      </c>
      <c r="I3175" s="11" t="s">
        <v>46</v>
      </c>
      <c r="J3175" s="11" t="s">
        <v>27</v>
      </c>
      <c r="K3175" s="11" t="s">
        <v>28</v>
      </c>
      <c r="L3175" s="11" t="s">
        <v>43</v>
      </c>
      <c r="M3175" s="9" t="s">
        <v>169</v>
      </c>
      <c r="N3175" s="9" t="s">
        <v>5633</v>
      </c>
      <c r="O3175" s="11" t="s">
        <v>32</v>
      </c>
      <c r="P3175" s="11" t="s">
        <v>22</v>
      </c>
      <c r="Q3175" s="11" t="s">
        <v>15051</v>
      </c>
      <c r="R3175" s="11" t="s">
        <v>168</v>
      </c>
      <c r="S3175" s="9" t="s">
        <v>15052</v>
      </c>
      <c r="T3175" s="9" t="s">
        <v>5717</v>
      </c>
    </row>
    <row r="3176" customHeight="1" spans="1:20">
      <c r="A3176" s="10">
        <v>45206</v>
      </c>
      <c r="B3176" s="9" t="s">
        <v>15053</v>
      </c>
      <c r="C3176" s="9" t="s">
        <v>5822</v>
      </c>
      <c r="D3176" s="11" t="s">
        <v>22</v>
      </c>
      <c r="E3176" s="9" t="s">
        <v>15054</v>
      </c>
      <c r="F3176" s="9" t="s">
        <v>12156</v>
      </c>
      <c r="G3176" s="11" t="s">
        <v>3125</v>
      </c>
      <c r="H3176" s="11" t="s">
        <v>137</v>
      </c>
      <c r="I3176" s="11" t="s">
        <v>5984</v>
      </c>
      <c r="J3176" s="11" t="s">
        <v>27</v>
      </c>
      <c r="K3176" s="11" t="s">
        <v>28</v>
      </c>
      <c r="L3176" s="11" t="s">
        <v>43</v>
      </c>
      <c r="M3176" s="9" t="s">
        <v>169</v>
      </c>
      <c r="N3176" s="9" t="s">
        <v>5633</v>
      </c>
      <c r="O3176" s="11" t="s">
        <v>32</v>
      </c>
      <c r="P3176" s="11" t="s">
        <v>22</v>
      </c>
      <c r="Q3176" s="11" t="s">
        <v>15055</v>
      </c>
      <c r="R3176" s="11" t="s">
        <v>46</v>
      </c>
      <c r="S3176" s="9" t="s">
        <v>15056</v>
      </c>
      <c r="T3176" s="9" t="s">
        <v>5661</v>
      </c>
    </row>
    <row r="3177" customHeight="1" spans="1:20">
      <c r="A3177" s="10">
        <v>45206</v>
      </c>
      <c r="B3177" s="9" t="s">
        <v>15057</v>
      </c>
      <c r="C3177" s="9" t="s">
        <v>5629</v>
      </c>
      <c r="D3177" s="11" t="s">
        <v>22</v>
      </c>
      <c r="E3177" s="9" t="s">
        <v>15058</v>
      </c>
      <c r="F3177" s="9" t="s">
        <v>15059</v>
      </c>
      <c r="G3177" s="11" t="s">
        <v>82</v>
      </c>
      <c r="H3177" s="11" t="s">
        <v>22</v>
      </c>
      <c r="I3177" s="11" t="s">
        <v>5632</v>
      </c>
      <c r="J3177" s="11" t="s">
        <v>27</v>
      </c>
      <c r="K3177" s="11" t="s">
        <v>28</v>
      </c>
      <c r="L3177" s="11" t="s">
        <v>43</v>
      </c>
      <c r="M3177" s="9" t="s">
        <v>169</v>
      </c>
      <c r="N3177" s="9" t="s">
        <v>5633</v>
      </c>
      <c r="O3177" s="11" t="s">
        <v>32</v>
      </c>
      <c r="P3177" s="11" t="s">
        <v>22</v>
      </c>
      <c r="Q3177" s="11" t="s">
        <v>15060</v>
      </c>
      <c r="R3177" s="11" t="s">
        <v>168</v>
      </c>
      <c r="S3177" s="9" t="s">
        <v>15061</v>
      </c>
      <c r="T3177" s="9" t="s">
        <v>5649</v>
      </c>
    </row>
    <row r="3178" customHeight="1" spans="1:20">
      <c r="A3178" s="10">
        <v>45206</v>
      </c>
      <c r="B3178" s="9" t="s">
        <v>15062</v>
      </c>
      <c r="C3178" s="9" t="s">
        <v>5644</v>
      </c>
      <c r="D3178" s="11" t="s">
        <v>22</v>
      </c>
      <c r="E3178" s="9" t="s">
        <v>15063</v>
      </c>
      <c r="F3178" s="9" t="s">
        <v>15064</v>
      </c>
      <c r="G3178" s="11" t="s">
        <v>82</v>
      </c>
      <c r="H3178" s="11" t="s">
        <v>22</v>
      </c>
      <c r="I3178" s="11" t="s">
        <v>168</v>
      </c>
      <c r="J3178" s="11" t="s">
        <v>27</v>
      </c>
      <c r="K3178" s="11" t="s">
        <v>28</v>
      </c>
      <c r="L3178" s="11" t="s">
        <v>43</v>
      </c>
      <c r="M3178" s="9" t="s">
        <v>169</v>
      </c>
      <c r="N3178" s="9" t="s">
        <v>5633</v>
      </c>
      <c r="O3178" s="11" t="s">
        <v>32</v>
      </c>
      <c r="P3178" s="11" t="s">
        <v>22</v>
      </c>
      <c r="Q3178" s="11" t="s">
        <v>15065</v>
      </c>
      <c r="R3178" s="11" t="s">
        <v>168</v>
      </c>
      <c r="S3178" s="9" t="s">
        <v>15066</v>
      </c>
      <c r="T3178" s="9" t="s">
        <v>5668</v>
      </c>
    </row>
    <row r="3179" customHeight="1" spans="1:20">
      <c r="A3179" s="10">
        <v>45206</v>
      </c>
      <c r="B3179" s="9" t="s">
        <v>15067</v>
      </c>
      <c r="C3179" s="9" t="s">
        <v>5663</v>
      </c>
      <c r="D3179" s="11" t="s">
        <v>22</v>
      </c>
      <c r="E3179" s="9" t="s">
        <v>15068</v>
      </c>
      <c r="F3179" s="9" t="s">
        <v>15069</v>
      </c>
      <c r="G3179" s="11" t="s">
        <v>82</v>
      </c>
      <c r="H3179" s="11" t="s">
        <v>22</v>
      </c>
      <c r="I3179" s="11" t="s">
        <v>168</v>
      </c>
      <c r="J3179" s="11" t="s">
        <v>27</v>
      </c>
      <c r="K3179" s="11" t="s">
        <v>28</v>
      </c>
      <c r="L3179" s="11" t="s">
        <v>43</v>
      </c>
      <c r="M3179" s="9" t="s">
        <v>169</v>
      </c>
      <c r="N3179" s="9" t="s">
        <v>5633</v>
      </c>
      <c r="O3179" s="11" t="s">
        <v>32</v>
      </c>
      <c r="P3179" s="11" t="s">
        <v>22</v>
      </c>
      <c r="Q3179" s="11" t="s">
        <v>15070</v>
      </c>
      <c r="R3179" s="11" t="s">
        <v>168</v>
      </c>
      <c r="S3179" s="9" t="s">
        <v>15071</v>
      </c>
      <c r="T3179" s="9" t="s">
        <v>5655</v>
      </c>
    </row>
    <row r="3180" customHeight="1" spans="1:20">
      <c r="A3180" s="10">
        <v>45206</v>
      </c>
      <c r="B3180" s="9" t="s">
        <v>15072</v>
      </c>
      <c r="C3180" s="9" t="s">
        <v>5644</v>
      </c>
      <c r="D3180" s="11" t="s">
        <v>22</v>
      </c>
      <c r="E3180" s="9" t="s">
        <v>15073</v>
      </c>
      <c r="F3180" s="9" t="s">
        <v>15074</v>
      </c>
      <c r="G3180" s="11" t="s">
        <v>82</v>
      </c>
      <c r="H3180" s="11" t="s">
        <v>22</v>
      </c>
      <c r="I3180" s="11" t="s">
        <v>46</v>
      </c>
      <c r="J3180" s="11" t="s">
        <v>27</v>
      </c>
      <c r="K3180" s="11" t="s">
        <v>28</v>
      </c>
      <c r="L3180" s="11" t="s">
        <v>43</v>
      </c>
      <c r="M3180" s="9" t="s">
        <v>169</v>
      </c>
      <c r="N3180" s="9" t="s">
        <v>5633</v>
      </c>
      <c r="O3180" s="11" t="s">
        <v>32</v>
      </c>
      <c r="P3180" s="11" t="s">
        <v>22</v>
      </c>
      <c r="Q3180" s="11" t="s">
        <v>15075</v>
      </c>
      <c r="R3180" s="11" t="s">
        <v>168</v>
      </c>
      <c r="S3180" s="9" t="s">
        <v>15076</v>
      </c>
      <c r="T3180" s="9" t="s">
        <v>5717</v>
      </c>
    </row>
    <row r="3181" customHeight="1" spans="1:20">
      <c r="A3181" s="10">
        <v>45206</v>
      </c>
      <c r="B3181" s="9" t="s">
        <v>15077</v>
      </c>
      <c r="C3181" s="9" t="s">
        <v>5644</v>
      </c>
      <c r="D3181" s="11" t="s">
        <v>22</v>
      </c>
      <c r="E3181" s="9" t="s">
        <v>15078</v>
      </c>
      <c r="F3181" s="9" t="s">
        <v>15079</v>
      </c>
      <c r="G3181" s="11" t="s">
        <v>82</v>
      </c>
      <c r="H3181" s="11" t="s">
        <v>22</v>
      </c>
      <c r="I3181" s="11" t="s">
        <v>168</v>
      </c>
      <c r="J3181" s="11" t="s">
        <v>27</v>
      </c>
      <c r="K3181" s="11" t="s">
        <v>28</v>
      </c>
      <c r="L3181" s="11" t="s">
        <v>43</v>
      </c>
      <c r="M3181" s="9" t="s">
        <v>169</v>
      </c>
      <c r="N3181" s="9" t="s">
        <v>5633</v>
      </c>
      <c r="O3181" s="11" t="s">
        <v>32</v>
      </c>
      <c r="P3181" s="11" t="s">
        <v>22</v>
      </c>
      <c r="Q3181" s="11" t="s">
        <v>15080</v>
      </c>
      <c r="R3181" s="11" t="s">
        <v>168</v>
      </c>
      <c r="S3181" s="9" t="s">
        <v>15081</v>
      </c>
      <c r="T3181" s="9" t="s">
        <v>5655</v>
      </c>
    </row>
    <row r="3182" customHeight="1" spans="1:20">
      <c r="A3182" s="10">
        <v>45206</v>
      </c>
      <c r="B3182" s="9" t="s">
        <v>15082</v>
      </c>
      <c r="C3182" s="9" t="s">
        <v>5644</v>
      </c>
      <c r="D3182" s="11" t="s">
        <v>22</v>
      </c>
      <c r="E3182" s="9" t="s">
        <v>15083</v>
      </c>
      <c r="F3182" s="9" t="s">
        <v>15084</v>
      </c>
      <c r="G3182" s="11" t="s">
        <v>82</v>
      </c>
      <c r="H3182" s="11" t="s">
        <v>22</v>
      </c>
      <c r="I3182" s="11" t="s">
        <v>46</v>
      </c>
      <c r="J3182" s="11" t="s">
        <v>27</v>
      </c>
      <c r="K3182" s="11" t="s">
        <v>28</v>
      </c>
      <c r="L3182" s="11" t="s">
        <v>43</v>
      </c>
      <c r="M3182" s="9" t="s">
        <v>169</v>
      </c>
      <c r="N3182" s="9" t="s">
        <v>5633</v>
      </c>
      <c r="O3182" s="11" t="s">
        <v>32</v>
      </c>
      <c r="P3182" s="11" t="s">
        <v>22</v>
      </c>
      <c r="Q3182" s="11" t="s">
        <v>15085</v>
      </c>
      <c r="R3182" s="11" t="s">
        <v>168</v>
      </c>
      <c r="S3182" s="9" t="s">
        <v>15086</v>
      </c>
      <c r="T3182" s="9" t="s">
        <v>5636</v>
      </c>
    </row>
    <row r="3183" customHeight="1" spans="1:20">
      <c r="A3183" s="10">
        <v>45206</v>
      </c>
      <c r="B3183" s="9" t="s">
        <v>15087</v>
      </c>
      <c r="C3183" s="9" t="s">
        <v>5629</v>
      </c>
      <c r="D3183" s="11" t="s">
        <v>22</v>
      </c>
      <c r="E3183" s="9" t="s">
        <v>15088</v>
      </c>
      <c r="F3183" s="9" t="s">
        <v>15089</v>
      </c>
      <c r="G3183" s="11" t="s">
        <v>82</v>
      </c>
      <c r="H3183" s="11" t="s">
        <v>110</v>
      </c>
      <c r="I3183" s="11" t="s">
        <v>5632</v>
      </c>
      <c r="J3183" s="11" t="s">
        <v>27</v>
      </c>
      <c r="K3183" s="11" t="s">
        <v>28</v>
      </c>
      <c r="L3183" s="11" t="s">
        <v>43</v>
      </c>
      <c r="M3183" s="9" t="s">
        <v>169</v>
      </c>
      <c r="N3183" s="9" t="s">
        <v>5633</v>
      </c>
      <c r="O3183" s="11" t="s">
        <v>32</v>
      </c>
      <c r="P3183" s="11" t="s">
        <v>22</v>
      </c>
      <c r="Q3183" s="11" t="s">
        <v>15090</v>
      </c>
      <c r="R3183" s="11" t="s">
        <v>168</v>
      </c>
      <c r="S3183" s="9" t="s">
        <v>15091</v>
      </c>
      <c r="T3183" s="9" t="s">
        <v>5649</v>
      </c>
    </row>
    <row r="3184" customHeight="1" spans="1:20">
      <c r="A3184" s="10">
        <v>45206</v>
      </c>
      <c r="B3184" s="9" t="s">
        <v>15092</v>
      </c>
      <c r="C3184" s="9" t="s">
        <v>5644</v>
      </c>
      <c r="D3184" s="11" t="s">
        <v>22</v>
      </c>
      <c r="E3184" s="9" t="s">
        <v>15093</v>
      </c>
      <c r="F3184" s="9" t="s">
        <v>15094</v>
      </c>
      <c r="G3184" s="11" t="s">
        <v>82</v>
      </c>
      <c r="H3184" s="11" t="s">
        <v>137</v>
      </c>
      <c r="I3184" s="11" t="s">
        <v>168</v>
      </c>
      <c r="J3184" s="11" t="s">
        <v>27</v>
      </c>
      <c r="K3184" s="11" t="s">
        <v>28</v>
      </c>
      <c r="L3184" s="11" t="s">
        <v>43</v>
      </c>
      <c r="M3184" s="9" t="s">
        <v>169</v>
      </c>
      <c r="N3184" s="9" t="s">
        <v>5633</v>
      </c>
      <c r="O3184" s="11" t="s">
        <v>32</v>
      </c>
      <c r="P3184" s="11" t="s">
        <v>22</v>
      </c>
      <c r="Q3184" s="11" t="s">
        <v>15095</v>
      </c>
      <c r="R3184" s="11" t="s">
        <v>168</v>
      </c>
      <c r="S3184" s="9" t="s">
        <v>15096</v>
      </c>
      <c r="T3184" s="9" t="s">
        <v>5723</v>
      </c>
    </row>
    <row r="3185" customHeight="1" spans="1:20">
      <c r="A3185" s="10">
        <v>45206</v>
      </c>
      <c r="B3185" s="9" t="s">
        <v>15097</v>
      </c>
      <c r="C3185" s="9" t="s">
        <v>5644</v>
      </c>
      <c r="D3185" s="11" t="s">
        <v>22</v>
      </c>
      <c r="E3185" s="9" t="s">
        <v>15098</v>
      </c>
      <c r="F3185" s="9" t="s">
        <v>15099</v>
      </c>
      <c r="G3185" s="11" t="s">
        <v>82</v>
      </c>
      <c r="H3185" s="11" t="s">
        <v>22</v>
      </c>
      <c r="I3185" s="11" t="s">
        <v>168</v>
      </c>
      <c r="J3185" s="11" t="s">
        <v>27</v>
      </c>
      <c r="K3185" s="11" t="s">
        <v>28</v>
      </c>
      <c r="L3185" s="11" t="s">
        <v>43</v>
      </c>
      <c r="M3185" s="9" t="s">
        <v>169</v>
      </c>
      <c r="N3185" s="9" t="s">
        <v>5633</v>
      </c>
      <c r="O3185" s="11" t="s">
        <v>32</v>
      </c>
      <c r="P3185" s="11" t="s">
        <v>22</v>
      </c>
      <c r="Q3185" s="11" t="s">
        <v>15100</v>
      </c>
      <c r="R3185" s="11" t="s">
        <v>168</v>
      </c>
      <c r="S3185" s="9" t="s">
        <v>15101</v>
      </c>
      <c r="T3185" s="9" t="s">
        <v>5655</v>
      </c>
    </row>
    <row r="3186" customHeight="1" spans="1:20">
      <c r="A3186" s="10">
        <v>45206</v>
      </c>
      <c r="B3186" s="9" t="s">
        <v>15102</v>
      </c>
      <c r="C3186" s="9" t="s">
        <v>5685</v>
      </c>
      <c r="D3186" s="11" t="s">
        <v>22</v>
      </c>
      <c r="E3186" s="9" t="s">
        <v>15103</v>
      </c>
      <c r="F3186" s="9" t="s">
        <v>15104</v>
      </c>
      <c r="G3186" s="11" t="s">
        <v>82</v>
      </c>
      <c r="H3186" s="11" t="s">
        <v>22</v>
      </c>
      <c r="I3186" s="11" t="s">
        <v>4047</v>
      </c>
      <c r="J3186" s="11" t="s">
        <v>27</v>
      </c>
      <c r="K3186" s="11" t="s">
        <v>28</v>
      </c>
      <c r="L3186" s="11" t="s">
        <v>43</v>
      </c>
      <c r="M3186" s="9" t="s">
        <v>169</v>
      </c>
      <c r="N3186" s="9" t="s">
        <v>5633</v>
      </c>
      <c r="O3186" s="11" t="s">
        <v>32</v>
      </c>
      <c r="P3186" s="11" t="s">
        <v>22</v>
      </c>
      <c r="Q3186" s="11" t="s">
        <v>15105</v>
      </c>
      <c r="R3186" s="11" t="s">
        <v>168</v>
      </c>
      <c r="S3186" s="9" t="s">
        <v>15106</v>
      </c>
      <c r="T3186" s="9" t="s">
        <v>5668</v>
      </c>
    </row>
    <row r="3187" customHeight="1" spans="1:20">
      <c r="A3187" s="10">
        <v>45206</v>
      </c>
      <c r="B3187" s="9" t="s">
        <v>15107</v>
      </c>
      <c r="C3187" s="9" t="s">
        <v>5644</v>
      </c>
      <c r="D3187" s="11" t="s">
        <v>22</v>
      </c>
      <c r="E3187" s="9" t="s">
        <v>15108</v>
      </c>
      <c r="F3187" s="9" t="s">
        <v>2897</v>
      </c>
      <c r="G3187" s="11" t="s">
        <v>82</v>
      </c>
      <c r="H3187" s="11" t="s">
        <v>110</v>
      </c>
      <c r="I3187" s="11" t="s">
        <v>46</v>
      </c>
      <c r="J3187" s="11" t="s">
        <v>27</v>
      </c>
      <c r="K3187" s="11" t="s">
        <v>28</v>
      </c>
      <c r="L3187" s="11" t="s">
        <v>43</v>
      </c>
      <c r="M3187" s="9" t="s">
        <v>169</v>
      </c>
      <c r="N3187" s="9" t="s">
        <v>5633</v>
      </c>
      <c r="O3187" s="11" t="s">
        <v>32</v>
      </c>
      <c r="P3187" s="11" t="s">
        <v>22</v>
      </c>
      <c r="Q3187" s="11" t="s">
        <v>15109</v>
      </c>
      <c r="R3187" s="11" t="s">
        <v>168</v>
      </c>
      <c r="S3187" s="9" t="s">
        <v>15110</v>
      </c>
      <c r="T3187" s="9" t="s">
        <v>5723</v>
      </c>
    </row>
    <row r="3188" customHeight="1" spans="1:20">
      <c r="A3188" s="10">
        <v>45206</v>
      </c>
      <c r="B3188" s="9" t="s">
        <v>15111</v>
      </c>
      <c r="C3188" s="9" t="s">
        <v>7701</v>
      </c>
      <c r="D3188" s="11" t="s">
        <v>22</v>
      </c>
      <c r="E3188" s="9" t="s">
        <v>15112</v>
      </c>
      <c r="F3188" s="9" t="s">
        <v>15113</v>
      </c>
      <c r="G3188" s="11" t="s">
        <v>3125</v>
      </c>
      <c r="H3188" s="11" t="s">
        <v>110</v>
      </c>
      <c r="I3188" s="11" t="s">
        <v>5984</v>
      </c>
      <c r="J3188" s="11" t="s">
        <v>27</v>
      </c>
      <c r="K3188" s="11" t="s">
        <v>28</v>
      </c>
      <c r="L3188" s="11" t="s">
        <v>43</v>
      </c>
      <c r="M3188" s="9" t="s">
        <v>169</v>
      </c>
      <c r="N3188" s="9" t="s">
        <v>5633</v>
      </c>
      <c r="O3188" s="11" t="s">
        <v>32</v>
      </c>
      <c r="P3188" s="11" t="s">
        <v>22</v>
      </c>
      <c r="Q3188" s="11" t="s">
        <v>15114</v>
      </c>
      <c r="R3188" s="11" t="s">
        <v>168</v>
      </c>
      <c r="S3188" s="9" t="s">
        <v>15115</v>
      </c>
      <c r="T3188" s="9" t="s">
        <v>5690</v>
      </c>
    </row>
    <row r="3189" customHeight="1" spans="1:20">
      <c r="A3189" s="10">
        <v>45206</v>
      </c>
      <c r="B3189" s="9" t="s">
        <v>15116</v>
      </c>
      <c r="C3189" s="9" t="s">
        <v>5629</v>
      </c>
      <c r="D3189" s="11" t="s">
        <v>22</v>
      </c>
      <c r="E3189" s="9" t="s">
        <v>15117</v>
      </c>
      <c r="F3189" s="9" t="s">
        <v>15118</v>
      </c>
      <c r="G3189" s="11" t="s">
        <v>82</v>
      </c>
      <c r="H3189" s="11" t="s">
        <v>22</v>
      </c>
      <c r="I3189" s="11" t="s">
        <v>5632</v>
      </c>
      <c r="J3189" s="11" t="s">
        <v>27</v>
      </c>
      <c r="K3189" s="11" t="s">
        <v>28</v>
      </c>
      <c r="L3189" s="11" t="s">
        <v>43</v>
      </c>
      <c r="M3189" s="9" t="s">
        <v>169</v>
      </c>
      <c r="N3189" s="9" t="s">
        <v>5633</v>
      </c>
      <c r="O3189" s="11" t="s">
        <v>32</v>
      </c>
      <c r="P3189" s="11" t="s">
        <v>22</v>
      </c>
      <c r="Q3189" s="11" t="s">
        <v>15119</v>
      </c>
      <c r="R3189" s="11" t="s">
        <v>168</v>
      </c>
      <c r="S3189" s="9" t="s">
        <v>15120</v>
      </c>
      <c r="T3189" s="9" t="s">
        <v>5723</v>
      </c>
    </row>
    <row r="3190" customHeight="1" spans="1:20">
      <c r="A3190" s="10">
        <v>45206</v>
      </c>
      <c r="B3190" s="9" t="s">
        <v>15121</v>
      </c>
      <c r="C3190" s="9" t="s">
        <v>5629</v>
      </c>
      <c r="D3190" s="11" t="s">
        <v>22</v>
      </c>
      <c r="E3190" s="9" t="s">
        <v>15122</v>
      </c>
      <c r="F3190" s="9" t="s">
        <v>15123</v>
      </c>
      <c r="G3190" s="11" t="s">
        <v>82</v>
      </c>
      <c r="H3190" s="11" t="s">
        <v>22</v>
      </c>
      <c r="I3190" s="11" t="s">
        <v>5632</v>
      </c>
      <c r="J3190" s="11" t="s">
        <v>27</v>
      </c>
      <c r="K3190" s="11" t="s">
        <v>28</v>
      </c>
      <c r="L3190" s="11" t="s">
        <v>43</v>
      </c>
      <c r="M3190" s="9" t="s">
        <v>169</v>
      </c>
      <c r="N3190" s="9" t="s">
        <v>5633</v>
      </c>
      <c r="O3190" s="11" t="s">
        <v>32</v>
      </c>
      <c r="P3190" s="11" t="s">
        <v>22</v>
      </c>
      <c r="Q3190" s="11" t="s">
        <v>15124</v>
      </c>
      <c r="R3190" s="11" t="s">
        <v>168</v>
      </c>
      <c r="S3190" s="9" t="s">
        <v>15125</v>
      </c>
      <c r="T3190" s="9" t="s">
        <v>7784</v>
      </c>
    </row>
    <row r="3191" customHeight="1" spans="1:20">
      <c r="A3191" s="10">
        <v>45206</v>
      </c>
      <c r="B3191" s="9" t="s">
        <v>15126</v>
      </c>
      <c r="C3191" s="9" t="s">
        <v>5644</v>
      </c>
      <c r="D3191" s="11" t="s">
        <v>22</v>
      </c>
      <c r="E3191" s="9" t="s">
        <v>15127</v>
      </c>
      <c r="F3191" s="9" t="s">
        <v>15128</v>
      </c>
      <c r="G3191" s="11" t="s">
        <v>82</v>
      </c>
      <c r="H3191" s="11" t="s">
        <v>22</v>
      </c>
      <c r="I3191" s="11" t="s">
        <v>168</v>
      </c>
      <c r="J3191" s="11" t="s">
        <v>27</v>
      </c>
      <c r="K3191" s="11" t="s">
        <v>28</v>
      </c>
      <c r="L3191" s="11" t="s">
        <v>43</v>
      </c>
      <c r="M3191" s="9" t="s">
        <v>169</v>
      </c>
      <c r="N3191" s="9" t="s">
        <v>5633</v>
      </c>
      <c r="O3191" s="11" t="s">
        <v>32</v>
      </c>
      <c r="P3191" s="11" t="s">
        <v>22</v>
      </c>
      <c r="Q3191" s="11" t="s">
        <v>15129</v>
      </c>
      <c r="R3191" s="11" t="s">
        <v>46</v>
      </c>
      <c r="S3191" s="9" t="s">
        <v>15130</v>
      </c>
      <c r="T3191" s="9" t="s">
        <v>5661</v>
      </c>
    </row>
    <row r="3192" customHeight="1" spans="1:20">
      <c r="A3192" s="10">
        <v>45206</v>
      </c>
      <c r="B3192" s="9" t="s">
        <v>15131</v>
      </c>
      <c r="C3192" s="9" t="s">
        <v>5629</v>
      </c>
      <c r="D3192" s="11" t="s">
        <v>22</v>
      </c>
      <c r="E3192" s="9" t="s">
        <v>15132</v>
      </c>
      <c r="F3192" s="9" t="s">
        <v>15133</v>
      </c>
      <c r="G3192" s="11" t="s">
        <v>82</v>
      </c>
      <c r="H3192" s="11" t="s">
        <v>137</v>
      </c>
      <c r="I3192" s="11" t="s">
        <v>5632</v>
      </c>
      <c r="J3192" s="11" t="s">
        <v>27</v>
      </c>
      <c r="K3192" s="11" t="s">
        <v>28</v>
      </c>
      <c r="L3192" s="11" t="s">
        <v>43</v>
      </c>
      <c r="M3192" s="9" t="s">
        <v>169</v>
      </c>
      <c r="N3192" s="9" t="s">
        <v>5633</v>
      </c>
      <c r="O3192" s="11" t="s">
        <v>32</v>
      </c>
      <c r="P3192" s="11" t="s">
        <v>22</v>
      </c>
      <c r="Q3192" s="11" t="s">
        <v>15134</v>
      </c>
      <c r="R3192" s="11" t="s">
        <v>168</v>
      </c>
      <c r="S3192" s="9" t="s">
        <v>15135</v>
      </c>
      <c r="T3192" s="9" t="s">
        <v>5655</v>
      </c>
    </row>
    <row r="3193" customHeight="1" spans="1:20">
      <c r="A3193" s="10">
        <v>45206</v>
      </c>
      <c r="B3193" s="9" t="s">
        <v>15136</v>
      </c>
      <c r="C3193" s="9" t="s">
        <v>5644</v>
      </c>
      <c r="D3193" s="11" t="s">
        <v>22</v>
      </c>
      <c r="E3193" s="9" t="s">
        <v>15137</v>
      </c>
      <c r="F3193" s="9" t="s">
        <v>15138</v>
      </c>
      <c r="G3193" s="11" t="s">
        <v>82</v>
      </c>
      <c r="H3193" s="11" t="s">
        <v>96</v>
      </c>
      <c r="I3193" s="11" t="s">
        <v>168</v>
      </c>
      <c r="J3193" s="11" t="s">
        <v>27</v>
      </c>
      <c r="K3193" s="11" t="s">
        <v>28</v>
      </c>
      <c r="L3193" s="11" t="s">
        <v>43</v>
      </c>
      <c r="M3193" s="9" t="s">
        <v>169</v>
      </c>
      <c r="N3193" s="9" t="s">
        <v>5633</v>
      </c>
      <c r="O3193" s="11" t="s">
        <v>32</v>
      </c>
      <c r="P3193" s="11" t="s">
        <v>22</v>
      </c>
      <c r="Q3193" s="11" t="s">
        <v>15139</v>
      </c>
      <c r="R3193" s="11" t="s">
        <v>168</v>
      </c>
      <c r="S3193" s="9" t="s">
        <v>15140</v>
      </c>
      <c r="T3193" s="9" t="s">
        <v>6075</v>
      </c>
    </row>
    <row r="3194" customHeight="1" spans="1:20">
      <c r="A3194" s="10">
        <v>45206</v>
      </c>
      <c r="B3194" s="9" t="s">
        <v>15141</v>
      </c>
      <c r="C3194" s="9" t="s">
        <v>5629</v>
      </c>
      <c r="D3194" s="11" t="s">
        <v>22</v>
      </c>
      <c r="E3194" s="9" t="s">
        <v>15142</v>
      </c>
      <c r="F3194" s="9" t="s">
        <v>15143</v>
      </c>
      <c r="G3194" s="11" t="s">
        <v>82</v>
      </c>
      <c r="H3194" s="11" t="s">
        <v>110</v>
      </c>
      <c r="I3194" s="11" t="s">
        <v>5632</v>
      </c>
      <c r="J3194" s="11" t="s">
        <v>27</v>
      </c>
      <c r="K3194" s="11" t="s">
        <v>28</v>
      </c>
      <c r="L3194" s="11" t="s">
        <v>43</v>
      </c>
      <c r="M3194" s="9" t="s">
        <v>169</v>
      </c>
      <c r="N3194" s="9" t="s">
        <v>5633</v>
      </c>
      <c r="O3194" s="11" t="s">
        <v>32</v>
      </c>
      <c r="P3194" s="11" t="s">
        <v>22</v>
      </c>
      <c r="Q3194" s="11" t="s">
        <v>15144</v>
      </c>
      <c r="R3194" s="11" t="s">
        <v>168</v>
      </c>
      <c r="S3194" s="9" t="s">
        <v>15145</v>
      </c>
      <c r="T3194" s="9" t="s">
        <v>6102</v>
      </c>
    </row>
    <row r="3195" customHeight="1" spans="1:20">
      <c r="A3195" s="10">
        <v>45206</v>
      </c>
      <c r="B3195" s="9" t="s">
        <v>15146</v>
      </c>
      <c r="C3195" s="9" t="s">
        <v>5629</v>
      </c>
      <c r="D3195" s="11" t="s">
        <v>22</v>
      </c>
      <c r="E3195" s="9" t="s">
        <v>15147</v>
      </c>
      <c r="F3195" s="9" t="s">
        <v>15148</v>
      </c>
      <c r="G3195" s="11" t="s">
        <v>82</v>
      </c>
      <c r="H3195" s="11" t="s">
        <v>22</v>
      </c>
      <c r="I3195" s="11" t="s">
        <v>5632</v>
      </c>
      <c r="J3195" s="11" t="s">
        <v>27</v>
      </c>
      <c r="K3195" s="11" t="s">
        <v>28</v>
      </c>
      <c r="L3195" s="11" t="s">
        <v>43</v>
      </c>
      <c r="M3195" s="9" t="s">
        <v>169</v>
      </c>
      <c r="N3195" s="9" t="s">
        <v>5633</v>
      </c>
      <c r="O3195" s="11" t="s">
        <v>32</v>
      </c>
      <c r="P3195" s="11" t="s">
        <v>22</v>
      </c>
      <c r="Q3195" s="11" t="s">
        <v>15149</v>
      </c>
      <c r="R3195" s="11" t="s">
        <v>168</v>
      </c>
      <c r="S3195" s="9" t="s">
        <v>15150</v>
      </c>
      <c r="T3195" s="9" t="s">
        <v>5690</v>
      </c>
    </row>
    <row r="3196" customHeight="1" spans="1:20">
      <c r="A3196" s="10">
        <v>45206</v>
      </c>
      <c r="B3196" s="9" t="s">
        <v>15151</v>
      </c>
      <c r="C3196" s="9" t="s">
        <v>5663</v>
      </c>
      <c r="D3196" s="11" t="s">
        <v>22</v>
      </c>
      <c r="E3196" s="9" t="s">
        <v>15152</v>
      </c>
      <c r="F3196" s="9" t="s">
        <v>15153</v>
      </c>
      <c r="G3196" s="11" t="s">
        <v>82</v>
      </c>
      <c r="H3196" s="11" t="s">
        <v>110</v>
      </c>
      <c r="I3196" s="11" t="s">
        <v>168</v>
      </c>
      <c r="J3196" s="11" t="s">
        <v>27</v>
      </c>
      <c r="K3196" s="11" t="s">
        <v>28</v>
      </c>
      <c r="L3196" s="11" t="s">
        <v>43</v>
      </c>
      <c r="M3196" s="9" t="s">
        <v>169</v>
      </c>
      <c r="N3196" s="9" t="s">
        <v>5633</v>
      </c>
      <c r="O3196" s="11" t="s">
        <v>32</v>
      </c>
      <c r="P3196" s="11" t="s">
        <v>22</v>
      </c>
      <c r="Q3196" s="11" t="s">
        <v>15154</v>
      </c>
      <c r="R3196" s="11" t="s">
        <v>168</v>
      </c>
      <c r="S3196" s="9" t="s">
        <v>15155</v>
      </c>
      <c r="T3196" s="9" t="s">
        <v>5655</v>
      </c>
    </row>
    <row r="3197" customHeight="1" spans="1:20">
      <c r="A3197" s="10">
        <v>45206</v>
      </c>
      <c r="B3197" s="9" t="s">
        <v>15156</v>
      </c>
      <c r="C3197" s="9" t="s">
        <v>5629</v>
      </c>
      <c r="D3197" s="11" t="s">
        <v>22</v>
      </c>
      <c r="E3197" s="9" t="s">
        <v>15157</v>
      </c>
      <c r="F3197" s="9" t="s">
        <v>15138</v>
      </c>
      <c r="G3197" s="11" t="s">
        <v>82</v>
      </c>
      <c r="H3197" s="11" t="s">
        <v>96</v>
      </c>
      <c r="I3197" s="11" t="s">
        <v>5632</v>
      </c>
      <c r="J3197" s="11" t="s">
        <v>27</v>
      </c>
      <c r="K3197" s="11" t="s">
        <v>28</v>
      </c>
      <c r="L3197" s="11" t="s">
        <v>43</v>
      </c>
      <c r="M3197" s="9" t="s">
        <v>169</v>
      </c>
      <c r="N3197" s="9" t="s">
        <v>5633</v>
      </c>
      <c r="O3197" s="11" t="s">
        <v>32</v>
      </c>
      <c r="P3197" s="11" t="s">
        <v>22</v>
      </c>
      <c r="Q3197" s="11" t="s">
        <v>15158</v>
      </c>
      <c r="R3197" s="11" t="s">
        <v>168</v>
      </c>
      <c r="S3197" s="9" t="s">
        <v>15159</v>
      </c>
      <c r="T3197" s="9" t="s">
        <v>5740</v>
      </c>
    </row>
    <row r="3198" customHeight="1" spans="1:20">
      <c r="A3198" s="10">
        <v>45206</v>
      </c>
      <c r="B3198" s="9" t="s">
        <v>15160</v>
      </c>
      <c r="C3198" s="9" t="s">
        <v>5644</v>
      </c>
      <c r="D3198" s="11" t="s">
        <v>22</v>
      </c>
      <c r="E3198" s="9" t="s">
        <v>15161</v>
      </c>
      <c r="F3198" s="9" t="s">
        <v>15162</v>
      </c>
      <c r="G3198" s="11" t="s">
        <v>82</v>
      </c>
      <c r="H3198" s="11" t="s">
        <v>110</v>
      </c>
      <c r="I3198" s="11" t="s">
        <v>168</v>
      </c>
      <c r="J3198" s="11" t="s">
        <v>27</v>
      </c>
      <c r="K3198" s="11" t="s">
        <v>28</v>
      </c>
      <c r="L3198" s="11" t="s">
        <v>43</v>
      </c>
      <c r="M3198" s="9" t="s">
        <v>169</v>
      </c>
      <c r="N3198" s="9" t="s">
        <v>5633</v>
      </c>
      <c r="O3198" s="11" t="s">
        <v>32</v>
      </c>
      <c r="P3198" s="11" t="s">
        <v>22</v>
      </c>
      <c r="Q3198" s="11" t="s">
        <v>15163</v>
      </c>
      <c r="R3198" s="11" t="s">
        <v>168</v>
      </c>
      <c r="S3198" s="9" t="s">
        <v>15164</v>
      </c>
      <c r="T3198" s="9" t="s">
        <v>6102</v>
      </c>
    </row>
    <row r="3199" customHeight="1" spans="1:20">
      <c r="A3199" s="10">
        <v>45206</v>
      </c>
      <c r="B3199" s="9" t="s">
        <v>15165</v>
      </c>
      <c r="C3199" s="9" t="s">
        <v>5629</v>
      </c>
      <c r="D3199" s="11" t="s">
        <v>22</v>
      </c>
      <c r="E3199" s="9" t="s">
        <v>15166</v>
      </c>
      <c r="F3199" s="9" t="s">
        <v>15167</v>
      </c>
      <c r="G3199" s="11" t="s">
        <v>82</v>
      </c>
      <c r="H3199" s="11" t="s">
        <v>22</v>
      </c>
      <c r="I3199" s="11" t="s">
        <v>5632</v>
      </c>
      <c r="J3199" s="11" t="s">
        <v>27</v>
      </c>
      <c r="K3199" s="11" t="s">
        <v>28</v>
      </c>
      <c r="L3199" s="11" t="s">
        <v>43</v>
      </c>
      <c r="M3199" s="9" t="s">
        <v>169</v>
      </c>
      <c r="N3199" s="9" t="s">
        <v>5633</v>
      </c>
      <c r="O3199" s="11" t="s">
        <v>32</v>
      </c>
      <c r="P3199" s="11" t="s">
        <v>22</v>
      </c>
      <c r="Q3199" s="11" t="s">
        <v>15168</v>
      </c>
      <c r="R3199" s="11" t="s">
        <v>46</v>
      </c>
      <c r="S3199" s="9" t="s">
        <v>15169</v>
      </c>
      <c r="T3199" s="9" t="s">
        <v>5661</v>
      </c>
    </row>
    <row r="3200" customHeight="1" spans="1:20">
      <c r="A3200" s="10">
        <v>45206</v>
      </c>
      <c r="B3200" s="9" t="s">
        <v>15170</v>
      </c>
      <c r="C3200" s="9" t="s">
        <v>5879</v>
      </c>
      <c r="D3200" s="11" t="s">
        <v>22</v>
      </c>
      <c r="E3200" s="9" t="s">
        <v>15171</v>
      </c>
      <c r="F3200" s="9" t="s">
        <v>15172</v>
      </c>
      <c r="G3200" s="11" t="s">
        <v>82</v>
      </c>
      <c r="H3200" s="11" t="s">
        <v>22</v>
      </c>
      <c r="I3200" s="11" t="s">
        <v>5737</v>
      </c>
      <c r="J3200" s="11" t="s">
        <v>27</v>
      </c>
      <c r="K3200" s="11" t="s">
        <v>28</v>
      </c>
      <c r="L3200" s="11" t="s">
        <v>43</v>
      </c>
      <c r="M3200" s="9" t="s">
        <v>169</v>
      </c>
      <c r="N3200" s="9" t="s">
        <v>5633</v>
      </c>
      <c r="O3200" s="11" t="s">
        <v>32</v>
      </c>
      <c r="P3200" s="11" t="s">
        <v>22</v>
      </c>
      <c r="Q3200" s="11" t="s">
        <v>15173</v>
      </c>
      <c r="R3200" s="11" t="s">
        <v>168</v>
      </c>
      <c r="S3200" s="9" t="s">
        <v>15174</v>
      </c>
      <c r="T3200" s="9" t="s">
        <v>7784</v>
      </c>
    </row>
    <row r="3201" customHeight="1" spans="1:20">
      <c r="A3201" s="10">
        <v>45206</v>
      </c>
      <c r="B3201" s="9" t="s">
        <v>15175</v>
      </c>
      <c r="C3201" s="9" t="s">
        <v>5644</v>
      </c>
      <c r="D3201" s="11" t="s">
        <v>22</v>
      </c>
      <c r="E3201" s="9" t="s">
        <v>15176</v>
      </c>
      <c r="F3201" s="9" t="s">
        <v>15177</v>
      </c>
      <c r="G3201" s="11" t="s">
        <v>82</v>
      </c>
      <c r="H3201" s="11" t="s">
        <v>22</v>
      </c>
      <c r="I3201" s="11" t="s">
        <v>168</v>
      </c>
      <c r="J3201" s="11" t="s">
        <v>27</v>
      </c>
      <c r="K3201" s="11" t="s">
        <v>28</v>
      </c>
      <c r="L3201" s="11" t="s">
        <v>43</v>
      </c>
      <c r="M3201" s="9" t="s">
        <v>169</v>
      </c>
      <c r="N3201" s="9" t="s">
        <v>5633</v>
      </c>
      <c r="O3201" s="11" t="s">
        <v>32</v>
      </c>
      <c r="P3201" s="11" t="s">
        <v>22</v>
      </c>
      <c r="Q3201" s="11" t="s">
        <v>15178</v>
      </c>
      <c r="R3201" s="11" t="s">
        <v>168</v>
      </c>
      <c r="S3201" s="9" t="s">
        <v>15179</v>
      </c>
      <c r="T3201" s="9" t="s">
        <v>5655</v>
      </c>
    </row>
    <row r="3202" customHeight="1" spans="1:20">
      <c r="A3202" s="10">
        <v>45206</v>
      </c>
      <c r="B3202" s="9" t="s">
        <v>15180</v>
      </c>
      <c r="C3202" s="9" t="s">
        <v>5848</v>
      </c>
      <c r="D3202" s="11" t="s">
        <v>22</v>
      </c>
      <c r="E3202" s="9" t="s">
        <v>15181</v>
      </c>
      <c r="F3202" s="9" t="s">
        <v>15182</v>
      </c>
      <c r="G3202" s="11" t="s">
        <v>82</v>
      </c>
      <c r="H3202" s="11" t="s">
        <v>22</v>
      </c>
      <c r="I3202" s="11" t="s">
        <v>46</v>
      </c>
      <c r="J3202" s="11" t="s">
        <v>27</v>
      </c>
      <c r="K3202" s="11" t="s">
        <v>28</v>
      </c>
      <c r="L3202" s="11" t="s">
        <v>43</v>
      </c>
      <c r="M3202" s="9" t="s">
        <v>169</v>
      </c>
      <c r="N3202" s="9" t="s">
        <v>5633</v>
      </c>
      <c r="O3202" s="11" t="s">
        <v>32</v>
      </c>
      <c r="P3202" s="11" t="s">
        <v>22</v>
      </c>
      <c r="Q3202" s="11" t="s">
        <v>15183</v>
      </c>
      <c r="R3202" s="11" t="s">
        <v>168</v>
      </c>
      <c r="S3202" s="9" t="s">
        <v>15184</v>
      </c>
      <c r="T3202" s="9" t="s">
        <v>5723</v>
      </c>
    </row>
    <row r="3203" customHeight="1" spans="1:20">
      <c r="A3203" s="10">
        <v>45206</v>
      </c>
      <c r="B3203" s="9" t="s">
        <v>15185</v>
      </c>
      <c r="C3203" s="9" t="s">
        <v>5644</v>
      </c>
      <c r="D3203" s="11" t="s">
        <v>22</v>
      </c>
      <c r="E3203" s="9" t="s">
        <v>15186</v>
      </c>
      <c r="F3203" s="9" t="s">
        <v>15187</v>
      </c>
      <c r="G3203" s="11" t="s">
        <v>82</v>
      </c>
      <c r="H3203" s="11" t="s">
        <v>96</v>
      </c>
      <c r="I3203" s="11" t="s">
        <v>168</v>
      </c>
      <c r="J3203" s="11" t="s">
        <v>27</v>
      </c>
      <c r="K3203" s="11" t="s">
        <v>28</v>
      </c>
      <c r="L3203" s="11" t="s">
        <v>43</v>
      </c>
      <c r="M3203" s="9" t="s">
        <v>169</v>
      </c>
      <c r="N3203" s="9" t="s">
        <v>5633</v>
      </c>
      <c r="O3203" s="11" t="s">
        <v>32</v>
      </c>
      <c r="P3203" s="11" t="s">
        <v>22</v>
      </c>
      <c r="Q3203" s="11" t="s">
        <v>15188</v>
      </c>
      <c r="R3203" s="11" t="s">
        <v>168</v>
      </c>
      <c r="S3203" s="9" t="s">
        <v>15189</v>
      </c>
      <c r="T3203" s="9" t="s">
        <v>5655</v>
      </c>
    </row>
    <row r="3204" customHeight="1" spans="1:20">
      <c r="A3204" s="10">
        <v>45206</v>
      </c>
      <c r="B3204" s="9" t="s">
        <v>15190</v>
      </c>
      <c r="C3204" s="9" t="s">
        <v>5644</v>
      </c>
      <c r="D3204" s="11" t="s">
        <v>22</v>
      </c>
      <c r="E3204" s="9" t="s">
        <v>4601</v>
      </c>
      <c r="F3204" s="9" t="s">
        <v>4602</v>
      </c>
      <c r="G3204" s="11" t="s">
        <v>82</v>
      </c>
      <c r="H3204" s="11" t="s">
        <v>22</v>
      </c>
      <c r="I3204" s="11" t="s">
        <v>253</v>
      </c>
      <c r="J3204" s="11" t="s">
        <v>27</v>
      </c>
      <c r="K3204" s="11" t="s">
        <v>28</v>
      </c>
      <c r="L3204" s="11" t="s">
        <v>43</v>
      </c>
      <c r="M3204" s="9" t="s">
        <v>169</v>
      </c>
      <c r="N3204" s="9" t="s">
        <v>5633</v>
      </c>
      <c r="O3204" s="11" t="s">
        <v>32</v>
      </c>
      <c r="P3204" s="11" t="s">
        <v>22</v>
      </c>
      <c r="Q3204" s="11" t="s">
        <v>15191</v>
      </c>
      <c r="R3204" s="11" t="s">
        <v>168</v>
      </c>
      <c r="S3204" s="9" t="s">
        <v>15192</v>
      </c>
      <c r="T3204" s="9" t="s">
        <v>6102</v>
      </c>
    </row>
    <row r="3205" customHeight="1" spans="1:20">
      <c r="A3205" s="10">
        <v>45206</v>
      </c>
      <c r="B3205" s="9" t="s">
        <v>15193</v>
      </c>
      <c r="C3205" s="9" t="s">
        <v>5848</v>
      </c>
      <c r="D3205" s="11" t="s">
        <v>22</v>
      </c>
      <c r="E3205" s="9" t="s">
        <v>15194</v>
      </c>
      <c r="F3205" s="9" t="s">
        <v>15195</v>
      </c>
      <c r="G3205" s="11" t="s">
        <v>82</v>
      </c>
      <c r="H3205" s="11" t="s">
        <v>22</v>
      </c>
      <c r="I3205" s="11" t="s">
        <v>168</v>
      </c>
      <c r="J3205" s="11" t="s">
        <v>27</v>
      </c>
      <c r="K3205" s="11" t="s">
        <v>28</v>
      </c>
      <c r="L3205" s="11" t="s">
        <v>43</v>
      </c>
      <c r="M3205" s="9" t="s">
        <v>169</v>
      </c>
      <c r="N3205" s="9" t="s">
        <v>5633</v>
      </c>
      <c r="O3205" s="11" t="s">
        <v>32</v>
      </c>
      <c r="P3205" s="11" t="s">
        <v>22</v>
      </c>
      <c r="Q3205" s="11" t="s">
        <v>15196</v>
      </c>
      <c r="R3205" s="11" t="s">
        <v>46</v>
      </c>
      <c r="S3205" s="9" t="s">
        <v>15197</v>
      </c>
      <c r="T3205" s="9" t="s">
        <v>5661</v>
      </c>
    </row>
    <row r="3206" customHeight="1" spans="1:20">
      <c r="A3206" s="10">
        <v>45206</v>
      </c>
      <c r="B3206" s="9" t="s">
        <v>15198</v>
      </c>
      <c r="C3206" s="9" t="s">
        <v>5899</v>
      </c>
      <c r="D3206" s="11" t="s">
        <v>22</v>
      </c>
      <c r="E3206" s="9" t="s">
        <v>15199</v>
      </c>
      <c r="F3206" s="9" t="s">
        <v>15200</v>
      </c>
      <c r="G3206" s="11" t="s">
        <v>3125</v>
      </c>
      <c r="H3206" s="11" t="s">
        <v>22</v>
      </c>
      <c r="I3206" s="11" t="s">
        <v>5902</v>
      </c>
      <c r="J3206" s="11" t="s">
        <v>27</v>
      </c>
      <c r="K3206" s="11" t="s">
        <v>28</v>
      </c>
      <c r="L3206" s="11" t="s">
        <v>43</v>
      </c>
      <c r="M3206" s="9" t="s">
        <v>169</v>
      </c>
      <c r="N3206" s="9" t="s">
        <v>5633</v>
      </c>
      <c r="O3206" s="11" t="s">
        <v>32</v>
      </c>
      <c r="P3206" s="11" t="s">
        <v>22</v>
      </c>
      <c r="Q3206" s="11" t="s">
        <v>15201</v>
      </c>
      <c r="R3206" s="11" t="s">
        <v>46</v>
      </c>
      <c r="S3206" s="9" t="s">
        <v>15202</v>
      </c>
      <c r="T3206" s="9" t="s">
        <v>5661</v>
      </c>
    </row>
    <row r="3207" customHeight="1" spans="1:20">
      <c r="A3207" s="10">
        <v>45206</v>
      </c>
      <c r="B3207" s="9" t="s">
        <v>15203</v>
      </c>
      <c r="C3207" s="9" t="s">
        <v>5629</v>
      </c>
      <c r="D3207" s="11" t="s">
        <v>22</v>
      </c>
      <c r="E3207" s="9" t="s">
        <v>15204</v>
      </c>
      <c r="F3207" s="9" t="s">
        <v>15205</v>
      </c>
      <c r="G3207" s="11" t="s">
        <v>82</v>
      </c>
      <c r="H3207" s="11" t="s">
        <v>96</v>
      </c>
      <c r="I3207" s="11" t="s">
        <v>5632</v>
      </c>
      <c r="J3207" s="11" t="s">
        <v>27</v>
      </c>
      <c r="K3207" s="11" t="s">
        <v>28</v>
      </c>
      <c r="L3207" s="11" t="s">
        <v>43</v>
      </c>
      <c r="M3207" s="9" t="s">
        <v>169</v>
      </c>
      <c r="N3207" s="9" t="s">
        <v>5633</v>
      </c>
      <c r="O3207" s="11" t="s">
        <v>32</v>
      </c>
      <c r="P3207" s="11" t="s">
        <v>22</v>
      </c>
      <c r="Q3207" s="11" t="s">
        <v>15206</v>
      </c>
      <c r="R3207" s="11" t="s">
        <v>168</v>
      </c>
      <c r="S3207" s="9" t="s">
        <v>15207</v>
      </c>
      <c r="T3207" s="9" t="s">
        <v>5642</v>
      </c>
    </row>
    <row r="3208" customHeight="1" spans="1:20">
      <c r="A3208" s="10">
        <v>45206</v>
      </c>
      <c r="B3208" s="9" t="s">
        <v>15208</v>
      </c>
      <c r="C3208" s="9" t="s">
        <v>5685</v>
      </c>
      <c r="D3208" s="11" t="s">
        <v>22</v>
      </c>
      <c r="E3208" s="9" t="s">
        <v>15209</v>
      </c>
      <c r="F3208" s="9" t="s">
        <v>15210</v>
      </c>
      <c r="G3208" s="11" t="s">
        <v>82</v>
      </c>
      <c r="H3208" s="11" t="s">
        <v>22</v>
      </c>
      <c r="I3208" s="11" t="s">
        <v>1595</v>
      </c>
      <c r="J3208" s="11" t="s">
        <v>27</v>
      </c>
      <c r="K3208" s="11" t="s">
        <v>28</v>
      </c>
      <c r="L3208" s="11" t="s">
        <v>43</v>
      </c>
      <c r="M3208" s="9" t="s">
        <v>169</v>
      </c>
      <c r="N3208" s="9" t="s">
        <v>5633</v>
      </c>
      <c r="O3208" s="11" t="s">
        <v>32</v>
      </c>
      <c r="P3208" s="11" t="s">
        <v>22</v>
      </c>
      <c r="Q3208" s="11" t="s">
        <v>15211</v>
      </c>
      <c r="R3208" s="11" t="s">
        <v>168</v>
      </c>
      <c r="S3208" s="9" t="s">
        <v>15212</v>
      </c>
      <c r="T3208" s="9" t="s">
        <v>5717</v>
      </c>
    </row>
    <row r="3209" customHeight="1" spans="1:20">
      <c r="A3209" s="10">
        <v>45206</v>
      </c>
      <c r="B3209" s="9" t="s">
        <v>15213</v>
      </c>
      <c r="C3209" s="9" t="s">
        <v>5644</v>
      </c>
      <c r="D3209" s="11" t="s">
        <v>22</v>
      </c>
      <c r="E3209" s="9" t="s">
        <v>15214</v>
      </c>
      <c r="F3209" s="9" t="s">
        <v>9900</v>
      </c>
      <c r="G3209" s="11" t="s">
        <v>82</v>
      </c>
      <c r="H3209" s="11" t="s">
        <v>22</v>
      </c>
      <c r="I3209" s="11" t="s">
        <v>168</v>
      </c>
      <c r="J3209" s="11" t="s">
        <v>27</v>
      </c>
      <c r="K3209" s="11" t="s">
        <v>28</v>
      </c>
      <c r="L3209" s="11" t="s">
        <v>43</v>
      </c>
      <c r="M3209" s="9" t="s">
        <v>169</v>
      </c>
      <c r="N3209" s="9" t="s">
        <v>5633</v>
      </c>
      <c r="O3209" s="11" t="s">
        <v>32</v>
      </c>
      <c r="P3209" s="11" t="s">
        <v>22</v>
      </c>
      <c r="Q3209" s="11" t="s">
        <v>15215</v>
      </c>
      <c r="R3209" s="11" t="s">
        <v>168</v>
      </c>
      <c r="S3209" s="9" t="s">
        <v>15216</v>
      </c>
      <c r="T3209" s="9" t="s">
        <v>5649</v>
      </c>
    </row>
    <row r="3210" customHeight="1" spans="1:20">
      <c r="A3210" s="10">
        <v>45206</v>
      </c>
      <c r="B3210" s="9" t="s">
        <v>15217</v>
      </c>
      <c r="C3210" s="9" t="s">
        <v>5629</v>
      </c>
      <c r="D3210" s="11" t="s">
        <v>22</v>
      </c>
      <c r="E3210" s="9" t="s">
        <v>13240</v>
      </c>
      <c r="F3210" s="9" t="s">
        <v>13241</v>
      </c>
      <c r="G3210" s="11" t="s">
        <v>82</v>
      </c>
      <c r="H3210" s="11" t="s">
        <v>22</v>
      </c>
      <c r="I3210" s="11" t="s">
        <v>5632</v>
      </c>
      <c r="J3210" s="11" t="s">
        <v>27</v>
      </c>
      <c r="K3210" s="11" t="s">
        <v>28</v>
      </c>
      <c r="L3210" s="11" t="s">
        <v>43</v>
      </c>
      <c r="M3210" s="9" t="s">
        <v>169</v>
      </c>
      <c r="N3210" s="9" t="s">
        <v>5633</v>
      </c>
      <c r="O3210" s="11" t="s">
        <v>32</v>
      </c>
      <c r="P3210" s="11" t="s">
        <v>22</v>
      </c>
      <c r="Q3210" s="11" t="s">
        <v>15218</v>
      </c>
      <c r="R3210" s="11" t="s">
        <v>168</v>
      </c>
      <c r="S3210" s="9" t="s">
        <v>13243</v>
      </c>
      <c r="T3210" s="9" t="s">
        <v>5649</v>
      </c>
    </row>
    <row r="3211" customHeight="1" spans="1:20">
      <c r="A3211" s="10">
        <v>45206</v>
      </c>
      <c r="B3211" s="9" t="s">
        <v>15219</v>
      </c>
      <c r="C3211" s="9" t="s">
        <v>5644</v>
      </c>
      <c r="D3211" s="11" t="s">
        <v>22</v>
      </c>
      <c r="E3211" s="9" t="s">
        <v>15220</v>
      </c>
      <c r="F3211" s="9" t="s">
        <v>15221</v>
      </c>
      <c r="G3211" s="11" t="s">
        <v>82</v>
      </c>
      <c r="H3211" s="11" t="s">
        <v>22</v>
      </c>
      <c r="I3211" s="11" t="s">
        <v>315</v>
      </c>
      <c r="J3211" s="11" t="s">
        <v>27</v>
      </c>
      <c r="K3211" s="11" t="s">
        <v>28</v>
      </c>
      <c r="L3211" s="11" t="s">
        <v>43</v>
      </c>
      <c r="M3211" s="9" t="s">
        <v>169</v>
      </c>
      <c r="N3211" s="9" t="s">
        <v>5633</v>
      </c>
      <c r="O3211" s="11" t="s">
        <v>32</v>
      </c>
      <c r="P3211" s="11" t="s">
        <v>22</v>
      </c>
      <c r="Q3211" s="11" t="s">
        <v>15222</v>
      </c>
      <c r="R3211" s="11" t="s">
        <v>168</v>
      </c>
      <c r="S3211" s="9" t="s">
        <v>15223</v>
      </c>
      <c r="T3211" s="9" t="s">
        <v>5655</v>
      </c>
    </row>
    <row r="3212" customHeight="1" spans="1:20">
      <c r="A3212" s="10">
        <v>45206</v>
      </c>
      <c r="B3212" s="9" t="s">
        <v>15224</v>
      </c>
      <c r="C3212" s="9" t="s">
        <v>5879</v>
      </c>
      <c r="D3212" s="11" t="s">
        <v>22</v>
      </c>
      <c r="E3212" s="9" t="s">
        <v>15225</v>
      </c>
      <c r="F3212" s="9" t="s">
        <v>15226</v>
      </c>
      <c r="G3212" s="11" t="s">
        <v>82</v>
      </c>
      <c r="H3212" s="11" t="s">
        <v>22</v>
      </c>
      <c r="I3212" s="11" t="s">
        <v>5737</v>
      </c>
      <c r="J3212" s="11" t="s">
        <v>27</v>
      </c>
      <c r="K3212" s="11" t="s">
        <v>28</v>
      </c>
      <c r="L3212" s="11" t="s">
        <v>43</v>
      </c>
      <c r="M3212" s="9" t="s">
        <v>169</v>
      </c>
      <c r="N3212" s="9" t="s">
        <v>5633</v>
      </c>
      <c r="O3212" s="11" t="s">
        <v>32</v>
      </c>
      <c r="P3212" s="11" t="s">
        <v>22</v>
      </c>
      <c r="Q3212" s="11" t="s">
        <v>15227</v>
      </c>
      <c r="R3212" s="11" t="s">
        <v>168</v>
      </c>
      <c r="S3212" s="9" t="s">
        <v>15228</v>
      </c>
      <c r="T3212" s="9" t="s">
        <v>5636</v>
      </c>
    </row>
    <row r="3213" customHeight="1" spans="1:20">
      <c r="A3213" s="10">
        <v>45206</v>
      </c>
      <c r="B3213" s="9" t="s">
        <v>15229</v>
      </c>
      <c r="C3213" s="9" t="s">
        <v>5879</v>
      </c>
      <c r="D3213" s="11" t="s">
        <v>22</v>
      </c>
      <c r="E3213" s="9" t="s">
        <v>15230</v>
      </c>
      <c r="F3213" s="9" t="s">
        <v>15231</v>
      </c>
      <c r="G3213" s="11" t="s">
        <v>82</v>
      </c>
      <c r="H3213" s="11" t="s">
        <v>22</v>
      </c>
      <c r="I3213" s="11" t="s">
        <v>5737</v>
      </c>
      <c r="J3213" s="11" t="s">
        <v>27</v>
      </c>
      <c r="K3213" s="11" t="s">
        <v>28</v>
      </c>
      <c r="L3213" s="11" t="s">
        <v>43</v>
      </c>
      <c r="M3213" s="9" t="s">
        <v>169</v>
      </c>
      <c r="N3213" s="9" t="s">
        <v>5633</v>
      </c>
      <c r="O3213" s="11" t="s">
        <v>32</v>
      </c>
      <c r="P3213" s="11" t="s">
        <v>22</v>
      </c>
      <c r="Q3213" s="11" t="s">
        <v>15232</v>
      </c>
      <c r="R3213" s="11" t="s">
        <v>168</v>
      </c>
      <c r="S3213" s="9" t="s">
        <v>15233</v>
      </c>
      <c r="T3213" s="9" t="s">
        <v>5636</v>
      </c>
    </row>
    <row r="3214" customHeight="1" spans="1:20">
      <c r="A3214" s="10">
        <v>45206</v>
      </c>
      <c r="B3214" s="9" t="s">
        <v>15234</v>
      </c>
      <c r="C3214" s="9" t="s">
        <v>5644</v>
      </c>
      <c r="D3214" s="11" t="s">
        <v>22</v>
      </c>
      <c r="E3214" s="9" t="s">
        <v>15235</v>
      </c>
      <c r="F3214" s="9" t="s">
        <v>15236</v>
      </c>
      <c r="G3214" s="11" t="s">
        <v>82</v>
      </c>
      <c r="H3214" s="11" t="s">
        <v>110</v>
      </c>
      <c r="I3214" s="11" t="s">
        <v>168</v>
      </c>
      <c r="J3214" s="11" t="s">
        <v>27</v>
      </c>
      <c r="K3214" s="11" t="s">
        <v>28</v>
      </c>
      <c r="L3214" s="11" t="s">
        <v>43</v>
      </c>
      <c r="M3214" s="9" t="s">
        <v>169</v>
      </c>
      <c r="N3214" s="9" t="s">
        <v>5633</v>
      </c>
      <c r="O3214" s="11" t="s">
        <v>32</v>
      </c>
      <c r="P3214" s="11" t="s">
        <v>22</v>
      </c>
      <c r="Q3214" s="11" t="s">
        <v>15237</v>
      </c>
      <c r="R3214" s="11" t="s">
        <v>168</v>
      </c>
      <c r="S3214" s="9" t="s">
        <v>15238</v>
      </c>
      <c r="T3214" s="9" t="s">
        <v>5696</v>
      </c>
    </row>
    <row r="3215" customHeight="1" spans="1:20">
      <c r="A3215" s="10">
        <v>45206</v>
      </c>
      <c r="B3215" s="9" t="s">
        <v>15239</v>
      </c>
      <c r="C3215" s="9" t="s">
        <v>5951</v>
      </c>
      <c r="D3215" s="11" t="s">
        <v>22</v>
      </c>
      <c r="E3215" s="9" t="s">
        <v>15240</v>
      </c>
      <c r="F3215" s="9" t="s">
        <v>15241</v>
      </c>
      <c r="G3215" s="11" t="s">
        <v>82</v>
      </c>
      <c r="H3215" s="11" t="s">
        <v>96</v>
      </c>
      <c r="I3215" s="11" t="s">
        <v>5737</v>
      </c>
      <c r="J3215" s="11" t="s">
        <v>27</v>
      </c>
      <c r="K3215" s="11" t="s">
        <v>28</v>
      </c>
      <c r="L3215" s="11" t="s">
        <v>43</v>
      </c>
      <c r="M3215" s="9" t="s">
        <v>169</v>
      </c>
      <c r="N3215" s="9" t="s">
        <v>5633</v>
      </c>
      <c r="O3215" s="11" t="s">
        <v>32</v>
      </c>
      <c r="P3215" s="11" t="s">
        <v>22</v>
      </c>
      <c r="Q3215" s="11" t="s">
        <v>15242</v>
      </c>
      <c r="R3215" s="11" t="s">
        <v>168</v>
      </c>
      <c r="S3215" s="9" t="s">
        <v>15243</v>
      </c>
      <c r="T3215" s="9" t="s">
        <v>5717</v>
      </c>
    </row>
    <row r="3216" customHeight="1" spans="1:20">
      <c r="A3216" s="10">
        <v>45206</v>
      </c>
      <c r="B3216" s="9" t="s">
        <v>15244</v>
      </c>
      <c r="C3216" s="9" t="s">
        <v>5951</v>
      </c>
      <c r="D3216" s="11" t="s">
        <v>22</v>
      </c>
      <c r="E3216" s="9" t="s">
        <v>15245</v>
      </c>
      <c r="F3216" s="9" t="s">
        <v>15246</v>
      </c>
      <c r="G3216" s="11" t="s">
        <v>82</v>
      </c>
      <c r="H3216" s="11" t="s">
        <v>96</v>
      </c>
      <c r="I3216" s="11" t="s">
        <v>5737</v>
      </c>
      <c r="J3216" s="11" t="s">
        <v>27</v>
      </c>
      <c r="K3216" s="11" t="s">
        <v>28</v>
      </c>
      <c r="L3216" s="11" t="s">
        <v>43</v>
      </c>
      <c r="M3216" s="9" t="s">
        <v>169</v>
      </c>
      <c r="N3216" s="9" t="s">
        <v>5633</v>
      </c>
      <c r="O3216" s="11" t="s">
        <v>32</v>
      </c>
      <c r="P3216" s="11" t="s">
        <v>22</v>
      </c>
      <c r="Q3216" s="11" t="s">
        <v>15247</v>
      </c>
      <c r="R3216" s="11" t="s">
        <v>168</v>
      </c>
      <c r="S3216" s="9" t="s">
        <v>15248</v>
      </c>
      <c r="T3216" s="9" t="s">
        <v>5636</v>
      </c>
    </row>
    <row r="3217" customHeight="1" spans="1:20">
      <c r="A3217" s="10">
        <v>45206</v>
      </c>
      <c r="B3217" s="9" t="s">
        <v>15249</v>
      </c>
      <c r="C3217" s="9" t="s">
        <v>5629</v>
      </c>
      <c r="D3217" s="11" t="s">
        <v>22</v>
      </c>
      <c r="E3217" s="9" t="s">
        <v>15250</v>
      </c>
      <c r="F3217" s="9" t="s">
        <v>15251</v>
      </c>
      <c r="G3217" s="11" t="s">
        <v>82</v>
      </c>
      <c r="H3217" s="11" t="s">
        <v>96</v>
      </c>
      <c r="I3217" s="11" t="s">
        <v>5632</v>
      </c>
      <c r="J3217" s="11" t="s">
        <v>27</v>
      </c>
      <c r="K3217" s="11" t="s">
        <v>28</v>
      </c>
      <c r="L3217" s="11" t="s">
        <v>43</v>
      </c>
      <c r="M3217" s="9" t="s">
        <v>169</v>
      </c>
      <c r="N3217" s="9" t="s">
        <v>5633</v>
      </c>
      <c r="O3217" s="11" t="s">
        <v>32</v>
      </c>
      <c r="P3217" s="11" t="s">
        <v>22</v>
      </c>
      <c r="Q3217" s="11" t="s">
        <v>15252</v>
      </c>
      <c r="R3217" s="11" t="s">
        <v>168</v>
      </c>
      <c r="S3217" s="9" t="s">
        <v>15253</v>
      </c>
      <c r="T3217" s="9" t="s">
        <v>5668</v>
      </c>
    </row>
    <row r="3218" customHeight="1" spans="1:20">
      <c r="A3218" s="10">
        <v>45206</v>
      </c>
      <c r="B3218" s="9" t="s">
        <v>15254</v>
      </c>
      <c r="C3218" s="9" t="s">
        <v>5644</v>
      </c>
      <c r="D3218" s="11" t="s">
        <v>22</v>
      </c>
      <c r="E3218" s="9" t="s">
        <v>15255</v>
      </c>
      <c r="F3218" s="9" t="s">
        <v>15256</v>
      </c>
      <c r="G3218" s="11" t="s">
        <v>82</v>
      </c>
      <c r="H3218" s="11" t="s">
        <v>22</v>
      </c>
      <c r="I3218" s="11" t="s">
        <v>168</v>
      </c>
      <c r="J3218" s="11" t="s">
        <v>27</v>
      </c>
      <c r="K3218" s="11" t="s">
        <v>28</v>
      </c>
      <c r="L3218" s="11" t="s">
        <v>43</v>
      </c>
      <c r="M3218" s="9" t="s">
        <v>169</v>
      </c>
      <c r="N3218" s="9" t="s">
        <v>5633</v>
      </c>
      <c r="O3218" s="11" t="s">
        <v>32</v>
      </c>
      <c r="P3218" s="11" t="s">
        <v>22</v>
      </c>
      <c r="Q3218" s="11" t="s">
        <v>15257</v>
      </c>
      <c r="R3218" s="11" t="s">
        <v>168</v>
      </c>
      <c r="S3218" s="9" t="s">
        <v>15258</v>
      </c>
      <c r="T3218" s="9" t="s">
        <v>5649</v>
      </c>
    </row>
    <row r="3219" customHeight="1" spans="1:20">
      <c r="A3219" s="10">
        <v>45206</v>
      </c>
      <c r="B3219" s="9" t="s">
        <v>15259</v>
      </c>
      <c r="C3219" s="9" t="s">
        <v>6050</v>
      </c>
      <c r="D3219" s="11" t="s">
        <v>22</v>
      </c>
      <c r="E3219" s="9" t="s">
        <v>15260</v>
      </c>
      <c r="F3219" s="9" t="s">
        <v>15261</v>
      </c>
      <c r="G3219" s="11" t="s">
        <v>82</v>
      </c>
      <c r="H3219" s="11" t="s">
        <v>22</v>
      </c>
      <c r="I3219" s="11" t="s">
        <v>63</v>
      </c>
      <c r="J3219" s="11" t="s">
        <v>27</v>
      </c>
      <c r="K3219" s="11" t="s">
        <v>28</v>
      </c>
      <c r="L3219" s="11" t="s">
        <v>43</v>
      </c>
      <c r="M3219" s="9" t="s">
        <v>30</v>
      </c>
      <c r="N3219" s="9" t="s">
        <v>5633</v>
      </c>
      <c r="O3219" s="11" t="s">
        <v>32</v>
      </c>
      <c r="P3219" s="11" t="s">
        <v>22</v>
      </c>
      <c r="Q3219" s="11" t="s">
        <v>15262</v>
      </c>
      <c r="R3219" s="11" t="s">
        <v>168</v>
      </c>
      <c r="S3219" s="9" t="s">
        <v>15263</v>
      </c>
      <c r="T3219" s="9" t="s">
        <v>15264</v>
      </c>
    </row>
    <row r="3220" customHeight="1" spans="1:20">
      <c r="A3220" s="10">
        <v>45206</v>
      </c>
      <c r="B3220" s="9" t="s">
        <v>15265</v>
      </c>
      <c r="C3220" s="9" t="s">
        <v>5685</v>
      </c>
      <c r="D3220" s="11" t="s">
        <v>22</v>
      </c>
      <c r="E3220" s="9" t="s">
        <v>15266</v>
      </c>
      <c r="F3220" s="9" t="s">
        <v>8848</v>
      </c>
      <c r="G3220" s="11" t="s">
        <v>82</v>
      </c>
      <c r="H3220" s="11" t="s">
        <v>110</v>
      </c>
      <c r="I3220" s="11" t="s">
        <v>912</v>
      </c>
      <c r="J3220" s="11" t="s">
        <v>27</v>
      </c>
      <c r="K3220" s="11" t="s">
        <v>28</v>
      </c>
      <c r="L3220" s="11" t="s">
        <v>43</v>
      </c>
      <c r="M3220" s="9" t="s">
        <v>169</v>
      </c>
      <c r="N3220" s="9" t="s">
        <v>5633</v>
      </c>
      <c r="O3220" s="11" t="s">
        <v>32</v>
      </c>
      <c r="P3220" s="11" t="s">
        <v>22</v>
      </c>
      <c r="Q3220" s="11" t="s">
        <v>15267</v>
      </c>
      <c r="R3220" s="11" t="s">
        <v>168</v>
      </c>
      <c r="S3220" s="9" t="s">
        <v>15268</v>
      </c>
      <c r="T3220" s="9" t="s">
        <v>5717</v>
      </c>
    </row>
    <row r="3221" customHeight="1" spans="1:20">
      <c r="A3221" s="10">
        <v>45206</v>
      </c>
      <c r="B3221" s="9" t="s">
        <v>15269</v>
      </c>
      <c r="C3221" s="9" t="s">
        <v>5644</v>
      </c>
      <c r="D3221" s="11" t="s">
        <v>22</v>
      </c>
      <c r="E3221" s="9" t="s">
        <v>15270</v>
      </c>
      <c r="F3221" s="9" t="s">
        <v>15271</v>
      </c>
      <c r="G3221" s="11" t="s">
        <v>82</v>
      </c>
      <c r="H3221" s="11" t="s">
        <v>22</v>
      </c>
      <c r="I3221" s="11" t="s">
        <v>168</v>
      </c>
      <c r="J3221" s="11" t="s">
        <v>27</v>
      </c>
      <c r="K3221" s="11" t="s">
        <v>28</v>
      </c>
      <c r="L3221" s="11" t="s">
        <v>43</v>
      </c>
      <c r="M3221" s="9" t="s">
        <v>169</v>
      </c>
      <c r="N3221" s="9" t="s">
        <v>5633</v>
      </c>
      <c r="O3221" s="11" t="s">
        <v>32</v>
      </c>
      <c r="P3221" s="11" t="s">
        <v>22</v>
      </c>
      <c r="Q3221" s="11" t="s">
        <v>15272</v>
      </c>
      <c r="R3221" s="11" t="s">
        <v>168</v>
      </c>
      <c r="S3221" s="9" t="s">
        <v>15273</v>
      </c>
      <c r="T3221" s="9" t="s">
        <v>5636</v>
      </c>
    </row>
    <row r="3222" customHeight="1" spans="1:20">
      <c r="A3222" s="10">
        <v>45206</v>
      </c>
      <c r="B3222" s="9" t="s">
        <v>15274</v>
      </c>
      <c r="C3222" s="9" t="s">
        <v>6023</v>
      </c>
      <c r="D3222" s="11" t="s">
        <v>22</v>
      </c>
      <c r="E3222" s="9" t="s">
        <v>15275</v>
      </c>
      <c r="F3222" s="9" t="s">
        <v>15276</v>
      </c>
      <c r="G3222" s="11" t="s">
        <v>82</v>
      </c>
      <c r="H3222" s="11" t="s">
        <v>110</v>
      </c>
      <c r="I3222" s="11" t="s">
        <v>168</v>
      </c>
      <c r="J3222" s="11" t="s">
        <v>27</v>
      </c>
      <c r="K3222" s="11" t="s">
        <v>28</v>
      </c>
      <c r="L3222" s="11" t="s">
        <v>43</v>
      </c>
      <c r="M3222" s="9" t="s">
        <v>6026</v>
      </c>
      <c r="N3222" s="9" t="s">
        <v>5633</v>
      </c>
      <c r="O3222" s="11" t="s">
        <v>32</v>
      </c>
      <c r="P3222" s="11" t="s">
        <v>22</v>
      </c>
      <c r="Q3222" s="11" t="s">
        <v>15277</v>
      </c>
      <c r="R3222" s="11" t="s">
        <v>168</v>
      </c>
      <c r="S3222" s="9" t="s">
        <v>15278</v>
      </c>
      <c r="T3222" s="9" t="s">
        <v>5655</v>
      </c>
    </row>
    <row r="3223" customHeight="1" spans="1:20">
      <c r="A3223" s="10">
        <v>45206</v>
      </c>
      <c r="B3223" s="9" t="s">
        <v>15279</v>
      </c>
      <c r="C3223" s="9" t="s">
        <v>5644</v>
      </c>
      <c r="D3223" s="11" t="s">
        <v>22</v>
      </c>
      <c r="E3223" s="9" t="s">
        <v>15280</v>
      </c>
      <c r="F3223" s="9" t="s">
        <v>15281</v>
      </c>
      <c r="G3223" s="11" t="s">
        <v>82</v>
      </c>
      <c r="H3223" s="11" t="s">
        <v>22</v>
      </c>
      <c r="I3223" s="11" t="s">
        <v>168</v>
      </c>
      <c r="J3223" s="11" t="s">
        <v>27</v>
      </c>
      <c r="K3223" s="11" t="s">
        <v>28</v>
      </c>
      <c r="L3223" s="11" t="s">
        <v>43</v>
      </c>
      <c r="M3223" s="9" t="s">
        <v>169</v>
      </c>
      <c r="N3223" s="9" t="s">
        <v>5633</v>
      </c>
      <c r="O3223" s="11" t="s">
        <v>32</v>
      </c>
      <c r="P3223" s="11" t="s">
        <v>22</v>
      </c>
      <c r="Q3223" s="11" t="s">
        <v>15282</v>
      </c>
      <c r="R3223" s="11" t="s">
        <v>168</v>
      </c>
      <c r="S3223" s="9" t="s">
        <v>15283</v>
      </c>
      <c r="T3223" s="9" t="s">
        <v>5723</v>
      </c>
    </row>
    <row r="3224" customHeight="1" spans="1:20">
      <c r="A3224" s="10">
        <v>45206</v>
      </c>
      <c r="B3224" s="9" t="s">
        <v>15284</v>
      </c>
      <c r="C3224" s="9" t="s">
        <v>5629</v>
      </c>
      <c r="D3224" s="11" t="s">
        <v>22</v>
      </c>
      <c r="E3224" s="9" t="s">
        <v>15285</v>
      </c>
      <c r="F3224" s="9" t="s">
        <v>15286</v>
      </c>
      <c r="G3224" s="11" t="s">
        <v>82</v>
      </c>
      <c r="H3224" s="11" t="s">
        <v>22</v>
      </c>
      <c r="I3224" s="11" t="s">
        <v>5632</v>
      </c>
      <c r="J3224" s="11" t="s">
        <v>27</v>
      </c>
      <c r="K3224" s="11" t="s">
        <v>28</v>
      </c>
      <c r="L3224" s="11" t="s">
        <v>43</v>
      </c>
      <c r="M3224" s="9" t="s">
        <v>169</v>
      </c>
      <c r="N3224" s="9" t="s">
        <v>5633</v>
      </c>
      <c r="O3224" s="11" t="s">
        <v>32</v>
      </c>
      <c r="P3224" s="11" t="s">
        <v>22</v>
      </c>
      <c r="Q3224" s="11" t="s">
        <v>15287</v>
      </c>
      <c r="R3224" s="11" t="s">
        <v>168</v>
      </c>
      <c r="S3224" s="9" t="s">
        <v>15288</v>
      </c>
      <c r="T3224" s="9" t="s">
        <v>5636</v>
      </c>
    </row>
    <row r="3225" customHeight="1" spans="1:20">
      <c r="A3225" s="10">
        <v>45206</v>
      </c>
      <c r="B3225" s="9" t="s">
        <v>15289</v>
      </c>
      <c r="C3225" s="9" t="s">
        <v>5629</v>
      </c>
      <c r="D3225" s="11" t="s">
        <v>22</v>
      </c>
      <c r="E3225" s="9" t="s">
        <v>15290</v>
      </c>
      <c r="F3225" s="9" t="s">
        <v>15291</v>
      </c>
      <c r="G3225" s="11" t="s">
        <v>82</v>
      </c>
      <c r="H3225" s="11" t="s">
        <v>110</v>
      </c>
      <c r="I3225" s="11" t="s">
        <v>5632</v>
      </c>
      <c r="J3225" s="11" t="s">
        <v>27</v>
      </c>
      <c r="K3225" s="11" t="s">
        <v>28</v>
      </c>
      <c r="L3225" s="11" t="s">
        <v>43</v>
      </c>
      <c r="M3225" s="9" t="s">
        <v>169</v>
      </c>
      <c r="N3225" s="9" t="s">
        <v>5633</v>
      </c>
      <c r="O3225" s="11" t="s">
        <v>32</v>
      </c>
      <c r="P3225" s="11" t="s">
        <v>22</v>
      </c>
      <c r="Q3225" s="11" t="s">
        <v>15292</v>
      </c>
      <c r="R3225" s="11" t="s">
        <v>168</v>
      </c>
      <c r="S3225" s="9" t="s">
        <v>15293</v>
      </c>
      <c r="T3225" s="9" t="s">
        <v>5723</v>
      </c>
    </row>
    <row r="3226" customHeight="1" spans="1:20">
      <c r="A3226" s="10">
        <v>45206</v>
      </c>
      <c r="B3226" s="9" t="s">
        <v>15294</v>
      </c>
      <c r="C3226" s="9" t="s">
        <v>5629</v>
      </c>
      <c r="D3226" s="11" t="s">
        <v>22</v>
      </c>
      <c r="E3226" s="9" t="s">
        <v>15295</v>
      </c>
      <c r="F3226" s="9" t="s">
        <v>15296</v>
      </c>
      <c r="G3226" s="11" t="s">
        <v>82</v>
      </c>
      <c r="H3226" s="11" t="s">
        <v>110</v>
      </c>
      <c r="I3226" s="11" t="s">
        <v>5632</v>
      </c>
      <c r="J3226" s="11" t="s">
        <v>27</v>
      </c>
      <c r="K3226" s="11" t="s">
        <v>28</v>
      </c>
      <c r="L3226" s="11" t="s">
        <v>43</v>
      </c>
      <c r="M3226" s="9" t="s">
        <v>169</v>
      </c>
      <c r="N3226" s="9" t="s">
        <v>5633</v>
      </c>
      <c r="O3226" s="11" t="s">
        <v>32</v>
      </c>
      <c r="P3226" s="11" t="s">
        <v>22</v>
      </c>
      <c r="Q3226" s="11" t="s">
        <v>15297</v>
      </c>
      <c r="R3226" s="11" t="s">
        <v>168</v>
      </c>
      <c r="S3226" s="9" t="s">
        <v>15298</v>
      </c>
      <c r="T3226" s="9" t="s">
        <v>5655</v>
      </c>
    </row>
    <row r="3227" customHeight="1" spans="1:20">
      <c r="A3227" s="10">
        <v>45206</v>
      </c>
      <c r="B3227" s="9" t="s">
        <v>15299</v>
      </c>
      <c r="C3227" s="9" t="s">
        <v>5848</v>
      </c>
      <c r="D3227" s="11" t="s">
        <v>22</v>
      </c>
      <c r="E3227" s="9" t="s">
        <v>15300</v>
      </c>
      <c r="F3227" s="9" t="s">
        <v>15301</v>
      </c>
      <c r="G3227" s="11" t="s">
        <v>82</v>
      </c>
      <c r="H3227" s="11" t="s">
        <v>110</v>
      </c>
      <c r="I3227" s="11" t="s">
        <v>168</v>
      </c>
      <c r="J3227" s="11" t="s">
        <v>27</v>
      </c>
      <c r="K3227" s="11" t="s">
        <v>28</v>
      </c>
      <c r="L3227" s="11" t="s">
        <v>43</v>
      </c>
      <c r="M3227" s="9" t="s">
        <v>169</v>
      </c>
      <c r="N3227" s="9" t="s">
        <v>5633</v>
      </c>
      <c r="O3227" s="11" t="s">
        <v>32</v>
      </c>
      <c r="P3227" s="11" t="s">
        <v>22</v>
      </c>
      <c r="Q3227" s="11" t="s">
        <v>15302</v>
      </c>
      <c r="R3227" s="11" t="s">
        <v>168</v>
      </c>
      <c r="S3227" s="9" t="s">
        <v>13203</v>
      </c>
      <c r="T3227" s="9" t="s">
        <v>6081</v>
      </c>
    </row>
    <row r="3228" customHeight="1" spans="1:20">
      <c r="A3228" s="10">
        <v>45206</v>
      </c>
      <c r="B3228" s="9" t="s">
        <v>15303</v>
      </c>
      <c r="C3228" s="9" t="s">
        <v>5644</v>
      </c>
      <c r="D3228" s="11" t="s">
        <v>22</v>
      </c>
      <c r="E3228" s="9" t="s">
        <v>15304</v>
      </c>
      <c r="F3228" s="9" t="s">
        <v>8884</v>
      </c>
      <c r="G3228" s="11" t="s">
        <v>82</v>
      </c>
      <c r="H3228" s="11" t="s">
        <v>110</v>
      </c>
      <c r="I3228" s="11" t="s">
        <v>54</v>
      </c>
      <c r="J3228" s="11" t="s">
        <v>27</v>
      </c>
      <c r="K3228" s="11" t="s">
        <v>28</v>
      </c>
      <c r="L3228" s="11" t="s">
        <v>43</v>
      </c>
      <c r="M3228" s="9" t="s">
        <v>169</v>
      </c>
      <c r="N3228" s="9" t="s">
        <v>5633</v>
      </c>
      <c r="O3228" s="11" t="s">
        <v>32</v>
      </c>
      <c r="P3228" s="11" t="s">
        <v>22</v>
      </c>
      <c r="Q3228" s="11" t="s">
        <v>15305</v>
      </c>
      <c r="R3228" s="11" t="s">
        <v>168</v>
      </c>
      <c r="S3228" s="9" t="s">
        <v>15306</v>
      </c>
      <c r="T3228" s="9" t="s">
        <v>8758</v>
      </c>
    </row>
    <row r="3229" customHeight="1" spans="1:20">
      <c r="A3229" s="10">
        <v>45206</v>
      </c>
      <c r="B3229" s="9" t="s">
        <v>15307</v>
      </c>
      <c r="C3229" s="9" t="s">
        <v>5822</v>
      </c>
      <c r="D3229" s="11" t="s">
        <v>22</v>
      </c>
      <c r="E3229" s="9" t="s">
        <v>15308</v>
      </c>
      <c r="F3229" s="9" t="s">
        <v>15309</v>
      </c>
      <c r="G3229" s="11" t="s">
        <v>82</v>
      </c>
      <c r="H3229" s="11" t="s">
        <v>110</v>
      </c>
      <c r="I3229" s="11" t="s">
        <v>5737</v>
      </c>
      <c r="J3229" s="11" t="s">
        <v>27</v>
      </c>
      <c r="K3229" s="11" t="s">
        <v>28</v>
      </c>
      <c r="L3229" s="11" t="s">
        <v>43</v>
      </c>
      <c r="M3229" s="9" t="s">
        <v>169</v>
      </c>
      <c r="N3229" s="9" t="s">
        <v>5633</v>
      </c>
      <c r="O3229" s="11" t="s">
        <v>32</v>
      </c>
      <c r="P3229" s="11" t="s">
        <v>22</v>
      </c>
      <c r="Q3229" s="11" t="s">
        <v>15310</v>
      </c>
      <c r="R3229" s="11" t="s">
        <v>168</v>
      </c>
      <c r="S3229" s="9" t="s">
        <v>15311</v>
      </c>
      <c r="T3229" s="9" t="s">
        <v>5668</v>
      </c>
    </row>
    <row r="3230" customHeight="1" spans="1:20">
      <c r="A3230" s="10">
        <v>45206</v>
      </c>
      <c r="B3230" s="9" t="s">
        <v>15312</v>
      </c>
      <c r="C3230" s="9" t="s">
        <v>5644</v>
      </c>
      <c r="D3230" s="11" t="s">
        <v>22</v>
      </c>
      <c r="E3230" s="9" t="s">
        <v>15313</v>
      </c>
      <c r="F3230" s="9" t="s">
        <v>15314</v>
      </c>
      <c r="G3230" s="11" t="s">
        <v>82</v>
      </c>
      <c r="H3230" s="11" t="s">
        <v>110</v>
      </c>
      <c r="I3230" s="11" t="s">
        <v>168</v>
      </c>
      <c r="J3230" s="11" t="s">
        <v>27</v>
      </c>
      <c r="K3230" s="11" t="s">
        <v>28</v>
      </c>
      <c r="L3230" s="11" t="s">
        <v>43</v>
      </c>
      <c r="M3230" s="9" t="s">
        <v>169</v>
      </c>
      <c r="N3230" s="9" t="s">
        <v>5633</v>
      </c>
      <c r="O3230" s="11" t="s">
        <v>32</v>
      </c>
      <c r="P3230" s="11" t="s">
        <v>22</v>
      </c>
      <c r="Q3230" s="11" t="s">
        <v>15315</v>
      </c>
      <c r="R3230" s="11" t="s">
        <v>168</v>
      </c>
      <c r="S3230" s="9" t="s">
        <v>15316</v>
      </c>
      <c r="T3230" s="9" t="s">
        <v>5655</v>
      </c>
    </row>
    <row r="3231" customHeight="1" spans="1:20">
      <c r="A3231" s="10">
        <v>45206</v>
      </c>
      <c r="B3231" s="9" t="s">
        <v>15317</v>
      </c>
      <c r="C3231" s="9" t="s">
        <v>5644</v>
      </c>
      <c r="D3231" s="11" t="s">
        <v>22</v>
      </c>
      <c r="E3231" s="9" t="s">
        <v>15318</v>
      </c>
      <c r="F3231" s="9" t="s">
        <v>15319</v>
      </c>
      <c r="G3231" s="11" t="s">
        <v>82</v>
      </c>
      <c r="H3231" s="11" t="s">
        <v>22</v>
      </c>
      <c r="I3231" s="11" t="s">
        <v>168</v>
      </c>
      <c r="J3231" s="11" t="s">
        <v>27</v>
      </c>
      <c r="K3231" s="11" t="s">
        <v>28</v>
      </c>
      <c r="L3231" s="11" t="s">
        <v>43</v>
      </c>
      <c r="M3231" s="9" t="s">
        <v>169</v>
      </c>
      <c r="N3231" s="9" t="s">
        <v>5633</v>
      </c>
      <c r="O3231" s="11" t="s">
        <v>32</v>
      </c>
      <c r="P3231" s="11" t="s">
        <v>22</v>
      </c>
      <c r="Q3231" s="11" t="s">
        <v>15320</v>
      </c>
      <c r="R3231" s="11" t="s">
        <v>168</v>
      </c>
      <c r="S3231" s="9" t="s">
        <v>15321</v>
      </c>
      <c r="T3231" s="9" t="s">
        <v>7779</v>
      </c>
    </row>
    <row r="3232" customHeight="1" spans="1:20">
      <c r="A3232" s="10">
        <v>45206</v>
      </c>
      <c r="B3232" s="9" t="s">
        <v>15322</v>
      </c>
      <c r="C3232" s="9" t="s">
        <v>5644</v>
      </c>
      <c r="D3232" s="11" t="s">
        <v>22</v>
      </c>
      <c r="E3232" s="9" t="s">
        <v>15323</v>
      </c>
      <c r="F3232" s="9" t="s">
        <v>15324</v>
      </c>
      <c r="G3232" s="11" t="s">
        <v>82</v>
      </c>
      <c r="H3232" s="11" t="s">
        <v>22</v>
      </c>
      <c r="I3232" s="11" t="s">
        <v>111</v>
      </c>
      <c r="J3232" s="11" t="s">
        <v>27</v>
      </c>
      <c r="K3232" s="11" t="s">
        <v>28</v>
      </c>
      <c r="L3232" s="11" t="s">
        <v>43</v>
      </c>
      <c r="M3232" s="9" t="s">
        <v>169</v>
      </c>
      <c r="N3232" s="9" t="s">
        <v>5633</v>
      </c>
      <c r="O3232" s="11" t="s">
        <v>32</v>
      </c>
      <c r="P3232" s="11" t="s">
        <v>22</v>
      </c>
      <c r="Q3232" s="11" t="s">
        <v>15325</v>
      </c>
      <c r="R3232" s="11" t="s">
        <v>168</v>
      </c>
      <c r="S3232" s="9" t="s">
        <v>15326</v>
      </c>
      <c r="T3232" s="9" t="s">
        <v>5668</v>
      </c>
    </row>
    <row r="3233" customHeight="1" spans="1:20">
      <c r="A3233" s="10">
        <v>45206</v>
      </c>
      <c r="B3233" s="9" t="s">
        <v>15327</v>
      </c>
      <c r="C3233" s="9" t="s">
        <v>5629</v>
      </c>
      <c r="D3233" s="11" t="s">
        <v>22</v>
      </c>
      <c r="E3233" s="9" t="s">
        <v>15328</v>
      </c>
      <c r="F3233" s="9" t="s">
        <v>15329</v>
      </c>
      <c r="G3233" s="11" t="s">
        <v>82</v>
      </c>
      <c r="H3233" s="11" t="s">
        <v>110</v>
      </c>
      <c r="I3233" s="11" t="s">
        <v>5632</v>
      </c>
      <c r="J3233" s="11" t="s">
        <v>27</v>
      </c>
      <c r="K3233" s="11" t="s">
        <v>28</v>
      </c>
      <c r="L3233" s="11" t="s">
        <v>43</v>
      </c>
      <c r="M3233" s="9" t="s">
        <v>169</v>
      </c>
      <c r="N3233" s="9" t="s">
        <v>5633</v>
      </c>
      <c r="O3233" s="11" t="s">
        <v>32</v>
      </c>
      <c r="P3233" s="11" t="s">
        <v>22</v>
      </c>
      <c r="Q3233" s="11" t="s">
        <v>15330</v>
      </c>
      <c r="R3233" s="11" t="s">
        <v>168</v>
      </c>
      <c r="S3233" s="9" t="s">
        <v>15331</v>
      </c>
      <c r="T3233" s="9" t="s">
        <v>5649</v>
      </c>
    </row>
    <row r="3234" customHeight="1" spans="1:20">
      <c r="A3234" s="10">
        <v>45206</v>
      </c>
      <c r="B3234" s="9" t="s">
        <v>15332</v>
      </c>
      <c r="C3234" s="9" t="s">
        <v>5879</v>
      </c>
      <c r="D3234" s="11" t="s">
        <v>22</v>
      </c>
      <c r="E3234" s="9" t="s">
        <v>15333</v>
      </c>
      <c r="F3234" s="9" t="s">
        <v>15334</v>
      </c>
      <c r="G3234" s="11" t="s">
        <v>82</v>
      </c>
      <c r="H3234" s="11" t="s">
        <v>22</v>
      </c>
      <c r="I3234" s="11" t="s">
        <v>5737</v>
      </c>
      <c r="J3234" s="11" t="s">
        <v>27</v>
      </c>
      <c r="K3234" s="11" t="s">
        <v>28</v>
      </c>
      <c r="L3234" s="11" t="s">
        <v>43</v>
      </c>
      <c r="M3234" s="9" t="s">
        <v>169</v>
      </c>
      <c r="N3234" s="9" t="s">
        <v>5633</v>
      </c>
      <c r="O3234" s="11" t="s">
        <v>32</v>
      </c>
      <c r="P3234" s="11" t="s">
        <v>22</v>
      </c>
      <c r="Q3234" s="11" t="s">
        <v>15335</v>
      </c>
      <c r="R3234" s="11" t="s">
        <v>168</v>
      </c>
      <c r="S3234" s="9" t="s">
        <v>9975</v>
      </c>
      <c r="T3234" s="9" t="s">
        <v>5649</v>
      </c>
    </row>
    <row r="3235" customHeight="1" spans="1:20">
      <c r="A3235" s="10">
        <v>45206</v>
      </c>
      <c r="B3235" s="9" t="s">
        <v>15336</v>
      </c>
      <c r="C3235" s="9" t="s">
        <v>5879</v>
      </c>
      <c r="D3235" s="11" t="s">
        <v>22</v>
      </c>
      <c r="E3235" s="9" t="s">
        <v>15337</v>
      </c>
      <c r="F3235" s="9" t="s">
        <v>15338</v>
      </c>
      <c r="G3235" s="11" t="s">
        <v>82</v>
      </c>
      <c r="H3235" s="11" t="s">
        <v>110</v>
      </c>
      <c r="I3235" s="11" t="s">
        <v>5737</v>
      </c>
      <c r="J3235" s="11" t="s">
        <v>27</v>
      </c>
      <c r="K3235" s="11" t="s">
        <v>28</v>
      </c>
      <c r="L3235" s="11" t="s">
        <v>43</v>
      </c>
      <c r="M3235" s="9" t="s">
        <v>169</v>
      </c>
      <c r="N3235" s="9" t="s">
        <v>5633</v>
      </c>
      <c r="O3235" s="11" t="s">
        <v>32</v>
      </c>
      <c r="P3235" s="11" t="s">
        <v>22</v>
      </c>
      <c r="Q3235" s="11" t="s">
        <v>15339</v>
      </c>
      <c r="R3235" s="11" t="s">
        <v>168</v>
      </c>
      <c r="S3235" s="9" t="s">
        <v>15340</v>
      </c>
      <c r="T3235" s="9" t="s">
        <v>5649</v>
      </c>
    </row>
    <row r="3236" customHeight="1" spans="1:20">
      <c r="A3236" s="10">
        <v>45206</v>
      </c>
      <c r="B3236" s="9" t="s">
        <v>15341</v>
      </c>
      <c r="C3236" s="9" t="s">
        <v>5685</v>
      </c>
      <c r="D3236" s="11" t="s">
        <v>22</v>
      </c>
      <c r="E3236" s="9" t="s">
        <v>15342</v>
      </c>
      <c r="F3236" s="9" t="s">
        <v>15343</v>
      </c>
      <c r="G3236" s="11" t="s">
        <v>82</v>
      </c>
      <c r="H3236" s="11" t="s">
        <v>15344</v>
      </c>
      <c r="I3236" s="11" t="s">
        <v>168</v>
      </c>
      <c r="J3236" s="11" t="s">
        <v>27</v>
      </c>
      <c r="K3236" s="11" t="s">
        <v>28</v>
      </c>
      <c r="L3236" s="11" t="s">
        <v>43</v>
      </c>
      <c r="M3236" s="9" t="s">
        <v>169</v>
      </c>
      <c r="N3236" s="9" t="s">
        <v>5633</v>
      </c>
      <c r="O3236" s="11" t="s">
        <v>32</v>
      </c>
      <c r="P3236" s="11" t="s">
        <v>22</v>
      </c>
      <c r="Q3236" s="11" t="s">
        <v>15345</v>
      </c>
      <c r="R3236" s="11" t="s">
        <v>168</v>
      </c>
      <c r="S3236" s="9" t="s">
        <v>15346</v>
      </c>
      <c r="T3236" s="9" t="s">
        <v>5723</v>
      </c>
    </row>
    <row r="3237" customHeight="1" spans="1:20">
      <c r="A3237" s="10">
        <v>45206</v>
      </c>
      <c r="B3237" s="9" t="s">
        <v>15347</v>
      </c>
      <c r="C3237" s="9" t="s">
        <v>5685</v>
      </c>
      <c r="D3237" s="11" t="s">
        <v>22</v>
      </c>
      <c r="E3237" s="9" t="s">
        <v>15348</v>
      </c>
      <c r="F3237" s="9" t="s">
        <v>7756</v>
      </c>
      <c r="G3237" s="11" t="s">
        <v>82</v>
      </c>
      <c r="H3237" s="11" t="s">
        <v>22</v>
      </c>
      <c r="I3237" s="11" t="s">
        <v>168</v>
      </c>
      <c r="J3237" s="11" t="s">
        <v>27</v>
      </c>
      <c r="K3237" s="11" t="s">
        <v>28</v>
      </c>
      <c r="L3237" s="11" t="s">
        <v>43</v>
      </c>
      <c r="M3237" s="9" t="s">
        <v>169</v>
      </c>
      <c r="N3237" s="9" t="s">
        <v>5633</v>
      </c>
      <c r="O3237" s="11" t="s">
        <v>32</v>
      </c>
      <c r="P3237" s="11" t="s">
        <v>22</v>
      </c>
      <c r="Q3237" s="11" t="s">
        <v>15349</v>
      </c>
      <c r="R3237" s="11" t="s">
        <v>168</v>
      </c>
      <c r="S3237" s="9" t="s">
        <v>15350</v>
      </c>
      <c r="T3237" s="9" t="s">
        <v>6102</v>
      </c>
    </row>
    <row r="3238" customHeight="1" spans="1:20">
      <c r="A3238" s="10">
        <v>45206</v>
      </c>
      <c r="B3238" s="9" t="s">
        <v>15351</v>
      </c>
      <c r="C3238" s="9" t="s">
        <v>5629</v>
      </c>
      <c r="D3238" s="11" t="s">
        <v>22</v>
      </c>
      <c r="E3238" s="9" t="s">
        <v>15352</v>
      </c>
      <c r="F3238" s="9" t="s">
        <v>15353</v>
      </c>
      <c r="G3238" s="11" t="s">
        <v>82</v>
      </c>
      <c r="H3238" s="11" t="s">
        <v>22</v>
      </c>
      <c r="I3238" s="11" t="s">
        <v>5632</v>
      </c>
      <c r="J3238" s="11" t="s">
        <v>27</v>
      </c>
      <c r="K3238" s="11" t="s">
        <v>28</v>
      </c>
      <c r="L3238" s="11" t="s">
        <v>43</v>
      </c>
      <c r="M3238" s="9" t="s">
        <v>169</v>
      </c>
      <c r="N3238" s="9" t="s">
        <v>5633</v>
      </c>
      <c r="O3238" s="11" t="s">
        <v>32</v>
      </c>
      <c r="P3238" s="11" t="s">
        <v>22</v>
      </c>
      <c r="Q3238" s="11" t="s">
        <v>15354</v>
      </c>
      <c r="R3238" s="11" t="s">
        <v>168</v>
      </c>
      <c r="S3238" s="9" t="s">
        <v>15355</v>
      </c>
      <c r="T3238" s="9" t="s">
        <v>6102</v>
      </c>
    </row>
    <row r="3239" customHeight="1" spans="1:20">
      <c r="A3239" s="10">
        <v>45206</v>
      </c>
      <c r="B3239" s="9" t="s">
        <v>15356</v>
      </c>
      <c r="C3239" s="9" t="s">
        <v>5629</v>
      </c>
      <c r="D3239" s="11" t="s">
        <v>22</v>
      </c>
      <c r="E3239" s="9" t="s">
        <v>15357</v>
      </c>
      <c r="F3239" s="9" t="s">
        <v>15358</v>
      </c>
      <c r="G3239" s="11" t="s">
        <v>82</v>
      </c>
      <c r="H3239" s="11" t="s">
        <v>110</v>
      </c>
      <c r="I3239" s="11" t="s">
        <v>5632</v>
      </c>
      <c r="J3239" s="11" t="s">
        <v>27</v>
      </c>
      <c r="K3239" s="11" t="s">
        <v>28</v>
      </c>
      <c r="L3239" s="11" t="s">
        <v>43</v>
      </c>
      <c r="M3239" s="9" t="s">
        <v>169</v>
      </c>
      <c r="N3239" s="9" t="s">
        <v>5633</v>
      </c>
      <c r="O3239" s="11" t="s">
        <v>32</v>
      </c>
      <c r="P3239" s="11" t="s">
        <v>22</v>
      </c>
      <c r="Q3239" s="11" t="s">
        <v>15359</v>
      </c>
      <c r="R3239" s="11" t="s">
        <v>168</v>
      </c>
      <c r="S3239" s="9" t="s">
        <v>15360</v>
      </c>
      <c r="T3239" s="9" t="s">
        <v>5649</v>
      </c>
    </row>
    <row r="3240" customHeight="1" spans="1:20">
      <c r="A3240" s="10">
        <v>45206</v>
      </c>
      <c r="B3240" s="9" t="s">
        <v>15361</v>
      </c>
      <c r="C3240" s="9" t="s">
        <v>5644</v>
      </c>
      <c r="D3240" s="11" t="s">
        <v>22</v>
      </c>
      <c r="E3240" s="9" t="s">
        <v>15362</v>
      </c>
      <c r="F3240" s="9" t="s">
        <v>15363</v>
      </c>
      <c r="G3240" s="11" t="s">
        <v>82</v>
      </c>
      <c r="H3240" s="11" t="s">
        <v>15344</v>
      </c>
      <c r="I3240" s="11" t="s">
        <v>4047</v>
      </c>
      <c r="J3240" s="11" t="s">
        <v>27</v>
      </c>
      <c r="K3240" s="11" t="s">
        <v>28</v>
      </c>
      <c r="L3240" s="11" t="s">
        <v>43</v>
      </c>
      <c r="M3240" s="9" t="s">
        <v>169</v>
      </c>
      <c r="N3240" s="9" t="s">
        <v>5633</v>
      </c>
      <c r="O3240" s="11" t="s">
        <v>32</v>
      </c>
      <c r="P3240" s="11" t="s">
        <v>22</v>
      </c>
      <c r="Q3240" s="11" t="s">
        <v>15364</v>
      </c>
      <c r="R3240" s="11" t="s">
        <v>168</v>
      </c>
      <c r="S3240" s="9" t="s">
        <v>15365</v>
      </c>
      <c r="T3240" s="9" t="s">
        <v>5649</v>
      </c>
    </row>
    <row r="3241" customHeight="1" spans="1:20">
      <c r="A3241" s="10">
        <v>45206</v>
      </c>
      <c r="B3241" s="9" t="s">
        <v>15366</v>
      </c>
      <c r="C3241" s="9" t="s">
        <v>5848</v>
      </c>
      <c r="D3241" s="11" t="s">
        <v>22</v>
      </c>
      <c r="E3241" s="9" t="s">
        <v>15367</v>
      </c>
      <c r="F3241" s="9" t="s">
        <v>15368</v>
      </c>
      <c r="G3241" s="11" t="s">
        <v>82</v>
      </c>
      <c r="H3241" s="11" t="s">
        <v>110</v>
      </c>
      <c r="I3241" s="11" t="s">
        <v>168</v>
      </c>
      <c r="J3241" s="11" t="s">
        <v>27</v>
      </c>
      <c r="K3241" s="11" t="s">
        <v>28</v>
      </c>
      <c r="L3241" s="11" t="s">
        <v>43</v>
      </c>
      <c r="M3241" s="9" t="s">
        <v>169</v>
      </c>
      <c r="N3241" s="9" t="s">
        <v>5633</v>
      </c>
      <c r="O3241" s="11" t="s">
        <v>32</v>
      </c>
      <c r="P3241" s="11" t="s">
        <v>22</v>
      </c>
      <c r="Q3241" s="11" t="s">
        <v>15369</v>
      </c>
      <c r="R3241" s="11" t="s">
        <v>168</v>
      </c>
      <c r="S3241" s="9" t="s">
        <v>15370</v>
      </c>
      <c r="T3241" s="9" t="s">
        <v>5649</v>
      </c>
    </row>
    <row r="3242" customHeight="1" spans="1:20">
      <c r="A3242" s="10">
        <v>45206</v>
      </c>
      <c r="B3242" s="9" t="s">
        <v>15371</v>
      </c>
      <c r="C3242" s="9" t="s">
        <v>5644</v>
      </c>
      <c r="D3242" s="11" t="s">
        <v>22</v>
      </c>
      <c r="E3242" s="9" t="s">
        <v>15372</v>
      </c>
      <c r="F3242" s="9" t="s">
        <v>15373</v>
      </c>
      <c r="G3242" s="11" t="s">
        <v>82</v>
      </c>
      <c r="H3242" s="11" t="s">
        <v>110</v>
      </c>
      <c r="I3242" s="11" t="s">
        <v>168</v>
      </c>
      <c r="J3242" s="11" t="s">
        <v>27</v>
      </c>
      <c r="K3242" s="11" t="s">
        <v>28</v>
      </c>
      <c r="L3242" s="11" t="s">
        <v>43</v>
      </c>
      <c r="M3242" s="9" t="s">
        <v>169</v>
      </c>
      <c r="N3242" s="9" t="s">
        <v>5633</v>
      </c>
      <c r="O3242" s="11" t="s">
        <v>32</v>
      </c>
      <c r="P3242" s="11" t="s">
        <v>22</v>
      </c>
      <c r="Q3242" s="11" t="s">
        <v>15374</v>
      </c>
      <c r="R3242" s="11" t="s">
        <v>168</v>
      </c>
      <c r="S3242" s="9" t="s">
        <v>15375</v>
      </c>
      <c r="T3242" s="9" t="s">
        <v>5636</v>
      </c>
    </row>
    <row r="3243" customHeight="1" spans="1:20">
      <c r="A3243" s="10">
        <v>45206</v>
      </c>
      <c r="B3243" s="9" t="s">
        <v>15376</v>
      </c>
      <c r="C3243" s="9" t="s">
        <v>5879</v>
      </c>
      <c r="D3243" s="11" t="s">
        <v>22</v>
      </c>
      <c r="E3243" s="9" t="s">
        <v>15377</v>
      </c>
      <c r="F3243" s="9" t="s">
        <v>15378</v>
      </c>
      <c r="G3243" s="11" t="s">
        <v>82</v>
      </c>
      <c r="H3243" s="11" t="s">
        <v>96</v>
      </c>
      <c r="I3243" s="11" t="s">
        <v>5737</v>
      </c>
      <c r="J3243" s="11" t="s">
        <v>27</v>
      </c>
      <c r="K3243" s="11" t="s">
        <v>28</v>
      </c>
      <c r="L3243" s="11" t="s">
        <v>43</v>
      </c>
      <c r="M3243" s="9" t="s">
        <v>169</v>
      </c>
      <c r="N3243" s="9" t="s">
        <v>5633</v>
      </c>
      <c r="O3243" s="11" t="s">
        <v>32</v>
      </c>
      <c r="P3243" s="11" t="s">
        <v>22</v>
      </c>
      <c r="Q3243" s="11" t="s">
        <v>15379</v>
      </c>
      <c r="R3243" s="11" t="s">
        <v>168</v>
      </c>
      <c r="S3243" s="9" t="s">
        <v>15380</v>
      </c>
      <c r="T3243" s="9" t="s">
        <v>6081</v>
      </c>
    </row>
    <row r="3244" customHeight="1" spans="1:20">
      <c r="A3244" s="10">
        <v>45206</v>
      </c>
      <c r="B3244" s="9" t="s">
        <v>15381</v>
      </c>
      <c r="C3244" s="9" t="s">
        <v>5644</v>
      </c>
      <c r="D3244" s="11" t="s">
        <v>22</v>
      </c>
      <c r="E3244" s="9" t="s">
        <v>15382</v>
      </c>
      <c r="F3244" s="9" t="s">
        <v>15383</v>
      </c>
      <c r="G3244" s="11" t="s">
        <v>82</v>
      </c>
      <c r="H3244" s="11" t="s">
        <v>110</v>
      </c>
      <c r="I3244" s="11" t="s">
        <v>168</v>
      </c>
      <c r="J3244" s="11" t="s">
        <v>27</v>
      </c>
      <c r="K3244" s="11" t="s">
        <v>28</v>
      </c>
      <c r="L3244" s="11" t="s">
        <v>43</v>
      </c>
      <c r="M3244" s="9" t="s">
        <v>169</v>
      </c>
      <c r="N3244" s="9" t="s">
        <v>5633</v>
      </c>
      <c r="O3244" s="11" t="s">
        <v>32</v>
      </c>
      <c r="P3244" s="11" t="s">
        <v>22</v>
      </c>
      <c r="Q3244" s="11" t="s">
        <v>15384</v>
      </c>
      <c r="R3244" s="11" t="s">
        <v>168</v>
      </c>
      <c r="S3244" s="9" t="s">
        <v>15385</v>
      </c>
      <c r="T3244" s="9" t="s">
        <v>5668</v>
      </c>
    </row>
    <row r="3245" customHeight="1" spans="1:20">
      <c r="A3245" s="10">
        <v>45206</v>
      </c>
      <c r="B3245" s="9" t="s">
        <v>15386</v>
      </c>
      <c r="C3245" s="9" t="s">
        <v>5879</v>
      </c>
      <c r="D3245" s="11" t="s">
        <v>22</v>
      </c>
      <c r="E3245" s="9" t="s">
        <v>15387</v>
      </c>
      <c r="F3245" s="9" t="s">
        <v>15388</v>
      </c>
      <c r="G3245" s="11" t="s">
        <v>82</v>
      </c>
      <c r="H3245" s="11" t="s">
        <v>96</v>
      </c>
      <c r="I3245" s="11" t="s">
        <v>5737</v>
      </c>
      <c r="J3245" s="11" t="s">
        <v>27</v>
      </c>
      <c r="K3245" s="11" t="s">
        <v>28</v>
      </c>
      <c r="L3245" s="11" t="s">
        <v>43</v>
      </c>
      <c r="M3245" s="9" t="s">
        <v>169</v>
      </c>
      <c r="N3245" s="9" t="s">
        <v>5633</v>
      </c>
      <c r="O3245" s="11" t="s">
        <v>32</v>
      </c>
      <c r="P3245" s="11" t="s">
        <v>22</v>
      </c>
      <c r="Q3245" s="11" t="s">
        <v>15389</v>
      </c>
      <c r="R3245" s="11" t="s">
        <v>168</v>
      </c>
      <c r="S3245" s="9" t="s">
        <v>15390</v>
      </c>
      <c r="T3245" s="9" t="s">
        <v>5649</v>
      </c>
    </row>
    <row r="3246" customHeight="1" spans="1:20">
      <c r="A3246" s="10">
        <v>45206</v>
      </c>
      <c r="B3246" s="9" t="s">
        <v>15391</v>
      </c>
      <c r="C3246" s="9" t="s">
        <v>5629</v>
      </c>
      <c r="D3246" s="11" t="s">
        <v>22</v>
      </c>
      <c r="E3246" s="9" t="s">
        <v>15392</v>
      </c>
      <c r="F3246" s="9" t="s">
        <v>15393</v>
      </c>
      <c r="G3246" s="11" t="s">
        <v>82</v>
      </c>
      <c r="H3246" s="11" t="s">
        <v>22</v>
      </c>
      <c r="I3246" s="11" t="s">
        <v>5632</v>
      </c>
      <c r="J3246" s="11" t="s">
        <v>27</v>
      </c>
      <c r="K3246" s="11" t="s">
        <v>28</v>
      </c>
      <c r="L3246" s="11" t="s">
        <v>43</v>
      </c>
      <c r="M3246" s="9" t="s">
        <v>169</v>
      </c>
      <c r="N3246" s="9" t="s">
        <v>5633</v>
      </c>
      <c r="O3246" s="11" t="s">
        <v>32</v>
      </c>
      <c r="P3246" s="11" t="s">
        <v>22</v>
      </c>
      <c r="Q3246" s="11" t="s">
        <v>15394</v>
      </c>
      <c r="R3246" s="11" t="s">
        <v>168</v>
      </c>
      <c r="S3246" s="9" t="s">
        <v>15395</v>
      </c>
      <c r="T3246" s="9" t="s">
        <v>15396</v>
      </c>
    </row>
    <row r="3247" customHeight="1" spans="1:20">
      <c r="A3247" s="10">
        <v>45206</v>
      </c>
      <c r="B3247" s="9" t="s">
        <v>15397</v>
      </c>
      <c r="C3247" s="9" t="s">
        <v>7835</v>
      </c>
      <c r="D3247" s="11" t="s">
        <v>22</v>
      </c>
      <c r="E3247" s="9" t="s">
        <v>15398</v>
      </c>
      <c r="F3247" s="9" t="s">
        <v>15256</v>
      </c>
      <c r="G3247" s="11" t="s">
        <v>82</v>
      </c>
      <c r="H3247" s="11" t="s">
        <v>22</v>
      </c>
      <c r="I3247" s="11" t="s">
        <v>168</v>
      </c>
      <c r="J3247" s="11" t="s">
        <v>27</v>
      </c>
      <c r="K3247" s="11" t="s">
        <v>28</v>
      </c>
      <c r="L3247" s="11" t="s">
        <v>43</v>
      </c>
      <c r="M3247" s="9" t="s">
        <v>169</v>
      </c>
      <c r="N3247" s="9" t="s">
        <v>5633</v>
      </c>
      <c r="O3247" s="11" t="s">
        <v>32</v>
      </c>
      <c r="P3247" s="11" t="s">
        <v>22</v>
      </c>
      <c r="Q3247" s="11" t="s">
        <v>15399</v>
      </c>
      <c r="R3247" s="11" t="s">
        <v>168</v>
      </c>
      <c r="S3247" s="9" t="s">
        <v>15400</v>
      </c>
      <c r="T3247" s="9" t="s">
        <v>5649</v>
      </c>
    </row>
    <row r="3248" customHeight="1" spans="1:20">
      <c r="A3248" s="10">
        <v>45206</v>
      </c>
      <c r="B3248" s="9" t="s">
        <v>15401</v>
      </c>
      <c r="C3248" s="9" t="s">
        <v>5644</v>
      </c>
      <c r="D3248" s="11" t="s">
        <v>22</v>
      </c>
      <c r="E3248" s="9" t="s">
        <v>15402</v>
      </c>
      <c r="F3248" s="9" t="s">
        <v>15403</v>
      </c>
      <c r="G3248" s="11" t="s">
        <v>82</v>
      </c>
      <c r="H3248" s="11" t="s">
        <v>22</v>
      </c>
      <c r="I3248" s="11" t="s">
        <v>168</v>
      </c>
      <c r="J3248" s="11" t="s">
        <v>27</v>
      </c>
      <c r="K3248" s="11" t="s">
        <v>28</v>
      </c>
      <c r="L3248" s="11" t="s">
        <v>43</v>
      </c>
      <c r="M3248" s="9" t="s">
        <v>169</v>
      </c>
      <c r="N3248" s="9" t="s">
        <v>5633</v>
      </c>
      <c r="O3248" s="11" t="s">
        <v>32</v>
      </c>
      <c r="P3248" s="11" t="s">
        <v>22</v>
      </c>
      <c r="Q3248" s="11" t="s">
        <v>15404</v>
      </c>
      <c r="R3248" s="11" t="s">
        <v>168</v>
      </c>
      <c r="S3248" s="9" t="s">
        <v>15405</v>
      </c>
      <c r="T3248" s="9" t="s">
        <v>5723</v>
      </c>
    </row>
    <row r="3249" customHeight="1" spans="1:20">
      <c r="A3249" s="10">
        <v>45206</v>
      </c>
      <c r="B3249" s="9" t="s">
        <v>15406</v>
      </c>
      <c r="C3249" s="9" t="s">
        <v>5644</v>
      </c>
      <c r="D3249" s="11" t="s">
        <v>22</v>
      </c>
      <c r="E3249" s="9" t="s">
        <v>15407</v>
      </c>
      <c r="F3249" s="9" t="s">
        <v>15408</v>
      </c>
      <c r="G3249" s="11" t="s">
        <v>82</v>
      </c>
      <c r="H3249" s="11" t="s">
        <v>96</v>
      </c>
      <c r="I3249" s="11" t="s">
        <v>168</v>
      </c>
      <c r="J3249" s="11" t="s">
        <v>27</v>
      </c>
      <c r="K3249" s="11" t="s">
        <v>28</v>
      </c>
      <c r="L3249" s="11" t="s">
        <v>43</v>
      </c>
      <c r="M3249" s="9" t="s">
        <v>169</v>
      </c>
      <c r="N3249" s="9" t="s">
        <v>5633</v>
      </c>
      <c r="O3249" s="11" t="s">
        <v>32</v>
      </c>
      <c r="P3249" s="11" t="s">
        <v>22</v>
      </c>
      <c r="Q3249" s="11" t="s">
        <v>15409</v>
      </c>
      <c r="R3249" s="11" t="s">
        <v>168</v>
      </c>
      <c r="S3249" s="9" t="s">
        <v>15410</v>
      </c>
      <c r="T3249" s="9" t="s">
        <v>5636</v>
      </c>
    </row>
    <row r="3250" customHeight="1" spans="1:20">
      <c r="A3250" s="10">
        <v>45206</v>
      </c>
      <c r="B3250" s="9" t="s">
        <v>15411</v>
      </c>
      <c r="C3250" s="9" t="s">
        <v>5629</v>
      </c>
      <c r="D3250" s="11" t="s">
        <v>22</v>
      </c>
      <c r="E3250" s="9" t="s">
        <v>15412</v>
      </c>
      <c r="F3250" s="9" t="s">
        <v>15413</v>
      </c>
      <c r="G3250" s="11" t="s">
        <v>82</v>
      </c>
      <c r="H3250" s="11" t="s">
        <v>22</v>
      </c>
      <c r="I3250" s="11" t="s">
        <v>5632</v>
      </c>
      <c r="J3250" s="11" t="s">
        <v>27</v>
      </c>
      <c r="K3250" s="11" t="s">
        <v>28</v>
      </c>
      <c r="L3250" s="11" t="s">
        <v>43</v>
      </c>
      <c r="M3250" s="9" t="s">
        <v>169</v>
      </c>
      <c r="N3250" s="9" t="s">
        <v>5633</v>
      </c>
      <c r="O3250" s="11" t="s">
        <v>32</v>
      </c>
      <c r="P3250" s="11" t="s">
        <v>22</v>
      </c>
      <c r="Q3250" s="11" t="s">
        <v>15414</v>
      </c>
      <c r="R3250" s="11" t="s">
        <v>168</v>
      </c>
      <c r="S3250" s="9" t="s">
        <v>15415</v>
      </c>
      <c r="T3250" s="9" t="s">
        <v>5668</v>
      </c>
    </row>
    <row r="3251" customHeight="1" spans="1:20">
      <c r="A3251" s="10">
        <v>45206</v>
      </c>
      <c r="B3251" s="9" t="s">
        <v>15416</v>
      </c>
      <c r="C3251" s="9" t="s">
        <v>5822</v>
      </c>
      <c r="D3251" s="11" t="s">
        <v>22</v>
      </c>
      <c r="E3251" s="9" t="s">
        <v>15417</v>
      </c>
      <c r="F3251" s="9" t="s">
        <v>8848</v>
      </c>
      <c r="G3251" s="11" t="s">
        <v>82</v>
      </c>
      <c r="H3251" s="11" t="s">
        <v>22</v>
      </c>
      <c r="I3251" s="11" t="s">
        <v>5737</v>
      </c>
      <c r="J3251" s="11" t="s">
        <v>27</v>
      </c>
      <c r="K3251" s="11" t="s">
        <v>28</v>
      </c>
      <c r="L3251" s="11" t="s">
        <v>43</v>
      </c>
      <c r="M3251" s="9" t="s">
        <v>169</v>
      </c>
      <c r="N3251" s="9" t="s">
        <v>5633</v>
      </c>
      <c r="O3251" s="11" t="s">
        <v>32</v>
      </c>
      <c r="P3251" s="11" t="s">
        <v>22</v>
      </c>
      <c r="Q3251" s="11" t="s">
        <v>15418</v>
      </c>
      <c r="R3251" s="11" t="s">
        <v>168</v>
      </c>
      <c r="S3251" s="9" t="s">
        <v>15419</v>
      </c>
      <c r="T3251" s="9" t="s">
        <v>5636</v>
      </c>
    </row>
    <row r="3252" customHeight="1" spans="1:20">
      <c r="A3252" s="10">
        <v>45206</v>
      </c>
      <c r="B3252" s="9" t="s">
        <v>15420</v>
      </c>
      <c r="C3252" s="9" t="s">
        <v>5629</v>
      </c>
      <c r="D3252" s="11" t="s">
        <v>22</v>
      </c>
      <c r="E3252" s="9" t="s">
        <v>15421</v>
      </c>
      <c r="F3252" s="9" t="s">
        <v>15422</v>
      </c>
      <c r="G3252" s="11" t="s">
        <v>82</v>
      </c>
      <c r="H3252" s="11" t="s">
        <v>22</v>
      </c>
      <c r="I3252" s="11" t="s">
        <v>5632</v>
      </c>
      <c r="J3252" s="11" t="s">
        <v>27</v>
      </c>
      <c r="K3252" s="11" t="s">
        <v>28</v>
      </c>
      <c r="L3252" s="11" t="s">
        <v>43</v>
      </c>
      <c r="M3252" s="9" t="s">
        <v>169</v>
      </c>
      <c r="N3252" s="9" t="s">
        <v>5633</v>
      </c>
      <c r="O3252" s="11" t="s">
        <v>32</v>
      </c>
      <c r="P3252" s="11" t="s">
        <v>22</v>
      </c>
      <c r="Q3252" s="11" t="s">
        <v>15423</v>
      </c>
      <c r="R3252" s="11" t="s">
        <v>168</v>
      </c>
      <c r="S3252" s="9" t="s">
        <v>12036</v>
      </c>
      <c r="T3252" s="9" t="s">
        <v>5636</v>
      </c>
    </row>
    <row r="3253" customHeight="1" spans="1:20">
      <c r="A3253" s="10">
        <v>45206</v>
      </c>
      <c r="B3253" s="9" t="s">
        <v>15424</v>
      </c>
      <c r="C3253" s="9" t="s">
        <v>5644</v>
      </c>
      <c r="D3253" s="11" t="s">
        <v>22</v>
      </c>
      <c r="E3253" s="9" t="s">
        <v>15425</v>
      </c>
      <c r="F3253" s="9" t="s">
        <v>15426</v>
      </c>
      <c r="G3253" s="11" t="s">
        <v>82</v>
      </c>
      <c r="H3253" s="11" t="s">
        <v>15344</v>
      </c>
      <c r="I3253" s="11" t="s">
        <v>168</v>
      </c>
      <c r="J3253" s="11" t="s">
        <v>27</v>
      </c>
      <c r="K3253" s="11" t="s">
        <v>28</v>
      </c>
      <c r="L3253" s="11" t="s">
        <v>43</v>
      </c>
      <c r="M3253" s="9" t="s">
        <v>169</v>
      </c>
      <c r="N3253" s="9" t="s">
        <v>5633</v>
      </c>
      <c r="O3253" s="11" t="s">
        <v>32</v>
      </c>
      <c r="P3253" s="11" t="s">
        <v>22</v>
      </c>
      <c r="Q3253" s="11" t="s">
        <v>15427</v>
      </c>
      <c r="R3253" s="11" t="s">
        <v>168</v>
      </c>
      <c r="S3253" s="9" t="s">
        <v>15428</v>
      </c>
      <c r="T3253" s="9" t="s">
        <v>5723</v>
      </c>
    </row>
    <row r="3254" customHeight="1" spans="1:20">
      <c r="A3254" s="10">
        <v>45206</v>
      </c>
      <c r="B3254" s="9" t="s">
        <v>15429</v>
      </c>
      <c r="C3254" s="9" t="s">
        <v>6119</v>
      </c>
      <c r="D3254" s="11" t="s">
        <v>22</v>
      </c>
      <c r="E3254" s="9" t="s">
        <v>15382</v>
      </c>
      <c r="F3254" s="9" t="s">
        <v>15383</v>
      </c>
      <c r="G3254" s="11" t="s">
        <v>82</v>
      </c>
      <c r="H3254" s="11" t="s">
        <v>110</v>
      </c>
      <c r="I3254" s="11" t="s">
        <v>26</v>
      </c>
      <c r="J3254" s="11" t="s">
        <v>27</v>
      </c>
      <c r="K3254" s="11" t="s">
        <v>28</v>
      </c>
      <c r="L3254" s="11" t="s">
        <v>29</v>
      </c>
      <c r="M3254" s="9" t="s">
        <v>169</v>
      </c>
      <c r="N3254" s="9" t="s">
        <v>31</v>
      </c>
      <c r="O3254" s="11" t="s">
        <v>32</v>
      </c>
      <c r="P3254" s="11" t="s">
        <v>22</v>
      </c>
      <c r="Q3254" s="11" t="s">
        <v>15430</v>
      </c>
      <c r="R3254" s="11" t="s">
        <v>34</v>
      </c>
      <c r="S3254" s="9" t="s">
        <v>15431</v>
      </c>
      <c r="T3254" s="9" t="s">
        <v>15432</v>
      </c>
    </row>
    <row r="3255" customHeight="1" spans="1:20">
      <c r="A3255" s="10">
        <v>45206</v>
      </c>
      <c r="B3255" s="9" t="s">
        <v>15433</v>
      </c>
      <c r="C3255" s="9" t="s">
        <v>15434</v>
      </c>
      <c r="D3255" s="11" t="s">
        <v>22</v>
      </c>
      <c r="E3255" s="9" t="s">
        <v>15435</v>
      </c>
      <c r="F3255" s="9" t="s">
        <v>15436</v>
      </c>
      <c r="G3255" s="11" t="s">
        <v>82</v>
      </c>
      <c r="H3255" s="11" t="s">
        <v>22</v>
      </c>
      <c r="I3255" s="11" t="s">
        <v>4047</v>
      </c>
      <c r="J3255" s="11" t="s">
        <v>27</v>
      </c>
      <c r="K3255" s="11" t="s">
        <v>28</v>
      </c>
      <c r="L3255" s="11" t="s">
        <v>43</v>
      </c>
      <c r="M3255" s="9" t="s">
        <v>169</v>
      </c>
      <c r="N3255" s="9" t="s">
        <v>31</v>
      </c>
      <c r="O3255" s="11" t="s">
        <v>32</v>
      </c>
      <c r="P3255" s="11" t="s">
        <v>22</v>
      </c>
      <c r="Q3255" s="11" t="s">
        <v>15437</v>
      </c>
      <c r="R3255" s="11" t="s">
        <v>46</v>
      </c>
      <c r="S3255" s="9" t="s">
        <v>15438</v>
      </c>
      <c r="T3255" s="9" t="s">
        <v>15439</v>
      </c>
    </row>
    <row r="3256" customHeight="1" spans="1:20">
      <c r="A3256" s="10">
        <v>45206</v>
      </c>
      <c r="B3256" s="9" t="s">
        <v>15440</v>
      </c>
      <c r="C3256" s="9" t="s">
        <v>6119</v>
      </c>
      <c r="D3256" s="11" t="s">
        <v>22</v>
      </c>
      <c r="E3256" s="9" t="s">
        <v>15441</v>
      </c>
      <c r="F3256" s="9" t="s">
        <v>15442</v>
      </c>
      <c r="G3256" s="11" t="s">
        <v>130</v>
      </c>
      <c r="H3256" s="11" t="s">
        <v>22</v>
      </c>
      <c r="I3256" s="11" t="s">
        <v>299</v>
      </c>
      <c r="J3256" s="11" t="s">
        <v>27</v>
      </c>
      <c r="K3256" s="11" t="s">
        <v>28</v>
      </c>
      <c r="L3256" s="11" t="s">
        <v>43</v>
      </c>
      <c r="M3256" s="9" t="s">
        <v>44</v>
      </c>
      <c r="N3256" s="9" t="s">
        <v>31</v>
      </c>
      <c r="O3256" s="11" t="s">
        <v>32</v>
      </c>
      <c r="P3256" s="11" t="s">
        <v>22</v>
      </c>
      <c r="Q3256" s="11" t="s">
        <v>15443</v>
      </c>
      <c r="R3256" s="11" t="s">
        <v>46</v>
      </c>
      <c r="S3256" s="9" t="s">
        <v>15444</v>
      </c>
      <c r="T3256" s="9" t="s">
        <v>15445</v>
      </c>
    </row>
    <row r="3257" customHeight="1" spans="1:20">
      <c r="A3257" s="10">
        <v>45206</v>
      </c>
      <c r="B3257" s="9" t="s">
        <v>15446</v>
      </c>
      <c r="C3257" s="9" t="s">
        <v>6119</v>
      </c>
      <c r="D3257" s="11" t="s">
        <v>22</v>
      </c>
      <c r="E3257" s="9" t="s">
        <v>15447</v>
      </c>
      <c r="F3257" s="9" t="s">
        <v>15383</v>
      </c>
      <c r="G3257" s="11" t="s">
        <v>69</v>
      </c>
      <c r="H3257" s="11" t="s">
        <v>22</v>
      </c>
      <c r="I3257" s="11" t="s">
        <v>26</v>
      </c>
      <c r="J3257" s="11" t="s">
        <v>27</v>
      </c>
      <c r="K3257" s="11" t="s">
        <v>195</v>
      </c>
      <c r="L3257" s="11" t="s">
        <v>29</v>
      </c>
      <c r="M3257" s="9" t="s">
        <v>30</v>
      </c>
      <c r="N3257" s="9" t="s">
        <v>31</v>
      </c>
      <c r="O3257" s="11" t="s">
        <v>32</v>
      </c>
      <c r="P3257" s="11" t="s">
        <v>22</v>
      </c>
      <c r="Q3257" s="11" t="s">
        <v>15448</v>
      </c>
      <c r="R3257" s="11" t="s">
        <v>34</v>
      </c>
      <c r="S3257" s="9" t="s">
        <v>15449</v>
      </c>
      <c r="T3257" s="9" t="s">
        <v>15450</v>
      </c>
    </row>
    <row r="3258" customHeight="1" spans="1:20">
      <c r="A3258" s="10">
        <v>45206</v>
      </c>
      <c r="B3258" s="9" t="s">
        <v>15451</v>
      </c>
      <c r="C3258" s="9" t="s">
        <v>6126</v>
      </c>
      <c r="D3258" s="11" t="s">
        <v>22</v>
      </c>
      <c r="E3258" s="9" t="s">
        <v>15452</v>
      </c>
      <c r="F3258" s="9" t="s">
        <v>15453</v>
      </c>
      <c r="G3258" s="11" t="s">
        <v>82</v>
      </c>
      <c r="H3258" s="11" t="s">
        <v>22</v>
      </c>
      <c r="I3258" s="11" t="s">
        <v>54</v>
      </c>
      <c r="J3258" s="11" t="s">
        <v>27</v>
      </c>
      <c r="K3258" s="11" t="s">
        <v>28</v>
      </c>
      <c r="L3258" s="11" t="s">
        <v>43</v>
      </c>
      <c r="M3258" s="9" t="s">
        <v>30</v>
      </c>
      <c r="N3258" s="9" t="s">
        <v>743</v>
      </c>
      <c r="O3258" s="11" t="s">
        <v>32</v>
      </c>
      <c r="P3258" s="11" t="s">
        <v>22</v>
      </c>
      <c r="Q3258" s="11" t="s">
        <v>15454</v>
      </c>
      <c r="R3258" s="11" t="s">
        <v>46</v>
      </c>
      <c r="S3258" s="9" t="s">
        <v>15455</v>
      </c>
      <c r="T3258" s="9" t="s">
        <v>22</v>
      </c>
    </row>
    <row r="3259" customHeight="1" spans="1:20">
      <c r="A3259" s="10">
        <v>45206</v>
      </c>
      <c r="B3259" s="9" t="s">
        <v>15456</v>
      </c>
      <c r="C3259" s="9" t="s">
        <v>6126</v>
      </c>
      <c r="D3259" s="11" t="s">
        <v>22</v>
      </c>
      <c r="E3259" s="9" t="s">
        <v>15457</v>
      </c>
      <c r="F3259" s="9" t="s">
        <v>15458</v>
      </c>
      <c r="G3259" s="11" t="s">
        <v>82</v>
      </c>
      <c r="H3259" s="11" t="s">
        <v>540</v>
      </c>
      <c r="I3259" s="11" t="s">
        <v>576</v>
      </c>
      <c r="J3259" s="11" t="s">
        <v>27</v>
      </c>
      <c r="K3259" s="11" t="s">
        <v>28</v>
      </c>
      <c r="L3259" s="11" t="s">
        <v>43</v>
      </c>
      <c r="M3259" s="9" t="s">
        <v>44</v>
      </c>
      <c r="N3259" s="9" t="s">
        <v>743</v>
      </c>
      <c r="O3259" s="11" t="s">
        <v>32</v>
      </c>
      <c r="P3259" s="11" t="s">
        <v>22</v>
      </c>
      <c r="Q3259" s="11" t="s">
        <v>15459</v>
      </c>
      <c r="R3259" s="11" t="s">
        <v>46</v>
      </c>
      <c r="S3259" s="9" t="s">
        <v>15460</v>
      </c>
      <c r="T3259" s="9" t="s">
        <v>22</v>
      </c>
    </row>
    <row r="3260" customHeight="1" spans="1:20">
      <c r="A3260" s="10">
        <v>45206</v>
      </c>
      <c r="B3260" s="9" t="s">
        <v>15461</v>
      </c>
      <c r="C3260" s="9" t="s">
        <v>6126</v>
      </c>
      <c r="D3260" s="11" t="s">
        <v>22</v>
      </c>
      <c r="E3260" s="9" t="s">
        <v>15462</v>
      </c>
      <c r="F3260" s="9" t="s">
        <v>15463</v>
      </c>
      <c r="G3260" s="11" t="s">
        <v>82</v>
      </c>
      <c r="H3260" s="11" t="s">
        <v>22</v>
      </c>
      <c r="I3260" s="11" t="s">
        <v>259</v>
      </c>
      <c r="J3260" s="11" t="s">
        <v>27</v>
      </c>
      <c r="K3260" s="11" t="s">
        <v>28</v>
      </c>
      <c r="L3260" s="11" t="s">
        <v>43</v>
      </c>
      <c r="M3260" s="9" t="s">
        <v>44</v>
      </c>
      <c r="N3260" s="9" t="s">
        <v>743</v>
      </c>
      <c r="O3260" s="11" t="s">
        <v>32</v>
      </c>
      <c r="P3260" s="11" t="s">
        <v>22</v>
      </c>
      <c r="Q3260" s="11" t="s">
        <v>15464</v>
      </c>
      <c r="R3260" s="11" t="s">
        <v>46</v>
      </c>
      <c r="S3260" s="9" t="s">
        <v>15465</v>
      </c>
      <c r="T3260" s="9" t="s">
        <v>15466</v>
      </c>
    </row>
    <row r="3261" customHeight="1" spans="1:20">
      <c r="A3261" s="10">
        <v>45206</v>
      </c>
      <c r="B3261" s="9" t="s">
        <v>15467</v>
      </c>
      <c r="C3261" s="9" t="s">
        <v>6126</v>
      </c>
      <c r="D3261" s="11" t="s">
        <v>22</v>
      </c>
      <c r="E3261" s="9" t="s">
        <v>15468</v>
      </c>
      <c r="F3261" s="9" t="s">
        <v>15469</v>
      </c>
      <c r="G3261" s="11" t="s">
        <v>82</v>
      </c>
      <c r="H3261" s="11" t="s">
        <v>22</v>
      </c>
      <c r="I3261" s="11" t="s">
        <v>207</v>
      </c>
      <c r="J3261" s="11" t="s">
        <v>27</v>
      </c>
      <c r="K3261" s="11" t="s">
        <v>28</v>
      </c>
      <c r="L3261" s="11" t="s">
        <v>43</v>
      </c>
      <c r="M3261" s="9" t="s">
        <v>30</v>
      </c>
      <c r="N3261" s="9" t="s">
        <v>743</v>
      </c>
      <c r="O3261" s="11" t="s">
        <v>32</v>
      </c>
      <c r="P3261" s="11" t="s">
        <v>22</v>
      </c>
      <c r="Q3261" s="11" t="s">
        <v>15470</v>
      </c>
      <c r="R3261" s="11" t="s">
        <v>46</v>
      </c>
      <c r="S3261" s="9" t="s">
        <v>15471</v>
      </c>
      <c r="T3261" s="9" t="s">
        <v>15472</v>
      </c>
    </row>
    <row r="3262" customHeight="1" spans="1:20">
      <c r="A3262" s="10">
        <v>45206</v>
      </c>
      <c r="B3262" s="9" t="s">
        <v>15473</v>
      </c>
      <c r="C3262" s="9" t="s">
        <v>6126</v>
      </c>
      <c r="D3262" s="11" t="s">
        <v>22</v>
      </c>
      <c r="E3262" s="9" t="s">
        <v>15474</v>
      </c>
      <c r="F3262" s="9" t="s">
        <v>15475</v>
      </c>
      <c r="G3262" s="11" t="s">
        <v>336</v>
      </c>
      <c r="H3262" s="11" t="s">
        <v>22</v>
      </c>
      <c r="I3262" s="11" t="s">
        <v>931</v>
      </c>
      <c r="J3262" s="11" t="s">
        <v>27</v>
      </c>
      <c r="K3262" s="11" t="s">
        <v>28</v>
      </c>
      <c r="L3262" s="11" t="s">
        <v>43</v>
      </c>
      <c r="M3262" s="9" t="s">
        <v>30</v>
      </c>
      <c r="N3262" s="9" t="s">
        <v>743</v>
      </c>
      <c r="O3262" s="11" t="s">
        <v>32</v>
      </c>
      <c r="P3262" s="11" t="s">
        <v>22</v>
      </c>
      <c r="Q3262" s="11" t="s">
        <v>15476</v>
      </c>
      <c r="R3262" s="11" t="s">
        <v>46</v>
      </c>
      <c r="S3262" s="9" t="s">
        <v>15477</v>
      </c>
      <c r="T3262" s="9" t="s">
        <v>15478</v>
      </c>
    </row>
    <row r="3263" customHeight="1" spans="1:20">
      <c r="A3263" s="10">
        <v>45206</v>
      </c>
      <c r="B3263" s="9" t="s">
        <v>15479</v>
      </c>
      <c r="C3263" s="9" t="s">
        <v>6126</v>
      </c>
      <c r="D3263" s="11" t="s">
        <v>22</v>
      </c>
      <c r="E3263" s="9" t="s">
        <v>6212</v>
      </c>
      <c r="F3263" s="9" t="s">
        <v>6213</v>
      </c>
      <c r="G3263" s="11" t="s">
        <v>82</v>
      </c>
      <c r="H3263" s="11" t="s">
        <v>540</v>
      </c>
      <c r="I3263" s="11" t="s">
        <v>155</v>
      </c>
      <c r="J3263" s="11" t="s">
        <v>27</v>
      </c>
      <c r="K3263" s="11" t="s">
        <v>28</v>
      </c>
      <c r="L3263" s="11" t="s">
        <v>43</v>
      </c>
      <c r="M3263" s="9" t="s">
        <v>30</v>
      </c>
      <c r="N3263" s="9" t="s">
        <v>743</v>
      </c>
      <c r="O3263" s="11" t="s">
        <v>32</v>
      </c>
      <c r="P3263" s="11" t="s">
        <v>22</v>
      </c>
      <c r="Q3263" s="11" t="s">
        <v>15480</v>
      </c>
      <c r="R3263" s="11" t="s">
        <v>46</v>
      </c>
      <c r="S3263" s="9" t="s">
        <v>15481</v>
      </c>
      <c r="T3263" s="9" t="s">
        <v>15482</v>
      </c>
    </row>
    <row r="3264" customHeight="1" spans="1:20">
      <c r="A3264" s="10">
        <v>45206</v>
      </c>
      <c r="B3264" s="9" t="s">
        <v>15483</v>
      </c>
      <c r="C3264" s="9" t="s">
        <v>204</v>
      </c>
      <c r="D3264" s="11" t="s">
        <v>22</v>
      </c>
      <c r="E3264" s="9" t="s">
        <v>15484</v>
      </c>
      <c r="F3264" s="9" t="s">
        <v>15485</v>
      </c>
      <c r="G3264" s="11" t="s">
        <v>82</v>
      </c>
      <c r="H3264" s="11" t="s">
        <v>22</v>
      </c>
      <c r="I3264" s="11" t="s">
        <v>207</v>
      </c>
      <c r="J3264" s="11" t="s">
        <v>27</v>
      </c>
      <c r="K3264" s="11" t="s">
        <v>28</v>
      </c>
      <c r="L3264" s="11" t="s">
        <v>43</v>
      </c>
      <c r="M3264" s="9" t="s">
        <v>169</v>
      </c>
      <c r="N3264" s="9" t="s">
        <v>208</v>
      </c>
      <c r="O3264" s="11" t="s">
        <v>32</v>
      </c>
      <c r="P3264" s="11" t="s">
        <v>22</v>
      </c>
      <c r="Q3264" s="11" t="s">
        <v>15486</v>
      </c>
      <c r="R3264" s="11" t="s">
        <v>56</v>
      </c>
      <c r="S3264" s="9" t="s">
        <v>15487</v>
      </c>
      <c r="T3264" s="9" t="s">
        <v>22</v>
      </c>
    </row>
    <row r="3265" customHeight="1" spans="1:20">
      <c r="A3265" s="10">
        <v>45206</v>
      </c>
      <c r="B3265" s="9" t="s">
        <v>15488</v>
      </c>
      <c r="C3265" s="9" t="s">
        <v>204</v>
      </c>
      <c r="D3265" s="11" t="s">
        <v>22</v>
      </c>
      <c r="E3265" s="9" t="s">
        <v>15489</v>
      </c>
      <c r="F3265" s="9" t="s">
        <v>15490</v>
      </c>
      <c r="G3265" s="11" t="s">
        <v>82</v>
      </c>
      <c r="H3265" s="11" t="s">
        <v>96</v>
      </c>
      <c r="I3265" s="11" t="s">
        <v>337</v>
      </c>
      <c r="J3265" s="11" t="s">
        <v>27</v>
      </c>
      <c r="K3265" s="11" t="s">
        <v>28</v>
      </c>
      <c r="L3265" s="11" t="s">
        <v>43</v>
      </c>
      <c r="M3265" s="9" t="s">
        <v>30</v>
      </c>
      <c r="N3265" s="9" t="s">
        <v>208</v>
      </c>
      <c r="O3265" s="11" t="s">
        <v>32</v>
      </c>
      <c r="P3265" s="11" t="s">
        <v>22</v>
      </c>
      <c r="Q3265" s="11" t="s">
        <v>15491</v>
      </c>
      <c r="R3265" s="11" t="s">
        <v>56</v>
      </c>
      <c r="S3265" s="9" t="s">
        <v>15492</v>
      </c>
      <c r="T3265" s="9" t="s">
        <v>22</v>
      </c>
    </row>
    <row r="3266" customHeight="1" spans="1:20">
      <c r="A3266" s="10">
        <v>45206</v>
      </c>
      <c r="B3266" s="9" t="s">
        <v>15493</v>
      </c>
      <c r="C3266" s="9" t="s">
        <v>204</v>
      </c>
      <c r="D3266" s="11" t="s">
        <v>22</v>
      </c>
      <c r="E3266" s="9" t="s">
        <v>15494</v>
      </c>
      <c r="F3266" s="9" t="s">
        <v>15495</v>
      </c>
      <c r="G3266" s="11" t="s">
        <v>82</v>
      </c>
      <c r="H3266" s="11" t="s">
        <v>22</v>
      </c>
      <c r="I3266" s="11" t="s">
        <v>1713</v>
      </c>
      <c r="J3266" s="11" t="s">
        <v>27</v>
      </c>
      <c r="K3266" s="11" t="s">
        <v>28</v>
      </c>
      <c r="L3266" s="11" t="s">
        <v>43</v>
      </c>
      <c r="M3266" s="9" t="s">
        <v>169</v>
      </c>
      <c r="N3266" s="9" t="s">
        <v>208</v>
      </c>
      <c r="O3266" s="11" t="s">
        <v>32</v>
      </c>
      <c r="P3266" s="11" t="s">
        <v>22</v>
      </c>
      <c r="Q3266" s="11" t="s">
        <v>15496</v>
      </c>
      <c r="R3266" s="11" t="s">
        <v>56</v>
      </c>
      <c r="S3266" s="9" t="s">
        <v>15497</v>
      </c>
      <c r="T3266" s="9" t="s">
        <v>22</v>
      </c>
    </row>
    <row r="3267" customHeight="1" spans="1:20">
      <c r="A3267" s="10">
        <v>45206</v>
      </c>
      <c r="B3267" s="9" t="s">
        <v>15498</v>
      </c>
      <c r="C3267" s="9" t="s">
        <v>204</v>
      </c>
      <c r="D3267" s="11" t="s">
        <v>22</v>
      </c>
      <c r="E3267" s="9" t="s">
        <v>15499</v>
      </c>
      <c r="F3267" s="9" t="s">
        <v>15500</v>
      </c>
      <c r="G3267" s="11" t="s">
        <v>82</v>
      </c>
      <c r="H3267" s="11" t="s">
        <v>96</v>
      </c>
      <c r="I3267" s="11" t="s">
        <v>207</v>
      </c>
      <c r="J3267" s="11" t="s">
        <v>27</v>
      </c>
      <c r="K3267" s="11" t="s">
        <v>28</v>
      </c>
      <c r="L3267" s="11" t="s">
        <v>43</v>
      </c>
      <c r="M3267" s="9" t="s">
        <v>169</v>
      </c>
      <c r="N3267" s="9" t="s">
        <v>208</v>
      </c>
      <c r="O3267" s="11" t="s">
        <v>32</v>
      </c>
      <c r="P3267" s="11" t="s">
        <v>22</v>
      </c>
      <c r="Q3267" s="11" t="s">
        <v>15501</v>
      </c>
      <c r="R3267" s="11" t="s">
        <v>56</v>
      </c>
      <c r="S3267" s="9" t="s">
        <v>15502</v>
      </c>
      <c r="T3267" s="9" t="s">
        <v>22</v>
      </c>
    </row>
    <row r="3268" customHeight="1" spans="1:20">
      <c r="A3268" s="10">
        <v>45206</v>
      </c>
      <c r="B3268" s="9" t="s">
        <v>15503</v>
      </c>
      <c r="C3268" s="9" t="s">
        <v>204</v>
      </c>
      <c r="D3268" s="11" t="s">
        <v>22</v>
      </c>
      <c r="E3268" s="9" t="s">
        <v>15504</v>
      </c>
      <c r="F3268" s="9" t="s">
        <v>15505</v>
      </c>
      <c r="G3268" s="11" t="s">
        <v>336</v>
      </c>
      <c r="H3268" s="11" t="s">
        <v>110</v>
      </c>
      <c r="I3268" s="11" t="s">
        <v>63</v>
      </c>
      <c r="J3268" s="11" t="s">
        <v>27</v>
      </c>
      <c r="K3268" s="11" t="s">
        <v>28</v>
      </c>
      <c r="L3268" s="11" t="s">
        <v>43</v>
      </c>
      <c r="M3268" s="9" t="s">
        <v>44</v>
      </c>
      <c r="N3268" s="9" t="s">
        <v>208</v>
      </c>
      <c r="O3268" s="11" t="s">
        <v>32</v>
      </c>
      <c r="P3268" s="11" t="s">
        <v>22</v>
      </c>
      <c r="Q3268" s="11" t="s">
        <v>15506</v>
      </c>
      <c r="R3268" s="11" t="s">
        <v>56</v>
      </c>
      <c r="S3268" s="9" t="s">
        <v>15507</v>
      </c>
      <c r="T3268" s="9" t="s">
        <v>22</v>
      </c>
    </row>
    <row r="3269" customHeight="1" spans="1:20">
      <c r="A3269" s="10">
        <v>45206</v>
      </c>
      <c r="B3269" s="9" t="s">
        <v>15508</v>
      </c>
      <c r="C3269" s="9" t="s">
        <v>204</v>
      </c>
      <c r="D3269" s="11" t="s">
        <v>22</v>
      </c>
      <c r="E3269" s="9" t="s">
        <v>15509</v>
      </c>
      <c r="F3269" s="9" t="s">
        <v>15510</v>
      </c>
      <c r="G3269" s="11" t="s">
        <v>53</v>
      </c>
      <c r="H3269" s="11" t="s">
        <v>22</v>
      </c>
      <c r="I3269" s="11" t="s">
        <v>299</v>
      </c>
      <c r="J3269" s="11" t="s">
        <v>27</v>
      </c>
      <c r="K3269" s="11" t="s">
        <v>28</v>
      </c>
      <c r="L3269" s="11" t="s">
        <v>43</v>
      </c>
      <c r="M3269" s="9" t="s">
        <v>30</v>
      </c>
      <c r="N3269" s="9" t="s">
        <v>208</v>
      </c>
      <c r="O3269" s="11" t="s">
        <v>32</v>
      </c>
      <c r="P3269" s="11" t="s">
        <v>22</v>
      </c>
      <c r="Q3269" s="11" t="s">
        <v>15511</v>
      </c>
      <c r="R3269" s="11" t="s">
        <v>56</v>
      </c>
      <c r="S3269" s="9" t="s">
        <v>15512</v>
      </c>
      <c r="T3269" s="9" t="s">
        <v>22</v>
      </c>
    </row>
    <row r="3270" customHeight="1" spans="1:20">
      <c r="A3270" s="10">
        <v>45206</v>
      </c>
      <c r="B3270" s="9" t="s">
        <v>15513</v>
      </c>
      <c r="C3270" s="9" t="s">
        <v>274</v>
      </c>
      <c r="D3270" s="11" t="s">
        <v>22</v>
      </c>
      <c r="E3270" s="9" t="s">
        <v>15514</v>
      </c>
      <c r="F3270" s="9" t="s">
        <v>15515</v>
      </c>
      <c r="G3270" s="11" t="s">
        <v>41</v>
      </c>
      <c r="H3270" s="11" t="s">
        <v>540</v>
      </c>
      <c r="I3270" s="11" t="s">
        <v>511</v>
      </c>
      <c r="J3270" s="11" t="s">
        <v>27</v>
      </c>
      <c r="K3270" s="11" t="s">
        <v>28</v>
      </c>
      <c r="L3270" s="11" t="s">
        <v>43</v>
      </c>
      <c r="M3270" s="9" t="s">
        <v>30</v>
      </c>
      <c r="N3270" s="9" t="s">
        <v>208</v>
      </c>
      <c r="O3270" s="11" t="s">
        <v>32</v>
      </c>
      <c r="P3270" s="11" t="s">
        <v>22</v>
      </c>
      <c r="Q3270" s="11" t="s">
        <v>15516</v>
      </c>
      <c r="R3270" s="11" t="s">
        <v>56</v>
      </c>
      <c r="S3270" s="9" t="s">
        <v>15517</v>
      </c>
      <c r="T3270" s="9" t="s">
        <v>22</v>
      </c>
    </row>
    <row r="3271" customHeight="1" spans="1:20">
      <c r="A3271" s="10">
        <v>45206</v>
      </c>
      <c r="B3271" s="9" t="s">
        <v>15518</v>
      </c>
      <c r="C3271" s="9" t="s">
        <v>204</v>
      </c>
      <c r="D3271" s="11" t="s">
        <v>22</v>
      </c>
      <c r="E3271" s="9" t="s">
        <v>15519</v>
      </c>
      <c r="F3271" s="9" t="s">
        <v>15520</v>
      </c>
      <c r="G3271" s="11" t="s">
        <v>130</v>
      </c>
      <c r="H3271" s="11" t="s">
        <v>418</v>
      </c>
      <c r="I3271" s="11" t="s">
        <v>15521</v>
      </c>
      <c r="J3271" s="11" t="s">
        <v>27</v>
      </c>
      <c r="K3271" s="11" t="s">
        <v>28</v>
      </c>
      <c r="L3271" s="11" t="s">
        <v>43</v>
      </c>
      <c r="M3271" s="9" t="s">
        <v>44</v>
      </c>
      <c r="N3271" s="9" t="s">
        <v>208</v>
      </c>
      <c r="O3271" s="11" t="s">
        <v>32</v>
      </c>
      <c r="P3271" s="11" t="s">
        <v>22</v>
      </c>
      <c r="Q3271" s="11" t="s">
        <v>15522</v>
      </c>
      <c r="R3271" s="11" t="s">
        <v>56</v>
      </c>
      <c r="S3271" s="9" t="s">
        <v>15523</v>
      </c>
      <c r="T3271" s="9" t="s">
        <v>22</v>
      </c>
    </row>
    <row r="3272" customHeight="1" spans="1:20">
      <c r="A3272" s="10">
        <v>45206</v>
      </c>
      <c r="B3272" s="9" t="s">
        <v>15524</v>
      </c>
      <c r="C3272" s="9" t="s">
        <v>274</v>
      </c>
      <c r="D3272" s="11" t="s">
        <v>22</v>
      </c>
      <c r="E3272" s="9" t="s">
        <v>15525</v>
      </c>
      <c r="F3272" s="9" t="s">
        <v>15526</v>
      </c>
      <c r="G3272" s="11" t="s">
        <v>25</v>
      </c>
      <c r="H3272" s="11" t="s">
        <v>96</v>
      </c>
      <c r="I3272" s="11" t="s">
        <v>299</v>
      </c>
      <c r="J3272" s="11" t="s">
        <v>27</v>
      </c>
      <c r="K3272" s="11" t="s">
        <v>28</v>
      </c>
      <c r="L3272" s="11" t="s">
        <v>43</v>
      </c>
      <c r="M3272" s="9" t="s">
        <v>30</v>
      </c>
      <c r="N3272" s="9" t="s">
        <v>208</v>
      </c>
      <c r="O3272" s="11" t="s">
        <v>32</v>
      </c>
      <c r="P3272" s="11" t="s">
        <v>22</v>
      </c>
      <c r="Q3272" s="11" t="s">
        <v>15527</v>
      </c>
      <c r="R3272" s="11" t="s">
        <v>56</v>
      </c>
      <c r="S3272" s="9" t="s">
        <v>15528</v>
      </c>
      <c r="T3272" s="9" t="s">
        <v>22</v>
      </c>
    </row>
    <row r="3273" customHeight="1" spans="1:20">
      <c r="A3273" s="10">
        <v>45206</v>
      </c>
      <c r="B3273" s="9" t="s">
        <v>15529</v>
      </c>
      <c r="C3273" s="9" t="s">
        <v>50</v>
      </c>
      <c r="D3273" s="11" t="s">
        <v>22</v>
      </c>
      <c r="E3273" s="9" t="s">
        <v>15530</v>
      </c>
      <c r="F3273" s="9" t="s">
        <v>15531</v>
      </c>
      <c r="G3273" s="11" t="s">
        <v>53</v>
      </c>
      <c r="H3273" s="11" t="s">
        <v>22</v>
      </c>
      <c r="I3273" s="11" t="s">
        <v>149</v>
      </c>
      <c r="J3273" s="11" t="s">
        <v>27</v>
      </c>
      <c r="K3273" s="11" t="s">
        <v>28</v>
      </c>
      <c r="L3273" s="11" t="s">
        <v>43</v>
      </c>
      <c r="M3273" s="9" t="s">
        <v>30</v>
      </c>
      <c r="N3273" s="9" t="s">
        <v>31</v>
      </c>
      <c r="O3273" s="11" t="s">
        <v>32</v>
      </c>
      <c r="P3273" s="11" t="s">
        <v>22</v>
      </c>
      <c r="Q3273" s="11" t="s">
        <v>15532</v>
      </c>
      <c r="R3273" s="11" t="s">
        <v>56</v>
      </c>
      <c r="S3273" s="9" t="s">
        <v>15533</v>
      </c>
      <c r="T3273" s="9" t="s">
        <v>22</v>
      </c>
    </row>
    <row r="3274" customHeight="1" spans="1:20">
      <c r="A3274" s="10">
        <v>45206</v>
      </c>
      <c r="B3274" s="9" t="s">
        <v>15534</v>
      </c>
      <c r="C3274" s="9" t="s">
        <v>204</v>
      </c>
      <c r="D3274" s="11" t="s">
        <v>22</v>
      </c>
      <c r="E3274" s="9" t="s">
        <v>15535</v>
      </c>
      <c r="F3274" s="9" t="s">
        <v>15536</v>
      </c>
      <c r="G3274" s="11" t="s">
        <v>53</v>
      </c>
      <c r="H3274" s="11" t="s">
        <v>22</v>
      </c>
      <c r="I3274" s="11" t="s">
        <v>241</v>
      </c>
      <c r="J3274" s="11" t="s">
        <v>27</v>
      </c>
      <c r="K3274" s="11" t="s">
        <v>28</v>
      </c>
      <c r="L3274" s="11" t="s">
        <v>43</v>
      </c>
      <c r="M3274" s="9" t="s">
        <v>44</v>
      </c>
      <c r="N3274" s="9" t="s">
        <v>208</v>
      </c>
      <c r="O3274" s="11" t="s">
        <v>32</v>
      </c>
      <c r="P3274" s="11" t="s">
        <v>22</v>
      </c>
      <c r="Q3274" s="11" t="s">
        <v>15537</v>
      </c>
      <c r="R3274" s="11" t="s">
        <v>56</v>
      </c>
      <c r="S3274" s="9" t="s">
        <v>15538</v>
      </c>
      <c r="T3274" s="9" t="s">
        <v>22</v>
      </c>
    </row>
    <row r="3275" customHeight="1" spans="1:20">
      <c r="A3275" s="10">
        <v>45206</v>
      </c>
      <c r="B3275" s="9" t="s">
        <v>15539</v>
      </c>
      <c r="C3275" s="9" t="s">
        <v>204</v>
      </c>
      <c r="D3275" s="11" t="s">
        <v>22</v>
      </c>
      <c r="E3275" s="9" t="s">
        <v>15540</v>
      </c>
      <c r="F3275" s="9" t="s">
        <v>15541</v>
      </c>
      <c r="G3275" s="11" t="s">
        <v>336</v>
      </c>
      <c r="H3275" s="11" t="s">
        <v>22</v>
      </c>
      <c r="I3275" s="11" t="s">
        <v>1072</v>
      </c>
      <c r="J3275" s="11" t="s">
        <v>27</v>
      </c>
      <c r="K3275" s="11" t="s">
        <v>28</v>
      </c>
      <c r="L3275" s="11" t="s">
        <v>43</v>
      </c>
      <c r="M3275" s="9" t="s">
        <v>30</v>
      </c>
      <c r="N3275" s="9" t="s">
        <v>208</v>
      </c>
      <c r="O3275" s="11" t="s">
        <v>32</v>
      </c>
      <c r="P3275" s="11" t="s">
        <v>22</v>
      </c>
      <c r="Q3275" s="11" t="s">
        <v>15542</v>
      </c>
      <c r="R3275" s="11" t="s">
        <v>56</v>
      </c>
      <c r="S3275" s="9" t="s">
        <v>15543</v>
      </c>
      <c r="T3275" s="9" t="s">
        <v>22</v>
      </c>
    </row>
    <row r="3276" customHeight="1" spans="1:20">
      <c r="A3276" s="10">
        <v>45206</v>
      </c>
      <c r="B3276" s="9" t="s">
        <v>15544</v>
      </c>
      <c r="C3276" s="9" t="s">
        <v>204</v>
      </c>
      <c r="D3276" s="11" t="s">
        <v>22</v>
      </c>
      <c r="E3276" s="9" t="s">
        <v>15545</v>
      </c>
      <c r="F3276" s="9" t="s">
        <v>15546</v>
      </c>
      <c r="G3276" s="11" t="s">
        <v>336</v>
      </c>
      <c r="H3276" s="11" t="s">
        <v>22</v>
      </c>
      <c r="I3276" s="11" t="s">
        <v>1072</v>
      </c>
      <c r="J3276" s="11" t="s">
        <v>27</v>
      </c>
      <c r="K3276" s="11" t="s">
        <v>28</v>
      </c>
      <c r="L3276" s="11" t="s">
        <v>43</v>
      </c>
      <c r="M3276" s="9" t="s">
        <v>44</v>
      </c>
      <c r="N3276" s="9" t="s">
        <v>208</v>
      </c>
      <c r="O3276" s="11" t="s">
        <v>32</v>
      </c>
      <c r="P3276" s="11" t="s">
        <v>22</v>
      </c>
      <c r="Q3276" s="11" t="s">
        <v>15547</v>
      </c>
      <c r="R3276" s="11" t="s">
        <v>56</v>
      </c>
      <c r="S3276" s="9" t="s">
        <v>15548</v>
      </c>
      <c r="T3276" s="9" t="s">
        <v>22</v>
      </c>
    </row>
    <row r="3277" customHeight="1" spans="1:20">
      <c r="A3277" s="10">
        <v>45206</v>
      </c>
      <c r="B3277" s="9" t="s">
        <v>15549</v>
      </c>
      <c r="C3277" s="9" t="s">
        <v>274</v>
      </c>
      <c r="D3277" s="11" t="s">
        <v>22</v>
      </c>
      <c r="E3277" s="9" t="s">
        <v>15550</v>
      </c>
      <c r="F3277" s="9" t="s">
        <v>15551</v>
      </c>
      <c r="G3277" s="11" t="s">
        <v>82</v>
      </c>
      <c r="H3277" s="11" t="s">
        <v>22</v>
      </c>
      <c r="I3277" s="11" t="s">
        <v>277</v>
      </c>
      <c r="J3277" s="11" t="s">
        <v>27</v>
      </c>
      <c r="K3277" s="11" t="s">
        <v>28</v>
      </c>
      <c r="L3277" s="11" t="s">
        <v>43</v>
      </c>
      <c r="M3277" s="9" t="s">
        <v>30</v>
      </c>
      <c r="N3277" s="9" t="s">
        <v>208</v>
      </c>
      <c r="O3277" s="11" t="s">
        <v>32</v>
      </c>
      <c r="P3277" s="11" t="s">
        <v>22</v>
      </c>
      <c r="Q3277" s="11" t="s">
        <v>15552</v>
      </c>
      <c r="R3277" s="11" t="s">
        <v>56</v>
      </c>
      <c r="S3277" s="9" t="s">
        <v>15553</v>
      </c>
      <c r="T3277" s="9" t="s">
        <v>22</v>
      </c>
    </row>
    <row r="3278" customHeight="1" spans="1:20">
      <c r="A3278" s="10">
        <v>45206</v>
      </c>
      <c r="B3278" s="9" t="s">
        <v>15554</v>
      </c>
      <c r="C3278" s="9" t="s">
        <v>204</v>
      </c>
      <c r="D3278" s="11" t="s">
        <v>22</v>
      </c>
      <c r="E3278" s="9" t="s">
        <v>15555</v>
      </c>
      <c r="F3278" s="9" t="s">
        <v>15556</v>
      </c>
      <c r="G3278" s="11" t="s">
        <v>69</v>
      </c>
      <c r="H3278" s="11" t="s">
        <v>110</v>
      </c>
      <c r="I3278" s="11" t="s">
        <v>732</v>
      </c>
      <c r="J3278" s="11" t="s">
        <v>27</v>
      </c>
      <c r="K3278" s="11" t="s">
        <v>28</v>
      </c>
      <c r="L3278" s="11" t="s">
        <v>43</v>
      </c>
      <c r="M3278" s="9" t="s">
        <v>44</v>
      </c>
      <c r="N3278" s="9" t="s">
        <v>208</v>
      </c>
      <c r="O3278" s="11" t="s">
        <v>32</v>
      </c>
      <c r="P3278" s="11" t="s">
        <v>22</v>
      </c>
      <c r="Q3278" s="11" t="s">
        <v>15557</v>
      </c>
      <c r="R3278" s="11" t="s">
        <v>56</v>
      </c>
      <c r="S3278" s="9" t="s">
        <v>15558</v>
      </c>
      <c r="T3278" s="9" t="s">
        <v>22</v>
      </c>
    </row>
    <row r="3279" customHeight="1" spans="1:20">
      <c r="A3279" s="10">
        <v>45206</v>
      </c>
      <c r="B3279" s="9" t="s">
        <v>15559</v>
      </c>
      <c r="C3279" s="9" t="s">
        <v>2978</v>
      </c>
      <c r="D3279" s="11" t="s">
        <v>22</v>
      </c>
      <c r="E3279" s="9" t="s">
        <v>15560</v>
      </c>
      <c r="F3279" s="9" t="s">
        <v>15561</v>
      </c>
      <c r="G3279" s="11" t="s">
        <v>69</v>
      </c>
      <c r="H3279" s="11" t="s">
        <v>22</v>
      </c>
      <c r="I3279" s="11" t="s">
        <v>26</v>
      </c>
      <c r="J3279" s="11" t="s">
        <v>27</v>
      </c>
      <c r="K3279" s="11" t="s">
        <v>195</v>
      </c>
      <c r="L3279" s="11" t="s">
        <v>29</v>
      </c>
      <c r="M3279" s="9" t="s">
        <v>30</v>
      </c>
      <c r="N3279" s="9" t="s">
        <v>31</v>
      </c>
      <c r="O3279" s="11" t="s">
        <v>32</v>
      </c>
      <c r="P3279" s="11" t="s">
        <v>22</v>
      </c>
      <c r="Q3279" s="11" t="s">
        <v>15562</v>
      </c>
      <c r="R3279" s="11" t="s">
        <v>34</v>
      </c>
      <c r="S3279" s="9" t="s">
        <v>15563</v>
      </c>
      <c r="T3279" s="9" t="s">
        <v>15564</v>
      </c>
    </row>
    <row r="3280" customHeight="1" spans="1:20">
      <c r="A3280" s="10">
        <v>45206</v>
      </c>
      <c r="B3280" s="9" t="s">
        <v>15565</v>
      </c>
      <c r="C3280" s="9" t="s">
        <v>204</v>
      </c>
      <c r="D3280" s="11" t="s">
        <v>22</v>
      </c>
      <c r="E3280" s="9" t="s">
        <v>15566</v>
      </c>
      <c r="F3280" s="9" t="s">
        <v>15567</v>
      </c>
      <c r="G3280" s="11" t="s">
        <v>130</v>
      </c>
      <c r="H3280" s="11" t="s">
        <v>22</v>
      </c>
      <c r="I3280" s="11" t="s">
        <v>253</v>
      </c>
      <c r="J3280" s="11" t="s">
        <v>27</v>
      </c>
      <c r="K3280" s="11" t="s">
        <v>28</v>
      </c>
      <c r="L3280" s="11" t="s">
        <v>43</v>
      </c>
      <c r="M3280" s="9" t="s">
        <v>30</v>
      </c>
      <c r="N3280" s="9" t="s">
        <v>208</v>
      </c>
      <c r="O3280" s="11" t="s">
        <v>32</v>
      </c>
      <c r="P3280" s="11" t="s">
        <v>22</v>
      </c>
      <c r="Q3280" s="11" t="s">
        <v>15568</v>
      </c>
      <c r="R3280" s="11" t="s">
        <v>56</v>
      </c>
      <c r="S3280" s="9" t="s">
        <v>15569</v>
      </c>
      <c r="T3280" s="9" t="s">
        <v>22</v>
      </c>
    </row>
    <row r="3281" customHeight="1" spans="1:20">
      <c r="A3281" s="10">
        <v>45206</v>
      </c>
      <c r="B3281" s="9" t="s">
        <v>15570</v>
      </c>
      <c r="C3281" s="9" t="s">
        <v>204</v>
      </c>
      <c r="D3281" s="11" t="s">
        <v>22</v>
      </c>
      <c r="E3281" s="9" t="s">
        <v>15571</v>
      </c>
      <c r="F3281" s="9" t="s">
        <v>15572</v>
      </c>
      <c r="G3281" s="11" t="s">
        <v>82</v>
      </c>
      <c r="H3281" s="11" t="s">
        <v>418</v>
      </c>
      <c r="I3281" s="11" t="s">
        <v>63</v>
      </c>
      <c r="J3281" s="11" t="s">
        <v>27</v>
      </c>
      <c r="K3281" s="11" t="s">
        <v>28</v>
      </c>
      <c r="L3281" s="11" t="s">
        <v>43</v>
      </c>
      <c r="M3281" s="9" t="s">
        <v>44</v>
      </c>
      <c r="N3281" s="9" t="s">
        <v>208</v>
      </c>
      <c r="O3281" s="11" t="s">
        <v>32</v>
      </c>
      <c r="P3281" s="11" t="s">
        <v>22</v>
      </c>
      <c r="Q3281" s="11" t="s">
        <v>15573</v>
      </c>
      <c r="R3281" s="11" t="s">
        <v>56</v>
      </c>
      <c r="S3281" s="9" t="s">
        <v>15574</v>
      </c>
      <c r="T3281" s="9" t="s">
        <v>22</v>
      </c>
    </row>
    <row r="3282" customHeight="1" spans="1:20">
      <c r="A3282" s="10">
        <v>45206</v>
      </c>
      <c r="B3282" s="9" t="s">
        <v>15575</v>
      </c>
      <c r="C3282" s="9" t="s">
        <v>646</v>
      </c>
      <c r="D3282" s="11" t="s">
        <v>22</v>
      </c>
      <c r="E3282" s="9" t="s">
        <v>15576</v>
      </c>
      <c r="F3282" s="9" t="s">
        <v>15577</v>
      </c>
      <c r="G3282" s="11" t="s">
        <v>82</v>
      </c>
      <c r="H3282" s="11" t="s">
        <v>22</v>
      </c>
      <c r="I3282" s="11" t="s">
        <v>207</v>
      </c>
      <c r="J3282" s="11" t="s">
        <v>27</v>
      </c>
      <c r="K3282" s="11" t="s">
        <v>28</v>
      </c>
      <c r="L3282" s="11" t="s">
        <v>43</v>
      </c>
      <c r="M3282" s="9" t="s">
        <v>44</v>
      </c>
      <c r="N3282" s="9" t="s">
        <v>31</v>
      </c>
      <c r="O3282" s="11" t="s">
        <v>32</v>
      </c>
      <c r="P3282" s="11" t="s">
        <v>22</v>
      </c>
      <c r="Q3282" s="11" t="s">
        <v>15578</v>
      </c>
      <c r="R3282" s="11" t="s">
        <v>46</v>
      </c>
      <c r="S3282" s="9" t="s">
        <v>15579</v>
      </c>
      <c r="T3282" s="9" t="s">
        <v>15580</v>
      </c>
    </row>
    <row r="3283" customHeight="1" spans="1:20">
      <c r="A3283" s="10">
        <v>45206</v>
      </c>
      <c r="B3283" s="9" t="s">
        <v>15581</v>
      </c>
      <c r="C3283" s="9" t="s">
        <v>9110</v>
      </c>
      <c r="D3283" s="11" t="s">
        <v>22</v>
      </c>
      <c r="E3283" s="9" t="s">
        <v>1874</v>
      </c>
      <c r="F3283" s="9" t="s">
        <v>1875</v>
      </c>
      <c r="G3283" s="11" t="s">
        <v>41</v>
      </c>
      <c r="H3283" s="11" t="s">
        <v>22</v>
      </c>
      <c r="I3283" s="11" t="s">
        <v>732</v>
      </c>
      <c r="J3283" s="11" t="s">
        <v>27</v>
      </c>
      <c r="K3283" s="11" t="s">
        <v>28</v>
      </c>
      <c r="L3283" s="11" t="s">
        <v>43</v>
      </c>
      <c r="M3283" s="9" t="s">
        <v>44</v>
      </c>
      <c r="N3283" s="9" t="s">
        <v>31</v>
      </c>
      <c r="O3283" s="11" t="s">
        <v>32</v>
      </c>
      <c r="P3283" s="11" t="s">
        <v>22</v>
      </c>
      <c r="Q3283" s="11" t="s">
        <v>15582</v>
      </c>
      <c r="R3283" s="11" t="s">
        <v>46</v>
      </c>
      <c r="S3283" s="9" t="s">
        <v>15583</v>
      </c>
      <c r="T3283" s="9" t="s">
        <v>15584</v>
      </c>
    </row>
    <row r="3284" customHeight="1" spans="1:20">
      <c r="A3284" s="10">
        <v>45206</v>
      </c>
      <c r="B3284" s="9" t="s">
        <v>15585</v>
      </c>
      <c r="C3284" s="9" t="s">
        <v>399</v>
      </c>
      <c r="D3284" s="11" t="s">
        <v>22</v>
      </c>
      <c r="E3284" s="9" t="s">
        <v>15586</v>
      </c>
      <c r="F3284" s="9" t="s">
        <v>15587</v>
      </c>
      <c r="G3284" s="11" t="s">
        <v>25</v>
      </c>
      <c r="H3284" s="11" t="s">
        <v>22</v>
      </c>
      <c r="I3284" s="11" t="s">
        <v>880</v>
      </c>
      <c r="J3284" s="11" t="s">
        <v>27</v>
      </c>
      <c r="K3284" s="11" t="s">
        <v>28</v>
      </c>
      <c r="L3284" s="11" t="s">
        <v>43</v>
      </c>
      <c r="M3284" s="9" t="s">
        <v>44</v>
      </c>
      <c r="N3284" s="9" t="s">
        <v>31</v>
      </c>
      <c r="O3284" s="11" t="s">
        <v>32</v>
      </c>
      <c r="P3284" s="11" t="s">
        <v>22</v>
      </c>
      <c r="Q3284" s="11" t="s">
        <v>15588</v>
      </c>
      <c r="R3284" s="11" t="s">
        <v>46</v>
      </c>
      <c r="S3284" s="9" t="s">
        <v>15589</v>
      </c>
      <c r="T3284" s="9" t="s">
        <v>15590</v>
      </c>
    </row>
    <row r="3285" customHeight="1" spans="1:20">
      <c r="A3285" s="10">
        <v>45206</v>
      </c>
      <c r="B3285" s="9" t="s">
        <v>15591</v>
      </c>
      <c r="C3285" s="9" t="s">
        <v>646</v>
      </c>
      <c r="D3285" s="11" t="s">
        <v>22</v>
      </c>
      <c r="E3285" s="9" t="s">
        <v>13470</v>
      </c>
      <c r="F3285" s="9" t="s">
        <v>13471</v>
      </c>
      <c r="G3285" s="11" t="s">
        <v>130</v>
      </c>
      <c r="H3285" s="11" t="s">
        <v>22</v>
      </c>
      <c r="I3285" s="11" t="s">
        <v>277</v>
      </c>
      <c r="J3285" s="11" t="s">
        <v>27</v>
      </c>
      <c r="K3285" s="11" t="s">
        <v>28</v>
      </c>
      <c r="L3285" s="11" t="s">
        <v>43</v>
      </c>
      <c r="M3285" s="9" t="s">
        <v>30</v>
      </c>
      <c r="N3285" s="9" t="s">
        <v>31</v>
      </c>
      <c r="O3285" s="11" t="s">
        <v>32</v>
      </c>
      <c r="P3285" s="11" t="s">
        <v>22</v>
      </c>
      <c r="Q3285" s="11" t="s">
        <v>15592</v>
      </c>
      <c r="R3285" s="11" t="s">
        <v>46</v>
      </c>
      <c r="S3285" s="9" t="s">
        <v>15593</v>
      </c>
      <c r="T3285" s="9" t="s">
        <v>15594</v>
      </c>
    </row>
    <row r="3286" customHeight="1" spans="1:20">
      <c r="A3286" s="10">
        <v>45206</v>
      </c>
      <c r="B3286" s="9" t="s">
        <v>15595</v>
      </c>
      <c r="C3286" s="9" t="s">
        <v>179</v>
      </c>
      <c r="D3286" s="11" t="s">
        <v>22</v>
      </c>
      <c r="E3286" s="9" t="s">
        <v>15596</v>
      </c>
      <c r="F3286" s="9" t="s">
        <v>15597</v>
      </c>
      <c r="G3286" s="11" t="s">
        <v>82</v>
      </c>
      <c r="H3286" s="11" t="s">
        <v>22</v>
      </c>
      <c r="I3286" s="11" t="s">
        <v>168</v>
      </c>
      <c r="J3286" s="11" t="s">
        <v>27</v>
      </c>
      <c r="K3286" s="11" t="s">
        <v>28</v>
      </c>
      <c r="L3286" s="11" t="s">
        <v>43</v>
      </c>
      <c r="M3286" s="9" t="s">
        <v>169</v>
      </c>
      <c r="N3286" s="9" t="s">
        <v>31</v>
      </c>
      <c r="O3286" s="11" t="s">
        <v>32</v>
      </c>
      <c r="P3286" s="11" t="s">
        <v>22</v>
      </c>
      <c r="Q3286" s="11" t="s">
        <v>15598</v>
      </c>
      <c r="R3286" s="11" t="s">
        <v>46</v>
      </c>
      <c r="S3286" s="9" t="s">
        <v>15599</v>
      </c>
      <c r="T3286" s="9" t="s">
        <v>15600</v>
      </c>
    </row>
    <row r="3287" customHeight="1" spans="1:20">
      <c r="A3287" s="10">
        <v>45206</v>
      </c>
      <c r="B3287" s="9" t="s">
        <v>15601</v>
      </c>
      <c r="C3287" s="9" t="s">
        <v>817</v>
      </c>
      <c r="D3287" s="11" t="s">
        <v>22</v>
      </c>
      <c r="E3287" s="9" t="s">
        <v>15602</v>
      </c>
      <c r="F3287" s="9" t="s">
        <v>15603</v>
      </c>
      <c r="G3287" s="11" t="s">
        <v>62</v>
      </c>
      <c r="H3287" s="11" t="s">
        <v>22</v>
      </c>
      <c r="I3287" s="11" t="s">
        <v>83</v>
      </c>
      <c r="J3287" s="11" t="s">
        <v>27</v>
      </c>
      <c r="K3287" s="11" t="s">
        <v>28</v>
      </c>
      <c r="L3287" s="11" t="s">
        <v>43</v>
      </c>
      <c r="M3287" s="9" t="s">
        <v>44</v>
      </c>
      <c r="N3287" s="9" t="s">
        <v>31</v>
      </c>
      <c r="O3287" s="11" t="s">
        <v>32</v>
      </c>
      <c r="P3287" s="11" t="s">
        <v>22</v>
      </c>
      <c r="Q3287" s="11" t="s">
        <v>15604</v>
      </c>
      <c r="R3287" s="11" t="s">
        <v>46</v>
      </c>
      <c r="S3287" s="9" t="s">
        <v>15605</v>
      </c>
      <c r="T3287" s="9" t="s">
        <v>15606</v>
      </c>
    </row>
    <row r="3288" customHeight="1" spans="1:20">
      <c r="A3288" s="10">
        <v>45206</v>
      </c>
      <c r="B3288" s="9" t="s">
        <v>15607</v>
      </c>
      <c r="C3288" s="9" t="s">
        <v>204</v>
      </c>
      <c r="D3288" s="11" t="s">
        <v>22</v>
      </c>
      <c r="E3288" s="9" t="s">
        <v>15608</v>
      </c>
      <c r="F3288" s="9" t="s">
        <v>15609</v>
      </c>
      <c r="G3288" s="11" t="s">
        <v>69</v>
      </c>
      <c r="H3288" s="11" t="s">
        <v>22</v>
      </c>
      <c r="I3288" s="11" t="s">
        <v>149</v>
      </c>
      <c r="J3288" s="11" t="s">
        <v>27</v>
      </c>
      <c r="K3288" s="11" t="s">
        <v>28</v>
      </c>
      <c r="L3288" s="11" t="s">
        <v>43</v>
      </c>
      <c r="M3288" s="9" t="s">
        <v>44</v>
      </c>
      <c r="N3288" s="9" t="s">
        <v>208</v>
      </c>
      <c r="O3288" s="11" t="s">
        <v>32</v>
      </c>
      <c r="P3288" s="11" t="s">
        <v>22</v>
      </c>
      <c r="Q3288" s="11" t="s">
        <v>15610</v>
      </c>
      <c r="R3288" s="11" t="s">
        <v>56</v>
      </c>
      <c r="S3288" s="9" t="s">
        <v>15611</v>
      </c>
      <c r="T3288" s="9" t="s">
        <v>22</v>
      </c>
    </row>
    <row r="3289" customHeight="1" spans="1:20">
      <c r="A3289" s="10">
        <v>45206</v>
      </c>
      <c r="B3289" s="9" t="s">
        <v>15612</v>
      </c>
      <c r="C3289" s="9" t="s">
        <v>204</v>
      </c>
      <c r="D3289" s="11" t="s">
        <v>22</v>
      </c>
      <c r="E3289" s="9" t="s">
        <v>15613</v>
      </c>
      <c r="F3289" s="9" t="s">
        <v>15614</v>
      </c>
      <c r="G3289" s="11" t="s">
        <v>25</v>
      </c>
      <c r="H3289" s="11" t="s">
        <v>22</v>
      </c>
      <c r="I3289" s="11" t="s">
        <v>880</v>
      </c>
      <c r="J3289" s="11" t="s">
        <v>27</v>
      </c>
      <c r="K3289" s="11" t="s">
        <v>28</v>
      </c>
      <c r="L3289" s="11" t="s">
        <v>43</v>
      </c>
      <c r="M3289" s="9" t="s">
        <v>30</v>
      </c>
      <c r="N3289" s="9" t="s">
        <v>208</v>
      </c>
      <c r="O3289" s="11" t="s">
        <v>32</v>
      </c>
      <c r="P3289" s="11" t="s">
        <v>22</v>
      </c>
      <c r="Q3289" s="11" t="s">
        <v>15615</v>
      </c>
      <c r="R3289" s="11" t="s">
        <v>56</v>
      </c>
      <c r="S3289" s="9" t="s">
        <v>15616</v>
      </c>
      <c r="T3289" s="9" t="s">
        <v>22</v>
      </c>
    </row>
    <row r="3290" customHeight="1" spans="1:20">
      <c r="A3290" s="10">
        <v>45206</v>
      </c>
      <c r="B3290" s="9" t="s">
        <v>15617</v>
      </c>
      <c r="C3290" s="9" t="s">
        <v>204</v>
      </c>
      <c r="D3290" s="11" t="s">
        <v>22</v>
      </c>
      <c r="E3290" s="9" t="s">
        <v>15618</v>
      </c>
      <c r="F3290" s="9" t="s">
        <v>15619</v>
      </c>
      <c r="G3290" s="11" t="s">
        <v>82</v>
      </c>
      <c r="H3290" s="11" t="s">
        <v>22</v>
      </c>
      <c r="I3290" s="11" t="s">
        <v>299</v>
      </c>
      <c r="J3290" s="11" t="s">
        <v>27</v>
      </c>
      <c r="K3290" s="11" t="s">
        <v>28</v>
      </c>
      <c r="L3290" s="11" t="s">
        <v>43</v>
      </c>
      <c r="M3290" s="9" t="s">
        <v>44</v>
      </c>
      <c r="N3290" s="9" t="s">
        <v>208</v>
      </c>
      <c r="O3290" s="11" t="s">
        <v>32</v>
      </c>
      <c r="P3290" s="11" t="s">
        <v>22</v>
      </c>
      <c r="Q3290" s="11" t="s">
        <v>15620</v>
      </c>
      <c r="R3290" s="11" t="s">
        <v>56</v>
      </c>
      <c r="S3290" s="9" t="s">
        <v>15621</v>
      </c>
      <c r="T3290" s="9" t="s">
        <v>22</v>
      </c>
    </row>
    <row r="3291" customHeight="1" spans="1:20">
      <c r="A3291" s="10">
        <v>45206</v>
      </c>
      <c r="B3291" s="9" t="s">
        <v>15622</v>
      </c>
      <c r="C3291" s="9" t="s">
        <v>204</v>
      </c>
      <c r="D3291" s="11" t="s">
        <v>22</v>
      </c>
      <c r="E3291" s="9" t="s">
        <v>15623</v>
      </c>
      <c r="F3291" s="9" t="s">
        <v>15624</v>
      </c>
      <c r="G3291" s="11" t="s">
        <v>53</v>
      </c>
      <c r="H3291" s="11" t="s">
        <v>96</v>
      </c>
      <c r="I3291" s="11" t="s">
        <v>864</v>
      </c>
      <c r="J3291" s="11" t="s">
        <v>27</v>
      </c>
      <c r="K3291" s="11" t="s">
        <v>28</v>
      </c>
      <c r="L3291" s="11" t="s">
        <v>43</v>
      </c>
      <c r="M3291" s="9" t="s">
        <v>30</v>
      </c>
      <c r="N3291" s="9" t="s">
        <v>208</v>
      </c>
      <c r="O3291" s="11" t="s">
        <v>32</v>
      </c>
      <c r="P3291" s="11" t="s">
        <v>22</v>
      </c>
      <c r="Q3291" s="11" t="s">
        <v>15625</v>
      </c>
      <c r="R3291" s="11" t="s">
        <v>56</v>
      </c>
      <c r="S3291" s="9" t="s">
        <v>15626</v>
      </c>
      <c r="T3291" s="9" t="s">
        <v>22</v>
      </c>
    </row>
    <row r="3292" customHeight="1" spans="1:20">
      <c r="A3292" s="10">
        <v>45206</v>
      </c>
      <c r="B3292" s="9" t="s">
        <v>15627</v>
      </c>
      <c r="C3292" s="9" t="s">
        <v>274</v>
      </c>
      <c r="D3292" s="11" t="s">
        <v>22</v>
      </c>
      <c r="E3292" s="9" t="s">
        <v>15628</v>
      </c>
      <c r="F3292" s="9" t="s">
        <v>15629</v>
      </c>
      <c r="G3292" s="11" t="s">
        <v>53</v>
      </c>
      <c r="H3292" s="11" t="s">
        <v>22</v>
      </c>
      <c r="I3292" s="11" t="s">
        <v>469</v>
      </c>
      <c r="J3292" s="11" t="s">
        <v>27</v>
      </c>
      <c r="K3292" s="11" t="s">
        <v>28</v>
      </c>
      <c r="L3292" s="11" t="s">
        <v>43</v>
      </c>
      <c r="M3292" s="9" t="s">
        <v>44</v>
      </c>
      <c r="N3292" s="9" t="s">
        <v>208</v>
      </c>
      <c r="O3292" s="11" t="s">
        <v>32</v>
      </c>
      <c r="P3292" s="11" t="s">
        <v>22</v>
      </c>
      <c r="Q3292" s="11" t="s">
        <v>15630</v>
      </c>
      <c r="R3292" s="11" t="s">
        <v>56</v>
      </c>
      <c r="S3292" s="9" t="s">
        <v>15631</v>
      </c>
      <c r="T3292" s="9" t="s">
        <v>22</v>
      </c>
    </row>
    <row r="3293" customHeight="1" spans="1:20">
      <c r="A3293" s="10">
        <v>45206</v>
      </c>
      <c r="B3293" s="9" t="s">
        <v>15632</v>
      </c>
      <c r="C3293" s="9" t="s">
        <v>204</v>
      </c>
      <c r="D3293" s="11" t="s">
        <v>22</v>
      </c>
      <c r="E3293" s="9" t="s">
        <v>15633</v>
      </c>
      <c r="F3293" s="9" t="s">
        <v>15634</v>
      </c>
      <c r="G3293" s="11" t="s">
        <v>69</v>
      </c>
      <c r="H3293" s="11" t="s">
        <v>15635</v>
      </c>
      <c r="I3293" s="11" t="s">
        <v>235</v>
      </c>
      <c r="J3293" s="11" t="s">
        <v>27</v>
      </c>
      <c r="K3293" s="11" t="s">
        <v>28</v>
      </c>
      <c r="L3293" s="11" t="s">
        <v>43</v>
      </c>
      <c r="M3293" s="9" t="s">
        <v>30</v>
      </c>
      <c r="N3293" s="9" t="s">
        <v>208</v>
      </c>
      <c r="O3293" s="11" t="s">
        <v>32</v>
      </c>
      <c r="P3293" s="11" t="s">
        <v>22</v>
      </c>
      <c r="Q3293" s="11" t="s">
        <v>15636</v>
      </c>
      <c r="R3293" s="11" t="s">
        <v>56</v>
      </c>
      <c r="S3293" s="9" t="s">
        <v>15637</v>
      </c>
      <c r="T3293" s="9" t="s">
        <v>22</v>
      </c>
    </row>
    <row r="3294" customHeight="1" spans="1:20">
      <c r="A3294" s="10">
        <v>45206</v>
      </c>
      <c r="B3294" s="9" t="s">
        <v>15638</v>
      </c>
      <c r="C3294" s="9" t="s">
        <v>204</v>
      </c>
      <c r="D3294" s="11" t="s">
        <v>22</v>
      </c>
      <c r="E3294" s="9" t="s">
        <v>15639</v>
      </c>
      <c r="F3294" s="9" t="s">
        <v>15640</v>
      </c>
      <c r="G3294" s="11" t="s">
        <v>69</v>
      </c>
      <c r="H3294" s="11" t="s">
        <v>22</v>
      </c>
      <c r="I3294" s="11" t="s">
        <v>207</v>
      </c>
      <c r="J3294" s="11" t="s">
        <v>27</v>
      </c>
      <c r="K3294" s="11" t="s">
        <v>28</v>
      </c>
      <c r="L3294" s="11" t="s">
        <v>43</v>
      </c>
      <c r="M3294" s="9" t="s">
        <v>30</v>
      </c>
      <c r="N3294" s="9" t="s">
        <v>208</v>
      </c>
      <c r="O3294" s="11" t="s">
        <v>32</v>
      </c>
      <c r="P3294" s="11" t="s">
        <v>22</v>
      </c>
      <c r="Q3294" s="11" t="s">
        <v>15641</v>
      </c>
      <c r="R3294" s="11" t="s">
        <v>56</v>
      </c>
      <c r="S3294" s="9" t="s">
        <v>15642</v>
      </c>
      <c r="T3294" s="9" t="s">
        <v>22</v>
      </c>
    </row>
    <row r="3295" customHeight="1" spans="1:20">
      <c r="A3295" s="10">
        <v>45206</v>
      </c>
      <c r="B3295" s="9" t="s">
        <v>15643</v>
      </c>
      <c r="C3295" s="9" t="s">
        <v>204</v>
      </c>
      <c r="D3295" s="11" t="s">
        <v>22</v>
      </c>
      <c r="E3295" s="9" t="s">
        <v>15644</v>
      </c>
      <c r="F3295" s="9" t="s">
        <v>15645</v>
      </c>
      <c r="G3295" s="11" t="s">
        <v>130</v>
      </c>
      <c r="H3295" s="11" t="s">
        <v>22</v>
      </c>
      <c r="I3295" s="11" t="s">
        <v>4212</v>
      </c>
      <c r="J3295" s="11" t="s">
        <v>27</v>
      </c>
      <c r="K3295" s="11" t="s">
        <v>28</v>
      </c>
      <c r="L3295" s="11" t="s">
        <v>43</v>
      </c>
      <c r="M3295" s="9" t="s">
        <v>30</v>
      </c>
      <c r="N3295" s="9" t="s">
        <v>208</v>
      </c>
      <c r="O3295" s="11" t="s">
        <v>32</v>
      </c>
      <c r="P3295" s="11" t="s">
        <v>22</v>
      </c>
      <c r="Q3295" s="11" t="s">
        <v>15646</v>
      </c>
      <c r="R3295" s="11" t="s">
        <v>56</v>
      </c>
      <c r="S3295" s="9" t="s">
        <v>15647</v>
      </c>
      <c r="T3295" s="9" t="s">
        <v>22</v>
      </c>
    </row>
    <row r="3296" customHeight="1" spans="1:20">
      <c r="A3296" s="10">
        <v>45206</v>
      </c>
      <c r="B3296" s="9" t="s">
        <v>15648</v>
      </c>
      <c r="C3296" s="9" t="s">
        <v>50</v>
      </c>
      <c r="D3296" s="11" t="s">
        <v>22</v>
      </c>
      <c r="E3296" s="9" t="s">
        <v>15649</v>
      </c>
      <c r="F3296" s="9" t="s">
        <v>15650</v>
      </c>
      <c r="G3296" s="11" t="s">
        <v>69</v>
      </c>
      <c r="H3296" s="11" t="s">
        <v>110</v>
      </c>
      <c r="I3296" s="11" t="s">
        <v>111</v>
      </c>
      <c r="J3296" s="11" t="s">
        <v>27</v>
      </c>
      <c r="K3296" s="11" t="s">
        <v>76</v>
      </c>
      <c r="L3296" s="11" t="s">
        <v>43</v>
      </c>
      <c r="M3296" s="9" t="s">
        <v>44</v>
      </c>
      <c r="N3296" s="9" t="s">
        <v>31</v>
      </c>
      <c r="O3296" s="11" t="s">
        <v>32</v>
      </c>
      <c r="P3296" s="11" t="s">
        <v>22</v>
      </c>
      <c r="Q3296" s="11" t="s">
        <v>15651</v>
      </c>
      <c r="R3296" s="11" t="s">
        <v>56</v>
      </c>
      <c r="S3296" s="9" t="s">
        <v>15652</v>
      </c>
      <c r="T3296" s="9" t="s">
        <v>22</v>
      </c>
    </row>
    <row r="3297" customHeight="1" spans="1:20">
      <c r="A3297" s="10">
        <v>45206</v>
      </c>
      <c r="B3297" s="9" t="s">
        <v>15653</v>
      </c>
      <c r="C3297" s="9" t="s">
        <v>50</v>
      </c>
      <c r="D3297" s="11" t="s">
        <v>22</v>
      </c>
      <c r="E3297" s="9" t="s">
        <v>15649</v>
      </c>
      <c r="F3297" s="9" t="s">
        <v>15650</v>
      </c>
      <c r="G3297" s="11" t="s">
        <v>69</v>
      </c>
      <c r="H3297" s="11" t="s">
        <v>110</v>
      </c>
      <c r="I3297" s="11" t="s">
        <v>111</v>
      </c>
      <c r="J3297" s="11" t="s">
        <v>27</v>
      </c>
      <c r="K3297" s="11" t="s">
        <v>28</v>
      </c>
      <c r="L3297" s="11" t="s">
        <v>43</v>
      </c>
      <c r="M3297" s="9" t="s">
        <v>30</v>
      </c>
      <c r="N3297" s="9" t="s">
        <v>31</v>
      </c>
      <c r="O3297" s="11" t="s">
        <v>32</v>
      </c>
      <c r="P3297" s="11" t="s">
        <v>22</v>
      </c>
      <c r="Q3297" s="11" t="s">
        <v>15654</v>
      </c>
      <c r="R3297" s="11" t="s">
        <v>56</v>
      </c>
      <c r="S3297" s="9" t="s">
        <v>15655</v>
      </c>
      <c r="T3297" s="9" t="s">
        <v>22</v>
      </c>
    </row>
    <row r="3298" customHeight="1" spans="1:20">
      <c r="A3298" s="10">
        <v>45206</v>
      </c>
      <c r="B3298" s="9" t="s">
        <v>15656</v>
      </c>
      <c r="C3298" s="9" t="s">
        <v>50</v>
      </c>
      <c r="D3298" s="11" t="s">
        <v>22</v>
      </c>
      <c r="E3298" s="9" t="s">
        <v>15657</v>
      </c>
      <c r="F3298" s="9" t="s">
        <v>15658</v>
      </c>
      <c r="G3298" s="11" t="s">
        <v>336</v>
      </c>
      <c r="H3298" s="11" t="s">
        <v>110</v>
      </c>
      <c r="I3298" s="11" t="s">
        <v>412</v>
      </c>
      <c r="J3298" s="11" t="s">
        <v>27</v>
      </c>
      <c r="K3298" s="11" t="s">
        <v>28</v>
      </c>
      <c r="L3298" s="11" t="s">
        <v>43</v>
      </c>
      <c r="M3298" s="9" t="s">
        <v>44</v>
      </c>
      <c r="N3298" s="9" t="s">
        <v>31</v>
      </c>
      <c r="O3298" s="11" t="s">
        <v>32</v>
      </c>
      <c r="P3298" s="11" t="s">
        <v>22</v>
      </c>
      <c r="Q3298" s="11" t="s">
        <v>15659</v>
      </c>
      <c r="R3298" s="11" t="s">
        <v>56</v>
      </c>
      <c r="S3298" s="9" t="s">
        <v>15660</v>
      </c>
      <c r="T3298" s="9" t="s">
        <v>22</v>
      </c>
    </row>
    <row r="3299" customHeight="1" spans="1:20">
      <c r="A3299" s="10">
        <v>45206</v>
      </c>
      <c r="B3299" s="9" t="s">
        <v>15661</v>
      </c>
      <c r="C3299" s="9" t="s">
        <v>50</v>
      </c>
      <c r="D3299" s="11" t="s">
        <v>22</v>
      </c>
      <c r="E3299" s="9" t="s">
        <v>15662</v>
      </c>
      <c r="F3299" s="9" t="s">
        <v>15663</v>
      </c>
      <c r="G3299" s="11" t="s">
        <v>41</v>
      </c>
      <c r="H3299" s="11" t="s">
        <v>22</v>
      </c>
      <c r="I3299" s="11" t="s">
        <v>63</v>
      </c>
      <c r="J3299" s="11" t="s">
        <v>27</v>
      </c>
      <c r="K3299" s="11" t="s">
        <v>28</v>
      </c>
      <c r="L3299" s="11" t="s">
        <v>43</v>
      </c>
      <c r="M3299" s="9" t="s">
        <v>30</v>
      </c>
      <c r="N3299" s="9" t="s">
        <v>31</v>
      </c>
      <c r="O3299" s="11" t="s">
        <v>32</v>
      </c>
      <c r="P3299" s="11" t="s">
        <v>22</v>
      </c>
      <c r="Q3299" s="11" t="s">
        <v>15664</v>
      </c>
      <c r="R3299" s="11" t="s">
        <v>56</v>
      </c>
      <c r="S3299" s="9" t="s">
        <v>15665</v>
      </c>
      <c r="T3299" s="9" t="s">
        <v>22</v>
      </c>
    </row>
    <row r="3300" customHeight="1" spans="1:20">
      <c r="A3300" s="10">
        <v>45206</v>
      </c>
      <c r="B3300" s="9" t="s">
        <v>15666</v>
      </c>
      <c r="C3300" s="9" t="s">
        <v>50</v>
      </c>
      <c r="D3300" s="11" t="s">
        <v>22</v>
      </c>
      <c r="E3300" s="9" t="s">
        <v>15667</v>
      </c>
      <c r="F3300" s="9" t="s">
        <v>13738</v>
      </c>
      <c r="G3300" s="11" t="s">
        <v>130</v>
      </c>
      <c r="H3300" s="11" t="s">
        <v>22</v>
      </c>
      <c r="I3300" s="11" t="s">
        <v>293</v>
      </c>
      <c r="J3300" s="11" t="s">
        <v>27</v>
      </c>
      <c r="K3300" s="11" t="s">
        <v>28</v>
      </c>
      <c r="L3300" s="11" t="s">
        <v>43</v>
      </c>
      <c r="M3300" s="9" t="s">
        <v>44</v>
      </c>
      <c r="N3300" s="9" t="s">
        <v>31</v>
      </c>
      <c r="O3300" s="11" t="s">
        <v>32</v>
      </c>
      <c r="P3300" s="11" t="s">
        <v>22</v>
      </c>
      <c r="Q3300" s="11" t="s">
        <v>15668</v>
      </c>
      <c r="R3300" s="11" t="s">
        <v>46</v>
      </c>
      <c r="S3300" s="9" t="s">
        <v>15669</v>
      </c>
      <c r="T3300" s="9" t="s">
        <v>15670</v>
      </c>
    </row>
    <row r="3301" customHeight="1" spans="1:20">
      <c r="A3301" s="10">
        <v>45206</v>
      </c>
      <c r="B3301" s="9" t="s">
        <v>15671</v>
      </c>
      <c r="C3301" s="9" t="s">
        <v>8032</v>
      </c>
      <c r="D3301" s="11" t="s">
        <v>22</v>
      </c>
      <c r="E3301" s="9" t="s">
        <v>13526</v>
      </c>
      <c r="F3301" s="9" t="s">
        <v>13527</v>
      </c>
      <c r="G3301" s="11" t="s">
        <v>130</v>
      </c>
      <c r="H3301" s="11" t="s">
        <v>418</v>
      </c>
      <c r="I3301" s="11" t="s">
        <v>162</v>
      </c>
      <c r="J3301" s="11" t="s">
        <v>27</v>
      </c>
      <c r="K3301" s="11" t="s">
        <v>28</v>
      </c>
      <c r="L3301" s="11" t="s">
        <v>43</v>
      </c>
      <c r="M3301" s="9" t="s">
        <v>30</v>
      </c>
      <c r="N3301" s="9" t="s">
        <v>31</v>
      </c>
      <c r="O3301" s="11" t="s">
        <v>32</v>
      </c>
      <c r="P3301" s="11" t="s">
        <v>22</v>
      </c>
      <c r="Q3301" s="11" t="s">
        <v>15672</v>
      </c>
      <c r="R3301" s="11" t="s">
        <v>46</v>
      </c>
      <c r="S3301" s="9" t="s">
        <v>15673</v>
      </c>
      <c r="T3301" s="9" t="s">
        <v>15674</v>
      </c>
    </row>
    <row r="3302" customHeight="1" spans="1:20">
      <c r="A3302" s="10">
        <v>45206</v>
      </c>
      <c r="B3302" s="9" t="s">
        <v>15675</v>
      </c>
      <c r="C3302" s="9" t="s">
        <v>646</v>
      </c>
      <c r="D3302" s="11" t="s">
        <v>22</v>
      </c>
      <c r="E3302" s="9" t="s">
        <v>15676</v>
      </c>
      <c r="F3302" s="9" t="s">
        <v>15677</v>
      </c>
      <c r="G3302" s="11" t="s">
        <v>336</v>
      </c>
      <c r="H3302" s="11" t="s">
        <v>22</v>
      </c>
      <c r="I3302" s="11" t="s">
        <v>111</v>
      </c>
      <c r="J3302" s="11" t="s">
        <v>27</v>
      </c>
      <c r="K3302" s="11" t="s">
        <v>28</v>
      </c>
      <c r="L3302" s="11" t="s">
        <v>43</v>
      </c>
      <c r="M3302" s="9" t="s">
        <v>30</v>
      </c>
      <c r="N3302" s="9" t="s">
        <v>31</v>
      </c>
      <c r="O3302" s="11" t="s">
        <v>32</v>
      </c>
      <c r="P3302" s="11" t="s">
        <v>22</v>
      </c>
      <c r="Q3302" s="11" t="s">
        <v>15678</v>
      </c>
      <c r="R3302" s="11" t="s">
        <v>46</v>
      </c>
      <c r="S3302" s="9" t="s">
        <v>15679</v>
      </c>
      <c r="T3302" s="9" t="s">
        <v>15680</v>
      </c>
    </row>
    <row r="3303" customHeight="1" spans="1:20">
      <c r="A3303" s="10">
        <v>45206</v>
      </c>
      <c r="B3303" s="9" t="s">
        <v>15681</v>
      </c>
      <c r="C3303" s="9" t="s">
        <v>8020</v>
      </c>
      <c r="D3303" s="11" t="s">
        <v>22</v>
      </c>
      <c r="E3303" s="9" t="s">
        <v>15682</v>
      </c>
      <c r="F3303" s="9" t="s">
        <v>15683</v>
      </c>
      <c r="G3303" s="11" t="s">
        <v>62</v>
      </c>
      <c r="H3303" s="11" t="s">
        <v>22</v>
      </c>
      <c r="I3303" s="11" t="s">
        <v>131</v>
      </c>
      <c r="J3303" s="11" t="s">
        <v>27</v>
      </c>
      <c r="K3303" s="11" t="s">
        <v>28</v>
      </c>
      <c r="L3303" s="11" t="s">
        <v>43</v>
      </c>
      <c r="M3303" s="9" t="s">
        <v>30</v>
      </c>
      <c r="N3303" s="9" t="s">
        <v>31</v>
      </c>
      <c r="O3303" s="11" t="s">
        <v>32</v>
      </c>
      <c r="P3303" s="11" t="s">
        <v>22</v>
      </c>
      <c r="Q3303" s="11" t="s">
        <v>15684</v>
      </c>
      <c r="R3303" s="11" t="s">
        <v>46</v>
      </c>
      <c r="S3303" s="9" t="s">
        <v>15685</v>
      </c>
      <c r="T3303" s="9" t="s">
        <v>15686</v>
      </c>
    </row>
    <row r="3304" customHeight="1" spans="1:20">
      <c r="A3304" s="10">
        <v>45206</v>
      </c>
      <c r="B3304" s="9" t="s">
        <v>15687</v>
      </c>
      <c r="C3304" s="9" t="s">
        <v>817</v>
      </c>
      <c r="D3304" s="11" t="s">
        <v>22</v>
      </c>
      <c r="E3304" s="9" t="s">
        <v>15688</v>
      </c>
      <c r="F3304" s="9" t="s">
        <v>15689</v>
      </c>
      <c r="G3304" s="11" t="s">
        <v>25</v>
      </c>
      <c r="H3304" s="11" t="s">
        <v>22</v>
      </c>
      <c r="I3304" s="11" t="s">
        <v>26</v>
      </c>
      <c r="J3304" s="11" t="s">
        <v>27</v>
      </c>
      <c r="K3304" s="11" t="s">
        <v>76</v>
      </c>
      <c r="L3304" s="11" t="s">
        <v>29</v>
      </c>
      <c r="M3304" s="9" t="s">
        <v>30</v>
      </c>
      <c r="N3304" s="9" t="s">
        <v>31</v>
      </c>
      <c r="O3304" s="11" t="s">
        <v>32</v>
      </c>
      <c r="P3304" s="11" t="s">
        <v>22</v>
      </c>
      <c r="Q3304" s="11" t="s">
        <v>15690</v>
      </c>
      <c r="R3304" s="11" t="s">
        <v>34</v>
      </c>
      <c r="S3304" s="9" t="s">
        <v>15691</v>
      </c>
      <c r="T3304" s="9" t="s">
        <v>15692</v>
      </c>
    </row>
    <row r="3305" customHeight="1" spans="1:20">
      <c r="A3305" s="10">
        <v>45206</v>
      </c>
      <c r="B3305" s="9" t="s">
        <v>15693</v>
      </c>
      <c r="C3305" s="9" t="s">
        <v>1475</v>
      </c>
      <c r="D3305" s="11" t="s">
        <v>22</v>
      </c>
      <c r="E3305" s="9" t="s">
        <v>15694</v>
      </c>
      <c r="F3305" s="9" t="s">
        <v>15695</v>
      </c>
      <c r="G3305" s="11" t="s">
        <v>82</v>
      </c>
      <c r="H3305" s="11" t="s">
        <v>22</v>
      </c>
      <c r="I3305" s="11" t="s">
        <v>880</v>
      </c>
      <c r="J3305" s="11" t="s">
        <v>27</v>
      </c>
      <c r="K3305" s="11" t="s">
        <v>28</v>
      </c>
      <c r="L3305" s="11" t="s">
        <v>43</v>
      </c>
      <c r="M3305" s="9" t="s">
        <v>30</v>
      </c>
      <c r="N3305" s="9" t="s">
        <v>31</v>
      </c>
      <c r="O3305" s="11" t="s">
        <v>32</v>
      </c>
      <c r="P3305" s="11" t="s">
        <v>22</v>
      </c>
      <c r="Q3305" s="11" t="s">
        <v>15696</v>
      </c>
      <c r="R3305" s="11" t="s">
        <v>46</v>
      </c>
      <c r="S3305" s="9" t="s">
        <v>15697</v>
      </c>
      <c r="T3305" s="9" t="s">
        <v>22</v>
      </c>
    </row>
    <row r="3306" customHeight="1" spans="1:20">
      <c r="A3306" s="10">
        <v>45206</v>
      </c>
      <c r="B3306" s="9" t="s">
        <v>15698</v>
      </c>
      <c r="C3306" s="9" t="s">
        <v>810</v>
      </c>
      <c r="D3306" s="11" t="s">
        <v>22</v>
      </c>
      <c r="E3306" s="9" t="s">
        <v>15699</v>
      </c>
      <c r="F3306" s="9" t="s">
        <v>15700</v>
      </c>
      <c r="G3306" s="11" t="s">
        <v>25</v>
      </c>
      <c r="H3306" s="11" t="s">
        <v>22</v>
      </c>
      <c r="I3306" s="11" t="s">
        <v>786</v>
      </c>
      <c r="J3306" s="11" t="s">
        <v>27</v>
      </c>
      <c r="K3306" s="11" t="s">
        <v>28</v>
      </c>
      <c r="L3306" s="11" t="s">
        <v>43</v>
      </c>
      <c r="M3306" s="9" t="s">
        <v>44</v>
      </c>
      <c r="N3306" s="9" t="s">
        <v>31</v>
      </c>
      <c r="O3306" s="11" t="s">
        <v>32</v>
      </c>
      <c r="P3306" s="11" t="s">
        <v>22</v>
      </c>
      <c r="Q3306" s="11" t="s">
        <v>15701</v>
      </c>
      <c r="R3306" s="11" t="s">
        <v>46</v>
      </c>
      <c r="S3306" s="9" t="s">
        <v>15702</v>
      </c>
      <c r="T3306" s="9" t="s">
        <v>22</v>
      </c>
    </row>
    <row r="3307" customHeight="1" spans="1:20">
      <c r="A3307" s="10">
        <v>45206</v>
      </c>
      <c r="B3307" s="9" t="s">
        <v>15703</v>
      </c>
      <c r="C3307" s="9" t="s">
        <v>646</v>
      </c>
      <c r="D3307" s="11" t="s">
        <v>22</v>
      </c>
      <c r="E3307" s="9" t="s">
        <v>15704</v>
      </c>
      <c r="F3307" s="9" t="s">
        <v>15705</v>
      </c>
      <c r="G3307" s="11" t="s">
        <v>41</v>
      </c>
      <c r="H3307" s="11" t="s">
        <v>110</v>
      </c>
      <c r="I3307" s="11" t="s">
        <v>75</v>
      </c>
      <c r="J3307" s="11" t="s">
        <v>27</v>
      </c>
      <c r="K3307" s="11" t="s">
        <v>28</v>
      </c>
      <c r="L3307" s="11" t="s">
        <v>43</v>
      </c>
      <c r="M3307" s="9" t="s">
        <v>44</v>
      </c>
      <c r="N3307" s="9" t="s">
        <v>31</v>
      </c>
      <c r="O3307" s="11" t="s">
        <v>32</v>
      </c>
      <c r="P3307" s="11" t="s">
        <v>22</v>
      </c>
      <c r="Q3307" s="11" t="s">
        <v>15706</v>
      </c>
      <c r="R3307" s="11" t="s">
        <v>46</v>
      </c>
      <c r="S3307" s="9" t="s">
        <v>15707</v>
      </c>
      <c r="T3307" s="9" t="s">
        <v>22</v>
      </c>
    </row>
    <row r="3308" customHeight="1" spans="1:20">
      <c r="A3308" s="10">
        <v>45206</v>
      </c>
      <c r="B3308" s="9" t="s">
        <v>15708</v>
      </c>
      <c r="C3308" s="9" t="s">
        <v>1240</v>
      </c>
      <c r="D3308" s="11" t="s">
        <v>22</v>
      </c>
      <c r="E3308" s="9" t="s">
        <v>15709</v>
      </c>
      <c r="F3308" s="9" t="s">
        <v>15710</v>
      </c>
      <c r="G3308" s="11" t="s">
        <v>69</v>
      </c>
      <c r="H3308" s="11" t="s">
        <v>110</v>
      </c>
      <c r="I3308" s="11" t="s">
        <v>26</v>
      </c>
      <c r="J3308" s="11" t="s">
        <v>27</v>
      </c>
      <c r="K3308" s="11" t="s">
        <v>195</v>
      </c>
      <c r="L3308" s="11" t="s">
        <v>29</v>
      </c>
      <c r="M3308" s="9" t="s">
        <v>30</v>
      </c>
      <c r="N3308" s="9" t="s">
        <v>31</v>
      </c>
      <c r="O3308" s="11" t="s">
        <v>32</v>
      </c>
      <c r="P3308" s="11" t="s">
        <v>22</v>
      </c>
      <c r="Q3308" s="11" t="s">
        <v>15711</v>
      </c>
      <c r="R3308" s="11" t="s">
        <v>34</v>
      </c>
      <c r="S3308" s="9" t="s">
        <v>15712</v>
      </c>
      <c r="T3308" s="9" t="s">
        <v>22</v>
      </c>
    </row>
    <row r="3309" customHeight="1" spans="1:20">
      <c r="A3309" s="10">
        <v>45206</v>
      </c>
      <c r="B3309" s="9" t="s">
        <v>15713</v>
      </c>
      <c r="C3309" s="9" t="s">
        <v>4902</v>
      </c>
      <c r="D3309" s="11" t="s">
        <v>22</v>
      </c>
      <c r="E3309" s="9" t="s">
        <v>15714</v>
      </c>
      <c r="F3309" s="9" t="s">
        <v>7287</v>
      </c>
      <c r="G3309" s="11" t="s">
        <v>82</v>
      </c>
      <c r="H3309" s="11" t="s">
        <v>22</v>
      </c>
      <c r="I3309" s="11" t="s">
        <v>299</v>
      </c>
      <c r="J3309" s="11" t="s">
        <v>27</v>
      </c>
      <c r="K3309" s="11" t="s">
        <v>28</v>
      </c>
      <c r="L3309" s="11" t="s">
        <v>43</v>
      </c>
      <c r="M3309" s="9" t="s">
        <v>30</v>
      </c>
      <c r="N3309" s="9" t="s">
        <v>31</v>
      </c>
      <c r="O3309" s="11" t="s">
        <v>32</v>
      </c>
      <c r="P3309" s="11" t="s">
        <v>22</v>
      </c>
      <c r="Q3309" s="11" t="s">
        <v>15715</v>
      </c>
      <c r="R3309" s="11" t="s">
        <v>46</v>
      </c>
      <c r="S3309" s="9" t="s">
        <v>15716</v>
      </c>
      <c r="T3309" s="9" t="s">
        <v>22</v>
      </c>
    </row>
    <row r="3310" customHeight="1" spans="1:20">
      <c r="A3310" s="10">
        <v>45206</v>
      </c>
      <c r="B3310" s="9" t="s">
        <v>15717</v>
      </c>
      <c r="C3310" s="9" t="s">
        <v>817</v>
      </c>
      <c r="D3310" s="11" t="s">
        <v>22</v>
      </c>
      <c r="E3310" s="9" t="s">
        <v>15718</v>
      </c>
      <c r="F3310" s="9" t="s">
        <v>15719</v>
      </c>
      <c r="G3310" s="11" t="s">
        <v>25</v>
      </c>
      <c r="H3310" s="11" t="s">
        <v>22</v>
      </c>
      <c r="I3310" s="11" t="s">
        <v>111</v>
      </c>
      <c r="J3310" s="11" t="s">
        <v>27</v>
      </c>
      <c r="K3310" s="11" t="s">
        <v>28</v>
      </c>
      <c r="L3310" s="11" t="s">
        <v>43</v>
      </c>
      <c r="M3310" s="9" t="s">
        <v>44</v>
      </c>
      <c r="N3310" s="9" t="s">
        <v>31</v>
      </c>
      <c r="O3310" s="11" t="s">
        <v>32</v>
      </c>
      <c r="P3310" s="11" t="s">
        <v>22</v>
      </c>
      <c r="Q3310" s="11" t="s">
        <v>15720</v>
      </c>
      <c r="R3310" s="11" t="s">
        <v>46</v>
      </c>
      <c r="S3310" s="9" t="s">
        <v>15721</v>
      </c>
      <c r="T3310" s="9" t="s">
        <v>22</v>
      </c>
    </row>
    <row r="3311" customHeight="1" spans="1:20">
      <c r="A3311" s="10">
        <v>45206</v>
      </c>
      <c r="B3311" s="9" t="s">
        <v>15722</v>
      </c>
      <c r="C3311" s="9" t="s">
        <v>810</v>
      </c>
      <c r="D3311" s="11" t="s">
        <v>22</v>
      </c>
      <c r="E3311" s="9" t="s">
        <v>15723</v>
      </c>
      <c r="F3311" s="9" t="s">
        <v>15724</v>
      </c>
      <c r="G3311" s="11" t="s">
        <v>69</v>
      </c>
      <c r="H3311" s="11" t="s">
        <v>96</v>
      </c>
      <c r="I3311" s="11" t="s">
        <v>511</v>
      </c>
      <c r="J3311" s="11" t="s">
        <v>27</v>
      </c>
      <c r="K3311" s="11" t="s">
        <v>76</v>
      </c>
      <c r="L3311" s="11" t="s">
        <v>43</v>
      </c>
      <c r="M3311" s="9" t="s">
        <v>44</v>
      </c>
      <c r="N3311" s="9" t="s">
        <v>31</v>
      </c>
      <c r="O3311" s="11" t="s">
        <v>32</v>
      </c>
      <c r="P3311" s="11" t="s">
        <v>22</v>
      </c>
      <c r="Q3311" s="11" t="s">
        <v>15725</v>
      </c>
      <c r="R3311" s="11" t="s">
        <v>46</v>
      </c>
      <c r="S3311" s="9" t="s">
        <v>15726</v>
      </c>
      <c r="T3311" s="9" t="s">
        <v>22</v>
      </c>
    </row>
    <row r="3312" customHeight="1" spans="1:20">
      <c r="A3312" s="10">
        <v>45206</v>
      </c>
      <c r="B3312" s="9" t="s">
        <v>15727</v>
      </c>
      <c r="C3312" s="9" t="s">
        <v>59</v>
      </c>
      <c r="D3312" s="11" t="s">
        <v>22</v>
      </c>
      <c r="E3312" s="9" t="s">
        <v>15728</v>
      </c>
      <c r="F3312" s="9" t="s">
        <v>15729</v>
      </c>
      <c r="G3312" s="11" t="s">
        <v>41</v>
      </c>
      <c r="H3312" s="11" t="s">
        <v>22</v>
      </c>
      <c r="I3312" s="11" t="s">
        <v>293</v>
      </c>
      <c r="J3312" s="11" t="s">
        <v>27</v>
      </c>
      <c r="K3312" s="11" t="s">
        <v>28</v>
      </c>
      <c r="L3312" s="11" t="s">
        <v>43</v>
      </c>
      <c r="M3312" s="9" t="s">
        <v>44</v>
      </c>
      <c r="N3312" s="9" t="s">
        <v>31</v>
      </c>
      <c r="O3312" s="11" t="s">
        <v>32</v>
      </c>
      <c r="P3312" s="11" t="s">
        <v>22</v>
      </c>
      <c r="Q3312" s="11" t="s">
        <v>15578</v>
      </c>
      <c r="R3312" s="11" t="s">
        <v>46</v>
      </c>
      <c r="S3312" s="9" t="s">
        <v>15730</v>
      </c>
      <c r="T3312" s="9" t="s">
        <v>22</v>
      </c>
    </row>
    <row r="3313" customHeight="1" spans="1:20">
      <c r="A3313" s="10">
        <v>45206</v>
      </c>
      <c r="B3313" s="9" t="s">
        <v>15731</v>
      </c>
      <c r="C3313" s="9" t="s">
        <v>817</v>
      </c>
      <c r="D3313" s="11" t="s">
        <v>22</v>
      </c>
      <c r="E3313" s="9" t="s">
        <v>15732</v>
      </c>
      <c r="F3313" s="9" t="s">
        <v>15733</v>
      </c>
      <c r="G3313" s="11" t="s">
        <v>82</v>
      </c>
      <c r="H3313" s="11" t="s">
        <v>22</v>
      </c>
      <c r="I3313" s="11" t="s">
        <v>469</v>
      </c>
      <c r="J3313" s="11" t="s">
        <v>27</v>
      </c>
      <c r="K3313" s="11" t="s">
        <v>28</v>
      </c>
      <c r="L3313" s="11" t="s">
        <v>43</v>
      </c>
      <c r="M3313" s="9" t="s">
        <v>44</v>
      </c>
      <c r="N3313" s="9" t="s">
        <v>31</v>
      </c>
      <c r="O3313" s="11" t="s">
        <v>32</v>
      </c>
      <c r="P3313" s="11" t="s">
        <v>22</v>
      </c>
      <c r="Q3313" s="11" t="s">
        <v>15734</v>
      </c>
      <c r="R3313" s="11" t="s">
        <v>46</v>
      </c>
      <c r="S3313" s="9" t="s">
        <v>15735</v>
      </c>
      <c r="T3313" s="9" t="s">
        <v>22</v>
      </c>
    </row>
    <row r="3314" customHeight="1" spans="1:20">
      <c r="A3314" s="10">
        <v>45206</v>
      </c>
      <c r="B3314" s="9" t="s">
        <v>15736</v>
      </c>
      <c r="C3314" s="9" t="s">
        <v>817</v>
      </c>
      <c r="D3314" s="11" t="s">
        <v>22</v>
      </c>
      <c r="E3314" s="9" t="s">
        <v>15737</v>
      </c>
      <c r="F3314" s="9" t="s">
        <v>15738</v>
      </c>
      <c r="G3314" s="11" t="s">
        <v>25</v>
      </c>
      <c r="H3314" s="11" t="s">
        <v>22</v>
      </c>
      <c r="I3314" s="11" t="s">
        <v>207</v>
      </c>
      <c r="J3314" s="11" t="s">
        <v>27</v>
      </c>
      <c r="K3314" s="11" t="s">
        <v>28</v>
      </c>
      <c r="L3314" s="11" t="s">
        <v>43</v>
      </c>
      <c r="M3314" s="9" t="s">
        <v>44</v>
      </c>
      <c r="N3314" s="9" t="s">
        <v>31</v>
      </c>
      <c r="O3314" s="11" t="s">
        <v>32</v>
      </c>
      <c r="P3314" s="11" t="s">
        <v>22</v>
      </c>
      <c r="Q3314" s="11" t="s">
        <v>15739</v>
      </c>
      <c r="R3314" s="11" t="s">
        <v>46</v>
      </c>
      <c r="S3314" s="9" t="s">
        <v>15740</v>
      </c>
      <c r="T3314" s="9" t="s">
        <v>15741</v>
      </c>
    </row>
    <row r="3315" customHeight="1" spans="1:20">
      <c r="A3315" s="10">
        <v>45206</v>
      </c>
      <c r="B3315" s="9" t="s">
        <v>15742</v>
      </c>
      <c r="C3315" s="9" t="s">
        <v>3870</v>
      </c>
      <c r="D3315" s="11" t="s">
        <v>22</v>
      </c>
      <c r="E3315" s="9" t="s">
        <v>15743</v>
      </c>
      <c r="F3315" s="9" t="s">
        <v>15744</v>
      </c>
      <c r="G3315" s="11" t="s">
        <v>53</v>
      </c>
      <c r="H3315" s="11" t="s">
        <v>137</v>
      </c>
      <c r="I3315" s="11" t="s">
        <v>26</v>
      </c>
      <c r="J3315" s="11" t="s">
        <v>27</v>
      </c>
      <c r="K3315" s="11" t="s">
        <v>76</v>
      </c>
      <c r="L3315" s="11" t="s">
        <v>29</v>
      </c>
      <c r="M3315" s="9" t="s">
        <v>30</v>
      </c>
      <c r="N3315" s="9" t="s">
        <v>31</v>
      </c>
      <c r="O3315" s="11" t="s">
        <v>32</v>
      </c>
      <c r="P3315" s="11" t="s">
        <v>22</v>
      </c>
      <c r="Q3315" s="11" t="s">
        <v>15745</v>
      </c>
      <c r="R3315" s="11" t="s">
        <v>34</v>
      </c>
      <c r="S3315" s="9" t="s">
        <v>15746</v>
      </c>
      <c r="T3315" s="9" t="s">
        <v>15747</v>
      </c>
    </row>
    <row r="3316" customHeight="1" spans="1:20">
      <c r="A3316" s="10">
        <v>45206</v>
      </c>
      <c r="B3316" s="9" t="s">
        <v>15748</v>
      </c>
      <c r="C3316" s="9" t="s">
        <v>817</v>
      </c>
      <c r="D3316" s="11" t="s">
        <v>22</v>
      </c>
      <c r="E3316" s="9" t="s">
        <v>15749</v>
      </c>
      <c r="F3316" s="9" t="s">
        <v>15750</v>
      </c>
      <c r="G3316" s="11" t="s">
        <v>82</v>
      </c>
      <c r="H3316" s="11" t="s">
        <v>22</v>
      </c>
      <c r="I3316" s="11" t="s">
        <v>991</v>
      </c>
      <c r="J3316" s="11" t="s">
        <v>27</v>
      </c>
      <c r="K3316" s="11" t="s">
        <v>28</v>
      </c>
      <c r="L3316" s="11" t="s">
        <v>43</v>
      </c>
      <c r="M3316" s="9" t="s">
        <v>44</v>
      </c>
      <c r="N3316" s="9" t="s">
        <v>31</v>
      </c>
      <c r="O3316" s="11" t="s">
        <v>32</v>
      </c>
      <c r="P3316" s="11" t="s">
        <v>22</v>
      </c>
      <c r="Q3316" s="11" t="s">
        <v>15751</v>
      </c>
      <c r="R3316" s="11" t="s">
        <v>46</v>
      </c>
      <c r="S3316" s="9" t="s">
        <v>15752</v>
      </c>
      <c r="T3316" s="9" t="s">
        <v>15753</v>
      </c>
    </row>
    <row r="3317" customHeight="1" spans="1:20">
      <c r="A3317" s="10">
        <v>45206</v>
      </c>
      <c r="B3317" s="9" t="s">
        <v>15754</v>
      </c>
      <c r="C3317" s="9" t="s">
        <v>817</v>
      </c>
      <c r="D3317" s="11" t="s">
        <v>22</v>
      </c>
      <c r="E3317" s="9" t="s">
        <v>15755</v>
      </c>
      <c r="F3317" s="9" t="s">
        <v>15756</v>
      </c>
      <c r="G3317" s="11" t="s">
        <v>336</v>
      </c>
      <c r="H3317" s="11" t="s">
        <v>22</v>
      </c>
      <c r="I3317" s="11" t="s">
        <v>54</v>
      </c>
      <c r="J3317" s="11" t="s">
        <v>27</v>
      </c>
      <c r="K3317" s="11" t="s">
        <v>28</v>
      </c>
      <c r="L3317" s="11" t="s">
        <v>43</v>
      </c>
      <c r="M3317" s="9" t="s">
        <v>44</v>
      </c>
      <c r="N3317" s="9" t="s">
        <v>31</v>
      </c>
      <c r="O3317" s="11" t="s">
        <v>32</v>
      </c>
      <c r="P3317" s="11" t="s">
        <v>22</v>
      </c>
      <c r="Q3317" s="11" t="s">
        <v>15757</v>
      </c>
      <c r="R3317" s="11" t="s">
        <v>46</v>
      </c>
      <c r="S3317" s="9" t="s">
        <v>15758</v>
      </c>
      <c r="T3317" s="9" t="s">
        <v>15759</v>
      </c>
    </row>
    <row r="3318" customHeight="1" spans="1:20">
      <c r="A3318" s="10">
        <v>45206</v>
      </c>
      <c r="B3318" s="9" t="s">
        <v>15760</v>
      </c>
      <c r="C3318" s="9" t="s">
        <v>817</v>
      </c>
      <c r="D3318" s="11" t="s">
        <v>22</v>
      </c>
      <c r="E3318" s="9" t="s">
        <v>15761</v>
      </c>
      <c r="F3318" s="9" t="s">
        <v>15762</v>
      </c>
      <c r="G3318" s="11" t="s">
        <v>41</v>
      </c>
      <c r="H3318" s="11" t="s">
        <v>22</v>
      </c>
      <c r="I3318" s="11" t="s">
        <v>175</v>
      </c>
      <c r="J3318" s="11" t="s">
        <v>27</v>
      </c>
      <c r="K3318" s="11" t="s">
        <v>28</v>
      </c>
      <c r="L3318" s="11" t="s">
        <v>43</v>
      </c>
      <c r="M3318" s="9" t="s">
        <v>30</v>
      </c>
      <c r="N3318" s="9" t="s">
        <v>31</v>
      </c>
      <c r="O3318" s="11" t="s">
        <v>32</v>
      </c>
      <c r="P3318" s="11" t="s">
        <v>22</v>
      </c>
      <c r="Q3318" s="11" t="s">
        <v>15763</v>
      </c>
      <c r="R3318" s="11" t="s">
        <v>46</v>
      </c>
      <c r="S3318" s="9" t="s">
        <v>15764</v>
      </c>
      <c r="T3318" s="9" t="s">
        <v>15765</v>
      </c>
    </row>
    <row r="3319" customHeight="1" spans="1:20">
      <c r="A3319" s="10">
        <v>45206</v>
      </c>
      <c r="B3319" s="9" t="s">
        <v>15766</v>
      </c>
      <c r="C3319" s="9" t="s">
        <v>817</v>
      </c>
      <c r="D3319" s="11" t="s">
        <v>22</v>
      </c>
      <c r="E3319" s="9" t="s">
        <v>15767</v>
      </c>
      <c r="F3319" s="9" t="s">
        <v>15768</v>
      </c>
      <c r="G3319" s="11" t="s">
        <v>82</v>
      </c>
      <c r="H3319" s="11" t="s">
        <v>22</v>
      </c>
      <c r="I3319" s="11" t="s">
        <v>111</v>
      </c>
      <c r="J3319" s="11" t="s">
        <v>27</v>
      </c>
      <c r="K3319" s="11" t="s">
        <v>28</v>
      </c>
      <c r="L3319" s="11" t="s">
        <v>43</v>
      </c>
      <c r="M3319" s="9" t="s">
        <v>169</v>
      </c>
      <c r="N3319" s="9" t="s">
        <v>31</v>
      </c>
      <c r="O3319" s="11" t="s">
        <v>32</v>
      </c>
      <c r="P3319" s="11" t="s">
        <v>22</v>
      </c>
      <c r="Q3319" s="11" t="s">
        <v>15769</v>
      </c>
      <c r="R3319" s="11" t="s">
        <v>46</v>
      </c>
      <c r="S3319" s="9" t="s">
        <v>15770</v>
      </c>
      <c r="T3319" s="9" t="s">
        <v>15771</v>
      </c>
    </row>
    <row r="3320" customHeight="1" spans="1:20">
      <c r="A3320" s="10">
        <v>45206</v>
      </c>
      <c r="B3320" s="9" t="s">
        <v>15772</v>
      </c>
      <c r="C3320" s="9" t="s">
        <v>837</v>
      </c>
      <c r="D3320" s="11" t="s">
        <v>22</v>
      </c>
      <c r="E3320" s="9" t="s">
        <v>15773</v>
      </c>
      <c r="F3320" s="9" t="s">
        <v>15774</v>
      </c>
      <c r="G3320" s="11" t="s">
        <v>82</v>
      </c>
      <c r="H3320" s="11" t="s">
        <v>22</v>
      </c>
      <c r="I3320" s="11" t="s">
        <v>168</v>
      </c>
      <c r="J3320" s="11" t="s">
        <v>27</v>
      </c>
      <c r="K3320" s="11" t="s">
        <v>28</v>
      </c>
      <c r="L3320" s="11" t="s">
        <v>43</v>
      </c>
      <c r="M3320" s="9" t="s">
        <v>169</v>
      </c>
      <c r="N3320" s="9" t="s">
        <v>31</v>
      </c>
      <c r="O3320" s="11" t="s">
        <v>32</v>
      </c>
      <c r="P3320" s="11" t="s">
        <v>22</v>
      </c>
      <c r="Q3320" s="11" t="s">
        <v>3905</v>
      </c>
      <c r="R3320" s="11" t="s">
        <v>46</v>
      </c>
      <c r="S3320" s="9" t="s">
        <v>15775</v>
      </c>
      <c r="T3320" s="9" t="s">
        <v>15776</v>
      </c>
    </row>
    <row r="3321" customHeight="1" spans="1:20">
      <c r="A3321" s="10">
        <v>45206</v>
      </c>
      <c r="B3321" s="9" t="s">
        <v>15777</v>
      </c>
      <c r="C3321" s="9" t="s">
        <v>1167</v>
      </c>
      <c r="D3321" s="11" t="s">
        <v>22</v>
      </c>
      <c r="E3321" s="9" t="s">
        <v>15778</v>
      </c>
      <c r="F3321" s="9" t="s">
        <v>15779</v>
      </c>
      <c r="G3321" s="11" t="s">
        <v>82</v>
      </c>
      <c r="H3321" s="11" t="s">
        <v>22</v>
      </c>
      <c r="I3321" s="11" t="s">
        <v>880</v>
      </c>
      <c r="J3321" s="11" t="s">
        <v>27</v>
      </c>
      <c r="K3321" s="11" t="s">
        <v>28</v>
      </c>
      <c r="L3321" s="11" t="s">
        <v>43</v>
      </c>
      <c r="M3321" s="9" t="s">
        <v>44</v>
      </c>
      <c r="N3321" s="9" t="s">
        <v>31</v>
      </c>
      <c r="O3321" s="11" t="s">
        <v>32</v>
      </c>
      <c r="P3321" s="11" t="s">
        <v>22</v>
      </c>
      <c r="Q3321" s="11" t="s">
        <v>15780</v>
      </c>
      <c r="R3321" s="11" t="s">
        <v>46</v>
      </c>
      <c r="S3321" s="9" t="s">
        <v>15781</v>
      </c>
      <c r="T3321" s="9" t="s">
        <v>15782</v>
      </c>
    </row>
    <row r="3322" customHeight="1" spans="1:20">
      <c r="A3322" s="10">
        <v>45206</v>
      </c>
      <c r="B3322" s="9" t="s">
        <v>15783</v>
      </c>
      <c r="C3322" s="9" t="s">
        <v>15784</v>
      </c>
      <c r="D3322" s="11" t="s">
        <v>22</v>
      </c>
      <c r="E3322" s="9" t="s">
        <v>15785</v>
      </c>
      <c r="F3322" s="9" t="s">
        <v>15786</v>
      </c>
      <c r="G3322" s="11" t="s">
        <v>336</v>
      </c>
      <c r="H3322" s="11" t="s">
        <v>22</v>
      </c>
      <c r="I3322" s="11" t="s">
        <v>235</v>
      </c>
      <c r="J3322" s="11" t="s">
        <v>27</v>
      </c>
      <c r="K3322" s="11" t="s">
        <v>28</v>
      </c>
      <c r="L3322" s="11" t="s">
        <v>43</v>
      </c>
      <c r="M3322" s="9" t="s">
        <v>44</v>
      </c>
      <c r="N3322" s="9" t="s">
        <v>31</v>
      </c>
      <c r="O3322" s="11" t="s">
        <v>32</v>
      </c>
      <c r="P3322" s="11" t="s">
        <v>22</v>
      </c>
      <c r="Q3322" s="11" t="s">
        <v>15787</v>
      </c>
      <c r="R3322" s="11" t="s">
        <v>46</v>
      </c>
      <c r="S3322" s="9" t="s">
        <v>15788</v>
      </c>
      <c r="T3322" s="9" t="s">
        <v>15789</v>
      </c>
    </row>
    <row r="3323" customHeight="1" spans="1:20">
      <c r="A3323" s="10">
        <v>45206</v>
      </c>
      <c r="B3323" s="9" t="s">
        <v>15790</v>
      </c>
      <c r="C3323" s="9" t="s">
        <v>4967</v>
      </c>
      <c r="D3323" s="11" t="s">
        <v>22</v>
      </c>
      <c r="E3323" s="9" t="s">
        <v>15791</v>
      </c>
      <c r="F3323" s="9" t="s">
        <v>15792</v>
      </c>
      <c r="G3323" s="11" t="s">
        <v>82</v>
      </c>
      <c r="H3323" s="11" t="s">
        <v>22</v>
      </c>
      <c r="I3323" s="11" t="s">
        <v>1713</v>
      </c>
      <c r="J3323" s="11" t="s">
        <v>27</v>
      </c>
      <c r="K3323" s="11" t="s">
        <v>28</v>
      </c>
      <c r="L3323" s="11" t="s">
        <v>43</v>
      </c>
      <c r="M3323" s="9" t="s">
        <v>44</v>
      </c>
      <c r="N3323" s="9" t="s">
        <v>31</v>
      </c>
      <c r="O3323" s="11" t="s">
        <v>32</v>
      </c>
      <c r="P3323" s="11" t="s">
        <v>22</v>
      </c>
      <c r="Q3323" s="11" t="s">
        <v>15793</v>
      </c>
      <c r="R3323" s="11" t="s">
        <v>46</v>
      </c>
      <c r="S3323" s="9" t="s">
        <v>15794</v>
      </c>
      <c r="T3323" s="9" t="s">
        <v>15795</v>
      </c>
    </row>
    <row r="3324" customHeight="1" spans="1:20">
      <c r="A3324" s="10">
        <v>45206</v>
      </c>
      <c r="B3324" s="9" t="s">
        <v>15796</v>
      </c>
      <c r="C3324" s="9" t="s">
        <v>817</v>
      </c>
      <c r="D3324" s="11" t="s">
        <v>22</v>
      </c>
      <c r="E3324" s="9" t="s">
        <v>15797</v>
      </c>
      <c r="F3324" s="9" t="s">
        <v>15798</v>
      </c>
      <c r="G3324" s="11" t="s">
        <v>41</v>
      </c>
      <c r="H3324" s="11" t="s">
        <v>110</v>
      </c>
      <c r="I3324" s="11" t="s">
        <v>469</v>
      </c>
      <c r="J3324" s="11" t="s">
        <v>27</v>
      </c>
      <c r="K3324" s="11" t="s">
        <v>28</v>
      </c>
      <c r="L3324" s="11" t="s">
        <v>43</v>
      </c>
      <c r="M3324" s="9" t="s">
        <v>30</v>
      </c>
      <c r="N3324" s="9" t="s">
        <v>31</v>
      </c>
      <c r="O3324" s="11" t="s">
        <v>32</v>
      </c>
      <c r="P3324" s="11" t="s">
        <v>22</v>
      </c>
      <c r="Q3324" s="11" t="s">
        <v>15799</v>
      </c>
      <c r="R3324" s="11" t="s">
        <v>46</v>
      </c>
      <c r="S3324" s="9" t="s">
        <v>15800</v>
      </c>
      <c r="T3324" s="9" t="s">
        <v>15801</v>
      </c>
    </row>
    <row r="3325" customHeight="1" spans="1:20">
      <c r="A3325" s="10">
        <v>45206</v>
      </c>
      <c r="B3325" s="9" t="s">
        <v>15802</v>
      </c>
      <c r="C3325" s="9" t="s">
        <v>1023</v>
      </c>
      <c r="D3325" s="11" t="s">
        <v>22</v>
      </c>
      <c r="E3325" s="9" t="s">
        <v>15803</v>
      </c>
      <c r="F3325" s="9" t="s">
        <v>15804</v>
      </c>
      <c r="G3325" s="11" t="s">
        <v>25</v>
      </c>
      <c r="H3325" s="11" t="s">
        <v>22</v>
      </c>
      <c r="I3325" s="11" t="s">
        <v>277</v>
      </c>
      <c r="J3325" s="11" t="s">
        <v>27</v>
      </c>
      <c r="K3325" s="11" t="s">
        <v>28</v>
      </c>
      <c r="L3325" s="11" t="s">
        <v>43</v>
      </c>
      <c r="M3325" s="9" t="s">
        <v>44</v>
      </c>
      <c r="N3325" s="9" t="s">
        <v>31</v>
      </c>
      <c r="O3325" s="11" t="s">
        <v>32</v>
      </c>
      <c r="P3325" s="11" t="s">
        <v>22</v>
      </c>
      <c r="Q3325" s="11" t="s">
        <v>15805</v>
      </c>
      <c r="R3325" s="11" t="s">
        <v>46</v>
      </c>
      <c r="S3325" s="9" t="s">
        <v>15806</v>
      </c>
      <c r="T3325" s="9" t="s">
        <v>15807</v>
      </c>
    </row>
    <row r="3326" customHeight="1" spans="1:20">
      <c r="A3326" s="10">
        <v>45206</v>
      </c>
      <c r="B3326" s="9" t="s">
        <v>15808</v>
      </c>
      <c r="C3326" s="9" t="s">
        <v>817</v>
      </c>
      <c r="D3326" s="11" t="s">
        <v>22</v>
      </c>
      <c r="E3326" s="9" t="s">
        <v>15809</v>
      </c>
      <c r="F3326" s="9" t="s">
        <v>15810</v>
      </c>
      <c r="G3326" s="11" t="s">
        <v>69</v>
      </c>
      <c r="H3326" s="11" t="s">
        <v>22</v>
      </c>
      <c r="I3326" s="11" t="s">
        <v>26</v>
      </c>
      <c r="J3326" s="11" t="s">
        <v>27</v>
      </c>
      <c r="K3326" s="11" t="s">
        <v>195</v>
      </c>
      <c r="L3326" s="11" t="s">
        <v>29</v>
      </c>
      <c r="M3326" s="9" t="s">
        <v>30</v>
      </c>
      <c r="N3326" s="9" t="s">
        <v>31</v>
      </c>
      <c r="O3326" s="11" t="s">
        <v>32</v>
      </c>
      <c r="P3326" s="11" t="s">
        <v>22</v>
      </c>
      <c r="Q3326" s="11" t="s">
        <v>15811</v>
      </c>
      <c r="R3326" s="11" t="s">
        <v>34</v>
      </c>
      <c r="S3326" s="9" t="s">
        <v>15812</v>
      </c>
      <c r="T3326" s="9" t="s">
        <v>15813</v>
      </c>
    </row>
    <row r="3327" customHeight="1" spans="1:20">
      <c r="A3327" s="10">
        <v>45206</v>
      </c>
      <c r="B3327" s="9" t="s">
        <v>15814</v>
      </c>
      <c r="C3327" s="9" t="s">
        <v>393</v>
      </c>
      <c r="D3327" s="11" t="s">
        <v>22</v>
      </c>
      <c r="E3327" s="9" t="s">
        <v>15815</v>
      </c>
      <c r="F3327" s="9" t="s">
        <v>15816</v>
      </c>
      <c r="G3327" s="11" t="s">
        <v>62</v>
      </c>
      <c r="H3327" s="11" t="s">
        <v>22</v>
      </c>
      <c r="I3327" s="11" t="s">
        <v>26</v>
      </c>
      <c r="J3327" s="11" t="s">
        <v>27</v>
      </c>
      <c r="K3327" s="11" t="s">
        <v>195</v>
      </c>
      <c r="L3327" s="11" t="s">
        <v>29</v>
      </c>
      <c r="M3327" s="9" t="s">
        <v>30</v>
      </c>
      <c r="N3327" s="9" t="s">
        <v>31</v>
      </c>
      <c r="O3327" s="11" t="s">
        <v>32</v>
      </c>
      <c r="P3327" s="11" t="s">
        <v>22</v>
      </c>
      <c r="Q3327" s="11" t="s">
        <v>15817</v>
      </c>
      <c r="R3327" s="11" t="s">
        <v>34</v>
      </c>
      <c r="S3327" s="9" t="s">
        <v>15818</v>
      </c>
      <c r="T3327" s="9" t="s">
        <v>15819</v>
      </c>
    </row>
    <row r="3328" customHeight="1" spans="1:20">
      <c r="A3328" s="10">
        <v>45206</v>
      </c>
      <c r="B3328" s="9" t="s">
        <v>15820</v>
      </c>
      <c r="C3328" s="9" t="s">
        <v>817</v>
      </c>
      <c r="D3328" s="11" t="s">
        <v>22</v>
      </c>
      <c r="E3328" s="9" t="s">
        <v>15821</v>
      </c>
      <c r="F3328" s="9" t="s">
        <v>15822</v>
      </c>
      <c r="G3328" s="11" t="s">
        <v>25</v>
      </c>
      <c r="H3328" s="11" t="s">
        <v>22</v>
      </c>
      <c r="I3328" s="11" t="s">
        <v>42</v>
      </c>
      <c r="J3328" s="11" t="s">
        <v>27</v>
      </c>
      <c r="K3328" s="11" t="s">
        <v>28</v>
      </c>
      <c r="L3328" s="11" t="s">
        <v>43</v>
      </c>
      <c r="M3328" s="9" t="s">
        <v>44</v>
      </c>
      <c r="N3328" s="9" t="s">
        <v>31</v>
      </c>
      <c r="O3328" s="11" t="s">
        <v>32</v>
      </c>
      <c r="P3328" s="11" t="s">
        <v>22</v>
      </c>
      <c r="Q3328" s="11" t="s">
        <v>15823</v>
      </c>
      <c r="R3328" s="11" t="s">
        <v>46</v>
      </c>
      <c r="S3328" s="9" t="s">
        <v>15824</v>
      </c>
      <c r="T3328" s="9" t="s">
        <v>15825</v>
      </c>
    </row>
    <row r="3329" customHeight="1" spans="1:20">
      <c r="A3329" s="10">
        <v>45206</v>
      </c>
      <c r="B3329" s="9" t="s">
        <v>15826</v>
      </c>
      <c r="C3329" s="9" t="s">
        <v>5318</v>
      </c>
      <c r="D3329" s="11" t="s">
        <v>22</v>
      </c>
      <c r="E3329" s="9" t="s">
        <v>15827</v>
      </c>
      <c r="F3329" s="9" t="s">
        <v>15828</v>
      </c>
      <c r="G3329" s="11" t="s">
        <v>82</v>
      </c>
      <c r="H3329" s="11" t="s">
        <v>96</v>
      </c>
      <c r="I3329" s="11" t="s">
        <v>576</v>
      </c>
      <c r="J3329" s="11" t="s">
        <v>27</v>
      </c>
      <c r="K3329" s="11" t="s">
        <v>28</v>
      </c>
      <c r="L3329" s="11" t="s">
        <v>43</v>
      </c>
      <c r="M3329" s="9" t="s">
        <v>44</v>
      </c>
      <c r="N3329" s="9" t="s">
        <v>31</v>
      </c>
      <c r="O3329" s="11" t="s">
        <v>32</v>
      </c>
      <c r="P3329" s="11" t="s">
        <v>22</v>
      </c>
      <c r="Q3329" s="11" t="s">
        <v>15829</v>
      </c>
      <c r="R3329" s="11" t="s">
        <v>46</v>
      </c>
      <c r="S3329" s="9" t="s">
        <v>15830</v>
      </c>
      <c r="T3329" s="9" t="s">
        <v>15831</v>
      </c>
    </row>
    <row r="3330" customHeight="1" spans="1:20">
      <c r="A3330" s="10">
        <v>45206</v>
      </c>
      <c r="B3330" s="9" t="s">
        <v>15832</v>
      </c>
      <c r="C3330" s="9" t="s">
        <v>2825</v>
      </c>
      <c r="D3330" s="11" t="s">
        <v>22</v>
      </c>
      <c r="E3330" s="9" t="s">
        <v>15833</v>
      </c>
      <c r="F3330" s="9" t="s">
        <v>15834</v>
      </c>
      <c r="G3330" s="11" t="s">
        <v>82</v>
      </c>
      <c r="H3330" s="11" t="s">
        <v>110</v>
      </c>
      <c r="I3330" s="11" t="s">
        <v>111</v>
      </c>
      <c r="J3330" s="11" t="s">
        <v>27</v>
      </c>
      <c r="K3330" s="11" t="s">
        <v>28</v>
      </c>
      <c r="L3330" s="11" t="s">
        <v>43</v>
      </c>
      <c r="M3330" s="9" t="s">
        <v>44</v>
      </c>
      <c r="N3330" s="9" t="s">
        <v>31</v>
      </c>
      <c r="O3330" s="11" t="s">
        <v>32</v>
      </c>
      <c r="P3330" s="11" t="s">
        <v>22</v>
      </c>
      <c r="Q3330" s="11" t="s">
        <v>15835</v>
      </c>
      <c r="R3330" s="11" t="s">
        <v>46</v>
      </c>
      <c r="S3330" s="9" t="s">
        <v>15836</v>
      </c>
      <c r="T3330" s="9" t="s">
        <v>15837</v>
      </c>
    </row>
    <row r="3331" customHeight="1" spans="1:20">
      <c r="A3331" s="10">
        <v>45206</v>
      </c>
      <c r="B3331" s="9" t="s">
        <v>15838</v>
      </c>
      <c r="C3331" s="9" t="s">
        <v>1475</v>
      </c>
      <c r="D3331" s="11" t="s">
        <v>22</v>
      </c>
      <c r="E3331" s="9" t="s">
        <v>15839</v>
      </c>
      <c r="F3331" s="9" t="s">
        <v>15840</v>
      </c>
      <c r="G3331" s="11" t="s">
        <v>130</v>
      </c>
      <c r="H3331" s="11" t="s">
        <v>22</v>
      </c>
      <c r="I3331" s="11" t="s">
        <v>384</v>
      </c>
      <c r="J3331" s="11" t="s">
        <v>27</v>
      </c>
      <c r="K3331" s="11" t="s">
        <v>28</v>
      </c>
      <c r="L3331" s="11" t="s">
        <v>43</v>
      </c>
      <c r="M3331" s="9" t="s">
        <v>44</v>
      </c>
      <c r="N3331" s="9" t="s">
        <v>31</v>
      </c>
      <c r="O3331" s="11" t="s">
        <v>32</v>
      </c>
      <c r="P3331" s="11" t="s">
        <v>22</v>
      </c>
      <c r="Q3331" s="11" t="s">
        <v>15841</v>
      </c>
      <c r="R3331" s="11" t="s">
        <v>46</v>
      </c>
      <c r="S3331" s="9" t="s">
        <v>15842</v>
      </c>
      <c r="T3331" s="9" t="s">
        <v>15843</v>
      </c>
    </row>
    <row r="3332" customHeight="1" spans="1:20">
      <c r="A3332" s="10">
        <v>45206</v>
      </c>
      <c r="B3332" s="9" t="s">
        <v>15844</v>
      </c>
      <c r="C3332" s="9" t="s">
        <v>4967</v>
      </c>
      <c r="D3332" s="11" t="s">
        <v>22</v>
      </c>
      <c r="E3332" s="9" t="s">
        <v>15845</v>
      </c>
      <c r="F3332" s="9" t="s">
        <v>15846</v>
      </c>
      <c r="G3332" s="11" t="s">
        <v>41</v>
      </c>
      <c r="H3332" s="11" t="s">
        <v>22</v>
      </c>
      <c r="I3332" s="11" t="s">
        <v>576</v>
      </c>
      <c r="J3332" s="11" t="s">
        <v>27</v>
      </c>
      <c r="K3332" s="11" t="s">
        <v>28</v>
      </c>
      <c r="L3332" s="11" t="s">
        <v>43</v>
      </c>
      <c r="M3332" s="9" t="s">
        <v>44</v>
      </c>
      <c r="N3332" s="9" t="s">
        <v>31</v>
      </c>
      <c r="O3332" s="11" t="s">
        <v>32</v>
      </c>
      <c r="P3332" s="11" t="s">
        <v>22</v>
      </c>
      <c r="Q3332" s="11" t="s">
        <v>15847</v>
      </c>
      <c r="R3332" s="11" t="s">
        <v>46</v>
      </c>
      <c r="S3332" s="9" t="s">
        <v>15848</v>
      </c>
      <c r="T3332" s="9" t="s">
        <v>15849</v>
      </c>
    </row>
    <row r="3333" customHeight="1" spans="1:20">
      <c r="A3333" s="10">
        <v>45206</v>
      </c>
      <c r="B3333" s="9" t="s">
        <v>15850</v>
      </c>
      <c r="C3333" s="9" t="s">
        <v>905</v>
      </c>
      <c r="D3333" s="11" t="s">
        <v>22</v>
      </c>
      <c r="E3333" s="9" t="s">
        <v>15851</v>
      </c>
      <c r="F3333" s="9" t="s">
        <v>15852</v>
      </c>
      <c r="G3333" s="11" t="s">
        <v>82</v>
      </c>
      <c r="H3333" s="11" t="s">
        <v>22</v>
      </c>
      <c r="I3333" s="11" t="s">
        <v>168</v>
      </c>
      <c r="J3333" s="11" t="s">
        <v>27</v>
      </c>
      <c r="K3333" s="11" t="s">
        <v>28</v>
      </c>
      <c r="L3333" s="11" t="s">
        <v>43</v>
      </c>
      <c r="M3333" s="9" t="s">
        <v>169</v>
      </c>
      <c r="N3333" s="9" t="s">
        <v>31</v>
      </c>
      <c r="O3333" s="11" t="s">
        <v>32</v>
      </c>
      <c r="P3333" s="11" t="s">
        <v>22</v>
      </c>
      <c r="Q3333" s="11" t="s">
        <v>15853</v>
      </c>
      <c r="R3333" s="11" t="s">
        <v>46</v>
      </c>
      <c r="S3333" s="9" t="s">
        <v>15854</v>
      </c>
      <c r="T3333" s="9" t="s">
        <v>15855</v>
      </c>
    </row>
    <row r="3334" customHeight="1" spans="1:20">
      <c r="A3334" s="10">
        <v>45206</v>
      </c>
      <c r="B3334" s="9" t="s">
        <v>15856</v>
      </c>
      <c r="C3334" s="9" t="s">
        <v>646</v>
      </c>
      <c r="D3334" s="11" t="s">
        <v>22</v>
      </c>
      <c r="E3334" s="9" t="s">
        <v>15857</v>
      </c>
      <c r="F3334" s="9" t="s">
        <v>15858</v>
      </c>
      <c r="G3334" s="11" t="s">
        <v>247</v>
      </c>
      <c r="H3334" s="11" t="s">
        <v>96</v>
      </c>
      <c r="I3334" s="11" t="s">
        <v>111</v>
      </c>
      <c r="J3334" s="11" t="s">
        <v>27</v>
      </c>
      <c r="K3334" s="11" t="s">
        <v>28</v>
      </c>
      <c r="L3334" s="11" t="s">
        <v>43</v>
      </c>
      <c r="M3334" s="9" t="s">
        <v>44</v>
      </c>
      <c r="N3334" s="9" t="s">
        <v>31</v>
      </c>
      <c r="O3334" s="11" t="s">
        <v>32</v>
      </c>
      <c r="P3334" s="11" t="s">
        <v>22</v>
      </c>
      <c r="Q3334" s="11" t="s">
        <v>15859</v>
      </c>
      <c r="R3334" s="11" t="s">
        <v>46</v>
      </c>
      <c r="S3334" s="9" t="s">
        <v>15860</v>
      </c>
      <c r="T3334" s="9" t="s">
        <v>15861</v>
      </c>
    </row>
    <row r="3335" customHeight="1" spans="1:20">
      <c r="A3335" s="10">
        <v>45206</v>
      </c>
      <c r="B3335" s="9" t="s">
        <v>15862</v>
      </c>
      <c r="C3335" s="9" t="s">
        <v>1016</v>
      </c>
      <c r="D3335" s="11" t="s">
        <v>22</v>
      </c>
      <c r="E3335" s="9" t="s">
        <v>15863</v>
      </c>
      <c r="F3335" s="9" t="s">
        <v>15864</v>
      </c>
      <c r="G3335" s="11" t="s">
        <v>62</v>
      </c>
      <c r="H3335" s="11" t="s">
        <v>22</v>
      </c>
      <c r="I3335" s="11" t="s">
        <v>991</v>
      </c>
      <c r="J3335" s="11" t="s">
        <v>27</v>
      </c>
      <c r="K3335" s="11" t="s">
        <v>28</v>
      </c>
      <c r="L3335" s="11" t="s">
        <v>43</v>
      </c>
      <c r="M3335" s="9" t="s">
        <v>44</v>
      </c>
      <c r="N3335" s="9" t="s">
        <v>31</v>
      </c>
      <c r="O3335" s="11" t="s">
        <v>32</v>
      </c>
      <c r="P3335" s="11" t="s">
        <v>22</v>
      </c>
      <c r="Q3335" s="11" t="s">
        <v>15865</v>
      </c>
      <c r="R3335" s="11" t="s">
        <v>46</v>
      </c>
      <c r="S3335" s="9" t="s">
        <v>15866</v>
      </c>
      <c r="T3335" s="9" t="s">
        <v>15867</v>
      </c>
    </row>
    <row r="3336" customHeight="1" spans="1:20">
      <c r="A3336" s="10">
        <v>45206</v>
      </c>
      <c r="B3336" s="9" t="s">
        <v>15868</v>
      </c>
      <c r="C3336" s="9" t="s">
        <v>646</v>
      </c>
      <c r="D3336" s="11" t="s">
        <v>22</v>
      </c>
      <c r="E3336" s="9" t="s">
        <v>15869</v>
      </c>
      <c r="F3336" s="9" t="s">
        <v>15870</v>
      </c>
      <c r="G3336" s="11" t="s">
        <v>25</v>
      </c>
      <c r="H3336" s="11" t="s">
        <v>22</v>
      </c>
      <c r="I3336" s="11" t="s">
        <v>315</v>
      </c>
      <c r="J3336" s="11" t="s">
        <v>27</v>
      </c>
      <c r="K3336" s="11" t="s">
        <v>28</v>
      </c>
      <c r="L3336" s="11" t="s">
        <v>43</v>
      </c>
      <c r="M3336" s="9" t="s">
        <v>44</v>
      </c>
      <c r="N3336" s="9" t="s">
        <v>31</v>
      </c>
      <c r="O3336" s="11" t="s">
        <v>32</v>
      </c>
      <c r="P3336" s="11" t="s">
        <v>22</v>
      </c>
      <c r="Q3336" s="11" t="s">
        <v>15871</v>
      </c>
      <c r="R3336" s="11" t="s">
        <v>46</v>
      </c>
      <c r="S3336" s="9" t="s">
        <v>15872</v>
      </c>
      <c r="T3336" s="9" t="s">
        <v>15873</v>
      </c>
    </row>
    <row r="3337" customHeight="1" spans="1:20">
      <c r="A3337" s="10">
        <v>45206</v>
      </c>
      <c r="B3337" s="9" t="s">
        <v>15874</v>
      </c>
      <c r="C3337" s="9" t="s">
        <v>646</v>
      </c>
      <c r="D3337" s="11" t="s">
        <v>22</v>
      </c>
      <c r="E3337" s="9" t="s">
        <v>15875</v>
      </c>
      <c r="F3337" s="9" t="s">
        <v>15876</v>
      </c>
      <c r="G3337" s="11" t="s">
        <v>25</v>
      </c>
      <c r="H3337" s="11" t="s">
        <v>22</v>
      </c>
      <c r="I3337" s="11" t="s">
        <v>384</v>
      </c>
      <c r="J3337" s="11" t="s">
        <v>27</v>
      </c>
      <c r="K3337" s="11" t="s">
        <v>28</v>
      </c>
      <c r="L3337" s="11" t="s">
        <v>43</v>
      </c>
      <c r="M3337" s="9" t="s">
        <v>30</v>
      </c>
      <c r="N3337" s="9" t="s">
        <v>31</v>
      </c>
      <c r="O3337" s="11" t="s">
        <v>32</v>
      </c>
      <c r="P3337" s="11" t="s">
        <v>22</v>
      </c>
      <c r="Q3337" s="11" t="s">
        <v>15877</v>
      </c>
      <c r="R3337" s="11" t="s">
        <v>46</v>
      </c>
      <c r="S3337" s="9" t="s">
        <v>15878</v>
      </c>
      <c r="T3337" s="9" t="s">
        <v>15879</v>
      </c>
    </row>
    <row r="3338" customHeight="1" spans="1:20">
      <c r="A3338" s="10">
        <v>45206</v>
      </c>
      <c r="B3338" s="9" t="s">
        <v>15880</v>
      </c>
      <c r="C3338" s="9" t="s">
        <v>9392</v>
      </c>
      <c r="D3338" s="11" t="s">
        <v>22</v>
      </c>
      <c r="E3338" s="9" t="s">
        <v>15881</v>
      </c>
      <c r="F3338" s="9" t="s">
        <v>15810</v>
      </c>
      <c r="G3338" s="11" t="s">
        <v>82</v>
      </c>
      <c r="H3338" s="11" t="s">
        <v>22</v>
      </c>
      <c r="I3338" s="11" t="s">
        <v>46</v>
      </c>
      <c r="J3338" s="11" t="s">
        <v>27</v>
      </c>
      <c r="K3338" s="11" t="s">
        <v>28</v>
      </c>
      <c r="L3338" s="11" t="s">
        <v>43</v>
      </c>
      <c r="M3338" s="9" t="s">
        <v>169</v>
      </c>
      <c r="N3338" s="9" t="s">
        <v>208</v>
      </c>
      <c r="O3338" s="11" t="s">
        <v>32</v>
      </c>
      <c r="P3338" s="11" t="s">
        <v>22</v>
      </c>
      <c r="Q3338" s="11" t="s">
        <v>15882</v>
      </c>
      <c r="R3338" s="11" t="s">
        <v>46</v>
      </c>
      <c r="S3338" s="9" t="s">
        <v>15883</v>
      </c>
      <c r="T3338" s="9" t="s">
        <v>15884</v>
      </c>
    </row>
    <row r="3339" customHeight="1" spans="1:20">
      <c r="A3339" s="10">
        <v>45206</v>
      </c>
      <c r="B3339" s="9" t="s">
        <v>15885</v>
      </c>
      <c r="C3339" s="9" t="s">
        <v>191</v>
      </c>
      <c r="D3339" s="11" t="s">
        <v>22</v>
      </c>
      <c r="E3339" s="9" t="s">
        <v>15886</v>
      </c>
      <c r="F3339" s="9" t="s">
        <v>15887</v>
      </c>
      <c r="G3339" s="11" t="s">
        <v>130</v>
      </c>
      <c r="H3339" s="11" t="s">
        <v>96</v>
      </c>
      <c r="I3339" s="11" t="s">
        <v>931</v>
      </c>
      <c r="J3339" s="11" t="s">
        <v>27</v>
      </c>
      <c r="K3339" s="11" t="s">
        <v>28</v>
      </c>
      <c r="L3339" s="11" t="s">
        <v>43</v>
      </c>
      <c r="M3339" s="9" t="s">
        <v>44</v>
      </c>
      <c r="N3339" s="9" t="s">
        <v>31</v>
      </c>
      <c r="O3339" s="11" t="s">
        <v>32</v>
      </c>
      <c r="P3339" s="11" t="s">
        <v>22</v>
      </c>
      <c r="Q3339" s="11" t="s">
        <v>15888</v>
      </c>
      <c r="R3339" s="11" t="s">
        <v>46</v>
      </c>
      <c r="S3339" s="9" t="s">
        <v>15889</v>
      </c>
      <c r="T3339" s="9" t="s">
        <v>15890</v>
      </c>
    </row>
    <row r="3340" customHeight="1" spans="1:20">
      <c r="A3340" s="10">
        <v>45206</v>
      </c>
      <c r="B3340" s="9" t="s">
        <v>15891</v>
      </c>
      <c r="C3340" s="9" t="s">
        <v>4516</v>
      </c>
      <c r="D3340" s="11" t="s">
        <v>22</v>
      </c>
      <c r="E3340" s="9" t="s">
        <v>15892</v>
      </c>
      <c r="F3340" s="9" t="s">
        <v>15893</v>
      </c>
      <c r="G3340" s="11" t="s">
        <v>247</v>
      </c>
      <c r="H3340" s="11" t="s">
        <v>22</v>
      </c>
      <c r="I3340" s="11" t="s">
        <v>299</v>
      </c>
      <c r="J3340" s="11" t="s">
        <v>27</v>
      </c>
      <c r="K3340" s="11" t="s">
        <v>28</v>
      </c>
      <c r="L3340" s="11" t="s">
        <v>43</v>
      </c>
      <c r="M3340" s="9" t="s">
        <v>44</v>
      </c>
      <c r="N3340" s="9" t="s">
        <v>31</v>
      </c>
      <c r="O3340" s="11" t="s">
        <v>32</v>
      </c>
      <c r="P3340" s="11" t="s">
        <v>22</v>
      </c>
      <c r="Q3340" s="11" t="s">
        <v>15894</v>
      </c>
      <c r="R3340" s="11" t="s">
        <v>46</v>
      </c>
      <c r="S3340" s="9" t="s">
        <v>15895</v>
      </c>
      <c r="T3340" s="9" t="s">
        <v>15896</v>
      </c>
    </row>
    <row r="3341" customHeight="1" spans="1:20">
      <c r="A3341" s="10">
        <v>45206</v>
      </c>
      <c r="B3341" s="9" t="s">
        <v>15897</v>
      </c>
      <c r="C3341" s="9" t="s">
        <v>6949</v>
      </c>
      <c r="D3341" s="11" t="s">
        <v>22</v>
      </c>
      <c r="E3341" s="9" t="s">
        <v>15898</v>
      </c>
      <c r="F3341" s="9" t="s">
        <v>15899</v>
      </c>
      <c r="G3341" s="11" t="s">
        <v>41</v>
      </c>
      <c r="H3341" s="11" t="s">
        <v>22</v>
      </c>
      <c r="I3341" s="11" t="s">
        <v>299</v>
      </c>
      <c r="J3341" s="11" t="s">
        <v>27</v>
      </c>
      <c r="K3341" s="11" t="s">
        <v>28</v>
      </c>
      <c r="L3341" s="11" t="s">
        <v>43</v>
      </c>
      <c r="M3341" s="9" t="s">
        <v>44</v>
      </c>
      <c r="N3341" s="9" t="s">
        <v>208</v>
      </c>
      <c r="O3341" s="11" t="s">
        <v>32</v>
      </c>
      <c r="P3341" s="11" t="s">
        <v>22</v>
      </c>
      <c r="Q3341" s="11" t="s">
        <v>15900</v>
      </c>
      <c r="R3341" s="11" t="s">
        <v>46</v>
      </c>
      <c r="S3341" s="9" t="s">
        <v>15901</v>
      </c>
      <c r="T3341" s="9" t="s">
        <v>15902</v>
      </c>
    </row>
    <row r="3342" customHeight="1" spans="1:20">
      <c r="A3342" s="10">
        <v>45206</v>
      </c>
      <c r="B3342" s="9" t="s">
        <v>15903</v>
      </c>
      <c r="C3342" s="9" t="s">
        <v>817</v>
      </c>
      <c r="D3342" s="11" t="s">
        <v>22</v>
      </c>
      <c r="E3342" s="9" t="s">
        <v>15904</v>
      </c>
      <c r="F3342" s="9" t="s">
        <v>15905</v>
      </c>
      <c r="G3342" s="11" t="s">
        <v>82</v>
      </c>
      <c r="H3342" s="11" t="s">
        <v>22</v>
      </c>
      <c r="I3342" s="11" t="s">
        <v>235</v>
      </c>
      <c r="J3342" s="11" t="s">
        <v>27</v>
      </c>
      <c r="K3342" s="11" t="s">
        <v>28</v>
      </c>
      <c r="L3342" s="11" t="s">
        <v>43</v>
      </c>
      <c r="M3342" s="9" t="s">
        <v>44</v>
      </c>
      <c r="N3342" s="9" t="s">
        <v>31</v>
      </c>
      <c r="O3342" s="11" t="s">
        <v>32</v>
      </c>
      <c r="P3342" s="11" t="s">
        <v>22</v>
      </c>
      <c r="Q3342" s="11" t="s">
        <v>15906</v>
      </c>
      <c r="R3342" s="11" t="s">
        <v>46</v>
      </c>
      <c r="S3342" s="9" t="s">
        <v>15907</v>
      </c>
      <c r="T3342" s="9" t="s">
        <v>15908</v>
      </c>
    </row>
    <row r="3343" customHeight="1" spans="1:20">
      <c r="A3343" s="10">
        <v>45206</v>
      </c>
      <c r="B3343" s="9" t="s">
        <v>15909</v>
      </c>
      <c r="C3343" s="9" t="s">
        <v>817</v>
      </c>
      <c r="D3343" s="11" t="s">
        <v>22</v>
      </c>
      <c r="E3343" s="9" t="s">
        <v>15910</v>
      </c>
      <c r="F3343" s="9" t="s">
        <v>15911</v>
      </c>
      <c r="G3343" s="11" t="s">
        <v>336</v>
      </c>
      <c r="H3343" s="11" t="s">
        <v>110</v>
      </c>
      <c r="I3343" s="11" t="s">
        <v>63</v>
      </c>
      <c r="J3343" s="11" t="s">
        <v>27</v>
      </c>
      <c r="K3343" s="11" t="s">
        <v>28</v>
      </c>
      <c r="L3343" s="11" t="s">
        <v>43</v>
      </c>
      <c r="M3343" s="9" t="s">
        <v>44</v>
      </c>
      <c r="N3343" s="9" t="s">
        <v>31</v>
      </c>
      <c r="O3343" s="11" t="s">
        <v>32</v>
      </c>
      <c r="P3343" s="11" t="s">
        <v>22</v>
      </c>
      <c r="Q3343" s="11" t="s">
        <v>15912</v>
      </c>
      <c r="R3343" s="11" t="s">
        <v>46</v>
      </c>
      <c r="S3343" s="9" t="s">
        <v>15913</v>
      </c>
      <c r="T3343" s="9" t="s">
        <v>22</v>
      </c>
    </row>
    <row r="3344" customHeight="1" spans="1:20">
      <c r="A3344" s="10">
        <v>45206</v>
      </c>
      <c r="B3344" s="9" t="s">
        <v>15914</v>
      </c>
      <c r="C3344" s="9" t="s">
        <v>179</v>
      </c>
      <c r="D3344" s="11" t="s">
        <v>22</v>
      </c>
      <c r="E3344" s="9" t="s">
        <v>15915</v>
      </c>
      <c r="F3344" s="9" t="s">
        <v>15916</v>
      </c>
      <c r="G3344" s="11" t="s">
        <v>69</v>
      </c>
      <c r="H3344" s="11" t="s">
        <v>110</v>
      </c>
      <c r="I3344" s="11" t="s">
        <v>168</v>
      </c>
      <c r="J3344" s="11" t="s">
        <v>27</v>
      </c>
      <c r="K3344" s="11" t="s">
        <v>195</v>
      </c>
      <c r="L3344" s="11" t="s">
        <v>43</v>
      </c>
      <c r="M3344" s="9" t="s">
        <v>44</v>
      </c>
      <c r="N3344" s="9" t="s">
        <v>31</v>
      </c>
      <c r="O3344" s="11" t="s">
        <v>32</v>
      </c>
      <c r="P3344" s="11" t="s">
        <v>22</v>
      </c>
      <c r="Q3344" s="11" t="s">
        <v>15917</v>
      </c>
      <c r="R3344" s="11" t="s">
        <v>46</v>
      </c>
      <c r="S3344" s="9" t="s">
        <v>15918</v>
      </c>
      <c r="T3344" s="9" t="s">
        <v>15919</v>
      </c>
    </row>
    <row r="3345" customHeight="1" spans="1:20">
      <c r="A3345" s="10">
        <v>45206</v>
      </c>
      <c r="B3345" s="9" t="s">
        <v>15920</v>
      </c>
      <c r="C3345" s="9" t="s">
        <v>6439</v>
      </c>
      <c r="D3345" s="11" t="s">
        <v>22</v>
      </c>
      <c r="E3345" s="9" t="s">
        <v>15921</v>
      </c>
      <c r="F3345" s="9" t="s">
        <v>1494</v>
      </c>
      <c r="G3345" s="11" t="s">
        <v>82</v>
      </c>
      <c r="H3345" s="11" t="s">
        <v>110</v>
      </c>
      <c r="I3345" s="11" t="s">
        <v>384</v>
      </c>
      <c r="J3345" s="11" t="s">
        <v>27</v>
      </c>
      <c r="K3345" s="11" t="s">
        <v>28</v>
      </c>
      <c r="L3345" s="11" t="s">
        <v>43</v>
      </c>
      <c r="M3345" s="9" t="s">
        <v>44</v>
      </c>
      <c r="N3345" s="9" t="s">
        <v>31</v>
      </c>
      <c r="O3345" s="11" t="s">
        <v>32</v>
      </c>
      <c r="P3345" s="11" t="s">
        <v>22</v>
      </c>
      <c r="Q3345" s="11" t="s">
        <v>15922</v>
      </c>
      <c r="R3345" s="11" t="s">
        <v>46</v>
      </c>
      <c r="S3345" s="9" t="s">
        <v>15923</v>
      </c>
      <c r="T3345" s="9" t="s">
        <v>15924</v>
      </c>
    </row>
    <row r="3346" customHeight="1" spans="1:20">
      <c r="A3346" s="10">
        <v>45206</v>
      </c>
      <c r="B3346" s="9" t="s">
        <v>15925</v>
      </c>
      <c r="C3346" s="9" t="s">
        <v>15926</v>
      </c>
      <c r="D3346" s="11" t="s">
        <v>22</v>
      </c>
      <c r="E3346" s="9" t="s">
        <v>15927</v>
      </c>
      <c r="F3346" s="9" t="s">
        <v>15928</v>
      </c>
      <c r="G3346" s="11" t="s">
        <v>82</v>
      </c>
      <c r="H3346" s="11" t="s">
        <v>110</v>
      </c>
      <c r="I3346" s="11" t="s">
        <v>4047</v>
      </c>
      <c r="J3346" s="11" t="s">
        <v>27</v>
      </c>
      <c r="K3346" s="11" t="s">
        <v>28</v>
      </c>
      <c r="L3346" s="11" t="s">
        <v>43</v>
      </c>
      <c r="M3346" s="9" t="s">
        <v>169</v>
      </c>
      <c r="N3346" s="9" t="s">
        <v>31</v>
      </c>
      <c r="O3346" s="11" t="s">
        <v>32</v>
      </c>
      <c r="P3346" s="11" t="s">
        <v>22</v>
      </c>
      <c r="Q3346" s="11" t="s">
        <v>15929</v>
      </c>
      <c r="R3346" s="11" t="s">
        <v>46</v>
      </c>
      <c r="S3346" s="9" t="s">
        <v>15930</v>
      </c>
      <c r="T3346" s="9" t="s">
        <v>15931</v>
      </c>
    </row>
    <row r="3347" customHeight="1" spans="1:20">
      <c r="A3347" s="10">
        <v>45206</v>
      </c>
      <c r="B3347" s="9" t="s">
        <v>15932</v>
      </c>
      <c r="C3347" s="9" t="s">
        <v>6445</v>
      </c>
      <c r="D3347" s="11" t="s">
        <v>22</v>
      </c>
      <c r="E3347" s="9" t="s">
        <v>15933</v>
      </c>
      <c r="F3347" s="9" t="s">
        <v>15934</v>
      </c>
      <c r="G3347" s="11" t="s">
        <v>82</v>
      </c>
      <c r="H3347" s="11" t="s">
        <v>110</v>
      </c>
      <c r="I3347" s="11" t="s">
        <v>175</v>
      </c>
      <c r="J3347" s="11" t="s">
        <v>27</v>
      </c>
      <c r="K3347" s="11" t="s">
        <v>28</v>
      </c>
      <c r="L3347" s="11" t="s">
        <v>43</v>
      </c>
      <c r="M3347" s="9" t="s">
        <v>169</v>
      </c>
      <c r="N3347" s="9" t="s">
        <v>208</v>
      </c>
      <c r="O3347" s="11" t="s">
        <v>32</v>
      </c>
      <c r="P3347" s="11" t="s">
        <v>22</v>
      </c>
      <c r="Q3347" s="11" t="s">
        <v>1139</v>
      </c>
      <c r="R3347" s="11" t="s">
        <v>46</v>
      </c>
      <c r="S3347" s="9" t="s">
        <v>15935</v>
      </c>
      <c r="T3347" s="9" t="s">
        <v>15936</v>
      </c>
    </row>
    <row r="3348" customHeight="1" spans="1:20">
      <c r="A3348" s="10">
        <v>45206</v>
      </c>
      <c r="B3348" s="9" t="s">
        <v>15937</v>
      </c>
      <c r="C3348" s="9" t="s">
        <v>8114</v>
      </c>
      <c r="D3348" s="11" t="s">
        <v>22</v>
      </c>
      <c r="E3348" s="9" t="s">
        <v>1500</v>
      </c>
      <c r="F3348" s="9" t="s">
        <v>1501</v>
      </c>
      <c r="G3348" s="11" t="s">
        <v>82</v>
      </c>
      <c r="H3348" s="11" t="s">
        <v>22</v>
      </c>
      <c r="I3348" s="11" t="s">
        <v>880</v>
      </c>
      <c r="J3348" s="11" t="s">
        <v>27</v>
      </c>
      <c r="K3348" s="11" t="s">
        <v>28</v>
      </c>
      <c r="L3348" s="11" t="s">
        <v>43</v>
      </c>
      <c r="M3348" s="9" t="s">
        <v>44</v>
      </c>
      <c r="N3348" s="9" t="s">
        <v>5516</v>
      </c>
      <c r="O3348" s="11" t="s">
        <v>32</v>
      </c>
      <c r="P3348" s="11" t="s">
        <v>22</v>
      </c>
      <c r="Q3348" s="11" t="s">
        <v>15938</v>
      </c>
      <c r="R3348" s="11" t="s">
        <v>8115</v>
      </c>
      <c r="S3348" s="9" t="s">
        <v>13833</v>
      </c>
      <c r="T3348" s="9" t="s">
        <v>22</v>
      </c>
    </row>
    <row r="3349" customHeight="1" spans="1:20">
      <c r="A3349" s="10">
        <v>45206</v>
      </c>
      <c r="B3349" s="9" t="s">
        <v>15939</v>
      </c>
      <c r="C3349" s="9" t="s">
        <v>14075</v>
      </c>
      <c r="D3349" s="11" t="s">
        <v>22</v>
      </c>
      <c r="E3349" s="9" t="s">
        <v>15940</v>
      </c>
      <c r="F3349" s="9" t="s">
        <v>15941</v>
      </c>
      <c r="G3349" s="11" t="s">
        <v>62</v>
      </c>
      <c r="H3349" s="11" t="s">
        <v>22</v>
      </c>
      <c r="I3349" s="11" t="s">
        <v>175</v>
      </c>
      <c r="J3349" s="11" t="s">
        <v>27</v>
      </c>
      <c r="K3349" s="11" t="s">
        <v>28</v>
      </c>
      <c r="L3349" s="11" t="s">
        <v>43</v>
      </c>
      <c r="M3349" s="9" t="s">
        <v>30</v>
      </c>
      <c r="N3349" s="9" t="s">
        <v>31</v>
      </c>
      <c r="O3349" s="11" t="s">
        <v>32</v>
      </c>
      <c r="P3349" s="11" t="s">
        <v>22</v>
      </c>
      <c r="Q3349" s="11" t="s">
        <v>15942</v>
      </c>
      <c r="R3349" s="11" t="s">
        <v>46</v>
      </c>
      <c r="S3349" s="9" t="s">
        <v>15943</v>
      </c>
      <c r="T3349" s="9" t="s">
        <v>15944</v>
      </c>
    </row>
    <row r="3350" customHeight="1" spans="1:20">
      <c r="A3350" s="10">
        <v>45206</v>
      </c>
      <c r="B3350" s="9" t="s">
        <v>15945</v>
      </c>
      <c r="C3350" s="9" t="s">
        <v>6439</v>
      </c>
      <c r="D3350" s="11" t="s">
        <v>22</v>
      </c>
      <c r="E3350" s="9" t="s">
        <v>15946</v>
      </c>
      <c r="F3350" s="9" t="s">
        <v>15947</v>
      </c>
      <c r="G3350" s="11" t="s">
        <v>82</v>
      </c>
      <c r="H3350" s="11" t="s">
        <v>22</v>
      </c>
      <c r="I3350" s="11" t="s">
        <v>576</v>
      </c>
      <c r="J3350" s="11" t="s">
        <v>27</v>
      </c>
      <c r="K3350" s="11" t="s">
        <v>28</v>
      </c>
      <c r="L3350" s="11" t="s">
        <v>43</v>
      </c>
      <c r="M3350" s="9" t="s">
        <v>30</v>
      </c>
      <c r="N3350" s="9" t="s">
        <v>31</v>
      </c>
      <c r="O3350" s="11" t="s">
        <v>32</v>
      </c>
      <c r="P3350" s="11" t="s">
        <v>22</v>
      </c>
      <c r="Q3350" s="11" t="s">
        <v>15948</v>
      </c>
      <c r="R3350" s="11" t="s">
        <v>46</v>
      </c>
      <c r="S3350" s="9" t="s">
        <v>15949</v>
      </c>
      <c r="T3350" s="9" t="s">
        <v>15950</v>
      </c>
    </row>
    <row r="3351" customHeight="1" spans="1:20">
      <c r="A3351" s="10">
        <v>45206</v>
      </c>
      <c r="B3351" s="9" t="s">
        <v>15951</v>
      </c>
      <c r="C3351" s="9" t="s">
        <v>15952</v>
      </c>
      <c r="D3351" s="11" t="s">
        <v>22</v>
      </c>
      <c r="E3351" s="9" t="s">
        <v>15953</v>
      </c>
      <c r="F3351" s="9" t="s">
        <v>8845</v>
      </c>
      <c r="G3351" s="11" t="s">
        <v>25</v>
      </c>
      <c r="H3351" s="11" t="s">
        <v>22</v>
      </c>
      <c r="I3351" s="11" t="s">
        <v>732</v>
      </c>
      <c r="J3351" s="11" t="s">
        <v>27</v>
      </c>
      <c r="K3351" s="11" t="s">
        <v>28</v>
      </c>
      <c r="L3351" s="11" t="s">
        <v>43</v>
      </c>
      <c r="M3351" s="9" t="s">
        <v>44</v>
      </c>
      <c r="N3351" s="9" t="s">
        <v>31</v>
      </c>
      <c r="O3351" s="11" t="s">
        <v>32</v>
      </c>
      <c r="P3351" s="11" t="s">
        <v>22</v>
      </c>
      <c r="Q3351" s="11" t="s">
        <v>15954</v>
      </c>
      <c r="R3351" s="11" t="s">
        <v>46</v>
      </c>
      <c r="S3351" s="9" t="s">
        <v>15955</v>
      </c>
      <c r="T3351" s="9" t="s">
        <v>22</v>
      </c>
    </row>
    <row r="3352" customHeight="1" spans="1:20">
      <c r="A3352" s="10">
        <v>45206</v>
      </c>
      <c r="B3352" s="9" t="s">
        <v>15956</v>
      </c>
      <c r="C3352" s="9" t="s">
        <v>15957</v>
      </c>
      <c r="D3352" s="11" t="s">
        <v>22</v>
      </c>
      <c r="E3352" s="9" t="s">
        <v>15958</v>
      </c>
      <c r="F3352" s="9" t="s">
        <v>15959</v>
      </c>
      <c r="G3352" s="11" t="s">
        <v>82</v>
      </c>
      <c r="H3352" s="11" t="s">
        <v>22</v>
      </c>
      <c r="I3352" s="11" t="s">
        <v>293</v>
      </c>
      <c r="J3352" s="11" t="s">
        <v>27</v>
      </c>
      <c r="K3352" s="11" t="s">
        <v>28</v>
      </c>
      <c r="L3352" s="11" t="s">
        <v>43</v>
      </c>
      <c r="M3352" s="9" t="s">
        <v>30</v>
      </c>
      <c r="N3352" s="9" t="s">
        <v>208</v>
      </c>
      <c r="O3352" s="11" t="s">
        <v>32</v>
      </c>
      <c r="P3352" s="11" t="s">
        <v>22</v>
      </c>
      <c r="Q3352" s="11" t="s">
        <v>22</v>
      </c>
      <c r="R3352" s="11" t="s">
        <v>293</v>
      </c>
      <c r="S3352" s="9" t="s">
        <v>15960</v>
      </c>
      <c r="T3352" s="9" t="s">
        <v>22</v>
      </c>
    </row>
    <row r="3353" customHeight="1" spans="1:20">
      <c r="A3353" s="10">
        <v>45206</v>
      </c>
      <c r="B3353" s="9" t="s">
        <v>15961</v>
      </c>
      <c r="C3353" s="9" t="s">
        <v>15962</v>
      </c>
      <c r="D3353" s="11" t="s">
        <v>22</v>
      </c>
      <c r="E3353" s="9" t="s">
        <v>15963</v>
      </c>
      <c r="F3353" s="9" t="s">
        <v>15964</v>
      </c>
      <c r="G3353" s="11" t="s">
        <v>53</v>
      </c>
      <c r="H3353" s="11" t="s">
        <v>22</v>
      </c>
      <c r="I3353" s="11" t="s">
        <v>207</v>
      </c>
      <c r="J3353" s="11" t="s">
        <v>27</v>
      </c>
      <c r="K3353" s="11" t="s">
        <v>28</v>
      </c>
      <c r="L3353" s="11" t="s">
        <v>43</v>
      </c>
      <c r="M3353" s="9" t="s">
        <v>30</v>
      </c>
      <c r="N3353" s="9" t="s">
        <v>208</v>
      </c>
      <c r="O3353" s="11" t="s">
        <v>32</v>
      </c>
      <c r="P3353" s="11" t="s">
        <v>22</v>
      </c>
      <c r="Q3353" s="11" t="s">
        <v>22</v>
      </c>
      <c r="R3353" s="11" t="s">
        <v>207</v>
      </c>
      <c r="S3353" s="9" t="s">
        <v>15965</v>
      </c>
      <c r="T3353" s="9" t="s">
        <v>22</v>
      </c>
    </row>
    <row r="3354" customHeight="1" spans="1:20">
      <c r="A3354" s="10">
        <v>45206</v>
      </c>
      <c r="B3354" s="9" t="s">
        <v>15966</v>
      </c>
      <c r="C3354" s="9" t="s">
        <v>15962</v>
      </c>
      <c r="D3354" s="11" t="s">
        <v>22</v>
      </c>
      <c r="E3354" s="9" t="s">
        <v>15967</v>
      </c>
      <c r="F3354" s="9" t="s">
        <v>15968</v>
      </c>
      <c r="G3354" s="11" t="s">
        <v>41</v>
      </c>
      <c r="H3354" s="11" t="s">
        <v>22</v>
      </c>
      <c r="I3354" s="11" t="s">
        <v>293</v>
      </c>
      <c r="J3354" s="11" t="s">
        <v>27</v>
      </c>
      <c r="K3354" s="11" t="s">
        <v>28</v>
      </c>
      <c r="L3354" s="11" t="s">
        <v>43</v>
      </c>
      <c r="M3354" s="9" t="s">
        <v>30</v>
      </c>
      <c r="N3354" s="9" t="s">
        <v>208</v>
      </c>
      <c r="O3354" s="11" t="s">
        <v>32</v>
      </c>
      <c r="P3354" s="11" t="s">
        <v>22</v>
      </c>
      <c r="Q3354" s="11" t="s">
        <v>22</v>
      </c>
      <c r="R3354" s="11" t="s">
        <v>293</v>
      </c>
      <c r="S3354" s="9" t="s">
        <v>15969</v>
      </c>
      <c r="T3354" s="9" t="s">
        <v>22</v>
      </c>
    </row>
    <row r="3355" customHeight="1" spans="1:20">
      <c r="A3355" s="10">
        <v>45206</v>
      </c>
      <c r="B3355" s="9" t="s">
        <v>15970</v>
      </c>
      <c r="C3355" s="9" t="s">
        <v>79</v>
      </c>
      <c r="D3355" s="11" t="s">
        <v>22</v>
      </c>
      <c r="E3355" s="9" t="s">
        <v>3042</v>
      </c>
      <c r="F3355" s="9" t="s">
        <v>3043</v>
      </c>
      <c r="G3355" s="11" t="s">
        <v>25</v>
      </c>
      <c r="H3355" s="11" t="s">
        <v>22</v>
      </c>
      <c r="I3355" s="11" t="s">
        <v>1595</v>
      </c>
      <c r="J3355" s="11" t="s">
        <v>27</v>
      </c>
      <c r="K3355" s="11" t="s">
        <v>28</v>
      </c>
      <c r="L3355" s="11" t="s">
        <v>43</v>
      </c>
      <c r="M3355" s="9" t="s">
        <v>44</v>
      </c>
      <c r="N3355" s="9" t="s">
        <v>31</v>
      </c>
      <c r="O3355" s="11" t="s">
        <v>32</v>
      </c>
      <c r="P3355" s="11" t="s">
        <v>22</v>
      </c>
      <c r="Q3355" s="11" t="s">
        <v>15971</v>
      </c>
      <c r="R3355" s="11" t="s">
        <v>46</v>
      </c>
      <c r="S3355" s="9" t="s">
        <v>15972</v>
      </c>
      <c r="T3355" s="9" t="s">
        <v>22</v>
      </c>
    </row>
    <row r="3356" customHeight="1" spans="1:20">
      <c r="A3356" s="10">
        <v>45206</v>
      </c>
      <c r="B3356" s="9" t="s">
        <v>15973</v>
      </c>
      <c r="C3356" s="9" t="s">
        <v>6506</v>
      </c>
      <c r="D3356" s="11" t="s">
        <v>22</v>
      </c>
      <c r="E3356" s="9" t="s">
        <v>15974</v>
      </c>
      <c r="F3356" s="9" t="s">
        <v>15975</v>
      </c>
      <c r="G3356" s="11" t="s">
        <v>53</v>
      </c>
      <c r="H3356" s="11" t="s">
        <v>22</v>
      </c>
      <c r="I3356" s="11" t="s">
        <v>9203</v>
      </c>
      <c r="J3356" s="11" t="s">
        <v>27</v>
      </c>
      <c r="K3356" s="11" t="s">
        <v>28</v>
      </c>
      <c r="L3356" s="11" t="s">
        <v>43</v>
      </c>
      <c r="M3356" s="9" t="s">
        <v>30</v>
      </c>
      <c r="N3356" s="9" t="s">
        <v>208</v>
      </c>
      <c r="O3356" s="11" t="s">
        <v>32</v>
      </c>
      <c r="P3356" s="11" t="s">
        <v>22</v>
      </c>
      <c r="Q3356" s="11" t="s">
        <v>22</v>
      </c>
      <c r="R3356" s="11" t="s">
        <v>9203</v>
      </c>
      <c r="S3356" s="9" t="s">
        <v>15976</v>
      </c>
      <c r="T3356" s="9" t="s">
        <v>22</v>
      </c>
    </row>
    <row r="3357" customHeight="1" spans="1:20">
      <c r="A3357" s="10">
        <v>45206</v>
      </c>
      <c r="B3357" s="9" t="s">
        <v>15977</v>
      </c>
      <c r="C3357" s="9" t="s">
        <v>6506</v>
      </c>
      <c r="D3357" s="11" t="s">
        <v>22</v>
      </c>
      <c r="E3357" s="9" t="s">
        <v>15978</v>
      </c>
      <c r="F3357" s="9" t="s">
        <v>15979</v>
      </c>
      <c r="G3357" s="11" t="s">
        <v>53</v>
      </c>
      <c r="H3357" s="11" t="s">
        <v>22</v>
      </c>
      <c r="I3357" s="11" t="s">
        <v>12356</v>
      </c>
      <c r="J3357" s="11" t="s">
        <v>27</v>
      </c>
      <c r="K3357" s="11" t="s">
        <v>28</v>
      </c>
      <c r="L3357" s="11" t="s">
        <v>43</v>
      </c>
      <c r="M3357" s="9" t="s">
        <v>30</v>
      </c>
      <c r="N3357" s="9" t="s">
        <v>208</v>
      </c>
      <c r="O3357" s="11" t="s">
        <v>32</v>
      </c>
      <c r="P3357" s="11" t="s">
        <v>22</v>
      </c>
      <c r="Q3357" s="11" t="s">
        <v>22</v>
      </c>
      <c r="R3357" s="11" t="s">
        <v>12356</v>
      </c>
      <c r="S3357" s="9" t="s">
        <v>15980</v>
      </c>
      <c r="T3357" s="9" t="s">
        <v>22</v>
      </c>
    </row>
    <row r="3358" customHeight="1" spans="1:20">
      <c r="A3358" s="10">
        <v>45206</v>
      </c>
      <c r="B3358" s="9" t="s">
        <v>15981</v>
      </c>
      <c r="C3358" s="9" t="s">
        <v>6506</v>
      </c>
      <c r="D3358" s="11" t="s">
        <v>22</v>
      </c>
      <c r="E3358" s="9" t="s">
        <v>15982</v>
      </c>
      <c r="F3358" s="9" t="s">
        <v>15983</v>
      </c>
      <c r="G3358" s="11" t="s">
        <v>130</v>
      </c>
      <c r="H3358" s="11" t="s">
        <v>22</v>
      </c>
      <c r="I3358" s="11" t="s">
        <v>75</v>
      </c>
      <c r="J3358" s="11" t="s">
        <v>27</v>
      </c>
      <c r="K3358" s="11" t="s">
        <v>28</v>
      </c>
      <c r="L3358" s="11" t="s">
        <v>43</v>
      </c>
      <c r="M3358" s="9" t="s">
        <v>30</v>
      </c>
      <c r="N3358" s="9" t="s">
        <v>208</v>
      </c>
      <c r="O3358" s="11" t="s">
        <v>32</v>
      </c>
      <c r="P3358" s="11" t="s">
        <v>22</v>
      </c>
      <c r="Q3358" s="11" t="s">
        <v>15984</v>
      </c>
      <c r="R3358" s="11" t="s">
        <v>46</v>
      </c>
      <c r="S3358" s="9" t="s">
        <v>15985</v>
      </c>
      <c r="T3358" s="9" t="s">
        <v>22</v>
      </c>
    </row>
    <row r="3359" customHeight="1" spans="1:20">
      <c r="A3359" s="10">
        <v>45206</v>
      </c>
      <c r="B3359" s="9" t="s">
        <v>15986</v>
      </c>
      <c r="C3359" s="9" t="s">
        <v>6506</v>
      </c>
      <c r="D3359" s="11" t="s">
        <v>22</v>
      </c>
      <c r="E3359" s="9" t="s">
        <v>15987</v>
      </c>
      <c r="F3359" s="9" t="s">
        <v>15988</v>
      </c>
      <c r="G3359" s="11" t="s">
        <v>130</v>
      </c>
      <c r="H3359" s="11" t="s">
        <v>22</v>
      </c>
      <c r="I3359" s="11" t="s">
        <v>1595</v>
      </c>
      <c r="J3359" s="11" t="s">
        <v>27</v>
      </c>
      <c r="K3359" s="11" t="s">
        <v>28</v>
      </c>
      <c r="L3359" s="11" t="s">
        <v>43</v>
      </c>
      <c r="M3359" s="9" t="s">
        <v>30</v>
      </c>
      <c r="N3359" s="9" t="s">
        <v>208</v>
      </c>
      <c r="O3359" s="11" t="s">
        <v>32</v>
      </c>
      <c r="P3359" s="11" t="s">
        <v>22</v>
      </c>
      <c r="Q3359" s="11" t="s">
        <v>15989</v>
      </c>
      <c r="R3359" s="11" t="s">
        <v>46</v>
      </c>
      <c r="S3359" s="9" t="s">
        <v>15990</v>
      </c>
      <c r="T3359" s="9" t="s">
        <v>22</v>
      </c>
    </row>
    <row r="3360" customHeight="1" spans="1:20">
      <c r="A3360" s="10">
        <v>45206</v>
      </c>
      <c r="B3360" s="9" t="s">
        <v>15991</v>
      </c>
      <c r="C3360" s="9" t="s">
        <v>6506</v>
      </c>
      <c r="D3360" s="11" t="s">
        <v>22</v>
      </c>
      <c r="E3360" s="9" t="s">
        <v>15992</v>
      </c>
      <c r="F3360" s="9" t="s">
        <v>15993</v>
      </c>
      <c r="G3360" s="11" t="s">
        <v>53</v>
      </c>
      <c r="H3360" s="11" t="s">
        <v>22</v>
      </c>
      <c r="I3360" s="11" t="s">
        <v>1072</v>
      </c>
      <c r="J3360" s="11" t="s">
        <v>27</v>
      </c>
      <c r="K3360" s="11" t="s">
        <v>28</v>
      </c>
      <c r="L3360" s="11" t="s">
        <v>43</v>
      </c>
      <c r="M3360" s="9" t="s">
        <v>44</v>
      </c>
      <c r="N3360" s="9" t="s">
        <v>208</v>
      </c>
      <c r="O3360" s="11" t="s">
        <v>32</v>
      </c>
      <c r="P3360" s="11" t="s">
        <v>22</v>
      </c>
      <c r="Q3360" s="11" t="s">
        <v>15994</v>
      </c>
      <c r="R3360" s="11" t="s">
        <v>46</v>
      </c>
      <c r="S3360" s="9" t="s">
        <v>15995</v>
      </c>
      <c r="T3360" s="9" t="s">
        <v>22</v>
      </c>
    </row>
    <row r="3361" customHeight="1" spans="1:20">
      <c r="A3361" s="10">
        <v>45206</v>
      </c>
      <c r="B3361" s="9" t="s">
        <v>15996</v>
      </c>
      <c r="C3361" s="9" t="s">
        <v>6506</v>
      </c>
      <c r="D3361" s="11" t="s">
        <v>22</v>
      </c>
      <c r="E3361" s="9" t="s">
        <v>15997</v>
      </c>
      <c r="F3361" s="9" t="s">
        <v>15998</v>
      </c>
      <c r="G3361" s="11" t="s">
        <v>82</v>
      </c>
      <c r="H3361" s="11" t="s">
        <v>22</v>
      </c>
      <c r="I3361" s="11" t="s">
        <v>149</v>
      </c>
      <c r="J3361" s="11" t="s">
        <v>27</v>
      </c>
      <c r="K3361" s="11" t="s">
        <v>28</v>
      </c>
      <c r="L3361" s="11" t="s">
        <v>43</v>
      </c>
      <c r="M3361" s="9" t="s">
        <v>44</v>
      </c>
      <c r="N3361" s="9" t="s">
        <v>208</v>
      </c>
      <c r="O3361" s="11" t="s">
        <v>32</v>
      </c>
      <c r="P3361" s="11" t="s">
        <v>22</v>
      </c>
      <c r="Q3361" s="11" t="s">
        <v>15999</v>
      </c>
      <c r="R3361" s="11" t="s">
        <v>46</v>
      </c>
      <c r="S3361" s="9" t="s">
        <v>16000</v>
      </c>
      <c r="T3361" s="9" t="s">
        <v>22</v>
      </c>
    </row>
    <row r="3362" customHeight="1" spans="1:20">
      <c r="A3362" s="10">
        <v>45206</v>
      </c>
      <c r="B3362" s="9" t="s">
        <v>16001</v>
      </c>
      <c r="C3362" s="9" t="s">
        <v>6506</v>
      </c>
      <c r="D3362" s="11" t="s">
        <v>22</v>
      </c>
      <c r="E3362" s="9" t="s">
        <v>16002</v>
      </c>
      <c r="F3362" s="9" t="s">
        <v>16003</v>
      </c>
      <c r="G3362" s="11" t="s">
        <v>25</v>
      </c>
      <c r="H3362" s="11" t="s">
        <v>22</v>
      </c>
      <c r="I3362" s="11" t="s">
        <v>75</v>
      </c>
      <c r="J3362" s="11" t="s">
        <v>27</v>
      </c>
      <c r="K3362" s="11" t="s">
        <v>28</v>
      </c>
      <c r="L3362" s="11" t="s">
        <v>43</v>
      </c>
      <c r="M3362" s="9" t="s">
        <v>30</v>
      </c>
      <c r="N3362" s="9" t="s">
        <v>208</v>
      </c>
      <c r="O3362" s="11" t="s">
        <v>32</v>
      </c>
      <c r="P3362" s="11" t="s">
        <v>22</v>
      </c>
      <c r="Q3362" s="11" t="s">
        <v>16004</v>
      </c>
      <c r="R3362" s="11" t="s">
        <v>46</v>
      </c>
      <c r="S3362" s="9" t="s">
        <v>16005</v>
      </c>
      <c r="T3362" s="9" t="s">
        <v>22</v>
      </c>
    </row>
    <row r="3363" customHeight="1" spans="1:20">
      <c r="A3363" s="10">
        <v>45206</v>
      </c>
      <c r="B3363" s="9" t="s">
        <v>16006</v>
      </c>
      <c r="C3363" s="9" t="s">
        <v>6506</v>
      </c>
      <c r="D3363" s="11" t="s">
        <v>22</v>
      </c>
      <c r="E3363" s="9" t="s">
        <v>16007</v>
      </c>
      <c r="F3363" s="9" t="s">
        <v>16008</v>
      </c>
      <c r="G3363" s="11" t="s">
        <v>25</v>
      </c>
      <c r="H3363" s="11" t="s">
        <v>110</v>
      </c>
      <c r="I3363" s="11" t="s">
        <v>490</v>
      </c>
      <c r="J3363" s="11" t="s">
        <v>27</v>
      </c>
      <c r="K3363" s="11" t="s">
        <v>28</v>
      </c>
      <c r="L3363" s="11" t="s">
        <v>43</v>
      </c>
      <c r="M3363" s="9" t="s">
        <v>30</v>
      </c>
      <c r="N3363" s="9" t="s">
        <v>208</v>
      </c>
      <c r="O3363" s="11" t="s">
        <v>32</v>
      </c>
      <c r="P3363" s="11" t="s">
        <v>22</v>
      </c>
      <c r="Q3363" s="11" t="s">
        <v>16009</v>
      </c>
      <c r="R3363" s="11" t="s">
        <v>46</v>
      </c>
      <c r="S3363" s="9" t="s">
        <v>16010</v>
      </c>
      <c r="T3363" s="9" t="s">
        <v>22</v>
      </c>
    </row>
    <row r="3364" customHeight="1" spans="1:20">
      <c r="A3364" s="10">
        <v>45206</v>
      </c>
      <c r="B3364" s="9" t="s">
        <v>16011</v>
      </c>
      <c r="C3364" s="9" t="s">
        <v>6506</v>
      </c>
      <c r="D3364" s="11" t="s">
        <v>22</v>
      </c>
      <c r="E3364" s="9" t="s">
        <v>16012</v>
      </c>
      <c r="F3364" s="9" t="s">
        <v>16013</v>
      </c>
      <c r="G3364" s="11" t="s">
        <v>53</v>
      </c>
      <c r="H3364" s="11" t="s">
        <v>22</v>
      </c>
      <c r="I3364" s="11" t="s">
        <v>117</v>
      </c>
      <c r="J3364" s="11" t="s">
        <v>27</v>
      </c>
      <c r="K3364" s="11" t="s">
        <v>28</v>
      </c>
      <c r="L3364" s="11" t="s">
        <v>43</v>
      </c>
      <c r="M3364" s="9" t="s">
        <v>30</v>
      </c>
      <c r="N3364" s="9" t="s">
        <v>208</v>
      </c>
      <c r="O3364" s="11" t="s">
        <v>32</v>
      </c>
      <c r="P3364" s="11" t="s">
        <v>22</v>
      </c>
      <c r="Q3364" s="11" t="s">
        <v>16014</v>
      </c>
      <c r="R3364" s="11" t="s">
        <v>46</v>
      </c>
      <c r="S3364" s="9" t="s">
        <v>16015</v>
      </c>
      <c r="T3364" s="9" t="s">
        <v>22</v>
      </c>
    </row>
    <row r="3365" customHeight="1" spans="1:20">
      <c r="A3365" s="10">
        <v>45206</v>
      </c>
      <c r="B3365" s="9" t="s">
        <v>16016</v>
      </c>
      <c r="C3365" s="9" t="s">
        <v>6506</v>
      </c>
      <c r="D3365" s="11" t="s">
        <v>22</v>
      </c>
      <c r="E3365" s="9" t="s">
        <v>16017</v>
      </c>
      <c r="F3365" s="9" t="s">
        <v>16018</v>
      </c>
      <c r="G3365" s="11" t="s">
        <v>41</v>
      </c>
      <c r="H3365" s="11" t="s">
        <v>22</v>
      </c>
      <c r="I3365" s="11" t="s">
        <v>1595</v>
      </c>
      <c r="J3365" s="11" t="s">
        <v>27</v>
      </c>
      <c r="K3365" s="11" t="s">
        <v>28</v>
      </c>
      <c r="L3365" s="11" t="s">
        <v>43</v>
      </c>
      <c r="M3365" s="9" t="s">
        <v>44</v>
      </c>
      <c r="N3365" s="9" t="s">
        <v>208</v>
      </c>
      <c r="O3365" s="11" t="s">
        <v>32</v>
      </c>
      <c r="P3365" s="11" t="s">
        <v>22</v>
      </c>
      <c r="Q3365" s="11" t="s">
        <v>16019</v>
      </c>
      <c r="R3365" s="11" t="s">
        <v>46</v>
      </c>
      <c r="S3365" s="9" t="s">
        <v>16020</v>
      </c>
      <c r="T3365" s="9" t="s">
        <v>22</v>
      </c>
    </row>
    <row r="3366" customHeight="1" spans="1:20">
      <c r="A3366" s="10">
        <v>45206</v>
      </c>
      <c r="B3366" s="9" t="s">
        <v>16021</v>
      </c>
      <c r="C3366" s="9" t="s">
        <v>6506</v>
      </c>
      <c r="D3366" s="11" t="s">
        <v>22</v>
      </c>
      <c r="E3366" s="9" t="s">
        <v>16022</v>
      </c>
      <c r="F3366" s="9" t="s">
        <v>16023</v>
      </c>
      <c r="G3366" s="11" t="s">
        <v>41</v>
      </c>
      <c r="H3366" s="11" t="s">
        <v>22</v>
      </c>
      <c r="I3366" s="11" t="s">
        <v>2203</v>
      </c>
      <c r="J3366" s="11" t="s">
        <v>27</v>
      </c>
      <c r="K3366" s="11" t="s">
        <v>28</v>
      </c>
      <c r="L3366" s="11" t="s">
        <v>43</v>
      </c>
      <c r="M3366" s="9" t="s">
        <v>44</v>
      </c>
      <c r="N3366" s="9" t="s">
        <v>208</v>
      </c>
      <c r="O3366" s="11" t="s">
        <v>32</v>
      </c>
      <c r="P3366" s="11" t="s">
        <v>22</v>
      </c>
      <c r="Q3366" s="11" t="s">
        <v>16024</v>
      </c>
      <c r="R3366" s="11" t="s">
        <v>46</v>
      </c>
      <c r="S3366" s="9" t="s">
        <v>16025</v>
      </c>
      <c r="T3366" s="9" t="s">
        <v>22</v>
      </c>
    </row>
    <row r="3367" customHeight="1" spans="1:20">
      <c r="A3367" s="10">
        <v>45206</v>
      </c>
      <c r="B3367" s="9" t="s">
        <v>16026</v>
      </c>
      <c r="C3367" s="9" t="s">
        <v>6506</v>
      </c>
      <c r="D3367" s="11" t="s">
        <v>22</v>
      </c>
      <c r="E3367" s="9" t="s">
        <v>16027</v>
      </c>
      <c r="F3367" s="9" t="s">
        <v>16028</v>
      </c>
      <c r="G3367" s="11" t="s">
        <v>25</v>
      </c>
      <c r="H3367" s="11" t="s">
        <v>22</v>
      </c>
      <c r="I3367" s="11" t="s">
        <v>880</v>
      </c>
      <c r="J3367" s="11" t="s">
        <v>27</v>
      </c>
      <c r="K3367" s="11" t="s">
        <v>28</v>
      </c>
      <c r="L3367" s="11" t="s">
        <v>43</v>
      </c>
      <c r="M3367" s="9" t="s">
        <v>30</v>
      </c>
      <c r="N3367" s="9" t="s">
        <v>208</v>
      </c>
      <c r="O3367" s="11" t="s">
        <v>32</v>
      </c>
      <c r="P3367" s="11" t="s">
        <v>22</v>
      </c>
      <c r="Q3367" s="11" t="s">
        <v>16029</v>
      </c>
      <c r="R3367" s="11" t="s">
        <v>46</v>
      </c>
      <c r="S3367" s="9" t="s">
        <v>16030</v>
      </c>
      <c r="T3367" s="9" t="s">
        <v>22</v>
      </c>
    </row>
    <row r="3368" customHeight="1" spans="1:20">
      <c r="A3368" s="10">
        <v>45206</v>
      </c>
      <c r="B3368" s="9" t="s">
        <v>16031</v>
      </c>
      <c r="C3368" s="9" t="s">
        <v>6506</v>
      </c>
      <c r="D3368" s="11" t="s">
        <v>22</v>
      </c>
      <c r="E3368" s="9" t="s">
        <v>16032</v>
      </c>
      <c r="F3368" s="9" t="s">
        <v>16033</v>
      </c>
      <c r="G3368" s="11" t="s">
        <v>130</v>
      </c>
      <c r="H3368" s="11" t="s">
        <v>22</v>
      </c>
      <c r="I3368" s="11" t="s">
        <v>155</v>
      </c>
      <c r="J3368" s="11" t="s">
        <v>27</v>
      </c>
      <c r="K3368" s="11" t="s">
        <v>28</v>
      </c>
      <c r="L3368" s="11" t="s">
        <v>43</v>
      </c>
      <c r="M3368" s="9" t="s">
        <v>30</v>
      </c>
      <c r="N3368" s="9" t="s">
        <v>208</v>
      </c>
      <c r="O3368" s="11" t="s">
        <v>32</v>
      </c>
      <c r="P3368" s="11" t="s">
        <v>22</v>
      </c>
      <c r="Q3368" s="11" t="s">
        <v>16034</v>
      </c>
      <c r="R3368" s="11" t="s">
        <v>46</v>
      </c>
      <c r="S3368" s="9" t="s">
        <v>16035</v>
      </c>
      <c r="T3368" s="9" t="s">
        <v>22</v>
      </c>
    </row>
    <row r="3369" customHeight="1" spans="1:20">
      <c r="A3369" s="10">
        <v>45206</v>
      </c>
      <c r="B3369" s="9" t="s">
        <v>16036</v>
      </c>
      <c r="C3369" s="9" t="s">
        <v>6506</v>
      </c>
      <c r="D3369" s="11" t="s">
        <v>22</v>
      </c>
      <c r="E3369" s="9" t="s">
        <v>16037</v>
      </c>
      <c r="F3369" s="9" t="s">
        <v>8155</v>
      </c>
      <c r="G3369" s="11" t="s">
        <v>69</v>
      </c>
      <c r="H3369" s="11" t="s">
        <v>96</v>
      </c>
      <c r="I3369" s="11" t="s">
        <v>490</v>
      </c>
      <c r="J3369" s="11" t="s">
        <v>27</v>
      </c>
      <c r="K3369" s="11" t="s">
        <v>28</v>
      </c>
      <c r="L3369" s="11" t="s">
        <v>43</v>
      </c>
      <c r="M3369" s="9" t="s">
        <v>44</v>
      </c>
      <c r="N3369" s="9" t="s">
        <v>208</v>
      </c>
      <c r="O3369" s="11" t="s">
        <v>32</v>
      </c>
      <c r="P3369" s="11" t="s">
        <v>22</v>
      </c>
      <c r="Q3369" s="11" t="s">
        <v>16038</v>
      </c>
      <c r="R3369" s="11" t="s">
        <v>46</v>
      </c>
      <c r="S3369" s="9" t="s">
        <v>16039</v>
      </c>
      <c r="T3369" s="9" t="s">
        <v>22</v>
      </c>
    </row>
    <row r="3370" customHeight="1" spans="1:20">
      <c r="A3370" s="10">
        <v>45206</v>
      </c>
      <c r="B3370" s="9" t="s">
        <v>16040</v>
      </c>
      <c r="C3370" s="9" t="s">
        <v>6506</v>
      </c>
      <c r="D3370" s="11" t="s">
        <v>22</v>
      </c>
      <c r="E3370" s="9" t="s">
        <v>16041</v>
      </c>
      <c r="F3370" s="9" t="s">
        <v>16042</v>
      </c>
      <c r="G3370" s="11" t="s">
        <v>69</v>
      </c>
      <c r="H3370" s="11" t="s">
        <v>418</v>
      </c>
      <c r="I3370" s="11" t="s">
        <v>490</v>
      </c>
      <c r="J3370" s="11" t="s">
        <v>27</v>
      </c>
      <c r="K3370" s="11" t="s">
        <v>28</v>
      </c>
      <c r="L3370" s="11" t="s">
        <v>43</v>
      </c>
      <c r="M3370" s="9" t="s">
        <v>30</v>
      </c>
      <c r="N3370" s="9" t="s">
        <v>208</v>
      </c>
      <c r="O3370" s="11" t="s">
        <v>32</v>
      </c>
      <c r="P3370" s="11" t="s">
        <v>22</v>
      </c>
      <c r="Q3370" s="11" t="s">
        <v>16043</v>
      </c>
      <c r="R3370" s="11" t="s">
        <v>46</v>
      </c>
      <c r="S3370" s="9" t="s">
        <v>16044</v>
      </c>
      <c r="T3370" s="9" t="s">
        <v>22</v>
      </c>
    </row>
    <row r="3371" customHeight="1" spans="1:20">
      <c r="A3371" s="10">
        <v>45206</v>
      </c>
      <c r="B3371" s="9" t="s">
        <v>16045</v>
      </c>
      <c r="C3371" s="9" t="s">
        <v>6506</v>
      </c>
      <c r="D3371" s="11" t="s">
        <v>22</v>
      </c>
      <c r="E3371" s="9" t="s">
        <v>16046</v>
      </c>
      <c r="F3371" s="9" t="s">
        <v>16047</v>
      </c>
      <c r="G3371" s="11" t="s">
        <v>130</v>
      </c>
      <c r="H3371" s="11" t="s">
        <v>22</v>
      </c>
      <c r="I3371" s="11" t="s">
        <v>3098</v>
      </c>
      <c r="J3371" s="11" t="s">
        <v>27</v>
      </c>
      <c r="K3371" s="11" t="s">
        <v>28</v>
      </c>
      <c r="L3371" s="11" t="s">
        <v>43</v>
      </c>
      <c r="M3371" s="9" t="s">
        <v>30</v>
      </c>
      <c r="N3371" s="9" t="s">
        <v>208</v>
      </c>
      <c r="O3371" s="11" t="s">
        <v>32</v>
      </c>
      <c r="P3371" s="11" t="s">
        <v>22</v>
      </c>
      <c r="Q3371" s="11" t="s">
        <v>16048</v>
      </c>
      <c r="R3371" s="11" t="s">
        <v>46</v>
      </c>
      <c r="S3371" s="9" t="s">
        <v>16049</v>
      </c>
      <c r="T3371" s="9" t="s">
        <v>22</v>
      </c>
    </row>
    <row r="3372" customHeight="1" spans="1:20">
      <c r="A3372" s="10">
        <v>45206</v>
      </c>
      <c r="B3372" s="9" t="s">
        <v>16050</v>
      </c>
      <c r="C3372" s="9" t="s">
        <v>6506</v>
      </c>
      <c r="D3372" s="11" t="s">
        <v>22</v>
      </c>
      <c r="E3372" s="9" t="s">
        <v>16051</v>
      </c>
      <c r="F3372" s="9" t="s">
        <v>16052</v>
      </c>
      <c r="G3372" s="11" t="s">
        <v>25</v>
      </c>
      <c r="H3372" s="11" t="s">
        <v>22</v>
      </c>
      <c r="I3372" s="11" t="s">
        <v>490</v>
      </c>
      <c r="J3372" s="11" t="s">
        <v>27</v>
      </c>
      <c r="K3372" s="11" t="s">
        <v>28</v>
      </c>
      <c r="L3372" s="11" t="s">
        <v>43</v>
      </c>
      <c r="M3372" s="9" t="s">
        <v>30</v>
      </c>
      <c r="N3372" s="9" t="s">
        <v>208</v>
      </c>
      <c r="O3372" s="11" t="s">
        <v>32</v>
      </c>
      <c r="P3372" s="11" t="s">
        <v>22</v>
      </c>
      <c r="Q3372" s="11" t="s">
        <v>16053</v>
      </c>
      <c r="R3372" s="11" t="s">
        <v>46</v>
      </c>
      <c r="S3372" s="9" t="s">
        <v>16054</v>
      </c>
      <c r="T3372" s="9" t="s">
        <v>22</v>
      </c>
    </row>
    <row r="3373" customHeight="1" spans="1:20">
      <c r="A3373" s="10">
        <v>45206</v>
      </c>
      <c r="B3373" s="9" t="s">
        <v>16055</v>
      </c>
      <c r="C3373" s="9" t="s">
        <v>6506</v>
      </c>
      <c r="D3373" s="11" t="s">
        <v>22</v>
      </c>
      <c r="E3373" s="9" t="s">
        <v>16056</v>
      </c>
      <c r="F3373" s="9" t="s">
        <v>16057</v>
      </c>
      <c r="G3373" s="11" t="s">
        <v>62</v>
      </c>
      <c r="H3373" s="11" t="s">
        <v>96</v>
      </c>
      <c r="I3373" s="11" t="s">
        <v>931</v>
      </c>
      <c r="J3373" s="11" t="s">
        <v>27</v>
      </c>
      <c r="K3373" s="11" t="s">
        <v>28</v>
      </c>
      <c r="L3373" s="11" t="s">
        <v>43</v>
      </c>
      <c r="M3373" s="9" t="s">
        <v>30</v>
      </c>
      <c r="N3373" s="9" t="s">
        <v>208</v>
      </c>
      <c r="O3373" s="11" t="s">
        <v>32</v>
      </c>
      <c r="P3373" s="11" t="s">
        <v>22</v>
      </c>
      <c r="Q3373" s="11" t="s">
        <v>16058</v>
      </c>
      <c r="R3373" s="11" t="s">
        <v>46</v>
      </c>
      <c r="S3373" s="9" t="s">
        <v>16059</v>
      </c>
      <c r="T3373" s="9" t="s">
        <v>22</v>
      </c>
    </row>
    <row r="3374" customHeight="1" spans="1:20">
      <c r="A3374" s="10">
        <v>45206</v>
      </c>
      <c r="B3374" s="9" t="s">
        <v>16060</v>
      </c>
      <c r="C3374" s="9" t="s">
        <v>6907</v>
      </c>
      <c r="D3374" s="11" t="s">
        <v>22</v>
      </c>
      <c r="E3374" s="9" t="s">
        <v>16061</v>
      </c>
      <c r="F3374" s="9" t="s">
        <v>16062</v>
      </c>
      <c r="G3374" s="11" t="s">
        <v>82</v>
      </c>
      <c r="H3374" s="11" t="s">
        <v>22</v>
      </c>
      <c r="I3374" s="11" t="s">
        <v>14042</v>
      </c>
      <c r="J3374" s="11" t="s">
        <v>27</v>
      </c>
      <c r="K3374" s="11" t="s">
        <v>195</v>
      </c>
      <c r="L3374" s="11" t="s">
        <v>22</v>
      </c>
      <c r="M3374" s="9" t="s">
        <v>30</v>
      </c>
      <c r="N3374" s="9" t="s">
        <v>743</v>
      </c>
      <c r="O3374" s="11" t="s">
        <v>32</v>
      </c>
      <c r="P3374" s="11" t="s">
        <v>22</v>
      </c>
      <c r="Q3374" s="11" t="s">
        <v>16063</v>
      </c>
      <c r="R3374" s="11" t="s">
        <v>46</v>
      </c>
      <c r="S3374" s="9" t="s">
        <v>16064</v>
      </c>
      <c r="T3374" s="9" t="s">
        <v>16065</v>
      </c>
    </row>
    <row r="3375" customHeight="1" spans="1:20">
      <c r="A3375" s="10">
        <v>45206</v>
      </c>
      <c r="B3375" s="9" t="s">
        <v>16066</v>
      </c>
      <c r="C3375" s="9" t="s">
        <v>3281</v>
      </c>
      <c r="D3375" s="11" t="s">
        <v>22</v>
      </c>
      <c r="E3375" s="9" t="s">
        <v>16067</v>
      </c>
      <c r="F3375" s="9" t="s">
        <v>16068</v>
      </c>
      <c r="G3375" s="11" t="s">
        <v>69</v>
      </c>
      <c r="H3375" s="11" t="s">
        <v>22</v>
      </c>
      <c r="I3375" s="11" t="s">
        <v>26</v>
      </c>
      <c r="J3375" s="11" t="s">
        <v>27</v>
      </c>
      <c r="K3375" s="11" t="s">
        <v>195</v>
      </c>
      <c r="L3375" s="11" t="s">
        <v>29</v>
      </c>
      <c r="M3375" s="9" t="s">
        <v>30</v>
      </c>
      <c r="N3375" s="9" t="s">
        <v>31</v>
      </c>
      <c r="O3375" s="11" t="s">
        <v>32</v>
      </c>
      <c r="P3375" s="11" t="s">
        <v>22</v>
      </c>
      <c r="Q3375" s="11" t="s">
        <v>16069</v>
      </c>
      <c r="R3375" s="11" t="s">
        <v>34</v>
      </c>
      <c r="S3375" s="9" t="s">
        <v>16070</v>
      </c>
      <c r="T3375" s="9" t="s">
        <v>16071</v>
      </c>
    </row>
    <row r="3376" customHeight="1" spans="1:20">
      <c r="A3376" s="10">
        <v>45206</v>
      </c>
      <c r="B3376" s="9" t="s">
        <v>16072</v>
      </c>
      <c r="C3376" s="9" t="s">
        <v>6506</v>
      </c>
      <c r="D3376" s="11" t="s">
        <v>22</v>
      </c>
      <c r="E3376" s="9" t="s">
        <v>16073</v>
      </c>
      <c r="F3376" s="9" t="s">
        <v>16074</v>
      </c>
      <c r="G3376" s="11" t="s">
        <v>62</v>
      </c>
      <c r="H3376" s="11" t="s">
        <v>22</v>
      </c>
      <c r="I3376" s="11" t="s">
        <v>880</v>
      </c>
      <c r="J3376" s="11" t="s">
        <v>27</v>
      </c>
      <c r="K3376" s="11" t="s">
        <v>28</v>
      </c>
      <c r="L3376" s="11" t="s">
        <v>43</v>
      </c>
      <c r="M3376" s="9" t="s">
        <v>30</v>
      </c>
      <c r="N3376" s="9" t="s">
        <v>208</v>
      </c>
      <c r="O3376" s="11" t="s">
        <v>32</v>
      </c>
      <c r="P3376" s="11" t="s">
        <v>22</v>
      </c>
      <c r="Q3376" s="11" t="s">
        <v>16075</v>
      </c>
      <c r="R3376" s="11" t="s">
        <v>46</v>
      </c>
      <c r="S3376" s="9" t="s">
        <v>16076</v>
      </c>
      <c r="T3376" s="9" t="s">
        <v>16077</v>
      </c>
    </row>
    <row r="3377" customHeight="1" spans="1:20">
      <c r="A3377" s="10">
        <v>45206</v>
      </c>
      <c r="B3377" s="9" t="s">
        <v>16078</v>
      </c>
      <c r="C3377" s="9" t="s">
        <v>6506</v>
      </c>
      <c r="D3377" s="11" t="s">
        <v>22</v>
      </c>
      <c r="E3377" s="9" t="s">
        <v>16079</v>
      </c>
      <c r="F3377" s="9" t="s">
        <v>16080</v>
      </c>
      <c r="G3377" s="11" t="s">
        <v>130</v>
      </c>
      <c r="H3377" s="11" t="s">
        <v>22</v>
      </c>
      <c r="I3377" s="11" t="s">
        <v>277</v>
      </c>
      <c r="J3377" s="11" t="s">
        <v>27</v>
      </c>
      <c r="K3377" s="11" t="s">
        <v>28</v>
      </c>
      <c r="L3377" s="11" t="s">
        <v>43</v>
      </c>
      <c r="M3377" s="9" t="s">
        <v>30</v>
      </c>
      <c r="N3377" s="9" t="s">
        <v>208</v>
      </c>
      <c r="O3377" s="11" t="s">
        <v>32</v>
      </c>
      <c r="P3377" s="11" t="s">
        <v>22</v>
      </c>
      <c r="Q3377" s="11" t="s">
        <v>16081</v>
      </c>
      <c r="R3377" s="11" t="s">
        <v>46</v>
      </c>
      <c r="S3377" s="9" t="s">
        <v>16082</v>
      </c>
      <c r="T3377" s="9" t="s">
        <v>16083</v>
      </c>
    </row>
    <row r="3378" customHeight="1" spans="1:20">
      <c r="A3378" s="10">
        <v>45206</v>
      </c>
      <c r="B3378" s="9" t="s">
        <v>16084</v>
      </c>
      <c r="C3378" s="9" t="s">
        <v>6506</v>
      </c>
      <c r="D3378" s="11" t="s">
        <v>22</v>
      </c>
      <c r="E3378" s="9" t="s">
        <v>16085</v>
      </c>
      <c r="F3378" s="9" t="s">
        <v>16086</v>
      </c>
      <c r="G3378" s="11" t="s">
        <v>130</v>
      </c>
      <c r="H3378" s="11" t="s">
        <v>110</v>
      </c>
      <c r="I3378" s="11" t="s">
        <v>490</v>
      </c>
      <c r="J3378" s="11" t="s">
        <v>27</v>
      </c>
      <c r="K3378" s="11" t="s">
        <v>28</v>
      </c>
      <c r="L3378" s="11" t="s">
        <v>43</v>
      </c>
      <c r="M3378" s="9" t="s">
        <v>44</v>
      </c>
      <c r="N3378" s="9" t="s">
        <v>208</v>
      </c>
      <c r="O3378" s="11" t="s">
        <v>32</v>
      </c>
      <c r="P3378" s="11" t="s">
        <v>22</v>
      </c>
      <c r="Q3378" s="11" t="s">
        <v>16087</v>
      </c>
      <c r="R3378" s="11" t="s">
        <v>46</v>
      </c>
      <c r="S3378" s="9" t="s">
        <v>16088</v>
      </c>
      <c r="T3378" s="9" t="s">
        <v>16089</v>
      </c>
    </row>
    <row r="3379" customHeight="1" spans="1:20">
      <c r="A3379" s="10">
        <v>45206</v>
      </c>
      <c r="B3379" s="9" t="s">
        <v>16090</v>
      </c>
      <c r="C3379" s="9" t="s">
        <v>6506</v>
      </c>
      <c r="D3379" s="11" t="s">
        <v>22</v>
      </c>
      <c r="E3379" s="9" t="s">
        <v>16091</v>
      </c>
      <c r="F3379" s="9" t="s">
        <v>16092</v>
      </c>
      <c r="G3379" s="11" t="s">
        <v>25</v>
      </c>
      <c r="H3379" s="11" t="s">
        <v>96</v>
      </c>
      <c r="I3379" s="11" t="s">
        <v>83</v>
      </c>
      <c r="J3379" s="11" t="s">
        <v>27</v>
      </c>
      <c r="K3379" s="11" t="s">
        <v>28</v>
      </c>
      <c r="L3379" s="11" t="s">
        <v>43</v>
      </c>
      <c r="M3379" s="9" t="s">
        <v>44</v>
      </c>
      <c r="N3379" s="9" t="s">
        <v>208</v>
      </c>
      <c r="O3379" s="11" t="s">
        <v>32</v>
      </c>
      <c r="P3379" s="11" t="s">
        <v>22</v>
      </c>
      <c r="Q3379" s="11" t="s">
        <v>16093</v>
      </c>
      <c r="R3379" s="11" t="s">
        <v>46</v>
      </c>
      <c r="S3379" s="9" t="s">
        <v>16094</v>
      </c>
      <c r="T3379" s="9" t="s">
        <v>16095</v>
      </c>
    </row>
    <row r="3380" customHeight="1" spans="1:20">
      <c r="A3380" s="10">
        <v>45206</v>
      </c>
      <c r="B3380" s="9" t="s">
        <v>16096</v>
      </c>
      <c r="C3380" s="9" t="s">
        <v>6506</v>
      </c>
      <c r="D3380" s="11" t="s">
        <v>22</v>
      </c>
      <c r="E3380" s="9" t="s">
        <v>16097</v>
      </c>
      <c r="F3380" s="9" t="s">
        <v>16098</v>
      </c>
      <c r="G3380" s="11" t="s">
        <v>62</v>
      </c>
      <c r="H3380" s="11" t="s">
        <v>22</v>
      </c>
      <c r="I3380" s="11" t="s">
        <v>124</v>
      </c>
      <c r="J3380" s="11" t="s">
        <v>27</v>
      </c>
      <c r="K3380" s="11" t="s">
        <v>28</v>
      </c>
      <c r="L3380" s="11" t="s">
        <v>43</v>
      </c>
      <c r="M3380" s="9" t="s">
        <v>30</v>
      </c>
      <c r="N3380" s="9" t="s">
        <v>208</v>
      </c>
      <c r="O3380" s="11" t="s">
        <v>32</v>
      </c>
      <c r="P3380" s="11" t="s">
        <v>22</v>
      </c>
      <c r="Q3380" s="11" t="s">
        <v>16099</v>
      </c>
      <c r="R3380" s="11" t="s">
        <v>46</v>
      </c>
      <c r="S3380" s="9" t="s">
        <v>16100</v>
      </c>
      <c r="T3380" s="9" t="s">
        <v>16101</v>
      </c>
    </row>
    <row r="3381" customHeight="1" spans="1:20">
      <c r="A3381" s="10">
        <v>45206</v>
      </c>
      <c r="B3381" s="9" t="s">
        <v>16102</v>
      </c>
      <c r="C3381" s="9" t="s">
        <v>6506</v>
      </c>
      <c r="D3381" s="11" t="s">
        <v>22</v>
      </c>
      <c r="E3381" s="9" t="s">
        <v>16103</v>
      </c>
      <c r="F3381" s="9" t="s">
        <v>16104</v>
      </c>
      <c r="G3381" s="11" t="s">
        <v>247</v>
      </c>
      <c r="H3381" s="11" t="s">
        <v>22</v>
      </c>
      <c r="I3381" s="11" t="s">
        <v>864</v>
      </c>
      <c r="J3381" s="11" t="s">
        <v>27</v>
      </c>
      <c r="K3381" s="11" t="s">
        <v>28</v>
      </c>
      <c r="L3381" s="11" t="s">
        <v>43</v>
      </c>
      <c r="M3381" s="9" t="s">
        <v>44</v>
      </c>
      <c r="N3381" s="9" t="s">
        <v>208</v>
      </c>
      <c r="O3381" s="11" t="s">
        <v>32</v>
      </c>
      <c r="P3381" s="11" t="s">
        <v>22</v>
      </c>
      <c r="Q3381" s="11" t="s">
        <v>16105</v>
      </c>
      <c r="R3381" s="11" t="s">
        <v>46</v>
      </c>
      <c r="S3381" s="9" t="s">
        <v>16106</v>
      </c>
      <c r="T3381" s="9" t="s">
        <v>16107</v>
      </c>
    </row>
    <row r="3382" customHeight="1" spans="1:20">
      <c r="A3382" s="10">
        <v>45206</v>
      </c>
      <c r="B3382" s="9" t="s">
        <v>16108</v>
      </c>
      <c r="C3382" s="9" t="s">
        <v>6506</v>
      </c>
      <c r="D3382" s="11" t="s">
        <v>22</v>
      </c>
      <c r="E3382" s="9" t="s">
        <v>16109</v>
      </c>
      <c r="F3382" s="9" t="s">
        <v>16110</v>
      </c>
      <c r="G3382" s="11" t="s">
        <v>62</v>
      </c>
      <c r="H3382" s="11" t="s">
        <v>22</v>
      </c>
      <c r="I3382" s="11" t="s">
        <v>880</v>
      </c>
      <c r="J3382" s="11" t="s">
        <v>27</v>
      </c>
      <c r="K3382" s="11" t="s">
        <v>28</v>
      </c>
      <c r="L3382" s="11" t="s">
        <v>43</v>
      </c>
      <c r="M3382" s="9" t="s">
        <v>44</v>
      </c>
      <c r="N3382" s="9" t="s">
        <v>208</v>
      </c>
      <c r="O3382" s="11" t="s">
        <v>32</v>
      </c>
      <c r="P3382" s="11" t="s">
        <v>22</v>
      </c>
      <c r="Q3382" s="11" t="s">
        <v>16111</v>
      </c>
      <c r="R3382" s="11" t="s">
        <v>46</v>
      </c>
      <c r="S3382" s="9" t="s">
        <v>16112</v>
      </c>
      <c r="T3382" s="9" t="s">
        <v>16113</v>
      </c>
    </row>
    <row r="3383" customHeight="1" spans="1:20">
      <c r="A3383" s="10">
        <v>45206</v>
      </c>
      <c r="B3383" s="9" t="s">
        <v>16114</v>
      </c>
      <c r="C3383" s="9" t="s">
        <v>6506</v>
      </c>
      <c r="D3383" s="11" t="s">
        <v>22</v>
      </c>
      <c r="E3383" s="9" t="s">
        <v>16115</v>
      </c>
      <c r="F3383" s="9" t="s">
        <v>16116</v>
      </c>
      <c r="G3383" s="11" t="s">
        <v>247</v>
      </c>
      <c r="H3383" s="11" t="s">
        <v>22</v>
      </c>
      <c r="I3383" s="11" t="s">
        <v>214</v>
      </c>
      <c r="J3383" s="11" t="s">
        <v>27</v>
      </c>
      <c r="K3383" s="11" t="s">
        <v>28</v>
      </c>
      <c r="L3383" s="11" t="s">
        <v>43</v>
      </c>
      <c r="M3383" s="9" t="s">
        <v>44</v>
      </c>
      <c r="N3383" s="9" t="s">
        <v>208</v>
      </c>
      <c r="O3383" s="11" t="s">
        <v>32</v>
      </c>
      <c r="P3383" s="11" t="s">
        <v>22</v>
      </c>
      <c r="Q3383" s="11" t="s">
        <v>16117</v>
      </c>
      <c r="R3383" s="11" t="s">
        <v>46</v>
      </c>
      <c r="S3383" s="9" t="s">
        <v>16118</v>
      </c>
      <c r="T3383" s="9" t="s">
        <v>16119</v>
      </c>
    </row>
    <row r="3384" customHeight="1" spans="1:20">
      <c r="A3384" s="10">
        <v>45206</v>
      </c>
      <c r="B3384" s="9" t="s">
        <v>16120</v>
      </c>
      <c r="C3384" s="9" t="s">
        <v>6506</v>
      </c>
      <c r="D3384" s="11" t="s">
        <v>22</v>
      </c>
      <c r="E3384" s="9" t="s">
        <v>16121</v>
      </c>
      <c r="F3384" s="9" t="s">
        <v>16122</v>
      </c>
      <c r="G3384" s="11" t="s">
        <v>25</v>
      </c>
      <c r="H3384" s="11" t="s">
        <v>22</v>
      </c>
      <c r="I3384" s="11" t="s">
        <v>384</v>
      </c>
      <c r="J3384" s="11" t="s">
        <v>27</v>
      </c>
      <c r="K3384" s="11" t="s">
        <v>28</v>
      </c>
      <c r="L3384" s="11" t="s">
        <v>43</v>
      </c>
      <c r="M3384" s="9" t="s">
        <v>44</v>
      </c>
      <c r="N3384" s="9" t="s">
        <v>208</v>
      </c>
      <c r="O3384" s="11" t="s">
        <v>32</v>
      </c>
      <c r="P3384" s="11" t="s">
        <v>22</v>
      </c>
      <c r="Q3384" s="11" t="s">
        <v>16123</v>
      </c>
      <c r="R3384" s="11" t="s">
        <v>46</v>
      </c>
      <c r="S3384" s="9" t="s">
        <v>16124</v>
      </c>
      <c r="T3384" s="9" t="s">
        <v>16125</v>
      </c>
    </row>
    <row r="3385" customHeight="1" spans="1:20">
      <c r="A3385" s="10">
        <v>45206</v>
      </c>
      <c r="B3385" s="9" t="s">
        <v>16126</v>
      </c>
      <c r="C3385" s="9" t="s">
        <v>6506</v>
      </c>
      <c r="D3385" s="11" t="s">
        <v>22</v>
      </c>
      <c r="E3385" s="9" t="s">
        <v>16127</v>
      </c>
      <c r="F3385" s="9" t="s">
        <v>16128</v>
      </c>
      <c r="G3385" s="11" t="s">
        <v>62</v>
      </c>
      <c r="H3385" s="11" t="s">
        <v>22</v>
      </c>
      <c r="I3385" s="11" t="s">
        <v>2203</v>
      </c>
      <c r="J3385" s="11" t="s">
        <v>27</v>
      </c>
      <c r="K3385" s="11" t="s">
        <v>28</v>
      </c>
      <c r="L3385" s="11" t="s">
        <v>43</v>
      </c>
      <c r="M3385" s="9" t="s">
        <v>30</v>
      </c>
      <c r="N3385" s="9" t="s">
        <v>208</v>
      </c>
      <c r="O3385" s="11" t="s">
        <v>32</v>
      </c>
      <c r="P3385" s="11" t="s">
        <v>22</v>
      </c>
      <c r="Q3385" s="11" t="s">
        <v>16129</v>
      </c>
      <c r="R3385" s="11" t="s">
        <v>46</v>
      </c>
      <c r="S3385" s="9" t="s">
        <v>16130</v>
      </c>
      <c r="T3385" s="9" t="s">
        <v>16131</v>
      </c>
    </row>
    <row r="3386" customHeight="1" spans="1:20">
      <c r="A3386" s="10">
        <v>45206</v>
      </c>
      <c r="B3386" s="9" t="s">
        <v>16132</v>
      </c>
      <c r="C3386" s="9" t="s">
        <v>6506</v>
      </c>
      <c r="D3386" s="11" t="s">
        <v>22</v>
      </c>
      <c r="E3386" s="9" t="s">
        <v>16133</v>
      </c>
      <c r="F3386" s="9" t="s">
        <v>12380</v>
      </c>
      <c r="G3386" s="11" t="s">
        <v>25</v>
      </c>
      <c r="H3386" s="11" t="s">
        <v>22</v>
      </c>
      <c r="I3386" s="11" t="s">
        <v>9666</v>
      </c>
      <c r="J3386" s="11" t="s">
        <v>27</v>
      </c>
      <c r="K3386" s="11" t="s">
        <v>28</v>
      </c>
      <c r="L3386" s="11" t="s">
        <v>43</v>
      </c>
      <c r="M3386" s="9" t="s">
        <v>30</v>
      </c>
      <c r="N3386" s="9" t="s">
        <v>208</v>
      </c>
      <c r="O3386" s="11" t="s">
        <v>32</v>
      </c>
      <c r="P3386" s="11" t="s">
        <v>22</v>
      </c>
      <c r="Q3386" s="11" t="s">
        <v>16134</v>
      </c>
      <c r="R3386" s="11" t="s">
        <v>46</v>
      </c>
      <c r="S3386" s="9" t="s">
        <v>16135</v>
      </c>
      <c r="T3386" s="9" t="s">
        <v>16131</v>
      </c>
    </row>
    <row r="3387" customHeight="1" spans="1:20">
      <c r="A3387" s="10">
        <v>45206</v>
      </c>
      <c r="B3387" s="9" t="s">
        <v>16136</v>
      </c>
      <c r="C3387" s="9" t="s">
        <v>6506</v>
      </c>
      <c r="D3387" s="11" t="s">
        <v>22</v>
      </c>
      <c r="E3387" s="9" t="s">
        <v>16137</v>
      </c>
      <c r="F3387" s="9" t="s">
        <v>16138</v>
      </c>
      <c r="G3387" s="11" t="s">
        <v>82</v>
      </c>
      <c r="H3387" s="11" t="s">
        <v>22</v>
      </c>
      <c r="I3387" s="11" t="s">
        <v>149</v>
      </c>
      <c r="J3387" s="11" t="s">
        <v>27</v>
      </c>
      <c r="K3387" s="11" t="s">
        <v>28</v>
      </c>
      <c r="L3387" s="11" t="s">
        <v>43</v>
      </c>
      <c r="M3387" s="9" t="s">
        <v>44</v>
      </c>
      <c r="N3387" s="9" t="s">
        <v>208</v>
      </c>
      <c r="O3387" s="11" t="s">
        <v>32</v>
      </c>
      <c r="P3387" s="11" t="s">
        <v>22</v>
      </c>
      <c r="Q3387" s="11" t="s">
        <v>16139</v>
      </c>
      <c r="R3387" s="11" t="s">
        <v>46</v>
      </c>
      <c r="S3387" s="9" t="s">
        <v>16140</v>
      </c>
      <c r="T3387" s="9" t="s">
        <v>16141</v>
      </c>
    </row>
    <row r="3388" customHeight="1" spans="1:20">
      <c r="A3388" s="10">
        <v>45206</v>
      </c>
      <c r="B3388" s="9" t="s">
        <v>16142</v>
      </c>
      <c r="C3388" s="9" t="s">
        <v>6949</v>
      </c>
      <c r="D3388" s="11" t="s">
        <v>22</v>
      </c>
      <c r="E3388" s="9" t="s">
        <v>16143</v>
      </c>
      <c r="F3388" s="9" t="s">
        <v>16144</v>
      </c>
      <c r="G3388" s="11" t="s">
        <v>69</v>
      </c>
      <c r="H3388" s="11" t="s">
        <v>110</v>
      </c>
      <c r="I3388" s="11" t="s">
        <v>277</v>
      </c>
      <c r="J3388" s="11" t="s">
        <v>27</v>
      </c>
      <c r="K3388" s="11" t="s">
        <v>28</v>
      </c>
      <c r="L3388" s="11" t="s">
        <v>43</v>
      </c>
      <c r="M3388" s="9" t="s">
        <v>44</v>
      </c>
      <c r="N3388" s="9" t="s">
        <v>208</v>
      </c>
      <c r="O3388" s="11" t="s">
        <v>32</v>
      </c>
      <c r="P3388" s="11" t="s">
        <v>22</v>
      </c>
      <c r="Q3388" s="11" t="s">
        <v>16145</v>
      </c>
      <c r="R3388" s="11" t="s">
        <v>46</v>
      </c>
      <c r="S3388" s="9" t="s">
        <v>16146</v>
      </c>
      <c r="T3388" s="9" t="s">
        <v>16147</v>
      </c>
    </row>
    <row r="3389" customHeight="1" spans="1:20">
      <c r="A3389" s="10">
        <v>45206</v>
      </c>
      <c r="B3389" s="9" t="s">
        <v>16148</v>
      </c>
      <c r="C3389" s="9" t="s">
        <v>6506</v>
      </c>
      <c r="D3389" s="11" t="s">
        <v>22</v>
      </c>
      <c r="E3389" s="9" t="s">
        <v>15982</v>
      </c>
      <c r="F3389" s="9" t="s">
        <v>15983</v>
      </c>
      <c r="G3389" s="11" t="s">
        <v>130</v>
      </c>
      <c r="H3389" s="11" t="s">
        <v>22</v>
      </c>
      <c r="I3389" s="11" t="s">
        <v>75</v>
      </c>
      <c r="J3389" s="11" t="s">
        <v>27</v>
      </c>
      <c r="K3389" s="11" t="s">
        <v>28</v>
      </c>
      <c r="L3389" s="11" t="s">
        <v>43</v>
      </c>
      <c r="M3389" s="9" t="s">
        <v>30</v>
      </c>
      <c r="N3389" s="9" t="s">
        <v>208</v>
      </c>
      <c r="O3389" s="11" t="s">
        <v>32</v>
      </c>
      <c r="P3389" s="11" t="s">
        <v>22</v>
      </c>
      <c r="Q3389" s="11" t="s">
        <v>16149</v>
      </c>
      <c r="R3389" s="11" t="s">
        <v>46</v>
      </c>
      <c r="S3389" s="9" t="s">
        <v>16150</v>
      </c>
      <c r="T3389" s="9" t="s">
        <v>16151</v>
      </c>
    </row>
    <row r="3390" customHeight="1" spans="1:20">
      <c r="A3390" s="10">
        <v>45206</v>
      </c>
      <c r="B3390" s="9" t="s">
        <v>16152</v>
      </c>
      <c r="C3390" s="9" t="s">
        <v>9326</v>
      </c>
      <c r="D3390" s="11" t="s">
        <v>22</v>
      </c>
      <c r="E3390" s="9" t="s">
        <v>16153</v>
      </c>
      <c r="F3390" s="9" t="s">
        <v>16154</v>
      </c>
      <c r="G3390" s="11" t="s">
        <v>41</v>
      </c>
      <c r="H3390" s="11" t="s">
        <v>22</v>
      </c>
      <c r="I3390" s="11" t="s">
        <v>4970</v>
      </c>
      <c r="J3390" s="11" t="s">
        <v>27</v>
      </c>
      <c r="K3390" s="11" t="s">
        <v>28</v>
      </c>
      <c r="L3390" s="11" t="s">
        <v>43</v>
      </c>
      <c r="M3390" s="9" t="s">
        <v>44</v>
      </c>
      <c r="N3390" s="9" t="s">
        <v>31</v>
      </c>
      <c r="O3390" s="11" t="s">
        <v>32</v>
      </c>
      <c r="P3390" s="11" t="s">
        <v>10674</v>
      </c>
      <c r="Q3390" s="11" t="s">
        <v>16155</v>
      </c>
      <c r="R3390" s="11" t="s">
        <v>46</v>
      </c>
      <c r="S3390" s="9" t="s">
        <v>16156</v>
      </c>
      <c r="T3390" s="9" t="s">
        <v>22</v>
      </c>
    </row>
    <row r="3391" customHeight="1" spans="1:20">
      <c r="A3391" s="10">
        <v>45206</v>
      </c>
      <c r="B3391" s="9" t="s">
        <v>16157</v>
      </c>
      <c r="C3391" s="9" t="s">
        <v>7199</v>
      </c>
      <c r="D3391" s="11" t="s">
        <v>22</v>
      </c>
      <c r="E3391" s="9" t="s">
        <v>16158</v>
      </c>
      <c r="F3391" s="9" t="s">
        <v>16159</v>
      </c>
      <c r="G3391" s="11" t="s">
        <v>82</v>
      </c>
      <c r="H3391" s="11" t="s">
        <v>110</v>
      </c>
      <c r="I3391" s="11" t="s">
        <v>26</v>
      </c>
      <c r="J3391" s="11" t="s">
        <v>27</v>
      </c>
      <c r="K3391" s="11" t="s">
        <v>28</v>
      </c>
      <c r="L3391" s="11" t="s">
        <v>29</v>
      </c>
      <c r="M3391" s="9" t="s">
        <v>30</v>
      </c>
      <c r="N3391" s="9" t="s">
        <v>31</v>
      </c>
      <c r="O3391" s="11" t="s">
        <v>32</v>
      </c>
      <c r="P3391" s="11" t="s">
        <v>22</v>
      </c>
      <c r="Q3391" s="11" t="s">
        <v>16160</v>
      </c>
      <c r="R3391" s="11" t="s">
        <v>34</v>
      </c>
      <c r="S3391" s="9" t="s">
        <v>16161</v>
      </c>
      <c r="T3391" s="9" t="s">
        <v>22</v>
      </c>
    </row>
    <row r="3392" customHeight="1" spans="1:20">
      <c r="A3392" s="10">
        <v>45206</v>
      </c>
      <c r="B3392" s="9" t="s">
        <v>16162</v>
      </c>
      <c r="C3392" s="9" t="s">
        <v>6653</v>
      </c>
      <c r="D3392" s="11" t="s">
        <v>22</v>
      </c>
      <c r="E3392" s="9" t="s">
        <v>16163</v>
      </c>
      <c r="F3392" s="9" t="s">
        <v>16164</v>
      </c>
      <c r="G3392" s="11" t="s">
        <v>194</v>
      </c>
      <c r="H3392" s="11" t="s">
        <v>22</v>
      </c>
      <c r="I3392" s="11" t="s">
        <v>26</v>
      </c>
      <c r="J3392" s="11" t="s">
        <v>27</v>
      </c>
      <c r="K3392" s="11" t="s">
        <v>195</v>
      </c>
      <c r="L3392" s="11" t="s">
        <v>29</v>
      </c>
      <c r="M3392" s="9" t="s">
        <v>30</v>
      </c>
      <c r="N3392" s="9" t="s">
        <v>31</v>
      </c>
      <c r="O3392" s="11" t="s">
        <v>32</v>
      </c>
      <c r="P3392" s="11" t="s">
        <v>6656</v>
      </c>
      <c r="Q3392" s="11" t="s">
        <v>16165</v>
      </c>
      <c r="R3392" s="11" t="s">
        <v>34</v>
      </c>
      <c r="S3392" s="9" t="s">
        <v>16166</v>
      </c>
      <c r="T3392" s="9" t="s">
        <v>22</v>
      </c>
    </row>
    <row r="3393" customHeight="1" spans="1:20">
      <c r="A3393" s="10">
        <v>45206</v>
      </c>
      <c r="B3393" s="9" t="s">
        <v>16167</v>
      </c>
      <c r="C3393" s="9" t="s">
        <v>6660</v>
      </c>
      <c r="D3393" s="11" t="s">
        <v>22</v>
      </c>
      <c r="E3393" s="9" t="s">
        <v>16168</v>
      </c>
      <c r="F3393" s="9" t="s">
        <v>16169</v>
      </c>
      <c r="G3393" s="11" t="s">
        <v>130</v>
      </c>
      <c r="H3393" s="11" t="s">
        <v>22</v>
      </c>
      <c r="I3393" s="11" t="s">
        <v>412</v>
      </c>
      <c r="J3393" s="11" t="s">
        <v>27</v>
      </c>
      <c r="K3393" s="11" t="s">
        <v>28</v>
      </c>
      <c r="L3393" s="11" t="s">
        <v>43</v>
      </c>
      <c r="M3393" s="9" t="s">
        <v>30</v>
      </c>
      <c r="N3393" s="9" t="s">
        <v>31</v>
      </c>
      <c r="O3393" s="11" t="s">
        <v>32</v>
      </c>
      <c r="P3393" s="11" t="s">
        <v>22</v>
      </c>
      <c r="Q3393" s="11" t="s">
        <v>16170</v>
      </c>
      <c r="R3393" s="11" t="s">
        <v>46</v>
      </c>
      <c r="S3393" s="9" t="s">
        <v>16171</v>
      </c>
      <c r="T3393" s="9" t="s">
        <v>22</v>
      </c>
    </row>
    <row r="3394" customHeight="1" spans="1:20">
      <c r="A3394" s="10">
        <v>45206</v>
      </c>
      <c r="B3394" s="9" t="s">
        <v>16172</v>
      </c>
      <c r="C3394" s="9" t="s">
        <v>8242</v>
      </c>
      <c r="D3394" s="11" t="s">
        <v>22</v>
      </c>
      <c r="E3394" s="9" t="s">
        <v>16173</v>
      </c>
      <c r="F3394" s="9" t="s">
        <v>16174</v>
      </c>
      <c r="G3394" s="11" t="s">
        <v>62</v>
      </c>
      <c r="H3394" s="11" t="s">
        <v>22</v>
      </c>
      <c r="I3394" s="11" t="s">
        <v>26</v>
      </c>
      <c r="J3394" s="11" t="s">
        <v>27</v>
      </c>
      <c r="K3394" s="11" t="s">
        <v>195</v>
      </c>
      <c r="L3394" s="11" t="s">
        <v>29</v>
      </c>
      <c r="M3394" s="9" t="s">
        <v>30</v>
      </c>
      <c r="N3394" s="9" t="s">
        <v>31</v>
      </c>
      <c r="O3394" s="11" t="s">
        <v>32</v>
      </c>
      <c r="P3394" s="11" t="s">
        <v>16175</v>
      </c>
      <c r="Q3394" s="11" t="s">
        <v>16176</v>
      </c>
      <c r="R3394" s="11" t="s">
        <v>34</v>
      </c>
      <c r="S3394" s="9" t="s">
        <v>16177</v>
      </c>
      <c r="T3394" s="9" t="s">
        <v>16178</v>
      </c>
    </row>
    <row r="3395" customHeight="1" spans="1:20">
      <c r="A3395" s="10">
        <v>45206</v>
      </c>
      <c r="B3395" s="9" t="s">
        <v>16179</v>
      </c>
      <c r="C3395" s="9" t="s">
        <v>9287</v>
      </c>
      <c r="D3395" s="11" t="s">
        <v>22</v>
      </c>
      <c r="E3395" s="9" t="s">
        <v>16180</v>
      </c>
      <c r="F3395" s="9" t="s">
        <v>16181</v>
      </c>
      <c r="G3395" s="11" t="s">
        <v>69</v>
      </c>
      <c r="H3395" s="11" t="s">
        <v>110</v>
      </c>
      <c r="I3395" s="11" t="s">
        <v>299</v>
      </c>
      <c r="J3395" s="11" t="s">
        <v>27</v>
      </c>
      <c r="K3395" s="11" t="s">
        <v>28</v>
      </c>
      <c r="L3395" s="11" t="s">
        <v>43</v>
      </c>
      <c r="M3395" s="9" t="s">
        <v>44</v>
      </c>
      <c r="N3395" s="9" t="s">
        <v>31</v>
      </c>
      <c r="O3395" s="11" t="s">
        <v>32</v>
      </c>
      <c r="P3395" s="11" t="s">
        <v>6656</v>
      </c>
      <c r="Q3395" s="11" t="s">
        <v>16182</v>
      </c>
      <c r="R3395" s="11" t="s">
        <v>46</v>
      </c>
      <c r="S3395" s="9" t="s">
        <v>16183</v>
      </c>
      <c r="T3395" s="9" t="s">
        <v>16184</v>
      </c>
    </row>
    <row r="3396" customHeight="1" spans="1:20">
      <c r="A3396" s="10">
        <v>45206</v>
      </c>
      <c r="B3396" s="9" t="s">
        <v>16185</v>
      </c>
      <c r="C3396" s="9" t="s">
        <v>10688</v>
      </c>
      <c r="D3396" s="11" t="s">
        <v>22</v>
      </c>
      <c r="E3396" s="9" t="s">
        <v>16186</v>
      </c>
      <c r="F3396" s="9" t="s">
        <v>16187</v>
      </c>
      <c r="G3396" s="11" t="s">
        <v>25</v>
      </c>
      <c r="H3396" s="11" t="s">
        <v>22</v>
      </c>
      <c r="I3396" s="11" t="s">
        <v>277</v>
      </c>
      <c r="J3396" s="11" t="s">
        <v>27</v>
      </c>
      <c r="K3396" s="11" t="s">
        <v>28</v>
      </c>
      <c r="L3396" s="11" t="s">
        <v>43</v>
      </c>
      <c r="M3396" s="9" t="s">
        <v>44</v>
      </c>
      <c r="N3396" s="9" t="s">
        <v>31</v>
      </c>
      <c r="O3396" s="11" t="s">
        <v>32</v>
      </c>
      <c r="P3396" s="11" t="s">
        <v>16188</v>
      </c>
      <c r="Q3396" s="11" t="s">
        <v>16189</v>
      </c>
      <c r="R3396" s="11" t="s">
        <v>46</v>
      </c>
      <c r="S3396" s="9" t="s">
        <v>16190</v>
      </c>
      <c r="T3396" s="9" t="s">
        <v>8233</v>
      </c>
    </row>
    <row r="3397" customHeight="1" spans="1:20">
      <c r="A3397" s="10">
        <v>45206</v>
      </c>
      <c r="B3397" s="9" t="s">
        <v>16191</v>
      </c>
      <c r="C3397" s="9" t="s">
        <v>6660</v>
      </c>
      <c r="D3397" s="11" t="s">
        <v>22</v>
      </c>
      <c r="E3397" s="9" t="s">
        <v>16192</v>
      </c>
      <c r="F3397" s="9" t="s">
        <v>16193</v>
      </c>
      <c r="G3397" s="11" t="s">
        <v>130</v>
      </c>
      <c r="H3397" s="11" t="s">
        <v>22</v>
      </c>
      <c r="I3397" s="11" t="s">
        <v>54</v>
      </c>
      <c r="J3397" s="11" t="s">
        <v>27</v>
      </c>
      <c r="K3397" s="11" t="s">
        <v>28</v>
      </c>
      <c r="L3397" s="11" t="s">
        <v>43</v>
      </c>
      <c r="M3397" s="9" t="s">
        <v>30</v>
      </c>
      <c r="N3397" s="9" t="s">
        <v>31</v>
      </c>
      <c r="O3397" s="11" t="s">
        <v>32</v>
      </c>
      <c r="P3397" s="11" t="s">
        <v>22</v>
      </c>
      <c r="Q3397" s="11" t="s">
        <v>16194</v>
      </c>
      <c r="R3397" s="11" t="s">
        <v>46</v>
      </c>
      <c r="S3397" s="9" t="s">
        <v>16195</v>
      </c>
      <c r="T3397" s="9" t="s">
        <v>16196</v>
      </c>
    </row>
    <row r="3398" customHeight="1" spans="1:20">
      <c r="A3398" s="10">
        <v>45206</v>
      </c>
      <c r="B3398" s="9" t="s">
        <v>16197</v>
      </c>
      <c r="C3398" s="9" t="s">
        <v>6653</v>
      </c>
      <c r="D3398" s="11" t="s">
        <v>22</v>
      </c>
      <c r="E3398" s="9" t="s">
        <v>16198</v>
      </c>
      <c r="F3398" s="9" t="s">
        <v>16199</v>
      </c>
      <c r="G3398" s="11" t="s">
        <v>130</v>
      </c>
      <c r="H3398" s="11" t="s">
        <v>137</v>
      </c>
      <c r="I3398" s="11" t="s">
        <v>576</v>
      </c>
      <c r="J3398" s="11" t="s">
        <v>27</v>
      </c>
      <c r="K3398" s="11" t="s">
        <v>28</v>
      </c>
      <c r="L3398" s="11" t="s">
        <v>43</v>
      </c>
      <c r="M3398" s="9" t="s">
        <v>30</v>
      </c>
      <c r="N3398" s="9" t="s">
        <v>31</v>
      </c>
      <c r="O3398" s="11" t="s">
        <v>32</v>
      </c>
      <c r="P3398" s="11" t="s">
        <v>6207</v>
      </c>
      <c r="Q3398" s="11" t="s">
        <v>16200</v>
      </c>
      <c r="R3398" s="11" t="s">
        <v>46</v>
      </c>
      <c r="S3398" s="9" t="s">
        <v>16201</v>
      </c>
      <c r="T3398" s="9" t="s">
        <v>16202</v>
      </c>
    </row>
    <row r="3399" customHeight="1" spans="1:20">
      <c r="A3399" s="10">
        <v>45206</v>
      </c>
      <c r="B3399" s="9" t="s">
        <v>16203</v>
      </c>
      <c r="C3399" s="9" t="s">
        <v>6302</v>
      </c>
      <c r="D3399" s="11" t="s">
        <v>22</v>
      </c>
      <c r="E3399" s="9" t="s">
        <v>16204</v>
      </c>
      <c r="F3399" s="9" t="s">
        <v>16205</v>
      </c>
      <c r="G3399" s="11" t="s">
        <v>336</v>
      </c>
      <c r="H3399" s="11" t="s">
        <v>96</v>
      </c>
      <c r="I3399" s="11" t="s">
        <v>63</v>
      </c>
      <c r="J3399" s="11" t="s">
        <v>27</v>
      </c>
      <c r="K3399" s="11" t="s">
        <v>28</v>
      </c>
      <c r="L3399" s="11" t="s">
        <v>43</v>
      </c>
      <c r="M3399" s="9" t="s">
        <v>30</v>
      </c>
      <c r="N3399" s="9" t="s">
        <v>31</v>
      </c>
      <c r="O3399" s="11" t="s">
        <v>32</v>
      </c>
      <c r="P3399" s="11" t="s">
        <v>22</v>
      </c>
      <c r="Q3399" s="11" t="s">
        <v>16206</v>
      </c>
      <c r="R3399" s="11" t="s">
        <v>46</v>
      </c>
      <c r="S3399" s="9" t="s">
        <v>16207</v>
      </c>
      <c r="T3399" s="9" t="s">
        <v>16208</v>
      </c>
    </row>
    <row r="3400" customHeight="1" spans="1:20">
      <c r="A3400" s="10">
        <v>45206</v>
      </c>
      <c r="B3400" s="9" t="s">
        <v>16209</v>
      </c>
      <c r="C3400" s="9" t="s">
        <v>16210</v>
      </c>
      <c r="D3400" s="11" t="s">
        <v>22</v>
      </c>
      <c r="E3400" s="9" t="s">
        <v>16211</v>
      </c>
      <c r="F3400" s="9" t="s">
        <v>16212</v>
      </c>
      <c r="G3400" s="11" t="s">
        <v>53</v>
      </c>
      <c r="H3400" s="11" t="s">
        <v>22</v>
      </c>
      <c r="I3400" s="11" t="s">
        <v>576</v>
      </c>
      <c r="J3400" s="11" t="s">
        <v>27</v>
      </c>
      <c r="K3400" s="11" t="s">
        <v>28</v>
      </c>
      <c r="L3400" s="11" t="s">
        <v>43</v>
      </c>
      <c r="M3400" s="9" t="s">
        <v>30</v>
      </c>
      <c r="N3400" s="9" t="s">
        <v>31</v>
      </c>
      <c r="O3400" s="11" t="s">
        <v>32</v>
      </c>
      <c r="P3400" s="11" t="s">
        <v>22</v>
      </c>
      <c r="Q3400" s="11" t="s">
        <v>16213</v>
      </c>
      <c r="R3400" s="11" t="s">
        <v>46</v>
      </c>
      <c r="S3400" s="9" t="s">
        <v>16214</v>
      </c>
      <c r="T3400" s="9" t="s">
        <v>16215</v>
      </c>
    </row>
    <row r="3401" customHeight="1" spans="1:20">
      <c r="A3401" s="10">
        <v>45206</v>
      </c>
      <c r="B3401" s="9" t="s">
        <v>16216</v>
      </c>
      <c r="C3401" s="9" t="s">
        <v>2911</v>
      </c>
      <c r="D3401" s="11" t="s">
        <v>22</v>
      </c>
      <c r="E3401" s="9" t="s">
        <v>16217</v>
      </c>
      <c r="F3401" s="9" t="s">
        <v>16218</v>
      </c>
      <c r="G3401" s="11" t="s">
        <v>82</v>
      </c>
      <c r="H3401" s="11" t="s">
        <v>540</v>
      </c>
      <c r="I3401" s="11" t="s">
        <v>241</v>
      </c>
      <c r="J3401" s="11" t="s">
        <v>27</v>
      </c>
      <c r="K3401" s="11" t="s">
        <v>28</v>
      </c>
      <c r="L3401" s="11" t="s">
        <v>43</v>
      </c>
      <c r="M3401" s="9" t="s">
        <v>6026</v>
      </c>
      <c r="N3401" s="9" t="s">
        <v>31</v>
      </c>
      <c r="O3401" s="11" t="s">
        <v>32</v>
      </c>
      <c r="P3401" s="11" t="s">
        <v>22</v>
      </c>
      <c r="Q3401" s="11" t="s">
        <v>16219</v>
      </c>
      <c r="R3401" s="11" t="s">
        <v>46</v>
      </c>
      <c r="S3401" s="9" t="s">
        <v>16220</v>
      </c>
      <c r="T3401" s="9" t="s">
        <v>16221</v>
      </c>
    </row>
    <row r="3402" customHeight="1" spans="1:20">
      <c r="A3402" s="10">
        <v>45206</v>
      </c>
      <c r="B3402" s="9" t="s">
        <v>16222</v>
      </c>
      <c r="C3402" s="9" t="s">
        <v>6694</v>
      </c>
      <c r="D3402" s="11" t="s">
        <v>22</v>
      </c>
      <c r="E3402" s="9" t="s">
        <v>16223</v>
      </c>
      <c r="F3402" s="9" t="s">
        <v>16224</v>
      </c>
      <c r="G3402" s="11" t="s">
        <v>82</v>
      </c>
      <c r="H3402" s="11" t="s">
        <v>22</v>
      </c>
      <c r="I3402" s="11" t="s">
        <v>293</v>
      </c>
      <c r="J3402" s="11" t="s">
        <v>27</v>
      </c>
      <c r="K3402" s="11" t="s">
        <v>28</v>
      </c>
      <c r="L3402" s="11" t="s">
        <v>43</v>
      </c>
      <c r="M3402" s="9" t="s">
        <v>44</v>
      </c>
      <c r="N3402" s="9" t="s">
        <v>31</v>
      </c>
      <c r="O3402" s="11" t="s">
        <v>32</v>
      </c>
      <c r="P3402" s="11" t="s">
        <v>22</v>
      </c>
      <c r="Q3402" s="11" t="s">
        <v>16225</v>
      </c>
      <c r="R3402" s="11" t="s">
        <v>46</v>
      </c>
      <c r="S3402" s="9" t="s">
        <v>16226</v>
      </c>
      <c r="T3402" s="9" t="s">
        <v>16227</v>
      </c>
    </row>
    <row r="3403" customHeight="1" spans="1:20">
      <c r="A3403" s="10">
        <v>45206</v>
      </c>
      <c r="B3403" s="9" t="s">
        <v>16228</v>
      </c>
      <c r="C3403" s="9" t="s">
        <v>6257</v>
      </c>
      <c r="D3403" s="11" t="s">
        <v>22</v>
      </c>
      <c r="E3403" s="9" t="s">
        <v>16229</v>
      </c>
      <c r="F3403" s="9" t="s">
        <v>15864</v>
      </c>
      <c r="G3403" s="11" t="s">
        <v>62</v>
      </c>
      <c r="H3403" s="11" t="s">
        <v>22</v>
      </c>
      <c r="I3403" s="11" t="s">
        <v>384</v>
      </c>
      <c r="J3403" s="11" t="s">
        <v>27</v>
      </c>
      <c r="K3403" s="11" t="s">
        <v>28</v>
      </c>
      <c r="L3403" s="11" t="s">
        <v>43</v>
      </c>
      <c r="M3403" s="9" t="s">
        <v>799</v>
      </c>
      <c r="N3403" s="9" t="s">
        <v>31</v>
      </c>
      <c r="O3403" s="11" t="s">
        <v>32</v>
      </c>
      <c r="P3403" s="11" t="s">
        <v>22</v>
      </c>
      <c r="Q3403" s="11" t="s">
        <v>16230</v>
      </c>
      <c r="R3403" s="11" t="s">
        <v>46</v>
      </c>
      <c r="S3403" s="9" t="s">
        <v>16231</v>
      </c>
      <c r="T3403" s="9" t="s">
        <v>16232</v>
      </c>
    </row>
    <row r="3404" customHeight="1" spans="1:20">
      <c r="A3404" s="10">
        <v>45206</v>
      </c>
      <c r="B3404" s="9" t="s">
        <v>16233</v>
      </c>
      <c r="C3404" s="9" t="s">
        <v>16234</v>
      </c>
      <c r="D3404" s="11" t="s">
        <v>22</v>
      </c>
      <c r="E3404" s="9" t="s">
        <v>16235</v>
      </c>
      <c r="F3404" s="9" t="s">
        <v>8100</v>
      </c>
      <c r="G3404" s="11" t="s">
        <v>130</v>
      </c>
      <c r="H3404" s="11" t="s">
        <v>22</v>
      </c>
      <c r="I3404" s="11" t="s">
        <v>26</v>
      </c>
      <c r="J3404" s="11" t="s">
        <v>27</v>
      </c>
      <c r="K3404" s="11" t="s">
        <v>28</v>
      </c>
      <c r="L3404" s="11" t="s">
        <v>29</v>
      </c>
      <c r="M3404" s="9" t="s">
        <v>30</v>
      </c>
      <c r="N3404" s="9" t="s">
        <v>31</v>
      </c>
      <c r="O3404" s="11" t="s">
        <v>32</v>
      </c>
      <c r="P3404" s="11" t="s">
        <v>22</v>
      </c>
      <c r="Q3404" s="11" t="s">
        <v>16236</v>
      </c>
      <c r="R3404" s="11" t="s">
        <v>34</v>
      </c>
      <c r="S3404" s="9" t="s">
        <v>16237</v>
      </c>
      <c r="T3404" s="9" t="s">
        <v>16238</v>
      </c>
    </row>
    <row r="3405" customHeight="1" spans="1:20">
      <c r="A3405" s="10">
        <v>45206</v>
      </c>
      <c r="B3405" s="9" t="s">
        <v>16239</v>
      </c>
      <c r="C3405" s="9" t="s">
        <v>6728</v>
      </c>
      <c r="D3405" s="11" t="s">
        <v>22</v>
      </c>
      <c r="E3405" s="9" t="s">
        <v>16240</v>
      </c>
      <c r="F3405" s="9" t="s">
        <v>16241</v>
      </c>
      <c r="G3405" s="11" t="s">
        <v>130</v>
      </c>
      <c r="H3405" s="11" t="s">
        <v>22</v>
      </c>
      <c r="I3405" s="11" t="s">
        <v>42</v>
      </c>
      <c r="J3405" s="11" t="s">
        <v>27</v>
      </c>
      <c r="K3405" s="11" t="s">
        <v>28</v>
      </c>
      <c r="L3405" s="11" t="s">
        <v>43</v>
      </c>
      <c r="M3405" s="9" t="s">
        <v>44</v>
      </c>
      <c r="N3405" s="9" t="s">
        <v>208</v>
      </c>
      <c r="O3405" s="11" t="s">
        <v>32</v>
      </c>
      <c r="P3405" s="11" t="s">
        <v>22</v>
      </c>
      <c r="Q3405" s="11" t="s">
        <v>16242</v>
      </c>
      <c r="R3405" s="11" t="s">
        <v>46</v>
      </c>
      <c r="S3405" s="9" t="s">
        <v>16243</v>
      </c>
      <c r="T3405" s="9" t="s">
        <v>22</v>
      </c>
    </row>
    <row r="3406" customHeight="1" spans="1:20">
      <c r="A3406" s="10">
        <v>45206</v>
      </c>
      <c r="B3406" s="9" t="s">
        <v>16244</v>
      </c>
      <c r="C3406" s="9" t="s">
        <v>4058</v>
      </c>
      <c r="D3406" s="11" t="s">
        <v>22</v>
      </c>
      <c r="E3406" s="9" t="s">
        <v>16245</v>
      </c>
      <c r="F3406" s="9" t="s">
        <v>16246</v>
      </c>
      <c r="G3406" s="11" t="s">
        <v>41</v>
      </c>
      <c r="H3406" s="11" t="s">
        <v>22</v>
      </c>
      <c r="I3406" s="11" t="s">
        <v>299</v>
      </c>
      <c r="J3406" s="11" t="s">
        <v>27</v>
      </c>
      <c r="K3406" s="11" t="s">
        <v>28</v>
      </c>
      <c r="L3406" s="11" t="s">
        <v>43</v>
      </c>
      <c r="M3406" s="9" t="s">
        <v>44</v>
      </c>
      <c r="N3406" s="9" t="s">
        <v>31</v>
      </c>
      <c r="O3406" s="11" t="s">
        <v>32</v>
      </c>
      <c r="P3406" s="11" t="s">
        <v>22</v>
      </c>
      <c r="Q3406" s="11" t="s">
        <v>16247</v>
      </c>
      <c r="R3406" s="11" t="s">
        <v>46</v>
      </c>
      <c r="S3406" s="9" t="s">
        <v>16248</v>
      </c>
      <c r="T3406" s="9" t="s">
        <v>16249</v>
      </c>
    </row>
    <row r="3407" customHeight="1" spans="1:20">
      <c r="A3407" s="10">
        <v>45206</v>
      </c>
      <c r="B3407" s="9" t="s">
        <v>16250</v>
      </c>
      <c r="C3407" s="9" t="s">
        <v>1299</v>
      </c>
      <c r="D3407" s="11" t="s">
        <v>22</v>
      </c>
      <c r="E3407" s="9" t="s">
        <v>16251</v>
      </c>
      <c r="F3407" s="9" t="s">
        <v>16252</v>
      </c>
      <c r="G3407" s="11" t="s">
        <v>130</v>
      </c>
      <c r="H3407" s="11" t="s">
        <v>22</v>
      </c>
      <c r="I3407" s="11" t="s">
        <v>63</v>
      </c>
      <c r="J3407" s="11" t="s">
        <v>27</v>
      </c>
      <c r="K3407" s="11" t="s">
        <v>28</v>
      </c>
      <c r="L3407" s="11" t="s">
        <v>43</v>
      </c>
      <c r="M3407" s="9" t="s">
        <v>30</v>
      </c>
      <c r="N3407" s="9" t="s">
        <v>208</v>
      </c>
      <c r="O3407" s="11" t="s">
        <v>32</v>
      </c>
      <c r="P3407" s="11" t="s">
        <v>22</v>
      </c>
      <c r="Q3407" s="11" t="s">
        <v>16253</v>
      </c>
      <c r="R3407" s="11" t="s">
        <v>56</v>
      </c>
      <c r="S3407" s="9" t="s">
        <v>16254</v>
      </c>
      <c r="T3407" s="9" t="s">
        <v>22</v>
      </c>
    </row>
    <row r="3408" customHeight="1" spans="1:20">
      <c r="A3408" s="10">
        <v>45206</v>
      </c>
      <c r="B3408" s="9" t="s">
        <v>16255</v>
      </c>
      <c r="C3408" s="9" t="s">
        <v>1299</v>
      </c>
      <c r="D3408" s="11" t="s">
        <v>22</v>
      </c>
      <c r="E3408" s="9" t="s">
        <v>16256</v>
      </c>
      <c r="F3408" s="9" t="s">
        <v>16257</v>
      </c>
      <c r="G3408" s="11" t="s">
        <v>25</v>
      </c>
      <c r="H3408" s="11" t="s">
        <v>22</v>
      </c>
      <c r="I3408" s="11" t="s">
        <v>117</v>
      </c>
      <c r="J3408" s="11" t="s">
        <v>27</v>
      </c>
      <c r="K3408" s="11" t="s">
        <v>28</v>
      </c>
      <c r="L3408" s="11" t="s">
        <v>43</v>
      </c>
      <c r="M3408" s="9" t="s">
        <v>44</v>
      </c>
      <c r="N3408" s="9" t="s">
        <v>208</v>
      </c>
      <c r="O3408" s="11" t="s">
        <v>32</v>
      </c>
      <c r="P3408" s="11" t="s">
        <v>22</v>
      </c>
      <c r="Q3408" s="11" t="s">
        <v>16258</v>
      </c>
      <c r="R3408" s="11" t="s">
        <v>56</v>
      </c>
      <c r="S3408" s="9" t="s">
        <v>16259</v>
      </c>
      <c r="T3408" s="9" t="s">
        <v>22</v>
      </c>
    </row>
    <row r="3409" customHeight="1" spans="1:20">
      <c r="A3409" s="10">
        <v>45206</v>
      </c>
      <c r="B3409" s="9" t="s">
        <v>16260</v>
      </c>
      <c r="C3409" s="9" t="s">
        <v>14075</v>
      </c>
      <c r="D3409" s="11" t="s">
        <v>22</v>
      </c>
      <c r="E3409" s="9" t="s">
        <v>16261</v>
      </c>
      <c r="F3409" s="9" t="s">
        <v>16262</v>
      </c>
      <c r="G3409" s="11" t="s">
        <v>82</v>
      </c>
      <c r="H3409" s="11" t="s">
        <v>110</v>
      </c>
      <c r="I3409" s="11" t="s">
        <v>293</v>
      </c>
      <c r="J3409" s="11" t="s">
        <v>27</v>
      </c>
      <c r="K3409" s="11" t="s">
        <v>28</v>
      </c>
      <c r="L3409" s="11" t="s">
        <v>43</v>
      </c>
      <c r="M3409" s="9" t="s">
        <v>30</v>
      </c>
      <c r="N3409" s="9" t="s">
        <v>31</v>
      </c>
      <c r="O3409" s="11" t="s">
        <v>32</v>
      </c>
      <c r="P3409" s="11" t="s">
        <v>22</v>
      </c>
      <c r="Q3409" s="11" t="s">
        <v>16263</v>
      </c>
      <c r="R3409" s="11" t="s">
        <v>46</v>
      </c>
      <c r="S3409" s="9" t="s">
        <v>16264</v>
      </c>
      <c r="T3409" s="9" t="s">
        <v>22</v>
      </c>
    </row>
    <row r="3410" customHeight="1" spans="1:20">
      <c r="A3410" s="10">
        <v>45206</v>
      </c>
      <c r="B3410" s="9" t="s">
        <v>16265</v>
      </c>
      <c r="C3410" s="9" t="s">
        <v>1299</v>
      </c>
      <c r="D3410" s="11" t="s">
        <v>22</v>
      </c>
      <c r="E3410" s="9" t="s">
        <v>16266</v>
      </c>
      <c r="F3410" s="9" t="s">
        <v>16267</v>
      </c>
      <c r="G3410" s="11" t="s">
        <v>25</v>
      </c>
      <c r="H3410" s="11" t="s">
        <v>22</v>
      </c>
      <c r="I3410" s="11" t="s">
        <v>149</v>
      </c>
      <c r="J3410" s="11" t="s">
        <v>27</v>
      </c>
      <c r="K3410" s="11" t="s">
        <v>28</v>
      </c>
      <c r="L3410" s="11" t="s">
        <v>43</v>
      </c>
      <c r="M3410" s="9" t="s">
        <v>30</v>
      </c>
      <c r="N3410" s="9" t="s">
        <v>208</v>
      </c>
      <c r="O3410" s="11" t="s">
        <v>32</v>
      </c>
      <c r="P3410" s="11" t="s">
        <v>22</v>
      </c>
      <c r="Q3410" s="11" t="s">
        <v>16268</v>
      </c>
      <c r="R3410" s="11" t="s">
        <v>56</v>
      </c>
      <c r="S3410" s="9" t="s">
        <v>16269</v>
      </c>
      <c r="T3410" s="9" t="s">
        <v>22</v>
      </c>
    </row>
    <row r="3411" customHeight="1" spans="1:20">
      <c r="A3411" s="10">
        <v>45206</v>
      </c>
      <c r="B3411" s="9" t="s">
        <v>16270</v>
      </c>
      <c r="C3411" s="9" t="s">
        <v>1299</v>
      </c>
      <c r="D3411" s="11" t="s">
        <v>22</v>
      </c>
      <c r="E3411" s="9" t="s">
        <v>16271</v>
      </c>
      <c r="F3411" s="9" t="s">
        <v>16272</v>
      </c>
      <c r="G3411" s="11" t="s">
        <v>130</v>
      </c>
      <c r="H3411" s="11" t="s">
        <v>22</v>
      </c>
      <c r="I3411" s="11" t="s">
        <v>214</v>
      </c>
      <c r="J3411" s="11" t="s">
        <v>27</v>
      </c>
      <c r="K3411" s="11" t="s">
        <v>28</v>
      </c>
      <c r="L3411" s="11" t="s">
        <v>43</v>
      </c>
      <c r="M3411" s="9" t="s">
        <v>30</v>
      </c>
      <c r="N3411" s="9" t="s">
        <v>208</v>
      </c>
      <c r="O3411" s="11" t="s">
        <v>32</v>
      </c>
      <c r="P3411" s="11" t="s">
        <v>22</v>
      </c>
      <c r="Q3411" s="11" t="s">
        <v>16273</v>
      </c>
      <c r="R3411" s="11" t="s">
        <v>56</v>
      </c>
      <c r="S3411" s="9" t="s">
        <v>16274</v>
      </c>
      <c r="T3411" s="9" t="s">
        <v>22</v>
      </c>
    </row>
    <row r="3412" customHeight="1" spans="1:20">
      <c r="A3412" s="10">
        <v>45206</v>
      </c>
      <c r="B3412" s="9" t="s">
        <v>16275</v>
      </c>
      <c r="C3412" s="9" t="s">
        <v>1167</v>
      </c>
      <c r="D3412" s="11" t="s">
        <v>22</v>
      </c>
      <c r="E3412" s="9" t="s">
        <v>16256</v>
      </c>
      <c r="F3412" s="9" t="s">
        <v>16257</v>
      </c>
      <c r="G3412" s="11" t="s">
        <v>25</v>
      </c>
      <c r="H3412" s="11" t="s">
        <v>22</v>
      </c>
      <c r="I3412" s="11" t="s">
        <v>104</v>
      </c>
      <c r="J3412" s="11" t="s">
        <v>27</v>
      </c>
      <c r="K3412" s="11" t="s">
        <v>28</v>
      </c>
      <c r="L3412" s="11" t="s">
        <v>43</v>
      </c>
      <c r="M3412" s="9" t="s">
        <v>44</v>
      </c>
      <c r="N3412" s="9" t="s">
        <v>31</v>
      </c>
      <c r="O3412" s="11" t="s">
        <v>32</v>
      </c>
      <c r="P3412" s="11" t="s">
        <v>22</v>
      </c>
      <c r="Q3412" s="11" t="s">
        <v>16276</v>
      </c>
      <c r="R3412" s="11" t="s">
        <v>46</v>
      </c>
      <c r="S3412" s="9" t="s">
        <v>16277</v>
      </c>
      <c r="T3412" s="9" t="s">
        <v>22</v>
      </c>
    </row>
    <row r="3413" customHeight="1" spans="1:20">
      <c r="A3413" s="10">
        <v>45206</v>
      </c>
      <c r="B3413" s="9" t="s">
        <v>16278</v>
      </c>
      <c r="C3413" s="9" t="s">
        <v>1299</v>
      </c>
      <c r="D3413" s="11" t="s">
        <v>22</v>
      </c>
      <c r="E3413" s="9" t="s">
        <v>16279</v>
      </c>
      <c r="F3413" s="9" t="s">
        <v>8396</v>
      </c>
      <c r="G3413" s="11" t="s">
        <v>25</v>
      </c>
      <c r="H3413" s="11" t="s">
        <v>22</v>
      </c>
      <c r="I3413" s="11" t="s">
        <v>469</v>
      </c>
      <c r="J3413" s="11" t="s">
        <v>27</v>
      </c>
      <c r="K3413" s="11" t="s">
        <v>28</v>
      </c>
      <c r="L3413" s="11" t="s">
        <v>43</v>
      </c>
      <c r="M3413" s="9" t="s">
        <v>44</v>
      </c>
      <c r="N3413" s="9" t="s">
        <v>208</v>
      </c>
      <c r="O3413" s="11" t="s">
        <v>32</v>
      </c>
      <c r="P3413" s="11" t="s">
        <v>22</v>
      </c>
      <c r="Q3413" s="11" t="s">
        <v>16280</v>
      </c>
      <c r="R3413" s="11" t="s">
        <v>56</v>
      </c>
      <c r="S3413" s="9" t="s">
        <v>16281</v>
      </c>
      <c r="T3413" s="9" t="s">
        <v>22</v>
      </c>
    </row>
    <row r="3414" customHeight="1" spans="1:20">
      <c r="A3414" s="10">
        <v>45206</v>
      </c>
      <c r="B3414" s="9" t="s">
        <v>16282</v>
      </c>
      <c r="C3414" s="9" t="s">
        <v>1299</v>
      </c>
      <c r="D3414" s="11" t="s">
        <v>22</v>
      </c>
      <c r="E3414" s="9" t="s">
        <v>16283</v>
      </c>
      <c r="F3414" s="9" t="s">
        <v>16284</v>
      </c>
      <c r="G3414" s="11" t="s">
        <v>130</v>
      </c>
      <c r="H3414" s="11" t="s">
        <v>22</v>
      </c>
      <c r="I3414" s="11" t="s">
        <v>880</v>
      </c>
      <c r="J3414" s="11" t="s">
        <v>27</v>
      </c>
      <c r="K3414" s="11" t="s">
        <v>28</v>
      </c>
      <c r="L3414" s="11" t="s">
        <v>43</v>
      </c>
      <c r="M3414" s="9" t="s">
        <v>44</v>
      </c>
      <c r="N3414" s="9" t="s">
        <v>208</v>
      </c>
      <c r="O3414" s="11" t="s">
        <v>32</v>
      </c>
      <c r="P3414" s="11" t="s">
        <v>22</v>
      </c>
      <c r="Q3414" s="11" t="s">
        <v>16285</v>
      </c>
      <c r="R3414" s="11" t="s">
        <v>56</v>
      </c>
      <c r="S3414" s="9" t="s">
        <v>16286</v>
      </c>
      <c r="T3414" s="9" t="s">
        <v>22</v>
      </c>
    </row>
    <row r="3415" customHeight="1" spans="1:20">
      <c r="A3415" s="10">
        <v>45206</v>
      </c>
      <c r="B3415" s="9" t="s">
        <v>16287</v>
      </c>
      <c r="C3415" s="9" t="s">
        <v>14312</v>
      </c>
      <c r="D3415" s="11" t="s">
        <v>22</v>
      </c>
      <c r="E3415" s="9" t="s">
        <v>16288</v>
      </c>
      <c r="F3415" s="9" t="s">
        <v>16289</v>
      </c>
      <c r="G3415" s="11" t="s">
        <v>25</v>
      </c>
      <c r="H3415" s="11" t="s">
        <v>22</v>
      </c>
      <c r="I3415" s="11" t="s">
        <v>931</v>
      </c>
      <c r="J3415" s="11" t="s">
        <v>27</v>
      </c>
      <c r="K3415" s="11" t="s">
        <v>28</v>
      </c>
      <c r="L3415" s="11" t="s">
        <v>43</v>
      </c>
      <c r="M3415" s="9" t="s">
        <v>30</v>
      </c>
      <c r="N3415" s="9" t="s">
        <v>208</v>
      </c>
      <c r="O3415" s="11" t="s">
        <v>32</v>
      </c>
      <c r="P3415" s="11" t="s">
        <v>22</v>
      </c>
      <c r="Q3415" s="11" t="s">
        <v>16290</v>
      </c>
      <c r="R3415" s="11" t="s">
        <v>46</v>
      </c>
      <c r="S3415" s="9" t="s">
        <v>16291</v>
      </c>
      <c r="T3415" s="9" t="s">
        <v>22</v>
      </c>
    </row>
    <row r="3416" customHeight="1" spans="1:20">
      <c r="A3416" s="10">
        <v>45206</v>
      </c>
      <c r="B3416" s="9" t="s">
        <v>16292</v>
      </c>
      <c r="C3416" s="9" t="s">
        <v>10840</v>
      </c>
      <c r="D3416" s="11" t="s">
        <v>22</v>
      </c>
      <c r="E3416" s="9" t="s">
        <v>16293</v>
      </c>
      <c r="F3416" s="9" t="s">
        <v>16294</v>
      </c>
      <c r="G3416" s="11" t="s">
        <v>82</v>
      </c>
      <c r="H3416" s="11" t="s">
        <v>22</v>
      </c>
      <c r="I3416" s="11" t="s">
        <v>931</v>
      </c>
      <c r="J3416" s="11" t="s">
        <v>27</v>
      </c>
      <c r="K3416" s="11" t="s">
        <v>28</v>
      </c>
      <c r="L3416" s="11" t="s">
        <v>43</v>
      </c>
      <c r="M3416" s="9" t="s">
        <v>30</v>
      </c>
      <c r="N3416" s="9" t="s">
        <v>208</v>
      </c>
      <c r="O3416" s="11" t="s">
        <v>32</v>
      </c>
      <c r="P3416" s="11" t="s">
        <v>22</v>
      </c>
      <c r="Q3416" s="11" t="s">
        <v>16295</v>
      </c>
      <c r="R3416" s="11" t="s">
        <v>46</v>
      </c>
      <c r="S3416" s="9" t="s">
        <v>16296</v>
      </c>
      <c r="T3416" s="9" t="s">
        <v>22</v>
      </c>
    </row>
    <row r="3417" customHeight="1" spans="1:20">
      <c r="A3417" s="10">
        <v>45206</v>
      </c>
      <c r="B3417" s="9" t="s">
        <v>16297</v>
      </c>
      <c r="C3417" s="9" t="s">
        <v>1299</v>
      </c>
      <c r="D3417" s="11" t="s">
        <v>22</v>
      </c>
      <c r="E3417" s="9" t="s">
        <v>16298</v>
      </c>
      <c r="F3417" s="9" t="s">
        <v>16299</v>
      </c>
      <c r="G3417" s="11" t="s">
        <v>41</v>
      </c>
      <c r="H3417" s="11" t="s">
        <v>110</v>
      </c>
      <c r="I3417" s="11" t="s">
        <v>259</v>
      </c>
      <c r="J3417" s="11" t="s">
        <v>27</v>
      </c>
      <c r="K3417" s="11" t="s">
        <v>28</v>
      </c>
      <c r="L3417" s="11" t="s">
        <v>43</v>
      </c>
      <c r="M3417" s="9" t="s">
        <v>30</v>
      </c>
      <c r="N3417" s="9" t="s">
        <v>208</v>
      </c>
      <c r="O3417" s="11" t="s">
        <v>32</v>
      </c>
      <c r="P3417" s="11" t="s">
        <v>22</v>
      </c>
      <c r="Q3417" s="11" t="s">
        <v>16300</v>
      </c>
      <c r="R3417" s="11" t="s">
        <v>46</v>
      </c>
      <c r="S3417" s="9" t="s">
        <v>16301</v>
      </c>
      <c r="T3417" s="9" t="s">
        <v>22</v>
      </c>
    </row>
    <row r="3418" customHeight="1" spans="1:20">
      <c r="A3418" s="10">
        <v>45206</v>
      </c>
      <c r="B3418" s="9" t="s">
        <v>16302</v>
      </c>
      <c r="C3418" s="9" t="s">
        <v>1299</v>
      </c>
      <c r="D3418" s="11" t="s">
        <v>22</v>
      </c>
      <c r="E3418" s="9" t="s">
        <v>16303</v>
      </c>
      <c r="F3418" s="9" t="s">
        <v>16304</v>
      </c>
      <c r="G3418" s="11" t="s">
        <v>62</v>
      </c>
      <c r="H3418" s="11" t="s">
        <v>110</v>
      </c>
      <c r="I3418" s="11" t="s">
        <v>241</v>
      </c>
      <c r="J3418" s="11" t="s">
        <v>27</v>
      </c>
      <c r="K3418" s="11" t="s">
        <v>28</v>
      </c>
      <c r="L3418" s="11" t="s">
        <v>43</v>
      </c>
      <c r="M3418" s="9" t="s">
        <v>30</v>
      </c>
      <c r="N3418" s="9" t="s">
        <v>208</v>
      </c>
      <c r="O3418" s="11" t="s">
        <v>32</v>
      </c>
      <c r="P3418" s="11" t="s">
        <v>22</v>
      </c>
      <c r="Q3418" s="11" t="s">
        <v>16305</v>
      </c>
      <c r="R3418" s="11" t="s">
        <v>56</v>
      </c>
      <c r="S3418" s="9" t="s">
        <v>16306</v>
      </c>
      <c r="T3418" s="9" t="s">
        <v>22</v>
      </c>
    </row>
    <row r="3419" customHeight="1" spans="1:20">
      <c r="A3419" s="10">
        <v>45206</v>
      </c>
      <c r="B3419" s="9" t="s">
        <v>16307</v>
      </c>
      <c r="C3419" s="9" t="s">
        <v>1299</v>
      </c>
      <c r="D3419" s="11" t="s">
        <v>22</v>
      </c>
      <c r="E3419" s="9" t="s">
        <v>16308</v>
      </c>
      <c r="F3419" s="9" t="s">
        <v>16309</v>
      </c>
      <c r="G3419" s="11" t="s">
        <v>82</v>
      </c>
      <c r="H3419" s="11" t="s">
        <v>110</v>
      </c>
      <c r="I3419" s="11" t="s">
        <v>469</v>
      </c>
      <c r="J3419" s="11" t="s">
        <v>27</v>
      </c>
      <c r="K3419" s="11" t="s">
        <v>28</v>
      </c>
      <c r="L3419" s="11" t="s">
        <v>43</v>
      </c>
      <c r="M3419" s="9" t="s">
        <v>44</v>
      </c>
      <c r="N3419" s="9" t="s">
        <v>208</v>
      </c>
      <c r="O3419" s="11" t="s">
        <v>32</v>
      </c>
      <c r="P3419" s="11" t="s">
        <v>22</v>
      </c>
      <c r="Q3419" s="11" t="s">
        <v>16310</v>
      </c>
      <c r="R3419" s="11" t="s">
        <v>56</v>
      </c>
      <c r="S3419" s="9" t="s">
        <v>16311</v>
      </c>
      <c r="T3419" s="9" t="s">
        <v>22</v>
      </c>
    </row>
    <row r="3420" customHeight="1" spans="1:20">
      <c r="A3420" s="10">
        <v>45206</v>
      </c>
      <c r="B3420" s="9" t="s">
        <v>16312</v>
      </c>
      <c r="C3420" s="9" t="s">
        <v>1299</v>
      </c>
      <c r="D3420" s="11" t="s">
        <v>22</v>
      </c>
      <c r="E3420" s="9" t="s">
        <v>16313</v>
      </c>
      <c r="F3420" s="9" t="s">
        <v>16314</v>
      </c>
      <c r="G3420" s="11" t="s">
        <v>53</v>
      </c>
      <c r="H3420" s="11" t="s">
        <v>22</v>
      </c>
      <c r="I3420" s="11" t="s">
        <v>576</v>
      </c>
      <c r="J3420" s="11" t="s">
        <v>27</v>
      </c>
      <c r="K3420" s="11" t="s">
        <v>28</v>
      </c>
      <c r="L3420" s="11" t="s">
        <v>43</v>
      </c>
      <c r="M3420" s="9" t="s">
        <v>44</v>
      </c>
      <c r="N3420" s="9" t="s">
        <v>208</v>
      </c>
      <c r="O3420" s="11" t="s">
        <v>32</v>
      </c>
      <c r="P3420" s="11" t="s">
        <v>22</v>
      </c>
      <c r="Q3420" s="11" t="s">
        <v>16315</v>
      </c>
      <c r="R3420" s="11" t="s">
        <v>56</v>
      </c>
      <c r="S3420" s="9" t="s">
        <v>16316</v>
      </c>
      <c r="T3420" s="9" t="s">
        <v>22</v>
      </c>
    </row>
    <row r="3421" customHeight="1" spans="1:20">
      <c r="A3421" s="10">
        <v>45206</v>
      </c>
      <c r="B3421" s="9" t="s">
        <v>16317</v>
      </c>
      <c r="C3421" s="9" t="s">
        <v>1299</v>
      </c>
      <c r="D3421" s="11" t="s">
        <v>22</v>
      </c>
      <c r="E3421" s="9" t="s">
        <v>16318</v>
      </c>
      <c r="F3421" s="9" t="s">
        <v>16319</v>
      </c>
      <c r="G3421" s="11" t="s">
        <v>25</v>
      </c>
      <c r="H3421" s="11" t="s">
        <v>137</v>
      </c>
      <c r="I3421" s="11" t="s">
        <v>912</v>
      </c>
      <c r="J3421" s="11" t="s">
        <v>27</v>
      </c>
      <c r="K3421" s="11" t="s">
        <v>28</v>
      </c>
      <c r="L3421" s="11" t="s">
        <v>43</v>
      </c>
      <c r="M3421" s="9" t="s">
        <v>44</v>
      </c>
      <c r="N3421" s="9" t="s">
        <v>208</v>
      </c>
      <c r="O3421" s="11" t="s">
        <v>32</v>
      </c>
      <c r="P3421" s="11" t="s">
        <v>22</v>
      </c>
      <c r="Q3421" s="11" t="s">
        <v>16320</v>
      </c>
      <c r="R3421" s="11" t="s">
        <v>46</v>
      </c>
      <c r="S3421" s="9" t="s">
        <v>16321</v>
      </c>
      <c r="T3421" s="9" t="s">
        <v>22</v>
      </c>
    </row>
    <row r="3422" customHeight="1" spans="1:20">
      <c r="A3422" s="10">
        <v>45206</v>
      </c>
      <c r="B3422" s="9" t="s">
        <v>16322</v>
      </c>
      <c r="C3422" s="9" t="s">
        <v>1299</v>
      </c>
      <c r="D3422" s="11" t="s">
        <v>22</v>
      </c>
      <c r="E3422" s="9" t="s">
        <v>16323</v>
      </c>
      <c r="F3422" s="9" t="s">
        <v>16324</v>
      </c>
      <c r="G3422" s="11" t="s">
        <v>69</v>
      </c>
      <c r="H3422" s="11" t="s">
        <v>22</v>
      </c>
      <c r="I3422" s="11" t="s">
        <v>412</v>
      </c>
      <c r="J3422" s="11" t="s">
        <v>27</v>
      </c>
      <c r="K3422" s="11" t="s">
        <v>28</v>
      </c>
      <c r="L3422" s="11" t="s">
        <v>43</v>
      </c>
      <c r="M3422" s="9" t="s">
        <v>44</v>
      </c>
      <c r="N3422" s="9" t="s">
        <v>208</v>
      </c>
      <c r="O3422" s="11" t="s">
        <v>32</v>
      </c>
      <c r="P3422" s="11" t="s">
        <v>22</v>
      </c>
      <c r="Q3422" s="11" t="s">
        <v>16325</v>
      </c>
      <c r="R3422" s="11" t="s">
        <v>56</v>
      </c>
      <c r="S3422" s="9" t="s">
        <v>16326</v>
      </c>
      <c r="T3422" s="9" t="s">
        <v>22</v>
      </c>
    </row>
    <row r="3423" customHeight="1" spans="1:20">
      <c r="A3423" s="10">
        <v>45206</v>
      </c>
      <c r="B3423" s="9" t="s">
        <v>16327</v>
      </c>
      <c r="C3423" s="9" t="s">
        <v>1299</v>
      </c>
      <c r="D3423" s="11" t="s">
        <v>22</v>
      </c>
      <c r="E3423" s="9" t="s">
        <v>16328</v>
      </c>
      <c r="F3423" s="9" t="s">
        <v>16329</v>
      </c>
      <c r="G3423" s="11" t="s">
        <v>41</v>
      </c>
      <c r="H3423" s="11" t="s">
        <v>22</v>
      </c>
      <c r="I3423" s="11" t="s">
        <v>70</v>
      </c>
      <c r="J3423" s="11" t="s">
        <v>27</v>
      </c>
      <c r="K3423" s="11" t="s">
        <v>28</v>
      </c>
      <c r="L3423" s="11" t="s">
        <v>43</v>
      </c>
      <c r="M3423" s="9" t="s">
        <v>44</v>
      </c>
      <c r="N3423" s="9" t="s">
        <v>208</v>
      </c>
      <c r="O3423" s="11" t="s">
        <v>32</v>
      </c>
      <c r="P3423" s="11" t="s">
        <v>22</v>
      </c>
      <c r="Q3423" s="11" t="s">
        <v>16330</v>
      </c>
      <c r="R3423" s="11" t="s">
        <v>56</v>
      </c>
      <c r="S3423" s="9" t="s">
        <v>16331</v>
      </c>
      <c r="T3423" s="9" t="s">
        <v>22</v>
      </c>
    </row>
    <row r="3424" customHeight="1" spans="1:20">
      <c r="A3424" s="10">
        <v>45206</v>
      </c>
      <c r="B3424" s="9" t="s">
        <v>16332</v>
      </c>
      <c r="C3424" s="9" t="s">
        <v>1299</v>
      </c>
      <c r="D3424" s="11" t="s">
        <v>22</v>
      </c>
      <c r="E3424" s="9" t="s">
        <v>16333</v>
      </c>
      <c r="F3424" s="9" t="s">
        <v>16334</v>
      </c>
      <c r="G3424" s="11" t="s">
        <v>53</v>
      </c>
      <c r="H3424" s="11" t="s">
        <v>22</v>
      </c>
      <c r="I3424" s="11" t="s">
        <v>880</v>
      </c>
      <c r="J3424" s="11" t="s">
        <v>27</v>
      </c>
      <c r="K3424" s="11" t="s">
        <v>28</v>
      </c>
      <c r="L3424" s="11" t="s">
        <v>43</v>
      </c>
      <c r="M3424" s="9" t="s">
        <v>30</v>
      </c>
      <c r="N3424" s="9" t="s">
        <v>208</v>
      </c>
      <c r="O3424" s="11" t="s">
        <v>32</v>
      </c>
      <c r="P3424" s="11" t="s">
        <v>22</v>
      </c>
      <c r="Q3424" s="11" t="s">
        <v>16335</v>
      </c>
      <c r="R3424" s="11" t="s">
        <v>56</v>
      </c>
      <c r="S3424" s="9" t="s">
        <v>16336</v>
      </c>
      <c r="T3424" s="9" t="s">
        <v>22</v>
      </c>
    </row>
    <row r="3425" customHeight="1" spans="1:20">
      <c r="A3425" s="10">
        <v>45206</v>
      </c>
      <c r="B3425" s="9" t="s">
        <v>16337</v>
      </c>
      <c r="C3425" s="9" t="s">
        <v>1299</v>
      </c>
      <c r="D3425" s="11" t="s">
        <v>22</v>
      </c>
      <c r="E3425" s="9" t="s">
        <v>16338</v>
      </c>
      <c r="F3425" s="9" t="s">
        <v>16339</v>
      </c>
      <c r="G3425" s="11" t="s">
        <v>25</v>
      </c>
      <c r="H3425" s="11" t="s">
        <v>22</v>
      </c>
      <c r="I3425" s="11" t="s">
        <v>384</v>
      </c>
      <c r="J3425" s="11" t="s">
        <v>27</v>
      </c>
      <c r="K3425" s="11" t="s">
        <v>28</v>
      </c>
      <c r="L3425" s="11" t="s">
        <v>43</v>
      </c>
      <c r="M3425" s="9" t="s">
        <v>30</v>
      </c>
      <c r="N3425" s="9" t="s">
        <v>208</v>
      </c>
      <c r="O3425" s="11" t="s">
        <v>32</v>
      </c>
      <c r="P3425" s="11" t="s">
        <v>22</v>
      </c>
      <c r="Q3425" s="11" t="s">
        <v>16320</v>
      </c>
      <c r="R3425" s="11" t="s">
        <v>56</v>
      </c>
      <c r="S3425" s="9" t="s">
        <v>16340</v>
      </c>
      <c r="T3425" s="9" t="s">
        <v>22</v>
      </c>
    </row>
    <row r="3426" customHeight="1" spans="1:20">
      <c r="A3426" s="10">
        <v>45206</v>
      </c>
      <c r="B3426" s="9" t="s">
        <v>16341</v>
      </c>
      <c r="C3426" s="9" t="s">
        <v>1299</v>
      </c>
      <c r="D3426" s="11" t="s">
        <v>22</v>
      </c>
      <c r="E3426" s="9" t="s">
        <v>16342</v>
      </c>
      <c r="F3426" s="9" t="s">
        <v>16343</v>
      </c>
      <c r="G3426" s="11" t="s">
        <v>25</v>
      </c>
      <c r="H3426" s="11" t="s">
        <v>22</v>
      </c>
      <c r="I3426" s="11" t="s">
        <v>384</v>
      </c>
      <c r="J3426" s="11" t="s">
        <v>27</v>
      </c>
      <c r="K3426" s="11" t="s">
        <v>28</v>
      </c>
      <c r="L3426" s="11" t="s">
        <v>43</v>
      </c>
      <c r="M3426" s="9" t="s">
        <v>30</v>
      </c>
      <c r="N3426" s="9" t="s">
        <v>208</v>
      </c>
      <c r="O3426" s="11" t="s">
        <v>32</v>
      </c>
      <c r="P3426" s="11" t="s">
        <v>22</v>
      </c>
      <c r="Q3426" s="11" t="s">
        <v>16344</v>
      </c>
      <c r="R3426" s="11" t="s">
        <v>56</v>
      </c>
      <c r="S3426" s="9" t="s">
        <v>16345</v>
      </c>
      <c r="T3426" s="9" t="s">
        <v>22</v>
      </c>
    </row>
    <row r="3427" customHeight="1" spans="1:20">
      <c r="A3427" s="10">
        <v>45206</v>
      </c>
      <c r="B3427" s="9" t="s">
        <v>16346</v>
      </c>
      <c r="C3427" s="9" t="s">
        <v>1299</v>
      </c>
      <c r="D3427" s="11" t="s">
        <v>22</v>
      </c>
      <c r="E3427" s="9" t="s">
        <v>16347</v>
      </c>
      <c r="F3427" s="9" t="s">
        <v>16348</v>
      </c>
      <c r="G3427" s="11" t="s">
        <v>336</v>
      </c>
      <c r="H3427" s="11" t="s">
        <v>22</v>
      </c>
      <c r="I3427" s="11" t="s">
        <v>1072</v>
      </c>
      <c r="J3427" s="11" t="s">
        <v>27</v>
      </c>
      <c r="K3427" s="11" t="s">
        <v>28</v>
      </c>
      <c r="L3427" s="11" t="s">
        <v>43</v>
      </c>
      <c r="M3427" s="9" t="s">
        <v>30</v>
      </c>
      <c r="N3427" s="9" t="s">
        <v>208</v>
      </c>
      <c r="O3427" s="11" t="s">
        <v>32</v>
      </c>
      <c r="P3427" s="11" t="s">
        <v>22</v>
      </c>
      <c r="Q3427" s="11" t="s">
        <v>16349</v>
      </c>
      <c r="R3427" s="11" t="s">
        <v>56</v>
      </c>
      <c r="S3427" s="9" t="s">
        <v>16350</v>
      </c>
      <c r="T3427" s="9" t="s">
        <v>22</v>
      </c>
    </row>
    <row r="3428" customHeight="1" spans="1:20">
      <c r="A3428" s="10">
        <v>45206</v>
      </c>
      <c r="B3428" s="9" t="s">
        <v>16351</v>
      </c>
      <c r="C3428" s="9" t="s">
        <v>1299</v>
      </c>
      <c r="D3428" s="11" t="s">
        <v>22</v>
      </c>
      <c r="E3428" s="9" t="s">
        <v>16352</v>
      </c>
      <c r="F3428" s="9" t="s">
        <v>16353</v>
      </c>
      <c r="G3428" s="11" t="s">
        <v>130</v>
      </c>
      <c r="H3428" s="11" t="s">
        <v>22</v>
      </c>
      <c r="I3428" s="11" t="s">
        <v>931</v>
      </c>
      <c r="J3428" s="11" t="s">
        <v>27</v>
      </c>
      <c r="K3428" s="11" t="s">
        <v>28</v>
      </c>
      <c r="L3428" s="11" t="s">
        <v>43</v>
      </c>
      <c r="M3428" s="9" t="s">
        <v>30</v>
      </c>
      <c r="N3428" s="9" t="s">
        <v>208</v>
      </c>
      <c r="O3428" s="11" t="s">
        <v>32</v>
      </c>
      <c r="P3428" s="11" t="s">
        <v>22</v>
      </c>
      <c r="Q3428" s="11" t="s">
        <v>16354</v>
      </c>
      <c r="R3428" s="11" t="s">
        <v>56</v>
      </c>
      <c r="S3428" s="9" t="s">
        <v>16355</v>
      </c>
      <c r="T3428" s="9" t="s">
        <v>22</v>
      </c>
    </row>
    <row r="3429" customHeight="1" spans="1:20">
      <c r="A3429" s="10">
        <v>45206</v>
      </c>
      <c r="B3429" s="9" t="s">
        <v>16356</v>
      </c>
      <c r="C3429" s="9" t="s">
        <v>783</v>
      </c>
      <c r="D3429" s="11" t="s">
        <v>22</v>
      </c>
      <c r="E3429" s="9" t="s">
        <v>16357</v>
      </c>
      <c r="F3429" s="9" t="s">
        <v>16358</v>
      </c>
      <c r="G3429" s="11" t="s">
        <v>82</v>
      </c>
      <c r="H3429" s="11" t="s">
        <v>22</v>
      </c>
      <c r="I3429" s="11" t="s">
        <v>54</v>
      </c>
      <c r="J3429" s="11" t="s">
        <v>27</v>
      </c>
      <c r="K3429" s="11" t="s">
        <v>28</v>
      </c>
      <c r="L3429" s="11" t="s">
        <v>43</v>
      </c>
      <c r="M3429" s="9" t="s">
        <v>44</v>
      </c>
      <c r="N3429" s="9" t="s">
        <v>743</v>
      </c>
      <c r="O3429" s="11" t="s">
        <v>32</v>
      </c>
      <c r="P3429" s="11" t="s">
        <v>22</v>
      </c>
      <c r="Q3429" s="11" t="s">
        <v>16359</v>
      </c>
      <c r="R3429" s="11" t="s">
        <v>46</v>
      </c>
      <c r="S3429" s="9" t="s">
        <v>16360</v>
      </c>
      <c r="T3429" s="9" t="s">
        <v>16361</v>
      </c>
    </row>
    <row r="3430" customHeight="1" spans="1:20">
      <c r="A3430" s="10">
        <v>45206</v>
      </c>
      <c r="B3430" s="9" t="s">
        <v>16362</v>
      </c>
      <c r="C3430" s="9" t="s">
        <v>783</v>
      </c>
      <c r="D3430" s="11" t="s">
        <v>22</v>
      </c>
      <c r="E3430" s="9" t="s">
        <v>16363</v>
      </c>
      <c r="F3430" s="9" t="s">
        <v>9239</v>
      </c>
      <c r="G3430" s="11" t="s">
        <v>41</v>
      </c>
      <c r="H3430" s="11" t="s">
        <v>110</v>
      </c>
      <c r="I3430" s="11" t="s">
        <v>9666</v>
      </c>
      <c r="J3430" s="11" t="s">
        <v>27</v>
      </c>
      <c r="K3430" s="11" t="s">
        <v>28</v>
      </c>
      <c r="L3430" s="11" t="s">
        <v>43</v>
      </c>
      <c r="M3430" s="9" t="s">
        <v>30</v>
      </c>
      <c r="N3430" s="9" t="s">
        <v>743</v>
      </c>
      <c r="O3430" s="11" t="s">
        <v>32</v>
      </c>
      <c r="P3430" s="11" t="s">
        <v>22</v>
      </c>
      <c r="Q3430" s="11" t="s">
        <v>16364</v>
      </c>
      <c r="R3430" s="11" t="s">
        <v>46</v>
      </c>
      <c r="S3430" s="9" t="s">
        <v>16365</v>
      </c>
      <c r="T3430" s="9" t="s">
        <v>16366</v>
      </c>
    </row>
    <row r="3431" customHeight="1" spans="1:20">
      <c r="A3431" s="10">
        <v>45206</v>
      </c>
      <c r="B3431" s="9" t="s">
        <v>16367</v>
      </c>
      <c r="C3431" s="9" t="s">
        <v>783</v>
      </c>
      <c r="D3431" s="11" t="s">
        <v>22</v>
      </c>
      <c r="E3431" s="9" t="s">
        <v>16368</v>
      </c>
      <c r="F3431" s="9" t="s">
        <v>16369</v>
      </c>
      <c r="G3431" s="11" t="s">
        <v>82</v>
      </c>
      <c r="H3431" s="11" t="s">
        <v>22</v>
      </c>
      <c r="I3431" s="11" t="s">
        <v>168</v>
      </c>
      <c r="J3431" s="11" t="s">
        <v>27</v>
      </c>
      <c r="K3431" s="11" t="s">
        <v>28</v>
      </c>
      <c r="L3431" s="11" t="s">
        <v>43</v>
      </c>
      <c r="M3431" s="9" t="s">
        <v>169</v>
      </c>
      <c r="N3431" s="9" t="s">
        <v>743</v>
      </c>
      <c r="O3431" s="11" t="s">
        <v>32</v>
      </c>
      <c r="P3431" s="11" t="s">
        <v>22</v>
      </c>
      <c r="Q3431" s="11" t="s">
        <v>16370</v>
      </c>
      <c r="R3431" s="11" t="s">
        <v>46</v>
      </c>
      <c r="S3431" s="9" t="s">
        <v>16371</v>
      </c>
      <c r="T3431" s="9" t="s">
        <v>16372</v>
      </c>
    </row>
    <row r="3432" customHeight="1" spans="1:20">
      <c r="A3432" s="10">
        <v>45206</v>
      </c>
      <c r="B3432" s="9" t="s">
        <v>16373</v>
      </c>
      <c r="C3432" s="9" t="s">
        <v>783</v>
      </c>
      <c r="D3432" s="11" t="s">
        <v>22</v>
      </c>
      <c r="E3432" s="9" t="s">
        <v>16374</v>
      </c>
      <c r="F3432" s="9" t="s">
        <v>16375</v>
      </c>
      <c r="G3432" s="11" t="s">
        <v>82</v>
      </c>
      <c r="H3432" s="11" t="s">
        <v>22</v>
      </c>
      <c r="I3432" s="11" t="s">
        <v>293</v>
      </c>
      <c r="J3432" s="11" t="s">
        <v>27</v>
      </c>
      <c r="K3432" s="11" t="s">
        <v>28</v>
      </c>
      <c r="L3432" s="11" t="s">
        <v>43</v>
      </c>
      <c r="M3432" s="9" t="s">
        <v>169</v>
      </c>
      <c r="N3432" s="9" t="s">
        <v>743</v>
      </c>
      <c r="O3432" s="11" t="s">
        <v>32</v>
      </c>
      <c r="P3432" s="11" t="s">
        <v>22</v>
      </c>
      <c r="Q3432" s="11" t="s">
        <v>16376</v>
      </c>
      <c r="R3432" s="11" t="s">
        <v>46</v>
      </c>
      <c r="S3432" s="9" t="s">
        <v>16377</v>
      </c>
      <c r="T3432" s="9" t="s">
        <v>16378</v>
      </c>
    </row>
    <row r="3433" customHeight="1" spans="1:20">
      <c r="A3433" s="10">
        <v>45206</v>
      </c>
      <c r="B3433" s="9" t="s">
        <v>16379</v>
      </c>
      <c r="C3433" s="9" t="s">
        <v>783</v>
      </c>
      <c r="D3433" s="11" t="s">
        <v>22</v>
      </c>
      <c r="E3433" s="9" t="s">
        <v>16380</v>
      </c>
      <c r="F3433" s="9" t="s">
        <v>16381</v>
      </c>
      <c r="G3433" s="11" t="s">
        <v>247</v>
      </c>
      <c r="H3433" s="11" t="s">
        <v>110</v>
      </c>
      <c r="I3433" s="11" t="s">
        <v>576</v>
      </c>
      <c r="J3433" s="11" t="s">
        <v>27</v>
      </c>
      <c r="K3433" s="11" t="s">
        <v>28</v>
      </c>
      <c r="L3433" s="11" t="s">
        <v>43</v>
      </c>
      <c r="M3433" s="9" t="s">
        <v>44</v>
      </c>
      <c r="N3433" s="9" t="s">
        <v>743</v>
      </c>
      <c r="O3433" s="11" t="s">
        <v>32</v>
      </c>
      <c r="P3433" s="11" t="s">
        <v>22</v>
      </c>
      <c r="Q3433" s="11" t="s">
        <v>16382</v>
      </c>
      <c r="R3433" s="11" t="s">
        <v>46</v>
      </c>
      <c r="S3433" s="9" t="s">
        <v>16383</v>
      </c>
      <c r="T3433" s="9" t="s">
        <v>16384</v>
      </c>
    </row>
    <row r="3434" customHeight="1" spans="1:20">
      <c r="A3434" s="10">
        <v>45206</v>
      </c>
      <c r="B3434" s="9" t="s">
        <v>16385</v>
      </c>
      <c r="C3434" s="9" t="s">
        <v>783</v>
      </c>
      <c r="D3434" s="11" t="s">
        <v>22</v>
      </c>
      <c r="E3434" s="9" t="s">
        <v>16386</v>
      </c>
      <c r="F3434" s="9" t="s">
        <v>16387</v>
      </c>
      <c r="G3434" s="11" t="s">
        <v>82</v>
      </c>
      <c r="H3434" s="11" t="s">
        <v>22</v>
      </c>
      <c r="I3434" s="11" t="s">
        <v>168</v>
      </c>
      <c r="J3434" s="11" t="s">
        <v>27</v>
      </c>
      <c r="K3434" s="11" t="s">
        <v>28</v>
      </c>
      <c r="L3434" s="11" t="s">
        <v>43</v>
      </c>
      <c r="M3434" s="9" t="s">
        <v>169</v>
      </c>
      <c r="N3434" s="9" t="s">
        <v>743</v>
      </c>
      <c r="O3434" s="11" t="s">
        <v>32</v>
      </c>
      <c r="P3434" s="11" t="s">
        <v>22</v>
      </c>
      <c r="Q3434" s="11" t="s">
        <v>16388</v>
      </c>
      <c r="R3434" s="11" t="s">
        <v>46</v>
      </c>
      <c r="S3434" s="9" t="s">
        <v>16389</v>
      </c>
      <c r="T3434" s="9" t="s">
        <v>16384</v>
      </c>
    </row>
    <row r="3435" customHeight="1" spans="1:20">
      <c r="A3435" s="10">
        <v>45206</v>
      </c>
      <c r="B3435" s="9" t="s">
        <v>16390</v>
      </c>
      <c r="C3435" s="9" t="s">
        <v>783</v>
      </c>
      <c r="D3435" s="11" t="s">
        <v>22</v>
      </c>
      <c r="E3435" s="9" t="s">
        <v>16391</v>
      </c>
      <c r="F3435" s="9" t="s">
        <v>16392</v>
      </c>
      <c r="G3435" s="11" t="s">
        <v>82</v>
      </c>
      <c r="H3435" s="11" t="s">
        <v>22</v>
      </c>
      <c r="I3435" s="11" t="s">
        <v>168</v>
      </c>
      <c r="J3435" s="11" t="s">
        <v>27</v>
      </c>
      <c r="K3435" s="11" t="s">
        <v>28</v>
      </c>
      <c r="L3435" s="11" t="s">
        <v>43</v>
      </c>
      <c r="M3435" s="9" t="s">
        <v>799</v>
      </c>
      <c r="N3435" s="9" t="s">
        <v>743</v>
      </c>
      <c r="O3435" s="11" t="s">
        <v>32</v>
      </c>
      <c r="P3435" s="11" t="s">
        <v>22</v>
      </c>
      <c r="Q3435" s="11" t="s">
        <v>16393</v>
      </c>
      <c r="R3435" s="11" t="s">
        <v>46</v>
      </c>
      <c r="S3435" s="9" t="s">
        <v>16394</v>
      </c>
      <c r="T3435" s="9" t="s">
        <v>16395</v>
      </c>
    </row>
    <row r="3436" customHeight="1" spans="1:20">
      <c r="A3436" s="10">
        <v>45206</v>
      </c>
      <c r="B3436" s="9" t="s">
        <v>16396</v>
      </c>
      <c r="C3436" s="9" t="s">
        <v>783</v>
      </c>
      <c r="D3436" s="11" t="s">
        <v>22</v>
      </c>
      <c r="E3436" s="9" t="s">
        <v>16397</v>
      </c>
      <c r="F3436" s="9" t="s">
        <v>16398</v>
      </c>
      <c r="G3436" s="11" t="s">
        <v>82</v>
      </c>
      <c r="H3436" s="11" t="s">
        <v>96</v>
      </c>
      <c r="I3436" s="11" t="s">
        <v>576</v>
      </c>
      <c r="J3436" s="11" t="s">
        <v>27</v>
      </c>
      <c r="K3436" s="11" t="s">
        <v>28</v>
      </c>
      <c r="L3436" s="11" t="s">
        <v>43</v>
      </c>
      <c r="M3436" s="9" t="s">
        <v>169</v>
      </c>
      <c r="N3436" s="9" t="s">
        <v>743</v>
      </c>
      <c r="O3436" s="11" t="s">
        <v>32</v>
      </c>
      <c r="P3436" s="11" t="s">
        <v>22</v>
      </c>
      <c r="Q3436" s="11" t="s">
        <v>16399</v>
      </c>
      <c r="R3436" s="11" t="s">
        <v>46</v>
      </c>
      <c r="S3436" s="9" t="s">
        <v>16400</v>
      </c>
      <c r="T3436" s="9" t="s">
        <v>16401</v>
      </c>
    </row>
    <row r="3437" customHeight="1" spans="1:20">
      <c r="A3437" s="10">
        <v>45206</v>
      </c>
      <c r="B3437" s="9" t="s">
        <v>16402</v>
      </c>
      <c r="C3437" s="9" t="s">
        <v>783</v>
      </c>
      <c r="D3437" s="11" t="s">
        <v>22</v>
      </c>
      <c r="E3437" s="9" t="s">
        <v>16403</v>
      </c>
      <c r="F3437" s="9" t="s">
        <v>16404</v>
      </c>
      <c r="G3437" s="11" t="s">
        <v>53</v>
      </c>
      <c r="H3437" s="11" t="s">
        <v>22</v>
      </c>
      <c r="I3437" s="11" t="s">
        <v>1842</v>
      </c>
      <c r="J3437" s="11" t="s">
        <v>27</v>
      </c>
      <c r="K3437" s="11" t="s">
        <v>28</v>
      </c>
      <c r="L3437" s="11" t="s">
        <v>43</v>
      </c>
      <c r="M3437" s="9" t="s">
        <v>30</v>
      </c>
      <c r="N3437" s="9" t="s">
        <v>743</v>
      </c>
      <c r="O3437" s="11" t="s">
        <v>32</v>
      </c>
      <c r="P3437" s="11" t="s">
        <v>22</v>
      </c>
      <c r="Q3437" s="11" t="s">
        <v>16405</v>
      </c>
      <c r="R3437" s="11" t="s">
        <v>46</v>
      </c>
      <c r="S3437" s="9" t="s">
        <v>16406</v>
      </c>
      <c r="T3437" s="9" t="s">
        <v>16407</v>
      </c>
    </row>
    <row r="3438" customHeight="1" spans="1:20">
      <c r="A3438" s="10">
        <v>45206</v>
      </c>
      <c r="B3438" s="9" t="s">
        <v>16408</v>
      </c>
      <c r="C3438" s="9" t="s">
        <v>7103</v>
      </c>
      <c r="D3438" s="11" t="s">
        <v>22</v>
      </c>
      <c r="E3438" s="9" t="s">
        <v>16409</v>
      </c>
      <c r="F3438" s="9" t="s">
        <v>16410</v>
      </c>
      <c r="G3438" s="11" t="s">
        <v>130</v>
      </c>
      <c r="H3438" s="11" t="s">
        <v>22</v>
      </c>
      <c r="I3438" s="11" t="s">
        <v>732</v>
      </c>
      <c r="J3438" s="11" t="s">
        <v>27</v>
      </c>
      <c r="K3438" s="11" t="s">
        <v>28</v>
      </c>
      <c r="L3438" s="11" t="s">
        <v>43</v>
      </c>
      <c r="M3438" s="9" t="s">
        <v>44</v>
      </c>
      <c r="N3438" s="9" t="s">
        <v>743</v>
      </c>
      <c r="O3438" s="11" t="s">
        <v>32</v>
      </c>
      <c r="P3438" s="11" t="s">
        <v>22</v>
      </c>
      <c r="Q3438" s="11" t="s">
        <v>16411</v>
      </c>
      <c r="R3438" s="11" t="s">
        <v>46</v>
      </c>
      <c r="S3438" s="9" t="s">
        <v>16412</v>
      </c>
      <c r="T3438" s="9" t="s">
        <v>16413</v>
      </c>
    </row>
    <row r="3439" customHeight="1" spans="1:20">
      <c r="A3439" s="10">
        <v>45206</v>
      </c>
      <c r="B3439" s="9" t="s">
        <v>16414</v>
      </c>
      <c r="C3439" s="9" t="s">
        <v>783</v>
      </c>
      <c r="D3439" s="11" t="s">
        <v>22</v>
      </c>
      <c r="E3439" s="9" t="s">
        <v>16415</v>
      </c>
      <c r="F3439" s="9" t="s">
        <v>16416</v>
      </c>
      <c r="G3439" s="11" t="s">
        <v>82</v>
      </c>
      <c r="H3439" s="11" t="s">
        <v>22</v>
      </c>
      <c r="I3439" s="11" t="s">
        <v>259</v>
      </c>
      <c r="J3439" s="11" t="s">
        <v>27</v>
      </c>
      <c r="K3439" s="11" t="s">
        <v>28</v>
      </c>
      <c r="L3439" s="11" t="s">
        <v>43</v>
      </c>
      <c r="M3439" s="9" t="s">
        <v>169</v>
      </c>
      <c r="N3439" s="9" t="s">
        <v>743</v>
      </c>
      <c r="O3439" s="11" t="s">
        <v>32</v>
      </c>
      <c r="P3439" s="11" t="s">
        <v>22</v>
      </c>
      <c r="Q3439" s="11" t="s">
        <v>16417</v>
      </c>
      <c r="R3439" s="11" t="s">
        <v>46</v>
      </c>
      <c r="S3439" s="9" t="s">
        <v>16418</v>
      </c>
      <c r="T3439" s="9" t="s">
        <v>16419</v>
      </c>
    </row>
    <row r="3440" customHeight="1" spans="1:20">
      <c r="A3440" s="10">
        <v>45206</v>
      </c>
      <c r="B3440" s="9" t="s">
        <v>16420</v>
      </c>
      <c r="C3440" s="9" t="s">
        <v>9339</v>
      </c>
      <c r="D3440" s="11" t="s">
        <v>22</v>
      </c>
      <c r="E3440" s="9" t="s">
        <v>16421</v>
      </c>
      <c r="F3440" s="9" t="s">
        <v>16422</v>
      </c>
      <c r="G3440" s="11" t="s">
        <v>336</v>
      </c>
      <c r="H3440" s="11" t="s">
        <v>161</v>
      </c>
      <c r="I3440" s="11" t="s">
        <v>299</v>
      </c>
      <c r="J3440" s="11" t="s">
        <v>27</v>
      </c>
      <c r="K3440" s="11" t="s">
        <v>28</v>
      </c>
      <c r="L3440" s="11" t="s">
        <v>43</v>
      </c>
      <c r="M3440" s="9" t="s">
        <v>44</v>
      </c>
      <c r="N3440" s="9" t="s">
        <v>743</v>
      </c>
      <c r="O3440" s="11" t="s">
        <v>32</v>
      </c>
      <c r="P3440" s="11" t="s">
        <v>22</v>
      </c>
      <c r="Q3440" s="11" t="s">
        <v>16423</v>
      </c>
      <c r="R3440" s="11" t="s">
        <v>46</v>
      </c>
      <c r="S3440" s="9" t="s">
        <v>16424</v>
      </c>
      <c r="T3440" s="9" t="s">
        <v>16425</v>
      </c>
    </row>
    <row r="3441" customHeight="1" spans="1:20">
      <c r="A3441" s="10">
        <v>45206</v>
      </c>
      <c r="B3441" s="9" t="s">
        <v>16426</v>
      </c>
      <c r="C3441" s="9" t="s">
        <v>783</v>
      </c>
      <c r="D3441" s="11" t="s">
        <v>22</v>
      </c>
      <c r="E3441" s="9" t="s">
        <v>16427</v>
      </c>
      <c r="F3441" s="9" t="s">
        <v>16428</v>
      </c>
      <c r="G3441" s="11" t="s">
        <v>82</v>
      </c>
      <c r="H3441" s="11" t="s">
        <v>22</v>
      </c>
      <c r="I3441" s="11" t="s">
        <v>732</v>
      </c>
      <c r="J3441" s="11" t="s">
        <v>27</v>
      </c>
      <c r="K3441" s="11" t="s">
        <v>28</v>
      </c>
      <c r="L3441" s="11" t="s">
        <v>43</v>
      </c>
      <c r="M3441" s="9" t="s">
        <v>44</v>
      </c>
      <c r="N3441" s="9" t="s">
        <v>743</v>
      </c>
      <c r="O3441" s="11" t="s">
        <v>32</v>
      </c>
      <c r="P3441" s="11" t="s">
        <v>22</v>
      </c>
      <c r="Q3441" s="11" t="s">
        <v>16429</v>
      </c>
      <c r="R3441" s="11" t="s">
        <v>46</v>
      </c>
      <c r="S3441" s="9" t="s">
        <v>16430</v>
      </c>
      <c r="T3441" s="9" t="s">
        <v>16431</v>
      </c>
    </row>
    <row r="3442" customHeight="1" spans="1:20">
      <c r="A3442" s="10">
        <v>45206</v>
      </c>
      <c r="B3442" s="9" t="s">
        <v>16432</v>
      </c>
      <c r="C3442" s="9" t="s">
        <v>7078</v>
      </c>
      <c r="D3442" s="11" t="s">
        <v>22</v>
      </c>
      <c r="E3442" s="9" t="s">
        <v>16433</v>
      </c>
      <c r="F3442" s="9" t="s">
        <v>16434</v>
      </c>
      <c r="G3442" s="11" t="s">
        <v>53</v>
      </c>
      <c r="H3442" s="11" t="s">
        <v>22</v>
      </c>
      <c r="I3442" s="11" t="s">
        <v>1181</v>
      </c>
      <c r="J3442" s="11" t="s">
        <v>27</v>
      </c>
      <c r="K3442" s="11" t="s">
        <v>28</v>
      </c>
      <c r="L3442" s="11" t="s">
        <v>43</v>
      </c>
      <c r="M3442" s="9" t="s">
        <v>44</v>
      </c>
      <c r="N3442" s="9" t="s">
        <v>743</v>
      </c>
      <c r="O3442" s="11" t="s">
        <v>32</v>
      </c>
      <c r="P3442" s="11" t="s">
        <v>22</v>
      </c>
      <c r="Q3442" s="11" t="s">
        <v>16435</v>
      </c>
      <c r="R3442" s="11" t="s">
        <v>46</v>
      </c>
      <c r="S3442" s="9" t="s">
        <v>16436</v>
      </c>
      <c r="T3442" s="9" t="s">
        <v>16437</v>
      </c>
    </row>
    <row r="3443" customHeight="1" spans="1:20">
      <c r="A3443" s="10">
        <v>45206</v>
      </c>
      <c r="B3443" s="9" t="s">
        <v>16438</v>
      </c>
      <c r="C3443" s="9" t="s">
        <v>783</v>
      </c>
      <c r="D3443" s="11" t="s">
        <v>22</v>
      </c>
      <c r="E3443" s="9" t="s">
        <v>16439</v>
      </c>
      <c r="F3443" s="9" t="s">
        <v>16440</v>
      </c>
      <c r="G3443" s="11" t="s">
        <v>53</v>
      </c>
      <c r="H3443" s="11" t="s">
        <v>110</v>
      </c>
      <c r="I3443" s="11" t="s">
        <v>315</v>
      </c>
      <c r="J3443" s="11" t="s">
        <v>27</v>
      </c>
      <c r="K3443" s="11" t="s">
        <v>28</v>
      </c>
      <c r="L3443" s="11" t="s">
        <v>43</v>
      </c>
      <c r="M3443" s="9" t="s">
        <v>30</v>
      </c>
      <c r="N3443" s="9" t="s">
        <v>743</v>
      </c>
      <c r="O3443" s="11" t="s">
        <v>32</v>
      </c>
      <c r="P3443" s="11" t="s">
        <v>22</v>
      </c>
      <c r="Q3443" s="11" t="s">
        <v>16441</v>
      </c>
      <c r="R3443" s="11" t="s">
        <v>46</v>
      </c>
      <c r="S3443" s="9" t="s">
        <v>16442</v>
      </c>
      <c r="T3443" s="9" t="s">
        <v>16443</v>
      </c>
    </row>
    <row r="3444" customHeight="1" spans="1:20">
      <c r="A3444" s="10">
        <v>45206</v>
      </c>
      <c r="B3444" s="9" t="s">
        <v>16444</v>
      </c>
      <c r="C3444" s="9" t="s">
        <v>783</v>
      </c>
      <c r="D3444" s="11" t="s">
        <v>22</v>
      </c>
      <c r="E3444" s="9" t="s">
        <v>16445</v>
      </c>
      <c r="F3444" s="9" t="s">
        <v>16446</v>
      </c>
      <c r="G3444" s="11" t="s">
        <v>82</v>
      </c>
      <c r="H3444" s="11" t="s">
        <v>22</v>
      </c>
      <c r="I3444" s="11" t="s">
        <v>293</v>
      </c>
      <c r="J3444" s="11" t="s">
        <v>27</v>
      </c>
      <c r="K3444" s="11" t="s">
        <v>28</v>
      </c>
      <c r="L3444" s="11" t="s">
        <v>43</v>
      </c>
      <c r="M3444" s="9" t="s">
        <v>169</v>
      </c>
      <c r="N3444" s="9" t="s">
        <v>743</v>
      </c>
      <c r="O3444" s="11" t="s">
        <v>32</v>
      </c>
      <c r="P3444" s="11" t="s">
        <v>22</v>
      </c>
      <c r="Q3444" s="11" t="s">
        <v>16447</v>
      </c>
      <c r="R3444" s="11" t="s">
        <v>46</v>
      </c>
      <c r="S3444" s="9" t="s">
        <v>16448</v>
      </c>
      <c r="T3444" s="9" t="s">
        <v>16449</v>
      </c>
    </row>
    <row r="3445" customHeight="1" spans="1:20">
      <c r="A3445" s="10">
        <v>45206</v>
      </c>
      <c r="B3445" s="9" t="s">
        <v>16450</v>
      </c>
      <c r="C3445" s="9" t="s">
        <v>1299</v>
      </c>
      <c r="D3445" s="11" t="s">
        <v>22</v>
      </c>
      <c r="E3445" s="9" t="s">
        <v>16451</v>
      </c>
      <c r="F3445" s="9" t="s">
        <v>16452</v>
      </c>
      <c r="G3445" s="11" t="s">
        <v>41</v>
      </c>
      <c r="H3445" s="11" t="s">
        <v>110</v>
      </c>
      <c r="I3445" s="11" t="s">
        <v>732</v>
      </c>
      <c r="J3445" s="11" t="s">
        <v>27</v>
      </c>
      <c r="K3445" s="11" t="s">
        <v>28</v>
      </c>
      <c r="L3445" s="11" t="s">
        <v>43</v>
      </c>
      <c r="M3445" s="9" t="s">
        <v>30</v>
      </c>
      <c r="N3445" s="9" t="s">
        <v>208</v>
      </c>
      <c r="O3445" s="11" t="s">
        <v>32</v>
      </c>
      <c r="P3445" s="11" t="s">
        <v>22</v>
      </c>
      <c r="Q3445" s="11" t="s">
        <v>16453</v>
      </c>
      <c r="R3445" s="11" t="s">
        <v>56</v>
      </c>
      <c r="S3445" s="9" t="s">
        <v>16454</v>
      </c>
      <c r="T3445" s="9" t="s">
        <v>22</v>
      </c>
    </row>
    <row r="3446" customHeight="1" spans="1:20">
      <c r="A3446" s="10">
        <v>45206</v>
      </c>
      <c r="B3446" s="9" t="s">
        <v>16455</v>
      </c>
      <c r="C3446" s="9" t="s">
        <v>1299</v>
      </c>
      <c r="D3446" s="11" t="s">
        <v>22</v>
      </c>
      <c r="E3446" s="9" t="s">
        <v>16456</v>
      </c>
      <c r="F3446" s="9" t="s">
        <v>16457</v>
      </c>
      <c r="G3446" s="11" t="s">
        <v>41</v>
      </c>
      <c r="H3446" s="11" t="s">
        <v>96</v>
      </c>
      <c r="I3446" s="11" t="s">
        <v>701</v>
      </c>
      <c r="J3446" s="11" t="s">
        <v>27</v>
      </c>
      <c r="K3446" s="11" t="s">
        <v>28</v>
      </c>
      <c r="L3446" s="11" t="s">
        <v>43</v>
      </c>
      <c r="M3446" s="9" t="s">
        <v>30</v>
      </c>
      <c r="N3446" s="9" t="s">
        <v>208</v>
      </c>
      <c r="O3446" s="11" t="s">
        <v>32</v>
      </c>
      <c r="P3446" s="11" t="s">
        <v>22</v>
      </c>
      <c r="Q3446" s="11" t="s">
        <v>16458</v>
      </c>
      <c r="R3446" s="11" t="s">
        <v>56</v>
      </c>
      <c r="S3446" s="9" t="s">
        <v>16459</v>
      </c>
      <c r="T3446" s="9" t="s">
        <v>22</v>
      </c>
    </row>
    <row r="3447" customHeight="1" spans="1:20">
      <c r="A3447" s="10">
        <v>45206</v>
      </c>
      <c r="B3447" s="9" t="s">
        <v>16460</v>
      </c>
      <c r="C3447" s="9" t="s">
        <v>1299</v>
      </c>
      <c r="D3447" s="11" t="s">
        <v>22</v>
      </c>
      <c r="E3447" s="9" t="s">
        <v>16461</v>
      </c>
      <c r="F3447" s="9" t="s">
        <v>16462</v>
      </c>
      <c r="G3447" s="11" t="s">
        <v>62</v>
      </c>
      <c r="H3447" s="11" t="s">
        <v>22</v>
      </c>
      <c r="I3447" s="11" t="s">
        <v>270</v>
      </c>
      <c r="J3447" s="11" t="s">
        <v>27</v>
      </c>
      <c r="K3447" s="11" t="s">
        <v>28</v>
      </c>
      <c r="L3447" s="11" t="s">
        <v>43</v>
      </c>
      <c r="M3447" s="9" t="s">
        <v>44</v>
      </c>
      <c r="N3447" s="9" t="s">
        <v>208</v>
      </c>
      <c r="O3447" s="11" t="s">
        <v>32</v>
      </c>
      <c r="P3447" s="11" t="s">
        <v>22</v>
      </c>
      <c r="Q3447" s="11" t="s">
        <v>16463</v>
      </c>
      <c r="R3447" s="11" t="s">
        <v>56</v>
      </c>
      <c r="S3447" s="9" t="s">
        <v>16464</v>
      </c>
      <c r="T3447" s="9" t="s">
        <v>22</v>
      </c>
    </row>
    <row r="3448" customHeight="1" spans="1:20">
      <c r="A3448" s="10">
        <v>45206</v>
      </c>
      <c r="B3448" s="9" t="s">
        <v>16465</v>
      </c>
      <c r="C3448" s="9" t="s">
        <v>817</v>
      </c>
      <c r="D3448" s="11" t="s">
        <v>22</v>
      </c>
      <c r="E3448" s="9" t="s">
        <v>16466</v>
      </c>
      <c r="F3448" s="9" t="s">
        <v>16467</v>
      </c>
      <c r="G3448" s="11" t="s">
        <v>336</v>
      </c>
      <c r="H3448" s="11" t="s">
        <v>96</v>
      </c>
      <c r="I3448" s="11" t="s">
        <v>299</v>
      </c>
      <c r="J3448" s="11" t="s">
        <v>27</v>
      </c>
      <c r="K3448" s="11" t="s">
        <v>28</v>
      </c>
      <c r="L3448" s="11" t="s">
        <v>43</v>
      </c>
      <c r="M3448" s="9" t="s">
        <v>44</v>
      </c>
      <c r="N3448" s="9" t="s">
        <v>31</v>
      </c>
      <c r="O3448" s="11" t="s">
        <v>32</v>
      </c>
      <c r="P3448" s="11" t="s">
        <v>22</v>
      </c>
      <c r="Q3448" s="11" t="s">
        <v>16468</v>
      </c>
      <c r="R3448" s="11" t="s">
        <v>46</v>
      </c>
      <c r="S3448" s="9" t="s">
        <v>16469</v>
      </c>
      <c r="T3448" s="9" t="s">
        <v>16470</v>
      </c>
    </row>
    <row r="3449" customHeight="1" spans="1:20">
      <c r="A3449" s="10">
        <v>45206</v>
      </c>
      <c r="B3449" s="9" t="s">
        <v>16471</v>
      </c>
      <c r="C3449" s="9" t="s">
        <v>817</v>
      </c>
      <c r="D3449" s="11" t="s">
        <v>22</v>
      </c>
      <c r="E3449" s="9" t="s">
        <v>16472</v>
      </c>
      <c r="F3449" s="9" t="s">
        <v>16473</v>
      </c>
      <c r="G3449" s="11" t="s">
        <v>53</v>
      </c>
      <c r="H3449" s="11" t="s">
        <v>22</v>
      </c>
      <c r="I3449" s="11" t="s">
        <v>207</v>
      </c>
      <c r="J3449" s="11" t="s">
        <v>27</v>
      </c>
      <c r="K3449" s="11" t="s">
        <v>28</v>
      </c>
      <c r="L3449" s="11" t="s">
        <v>43</v>
      </c>
      <c r="M3449" s="9" t="s">
        <v>44</v>
      </c>
      <c r="N3449" s="9" t="s">
        <v>31</v>
      </c>
      <c r="O3449" s="11" t="s">
        <v>32</v>
      </c>
      <c r="P3449" s="11" t="s">
        <v>22</v>
      </c>
      <c r="Q3449" s="11" t="s">
        <v>16474</v>
      </c>
      <c r="R3449" s="11" t="s">
        <v>46</v>
      </c>
      <c r="S3449" s="9" t="s">
        <v>16475</v>
      </c>
      <c r="T3449" s="9" t="s">
        <v>16476</v>
      </c>
    </row>
    <row r="3450" customHeight="1" spans="1:20">
      <c r="A3450" s="10">
        <v>45206</v>
      </c>
      <c r="B3450" s="9" t="s">
        <v>16477</v>
      </c>
      <c r="C3450" s="9" t="s">
        <v>2868</v>
      </c>
      <c r="D3450" s="11" t="s">
        <v>22</v>
      </c>
      <c r="E3450" s="9" t="s">
        <v>16478</v>
      </c>
      <c r="F3450" s="9" t="s">
        <v>22</v>
      </c>
      <c r="G3450" s="11" t="s">
        <v>22</v>
      </c>
      <c r="H3450" s="11" t="s">
        <v>22</v>
      </c>
      <c r="I3450" s="11" t="s">
        <v>75</v>
      </c>
      <c r="J3450" s="11" t="s">
        <v>27</v>
      </c>
      <c r="K3450" s="11" t="s">
        <v>28</v>
      </c>
      <c r="L3450" s="11" t="s">
        <v>43</v>
      </c>
      <c r="M3450" s="9" t="s">
        <v>30</v>
      </c>
      <c r="N3450" s="9" t="s">
        <v>31</v>
      </c>
      <c r="O3450" s="11" t="s">
        <v>32</v>
      </c>
      <c r="P3450" s="11" t="s">
        <v>22</v>
      </c>
      <c r="Q3450" s="11" t="s">
        <v>16479</v>
      </c>
      <c r="R3450" s="11" t="s">
        <v>46</v>
      </c>
      <c r="S3450" s="9" t="s">
        <v>16480</v>
      </c>
      <c r="T3450" s="9" t="s">
        <v>16481</v>
      </c>
    </row>
    <row r="3451" customHeight="1" spans="1:20">
      <c r="A3451" s="10">
        <v>45206</v>
      </c>
      <c r="B3451" s="9" t="s">
        <v>16482</v>
      </c>
      <c r="C3451" s="9" t="s">
        <v>6949</v>
      </c>
      <c r="D3451" s="11" t="s">
        <v>22</v>
      </c>
      <c r="E3451" s="9" t="s">
        <v>16483</v>
      </c>
      <c r="F3451" s="9" t="s">
        <v>8790</v>
      </c>
      <c r="G3451" s="11" t="s">
        <v>25</v>
      </c>
      <c r="H3451" s="11" t="s">
        <v>22</v>
      </c>
      <c r="I3451" s="11" t="s">
        <v>162</v>
      </c>
      <c r="J3451" s="11" t="s">
        <v>27</v>
      </c>
      <c r="K3451" s="11" t="s">
        <v>28</v>
      </c>
      <c r="L3451" s="11" t="s">
        <v>43</v>
      </c>
      <c r="M3451" s="9" t="s">
        <v>30</v>
      </c>
      <c r="N3451" s="9" t="s">
        <v>208</v>
      </c>
      <c r="O3451" s="11" t="s">
        <v>32</v>
      </c>
      <c r="P3451" s="11" t="s">
        <v>22</v>
      </c>
      <c r="Q3451" s="11" t="s">
        <v>14891</v>
      </c>
      <c r="R3451" s="11" t="s">
        <v>46</v>
      </c>
      <c r="S3451" s="9" t="s">
        <v>16484</v>
      </c>
      <c r="T3451" s="9" t="s">
        <v>16485</v>
      </c>
    </row>
    <row r="3452" customHeight="1" spans="1:20">
      <c r="A3452" s="10">
        <v>45206</v>
      </c>
      <c r="B3452" s="9" t="s">
        <v>16486</v>
      </c>
      <c r="C3452" s="9" t="s">
        <v>6949</v>
      </c>
      <c r="D3452" s="11" t="s">
        <v>22</v>
      </c>
      <c r="E3452" s="9" t="s">
        <v>16487</v>
      </c>
      <c r="F3452" s="9" t="s">
        <v>16488</v>
      </c>
      <c r="G3452" s="11" t="s">
        <v>336</v>
      </c>
      <c r="H3452" s="11" t="s">
        <v>96</v>
      </c>
      <c r="I3452" s="11" t="s">
        <v>207</v>
      </c>
      <c r="J3452" s="11" t="s">
        <v>27</v>
      </c>
      <c r="K3452" s="11" t="s">
        <v>28</v>
      </c>
      <c r="L3452" s="11" t="s">
        <v>43</v>
      </c>
      <c r="M3452" s="9" t="s">
        <v>30</v>
      </c>
      <c r="N3452" s="9" t="s">
        <v>208</v>
      </c>
      <c r="O3452" s="11" t="s">
        <v>32</v>
      </c>
      <c r="P3452" s="11" t="s">
        <v>22</v>
      </c>
      <c r="Q3452" s="11" t="s">
        <v>16489</v>
      </c>
      <c r="R3452" s="11" t="s">
        <v>46</v>
      </c>
      <c r="S3452" s="9" t="s">
        <v>16490</v>
      </c>
      <c r="T3452" s="9" t="s">
        <v>16491</v>
      </c>
    </row>
    <row r="3453" customHeight="1" spans="1:20">
      <c r="A3453" s="10">
        <v>45206</v>
      </c>
      <c r="B3453" s="9" t="s">
        <v>16492</v>
      </c>
      <c r="C3453" s="9" t="s">
        <v>10985</v>
      </c>
      <c r="D3453" s="11" t="s">
        <v>22</v>
      </c>
      <c r="E3453" s="9" t="s">
        <v>16493</v>
      </c>
      <c r="F3453" s="9" t="s">
        <v>16494</v>
      </c>
      <c r="G3453" s="11" t="s">
        <v>25</v>
      </c>
      <c r="H3453" s="11" t="s">
        <v>22</v>
      </c>
      <c r="I3453" s="11" t="s">
        <v>70</v>
      </c>
      <c r="J3453" s="11" t="s">
        <v>27</v>
      </c>
      <c r="K3453" s="11" t="s">
        <v>28</v>
      </c>
      <c r="L3453" s="11" t="s">
        <v>43</v>
      </c>
      <c r="M3453" s="9" t="s">
        <v>44</v>
      </c>
      <c r="N3453" s="9" t="s">
        <v>208</v>
      </c>
      <c r="O3453" s="11" t="s">
        <v>32</v>
      </c>
      <c r="P3453" s="11" t="s">
        <v>22</v>
      </c>
      <c r="Q3453" s="11" t="s">
        <v>16495</v>
      </c>
      <c r="R3453" s="11" t="s">
        <v>46</v>
      </c>
      <c r="S3453" s="9" t="s">
        <v>16496</v>
      </c>
      <c r="T3453" s="9" t="s">
        <v>16497</v>
      </c>
    </row>
    <row r="3454" customHeight="1" spans="1:20">
      <c r="A3454" s="10">
        <v>45206</v>
      </c>
      <c r="B3454" s="9" t="s">
        <v>16498</v>
      </c>
      <c r="C3454" s="9" t="s">
        <v>6949</v>
      </c>
      <c r="D3454" s="11" t="s">
        <v>22</v>
      </c>
      <c r="E3454" s="9" t="s">
        <v>16499</v>
      </c>
      <c r="F3454" s="9" t="s">
        <v>16500</v>
      </c>
      <c r="G3454" s="11" t="s">
        <v>25</v>
      </c>
      <c r="H3454" s="11" t="s">
        <v>137</v>
      </c>
      <c r="I3454" s="11" t="s">
        <v>448</v>
      </c>
      <c r="J3454" s="11" t="s">
        <v>27</v>
      </c>
      <c r="K3454" s="11" t="s">
        <v>28</v>
      </c>
      <c r="L3454" s="11" t="s">
        <v>43</v>
      </c>
      <c r="M3454" s="9" t="s">
        <v>44</v>
      </c>
      <c r="N3454" s="9" t="s">
        <v>208</v>
      </c>
      <c r="O3454" s="11" t="s">
        <v>32</v>
      </c>
      <c r="P3454" s="11" t="s">
        <v>22</v>
      </c>
      <c r="Q3454" s="11" t="s">
        <v>16501</v>
      </c>
      <c r="R3454" s="11" t="s">
        <v>46</v>
      </c>
      <c r="S3454" s="9" t="s">
        <v>16502</v>
      </c>
      <c r="T3454" s="9" t="s">
        <v>16503</v>
      </c>
    </row>
    <row r="3455" customHeight="1" spans="1:20">
      <c r="A3455" s="10">
        <v>45206</v>
      </c>
      <c r="B3455" s="9" t="s">
        <v>16504</v>
      </c>
      <c r="C3455" s="9" t="s">
        <v>6949</v>
      </c>
      <c r="D3455" s="11" t="s">
        <v>22</v>
      </c>
      <c r="E3455" s="9" t="s">
        <v>16466</v>
      </c>
      <c r="F3455" s="9" t="s">
        <v>16467</v>
      </c>
      <c r="G3455" s="11" t="s">
        <v>336</v>
      </c>
      <c r="H3455" s="11" t="s">
        <v>96</v>
      </c>
      <c r="I3455" s="11" t="s">
        <v>299</v>
      </c>
      <c r="J3455" s="11" t="s">
        <v>27</v>
      </c>
      <c r="K3455" s="11" t="s">
        <v>28</v>
      </c>
      <c r="L3455" s="11" t="s">
        <v>43</v>
      </c>
      <c r="M3455" s="9" t="s">
        <v>44</v>
      </c>
      <c r="N3455" s="9" t="s">
        <v>208</v>
      </c>
      <c r="O3455" s="11" t="s">
        <v>32</v>
      </c>
      <c r="P3455" s="11" t="s">
        <v>22</v>
      </c>
      <c r="Q3455" s="11" t="s">
        <v>16505</v>
      </c>
      <c r="R3455" s="11" t="s">
        <v>46</v>
      </c>
      <c r="S3455" s="9" t="s">
        <v>16506</v>
      </c>
      <c r="T3455" s="9" t="s">
        <v>16470</v>
      </c>
    </row>
    <row r="3456" customHeight="1" spans="1:20">
      <c r="A3456" s="10">
        <v>45206</v>
      </c>
      <c r="B3456" s="9" t="s">
        <v>16507</v>
      </c>
      <c r="C3456" s="9" t="s">
        <v>6949</v>
      </c>
      <c r="D3456" s="11" t="s">
        <v>22</v>
      </c>
      <c r="E3456" s="9" t="s">
        <v>16508</v>
      </c>
      <c r="F3456" s="9" t="s">
        <v>16509</v>
      </c>
      <c r="G3456" s="11" t="s">
        <v>53</v>
      </c>
      <c r="H3456" s="11" t="s">
        <v>22</v>
      </c>
      <c r="I3456" s="11" t="s">
        <v>42</v>
      </c>
      <c r="J3456" s="11" t="s">
        <v>27</v>
      </c>
      <c r="K3456" s="11" t="s">
        <v>28</v>
      </c>
      <c r="L3456" s="11" t="s">
        <v>43</v>
      </c>
      <c r="M3456" s="9" t="s">
        <v>44</v>
      </c>
      <c r="N3456" s="9" t="s">
        <v>208</v>
      </c>
      <c r="O3456" s="11" t="s">
        <v>32</v>
      </c>
      <c r="P3456" s="11" t="s">
        <v>22</v>
      </c>
      <c r="Q3456" s="11" t="s">
        <v>16510</v>
      </c>
      <c r="R3456" s="11" t="s">
        <v>46</v>
      </c>
      <c r="S3456" s="9" t="s">
        <v>16511</v>
      </c>
      <c r="T3456" s="9" t="s">
        <v>16512</v>
      </c>
    </row>
    <row r="3457" customHeight="1" spans="1:20">
      <c r="A3457" s="10">
        <v>45206</v>
      </c>
      <c r="B3457" s="9" t="s">
        <v>16513</v>
      </c>
      <c r="C3457" s="9" t="s">
        <v>9674</v>
      </c>
      <c r="D3457" s="11" t="s">
        <v>22</v>
      </c>
      <c r="E3457" s="9" t="s">
        <v>16514</v>
      </c>
      <c r="F3457" s="9" t="s">
        <v>16515</v>
      </c>
      <c r="G3457" s="11" t="s">
        <v>194</v>
      </c>
      <c r="H3457" s="11" t="s">
        <v>22</v>
      </c>
      <c r="I3457" s="11" t="s">
        <v>299</v>
      </c>
      <c r="J3457" s="11" t="s">
        <v>27</v>
      </c>
      <c r="K3457" s="11" t="s">
        <v>28</v>
      </c>
      <c r="L3457" s="11" t="s">
        <v>43</v>
      </c>
      <c r="M3457" s="9" t="s">
        <v>44</v>
      </c>
      <c r="N3457" s="9" t="s">
        <v>208</v>
      </c>
      <c r="O3457" s="11" t="s">
        <v>32</v>
      </c>
      <c r="P3457" s="11" t="s">
        <v>22</v>
      </c>
      <c r="Q3457" s="11" t="s">
        <v>16516</v>
      </c>
      <c r="R3457" s="11" t="s">
        <v>46</v>
      </c>
      <c r="S3457" s="9" t="s">
        <v>16517</v>
      </c>
      <c r="T3457" s="9" t="s">
        <v>16518</v>
      </c>
    </row>
    <row r="3458" customHeight="1" spans="1:20">
      <c r="A3458" s="10">
        <v>45206</v>
      </c>
      <c r="B3458" s="9" t="s">
        <v>16519</v>
      </c>
      <c r="C3458" s="9" t="s">
        <v>6949</v>
      </c>
      <c r="D3458" s="11" t="s">
        <v>22</v>
      </c>
      <c r="E3458" s="9" t="s">
        <v>16520</v>
      </c>
      <c r="F3458" s="9" t="s">
        <v>16521</v>
      </c>
      <c r="G3458" s="11" t="s">
        <v>53</v>
      </c>
      <c r="H3458" s="11" t="s">
        <v>22</v>
      </c>
      <c r="I3458" s="11" t="s">
        <v>576</v>
      </c>
      <c r="J3458" s="11" t="s">
        <v>27</v>
      </c>
      <c r="K3458" s="11" t="s">
        <v>28</v>
      </c>
      <c r="L3458" s="11" t="s">
        <v>43</v>
      </c>
      <c r="M3458" s="9" t="s">
        <v>44</v>
      </c>
      <c r="N3458" s="9" t="s">
        <v>208</v>
      </c>
      <c r="O3458" s="11" t="s">
        <v>32</v>
      </c>
      <c r="P3458" s="11" t="s">
        <v>22</v>
      </c>
      <c r="Q3458" s="11" t="s">
        <v>16522</v>
      </c>
      <c r="R3458" s="11" t="s">
        <v>46</v>
      </c>
      <c r="S3458" s="9" t="s">
        <v>16523</v>
      </c>
      <c r="T3458" s="9" t="s">
        <v>16524</v>
      </c>
    </row>
    <row r="3459" customHeight="1" spans="1:20">
      <c r="A3459" s="10">
        <v>45206</v>
      </c>
      <c r="B3459" s="9" t="s">
        <v>16525</v>
      </c>
      <c r="C3459" s="9" t="s">
        <v>6816</v>
      </c>
      <c r="D3459" s="11" t="s">
        <v>22</v>
      </c>
      <c r="E3459" s="9" t="s">
        <v>16526</v>
      </c>
      <c r="F3459" s="9" t="s">
        <v>16527</v>
      </c>
      <c r="G3459" s="11" t="s">
        <v>69</v>
      </c>
      <c r="H3459" s="11" t="s">
        <v>22</v>
      </c>
      <c r="I3459" s="11" t="s">
        <v>732</v>
      </c>
      <c r="J3459" s="11" t="s">
        <v>27</v>
      </c>
      <c r="K3459" s="11" t="s">
        <v>28</v>
      </c>
      <c r="L3459" s="11" t="s">
        <v>43</v>
      </c>
      <c r="M3459" s="9" t="s">
        <v>30</v>
      </c>
      <c r="N3459" s="9" t="s">
        <v>208</v>
      </c>
      <c r="O3459" s="11" t="s">
        <v>32</v>
      </c>
      <c r="P3459" s="11" t="s">
        <v>22</v>
      </c>
      <c r="Q3459" s="11" t="s">
        <v>16528</v>
      </c>
      <c r="R3459" s="11" t="s">
        <v>46</v>
      </c>
      <c r="S3459" s="9" t="s">
        <v>16529</v>
      </c>
      <c r="T3459" s="9" t="s">
        <v>16530</v>
      </c>
    </row>
    <row r="3460" customHeight="1" spans="1:20">
      <c r="A3460" s="10">
        <v>45206</v>
      </c>
      <c r="B3460" s="9" t="s">
        <v>16531</v>
      </c>
      <c r="C3460" s="9" t="s">
        <v>6949</v>
      </c>
      <c r="D3460" s="11" t="s">
        <v>22</v>
      </c>
      <c r="E3460" s="9" t="s">
        <v>16532</v>
      </c>
      <c r="F3460" s="9" t="s">
        <v>16533</v>
      </c>
      <c r="G3460" s="11" t="s">
        <v>130</v>
      </c>
      <c r="H3460" s="11" t="s">
        <v>22</v>
      </c>
      <c r="I3460" s="11" t="s">
        <v>293</v>
      </c>
      <c r="J3460" s="11" t="s">
        <v>27</v>
      </c>
      <c r="K3460" s="11" t="s">
        <v>28</v>
      </c>
      <c r="L3460" s="11" t="s">
        <v>43</v>
      </c>
      <c r="M3460" s="9" t="s">
        <v>30</v>
      </c>
      <c r="N3460" s="9" t="s">
        <v>208</v>
      </c>
      <c r="O3460" s="11" t="s">
        <v>32</v>
      </c>
      <c r="P3460" s="11" t="s">
        <v>22</v>
      </c>
      <c r="Q3460" s="11" t="s">
        <v>16534</v>
      </c>
      <c r="R3460" s="11" t="s">
        <v>46</v>
      </c>
      <c r="S3460" s="9" t="s">
        <v>16535</v>
      </c>
      <c r="T3460" s="9" t="s">
        <v>16536</v>
      </c>
    </row>
    <row r="3461" customHeight="1" spans="1:20">
      <c r="A3461" s="10">
        <v>45206</v>
      </c>
      <c r="B3461" s="9" t="s">
        <v>16537</v>
      </c>
      <c r="C3461" s="9" t="s">
        <v>7401</v>
      </c>
      <c r="D3461" s="11" t="s">
        <v>22</v>
      </c>
      <c r="E3461" s="9" t="s">
        <v>16538</v>
      </c>
      <c r="F3461" s="9" t="s">
        <v>8215</v>
      </c>
      <c r="G3461" s="11" t="s">
        <v>53</v>
      </c>
      <c r="H3461" s="11" t="s">
        <v>22</v>
      </c>
      <c r="I3461" s="11" t="s">
        <v>490</v>
      </c>
      <c r="J3461" s="11" t="s">
        <v>27</v>
      </c>
      <c r="K3461" s="11" t="s">
        <v>28</v>
      </c>
      <c r="L3461" s="11" t="s">
        <v>43</v>
      </c>
      <c r="M3461" s="9" t="s">
        <v>44</v>
      </c>
      <c r="N3461" s="9" t="s">
        <v>208</v>
      </c>
      <c r="O3461" s="11" t="s">
        <v>32</v>
      </c>
      <c r="P3461" s="11" t="s">
        <v>22</v>
      </c>
      <c r="Q3461" s="11" t="s">
        <v>16539</v>
      </c>
      <c r="R3461" s="11" t="s">
        <v>46</v>
      </c>
      <c r="S3461" s="9" t="s">
        <v>16540</v>
      </c>
      <c r="T3461" s="9" t="s">
        <v>16541</v>
      </c>
    </row>
    <row r="3462" customHeight="1" spans="1:20">
      <c r="A3462" s="10">
        <v>45206</v>
      </c>
      <c r="B3462" s="9" t="s">
        <v>16542</v>
      </c>
      <c r="C3462" s="9" t="s">
        <v>5213</v>
      </c>
      <c r="D3462" s="11" t="s">
        <v>22</v>
      </c>
      <c r="E3462" s="9" t="s">
        <v>16543</v>
      </c>
      <c r="F3462" s="9" t="s">
        <v>16544</v>
      </c>
      <c r="G3462" s="11" t="s">
        <v>82</v>
      </c>
      <c r="H3462" s="11" t="s">
        <v>96</v>
      </c>
      <c r="I3462" s="11" t="s">
        <v>985</v>
      </c>
      <c r="J3462" s="11" t="s">
        <v>27</v>
      </c>
      <c r="K3462" s="11" t="s">
        <v>28</v>
      </c>
      <c r="L3462" s="11" t="s">
        <v>43</v>
      </c>
      <c r="M3462" s="9" t="s">
        <v>30</v>
      </c>
      <c r="N3462" s="9" t="s">
        <v>208</v>
      </c>
      <c r="O3462" s="11" t="s">
        <v>32</v>
      </c>
      <c r="P3462" s="11" t="s">
        <v>22</v>
      </c>
      <c r="Q3462" s="11" t="s">
        <v>16545</v>
      </c>
      <c r="R3462" s="11" t="s">
        <v>46</v>
      </c>
      <c r="S3462" s="9" t="s">
        <v>16546</v>
      </c>
      <c r="T3462" s="9" t="s">
        <v>16547</v>
      </c>
    </row>
    <row r="3463" customHeight="1" spans="1:20">
      <c r="A3463" s="10">
        <v>45206</v>
      </c>
      <c r="B3463" s="9" t="s">
        <v>16548</v>
      </c>
      <c r="C3463" s="9" t="s">
        <v>6949</v>
      </c>
      <c r="D3463" s="11" t="s">
        <v>22</v>
      </c>
      <c r="E3463" s="9" t="s">
        <v>16549</v>
      </c>
      <c r="F3463" s="9" t="s">
        <v>16550</v>
      </c>
      <c r="G3463" s="11" t="s">
        <v>25</v>
      </c>
      <c r="H3463" s="11" t="s">
        <v>22</v>
      </c>
      <c r="I3463" s="11" t="s">
        <v>149</v>
      </c>
      <c r="J3463" s="11" t="s">
        <v>27</v>
      </c>
      <c r="K3463" s="11" t="s">
        <v>195</v>
      </c>
      <c r="L3463" s="11" t="s">
        <v>22</v>
      </c>
      <c r="M3463" s="9" t="s">
        <v>30</v>
      </c>
      <c r="N3463" s="9" t="s">
        <v>208</v>
      </c>
      <c r="O3463" s="11" t="s">
        <v>32</v>
      </c>
      <c r="P3463" s="11" t="s">
        <v>22</v>
      </c>
      <c r="Q3463" s="11" t="s">
        <v>16551</v>
      </c>
      <c r="R3463" s="11" t="s">
        <v>46</v>
      </c>
      <c r="S3463" s="9" t="s">
        <v>16552</v>
      </c>
      <c r="T3463" s="9" t="s">
        <v>16553</v>
      </c>
    </row>
    <row r="3464" customHeight="1" spans="1:20">
      <c r="A3464" s="10">
        <v>45206</v>
      </c>
      <c r="B3464" s="9" t="s">
        <v>16554</v>
      </c>
      <c r="C3464" s="9" t="s">
        <v>6949</v>
      </c>
      <c r="D3464" s="11" t="s">
        <v>22</v>
      </c>
      <c r="E3464" s="9" t="s">
        <v>16555</v>
      </c>
      <c r="F3464" s="9" t="s">
        <v>16556</v>
      </c>
      <c r="G3464" s="11" t="s">
        <v>41</v>
      </c>
      <c r="H3464" s="11" t="s">
        <v>22</v>
      </c>
      <c r="I3464" s="11" t="s">
        <v>985</v>
      </c>
      <c r="J3464" s="11" t="s">
        <v>27</v>
      </c>
      <c r="K3464" s="11" t="s">
        <v>28</v>
      </c>
      <c r="L3464" s="11" t="s">
        <v>43</v>
      </c>
      <c r="M3464" s="9" t="s">
        <v>44</v>
      </c>
      <c r="N3464" s="9" t="s">
        <v>208</v>
      </c>
      <c r="O3464" s="11" t="s">
        <v>32</v>
      </c>
      <c r="P3464" s="11" t="s">
        <v>22</v>
      </c>
      <c r="Q3464" s="11" t="s">
        <v>16557</v>
      </c>
      <c r="R3464" s="11" t="s">
        <v>46</v>
      </c>
      <c r="S3464" s="9" t="s">
        <v>16558</v>
      </c>
      <c r="T3464" s="9" t="s">
        <v>16559</v>
      </c>
    </row>
    <row r="3465" customHeight="1" spans="1:20">
      <c r="A3465" s="10">
        <v>45206</v>
      </c>
      <c r="B3465" s="9" t="s">
        <v>16560</v>
      </c>
      <c r="C3465" s="9" t="s">
        <v>5213</v>
      </c>
      <c r="D3465" s="11" t="s">
        <v>22</v>
      </c>
      <c r="E3465" s="9" t="s">
        <v>13640</v>
      </c>
      <c r="F3465" s="9" t="s">
        <v>1940</v>
      </c>
      <c r="G3465" s="11" t="s">
        <v>130</v>
      </c>
      <c r="H3465" s="11" t="s">
        <v>22</v>
      </c>
      <c r="I3465" s="11" t="s">
        <v>54</v>
      </c>
      <c r="J3465" s="11" t="s">
        <v>27</v>
      </c>
      <c r="K3465" s="11" t="s">
        <v>28</v>
      </c>
      <c r="L3465" s="11" t="s">
        <v>43</v>
      </c>
      <c r="M3465" s="9" t="s">
        <v>44</v>
      </c>
      <c r="N3465" s="9" t="s">
        <v>208</v>
      </c>
      <c r="O3465" s="11" t="s">
        <v>32</v>
      </c>
      <c r="P3465" s="11" t="s">
        <v>22</v>
      </c>
      <c r="Q3465" s="11" t="s">
        <v>16561</v>
      </c>
      <c r="R3465" s="11" t="s">
        <v>46</v>
      </c>
      <c r="S3465" s="9" t="s">
        <v>16562</v>
      </c>
      <c r="T3465" s="9" t="s">
        <v>16563</v>
      </c>
    </row>
    <row r="3466" customHeight="1" spans="1:20">
      <c r="A3466" s="10">
        <v>45206</v>
      </c>
      <c r="B3466" s="9" t="s">
        <v>16564</v>
      </c>
      <c r="C3466" s="9" t="s">
        <v>6445</v>
      </c>
      <c r="D3466" s="11" t="s">
        <v>22</v>
      </c>
      <c r="E3466" s="9" t="s">
        <v>16565</v>
      </c>
      <c r="F3466" s="9" t="s">
        <v>276</v>
      </c>
      <c r="G3466" s="11" t="s">
        <v>82</v>
      </c>
      <c r="H3466" s="11" t="s">
        <v>22</v>
      </c>
      <c r="I3466" s="11" t="s">
        <v>46</v>
      </c>
      <c r="J3466" s="11" t="s">
        <v>27</v>
      </c>
      <c r="K3466" s="11" t="s">
        <v>28</v>
      </c>
      <c r="L3466" s="11" t="s">
        <v>43</v>
      </c>
      <c r="M3466" s="9" t="s">
        <v>169</v>
      </c>
      <c r="N3466" s="9" t="s">
        <v>208</v>
      </c>
      <c r="O3466" s="11" t="s">
        <v>32</v>
      </c>
      <c r="P3466" s="11" t="s">
        <v>22</v>
      </c>
      <c r="Q3466" s="11" t="s">
        <v>16566</v>
      </c>
      <c r="R3466" s="11" t="s">
        <v>46</v>
      </c>
      <c r="S3466" s="9" t="s">
        <v>16567</v>
      </c>
      <c r="T3466" s="9" t="s">
        <v>16568</v>
      </c>
    </row>
    <row r="3467" customHeight="1" spans="1:20">
      <c r="A3467" s="10">
        <v>45206</v>
      </c>
      <c r="B3467" s="9" t="s">
        <v>16569</v>
      </c>
      <c r="C3467" s="9" t="s">
        <v>6445</v>
      </c>
      <c r="D3467" s="11" t="s">
        <v>22</v>
      </c>
      <c r="E3467" s="9" t="s">
        <v>16570</v>
      </c>
      <c r="F3467" s="9" t="s">
        <v>16571</v>
      </c>
      <c r="G3467" s="11" t="s">
        <v>82</v>
      </c>
      <c r="H3467" s="11" t="s">
        <v>22</v>
      </c>
      <c r="I3467" s="11" t="s">
        <v>111</v>
      </c>
      <c r="J3467" s="11" t="s">
        <v>27</v>
      </c>
      <c r="K3467" s="11" t="s">
        <v>28</v>
      </c>
      <c r="L3467" s="11" t="s">
        <v>43</v>
      </c>
      <c r="M3467" s="9" t="s">
        <v>169</v>
      </c>
      <c r="N3467" s="9" t="s">
        <v>208</v>
      </c>
      <c r="O3467" s="11" t="s">
        <v>32</v>
      </c>
      <c r="P3467" s="11" t="s">
        <v>22</v>
      </c>
      <c r="Q3467" s="11" t="s">
        <v>16572</v>
      </c>
      <c r="R3467" s="11" t="s">
        <v>46</v>
      </c>
      <c r="S3467" s="9" t="s">
        <v>16573</v>
      </c>
      <c r="T3467" s="9" t="s">
        <v>16574</v>
      </c>
    </row>
    <row r="3468" customHeight="1" spans="1:20">
      <c r="A3468" s="10">
        <v>45206</v>
      </c>
      <c r="B3468" s="9" t="s">
        <v>16575</v>
      </c>
      <c r="C3468" s="9" t="s">
        <v>5213</v>
      </c>
      <c r="D3468" s="11" t="s">
        <v>22</v>
      </c>
      <c r="E3468" s="9" t="s">
        <v>16576</v>
      </c>
      <c r="F3468" s="9" t="s">
        <v>16577</v>
      </c>
      <c r="G3468" s="11" t="s">
        <v>69</v>
      </c>
      <c r="H3468" s="11" t="s">
        <v>22</v>
      </c>
      <c r="I3468" s="11" t="s">
        <v>448</v>
      </c>
      <c r="J3468" s="11" t="s">
        <v>27</v>
      </c>
      <c r="K3468" s="11" t="s">
        <v>28</v>
      </c>
      <c r="L3468" s="11" t="s">
        <v>43</v>
      </c>
      <c r="M3468" s="9" t="s">
        <v>30</v>
      </c>
      <c r="N3468" s="9" t="s">
        <v>208</v>
      </c>
      <c r="O3468" s="11" t="s">
        <v>32</v>
      </c>
      <c r="P3468" s="11" t="s">
        <v>22</v>
      </c>
      <c r="Q3468" s="11" t="s">
        <v>16578</v>
      </c>
      <c r="R3468" s="11" t="s">
        <v>46</v>
      </c>
      <c r="S3468" s="9" t="s">
        <v>16579</v>
      </c>
      <c r="T3468" s="9" t="s">
        <v>16580</v>
      </c>
    </row>
    <row r="3469" customHeight="1" spans="1:20">
      <c r="A3469" s="10">
        <v>45206</v>
      </c>
      <c r="B3469" s="9" t="s">
        <v>16581</v>
      </c>
      <c r="C3469" s="9" t="s">
        <v>6949</v>
      </c>
      <c r="D3469" s="11" t="s">
        <v>22</v>
      </c>
      <c r="E3469" s="9" t="s">
        <v>16582</v>
      </c>
      <c r="F3469" s="9" t="s">
        <v>16583</v>
      </c>
      <c r="G3469" s="11" t="s">
        <v>25</v>
      </c>
      <c r="H3469" s="11" t="s">
        <v>22</v>
      </c>
      <c r="I3469" s="11" t="s">
        <v>412</v>
      </c>
      <c r="J3469" s="11" t="s">
        <v>27</v>
      </c>
      <c r="K3469" s="11" t="s">
        <v>28</v>
      </c>
      <c r="L3469" s="11" t="s">
        <v>43</v>
      </c>
      <c r="M3469" s="9" t="s">
        <v>44</v>
      </c>
      <c r="N3469" s="9" t="s">
        <v>208</v>
      </c>
      <c r="O3469" s="11" t="s">
        <v>32</v>
      </c>
      <c r="P3469" s="11" t="s">
        <v>22</v>
      </c>
      <c r="Q3469" s="11" t="s">
        <v>16584</v>
      </c>
      <c r="R3469" s="11" t="s">
        <v>46</v>
      </c>
      <c r="S3469" s="9" t="s">
        <v>16585</v>
      </c>
      <c r="T3469" s="9" t="s">
        <v>16586</v>
      </c>
    </row>
    <row r="3470" customHeight="1" spans="1:20">
      <c r="A3470" s="10">
        <v>45206</v>
      </c>
      <c r="B3470" s="9" t="s">
        <v>16587</v>
      </c>
      <c r="C3470" s="9" t="s">
        <v>6949</v>
      </c>
      <c r="D3470" s="11" t="s">
        <v>22</v>
      </c>
      <c r="E3470" s="9" t="s">
        <v>16588</v>
      </c>
      <c r="F3470" s="9" t="s">
        <v>16589</v>
      </c>
      <c r="G3470" s="11" t="s">
        <v>25</v>
      </c>
      <c r="H3470" s="11" t="s">
        <v>110</v>
      </c>
      <c r="I3470" s="11" t="s">
        <v>469</v>
      </c>
      <c r="J3470" s="11" t="s">
        <v>27</v>
      </c>
      <c r="K3470" s="11" t="s">
        <v>28</v>
      </c>
      <c r="L3470" s="11" t="s">
        <v>43</v>
      </c>
      <c r="M3470" s="9" t="s">
        <v>44</v>
      </c>
      <c r="N3470" s="9" t="s">
        <v>208</v>
      </c>
      <c r="O3470" s="11" t="s">
        <v>32</v>
      </c>
      <c r="P3470" s="11" t="s">
        <v>22</v>
      </c>
      <c r="Q3470" s="11" t="s">
        <v>16590</v>
      </c>
      <c r="R3470" s="11" t="s">
        <v>46</v>
      </c>
      <c r="S3470" s="9" t="s">
        <v>16591</v>
      </c>
      <c r="T3470" s="9" t="s">
        <v>16586</v>
      </c>
    </row>
    <row r="3471" customHeight="1" spans="1:20">
      <c r="A3471" s="10">
        <v>45206</v>
      </c>
      <c r="B3471" s="9" t="s">
        <v>16592</v>
      </c>
      <c r="C3471" s="9" t="s">
        <v>6949</v>
      </c>
      <c r="D3471" s="11" t="s">
        <v>22</v>
      </c>
      <c r="E3471" s="9" t="s">
        <v>16593</v>
      </c>
      <c r="F3471" s="9" t="s">
        <v>16594</v>
      </c>
      <c r="G3471" s="11" t="s">
        <v>25</v>
      </c>
      <c r="H3471" s="11" t="s">
        <v>96</v>
      </c>
      <c r="I3471" s="11" t="s">
        <v>576</v>
      </c>
      <c r="J3471" s="11" t="s">
        <v>27</v>
      </c>
      <c r="K3471" s="11" t="s">
        <v>28</v>
      </c>
      <c r="L3471" s="11" t="s">
        <v>43</v>
      </c>
      <c r="M3471" s="9" t="s">
        <v>44</v>
      </c>
      <c r="N3471" s="9" t="s">
        <v>208</v>
      </c>
      <c r="O3471" s="11" t="s">
        <v>32</v>
      </c>
      <c r="P3471" s="11" t="s">
        <v>22</v>
      </c>
      <c r="Q3471" s="11" t="s">
        <v>16595</v>
      </c>
      <c r="R3471" s="11" t="s">
        <v>46</v>
      </c>
      <c r="S3471" s="9" t="s">
        <v>16596</v>
      </c>
      <c r="T3471" s="9" t="s">
        <v>16586</v>
      </c>
    </row>
    <row r="3472" customHeight="1" spans="1:20">
      <c r="A3472" s="10">
        <v>45206</v>
      </c>
      <c r="B3472" s="9" t="s">
        <v>16597</v>
      </c>
      <c r="C3472" s="9" t="s">
        <v>6949</v>
      </c>
      <c r="D3472" s="11" t="s">
        <v>22</v>
      </c>
      <c r="E3472" s="9" t="s">
        <v>16598</v>
      </c>
      <c r="F3472" s="9" t="s">
        <v>16599</v>
      </c>
      <c r="G3472" s="11" t="s">
        <v>53</v>
      </c>
      <c r="H3472" s="11" t="s">
        <v>96</v>
      </c>
      <c r="I3472" s="11" t="s">
        <v>104</v>
      </c>
      <c r="J3472" s="11" t="s">
        <v>27</v>
      </c>
      <c r="K3472" s="11" t="s">
        <v>28</v>
      </c>
      <c r="L3472" s="11" t="s">
        <v>43</v>
      </c>
      <c r="M3472" s="9" t="s">
        <v>44</v>
      </c>
      <c r="N3472" s="9" t="s">
        <v>208</v>
      </c>
      <c r="O3472" s="11" t="s">
        <v>32</v>
      </c>
      <c r="P3472" s="11" t="s">
        <v>22</v>
      </c>
      <c r="Q3472" s="11" t="s">
        <v>16600</v>
      </c>
      <c r="R3472" s="11" t="s">
        <v>46</v>
      </c>
      <c r="S3472" s="9" t="s">
        <v>16601</v>
      </c>
      <c r="T3472" s="9" t="s">
        <v>16602</v>
      </c>
    </row>
    <row r="3473" customHeight="1" spans="1:20">
      <c r="A3473" s="10">
        <v>45206</v>
      </c>
      <c r="B3473" s="9" t="s">
        <v>16603</v>
      </c>
      <c r="C3473" s="9" t="s">
        <v>6949</v>
      </c>
      <c r="D3473" s="11" t="s">
        <v>22</v>
      </c>
      <c r="E3473" s="9" t="s">
        <v>16604</v>
      </c>
      <c r="F3473" s="9" t="s">
        <v>16605</v>
      </c>
      <c r="G3473" s="11" t="s">
        <v>53</v>
      </c>
      <c r="H3473" s="11" t="s">
        <v>22</v>
      </c>
      <c r="I3473" s="11" t="s">
        <v>207</v>
      </c>
      <c r="J3473" s="11" t="s">
        <v>27</v>
      </c>
      <c r="K3473" s="11" t="s">
        <v>28</v>
      </c>
      <c r="L3473" s="11" t="s">
        <v>43</v>
      </c>
      <c r="M3473" s="9" t="s">
        <v>44</v>
      </c>
      <c r="N3473" s="9" t="s">
        <v>208</v>
      </c>
      <c r="O3473" s="11" t="s">
        <v>32</v>
      </c>
      <c r="P3473" s="11" t="s">
        <v>22</v>
      </c>
      <c r="Q3473" s="11" t="s">
        <v>16606</v>
      </c>
      <c r="R3473" s="11" t="s">
        <v>46</v>
      </c>
      <c r="S3473" s="9" t="s">
        <v>16607</v>
      </c>
      <c r="T3473" s="9" t="s">
        <v>16608</v>
      </c>
    </row>
    <row r="3474" customHeight="1" spans="1:20">
      <c r="A3474" s="10">
        <v>45206</v>
      </c>
      <c r="B3474" s="9" t="s">
        <v>16609</v>
      </c>
      <c r="C3474" s="9" t="s">
        <v>6949</v>
      </c>
      <c r="D3474" s="11" t="s">
        <v>22</v>
      </c>
      <c r="E3474" s="9" t="s">
        <v>16610</v>
      </c>
      <c r="F3474" s="9" t="s">
        <v>16611</v>
      </c>
      <c r="G3474" s="11" t="s">
        <v>247</v>
      </c>
      <c r="H3474" s="11" t="s">
        <v>22</v>
      </c>
      <c r="I3474" s="11" t="s">
        <v>207</v>
      </c>
      <c r="J3474" s="11" t="s">
        <v>27</v>
      </c>
      <c r="K3474" s="11" t="s">
        <v>28</v>
      </c>
      <c r="L3474" s="11" t="s">
        <v>43</v>
      </c>
      <c r="M3474" s="9" t="s">
        <v>44</v>
      </c>
      <c r="N3474" s="9" t="s">
        <v>208</v>
      </c>
      <c r="O3474" s="11" t="s">
        <v>32</v>
      </c>
      <c r="P3474" s="11" t="s">
        <v>22</v>
      </c>
      <c r="Q3474" s="11" t="s">
        <v>16612</v>
      </c>
      <c r="R3474" s="11" t="s">
        <v>46</v>
      </c>
      <c r="S3474" s="9" t="s">
        <v>16613</v>
      </c>
      <c r="T3474" s="9" t="s">
        <v>16614</v>
      </c>
    </row>
    <row r="3475" customHeight="1" spans="1:20">
      <c r="A3475" s="10">
        <v>45206</v>
      </c>
      <c r="B3475" s="9" t="s">
        <v>16615</v>
      </c>
      <c r="C3475" s="9" t="s">
        <v>6949</v>
      </c>
      <c r="D3475" s="11" t="s">
        <v>22</v>
      </c>
      <c r="E3475" s="9" t="s">
        <v>16616</v>
      </c>
      <c r="F3475" s="9" t="s">
        <v>16617</v>
      </c>
      <c r="G3475" s="11" t="s">
        <v>41</v>
      </c>
      <c r="H3475" s="11" t="s">
        <v>22</v>
      </c>
      <c r="I3475" s="11" t="s">
        <v>448</v>
      </c>
      <c r="J3475" s="11" t="s">
        <v>27</v>
      </c>
      <c r="K3475" s="11" t="s">
        <v>28</v>
      </c>
      <c r="L3475" s="11" t="s">
        <v>43</v>
      </c>
      <c r="M3475" s="9" t="s">
        <v>44</v>
      </c>
      <c r="N3475" s="9" t="s">
        <v>208</v>
      </c>
      <c r="O3475" s="11" t="s">
        <v>32</v>
      </c>
      <c r="P3475" s="11" t="s">
        <v>22</v>
      </c>
      <c r="Q3475" s="11" t="s">
        <v>16618</v>
      </c>
      <c r="R3475" s="11" t="s">
        <v>46</v>
      </c>
      <c r="S3475" s="9" t="s">
        <v>16619</v>
      </c>
      <c r="T3475" s="9" t="s">
        <v>16620</v>
      </c>
    </row>
    <row r="3476" customHeight="1" spans="1:20">
      <c r="A3476" s="10">
        <v>45206</v>
      </c>
      <c r="B3476" s="9" t="s">
        <v>16621</v>
      </c>
      <c r="C3476" s="9" t="s">
        <v>6949</v>
      </c>
      <c r="D3476" s="11" t="s">
        <v>22</v>
      </c>
      <c r="E3476" s="9" t="s">
        <v>16622</v>
      </c>
      <c r="F3476" s="9" t="s">
        <v>16623</v>
      </c>
      <c r="G3476" s="11" t="s">
        <v>130</v>
      </c>
      <c r="H3476" s="11" t="s">
        <v>110</v>
      </c>
      <c r="I3476" s="11" t="s">
        <v>912</v>
      </c>
      <c r="J3476" s="11" t="s">
        <v>27</v>
      </c>
      <c r="K3476" s="11" t="s">
        <v>28</v>
      </c>
      <c r="L3476" s="11" t="s">
        <v>43</v>
      </c>
      <c r="M3476" s="9" t="s">
        <v>30</v>
      </c>
      <c r="N3476" s="9" t="s">
        <v>208</v>
      </c>
      <c r="O3476" s="11" t="s">
        <v>32</v>
      </c>
      <c r="P3476" s="11" t="s">
        <v>22</v>
      </c>
      <c r="Q3476" s="11" t="s">
        <v>16624</v>
      </c>
      <c r="R3476" s="11" t="s">
        <v>46</v>
      </c>
      <c r="S3476" s="9" t="s">
        <v>16625</v>
      </c>
      <c r="T3476" s="9" t="s">
        <v>16626</v>
      </c>
    </row>
    <row r="3477" customHeight="1" spans="1:20">
      <c r="A3477" s="10">
        <v>45206</v>
      </c>
      <c r="B3477" s="9" t="s">
        <v>16627</v>
      </c>
      <c r="C3477" s="9" t="s">
        <v>10840</v>
      </c>
      <c r="D3477" s="11" t="s">
        <v>22</v>
      </c>
      <c r="E3477" s="9" t="s">
        <v>16628</v>
      </c>
      <c r="F3477" s="9" t="s">
        <v>16629</v>
      </c>
      <c r="G3477" s="11" t="s">
        <v>82</v>
      </c>
      <c r="H3477" s="11" t="s">
        <v>22</v>
      </c>
      <c r="I3477" s="11" t="s">
        <v>75</v>
      </c>
      <c r="J3477" s="11" t="s">
        <v>27</v>
      </c>
      <c r="K3477" s="11" t="s">
        <v>28</v>
      </c>
      <c r="L3477" s="11" t="s">
        <v>43</v>
      </c>
      <c r="M3477" s="9" t="s">
        <v>169</v>
      </c>
      <c r="N3477" s="9" t="s">
        <v>208</v>
      </c>
      <c r="O3477" s="11" t="s">
        <v>32</v>
      </c>
      <c r="P3477" s="11" t="s">
        <v>22</v>
      </c>
      <c r="Q3477" s="11" t="s">
        <v>16630</v>
      </c>
      <c r="R3477" s="11" t="s">
        <v>46</v>
      </c>
      <c r="S3477" s="9" t="s">
        <v>16631</v>
      </c>
      <c r="T3477" s="9" t="s">
        <v>16632</v>
      </c>
    </row>
    <row r="3478" customHeight="1" spans="1:20">
      <c r="A3478" s="10">
        <v>45206</v>
      </c>
      <c r="B3478" s="9" t="s">
        <v>16633</v>
      </c>
      <c r="C3478" s="9" t="s">
        <v>6949</v>
      </c>
      <c r="D3478" s="11" t="s">
        <v>22</v>
      </c>
      <c r="E3478" s="9" t="s">
        <v>16634</v>
      </c>
      <c r="F3478" s="9" t="s">
        <v>16635</v>
      </c>
      <c r="G3478" s="11" t="s">
        <v>41</v>
      </c>
      <c r="H3478" s="11" t="s">
        <v>22</v>
      </c>
      <c r="I3478" s="11" t="s">
        <v>412</v>
      </c>
      <c r="J3478" s="11" t="s">
        <v>27</v>
      </c>
      <c r="K3478" s="11" t="s">
        <v>28</v>
      </c>
      <c r="L3478" s="11" t="s">
        <v>43</v>
      </c>
      <c r="M3478" s="9" t="s">
        <v>44</v>
      </c>
      <c r="N3478" s="9" t="s">
        <v>208</v>
      </c>
      <c r="O3478" s="11" t="s">
        <v>32</v>
      </c>
      <c r="P3478" s="11" t="s">
        <v>22</v>
      </c>
      <c r="Q3478" s="11" t="s">
        <v>16636</v>
      </c>
      <c r="R3478" s="11" t="s">
        <v>46</v>
      </c>
      <c r="S3478" s="9" t="s">
        <v>16637</v>
      </c>
      <c r="T3478" s="9" t="s">
        <v>16638</v>
      </c>
    </row>
    <row r="3479" customHeight="1" spans="1:20">
      <c r="A3479" s="10">
        <v>45206</v>
      </c>
      <c r="B3479" s="9" t="s">
        <v>16639</v>
      </c>
      <c r="C3479" s="9" t="s">
        <v>6949</v>
      </c>
      <c r="D3479" s="11" t="s">
        <v>22</v>
      </c>
      <c r="E3479" s="9" t="s">
        <v>16640</v>
      </c>
      <c r="F3479" s="9" t="s">
        <v>16641</v>
      </c>
      <c r="G3479" s="11" t="s">
        <v>53</v>
      </c>
      <c r="H3479" s="11" t="s">
        <v>22</v>
      </c>
      <c r="I3479" s="11" t="s">
        <v>293</v>
      </c>
      <c r="J3479" s="11" t="s">
        <v>27</v>
      </c>
      <c r="K3479" s="11" t="s">
        <v>28</v>
      </c>
      <c r="L3479" s="11" t="s">
        <v>43</v>
      </c>
      <c r="M3479" s="9" t="s">
        <v>30</v>
      </c>
      <c r="N3479" s="9" t="s">
        <v>208</v>
      </c>
      <c r="O3479" s="11" t="s">
        <v>32</v>
      </c>
      <c r="P3479" s="11" t="s">
        <v>22</v>
      </c>
      <c r="Q3479" s="11" t="s">
        <v>16642</v>
      </c>
      <c r="R3479" s="11" t="s">
        <v>46</v>
      </c>
      <c r="S3479" s="9" t="s">
        <v>16643</v>
      </c>
      <c r="T3479" s="9" t="s">
        <v>16644</v>
      </c>
    </row>
    <row r="3480" customHeight="1" spans="1:20">
      <c r="A3480" s="10">
        <v>45206</v>
      </c>
      <c r="B3480" s="9" t="s">
        <v>16645</v>
      </c>
      <c r="C3480" s="9" t="s">
        <v>6949</v>
      </c>
      <c r="D3480" s="11" t="s">
        <v>22</v>
      </c>
      <c r="E3480" s="9" t="s">
        <v>16646</v>
      </c>
      <c r="F3480" s="9" t="s">
        <v>16647</v>
      </c>
      <c r="G3480" s="11" t="s">
        <v>25</v>
      </c>
      <c r="H3480" s="11" t="s">
        <v>22</v>
      </c>
      <c r="I3480" s="11" t="s">
        <v>277</v>
      </c>
      <c r="J3480" s="11" t="s">
        <v>27</v>
      </c>
      <c r="K3480" s="11" t="s">
        <v>28</v>
      </c>
      <c r="L3480" s="11" t="s">
        <v>43</v>
      </c>
      <c r="M3480" s="9" t="s">
        <v>44</v>
      </c>
      <c r="N3480" s="9" t="s">
        <v>208</v>
      </c>
      <c r="O3480" s="11" t="s">
        <v>32</v>
      </c>
      <c r="P3480" s="11" t="s">
        <v>22</v>
      </c>
      <c r="Q3480" s="11" t="s">
        <v>16648</v>
      </c>
      <c r="R3480" s="11" t="s">
        <v>46</v>
      </c>
      <c r="S3480" s="9" t="s">
        <v>16649</v>
      </c>
      <c r="T3480" s="9" t="s">
        <v>16650</v>
      </c>
    </row>
    <row r="3481" customHeight="1" spans="1:20">
      <c r="A3481" s="10">
        <v>45206</v>
      </c>
      <c r="B3481" s="9" t="s">
        <v>16651</v>
      </c>
      <c r="C3481" s="9" t="s">
        <v>10985</v>
      </c>
      <c r="D3481" s="11" t="s">
        <v>22</v>
      </c>
      <c r="E3481" s="9" t="s">
        <v>16652</v>
      </c>
      <c r="F3481" s="9" t="s">
        <v>16653</v>
      </c>
      <c r="G3481" s="11" t="s">
        <v>247</v>
      </c>
      <c r="H3481" s="11" t="s">
        <v>22</v>
      </c>
      <c r="I3481" s="11" t="s">
        <v>149</v>
      </c>
      <c r="J3481" s="11" t="s">
        <v>27</v>
      </c>
      <c r="K3481" s="11" t="s">
        <v>28</v>
      </c>
      <c r="L3481" s="11" t="s">
        <v>43</v>
      </c>
      <c r="M3481" s="9" t="s">
        <v>44</v>
      </c>
      <c r="N3481" s="9" t="s">
        <v>208</v>
      </c>
      <c r="O3481" s="11" t="s">
        <v>32</v>
      </c>
      <c r="P3481" s="11" t="s">
        <v>22</v>
      </c>
      <c r="Q3481" s="11" t="s">
        <v>16654</v>
      </c>
      <c r="R3481" s="11" t="s">
        <v>46</v>
      </c>
      <c r="S3481" s="9" t="s">
        <v>16655</v>
      </c>
      <c r="T3481" s="9" t="s">
        <v>16656</v>
      </c>
    </row>
    <row r="3482" customHeight="1" spans="1:20">
      <c r="A3482" s="10">
        <v>45206</v>
      </c>
      <c r="B3482" s="9" t="s">
        <v>16657</v>
      </c>
      <c r="C3482" s="9" t="s">
        <v>16658</v>
      </c>
      <c r="D3482" s="11" t="s">
        <v>22</v>
      </c>
      <c r="E3482" s="9" t="s">
        <v>16659</v>
      </c>
      <c r="F3482" s="9" t="s">
        <v>12221</v>
      </c>
      <c r="G3482" s="11" t="s">
        <v>336</v>
      </c>
      <c r="H3482" s="11" t="s">
        <v>22</v>
      </c>
      <c r="I3482" s="11" t="s">
        <v>97</v>
      </c>
      <c r="J3482" s="11" t="s">
        <v>27</v>
      </c>
      <c r="K3482" s="11" t="s">
        <v>28</v>
      </c>
      <c r="L3482" s="11" t="s">
        <v>43</v>
      </c>
      <c r="M3482" s="9" t="s">
        <v>30</v>
      </c>
      <c r="N3482" s="9" t="s">
        <v>208</v>
      </c>
      <c r="O3482" s="11" t="s">
        <v>32</v>
      </c>
      <c r="P3482" s="11" t="s">
        <v>22</v>
      </c>
      <c r="Q3482" s="11" t="s">
        <v>16660</v>
      </c>
      <c r="R3482" s="11" t="s">
        <v>46</v>
      </c>
      <c r="S3482" s="9" t="s">
        <v>16661</v>
      </c>
      <c r="T3482" s="9" t="s">
        <v>16662</v>
      </c>
    </row>
    <row r="3483" customHeight="1" spans="1:20">
      <c r="A3483" s="10">
        <v>45206</v>
      </c>
      <c r="B3483" s="9" t="s">
        <v>16663</v>
      </c>
      <c r="C3483" s="9" t="s">
        <v>6949</v>
      </c>
      <c r="D3483" s="11" t="s">
        <v>22</v>
      </c>
      <c r="E3483" s="9" t="s">
        <v>16664</v>
      </c>
      <c r="F3483" s="9" t="s">
        <v>16665</v>
      </c>
      <c r="G3483" s="11" t="s">
        <v>130</v>
      </c>
      <c r="H3483" s="11" t="s">
        <v>22</v>
      </c>
      <c r="I3483" s="11" t="s">
        <v>75</v>
      </c>
      <c r="J3483" s="11" t="s">
        <v>27</v>
      </c>
      <c r="K3483" s="11" t="s">
        <v>28</v>
      </c>
      <c r="L3483" s="11" t="s">
        <v>43</v>
      </c>
      <c r="M3483" s="9" t="s">
        <v>44</v>
      </c>
      <c r="N3483" s="9" t="s">
        <v>208</v>
      </c>
      <c r="O3483" s="11" t="s">
        <v>32</v>
      </c>
      <c r="P3483" s="11" t="s">
        <v>22</v>
      </c>
      <c r="Q3483" s="11" t="s">
        <v>16666</v>
      </c>
      <c r="R3483" s="11" t="s">
        <v>46</v>
      </c>
      <c r="S3483" s="9" t="s">
        <v>16667</v>
      </c>
      <c r="T3483" s="9" t="s">
        <v>16668</v>
      </c>
    </row>
    <row r="3484" customHeight="1" spans="1:20">
      <c r="A3484" s="10">
        <v>45206</v>
      </c>
      <c r="B3484" s="9" t="s">
        <v>16669</v>
      </c>
      <c r="C3484" s="9" t="s">
        <v>6949</v>
      </c>
      <c r="D3484" s="11" t="s">
        <v>22</v>
      </c>
      <c r="E3484" s="9" t="s">
        <v>16670</v>
      </c>
      <c r="F3484" s="9" t="s">
        <v>16671</v>
      </c>
      <c r="G3484" s="11" t="s">
        <v>41</v>
      </c>
      <c r="H3484" s="11" t="s">
        <v>22</v>
      </c>
      <c r="I3484" s="11" t="s">
        <v>63</v>
      </c>
      <c r="J3484" s="11" t="s">
        <v>27</v>
      </c>
      <c r="K3484" s="11" t="s">
        <v>28</v>
      </c>
      <c r="L3484" s="11" t="s">
        <v>43</v>
      </c>
      <c r="M3484" s="9" t="s">
        <v>44</v>
      </c>
      <c r="N3484" s="9" t="s">
        <v>208</v>
      </c>
      <c r="O3484" s="11" t="s">
        <v>32</v>
      </c>
      <c r="P3484" s="11" t="s">
        <v>22</v>
      </c>
      <c r="Q3484" s="11" t="s">
        <v>16672</v>
      </c>
      <c r="R3484" s="11" t="s">
        <v>46</v>
      </c>
      <c r="S3484" s="9" t="s">
        <v>16673</v>
      </c>
      <c r="T3484" s="9" t="s">
        <v>16674</v>
      </c>
    </row>
    <row r="3485" customHeight="1" spans="1:20">
      <c r="A3485" s="10">
        <v>45206</v>
      </c>
      <c r="B3485" s="9" t="s">
        <v>16675</v>
      </c>
      <c r="C3485" s="9" t="s">
        <v>6949</v>
      </c>
      <c r="D3485" s="11" t="s">
        <v>22</v>
      </c>
      <c r="E3485" s="9" t="s">
        <v>16676</v>
      </c>
      <c r="F3485" s="9" t="s">
        <v>16677</v>
      </c>
      <c r="G3485" s="11" t="s">
        <v>130</v>
      </c>
      <c r="H3485" s="11" t="s">
        <v>22</v>
      </c>
      <c r="I3485" s="11" t="s">
        <v>175</v>
      </c>
      <c r="J3485" s="11" t="s">
        <v>27</v>
      </c>
      <c r="K3485" s="11" t="s">
        <v>28</v>
      </c>
      <c r="L3485" s="11" t="s">
        <v>43</v>
      </c>
      <c r="M3485" s="9" t="s">
        <v>44</v>
      </c>
      <c r="N3485" s="9" t="s">
        <v>208</v>
      </c>
      <c r="O3485" s="11" t="s">
        <v>32</v>
      </c>
      <c r="P3485" s="11" t="s">
        <v>22</v>
      </c>
      <c r="Q3485" s="11" t="s">
        <v>16678</v>
      </c>
      <c r="R3485" s="11" t="s">
        <v>46</v>
      </c>
      <c r="S3485" s="9" t="s">
        <v>16679</v>
      </c>
      <c r="T3485" s="9" t="s">
        <v>16680</v>
      </c>
    </row>
    <row r="3486" customHeight="1" spans="1:20">
      <c r="A3486" s="10">
        <v>45206</v>
      </c>
      <c r="B3486" s="9" t="s">
        <v>16681</v>
      </c>
      <c r="C3486" s="9" t="s">
        <v>6949</v>
      </c>
      <c r="D3486" s="11" t="s">
        <v>22</v>
      </c>
      <c r="E3486" s="9" t="s">
        <v>16682</v>
      </c>
      <c r="F3486" s="9" t="s">
        <v>16683</v>
      </c>
      <c r="G3486" s="11" t="s">
        <v>25</v>
      </c>
      <c r="H3486" s="11" t="s">
        <v>22</v>
      </c>
      <c r="I3486" s="11" t="s">
        <v>576</v>
      </c>
      <c r="J3486" s="11" t="s">
        <v>27</v>
      </c>
      <c r="K3486" s="11" t="s">
        <v>28</v>
      </c>
      <c r="L3486" s="11" t="s">
        <v>43</v>
      </c>
      <c r="M3486" s="9" t="s">
        <v>44</v>
      </c>
      <c r="N3486" s="9" t="s">
        <v>208</v>
      </c>
      <c r="O3486" s="11" t="s">
        <v>32</v>
      </c>
      <c r="P3486" s="11" t="s">
        <v>22</v>
      </c>
      <c r="Q3486" s="11" t="s">
        <v>16684</v>
      </c>
      <c r="R3486" s="11" t="s">
        <v>46</v>
      </c>
      <c r="S3486" s="9" t="s">
        <v>16685</v>
      </c>
      <c r="T3486" s="9" t="s">
        <v>16686</v>
      </c>
    </row>
    <row r="3487" customHeight="1" spans="1:20">
      <c r="A3487" s="10">
        <v>45206</v>
      </c>
      <c r="B3487" s="9" t="s">
        <v>16687</v>
      </c>
      <c r="C3487" s="9" t="s">
        <v>6949</v>
      </c>
      <c r="D3487" s="11" t="s">
        <v>22</v>
      </c>
      <c r="E3487" s="9" t="s">
        <v>16688</v>
      </c>
      <c r="F3487" s="9" t="s">
        <v>16689</v>
      </c>
      <c r="G3487" s="11" t="s">
        <v>53</v>
      </c>
      <c r="H3487" s="11" t="s">
        <v>22</v>
      </c>
      <c r="I3487" s="11" t="s">
        <v>175</v>
      </c>
      <c r="J3487" s="11" t="s">
        <v>27</v>
      </c>
      <c r="K3487" s="11" t="s">
        <v>28</v>
      </c>
      <c r="L3487" s="11" t="s">
        <v>43</v>
      </c>
      <c r="M3487" s="9" t="s">
        <v>44</v>
      </c>
      <c r="N3487" s="9" t="s">
        <v>208</v>
      </c>
      <c r="O3487" s="11" t="s">
        <v>32</v>
      </c>
      <c r="P3487" s="11" t="s">
        <v>22</v>
      </c>
      <c r="Q3487" s="11" t="s">
        <v>16690</v>
      </c>
      <c r="R3487" s="11" t="s">
        <v>46</v>
      </c>
      <c r="S3487" s="9" t="s">
        <v>16691</v>
      </c>
      <c r="T3487" s="9" t="s">
        <v>16692</v>
      </c>
    </row>
    <row r="3488" customHeight="1" spans="1:20">
      <c r="A3488" s="10">
        <v>45206</v>
      </c>
      <c r="B3488" s="9" t="s">
        <v>16693</v>
      </c>
      <c r="C3488" s="9" t="s">
        <v>6949</v>
      </c>
      <c r="D3488" s="11" t="s">
        <v>22</v>
      </c>
      <c r="E3488" s="9" t="s">
        <v>16694</v>
      </c>
      <c r="F3488" s="9" t="s">
        <v>16695</v>
      </c>
      <c r="G3488" s="11" t="s">
        <v>25</v>
      </c>
      <c r="H3488" s="11" t="s">
        <v>22</v>
      </c>
      <c r="I3488" s="11" t="s">
        <v>175</v>
      </c>
      <c r="J3488" s="11" t="s">
        <v>27</v>
      </c>
      <c r="K3488" s="11" t="s">
        <v>28</v>
      </c>
      <c r="L3488" s="11" t="s">
        <v>43</v>
      </c>
      <c r="M3488" s="9" t="s">
        <v>44</v>
      </c>
      <c r="N3488" s="9" t="s">
        <v>208</v>
      </c>
      <c r="O3488" s="11" t="s">
        <v>32</v>
      </c>
      <c r="P3488" s="11" t="s">
        <v>22</v>
      </c>
      <c r="Q3488" s="11" t="s">
        <v>16696</v>
      </c>
      <c r="R3488" s="11" t="s">
        <v>46</v>
      </c>
      <c r="S3488" s="9" t="s">
        <v>16697</v>
      </c>
      <c r="T3488" s="9" t="s">
        <v>16698</v>
      </c>
    </row>
    <row r="3489" customHeight="1" spans="1:20">
      <c r="A3489" s="10">
        <v>45206</v>
      </c>
      <c r="B3489" s="9" t="s">
        <v>16699</v>
      </c>
      <c r="C3489" s="9" t="s">
        <v>7401</v>
      </c>
      <c r="D3489" s="11" t="s">
        <v>22</v>
      </c>
      <c r="E3489" s="9" t="s">
        <v>16700</v>
      </c>
      <c r="F3489" s="9" t="s">
        <v>16701</v>
      </c>
      <c r="G3489" s="11" t="s">
        <v>2152</v>
      </c>
      <c r="H3489" s="11" t="s">
        <v>22</v>
      </c>
      <c r="I3489" s="11" t="s">
        <v>511</v>
      </c>
      <c r="J3489" s="11" t="s">
        <v>27</v>
      </c>
      <c r="K3489" s="11" t="s">
        <v>28</v>
      </c>
      <c r="L3489" s="11" t="s">
        <v>43</v>
      </c>
      <c r="M3489" s="9" t="s">
        <v>44</v>
      </c>
      <c r="N3489" s="9" t="s">
        <v>208</v>
      </c>
      <c r="O3489" s="11" t="s">
        <v>32</v>
      </c>
      <c r="P3489" s="11" t="s">
        <v>22</v>
      </c>
      <c r="Q3489" s="11" t="s">
        <v>16702</v>
      </c>
      <c r="R3489" s="11" t="s">
        <v>46</v>
      </c>
      <c r="S3489" s="9" t="s">
        <v>16703</v>
      </c>
      <c r="T3489" s="9" t="s">
        <v>16704</v>
      </c>
    </row>
    <row r="3490" customHeight="1" spans="1:20">
      <c r="A3490" s="10">
        <v>45206</v>
      </c>
      <c r="B3490" s="9" t="s">
        <v>16705</v>
      </c>
      <c r="C3490" s="9" t="s">
        <v>6949</v>
      </c>
      <c r="D3490" s="11" t="s">
        <v>22</v>
      </c>
      <c r="E3490" s="9" t="s">
        <v>16706</v>
      </c>
      <c r="F3490" s="9" t="s">
        <v>16707</v>
      </c>
      <c r="G3490" s="11" t="s">
        <v>25</v>
      </c>
      <c r="H3490" s="11" t="s">
        <v>22</v>
      </c>
      <c r="I3490" s="11" t="s">
        <v>293</v>
      </c>
      <c r="J3490" s="11" t="s">
        <v>27</v>
      </c>
      <c r="K3490" s="11" t="s">
        <v>28</v>
      </c>
      <c r="L3490" s="11" t="s">
        <v>43</v>
      </c>
      <c r="M3490" s="9" t="s">
        <v>30</v>
      </c>
      <c r="N3490" s="9" t="s">
        <v>208</v>
      </c>
      <c r="O3490" s="11" t="s">
        <v>32</v>
      </c>
      <c r="P3490" s="11" t="s">
        <v>22</v>
      </c>
      <c r="Q3490" s="11" t="s">
        <v>16708</v>
      </c>
      <c r="R3490" s="11" t="s">
        <v>46</v>
      </c>
      <c r="S3490" s="9" t="s">
        <v>16709</v>
      </c>
      <c r="T3490" s="9" t="s">
        <v>16710</v>
      </c>
    </row>
    <row r="3491" customHeight="1" spans="1:20">
      <c r="A3491" s="10">
        <v>45206</v>
      </c>
      <c r="B3491" s="9" t="s">
        <v>16711</v>
      </c>
      <c r="C3491" s="9" t="s">
        <v>6949</v>
      </c>
      <c r="D3491" s="11" t="s">
        <v>22</v>
      </c>
      <c r="E3491" s="9" t="s">
        <v>16712</v>
      </c>
      <c r="F3491" s="9" t="s">
        <v>16713</v>
      </c>
      <c r="G3491" s="11" t="s">
        <v>25</v>
      </c>
      <c r="H3491" s="11" t="s">
        <v>22</v>
      </c>
      <c r="I3491" s="11" t="s">
        <v>83</v>
      </c>
      <c r="J3491" s="11" t="s">
        <v>27</v>
      </c>
      <c r="K3491" s="11" t="s">
        <v>28</v>
      </c>
      <c r="L3491" s="11" t="s">
        <v>43</v>
      </c>
      <c r="M3491" s="9" t="s">
        <v>44</v>
      </c>
      <c r="N3491" s="9" t="s">
        <v>208</v>
      </c>
      <c r="O3491" s="11" t="s">
        <v>32</v>
      </c>
      <c r="P3491" s="11" t="s">
        <v>22</v>
      </c>
      <c r="Q3491" s="11" t="s">
        <v>16714</v>
      </c>
      <c r="R3491" s="11" t="s">
        <v>46</v>
      </c>
      <c r="S3491" s="9" t="s">
        <v>16715</v>
      </c>
      <c r="T3491" s="9" t="s">
        <v>16716</v>
      </c>
    </row>
    <row r="3492" customHeight="1" spans="1:20">
      <c r="A3492" s="10">
        <v>45206</v>
      </c>
      <c r="B3492" s="9" t="s">
        <v>16717</v>
      </c>
      <c r="C3492" s="9" t="s">
        <v>6949</v>
      </c>
      <c r="D3492" s="11" t="s">
        <v>22</v>
      </c>
      <c r="E3492" s="9" t="s">
        <v>16718</v>
      </c>
      <c r="F3492" s="9" t="s">
        <v>16719</v>
      </c>
      <c r="G3492" s="11" t="s">
        <v>336</v>
      </c>
      <c r="H3492" s="11" t="s">
        <v>22</v>
      </c>
      <c r="I3492" s="11" t="s">
        <v>384</v>
      </c>
      <c r="J3492" s="11" t="s">
        <v>27</v>
      </c>
      <c r="K3492" s="11" t="s">
        <v>28</v>
      </c>
      <c r="L3492" s="11" t="s">
        <v>43</v>
      </c>
      <c r="M3492" s="9" t="s">
        <v>44</v>
      </c>
      <c r="N3492" s="9" t="s">
        <v>208</v>
      </c>
      <c r="O3492" s="11" t="s">
        <v>32</v>
      </c>
      <c r="P3492" s="11" t="s">
        <v>22</v>
      </c>
      <c r="Q3492" s="11" t="s">
        <v>16720</v>
      </c>
      <c r="R3492" s="11" t="s">
        <v>46</v>
      </c>
      <c r="S3492" s="9" t="s">
        <v>16721</v>
      </c>
      <c r="T3492" s="9" t="s">
        <v>16722</v>
      </c>
    </row>
    <row r="3493" customHeight="1" spans="1:20">
      <c r="A3493" s="10">
        <v>45206</v>
      </c>
      <c r="B3493" s="9" t="s">
        <v>16723</v>
      </c>
      <c r="C3493" s="9" t="s">
        <v>6949</v>
      </c>
      <c r="D3493" s="11" t="s">
        <v>22</v>
      </c>
      <c r="E3493" s="9" t="s">
        <v>16724</v>
      </c>
      <c r="F3493" s="9" t="s">
        <v>16725</v>
      </c>
      <c r="G3493" s="11" t="s">
        <v>25</v>
      </c>
      <c r="H3493" s="11" t="s">
        <v>22</v>
      </c>
      <c r="I3493" s="11" t="s">
        <v>175</v>
      </c>
      <c r="J3493" s="11" t="s">
        <v>27</v>
      </c>
      <c r="K3493" s="11" t="s">
        <v>28</v>
      </c>
      <c r="L3493" s="11" t="s">
        <v>43</v>
      </c>
      <c r="M3493" s="9" t="s">
        <v>44</v>
      </c>
      <c r="N3493" s="9" t="s">
        <v>208</v>
      </c>
      <c r="O3493" s="11" t="s">
        <v>32</v>
      </c>
      <c r="P3493" s="11" t="s">
        <v>22</v>
      </c>
      <c r="Q3493" s="11" t="s">
        <v>16726</v>
      </c>
      <c r="R3493" s="11" t="s">
        <v>46</v>
      </c>
      <c r="S3493" s="9" t="s">
        <v>16727</v>
      </c>
      <c r="T3493" s="9" t="s">
        <v>16728</v>
      </c>
    </row>
    <row r="3494" customHeight="1" spans="1:20">
      <c r="A3494" s="10">
        <v>45206</v>
      </c>
      <c r="B3494" s="9" t="s">
        <v>16729</v>
      </c>
      <c r="C3494" s="9" t="s">
        <v>6949</v>
      </c>
      <c r="D3494" s="11" t="s">
        <v>22</v>
      </c>
      <c r="E3494" s="9" t="s">
        <v>16730</v>
      </c>
      <c r="F3494" s="9" t="s">
        <v>16731</v>
      </c>
      <c r="G3494" s="11" t="s">
        <v>53</v>
      </c>
      <c r="H3494" s="11" t="s">
        <v>22</v>
      </c>
      <c r="I3494" s="11" t="s">
        <v>786</v>
      </c>
      <c r="J3494" s="11" t="s">
        <v>27</v>
      </c>
      <c r="K3494" s="11" t="s">
        <v>28</v>
      </c>
      <c r="L3494" s="11" t="s">
        <v>43</v>
      </c>
      <c r="M3494" s="9" t="s">
        <v>44</v>
      </c>
      <c r="N3494" s="9" t="s">
        <v>208</v>
      </c>
      <c r="O3494" s="11" t="s">
        <v>32</v>
      </c>
      <c r="P3494" s="11" t="s">
        <v>22</v>
      </c>
      <c r="Q3494" s="11" t="s">
        <v>16732</v>
      </c>
      <c r="R3494" s="11" t="s">
        <v>46</v>
      </c>
      <c r="S3494" s="9" t="s">
        <v>16733</v>
      </c>
      <c r="T3494" s="9" t="s">
        <v>16734</v>
      </c>
    </row>
    <row r="3495" customHeight="1" spans="1:20">
      <c r="A3495" s="10">
        <v>45206</v>
      </c>
      <c r="B3495" s="9" t="s">
        <v>16735</v>
      </c>
      <c r="C3495" s="9" t="s">
        <v>121</v>
      </c>
      <c r="D3495" s="11" t="s">
        <v>22</v>
      </c>
      <c r="E3495" s="9" t="s">
        <v>16736</v>
      </c>
      <c r="F3495" s="9" t="s">
        <v>16737</v>
      </c>
      <c r="G3495" s="11" t="s">
        <v>130</v>
      </c>
      <c r="H3495" s="11" t="s">
        <v>22</v>
      </c>
      <c r="I3495" s="11" t="s">
        <v>293</v>
      </c>
      <c r="J3495" s="11" t="s">
        <v>27</v>
      </c>
      <c r="K3495" s="11" t="s">
        <v>28</v>
      </c>
      <c r="L3495" s="11" t="s">
        <v>43</v>
      </c>
      <c r="M3495" s="9" t="s">
        <v>44</v>
      </c>
      <c r="N3495" s="9" t="s">
        <v>31</v>
      </c>
      <c r="O3495" s="11" t="s">
        <v>32</v>
      </c>
      <c r="P3495" s="11" t="s">
        <v>22</v>
      </c>
      <c r="Q3495" s="11" t="s">
        <v>16738</v>
      </c>
      <c r="R3495" s="11" t="s">
        <v>56</v>
      </c>
      <c r="S3495" s="9" t="s">
        <v>16739</v>
      </c>
      <c r="T3495" s="9" t="s">
        <v>22</v>
      </c>
    </row>
    <row r="3496" customHeight="1" spans="1:20">
      <c r="A3496" s="10">
        <v>45206</v>
      </c>
      <c r="B3496" s="9" t="s">
        <v>16740</v>
      </c>
      <c r="C3496" s="9" t="s">
        <v>121</v>
      </c>
      <c r="D3496" s="11" t="s">
        <v>22</v>
      </c>
      <c r="E3496" s="9" t="s">
        <v>16741</v>
      </c>
      <c r="F3496" s="9" t="s">
        <v>16742</v>
      </c>
      <c r="G3496" s="11" t="s">
        <v>53</v>
      </c>
      <c r="H3496" s="11" t="s">
        <v>22</v>
      </c>
      <c r="I3496" s="11" t="s">
        <v>448</v>
      </c>
      <c r="J3496" s="11" t="s">
        <v>27</v>
      </c>
      <c r="K3496" s="11" t="s">
        <v>28</v>
      </c>
      <c r="L3496" s="11" t="s">
        <v>43</v>
      </c>
      <c r="M3496" s="9" t="s">
        <v>44</v>
      </c>
      <c r="N3496" s="9" t="s">
        <v>31</v>
      </c>
      <c r="O3496" s="11" t="s">
        <v>32</v>
      </c>
      <c r="P3496" s="11" t="s">
        <v>22</v>
      </c>
      <c r="Q3496" s="11" t="s">
        <v>16743</v>
      </c>
      <c r="R3496" s="11" t="s">
        <v>56</v>
      </c>
      <c r="S3496" s="9" t="s">
        <v>16744</v>
      </c>
      <c r="T3496" s="9" t="s">
        <v>22</v>
      </c>
    </row>
    <row r="3497" customHeight="1" spans="1:20">
      <c r="A3497" s="10">
        <v>45206</v>
      </c>
      <c r="B3497" s="9" t="s">
        <v>16745</v>
      </c>
      <c r="C3497" s="9" t="s">
        <v>121</v>
      </c>
      <c r="D3497" s="11" t="s">
        <v>22</v>
      </c>
      <c r="E3497" s="9" t="s">
        <v>16746</v>
      </c>
      <c r="F3497" s="9" t="s">
        <v>16747</v>
      </c>
      <c r="G3497" s="11" t="s">
        <v>82</v>
      </c>
      <c r="H3497" s="11" t="s">
        <v>22</v>
      </c>
      <c r="I3497" s="11" t="s">
        <v>299</v>
      </c>
      <c r="J3497" s="11" t="s">
        <v>27</v>
      </c>
      <c r="K3497" s="11" t="s">
        <v>28</v>
      </c>
      <c r="L3497" s="11" t="s">
        <v>43</v>
      </c>
      <c r="M3497" s="9" t="s">
        <v>30</v>
      </c>
      <c r="N3497" s="9" t="s">
        <v>31</v>
      </c>
      <c r="O3497" s="11" t="s">
        <v>32</v>
      </c>
      <c r="P3497" s="11" t="s">
        <v>22</v>
      </c>
      <c r="Q3497" s="11" t="s">
        <v>16748</v>
      </c>
      <c r="R3497" s="11" t="s">
        <v>56</v>
      </c>
      <c r="S3497" s="9" t="s">
        <v>16749</v>
      </c>
      <c r="T3497" s="9" t="s">
        <v>22</v>
      </c>
    </row>
    <row r="3498" customHeight="1" spans="1:20">
      <c r="A3498" s="10">
        <v>45206</v>
      </c>
      <c r="B3498" s="9" t="s">
        <v>16750</v>
      </c>
      <c r="C3498" s="9" t="s">
        <v>50</v>
      </c>
      <c r="D3498" s="11" t="s">
        <v>22</v>
      </c>
      <c r="E3498" s="9" t="s">
        <v>16751</v>
      </c>
      <c r="F3498" s="9" t="s">
        <v>16752</v>
      </c>
      <c r="G3498" s="11" t="s">
        <v>130</v>
      </c>
      <c r="H3498" s="11" t="s">
        <v>22</v>
      </c>
      <c r="I3498" s="11" t="s">
        <v>299</v>
      </c>
      <c r="J3498" s="11" t="s">
        <v>27</v>
      </c>
      <c r="K3498" s="11" t="s">
        <v>28</v>
      </c>
      <c r="L3498" s="11" t="s">
        <v>43</v>
      </c>
      <c r="M3498" s="9" t="s">
        <v>30</v>
      </c>
      <c r="N3498" s="9" t="s">
        <v>31</v>
      </c>
      <c r="O3498" s="11" t="s">
        <v>32</v>
      </c>
      <c r="P3498" s="11" t="s">
        <v>22</v>
      </c>
      <c r="Q3498" s="11" t="s">
        <v>16753</v>
      </c>
      <c r="R3498" s="11" t="s">
        <v>56</v>
      </c>
      <c r="S3498" s="9" t="s">
        <v>16754</v>
      </c>
      <c r="T3498" s="9" t="s">
        <v>22</v>
      </c>
    </row>
    <row r="3499" customHeight="1" spans="1:20">
      <c r="A3499" s="10">
        <v>45206</v>
      </c>
      <c r="B3499" s="9" t="s">
        <v>16755</v>
      </c>
      <c r="C3499" s="9" t="s">
        <v>121</v>
      </c>
      <c r="D3499" s="11" t="s">
        <v>22</v>
      </c>
      <c r="E3499" s="9" t="s">
        <v>16756</v>
      </c>
      <c r="F3499" s="9" t="s">
        <v>16757</v>
      </c>
      <c r="G3499" s="11" t="s">
        <v>69</v>
      </c>
      <c r="H3499" s="11" t="s">
        <v>22</v>
      </c>
      <c r="I3499" s="11" t="s">
        <v>207</v>
      </c>
      <c r="J3499" s="11" t="s">
        <v>27</v>
      </c>
      <c r="K3499" s="11" t="s">
        <v>28</v>
      </c>
      <c r="L3499" s="11" t="s">
        <v>43</v>
      </c>
      <c r="M3499" s="9" t="s">
        <v>44</v>
      </c>
      <c r="N3499" s="9" t="s">
        <v>31</v>
      </c>
      <c r="O3499" s="11" t="s">
        <v>32</v>
      </c>
      <c r="P3499" s="11" t="s">
        <v>22</v>
      </c>
      <c r="Q3499" s="11" t="s">
        <v>16758</v>
      </c>
      <c r="R3499" s="11" t="s">
        <v>56</v>
      </c>
      <c r="S3499" s="9" t="s">
        <v>16759</v>
      </c>
      <c r="T3499" s="9" t="s">
        <v>22</v>
      </c>
    </row>
    <row r="3500" customHeight="1" spans="1:20">
      <c r="A3500" s="10">
        <v>45206</v>
      </c>
      <c r="B3500" s="9" t="s">
        <v>16760</v>
      </c>
      <c r="C3500" s="9" t="s">
        <v>121</v>
      </c>
      <c r="D3500" s="11" t="s">
        <v>22</v>
      </c>
      <c r="E3500" s="9" t="s">
        <v>16761</v>
      </c>
      <c r="F3500" s="9" t="s">
        <v>16762</v>
      </c>
      <c r="G3500" s="11" t="s">
        <v>130</v>
      </c>
      <c r="H3500" s="11" t="s">
        <v>22</v>
      </c>
      <c r="I3500" s="11" t="s">
        <v>384</v>
      </c>
      <c r="J3500" s="11" t="s">
        <v>27</v>
      </c>
      <c r="K3500" s="11" t="s">
        <v>28</v>
      </c>
      <c r="L3500" s="11" t="s">
        <v>43</v>
      </c>
      <c r="M3500" s="9" t="s">
        <v>30</v>
      </c>
      <c r="N3500" s="9" t="s">
        <v>31</v>
      </c>
      <c r="O3500" s="11" t="s">
        <v>32</v>
      </c>
      <c r="P3500" s="11" t="s">
        <v>22</v>
      </c>
      <c r="Q3500" s="11" t="s">
        <v>16763</v>
      </c>
      <c r="R3500" s="11" t="s">
        <v>56</v>
      </c>
      <c r="S3500" s="20" t="s">
        <v>16764</v>
      </c>
      <c r="T3500" s="9" t="s">
        <v>22</v>
      </c>
    </row>
    <row r="3501" customHeight="1" spans="1:20">
      <c r="A3501" s="10">
        <v>45206</v>
      </c>
      <c r="B3501" s="9" t="s">
        <v>16765</v>
      </c>
      <c r="C3501" s="9" t="s">
        <v>274</v>
      </c>
      <c r="D3501" s="11" t="s">
        <v>22</v>
      </c>
      <c r="E3501" s="9" t="s">
        <v>16766</v>
      </c>
      <c r="F3501" s="9" t="s">
        <v>16767</v>
      </c>
      <c r="G3501" s="11" t="s">
        <v>41</v>
      </c>
      <c r="H3501" s="11" t="s">
        <v>22</v>
      </c>
      <c r="I3501" s="11" t="s">
        <v>63</v>
      </c>
      <c r="J3501" s="11" t="s">
        <v>27</v>
      </c>
      <c r="K3501" s="11" t="s">
        <v>28</v>
      </c>
      <c r="L3501" s="11" t="s">
        <v>43</v>
      </c>
      <c r="M3501" s="9" t="s">
        <v>44</v>
      </c>
      <c r="N3501" s="9" t="s">
        <v>208</v>
      </c>
      <c r="O3501" s="11" t="s">
        <v>32</v>
      </c>
      <c r="P3501" s="11" t="s">
        <v>22</v>
      </c>
      <c r="Q3501" s="11" t="s">
        <v>16768</v>
      </c>
      <c r="R3501" s="11" t="s">
        <v>56</v>
      </c>
      <c r="S3501" s="20" t="s">
        <v>16769</v>
      </c>
      <c r="T3501" s="9" t="s">
        <v>22</v>
      </c>
    </row>
    <row r="3502" customHeight="1" spans="1:20">
      <c r="A3502" s="10">
        <v>45206</v>
      </c>
      <c r="B3502" s="9" t="s">
        <v>16770</v>
      </c>
      <c r="C3502" s="9" t="s">
        <v>121</v>
      </c>
      <c r="D3502" s="11" t="s">
        <v>22</v>
      </c>
      <c r="E3502" s="9" t="s">
        <v>16771</v>
      </c>
      <c r="F3502" s="9" t="s">
        <v>16772</v>
      </c>
      <c r="G3502" s="11" t="s">
        <v>69</v>
      </c>
      <c r="H3502" s="11" t="s">
        <v>110</v>
      </c>
      <c r="I3502" s="11" t="s">
        <v>259</v>
      </c>
      <c r="J3502" s="11" t="s">
        <v>27</v>
      </c>
      <c r="K3502" s="11" t="s">
        <v>28</v>
      </c>
      <c r="L3502" s="11" t="s">
        <v>43</v>
      </c>
      <c r="M3502" s="9" t="s">
        <v>44</v>
      </c>
      <c r="N3502" s="9" t="s">
        <v>31</v>
      </c>
      <c r="O3502" s="11" t="s">
        <v>32</v>
      </c>
      <c r="P3502" s="11" t="s">
        <v>22</v>
      </c>
      <c r="Q3502" s="11" t="s">
        <v>16773</v>
      </c>
      <c r="R3502" s="11" t="s">
        <v>56</v>
      </c>
      <c r="S3502" s="9" t="s">
        <v>16774</v>
      </c>
      <c r="T3502" s="9" t="s">
        <v>22</v>
      </c>
    </row>
    <row r="3503" customHeight="1" spans="1:20">
      <c r="A3503" s="10">
        <v>45206</v>
      </c>
      <c r="B3503" s="9" t="s">
        <v>16775</v>
      </c>
      <c r="C3503" s="9" t="s">
        <v>50</v>
      </c>
      <c r="D3503" s="11" t="s">
        <v>22</v>
      </c>
      <c r="E3503" s="9" t="s">
        <v>16776</v>
      </c>
      <c r="F3503" s="9" t="s">
        <v>16777</v>
      </c>
      <c r="G3503" s="11" t="s">
        <v>25</v>
      </c>
      <c r="H3503" s="11" t="s">
        <v>22</v>
      </c>
      <c r="I3503" s="11" t="s">
        <v>75</v>
      </c>
      <c r="J3503" s="11" t="s">
        <v>27</v>
      </c>
      <c r="K3503" s="11" t="s">
        <v>28</v>
      </c>
      <c r="L3503" s="11" t="s">
        <v>43</v>
      </c>
      <c r="M3503" s="9" t="s">
        <v>44</v>
      </c>
      <c r="N3503" s="9" t="s">
        <v>31</v>
      </c>
      <c r="O3503" s="11" t="s">
        <v>32</v>
      </c>
      <c r="P3503" s="11" t="s">
        <v>22</v>
      </c>
      <c r="Q3503" s="11" t="s">
        <v>16778</v>
      </c>
      <c r="R3503" s="11" t="s">
        <v>56</v>
      </c>
      <c r="S3503" s="9" t="s">
        <v>16779</v>
      </c>
      <c r="T3503" s="9" t="s">
        <v>22</v>
      </c>
    </row>
    <row r="3504" customHeight="1" spans="1:20">
      <c r="A3504" s="10">
        <v>45206</v>
      </c>
      <c r="B3504" s="9" t="s">
        <v>16780</v>
      </c>
      <c r="C3504" s="9" t="s">
        <v>50</v>
      </c>
      <c r="D3504" s="11" t="s">
        <v>22</v>
      </c>
      <c r="E3504" s="9" t="s">
        <v>16781</v>
      </c>
      <c r="F3504" s="9" t="s">
        <v>16782</v>
      </c>
      <c r="G3504" s="11" t="s">
        <v>41</v>
      </c>
      <c r="H3504" s="11" t="s">
        <v>22</v>
      </c>
      <c r="I3504" s="11" t="s">
        <v>299</v>
      </c>
      <c r="J3504" s="11" t="s">
        <v>27</v>
      </c>
      <c r="K3504" s="11" t="s">
        <v>28</v>
      </c>
      <c r="L3504" s="11" t="s">
        <v>43</v>
      </c>
      <c r="M3504" s="9" t="s">
        <v>44</v>
      </c>
      <c r="N3504" s="9" t="s">
        <v>31</v>
      </c>
      <c r="O3504" s="11" t="s">
        <v>32</v>
      </c>
      <c r="P3504" s="11" t="s">
        <v>22</v>
      </c>
      <c r="Q3504" s="11" t="s">
        <v>16783</v>
      </c>
      <c r="R3504" s="11" t="s">
        <v>56</v>
      </c>
      <c r="S3504" s="9" t="s">
        <v>16784</v>
      </c>
      <c r="T3504" s="9" t="s">
        <v>22</v>
      </c>
    </row>
    <row r="3505" customHeight="1" spans="1:20">
      <c r="A3505" s="10">
        <v>45206</v>
      </c>
      <c r="B3505" s="9" t="s">
        <v>16785</v>
      </c>
      <c r="C3505" s="9" t="s">
        <v>646</v>
      </c>
      <c r="D3505" s="11" t="s">
        <v>22</v>
      </c>
      <c r="E3505" s="9" t="s">
        <v>16786</v>
      </c>
      <c r="F3505" s="9" t="s">
        <v>16787</v>
      </c>
      <c r="G3505" s="11" t="s">
        <v>82</v>
      </c>
      <c r="H3505" s="11" t="s">
        <v>22</v>
      </c>
      <c r="I3505" s="11" t="s">
        <v>124</v>
      </c>
      <c r="J3505" s="11" t="s">
        <v>27</v>
      </c>
      <c r="K3505" s="11" t="s">
        <v>28</v>
      </c>
      <c r="L3505" s="11" t="s">
        <v>43</v>
      </c>
      <c r="M3505" s="9" t="s">
        <v>44</v>
      </c>
      <c r="N3505" s="9" t="s">
        <v>31</v>
      </c>
      <c r="O3505" s="11" t="s">
        <v>32</v>
      </c>
      <c r="P3505" s="11" t="s">
        <v>22</v>
      </c>
      <c r="Q3505" s="11" t="s">
        <v>16788</v>
      </c>
      <c r="R3505" s="11" t="s">
        <v>46</v>
      </c>
      <c r="S3505" s="9" t="s">
        <v>16789</v>
      </c>
      <c r="T3505" s="9" t="s">
        <v>16790</v>
      </c>
    </row>
    <row r="3506" customHeight="1" spans="1:20">
      <c r="A3506" s="10">
        <v>45206</v>
      </c>
      <c r="B3506" s="9" t="s">
        <v>16791</v>
      </c>
      <c r="C3506" s="9" t="s">
        <v>274</v>
      </c>
      <c r="D3506" s="11" t="s">
        <v>22</v>
      </c>
      <c r="E3506" s="9" t="s">
        <v>16792</v>
      </c>
      <c r="F3506" s="9" t="s">
        <v>16793</v>
      </c>
      <c r="G3506" s="11" t="s">
        <v>41</v>
      </c>
      <c r="H3506" s="11" t="s">
        <v>22</v>
      </c>
      <c r="I3506" s="11" t="s">
        <v>175</v>
      </c>
      <c r="J3506" s="11" t="s">
        <v>27</v>
      </c>
      <c r="K3506" s="11" t="s">
        <v>28</v>
      </c>
      <c r="L3506" s="11" t="s">
        <v>43</v>
      </c>
      <c r="M3506" s="9" t="s">
        <v>44</v>
      </c>
      <c r="N3506" s="9" t="s">
        <v>208</v>
      </c>
      <c r="O3506" s="11" t="s">
        <v>32</v>
      </c>
      <c r="P3506" s="11" t="s">
        <v>22</v>
      </c>
      <c r="Q3506" s="11" t="s">
        <v>15095</v>
      </c>
      <c r="R3506" s="11" t="s">
        <v>56</v>
      </c>
      <c r="S3506" s="9" t="s">
        <v>16794</v>
      </c>
      <c r="T3506" s="9" t="s">
        <v>22</v>
      </c>
    </row>
    <row r="3507" customHeight="1" spans="1:20">
      <c r="A3507" s="10">
        <v>45206</v>
      </c>
      <c r="B3507" s="9" t="s">
        <v>16795</v>
      </c>
      <c r="C3507" s="9" t="s">
        <v>274</v>
      </c>
      <c r="D3507" s="11" t="s">
        <v>22</v>
      </c>
      <c r="E3507" s="9" t="s">
        <v>16796</v>
      </c>
      <c r="F3507" s="9" t="s">
        <v>16797</v>
      </c>
      <c r="G3507" s="11" t="s">
        <v>336</v>
      </c>
      <c r="H3507" s="11" t="s">
        <v>418</v>
      </c>
      <c r="I3507" s="11" t="s">
        <v>277</v>
      </c>
      <c r="J3507" s="11" t="s">
        <v>27</v>
      </c>
      <c r="K3507" s="11" t="s">
        <v>28</v>
      </c>
      <c r="L3507" s="11" t="s">
        <v>43</v>
      </c>
      <c r="M3507" s="9" t="s">
        <v>44</v>
      </c>
      <c r="N3507" s="9" t="s">
        <v>208</v>
      </c>
      <c r="O3507" s="11" t="s">
        <v>32</v>
      </c>
      <c r="P3507" s="11" t="s">
        <v>22</v>
      </c>
      <c r="Q3507" s="11" t="s">
        <v>16798</v>
      </c>
      <c r="R3507" s="11" t="s">
        <v>56</v>
      </c>
      <c r="S3507" s="9" t="s">
        <v>16799</v>
      </c>
      <c r="T3507" s="9" t="s">
        <v>22</v>
      </c>
    </row>
    <row r="3508" customHeight="1" spans="1:20">
      <c r="A3508" s="10">
        <v>45206</v>
      </c>
      <c r="B3508" s="9" t="s">
        <v>16800</v>
      </c>
      <c r="C3508" s="9" t="s">
        <v>59</v>
      </c>
      <c r="D3508" s="11" t="s">
        <v>22</v>
      </c>
      <c r="E3508" s="9" t="s">
        <v>16801</v>
      </c>
      <c r="F3508" s="9" t="s">
        <v>16802</v>
      </c>
      <c r="G3508" s="11" t="s">
        <v>336</v>
      </c>
      <c r="H3508" s="11" t="s">
        <v>22</v>
      </c>
      <c r="I3508" s="11" t="s">
        <v>293</v>
      </c>
      <c r="J3508" s="11" t="s">
        <v>27</v>
      </c>
      <c r="K3508" s="11" t="s">
        <v>28</v>
      </c>
      <c r="L3508" s="11" t="s">
        <v>43</v>
      </c>
      <c r="M3508" s="9" t="s">
        <v>30</v>
      </c>
      <c r="N3508" s="9" t="s">
        <v>31</v>
      </c>
      <c r="O3508" s="11" t="s">
        <v>32</v>
      </c>
      <c r="P3508" s="11" t="s">
        <v>22</v>
      </c>
      <c r="Q3508" s="11" t="s">
        <v>16803</v>
      </c>
      <c r="R3508" s="11" t="s">
        <v>46</v>
      </c>
      <c r="S3508" s="20" t="s">
        <v>16804</v>
      </c>
      <c r="T3508" s="9" t="s">
        <v>22</v>
      </c>
    </row>
    <row r="3509" customHeight="1" spans="1:20">
      <c r="A3509" s="10">
        <v>45206</v>
      </c>
      <c r="B3509" s="9" t="s">
        <v>16805</v>
      </c>
      <c r="C3509" s="9" t="s">
        <v>204</v>
      </c>
      <c r="D3509" s="11" t="s">
        <v>22</v>
      </c>
      <c r="E3509" s="9" t="s">
        <v>16806</v>
      </c>
      <c r="F3509" s="9" t="s">
        <v>16807</v>
      </c>
      <c r="G3509" s="11" t="s">
        <v>53</v>
      </c>
      <c r="H3509" s="11" t="s">
        <v>22</v>
      </c>
      <c r="I3509" s="11" t="s">
        <v>63</v>
      </c>
      <c r="J3509" s="11" t="s">
        <v>27</v>
      </c>
      <c r="K3509" s="11" t="s">
        <v>28</v>
      </c>
      <c r="L3509" s="11" t="s">
        <v>43</v>
      </c>
      <c r="M3509" s="9" t="s">
        <v>44</v>
      </c>
      <c r="N3509" s="9" t="s">
        <v>208</v>
      </c>
      <c r="O3509" s="11" t="s">
        <v>32</v>
      </c>
      <c r="P3509" s="11" t="s">
        <v>22</v>
      </c>
      <c r="Q3509" s="11" t="s">
        <v>16808</v>
      </c>
      <c r="R3509" s="11" t="s">
        <v>56</v>
      </c>
      <c r="S3509" s="9" t="s">
        <v>16809</v>
      </c>
      <c r="T3509" s="9" t="s">
        <v>22</v>
      </c>
    </row>
    <row r="3510" customHeight="1" spans="1:20">
      <c r="A3510" s="10">
        <v>45206</v>
      </c>
      <c r="B3510" s="9" t="s">
        <v>16810</v>
      </c>
      <c r="C3510" s="9" t="s">
        <v>204</v>
      </c>
      <c r="D3510" s="11" t="s">
        <v>22</v>
      </c>
      <c r="E3510" s="9" t="s">
        <v>2171</v>
      </c>
      <c r="F3510" s="9" t="s">
        <v>2172</v>
      </c>
      <c r="G3510" s="11" t="s">
        <v>130</v>
      </c>
      <c r="H3510" s="11" t="s">
        <v>22</v>
      </c>
      <c r="I3510" s="11" t="s">
        <v>207</v>
      </c>
      <c r="J3510" s="11" t="s">
        <v>27</v>
      </c>
      <c r="K3510" s="11" t="s">
        <v>28</v>
      </c>
      <c r="L3510" s="11" t="s">
        <v>43</v>
      </c>
      <c r="M3510" s="9" t="s">
        <v>30</v>
      </c>
      <c r="N3510" s="9" t="s">
        <v>208</v>
      </c>
      <c r="O3510" s="11" t="s">
        <v>32</v>
      </c>
      <c r="P3510" s="11" t="s">
        <v>22</v>
      </c>
      <c r="Q3510" s="11" t="s">
        <v>16811</v>
      </c>
      <c r="R3510" s="11" t="s">
        <v>56</v>
      </c>
      <c r="S3510" s="9" t="s">
        <v>16812</v>
      </c>
      <c r="T3510" s="9" t="s">
        <v>22</v>
      </c>
    </row>
    <row r="3511" customHeight="1" spans="1:20">
      <c r="A3511" s="10">
        <v>45206</v>
      </c>
      <c r="B3511" s="9" t="s">
        <v>16813</v>
      </c>
      <c r="C3511" s="9" t="s">
        <v>274</v>
      </c>
      <c r="D3511" s="11" t="s">
        <v>22</v>
      </c>
      <c r="E3511" s="9" t="s">
        <v>16814</v>
      </c>
      <c r="F3511" s="9" t="s">
        <v>16815</v>
      </c>
      <c r="G3511" s="11" t="s">
        <v>69</v>
      </c>
      <c r="H3511" s="11" t="s">
        <v>22</v>
      </c>
      <c r="I3511" s="11" t="s">
        <v>293</v>
      </c>
      <c r="J3511" s="11" t="s">
        <v>27</v>
      </c>
      <c r="K3511" s="11" t="s">
        <v>28</v>
      </c>
      <c r="L3511" s="11" t="s">
        <v>43</v>
      </c>
      <c r="M3511" s="9" t="s">
        <v>30</v>
      </c>
      <c r="N3511" s="9" t="s">
        <v>208</v>
      </c>
      <c r="O3511" s="11" t="s">
        <v>32</v>
      </c>
      <c r="P3511" s="11" t="s">
        <v>22</v>
      </c>
      <c r="Q3511" s="11" t="s">
        <v>16816</v>
      </c>
      <c r="R3511" s="11" t="s">
        <v>56</v>
      </c>
      <c r="S3511" s="9" t="s">
        <v>16817</v>
      </c>
      <c r="T3511" s="9" t="s">
        <v>22</v>
      </c>
    </row>
    <row r="3512" customHeight="1" spans="1:20">
      <c r="A3512" s="10">
        <v>45206</v>
      </c>
      <c r="B3512" s="9" t="s">
        <v>16818</v>
      </c>
      <c r="C3512" s="9" t="s">
        <v>204</v>
      </c>
      <c r="D3512" s="11" t="s">
        <v>22</v>
      </c>
      <c r="E3512" s="9" t="s">
        <v>16819</v>
      </c>
      <c r="F3512" s="9" t="s">
        <v>16820</v>
      </c>
      <c r="G3512" s="11" t="s">
        <v>41</v>
      </c>
      <c r="H3512" s="11" t="s">
        <v>22</v>
      </c>
      <c r="I3512" s="11" t="s">
        <v>70</v>
      </c>
      <c r="J3512" s="11" t="s">
        <v>27</v>
      </c>
      <c r="K3512" s="11" t="s">
        <v>28</v>
      </c>
      <c r="L3512" s="11" t="s">
        <v>43</v>
      </c>
      <c r="M3512" s="9" t="s">
        <v>44</v>
      </c>
      <c r="N3512" s="9" t="s">
        <v>208</v>
      </c>
      <c r="O3512" s="11" t="s">
        <v>32</v>
      </c>
      <c r="P3512" s="11" t="s">
        <v>22</v>
      </c>
      <c r="Q3512" s="11" t="s">
        <v>16821</v>
      </c>
      <c r="R3512" s="11" t="s">
        <v>56</v>
      </c>
      <c r="S3512" s="20" t="s">
        <v>16822</v>
      </c>
      <c r="T3512" s="9" t="s">
        <v>22</v>
      </c>
    </row>
    <row r="3513" customHeight="1" spans="1:20">
      <c r="A3513" s="10">
        <v>45206</v>
      </c>
      <c r="B3513" s="9" t="s">
        <v>16823</v>
      </c>
      <c r="C3513" s="9" t="s">
        <v>204</v>
      </c>
      <c r="D3513" s="11" t="s">
        <v>22</v>
      </c>
      <c r="E3513" s="9" t="s">
        <v>16824</v>
      </c>
      <c r="F3513" s="9" t="s">
        <v>16825</v>
      </c>
      <c r="G3513" s="11" t="s">
        <v>41</v>
      </c>
      <c r="H3513" s="11" t="s">
        <v>22</v>
      </c>
      <c r="I3513" s="11" t="s">
        <v>175</v>
      </c>
      <c r="J3513" s="11" t="s">
        <v>27</v>
      </c>
      <c r="K3513" s="11" t="s">
        <v>28</v>
      </c>
      <c r="L3513" s="11" t="s">
        <v>43</v>
      </c>
      <c r="M3513" s="9" t="s">
        <v>44</v>
      </c>
      <c r="N3513" s="9" t="s">
        <v>208</v>
      </c>
      <c r="O3513" s="11" t="s">
        <v>32</v>
      </c>
      <c r="P3513" s="11" t="s">
        <v>22</v>
      </c>
      <c r="Q3513" s="11" t="s">
        <v>16826</v>
      </c>
      <c r="R3513" s="11" t="s">
        <v>56</v>
      </c>
      <c r="S3513" s="9" t="s">
        <v>16827</v>
      </c>
      <c r="T3513" s="9" t="s">
        <v>22</v>
      </c>
    </row>
    <row r="3514" customHeight="1" spans="1:20">
      <c r="A3514" s="10">
        <v>45206</v>
      </c>
      <c r="B3514" s="9" t="s">
        <v>16828</v>
      </c>
      <c r="C3514" s="9" t="s">
        <v>204</v>
      </c>
      <c r="D3514" s="11" t="s">
        <v>22</v>
      </c>
      <c r="E3514" s="9" t="s">
        <v>16829</v>
      </c>
      <c r="F3514" s="9" t="s">
        <v>16830</v>
      </c>
      <c r="G3514" s="11" t="s">
        <v>336</v>
      </c>
      <c r="H3514" s="11" t="s">
        <v>137</v>
      </c>
      <c r="I3514" s="11" t="s">
        <v>576</v>
      </c>
      <c r="J3514" s="11" t="s">
        <v>27</v>
      </c>
      <c r="K3514" s="11" t="s">
        <v>28</v>
      </c>
      <c r="L3514" s="11" t="s">
        <v>43</v>
      </c>
      <c r="M3514" s="9" t="s">
        <v>44</v>
      </c>
      <c r="N3514" s="9" t="s">
        <v>208</v>
      </c>
      <c r="O3514" s="11" t="s">
        <v>32</v>
      </c>
      <c r="P3514" s="11" t="s">
        <v>22</v>
      </c>
      <c r="Q3514" s="11" t="s">
        <v>16831</v>
      </c>
      <c r="R3514" s="11" t="s">
        <v>56</v>
      </c>
      <c r="S3514" s="9" t="s">
        <v>16832</v>
      </c>
      <c r="T3514" s="9" t="s">
        <v>22</v>
      </c>
    </row>
    <row r="3515" customHeight="1" spans="1:20">
      <c r="A3515" s="10">
        <v>45206</v>
      </c>
      <c r="B3515" s="9" t="s">
        <v>16833</v>
      </c>
      <c r="C3515" s="9" t="s">
        <v>204</v>
      </c>
      <c r="D3515" s="11" t="s">
        <v>22</v>
      </c>
      <c r="E3515" s="9" t="s">
        <v>16834</v>
      </c>
      <c r="F3515" s="9" t="s">
        <v>16835</v>
      </c>
      <c r="G3515" s="11" t="s">
        <v>69</v>
      </c>
      <c r="H3515" s="11" t="s">
        <v>22</v>
      </c>
      <c r="I3515" s="11" t="s">
        <v>412</v>
      </c>
      <c r="J3515" s="11" t="s">
        <v>27</v>
      </c>
      <c r="K3515" s="11" t="s">
        <v>28</v>
      </c>
      <c r="L3515" s="11" t="s">
        <v>43</v>
      </c>
      <c r="M3515" s="9" t="s">
        <v>44</v>
      </c>
      <c r="N3515" s="9" t="s">
        <v>208</v>
      </c>
      <c r="O3515" s="11" t="s">
        <v>32</v>
      </c>
      <c r="P3515" s="11" t="s">
        <v>22</v>
      </c>
      <c r="Q3515" s="11" t="s">
        <v>16836</v>
      </c>
      <c r="R3515" s="11" t="s">
        <v>56</v>
      </c>
      <c r="S3515" s="9" t="s">
        <v>16837</v>
      </c>
      <c r="T3515" s="9" t="s">
        <v>22</v>
      </c>
    </row>
    <row r="3516" customHeight="1" spans="1:20">
      <c r="A3516" s="10">
        <v>45206</v>
      </c>
      <c r="B3516" s="9" t="s">
        <v>16838</v>
      </c>
      <c r="C3516" s="9" t="s">
        <v>16839</v>
      </c>
      <c r="D3516" s="11" t="s">
        <v>22</v>
      </c>
      <c r="E3516" s="9" t="s">
        <v>16840</v>
      </c>
      <c r="F3516" s="9" t="s">
        <v>22</v>
      </c>
      <c r="G3516" s="11" t="s">
        <v>22</v>
      </c>
      <c r="H3516" s="11" t="s">
        <v>22</v>
      </c>
      <c r="I3516" s="11" t="s">
        <v>259</v>
      </c>
      <c r="J3516" s="11" t="s">
        <v>27</v>
      </c>
      <c r="K3516" s="11" t="s">
        <v>28</v>
      </c>
      <c r="L3516" s="11" t="s">
        <v>43</v>
      </c>
      <c r="M3516" s="9" t="s">
        <v>30</v>
      </c>
      <c r="N3516" s="9" t="s">
        <v>31</v>
      </c>
      <c r="O3516" s="11" t="s">
        <v>32</v>
      </c>
      <c r="P3516" s="11" t="s">
        <v>22</v>
      </c>
      <c r="Q3516" s="11" t="s">
        <v>16841</v>
      </c>
      <c r="R3516" s="11" t="s">
        <v>46</v>
      </c>
      <c r="S3516" s="9" t="s">
        <v>16842</v>
      </c>
      <c r="T3516" s="9" t="s">
        <v>22</v>
      </c>
    </row>
    <row r="3517" customHeight="1" spans="1:20">
      <c r="A3517" s="10">
        <v>45206</v>
      </c>
      <c r="B3517" s="9" t="s">
        <v>16843</v>
      </c>
      <c r="C3517" s="9" t="s">
        <v>7103</v>
      </c>
      <c r="D3517" s="11" t="s">
        <v>22</v>
      </c>
      <c r="E3517" s="9" t="s">
        <v>16844</v>
      </c>
      <c r="F3517" s="9" t="s">
        <v>16845</v>
      </c>
      <c r="G3517" s="11" t="s">
        <v>25</v>
      </c>
      <c r="H3517" s="11" t="s">
        <v>110</v>
      </c>
      <c r="I3517" s="11" t="s">
        <v>786</v>
      </c>
      <c r="J3517" s="11" t="s">
        <v>27</v>
      </c>
      <c r="K3517" s="11" t="s">
        <v>28</v>
      </c>
      <c r="L3517" s="11" t="s">
        <v>43</v>
      </c>
      <c r="M3517" s="9" t="s">
        <v>44</v>
      </c>
      <c r="N3517" s="9" t="s">
        <v>743</v>
      </c>
      <c r="O3517" s="11" t="s">
        <v>32</v>
      </c>
      <c r="P3517" s="11" t="s">
        <v>22</v>
      </c>
      <c r="Q3517" s="11" t="s">
        <v>16846</v>
      </c>
      <c r="R3517" s="11" t="s">
        <v>46</v>
      </c>
      <c r="S3517" s="9" t="s">
        <v>16847</v>
      </c>
      <c r="T3517" s="9" t="s">
        <v>16848</v>
      </c>
    </row>
    <row r="3518" customHeight="1" spans="1:20">
      <c r="A3518" s="10">
        <v>45206</v>
      </c>
      <c r="B3518" s="9" t="s">
        <v>16849</v>
      </c>
      <c r="C3518" s="9" t="s">
        <v>16850</v>
      </c>
      <c r="D3518" s="11" t="s">
        <v>22</v>
      </c>
      <c r="E3518" s="9" t="s">
        <v>16851</v>
      </c>
      <c r="F3518" s="9" t="s">
        <v>16852</v>
      </c>
      <c r="G3518" s="11" t="s">
        <v>69</v>
      </c>
      <c r="H3518" s="11" t="s">
        <v>22</v>
      </c>
      <c r="I3518" s="11" t="s">
        <v>293</v>
      </c>
      <c r="J3518" s="11" t="s">
        <v>27</v>
      </c>
      <c r="K3518" s="11" t="s">
        <v>28</v>
      </c>
      <c r="L3518" s="11" t="s">
        <v>43</v>
      </c>
      <c r="M3518" s="9" t="s">
        <v>30</v>
      </c>
      <c r="N3518" s="9" t="s">
        <v>743</v>
      </c>
      <c r="O3518" s="11" t="s">
        <v>32</v>
      </c>
      <c r="P3518" s="11" t="s">
        <v>22</v>
      </c>
      <c r="Q3518" s="11" t="s">
        <v>16853</v>
      </c>
      <c r="R3518" s="11" t="s">
        <v>46</v>
      </c>
      <c r="S3518" s="9" t="s">
        <v>16854</v>
      </c>
      <c r="T3518" s="9" t="s">
        <v>16855</v>
      </c>
    </row>
    <row r="3519" customHeight="1" spans="1:20">
      <c r="A3519" s="10">
        <v>45206</v>
      </c>
      <c r="B3519" s="9" t="s">
        <v>16856</v>
      </c>
      <c r="C3519" s="9" t="s">
        <v>9540</v>
      </c>
      <c r="D3519" s="11" t="s">
        <v>22</v>
      </c>
      <c r="E3519" s="9" t="s">
        <v>16857</v>
      </c>
      <c r="F3519" s="9" t="s">
        <v>22</v>
      </c>
      <c r="G3519" s="11" t="s">
        <v>22</v>
      </c>
      <c r="H3519" s="11" t="s">
        <v>22</v>
      </c>
      <c r="I3519" s="11" t="s">
        <v>26</v>
      </c>
      <c r="J3519" s="11" t="s">
        <v>27</v>
      </c>
      <c r="K3519" s="11" t="s">
        <v>28</v>
      </c>
      <c r="L3519" s="11" t="s">
        <v>29</v>
      </c>
      <c r="M3519" s="9" t="s">
        <v>44</v>
      </c>
      <c r="N3519" s="9" t="s">
        <v>31</v>
      </c>
      <c r="O3519" s="11" t="s">
        <v>32</v>
      </c>
      <c r="P3519" s="11" t="s">
        <v>22</v>
      </c>
      <c r="Q3519" s="11" t="s">
        <v>16858</v>
      </c>
      <c r="R3519" s="11" t="s">
        <v>34</v>
      </c>
      <c r="S3519" s="9" t="s">
        <v>16859</v>
      </c>
      <c r="T3519" s="9" t="s">
        <v>16860</v>
      </c>
    </row>
    <row r="3520" customHeight="1" spans="1:20">
      <c r="A3520" s="10">
        <v>45206</v>
      </c>
      <c r="B3520" s="9" t="s">
        <v>16861</v>
      </c>
      <c r="C3520" s="9" t="s">
        <v>7563</v>
      </c>
      <c r="D3520" s="11" t="s">
        <v>22</v>
      </c>
      <c r="E3520" s="9" t="s">
        <v>16862</v>
      </c>
      <c r="F3520" s="9" t="s">
        <v>16863</v>
      </c>
      <c r="G3520" s="11" t="s">
        <v>82</v>
      </c>
      <c r="H3520" s="11" t="s">
        <v>22</v>
      </c>
      <c r="I3520" s="11" t="s">
        <v>26</v>
      </c>
      <c r="J3520" s="11" t="s">
        <v>27</v>
      </c>
      <c r="K3520" s="11" t="s">
        <v>28</v>
      </c>
      <c r="L3520" s="11" t="s">
        <v>29</v>
      </c>
      <c r="M3520" s="9" t="s">
        <v>30</v>
      </c>
      <c r="N3520" s="9" t="s">
        <v>31</v>
      </c>
      <c r="O3520" s="11" t="s">
        <v>32</v>
      </c>
      <c r="P3520" s="11" t="s">
        <v>22</v>
      </c>
      <c r="Q3520" s="11" t="s">
        <v>16864</v>
      </c>
      <c r="R3520" s="11" t="s">
        <v>34</v>
      </c>
      <c r="S3520" s="9" t="s">
        <v>16865</v>
      </c>
      <c r="T3520" s="9" t="s">
        <v>16866</v>
      </c>
    </row>
    <row r="3521" customHeight="1" spans="1:20">
      <c r="A3521" s="10">
        <v>45206</v>
      </c>
      <c r="B3521" s="9" t="s">
        <v>16867</v>
      </c>
      <c r="C3521" s="9" t="s">
        <v>2868</v>
      </c>
      <c r="D3521" s="11" t="s">
        <v>22</v>
      </c>
      <c r="E3521" s="9" t="s">
        <v>16868</v>
      </c>
      <c r="F3521" s="9" t="s">
        <v>22</v>
      </c>
      <c r="G3521" s="11" t="s">
        <v>22</v>
      </c>
      <c r="H3521" s="11" t="s">
        <v>22</v>
      </c>
      <c r="I3521" s="11" t="s">
        <v>70</v>
      </c>
      <c r="J3521" s="11" t="s">
        <v>27</v>
      </c>
      <c r="K3521" s="11" t="s">
        <v>28</v>
      </c>
      <c r="L3521" s="11" t="s">
        <v>43</v>
      </c>
      <c r="M3521" s="9" t="s">
        <v>30</v>
      </c>
      <c r="N3521" s="9" t="s">
        <v>31</v>
      </c>
      <c r="O3521" s="11" t="s">
        <v>32</v>
      </c>
      <c r="P3521" s="11" t="s">
        <v>22</v>
      </c>
      <c r="Q3521" s="11" t="s">
        <v>16869</v>
      </c>
      <c r="R3521" s="11" t="s">
        <v>46</v>
      </c>
      <c r="S3521" s="9" t="s">
        <v>16870</v>
      </c>
      <c r="T3521" s="9" t="s">
        <v>16871</v>
      </c>
    </row>
    <row r="3522" customHeight="1" spans="1:20">
      <c r="A3522" s="10">
        <v>45206</v>
      </c>
      <c r="B3522" s="9" t="s">
        <v>16872</v>
      </c>
      <c r="C3522" s="9" t="s">
        <v>817</v>
      </c>
      <c r="D3522" s="11" t="s">
        <v>22</v>
      </c>
      <c r="E3522" s="9" t="s">
        <v>16873</v>
      </c>
      <c r="F3522" s="9" t="s">
        <v>16874</v>
      </c>
      <c r="G3522" s="11" t="s">
        <v>25</v>
      </c>
      <c r="H3522" s="11" t="s">
        <v>110</v>
      </c>
      <c r="I3522" s="11" t="s">
        <v>985</v>
      </c>
      <c r="J3522" s="11" t="s">
        <v>27</v>
      </c>
      <c r="K3522" s="11" t="s">
        <v>28</v>
      </c>
      <c r="L3522" s="11" t="s">
        <v>43</v>
      </c>
      <c r="M3522" s="9" t="s">
        <v>44</v>
      </c>
      <c r="N3522" s="9" t="s">
        <v>31</v>
      </c>
      <c r="O3522" s="11" t="s">
        <v>32</v>
      </c>
      <c r="P3522" s="11" t="s">
        <v>22</v>
      </c>
      <c r="Q3522" s="11" t="s">
        <v>16875</v>
      </c>
      <c r="R3522" s="11" t="s">
        <v>46</v>
      </c>
      <c r="S3522" s="9" t="s">
        <v>16876</v>
      </c>
      <c r="T3522" s="9" t="s">
        <v>16877</v>
      </c>
    </row>
    <row r="3523" customHeight="1" spans="1:20">
      <c r="A3523" s="10">
        <v>45206</v>
      </c>
      <c r="B3523" s="9" t="s">
        <v>16878</v>
      </c>
      <c r="C3523" s="9" t="s">
        <v>16879</v>
      </c>
      <c r="D3523" s="11" t="s">
        <v>22</v>
      </c>
      <c r="E3523" s="9" t="s">
        <v>16880</v>
      </c>
      <c r="F3523" s="9" t="s">
        <v>5467</v>
      </c>
      <c r="G3523" s="11" t="s">
        <v>82</v>
      </c>
      <c r="H3523" s="11" t="s">
        <v>22</v>
      </c>
      <c r="I3523" s="11" t="s">
        <v>70</v>
      </c>
      <c r="J3523" s="11" t="s">
        <v>27</v>
      </c>
      <c r="K3523" s="11" t="s">
        <v>28</v>
      </c>
      <c r="L3523" s="11" t="s">
        <v>43</v>
      </c>
      <c r="M3523" s="9" t="s">
        <v>44</v>
      </c>
      <c r="N3523" s="9" t="s">
        <v>31</v>
      </c>
      <c r="O3523" s="11" t="s">
        <v>32</v>
      </c>
      <c r="P3523" s="11" t="s">
        <v>22</v>
      </c>
      <c r="Q3523" s="11" t="s">
        <v>16881</v>
      </c>
      <c r="R3523" s="11" t="s">
        <v>46</v>
      </c>
      <c r="S3523" s="9" t="s">
        <v>16882</v>
      </c>
      <c r="T3523" s="9" t="s">
        <v>16883</v>
      </c>
    </row>
    <row r="3524" customHeight="1" spans="1:20">
      <c r="A3524" s="10">
        <v>45206</v>
      </c>
      <c r="B3524" s="9" t="s">
        <v>16884</v>
      </c>
      <c r="C3524" s="9" t="s">
        <v>16885</v>
      </c>
      <c r="D3524" s="11" t="s">
        <v>22</v>
      </c>
      <c r="E3524" s="9" t="s">
        <v>16886</v>
      </c>
      <c r="F3524" s="9" t="s">
        <v>15798</v>
      </c>
      <c r="G3524" s="11" t="s">
        <v>53</v>
      </c>
      <c r="H3524" s="11" t="s">
        <v>22</v>
      </c>
      <c r="I3524" s="11" t="s">
        <v>384</v>
      </c>
      <c r="J3524" s="11" t="s">
        <v>27</v>
      </c>
      <c r="K3524" s="11" t="s">
        <v>28</v>
      </c>
      <c r="L3524" s="11" t="s">
        <v>43</v>
      </c>
      <c r="M3524" s="9" t="s">
        <v>44</v>
      </c>
      <c r="N3524" s="9" t="s">
        <v>31</v>
      </c>
      <c r="O3524" s="11" t="s">
        <v>32</v>
      </c>
      <c r="P3524" s="11" t="s">
        <v>22</v>
      </c>
      <c r="Q3524" s="11" t="s">
        <v>16887</v>
      </c>
      <c r="R3524" s="11" t="s">
        <v>46</v>
      </c>
      <c r="S3524" s="9" t="s">
        <v>16888</v>
      </c>
      <c r="T3524" s="9" t="s">
        <v>16889</v>
      </c>
    </row>
    <row r="3525" customHeight="1" spans="1:20">
      <c r="A3525" s="10">
        <v>45206</v>
      </c>
      <c r="B3525" s="9" t="s">
        <v>16890</v>
      </c>
      <c r="C3525" s="9" t="s">
        <v>817</v>
      </c>
      <c r="D3525" s="11" t="s">
        <v>22</v>
      </c>
      <c r="E3525" s="9" t="s">
        <v>16712</v>
      </c>
      <c r="F3525" s="9" t="s">
        <v>16713</v>
      </c>
      <c r="G3525" s="11" t="s">
        <v>25</v>
      </c>
      <c r="H3525" s="11" t="s">
        <v>22</v>
      </c>
      <c r="I3525" s="11" t="s">
        <v>786</v>
      </c>
      <c r="J3525" s="11" t="s">
        <v>27</v>
      </c>
      <c r="K3525" s="11" t="s">
        <v>28</v>
      </c>
      <c r="L3525" s="11" t="s">
        <v>43</v>
      </c>
      <c r="M3525" s="9" t="s">
        <v>44</v>
      </c>
      <c r="N3525" s="9" t="s">
        <v>31</v>
      </c>
      <c r="O3525" s="11" t="s">
        <v>32</v>
      </c>
      <c r="P3525" s="11" t="s">
        <v>22</v>
      </c>
      <c r="Q3525" s="11" t="s">
        <v>16891</v>
      </c>
      <c r="R3525" s="11" t="s">
        <v>46</v>
      </c>
      <c r="S3525" s="9" t="s">
        <v>16892</v>
      </c>
      <c r="T3525" s="9" t="s">
        <v>16893</v>
      </c>
    </row>
    <row r="3526" customHeight="1" spans="1:20">
      <c r="A3526" s="10">
        <v>45206</v>
      </c>
      <c r="B3526" s="9" t="s">
        <v>16894</v>
      </c>
      <c r="C3526" s="9" t="s">
        <v>817</v>
      </c>
      <c r="D3526" s="11" t="s">
        <v>22</v>
      </c>
      <c r="E3526" s="9" t="s">
        <v>16895</v>
      </c>
      <c r="F3526" s="9" t="s">
        <v>16896</v>
      </c>
      <c r="G3526" s="11" t="s">
        <v>82</v>
      </c>
      <c r="H3526" s="11" t="s">
        <v>22</v>
      </c>
      <c r="I3526" s="11" t="s">
        <v>54</v>
      </c>
      <c r="J3526" s="11" t="s">
        <v>27</v>
      </c>
      <c r="K3526" s="11" t="s">
        <v>28</v>
      </c>
      <c r="L3526" s="11" t="s">
        <v>43</v>
      </c>
      <c r="M3526" s="9" t="s">
        <v>44</v>
      </c>
      <c r="N3526" s="9" t="s">
        <v>31</v>
      </c>
      <c r="O3526" s="11" t="s">
        <v>32</v>
      </c>
      <c r="P3526" s="11" t="s">
        <v>22</v>
      </c>
      <c r="Q3526" s="11" t="s">
        <v>16897</v>
      </c>
      <c r="R3526" s="11" t="s">
        <v>46</v>
      </c>
      <c r="S3526" s="9" t="s">
        <v>16898</v>
      </c>
      <c r="T3526" s="9" t="s">
        <v>16899</v>
      </c>
    </row>
    <row r="3527" customHeight="1" spans="1:20">
      <c r="A3527" s="10">
        <v>45206</v>
      </c>
      <c r="B3527" s="9" t="s">
        <v>16900</v>
      </c>
      <c r="C3527" s="9" t="s">
        <v>4967</v>
      </c>
      <c r="D3527" s="11" t="s">
        <v>22</v>
      </c>
      <c r="E3527" s="9" t="s">
        <v>16901</v>
      </c>
      <c r="F3527" s="9" t="s">
        <v>16902</v>
      </c>
      <c r="G3527" s="11" t="s">
        <v>41</v>
      </c>
      <c r="H3527" s="11" t="s">
        <v>22</v>
      </c>
      <c r="I3527" s="11" t="s">
        <v>277</v>
      </c>
      <c r="J3527" s="11" t="s">
        <v>27</v>
      </c>
      <c r="K3527" s="11" t="s">
        <v>28</v>
      </c>
      <c r="L3527" s="11" t="s">
        <v>43</v>
      </c>
      <c r="M3527" s="9" t="s">
        <v>30</v>
      </c>
      <c r="N3527" s="9" t="s">
        <v>31</v>
      </c>
      <c r="O3527" s="11" t="s">
        <v>32</v>
      </c>
      <c r="P3527" s="11" t="s">
        <v>22</v>
      </c>
      <c r="Q3527" s="11" t="s">
        <v>16903</v>
      </c>
      <c r="R3527" s="11" t="s">
        <v>46</v>
      </c>
      <c r="S3527" s="9" t="s">
        <v>16904</v>
      </c>
      <c r="T3527" s="9" t="s">
        <v>16905</v>
      </c>
    </row>
    <row r="3528" customHeight="1" spans="1:20">
      <c r="A3528" s="10">
        <v>45206</v>
      </c>
      <c r="B3528" s="9" t="s">
        <v>16906</v>
      </c>
      <c r="C3528" s="9" t="s">
        <v>2825</v>
      </c>
      <c r="D3528" s="11" t="s">
        <v>22</v>
      </c>
      <c r="E3528" s="9" t="s">
        <v>16907</v>
      </c>
      <c r="F3528" s="9" t="s">
        <v>16908</v>
      </c>
      <c r="G3528" s="11" t="s">
        <v>82</v>
      </c>
      <c r="H3528" s="11" t="s">
        <v>22</v>
      </c>
      <c r="I3528" s="11" t="s">
        <v>576</v>
      </c>
      <c r="J3528" s="11" t="s">
        <v>27</v>
      </c>
      <c r="K3528" s="11" t="s">
        <v>28</v>
      </c>
      <c r="L3528" s="11" t="s">
        <v>43</v>
      </c>
      <c r="M3528" s="9" t="s">
        <v>44</v>
      </c>
      <c r="N3528" s="9" t="s">
        <v>31</v>
      </c>
      <c r="O3528" s="11" t="s">
        <v>32</v>
      </c>
      <c r="P3528" s="11" t="s">
        <v>22</v>
      </c>
      <c r="Q3528" s="11" t="s">
        <v>16909</v>
      </c>
      <c r="R3528" s="11" t="s">
        <v>46</v>
      </c>
      <c r="S3528" s="9" t="s">
        <v>16910</v>
      </c>
      <c r="T3528" s="9" t="s">
        <v>16911</v>
      </c>
    </row>
    <row r="3529" customHeight="1" spans="1:20">
      <c r="A3529" s="10">
        <v>45206</v>
      </c>
      <c r="B3529" s="9" t="s">
        <v>16912</v>
      </c>
      <c r="C3529" s="9" t="s">
        <v>817</v>
      </c>
      <c r="D3529" s="11" t="s">
        <v>22</v>
      </c>
      <c r="E3529" s="9" t="s">
        <v>13825</v>
      </c>
      <c r="F3529" s="9" t="s">
        <v>13826</v>
      </c>
      <c r="G3529" s="11" t="s">
        <v>62</v>
      </c>
      <c r="H3529" s="11" t="s">
        <v>110</v>
      </c>
      <c r="I3529" s="11" t="s">
        <v>1181</v>
      </c>
      <c r="J3529" s="11" t="s">
        <v>27</v>
      </c>
      <c r="K3529" s="11" t="s">
        <v>76</v>
      </c>
      <c r="L3529" s="11" t="s">
        <v>43</v>
      </c>
      <c r="M3529" s="9" t="s">
        <v>30</v>
      </c>
      <c r="N3529" s="9" t="s">
        <v>31</v>
      </c>
      <c r="O3529" s="11" t="s">
        <v>32</v>
      </c>
      <c r="P3529" s="11" t="s">
        <v>22</v>
      </c>
      <c r="Q3529" s="11" t="s">
        <v>16913</v>
      </c>
      <c r="R3529" s="11" t="s">
        <v>46</v>
      </c>
      <c r="S3529" s="9" t="s">
        <v>16914</v>
      </c>
      <c r="T3529" s="9" t="s">
        <v>16915</v>
      </c>
    </row>
    <row r="3530" customHeight="1" spans="1:20">
      <c r="A3530" s="10">
        <v>45206</v>
      </c>
      <c r="B3530" s="9" t="s">
        <v>16916</v>
      </c>
      <c r="C3530" s="9" t="s">
        <v>817</v>
      </c>
      <c r="D3530" s="11" t="s">
        <v>22</v>
      </c>
      <c r="E3530" s="9" t="s">
        <v>16917</v>
      </c>
      <c r="F3530" s="9" t="s">
        <v>16918</v>
      </c>
      <c r="G3530" s="11" t="s">
        <v>82</v>
      </c>
      <c r="H3530" s="11" t="s">
        <v>22</v>
      </c>
      <c r="I3530" s="11" t="s">
        <v>168</v>
      </c>
      <c r="J3530" s="11" t="s">
        <v>27</v>
      </c>
      <c r="K3530" s="11" t="s">
        <v>28</v>
      </c>
      <c r="L3530" s="11" t="s">
        <v>43</v>
      </c>
      <c r="M3530" s="9" t="s">
        <v>169</v>
      </c>
      <c r="N3530" s="9" t="s">
        <v>31</v>
      </c>
      <c r="O3530" s="11" t="s">
        <v>32</v>
      </c>
      <c r="P3530" s="11" t="s">
        <v>22</v>
      </c>
      <c r="Q3530" s="11" t="s">
        <v>16919</v>
      </c>
      <c r="R3530" s="11" t="s">
        <v>46</v>
      </c>
      <c r="S3530" s="9" t="s">
        <v>16920</v>
      </c>
      <c r="T3530" s="9" t="s">
        <v>16921</v>
      </c>
    </row>
    <row r="3531" customHeight="1" spans="1:20">
      <c r="A3531" s="10">
        <v>45206</v>
      </c>
      <c r="B3531" s="9" t="s">
        <v>16922</v>
      </c>
      <c r="C3531" s="9" t="s">
        <v>817</v>
      </c>
      <c r="D3531" s="11" t="s">
        <v>22</v>
      </c>
      <c r="E3531" s="9" t="s">
        <v>16923</v>
      </c>
      <c r="F3531" s="9" t="s">
        <v>14585</v>
      </c>
      <c r="G3531" s="11" t="s">
        <v>53</v>
      </c>
      <c r="H3531" s="11" t="s">
        <v>137</v>
      </c>
      <c r="I3531" s="11" t="s">
        <v>293</v>
      </c>
      <c r="J3531" s="11" t="s">
        <v>27</v>
      </c>
      <c r="K3531" s="11" t="s">
        <v>28</v>
      </c>
      <c r="L3531" s="11" t="s">
        <v>43</v>
      </c>
      <c r="M3531" s="9" t="s">
        <v>44</v>
      </c>
      <c r="N3531" s="9" t="s">
        <v>31</v>
      </c>
      <c r="O3531" s="11" t="s">
        <v>32</v>
      </c>
      <c r="P3531" s="11" t="s">
        <v>22</v>
      </c>
      <c r="Q3531" s="11" t="s">
        <v>16924</v>
      </c>
      <c r="R3531" s="11" t="s">
        <v>46</v>
      </c>
      <c r="S3531" s="9" t="s">
        <v>16925</v>
      </c>
      <c r="T3531" s="9" t="s">
        <v>16926</v>
      </c>
    </row>
    <row r="3532" customHeight="1" spans="1:20">
      <c r="A3532" s="10">
        <v>45206</v>
      </c>
      <c r="B3532" s="9" t="s">
        <v>16927</v>
      </c>
      <c r="C3532" s="9" t="s">
        <v>6694</v>
      </c>
      <c r="D3532" s="11" t="s">
        <v>22</v>
      </c>
      <c r="E3532" s="9" t="s">
        <v>16928</v>
      </c>
      <c r="F3532" s="9" t="s">
        <v>16929</v>
      </c>
      <c r="G3532" s="11" t="s">
        <v>336</v>
      </c>
      <c r="H3532" s="11" t="s">
        <v>22</v>
      </c>
      <c r="I3532" s="11" t="s">
        <v>1595</v>
      </c>
      <c r="J3532" s="11" t="s">
        <v>27</v>
      </c>
      <c r="K3532" s="11" t="s">
        <v>28</v>
      </c>
      <c r="L3532" s="11" t="s">
        <v>43</v>
      </c>
      <c r="M3532" s="9" t="s">
        <v>44</v>
      </c>
      <c r="N3532" s="9" t="s">
        <v>31</v>
      </c>
      <c r="O3532" s="11" t="s">
        <v>32</v>
      </c>
      <c r="P3532" s="11" t="s">
        <v>22</v>
      </c>
      <c r="Q3532" s="11" t="s">
        <v>16930</v>
      </c>
      <c r="R3532" s="11" t="s">
        <v>46</v>
      </c>
      <c r="S3532" s="9" t="s">
        <v>16931</v>
      </c>
      <c r="T3532" s="9" t="s">
        <v>16932</v>
      </c>
    </row>
    <row r="3533" customHeight="1" spans="1:20">
      <c r="A3533" s="10">
        <v>45206</v>
      </c>
      <c r="B3533" s="9" t="s">
        <v>16933</v>
      </c>
      <c r="C3533" s="9" t="s">
        <v>2825</v>
      </c>
      <c r="D3533" s="11" t="s">
        <v>22</v>
      </c>
      <c r="E3533" s="9" t="s">
        <v>16934</v>
      </c>
      <c r="F3533" s="9" t="s">
        <v>16935</v>
      </c>
      <c r="G3533" s="11" t="s">
        <v>82</v>
      </c>
      <c r="H3533" s="11" t="s">
        <v>22</v>
      </c>
      <c r="I3533" s="11" t="s">
        <v>277</v>
      </c>
      <c r="J3533" s="11" t="s">
        <v>27</v>
      </c>
      <c r="K3533" s="11" t="s">
        <v>28</v>
      </c>
      <c r="L3533" s="11" t="s">
        <v>43</v>
      </c>
      <c r="M3533" s="9" t="s">
        <v>44</v>
      </c>
      <c r="N3533" s="9" t="s">
        <v>31</v>
      </c>
      <c r="O3533" s="11" t="s">
        <v>32</v>
      </c>
      <c r="P3533" s="11" t="s">
        <v>22</v>
      </c>
      <c r="Q3533" s="11" t="s">
        <v>16936</v>
      </c>
      <c r="R3533" s="11" t="s">
        <v>46</v>
      </c>
      <c r="S3533" s="9" t="s">
        <v>16937</v>
      </c>
      <c r="T3533" s="9" t="s">
        <v>16938</v>
      </c>
    </row>
    <row r="3534" customHeight="1" spans="1:20">
      <c r="A3534" s="10">
        <v>45206</v>
      </c>
      <c r="B3534" s="9" t="s">
        <v>16939</v>
      </c>
      <c r="C3534" s="9" t="s">
        <v>817</v>
      </c>
      <c r="D3534" s="11" t="s">
        <v>22</v>
      </c>
      <c r="E3534" s="9" t="s">
        <v>16940</v>
      </c>
      <c r="F3534" s="9" t="s">
        <v>16941</v>
      </c>
      <c r="G3534" s="11" t="s">
        <v>82</v>
      </c>
      <c r="H3534" s="11" t="s">
        <v>110</v>
      </c>
      <c r="I3534" s="11" t="s">
        <v>270</v>
      </c>
      <c r="J3534" s="11" t="s">
        <v>27</v>
      </c>
      <c r="K3534" s="11" t="s">
        <v>28</v>
      </c>
      <c r="L3534" s="11" t="s">
        <v>43</v>
      </c>
      <c r="M3534" s="9" t="s">
        <v>44</v>
      </c>
      <c r="N3534" s="9" t="s">
        <v>31</v>
      </c>
      <c r="O3534" s="11" t="s">
        <v>32</v>
      </c>
      <c r="P3534" s="11" t="s">
        <v>22</v>
      </c>
      <c r="Q3534" s="11" t="s">
        <v>16942</v>
      </c>
      <c r="R3534" s="11" t="s">
        <v>46</v>
      </c>
      <c r="S3534" s="9" t="s">
        <v>16943</v>
      </c>
      <c r="T3534" s="9" t="s">
        <v>16944</v>
      </c>
    </row>
    <row r="3535" customHeight="1" spans="1:20">
      <c r="A3535" s="10">
        <v>45206</v>
      </c>
      <c r="B3535" s="9" t="s">
        <v>16945</v>
      </c>
      <c r="C3535" s="9" t="s">
        <v>646</v>
      </c>
      <c r="D3535" s="11" t="s">
        <v>22</v>
      </c>
      <c r="E3535" s="9" t="s">
        <v>16946</v>
      </c>
      <c r="F3535" s="9" t="s">
        <v>16947</v>
      </c>
      <c r="G3535" s="11" t="s">
        <v>25</v>
      </c>
      <c r="H3535" s="11" t="s">
        <v>22</v>
      </c>
      <c r="I3535" s="11" t="s">
        <v>54</v>
      </c>
      <c r="J3535" s="11" t="s">
        <v>27</v>
      </c>
      <c r="K3535" s="11" t="s">
        <v>28</v>
      </c>
      <c r="L3535" s="11" t="s">
        <v>43</v>
      </c>
      <c r="M3535" s="9" t="s">
        <v>30</v>
      </c>
      <c r="N3535" s="9" t="s">
        <v>31</v>
      </c>
      <c r="O3535" s="11" t="s">
        <v>32</v>
      </c>
      <c r="P3535" s="11" t="s">
        <v>22</v>
      </c>
      <c r="Q3535" s="11" t="s">
        <v>16948</v>
      </c>
      <c r="R3535" s="11" t="s">
        <v>46</v>
      </c>
      <c r="S3535" s="9" t="s">
        <v>16949</v>
      </c>
      <c r="T3535" s="9" t="s">
        <v>16950</v>
      </c>
    </row>
    <row r="3536" customHeight="1" spans="1:20">
      <c r="A3536" s="10">
        <v>45206</v>
      </c>
      <c r="B3536" s="9" t="s">
        <v>16951</v>
      </c>
      <c r="C3536" s="9" t="s">
        <v>817</v>
      </c>
      <c r="D3536" s="11" t="s">
        <v>22</v>
      </c>
      <c r="E3536" s="9" t="s">
        <v>16952</v>
      </c>
      <c r="F3536" s="9" t="s">
        <v>16953</v>
      </c>
      <c r="G3536" s="11" t="s">
        <v>62</v>
      </c>
      <c r="H3536" s="11" t="s">
        <v>22</v>
      </c>
      <c r="I3536" s="11" t="s">
        <v>469</v>
      </c>
      <c r="J3536" s="11" t="s">
        <v>27</v>
      </c>
      <c r="K3536" s="11" t="s">
        <v>28</v>
      </c>
      <c r="L3536" s="11" t="s">
        <v>43</v>
      </c>
      <c r="M3536" s="9" t="s">
        <v>44</v>
      </c>
      <c r="N3536" s="9" t="s">
        <v>31</v>
      </c>
      <c r="O3536" s="11" t="s">
        <v>32</v>
      </c>
      <c r="P3536" s="11" t="s">
        <v>22</v>
      </c>
      <c r="Q3536" s="11" t="s">
        <v>16954</v>
      </c>
      <c r="R3536" s="11" t="s">
        <v>46</v>
      </c>
      <c r="S3536" s="9" t="s">
        <v>16955</v>
      </c>
      <c r="T3536" s="9" t="s">
        <v>16956</v>
      </c>
    </row>
    <row r="3537" customHeight="1" spans="1:20">
      <c r="A3537" s="10">
        <v>45206</v>
      </c>
      <c r="B3537" s="9" t="s">
        <v>16957</v>
      </c>
      <c r="C3537" s="9" t="s">
        <v>817</v>
      </c>
      <c r="D3537" s="11" t="s">
        <v>22</v>
      </c>
      <c r="E3537" s="9" t="s">
        <v>16958</v>
      </c>
      <c r="F3537" s="9" t="s">
        <v>16959</v>
      </c>
      <c r="G3537" s="11" t="s">
        <v>82</v>
      </c>
      <c r="H3537" s="11" t="s">
        <v>22</v>
      </c>
      <c r="I3537" s="11" t="s">
        <v>448</v>
      </c>
      <c r="J3537" s="11" t="s">
        <v>27</v>
      </c>
      <c r="K3537" s="11" t="s">
        <v>28</v>
      </c>
      <c r="L3537" s="11" t="s">
        <v>43</v>
      </c>
      <c r="M3537" s="9" t="s">
        <v>44</v>
      </c>
      <c r="N3537" s="9" t="s">
        <v>31</v>
      </c>
      <c r="O3537" s="11" t="s">
        <v>32</v>
      </c>
      <c r="P3537" s="11" t="s">
        <v>22</v>
      </c>
      <c r="Q3537" s="11" t="s">
        <v>16960</v>
      </c>
      <c r="R3537" s="11" t="s">
        <v>46</v>
      </c>
      <c r="S3537" s="9" t="s">
        <v>16961</v>
      </c>
      <c r="T3537" s="9" t="s">
        <v>16962</v>
      </c>
    </row>
    <row r="3538" customHeight="1" spans="1:20">
      <c r="A3538" s="10">
        <v>45206</v>
      </c>
      <c r="B3538" s="9" t="s">
        <v>16963</v>
      </c>
      <c r="C3538" s="9" t="s">
        <v>1492</v>
      </c>
      <c r="D3538" s="11" t="s">
        <v>22</v>
      </c>
      <c r="E3538" s="9" t="s">
        <v>16964</v>
      </c>
      <c r="F3538" s="9" t="s">
        <v>16965</v>
      </c>
      <c r="G3538" s="11" t="s">
        <v>336</v>
      </c>
      <c r="H3538" s="11" t="s">
        <v>22</v>
      </c>
      <c r="I3538" s="11" t="s">
        <v>786</v>
      </c>
      <c r="J3538" s="11" t="s">
        <v>27</v>
      </c>
      <c r="K3538" s="11" t="s">
        <v>28</v>
      </c>
      <c r="L3538" s="11" t="s">
        <v>43</v>
      </c>
      <c r="M3538" s="9" t="s">
        <v>30</v>
      </c>
      <c r="N3538" s="9" t="s">
        <v>31</v>
      </c>
      <c r="O3538" s="11" t="s">
        <v>32</v>
      </c>
      <c r="P3538" s="11" t="s">
        <v>22</v>
      </c>
      <c r="Q3538" s="11" t="s">
        <v>16966</v>
      </c>
      <c r="R3538" s="11" t="s">
        <v>46</v>
      </c>
      <c r="S3538" s="9" t="s">
        <v>16967</v>
      </c>
      <c r="T3538" s="9" t="s">
        <v>16968</v>
      </c>
    </row>
    <row r="3539" customHeight="1" spans="1:20">
      <c r="A3539" s="10">
        <v>45206</v>
      </c>
      <c r="B3539" s="9" t="s">
        <v>16969</v>
      </c>
      <c r="C3539" s="9" t="s">
        <v>8118</v>
      </c>
      <c r="D3539" s="11" t="s">
        <v>22</v>
      </c>
      <c r="E3539" s="9" t="s">
        <v>16970</v>
      </c>
      <c r="F3539" s="9" t="s">
        <v>16971</v>
      </c>
      <c r="G3539" s="11" t="s">
        <v>69</v>
      </c>
      <c r="H3539" s="11" t="s">
        <v>110</v>
      </c>
      <c r="I3539" s="11" t="s">
        <v>337</v>
      </c>
      <c r="J3539" s="11" t="s">
        <v>27</v>
      </c>
      <c r="K3539" s="11" t="s">
        <v>76</v>
      </c>
      <c r="L3539" s="11" t="s">
        <v>43</v>
      </c>
      <c r="M3539" s="9" t="s">
        <v>44</v>
      </c>
      <c r="N3539" s="9" t="s">
        <v>31</v>
      </c>
      <c r="O3539" s="11" t="s">
        <v>32</v>
      </c>
      <c r="P3539" s="11" t="s">
        <v>22</v>
      </c>
      <c r="Q3539" s="11" t="s">
        <v>16972</v>
      </c>
      <c r="R3539" s="11" t="s">
        <v>46</v>
      </c>
      <c r="S3539" s="9" t="s">
        <v>16973</v>
      </c>
      <c r="T3539" s="9" t="s">
        <v>16974</v>
      </c>
    </row>
    <row r="3540" customHeight="1" spans="1:20">
      <c r="A3540" s="10">
        <v>45206</v>
      </c>
      <c r="B3540" s="9" t="s">
        <v>16975</v>
      </c>
      <c r="C3540" s="9" t="s">
        <v>14075</v>
      </c>
      <c r="D3540" s="11" t="s">
        <v>22</v>
      </c>
      <c r="E3540" s="9" t="s">
        <v>16976</v>
      </c>
      <c r="F3540" s="9" t="s">
        <v>16977</v>
      </c>
      <c r="G3540" s="11" t="s">
        <v>82</v>
      </c>
      <c r="H3540" s="11" t="s">
        <v>22</v>
      </c>
      <c r="I3540" s="11" t="s">
        <v>70</v>
      </c>
      <c r="J3540" s="11" t="s">
        <v>27</v>
      </c>
      <c r="K3540" s="11" t="s">
        <v>28</v>
      </c>
      <c r="L3540" s="11" t="s">
        <v>43</v>
      </c>
      <c r="M3540" s="9" t="s">
        <v>44</v>
      </c>
      <c r="N3540" s="9" t="s">
        <v>31</v>
      </c>
      <c r="O3540" s="11" t="s">
        <v>32</v>
      </c>
      <c r="P3540" s="11" t="s">
        <v>22</v>
      </c>
      <c r="Q3540" s="11" t="s">
        <v>16978</v>
      </c>
      <c r="R3540" s="11" t="s">
        <v>46</v>
      </c>
      <c r="S3540" s="9" t="s">
        <v>16979</v>
      </c>
      <c r="T3540" s="9" t="s">
        <v>16980</v>
      </c>
    </row>
    <row r="3541" customHeight="1" spans="1:20">
      <c r="A3541" s="10">
        <v>45206</v>
      </c>
      <c r="B3541" s="9" t="s">
        <v>16981</v>
      </c>
      <c r="C3541" s="9" t="s">
        <v>817</v>
      </c>
      <c r="D3541" s="11" t="s">
        <v>22</v>
      </c>
      <c r="E3541" s="9" t="s">
        <v>16982</v>
      </c>
      <c r="F3541" s="9" t="s">
        <v>16983</v>
      </c>
      <c r="G3541" s="11" t="s">
        <v>25</v>
      </c>
      <c r="H3541" s="11" t="s">
        <v>22</v>
      </c>
      <c r="I3541" s="11" t="s">
        <v>70</v>
      </c>
      <c r="J3541" s="11" t="s">
        <v>27</v>
      </c>
      <c r="K3541" s="11" t="s">
        <v>28</v>
      </c>
      <c r="L3541" s="11" t="s">
        <v>43</v>
      </c>
      <c r="M3541" s="9" t="s">
        <v>44</v>
      </c>
      <c r="N3541" s="9" t="s">
        <v>31</v>
      </c>
      <c r="O3541" s="11" t="s">
        <v>32</v>
      </c>
      <c r="P3541" s="11" t="s">
        <v>22</v>
      </c>
      <c r="Q3541" s="11" t="s">
        <v>16984</v>
      </c>
      <c r="R3541" s="11" t="s">
        <v>46</v>
      </c>
      <c r="S3541" s="9" t="s">
        <v>16985</v>
      </c>
      <c r="T3541" s="9" t="s">
        <v>16986</v>
      </c>
    </row>
    <row r="3542" customHeight="1" spans="1:20">
      <c r="A3542" s="10">
        <v>45206</v>
      </c>
      <c r="B3542" s="9" t="s">
        <v>16987</v>
      </c>
      <c r="C3542" s="9" t="s">
        <v>7617</v>
      </c>
      <c r="D3542" s="11" t="s">
        <v>22</v>
      </c>
      <c r="E3542" s="9" t="s">
        <v>16988</v>
      </c>
      <c r="F3542" s="9" t="s">
        <v>16989</v>
      </c>
      <c r="G3542" s="11" t="s">
        <v>82</v>
      </c>
      <c r="H3542" s="11" t="s">
        <v>110</v>
      </c>
      <c r="I3542" s="11" t="s">
        <v>26</v>
      </c>
      <c r="J3542" s="11" t="s">
        <v>27</v>
      </c>
      <c r="K3542" s="11" t="s">
        <v>28</v>
      </c>
      <c r="L3542" s="11" t="s">
        <v>29</v>
      </c>
      <c r="M3542" s="9" t="s">
        <v>44</v>
      </c>
      <c r="N3542" s="9" t="s">
        <v>31</v>
      </c>
      <c r="O3542" s="11" t="s">
        <v>32</v>
      </c>
      <c r="P3542" s="11" t="s">
        <v>6656</v>
      </c>
      <c r="Q3542" s="11" t="s">
        <v>16990</v>
      </c>
      <c r="R3542" s="11" t="s">
        <v>34</v>
      </c>
      <c r="S3542" s="9" t="s">
        <v>16991</v>
      </c>
      <c r="T3542" s="9" t="s">
        <v>16992</v>
      </c>
    </row>
    <row r="3543" customHeight="1" spans="1:20">
      <c r="A3543" s="10">
        <v>45206</v>
      </c>
      <c r="B3543" s="9" t="s">
        <v>16993</v>
      </c>
      <c r="C3543" s="9" t="s">
        <v>817</v>
      </c>
      <c r="D3543" s="11" t="s">
        <v>22</v>
      </c>
      <c r="E3543" s="9" t="s">
        <v>7327</v>
      </c>
      <c r="F3543" s="9" t="s">
        <v>7328</v>
      </c>
      <c r="G3543" s="11" t="s">
        <v>62</v>
      </c>
      <c r="H3543" s="11" t="s">
        <v>22</v>
      </c>
      <c r="I3543" s="11" t="s">
        <v>26</v>
      </c>
      <c r="J3543" s="11" t="s">
        <v>27</v>
      </c>
      <c r="K3543" s="11" t="s">
        <v>195</v>
      </c>
      <c r="L3543" s="11" t="s">
        <v>29</v>
      </c>
      <c r="M3543" s="9" t="s">
        <v>30</v>
      </c>
      <c r="N3543" s="9" t="s">
        <v>31</v>
      </c>
      <c r="O3543" s="11" t="s">
        <v>32</v>
      </c>
      <c r="P3543" s="11" t="s">
        <v>22</v>
      </c>
      <c r="Q3543" s="11" t="s">
        <v>16528</v>
      </c>
      <c r="R3543" s="11" t="s">
        <v>34</v>
      </c>
      <c r="S3543" s="9" t="s">
        <v>16994</v>
      </c>
      <c r="T3543" s="9" t="s">
        <v>16995</v>
      </c>
    </row>
    <row r="3544" customHeight="1" spans="1:20">
      <c r="A3544" s="10">
        <v>45206</v>
      </c>
      <c r="B3544" s="9" t="s">
        <v>16996</v>
      </c>
      <c r="C3544" s="9" t="s">
        <v>817</v>
      </c>
      <c r="D3544" s="11" t="s">
        <v>22</v>
      </c>
      <c r="E3544" s="9" t="s">
        <v>16997</v>
      </c>
      <c r="F3544" s="9" t="s">
        <v>5839</v>
      </c>
      <c r="G3544" s="11" t="s">
        <v>82</v>
      </c>
      <c r="H3544" s="11" t="s">
        <v>22</v>
      </c>
      <c r="I3544" s="11" t="s">
        <v>26</v>
      </c>
      <c r="J3544" s="11" t="s">
        <v>27</v>
      </c>
      <c r="K3544" s="11" t="s">
        <v>28</v>
      </c>
      <c r="L3544" s="11" t="s">
        <v>29</v>
      </c>
      <c r="M3544" s="9" t="s">
        <v>30</v>
      </c>
      <c r="N3544" s="9" t="s">
        <v>31</v>
      </c>
      <c r="O3544" s="11" t="s">
        <v>32</v>
      </c>
      <c r="P3544" s="11" t="s">
        <v>22</v>
      </c>
      <c r="Q3544" s="11" t="s">
        <v>16998</v>
      </c>
      <c r="R3544" s="11" t="s">
        <v>34</v>
      </c>
      <c r="S3544" s="9" t="s">
        <v>16999</v>
      </c>
      <c r="T3544" s="9" t="s">
        <v>17000</v>
      </c>
    </row>
    <row r="3545" customHeight="1" spans="1:20">
      <c r="A3545" s="10">
        <v>45206</v>
      </c>
      <c r="B3545" s="9" t="s">
        <v>17001</v>
      </c>
      <c r="C3545" s="9" t="s">
        <v>79</v>
      </c>
      <c r="D3545" s="11" t="s">
        <v>22</v>
      </c>
      <c r="E3545" s="9" t="s">
        <v>17002</v>
      </c>
      <c r="F3545" s="9" t="s">
        <v>22</v>
      </c>
      <c r="G3545" s="11" t="s">
        <v>22</v>
      </c>
      <c r="H3545" s="11" t="s">
        <v>22</v>
      </c>
      <c r="I3545" s="11" t="s">
        <v>511</v>
      </c>
      <c r="J3545" s="11" t="s">
        <v>27</v>
      </c>
      <c r="K3545" s="11" t="s">
        <v>28</v>
      </c>
      <c r="L3545" s="11" t="s">
        <v>43</v>
      </c>
      <c r="M3545" s="9" t="s">
        <v>6026</v>
      </c>
      <c r="N3545" s="9" t="s">
        <v>31</v>
      </c>
      <c r="O3545" s="11" t="s">
        <v>32</v>
      </c>
      <c r="P3545" s="11" t="s">
        <v>22</v>
      </c>
      <c r="Q3545" s="11" t="s">
        <v>17003</v>
      </c>
      <c r="R3545" s="11" t="s">
        <v>46</v>
      </c>
      <c r="S3545" s="9" t="s">
        <v>17004</v>
      </c>
      <c r="T3545" s="9" t="s">
        <v>17005</v>
      </c>
    </row>
    <row r="3546" customHeight="1" spans="1:20">
      <c r="A3546" s="10">
        <v>45206</v>
      </c>
      <c r="B3546" s="9" t="s">
        <v>17006</v>
      </c>
      <c r="C3546" s="9" t="s">
        <v>646</v>
      </c>
      <c r="D3546" s="11" t="s">
        <v>22</v>
      </c>
      <c r="E3546" s="9" t="s">
        <v>17007</v>
      </c>
      <c r="F3546" s="9" t="s">
        <v>17008</v>
      </c>
      <c r="G3546" s="11" t="s">
        <v>69</v>
      </c>
      <c r="H3546" s="11" t="s">
        <v>110</v>
      </c>
      <c r="I3546" s="11" t="s">
        <v>207</v>
      </c>
      <c r="J3546" s="11" t="s">
        <v>27</v>
      </c>
      <c r="K3546" s="11" t="s">
        <v>28</v>
      </c>
      <c r="L3546" s="11" t="s">
        <v>43</v>
      </c>
      <c r="M3546" s="9" t="s">
        <v>44</v>
      </c>
      <c r="N3546" s="9" t="s">
        <v>31</v>
      </c>
      <c r="O3546" s="11" t="s">
        <v>32</v>
      </c>
      <c r="P3546" s="11" t="s">
        <v>22</v>
      </c>
      <c r="Q3546" s="11" t="s">
        <v>17009</v>
      </c>
      <c r="R3546" s="11" t="s">
        <v>46</v>
      </c>
      <c r="S3546" s="9" t="s">
        <v>17010</v>
      </c>
      <c r="T3546" s="9" t="s">
        <v>17011</v>
      </c>
    </row>
    <row r="3547" customHeight="1" spans="1:20">
      <c r="A3547" s="10">
        <v>45206</v>
      </c>
      <c r="B3547" s="9" t="s">
        <v>17012</v>
      </c>
      <c r="C3547" s="9" t="s">
        <v>6886</v>
      </c>
      <c r="D3547" s="11" t="s">
        <v>22</v>
      </c>
      <c r="E3547" s="9" t="s">
        <v>17013</v>
      </c>
      <c r="F3547" s="9" t="s">
        <v>13552</v>
      </c>
      <c r="G3547" s="11" t="s">
        <v>69</v>
      </c>
      <c r="H3547" s="11" t="s">
        <v>22</v>
      </c>
      <c r="I3547" s="11" t="s">
        <v>576</v>
      </c>
      <c r="J3547" s="11" t="s">
        <v>27</v>
      </c>
      <c r="K3547" s="11" t="s">
        <v>28</v>
      </c>
      <c r="L3547" s="11" t="s">
        <v>43</v>
      </c>
      <c r="M3547" s="9" t="s">
        <v>30</v>
      </c>
      <c r="N3547" s="9" t="s">
        <v>208</v>
      </c>
      <c r="O3547" s="11" t="s">
        <v>32</v>
      </c>
      <c r="P3547" s="11" t="s">
        <v>22</v>
      </c>
      <c r="Q3547" s="11" t="s">
        <v>17014</v>
      </c>
      <c r="R3547" s="11" t="s">
        <v>46</v>
      </c>
      <c r="S3547" s="9" t="s">
        <v>17015</v>
      </c>
      <c r="T3547" s="9" t="s">
        <v>22</v>
      </c>
    </row>
    <row r="3548" customHeight="1" spans="1:20">
      <c r="A3548" s="10">
        <v>45206</v>
      </c>
      <c r="B3548" s="9" t="s">
        <v>17016</v>
      </c>
      <c r="C3548" s="9" t="s">
        <v>783</v>
      </c>
      <c r="D3548" s="11" t="s">
        <v>22</v>
      </c>
      <c r="E3548" s="9" t="s">
        <v>17017</v>
      </c>
      <c r="F3548" s="9" t="s">
        <v>17018</v>
      </c>
      <c r="G3548" s="11" t="s">
        <v>82</v>
      </c>
      <c r="H3548" s="11" t="s">
        <v>96</v>
      </c>
      <c r="I3548" s="11" t="s">
        <v>175</v>
      </c>
      <c r="J3548" s="11" t="s">
        <v>27</v>
      </c>
      <c r="K3548" s="11" t="s">
        <v>28</v>
      </c>
      <c r="L3548" s="11" t="s">
        <v>43</v>
      </c>
      <c r="M3548" s="9" t="s">
        <v>30</v>
      </c>
      <c r="N3548" s="9" t="s">
        <v>743</v>
      </c>
      <c r="O3548" s="11" t="s">
        <v>32</v>
      </c>
      <c r="P3548" s="11" t="s">
        <v>22</v>
      </c>
      <c r="Q3548" s="11" t="s">
        <v>17019</v>
      </c>
      <c r="R3548" s="11" t="s">
        <v>46</v>
      </c>
      <c r="S3548" s="9" t="s">
        <v>17020</v>
      </c>
      <c r="T3548" s="9" t="s">
        <v>22</v>
      </c>
    </row>
    <row r="3549" customHeight="1" spans="1:20">
      <c r="A3549" s="10">
        <v>45206</v>
      </c>
      <c r="B3549" s="9" t="s">
        <v>17021</v>
      </c>
      <c r="C3549" s="9" t="s">
        <v>783</v>
      </c>
      <c r="D3549" s="11" t="s">
        <v>22</v>
      </c>
      <c r="E3549" s="9" t="s">
        <v>17022</v>
      </c>
      <c r="F3549" s="9" t="s">
        <v>17023</v>
      </c>
      <c r="G3549" s="11" t="s">
        <v>82</v>
      </c>
      <c r="H3549" s="11" t="s">
        <v>22</v>
      </c>
      <c r="I3549" s="11" t="s">
        <v>207</v>
      </c>
      <c r="J3549" s="11" t="s">
        <v>27</v>
      </c>
      <c r="K3549" s="11" t="s">
        <v>28</v>
      </c>
      <c r="L3549" s="11" t="s">
        <v>43</v>
      </c>
      <c r="M3549" s="9" t="s">
        <v>44</v>
      </c>
      <c r="N3549" s="9" t="s">
        <v>743</v>
      </c>
      <c r="O3549" s="11" t="s">
        <v>32</v>
      </c>
      <c r="P3549" s="11" t="s">
        <v>22</v>
      </c>
      <c r="Q3549" s="11" t="s">
        <v>17024</v>
      </c>
      <c r="R3549" s="11" t="s">
        <v>46</v>
      </c>
      <c r="S3549" s="9" t="s">
        <v>17025</v>
      </c>
      <c r="T3549" s="9" t="s">
        <v>22</v>
      </c>
    </row>
    <row r="3550" customHeight="1" spans="1:20">
      <c r="A3550" s="10">
        <v>45206</v>
      </c>
      <c r="B3550" s="9" t="s">
        <v>17026</v>
      </c>
      <c r="C3550" s="9" t="s">
        <v>783</v>
      </c>
      <c r="D3550" s="11" t="s">
        <v>22</v>
      </c>
      <c r="E3550" s="9" t="s">
        <v>17027</v>
      </c>
      <c r="F3550" s="9" t="s">
        <v>17028</v>
      </c>
      <c r="G3550" s="11" t="s">
        <v>82</v>
      </c>
      <c r="H3550" s="11" t="s">
        <v>110</v>
      </c>
      <c r="I3550" s="11" t="s">
        <v>175</v>
      </c>
      <c r="J3550" s="11" t="s">
        <v>27</v>
      </c>
      <c r="K3550" s="11" t="s">
        <v>28</v>
      </c>
      <c r="L3550" s="11" t="s">
        <v>43</v>
      </c>
      <c r="M3550" s="9" t="s">
        <v>44</v>
      </c>
      <c r="N3550" s="9" t="s">
        <v>743</v>
      </c>
      <c r="O3550" s="11" t="s">
        <v>32</v>
      </c>
      <c r="P3550" s="11" t="s">
        <v>22</v>
      </c>
      <c r="Q3550" s="11" t="s">
        <v>17029</v>
      </c>
      <c r="R3550" s="11" t="s">
        <v>46</v>
      </c>
      <c r="S3550" s="9" t="s">
        <v>17030</v>
      </c>
      <c r="T3550" s="9" t="s">
        <v>22</v>
      </c>
    </row>
    <row r="3551" customHeight="1" spans="1:20">
      <c r="A3551" s="10">
        <v>45206</v>
      </c>
      <c r="B3551" s="9" t="s">
        <v>17031</v>
      </c>
      <c r="C3551" s="9" t="s">
        <v>5213</v>
      </c>
      <c r="D3551" s="11" t="s">
        <v>22</v>
      </c>
      <c r="E3551" s="9" t="s">
        <v>17032</v>
      </c>
      <c r="F3551" s="9" t="s">
        <v>17033</v>
      </c>
      <c r="G3551" s="11" t="s">
        <v>130</v>
      </c>
      <c r="H3551" s="11" t="s">
        <v>22</v>
      </c>
      <c r="I3551" s="11" t="s">
        <v>299</v>
      </c>
      <c r="J3551" s="11" t="s">
        <v>27</v>
      </c>
      <c r="K3551" s="11" t="s">
        <v>28</v>
      </c>
      <c r="L3551" s="11" t="s">
        <v>43</v>
      </c>
      <c r="M3551" s="9" t="s">
        <v>30</v>
      </c>
      <c r="N3551" s="9" t="s">
        <v>208</v>
      </c>
      <c r="O3551" s="11" t="s">
        <v>32</v>
      </c>
      <c r="P3551" s="11" t="s">
        <v>22</v>
      </c>
      <c r="Q3551" s="11" t="s">
        <v>17034</v>
      </c>
      <c r="R3551" s="11" t="s">
        <v>46</v>
      </c>
      <c r="S3551" s="9" t="s">
        <v>17035</v>
      </c>
      <c r="T3551" s="9" t="s">
        <v>22</v>
      </c>
    </row>
    <row r="3552" customHeight="1" spans="1:20">
      <c r="A3552" s="10">
        <v>45206</v>
      </c>
      <c r="B3552" s="9" t="s">
        <v>17036</v>
      </c>
      <c r="C3552" s="9" t="s">
        <v>5213</v>
      </c>
      <c r="D3552" s="11" t="s">
        <v>22</v>
      </c>
      <c r="E3552" s="9" t="s">
        <v>17037</v>
      </c>
      <c r="F3552" s="9" t="s">
        <v>17038</v>
      </c>
      <c r="G3552" s="11" t="s">
        <v>53</v>
      </c>
      <c r="H3552" s="11" t="s">
        <v>96</v>
      </c>
      <c r="I3552" s="11" t="s">
        <v>299</v>
      </c>
      <c r="J3552" s="11" t="s">
        <v>27</v>
      </c>
      <c r="K3552" s="11" t="s">
        <v>28</v>
      </c>
      <c r="L3552" s="11" t="s">
        <v>43</v>
      </c>
      <c r="M3552" s="9" t="s">
        <v>44</v>
      </c>
      <c r="N3552" s="9" t="s">
        <v>208</v>
      </c>
      <c r="O3552" s="11" t="s">
        <v>32</v>
      </c>
      <c r="P3552" s="11" t="s">
        <v>22</v>
      </c>
      <c r="Q3552" s="11" t="s">
        <v>17039</v>
      </c>
      <c r="R3552" s="11" t="s">
        <v>46</v>
      </c>
      <c r="S3552" s="9" t="s">
        <v>17040</v>
      </c>
      <c r="T3552" s="9" t="s">
        <v>22</v>
      </c>
    </row>
    <row r="3553" customHeight="1" spans="1:20">
      <c r="A3553" s="10">
        <v>45206</v>
      </c>
      <c r="B3553" s="9" t="s">
        <v>17041</v>
      </c>
      <c r="C3553" s="9" t="s">
        <v>5213</v>
      </c>
      <c r="D3553" s="11" t="s">
        <v>22</v>
      </c>
      <c r="E3553" s="9" t="s">
        <v>17042</v>
      </c>
      <c r="F3553" s="9" t="s">
        <v>17043</v>
      </c>
      <c r="G3553" s="11" t="s">
        <v>25</v>
      </c>
      <c r="H3553" s="11" t="s">
        <v>96</v>
      </c>
      <c r="I3553" s="11" t="s">
        <v>117</v>
      </c>
      <c r="J3553" s="11" t="s">
        <v>27</v>
      </c>
      <c r="K3553" s="11" t="s">
        <v>28</v>
      </c>
      <c r="L3553" s="11" t="s">
        <v>43</v>
      </c>
      <c r="M3553" s="9" t="s">
        <v>44</v>
      </c>
      <c r="N3553" s="9" t="s">
        <v>208</v>
      </c>
      <c r="O3553" s="11" t="s">
        <v>32</v>
      </c>
      <c r="P3553" s="11" t="s">
        <v>22</v>
      </c>
      <c r="Q3553" s="11" t="s">
        <v>17044</v>
      </c>
      <c r="R3553" s="11" t="s">
        <v>46</v>
      </c>
      <c r="S3553" s="9" t="s">
        <v>17045</v>
      </c>
      <c r="T3553" s="9" t="s">
        <v>22</v>
      </c>
    </row>
    <row r="3554" customHeight="1" spans="1:20">
      <c r="A3554" s="10">
        <v>45206</v>
      </c>
      <c r="B3554" s="9" t="s">
        <v>17046</v>
      </c>
      <c r="C3554" s="9" t="s">
        <v>6717</v>
      </c>
      <c r="D3554" s="11" t="s">
        <v>22</v>
      </c>
      <c r="E3554" s="9" t="s">
        <v>17047</v>
      </c>
      <c r="F3554" s="9" t="s">
        <v>17048</v>
      </c>
      <c r="G3554" s="11" t="s">
        <v>130</v>
      </c>
      <c r="H3554" s="11" t="s">
        <v>22</v>
      </c>
      <c r="I3554" s="11" t="s">
        <v>26</v>
      </c>
      <c r="J3554" s="11" t="s">
        <v>27</v>
      </c>
      <c r="K3554" s="11" t="s">
        <v>76</v>
      </c>
      <c r="L3554" s="11" t="s">
        <v>29</v>
      </c>
      <c r="M3554" s="9" t="s">
        <v>44</v>
      </c>
      <c r="N3554" s="9" t="s">
        <v>31</v>
      </c>
      <c r="O3554" s="11" t="s">
        <v>32</v>
      </c>
      <c r="P3554" s="11" t="s">
        <v>22</v>
      </c>
      <c r="Q3554" s="11" t="s">
        <v>17049</v>
      </c>
      <c r="R3554" s="11" t="s">
        <v>34</v>
      </c>
      <c r="S3554" s="9" t="s">
        <v>17050</v>
      </c>
      <c r="T3554" s="9" t="s">
        <v>17051</v>
      </c>
    </row>
    <row r="3555" customHeight="1" spans="1:20">
      <c r="A3555" s="10">
        <v>45206</v>
      </c>
      <c r="B3555" s="9" t="s">
        <v>17052</v>
      </c>
      <c r="C3555" s="9" t="s">
        <v>783</v>
      </c>
      <c r="D3555" s="11" t="s">
        <v>22</v>
      </c>
      <c r="E3555" s="9" t="s">
        <v>17053</v>
      </c>
      <c r="F3555" s="9" t="s">
        <v>17054</v>
      </c>
      <c r="G3555" s="11" t="s">
        <v>82</v>
      </c>
      <c r="H3555" s="11" t="s">
        <v>110</v>
      </c>
      <c r="I3555" s="11" t="s">
        <v>75</v>
      </c>
      <c r="J3555" s="11" t="s">
        <v>27</v>
      </c>
      <c r="K3555" s="11" t="s">
        <v>28</v>
      </c>
      <c r="L3555" s="11" t="s">
        <v>43</v>
      </c>
      <c r="M3555" s="9" t="s">
        <v>169</v>
      </c>
      <c r="N3555" s="9" t="s">
        <v>743</v>
      </c>
      <c r="O3555" s="11" t="s">
        <v>32</v>
      </c>
      <c r="P3555" s="11" t="s">
        <v>22</v>
      </c>
      <c r="Q3555" s="11" t="s">
        <v>17055</v>
      </c>
      <c r="R3555" s="11" t="s">
        <v>46</v>
      </c>
      <c r="S3555" s="9" t="s">
        <v>17056</v>
      </c>
      <c r="T3555" s="9" t="s">
        <v>17057</v>
      </c>
    </row>
    <row r="3556" customHeight="1" spans="1:20">
      <c r="A3556" s="10">
        <v>45206</v>
      </c>
      <c r="B3556" s="9" t="s">
        <v>17058</v>
      </c>
      <c r="C3556" s="9" t="s">
        <v>783</v>
      </c>
      <c r="D3556" s="11" t="s">
        <v>22</v>
      </c>
      <c r="E3556" s="9" t="s">
        <v>17059</v>
      </c>
      <c r="F3556" s="9" t="s">
        <v>17060</v>
      </c>
      <c r="G3556" s="11" t="s">
        <v>82</v>
      </c>
      <c r="H3556" s="11" t="s">
        <v>22</v>
      </c>
      <c r="I3556" s="11" t="s">
        <v>75</v>
      </c>
      <c r="J3556" s="11" t="s">
        <v>27</v>
      </c>
      <c r="K3556" s="11" t="s">
        <v>28</v>
      </c>
      <c r="L3556" s="11" t="s">
        <v>43</v>
      </c>
      <c r="M3556" s="9" t="s">
        <v>169</v>
      </c>
      <c r="N3556" s="9" t="s">
        <v>743</v>
      </c>
      <c r="O3556" s="11" t="s">
        <v>32</v>
      </c>
      <c r="P3556" s="11" t="s">
        <v>22</v>
      </c>
      <c r="Q3556" s="11" t="s">
        <v>15751</v>
      </c>
      <c r="R3556" s="11" t="s">
        <v>46</v>
      </c>
      <c r="S3556" s="9" t="s">
        <v>17061</v>
      </c>
      <c r="T3556" s="9" t="s">
        <v>17062</v>
      </c>
    </row>
    <row r="3557" customHeight="1" spans="1:20">
      <c r="A3557" s="10">
        <v>45206</v>
      </c>
      <c r="B3557" s="9" t="s">
        <v>17063</v>
      </c>
      <c r="C3557" s="9" t="s">
        <v>783</v>
      </c>
      <c r="D3557" s="11" t="s">
        <v>22</v>
      </c>
      <c r="E3557" s="9" t="s">
        <v>17064</v>
      </c>
      <c r="F3557" s="9" t="s">
        <v>17065</v>
      </c>
      <c r="G3557" s="11" t="s">
        <v>82</v>
      </c>
      <c r="H3557" s="11" t="s">
        <v>22</v>
      </c>
      <c r="I3557" s="11" t="s">
        <v>117</v>
      </c>
      <c r="J3557" s="11" t="s">
        <v>27</v>
      </c>
      <c r="K3557" s="11" t="s">
        <v>28</v>
      </c>
      <c r="L3557" s="11" t="s">
        <v>43</v>
      </c>
      <c r="M3557" s="9" t="s">
        <v>169</v>
      </c>
      <c r="N3557" s="9" t="s">
        <v>743</v>
      </c>
      <c r="O3557" s="11" t="s">
        <v>32</v>
      </c>
      <c r="P3557" s="11" t="s">
        <v>22</v>
      </c>
      <c r="Q3557" s="11" t="s">
        <v>17066</v>
      </c>
      <c r="R3557" s="11" t="s">
        <v>46</v>
      </c>
      <c r="S3557" s="9" t="s">
        <v>17067</v>
      </c>
      <c r="T3557" s="9" t="s">
        <v>17068</v>
      </c>
    </row>
    <row r="3558" customHeight="1" spans="1:20">
      <c r="A3558" s="10">
        <v>45206</v>
      </c>
      <c r="B3558" s="9" t="s">
        <v>17069</v>
      </c>
      <c r="C3558" s="9" t="s">
        <v>783</v>
      </c>
      <c r="D3558" s="11" t="s">
        <v>22</v>
      </c>
      <c r="E3558" s="9" t="s">
        <v>17070</v>
      </c>
      <c r="F3558" s="9" t="s">
        <v>17071</v>
      </c>
      <c r="G3558" s="11" t="s">
        <v>82</v>
      </c>
      <c r="H3558" s="11" t="s">
        <v>22</v>
      </c>
      <c r="I3558" s="11" t="s">
        <v>931</v>
      </c>
      <c r="J3558" s="11" t="s">
        <v>27</v>
      </c>
      <c r="K3558" s="11" t="s">
        <v>28</v>
      </c>
      <c r="L3558" s="11" t="s">
        <v>43</v>
      </c>
      <c r="M3558" s="9" t="s">
        <v>44</v>
      </c>
      <c r="N3558" s="9" t="s">
        <v>743</v>
      </c>
      <c r="O3558" s="11" t="s">
        <v>32</v>
      </c>
      <c r="P3558" s="11" t="s">
        <v>22</v>
      </c>
      <c r="Q3558" s="11" t="s">
        <v>17072</v>
      </c>
      <c r="R3558" s="11" t="s">
        <v>46</v>
      </c>
      <c r="S3558" s="9" t="s">
        <v>17073</v>
      </c>
      <c r="T3558" s="9" t="s">
        <v>17074</v>
      </c>
    </row>
    <row r="3559" customHeight="1" spans="1:20">
      <c r="A3559" s="10">
        <v>45206</v>
      </c>
      <c r="B3559" s="9" t="s">
        <v>17075</v>
      </c>
      <c r="C3559" s="9" t="s">
        <v>783</v>
      </c>
      <c r="D3559" s="11" t="s">
        <v>22</v>
      </c>
      <c r="E3559" s="9" t="s">
        <v>17076</v>
      </c>
      <c r="F3559" s="9" t="s">
        <v>17077</v>
      </c>
      <c r="G3559" s="11" t="s">
        <v>69</v>
      </c>
      <c r="H3559" s="11" t="s">
        <v>22</v>
      </c>
      <c r="I3559" s="11" t="s">
        <v>315</v>
      </c>
      <c r="J3559" s="11" t="s">
        <v>27</v>
      </c>
      <c r="K3559" s="11" t="s">
        <v>28</v>
      </c>
      <c r="L3559" s="11" t="s">
        <v>43</v>
      </c>
      <c r="M3559" s="9" t="s">
        <v>44</v>
      </c>
      <c r="N3559" s="9" t="s">
        <v>743</v>
      </c>
      <c r="O3559" s="11" t="s">
        <v>32</v>
      </c>
      <c r="P3559" s="11" t="s">
        <v>22</v>
      </c>
      <c r="Q3559" s="11" t="s">
        <v>17078</v>
      </c>
      <c r="R3559" s="11" t="s">
        <v>46</v>
      </c>
      <c r="S3559" s="9" t="s">
        <v>17079</v>
      </c>
      <c r="T3559" s="9" t="s">
        <v>17080</v>
      </c>
    </row>
    <row r="3560" customHeight="1" spans="1:20">
      <c r="A3560" s="10">
        <v>45206</v>
      </c>
      <c r="B3560" s="9" t="s">
        <v>17081</v>
      </c>
      <c r="C3560" s="9" t="s">
        <v>783</v>
      </c>
      <c r="D3560" s="11" t="s">
        <v>22</v>
      </c>
      <c r="E3560" s="9" t="s">
        <v>17082</v>
      </c>
      <c r="F3560" s="9" t="s">
        <v>17083</v>
      </c>
      <c r="G3560" s="11" t="s">
        <v>82</v>
      </c>
      <c r="H3560" s="11" t="s">
        <v>22</v>
      </c>
      <c r="I3560" s="11" t="s">
        <v>168</v>
      </c>
      <c r="J3560" s="11" t="s">
        <v>27</v>
      </c>
      <c r="K3560" s="11" t="s">
        <v>28</v>
      </c>
      <c r="L3560" s="11" t="s">
        <v>43</v>
      </c>
      <c r="M3560" s="9" t="s">
        <v>169</v>
      </c>
      <c r="N3560" s="9" t="s">
        <v>743</v>
      </c>
      <c r="O3560" s="11" t="s">
        <v>32</v>
      </c>
      <c r="P3560" s="11" t="s">
        <v>22</v>
      </c>
      <c r="Q3560" s="11" t="s">
        <v>17084</v>
      </c>
      <c r="R3560" s="11" t="s">
        <v>46</v>
      </c>
      <c r="S3560" s="9" t="s">
        <v>17085</v>
      </c>
      <c r="T3560" s="9" t="s">
        <v>17086</v>
      </c>
    </row>
    <row r="3561" customHeight="1" spans="1:20">
      <c r="A3561" s="10">
        <v>45206</v>
      </c>
      <c r="B3561" s="9" t="s">
        <v>17087</v>
      </c>
      <c r="C3561" s="9" t="s">
        <v>783</v>
      </c>
      <c r="D3561" s="11" t="s">
        <v>22</v>
      </c>
      <c r="E3561" s="9" t="s">
        <v>17088</v>
      </c>
      <c r="F3561" s="9" t="s">
        <v>17089</v>
      </c>
      <c r="G3561" s="11" t="s">
        <v>41</v>
      </c>
      <c r="H3561" s="11" t="s">
        <v>22</v>
      </c>
      <c r="I3561" s="11" t="s">
        <v>337</v>
      </c>
      <c r="J3561" s="11" t="s">
        <v>27</v>
      </c>
      <c r="K3561" s="11" t="s">
        <v>28</v>
      </c>
      <c r="L3561" s="11" t="s">
        <v>43</v>
      </c>
      <c r="M3561" s="9" t="s">
        <v>30</v>
      </c>
      <c r="N3561" s="9" t="s">
        <v>743</v>
      </c>
      <c r="O3561" s="11" t="s">
        <v>32</v>
      </c>
      <c r="P3561" s="11" t="s">
        <v>22</v>
      </c>
      <c r="Q3561" s="11" t="s">
        <v>17090</v>
      </c>
      <c r="R3561" s="11" t="s">
        <v>46</v>
      </c>
      <c r="S3561" s="9" t="s">
        <v>17091</v>
      </c>
      <c r="T3561" s="9" t="s">
        <v>17092</v>
      </c>
    </row>
    <row r="3562" customHeight="1" spans="1:20">
      <c r="A3562" s="10">
        <v>45206</v>
      </c>
      <c r="B3562" s="9" t="s">
        <v>17093</v>
      </c>
      <c r="C3562" s="9" t="s">
        <v>783</v>
      </c>
      <c r="D3562" s="11" t="s">
        <v>22</v>
      </c>
      <c r="E3562" s="9" t="s">
        <v>17094</v>
      </c>
      <c r="F3562" s="9" t="s">
        <v>17095</v>
      </c>
      <c r="G3562" s="11" t="s">
        <v>82</v>
      </c>
      <c r="H3562" s="11" t="s">
        <v>110</v>
      </c>
      <c r="I3562" s="11" t="s">
        <v>149</v>
      </c>
      <c r="J3562" s="11" t="s">
        <v>27</v>
      </c>
      <c r="K3562" s="11" t="s">
        <v>28</v>
      </c>
      <c r="L3562" s="11" t="s">
        <v>43</v>
      </c>
      <c r="M3562" s="9" t="s">
        <v>44</v>
      </c>
      <c r="N3562" s="9" t="s">
        <v>743</v>
      </c>
      <c r="O3562" s="11" t="s">
        <v>32</v>
      </c>
      <c r="P3562" s="11" t="s">
        <v>22</v>
      </c>
      <c r="Q3562" s="11" t="s">
        <v>17096</v>
      </c>
      <c r="R3562" s="11" t="s">
        <v>46</v>
      </c>
      <c r="S3562" s="9" t="s">
        <v>17097</v>
      </c>
      <c r="T3562" s="9" t="s">
        <v>17098</v>
      </c>
    </row>
    <row r="3563" customHeight="1" spans="1:20">
      <c r="A3563" s="10">
        <v>45206</v>
      </c>
      <c r="B3563" s="9" t="s">
        <v>17099</v>
      </c>
      <c r="C3563" s="9" t="s">
        <v>783</v>
      </c>
      <c r="D3563" s="11" t="s">
        <v>22</v>
      </c>
      <c r="E3563" s="9" t="s">
        <v>17100</v>
      </c>
      <c r="F3563" s="9" t="s">
        <v>17038</v>
      </c>
      <c r="G3563" s="11" t="s">
        <v>82</v>
      </c>
      <c r="H3563" s="11" t="s">
        <v>96</v>
      </c>
      <c r="I3563" s="11" t="s">
        <v>4047</v>
      </c>
      <c r="J3563" s="11" t="s">
        <v>27</v>
      </c>
      <c r="K3563" s="11" t="s">
        <v>28</v>
      </c>
      <c r="L3563" s="11" t="s">
        <v>29</v>
      </c>
      <c r="M3563" s="9" t="s">
        <v>169</v>
      </c>
      <c r="N3563" s="9" t="s">
        <v>743</v>
      </c>
      <c r="O3563" s="11" t="s">
        <v>32</v>
      </c>
      <c r="P3563" s="11" t="s">
        <v>22</v>
      </c>
      <c r="Q3563" s="11" t="s">
        <v>17101</v>
      </c>
      <c r="R3563" s="11" t="s">
        <v>46</v>
      </c>
      <c r="S3563" s="9" t="s">
        <v>17102</v>
      </c>
      <c r="T3563" s="9" t="s">
        <v>17103</v>
      </c>
    </row>
    <row r="3564" customHeight="1" spans="1:20">
      <c r="A3564" s="10">
        <v>45206</v>
      </c>
      <c r="B3564" s="9" t="s">
        <v>17104</v>
      </c>
      <c r="C3564" s="9" t="s">
        <v>783</v>
      </c>
      <c r="D3564" s="11" t="s">
        <v>22</v>
      </c>
      <c r="E3564" s="9" t="s">
        <v>17105</v>
      </c>
      <c r="F3564" s="9" t="s">
        <v>17106</v>
      </c>
      <c r="G3564" s="11" t="s">
        <v>82</v>
      </c>
      <c r="H3564" s="11" t="s">
        <v>22</v>
      </c>
      <c r="I3564" s="11" t="s">
        <v>4047</v>
      </c>
      <c r="J3564" s="11" t="s">
        <v>27</v>
      </c>
      <c r="K3564" s="11" t="s">
        <v>28</v>
      </c>
      <c r="L3564" s="11" t="s">
        <v>29</v>
      </c>
      <c r="M3564" s="9" t="s">
        <v>169</v>
      </c>
      <c r="N3564" s="9" t="s">
        <v>743</v>
      </c>
      <c r="O3564" s="11" t="s">
        <v>32</v>
      </c>
      <c r="P3564" s="11" t="s">
        <v>22</v>
      </c>
      <c r="Q3564" s="11" t="s">
        <v>16788</v>
      </c>
      <c r="R3564" s="11" t="s">
        <v>46</v>
      </c>
      <c r="S3564" s="9" t="s">
        <v>17107</v>
      </c>
      <c r="T3564" s="9" t="s">
        <v>17108</v>
      </c>
    </row>
    <row r="3565" customHeight="1" spans="1:20">
      <c r="A3565" s="10">
        <v>45206</v>
      </c>
      <c r="B3565" s="9" t="s">
        <v>17109</v>
      </c>
      <c r="C3565" s="9" t="s">
        <v>783</v>
      </c>
      <c r="D3565" s="11" t="s">
        <v>22</v>
      </c>
      <c r="E3565" s="9" t="s">
        <v>17110</v>
      </c>
      <c r="F3565" s="9" t="s">
        <v>5043</v>
      </c>
      <c r="G3565" s="11" t="s">
        <v>82</v>
      </c>
      <c r="H3565" s="11" t="s">
        <v>22</v>
      </c>
      <c r="I3565" s="11" t="s">
        <v>4047</v>
      </c>
      <c r="J3565" s="11" t="s">
        <v>27</v>
      </c>
      <c r="K3565" s="11" t="s">
        <v>28</v>
      </c>
      <c r="L3565" s="11" t="s">
        <v>29</v>
      </c>
      <c r="M3565" s="9" t="s">
        <v>169</v>
      </c>
      <c r="N3565" s="9" t="s">
        <v>743</v>
      </c>
      <c r="O3565" s="11" t="s">
        <v>32</v>
      </c>
      <c r="P3565" s="11" t="s">
        <v>22</v>
      </c>
      <c r="Q3565" s="11" t="s">
        <v>17111</v>
      </c>
      <c r="R3565" s="11" t="s">
        <v>46</v>
      </c>
      <c r="S3565" s="9" t="s">
        <v>17112</v>
      </c>
      <c r="T3565" s="9" t="s">
        <v>17113</v>
      </c>
    </row>
    <row r="3566" customHeight="1" spans="1:20">
      <c r="A3566" s="10">
        <v>45206</v>
      </c>
      <c r="B3566" s="9" t="s">
        <v>17114</v>
      </c>
      <c r="C3566" s="9" t="s">
        <v>783</v>
      </c>
      <c r="D3566" s="11" t="s">
        <v>22</v>
      </c>
      <c r="E3566" s="9" t="s">
        <v>17115</v>
      </c>
      <c r="F3566" s="9" t="s">
        <v>4200</v>
      </c>
      <c r="G3566" s="11" t="s">
        <v>69</v>
      </c>
      <c r="H3566" s="11" t="s">
        <v>22</v>
      </c>
      <c r="I3566" s="11" t="s">
        <v>490</v>
      </c>
      <c r="J3566" s="11" t="s">
        <v>27</v>
      </c>
      <c r="K3566" s="11" t="s">
        <v>28</v>
      </c>
      <c r="L3566" s="11" t="s">
        <v>43</v>
      </c>
      <c r="M3566" s="9" t="s">
        <v>30</v>
      </c>
      <c r="N3566" s="9" t="s">
        <v>743</v>
      </c>
      <c r="O3566" s="11" t="s">
        <v>32</v>
      </c>
      <c r="P3566" s="11" t="s">
        <v>22</v>
      </c>
      <c r="Q3566" s="11" t="s">
        <v>17116</v>
      </c>
      <c r="R3566" s="11" t="s">
        <v>46</v>
      </c>
      <c r="S3566" s="9" t="s">
        <v>17117</v>
      </c>
      <c r="T3566" s="9" t="s">
        <v>17118</v>
      </c>
    </row>
    <row r="3567" customHeight="1" spans="1:20">
      <c r="A3567" s="10">
        <v>45206</v>
      </c>
      <c r="B3567" s="9" t="s">
        <v>17119</v>
      </c>
      <c r="C3567" s="9" t="s">
        <v>50</v>
      </c>
      <c r="D3567" s="11" t="s">
        <v>22</v>
      </c>
      <c r="E3567" s="9" t="s">
        <v>17120</v>
      </c>
      <c r="F3567" s="9" t="s">
        <v>17121</v>
      </c>
      <c r="G3567" s="11" t="s">
        <v>62</v>
      </c>
      <c r="H3567" s="11" t="s">
        <v>110</v>
      </c>
      <c r="I3567" s="11" t="s">
        <v>26</v>
      </c>
      <c r="J3567" s="11" t="s">
        <v>27</v>
      </c>
      <c r="K3567" s="11" t="s">
        <v>195</v>
      </c>
      <c r="L3567" s="11" t="s">
        <v>29</v>
      </c>
      <c r="M3567" s="9" t="s">
        <v>30</v>
      </c>
      <c r="N3567" s="9" t="s">
        <v>31</v>
      </c>
      <c r="O3567" s="11" t="s">
        <v>32</v>
      </c>
      <c r="P3567" s="11" t="s">
        <v>22</v>
      </c>
      <c r="Q3567" s="11" t="s">
        <v>17122</v>
      </c>
      <c r="R3567" s="11" t="s">
        <v>34</v>
      </c>
      <c r="S3567" s="9" t="s">
        <v>17123</v>
      </c>
      <c r="T3567" s="9" t="s">
        <v>17124</v>
      </c>
    </row>
    <row r="3568" customHeight="1" spans="1:20">
      <c r="A3568" s="10">
        <v>45206</v>
      </c>
      <c r="B3568" s="9" t="s">
        <v>17125</v>
      </c>
      <c r="C3568" s="9" t="s">
        <v>5213</v>
      </c>
      <c r="D3568" s="11" t="s">
        <v>22</v>
      </c>
      <c r="E3568" s="9" t="s">
        <v>17126</v>
      </c>
      <c r="F3568" s="9" t="s">
        <v>17127</v>
      </c>
      <c r="G3568" s="11" t="s">
        <v>82</v>
      </c>
      <c r="H3568" s="11" t="s">
        <v>22</v>
      </c>
      <c r="I3568" s="11" t="s">
        <v>732</v>
      </c>
      <c r="J3568" s="11" t="s">
        <v>27</v>
      </c>
      <c r="K3568" s="11" t="s">
        <v>28</v>
      </c>
      <c r="L3568" s="11" t="s">
        <v>43</v>
      </c>
      <c r="M3568" s="9" t="s">
        <v>30</v>
      </c>
      <c r="N3568" s="9" t="s">
        <v>208</v>
      </c>
      <c r="O3568" s="11" t="s">
        <v>32</v>
      </c>
      <c r="P3568" s="11" t="s">
        <v>22</v>
      </c>
      <c r="Q3568" s="11" t="s">
        <v>17128</v>
      </c>
      <c r="R3568" s="11" t="s">
        <v>46</v>
      </c>
      <c r="S3568" s="9" t="s">
        <v>17129</v>
      </c>
      <c r="T3568" s="9" t="s">
        <v>17130</v>
      </c>
    </row>
    <row r="3569" customHeight="1" spans="1:20">
      <c r="A3569" s="10">
        <v>45206</v>
      </c>
      <c r="B3569" s="9" t="s">
        <v>17131</v>
      </c>
      <c r="C3569" s="9" t="s">
        <v>4541</v>
      </c>
      <c r="D3569" s="11" t="s">
        <v>22</v>
      </c>
      <c r="E3569" s="9" t="s">
        <v>17132</v>
      </c>
      <c r="F3569" s="9" t="s">
        <v>17133</v>
      </c>
      <c r="G3569" s="11" t="s">
        <v>53</v>
      </c>
      <c r="H3569" s="11" t="s">
        <v>22</v>
      </c>
      <c r="I3569" s="11" t="s">
        <v>70</v>
      </c>
      <c r="J3569" s="11" t="s">
        <v>27</v>
      </c>
      <c r="K3569" s="11" t="s">
        <v>28</v>
      </c>
      <c r="L3569" s="11" t="s">
        <v>43</v>
      </c>
      <c r="M3569" s="9" t="s">
        <v>44</v>
      </c>
      <c r="N3569" s="9" t="s">
        <v>31</v>
      </c>
      <c r="O3569" s="11" t="s">
        <v>32</v>
      </c>
      <c r="P3569" s="11" t="s">
        <v>22</v>
      </c>
      <c r="Q3569" s="11" t="s">
        <v>17134</v>
      </c>
      <c r="R3569" s="11" t="s">
        <v>46</v>
      </c>
      <c r="S3569" s="9" t="s">
        <v>17135</v>
      </c>
      <c r="T3569" s="9" t="s">
        <v>17136</v>
      </c>
    </row>
    <row r="3570" customHeight="1" spans="1:20">
      <c r="A3570" s="10">
        <v>45206</v>
      </c>
      <c r="B3570" s="9" t="s">
        <v>17137</v>
      </c>
      <c r="C3570" s="9" t="s">
        <v>783</v>
      </c>
      <c r="D3570" s="11" t="s">
        <v>22</v>
      </c>
      <c r="E3570" s="9" t="s">
        <v>17138</v>
      </c>
      <c r="F3570" s="9" t="s">
        <v>17139</v>
      </c>
      <c r="G3570" s="11" t="s">
        <v>82</v>
      </c>
      <c r="H3570" s="11" t="s">
        <v>22</v>
      </c>
      <c r="I3570" s="11" t="s">
        <v>168</v>
      </c>
      <c r="J3570" s="11" t="s">
        <v>27</v>
      </c>
      <c r="K3570" s="11" t="s">
        <v>28</v>
      </c>
      <c r="L3570" s="11" t="s">
        <v>43</v>
      </c>
      <c r="M3570" s="9" t="s">
        <v>169</v>
      </c>
      <c r="N3570" s="9" t="s">
        <v>743</v>
      </c>
      <c r="O3570" s="11" t="s">
        <v>32</v>
      </c>
      <c r="P3570" s="11" t="s">
        <v>22</v>
      </c>
      <c r="Q3570" s="11" t="s">
        <v>17140</v>
      </c>
      <c r="R3570" s="11" t="s">
        <v>46</v>
      </c>
      <c r="S3570" s="9" t="s">
        <v>17141</v>
      </c>
      <c r="T3570" s="9" t="s">
        <v>17142</v>
      </c>
    </row>
    <row r="3571" customHeight="1" spans="1:20">
      <c r="A3571" s="10">
        <v>45206</v>
      </c>
      <c r="B3571" s="9" t="s">
        <v>17143</v>
      </c>
      <c r="C3571" s="9" t="s">
        <v>5035</v>
      </c>
      <c r="D3571" s="11" t="s">
        <v>22</v>
      </c>
      <c r="E3571" s="9" t="s">
        <v>17070</v>
      </c>
      <c r="F3571" s="9" t="s">
        <v>17071</v>
      </c>
      <c r="G3571" s="11" t="s">
        <v>82</v>
      </c>
      <c r="H3571" s="11" t="s">
        <v>22</v>
      </c>
      <c r="I3571" s="11" t="s">
        <v>26</v>
      </c>
      <c r="J3571" s="11" t="s">
        <v>27</v>
      </c>
      <c r="K3571" s="11" t="s">
        <v>28</v>
      </c>
      <c r="L3571" s="11" t="s">
        <v>29</v>
      </c>
      <c r="M3571" s="9" t="s">
        <v>44</v>
      </c>
      <c r="N3571" s="9" t="s">
        <v>31</v>
      </c>
      <c r="O3571" s="11" t="s">
        <v>32</v>
      </c>
      <c r="P3571" s="11" t="s">
        <v>22</v>
      </c>
      <c r="Q3571" s="11" t="s">
        <v>17144</v>
      </c>
      <c r="R3571" s="11" t="s">
        <v>34</v>
      </c>
      <c r="S3571" s="9" t="s">
        <v>17145</v>
      </c>
      <c r="T3571" s="9" t="s">
        <v>17146</v>
      </c>
    </row>
    <row r="3572" customHeight="1" spans="1:20">
      <c r="A3572" s="10">
        <v>45206</v>
      </c>
      <c r="B3572" s="9" t="s">
        <v>17147</v>
      </c>
      <c r="C3572" s="9" t="s">
        <v>3819</v>
      </c>
      <c r="D3572" s="11" t="s">
        <v>22</v>
      </c>
      <c r="E3572" s="9" t="s">
        <v>17148</v>
      </c>
      <c r="F3572" s="9" t="s">
        <v>17048</v>
      </c>
      <c r="G3572" s="11" t="s">
        <v>130</v>
      </c>
      <c r="H3572" s="11" t="s">
        <v>22</v>
      </c>
      <c r="I3572" s="11" t="s">
        <v>277</v>
      </c>
      <c r="J3572" s="11" t="s">
        <v>27</v>
      </c>
      <c r="K3572" s="11" t="s">
        <v>28</v>
      </c>
      <c r="L3572" s="11" t="s">
        <v>43</v>
      </c>
      <c r="M3572" s="9" t="s">
        <v>44</v>
      </c>
      <c r="N3572" s="9" t="s">
        <v>31</v>
      </c>
      <c r="O3572" s="11" t="s">
        <v>32</v>
      </c>
      <c r="P3572" s="11" t="s">
        <v>22</v>
      </c>
      <c r="Q3572" s="11" t="s">
        <v>17149</v>
      </c>
      <c r="R3572" s="11" t="s">
        <v>46</v>
      </c>
      <c r="S3572" s="9" t="s">
        <v>17150</v>
      </c>
      <c r="T3572" s="9" t="s">
        <v>17151</v>
      </c>
    </row>
    <row r="3573" customHeight="1" spans="1:20">
      <c r="A3573" s="10">
        <v>45206</v>
      </c>
      <c r="B3573" s="9" t="s">
        <v>17152</v>
      </c>
      <c r="C3573" s="9" t="s">
        <v>17153</v>
      </c>
      <c r="D3573" s="11" t="s">
        <v>22</v>
      </c>
      <c r="E3573" s="9" t="s">
        <v>17154</v>
      </c>
      <c r="F3573" s="9" t="s">
        <v>17155</v>
      </c>
      <c r="G3573" s="11" t="s">
        <v>25</v>
      </c>
      <c r="H3573" s="11" t="s">
        <v>22</v>
      </c>
      <c r="I3573" s="11" t="s">
        <v>26</v>
      </c>
      <c r="J3573" s="11" t="s">
        <v>27</v>
      </c>
      <c r="K3573" s="11" t="s">
        <v>76</v>
      </c>
      <c r="L3573" s="11" t="s">
        <v>29</v>
      </c>
      <c r="M3573" s="9" t="s">
        <v>44</v>
      </c>
      <c r="N3573" s="9" t="s">
        <v>31</v>
      </c>
      <c r="O3573" s="11" t="s">
        <v>32</v>
      </c>
      <c r="P3573" s="11" t="s">
        <v>22</v>
      </c>
      <c r="Q3573" s="11" t="s">
        <v>17156</v>
      </c>
      <c r="R3573" s="11" t="s">
        <v>34</v>
      </c>
      <c r="S3573" s="9" t="s">
        <v>17157</v>
      </c>
      <c r="T3573" s="9" t="s">
        <v>17158</v>
      </c>
    </row>
    <row r="3574" customHeight="1" spans="1:20">
      <c r="A3574" s="10">
        <v>45206</v>
      </c>
      <c r="B3574" s="9" t="s">
        <v>17159</v>
      </c>
      <c r="C3574" s="9" t="s">
        <v>17160</v>
      </c>
      <c r="D3574" s="11" t="s">
        <v>22</v>
      </c>
      <c r="E3574" s="9" t="s">
        <v>17161</v>
      </c>
      <c r="F3574" s="9" t="s">
        <v>17089</v>
      </c>
      <c r="G3574" s="11" t="s">
        <v>82</v>
      </c>
      <c r="H3574" s="11" t="s">
        <v>22</v>
      </c>
      <c r="I3574" s="11" t="s">
        <v>168</v>
      </c>
      <c r="J3574" s="11" t="s">
        <v>27</v>
      </c>
      <c r="K3574" s="11" t="s">
        <v>28</v>
      </c>
      <c r="L3574" s="11" t="s">
        <v>43</v>
      </c>
      <c r="M3574" s="9" t="s">
        <v>169</v>
      </c>
      <c r="N3574" s="9" t="s">
        <v>31</v>
      </c>
      <c r="O3574" s="11" t="s">
        <v>32</v>
      </c>
      <c r="P3574" s="11" t="s">
        <v>22</v>
      </c>
      <c r="Q3574" s="11" t="s">
        <v>17162</v>
      </c>
      <c r="R3574" s="11" t="s">
        <v>46</v>
      </c>
      <c r="S3574" s="9" t="s">
        <v>17163</v>
      </c>
      <c r="T3574" s="9" t="s">
        <v>17164</v>
      </c>
    </row>
    <row r="3575" customHeight="1" spans="1:20">
      <c r="A3575" s="10">
        <v>45206</v>
      </c>
      <c r="B3575" s="9" t="s">
        <v>17165</v>
      </c>
      <c r="C3575" s="9" t="s">
        <v>16879</v>
      </c>
      <c r="D3575" s="11" t="s">
        <v>22</v>
      </c>
      <c r="E3575" s="9" t="s">
        <v>17166</v>
      </c>
      <c r="F3575" s="9" t="s">
        <v>17167</v>
      </c>
      <c r="G3575" s="11" t="s">
        <v>69</v>
      </c>
      <c r="H3575" s="11" t="s">
        <v>22</v>
      </c>
      <c r="I3575" s="11" t="s">
        <v>235</v>
      </c>
      <c r="J3575" s="11" t="s">
        <v>27</v>
      </c>
      <c r="K3575" s="11" t="s">
        <v>76</v>
      </c>
      <c r="L3575" s="11" t="s">
        <v>43</v>
      </c>
      <c r="M3575" s="9" t="s">
        <v>44</v>
      </c>
      <c r="N3575" s="9" t="s">
        <v>31</v>
      </c>
      <c r="O3575" s="11" t="s">
        <v>32</v>
      </c>
      <c r="P3575" s="11" t="s">
        <v>22</v>
      </c>
      <c r="Q3575" s="11" t="s">
        <v>16063</v>
      </c>
      <c r="R3575" s="11" t="s">
        <v>46</v>
      </c>
      <c r="S3575" s="9" t="s">
        <v>17168</v>
      </c>
      <c r="T3575" s="9" t="s">
        <v>17169</v>
      </c>
    </row>
    <row r="3576" customHeight="1" spans="1:20">
      <c r="A3576" s="10">
        <v>45206</v>
      </c>
      <c r="B3576" s="9" t="s">
        <v>17170</v>
      </c>
      <c r="C3576" s="9" t="s">
        <v>1167</v>
      </c>
      <c r="D3576" s="11" t="s">
        <v>22</v>
      </c>
      <c r="E3576" s="9" t="s">
        <v>17171</v>
      </c>
      <c r="F3576" s="9" t="s">
        <v>17172</v>
      </c>
      <c r="G3576" s="11" t="s">
        <v>69</v>
      </c>
      <c r="H3576" s="11" t="s">
        <v>22</v>
      </c>
      <c r="I3576" s="11" t="s">
        <v>277</v>
      </c>
      <c r="J3576" s="11" t="s">
        <v>27</v>
      </c>
      <c r="K3576" s="11" t="s">
        <v>28</v>
      </c>
      <c r="L3576" s="11" t="s">
        <v>43</v>
      </c>
      <c r="M3576" s="9" t="s">
        <v>44</v>
      </c>
      <c r="N3576" s="9" t="s">
        <v>31</v>
      </c>
      <c r="O3576" s="11" t="s">
        <v>32</v>
      </c>
      <c r="P3576" s="11" t="s">
        <v>22</v>
      </c>
      <c r="Q3576" s="11" t="s">
        <v>17173</v>
      </c>
      <c r="R3576" s="11" t="s">
        <v>46</v>
      </c>
      <c r="S3576" s="9" t="s">
        <v>17174</v>
      </c>
      <c r="T3576" s="9" t="s">
        <v>17175</v>
      </c>
    </row>
    <row r="3577" customHeight="1" spans="1:20">
      <c r="A3577" s="10">
        <v>45206</v>
      </c>
      <c r="B3577" s="9" t="s">
        <v>17176</v>
      </c>
      <c r="C3577" s="9" t="s">
        <v>17177</v>
      </c>
      <c r="D3577" s="11" t="s">
        <v>22</v>
      </c>
      <c r="E3577" s="9" t="s">
        <v>17178</v>
      </c>
      <c r="F3577" s="9" t="s">
        <v>17179</v>
      </c>
      <c r="G3577" s="11" t="s">
        <v>62</v>
      </c>
      <c r="H3577" s="11" t="s">
        <v>110</v>
      </c>
      <c r="I3577" s="11" t="s">
        <v>732</v>
      </c>
      <c r="J3577" s="11" t="s">
        <v>27</v>
      </c>
      <c r="K3577" s="11" t="s">
        <v>28</v>
      </c>
      <c r="L3577" s="11" t="s">
        <v>43</v>
      </c>
      <c r="M3577" s="9" t="s">
        <v>44</v>
      </c>
      <c r="N3577" s="9" t="s">
        <v>31</v>
      </c>
      <c r="O3577" s="11" t="s">
        <v>32</v>
      </c>
      <c r="P3577" s="11" t="s">
        <v>22</v>
      </c>
      <c r="Q3577" s="11" t="s">
        <v>17180</v>
      </c>
      <c r="R3577" s="11" t="s">
        <v>46</v>
      </c>
      <c r="S3577" s="9" t="s">
        <v>17181</v>
      </c>
      <c r="T3577" s="9" t="s">
        <v>17182</v>
      </c>
    </row>
    <row r="3578" customHeight="1" spans="1:20">
      <c r="A3578" s="10">
        <v>45206</v>
      </c>
      <c r="B3578" s="9" t="s">
        <v>17183</v>
      </c>
      <c r="C3578" s="9" t="s">
        <v>179</v>
      </c>
      <c r="D3578" s="11" t="s">
        <v>22</v>
      </c>
      <c r="E3578" s="9" t="s">
        <v>17184</v>
      </c>
      <c r="F3578" s="9" t="s">
        <v>17023</v>
      </c>
      <c r="G3578" s="11" t="s">
        <v>69</v>
      </c>
      <c r="H3578" s="11" t="s">
        <v>22</v>
      </c>
      <c r="I3578" s="11" t="s">
        <v>26</v>
      </c>
      <c r="J3578" s="11" t="s">
        <v>27</v>
      </c>
      <c r="K3578" s="11" t="s">
        <v>195</v>
      </c>
      <c r="L3578" s="11" t="s">
        <v>29</v>
      </c>
      <c r="M3578" s="9" t="s">
        <v>169</v>
      </c>
      <c r="N3578" s="9" t="s">
        <v>31</v>
      </c>
      <c r="O3578" s="11" t="s">
        <v>32</v>
      </c>
      <c r="P3578" s="11" t="s">
        <v>22</v>
      </c>
      <c r="Q3578" s="11" t="s">
        <v>17185</v>
      </c>
      <c r="R3578" s="11" t="s">
        <v>34</v>
      </c>
      <c r="S3578" s="9" t="s">
        <v>17186</v>
      </c>
      <c r="T3578" s="9" t="s">
        <v>17187</v>
      </c>
    </row>
    <row r="3579" customHeight="1" spans="1:20">
      <c r="A3579" s="10">
        <v>45206</v>
      </c>
      <c r="B3579" s="9" t="s">
        <v>17188</v>
      </c>
      <c r="C3579" s="9" t="s">
        <v>6728</v>
      </c>
      <c r="D3579" s="11" t="s">
        <v>22</v>
      </c>
      <c r="E3579" s="9" t="s">
        <v>17189</v>
      </c>
      <c r="F3579" s="9" t="s">
        <v>17190</v>
      </c>
      <c r="G3579" s="11" t="s">
        <v>247</v>
      </c>
      <c r="H3579" s="11" t="s">
        <v>22</v>
      </c>
      <c r="I3579" s="11" t="s">
        <v>412</v>
      </c>
      <c r="J3579" s="11" t="s">
        <v>27</v>
      </c>
      <c r="K3579" s="11" t="s">
        <v>28</v>
      </c>
      <c r="L3579" s="11" t="s">
        <v>43</v>
      </c>
      <c r="M3579" s="9" t="s">
        <v>44</v>
      </c>
      <c r="N3579" s="9" t="s">
        <v>208</v>
      </c>
      <c r="O3579" s="11" t="s">
        <v>32</v>
      </c>
      <c r="P3579" s="11" t="s">
        <v>22</v>
      </c>
      <c r="Q3579" s="11" t="s">
        <v>17191</v>
      </c>
      <c r="R3579" s="11" t="s">
        <v>46</v>
      </c>
      <c r="S3579" s="9" t="s">
        <v>17192</v>
      </c>
      <c r="T3579" s="9" t="s">
        <v>17193</v>
      </c>
    </row>
    <row r="3580" customHeight="1" spans="1:20">
      <c r="A3580" s="10">
        <v>45206</v>
      </c>
      <c r="B3580" s="9" t="s">
        <v>17194</v>
      </c>
      <c r="C3580" s="9" t="s">
        <v>191</v>
      </c>
      <c r="D3580" s="11" t="s">
        <v>22</v>
      </c>
      <c r="E3580" s="9" t="s">
        <v>1722</v>
      </c>
      <c r="F3580" s="9" t="s">
        <v>1723</v>
      </c>
      <c r="G3580" s="11" t="s">
        <v>62</v>
      </c>
      <c r="H3580" s="11" t="s">
        <v>3399</v>
      </c>
      <c r="I3580" s="11" t="s">
        <v>26</v>
      </c>
      <c r="J3580" s="11" t="s">
        <v>27</v>
      </c>
      <c r="K3580" s="11" t="s">
        <v>195</v>
      </c>
      <c r="L3580" s="11" t="s">
        <v>29</v>
      </c>
      <c r="M3580" s="9" t="s">
        <v>44</v>
      </c>
      <c r="N3580" s="9" t="s">
        <v>31</v>
      </c>
      <c r="O3580" s="11" t="s">
        <v>32</v>
      </c>
      <c r="P3580" s="11" t="s">
        <v>22</v>
      </c>
      <c r="Q3580" s="11" t="s">
        <v>17195</v>
      </c>
      <c r="R3580" s="11" t="s">
        <v>34</v>
      </c>
      <c r="S3580" s="9" t="s">
        <v>17196</v>
      </c>
      <c r="T3580" s="9" t="s">
        <v>17197</v>
      </c>
    </row>
    <row r="3581" customHeight="1" spans="1:20">
      <c r="A3581" s="10">
        <v>45206</v>
      </c>
      <c r="B3581" s="9" t="s">
        <v>17198</v>
      </c>
      <c r="C3581" s="9" t="s">
        <v>17199</v>
      </c>
      <c r="D3581" s="11" t="s">
        <v>22</v>
      </c>
      <c r="E3581" s="9" t="s">
        <v>17200</v>
      </c>
      <c r="F3581" s="9" t="s">
        <v>7479</v>
      </c>
      <c r="G3581" s="11" t="s">
        <v>25</v>
      </c>
      <c r="H3581" s="11" t="s">
        <v>22</v>
      </c>
      <c r="I3581" s="11" t="s">
        <v>63</v>
      </c>
      <c r="J3581" s="11" t="s">
        <v>27</v>
      </c>
      <c r="K3581" s="11" t="s">
        <v>28</v>
      </c>
      <c r="L3581" s="11" t="s">
        <v>43</v>
      </c>
      <c r="M3581" s="9" t="s">
        <v>44</v>
      </c>
      <c r="N3581" s="9" t="s">
        <v>743</v>
      </c>
      <c r="O3581" s="11" t="s">
        <v>32</v>
      </c>
      <c r="P3581" s="11" t="s">
        <v>22</v>
      </c>
      <c r="Q3581" s="11" t="s">
        <v>17201</v>
      </c>
      <c r="R3581" s="11" t="s">
        <v>46</v>
      </c>
      <c r="S3581" s="9" t="s">
        <v>17202</v>
      </c>
      <c r="T3581" s="9" t="s">
        <v>22</v>
      </c>
    </row>
    <row r="3582" customHeight="1" spans="1:20">
      <c r="A3582" s="10">
        <v>45206</v>
      </c>
      <c r="B3582" s="9" t="s">
        <v>17203</v>
      </c>
      <c r="C3582" s="9" t="s">
        <v>12243</v>
      </c>
      <c r="D3582" s="11" t="s">
        <v>22</v>
      </c>
      <c r="E3582" s="9" t="s">
        <v>17204</v>
      </c>
      <c r="F3582" s="9" t="s">
        <v>17205</v>
      </c>
      <c r="G3582" s="11" t="s">
        <v>130</v>
      </c>
      <c r="H3582" s="11" t="s">
        <v>96</v>
      </c>
      <c r="I3582" s="11" t="s">
        <v>111</v>
      </c>
      <c r="J3582" s="11" t="s">
        <v>27</v>
      </c>
      <c r="K3582" s="11" t="s">
        <v>28</v>
      </c>
      <c r="L3582" s="11" t="s">
        <v>43</v>
      </c>
      <c r="M3582" s="9" t="s">
        <v>44</v>
      </c>
      <c r="N3582" s="9" t="s">
        <v>743</v>
      </c>
      <c r="O3582" s="11" t="s">
        <v>32</v>
      </c>
      <c r="P3582" s="11" t="s">
        <v>22</v>
      </c>
      <c r="Q3582" s="11" t="s">
        <v>17206</v>
      </c>
      <c r="R3582" s="11" t="s">
        <v>46</v>
      </c>
      <c r="S3582" s="9" t="s">
        <v>17207</v>
      </c>
      <c r="T3582" s="9" t="s">
        <v>17208</v>
      </c>
    </row>
    <row r="3583" customHeight="1" spans="1:20">
      <c r="A3583" s="10">
        <v>45206</v>
      </c>
      <c r="B3583" s="9" t="s">
        <v>17209</v>
      </c>
      <c r="C3583" s="9" t="s">
        <v>9692</v>
      </c>
      <c r="D3583" s="11" t="s">
        <v>22</v>
      </c>
      <c r="E3583" s="9" t="s">
        <v>14773</v>
      </c>
      <c r="F3583" s="9" t="s">
        <v>14774</v>
      </c>
      <c r="G3583" s="11" t="s">
        <v>53</v>
      </c>
      <c r="H3583" s="11" t="s">
        <v>22</v>
      </c>
      <c r="I3583" s="11" t="s">
        <v>26</v>
      </c>
      <c r="J3583" s="11" t="s">
        <v>27</v>
      </c>
      <c r="K3583" s="11" t="s">
        <v>76</v>
      </c>
      <c r="L3583" s="11" t="s">
        <v>29</v>
      </c>
      <c r="M3583" s="9" t="s">
        <v>30</v>
      </c>
      <c r="N3583" s="9" t="s">
        <v>31</v>
      </c>
      <c r="O3583" s="11" t="s">
        <v>32</v>
      </c>
      <c r="P3583" s="11" t="s">
        <v>6656</v>
      </c>
      <c r="Q3583" s="11" t="s">
        <v>17210</v>
      </c>
      <c r="R3583" s="11" t="s">
        <v>34</v>
      </c>
      <c r="S3583" s="9" t="s">
        <v>17211</v>
      </c>
      <c r="T3583" s="9" t="s">
        <v>17212</v>
      </c>
    </row>
    <row r="3584" customHeight="1" spans="1:20">
      <c r="A3584" s="10">
        <v>45206</v>
      </c>
      <c r="B3584" s="9" t="s">
        <v>17213</v>
      </c>
      <c r="C3584" s="9" t="s">
        <v>9326</v>
      </c>
      <c r="D3584" s="11" t="s">
        <v>22</v>
      </c>
      <c r="E3584" s="9" t="s">
        <v>17214</v>
      </c>
      <c r="F3584" s="9" t="s">
        <v>17215</v>
      </c>
      <c r="G3584" s="11" t="s">
        <v>130</v>
      </c>
      <c r="H3584" s="11" t="s">
        <v>96</v>
      </c>
      <c r="I3584" s="11" t="s">
        <v>70</v>
      </c>
      <c r="J3584" s="11" t="s">
        <v>27</v>
      </c>
      <c r="K3584" s="11" t="s">
        <v>28</v>
      </c>
      <c r="L3584" s="11" t="s">
        <v>43</v>
      </c>
      <c r="M3584" s="9" t="s">
        <v>30</v>
      </c>
      <c r="N3584" s="9" t="s">
        <v>31</v>
      </c>
      <c r="O3584" s="11" t="s">
        <v>32</v>
      </c>
      <c r="P3584" s="11" t="s">
        <v>22</v>
      </c>
      <c r="Q3584" s="11" t="s">
        <v>17216</v>
      </c>
      <c r="R3584" s="11" t="s">
        <v>46</v>
      </c>
      <c r="S3584" s="9" t="s">
        <v>17217</v>
      </c>
      <c r="T3584" s="9" t="s">
        <v>17218</v>
      </c>
    </row>
    <row r="3585" customHeight="1" spans="1:20">
      <c r="A3585" s="10">
        <v>45206</v>
      </c>
      <c r="B3585" s="9" t="s">
        <v>17219</v>
      </c>
      <c r="C3585" s="9" t="s">
        <v>6660</v>
      </c>
      <c r="D3585" s="11" t="s">
        <v>22</v>
      </c>
      <c r="E3585" s="9" t="s">
        <v>17220</v>
      </c>
      <c r="F3585" s="9" t="s">
        <v>9115</v>
      </c>
      <c r="G3585" s="11" t="s">
        <v>25</v>
      </c>
      <c r="H3585" s="11" t="s">
        <v>22</v>
      </c>
      <c r="I3585" s="11" t="s">
        <v>235</v>
      </c>
      <c r="J3585" s="11" t="s">
        <v>27</v>
      </c>
      <c r="K3585" s="11" t="s">
        <v>28</v>
      </c>
      <c r="L3585" s="11" t="s">
        <v>43</v>
      </c>
      <c r="M3585" s="9" t="s">
        <v>44</v>
      </c>
      <c r="N3585" s="9" t="s">
        <v>31</v>
      </c>
      <c r="O3585" s="11" t="s">
        <v>32</v>
      </c>
      <c r="P3585" s="11" t="s">
        <v>22</v>
      </c>
      <c r="Q3585" s="11" t="s">
        <v>17221</v>
      </c>
      <c r="R3585" s="11" t="s">
        <v>46</v>
      </c>
      <c r="S3585" s="9" t="s">
        <v>17222</v>
      </c>
      <c r="T3585" s="9" t="s">
        <v>17223</v>
      </c>
    </row>
    <row r="3586" customHeight="1" spans="1:20">
      <c r="A3586" s="10">
        <v>45207</v>
      </c>
      <c r="B3586" s="9" t="s">
        <v>17224</v>
      </c>
      <c r="C3586" s="9" t="s">
        <v>817</v>
      </c>
      <c r="D3586" s="11" t="s">
        <v>22</v>
      </c>
      <c r="E3586" s="9" t="s">
        <v>17225</v>
      </c>
      <c r="F3586" s="9" t="s">
        <v>17226</v>
      </c>
      <c r="G3586" s="11" t="s">
        <v>336</v>
      </c>
      <c r="H3586" s="11" t="s">
        <v>22</v>
      </c>
      <c r="I3586" s="11" t="s">
        <v>299</v>
      </c>
      <c r="J3586" s="11" t="s">
        <v>27</v>
      </c>
      <c r="K3586" s="11" t="s">
        <v>28</v>
      </c>
      <c r="L3586" s="11" t="s">
        <v>43</v>
      </c>
      <c r="M3586" s="9" t="s">
        <v>44</v>
      </c>
      <c r="N3586" s="9" t="s">
        <v>31</v>
      </c>
      <c r="O3586" s="11" t="s">
        <v>32</v>
      </c>
      <c r="P3586" s="11" t="s">
        <v>22</v>
      </c>
      <c r="Q3586" s="11" t="s">
        <v>17227</v>
      </c>
      <c r="R3586" s="11" t="s">
        <v>46</v>
      </c>
      <c r="S3586" s="9" t="s">
        <v>17228</v>
      </c>
      <c r="T3586" s="9" t="s">
        <v>17229</v>
      </c>
    </row>
    <row r="3587" customHeight="1" spans="1:20">
      <c r="A3587" s="10">
        <v>45207</v>
      </c>
      <c r="B3587" s="9" t="s">
        <v>17230</v>
      </c>
      <c r="C3587" s="9" t="s">
        <v>179</v>
      </c>
      <c r="D3587" s="11" t="s">
        <v>22</v>
      </c>
      <c r="E3587" s="9" t="s">
        <v>17231</v>
      </c>
      <c r="F3587" s="9" t="s">
        <v>15792</v>
      </c>
      <c r="G3587" s="11" t="s">
        <v>82</v>
      </c>
      <c r="H3587" s="11" t="s">
        <v>22</v>
      </c>
      <c r="I3587" s="11" t="s">
        <v>168</v>
      </c>
      <c r="J3587" s="11" t="s">
        <v>27</v>
      </c>
      <c r="K3587" s="11" t="s">
        <v>28</v>
      </c>
      <c r="L3587" s="11" t="s">
        <v>43</v>
      </c>
      <c r="M3587" s="9" t="s">
        <v>169</v>
      </c>
      <c r="N3587" s="9" t="s">
        <v>31</v>
      </c>
      <c r="O3587" s="11" t="s">
        <v>32</v>
      </c>
      <c r="P3587" s="11" t="s">
        <v>22</v>
      </c>
      <c r="Q3587" s="11" t="s">
        <v>17232</v>
      </c>
      <c r="R3587" s="11" t="s">
        <v>46</v>
      </c>
      <c r="S3587" s="9" t="s">
        <v>17233</v>
      </c>
      <c r="T3587" s="9" t="s">
        <v>17234</v>
      </c>
    </row>
    <row r="3588" customHeight="1" spans="1:20">
      <c r="A3588" s="10">
        <v>45207</v>
      </c>
      <c r="B3588" s="9" t="s">
        <v>17235</v>
      </c>
      <c r="C3588" s="9" t="s">
        <v>59</v>
      </c>
      <c r="D3588" s="11" t="s">
        <v>22</v>
      </c>
      <c r="E3588" s="9" t="s">
        <v>17236</v>
      </c>
      <c r="F3588" s="9" t="s">
        <v>17237</v>
      </c>
      <c r="G3588" s="11" t="s">
        <v>25</v>
      </c>
      <c r="H3588" s="11" t="s">
        <v>22</v>
      </c>
      <c r="I3588" s="11" t="s">
        <v>293</v>
      </c>
      <c r="J3588" s="11" t="s">
        <v>27</v>
      </c>
      <c r="K3588" s="11" t="s">
        <v>28</v>
      </c>
      <c r="L3588" s="11" t="s">
        <v>43</v>
      </c>
      <c r="M3588" s="9" t="s">
        <v>44</v>
      </c>
      <c r="N3588" s="9" t="s">
        <v>31</v>
      </c>
      <c r="O3588" s="11" t="s">
        <v>32</v>
      </c>
      <c r="P3588" s="11" t="s">
        <v>22</v>
      </c>
      <c r="Q3588" s="11" t="s">
        <v>17238</v>
      </c>
      <c r="R3588" s="11" t="s">
        <v>46</v>
      </c>
      <c r="S3588" s="9" t="s">
        <v>17239</v>
      </c>
      <c r="T3588" s="9" t="s">
        <v>17240</v>
      </c>
    </row>
    <row r="3589" customHeight="1" spans="1:20">
      <c r="A3589" s="10">
        <v>45207</v>
      </c>
      <c r="B3589" s="9" t="s">
        <v>17241</v>
      </c>
      <c r="C3589" s="9" t="s">
        <v>817</v>
      </c>
      <c r="D3589" s="11" t="s">
        <v>22</v>
      </c>
      <c r="E3589" s="9" t="s">
        <v>17242</v>
      </c>
      <c r="F3589" s="9" t="s">
        <v>17243</v>
      </c>
      <c r="G3589" s="11" t="s">
        <v>53</v>
      </c>
      <c r="H3589" s="11" t="s">
        <v>22</v>
      </c>
      <c r="I3589" s="11" t="s">
        <v>912</v>
      </c>
      <c r="J3589" s="11" t="s">
        <v>27</v>
      </c>
      <c r="K3589" s="11" t="s">
        <v>28</v>
      </c>
      <c r="L3589" s="11" t="s">
        <v>43</v>
      </c>
      <c r="M3589" s="9" t="s">
        <v>44</v>
      </c>
      <c r="N3589" s="9" t="s">
        <v>31</v>
      </c>
      <c r="O3589" s="11" t="s">
        <v>32</v>
      </c>
      <c r="P3589" s="11" t="s">
        <v>22</v>
      </c>
      <c r="Q3589" s="11" t="s">
        <v>17244</v>
      </c>
      <c r="R3589" s="11" t="s">
        <v>46</v>
      </c>
      <c r="S3589" s="9" t="s">
        <v>17245</v>
      </c>
      <c r="T3589" s="9" t="s">
        <v>17246</v>
      </c>
    </row>
    <row r="3590" customHeight="1" spans="1:20">
      <c r="A3590" s="10">
        <v>45207</v>
      </c>
      <c r="B3590" s="9" t="s">
        <v>17247</v>
      </c>
      <c r="C3590" s="9" t="s">
        <v>121</v>
      </c>
      <c r="D3590" s="11" t="s">
        <v>22</v>
      </c>
      <c r="E3590" s="9" t="s">
        <v>17248</v>
      </c>
      <c r="F3590" s="9" t="s">
        <v>17249</v>
      </c>
      <c r="G3590" s="11" t="s">
        <v>53</v>
      </c>
      <c r="H3590" s="11" t="s">
        <v>22</v>
      </c>
      <c r="I3590" s="11" t="s">
        <v>576</v>
      </c>
      <c r="J3590" s="11" t="s">
        <v>27</v>
      </c>
      <c r="K3590" s="11" t="s">
        <v>28</v>
      </c>
      <c r="L3590" s="11" t="s">
        <v>43</v>
      </c>
      <c r="M3590" s="9" t="s">
        <v>44</v>
      </c>
      <c r="N3590" s="9" t="s">
        <v>31</v>
      </c>
      <c r="O3590" s="11" t="s">
        <v>32</v>
      </c>
      <c r="P3590" s="11" t="s">
        <v>22</v>
      </c>
      <c r="Q3590" s="11" t="s">
        <v>17250</v>
      </c>
      <c r="R3590" s="11" t="s">
        <v>46</v>
      </c>
      <c r="S3590" s="9" t="s">
        <v>17251</v>
      </c>
      <c r="T3590" s="9" t="s">
        <v>17252</v>
      </c>
    </row>
    <row r="3591" customHeight="1" spans="1:20">
      <c r="A3591" s="10">
        <v>45207</v>
      </c>
      <c r="B3591" s="9" t="s">
        <v>17253</v>
      </c>
      <c r="C3591" s="9" t="s">
        <v>21</v>
      </c>
      <c r="D3591" s="11" t="s">
        <v>22</v>
      </c>
      <c r="E3591" s="9" t="s">
        <v>17254</v>
      </c>
      <c r="F3591" s="9" t="s">
        <v>17255</v>
      </c>
      <c r="G3591" s="11" t="s">
        <v>82</v>
      </c>
      <c r="H3591" s="11" t="s">
        <v>22</v>
      </c>
      <c r="I3591" s="11" t="s">
        <v>511</v>
      </c>
      <c r="J3591" s="11" t="s">
        <v>27</v>
      </c>
      <c r="K3591" s="11" t="s">
        <v>28</v>
      </c>
      <c r="L3591" s="11" t="s">
        <v>43</v>
      </c>
      <c r="M3591" s="9" t="s">
        <v>44</v>
      </c>
      <c r="N3591" s="9" t="s">
        <v>31</v>
      </c>
      <c r="O3591" s="11" t="s">
        <v>32</v>
      </c>
      <c r="P3591" s="11" t="s">
        <v>22</v>
      </c>
      <c r="Q3591" s="11" t="s">
        <v>17256</v>
      </c>
      <c r="R3591" s="11" t="s">
        <v>46</v>
      </c>
      <c r="S3591" s="9" t="s">
        <v>17257</v>
      </c>
      <c r="T3591" s="9" t="s">
        <v>17258</v>
      </c>
    </row>
    <row r="3592" customHeight="1" spans="1:20">
      <c r="A3592" s="10">
        <v>45207</v>
      </c>
      <c r="B3592" s="9" t="s">
        <v>17259</v>
      </c>
      <c r="C3592" s="9" t="s">
        <v>399</v>
      </c>
      <c r="D3592" s="11" t="s">
        <v>22</v>
      </c>
      <c r="E3592" s="9" t="s">
        <v>17260</v>
      </c>
      <c r="F3592" s="9" t="s">
        <v>17261</v>
      </c>
      <c r="G3592" s="11" t="s">
        <v>336</v>
      </c>
      <c r="H3592" s="11" t="s">
        <v>148</v>
      </c>
      <c r="I3592" s="11" t="s">
        <v>253</v>
      </c>
      <c r="J3592" s="11" t="s">
        <v>27</v>
      </c>
      <c r="K3592" s="11" t="s">
        <v>28</v>
      </c>
      <c r="L3592" s="11" t="s">
        <v>43</v>
      </c>
      <c r="M3592" s="9" t="s">
        <v>30</v>
      </c>
      <c r="N3592" s="9" t="s">
        <v>31</v>
      </c>
      <c r="O3592" s="11" t="s">
        <v>32</v>
      </c>
      <c r="P3592" s="11" t="s">
        <v>22</v>
      </c>
      <c r="Q3592" s="11" t="s">
        <v>17262</v>
      </c>
      <c r="R3592" s="11" t="s">
        <v>46</v>
      </c>
      <c r="S3592" s="9" t="s">
        <v>17263</v>
      </c>
      <c r="T3592" s="9" t="s">
        <v>17264</v>
      </c>
    </row>
    <row r="3593" customHeight="1" spans="1:20">
      <c r="A3593" s="10">
        <v>45207</v>
      </c>
      <c r="B3593" s="9" t="s">
        <v>17265</v>
      </c>
      <c r="C3593" s="9" t="s">
        <v>817</v>
      </c>
      <c r="D3593" s="11" t="s">
        <v>22</v>
      </c>
      <c r="E3593" s="9" t="s">
        <v>17266</v>
      </c>
      <c r="F3593" s="9" t="s">
        <v>17267</v>
      </c>
      <c r="G3593" s="11" t="s">
        <v>53</v>
      </c>
      <c r="H3593" s="11" t="s">
        <v>22</v>
      </c>
      <c r="I3593" s="11" t="s">
        <v>337</v>
      </c>
      <c r="J3593" s="11" t="s">
        <v>27</v>
      </c>
      <c r="K3593" s="11" t="s">
        <v>28</v>
      </c>
      <c r="L3593" s="11" t="s">
        <v>43</v>
      </c>
      <c r="M3593" s="9" t="s">
        <v>44</v>
      </c>
      <c r="N3593" s="9" t="s">
        <v>31</v>
      </c>
      <c r="O3593" s="11" t="s">
        <v>32</v>
      </c>
      <c r="P3593" s="11" t="s">
        <v>22</v>
      </c>
      <c r="Q3593" s="11" t="s">
        <v>17268</v>
      </c>
      <c r="R3593" s="11" t="s">
        <v>46</v>
      </c>
      <c r="S3593" s="9" t="s">
        <v>17269</v>
      </c>
      <c r="T3593" s="9" t="s">
        <v>17270</v>
      </c>
    </row>
    <row r="3594" customHeight="1" spans="1:20">
      <c r="A3594" s="10">
        <v>45207</v>
      </c>
      <c r="B3594" s="9" t="s">
        <v>17271</v>
      </c>
      <c r="C3594" s="9" t="s">
        <v>817</v>
      </c>
      <c r="D3594" s="11" t="s">
        <v>22</v>
      </c>
      <c r="E3594" s="9" t="s">
        <v>199</v>
      </c>
      <c r="F3594" s="9" t="s">
        <v>200</v>
      </c>
      <c r="G3594" s="11" t="s">
        <v>53</v>
      </c>
      <c r="H3594" s="11" t="s">
        <v>22</v>
      </c>
      <c r="I3594" s="11" t="s">
        <v>214</v>
      </c>
      <c r="J3594" s="11" t="s">
        <v>27</v>
      </c>
      <c r="K3594" s="11" t="s">
        <v>28</v>
      </c>
      <c r="L3594" s="11" t="s">
        <v>43</v>
      </c>
      <c r="M3594" s="9" t="s">
        <v>44</v>
      </c>
      <c r="N3594" s="9" t="s">
        <v>31</v>
      </c>
      <c r="O3594" s="11" t="s">
        <v>32</v>
      </c>
      <c r="P3594" s="11" t="s">
        <v>22</v>
      </c>
      <c r="Q3594" s="11" t="s">
        <v>17272</v>
      </c>
      <c r="R3594" s="11" t="s">
        <v>46</v>
      </c>
      <c r="S3594" s="9" t="s">
        <v>17273</v>
      </c>
      <c r="T3594" s="9" t="s">
        <v>17274</v>
      </c>
    </row>
    <row r="3595" customHeight="1" spans="1:20">
      <c r="A3595" s="10">
        <v>45207</v>
      </c>
      <c r="B3595" s="9" t="s">
        <v>17275</v>
      </c>
      <c r="C3595" s="9" t="s">
        <v>824</v>
      </c>
      <c r="D3595" s="11" t="s">
        <v>22</v>
      </c>
      <c r="E3595" s="9" t="s">
        <v>17276</v>
      </c>
      <c r="F3595" s="9" t="s">
        <v>17277</v>
      </c>
      <c r="G3595" s="11" t="s">
        <v>82</v>
      </c>
      <c r="H3595" s="11" t="s">
        <v>22</v>
      </c>
      <c r="I3595" s="11" t="s">
        <v>1255</v>
      </c>
      <c r="J3595" s="11" t="s">
        <v>27</v>
      </c>
      <c r="K3595" s="11" t="s">
        <v>28</v>
      </c>
      <c r="L3595" s="11" t="s">
        <v>43</v>
      </c>
      <c r="M3595" s="9" t="s">
        <v>169</v>
      </c>
      <c r="N3595" s="9" t="s">
        <v>31</v>
      </c>
      <c r="O3595" s="11" t="s">
        <v>32</v>
      </c>
      <c r="P3595" s="11" t="s">
        <v>22</v>
      </c>
      <c r="Q3595" s="11" t="s">
        <v>17278</v>
      </c>
      <c r="R3595" s="11" t="s">
        <v>46</v>
      </c>
      <c r="S3595" s="9" t="s">
        <v>17279</v>
      </c>
      <c r="T3595" s="9" t="s">
        <v>17280</v>
      </c>
    </row>
    <row r="3596" customHeight="1" spans="1:20">
      <c r="A3596" s="10">
        <v>45207</v>
      </c>
      <c r="B3596" s="9" t="s">
        <v>17281</v>
      </c>
      <c r="C3596" s="9" t="s">
        <v>179</v>
      </c>
      <c r="D3596" s="11" t="s">
        <v>22</v>
      </c>
      <c r="E3596" s="9" t="s">
        <v>17282</v>
      </c>
      <c r="F3596" s="9" t="s">
        <v>17283</v>
      </c>
      <c r="G3596" s="11" t="s">
        <v>25</v>
      </c>
      <c r="H3596" s="11" t="s">
        <v>22</v>
      </c>
      <c r="I3596" s="11" t="s">
        <v>732</v>
      </c>
      <c r="J3596" s="11" t="s">
        <v>27</v>
      </c>
      <c r="K3596" s="11" t="s">
        <v>28</v>
      </c>
      <c r="L3596" s="11" t="s">
        <v>43</v>
      </c>
      <c r="M3596" s="9" t="s">
        <v>30</v>
      </c>
      <c r="N3596" s="9" t="s">
        <v>31</v>
      </c>
      <c r="O3596" s="11" t="s">
        <v>32</v>
      </c>
      <c r="P3596" s="11" t="s">
        <v>22</v>
      </c>
      <c r="Q3596" s="11" t="s">
        <v>17284</v>
      </c>
      <c r="R3596" s="11" t="s">
        <v>46</v>
      </c>
      <c r="S3596" s="9" t="s">
        <v>17285</v>
      </c>
      <c r="T3596" s="9" t="s">
        <v>17286</v>
      </c>
    </row>
    <row r="3597" customHeight="1" spans="1:20">
      <c r="A3597" s="10">
        <v>45207</v>
      </c>
      <c r="B3597" s="9" t="s">
        <v>17287</v>
      </c>
      <c r="C3597" s="9" t="s">
        <v>646</v>
      </c>
      <c r="D3597" s="11" t="s">
        <v>22</v>
      </c>
      <c r="E3597" s="9" t="s">
        <v>16472</v>
      </c>
      <c r="F3597" s="9" t="s">
        <v>16473</v>
      </c>
      <c r="G3597" s="11" t="s">
        <v>53</v>
      </c>
      <c r="H3597" s="11" t="s">
        <v>22</v>
      </c>
      <c r="I3597" s="11" t="s">
        <v>241</v>
      </c>
      <c r="J3597" s="11" t="s">
        <v>27</v>
      </c>
      <c r="K3597" s="11" t="s">
        <v>28</v>
      </c>
      <c r="L3597" s="11" t="s">
        <v>43</v>
      </c>
      <c r="M3597" s="9" t="s">
        <v>44</v>
      </c>
      <c r="N3597" s="9" t="s">
        <v>31</v>
      </c>
      <c r="O3597" s="11" t="s">
        <v>32</v>
      </c>
      <c r="P3597" s="11" t="s">
        <v>22</v>
      </c>
      <c r="Q3597" s="11" t="s">
        <v>17288</v>
      </c>
      <c r="R3597" s="11" t="s">
        <v>46</v>
      </c>
      <c r="S3597" s="9" t="s">
        <v>17289</v>
      </c>
      <c r="T3597" s="9" t="s">
        <v>17290</v>
      </c>
    </row>
    <row r="3598" customHeight="1" spans="1:20">
      <c r="A3598" s="10">
        <v>45207</v>
      </c>
      <c r="B3598" s="9" t="s">
        <v>17291</v>
      </c>
      <c r="C3598" s="9" t="s">
        <v>399</v>
      </c>
      <c r="D3598" s="11" t="s">
        <v>22</v>
      </c>
      <c r="E3598" s="9" t="s">
        <v>17292</v>
      </c>
      <c r="F3598" s="9" t="s">
        <v>17293</v>
      </c>
      <c r="G3598" s="11" t="s">
        <v>336</v>
      </c>
      <c r="H3598" s="11" t="s">
        <v>148</v>
      </c>
      <c r="I3598" s="11" t="s">
        <v>253</v>
      </c>
      <c r="J3598" s="11" t="s">
        <v>27</v>
      </c>
      <c r="K3598" s="11" t="s">
        <v>28</v>
      </c>
      <c r="L3598" s="11" t="s">
        <v>43</v>
      </c>
      <c r="M3598" s="9" t="s">
        <v>30</v>
      </c>
      <c r="N3598" s="9" t="s">
        <v>31</v>
      </c>
      <c r="O3598" s="11" t="s">
        <v>32</v>
      </c>
      <c r="P3598" s="11" t="s">
        <v>22</v>
      </c>
      <c r="Q3598" s="11" t="s">
        <v>17294</v>
      </c>
      <c r="R3598" s="11" t="s">
        <v>46</v>
      </c>
      <c r="S3598" s="9" t="s">
        <v>17295</v>
      </c>
      <c r="T3598" s="9" t="s">
        <v>17296</v>
      </c>
    </row>
    <row r="3599" customHeight="1" spans="1:20">
      <c r="A3599" s="10">
        <v>45207</v>
      </c>
      <c r="B3599" s="9" t="s">
        <v>17297</v>
      </c>
      <c r="C3599" s="9" t="s">
        <v>399</v>
      </c>
      <c r="D3599" s="11" t="s">
        <v>22</v>
      </c>
      <c r="E3599" s="9" t="s">
        <v>17298</v>
      </c>
      <c r="F3599" s="9" t="s">
        <v>17299</v>
      </c>
      <c r="G3599" s="11" t="s">
        <v>25</v>
      </c>
      <c r="H3599" s="11" t="s">
        <v>137</v>
      </c>
      <c r="I3599" s="11" t="s">
        <v>931</v>
      </c>
      <c r="J3599" s="11" t="s">
        <v>27</v>
      </c>
      <c r="K3599" s="11" t="s">
        <v>28</v>
      </c>
      <c r="L3599" s="11" t="s">
        <v>43</v>
      </c>
      <c r="M3599" s="9" t="s">
        <v>44</v>
      </c>
      <c r="N3599" s="9" t="s">
        <v>31</v>
      </c>
      <c r="O3599" s="11" t="s">
        <v>32</v>
      </c>
      <c r="P3599" s="11" t="s">
        <v>22</v>
      </c>
      <c r="Q3599" s="11" t="s">
        <v>17300</v>
      </c>
      <c r="R3599" s="11" t="s">
        <v>46</v>
      </c>
      <c r="S3599" s="9" t="s">
        <v>17301</v>
      </c>
      <c r="T3599" s="9" t="s">
        <v>17302</v>
      </c>
    </row>
    <row r="3600" customHeight="1" spans="1:20">
      <c r="A3600" s="10">
        <v>45207</v>
      </c>
      <c r="B3600" s="9" t="s">
        <v>17303</v>
      </c>
      <c r="C3600" s="9" t="s">
        <v>204</v>
      </c>
      <c r="D3600" s="11" t="s">
        <v>22</v>
      </c>
      <c r="E3600" s="9" t="s">
        <v>17304</v>
      </c>
      <c r="F3600" s="9" t="s">
        <v>17305</v>
      </c>
      <c r="G3600" s="11" t="s">
        <v>130</v>
      </c>
      <c r="H3600" s="11" t="s">
        <v>22</v>
      </c>
      <c r="I3600" s="11" t="s">
        <v>412</v>
      </c>
      <c r="J3600" s="11" t="s">
        <v>27</v>
      </c>
      <c r="K3600" s="11" t="s">
        <v>28</v>
      </c>
      <c r="L3600" s="11" t="s">
        <v>43</v>
      </c>
      <c r="M3600" s="9" t="s">
        <v>30</v>
      </c>
      <c r="N3600" s="9" t="s">
        <v>208</v>
      </c>
      <c r="O3600" s="11" t="s">
        <v>32</v>
      </c>
      <c r="P3600" s="11" t="s">
        <v>22</v>
      </c>
      <c r="Q3600" s="11" t="s">
        <v>17306</v>
      </c>
      <c r="R3600" s="11" t="s">
        <v>46</v>
      </c>
      <c r="S3600" s="9" t="s">
        <v>17307</v>
      </c>
      <c r="T3600" s="9" t="s">
        <v>17308</v>
      </c>
    </row>
    <row r="3601" customHeight="1" spans="1:20">
      <c r="A3601" s="10">
        <v>45207</v>
      </c>
      <c r="B3601" s="9" t="s">
        <v>17309</v>
      </c>
      <c r="C3601" s="9" t="s">
        <v>3638</v>
      </c>
      <c r="D3601" s="11" t="s">
        <v>22</v>
      </c>
      <c r="E3601" s="9" t="s">
        <v>17310</v>
      </c>
      <c r="F3601" s="9" t="s">
        <v>17311</v>
      </c>
      <c r="G3601" s="11" t="s">
        <v>2152</v>
      </c>
      <c r="H3601" s="11" t="s">
        <v>22</v>
      </c>
      <c r="I3601" s="11" t="s">
        <v>26</v>
      </c>
      <c r="J3601" s="11" t="s">
        <v>27</v>
      </c>
      <c r="K3601" s="11" t="s">
        <v>195</v>
      </c>
      <c r="L3601" s="11" t="s">
        <v>29</v>
      </c>
      <c r="M3601" s="9" t="s">
        <v>30</v>
      </c>
      <c r="N3601" s="9" t="s">
        <v>31</v>
      </c>
      <c r="O3601" s="11" t="s">
        <v>32</v>
      </c>
      <c r="P3601" s="11" t="s">
        <v>22</v>
      </c>
      <c r="Q3601" s="11" t="s">
        <v>17312</v>
      </c>
      <c r="R3601" s="11" t="s">
        <v>34</v>
      </c>
      <c r="S3601" s="9" t="s">
        <v>17313</v>
      </c>
      <c r="T3601" s="9" t="s">
        <v>22</v>
      </c>
    </row>
    <row r="3602" customHeight="1" spans="1:20">
      <c r="A3602" s="10">
        <v>45207</v>
      </c>
      <c r="B3602" s="9" t="s">
        <v>17314</v>
      </c>
      <c r="C3602" s="9" t="s">
        <v>11838</v>
      </c>
      <c r="D3602" s="11" t="s">
        <v>22</v>
      </c>
      <c r="E3602" s="9" t="s">
        <v>17315</v>
      </c>
      <c r="F3602" s="9" t="s">
        <v>17316</v>
      </c>
      <c r="G3602" s="11" t="s">
        <v>69</v>
      </c>
      <c r="H3602" s="11" t="s">
        <v>22</v>
      </c>
      <c r="I3602" s="11" t="s">
        <v>1713</v>
      </c>
      <c r="J3602" s="11" t="s">
        <v>27</v>
      </c>
      <c r="K3602" s="11" t="s">
        <v>28</v>
      </c>
      <c r="L3602" s="11" t="s">
        <v>43</v>
      </c>
      <c r="M3602" s="9" t="s">
        <v>44</v>
      </c>
      <c r="N3602" s="9" t="s">
        <v>31</v>
      </c>
      <c r="O3602" s="11" t="s">
        <v>32</v>
      </c>
      <c r="P3602" s="11" t="s">
        <v>22</v>
      </c>
      <c r="Q3602" s="11" t="s">
        <v>17317</v>
      </c>
      <c r="R3602" s="11" t="s">
        <v>46</v>
      </c>
      <c r="S3602" s="9" t="s">
        <v>17318</v>
      </c>
      <c r="T3602" s="9" t="s">
        <v>17319</v>
      </c>
    </row>
    <row r="3603" customHeight="1" spans="1:20">
      <c r="A3603" s="10">
        <v>45207</v>
      </c>
      <c r="B3603" s="9" t="s">
        <v>17320</v>
      </c>
      <c r="C3603" s="9" t="s">
        <v>11838</v>
      </c>
      <c r="D3603" s="11" t="s">
        <v>22</v>
      </c>
      <c r="E3603" s="9" t="s">
        <v>17321</v>
      </c>
      <c r="F3603" s="9" t="s">
        <v>7664</v>
      </c>
      <c r="G3603" s="11" t="s">
        <v>69</v>
      </c>
      <c r="H3603" s="11" t="s">
        <v>22</v>
      </c>
      <c r="I3603" s="11" t="s">
        <v>26</v>
      </c>
      <c r="J3603" s="11" t="s">
        <v>27</v>
      </c>
      <c r="K3603" s="11" t="s">
        <v>195</v>
      </c>
      <c r="L3603" s="11" t="s">
        <v>29</v>
      </c>
      <c r="M3603" s="9" t="s">
        <v>30</v>
      </c>
      <c r="N3603" s="9" t="s">
        <v>31</v>
      </c>
      <c r="O3603" s="11" t="s">
        <v>32</v>
      </c>
      <c r="P3603" s="11" t="s">
        <v>22</v>
      </c>
      <c r="Q3603" s="11" t="s">
        <v>17322</v>
      </c>
      <c r="R3603" s="11" t="s">
        <v>34</v>
      </c>
      <c r="S3603" s="9" t="s">
        <v>17323</v>
      </c>
      <c r="T3603" s="9" t="s">
        <v>17324</v>
      </c>
    </row>
    <row r="3604" customHeight="1" spans="1:20">
      <c r="A3604" s="10">
        <v>45207</v>
      </c>
      <c r="B3604" s="9" t="s">
        <v>17325</v>
      </c>
      <c r="C3604" s="9" t="s">
        <v>393</v>
      </c>
      <c r="D3604" s="11" t="s">
        <v>22</v>
      </c>
      <c r="E3604" s="9" t="s">
        <v>17326</v>
      </c>
      <c r="F3604" s="9" t="s">
        <v>17327</v>
      </c>
      <c r="G3604" s="11" t="s">
        <v>69</v>
      </c>
      <c r="H3604" s="11" t="s">
        <v>22</v>
      </c>
      <c r="I3604" s="11" t="s">
        <v>26</v>
      </c>
      <c r="J3604" s="11" t="s">
        <v>27</v>
      </c>
      <c r="K3604" s="11" t="s">
        <v>195</v>
      </c>
      <c r="L3604" s="11" t="s">
        <v>29</v>
      </c>
      <c r="M3604" s="9" t="s">
        <v>30</v>
      </c>
      <c r="N3604" s="9" t="s">
        <v>31</v>
      </c>
      <c r="O3604" s="11" t="s">
        <v>32</v>
      </c>
      <c r="P3604" s="11" t="s">
        <v>22</v>
      </c>
      <c r="Q3604" s="11" t="s">
        <v>17328</v>
      </c>
      <c r="R3604" s="11" t="s">
        <v>34</v>
      </c>
      <c r="S3604" s="9" t="s">
        <v>17329</v>
      </c>
      <c r="T3604" s="9" t="s">
        <v>22</v>
      </c>
    </row>
    <row r="3605" customHeight="1" spans="1:20">
      <c r="A3605" s="10">
        <v>45207</v>
      </c>
      <c r="B3605" s="9" t="s">
        <v>17330</v>
      </c>
      <c r="C3605" s="9" t="s">
        <v>7304</v>
      </c>
      <c r="D3605" s="11" t="s">
        <v>22</v>
      </c>
      <c r="E3605" s="9" t="s">
        <v>17331</v>
      </c>
      <c r="F3605" s="9" t="s">
        <v>17332</v>
      </c>
      <c r="G3605" s="11" t="s">
        <v>25</v>
      </c>
      <c r="H3605" s="11" t="s">
        <v>22</v>
      </c>
      <c r="I3605" s="11" t="s">
        <v>9666</v>
      </c>
      <c r="J3605" s="11" t="s">
        <v>27</v>
      </c>
      <c r="K3605" s="11" t="s">
        <v>28</v>
      </c>
      <c r="L3605" s="11" t="s">
        <v>43</v>
      </c>
      <c r="M3605" s="9" t="s">
        <v>30</v>
      </c>
      <c r="N3605" s="9" t="s">
        <v>31</v>
      </c>
      <c r="O3605" s="11" t="s">
        <v>32</v>
      </c>
      <c r="P3605" s="11" t="s">
        <v>22</v>
      </c>
      <c r="Q3605" s="11" t="s">
        <v>17333</v>
      </c>
      <c r="R3605" s="11" t="s">
        <v>46</v>
      </c>
      <c r="S3605" s="9" t="s">
        <v>17334</v>
      </c>
      <c r="T3605" s="9" t="s">
        <v>22</v>
      </c>
    </row>
    <row r="3606" customHeight="1" spans="1:20">
      <c r="A3606" s="10">
        <v>45207</v>
      </c>
      <c r="B3606" s="9" t="s">
        <v>17335</v>
      </c>
      <c r="C3606" s="9" t="s">
        <v>7304</v>
      </c>
      <c r="D3606" s="11" t="s">
        <v>22</v>
      </c>
      <c r="E3606" s="9" t="s">
        <v>17336</v>
      </c>
      <c r="F3606" s="9" t="s">
        <v>17337</v>
      </c>
      <c r="G3606" s="11" t="s">
        <v>2152</v>
      </c>
      <c r="H3606" s="11" t="s">
        <v>22</v>
      </c>
      <c r="I3606" s="11" t="s">
        <v>732</v>
      </c>
      <c r="J3606" s="11" t="s">
        <v>27</v>
      </c>
      <c r="K3606" s="11" t="s">
        <v>28</v>
      </c>
      <c r="L3606" s="11" t="s">
        <v>43</v>
      </c>
      <c r="M3606" s="9" t="s">
        <v>44</v>
      </c>
      <c r="N3606" s="9" t="s">
        <v>31</v>
      </c>
      <c r="O3606" s="11" t="s">
        <v>32</v>
      </c>
      <c r="P3606" s="11" t="s">
        <v>22</v>
      </c>
      <c r="Q3606" s="11" t="s">
        <v>17338</v>
      </c>
      <c r="R3606" s="11" t="s">
        <v>46</v>
      </c>
      <c r="S3606" s="9" t="s">
        <v>17339</v>
      </c>
      <c r="T3606" s="9" t="s">
        <v>17340</v>
      </c>
    </row>
    <row r="3607" customHeight="1" spans="1:20">
      <c r="A3607" s="10">
        <v>45207</v>
      </c>
      <c r="B3607" s="9" t="s">
        <v>17341</v>
      </c>
      <c r="C3607" s="9" t="s">
        <v>6660</v>
      </c>
      <c r="D3607" s="11" t="s">
        <v>22</v>
      </c>
      <c r="E3607" s="9" t="s">
        <v>17342</v>
      </c>
      <c r="F3607" s="9" t="s">
        <v>17343</v>
      </c>
      <c r="G3607" s="11" t="s">
        <v>82</v>
      </c>
      <c r="H3607" s="11" t="s">
        <v>22</v>
      </c>
      <c r="I3607" s="11" t="s">
        <v>293</v>
      </c>
      <c r="J3607" s="11" t="s">
        <v>27</v>
      </c>
      <c r="K3607" s="11" t="s">
        <v>28</v>
      </c>
      <c r="L3607" s="11" t="s">
        <v>43</v>
      </c>
      <c r="M3607" s="9" t="s">
        <v>30</v>
      </c>
      <c r="N3607" s="9" t="s">
        <v>31</v>
      </c>
      <c r="O3607" s="11" t="s">
        <v>32</v>
      </c>
      <c r="P3607" s="11" t="s">
        <v>22</v>
      </c>
      <c r="Q3607" s="11" t="s">
        <v>17344</v>
      </c>
      <c r="R3607" s="11" t="s">
        <v>46</v>
      </c>
      <c r="S3607" s="9" t="s">
        <v>17345</v>
      </c>
      <c r="T3607" s="9" t="s">
        <v>17346</v>
      </c>
    </row>
    <row r="3608" customHeight="1" spans="1:20">
      <c r="A3608" s="10">
        <v>45207</v>
      </c>
      <c r="B3608" s="9" t="s">
        <v>17347</v>
      </c>
      <c r="C3608" s="9" t="s">
        <v>79</v>
      </c>
      <c r="D3608" s="11" t="s">
        <v>22</v>
      </c>
      <c r="E3608" s="9" t="s">
        <v>12883</v>
      </c>
      <c r="F3608" s="9" t="s">
        <v>12884</v>
      </c>
      <c r="G3608" s="11" t="s">
        <v>22</v>
      </c>
      <c r="H3608" s="11" t="s">
        <v>22</v>
      </c>
      <c r="I3608" s="11" t="s">
        <v>26</v>
      </c>
      <c r="J3608" s="11" t="s">
        <v>27</v>
      </c>
      <c r="K3608" s="11" t="s">
        <v>28</v>
      </c>
      <c r="L3608" s="11" t="s">
        <v>43</v>
      </c>
      <c r="M3608" s="9" t="s">
        <v>30</v>
      </c>
      <c r="N3608" s="9" t="s">
        <v>31</v>
      </c>
      <c r="O3608" s="11" t="s">
        <v>32</v>
      </c>
      <c r="P3608" s="11" t="s">
        <v>22</v>
      </c>
      <c r="Q3608" s="11" t="s">
        <v>17348</v>
      </c>
      <c r="R3608" s="11" t="s">
        <v>34</v>
      </c>
      <c r="S3608" s="9" t="s">
        <v>17349</v>
      </c>
      <c r="T3608" s="9" t="s">
        <v>17350</v>
      </c>
    </row>
    <row r="3609" customHeight="1" spans="1:20">
      <c r="A3609" s="10">
        <v>45207</v>
      </c>
      <c r="B3609" s="9" t="s">
        <v>17351</v>
      </c>
      <c r="C3609" s="9" t="s">
        <v>79</v>
      </c>
      <c r="D3609" s="11" t="s">
        <v>22</v>
      </c>
      <c r="E3609" s="9" t="s">
        <v>17352</v>
      </c>
      <c r="F3609" s="9" t="s">
        <v>17353</v>
      </c>
      <c r="G3609" s="11" t="s">
        <v>22</v>
      </c>
      <c r="H3609" s="11" t="s">
        <v>22</v>
      </c>
      <c r="I3609" s="11" t="s">
        <v>26</v>
      </c>
      <c r="J3609" s="11" t="s">
        <v>27</v>
      </c>
      <c r="K3609" s="11" t="s">
        <v>28</v>
      </c>
      <c r="L3609" s="11" t="s">
        <v>43</v>
      </c>
      <c r="M3609" s="9" t="s">
        <v>30</v>
      </c>
      <c r="N3609" s="9" t="s">
        <v>31</v>
      </c>
      <c r="O3609" s="11" t="s">
        <v>32</v>
      </c>
      <c r="P3609" s="11" t="s">
        <v>22</v>
      </c>
      <c r="Q3609" s="11" t="s">
        <v>17354</v>
      </c>
      <c r="R3609" s="11" t="s">
        <v>34</v>
      </c>
      <c r="S3609" s="9" t="s">
        <v>17355</v>
      </c>
      <c r="T3609" s="9" t="s">
        <v>17356</v>
      </c>
    </row>
    <row r="3610" customHeight="1" spans="1:20">
      <c r="A3610" s="10">
        <v>45207</v>
      </c>
      <c r="B3610" s="9" t="s">
        <v>17357</v>
      </c>
      <c r="C3610" s="9" t="s">
        <v>79</v>
      </c>
      <c r="D3610" s="11" t="s">
        <v>22</v>
      </c>
      <c r="E3610" s="9" t="s">
        <v>17358</v>
      </c>
      <c r="F3610" s="9" t="s">
        <v>17359</v>
      </c>
      <c r="G3610" s="11" t="s">
        <v>22</v>
      </c>
      <c r="H3610" s="11" t="s">
        <v>22</v>
      </c>
      <c r="I3610" s="11" t="s">
        <v>26</v>
      </c>
      <c r="J3610" s="11" t="s">
        <v>27</v>
      </c>
      <c r="K3610" s="11" t="s">
        <v>28</v>
      </c>
      <c r="L3610" s="11" t="s">
        <v>43</v>
      </c>
      <c r="M3610" s="9" t="s">
        <v>30</v>
      </c>
      <c r="N3610" s="9" t="s">
        <v>31</v>
      </c>
      <c r="O3610" s="11" t="s">
        <v>32</v>
      </c>
      <c r="P3610" s="11" t="s">
        <v>22</v>
      </c>
      <c r="Q3610" s="11" t="s">
        <v>17360</v>
      </c>
      <c r="R3610" s="11" t="s">
        <v>34</v>
      </c>
      <c r="S3610" s="9" t="s">
        <v>17361</v>
      </c>
      <c r="T3610" s="9" t="s">
        <v>17362</v>
      </c>
    </row>
    <row r="3611" customHeight="1" spans="1:20">
      <c r="A3611" s="10">
        <v>45207</v>
      </c>
      <c r="B3611" s="9" t="s">
        <v>17363</v>
      </c>
      <c r="C3611" s="9" t="s">
        <v>79</v>
      </c>
      <c r="D3611" s="11" t="s">
        <v>22</v>
      </c>
      <c r="E3611" s="9" t="s">
        <v>17364</v>
      </c>
      <c r="F3611" s="9" t="s">
        <v>17365</v>
      </c>
      <c r="G3611" s="11" t="s">
        <v>22</v>
      </c>
      <c r="H3611" s="11" t="s">
        <v>22</v>
      </c>
      <c r="I3611" s="11" t="s">
        <v>26</v>
      </c>
      <c r="J3611" s="11" t="s">
        <v>27</v>
      </c>
      <c r="K3611" s="11" t="s">
        <v>28</v>
      </c>
      <c r="L3611" s="11" t="s">
        <v>43</v>
      </c>
      <c r="M3611" s="9" t="s">
        <v>30</v>
      </c>
      <c r="N3611" s="9" t="s">
        <v>31</v>
      </c>
      <c r="O3611" s="11" t="s">
        <v>32</v>
      </c>
      <c r="P3611" s="11" t="s">
        <v>22</v>
      </c>
      <c r="Q3611" s="11" t="s">
        <v>17366</v>
      </c>
      <c r="R3611" s="11" t="s">
        <v>34</v>
      </c>
      <c r="S3611" s="9" t="s">
        <v>17367</v>
      </c>
      <c r="T3611" s="9" t="s">
        <v>17368</v>
      </c>
    </row>
    <row r="3612" customHeight="1" spans="1:20">
      <c r="A3612" s="10">
        <v>45207</v>
      </c>
      <c r="B3612" s="9" t="s">
        <v>17369</v>
      </c>
      <c r="C3612" s="9" t="s">
        <v>79</v>
      </c>
      <c r="D3612" s="11" t="s">
        <v>22</v>
      </c>
      <c r="E3612" s="9" t="s">
        <v>17364</v>
      </c>
      <c r="F3612" s="9" t="s">
        <v>17365</v>
      </c>
      <c r="G3612" s="11" t="s">
        <v>22</v>
      </c>
      <c r="H3612" s="11" t="s">
        <v>22</v>
      </c>
      <c r="I3612" s="11" t="s">
        <v>26</v>
      </c>
      <c r="J3612" s="11" t="s">
        <v>27</v>
      </c>
      <c r="K3612" s="11" t="s">
        <v>28</v>
      </c>
      <c r="L3612" s="11" t="s">
        <v>43</v>
      </c>
      <c r="M3612" s="9" t="s">
        <v>30</v>
      </c>
      <c r="N3612" s="9" t="s">
        <v>31</v>
      </c>
      <c r="O3612" s="11" t="s">
        <v>32</v>
      </c>
      <c r="P3612" s="11" t="s">
        <v>22</v>
      </c>
      <c r="Q3612" s="11" t="s">
        <v>17370</v>
      </c>
      <c r="R3612" s="11" t="s">
        <v>34</v>
      </c>
      <c r="S3612" s="9" t="s">
        <v>17371</v>
      </c>
      <c r="T3612" s="9" t="s">
        <v>17368</v>
      </c>
    </row>
    <row r="3613" customHeight="1" spans="1:20">
      <c r="A3613" s="10">
        <v>45207</v>
      </c>
      <c r="B3613" s="9" t="s">
        <v>17372</v>
      </c>
      <c r="C3613" s="9" t="s">
        <v>79</v>
      </c>
      <c r="D3613" s="11" t="s">
        <v>22</v>
      </c>
      <c r="E3613" s="9" t="s">
        <v>10580</v>
      </c>
      <c r="F3613" s="9" t="s">
        <v>10581</v>
      </c>
      <c r="G3613" s="11" t="s">
        <v>22</v>
      </c>
      <c r="H3613" s="11" t="s">
        <v>110</v>
      </c>
      <c r="I3613" s="11" t="s">
        <v>26</v>
      </c>
      <c r="J3613" s="11" t="s">
        <v>27</v>
      </c>
      <c r="K3613" s="11" t="s">
        <v>28</v>
      </c>
      <c r="L3613" s="11" t="s">
        <v>43</v>
      </c>
      <c r="M3613" s="9" t="s">
        <v>30</v>
      </c>
      <c r="N3613" s="9" t="s">
        <v>31</v>
      </c>
      <c r="O3613" s="11" t="s">
        <v>32</v>
      </c>
      <c r="P3613" s="11" t="s">
        <v>22</v>
      </c>
      <c r="Q3613" s="11" t="s">
        <v>17373</v>
      </c>
      <c r="R3613" s="11" t="s">
        <v>34</v>
      </c>
      <c r="S3613" s="9" t="s">
        <v>17374</v>
      </c>
      <c r="T3613" s="9" t="s">
        <v>17375</v>
      </c>
    </row>
    <row r="3614" customHeight="1" spans="1:20">
      <c r="A3614" s="10">
        <v>45207</v>
      </c>
      <c r="B3614" s="9" t="s">
        <v>17376</v>
      </c>
      <c r="C3614" s="9" t="s">
        <v>79</v>
      </c>
      <c r="D3614" s="11" t="s">
        <v>22</v>
      </c>
      <c r="E3614" s="9" t="s">
        <v>17377</v>
      </c>
      <c r="F3614" s="9" t="s">
        <v>14666</v>
      </c>
      <c r="G3614" s="11" t="s">
        <v>22</v>
      </c>
      <c r="H3614" s="11" t="s">
        <v>22</v>
      </c>
      <c r="I3614" s="11" t="s">
        <v>26</v>
      </c>
      <c r="J3614" s="11" t="s">
        <v>27</v>
      </c>
      <c r="K3614" s="11" t="s">
        <v>28</v>
      </c>
      <c r="L3614" s="11" t="s">
        <v>43</v>
      </c>
      <c r="M3614" s="9" t="s">
        <v>30</v>
      </c>
      <c r="N3614" s="9" t="s">
        <v>31</v>
      </c>
      <c r="O3614" s="11" t="s">
        <v>32</v>
      </c>
      <c r="P3614" s="11" t="s">
        <v>22</v>
      </c>
      <c r="Q3614" s="11" t="s">
        <v>17378</v>
      </c>
      <c r="R3614" s="11" t="s">
        <v>34</v>
      </c>
      <c r="S3614" s="9" t="s">
        <v>17379</v>
      </c>
      <c r="T3614" s="9" t="s">
        <v>17380</v>
      </c>
    </row>
    <row r="3615" customHeight="1" spans="1:20">
      <c r="A3615" s="10">
        <v>45207</v>
      </c>
      <c r="B3615" s="9" t="s">
        <v>17381</v>
      </c>
      <c r="C3615" s="9" t="s">
        <v>79</v>
      </c>
      <c r="D3615" s="11" t="s">
        <v>22</v>
      </c>
      <c r="E3615" s="9" t="s">
        <v>17382</v>
      </c>
      <c r="F3615" s="9" t="s">
        <v>17383</v>
      </c>
      <c r="G3615" s="11" t="s">
        <v>22</v>
      </c>
      <c r="H3615" s="11" t="s">
        <v>22</v>
      </c>
      <c r="I3615" s="11" t="s">
        <v>26</v>
      </c>
      <c r="J3615" s="11" t="s">
        <v>27</v>
      </c>
      <c r="K3615" s="11" t="s">
        <v>28</v>
      </c>
      <c r="L3615" s="11" t="s">
        <v>43</v>
      </c>
      <c r="M3615" s="9" t="s">
        <v>30</v>
      </c>
      <c r="N3615" s="9" t="s">
        <v>31</v>
      </c>
      <c r="O3615" s="11" t="s">
        <v>32</v>
      </c>
      <c r="P3615" s="11" t="s">
        <v>22</v>
      </c>
      <c r="Q3615" s="11" t="s">
        <v>17384</v>
      </c>
      <c r="R3615" s="11" t="s">
        <v>34</v>
      </c>
      <c r="S3615" s="9" t="s">
        <v>17385</v>
      </c>
      <c r="T3615" s="9" t="s">
        <v>17386</v>
      </c>
    </row>
    <row r="3616" customHeight="1" spans="1:20">
      <c r="A3616" s="10">
        <v>45207</v>
      </c>
      <c r="B3616" s="9" t="s">
        <v>17387</v>
      </c>
      <c r="C3616" s="9" t="s">
        <v>79</v>
      </c>
      <c r="D3616" s="11" t="s">
        <v>22</v>
      </c>
      <c r="E3616" s="9" t="s">
        <v>17358</v>
      </c>
      <c r="F3616" s="9" t="s">
        <v>17359</v>
      </c>
      <c r="G3616" s="11" t="s">
        <v>22</v>
      </c>
      <c r="H3616" s="11" t="s">
        <v>22</v>
      </c>
      <c r="I3616" s="11" t="s">
        <v>26</v>
      </c>
      <c r="J3616" s="11" t="s">
        <v>27</v>
      </c>
      <c r="K3616" s="11" t="s">
        <v>28</v>
      </c>
      <c r="L3616" s="11" t="s">
        <v>43</v>
      </c>
      <c r="M3616" s="9" t="s">
        <v>30</v>
      </c>
      <c r="N3616" s="9" t="s">
        <v>31</v>
      </c>
      <c r="O3616" s="11" t="s">
        <v>32</v>
      </c>
      <c r="P3616" s="11" t="s">
        <v>22</v>
      </c>
      <c r="Q3616" s="11" t="s">
        <v>17388</v>
      </c>
      <c r="R3616" s="11" t="s">
        <v>34</v>
      </c>
      <c r="S3616" s="9" t="s">
        <v>17389</v>
      </c>
      <c r="T3616" s="9" t="s">
        <v>17390</v>
      </c>
    </row>
    <row r="3617" customHeight="1" spans="1:20">
      <c r="A3617" s="10">
        <v>45207</v>
      </c>
      <c r="B3617" s="9" t="s">
        <v>17391</v>
      </c>
      <c r="C3617" s="9" t="s">
        <v>79</v>
      </c>
      <c r="D3617" s="11" t="s">
        <v>22</v>
      </c>
      <c r="E3617" s="9" t="s">
        <v>17392</v>
      </c>
      <c r="F3617" s="9" t="s">
        <v>17393</v>
      </c>
      <c r="G3617" s="11" t="s">
        <v>53</v>
      </c>
      <c r="H3617" s="11" t="s">
        <v>22</v>
      </c>
      <c r="I3617" s="11" t="s">
        <v>26</v>
      </c>
      <c r="J3617" s="11" t="s">
        <v>27</v>
      </c>
      <c r="K3617" s="11" t="s">
        <v>28</v>
      </c>
      <c r="L3617" s="11" t="s">
        <v>43</v>
      </c>
      <c r="M3617" s="9" t="s">
        <v>30</v>
      </c>
      <c r="N3617" s="9" t="s">
        <v>31</v>
      </c>
      <c r="O3617" s="11" t="s">
        <v>32</v>
      </c>
      <c r="P3617" s="11" t="s">
        <v>22</v>
      </c>
      <c r="Q3617" s="11" t="s">
        <v>17394</v>
      </c>
      <c r="R3617" s="11" t="s">
        <v>34</v>
      </c>
      <c r="S3617" s="9" t="s">
        <v>17395</v>
      </c>
      <c r="T3617" s="9" t="s">
        <v>17396</v>
      </c>
    </row>
    <row r="3618" customHeight="1" spans="1:20">
      <c r="A3618" s="10">
        <v>45207</v>
      </c>
      <c r="B3618" s="9" t="s">
        <v>17397</v>
      </c>
      <c r="C3618" s="9" t="s">
        <v>79</v>
      </c>
      <c r="D3618" s="11" t="s">
        <v>22</v>
      </c>
      <c r="E3618" s="9" t="s">
        <v>17398</v>
      </c>
      <c r="F3618" s="9" t="s">
        <v>17399</v>
      </c>
      <c r="G3618" s="11" t="s">
        <v>22</v>
      </c>
      <c r="H3618" s="11" t="s">
        <v>22</v>
      </c>
      <c r="I3618" s="11" t="s">
        <v>26</v>
      </c>
      <c r="J3618" s="11" t="s">
        <v>27</v>
      </c>
      <c r="K3618" s="11" t="s">
        <v>28</v>
      </c>
      <c r="L3618" s="11" t="s">
        <v>43</v>
      </c>
      <c r="M3618" s="9" t="s">
        <v>30</v>
      </c>
      <c r="N3618" s="9" t="s">
        <v>31</v>
      </c>
      <c r="O3618" s="11" t="s">
        <v>32</v>
      </c>
      <c r="P3618" s="11" t="s">
        <v>22</v>
      </c>
      <c r="Q3618" s="11" t="s">
        <v>17400</v>
      </c>
      <c r="R3618" s="11" t="s">
        <v>34</v>
      </c>
      <c r="S3618" s="9" t="s">
        <v>17401</v>
      </c>
      <c r="T3618" s="9" t="s">
        <v>17402</v>
      </c>
    </row>
    <row r="3619" customHeight="1" spans="1:20">
      <c r="A3619" s="10">
        <v>45207</v>
      </c>
      <c r="B3619" s="9" t="s">
        <v>17403</v>
      </c>
      <c r="C3619" s="9" t="s">
        <v>79</v>
      </c>
      <c r="D3619" s="11" t="s">
        <v>22</v>
      </c>
      <c r="E3619" s="9" t="s">
        <v>17404</v>
      </c>
      <c r="F3619" s="9" t="s">
        <v>17405</v>
      </c>
      <c r="G3619" s="11" t="s">
        <v>22</v>
      </c>
      <c r="H3619" s="11" t="s">
        <v>22</v>
      </c>
      <c r="I3619" s="11" t="s">
        <v>26</v>
      </c>
      <c r="J3619" s="11" t="s">
        <v>27</v>
      </c>
      <c r="K3619" s="11" t="s">
        <v>28</v>
      </c>
      <c r="L3619" s="11" t="s">
        <v>43</v>
      </c>
      <c r="M3619" s="9" t="s">
        <v>30</v>
      </c>
      <c r="N3619" s="9" t="s">
        <v>31</v>
      </c>
      <c r="O3619" s="11" t="s">
        <v>32</v>
      </c>
      <c r="P3619" s="11" t="s">
        <v>22</v>
      </c>
      <c r="Q3619" s="11" t="s">
        <v>17406</v>
      </c>
      <c r="R3619" s="11" t="s">
        <v>34</v>
      </c>
      <c r="S3619" s="9" t="s">
        <v>17407</v>
      </c>
      <c r="T3619" s="9" t="s">
        <v>17408</v>
      </c>
    </row>
    <row r="3620" customHeight="1" spans="1:20">
      <c r="A3620" s="10">
        <v>45207</v>
      </c>
      <c r="B3620" s="9" t="s">
        <v>17409</v>
      </c>
      <c r="C3620" s="9" t="s">
        <v>79</v>
      </c>
      <c r="D3620" s="11" t="s">
        <v>22</v>
      </c>
      <c r="E3620" s="9" t="s">
        <v>17410</v>
      </c>
      <c r="F3620" s="9" t="s">
        <v>17411</v>
      </c>
      <c r="G3620" s="11" t="s">
        <v>22</v>
      </c>
      <c r="H3620" s="11" t="s">
        <v>22</v>
      </c>
      <c r="I3620" s="11" t="s">
        <v>26</v>
      </c>
      <c r="J3620" s="11" t="s">
        <v>27</v>
      </c>
      <c r="K3620" s="11" t="s">
        <v>28</v>
      </c>
      <c r="L3620" s="11" t="s">
        <v>43</v>
      </c>
      <c r="M3620" s="9" t="s">
        <v>30</v>
      </c>
      <c r="N3620" s="9" t="s">
        <v>31</v>
      </c>
      <c r="O3620" s="11" t="s">
        <v>32</v>
      </c>
      <c r="P3620" s="11" t="s">
        <v>22</v>
      </c>
      <c r="Q3620" s="11" t="s">
        <v>17412</v>
      </c>
      <c r="R3620" s="11" t="s">
        <v>34</v>
      </c>
      <c r="S3620" s="9" t="s">
        <v>17413</v>
      </c>
      <c r="T3620" s="9" t="s">
        <v>17414</v>
      </c>
    </row>
    <row r="3621" customHeight="1" spans="1:20">
      <c r="A3621" s="10">
        <v>45207</v>
      </c>
      <c r="B3621" s="9" t="s">
        <v>17415</v>
      </c>
      <c r="C3621" s="9" t="s">
        <v>79</v>
      </c>
      <c r="D3621" s="11" t="s">
        <v>22</v>
      </c>
      <c r="E3621" s="9" t="s">
        <v>17410</v>
      </c>
      <c r="F3621" s="9" t="s">
        <v>17411</v>
      </c>
      <c r="G3621" s="11" t="s">
        <v>22</v>
      </c>
      <c r="H3621" s="11" t="s">
        <v>22</v>
      </c>
      <c r="I3621" s="11" t="s">
        <v>26</v>
      </c>
      <c r="J3621" s="11" t="s">
        <v>27</v>
      </c>
      <c r="K3621" s="11" t="s">
        <v>28</v>
      </c>
      <c r="L3621" s="11" t="s">
        <v>43</v>
      </c>
      <c r="M3621" s="9" t="s">
        <v>30</v>
      </c>
      <c r="N3621" s="9" t="s">
        <v>31</v>
      </c>
      <c r="O3621" s="11" t="s">
        <v>32</v>
      </c>
      <c r="P3621" s="11" t="s">
        <v>22</v>
      </c>
      <c r="Q3621" s="11" t="s">
        <v>17416</v>
      </c>
      <c r="R3621" s="11" t="s">
        <v>34</v>
      </c>
      <c r="S3621" s="9" t="s">
        <v>17417</v>
      </c>
      <c r="T3621" s="9" t="s">
        <v>17418</v>
      </c>
    </row>
    <row r="3622" customHeight="1" spans="1:20">
      <c r="A3622" s="10">
        <v>45207</v>
      </c>
      <c r="B3622" s="9" t="s">
        <v>17419</v>
      </c>
      <c r="C3622" s="9" t="s">
        <v>79</v>
      </c>
      <c r="D3622" s="11" t="s">
        <v>22</v>
      </c>
      <c r="E3622" s="9" t="s">
        <v>17420</v>
      </c>
      <c r="F3622" s="9" t="s">
        <v>17421</v>
      </c>
      <c r="G3622" s="11" t="s">
        <v>22</v>
      </c>
      <c r="H3622" s="11" t="s">
        <v>22</v>
      </c>
      <c r="I3622" s="11" t="s">
        <v>26</v>
      </c>
      <c r="J3622" s="11" t="s">
        <v>27</v>
      </c>
      <c r="K3622" s="11" t="s">
        <v>28</v>
      </c>
      <c r="L3622" s="11" t="s">
        <v>43</v>
      </c>
      <c r="M3622" s="9" t="s">
        <v>30</v>
      </c>
      <c r="N3622" s="9" t="s">
        <v>31</v>
      </c>
      <c r="O3622" s="11" t="s">
        <v>32</v>
      </c>
      <c r="P3622" s="11" t="s">
        <v>22</v>
      </c>
      <c r="Q3622" s="11" t="s">
        <v>17422</v>
      </c>
      <c r="R3622" s="11" t="s">
        <v>34</v>
      </c>
      <c r="S3622" s="9" t="s">
        <v>17423</v>
      </c>
      <c r="T3622" s="9" t="s">
        <v>17424</v>
      </c>
    </row>
    <row r="3623" customHeight="1" spans="1:20">
      <c r="A3623" s="10">
        <v>45207</v>
      </c>
      <c r="B3623" s="9" t="s">
        <v>17425</v>
      </c>
      <c r="C3623" s="9" t="s">
        <v>79</v>
      </c>
      <c r="D3623" s="11" t="s">
        <v>22</v>
      </c>
      <c r="E3623" s="9" t="s">
        <v>17420</v>
      </c>
      <c r="F3623" s="9" t="s">
        <v>17421</v>
      </c>
      <c r="G3623" s="11" t="s">
        <v>22</v>
      </c>
      <c r="H3623" s="11" t="s">
        <v>22</v>
      </c>
      <c r="I3623" s="11" t="s">
        <v>26</v>
      </c>
      <c r="J3623" s="11" t="s">
        <v>27</v>
      </c>
      <c r="K3623" s="11" t="s">
        <v>28</v>
      </c>
      <c r="L3623" s="11" t="s">
        <v>43</v>
      </c>
      <c r="M3623" s="9" t="s">
        <v>30</v>
      </c>
      <c r="N3623" s="9" t="s">
        <v>31</v>
      </c>
      <c r="O3623" s="11" t="s">
        <v>32</v>
      </c>
      <c r="P3623" s="11" t="s">
        <v>22</v>
      </c>
      <c r="Q3623" s="11" t="s">
        <v>17426</v>
      </c>
      <c r="R3623" s="11" t="s">
        <v>34</v>
      </c>
      <c r="S3623" s="9" t="s">
        <v>17427</v>
      </c>
      <c r="T3623" s="9" t="s">
        <v>17424</v>
      </c>
    </row>
    <row r="3624" customHeight="1" spans="1:20">
      <c r="A3624" s="10">
        <v>45207</v>
      </c>
      <c r="B3624" s="9" t="s">
        <v>17428</v>
      </c>
      <c r="C3624" s="9" t="s">
        <v>79</v>
      </c>
      <c r="D3624" s="11" t="s">
        <v>22</v>
      </c>
      <c r="E3624" s="9" t="s">
        <v>17429</v>
      </c>
      <c r="F3624" s="9" t="s">
        <v>17430</v>
      </c>
      <c r="G3624" s="11" t="s">
        <v>22</v>
      </c>
      <c r="H3624" s="11" t="s">
        <v>110</v>
      </c>
      <c r="I3624" s="11" t="s">
        <v>26</v>
      </c>
      <c r="J3624" s="11" t="s">
        <v>27</v>
      </c>
      <c r="K3624" s="11" t="s">
        <v>28</v>
      </c>
      <c r="L3624" s="11" t="s">
        <v>43</v>
      </c>
      <c r="M3624" s="9" t="s">
        <v>30</v>
      </c>
      <c r="N3624" s="9" t="s">
        <v>31</v>
      </c>
      <c r="O3624" s="11" t="s">
        <v>32</v>
      </c>
      <c r="P3624" s="11" t="s">
        <v>22</v>
      </c>
      <c r="Q3624" s="11" t="s">
        <v>17431</v>
      </c>
      <c r="R3624" s="11" t="s">
        <v>34</v>
      </c>
      <c r="S3624" s="9" t="s">
        <v>17432</v>
      </c>
      <c r="T3624" s="9" t="s">
        <v>17433</v>
      </c>
    </row>
    <row r="3625" customHeight="1" spans="1:20">
      <c r="A3625" s="10">
        <v>45207</v>
      </c>
      <c r="B3625" s="9" t="s">
        <v>17434</v>
      </c>
      <c r="C3625" s="9" t="s">
        <v>79</v>
      </c>
      <c r="D3625" s="11" t="s">
        <v>22</v>
      </c>
      <c r="E3625" s="9" t="s">
        <v>17435</v>
      </c>
      <c r="F3625" s="9" t="s">
        <v>17436</v>
      </c>
      <c r="G3625" s="11" t="s">
        <v>22</v>
      </c>
      <c r="H3625" s="11" t="s">
        <v>22</v>
      </c>
      <c r="I3625" s="11" t="s">
        <v>26</v>
      </c>
      <c r="J3625" s="11" t="s">
        <v>27</v>
      </c>
      <c r="K3625" s="11" t="s">
        <v>28</v>
      </c>
      <c r="L3625" s="11" t="s">
        <v>43</v>
      </c>
      <c r="M3625" s="9" t="s">
        <v>30</v>
      </c>
      <c r="N3625" s="9" t="s">
        <v>31</v>
      </c>
      <c r="O3625" s="11" t="s">
        <v>32</v>
      </c>
      <c r="P3625" s="11" t="s">
        <v>22</v>
      </c>
      <c r="Q3625" s="11" t="s">
        <v>17437</v>
      </c>
      <c r="R3625" s="11" t="s">
        <v>34</v>
      </c>
      <c r="S3625" s="9" t="s">
        <v>17438</v>
      </c>
      <c r="T3625" s="9" t="s">
        <v>17439</v>
      </c>
    </row>
    <row r="3626" customHeight="1" spans="1:20">
      <c r="A3626" s="10">
        <v>45207</v>
      </c>
      <c r="B3626" s="9" t="s">
        <v>17440</v>
      </c>
      <c r="C3626" s="9" t="s">
        <v>79</v>
      </c>
      <c r="D3626" s="11" t="s">
        <v>22</v>
      </c>
      <c r="E3626" s="9" t="s">
        <v>17441</v>
      </c>
      <c r="F3626" s="9" t="s">
        <v>17442</v>
      </c>
      <c r="G3626" s="11" t="s">
        <v>22</v>
      </c>
      <c r="H3626" s="11" t="s">
        <v>22</v>
      </c>
      <c r="I3626" s="11" t="s">
        <v>26</v>
      </c>
      <c r="J3626" s="11" t="s">
        <v>27</v>
      </c>
      <c r="K3626" s="11" t="s">
        <v>28</v>
      </c>
      <c r="L3626" s="11" t="s">
        <v>43</v>
      </c>
      <c r="M3626" s="9" t="s">
        <v>30</v>
      </c>
      <c r="N3626" s="9" t="s">
        <v>31</v>
      </c>
      <c r="O3626" s="11" t="s">
        <v>32</v>
      </c>
      <c r="P3626" s="11" t="s">
        <v>22</v>
      </c>
      <c r="Q3626" s="11" t="s">
        <v>17443</v>
      </c>
      <c r="R3626" s="11" t="s">
        <v>34</v>
      </c>
      <c r="S3626" s="9" t="s">
        <v>17444</v>
      </c>
      <c r="T3626" s="9" t="s">
        <v>17445</v>
      </c>
    </row>
    <row r="3627" customHeight="1" spans="1:20">
      <c r="A3627" s="10">
        <v>45207</v>
      </c>
      <c r="B3627" s="9" t="s">
        <v>17446</v>
      </c>
      <c r="C3627" s="9" t="s">
        <v>79</v>
      </c>
      <c r="D3627" s="11" t="s">
        <v>22</v>
      </c>
      <c r="E3627" s="9" t="s">
        <v>17447</v>
      </c>
      <c r="F3627" s="9" t="s">
        <v>17448</v>
      </c>
      <c r="G3627" s="11" t="s">
        <v>22</v>
      </c>
      <c r="H3627" s="11" t="s">
        <v>22</v>
      </c>
      <c r="I3627" s="11" t="s">
        <v>26</v>
      </c>
      <c r="J3627" s="11" t="s">
        <v>27</v>
      </c>
      <c r="K3627" s="11" t="s">
        <v>28</v>
      </c>
      <c r="L3627" s="11" t="s">
        <v>43</v>
      </c>
      <c r="M3627" s="9" t="s">
        <v>30</v>
      </c>
      <c r="N3627" s="9" t="s">
        <v>31</v>
      </c>
      <c r="O3627" s="11" t="s">
        <v>32</v>
      </c>
      <c r="P3627" s="11" t="s">
        <v>22</v>
      </c>
      <c r="Q3627" s="11" t="s">
        <v>17449</v>
      </c>
      <c r="R3627" s="11" t="s">
        <v>34</v>
      </c>
      <c r="S3627" s="9" t="s">
        <v>17450</v>
      </c>
      <c r="T3627" s="9" t="s">
        <v>17451</v>
      </c>
    </row>
    <row r="3628" customHeight="1" spans="1:20">
      <c r="A3628" s="10">
        <v>45207</v>
      </c>
      <c r="B3628" s="9" t="s">
        <v>17452</v>
      </c>
      <c r="C3628" s="9" t="s">
        <v>79</v>
      </c>
      <c r="D3628" s="11" t="s">
        <v>22</v>
      </c>
      <c r="E3628" s="9" t="s">
        <v>17453</v>
      </c>
      <c r="F3628" s="9" t="s">
        <v>17454</v>
      </c>
      <c r="G3628" s="11" t="s">
        <v>22</v>
      </c>
      <c r="H3628" s="11" t="s">
        <v>22</v>
      </c>
      <c r="I3628" s="11" t="s">
        <v>26</v>
      </c>
      <c r="J3628" s="11" t="s">
        <v>27</v>
      </c>
      <c r="K3628" s="11" t="s">
        <v>28</v>
      </c>
      <c r="L3628" s="11" t="s">
        <v>43</v>
      </c>
      <c r="M3628" s="9" t="s">
        <v>30</v>
      </c>
      <c r="N3628" s="9" t="s">
        <v>31</v>
      </c>
      <c r="O3628" s="11" t="s">
        <v>32</v>
      </c>
      <c r="P3628" s="11" t="s">
        <v>22</v>
      </c>
      <c r="Q3628" s="11" t="s">
        <v>17455</v>
      </c>
      <c r="R3628" s="11" t="s">
        <v>34</v>
      </c>
      <c r="S3628" s="9" t="s">
        <v>17456</v>
      </c>
      <c r="T3628" s="9" t="s">
        <v>17457</v>
      </c>
    </row>
    <row r="3629" customHeight="1" spans="1:20">
      <c r="A3629" s="10">
        <v>45207</v>
      </c>
      <c r="B3629" s="9" t="s">
        <v>17458</v>
      </c>
      <c r="C3629" s="9" t="s">
        <v>79</v>
      </c>
      <c r="D3629" s="11" t="s">
        <v>22</v>
      </c>
      <c r="E3629" s="9" t="s">
        <v>17459</v>
      </c>
      <c r="F3629" s="9" t="s">
        <v>17460</v>
      </c>
      <c r="G3629" s="11" t="s">
        <v>22</v>
      </c>
      <c r="H3629" s="11" t="s">
        <v>22</v>
      </c>
      <c r="I3629" s="11" t="s">
        <v>26</v>
      </c>
      <c r="J3629" s="11" t="s">
        <v>27</v>
      </c>
      <c r="K3629" s="11" t="s">
        <v>28</v>
      </c>
      <c r="L3629" s="11" t="s">
        <v>43</v>
      </c>
      <c r="M3629" s="9" t="s">
        <v>30</v>
      </c>
      <c r="N3629" s="9" t="s">
        <v>31</v>
      </c>
      <c r="O3629" s="11" t="s">
        <v>32</v>
      </c>
      <c r="P3629" s="11" t="s">
        <v>22</v>
      </c>
      <c r="Q3629" s="11" t="s">
        <v>17461</v>
      </c>
      <c r="R3629" s="11" t="s">
        <v>34</v>
      </c>
      <c r="S3629" s="9" t="s">
        <v>17462</v>
      </c>
      <c r="T3629" s="9" t="s">
        <v>17463</v>
      </c>
    </row>
    <row r="3630" customHeight="1" spans="1:20">
      <c r="A3630" s="10">
        <v>45207</v>
      </c>
      <c r="B3630" s="9" t="s">
        <v>17464</v>
      </c>
      <c r="C3630" s="9" t="s">
        <v>79</v>
      </c>
      <c r="D3630" s="11" t="s">
        <v>22</v>
      </c>
      <c r="E3630" s="9" t="s">
        <v>10954</v>
      </c>
      <c r="F3630" s="9" t="s">
        <v>10955</v>
      </c>
      <c r="G3630" s="11" t="s">
        <v>22</v>
      </c>
      <c r="H3630" s="11" t="s">
        <v>22</v>
      </c>
      <c r="I3630" s="11" t="s">
        <v>26</v>
      </c>
      <c r="J3630" s="11" t="s">
        <v>27</v>
      </c>
      <c r="K3630" s="11" t="s">
        <v>28</v>
      </c>
      <c r="L3630" s="11" t="s">
        <v>43</v>
      </c>
      <c r="M3630" s="9" t="s">
        <v>30</v>
      </c>
      <c r="N3630" s="9" t="s">
        <v>31</v>
      </c>
      <c r="O3630" s="11" t="s">
        <v>32</v>
      </c>
      <c r="P3630" s="11" t="s">
        <v>22</v>
      </c>
      <c r="Q3630" s="11" t="s">
        <v>17465</v>
      </c>
      <c r="R3630" s="11" t="s">
        <v>34</v>
      </c>
      <c r="S3630" s="9" t="s">
        <v>17466</v>
      </c>
      <c r="T3630" s="9" t="s">
        <v>17467</v>
      </c>
    </row>
    <row r="3631" customHeight="1" spans="1:20">
      <c r="A3631" s="10">
        <v>45207</v>
      </c>
      <c r="B3631" s="9" t="s">
        <v>17468</v>
      </c>
      <c r="C3631" s="9" t="s">
        <v>79</v>
      </c>
      <c r="D3631" s="11" t="s">
        <v>22</v>
      </c>
      <c r="E3631" s="9" t="s">
        <v>17469</v>
      </c>
      <c r="F3631" s="9" t="s">
        <v>17470</v>
      </c>
      <c r="G3631" s="11" t="s">
        <v>22</v>
      </c>
      <c r="H3631" s="11" t="s">
        <v>22</v>
      </c>
      <c r="I3631" s="11" t="s">
        <v>26</v>
      </c>
      <c r="J3631" s="11" t="s">
        <v>27</v>
      </c>
      <c r="K3631" s="11" t="s">
        <v>28</v>
      </c>
      <c r="L3631" s="11" t="s">
        <v>43</v>
      </c>
      <c r="M3631" s="9" t="s">
        <v>30</v>
      </c>
      <c r="N3631" s="9" t="s">
        <v>31</v>
      </c>
      <c r="O3631" s="11" t="s">
        <v>32</v>
      </c>
      <c r="P3631" s="11" t="s">
        <v>22</v>
      </c>
      <c r="Q3631" s="11" t="s">
        <v>17471</v>
      </c>
      <c r="R3631" s="11" t="s">
        <v>34</v>
      </c>
      <c r="S3631" s="9" t="s">
        <v>17472</v>
      </c>
      <c r="T3631" s="9" t="s">
        <v>17473</v>
      </c>
    </row>
    <row r="3632" customHeight="1" spans="1:20">
      <c r="A3632" s="10">
        <v>45207</v>
      </c>
      <c r="B3632" s="9" t="s">
        <v>17474</v>
      </c>
      <c r="C3632" s="9" t="s">
        <v>79</v>
      </c>
      <c r="D3632" s="11" t="s">
        <v>22</v>
      </c>
      <c r="E3632" s="9" t="s">
        <v>1696</v>
      </c>
      <c r="F3632" s="9" t="s">
        <v>1697</v>
      </c>
      <c r="G3632" s="11" t="s">
        <v>22</v>
      </c>
      <c r="H3632" s="11" t="s">
        <v>110</v>
      </c>
      <c r="I3632" s="11" t="s">
        <v>26</v>
      </c>
      <c r="J3632" s="11" t="s">
        <v>27</v>
      </c>
      <c r="K3632" s="11" t="s">
        <v>28</v>
      </c>
      <c r="L3632" s="11" t="s">
        <v>43</v>
      </c>
      <c r="M3632" s="9" t="s">
        <v>30</v>
      </c>
      <c r="N3632" s="9" t="s">
        <v>31</v>
      </c>
      <c r="O3632" s="11" t="s">
        <v>32</v>
      </c>
      <c r="P3632" s="11" t="s">
        <v>22</v>
      </c>
      <c r="Q3632" s="11" t="s">
        <v>17475</v>
      </c>
      <c r="R3632" s="11" t="s">
        <v>34</v>
      </c>
      <c r="S3632" s="9" t="s">
        <v>17476</v>
      </c>
      <c r="T3632" s="9" t="s">
        <v>17477</v>
      </c>
    </row>
    <row r="3633" customHeight="1" spans="1:20">
      <c r="A3633" s="10">
        <v>45207</v>
      </c>
      <c r="B3633" s="9" t="s">
        <v>17478</v>
      </c>
      <c r="C3633" s="9" t="s">
        <v>79</v>
      </c>
      <c r="D3633" s="11" t="s">
        <v>22</v>
      </c>
      <c r="E3633" s="9" t="s">
        <v>17479</v>
      </c>
      <c r="F3633" s="9" t="s">
        <v>17480</v>
      </c>
      <c r="G3633" s="11" t="s">
        <v>22</v>
      </c>
      <c r="H3633" s="11" t="s">
        <v>22</v>
      </c>
      <c r="I3633" s="11" t="s">
        <v>26</v>
      </c>
      <c r="J3633" s="11" t="s">
        <v>27</v>
      </c>
      <c r="K3633" s="11" t="s">
        <v>28</v>
      </c>
      <c r="L3633" s="11" t="s">
        <v>43</v>
      </c>
      <c r="M3633" s="9" t="s">
        <v>30</v>
      </c>
      <c r="N3633" s="9" t="s">
        <v>31</v>
      </c>
      <c r="O3633" s="11" t="s">
        <v>32</v>
      </c>
      <c r="P3633" s="11" t="s">
        <v>22</v>
      </c>
      <c r="Q3633" s="11" t="s">
        <v>17481</v>
      </c>
      <c r="R3633" s="11" t="s">
        <v>34</v>
      </c>
      <c r="S3633" s="9" t="s">
        <v>17482</v>
      </c>
      <c r="T3633" s="9" t="s">
        <v>17483</v>
      </c>
    </row>
    <row r="3634" customHeight="1" spans="1:20">
      <c r="A3634" s="10">
        <v>45207</v>
      </c>
      <c r="B3634" s="9" t="s">
        <v>17484</v>
      </c>
      <c r="C3634" s="9" t="s">
        <v>79</v>
      </c>
      <c r="D3634" s="11" t="s">
        <v>22</v>
      </c>
      <c r="E3634" s="9" t="s">
        <v>10580</v>
      </c>
      <c r="F3634" s="9" t="s">
        <v>10581</v>
      </c>
      <c r="G3634" s="11" t="s">
        <v>22</v>
      </c>
      <c r="H3634" s="11" t="s">
        <v>110</v>
      </c>
      <c r="I3634" s="11" t="s">
        <v>26</v>
      </c>
      <c r="J3634" s="11" t="s">
        <v>27</v>
      </c>
      <c r="K3634" s="11" t="s">
        <v>28</v>
      </c>
      <c r="L3634" s="11" t="s">
        <v>43</v>
      </c>
      <c r="M3634" s="9" t="s">
        <v>30</v>
      </c>
      <c r="N3634" s="9" t="s">
        <v>31</v>
      </c>
      <c r="O3634" s="11" t="s">
        <v>32</v>
      </c>
      <c r="P3634" s="11" t="s">
        <v>22</v>
      </c>
      <c r="Q3634" s="11" t="s">
        <v>17485</v>
      </c>
      <c r="R3634" s="11" t="s">
        <v>34</v>
      </c>
      <c r="S3634" s="9" t="s">
        <v>17486</v>
      </c>
      <c r="T3634" s="9" t="s">
        <v>17487</v>
      </c>
    </row>
    <row r="3635" customHeight="1" spans="1:20">
      <c r="A3635" s="10">
        <v>45207</v>
      </c>
      <c r="B3635" s="9" t="s">
        <v>17488</v>
      </c>
      <c r="C3635" s="9" t="s">
        <v>79</v>
      </c>
      <c r="D3635" s="11" t="s">
        <v>22</v>
      </c>
      <c r="E3635" s="9" t="s">
        <v>17377</v>
      </c>
      <c r="F3635" s="9" t="s">
        <v>14666</v>
      </c>
      <c r="G3635" s="11" t="s">
        <v>22</v>
      </c>
      <c r="H3635" s="11" t="s">
        <v>22</v>
      </c>
      <c r="I3635" s="11" t="s">
        <v>26</v>
      </c>
      <c r="J3635" s="11" t="s">
        <v>27</v>
      </c>
      <c r="K3635" s="11" t="s">
        <v>28</v>
      </c>
      <c r="L3635" s="11" t="s">
        <v>43</v>
      </c>
      <c r="M3635" s="9" t="s">
        <v>30</v>
      </c>
      <c r="N3635" s="9" t="s">
        <v>31</v>
      </c>
      <c r="O3635" s="11" t="s">
        <v>32</v>
      </c>
      <c r="P3635" s="11" t="s">
        <v>22</v>
      </c>
      <c r="Q3635" s="11" t="s">
        <v>17489</v>
      </c>
      <c r="R3635" s="11" t="s">
        <v>34</v>
      </c>
      <c r="S3635" s="9" t="s">
        <v>17490</v>
      </c>
      <c r="T3635" s="9" t="s">
        <v>17380</v>
      </c>
    </row>
    <row r="3636" customHeight="1" spans="1:20">
      <c r="A3636" s="10">
        <v>45207</v>
      </c>
      <c r="B3636" s="9" t="s">
        <v>17491</v>
      </c>
      <c r="C3636" s="9" t="s">
        <v>79</v>
      </c>
      <c r="D3636" s="11" t="s">
        <v>22</v>
      </c>
      <c r="E3636" s="9" t="s">
        <v>17492</v>
      </c>
      <c r="F3636" s="9" t="s">
        <v>17493</v>
      </c>
      <c r="G3636" s="11" t="s">
        <v>22</v>
      </c>
      <c r="H3636" s="11" t="s">
        <v>22</v>
      </c>
      <c r="I3636" s="11" t="s">
        <v>26</v>
      </c>
      <c r="J3636" s="11" t="s">
        <v>27</v>
      </c>
      <c r="K3636" s="11" t="s">
        <v>28</v>
      </c>
      <c r="L3636" s="11" t="s">
        <v>43</v>
      </c>
      <c r="M3636" s="9" t="s">
        <v>30</v>
      </c>
      <c r="N3636" s="9" t="s">
        <v>31</v>
      </c>
      <c r="O3636" s="11" t="s">
        <v>32</v>
      </c>
      <c r="P3636" s="11" t="s">
        <v>22</v>
      </c>
      <c r="Q3636" s="11" t="s">
        <v>17494</v>
      </c>
      <c r="R3636" s="11" t="s">
        <v>34</v>
      </c>
      <c r="S3636" s="9" t="s">
        <v>17495</v>
      </c>
      <c r="T3636" s="9" t="s">
        <v>17496</v>
      </c>
    </row>
    <row r="3637" customHeight="1" spans="1:20">
      <c r="A3637" s="10">
        <v>45207</v>
      </c>
      <c r="B3637" s="9" t="s">
        <v>17497</v>
      </c>
      <c r="C3637" s="9" t="s">
        <v>79</v>
      </c>
      <c r="D3637" s="11" t="s">
        <v>22</v>
      </c>
      <c r="E3637" s="9" t="s">
        <v>17492</v>
      </c>
      <c r="F3637" s="9" t="s">
        <v>17493</v>
      </c>
      <c r="G3637" s="11" t="s">
        <v>22</v>
      </c>
      <c r="H3637" s="11" t="s">
        <v>22</v>
      </c>
      <c r="I3637" s="11" t="s">
        <v>26</v>
      </c>
      <c r="J3637" s="11" t="s">
        <v>27</v>
      </c>
      <c r="K3637" s="11" t="s">
        <v>28</v>
      </c>
      <c r="L3637" s="11" t="s">
        <v>43</v>
      </c>
      <c r="M3637" s="9" t="s">
        <v>30</v>
      </c>
      <c r="N3637" s="9" t="s">
        <v>31</v>
      </c>
      <c r="O3637" s="11" t="s">
        <v>32</v>
      </c>
      <c r="P3637" s="11" t="s">
        <v>22</v>
      </c>
      <c r="Q3637" s="11" t="s">
        <v>17498</v>
      </c>
      <c r="R3637" s="11" t="s">
        <v>34</v>
      </c>
      <c r="S3637" s="9" t="s">
        <v>17499</v>
      </c>
      <c r="T3637" s="9" t="s">
        <v>17496</v>
      </c>
    </row>
    <row r="3638" customHeight="1" spans="1:20">
      <c r="A3638" s="10">
        <v>45207</v>
      </c>
      <c r="B3638" s="9" t="s">
        <v>17500</v>
      </c>
      <c r="C3638" s="9" t="s">
        <v>79</v>
      </c>
      <c r="D3638" s="11" t="s">
        <v>22</v>
      </c>
      <c r="E3638" s="9" t="s">
        <v>17501</v>
      </c>
      <c r="F3638" s="9" t="s">
        <v>17502</v>
      </c>
      <c r="G3638" s="11" t="s">
        <v>22</v>
      </c>
      <c r="H3638" s="11" t="s">
        <v>22</v>
      </c>
      <c r="I3638" s="11" t="s">
        <v>26</v>
      </c>
      <c r="J3638" s="11" t="s">
        <v>27</v>
      </c>
      <c r="K3638" s="11" t="s">
        <v>28</v>
      </c>
      <c r="L3638" s="11" t="s">
        <v>43</v>
      </c>
      <c r="M3638" s="9" t="s">
        <v>30</v>
      </c>
      <c r="N3638" s="9" t="s">
        <v>31</v>
      </c>
      <c r="O3638" s="11" t="s">
        <v>32</v>
      </c>
      <c r="P3638" s="11" t="s">
        <v>22</v>
      </c>
      <c r="Q3638" s="11" t="s">
        <v>17503</v>
      </c>
      <c r="R3638" s="11" t="s">
        <v>34</v>
      </c>
      <c r="S3638" s="9" t="s">
        <v>17504</v>
      </c>
      <c r="T3638" s="9" t="s">
        <v>17505</v>
      </c>
    </row>
    <row r="3639" customHeight="1" spans="1:20">
      <c r="A3639" s="10">
        <v>45207</v>
      </c>
      <c r="B3639" s="9" t="s">
        <v>17506</v>
      </c>
      <c r="C3639" s="9" t="s">
        <v>79</v>
      </c>
      <c r="D3639" s="11" t="s">
        <v>22</v>
      </c>
      <c r="E3639" s="9" t="s">
        <v>17507</v>
      </c>
      <c r="F3639" s="9" t="s">
        <v>17508</v>
      </c>
      <c r="G3639" s="11" t="s">
        <v>22</v>
      </c>
      <c r="H3639" s="11" t="s">
        <v>22</v>
      </c>
      <c r="I3639" s="11" t="s">
        <v>26</v>
      </c>
      <c r="J3639" s="11" t="s">
        <v>27</v>
      </c>
      <c r="K3639" s="11" t="s">
        <v>28</v>
      </c>
      <c r="L3639" s="11" t="s">
        <v>43</v>
      </c>
      <c r="M3639" s="9" t="s">
        <v>30</v>
      </c>
      <c r="N3639" s="9" t="s">
        <v>31</v>
      </c>
      <c r="O3639" s="11" t="s">
        <v>32</v>
      </c>
      <c r="P3639" s="11" t="s">
        <v>22</v>
      </c>
      <c r="Q3639" s="11" t="s">
        <v>17509</v>
      </c>
      <c r="R3639" s="11" t="s">
        <v>34</v>
      </c>
      <c r="S3639" s="9" t="s">
        <v>17510</v>
      </c>
      <c r="T3639" s="9" t="s">
        <v>17511</v>
      </c>
    </row>
    <row r="3640" customHeight="1" spans="1:20">
      <c r="A3640" s="10">
        <v>45207</v>
      </c>
      <c r="B3640" s="9" t="s">
        <v>17512</v>
      </c>
      <c r="C3640" s="9" t="s">
        <v>79</v>
      </c>
      <c r="D3640" s="11" t="s">
        <v>22</v>
      </c>
      <c r="E3640" s="9" t="s">
        <v>17513</v>
      </c>
      <c r="F3640" s="9" t="s">
        <v>17514</v>
      </c>
      <c r="G3640" s="11" t="s">
        <v>22</v>
      </c>
      <c r="H3640" s="11" t="s">
        <v>22</v>
      </c>
      <c r="I3640" s="11" t="s">
        <v>26</v>
      </c>
      <c r="J3640" s="11" t="s">
        <v>27</v>
      </c>
      <c r="K3640" s="11" t="s">
        <v>28</v>
      </c>
      <c r="L3640" s="11" t="s">
        <v>43</v>
      </c>
      <c r="M3640" s="9" t="s">
        <v>30</v>
      </c>
      <c r="N3640" s="9" t="s">
        <v>31</v>
      </c>
      <c r="O3640" s="11" t="s">
        <v>32</v>
      </c>
      <c r="P3640" s="11" t="s">
        <v>22</v>
      </c>
      <c r="Q3640" s="11" t="s">
        <v>17515</v>
      </c>
      <c r="R3640" s="11" t="s">
        <v>34</v>
      </c>
      <c r="S3640" s="9" t="s">
        <v>17516</v>
      </c>
      <c r="T3640" s="9" t="s">
        <v>17517</v>
      </c>
    </row>
    <row r="3641" customHeight="1" spans="1:20">
      <c r="A3641" s="10">
        <v>45207</v>
      </c>
      <c r="B3641" s="9" t="s">
        <v>17518</v>
      </c>
      <c r="C3641" s="9" t="s">
        <v>79</v>
      </c>
      <c r="D3641" s="11" t="s">
        <v>22</v>
      </c>
      <c r="E3641" s="9" t="s">
        <v>17519</v>
      </c>
      <c r="F3641" s="9" t="s">
        <v>17520</v>
      </c>
      <c r="G3641" s="11" t="s">
        <v>22</v>
      </c>
      <c r="H3641" s="11" t="s">
        <v>22</v>
      </c>
      <c r="I3641" s="11" t="s">
        <v>26</v>
      </c>
      <c r="J3641" s="11" t="s">
        <v>27</v>
      </c>
      <c r="K3641" s="11" t="s">
        <v>28</v>
      </c>
      <c r="L3641" s="11" t="s">
        <v>43</v>
      </c>
      <c r="M3641" s="9" t="s">
        <v>30</v>
      </c>
      <c r="N3641" s="9" t="s">
        <v>31</v>
      </c>
      <c r="O3641" s="11" t="s">
        <v>32</v>
      </c>
      <c r="P3641" s="11" t="s">
        <v>22</v>
      </c>
      <c r="Q3641" s="11" t="s">
        <v>17521</v>
      </c>
      <c r="R3641" s="11" t="s">
        <v>34</v>
      </c>
      <c r="S3641" s="9" t="s">
        <v>17522</v>
      </c>
      <c r="T3641" s="9" t="s">
        <v>17523</v>
      </c>
    </row>
    <row r="3642" customHeight="1" spans="1:20">
      <c r="A3642" s="10">
        <v>45207</v>
      </c>
      <c r="B3642" s="9" t="s">
        <v>17524</v>
      </c>
      <c r="C3642" s="9" t="s">
        <v>5629</v>
      </c>
      <c r="D3642" s="11" t="s">
        <v>22</v>
      </c>
      <c r="E3642" s="9" t="s">
        <v>17525</v>
      </c>
      <c r="F3642" s="9" t="s">
        <v>17526</v>
      </c>
      <c r="G3642" s="11" t="s">
        <v>82</v>
      </c>
      <c r="H3642" s="11" t="s">
        <v>22</v>
      </c>
      <c r="I3642" s="11" t="s">
        <v>5632</v>
      </c>
      <c r="J3642" s="11" t="s">
        <v>27</v>
      </c>
      <c r="K3642" s="11" t="s">
        <v>28</v>
      </c>
      <c r="L3642" s="11" t="s">
        <v>43</v>
      </c>
      <c r="M3642" s="9" t="s">
        <v>169</v>
      </c>
      <c r="N3642" s="9" t="s">
        <v>5633</v>
      </c>
      <c r="O3642" s="11" t="s">
        <v>32</v>
      </c>
      <c r="P3642" s="11" t="s">
        <v>22</v>
      </c>
      <c r="Q3642" s="11" t="s">
        <v>17527</v>
      </c>
      <c r="R3642" s="11" t="s">
        <v>168</v>
      </c>
      <c r="S3642" s="9" t="s">
        <v>17528</v>
      </c>
      <c r="T3642" s="9" t="s">
        <v>6102</v>
      </c>
    </row>
    <row r="3643" customHeight="1" spans="1:20">
      <c r="A3643" s="10">
        <v>45207</v>
      </c>
      <c r="B3643" s="9" t="s">
        <v>17529</v>
      </c>
      <c r="C3643" s="9" t="s">
        <v>5629</v>
      </c>
      <c r="D3643" s="11" t="s">
        <v>22</v>
      </c>
      <c r="E3643" s="9" t="s">
        <v>17530</v>
      </c>
      <c r="F3643" s="9" t="s">
        <v>12427</v>
      </c>
      <c r="G3643" s="11" t="s">
        <v>82</v>
      </c>
      <c r="H3643" s="11" t="s">
        <v>110</v>
      </c>
      <c r="I3643" s="11" t="s">
        <v>5632</v>
      </c>
      <c r="J3643" s="11" t="s">
        <v>27</v>
      </c>
      <c r="K3643" s="11" t="s">
        <v>28</v>
      </c>
      <c r="L3643" s="11" t="s">
        <v>43</v>
      </c>
      <c r="M3643" s="9" t="s">
        <v>169</v>
      </c>
      <c r="N3643" s="9" t="s">
        <v>5633</v>
      </c>
      <c r="O3643" s="11" t="s">
        <v>32</v>
      </c>
      <c r="P3643" s="11" t="s">
        <v>22</v>
      </c>
      <c r="Q3643" s="11" t="s">
        <v>17531</v>
      </c>
      <c r="R3643" s="11" t="s">
        <v>168</v>
      </c>
      <c r="S3643" s="9" t="s">
        <v>17532</v>
      </c>
      <c r="T3643" s="9" t="s">
        <v>6102</v>
      </c>
    </row>
    <row r="3644" customHeight="1" spans="1:20">
      <c r="A3644" s="10">
        <v>45207</v>
      </c>
      <c r="B3644" s="9" t="s">
        <v>17533</v>
      </c>
      <c r="C3644" s="9" t="s">
        <v>5629</v>
      </c>
      <c r="D3644" s="11" t="s">
        <v>22</v>
      </c>
      <c r="E3644" s="9" t="s">
        <v>17534</v>
      </c>
      <c r="F3644" s="9" t="s">
        <v>17535</v>
      </c>
      <c r="G3644" s="11" t="s">
        <v>82</v>
      </c>
      <c r="H3644" s="11" t="s">
        <v>148</v>
      </c>
      <c r="I3644" s="11" t="s">
        <v>5632</v>
      </c>
      <c r="J3644" s="11" t="s">
        <v>27</v>
      </c>
      <c r="K3644" s="11" t="s">
        <v>28</v>
      </c>
      <c r="L3644" s="11" t="s">
        <v>43</v>
      </c>
      <c r="M3644" s="9" t="s">
        <v>169</v>
      </c>
      <c r="N3644" s="9" t="s">
        <v>5633</v>
      </c>
      <c r="O3644" s="11" t="s">
        <v>32</v>
      </c>
      <c r="P3644" s="11" t="s">
        <v>22</v>
      </c>
      <c r="Q3644" s="11" t="s">
        <v>17536</v>
      </c>
      <c r="R3644" s="11" t="s">
        <v>168</v>
      </c>
      <c r="S3644" s="9" t="s">
        <v>17537</v>
      </c>
      <c r="T3644" s="9" t="s">
        <v>5723</v>
      </c>
    </row>
    <row r="3645" customHeight="1" spans="1:20">
      <c r="A3645" s="10">
        <v>45207</v>
      </c>
      <c r="B3645" s="9" t="s">
        <v>17538</v>
      </c>
      <c r="C3645" s="9" t="s">
        <v>5644</v>
      </c>
      <c r="D3645" s="11" t="s">
        <v>22</v>
      </c>
      <c r="E3645" s="9" t="s">
        <v>17539</v>
      </c>
      <c r="F3645" s="9" t="s">
        <v>17540</v>
      </c>
      <c r="G3645" s="11" t="s">
        <v>82</v>
      </c>
      <c r="H3645" s="11" t="s">
        <v>22</v>
      </c>
      <c r="I3645" s="11" t="s">
        <v>4047</v>
      </c>
      <c r="J3645" s="11" t="s">
        <v>27</v>
      </c>
      <c r="K3645" s="11" t="s">
        <v>28</v>
      </c>
      <c r="L3645" s="11" t="s">
        <v>43</v>
      </c>
      <c r="M3645" s="9" t="s">
        <v>169</v>
      </c>
      <c r="N3645" s="9" t="s">
        <v>5633</v>
      </c>
      <c r="O3645" s="11" t="s">
        <v>32</v>
      </c>
      <c r="P3645" s="11" t="s">
        <v>22</v>
      </c>
      <c r="Q3645" s="11" t="s">
        <v>17541</v>
      </c>
      <c r="R3645" s="11" t="s">
        <v>168</v>
      </c>
      <c r="S3645" s="9" t="s">
        <v>17542</v>
      </c>
      <c r="T3645" s="9" t="s">
        <v>5723</v>
      </c>
    </row>
    <row r="3646" customHeight="1" spans="1:20">
      <c r="A3646" s="10">
        <v>45207</v>
      </c>
      <c r="B3646" s="9" t="s">
        <v>17543</v>
      </c>
      <c r="C3646" s="9" t="s">
        <v>5644</v>
      </c>
      <c r="D3646" s="11" t="s">
        <v>22</v>
      </c>
      <c r="E3646" s="9" t="s">
        <v>17544</v>
      </c>
      <c r="F3646" s="9" t="s">
        <v>6958</v>
      </c>
      <c r="G3646" s="11" t="s">
        <v>22</v>
      </c>
      <c r="H3646" s="11" t="s">
        <v>22</v>
      </c>
      <c r="I3646" s="11" t="s">
        <v>168</v>
      </c>
      <c r="J3646" s="11" t="s">
        <v>27</v>
      </c>
      <c r="K3646" s="11" t="s">
        <v>28</v>
      </c>
      <c r="L3646" s="11" t="s">
        <v>43</v>
      </c>
      <c r="M3646" s="9" t="s">
        <v>169</v>
      </c>
      <c r="N3646" s="9" t="s">
        <v>5633</v>
      </c>
      <c r="O3646" s="11" t="s">
        <v>32</v>
      </c>
      <c r="P3646" s="11" t="s">
        <v>22</v>
      </c>
      <c r="Q3646" s="11" t="s">
        <v>17545</v>
      </c>
      <c r="R3646" s="11" t="s">
        <v>168</v>
      </c>
      <c r="S3646" s="9" t="s">
        <v>17546</v>
      </c>
      <c r="T3646" s="9" t="s">
        <v>5668</v>
      </c>
    </row>
    <row r="3647" customHeight="1" spans="1:20">
      <c r="A3647" s="10">
        <v>45207</v>
      </c>
      <c r="B3647" s="9" t="s">
        <v>17547</v>
      </c>
      <c r="C3647" s="9" t="s">
        <v>5644</v>
      </c>
      <c r="D3647" s="11" t="s">
        <v>22</v>
      </c>
      <c r="E3647" s="9" t="s">
        <v>17548</v>
      </c>
      <c r="F3647" s="9" t="s">
        <v>17549</v>
      </c>
      <c r="G3647" s="11" t="s">
        <v>82</v>
      </c>
      <c r="H3647" s="11" t="s">
        <v>22</v>
      </c>
      <c r="I3647" s="11" t="s">
        <v>1255</v>
      </c>
      <c r="J3647" s="11" t="s">
        <v>27</v>
      </c>
      <c r="K3647" s="11" t="s">
        <v>28</v>
      </c>
      <c r="L3647" s="11" t="s">
        <v>43</v>
      </c>
      <c r="M3647" s="9" t="s">
        <v>169</v>
      </c>
      <c r="N3647" s="9" t="s">
        <v>5633</v>
      </c>
      <c r="O3647" s="11" t="s">
        <v>32</v>
      </c>
      <c r="P3647" s="11" t="s">
        <v>22</v>
      </c>
      <c r="Q3647" s="11" t="s">
        <v>17550</v>
      </c>
      <c r="R3647" s="11" t="s">
        <v>168</v>
      </c>
      <c r="S3647" s="9" t="s">
        <v>17551</v>
      </c>
      <c r="T3647" s="9" t="s">
        <v>5655</v>
      </c>
    </row>
    <row r="3648" customHeight="1" spans="1:20">
      <c r="A3648" s="10">
        <v>45207</v>
      </c>
      <c r="B3648" s="9" t="s">
        <v>17552</v>
      </c>
      <c r="C3648" s="9" t="s">
        <v>5685</v>
      </c>
      <c r="D3648" s="11" t="s">
        <v>22</v>
      </c>
      <c r="E3648" s="9" t="s">
        <v>17553</v>
      </c>
      <c r="F3648" s="9" t="s">
        <v>17554</v>
      </c>
      <c r="G3648" s="11" t="s">
        <v>82</v>
      </c>
      <c r="H3648" s="11" t="s">
        <v>22</v>
      </c>
      <c r="I3648" s="11" t="s">
        <v>168</v>
      </c>
      <c r="J3648" s="11" t="s">
        <v>27</v>
      </c>
      <c r="K3648" s="11" t="s">
        <v>28</v>
      </c>
      <c r="L3648" s="11" t="s">
        <v>43</v>
      </c>
      <c r="M3648" s="9" t="s">
        <v>169</v>
      </c>
      <c r="N3648" s="9" t="s">
        <v>5633</v>
      </c>
      <c r="O3648" s="11" t="s">
        <v>32</v>
      </c>
      <c r="P3648" s="11" t="s">
        <v>22</v>
      </c>
      <c r="Q3648" s="11" t="s">
        <v>17555</v>
      </c>
      <c r="R3648" s="11" t="s">
        <v>168</v>
      </c>
      <c r="S3648" s="9" t="s">
        <v>17556</v>
      </c>
      <c r="T3648" s="9" t="s">
        <v>5690</v>
      </c>
    </row>
    <row r="3649" customHeight="1" spans="1:20">
      <c r="A3649" s="10">
        <v>45207</v>
      </c>
      <c r="B3649" s="9" t="s">
        <v>17557</v>
      </c>
      <c r="C3649" s="9" t="s">
        <v>5848</v>
      </c>
      <c r="D3649" s="11" t="s">
        <v>22</v>
      </c>
      <c r="E3649" s="9" t="s">
        <v>17558</v>
      </c>
      <c r="F3649" s="9" t="s">
        <v>17559</v>
      </c>
      <c r="G3649" s="11" t="s">
        <v>82</v>
      </c>
      <c r="H3649" s="11" t="s">
        <v>110</v>
      </c>
      <c r="I3649" s="11" t="s">
        <v>168</v>
      </c>
      <c r="J3649" s="11" t="s">
        <v>27</v>
      </c>
      <c r="K3649" s="11" t="s">
        <v>28</v>
      </c>
      <c r="L3649" s="11" t="s">
        <v>43</v>
      </c>
      <c r="M3649" s="9" t="s">
        <v>169</v>
      </c>
      <c r="N3649" s="9" t="s">
        <v>5633</v>
      </c>
      <c r="O3649" s="11" t="s">
        <v>32</v>
      </c>
      <c r="P3649" s="11" t="s">
        <v>22</v>
      </c>
      <c r="Q3649" s="11" t="s">
        <v>17560</v>
      </c>
      <c r="R3649" s="11" t="s">
        <v>168</v>
      </c>
      <c r="S3649" s="9" t="s">
        <v>17561</v>
      </c>
      <c r="T3649" s="9" t="s">
        <v>5668</v>
      </c>
    </row>
    <row r="3650" customHeight="1" spans="1:20">
      <c r="A3650" s="10">
        <v>45207</v>
      </c>
      <c r="B3650" s="9" t="s">
        <v>17562</v>
      </c>
      <c r="C3650" s="9" t="s">
        <v>5644</v>
      </c>
      <c r="D3650" s="11" t="s">
        <v>22</v>
      </c>
      <c r="E3650" s="9" t="s">
        <v>17563</v>
      </c>
      <c r="F3650" s="9" t="s">
        <v>17564</v>
      </c>
      <c r="G3650" s="11" t="s">
        <v>82</v>
      </c>
      <c r="H3650" s="11" t="s">
        <v>148</v>
      </c>
      <c r="I3650" s="11" t="s">
        <v>168</v>
      </c>
      <c r="J3650" s="11" t="s">
        <v>27</v>
      </c>
      <c r="K3650" s="11" t="s">
        <v>28</v>
      </c>
      <c r="L3650" s="11" t="s">
        <v>43</v>
      </c>
      <c r="M3650" s="9" t="s">
        <v>169</v>
      </c>
      <c r="N3650" s="9" t="s">
        <v>5633</v>
      </c>
      <c r="O3650" s="11" t="s">
        <v>32</v>
      </c>
      <c r="P3650" s="11" t="s">
        <v>22</v>
      </c>
      <c r="Q3650" s="11" t="s">
        <v>17565</v>
      </c>
      <c r="R3650" s="11" t="s">
        <v>168</v>
      </c>
      <c r="S3650" s="9" t="s">
        <v>17566</v>
      </c>
      <c r="T3650" s="9" t="s">
        <v>5668</v>
      </c>
    </row>
    <row r="3651" customHeight="1" spans="1:20">
      <c r="A3651" s="10">
        <v>45207</v>
      </c>
      <c r="B3651" s="9" t="s">
        <v>17567</v>
      </c>
      <c r="C3651" s="9" t="s">
        <v>5685</v>
      </c>
      <c r="D3651" s="11" t="s">
        <v>22</v>
      </c>
      <c r="E3651" s="9" t="s">
        <v>17568</v>
      </c>
      <c r="F3651" s="9" t="s">
        <v>17569</v>
      </c>
      <c r="G3651" s="11" t="s">
        <v>82</v>
      </c>
      <c r="H3651" s="11" t="s">
        <v>22</v>
      </c>
      <c r="I3651" s="11" t="s">
        <v>168</v>
      </c>
      <c r="J3651" s="11" t="s">
        <v>27</v>
      </c>
      <c r="K3651" s="11" t="s">
        <v>28</v>
      </c>
      <c r="L3651" s="11" t="s">
        <v>43</v>
      </c>
      <c r="M3651" s="9" t="s">
        <v>169</v>
      </c>
      <c r="N3651" s="9" t="s">
        <v>5633</v>
      </c>
      <c r="O3651" s="11" t="s">
        <v>32</v>
      </c>
      <c r="P3651" s="11" t="s">
        <v>22</v>
      </c>
      <c r="Q3651" s="11" t="s">
        <v>17570</v>
      </c>
      <c r="R3651" s="11" t="s">
        <v>168</v>
      </c>
      <c r="S3651" s="9" t="s">
        <v>17571</v>
      </c>
      <c r="T3651" s="9" t="s">
        <v>5655</v>
      </c>
    </row>
    <row r="3652" customHeight="1" spans="1:20">
      <c r="A3652" s="10">
        <v>45207</v>
      </c>
      <c r="B3652" s="9" t="s">
        <v>17572</v>
      </c>
      <c r="C3652" s="9" t="s">
        <v>5629</v>
      </c>
      <c r="D3652" s="11" t="s">
        <v>22</v>
      </c>
      <c r="E3652" s="9" t="s">
        <v>17573</v>
      </c>
      <c r="F3652" s="9" t="s">
        <v>17574</v>
      </c>
      <c r="G3652" s="11" t="s">
        <v>82</v>
      </c>
      <c r="H3652" s="11" t="s">
        <v>22</v>
      </c>
      <c r="I3652" s="11" t="s">
        <v>5632</v>
      </c>
      <c r="J3652" s="11" t="s">
        <v>27</v>
      </c>
      <c r="K3652" s="11" t="s">
        <v>28</v>
      </c>
      <c r="L3652" s="11" t="s">
        <v>43</v>
      </c>
      <c r="M3652" s="9" t="s">
        <v>169</v>
      </c>
      <c r="N3652" s="9" t="s">
        <v>5633</v>
      </c>
      <c r="O3652" s="11" t="s">
        <v>32</v>
      </c>
      <c r="P3652" s="11" t="s">
        <v>22</v>
      </c>
      <c r="Q3652" s="11" t="s">
        <v>17575</v>
      </c>
      <c r="R3652" s="11" t="s">
        <v>168</v>
      </c>
      <c r="S3652" s="9" t="s">
        <v>17576</v>
      </c>
      <c r="T3652" s="9" t="s">
        <v>5668</v>
      </c>
    </row>
    <row r="3653" customHeight="1" spans="1:20">
      <c r="A3653" s="10">
        <v>45207</v>
      </c>
      <c r="B3653" s="9" t="s">
        <v>17577</v>
      </c>
      <c r="C3653" s="9" t="s">
        <v>5644</v>
      </c>
      <c r="D3653" s="11" t="s">
        <v>22</v>
      </c>
      <c r="E3653" s="9" t="s">
        <v>17578</v>
      </c>
      <c r="F3653" s="9" t="s">
        <v>17579</v>
      </c>
      <c r="G3653" s="11" t="s">
        <v>82</v>
      </c>
      <c r="H3653" s="11" t="s">
        <v>148</v>
      </c>
      <c r="I3653" s="11" t="s">
        <v>4047</v>
      </c>
      <c r="J3653" s="11" t="s">
        <v>27</v>
      </c>
      <c r="K3653" s="11" t="s">
        <v>28</v>
      </c>
      <c r="L3653" s="11" t="s">
        <v>43</v>
      </c>
      <c r="M3653" s="9" t="s">
        <v>169</v>
      </c>
      <c r="N3653" s="9" t="s">
        <v>5633</v>
      </c>
      <c r="O3653" s="11" t="s">
        <v>32</v>
      </c>
      <c r="P3653" s="11" t="s">
        <v>22</v>
      </c>
      <c r="Q3653" s="11" t="s">
        <v>17580</v>
      </c>
      <c r="R3653" s="11" t="s">
        <v>168</v>
      </c>
      <c r="S3653" s="9" t="s">
        <v>17581</v>
      </c>
      <c r="T3653" s="9" t="s">
        <v>5668</v>
      </c>
    </row>
    <row r="3654" customHeight="1" spans="1:20">
      <c r="A3654" s="10">
        <v>45207</v>
      </c>
      <c r="B3654" s="9" t="s">
        <v>17582</v>
      </c>
      <c r="C3654" s="9" t="s">
        <v>5629</v>
      </c>
      <c r="D3654" s="11" t="s">
        <v>22</v>
      </c>
      <c r="E3654" s="9" t="s">
        <v>17583</v>
      </c>
      <c r="F3654" s="9" t="s">
        <v>9106</v>
      </c>
      <c r="G3654" s="11" t="s">
        <v>82</v>
      </c>
      <c r="H3654" s="11" t="s">
        <v>22</v>
      </c>
      <c r="I3654" s="11" t="s">
        <v>5632</v>
      </c>
      <c r="J3654" s="11" t="s">
        <v>27</v>
      </c>
      <c r="K3654" s="11" t="s">
        <v>28</v>
      </c>
      <c r="L3654" s="11" t="s">
        <v>43</v>
      </c>
      <c r="M3654" s="9" t="s">
        <v>169</v>
      </c>
      <c r="N3654" s="9" t="s">
        <v>5633</v>
      </c>
      <c r="O3654" s="11" t="s">
        <v>32</v>
      </c>
      <c r="P3654" s="11" t="s">
        <v>22</v>
      </c>
      <c r="Q3654" s="11" t="s">
        <v>17584</v>
      </c>
      <c r="R3654" s="11" t="s">
        <v>46</v>
      </c>
      <c r="S3654" s="9" t="s">
        <v>17585</v>
      </c>
      <c r="T3654" s="9" t="s">
        <v>5661</v>
      </c>
    </row>
    <row r="3655" customHeight="1" spans="1:20">
      <c r="A3655" s="10">
        <v>45207</v>
      </c>
      <c r="B3655" s="9" t="s">
        <v>17586</v>
      </c>
      <c r="C3655" s="9" t="s">
        <v>5644</v>
      </c>
      <c r="D3655" s="11" t="s">
        <v>22</v>
      </c>
      <c r="E3655" s="9" t="s">
        <v>17587</v>
      </c>
      <c r="F3655" s="9" t="s">
        <v>17588</v>
      </c>
      <c r="G3655" s="11" t="s">
        <v>82</v>
      </c>
      <c r="H3655" s="11" t="s">
        <v>110</v>
      </c>
      <c r="I3655" s="11" t="s">
        <v>168</v>
      </c>
      <c r="J3655" s="11" t="s">
        <v>27</v>
      </c>
      <c r="K3655" s="11" t="s">
        <v>28</v>
      </c>
      <c r="L3655" s="11" t="s">
        <v>43</v>
      </c>
      <c r="M3655" s="9" t="s">
        <v>169</v>
      </c>
      <c r="N3655" s="9" t="s">
        <v>5633</v>
      </c>
      <c r="O3655" s="11" t="s">
        <v>32</v>
      </c>
      <c r="P3655" s="11" t="s">
        <v>22</v>
      </c>
      <c r="Q3655" s="11" t="s">
        <v>17589</v>
      </c>
      <c r="R3655" s="11" t="s">
        <v>168</v>
      </c>
      <c r="S3655" s="9" t="s">
        <v>17590</v>
      </c>
      <c r="T3655" s="9" t="s">
        <v>5723</v>
      </c>
    </row>
    <row r="3656" customHeight="1" spans="1:20">
      <c r="A3656" s="10">
        <v>45207</v>
      </c>
      <c r="B3656" s="9" t="s">
        <v>17591</v>
      </c>
      <c r="C3656" s="9" t="s">
        <v>5629</v>
      </c>
      <c r="D3656" s="11" t="s">
        <v>22</v>
      </c>
      <c r="E3656" s="9" t="s">
        <v>17592</v>
      </c>
      <c r="F3656" s="9" t="s">
        <v>17593</v>
      </c>
      <c r="G3656" s="11" t="s">
        <v>82</v>
      </c>
      <c r="H3656" s="11" t="s">
        <v>22</v>
      </c>
      <c r="I3656" s="11" t="s">
        <v>5632</v>
      </c>
      <c r="J3656" s="11" t="s">
        <v>27</v>
      </c>
      <c r="K3656" s="11" t="s">
        <v>28</v>
      </c>
      <c r="L3656" s="11" t="s">
        <v>43</v>
      </c>
      <c r="M3656" s="9" t="s">
        <v>169</v>
      </c>
      <c r="N3656" s="9" t="s">
        <v>5633</v>
      </c>
      <c r="O3656" s="11" t="s">
        <v>32</v>
      </c>
      <c r="P3656" s="11" t="s">
        <v>22</v>
      </c>
      <c r="Q3656" s="11" t="s">
        <v>17594</v>
      </c>
      <c r="R3656" s="11" t="s">
        <v>168</v>
      </c>
      <c r="S3656" s="9" t="s">
        <v>13079</v>
      </c>
      <c r="T3656" s="9" t="s">
        <v>5649</v>
      </c>
    </row>
    <row r="3657" customHeight="1" spans="1:20">
      <c r="A3657" s="10">
        <v>45207</v>
      </c>
      <c r="B3657" s="9" t="s">
        <v>17595</v>
      </c>
      <c r="C3657" s="9" t="s">
        <v>5644</v>
      </c>
      <c r="D3657" s="11" t="s">
        <v>22</v>
      </c>
      <c r="E3657" s="9" t="s">
        <v>17596</v>
      </c>
      <c r="F3657" s="9" t="s">
        <v>17597</v>
      </c>
      <c r="G3657" s="11" t="s">
        <v>82</v>
      </c>
      <c r="H3657" s="11" t="s">
        <v>1452</v>
      </c>
      <c r="I3657" s="11" t="s">
        <v>299</v>
      </c>
      <c r="J3657" s="11" t="s">
        <v>27</v>
      </c>
      <c r="K3657" s="11" t="s">
        <v>28</v>
      </c>
      <c r="L3657" s="11" t="s">
        <v>43</v>
      </c>
      <c r="M3657" s="9" t="s">
        <v>169</v>
      </c>
      <c r="N3657" s="9" t="s">
        <v>5633</v>
      </c>
      <c r="O3657" s="11" t="s">
        <v>32</v>
      </c>
      <c r="P3657" s="11" t="s">
        <v>22</v>
      </c>
      <c r="Q3657" s="11" t="s">
        <v>17598</v>
      </c>
      <c r="R3657" s="11" t="s">
        <v>168</v>
      </c>
      <c r="S3657" s="9" t="s">
        <v>17599</v>
      </c>
      <c r="T3657" s="9" t="s">
        <v>5655</v>
      </c>
    </row>
    <row r="3658" customHeight="1" spans="1:20">
      <c r="A3658" s="10">
        <v>45207</v>
      </c>
      <c r="B3658" s="9" t="s">
        <v>17600</v>
      </c>
      <c r="C3658" s="9" t="s">
        <v>5644</v>
      </c>
      <c r="D3658" s="11" t="s">
        <v>22</v>
      </c>
      <c r="E3658" s="9" t="s">
        <v>17601</v>
      </c>
      <c r="F3658" s="9" t="s">
        <v>17602</v>
      </c>
      <c r="G3658" s="11" t="s">
        <v>82</v>
      </c>
      <c r="H3658" s="11" t="s">
        <v>22</v>
      </c>
      <c r="I3658" s="11" t="s">
        <v>46</v>
      </c>
      <c r="J3658" s="11" t="s">
        <v>27</v>
      </c>
      <c r="K3658" s="11" t="s">
        <v>28</v>
      </c>
      <c r="L3658" s="11" t="s">
        <v>43</v>
      </c>
      <c r="M3658" s="9" t="s">
        <v>169</v>
      </c>
      <c r="N3658" s="9" t="s">
        <v>5633</v>
      </c>
      <c r="O3658" s="11" t="s">
        <v>32</v>
      </c>
      <c r="P3658" s="11" t="s">
        <v>22</v>
      </c>
      <c r="Q3658" s="11" t="s">
        <v>17603</v>
      </c>
      <c r="R3658" s="11" t="s">
        <v>168</v>
      </c>
      <c r="S3658" s="9" t="s">
        <v>17604</v>
      </c>
      <c r="T3658" s="9" t="s">
        <v>5655</v>
      </c>
    </row>
    <row r="3659" customHeight="1" spans="1:20">
      <c r="A3659" s="10">
        <v>45207</v>
      </c>
      <c r="B3659" s="9" t="s">
        <v>17605</v>
      </c>
      <c r="C3659" s="9" t="s">
        <v>5644</v>
      </c>
      <c r="D3659" s="11" t="s">
        <v>22</v>
      </c>
      <c r="E3659" s="9" t="s">
        <v>17606</v>
      </c>
      <c r="F3659" s="9" t="s">
        <v>17607</v>
      </c>
      <c r="G3659" s="11" t="s">
        <v>82</v>
      </c>
      <c r="H3659" s="11" t="s">
        <v>22</v>
      </c>
      <c r="I3659" s="11" t="s">
        <v>880</v>
      </c>
      <c r="J3659" s="11" t="s">
        <v>27</v>
      </c>
      <c r="K3659" s="11" t="s">
        <v>28</v>
      </c>
      <c r="L3659" s="11" t="s">
        <v>43</v>
      </c>
      <c r="M3659" s="9" t="s">
        <v>169</v>
      </c>
      <c r="N3659" s="9" t="s">
        <v>5633</v>
      </c>
      <c r="O3659" s="11" t="s">
        <v>32</v>
      </c>
      <c r="P3659" s="11" t="s">
        <v>22</v>
      </c>
      <c r="Q3659" s="11" t="s">
        <v>17608</v>
      </c>
      <c r="R3659" s="11" t="s">
        <v>168</v>
      </c>
      <c r="S3659" s="9" t="s">
        <v>17609</v>
      </c>
      <c r="T3659" s="9" t="s">
        <v>5668</v>
      </c>
    </row>
    <row r="3660" customHeight="1" spans="1:20">
      <c r="A3660" s="10">
        <v>45207</v>
      </c>
      <c r="B3660" s="9" t="s">
        <v>17610</v>
      </c>
      <c r="C3660" s="9" t="s">
        <v>5644</v>
      </c>
      <c r="D3660" s="11" t="s">
        <v>22</v>
      </c>
      <c r="E3660" s="9" t="s">
        <v>17611</v>
      </c>
      <c r="F3660" s="9" t="s">
        <v>17612</v>
      </c>
      <c r="G3660" s="11" t="s">
        <v>82</v>
      </c>
      <c r="H3660" s="11" t="s">
        <v>137</v>
      </c>
      <c r="I3660" s="11" t="s">
        <v>4047</v>
      </c>
      <c r="J3660" s="11" t="s">
        <v>27</v>
      </c>
      <c r="K3660" s="11" t="s">
        <v>28</v>
      </c>
      <c r="L3660" s="11" t="s">
        <v>43</v>
      </c>
      <c r="M3660" s="9" t="s">
        <v>169</v>
      </c>
      <c r="N3660" s="9" t="s">
        <v>5633</v>
      </c>
      <c r="O3660" s="11" t="s">
        <v>32</v>
      </c>
      <c r="P3660" s="11" t="s">
        <v>22</v>
      </c>
      <c r="Q3660" s="11" t="s">
        <v>17613</v>
      </c>
      <c r="R3660" s="11" t="s">
        <v>168</v>
      </c>
      <c r="S3660" s="9" t="s">
        <v>17614</v>
      </c>
      <c r="T3660" s="9" t="s">
        <v>5723</v>
      </c>
    </row>
    <row r="3661" customHeight="1" spans="1:20">
      <c r="A3661" s="10">
        <v>45207</v>
      </c>
      <c r="B3661" s="9" t="s">
        <v>17615</v>
      </c>
      <c r="C3661" s="9" t="s">
        <v>5644</v>
      </c>
      <c r="D3661" s="11" t="s">
        <v>22</v>
      </c>
      <c r="E3661" s="9" t="s">
        <v>17616</v>
      </c>
      <c r="F3661" s="9" t="s">
        <v>17617</v>
      </c>
      <c r="G3661" s="11" t="s">
        <v>82</v>
      </c>
      <c r="H3661" s="11" t="s">
        <v>22</v>
      </c>
      <c r="I3661" s="11" t="s">
        <v>1255</v>
      </c>
      <c r="J3661" s="11" t="s">
        <v>27</v>
      </c>
      <c r="K3661" s="11" t="s">
        <v>28</v>
      </c>
      <c r="L3661" s="11" t="s">
        <v>43</v>
      </c>
      <c r="M3661" s="9" t="s">
        <v>169</v>
      </c>
      <c r="N3661" s="9" t="s">
        <v>5633</v>
      </c>
      <c r="O3661" s="11" t="s">
        <v>32</v>
      </c>
      <c r="P3661" s="11" t="s">
        <v>22</v>
      </c>
      <c r="Q3661" s="11" t="s">
        <v>17618</v>
      </c>
      <c r="R3661" s="11" t="s">
        <v>168</v>
      </c>
      <c r="S3661" s="9" t="s">
        <v>17619</v>
      </c>
      <c r="T3661" s="9" t="s">
        <v>5668</v>
      </c>
    </row>
    <row r="3662" customHeight="1" spans="1:20">
      <c r="A3662" s="10">
        <v>45207</v>
      </c>
      <c r="B3662" s="9" t="s">
        <v>17620</v>
      </c>
      <c r="C3662" s="9" t="s">
        <v>5644</v>
      </c>
      <c r="D3662" s="11" t="s">
        <v>22</v>
      </c>
      <c r="E3662" s="9" t="s">
        <v>17621</v>
      </c>
      <c r="F3662" s="9" t="s">
        <v>17622</v>
      </c>
      <c r="G3662" s="11" t="s">
        <v>82</v>
      </c>
      <c r="H3662" s="11" t="s">
        <v>22</v>
      </c>
      <c r="I3662" s="11" t="s">
        <v>864</v>
      </c>
      <c r="J3662" s="11" t="s">
        <v>27</v>
      </c>
      <c r="K3662" s="11" t="s">
        <v>28</v>
      </c>
      <c r="L3662" s="11" t="s">
        <v>43</v>
      </c>
      <c r="M3662" s="9" t="s">
        <v>169</v>
      </c>
      <c r="N3662" s="9" t="s">
        <v>5633</v>
      </c>
      <c r="O3662" s="11" t="s">
        <v>32</v>
      </c>
      <c r="P3662" s="11" t="s">
        <v>22</v>
      </c>
      <c r="Q3662" s="11" t="s">
        <v>17623</v>
      </c>
      <c r="R3662" s="11" t="s">
        <v>168</v>
      </c>
      <c r="S3662" s="9" t="s">
        <v>17624</v>
      </c>
      <c r="T3662" s="9" t="s">
        <v>5668</v>
      </c>
    </row>
    <row r="3663" customHeight="1" spans="1:20">
      <c r="A3663" s="10">
        <v>45207</v>
      </c>
      <c r="B3663" s="9" t="s">
        <v>17625</v>
      </c>
      <c r="C3663" s="9" t="s">
        <v>6050</v>
      </c>
      <c r="D3663" s="11" t="s">
        <v>22</v>
      </c>
      <c r="E3663" s="9" t="s">
        <v>13166</v>
      </c>
      <c r="F3663" s="9" t="s">
        <v>22</v>
      </c>
      <c r="G3663" s="11" t="s">
        <v>22</v>
      </c>
      <c r="H3663" s="11" t="s">
        <v>22</v>
      </c>
      <c r="I3663" s="11" t="s">
        <v>1713</v>
      </c>
      <c r="J3663" s="11" t="s">
        <v>27</v>
      </c>
      <c r="K3663" s="11" t="s">
        <v>28</v>
      </c>
      <c r="L3663" s="11" t="s">
        <v>43</v>
      </c>
      <c r="M3663" s="9" t="s">
        <v>30</v>
      </c>
      <c r="N3663" s="9" t="s">
        <v>5633</v>
      </c>
      <c r="O3663" s="11" t="s">
        <v>32</v>
      </c>
      <c r="P3663" s="11" t="s">
        <v>22</v>
      </c>
      <c r="Q3663" s="11" t="s">
        <v>17626</v>
      </c>
      <c r="R3663" s="11" t="s">
        <v>168</v>
      </c>
      <c r="S3663" s="9" t="s">
        <v>17627</v>
      </c>
      <c r="T3663" s="9" t="s">
        <v>13169</v>
      </c>
    </row>
    <row r="3664" customHeight="1" spans="1:20">
      <c r="A3664" s="10">
        <v>45207</v>
      </c>
      <c r="B3664" s="9" t="s">
        <v>17628</v>
      </c>
      <c r="C3664" s="9" t="s">
        <v>5629</v>
      </c>
      <c r="D3664" s="11" t="s">
        <v>22</v>
      </c>
      <c r="E3664" s="9" t="s">
        <v>17629</v>
      </c>
      <c r="F3664" s="9" t="s">
        <v>17630</v>
      </c>
      <c r="G3664" s="11" t="s">
        <v>82</v>
      </c>
      <c r="H3664" s="11" t="s">
        <v>22</v>
      </c>
      <c r="I3664" s="11" t="s">
        <v>5632</v>
      </c>
      <c r="J3664" s="11" t="s">
        <v>27</v>
      </c>
      <c r="K3664" s="11" t="s">
        <v>28</v>
      </c>
      <c r="L3664" s="11" t="s">
        <v>43</v>
      </c>
      <c r="M3664" s="9" t="s">
        <v>169</v>
      </c>
      <c r="N3664" s="9" t="s">
        <v>5633</v>
      </c>
      <c r="O3664" s="11" t="s">
        <v>32</v>
      </c>
      <c r="P3664" s="11" t="s">
        <v>22</v>
      </c>
      <c r="Q3664" s="11" t="s">
        <v>17631</v>
      </c>
      <c r="R3664" s="11" t="s">
        <v>168</v>
      </c>
      <c r="S3664" s="9" t="s">
        <v>17632</v>
      </c>
      <c r="T3664" s="9" t="s">
        <v>5655</v>
      </c>
    </row>
    <row r="3665" customHeight="1" spans="1:20">
      <c r="A3665" s="10">
        <v>45207</v>
      </c>
      <c r="B3665" s="9" t="s">
        <v>17633</v>
      </c>
      <c r="C3665" s="9" t="s">
        <v>5644</v>
      </c>
      <c r="D3665" s="11" t="s">
        <v>22</v>
      </c>
      <c r="E3665" s="9" t="s">
        <v>17634</v>
      </c>
      <c r="F3665" s="9" t="s">
        <v>17635</v>
      </c>
      <c r="G3665" s="11" t="s">
        <v>82</v>
      </c>
      <c r="H3665" s="11" t="s">
        <v>110</v>
      </c>
      <c r="I3665" s="11" t="s">
        <v>168</v>
      </c>
      <c r="J3665" s="11" t="s">
        <v>27</v>
      </c>
      <c r="K3665" s="11" t="s">
        <v>28</v>
      </c>
      <c r="L3665" s="11" t="s">
        <v>43</v>
      </c>
      <c r="M3665" s="9" t="s">
        <v>169</v>
      </c>
      <c r="N3665" s="9" t="s">
        <v>5633</v>
      </c>
      <c r="O3665" s="11" t="s">
        <v>32</v>
      </c>
      <c r="P3665" s="11" t="s">
        <v>22</v>
      </c>
      <c r="Q3665" s="11" t="s">
        <v>17636</v>
      </c>
      <c r="R3665" s="11" t="s">
        <v>168</v>
      </c>
      <c r="S3665" s="9" t="s">
        <v>17637</v>
      </c>
      <c r="T3665" s="9" t="s">
        <v>5655</v>
      </c>
    </row>
    <row r="3666" customHeight="1" spans="1:20">
      <c r="A3666" s="10">
        <v>45207</v>
      </c>
      <c r="B3666" s="9" t="s">
        <v>17638</v>
      </c>
      <c r="C3666" s="9" t="s">
        <v>5629</v>
      </c>
      <c r="D3666" s="11" t="s">
        <v>22</v>
      </c>
      <c r="E3666" s="9" t="s">
        <v>17639</v>
      </c>
      <c r="F3666" s="9" t="s">
        <v>17640</v>
      </c>
      <c r="G3666" s="11" t="s">
        <v>82</v>
      </c>
      <c r="H3666" s="11" t="s">
        <v>137</v>
      </c>
      <c r="I3666" s="11" t="s">
        <v>5632</v>
      </c>
      <c r="J3666" s="11" t="s">
        <v>27</v>
      </c>
      <c r="K3666" s="11" t="s">
        <v>28</v>
      </c>
      <c r="L3666" s="11" t="s">
        <v>43</v>
      </c>
      <c r="M3666" s="9" t="s">
        <v>169</v>
      </c>
      <c r="N3666" s="9" t="s">
        <v>5633</v>
      </c>
      <c r="O3666" s="11" t="s">
        <v>32</v>
      </c>
      <c r="P3666" s="11" t="s">
        <v>22</v>
      </c>
      <c r="Q3666" s="11" t="s">
        <v>17641</v>
      </c>
      <c r="R3666" s="11" t="s">
        <v>168</v>
      </c>
      <c r="S3666" s="9" t="s">
        <v>17642</v>
      </c>
      <c r="T3666" s="9" t="s">
        <v>5668</v>
      </c>
    </row>
    <row r="3667" customHeight="1" spans="1:20">
      <c r="A3667" s="10">
        <v>45207</v>
      </c>
      <c r="B3667" s="9" t="s">
        <v>17643</v>
      </c>
      <c r="C3667" s="9" t="s">
        <v>5629</v>
      </c>
      <c r="D3667" s="11" t="s">
        <v>22</v>
      </c>
      <c r="E3667" s="9" t="s">
        <v>15412</v>
      </c>
      <c r="F3667" s="9" t="s">
        <v>15413</v>
      </c>
      <c r="G3667" s="11" t="s">
        <v>82</v>
      </c>
      <c r="H3667" s="11" t="s">
        <v>22</v>
      </c>
      <c r="I3667" s="11" t="s">
        <v>5632</v>
      </c>
      <c r="J3667" s="11" t="s">
        <v>27</v>
      </c>
      <c r="K3667" s="11" t="s">
        <v>28</v>
      </c>
      <c r="L3667" s="11" t="s">
        <v>43</v>
      </c>
      <c r="M3667" s="9" t="s">
        <v>169</v>
      </c>
      <c r="N3667" s="9" t="s">
        <v>5633</v>
      </c>
      <c r="O3667" s="11" t="s">
        <v>32</v>
      </c>
      <c r="P3667" s="11" t="s">
        <v>22</v>
      </c>
      <c r="Q3667" s="11" t="s">
        <v>17644</v>
      </c>
      <c r="R3667" s="11" t="s">
        <v>168</v>
      </c>
      <c r="S3667" s="9" t="s">
        <v>15415</v>
      </c>
      <c r="T3667" s="9" t="s">
        <v>6207</v>
      </c>
    </row>
    <row r="3668" customHeight="1" spans="1:20">
      <c r="A3668" s="10">
        <v>45207</v>
      </c>
      <c r="B3668" s="9" t="s">
        <v>17645</v>
      </c>
      <c r="C3668" s="9" t="s">
        <v>5629</v>
      </c>
      <c r="D3668" s="11" t="s">
        <v>22</v>
      </c>
      <c r="E3668" s="9" t="s">
        <v>17646</v>
      </c>
      <c r="F3668" s="9" t="s">
        <v>17647</v>
      </c>
      <c r="G3668" s="11" t="s">
        <v>82</v>
      </c>
      <c r="H3668" s="11" t="s">
        <v>148</v>
      </c>
      <c r="I3668" s="11" t="s">
        <v>5632</v>
      </c>
      <c r="J3668" s="11" t="s">
        <v>27</v>
      </c>
      <c r="K3668" s="11" t="s">
        <v>28</v>
      </c>
      <c r="L3668" s="11" t="s">
        <v>43</v>
      </c>
      <c r="M3668" s="9" t="s">
        <v>169</v>
      </c>
      <c r="N3668" s="9" t="s">
        <v>5633</v>
      </c>
      <c r="O3668" s="11" t="s">
        <v>32</v>
      </c>
      <c r="P3668" s="11" t="s">
        <v>22</v>
      </c>
      <c r="Q3668" s="11" t="s">
        <v>17648</v>
      </c>
      <c r="R3668" s="11" t="s">
        <v>168</v>
      </c>
      <c r="S3668" s="9" t="s">
        <v>17649</v>
      </c>
      <c r="T3668" s="9" t="s">
        <v>5723</v>
      </c>
    </row>
    <row r="3669" customHeight="1" spans="1:20">
      <c r="A3669" s="10">
        <v>45207</v>
      </c>
      <c r="B3669" s="9" t="s">
        <v>17650</v>
      </c>
      <c r="C3669" s="9" t="s">
        <v>6050</v>
      </c>
      <c r="D3669" s="11" t="s">
        <v>22</v>
      </c>
      <c r="E3669" s="9" t="s">
        <v>17651</v>
      </c>
      <c r="F3669" s="9" t="s">
        <v>17652</v>
      </c>
      <c r="G3669" s="11" t="s">
        <v>194</v>
      </c>
      <c r="H3669" s="11" t="s">
        <v>22</v>
      </c>
      <c r="I3669" s="11" t="s">
        <v>207</v>
      </c>
      <c r="J3669" s="11" t="s">
        <v>27</v>
      </c>
      <c r="K3669" s="11" t="s">
        <v>28</v>
      </c>
      <c r="L3669" s="11" t="s">
        <v>43</v>
      </c>
      <c r="M3669" s="9" t="s">
        <v>44</v>
      </c>
      <c r="N3669" s="9" t="s">
        <v>5633</v>
      </c>
      <c r="O3669" s="11" t="s">
        <v>32</v>
      </c>
      <c r="P3669" s="11" t="s">
        <v>22</v>
      </c>
      <c r="Q3669" s="11" t="s">
        <v>17653</v>
      </c>
      <c r="R3669" s="11" t="s">
        <v>168</v>
      </c>
      <c r="S3669" s="9" t="s">
        <v>17654</v>
      </c>
      <c r="T3669" s="9" t="s">
        <v>17655</v>
      </c>
    </row>
    <row r="3670" customHeight="1" spans="1:20">
      <c r="A3670" s="10">
        <v>45207</v>
      </c>
      <c r="B3670" s="9" t="s">
        <v>17656</v>
      </c>
      <c r="C3670" s="9" t="s">
        <v>5644</v>
      </c>
      <c r="D3670" s="11" t="s">
        <v>22</v>
      </c>
      <c r="E3670" s="9" t="s">
        <v>17657</v>
      </c>
      <c r="F3670" s="9" t="s">
        <v>17658</v>
      </c>
      <c r="G3670" s="11" t="s">
        <v>82</v>
      </c>
      <c r="H3670" s="11" t="s">
        <v>110</v>
      </c>
      <c r="I3670" s="11" t="s">
        <v>111</v>
      </c>
      <c r="J3670" s="11" t="s">
        <v>27</v>
      </c>
      <c r="K3670" s="11" t="s">
        <v>28</v>
      </c>
      <c r="L3670" s="11" t="s">
        <v>43</v>
      </c>
      <c r="M3670" s="9" t="s">
        <v>169</v>
      </c>
      <c r="N3670" s="9" t="s">
        <v>5633</v>
      </c>
      <c r="O3670" s="11" t="s">
        <v>32</v>
      </c>
      <c r="P3670" s="11" t="s">
        <v>22</v>
      </c>
      <c r="Q3670" s="11" t="s">
        <v>17659</v>
      </c>
      <c r="R3670" s="11" t="s">
        <v>168</v>
      </c>
      <c r="S3670" s="9" t="s">
        <v>17660</v>
      </c>
      <c r="T3670" s="9" t="s">
        <v>5751</v>
      </c>
    </row>
    <row r="3671" customHeight="1" spans="1:20">
      <c r="A3671" s="10">
        <v>45207</v>
      </c>
      <c r="B3671" s="9" t="s">
        <v>17661</v>
      </c>
      <c r="C3671" s="9" t="s">
        <v>5735</v>
      </c>
      <c r="D3671" s="11" t="s">
        <v>22</v>
      </c>
      <c r="E3671" s="9" t="s">
        <v>17662</v>
      </c>
      <c r="F3671" s="9" t="s">
        <v>17663</v>
      </c>
      <c r="G3671" s="11" t="s">
        <v>69</v>
      </c>
      <c r="H3671" s="11" t="s">
        <v>22</v>
      </c>
      <c r="I3671" s="11" t="s">
        <v>253</v>
      </c>
      <c r="J3671" s="11" t="s">
        <v>27</v>
      </c>
      <c r="K3671" s="11" t="s">
        <v>28</v>
      </c>
      <c r="L3671" s="11" t="s">
        <v>43</v>
      </c>
      <c r="M3671" s="9" t="s">
        <v>169</v>
      </c>
      <c r="N3671" s="9" t="s">
        <v>5633</v>
      </c>
      <c r="O3671" s="11" t="s">
        <v>32</v>
      </c>
      <c r="P3671" s="11" t="s">
        <v>22</v>
      </c>
      <c r="Q3671" s="11" t="s">
        <v>17664</v>
      </c>
      <c r="R3671" s="11" t="s">
        <v>168</v>
      </c>
      <c r="S3671" s="9" t="s">
        <v>17665</v>
      </c>
      <c r="T3671" s="9" t="s">
        <v>5655</v>
      </c>
    </row>
    <row r="3672" customHeight="1" spans="1:20">
      <c r="A3672" s="10">
        <v>45207</v>
      </c>
      <c r="B3672" s="9" t="s">
        <v>17666</v>
      </c>
      <c r="C3672" s="9" t="s">
        <v>5644</v>
      </c>
      <c r="D3672" s="11" t="s">
        <v>22</v>
      </c>
      <c r="E3672" s="9" t="s">
        <v>17667</v>
      </c>
      <c r="F3672" s="9" t="s">
        <v>2955</v>
      </c>
      <c r="G3672" s="11" t="s">
        <v>82</v>
      </c>
      <c r="H3672" s="11" t="s">
        <v>22</v>
      </c>
      <c r="I3672" s="11" t="s">
        <v>168</v>
      </c>
      <c r="J3672" s="11" t="s">
        <v>27</v>
      </c>
      <c r="K3672" s="11" t="s">
        <v>28</v>
      </c>
      <c r="L3672" s="11" t="s">
        <v>43</v>
      </c>
      <c r="M3672" s="9" t="s">
        <v>169</v>
      </c>
      <c r="N3672" s="9" t="s">
        <v>5633</v>
      </c>
      <c r="O3672" s="11" t="s">
        <v>32</v>
      </c>
      <c r="P3672" s="11" t="s">
        <v>22</v>
      </c>
      <c r="Q3672" s="11" t="s">
        <v>17668</v>
      </c>
      <c r="R3672" s="11" t="s">
        <v>168</v>
      </c>
      <c r="S3672" s="9" t="s">
        <v>17669</v>
      </c>
      <c r="T3672" s="9" t="s">
        <v>5723</v>
      </c>
    </row>
    <row r="3673" customHeight="1" spans="1:20">
      <c r="A3673" s="10">
        <v>45207</v>
      </c>
      <c r="B3673" s="9" t="s">
        <v>17670</v>
      </c>
      <c r="C3673" s="9" t="s">
        <v>5629</v>
      </c>
      <c r="D3673" s="11" t="s">
        <v>22</v>
      </c>
      <c r="E3673" s="9" t="s">
        <v>17671</v>
      </c>
      <c r="F3673" s="9" t="s">
        <v>17672</v>
      </c>
      <c r="G3673" s="11" t="s">
        <v>82</v>
      </c>
      <c r="H3673" s="11" t="s">
        <v>148</v>
      </c>
      <c r="I3673" s="11" t="s">
        <v>5632</v>
      </c>
      <c r="J3673" s="11" t="s">
        <v>27</v>
      </c>
      <c r="K3673" s="11" t="s">
        <v>28</v>
      </c>
      <c r="L3673" s="11" t="s">
        <v>43</v>
      </c>
      <c r="M3673" s="9" t="s">
        <v>169</v>
      </c>
      <c r="N3673" s="9" t="s">
        <v>5633</v>
      </c>
      <c r="O3673" s="11" t="s">
        <v>32</v>
      </c>
      <c r="P3673" s="11" t="s">
        <v>22</v>
      </c>
      <c r="Q3673" s="11" t="s">
        <v>17673</v>
      </c>
      <c r="R3673" s="11" t="s">
        <v>168</v>
      </c>
      <c r="S3673" s="9" t="s">
        <v>17674</v>
      </c>
      <c r="T3673" s="9" t="s">
        <v>5723</v>
      </c>
    </row>
    <row r="3674" customHeight="1" spans="1:20">
      <c r="A3674" s="10">
        <v>45207</v>
      </c>
      <c r="B3674" s="9" t="s">
        <v>17675</v>
      </c>
      <c r="C3674" s="9" t="s">
        <v>5629</v>
      </c>
      <c r="D3674" s="11" t="s">
        <v>22</v>
      </c>
      <c r="E3674" s="9" t="s">
        <v>17676</v>
      </c>
      <c r="F3674" s="9" t="s">
        <v>9106</v>
      </c>
      <c r="G3674" s="11" t="s">
        <v>82</v>
      </c>
      <c r="H3674" s="11" t="s">
        <v>22</v>
      </c>
      <c r="I3674" s="11" t="s">
        <v>5632</v>
      </c>
      <c r="J3674" s="11" t="s">
        <v>27</v>
      </c>
      <c r="K3674" s="11" t="s">
        <v>28</v>
      </c>
      <c r="L3674" s="11" t="s">
        <v>43</v>
      </c>
      <c r="M3674" s="9" t="s">
        <v>169</v>
      </c>
      <c r="N3674" s="9" t="s">
        <v>5633</v>
      </c>
      <c r="O3674" s="11" t="s">
        <v>32</v>
      </c>
      <c r="P3674" s="11" t="s">
        <v>22</v>
      </c>
      <c r="Q3674" s="11" t="s">
        <v>17677</v>
      </c>
      <c r="R3674" s="11" t="s">
        <v>168</v>
      </c>
      <c r="S3674" s="9" t="s">
        <v>17678</v>
      </c>
      <c r="T3674" s="9" t="s">
        <v>5636</v>
      </c>
    </row>
    <row r="3675" customHeight="1" spans="1:20">
      <c r="A3675" s="10">
        <v>45207</v>
      </c>
      <c r="B3675" s="9" t="s">
        <v>17679</v>
      </c>
      <c r="C3675" s="9" t="s">
        <v>5629</v>
      </c>
      <c r="D3675" s="11" t="s">
        <v>22</v>
      </c>
      <c r="E3675" s="9" t="s">
        <v>17680</v>
      </c>
      <c r="F3675" s="9" t="s">
        <v>17681</v>
      </c>
      <c r="G3675" s="11" t="s">
        <v>82</v>
      </c>
      <c r="H3675" s="11" t="s">
        <v>22</v>
      </c>
      <c r="I3675" s="11" t="s">
        <v>5632</v>
      </c>
      <c r="J3675" s="11" t="s">
        <v>27</v>
      </c>
      <c r="K3675" s="11" t="s">
        <v>28</v>
      </c>
      <c r="L3675" s="11" t="s">
        <v>43</v>
      </c>
      <c r="M3675" s="9" t="s">
        <v>169</v>
      </c>
      <c r="N3675" s="9" t="s">
        <v>5633</v>
      </c>
      <c r="O3675" s="11" t="s">
        <v>32</v>
      </c>
      <c r="P3675" s="11" t="s">
        <v>22</v>
      </c>
      <c r="Q3675" s="11" t="s">
        <v>17682</v>
      </c>
      <c r="R3675" s="11" t="s">
        <v>168</v>
      </c>
      <c r="S3675" s="9" t="s">
        <v>17683</v>
      </c>
      <c r="T3675" s="9" t="s">
        <v>6075</v>
      </c>
    </row>
    <row r="3676" customHeight="1" spans="1:20">
      <c r="A3676" s="10">
        <v>45207</v>
      </c>
      <c r="B3676" s="9" t="s">
        <v>17684</v>
      </c>
      <c r="C3676" s="9" t="s">
        <v>5629</v>
      </c>
      <c r="D3676" s="11" t="s">
        <v>22</v>
      </c>
      <c r="E3676" s="9" t="s">
        <v>17685</v>
      </c>
      <c r="F3676" s="9" t="s">
        <v>17686</v>
      </c>
      <c r="G3676" s="11" t="s">
        <v>82</v>
      </c>
      <c r="H3676" s="11" t="s">
        <v>22</v>
      </c>
      <c r="I3676" s="11" t="s">
        <v>5632</v>
      </c>
      <c r="J3676" s="11" t="s">
        <v>27</v>
      </c>
      <c r="K3676" s="11" t="s">
        <v>28</v>
      </c>
      <c r="L3676" s="11" t="s">
        <v>43</v>
      </c>
      <c r="M3676" s="9" t="s">
        <v>169</v>
      </c>
      <c r="N3676" s="9" t="s">
        <v>5633</v>
      </c>
      <c r="O3676" s="11" t="s">
        <v>32</v>
      </c>
      <c r="P3676" s="11" t="s">
        <v>22</v>
      </c>
      <c r="Q3676" s="11" t="s">
        <v>17687</v>
      </c>
      <c r="R3676" s="11" t="s">
        <v>168</v>
      </c>
      <c r="S3676" s="9" t="s">
        <v>17688</v>
      </c>
      <c r="T3676" s="9" t="s">
        <v>5655</v>
      </c>
    </row>
    <row r="3677" customHeight="1" spans="1:20">
      <c r="A3677" s="10">
        <v>45207</v>
      </c>
      <c r="B3677" s="9" t="s">
        <v>17689</v>
      </c>
      <c r="C3677" s="9" t="s">
        <v>5822</v>
      </c>
      <c r="D3677" s="11" t="s">
        <v>22</v>
      </c>
      <c r="E3677" s="9" t="s">
        <v>17690</v>
      </c>
      <c r="F3677" s="9" t="s">
        <v>17691</v>
      </c>
      <c r="G3677" s="11" t="s">
        <v>82</v>
      </c>
      <c r="H3677" s="11" t="s">
        <v>110</v>
      </c>
      <c r="I3677" s="11" t="s">
        <v>5737</v>
      </c>
      <c r="J3677" s="11" t="s">
        <v>27</v>
      </c>
      <c r="K3677" s="11" t="s">
        <v>28</v>
      </c>
      <c r="L3677" s="11" t="s">
        <v>43</v>
      </c>
      <c r="M3677" s="9" t="s">
        <v>169</v>
      </c>
      <c r="N3677" s="9" t="s">
        <v>5633</v>
      </c>
      <c r="O3677" s="11" t="s">
        <v>32</v>
      </c>
      <c r="P3677" s="11" t="s">
        <v>22</v>
      </c>
      <c r="Q3677" s="11" t="s">
        <v>17692</v>
      </c>
      <c r="R3677" s="11" t="s">
        <v>46</v>
      </c>
      <c r="S3677" s="9" t="s">
        <v>17693</v>
      </c>
      <c r="T3677" s="9" t="s">
        <v>5661</v>
      </c>
    </row>
    <row r="3678" customHeight="1" spans="1:20">
      <c r="A3678" s="10">
        <v>45207</v>
      </c>
      <c r="B3678" s="9" t="s">
        <v>17694</v>
      </c>
      <c r="C3678" s="9" t="s">
        <v>5848</v>
      </c>
      <c r="D3678" s="11" t="s">
        <v>22</v>
      </c>
      <c r="E3678" s="9" t="s">
        <v>17695</v>
      </c>
      <c r="F3678" s="9" t="s">
        <v>17696</v>
      </c>
      <c r="G3678" s="11" t="s">
        <v>82</v>
      </c>
      <c r="H3678" s="11" t="s">
        <v>22</v>
      </c>
      <c r="I3678" s="11" t="s">
        <v>168</v>
      </c>
      <c r="J3678" s="11" t="s">
        <v>27</v>
      </c>
      <c r="K3678" s="11" t="s">
        <v>28</v>
      </c>
      <c r="L3678" s="11" t="s">
        <v>43</v>
      </c>
      <c r="M3678" s="9" t="s">
        <v>169</v>
      </c>
      <c r="N3678" s="9" t="s">
        <v>5633</v>
      </c>
      <c r="O3678" s="11" t="s">
        <v>32</v>
      </c>
      <c r="P3678" s="11" t="s">
        <v>22</v>
      </c>
      <c r="Q3678" s="11" t="s">
        <v>17697</v>
      </c>
      <c r="R3678" s="11" t="s">
        <v>168</v>
      </c>
      <c r="S3678" s="9" t="s">
        <v>17698</v>
      </c>
      <c r="T3678" s="9" t="s">
        <v>5723</v>
      </c>
    </row>
    <row r="3679" customHeight="1" spans="1:20">
      <c r="A3679" s="10">
        <v>45207</v>
      </c>
      <c r="B3679" s="9" t="s">
        <v>17699</v>
      </c>
      <c r="C3679" s="9" t="s">
        <v>5879</v>
      </c>
      <c r="D3679" s="11" t="s">
        <v>22</v>
      </c>
      <c r="E3679" s="9" t="s">
        <v>17700</v>
      </c>
      <c r="F3679" s="9" t="s">
        <v>17701</v>
      </c>
      <c r="G3679" s="11" t="s">
        <v>82</v>
      </c>
      <c r="H3679" s="11" t="s">
        <v>22</v>
      </c>
      <c r="I3679" s="11" t="s">
        <v>5737</v>
      </c>
      <c r="J3679" s="11" t="s">
        <v>27</v>
      </c>
      <c r="K3679" s="11" t="s">
        <v>28</v>
      </c>
      <c r="L3679" s="11" t="s">
        <v>43</v>
      </c>
      <c r="M3679" s="9" t="s">
        <v>169</v>
      </c>
      <c r="N3679" s="9" t="s">
        <v>5633</v>
      </c>
      <c r="O3679" s="11" t="s">
        <v>32</v>
      </c>
      <c r="P3679" s="11" t="s">
        <v>22</v>
      </c>
      <c r="Q3679" s="11" t="s">
        <v>17702</v>
      </c>
      <c r="R3679" s="11" t="s">
        <v>168</v>
      </c>
      <c r="S3679" s="9" t="s">
        <v>17703</v>
      </c>
      <c r="T3679" s="9" t="s">
        <v>5636</v>
      </c>
    </row>
    <row r="3680" customHeight="1" spans="1:20">
      <c r="A3680" s="10">
        <v>45207</v>
      </c>
      <c r="B3680" s="9" t="s">
        <v>17704</v>
      </c>
      <c r="C3680" s="9" t="s">
        <v>5848</v>
      </c>
      <c r="D3680" s="11" t="s">
        <v>22</v>
      </c>
      <c r="E3680" s="9" t="s">
        <v>17705</v>
      </c>
      <c r="F3680" s="9" t="s">
        <v>17706</v>
      </c>
      <c r="G3680" s="11" t="s">
        <v>82</v>
      </c>
      <c r="H3680" s="11" t="s">
        <v>22</v>
      </c>
      <c r="I3680" s="11" t="s">
        <v>34</v>
      </c>
      <c r="J3680" s="11" t="s">
        <v>27</v>
      </c>
      <c r="K3680" s="11" t="s">
        <v>28</v>
      </c>
      <c r="L3680" s="11" t="s">
        <v>43</v>
      </c>
      <c r="M3680" s="9" t="s">
        <v>169</v>
      </c>
      <c r="N3680" s="9" t="s">
        <v>5633</v>
      </c>
      <c r="O3680" s="11" t="s">
        <v>32</v>
      </c>
      <c r="P3680" s="11" t="s">
        <v>22</v>
      </c>
      <c r="Q3680" s="11" t="s">
        <v>17707</v>
      </c>
      <c r="R3680" s="11" t="s">
        <v>168</v>
      </c>
      <c r="S3680" s="9" t="s">
        <v>17708</v>
      </c>
      <c r="T3680" s="9" t="s">
        <v>5649</v>
      </c>
    </row>
    <row r="3681" customHeight="1" spans="1:20">
      <c r="A3681" s="10">
        <v>45207</v>
      </c>
      <c r="B3681" s="9" t="s">
        <v>17709</v>
      </c>
      <c r="C3681" s="9" t="s">
        <v>5629</v>
      </c>
      <c r="D3681" s="11" t="s">
        <v>22</v>
      </c>
      <c r="E3681" s="9" t="s">
        <v>15028</v>
      </c>
      <c r="F3681" s="9" t="s">
        <v>15029</v>
      </c>
      <c r="G3681" s="11" t="s">
        <v>82</v>
      </c>
      <c r="H3681" s="11" t="s">
        <v>4456</v>
      </c>
      <c r="I3681" s="11" t="s">
        <v>5632</v>
      </c>
      <c r="J3681" s="11" t="s">
        <v>27</v>
      </c>
      <c r="K3681" s="11" t="s">
        <v>28</v>
      </c>
      <c r="L3681" s="11" t="s">
        <v>43</v>
      </c>
      <c r="M3681" s="9" t="s">
        <v>169</v>
      </c>
      <c r="N3681" s="9" t="s">
        <v>5633</v>
      </c>
      <c r="O3681" s="11" t="s">
        <v>32</v>
      </c>
      <c r="P3681" s="11" t="s">
        <v>22</v>
      </c>
      <c r="Q3681" s="11" t="s">
        <v>17710</v>
      </c>
      <c r="R3681" s="11" t="s">
        <v>168</v>
      </c>
      <c r="S3681" s="9" t="s">
        <v>15032</v>
      </c>
      <c r="T3681" s="9" t="s">
        <v>5690</v>
      </c>
    </row>
    <row r="3682" customHeight="1" spans="1:20">
      <c r="A3682" s="10">
        <v>45207</v>
      </c>
      <c r="B3682" s="9" t="s">
        <v>17711</v>
      </c>
      <c r="C3682" s="9" t="s">
        <v>5685</v>
      </c>
      <c r="D3682" s="11" t="s">
        <v>22</v>
      </c>
      <c r="E3682" s="9" t="s">
        <v>17712</v>
      </c>
      <c r="F3682" s="9" t="s">
        <v>17713</v>
      </c>
      <c r="G3682" s="11" t="s">
        <v>82</v>
      </c>
      <c r="H3682" s="11" t="s">
        <v>148</v>
      </c>
      <c r="I3682" s="11" t="s">
        <v>168</v>
      </c>
      <c r="J3682" s="11" t="s">
        <v>27</v>
      </c>
      <c r="K3682" s="11" t="s">
        <v>28</v>
      </c>
      <c r="L3682" s="11" t="s">
        <v>43</v>
      </c>
      <c r="M3682" s="9" t="s">
        <v>169</v>
      </c>
      <c r="N3682" s="9" t="s">
        <v>5633</v>
      </c>
      <c r="O3682" s="11" t="s">
        <v>32</v>
      </c>
      <c r="P3682" s="11" t="s">
        <v>22</v>
      </c>
      <c r="Q3682" s="11" t="s">
        <v>17714</v>
      </c>
      <c r="R3682" s="11" t="s">
        <v>46</v>
      </c>
      <c r="S3682" s="9" t="s">
        <v>17715</v>
      </c>
      <c r="T3682" s="9" t="s">
        <v>5661</v>
      </c>
    </row>
    <row r="3683" customHeight="1" spans="1:20">
      <c r="A3683" s="10">
        <v>45207</v>
      </c>
      <c r="B3683" s="9" t="s">
        <v>17716</v>
      </c>
      <c r="C3683" s="9" t="s">
        <v>5629</v>
      </c>
      <c r="D3683" s="11" t="s">
        <v>22</v>
      </c>
      <c r="E3683" s="9" t="s">
        <v>17717</v>
      </c>
      <c r="F3683" s="9" t="s">
        <v>17718</v>
      </c>
      <c r="G3683" s="11" t="s">
        <v>82</v>
      </c>
      <c r="H3683" s="11" t="s">
        <v>22</v>
      </c>
      <c r="I3683" s="11" t="s">
        <v>5632</v>
      </c>
      <c r="J3683" s="11" t="s">
        <v>27</v>
      </c>
      <c r="K3683" s="11" t="s">
        <v>28</v>
      </c>
      <c r="L3683" s="11" t="s">
        <v>43</v>
      </c>
      <c r="M3683" s="9" t="s">
        <v>169</v>
      </c>
      <c r="N3683" s="9" t="s">
        <v>5633</v>
      </c>
      <c r="O3683" s="11" t="s">
        <v>32</v>
      </c>
      <c r="P3683" s="11" t="s">
        <v>22</v>
      </c>
      <c r="Q3683" s="11" t="s">
        <v>17719</v>
      </c>
      <c r="R3683" s="11" t="s">
        <v>168</v>
      </c>
      <c r="S3683" s="9" t="s">
        <v>17720</v>
      </c>
      <c r="T3683" s="9" t="s">
        <v>5636</v>
      </c>
    </row>
    <row r="3684" customHeight="1" spans="1:20">
      <c r="A3684" s="10">
        <v>45207</v>
      </c>
      <c r="B3684" s="9" t="s">
        <v>17721</v>
      </c>
      <c r="C3684" s="9" t="s">
        <v>5848</v>
      </c>
      <c r="D3684" s="11" t="s">
        <v>22</v>
      </c>
      <c r="E3684" s="9" t="s">
        <v>17722</v>
      </c>
      <c r="F3684" s="9" t="s">
        <v>17723</v>
      </c>
      <c r="G3684" s="11" t="s">
        <v>82</v>
      </c>
      <c r="H3684" s="11" t="s">
        <v>148</v>
      </c>
      <c r="I3684" s="11" t="s">
        <v>46</v>
      </c>
      <c r="J3684" s="11" t="s">
        <v>27</v>
      </c>
      <c r="K3684" s="11" t="s">
        <v>28</v>
      </c>
      <c r="L3684" s="11" t="s">
        <v>43</v>
      </c>
      <c r="M3684" s="9" t="s">
        <v>169</v>
      </c>
      <c r="N3684" s="9" t="s">
        <v>5633</v>
      </c>
      <c r="O3684" s="11" t="s">
        <v>32</v>
      </c>
      <c r="P3684" s="11" t="s">
        <v>22</v>
      </c>
      <c r="Q3684" s="11" t="s">
        <v>17724</v>
      </c>
      <c r="R3684" s="11" t="s">
        <v>168</v>
      </c>
      <c r="S3684" s="9" t="s">
        <v>17725</v>
      </c>
      <c r="T3684" s="9" t="s">
        <v>5690</v>
      </c>
    </row>
    <row r="3685" customHeight="1" spans="1:20">
      <c r="A3685" s="10">
        <v>45207</v>
      </c>
      <c r="B3685" s="9" t="s">
        <v>17726</v>
      </c>
      <c r="C3685" s="9" t="s">
        <v>5629</v>
      </c>
      <c r="D3685" s="11" t="s">
        <v>22</v>
      </c>
      <c r="E3685" s="9" t="s">
        <v>17727</v>
      </c>
      <c r="F3685" s="9" t="s">
        <v>17728</v>
      </c>
      <c r="G3685" s="11" t="s">
        <v>82</v>
      </c>
      <c r="H3685" s="11" t="s">
        <v>22</v>
      </c>
      <c r="I3685" s="11" t="s">
        <v>5632</v>
      </c>
      <c r="J3685" s="11" t="s">
        <v>27</v>
      </c>
      <c r="K3685" s="11" t="s">
        <v>28</v>
      </c>
      <c r="L3685" s="11" t="s">
        <v>43</v>
      </c>
      <c r="M3685" s="9" t="s">
        <v>169</v>
      </c>
      <c r="N3685" s="9" t="s">
        <v>5633</v>
      </c>
      <c r="O3685" s="11" t="s">
        <v>32</v>
      </c>
      <c r="P3685" s="11" t="s">
        <v>22</v>
      </c>
      <c r="Q3685" s="11" t="s">
        <v>17729</v>
      </c>
      <c r="R3685" s="11" t="s">
        <v>168</v>
      </c>
      <c r="S3685" s="9" t="s">
        <v>17730</v>
      </c>
      <c r="T3685" s="9" t="s">
        <v>5655</v>
      </c>
    </row>
    <row r="3686" customHeight="1" spans="1:20">
      <c r="A3686" s="10">
        <v>45207</v>
      </c>
      <c r="B3686" s="9" t="s">
        <v>17731</v>
      </c>
      <c r="C3686" s="9" t="s">
        <v>5822</v>
      </c>
      <c r="D3686" s="11" t="s">
        <v>22</v>
      </c>
      <c r="E3686" s="9" t="s">
        <v>17732</v>
      </c>
      <c r="F3686" s="9" t="s">
        <v>9544</v>
      </c>
      <c r="G3686" s="11" t="s">
        <v>82</v>
      </c>
      <c r="H3686" s="11" t="s">
        <v>22</v>
      </c>
      <c r="I3686" s="11" t="s">
        <v>5737</v>
      </c>
      <c r="J3686" s="11" t="s">
        <v>27</v>
      </c>
      <c r="K3686" s="11" t="s">
        <v>28</v>
      </c>
      <c r="L3686" s="11" t="s">
        <v>43</v>
      </c>
      <c r="M3686" s="9" t="s">
        <v>169</v>
      </c>
      <c r="N3686" s="9" t="s">
        <v>5633</v>
      </c>
      <c r="O3686" s="11" t="s">
        <v>32</v>
      </c>
      <c r="P3686" s="11" t="s">
        <v>22</v>
      </c>
      <c r="Q3686" s="11" t="s">
        <v>17733</v>
      </c>
      <c r="R3686" s="11" t="s">
        <v>168</v>
      </c>
      <c r="S3686" s="9" t="s">
        <v>17734</v>
      </c>
      <c r="T3686" s="9" t="s">
        <v>5655</v>
      </c>
    </row>
    <row r="3687" customHeight="1" spans="1:20">
      <c r="A3687" s="10">
        <v>45207</v>
      </c>
      <c r="B3687" s="9" t="s">
        <v>17735</v>
      </c>
      <c r="C3687" s="9" t="s">
        <v>5822</v>
      </c>
      <c r="D3687" s="11" t="s">
        <v>22</v>
      </c>
      <c r="E3687" s="9" t="s">
        <v>17732</v>
      </c>
      <c r="F3687" s="9" t="s">
        <v>9544</v>
      </c>
      <c r="G3687" s="11" t="s">
        <v>82</v>
      </c>
      <c r="H3687" s="11" t="s">
        <v>22</v>
      </c>
      <c r="I3687" s="11" t="s">
        <v>5737</v>
      </c>
      <c r="J3687" s="11" t="s">
        <v>27</v>
      </c>
      <c r="K3687" s="11" t="s">
        <v>28</v>
      </c>
      <c r="L3687" s="11" t="s">
        <v>43</v>
      </c>
      <c r="M3687" s="9" t="s">
        <v>169</v>
      </c>
      <c r="N3687" s="9" t="s">
        <v>5633</v>
      </c>
      <c r="O3687" s="11" t="s">
        <v>32</v>
      </c>
      <c r="P3687" s="11" t="s">
        <v>22</v>
      </c>
      <c r="Q3687" s="11" t="s">
        <v>17736</v>
      </c>
      <c r="R3687" s="11" t="s">
        <v>168</v>
      </c>
      <c r="S3687" s="9" t="s">
        <v>17737</v>
      </c>
      <c r="T3687" s="9" t="s">
        <v>5655</v>
      </c>
    </row>
    <row r="3688" customHeight="1" spans="1:20">
      <c r="A3688" s="10">
        <v>45207</v>
      </c>
      <c r="B3688" s="9" t="s">
        <v>17738</v>
      </c>
      <c r="C3688" s="9" t="s">
        <v>7835</v>
      </c>
      <c r="D3688" s="11" t="s">
        <v>22</v>
      </c>
      <c r="E3688" s="9" t="s">
        <v>17739</v>
      </c>
      <c r="F3688" s="9" t="s">
        <v>17740</v>
      </c>
      <c r="G3688" s="11" t="s">
        <v>82</v>
      </c>
      <c r="H3688" s="11" t="s">
        <v>148</v>
      </c>
      <c r="I3688" s="11" t="s">
        <v>1713</v>
      </c>
      <c r="J3688" s="11" t="s">
        <v>27</v>
      </c>
      <c r="K3688" s="11" t="s">
        <v>28</v>
      </c>
      <c r="L3688" s="11" t="s">
        <v>43</v>
      </c>
      <c r="M3688" s="9" t="s">
        <v>169</v>
      </c>
      <c r="N3688" s="9" t="s">
        <v>5633</v>
      </c>
      <c r="O3688" s="11" t="s">
        <v>32</v>
      </c>
      <c r="P3688" s="11" t="s">
        <v>22</v>
      </c>
      <c r="Q3688" s="11" t="s">
        <v>17741</v>
      </c>
      <c r="R3688" s="11" t="s">
        <v>168</v>
      </c>
      <c r="S3688" s="9" t="s">
        <v>17742</v>
      </c>
      <c r="T3688" s="9" t="s">
        <v>5655</v>
      </c>
    </row>
    <row r="3689" customHeight="1" spans="1:20">
      <c r="A3689" s="10">
        <v>45207</v>
      </c>
      <c r="B3689" s="9" t="s">
        <v>17743</v>
      </c>
      <c r="C3689" s="9" t="s">
        <v>5879</v>
      </c>
      <c r="D3689" s="11" t="s">
        <v>22</v>
      </c>
      <c r="E3689" s="9" t="s">
        <v>17744</v>
      </c>
      <c r="F3689" s="9" t="s">
        <v>17745</v>
      </c>
      <c r="G3689" s="11" t="s">
        <v>82</v>
      </c>
      <c r="H3689" s="11" t="s">
        <v>22</v>
      </c>
      <c r="I3689" s="11" t="s">
        <v>5737</v>
      </c>
      <c r="J3689" s="11" t="s">
        <v>27</v>
      </c>
      <c r="K3689" s="11" t="s">
        <v>28</v>
      </c>
      <c r="L3689" s="11" t="s">
        <v>43</v>
      </c>
      <c r="M3689" s="9" t="s">
        <v>169</v>
      </c>
      <c r="N3689" s="9" t="s">
        <v>5633</v>
      </c>
      <c r="O3689" s="11" t="s">
        <v>32</v>
      </c>
      <c r="P3689" s="11" t="s">
        <v>22</v>
      </c>
      <c r="Q3689" s="11" t="s">
        <v>17746</v>
      </c>
      <c r="R3689" s="11" t="s">
        <v>168</v>
      </c>
      <c r="S3689" s="9" t="s">
        <v>17747</v>
      </c>
      <c r="T3689" s="9" t="s">
        <v>5655</v>
      </c>
    </row>
    <row r="3690" customHeight="1" spans="1:20">
      <c r="A3690" s="10">
        <v>45207</v>
      </c>
      <c r="B3690" s="9" t="s">
        <v>17748</v>
      </c>
      <c r="C3690" s="9" t="s">
        <v>5848</v>
      </c>
      <c r="D3690" s="11" t="s">
        <v>22</v>
      </c>
      <c r="E3690" s="9" t="s">
        <v>17749</v>
      </c>
      <c r="F3690" s="9" t="s">
        <v>17750</v>
      </c>
      <c r="G3690" s="11" t="s">
        <v>82</v>
      </c>
      <c r="H3690" s="11" t="s">
        <v>22</v>
      </c>
      <c r="I3690" s="11" t="s">
        <v>168</v>
      </c>
      <c r="J3690" s="11" t="s">
        <v>27</v>
      </c>
      <c r="K3690" s="11" t="s">
        <v>28</v>
      </c>
      <c r="L3690" s="11" t="s">
        <v>43</v>
      </c>
      <c r="M3690" s="9" t="s">
        <v>169</v>
      </c>
      <c r="N3690" s="9" t="s">
        <v>5633</v>
      </c>
      <c r="O3690" s="11" t="s">
        <v>32</v>
      </c>
      <c r="P3690" s="11" t="s">
        <v>22</v>
      </c>
      <c r="Q3690" s="11" t="s">
        <v>17751</v>
      </c>
      <c r="R3690" s="11" t="s">
        <v>168</v>
      </c>
      <c r="S3690" s="9" t="s">
        <v>17752</v>
      </c>
      <c r="T3690" s="9" t="s">
        <v>5723</v>
      </c>
    </row>
    <row r="3691" customHeight="1" spans="1:20">
      <c r="A3691" s="10">
        <v>45207</v>
      </c>
      <c r="B3691" s="9" t="s">
        <v>17753</v>
      </c>
      <c r="C3691" s="9" t="s">
        <v>5685</v>
      </c>
      <c r="D3691" s="11" t="s">
        <v>22</v>
      </c>
      <c r="E3691" s="9" t="s">
        <v>17754</v>
      </c>
      <c r="F3691" s="9" t="s">
        <v>17755</v>
      </c>
      <c r="G3691" s="11" t="s">
        <v>82</v>
      </c>
      <c r="H3691" s="11" t="s">
        <v>22</v>
      </c>
      <c r="I3691" s="11" t="s">
        <v>168</v>
      </c>
      <c r="J3691" s="11" t="s">
        <v>27</v>
      </c>
      <c r="K3691" s="11" t="s">
        <v>28</v>
      </c>
      <c r="L3691" s="11" t="s">
        <v>43</v>
      </c>
      <c r="M3691" s="9" t="s">
        <v>169</v>
      </c>
      <c r="N3691" s="9" t="s">
        <v>5633</v>
      </c>
      <c r="O3691" s="11" t="s">
        <v>32</v>
      </c>
      <c r="P3691" s="11" t="s">
        <v>22</v>
      </c>
      <c r="Q3691" s="11" t="s">
        <v>17756</v>
      </c>
      <c r="R3691" s="11" t="s">
        <v>168</v>
      </c>
      <c r="S3691" s="9" t="s">
        <v>17757</v>
      </c>
      <c r="T3691" s="9" t="s">
        <v>5668</v>
      </c>
    </row>
    <row r="3692" customHeight="1" spans="1:20">
      <c r="A3692" s="10">
        <v>45207</v>
      </c>
      <c r="B3692" s="9" t="s">
        <v>17758</v>
      </c>
      <c r="C3692" s="9" t="s">
        <v>5629</v>
      </c>
      <c r="D3692" s="11" t="s">
        <v>22</v>
      </c>
      <c r="E3692" s="9" t="s">
        <v>17759</v>
      </c>
      <c r="F3692" s="9" t="s">
        <v>17760</v>
      </c>
      <c r="G3692" s="11" t="s">
        <v>82</v>
      </c>
      <c r="H3692" s="11" t="s">
        <v>22</v>
      </c>
      <c r="I3692" s="11" t="s">
        <v>5632</v>
      </c>
      <c r="J3692" s="11" t="s">
        <v>27</v>
      </c>
      <c r="K3692" s="11" t="s">
        <v>28</v>
      </c>
      <c r="L3692" s="11" t="s">
        <v>43</v>
      </c>
      <c r="M3692" s="9" t="s">
        <v>169</v>
      </c>
      <c r="N3692" s="9" t="s">
        <v>5633</v>
      </c>
      <c r="O3692" s="11" t="s">
        <v>32</v>
      </c>
      <c r="P3692" s="11" t="s">
        <v>22</v>
      </c>
      <c r="Q3692" s="11" t="s">
        <v>17761</v>
      </c>
      <c r="R3692" s="11" t="s">
        <v>168</v>
      </c>
      <c r="S3692" s="9" t="s">
        <v>17762</v>
      </c>
      <c r="T3692" s="9" t="s">
        <v>5717</v>
      </c>
    </row>
    <row r="3693" customHeight="1" spans="1:20">
      <c r="A3693" s="10">
        <v>45207</v>
      </c>
      <c r="B3693" s="9" t="s">
        <v>17763</v>
      </c>
      <c r="C3693" s="9" t="s">
        <v>5629</v>
      </c>
      <c r="D3693" s="11" t="s">
        <v>22</v>
      </c>
      <c r="E3693" s="9" t="s">
        <v>17764</v>
      </c>
      <c r="F3693" s="9" t="s">
        <v>17765</v>
      </c>
      <c r="G3693" s="11" t="s">
        <v>82</v>
      </c>
      <c r="H3693" s="11" t="s">
        <v>148</v>
      </c>
      <c r="I3693" s="11" t="s">
        <v>5632</v>
      </c>
      <c r="J3693" s="11" t="s">
        <v>27</v>
      </c>
      <c r="K3693" s="11" t="s">
        <v>28</v>
      </c>
      <c r="L3693" s="11" t="s">
        <v>43</v>
      </c>
      <c r="M3693" s="9" t="s">
        <v>169</v>
      </c>
      <c r="N3693" s="9" t="s">
        <v>5633</v>
      </c>
      <c r="O3693" s="11" t="s">
        <v>32</v>
      </c>
      <c r="P3693" s="11" t="s">
        <v>22</v>
      </c>
      <c r="Q3693" s="11" t="s">
        <v>17766</v>
      </c>
      <c r="R3693" s="11" t="s">
        <v>168</v>
      </c>
      <c r="S3693" s="9" t="s">
        <v>17767</v>
      </c>
      <c r="T3693" s="9" t="s">
        <v>5655</v>
      </c>
    </row>
    <row r="3694" customHeight="1" spans="1:20">
      <c r="A3694" s="10">
        <v>45207</v>
      </c>
      <c r="B3694" s="9" t="s">
        <v>17768</v>
      </c>
      <c r="C3694" s="9" t="s">
        <v>5629</v>
      </c>
      <c r="D3694" s="11" t="s">
        <v>22</v>
      </c>
      <c r="E3694" s="9" t="s">
        <v>17769</v>
      </c>
      <c r="F3694" s="9" t="s">
        <v>17770</v>
      </c>
      <c r="G3694" s="11" t="s">
        <v>82</v>
      </c>
      <c r="H3694" s="11" t="s">
        <v>110</v>
      </c>
      <c r="I3694" s="11" t="s">
        <v>5632</v>
      </c>
      <c r="J3694" s="11" t="s">
        <v>27</v>
      </c>
      <c r="K3694" s="11" t="s">
        <v>28</v>
      </c>
      <c r="L3694" s="11" t="s">
        <v>43</v>
      </c>
      <c r="M3694" s="9" t="s">
        <v>169</v>
      </c>
      <c r="N3694" s="9" t="s">
        <v>5633</v>
      </c>
      <c r="O3694" s="11" t="s">
        <v>32</v>
      </c>
      <c r="P3694" s="11" t="s">
        <v>22</v>
      </c>
      <c r="Q3694" s="11" t="s">
        <v>17771</v>
      </c>
      <c r="R3694" s="11" t="s">
        <v>168</v>
      </c>
      <c r="S3694" s="9" t="s">
        <v>17772</v>
      </c>
      <c r="T3694" s="9" t="s">
        <v>5723</v>
      </c>
    </row>
    <row r="3695" customHeight="1" spans="1:20">
      <c r="A3695" s="10">
        <v>45207</v>
      </c>
      <c r="B3695" s="9" t="s">
        <v>17773</v>
      </c>
      <c r="C3695" s="9" t="s">
        <v>5848</v>
      </c>
      <c r="D3695" s="11" t="s">
        <v>22</v>
      </c>
      <c r="E3695" s="9" t="s">
        <v>17774</v>
      </c>
      <c r="F3695" s="9" t="s">
        <v>17775</v>
      </c>
      <c r="G3695" s="11" t="s">
        <v>82</v>
      </c>
      <c r="H3695" s="11" t="s">
        <v>22</v>
      </c>
      <c r="I3695" s="11" t="s">
        <v>168</v>
      </c>
      <c r="J3695" s="11" t="s">
        <v>27</v>
      </c>
      <c r="K3695" s="11" t="s">
        <v>28</v>
      </c>
      <c r="L3695" s="11" t="s">
        <v>43</v>
      </c>
      <c r="M3695" s="9" t="s">
        <v>169</v>
      </c>
      <c r="N3695" s="9" t="s">
        <v>5633</v>
      </c>
      <c r="O3695" s="11" t="s">
        <v>32</v>
      </c>
      <c r="P3695" s="11" t="s">
        <v>22</v>
      </c>
      <c r="Q3695" s="11" t="s">
        <v>17776</v>
      </c>
      <c r="R3695" s="11" t="s">
        <v>168</v>
      </c>
      <c r="S3695" s="9" t="s">
        <v>17777</v>
      </c>
      <c r="T3695" s="9" t="s">
        <v>5649</v>
      </c>
    </row>
    <row r="3696" customHeight="1" spans="1:20">
      <c r="A3696" s="10">
        <v>45207</v>
      </c>
      <c r="B3696" s="9" t="s">
        <v>17778</v>
      </c>
      <c r="C3696" s="9" t="s">
        <v>5629</v>
      </c>
      <c r="D3696" s="11" t="s">
        <v>22</v>
      </c>
      <c r="E3696" s="9" t="s">
        <v>17779</v>
      </c>
      <c r="F3696" s="9" t="s">
        <v>17780</v>
      </c>
      <c r="G3696" s="11" t="s">
        <v>82</v>
      </c>
      <c r="H3696" s="11" t="s">
        <v>22</v>
      </c>
      <c r="I3696" s="11" t="s">
        <v>5632</v>
      </c>
      <c r="J3696" s="11" t="s">
        <v>27</v>
      </c>
      <c r="K3696" s="11" t="s">
        <v>28</v>
      </c>
      <c r="L3696" s="11" t="s">
        <v>43</v>
      </c>
      <c r="M3696" s="9" t="s">
        <v>169</v>
      </c>
      <c r="N3696" s="9" t="s">
        <v>5633</v>
      </c>
      <c r="O3696" s="11" t="s">
        <v>32</v>
      </c>
      <c r="P3696" s="11" t="s">
        <v>22</v>
      </c>
      <c r="Q3696" s="11" t="s">
        <v>17781</v>
      </c>
      <c r="R3696" s="11" t="s">
        <v>168</v>
      </c>
      <c r="S3696" s="9" t="s">
        <v>17782</v>
      </c>
      <c r="T3696" s="9" t="s">
        <v>8758</v>
      </c>
    </row>
    <row r="3697" customHeight="1" spans="1:20">
      <c r="A3697" s="10">
        <v>45207</v>
      </c>
      <c r="B3697" s="9" t="s">
        <v>17783</v>
      </c>
      <c r="C3697" s="9" t="s">
        <v>5644</v>
      </c>
      <c r="D3697" s="11" t="s">
        <v>22</v>
      </c>
      <c r="E3697" s="9" t="s">
        <v>17784</v>
      </c>
      <c r="F3697" s="9" t="s">
        <v>17785</v>
      </c>
      <c r="G3697" s="11" t="s">
        <v>82</v>
      </c>
      <c r="H3697" s="11" t="s">
        <v>22</v>
      </c>
      <c r="I3697" s="11" t="s">
        <v>168</v>
      </c>
      <c r="J3697" s="11" t="s">
        <v>27</v>
      </c>
      <c r="K3697" s="11" t="s">
        <v>28</v>
      </c>
      <c r="L3697" s="11" t="s">
        <v>43</v>
      </c>
      <c r="M3697" s="9" t="s">
        <v>169</v>
      </c>
      <c r="N3697" s="9" t="s">
        <v>5633</v>
      </c>
      <c r="O3697" s="11" t="s">
        <v>32</v>
      </c>
      <c r="P3697" s="11" t="s">
        <v>22</v>
      </c>
      <c r="Q3697" s="11" t="s">
        <v>17786</v>
      </c>
      <c r="R3697" s="11" t="s">
        <v>168</v>
      </c>
      <c r="S3697" s="9" t="s">
        <v>17787</v>
      </c>
      <c r="T3697" s="9" t="s">
        <v>5655</v>
      </c>
    </row>
    <row r="3698" customHeight="1" spans="1:20">
      <c r="A3698" s="10">
        <v>45207</v>
      </c>
      <c r="B3698" s="9" t="s">
        <v>17788</v>
      </c>
      <c r="C3698" s="9" t="s">
        <v>5822</v>
      </c>
      <c r="D3698" s="11" t="s">
        <v>22</v>
      </c>
      <c r="E3698" s="9" t="s">
        <v>17789</v>
      </c>
      <c r="F3698" s="9" t="s">
        <v>17790</v>
      </c>
      <c r="G3698" s="11" t="s">
        <v>82</v>
      </c>
      <c r="H3698" s="11" t="s">
        <v>22</v>
      </c>
      <c r="I3698" s="11" t="s">
        <v>5737</v>
      </c>
      <c r="J3698" s="11" t="s">
        <v>27</v>
      </c>
      <c r="K3698" s="11" t="s">
        <v>28</v>
      </c>
      <c r="L3698" s="11" t="s">
        <v>43</v>
      </c>
      <c r="M3698" s="9" t="s">
        <v>169</v>
      </c>
      <c r="N3698" s="9" t="s">
        <v>5633</v>
      </c>
      <c r="O3698" s="11" t="s">
        <v>32</v>
      </c>
      <c r="P3698" s="11" t="s">
        <v>22</v>
      </c>
      <c r="Q3698" s="11" t="s">
        <v>17791</v>
      </c>
      <c r="R3698" s="11" t="s">
        <v>168</v>
      </c>
      <c r="S3698" s="9" t="s">
        <v>17792</v>
      </c>
      <c r="T3698" s="9" t="s">
        <v>5649</v>
      </c>
    </row>
    <row r="3699" customHeight="1" spans="1:20">
      <c r="A3699" s="10">
        <v>45207</v>
      </c>
      <c r="B3699" s="9" t="s">
        <v>17793</v>
      </c>
      <c r="C3699" s="9" t="s">
        <v>5629</v>
      </c>
      <c r="D3699" s="11" t="s">
        <v>22</v>
      </c>
      <c r="E3699" s="9" t="s">
        <v>17794</v>
      </c>
      <c r="F3699" s="9" t="s">
        <v>17795</v>
      </c>
      <c r="G3699" s="11" t="s">
        <v>82</v>
      </c>
      <c r="H3699" s="11" t="s">
        <v>22</v>
      </c>
      <c r="I3699" s="11" t="s">
        <v>5632</v>
      </c>
      <c r="J3699" s="11" t="s">
        <v>27</v>
      </c>
      <c r="K3699" s="11" t="s">
        <v>28</v>
      </c>
      <c r="L3699" s="11" t="s">
        <v>43</v>
      </c>
      <c r="M3699" s="9" t="s">
        <v>169</v>
      </c>
      <c r="N3699" s="9" t="s">
        <v>5633</v>
      </c>
      <c r="O3699" s="11" t="s">
        <v>32</v>
      </c>
      <c r="P3699" s="11" t="s">
        <v>22</v>
      </c>
      <c r="Q3699" s="11" t="s">
        <v>17796</v>
      </c>
      <c r="R3699" s="11" t="s">
        <v>168</v>
      </c>
      <c r="S3699" s="9" t="s">
        <v>13079</v>
      </c>
      <c r="T3699" s="9" t="s">
        <v>5649</v>
      </c>
    </row>
    <row r="3700" customHeight="1" spans="1:20">
      <c r="A3700" s="10">
        <v>45207</v>
      </c>
      <c r="B3700" s="9" t="s">
        <v>17797</v>
      </c>
      <c r="C3700" s="9" t="s">
        <v>5644</v>
      </c>
      <c r="D3700" s="11" t="s">
        <v>22</v>
      </c>
      <c r="E3700" s="9" t="s">
        <v>17798</v>
      </c>
      <c r="F3700" s="9" t="s">
        <v>8434</v>
      </c>
      <c r="G3700" s="11" t="s">
        <v>22</v>
      </c>
      <c r="H3700" s="11" t="s">
        <v>22</v>
      </c>
      <c r="I3700" s="11" t="s">
        <v>168</v>
      </c>
      <c r="J3700" s="11" t="s">
        <v>27</v>
      </c>
      <c r="K3700" s="11" t="s">
        <v>28</v>
      </c>
      <c r="L3700" s="11" t="s">
        <v>43</v>
      </c>
      <c r="M3700" s="9" t="s">
        <v>169</v>
      </c>
      <c r="N3700" s="9" t="s">
        <v>5633</v>
      </c>
      <c r="O3700" s="11" t="s">
        <v>32</v>
      </c>
      <c r="P3700" s="11" t="s">
        <v>22</v>
      </c>
      <c r="Q3700" s="11" t="s">
        <v>17799</v>
      </c>
      <c r="R3700" s="11" t="s">
        <v>168</v>
      </c>
      <c r="S3700" s="9" t="s">
        <v>17800</v>
      </c>
      <c r="T3700" s="9" t="s">
        <v>6102</v>
      </c>
    </row>
    <row r="3701" customHeight="1" spans="1:20">
      <c r="A3701" s="10">
        <v>45207</v>
      </c>
      <c r="B3701" s="9" t="s">
        <v>17801</v>
      </c>
      <c r="C3701" s="9" t="s">
        <v>5848</v>
      </c>
      <c r="D3701" s="11" t="s">
        <v>22</v>
      </c>
      <c r="E3701" s="9" t="s">
        <v>17802</v>
      </c>
      <c r="F3701" s="9" t="s">
        <v>17803</v>
      </c>
      <c r="G3701" s="11" t="s">
        <v>82</v>
      </c>
      <c r="H3701" s="11" t="s">
        <v>110</v>
      </c>
      <c r="I3701" s="11" t="s">
        <v>168</v>
      </c>
      <c r="J3701" s="11" t="s">
        <v>27</v>
      </c>
      <c r="K3701" s="11" t="s">
        <v>28</v>
      </c>
      <c r="L3701" s="11" t="s">
        <v>43</v>
      </c>
      <c r="M3701" s="9" t="s">
        <v>169</v>
      </c>
      <c r="N3701" s="9" t="s">
        <v>5633</v>
      </c>
      <c r="O3701" s="11" t="s">
        <v>32</v>
      </c>
      <c r="P3701" s="11" t="s">
        <v>22</v>
      </c>
      <c r="Q3701" s="11" t="s">
        <v>17804</v>
      </c>
      <c r="R3701" s="11" t="s">
        <v>168</v>
      </c>
      <c r="S3701" s="9" t="s">
        <v>17805</v>
      </c>
      <c r="T3701" s="9" t="s">
        <v>5690</v>
      </c>
    </row>
    <row r="3702" customHeight="1" spans="1:20">
      <c r="A3702" s="10">
        <v>45207</v>
      </c>
      <c r="B3702" s="9" t="s">
        <v>17806</v>
      </c>
      <c r="C3702" s="9" t="s">
        <v>5629</v>
      </c>
      <c r="D3702" s="11" t="s">
        <v>22</v>
      </c>
      <c r="E3702" s="9" t="s">
        <v>17807</v>
      </c>
      <c r="F3702" s="9" t="s">
        <v>17808</v>
      </c>
      <c r="G3702" s="11" t="s">
        <v>82</v>
      </c>
      <c r="H3702" s="11" t="s">
        <v>22</v>
      </c>
      <c r="I3702" s="11" t="s">
        <v>5632</v>
      </c>
      <c r="J3702" s="11" t="s">
        <v>27</v>
      </c>
      <c r="K3702" s="11" t="s">
        <v>28</v>
      </c>
      <c r="L3702" s="11" t="s">
        <v>43</v>
      </c>
      <c r="M3702" s="9" t="s">
        <v>169</v>
      </c>
      <c r="N3702" s="9" t="s">
        <v>5633</v>
      </c>
      <c r="O3702" s="11" t="s">
        <v>32</v>
      </c>
      <c r="P3702" s="11" t="s">
        <v>22</v>
      </c>
      <c r="Q3702" s="11" t="s">
        <v>5194</v>
      </c>
      <c r="R3702" s="11" t="s">
        <v>168</v>
      </c>
      <c r="S3702" s="9" t="s">
        <v>17809</v>
      </c>
      <c r="T3702" s="9" t="s">
        <v>5649</v>
      </c>
    </row>
    <row r="3703" customHeight="1" spans="1:20">
      <c r="A3703" s="10">
        <v>45207</v>
      </c>
      <c r="B3703" s="9" t="s">
        <v>17810</v>
      </c>
      <c r="C3703" s="9" t="s">
        <v>5644</v>
      </c>
      <c r="D3703" s="11" t="s">
        <v>22</v>
      </c>
      <c r="E3703" s="9" t="s">
        <v>17811</v>
      </c>
      <c r="F3703" s="9" t="s">
        <v>17812</v>
      </c>
      <c r="G3703" s="11" t="s">
        <v>82</v>
      </c>
      <c r="H3703" s="11" t="s">
        <v>22</v>
      </c>
      <c r="I3703" s="11" t="s">
        <v>448</v>
      </c>
      <c r="J3703" s="11" t="s">
        <v>27</v>
      </c>
      <c r="K3703" s="11" t="s">
        <v>195</v>
      </c>
      <c r="L3703" s="11" t="s">
        <v>22</v>
      </c>
      <c r="M3703" s="9" t="s">
        <v>169</v>
      </c>
      <c r="N3703" s="9" t="s">
        <v>5633</v>
      </c>
      <c r="O3703" s="11" t="s">
        <v>32</v>
      </c>
      <c r="P3703" s="11" t="s">
        <v>22</v>
      </c>
      <c r="Q3703" s="11" t="s">
        <v>17813</v>
      </c>
      <c r="R3703" s="11" t="s">
        <v>168</v>
      </c>
      <c r="S3703" s="9" t="s">
        <v>17814</v>
      </c>
      <c r="T3703" s="9" t="s">
        <v>5668</v>
      </c>
    </row>
    <row r="3704" customHeight="1" spans="1:20">
      <c r="A3704" s="10">
        <v>45207</v>
      </c>
      <c r="B3704" s="9" t="s">
        <v>17815</v>
      </c>
      <c r="C3704" s="9" t="s">
        <v>5644</v>
      </c>
      <c r="D3704" s="11" t="s">
        <v>22</v>
      </c>
      <c r="E3704" s="9" t="s">
        <v>17816</v>
      </c>
      <c r="F3704" s="9" t="s">
        <v>17817</v>
      </c>
      <c r="G3704" s="11" t="s">
        <v>82</v>
      </c>
      <c r="H3704" s="11" t="s">
        <v>148</v>
      </c>
      <c r="I3704" s="11" t="s">
        <v>168</v>
      </c>
      <c r="J3704" s="11" t="s">
        <v>27</v>
      </c>
      <c r="K3704" s="11" t="s">
        <v>28</v>
      </c>
      <c r="L3704" s="11" t="s">
        <v>43</v>
      </c>
      <c r="M3704" s="9" t="s">
        <v>169</v>
      </c>
      <c r="N3704" s="9" t="s">
        <v>5633</v>
      </c>
      <c r="O3704" s="11" t="s">
        <v>32</v>
      </c>
      <c r="P3704" s="11" t="s">
        <v>22</v>
      </c>
      <c r="Q3704" s="11" t="s">
        <v>17818</v>
      </c>
      <c r="R3704" s="11" t="s">
        <v>168</v>
      </c>
      <c r="S3704" s="9" t="s">
        <v>17819</v>
      </c>
      <c r="T3704" s="9" t="s">
        <v>5723</v>
      </c>
    </row>
    <row r="3705" customHeight="1" spans="1:20">
      <c r="A3705" s="10">
        <v>45207</v>
      </c>
      <c r="B3705" s="9" t="s">
        <v>17820</v>
      </c>
      <c r="C3705" s="9" t="s">
        <v>5644</v>
      </c>
      <c r="D3705" s="11" t="s">
        <v>22</v>
      </c>
      <c r="E3705" s="9" t="s">
        <v>17821</v>
      </c>
      <c r="F3705" s="9" t="s">
        <v>17822</v>
      </c>
      <c r="G3705" s="11" t="s">
        <v>82</v>
      </c>
      <c r="H3705" s="11" t="s">
        <v>148</v>
      </c>
      <c r="I3705" s="11" t="s">
        <v>168</v>
      </c>
      <c r="J3705" s="11" t="s">
        <v>27</v>
      </c>
      <c r="K3705" s="11" t="s">
        <v>28</v>
      </c>
      <c r="L3705" s="11" t="s">
        <v>43</v>
      </c>
      <c r="M3705" s="9" t="s">
        <v>169</v>
      </c>
      <c r="N3705" s="9" t="s">
        <v>5633</v>
      </c>
      <c r="O3705" s="11" t="s">
        <v>32</v>
      </c>
      <c r="P3705" s="11" t="s">
        <v>22</v>
      </c>
      <c r="Q3705" s="11" t="s">
        <v>17823</v>
      </c>
      <c r="R3705" s="11" t="s">
        <v>168</v>
      </c>
      <c r="S3705" s="9" t="s">
        <v>17824</v>
      </c>
      <c r="T3705" s="9" t="s">
        <v>5655</v>
      </c>
    </row>
    <row r="3706" customHeight="1" spans="1:20">
      <c r="A3706" s="10">
        <v>45207</v>
      </c>
      <c r="B3706" s="9" t="s">
        <v>17825</v>
      </c>
      <c r="C3706" s="9" t="s">
        <v>5629</v>
      </c>
      <c r="D3706" s="11" t="s">
        <v>22</v>
      </c>
      <c r="E3706" s="9" t="s">
        <v>17826</v>
      </c>
      <c r="F3706" s="9" t="s">
        <v>17827</v>
      </c>
      <c r="G3706" s="11" t="s">
        <v>82</v>
      </c>
      <c r="H3706" s="11" t="s">
        <v>22</v>
      </c>
      <c r="I3706" s="11" t="s">
        <v>5632</v>
      </c>
      <c r="J3706" s="11" t="s">
        <v>27</v>
      </c>
      <c r="K3706" s="11" t="s">
        <v>28</v>
      </c>
      <c r="L3706" s="11" t="s">
        <v>43</v>
      </c>
      <c r="M3706" s="9" t="s">
        <v>169</v>
      </c>
      <c r="N3706" s="9" t="s">
        <v>5633</v>
      </c>
      <c r="O3706" s="11" t="s">
        <v>32</v>
      </c>
      <c r="P3706" s="11" t="s">
        <v>22</v>
      </c>
      <c r="Q3706" s="11" t="s">
        <v>17828</v>
      </c>
      <c r="R3706" s="11" t="s">
        <v>168</v>
      </c>
      <c r="S3706" s="9" t="s">
        <v>17829</v>
      </c>
      <c r="T3706" s="9" t="s">
        <v>5723</v>
      </c>
    </row>
    <row r="3707" customHeight="1" spans="1:20">
      <c r="A3707" s="10">
        <v>45207</v>
      </c>
      <c r="B3707" s="9" t="s">
        <v>17830</v>
      </c>
      <c r="C3707" s="9" t="s">
        <v>5629</v>
      </c>
      <c r="D3707" s="11" t="s">
        <v>22</v>
      </c>
      <c r="E3707" s="9" t="s">
        <v>17831</v>
      </c>
      <c r="F3707" s="9" t="s">
        <v>17832</v>
      </c>
      <c r="G3707" s="11" t="s">
        <v>82</v>
      </c>
      <c r="H3707" s="11" t="s">
        <v>148</v>
      </c>
      <c r="I3707" s="11" t="s">
        <v>5632</v>
      </c>
      <c r="J3707" s="11" t="s">
        <v>27</v>
      </c>
      <c r="K3707" s="11" t="s">
        <v>28</v>
      </c>
      <c r="L3707" s="11" t="s">
        <v>43</v>
      </c>
      <c r="M3707" s="9" t="s">
        <v>169</v>
      </c>
      <c r="N3707" s="9" t="s">
        <v>5633</v>
      </c>
      <c r="O3707" s="11" t="s">
        <v>32</v>
      </c>
      <c r="P3707" s="11" t="s">
        <v>22</v>
      </c>
      <c r="Q3707" s="11" t="s">
        <v>17833</v>
      </c>
      <c r="R3707" s="11" t="s">
        <v>168</v>
      </c>
      <c r="S3707" s="9" t="s">
        <v>17834</v>
      </c>
      <c r="T3707" s="9" t="s">
        <v>5690</v>
      </c>
    </row>
    <row r="3708" customHeight="1" spans="1:20">
      <c r="A3708" s="10">
        <v>45207</v>
      </c>
      <c r="B3708" s="9" t="s">
        <v>17835</v>
      </c>
      <c r="C3708" s="9" t="s">
        <v>5848</v>
      </c>
      <c r="D3708" s="11" t="s">
        <v>22</v>
      </c>
      <c r="E3708" s="9" t="s">
        <v>17836</v>
      </c>
      <c r="F3708" s="9" t="s">
        <v>17837</v>
      </c>
      <c r="G3708" s="11" t="s">
        <v>82</v>
      </c>
      <c r="H3708" s="11" t="s">
        <v>22</v>
      </c>
      <c r="I3708" s="11" t="s">
        <v>168</v>
      </c>
      <c r="J3708" s="11" t="s">
        <v>27</v>
      </c>
      <c r="K3708" s="11" t="s">
        <v>28</v>
      </c>
      <c r="L3708" s="11" t="s">
        <v>43</v>
      </c>
      <c r="M3708" s="9" t="s">
        <v>169</v>
      </c>
      <c r="N3708" s="9" t="s">
        <v>5633</v>
      </c>
      <c r="O3708" s="11" t="s">
        <v>32</v>
      </c>
      <c r="P3708" s="11" t="s">
        <v>22</v>
      </c>
      <c r="Q3708" s="11" t="s">
        <v>17838</v>
      </c>
      <c r="R3708" s="11" t="s">
        <v>46</v>
      </c>
      <c r="S3708" s="9" t="s">
        <v>17839</v>
      </c>
      <c r="T3708" s="9" t="s">
        <v>17840</v>
      </c>
    </row>
    <row r="3709" customHeight="1" spans="1:20">
      <c r="A3709" s="10">
        <v>45207</v>
      </c>
      <c r="B3709" s="9" t="s">
        <v>17841</v>
      </c>
      <c r="C3709" s="9" t="s">
        <v>5629</v>
      </c>
      <c r="D3709" s="11" t="s">
        <v>22</v>
      </c>
      <c r="E3709" s="9" t="s">
        <v>17842</v>
      </c>
      <c r="F3709" s="9" t="s">
        <v>17843</v>
      </c>
      <c r="G3709" s="11" t="s">
        <v>82</v>
      </c>
      <c r="H3709" s="11" t="s">
        <v>22</v>
      </c>
      <c r="I3709" s="11" t="s">
        <v>5632</v>
      </c>
      <c r="J3709" s="11" t="s">
        <v>27</v>
      </c>
      <c r="K3709" s="11" t="s">
        <v>28</v>
      </c>
      <c r="L3709" s="11" t="s">
        <v>43</v>
      </c>
      <c r="M3709" s="9" t="s">
        <v>169</v>
      </c>
      <c r="N3709" s="9" t="s">
        <v>5633</v>
      </c>
      <c r="O3709" s="11" t="s">
        <v>32</v>
      </c>
      <c r="P3709" s="11" t="s">
        <v>22</v>
      </c>
      <c r="Q3709" s="11" t="s">
        <v>17844</v>
      </c>
      <c r="R3709" s="11" t="s">
        <v>168</v>
      </c>
      <c r="S3709" s="9" t="s">
        <v>17845</v>
      </c>
      <c r="T3709" s="9" t="s">
        <v>5642</v>
      </c>
    </row>
    <row r="3710" customHeight="1" spans="1:20">
      <c r="A3710" s="10">
        <v>45207</v>
      </c>
      <c r="B3710" s="9" t="s">
        <v>17846</v>
      </c>
      <c r="C3710" s="9" t="s">
        <v>5629</v>
      </c>
      <c r="D3710" s="11" t="s">
        <v>22</v>
      </c>
      <c r="E3710" s="9" t="s">
        <v>17847</v>
      </c>
      <c r="F3710" s="9" t="s">
        <v>17848</v>
      </c>
      <c r="G3710" s="11" t="s">
        <v>82</v>
      </c>
      <c r="H3710" s="11" t="s">
        <v>110</v>
      </c>
      <c r="I3710" s="11" t="s">
        <v>5632</v>
      </c>
      <c r="J3710" s="11" t="s">
        <v>27</v>
      </c>
      <c r="K3710" s="11" t="s">
        <v>28</v>
      </c>
      <c r="L3710" s="11" t="s">
        <v>43</v>
      </c>
      <c r="M3710" s="9" t="s">
        <v>169</v>
      </c>
      <c r="N3710" s="9" t="s">
        <v>5633</v>
      </c>
      <c r="O3710" s="11" t="s">
        <v>32</v>
      </c>
      <c r="P3710" s="11" t="s">
        <v>22</v>
      </c>
      <c r="Q3710" s="11" t="s">
        <v>17849</v>
      </c>
      <c r="R3710" s="11" t="s">
        <v>46</v>
      </c>
      <c r="S3710" s="9" t="s">
        <v>17850</v>
      </c>
      <c r="T3710" s="9" t="s">
        <v>12025</v>
      </c>
    </row>
    <row r="3711" customHeight="1" spans="1:20">
      <c r="A3711" s="10">
        <v>45207</v>
      </c>
      <c r="B3711" s="9" t="s">
        <v>17851</v>
      </c>
      <c r="C3711" s="9" t="s">
        <v>5644</v>
      </c>
      <c r="D3711" s="11" t="s">
        <v>22</v>
      </c>
      <c r="E3711" s="9" t="s">
        <v>17852</v>
      </c>
      <c r="F3711" s="9" t="s">
        <v>17853</v>
      </c>
      <c r="G3711" s="11" t="s">
        <v>82</v>
      </c>
      <c r="H3711" s="11" t="s">
        <v>148</v>
      </c>
      <c r="I3711" s="11" t="s">
        <v>168</v>
      </c>
      <c r="J3711" s="11" t="s">
        <v>27</v>
      </c>
      <c r="K3711" s="11" t="s">
        <v>28</v>
      </c>
      <c r="L3711" s="11" t="s">
        <v>43</v>
      </c>
      <c r="M3711" s="9" t="s">
        <v>169</v>
      </c>
      <c r="N3711" s="9" t="s">
        <v>5633</v>
      </c>
      <c r="O3711" s="11" t="s">
        <v>32</v>
      </c>
      <c r="P3711" s="11" t="s">
        <v>22</v>
      </c>
      <c r="Q3711" s="11" t="s">
        <v>17854</v>
      </c>
      <c r="R3711" s="11" t="s">
        <v>46</v>
      </c>
      <c r="S3711" s="9" t="s">
        <v>17855</v>
      </c>
      <c r="T3711" s="9" t="s">
        <v>5661</v>
      </c>
    </row>
    <row r="3712" customHeight="1" spans="1:20">
      <c r="A3712" s="10">
        <v>45207</v>
      </c>
      <c r="B3712" s="9" t="s">
        <v>17856</v>
      </c>
      <c r="C3712" s="9" t="s">
        <v>5629</v>
      </c>
      <c r="D3712" s="11" t="s">
        <v>22</v>
      </c>
      <c r="E3712" s="9" t="s">
        <v>17857</v>
      </c>
      <c r="F3712" s="9" t="s">
        <v>17858</v>
      </c>
      <c r="G3712" s="11" t="s">
        <v>82</v>
      </c>
      <c r="H3712" s="11" t="s">
        <v>22</v>
      </c>
      <c r="I3712" s="11" t="s">
        <v>5632</v>
      </c>
      <c r="J3712" s="11" t="s">
        <v>27</v>
      </c>
      <c r="K3712" s="11" t="s">
        <v>28</v>
      </c>
      <c r="L3712" s="11" t="s">
        <v>43</v>
      </c>
      <c r="M3712" s="9" t="s">
        <v>169</v>
      </c>
      <c r="N3712" s="9" t="s">
        <v>5633</v>
      </c>
      <c r="O3712" s="11" t="s">
        <v>32</v>
      </c>
      <c r="P3712" s="11" t="s">
        <v>22</v>
      </c>
      <c r="Q3712" s="11" t="s">
        <v>17859</v>
      </c>
      <c r="R3712" s="11" t="s">
        <v>168</v>
      </c>
      <c r="S3712" s="9" t="s">
        <v>17860</v>
      </c>
      <c r="T3712" s="9" t="s">
        <v>5655</v>
      </c>
    </row>
    <row r="3713" customHeight="1" spans="1:20">
      <c r="A3713" s="10">
        <v>45207</v>
      </c>
      <c r="B3713" s="9" t="s">
        <v>17861</v>
      </c>
      <c r="C3713" s="9" t="s">
        <v>5644</v>
      </c>
      <c r="D3713" s="11" t="s">
        <v>22</v>
      </c>
      <c r="E3713" s="9" t="s">
        <v>17862</v>
      </c>
      <c r="F3713" s="9" t="s">
        <v>17863</v>
      </c>
      <c r="G3713" s="11" t="s">
        <v>82</v>
      </c>
      <c r="H3713" s="11" t="s">
        <v>22</v>
      </c>
      <c r="I3713" s="11" t="s">
        <v>34</v>
      </c>
      <c r="J3713" s="11" t="s">
        <v>27</v>
      </c>
      <c r="K3713" s="11" t="s">
        <v>28</v>
      </c>
      <c r="L3713" s="11" t="s">
        <v>43</v>
      </c>
      <c r="M3713" s="9" t="s">
        <v>169</v>
      </c>
      <c r="N3713" s="9" t="s">
        <v>5633</v>
      </c>
      <c r="O3713" s="11" t="s">
        <v>32</v>
      </c>
      <c r="P3713" s="11" t="s">
        <v>22</v>
      </c>
      <c r="Q3713" s="11" t="s">
        <v>17864</v>
      </c>
      <c r="R3713" s="11" t="s">
        <v>168</v>
      </c>
      <c r="S3713" s="9" t="s">
        <v>17865</v>
      </c>
      <c r="T3713" s="9" t="s">
        <v>5655</v>
      </c>
    </row>
    <row r="3714" customHeight="1" spans="1:20">
      <c r="A3714" s="10">
        <v>45207</v>
      </c>
      <c r="B3714" s="9" t="s">
        <v>17866</v>
      </c>
      <c r="C3714" s="9" t="s">
        <v>5685</v>
      </c>
      <c r="D3714" s="11" t="s">
        <v>22</v>
      </c>
      <c r="E3714" s="9" t="s">
        <v>17867</v>
      </c>
      <c r="F3714" s="9" t="s">
        <v>17868</v>
      </c>
      <c r="G3714" s="11" t="s">
        <v>82</v>
      </c>
      <c r="H3714" s="11" t="s">
        <v>22</v>
      </c>
      <c r="I3714" s="11" t="s">
        <v>168</v>
      </c>
      <c r="J3714" s="11" t="s">
        <v>27</v>
      </c>
      <c r="K3714" s="11" t="s">
        <v>28</v>
      </c>
      <c r="L3714" s="11" t="s">
        <v>43</v>
      </c>
      <c r="M3714" s="9" t="s">
        <v>169</v>
      </c>
      <c r="N3714" s="9" t="s">
        <v>5633</v>
      </c>
      <c r="O3714" s="11" t="s">
        <v>32</v>
      </c>
      <c r="P3714" s="11" t="s">
        <v>22</v>
      </c>
      <c r="Q3714" s="11" t="s">
        <v>17869</v>
      </c>
      <c r="R3714" s="11" t="s">
        <v>168</v>
      </c>
      <c r="S3714" s="9" t="s">
        <v>17870</v>
      </c>
      <c r="T3714" s="9" t="s">
        <v>5649</v>
      </c>
    </row>
    <row r="3715" customHeight="1" spans="1:20">
      <c r="A3715" s="10">
        <v>45207</v>
      </c>
      <c r="B3715" s="9" t="s">
        <v>17871</v>
      </c>
      <c r="C3715" s="9" t="s">
        <v>5848</v>
      </c>
      <c r="D3715" s="11" t="s">
        <v>22</v>
      </c>
      <c r="E3715" s="9" t="s">
        <v>17872</v>
      </c>
      <c r="F3715" s="9" t="s">
        <v>17873</v>
      </c>
      <c r="G3715" s="11" t="s">
        <v>82</v>
      </c>
      <c r="H3715" s="11" t="s">
        <v>22</v>
      </c>
      <c r="I3715" s="11" t="s">
        <v>168</v>
      </c>
      <c r="J3715" s="11" t="s">
        <v>27</v>
      </c>
      <c r="K3715" s="11" t="s">
        <v>28</v>
      </c>
      <c r="L3715" s="11" t="s">
        <v>43</v>
      </c>
      <c r="M3715" s="9" t="s">
        <v>169</v>
      </c>
      <c r="N3715" s="9" t="s">
        <v>5633</v>
      </c>
      <c r="O3715" s="11" t="s">
        <v>32</v>
      </c>
      <c r="P3715" s="11" t="s">
        <v>22</v>
      </c>
      <c r="Q3715" s="11" t="s">
        <v>17874</v>
      </c>
      <c r="R3715" s="11" t="s">
        <v>168</v>
      </c>
      <c r="S3715" s="9" t="s">
        <v>17875</v>
      </c>
      <c r="T3715" s="9" t="s">
        <v>5649</v>
      </c>
    </row>
    <row r="3716" customHeight="1" spans="1:20">
      <c r="A3716" s="10">
        <v>45207</v>
      </c>
      <c r="B3716" s="9" t="s">
        <v>17876</v>
      </c>
      <c r="C3716" s="9" t="s">
        <v>5879</v>
      </c>
      <c r="D3716" s="11" t="s">
        <v>22</v>
      </c>
      <c r="E3716" s="9" t="s">
        <v>17877</v>
      </c>
      <c r="F3716" s="9" t="s">
        <v>17878</v>
      </c>
      <c r="G3716" s="11" t="s">
        <v>82</v>
      </c>
      <c r="H3716" s="11" t="s">
        <v>110</v>
      </c>
      <c r="I3716" s="11" t="s">
        <v>5737</v>
      </c>
      <c r="J3716" s="11" t="s">
        <v>27</v>
      </c>
      <c r="K3716" s="11" t="s">
        <v>28</v>
      </c>
      <c r="L3716" s="11" t="s">
        <v>43</v>
      </c>
      <c r="M3716" s="9" t="s">
        <v>169</v>
      </c>
      <c r="N3716" s="9" t="s">
        <v>5633</v>
      </c>
      <c r="O3716" s="11" t="s">
        <v>32</v>
      </c>
      <c r="P3716" s="11" t="s">
        <v>22</v>
      </c>
      <c r="Q3716" s="11" t="s">
        <v>17879</v>
      </c>
      <c r="R3716" s="11" t="s">
        <v>168</v>
      </c>
      <c r="S3716" s="9" t="s">
        <v>17880</v>
      </c>
      <c r="T3716" s="9" t="s">
        <v>5723</v>
      </c>
    </row>
    <row r="3717" customHeight="1" spans="1:20">
      <c r="A3717" s="10">
        <v>45207</v>
      </c>
      <c r="B3717" s="9" t="s">
        <v>17881</v>
      </c>
      <c r="C3717" s="9" t="s">
        <v>5644</v>
      </c>
      <c r="D3717" s="11" t="s">
        <v>22</v>
      </c>
      <c r="E3717" s="9" t="s">
        <v>17882</v>
      </c>
      <c r="F3717" s="9" t="s">
        <v>17883</v>
      </c>
      <c r="G3717" s="11" t="s">
        <v>82</v>
      </c>
      <c r="H3717" s="11" t="s">
        <v>22</v>
      </c>
      <c r="I3717" s="11" t="s">
        <v>46</v>
      </c>
      <c r="J3717" s="11" t="s">
        <v>27</v>
      </c>
      <c r="K3717" s="11" t="s">
        <v>28</v>
      </c>
      <c r="L3717" s="11" t="s">
        <v>43</v>
      </c>
      <c r="M3717" s="9" t="s">
        <v>169</v>
      </c>
      <c r="N3717" s="9" t="s">
        <v>5633</v>
      </c>
      <c r="O3717" s="11" t="s">
        <v>32</v>
      </c>
      <c r="P3717" s="11" t="s">
        <v>22</v>
      </c>
      <c r="Q3717" s="11" t="s">
        <v>17884</v>
      </c>
      <c r="R3717" s="11" t="s">
        <v>168</v>
      </c>
      <c r="S3717" s="9" t="s">
        <v>17885</v>
      </c>
      <c r="T3717" s="9" t="s">
        <v>5636</v>
      </c>
    </row>
    <row r="3718" customHeight="1" spans="1:20">
      <c r="A3718" s="10">
        <v>45207</v>
      </c>
      <c r="B3718" s="9" t="s">
        <v>17886</v>
      </c>
      <c r="C3718" s="9" t="s">
        <v>5879</v>
      </c>
      <c r="D3718" s="11" t="s">
        <v>22</v>
      </c>
      <c r="E3718" s="9" t="s">
        <v>17887</v>
      </c>
      <c r="F3718" s="9" t="s">
        <v>7753</v>
      </c>
      <c r="G3718" s="11" t="s">
        <v>82</v>
      </c>
      <c r="H3718" s="11" t="s">
        <v>148</v>
      </c>
      <c r="I3718" s="11" t="s">
        <v>5737</v>
      </c>
      <c r="J3718" s="11" t="s">
        <v>27</v>
      </c>
      <c r="K3718" s="11" t="s">
        <v>28</v>
      </c>
      <c r="L3718" s="11" t="s">
        <v>43</v>
      </c>
      <c r="M3718" s="9" t="s">
        <v>169</v>
      </c>
      <c r="N3718" s="9" t="s">
        <v>5633</v>
      </c>
      <c r="O3718" s="11" t="s">
        <v>32</v>
      </c>
      <c r="P3718" s="11" t="s">
        <v>22</v>
      </c>
      <c r="Q3718" s="11" t="s">
        <v>17888</v>
      </c>
      <c r="R3718" s="11" t="s">
        <v>168</v>
      </c>
      <c r="S3718" s="9" t="s">
        <v>17889</v>
      </c>
      <c r="T3718" s="9" t="s">
        <v>5690</v>
      </c>
    </row>
    <row r="3719" customHeight="1" spans="1:20">
      <c r="A3719" s="10">
        <v>45207</v>
      </c>
      <c r="B3719" s="9" t="s">
        <v>17890</v>
      </c>
      <c r="C3719" s="9" t="s">
        <v>5879</v>
      </c>
      <c r="D3719" s="11" t="s">
        <v>22</v>
      </c>
      <c r="E3719" s="9" t="s">
        <v>17891</v>
      </c>
      <c r="F3719" s="9" t="s">
        <v>17892</v>
      </c>
      <c r="G3719" s="11" t="s">
        <v>82</v>
      </c>
      <c r="H3719" s="11" t="s">
        <v>22</v>
      </c>
      <c r="I3719" s="11" t="s">
        <v>5737</v>
      </c>
      <c r="J3719" s="11" t="s">
        <v>27</v>
      </c>
      <c r="K3719" s="11" t="s">
        <v>28</v>
      </c>
      <c r="L3719" s="11" t="s">
        <v>43</v>
      </c>
      <c r="M3719" s="9" t="s">
        <v>169</v>
      </c>
      <c r="N3719" s="9" t="s">
        <v>5633</v>
      </c>
      <c r="O3719" s="11" t="s">
        <v>32</v>
      </c>
      <c r="P3719" s="11" t="s">
        <v>22</v>
      </c>
      <c r="Q3719" s="11" t="s">
        <v>17893</v>
      </c>
      <c r="R3719" s="11" t="s">
        <v>168</v>
      </c>
      <c r="S3719" s="9" t="s">
        <v>17894</v>
      </c>
      <c r="T3719" s="9" t="s">
        <v>5636</v>
      </c>
    </row>
    <row r="3720" customHeight="1" spans="1:20">
      <c r="A3720" s="10">
        <v>45207</v>
      </c>
      <c r="B3720" s="9" t="s">
        <v>17895</v>
      </c>
      <c r="C3720" s="9" t="s">
        <v>17896</v>
      </c>
      <c r="D3720" s="11" t="s">
        <v>22</v>
      </c>
      <c r="E3720" s="9" t="s">
        <v>17897</v>
      </c>
      <c r="F3720" s="9" t="s">
        <v>9900</v>
      </c>
      <c r="G3720" s="11" t="s">
        <v>130</v>
      </c>
      <c r="H3720" s="11" t="s">
        <v>22</v>
      </c>
      <c r="I3720" s="11" t="s">
        <v>26</v>
      </c>
      <c r="J3720" s="11" t="s">
        <v>27</v>
      </c>
      <c r="K3720" s="11" t="s">
        <v>76</v>
      </c>
      <c r="L3720" s="11" t="s">
        <v>29</v>
      </c>
      <c r="M3720" s="9" t="s">
        <v>169</v>
      </c>
      <c r="N3720" s="9" t="s">
        <v>31</v>
      </c>
      <c r="O3720" s="11" t="s">
        <v>32</v>
      </c>
      <c r="P3720" s="11" t="s">
        <v>22</v>
      </c>
      <c r="Q3720" s="11" t="s">
        <v>17898</v>
      </c>
      <c r="R3720" s="11" t="s">
        <v>34</v>
      </c>
      <c r="S3720" s="9" t="s">
        <v>17899</v>
      </c>
      <c r="T3720" s="9" t="s">
        <v>17900</v>
      </c>
    </row>
    <row r="3721" customHeight="1" spans="1:20">
      <c r="A3721" s="10">
        <v>45207</v>
      </c>
      <c r="B3721" s="9" t="s">
        <v>17901</v>
      </c>
      <c r="C3721" s="9" t="s">
        <v>5822</v>
      </c>
      <c r="D3721" s="11" t="s">
        <v>22</v>
      </c>
      <c r="E3721" s="9" t="s">
        <v>17902</v>
      </c>
      <c r="F3721" s="9" t="s">
        <v>17903</v>
      </c>
      <c r="G3721" s="11" t="s">
        <v>82</v>
      </c>
      <c r="H3721" s="11" t="s">
        <v>22</v>
      </c>
      <c r="I3721" s="11" t="s">
        <v>5737</v>
      </c>
      <c r="J3721" s="11" t="s">
        <v>27</v>
      </c>
      <c r="K3721" s="11" t="s">
        <v>28</v>
      </c>
      <c r="L3721" s="11" t="s">
        <v>43</v>
      </c>
      <c r="M3721" s="9" t="s">
        <v>169</v>
      </c>
      <c r="N3721" s="9" t="s">
        <v>5633</v>
      </c>
      <c r="O3721" s="11" t="s">
        <v>32</v>
      </c>
      <c r="P3721" s="11" t="s">
        <v>22</v>
      </c>
      <c r="Q3721" s="11" t="s">
        <v>17904</v>
      </c>
      <c r="R3721" s="11" t="s">
        <v>46</v>
      </c>
      <c r="S3721" s="9" t="s">
        <v>17905</v>
      </c>
      <c r="T3721" s="9" t="s">
        <v>5661</v>
      </c>
    </row>
    <row r="3722" customHeight="1" spans="1:20">
      <c r="A3722" s="10">
        <v>45207</v>
      </c>
      <c r="B3722" s="9" t="s">
        <v>17906</v>
      </c>
      <c r="C3722" s="9" t="s">
        <v>5644</v>
      </c>
      <c r="D3722" s="11" t="s">
        <v>22</v>
      </c>
      <c r="E3722" s="9" t="s">
        <v>17907</v>
      </c>
      <c r="F3722" s="9" t="s">
        <v>17908</v>
      </c>
      <c r="G3722" s="11" t="s">
        <v>82</v>
      </c>
      <c r="H3722" s="11" t="s">
        <v>110</v>
      </c>
      <c r="I3722" s="11" t="s">
        <v>168</v>
      </c>
      <c r="J3722" s="11" t="s">
        <v>27</v>
      </c>
      <c r="K3722" s="11" t="s">
        <v>28</v>
      </c>
      <c r="L3722" s="11" t="s">
        <v>43</v>
      </c>
      <c r="M3722" s="9" t="s">
        <v>169</v>
      </c>
      <c r="N3722" s="9" t="s">
        <v>5633</v>
      </c>
      <c r="O3722" s="11" t="s">
        <v>32</v>
      </c>
      <c r="P3722" s="11" t="s">
        <v>22</v>
      </c>
      <c r="Q3722" s="11" t="s">
        <v>17909</v>
      </c>
      <c r="R3722" s="11" t="s">
        <v>168</v>
      </c>
      <c r="S3722" s="9" t="s">
        <v>17910</v>
      </c>
      <c r="T3722" s="9" t="s">
        <v>5668</v>
      </c>
    </row>
    <row r="3723" customHeight="1" spans="1:20">
      <c r="A3723" s="10">
        <v>45207</v>
      </c>
      <c r="B3723" s="9" t="s">
        <v>17911</v>
      </c>
      <c r="C3723" s="9" t="s">
        <v>6674</v>
      </c>
      <c r="D3723" s="11" t="s">
        <v>22</v>
      </c>
      <c r="E3723" s="9" t="s">
        <v>17912</v>
      </c>
      <c r="F3723" s="9" t="s">
        <v>17913</v>
      </c>
      <c r="G3723" s="11" t="s">
        <v>82</v>
      </c>
      <c r="H3723" s="11" t="s">
        <v>110</v>
      </c>
      <c r="I3723" s="11" t="s">
        <v>5215</v>
      </c>
      <c r="J3723" s="11" t="s">
        <v>27</v>
      </c>
      <c r="K3723" s="11" t="s">
        <v>28</v>
      </c>
      <c r="L3723" s="11" t="s">
        <v>43</v>
      </c>
      <c r="M3723" s="9" t="s">
        <v>169</v>
      </c>
      <c r="N3723" s="9" t="s">
        <v>31</v>
      </c>
      <c r="O3723" s="11" t="s">
        <v>32</v>
      </c>
      <c r="P3723" s="11" t="s">
        <v>22</v>
      </c>
      <c r="Q3723" s="11" t="s">
        <v>17914</v>
      </c>
      <c r="R3723" s="11" t="s">
        <v>46</v>
      </c>
      <c r="S3723" s="9" t="s">
        <v>17915</v>
      </c>
      <c r="T3723" s="9" t="s">
        <v>17916</v>
      </c>
    </row>
    <row r="3724" customHeight="1" spans="1:20">
      <c r="A3724" s="10">
        <v>45207</v>
      </c>
      <c r="B3724" s="9" t="s">
        <v>17917</v>
      </c>
      <c r="C3724" s="9" t="s">
        <v>5644</v>
      </c>
      <c r="D3724" s="11" t="s">
        <v>22</v>
      </c>
      <c r="E3724" s="9" t="s">
        <v>17918</v>
      </c>
      <c r="F3724" s="9" t="s">
        <v>17919</v>
      </c>
      <c r="G3724" s="11" t="s">
        <v>82</v>
      </c>
      <c r="H3724" s="11" t="s">
        <v>148</v>
      </c>
      <c r="I3724" s="11" t="s">
        <v>168</v>
      </c>
      <c r="J3724" s="11" t="s">
        <v>27</v>
      </c>
      <c r="K3724" s="11" t="s">
        <v>28</v>
      </c>
      <c r="L3724" s="11" t="s">
        <v>43</v>
      </c>
      <c r="M3724" s="9" t="s">
        <v>169</v>
      </c>
      <c r="N3724" s="9" t="s">
        <v>5633</v>
      </c>
      <c r="O3724" s="11" t="s">
        <v>32</v>
      </c>
      <c r="P3724" s="11" t="s">
        <v>22</v>
      </c>
      <c r="Q3724" s="11" t="s">
        <v>17920</v>
      </c>
      <c r="R3724" s="11" t="s">
        <v>168</v>
      </c>
      <c r="S3724" s="9" t="s">
        <v>17921</v>
      </c>
      <c r="T3724" s="9" t="s">
        <v>5655</v>
      </c>
    </row>
    <row r="3725" customHeight="1" spans="1:20">
      <c r="A3725" s="10">
        <v>45207</v>
      </c>
      <c r="B3725" s="9" t="s">
        <v>17922</v>
      </c>
      <c r="C3725" s="9" t="s">
        <v>17923</v>
      </c>
      <c r="D3725" s="11" t="s">
        <v>22</v>
      </c>
      <c r="E3725" s="9" t="s">
        <v>17924</v>
      </c>
      <c r="F3725" s="9" t="s">
        <v>17925</v>
      </c>
      <c r="G3725" s="11" t="s">
        <v>82</v>
      </c>
      <c r="H3725" s="11" t="s">
        <v>22</v>
      </c>
      <c r="I3725" s="11" t="s">
        <v>54</v>
      </c>
      <c r="J3725" s="11" t="s">
        <v>27</v>
      </c>
      <c r="K3725" s="11" t="s">
        <v>28</v>
      </c>
      <c r="L3725" s="11" t="s">
        <v>43</v>
      </c>
      <c r="M3725" s="9" t="s">
        <v>169</v>
      </c>
      <c r="N3725" s="9" t="s">
        <v>31</v>
      </c>
      <c r="O3725" s="11" t="s">
        <v>32</v>
      </c>
      <c r="P3725" s="11" t="s">
        <v>22</v>
      </c>
      <c r="Q3725" s="11" t="s">
        <v>17926</v>
      </c>
      <c r="R3725" s="11" t="s">
        <v>46</v>
      </c>
      <c r="S3725" s="9" t="s">
        <v>17927</v>
      </c>
      <c r="T3725" s="9" t="s">
        <v>17928</v>
      </c>
    </row>
    <row r="3726" customHeight="1" spans="1:20">
      <c r="A3726" s="10">
        <v>45207</v>
      </c>
      <c r="B3726" s="9" t="s">
        <v>17929</v>
      </c>
      <c r="C3726" s="9" t="s">
        <v>5629</v>
      </c>
      <c r="D3726" s="11" t="s">
        <v>22</v>
      </c>
      <c r="E3726" s="9" t="s">
        <v>17930</v>
      </c>
      <c r="F3726" s="9" t="s">
        <v>17931</v>
      </c>
      <c r="G3726" s="11" t="s">
        <v>82</v>
      </c>
      <c r="H3726" s="11" t="s">
        <v>148</v>
      </c>
      <c r="I3726" s="11" t="s">
        <v>5632</v>
      </c>
      <c r="J3726" s="11" t="s">
        <v>27</v>
      </c>
      <c r="K3726" s="11" t="s">
        <v>28</v>
      </c>
      <c r="L3726" s="11" t="s">
        <v>43</v>
      </c>
      <c r="M3726" s="9" t="s">
        <v>169</v>
      </c>
      <c r="N3726" s="9" t="s">
        <v>5633</v>
      </c>
      <c r="O3726" s="11" t="s">
        <v>32</v>
      </c>
      <c r="P3726" s="11" t="s">
        <v>22</v>
      </c>
      <c r="Q3726" s="11" t="s">
        <v>17932</v>
      </c>
      <c r="R3726" s="11" t="s">
        <v>168</v>
      </c>
      <c r="S3726" s="9" t="s">
        <v>17933</v>
      </c>
      <c r="T3726" s="9" t="s">
        <v>5636</v>
      </c>
    </row>
    <row r="3727" customHeight="1" spans="1:20">
      <c r="A3727" s="10">
        <v>45207</v>
      </c>
      <c r="B3727" s="9" t="s">
        <v>17934</v>
      </c>
      <c r="C3727" s="9" t="s">
        <v>5644</v>
      </c>
      <c r="D3727" s="11" t="s">
        <v>22</v>
      </c>
      <c r="E3727" s="9" t="s">
        <v>17935</v>
      </c>
      <c r="F3727" s="9" t="s">
        <v>17936</v>
      </c>
      <c r="G3727" s="11" t="s">
        <v>82</v>
      </c>
      <c r="H3727" s="11" t="s">
        <v>540</v>
      </c>
      <c r="I3727" s="11" t="s">
        <v>168</v>
      </c>
      <c r="J3727" s="11" t="s">
        <v>27</v>
      </c>
      <c r="K3727" s="11" t="s">
        <v>28</v>
      </c>
      <c r="L3727" s="11" t="s">
        <v>43</v>
      </c>
      <c r="M3727" s="9" t="s">
        <v>169</v>
      </c>
      <c r="N3727" s="9" t="s">
        <v>5633</v>
      </c>
      <c r="O3727" s="11" t="s">
        <v>32</v>
      </c>
      <c r="P3727" s="11" t="s">
        <v>22</v>
      </c>
      <c r="Q3727" s="11" t="s">
        <v>17937</v>
      </c>
      <c r="R3727" s="11" t="s">
        <v>168</v>
      </c>
      <c r="S3727" s="9" t="s">
        <v>17938</v>
      </c>
      <c r="T3727" s="9" t="s">
        <v>5636</v>
      </c>
    </row>
    <row r="3728" customHeight="1" spans="1:20">
      <c r="A3728" s="10">
        <v>45207</v>
      </c>
      <c r="B3728" s="9" t="s">
        <v>17939</v>
      </c>
      <c r="C3728" s="9" t="s">
        <v>5822</v>
      </c>
      <c r="D3728" s="11" t="s">
        <v>22</v>
      </c>
      <c r="E3728" s="9" t="s">
        <v>17940</v>
      </c>
      <c r="F3728" s="9" t="s">
        <v>17941</v>
      </c>
      <c r="G3728" s="11" t="s">
        <v>82</v>
      </c>
      <c r="H3728" s="11" t="s">
        <v>22</v>
      </c>
      <c r="I3728" s="11" t="s">
        <v>5737</v>
      </c>
      <c r="J3728" s="11" t="s">
        <v>27</v>
      </c>
      <c r="K3728" s="11" t="s">
        <v>28</v>
      </c>
      <c r="L3728" s="11" t="s">
        <v>43</v>
      </c>
      <c r="M3728" s="9" t="s">
        <v>169</v>
      </c>
      <c r="N3728" s="9" t="s">
        <v>5633</v>
      </c>
      <c r="O3728" s="11" t="s">
        <v>32</v>
      </c>
      <c r="P3728" s="11" t="s">
        <v>22</v>
      </c>
      <c r="Q3728" s="11" t="s">
        <v>17942</v>
      </c>
      <c r="R3728" s="11" t="s">
        <v>168</v>
      </c>
      <c r="S3728" s="9" t="s">
        <v>17943</v>
      </c>
      <c r="T3728" s="9" t="s">
        <v>5636</v>
      </c>
    </row>
    <row r="3729" customHeight="1" spans="1:20">
      <c r="A3729" s="10">
        <v>45207</v>
      </c>
      <c r="B3729" s="9" t="s">
        <v>17944</v>
      </c>
      <c r="C3729" s="9" t="s">
        <v>5644</v>
      </c>
      <c r="D3729" s="11" t="s">
        <v>22</v>
      </c>
      <c r="E3729" s="9" t="s">
        <v>17945</v>
      </c>
      <c r="F3729" s="9" t="s">
        <v>17946</v>
      </c>
      <c r="G3729" s="11" t="s">
        <v>82</v>
      </c>
      <c r="H3729" s="11" t="s">
        <v>22</v>
      </c>
      <c r="I3729" s="11" t="s">
        <v>168</v>
      </c>
      <c r="J3729" s="11" t="s">
        <v>27</v>
      </c>
      <c r="K3729" s="11" t="s">
        <v>28</v>
      </c>
      <c r="L3729" s="11" t="s">
        <v>43</v>
      </c>
      <c r="M3729" s="9" t="s">
        <v>169</v>
      </c>
      <c r="N3729" s="9" t="s">
        <v>5633</v>
      </c>
      <c r="O3729" s="11" t="s">
        <v>32</v>
      </c>
      <c r="P3729" s="11" t="s">
        <v>22</v>
      </c>
      <c r="Q3729" s="11" t="s">
        <v>17947</v>
      </c>
      <c r="R3729" s="11" t="s">
        <v>168</v>
      </c>
      <c r="S3729" s="9" t="s">
        <v>17948</v>
      </c>
      <c r="T3729" s="9" t="s">
        <v>5649</v>
      </c>
    </row>
    <row r="3730" customHeight="1" spans="1:20">
      <c r="A3730" s="10">
        <v>45207</v>
      </c>
      <c r="B3730" s="9" t="s">
        <v>17949</v>
      </c>
      <c r="C3730" s="9" t="s">
        <v>5629</v>
      </c>
      <c r="D3730" s="11" t="s">
        <v>22</v>
      </c>
      <c r="E3730" s="9" t="s">
        <v>17950</v>
      </c>
      <c r="F3730" s="9" t="s">
        <v>17951</v>
      </c>
      <c r="G3730" s="11" t="s">
        <v>82</v>
      </c>
      <c r="H3730" s="11" t="s">
        <v>22</v>
      </c>
      <c r="I3730" s="11" t="s">
        <v>5632</v>
      </c>
      <c r="J3730" s="11" t="s">
        <v>27</v>
      </c>
      <c r="K3730" s="11" t="s">
        <v>28</v>
      </c>
      <c r="L3730" s="11" t="s">
        <v>43</v>
      </c>
      <c r="M3730" s="9" t="s">
        <v>169</v>
      </c>
      <c r="N3730" s="9" t="s">
        <v>5633</v>
      </c>
      <c r="O3730" s="11" t="s">
        <v>32</v>
      </c>
      <c r="P3730" s="11" t="s">
        <v>22</v>
      </c>
      <c r="Q3730" s="11" t="s">
        <v>17952</v>
      </c>
      <c r="R3730" s="11" t="s">
        <v>168</v>
      </c>
      <c r="S3730" s="9" t="s">
        <v>17953</v>
      </c>
      <c r="T3730" s="9" t="s">
        <v>7779</v>
      </c>
    </row>
    <row r="3731" customHeight="1" spans="1:20">
      <c r="A3731" s="10">
        <v>45207</v>
      </c>
      <c r="B3731" s="9" t="s">
        <v>17954</v>
      </c>
      <c r="C3731" s="9" t="s">
        <v>5629</v>
      </c>
      <c r="D3731" s="11" t="s">
        <v>22</v>
      </c>
      <c r="E3731" s="9" t="s">
        <v>17955</v>
      </c>
      <c r="F3731" s="9" t="s">
        <v>17956</v>
      </c>
      <c r="G3731" s="11" t="s">
        <v>82</v>
      </c>
      <c r="H3731" s="11" t="s">
        <v>22</v>
      </c>
      <c r="I3731" s="11" t="s">
        <v>5632</v>
      </c>
      <c r="J3731" s="11" t="s">
        <v>27</v>
      </c>
      <c r="K3731" s="11" t="s">
        <v>28</v>
      </c>
      <c r="L3731" s="11" t="s">
        <v>43</v>
      </c>
      <c r="M3731" s="9" t="s">
        <v>169</v>
      </c>
      <c r="N3731" s="9" t="s">
        <v>5633</v>
      </c>
      <c r="O3731" s="11" t="s">
        <v>32</v>
      </c>
      <c r="P3731" s="11" t="s">
        <v>22</v>
      </c>
      <c r="Q3731" s="11" t="s">
        <v>17957</v>
      </c>
      <c r="R3731" s="11" t="s">
        <v>168</v>
      </c>
      <c r="S3731" s="9" t="s">
        <v>17958</v>
      </c>
      <c r="T3731" s="9" t="s">
        <v>5636</v>
      </c>
    </row>
    <row r="3732" customHeight="1" spans="1:20">
      <c r="A3732" s="10">
        <v>45207</v>
      </c>
      <c r="B3732" s="9" t="s">
        <v>17959</v>
      </c>
      <c r="C3732" s="9" t="s">
        <v>7720</v>
      </c>
      <c r="D3732" s="11" t="s">
        <v>22</v>
      </c>
      <c r="E3732" s="9" t="s">
        <v>17960</v>
      </c>
      <c r="F3732" s="9" t="s">
        <v>17961</v>
      </c>
      <c r="G3732" s="11" t="s">
        <v>82</v>
      </c>
      <c r="H3732" s="11" t="s">
        <v>110</v>
      </c>
      <c r="I3732" s="11" t="s">
        <v>991</v>
      </c>
      <c r="J3732" s="11" t="s">
        <v>27</v>
      </c>
      <c r="K3732" s="11" t="s">
        <v>28</v>
      </c>
      <c r="L3732" s="11" t="s">
        <v>43</v>
      </c>
      <c r="M3732" s="9" t="s">
        <v>169</v>
      </c>
      <c r="N3732" s="9" t="s">
        <v>5633</v>
      </c>
      <c r="O3732" s="11" t="s">
        <v>32</v>
      </c>
      <c r="P3732" s="11" t="s">
        <v>22</v>
      </c>
      <c r="Q3732" s="11" t="s">
        <v>17962</v>
      </c>
      <c r="R3732" s="11" t="s">
        <v>168</v>
      </c>
      <c r="S3732" s="9" t="s">
        <v>17963</v>
      </c>
      <c r="T3732" s="9" t="s">
        <v>5717</v>
      </c>
    </row>
    <row r="3733" customHeight="1" spans="1:20">
      <c r="A3733" s="10">
        <v>45207</v>
      </c>
      <c r="B3733" s="9" t="s">
        <v>17964</v>
      </c>
      <c r="C3733" s="9" t="s">
        <v>5644</v>
      </c>
      <c r="D3733" s="11" t="s">
        <v>22</v>
      </c>
      <c r="E3733" s="9" t="s">
        <v>17965</v>
      </c>
      <c r="F3733" s="9" t="s">
        <v>17966</v>
      </c>
      <c r="G3733" s="11" t="s">
        <v>82</v>
      </c>
      <c r="H3733" s="11" t="s">
        <v>22</v>
      </c>
      <c r="I3733" s="11" t="s">
        <v>46</v>
      </c>
      <c r="J3733" s="11" t="s">
        <v>27</v>
      </c>
      <c r="K3733" s="11" t="s">
        <v>28</v>
      </c>
      <c r="L3733" s="11" t="s">
        <v>43</v>
      </c>
      <c r="M3733" s="9" t="s">
        <v>169</v>
      </c>
      <c r="N3733" s="9" t="s">
        <v>5633</v>
      </c>
      <c r="O3733" s="11" t="s">
        <v>32</v>
      </c>
      <c r="P3733" s="11" t="s">
        <v>22</v>
      </c>
      <c r="Q3733" s="11" t="s">
        <v>17967</v>
      </c>
      <c r="R3733" s="11" t="s">
        <v>168</v>
      </c>
      <c r="S3733" s="9" t="s">
        <v>17968</v>
      </c>
      <c r="T3733" s="9" t="s">
        <v>5636</v>
      </c>
    </row>
    <row r="3734" customHeight="1" spans="1:20">
      <c r="A3734" s="10">
        <v>45207</v>
      </c>
      <c r="B3734" s="9" t="s">
        <v>17969</v>
      </c>
      <c r="C3734" s="9" t="s">
        <v>5644</v>
      </c>
      <c r="D3734" s="11" t="s">
        <v>22</v>
      </c>
      <c r="E3734" s="9" t="s">
        <v>17970</v>
      </c>
      <c r="F3734" s="9" t="s">
        <v>17971</v>
      </c>
      <c r="G3734" s="11" t="s">
        <v>82</v>
      </c>
      <c r="H3734" s="11" t="s">
        <v>22</v>
      </c>
      <c r="I3734" s="11" t="s">
        <v>168</v>
      </c>
      <c r="J3734" s="11" t="s">
        <v>27</v>
      </c>
      <c r="K3734" s="11" t="s">
        <v>28</v>
      </c>
      <c r="L3734" s="11" t="s">
        <v>43</v>
      </c>
      <c r="M3734" s="9" t="s">
        <v>169</v>
      </c>
      <c r="N3734" s="9" t="s">
        <v>5633</v>
      </c>
      <c r="O3734" s="11" t="s">
        <v>32</v>
      </c>
      <c r="P3734" s="11" t="s">
        <v>22</v>
      </c>
      <c r="Q3734" s="11" t="s">
        <v>17972</v>
      </c>
      <c r="R3734" s="11" t="s">
        <v>168</v>
      </c>
      <c r="S3734" s="9" t="s">
        <v>17973</v>
      </c>
      <c r="T3734" s="9" t="s">
        <v>7779</v>
      </c>
    </row>
    <row r="3735" customHeight="1" spans="1:20">
      <c r="A3735" s="10">
        <v>45207</v>
      </c>
      <c r="B3735" s="9" t="s">
        <v>17974</v>
      </c>
      <c r="C3735" s="9" t="s">
        <v>5644</v>
      </c>
      <c r="D3735" s="11" t="s">
        <v>22</v>
      </c>
      <c r="E3735" s="9" t="s">
        <v>17975</v>
      </c>
      <c r="F3735" s="9" t="s">
        <v>4200</v>
      </c>
      <c r="G3735" s="11" t="s">
        <v>82</v>
      </c>
      <c r="H3735" s="11" t="s">
        <v>22</v>
      </c>
      <c r="I3735" s="11" t="s">
        <v>168</v>
      </c>
      <c r="J3735" s="11" t="s">
        <v>27</v>
      </c>
      <c r="K3735" s="11" t="s">
        <v>28</v>
      </c>
      <c r="L3735" s="11" t="s">
        <v>43</v>
      </c>
      <c r="M3735" s="9" t="s">
        <v>169</v>
      </c>
      <c r="N3735" s="9" t="s">
        <v>5633</v>
      </c>
      <c r="O3735" s="11" t="s">
        <v>32</v>
      </c>
      <c r="P3735" s="11" t="s">
        <v>22</v>
      </c>
      <c r="Q3735" s="11" t="s">
        <v>17976</v>
      </c>
      <c r="R3735" s="11" t="s">
        <v>46</v>
      </c>
      <c r="S3735" s="9" t="s">
        <v>17977</v>
      </c>
      <c r="T3735" s="9" t="s">
        <v>5661</v>
      </c>
    </row>
    <row r="3736" customHeight="1" spans="1:20">
      <c r="A3736" s="10">
        <v>45207</v>
      </c>
      <c r="B3736" s="9" t="s">
        <v>17978</v>
      </c>
      <c r="C3736" s="9" t="s">
        <v>5735</v>
      </c>
      <c r="D3736" s="11" t="s">
        <v>22</v>
      </c>
      <c r="E3736" s="9" t="s">
        <v>17979</v>
      </c>
      <c r="F3736" s="9" t="s">
        <v>17980</v>
      </c>
      <c r="G3736" s="11" t="s">
        <v>82</v>
      </c>
      <c r="H3736" s="11" t="s">
        <v>22</v>
      </c>
      <c r="I3736" s="11" t="s">
        <v>5737</v>
      </c>
      <c r="J3736" s="11" t="s">
        <v>27</v>
      </c>
      <c r="K3736" s="11" t="s">
        <v>28</v>
      </c>
      <c r="L3736" s="11" t="s">
        <v>43</v>
      </c>
      <c r="M3736" s="9" t="s">
        <v>169</v>
      </c>
      <c r="N3736" s="9" t="s">
        <v>5633</v>
      </c>
      <c r="O3736" s="11" t="s">
        <v>32</v>
      </c>
      <c r="P3736" s="11" t="s">
        <v>22</v>
      </c>
      <c r="Q3736" s="11" t="s">
        <v>17981</v>
      </c>
      <c r="R3736" s="11" t="s">
        <v>168</v>
      </c>
      <c r="S3736" s="9" t="s">
        <v>17982</v>
      </c>
      <c r="T3736" s="9" t="s">
        <v>5636</v>
      </c>
    </row>
    <row r="3737" customHeight="1" spans="1:20">
      <c r="A3737" s="10">
        <v>45207</v>
      </c>
      <c r="B3737" s="9" t="s">
        <v>17983</v>
      </c>
      <c r="C3737" s="9" t="s">
        <v>5629</v>
      </c>
      <c r="D3737" s="11" t="s">
        <v>22</v>
      </c>
      <c r="E3737" s="9" t="s">
        <v>17984</v>
      </c>
      <c r="F3737" s="9" t="s">
        <v>17985</v>
      </c>
      <c r="G3737" s="11" t="s">
        <v>82</v>
      </c>
      <c r="H3737" s="11" t="s">
        <v>110</v>
      </c>
      <c r="I3737" s="11" t="s">
        <v>5632</v>
      </c>
      <c r="J3737" s="11" t="s">
        <v>27</v>
      </c>
      <c r="K3737" s="11" t="s">
        <v>28</v>
      </c>
      <c r="L3737" s="11" t="s">
        <v>43</v>
      </c>
      <c r="M3737" s="9" t="s">
        <v>169</v>
      </c>
      <c r="N3737" s="9" t="s">
        <v>5633</v>
      </c>
      <c r="O3737" s="11" t="s">
        <v>32</v>
      </c>
      <c r="P3737" s="11" t="s">
        <v>22</v>
      </c>
      <c r="Q3737" s="11" t="s">
        <v>17986</v>
      </c>
      <c r="R3737" s="11" t="s">
        <v>168</v>
      </c>
      <c r="S3737" s="9" t="s">
        <v>17987</v>
      </c>
      <c r="T3737" s="9" t="s">
        <v>5649</v>
      </c>
    </row>
    <row r="3738" customHeight="1" spans="1:20">
      <c r="A3738" s="10">
        <v>45207</v>
      </c>
      <c r="B3738" s="9" t="s">
        <v>17988</v>
      </c>
      <c r="C3738" s="9" t="s">
        <v>5879</v>
      </c>
      <c r="D3738" s="11" t="s">
        <v>22</v>
      </c>
      <c r="E3738" s="9" t="s">
        <v>17989</v>
      </c>
      <c r="F3738" s="9" t="s">
        <v>17990</v>
      </c>
      <c r="G3738" s="11" t="s">
        <v>82</v>
      </c>
      <c r="H3738" s="11" t="s">
        <v>148</v>
      </c>
      <c r="I3738" s="11" t="s">
        <v>5737</v>
      </c>
      <c r="J3738" s="11" t="s">
        <v>27</v>
      </c>
      <c r="K3738" s="11" t="s">
        <v>28</v>
      </c>
      <c r="L3738" s="11" t="s">
        <v>43</v>
      </c>
      <c r="M3738" s="9" t="s">
        <v>169</v>
      </c>
      <c r="N3738" s="9" t="s">
        <v>5633</v>
      </c>
      <c r="O3738" s="11" t="s">
        <v>32</v>
      </c>
      <c r="P3738" s="11" t="s">
        <v>22</v>
      </c>
      <c r="Q3738" s="11" t="s">
        <v>17991</v>
      </c>
      <c r="R3738" s="11" t="s">
        <v>168</v>
      </c>
      <c r="S3738" s="9" t="s">
        <v>17992</v>
      </c>
      <c r="T3738" s="9" t="s">
        <v>5636</v>
      </c>
    </row>
    <row r="3739" customHeight="1" spans="1:20">
      <c r="A3739" s="10">
        <v>45207</v>
      </c>
      <c r="B3739" s="9" t="s">
        <v>17993</v>
      </c>
      <c r="C3739" s="9" t="s">
        <v>5822</v>
      </c>
      <c r="D3739" s="11" t="s">
        <v>22</v>
      </c>
      <c r="E3739" s="9" t="s">
        <v>17994</v>
      </c>
      <c r="F3739" s="9" t="s">
        <v>17995</v>
      </c>
      <c r="G3739" s="11" t="s">
        <v>82</v>
      </c>
      <c r="H3739" s="11" t="s">
        <v>22</v>
      </c>
      <c r="I3739" s="11" t="s">
        <v>5737</v>
      </c>
      <c r="J3739" s="11" t="s">
        <v>27</v>
      </c>
      <c r="K3739" s="11" t="s">
        <v>28</v>
      </c>
      <c r="L3739" s="11" t="s">
        <v>43</v>
      </c>
      <c r="M3739" s="9" t="s">
        <v>169</v>
      </c>
      <c r="N3739" s="9" t="s">
        <v>5633</v>
      </c>
      <c r="O3739" s="11" t="s">
        <v>32</v>
      </c>
      <c r="P3739" s="11" t="s">
        <v>22</v>
      </c>
      <c r="Q3739" s="11" t="s">
        <v>17996</v>
      </c>
      <c r="R3739" s="11" t="s">
        <v>168</v>
      </c>
      <c r="S3739" s="9" t="s">
        <v>17997</v>
      </c>
      <c r="T3739" s="9" t="s">
        <v>5636</v>
      </c>
    </row>
    <row r="3740" customHeight="1" spans="1:20">
      <c r="A3740" s="10">
        <v>45207</v>
      </c>
      <c r="B3740" s="9" t="s">
        <v>17998</v>
      </c>
      <c r="C3740" s="9" t="s">
        <v>5629</v>
      </c>
      <c r="D3740" s="11" t="s">
        <v>22</v>
      </c>
      <c r="E3740" s="9" t="s">
        <v>17999</v>
      </c>
      <c r="F3740" s="9" t="s">
        <v>18000</v>
      </c>
      <c r="G3740" s="11" t="s">
        <v>82</v>
      </c>
      <c r="H3740" s="11" t="s">
        <v>148</v>
      </c>
      <c r="I3740" s="11" t="s">
        <v>5632</v>
      </c>
      <c r="J3740" s="11" t="s">
        <v>27</v>
      </c>
      <c r="K3740" s="11" t="s">
        <v>28</v>
      </c>
      <c r="L3740" s="11" t="s">
        <v>43</v>
      </c>
      <c r="M3740" s="9" t="s">
        <v>169</v>
      </c>
      <c r="N3740" s="9" t="s">
        <v>5633</v>
      </c>
      <c r="O3740" s="11" t="s">
        <v>32</v>
      </c>
      <c r="P3740" s="11" t="s">
        <v>22</v>
      </c>
      <c r="Q3740" s="11" t="s">
        <v>18001</v>
      </c>
      <c r="R3740" s="11" t="s">
        <v>168</v>
      </c>
      <c r="S3740" s="9" t="s">
        <v>18002</v>
      </c>
      <c r="T3740" s="9" t="s">
        <v>5636</v>
      </c>
    </row>
    <row r="3741" customHeight="1" spans="1:20">
      <c r="A3741" s="10">
        <v>45207</v>
      </c>
      <c r="B3741" s="9" t="s">
        <v>18003</v>
      </c>
      <c r="C3741" s="9" t="s">
        <v>5629</v>
      </c>
      <c r="D3741" s="11" t="s">
        <v>22</v>
      </c>
      <c r="E3741" s="9" t="s">
        <v>18004</v>
      </c>
      <c r="F3741" s="9" t="s">
        <v>11526</v>
      </c>
      <c r="G3741" s="11" t="s">
        <v>82</v>
      </c>
      <c r="H3741" s="11" t="s">
        <v>22</v>
      </c>
      <c r="I3741" s="11" t="s">
        <v>5632</v>
      </c>
      <c r="J3741" s="11" t="s">
        <v>27</v>
      </c>
      <c r="K3741" s="11" t="s">
        <v>28</v>
      </c>
      <c r="L3741" s="11" t="s">
        <v>43</v>
      </c>
      <c r="M3741" s="9" t="s">
        <v>169</v>
      </c>
      <c r="N3741" s="9" t="s">
        <v>5633</v>
      </c>
      <c r="O3741" s="11" t="s">
        <v>32</v>
      </c>
      <c r="P3741" s="11" t="s">
        <v>22</v>
      </c>
      <c r="Q3741" s="11" t="s">
        <v>18005</v>
      </c>
      <c r="R3741" s="11" t="s">
        <v>168</v>
      </c>
      <c r="S3741" s="9" t="s">
        <v>18006</v>
      </c>
      <c r="T3741" s="9" t="s">
        <v>5636</v>
      </c>
    </row>
    <row r="3742" customHeight="1" spans="1:20">
      <c r="A3742" s="10">
        <v>45207</v>
      </c>
      <c r="B3742" s="9" t="s">
        <v>18007</v>
      </c>
      <c r="C3742" s="9" t="s">
        <v>5644</v>
      </c>
      <c r="D3742" s="11" t="s">
        <v>22</v>
      </c>
      <c r="E3742" s="9" t="s">
        <v>18008</v>
      </c>
      <c r="F3742" s="9" t="s">
        <v>18009</v>
      </c>
      <c r="G3742" s="11" t="s">
        <v>82</v>
      </c>
      <c r="H3742" s="11" t="s">
        <v>22</v>
      </c>
      <c r="I3742" s="11" t="s">
        <v>1255</v>
      </c>
      <c r="J3742" s="11" t="s">
        <v>27</v>
      </c>
      <c r="K3742" s="11" t="s">
        <v>28</v>
      </c>
      <c r="L3742" s="11" t="s">
        <v>43</v>
      </c>
      <c r="M3742" s="9" t="s">
        <v>169</v>
      </c>
      <c r="N3742" s="9" t="s">
        <v>5633</v>
      </c>
      <c r="O3742" s="11" t="s">
        <v>32</v>
      </c>
      <c r="P3742" s="11" t="s">
        <v>22</v>
      </c>
      <c r="Q3742" s="11" t="s">
        <v>18010</v>
      </c>
      <c r="R3742" s="11" t="s">
        <v>168</v>
      </c>
      <c r="S3742" s="9" t="s">
        <v>18011</v>
      </c>
      <c r="T3742" s="9" t="s">
        <v>5668</v>
      </c>
    </row>
    <row r="3743" customHeight="1" spans="1:20">
      <c r="A3743" s="10">
        <v>45207</v>
      </c>
      <c r="B3743" s="9" t="s">
        <v>18012</v>
      </c>
      <c r="C3743" s="9" t="s">
        <v>5879</v>
      </c>
      <c r="D3743" s="11" t="s">
        <v>22</v>
      </c>
      <c r="E3743" s="9" t="s">
        <v>18013</v>
      </c>
      <c r="F3743" s="9" t="s">
        <v>18014</v>
      </c>
      <c r="G3743" s="11" t="s">
        <v>82</v>
      </c>
      <c r="H3743" s="11" t="s">
        <v>148</v>
      </c>
      <c r="I3743" s="11" t="s">
        <v>5737</v>
      </c>
      <c r="J3743" s="11" t="s">
        <v>27</v>
      </c>
      <c r="K3743" s="11" t="s">
        <v>28</v>
      </c>
      <c r="L3743" s="11" t="s">
        <v>43</v>
      </c>
      <c r="M3743" s="9" t="s">
        <v>169</v>
      </c>
      <c r="N3743" s="9" t="s">
        <v>5633</v>
      </c>
      <c r="O3743" s="11" t="s">
        <v>32</v>
      </c>
      <c r="P3743" s="11" t="s">
        <v>22</v>
      </c>
      <c r="Q3743" s="11" t="s">
        <v>18015</v>
      </c>
      <c r="R3743" s="11" t="s">
        <v>168</v>
      </c>
      <c r="S3743" s="9" t="s">
        <v>18016</v>
      </c>
      <c r="T3743" s="9" t="s">
        <v>5636</v>
      </c>
    </row>
    <row r="3744" customHeight="1" spans="1:20">
      <c r="A3744" s="10">
        <v>45207</v>
      </c>
      <c r="B3744" s="9" t="s">
        <v>18017</v>
      </c>
      <c r="C3744" s="9" t="s">
        <v>5644</v>
      </c>
      <c r="D3744" s="11" t="s">
        <v>22</v>
      </c>
      <c r="E3744" s="9" t="s">
        <v>18018</v>
      </c>
      <c r="F3744" s="9" t="s">
        <v>18019</v>
      </c>
      <c r="G3744" s="11" t="s">
        <v>82</v>
      </c>
      <c r="H3744" s="11" t="s">
        <v>22</v>
      </c>
      <c r="I3744" s="11" t="s">
        <v>448</v>
      </c>
      <c r="J3744" s="11" t="s">
        <v>27</v>
      </c>
      <c r="K3744" s="11" t="s">
        <v>28</v>
      </c>
      <c r="L3744" s="11" t="s">
        <v>43</v>
      </c>
      <c r="M3744" s="9" t="s">
        <v>169</v>
      </c>
      <c r="N3744" s="9" t="s">
        <v>5633</v>
      </c>
      <c r="O3744" s="11" t="s">
        <v>32</v>
      </c>
      <c r="P3744" s="11" t="s">
        <v>22</v>
      </c>
      <c r="Q3744" s="11" t="s">
        <v>18020</v>
      </c>
      <c r="R3744" s="11" t="s">
        <v>168</v>
      </c>
      <c r="S3744" s="9" t="s">
        <v>18021</v>
      </c>
      <c r="T3744" s="9" t="s">
        <v>5636</v>
      </c>
    </row>
    <row r="3745" customHeight="1" spans="1:20">
      <c r="A3745" s="10">
        <v>45207</v>
      </c>
      <c r="B3745" s="9" t="s">
        <v>18022</v>
      </c>
      <c r="C3745" s="9" t="s">
        <v>5629</v>
      </c>
      <c r="D3745" s="11" t="s">
        <v>22</v>
      </c>
      <c r="E3745" s="9" t="s">
        <v>18023</v>
      </c>
      <c r="F3745" s="9" t="s">
        <v>18024</v>
      </c>
      <c r="G3745" s="11" t="s">
        <v>82</v>
      </c>
      <c r="H3745" s="11" t="s">
        <v>22</v>
      </c>
      <c r="I3745" s="11" t="s">
        <v>5632</v>
      </c>
      <c r="J3745" s="11" t="s">
        <v>27</v>
      </c>
      <c r="K3745" s="11" t="s">
        <v>28</v>
      </c>
      <c r="L3745" s="11" t="s">
        <v>43</v>
      </c>
      <c r="M3745" s="9" t="s">
        <v>169</v>
      </c>
      <c r="N3745" s="9" t="s">
        <v>5633</v>
      </c>
      <c r="O3745" s="11" t="s">
        <v>32</v>
      </c>
      <c r="P3745" s="11" t="s">
        <v>22</v>
      </c>
      <c r="Q3745" s="11" t="s">
        <v>18025</v>
      </c>
      <c r="R3745" s="11" t="s">
        <v>168</v>
      </c>
      <c r="S3745" s="9" t="s">
        <v>18026</v>
      </c>
      <c r="T3745" s="9" t="s">
        <v>5636</v>
      </c>
    </row>
    <row r="3746" customHeight="1" spans="1:20">
      <c r="A3746" s="10">
        <v>45207</v>
      </c>
      <c r="B3746" s="9" t="s">
        <v>18027</v>
      </c>
      <c r="C3746" s="9" t="s">
        <v>5879</v>
      </c>
      <c r="D3746" s="11" t="s">
        <v>22</v>
      </c>
      <c r="E3746" s="9" t="s">
        <v>18028</v>
      </c>
      <c r="F3746" s="9" t="s">
        <v>18029</v>
      </c>
      <c r="G3746" s="11" t="s">
        <v>82</v>
      </c>
      <c r="H3746" s="11" t="s">
        <v>22</v>
      </c>
      <c r="I3746" s="11" t="s">
        <v>5737</v>
      </c>
      <c r="J3746" s="11" t="s">
        <v>27</v>
      </c>
      <c r="K3746" s="11" t="s">
        <v>28</v>
      </c>
      <c r="L3746" s="11" t="s">
        <v>43</v>
      </c>
      <c r="M3746" s="9" t="s">
        <v>169</v>
      </c>
      <c r="N3746" s="9" t="s">
        <v>5633</v>
      </c>
      <c r="O3746" s="11" t="s">
        <v>32</v>
      </c>
      <c r="P3746" s="11" t="s">
        <v>22</v>
      </c>
      <c r="Q3746" s="11" t="s">
        <v>18030</v>
      </c>
      <c r="R3746" s="11" t="s">
        <v>168</v>
      </c>
      <c r="S3746" s="9" t="s">
        <v>18031</v>
      </c>
      <c r="T3746" s="9" t="s">
        <v>5636</v>
      </c>
    </row>
    <row r="3747" customHeight="1" spans="1:20">
      <c r="A3747" s="10">
        <v>45207</v>
      </c>
      <c r="B3747" s="9" t="s">
        <v>18032</v>
      </c>
      <c r="C3747" s="9" t="s">
        <v>5629</v>
      </c>
      <c r="D3747" s="11" t="s">
        <v>22</v>
      </c>
      <c r="E3747" s="9" t="s">
        <v>18033</v>
      </c>
      <c r="F3747" s="9" t="s">
        <v>18034</v>
      </c>
      <c r="G3747" s="11" t="s">
        <v>82</v>
      </c>
      <c r="H3747" s="11" t="s">
        <v>22</v>
      </c>
      <c r="I3747" s="11" t="s">
        <v>5632</v>
      </c>
      <c r="J3747" s="11" t="s">
        <v>27</v>
      </c>
      <c r="K3747" s="11" t="s">
        <v>28</v>
      </c>
      <c r="L3747" s="11" t="s">
        <v>43</v>
      </c>
      <c r="M3747" s="9" t="s">
        <v>169</v>
      </c>
      <c r="N3747" s="9" t="s">
        <v>5633</v>
      </c>
      <c r="O3747" s="11" t="s">
        <v>32</v>
      </c>
      <c r="P3747" s="11" t="s">
        <v>22</v>
      </c>
      <c r="Q3747" s="11" t="s">
        <v>18035</v>
      </c>
      <c r="R3747" s="11" t="s">
        <v>168</v>
      </c>
      <c r="S3747" s="9" t="s">
        <v>18036</v>
      </c>
      <c r="T3747" s="9" t="s">
        <v>5636</v>
      </c>
    </row>
    <row r="3748" customHeight="1" spans="1:20">
      <c r="A3748" s="10">
        <v>45207</v>
      </c>
      <c r="B3748" s="9" t="s">
        <v>18037</v>
      </c>
      <c r="C3748" s="9" t="s">
        <v>5644</v>
      </c>
      <c r="D3748" s="11" t="s">
        <v>22</v>
      </c>
      <c r="E3748" s="9" t="s">
        <v>18038</v>
      </c>
      <c r="F3748" s="9" t="s">
        <v>18039</v>
      </c>
      <c r="G3748" s="11" t="s">
        <v>82</v>
      </c>
      <c r="H3748" s="11" t="s">
        <v>22</v>
      </c>
      <c r="I3748" s="11" t="s">
        <v>168</v>
      </c>
      <c r="J3748" s="11" t="s">
        <v>27</v>
      </c>
      <c r="K3748" s="11" t="s">
        <v>28</v>
      </c>
      <c r="L3748" s="11" t="s">
        <v>43</v>
      </c>
      <c r="M3748" s="9" t="s">
        <v>169</v>
      </c>
      <c r="N3748" s="9" t="s">
        <v>5633</v>
      </c>
      <c r="O3748" s="11" t="s">
        <v>32</v>
      </c>
      <c r="P3748" s="11" t="s">
        <v>22</v>
      </c>
      <c r="Q3748" s="11" t="s">
        <v>18040</v>
      </c>
      <c r="R3748" s="11" t="s">
        <v>168</v>
      </c>
      <c r="S3748" s="9" t="s">
        <v>18041</v>
      </c>
      <c r="T3748" s="9" t="s">
        <v>5636</v>
      </c>
    </row>
    <row r="3749" customHeight="1" spans="1:20">
      <c r="A3749" s="10">
        <v>45207</v>
      </c>
      <c r="B3749" s="9" t="s">
        <v>18042</v>
      </c>
      <c r="C3749" s="9" t="s">
        <v>5629</v>
      </c>
      <c r="D3749" s="11" t="s">
        <v>22</v>
      </c>
      <c r="E3749" s="9" t="s">
        <v>18043</v>
      </c>
      <c r="F3749" s="9" t="s">
        <v>18044</v>
      </c>
      <c r="G3749" s="11" t="s">
        <v>82</v>
      </c>
      <c r="H3749" s="11" t="s">
        <v>22</v>
      </c>
      <c r="I3749" s="11" t="s">
        <v>5632</v>
      </c>
      <c r="J3749" s="11" t="s">
        <v>27</v>
      </c>
      <c r="K3749" s="11" t="s">
        <v>28</v>
      </c>
      <c r="L3749" s="11" t="s">
        <v>43</v>
      </c>
      <c r="M3749" s="9" t="s">
        <v>169</v>
      </c>
      <c r="N3749" s="9" t="s">
        <v>5633</v>
      </c>
      <c r="O3749" s="11" t="s">
        <v>32</v>
      </c>
      <c r="P3749" s="11" t="s">
        <v>22</v>
      </c>
      <c r="Q3749" s="11" t="s">
        <v>18045</v>
      </c>
      <c r="R3749" s="11" t="s">
        <v>46</v>
      </c>
      <c r="S3749" s="9" t="s">
        <v>18046</v>
      </c>
      <c r="T3749" s="9" t="s">
        <v>5661</v>
      </c>
    </row>
    <row r="3750" customHeight="1" spans="1:20">
      <c r="A3750" s="10">
        <v>45207</v>
      </c>
      <c r="B3750" s="9" t="s">
        <v>18047</v>
      </c>
      <c r="C3750" s="9" t="s">
        <v>5644</v>
      </c>
      <c r="D3750" s="11" t="s">
        <v>22</v>
      </c>
      <c r="E3750" s="9" t="s">
        <v>18048</v>
      </c>
      <c r="F3750" s="9" t="s">
        <v>18049</v>
      </c>
      <c r="G3750" s="11" t="s">
        <v>82</v>
      </c>
      <c r="H3750" s="11" t="s">
        <v>22</v>
      </c>
      <c r="I3750" s="11" t="s">
        <v>168</v>
      </c>
      <c r="J3750" s="11" t="s">
        <v>27</v>
      </c>
      <c r="K3750" s="11" t="s">
        <v>28</v>
      </c>
      <c r="L3750" s="11" t="s">
        <v>43</v>
      </c>
      <c r="M3750" s="9" t="s">
        <v>169</v>
      </c>
      <c r="N3750" s="9" t="s">
        <v>5633</v>
      </c>
      <c r="O3750" s="11" t="s">
        <v>32</v>
      </c>
      <c r="P3750" s="11" t="s">
        <v>22</v>
      </c>
      <c r="Q3750" s="11" t="s">
        <v>18050</v>
      </c>
      <c r="R3750" s="11" t="s">
        <v>168</v>
      </c>
      <c r="S3750" s="9" t="s">
        <v>18051</v>
      </c>
      <c r="T3750" s="9" t="s">
        <v>5636</v>
      </c>
    </row>
    <row r="3751" customHeight="1" spans="1:20">
      <c r="A3751" s="10">
        <v>45207</v>
      </c>
      <c r="B3751" s="9" t="s">
        <v>18052</v>
      </c>
      <c r="C3751" s="9" t="s">
        <v>5644</v>
      </c>
      <c r="D3751" s="11" t="s">
        <v>22</v>
      </c>
      <c r="E3751" s="9" t="s">
        <v>18053</v>
      </c>
      <c r="F3751" s="9" t="s">
        <v>18054</v>
      </c>
      <c r="G3751" s="11" t="s">
        <v>82</v>
      </c>
      <c r="H3751" s="11" t="s">
        <v>110</v>
      </c>
      <c r="I3751" s="11" t="s">
        <v>384</v>
      </c>
      <c r="J3751" s="11" t="s">
        <v>27</v>
      </c>
      <c r="K3751" s="11" t="s">
        <v>28</v>
      </c>
      <c r="L3751" s="11" t="s">
        <v>43</v>
      </c>
      <c r="M3751" s="9" t="s">
        <v>169</v>
      </c>
      <c r="N3751" s="9" t="s">
        <v>5633</v>
      </c>
      <c r="O3751" s="11" t="s">
        <v>32</v>
      </c>
      <c r="P3751" s="11" t="s">
        <v>22</v>
      </c>
      <c r="Q3751" s="11" t="s">
        <v>18055</v>
      </c>
      <c r="R3751" s="11" t="s">
        <v>168</v>
      </c>
      <c r="S3751" s="9" t="s">
        <v>18056</v>
      </c>
      <c r="T3751" s="9" t="s">
        <v>5649</v>
      </c>
    </row>
    <row r="3752" customHeight="1" spans="1:20">
      <c r="A3752" s="10">
        <v>45207</v>
      </c>
      <c r="B3752" s="9" t="s">
        <v>18057</v>
      </c>
      <c r="C3752" s="9" t="s">
        <v>5644</v>
      </c>
      <c r="D3752" s="11" t="s">
        <v>22</v>
      </c>
      <c r="E3752" s="9" t="s">
        <v>18058</v>
      </c>
      <c r="F3752" s="9" t="s">
        <v>18059</v>
      </c>
      <c r="G3752" s="11" t="s">
        <v>82</v>
      </c>
      <c r="H3752" s="11" t="s">
        <v>22</v>
      </c>
      <c r="I3752" s="11" t="s">
        <v>4047</v>
      </c>
      <c r="J3752" s="11" t="s">
        <v>27</v>
      </c>
      <c r="K3752" s="11" t="s">
        <v>28</v>
      </c>
      <c r="L3752" s="11" t="s">
        <v>43</v>
      </c>
      <c r="M3752" s="9" t="s">
        <v>169</v>
      </c>
      <c r="N3752" s="9" t="s">
        <v>5633</v>
      </c>
      <c r="O3752" s="11" t="s">
        <v>32</v>
      </c>
      <c r="P3752" s="11" t="s">
        <v>22</v>
      </c>
      <c r="Q3752" s="11" t="s">
        <v>18060</v>
      </c>
      <c r="R3752" s="11" t="s">
        <v>168</v>
      </c>
      <c r="S3752" s="9" t="s">
        <v>18061</v>
      </c>
      <c r="T3752" s="9" t="s">
        <v>5636</v>
      </c>
    </row>
    <row r="3753" customHeight="1" spans="1:20">
      <c r="A3753" s="10">
        <v>45207</v>
      </c>
      <c r="B3753" s="9" t="s">
        <v>18062</v>
      </c>
      <c r="C3753" s="9" t="s">
        <v>5629</v>
      </c>
      <c r="D3753" s="11" t="s">
        <v>22</v>
      </c>
      <c r="E3753" s="9" t="s">
        <v>18063</v>
      </c>
      <c r="F3753" s="9" t="s">
        <v>12852</v>
      </c>
      <c r="G3753" s="11" t="s">
        <v>82</v>
      </c>
      <c r="H3753" s="11" t="s">
        <v>22</v>
      </c>
      <c r="I3753" s="11" t="s">
        <v>5632</v>
      </c>
      <c r="J3753" s="11" t="s">
        <v>27</v>
      </c>
      <c r="K3753" s="11" t="s">
        <v>28</v>
      </c>
      <c r="L3753" s="11" t="s">
        <v>43</v>
      </c>
      <c r="M3753" s="9" t="s">
        <v>169</v>
      </c>
      <c r="N3753" s="9" t="s">
        <v>5633</v>
      </c>
      <c r="O3753" s="11" t="s">
        <v>32</v>
      </c>
      <c r="P3753" s="11" t="s">
        <v>22</v>
      </c>
      <c r="Q3753" s="11" t="s">
        <v>18064</v>
      </c>
      <c r="R3753" s="11" t="s">
        <v>168</v>
      </c>
      <c r="S3753" s="9" t="s">
        <v>18026</v>
      </c>
      <c r="T3753" s="9" t="s">
        <v>5636</v>
      </c>
    </row>
    <row r="3754" customHeight="1" spans="1:20">
      <c r="A3754" s="10">
        <v>45207</v>
      </c>
      <c r="B3754" s="9" t="s">
        <v>18065</v>
      </c>
      <c r="C3754" s="9" t="s">
        <v>5644</v>
      </c>
      <c r="D3754" s="11" t="s">
        <v>22</v>
      </c>
      <c r="E3754" s="9" t="s">
        <v>18066</v>
      </c>
      <c r="F3754" s="9" t="s">
        <v>18067</v>
      </c>
      <c r="G3754" s="11" t="s">
        <v>82</v>
      </c>
      <c r="H3754" s="11" t="s">
        <v>22</v>
      </c>
      <c r="I3754" s="11" t="s">
        <v>168</v>
      </c>
      <c r="J3754" s="11" t="s">
        <v>27</v>
      </c>
      <c r="K3754" s="11" t="s">
        <v>28</v>
      </c>
      <c r="L3754" s="11" t="s">
        <v>43</v>
      </c>
      <c r="M3754" s="9" t="s">
        <v>169</v>
      </c>
      <c r="N3754" s="9" t="s">
        <v>5633</v>
      </c>
      <c r="O3754" s="11" t="s">
        <v>32</v>
      </c>
      <c r="P3754" s="11" t="s">
        <v>22</v>
      </c>
      <c r="Q3754" s="11" t="s">
        <v>18068</v>
      </c>
      <c r="R3754" s="11" t="s">
        <v>168</v>
      </c>
      <c r="S3754" s="9" t="s">
        <v>18069</v>
      </c>
      <c r="T3754" s="9" t="s">
        <v>5636</v>
      </c>
    </row>
    <row r="3755" customHeight="1" spans="1:20">
      <c r="A3755" s="10">
        <v>45207</v>
      </c>
      <c r="B3755" s="9" t="s">
        <v>18070</v>
      </c>
      <c r="C3755" s="9" t="s">
        <v>5629</v>
      </c>
      <c r="D3755" s="11" t="s">
        <v>22</v>
      </c>
      <c r="E3755" s="9" t="s">
        <v>18071</v>
      </c>
      <c r="F3755" s="9" t="s">
        <v>18072</v>
      </c>
      <c r="G3755" s="11" t="s">
        <v>82</v>
      </c>
      <c r="H3755" s="11" t="s">
        <v>22</v>
      </c>
      <c r="I3755" s="11" t="s">
        <v>5632</v>
      </c>
      <c r="J3755" s="11" t="s">
        <v>27</v>
      </c>
      <c r="K3755" s="11" t="s">
        <v>28</v>
      </c>
      <c r="L3755" s="11" t="s">
        <v>43</v>
      </c>
      <c r="M3755" s="9" t="s">
        <v>169</v>
      </c>
      <c r="N3755" s="9" t="s">
        <v>5633</v>
      </c>
      <c r="O3755" s="11" t="s">
        <v>32</v>
      </c>
      <c r="P3755" s="11" t="s">
        <v>22</v>
      </c>
      <c r="Q3755" s="11" t="s">
        <v>18073</v>
      </c>
      <c r="R3755" s="11" t="s">
        <v>168</v>
      </c>
      <c r="S3755" s="9" t="s">
        <v>18074</v>
      </c>
      <c r="T3755" s="9" t="s">
        <v>5649</v>
      </c>
    </row>
    <row r="3756" customHeight="1" spans="1:20">
      <c r="A3756" s="10">
        <v>45207</v>
      </c>
      <c r="B3756" s="9" t="s">
        <v>18075</v>
      </c>
      <c r="C3756" s="9" t="s">
        <v>7835</v>
      </c>
      <c r="D3756" s="11" t="s">
        <v>22</v>
      </c>
      <c r="E3756" s="9" t="s">
        <v>18076</v>
      </c>
      <c r="F3756" s="9" t="s">
        <v>18077</v>
      </c>
      <c r="G3756" s="11" t="s">
        <v>82</v>
      </c>
      <c r="H3756" s="11" t="s">
        <v>22</v>
      </c>
      <c r="I3756" s="11" t="s">
        <v>4047</v>
      </c>
      <c r="J3756" s="11" t="s">
        <v>27</v>
      </c>
      <c r="K3756" s="11" t="s">
        <v>28</v>
      </c>
      <c r="L3756" s="11" t="s">
        <v>43</v>
      </c>
      <c r="M3756" s="9" t="s">
        <v>169</v>
      </c>
      <c r="N3756" s="9" t="s">
        <v>5633</v>
      </c>
      <c r="O3756" s="11" t="s">
        <v>32</v>
      </c>
      <c r="P3756" s="11" t="s">
        <v>22</v>
      </c>
      <c r="Q3756" s="11" t="s">
        <v>17370</v>
      </c>
      <c r="R3756" s="11" t="s">
        <v>168</v>
      </c>
      <c r="S3756" s="9" t="s">
        <v>18078</v>
      </c>
      <c r="T3756" s="9" t="s">
        <v>5636</v>
      </c>
    </row>
    <row r="3757" customHeight="1" spans="1:20">
      <c r="A3757" s="10">
        <v>45207</v>
      </c>
      <c r="B3757" s="9" t="s">
        <v>18079</v>
      </c>
      <c r="C3757" s="9" t="s">
        <v>5879</v>
      </c>
      <c r="D3757" s="11" t="s">
        <v>22</v>
      </c>
      <c r="E3757" s="9" t="s">
        <v>18080</v>
      </c>
      <c r="F3757" s="9" t="s">
        <v>18081</v>
      </c>
      <c r="G3757" s="11" t="s">
        <v>82</v>
      </c>
      <c r="H3757" s="11" t="s">
        <v>22</v>
      </c>
      <c r="I3757" s="11" t="s">
        <v>5737</v>
      </c>
      <c r="J3757" s="11" t="s">
        <v>27</v>
      </c>
      <c r="K3757" s="11" t="s">
        <v>28</v>
      </c>
      <c r="L3757" s="11" t="s">
        <v>43</v>
      </c>
      <c r="M3757" s="9" t="s">
        <v>169</v>
      </c>
      <c r="N3757" s="9" t="s">
        <v>5633</v>
      </c>
      <c r="O3757" s="11" t="s">
        <v>32</v>
      </c>
      <c r="P3757" s="11" t="s">
        <v>22</v>
      </c>
      <c r="Q3757" s="11" t="s">
        <v>18082</v>
      </c>
      <c r="R3757" s="11" t="s">
        <v>168</v>
      </c>
      <c r="S3757" s="9" t="s">
        <v>18083</v>
      </c>
      <c r="T3757" s="9" t="s">
        <v>5723</v>
      </c>
    </row>
    <row r="3758" customHeight="1" spans="1:20">
      <c r="A3758" s="10">
        <v>45207</v>
      </c>
      <c r="B3758" s="9" t="s">
        <v>18084</v>
      </c>
      <c r="C3758" s="9" t="s">
        <v>5644</v>
      </c>
      <c r="D3758" s="11" t="s">
        <v>22</v>
      </c>
      <c r="E3758" s="9" t="s">
        <v>18085</v>
      </c>
      <c r="F3758" s="9" t="s">
        <v>12488</v>
      </c>
      <c r="G3758" s="11" t="s">
        <v>82</v>
      </c>
      <c r="H3758" s="11" t="s">
        <v>22</v>
      </c>
      <c r="I3758" s="11" t="s">
        <v>168</v>
      </c>
      <c r="J3758" s="11" t="s">
        <v>27</v>
      </c>
      <c r="K3758" s="11" t="s">
        <v>28</v>
      </c>
      <c r="L3758" s="11" t="s">
        <v>43</v>
      </c>
      <c r="M3758" s="9" t="s">
        <v>169</v>
      </c>
      <c r="N3758" s="9" t="s">
        <v>5633</v>
      </c>
      <c r="O3758" s="11" t="s">
        <v>32</v>
      </c>
      <c r="P3758" s="11" t="s">
        <v>22</v>
      </c>
      <c r="Q3758" s="11" t="s">
        <v>18086</v>
      </c>
      <c r="R3758" s="11" t="s">
        <v>168</v>
      </c>
      <c r="S3758" s="9" t="s">
        <v>18087</v>
      </c>
      <c r="T3758" s="9" t="s">
        <v>5636</v>
      </c>
    </row>
    <row r="3759" customHeight="1" spans="1:20">
      <c r="A3759" s="10">
        <v>45207</v>
      </c>
      <c r="B3759" s="9" t="s">
        <v>18088</v>
      </c>
      <c r="C3759" s="9" t="s">
        <v>5644</v>
      </c>
      <c r="D3759" s="11" t="s">
        <v>22</v>
      </c>
      <c r="E3759" s="9" t="s">
        <v>18089</v>
      </c>
      <c r="F3759" s="9" t="s">
        <v>18090</v>
      </c>
      <c r="G3759" s="11" t="s">
        <v>82</v>
      </c>
      <c r="H3759" s="11" t="s">
        <v>22</v>
      </c>
      <c r="I3759" s="11" t="s">
        <v>168</v>
      </c>
      <c r="J3759" s="11" t="s">
        <v>27</v>
      </c>
      <c r="K3759" s="11" t="s">
        <v>28</v>
      </c>
      <c r="L3759" s="11" t="s">
        <v>43</v>
      </c>
      <c r="M3759" s="9" t="s">
        <v>169</v>
      </c>
      <c r="N3759" s="9" t="s">
        <v>5633</v>
      </c>
      <c r="O3759" s="11" t="s">
        <v>32</v>
      </c>
      <c r="P3759" s="11" t="s">
        <v>22</v>
      </c>
      <c r="Q3759" s="11" t="s">
        <v>18091</v>
      </c>
      <c r="R3759" s="11" t="s">
        <v>168</v>
      </c>
      <c r="S3759" s="9" t="s">
        <v>18092</v>
      </c>
      <c r="T3759" s="9" t="s">
        <v>5649</v>
      </c>
    </row>
    <row r="3760" customHeight="1" spans="1:20">
      <c r="A3760" s="10">
        <v>45207</v>
      </c>
      <c r="B3760" s="9" t="s">
        <v>18093</v>
      </c>
      <c r="C3760" s="9" t="s">
        <v>6126</v>
      </c>
      <c r="D3760" s="11" t="s">
        <v>22</v>
      </c>
      <c r="E3760" s="9" t="s">
        <v>18094</v>
      </c>
      <c r="F3760" s="9" t="s">
        <v>18095</v>
      </c>
      <c r="G3760" s="11" t="s">
        <v>82</v>
      </c>
      <c r="H3760" s="11" t="s">
        <v>22</v>
      </c>
      <c r="I3760" s="11" t="s">
        <v>149</v>
      </c>
      <c r="J3760" s="11" t="s">
        <v>27</v>
      </c>
      <c r="K3760" s="11" t="s">
        <v>28</v>
      </c>
      <c r="L3760" s="11" t="s">
        <v>43</v>
      </c>
      <c r="M3760" s="9" t="s">
        <v>30</v>
      </c>
      <c r="N3760" s="9" t="s">
        <v>743</v>
      </c>
      <c r="O3760" s="11" t="s">
        <v>32</v>
      </c>
      <c r="P3760" s="11" t="s">
        <v>22</v>
      </c>
      <c r="Q3760" s="11" t="s">
        <v>18096</v>
      </c>
      <c r="R3760" s="11" t="s">
        <v>46</v>
      </c>
      <c r="S3760" s="9" t="s">
        <v>18097</v>
      </c>
      <c r="T3760" s="9" t="s">
        <v>22</v>
      </c>
    </row>
    <row r="3761" customHeight="1" spans="1:20">
      <c r="A3761" s="10">
        <v>45207</v>
      </c>
      <c r="B3761" s="9" t="s">
        <v>18098</v>
      </c>
      <c r="C3761" s="9" t="s">
        <v>6126</v>
      </c>
      <c r="D3761" s="11" t="s">
        <v>22</v>
      </c>
      <c r="E3761" s="9" t="s">
        <v>18099</v>
      </c>
      <c r="F3761" s="9" t="s">
        <v>18100</v>
      </c>
      <c r="G3761" s="11" t="s">
        <v>130</v>
      </c>
      <c r="H3761" s="11" t="s">
        <v>22</v>
      </c>
      <c r="I3761" s="11" t="s">
        <v>576</v>
      </c>
      <c r="J3761" s="11" t="s">
        <v>27</v>
      </c>
      <c r="K3761" s="11" t="s">
        <v>28</v>
      </c>
      <c r="L3761" s="11" t="s">
        <v>43</v>
      </c>
      <c r="M3761" s="9" t="s">
        <v>30</v>
      </c>
      <c r="N3761" s="9" t="s">
        <v>743</v>
      </c>
      <c r="O3761" s="11" t="s">
        <v>32</v>
      </c>
      <c r="P3761" s="11" t="s">
        <v>22</v>
      </c>
      <c r="Q3761" s="11" t="s">
        <v>18101</v>
      </c>
      <c r="R3761" s="11" t="s">
        <v>46</v>
      </c>
      <c r="S3761" s="9" t="s">
        <v>18102</v>
      </c>
      <c r="T3761" s="9" t="s">
        <v>22</v>
      </c>
    </row>
    <row r="3762" customHeight="1" spans="1:20">
      <c r="A3762" s="10">
        <v>45207</v>
      </c>
      <c r="B3762" s="9" t="s">
        <v>18103</v>
      </c>
      <c r="C3762" s="9" t="s">
        <v>6126</v>
      </c>
      <c r="D3762" s="11" t="s">
        <v>22</v>
      </c>
      <c r="E3762" s="9" t="s">
        <v>18104</v>
      </c>
      <c r="F3762" s="9" t="s">
        <v>18105</v>
      </c>
      <c r="G3762" s="11" t="s">
        <v>82</v>
      </c>
      <c r="H3762" s="11" t="s">
        <v>22</v>
      </c>
      <c r="I3762" s="11" t="s">
        <v>75</v>
      </c>
      <c r="J3762" s="11" t="s">
        <v>27</v>
      </c>
      <c r="K3762" s="11" t="s">
        <v>28</v>
      </c>
      <c r="L3762" s="11" t="s">
        <v>43</v>
      </c>
      <c r="M3762" s="9" t="s">
        <v>30</v>
      </c>
      <c r="N3762" s="9" t="s">
        <v>743</v>
      </c>
      <c r="O3762" s="11" t="s">
        <v>32</v>
      </c>
      <c r="P3762" s="11" t="s">
        <v>22</v>
      </c>
      <c r="Q3762" s="11" t="s">
        <v>18106</v>
      </c>
      <c r="R3762" s="11" t="s">
        <v>46</v>
      </c>
      <c r="S3762" s="9" t="s">
        <v>18107</v>
      </c>
      <c r="T3762" s="9" t="s">
        <v>22</v>
      </c>
    </row>
    <row r="3763" customHeight="1" spans="1:20">
      <c r="A3763" s="10">
        <v>45207</v>
      </c>
      <c r="B3763" s="9" t="s">
        <v>18108</v>
      </c>
      <c r="C3763" s="9" t="s">
        <v>6126</v>
      </c>
      <c r="D3763" s="11" t="s">
        <v>22</v>
      </c>
      <c r="E3763" s="9" t="s">
        <v>18109</v>
      </c>
      <c r="F3763" s="9" t="s">
        <v>18110</v>
      </c>
      <c r="G3763" s="11" t="s">
        <v>62</v>
      </c>
      <c r="H3763" s="11" t="s">
        <v>22</v>
      </c>
      <c r="I3763" s="11" t="s">
        <v>448</v>
      </c>
      <c r="J3763" s="11" t="s">
        <v>27</v>
      </c>
      <c r="K3763" s="11" t="s">
        <v>28</v>
      </c>
      <c r="L3763" s="11" t="s">
        <v>43</v>
      </c>
      <c r="M3763" s="9" t="s">
        <v>44</v>
      </c>
      <c r="N3763" s="9" t="s">
        <v>743</v>
      </c>
      <c r="O3763" s="11" t="s">
        <v>32</v>
      </c>
      <c r="P3763" s="11" t="s">
        <v>22</v>
      </c>
      <c r="Q3763" s="11" t="s">
        <v>18111</v>
      </c>
      <c r="R3763" s="11" t="s">
        <v>46</v>
      </c>
      <c r="S3763" s="9" t="s">
        <v>18112</v>
      </c>
      <c r="T3763" s="9" t="s">
        <v>18113</v>
      </c>
    </row>
    <row r="3764" customHeight="1" spans="1:20">
      <c r="A3764" s="10">
        <v>45207</v>
      </c>
      <c r="B3764" s="9" t="s">
        <v>18114</v>
      </c>
      <c r="C3764" s="9" t="s">
        <v>6126</v>
      </c>
      <c r="D3764" s="11" t="s">
        <v>22</v>
      </c>
      <c r="E3764" s="9" t="s">
        <v>18115</v>
      </c>
      <c r="F3764" s="9" t="s">
        <v>18116</v>
      </c>
      <c r="G3764" s="11" t="s">
        <v>82</v>
      </c>
      <c r="H3764" s="11" t="s">
        <v>22</v>
      </c>
      <c r="I3764" s="11" t="s">
        <v>162</v>
      </c>
      <c r="J3764" s="11" t="s">
        <v>27</v>
      </c>
      <c r="K3764" s="11" t="s">
        <v>28</v>
      </c>
      <c r="L3764" s="11" t="s">
        <v>43</v>
      </c>
      <c r="M3764" s="9" t="s">
        <v>30</v>
      </c>
      <c r="N3764" s="9" t="s">
        <v>743</v>
      </c>
      <c r="O3764" s="11" t="s">
        <v>32</v>
      </c>
      <c r="P3764" s="11" t="s">
        <v>22</v>
      </c>
      <c r="Q3764" s="11" t="s">
        <v>18117</v>
      </c>
      <c r="R3764" s="11" t="s">
        <v>46</v>
      </c>
      <c r="S3764" s="9" t="s">
        <v>18118</v>
      </c>
      <c r="T3764" s="9" t="s">
        <v>18119</v>
      </c>
    </row>
    <row r="3765" customHeight="1" spans="1:20">
      <c r="A3765" s="10">
        <v>45207</v>
      </c>
      <c r="B3765" s="9" t="s">
        <v>18120</v>
      </c>
      <c r="C3765" s="9" t="s">
        <v>6126</v>
      </c>
      <c r="D3765" s="11" t="s">
        <v>22</v>
      </c>
      <c r="E3765" s="9" t="s">
        <v>18121</v>
      </c>
      <c r="F3765" s="9" t="s">
        <v>18122</v>
      </c>
      <c r="G3765" s="11" t="s">
        <v>82</v>
      </c>
      <c r="H3765" s="11" t="s">
        <v>22</v>
      </c>
      <c r="I3765" s="11" t="s">
        <v>1713</v>
      </c>
      <c r="J3765" s="11" t="s">
        <v>27</v>
      </c>
      <c r="K3765" s="11" t="s">
        <v>28</v>
      </c>
      <c r="L3765" s="11" t="s">
        <v>43</v>
      </c>
      <c r="M3765" s="9" t="s">
        <v>44</v>
      </c>
      <c r="N3765" s="9" t="s">
        <v>743</v>
      </c>
      <c r="O3765" s="11" t="s">
        <v>32</v>
      </c>
      <c r="P3765" s="11" t="s">
        <v>22</v>
      </c>
      <c r="Q3765" s="11" t="s">
        <v>18123</v>
      </c>
      <c r="R3765" s="11" t="s">
        <v>46</v>
      </c>
      <c r="S3765" s="9" t="s">
        <v>18124</v>
      </c>
      <c r="T3765" s="9" t="s">
        <v>18125</v>
      </c>
    </row>
    <row r="3766" customHeight="1" spans="1:20">
      <c r="A3766" s="10">
        <v>45207</v>
      </c>
      <c r="B3766" s="9" t="s">
        <v>18126</v>
      </c>
      <c r="C3766" s="9" t="s">
        <v>6126</v>
      </c>
      <c r="D3766" s="11" t="s">
        <v>22</v>
      </c>
      <c r="E3766" s="9" t="s">
        <v>18127</v>
      </c>
      <c r="F3766" s="9" t="s">
        <v>18128</v>
      </c>
      <c r="G3766" s="11" t="s">
        <v>82</v>
      </c>
      <c r="H3766" s="11" t="s">
        <v>22</v>
      </c>
      <c r="I3766" s="11" t="s">
        <v>384</v>
      </c>
      <c r="J3766" s="11" t="s">
        <v>27</v>
      </c>
      <c r="K3766" s="11" t="s">
        <v>28</v>
      </c>
      <c r="L3766" s="11" t="s">
        <v>43</v>
      </c>
      <c r="M3766" s="9" t="s">
        <v>44</v>
      </c>
      <c r="N3766" s="9" t="s">
        <v>743</v>
      </c>
      <c r="O3766" s="11" t="s">
        <v>32</v>
      </c>
      <c r="P3766" s="11" t="s">
        <v>22</v>
      </c>
      <c r="Q3766" s="11" t="s">
        <v>18129</v>
      </c>
      <c r="R3766" s="11" t="s">
        <v>46</v>
      </c>
      <c r="S3766" s="9" t="s">
        <v>18130</v>
      </c>
      <c r="T3766" s="9" t="s">
        <v>18131</v>
      </c>
    </row>
    <row r="3767" customHeight="1" spans="1:20">
      <c r="A3767" s="10">
        <v>45207</v>
      </c>
      <c r="B3767" s="9" t="s">
        <v>18132</v>
      </c>
      <c r="C3767" s="9" t="s">
        <v>6126</v>
      </c>
      <c r="D3767" s="11" t="s">
        <v>22</v>
      </c>
      <c r="E3767" s="9" t="s">
        <v>18133</v>
      </c>
      <c r="F3767" s="9" t="s">
        <v>18134</v>
      </c>
      <c r="G3767" s="11" t="s">
        <v>82</v>
      </c>
      <c r="H3767" s="11" t="s">
        <v>418</v>
      </c>
      <c r="I3767" s="11" t="s">
        <v>293</v>
      </c>
      <c r="J3767" s="11" t="s">
        <v>27</v>
      </c>
      <c r="K3767" s="11" t="s">
        <v>28</v>
      </c>
      <c r="L3767" s="11" t="s">
        <v>43</v>
      </c>
      <c r="M3767" s="9" t="s">
        <v>44</v>
      </c>
      <c r="N3767" s="9" t="s">
        <v>743</v>
      </c>
      <c r="O3767" s="11" t="s">
        <v>32</v>
      </c>
      <c r="P3767" s="11" t="s">
        <v>22</v>
      </c>
      <c r="Q3767" s="11" t="s">
        <v>18135</v>
      </c>
      <c r="R3767" s="11" t="s">
        <v>46</v>
      </c>
      <c r="S3767" s="9" t="s">
        <v>18136</v>
      </c>
      <c r="T3767" s="9" t="s">
        <v>18137</v>
      </c>
    </row>
    <row r="3768" customHeight="1" spans="1:20">
      <c r="A3768" s="10">
        <v>45207</v>
      </c>
      <c r="B3768" s="9" t="s">
        <v>18138</v>
      </c>
      <c r="C3768" s="9" t="s">
        <v>6126</v>
      </c>
      <c r="D3768" s="11" t="s">
        <v>22</v>
      </c>
      <c r="E3768" s="9" t="s">
        <v>18139</v>
      </c>
      <c r="F3768" s="9" t="s">
        <v>18140</v>
      </c>
      <c r="G3768" s="11" t="s">
        <v>82</v>
      </c>
      <c r="H3768" s="11" t="s">
        <v>22</v>
      </c>
      <c r="I3768" s="11" t="s">
        <v>131</v>
      </c>
      <c r="J3768" s="11" t="s">
        <v>27</v>
      </c>
      <c r="K3768" s="11" t="s">
        <v>28</v>
      </c>
      <c r="L3768" s="11" t="s">
        <v>43</v>
      </c>
      <c r="M3768" s="9" t="s">
        <v>44</v>
      </c>
      <c r="N3768" s="9" t="s">
        <v>743</v>
      </c>
      <c r="O3768" s="11" t="s">
        <v>32</v>
      </c>
      <c r="P3768" s="11" t="s">
        <v>22</v>
      </c>
      <c r="Q3768" s="11" t="s">
        <v>18141</v>
      </c>
      <c r="R3768" s="11" t="s">
        <v>46</v>
      </c>
      <c r="S3768" s="9" t="s">
        <v>18142</v>
      </c>
      <c r="T3768" s="9" t="s">
        <v>18143</v>
      </c>
    </row>
    <row r="3769" customHeight="1" spans="1:20">
      <c r="A3769" s="10">
        <v>45207</v>
      </c>
      <c r="B3769" s="9" t="s">
        <v>18144</v>
      </c>
      <c r="C3769" s="9" t="s">
        <v>6126</v>
      </c>
      <c r="D3769" s="11" t="s">
        <v>22</v>
      </c>
      <c r="E3769" s="9" t="s">
        <v>18145</v>
      </c>
      <c r="F3769" s="9" t="s">
        <v>18146</v>
      </c>
      <c r="G3769" s="11" t="s">
        <v>53</v>
      </c>
      <c r="H3769" s="11" t="s">
        <v>22</v>
      </c>
      <c r="I3769" s="11" t="s">
        <v>384</v>
      </c>
      <c r="J3769" s="11" t="s">
        <v>27</v>
      </c>
      <c r="K3769" s="11" t="s">
        <v>28</v>
      </c>
      <c r="L3769" s="11" t="s">
        <v>43</v>
      </c>
      <c r="M3769" s="9" t="s">
        <v>30</v>
      </c>
      <c r="N3769" s="9" t="s">
        <v>743</v>
      </c>
      <c r="O3769" s="11" t="s">
        <v>32</v>
      </c>
      <c r="P3769" s="11" t="s">
        <v>22</v>
      </c>
      <c r="Q3769" s="11" t="s">
        <v>18147</v>
      </c>
      <c r="R3769" s="11" t="s">
        <v>46</v>
      </c>
      <c r="S3769" s="9" t="s">
        <v>18148</v>
      </c>
      <c r="T3769" s="9" t="s">
        <v>18149</v>
      </c>
    </row>
    <row r="3770" customHeight="1" spans="1:20">
      <c r="A3770" s="10">
        <v>45207</v>
      </c>
      <c r="B3770" s="9" t="s">
        <v>18150</v>
      </c>
      <c r="C3770" s="9" t="s">
        <v>18151</v>
      </c>
      <c r="D3770" s="11" t="s">
        <v>22</v>
      </c>
      <c r="E3770" s="9" t="s">
        <v>18152</v>
      </c>
      <c r="F3770" s="9" t="s">
        <v>18153</v>
      </c>
      <c r="G3770" s="11" t="s">
        <v>82</v>
      </c>
      <c r="H3770" s="11" t="s">
        <v>22</v>
      </c>
      <c r="I3770" s="11" t="s">
        <v>337</v>
      </c>
      <c r="J3770" s="11" t="s">
        <v>27</v>
      </c>
      <c r="K3770" s="11" t="s">
        <v>28</v>
      </c>
      <c r="L3770" s="11" t="s">
        <v>43</v>
      </c>
      <c r="M3770" s="9" t="s">
        <v>44</v>
      </c>
      <c r="N3770" s="9" t="s">
        <v>743</v>
      </c>
      <c r="O3770" s="11" t="s">
        <v>32</v>
      </c>
      <c r="P3770" s="11" t="s">
        <v>22</v>
      </c>
      <c r="Q3770" s="11" t="s">
        <v>18154</v>
      </c>
      <c r="R3770" s="11" t="s">
        <v>46</v>
      </c>
      <c r="S3770" s="9" t="s">
        <v>18155</v>
      </c>
      <c r="T3770" s="9" t="s">
        <v>18156</v>
      </c>
    </row>
    <row r="3771" customHeight="1" spans="1:20">
      <c r="A3771" s="10">
        <v>45207</v>
      </c>
      <c r="B3771" s="9" t="s">
        <v>18157</v>
      </c>
      <c r="C3771" s="9" t="s">
        <v>6126</v>
      </c>
      <c r="D3771" s="11" t="s">
        <v>22</v>
      </c>
      <c r="E3771" s="9" t="s">
        <v>18158</v>
      </c>
      <c r="F3771" s="9" t="s">
        <v>18159</v>
      </c>
      <c r="G3771" s="11" t="s">
        <v>53</v>
      </c>
      <c r="H3771" s="11" t="s">
        <v>22</v>
      </c>
      <c r="I3771" s="11" t="s">
        <v>235</v>
      </c>
      <c r="J3771" s="11" t="s">
        <v>27</v>
      </c>
      <c r="K3771" s="11" t="s">
        <v>28</v>
      </c>
      <c r="L3771" s="11" t="s">
        <v>43</v>
      </c>
      <c r="M3771" s="9" t="s">
        <v>30</v>
      </c>
      <c r="N3771" s="9" t="s">
        <v>743</v>
      </c>
      <c r="O3771" s="11" t="s">
        <v>32</v>
      </c>
      <c r="P3771" s="11" t="s">
        <v>22</v>
      </c>
      <c r="Q3771" s="11" t="s">
        <v>18160</v>
      </c>
      <c r="R3771" s="11" t="s">
        <v>46</v>
      </c>
      <c r="S3771" s="9" t="s">
        <v>18161</v>
      </c>
      <c r="T3771" s="9" t="s">
        <v>18162</v>
      </c>
    </row>
    <row r="3772" customHeight="1" spans="1:20">
      <c r="A3772" s="10">
        <v>45207</v>
      </c>
      <c r="B3772" s="9" t="s">
        <v>18163</v>
      </c>
      <c r="C3772" s="9" t="s">
        <v>6126</v>
      </c>
      <c r="D3772" s="11" t="s">
        <v>22</v>
      </c>
      <c r="E3772" s="9" t="s">
        <v>18164</v>
      </c>
      <c r="F3772" s="9" t="s">
        <v>8320</v>
      </c>
      <c r="G3772" s="11" t="s">
        <v>82</v>
      </c>
      <c r="H3772" s="11" t="s">
        <v>22</v>
      </c>
      <c r="I3772" s="11" t="s">
        <v>75</v>
      </c>
      <c r="J3772" s="11" t="s">
        <v>27</v>
      </c>
      <c r="K3772" s="11" t="s">
        <v>28</v>
      </c>
      <c r="L3772" s="11" t="s">
        <v>43</v>
      </c>
      <c r="M3772" s="9" t="s">
        <v>44</v>
      </c>
      <c r="N3772" s="9" t="s">
        <v>743</v>
      </c>
      <c r="O3772" s="11" t="s">
        <v>32</v>
      </c>
      <c r="P3772" s="11" t="s">
        <v>22</v>
      </c>
      <c r="Q3772" s="11" t="s">
        <v>18165</v>
      </c>
      <c r="R3772" s="11" t="s">
        <v>46</v>
      </c>
      <c r="S3772" s="9" t="s">
        <v>18166</v>
      </c>
      <c r="T3772" s="9" t="s">
        <v>18167</v>
      </c>
    </row>
    <row r="3773" customHeight="1" spans="1:20">
      <c r="A3773" s="10">
        <v>45207</v>
      </c>
      <c r="B3773" s="9" t="s">
        <v>18168</v>
      </c>
      <c r="C3773" s="9" t="s">
        <v>7902</v>
      </c>
      <c r="D3773" s="11" t="s">
        <v>22</v>
      </c>
      <c r="E3773" s="9" t="s">
        <v>18169</v>
      </c>
      <c r="F3773" s="9" t="s">
        <v>18170</v>
      </c>
      <c r="G3773" s="11" t="s">
        <v>25</v>
      </c>
      <c r="H3773" s="11" t="s">
        <v>22</v>
      </c>
      <c r="I3773" s="11" t="s">
        <v>26</v>
      </c>
      <c r="J3773" s="11" t="s">
        <v>27</v>
      </c>
      <c r="K3773" s="11" t="s">
        <v>28</v>
      </c>
      <c r="L3773" s="11" t="s">
        <v>29</v>
      </c>
      <c r="M3773" s="9" t="s">
        <v>30</v>
      </c>
      <c r="N3773" s="9" t="s">
        <v>31</v>
      </c>
      <c r="O3773" s="11" t="s">
        <v>32</v>
      </c>
      <c r="P3773" s="11" t="s">
        <v>22</v>
      </c>
      <c r="Q3773" s="11" t="s">
        <v>18171</v>
      </c>
      <c r="R3773" s="11" t="s">
        <v>34</v>
      </c>
      <c r="S3773" s="9" t="s">
        <v>18172</v>
      </c>
      <c r="T3773" s="9" t="s">
        <v>18173</v>
      </c>
    </row>
    <row r="3774" customHeight="1" spans="1:20">
      <c r="A3774" s="10">
        <v>45207</v>
      </c>
      <c r="B3774" s="9" t="s">
        <v>18174</v>
      </c>
      <c r="C3774" s="9" t="s">
        <v>7902</v>
      </c>
      <c r="D3774" s="11" t="s">
        <v>22</v>
      </c>
      <c r="E3774" s="9" t="s">
        <v>18175</v>
      </c>
      <c r="F3774" s="9" t="s">
        <v>18176</v>
      </c>
      <c r="G3774" s="11" t="s">
        <v>82</v>
      </c>
      <c r="H3774" s="11" t="s">
        <v>22</v>
      </c>
      <c r="I3774" s="11" t="s">
        <v>42</v>
      </c>
      <c r="J3774" s="11" t="s">
        <v>27</v>
      </c>
      <c r="K3774" s="11" t="s">
        <v>28</v>
      </c>
      <c r="L3774" s="11" t="s">
        <v>43</v>
      </c>
      <c r="M3774" s="9" t="s">
        <v>30</v>
      </c>
      <c r="N3774" s="9" t="s">
        <v>31</v>
      </c>
      <c r="O3774" s="11" t="s">
        <v>32</v>
      </c>
      <c r="P3774" s="11" t="s">
        <v>22</v>
      </c>
      <c r="Q3774" s="11" t="s">
        <v>18177</v>
      </c>
      <c r="R3774" s="11" t="s">
        <v>46</v>
      </c>
      <c r="S3774" s="9" t="s">
        <v>18178</v>
      </c>
      <c r="T3774" s="9" t="s">
        <v>18179</v>
      </c>
    </row>
    <row r="3775" customHeight="1" spans="1:20">
      <c r="A3775" s="10">
        <v>45207</v>
      </c>
      <c r="B3775" s="9" t="s">
        <v>18180</v>
      </c>
      <c r="C3775" s="9" t="s">
        <v>7120</v>
      </c>
      <c r="D3775" s="11" t="s">
        <v>22</v>
      </c>
      <c r="E3775" s="9" t="s">
        <v>18181</v>
      </c>
      <c r="F3775" s="9" t="s">
        <v>18182</v>
      </c>
      <c r="G3775" s="11" t="s">
        <v>82</v>
      </c>
      <c r="H3775" s="11" t="s">
        <v>110</v>
      </c>
      <c r="I3775" s="11" t="s">
        <v>315</v>
      </c>
      <c r="J3775" s="11" t="s">
        <v>27</v>
      </c>
      <c r="K3775" s="11" t="s">
        <v>28</v>
      </c>
      <c r="L3775" s="11" t="s">
        <v>43</v>
      </c>
      <c r="M3775" s="9" t="s">
        <v>30</v>
      </c>
      <c r="N3775" s="9" t="s">
        <v>31</v>
      </c>
      <c r="O3775" s="11" t="s">
        <v>32</v>
      </c>
      <c r="P3775" s="11" t="s">
        <v>22</v>
      </c>
      <c r="Q3775" s="11" t="s">
        <v>18183</v>
      </c>
      <c r="R3775" s="11" t="s">
        <v>46</v>
      </c>
      <c r="S3775" s="9" t="s">
        <v>18184</v>
      </c>
      <c r="T3775" s="9" t="s">
        <v>18185</v>
      </c>
    </row>
    <row r="3776" customHeight="1" spans="1:20">
      <c r="A3776" s="10">
        <v>45207</v>
      </c>
      <c r="B3776" s="9" t="s">
        <v>18186</v>
      </c>
      <c r="C3776" s="9" t="s">
        <v>7120</v>
      </c>
      <c r="D3776" s="11" t="s">
        <v>22</v>
      </c>
      <c r="E3776" s="9" t="s">
        <v>18187</v>
      </c>
      <c r="F3776" s="9" t="s">
        <v>18188</v>
      </c>
      <c r="G3776" s="11" t="s">
        <v>194</v>
      </c>
      <c r="H3776" s="11" t="s">
        <v>22</v>
      </c>
      <c r="I3776" s="11" t="s">
        <v>235</v>
      </c>
      <c r="J3776" s="11" t="s">
        <v>27</v>
      </c>
      <c r="K3776" s="11" t="s">
        <v>76</v>
      </c>
      <c r="L3776" s="11" t="s">
        <v>43</v>
      </c>
      <c r="M3776" s="9" t="s">
        <v>30</v>
      </c>
      <c r="N3776" s="9" t="s">
        <v>31</v>
      </c>
      <c r="O3776" s="11" t="s">
        <v>32</v>
      </c>
      <c r="P3776" s="11" t="s">
        <v>22</v>
      </c>
      <c r="Q3776" s="11" t="s">
        <v>18189</v>
      </c>
      <c r="R3776" s="11" t="s">
        <v>46</v>
      </c>
      <c r="S3776" s="9" t="s">
        <v>18190</v>
      </c>
      <c r="T3776" s="9" t="s">
        <v>18191</v>
      </c>
    </row>
    <row r="3777" customHeight="1" spans="1:20">
      <c r="A3777" s="10">
        <v>45207</v>
      </c>
      <c r="B3777" s="9" t="s">
        <v>18192</v>
      </c>
      <c r="C3777" s="9" t="s">
        <v>6126</v>
      </c>
      <c r="D3777" s="11" t="s">
        <v>22</v>
      </c>
      <c r="E3777" s="9" t="s">
        <v>18193</v>
      </c>
      <c r="F3777" s="9" t="s">
        <v>18194</v>
      </c>
      <c r="G3777" s="11" t="s">
        <v>82</v>
      </c>
      <c r="H3777" s="11" t="s">
        <v>22</v>
      </c>
      <c r="I3777" s="11" t="s">
        <v>149</v>
      </c>
      <c r="J3777" s="11" t="s">
        <v>27</v>
      </c>
      <c r="K3777" s="11" t="s">
        <v>28</v>
      </c>
      <c r="L3777" s="11" t="s">
        <v>43</v>
      </c>
      <c r="M3777" s="9" t="s">
        <v>44</v>
      </c>
      <c r="N3777" s="9" t="s">
        <v>743</v>
      </c>
      <c r="O3777" s="11" t="s">
        <v>32</v>
      </c>
      <c r="P3777" s="11" t="s">
        <v>22</v>
      </c>
      <c r="Q3777" s="11" t="s">
        <v>18195</v>
      </c>
      <c r="R3777" s="11" t="s">
        <v>46</v>
      </c>
      <c r="S3777" s="9" t="s">
        <v>18196</v>
      </c>
      <c r="T3777" s="9" t="s">
        <v>18197</v>
      </c>
    </row>
    <row r="3778" customHeight="1" spans="1:20">
      <c r="A3778" s="10">
        <v>45207</v>
      </c>
      <c r="B3778" s="9" t="s">
        <v>18198</v>
      </c>
      <c r="C3778" s="9" t="s">
        <v>18199</v>
      </c>
      <c r="D3778" s="11" t="s">
        <v>22</v>
      </c>
      <c r="E3778" s="9" t="s">
        <v>18200</v>
      </c>
      <c r="F3778" s="9" t="s">
        <v>18201</v>
      </c>
      <c r="G3778" s="11" t="s">
        <v>53</v>
      </c>
      <c r="H3778" s="11" t="s">
        <v>22</v>
      </c>
      <c r="I3778" s="11" t="s">
        <v>26</v>
      </c>
      <c r="J3778" s="11" t="s">
        <v>27</v>
      </c>
      <c r="K3778" s="11" t="s">
        <v>76</v>
      </c>
      <c r="L3778" s="11" t="s">
        <v>29</v>
      </c>
      <c r="M3778" s="9" t="s">
        <v>30</v>
      </c>
      <c r="N3778" s="9" t="s">
        <v>31</v>
      </c>
      <c r="O3778" s="11" t="s">
        <v>32</v>
      </c>
      <c r="P3778" s="11" t="s">
        <v>22</v>
      </c>
      <c r="Q3778" s="11" t="s">
        <v>18202</v>
      </c>
      <c r="R3778" s="11" t="s">
        <v>34</v>
      </c>
      <c r="S3778" s="9" t="s">
        <v>18203</v>
      </c>
      <c r="T3778" s="9" t="s">
        <v>18204</v>
      </c>
    </row>
    <row r="3779" customHeight="1" spans="1:20">
      <c r="A3779" s="10">
        <v>45207</v>
      </c>
      <c r="B3779" s="9" t="s">
        <v>18205</v>
      </c>
      <c r="C3779" s="9" t="s">
        <v>204</v>
      </c>
      <c r="D3779" s="11" t="s">
        <v>22</v>
      </c>
      <c r="E3779" s="9" t="s">
        <v>18206</v>
      </c>
      <c r="F3779" s="9" t="s">
        <v>18207</v>
      </c>
      <c r="G3779" s="11" t="s">
        <v>82</v>
      </c>
      <c r="H3779" s="11" t="s">
        <v>148</v>
      </c>
      <c r="I3779" s="11" t="s">
        <v>384</v>
      </c>
      <c r="J3779" s="11" t="s">
        <v>27</v>
      </c>
      <c r="K3779" s="11" t="s">
        <v>28</v>
      </c>
      <c r="L3779" s="11" t="s">
        <v>43</v>
      </c>
      <c r="M3779" s="9" t="s">
        <v>799</v>
      </c>
      <c r="N3779" s="9" t="s">
        <v>208</v>
      </c>
      <c r="O3779" s="11" t="s">
        <v>32</v>
      </c>
      <c r="P3779" s="11" t="s">
        <v>22</v>
      </c>
      <c r="Q3779" s="11" t="s">
        <v>18208</v>
      </c>
      <c r="R3779" s="11" t="s">
        <v>56</v>
      </c>
      <c r="S3779" s="9" t="s">
        <v>18209</v>
      </c>
      <c r="T3779" s="9" t="s">
        <v>22</v>
      </c>
    </row>
    <row r="3780" customHeight="1" spans="1:20">
      <c r="A3780" s="10">
        <v>45207</v>
      </c>
      <c r="B3780" s="9" t="s">
        <v>18210</v>
      </c>
      <c r="C3780" s="9" t="s">
        <v>204</v>
      </c>
      <c r="D3780" s="11" t="s">
        <v>22</v>
      </c>
      <c r="E3780" s="9" t="s">
        <v>18211</v>
      </c>
      <c r="F3780" s="9" t="s">
        <v>18212</v>
      </c>
      <c r="G3780" s="11" t="s">
        <v>82</v>
      </c>
      <c r="H3780" s="11" t="s">
        <v>1452</v>
      </c>
      <c r="I3780" s="11" t="s">
        <v>104</v>
      </c>
      <c r="J3780" s="11" t="s">
        <v>27</v>
      </c>
      <c r="K3780" s="11" t="s">
        <v>28</v>
      </c>
      <c r="L3780" s="11" t="s">
        <v>43</v>
      </c>
      <c r="M3780" s="9" t="s">
        <v>799</v>
      </c>
      <c r="N3780" s="9" t="s">
        <v>208</v>
      </c>
      <c r="O3780" s="11" t="s">
        <v>32</v>
      </c>
      <c r="P3780" s="11" t="s">
        <v>22</v>
      </c>
      <c r="Q3780" s="11" t="s">
        <v>18213</v>
      </c>
      <c r="R3780" s="11" t="s">
        <v>56</v>
      </c>
      <c r="S3780" s="9" t="s">
        <v>18214</v>
      </c>
      <c r="T3780" s="9" t="s">
        <v>22</v>
      </c>
    </row>
    <row r="3781" customHeight="1" spans="1:20">
      <c r="A3781" s="10">
        <v>45207</v>
      </c>
      <c r="B3781" s="9" t="s">
        <v>18215</v>
      </c>
      <c r="C3781" s="9" t="s">
        <v>204</v>
      </c>
      <c r="D3781" s="11" t="s">
        <v>22</v>
      </c>
      <c r="E3781" s="9" t="s">
        <v>18216</v>
      </c>
      <c r="F3781" s="9" t="s">
        <v>18217</v>
      </c>
      <c r="G3781" s="11" t="s">
        <v>82</v>
      </c>
      <c r="H3781" s="11" t="s">
        <v>22</v>
      </c>
      <c r="I3781" s="11" t="s">
        <v>207</v>
      </c>
      <c r="J3781" s="11" t="s">
        <v>27</v>
      </c>
      <c r="K3781" s="11" t="s">
        <v>28</v>
      </c>
      <c r="L3781" s="11" t="s">
        <v>43</v>
      </c>
      <c r="M3781" s="9" t="s">
        <v>169</v>
      </c>
      <c r="N3781" s="9" t="s">
        <v>208</v>
      </c>
      <c r="O3781" s="11" t="s">
        <v>32</v>
      </c>
      <c r="P3781" s="11" t="s">
        <v>22</v>
      </c>
      <c r="Q3781" s="11" t="s">
        <v>18218</v>
      </c>
      <c r="R3781" s="11" t="s">
        <v>56</v>
      </c>
      <c r="S3781" s="9" t="s">
        <v>18219</v>
      </c>
      <c r="T3781" s="9" t="s">
        <v>22</v>
      </c>
    </row>
    <row r="3782" customHeight="1" spans="1:20">
      <c r="A3782" s="10">
        <v>45207</v>
      </c>
      <c r="B3782" s="9" t="s">
        <v>18220</v>
      </c>
      <c r="C3782" s="9" t="s">
        <v>204</v>
      </c>
      <c r="D3782" s="11" t="s">
        <v>22</v>
      </c>
      <c r="E3782" s="9" t="s">
        <v>18221</v>
      </c>
      <c r="F3782" s="9" t="s">
        <v>18222</v>
      </c>
      <c r="G3782" s="11" t="s">
        <v>69</v>
      </c>
      <c r="H3782" s="11" t="s">
        <v>22</v>
      </c>
      <c r="I3782" s="11" t="s">
        <v>864</v>
      </c>
      <c r="J3782" s="11" t="s">
        <v>27</v>
      </c>
      <c r="K3782" s="11" t="s">
        <v>28</v>
      </c>
      <c r="L3782" s="11" t="s">
        <v>43</v>
      </c>
      <c r="M3782" s="9" t="s">
        <v>44</v>
      </c>
      <c r="N3782" s="9" t="s">
        <v>208</v>
      </c>
      <c r="O3782" s="11" t="s">
        <v>32</v>
      </c>
      <c r="P3782" s="11" t="s">
        <v>22</v>
      </c>
      <c r="Q3782" s="11" t="s">
        <v>18223</v>
      </c>
      <c r="R3782" s="11" t="s">
        <v>56</v>
      </c>
      <c r="S3782" s="9" t="s">
        <v>18224</v>
      </c>
      <c r="T3782" s="9" t="s">
        <v>22</v>
      </c>
    </row>
    <row r="3783" customHeight="1" spans="1:20">
      <c r="A3783" s="10">
        <v>45207</v>
      </c>
      <c r="B3783" s="9" t="s">
        <v>18225</v>
      </c>
      <c r="C3783" s="9" t="s">
        <v>204</v>
      </c>
      <c r="D3783" s="11" t="s">
        <v>22</v>
      </c>
      <c r="E3783" s="9" t="s">
        <v>18226</v>
      </c>
      <c r="F3783" s="9" t="s">
        <v>18227</v>
      </c>
      <c r="G3783" s="11" t="s">
        <v>247</v>
      </c>
      <c r="H3783" s="11" t="s">
        <v>110</v>
      </c>
      <c r="I3783" s="11" t="s">
        <v>162</v>
      </c>
      <c r="J3783" s="11" t="s">
        <v>27</v>
      </c>
      <c r="K3783" s="11" t="s">
        <v>28</v>
      </c>
      <c r="L3783" s="11" t="s">
        <v>43</v>
      </c>
      <c r="M3783" s="9" t="s">
        <v>44</v>
      </c>
      <c r="N3783" s="9" t="s">
        <v>208</v>
      </c>
      <c r="O3783" s="11" t="s">
        <v>32</v>
      </c>
      <c r="P3783" s="11" t="s">
        <v>22</v>
      </c>
      <c r="Q3783" s="11" t="s">
        <v>18228</v>
      </c>
      <c r="R3783" s="11" t="s">
        <v>56</v>
      </c>
      <c r="S3783" s="9" t="s">
        <v>18229</v>
      </c>
      <c r="T3783" s="9" t="s">
        <v>22</v>
      </c>
    </row>
    <row r="3784" customHeight="1" spans="1:20">
      <c r="A3784" s="10">
        <v>45207</v>
      </c>
      <c r="B3784" s="9" t="s">
        <v>18230</v>
      </c>
      <c r="C3784" s="9" t="s">
        <v>204</v>
      </c>
      <c r="D3784" s="11" t="s">
        <v>22</v>
      </c>
      <c r="E3784" s="9" t="s">
        <v>18231</v>
      </c>
      <c r="F3784" s="9" t="s">
        <v>18232</v>
      </c>
      <c r="G3784" s="11" t="s">
        <v>25</v>
      </c>
      <c r="H3784" s="11" t="s">
        <v>110</v>
      </c>
      <c r="I3784" s="11" t="s">
        <v>162</v>
      </c>
      <c r="J3784" s="11" t="s">
        <v>27</v>
      </c>
      <c r="K3784" s="11" t="s">
        <v>28</v>
      </c>
      <c r="L3784" s="11" t="s">
        <v>43</v>
      </c>
      <c r="M3784" s="9" t="s">
        <v>44</v>
      </c>
      <c r="N3784" s="9" t="s">
        <v>208</v>
      </c>
      <c r="O3784" s="11" t="s">
        <v>32</v>
      </c>
      <c r="P3784" s="11" t="s">
        <v>22</v>
      </c>
      <c r="Q3784" s="11" t="s">
        <v>18233</v>
      </c>
      <c r="R3784" s="11" t="s">
        <v>56</v>
      </c>
      <c r="S3784" s="9" t="s">
        <v>18234</v>
      </c>
      <c r="T3784" s="9" t="s">
        <v>22</v>
      </c>
    </row>
    <row r="3785" customHeight="1" spans="1:20">
      <c r="A3785" s="10">
        <v>45207</v>
      </c>
      <c r="B3785" s="9" t="s">
        <v>18235</v>
      </c>
      <c r="C3785" s="9" t="s">
        <v>274</v>
      </c>
      <c r="D3785" s="11" t="s">
        <v>22</v>
      </c>
      <c r="E3785" s="9" t="s">
        <v>18236</v>
      </c>
      <c r="F3785" s="9" t="s">
        <v>18237</v>
      </c>
      <c r="G3785" s="11" t="s">
        <v>41</v>
      </c>
      <c r="H3785" s="11" t="s">
        <v>110</v>
      </c>
      <c r="I3785" s="11" t="s">
        <v>253</v>
      </c>
      <c r="J3785" s="11" t="s">
        <v>27</v>
      </c>
      <c r="K3785" s="11" t="s">
        <v>28</v>
      </c>
      <c r="L3785" s="11" t="s">
        <v>43</v>
      </c>
      <c r="M3785" s="9" t="s">
        <v>30</v>
      </c>
      <c r="N3785" s="9" t="s">
        <v>208</v>
      </c>
      <c r="O3785" s="11" t="s">
        <v>32</v>
      </c>
      <c r="P3785" s="11" t="s">
        <v>22</v>
      </c>
      <c r="Q3785" s="11" t="s">
        <v>18238</v>
      </c>
      <c r="R3785" s="11" t="s">
        <v>56</v>
      </c>
      <c r="S3785" s="20" t="s">
        <v>18239</v>
      </c>
      <c r="T3785" s="9" t="s">
        <v>22</v>
      </c>
    </row>
    <row r="3786" customHeight="1" spans="1:20">
      <c r="A3786" s="10">
        <v>45207</v>
      </c>
      <c r="B3786" s="9" t="s">
        <v>18240</v>
      </c>
      <c r="C3786" s="9" t="s">
        <v>274</v>
      </c>
      <c r="D3786" s="11" t="s">
        <v>22</v>
      </c>
      <c r="E3786" s="9" t="s">
        <v>18241</v>
      </c>
      <c r="F3786" s="9" t="s">
        <v>18242</v>
      </c>
      <c r="G3786" s="11" t="s">
        <v>247</v>
      </c>
      <c r="H3786" s="11" t="s">
        <v>110</v>
      </c>
      <c r="I3786" s="11" t="s">
        <v>149</v>
      </c>
      <c r="J3786" s="11" t="s">
        <v>27</v>
      </c>
      <c r="K3786" s="11" t="s">
        <v>28</v>
      </c>
      <c r="L3786" s="11" t="s">
        <v>43</v>
      </c>
      <c r="M3786" s="9" t="s">
        <v>44</v>
      </c>
      <c r="N3786" s="9" t="s">
        <v>208</v>
      </c>
      <c r="O3786" s="11" t="s">
        <v>32</v>
      </c>
      <c r="P3786" s="11" t="s">
        <v>22</v>
      </c>
      <c r="Q3786" s="11" t="s">
        <v>18243</v>
      </c>
      <c r="R3786" s="11" t="s">
        <v>56</v>
      </c>
      <c r="S3786" s="9" t="s">
        <v>18244</v>
      </c>
      <c r="T3786" s="9" t="s">
        <v>22</v>
      </c>
    </row>
    <row r="3787" customHeight="1" spans="1:20">
      <c r="A3787" s="10">
        <v>45207</v>
      </c>
      <c r="B3787" s="9" t="s">
        <v>18245</v>
      </c>
      <c r="C3787" s="9" t="s">
        <v>50</v>
      </c>
      <c r="D3787" s="11" t="s">
        <v>22</v>
      </c>
      <c r="E3787" s="9" t="s">
        <v>18246</v>
      </c>
      <c r="F3787" s="9" t="s">
        <v>18247</v>
      </c>
      <c r="G3787" s="11" t="s">
        <v>69</v>
      </c>
      <c r="H3787" s="11" t="s">
        <v>22</v>
      </c>
      <c r="I3787" s="11" t="s">
        <v>701</v>
      </c>
      <c r="J3787" s="11" t="s">
        <v>27</v>
      </c>
      <c r="K3787" s="11" t="s">
        <v>28</v>
      </c>
      <c r="L3787" s="11" t="s">
        <v>43</v>
      </c>
      <c r="M3787" s="9" t="s">
        <v>44</v>
      </c>
      <c r="N3787" s="9" t="s">
        <v>31</v>
      </c>
      <c r="O3787" s="11" t="s">
        <v>32</v>
      </c>
      <c r="P3787" s="11" t="s">
        <v>22</v>
      </c>
      <c r="Q3787" s="11" t="s">
        <v>18248</v>
      </c>
      <c r="R3787" s="11" t="s">
        <v>56</v>
      </c>
      <c r="S3787" s="9" t="s">
        <v>18249</v>
      </c>
      <c r="T3787" s="9" t="s">
        <v>22</v>
      </c>
    </row>
    <row r="3788" customHeight="1" spans="1:20">
      <c r="A3788" s="10">
        <v>45207</v>
      </c>
      <c r="B3788" s="9" t="s">
        <v>18250</v>
      </c>
      <c r="C3788" s="9" t="s">
        <v>204</v>
      </c>
      <c r="D3788" s="11" t="s">
        <v>22</v>
      </c>
      <c r="E3788" s="9" t="s">
        <v>18251</v>
      </c>
      <c r="F3788" s="9" t="s">
        <v>18252</v>
      </c>
      <c r="G3788" s="11" t="s">
        <v>82</v>
      </c>
      <c r="H3788" s="11" t="s">
        <v>22</v>
      </c>
      <c r="I3788" s="11" t="s">
        <v>162</v>
      </c>
      <c r="J3788" s="11" t="s">
        <v>27</v>
      </c>
      <c r="K3788" s="11" t="s">
        <v>28</v>
      </c>
      <c r="L3788" s="11" t="s">
        <v>43</v>
      </c>
      <c r="M3788" s="9" t="s">
        <v>44</v>
      </c>
      <c r="N3788" s="9" t="s">
        <v>208</v>
      </c>
      <c r="O3788" s="11" t="s">
        <v>32</v>
      </c>
      <c r="P3788" s="11" t="s">
        <v>22</v>
      </c>
      <c r="Q3788" s="11" t="s">
        <v>18253</v>
      </c>
      <c r="R3788" s="11" t="s">
        <v>56</v>
      </c>
      <c r="S3788" s="9" t="s">
        <v>18254</v>
      </c>
      <c r="T3788" s="9" t="s">
        <v>22</v>
      </c>
    </row>
    <row r="3789" customHeight="1" spans="1:20">
      <c r="A3789" s="10">
        <v>45207</v>
      </c>
      <c r="B3789" s="9" t="s">
        <v>18255</v>
      </c>
      <c r="C3789" s="9" t="s">
        <v>274</v>
      </c>
      <c r="D3789" s="11" t="s">
        <v>22</v>
      </c>
      <c r="E3789" s="9" t="s">
        <v>18256</v>
      </c>
      <c r="F3789" s="9" t="s">
        <v>18257</v>
      </c>
      <c r="G3789" s="11" t="s">
        <v>130</v>
      </c>
      <c r="H3789" s="11" t="s">
        <v>22</v>
      </c>
      <c r="I3789" s="11" t="s">
        <v>270</v>
      </c>
      <c r="J3789" s="11" t="s">
        <v>27</v>
      </c>
      <c r="K3789" s="11" t="s">
        <v>28</v>
      </c>
      <c r="L3789" s="11" t="s">
        <v>43</v>
      </c>
      <c r="M3789" s="9" t="s">
        <v>30</v>
      </c>
      <c r="N3789" s="9" t="s">
        <v>208</v>
      </c>
      <c r="O3789" s="11" t="s">
        <v>32</v>
      </c>
      <c r="P3789" s="11" t="s">
        <v>22</v>
      </c>
      <c r="Q3789" s="11" t="s">
        <v>18258</v>
      </c>
      <c r="R3789" s="11" t="s">
        <v>56</v>
      </c>
      <c r="S3789" s="9" t="s">
        <v>18259</v>
      </c>
      <c r="T3789" s="9" t="s">
        <v>22</v>
      </c>
    </row>
    <row r="3790" customHeight="1" spans="1:20">
      <c r="A3790" s="10">
        <v>45207</v>
      </c>
      <c r="B3790" s="9" t="s">
        <v>18260</v>
      </c>
      <c r="C3790" s="9" t="s">
        <v>274</v>
      </c>
      <c r="D3790" s="11" t="s">
        <v>22</v>
      </c>
      <c r="E3790" s="9" t="s">
        <v>18261</v>
      </c>
      <c r="F3790" s="9" t="s">
        <v>18262</v>
      </c>
      <c r="G3790" s="11" t="s">
        <v>82</v>
      </c>
      <c r="H3790" s="11" t="s">
        <v>22</v>
      </c>
      <c r="I3790" s="11" t="s">
        <v>299</v>
      </c>
      <c r="J3790" s="11" t="s">
        <v>27</v>
      </c>
      <c r="K3790" s="11" t="s">
        <v>28</v>
      </c>
      <c r="L3790" s="11" t="s">
        <v>43</v>
      </c>
      <c r="M3790" s="9" t="s">
        <v>44</v>
      </c>
      <c r="N3790" s="9" t="s">
        <v>208</v>
      </c>
      <c r="O3790" s="11" t="s">
        <v>32</v>
      </c>
      <c r="P3790" s="11" t="s">
        <v>22</v>
      </c>
      <c r="Q3790" s="11" t="s">
        <v>18263</v>
      </c>
      <c r="R3790" s="11" t="s">
        <v>56</v>
      </c>
      <c r="S3790" s="9" t="s">
        <v>18264</v>
      </c>
      <c r="T3790" s="9" t="s">
        <v>22</v>
      </c>
    </row>
    <row r="3791" customHeight="1" spans="1:20">
      <c r="A3791" s="10">
        <v>45207</v>
      </c>
      <c r="B3791" s="9" t="s">
        <v>18265</v>
      </c>
      <c r="C3791" s="9" t="s">
        <v>274</v>
      </c>
      <c r="D3791" s="11" t="s">
        <v>22</v>
      </c>
      <c r="E3791" s="9" t="s">
        <v>18266</v>
      </c>
      <c r="F3791" s="9" t="s">
        <v>18267</v>
      </c>
      <c r="G3791" s="11" t="s">
        <v>82</v>
      </c>
      <c r="H3791" s="11" t="s">
        <v>22</v>
      </c>
      <c r="I3791" s="11" t="s">
        <v>1713</v>
      </c>
      <c r="J3791" s="11" t="s">
        <v>27</v>
      </c>
      <c r="K3791" s="11" t="s">
        <v>28</v>
      </c>
      <c r="L3791" s="11" t="s">
        <v>43</v>
      </c>
      <c r="M3791" s="9" t="s">
        <v>44</v>
      </c>
      <c r="N3791" s="9" t="s">
        <v>208</v>
      </c>
      <c r="O3791" s="11" t="s">
        <v>32</v>
      </c>
      <c r="P3791" s="11" t="s">
        <v>22</v>
      </c>
      <c r="Q3791" s="11" t="s">
        <v>18268</v>
      </c>
      <c r="R3791" s="11" t="s">
        <v>56</v>
      </c>
      <c r="S3791" s="9" t="s">
        <v>18269</v>
      </c>
      <c r="T3791" s="9" t="s">
        <v>22</v>
      </c>
    </row>
    <row r="3792" customHeight="1" spans="1:20">
      <c r="A3792" s="10">
        <v>45207</v>
      </c>
      <c r="B3792" s="9" t="s">
        <v>18270</v>
      </c>
      <c r="C3792" s="9" t="s">
        <v>204</v>
      </c>
      <c r="D3792" s="11" t="s">
        <v>22</v>
      </c>
      <c r="E3792" s="9" t="s">
        <v>18271</v>
      </c>
      <c r="F3792" s="9" t="s">
        <v>18272</v>
      </c>
      <c r="G3792" s="11" t="s">
        <v>53</v>
      </c>
      <c r="H3792" s="11" t="s">
        <v>137</v>
      </c>
      <c r="I3792" s="11" t="s">
        <v>448</v>
      </c>
      <c r="J3792" s="11" t="s">
        <v>27</v>
      </c>
      <c r="K3792" s="11" t="s">
        <v>28</v>
      </c>
      <c r="L3792" s="11" t="s">
        <v>43</v>
      </c>
      <c r="M3792" s="9" t="s">
        <v>30</v>
      </c>
      <c r="N3792" s="9" t="s">
        <v>208</v>
      </c>
      <c r="O3792" s="11" t="s">
        <v>32</v>
      </c>
      <c r="P3792" s="11" t="s">
        <v>22</v>
      </c>
      <c r="Q3792" s="11" t="s">
        <v>18273</v>
      </c>
      <c r="R3792" s="11" t="s">
        <v>56</v>
      </c>
      <c r="S3792" s="9" t="s">
        <v>18274</v>
      </c>
      <c r="T3792" s="9" t="s">
        <v>22</v>
      </c>
    </row>
    <row r="3793" customHeight="1" spans="1:20">
      <c r="A3793" s="10">
        <v>45207</v>
      </c>
      <c r="B3793" s="9" t="s">
        <v>18275</v>
      </c>
      <c r="C3793" s="9" t="s">
        <v>204</v>
      </c>
      <c r="D3793" s="11" t="s">
        <v>22</v>
      </c>
      <c r="E3793" s="9" t="s">
        <v>18276</v>
      </c>
      <c r="F3793" s="9" t="s">
        <v>18277</v>
      </c>
      <c r="G3793" s="11" t="s">
        <v>82</v>
      </c>
      <c r="H3793" s="11" t="s">
        <v>22</v>
      </c>
      <c r="I3793" s="11" t="s">
        <v>4212</v>
      </c>
      <c r="J3793" s="11" t="s">
        <v>27</v>
      </c>
      <c r="K3793" s="11" t="s">
        <v>28</v>
      </c>
      <c r="L3793" s="11" t="s">
        <v>43</v>
      </c>
      <c r="M3793" s="9" t="s">
        <v>44</v>
      </c>
      <c r="N3793" s="9" t="s">
        <v>208</v>
      </c>
      <c r="O3793" s="11" t="s">
        <v>32</v>
      </c>
      <c r="P3793" s="11" t="s">
        <v>22</v>
      </c>
      <c r="Q3793" s="11" t="s">
        <v>18278</v>
      </c>
      <c r="R3793" s="11" t="s">
        <v>56</v>
      </c>
      <c r="S3793" s="9" t="s">
        <v>18279</v>
      </c>
      <c r="T3793" s="9" t="s">
        <v>22</v>
      </c>
    </row>
    <row r="3794" customHeight="1" spans="1:20">
      <c r="A3794" s="10">
        <v>45207</v>
      </c>
      <c r="B3794" s="9" t="s">
        <v>18280</v>
      </c>
      <c r="C3794" s="9" t="s">
        <v>3638</v>
      </c>
      <c r="D3794" s="11" t="s">
        <v>22</v>
      </c>
      <c r="E3794" s="9" t="s">
        <v>18281</v>
      </c>
      <c r="F3794" s="9" t="s">
        <v>18282</v>
      </c>
      <c r="G3794" s="11" t="s">
        <v>130</v>
      </c>
      <c r="H3794" s="11" t="s">
        <v>22</v>
      </c>
      <c r="I3794" s="11" t="s">
        <v>26</v>
      </c>
      <c r="J3794" s="11" t="s">
        <v>27</v>
      </c>
      <c r="K3794" s="11" t="s">
        <v>76</v>
      </c>
      <c r="L3794" s="11" t="s">
        <v>29</v>
      </c>
      <c r="M3794" s="9" t="s">
        <v>30</v>
      </c>
      <c r="N3794" s="9" t="s">
        <v>31</v>
      </c>
      <c r="O3794" s="11" t="s">
        <v>32</v>
      </c>
      <c r="P3794" s="11" t="s">
        <v>22</v>
      </c>
      <c r="Q3794" s="11" t="s">
        <v>18283</v>
      </c>
      <c r="R3794" s="11" t="s">
        <v>34</v>
      </c>
      <c r="S3794" s="9" t="s">
        <v>18284</v>
      </c>
      <c r="T3794" s="9" t="s">
        <v>18285</v>
      </c>
    </row>
    <row r="3795" customHeight="1" spans="1:20">
      <c r="A3795" s="10">
        <v>45207</v>
      </c>
      <c r="B3795" s="9" t="s">
        <v>18286</v>
      </c>
      <c r="C3795" s="9" t="s">
        <v>399</v>
      </c>
      <c r="D3795" s="11" t="s">
        <v>22</v>
      </c>
      <c r="E3795" s="9" t="s">
        <v>18287</v>
      </c>
      <c r="F3795" s="9" t="s">
        <v>18288</v>
      </c>
      <c r="G3795" s="11" t="s">
        <v>247</v>
      </c>
      <c r="H3795" s="11" t="s">
        <v>22</v>
      </c>
      <c r="I3795" s="11" t="s">
        <v>576</v>
      </c>
      <c r="J3795" s="11" t="s">
        <v>27</v>
      </c>
      <c r="K3795" s="11" t="s">
        <v>28</v>
      </c>
      <c r="L3795" s="11" t="s">
        <v>43</v>
      </c>
      <c r="M3795" s="9" t="s">
        <v>30</v>
      </c>
      <c r="N3795" s="9" t="s">
        <v>31</v>
      </c>
      <c r="O3795" s="11" t="s">
        <v>32</v>
      </c>
      <c r="P3795" s="11" t="s">
        <v>22</v>
      </c>
      <c r="Q3795" s="11" t="s">
        <v>18289</v>
      </c>
      <c r="R3795" s="11" t="s">
        <v>46</v>
      </c>
      <c r="S3795" s="9" t="s">
        <v>18290</v>
      </c>
      <c r="T3795" s="9" t="s">
        <v>18291</v>
      </c>
    </row>
    <row r="3796" customHeight="1" spans="1:20">
      <c r="A3796" s="10">
        <v>45207</v>
      </c>
      <c r="B3796" s="9" t="s">
        <v>18292</v>
      </c>
      <c r="C3796" s="9" t="s">
        <v>121</v>
      </c>
      <c r="D3796" s="11" t="s">
        <v>22</v>
      </c>
      <c r="E3796" s="9" t="s">
        <v>18293</v>
      </c>
      <c r="F3796" s="9" t="s">
        <v>18294</v>
      </c>
      <c r="G3796" s="11" t="s">
        <v>25</v>
      </c>
      <c r="H3796" s="11" t="s">
        <v>22</v>
      </c>
      <c r="I3796" s="11" t="s">
        <v>448</v>
      </c>
      <c r="J3796" s="11" t="s">
        <v>27</v>
      </c>
      <c r="K3796" s="11" t="s">
        <v>28</v>
      </c>
      <c r="L3796" s="11" t="s">
        <v>43</v>
      </c>
      <c r="M3796" s="9" t="s">
        <v>44</v>
      </c>
      <c r="N3796" s="9" t="s">
        <v>31</v>
      </c>
      <c r="O3796" s="11" t="s">
        <v>32</v>
      </c>
      <c r="P3796" s="11" t="s">
        <v>22</v>
      </c>
      <c r="Q3796" s="11" t="s">
        <v>18295</v>
      </c>
      <c r="R3796" s="11" t="s">
        <v>46</v>
      </c>
      <c r="S3796" s="9" t="s">
        <v>18296</v>
      </c>
      <c r="T3796" s="9" t="s">
        <v>18297</v>
      </c>
    </row>
    <row r="3797" customHeight="1" spans="1:20">
      <c r="A3797" s="10">
        <v>45207</v>
      </c>
      <c r="B3797" s="9" t="s">
        <v>18298</v>
      </c>
      <c r="C3797" s="9" t="s">
        <v>399</v>
      </c>
      <c r="D3797" s="11" t="s">
        <v>22</v>
      </c>
      <c r="E3797" s="9" t="s">
        <v>18299</v>
      </c>
      <c r="F3797" s="9" t="s">
        <v>18300</v>
      </c>
      <c r="G3797" s="11" t="s">
        <v>53</v>
      </c>
      <c r="H3797" s="11" t="s">
        <v>22</v>
      </c>
      <c r="I3797" s="11" t="s">
        <v>732</v>
      </c>
      <c r="J3797" s="11" t="s">
        <v>27</v>
      </c>
      <c r="K3797" s="11" t="s">
        <v>28</v>
      </c>
      <c r="L3797" s="11" t="s">
        <v>43</v>
      </c>
      <c r="M3797" s="9" t="s">
        <v>44</v>
      </c>
      <c r="N3797" s="9" t="s">
        <v>31</v>
      </c>
      <c r="O3797" s="11" t="s">
        <v>32</v>
      </c>
      <c r="P3797" s="11" t="s">
        <v>22</v>
      </c>
      <c r="Q3797" s="11" t="s">
        <v>18301</v>
      </c>
      <c r="R3797" s="11" t="s">
        <v>46</v>
      </c>
      <c r="S3797" s="9" t="s">
        <v>18302</v>
      </c>
      <c r="T3797" s="9" t="s">
        <v>18303</v>
      </c>
    </row>
    <row r="3798" customHeight="1" spans="1:20">
      <c r="A3798" s="10">
        <v>45207</v>
      </c>
      <c r="B3798" s="9" t="s">
        <v>18304</v>
      </c>
      <c r="C3798" s="9" t="s">
        <v>1030</v>
      </c>
      <c r="D3798" s="11" t="s">
        <v>22</v>
      </c>
      <c r="E3798" s="9" t="s">
        <v>18305</v>
      </c>
      <c r="F3798" s="9" t="s">
        <v>18306</v>
      </c>
      <c r="G3798" s="11" t="s">
        <v>41</v>
      </c>
      <c r="H3798" s="11" t="s">
        <v>148</v>
      </c>
      <c r="I3798" s="11" t="s">
        <v>277</v>
      </c>
      <c r="J3798" s="11" t="s">
        <v>27</v>
      </c>
      <c r="K3798" s="11" t="s">
        <v>28</v>
      </c>
      <c r="L3798" s="11" t="s">
        <v>43</v>
      </c>
      <c r="M3798" s="9" t="s">
        <v>44</v>
      </c>
      <c r="N3798" s="9" t="s">
        <v>31</v>
      </c>
      <c r="O3798" s="11" t="s">
        <v>32</v>
      </c>
      <c r="P3798" s="11" t="s">
        <v>22</v>
      </c>
      <c r="Q3798" s="11" t="s">
        <v>18307</v>
      </c>
      <c r="R3798" s="11" t="s">
        <v>46</v>
      </c>
      <c r="S3798" s="9" t="s">
        <v>18308</v>
      </c>
      <c r="T3798" s="9" t="s">
        <v>18309</v>
      </c>
    </row>
    <row r="3799" customHeight="1" spans="1:20">
      <c r="A3799" s="10">
        <v>45207</v>
      </c>
      <c r="B3799" s="9" t="s">
        <v>18310</v>
      </c>
      <c r="C3799" s="9" t="s">
        <v>399</v>
      </c>
      <c r="D3799" s="11" t="s">
        <v>22</v>
      </c>
      <c r="E3799" s="9" t="s">
        <v>18311</v>
      </c>
      <c r="F3799" s="9" t="s">
        <v>18312</v>
      </c>
      <c r="G3799" s="11" t="s">
        <v>69</v>
      </c>
      <c r="H3799" s="11" t="s">
        <v>110</v>
      </c>
      <c r="I3799" s="11" t="s">
        <v>412</v>
      </c>
      <c r="J3799" s="11" t="s">
        <v>27</v>
      </c>
      <c r="K3799" s="11" t="s">
        <v>28</v>
      </c>
      <c r="L3799" s="11" t="s">
        <v>43</v>
      </c>
      <c r="M3799" s="9" t="s">
        <v>44</v>
      </c>
      <c r="N3799" s="9" t="s">
        <v>31</v>
      </c>
      <c r="O3799" s="11" t="s">
        <v>32</v>
      </c>
      <c r="P3799" s="11" t="s">
        <v>22</v>
      </c>
      <c r="Q3799" s="11" t="s">
        <v>18313</v>
      </c>
      <c r="R3799" s="11" t="s">
        <v>46</v>
      </c>
      <c r="S3799" s="9" t="s">
        <v>18314</v>
      </c>
      <c r="T3799" s="9" t="s">
        <v>18315</v>
      </c>
    </row>
    <row r="3800" customHeight="1" spans="1:20">
      <c r="A3800" s="10">
        <v>45207</v>
      </c>
      <c r="B3800" s="9" t="s">
        <v>18316</v>
      </c>
      <c r="C3800" s="9" t="s">
        <v>1753</v>
      </c>
      <c r="D3800" s="11" t="s">
        <v>22</v>
      </c>
      <c r="E3800" s="9" t="s">
        <v>18317</v>
      </c>
      <c r="F3800" s="9" t="s">
        <v>18318</v>
      </c>
      <c r="G3800" s="11" t="s">
        <v>130</v>
      </c>
      <c r="H3800" s="11" t="s">
        <v>22</v>
      </c>
      <c r="I3800" s="11" t="s">
        <v>259</v>
      </c>
      <c r="J3800" s="11" t="s">
        <v>27</v>
      </c>
      <c r="K3800" s="11" t="s">
        <v>28</v>
      </c>
      <c r="L3800" s="11" t="s">
        <v>43</v>
      </c>
      <c r="M3800" s="9" t="s">
        <v>44</v>
      </c>
      <c r="N3800" s="9" t="s">
        <v>31</v>
      </c>
      <c r="O3800" s="11" t="s">
        <v>32</v>
      </c>
      <c r="P3800" s="11" t="s">
        <v>22</v>
      </c>
      <c r="Q3800" s="11" t="s">
        <v>18319</v>
      </c>
      <c r="R3800" s="11" t="s">
        <v>46</v>
      </c>
      <c r="S3800" s="9" t="s">
        <v>18320</v>
      </c>
      <c r="T3800" s="9" t="s">
        <v>18321</v>
      </c>
    </row>
    <row r="3801" customHeight="1" spans="1:20">
      <c r="A3801" s="10">
        <v>45207</v>
      </c>
      <c r="B3801" s="9" t="s">
        <v>18322</v>
      </c>
      <c r="C3801" s="9" t="s">
        <v>399</v>
      </c>
      <c r="D3801" s="11" t="s">
        <v>22</v>
      </c>
      <c r="E3801" s="9" t="s">
        <v>18323</v>
      </c>
      <c r="F3801" s="9" t="s">
        <v>12931</v>
      </c>
      <c r="G3801" s="11" t="s">
        <v>336</v>
      </c>
      <c r="H3801" s="11" t="s">
        <v>110</v>
      </c>
      <c r="I3801" s="11" t="s">
        <v>912</v>
      </c>
      <c r="J3801" s="11" t="s">
        <v>27</v>
      </c>
      <c r="K3801" s="11" t="s">
        <v>28</v>
      </c>
      <c r="L3801" s="11" t="s">
        <v>43</v>
      </c>
      <c r="M3801" s="9" t="s">
        <v>44</v>
      </c>
      <c r="N3801" s="9" t="s">
        <v>31</v>
      </c>
      <c r="O3801" s="11" t="s">
        <v>32</v>
      </c>
      <c r="P3801" s="11" t="s">
        <v>22</v>
      </c>
      <c r="Q3801" s="11" t="s">
        <v>18324</v>
      </c>
      <c r="R3801" s="11" t="s">
        <v>46</v>
      </c>
      <c r="S3801" s="9" t="s">
        <v>18325</v>
      </c>
      <c r="T3801" s="9" t="s">
        <v>18326</v>
      </c>
    </row>
    <row r="3802" customHeight="1" spans="1:20">
      <c r="A3802" s="10">
        <v>45207</v>
      </c>
      <c r="B3802" s="9" t="s">
        <v>18327</v>
      </c>
      <c r="C3802" s="9" t="s">
        <v>399</v>
      </c>
      <c r="D3802" s="11" t="s">
        <v>22</v>
      </c>
      <c r="E3802" s="9" t="s">
        <v>18328</v>
      </c>
      <c r="F3802" s="9" t="s">
        <v>12567</v>
      </c>
      <c r="G3802" s="11" t="s">
        <v>336</v>
      </c>
      <c r="H3802" s="11" t="s">
        <v>137</v>
      </c>
      <c r="I3802" s="11" t="s">
        <v>149</v>
      </c>
      <c r="J3802" s="11" t="s">
        <v>27</v>
      </c>
      <c r="K3802" s="11" t="s">
        <v>28</v>
      </c>
      <c r="L3802" s="11" t="s">
        <v>43</v>
      </c>
      <c r="M3802" s="9" t="s">
        <v>44</v>
      </c>
      <c r="N3802" s="9" t="s">
        <v>31</v>
      </c>
      <c r="O3802" s="11" t="s">
        <v>32</v>
      </c>
      <c r="P3802" s="11" t="s">
        <v>22</v>
      </c>
      <c r="Q3802" s="11" t="s">
        <v>18329</v>
      </c>
      <c r="R3802" s="11" t="s">
        <v>46</v>
      </c>
      <c r="S3802" s="9" t="s">
        <v>18330</v>
      </c>
      <c r="T3802" s="9" t="s">
        <v>18331</v>
      </c>
    </row>
    <row r="3803" customHeight="1" spans="1:20">
      <c r="A3803" s="10">
        <v>45207</v>
      </c>
      <c r="B3803" s="9" t="s">
        <v>18332</v>
      </c>
      <c r="C3803" s="9" t="s">
        <v>274</v>
      </c>
      <c r="D3803" s="11" t="s">
        <v>22</v>
      </c>
      <c r="E3803" s="9" t="s">
        <v>18333</v>
      </c>
      <c r="F3803" s="9" t="s">
        <v>18334</v>
      </c>
      <c r="G3803" s="11" t="s">
        <v>53</v>
      </c>
      <c r="H3803" s="11" t="s">
        <v>22</v>
      </c>
      <c r="I3803" s="11" t="s">
        <v>131</v>
      </c>
      <c r="J3803" s="11" t="s">
        <v>27</v>
      </c>
      <c r="K3803" s="11" t="s">
        <v>28</v>
      </c>
      <c r="L3803" s="11" t="s">
        <v>43</v>
      </c>
      <c r="M3803" s="9" t="s">
        <v>44</v>
      </c>
      <c r="N3803" s="9" t="s">
        <v>208</v>
      </c>
      <c r="O3803" s="11" t="s">
        <v>32</v>
      </c>
      <c r="P3803" s="11" t="s">
        <v>22</v>
      </c>
      <c r="Q3803" s="11" t="s">
        <v>18335</v>
      </c>
      <c r="R3803" s="11" t="s">
        <v>56</v>
      </c>
      <c r="S3803" s="20" t="s">
        <v>18336</v>
      </c>
      <c r="T3803" s="9" t="s">
        <v>22</v>
      </c>
    </row>
    <row r="3804" customHeight="1" spans="1:20">
      <c r="A3804" s="10">
        <v>45207</v>
      </c>
      <c r="B3804" s="9" t="s">
        <v>18337</v>
      </c>
      <c r="C3804" s="9" t="s">
        <v>204</v>
      </c>
      <c r="D3804" s="11" t="s">
        <v>22</v>
      </c>
      <c r="E3804" s="9" t="s">
        <v>18338</v>
      </c>
      <c r="F3804" s="9" t="s">
        <v>12774</v>
      </c>
      <c r="G3804" s="11" t="s">
        <v>62</v>
      </c>
      <c r="H3804" s="11" t="s">
        <v>22</v>
      </c>
      <c r="I3804" s="11" t="s">
        <v>207</v>
      </c>
      <c r="J3804" s="11" t="s">
        <v>27</v>
      </c>
      <c r="K3804" s="11" t="s">
        <v>28</v>
      </c>
      <c r="L3804" s="11" t="s">
        <v>43</v>
      </c>
      <c r="M3804" s="9" t="s">
        <v>30</v>
      </c>
      <c r="N3804" s="9" t="s">
        <v>208</v>
      </c>
      <c r="O3804" s="11" t="s">
        <v>32</v>
      </c>
      <c r="P3804" s="11" t="s">
        <v>22</v>
      </c>
      <c r="Q3804" s="11" t="s">
        <v>18339</v>
      </c>
      <c r="R3804" s="11" t="s">
        <v>56</v>
      </c>
      <c r="S3804" s="9" t="s">
        <v>18340</v>
      </c>
      <c r="T3804" s="9" t="s">
        <v>22</v>
      </c>
    </row>
    <row r="3805" customHeight="1" spans="1:20">
      <c r="A3805" s="10">
        <v>45207</v>
      </c>
      <c r="B3805" s="9" t="s">
        <v>18341</v>
      </c>
      <c r="C3805" s="9" t="s">
        <v>204</v>
      </c>
      <c r="D3805" s="11" t="s">
        <v>22</v>
      </c>
      <c r="E3805" s="9" t="s">
        <v>18342</v>
      </c>
      <c r="F3805" s="9" t="s">
        <v>18343</v>
      </c>
      <c r="G3805" s="11" t="s">
        <v>130</v>
      </c>
      <c r="H3805" s="11" t="s">
        <v>22</v>
      </c>
      <c r="I3805" s="11" t="s">
        <v>63</v>
      </c>
      <c r="J3805" s="11" t="s">
        <v>27</v>
      </c>
      <c r="K3805" s="11" t="s">
        <v>195</v>
      </c>
      <c r="L3805" s="11" t="s">
        <v>22</v>
      </c>
      <c r="M3805" s="9" t="s">
        <v>44</v>
      </c>
      <c r="N3805" s="9" t="s">
        <v>208</v>
      </c>
      <c r="O3805" s="11" t="s">
        <v>32</v>
      </c>
      <c r="P3805" s="11" t="s">
        <v>22</v>
      </c>
      <c r="Q3805" s="11" t="s">
        <v>18344</v>
      </c>
      <c r="R3805" s="11" t="s">
        <v>56</v>
      </c>
      <c r="S3805" s="9" t="s">
        <v>18345</v>
      </c>
      <c r="T3805" s="9" t="s">
        <v>22</v>
      </c>
    </row>
    <row r="3806" customHeight="1" spans="1:20">
      <c r="A3806" s="10">
        <v>45207</v>
      </c>
      <c r="B3806" s="9" t="s">
        <v>18346</v>
      </c>
      <c r="C3806" s="9" t="s">
        <v>204</v>
      </c>
      <c r="D3806" s="11" t="s">
        <v>22</v>
      </c>
      <c r="E3806" s="9" t="s">
        <v>18347</v>
      </c>
      <c r="F3806" s="9" t="s">
        <v>18348</v>
      </c>
      <c r="G3806" s="11" t="s">
        <v>82</v>
      </c>
      <c r="H3806" s="11" t="s">
        <v>22</v>
      </c>
      <c r="I3806" s="11" t="s">
        <v>168</v>
      </c>
      <c r="J3806" s="11" t="s">
        <v>27</v>
      </c>
      <c r="K3806" s="11" t="s">
        <v>28</v>
      </c>
      <c r="L3806" s="11" t="s">
        <v>43</v>
      </c>
      <c r="M3806" s="9" t="s">
        <v>169</v>
      </c>
      <c r="N3806" s="9" t="s">
        <v>208</v>
      </c>
      <c r="O3806" s="11" t="s">
        <v>32</v>
      </c>
      <c r="P3806" s="11" t="s">
        <v>22</v>
      </c>
      <c r="Q3806" s="11" t="s">
        <v>18349</v>
      </c>
      <c r="R3806" s="11" t="s">
        <v>46</v>
      </c>
      <c r="S3806" s="9" t="s">
        <v>18350</v>
      </c>
      <c r="T3806" s="9" t="s">
        <v>22</v>
      </c>
    </row>
    <row r="3807" customHeight="1" spans="1:20">
      <c r="A3807" s="10">
        <v>45207</v>
      </c>
      <c r="B3807" s="9" t="s">
        <v>18351</v>
      </c>
      <c r="C3807" s="9" t="s">
        <v>204</v>
      </c>
      <c r="D3807" s="11" t="s">
        <v>22</v>
      </c>
      <c r="E3807" s="9" t="s">
        <v>18352</v>
      </c>
      <c r="F3807" s="9" t="s">
        <v>18353</v>
      </c>
      <c r="G3807" s="11" t="s">
        <v>82</v>
      </c>
      <c r="H3807" s="11" t="s">
        <v>148</v>
      </c>
      <c r="I3807" s="11" t="s">
        <v>168</v>
      </c>
      <c r="J3807" s="11" t="s">
        <v>27</v>
      </c>
      <c r="K3807" s="11" t="s">
        <v>28</v>
      </c>
      <c r="L3807" s="11" t="s">
        <v>43</v>
      </c>
      <c r="M3807" s="9" t="s">
        <v>169</v>
      </c>
      <c r="N3807" s="9" t="s">
        <v>208</v>
      </c>
      <c r="O3807" s="11" t="s">
        <v>32</v>
      </c>
      <c r="P3807" s="11" t="s">
        <v>22</v>
      </c>
      <c r="Q3807" s="11" t="s">
        <v>18354</v>
      </c>
      <c r="R3807" s="11" t="s">
        <v>46</v>
      </c>
      <c r="S3807" s="9" t="s">
        <v>18355</v>
      </c>
      <c r="T3807" s="9" t="s">
        <v>22</v>
      </c>
    </row>
    <row r="3808" customHeight="1" spans="1:20">
      <c r="A3808" s="10">
        <v>45207</v>
      </c>
      <c r="B3808" s="9" t="s">
        <v>18356</v>
      </c>
      <c r="C3808" s="9" t="s">
        <v>204</v>
      </c>
      <c r="D3808" s="11" t="s">
        <v>22</v>
      </c>
      <c r="E3808" s="9" t="s">
        <v>18357</v>
      </c>
      <c r="F3808" s="9" t="s">
        <v>18358</v>
      </c>
      <c r="G3808" s="11" t="s">
        <v>82</v>
      </c>
      <c r="H3808" s="11" t="s">
        <v>22</v>
      </c>
      <c r="I3808" s="11" t="s">
        <v>168</v>
      </c>
      <c r="J3808" s="11" t="s">
        <v>27</v>
      </c>
      <c r="K3808" s="11" t="s">
        <v>28</v>
      </c>
      <c r="L3808" s="11" t="s">
        <v>43</v>
      </c>
      <c r="M3808" s="9" t="s">
        <v>169</v>
      </c>
      <c r="N3808" s="9" t="s">
        <v>208</v>
      </c>
      <c r="O3808" s="11" t="s">
        <v>32</v>
      </c>
      <c r="P3808" s="11" t="s">
        <v>22</v>
      </c>
      <c r="Q3808" s="11" t="s">
        <v>18359</v>
      </c>
      <c r="R3808" s="11" t="s">
        <v>46</v>
      </c>
      <c r="S3808" s="9" t="s">
        <v>18360</v>
      </c>
      <c r="T3808" s="9" t="s">
        <v>22</v>
      </c>
    </row>
    <row r="3809" customHeight="1" spans="1:20">
      <c r="A3809" s="10">
        <v>45207</v>
      </c>
      <c r="B3809" s="9" t="s">
        <v>18361</v>
      </c>
      <c r="C3809" s="9" t="s">
        <v>1299</v>
      </c>
      <c r="D3809" s="11" t="s">
        <v>22</v>
      </c>
      <c r="E3809" s="9" t="s">
        <v>18362</v>
      </c>
      <c r="F3809" s="9" t="s">
        <v>3884</v>
      </c>
      <c r="G3809" s="11" t="s">
        <v>53</v>
      </c>
      <c r="H3809" s="11" t="s">
        <v>22</v>
      </c>
      <c r="I3809" s="11" t="s">
        <v>576</v>
      </c>
      <c r="J3809" s="11" t="s">
        <v>27</v>
      </c>
      <c r="K3809" s="11" t="s">
        <v>28</v>
      </c>
      <c r="L3809" s="11" t="s">
        <v>43</v>
      </c>
      <c r="M3809" s="9" t="s">
        <v>44</v>
      </c>
      <c r="N3809" s="9" t="s">
        <v>208</v>
      </c>
      <c r="O3809" s="11" t="s">
        <v>32</v>
      </c>
      <c r="P3809" s="11" t="s">
        <v>22</v>
      </c>
      <c r="Q3809" s="11" t="s">
        <v>18363</v>
      </c>
      <c r="R3809" s="11" t="s">
        <v>46</v>
      </c>
      <c r="S3809" s="9" t="s">
        <v>18364</v>
      </c>
      <c r="T3809" s="9" t="s">
        <v>18365</v>
      </c>
    </row>
    <row r="3810" customHeight="1" spans="1:20">
      <c r="A3810" s="10">
        <v>45207</v>
      </c>
      <c r="B3810" s="9" t="s">
        <v>18366</v>
      </c>
      <c r="C3810" s="9" t="s">
        <v>399</v>
      </c>
      <c r="D3810" s="11" t="s">
        <v>22</v>
      </c>
      <c r="E3810" s="9" t="s">
        <v>18367</v>
      </c>
      <c r="F3810" s="9" t="s">
        <v>8586</v>
      </c>
      <c r="G3810" s="11" t="s">
        <v>25</v>
      </c>
      <c r="H3810" s="11" t="s">
        <v>110</v>
      </c>
      <c r="I3810" s="11" t="s">
        <v>104</v>
      </c>
      <c r="J3810" s="11" t="s">
        <v>27</v>
      </c>
      <c r="K3810" s="11" t="s">
        <v>28</v>
      </c>
      <c r="L3810" s="11" t="s">
        <v>43</v>
      </c>
      <c r="M3810" s="9" t="s">
        <v>44</v>
      </c>
      <c r="N3810" s="9" t="s">
        <v>31</v>
      </c>
      <c r="O3810" s="11" t="s">
        <v>32</v>
      </c>
      <c r="P3810" s="11" t="s">
        <v>22</v>
      </c>
      <c r="Q3810" s="11" t="s">
        <v>18368</v>
      </c>
      <c r="R3810" s="11" t="s">
        <v>46</v>
      </c>
      <c r="S3810" s="9" t="s">
        <v>18369</v>
      </c>
      <c r="T3810" s="9" t="s">
        <v>18370</v>
      </c>
    </row>
    <row r="3811" customHeight="1" spans="1:20">
      <c r="A3811" s="10">
        <v>45207</v>
      </c>
      <c r="B3811" s="9" t="s">
        <v>18371</v>
      </c>
      <c r="C3811" s="9" t="s">
        <v>50</v>
      </c>
      <c r="D3811" s="11" t="s">
        <v>22</v>
      </c>
      <c r="E3811" s="9" t="s">
        <v>18372</v>
      </c>
      <c r="F3811" s="9" t="s">
        <v>18373</v>
      </c>
      <c r="G3811" s="11" t="s">
        <v>130</v>
      </c>
      <c r="H3811" s="11" t="s">
        <v>22</v>
      </c>
      <c r="I3811" s="11" t="s">
        <v>111</v>
      </c>
      <c r="J3811" s="11" t="s">
        <v>27</v>
      </c>
      <c r="K3811" s="11" t="s">
        <v>28</v>
      </c>
      <c r="L3811" s="11" t="s">
        <v>43</v>
      </c>
      <c r="M3811" s="9" t="s">
        <v>30</v>
      </c>
      <c r="N3811" s="9" t="s">
        <v>31</v>
      </c>
      <c r="O3811" s="11" t="s">
        <v>32</v>
      </c>
      <c r="P3811" s="11" t="s">
        <v>22</v>
      </c>
      <c r="Q3811" s="11" t="s">
        <v>18374</v>
      </c>
      <c r="R3811" s="11" t="s">
        <v>56</v>
      </c>
      <c r="S3811" s="9" t="s">
        <v>18375</v>
      </c>
      <c r="T3811" s="9" t="s">
        <v>22</v>
      </c>
    </row>
    <row r="3812" customHeight="1" spans="1:20">
      <c r="A3812" s="10">
        <v>45207</v>
      </c>
      <c r="B3812" s="9" t="s">
        <v>18376</v>
      </c>
      <c r="C3812" s="9" t="s">
        <v>50</v>
      </c>
      <c r="D3812" s="11" t="s">
        <v>22</v>
      </c>
      <c r="E3812" s="9" t="s">
        <v>18377</v>
      </c>
      <c r="F3812" s="9" t="s">
        <v>18378</v>
      </c>
      <c r="G3812" s="11" t="s">
        <v>130</v>
      </c>
      <c r="H3812" s="11" t="s">
        <v>22</v>
      </c>
      <c r="I3812" s="11" t="s">
        <v>175</v>
      </c>
      <c r="J3812" s="11" t="s">
        <v>27</v>
      </c>
      <c r="K3812" s="11" t="s">
        <v>28</v>
      </c>
      <c r="L3812" s="11" t="s">
        <v>43</v>
      </c>
      <c r="M3812" s="9" t="s">
        <v>30</v>
      </c>
      <c r="N3812" s="9" t="s">
        <v>31</v>
      </c>
      <c r="O3812" s="11" t="s">
        <v>32</v>
      </c>
      <c r="P3812" s="11" t="s">
        <v>22</v>
      </c>
      <c r="Q3812" s="11" t="s">
        <v>18379</v>
      </c>
      <c r="R3812" s="11" t="s">
        <v>56</v>
      </c>
      <c r="S3812" s="9" t="s">
        <v>18380</v>
      </c>
      <c r="T3812" s="9" t="s">
        <v>22</v>
      </c>
    </row>
    <row r="3813" customHeight="1" spans="1:20">
      <c r="A3813" s="10">
        <v>45207</v>
      </c>
      <c r="B3813" s="9" t="s">
        <v>18381</v>
      </c>
      <c r="C3813" s="9" t="s">
        <v>50</v>
      </c>
      <c r="D3813" s="11" t="s">
        <v>22</v>
      </c>
      <c r="E3813" s="9" t="s">
        <v>18382</v>
      </c>
      <c r="F3813" s="9" t="s">
        <v>18383</v>
      </c>
      <c r="G3813" s="11" t="s">
        <v>41</v>
      </c>
      <c r="H3813" s="11" t="s">
        <v>22</v>
      </c>
      <c r="I3813" s="11" t="s">
        <v>511</v>
      </c>
      <c r="J3813" s="11" t="s">
        <v>27</v>
      </c>
      <c r="K3813" s="11" t="s">
        <v>28</v>
      </c>
      <c r="L3813" s="11" t="s">
        <v>43</v>
      </c>
      <c r="M3813" s="9" t="s">
        <v>30</v>
      </c>
      <c r="N3813" s="9" t="s">
        <v>31</v>
      </c>
      <c r="O3813" s="11" t="s">
        <v>32</v>
      </c>
      <c r="P3813" s="11" t="s">
        <v>22</v>
      </c>
      <c r="Q3813" s="11" t="s">
        <v>18384</v>
      </c>
      <c r="R3813" s="11" t="s">
        <v>56</v>
      </c>
      <c r="S3813" s="9" t="s">
        <v>18385</v>
      </c>
      <c r="T3813" s="9" t="s">
        <v>22</v>
      </c>
    </row>
    <row r="3814" customHeight="1" spans="1:20">
      <c r="A3814" s="10">
        <v>45207</v>
      </c>
      <c r="B3814" s="9" t="s">
        <v>18386</v>
      </c>
      <c r="C3814" s="9" t="s">
        <v>50</v>
      </c>
      <c r="D3814" s="11" t="s">
        <v>22</v>
      </c>
      <c r="E3814" s="9" t="s">
        <v>18387</v>
      </c>
      <c r="F3814" s="9" t="s">
        <v>18388</v>
      </c>
      <c r="G3814" s="11" t="s">
        <v>69</v>
      </c>
      <c r="H3814" s="11" t="s">
        <v>148</v>
      </c>
      <c r="I3814" s="11" t="s">
        <v>207</v>
      </c>
      <c r="J3814" s="11" t="s">
        <v>27</v>
      </c>
      <c r="K3814" s="11" t="s">
        <v>28</v>
      </c>
      <c r="L3814" s="11" t="s">
        <v>43</v>
      </c>
      <c r="M3814" s="9" t="s">
        <v>30</v>
      </c>
      <c r="N3814" s="9" t="s">
        <v>31</v>
      </c>
      <c r="O3814" s="11" t="s">
        <v>32</v>
      </c>
      <c r="P3814" s="11" t="s">
        <v>22</v>
      </c>
      <c r="Q3814" s="11" t="s">
        <v>18389</v>
      </c>
      <c r="R3814" s="11" t="s">
        <v>56</v>
      </c>
      <c r="S3814" s="9" t="s">
        <v>18390</v>
      </c>
      <c r="T3814" s="9" t="s">
        <v>22</v>
      </c>
    </row>
    <row r="3815" customHeight="1" spans="1:20">
      <c r="A3815" s="10">
        <v>45207</v>
      </c>
      <c r="B3815" s="9" t="s">
        <v>18391</v>
      </c>
      <c r="C3815" s="9" t="s">
        <v>50</v>
      </c>
      <c r="D3815" s="11" t="s">
        <v>22</v>
      </c>
      <c r="E3815" s="9" t="s">
        <v>18392</v>
      </c>
      <c r="F3815" s="9" t="s">
        <v>18393</v>
      </c>
      <c r="G3815" s="11" t="s">
        <v>82</v>
      </c>
      <c r="H3815" s="11" t="s">
        <v>22</v>
      </c>
      <c r="I3815" s="11" t="s">
        <v>235</v>
      </c>
      <c r="J3815" s="11" t="s">
        <v>27</v>
      </c>
      <c r="K3815" s="11" t="s">
        <v>28</v>
      </c>
      <c r="L3815" s="11" t="s">
        <v>43</v>
      </c>
      <c r="M3815" s="9" t="s">
        <v>44</v>
      </c>
      <c r="N3815" s="9" t="s">
        <v>31</v>
      </c>
      <c r="O3815" s="11" t="s">
        <v>32</v>
      </c>
      <c r="P3815" s="11" t="s">
        <v>22</v>
      </c>
      <c r="Q3815" s="11" t="s">
        <v>18394</v>
      </c>
      <c r="R3815" s="11" t="s">
        <v>56</v>
      </c>
      <c r="S3815" s="9" t="s">
        <v>18395</v>
      </c>
      <c r="T3815" s="9" t="s">
        <v>22</v>
      </c>
    </row>
    <row r="3816" customHeight="1" spans="1:20">
      <c r="A3816" s="10">
        <v>45207</v>
      </c>
      <c r="B3816" s="9" t="s">
        <v>18396</v>
      </c>
      <c r="C3816" s="9" t="s">
        <v>50</v>
      </c>
      <c r="D3816" s="11" t="s">
        <v>22</v>
      </c>
      <c r="E3816" s="9" t="s">
        <v>18397</v>
      </c>
      <c r="F3816" s="9" t="s">
        <v>18398</v>
      </c>
      <c r="G3816" s="11" t="s">
        <v>130</v>
      </c>
      <c r="H3816" s="11" t="s">
        <v>22</v>
      </c>
      <c r="I3816" s="11" t="s">
        <v>786</v>
      </c>
      <c r="J3816" s="11" t="s">
        <v>27</v>
      </c>
      <c r="K3816" s="11" t="s">
        <v>28</v>
      </c>
      <c r="L3816" s="11" t="s">
        <v>43</v>
      </c>
      <c r="M3816" s="9" t="s">
        <v>30</v>
      </c>
      <c r="N3816" s="9" t="s">
        <v>31</v>
      </c>
      <c r="O3816" s="11" t="s">
        <v>32</v>
      </c>
      <c r="P3816" s="11" t="s">
        <v>22</v>
      </c>
      <c r="Q3816" s="11" t="s">
        <v>18399</v>
      </c>
      <c r="R3816" s="11" t="s">
        <v>56</v>
      </c>
      <c r="S3816" s="9" t="s">
        <v>18400</v>
      </c>
      <c r="T3816" s="9" t="s">
        <v>22</v>
      </c>
    </row>
    <row r="3817" customHeight="1" spans="1:20">
      <c r="A3817" s="10">
        <v>45207</v>
      </c>
      <c r="B3817" s="9" t="s">
        <v>18401</v>
      </c>
      <c r="C3817" s="9" t="s">
        <v>6302</v>
      </c>
      <c r="D3817" s="11" t="s">
        <v>22</v>
      </c>
      <c r="E3817" s="9" t="s">
        <v>16659</v>
      </c>
      <c r="F3817" s="9" t="s">
        <v>12221</v>
      </c>
      <c r="G3817" s="11" t="s">
        <v>336</v>
      </c>
      <c r="H3817" s="11" t="s">
        <v>22</v>
      </c>
      <c r="I3817" s="11" t="s">
        <v>4092</v>
      </c>
      <c r="J3817" s="11" t="s">
        <v>27</v>
      </c>
      <c r="K3817" s="11" t="s">
        <v>28</v>
      </c>
      <c r="L3817" s="11" t="s">
        <v>43</v>
      </c>
      <c r="M3817" s="9" t="s">
        <v>30</v>
      </c>
      <c r="N3817" s="9" t="s">
        <v>31</v>
      </c>
      <c r="O3817" s="11" t="s">
        <v>32</v>
      </c>
      <c r="P3817" s="11" t="s">
        <v>22</v>
      </c>
      <c r="Q3817" s="11" t="s">
        <v>18402</v>
      </c>
      <c r="R3817" s="11" t="s">
        <v>4092</v>
      </c>
      <c r="S3817" s="9" t="s">
        <v>18403</v>
      </c>
      <c r="T3817" s="9" t="s">
        <v>18404</v>
      </c>
    </row>
    <row r="3818" customHeight="1" spans="1:20">
      <c r="A3818" s="10">
        <v>45207</v>
      </c>
      <c r="B3818" s="9" t="s">
        <v>18405</v>
      </c>
      <c r="C3818" s="9" t="s">
        <v>8020</v>
      </c>
      <c r="D3818" s="11" t="s">
        <v>22</v>
      </c>
      <c r="E3818" s="9" t="s">
        <v>18406</v>
      </c>
      <c r="F3818" s="9" t="s">
        <v>18407</v>
      </c>
      <c r="G3818" s="11" t="s">
        <v>53</v>
      </c>
      <c r="H3818" s="11" t="s">
        <v>22</v>
      </c>
      <c r="I3818" s="11" t="s">
        <v>155</v>
      </c>
      <c r="J3818" s="11" t="s">
        <v>27</v>
      </c>
      <c r="K3818" s="11" t="s">
        <v>28</v>
      </c>
      <c r="L3818" s="11" t="s">
        <v>43</v>
      </c>
      <c r="M3818" s="9" t="s">
        <v>30</v>
      </c>
      <c r="N3818" s="9" t="s">
        <v>31</v>
      </c>
      <c r="O3818" s="11" t="s">
        <v>32</v>
      </c>
      <c r="P3818" s="11" t="s">
        <v>22</v>
      </c>
      <c r="Q3818" s="11" t="s">
        <v>18408</v>
      </c>
      <c r="R3818" s="11" t="s">
        <v>46</v>
      </c>
      <c r="S3818" s="9" t="s">
        <v>18409</v>
      </c>
      <c r="T3818" s="9" t="s">
        <v>18410</v>
      </c>
    </row>
    <row r="3819" customHeight="1" spans="1:20">
      <c r="A3819" s="10">
        <v>45207</v>
      </c>
      <c r="B3819" s="9" t="s">
        <v>18411</v>
      </c>
      <c r="C3819" s="9" t="s">
        <v>6302</v>
      </c>
      <c r="D3819" s="11" t="s">
        <v>22</v>
      </c>
      <c r="E3819" s="9" t="s">
        <v>13470</v>
      </c>
      <c r="F3819" s="9" t="s">
        <v>13471</v>
      </c>
      <c r="G3819" s="11" t="s">
        <v>130</v>
      </c>
      <c r="H3819" s="11" t="s">
        <v>22</v>
      </c>
      <c r="I3819" s="11" t="s">
        <v>732</v>
      </c>
      <c r="J3819" s="11" t="s">
        <v>27</v>
      </c>
      <c r="K3819" s="11" t="s">
        <v>28</v>
      </c>
      <c r="L3819" s="11" t="s">
        <v>43</v>
      </c>
      <c r="M3819" s="9" t="s">
        <v>30</v>
      </c>
      <c r="N3819" s="9" t="s">
        <v>31</v>
      </c>
      <c r="O3819" s="11" t="s">
        <v>32</v>
      </c>
      <c r="P3819" s="11" t="s">
        <v>22</v>
      </c>
      <c r="Q3819" s="11" t="s">
        <v>18412</v>
      </c>
      <c r="R3819" s="11" t="s">
        <v>46</v>
      </c>
      <c r="S3819" s="9" t="s">
        <v>18413</v>
      </c>
      <c r="T3819" s="9" t="s">
        <v>18414</v>
      </c>
    </row>
    <row r="3820" customHeight="1" spans="1:20">
      <c r="A3820" s="10">
        <v>45207</v>
      </c>
      <c r="B3820" s="9" t="s">
        <v>18415</v>
      </c>
      <c r="C3820" s="9" t="s">
        <v>16210</v>
      </c>
      <c r="D3820" s="11" t="s">
        <v>22</v>
      </c>
      <c r="E3820" s="9" t="s">
        <v>13551</v>
      </c>
      <c r="F3820" s="9" t="s">
        <v>13552</v>
      </c>
      <c r="G3820" s="11" t="s">
        <v>82</v>
      </c>
      <c r="H3820" s="11" t="s">
        <v>22</v>
      </c>
      <c r="I3820" s="11" t="s">
        <v>490</v>
      </c>
      <c r="J3820" s="11" t="s">
        <v>27</v>
      </c>
      <c r="K3820" s="11" t="s">
        <v>28</v>
      </c>
      <c r="L3820" s="11" t="s">
        <v>43</v>
      </c>
      <c r="M3820" s="9" t="s">
        <v>30</v>
      </c>
      <c r="N3820" s="9" t="s">
        <v>31</v>
      </c>
      <c r="O3820" s="11" t="s">
        <v>32</v>
      </c>
      <c r="P3820" s="11" t="s">
        <v>22</v>
      </c>
      <c r="Q3820" s="11" t="s">
        <v>18416</v>
      </c>
      <c r="R3820" s="11" t="s">
        <v>46</v>
      </c>
      <c r="S3820" s="9" t="s">
        <v>18417</v>
      </c>
      <c r="T3820" s="9" t="s">
        <v>18418</v>
      </c>
    </row>
    <row r="3821" customHeight="1" spans="1:20">
      <c r="A3821" s="10">
        <v>45207</v>
      </c>
      <c r="B3821" s="9" t="s">
        <v>18419</v>
      </c>
      <c r="C3821" s="9" t="s">
        <v>7176</v>
      </c>
      <c r="D3821" s="11" t="s">
        <v>22</v>
      </c>
      <c r="E3821" s="9" t="s">
        <v>18420</v>
      </c>
      <c r="F3821" s="9" t="s">
        <v>18421</v>
      </c>
      <c r="G3821" s="11" t="s">
        <v>130</v>
      </c>
      <c r="H3821" s="11" t="s">
        <v>22</v>
      </c>
      <c r="I3821" s="11" t="s">
        <v>97</v>
      </c>
      <c r="J3821" s="11" t="s">
        <v>27</v>
      </c>
      <c r="K3821" s="11" t="s">
        <v>28</v>
      </c>
      <c r="L3821" s="11" t="s">
        <v>43</v>
      </c>
      <c r="M3821" s="9" t="s">
        <v>30</v>
      </c>
      <c r="N3821" s="9" t="s">
        <v>31</v>
      </c>
      <c r="O3821" s="11" t="s">
        <v>32</v>
      </c>
      <c r="P3821" s="11" t="s">
        <v>22</v>
      </c>
      <c r="Q3821" s="11" t="s">
        <v>18422</v>
      </c>
      <c r="R3821" s="11" t="s">
        <v>46</v>
      </c>
      <c r="S3821" s="9" t="s">
        <v>18423</v>
      </c>
      <c r="T3821" s="9" t="s">
        <v>18424</v>
      </c>
    </row>
    <row r="3822" customHeight="1" spans="1:20">
      <c r="A3822" s="10">
        <v>45207</v>
      </c>
      <c r="B3822" s="9" t="s">
        <v>18425</v>
      </c>
      <c r="C3822" s="9" t="s">
        <v>585</v>
      </c>
      <c r="D3822" s="11" t="s">
        <v>22</v>
      </c>
      <c r="E3822" s="9" t="s">
        <v>18426</v>
      </c>
      <c r="F3822" s="9" t="s">
        <v>18427</v>
      </c>
      <c r="G3822" s="11" t="s">
        <v>41</v>
      </c>
      <c r="H3822" s="11" t="s">
        <v>22</v>
      </c>
      <c r="I3822" s="11" t="s">
        <v>26</v>
      </c>
      <c r="J3822" s="11" t="s">
        <v>27</v>
      </c>
      <c r="K3822" s="11" t="s">
        <v>76</v>
      </c>
      <c r="L3822" s="11" t="s">
        <v>29</v>
      </c>
      <c r="M3822" s="9" t="s">
        <v>30</v>
      </c>
      <c r="N3822" s="9" t="s">
        <v>31</v>
      </c>
      <c r="O3822" s="11" t="s">
        <v>32</v>
      </c>
      <c r="P3822" s="11" t="s">
        <v>22</v>
      </c>
      <c r="Q3822" s="11" t="s">
        <v>18428</v>
      </c>
      <c r="R3822" s="11" t="s">
        <v>34</v>
      </c>
      <c r="S3822" s="9" t="s">
        <v>18429</v>
      </c>
      <c r="T3822" s="9" t="s">
        <v>22</v>
      </c>
    </row>
    <row r="3823" customHeight="1" spans="1:20">
      <c r="A3823" s="10">
        <v>45207</v>
      </c>
      <c r="B3823" s="9" t="s">
        <v>18430</v>
      </c>
      <c r="C3823" s="9" t="s">
        <v>5318</v>
      </c>
      <c r="D3823" s="11" t="s">
        <v>22</v>
      </c>
      <c r="E3823" s="9" t="s">
        <v>18431</v>
      </c>
      <c r="F3823" s="9" t="s">
        <v>18432</v>
      </c>
      <c r="G3823" s="11" t="s">
        <v>62</v>
      </c>
      <c r="H3823" s="11" t="s">
        <v>22</v>
      </c>
      <c r="I3823" s="11" t="s">
        <v>277</v>
      </c>
      <c r="J3823" s="11" t="s">
        <v>27</v>
      </c>
      <c r="K3823" s="11" t="s">
        <v>28</v>
      </c>
      <c r="L3823" s="11" t="s">
        <v>43</v>
      </c>
      <c r="M3823" s="9" t="s">
        <v>44</v>
      </c>
      <c r="N3823" s="9" t="s">
        <v>31</v>
      </c>
      <c r="O3823" s="11" t="s">
        <v>32</v>
      </c>
      <c r="P3823" s="11" t="s">
        <v>22</v>
      </c>
      <c r="Q3823" s="11" t="s">
        <v>18433</v>
      </c>
      <c r="R3823" s="11" t="s">
        <v>46</v>
      </c>
      <c r="S3823" s="9" t="s">
        <v>18434</v>
      </c>
      <c r="T3823" s="9" t="s">
        <v>18435</v>
      </c>
    </row>
    <row r="3824" customHeight="1" spans="1:20">
      <c r="A3824" s="10">
        <v>45207</v>
      </c>
      <c r="B3824" s="9" t="s">
        <v>18436</v>
      </c>
      <c r="C3824" s="9" t="s">
        <v>6409</v>
      </c>
      <c r="D3824" s="11" t="s">
        <v>22</v>
      </c>
      <c r="E3824" s="9" t="s">
        <v>10418</v>
      </c>
      <c r="F3824" s="9" t="s">
        <v>10419</v>
      </c>
      <c r="G3824" s="11" t="s">
        <v>130</v>
      </c>
      <c r="H3824" s="11" t="s">
        <v>22</v>
      </c>
      <c r="I3824" s="11" t="s">
        <v>277</v>
      </c>
      <c r="J3824" s="11" t="s">
        <v>27</v>
      </c>
      <c r="K3824" s="11" t="s">
        <v>28</v>
      </c>
      <c r="L3824" s="11" t="s">
        <v>43</v>
      </c>
      <c r="M3824" s="9" t="s">
        <v>30</v>
      </c>
      <c r="N3824" s="9" t="s">
        <v>31</v>
      </c>
      <c r="O3824" s="11" t="s">
        <v>32</v>
      </c>
      <c r="P3824" s="11" t="s">
        <v>22</v>
      </c>
      <c r="Q3824" s="11" t="s">
        <v>18437</v>
      </c>
      <c r="R3824" s="11" t="s">
        <v>46</v>
      </c>
      <c r="S3824" s="9" t="s">
        <v>18438</v>
      </c>
      <c r="T3824" s="9" t="s">
        <v>18439</v>
      </c>
    </row>
    <row r="3825" customHeight="1" spans="1:20">
      <c r="A3825" s="10">
        <v>45207</v>
      </c>
      <c r="B3825" s="9" t="s">
        <v>18440</v>
      </c>
      <c r="C3825" s="9" t="s">
        <v>4516</v>
      </c>
      <c r="D3825" s="11" t="s">
        <v>22</v>
      </c>
      <c r="E3825" s="9" t="s">
        <v>18441</v>
      </c>
      <c r="F3825" s="9" t="s">
        <v>18442</v>
      </c>
      <c r="G3825" s="11" t="s">
        <v>62</v>
      </c>
      <c r="H3825" s="11" t="s">
        <v>110</v>
      </c>
      <c r="I3825" s="11" t="s">
        <v>511</v>
      </c>
      <c r="J3825" s="11" t="s">
        <v>27</v>
      </c>
      <c r="K3825" s="11" t="s">
        <v>28</v>
      </c>
      <c r="L3825" s="11" t="s">
        <v>43</v>
      </c>
      <c r="M3825" s="9" t="s">
        <v>44</v>
      </c>
      <c r="N3825" s="9" t="s">
        <v>31</v>
      </c>
      <c r="O3825" s="11" t="s">
        <v>32</v>
      </c>
      <c r="P3825" s="11" t="s">
        <v>22</v>
      </c>
      <c r="Q3825" s="11" t="s">
        <v>18443</v>
      </c>
      <c r="R3825" s="11" t="s">
        <v>46</v>
      </c>
      <c r="S3825" s="9" t="s">
        <v>18444</v>
      </c>
      <c r="T3825" s="9" t="s">
        <v>22</v>
      </c>
    </row>
    <row r="3826" customHeight="1" spans="1:20">
      <c r="A3826" s="10">
        <v>45207</v>
      </c>
      <c r="B3826" s="9" t="s">
        <v>18445</v>
      </c>
      <c r="C3826" s="9" t="s">
        <v>4516</v>
      </c>
      <c r="D3826" s="11" t="s">
        <v>22</v>
      </c>
      <c r="E3826" s="9" t="s">
        <v>18446</v>
      </c>
      <c r="F3826" s="9" t="s">
        <v>11046</v>
      </c>
      <c r="G3826" s="11" t="s">
        <v>69</v>
      </c>
      <c r="H3826" s="11" t="s">
        <v>22</v>
      </c>
      <c r="I3826" s="11" t="s">
        <v>241</v>
      </c>
      <c r="J3826" s="11" t="s">
        <v>27</v>
      </c>
      <c r="K3826" s="11" t="s">
        <v>28</v>
      </c>
      <c r="L3826" s="11" t="s">
        <v>43</v>
      </c>
      <c r="M3826" s="9" t="s">
        <v>44</v>
      </c>
      <c r="N3826" s="9" t="s">
        <v>31</v>
      </c>
      <c r="O3826" s="11" t="s">
        <v>32</v>
      </c>
      <c r="P3826" s="11" t="s">
        <v>22</v>
      </c>
      <c r="Q3826" s="11" t="s">
        <v>18447</v>
      </c>
      <c r="R3826" s="11" t="s">
        <v>46</v>
      </c>
      <c r="S3826" s="9" t="s">
        <v>18448</v>
      </c>
      <c r="T3826" s="9" t="s">
        <v>22</v>
      </c>
    </row>
    <row r="3827" customHeight="1" spans="1:20">
      <c r="A3827" s="10">
        <v>45207</v>
      </c>
      <c r="B3827" s="9" t="s">
        <v>18449</v>
      </c>
      <c r="C3827" s="9" t="s">
        <v>646</v>
      </c>
      <c r="D3827" s="11" t="s">
        <v>22</v>
      </c>
      <c r="E3827" s="9" t="s">
        <v>18450</v>
      </c>
      <c r="F3827" s="9" t="s">
        <v>2696</v>
      </c>
      <c r="G3827" s="11" t="s">
        <v>130</v>
      </c>
      <c r="H3827" s="11" t="s">
        <v>22</v>
      </c>
      <c r="I3827" s="11" t="s">
        <v>75</v>
      </c>
      <c r="J3827" s="11" t="s">
        <v>27</v>
      </c>
      <c r="K3827" s="11" t="s">
        <v>28</v>
      </c>
      <c r="L3827" s="11" t="s">
        <v>43</v>
      </c>
      <c r="M3827" s="9" t="s">
        <v>30</v>
      </c>
      <c r="N3827" s="9" t="s">
        <v>31</v>
      </c>
      <c r="O3827" s="11" t="s">
        <v>32</v>
      </c>
      <c r="P3827" s="11" t="s">
        <v>22</v>
      </c>
      <c r="Q3827" s="11" t="s">
        <v>18451</v>
      </c>
      <c r="R3827" s="11" t="s">
        <v>46</v>
      </c>
      <c r="S3827" s="9" t="s">
        <v>18452</v>
      </c>
      <c r="T3827" s="9" t="s">
        <v>22</v>
      </c>
    </row>
    <row r="3828" customHeight="1" spans="1:20">
      <c r="A3828" s="10">
        <v>45207</v>
      </c>
      <c r="B3828" s="9" t="s">
        <v>18453</v>
      </c>
      <c r="C3828" s="9" t="s">
        <v>817</v>
      </c>
      <c r="D3828" s="11" t="s">
        <v>22</v>
      </c>
      <c r="E3828" s="9" t="s">
        <v>18454</v>
      </c>
      <c r="F3828" s="9" t="s">
        <v>18455</v>
      </c>
      <c r="G3828" s="11" t="s">
        <v>25</v>
      </c>
      <c r="H3828" s="11" t="s">
        <v>22</v>
      </c>
      <c r="I3828" s="11" t="s">
        <v>70</v>
      </c>
      <c r="J3828" s="11" t="s">
        <v>27</v>
      </c>
      <c r="K3828" s="11" t="s">
        <v>28</v>
      </c>
      <c r="L3828" s="11" t="s">
        <v>43</v>
      </c>
      <c r="M3828" s="9" t="s">
        <v>44</v>
      </c>
      <c r="N3828" s="9" t="s">
        <v>31</v>
      </c>
      <c r="O3828" s="11" t="s">
        <v>32</v>
      </c>
      <c r="P3828" s="11" t="s">
        <v>22</v>
      </c>
      <c r="Q3828" s="11" t="s">
        <v>18456</v>
      </c>
      <c r="R3828" s="11" t="s">
        <v>46</v>
      </c>
      <c r="S3828" s="9" t="s">
        <v>18457</v>
      </c>
      <c r="T3828" s="9" t="s">
        <v>22</v>
      </c>
    </row>
    <row r="3829" customHeight="1" spans="1:20">
      <c r="A3829" s="10">
        <v>45207</v>
      </c>
      <c r="B3829" s="9" t="s">
        <v>18458</v>
      </c>
      <c r="C3829" s="9" t="s">
        <v>646</v>
      </c>
      <c r="D3829" s="11" t="s">
        <v>22</v>
      </c>
      <c r="E3829" s="9" t="s">
        <v>18459</v>
      </c>
      <c r="F3829" s="9" t="s">
        <v>18460</v>
      </c>
      <c r="G3829" s="11" t="s">
        <v>247</v>
      </c>
      <c r="H3829" s="11" t="s">
        <v>22</v>
      </c>
      <c r="I3829" s="11" t="s">
        <v>864</v>
      </c>
      <c r="J3829" s="11" t="s">
        <v>27</v>
      </c>
      <c r="K3829" s="11" t="s">
        <v>28</v>
      </c>
      <c r="L3829" s="11" t="s">
        <v>43</v>
      </c>
      <c r="M3829" s="9" t="s">
        <v>44</v>
      </c>
      <c r="N3829" s="9" t="s">
        <v>31</v>
      </c>
      <c r="O3829" s="11" t="s">
        <v>32</v>
      </c>
      <c r="P3829" s="11" t="s">
        <v>22</v>
      </c>
      <c r="Q3829" s="11" t="s">
        <v>18461</v>
      </c>
      <c r="R3829" s="11" t="s">
        <v>46</v>
      </c>
      <c r="S3829" s="9" t="s">
        <v>18462</v>
      </c>
      <c r="T3829" s="9" t="s">
        <v>22</v>
      </c>
    </row>
    <row r="3830" customHeight="1" spans="1:20">
      <c r="A3830" s="10">
        <v>45207</v>
      </c>
      <c r="B3830" s="9" t="s">
        <v>18463</v>
      </c>
      <c r="C3830" s="9" t="s">
        <v>817</v>
      </c>
      <c r="D3830" s="11" t="s">
        <v>22</v>
      </c>
      <c r="E3830" s="9" t="s">
        <v>10642</v>
      </c>
      <c r="F3830" s="9" t="s">
        <v>10643</v>
      </c>
      <c r="G3830" s="11" t="s">
        <v>247</v>
      </c>
      <c r="H3830" s="11" t="s">
        <v>148</v>
      </c>
      <c r="I3830" s="11" t="s">
        <v>97</v>
      </c>
      <c r="J3830" s="11" t="s">
        <v>27</v>
      </c>
      <c r="K3830" s="11" t="s">
        <v>28</v>
      </c>
      <c r="L3830" s="11" t="s">
        <v>43</v>
      </c>
      <c r="M3830" s="9" t="s">
        <v>799</v>
      </c>
      <c r="N3830" s="9" t="s">
        <v>31</v>
      </c>
      <c r="O3830" s="11" t="s">
        <v>32</v>
      </c>
      <c r="P3830" s="11" t="s">
        <v>22</v>
      </c>
      <c r="Q3830" s="11" t="s">
        <v>18464</v>
      </c>
      <c r="R3830" s="11" t="s">
        <v>46</v>
      </c>
      <c r="S3830" s="9" t="s">
        <v>18465</v>
      </c>
      <c r="T3830" s="9" t="s">
        <v>22</v>
      </c>
    </row>
    <row r="3831" customHeight="1" spans="1:20">
      <c r="A3831" s="10">
        <v>45207</v>
      </c>
      <c r="B3831" s="9" t="s">
        <v>18466</v>
      </c>
      <c r="C3831" s="9" t="s">
        <v>59</v>
      </c>
      <c r="D3831" s="11" t="s">
        <v>22</v>
      </c>
      <c r="E3831" s="9" t="s">
        <v>18467</v>
      </c>
      <c r="F3831" s="9" t="s">
        <v>18468</v>
      </c>
      <c r="G3831" s="11" t="s">
        <v>130</v>
      </c>
      <c r="H3831" s="11" t="s">
        <v>22</v>
      </c>
      <c r="I3831" s="11" t="s">
        <v>26</v>
      </c>
      <c r="J3831" s="11" t="s">
        <v>27</v>
      </c>
      <c r="K3831" s="11" t="s">
        <v>76</v>
      </c>
      <c r="L3831" s="11" t="s">
        <v>29</v>
      </c>
      <c r="M3831" s="9" t="s">
        <v>30</v>
      </c>
      <c r="N3831" s="9" t="s">
        <v>31</v>
      </c>
      <c r="O3831" s="11" t="s">
        <v>32</v>
      </c>
      <c r="P3831" s="11" t="s">
        <v>22</v>
      </c>
      <c r="Q3831" s="11" t="s">
        <v>18469</v>
      </c>
      <c r="R3831" s="11" t="s">
        <v>34</v>
      </c>
      <c r="S3831" s="9" t="s">
        <v>18470</v>
      </c>
      <c r="T3831" s="9" t="s">
        <v>22</v>
      </c>
    </row>
    <row r="3832" customHeight="1" spans="1:20">
      <c r="A3832" s="10">
        <v>45207</v>
      </c>
      <c r="B3832" s="9" t="s">
        <v>18471</v>
      </c>
      <c r="C3832" s="9" t="s">
        <v>7320</v>
      </c>
      <c r="D3832" s="11" t="s">
        <v>22</v>
      </c>
      <c r="E3832" s="9" t="s">
        <v>18472</v>
      </c>
      <c r="F3832" s="9" t="s">
        <v>18473</v>
      </c>
      <c r="G3832" s="11" t="s">
        <v>53</v>
      </c>
      <c r="H3832" s="11" t="s">
        <v>22</v>
      </c>
      <c r="I3832" s="11" t="s">
        <v>26</v>
      </c>
      <c r="J3832" s="11" t="s">
        <v>27</v>
      </c>
      <c r="K3832" s="11" t="s">
        <v>76</v>
      </c>
      <c r="L3832" s="11" t="s">
        <v>29</v>
      </c>
      <c r="M3832" s="9" t="s">
        <v>44</v>
      </c>
      <c r="N3832" s="9" t="s">
        <v>31</v>
      </c>
      <c r="O3832" s="11" t="s">
        <v>32</v>
      </c>
      <c r="P3832" s="11" t="s">
        <v>22</v>
      </c>
      <c r="Q3832" s="11" t="s">
        <v>18335</v>
      </c>
      <c r="R3832" s="11" t="s">
        <v>34</v>
      </c>
      <c r="S3832" s="9" t="s">
        <v>18474</v>
      </c>
      <c r="T3832" s="9" t="s">
        <v>22</v>
      </c>
    </row>
    <row r="3833" customHeight="1" spans="1:20">
      <c r="A3833" s="10">
        <v>45207</v>
      </c>
      <c r="B3833" s="9" t="s">
        <v>18475</v>
      </c>
      <c r="C3833" s="9" t="s">
        <v>7199</v>
      </c>
      <c r="D3833" s="11" t="s">
        <v>22</v>
      </c>
      <c r="E3833" s="9" t="s">
        <v>18476</v>
      </c>
      <c r="F3833" s="9" t="s">
        <v>18477</v>
      </c>
      <c r="G3833" s="11" t="s">
        <v>53</v>
      </c>
      <c r="H3833" s="11" t="s">
        <v>22</v>
      </c>
      <c r="I3833" s="11" t="s">
        <v>111</v>
      </c>
      <c r="J3833" s="11" t="s">
        <v>27</v>
      </c>
      <c r="K3833" s="11" t="s">
        <v>28</v>
      </c>
      <c r="L3833" s="11" t="s">
        <v>43</v>
      </c>
      <c r="M3833" s="9" t="s">
        <v>44</v>
      </c>
      <c r="N3833" s="9" t="s">
        <v>31</v>
      </c>
      <c r="O3833" s="11" t="s">
        <v>32</v>
      </c>
      <c r="P3833" s="11" t="s">
        <v>22</v>
      </c>
      <c r="Q3833" s="11" t="s">
        <v>18478</v>
      </c>
      <c r="R3833" s="11" t="s">
        <v>46</v>
      </c>
      <c r="S3833" s="9" t="s">
        <v>18479</v>
      </c>
      <c r="T3833" s="9" t="s">
        <v>18480</v>
      </c>
    </row>
    <row r="3834" customHeight="1" spans="1:20">
      <c r="A3834" s="10">
        <v>45207</v>
      </c>
      <c r="B3834" s="9" t="s">
        <v>18481</v>
      </c>
      <c r="C3834" s="9" t="s">
        <v>837</v>
      </c>
      <c r="D3834" s="11" t="s">
        <v>22</v>
      </c>
      <c r="E3834" s="9" t="s">
        <v>18482</v>
      </c>
      <c r="F3834" s="9" t="s">
        <v>18483</v>
      </c>
      <c r="G3834" s="11" t="s">
        <v>82</v>
      </c>
      <c r="H3834" s="11" t="s">
        <v>22</v>
      </c>
      <c r="I3834" s="11" t="s">
        <v>168</v>
      </c>
      <c r="J3834" s="11" t="s">
        <v>27</v>
      </c>
      <c r="K3834" s="11" t="s">
        <v>28</v>
      </c>
      <c r="L3834" s="11" t="s">
        <v>43</v>
      </c>
      <c r="M3834" s="9" t="s">
        <v>799</v>
      </c>
      <c r="N3834" s="9" t="s">
        <v>31</v>
      </c>
      <c r="O3834" s="11" t="s">
        <v>32</v>
      </c>
      <c r="P3834" s="11" t="s">
        <v>22</v>
      </c>
      <c r="Q3834" s="11" t="s">
        <v>18484</v>
      </c>
      <c r="R3834" s="11" t="s">
        <v>46</v>
      </c>
      <c r="S3834" s="9" t="s">
        <v>18485</v>
      </c>
      <c r="T3834" s="9" t="s">
        <v>18486</v>
      </c>
    </row>
    <row r="3835" customHeight="1" spans="1:20">
      <c r="A3835" s="10">
        <v>45207</v>
      </c>
      <c r="B3835" s="9" t="s">
        <v>18487</v>
      </c>
      <c r="C3835" s="9" t="s">
        <v>393</v>
      </c>
      <c r="D3835" s="11" t="s">
        <v>22</v>
      </c>
      <c r="E3835" s="9" t="s">
        <v>18488</v>
      </c>
      <c r="F3835" s="9" t="s">
        <v>18489</v>
      </c>
      <c r="G3835" s="11" t="s">
        <v>53</v>
      </c>
      <c r="H3835" s="11" t="s">
        <v>22</v>
      </c>
      <c r="I3835" s="11" t="s">
        <v>63</v>
      </c>
      <c r="J3835" s="11" t="s">
        <v>27</v>
      </c>
      <c r="K3835" s="11" t="s">
        <v>28</v>
      </c>
      <c r="L3835" s="11" t="s">
        <v>43</v>
      </c>
      <c r="M3835" s="9" t="s">
        <v>44</v>
      </c>
      <c r="N3835" s="9" t="s">
        <v>31</v>
      </c>
      <c r="O3835" s="11" t="s">
        <v>32</v>
      </c>
      <c r="P3835" s="11" t="s">
        <v>22</v>
      </c>
      <c r="Q3835" s="11" t="s">
        <v>18490</v>
      </c>
      <c r="R3835" s="11" t="s">
        <v>46</v>
      </c>
      <c r="S3835" s="9" t="s">
        <v>18491</v>
      </c>
      <c r="T3835" s="9" t="s">
        <v>18492</v>
      </c>
    </row>
    <row r="3836" customHeight="1" spans="1:20">
      <c r="A3836" s="10">
        <v>45207</v>
      </c>
      <c r="B3836" s="9" t="s">
        <v>18493</v>
      </c>
      <c r="C3836" s="9" t="s">
        <v>817</v>
      </c>
      <c r="D3836" s="11" t="s">
        <v>22</v>
      </c>
      <c r="E3836" s="9" t="s">
        <v>18494</v>
      </c>
      <c r="F3836" s="9" t="s">
        <v>18495</v>
      </c>
      <c r="G3836" s="11" t="s">
        <v>130</v>
      </c>
      <c r="H3836" s="11" t="s">
        <v>110</v>
      </c>
      <c r="I3836" s="11" t="s">
        <v>4970</v>
      </c>
      <c r="J3836" s="11" t="s">
        <v>27</v>
      </c>
      <c r="K3836" s="11" t="s">
        <v>28</v>
      </c>
      <c r="L3836" s="11" t="s">
        <v>43</v>
      </c>
      <c r="M3836" s="9" t="s">
        <v>799</v>
      </c>
      <c r="N3836" s="9" t="s">
        <v>31</v>
      </c>
      <c r="O3836" s="11" t="s">
        <v>32</v>
      </c>
      <c r="P3836" s="11" t="s">
        <v>22</v>
      </c>
      <c r="Q3836" s="11" t="s">
        <v>18496</v>
      </c>
      <c r="R3836" s="11" t="s">
        <v>46</v>
      </c>
      <c r="S3836" s="9" t="s">
        <v>18497</v>
      </c>
      <c r="T3836" s="9" t="s">
        <v>18498</v>
      </c>
    </row>
    <row r="3837" customHeight="1" spans="1:20">
      <c r="A3837" s="10">
        <v>45207</v>
      </c>
      <c r="B3837" s="9" t="s">
        <v>18499</v>
      </c>
      <c r="C3837" s="9" t="s">
        <v>16210</v>
      </c>
      <c r="D3837" s="11" t="s">
        <v>22</v>
      </c>
      <c r="E3837" s="9" t="s">
        <v>18500</v>
      </c>
      <c r="F3837" s="9" t="s">
        <v>18501</v>
      </c>
      <c r="G3837" s="11" t="s">
        <v>41</v>
      </c>
      <c r="H3837" s="11" t="s">
        <v>22</v>
      </c>
      <c r="I3837" s="11" t="s">
        <v>26</v>
      </c>
      <c r="J3837" s="11" t="s">
        <v>27</v>
      </c>
      <c r="K3837" s="11" t="s">
        <v>76</v>
      </c>
      <c r="L3837" s="11" t="s">
        <v>29</v>
      </c>
      <c r="M3837" s="9" t="s">
        <v>30</v>
      </c>
      <c r="N3837" s="9" t="s">
        <v>31</v>
      </c>
      <c r="O3837" s="11" t="s">
        <v>32</v>
      </c>
      <c r="P3837" s="11" t="s">
        <v>22</v>
      </c>
      <c r="Q3837" s="11" t="s">
        <v>18502</v>
      </c>
      <c r="R3837" s="11" t="s">
        <v>34</v>
      </c>
      <c r="S3837" s="9" t="s">
        <v>18503</v>
      </c>
      <c r="T3837" s="9" t="s">
        <v>18504</v>
      </c>
    </row>
    <row r="3838" customHeight="1" spans="1:20">
      <c r="A3838" s="10">
        <v>45207</v>
      </c>
      <c r="B3838" s="9" t="s">
        <v>18505</v>
      </c>
      <c r="C3838" s="9" t="s">
        <v>853</v>
      </c>
      <c r="D3838" s="11" t="s">
        <v>22</v>
      </c>
      <c r="E3838" s="9" t="s">
        <v>18506</v>
      </c>
      <c r="F3838" s="9" t="s">
        <v>18507</v>
      </c>
      <c r="G3838" s="11" t="s">
        <v>53</v>
      </c>
      <c r="H3838" s="11" t="s">
        <v>22</v>
      </c>
      <c r="I3838" s="11" t="s">
        <v>1595</v>
      </c>
      <c r="J3838" s="11" t="s">
        <v>27</v>
      </c>
      <c r="K3838" s="11" t="s">
        <v>28</v>
      </c>
      <c r="L3838" s="11" t="s">
        <v>43</v>
      </c>
      <c r="M3838" s="9" t="s">
        <v>44</v>
      </c>
      <c r="N3838" s="9" t="s">
        <v>31</v>
      </c>
      <c r="O3838" s="11" t="s">
        <v>32</v>
      </c>
      <c r="P3838" s="11" t="s">
        <v>22</v>
      </c>
      <c r="Q3838" s="11" t="s">
        <v>18508</v>
      </c>
      <c r="R3838" s="11" t="s">
        <v>46</v>
      </c>
      <c r="S3838" s="9" t="s">
        <v>18509</v>
      </c>
      <c r="T3838" s="9" t="s">
        <v>18510</v>
      </c>
    </row>
    <row r="3839" customHeight="1" spans="1:20">
      <c r="A3839" s="10">
        <v>45207</v>
      </c>
      <c r="B3839" s="9" t="s">
        <v>18511</v>
      </c>
      <c r="C3839" s="9" t="s">
        <v>817</v>
      </c>
      <c r="D3839" s="11" t="s">
        <v>22</v>
      </c>
      <c r="E3839" s="9" t="s">
        <v>18512</v>
      </c>
      <c r="F3839" s="9" t="s">
        <v>18513</v>
      </c>
      <c r="G3839" s="11" t="s">
        <v>247</v>
      </c>
      <c r="H3839" s="11" t="s">
        <v>110</v>
      </c>
      <c r="I3839" s="11" t="s">
        <v>299</v>
      </c>
      <c r="J3839" s="11" t="s">
        <v>27</v>
      </c>
      <c r="K3839" s="11" t="s">
        <v>28</v>
      </c>
      <c r="L3839" s="11" t="s">
        <v>43</v>
      </c>
      <c r="M3839" s="9" t="s">
        <v>44</v>
      </c>
      <c r="N3839" s="9" t="s">
        <v>31</v>
      </c>
      <c r="O3839" s="11" t="s">
        <v>32</v>
      </c>
      <c r="P3839" s="11" t="s">
        <v>22</v>
      </c>
      <c r="Q3839" s="11" t="s">
        <v>18514</v>
      </c>
      <c r="R3839" s="11" t="s">
        <v>46</v>
      </c>
      <c r="S3839" s="9" t="s">
        <v>18515</v>
      </c>
      <c r="T3839" s="9" t="s">
        <v>18516</v>
      </c>
    </row>
    <row r="3840" customHeight="1" spans="1:20">
      <c r="A3840" s="10">
        <v>45207</v>
      </c>
      <c r="B3840" s="9" t="s">
        <v>18517</v>
      </c>
      <c r="C3840" s="9" t="s">
        <v>817</v>
      </c>
      <c r="D3840" s="11" t="s">
        <v>22</v>
      </c>
      <c r="E3840" s="9" t="s">
        <v>18518</v>
      </c>
      <c r="F3840" s="9" t="s">
        <v>18519</v>
      </c>
      <c r="G3840" s="11" t="s">
        <v>82</v>
      </c>
      <c r="H3840" s="11" t="s">
        <v>22</v>
      </c>
      <c r="I3840" s="11" t="s">
        <v>4212</v>
      </c>
      <c r="J3840" s="11" t="s">
        <v>27</v>
      </c>
      <c r="K3840" s="11" t="s">
        <v>28</v>
      </c>
      <c r="L3840" s="11" t="s">
        <v>43</v>
      </c>
      <c r="M3840" s="9" t="s">
        <v>30</v>
      </c>
      <c r="N3840" s="9" t="s">
        <v>31</v>
      </c>
      <c r="O3840" s="11" t="s">
        <v>32</v>
      </c>
      <c r="P3840" s="11" t="s">
        <v>22</v>
      </c>
      <c r="Q3840" s="11" t="s">
        <v>18520</v>
      </c>
      <c r="R3840" s="11" t="s">
        <v>46</v>
      </c>
      <c r="S3840" s="9" t="s">
        <v>18521</v>
      </c>
      <c r="T3840" s="9" t="s">
        <v>18522</v>
      </c>
    </row>
    <row r="3841" customHeight="1" spans="1:20">
      <c r="A3841" s="10">
        <v>45207</v>
      </c>
      <c r="B3841" s="9" t="s">
        <v>18523</v>
      </c>
      <c r="C3841" s="9" t="s">
        <v>817</v>
      </c>
      <c r="D3841" s="11" t="s">
        <v>22</v>
      </c>
      <c r="E3841" s="9" t="s">
        <v>18362</v>
      </c>
      <c r="F3841" s="9" t="s">
        <v>3884</v>
      </c>
      <c r="G3841" s="11" t="s">
        <v>53</v>
      </c>
      <c r="H3841" s="11" t="s">
        <v>22</v>
      </c>
      <c r="I3841" s="11" t="s">
        <v>337</v>
      </c>
      <c r="J3841" s="11" t="s">
        <v>27</v>
      </c>
      <c r="K3841" s="11" t="s">
        <v>28</v>
      </c>
      <c r="L3841" s="11" t="s">
        <v>43</v>
      </c>
      <c r="M3841" s="9" t="s">
        <v>44</v>
      </c>
      <c r="N3841" s="9" t="s">
        <v>31</v>
      </c>
      <c r="O3841" s="11" t="s">
        <v>32</v>
      </c>
      <c r="P3841" s="11" t="s">
        <v>22</v>
      </c>
      <c r="Q3841" s="11" t="s">
        <v>18524</v>
      </c>
      <c r="R3841" s="11" t="s">
        <v>46</v>
      </c>
      <c r="S3841" s="9" t="s">
        <v>18525</v>
      </c>
      <c r="T3841" s="9" t="s">
        <v>18526</v>
      </c>
    </row>
    <row r="3842" customHeight="1" spans="1:20">
      <c r="A3842" s="10">
        <v>45207</v>
      </c>
      <c r="B3842" s="9" t="s">
        <v>18527</v>
      </c>
      <c r="C3842" s="9" t="s">
        <v>2825</v>
      </c>
      <c r="D3842" s="11" t="s">
        <v>22</v>
      </c>
      <c r="E3842" s="9" t="s">
        <v>18528</v>
      </c>
      <c r="F3842" s="9" t="s">
        <v>18529</v>
      </c>
      <c r="G3842" s="11" t="s">
        <v>82</v>
      </c>
      <c r="H3842" s="11" t="s">
        <v>22</v>
      </c>
      <c r="I3842" s="11" t="s">
        <v>149</v>
      </c>
      <c r="J3842" s="11" t="s">
        <v>27</v>
      </c>
      <c r="K3842" s="11" t="s">
        <v>28</v>
      </c>
      <c r="L3842" s="11" t="s">
        <v>43</v>
      </c>
      <c r="M3842" s="9" t="s">
        <v>30</v>
      </c>
      <c r="N3842" s="9" t="s">
        <v>31</v>
      </c>
      <c r="O3842" s="11" t="s">
        <v>32</v>
      </c>
      <c r="P3842" s="11" t="s">
        <v>22</v>
      </c>
      <c r="Q3842" s="11" t="s">
        <v>18530</v>
      </c>
      <c r="R3842" s="11" t="s">
        <v>46</v>
      </c>
      <c r="S3842" s="9" t="s">
        <v>18531</v>
      </c>
      <c r="T3842" s="9" t="s">
        <v>18532</v>
      </c>
    </row>
    <row r="3843" customHeight="1" spans="1:20">
      <c r="A3843" s="10">
        <v>45207</v>
      </c>
      <c r="B3843" s="9" t="s">
        <v>18533</v>
      </c>
      <c r="C3843" s="9" t="s">
        <v>1023</v>
      </c>
      <c r="D3843" s="11" t="s">
        <v>22</v>
      </c>
      <c r="E3843" s="9" t="s">
        <v>18534</v>
      </c>
      <c r="F3843" s="9" t="s">
        <v>18535</v>
      </c>
      <c r="G3843" s="11" t="s">
        <v>82</v>
      </c>
      <c r="H3843" s="11" t="s">
        <v>22</v>
      </c>
      <c r="I3843" s="11" t="s">
        <v>299</v>
      </c>
      <c r="J3843" s="11" t="s">
        <v>27</v>
      </c>
      <c r="K3843" s="11" t="s">
        <v>28</v>
      </c>
      <c r="L3843" s="11" t="s">
        <v>43</v>
      </c>
      <c r="M3843" s="9" t="s">
        <v>44</v>
      </c>
      <c r="N3843" s="9" t="s">
        <v>31</v>
      </c>
      <c r="O3843" s="11" t="s">
        <v>32</v>
      </c>
      <c r="P3843" s="11" t="s">
        <v>22</v>
      </c>
      <c r="Q3843" s="11" t="s">
        <v>18536</v>
      </c>
      <c r="R3843" s="11" t="s">
        <v>46</v>
      </c>
      <c r="S3843" s="9" t="s">
        <v>18537</v>
      </c>
      <c r="T3843" s="9" t="s">
        <v>18538</v>
      </c>
    </row>
    <row r="3844" customHeight="1" spans="1:20">
      <c r="A3844" s="10">
        <v>45207</v>
      </c>
      <c r="B3844" s="9" t="s">
        <v>18539</v>
      </c>
      <c r="C3844" s="9" t="s">
        <v>817</v>
      </c>
      <c r="D3844" s="11" t="s">
        <v>22</v>
      </c>
      <c r="E3844" s="9" t="s">
        <v>18540</v>
      </c>
      <c r="F3844" s="9" t="s">
        <v>18541</v>
      </c>
      <c r="G3844" s="11" t="s">
        <v>62</v>
      </c>
      <c r="H3844" s="11" t="s">
        <v>148</v>
      </c>
      <c r="I3844" s="11" t="s">
        <v>97</v>
      </c>
      <c r="J3844" s="11" t="s">
        <v>27</v>
      </c>
      <c r="K3844" s="11" t="s">
        <v>76</v>
      </c>
      <c r="L3844" s="11" t="s">
        <v>43</v>
      </c>
      <c r="M3844" s="9" t="s">
        <v>44</v>
      </c>
      <c r="N3844" s="9" t="s">
        <v>31</v>
      </c>
      <c r="O3844" s="11" t="s">
        <v>32</v>
      </c>
      <c r="P3844" s="11" t="s">
        <v>22</v>
      </c>
      <c r="Q3844" s="11" t="s">
        <v>18542</v>
      </c>
      <c r="R3844" s="11" t="s">
        <v>46</v>
      </c>
      <c r="S3844" s="9" t="s">
        <v>18543</v>
      </c>
      <c r="T3844" s="9" t="s">
        <v>18544</v>
      </c>
    </row>
    <row r="3845" customHeight="1" spans="1:20">
      <c r="A3845" s="10">
        <v>45207</v>
      </c>
      <c r="B3845" s="9" t="s">
        <v>18545</v>
      </c>
      <c r="C3845" s="9" t="s">
        <v>381</v>
      </c>
      <c r="D3845" s="11" t="s">
        <v>22</v>
      </c>
      <c r="E3845" s="9" t="s">
        <v>18546</v>
      </c>
      <c r="F3845" s="9" t="s">
        <v>18547</v>
      </c>
      <c r="G3845" s="11" t="s">
        <v>53</v>
      </c>
      <c r="H3845" s="11" t="s">
        <v>22</v>
      </c>
      <c r="I3845" s="11" t="s">
        <v>63</v>
      </c>
      <c r="J3845" s="11" t="s">
        <v>27</v>
      </c>
      <c r="K3845" s="11" t="s">
        <v>28</v>
      </c>
      <c r="L3845" s="11" t="s">
        <v>43</v>
      </c>
      <c r="M3845" s="9" t="s">
        <v>44</v>
      </c>
      <c r="N3845" s="9" t="s">
        <v>31</v>
      </c>
      <c r="O3845" s="11" t="s">
        <v>32</v>
      </c>
      <c r="P3845" s="11" t="s">
        <v>22</v>
      </c>
      <c r="Q3845" s="11" t="s">
        <v>18548</v>
      </c>
      <c r="R3845" s="11" t="s">
        <v>46</v>
      </c>
      <c r="S3845" s="9" t="s">
        <v>18549</v>
      </c>
      <c r="T3845" s="9" t="s">
        <v>18550</v>
      </c>
    </row>
    <row r="3846" customHeight="1" spans="1:20">
      <c r="A3846" s="10">
        <v>45207</v>
      </c>
      <c r="B3846" s="9" t="s">
        <v>18551</v>
      </c>
      <c r="C3846" s="9" t="s">
        <v>817</v>
      </c>
      <c r="D3846" s="11" t="s">
        <v>22</v>
      </c>
      <c r="E3846" s="9" t="s">
        <v>18552</v>
      </c>
      <c r="F3846" s="9" t="s">
        <v>18553</v>
      </c>
      <c r="G3846" s="11" t="s">
        <v>130</v>
      </c>
      <c r="H3846" s="11" t="s">
        <v>110</v>
      </c>
      <c r="I3846" s="11" t="s">
        <v>214</v>
      </c>
      <c r="J3846" s="11" t="s">
        <v>27</v>
      </c>
      <c r="K3846" s="11" t="s">
        <v>28</v>
      </c>
      <c r="L3846" s="11" t="s">
        <v>43</v>
      </c>
      <c r="M3846" s="9" t="s">
        <v>30</v>
      </c>
      <c r="N3846" s="9" t="s">
        <v>31</v>
      </c>
      <c r="O3846" s="11" t="s">
        <v>32</v>
      </c>
      <c r="P3846" s="11" t="s">
        <v>22</v>
      </c>
      <c r="Q3846" s="11" t="s">
        <v>18554</v>
      </c>
      <c r="R3846" s="11" t="s">
        <v>46</v>
      </c>
      <c r="S3846" s="9" t="s">
        <v>18555</v>
      </c>
      <c r="T3846" s="9" t="s">
        <v>18556</v>
      </c>
    </row>
    <row r="3847" customHeight="1" spans="1:20">
      <c r="A3847" s="10">
        <v>45207</v>
      </c>
      <c r="B3847" s="9" t="s">
        <v>18557</v>
      </c>
      <c r="C3847" s="9" t="s">
        <v>905</v>
      </c>
      <c r="D3847" s="11" t="s">
        <v>22</v>
      </c>
      <c r="E3847" s="9" t="s">
        <v>15851</v>
      </c>
      <c r="F3847" s="9" t="s">
        <v>15852</v>
      </c>
      <c r="G3847" s="11" t="s">
        <v>82</v>
      </c>
      <c r="H3847" s="11" t="s">
        <v>22</v>
      </c>
      <c r="I3847" s="11" t="s">
        <v>168</v>
      </c>
      <c r="J3847" s="11" t="s">
        <v>27</v>
      </c>
      <c r="K3847" s="11" t="s">
        <v>28</v>
      </c>
      <c r="L3847" s="11" t="s">
        <v>43</v>
      </c>
      <c r="M3847" s="9" t="s">
        <v>169</v>
      </c>
      <c r="N3847" s="9" t="s">
        <v>31</v>
      </c>
      <c r="O3847" s="11" t="s">
        <v>32</v>
      </c>
      <c r="P3847" s="11" t="s">
        <v>22</v>
      </c>
      <c r="Q3847" s="11" t="s">
        <v>18558</v>
      </c>
      <c r="R3847" s="11" t="s">
        <v>46</v>
      </c>
      <c r="S3847" s="9" t="s">
        <v>18559</v>
      </c>
      <c r="T3847" s="9" t="s">
        <v>18560</v>
      </c>
    </row>
    <row r="3848" customHeight="1" spans="1:20">
      <c r="A3848" s="10">
        <v>45207</v>
      </c>
      <c r="B3848" s="9" t="s">
        <v>18561</v>
      </c>
      <c r="C3848" s="9" t="s">
        <v>817</v>
      </c>
      <c r="D3848" s="11" t="s">
        <v>22</v>
      </c>
      <c r="E3848" s="9" t="s">
        <v>18562</v>
      </c>
      <c r="F3848" s="9" t="s">
        <v>18563</v>
      </c>
      <c r="G3848" s="11" t="s">
        <v>25</v>
      </c>
      <c r="H3848" s="11" t="s">
        <v>22</v>
      </c>
      <c r="I3848" s="11" t="s">
        <v>701</v>
      </c>
      <c r="J3848" s="11" t="s">
        <v>27</v>
      </c>
      <c r="K3848" s="11" t="s">
        <v>28</v>
      </c>
      <c r="L3848" s="11" t="s">
        <v>43</v>
      </c>
      <c r="M3848" s="9" t="s">
        <v>44</v>
      </c>
      <c r="N3848" s="9" t="s">
        <v>31</v>
      </c>
      <c r="O3848" s="11" t="s">
        <v>32</v>
      </c>
      <c r="P3848" s="11" t="s">
        <v>22</v>
      </c>
      <c r="Q3848" s="11" t="s">
        <v>18564</v>
      </c>
      <c r="R3848" s="11" t="s">
        <v>46</v>
      </c>
      <c r="S3848" s="9" t="s">
        <v>18565</v>
      </c>
      <c r="T3848" s="9" t="s">
        <v>18566</v>
      </c>
    </row>
    <row r="3849" customHeight="1" spans="1:20">
      <c r="A3849" s="10">
        <v>45207</v>
      </c>
      <c r="B3849" s="9" t="s">
        <v>18567</v>
      </c>
      <c r="C3849" s="9" t="s">
        <v>4902</v>
      </c>
      <c r="D3849" s="11" t="s">
        <v>22</v>
      </c>
      <c r="E3849" s="9" t="s">
        <v>18568</v>
      </c>
      <c r="F3849" s="9" t="s">
        <v>18569</v>
      </c>
      <c r="G3849" s="11" t="s">
        <v>82</v>
      </c>
      <c r="H3849" s="11" t="s">
        <v>22</v>
      </c>
      <c r="I3849" s="11" t="s">
        <v>384</v>
      </c>
      <c r="J3849" s="11" t="s">
        <v>27</v>
      </c>
      <c r="K3849" s="11" t="s">
        <v>28</v>
      </c>
      <c r="L3849" s="11" t="s">
        <v>43</v>
      </c>
      <c r="M3849" s="9" t="s">
        <v>30</v>
      </c>
      <c r="N3849" s="9" t="s">
        <v>31</v>
      </c>
      <c r="O3849" s="11" t="s">
        <v>32</v>
      </c>
      <c r="P3849" s="11" t="s">
        <v>22</v>
      </c>
      <c r="Q3849" s="11" t="s">
        <v>18570</v>
      </c>
      <c r="R3849" s="11" t="s">
        <v>46</v>
      </c>
      <c r="S3849" s="9" t="s">
        <v>18571</v>
      </c>
      <c r="T3849" s="9" t="s">
        <v>18572</v>
      </c>
    </row>
    <row r="3850" customHeight="1" spans="1:20">
      <c r="A3850" s="10">
        <v>45207</v>
      </c>
      <c r="B3850" s="9" t="s">
        <v>18573</v>
      </c>
      <c r="C3850" s="9" t="s">
        <v>1475</v>
      </c>
      <c r="D3850" s="11" t="s">
        <v>22</v>
      </c>
      <c r="E3850" s="9" t="s">
        <v>18574</v>
      </c>
      <c r="F3850" s="9" t="s">
        <v>18575</v>
      </c>
      <c r="G3850" s="11" t="s">
        <v>53</v>
      </c>
      <c r="H3850" s="11" t="s">
        <v>22</v>
      </c>
      <c r="I3850" s="11" t="s">
        <v>131</v>
      </c>
      <c r="J3850" s="11" t="s">
        <v>27</v>
      </c>
      <c r="K3850" s="11" t="s">
        <v>28</v>
      </c>
      <c r="L3850" s="11" t="s">
        <v>43</v>
      </c>
      <c r="M3850" s="9" t="s">
        <v>30</v>
      </c>
      <c r="N3850" s="9" t="s">
        <v>31</v>
      </c>
      <c r="O3850" s="11" t="s">
        <v>32</v>
      </c>
      <c r="P3850" s="11" t="s">
        <v>22</v>
      </c>
      <c r="Q3850" s="11" t="s">
        <v>18576</v>
      </c>
      <c r="R3850" s="11" t="s">
        <v>46</v>
      </c>
      <c r="S3850" s="9" t="s">
        <v>18577</v>
      </c>
      <c r="T3850" s="9" t="s">
        <v>18578</v>
      </c>
    </row>
    <row r="3851" customHeight="1" spans="1:20">
      <c r="A3851" s="10">
        <v>45207</v>
      </c>
      <c r="B3851" s="9" t="s">
        <v>18579</v>
      </c>
      <c r="C3851" s="9" t="s">
        <v>817</v>
      </c>
      <c r="D3851" s="11" t="s">
        <v>22</v>
      </c>
      <c r="E3851" s="9" t="s">
        <v>18580</v>
      </c>
      <c r="F3851" s="9" t="s">
        <v>18581</v>
      </c>
      <c r="G3851" s="11" t="s">
        <v>130</v>
      </c>
      <c r="H3851" s="11" t="s">
        <v>22</v>
      </c>
      <c r="I3851" s="11" t="s">
        <v>111</v>
      </c>
      <c r="J3851" s="11" t="s">
        <v>27</v>
      </c>
      <c r="K3851" s="11" t="s">
        <v>28</v>
      </c>
      <c r="L3851" s="11" t="s">
        <v>43</v>
      </c>
      <c r="M3851" s="9" t="s">
        <v>30</v>
      </c>
      <c r="N3851" s="9" t="s">
        <v>31</v>
      </c>
      <c r="O3851" s="11" t="s">
        <v>32</v>
      </c>
      <c r="P3851" s="11" t="s">
        <v>22</v>
      </c>
      <c r="Q3851" s="11" t="s">
        <v>18582</v>
      </c>
      <c r="R3851" s="11" t="s">
        <v>46</v>
      </c>
      <c r="S3851" s="9" t="s">
        <v>18583</v>
      </c>
      <c r="T3851" s="9" t="s">
        <v>18584</v>
      </c>
    </row>
    <row r="3852" customHeight="1" spans="1:20">
      <c r="A3852" s="10">
        <v>45207</v>
      </c>
      <c r="B3852" s="9" t="s">
        <v>18585</v>
      </c>
      <c r="C3852" s="9" t="s">
        <v>817</v>
      </c>
      <c r="D3852" s="11" t="s">
        <v>22</v>
      </c>
      <c r="E3852" s="9" t="s">
        <v>18586</v>
      </c>
      <c r="F3852" s="9" t="s">
        <v>18587</v>
      </c>
      <c r="G3852" s="11" t="s">
        <v>25</v>
      </c>
      <c r="H3852" s="11" t="s">
        <v>22</v>
      </c>
      <c r="I3852" s="11" t="s">
        <v>207</v>
      </c>
      <c r="J3852" s="11" t="s">
        <v>27</v>
      </c>
      <c r="K3852" s="11" t="s">
        <v>28</v>
      </c>
      <c r="L3852" s="11" t="s">
        <v>43</v>
      </c>
      <c r="M3852" s="9" t="s">
        <v>44</v>
      </c>
      <c r="N3852" s="9" t="s">
        <v>31</v>
      </c>
      <c r="O3852" s="11" t="s">
        <v>32</v>
      </c>
      <c r="P3852" s="11" t="s">
        <v>22</v>
      </c>
      <c r="Q3852" s="11" t="s">
        <v>18588</v>
      </c>
      <c r="R3852" s="11" t="s">
        <v>46</v>
      </c>
      <c r="S3852" s="9" t="s">
        <v>18589</v>
      </c>
      <c r="T3852" s="9" t="s">
        <v>18590</v>
      </c>
    </row>
    <row r="3853" customHeight="1" spans="1:20">
      <c r="A3853" s="10">
        <v>45207</v>
      </c>
      <c r="B3853" s="9" t="s">
        <v>18591</v>
      </c>
      <c r="C3853" s="9" t="s">
        <v>3638</v>
      </c>
      <c r="D3853" s="11" t="s">
        <v>22</v>
      </c>
      <c r="E3853" s="9" t="s">
        <v>18592</v>
      </c>
      <c r="F3853" s="9" t="s">
        <v>18593</v>
      </c>
      <c r="G3853" s="11" t="s">
        <v>53</v>
      </c>
      <c r="H3853" s="11" t="s">
        <v>22</v>
      </c>
      <c r="I3853" s="11" t="s">
        <v>1595</v>
      </c>
      <c r="J3853" s="11" t="s">
        <v>27</v>
      </c>
      <c r="K3853" s="11" t="s">
        <v>28</v>
      </c>
      <c r="L3853" s="11" t="s">
        <v>43</v>
      </c>
      <c r="M3853" s="9" t="s">
        <v>44</v>
      </c>
      <c r="N3853" s="9" t="s">
        <v>31</v>
      </c>
      <c r="O3853" s="11" t="s">
        <v>32</v>
      </c>
      <c r="P3853" s="11" t="s">
        <v>22</v>
      </c>
      <c r="Q3853" s="11" t="s">
        <v>18594</v>
      </c>
      <c r="R3853" s="11" t="s">
        <v>46</v>
      </c>
      <c r="S3853" s="9" t="s">
        <v>18595</v>
      </c>
      <c r="T3853" s="9" t="s">
        <v>18596</v>
      </c>
    </row>
    <row r="3854" customHeight="1" spans="1:20">
      <c r="A3854" s="10">
        <v>45207</v>
      </c>
      <c r="B3854" s="9" t="s">
        <v>18597</v>
      </c>
      <c r="C3854" s="9" t="s">
        <v>1023</v>
      </c>
      <c r="D3854" s="11" t="s">
        <v>22</v>
      </c>
      <c r="E3854" s="9" t="s">
        <v>18598</v>
      </c>
      <c r="F3854" s="9" t="s">
        <v>18599</v>
      </c>
      <c r="G3854" s="11" t="s">
        <v>25</v>
      </c>
      <c r="H3854" s="11" t="s">
        <v>22</v>
      </c>
      <c r="I3854" s="11" t="s">
        <v>235</v>
      </c>
      <c r="J3854" s="11" t="s">
        <v>27</v>
      </c>
      <c r="K3854" s="11" t="s">
        <v>28</v>
      </c>
      <c r="L3854" s="11" t="s">
        <v>43</v>
      </c>
      <c r="M3854" s="9" t="s">
        <v>799</v>
      </c>
      <c r="N3854" s="9" t="s">
        <v>31</v>
      </c>
      <c r="O3854" s="11" t="s">
        <v>32</v>
      </c>
      <c r="P3854" s="11" t="s">
        <v>22</v>
      </c>
      <c r="Q3854" s="11" t="s">
        <v>18600</v>
      </c>
      <c r="R3854" s="11" t="s">
        <v>46</v>
      </c>
      <c r="S3854" s="9" t="s">
        <v>18601</v>
      </c>
      <c r="T3854" s="9" t="s">
        <v>18602</v>
      </c>
    </row>
    <row r="3855" customHeight="1" spans="1:20">
      <c r="A3855" s="10">
        <v>45207</v>
      </c>
      <c r="B3855" s="9" t="s">
        <v>18603</v>
      </c>
      <c r="C3855" s="9" t="s">
        <v>646</v>
      </c>
      <c r="D3855" s="11" t="s">
        <v>22</v>
      </c>
      <c r="E3855" s="9" t="s">
        <v>18604</v>
      </c>
      <c r="F3855" s="9" t="s">
        <v>18605</v>
      </c>
      <c r="G3855" s="11" t="s">
        <v>2152</v>
      </c>
      <c r="H3855" s="11" t="s">
        <v>137</v>
      </c>
      <c r="I3855" s="11" t="s">
        <v>70</v>
      </c>
      <c r="J3855" s="11" t="s">
        <v>27</v>
      </c>
      <c r="K3855" s="11" t="s">
        <v>28</v>
      </c>
      <c r="L3855" s="11" t="s">
        <v>43</v>
      </c>
      <c r="M3855" s="9" t="s">
        <v>44</v>
      </c>
      <c r="N3855" s="9" t="s">
        <v>31</v>
      </c>
      <c r="O3855" s="11" t="s">
        <v>32</v>
      </c>
      <c r="P3855" s="11" t="s">
        <v>22</v>
      </c>
      <c r="Q3855" s="11" t="s">
        <v>18606</v>
      </c>
      <c r="R3855" s="11" t="s">
        <v>46</v>
      </c>
      <c r="S3855" s="9" t="s">
        <v>18607</v>
      </c>
      <c r="T3855" s="9" t="s">
        <v>18608</v>
      </c>
    </row>
    <row r="3856" customHeight="1" spans="1:20">
      <c r="A3856" s="10">
        <v>45207</v>
      </c>
      <c r="B3856" s="9" t="s">
        <v>18609</v>
      </c>
      <c r="C3856" s="9" t="s">
        <v>817</v>
      </c>
      <c r="D3856" s="11" t="s">
        <v>22</v>
      </c>
      <c r="E3856" s="9" t="s">
        <v>18610</v>
      </c>
      <c r="F3856" s="9" t="s">
        <v>18611</v>
      </c>
      <c r="G3856" s="11" t="s">
        <v>53</v>
      </c>
      <c r="H3856" s="11" t="s">
        <v>137</v>
      </c>
      <c r="I3856" s="11" t="s">
        <v>337</v>
      </c>
      <c r="J3856" s="11" t="s">
        <v>27</v>
      </c>
      <c r="K3856" s="11" t="s">
        <v>28</v>
      </c>
      <c r="L3856" s="11" t="s">
        <v>43</v>
      </c>
      <c r="M3856" s="9" t="s">
        <v>44</v>
      </c>
      <c r="N3856" s="9" t="s">
        <v>31</v>
      </c>
      <c r="O3856" s="11" t="s">
        <v>32</v>
      </c>
      <c r="P3856" s="11" t="s">
        <v>22</v>
      </c>
      <c r="Q3856" s="11" t="s">
        <v>18612</v>
      </c>
      <c r="R3856" s="11" t="s">
        <v>46</v>
      </c>
      <c r="S3856" s="9" t="s">
        <v>18613</v>
      </c>
      <c r="T3856" s="9" t="s">
        <v>18614</v>
      </c>
    </row>
    <row r="3857" customHeight="1" spans="1:20">
      <c r="A3857" s="10">
        <v>45207</v>
      </c>
      <c r="B3857" s="9" t="s">
        <v>18615</v>
      </c>
      <c r="C3857" s="9" t="s">
        <v>1016</v>
      </c>
      <c r="D3857" s="11" t="s">
        <v>22</v>
      </c>
      <c r="E3857" s="9" t="s">
        <v>18616</v>
      </c>
      <c r="F3857" s="9" t="s">
        <v>18617</v>
      </c>
      <c r="G3857" s="11" t="s">
        <v>41</v>
      </c>
      <c r="H3857" s="11" t="s">
        <v>148</v>
      </c>
      <c r="I3857" s="11" t="s">
        <v>277</v>
      </c>
      <c r="J3857" s="11" t="s">
        <v>27</v>
      </c>
      <c r="K3857" s="11" t="s">
        <v>28</v>
      </c>
      <c r="L3857" s="11" t="s">
        <v>43</v>
      </c>
      <c r="M3857" s="9" t="s">
        <v>44</v>
      </c>
      <c r="N3857" s="9" t="s">
        <v>31</v>
      </c>
      <c r="O3857" s="11" t="s">
        <v>32</v>
      </c>
      <c r="P3857" s="11" t="s">
        <v>22</v>
      </c>
      <c r="Q3857" s="11" t="s">
        <v>18618</v>
      </c>
      <c r="R3857" s="11" t="s">
        <v>46</v>
      </c>
      <c r="S3857" s="9" t="s">
        <v>18619</v>
      </c>
      <c r="T3857" s="9" t="s">
        <v>18620</v>
      </c>
    </row>
    <row r="3858" customHeight="1" spans="1:20">
      <c r="A3858" s="10">
        <v>45207</v>
      </c>
      <c r="B3858" s="9" t="s">
        <v>18621</v>
      </c>
      <c r="C3858" s="9" t="s">
        <v>646</v>
      </c>
      <c r="D3858" s="11" t="s">
        <v>22</v>
      </c>
      <c r="E3858" s="9" t="s">
        <v>18622</v>
      </c>
      <c r="F3858" s="9" t="s">
        <v>18623</v>
      </c>
      <c r="G3858" s="11" t="s">
        <v>25</v>
      </c>
      <c r="H3858" s="11" t="s">
        <v>22</v>
      </c>
      <c r="I3858" s="11" t="s">
        <v>293</v>
      </c>
      <c r="J3858" s="11" t="s">
        <v>27</v>
      </c>
      <c r="K3858" s="11" t="s">
        <v>28</v>
      </c>
      <c r="L3858" s="11" t="s">
        <v>43</v>
      </c>
      <c r="M3858" s="9" t="s">
        <v>44</v>
      </c>
      <c r="N3858" s="9" t="s">
        <v>31</v>
      </c>
      <c r="O3858" s="11" t="s">
        <v>32</v>
      </c>
      <c r="P3858" s="11" t="s">
        <v>22</v>
      </c>
      <c r="Q3858" s="11" t="s">
        <v>18624</v>
      </c>
      <c r="R3858" s="11" t="s">
        <v>46</v>
      </c>
      <c r="S3858" s="9" t="s">
        <v>18625</v>
      </c>
      <c r="T3858" s="9" t="s">
        <v>18626</v>
      </c>
    </row>
    <row r="3859" customHeight="1" spans="1:20">
      <c r="A3859" s="10">
        <v>45207</v>
      </c>
      <c r="B3859" s="9" t="s">
        <v>18627</v>
      </c>
      <c r="C3859" s="9" t="s">
        <v>817</v>
      </c>
      <c r="D3859" s="11" t="s">
        <v>22</v>
      </c>
      <c r="E3859" s="9" t="s">
        <v>18628</v>
      </c>
      <c r="F3859" s="9" t="s">
        <v>18629</v>
      </c>
      <c r="G3859" s="11" t="s">
        <v>130</v>
      </c>
      <c r="H3859" s="11" t="s">
        <v>22</v>
      </c>
      <c r="I3859" s="11" t="s">
        <v>912</v>
      </c>
      <c r="J3859" s="11" t="s">
        <v>27</v>
      </c>
      <c r="K3859" s="11" t="s">
        <v>28</v>
      </c>
      <c r="L3859" s="11" t="s">
        <v>43</v>
      </c>
      <c r="M3859" s="9" t="s">
        <v>44</v>
      </c>
      <c r="N3859" s="9" t="s">
        <v>31</v>
      </c>
      <c r="O3859" s="11" t="s">
        <v>32</v>
      </c>
      <c r="P3859" s="11" t="s">
        <v>22</v>
      </c>
      <c r="Q3859" s="11" t="s">
        <v>18630</v>
      </c>
      <c r="R3859" s="11" t="s">
        <v>46</v>
      </c>
      <c r="S3859" s="9" t="s">
        <v>18631</v>
      </c>
      <c r="T3859" s="9" t="s">
        <v>18632</v>
      </c>
    </row>
    <row r="3860" customHeight="1" spans="1:20">
      <c r="A3860" s="10">
        <v>45207</v>
      </c>
      <c r="B3860" s="9" t="s">
        <v>18633</v>
      </c>
      <c r="C3860" s="9" t="s">
        <v>817</v>
      </c>
      <c r="D3860" s="11" t="s">
        <v>22</v>
      </c>
      <c r="E3860" s="9" t="s">
        <v>18628</v>
      </c>
      <c r="F3860" s="9" t="s">
        <v>18629</v>
      </c>
      <c r="G3860" s="11" t="s">
        <v>130</v>
      </c>
      <c r="H3860" s="11" t="s">
        <v>22</v>
      </c>
      <c r="I3860" s="11" t="s">
        <v>259</v>
      </c>
      <c r="J3860" s="11" t="s">
        <v>27</v>
      </c>
      <c r="K3860" s="11" t="s">
        <v>28</v>
      </c>
      <c r="L3860" s="11" t="s">
        <v>43</v>
      </c>
      <c r="M3860" s="9" t="s">
        <v>44</v>
      </c>
      <c r="N3860" s="9" t="s">
        <v>31</v>
      </c>
      <c r="O3860" s="11" t="s">
        <v>32</v>
      </c>
      <c r="P3860" s="11" t="s">
        <v>22</v>
      </c>
      <c r="Q3860" s="11" t="s">
        <v>18634</v>
      </c>
      <c r="R3860" s="11" t="s">
        <v>46</v>
      </c>
      <c r="S3860" s="9" t="s">
        <v>18635</v>
      </c>
      <c r="T3860" s="9" t="s">
        <v>18636</v>
      </c>
    </row>
    <row r="3861" customHeight="1" spans="1:20">
      <c r="A3861" s="10">
        <v>45207</v>
      </c>
      <c r="B3861" s="9" t="s">
        <v>18637</v>
      </c>
      <c r="C3861" s="9" t="s">
        <v>6949</v>
      </c>
      <c r="D3861" s="11" t="s">
        <v>22</v>
      </c>
      <c r="E3861" s="9" t="s">
        <v>18638</v>
      </c>
      <c r="F3861" s="9" t="s">
        <v>18639</v>
      </c>
      <c r="G3861" s="11" t="s">
        <v>25</v>
      </c>
      <c r="H3861" s="11" t="s">
        <v>110</v>
      </c>
      <c r="I3861" s="11" t="s">
        <v>576</v>
      </c>
      <c r="J3861" s="11" t="s">
        <v>27</v>
      </c>
      <c r="K3861" s="11" t="s">
        <v>28</v>
      </c>
      <c r="L3861" s="11" t="s">
        <v>43</v>
      </c>
      <c r="M3861" s="9" t="s">
        <v>44</v>
      </c>
      <c r="N3861" s="9" t="s">
        <v>208</v>
      </c>
      <c r="O3861" s="11" t="s">
        <v>32</v>
      </c>
      <c r="P3861" s="11" t="s">
        <v>22</v>
      </c>
      <c r="Q3861" s="11" t="s">
        <v>18640</v>
      </c>
      <c r="R3861" s="11" t="s">
        <v>46</v>
      </c>
      <c r="S3861" s="9" t="s">
        <v>18641</v>
      </c>
      <c r="T3861" s="9" t="s">
        <v>18642</v>
      </c>
    </row>
    <row r="3862" customHeight="1" spans="1:20">
      <c r="A3862" s="10">
        <v>45207</v>
      </c>
      <c r="B3862" s="9" t="s">
        <v>18643</v>
      </c>
      <c r="C3862" s="9" t="s">
        <v>6949</v>
      </c>
      <c r="D3862" s="11" t="s">
        <v>22</v>
      </c>
      <c r="E3862" s="9" t="s">
        <v>18644</v>
      </c>
      <c r="F3862" s="9" t="s">
        <v>18645</v>
      </c>
      <c r="G3862" s="11" t="s">
        <v>69</v>
      </c>
      <c r="H3862" s="11" t="s">
        <v>110</v>
      </c>
      <c r="I3862" s="11" t="s">
        <v>241</v>
      </c>
      <c r="J3862" s="11" t="s">
        <v>27</v>
      </c>
      <c r="K3862" s="11" t="s">
        <v>28</v>
      </c>
      <c r="L3862" s="11" t="s">
        <v>43</v>
      </c>
      <c r="M3862" s="9" t="s">
        <v>44</v>
      </c>
      <c r="N3862" s="9" t="s">
        <v>208</v>
      </c>
      <c r="O3862" s="11" t="s">
        <v>32</v>
      </c>
      <c r="P3862" s="11" t="s">
        <v>22</v>
      </c>
      <c r="Q3862" s="11" t="s">
        <v>18646</v>
      </c>
      <c r="R3862" s="11" t="s">
        <v>46</v>
      </c>
      <c r="S3862" s="9" t="s">
        <v>18647</v>
      </c>
      <c r="T3862" s="9" t="s">
        <v>18648</v>
      </c>
    </row>
    <row r="3863" customHeight="1" spans="1:20">
      <c r="A3863" s="10">
        <v>45207</v>
      </c>
      <c r="B3863" s="9" t="s">
        <v>18649</v>
      </c>
      <c r="C3863" s="9" t="s">
        <v>1023</v>
      </c>
      <c r="D3863" s="11" t="s">
        <v>22</v>
      </c>
      <c r="E3863" s="9" t="s">
        <v>18650</v>
      </c>
      <c r="F3863" s="9" t="s">
        <v>18651</v>
      </c>
      <c r="G3863" s="11" t="s">
        <v>25</v>
      </c>
      <c r="H3863" s="11" t="s">
        <v>22</v>
      </c>
      <c r="I3863" s="11" t="s">
        <v>90</v>
      </c>
      <c r="J3863" s="11" t="s">
        <v>27</v>
      </c>
      <c r="K3863" s="11" t="s">
        <v>28</v>
      </c>
      <c r="L3863" s="11" t="s">
        <v>43</v>
      </c>
      <c r="M3863" s="9" t="s">
        <v>44</v>
      </c>
      <c r="N3863" s="9" t="s">
        <v>31</v>
      </c>
      <c r="O3863" s="11" t="s">
        <v>32</v>
      </c>
      <c r="P3863" s="11" t="s">
        <v>22</v>
      </c>
      <c r="Q3863" s="11" t="s">
        <v>18652</v>
      </c>
      <c r="R3863" s="11" t="s">
        <v>46</v>
      </c>
      <c r="S3863" s="9" t="s">
        <v>18653</v>
      </c>
      <c r="T3863" s="9" t="s">
        <v>18654</v>
      </c>
    </row>
    <row r="3864" customHeight="1" spans="1:20">
      <c r="A3864" s="10">
        <v>45207</v>
      </c>
      <c r="B3864" s="9" t="s">
        <v>18655</v>
      </c>
      <c r="C3864" s="9" t="s">
        <v>179</v>
      </c>
      <c r="D3864" s="11" t="s">
        <v>22</v>
      </c>
      <c r="E3864" s="9" t="s">
        <v>18656</v>
      </c>
      <c r="F3864" s="9" t="s">
        <v>18657</v>
      </c>
      <c r="G3864" s="11" t="s">
        <v>82</v>
      </c>
      <c r="H3864" s="11" t="s">
        <v>148</v>
      </c>
      <c r="I3864" s="11" t="s">
        <v>168</v>
      </c>
      <c r="J3864" s="11" t="s">
        <v>27</v>
      </c>
      <c r="K3864" s="11" t="s">
        <v>28</v>
      </c>
      <c r="L3864" s="11" t="s">
        <v>43</v>
      </c>
      <c r="M3864" s="9" t="s">
        <v>169</v>
      </c>
      <c r="N3864" s="9" t="s">
        <v>31</v>
      </c>
      <c r="O3864" s="11" t="s">
        <v>32</v>
      </c>
      <c r="P3864" s="11" t="s">
        <v>22</v>
      </c>
      <c r="Q3864" s="11" t="s">
        <v>18658</v>
      </c>
      <c r="R3864" s="11" t="s">
        <v>46</v>
      </c>
      <c r="S3864" s="9" t="s">
        <v>18659</v>
      </c>
      <c r="T3864" s="9" t="s">
        <v>18660</v>
      </c>
    </row>
    <row r="3865" customHeight="1" spans="1:20">
      <c r="A3865" s="10">
        <v>45207</v>
      </c>
      <c r="B3865" s="9" t="s">
        <v>18661</v>
      </c>
      <c r="C3865" s="9" t="s">
        <v>18662</v>
      </c>
      <c r="D3865" s="11" t="s">
        <v>22</v>
      </c>
      <c r="E3865" s="9" t="s">
        <v>18663</v>
      </c>
      <c r="F3865" s="9" t="s">
        <v>15572</v>
      </c>
      <c r="G3865" s="11" t="s">
        <v>82</v>
      </c>
      <c r="H3865" s="11" t="s">
        <v>22</v>
      </c>
      <c r="I3865" s="11" t="s">
        <v>701</v>
      </c>
      <c r="J3865" s="11" t="s">
        <v>27</v>
      </c>
      <c r="K3865" s="11" t="s">
        <v>28</v>
      </c>
      <c r="L3865" s="11" t="s">
        <v>43</v>
      </c>
      <c r="M3865" s="9" t="s">
        <v>799</v>
      </c>
      <c r="N3865" s="9" t="s">
        <v>31</v>
      </c>
      <c r="O3865" s="11" t="s">
        <v>32</v>
      </c>
      <c r="P3865" s="11" t="s">
        <v>22</v>
      </c>
      <c r="Q3865" s="11" t="s">
        <v>18664</v>
      </c>
      <c r="R3865" s="11" t="s">
        <v>46</v>
      </c>
      <c r="S3865" s="9" t="s">
        <v>18665</v>
      </c>
      <c r="T3865" s="9" t="s">
        <v>18666</v>
      </c>
    </row>
    <row r="3866" customHeight="1" spans="1:20">
      <c r="A3866" s="10">
        <v>45207</v>
      </c>
      <c r="B3866" s="9" t="s">
        <v>18667</v>
      </c>
      <c r="C3866" s="9" t="s">
        <v>14146</v>
      </c>
      <c r="D3866" s="11" t="s">
        <v>22</v>
      </c>
      <c r="E3866" s="9" t="s">
        <v>18668</v>
      </c>
      <c r="F3866" s="9" t="s">
        <v>18669</v>
      </c>
      <c r="G3866" s="11" t="s">
        <v>25</v>
      </c>
      <c r="H3866" s="11" t="s">
        <v>22</v>
      </c>
      <c r="I3866" s="11" t="s">
        <v>34</v>
      </c>
      <c r="J3866" s="11" t="s">
        <v>27</v>
      </c>
      <c r="K3866" s="11" t="s">
        <v>28</v>
      </c>
      <c r="L3866" s="11" t="s">
        <v>43</v>
      </c>
      <c r="M3866" s="9" t="s">
        <v>169</v>
      </c>
      <c r="N3866" s="9" t="s">
        <v>743</v>
      </c>
      <c r="O3866" s="11" t="s">
        <v>32</v>
      </c>
      <c r="P3866" s="11" t="s">
        <v>22</v>
      </c>
      <c r="Q3866" s="11" t="s">
        <v>18670</v>
      </c>
      <c r="R3866" s="11" t="s">
        <v>46</v>
      </c>
      <c r="S3866" s="9" t="s">
        <v>18671</v>
      </c>
      <c r="T3866" s="9" t="s">
        <v>18672</v>
      </c>
    </row>
    <row r="3867" customHeight="1" spans="1:20">
      <c r="A3867" s="10">
        <v>45207</v>
      </c>
      <c r="B3867" s="9" t="s">
        <v>18673</v>
      </c>
      <c r="C3867" s="9" t="s">
        <v>8114</v>
      </c>
      <c r="D3867" s="11" t="s">
        <v>22</v>
      </c>
      <c r="E3867" s="9" t="s">
        <v>10418</v>
      </c>
      <c r="F3867" s="9" t="s">
        <v>10419</v>
      </c>
      <c r="G3867" s="11" t="s">
        <v>130</v>
      </c>
      <c r="H3867" s="11" t="s">
        <v>22</v>
      </c>
      <c r="I3867" s="11" t="s">
        <v>384</v>
      </c>
      <c r="J3867" s="11" t="s">
        <v>27</v>
      </c>
      <c r="K3867" s="11" t="s">
        <v>28</v>
      </c>
      <c r="L3867" s="11" t="s">
        <v>43</v>
      </c>
      <c r="M3867" s="9" t="s">
        <v>30</v>
      </c>
      <c r="N3867" s="9" t="s">
        <v>5516</v>
      </c>
      <c r="O3867" s="11" t="s">
        <v>32</v>
      </c>
      <c r="P3867" s="11" t="s">
        <v>22</v>
      </c>
      <c r="Q3867" s="11" t="s">
        <v>18674</v>
      </c>
      <c r="R3867" s="11" t="s">
        <v>8115</v>
      </c>
      <c r="S3867" s="9" t="s">
        <v>13833</v>
      </c>
      <c r="T3867" s="9" t="s">
        <v>22</v>
      </c>
    </row>
    <row r="3868" customHeight="1" spans="1:20">
      <c r="A3868" s="10">
        <v>45207</v>
      </c>
      <c r="B3868" s="9" t="s">
        <v>18675</v>
      </c>
      <c r="C3868" s="9" t="s">
        <v>1499</v>
      </c>
      <c r="D3868" s="11" t="s">
        <v>22</v>
      </c>
      <c r="E3868" s="9" t="s">
        <v>18676</v>
      </c>
      <c r="F3868" s="9" t="s">
        <v>13836</v>
      </c>
      <c r="G3868" s="11" t="s">
        <v>82</v>
      </c>
      <c r="H3868" s="11" t="s">
        <v>18677</v>
      </c>
      <c r="I3868" s="11" t="s">
        <v>315</v>
      </c>
      <c r="J3868" s="11" t="s">
        <v>27</v>
      </c>
      <c r="K3868" s="11" t="s">
        <v>28</v>
      </c>
      <c r="L3868" s="11" t="s">
        <v>43</v>
      </c>
      <c r="M3868" s="9" t="s">
        <v>30</v>
      </c>
      <c r="N3868" s="9" t="s">
        <v>31</v>
      </c>
      <c r="O3868" s="11" t="s">
        <v>32</v>
      </c>
      <c r="P3868" s="11" t="s">
        <v>22</v>
      </c>
      <c r="Q3868" s="11" t="s">
        <v>18678</v>
      </c>
      <c r="R3868" s="11" t="s">
        <v>46</v>
      </c>
      <c r="S3868" s="9" t="s">
        <v>18679</v>
      </c>
      <c r="T3868" s="9" t="s">
        <v>18680</v>
      </c>
    </row>
    <row r="3869" customHeight="1" spans="1:20">
      <c r="A3869" s="10">
        <v>45207</v>
      </c>
      <c r="B3869" s="9" t="s">
        <v>18681</v>
      </c>
      <c r="C3869" s="9" t="s">
        <v>8476</v>
      </c>
      <c r="D3869" s="11" t="s">
        <v>22</v>
      </c>
      <c r="E3869" s="9" t="s">
        <v>18682</v>
      </c>
      <c r="F3869" s="9" t="s">
        <v>18683</v>
      </c>
      <c r="G3869" s="11" t="s">
        <v>247</v>
      </c>
      <c r="H3869" s="11" t="s">
        <v>22</v>
      </c>
      <c r="I3869" s="11" t="s">
        <v>42</v>
      </c>
      <c r="J3869" s="11" t="s">
        <v>27</v>
      </c>
      <c r="K3869" s="11" t="s">
        <v>28</v>
      </c>
      <c r="L3869" s="11" t="s">
        <v>43</v>
      </c>
      <c r="M3869" s="9" t="s">
        <v>44</v>
      </c>
      <c r="N3869" s="9" t="s">
        <v>31</v>
      </c>
      <c r="O3869" s="11" t="s">
        <v>32</v>
      </c>
      <c r="P3869" s="11" t="s">
        <v>22</v>
      </c>
      <c r="Q3869" s="11" t="s">
        <v>18684</v>
      </c>
      <c r="R3869" s="11" t="s">
        <v>46</v>
      </c>
      <c r="S3869" s="9" t="s">
        <v>18685</v>
      </c>
      <c r="T3869" s="9" t="s">
        <v>18686</v>
      </c>
    </row>
    <row r="3870" customHeight="1" spans="1:20">
      <c r="A3870" s="10">
        <v>45207</v>
      </c>
      <c r="B3870" s="9" t="s">
        <v>18687</v>
      </c>
      <c r="C3870" s="9" t="s">
        <v>4040</v>
      </c>
      <c r="D3870" s="11" t="s">
        <v>22</v>
      </c>
      <c r="E3870" s="9" t="s">
        <v>18688</v>
      </c>
      <c r="F3870" s="9" t="s">
        <v>18689</v>
      </c>
      <c r="G3870" s="11" t="s">
        <v>82</v>
      </c>
      <c r="H3870" s="11" t="s">
        <v>22</v>
      </c>
      <c r="I3870" s="11" t="s">
        <v>3098</v>
      </c>
      <c r="J3870" s="11" t="s">
        <v>27</v>
      </c>
      <c r="K3870" s="11" t="s">
        <v>28</v>
      </c>
      <c r="L3870" s="11" t="s">
        <v>43</v>
      </c>
      <c r="M3870" s="9" t="s">
        <v>44</v>
      </c>
      <c r="N3870" s="9" t="s">
        <v>31</v>
      </c>
      <c r="O3870" s="11" t="s">
        <v>32</v>
      </c>
      <c r="P3870" s="11" t="s">
        <v>22</v>
      </c>
      <c r="Q3870" s="11" t="s">
        <v>18690</v>
      </c>
      <c r="R3870" s="11" t="s">
        <v>46</v>
      </c>
      <c r="S3870" s="9" t="s">
        <v>18691</v>
      </c>
      <c r="T3870" s="9" t="s">
        <v>18692</v>
      </c>
    </row>
    <row r="3871" customHeight="1" spans="1:20">
      <c r="A3871" s="10">
        <v>45207</v>
      </c>
      <c r="B3871" s="9" t="s">
        <v>18693</v>
      </c>
      <c r="C3871" s="9" t="s">
        <v>15962</v>
      </c>
      <c r="D3871" s="11" t="s">
        <v>22</v>
      </c>
      <c r="E3871" s="9" t="s">
        <v>18694</v>
      </c>
      <c r="F3871" s="9" t="s">
        <v>18695</v>
      </c>
      <c r="G3871" s="11" t="s">
        <v>25</v>
      </c>
      <c r="H3871" s="11" t="s">
        <v>110</v>
      </c>
      <c r="I3871" s="11" t="s">
        <v>111</v>
      </c>
      <c r="J3871" s="11" t="s">
        <v>27</v>
      </c>
      <c r="K3871" s="11" t="s">
        <v>28</v>
      </c>
      <c r="L3871" s="11" t="s">
        <v>43</v>
      </c>
      <c r="M3871" s="9" t="s">
        <v>30</v>
      </c>
      <c r="N3871" s="9" t="s">
        <v>208</v>
      </c>
      <c r="O3871" s="11" t="s">
        <v>32</v>
      </c>
      <c r="P3871" s="11" t="s">
        <v>22</v>
      </c>
      <c r="Q3871" s="11" t="s">
        <v>22</v>
      </c>
      <c r="R3871" s="11" t="s">
        <v>111</v>
      </c>
      <c r="S3871" s="9" t="s">
        <v>18696</v>
      </c>
      <c r="T3871" s="9" t="s">
        <v>22</v>
      </c>
    </row>
    <row r="3872" customHeight="1" spans="1:20">
      <c r="A3872" s="10">
        <v>45207</v>
      </c>
      <c r="B3872" s="9" t="s">
        <v>18697</v>
      </c>
      <c r="C3872" s="9" t="s">
        <v>6495</v>
      </c>
      <c r="D3872" s="11" t="s">
        <v>22</v>
      </c>
      <c r="E3872" s="9" t="s">
        <v>18698</v>
      </c>
      <c r="F3872" s="9" t="s">
        <v>18699</v>
      </c>
      <c r="G3872" s="11" t="s">
        <v>25</v>
      </c>
      <c r="H3872" s="11" t="s">
        <v>22</v>
      </c>
      <c r="I3872" s="11" t="s">
        <v>26</v>
      </c>
      <c r="J3872" s="11" t="s">
        <v>27</v>
      </c>
      <c r="K3872" s="11" t="s">
        <v>28</v>
      </c>
      <c r="L3872" s="11" t="s">
        <v>29</v>
      </c>
      <c r="M3872" s="9" t="s">
        <v>30</v>
      </c>
      <c r="N3872" s="9" t="s">
        <v>31</v>
      </c>
      <c r="O3872" s="11" t="s">
        <v>32</v>
      </c>
      <c r="P3872" s="11" t="s">
        <v>22</v>
      </c>
      <c r="Q3872" s="11" t="s">
        <v>18700</v>
      </c>
      <c r="R3872" s="11" t="s">
        <v>34</v>
      </c>
      <c r="S3872" s="9" t="s">
        <v>18701</v>
      </c>
      <c r="T3872" s="9" t="s">
        <v>22</v>
      </c>
    </row>
    <row r="3873" customHeight="1" spans="1:20">
      <c r="A3873" s="10">
        <v>45207</v>
      </c>
      <c r="B3873" s="9" t="s">
        <v>18702</v>
      </c>
      <c r="C3873" s="9" t="s">
        <v>6506</v>
      </c>
      <c r="D3873" s="11" t="s">
        <v>22</v>
      </c>
      <c r="E3873" s="9" t="s">
        <v>18703</v>
      </c>
      <c r="F3873" s="9" t="s">
        <v>18704</v>
      </c>
      <c r="G3873" s="11" t="s">
        <v>130</v>
      </c>
      <c r="H3873" s="11" t="s">
        <v>22</v>
      </c>
      <c r="I3873" s="11" t="s">
        <v>131</v>
      </c>
      <c r="J3873" s="11" t="s">
        <v>27</v>
      </c>
      <c r="K3873" s="11" t="s">
        <v>28</v>
      </c>
      <c r="L3873" s="11" t="s">
        <v>43</v>
      </c>
      <c r="M3873" s="9" t="s">
        <v>30</v>
      </c>
      <c r="N3873" s="9" t="s">
        <v>208</v>
      </c>
      <c r="O3873" s="11" t="s">
        <v>32</v>
      </c>
      <c r="P3873" s="11" t="s">
        <v>22</v>
      </c>
      <c r="Q3873" s="11" t="s">
        <v>18705</v>
      </c>
      <c r="R3873" s="11" t="s">
        <v>46</v>
      </c>
      <c r="S3873" s="9" t="s">
        <v>18706</v>
      </c>
      <c r="T3873" s="9" t="s">
        <v>22</v>
      </c>
    </row>
    <row r="3874" customHeight="1" spans="1:20">
      <c r="A3874" s="10">
        <v>45207</v>
      </c>
      <c r="B3874" s="9" t="s">
        <v>18707</v>
      </c>
      <c r="C3874" s="9" t="s">
        <v>6506</v>
      </c>
      <c r="D3874" s="11" t="s">
        <v>22</v>
      </c>
      <c r="E3874" s="9" t="s">
        <v>18708</v>
      </c>
      <c r="F3874" s="9" t="s">
        <v>18709</v>
      </c>
      <c r="G3874" s="11" t="s">
        <v>194</v>
      </c>
      <c r="H3874" s="11" t="s">
        <v>22</v>
      </c>
      <c r="I3874" s="11" t="s">
        <v>97</v>
      </c>
      <c r="J3874" s="11" t="s">
        <v>27</v>
      </c>
      <c r="K3874" s="11" t="s">
        <v>28</v>
      </c>
      <c r="L3874" s="11" t="s">
        <v>43</v>
      </c>
      <c r="M3874" s="9" t="s">
        <v>44</v>
      </c>
      <c r="N3874" s="9" t="s">
        <v>208</v>
      </c>
      <c r="O3874" s="11" t="s">
        <v>32</v>
      </c>
      <c r="P3874" s="11" t="s">
        <v>22</v>
      </c>
      <c r="Q3874" s="11" t="s">
        <v>18710</v>
      </c>
      <c r="R3874" s="11" t="s">
        <v>46</v>
      </c>
      <c r="S3874" s="9" t="s">
        <v>18711</v>
      </c>
      <c r="T3874" s="9" t="s">
        <v>22</v>
      </c>
    </row>
    <row r="3875" customHeight="1" spans="1:20">
      <c r="A3875" s="10">
        <v>45207</v>
      </c>
      <c r="B3875" s="9" t="s">
        <v>18712</v>
      </c>
      <c r="C3875" s="9" t="s">
        <v>6506</v>
      </c>
      <c r="D3875" s="11" t="s">
        <v>22</v>
      </c>
      <c r="E3875" s="9" t="s">
        <v>18713</v>
      </c>
      <c r="F3875" s="9" t="s">
        <v>18714</v>
      </c>
      <c r="G3875" s="11" t="s">
        <v>41</v>
      </c>
      <c r="H3875" s="11" t="s">
        <v>22</v>
      </c>
      <c r="I3875" s="11" t="s">
        <v>2203</v>
      </c>
      <c r="J3875" s="11" t="s">
        <v>27</v>
      </c>
      <c r="K3875" s="11" t="s">
        <v>28</v>
      </c>
      <c r="L3875" s="11" t="s">
        <v>43</v>
      </c>
      <c r="M3875" s="9" t="s">
        <v>30</v>
      </c>
      <c r="N3875" s="9" t="s">
        <v>208</v>
      </c>
      <c r="O3875" s="11" t="s">
        <v>32</v>
      </c>
      <c r="P3875" s="11" t="s">
        <v>22</v>
      </c>
      <c r="Q3875" s="11" t="s">
        <v>18715</v>
      </c>
      <c r="R3875" s="11" t="s">
        <v>46</v>
      </c>
      <c r="S3875" s="9" t="s">
        <v>18716</v>
      </c>
      <c r="T3875" s="9" t="s">
        <v>22</v>
      </c>
    </row>
    <row r="3876" customHeight="1" spans="1:20">
      <c r="A3876" s="10">
        <v>45207</v>
      </c>
      <c r="B3876" s="9" t="s">
        <v>18717</v>
      </c>
      <c r="C3876" s="9" t="s">
        <v>6506</v>
      </c>
      <c r="D3876" s="11" t="s">
        <v>22</v>
      </c>
      <c r="E3876" s="9" t="s">
        <v>18718</v>
      </c>
      <c r="F3876" s="9" t="s">
        <v>18719</v>
      </c>
      <c r="G3876" s="11" t="s">
        <v>130</v>
      </c>
      <c r="H3876" s="11" t="s">
        <v>22</v>
      </c>
      <c r="I3876" s="11" t="s">
        <v>111</v>
      </c>
      <c r="J3876" s="11" t="s">
        <v>27</v>
      </c>
      <c r="K3876" s="11" t="s">
        <v>28</v>
      </c>
      <c r="L3876" s="11" t="s">
        <v>43</v>
      </c>
      <c r="M3876" s="9" t="s">
        <v>30</v>
      </c>
      <c r="N3876" s="9" t="s">
        <v>208</v>
      </c>
      <c r="O3876" s="11" t="s">
        <v>32</v>
      </c>
      <c r="P3876" s="11" t="s">
        <v>22</v>
      </c>
      <c r="Q3876" s="11" t="s">
        <v>18720</v>
      </c>
      <c r="R3876" s="11" t="s">
        <v>46</v>
      </c>
      <c r="S3876" s="9" t="s">
        <v>18721</v>
      </c>
      <c r="T3876" s="9" t="s">
        <v>22</v>
      </c>
    </row>
    <row r="3877" customHeight="1" spans="1:20">
      <c r="A3877" s="10">
        <v>45207</v>
      </c>
      <c r="B3877" s="9" t="s">
        <v>18722</v>
      </c>
      <c r="C3877" s="9" t="s">
        <v>6506</v>
      </c>
      <c r="D3877" s="11" t="s">
        <v>22</v>
      </c>
      <c r="E3877" s="9" t="s">
        <v>18723</v>
      </c>
      <c r="F3877" s="9" t="s">
        <v>18724</v>
      </c>
      <c r="G3877" s="11" t="s">
        <v>130</v>
      </c>
      <c r="H3877" s="11" t="s">
        <v>22</v>
      </c>
      <c r="I3877" s="11" t="s">
        <v>2203</v>
      </c>
      <c r="J3877" s="11" t="s">
        <v>27</v>
      </c>
      <c r="K3877" s="11" t="s">
        <v>28</v>
      </c>
      <c r="L3877" s="11" t="s">
        <v>43</v>
      </c>
      <c r="M3877" s="9" t="s">
        <v>30</v>
      </c>
      <c r="N3877" s="9" t="s">
        <v>208</v>
      </c>
      <c r="O3877" s="11" t="s">
        <v>32</v>
      </c>
      <c r="P3877" s="11" t="s">
        <v>22</v>
      </c>
      <c r="Q3877" s="11" t="s">
        <v>18725</v>
      </c>
      <c r="R3877" s="11" t="s">
        <v>46</v>
      </c>
      <c r="S3877" s="9" t="s">
        <v>18726</v>
      </c>
      <c r="T3877" s="9" t="s">
        <v>22</v>
      </c>
    </row>
    <row r="3878" customHeight="1" spans="1:20">
      <c r="A3878" s="10">
        <v>45207</v>
      </c>
      <c r="B3878" s="9" t="s">
        <v>18727</v>
      </c>
      <c r="C3878" s="9" t="s">
        <v>6506</v>
      </c>
      <c r="D3878" s="11" t="s">
        <v>22</v>
      </c>
      <c r="E3878" s="9" t="s">
        <v>18728</v>
      </c>
      <c r="F3878" s="9" t="s">
        <v>18729</v>
      </c>
      <c r="G3878" s="11" t="s">
        <v>82</v>
      </c>
      <c r="H3878" s="11" t="s">
        <v>22</v>
      </c>
      <c r="I3878" s="11" t="s">
        <v>3098</v>
      </c>
      <c r="J3878" s="11" t="s">
        <v>27</v>
      </c>
      <c r="K3878" s="11" t="s">
        <v>28</v>
      </c>
      <c r="L3878" s="11" t="s">
        <v>43</v>
      </c>
      <c r="M3878" s="9" t="s">
        <v>44</v>
      </c>
      <c r="N3878" s="9" t="s">
        <v>208</v>
      </c>
      <c r="O3878" s="11" t="s">
        <v>32</v>
      </c>
      <c r="P3878" s="11" t="s">
        <v>22</v>
      </c>
      <c r="Q3878" s="11" t="s">
        <v>18730</v>
      </c>
      <c r="R3878" s="11" t="s">
        <v>46</v>
      </c>
      <c r="S3878" s="9" t="s">
        <v>18731</v>
      </c>
      <c r="T3878" s="9" t="s">
        <v>22</v>
      </c>
    </row>
    <row r="3879" customHeight="1" spans="1:20">
      <c r="A3879" s="10">
        <v>45207</v>
      </c>
      <c r="B3879" s="9" t="s">
        <v>18732</v>
      </c>
      <c r="C3879" s="9" t="s">
        <v>6506</v>
      </c>
      <c r="D3879" s="11" t="s">
        <v>22</v>
      </c>
      <c r="E3879" s="9" t="s">
        <v>18733</v>
      </c>
      <c r="F3879" s="9" t="s">
        <v>18734</v>
      </c>
      <c r="G3879" s="11" t="s">
        <v>130</v>
      </c>
      <c r="H3879" s="11" t="s">
        <v>22</v>
      </c>
      <c r="I3879" s="11" t="s">
        <v>864</v>
      </c>
      <c r="J3879" s="11" t="s">
        <v>27</v>
      </c>
      <c r="K3879" s="11" t="s">
        <v>28</v>
      </c>
      <c r="L3879" s="11" t="s">
        <v>43</v>
      </c>
      <c r="M3879" s="9" t="s">
        <v>30</v>
      </c>
      <c r="N3879" s="9" t="s">
        <v>208</v>
      </c>
      <c r="O3879" s="11" t="s">
        <v>32</v>
      </c>
      <c r="P3879" s="11" t="s">
        <v>22</v>
      </c>
      <c r="Q3879" s="11" t="s">
        <v>18735</v>
      </c>
      <c r="R3879" s="11" t="s">
        <v>46</v>
      </c>
      <c r="S3879" s="9" t="s">
        <v>18736</v>
      </c>
      <c r="T3879" s="9" t="s">
        <v>22</v>
      </c>
    </row>
    <row r="3880" customHeight="1" spans="1:20">
      <c r="A3880" s="10">
        <v>45207</v>
      </c>
      <c r="B3880" s="9" t="s">
        <v>18737</v>
      </c>
      <c r="C3880" s="9" t="s">
        <v>6506</v>
      </c>
      <c r="D3880" s="11" t="s">
        <v>22</v>
      </c>
      <c r="E3880" s="9" t="s">
        <v>18738</v>
      </c>
      <c r="F3880" s="9" t="s">
        <v>9223</v>
      </c>
      <c r="G3880" s="11" t="s">
        <v>69</v>
      </c>
      <c r="H3880" s="11" t="s">
        <v>22</v>
      </c>
      <c r="I3880" s="11" t="s">
        <v>104</v>
      </c>
      <c r="J3880" s="11" t="s">
        <v>27</v>
      </c>
      <c r="K3880" s="11" t="s">
        <v>28</v>
      </c>
      <c r="L3880" s="11" t="s">
        <v>43</v>
      </c>
      <c r="M3880" s="9" t="s">
        <v>30</v>
      </c>
      <c r="N3880" s="9" t="s">
        <v>208</v>
      </c>
      <c r="O3880" s="11" t="s">
        <v>32</v>
      </c>
      <c r="P3880" s="11" t="s">
        <v>22</v>
      </c>
      <c r="Q3880" s="11" t="s">
        <v>18739</v>
      </c>
      <c r="R3880" s="11" t="s">
        <v>46</v>
      </c>
      <c r="S3880" s="9" t="s">
        <v>18740</v>
      </c>
      <c r="T3880" s="9" t="s">
        <v>22</v>
      </c>
    </row>
    <row r="3881" customHeight="1" spans="1:20">
      <c r="A3881" s="10">
        <v>45207</v>
      </c>
      <c r="B3881" s="9" t="s">
        <v>18741</v>
      </c>
      <c r="C3881" s="9" t="s">
        <v>6506</v>
      </c>
      <c r="D3881" s="11" t="s">
        <v>22</v>
      </c>
      <c r="E3881" s="9" t="s">
        <v>18742</v>
      </c>
      <c r="F3881" s="9" t="s">
        <v>18743</v>
      </c>
      <c r="G3881" s="11" t="s">
        <v>336</v>
      </c>
      <c r="H3881" s="11" t="s">
        <v>22</v>
      </c>
      <c r="I3881" s="11" t="s">
        <v>2203</v>
      </c>
      <c r="J3881" s="11" t="s">
        <v>27</v>
      </c>
      <c r="K3881" s="11" t="s">
        <v>28</v>
      </c>
      <c r="L3881" s="11" t="s">
        <v>43</v>
      </c>
      <c r="M3881" s="9" t="s">
        <v>30</v>
      </c>
      <c r="N3881" s="9" t="s">
        <v>208</v>
      </c>
      <c r="O3881" s="11" t="s">
        <v>32</v>
      </c>
      <c r="P3881" s="11" t="s">
        <v>22</v>
      </c>
      <c r="Q3881" s="11" t="s">
        <v>18744</v>
      </c>
      <c r="R3881" s="11" t="s">
        <v>46</v>
      </c>
      <c r="S3881" s="9" t="s">
        <v>18745</v>
      </c>
      <c r="T3881" s="9" t="s">
        <v>22</v>
      </c>
    </row>
    <row r="3882" customHeight="1" spans="1:20">
      <c r="A3882" s="10">
        <v>45207</v>
      </c>
      <c r="B3882" s="9" t="s">
        <v>18746</v>
      </c>
      <c r="C3882" s="9" t="s">
        <v>6506</v>
      </c>
      <c r="D3882" s="11" t="s">
        <v>22</v>
      </c>
      <c r="E3882" s="9" t="s">
        <v>18747</v>
      </c>
      <c r="F3882" s="9" t="s">
        <v>18748</v>
      </c>
      <c r="G3882" s="11" t="s">
        <v>130</v>
      </c>
      <c r="H3882" s="11" t="s">
        <v>22</v>
      </c>
      <c r="I3882" s="11" t="s">
        <v>9666</v>
      </c>
      <c r="J3882" s="11" t="s">
        <v>27</v>
      </c>
      <c r="K3882" s="11" t="s">
        <v>28</v>
      </c>
      <c r="L3882" s="11" t="s">
        <v>43</v>
      </c>
      <c r="M3882" s="9" t="s">
        <v>30</v>
      </c>
      <c r="N3882" s="9" t="s">
        <v>208</v>
      </c>
      <c r="O3882" s="11" t="s">
        <v>32</v>
      </c>
      <c r="P3882" s="11" t="s">
        <v>22</v>
      </c>
      <c r="Q3882" s="11" t="s">
        <v>17736</v>
      </c>
      <c r="R3882" s="11" t="s">
        <v>46</v>
      </c>
      <c r="S3882" s="9" t="s">
        <v>18749</v>
      </c>
      <c r="T3882" s="9" t="s">
        <v>22</v>
      </c>
    </row>
    <row r="3883" customHeight="1" spans="1:20">
      <c r="A3883" s="10">
        <v>45207</v>
      </c>
      <c r="B3883" s="9" t="s">
        <v>18750</v>
      </c>
      <c r="C3883" s="9" t="s">
        <v>6506</v>
      </c>
      <c r="D3883" s="11" t="s">
        <v>22</v>
      </c>
      <c r="E3883" s="9" t="s">
        <v>18751</v>
      </c>
      <c r="F3883" s="9" t="s">
        <v>18752</v>
      </c>
      <c r="G3883" s="11" t="s">
        <v>41</v>
      </c>
      <c r="H3883" s="11" t="s">
        <v>22</v>
      </c>
      <c r="I3883" s="11" t="s">
        <v>9666</v>
      </c>
      <c r="J3883" s="11" t="s">
        <v>27</v>
      </c>
      <c r="K3883" s="11" t="s">
        <v>28</v>
      </c>
      <c r="L3883" s="11" t="s">
        <v>43</v>
      </c>
      <c r="M3883" s="9" t="s">
        <v>44</v>
      </c>
      <c r="N3883" s="9" t="s">
        <v>208</v>
      </c>
      <c r="O3883" s="11" t="s">
        <v>32</v>
      </c>
      <c r="P3883" s="11" t="s">
        <v>22</v>
      </c>
      <c r="Q3883" s="11" t="s">
        <v>18753</v>
      </c>
      <c r="R3883" s="11" t="s">
        <v>46</v>
      </c>
      <c r="S3883" s="9" t="s">
        <v>18754</v>
      </c>
      <c r="T3883" s="9" t="s">
        <v>22</v>
      </c>
    </row>
    <row r="3884" customHeight="1" spans="1:20">
      <c r="A3884" s="10">
        <v>45207</v>
      </c>
      <c r="B3884" s="9" t="s">
        <v>18755</v>
      </c>
      <c r="C3884" s="9" t="s">
        <v>6506</v>
      </c>
      <c r="D3884" s="11" t="s">
        <v>22</v>
      </c>
      <c r="E3884" s="9" t="s">
        <v>18756</v>
      </c>
      <c r="F3884" s="9" t="s">
        <v>18757</v>
      </c>
      <c r="G3884" s="11" t="s">
        <v>130</v>
      </c>
      <c r="H3884" s="11" t="s">
        <v>137</v>
      </c>
      <c r="I3884" s="11" t="s">
        <v>70</v>
      </c>
      <c r="J3884" s="11" t="s">
        <v>27</v>
      </c>
      <c r="K3884" s="11" t="s">
        <v>28</v>
      </c>
      <c r="L3884" s="11" t="s">
        <v>43</v>
      </c>
      <c r="M3884" s="9" t="s">
        <v>30</v>
      </c>
      <c r="N3884" s="9" t="s">
        <v>208</v>
      </c>
      <c r="O3884" s="11" t="s">
        <v>32</v>
      </c>
      <c r="P3884" s="11" t="s">
        <v>22</v>
      </c>
      <c r="Q3884" s="11" t="s">
        <v>18758</v>
      </c>
      <c r="R3884" s="11" t="s">
        <v>46</v>
      </c>
      <c r="S3884" s="9" t="s">
        <v>18759</v>
      </c>
      <c r="T3884" s="9" t="s">
        <v>22</v>
      </c>
    </row>
    <row r="3885" customHeight="1" spans="1:20">
      <c r="A3885" s="10">
        <v>45207</v>
      </c>
      <c r="B3885" s="9" t="s">
        <v>18760</v>
      </c>
      <c r="C3885" s="9" t="s">
        <v>6506</v>
      </c>
      <c r="D3885" s="11" t="s">
        <v>22</v>
      </c>
      <c r="E3885" s="9" t="s">
        <v>18761</v>
      </c>
      <c r="F3885" s="9" t="s">
        <v>18762</v>
      </c>
      <c r="G3885" s="11" t="s">
        <v>130</v>
      </c>
      <c r="H3885" s="11" t="s">
        <v>22</v>
      </c>
      <c r="I3885" s="11" t="s">
        <v>3098</v>
      </c>
      <c r="J3885" s="11" t="s">
        <v>27</v>
      </c>
      <c r="K3885" s="11" t="s">
        <v>28</v>
      </c>
      <c r="L3885" s="11" t="s">
        <v>43</v>
      </c>
      <c r="M3885" s="9" t="s">
        <v>30</v>
      </c>
      <c r="N3885" s="9" t="s">
        <v>208</v>
      </c>
      <c r="O3885" s="11" t="s">
        <v>32</v>
      </c>
      <c r="P3885" s="11" t="s">
        <v>22</v>
      </c>
      <c r="Q3885" s="11" t="s">
        <v>18763</v>
      </c>
      <c r="R3885" s="11" t="s">
        <v>46</v>
      </c>
      <c r="S3885" s="9" t="s">
        <v>18764</v>
      </c>
      <c r="T3885" s="9" t="s">
        <v>22</v>
      </c>
    </row>
    <row r="3886" customHeight="1" spans="1:20">
      <c r="A3886" s="10">
        <v>45207</v>
      </c>
      <c r="B3886" s="9" t="s">
        <v>18765</v>
      </c>
      <c r="C3886" s="9" t="s">
        <v>6506</v>
      </c>
      <c r="D3886" s="11" t="s">
        <v>22</v>
      </c>
      <c r="E3886" s="9" t="s">
        <v>18766</v>
      </c>
      <c r="F3886" s="9" t="s">
        <v>18767</v>
      </c>
      <c r="G3886" s="11" t="s">
        <v>336</v>
      </c>
      <c r="H3886" s="11" t="s">
        <v>22</v>
      </c>
      <c r="I3886" s="11" t="s">
        <v>3098</v>
      </c>
      <c r="J3886" s="11" t="s">
        <v>27</v>
      </c>
      <c r="K3886" s="11" t="s">
        <v>28</v>
      </c>
      <c r="L3886" s="11" t="s">
        <v>43</v>
      </c>
      <c r="M3886" s="9" t="s">
        <v>30</v>
      </c>
      <c r="N3886" s="9" t="s">
        <v>208</v>
      </c>
      <c r="O3886" s="11" t="s">
        <v>32</v>
      </c>
      <c r="P3886" s="11" t="s">
        <v>22</v>
      </c>
      <c r="Q3886" s="11" t="s">
        <v>18768</v>
      </c>
      <c r="R3886" s="11" t="s">
        <v>46</v>
      </c>
      <c r="S3886" s="9" t="s">
        <v>18769</v>
      </c>
      <c r="T3886" s="9" t="s">
        <v>22</v>
      </c>
    </row>
    <row r="3887" customHeight="1" spans="1:20">
      <c r="A3887" s="10">
        <v>45207</v>
      </c>
      <c r="B3887" s="9" t="s">
        <v>18770</v>
      </c>
      <c r="C3887" s="9" t="s">
        <v>6506</v>
      </c>
      <c r="D3887" s="11" t="s">
        <v>22</v>
      </c>
      <c r="E3887" s="9" t="s">
        <v>18771</v>
      </c>
      <c r="F3887" s="9" t="s">
        <v>18772</v>
      </c>
      <c r="G3887" s="11" t="s">
        <v>130</v>
      </c>
      <c r="H3887" s="11" t="s">
        <v>22</v>
      </c>
      <c r="I3887" s="11" t="s">
        <v>9666</v>
      </c>
      <c r="J3887" s="11" t="s">
        <v>27</v>
      </c>
      <c r="K3887" s="11" t="s">
        <v>28</v>
      </c>
      <c r="L3887" s="11" t="s">
        <v>43</v>
      </c>
      <c r="M3887" s="9" t="s">
        <v>30</v>
      </c>
      <c r="N3887" s="9" t="s">
        <v>208</v>
      </c>
      <c r="O3887" s="11" t="s">
        <v>32</v>
      </c>
      <c r="P3887" s="11" t="s">
        <v>22</v>
      </c>
      <c r="Q3887" s="11" t="s">
        <v>18773</v>
      </c>
      <c r="R3887" s="11" t="s">
        <v>46</v>
      </c>
      <c r="S3887" s="9" t="s">
        <v>18774</v>
      </c>
      <c r="T3887" s="9" t="s">
        <v>22</v>
      </c>
    </row>
    <row r="3888" customHeight="1" spans="1:20">
      <c r="A3888" s="10">
        <v>45207</v>
      </c>
      <c r="B3888" s="9" t="s">
        <v>18775</v>
      </c>
      <c r="C3888" s="9" t="s">
        <v>6506</v>
      </c>
      <c r="D3888" s="11" t="s">
        <v>22</v>
      </c>
      <c r="E3888" s="9" t="s">
        <v>18776</v>
      </c>
      <c r="F3888" s="9" t="s">
        <v>8848</v>
      </c>
      <c r="G3888" s="11" t="s">
        <v>336</v>
      </c>
      <c r="H3888" s="11" t="s">
        <v>110</v>
      </c>
      <c r="I3888" s="11" t="s">
        <v>3098</v>
      </c>
      <c r="J3888" s="11" t="s">
        <v>27</v>
      </c>
      <c r="K3888" s="11" t="s">
        <v>28</v>
      </c>
      <c r="L3888" s="11" t="s">
        <v>43</v>
      </c>
      <c r="M3888" s="9" t="s">
        <v>30</v>
      </c>
      <c r="N3888" s="9" t="s">
        <v>208</v>
      </c>
      <c r="O3888" s="11" t="s">
        <v>32</v>
      </c>
      <c r="P3888" s="11" t="s">
        <v>22</v>
      </c>
      <c r="Q3888" s="11" t="s">
        <v>18777</v>
      </c>
      <c r="R3888" s="11" t="s">
        <v>46</v>
      </c>
      <c r="S3888" s="9" t="s">
        <v>18778</v>
      </c>
      <c r="T3888" s="9" t="s">
        <v>22</v>
      </c>
    </row>
    <row r="3889" customHeight="1" spans="1:20">
      <c r="A3889" s="10">
        <v>45207</v>
      </c>
      <c r="B3889" s="9" t="s">
        <v>18779</v>
      </c>
      <c r="C3889" s="9" t="s">
        <v>6506</v>
      </c>
      <c r="D3889" s="11" t="s">
        <v>22</v>
      </c>
      <c r="E3889" s="9" t="s">
        <v>18780</v>
      </c>
      <c r="F3889" s="9" t="s">
        <v>18781</v>
      </c>
      <c r="G3889" s="11" t="s">
        <v>41</v>
      </c>
      <c r="H3889" s="11" t="s">
        <v>22</v>
      </c>
      <c r="I3889" s="11" t="s">
        <v>63</v>
      </c>
      <c r="J3889" s="11" t="s">
        <v>27</v>
      </c>
      <c r="K3889" s="11" t="s">
        <v>28</v>
      </c>
      <c r="L3889" s="11" t="s">
        <v>43</v>
      </c>
      <c r="M3889" s="9" t="s">
        <v>44</v>
      </c>
      <c r="N3889" s="9" t="s">
        <v>208</v>
      </c>
      <c r="O3889" s="11" t="s">
        <v>32</v>
      </c>
      <c r="P3889" s="11" t="s">
        <v>22</v>
      </c>
      <c r="Q3889" s="11" t="s">
        <v>18782</v>
      </c>
      <c r="R3889" s="11" t="s">
        <v>46</v>
      </c>
      <c r="S3889" s="9" t="s">
        <v>18783</v>
      </c>
      <c r="T3889" s="9" t="s">
        <v>22</v>
      </c>
    </row>
    <row r="3890" customHeight="1" spans="1:20">
      <c r="A3890" s="10">
        <v>45207</v>
      </c>
      <c r="B3890" s="9" t="s">
        <v>18784</v>
      </c>
      <c r="C3890" s="9" t="s">
        <v>6506</v>
      </c>
      <c r="D3890" s="11" t="s">
        <v>22</v>
      </c>
      <c r="E3890" s="9" t="s">
        <v>18785</v>
      </c>
      <c r="F3890" s="9" t="s">
        <v>18786</v>
      </c>
      <c r="G3890" s="11" t="s">
        <v>130</v>
      </c>
      <c r="H3890" s="11" t="s">
        <v>148</v>
      </c>
      <c r="I3890" s="11" t="s">
        <v>880</v>
      </c>
      <c r="J3890" s="11" t="s">
        <v>27</v>
      </c>
      <c r="K3890" s="11" t="s">
        <v>28</v>
      </c>
      <c r="L3890" s="11" t="s">
        <v>43</v>
      </c>
      <c r="M3890" s="9" t="s">
        <v>30</v>
      </c>
      <c r="N3890" s="9" t="s">
        <v>208</v>
      </c>
      <c r="O3890" s="11" t="s">
        <v>32</v>
      </c>
      <c r="P3890" s="11" t="s">
        <v>22</v>
      </c>
      <c r="Q3890" s="11" t="s">
        <v>18787</v>
      </c>
      <c r="R3890" s="11" t="s">
        <v>46</v>
      </c>
      <c r="S3890" s="9" t="s">
        <v>18788</v>
      </c>
      <c r="T3890" s="9" t="s">
        <v>22</v>
      </c>
    </row>
    <row r="3891" customHeight="1" spans="1:20">
      <c r="A3891" s="10">
        <v>45207</v>
      </c>
      <c r="B3891" s="9" t="s">
        <v>18789</v>
      </c>
      <c r="C3891" s="9" t="s">
        <v>6506</v>
      </c>
      <c r="D3891" s="11" t="s">
        <v>22</v>
      </c>
      <c r="E3891" s="9" t="s">
        <v>18790</v>
      </c>
      <c r="F3891" s="9" t="s">
        <v>18791</v>
      </c>
      <c r="G3891" s="11" t="s">
        <v>25</v>
      </c>
      <c r="H3891" s="11" t="s">
        <v>22</v>
      </c>
      <c r="I3891" s="11" t="s">
        <v>880</v>
      </c>
      <c r="J3891" s="11" t="s">
        <v>27</v>
      </c>
      <c r="K3891" s="11" t="s">
        <v>28</v>
      </c>
      <c r="L3891" s="11" t="s">
        <v>43</v>
      </c>
      <c r="M3891" s="9" t="s">
        <v>30</v>
      </c>
      <c r="N3891" s="9" t="s">
        <v>208</v>
      </c>
      <c r="O3891" s="11" t="s">
        <v>32</v>
      </c>
      <c r="P3891" s="11" t="s">
        <v>22</v>
      </c>
      <c r="Q3891" s="11" t="s">
        <v>18792</v>
      </c>
      <c r="R3891" s="11" t="s">
        <v>46</v>
      </c>
      <c r="S3891" s="9" t="s">
        <v>18793</v>
      </c>
      <c r="T3891" s="9" t="s">
        <v>22</v>
      </c>
    </row>
    <row r="3892" customHeight="1" spans="1:20">
      <c r="A3892" s="10">
        <v>45207</v>
      </c>
      <c r="B3892" s="9" t="s">
        <v>18794</v>
      </c>
      <c r="C3892" s="9" t="s">
        <v>7563</v>
      </c>
      <c r="D3892" s="11" t="s">
        <v>22</v>
      </c>
      <c r="E3892" s="9" t="s">
        <v>18795</v>
      </c>
      <c r="F3892" s="9" t="s">
        <v>18796</v>
      </c>
      <c r="G3892" s="11" t="s">
        <v>62</v>
      </c>
      <c r="H3892" s="11" t="s">
        <v>22</v>
      </c>
      <c r="I3892" s="11" t="s">
        <v>26</v>
      </c>
      <c r="J3892" s="11" t="s">
        <v>27</v>
      </c>
      <c r="K3892" s="11" t="s">
        <v>195</v>
      </c>
      <c r="L3892" s="11" t="s">
        <v>29</v>
      </c>
      <c r="M3892" s="9" t="s">
        <v>30</v>
      </c>
      <c r="N3892" s="9" t="s">
        <v>31</v>
      </c>
      <c r="O3892" s="11" t="s">
        <v>32</v>
      </c>
      <c r="P3892" s="11" t="s">
        <v>22</v>
      </c>
      <c r="Q3892" s="11" t="s">
        <v>18797</v>
      </c>
      <c r="R3892" s="11" t="s">
        <v>34</v>
      </c>
      <c r="S3892" s="9" t="s">
        <v>18798</v>
      </c>
      <c r="T3892" s="9" t="s">
        <v>18799</v>
      </c>
    </row>
    <row r="3893" customHeight="1" spans="1:20">
      <c r="A3893" s="10">
        <v>45207</v>
      </c>
      <c r="B3893" s="9" t="s">
        <v>18800</v>
      </c>
      <c r="C3893" s="9" t="s">
        <v>1167</v>
      </c>
      <c r="D3893" s="11" t="s">
        <v>22</v>
      </c>
      <c r="E3893" s="9" t="s">
        <v>18801</v>
      </c>
      <c r="F3893" s="9" t="s">
        <v>18802</v>
      </c>
      <c r="G3893" s="11" t="s">
        <v>62</v>
      </c>
      <c r="H3893" s="11" t="s">
        <v>22</v>
      </c>
      <c r="I3893" s="11" t="s">
        <v>26</v>
      </c>
      <c r="J3893" s="11" t="s">
        <v>27</v>
      </c>
      <c r="K3893" s="11" t="s">
        <v>195</v>
      </c>
      <c r="L3893" s="11" t="s">
        <v>29</v>
      </c>
      <c r="M3893" s="9" t="s">
        <v>30</v>
      </c>
      <c r="N3893" s="9" t="s">
        <v>31</v>
      </c>
      <c r="O3893" s="11" t="s">
        <v>32</v>
      </c>
      <c r="P3893" s="11" t="s">
        <v>22</v>
      </c>
      <c r="Q3893" s="11" t="s">
        <v>18803</v>
      </c>
      <c r="R3893" s="11" t="s">
        <v>34</v>
      </c>
      <c r="S3893" s="9" t="s">
        <v>18804</v>
      </c>
      <c r="T3893" s="9" t="s">
        <v>18805</v>
      </c>
    </row>
    <row r="3894" customHeight="1" spans="1:20">
      <c r="A3894" s="10">
        <v>45207</v>
      </c>
      <c r="B3894" s="9" t="s">
        <v>18806</v>
      </c>
      <c r="C3894" s="9" t="s">
        <v>16234</v>
      </c>
      <c r="D3894" s="11" t="s">
        <v>22</v>
      </c>
      <c r="E3894" s="9" t="s">
        <v>18807</v>
      </c>
      <c r="F3894" s="9" t="s">
        <v>8028</v>
      </c>
      <c r="G3894" s="11" t="s">
        <v>25</v>
      </c>
      <c r="H3894" s="11" t="s">
        <v>22</v>
      </c>
      <c r="I3894" s="11" t="s">
        <v>26</v>
      </c>
      <c r="J3894" s="11" t="s">
        <v>27</v>
      </c>
      <c r="K3894" s="11" t="s">
        <v>28</v>
      </c>
      <c r="L3894" s="11" t="s">
        <v>29</v>
      </c>
      <c r="M3894" s="9" t="s">
        <v>30</v>
      </c>
      <c r="N3894" s="9" t="s">
        <v>31</v>
      </c>
      <c r="O3894" s="11" t="s">
        <v>32</v>
      </c>
      <c r="P3894" s="11" t="s">
        <v>22</v>
      </c>
      <c r="Q3894" s="11" t="s">
        <v>18808</v>
      </c>
      <c r="R3894" s="11" t="s">
        <v>34</v>
      </c>
      <c r="S3894" s="9" t="s">
        <v>18809</v>
      </c>
      <c r="T3894" s="9" t="s">
        <v>18810</v>
      </c>
    </row>
    <row r="3895" customHeight="1" spans="1:20">
      <c r="A3895" s="10">
        <v>45207</v>
      </c>
      <c r="B3895" s="9" t="s">
        <v>18811</v>
      </c>
      <c r="C3895" s="9" t="s">
        <v>9229</v>
      </c>
      <c r="D3895" s="11" t="s">
        <v>22</v>
      </c>
      <c r="E3895" s="9" t="s">
        <v>18812</v>
      </c>
      <c r="F3895" s="9" t="s">
        <v>18813</v>
      </c>
      <c r="G3895" s="11" t="s">
        <v>41</v>
      </c>
      <c r="H3895" s="11" t="s">
        <v>22</v>
      </c>
      <c r="I3895" s="11" t="s">
        <v>162</v>
      </c>
      <c r="J3895" s="11" t="s">
        <v>27</v>
      </c>
      <c r="K3895" s="11" t="s">
        <v>28</v>
      </c>
      <c r="L3895" s="11" t="s">
        <v>43</v>
      </c>
      <c r="M3895" s="9" t="s">
        <v>30</v>
      </c>
      <c r="N3895" s="9" t="s">
        <v>208</v>
      </c>
      <c r="O3895" s="11" t="s">
        <v>32</v>
      </c>
      <c r="P3895" s="11" t="s">
        <v>22</v>
      </c>
      <c r="Q3895" s="11" t="s">
        <v>18814</v>
      </c>
      <c r="R3895" s="11" t="s">
        <v>46</v>
      </c>
      <c r="S3895" s="9" t="s">
        <v>18815</v>
      </c>
      <c r="T3895" s="9" t="s">
        <v>18816</v>
      </c>
    </row>
    <row r="3896" customHeight="1" spans="1:20">
      <c r="A3896" s="10">
        <v>45207</v>
      </c>
      <c r="B3896" s="9" t="s">
        <v>18817</v>
      </c>
      <c r="C3896" s="9" t="s">
        <v>6506</v>
      </c>
      <c r="D3896" s="11" t="s">
        <v>22</v>
      </c>
      <c r="E3896" s="9" t="s">
        <v>18818</v>
      </c>
      <c r="F3896" s="9" t="s">
        <v>18819</v>
      </c>
      <c r="G3896" s="11" t="s">
        <v>62</v>
      </c>
      <c r="H3896" s="11" t="s">
        <v>22</v>
      </c>
      <c r="I3896" s="11" t="s">
        <v>880</v>
      </c>
      <c r="J3896" s="11" t="s">
        <v>27</v>
      </c>
      <c r="K3896" s="11" t="s">
        <v>28</v>
      </c>
      <c r="L3896" s="11" t="s">
        <v>43</v>
      </c>
      <c r="M3896" s="9" t="s">
        <v>44</v>
      </c>
      <c r="N3896" s="9" t="s">
        <v>208</v>
      </c>
      <c r="O3896" s="11" t="s">
        <v>32</v>
      </c>
      <c r="P3896" s="11" t="s">
        <v>22</v>
      </c>
      <c r="Q3896" s="11" t="s">
        <v>18820</v>
      </c>
      <c r="R3896" s="11" t="s">
        <v>46</v>
      </c>
      <c r="S3896" s="9" t="s">
        <v>18821</v>
      </c>
      <c r="T3896" s="9" t="s">
        <v>18822</v>
      </c>
    </row>
    <row r="3897" customHeight="1" spans="1:20">
      <c r="A3897" s="10">
        <v>45207</v>
      </c>
      <c r="B3897" s="9" t="s">
        <v>18823</v>
      </c>
      <c r="C3897" s="9" t="s">
        <v>6506</v>
      </c>
      <c r="D3897" s="11" t="s">
        <v>22</v>
      </c>
      <c r="E3897" s="9" t="s">
        <v>18824</v>
      </c>
      <c r="F3897" s="9" t="s">
        <v>18825</v>
      </c>
      <c r="G3897" s="11" t="s">
        <v>69</v>
      </c>
      <c r="H3897" s="11" t="s">
        <v>22</v>
      </c>
      <c r="I3897" s="11" t="s">
        <v>1072</v>
      </c>
      <c r="J3897" s="11" t="s">
        <v>27</v>
      </c>
      <c r="K3897" s="11" t="s">
        <v>28</v>
      </c>
      <c r="L3897" s="11" t="s">
        <v>43</v>
      </c>
      <c r="M3897" s="9" t="s">
        <v>44</v>
      </c>
      <c r="N3897" s="9" t="s">
        <v>208</v>
      </c>
      <c r="O3897" s="11" t="s">
        <v>32</v>
      </c>
      <c r="P3897" s="11" t="s">
        <v>22</v>
      </c>
      <c r="Q3897" s="11" t="s">
        <v>18826</v>
      </c>
      <c r="R3897" s="11" t="s">
        <v>46</v>
      </c>
      <c r="S3897" s="9" t="s">
        <v>18827</v>
      </c>
      <c r="T3897" s="9" t="s">
        <v>18828</v>
      </c>
    </row>
    <row r="3898" customHeight="1" spans="1:20">
      <c r="A3898" s="10">
        <v>45207</v>
      </c>
      <c r="B3898" s="9" t="s">
        <v>18829</v>
      </c>
      <c r="C3898" s="9" t="s">
        <v>6506</v>
      </c>
      <c r="D3898" s="11" t="s">
        <v>22</v>
      </c>
      <c r="E3898" s="9" t="s">
        <v>18830</v>
      </c>
      <c r="F3898" s="9" t="s">
        <v>18831</v>
      </c>
      <c r="G3898" s="11" t="s">
        <v>25</v>
      </c>
      <c r="H3898" s="11" t="s">
        <v>22</v>
      </c>
      <c r="I3898" s="11" t="s">
        <v>162</v>
      </c>
      <c r="J3898" s="11" t="s">
        <v>27</v>
      </c>
      <c r="K3898" s="11" t="s">
        <v>28</v>
      </c>
      <c r="L3898" s="11" t="s">
        <v>43</v>
      </c>
      <c r="M3898" s="9" t="s">
        <v>30</v>
      </c>
      <c r="N3898" s="9" t="s">
        <v>208</v>
      </c>
      <c r="O3898" s="11" t="s">
        <v>32</v>
      </c>
      <c r="P3898" s="11" t="s">
        <v>22</v>
      </c>
      <c r="Q3898" s="11" t="s">
        <v>18832</v>
      </c>
      <c r="R3898" s="11" t="s">
        <v>46</v>
      </c>
      <c r="S3898" s="9" t="s">
        <v>18833</v>
      </c>
      <c r="T3898" s="9" t="s">
        <v>18834</v>
      </c>
    </row>
    <row r="3899" customHeight="1" spans="1:20">
      <c r="A3899" s="10">
        <v>45207</v>
      </c>
      <c r="B3899" s="9" t="s">
        <v>18835</v>
      </c>
      <c r="C3899" s="9" t="s">
        <v>6506</v>
      </c>
      <c r="D3899" s="11" t="s">
        <v>22</v>
      </c>
      <c r="E3899" s="9" t="s">
        <v>18836</v>
      </c>
      <c r="F3899" s="9" t="s">
        <v>18837</v>
      </c>
      <c r="G3899" s="11" t="s">
        <v>69</v>
      </c>
      <c r="H3899" s="11" t="s">
        <v>22</v>
      </c>
      <c r="I3899" s="11" t="s">
        <v>3098</v>
      </c>
      <c r="J3899" s="11" t="s">
        <v>27</v>
      </c>
      <c r="K3899" s="11" t="s">
        <v>28</v>
      </c>
      <c r="L3899" s="11" t="s">
        <v>43</v>
      </c>
      <c r="M3899" s="9" t="s">
        <v>30</v>
      </c>
      <c r="N3899" s="9" t="s">
        <v>208</v>
      </c>
      <c r="O3899" s="11" t="s">
        <v>32</v>
      </c>
      <c r="P3899" s="11" t="s">
        <v>22</v>
      </c>
      <c r="Q3899" s="11" t="s">
        <v>18838</v>
      </c>
      <c r="R3899" s="11" t="s">
        <v>46</v>
      </c>
      <c r="S3899" s="9" t="s">
        <v>18839</v>
      </c>
      <c r="T3899" s="9" t="s">
        <v>18840</v>
      </c>
    </row>
    <row r="3900" customHeight="1" spans="1:20">
      <c r="A3900" s="10">
        <v>45207</v>
      </c>
      <c r="B3900" s="9" t="s">
        <v>18841</v>
      </c>
      <c r="C3900" s="9" t="s">
        <v>6506</v>
      </c>
      <c r="D3900" s="11" t="s">
        <v>22</v>
      </c>
      <c r="E3900" s="9" t="s">
        <v>18842</v>
      </c>
      <c r="F3900" s="9" t="s">
        <v>18843</v>
      </c>
      <c r="G3900" s="11" t="s">
        <v>25</v>
      </c>
      <c r="H3900" s="11" t="s">
        <v>22</v>
      </c>
      <c r="I3900" s="11" t="s">
        <v>277</v>
      </c>
      <c r="J3900" s="11" t="s">
        <v>27</v>
      </c>
      <c r="K3900" s="11" t="s">
        <v>28</v>
      </c>
      <c r="L3900" s="11" t="s">
        <v>43</v>
      </c>
      <c r="M3900" s="9" t="s">
        <v>44</v>
      </c>
      <c r="N3900" s="9" t="s">
        <v>208</v>
      </c>
      <c r="O3900" s="11" t="s">
        <v>32</v>
      </c>
      <c r="P3900" s="11" t="s">
        <v>22</v>
      </c>
      <c r="Q3900" s="11" t="s">
        <v>18844</v>
      </c>
      <c r="R3900" s="11" t="s">
        <v>46</v>
      </c>
      <c r="S3900" s="9" t="s">
        <v>18845</v>
      </c>
      <c r="T3900" s="9" t="s">
        <v>18846</v>
      </c>
    </row>
    <row r="3901" customHeight="1" spans="1:20">
      <c r="A3901" s="10">
        <v>45207</v>
      </c>
      <c r="B3901" s="9" t="s">
        <v>18847</v>
      </c>
      <c r="C3901" s="9" t="s">
        <v>6506</v>
      </c>
      <c r="D3901" s="11" t="s">
        <v>22</v>
      </c>
      <c r="E3901" s="9" t="s">
        <v>18848</v>
      </c>
      <c r="F3901" s="9" t="s">
        <v>18849</v>
      </c>
      <c r="G3901" s="11" t="s">
        <v>62</v>
      </c>
      <c r="H3901" s="11" t="s">
        <v>22</v>
      </c>
      <c r="I3901" s="11" t="s">
        <v>576</v>
      </c>
      <c r="J3901" s="11" t="s">
        <v>27</v>
      </c>
      <c r="K3901" s="11" t="s">
        <v>28</v>
      </c>
      <c r="L3901" s="11" t="s">
        <v>43</v>
      </c>
      <c r="M3901" s="9" t="s">
        <v>44</v>
      </c>
      <c r="N3901" s="9" t="s">
        <v>208</v>
      </c>
      <c r="O3901" s="11" t="s">
        <v>32</v>
      </c>
      <c r="P3901" s="11" t="s">
        <v>22</v>
      </c>
      <c r="Q3901" s="11" t="s">
        <v>18850</v>
      </c>
      <c r="R3901" s="11" t="s">
        <v>46</v>
      </c>
      <c r="S3901" s="9" t="s">
        <v>18851</v>
      </c>
      <c r="T3901" s="9" t="s">
        <v>18852</v>
      </c>
    </row>
    <row r="3902" customHeight="1" spans="1:20">
      <c r="A3902" s="10">
        <v>45207</v>
      </c>
      <c r="B3902" s="9" t="s">
        <v>18853</v>
      </c>
      <c r="C3902" s="9" t="s">
        <v>6506</v>
      </c>
      <c r="D3902" s="11" t="s">
        <v>22</v>
      </c>
      <c r="E3902" s="9" t="s">
        <v>18854</v>
      </c>
      <c r="F3902" s="9" t="s">
        <v>1006</v>
      </c>
      <c r="G3902" s="11" t="s">
        <v>69</v>
      </c>
      <c r="H3902" s="11" t="s">
        <v>22</v>
      </c>
      <c r="I3902" s="11" t="s">
        <v>277</v>
      </c>
      <c r="J3902" s="11" t="s">
        <v>27</v>
      </c>
      <c r="K3902" s="11" t="s">
        <v>28</v>
      </c>
      <c r="L3902" s="11" t="s">
        <v>43</v>
      </c>
      <c r="M3902" s="9" t="s">
        <v>799</v>
      </c>
      <c r="N3902" s="9" t="s">
        <v>208</v>
      </c>
      <c r="O3902" s="11" t="s">
        <v>32</v>
      </c>
      <c r="P3902" s="11" t="s">
        <v>22</v>
      </c>
      <c r="Q3902" s="11" t="s">
        <v>18855</v>
      </c>
      <c r="R3902" s="11" t="s">
        <v>46</v>
      </c>
      <c r="S3902" s="9" t="s">
        <v>18856</v>
      </c>
      <c r="T3902" s="9" t="s">
        <v>18857</v>
      </c>
    </row>
    <row r="3903" customHeight="1" spans="1:20">
      <c r="A3903" s="10">
        <v>45207</v>
      </c>
      <c r="B3903" s="9" t="s">
        <v>18858</v>
      </c>
      <c r="C3903" s="9" t="s">
        <v>6949</v>
      </c>
      <c r="D3903" s="11" t="s">
        <v>22</v>
      </c>
      <c r="E3903" s="9" t="s">
        <v>18859</v>
      </c>
      <c r="F3903" s="9" t="s">
        <v>18860</v>
      </c>
      <c r="G3903" s="11" t="s">
        <v>336</v>
      </c>
      <c r="H3903" s="11" t="s">
        <v>110</v>
      </c>
      <c r="I3903" s="11" t="s">
        <v>149</v>
      </c>
      <c r="J3903" s="11" t="s">
        <v>27</v>
      </c>
      <c r="K3903" s="11" t="s">
        <v>28</v>
      </c>
      <c r="L3903" s="11" t="s">
        <v>43</v>
      </c>
      <c r="M3903" s="9" t="s">
        <v>44</v>
      </c>
      <c r="N3903" s="9" t="s">
        <v>208</v>
      </c>
      <c r="O3903" s="11" t="s">
        <v>32</v>
      </c>
      <c r="P3903" s="11" t="s">
        <v>22</v>
      </c>
      <c r="Q3903" s="11" t="s">
        <v>18861</v>
      </c>
      <c r="R3903" s="11" t="s">
        <v>46</v>
      </c>
      <c r="S3903" s="9" t="s">
        <v>18862</v>
      </c>
      <c r="T3903" s="9" t="s">
        <v>18863</v>
      </c>
    </row>
    <row r="3904" customHeight="1" spans="1:20">
      <c r="A3904" s="10">
        <v>45207</v>
      </c>
      <c r="B3904" s="9" t="s">
        <v>18864</v>
      </c>
      <c r="C3904" s="9" t="s">
        <v>8242</v>
      </c>
      <c r="D3904" s="11" t="s">
        <v>22</v>
      </c>
      <c r="E3904" s="9" t="s">
        <v>18865</v>
      </c>
      <c r="F3904" s="9" t="s">
        <v>18866</v>
      </c>
      <c r="G3904" s="11" t="s">
        <v>62</v>
      </c>
      <c r="H3904" s="11" t="s">
        <v>22</v>
      </c>
      <c r="I3904" s="11" t="s">
        <v>26</v>
      </c>
      <c r="J3904" s="11" t="s">
        <v>27</v>
      </c>
      <c r="K3904" s="11" t="s">
        <v>195</v>
      </c>
      <c r="L3904" s="11" t="s">
        <v>29</v>
      </c>
      <c r="M3904" s="9" t="s">
        <v>30</v>
      </c>
      <c r="N3904" s="9" t="s">
        <v>31</v>
      </c>
      <c r="O3904" s="11" t="s">
        <v>32</v>
      </c>
      <c r="P3904" s="11" t="s">
        <v>18867</v>
      </c>
      <c r="Q3904" s="11" t="s">
        <v>18868</v>
      </c>
      <c r="R3904" s="11" t="s">
        <v>34</v>
      </c>
      <c r="S3904" s="9" t="s">
        <v>18869</v>
      </c>
      <c r="T3904" s="9" t="s">
        <v>22</v>
      </c>
    </row>
    <row r="3905" customHeight="1" spans="1:20">
      <c r="A3905" s="10">
        <v>45207</v>
      </c>
      <c r="B3905" s="9" t="s">
        <v>18870</v>
      </c>
      <c r="C3905" s="9" t="s">
        <v>6646</v>
      </c>
      <c r="D3905" s="11" t="s">
        <v>22</v>
      </c>
      <c r="E3905" s="9" t="s">
        <v>13620</v>
      </c>
      <c r="F3905" s="9" t="s">
        <v>13621</v>
      </c>
      <c r="G3905" s="11" t="s">
        <v>53</v>
      </c>
      <c r="H3905" s="11" t="s">
        <v>22</v>
      </c>
      <c r="I3905" s="11" t="s">
        <v>46</v>
      </c>
      <c r="J3905" s="11" t="s">
        <v>27</v>
      </c>
      <c r="K3905" s="11" t="s">
        <v>28</v>
      </c>
      <c r="L3905" s="11" t="s">
        <v>43</v>
      </c>
      <c r="M3905" s="9" t="s">
        <v>44</v>
      </c>
      <c r="N3905" s="9" t="s">
        <v>31</v>
      </c>
      <c r="O3905" s="11" t="s">
        <v>32</v>
      </c>
      <c r="P3905" s="11" t="s">
        <v>6656</v>
      </c>
      <c r="Q3905" s="11" t="s">
        <v>18871</v>
      </c>
      <c r="R3905" s="11" t="s">
        <v>46</v>
      </c>
      <c r="S3905" s="9" t="s">
        <v>18872</v>
      </c>
      <c r="T3905" s="9" t="s">
        <v>18873</v>
      </c>
    </row>
    <row r="3906" customHeight="1" spans="1:20">
      <c r="A3906" s="10">
        <v>45207</v>
      </c>
      <c r="B3906" s="9" t="s">
        <v>18874</v>
      </c>
      <c r="C3906" s="9" t="s">
        <v>6653</v>
      </c>
      <c r="D3906" s="11" t="s">
        <v>22</v>
      </c>
      <c r="E3906" s="9" t="s">
        <v>18875</v>
      </c>
      <c r="F3906" s="9" t="s">
        <v>18876</v>
      </c>
      <c r="G3906" s="11" t="s">
        <v>62</v>
      </c>
      <c r="H3906" s="11" t="s">
        <v>22</v>
      </c>
      <c r="I3906" s="11" t="s">
        <v>384</v>
      </c>
      <c r="J3906" s="11" t="s">
        <v>27</v>
      </c>
      <c r="K3906" s="11" t="s">
        <v>28</v>
      </c>
      <c r="L3906" s="11" t="s">
        <v>43</v>
      </c>
      <c r="M3906" s="9" t="s">
        <v>44</v>
      </c>
      <c r="N3906" s="9" t="s">
        <v>31</v>
      </c>
      <c r="O3906" s="11" t="s">
        <v>32</v>
      </c>
      <c r="P3906" s="11" t="s">
        <v>6207</v>
      </c>
      <c r="Q3906" s="11" t="s">
        <v>18877</v>
      </c>
      <c r="R3906" s="11" t="s">
        <v>46</v>
      </c>
      <c r="S3906" s="9" t="s">
        <v>18878</v>
      </c>
      <c r="T3906" s="9" t="s">
        <v>18879</v>
      </c>
    </row>
    <row r="3907" customHeight="1" spans="1:20">
      <c r="A3907" s="10">
        <v>45207</v>
      </c>
      <c r="B3907" s="9" t="s">
        <v>18880</v>
      </c>
      <c r="C3907" s="9" t="s">
        <v>6653</v>
      </c>
      <c r="D3907" s="11" t="s">
        <v>22</v>
      </c>
      <c r="E3907" s="9" t="s">
        <v>18881</v>
      </c>
      <c r="F3907" s="9" t="s">
        <v>18882</v>
      </c>
      <c r="G3907" s="11" t="s">
        <v>41</v>
      </c>
      <c r="H3907" s="11" t="s">
        <v>22</v>
      </c>
      <c r="I3907" s="11" t="s">
        <v>63</v>
      </c>
      <c r="J3907" s="11" t="s">
        <v>27</v>
      </c>
      <c r="K3907" s="11" t="s">
        <v>28</v>
      </c>
      <c r="L3907" s="11" t="s">
        <v>43</v>
      </c>
      <c r="M3907" s="9" t="s">
        <v>30</v>
      </c>
      <c r="N3907" s="9" t="s">
        <v>31</v>
      </c>
      <c r="O3907" s="11" t="s">
        <v>32</v>
      </c>
      <c r="P3907" s="11" t="s">
        <v>6656</v>
      </c>
      <c r="Q3907" s="11" t="s">
        <v>18883</v>
      </c>
      <c r="R3907" s="11" t="s">
        <v>46</v>
      </c>
      <c r="S3907" s="9" t="s">
        <v>18884</v>
      </c>
      <c r="T3907" s="9" t="s">
        <v>8233</v>
      </c>
    </row>
    <row r="3908" customHeight="1" spans="1:20">
      <c r="A3908" s="10">
        <v>45207</v>
      </c>
      <c r="B3908" s="9" t="s">
        <v>18885</v>
      </c>
      <c r="C3908" s="9" t="s">
        <v>9287</v>
      </c>
      <c r="D3908" s="11" t="s">
        <v>22</v>
      </c>
      <c r="E3908" s="9" t="s">
        <v>18886</v>
      </c>
      <c r="F3908" s="9" t="s">
        <v>18887</v>
      </c>
      <c r="G3908" s="11" t="s">
        <v>130</v>
      </c>
      <c r="H3908" s="11" t="s">
        <v>110</v>
      </c>
      <c r="I3908" s="11" t="s">
        <v>175</v>
      </c>
      <c r="J3908" s="11" t="s">
        <v>27</v>
      </c>
      <c r="K3908" s="11" t="s">
        <v>28</v>
      </c>
      <c r="L3908" s="11" t="s">
        <v>43</v>
      </c>
      <c r="M3908" s="9" t="s">
        <v>30</v>
      </c>
      <c r="N3908" s="9" t="s">
        <v>31</v>
      </c>
      <c r="O3908" s="11" t="s">
        <v>32</v>
      </c>
      <c r="P3908" s="11" t="s">
        <v>6207</v>
      </c>
      <c r="Q3908" s="11" t="s">
        <v>18888</v>
      </c>
      <c r="R3908" s="11" t="s">
        <v>46</v>
      </c>
      <c r="S3908" s="9" t="s">
        <v>18889</v>
      </c>
      <c r="T3908" s="9" t="s">
        <v>18890</v>
      </c>
    </row>
    <row r="3909" customHeight="1" spans="1:20">
      <c r="A3909" s="10">
        <v>45207</v>
      </c>
      <c r="B3909" s="9" t="s">
        <v>18891</v>
      </c>
      <c r="C3909" s="9" t="s">
        <v>6653</v>
      </c>
      <c r="D3909" s="11" t="s">
        <v>22</v>
      </c>
      <c r="E3909" s="9" t="s">
        <v>18892</v>
      </c>
      <c r="F3909" s="9" t="s">
        <v>18893</v>
      </c>
      <c r="G3909" s="11" t="s">
        <v>25</v>
      </c>
      <c r="H3909" s="11" t="s">
        <v>110</v>
      </c>
      <c r="I3909" s="11" t="s">
        <v>18894</v>
      </c>
      <c r="J3909" s="11" t="s">
        <v>27</v>
      </c>
      <c r="K3909" s="11" t="s">
        <v>28</v>
      </c>
      <c r="L3909" s="11" t="s">
        <v>43</v>
      </c>
      <c r="M3909" s="9" t="s">
        <v>44</v>
      </c>
      <c r="N3909" s="9" t="s">
        <v>31</v>
      </c>
      <c r="O3909" s="11" t="s">
        <v>32</v>
      </c>
      <c r="P3909" s="11" t="s">
        <v>6207</v>
      </c>
      <c r="Q3909" s="11" t="s">
        <v>18895</v>
      </c>
      <c r="R3909" s="11" t="s">
        <v>46</v>
      </c>
      <c r="S3909" s="9" t="s">
        <v>18896</v>
      </c>
      <c r="T3909" s="9" t="s">
        <v>18897</v>
      </c>
    </row>
    <row r="3910" customHeight="1" spans="1:20">
      <c r="A3910" s="10">
        <v>45207</v>
      </c>
      <c r="B3910" s="9" t="s">
        <v>18898</v>
      </c>
      <c r="C3910" s="9" t="s">
        <v>10700</v>
      </c>
      <c r="D3910" s="11" t="s">
        <v>22</v>
      </c>
      <c r="E3910" s="9" t="s">
        <v>18518</v>
      </c>
      <c r="F3910" s="9" t="s">
        <v>18519</v>
      </c>
      <c r="G3910" s="11" t="s">
        <v>82</v>
      </c>
      <c r="H3910" s="11" t="s">
        <v>22</v>
      </c>
      <c r="I3910" s="11" t="s">
        <v>26</v>
      </c>
      <c r="J3910" s="11" t="s">
        <v>27</v>
      </c>
      <c r="K3910" s="11" t="s">
        <v>28</v>
      </c>
      <c r="L3910" s="11" t="s">
        <v>29</v>
      </c>
      <c r="M3910" s="9" t="s">
        <v>30</v>
      </c>
      <c r="N3910" s="9" t="s">
        <v>31</v>
      </c>
      <c r="O3910" s="11" t="s">
        <v>32</v>
      </c>
      <c r="P3910" s="11" t="s">
        <v>6656</v>
      </c>
      <c r="Q3910" s="11" t="s">
        <v>18899</v>
      </c>
      <c r="R3910" s="11" t="s">
        <v>34</v>
      </c>
      <c r="S3910" s="9" t="s">
        <v>18900</v>
      </c>
      <c r="T3910" s="9" t="s">
        <v>18901</v>
      </c>
    </row>
    <row r="3911" customHeight="1" spans="1:20">
      <c r="A3911" s="10">
        <v>45207</v>
      </c>
      <c r="B3911" s="9" t="s">
        <v>18902</v>
      </c>
      <c r="C3911" s="9" t="s">
        <v>6660</v>
      </c>
      <c r="D3911" s="11" t="s">
        <v>22</v>
      </c>
      <c r="E3911" s="9" t="s">
        <v>18903</v>
      </c>
      <c r="F3911" s="9" t="s">
        <v>18483</v>
      </c>
      <c r="G3911" s="11" t="s">
        <v>69</v>
      </c>
      <c r="H3911" s="11" t="s">
        <v>22</v>
      </c>
      <c r="I3911" s="11" t="s">
        <v>207</v>
      </c>
      <c r="J3911" s="11" t="s">
        <v>27</v>
      </c>
      <c r="K3911" s="11" t="s">
        <v>28</v>
      </c>
      <c r="L3911" s="11" t="s">
        <v>43</v>
      </c>
      <c r="M3911" s="9" t="s">
        <v>30</v>
      </c>
      <c r="N3911" s="9" t="s">
        <v>31</v>
      </c>
      <c r="O3911" s="11" t="s">
        <v>32</v>
      </c>
      <c r="P3911" s="11" t="s">
        <v>22</v>
      </c>
      <c r="Q3911" s="11" t="s">
        <v>18904</v>
      </c>
      <c r="R3911" s="11" t="s">
        <v>46</v>
      </c>
      <c r="S3911" s="9" t="s">
        <v>18905</v>
      </c>
      <c r="T3911" s="9" t="s">
        <v>18906</v>
      </c>
    </row>
    <row r="3912" customHeight="1" spans="1:20">
      <c r="A3912" s="10">
        <v>45207</v>
      </c>
      <c r="B3912" s="9" t="s">
        <v>18907</v>
      </c>
      <c r="C3912" s="9" t="s">
        <v>6666</v>
      </c>
      <c r="D3912" s="11" t="s">
        <v>22</v>
      </c>
      <c r="E3912" s="9" t="s">
        <v>18908</v>
      </c>
      <c r="F3912" s="9" t="s">
        <v>18909</v>
      </c>
      <c r="G3912" s="11" t="s">
        <v>82</v>
      </c>
      <c r="H3912" s="11" t="s">
        <v>22</v>
      </c>
      <c r="I3912" s="11" t="s">
        <v>469</v>
      </c>
      <c r="J3912" s="11" t="s">
        <v>27</v>
      </c>
      <c r="K3912" s="11" t="s">
        <v>28</v>
      </c>
      <c r="L3912" s="11" t="s">
        <v>43</v>
      </c>
      <c r="M3912" s="9" t="s">
        <v>30</v>
      </c>
      <c r="N3912" s="9" t="s">
        <v>31</v>
      </c>
      <c r="O3912" s="11" t="s">
        <v>32</v>
      </c>
      <c r="P3912" s="11" t="s">
        <v>6656</v>
      </c>
      <c r="Q3912" s="11" t="s">
        <v>18910</v>
      </c>
      <c r="R3912" s="11" t="s">
        <v>46</v>
      </c>
      <c r="S3912" s="9" t="s">
        <v>18911</v>
      </c>
      <c r="T3912" s="9" t="s">
        <v>18912</v>
      </c>
    </row>
    <row r="3913" customHeight="1" spans="1:20">
      <c r="A3913" s="10">
        <v>45207</v>
      </c>
      <c r="B3913" s="9" t="s">
        <v>18913</v>
      </c>
      <c r="C3913" s="9" t="s">
        <v>6666</v>
      </c>
      <c r="D3913" s="11" t="s">
        <v>22</v>
      </c>
      <c r="E3913" s="9" t="s">
        <v>18914</v>
      </c>
      <c r="F3913" s="9" t="s">
        <v>18915</v>
      </c>
      <c r="G3913" s="11" t="s">
        <v>130</v>
      </c>
      <c r="H3913" s="11" t="s">
        <v>22</v>
      </c>
      <c r="I3913" s="11" t="s">
        <v>880</v>
      </c>
      <c r="J3913" s="11" t="s">
        <v>27</v>
      </c>
      <c r="K3913" s="11" t="s">
        <v>28</v>
      </c>
      <c r="L3913" s="11" t="s">
        <v>43</v>
      </c>
      <c r="M3913" s="9" t="s">
        <v>44</v>
      </c>
      <c r="N3913" s="9" t="s">
        <v>31</v>
      </c>
      <c r="O3913" s="11" t="s">
        <v>32</v>
      </c>
      <c r="P3913" s="11" t="s">
        <v>6656</v>
      </c>
      <c r="Q3913" s="11" t="s">
        <v>18916</v>
      </c>
      <c r="R3913" s="11" t="s">
        <v>46</v>
      </c>
      <c r="S3913" s="9" t="s">
        <v>18917</v>
      </c>
      <c r="T3913" s="9" t="s">
        <v>18918</v>
      </c>
    </row>
    <row r="3914" customHeight="1" spans="1:20">
      <c r="A3914" s="10">
        <v>45207</v>
      </c>
      <c r="B3914" s="9" t="s">
        <v>18919</v>
      </c>
      <c r="C3914" s="9" t="s">
        <v>18920</v>
      </c>
      <c r="D3914" s="11" t="s">
        <v>22</v>
      </c>
      <c r="E3914" s="9" t="s">
        <v>18921</v>
      </c>
      <c r="F3914" s="9" t="s">
        <v>18922</v>
      </c>
      <c r="G3914" s="11" t="s">
        <v>130</v>
      </c>
      <c r="H3914" s="11" t="s">
        <v>22</v>
      </c>
      <c r="I3914" s="11" t="s">
        <v>337</v>
      </c>
      <c r="J3914" s="11" t="s">
        <v>27</v>
      </c>
      <c r="K3914" s="11" t="s">
        <v>28</v>
      </c>
      <c r="L3914" s="11" t="s">
        <v>43</v>
      </c>
      <c r="M3914" s="9" t="s">
        <v>30</v>
      </c>
      <c r="N3914" s="9" t="s">
        <v>743</v>
      </c>
      <c r="O3914" s="11" t="s">
        <v>32</v>
      </c>
      <c r="P3914" s="11" t="s">
        <v>22</v>
      </c>
      <c r="Q3914" s="11" t="s">
        <v>18923</v>
      </c>
      <c r="R3914" s="11" t="s">
        <v>46</v>
      </c>
      <c r="S3914" s="9" t="s">
        <v>18924</v>
      </c>
      <c r="T3914" s="9" t="s">
        <v>22</v>
      </c>
    </row>
    <row r="3915" customHeight="1" spans="1:20">
      <c r="A3915" s="10">
        <v>45207</v>
      </c>
      <c r="B3915" s="9" t="s">
        <v>18925</v>
      </c>
      <c r="C3915" s="9" t="s">
        <v>18926</v>
      </c>
      <c r="D3915" s="11" t="s">
        <v>22</v>
      </c>
      <c r="E3915" s="9" t="s">
        <v>18927</v>
      </c>
      <c r="F3915" s="9" t="s">
        <v>18928</v>
      </c>
      <c r="G3915" s="11" t="s">
        <v>82</v>
      </c>
      <c r="H3915" s="11" t="s">
        <v>22</v>
      </c>
      <c r="I3915" s="11" t="s">
        <v>241</v>
      </c>
      <c r="J3915" s="11" t="s">
        <v>27</v>
      </c>
      <c r="K3915" s="11" t="s">
        <v>28</v>
      </c>
      <c r="L3915" s="11" t="s">
        <v>43</v>
      </c>
      <c r="M3915" s="9" t="s">
        <v>44</v>
      </c>
      <c r="N3915" s="9" t="s">
        <v>31</v>
      </c>
      <c r="O3915" s="11" t="s">
        <v>32</v>
      </c>
      <c r="P3915" s="11" t="s">
        <v>22</v>
      </c>
      <c r="Q3915" s="11" t="s">
        <v>18929</v>
      </c>
      <c r="R3915" s="11" t="s">
        <v>46</v>
      </c>
      <c r="S3915" s="9" t="s">
        <v>18930</v>
      </c>
      <c r="T3915" s="9" t="s">
        <v>18931</v>
      </c>
    </row>
    <row r="3916" customHeight="1" spans="1:20">
      <c r="A3916" s="10">
        <v>45207</v>
      </c>
      <c r="B3916" s="9" t="s">
        <v>18932</v>
      </c>
      <c r="C3916" s="9" t="s">
        <v>4413</v>
      </c>
      <c r="D3916" s="11" t="s">
        <v>22</v>
      </c>
      <c r="E3916" s="9" t="s">
        <v>18933</v>
      </c>
      <c r="F3916" s="9" t="s">
        <v>12981</v>
      </c>
      <c r="G3916" s="11" t="s">
        <v>82</v>
      </c>
      <c r="H3916" s="11" t="s">
        <v>22</v>
      </c>
      <c r="I3916" s="11" t="s">
        <v>4047</v>
      </c>
      <c r="J3916" s="11" t="s">
        <v>27</v>
      </c>
      <c r="K3916" s="11" t="s">
        <v>28</v>
      </c>
      <c r="L3916" s="11" t="s">
        <v>43</v>
      </c>
      <c r="M3916" s="9" t="s">
        <v>169</v>
      </c>
      <c r="N3916" s="9" t="s">
        <v>31</v>
      </c>
      <c r="O3916" s="11" t="s">
        <v>32</v>
      </c>
      <c r="P3916" s="11" t="s">
        <v>22</v>
      </c>
      <c r="Q3916" s="11" t="s">
        <v>18934</v>
      </c>
      <c r="R3916" s="11" t="s">
        <v>46</v>
      </c>
      <c r="S3916" s="9" t="s">
        <v>18935</v>
      </c>
      <c r="T3916" s="9" t="s">
        <v>18936</v>
      </c>
    </row>
    <row r="3917" customHeight="1" spans="1:20">
      <c r="A3917" s="10">
        <v>45207</v>
      </c>
      <c r="B3917" s="9" t="s">
        <v>18937</v>
      </c>
      <c r="C3917" s="9" t="s">
        <v>10712</v>
      </c>
      <c r="D3917" s="11" t="s">
        <v>22</v>
      </c>
      <c r="E3917" s="9" t="s">
        <v>18938</v>
      </c>
      <c r="F3917" s="9" t="s">
        <v>18939</v>
      </c>
      <c r="G3917" s="11" t="s">
        <v>41</v>
      </c>
      <c r="H3917" s="11" t="s">
        <v>110</v>
      </c>
      <c r="I3917" s="11" t="s">
        <v>241</v>
      </c>
      <c r="J3917" s="11" t="s">
        <v>27</v>
      </c>
      <c r="K3917" s="11" t="s">
        <v>28</v>
      </c>
      <c r="L3917" s="11" t="s">
        <v>43</v>
      </c>
      <c r="M3917" s="9" t="s">
        <v>30</v>
      </c>
      <c r="N3917" s="9" t="s">
        <v>31</v>
      </c>
      <c r="O3917" s="11" t="s">
        <v>32</v>
      </c>
      <c r="P3917" s="11" t="s">
        <v>22</v>
      </c>
      <c r="Q3917" s="11" t="s">
        <v>18940</v>
      </c>
      <c r="R3917" s="11" t="s">
        <v>46</v>
      </c>
      <c r="S3917" s="9" t="s">
        <v>18941</v>
      </c>
      <c r="T3917" s="9" t="s">
        <v>18942</v>
      </c>
    </row>
    <row r="3918" customHeight="1" spans="1:20">
      <c r="A3918" s="10">
        <v>45207</v>
      </c>
      <c r="B3918" s="9" t="s">
        <v>18943</v>
      </c>
      <c r="C3918" s="9" t="s">
        <v>16210</v>
      </c>
      <c r="D3918" s="11" t="s">
        <v>22</v>
      </c>
      <c r="E3918" s="9" t="s">
        <v>18944</v>
      </c>
      <c r="F3918" s="9" t="s">
        <v>13767</v>
      </c>
      <c r="G3918" s="11" t="s">
        <v>336</v>
      </c>
      <c r="H3918" s="11" t="s">
        <v>22</v>
      </c>
      <c r="I3918" s="11" t="s">
        <v>26</v>
      </c>
      <c r="J3918" s="11" t="s">
        <v>27</v>
      </c>
      <c r="K3918" s="11" t="s">
        <v>76</v>
      </c>
      <c r="L3918" s="11" t="s">
        <v>29</v>
      </c>
      <c r="M3918" s="9" t="s">
        <v>30</v>
      </c>
      <c r="N3918" s="9" t="s">
        <v>31</v>
      </c>
      <c r="O3918" s="11" t="s">
        <v>32</v>
      </c>
      <c r="P3918" s="11" t="s">
        <v>22</v>
      </c>
      <c r="Q3918" s="11" t="s">
        <v>18945</v>
      </c>
      <c r="R3918" s="11" t="s">
        <v>34</v>
      </c>
      <c r="S3918" s="9" t="s">
        <v>18946</v>
      </c>
      <c r="T3918" s="9" t="s">
        <v>18947</v>
      </c>
    </row>
    <row r="3919" customHeight="1" spans="1:20">
      <c r="A3919" s="10">
        <v>45207</v>
      </c>
      <c r="B3919" s="9" t="s">
        <v>18948</v>
      </c>
      <c r="C3919" s="9" t="s">
        <v>7897</v>
      </c>
      <c r="D3919" s="11" t="s">
        <v>22</v>
      </c>
      <c r="E3919" s="9" t="s">
        <v>18949</v>
      </c>
      <c r="F3919" s="9" t="s">
        <v>18950</v>
      </c>
      <c r="G3919" s="11" t="s">
        <v>62</v>
      </c>
      <c r="H3919" s="11" t="s">
        <v>22</v>
      </c>
      <c r="I3919" s="11" t="s">
        <v>448</v>
      </c>
      <c r="J3919" s="11" t="s">
        <v>27</v>
      </c>
      <c r="K3919" s="11" t="s">
        <v>28</v>
      </c>
      <c r="L3919" s="11" t="s">
        <v>43</v>
      </c>
      <c r="M3919" s="9" t="s">
        <v>44</v>
      </c>
      <c r="N3919" s="9" t="s">
        <v>208</v>
      </c>
      <c r="O3919" s="11" t="s">
        <v>32</v>
      </c>
      <c r="P3919" s="11" t="s">
        <v>22</v>
      </c>
      <c r="Q3919" s="11" t="s">
        <v>18951</v>
      </c>
      <c r="R3919" s="11" t="s">
        <v>46</v>
      </c>
      <c r="S3919" s="9" t="s">
        <v>18952</v>
      </c>
      <c r="T3919" s="9" t="s">
        <v>18953</v>
      </c>
    </row>
    <row r="3920" customHeight="1" spans="1:20">
      <c r="A3920" s="10">
        <v>45207</v>
      </c>
      <c r="B3920" s="9" t="s">
        <v>18954</v>
      </c>
      <c r="C3920" s="9" t="s">
        <v>7320</v>
      </c>
      <c r="D3920" s="11" t="s">
        <v>22</v>
      </c>
      <c r="E3920" s="9" t="s">
        <v>18955</v>
      </c>
      <c r="F3920" s="9" t="s">
        <v>18956</v>
      </c>
      <c r="G3920" s="11" t="s">
        <v>130</v>
      </c>
      <c r="H3920" s="11" t="s">
        <v>137</v>
      </c>
      <c r="I3920" s="11" t="s">
        <v>26</v>
      </c>
      <c r="J3920" s="11" t="s">
        <v>27</v>
      </c>
      <c r="K3920" s="11" t="s">
        <v>76</v>
      </c>
      <c r="L3920" s="11" t="s">
        <v>29</v>
      </c>
      <c r="M3920" s="9" t="s">
        <v>44</v>
      </c>
      <c r="N3920" s="9" t="s">
        <v>31</v>
      </c>
      <c r="O3920" s="11" t="s">
        <v>32</v>
      </c>
      <c r="P3920" s="11" t="s">
        <v>22</v>
      </c>
      <c r="Q3920" s="11" t="s">
        <v>18957</v>
      </c>
      <c r="R3920" s="11" t="s">
        <v>34</v>
      </c>
      <c r="S3920" s="9" t="s">
        <v>18958</v>
      </c>
      <c r="T3920" s="9" t="s">
        <v>22</v>
      </c>
    </row>
    <row r="3921" customHeight="1" spans="1:20">
      <c r="A3921" s="10">
        <v>45207</v>
      </c>
      <c r="B3921" s="9" t="s">
        <v>18959</v>
      </c>
      <c r="C3921" s="9" t="s">
        <v>5213</v>
      </c>
      <c r="D3921" s="11" t="s">
        <v>22</v>
      </c>
      <c r="E3921" s="9" t="s">
        <v>18960</v>
      </c>
      <c r="F3921" s="9" t="s">
        <v>18961</v>
      </c>
      <c r="G3921" s="11" t="s">
        <v>69</v>
      </c>
      <c r="H3921" s="11" t="s">
        <v>22</v>
      </c>
      <c r="I3921" s="11" t="s">
        <v>1181</v>
      </c>
      <c r="J3921" s="11" t="s">
        <v>27</v>
      </c>
      <c r="K3921" s="11" t="s">
        <v>28</v>
      </c>
      <c r="L3921" s="11" t="s">
        <v>43</v>
      </c>
      <c r="M3921" s="9" t="s">
        <v>44</v>
      </c>
      <c r="N3921" s="9" t="s">
        <v>208</v>
      </c>
      <c r="O3921" s="11" t="s">
        <v>32</v>
      </c>
      <c r="P3921" s="11" t="s">
        <v>22</v>
      </c>
      <c r="Q3921" s="11" t="s">
        <v>18962</v>
      </c>
      <c r="R3921" s="11" t="s">
        <v>46</v>
      </c>
      <c r="S3921" s="9" t="s">
        <v>18963</v>
      </c>
      <c r="T3921" s="9" t="s">
        <v>18964</v>
      </c>
    </row>
    <row r="3922" customHeight="1" spans="1:20">
      <c r="A3922" s="10">
        <v>45207</v>
      </c>
      <c r="B3922" s="9" t="s">
        <v>18965</v>
      </c>
      <c r="C3922" s="9" t="s">
        <v>1299</v>
      </c>
      <c r="D3922" s="11" t="s">
        <v>22</v>
      </c>
      <c r="E3922" s="9" t="s">
        <v>18966</v>
      </c>
      <c r="F3922" s="9" t="s">
        <v>18967</v>
      </c>
      <c r="G3922" s="11" t="s">
        <v>130</v>
      </c>
      <c r="H3922" s="11" t="s">
        <v>22</v>
      </c>
      <c r="I3922" s="11" t="s">
        <v>63</v>
      </c>
      <c r="J3922" s="11" t="s">
        <v>27</v>
      </c>
      <c r="K3922" s="11" t="s">
        <v>28</v>
      </c>
      <c r="L3922" s="11" t="s">
        <v>43</v>
      </c>
      <c r="M3922" s="9" t="s">
        <v>30</v>
      </c>
      <c r="N3922" s="9" t="s">
        <v>208</v>
      </c>
      <c r="O3922" s="11" t="s">
        <v>32</v>
      </c>
      <c r="P3922" s="11" t="s">
        <v>22</v>
      </c>
      <c r="Q3922" s="11" t="s">
        <v>18968</v>
      </c>
      <c r="R3922" s="11" t="s">
        <v>56</v>
      </c>
      <c r="S3922" s="9" t="s">
        <v>18969</v>
      </c>
      <c r="T3922" s="9" t="s">
        <v>22</v>
      </c>
    </row>
    <row r="3923" customHeight="1" spans="1:20">
      <c r="A3923" s="10">
        <v>45207</v>
      </c>
      <c r="B3923" s="9" t="s">
        <v>18970</v>
      </c>
      <c r="C3923" s="9" t="s">
        <v>1299</v>
      </c>
      <c r="D3923" s="11" t="s">
        <v>22</v>
      </c>
      <c r="E3923" s="9" t="s">
        <v>18971</v>
      </c>
      <c r="F3923" s="9" t="s">
        <v>18972</v>
      </c>
      <c r="G3923" s="11" t="s">
        <v>41</v>
      </c>
      <c r="H3923" s="11" t="s">
        <v>22</v>
      </c>
      <c r="I3923" s="11" t="s">
        <v>241</v>
      </c>
      <c r="J3923" s="11" t="s">
        <v>27</v>
      </c>
      <c r="K3923" s="11" t="s">
        <v>28</v>
      </c>
      <c r="L3923" s="11" t="s">
        <v>43</v>
      </c>
      <c r="M3923" s="9" t="s">
        <v>44</v>
      </c>
      <c r="N3923" s="9" t="s">
        <v>208</v>
      </c>
      <c r="O3923" s="11" t="s">
        <v>32</v>
      </c>
      <c r="P3923" s="11" t="s">
        <v>22</v>
      </c>
      <c r="Q3923" s="11" t="s">
        <v>18973</v>
      </c>
      <c r="R3923" s="11" t="s">
        <v>56</v>
      </c>
      <c r="S3923" s="9" t="s">
        <v>18974</v>
      </c>
      <c r="T3923" s="9" t="s">
        <v>22</v>
      </c>
    </row>
    <row r="3924" customHeight="1" spans="1:20">
      <c r="A3924" s="10">
        <v>45207</v>
      </c>
      <c r="B3924" s="9" t="s">
        <v>18975</v>
      </c>
      <c r="C3924" s="9" t="s">
        <v>1299</v>
      </c>
      <c r="D3924" s="11" t="s">
        <v>22</v>
      </c>
      <c r="E3924" s="9" t="s">
        <v>18976</v>
      </c>
      <c r="F3924" s="9" t="s">
        <v>18977</v>
      </c>
      <c r="G3924" s="11" t="s">
        <v>130</v>
      </c>
      <c r="H3924" s="11" t="s">
        <v>22</v>
      </c>
      <c r="I3924" s="11" t="s">
        <v>207</v>
      </c>
      <c r="J3924" s="11" t="s">
        <v>27</v>
      </c>
      <c r="K3924" s="11" t="s">
        <v>28</v>
      </c>
      <c r="L3924" s="11" t="s">
        <v>43</v>
      </c>
      <c r="M3924" s="9" t="s">
        <v>44</v>
      </c>
      <c r="N3924" s="9" t="s">
        <v>208</v>
      </c>
      <c r="O3924" s="11" t="s">
        <v>32</v>
      </c>
      <c r="P3924" s="11" t="s">
        <v>22</v>
      </c>
      <c r="Q3924" s="11" t="s">
        <v>18978</v>
      </c>
      <c r="R3924" s="11" t="s">
        <v>56</v>
      </c>
      <c r="S3924" s="9" t="s">
        <v>18979</v>
      </c>
      <c r="T3924" s="9" t="s">
        <v>22</v>
      </c>
    </row>
    <row r="3925" customHeight="1" spans="1:20">
      <c r="A3925" s="10">
        <v>45207</v>
      </c>
      <c r="B3925" s="9" t="s">
        <v>18980</v>
      </c>
      <c r="C3925" s="9" t="s">
        <v>1299</v>
      </c>
      <c r="D3925" s="11" t="s">
        <v>22</v>
      </c>
      <c r="E3925" s="9" t="s">
        <v>18981</v>
      </c>
      <c r="F3925" s="9" t="s">
        <v>18982</v>
      </c>
      <c r="G3925" s="11" t="s">
        <v>41</v>
      </c>
      <c r="H3925" s="11" t="s">
        <v>110</v>
      </c>
      <c r="I3925" s="11" t="s">
        <v>270</v>
      </c>
      <c r="J3925" s="11" t="s">
        <v>27</v>
      </c>
      <c r="K3925" s="11" t="s">
        <v>28</v>
      </c>
      <c r="L3925" s="11" t="s">
        <v>43</v>
      </c>
      <c r="M3925" s="9" t="s">
        <v>30</v>
      </c>
      <c r="N3925" s="9" t="s">
        <v>208</v>
      </c>
      <c r="O3925" s="11" t="s">
        <v>32</v>
      </c>
      <c r="P3925" s="11" t="s">
        <v>22</v>
      </c>
      <c r="Q3925" s="11" t="s">
        <v>18983</v>
      </c>
      <c r="R3925" s="11" t="s">
        <v>56</v>
      </c>
      <c r="S3925" s="9" t="s">
        <v>18984</v>
      </c>
      <c r="T3925" s="9" t="s">
        <v>22</v>
      </c>
    </row>
    <row r="3926" customHeight="1" spans="1:20">
      <c r="A3926" s="10">
        <v>45207</v>
      </c>
      <c r="B3926" s="9" t="s">
        <v>18985</v>
      </c>
      <c r="C3926" s="9" t="s">
        <v>1299</v>
      </c>
      <c r="D3926" s="11" t="s">
        <v>22</v>
      </c>
      <c r="E3926" s="9" t="s">
        <v>18986</v>
      </c>
      <c r="F3926" s="9" t="s">
        <v>18987</v>
      </c>
      <c r="G3926" s="11" t="s">
        <v>336</v>
      </c>
      <c r="H3926" s="11" t="s">
        <v>22</v>
      </c>
      <c r="I3926" s="11" t="s">
        <v>701</v>
      </c>
      <c r="J3926" s="11" t="s">
        <v>27</v>
      </c>
      <c r="K3926" s="11" t="s">
        <v>28</v>
      </c>
      <c r="L3926" s="11" t="s">
        <v>43</v>
      </c>
      <c r="M3926" s="9" t="s">
        <v>44</v>
      </c>
      <c r="N3926" s="9" t="s">
        <v>208</v>
      </c>
      <c r="O3926" s="11" t="s">
        <v>32</v>
      </c>
      <c r="P3926" s="11" t="s">
        <v>22</v>
      </c>
      <c r="Q3926" s="11" t="s">
        <v>18988</v>
      </c>
      <c r="R3926" s="11" t="s">
        <v>56</v>
      </c>
      <c r="S3926" s="9" t="s">
        <v>18989</v>
      </c>
      <c r="T3926" s="9" t="s">
        <v>22</v>
      </c>
    </row>
    <row r="3927" customHeight="1" spans="1:20">
      <c r="A3927" s="10">
        <v>45207</v>
      </c>
      <c r="B3927" s="9" t="s">
        <v>18990</v>
      </c>
      <c r="C3927" s="9" t="s">
        <v>1299</v>
      </c>
      <c r="D3927" s="11" t="s">
        <v>22</v>
      </c>
      <c r="E3927" s="9" t="s">
        <v>18991</v>
      </c>
      <c r="F3927" s="9" t="s">
        <v>18992</v>
      </c>
      <c r="G3927" s="11" t="s">
        <v>53</v>
      </c>
      <c r="H3927" s="11" t="s">
        <v>22</v>
      </c>
      <c r="I3927" s="11" t="s">
        <v>149</v>
      </c>
      <c r="J3927" s="11" t="s">
        <v>27</v>
      </c>
      <c r="K3927" s="11" t="s">
        <v>28</v>
      </c>
      <c r="L3927" s="11" t="s">
        <v>43</v>
      </c>
      <c r="M3927" s="9" t="s">
        <v>30</v>
      </c>
      <c r="N3927" s="9" t="s">
        <v>208</v>
      </c>
      <c r="O3927" s="11" t="s">
        <v>32</v>
      </c>
      <c r="P3927" s="11" t="s">
        <v>22</v>
      </c>
      <c r="Q3927" s="11" t="s">
        <v>18993</v>
      </c>
      <c r="R3927" s="11" t="s">
        <v>56</v>
      </c>
      <c r="S3927" s="9" t="s">
        <v>18994</v>
      </c>
      <c r="T3927" s="9" t="s">
        <v>22</v>
      </c>
    </row>
    <row r="3928" customHeight="1" spans="1:20">
      <c r="A3928" s="10">
        <v>45207</v>
      </c>
      <c r="B3928" s="9" t="s">
        <v>18995</v>
      </c>
      <c r="C3928" s="9" t="s">
        <v>1299</v>
      </c>
      <c r="D3928" s="11" t="s">
        <v>22</v>
      </c>
      <c r="E3928" s="9" t="s">
        <v>16298</v>
      </c>
      <c r="F3928" s="9" t="s">
        <v>16299</v>
      </c>
      <c r="G3928" s="11" t="s">
        <v>41</v>
      </c>
      <c r="H3928" s="11" t="s">
        <v>110</v>
      </c>
      <c r="I3928" s="11" t="s">
        <v>63</v>
      </c>
      <c r="J3928" s="11" t="s">
        <v>27</v>
      </c>
      <c r="K3928" s="11" t="s">
        <v>28</v>
      </c>
      <c r="L3928" s="11" t="s">
        <v>43</v>
      </c>
      <c r="M3928" s="9" t="s">
        <v>44</v>
      </c>
      <c r="N3928" s="9" t="s">
        <v>208</v>
      </c>
      <c r="O3928" s="11" t="s">
        <v>32</v>
      </c>
      <c r="P3928" s="11" t="s">
        <v>22</v>
      </c>
      <c r="Q3928" s="11" t="s">
        <v>18996</v>
      </c>
      <c r="R3928" s="11" t="s">
        <v>56</v>
      </c>
      <c r="S3928" s="9" t="s">
        <v>18997</v>
      </c>
      <c r="T3928" s="9" t="s">
        <v>22</v>
      </c>
    </row>
    <row r="3929" customHeight="1" spans="1:20">
      <c r="A3929" s="10">
        <v>45207</v>
      </c>
      <c r="B3929" s="9" t="s">
        <v>18998</v>
      </c>
      <c r="C3929" s="9" t="s">
        <v>18999</v>
      </c>
      <c r="D3929" s="11" t="s">
        <v>22</v>
      </c>
      <c r="E3929" s="9" t="s">
        <v>19000</v>
      </c>
      <c r="F3929" s="9" t="s">
        <v>19001</v>
      </c>
      <c r="G3929" s="11" t="s">
        <v>62</v>
      </c>
      <c r="H3929" s="11" t="s">
        <v>22</v>
      </c>
      <c r="I3929" s="11" t="s">
        <v>1072</v>
      </c>
      <c r="J3929" s="11" t="s">
        <v>27</v>
      </c>
      <c r="K3929" s="11" t="s">
        <v>28</v>
      </c>
      <c r="L3929" s="11" t="s">
        <v>43</v>
      </c>
      <c r="M3929" s="9" t="s">
        <v>30</v>
      </c>
      <c r="N3929" s="9" t="s">
        <v>208</v>
      </c>
      <c r="O3929" s="11" t="s">
        <v>32</v>
      </c>
      <c r="P3929" s="11" t="s">
        <v>22</v>
      </c>
      <c r="Q3929" s="11" t="s">
        <v>19002</v>
      </c>
      <c r="R3929" s="11" t="s">
        <v>46</v>
      </c>
      <c r="S3929" s="9" t="s">
        <v>19003</v>
      </c>
      <c r="T3929" s="9" t="s">
        <v>22</v>
      </c>
    </row>
    <row r="3930" customHeight="1" spans="1:20">
      <c r="A3930" s="10">
        <v>45207</v>
      </c>
      <c r="B3930" s="9" t="s">
        <v>19004</v>
      </c>
      <c r="C3930" s="9" t="s">
        <v>7897</v>
      </c>
      <c r="D3930" s="11" t="s">
        <v>22</v>
      </c>
      <c r="E3930" s="9" t="s">
        <v>19005</v>
      </c>
      <c r="F3930" s="9" t="s">
        <v>19006</v>
      </c>
      <c r="G3930" s="11" t="s">
        <v>247</v>
      </c>
      <c r="H3930" s="11" t="s">
        <v>22</v>
      </c>
      <c r="I3930" s="11" t="s">
        <v>207</v>
      </c>
      <c r="J3930" s="11" t="s">
        <v>27</v>
      </c>
      <c r="K3930" s="11" t="s">
        <v>28</v>
      </c>
      <c r="L3930" s="11" t="s">
        <v>43</v>
      </c>
      <c r="M3930" s="9" t="s">
        <v>30</v>
      </c>
      <c r="N3930" s="9" t="s">
        <v>208</v>
      </c>
      <c r="O3930" s="11" t="s">
        <v>32</v>
      </c>
      <c r="P3930" s="11" t="s">
        <v>22</v>
      </c>
      <c r="Q3930" s="11" t="s">
        <v>19007</v>
      </c>
      <c r="R3930" s="11" t="s">
        <v>46</v>
      </c>
      <c r="S3930" s="9" t="s">
        <v>19008</v>
      </c>
      <c r="T3930" s="9" t="s">
        <v>22</v>
      </c>
    </row>
    <row r="3931" customHeight="1" spans="1:20">
      <c r="A3931" s="10">
        <v>45207</v>
      </c>
      <c r="B3931" s="9" t="s">
        <v>19009</v>
      </c>
      <c r="C3931" s="9" t="s">
        <v>10840</v>
      </c>
      <c r="D3931" s="11" t="s">
        <v>22</v>
      </c>
      <c r="E3931" s="9" t="s">
        <v>19010</v>
      </c>
      <c r="F3931" s="9" t="s">
        <v>19011</v>
      </c>
      <c r="G3931" s="11" t="s">
        <v>82</v>
      </c>
      <c r="H3931" s="11" t="s">
        <v>22</v>
      </c>
      <c r="I3931" s="11" t="s">
        <v>111</v>
      </c>
      <c r="J3931" s="11" t="s">
        <v>27</v>
      </c>
      <c r="K3931" s="11" t="s">
        <v>28</v>
      </c>
      <c r="L3931" s="11" t="s">
        <v>43</v>
      </c>
      <c r="M3931" s="9" t="s">
        <v>44</v>
      </c>
      <c r="N3931" s="9" t="s">
        <v>208</v>
      </c>
      <c r="O3931" s="11" t="s">
        <v>32</v>
      </c>
      <c r="P3931" s="11" t="s">
        <v>22</v>
      </c>
      <c r="Q3931" s="11" t="s">
        <v>17761</v>
      </c>
      <c r="R3931" s="11" t="s">
        <v>46</v>
      </c>
      <c r="S3931" s="9" t="s">
        <v>19012</v>
      </c>
      <c r="T3931" s="9" t="s">
        <v>22</v>
      </c>
    </row>
    <row r="3932" customHeight="1" spans="1:20">
      <c r="A3932" s="10">
        <v>45207</v>
      </c>
      <c r="B3932" s="9" t="s">
        <v>19013</v>
      </c>
      <c r="C3932" s="9" t="s">
        <v>1299</v>
      </c>
      <c r="D3932" s="11" t="s">
        <v>22</v>
      </c>
      <c r="E3932" s="9" t="s">
        <v>19014</v>
      </c>
      <c r="F3932" s="9" t="s">
        <v>19015</v>
      </c>
      <c r="G3932" s="11" t="s">
        <v>53</v>
      </c>
      <c r="H3932" s="11" t="s">
        <v>22</v>
      </c>
      <c r="I3932" s="11" t="s">
        <v>1595</v>
      </c>
      <c r="J3932" s="11" t="s">
        <v>27</v>
      </c>
      <c r="K3932" s="11" t="s">
        <v>28</v>
      </c>
      <c r="L3932" s="11" t="s">
        <v>43</v>
      </c>
      <c r="M3932" s="9" t="s">
        <v>44</v>
      </c>
      <c r="N3932" s="9" t="s">
        <v>208</v>
      </c>
      <c r="O3932" s="11" t="s">
        <v>32</v>
      </c>
      <c r="P3932" s="11" t="s">
        <v>22</v>
      </c>
      <c r="Q3932" s="11" t="s">
        <v>19016</v>
      </c>
      <c r="R3932" s="11" t="s">
        <v>56</v>
      </c>
      <c r="S3932" s="9" t="s">
        <v>19017</v>
      </c>
      <c r="T3932" s="9" t="s">
        <v>22</v>
      </c>
    </row>
    <row r="3933" customHeight="1" spans="1:20">
      <c r="A3933" s="10">
        <v>45207</v>
      </c>
      <c r="B3933" s="9" t="s">
        <v>19018</v>
      </c>
      <c r="C3933" s="9" t="s">
        <v>10840</v>
      </c>
      <c r="D3933" s="11" t="s">
        <v>22</v>
      </c>
      <c r="E3933" s="9" t="s">
        <v>19019</v>
      </c>
      <c r="F3933" s="9" t="s">
        <v>19020</v>
      </c>
      <c r="G3933" s="11" t="s">
        <v>41</v>
      </c>
      <c r="H3933" s="11" t="s">
        <v>22</v>
      </c>
      <c r="I3933" s="11" t="s">
        <v>732</v>
      </c>
      <c r="J3933" s="11" t="s">
        <v>27</v>
      </c>
      <c r="K3933" s="11" t="s">
        <v>28</v>
      </c>
      <c r="L3933" s="11" t="s">
        <v>43</v>
      </c>
      <c r="M3933" s="9" t="s">
        <v>30</v>
      </c>
      <c r="N3933" s="9" t="s">
        <v>208</v>
      </c>
      <c r="O3933" s="11" t="s">
        <v>32</v>
      </c>
      <c r="P3933" s="11" t="s">
        <v>22</v>
      </c>
      <c r="Q3933" s="11" t="s">
        <v>19021</v>
      </c>
      <c r="R3933" s="11" t="s">
        <v>46</v>
      </c>
      <c r="S3933" s="9" t="s">
        <v>19022</v>
      </c>
      <c r="T3933" s="9" t="s">
        <v>22</v>
      </c>
    </row>
    <row r="3934" customHeight="1" spans="1:20">
      <c r="A3934" s="10">
        <v>45207</v>
      </c>
      <c r="B3934" s="9" t="s">
        <v>19023</v>
      </c>
      <c r="C3934" s="9" t="s">
        <v>1299</v>
      </c>
      <c r="D3934" s="11" t="s">
        <v>22</v>
      </c>
      <c r="E3934" s="9" t="s">
        <v>19024</v>
      </c>
      <c r="F3934" s="9" t="s">
        <v>19025</v>
      </c>
      <c r="G3934" s="11" t="s">
        <v>130</v>
      </c>
      <c r="H3934" s="11" t="s">
        <v>22</v>
      </c>
      <c r="I3934" s="11" t="s">
        <v>277</v>
      </c>
      <c r="J3934" s="11" t="s">
        <v>27</v>
      </c>
      <c r="K3934" s="11" t="s">
        <v>28</v>
      </c>
      <c r="L3934" s="11" t="s">
        <v>43</v>
      </c>
      <c r="M3934" s="9" t="s">
        <v>44</v>
      </c>
      <c r="N3934" s="9" t="s">
        <v>208</v>
      </c>
      <c r="O3934" s="11" t="s">
        <v>32</v>
      </c>
      <c r="P3934" s="11" t="s">
        <v>22</v>
      </c>
      <c r="Q3934" s="11" t="s">
        <v>19026</v>
      </c>
      <c r="R3934" s="11" t="s">
        <v>56</v>
      </c>
      <c r="S3934" s="9" t="s">
        <v>19027</v>
      </c>
      <c r="T3934" s="9" t="s">
        <v>22</v>
      </c>
    </row>
    <row r="3935" customHeight="1" spans="1:20">
      <c r="A3935" s="10">
        <v>45207</v>
      </c>
      <c r="B3935" s="9" t="s">
        <v>19028</v>
      </c>
      <c r="C3935" s="9" t="s">
        <v>393</v>
      </c>
      <c r="D3935" s="11" t="s">
        <v>22</v>
      </c>
      <c r="E3935" s="9" t="s">
        <v>19029</v>
      </c>
      <c r="F3935" s="9" t="s">
        <v>19030</v>
      </c>
      <c r="G3935" s="11" t="s">
        <v>53</v>
      </c>
      <c r="H3935" s="11" t="s">
        <v>22</v>
      </c>
      <c r="I3935" s="11" t="s">
        <v>26</v>
      </c>
      <c r="J3935" s="11" t="s">
        <v>27</v>
      </c>
      <c r="K3935" s="11" t="s">
        <v>76</v>
      </c>
      <c r="L3935" s="11" t="s">
        <v>29</v>
      </c>
      <c r="M3935" s="9" t="s">
        <v>30</v>
      </c>
      <c r="N3935" s="9" t="s">
        <v>31</v>
      </c>
      <c r="O3935" s="11" t="s">
        <v>32</v>
      </c>
      <c r="P3935" s="11" t="s">
        <v>22</v>
      </c>
      <c r="Q3935" s="11" t="s">
        <v>19031</v>
      </c>
      <c r="R3935" s="11" t="s">
        <v>34</v>
      </c>
      <c r="S3935" s="9" t="s">
        <v>19032</v>
      </c>
      <c r="T3935" s="9" t="s">
        <v>19033</v>
      </c>
    </row>
    <row r="3936" customHeight="1" spans="1:20">
      <c r="A3936" s="10">
        <v>45207</v>
      </c>
      <c r="B3936" s="9" t="s">
        <v>19034</v>
      </c>
      <c r="C3936" s="9" t="s">
        <v>1299</v>
      </c>
      <c r="D3936" s="11" t="s">
        <v>22</v>
      </c>
      <c r="E3936" s="9" t="s">
        <v>19035</v>
      </c>
      <c r="F3936" s="9" t="s">
        <v>19036</v>
      </c>
      <c r="G3936" s="11" t="s">
        <v>25</v>
      </c>
      <c r="H3936" s="11" t="s">
        <v>22</v>
      </c>
      <c r="I3936" s="11" t="s">
        <v>63</v>
      </c>
      <c r="J3936" s="11" t="s">
        <v>27</v>
      </c>
      <c r="K3936" s="11" t="s">
        <v>28</v>
      </c>
      <c r="L3936" s="11" t="s">
        <v>43</v>
      </c>
      <c r="M3936" s="9" t="s">
        <v>44</v>
      </c>
      <c r="N3936" s="9" t="s">
        <v>208</v>
      </c>
      <c r="O3936" s="11" t="s">
        <v>32</v>
      </c>
      <c r="P3936" s="11" t="s">
        <v>22</v>
      </c>
      <c r="Q3936" s="11" t="s">
        <v>19037</v>
      </c>
      <c r="R3936" s="11" t="s">
        <v>56</v>
      </c>
      <c r="S3936" s="9" t="s">
        <v>19038</v>
      </c>
      <c r="T3936" s="9" t="s">
        <v>22</v>
      </c>
    </row>
    <row r="3937" customHeight="1" spans="1:20">
      <c r="A3937" s="10">
        <v>45207</v>
      </c>
      <c r="B3937" s="9" t="s">
        <v>19039</v>
      </c>
      <c r="C3937" s="9" t="s">
        <v>1299</v>
      </c>
      <c r="D3937" s="11" t="s">
        <v>22</v>
      </c>
      <c r="E3937" s="9" t="s">
        <v>19040</v>
      </c>
      <c r="F3937" s="9" t="s">
        <v>19041</v>
      </c>
      <c r="G3937" s="11" t="s">
        <v>336</v>
      </c>
      <c r="H3937" s="11" t="s">
        <v>22</v>
      </c>
      <c r="I3937" s="11" t="s">
        <v>259</v>
      </c>
      <c r="J3937" s="11" t="s">
        <v>27</v>
      </c>
      <c r="K3937" s="11" t="s">
        <v>28</v>
      </c>
      <c r="L3937" s="11" t="s">
        <v>43</v>
      </c>
      <c r="M3937" s="9" t="s">
        <v>44</v>
      </c>
      <c r="N3937" s="9" t="s">
        <v>208</v>
      </c>
      <c r="O3937" s="11" t="s">
        <v>32</v>
      </c>
      <c r="P3937" s="11" t="s">
        <v>22</v>
      </c>
      <c r="Q3937" s="11" t="s">
        <v>19042</v>
      </c>
      <c r="R3937" s="11" t="s">
        <v>56</v>
      </c>
      <c r="S3937" s="9" t="s">
        <v>19043</v>
      </c>
      <c r="T3937" s="9" t="s">
        <v>22</v>
      </c>
    </row>
    <row r="3938" customHeight="1" spans="1:20">
      <c r="A3938" s="10">
        <v>45207</v>
      </c>
      <c r="B3938" s="9" t="s">
        <v>19044</v>
      </c>
      <c r="C3938" s="9" t="s">
        <v>1299</v>
      </c>
      <c r="D3938" s="11" t="s">
        <v>22</v>
      </c>
      <c r="E3938" s="9" t="s">
        <v>2265</v>
      </c>
      <c r="F3938" s="9" t="s">
        <v>2266</v>
      </c>
      <c r="G3938" s="11" t="s">
        <v>41</v>
      </c>
      <c r="H3938" s="11" t="s">
        <v>22</v>
      </c>
      <c r="I3938" s="11" t="s">
        <v>117</v>
      </c>
      <c r="J3938" s="11" t="s">
        <v>27</v>
      </c>
      <c r="K3938" s="11" t="s">
        <v>28</v>
      </c>
      <c r="L3938" s="11" t="s">
        <v>43</v>
      </c>
      <c r="M3938" s="9" t="s">
        <v>44</v>
      </c>
      <c r="N3938" s="9" t="s">
        <v>208</v>
      </c>
      <c r="O3938" s="11" t="s">
        <v>32</v>
      </c>
      <c r="P3938" s="11" t="s">
        <v>22</v>
      </c>
      <c r="Q3938" s="11" t="s">
        <v>19045</v>
      </c>
      <c r="R3938" s="11" t="s">
        <v>56</v>
      </c>
      <c r="S3938" s="9" t="s">
        <v>16340</v>
      </c>
      <c r="T3938" s="9" t="s">
        <v>22</v>
      </c>
    </row>
    <row r="3939" customHeight="1" spans="1:20">
      <c r="A3939" s="10">
        <v>45207</v>
      </c>
      <c r="B3939" s="9" t="s">
        <v>19046</v>
      </c>
      <c r="C3939" s="9" t="s">
        <v>1299</v>
      </c>
      <c r="D3939" s="11" t="s">
        <v>22</v>
      </c>
      <c r="E3939" s="9" t="s">
        <v>19047</v>
      </c>
      <c r="F3939" s="9" t="s">
        <v>19048</v>
      </c>
      <c r="G3939" s="11" t="s">
        <v>53</v>
      </c>
      <c r="H3939" s="11" t="s">
        <v>22</v>
      </c>
      <c r="I3939" s="11" t="s">
        <v>241</v>
      </c>
      <c r="J3939" s="11" t="s">
        <v>27</v>
      </c>
      <c r="K3939" s="11" t="s">
        <v>28</v>
      </c>
      <c r="L3939" s="11" t="s">
        <v>43</v>
      </c>
      <c r="M3939" s="9" t="s">
        <v>44</v>
      </c>
      <c r="N3939" s="9" t="s">
        <v>208</v>
      </c>
      <c r="O3939" s="11" t="s">
        <v>32</v>
      </c>
      <c r="P3939" s="11" t="s">
        <v>22</v>
      </c>
      <c r="Q3939" s="11" t="s">
        <v>19049</v>
      </c>
      <c r="R3939" s="11" t="s">
        <v>56</v>
      </c>
      <c r="S3939" s="9" t="s">
        <v>19050</v>
      </c>
      <c r="T3939" s="9" t="s">
        <v>22</v>
      </c>
    </row>
    <row r="3940" customHeight="1" spans="1:20">
      <c r="A3940" s="10">
        <v>45207</v>
      </c>
      <c r="B3940" s="9" t="s">
        <v>19051</v>
      </c>
      <c r="C3940" s="9" t="s">
        <v>1299</v>
      </c>
      <c r="D3940" s="11" t="s">
        <v>22</v>
      </c>
      <c r="E3940" s="9" t="s">
        <v>19052</v>
      </c>
      <c r="F3940" s="9" t="s">
        <v>19053</v>
      </c>
      <c r="G3940" s="11" t="s">
        <v>53</v>
      </c>
      <c r="H3940" s="11" t="s">
        <v>22</v>
      </c>
      <c r="I3940" s="11" t="s">
        <v>931</v>
      </c>
      <c r="J3940" s="11" t="s">
        <v>27</v>
      </c>
      <c r="K3940" s="11" t="s">
        <v>28</v>
      </c>
      <c r="L3940" s="11" t="s">
        <v>43</v>
      </c>
      <c r="M3940" s="9" t="s">
        <v>44</v>
      </c>
      <c r="N3940" s="9" t="s">
        <v>208</v>
      </c>
      <c r="O3940" s="11" t="s">
        <v>32</v>
      </c>
      <c r="P3940" s="11" t="s">
        <v>22</v>
      </c>
      <c r="Q3940" s="11" t="s">
        <v>19054</v>
      </c>
      <c r="R3940" s="11" t="s">
        <v>56</v>
      </c>
      <c r="S3940" s="9" t="s">
        <v>19055</v>
      </c>
      <c r="T3940" s="9" t="s">
        <v>22</v>
      </c>
    </row>
    <row r="3941" customHeight="1" spans="1:20">
      <c r="A3941" s="10">
        <v>45207</v>
      </c>
      <c r="B3941" s="9" t="s">
        <v>19056</v>
      </c>
      <c r="C3941" s="9" t="s">
        <v>1299</v>
      </c>
      <c r="D3941" s="11" t="s">
        <v>22</v>
      </c>
      <c r="E3941" s="9" t="s">
        <v>3923</v>
      </c>
      <c r="F3941" s="9" t="s">
        <v>3924</v>
      </c>
      <c r="G3941" s="11" t="s">
        <v>336</v>
      </c>
      <c r="H3941" s="11" t="s">
        <v>110</v>
      </c>
      <c r="I3941" s="11" t="s">
        <v>253</v>
      </c>
      <c r="J3941" s="11" t="s">
        <v>27</v>
      </c>
      <c r="K3941" s="11" t="s">
        <v>28</v>
      </c>
      <c r="L3941" s="11" t="s">
        <v>43</v>
      </c>
      <c r="M3941" s="9" t="s">
        <v>30</v>
      </c>
      <c r="N3941" s="9" t="s">
        <v>208</v>
      </c>
      <c r="O3941" s="11" t="s">
        <v>32</v>
      </c>
      <c r="P3941" s="11" t="s">
        <v>22</v>
      </c>
      <c r="Q3941" s="11" t="s">
        <v>19057</v>
      </c>
      <c r="R3941" s="11" t="s">
        <v>56</v>
      </c>
      <c r="S3941" s="9" t="s">
        <v>16291</v>
      </c>
      <c r="T3941" s="9" t="s">
        <v>22</v>
      </c>
    </row>
    <row r="3942" customHeight="1" spans="1:20">
      <c r="A3942" s="10">
        <v>45207</v>
      </c>
      <c r="B3942" s="9" t="s">
        <v>19058</v>
      </c>
      <c r="C3942" s="9" t="s">
        <v>783</v>
      </c>
      <c r="D3942" s="11" t="s">
        <v>22</v>
      </c>
      <c r="E3942" s="9" t="s">
        <v>19059</v>
      </c>
      <c r="F3942" s="9" t="s">
        <v>19060</v>
      </c>
      <c r="G3942" s="11" t="s">
        <v>25</v>
      </c>
      <c r="H3942" s="11" t="s">
        <v>22</v>
      </c>
      <c r="I3942" s="11" t="s">
        <v>63</v>
      </c>
      <c r="J3942" s="11" t="s">
        <v>27</v>
      </c>
      <c r="K3942" s="11" t="s">
        <v>28</v>
      </c>
      <c r="L3942" s="11" t="s">
        <v>43</v>
      </c>
      <c r="M3942" s="9" t="s">
        <v>44</v>
      </c>
      <c r="N3942" s="9" t="s">
        <v>743</v>
      </c>
      <c r="O3942" s="11" t="s">
        <v>32</v>
      </c>
      <c r="P3942" s="11" t="s">
        <v>22</v>
      </c>
      <c r="Q3942" s="11" t="s">
        <v>19061</v>
      </c>
      <c r="R3942" s="11" t="s">
        <v>46</v>
      </c>
      <c r="S3942" s="9" t="s">
        <v>19062</v>
      </c>
      <c r="T3942" s="9" t="s">
        <v>19063</v>
      </c>
    </row>
    <row r="3943" customHeight="1" spans="1:20">
      <c r="A3943" s="10">
        <v>45207</v>
      </c>
      <c r="B3943" s="9" t="s">
        <v>19064</v>
      </c>
      <c r="C3943" s="9" t="s">
        <v>783</v>
      </c>
      <c r="D3943" s="11" t="s">
        <v>22</v>
      </c>
      <c r="E3943" s="9" t="s">
        <v>19065</v>
      </c>
      <c r="F3943" s="9" t="s">
        <v>19066</v>
      </c>
      <c r="G3943" s="11" t="s">
        <v>53</v>
      </c>
      <c r="H3943" s="11" t="s">
        <v>137</v>
      </c>
      <c r="I3943" s="11" t="s">
        <v>701</v>
      </c>
      <c r="J3943" s="11" t="s">
        <v>27</v>
      </c>
      <c r="K3943" s="11" t="s">
        <v>28</v>
      </c>
      <c r="L3943" s="11" t="s">
        <v>43</v>
      </c>
      <c r="M3943" s="9" t="s">
        <v>44</v>
      </c>
      <c r="N3943" s="9" t="s">
        <v>743</v>
      </c>
      <c r="O3943" s="11" t="s">
        <v>32</v>
      </c>
      <c r="P3943" s="11" t="s">
        <v>22</v>
      </c>
      <c r="Q3943" s="11" t="s">
        <v>19067</v>
      </c>
      <c r="R3943" s="11" t="s">
        <v>46</v>
      </c>
      <c r="S3943" s="9" t="s">
        <v>19068</v>
      </c>
      <c r="T3943" s="9" t="s">
        <v>19069</v>
      </c>
    </row>
    <row r="3944" customHeight="1" spans="1:20">
      <c r="A3944" s="10">
        <v>45207</v>
      </c>
      <c r="B3944" s="9" t="s">
        <v>19070</v>
      </c>
      <c r="C3944" s="9" t="s">
        <v>783</v>
      </c>
      <c r="D3944" s="11" t="s">
        <v>22</v>
      </c>
      <c r="E3944" s="9" t="s">
        <v>19071</v>
      </c>
      <c r="F3944" s="9" t="s">
        <v>19072</v>
      </c>
      <c r="G3944" s="11" t="s">
        <v>53</v>
      </c>
      <c r="H3944" s="11" t="s">
        <v>22</v>
      </c>
      <c r="I3944" s="11" t="s">
        <v>117</v>
      </c>
      <c r="J3944" s="11" t="s">
        <v>27</v>
      </c>
      <c r="K3944" s="11" t="s">
        <v>28</v>
      </c>
      <c r="L3944" s="11" t="s">
        <v>43</v>
      </c>
      <c r="M3944" s="9" t="s">
        <v>30</v>
      </c>
      <c r="N3944" s="9" t="s">
        <v>743</v>
      </c>
      <c r="O3944" s="11" t="s">
        <v>32</v>
      </c>
      <c r="P3944" s="11" t="s">
        <v>22</v>
      </c>
      <c r="Q3944" s="11" t="s">
        <v>19073</v>
      </c>
      <c r="R3944" s="11" t="s">
        <v>46</v>
      </c>
      <c r="S3944" s="9" t="s">
        <v>19074</v>
      </c>
      <c r="T3944" s="9" t="s">
        <v>7035</v>
      </c>
    </row>
    <row r="3945" customHeight="1" spans="1:20">
      <c r="A3945" s="10">
        <v>45207</v>
      </c>
      <c r="B3945" s="9" t="s">
        <v>19075</v>
      </c>
      <c r="C3945" s="9" t="s">
        <v>783</v>
      </c>
      <c r="D3945" s="11" t="s">
        <v>22</v>
      </c>
      <c r="E3945" s="9" t="s">
        <v>19076</v>
      </c>
      <c r="F3945" s="9" t="s">
        <v>19077</v>
      </c>
      <c r="G3945" s="11" t="s">
        <v>53</v>
      </c>
      <c r="H3945" s="11" t="s">
        <v>110</v>
      </c>
      <c r="I3945" s="11" t="s">
        <v>63</v>
      </c>
      <c r="J3945" s="11" t="s">
        <v>27</v>
      </c>
      <c r="K3945" s="11" t="s">
        <v>28</v>
      </c>
      <c r="L3945" s="11" t="s">
        <v>43</v>
      </c>
      <c r="M3945" s="9" t="s">
        <v>44</v>
      </c>
      <c r="N3945" s="9" t="s">
        <v>743</v>
      </c>
      <c r="O3945" s="11" t="s">
        <v>32</v>
      </c>
      <c r="P3945" s="11" t="s">
        <v>22</v>
      </c>
      <c r="Q3945" s="11" t="s">
        <v>19078</v>
      </c>
      <c r="R3945" s="11" t="s">
        <v>46</v>
      </c>
      <c r="S3945" s="9" t="s">
        <v>19079</v>
      </c>
      <c r="T3945" s="9" t="s">
        <v>7053</v>
      </c>
    </row>
    <row r="3946" customHeight="1" spans="1:20">
      <c r="A3946" s="10">
        <v>45207</v>
      </c>
      <c r="B3946" s="9" t="s">
        <v>19080</v>
      </c>
      <c r="C3946" s="9" t="s">
        <v>7103</v>
      </c>
      <c r="D3946" s="11" t="s">
        <v>22</v>
      </c>
      <c r="E3946" s="9" t="s">
        <v>19081</v>
      </c>
      <c r="F3946" s="9" t="s">
        <v>19082</v>
      </c>
      <c r="G3946" s="11" t="s">
        <v>25</v>
      </c>
      <c r="H3946" s="11" t="s">
        <v>22</v>
      </c>
      <c r="I3946" s="11" t="s">
        <v>111</v>
      </c>
      <c r="J3946" s="11" t="s">
        <v>27</v>
      </c>
      <c r="K3946" s="11" t="s">
        <v>28</v>
      </c>
      <c r="L3946" s="11" t="s">
        <v>43</v>
      </c>
      <c r="M3946" s="9" t="s">
        <v>44</v>
      </c>
      <c r="N3946" s="9" t="s">
        <v>743</v>
      </c>
      <c r="O3946" s="11" t="s">
        <v>32</v>
      </c>
      <c r="P3946" s="11" t="s">
        <v>22</v>
      </c>
      <c r="Q3946" s="11" t="s">
        <v>19083</v>
      </c>
      <c r="R3946" s="11" t="s">
        <v>46</v>
      </c>
      <c r="S3946" s="9" t="s">
        <v>19084</v>
      </c>
      <c r="T3946" s="9" t="s">
        <v>19085</v>
      </c>
    </row>
    <row r="3947" customHeight="1" spans="1:20">
      <c r="A3947" s="10">
        <v>45207</v>
      </c>
      <c r="B3947" s="9" t="s">
        <v>19086</v>
      </c>
      <c r="C3947" s="9" t="s">
        <v>783</v>
      </c>
      <c r="D3947" s="11" t="s">
        <v>22</v>
      </c>
      <c r="E3947" s="9" t="s">
        <v>19087</v>
      </c>
      <c r="F3947" s="9" t="s">
        <v>19088</v>
      </c>
      <c r="G3947" s="11" t="s">
        <v>53</v>
      </c>
      <c r="H3947" s="11" t="s">
        <v>22</v>
      </c>
      <c r="I3947" s="11" t="s">
        <v>207</v>
      </c>
      <c r="J3947" s="11" t="s">
        <v>27</v>
      </c>
      <c r="K3947" s="11" t="s">
        <v>28</v>
      </c>
      <c r="L3947" s="11" t="s">
        <v>43</v>
      </c>
      <c r="M3947" s="9" t="s">
        <v>799</v>
      </c>
      <c r="N3947" s="9" t="s">
        <v>743</v>
      </c>
      <c r="O3947" s="11" t="s">
        <v>32</v>
      </c>
      <c r="P3947" s="11" t="s">
        <v>22</v>
      </c>
      <c r="Q3947" s="11" t="s">
        <v>19089</v>
      </c>
      <c r="R3947" s="11" t="s">
        <v>46</v>
      </c>
      <c r="S3947" s="9" t="s">
        <v>19090</v>
      </c>
      <c r="T3947" s="9" t="s">
        <v>19091</v>
      </c>
    </row>
    <row r="3948" customHeight="1" spans="1:20">
      <c r="A3948" s="10">
        <v>45207</v>
      </c>
      <c r="B3948" s="9" t="s">
        <v>19092</v>
      </c>
      <c r="C3948" s="9" t="s">
        <v>7103</v>
      </c>
      <c r="D3948" s="11" t="s">
        <v>22</v>
      </c>
      <c r="E3948" s="9" t="s">
        <v>19093</v>
      </c>
      <c r="F3948" s="9" t="s">
        <v>19094</v>
      </c>
      <c r="G3948" s="11" t="s">
        <v>53</v>
      </c>
      <c r="H3948" s="11" t="s">
        <v>22</v>
      </c>
      <c r="I3948" s="11" t="s">
        <v>111</v>
      </c>
      <c r="J3948" s="11" t="s">
        <v>27</v>
      </c>
      <c r="K3948" s="11" t="s">
        <v>28</v>
      </c>
      <c r="L3948" s="11" t="s">
        <v>43</v>
      </c>
      <c r="M3948" s="9" t="s">
        <v>30</v>
      </c>
      <c r="N3948" s="9" t="s">
        <v>743</v>
      </c>
      <c r="O3948" s="11" t="s">
        <v>32</v>
      </c>
      <c r="P3948" s="11" t="s">
        <v>22</v>
      </c>
      <c r="Q3948" s="11" t="s">
        <v>19095</v>
      </c>
      <c r="R3948" s="11" t="s">
        <v>46</v>
      </c>
      <c r="S3948" s="9" t="s">
        <v>19096</v>
      </c>
      <c r="T3948" s="9" t="s">
        <v>19097</v>
      </c>
    </row>
    <row r="3949" customHeight="1" spans="1:20">
      <c r="A3949" s="10">
        <v>45207</v>
      </c>
      <c r="B3949" s="9" t="s">
        <v>19098</v>
      </c>
      <c r="C3949" s="9" t="s">
        <v>5035</v>
      </c>
      <c r="D3949" s="11" t="s">
        <v>22</v>
      </c>
      <c r="E3949" s="9" t="s">
        <v>11423</v>
      </c>
      <c r="F3949" s="9" t="s">
        <v>11424</v>
      </c>
      <c r="G3949" s="11" t="s">
        <v>53</v>
      </c>
      <c r="H3949" s="11" t="s">
        <v>22</v>
      </c>
      <c r="I3949" s="11" t="s">
        <v>19099</v>
      </c>
      <c r="J3949" s="11" t="s">
        <v>27</v>
      </c>
      <c r="K3949" s="11" t="s">
        <v>28</v>
      </c>
      <c r="L3949" s="11" t="s">
        <v>43</v>
      </c>
      <c r="M3949" s="9" t="s">
        <v>44</v>
      </c>
      <c r="N3949" s="9" t="s">
        <v>31</v>
      </c>
      <c r="O3949" s="11" t="s">
        <v>32</v>
      </c>
      <c r="P3949" s="11" t="s">
        <v>22</v>
      </c>
      <c r="Q3949" s="11" t="s">
        <v>19100</v>
      </c>
      <c r="R3949" s="11" t="s">
        <v>8436</v>
      </c>
      <c r="S3949" s="9" t="s">
        <v>19101</v>
      </c>
      <c r="T3949" s="9" t="s">
        <v>19102</v>
      </c>
    </row>
    <row r="3950" customHeight="1" spans="1:20">
      <c r="A3950" s="10">
        <v>45207</v>
      </c>
      <c r="B3950" s="9" t="s">
        <v>19103</v>
      </c>
      <c r="C3950" s="9" t="s">
        <v>1299</v>
      </c>
      <c r="D3950" s="11" t="s">
        <v>22</v>
      </c>
      <c r="E3950" s="9" t="s">
        <v>19104</v>
      </c>
      <c r="F3950" s="9" t="s">
        <v>19105</v>
      </c>
      <c r="G3950" s="11" t="s">
        <v>336</v>
      </c>
      <c r="H3950" s="11" t="s">
        <v>22</v>
      </c>
      <c r="I3950" s="11" t="s">
        <v>412</v>
      </c>
      <c r="J3950" s="11" t="s">
        <v>27</v>
      </c>
      <c r="K3950" s="11" t="s">
        <v>28</v>
      </c>
      <c r="L3950" s="11" t="s">
        <v>43</v>
      </c>
      <c r="M3950" s="9" t="s">
        <v>30</v>
      </c>
      <c r="N3950" s="9" t="s">
        <v>208</v>
      </c>
      <c r="O3950" s="11" t="s">
        <v>32</v>
      </c>
      <c r="P3950" s="11" t="s">
        <v>22</v>
      </c>
      <c r="Q3950" s="11" t="s">
        <v>19106</v>
      </c>
      <c r="R3950" s="11" t="s">
        <v>56</v>
      </c>
      <c r="S3950" s="9" t="s">
        <v>19107</v>
      </c>
      <c r="T3950" s="9" t="s">
        <v>22</v>
      </c>
    </row>
    <row r="3951" customHeight="1" spans="1:20">
      <c r="A3951" s="10">
        <v>45207</v>
      </c>
      <c r="B3951" s="9" t="s">
        <v>19108</v>
      </c>
      <c r="C3951" s="9" t="s">
        <v>783</v>
      </c>
      <c r="D3951" s="11" t="s">
        <v>22</v>
      </c>
      <c r="E3951" s="9" t="s">
        <v>19109</v>
      </c>
      <c r="F3951" s="9" t="s">
        <v>19110</v>
      </c>
      <c r="G3951" s="11" t="s">
        <v>53</v>
      </c>
      <c r="H3951" s="11" t="s">
        <v>148</v>
      </c>
      <c r="I3951" s="11" t="s">
        <v>149</v>
      </c>
      <c r="J3951" s="11" t="s">
        <v>27</v>
      </c>
      <c r="K3951" s="11" t="s">
        <v>195</v>
      </c>
      <c r="L3951" s="11" t="s">
        <v>22</v>
      </c>
      <c r="M3951" s="9" t="s">
        <v>30</v>
      </c>
      <c r="N3951" s="9" t="s">
        <v>743</v>
      </c>
      <c r="O3951" s="11" t="s">
        <v>32</v>
      </c>
      <c r="P3951" s="11" t="s">
        <v>22</v>
      </c>
      <c r="Q3951" s="11" t="s">
        <v>19111</v>
      </c>
      <c r="R3951" s="11" t="s">
        <v>46</v>
      </c>
      <c r="S3951" s="9" t="s">
        <v>19112</v>
      </c>
      <c r="T3951" s="9" t="s">
        <v>19113</v>
      </c>
    </row>
    <row r="3952" customHeight="1" spans="1:20">
      <c r="A3952" s="10">
        <v>45207</v>
      </c>
      <c r="B3952" s="9" t="s">
        <v>19114</v>
      </c>
      <c r="C3952" s="9" t="s">
        <v>19115</v>
      </c>
      <c r="D3952" s="11" t="s">
        <v>22</v>
      </c>
      <c r="E3952" s="9" t="s">
        <v>19116</v>
      </c>
      <c r="F3952" s="9" t="s">
        <v>19117</v>
      </c>
      <c r="G3952" s="11" t="s">
        <v>25</v>
      </c>
      <c r="H3952" s="11" t="s">
        <v>22</v>
      </c>
      <c r="I3952" s="11" t="s">
        <v>448</v>
      </c>
      <c r="J3952" s="11" t="s">
        <v>27</v>
      </c>
      <c r="K3952" s="11" t="s">
        <v>28</v>
      </c>
      <c r="L3952" s="11" t="s">
        <v>43</v>
      </c>
      <c r="M3952" s="9" t="s">
        <v>30</v>
      </c>
      <c r="N3952" s="9" t="s">
        <v>743</v>
      </c>
      <c r="O3952" s="11" t="s">
        <v>32</v>
      </c>
      <c r="P3952" s="11" t="s">
        <v>22</v>
      </c>
      <c r="Q3952" s="11" t="s">
        <v>19118</v>
      </c>
      <c r="R3952" s="11" t="s">
        <v>46</v>
      </c>
      <c r="S3952" s="9" t="s">
        <v>19119</v>
      </c>
      <c r="T3952" s="9" t="s">
        <v>19120</v>
      </c>
    </row>
    <row r="3953" customHeight="1" spans="1:20">
      <c r="A3953" s="10">
        <v>45207</v>
      </c>
      <c r="B3953" s="9" t="s">
        <v>19121</v>
      </c>
      <c r="C3953" s="9" t="s">
        <v>7103</v>
      </c>
      <c r="D3953" s="11" t="s">
        <v>22</v>
      </c>
      <c r="E3953" s="9" t="s">
        <v>19122</v>
      </c>
      <c r="F3953" s="9" t="s">
        <v>19123</v>
      </c>
      <c r="G3953" s="11" t="s">
        <v>82</v>
      </c>
      <c r="H3953" s="11" t="s">
        <v>22</v>
      </c>
      <c r="I3953" s="11" t="s">
        <v>490</v>
      </c>
      <c r="J3953" s="11" t="s">
        <v>27</v>
      </c>
      <c r="K3953" s="11" t="s">
        <v>28</v>
      </c>
      <c r="L3953" s="11" t="s">
        <v>43</v>
      </c>
      <c r="M3953" s="9" t="s">
        <v>44</v>
      </c>
      <c r="N3953" s="9" t="s">
        <v>743</v>
      </c>
      <c r="O3953" s="11" t="s">
        <v>32</v>
      </c>
      <c r="P3953" s="11" t="s">
        <v>22</v>
      </c>
      <c r="Q3953" s="11" t="s">
        <v>19124</v>
      </c>
      <c r="R3953" s="11" t="s">
        <v>46</v>
      </c>
      <c r="S3953" s="9" t="s">
        <v>19125</v>
      </c>
      <c r="T3953" s="9" t="s">
        <v>19126</v>
      </c>
    </row>
    <row r="3954" customHeight="1" spans="1:20">
      <c r="A3954" s="10">
        <v>45207</v>
      </c>
      <c r="B3954" s="9" t="s">
        <v>19127</v>
      </c>
      <c r="C3954" s="9" t="s">
        <v>1299</v>
      </c>
      <c r="D3954" s="11" t="s">
        <v>22</v>
      </c>
      <c r="E3954" s="9" t="s">
        <v>19128</v>
      </c>
      <c r="F3954" s="9" t="s">
        <v>19129</v>
      </c>
      <c r="G3954" s="11" t="s">
        <v>41</v>
      </c>
      <c r="H3954" s="11" t="s">
        <v>110</v>
      </c>
      <c r="I3954" s="11" t="s">
        <v>1595</v>
      </c>
      <c r="J3954" s="11" t="s">
        <v>27</v>
      </c>
      <c r="K3954" s="11" t="s">
        <v>28</v>
      </c>
      <c r="L3954" s="11" t="s">
        <v>43</v>
      </c>
      <c r="M3954" s="9" t="s">
        <v>44</v>
      </c>
      <c r="N3954" s="9" t="s">
        <v>208</v>
      </c>
      <c r="O3954" s="11" t="s">
        <v>32</v>
      </c>
      <c r="P3954" s="11" t="s">
        <v>22</v>
      </c>
      <c r="Q3954" s="11" t="s">
        <v>19130</v>
      </c>
      <c r="R3954" s="11" t="s">
        <v>56</v>
      </c>
      <c r="S3954" s="9" t="s">
        <v>19131</v>
      </c>
      <c r="T3954" s="9" t="s">
        <v>22</v>
      </c>
    </row>
    <row r="3955" customHeight="1" spans="1:20">
      <c r="A3955" s="10">
        <v>45207</v>
      </c>
      <c r="B3955" s="9" t="s">
        <v>19132</v>
      </c>
      <c r="C3955" s="9" t="s">
        <v>1299</v>
      </c>
      <c r="D3955" s="11" t="s">
        <v>22</v>
      </c>
      <c r="E3955" s="9" t="s">
        <v>19133</v>
      </c>
      <c r="F3955" s="9" t="s">
        <v>15314</v>
      </c>
      <c r="G3955" s="11" t="s">
        <v>130</v>
      </c>
      <c r="H3955" s="11" t="s">
        <v>110</v>
      </c>
      <c r="I3955" s="11" t="s">
        <v>576</v>
      </c>
      <c r="J3955" s="11" t="s">
        <v>27</v>
      </c>
      <c r="K3955" s="11" t="s">
        <v>28</v>
      </c>
      <c r="L3955" s="11" t="s">
        <v>43</v>
      </c>
      <c r="M3955" s="9" t="s">
        <v>44</v>
      </c>
      <c r="N3955" s="9" t="s">
        <v>208</v>
      </c>
      <c r="O3955" s="11" t="s">
        <v>32</v>
      </c>
      <c r="P3955" s="11" t="s">
        <v>22</v>
      </c>
      <c r="Q3955" s="11" t="s">
        <v>19134</v>
      </c>
      <c r="R3955" s="11" t="s">
        <v>56</v>
      </c>
      <c r="S3955" s="9" t="s">
        <v>19135</v>
      </c>
      <c r="T3955" s="9" t="s">
        <v>22</v>
      </c>
    </row>
    <row r="3956" customHeight="1" spans="1:20">
      <c r="A3956" s="10">
        <v>45207</v>
      </c>
      <c r="B3956" s="9" t="s">
        <v>19136</v>
      </c>
      <c r="C3956" s="9" t="s">
        <v>1299</v>
      </c>
      <c r="D3956" s="11" t="s">
        <v>22</v>
      </c>
      <c r="E3956" s="9" t="s">
        <v>19137</v>
      </c>
      <c r="F3956" s="9" t="s">
        <v>19138</v>
      </c>
      <c r="G3956" s="11" t="s">
        <v>82</v>
      </c>
      <c r="H3956" s="11" t="s">
        <v>148</v>
      </c>
      <c r="I3956" s="11" t="s">
        <v>75</v>
      </c>
      <c r="J3956" s="11" t="s">
        <v>27</v>
      </c>
      <c r="K3956" s="11" t="s">
        <v>28</v>
      </c>
      <c r="L3956" s="11" t="s">
        <v>43</v>
      </c>
      <c r="M3956" s="9" t="s">
        <v>44</v>
      </c>
      <c r="N3956" s="9" t="s">
        <v>208</v>
      </c>
      <c r="O3956" s="11" t="s">
        <v>32</v>
      </c>
      <c r="P3956" s="11" t="s">
        <v>22</v>
      </c>
      <c r="Q3956" s="11" t="s">
        <v>19139</v>
      </c>
      <c r="R3956" s="11" t="s">
        <v>46</v>
      </c>
      <c r="S3956" s="9" t="s">
        <v>19140</v>
      </c>
      <c r="T3956" s="9" t="s">
        <v>22</v>
      </c>
    </row>
    <row r="3957" customHeight="1" spans="1:20">
      <c r="A3957" s="10">
        <v>45207</v>
      </c>
      <c r="B3957" s="9" t="s">
        <v>19141</v>
      </c>
      <c r="C3957" s="9" t="s">
        <v>1299</v>
      </c>
      <c r="D3957" s="11" t="s">
        <v>22</v>
      </c>
      <c r="E3957" s="9" t="s">
        <v>19142</v>
      </c>
      <c r="F3957" s="9" t="s">
        <v>19143</v>
      </c>
      <c r="G3957" s="11" t="s">
        <v>69</v>
      </c>
      <c r="H3957" s="11" t="s">
        <v>148</v>
      </c>
      <c r="I3957" s="11" t="s">
        <v>299</v>
      </c>
      <c r="J3957" s="11" t="s">
        <v>27</v>
      </c>
      <c r="K3957" s="11" t="s">
        <v>28</v>
      </c>
      <c r="L3957" s="11" t="s">
        <v>43</v>
      </c>
      <c r="M3957" s="9" t="s">
        <v>44</v>
      </c>
      <c r="N3957" s="9" t="s">
        <v>208</v>
      </c>
      <c r="O3957" s="11" t="s">
        <v>32</v>
      </c>
      <c r="P3957" s="11" t="s">
        <v>22</v>
      </c>
      <c r="Q3957" s="11" t="s">
        <v>19144</v>
      </c>
      <c r="R3957" s="11" t="s">
        <v>56</v>
      </c>
      <c r="S3957" s="9" t="s">
        <v>19145</v>
      </c>
      <c r="T3957" s="9" t="s">
        <v>22</v>
      </c>
    </row>
    <row r="3958" customHeight="1" spans="1:20">
      <c r="A3958" s="10">
        <v>45207</v>
      </c>
      <c r="B3958" s="9" t="s">
        <v>19146</v>
      </c>
      <c r="C3958" s="9" t="s">
        <v>18662</v>
      </c>
      <c r="D3958" s="11" t="s">
        <v>22</v>
      </c>
      <c r="E3958" s="9" t="s">
        <v>19147</v>
      </c>
      <c r="F3958" s="9" t="s">
        <v>19148</v>
      </c>
      <c r="G3958" s="11" t="s">
        <v>82</v>
      </c>
      <c r="H3958" s="11" t="s">
        <v>22</v>
      </c>
      <c r="I3958" s="11" t="s">
        <v>299</v>
      </c>
      <c r="J3958" s="11" t="s">
        <v>27</v>
      </c>
      <c r="K3958" s="11" t="s">
        <v>28</v>
      </c>
      <c r="L3958" s="11" t="s">
        <v>43</v>
      </c>
      <c r="M3958" s="9" t="s">
        <v>44</v>
      </c>
      <c r="N3958" s="9" t="s">
        <v>31</v>
      </c>
      <c r="O3958" s="11" t="s">
        <v>32</v>
      </c>
      <c r="P3958" s="11" t="s">
        <v>22</v>
      </c>
      <c r="Q3958" s="11" t="s">
        <v>19149</v>
      </c>
      <c r="R3958" s="11" t="s">
        <v>46</v>
      </c>
      <c r="S3958" s="9" t="s">
        <v>19150</v>
      </c>
      <c r="T3958" s="9" t="s">
        <v>19151</v>
      </c>
    </row>
    <row r="3959" customHeight="1" spans="1:20">
      <c r="A3959" s="10">
        <v>45207</v>
      </c>
      <c r="B3959" s="9" t="s">
        <v>19152</v>
      </c>
      <c r="C3959" s="9" t="s">
        <v>817</v>
      </c>
      <c r="D3959" s="11" t="s">
        <v>22</v>
      </c>
      <c r="E3959" s="9" t="s">
        <v>19153</v>
      </c>
      <c r="F3959" s="9" t="s">
        <v>19154</v>
      </c>
      <c r="G3959" s="11" t="s">
        <v>25</v>
      </c>
      <c r="H3959" s="11" t="s">
        <v>22</v>
      </c>
      <c r="I3959" s="11" t="s">
        <v>576</v>
      </c>
      <c r="J3959" s="11" t="s">
        <v>27</v>
      </c>
      <c r="K3959" s="11" t="s">
        <v>28</v>
      </c>
      <c r="L3959" s="11" t="s">
        <v>43</v>
      </c>
      <c r="M3959" s="9" t="s">
        <v>44</v>
      </c>
      <c r="N3959" s="9" t="s">
        <v>31</v>
      </c>
      <c r="O3959" s="11" t="s">
        <v>32</v>
      </c>
      <c r="P3959" s="11" t="s">
        <v>22</v>
      </c>
      <c r="Q3959" s="11" t="s">
        <v>19155</v>
      </c>
      <c r="R3959" s="11" t="s">
        <v>46</v>
      </c>
      <c r="S3959" s="9" t="s">
        <v>19156</v>
      </c>
      <c r="T3959" s="9" t="s">
        <v>19157</v>
      </c>
    </row>
    <row r="3960" customHeight="1" spans="1:20">
      <c r="A3960" s="10">
        <v>45207</v>
      </c>
      <c r="B3960" s="9" t="s">
        <v>19158</v>
      </c>
      <c r="C3960" s="9" t="s">
        <v>817</v>
      </c>
      <c r="D3960" s="11" t="s">
        <v>22</v>
      </c>
      <c r="E3960" s="9" t="s">
        <v>19159</v>
      </c>
      <c r="F3960" s="9" t="s">
        <v>19160</v>
      </c>
      <c r="G3960" s="11" t="s">
        <v>25</v>
      </c>
      <c r="H3960" s="11" t="s">
        <v>22</v>
      </c>
      <c r="I3960" s="11" t="s">
        <v>149</v>
      </c>
      <c r="J3960" s="11" t="s">
        <v>27</v>
      </c>
      <c r="K3960" s="11" t="s">
        <v>28</v>
      </c>
      <c r="L3960" s="11" t="s">
        <v>43</v>
      </c>
      <c r="M3960" s="9" t="s">
        <v>44</v>
      </c>
      <c r="N3960" s="9" t="s">
        <v>31</v>
      </c>
      <c r="O3960" s="11" t="s">
        <v>32</v>
      </c>
      <c r="P3960" s="11" t="s">
        <v>22</v>
      </c>
      <c r="Q3960" s="11" t="s">
        <v>19161</v>
      </c>
      <c r="R3960" s="11" t="s">
        <v>46</v>
      </c>
      <c r="S3960" s="9" t="s">
        <v>19162</v>
      </c>
      <c r="T3960" s="9" t="s">
        <v>19163</v>
      </c>
    </row>
    <row r="3961" customHeight="1" spans="1:20">
      <c r="A3961" s="10">
        <v>45207</v>
      </c>
      <c r="B3961" s="9" t="s">
        <v>19164</v>
      </c>
      <c r="C3961" s="9" t="s">
        <v>7484</v>
      </c>
      <c r="D3961" s="11" t="s">
        <v>22</v>
      </c>
      <c r="E3961" s="9" t="s">
        <v>19165</v>
      </c>
      <c r="F3961" s="9" t="s">
        <v>19166</v>
      </c>
      <c r="G3961" s="11" t="s">
        <v>82</v>
      </c>
      <c r="H3961" s="11" t="s">
        <v>22</v>
      </c>
      <c r="I3961" s="11" t="s">
        <v>253</v>
      </c>
      <c r="J3961" s="11" t="s">
        <v>27</v>
      </c>
      <c r="K3961" s="11" t="s">
        <v>28</v>
      </c>
      <c r="L3961" s="11" t="s">
        <v>43</v>
      </c>
      <c r="M3961" s="9" t="s">
        <v>30</v>
      </c>
      <c r="N3961" s="9" t="s">
        <v>31</v>
      </c>
      <c r="O3961" s="11" t="s">
        <v>32</v>
      </c>
      <c r="P3961" s="11" t="s">
        <v>22</v>
      </c>
      <c r="Q3961" s="11" t="s">
        <v>19167</v>
      </c>
      <c r="R3961" s="11" t="s">
        <v>46</v>
      </c>
      <c r="S3961" s="9" t="s">
        <v>19168</v>
      </c>
      <c r="T3961" s="9" t="s">
        <v>19169</v>
      </c>
    </row>
    <row r="3962" customHeight="1" spans="1:20">
      <c r="A3962" s="10">
        <v>45207</v>
      </c>
      <c r="B3962" s="9" t="s">
        <v>19170</v>
      </c>
      <c r="C3962" s="9" t="s">
        <v>1057</v>
      </c>
      <c r="D3962" s="11" t="s">
        <v>22</v>
      </c>
      <c r="E3962" s="9" t="s">
        <v>19171</v>
      </c>
      <c r="F3962" s="9" t="s">
        <v>19172</v>
      </c>
      <c r="G3962" s="11" t="s">
        <v>130</v>
      </c>
      <c r="H3962" s="11" t="s">
        <v>148</v>
      </c>
      <c r="I3962" s="11" t="s">
        <v>214</v>
      </c>
      <c r="J3962" s="11" t="s">
        <v>27</v>
      </c>
      <c r="K3962" s="11" t="s">
        <v>28</v>
      </c>
      <c r="L3962" s="11" t="s">
        <v>43</v>
      </c>
      <c r="M3962" s="9" t="s">
        <v>44</v>
      </c>
      <c r="N3962" s="9" t="s">
        <v>31</v>
      </c>
      <c r="O3962" s="11" t="s">
        <v>32</v>
      </c>
      <c r="P3962" s="11" t="s">
        <v>22</v>
      </c>
      <c r="Q3962" s="11" t="s">
        <v>19173</v>
      </c>
      <c r="R3962" s="11" t="s">
        <v>46</v>
      </c>
      <c r="S3962" s="9" t="s">
        <v>19174</v>
      </c>
      <c r="T3962" s="9" t="s">
        <v>19175</v>
      </c>
    </row>
    <row r="3963" customHeight="1" spans="1:20">
      <c r="A3963" s="10">
        <v>45207</v>
      </c>
      <c r="B3963" s="9" t="s">
        <v>19176</v>
      </c>
      <c r="C3963" s="9" t="s">
        <v>393</v>
      </c>
      <c r="D3963" s="11" t="s">
        <v>22</v>
      </c>
      <c r="E3963" s="9" t="s">
        <v>19177</v>
      </c>
      <c r="F3963" s="9" t="s">
        <v>15828</v>
      </c>
      <c r="G3963" s="11" t="s">
        <v>82</v>
      </c>
      <c r="H3963" s="11" t="s">
        <v>148</v>
      </c>
      <c r="I3963" s="11" t="s">
        <v>168</v>
      </c>
      <c r="J3963" s="11" t="s">
        <v>27</v>
      </c>
      <c r="K3963" s="11" t="s">
        <v>28</v>
      </c>
      <c r="L3963" s="11" t="s">
        <v>43</v>
      </c>
      <c r="M3963" s="9" t="s">
        <v>169</v>
      </c>
      <c r="N3963" s="9" t="s">
        <v>31</v>
      </c>
      <c r="O3963" s="11" t="s">
        <v>32</v>
      </c>
      <c r="P3963" s="11" t="s">
        <v>22</v>
      </c>
      <c r="Q3963" s="11" t="s">
        <v>19178</v>
      </c>
      <c r="R3963" s="11" t="s">
        <v>46</v>
      </c>
      <c r="S3963" s="9" t="s">
        <v>19179</v>
      </c>
      <c r="T3963" s="9" t="s">
        <v>19180</v>
      </c>
    </row>
    <row r="3964" customHeight="1" spans="1:20">
      <c r="A3964" s="10">
        <v>45207</v>
      </c>
      <c r="B3964" s="9" t="s">
        <v>19181</v>
      </c>
      <c r="C3964" s="9" t="s">
        <v>2911</v>
      </c>
      <c r="D3964" s="11" t="s">
        <v>22</v>
      </c>
      <c r="E3964" s="9" t="s">
        <v>19182</v>
      </c>
      <c r="F3964" s="9" t="s">
        <v>19183</v>
      </c>
      <c r="G3964" s="11" t="s">
        <v>82</v>
      </c>
      <c r="H3964" s="11" t="s">
        <v>22</v>
      </c>
      <c r="I3964" s="11" t="s">
        <v>111</v>
      </c>
      <c r="J3964" s="11" t="s">
        <v>27</v>
      </c>
      <c r="K3964" s="11" t="s">
        <v>28</v>
      </c>
      <c r="L3964" s="11" t="s">
        <v>43</v>
      </c>
      <c r="M3964" s="9" t="s">
        <v>44</v>
      </c>
      <c r="N3964" s="9" t="s">
        <v>31</v>
      </c>
      <c r="O3964" s="11" t="s">
        <v>32</v>
      </c>
      <c r="P3964" s="11" t="s">
        <v>22</v>
      </c>
      <c r="Q3964" s="11" t="s">
        <v>19184</v>
      </c>
      <c r="R3964" s="11" t="s">
        <v>46</v>
      </c>
      <c r="S3964" s="9" t="s">
        <v>19185</v>
      </c>
      <c r="T3964" s="9" t="s">
        <v>19186</v>
      </c>
    </row>
    <row r="3965" customHeight="1" spans="1:20">
      <c r="A3965" s="10">
        <v>45207</v>
      </c>
      <c r="B3965" s="9" t="s">
        <v>19187</v>
      </c>
      <c r="C3965" s="9" t="s">
        <v>6674</v>
      </c>
      <c r="D3965" s="11" t="s">
        <v>22</v>
      </c>
      <c r="E3965" s="9" t="s">
        <v>15333</v>
      </c>
      <c r="F3965" s="9" t="s">
        <v>15334</v>
      </c>
      <c r="G3965" s="11" t="s">
        <v>82</v>
      </c>
      <c r="H3965" s="11" t="s">
        <v>22</v>
      </c>
      <c r="I3965" s="11" t="s">
        <v>26</v>
      </c>
      <c r="J3965" s="11" t="s">
        <v>27</v>
      </c>
      <c r="K3965" s="11" t="s">
        <v>28</v>
      </c>
      <c r="L3965" s="11" t="s">
        <v>29</v>
      </c>
      <c r="M3965" s="9" t="s">
        <v>169</v>
      </c>
      <c r="N3965" s="9" t="s">
        <v>31</v>
      </c>
      <c r="O3965" s="11" t="s">
        <v>32</v>
      </c>
      <c r="P3965" s="11" t="s">
        <v>22</v>
      </c>
      <c r="Q3965" s="11" t="s">
        <v>19188</v>
      </c>
      <c r="R3965" s="11" t="s">
        <v>34</v>
      </c>
      <c r="S3965" s="9" t="s">
        <v>19189</v>
      </c>
      <c r="T3965" s="9" t="s">
        <v>19190</v>
      </c>
    </row>
    <row r="3966" customHeight="1" spans="1:20">
      <c r="A3966" s="10">
        <v>45207</v>
      </c>
      <c r="B3966" s="9" t="s">
        <v>19191</v>
      </c>
      <c r="C3966" s="9" t="s">
        <v>6949</v>
      </c>
      <c r="D3966" s="11" t="s">
        <v>22</v>
      </c>
      <c r="E3966" s="9" t="s">
        <v>19192</v>
      </c>
      <c r="F3966" s="9" t="s">
        <v>18611</v>
      </c>
      <c r="G3966" s="11" t="s">
        <v>25</v>
      </c>
      <c r="H3966" s="11" t="s">
        <v>137</v>
      </c>
      <c r="I3966" s="11" t="s">
        <v>337</v>
      </c>
      <c r="J3966" s="11" t="s">
        <v>27</v>
      </c>
      <c r="K3966" s="11" t="s">
        <v>28</v>
      </c>
      <c r="L3966" s="11" t="s">
        <v>43</v>
      </c>
      <c r="M3966" s="9" t="s">
        <v>44</v>
      </c>
      <c r="N3966" s="9" t="s">
        <v>208</v>
      </c>
      <c r="O3966" s="11" t="s">
        <v>32</v>
      </c>
      <c r="P3966" s="11" t="s">
        <v>22</v>
      </c>
      <c r="Q3966" s="11" t="s">
        <v>19193</v>
      </c>
      <c r="R3966" s="11" t="s">
        <v>46</v>
      </c>
      <c r="S3966" s="9" t="s">
        <v>19194</v>
      </c>
      <c r="T3966" s="9" t="s">
        <v>19195</v>
      </c>
    </row>
    <row r="3967" customHeight="1" spans="1:20">
      <c r="A3967" s="10">
        <v>45207</v>
      </c>
      <c r="B3967" s="9" t="s">
        <v>19196</v>
      </c>
      <c r="C3967" s="9" t="s">
        <v>6949</v>
      </c>
      <c r="D3967" s="11" t="s">
        <v>22</v>
      </c>
      <c r="E3967" s="9" t="s">
        <v>19197</v>
      </c>
      <c r="F3967" s="9" t="s">
        <v>19198</v>
      </c>
      <c r="G3967" s="11" t="s">
        <v>53</v>
      </c>
      <c r="H3967" s="11" t="s">
        <v>22</v>
      </c>
      <c r="I3967" s="11" t="s">
        <v>207</v>
      </c>
      <c r="J3967" s="11" t="s">
        <v>27</v>
      </c>
      <c r="K3967" s="11" t="s">
        <v>28</v>
      </c>
      <c r="L3967" s="11" t="s">
        <v>43</v>
      </c>
      <c r="M3967" s="9" t="s">
        <v>44</v>
      </c>
      <c r="N3967" s="9" t="s">
        <v>208</v>
      </c>
      <c r="O3967" s="11" t="s">
        <v>32</v>
      </c>
      <c r="P3967" s="11" t="s">
        <v>22</v>
      </c>
      <c r="Q3967" s="11" t="s">
        <v>19199</v>
      </c>
      <c r="R3967" s="11" t="s">
        <v>46</v>
      </c>
      <c r="S3967" s="9" t="s">
        <v>19200</v>
      </c>
      <c r="T3967" s="9" t="s">
        <v>19201</v>
      </c>
    </row>
    <row r="3968" customHeight="1" spans="1:20">
      <c r="A3968" s="10">
        <v>45207</v>
      </c>
      <c r="B3968" s="9" t="s">
        <v>19202</v>
      </c>
      <c r="C3968" s="9" t="s">
        <v>6809</v>
      </c>
      <c r="D3968" s="11" t="s">
        <v>22</v>
      </c>
      <c r="E3968" s="9" t="s">
        <v>19203</v>
      </c>
      <c r="F3968" s="9" t="s">
        <v>19204</v>
      </c>
      <c r="G3968" s="11" t="s">
        <v>130</v>
      </c>
      <c r="H3968" s="11" t="s">
        <v>6662</v>
      </c>
      <c r="I3968" s="11" t="s">
        <v>75</v>
      </c>
      <c r="J3968" s="11" t="s">
        <v>27</v>
      </c>
      <c r="K3968" s="11" t="s">
        <v>28</v>
      </c>
      <c r="L3968" s="11" t="s">
        <v>43</v>
      </c>
      <c r="M3968" s="9" t="s">
        <v>44</v>
      </c>
      <c r="N3968" s="9" t="s">
        <v>208</v>
      </c>
      <c r="O3968" s="11" t="s">
        <v>32</v>
      </c>
      <c r="P3968" s="11" t="s">
        <v>22</v>
      </c>
      <c r="Q3968" s="11" t="s">
        <v>19205</v>
      </c>
      <c r="R3968" s="11" t="s">
        <v>46</v>
      </c>
      <c r="S3968" s="9" t="s">
        <v>19206</v>
      </c>
      <c r="T3968" s="9" t="s">
        <v>19207</v>
      </c>
    </row>
    <row r="3969" customHeight="1" spans="1:20">
      <c r="A3969" s="10">
        <v>45207</v>
      </c>
      <c r="B3969" s="9" t="s">
        <v>19208</v>
      </c>
      <c r="C3969" s="9" t="s">
        <v>6949</v>
      </c>
      <c r="D3969" s="11" t="s">
        <v>22</v>
      </c>
      <c r="E3969" s="9" t="s">
        <v>19209</v>
      </c>
      <c r="F3969" s="9" t="s">
        <v>19210</v>
      </c>
      <c r="G3969" s="11" t="s">
        <v>25</v>
      </c>
      <c r="H3969" s="11" t="s">
        <v>22</v>
      </c>
      <c r="I3969" s="11" t="s">
        <v>912</v>
      </c>
      <c r="J3969" s="11" t="s">
        <v>27</v>
      </c>
      <c r="K3969" s="11" t="s">
        <v>28</v>
      </c>
      <c r="L3969" s="11" t="s">
        <v>43</v>
      </c>
      <c r="M3969" s="9" t="s">
        <v>44</v>
      </c>
      <c r="N3969" s="9" t="s">
        <v>208</v>
      </c>
      <c r="O3969" s="11" t="s">
        <v>32</v>
      </c>
      <c r="P3969" s="11" t="s">
        <v>22</v>
      </c>
      <c r="Q3969" s="11" t="s">
        <v>19211</v>
      </c>
      <c r="R3969" s="11" t="s">
        <v>46</v>
      </c>
      <c r="S3969" s="9" t="s">
        <v>19212</v>
      </c>
      <c r="T3969" s="9" t="s">
        <v>19213</v>
      </c>
    </row>
    <row r="3970" customHeight="1" spans="1:20">
      <c r="A3970" s="10">
        <v>45207</v>
      </c>
      <c r="B3970" s="9" t="s">
        <v>19214</v>
      </c>
      <c r="C3970" s="9" t="s">
        <v>6949</v>
      </c>
      <c r="D3970" s="11" t="s">
        <v>22</v>
      </c>
      <c r="E3970" s="9" t="s">
        <v>19215</v>
      </c>
      <c r="F3970" s="9" t="s">
        <v>19216</v>
      </c>
      <c r="G3970" s="11" t="s">
        <v>130</v>
      </c>
      <c r="H3970" s="11" t="s">
        <v>22</v>
      </c>
      <c r="I3970" s="11" t="s">
        <v>293</v>
      </c>
      <c r="J3970" s="11" t="s">
        <v>27</v>
      </c>
      <c r="K3970" s="11" t="s">
        <v>28</v>
      </c>
      <c r="L3970" s="11" t="s">
        <v>43</v>
      </c>
      <c r="M3970" s="9" t="s">
        <v>44</v>
      </c>
      <c r="N3970" s="9" t="s">
        <v>208</v>
      </c>
      <c r="O3970" s="11" t="s">
        <v>32</v>
      </c>
      <c r="P3970" s="11" t="s">
        <v>22</v>
      </c>
      <c r="Q3970" s="11" t="s">
        <v>19217</v>
      </c>
      <c r="R3970" s="11" t="s">
        <v>46</v>
      </c>
      <c r="S3970" s="9" t="s">
        <v>19218</v>
      </c>
      <c r="T3970" s="9" t="s">
        <v>19219</v>
      </c>
    </row>
    <row r="3971" customHeight="1" spans="1:20">
      <c r="A3971" s="10">
        <v>45207</v>
      </c>
      <c r="B3971" s="9" t="s">
        <v>19220</v>
      </c>
      <c r="C3971" s="9" t="s">
        <v>6949</v>
      </c>
      <c r="D3971" s="11" t="s">
        <v>22</v>
      </c>
      <c r="E3971" s="9" t="s">
        <v>19221</v>
      </c>
      <c r="F3971" s="9" t="s">
        <v>19222</v>
      </c>
      <c r="G3971" s="11" t="s">
        <v>53</v>
      </c>
      <c r="H3971" s="11" t="s">
        <v>22</v>
      </c>
      <c r="I3971" s="11" t="s">
        <v>1713</v>
      </c>
      <c r="J3971" s="11" t="s">
        <v>27</v>
      </c>
      <c r="K3971" s="11" t="s">
        <v>28</v>
      </c>
      <c r="L3971" s="11" t="s">
        <v>43</v>
      </c>
      <c r="M3971" s="9" t="s">
        <v>44</v>
      </c>
      <c r="N3971" s="9" t="s">
        <v>208</v>
      </c>
      <c r="O3971" s="11" t="s">
        <v>32</v>
      </c>
      <c r="P3971" s="11" t="s">
        <v>22</v>
      </c>
      <c r="Q3971" s="11" t="s">
        <v>19223</v>
      </c>
      <c r="R3971" s="11" t="s">
        <v>46</v>
      </c>
      <c r="S3971" s="9" t="s">
        <v>19224</v>
      </c>
      <c r="T3971" s="9" t="s">
        <v>19225</v>
      </c>
    </row>
    <row r="3972" customHeight="1" spans="1:20">
      <c r="A3972" s="10">
        <v>45207</v>
      </c>
      <c r="B3972" s="9" t="s">
        <v>19226</v>
      </c>
      <c r="C3972" s="9" t="s">
        <v>6956</v>
      </c>
      <c r="D3972" s="11" t="s">
        <v>22</v>
      </c>
      <c r="E3972" s="9" t="s">
        <v>19227</v>
      </c>
      <c r="F3972" s="9" t="s">
        <v>22</v>
      </c>
      <c r="G3972" s="11" t="s">
        <v>22</v>
      </c>
      <c r="H3972" s="11" t="s">
        <v>22</v>
      </c>
      <c r="I3972" s="11" t="s">
        <v>54</v>
      </c>
      <c r="J3972" s="11" t="s">
        <v>27</v>
      </c>
      <c r="K3972" s="11" t="s">
        <v>28</v>
      </c>
      <c r="L3972" s="11" t="s">
        <v>43</v>
      </c>
      <c r="M3972" s="9" t="s">
        <v>30</v>
      </c>
      <c r="N3972" s="9" t="s">
        <v>208</v>
      </c>
      <c r="O3972" s="11" t="s">
        <v>32</v>
      </c>
      <c r="P3972" s="11" t="s">
        <v>22</v>
      </c>
      <c r="Q3972" s="11" t="s">
        <v>19228</v>
      </c>
      <c r="R3972" s="11" t="s">
        <v>46</v>
      </c>
      <c r="S3972" s="9" t="s">
        <v>19229</v>
      </c>
      <c r="T3972" s="9" t="s">
        <v>19230</v>
      </c>
    </row>
    <row r="3973" customHeight="1" spans="1:20">
      <c r="A3973" s="10">
        <v>45207</v>
      </c>
      <c r="B3973" s="9" t="s">
        <v>19231</v>
      </c>
      <c r="C3973" s="9" t="s">
        <v>6949</v>
      </c>
      <c r="D3973" s="11" t="s">
        <v>22</v>
      </c>
      <c r="E3973" s="9" t="s">
        <v>18338</v>
      </c>
      <c r="F3973" s="9" t="s">
        <v>12774</v>
      </c>
      <c r="G3973" s="11" t="s">
        <v>62</v>
      </c>
      <c r="H3973" s="11" t="s">
        <v>22</v>
      </c>
      <c r="I3973" s="11" t="s">
        <v>315</v>
      </c>
      <c r="J3973" s="11" t="s">
        <v>27</v>
      </c>
      <c r="K3973" s="11" t="s">
        <v>28</v>
      </c>
      <c r="L3973" s="11" t="s">
        <v>43</v>
      </c>
      <c r="M3973" s="9" t="s">
        <v>30</v>
      </c>
      <c r="N3973" s="9" t="s">
        <v>208</v>
      </c>
      <c r="O3973" s="11" t="s">
        <v>32</v>
      </c>
      <c r="P3973" s="11" t="s">
        <v>22</v>
      </c>
      <c r="Q3973" s="11" t="s">
        <v>19232</v>
      </c>
      <c r="R3973" s="11" t="s">
        <v>46</v>
      </c>
      <c r="S3973" s="9" t="s">
        <v>19233</v>
      </c>
      <c r="T3973" s="9" t="s">
        <v>19234</v>
      </c>
    </row>
    <row r="3974" customHeight="1" spans="1:20">
      <c r="A3974" s="10">
        <v>45207</v>
      </c>
      <c r="B3974" s="9" t="s">
        <v>19235</v>
      </c>
      <c r="C3974" s="9" t="s">
        <v>6445</v>
      </c>
      <c r="D3974" s="11" t="s">
        <v>22</v>
      </c>
      <c r="E3974" s="9" t="s">
        <v>19236</v>
      </c>
      <c r="F3974" s="9" t="s">
        <v>19237</v>
      </c>
      <c r="G3974" s="11" t="s">
        <v>25</v>
      </c>
      <c r="H3974" s="11" t="s">
        <v>22</v>
      </c>
      <c r="I3974" s="11" t="s">
        <v>46</v>
      </c>
      <c r="J3974" s="11" t="s">
        <v>27</v>
      </c>
      <c r="K3974" s="11" t="s">
        <v>28</v>
      </c>
      <c r="L3974" s="11" t="s">
        <v>43</v>
      </c>
      <c r="M3974" s="9" t="s">
        <v>44</v>
      </c>
      <c r="N3974" s="9" t="s">
        <v>208</v>
      </c>
      <c r="O3974" s="11" t="s">
        <v>32</v>
      </c>
      <c r="P3974" s="11" t="s">
        <v>22</v>
      </c>
      <c r="Q3974" s="11" t="s">
        <v>19238</v>
      </c>
      <c r="R3974" s="11" t="s">
        <v>46</v>
      </c>
      <c r="S3974" s="9" t="s">
        <v>19239</v>
      </c>
      <c r="T3974" s="9" t="s">
        <v>19240</v>
      </c>
    </row>
    <row r="3975" customHeight="1" spans="1:20">
      <c r="A3975" s="10">
        <v>45207</v>
      </c>
      <c r="B3975" s="9" t="s">
        <v>19241</v>
      </c>
      <c r="C3975" s="9" t="s">
        <v>6949</v>
      </c>
      <c r="D3975" s="11" t="s">
        <v>22</v>
      </c>
      <c r="E3975" s="9" t="s">
        <v>19242</v>
      </c>
      <c r="F3975" s="9" t="s">
        <v>19243</v>
      </c>
      <c r="G3975" s="11" t="s">
        <v>25</v>
      </c>
      <c r="H3975" s="11" t="s">
        <v>22</v>
      </c>
      <c r="I3975" s="11" t="s">
        <v>97</v>
      </c>
      <c r="J3975" s="11" t="s">
        <v>27</v>
      </c>
      <c r="K3975" s="11" t="s">
        <v>28</v>
      </c>
      <c r="L3975" s="11" t="s">
        <v>43</v>
      </c>
      <c r="M3975" s="9" t="s">
        <v>30</v>
      </c>
      <c r="N3975" s="9" t="s">
        <v>208</v>
      </c>
      <c r="O3975" s="11" t="s">
        <v>32</v>
      </c>
      <c r="P3975" s="11" t="s">
        <v>22</v>
      </c>
      <c r="Q3975" s="11" t="s">
        <v>19244</v>
      </c>
      <c r="R3975" s="11" t="s">
        <v>46</v>
      </c>
      <c r="S3975" s="9" t="s">
        <v>19245</v>
      </c>
      <c r="T3975" s="9" t="s">
        <v>6993</v>
      </c>
    </row>
    <row r="3976" customHeight="1" spans="1:20">
      <c r="A3976" s="10">
        <v>45207</v>
      </c>
      <c r="B3976" s="9" t="s">
        <v>19246</v>
      </c>
      <c r="C3976" s="9" t="s">
        <v>6949</v>
      </c>
      <c r="D3976" s="11" t="s">
        <v>22</v>
      </c>
      <c r="E3976" s="9" t="s">
        <v>19247</v>
      </c>
      <c r="F3976" s="9" t="s">
        <v>19248</v>
      </c>
      <c r="G3976" s="11" t="s">
        <v>25</v>
      </c>
      <c r="H3976" s="11" t="s">
        <v>22</v>
      </c>
      <c r="I3976" s="11" t="s">
        <v>63</v>
      </c>
      <c r="J3976" s="11" t="s">
        <v>27</v>
      </c>
      <c r="K3976" s="11" t="s">
        <v>28</v>
      </c>
      <c r="L3976" s="11" t="s">
        <v>43</v>
      </c>
      <c r="M3976" s="9" t="s">
        <v>44</v>
      </c>
      <c r="N3976" s="9" t="s">
        <v>208</v>
      </c>
      <c r="O3976" s="11" t="s">
        <v>32</v>
      </c>
      <c r="P3976" s="11" t="s">
        <v>22</v>
      </c>
      <c r="Q3976" s="11" t="s">
        <v>19249</v>
      </c>
      <c r="R3976" s="11" t="s">
        <v>46</v>
      </c>
      <c r="S3976" s="9" t="s">
        <v>19250</v>
      </c>
      <c r="T3976" s="9" t="s">
        <v>16586</v>
      </c>
    </row>
    <row r="3977" customHeight="1" spans="1:20">
      <c r="A3977" s="10">
        <v>45207</v>
      </c>
      <c r="B3977" s="9" t="s">
        <v>19251</v>
      </c>
      <c r="C3977" s="9" t="s">
        <v>6949</v>
      </c>
      <c r="D3977" s="11" t="s">
        <v>22</v>
      </c>
      <c r="E3977" s="9" t="s">
        <v>19252</v>
      </c>
      <c r="F3977" s="9" t="s">
        <v>19253</v>
      </c>
      <c r="G3977" s="11" t="s">
        <v>41</v>
      </c>
      <c r="H3977" s="11" t="s">
        <v>22</v>
      </c>
      <c r="I3977" s="11" t="s">
        <v>162</v>
      </c>
      <c r="J3977" s="11" t="s">
        <v>27</v>
      </c>
      <c r="K3977" s="11" t="s">
        <v>28</v>
      </c>
      <c r="L3977" s="11" t="s">
        <v>43</v>
      </c>
      <c r="M3977" s="9" t="s">
        <v>44</v>
      </c>
      <c r="N3977" s="9" t="s">
        <v>208</v>
      </c>
      <c r="O3977" s="11" t="s">
        <v>32</v>
      </c>
      <c r="P3977" s="11" t="s">
        <v>22</v>
      </c>
      <c r="Q3977" s="11" t="s">
        <v>19254</v>
      </c>
      <c r="R3977" s="11" t="s">
        <v>46</v>
      </c>
      <c r="S3977" s="9" t="s">
        <v>19255</v>
      </c>
      <c r="T3977" s="9" t="s">
        <v>19256</v>
      </c>
    </row>
    <row r="3978" customHeight="1" spans="1:20">
      <c r="A3978" s="10">
        <v>45207</v>
      </c>
      <c r="B3978" s="9" t="s">
        <v>19257</v>
      </c>
      <c r="C3978" s="9" t="s">
        <v>6949</v>
      </c>
      <c r="D3978" s="11" t="s">
        <v>22</v>
      </c>
      <c r="E3978" s="9" t="s">
        <v>19258</v>
      </c>
      <c r="F3978" s="9" t="s">
        <v>19259</v>
      </c>
      <c r="G3978" s="11" t="s">
        <v>53</v>
      </c>
      <c r="H3978" s="11" t="s">
        <v>22</v>
      </c>
      <c r="I3978" s="11" t="s">
        <v>277</v>
      </c>
      <c r="J3978" s="11" t="s">
        <v>27</v>
      </c>
      <c r="K3978" s="11" t="s">
        <v>28</v>
      </c>
      <c r="L3978" s="11" t="s">
        <v>43</v>
      </c>
      <c r="M3978" s="9" t="s">
        <v>30</v>
      </c>
      <c r="N3978" s="9" t="s">
        <v>208</v>
      </c>
      <c r="O3978" s="11" t="s">
        <v>32</v>
      </c>
      <c r="P3978" s="11" t="s">
        <v>22</v>
      </c>
      <c r="Q3978" s="11" t="s">
        <v>19260</v>
      </c>
      <c r="R3978" s="11" t="s">
        <v>46</v>
      </c>
      <c r="S3978" s="9" t="s">
        <v>19261</v>
      </c>
      <c r="T3978" s="9" t="s">
        <v>19262</v>
      </c>
    </row>
    <row r="3979" customHeight="1" spans="1:20">
      <c r="A3979" s="10">
        <v>45207</v>
      </c>
      <c r="B3979" s="9" t="s">
        <v>19263</v>
      </c>
      <c r="C3979" s="9" t="s">
        <v>6949</v>
      </c>
      <c r="D3979" s="11" t="s">
        <v>22</v>
      </c>
      <c r="E3979" s="9" t="s">
        <v>19264</v>
      </c>
      <c r="F3979" s="9" t="s">
        <v>19265</v>
      </c>
      <c r="G3979" s="11" t="s">
        <v>25</v>
      </c>
      <c r="H3979" s="11" t="s">
        <v>22</v>
      </c>
      <c r="I3979" s="11" t="s">
        <v>97</v>
      </c>
      <c r="J3979" s="11" t="s">
        <v>27</v>
      </c>
      <c r="K3979" s="11" t="s">
        <v>28</v>
      </c>
      <c r="L3979" s="11" t="s">
        <v>43</v>
      </c>
      <c r="M3979" s="9" t="s">
        <v>44</v>
      </c>
      <c r="N3979" s="9" t="s">
        <v>208</v>
      </c>
      <c r="O3979" s="11" t="s">
        <v>32</v>
      </c>
      <c r="P3979" s="11" t="s">
        <v>22</v>
      </c>
      <c r="Q3979" s="11" t="s">
        <v>19266</v>
      </c>
      <c r="R3979" s="11" t="s">
        <v>46</v>
      </c>
      <c r="S3979" s="9" t="s">
        <v>19267</v>
      </c>
      <c r="T3979" s="9" t="s">
        <v>19268</v>
      </c>
    </row>
    <row r="3980" customHeight="1" spans="1:20">
      <c r="A3980" s="10">
        <v>45207</v>
      </c>
      <c r="B3980" s="9" t="s">
        <v>19269</v>
      </c>
      <c r="C3980" s="9" t="s">
        <v>6949</v>
      </c>
      <c r="D3980" s="11" t="s">
        <v>22</v>
      </c>
      <c r="E3980" s="9" t="s">
        <v>19270</v>
      </c>
      <c r="F3980" s="9" t="s">
        <v>19271</v>
      </c>
      <c r="G3980" s="11" t="s">
        <v>53</v>
      </c>
      <c r="H3980" s="11" t="s">
        <v>22</v>
      </c>
      <c r="I3980" s="11" t="s">
        <v>576</v>
      </c>
      <c r="J3980" s="11" t="s">
        <v>27</v>
      </c>
      <c r="K3980" s="11" t="s">
        <v>28</v>
      </c>
      <c r="L3980" s="11" t="s">
        <v>43</v>
      </c>
      <c r="M3980" s="9" t="s">
        <v>44</v>
      </c>
      <c r="N3980" s="9" t="s">
        <v>208</v>
      </c>
      <c r="O3980" s="11" t="s">
        <v>32</v>
      </c>
      <c r="P3980" s="11" t="s">
        <v>22</v>
      </c>
      <c r="Q3980" s="11" t="s">
        <v>19272</v>
      </c>
      <c r="R3980" s="11" t="s">
        <v>46</v>
      </c>
      <c r="S3980" s="9" t="s">
        <v>19273</v>
      </c>
      <c r="T3980" s="9" t="s">
        <v>19097</v>
      </c>
    </row>
    <row r="3981" customHeight="1" spans="1:20">
      <c r="A3981" s="10">
        <v>45207</v>
      </c>
      <c r="B3981" s="9" t="s">
        <v>19274</v>
      </c>
      <c r="C3981" s="9" t="s">
        <v>6949</v>
      </c>
      <c r="D3981" s="11" t="s">
        <v>22</v>
      </c>
      <c r="E3981" s="9" t="s">
        <v>19275</v>
      </c>
      <c r="F3981" s="9" t="s">
        <v>19276</v>
      </c>
      <c r="G3981" s="11" t="s">
        <v>53</v>
      </c>
      <c r="H3981" s="11" t="s">
        <v>22</v>
      </c>
      <c r="I3981" s="11" t="s">
        <v>104</v>
      </c>
      <c r="J3981" s="11" t="s">
        <v>27</v>
      </c>
      <c r="K3981" s="11" t="s">
        <v>28</v>
      </c>
      <c r="L3981" s="11" t="s">
        <v>43</v>
      </c>
      <c r="M3981" s="9" t="s">
        <v>44</v>
      </c>
      <c r="N3981" s="9" t="s">
        <v>208</v>
      </c>
      <c r="O3981" s="11" t="s">
        <v>32</v>
      </c>
      <c r="P3981" s="11" t="s">
        <v>22</v>
      </c>
      <c r="Q3981" s="11" t="s">
        <v>19277</v>
      </c>
      <c r="R3981" s="11" t="s">
        <v>46</v>
      </c>
      <c r="S3981" s="9" t="s">
        <v>19278</v>
      </c>
      <c r="T3981" s="9" t="s">
        <v>19279</v>
      </c>
    </row>
    <row r="3982" customHeight="1" spans="1:20">
      <c r="A3982" s="10">
        <v>45207</v>
      </c>
      <c r="B3982" s="9" t="s">
        <v>19280</v>
      </c>
      <c r="C3982" s="9" t="s">
        <v>6949</v>
      </c>
      <c r="D3982" s="11" t="s">
        <v>22</v>
      </c>
      <c r="E3982" s="9" t="s">
        <v>19281</v>
      </c>
      <c r="F3982" s="9" t="s">
        <v>19282</v>
      </c>
      <c r="G3982" s="11" t="s">
        <v>25</v>
      </c>
      <c r="H3982" s="11" t="s">
        <v>22</v>
      </c>
      <c r="I3982" s="11" t="s">
        <v>337</v>
      </c>
      <c r="J3982" s="11" t="s">
        <v>27</v>
      </c>
      <c r="K3982" s="11" t="s">
        <v>28</v>
      </c>
      <c r="L3982" s="11" t="s">
        <v>43</v>
      </c>
      <c r="M3982" s="9" t="s">
        <v>44</v>
      </c>
      <c r="N3982" s="9" t="s">
        <v>208</v>
      </c>
      <c r="O3982" s="11" t="s">
        <v>32</v>
      </c>
      <c r="P3982" s="11" t="s">
        <v>22</v>
      </c>
      <c r="Q3982" s="11" t="s">
        <v>19283</v>
      </c>
      <c r="R3982" s="11" t="s">
        <v>46</v>
      </c>
      <c r="S3982" s="9" t="s">
        <v>19284</v>
      </c>
      <c r="T3982" s="9" t="s">
        <v>19285</v>
      </c>
    </row>
    <row r="3983" customHeight="1" spans="1:20">
      <c r="A3983" s="10">
        <v>45207</v>
      </c>
      <c r="B3983" s="9" t="s">
        <v>19286</v>
      </c>
      <c r="C3983" s="9" t="s">
        <v>6949</v>
      </c>
      <c r="D3983" s="11" t="s">
        <v>22</v>
      </c>
      <c r="E3983" s="9" t="s">
        <v>19287</v>
      </c>
      <c r="F3983" s="9" t="s">
        <v>19288</v>
      </c>
      <c r="G3983" s="11" t="s">
        <v>25</v>
      </c>
      <c r="H3983" s="11" t="s">
        <v>22</v>
      </c>
      <c r="I3983" s="11" t="s">
        <v>207</v>
      </c>
      <c r="J3983" s="11" t="s">
        <v>27</v>
      </c>
      <c r="K3983" s="11" t="s">
        <v>28</v>
      </c>
      <c r="L3983" s="11" t="s">
        <v>43</v>
      </c>
      <c r="M3983" s="9" t="s">
        <v>44</v>
      </c>
      <c r="N3983" s="9" t="s">
        <v>208</v>
      </c>
      <c r="O3983" s="11" t="s">
        <v>32</v>
      </c>
      <c r="P3983" s="11" t="s">
        <v>22</v>
      </c>
      <c r="Q3983" s="11" t="s">
        <v>19289</v>
      </c>
      <c r="R3983" s="11" t="s">
        <v>46</v>
      </c>
      <c r="S3983" s="9" t="s">
        <v>19290</v>
      </c>
      <c r="T3983" s="9" t="s">
        <v>19291</v>
      </c>
    </row>
    <row r="3984" customHeight="1" spans="1:20">
      <c r="A3984" s="10">
        <v>45207</v>
      </c>
      <c r="B3984" s="9" t="s">
        <v>19292</v>
      </c>
      <c r="C3984" s="9" t="s">
        <v>6949</v>
      </c>
      <c r="D3984" s="11" t="s">
        <v>22</v>
      </c>
      <c r="E3984" s="9" t="s">
        <v>19293</v>
      </c>
      <c r="F3984" s="9" t="s">
        <v>19294</v>
      </c>
      <c r="G3984" s="11" t="s">
        <v>25</v>
      </c>
      <c r="H3984" s="11" t="s">
        <v>22</v>
      </c>
      <c r="I3984" s="11" t="s">
        <v>63</v>
      </c>
      <c r="J3984" s="11" t="s">
        <v>27</v>
      </c>
      <c r="K3984" s="11" t="s">
        <v>28</v>
      </c>
      <c r="L3984" s="11" t="s">
        <v>43</v>
      </c>
      <c r="M3984" s="9" t="s">
        <v>44</v>
      </c>
      <c r="N3984" s="9" t="s">
        <v>208</v>
      </c>
      <c r="O3984" s="11" t="s">
        <v>32</v>
      </c>
      <c r="P3984" s="11" t="s">
        <v>22</v>
      </c>
      <c r="Q3984" s="11" t="s">
        <v>19295</v>
      </c>
      <c r="R3984" s="11" t="s">
        <v>46</v>
      </c>
      <c r="S3984" s="9" t="s">
        <v>19296</v>
      </c>
      <c r="T3984" s="9" t="s">
        <v>19297</v>
      </c>
    </row>
    <row r="3985" customHeight="1" spans="1:20">
      <c r="A3985" s="10">
        <v>45207</v>
      </c>
      <c r="B3985" s="9" t="s">
        <v>19298</v>
      </c>
      <c r="C3985" s="9" t="s">
        <v>6949</v>
      </c>
      <c r="D3985" s="11" t="s">
        <v>22</v>
      </c>
      <c r="E3985" s="9" t="s">
        <v>19299</v>
      </c>
      <c r="F3985" s="9" t="s">
        <v>19300</v>
      </c>
      <c r="G3985" s="11" t="s">
        <v>130</v>
      </c>
      <c r="H3985" s="11" t="s">
        <v>22</v>
      </c>
      <c r="I3985" s="11" t="s">
        <v>214</v>
      </c>
      <c r="J3985" s="11" t="s">
        <v>27</v>
      </c>
      <c r="K3985" s="11" t="s">
        <v>28</v>
      </c>
      <c r="L3985" s="11" t="s">
        <v>43</v>
      </c>
      <c r="M3985" s="9" t="s">
        <v>30</v>
      </c>
      <c r="N3985" s="9" t="s">
        <v>208</v>
      </c>
      <c r="O3985" s="11" t="s">
        <v>32</v>
      </c>
      <c r="P3985" s="11" t="s">
        <v>22</v>
      </c>
      <c r="Q3985" s="11" t="s">
        <v>19301</v>
      </c>
      <c r="R3985" s="11" t="s">
        <v>46</v>
      </c>
      <c r="S3985" s="9" t="s">
        <v>19302</v>
      </c>
      <c r="T3985" s="9" t="s">
        <v>19303</v>
      </c>
    </row>
    <row r="3986" customHeight="1" spans="1:20">
      <c r="A3986" s="10">
        <v>45207</v>
      </c>
      <c r="B3986" s="9" t="s">
        <v>19304</v>
      </c>
      <c r="C3986" s="9" t="s">
        <v>6956</v>
      </c>
      <c r="D3986" s="11" t="s">
        <v>22</v>
      </c>
      <c r="E3986" s="9" t="s">
        <v>19305</v>
      </c>
      <c r="F3986" s="9" t="s">
        <v>19306</v>
      </c>
      <c r="G3986" s="11" t="s">
        <v>53</v>
      </c>
      <c r="H3986" s="11" t="s">
        <v>22</v>
      </c>
      <c r="I3986" s="11" t="s">
        <v>576</v>
      </c>
      <c r="J3986" s="11" t="s">
        <v>27</v>
      </c>
      <c r="K3986" s="11" t="s">
        <v>28</v>
      </c>
      <c r="L3986" s="11" t="s">
        <v>43</v>
      </c>
      <c r="M3986" s="9" t="s">
        <v>44</v>
      </c>
      <c r="N3986" s="9" t="s">
        <v>208</v>
      </c>
      <c r="O3986" s="11" t="s">
        <v>32</v>
      </c>
      <c r="P3986" s="11" t="s">
        <v>22</v>
      </c>
      <c r="Q3986" s="11" t="s">
        <v>19307</v>
      </c>
      <c r="R3986" s="11" t="s">
        <v>46</v>
      </c>
      <c r="S3986" s="9" t="s">
        <v>19308</v>
      </c>
      <c r="T3986" s="9" t="s">
        <v>19309</v>
      </c>
    </row>
    <row r="3987" customHeight="1" spans="1:20">
      <c r="A3987" s="10">
        <v>45207</v>
      </c>
      <c r="B3987" s="9" t="s">
        <v>19310</v>
      </c>
      <c r="C3987" s="9" t="s">
        <v>6949</v>
      </c>
      <c r="D3987" s="11" t="s">
        <v>22</v>
      </c>
      <c r="E3987" s="9" t="s">
        <v>19311</v>
      </c>
      <c r="F3987" s="9" t="s">
        <v>19312</v>
      </c>
      <c r="G3987" s="11" t="s">
        <v>62</v>
      </c>
      <c r="H3987" s="11" t="s">
        <v>22</v>
      </c>
      <c r="I3987" s="11" t="s">
        <v>70</v>
      </c>
      <c r="J3987" s="11" t="s">
        <v>27</v>
      </c>
      <c r="K3987" s="11" t="s">
        <v>28</v>
      </c>
      <c r="L3987" s="11" t="s">
        <v>43</v>
      </c>
      <c r="M3987" s="9" t="s">
        <v>44</v>
      </c>
      <c r="N3987" s="9" t="s">
        <v>208</v>
      </c>
      <c r="O3987" s="11" t="s">
        <v>32</v>
      </c>
      <c r="P3987" s="11" t="s">
        <v>22</v>
      </c>
      <c r="Q3987" s="11" t="s">
        <v>19313</v>
      </c>
      <c r="R3987" s="11" t="s">
        <v>46</v>
      </c>
      <c r="S3987" s="9" t="s">
        <v>19314</v>
      </c>
      <c r="T3987" s="9" t="s">
        <v>19315</v>
      </c>
    </row>
    <row r="3988" customHeight="1" spans="1:20">
      <c r="A3988" s="10">
        <v>45207</v>
      </c>
      <c r="B3988" s="9" t="s">
        <v>19316</v>
      </c>
      <c r="C3988" s="9" t="s">
        <v>6949</v>
      </c>
      <c r="D3988" s="11" t="s">
        <v>22</v>
      </c>
      <c r="E3988" s="9" t="s">
        <v>19317</v>
      </c>
      <c r="F3988" s="9" t="s">
        <v>19318</v>
      </c>
      <c r="G3988" s="11" t="s">
        <v>130</v>
      </c>
      <c r="H3988" s="11" t="s">
        <v>22</v>
      </c>
      <c r="I3988" s="11" t="s">
        <v>880</v>
      </c>
      <c r="J3988" s="11" t="s">
        <v>27</v>
      </c>
      <c r="K3988" s="11" t="s">
        <v>28</v>
      </c>
      <c r="L3988" s="11" t="s">
        <v>43</v>
      </c>
      <c r="M3988" s="9" t="s">
        <v>44</v>
      </c>
      <c r="N3988" s="9" t="s">
        <v>208</v>
      </c>
      <c r="O3988" s="11" t="s">
        <v>32</v>
      </c>
      <c r="P3988" s="11" t="s">
        <v>22</v>
      </c>
      <c r="Q3988" s="11" t="s">
        <v>19319</v>
      </c>
      <c r="R3988" s="11" t="s">
        <v>46</v>
      </c>
      <c r="S3988" s="9" t="s">
        <v>19320</v>
      </c>
      <c r="T3988" s="9" t="s">
        <v>19321</v>
      </c>
    </row>
    <row r="3989" customHeight="1" spans="1:20">
      <c r="A3989" s="10">
        <v>45207</v>
      </c>
      <c r="B3989" s="9" t="s">
        <v>19322</v>
      </c>
      <c r="C3989" s="9" t="s">
        <v>6949</v>
      </c>
      <c r="D3989" s="11" t="s">
        <v>22</v>
      </c>
      <c r="E3989" s="9" t="s">
        <v>19323</v>
      </c>
      <c r="F3989" s="9" t="s">
        <v>19324</v>
      </c>
      <c r="G3989" s="11" t="s">
        <v>25</v>
      </c>
      <c r="H3989" s="11" t="s">
        <v>22</v>
      </c>
      <c r="I3989" s="11" t="s">
        <v>337</v>
      </c>
      <c r="J3989" s="11" t="s">
        <v>27</v>
      </c>
      <c r="K3989" s="11" t="s">
        <v>28</v>
      </c>
      <c r="L3989" s="11" t="s">
        <v>43</v>
      </c>
      <c r="M3989" s="9" t="s">
        <v>44</v>
      </c>
      <c r="N3989" s="9" t="s">
        <v>208</v>
      </c>
      <c r="O3989" s="11" t="s">
        <v>32</v>
      </c>
      <c r="P3989" s="11" t="s">
        <v>22</v>
      </c>
      <c r="Q3989" s="11" t="s">
        <v>19325</v>
      </c>
      <c r="R3989" s="11" t="s">
        <v>46</v>
      </c>
      <c r="S3989" s="9" t="s">
        <v>19326</v>
      </c>
      <c r="T3989" s="9" t="s">
        <v>19327</v>
      </c>
    </row>
    <row r="3990" customHeight="1" spans="1:20">
      <c r="A3990" s="10">
        <v>45207</v>
      </c>
      <c r="B3990" s="9" t="s">
        <v>19328</v>
      </c>
      <c r="C3990" s="9" t="s">
        <v>6949</v>
      </c>
      <c r="D3990" s="11" t="s">
        <v>22</v>
      </c>
      <c r="E3990" s="9" t="s">
        <v>19329</v>
      </c>
      <c r="F3990" s="9" t="s">
        <v>19330</v>
      </c>
      <c r="G3990" s="11" t="s">
        <v>25</v>
      </c>
      <c r="H3990" s="11" t="s">
        <v>22</v>
      </c>
      <c r="I3990" s="11" t="s">
        <v>576</v>
      </c>
      <c r="J3990" s="11" t="s">
        <v>27</v>
      </c>
      <c r="K3990" s="11" t="s">
        <v>28</v>
      </c>
      <c r="L3990" s="11" t="s">
        <v>43</v>
      </c>
      <c r="M3990" s="9" t="s">
        <v>44</v>
      </c>
      <c r="N3990" s="9" t="s">
        <v>208</v>
      </c>
      <c r="O3990" s="11" t="s">
        <v>32</v>
      </c>
      <c r="P3990" s="11" t="s">
        <v>22</v>
      </c>
      <c r="Q3990" s="11" t="s">
        <v>19331</v>
      </c>
      <c r="R3990" s="11" t="s">
        <v>46</v>
      </c>
      <c r="S3990" s="9" t="s">
        <v>19332</v>
      </c>
      <c r="T3990" s="9" t="s">
        <v>19333</v>
      </c>
    </row>
    <row r="3991" customHeight="1" spans="1:20">
      <c r="A3991" s="10">
        <v>45207</v>
      </c>
      <c r="B3991" s="9" t="s">
        <v>19334</v>
      </c>
      <c r="C3991" s="9" t="s">
        <v>50</v>
      </c>
      <c r="D3991" s="11" t="s">
        <v>22</v>
      </c>
      <c r="E3991" s="9" t="s">
        <v>19335</v>
      </c>
      <c r="F3991" s="9" t="s">
        <v>19336</v>
      </c>
      <c r="G3991" s="11" t="s">
        <v>336</v>
      </c>
      <c r="H3991" s="11" t="s">
        <v>22</v>
      </c>
      <c r="I3991" s="11" t="s">
        <v>131</v>
      </c>
      <c r="J3991" s="11" t="s">
        <v>27</v>
      </c>
      <c r="K3991" s="11" t="s">
        <v>28</v>
      </c>
      <c r="L3991" s="11" t="s">
        <v>43</v>
      </c>
      <c r="M3991" s="9" t="s">
        <v>44</v>
      </c>
      <c r="N3991" s="9" t="s">
        <v>31</v>
      </c>
      <c r="O3991" s="11" t="s">
        <v>32</v>
      </c>
      <c r="P3991" s="11" t="s">
        <v>22</v>
      </c>
      <c r="Q3991" s="11" t="s">
        <v>19337</v>
      </c>
      <c r="R3991" s="11" t="s">
        <v>56</v>
      </c>
      <c r="S3991" s="20" t="s">
        <v>19338</v>
      </c>
      <c r="T3991" s="9" t="s">
        <v>22</v>
      </c>
    </row>
    <row r="3992" customHeight="1" spans="1:20">
      <c r="A3992" s="10">
        <v>45207</v>
      </c>
      <c r="B3992" s="9" t="s">
        <v>19339</v>
      </c>
      <c r="C3992" s="9" t="s">
        <v>121</v>
      </c>
      <c r="D3992" s="11" t="s">
        <v>22</v>
      </c>
      <c r="E3992" s="9" t="s">
        <v>19340</v>
      </c>
      <c r="F3992" s="9" t="s">
        <v>19341</v>
      </c>
      <c r="G3992" s="11" t="s">
        <v>41</v>
      </c>
      <c r="H3992" s="11" t="s">
        <v>110</v>
      </c>
      <c r="I3992" s="11" t="s">
        <v>63</v>
      </c>
      <c r="J3992" s="11" t="s">
        <v>27</v>
      </c>
      <c r="K3992" s="11" t="s">
        <v>28</v>
      </c>
      <c r="L3992" s="11" t="s">
        <v>43</v>
      </c>
      <c r="M3992" s="9" t="s">
        <v>44</v>
      </c>
      <c r="N3992" s="9" t="s">
        <v>31</v>
      </c>
      <c r="O3992" s="11" t="s">
        <v>32</v>
      </c>
      <c r="P3992" s="11" t="s">
        <v>22</v>
      </c>
      <c r="Q3992" s="11" t="s">
        <v>19342</v>
      </c>
      <c r="R3992" s="11" t="s">
        <v>56</v>
      </c>
      <c r="S3992" s="9" t="s">
        <v>19343</v>
      </c>
      <c r="T3992" s="9" t="s">
        <v>22</v>
      </c>
    </row>
    <row r="3993" customHeight="1" spans="1:20">
      <c r="A3993" s="10">
        <v>45207</v>
      </c>
      <c r="B3993" s="9" t="s">
        <v>19344</v>
      </c>
      <c r="C3993" s="9" t="s">
        <v>121</v>
      </c>
      <c r="D3993" s="11" t="s">
        <v>22</v>
      </c>
      <c r="E3993" s="9" t="s">
        <v>19345</v>
      </c>
      <c r="F3993" s="9" t="s">
        <v>19346</v>
      </c>
      <c r="G3993" s="11" t="s">
        <v>336</v>
      </c>
      <c r="H3993" s="11" t="s">
        <v>22</v>
      </c>
      <c r="I3993" s="11" t="s">
        <v>70</v>
      </c>
      <c r="J3993" s="11" t="s">
        <v>27</v>
      </c>
      <c r="K3993" s="11" t="s">
        <v>28</v>
      </c>
      <c r="L3993" s="11" t="s">
        <v>43</v>
      </c>
      <c r="M3993" s="9" t="s">
        <v>30</v>
      </c>
      <c r="N3993" s="9" t="s">
        <v>31</v>
      </c>
      <c r="O3993" s="11" t="s">
        <v>32</v>
      </c>
      <c r="P3993" s="11" t="s">
        <v>22</v>
      </c>
      <c r="Q3993" s="11" t="s">
        <v>19347</v>
      </c>
      <c r="R3993" s="11" t="s">
        <v>56</v>
      </c>
      <c r="S3993" s="9" t="s">
        <v>19348</v>
      </c>
      <c r="T3993" s="9" t="s">
        <v>22</v>
      </c>
    </row>
    <row r="3994" customHeight="1" spans="1:20">
      <c r="A3994" s="10">
        <v>45207</v>
      </c>
      <c r="B3994" s="9" t="s">
        <v>19349</v>
      </c>
      <c r="C3994" s="9" t="s">
        <v>121</v>
      </c>
      <c r="D3994" s="11" t="s">
        <v>22</v>
      </c>
      <c r="E3994" s="9" t="s">
        <v>19350</v>
      </c>
      <c r="F3994" s="9" t="s">
        <v>19351</v>
      </c>
      <c r="G3994" s="11" t="s">
        <v>41</v>
      </c>
      <c r="H3994" s="11" t="s">
        <v>110</v>
      </c>
      <c r="I3994" s="11" t="s">
        <v>175</v>
      </c>
      <c r="J3994" s="11" t="s">
        <v>27</v>
      </c>
      <c r="K3994" s="11" t="s">
        <v>28</v>
      </c>
      <c r="L3994" s="11" t="s">
        <v>43</v>
      </c>
      <c r="M3994" s="9" t="s">
        <v>44</v>
      </c>
      <c r="N3994" s="9" t="s">
        <v>31</v>
      </c>
      <c r="O3994" s="11" t="s">
        <v>32</v>
      </c>
      <c r="P3994" s="11" t="s">
        <v>22</v>
      </c>
      <c r="Q3994" s="11" t="s">
        <v>19352</v>
      </c>
      <c r="R3994" s="11" t="s">
        <v>56</v>
      </c>
      <c r="S3994" s="9" t="s">
        <v>19353</v>
      </c>
      <c r="T3994" s="9" t="s">
        <v>22</v>
      </c>
    </row>
    <row r="3995" customHeight="1" spans="1:20">
      <c r="A3995" s="10">
        <v>45207</v>
      </c>
      <c r="B3995" s="9" t="s">
        <v>19354</v>
      </c>
      <c r="C3995" s="9" t="s">
        <v>121</v>
      </c>
      <c r="D3995" s="11" t="s">
        <v>22</v>
      </c>
      <c r="E3995" s="9" t="s">
        <v>19355</v>
      </c>
      <c r="F3995" s="9" t="s">
        <v>19356</v>
      </c>
      <c r="G3995" s="11" t="s">
        <v>41</v>
      </c>
      <c r="H3995" s="11" t="s">
        <v>22</v>
      </c>
      <c r="I3995" s="11" t="s">
        <v>337</v>
      </c>
      <c r="J3995" s="11" t="s">
        <v>27</v>
      </c>
      <c r="K3995" s="11" t="s">
        <v>28</v>
      </c>
      <c r="L3995" s="11" t="s">
        <v>43</v>
      </c>
      <c r="M3995" s="9" t="s">
        <v>44</v>
      </c>
      <c r="N3995" s="9" t="s">
        <v>31</v>
      </c>
      <c r="O3995" s="11" t="s">
        <v>32</v>
      </c>
      <c r="P3995" s="11" t="s">
        <v>22</v>
      </c>
      <c r="Q3995" s="11" t="s">
        <v>19357</v>
      </c>
      <c r="R3995" s="11" t="s">
        <v>56</v>
      </c>
      <c r="S3995" s="9" t="s">
        <v>19358</v>
      </c>
      <c r="T3995" s="9" t="s">
        <v>22</v>
      </c>
    </row>
    <row r="3996" customHeight="1" spans="1:20">
      <c r="A3996" s="10">
        <v>45207</v>
      </c>
      <c r="B3996" s="9" t="s">
        <v>19359</v>
      </c>
      <c r="C3996" s="9" t="s">
        <v>121</v>
      </c>
      <c r="D3996" s="11" t="s">
        <v>22</v>
      </c>
      <c r="E3996" s="9" t="s">
        <v>19360</v>
      </c>
      <c r="F3996" s="9" t="s">
        <v>19361</v>
      </c>
      <c r="G3996" s="11" t="s">
        <v>41</v>
      </c>
      <c r="H3996" s="11" t="s">
        <v>22</v>
      </c>
      <c r="I3996" s="11" t="s">
        <v>384</v>
      </c>
      <c r="J3996" s="11" t="s">
        <v>27</v>
      </c>
      <c r="K3996" s="11" t="s">
        <v>28</v>
      </c>
      <c r="L3996" s="11" t="s">
        <v>43</v>
      </c>
      <c r="M3996" s="9" t="s">
        <v>44</v>
      </c>
      <c r="N3996" s="9" t="s">
        <v>31</v>
      </c>
      <c r="O3996" s="11" t="s">
        <v>32</v>
      </c>
      <c r="P3996" s="11" t="s">
        <v>22</v>
      </c>
      <c r="Q3996" s="11" t="s">
        <v>19362</v>
      </c>
      <c r="R3996" s="11" t="s">
        <v>56</v>
      </c>
      <c r="S3996" s="9" t="s">
        <v>19363</v>
      </c>
      <c r="T3996" s="9" t="s">
        <v>22</v>
      </c>
    </row>
    <row r="3997" customHeight="1" spans="1:20">
      <c r="A3997" s="10">
        <v>45207</v>
      </c>
      <c r="B3997" s="9" t="s">
        <v>19364</v>
      </c>
      <c r="C3997" s="9" t="s">
        <v>2825</v>
      </c>
      <c r="D3997" s="11" t="s">
        <v>22</v>
      </c>
      <c r="E3997" s="9" t="s">
        <v>19365</v>
      </c>
      <c r="F3997" s="9" t="s">
        <v>19366</v>
      </c>
      <c r="G3997" s="11" t="s">
        <v>82</v>
      </c>
      <c r="H3997" s="11" t="s">
        <v>22</v>
      </c>
      <c r="I3997" s="11" t="s">
        <v>337</v>
      </c>
      <c r="J3997" s="11" t="s">
        <v>27</v>
      </c>
      <c r="K3997" s="11" t="s">
        <v>28</v>
      </c>
      <c r="L3997" s="11" t="s">
        <v>43</v>
      </c>
      <c r="M3997" s="9" t="s">
        <v>44</v>
      </c>
      <c r="N3997" s="9" t="s">
        <v>31</v>
      </c>
      <c r="O3997" s="11" t="s">
        <v>32</v>
      </c>
      <c r="P3997" s="11" t="s">
        <v>22</v>
      </c>
      <c r="Q3997" s="11" t="s">
        <v>19367</v>
      </c>
      <c r="R3997" s="11" t="s">
        <v>46</v>
      </c>
      <c r="S3997" s="9" t="s">
        <v>19368</v>
      </c>
      <c r="T3997" s="9" t="s">
        <v>19369</v>
      </c>
    </row>
    <row r="3998" customHeight="1" spans="1:20">
      <c r="A3998" s="10">
        <v>45207</v>
      </c>
      <c r="B3998" s="9" t="s">
        <v>19370</v>
      </c>
      <c r="C3998" s="9" t="s">
        <v>817</v>
      </c>
      <c r="D3998" s="11" t="s">
        <v>22</v>
      </c>
      <c r="E3998" s="9" t="s">
        <v>19371</v>
      </c>
      <c r="F3998" s="9" t="s">
        <v>19372</v>
      </c>
      <c r="G3998" s="11" t="s">
        <v>41</v>
      </c>
      <c r="H3998" s="11" t="s">
        <v>22</v>
      </c>
      <c r="I3998" s="11" t="s">
        <v>732</v>
      </c>
      <c r="J3998" s="11" t="s">
        <v>27</v>
      </c>
      <c r="K3998" s="11" t="s">
        <v>28</v>
      </c>
      <c r="L3998" s="11" t="s">
        <v>43</v>
      </c>
      <c r="M3998" s="9" t="s">
        <v>44</v>
      </c>
      <c r="N3998" s="9" t="s">
        <v>31</v>
      </c>
      <c r="O3998" s="11" t="s">
        <v>32</v>
      </c>
      <c r="P3998" s="11" t="s">
        <v>22</v>
      </c>
      <c r="Q3998" s="11" t="s">
        <v>19373</v>
      </c>
      <c r="R3998" s="11" t="s">
        <v>46</v>
      </c>
      <c r="S3998" s="9" t="s">
        <v>19374</v>
      </c>
      <c r="T3998" s="9" t="s">
        <v>19375</v>
      </c>
    </row>
    <row r="3999" customHeight="1" spans="1:20">
      <c r="A3999" s="10">
        <v>45207</v>
      </c>
      <c r="B3999" s="9" t="s">
        <v>19376</v>
      </c>
      <c r="C3999" s="9" t="s">
        <v>1023</v>
      </c>
      <c r="D3999" s="11" t="s">
        <v>22</v>
      </c>
      <c r="E3999" s="9" t="s">
        <v>19377</v>
      </c>
      <c r="F3999" s="9" t="s">
        <v>19378</v>
      </c>
      <c r="G3999" s="11" t="s">
        <v>25</v>
      </c>
      <c r="H3999" s="11" t="s">
        <v>22</v>
      </c>
      <c r="I3999" s="11" t="s">
        <v>207</v>
      </c>
      <c r="J3999" s="11" t="s">
        <v>27</v>
      </c>
      <c r="K3999" s="11" t="s">
        <v>28</v>
      </c>
      <c r="L3999" s="11" t="s">
        <v>43</v>
      </c>
      <c r="M3999" s="9" t="s">
        <v>44</v>
      </c>
      <c r="N3999" s="9" t="s">
        <v>31</v>
      </c>
      <c r="O3999" s="11" t="s">
        <v>32</v>
      </c>
      <c r="P3999" s="11" t="s">
        <v>22</v>
      </c>
      <c r="Q3999" s="11" t="s">
        <v>19379</v>
      </c>
      <c r="R3999" s="11" t="s">
        <v>46</v>
      </c>
      <c r="S3999" s="9" t="s">
        <v>19380</v>
      </c>
      <c r="T3999" s="9" t="s">
        <v>19381</v>
      </c>
    </row>
    <row r="4000" customHeight="1" spans="1:20">
      <c r="A4000" s="10">
        <v>45207</v>
      </c>
      <c r="B4000" s="9" t="s">
        <v>19382</v>
      </c>
      <c r="C4000" s="9" t="s">
        <v>399</v>
      </c>
      <c r="D4000" s="11" t="s">
        <v>22</v>
      </c>
      <c r="E4000" s="9" t="s">
        <v>19383</v>
      </c>
      <c r="F4000" s="9" t="s">
        <v>19384</v>
      </c>
      <c r="G4000" s="11" t="s">
        <v>41</v>
      </c>
      <c r="H4000" s="11" t="s">
        <v>22</v>
      </c>
      <c r="I4000" s="11" t="s">
        <v>75</v>
      </c>
      <c r="J4000" s="11" t="s">
        <v>27</v>
      </c>
      <c r="K4000" s="11" t="s">
        <v>28</v>
      </c>
      <c r="L4000" s="11" t="s">
        <v>43</v>
      </c>
      <c r="M4000" s="9" t="s">
        <v>44</v>
      </c>
      <c r="N4000" s="9" t="s">
        <v>31</v>
      </c>
      <c r="O4000" s="11" t="s">
        <v>32</v>
      </c>
      <c r="P4000" s="11" t="s">
        <v>22</v>
      </c>
      <c r="Q4000" s="11" t="s">
        <v>19385</v>
      </c>
      <c r="R4000" s="11" t="s">
        <v>46</v>
      </c>
      <c r="S4000" s="20" t="s">
        <v>19386</v>
      </c>
      <c r="T4000" s="9" t="s">
        <v>22</v>
      </c>
    </row>
    <row r="4001" customHeight="1" spans="1:20">
      <c r="A4001" s="10">
        <v>45207</v>
      </c>
      <c r="B4001" s="9" t="s">
        <v>19387</v>
      </c>
      <c r="C4001" s="9" t="s">
        <v>1127</v>
      </c>
      <c r="D4001" s="11" t="s">
        <v>22</v>
      </c>
      <c r="E4001" s="9" t="s">
        <v>19388</v>
      </c>
      <c r="F4001" s="9" t="s">
        <v>19389</v>
      </c>
      <c r="G4001" s="11" t="s">
        <v>25</v>
      </c>
      <c r="H4001" s="11" t="s">
        <v>22</v>
      </c>
      <c r="I4001" s="11" t="s">
        <v>26</v>
      </c>
      <c r="J4001" s="11" t="s">
        <v>27</v>
      </c>
      <c r="K4001" s="11" t="s">
        <v>76</v>
      </c>
      <c r="L4001" s="11" t="s">
        <v>29</v>
      </c>
      <c r="M4001" s="9" t="s">
        <v>30</v>
      </c>
      <c r="N4001" s="9" t="s">
        <v>31</v>
      </c>
      <c r="O4001" s="11" t="s">
        <v>32</v>
      </c>
      <c r="P4001" s="11" t="s">
        <v>22</v>
      </c>
      <c r="Q4001" s="11" t="s">
        <v>19390</v>
      </c>
      <c r="R4001" s="11" t="s">
        <v>34</v>
      </c>
      <c r="S4001" s="20" t="s">
        <v>19391</v>
      </c>
      <c r="T4001" s="9" t="s">
        <v>22</v>
      </c>
    </row>
    <row r="4002" customHeight="1" spans="1:20">
      <c r="A4002" s="10">
        <v>45207</v>
      </c>
      <c r="B4002" s="9" t="s">
        <v>19392</v>
      </c>
      <c r="C4002" s="9" t="s">
        <v>2978</v>
      </c>
      <c r="D4002" s="11" t="s">
        <v>22</v>
      </c>
      <c r="E4002" s="9" t="s">
        <v>19393</v>
      </c>
      <c r="F4002" s="9" t="s">
        <v>19394</v>
      </c>
      <c r="G4002" s="11" t="s">
        <v>69</v>
      </c>
      <c r="H4002" s="11" t="s">
        <v>148</v>
      </c>
      <c r="I4002" s="11" t="s">
        <v>207</v>
      </c>
      <c r="J4002" s="11" t="s">
        <v>27</v>
      </c>
      <c r="K4002" s="11" t="s">
        <v>28</v>
      </c>
      <c r="L4002" s="11" t="s">
        <v>43</v>
      </c>
      <c r="M4002" s="9" t="s">
        <v>44</v>
      </c>
      <c r="N4002" s="9" t="s">
        <v>31</v>
      </c>
      <c r="O4002" s="11" t="s">
        <v>32</v>
      </c>
      <c r="P4002" s="11" t="s">
        <v>22</v>
      </c>
      <c r="Q4002" s="11" t="s">
        <v>19395</v>
      </c>
      <c r="R4002" s="11" t="s">
        <v>46</v>
      </c>
      <c r="S4002" s="9" t="s">
        <v>19396</v>
      </c>
      <c r="T4002" s="9" t="s">
        <v>22</v>
      </c>
    </row>
    <row r="4003" customHeight="1" spans="1:20">
      <c r="A4003" s="10">
        <v>45207</v>
      </c>
      <c r="B4003" s="9" t="s">
        <v>19397</v>
      </c>
      <c r="C4003" s="9" t="s">
        <v>399</v>
      </c>
      <c r="D4003" s="11" t="s">
        <v>22</v>
      </c>
      <c r="E4003" s="9" t="s">
        <v>19398</v>
      </c>
      <c r="F4003" s="9" t="s">
        <v>19399</v>
      </c>
      <c r="G4003" s="11" t="s">
        <v>336</v>
      </c>
      <c r="H4003" s="11" t="s">
        <v>22</v>
      </c>
      <c r="I4003" s="11" t="s">
        <v>576</v>
      </c>
      <c r="J4003" s="11" t="s">
        <v>27</v>
      </c>
      <c r="K4003" s="11" t="s">
        <v>28</v>
      </c>
      <c r="L4003" s="11" t="s">
        <v>43</v>
      </c>
      <c r="M4003" s="9" t="s">
        <v>30</v>
      </c>
      <c r="N4003" s="9" t="s">
        <v>31</v>
      </c>
      <c r="O4003" s="11" t="s">
        <v>32</v>
      </c>
      <c r="P4003" s="11" t="s">
        <v>22</v>
      </c>
      <c r="Q4003" s="11" t="s">
        <v>19400</v>
      </c>
      <c r="R4003" s="11" t="s">
        <v>46</v>
      </c>
      <c r="S4003" s="20" t="s">
        <v>19401</v>
      </c>
      <c r="T4003" s="9" t="s">
        <v>22</v>
      </c>
    </row>
    <row r="4004" customHeight="1" spans="1:20">
      <c r="A4004" s="10">
        <v>45207</v>
      </c>
      <c r="B4004" s="9" t="s">
        <v>19402</v>
      </c>
      <c r="C4004" s="9" t="s">
        <v>274</v>
      </c>
      <c r="D4004" s="11" t="s">
        <v>22</v>
      </c>
      <c r="E4004" s="9" t="s">
        <v>19403</v>
      </c>
      <c r="F4004" s="9" t="s">
        <v>19404</v>
      </c>
      <c r="G4004" s="11" t="s">
        <v>69</v>
      </c>
      <c r="H4004" s="11" t="s">
        <v>148</v>
      </c>
      <c r="I4004" s="11" t="s">
        <v>214</v>
      </c>
      <c r="J4004" s="11" t="s">
        <v>27</v>
      </c>
      <c r="K4004" s="11" t="s">
        <v>28</v>
      </c>
      <c r="L4004" s="11" t="s">
        <v>43</v>
      </c>
      <c r="M4004" s="9" t="s">
        <v>44</v>
      </c>
      <c r="N4004" s="9" t="s">
        <v>208</v>
      </c>
      <c r="O4004" s="11" t="s">
        <v>32</v>
      </c>
      <c r="P4004" s="11" t="s">
        <v>22</v>
      </c>
      <c r="Q4004" s="11" t="s">
        <v>19405</v>
      </c>
      <c r="R4004" s="11" t="s">
        <v>56</v>
      </c>
      <c r="S4004" s="9" t="s">
        <v>19406</v>
      </c>
      <c r="T4004" s="9" t="s">
        <v>22</v>
      </c>
    </row>
    <row r="4005" customHeight="1" spans="1:20">
      <c r="A4005" s="10">
        <v>45207</v>
      </c>
      <c r="B4005" s="9" t="s">
        <v>19407</v>
      </c>
      <c r="C4005" s="9" t="s">
        <v>204</v>
      </c>
      <c r="D4005" s="11" t="s">
        <v>22</v>
      </c>
      <c r="E4005" s="9" t="s">
        <v>19408</v>
      </c>
      <c r="F4005" s="9" t="s">
        <v>19409</v>
      </c>
      <c r="G4005" s="11" t="s">
        <v>41</v>
      </c>
      <c r="H4005" s="11" t="s">
        <v>22</v>
      </c>
      <c r="I4005" s="11" t="s">
        <v>277</v>
      </c>
      <c r="J4005" s="11" t="s">
        <v>27</v>
      </c>
      <c r="K4005" s="11" t="s">
        <v>28</v>
      </c>
      <c r="L4005" s="11" t="s">
        <v>43</v>
      </c>
      <c r="M4005" s="9" t="s">
        <v>44</v>
      </c>
      <c r="N4005" s="9" t="s">
        <v>208</v>
      </c>
      <c r="O4005" s="11" t="s">
        <v>32</v>
      </c>
      <c r="P4005" s="11" t="s">
        <v>22</v>
      </c>
      <c r="Q4005" s="11" t="s">
        <v>19410</v>
      </c>
      <c r="R4005" s="11" t="s">
        <v>56</v>
      </c>
      <c r="S4005" s="9" t="s">
        <v>19411</v>
      </c>
      <c r="T4005" s="9" t="s">
        <v>22</v>
      </c>
    </row>
    <row r="4006" customHeight="1" spans="1:20">
      <c r="A4006" s="10">
        <v>45207</v>
      </c>
      <c r="B4006" s="9" t="s">
        <v>19412</v>
      </c>
      <c r="C4006" s="9" t="s">
        <v>204</v>
      </c>
      <c r="D4006" s="11" t="s">
        <v>22</v>
      </c>
      <c r="E4006" s="9" t="s">
        <v>19413</v>
      </c>
      <c r="F4006" s="9" t="s">
        <v>19414</v>
      </c>
      <c r="G4006" s="11" t="s">
        <v>336</v>
      </c>
      <c r="H4006" s="11" t="s">
        <v>22</v>
      </c>
      <c r="I4006" s="11" t="s">
        <v>149</v>
      </c>
      <c r="J4006" s="11" t="s">
        <v>27</v>
      </c>
      <c r="K4006" s="11" t="s">
        <v>28</v>
      </c>
      <c r="L4006" s="11" t="s">
        <v>43</v>
      </c>
      <c r="M4006" s="9" t="s">
        <v>44</v>
      </c>
      <c r="N4006" s="9" t="s">
        <v>208</v>
      </c>
      <c r="O4006" s="11" t="s">
        <v>32</v>
      </c>
      <c r="P4006" s="11" t="s">
        <v>22</v>
      </c>
      <c r="Q4006" s="11" t="s">
        <v>19415</v>
      </c>
      <c r="R4006" s="11" t="s">
        <v>56</v>
      </c>
      <c r="S4006" s="20" t="s">
        <v>19416</v>
      </c>
      <c r="T4006" s="9" t="s">
        <v>22</v>
      </c>
    </row>
    <row r="4007" customHeight="1" spans="1:20">
      <c r="A4007" s="10">
        <v>45207</v>
      </c>
      <c r="B4007" s="9" t="s">
        <v>19417</v>
      </c>
      <c r="C4007" s="9" t="s">
        <v>204</v>
      </c>
      <c r="D4007" s="11" t="s">
        <v>22</v>
      </c>
      <c r="E4007" s="9" t="s">
        <v>19418</v>
      </c>
      <c r="F4007" s="9" t="s">
        <v>19419</v>
      </c>
      <c r="G4007" s="11" t="s">
        <v>336</v>
      </c>
      <c r="H4007" s="11" t="s">
        <v>148</v>
      </c>
      <c r="I4007" s="11" t="s">
        <v>207</v>
      </c>
      <c r="J4007" s="11" t="s">
        <v>27</v>
      </c>
      <c r="K4007" s="11" t="s">
        <v>28</v>
      </c>
      <c r="L4007" s="11" t="s">
        <v>43</v>
      </c>
      <c r="M4007" s="9" t="s">
        <v>30</v>
      </c>
      <c r="N4007" s="9" t="s">
        <v>208</v>
      </c>
      <c r="O4007" s="11" t="s">
        <v>32</v>
      </c>
      <c r="P4007" s="11" t="s">
        <v>22</v>
      </c>
      <c r="Q4007" s="11" t="s">
        <v>19420</v>
      </c>
      <c r="R4007" s="11" t="s">
        <v>56</v>
      </c>
      <c r="S4007" s="9" t="s">
        <v>19421</v>
      </c>
      <c r="T4007" s="9" t="s">
        <v>22</v>
      </c>
    </row>
    <row r="4008" customHeight="1" spans="1:20">
      <c r="A4008" s="10">
        <v>45207</v>
      </c>
      <c r="B4008" s="9" t="s">
        <v>19422</v>
      </c>
      <c r="C4008" s="9" t="s">
        <v>274</v>
      </c>
      <c r="D4008" s="11" t="s">
        <v>22</v>
      </c>
      <c r="E4008" s="9" t="s">
        <v>19423</v>
      </c>
      <c r="F4008" s="9" t="s">
        <v>19424</v>
      </c>
      <c r="G4008" s="11" t="s">
        <v>336</v>
      </c>
      <c r="H4008" s="11" t="s">
        <v>22</v>
      </c>
      <c r="I4008" s="11" t="s">
        <v>111</v>
      </c>
      <c r="J4008" s="11" t="s">
        <v>27</v>
      </c>
      <c r="K4008" s="11" t="s">
        <v>76</v>
      </c>
      <c r="L4008" s="11" t="s">
        <v>43</v>
      </c>
      <c r="M4008" s="9" t="s">
        <v>44</v>
      </c>
      <c r="N4008" s="9" t="s">
        <v>208</v>
      </c>
      <c r="O4008" s="11" t="s">
        <v>32</v>
      </c>
      <c r="P4008" s="11" t="s">
        <v>22</v>
      </c>
      <c r="Q4008" s="11" t="s">
        <v>19425</v>
      </c>
      <c r="R4008" s="11" t="s">
        <v>56</v>
      </c>
      <c r="S4008" s="9" t="s">
        <v>19426</v>
      </c>
      <c r="T4008" s="9" t="s">
        <v>22</v>
      </c>
    </row>
    <row r="4009" customHeight="1" spans="1:20">
      <c r="A4009" s="10">
        <v>45207</v>
      </c>
      <c r="B4009" s="9" t="s">
        <v>19427</v>
      </c>
      <c r="C4009" s="9" t="s">
        <v>204</v>
      </c>
      <c r="D4009" s="11" t="s">
        <v>22</v>
      </c>
      <c r="E4009" s="9" t="s">
        <v>19428</v>
      </c>
      <c r="F4009" s="9" t="s">
        <v>19429</v>
      </c>
      <c r="G4009" s="11" t="s">
        <v>130</v>
      </c>
      <c r="H4009" s="11" t="s">
        <v>22</v>
      </c>
      <c r="I4009" s="11" t="s">
        <v>384</v>
      </c>
      <c r="J4009" s="11" t="s">
        <v>27</v>
      </c>
      <c r="K4009" s="11" t="s">
        <v>28</v>
      </c>
      <c r="L4009" s="11" t="s">
        <v>43</v>
      </c>
      <c r="M4009" s="9" t="s">
        <v>30</v>
      </c>
      <c r="N4009" s="9" t="s">
        <v>208</v>
      </c>
      <c r="O4009" s="11" t="s">
        <v>32</v>
      </c>
      <c r="P4009" s="11" t="s">
        <v>22</v>
      </c>
      <c r="Q4009" s="11" t="s">
        <v>19430</v>
      </c>
      <c r="R4009" s="11" t="s">
        <v>56</v>
      </c>
      <c r="S4009" s="9" t="s">
        <v>19431</v>
      </c>
      <c r="T4009" s="9" t="s">
        <v>22</v>
      </c>
    </row>
    <row r="4010" customHeight="1" spans="1:20">
      <c r="A4010" s="10">
        <v>45207</v>
      </c>
      <c r="B4010" s="9" t="s">
        <v>19432</v>
      </c>
      <c r="C4010" s="9" t="s">
        <v>274</v>
      </c>
      <c r="D4010" s="11" t="s">
        <v>22</v>
      </c>
      <c r="E4010" s="9" t="s">
        <v>19433</v>
      </c>
      <c r="F4010" s="9" t="s">
        <v>19434</v>
      </c>
      <c r="G4010" s="11" t="s">
        <v>336</v>
      </c>
      <c r="H4010" s="11" t="s">
        <v>22</v>
      </c>
      <c r="I4010" s="11" t="s">
        <v>162</v>
      </c>
      <c r="J4010" s="11" t="s">
        <v>27</v>
      </c>
      <c r="K4010" s="11" t="s">
        <v>28</v>
      </c>
      <c r="L4010" s="11" t="s">
        <v>43</v>
      </c>
      <c r="M4010" s="9" t="s">
        <v>30</v>
      </c>
      <c r="N4010" s="9" t="s">
        <v>208</v>
      </c>
      <c r="O4010" s="11" t="s">
        <v>32</v>
      </c>
      <c r="P4010" s="11" t="s">
        <v>22</v>
      </c>
      <c r="Q4010" s="11" t="s">
        <v>19435</v>
      </c>
      <c r="R4010" s="11" t="s">
        <v>56</v>
      </c>
      <c r="S4010" s="9" t="s">
        <v>19436</v>
      </c>
      <c r="T4010" s="9" t="s">
        <v>22</v>
      </c>
    </row>
    <row r="4011" customHeight="1" spans="1:20">
      <c r="A4011" s="10">
        <v>45207</v>
      </c>
      <c r="B4011" s="9" t="s">
        <v>19437</v>
      </c>
      <c r="C4011" s="9" t="s">
        <v>1499</v>
      </c>
      <c r="D4011" s="11" t="s">
        <v>22</v>
      </c>
      <c r="E4011" s="9" t="s">
        <v>19438</v>
      </c>
      <c r="F4011" s="9" t="s">
        <v>12208</v>
      </c>
      <c r="G4011" s="11" t="s">
        <v>82</v>
      </c>
      <c r="H4011" s="11" t="s">
        <v>22</v>
      </c>
      <c r="I4011" s="11" t="s">
        <v>448</v>
      </c>
      <c r="J4011" s="11" t="s">
        <v>27</v>
      </c>
      <c r="K4011" s="11" t="s">
        <v>28</v>
      </c>
      <c r="L4011" s="11" t="s">
        <v>43</v>
      </c>
      <c r="M4011" s="9" t="s">
        <v>30</v>
      </c>
      <c r="N4011" s="9" t="s">
        <v>31</v>
      </c>
      <c r="O4011" s="11" t="s">
        <v>32</v>
      </c>
      <c r="P4011" s="11" t="s">
        <v>22</v>
      </c>
      <c r="Q4011" s="11" t="s">
        <v>19439</v>
      </c>
      <c r="R4011" s="11" t="s">
        <v>46</v>
      </c>
      <c r="S4011" s="9" t="s">
        <v>19440</v>
      </c>
      <c r="T4011" s="9" t="s">
        <v>22</v>
      </c>
    </row>
    <row r="4012" customHeight="1" spans="1:20">
      <c r="A4012" s="10">
        <v>45207</v>
      </c>
      <c r="B4012" s="9" t="s">
        <v>19441</v>
      </c>
      <c r="C4012" s="9" t="s">
        <v>7078</v>
      </c>
      <c r="D4012" s="11" t="s">
        <v>22</v>
      </c>
      <c r="E4012" s="9" t="s">
        <v>14553</v>
      </c>
      <c r="F4012" s="9" t="s">
        <v>9384</v>
      </c>
      <c r="G4012" s="11" t="s">
        <v>69</v>
      </c>
      <c r="H4012" s="11" t="s">
        <v>148</v>
      </c>
      <c r="I4012" s="11" t="s">
        <v>701</v>
      </c>
      <c r="J4012" s="11" t="s">
        <v>27</v>
      </c>
      <c r="K4012" s="11" t="s">
        <v>28</v>
      </c>
      <c r="L4012" s="11" t="s">
        <v>43</v>
      </c>
      <c r="M4012" s="9" t="s">
        <v>799</v>
      </c>
      <c r="N4012" s="9" t="s">
        <v>743</v>
      </c>
      <c r="O4012" s="11" t="s">
        <v>32</v>
      </c>
      <c r="P4012" s="11" t="s">
        <v>22</v>
      </c>
      <c r="Q4012" s="11" t="s">
        <v>19442</v>
      </c>
      <c r="R4012" s="11" t="s">
        <v>46</v>
      </c>
      <c r="S4012" s="9" t="s">
        <v>19443</v>
      </c>
      <c r="T4012" s="9" t="s">
        <v>19444</v>
      </c>
    </row>
    <row r="4013" customHeight="1" spans="1:20">
      <c r="A4013" s="10">
        <v>45207</v>
      </c>
      <c r="B4013" s="9" t="s">
        <v>19445</v>
      </c>
      <c r="C4013" s="9" t="s">
        <v>7120</v>
      </c>
      <c r="D4013" s="11" t="s">
        <v>22</v>
      </c>
      <c r="E4013" s="9" t="s">
        <v>13830</v>
      </c>
      <c r="F4013" s="9" t="s">
        <v>13831</v>
      </c>
      <c r="G4013" s="11" t="s">
        <v>82</v>
      </c>
      <c r="H4013" s="11" t="s">
        <v>22</v>
      </c>
      <c r="I4013" s="11" t="s">
        <v>912</v>
      </c>
      <c r="J4013" s="11" t="s">
        <v>27</v>
      </c>
      <c r="K4013" s="11" t="s">
        <v>28</v>
      </c>
      <c r="L4013" s="11" t="s">
        <v>43</v>
      </c>
      <c r="M4013" s="9" t="s">
        <v>44</v>
      </c>
      <c r="N4013" s="9" t="s">
        <v>31</v>
      </c>
      <c r="O4013" s="11" t="s">
        <v>32</v>
      </c>
      <c r="P4013" s="11" t="s">
        <v>22</v>
      </c>
      <c r="Q4013" s="11" t="s">
        <v>19446</v>
      </c>
      <c r="R4013" s="11" t="s">
        <v>46</v>
      </c>
      <c r="S4013" s="9" t="s">
        <v>19447</v>
      </c>
      <c r="T4013" s="9" t="s">
        <v>19448</v>
      </c>
    </row>
    <row r="4014" customHeight="1" spans="1:20">
      <c r="A4014" s="10">
        <v>45207</v>
      </c>
      <c r="B4014" s="9" t="s">
        <v>19449</v>
      </c>
      <c r="C4014" s="9" t="s">
        <v>5170</v>
      </c>
      <c r="D4014" s="11" t="s">
        <v>22</v>
      </c>
      <c r="E4014" s="9" t="s">
        <v>19450</v>
      </c>
      <c r="F4014" s="9" t="s">
        <v>19451</v>
      </c>
      <c r="G4014" s="11" t="s">
        <v>130</v>
      </c>
      <c r="H4014" s="11" t="s">
        <v>22</v>
      </c>
      <c r="I4014" s="11" t="s">
        <v>175</v>
      </c>
      <c r="J4014" s="11" t="s">
        <v>27</v>
      </c>
      <c r="K4014" s="11" t="s">
        <v>28</v>
      </c>
      <c r="L4014" s="11" t="s">
        <v>43</v>
      </c>
      <c r="M4014" s="9" t="s">
        <v>30</v>
      </c>
      <c r="N4014" s="9" t="s">
        <v>31</v>
      </c>
      <c r="O4014" s="11" t="s">
        <v>32</v>
      </c>
      <c r="P4014" s="11" t="s">
        <v>22</v>
      </c>
      <c r="Q4014" s="11" t="s">
        <v>19452</v>
      </c>
      <c r="R4014" s="11" t="s">
        <v>46</v>
      </c>
      <c r="S4014" s="9" t="s">
        <v>19453</v>
      </c>
      <c r="T4014" s="9" t="s">
        <v>19454</v>
      </c>
    </row>
    <row r="4015" customHeight="1" spans="1:20">
      <c r="A4015" s="10">
        <v>45207</v>
      </c>
      <c r="B4015" s="9" t="s">
        <v>19455</v>
      </c>
      <c r="C4015" s="9" t="s">
        <v>810</v>
      </c>
      <c r="D4015" s="11" t="s">
        <v>22</v>
      </c>
      <c r="E4015" s="9" t="s">
        <v>19456</v>
      </c>
      <c r="F4015" s="9" t="s">
        <v>19457</v>
      </c>
      <c r="G4015" s="11" t="s">
        <v>130</v>
      </c>
      <c r="H4015" s="11" t="s">
        <v>148</v>
      </c>
      <c r="I4015" s="11" t="s">
        <v>337</v>
      </c>
      <c r="J4015" s="11" t="s">
        <v>27</v>
      </c>
      <c r="K4015" s="11" t="s">
        <v>28</v>
      </c>
      <c r="L4015" s="11" t="s">
        <v>43</v>
      </c>
      <c r="M4015" s="9" t="s">
        <v>44</v>
      </c>
      <c r="N4015" s="9" t="s">
        <v>31</v>
      </c>
      <c r="O4015" s="11" t="s">
        <v>32</v>
      </c>
      <c r="P4015" s="11" t="s">
        <v>22</v>
      </c>
      <c r="Q4015" s="11" t="s">
        <v>19458</v>
      </c>
      <c r="R4015" s="11" t="s">
        <v>46</v>
      </c>
      <c r="S4015" s="9" t="s">
        <v>19459</v>
      </c>
      <c r="T4015" s="9" t="s">
        <v>19460</v>
      </c>
    </row>
    <row r="4016" customHeight="1" spans="1:20">
      <c r="A4016" s="10">
        <v>45207</v>
      </c>
      <c r="B4016" s="9" t="s">
        <v>19461</v>
      </c>
      <c r="C4016" s="9" t="s">
        <v>646</v>
      </c>
      <c r="D4016" s="11" t="s">
        <v>22</v>
      </c>
      <c r="E4016" s="9" t="s">
        <v>19462</v>
      </c>
      <c r="F4016" s="9" t="s">
        <v>19463</v>
      </c>
      <c r="G4016" s="11" t="s">
        <v>53</v>
      </c>
      <c r="H4016" s="11" t="s">
        <v>22</v>
      </c>
      <c r="I4016" s="11" t="s">
        <v>293</v>
      </c>
      <c r="J4016" s="11" t="s">
        <v>27</v>
      </c>
      <c r="K4016" s="11" t="s">
        <v>28</v>
      </c>
      <c r="L4016" s="11" t="s">
        <v>43</v>
      </c>
      <c r="M4016" s="9" t="s">
        <v>44</v>
      </c>
      <c r="N4016" s="9" t="s">
        <v>31</v>
      </c>
      <c r="O4016" s="11" t="s">
        <v>32</v>
      </c>
      <c r="P4016" s="11" t="s">
        <v>22</v>
      </c>
      <c r="Q4016" s="11" t="s">
        <v>19464</v>
      </c>
      <c r="R4016" s="11" t="s">
        <v>46</v>
      </c>
      <c r="S4016" s="9" t="s">
        <v>19465</v>
      </c>
      <c r="T4016" s="9" t="s">
        <v>19466</v>
      </c>
    </row>
    <row r="4017" customHeight="1" spans="1:20">
      <c r="A4017" s="10">
        <v>45207</v>
      </c>
      <c r="B4017" s="9" t="s">
        <v>19467</v>
      </c>
      <c r="C4017" s="9" t="s">
        <v>2825</v>
      </c>
      <c r="D4017" s="11" t="s">
        <v>22</v>
      </c>
      <c r="E4017" s="9" t="s">
        <v>19468</v>
      </c>
      <c r="F4017" s="9" t="s">
        <v>19469</v>
      </c>
      <c r="G4017" s="11" t="s">
        <v>130</v>
      </c>
      <c r="H4017" s="11" t="s">
        <v>22</v>
      </c>
      <c r="I4017" s="11" t="s">
        <v>253</v>
      </c>
      <c r="J4017" s="11" t="s">
        <v>27</v>
      </c>
      <c r="K4017" s="11" t="s">
        <v>28</v>
      </c>
      <c r="L4017" s="11" t="s">
        <v>43</v>
      </c>
      <c r="M4017" s="9" t="s">
        <v>30</v>
      </c>
      <c r="N4017" s="9" t="s">
        <v>31</v>
      </c>
      <c r="O4017" s="11" t="s">
        <v>32</v>
      </c>
      <c r="P4017" s="11" t="s">
        <v>22</v>
      </c>
      <c r="Q4017" s="11" t="s">
        <v>19470</v>
      </c>
      <c r="R4017" s="11" t="s">
        <v>46</v>
      </c>
      <c r="S4017" s="9" t="s">
        <v>19471</v>
      </c>
      <c r="T4017" s="9" t="s">
        <v>19472</v>
      </c>
    </row>
    <row r="4018" customHeight="1" spans="1:20">
      <c r="A4018" s="10">
        <v>45207</v>
      </c>
      <c r="B4018" s="9" t="s">
        <v>19473</v>
      </c>
      <c r="C4018" s="9" t="s">
        <v>19474</v>
      </c>
      <c r="D4018" s="11" t="s">
        <v>22</v>
      </c>
      <c r="E4018" s="9" t="s">
        <v>19475</v>
      </c>
      <c r="F4018" s="9" t="s">
        <v>19476</v>
      </c>
      <c r="G4018" s="11" t="s">
        <v>82</v>
      </c>
      <c r="H4018" s="11" t="s">
        <v>22</v>
      </c>
      <c r="I4018" s="11" t="s">
        <v>253</v>
      </c>
      <c r="J4018" s="11" t="s">
        <v>27</v>
      </c>
      <c r="K4018" s="11" t="s">
        <v>28</v>
      </c>
      <c r="L4018" s="11" t="s">
        <v>43</v>
      </c>
      <c r="M4018" s="9" t="s">
        <v>30</v>
      </c>
      <c r="N4018" s="9" t="s">
        <v>31</v>
      </c>
      <c r="O4018" s="11" t="s">
        <v>32</v>
      </c>
      <c r="P4018" s="11" t="s">
        <v>22</v>
      </c>
      <c r="Q4018" s="11" t="s">
        <v>19477</v>
      </c>
      <c r="R4018" s="11" t="s">
        <v>46</v>
      </c>
      <c r="S4018" s="9" t="s">
        <v>19478</v>
      </c>
      <c r="T4018" s="9" t="s">
        <v>19479</v>
      </c>
    </row>
    <row r="4019" customHeight="1" spans="1:20">
      <c r="A4019" s="10">
        <v>45207</v>
      </c>
      <c r="B4019" s="9" t="s">
        <v>19480</v>
      </c>
      <c r="C4019" s="9" t="s">
        <v>1167</v>
      </c>
      <c r="D4019" s="11" t="s">
        <v>22</v>
      </c>
      <c r="E4019" s="9" t="s">
        <v>19481</v>
      </c>
      <c r="F4019" s="9" t="s">
        <v>19482</v>
      </c>
      <c r="G4019" s="11" t="s">
        <v>82</v>
      </c>
      <c r="H4019" s="11" t="s">
        <v>22</v>
      </c>
      <c r="I4019" s="11" t="s">
        <v>75</v>
      </c>
      <c r="J4019" s="11" t="s">
        <v>27</v>
      </c>
      <c r="K4019" s="11" t="s">
        <v>28</v>
      </c>
      <c r="L4019" s="11" t="s">
        <v>43</v>
      </c>
      <c r="M4019" s="9" t="s">
        <v>30</v>
      </c>
      <c r="N4019" s="9" t="s">
        <v>31</v>
      </c>
      <c r="O4019" s="11" t="s">
        <v>32</v>
      </c>
      <c r="P4019" s="11" t="s">
        <v>22</v>
      </c>
      <c r="Q4019" s="11" t="s">
        <v>19483</v>
      </c>
      <c r="R4019" s="11" t="s">
        <v>46</v>
      </c>
      <c r="S4019" s="9" t="s">
        <v>19484</v>
      </c>
      <c r="T4019" s="9" t="s">
        <v>19485</v>
      </c>
    </row>
    <row r="4020" customHeight="1" spans="1:20">
      <c r="A4020" s="10">
        <v>45207</v>
      </c>
      <c r="B4020" s="9" t="s">
        <v>19486</v>
      </c>
      <c r="C4020" s="9" t="s">
        <v>646</v>
      </c>
      <c r="D4020" s="11" t="s">
        <v>22</v>
      </c>
      <c r="E4020" s="9" t="s">
        <v>19487</v>
      </c>
      <c r="F4020" s="9" t="s">
        <v>19488</v>
      </c>
      <c r="G4020" s="11" t="s">
        <v>25</v>
      </c>
      <c r="H4020" s="11" t="s">
        <v>22</v>
      </c>
      <c r="I4020" s="11" t="s">
        <v>384</v>
      </c>
      <c r="J4020" s="11" t="s">
        <v>27</v>
      </c>
      <c r="K4020" s="11" t="s">
        <v>28</v>
      </c>
      <c r="L4020" s="11" t="s">
        <v>43</v>
      </c>
      <c r="M4020" s="9" t="s">
        <v>44</v>
      </c>
      <c r="N4020" s="9" t="s">
        <v>31</v>
      </c>
      <c r="O4020" s="11" t="s">
        <v>32</v>
      </c>
      <c r="P4020" s="11" t="s">
        <v>22</v>
      </c>
      <c r="Q4020" s="11" t="s">
        <v>19489</v>
      </c>
      <c r="R4020" s="11" t="s">
        <v>46</v>
      </c>
      <c r="S4020" s="9" t="s">
        <v>19490</v>
      </c>
      <c r="T4020" s="9" t="s">
        <v>19491</v>
      </c>
    </row>
    <row r="4021" customHeight="1" spans="1:20">
      <c r="A4021" s="10">
        <v>45207</v>
      </c>
      <c r="B4021" s="9" t="s">
        <v>19492</v>
      </c>
      <c r="C4021" s="9" t="s">
        <v>4516</v>
      </c>
      <c r="D4021" s="11" t="s">
        <v>22</v>
      </c>
      <c r="E4021" s="9" t="s">
        <v>16706</v>
      </c>
      <c r="F4021" s="9" t="s">
        <v>16707</v>
      </c>
      <c r="G4021" s="11" t="s">
        <v>25</v>
      </c>
      <c r="H4021" s="11" t="s">
        <v>22</v>
      </c>
      <c r="I4021" s="11" t="s">
        <v>299</v>
      </c>
      <c r="J4021" s="11" t="s">
        <v>27</v>
      </c>
      <c r="K4021" s="11" t="s">
        <v>28</v>
      </c>
      <c r="L4021" s="11" t="s">
        <v>43</v>
      </c>
      <c r="M4021" s="9" t="s">
        <v>30</v>
      </c>
      <c r="N4021" s="9" t="s">
        <v>31</v>
      </c>
      <c r="O4021" s="11" t="s">
        <v>32</v>
      </c>
      <c r="P4021" s="11" t="s">
        <v>22</v>
      </c>
      <c r="Q4021" s="11" t="s">
        <v>19493</v>
      </c>
      <c r="R4021" s="11" t="s">
        <v>46</v>
      </c>
      <c r="S4021" s="9" t="s">
        <v>19494</v>
      </c>
      <c r="T4021" s="9" t="s">
        <v>19495</v>
      </c>
    </row>
    <row r="4022" customHeight="1" spans="1:20">
      <c r="A4022" s="10">
        <v>45207</v>
      </c>
      <c r="B4022" s="9" t="s">
        <v>19496</v>
      </c>
      <c r="C4022" s="9" t="s">
        <v>837</v>
      </c>
      <c r="D4022" s="11" t="s">
        <v>22</v>
      </c>
      <c r="E4022" s="9" t="s">
        <v>19497</v>
      </c>
      <c r="F4022" s="9" t="s">
        <v>19498</v>
      </c>
      <c r="G4022" s="11" t="s">
        <v>82</v>
      </c>
      <c r="H4022" s="11" t="s">
        <v>22</v>
      </c>
      <c r="I4022" s="11" t="s">
        <v>168</v>
      </c>
      <c r="J4022" s="11" t="s">
        <v>27</v>
      </c>
      <c r="K4022" s="11" t="s">
        <v>28</v>
      </c>
      <c r="L4022" s="11" t="s">
        <v>43</v>
      </c>
      <c r="M4022" s="9" t="s">
        <v>169</v>
      </c>
      <c r="N4022" s="9" t="s">
        <v>31</v>
      </c>
      <c r="O4022" s="11" t="s">
        <v>32</v>
      </c>
      <c r="P4022" s="11" t="s">
        <v>22</v>
      </c>
      <c r="Q4022" s="11" t="s">
        <v>19499</v>
      </c>
      <c r="R4022" s="11" t="s">
        <v>46</v>
      </c>
      <c r="S4022" s="9" t="s">
        <v>19500</v>
      </c>
      <c r="T4022" s="9" t="s">
        <v>19501</v>
      </c>
    </row>
    <row r="4023" customHeight="1" spans="1:20">
      <c r="A4023" s="10">
        <v>45207</v>
      </c>
      <c r="B4023" s="9" t="s">
        <v>19502</v>
      </c>
      <c r="C4023" s="9" t="s">
        <v>817</v>
      </c>
      <c r="D4023" s="11" t="s">
        <v>22</v>
      </c>
      <c r="E4023" s="9" t="s">
        <v>19503</v>
      </c>
      <c r="F4023" s="9" t="s">
        <v>22</v>
      </c>
      <c r="G4023" s="11" t="s">
        <v>22</v>
      </c>
      <c r="H4023" s="11" t="s">
        <v>22</v>
      </c>
      <c r="I4023" s="11" t="s">
        <v>75</v>
      </c>
      <c r="J4023" s="11" t="s">
        <v>27</v>
      </c>
      <c r="K4023" s="11" t="s">
        <v>28</v>
      </c>
      <c r="L4023" s="11" t="s">
        <v>43</v>
      </c>
      <c r="M4023" s="9" t="s">
        <v>44</v>
      </c>
      <c r="N4023" s="9" t="s">
        <v>31</v>
      </c>
      <c r="O4023" s="11" t="s">
        <v>32</v>
      </c>
      <c r="P4023" s="11" t="s">
        <v>22</v>
      </c>
      <c r="Q4023" s="11" t="s">
        <v>19504</v>
      </c>
      <c r="R4023" s="11" t="s">
        <v>46</v>
      </c>
      <c r="S4023" s="9" t="s">
        <v>19505</v>
      </c>
      <c r="T4023" s="9" t="s">
        <v>19506</v>
      </c>
    </row>
    <row r="4024" customHeight="1" spans="1:20">
      <c r="A4024" s="10">
        <v>45207</v>
      </c>
      <c r="B4024" s="9" t="s">
        <v>19507</v>
      </c>
      <c r="C4024" s="9" t="s">
        <v>7120</v>
      </c>
      <c r="D4024" s="11" t="s">
        <v>22</v>
      </c>
      <c r="E4024" s="9" t="s">
        <v>19508</v>
      </c>
      <c r="F4024" s="9" t="s">
        <v>19509</v>
      </c>
      <c r="G4024" s="11" t="s">
        <v>53</v>
      </c>
      <c r="H4024" s="11" t="s">
        <v>22</v>
      </c>
      <c r="I4024" s="11" t="s">
        <v>511</v>
      </c>
      <c r="J4024" s="11" t="s">
        <v>27</v>
      </c>
      <c r="K4024" s="11" t="s">
        <v>28</v>
      </c>
      <c r="L4024" s="11" t="s">
        <v>43</v>
      </c>
      <c r="M4024" s="9" t="s">
        <v>30</v>
      </c>
      <c r="N4024" s="9" t="s">
        <v>31</v>
      </c>
      <c r="O4024" s="11" t="s">
        <v>32</v>
      </c>
      <c r="P4024" s="11" t="s">
        <v>22</v>
      </c>
      <c r="Q4024" s="11" t="s">
        <v>19510</v>
      </c>
      <c r="R4024" s="11" t="s">
        <v>46</v>
      </c>
      <c r="S4024" s="9" t="s">
        <v>19511</v>
      </c>
      <c r="T4024" s="9" t="s">
        <v>19512</v>
      </c>
    </row>
    <row r="4025" customHeight="1" spans="1:20">
      <c r="A4025" s="10">
        <v>45207</v>
      </c>
      <c r="B4025" s="9" t="s">
        <v>19513</v>
      </c>
      <c r="C4025" s="9" t="s">
        <v>399</v>
      </c>
      <c r="D4025" s="11" t="s">
        <v>22</v>
      </c>
      <c r="E4025" s="9" t="s">
        <v>19514</v>
      </c>
      <c r="F4025" s="9" t="s">
        <v>19515</v>
      </c>
      <c r="G4025" s="11" t="s">
        <v>130</v>
      </c>
      <c r="H4025" s="11" t="s">
        <v>22</v>
      </c>
      <c r="I4025" s="11" t="s">
        <v>111</v>
      </c>
      <c r="J4025" s="11" t="s">
        <v>27</v>
      </c>
      <c r="K4025" s="11" t="s">
        <v>28</v>
      </c>
      <c r="L4025" s="11" t="s">
        <v>43</v>
      </c>
      <c r="M4025" s="9" t="s">
        <v>30</v>
      </c>
      <c r="N4025" s="9" t="s">
        <v>31</v>
      </c>
      <c r="O4025" s="11" t="s">
        <v>32</v>
      </c>
      <c r="P4025" s="11" t="s">
        <v>22</v>
      </c>
      <c r="Q4025" s="11" t="s">
        <v>19516</v>
      </c>
      <c r="R4025" s="11" t="s">
        <v>46</v>
      </c>
      <c r="S4025" s="9" t="s">
        <v>19517</v>
      </c>
      <c r="T4025" s="9" t="s">
        <v>19518</v>
      </c>
    </row>
    <row r="4026" customHeight="1" spans="1:20">
      <c r="A4026" s="10">
        <v>45207</v>
      </c>
      <c r="B4026" s="9" t="s">
        <v>19519</v>
      </c>
      <c r="C4026" s="9" t="s">
        <v>14075</v>
      </c>
      <c r="D4026" s="11" t="s">
        <v>22</v>
      </c>
      <c r="E4026" s="9" t="s">
        <v>5455</v>
      </c>
      <c r="F4026" s="9" t="s">
        <v>5456</v>
      </c>
      <c r="G4026" s="11" t="s">
        <v>82</v>
      </c>
      <c r="H4026" s="11" t="s">
        <v>22</v>
      </c>
      <c r="I4026" s="11" t="s">
        <v>63</v>
      </c>
      <c r="J4026" s="11" t="s">
        <v>27</v>
      </c>
      <c r="K4026" s="11" t="s">
        <v>28</v>
      </c>
      <c r="L4026" s="11" t="s">
        <v>43</v>
      </c>
      <c r="M4026" s="9" t="s">
        <v>44</v>
      </c>
      <c r="N4026" s="9" t="s">
        <v>31</v>
      </c>
      <c r="O4026" s="11" t="s">
        <v>32</v>
      </c>
      <c r="P4026" s="11" t="s">
        <v>22</v>
      </c>
      <c r="Q4026" s="11" t="s">
        <v>19520</v>
      </c>
      <c r="R4026" s="11" t="s">
        <v>46</v>
      </c>
      <c r="S4026" s="9" t="s">
        <v>19521</v>
      </c>
      <c r="T4026" s="9" t="s">
        <v>19522</v>
      </c>
    </row>
    <row r="4027" customHeight="1" spans="1:20">
      <c r="A4027" s="10">
        <v>45207</v>
      </c>
      <c r="B4027" s="9" t="s">
        <v>19523</v>
      </c>
      <c r="C4027" s="9" t="s">
        <v>1306</v>
      </c>
      <c r="D4027" s="11" t="s">
        <v>22</v>
      </c>
      <c r="E4027" s="9" t="s">
        <v>19524</v>
      </c>
      <c r="F4027" s="9" t="s">
        <v>19525</v>
      </c>
      <c r="G4027" s="11" t="s">
        <v>25</v>
      </c>
      <c r="H4027" s="11" t="s">
        <v>22</v>
      </c>
      <c r="I4027" s="11" t="s">
        <v>70</v>
      </c>
      <c r="J4027" s="11" t="s">
        <v>27</v>
      </c>
      <c r="K4027" s="11" t="s">
        <v>28</v>
      </c>
      <c r="L4027" s="11" t="s">
        <v>43</v>
      </c>
      <c r="M4027" s="9" t="s">
        <v>44</v>
      </c>
      <c r="N4027" s="9" t="s">
        <v>31</v>
      </c>
      <c r="O4027" s="11" t="s">
        <v>32</v>
      </c>
      <c r="P4027" s="11" t="s">
        <v>22</v>
      </c>
      <c r="Q4027" s="11" t="s">
        <v>19526</v>
      </c>
      <c r="R4027" s="11" t="s">
        <v>46</v>
      </c>
      <c r="S4027" s="9" t="s">
        <v>19527</v>
      </c>
      <c r="T4027" s="9" t="s">
        <v>19528</v>
      </c>
    </row>
    <row r="4028" customHeight="1" spans="1:20">
      <c r="A4028" s="10">
        <v>45207</v>
      </c>
      <c r="B4028" s="9" t="s">
        <v>19529</v>
      </c>
      <c r="C4028" s="9" t="s">
        <v>19530</v>
      </c>
      <c r="D4028" s="11" t="s">
        <v>22</v>
      </c>
      <c r="E4028" s="9" t="s">
        <v>19531</v>
      </c>
      <c r="F4028" s="9" t="s">
        <v>19532</v>
      </c>
      <c r="G4028" s="11" t="s">
        <v>82</v>
      </c>
      <c r="H4028" s="11" t="s">
        <v>22</v>
      </c>
      <c r="I4028" s="11" t="s">
        <v>42</v>
      </c>
      <c r="J4028" s="11" t="s">
        <v>27</v>
      </c>
      <c r="K4028" s="11" t="s">
        <v>28</v>
      </c>
      <c r="L4028" s="11" t="s">
        <v>43</v>
      </c>
      <c r="M4028" s="9" t="s">
        <v>44</v>
      </c>
      <c r="N4028" s="9" t="s">
        <v>31</v>
      </c>
      <c r="O4028" s="11" t="s">
        <v>32</v>
      </c>
      <c r="P4028" s="11" t="s">
        <v>22</v>
      </c>
      <c r="Q4028" s="11" t="s">
        <v>19533</v>
      </c>
      <c r="R4028" s="11" t="s">
        <v>46</v>
      </c>
      <c r="S4028" s="9" t="s">
        <v>19534</v>
      </c>
      <c r="T4028" s="9" t="s">
        <v>19535</v>
      </c>
    </row>
    <row r="4029" customHeight="1" spans="1:20">
      <c r="A4029" s="10">
        <v>45207</v>
      </c>
      <c r="B4029" s="9" t="s">
        <v>19536</v>
      </c>
      <c r="C4029" s="9" t="s">
        <v>7120</v>
      </c>
      <c r="D4029" s="11" t="s">
        <v>22</v>
      </c>
      <c r="E4029" s="9" t="s">
        <v>19537</v>
      </c>
      <c r="F4029" s="9" t="s">
        <v>19538</v>
      </c>
      <c r="G4029" s="11" t="s">
        <v>41</v>
      </c>
      <c r="H4029" s="11" t="s">
        <v>110</v>
      </c>
      <c r="I4029" s="11" t="s">
        <v>207</v>
      </c>
      <c r="J4029" s="11" t="s">
        <v>27</v>
      </c>
      <c r="K4029" s="11" t="s">
        <v>28</v>
      </c>
      <c r="L4029" s="11" t="s">
        <v>43</v>
      </c>
      <c r="M4029" s="9" t="s">
        <v>30</v>
      </c>
      <c r="N4029" s="9" t="s">
        <v>31</v>
      </c>
      <c r="O4029" s="11" t="s">
        <v>32</v>
      </c>
      <c r="P4029" s="11" t="s">
        <v>22</v>
      </c>
      <c r="Q4029" s="11" t="s">
        <v>19539</v>
      </c>
      <c r="R4029" s="11" t="s">
        <v>46</v>
      </c>
      <c r="S4029" s="9" t="s">
        <v>19540</v>
      </c>
      <c r="T4029" s="9" t="s">
        <v>19541</v>
      </c>
    </row>
    <row r="4030" customHeight="1" spans="1:20">
      <c r="A4030" s="10">
        <v>45207</v>
      </c>
      <c r="B4030" s="9" t="s">
        <v>19542</v>
      </c>
      <c r="C4030" s="9" t="s">
        <v>16210</v>
      </c>
      <c r="D4030" s="11" t="s">
        <v>22</v>
      </c>
      <c r="E4030" s="9" t="s">
        <v>19543</v>
      </c>
      <c r="F4030" s="9" t="s">
        <v>19544</v>
      </c>
      <c r="G4030" s="11" t="s">
        <v>82</v>
      </c>
      <c r="H4030" s="11" t="s">
        <v>22</v>
      </c>
      <c r="I4030" s="11" t="s">
        <v>70</v>
      </c>
      <c r="J4030" s="11" t="s">
        <v>27</v>
      </c>
      <c r="K4030" s="11" t="s">
        <v>28</v>
      </c>
      <c r="L4030" s="11" t="s">
        <v>43</v>
      </c>
      <c r="M4030" s="9" t="s">
        <v>44</v>
      </c>
      <c r="N4030" s="9" t="s">
        <v>31</v>
      </c>
      <c r="O4030" s="11" t="s">
        <v>32</v>
      </c>
      <c r="P4030" s="11" t="s">
        <v>22</v>
      </c>
      <c r="Q4030" s="11" t="s">
        <v>19545</v>
      </c>
      <c r="R4030" s="11" t="s">
        <v>46</v>
      </c>
      <c r="S4030" s="9" t="s">
        <v>19546</v>
      </c>
      <c r="T4030" s="9" t="s">
        <v>19547</v>
      </c>
    </row>
    <row r="4031" customHeight="1" spans="1:20">
      <c r="A4031" s="10">
        <v>45207</v>
      </c>
      <c r="B4031" s="9" t="s">
        <v>19548</v>
      </c>
      <c r="C4031" s="9" t="s">
        <v>18926</v>
      </c>
      <c r="D4031" s="11" t="s">
        <v>22</v>
      </c>
      <c r="E4031" s="9" t="s">
        <v>19549</v>
      </c>
      <c r="F4031" s="9" t="s">
        <v>19550</v>
      </c>
      <c r="G4031" s="11" t="s">
        <v>82</v>
      </c>
      <c r="H4031" s="11" t="s">
        <v>22</v>
      </c>
      <c r="I4031" s="11" t="s">
        <v>111</v>
      </c>
      <c r="J4031" s="11" t="s">
        <v>27</v>
      </c>
      <c r="K4031" s="11" t="s">
        <v>28</v>
      </c>
      <c r="L4031" s="11" t="s">
        <v>43</v>
      </c>
      <c r="M4031" s="9" t="s">
        <v>44</v>
      </c>
      <c r="N4031" s="9" t="s">
        <v>31</v>
      </c>
      <c r="O4031" s="11" t="s">
        <v>32</v>
      </c>
      <c r="P4031" s="11" t="s">
        <v>22</v>
      </c>
      <c r="Q4031" s="11" t="s">
        <v>19551</v>
      </c>
      <c r="R4031" s="11" t="s">
        <v>46</v>
      </c>
      <c r="S4031" s="9" t="s">
        <v>19552</v>
      </c>
      <c r="T4031" s="9" t="s">
        <v>19553</v>
      </c>
    </row>
    <row r="4032" customHeight="1" spans="1:20">
      <c r="A4032" s="10">
        <v>45207</v>
      </c>
      <c r="B4032" s="9" t="s">
        <v>19554</v>
      </c>
      <c r="C4032" s="9" t="s">
        <v>5035</v>
      </c>
      <c r="D4032" s="11" t="s">
        <v>22</v>
      </c>
      <c r="E4032" s="9" t="s">
        <v>11423</v>
      </c>
      <c r="F4032" s="9" t="s">
        <v>11424</v>
      </c>
      <c r="G4032" s="11" t="s">
        <v>53</v>
      </c>
      <c r="H4032" s="11" t="s">
        <v>22</v>
      </c>
      <c r="I4032" s="11" t="s">
        <v>11382</v>
      </c>
      <c r="J4032" s="11" t="s">
        <v>27</v>
      </c>
      <c r="K4032" s="11" t="s">
        <v>28</v>
      </c>
      <c r="L4032" s="11" t="s">
        <v>43</v>
      </c>
      <c r="M4032" s="9" t="s">
        <v>44</v>
      </c>
      <c r="N4032" s="9" t="s">
        <v>31</v>
      </c>
      <c r="O4032" s="11" t="s">
        <v>32</v>
      </c>
      <c r="P4032" s="11" t="s">
        <v>22</v>
      </c>
      <c r="Q4032" s="11" t="s">
        <v>19555</v>
      </c>
      <c r="R4032" s="11" t="s">
        <v>11382</v>
      </c>
      <c r="S4032" s="9" t="s">
        <v>19101</v>
      </c>
      <c r="T4032" s="9" t="s">
        <v>19556</v>
      </c>
    </row>
    <row r="4033" customHeight="1" spans="1:20">
      <c r="A4033" s="10">
        <v>45207</v>
      </c>
      <c r="B4033" s="9" t="s">
        <v>19557</v>
      </c>
      <c r="C4033" s="9" t="s">
        <v>79</v>
      </c>
      <c r="D4033" s="11" t="s">
        <v>22</v>
      </c>
      <c r="E4033" s="9" t="s">
        <v>19558</v>
      </c>
      <c r="F4033" s="9" t="s">
        <v>19559</v>
      </c>
      <c r="G4033" s="11" t="s">
        <v>82</v>
      </c>
      <c r="H4033" s="11" t="s">
        <v>22</v>
      </c>
      <c r="I4033" s="11" t="s">
        <v>111</v>
      </c>
      <c r="J4033" s="11" t="s">
        <v>27</v>
      </c>
      <c r="K4033" s="11" t="s">
        <v>28</v>
      </c>
      <c r="L4033" s="11" t="s">
        <v>43</v>
      </c>
      <c r="M4033" s="9" t="s">
        <v>44</v>
      </c>
      <c r="N4033" s="9" t="s">
        <v>31</v>
      </c>
      <c r="O4033" s="11" t="s">
        <v>32</v>
      </c>
      <c r="P4033" s="11" t="s">
        <v>22</v>
      </c>
      <c r="Q4033" s="11" t="s">
        <v>19560</v>
      </c>
      <c r="R4033" s="11" t="s">
        <v>46</v>
      </c>
      <c r="S4033" s="9" t="s">
        <v>19561</v>
      </c>
      <c r="T4033" s="9" t="s">
        <v>19562</v>
      </c>
    </row>
    <row r="4034" customHeight="1" spans="1:20">
      <c r="A4034" s="10">
        <v>45207</v>
      </c>
      <c r="B4034" s="9" t="s">
        <v>19563</v>
      </c>
      <c r="C4034" s="9" t="s">
        <v>4902</v>
      </c>
      <c r="D4034" s="11" t="s">
        <v>22</v>
      </c>
      <c r="E4034" s="9" t="s">
        <v>19564</v>
      </c>
      <c r="F4034" s="9" t="s">
        <v>19565</v>
      </c>
      <c r="G4034" s="11" t="s">
        <v>25</v>
      </c>
      <c r="H4034" s="11" t="s">
        <v>22</v>
      </c>
      <c r="I4034" s="11" t="s">
        <v>293</v>
      </c>
      <c r="J4034" s="11" t="s">
        <v>27</v>
      </c>
      <c r="K4034" s="11" t="s">
        <v>28</v>
      </c>
      <c r="L4034" s="11" t="s">
        <v>43</v>
      </c>
      <c r="M4034" s="9" t="s">
        <v>44</v>
      </c>
      <c r="N4034" s="9" t="s">
        <v>31</v>
      </c>
      <c r="O4034" s="11" t="s">
        <v>32</v>
      </c>
      <c r="P4034" s="11" t="s">
        <v>22</v>
      </c>
      <c r="Q4034" s="11" t="s">
        <v>19566</v>
      </c>
      <c r="R4034" s="11" t="s">
        <v>46</v>
      </c>
      <c r="S4034" s="9" t="s">
        <v>19567</v>
      </c>
      <c r="T4034" s="9" t="s">
        <v>19568</v>
      </c>
    </row>
    <row r="4035" customHeight="1" spans="1:20">
      <c r="A4035" s="10">
        <v>45207</v>
      </c>
      <c r="B4035" s="9" t="s">
        <v>19569</v>
      </c>
      <c r="C4035" s="9" t="s">
        <v>191</v>
      </c>
      <c r="D4035" s="11" t="s">
        <v>22</v>
      </c>
      <c r="E4035" s="9" t="s">
        <v>17200</v>
      </c>
      <c r="F4035" s="9" t="s">
        <v>7479</v>
      </c>
      <c r="G4035" s="11" t="s">
        <v>25</v>
      </c>
      <c r="H4035" s="11" t="s">
        <v>22</v>
      </c>
      <c r="I4035" s="11" t="s">
        <v>277</v>
      </c>
      <c r="J4035" s="11" t="s">
        <v>27</v>
      </c>
      <c r="K4035" s="11" t="s">
        <v>28</v>
      </c>
      <c r="L4035" s="11" t="s">
        <v>43</v>
      </c>
      <c r="M4035" s="9" t="s">
        <v>44</v>
      </c>
      <c r="N4035" s="9" t="s">
        <v>31</v>
      </c>
      <c r="O4035" s="11" t="s">
        <v>32</v>
      </c>
      <c r="P4035" s="11" t="s">
        <v>22</v>
      </c>
      <c r="Q4035" s="11" t="s">
        <v>19570</v>
      </c>
      <c r="R4035" s="11" t="s">
        <v>46</v>
      </c>
      <c r="S4035" s="9" t="s">
        <v>19571</v>
      </c>
      <c r="T4035" s="9" t="s">
        <v>19572</v>
      </c>
    </row>
    <row r="4036" customHeight="1" spans="1:20">
      <c r="A4036" s="10">
        <v>45207</v>
      </c>
      <c r="B4036" s="9" t="s">
        <v>19573</v>
      </c>
      <c r="C4036" s="9" t="s">
        <v>18662</v>
      </c>
      <c r="D4036" s="11" t="s">
        <v>22</v>
      </c>
      <c r="E4036" s="9" t="s">
        <v>19574</v>
      </c>
      <c r="F4036" s="9" t="s">
        <v>19575</v>
      </c>
      <c r="G4036" s="11" t="s">
        <v>53</v>
      </c>
      <c r="H4036" s="11" t="s">
        <v>22</v>
      </c>
      <c r="I4036" s="11" t="s">
        <v>337</v>
      </c>
      <c r="J4036" s="11" t="s">
        <v>27</v>
      </c>
      <c r="K4036" s="11" t="s">
        <v>28</v>
      </c>
      <c r="L4036" s="11" t="s">
        <v>43</v>
      </c>
      <c r="M4036" s="9" t="s">
        <v>44</v>
      </c>
      <c r="N4036" s="9" t="s">
        <v>31</v>
      </c>
      <c r="O4036" s="11" t="s">
        <v>32</v>
      </c>
      <c r="P4036" s="11" t="s">
        <v>22</v>
      </c>
      <c r="Q4036" s="11" t="s">
        <v>19576</v>
      </c>
      <c r="R4036" s="11" t="s">
        <v>46</v>
      </c>
      <c r="S4036" s="9" t="s">
        <v>19577</v>
      </c>
      <c r="T4036" s="9" t="s">
        <v>19578</v>
      </c>
    </row>
    <row r="4037" customHeight="1" spans="1:20">
      <c r="A4037" s="10">
        <v>45207</v>
      </c>
      <c r="B4037" s="9" t="s">
        <v>19579</v>
      </c>
      <c r="C4037" s="9" t="s">
        <v>18926</v>
      </c>
      <c r="D4037" s="11" t="s">
        <v>22</v>
      </c>
      <c r="E4037" s="9" t="s">
        <v>19580</v>
      </c>
      <c r="F4037" s="9" t="s">
        <v>19581</v>
      </c>
      <c r="G4037" s="11" t="s">
        <v>25</v>
      </c>
      <c r="H4037" s="11" t="s">
        <v>22</v>
      </c>
      <c r="I4037" s="11" t="s">
        <v>931</v>
      </c>
      <c r="J4037" s="11" t="s">
        <v>27</v>
      </c>
      <c r="K4037" s="11" t="s">
        <v>28</v>
      </c>
      <c r="L4037" s="11" t="s">
        <v>43</v>
      </c>
      <c r="M4037" s="9" t="s">
        <v>30</v>
      </c>
      <c r="N4037" s="9" t="s">
        <v>31</v>
      </c>
      <c r="O4037" s="11" t="s">
        <v>32</v>
      </c>
      <c r="P4037" s="11" t="s">
        <v>22</v>
      </c>
      <c r="Q4037" s="11" t="s">
        <v>19582</v>
      </c>
      <c r="R4037" s="11" t="s">
        <v>46</v>
      </c>
      <c r="S4037" s="9" t="s">
        <v>19583</v>
      </c>
      <c r="T4037" s="9" t="s">
        <v>19584</v>
      </c>
    </row>
    <row r="4038" customHeight="1" spans="1:20">
      <c r="A4038" s="10">
        <v>45207</v>
      </c>
      <c r="B4038" s="9" t="s">
        <v>19585</v>
      </c>
      <c r="C4038" s="9" t="s">
        <v>393</v>
      </c>
      <c r="D4038" s="11" t="s">
        <v>22</v>
      </c>
      <c r="E4038" s="9" t="s">
        <v>19586</v>
      </c>
      <c r="F4038" s="9" t="s">
        <v>19587</v>
      </c>
      <c r="G4038" s="11" t="s">
        <v>247</v>
      </c>
      <c r="H4038" s="11" t="s">
        <v>110</v>
      </c>
      <c r="I4038" s="11" t="s">
        <v>931</v>
      </c>
      <c r="J4038" s="11" t="s">
        <v>27</v>
      </c>
      <c r="K4038" s="11" t="s">
        <v>28</v>
      </c>
      <c r="L4038" s="11" t="s">
        <v>43</v>
      </c>
      <c r="M4038" s="9" t="s">
        <v>44</v>
      </c>
      <c r="N4038" s="9" t="s">
        <v>31</v>
      </c>
      <c r="O4038" s="11" t="s">
        <v>32</v>
      </c>
      <c r="P4038" s="11" t="s">
        <v>22</v>
      </c>
      <c r="Q4038" s="11" t="s">
        <v>19588</v>
      </c>
      <c r="R4038" s="11" t="s">
        <v>46</v>
      </c>
      <c r="S4038" s="9" t="s">
        <v>19589</v>
      </c>
      <c r="T4038" s="9" t="s">
        <v>19590</v>
      </c>
    </row>
    <row r="4039" customHeight="1" spans="1:20">
      <c r="A4039" s="10">
        <v>45207</v>
      </c>
      <c r="B4039" s="9" t="s">
        <v>19591</v>
      </c>
      <c r="C4039" s="9" t="s">
        <v>2911</v>
      </c>
      <c r="D4039" s="11" t="s">
        <v>22</v>
      </c>
      <c r="E4039" s="9" t="s">
        <v>19592</v>
      </c>
      <c r="F4039" s="9" t="s">
        <v>19593</v>
      </c>
      <c r="G4039" s="11" t="s">
        <v>247</v>
      </c>
      <c r="H4039" s="11" t="s">
        <v>22</v>
      </c>
      <c r="I4039" s="11" t="s">
        <v>26</v>
      </c>
      <c r="J4039" s="11" t="s">
        <v>27</v>
      </c>
      <c r="K4039" s="11" t="s">
        <v>28</v>
      </c>
      <c r="L4039" s="11" t="s">
        <v>29</v>
      </c>
      <c r="M4039" s="9" t="s">
        <v>30</v>
      </c>
      <c r="N4039" s="9" t="s">
        <v>31</v>
      </c>
      <c r="O4039" s="11" t="s">
        <v>32</v>
      </c>
      <c r="P4039" s="11" t="s">
        <v>22</v>
      </c>
      <c r="Q4039" s="11" t="s">
        <v>19594</v>
      </c>
      <c r="R4039" s="11" t="s">
        <v>34</v>
      </c>
      <c r="S4039" s="9" t="s">
        <v>19595</v>
      </c>
      <c r="T4039" s="9" t="s">
        <v>19596</v>
      </c>
    </row>
    <row r="4040" customHeight="1" spans="1:20">
      <c r="A4040" s="10">
        <v>45207</v>
      </c>
      <c r="B4040" s="9" t="s">
        <v>19597</v>
      </c>
      <c r="C4040" s="9" t="s">
        <v>4058</v>
      </c>
      <c r="D4040" s="11" t="s">
        <v>22</v>
      </c>
      <c r="E4040" s="9" t="s">
        <v>14477</v>
      </c>
      <c r="F4040" s="9" t="s">
        <v>9650</v>
      </c>
      <c r="G4040" s="11" t="s">
        <v>25</v>
      </c>
      <c r="H4040" s="11" t="s">
        <v>110</v>
      </c>
      <c r="I4040" s="11" t="s">
        <v>26</v>
      </c>
      <c r="J4040" s="11" t="s">
        <v>27</v>
      </c>
      <c r="K4040" s="11" t="s">
        <v>76</v>
      </c>
      <c r="L4040" s="11" t="s">
        <v>29</v>
      </c>
      <c r="M4040" s="9" t="s">
        <v>30</v>
      </c>
      <c r="N4040" s="9" t="s">
        <v>31</v>
      </c>
      <c r="O4040" s="11" t="s">
        <v>32</v>
      </c>
      <c r="P4040" s="11" t="s">
        <v>22</v>
      </c>
      <c r="Q4040" s="11" t="s">
        <v>19598</v>
      </c>
      <c r="R4040" s="11" t="s">
        <v>34</v>
      </c>
      <c r="S4040" s="9" t="s">
        <v>19599</v>
      </c>
      <c r="T4040" s="9" t="s">
        <v>19600</v>
      </c>
    </row>
    <row r="4041" customHeight="1" spans="1:20">
      <c r="A4041" s="10">
        <v>45207</v>
      </c>
      <c r="B4041" s="9" t="s">
        <v>19601</v>
      </c>
      <c r="C4041" s="9" t="s">
        <v>817</v>
      </c>
      <c r="D4041" s="11" t="s">
        <v>22</v>
      </c>
      <c r="E4041" s="9" t="s">
        <v>19602</v>
      </c>
      <c r="F4041" s="9" t="s">
        <v>19603</v>
      </c>
      <c r="G4041" s="11" t="s">
        <v>82</v>
      </c>
      <c r="H4041" s="11" t="s">
        <v>22</v>
      </c>
      <c r="I4041" s="11" t="s">
        <v>277</v>
      </c>
      <c r="J4041" s="11" t="s">
        <v>27</v>
      </c>
      <c r="K4041" s="11" t="s">
        <v>28</v>
      </c>
      <c r="L4041" s="11" t="s">
        <v>43</v>
      </c>
      <c r="M4041" s="9" t="s">
        <v>44</v>
      </c>
      <c r="N4041" s="9" t="s">
        <v>31</v>
      </c>
      <c r="O4041" s="11" t="s">
        <v>32</v>
      </c>
      <c r="P4041" s="11" t="s">
        <v>22</v>
      </c>
      <c r="Q4041" s="11" t="s">
        <v>19604</v>
      </c>
      <c r="R4041" s="11" t="s">
        <v>46</v>
      </c>
      <c r="S4041" s="9" t="s">
        <v>19605</v>
      </c>
      <c r="T4041" s="9" t="s">
        <v>19606</v>
      </c>
    </row>
    <row r="4042" customHeight="1" spans="1:20">
      <c r="A4042" s="10">
        <v>45207</v>
      </c>
      <c r="B4042" s="9" t="s">
        <v>19607</v>
      </c>
      <c r="C4042" s="9" t="s">
        <v>783</v>
      </c>
      <c r="D4042" s="11" t="s">
        <v>22</v>
      </c>
      <c r="E4042" s="9" t="s">
        <v>19608</v>
      </c>
      <c r="F4042" s="9" t="s">
        <v>19609</v>
      </c>
      <c r="G4042" s="11" t="s">
        <v>82</v>
      </c>
      <c r="H4042" s="11" t="s">
        <v>22</v>
      </c>
      <c r="I4042" s="11" t="s">
        <v>1255</v>
      </c>
      <c r="J4042" s="11" t="s">
        <v>27</v>
      </c>
      <c r="K4042" s="11" t="s">
        <v>28</v>
      </c>
      <c r="L4042" s="11" t="s">
        <v>43</v>
      </c>
      <c r="M4042" s="9" t="s">
        <v>169</v>
      </c>
      <c r="N4042" s="9" t="s">
        <v>743</v>
      </c>
      <c r="O4042" s="11" t="s">
        <v>32</v>
      </c>
      <c r="P4042" s="11" t="s">
        <v>22</v>
      </c>
      <c r="Q4042" s="11" t="s">
        <v>19610</v>
      </c>
      <c r="R4042" s="11" t="s">
        <v>46</v>
      </c>
      <c r="S4042" s="9" t="s">
        <v>19611</v>
      </c>
      <c r="T4042" s="9" t="s">
        <v>22</v>
      </c>
    </row>
    <row r="4043" customHeight="1" spans="1:20">
      <c r="A4043" s="10">
        <v>45207</v>
      </c>
      <c r="B4043" s="9" t="s">
        <v>19612</v>
      </c>
      <c r="C4043" s="9" t="s">
        <v>783</v>
      </c>
      <c r="D4043" s="11" t="s">
        <v>22</v>
      </c>
      <c r="E4043" s="9" t="s">
        <v>19613</v>
      </c>
      <c r="F4043" s="9" t="s">
        <v>19614</v>
      </c>
      <c r="G4043" s="11" t="s">
        <v>82</v>
      </c>
      <c r="H4043" s="11" t="s">
        <v>22</v>
      </c>
      <c r="I4043" s="11" t="s">
        <v>2203</v>
      </c>
      <c r="J4043" s="11" t="s">
        <v>27</v>
      </c>
      <c r="K4043" s="11" t="s">
        <v>28</v>
      </c>
      <c r="L4043" s="11" t="s">
        <v>43</v>
      </c>
      <c r="M4043" s="9" t="s">
        <v>30</v>
      </c>
      <c r="N4043" s="9" t="s">
        <v>743</v>
      </c>
      <c r="O4043" s="11" t="s">
        <v>32</v>
      </c>
      <c r="P4043" s="11" t="s">
        <v>22</v>
      </c>
      <c r="Q4043" s="11" t="s">
        <v>19615</v>
      </c>
      <c r="R4043" s="11" t="s">
        <v>46</v>
      </c>
      <c r="S4043" s="9" t="s">
        <v>19616</v>
      </c>
      <c r="T4043" s="9" t="s">
        <v>22</v>
      </c>
    </row>
    <row r="4044" customHeight="1" spans="1:20">
      <c r="A4044" s="10">
        <v>45207</v>
      </c>
      <c r="B4044" s="9" t="s">
        <v>19617</v>
      </c>
      <c r="C4044" s="9" t="s">
        <v>5213</v>
      </c>
      <c r="D4044" s="11" t="s">
        <v>22</v>
      </c>
      <c r="E4044" s="9" t="s">
        <v>19618</v>
      </c>
      <c r="F4044" s="9" t="s">
        <v>19619</v>
      </c>
      <c r="G4044" s="11" t="s">
        <v>130</v>
      </c>
      <c r="H4044" s="11" t="s">
        <v>22</v>
      </c>
      <c r="I4044" s="11" t="s">
        <v>9666</v>
      </c>
      <c r="J4044" s="11" t="s">
        <v>27</v>
      </c>
      <c r="K4044" s="11" t="s">
        <v>28</v>
      </c>
      <c r="L4044" s="11" t="s">
        <v>43</v>
      </c>
      <c r="M4044" s="9" t="s">
        <v>30</v>
      </c>
      <c r="N4044" s="9" t="s">
        <v>208</v>
      </c>
      <c r="O4044" s="11" t="s">
        <v>32</v>
      </c>
      <c r="P4044" s="11" t="s">
        <v>22</v>
      </c>
      <c r="Q4044" s="11" t="s">
        <v>19620</v>
      </c>
      <c r="R4044" s="11" t="s">
        <v>46</v>
      </c>
      <c r="S4044" s="9" t="s">
        <v>19621</v>
      </c>
      <c r="T4044" s="9" t="s">
        <v>22</v>
      </c>
    </row>
    <row r="4045" customHeight="1" spans="1:20">
      <c r="A4045" s="10">
        <v>45207</v>
      </c>
      <c r="B4045" s="9" t="s">
        <v>19622</v>
      </c>
      <c r="C4045" s="9" t="s">
        <v>5213</v>
      </c>
      <c r="D4045" s="11" t="s">
        <v>22</v>
      </c>
      <c r="E4045" s="9" t="s">
        <v>17420</v>
      </c>
      <c r="F4045" s="9" t="s">
        <v>17421</v>
      </c>
      <c r="G4045" s="11" t="s">
        <v>25</v>
      </c>
      <c r="H4045" s="11" t="s">
        <v>22</v>
      </c>
      <c r="I4045" s="11" t="s">
        <v>1072</v>
      </c>
      <c r="J4045" s="11" t="s">
        <v>27</v>
      </c>
      <c r="K4045" s="11" t="s">
        <v>28</v>
      </c>
      <c r="L4045" s="11" t="s">
        <v>43</v>
      </c>
      <c r="M4045" s="9" t="s">
        <v>44</v>
      </c>
      <c r="N4045" s="9" t="s">
        <v>208</v>
      </c>
      <c r="O4045" s="11" t="s">
        <v>32</v>
      </c>
      <c r="P4045" s="11" t="s">
        <v>22</v>
      </c>
      <c r="Q4045" s="11" t="s">
        <v>19623</v>
      </c>
      <c r="R4045" s="11" t="s">
        <v>46</v>
      </c>
      <c r="S4045" s="9" t="s">
        <v>19624</v>
      </c>
      <c r="T4045" s="9" t="s">
        <v>22</v>
      </c>
    </row>
    <row r="4046" customHeight="1" spans="1:20">
      <c r="A4046" s="10">
        <v>45207</v>
      </c>
      <c r="B4046" s="9" t="s">
        <v>19625</v>
      </c>
      <c r="C4046" s="9" t="s">
        <v>19626</v>
      </c>
      <c r="D4046" s="11" t="s">
        <v>22</v>
      </c>
      <c r="E4046" s="9" t="s">
        <v>19627</v>
      </c>
      <c r="F4046" s="9" t="s">
        <v>19628</v>
      </c>
      <c r="G4046" s="11" t="s">
        <v>247</v>
      </c>
      <c r="H4046" s="11" t="s">
        <v>22</v>
      </c>
      <c r="I4046" s="11" t="s">
        <v>26</v>
      </c>
      <c r="J4046" s="11" t="s">
        <v>27</v>
      </c>
      <c r="K4046" s="11" t="s">
        <v>76</v>
      </c>
      <c r="L4046" s="11" t="s">
        <v>29</v>
      </c>
      <c r="M4046" s="9" t="s">
        <v>44</v>
      </c>
      <c r="N4046" s="9" t="s">
        <v>31</v>
      </c>
      <c r="O4046" s="11" t="s">
        <v>32</v>
      </c>
      <c r="P4046" s="11" t="s">
        <v>22</v>
      </c>
      <c r="Q4046" s="11" t="s">
        <v>19629</v>
      </c>
      <c r="R4046" s="11" t="s">
        <v>34</v>
      </c>
      <c r="S4046" s="9" t="s">
        <v>19630</v>
      </c>
      <c r="T4046" s="9" t="s">
        <v>19631</v>
      </c>
    </row>
    <row r="4047" customHeight="1" spans="1:20">
      <c r="A4047" s="10">
        <v>45207</v>
      </c>
      <c r="B4047" s="9" t="s">
        <v>19632</v>
      </c>
      <c r="C4047" s="9" t="s">
        <v>5035</v>
      </c>
      <c r="D4047" s="11" t="s">
        <v>22</v>
      </c>
      <c r="E4047" s="9" t="s">
        <v>19633</v>
      </c>
      <c r="F4047" s="9" t="s">
        <v>19634</v>
      </c>
      <c r="G4047" s="11" t="s">
        <v>130</v>
      </c>
      <c r="H4047" s="11" t="s">
        <v>22</v>
      </c>
      <c r="I4047" s="11" t="s">
        <v>26</v>
      </c>
      <c r="J4047" s="11" t="s">
        <v>27</v>
      </c>
      <c r="K4047" s="11" t="s">
        <v>76</v>
      </c>
      <c r="L4047" s="11" t="s">
        <v>29</v>
      </c>
      <c r="M4047" s="9" t="s">
        <v>30</v>
      </c>
      <c r="N4047" s="9" t="s">
        <v>31</v>
      </c>
      <c r="O4047" s="11" t="s">
        <v>32</v>
      </c>
      <c r="P4047" s="11" t="s">
        <v>22</v>
      </c>
      <c r="Q4047" s="11" t="s">
        <v>19635</v>
      </c>
      <c r="R4047" s="11" t="s">
        <v>34</v>
      </c>
      <c r="S4047" s="9" t="s">
        <v>19636</v>
      </c>
      <c r="T4047" s="9" t="s">
        <v>19637</v>
      </c>
    </row>
    <row r="4048" customHeight="1" spans="1:20">
      <c r="A4048" s="10">
        <v>45207</v>
      </c>
      <c r="B4048" s="9" t="s">
        <v>19638</v>
      </c>
      <c r="C4048" s="9" t="s">
        <v>783</v>
      </c>
      <c r="D4048" s="11" t="s">
        <v>22</v>
      </c>
      <c r="E4048" s="9" t="s">
        <v>19639</v>
      </c>
      <c r="F4048" s="9" t="s">
        <v>19640</v>
      </c>
      <c r="G4048" s="11" t="s">
        <v>82</v>
      </c>
      <c r="H4048" s="11" t="s">
        <v>137</v>
      </c>
      <c r="I4048" s="11" t="s">
        <v>168</v>
      </c>
      <c r="J4048" s="11" t="s">
        <v>27</v>
      </c>
      <c r="K4048" s="11" t="s">
        <v>28</v>
      </c>
      <c r="L4048" s="11" t="s">
        <v>43</v>
      </c>
      <c r="M4048" s="9" t="s">
        <v>169</v>
      </c>
      <c r="N4048" s="9" t="s">
        <v>743</v>
      </c>
      <c r="O4048" s="11" t="s">
        <v>32</v>
      </c>
      <c r="P4048" s="11" t="s">
        <v>22</v>
      </c>
      <c r="Q4048" s="11" t="s">
        <v>19641</v>
      </c>
      <c r="R4048" s="11" t="s">
        <v>46</v>
      </c>
      <c r="S4048" s="9" t="s">
        <v>19642</v>
      </c>
      <c r="T4048" s="9" t="s">
        <v>19643</v>
      </c>
    </row>
    <row r="4049" customHeight="1" spans="1:20">
      <c r="A4049" s="10">
        <v>45207</v>
      </c>
      <c r="B4049" s="9" t="s">
        <v>19644</v>
      </c>
      <c r="C4049" s="9" t="s">
        <v>783</v>
      </c>
      <c r="D4049" s="11" t="s">
        <v>22</v>
      </c>
      <c r="E4049" s="9" t="s">
        <v>19645</v>
      </c>
      <c r="F4049" s="9" t="s">
        <v>19646</v>
      </c>
      <c r="G4049" s="11" t="s">
        <v>82</v>
      </c>
      <c r="H4049" s="11" t="s">
        <v>110</v>
      </c>
      <c r="I4049" s="11" t="s">
        <v>168</v>
      </c>
      <c r="J4049" s="11" t="s">
        <v>27</v>
      </c>
      <c r="K4049" s="11" t="s">
        <v>28</v>
      </c>
      <c r="L4049" s="11" t="s">
        <v>43</v>
      </c>
      <c r="M4049" s="9" t="s">
        <v>169</v>
      </c>
      <c r="N4049" s="9" t="s">
        <v>743</v>
      </c>
      <c r="O4049" s="11" t="s">
        <v>32</v>
      </c>
      <c r="P4049" s="11" t="s">
        <v>22</v>
      </c>
      <c r="Q4049" s="11" t="s">
        <v>19647</v>
      </c>
      <c r="R4049" s="11" t="s">
        <v>46</v>
      </c>
      <c r="S4049" s="9" t="s">
        <v>19648</v>
      </c>
      <c r="T4049" s="9" t="s">
        <v>19649</v>
      </c>
    </row>
    <row r="4050" customHeight="1" spans="1:20">
      <c r="A4050" s="10">
        <v>45207</v>
      </c>
      <c r="B4050" s="9" t="s">
        <v>19650</v>
      </c>
      <c r="C4050" s="9" t="s">
        <v>783</v>
      </c>
      <c r="D4050" s="11" t="s">
        <v>22</v>
      </c>
      <c r="E4050" s="9" t="s">
        <v>19651</v>
      </c>
      <c r="F4050" s="9" t="s">
        <v>19652</v>
      </c>
      <c r="G4050" s="11" t="s">
        <v>82</v>
      </c>
      <c r="H4050" s="11" t="s">
        <v>148</v>
      </c>
      <c r="I4050" s="11" t="s">
        <v>490</v>
      </c>
      <c r="J4050" s="11" t="s">
        <v>27</v>
      </c>
      <c r="K4050" s="11" t="s">
        <v>28</v>
      </c>
      <c r="L4050" s="11" t="s">
        <v>43</v>
      </c>
      <c r="M4050" s="9" t="s">
        <v>30</v>
      </c>
      <c r="N4050" s="9" t="s">
        <v>743</v>
      </c>
      <c r="O4050" s="11" t="s">
        <v>32</v>
      </c>
      <c r="P4050" s="11" t="s">
        <v>22</v>
      </c>
      <c r="Q4050" s="11" t="s">
        <v>19653</v>
      </c>
      <c r="R4050" s="11" t="s">
        <v>46</v>
      </c>
      <c r="S4050" s="9" t="s">
        <v>19654</v>
      </c>
      <c r="T4050" s="9" t="s">
        <v>19655</v>
      </c>
    </row>
    <row r="4051" customHeight="1" spans="1:20">
      <c r="A4051" s="10">
        <v>45207</v>
      </c>
      <c r="B4051" s="9" t="s">
        <v>19656</v>
      </c>
      <c r="C4051" s="9" t="s">
        <v>783</v>
      </c>
      <c r="D4051" s="11" t="s">
        <v>22</v>
      </c>
      <c r="E4051" s="9" t="s">
        <v>19657</v>
      </c>
      <c r="F4051" s="9" t="s">
        <v>19658</v>
      </c>
      <c r="G4051" s="11" t="s">
        <v>82</v>
      </c>
      <c r="H4051" s="11" t="s">
        <v>22</v>
      </c>
      <c r="I4051" s="11" t="s">
        <v>168</v>
      </c>
      <c r="J4051" s="11" t="s">
        <v>27</v>
      </c>
      <c r="K4051" s="11" t="s">
        <v>28</v>
      </c>
      <c r="L4051" s="11" t="s">
        <v>43</v>
      </c>
      <c r="M4051" s="9" t="s">
        <v>169</v>
      </c>
      <c r="N4051" s="9" t="s">
        <v>743</v>
      </c>
      <c r="O4051" s="11" t="s">
        <v>32</v>
      </c>
      <c r="P4051" s="11" t="s">
        <v>22</v>
      </c>
      <c r="Q4051" s="11" t="s">
        <v>19659</v>
      </c>
      <c r="R4051" s="11" t="s">
        <v>46</v>
      </c>
      <c r="S4051" s="9" t="s">
        <v>19660</v>
      </c>
      <c r="T4051" s="9" t="s">
        <v>19661</v>
      </c>
    </row>
    <row r="4052" customHeight="1" spans="1:20">
      <c r="A4052" s="10">
        <v>45207</v>
      </c>
      <c r="B4052" s="9" t="s">
        <v>19662</v>
      </c>
      <c r="C4052" s="9" t="s">
        <v>783</v>
      </c>
      <c r="D4052" s="11" t="s">
        <v>22</v>
      </c>
      <c r="E4052" s="9" t="s">
        <v>19663</v>
      </c>
      <c r="F4052" s="9" t="s">
        <v>19664</v>
      </c>
      <c r="G4052" s="11" t="s">
        <v>41</v>
      </c>
      <c r="H4052" s="11" t="s">
        <v>22</v>
      </c>
      <c r="I4052" s="11" t="s">
        <v>4212</v>
      </c>
      <c r="J4052" s="11" t="s">
        <v>27</v>
      </c>
      <c r="K4052" s="11" t="s">
        <v>28</v>
      </c>
      <c r="L4052" s="11" t="s">
        <v>43</v>
      </c>
      <c r="M4052" s="9" t="s">
        <v>44</v>
      </c>
      <c r="N4052" s="9" t="s">
        <v>743</v>
      </c>
      <c r="O4052" s="11" t="s">
        <v>32</v>
      </c>
      <c r="P4052" s="11" t="s">
        <v>22</v>
      </c>
      <c r="Q4052" s="11" t="s">
        <v>19665</v>
      </c>
      <c r="R4052" s="11" t="s">
        <v>46</v>
      </c>
      <c r="S4052" s="9" t="s">
        <v>19666</v>
      </c>
      <c r="T4052" s="9" t="s">
        <v>19667</v>
      </c>
    </row>
    <row r="4053" customHeight="1" spans="1:20">
      <c r="A4053" s="10">
        <v>45207</v>
      </c>
      <c r="B4053" s="9" t="s">
        <v>19668</v>
      </c>
      <c r="C4053" s="9" t="s">
        <v>783</v>
      </c>
      <c r="D4053" s="11" t="s">
        <v>22</v>
      </c>
      <c r="E4053" s="9" t="s">
        <v>19669</v>
      </c>
      <c r="F4053" s="9" t="s">
        <v>19670</v>
      </c>
      <c r="G4053" s="11" t="s">
        <v>82</v>
      </c>
      <c r="H4053" s="11" t="s">
        <v>148</v>
      </c>
      <c r="I4053" s="11" t="s">
        <v>299</v>
      </c>
      <c r="J4053" s="11" t="s">
        <v>27</v>
      </c>
      <c r="K4053" s="11" t="s">
        <v>28</v>
      </c>
      <c r="L4053" s="11" t="s">
        <v>43</v>
      </c>
      <c r="M4053" s="9" t="s">
        <v>169</v>
      </c>
      <c r="N4053" s="9" t="s">
        <v>743</v>
      </c>
      <c r="O4053" s="11" t="s">
        <v>32</v>
      </c>
      <c r="P4053" s="11" t="s">
        <v>22</v>
      </c>
      <c r="Q4053" s="11" t="s">
        <v>19671</v>
      </c>
      <c r="R4053" s="11" t="s">
        <v>46</v>
      </c>
      <c r="S4053" s="9" t="s">
        <v>19672</v>
      </c>
      <c r="T4053" s="9" t="s">
        <v>19673</v>
      </c>
    </row>
    <row r="4054" customHeight="1" spans="1:20">
      <c r="A4054" s="10">
        <v>45207</v>
      </c>
      <c r="B4054" s="9" t="s">
        <v>19674</v>
      </c>
      <c r="C4054" s="9" t="s">
        <v>783</v>
      </c>
      <c r="D4054" s="11" t="s">
        <v>22</v>
      </c>
      <c r="E4054" s="9" t="s">
        <v>19675</v>
      </c>
      <c r="F4054" s="9" t="s">
        <v>19676</v>
      </c>
      <c r="G4054" s="11" t="s">
        <v>82</v>
      </c>
      <c r="H4054" s="11" t="s">
        <v>110</v>
      </c>
      <c r="I4054" s="11" t="s">
        <v>207</v>
      </c>
      <c r="J4054" s="11" t="s">
        <v>27</v>
      </c>
      <c r="K4054" s="11" t="s">
        <v>28</v>
      </c>
      <c r="L4054" s="11" t="s">
        <v>43</v>
      </c>
      <c r="M4054" s="9" t="s">
        <v>169</v>
      </c>
      <c r="N4054" s="9" t="s">
        <v>743</v>
      </c>
      <c r="O4054" s="11" t="s">
        <v>32</v>
      </c>
      <c r="P4054" s="11" t="s">
        <v>22</v>
      </c>
      <c r="Q4054" s="11" t="s">
        <v>19677</v>
      </c>
      <c r="R4054" s="11" t="s">
        <v>46</v>
      </c>
      <c r="S4054" s="9" t="s">
        <v>19678</v>
      </c>
      <c r="T4054" s="9" t="s">
        <v>19679</v>
      </c>
    </row>
    <row r="4055" customHeight="1" spans="1:20">
      <c r="A4055" s="10">
        <v>45207</v>
      </c>
      <c r="B4055" s="9" t="s">
        <v>19680</v>
      </c>
      <c r="C4055" s="9" t="s">
        <v>783</v>
      </c>
      <c r="D4055" s="11" t="s">
        <v>22</v>
      </c>
      <c r="E4055" s="9" t="s">
        <v>19681</v>
      </c>
      <c r="F4055" s="9" t="s">
        <v>19682</v>
      </c>
      <c r="G4055" s="11" t="s">
        <v>82</v>
      </c>
      <c r="H4055" s="11" t="s">
        <v>22</v>
      </c>
      <c r="I4055" s="11" t="s">
        <v>15521</v>
      </c>
      <c r="J4055" s="11" t="s">
        <v>27</v>
      </c>
      <c r="K4055" s="11" t="s">
        <v>28</v>
      </c>
      <c r="L4055" s="11" t="s">
        <v>43</v>
      </c>
      <c r="M4055" s="9" t="s">
        <v>169</v>
      </c>
      <c r="N4055" s="9" t="s">
        <v>743</v>
      </c>
      <c r="O4055" s="11" t="s">
        <v>32</v>
      </c>
      <c r="P4055" s="11" t="s">
        <v>22</v>
      </c>
      <c r="Q4055" s="11" t="s">
        <v>19683</v>
      </c>
      <c r="R4055" s="11" t="s">
        <v>46</v>
      </c>
      <c r="S4055" s="9" t="s">
        <v>19684</v>
      </c>
      <c r="T4055" s="9" t="s">
        <v>19685</v>
      </c>
    </row>
    <row r="4056" customHeight="1" spans="1:20">
      <c r="A4056" s="10">
        <v>45207</v>
      </c>
      <c r="B4056" s="9" t="s">
        <v>19686</v>
      </c>
      <c r="C4056" s="9" t="s">
        <v>783</v>
      </c>
      <c r="D4056" s="11" t="s">
        <v>22</v>
      </c>
      <c r="E4056" s="9" t="s">
        <v>19687</v>
      </c>
      <c r="F4056" s="9" t="s">
        <v>19688</v>
      </c>
      <c r="G4056" s="11" t="s">
        <v>82</v>
      </c>
      <c r="H4056" s="11" t="s">
        <v>22</v>
      </c>
      <c r="I4056" s="11" t="s">
        <v>490</v>
      </c>
      <c r="J4056" s="11" t="s">
        <v>27</v>
      </c>
      <c r="K4056" s="11" t="s">
        <v>28</v>
      </c>
      <c r="L4056" s="11" t="s">
        <v>43</v>
      </c>
      <c r="M4056" s="9" t="s">
        <v>30</v>
      </c>
      <c r="N4056" s="9" t="s">
        <v>743</v>
      </c>
      <c r="O4056" s="11" t="s">
        <v>32</v>
      </c>
      <c r="P4056" s="11" t="s">
        <v>22</v>
      </c>
      <c r="Q4056" s="11" t="s">
        <v>19689</v>
      </c>
      <c r="R4056" s="11" t="s">
        <v>46</v>
      </c>
      <c r="S4056" s="9" t="s">
        <v>19690</v>
      </c>
      <c r="T4056" s="9" t="s">
        <v>19691</v>
      </c>
    </row>
    <row r="4057" customHeight="1" spans="1:20">
      <c r="A4057" s="10">
        <v>45207</v>
      </c>
      <c r="B4057" s="9" t="s">
        <v>19692</v>
      </c>
      <c r="C4057" s="9" t="s">
        <v>783</v>
      </c>
      <c r="D4057" s="11" t="s">
        <v>22</v>
      </c>
      <c r="E4057" s="9" t="s">
        <v>19693</v>
      </c>
      <c r="F4057" s="9" t="s">
        <v>19694</v>
      </c>
      <c r="G4057" s="11" t="s">
        <v>82</v>
      </c>
      <c r="H4057" s="11" t="s">
        <v>22</v>
      </c>
      <c r="I4057" s="11" t="s">
        <v>168</v>
      </c>
      <c r="J4057" s="11" t="s">
        <v>27</v>
      </c>
      <c r="K4057" s="11" t="s">
        <v>28</v>
      </c>
      <c r="L4057" s="11" t="s">
        <v>43</v>
      </c>
      <c r="M4057" s="9" t="s">
        <v>169</v>
      </c>
      <c r="N4057" s="9" t="s">
        <v>743</v>
      </c>
      <c r="O4057" s="11" t="s">
        <v>32</v>
      </c>
      <c r="P4057" s="11" t="s">
        <v>22</v>
      </c>
      <c r="Q4057" s="11" t="s">
        <v>19695</v>
      </c>
      <c r="R4057" s="11" t="s">
        <v>46</v>
      </c>
      <c r="S4057" s="9" t="s">
        <v>19696</v>
      </c>
      <c r="T4057" s="9" t="s">
        <v>19697</v>
      </c>
    </row>
    <row r="4058" customHeight="1" spans="1:20">
      <c r="A4058" s="10">
        <v>45207</v>
      </c>
      <c r="B4058" s="9" t="s">
        <v>19698</v>
      </c>
      <c r="C4058" s="9" t="s">
        <v>5213</v>
      </c>
      <c r="D4058" s="11" t="s">
        <v>22</v>
      </c>
      <c r="E4058" s="9" t="s">
        <v>19699</v>
      </c>
      <c r="F4058" s="9" t="s">
        <v>19700</v>
      </c>
      <c r="G4058" s="11" t="s">
        <v>25</v>
      </c>
      <c r="H4058" s="11" t="s">
        <v>22</v>
      </c>
      <c r="I4058" s="11" t="s">
        <v>337</v>
      </c>
      <c r="J4058" s="11" t="s">
        <v>27</v>
      </c>
      <c r="K4058" s="11" t="s">
        <v>28</v>
      </c>
      <c r="L4058" s="11" t="s">
        <v>43</v>
      </c>
      <c r="M4058" s="9" t="s">
        <v>44</v>
      </c>
      <c r="N4058" s="9" t="s">
        <v>208</v>
      </c>
      <c r="O4058" s="11" t="s">
        <v>32</v>
      </c>
      <c r="P4058" s="11" t="s">
        <v>22</v>
      </c>
      <c r="Q4058" s="11" t="s">
        <v>19701</v>
      </c>
      <c r="R4058" s="11" t="s">
        <v>46</v>
      </c>
      <c r="S4058" s="9" t="s">
        <v>19702</v>
      </c>
      <c r="T4058" s="9" t="s">
        <v>19703</v>
      </c>
    </row>
    <row r="4059" customHeight="1" spans="1:20">
      <c r="A4059" s="10">
        <v>45207</v>
      </c>
      <c r="B4059" s="9" t="s">
        <v>19704</v>
      </c>
      <c r="C4059" s="9" t="s">
        <v>9110</v>
      </c>
      <c r="D4059" s="11" t="s">
        <v>22</v>
      </c>
      <c r="E4059" s="9" t="s">
        <v>19705</v>
      </c>
      <c r="F4059" s="9" t="s">
        <v>19634</v>
      </c>
      <c r="G4059" s="11" t="s">
        <v>82</v>
      </c>
      <c r="H4059" s="11" t="s">
        <v>22</v>
      </c>
      <c r="I4059" s="11" t="s">
        <v>168</v>
      </c>
      <c r="J4059" s="11" t="s">
        <v>27</v>
      </c>
      <c r="K4059" s="11" t="s">
        <v>28</v>
      </c>
      <c r="L4059" s="11" t="s">
        <v>43</v>
      </c>
      <c r="M4059" s="9" t="s">
        <v>169</v>
      </c>
      <c r="N4059" s="9" t="s">
        <v>31</v>
      </c>
      <c r="O4059" s="11" t="s">
        <v>32</v>
      </c>
      <c r="P4059" s="11" t="s">
        <v>22</v>
      </c>
      <c r="Q4059" s="11" t="s">
        <v>19706</v>
      </c>
      <c r="R4059" s="11" t="s">
        <v>46</v>
      </c>
      <c r="S4059" s="9" t="s">
        <v>19707</v>
      </c>
      <c r="T4059" s="9" t="s">
        <v>19708</v>
      </c>
    </row>
    <row r="4060" customHeight="1" spans="1:20">
      <c r="A4060" s="10">
        <v>45207</v>
      </c>
      <c r="B4060" s="9" t="s">
        <v>19709</v>
      </c>
      <c r="C4060" s="9" t="s">
        <v>5035</v>
      </c>
      <c r="D4060" s="11" t="s">
        <v>22</v>
      </c>
      <c r="E4060" s="9" t="s">
        <v>19710</v>
      </c>
      <c r="F4060" s="9" t="s">
        <v>19711</v>
      </c>
      <c r="G4060" s="11" t="s">
        <v>25</v>
      </c>
      <c r="H4060" s="11" t="s">
        <v>540</v>
      </c>
      <c r="I4060" s="11" t="s">
        <v>880</v>
      </c>
      <c r="J4060" s="11" t="s">
        <v>27</v>
      </c>
      <c r="K4060" s="11" t="s">
        <v>28</v>
      </c>
      <c r="L4060" s="11" t="s">
        <v>43</v>
      </c>
      <c r="M4060" s="9" t="s">
        <v>30</v>
      </c>
      <c r="N4060" s="9" t="s">
        <v>31</v>
      </c>
      <c r="O4060" s="11" t="s">
        <v>32</v>
      </c>
      <c r="P4060" s="11" t="s">
        <v>22</v>
      </c>
      <c r="Q4060" s="11" t="s">
        <v>19712</v>
      </c>
      <c r="R4060" s="11" t="s">
        <v>46</v>
      </c>
      <c r="S4060" s="9" t="s">
        <v>19713</v>
      </c>
      <c r="T4060" s="9" t="s">
        <v>19714</v>
      </c>
    </row>
    <row r="4061" customHeight="1" spans="1:20">
      <c r="A4061" s="10">
        <v>45207</v>
      </c>
      <c r="B4061" s="9" t="s">
        <v>19715</v>
      </c>
      <c r="C4061" s="9" t="s">
        <v>4541</v>
      </c>
      <c r="D4061" s="11" t="s">
        <v>22</v>
      </c>
      <c r="E4061" s="9" t="s">
        <v>19716</v>
      </c>
      <c r="F4061" s="9" t="s">
        <v>8215</v>
      </c>
      <c r="G4061" s="11" t="s">
        <v>25</v>
      </c>
      <c r="H4061" s="11" t="s">
        <v>22</v>
      </c>
      <c r="I4061" s="11" t="s">
        <v>9666</v>
      </c>
      <c r="J4061" s="11" t="s">
        <v>27</v>
      </c>
      <c r="K4061" s="11" t="s">
        <v>28</v>
      </c>
      <c r="L4061" s="11" t="s">
        <v>43</v>
      </c>
      <c r="M4061" s="9" t="s">
        <v>44</v>
      </c>
      <c r="N4061" s="9" t="s">
        <v>31</v>
      </c>
      <c r="O4061" s="11" t="s">
        <v>32</v>
      </c>
      <c r="P4061" s="11" t="s">
        <v>22</v>
      </c>
      <c r="Q4061" s="11" t="s">
        <v>19717</v>
      </c>
      <c r="R4061" s="11" t="s">
        <v>46</v>
      </c>
      <c r="S4061" s="9" t="s">
        <v>19718</v>
      </c>
      <c r="T4061" s="9" t="s">
        <v>19719</v>
      </c>
    </row>
    <row r="4062" customHeight="1" spans="1:20">
      <c r="A4062" s="10">
        <v>45207</v>
      </c>
      <c r="B4062" s="9" t="s">
        <v>19720</v>
      </c>
      <c r="C4062" s="9" t="s">
        <v>1914</v>
      </c>
      <c r="D4062" s="11" t="s">
        <v>22</v>
      </c>
      <c r="E4062" s="9" t="s">
        <v>19721</v>
      </c>
      <c r="F4062" s="9" t="s">
        <v>19722</v>
      </c>
      <c r="G4062" s="11" t="s">
        <v>336</v>
      </c>
      <c r="H4062" s="11" t="s">
        <v>22</v>
      </c>
      <c r="I4062" s="11" t="s">
        <v>54</v>
      </c>
      <c r="J4062" s="11" t="s">
        <v>27</v>
      </c>
      <c r="K4062" s="11" t="s">
        <v>28</v>
      </c>
      <c r="L4062" s="11" t="s">
        <v>43</v>
      </c>
      <c r="M4062" s="9" t="s">
        <v>799</v>
      </c>
      <c r="N4062" s="9" t="s">
        <v>31</v>
      </c>
      <c r="O4062" s="11" t="s">
        <v>32</v>
      </c>
      <c r="P4062" s="11" t="s">
        <v>22</v>
      </c>
      <c r="Q4062" s="11" t="s">
        <v>19723</v>
      </c>
      <c r="R4062" s="11" t="s">
        <v>46</v>
      </c>
      <c r="S4062" s="9" t="s">
        <v>19724</v>
      </c>
      <c r="T4062" s="9" t="s">
        <v>19725</v>
      </c>
    </row>
    <row r="4063" customHeight="1" spans="1:20">
      <c r="A4063" s="10">
        <v>45207</v>
      </c>
      <c r="B4063" s="9" t="s">
        <v>19726</v>
      </c>
      <c r="C4063" s="9" t="s">
        <v>1167</v>
      </c>
      <c r="D4063" s="11" t="s">
        <v>22</v>
      </c>
      <c r="E4063" s="9" t="s">
        <v>19727</v>
      </c>
      <c r="F4063" s="9" t="s">
        <v>17018</v>
      </c>
      <c r="G4063" s="11" t="s">
        <v>69</v>
      </c>
      <c r="H4063" s="11" t="s">
        <v>110</v>
      </c>
      <c r="I4063" s="11" t="s">
        <v>26</v>
      </c>
      <c r="J4063" s="11" t="s">
        <v>27</v>
      </c>
      <c r="K4063" s="11" t="s">
        <v>195</v>
      </c>
      <c r="L4063" s="11" t="s">
        <v>29</v>
      </c>
      <c r="M4063" s="9" t="s">
        <v>30</v>
      </c>
      <c r="N4063" s="9" t="s">
        <v>31</v>
      </c>
      <c r="O4063" s="11" t="s">
        <v>32</v>
      </c>
      <c r="P4063" s="11" t="s">
        <v>22</v>
      </c>
      <c r="Q4063" s="11" t="s">
        <v>19728</v>
      </c>
      <c r="R4063" s="11" t="s">
        <v>34</v>
      </c>
      <c r="S4063" s="9" t="s">
        <v>19729</v>
      </c>
      <c r="T4063" s="9" t="s">
        <v>19730</v>
      </c>
    </row>
    <row r="4064" customHeight="1" spans="1:20">
      <c r="A4064" s="10">
        <v>45207</v>
      </c>
      <c r="B4064" s="9" t="s">
        <v>19731</v>
      </c>
      <c r="C4064" s="9" t="s">
        <v>7532</v>
      </c>
      <c r="D4064" s="11" t="s">
        <v>22</v>
      </c>
      <c r="E4064" s="9" t="s">
        <v>19732</v>
      </c>
      <c r="F4064" s="9" t="s">
        <v>19733</v>
      </c>
      <c r="G4064" s="11" t="s">
        <v>130</v>
      </c>
      <c r="H4064" s="11" t="s">
        <v>22</v>
      </c>
      <c r="I4064" s="11" t="s">
        <v>26</v>
      </c>
      <c r="J4064" s="11" t="s">
        <v>27</v>
      </c>
      <c r="K4064" s="11" t="s">
        <v>76</v>
      </c>
      <c r="L4064" s="11" t="s">
        <v>29</v>
      </c>
      <c r="M4064" s="9" t="s">
        <v>30</v>
      </c>
      <c r="N4064" s="9" t="s">
        <v>31</v>
      </c>
      <c r="O4064" s="11" t="s">
        <v>32</v>
      </c>
      <c r="P4064" s="11" t="s">
        <v>22</v>
      </c>
      <c r="Q4064" s="11" t="s">
        <v>19734</v>
      </c>
      <c r="R4064" s="11" t="s">
        <v>34</v>
      </c>
      <c r="S4064" s="9" t="s">
        <v>19735</v>
      </c>
      <c r="T4064" s="9" t="s">
        <v>19736</v>
      </c>
    </row>
    <row r="4065" customHeight="1" spans="1:20">
      <c r="A4065" s="10">
        <v>45207</v>
      </c>
      <c r="B4065" s="9" t="s">
        <v>19737</v>
      </c>
      <c r="C4065" s="9" t="s">
        <v>837</v>
      </c>
      <c r="D4065" s="11" t="s">
        <v>22</v>
      </c>
      <c r="E4065" s="9" t="s">
        <v>19738</v>
      </c>
      <c r="F4065" s="9" t="s">
        <v>19739</v>
      </c>
      <c r="G4065" s="11" t="s">
        <v>82</v>
      </c>
      <c r="H4065" s="11" t="s">
        <v>22</v>
      </c>
      <c r="I4065" s="11" t="s">
        <v>54</v>
      </c>
      <c r="J4065" s="11" t="s">
        <v>27</v>
      </c>
      <c r="K4065" s="11" t="s">
        <v>28</v>
      </c>
      <c r="L4065" s="11" t="s">
        <v>43</v>
      </c>
      <c r="M4065" s="9" t="s">
        <v>169</v>
      </c>
      <c r="N4065" s="9" t="s">
        <v>31</v>
      </c>
      <c r="O4065" s="11" t="s">
        <v>32</v>
      </c>
      <c r="P4065" s="11" t="s">
        <v>22</v>
      </c>
      <c r="Q4065" s="11" t="s">
        <v>19740</v>
      </c>
      <c r="R4065" s="11" t="s">
        <v>46</v>
      </c>
      <c r="S4065" s="9" t="s">
        <v>19741</v>
      </c>
      <c r="T4065" s="9" t="s">
        <v>19742</v>
      </c>
    </row>
    <row r="4066" customHeight="1" spans="1:20">
      <c r="A4066" s="10">
        <v>45207</v>
      </c>
      <c r="B4066" s="9" t="s">
        <v>19743</v>
      </c>
      <c r="C4066" s="9" t="s">
        <v>19744</v>
      </c>
      <c r="D4066" s="11" t="s">
        <v>22</v>
      </c>
      <c r="E4066" s="9" t="s">
        <v>19745</v>
      </c>
      <c r="F4066" s="9" t="s">
        <v>19746</v>
      </c>
      <c r="G4066" s="11" t="s">
        <v>130</v>
      </c>
      <c r="H4066" s="11" t="s">
        <v>22</v>
      </c>
      <c r="I4066" s="11" t="s">
        <v>2203</v>
      </c>
      <c r="J4066" s="11" t="s">
        <v>27</v>
      </c>
      <c r="K4066" s="11" t="s">
        <v>28</v>
      </c>
      <c r="L4066" s="11" t="s">
        <v>43</v>
      </c>
      <c r="M4066" s="9" t="s">
        <v>30</v>
      </c>
      <c r="N4066" s="9" t="s">
        <v>743</v>
      </c>
      <c r="O4066" s="11" t="s">
        <v>32</v>
      </c>
      <c r="P4066" s="11" t="s">
        <v>22</v>
      </c>
      <c r="Q4066" s="11" t="s">
        <v>19747</v>
      </c>
      <c r="R4066" s="11" t="s">
        <v>46</v>
      </c>
      <c r="S4066" s="9" t="s">
        <v>19748</v>
      </c>
      <c r="T4066" s="9" t="s">
        <v>22</v>
      </c>
    </row>
    <row r="4067" customHeight="1" spans="1:20">
      <c r="A4067" s="10">
        <v>45207</v>
      </c>
      <c r="B4067" s="9" t="s">
        <v>19749</v>
      </c>
      <c r="C4067" s="9" t="s">
        <v>16850</v>
      </c>
      <c r="D4067" s="11" t="s">
        <v>22</v>
      </c>
      <c r="E4067" s="9" t="s">
        <v>19750</v>
      </c>
      <c r="F4067" s="9" t="s">
        <v>19751</v>
      </c>
      <c r="G4067" s="11" t="s">
        <v>82</v>
      </c>
      <c r="H4067" s="11" t="s">
        <v>22</v>
      </c>
      <c r="I4067" s="11" t="s">
        <v>175</v>
      </c>
      <c r="J4067" s="11" t="s">
        <v>27</v>
      </c>
      <c r="K4067" s="11" t="s">
        <v>195</v>
      </c>
      <c r="L4067" s="11" t="s">
        <v>22</v>
      </c>
      <c r="M4067" s="9" t="s">
        <v>30</v>
      </c>
      <c r="N4067" s="9" t="s">
        <v>743</v>
      </c>
      <c r="O4067" s="11" t="s">
        <v>32</v>
      </c>
      <c r="P4067" s="11" t="s">
        <v>22</v>
      </c>
      <c r="Q4067" s="11" t="s">
        <v>19752</v>
      </c>
      <c r="R4067" s="11" t="s">
        <v>46</v>
      </c>
      <c r="S4067" s="9" t="s">
        <v>19753</v>
      </c>
      <c r="T4067" s="9" t="s">
        <v>19754</v>
      </c>
    </row>
    <row r="4068" customHeight="1" spans="1:20">
      <c r="A4068" s="10">
        <v>45207</v>
      </c>
      <c r="B4068" s="9" t="s">
        <v>19755</v>
      </c>
      <c r="C4068" s="9" t="s">
        <v>19756</v>
      </c>
      <c r="D4068" s="11" t="s">
        <v>22</v>
      </c>
      <c r="E4068" s="9" t="s">
        <v>1874</v>
      </c>
      <c r="F4068" s="9" t="s">
        <v>1875</v>
      </c>
      <c r="G4068" s="11" t="s">
        <v>41</v>
      </c>
      <c r="H4068" s="11" t="s">
        <v>22</v>
      </c>
      <c r="I4068" s="11" t="s">
        <v>293</v>
      </c>
      <c r="J4068" s="11" t="s">
        <v>27</v>
      </c>
      <c r="K4068" s="11" t="s">
        <v>28</v>
      </c>
      <c r="L4068" s="11" t="s">
        <v>43</v>
      </c>
      <c r="M4068" s="9" t="s">
        <v>44</v>
      </c>
      <c r="N4068" s="9" t="s">
        <v>743</v>
      </c>
      <c r="O4068" s="11" t="s">
        <v>32</v>
      </c>
      <c r="P4068" s="11" t="s">
        <v>22</v>
      </c>
      <c r="Q4068" s="11" t="s">
        <v>19757</v>
      </c>
      <c r="R4068" s="11" t="s">
        <v>46</v>
      </c>
      <c r="S4068" s="9" t="s">
        <v>19758</v>
      </c>
      <c r="T4068" s="9" t="s">
        <v>19759</v>
      </c>
    </row>
    <row r="4069" customHeight="1" spans="1:20">
      <c r="A4069" s="10">
        <v>45207</v>
      </c>
      <c r="B4069" s="9" t="s">
        <v>19760</v>
      </c>
      <c r="C4069" s="9" t="s">
        <v>783</v>
      </c>
      <c r="D4069" s="11" t="s">
        <v>22</v>
      </c>
      <c r="E4069" s="9" t="s">
        <v>19761</v>
      </c>
      <c r="F4069" s="9" t="s">
        <v>19762</v>
      </c>
      <c r="G4069" s="11" t="s">
        <v>53</v>
      </c>
      <c r="H4069" s="11" t="s">
        <v>22</v>
      </c>
      <c r="I4069" s="11" t="s">
        <v>207</v>
      </c>
      <c r="J4069" s="11" t="s">
        <v>27</v>
      </c>
      <c r="K4069" s="11" t="s">
        <v>28</v>
      </c>
      <c r="L4069" s="11" t="s">
        <v>43</v>
      </c>
      <c r="M4069" s="9" t="s">
        <v>44</v>
      </c>
      <c r="N4069" s="9" t="s">
        <v>743</v>
      </c>
      <c r="O4069" s="11" t="s">
        <v>32</v>
      </c>
      <c r="P4069" s="11" t="s">
        <v>22</v>
      </c>
      <c r="Q4069" s="11" t="s">
        <v>19763</v>
      </c>
      <c r="R4069" s="11" t="s">
        <v>46</v>
      </c>
      <c r="S4069" s="9" t="s">
        <v>19764</v>
      </c>
      <c r="T4069" s="9" t="s">
        <v>19765</v>
      </c>
    </row>
    <row r="4070" customHeight="1" spans="1:20">
      <c r="A4070" s="10">
        <v>45207</v>
      </c>
      <c r="B4070" s="9" t="s">
        <v>19766</v>
      </c>
      <c r="C4070" s="9" t="s">
        <v>6949</v>
      </c>
      <c r="D4070" s="11" t="s">
        <v>22</v>
      </c>
      <c r="E4070" s="9" t="s">
        <v>19767</v>
      </c>
      <c r="F4070" s="9" t="s">
        <v>19768</v>
      </c>
      <c r="G4070" s="11" t="s">
        <v>69</v>
      </c>
      <c r="H4070" s="11" t="s">
        <v>110</v>
      </c>
      <c r="I4070" s="11" t="s">
        <v>207</v>
      </c>
      <c r="J4070" s="11" t="s">
        <v>27</v>
      </c>
      <c r="K4070" s="11" t="s">
        <v>28</v>
      </c>
      <c r="L4070" s="11" t="s">
        <v>43</v>
      </c>
      <c r="M4070" s="9" t="s">
        <v>44</v>
      </c>
      <c r="N4070" s="9" t="s">
        <v>208</v>
      </c>
      <c r="O4070" s="11" t="s">
        <v>32</v>
      </c>
      <c r="P4070" s="11" t="s">
        <v>22</v>
      </c>
      <c r="Q4070" s="11" t="s">
        <v>19769</v>
      </c>
      <c r="R4070" s="11" t="s">
        <v>46</v>
      </c>
      <c r="S4070" s="9" t="s">
        <v>19770</v>
      </c>
      <c r="T4070" s="9" t="s">
        <v>19771</v>
      </c>
    </row>
    <row r="4071" customHeight="1" spans="1:20">
      <c r="A4071" s="10">
        <v>45207</v>
      </c>
      <c r="B4071" s="9" t="s">
        <v>19772</v>
      </c>
      <c r="C4071" s="9" t="s">
        <v>6660</v>
      </c>
      <c r="D4071" s="11" t="s">
        <v>22</v>
      </c>
      <c r="E4071" s="9" t="s">
        <v>19773</v>
      </c>
      <c r="F4071" s="9" t="s">
        <v>19774</v>
      </c>
      <c r="G4071" s="11" t="s">
        <v>130</v>
      </c>
      <c r="H4071" s="11" t="s">
        <v>22</v>
      </c>
      <c r="I4071" s="11" t="s">
        <v>412</v>
      </c>
      <c r="J4071" s="11" t="s">
        <v>27</v>
      </c>
      <c r="K4071" s="11" t="s">
        <v>28</v>
      </c>
      <c r="L4071" s="11" t="s">
        <v>43</v>
      </c>
      <c r="M4071" s="9" t="s">
        <v>30</v>
      </c>
      <c r="N4071" s="9" t="s">
        <v>31</v>
      </c>
      <c r="O4071" s="11" t="s">
        <v>32</v>
      </c>
      <c r="P4071" s="11" t="s">
        <v>22</v>
      </c>
      <c r="Q4071" s="11" t="s">
        <v>19775</v>
      </c>
      <c r="R4071" s="11" t="s">
        <v>46</v>
      </c>
      <c r="S4071" s="9" t="s">
        <v>19776</v>
      </c>
      <c r="T4071" s="9" t="s">
        <v>22</v>
      </c>
    </row>
    <row r="4072" customHeight="1" spans="1:20">
      <c r="A4072" s="10">
        <v>45207</v>
      </c>
      <c r="B4072" s="9" t="s">
        <v>19777</v>
      </c>
      <c r="C4072" s="9" t="s">
        <v>9326</v>
      </c>
      <c r="D4072" s="11" t="s">
        <v>22</v>
      </c>
      <c r="E4072" s="9" t="s">
        <v>19778</v>
      </c>
      <c r="F4072" s="9" t="s">
        <v>19779</v>
      </c>
      <c r="G4072" s="11" t="s">
        <v>336</v>
      </c>
      <c r="H4072" s="11" t="s">
        <v>110</v>
      </c>
      <c r="I4072" s="11" t="s">
        <v>90</v>
      </c>
      <c r="J4072" s="11" t="s">
        <v>27</v>
      </c>
      <c r="K4072" s="11" t="s">
        <v>28</v>
      </c>
      <c r="L4072" s="11" t="s">
        <v>43</v>
      </c>
      <c r="M4072" s="9" t="s">
        <v>30</v>
      </c>
      <c r="N4072" s="9" t="s">
        <v>31</v>
      </c>
      <c r="O4072" s="11" t="s">
        <v>32</v>
      </c>
      <c r="P4072" s="11" t="s">
        <v>22</v>
      </c>
      <c r="Q4072" s="11" t="s">
        <v>19780</v>
      </c>
      <c r="R4072" s="11" t="s">
        <v>46</v>
      </c>
      <c r="S4072" s="9" t="s">
        <v>19781</v>
      </c>
      <c r="T4072" s="9" t="s">
        <v>19782</v>
      </c>
    </row>
    <row r="4073" customHeight="1" spans="1:20">
      <c r="A4073" s="10">
        <v>45207</v>
      </c>
      <c r="B4073" s="9" t="s">
        <v>19783</v>
      </c>
      <c r="C4073" s="9" t="s">
        <v>6660</v>
      </c>
      <c r="D4073" s="11" t="s">
        <v>22</v>
      </c>
      <c r="E4073" s="9" t="s">
        <v>19784</v>
      </c>
      <c r="F4073" s="9" t="s">
        <v>8682</v>
      </c>
      <c r="G4073" s="11" t="s">
        <v>53</v>
      </c>
      <c r="H4073" s="11" t="s">
        <v>110</v>
      </c>
      <c r="I4073" s="11" t="s">
        <v>131</v>
      </c>
      <c r="J4073" s="11" t="s">
        <v>27</v>
      </c>
      <c r="K4073" s="11" t="s">
        <v>28</v>
      </c>
      <c r="L4073" s="11" t="s">
        <v>43</v>
      </c>
      <c r="M4073" s="9" t="s">
        <v>30</v>
      </c>
      <c r="N4073" s="9" t="s">
        <v>31</v>
      </c>
      <c r="O4073" s="11" t="s">
        <v>32</v>
      </c>
      <c r="P4073" s="11" t="s">
        <v>22</v>
      </c>
      <c r="Q4073" s="11" t="s">
        <v>19785</v>
      </c>
      <c r="R4073" s="11" t="s">
        <v>46</v>
      </c>
      <c r="S4073" s="9" t="s">
        <v>19786</v>
      </c>
      <c r="T4073" s="9" t="s">
        <v>8684</v>
      </c>
    </row>
    <row r="4074" customHeight="1" spans="1:20">
      <c r="A4074" s="10">
        <v>45208</v>
      </c>
      <c r="B4074" s="15" t="s">
        <v>19787</v>
      </c>
      <c r="C4074" s="15" t="s">
        <v>646</v>
      </c>
      <c r="D4074" s="30" t="s">
        <v>22</v>
      </c>
      <c r="E4074" s="15" t="s">
        <v>19788</v>
      </c>
      <c r="F4074" s="15" t="s">
        <v>19789</v>
      </c>
      <c r="G4074" s="30" t="s">
        <v>130</v>
      </c>
      <c r="H4074" s="30" t="s">
        <v>22</v>
      </c>
      <c r="I4074" s="30" t="s">
        <v>111</v>
      </c>
      <c r="J4074" s="30" t="s">
        <v>27</v>
      </c>
      <c r="K4074" s="30" t="s">
        <v>28</v>
      </c>
      <c r="L4074" s="30" t="s">
        <v>43</v>
      </c>
      <c r="M4074" s="15" t="s">
        <v>44</v>
      </c>
      <c r="N4074" s="15" t="s">
        <v>31</v>
      </c>
      <c r="O4074" s="30" t="s">
        <v>32</v>
      </c>
      <c r="P4074" s="30" t="s">
        <v>22</v>
      </c>
      <c r="Q4074" s="30" t="s">
        <v>19790</v>
      </c>
      <c r="R4074" s="30" t="s">
        <v>46</v>
      </c>
      <c r="S4074" s="15" t="s">
        <v>19791</v>
      </c>
      <c r="T4074" s="15" t="s">
        <v>19792</v>
      </c>
    </row>
    <row r="4075" customHeight="1" spans="1:20">
      <c r="A4075" s="10">
        <v>45208</v>
      </c>
      <c r="B4075" s="15" t="s">
        <v>19793</v>
      </c>
      <c r="C4075" s="15" t="s">
        <v>3870</v>
      </c>
      <c r="D4075" s="30" t="s">
        <v>22</v>
      </c>
      <c r="E4075" s="15" t="s">
        <v>19794</v>
      </c>
      <c r="F4075" s="15" t="s">
        <v>19795</v>
      </c>
      <c r="G4075" s="30" t="s">
        <v>130</v>
      </c>
      <c r="H4075" s="30" t="s">
        <v>22</v>
      </c>
      <c r="I4075" s="30" t="s">
        <v>26</v>
      </c>
      <c r="J4075" s="30" t="s">
        <v>27</v>
      </c>
      <c r="K4075" s="30" t="s">
        <v>76</v>
      </c>
      <c r="L4075" s="30" t="s">
        <v>29</v>
      </c>
      <c r="M4075" s="15" t="s">
        <v>30</v>
      </c>
      <c r="N4075" s="15" t="s">
        <v>31</v>
      </c>
      <c r="O4075" s="30" t="s">
        <v>32</v>
      </c>
      <c r="P4075" s="30" t="s">
        <v>22</v>
      </c>
      <c r="Q4075" s="30" t="s">
        <v>19796</v>
      </c>
      <c r="R4075" s="30" t="s">
        <v>34</v>
      </c>
      <c r="S4075" s="15" t="s">
        <v>19797</v>
      </c>
      <c r="T4075" s="15" t="s">
        <v>19798</v>
      </c>
    </row>
    <row r="4076" customHeight="1" spans="1:20">
      <c r="A4076" s="10">
        <v>45208</v>
      </c>
      <c r="B4076" s="15" t="s">
        <v>19799</v>
      </c>
      <c r="C4076" s="15" t="s">
        <v>646</v>
      </c>
      <c r="D4076" s="30" t="s">
        <v>22</v>
      </c>
      <c r="E4076" s="15" t="s">
        <v>19800</v>
      </c>
      <c r="F4076" s="15" t="s">
        <v>19801</v>
      </c>
      <c r="G4076" s="30" t="s">
        <v>25</v>
      </c>
      <c r="H4076" s="30" t="s">
        <v>22</v>
      </c>
      <c r="I4076" s="30" t="s">
        <v>253</v>
      </c>
      <c r="J4076" s="30" t="s">
        <v>27</v>
      </c>
      <c r="K4076" s="30" t="s">
        <v>28</v>
      </c>
      <c r="L4076" s="30" t="s">
        <v>43</v>
      </c>
      <c r="M4076" s="15" t="s">
        <v>44</v>
      </c>
      <c r="N4076" s="15" t="s">
        <v>31</v>
      </c>
      <c r="O4076" s="30" t="s">
        <v>32</v>
      </c>
      <c r="P4076" s="30" t="s">
        <v>22</v>
      </c>
      <c r="Q4076" s="30" t="s">
        <v>19802</v>
      </c>
      <c r="R4076" s="30" t="s">
        <v>46</v>
      </c>
      <c r="S4076" s="15" t="s">
        <v>19803</v>
      </c>
      <c r="T4076" s="15" t="s">
        <v>19804</v>
      </c>
    </row>
    <row r="4077" customHeight="1" spans="1:20">
      <c r="A4077" s="10">
        <v>45208</v>
      </c>
      <c r="B4077" s="15" t="s">
        <v>19805</v>
      </c>
      <c r="C4077" s="15" t="s">
        <v>824</v>
      </c>
      <c r="D4077" s="30" t="s">
        <v>22</v>
      </c>
      <c r="E4077" s="15" t="s">
        <v>19806</v>
      </c>
      <c r="F4077" s="15" t="s">
        <v>19807</v>
      </c>
      <c r="G4077" s="30" t="s">
        <v>82</v>
      </c>
      <c r="H4077" s="30" t="s">
        <v>22</v>
      </c>
      <c r="I4077" s="30" t="s">
        <v>75</v>
      </c>
      <c r="J4077" s="30" t="s">
        <v>27</v>
      </c>
      <c r="K4077" s="30" t="s">
        <v>28</v>
      </c>
      <c r="L4077" s="30" t="s">
        <v>43</v>
      </c>
      <c r="M4077" s="15" t="s">
        <v>169</v>
      </c>
      <c r="N4077" s="15" t="s">
        <v>31</v>
      </c>
      <c r="O4077" s="30" t="s">
        <v>32</v>
      </c>
      <c r="P4077" s="30" t="s">
        <v>22</v>
      </c>
      <c r="Q4077" s="30" t="s">
        <v>19808</v>
      </c>
      <c r="R4077" s="30" t="s">
        <v>46</v>
      </c>
      <c r="S4077" s="15" t="s">
        <v>19809</v>
      </c>
      <c r="T4077" s="15" t="s">
        <v>19810</v>
      </c>
    </row>
    <row r="4078" customHeight="1" spans="1:20">
      <c r="A4078" s="10">
        <v>45208</v>
      </c>
      <c r="B4078" s="15" t="s">
        <v>19811</v>
      </c>
      <c r="C4078" s="15" t="s">
        <v>59</v>
      </c>
      <c r="D4078" s="30" t="s">
        <v>22</v>
      </c>
      <c r="E4078" s="15" t="s">
        <v>19812</v>
      </c>
      <c r="F4078" s="15" t="s">
        <v>19813</v>
      </c>
      <c r="G4078" s="30" t="s">
        <v>130</v>
      </c>
      <c r="H4078" s="30" t="s">
        <v>22</v>
      </c>
      <c r="I4078" s="30" t="s">
        <v>931</v>
      </c>
      <c r="J4078" s="30" t="s">
        <v>27</v>
      </c>
      <c r="K4078" s="30" t="s">
        <v>28</v>
      </c>
      <c r="L4078" s="30" t="s">
        <v>43</v>
      </c>
      <c r="M4078" s="15" t="s">
        <v>30</v>
      </c>
      <c r="N4078" s="15" t="s">
        <v>31</v>
      </c>
      <c r="O4078" s="30" t="s">
        <v>32</v>
      </c>
      <c r="P4078" s="30" t="s">
        <v>22</v>
      </c>
      <c r="Q4078" s="30" t="s">
        <v>19814</v>
      </c>
      <c r="R4078" s="30" t="s">
        <v>46</v>
      </c>
      <c r="S4078" s="15" t="s">
        <v>19815</v>
      </c>
      <c r="T4078" s="15" t="s">
        <v>19816</v>
      </c>
    </row>
    <row r="4079" customHeight="1" spans="1:20">
      <c r="A4079" s="10">
        <v>45208</v>
      </c>
      <c r="B4079" s="15" t="s">
        <v>19817</v>
      </c>
      <c r="C4079" s="15" t="s">
        <v>179</v>
      </c>
      <c r="D4079" s="30" t="s">
        <v>22</v>
      </c>
      <c r="E4079" s="15" t="s">
        <v>19818</v>
      </c>
      <c r="F4079" s="15" t="s">
        <v>19819</v>
      </c>
      <c r="G4079" s="30" t="s">
        <v>69</v>
      </c>
      <c r="H4079" s="30" t="s">
        <v>22</v>
      </c>
      <c r="I4079" s="30" t="s">
        <v>1595</v>
      </c>
      <c r="J4079" s="30" t="s">
        <v>27</v>
      </c>
      <c r="K4079" s="30" t="s">
        <v>76</v>
      </c>
      <c r="L4079" s="30" t="s">
        <v>43</v>
      </c>
      <c r="M4079" s="15" t="s">
        <v>44</v>
      </c>
      <c r="N4079" s="15" t="s">
        <v>31</v>
      </c>
      <c r="O4079" s="30" t="s">
        <v>32</v>
      </c>
      <c r="P4079" s="30" t="s">
        <v>22</v>
      </c>
      <c r="Q4079" s="30" t="s">
        <v>19820</v>
      </c>
      <c r="R4079" s="30" t="s">
        <v>46</v>
      </c>
      <c r="S4079" s="15" t="s">
        <v>19821</v>
      </c>
      <c r="T4079" s="15" t="s">
        <v>19822</v>
      </c>
    </row>
    <row r="4080" customHeight="1" spans="1:20">
      <c r="A4080" s="10">
        <v>45208</v>
      </c>
      <c r="B4080" s="15" t="s">
        <v>19823</v>
      </c>
      <c r="C4080" s="15" t="s">
        <v>824</v>
      </c>
      <c r="D4080" s="30" t="s">
        <v>22</v>
      </c>
      <c r="E4080" s="15" t="s">
        <v>19824</v>
      </c>
      <c r="F4080" s="15" t="s">
        <v>19825</v>
      </c>
      <c r="G4080" s="30" t="s">
        <v>82</v>
      </c>
      <c r="H4080" s="30" t="s">
        <v>22</v>
      </c>
      <c r="I4080" s="30" t="s">
        <v>75</v>
      </c>
      <c r="J4080" s="30" t="s">
        <v>27</v>
      </c>
      <c r="K4080" s="30" t="s">
        <v>28</v>
      </c>
      <c r="L4080" s="30" t="s">
        <v>43</v>
      </c>
      <c r="M4080" s="15" t="s">
        <v>44</v>
      </c>
      <c r="N4080" s="15" t="s">
        <v>31</v>
      </c>
      <c r="O4080" s="30" t="s">
        <v>32</v>
      </c>
      <c r="P4080" s="30" t="s">
        <v>22</v>
      </c>
      <c r="Q4080" s="30" t="s">
        <v>19826</v>
      </c>
      <c r="R4080" s="30" t="s">
        <v>46</v>
      </c>
      <c r="S4080" s="15" t="s">
        <v>19827</v>
      </c>
      <c r="T4080" s="15" t="s">
        <v>19828</v>
      </c>
    </row>
    <row r="4081" customHeight="1" spans="1:20">
      <c r="A4081" s="10">
        <v>45208</v>
      </c>
      <c r="B4081" s="15" t="s">
        <v>19829</v>
      </c>
      <c r="C4081" s="15" t="s">
        <v>179</v>
      </c>
      <c r="D4081" s="30" t="s">
        <v>22</v>
      </c>
      <c r="E4081" s="15" t="s">
        <v>19830</v>
      </c>
      <c r="F4081" s="15" t="s">
        <v>19831</v>
      </c>
      <c r="G4081" s="30" t="s">
        <v>82</v>
      </c>
      <c r="H4081" s="30" t="s">
        <v>22</v>
      </c>
      <c r="I4081" s="30" t="s">
        <v>168</v>
      </c>
      <c r="J4081" s="30" t="s">
        <v>27</v>
      </c>
      <c r="K4081" s="30" t="s">
        <v>28</v>
      </c>
      <c r="L4081" s="30" t="s">
        <v>43</v>
      </c>
      <c r="M4081" s="15" t="s">
        <v>169</v>
      </c>
      <c r="N4081" s="15" t="s">
        <v>31</v>
      </c>
      <c r="O4081" s="30" t="s">
        <v>32</v>
      </c>
      <c r="P4081" s="30" t="s">
        <v>22</v>
      </c>
      <c r="Q4081" s="30" t="s">
        <v>19832</v>
      </c>
      <c r="R4081" s="30" t="s">
        <v>46</v>
      </c>
      <c r="S4081" s="15" t="s">
        <v>19833</v>
      </c>
      <c r="T4081" s="15" t="s">
        <v>19834</v>
      </c>
    </row>
    <row r="4082" customHeight="1" spans="1:20">
      <c r="A4082" s="10">
        <v>45208</v>
      </c>
      <c r="B4082" s="15" t="s">
        <v>19835</v>
      </c>
      <c r="C4082" s="15" t="s">
        <v>191</v>
      </c>
      <c r="D4082" s="30" t="s">
        <v>22</v>
      </c>
      <c r="E4082" s="15" t="s">
        <v>19836</v>
      </c>
      <c r="F4082" s="15" t="s">
        <v>19837</v>
      </c>
      <c r="G4082" s="30" t="s">
        <v>53</v>
      </c>
      <c r="H4082" s="30" t="s">
        <v>22</v>
      </c>
      <c r="I4082" s="30" t="s">
        <v>448</v>
      </c>
      <c r="J4082" s="30" t="s">
        <v>27</v>
      </c>
      <c r="K4082" s="30" t="s">
        <v>28</v>
      </c>
      <c r="L4082" s="30" t="s">
        <v>43</v>
      </c>
      <c r="M4082" s="15" t="s">
        <v>44</v>
      </c>
      <c r="N4082" s="15" t="s">
        <v>31</v>
      </c>
      <c r="O4082" s="30" t="s">
        <v>32</v>
      </c>
      <c r="P4082" s="30" t="s">
        <v>22</v>
      </c>
      <c r="Q4082" s="30" t="s">
        <v>19838</v>
      </c>
      <c r="R4082" s="30" t="s">
        <v>46</v>
      </c>
      <c r="S4082" s="15" t="s">
        <v>19839</v>
      </c>
      <c r="T4082" s="15" t="s">
        <v>19840</v>
      </c>
    </row>
    <row r="4083" customHeight="1" spans="1:20">
      <c r="A4083" s="10">
        <v>45208</v>
      </c>
      <c r="B4083" s="9" t="s">
        <v>19841</v>
      </c>
      <c r="C4083" s="9" t="s">
        <v>6506</v>
      </c>
      <c r="D4083" s="11" t="s">
        <v>22</v>
      </c>
      <c r="E4083" s="9" t="s">
        <v>19842</v>
      </c>
      <c r="F4083" s="9" t="s">
        <v>19843</v>
      </c>
      <c r="G4083" s="11" t="s">
        <v>25</v>
      </c>
      <c r="H4083" s="11" t="s">
        <v>22</v>
      </c>
      <c r="I4083" s="11" t="s">
        <v>111</v>
      </c>
      <c r="J4083" s="11" t="s">
        <v>27</v>
      </c>
      <c r="K4083" s="11" t="s">
        <v>28</v>
      </c>
      <c r="L4083" s="11" t="s">
        <v>43</v>
      </c>
      <c r="M4083" s="9" t="s">
        <v>44</v>
      </c>
      <c r="N4083" s="9" t="s">
        <v>208</v>
      </c>
      <c r="O4083" s="11" t="s">
        <v>32</v>
      </c>
      <c r="P4083" s="11" t="s">
        <v>22</v>
      </c>
      <c r="Q4083" s="11" t="s">
        <v>19844</v>
      </c>
      <c r="R4083" s="11" t="s">
        <v>46</v>
      </c>
      <c r="S4083" s="9" t="s">
        <v>19845</v>
      </c>
      <c r="T4083" s="9" t="s">
        <v>19846</v>
      </c>
    </row>
    <row r="4084" customHeight="1" spans="1:20">
      <c r="A4084" s="10">
        <v>45208</v>
      </c>
      <c r="B4084" s="15" t="s">
        <v>19847</v>
      </c>
      <c r="C4084" s="15" t="s">
        <v>7660</v>
      </c>
      <c r="D4084" s="30" t="s">
        <v>22</v>
      </c>
      <c r="E4084" s="15" t="s">
        <v>19848</v>
      </c>
      <c r="F4084" s="15" t="s">
        <v>19849</v>
      </c>
      <c r="G4084" s="30" t="s">
        <v>336</v>
      </c>
      <c r="H4084" s="30" t="s">
        <v>22</v>
      </c>
      <c r="I4084" s="30" t="s">
        <v>412</v>
      </c>
      <c r="J4084" s="30" t="s">
        <v>27</v>
      </c>
      <c r="K4084" s="30" t="s">
        <v>28</v>
      </c>
      <c r="L4084" s="30" t="s">
        <v>43</v>
      </c>
      <c r="M4084" s="15" t="s">
        <v>44</v>
      </c>
      <c r="N4084" s="15" t="s">
        <v>208</v>
      </c>
      <c r="O4084" s="30" t="s">
        <v>32</v>
      </c>
      <c r="P4084" s="30" t="s">
        <v>22</v>
      </c>
      <c r="Q4084" s="30" t="s">
        <v>19850</v>
      </c>
      <c r="R4084" s="30" t="s">
        <v>46</v>
      </c>
      <c r="S4084" s="15" t="s">
        <v>19851</v>
      </c>
      <c r="T4084" s="15" t="s">
        <v>22</v>
      </c>
    </row>
    <row r="4085" customHeight="1" spans="1:20">
      <c r="A4085" s="10">
        <v>45208</v>
      </c>
      <c r="B4085" s="15" t="s">
        <v>19852</v>
      </c>
      <c r="C4085" s="15" t="s">
        <v>7660</v>
      </c>
      <c r="D4085" s="30" t="s">
        <v>22</v>
      </c>
      <c r="E4085" s="15" t="s">
        <v>14450</v>
      </c>
      <c r="F4085" s="15" t="s">
        <v>14451</v>
      </c>
      <c r="G4085" s="30" t="s">
        <v>130</v>
      </c>
      <c r="H4085" s="30" t="s">
        <v>22</v>
      </c>
      <c r="I4085" s="30" t="s">
        <v>253</v>
      </c>
      <c r="J4085" s="30" t="s">
        <v>27</v>
      </c>
      <c r="K4085" s="30" t="s">
        <v>28</v>
      </c>
      <c r="L4085" s="30" t="s">
        <v>43</v>
      </c>
      <c r="M4085" s="15" t="s">
        <v>44</v>
      </c>
      <c r="N4085" s="15" t="s">
        <v>208</v>
      </c>
      <c r="O4085" s="30" t="s">
        <v>32</v>
      </c>
      <c r="P4085" s="30" t="s">
        <v>22</v>
      </c>
      <c r="Q4085" s="30" t="s">
        <v>19853</v>
      </c>
      <c r="R4085" s="30" t="s">
        <v>46</v>
      </c>
      <c r="S4085" s="15" t="s">
        <v>19854</v>
      </c>
      <c r="T4085" s="15" t="s">
        <v>22</v>
      </c>
    </row>
    <row r="4086" customHeight="1" spans="1:20">
      <c r="A4086" s="10">
        <v>45208</v>
      </c>
      <c r="B4086" s="15" t="s">
        <v>19855</v>
      </c>
      <c r="C4086" s="15" t="s">
        <v>7660</v>
      </c>
      <c r="D4086" s="30" t="s">
        <v>22</v>
      </c>
      <c r="E4086" s="15" t="s">
        <v>19856</v>
      </c>
      <c r="F4086" s="15" t="s">
        <v>1507</v>
      </c>
      <c r="G4086" s="30" t="s">
        <v>82</v>
      </c>
      <c r="H4086" s="30" t="s">
        <v>22</v>
      </c>
      <c r="I4086" s="30" t="s">
        <v>576</v>
      </c>
      <c r="J4086" s="30" t="s">
        <v>27</v>
      </c>
      <c r="K4086" s="30" t="s">
        <v>28</v>
      </c>
      <c r="L4086" s="30" t="s">
        <v>43</v>
      </c>
      <c r="M4086" s="15" t="s">
        <v>30</v>
      </c>
      <c r="N4086" s="15" t="s">
        <v>208</v>
      </c>
      <c r="O4086" s="30" t="s">
        <v>32</v>
      </c>
      <c r="P4086" s="30" t="s">
        <v>22</v>
      </c>
      <c r="Q4086" s="30" t="s">
        <v>19857</v>
      </c>
      <c r="R4086" s="30" t="s">
        <v>46</v>
      </c>
      <c r="S4086" s="15" t="s">
        <v>19858</v>
      </c>
      <c r="T4086" s="15" t="s">
        <v>22</v>
      </c>
    </row>
    <row r="4087" customHeight="1" spans="1:20">
      <c r="A4087" s="10">
        <v>45208</v>
      </c>
      <c r="B4087" s="15" t="s">
        <v>19859</v>
      </c>
      <c r="C4087" s="15" t="s">
        <v>6489</v>
      </c>
      <c r="D4087" s="30" t="s">
        <v>22</v>
      </c>
      <c r="E4087" s="15" t="s">
        <v>19860</v>
      </c>
      <c r="F4087" s="15" t="s">
        <v>19861</v>
      </c>
      <c r="G4087" s="30" t="s">
        <v>130</v>
      </c>
      <c r="H4087" s="30" t="s">
        <v>22</v>
      </c>
      <c r="I4087" s="30" t="s">
        <v>26</v>
      </c>
      <c r="J4087" s="30" t="s">
        <v>27</v>
      </c>
      <c r="K4087" s="30" t="s">
        <v>28</v>
      </c>
      <c r="L4087" s="30" t="s">
        <v>29</v>
      </c>
      <c r="M4087" s="15" t="s">
        <v>30</v>
      </c>
      <c r="N4087" s="15" t="s">
        <v>31</v>
      </c>
      <c r="O4087" s="30" t="s">
        <v>32</v>
      </c>
      <c r="P4087" s="30" t="s">
        <v>22</v>
      </c>
      <c r="Q4087" s="30" t="s">
        <v>19862</v>
      </c>
      <c r="R4087" s="30" t="s">
        <v>34</v>
      </c>
      <c r="S4087" s="15" t="s">
        <v>19863</v>
      </c>
      <c r="T4087" s="15" t="s">
        <v>19864</v>
      </c>
    </row>
    <row r="4088" customHeight="1" spans="1:20">
      <c r="A4088" s="10">
        <v>45208</v>
      </c>
      <c r="B4088" s="15" t="s">
        <v>19865</v>
      </c>
      <c r="C4088" s="15" t="s">
        <v>5616</v>
      </c>
      <c r="D4088" s="30" t="s">
        <v>22</v>
      </c>
      <c r="E4088" s="15" t="s">
        <v>19866</v>
      </c>
      <c r="F4088" s="15" t="s">
        <v>19867</v>
      </c>
      <c r="G4088" s="30" t="s">
        <v>41</v>
      </c>
      <c r="H4088" s="30" t="s">
        <v>22</v>
      </c>
      <c r="I4088" s="30" t="s">
        <v>337</v>
      </c>
      <c r="J4088" s="30" t="s">
        <v>27</v>
      </c>
      <c r="K4088" s="30" t="s">
        <v>28</v>
      </c>
      <c r="L4088" s="30" t="s">
        <v>43</v>
      </c>
      <c r="M4088" s="15" t="s">
        <v>44</v>
      </c>
      <c r="N4088" s="15" t="s">
        <v>31</v>
      </c>
      <c r="O4088" s="30" t="s">
        <v>32</v>
      </c>
      <c r="P4088" s="30" t="s">
        <v>22</v>
      </c>
      <c r="Q4088" s="30" t="s">
        <v>19868</v>
      </c>
      <c r="R4088" s="30" t="s">
        <v>46</v>
      </c>
      <c r="S4088" s="15" t="s">
        <v>19869</v>
      </c>
      <c r="T4088" s="15" t="s">
        <v>19870</v>
      </c>
    </row>
    <row r="4089" customHeight="1" spans="1:20">
      <c r="A4089" s="10">
        <v>45208</v>
      </c>
      <c r="B4089" s="15" t="s">
        <v>19871</v>
      </c>
      <c r="C4089" s="15" t="s">
        <v>5616</v>
      </c>
      <c r="D4089" s="30" t="s">
        <v>22</v>
      </c>
      <c r="E4089" s="15" t="s">
        <v>6628</v>
      </c>
      <c r="F4089" s="15" t="s">
        <v>6629</v>
      </c>
      <c r="G4089" s="30" t="s">
        <v>69</v>
      </c>
      <c r="H4089" s="30" t="s">
        <v>418</v>
      </c>
      <c r="I4089" s="30" t="s">
        <v>9666</v>
      </c>
      <c r="J4089" s="30" t="s">
        <v>27</v>
      </c>
      <c r="K4089" s="30" t="s">
        <v>28</v>
      </c>
      <c r="L4089" s="30" t="s">
        <v>43</v>
      </c>
      <c r="M4089" s="15" t="s">
        <v>44</v>
      </c>
      <c r="N4089" s="15" t="s">
        <v>31</v>
      </c>
      <c r="O4089" s="30" t="s">
        <v>32</v>
      </c>
      <c r="P4089" s="30" t="s">
        <v>22</v>
      </c>
      <c r="Q4089" s="30" t="s">
        <v>19872</v>
      </c>
      <c r="R4089" s="30" t="s">
        <v>46</v>
      </c>
      <c r="S4089" s="15" t="s">
        <v>19873</v>
      </c>
      <c r="T4089" s="15" t="s">
        <v>22</v>
      </c>
    </row>
    <row r="4090" customHeight="1" spans="1:20">
      <c r="A4090" s="10">
        <v>45208</v>
      </c>
      <c r="B4090" s="15" t="s">
        <v>19874</v>
      </c>
      <c r="C4090" s="15" t="s">
        <v>17153</v>
      </c>
      <c r="D4090" s="30" t="s">
        <v>22</v>
      </c>
      <c r="E4090" s="15" t="s">
        <v>19875</v>
      </c>
      <c r="F4090" s="15" t="s">
        <v>19876</v>
      </c>
      <c r="G4090" s="30" t="s">
        <v>41</v>
      </c>
      <c r="H4090" s="30" t="s">
        <v>22</v>
      </c>
      <c r="I4090" s="30" t="s">
        <v>26</v>
      </c>
      <c r="J4090" s="30" t="s">
        <v>27</v>
      </c>
      <c r="K4090" s="30" t="s">
        <v>76</v>
      </c>
      <c r="L4090" s="30" t="s">
        <v>29</v>
      </c>
      <c r="M4090" s="15" t="s">
        <v>44</v>
      </c>
      <c r="N4090" s="15" t="s">
        <v>31</v>
      </c>
      <c r="O4090" s="30" t="s">
        <v>32</v>
      </c>
      <c r="P4090" s="30" t="s">
        <v>22</v>
      </c>
      <c r="Q4090" s="30" t="s">
        <v>19877</v>
      </c>
      <c r="R4090" s="30" t="s">
        <v>34</v>
      </c>
      <c r="S4090" s="15" t="s">
        <v>19878</v>
      </c>
      <c r="T4090" s="15" t="s">
        <v>22</v>
      </c>
    </row>
    <row r="4091" customHeight="1" spans="1:20">
      <c r="A4091" s="10">
        <v>45208</v>
      </c>
      <c r="B4091" s="15" t="s">
        <v>19879</v>
      </c>
      <c r="C4091" s="15" t="s">
        <v>7304</v>
      </c>
      <c r="D4091" s="30" t="s">
        <v>22</v>
      </c>
      <c r="E4091" s="15" t="s">
        <v>19880</v>
      </c>
      <c r="F4091" s="15" t="s">
        <v>19881</v>
      </c>
      <c r="G4091" s="30" t="s">
        <v>62</v>
      </c>
      <c r="H4091" s="30" t="s">
        <v>22</v>
      </c>
      <c r="I4091" s="30" t="s">
        <v>54</v>
      </c>
      <c r="J4091" s="30" t="s">
        <v>27</v>
      </c>
      <c r="K4091" s="30" t="s">
        <v>28</v>
      </c>
      <c r="L4091" s="30" t="s">
        <v>43</v>
      </c>
      <c r="M4091" s="15" t="s">
        <v>30</v>
      </c>
      <c r="N4091" s="15" t="s">
        <v>31</v>
      </c>
      <c r="O4091" s="30" t="s">
        <v>32</v>
      </c>
      <c r="P4091" s="30" t="s">
        <v>22</v>
      </c>
      <c r="Q4091" s="30" t="s">
        <v>19882</v>
      </c>
      <c r="R4091" s="30" t="s">
        <v>46</v>
      </c>
      <c r="S4091" s="15" t="s">
        <v>19883</v>
      </c>
      <c r="T4091" s="15" t="s">
        <v>22</v>
      </c>
    </row>
    <row r="4092" customHeight="1" spans="1:20">
      <c r="A4092" s="10">
        <v>45208</v>
      </c>
      <c r="B4092" s="15" t="s">
        <v>19884</v>
      </c>
      <c r="C4092" s="15" t="s">
        <v>747</v>
      </c>
      <c r="D4092" s="30" t="s">
        <v>22</v>
      </c>
      <c r="E4092" s="15" t="s">
        <v>19885</v>
      </c>
      <c r="F4092" s="15" t="s">
        <v>19886</v>
      </c>
      <c r="G4092" s="30" t="s">
        <v>25</v>
      </c>
      <c r="H4092" s="30" t="s">
        <v>22</v>
      </c>
      <c r="I4092" s="30" t="s">
        <v>97</v>
      </c>
      <c r="J4092" s="30" t="s">
        <v>27</v>
      </c>
      <c r="K4092" s="30" t="s">
        <v>28</v>
      </c>
      <c r="L4092" s="30" t="s">
        <v>43</v>
      </c>
      <c r="M4092" s="15" t="s">
        <v>30</v>
      </c>
      <c r="N4092" s="15" t="s">
        <v>31</v>
      </c>
      <c r="O4092" s="30" t="s">
        <v>32</v>
      </c>
      <c r="P4092" s="30" t="s">
        <v>22</v>
      </c>
      <c r="Q4092" s="30" t="s">
        <v>19887</v>
      </c>
      <c r="R4092" s="30" t="s">
        <v>46</v>
      </c>
      <c r="S4092" s="15" t="s">
        <v>19888</v>
      </c>
      <c r="T4092" s="15" t="s">
        <v>22</v>
      </c>
    </row>
    <row r="4093" customHeight="1" spans="1:20">
      <c r="A4093" s="10">
        <v>45208</v>
      </c>
      <c r="B4093" s="15" t="s">
        <v>19889</v>
      </c>
      <c r="C4093" s="15" t="s">
        <v>7304</v>
      </c>
      <c r="D4093" s="30" t="s">
        <v>22</v>
      </c>
      <c r="E4093" s="15" t="s">
        <v>19890</v>
      </c>
      <c r="F4093" s="15" t="s">
        <v>19891</v>
      </c>
      <c r="G4093" s="30" t="s">
        <v>247</v>
      </c>
      <c r="H4093" s="30" t="s">
        <v>22</v>
      </c>
      <c r="I4093" s="30" t="s">
        <v>75</v>
      </c>
      <c r="J4093" s="30" t="s">
        <v>27</v>
      </c>
      <c r="K4093" s="30" t="s">
        <v>28</v>
      </c>
      <c r="L4093" s="30" t="s">
        <v>43</v>
      </c>
      <c r="M4093" s="15" t="s">
        <v>44</v>
      </c>
      <c r="N4093" s="15" t="s">
        <v>31</v>
      </c>
      <c r="O4093" s="30" t="s">
        <v>32</v>
      </c>
      <c r="P4093" s="30" t="s">
        <v>22</v>
      </c>
      <c r="Q4093" s="30" t="s">
        <v>19892</v>
      </c>
      <c r="R4093" s="30" t="s">
        <v>46</v>
      </c>
      <c r="S4093" s="15" t="s">
        <v>19893</v>
      </c>
      <c r="T4093" s="15" t="s">
        <v>22</v>
      </c>
    </row>
    <row r="4094" customHeight="1" spans="1:20">
      <c r="A4094" s="10">
        <v>45208</v>
      </c>
      <c r="B4094" s="9" t="s">
        <v>19894</v>
      </c>
      <c r="C4094" s="9" t="s">
        <v>5616</v>
      </c>
      <c r="D4094" s="11" t="s">
        <v>22</v>
      </c>
      <c r="E4094" s="9" t="s">
        <v>19895</v>
      </c>
      <c r="F4094" s="9" t="s">
        <v>19896</v>
      </c>
      <c r="G4094" s="11" t="s">
        <v>130</v>
      </c>
      <c r="H4094" s="11" t="s">
        <v>22</v>
      </c>
      <c r="I4094" s="11" t="s">
        <v>786</v>
      </c>
      <c r="J4094" s="11" t="s">
        <v>27</v>
      </c>
      <c r="K4094" s="11" t="s">
        <v>28</v>
      </c>
      <c r="L4094" s="11" t="s">
        <v>43</v>
      </c>
      <c r="M4094" s="9" t="s">
        <v>30</v>
      </c>
      <c r="N4094" s="9" t="s">
        <v>31</v>
      </c>
      <c r="O4094" s="11" t="s">
        <v>32</v>
      </c>
      <c r="P4094" s="11" t="s">
        <v>22</v>
      </c>
      <c r="Q4094" s="11" t="s">
        <v>19897</v>
      </c>
      <c r="R4094" s="11" t="s">
        <v>46</v>
      </c>
      <c r="S4094" s="9" t="s">
        <v>19898</v>
      </c>
      <c r="T4094" s="9" t="s">
        <v>19899</v>
      </c>
    </row>
    <row r="4095" customHeight="1" spans="1:20">
      <c r="A4095" s="10">
        <v>45208</v>
      </c>
      <c r="B4095" s="15" t="s">
        <v>19900</v>
      </c>
      <c r="C4095" s="15" t="s">
        <v>8489</v>
      </c>
      <c r="D4095" s="30" t="s">
        <v>22</v>
      </c>
      <c r="E4095" s="15" t="s">
        <v>19901</v>
      </c>
      <c r="F4095" s="15" t="s">
        <v>687</v>
      </c>
      <c r="G4095" s="30" t="s">
        <v>53</v>
      </c>
      <c r="H4095" s="30" t="s">
        <v>22</v>
      </c>
      <c r="I4095" s="30" t="s">
        <v>412</v>
      </c>
      <c r="J4095" s="30" t="s">
        <v>27</v>
      </c>
      <c r="K4095" s="30" t="s">
        <v>28</v>
      </c>
      <c r="L4095" s="30" t="s">
        <v>43</v>
      </c>
      <c r="M4095" s="15" t="s">
        <v>44</v>
      </c>
      <c r="N4095" s="15" t="s">
        <v>31</v>
      </c>
      <c r="O4095" s="30" t="s">
        <v>32</v>
      </c>
      <c r="P4095" s="30" t="s">
        <v>22</v>
      </c>
      <c r="Q4095" s="30" t="s">
        <v>19902</v>
      </c>
      <c r="R4095" s="30" t="s">
        <v>46</v>
      </c>
      <c r="S4095" s="15" t="s">
        <v>19903</v>
      </c>
      <c r="T4095" s="15" t="s">
        <v>22</v>
      </c>
    </row>
    <row r="4096" customHeight="1" spans="1:20">
      <c r="A4096" s="10">
        <v>45208</v>
      </c>
      <c r="B4096" s="15" t="s">
        <v>19904</v>
      </c>
      <c r="C4096" s="15" t="s">
        <v>9317</v>
      </c>
      <c r="D4096" s="30" t="s">
        <v>22</v>
      </c>
      <c r="E4096" s="15" t="s">
        <v>19905</v>
      </c>
      <c r="F4096" s="15" t="s">
        <v>19906</v>
      </c>
      <c r="G4096" s="30" t="s">
        <v>69</v>
      </c>
      <c r="H4096" s="30" t="s">
        <v>96</v>
      </c>
      <c r="I4096" s="30" t="s">
        <v>864</v>
      </c>
      <c r="J4096" s="30" t="s">
        <v>27</v>
      </c>
      <c r="K4096" s="30" t="s">
        <v>28</v>
      </c>
      <c r="L4096" s="30" t="s">
        <v>43</v>
      </c>
      <c r="M4096" s="15" t="s">
        <v>30</v>
      </c>
      <c r="N4096" s="15" t="s">
        <v>31</v>
      </c>
      <c r="O4096" s="30" t="s">
        <v>32</v>
      </c>
      <c r="P4096" s="30" t="s">
        <v>22</v>
      </c>
      <c r="Q4096" s="30" t="s">
        <v>19907</v>
      </c>
      <c r="R4096" s="30" t="s">
        <v>46</v>
      </c>
      <c r="S4096" s="15" t="s">
        <v>19908</v>
      </c>
      <c r="T4096" s="15" t="s">
        <v>22</v>
      </c>
    </row>
    <row r="4097" customHeight="1" spans="1:20">
      <c r="A4097" s="10">
        <v>45208</v>
      </c>
      <c r="B4097" s="15" t="s">
        <v>19909</v>
      </c>
      <c r="C4097" s="15" t="s">
        <v>817</v>
      </c>
      <c r="D4097" s="30" t="s">
        <v>22</v>
      </c>
      <c r="E4097" s="15" t="s">
        <v>19910</v>
      </c>
      <c r="F4097" s="15" t="s">
        <v>19911</v>
      </c>
      <c r="G4097" s="30" t="s">
        <v>25</v>
      </c>
      <c r="H4097" s="30" t="s">
        <v>22</v>
      </c>
      <c r="I4097" s="30" t="s">
        <v>207</v>
      </c>
      <c r="J4097" s="30" t="s">
        <v>27</v>
      </c>
      <c r="K4097" s="30" t="s">
        <v>28</v>
      </c>
      <c r="L4097" s="30" t="s">
        <v>43</v>
      </c>
      <c r="M4097" s="15" t="s">
        <v>44</v>
      </c>
      <c r="N4097" s="15" t="s">
        <v>31</v>
      </c>
      <c r="O4097" s="30" t="s">
        <v>32</v>
      </c>
      <c r="P4097" s="30" t="s">
        <v>22</v>
      </c>
      <c r="Q4097" s="30" t="s">
        <v>19912</v>
      </c>
      <c r="R4097" s="30" t="s">
        <v>46</v>
      </c>
      <c r="S4097" s="15" t="s">
        <v>19913</v>
      </c>
      <c r="T4097" s="15" t="s">
        <v>22</v>
      </c>
    </row>
    <row r="4098" customHeight="1" spans="1:20">
      <c r="A4098" s="10">
        <v>45208</v>
      </c>
      <c r="B4098" s="9" t="s">
        <v>19914</v>
      </c>
      <c r="C4098" s="9" t="s">
        <v>6918</v>
      </c>
      <c r="D4098" s="11" t="s">
        <v>22</v>
      </c>
      <c r="E4098" s="9" t="s">
        <v>19915</v>
      </c>
      <c r="F4098" s="9" t="s">
        <v>19916</v>
      </c>
      <c r="G4098" s="11" t="s">
        <v>41</v>
      </c>
      <c r="H4098" s="11" t="s">
        <v>22</v>
      </c>
      <c r="I4098" s="11" t="s">
        <v>241</v>
      </c>
      <c r="J4098" s="11" t="s">
        <v>27</v>
      </c>
      <c r="K4098" s="11" t="s">
        <v>28</v>
      </c>
      <c r="L4098" s="11" t="s">
        <v>43</v>
      </c>
      <c r="M4098" s="9" t="s">
        <v>30</v>
      </c>
      <c r="N4098" s="9" t="s">
        <v>743</v>
      </c>
      <c r="O4098" s="11" t="s">
        <v>32</v>
      </c>
      <c r="P4098" s="11" t="s">
        <v>22</v>
      </c>
      <c r="Q4098" s="11" t="s">
        <v>19917</v>
      </c>
      <c r="R4098" s="11" t="s">
        <v>46</v>
      </c>
      <c r="S4098" s="9" t="s">
        <v>19918</v>
      </c>
      <c r="T4098" s="9" t="s">
        <v>22</v>
      </c>
    </row>
    <row r="4099" customHeight="1" spans="1:20">
      <c r="A4099" s="10">
        <v>45208</v>
      </c>
      <c r="B4099" s="9" t="s">
        <v>19919</v>
      </c>
      <c r="C4099" s="9" t="s">
        <v>6918</v>
      </c>
      <c r="D4099" s="11" t="s">
        <v>22</v>
      </c>
      <c r="E4099" s="9" t="s">
        <v>19920</v>
      </c>
      <c r="F4099" s="9" t="s">
        <v>19921</v>
      </c>
      <c r="G4099" s="11" t="s">
        <v>2152</v>
      </c>
      <c r="H4099" s="11" t="s">
        <v>22</v>
      </c>
      <c r="I4099" s="11" t="s">
        <v>732</v>
      </c>
      <c r="J4099" s="11" t="s">
        <v>27</v>
      </c>
      <c r="K4099" s="11" t="s">
        <v>28</v>
      </c>
      <c r="L4099" s="11" t="s">
        <v>43</v>
      </c>
      <c r="M4099" s="9" t="s">
        <v>30</v>
      </c>
      <c r="N4099" s="9" t="s">
        <v>743</v>
      </c>
      <c r="O4099" s="11" t="s">
        <v>32</v>
      </c>
      <c r="P4099" s="11" t="s">
        <v>22</v>
      </c>
      <c r="Q4099" s="11" t="s">
        <v>19922</v>
      </c>
      <c r="R4099" s="11" t="s">
        <v>46</v>
      </c>
      <c r="S4099" s="9" t="s">
        <v>19923</v>
      </c>
      <c r="T4099" s="9" t="s">
        <v>19924</v>
      </c>
    </row>
    <row r="4100" customHeight="1" spans="1:20">
      <c r="A4100" s="10">
        <v>45208</v>
      </c>
      <c r="B4100" s="9" t="s">
        <v>19925</v>
      </c>
      <c r="C4100" s="9" t="s">
        <v>6918</v>
      </c>
      <c r="D4100" s="11" t="s">
        <v>22</v>
      </c>
      <c r="E4100" s="9" t="s">
        <v>19926</v>
      </c>
      <c r="F4100" s="9" t="s">
        <v>19927</v>
      </c>
      <c r="G4100" s="11" t="s">
        <v>247</v>
      </c>
      <c r="H4100" s="11" t="s">
        <v>22</v>
      </c>
      <c r="I4100" s="11" t="s">
        <v>75</v>
      </c>
      <c r="J4100" s="11" t="s">
        <v>27</v>
      </c>
      <c r="K4100" s="11" t="s">
        <v>28</v>
      </c>
      <c r="L4100" s="11" t="s">
        <v>43</v>
      </c>
      <c r="M4100" s="9" t="s">
        <v>30</v>
      </c>
      <c r="N4100" s="9" t="s">
        <v>743</v>
      </c>
      <c r="O4100" s="11" t="s">
        <v>32</v>
      </c>
      <c r="P4100" s="11" t="s">
        <v>22</v>
      </c>
      <c r="Q4100" s="11" t="s">
        <v>19928</v>
      </c>
      <c r="R4100" s="11" t="s">
        <v>46</v>
      </c>
      <c r="S4100" s="9" t="s">
        <v>19929</v>
      </c>
      <c r="T4100" s="9" t="s">
        <v>19924</v>
      </c>
    </row>
    <row r="4101" customHeight="1" spans="1:20">
      <c r="A4101" s="10">
        <v>45208</v>
      </c>
      <c r="B4101" s="9" t="s">
        <v>19930</v>
      </c>
      <c r="C4101" s="9" t="s">
        <v>3281</v>
      </c>
      <c r="D4101" s="11" t="s">
        <v>22</v>
      </c>
      <c r="E4101" s="9" t="s">
        <v>19931</v>
      </c>
      <c r="F4101" s="9" t="s">
        <v>19932</v>
      </c>
      <c r="G4101" s="11" t="s">
        <v>22</v>
      </c>
      <c r="H4101" s="11" t="s">
        <v>110</v>
      </c>
      <c r="I4101" s="11" t="s">
        <v>26</v>
      </c>
      <c r="J4101" s="11" t="s">
        <v>27</v>
      </c>
      <c r="K4101" s="11" t="s">
        <v>28</v>
      </c>
      <c r="L4101" s="11" t="s">
        <v>43</v>
      </c>
      <c r="M4101" s="9" t="s">
        <v>30</v>
      </c>
      <c r="N4101" s="9" t="s">
        <v>31</v>
      </c>
      <c r="O4101" s="11" t="s">
        <v>32</v>
      </c>
      <c r="P4101" s="11" t="s">
        <v>22</v>
      </c>
      <c r="Q4101" s="11" t="s">
        <v>19933</v>
      </c>
      <c r="R4101" s="11" t="s">
        <v>34</v>
      </c>
      <c r="S4101" s="9" t="s">
        <v>19934</v>
      </c>
      <c r="T4101" s="9" t="s">
        <v>19935</v>
      </c>
    </row>
    <row r="4102" customHeight="1" spans="1:20">
      <c r="A4102" s="10">
        <v>45208</v>
      </c>
      <c r="B4102" s="9" t="s">
        <v>19936</v>
      </c>
      <c r="C4102" s="9" t="s">
        <v>3160</v>
      </c>
      <c r="D4102" s="11" t="s">
        <v>22</v>
      </c>
      <c r="E4102" s="9" t="s">
        <v>7321</v>
      </c>
      <c r="F4102" s="9" t="s">
        <v>7322</v>
      </c>
      <c r="G4102" s="11" t="s">
        <v>41</v>
      </c>
      <c r="H4102" s="11" t="s">
        <v>22</v>
      </c>
      <c r="I4102" s="11" t="s">
        <v>26</v>
      </c>
      <c r="J4102" s="11" t="s">
        <v>27</v>
      </c>
      <c r="K4102" s="11" t="s">
        <v>28</v>
      </c>
      <c r="L4102" s="11" t="s">
        <v>43</v>
      </c>
      <c r="M4102" s="9" t="s">
        <v>30</v>
      </c>
      <c r="N4102" s="9" t="s">
        <v>31</v>
      </c>
      <c r="O4102" s="11" t="s">
        <v>32</v>
      </c>
      <c r="P4102" s="11" t="s">
        <v>22</v>
      </c>
      <c r="Q4102" s="11" t="s">
        <v>19937</v>
      </c>
      <c r="R4102" s="11" t="s">
        <v>34</v>
      </c>
      <c r="S4102" s="9" t="s">
        <v>19938</v>
      </c>
      <c r="T4102" s="9" t="s">
        <v>19939</v>
      </c>
    </row>
    <row r="4103" customHeight="1" spans="1:20">
      <c r="A4103" s="10">
        <v>45208</v>
      </c>
      <c r="B4103" s="9" t="s">
        <v>19940</v>
      </c>
      <c r="C4103" s="9" t="s">
        <v>399</v>
      </c>
      <c r="D4103" s="11" t="s">
        <v>22</v>
      </c>
      <c r="E4103" s="9" t="s">
        <v>19941</v>
      </c>
      <c r="F4103" s="9" t="s">
        <v>19942</v>
      </c>
      <c r="G4103" s="11" t="s">
        <v>41</v>
      </c>
      <c r="H4103" s="11" t="s">
        <v>22</v>
      </c>
      <c r="I4103" s="11" t="s">
        <v>34</v>
      </c>
      <c r="J4103" s="11" t="s">
        <v>27</v>
      </c>
      <c r="K4103" s="11" t="s">
        <v>28</v>
      </c>
      <c r="L4103" s="11" t="s">
        <v>43</v>
      </c>
      <c r="M4103" s="9" t="s">
        <v>30</v>
      </c>
      <c r="N4103" s="9" t="s">
        <v>31</v>
      </c>
      <c r="O4103" s="11" t="s">
        <v>32</v>
      </c>
      <c r="P4103" s="11" t="s">
        <v>22</v>
      </c>
      <c r="Q4103" s="11" t="s">
        <v>19943</v>
      </c>
      <c r="R4103" s="11" t="s">
        <v>34</v>
      </c>
      <c r="S4103" s="9" t="s">
        <v>19944</v>
      </c>
      <c r="T4103" s="9" t="s">
        <v>17396</v>
      </c>
    </row>
    <row r="4104" customHeight="1" spans="1:20">
      <c r="A4104" s="10">
        <v>45208</v>
      </c>
      <c r="B4104" s="9" t="s">
        <v>19945</v>
      </c>
      <c r="C4104" s="9" t="s">
        <v>399</v>
      </c>
      <c r="D4104" s="11" t="s">
        <v>22</v>
      </c>
      <c r="E4104" s="9" t="s">
        <v>19946</v>
      </c>
      <c r="F4104" s="9" t="s">
        <v>19947</v>
      </c>
      <c r="G4104" s="11" t="s">
        <v>194</v>
      </c>
      <c r="H4104" s="11" t="s">
        <v>22</v>
      </c>
      <c r="I4104" s="11" t="s">
        <v>34</v>
      </c>
      <c r="J4104" s="11" t="s">
        <v>27</v>
      </c>
      <c r="K4104" s="11" t="s">
        <v>76</v>
      </c>
      <c r="L4104" s="11" t="s">
        <v>43</v>
      </c>
      <c r="M4104" s="9" t="s">
        <v>30</v>
      </c>
      <c r="N4104" s="9" t="s">
        <v>31</v>
      </c>
      <c r="O4104" s="11" t="s">
        <v>32</v>
      </c>
      <c r="P4104" s="11" t="s">
        <v>22</v>
      </c>
      <c r="Q4104" s="11" t="s">
        <v>19948</v>
      </c>
      <c r="R4104" s="11" t="s">
        <v>34</v>
      </c>
      <c r="S4104" s="9" t="s">
        <v>19949</v>
      </c>
      <c r="T4104" s="9" t="s">
        <v>17396</v>
      </c>
    </row>
    <row r="4105" customHeight="1" spans="1:20">
      <c r="A4105" s="10">
        <v>45208</v>
      </c>
      <c r="B4105" s="15" t="s">
        <v>19950</v>
      </c>
      <c r="C4105" s="15" t="s">
        <v>5685</v>
      </c>
      <c r="D4105" s="30" t="s">
        <v>22</v>
      </c>
      <c r="E4105" s="15" t="s">
        <v>19951</v>
      </c>
      <c r="F4105" s="15" t="s">
        <v>7606</v>
      </c>
      <c r="G4105" s="30" t="s">
        <v>82</v>
      </c>
      <c r="H4105" s="30" t="s">
        <v>22</v>
      </c>
      <c r="I4105" s="30" t="s">
        <v>4047</v>
      </c>
      <c r="J4105" s="30" t="s">
        <v>27</v>
      </c>
      <c r="K4105" s="30" t="s">
        <v>28</v>
      </c>
      <c r="L4105" s="30" t="s">
        <v>43</v>
      </c>
      <c r="M4105" s="15" t="s">
        <v>169</v>
      </c>
      <c r="N4105" s="15" t="s">
        <v>5633</v>
      </c>
      <c r="O4105" s="30" t="s">
        <v>32</v>
      </c>
      <c r="P4105" s="30" t="s">
        <v>22</v>
      </c>
      <c r="Q4105" s="30" t="s">
        <v>19952</v>
      </c>
      <c r="R4105" s="30" t="s">
        <v>168</v>
      </c>
      <c r="S4105" s="15" t="s">
        <v>19953</v>
      </c>
      <c r="T4105" s="15" t="s">
        <v>5690</v>
      </c>
    </row>
    <row r="4106" customHeight="1" spans="1:20">
      <c r="A4106" s="10">
        <v>45208</v>
      </c>
      <c r="B4106" s="15" t="s">
        <v>19954</v>
      </c>
      <c r="C4106" s="15" t="s">
        <v>5644</v>
      </c>
      <c r="D4106" s="30" t="s">
        <v>22</v>
      </c>
      <c r="E4106" s="15" t="s">
        <v>19955</v>
      </c>
      <c r="F4106" s="15" t="s">
        <v>19956</v>
      </c>
      <c r="G4106" s="30" t="s">
        <v>82</v>
      </c>
      <c r="H4106" s="30" t="s">
        <v>22</v>
      </c>
      <c r="I4106" s="30" t="s">
        <v>168</v>
      </c>
      <c r="J4106" s="30" t="s">
        <v>27</v>
      </c>
      <c r="K4106" s="30" t="s">
        <v>28</v>
      </c>
      <c r="L4106" s="30" t="s">
        <v>43</v>
      </c>
      <c r="M4106" s="15" t="s">
        <v>169</v>
      </c>
      <c r="N4106" s="15" t="s">
        <v>5633</v>
      </c>
      <c r="O4106" s="30" t="s">
        <v>32</v>
      </c>
      <c r="P4106" s="30" t="s">
        <v>22</v>
      </c>
      <c r="Q4106" s="30" t="s">
        <v>19957</v>
      </c>
      <c r="R4106" s="30" t="s">
        <v>168</v>
      </c>
      <c r="S4106" s="15" t="s">
        <v>19958</v>
      </c>
      <c r="T4106" s="15" t="s">
        <v>5723</v>
      </c>
    </row>
    <row r="4107" customHeight="1" spans="1:20">
      <c r="A4107" s="10">
        <v>45208</v>
      </c>
      <c r="B4107" s="15" t="s">
        <v>19959</v>
      </c>
      <c r="C4107" s="15" t="s">
        <v>5644</v>
      </c>
      <c r="D4107" s="30" t="s">
        <v>22</v>
      </c>
      <c r="E4107" s="15" t="s">
        <v>19960</v>
      </c>
      <c r="F4107" s="15" t="s">
        <v>19961</v>
      </c>
      <c r="G4107" s="30" t="s">
        <v>82</v>
      </c>
      <c r="H4107" s="30" t="s">
        <v>22</v>
      </c>
      <c r="I4107" s="30" t="s">
        <v>168</v>
      </c>
      <c r="J4107" s="30" t="s">
        <v>27</v>
      </c>
      <c r="K4107" s="30" t="s">
        <v>28</v>
      </c>
      <c r="L4107" s="30" t="s">
        <v>43</v>
      </c>
      <c r="M4107" s="15" t="s">
        <v>169</v>
      </c>
      <c r="N4107" s="15" t="s">
        <v>5633</v>
      </c>
      <c r="O4107" s="30" t="s">
        <v>32</v>
      </c>
      <c r="P4107" s="30" t="s">
        <v>22</v>
      </c>
      <c r="Q4107" s="30" t="s">
        <v>19962</v>
      </c>
      <c r="R4107" s="30" t="s">
        <v>168</v>
      </c>
      <c r="S4107" s="15" t="s">
        <v>19963</v>
      </c>
      <c r="T4107" s="15" t="s">
        <v>5668</v>
      </c>
    </row>
    <row r="4108" customHeight="1" spans="1:20">
      <c r="A4108" s="10">
        <v>45208</v>
      </c>
      <c r="B4108" s="15" t="s">
        <v>19964</v>
      </c>
      <c r="C4108" s="15" t="s">
        <v>5685</v>
      </c>
      <c r="D4108" s="30" t="s">
        <v>22</v>
      </c>
      <c r="E4108" s="15" t="s">
        <v>19965</v>
      </c>
      <c r="F4108" s="15" t="s">
        <v>19966</v>
      </c>
      <c r="G4108" s="30" t="s">
        <v>82</v>
      </c>
      <c r="H4108" s="30" t="s">
        <v>22</v>
      </c>
      <c r="I4108" s="30" t="s">
        <v>168</v>
      </c>
      <c r="J4108" s="30" t="s">
        <v>27</v>
      </c>
      <c r="K4108" s="30" t="s">
        <v>28</v>
      </c>
      <c r="L4108" s="30" t="s">
        <v>43</v>
      </c>
      <c r="M4108" s="15" t="s">
        <v>169</v>
      </c>
      <c r="N4108" s="15" t="s">
        <v>5633</v>
      </c>
      <c r="O4108" s="30" t="s">
        <v>32</v>
      </c>
      <c r="P4108" s="30" t="s">
        <v>22</v>
      </c>
      <c r="Q4108" s="30" t="s">
        <v>19967</v>
      </c>
      <c r="R4108" s="30" t="s">
        <v>168</v>
      </c>
      <c r="S4108" s="15" t="s">
        <v>19968</v>
      </c>
      <c r="T4108" s="15" t="s">
        <v>5717</v>
      </c>
    </row>
    <row r="4109" customHeight="1" spans="1:20">
      <c r="A4109" s="10">
        <v>45208</v>
      </c>
      <c r="B4109" s="15" t="s">
        <v>19969</v>
      </c>
      <c r="C4109" s="15" t="s">
        <v>5629</v>
      </c>
      <c r="D4109" s="30" t="s">
        <v>22</v>
      </c>
      <c r="E4109" s="15" t="s">
        <v>19970</v>
      </c>
      <c r="F4109" s="15" t="s">
        <v>19971</v>
      </c>
      <c r="G4109" s="30" t="s">
        <v>82</v>
      </c>
      <c r="H4109" s="30" t="s">
        <v>110</v>
      </c>
      <c r="I4109" s="30" t="s">
        <v>5632</v>
      </c>
      <c r="J4109" s="30" t="s">
        <v>27</v>
      </c>
      <c r="K4109" s="30" t="s">
        <v>28</v>
      </c>
      <c r="L4109" s="30" t="s">
        <v>43</v>
      </c>
      <c r="M4109" s="15" t="s">
        <v>169</v>
      </c>
      <c r="N4109" s="15" t="s">
        <v>5633</v>
      </c>
      <c r="O4109" s="30" t="s">
        <v>32</v>
      </c>
      <c r="P4109" s="30" t="s">
        <v>22</v>
      </c>
      <c r="Q4109" s="30" t="s">
        <v>19972</v>
      </c>
      <c r="R4109" s="30" t="s">
        <v>168</v>
      </c>
      <c r="S4109" s="15" t="s">
        <v>19973</v>
      </c>
      <c r="T4109" s="15" t="s">
        <v>5649</v>
      </c>
    </row>
    <row r="4110" customHeight="1" spans="1:20">
      <c r="A4110" s="10">
        <v>45208</v>
      </c>
      <c r="B4110" s="15" t="s">
        <v>19974</v>
      </c>
      <c r="C4110" s="15" t="s">
        <v>5879</v>
      </c>
      <c r="D4110" s="30" t="s">
        <v>22</v>
      </c>
      <c r="E4110" s="15" t="s">
        <v>19975</v>
      </c>
      <c r="F4110" s="15" t="s">
        <v>19976</v>
      </c>
      <c r="G4110" s="30" t="s">
        <v>82</v>
      </c>
      <c r="H4110" s="30" t="s">
        <v>22</v>
      </c>
      <c r="I4110" s="30" t="s">
        <v>5737</v>
      </c>
      <c r="J4110" s="30" t="s">
        <v>27</v>
      </c>
      <c r="K4110" s="30" t="s">
        <v>28</v>
      </c>
      <c r="L4110" s="30" t="s">
        <v>43</v>
      </c>
      <c r="M4110" s="15" t="s">
        <v>169</v>
      </c>
      <c r="N4110" s="15" t="s">
        <v>5633</v>
      </c>
      <c r="O4110" s="30" t="s">
        <v>32</v>
      </c>
      <c r="P4110" s="30" t="s">
        <v>22</v>
      </c>
      <c r="Q4110" s="30" t="s">
        <v>19977</v>
      </c>
      <c r="R4110" s="30" t="s">
        <v>168</v>
      </c>
      <c r="S4110" s="15" t="s">
        <v>19978</v>
      </c>
      <c r="T4110" s="15" t="s">
        <v>5655</v>
      </c>
    </row>
    <row r="4111" customHeight="1" spans="1:20">
      <c r="A4111" s="10">
        <v>45208</v>
      </c>
      <c r="B4111" s="15" t="s">
        <v>19979</v>
      </c>
      <c r="C4111" s="15" t="s">
        <v>5951</v>
      </c>
      <c r="D4111" s="30" t="s">
        <v>22</v>
      </c>
      <c r="E4111" s="15" t="s">
        <v>19980</v>
      </c>
      <c r="F4111" s="15" t="s">
        <v>19981</v>
      </c>
      <c r="G4111" s="30" t="s">
        <v>82</v>
      </c>
      <c r="H4111" s="30" t="s">
        <v>22</v>
      </c>
      <c r="I4111" s="30" t="s">
        <v>5737</v>
      </c>
      <c r="J4111" s="30" t="s">
        <v>27</v>
      </c>
      <c r="K4111" s="30" t="s">
        <v>28</v>
      </c>
      <c r="L4111" s="30" t="s">
        <v>43</v>
      </c>
      <c r="M4111" s="15" t="s">
        <v>169</v>
      </c>
      <c r="N4111" s="15" t="s">
        <v>5633</v>
      </c>
      <c r="O4111" s="30" t="s">
        <v>32</v>
      </c>
      <c r="P4111" s="30" t="s">
        <v>22</v>
      </c>
      <c r="Q4111" s="30" t="s">
        <v>19982</v>
      </c>
      <c r="R4111" s="30" t="s">
        <v>168</v>
      </c>
      <c r="S4111" s="15" t="s">
        <v>19983</v>
      </c>
      <c r="T4111" s="15" t="s">
        <v>6102</v>
      </c>
    </row>
    <row r="4112" customHeight="1" spans="1:20">
      <c r="A4112" s="10">
        <v>45208</v>
      </c>
      <c r="B4112" s="15" t="s">
        <v>19984</v>
      </c>
      <c r="C4112" s="15" t="s">
        <v>5644</v>
      </c>
      <c r="D4112" s="30" t="s">
        <v>22</v>
      </c>
      <c r="E4112" s="15" t="s">
        <v>19985</v>
      </c>
      <c r="F4112" s="15" t="s">
        <v>19986</v>
      </c>
      <c r="G4112" s="30" t="s">
        <v>82</v>
      </c>
      <c r="H4112" s="30" t="s">
        <v>22</v>
      </c>
      <c r="I4112" s="30" t="s">
        <v>1255</v>
      </c>
      <c r="J4112" s="30" t="s">
        <v>27</v>
      </c>
      <c r="K4112" s="30" t="s">
        <v>28</v>
      </c>
      <c r="L4112" s="30" t="s">
        <v>43</v>
      </c>
      <c r="M4112" s="15" t="s">
        <v>169</v>
      </c>
      <c r="N4112" s="15" t="s">
        <v>5633</v>
      </c>
      <c r="O4112" s="30" t="s">
        <v>32</v>
      </c>
      <c r="P4112" s="30" t="s">
        <v>22</v>
      </c>
      <c r="Q4112" s="30" t="s">
        <v>19987</v>
      </c>
      <c r="R4112" s="30" t="s">
        <v>168</v>
      </c>
      <c r="S4112" s="15" t="s">
        <v>19988</v>
      </c>
      <c r="T4112" s="15" t="s">
        <v>5655</v>
      </c>
    </row>
    <row r="4113" customHeight="1" spans="1:20">
      <c r="A4113" s="10">
        <v>45208</v>
      </c>
      <c r="B4113" s="15" t="s">
        <v>19989</v>
      </c>
      <c r="C4113" s="15" t="s">
        <v>5848</v>
      </c>
      <c r="D4113" s="30" t="s">
        <v>22</v>
      </c>
      <c r="E4113" s="15" t="s">
        <v>19990</v>
      </c>
      <c r="F4113" s="15" t="s">
        <v>19991</v>
      </c>
      <c r="G4113" s="30" t="s">
        <v>82</v>
      </c>
      <c r="H4113" s="30" t="s">
        <v>19992</v>
      </c>
      <c r="I4113" s="30" t="s">
        <v>168</v>
      </c>
      <c r="J4113" s="30" t="s">
        <v>27</v>
      </c>
      <c r="K4113" s="30" t="s">
        <v>28</v>
      </c>
      <c r="L4113" s="30" t="s">
        <v>43</v>
      </c>
      <c r="M4113" s="15" t="s">
        <v>169</v>
      </c>
      <c r="N4113" s="15" t="s">
        <v>5633</v>
      </c>
      <c r="O4113" s="30" t="s">
        <v>32</v>
      </c>
      <c r="P4113" s="30" t="s">
        <v>22</v>
      </c>
      <c r="Q4113" s="30" t="s">
        <v>19993</v>
      </c>
      <c r="R4113" s="30" t="s">
        <v>168</v>
      </c>
      <c r="S4113" s="15" t="s">
        <v>19994</v>
      </c>
      <c r="T4113" s="15" t="s">
        <v>5649</v>
      </c>
    </row>
    <row r="4114" customHeight="1" spans="1:20">
      <c r="A4114" s="10">
        <v>45208</v>
      </c>
      <c r="B4114" s="15" t="s">
        <v>19995</v>
      </c>
      <c r="C4114" s="15" t="s">
        <v>5629</v>
      </c>
      <c r="D4114" s="30" t="s">
        <v>22</v>
      </c>
      <c r="E4114" s="15" t="s">
        <v>19996</v>
      </c>
      <c r="F4114" s="15" t="s">
        <v>19997</v>
      </c>
      <c r="G4114" s="30" t="s">
        <v>82</v>
      </c>
      <c r="H4114" s="30" t="s">
        <v>22</v>
      </c>
      <c r="I4114" s="30" t="s">
        <v>5632</v>
      </c>
      <c r="J4114" s="30" t="s">
        <v>27</v>
      </c>
      <c r="K4114" s="30" t="s">
        <v>28</v>
      </c>
      <c r="L4114" s="30" t="s">
        <v>43</v>
      </c>
      <c r="M4114" s="15" t="s">
        <v>169</v>
      </c>
      <c r="N4114" s="15" t="s">
        <v>5633</v>
      </c>
      <c r="O4114" s="30" t="s">
        <v>32</v>
      </c>
      <c r="P4114" s="30" t="s">
        <v>22</v>
      </c>
      <c r="Q4114" s="30" t="s">
        <v>19998</v>
      </c>
      <c r="R4114" s="30" t="s">
        <v>168</v>
      </c>
      <c r="S4114" s="15" t="s">
        <v>19999</v>
      </c>
      <c r="T4114" s="15" t="s">
        <v>5655</v>
      </c>
    </row>
    <row r="4115" customHeight="1" spans="1:20">
      <c r="A4115" s="10">
        <v>45208</v>
      </c>
      <c r="B4115" s="15" t="s">
        <v>20000</v>
      </c>
      <c r="C4115" s="15" t="s">
        <v>5644</v>
      </c>
      <c r="D4115" s="30" t="s">
        <v>22</v>
      </c>
      <c r="E4115" s="15" t="s">
        <v>20001</v>
      </c>
      <c r="F4115" s="15" t="s">
        <v>20002</v>
      </c>
      <c r="G4115" s="30" t="s">
        <v>82</v>
      </c>
      <c r="H4115" s="30" t="s">
        <v>22</v>
      </c>
      <c r="I4115" s="30" t="s">
        <v>168</v>
      </c>
      <c r="J4115" s="30" t="s">
        <v>27</v>
      </c>
      <c r="K4115" s="30" t="s">
        <v>28</v>
      </c>
      <c r="L4115" s="30" t="s">
        <v>43</v>
      </c>
      <c r="M4115" s="15" t="s">
        <v>169</v>
      </c>
      <c r="N4115" s="15" t="s">
        <v>5633</v>
      </c>
      <c r="O4115" s="30" t="s">
        <v>32</v>
      </c>
      <c r="P4115" s="30" t="s">
        <v>22</v>
      </c>
      <c r="Q4115" s="30" t="s">
        <v>20003</v>
      </c>
      <c r="R4115" s="30" t="s">
        <v>168</v>
      </c>
      <c r="S4115" s="15" t="s">
        <v>20004</v>
      </c>
      <c r="T4115" s="15" t="s">
        <v>5649</v>
      </c>
    </row>
    <row r="4116" customHeight="1" spans="1:20">
      <c r="A4116" s="10">
        <v>45208</v>
      </c>
      <c r="B4116" s="15" t="s">
        <v>20005</v>
      </c>
      <c r="C4116" s="15" t="s">
        <v>5644</v>
      </c>
      <c r="D4116" s="30" t="s">
        <v>22</v>
      </c>
      <c r="E4116" s="15" t="s">
        <v>20006</v>
      </c>
      <c r="F4116" s="15" t="s">
        <v>20007</v>
      </c>
      <c r="G4116" s="30" t="s">
        <v>82</v>
      </c>
      <c r="H4116" s="30" t="s">
        <v>22</v>
      </c>
      <c r="I4116" s="30" t="s">
        <v>168</v>
      </c>
      <c r="J4116" s="30" t="s">
        <v>27</v>
      </c>
      <c r="K4116" s="30" t="s">
        <v>28</v>
      </c>
      <c r="L4116" s="30" t="s">
        <v>43</v>
      </c>
      <c r="M4116" s="15" t="s">
        <v>169</v>
      </c>
      <c r="N4116" s="15" t="s">
        <v>5633</v>
      </c>
      <c r="O4116" s="30" t="s">
        <v>32</v>
      </c>
      <c r="P4116" s="30" t="s">
        <v>22</v>
      </c>
      <c r="Q4116" s="30" t="s">
        <v>20008</v>
      </c>
      <c r="R4116" s="30" t="s">
        <v>168</v>
      </c>
      <c r="S4116" s="15" t="s">
        <v>20009</v>
      </c>
      <c r="T4116" s="15" t="s">
        <v>5649</v>
      </c>
    </row>
    <row r="4117" customHeight="1" spans="1:20">
      <c r="A4117" s="10">
        <v>45208</v>
      </c>
      <c r="B4117" s="15" t="s">
        <v>20010</v>
      </c>
      <c r="C4117" s="15" t="s">
        <v>5644</v>
      </c>
      <c r="D4117" s="30" t="s">
        <v>22</v>
      </c>
      <c r="E4117" s="15" t="s">
        <v>20011</v>
      </c>
      <c r="F4117" s="15" t="s">
        <v>20012</v>
      </c>
      <c r="G4117" s="30" t="s">
        <v>82</v>
      </c>
      <c r="H4117" s="30" t="s">
        <v>22</v>
      </c>
      <c r="I4117" s="30" t="s">
        <v>168</v>
      </c>
      <c r="J4117" s="30" t="s">
        <v>27</v>
      </c>
      <c r="K4117" s="30" t="s">
        <v>28</v>
      </c>
      <c r="L4117" s="30" t="s">
        <v>43</v>
      </c>
      <c r="M4117" s="15" t="s">
        <v>169</v>
      </c>
      <c r="N4117" s="15" t="s">
        <v>5633</v>
      </c>
      <c r="O4117" s="30" t="s">
        <v>32</v>
      </c>
      <c r="P4117" s="30" t="s">
        <v>22</v>
      </c>
      <c r="Q4117" s="30" t="s">
        <v>20013</v>
      </c>
      <c r="R4117" s="30" t="s">
        <v>168</v>
      </c>
      <c r="S4117" s="15" t="s">
        <v>20014</v>
      </c>
      <c r="T4117" s="15" t="s">
        <v>5696</v>
      </c>
    </row>
    <row r="4118" customHeight="1" spans="1:20">
      <c r="A4118" s="10">
        <v>45208</v>
      </c>
      <c r="B4118" s="15" t="s">
        <v>20015</v>
      </c>
      <c r="C4118" s="15" t="s">
        <v>5644</v>
      </c>
      <c r="D4118" s="30" t="s">
        <v>22</v>
      </c>
      <c r="E4118" s="15" t="s">
        <v>20016</v>
      </c>
      <c r="F4118" s="15" t="s">
        <v>20017</v>
      </c>
      <c r="G4118" s="30" t="s">
        <v>82</v>
      </c>
      <c r="H4118" s="30" t="s">
        <v>22</v>
      </c>
      <c r="I4118" s="30" t="s">
        <v>168</v>
      </c>
      <c r="J4118" s="30" t="s">
        <v>27</v>
      </c>
      <c r="K4118" s="30" t="s">
        <v>28</v>
      </c>
      <c r="L4118" s="30" t="s">
        <v>43</v>
      </c>
      <c r="M4118" s="15" t="s">
        <v>169</v>
      </c>
      <c r="N4118" s="15" t="s">
        <v>5633</v>
      </c>
      <c r="O4118" s="30" t="s">
        <v>32</v>
      </c>
      <c r="P4118" s="30" t="s">
        <v>22</v>
      </c>
      <c r="Q4118" s="30" t="s">
        <v>20018</v>
      </c>
      <c r="R4118" s="30" t="s">
        <v>168</v>
      </c>
      <c r="S4118" s="15" t="s">
        <v>20019</v>
      </c>
      <c r="T4118" s="15" t="s">
        <v>7784</v>
      </c>
    </row>
    <row r="4119" customHeight="1" spans="1:20">
      <c r="A4119" s="10">
        <v>45208</v>
      </c>
      <c r="B4119" s="15" t="s">
        <v>20020</v>
      </c>
      <c r="C4119" s="15" t="s">
        <v>5644</v>
      </c>
      <c r="D4119" s="30" t="s">
        <v>22</v>
      </c>
      <c r="E4119" s="15" t="s">
        <v>20021</v>
      </c>
      <c r="F4119" s="15" t="s">
        <v>20022</v>
      </c>
      <c r="G4119" s="30" t="s">
        <v>82</v>
      </c>
      <c r="H4119" s="30" t="s">
        <v>110</v>
      </c>
      <c r="I4119" s="30" t="s">
        <v>253</v>
      </c>
      <c r="J4119" s="30" t="s">
        <v>27</v>
      </c>
      <c r="K4119" s="30" t="s">
        <v>28</v>
      </c>
      <c r="L4119" s="30" t="s">
        <v>43</v>
      </c>
      <c r="M4119" s="15" t="s">
        <v>169</v>
      </c>
      <c r="N4119" s="15" t="s">
        <v>5633</v>
      </c>
      <c r="O4119" s="30" t="s">
        <v>32</v>
      </c>
      <c r="P4119" s="30" t="s">
        <v>22</v>
      </c>
      <c r="Q4119" s="30" t="s">
        <v>20023</v>
      </c>
      <c r="R4119" s="30" t="s">
        <v>168</v>
      </c>
      <c r="S4119" s="15" t="s">
        <v>20024</v>
      </c>
      <c r="T4119" s="15" t="s">
        <v>5655</v>
      </c>
    </row>
    <row r="4120" customHeight="1" spans="1:20">
      <c r="A4120" s="10">
        <v>45208</v>
      </c>
      <c r="B4120" s="15" t="s">
        <v>20025</v>
      </c>
      <c r="C4120" s="15" t="s">
        <v>5644</v>
      </c>
      <c r="D4120" s="30" t="s">
        <v>22</v>
      </c>
      <c r="E4120" s="15" t="s">
        <v>20026</v>
      </c>
      <c r="F4120" s="15" t="s">
        <v>20027</v>
      </c>
      <c r="G4120" s="30" t="s">
        <v>82</v>
      </c>
      <c r="H4120" s="30" t="s">
        <v>22</v>
      </c>
      <c r="I4120" s="30" t="s">
        <v>168</v>
      </c>
      <c r="J4120" s="30" t="s">
        <v>27</v>
      </c>
      <c r="K4120" s="30" t="s">
        <v>28</v>
      </c>
      <c r="L4120" s="30" t="s">
        <v>43</v>
      </c>
      <c r="M4120" s="15" t="s">
        <v>169</v>
      </c>
      <c r="N4120" s="15" t="s">
        <v>5633</v>
      </c>
      <c r="O4120" s="30" t="s">
        <v>32</v>
      </c>
      <c r="P4120" s="30" t="s">
        <v>22</v>
      </c>
      <c r="Q4120" s="30" t="s">
        <v>20028</v>
      </c>
      <c r="R4120" s="30" t="s">
        <v>168</v>
      </c>
      <c r="S4120" s="15" t="s">
        <v>20029</v>
      </c>
      <c r="T4120" s="15" t="s">
        <v>5655</v>
      </c>
    </row>
    <row r="4121" customHeight="1" spans="1:20">
      <c r="A4121" s="10">
        <v>45208</v>
      </c>
      <c r="B4121" s="15" t="s">
        <v>20030</v>
      </c>
      <c r="C4121" s="15" t="s">
        <v>5644</v>
      </c>
      <c r="D4121" s="30" t="s">
        <v>22</v>
      </c>
      <c r="E4121" s="15" t="s">
        <v>15078</v>
      </c>
      <c r="F4121" s="15" t="s">
        <v>15079</v>
      </c>
      <c r="G4121" s="30" t="s">
        <v>82</v>
      </c>
      <c r="H4121" s="30" t="s">
        <v>22</v>
      </c>
      <c r="I4121" s="30" t="s">
        <v>168</v>
      </c>
      <c r="J4121" s="30" t="s">
        <v>27</v>
      </c>
      <c r="K4121" s="30" t="s">
        <v>28</v>
      </c>
      <c r="L4121" s="30" t="s">
        <v>43</v>
      </c>
      <c r="M4121" s="15" t="s">
        <v>169</v>
      </c>
      <c r="N4121" s="15" t="s">
        <v>5633</v>
      </c>
      <c r="O4121" s="30" t="s">
        <v>32</v>
      </c>
      <c r="P4121" s="30" t="s">
        <v>22</v>
      </c>
      <c r="Q4121" s="30" t="s">
        <v>20031</v>
      </c>
      <c r="R4121" s="30" t="s">
        <v>168</v>
      </c>
      <c r="S4121" s="15" t="s">
        <v>20032</v>
      </c>
      <c r="T4121" s="15" t="s">
        <v>5655</v>
      </c>
    </row>
    <row r="4122" customHeight="1" spans="1:20">
      <c r="A4122" s="10">
        <v>45208</v>
      </c>
      <c r="B4122" s="15" t="s">
        <v>20033</v>
      </c>
      <c r="C4122" s="15" t="s">
        <v>5879</v>
      </c>
      <c r="D4122" s="30" t="s">
        <v>22</v>
      </c>
      <c r="E4122" s="15" t="s">
        <v>20034</v>
      </c>
      <c r="F4122" s="15" t="s">
        <v>20035</v>
      </c>
      <c r="G4122" s="30" t="s">
        <v>82</v>
      </c>
      <c r="H4122" s="30" t="s">
        <v>96</v>
      </c>
      <c r="I4122" s="30" t="s">
        <v>5737</v>
      </c>
      <c r="J4122" s="30" t="s">
        <v>27</v>
      </c>
      <c r="K4122" s="30" t="s">
        <v>28</v>
      </c>
      <c r="L4122" s="30" t="s">
        <v>43</v>
      </c>
      <c r="M4122" s="15" t="s">
        <v>169</v>
      </c>
      <c r="N4122" s="15" t="s">
        <v>5633</v>
      </c>
      <c r="O4122" s="30" t="s">
        <v>32</v>
      </c>
      <c r="P4122" s="30" t="s">
        <v>22</v>
      </c>
      <c r="Q4122" s="30" t="s">
        <v>20036</v>
      </c>
      <c r="R4122" s="30" t="s">
        <v>168</v>
      </c>
      <c r="S4122" s="15" t="s">
        <v>20037</v>
      </c>
      <c r="T4122" s="15" t="s">
        <v>5668</v>
      </c>
    </row>
    <row r="4123" customHeight="1" spans="1:20">
      <c r="A4123" s="10">
        <v>45208</v>
      </c>
      <c r="B4123" s="15" t="s">
        <v>20038</v>
      </c>
      <c r="C4123" s="15" t="s">
        <v>5685</v>
      </c>
      <c r="D4123" s="30" t="s">
        <v>22</v>
      </c>
      <c r="E4123" s="15" t="s">
        <v>20039</v>
      </c>
      <c r="F4123" s="15" t="s">
        <v>16042</v>
      </c>
      <c r="G4123" s="30" t="s">
        <v>82</v>
      </c>
      <c r="H4123" s="30" t="s">
        <v>110</v>
      </c>
      <c r="I4123" s="30" t="s">
        <v>168</v>
      </c>
      <c r="J4123" s="30" t="s">
        <v>27</v>
      </c>
      <c r="K4123" s="30" t="s">
        <v>28</v>
      </c>
      <c r="L4123" s="30" t="s">
        <v>43</v>
      </c>
      <c r="M4123" s="15" t="s">
        <v>169</v>
      </c>
      <c r="N4123" s="15" t="s">
        <v>5633</v>
      </c>
      <c r="O4123" s="30" t="s">
        <v>32</v>
      </c>
      <c r="P4123" s="30" t="s">
        <v>22</v>
      </c>
      <c r="Q4123" s="30" t="s">
        <v>20040</v>
      </c>
      <c r="R4123" s="30" t="s">
        <v>168</v>
      </c>
      <c r="S4123" s="15" t="s">
        <v>20041</v>
      </c>
      <c r="T4123" s="15" t="s">
        <v>5717</v>
      </c>
    </row>
    <row r="4124" customHeight="1" spans="1:20">
      <c r="A4124" s="10">
        <v>45208</v>
      </c>
      <c r="B4124" s="15" t="s">
        <v>20042</v>
      </c>
      <c r="C4124" s="15" t="s">
        <v>5663</v>
      </c>
      <c r="D4124" s="30" t="s">
        <v>22</v>
      </c>
      <c r="E4124" s="15" t="s">
        <v>20043</v>
      </c>
      <c r="F4124" s="15" t="s">
        <v>20044</v>
      </c>
      <c r="G4124" s="30" t="s">
        <v>82</v>
      </c>
      <c r="H4124" s="30" t="s">
        <v>110</v>
      </c>
      <c r="I4124" s="30" t="s">
        <v>124</v>
      </c>
      <c r="J4124" s="30" t="s">
        <v>27</v>
      </c>
      <c r="K4124" s="30" t="s">
        <v>28</v>
      </c>
      <c r="L4124" s="30" t="s">
        <v>43</v>
      </c>
      <c r="M4124" s="15" t="s">
        <v>169</v>
      </c>
      <c r="N4124" s="15" t="s">
        <v>5633</v>
      </c>
      <c r="O4124" s="30" t="s">
        <v>32</v>
      </c>
      <c r="P4124" s="30" t="s">
        <v>22</v>
      </c>
      <c r="Q4124" s="30" t="s">
        <v>20045</v>
      </c>
      <c r="R4124" s="30" t="s">
        <v>168</v>
      </c>
      <c r="S4124" s="15" t="s">
        <v>20046</v>
      </c>
      <c r="T4124" s="15" t="s">
        <v>7779</v>
      </c>
    </row>
    <row r="4125" customHeight="1" spans="1:20">
      <c r="A4125" s="10">
        <v>45208</v>
      </c>
      <c r="B4125" s="15" t="s">
        <v>20047</v>
      </c>
      <c r="C4125" s="15" t="s">
        <v>5644</v>
      </c>
      <c r="D4125" s="30" t="s">
        <v>22</v>
      </c>
      <c r="E4125" s="15" t="s">
        <v>20048</v>
      </c>
      <c r="F4125" s="15" t="s">
        <v>20049</v>
      </c>
      <c r="G4125" s="30" t="s">
        <v>82</v>
      </c>
      <c r="H4125" s="30" t="s">
        <v>161</v>
      </c>
      <c r="I4125" s="30" t="s">
        <v>168</v>
      </c>
      <c r="J4125" s="30" t="s">
        <v>27</v>
      </c>
      <c r="K4125" s="30" t="s">
        <v>28</v>
      </c>
      <c r="L4125" s="30" t="s">
        <v>43</v>
      </c>
      <c r="M4125" s="15" t="s">
        <v>169</v>
      </c>
      <c r="N4125" s="15" t="s">
        <v>5633</v>
      </c>
      <c r="O4125" s="30" t="s">
        <v>32</v>
      </c>
      <c r="P4125" s="30" t="s">
        <v>22</v>
      </c>
      <c r="Q4125" s="30" t="s">
        <v>20050</v>
      </c>
      <c r="R4125" s="30" t="s">
        <v>168</v>
      </c>
      <c r="S4125" s="15" t="s">
        <v>20051</v>
      </c>
      <c r="T4125" s="15" t="s">
        <v>5723</v>
      </c>
    </row>
    <row r="4126" customHeight="1" spans="1:20">
      <c r="A4126" s="10">
        <v>45208</v>
      </c>
      <c r="B4126" s="15" t="s">
        <v>20052</v>
      </c>
      <c r="C4126" s="15" t="s">
        <v>5685</v>
      </c>
      <c r="D4126" s="30" t="s">
        <v>22</v>
      </c>
      <c r="E4126" s="15" t="s">
        <v>20053</v>
      </c>
      <c r="F4126" s="15" t="s">
        <v>20054</v>
      </c>
      <c r="G4126" s="30" t="s">
        <v>82</v>
      </c>
      <c r="H4126" s="30" t="s">
        <v>22</v>
      </c>
      <c r="I4126" s="30" t="s">
        <v>168</v>
      </c>
      <c r="J4126" s="30" t="s">
        <v>27</v>
      </c>
      <c r="K4126" s="30" t="s">
        <v>28</v>
      </c>
      <c r="L4126" s="30" t="s">
        <v>43</v>
      </c>
      <c r="M4126" s="15" t="s">
        <v>169</v>
      </c>
      <c r="N4126" s="15" t="s">
        <v>5633</v>
      </c>
      <c r="O4126" s="30" t="s">
        <v>32</v>
      </c>
      <c r="P4126" s="30" t="s">
        <v>22</v>
      </c>
      <c r="Q4126" s="30" t="s">
        <v>20055</v>
      </c>
      <c r="R4126" s="30" t="s">
        <v>168</v>
      </c>
      <c r="S4126" s="15" t="s">
        <v>20056</v>
      </c>
      <c r="T4126" s="15" t="s">
        <v>5655</v>
      </c>
    </row>
    <row r="4127" customHeight="1" spans="1:20">
      <c r="A4127" s="10">
        <v>45208</v>
      </c>
      <c r="B4127" s="15" t="s">
        <v>20057</v>
      </c>
      <c r="C4127" s="15" t="s">
        <v>5644</v>
      </c>
      <c r="D4127" s="30" t="s">
        <v>22</v>
      </c>
      <c r="E4127" s="15" t="s">
        <v>20058</v>
      </c>
      <c r="F4127" s="15" t="s">
        <v>20059</v>
      </c>
      <c r="G4127" s="30" t="s">
        <v>82</v>
      </c>
      <c r="H4127" s="30" t="s">
        <v>22</v>
      </c>
      <c r="I4127" s="30" t="s">
        <v>4047</v>
      </c>
      <c r="J4127" s="30" t="s">
        <v>27</v>
      </c>
      <c r="K4127" s="30" t="s">
        <v>28</v>
      </c>
      <c r="L4127" s="30" t="s">
        <v>43</v>
      </c>
      <c r="M4127" s="15" t="s">
        <v>169</v>
      </c>
      <c r="N4127" s="15" t="s">
        <v>5633</v>
      </c>
      <c r="O4127" s="30" t="s">
        <v>32</v>
      </c>
      <c r="P4127" s="30" t="s">
        <v>22</v>
      </c>
      <c r="Q4127" s="30" t="s">
        <v>20060</v>
      </c>
      <c r="R4127" s="30" t="s">
        <v>168</v>
      </c>
      <c r="S4127" s="15" t="s">
        <v>20061</v>
      </c>
      <c r="T4127" s="15" t="s">
        <v>5655</v>
      </c>
    </row>
    <row r="4128" customHeight="1" spans="1:20">
      <c r="A4128" s="10">
        <v>45208</v>
      </c>
      <c r="B4128" s="15" t="s">
        <v>20062</v>
      </c>
      <c r="C4128" s="15" t="s">
        <v>5644</v>
      </c>
      <c r="D4128" s="30" t="s">
        <v>22</v>
      </c>
      <c r="E4128" s="15" t="s">
        <v>20063</v>
      </c>
      <c r="F4128" s="15" t="s">
        <v>20064</v>
      </c>
      <c r="G4128" s="30" t="s">
        <v>82</v>
      </c>
      <c r="H4128" s="30" t="s">
        <v>110</v>
      </c>
      <c r="I4128" s="30" t="s">
        <v>168</v>
      </c>
      <c r="J4128" s="30" t="s">
        <v>27</v>
      </c>
      <c r="K4128" s="30" t="s">
        <v>28</v>
      </c>
      <c r="L4128" s="30" t="s">
        <v>43</v>
      </c>
      <c r="M4128" s="15" t="s">
        <v>169</v>
      </c>
      <c r="N4128" s="15" t="s">
        <v>5633</v>
      </c>
      <c r="O4128" s="30" t="s">
        <v>32</v>
      </c>
      <c r="P4128" s="30" t="s">
        <v>22</v>
      </c>
      <c r="Q4128" s="30" t="s">
        <v>20065</v>
      </c>
      <c r="R4128" s="30" t="s">
        <v>46</v>
      </c>
      <c r="S4128" s="15" t="s">
        <v>20066</v>
      </c>
      <c r="T4128" s="15" t="s">
        <v>5661</v>
      </c>
    </row>
    <row r="4129" customHeight="1" spans="1:20">
      <c r="A4129" s="10">
        <v>45208</v>
      </c>
      <c r="B4129" s="15" t="s">
        <v>20067</v>
      </c>
      <c r="C4129" s="15" t="s">
        <v>5629</v>
      </c>
      <c r="D4129" s="30" t="s">
        <v>22</v>
      </c>
      <c r="E4129" s="15" t="s">
        <v>20068</v>
      </c>
      <c r="F4129" s="15" t="s">
        <v>20069</v>
      </c>
      <c r="G4129" s="30" t="s">
        <v>82</v>
      </c>
      <c r="H4129" s="30" t="s">
        <v>96</v>
      </c>
      <c r="I4129" s="30" t="s">
        <v>5632</v>
      </c>
      <c r="J4129" s="30" t="s">
        <v>27</v>
      </c>
      <c r="K4129" s="30" t="s">
        <v>28</v>
      </c>
      <c r="L4129" s="30" t="s">
        <v>43</v>
      </c>
      <c r="M4129" s="15" t="s">
        <v>169</v>
      </c>
      <c r="N4129" s="15" t="s">
        <v>5633</v>
      </c>
      <c r="O4129" s="30" t="s">
        <v>32</v>
      </c>
      <c r="P4129" s="30" t="s">
        <v>22</v>
      </c>
      <c r="Q4129" s="30" t="s">
        <v>20070</v>
      </c>
      <c r="R4129" s="30" t="s">
        <v>46</v>
      </c>
      <c r="S4129" s="15" t="s">
        <v>20071</v>
      </c>
      <c r="T4129" s="15" t="s">
        <v>20072</v>
      </c>
    </row>
    <row r="4130" customHeight="1" spans="1:20">
      <c r="A4130" s="10">
        <v>45208</v>
      </c>
      <c r="B4130" s="15" t="s">
        <v>20073</v>
      </c>
      <c r="C4130" s="15" t="s">
        <v>5644</v>
      </c>
      <c r="D4130" s="30" t="s">
        <v>22</v>
      </c>
      <c r="E4130" s="15" t="s">
        <v>20074</v>
      </c>
      <c r="F4130" s="15" t="s">
        <v>20075</v>
      </c>
      <c r="G4130" s="30" t="s">
        <v>82</v>
      </c>
      <c r="H4130" s="30" t="s">
        <v>22</v>
      </c>
      <c r="I4130" s="30" t="s">
        <v>168</v>
      </c>
      <c r="J4130" s="30" t="s">
        <v>27</v>
      </c>
      <c r="K4130" s="30" t="s">
        <v>28</v>
      </c>
      <c r="L4130" s="30" t="s">
        <v>43</v>
      </c>
      <c r="M4130" s="15" t="s">
        <v>169</v>
      </c>
      <c r="N4130" s="15" t="s">
        <v>5633</v>
      </c>
      <c r="O4130" s="30" t="s">
        <v>32</v>
      </c>
      <c r="P4130" s="30" t="s">
        <v>22</v>
      </c>
      <c r="Q4130" s="30" t="s">
        <v>20076</v>
      </c>
      <c r="R4130" s="30" t="s">
        <v>168</v>
      </c>
      <c r="S4130" s="15" t="s">
        <v>20077</v>
      </c>
      <c r="T4130" s="15" t="s">
        <v>5655</v>
      </c>
    </row>
    <row r="4131" customHeight="1" spans="1:20">
      <c r="A4131" s="10">
        <v>45208</v>
      </c>
      <c r="B4131" s="15" t="s">
        <v>20078</v>
      </c>
      <c r="C4131" s="15" t="s">
        <v>5644</v>
      </c>
      <c r="D4131" s="30" t="s">
        <v>22</v>
      </c>
      <c r="E4131" s="15" t="s">
        <v>20079</v>
      </c>
      <c r="F4131" s="15" t="s">
        <v>20080</v>
      </c>
      <c r="G4131" s="30" t="s">
        <v>82</v>
      </c>
      <c r="H4131" s="30" t="s">
        <v>110</v>
      </c>
      <c r="I4131" s="30" t="s">
        <v>46</v>
      </c>
      <c r="J4131" s="30" t="s">
        <v>27</v>
      </c>
      <c r="K4131" s="30" t="s">
        <v>28</v>
      </c>
      <c r="L4131" s="30" t="s">
        <v>43</v>
      </c>
      <c r="M4131" s="15" t="s">
        <v>169</v>
      </c>
      <c r="N4131" s="15" t="s">
        <v>5633</v>
      </c>
      <c r="O4131" s="30" t="s">
        <v>32</v>
      </c>
      <c r="P4131" s="30" t="s">
        <v>22</v>
      </c>
      <c r="Q4131" s="30" t="s">
        <v>20081</v>
      </c>
      <c r="R4131" s="30" t="s">
        <v>168</v>
      </c>
      <c r="S4131" s="15" t="s">
        <v>20082</v>
      </c>
      <c r="T4131" s="15" t="s">
        <v>5668</v>
      </c>
    </row>
    <row r="4132" customHeight="1" spans="1:20">
      <c r="A4132" s="10">
        <v>45208</v>
      </c>
      <c r="B4132" s="15" t="s">
        <v>20083</v>
      </c>
      <c r="C4132" s="15" t="s">
        <v>5899</v>
      </c>
      <c r="D4132" s="30" t="s">
        <v>22</v>
      </c>
      <c r="E4132" s="15" t="s">
        <v>20084</v>
      </c>
      <c r="F4132" s="15" t="s">
        <v>20085</v>
      </c>
      <c r="G4132" s="30" t="s">
        <v>3125</v>
      </c>
      <c r="H4132" s="30" t="s">
        <v>22</v>
      </c>
      <c r="I4132" s="30" t="s">
        <v>5902</v>
      </c>
      <c r="J4132" s="30" t="s">
        <v>27</v>
      </c>
      <c r="K4132" s="30" t="s">
        <v>28</v>
      </c>
      <c r="L4132" s="30" t="s">
        <v>43</v>
      </c>
      <c r="M4132" s="15" t="s">
        <v>169</v>
      </c>
      <c r="N4132" s="15" t="s">
        <v>5633</v>
      </c>
      <c r="O4132" s="30" t="s">
        <v>32</v>
      </c>
      <c r="P4132" s="30" t="s">
        <v>22</v>
      </c>
      <c r="Q4132" s="30" t="s">
        <v>20086</v>
      </c>
      <c r="R4132" s="30" t="s">
        <v>168</v>
      </c>
      <c r="S4132" s="15" t="s">
        <v>20087</v>
      </c>
      <c r="T4132" s="15" t="s">
        <v>5668</v>
      </c>
    </row>
    <row r="4133" customHeight="1" spans="1:20">
      <c r="A4133" s="10">
        <v>45208</v>
      </c>
      <c r="B4133" s="15" t="s">
        <v>20088</v>
      </c>
      <c r="C4133" s="15" t="s">
        <v>5685</v>
      </c>
      <c r="D4133" s="30" t="s">
        <v>22</v>
      </c>
      <c r="E4133" s="15" t="s">
        <v>20089</v>
      </c>
      <c r="F4133" s="15" t="s">
        <v>20090</v>
      </c>
      <c r="G4133" s="30" t="s">
        <v>82</v>
      </c>
      <c r="H4133" s="30" t="s">
        <v>22</v>
      </c>
      <c r="I4133" s="30" t="s">
        <v>168</v>
      </c>
      <c r="J4133" s="30" t="s">
        <v>27</v>
      </c>
      <c r="K4133" s="30" t="s">
        <v>28</v>
      </c>
      <c r="L4133" s="30" t="s">
        <v>43</v>
      </c>
      <c r="M4133" s="15" t="s">
        <v>169</v>
      </c>
      <c r="N4133" s="15" t="s">
        <v>5633</v>
      </c>
      <c r="O4133" s="30" t="s">
        <v>32</v>
      </c>
      <c r="P4133" s="30" t="s">
        <v>22</v>
      </c>
      <c r="Q4133" s="30" t="s">
        <v>20091</v>
      </c>
      <c r="R4133" s="30" t="s">
        <v>168</v>
      </c>
      <c r="S4133" s="15" t="s">
        <v>5815</v>
      </c>
      <c r="T4133" s="15" t="s">
        <v>5655</v>
      </c>
    </row>
    <row r="4134" customHeight="1" spans="1:20">
      <c r="A4134" s="10">
        <v>45208</v>
      </c>
      <c r="B4134" s="15" t="s">
        <v>20092</v>
      </c>
      <c r="C4134" s="15" t="s">
        <v>5644</v>
      </c>
      <c r="D4134" s="30" t="s">
        <v>22</v>
      </c>
      <c r="E4134" s="15" t="s">
        <v>20093</v>
      </c>
      <c r="F4134" s="15" t="s">
        <v>20094</v>
      </c>
      <c r="G4134" s="30" t="s">
        <v>82</v>
      </c>
      <c r="H4134" s="30" t="s">
        <v>22</v>
      </c>
      <c r="I4134" s="30" t="s">
        <v>4047</v>
      </c>
      <c r="J4134" s="30" t="s">
        <v>27</v>
      </c>
      <c r="K4134" s="30" t="s">
        <v>28</v>
      </c>
      <c r="L4134" s="30" t="s">
        <v>43</v>
      </c>
      <c r="M4134" s="15" t="s">
        <v>169</v>
      </c>
      <c r="N4134" s="15" t="s">
        <v>5633</v>
      </c>
      <c r="O4134" s="30" t="s">
        <v>32</v>
      </c>
      <c r="P4134" s="30" t="s">
        <v>22</v>
      </c>
      <c r="Q4134" s="30" t="s">
        <v>20095</v>
      </c>
      <c r="R4134" s="30" t="s">
        <v>168</v>
      </c>
      <c r="S4134" s="15" t="s">
        <v>20096</v>
      </c>
      <c r="T4134" s="15" t="s">
        <v>5668</v>
      </c>
    </row>
    <row r="4135" customHeight="1" spans="1:20">
      <c r="A4135" s="10">
        <v>45208</v>
      </c>
      <c r="B4135" s="15" t="s">
        <v>20097</v>
      </c>
      <c r="C4135" s="15" t="s">
        <v>5644</v>
      </c>
      <c r="D4135" s="30" t="s">
        <v>22</v>
      </c>
      <c r="E4135" s="15" t="s">
        <v>20098</v>
      </c>
      <c r="F4135" s="15" t="s">
        <v>20099</v>
      </c>
      <c r="G4135" s="30" t="s">
        <v>82</v>
      </c>
      <c r="H4135" s="30" t="s">
        <v>137</v>
      </c>
      <c r="I4135" s="30" t="s">
        <v>168</v>
      </c>
      <c r="J4135" s="30" t="s">
        <v>27</v>
      </c>
      <c r="K4135" s="30" t="s">
        <v>28</v>
      </c>
      <c r="L4135" s="30" t="s">
        <v>43</v>
      </c>
      <c r="M4135" s="15" t="s">
        <v>169</v>
      </c>
      <c r="N4135" s="15" t="s">
        <v>5633</v>
      </c>
      <c r="O4135" s="30" t="s">
        <v>32</v>
      </c>
      <c r="P4135" s="30" t="s">
        <v>22</v>
      </c>
      <c r="Q4135" s="30" t="s">
        <v>20100</v>
      </c>
      <c r="R4135" s="30" t="s">
        <v>168</v>
      </c>
      <c r="S4135" s="15" t="s">
        <v>20101</v>
      </c>
      <c r="T4135" s="15" t="s">
        <v>5655</v>
      </c>
    </row>
    <row r="4136" customHeight="1" spans="1:20">
      <c r="A4136" s="10">
        <v>45208</v>
      </c>
      <c r="B4136" s="15" t="s">
        <v>20102</v>
      </c>
      <c r="C4136" s="15" t="s">
        <v>5848</v>
      </c>
      <c r="D4136" s="30" t="s">
        <v>22</v>
      </c>
      <c r="E4136" s="15" t="s">
        <v>20103</v>
      </c>
      <c r="F4136" s="15" t="s">
        <v>20104</v>
      </c>
      <c r="G4136" s="30" t="s">
        <v>82</v>
      </c>
      <c r="H4136" s="30" t="s">
        <v>22</v>
      </c>
      <c r="I4136" s="30" t="s">
        <v>46</v>
      </c>
      <c r="J4136" s="30" t="s">
        <v>27</v>
      </c>
      <c r="K4136" s="30" t="s">
        <v>28</v>
      </c>
      <c r="L4136" s="30" t="s">
        <v>43</v>
      </c>
      <c r="M4136" s="15" t="s">
        <v>169</v>
      </c>
      <c r="N4136" s="15" t="s">
        <v>5633</v>
      </c>
      <c r="O4136" s="30" t="s">
        <v>32</v>
      </c>
      <c r="P4136" s="30" t="s">
        <v>22</v>
      </c>
      <c r="Q4136" s="30" t="s">
        <v>20105</v>
      </c>
      <c r="R4136" s="30" t="s">
        <v>168</v>
      </c>
      <c r="S4136" s="15" t="s">
        <v>20106</v>
      </c>
      <c r="T4136" s="15" t="s">
        <v>5723</v>
      </c>
    </row>
    <row r="4137" customHeight="1" spans="1:20">
      <c r="A4137" s="10">
        <v>45208</v>
      </c>
      <c r="B4137" s="15" t="s">
        <v>20107</v>
      </c>
      <c r="C4137" s="15" t="s">
        <v>5629</v>
      </c>
      <c r="D4137" s="30" t="s">
        <v>22</v>
      </c>
      <c r="E4137" s="15" t="s">
        <v>20108</v>
      </c>
      <c r="F4137" s="15" t="s">
        <v>20109</v>
      </c>
      <c r="G4137" s="30" t="s">
        <v>82</v>
      </c>
      <c r="H4137" s="30" t="s">
        <v>110</v>
      </c>
      <c r="I4137" s="30" t="s">
        <v>5632</v>
      </c>
      <c r="J4137" s="30" t="s">
        <v>27</v>
      </c>
      <c r="K4137" s="30" t="s">
        <v>28</v>
      </c>
      <c r="L4137" s="30" t="s">
        <v>43</v>
      </c>
      <c r="M4137" s="15" t="s">
        <v>169</v>
      </c>
      <c r="N4137" s="15" t="s">
        <v>5633</v>
      </c>
      <c r="O4137" s="30" t="s">
        <v>32</v>
      </c>
      <c r="P4137" s="30" t="s">
        <v>22</v>
      </c>
      <c r="Q4137" s="30" t="s">
        <v>20110</v>
      </c>
      <c r="R4137" s="30" t="s">
        <v>168</v>
      </c>
      <c r="S4137" s="15" t="s">
        <v>20111</v>
      </c>
      <c r="T4137" s="15" t="s">
        <v>7784</v>
      </c>
    </row>
    <row r="4138" customHeight="1" spans="1:20">
      <c r="A4138" s="10">
        <v>45208</v>
      </c>
      <c r="B4138" s="15" t="s">
        <v>20112</v>
      </c>
      <c r="C4138" s="15" t="s">
        <v>5629</v>
      </c>
      <c r="D4138" s="30" t="s">
        <v>22</v>
      </c>
      <c r="E4138" s="15" t="s">
        <v>20113</v>
      </c>
      <c r="F4138" s="15" t="s">
        <v>20114</v>
      </c>
      <c r="G4138" s="30" t="s">
        <v>82</v>
      </c>
      <c r="H4138" s="30" t="s">
        <v>22</v>
      </c>
      <c r="I4138" s="30" t="s">
        <v>5632</v>
      </c>
      <c r="J4138" s="30" t="s">
        <v>27</v>
      </c>
      <c r="K4138" s="30" t="s">
        <v>28</v>
      </c>
      <c r="L4138" s="30" t="s">
        <v>43</v>
      </c>
      <c r="M4138" s="15" t="s">
        <v>169</v>
      </c>
      <c r="N4138" s="15" t="s">
        <v>5633</v>
      </c>
      <c r="O4138" s="30" t="s">
        <v>32</v>
      </c>
      <c r="P4138" s="30" t="s">
        <v>22</v>
      </c>
      <c r="Q4138" s="30" t="s">
        <v>20115</v>
      </c>
      <c r="R4138" s="30" t="s">
        <v>168</v>
      </c>
      <c r="S4138" s="15" t="s">
        <v>20116</v>
      </c>
      <c r="T4138" s="15" t="s">
        <v>5723</v>
      </c>
    </row>
    <row r="4139" customHeight="1" spans="1:20">
      <c r="A4139" s="10">
        <v>45208</v>
      </c>
      <c r="B4139" s="15" t="s">
        <v>20117</v>
      </c>
      <c r="C4139" s="15" t="s">
        <v>6050</v>
      </c>
      <c r="D4139" s="30" t="s">
        <v>22</v>
      </c>
      <c r="E4139" s="15" t="s">
        <v>20118</v>
      </c>
      <c r="F4139" s="15" t="s">
        <v>22</v>
      </c>
      <c r="G4139" s="30" t="s">
        <v>22</v>
      </c>
      <c r="H4139" s="30" t="s">
        <v>22</v>
      </c>
      <c r="I4139" s="30" t="s">
        <v>111</v>
      </c>
      <c r="J4139" s="30" t="s">
        <v>27</v>
      </c>
      <c r="K4139" s="30" t="s">
        <v>28</v>
      </c>
      <c r="L4139" s="30" t="s">
        <v>43</v>
      </c>
      <c r="M4139" s="15" t="s">
        <v>169</v>
      </c>
      <c r="N4139" s="15" t="s">
        <v>5633</v>
      </c>
      <c r="O4139" s="30" t="s">
        <v>32</v>
      </c>
      <c r="P4139" s="30" t="s">
        <v>22</v>
      </c>
      <c r="Q4139" s="30" t="s">
        <v>20119</v>
      </c>
      <c r="R4139" s="30" t="s">
        <v>168</v>
      </c>
      <c r="S4139" s="15" t="s">
        <v>20120</v>
      </c>
      <c r="T4139" s="15" t="s">
        <v>15037</v>
      </c>
    </row>
    <row r="4140" customHeight="1" spans="1:20">
      <c r="A4140" s="10">
        <v>45208</v>
      </c>
      <c r="B4140" s="15" t="s">
        <v>20121</v>
      </c>
      <c r="C4140" s="15" t="s">
        <v>5629</v>
      </c>
      <c r="D4140" s="30" t="s">
        <v>22</v>
      </c>
      <c r="E4140" s="15" t="s">
        <v>20122</v>
      </c>
      <c r="F4140" s="15" t="s">
        <v>20123</v>
      </c>
      <c r="G4140" s="30" t="s">
        <v>82</v>
      </c>
      <c r="H4140" s="30" t="s">
        <v>22</v>
      </c>
      <c r="I4140" s="30" t="s">
        <v>5632</v>
      </c>
      <c r="J4140" s="30" t="s">
        <v>27</v>
      </c>
      <c r="K4140" s="30" t="s">
        <v>28</v>
      </c>
      <c r="L4140" s="30" t="s">
        <v>43</v>
      </c>
      <c r="M4140" s="15" t="s">
        <v>169</v>
      </c>
      <c r="N4140" s="15" t="s">
        <v>5633</v>
      </c>
      <c r="O4140" s="30" t="s">
        <v>32</v>
      </c>
      <c r="P4140" s="30" t="s">
        <v>22</v>
      </c>
      <c r="Q4140" s="30" t="s">
        <v>20124</v>
      </c>
      <c r="R4140" s="30" t="s">
        <v>168</v>
      </c>
      <c r="S4140" s="15" t="s">
        <v>20125</v>
      </c>
      <c r="T4140" s="15" t="s">
        <v>8751</v>
      </c>
    </row>
    <row r="4141" customHeight="1" spans="1:20">
      <c r="A4141" s="10">
        <v>45208</v>
      </c>
      <c r="B4141" s="15" t="s">
        <v>20126</v>
      </c>
      <c r="C4141" s="15" t="s">
        <v>5629</v>
      </c>
      <c r="D4141" s="30" t="s">
        <v>22</v>
      </c>
      <c r="E4141" s="15" t="s">
        <v>20127</v>
      </c>
      <c r="F4141" s="15" t="s">
        <v>20128</v>
      </c>
      <c r="G4141" s="30" t="s">
        <v>82</v>
      </c>
      <c r="H4141" s="30" t="s">
        <v>96</v>
      </c>
      <c r="I4141" s="30" t="s">
        <v>5632</v>
      </c>
      <c r="J4141" s="30" t="s">
        <v>27</v>
      </c>
      <c r="K4141" s="30" t="s">
        <v>28</v>
      </c>
      <c r="L4141" s="30" t="s">
        <v>43</v>
      </c>
      <c r="M4141" s="15" t="s">
        <v>169</v>
      </c>
      <c r="N4141" s="15" t="s">
        <v>5633</v>
      </c>
      <c r="O4141" s="30" t="s">
        <v>32</v>
      </c>
      <c r="P4141" s="30" t="s">
        <v>22</v>
      </c>
      <c r="Q4141" s="30" t="s">
        <v>20129</v>
      </c>
      <c r="R4141" s="30" t="s">
        <v>168</v>
      </c>
      <c r="S4141" s="15" t="s">
        <v>20130</v>
      </c>
      <c r="T4141" s="15" t="s">
        <v>5751</v>
      </c>
    </row>
    <row r="4142" customHeight="1" spans="1:20">
      <c r="A4142" s="10">
        <v>45208</v>
      </c>
      <c r="B4142" s="15" t="s">
        <v>20131</v>
      </c>
      <c r="C4142" s="15" t="s">
        <v>5629</v>
      </c>
      <c r="D4142" s="30" t="s">
        <v>22</v>
      </c>
      <c r="E4142" s="15" t="s">
        <v>20132</v>
      </c>
      <c r="F4142" s="15" t="s">
        <v>20133</v>
      </c>
      <c r="G4142" s="30" t="s">
        <v>82</v>
      </c>
      <c r="H4142" s="30" t="s">
        <v>22</v>
      </c>
      <c r="I4142" s="30" t="s">
        <v>5632</v>
      </c>
      <c r="J4142" s="30" t="s">
        <v>27</v>
      </c>
      <c r="K4142" s="30" t="s">
        <v>28</v>
      </c>
      <c r="L4142" s="30" t="s">
        <v>43</v>
      </c>
      <c r="M4142" s="15" t="s">
        <v>169</v>
      </c>
      <c r="N4142" s="15" t="s">
        <v>5633</v>
      </c>
      <c r="O4142" s="30" t="s">
        <v>32</v>
      </c>
      <c r="P4142" s="30" t="s">
        <v>22</v>
      </c>
      <c r="Q4142" s="30" t="s">
        <v>20134</v>
      </c>
      <c r="R4142" s="30" t="s">
        <v>168</v>
      </c>
      <c r="S4142" s="15" t="s">
        <v>20135</v>
      </c>
      <c r="T4142" s="15" t="s">
        <v>5723</v>
      </c>
    </row>
    <row r="4143" customHeight="1" spans="1:20">
      <c r="A4143" s="10">
        <v>45208</v>
      </c>
      <c r="B4143" s="15" t="s">
        <v>20136</v>
      </c>
      <c r="C4143" s="15" t="s">
        <v>5629</v>
      </c>
      <c r="D4143" s="30" t="s">
        <v>22</v>
      </c>
      <c r="E4143" s="15" t="s">
        <v>20137</v>
      </c>
      <c r="F4143" s="15" t="s">
        <v>20138</v>
      </c>
      <c r="G4143" s="30" t="s">
        <v>82</v>
      </c>
      <c r="H4143" s="30" t="s">
        <v>110</v>
      </c>
      <c r="I4143" s="30" t="s">
        <v>5632</v>
      </c>
      <c r="J4143" s="30" t="s">
        <v>27</v>
      </c>
      <c r="K4143" s="30" t="s">
        <v>28</v>
      </c>
      <c r="L4143" s="30" t="s">
        <v>43</v>
      </c>
      <c r="M4143" s="15" t="s">
        <v>169</v>
      </c>
      <c r="N4143" s="15" t="s">
        <v>5633</v>
      </c>
      <c r="O4143" s="30" t="s">
        <v>32</v>
      </c>
      <c r="P4143" s="30" t="s">
        <v>22</v>
      </c>
      <c r="Q4143" s="30" t="s">
        <v>20139</v>
      </c>
      <c r="R4143" s="30" t="s">
        <v>168</v>
      </c>
      <c r="S4143" s="15" t="s">
        <v>20140</v>
      </c>
      <c r="T4143" s="15" t="s">
        <v>5636</v>
      </c>
    </row>
    <row r="4144" customHeight="1" spans="1:20">
      <c r="A4144" s="10">
        <v>45208</v>
      </c>
      <c r="B4144" s="15" t="s">
        <v>20141</v>
      </c>
      <c r="C4144" s="15" t="s">
        <v>5629</v>
      </c>
      <c r="D4144" s="30" t="s">
        <v>22</v>
      </c>
      <c r="E4144" s="15" t="s">
        <v>20142</v>
      </c>
      <c r="F4144" s="15" t="s">
        <v>20143</v>
      </c>
      <c r="G4144" s="30" t="s">
        <v>82</v>
      </c>
      <c r="H4144" s="30" t="s">
        <v>96</v>
      </c>
      <c r="I4144" s="30" t="s">
        <v>5632</v>
      </c>
      <c r="J4144" s="30" t="s">
        <v>27</v>
      </c>
      <c r="K4144" s="30" t="s">
        <v>28</v>
      </c>
      <c r="L4144" s="30" t="s">
        <v>43</v>
      </c>
      <c r="M4144" s="15" t="s">
        <v>169</v>
      </c>
      <c r="N4144" s="15" t="s">
        <v>5633</v>
      </c>
      <c r="O4144" s="30" t="s">
        <v>32</v>
      </c>
      <c r="P4144" s="30" t="s">
        <v>22</v>
      </c>
      <c r="Q4144" s="30" t="s">
        <v>20144</v>
      </c>
      <c r="R4144" s="30" t="s">
        <v>168</v>
      </c>
      <c r="S4144" s="15" t="s">
        <v>20145</v>
      </c>
      <c r="T4144" s="15" t="s">
        <v>5723</v>
      </c>
    </row>
    <row r="4145" customHeight="1" spans="1:20">
      <c r="A4145" s="10">
        <v>45208</v>
      </c>
      <c r="B4145" s="15" t="s">
        <v>20146</v>
      </c>
      <c r="C4145" s="15" t="s">
        <v>5644</v>
      </c>
      <c r="D4145" s="30" t="s">
        <v>22</v>
      </c>
      <c r="E4145" s="15" t="s">
        <v>20147</v>
      </c>
      <c r="F4145" s="15" t="s">
        <v>20148</v>
      </c>
      <c r="G4145" s="30" t="s">
        <v>82</v>
      </c>
      <c r="H4145" s="30" t="s">
        <v>22</v>
      </c>
      <c r="I4145" s="30" t="s">
        <v>168</v>
      </c>
      <c r="J4145" s="30" t="s">
        <v>27</v>
      </c>
      <c r="K4145" s="30" t="s">
        <v>28</v>
      </c>
      <c r="L4145" s="30" t="s">
        <v>43</v>
      </c>
      <c r="M4145" s="15" t="s">
        <v>169</v>
      </c>
      <c r="N4145" s="15" t="s">
        <v>5633</v>
      </c>
      <c r="O4145" s="30" t="s">
        <v>32</v>
      </c>
      <c r="P4145" s="30" t="s">
        <v>22</v>
      </c>
      <c r="Q4145" s="30" t="s">
        <v>20149</v>
      </c>
      <c r="R4145" s="30" t="s">
        <v>168</v>
      </c>
      <c r="S4145" s="15" t="s">
        <v>20150</v>
      </c>
      <c r="T4145" s="15" t="s">
        <v>5690</v>
      </c>
    </row>
    <row r="4146" customHeight="1" spans="1:20">
      <c r="A4146" s="10">
        <v>45208</v>
      </c>
      <c r="B4146" s="15" t="s">
        <v>20151</v>
      </c>
      <c r="C4146" s="15" t="s">
        <v>5629</v>
      </c>
      <c r="D4146" s="30" t="s">
        <v>22</v>
      </c>
      <c r="E4146" s="15" t="s">
        <v>20152</v>
      </c>
      <c r="F4146" s="15" t="s">
        <v>20153</v>
      </c>
      <c r="G4146" s="30" t="s">
        <v>82</v>
      </c>
      <c r="H4146" s="30" t="s">
        <v>96</v>
      </c>
      <c r="I4146" s="30" t="s">
        <v>5632</v>
      </c>
      <c r="J4146" s="30" t="s">
        <v>27</v>
      </c>
      <c r="K4146" s="30" t="s">
        <v>28</v>
      </c>
      <c r="L4146" s="30" t="s">
        <v>43</v>
      </c>
      <c r="M4146" s="15" t="s">
        <v>169</v>
      </c>
      <c r="N4146" s="15" t="s">
        <v>5633</v>
      </c>
      <c r="O4146" s="30" t="s">
        <v>32</v>
      </c>
      <c r="P4146" s="30" t="s">
        <v>22</v>
      </c>
      <c r="Q4146" s="30" t="s">
        <v>20154</v>
      </c>
      <c r="R4146" s="30" t="s">
        <v>168</v>
      </c>
      <c r="S4146" s="15" t="s">
        <v>20155</v>
      </c>
      <c r="T4146" s="15" t="s">
        <v>5668</v>
      </c>
    </row>
    <row r="4147" customHeight="1" spans="1:20">
      <c r="A4147" s="10">
        <v>45208</v>
      </c>
      <c r="B4147" s="15" t="s">
        <v>20156</v>
      </c>
      <c r="C4147" s="15" t="s">
        <v>5629</v>
      </c>
      <c r="D4147" s="30" t="s">
        <v>22</v>
      </c>
      <c r="E4147" s="15" t="s">
        <v>20157</v>
      </c>
      <c r="F4147" s="15" t="s">
        <v>20158</v>
      </c>
      <c r="G4147" s="30" t="s">
        <v>82</v>
      </c>
      <c r="H4147" s="30" t="s">
        <v>22</v>
      </c>
      <c r="I4147" s="30" t="s">
        <v>5632</v>
      </c>
      <c r="J4147" s="30" t="s">
        <v>27</v>
      </c>
      <c r="K4147" s="30" t="s">
        <v>28</v>
      </c>
      <c r="L4147" s="30" t="s">
        <v>43</v>
      </c>
      <c r="M4147" s="15" t="s">
        <v>169</v>
      </c>
      <c r="N4147" s="15" t="s">
        <v>5633</v>
      </c>
      <c r="O4147" s="30" t="s">
        <v>32</v>
      </c>
      <c r="P4147" s="30" t="s">
        <v>22</v>
      </c>
      <c r="Q4147" s="30" t="s">
        <v>20159</v>
      </c>
      <c r="R4147" s="30" t="s">
        <v>168</v>
      </c>
      <c r="S4147" s="15" t="s">
        <v>20160</v>
      </c>
      <c r="T4147" s="15" t="s">
        <v>5668</v>
      </c>
    </row>
    <row r="4148" customHeight="1" spans="1:20">
      <c r="A4148" s="10">
        <v>45208</v>
      </c>
      <c r="B4148" s="15" t="s">
        <v>20161</v>
      </c>
      <c r="C4148" s="15" t="s">
        <v>5644</v>
      </c>
      <c r="D4148" s="30" t="s">
        <v>22</v>
      </c>
      <c r="E4148" s="15" t="s">
        <v>20162</v>
      </c>
      <c r="F4148" s="15" t="s">
        <v>20163</v>
      </c>
      <c r="G4148" s="30" t="s">
        <v>82</v>
      </c>
      <c r="H4148" s="30" t="s">
        <v>22</v>
      </c>
      <c r="I4148" s="30" t="s">
        <v>63</v>
      </c>
      <c r="J4148" s="30" t="s">
        <v>27</v>
      </c>
      <c r="K4148" s="30" t="s">
        <v>28</v>
      </c>
      <c r="L4148" s="30" t="s">
        <v>43</v>
      </c>
      <c r="M4148" s="15" t="s">
        <v>169</v>
      </c>
      <c r="N4148" s="15" t="s">
        <v>5633</v>
      </c>
      <c r="O4148" s="30" t="s">
        <v>32</v>
      </c>
      <c r="P4148" s="30" t="s">
        <v>22</v>
      </c>
      <c r="Q4148" s="30" t="s">
        <v>19912</v>
      </c>
      <c r="R4148" s="30" t="s">
        <v>168</v>
      </c>
      <c r="S4148" s="15" t="s">
        <v>20164</v>
      </c>
      <c r="T4148" s="15" t="s">
        <v>5723</v>
      </c>
    </row>
    <row r="4149" customHeight="1" spans="1:20">
      <c r="A4149" s="10">
        <v>45208</v>
      </c>
      <c r="B4149" s="15" t="s">
        <v>20165</v>
      </c>
      <c r="C4149" s="15" t="s">
        <v>5644</v>
      </c>
      <c r="D4149" s="30" t="s">
        <v>22</v>
      </c>
      <c r="E4149" s="15" t="s">
        <v>20166</v>
      </c>
      <c r="F4149" s="15" t="s">
        <v>20167</v>
      </c>
      <c r="G4149" s="30" t="s">
        <v>82</v>
      </c>
      <c r="H4149" s="30" t="s">
        <v>22</v>
      </c>
      <c r="I4149" s="30" t="s">
        <v>168</v>
      </c>
      <c r="J4149" s="30" t="s">
        <v>27</v>
      </c>
      <c r="K4149" s="30" t="s">
        <v>28</v>
      </c>
      <c r="L4149" s="30" t="s">
        <v>43</v>
      </c>
      <c r="M4149" s="15" t="s">
        <v>169</v>
      </c>
      <c r="N4149" s="15" t="s">
        <v>5633</v>
      </c>
      <c r="O4149" s="30" t="s">
        <v>32</v>
      </c>
      <c r="P4149" s="30" t="s">
        <v>22</v>
      </c>
      <c r="Q4149" s="30" t="s">
        <v>20168</v>
      </c>
      <c r="R4149" s="30" t="s">
        <v>168</v>
      </c>
      <c r="S4149" s="15" t="s">
        <v>20169</v>
      </c>
      <c r="T4149" s="15" t="s">
        <v>5655</v>
      </c>
    </row>
    <row r="4150" customHeight="1" spans="1:20">
      <c r="A4150" s="10">
        <v>45208</v>
      </c>
      <c r="B4150" s="15" t="s">
        <v>20170</v>
      </c>
      <c r="C4150" s="15" t="s">
        <v>5629</v>
      </c>
      <c r="D4150" s="30" t="s">
        <v>22</v>
      </c>
      <c r="E4150" s="15" t="s">
        <v>20171</v>
      </c>
      <c r="F4150" s="15" t="s">
        <v>20148</v>
      </c>
      <c r="G4150" s="30" t="s">
        <v>82</v>
      </c>
      <c r="H4150" s="30" t="s">
        <v>22</v>
      </c>
      <c r="I4150" s="30" t="s">
        <v>5632</v>
      </c>
      <c r="J4150" s="30" t="s">
        <v>27</v>
      </c>
      <c r="K4150" s="30" t="s">
        <v>28</v>
      </c>
      <c r="L4150" s="30" t="s">
        <v>43</v>
      </c>
      <c r="M4150" s="15" t="s">
        <v>169</v>
      </c>
      <c r="N4150" s="15" t="s">
        <v>5633</v>
      </c>
      <c r="O4150" s="30" t="s">
        <v>32</v>
      </c>
      <c r="P4150" s="30" t="s">
        <v>22</v>
      </c>
      <c r="Q4150" s="30" t="s">
        <v>20172</v>
      </c>
      <c r="R4150" s="30" t="s">
        <v>168</v>
      </c>
      <c r="S4150" s="15" t="s">
        <v>20173</v>
      </c>
      <c r="T4150" s="15" t="s">
        <v>5668</v>
      </c>
    </row>
    <row r="4151" customHeight="1" spans="1:20">
      <c r="A4151" s="10">
        <v>45208</v>
      </c>
      <c r="B4151" s="15" t="s">
        <v>20174</v>
      </c>
      <c r="C4151" s="15" t="s">
        <v>5644</v>
      </c>
      <c r="D4151" s="30" t="s">
        <v>22</v>
      </c>
      <c r="E4151" s="15" t="s">
        <v>20175</v>
      </c>
      <c r="F4151" s="15" t="s">
        <v>20176</v>
      </c>
      <c r="G4151" s="30" t="s">
        <v>82</v>
      </c>
      <c r="H4151" s="30" t="s">
        <v>22</v>
      </c>
      <c r="I4151" s="30" t="s">
        <v>46</v>
      </c>
      <c r="J4151" s="30" t="s">
        <v>27</v>
      </c>
      <c r="K4151" s="30" t="s">
        <v>28</v>
      </c>
      <c r="L4151" s="30" t="s">
        <v>43</v>
      </c>
      <c r="M4151" s="15" t="s">
        <v>169</v>
      </c>
      <c r="N4151" s="15" t="s">
        <v>5633</v>
      </c>
      <c r="O4151" s="30" t="s">
        <v>32</v>
      </c>
      <c r="P4151" s="30" t="s">
        <v>22</v>
      </c>
      <c r="Q4151" s="30" t="s">
        <v>20177</v>
      </c>
      <c r="R4151" s="30" t="s">
        <v>168</v>
      </c>
      <c r="S4151" s="15" t="s">
        <v>20178</v>
      </c>
      <c r="T4151" s="15" t="s">
        <v>5655</v>
      </c>
    </row>
    <row r="4152" customHeight="1" spans="1:20">
      <c r="A4152" s="10">
        <v>45208</v>
      </c>
      <c r="B4152" s="15" t="s">
        <v>20179</v>
      </c>
      <c r="C4152" s="15" t="s">
        <v>5644</v>
      </c>
      <c r="D4152" s="30" t="s">
        <v>22</v>
      </c>
      <c r="E4152" s="15" t="s">
        <v>20180</v>
      </c>
      <c r="F4152" s="15" t="s">
        <v>5362</v>
      </c>
      <c r="G4152" s="30" t="s">
        <v>82</v>
      </c>
      <c r="H4152" s="30" t="s">
        <v>96</v>
      </c>
      <c r="I4152" s="30" t="s">
        <v>168</v>
      </c>
      <c r="J4152" s="30" t="s">
        <v>27</v>
      </c>
      <c r="K4152" s="30" t="s">
        <v>28</v>
      </c>
      <c r="L4152" s="30" t="s">
        <v>43</v>
      </c>
      <c r="M4152" s="15" t="s">
        <v>169</v>
      </c>
      <c r="N4152" s="15" t="s">
        <v>5633</v>
      </c>
      <c r="O4152" s="30" t="s">
        <v>32</v>
      </c>
      <c r="P4152" s="30" t="s">
        <v>22</v>
      </c>
      <c r="Q4152" s="30" t="s">
        <v>20181</v>
      </c>
      <c r="R4152" s="30" t="s">
        <v>168</v>
      </c>
      <c r="S4152" s="15" t="s">
        <v>20182</v>
      </c>
      <c r="T4152" s="15" t="s">
        <v>5723</v>
      </c>
    </row>
    <row r="4153" customHeight="1" spans="1:20">
      <c r="A4153" s="10">
        <v>45208</v>
      </c>
      <c r="B4153" s="15" t="s">
        <v>20183</v>
      </c>
      <c r="C4153" s="15" t="s">
        <v>5629</v>
      </c>
      <c r="D4153" s="30" t="s">
        <v>22</v>
      </c>
      <c r="E4153" s="15" t="s">
        <v>20184</v>
      </c>
      <c r="F4153" s="15" t="s">
        <v>20185</v>
      </c>
      <c r="G4153" s="30" t="s">
        <v>82</v>
      </c>
      <c r="H4153" s="30" t="s">
        <v>22</v>
      </c>
      <c r="I4153" s="30" t="s">
        <v>5632</v>
      </c>
      <c r="J4153" s="30" t="s">
        <v>27</v>
      </c>
      <c r="K4153" s="30" t="s">
        <v>28</v>
      </c>
      <c r="L4153" s="30" t="s">
        <v>43</v>
      </c>
      <c r="M4153" s="15" t="s">
        <v>169</v>
      </c>
      <c r="N4153" s="15" t="s">
        <v>5633</v>
      </c>
      <c r="O4153" s="30" t="s">
        <v>32</v>
      </c>
      <c r="P4153" s="30" t="s">
        <v>22</v>
      </c>
      <c r="Q4153" s="30" t="s">
        <v>20186</v>
      </c>
      <c r="R4153" s="30" t="s">
        <v>168</v>
      </c>
      <c r="S4153" s="15" t="s">
        <v>20187</v>
      </c>
      <c r="T4153" s="15" t="s">
        <v>5723</v>
      </c>
    </row>
    <row r="4154" customHeight="1" spans="1:20">
      <c r="A4154" s="10">
        <v>45208</v>
      </c>
      <c r="B4154" s="15" t="s">
        <v>20188</v>
      </c>
      <c r="C4154" s="15" t="s">
        <v>5629</v>
      </c>
      <c r="D4154" s="30" t="s">
        <v>22</v>
      </c>
      <c r="E4154" s="15" t="s">
        <v>20189</v>
      </c>
      <c r="F4154" s="15" t="s">
        <v>20190</v>
      </c>
      <c r="G4154" s="30" t="s">
        <v>82</v>
      </c>
      <c r="H4154" s="30" t="s">
        <v>137</v>
      </c>
      <c r="I4154" s="30" t="s">
        <v>5632</v>
      </c>
      <c r="J4154" s="30" t="s">
        <v>27</v>
      </c>
      <c r="K4154" s="30" t="s">
        <v>28</v>
      </c>
      <c r="L4154" s="30" t="s">
        <v>43</v>
      </c>
      <c r="M4154" s="15" t="s">
        <v>169</v>
      </c>
      <c r="N4154" s="15" t="s">
        <v>5633</v>
      </c>
      <c r="O4154" s="30" t="s">
        <v>32</v>
      </c>
      <c r="P4154" s="30" t="s">
        <v>22</v>
      </c>
      <c r="Q4154" s="30" t="s">
        <v>20191</v>
      </c>
      <c r="R4154" s="30" t="s">
        <v>168</v>
      </c>
      <c r="S4154" s="15" t="s">
        <v>20192</v>
      </c>
      <c r="T4154" s="15" t="s">
        <v>5642</v>
      </c>
    </row>
    <row r="4155" customHeight="1" spans="1:20">
      <c r="A4155" s="10">
        <v>45208</v>
      </c>
      <c r="B4155" s="15" t="s">
        <v>20193</v>
      </c>
      <c r="C4155" s="15" t="s">
        <v>5629</v>
      </c>
      <c r="D4155" s="30" t="s">
        <v>22</v>
      </c>
      <c r="E4155" s="15" t="s">
        <v>20194</v>
      </c>
      <c r="F4155" s="15" t="s">
        <v>20195</v>
      </c>
      <c r="G4155" s="30" t="s">
        <v>82</v>
      </c>
      <c r="H4155" s="30" t="s">
        <v>22</v>
      </c>
      <c r="I4155" s="30" t="s">
        <v>5632</v>
      </c>
      <c r="J4155" s="30" t="s">
        <v>27</v>
      </c>
      <c r="K4155" s="30" t="s">
        <v>28</v>
      </c>
      <c r="L4155" s="30" t="s">
        <v>43</v>
      </c>
      <c r="M4155" s="15" t="s">
        <v>169</v>
      </c>
      <c r="N4155" s="15" t="s">
        <v>5633</v>
      </c>
      <c r="O4155" s="30" t="s">
        <v>32</v>
      </c>
      <c r="P4155" s="30" t="s">
        <v>22</v>
      </c>
      <c r="Q4155" s="30" t="s">
        <v>20196</v>
      </c>
      <c r="R4155" s="30" t="s">
        <v>168</v>
      </c>
      <c r="S4155" s="15" t="s">
        <v>20197</v>
      </c>
      <c r="T4155" s="15" t="s">
        <v>6075</v>
      </c>
    </row>
    <row r="4156" customHeight="1" spans="1:20">
      <c r="A4156" s="10">
        <v>45208</v>
      </c>
      <c r="B4156" s="15" t="s">
        <v>20198</v>
      </c>
      <c r="C4156" s="15" t="s">
        <v>5644</v>
      </c>
      <c r="D4156" s="30" t="s">
        <v>22</v>
      </c>
      <c r="E4156" s="15" t="s">
        <v>20199</v>
      </c>
      <c r="F4156" s="15" t="s">
        <v>20200</v>
      </c>
      <c r="G4156" s="30" t="s">
        <v>82</v>
      </c>
      <c r="H4156" s="30" t="s">
        <v>22</v>
      </c>
      <c r="I4156" s="30" t="s">
        <v>168</v>
      </c>
      <c r="J4156" s="30" t="s">
        <v>27</v>
      </c>
      <c r="K4156" s="30" t="s">
        <v>28</v>
      </c>
      <c r="L4156" s="30" t="s">
        <v>43</v>
      </c>
      <c r="M4156" s="15" t="s">
        <v>169</v>
      </c>
      <c r="N4156" s="15" t="s">
        <v>5633</v>
      </c>
      <c r="O4156" s="30" t="s">
        <v>32</v>
      </c>
      <c r="P4156" s="30" t="s">
        <v>22</v>
      </c>
      <c r="Q4156" s="30" t="s">
        <v>20201</v>
      </c>
      <c r="R4156" s="30" t="s">
        <v>168</v>
      </c>
      <c r="S4156" s="15" t="s">
        <v>20202</v>
      </c>
      <c r="T4156" s="15" t="s">
        <v>5642</v>
      </c>
    </row>
    <row r="4157" customHeight="1" spans="1:20">
      <c r="A4157" s="10">
        <v>45208</v>
      </c>
      <c r="B4157" s="15" t="s">
        <v>20203</v>
      </c>
      <c r="C4157" s="15" t="s">
        <v>5644</v>
      </c>
      <c r="D4157" s="30" t="s">
        <v>22</v>
      </c>
      <c r="E4157" s="15" t="s">
        <v>20001</v>
      </c>
      <c r="F4157" s="15" t="s">
        <v>20002</v>
      </c>
      <c r="G4157" s="30" t="s">
        <v>82</v>
      </c>
      <c r="H4157" s="30" t="s">
        <v>22</v>
      </c>
      <c r="I4157" s="30" t="s">
        <v>168</v>
      </c>
      <c r="J4157" s="30" t="s">
        <v>27</v>
      </c>
      <c r="K4157" s="30" t="s">
        <v>28</v>
      </c>
      <c r="L4157" s="30" t="s">
        <v>43</v>
      </c>
      <c r="M4157" s="15" t="s">
        <v>169</v>
      </c>
      <c r="N4157" s="15" t="s">
        <v>5633</v>
      </c>
      <c r="O4157" s="30" t="s">
        <v>32</v>
      </c>
      <c r="P4157" s="30" t="s">
        <v>22</v>
      </c>
      <c r="Q4157" s="30" t="s">
        <v>20204</v>
      </c>
      <c r="R4157" s="30" t="s">
        <v>168</v>
      </c>
      <c r="S4157" s="15" t="s">
        <v>20205</v>
      </c>
      <c r="T4157" s="15" t="s">
        <v>5642</v>
      </c>
    </row>
    <row r="4158" customHeight="1" spans="1:20">
      <c r="A4158" s="10">
        <v>45208</v>
      </c>
      <c r="B4158" s="15" t="s">
        <v>20206</v>
      </c>
      <c r="C4158" s="15" t="s">
        <v>5644</v>
      </c>
      <c r="D4158" s="30" t="s">
        <v>22</v>
      </c>
      <c r="E4158" s="15" t="s">
        <v>15392</v>
      </c>
      <c r="F4158" s="15" t="s">
        <v>15393</v>
      </c>
      <c r="G4158" s="30" t="s">
        <v>82</v>
      </c>
      <c r="H4158" s="30" t="s">
        <v>22</v>
      </c>
      <c r="I4158" s="30" t="s">
        <v>214</v>
      </c>
      <c r="J4158" s="30" t="s">
        <v>27</v>
      </c>
      <c r="K4158" s="30" t="s">
        <v>28</v>
      </c>
      <c r="L4158" s="30" t="s">
        <v>43</v>
      </c>
      <c r="M4158" s="15" t="s">
        <v>169</v>
      </c>
      <c r="N4158" s="15" t="s">
        <v>5633</v>
      </c>
      <c r="O4158" s="30" t="s">
        <v>32</v>
      </c>
      <c r="P4158" s="30" t="s">
        <v>22</v>
      </c>
      <c r="Q4158" s="30" t="s">
        <v>20207</v>
      </c>
      <c r="R4158" s="30" t="s">
        <v>168</v>
      </c>
      <c r="S4158" s="15" t="s">
        <v>20208</v>
      </c>
      <c r="T4158" s="15" t="s">
        <v>6102</v>
      </c>
    </row>
    <row r="4159" customHeight="1" spans="1:20">
      <c r="A4159" s="10">
        <v>45208</v>
      </c>
      <c r="B4159" s="15" t="s">
        <v>20209</v>
      </c>
      <c r="C4159" s="15" t="s">
        <v>5629</v>
      </c>
      <c r="D4159" s="30" t="s">
        <v>22</v>
      </c>
      <c r="E4159" s="15" t="s">
        <v>20210</v>
      </c>
      <c r="F4159" s="15" t="s">
        <v>20211</v>
      </c>
      <c r="G4159" s="30" t="s">
        <v>82</v>
      </c>
      <c r="H4159" s="30" t="s">
        <v>22</v>
      </c>
      <c r="I4159" s="30" t="s">
        <v>5632</v>
      </c>
      <c r="J4159" s="30" t="s">
        <v>27</v>
      </c>
      <c r="K4159" s="30" t="s">
        <v>28</v>
      </c>
      <c r="L4159" s="30" t="s">
        <v>43</v>
      </c>
      <c r="M4159" s="15" t="s">
        <v>169</v>
      </c>
      <c r="N4159" s="15" t="s">
        <v>5633</v>
      </c>
      <c r="O4159" s="30" t="s">
        <v>32</v>
      </c>
      <c r="P4159" s="30" t="s">
        <v>22</v>
      </c>
      <c r="Q4159" s="30" t="s">
        <v>20212</v>
      </c>
      <c r="R4159" s="30" t="s">
        <v>168</v>
      </c>
      <c r="S4159" s="15" t="s">
        <v>20213</v>
      </c>
      <c r="T4159" s="15" t="s">
        <v>7779</v>
      </c>
    </row>
    <row r="4160" customHeight="1" spans="1:20">
      <c r="A4160" s="10">
        <v>45208</v>
      </c>
      <c r="B4160" s="15" t="s">
        <v>20214</v>
      </c>
      <c r="C4160" s="15" t="s">
        <v>5629</v>
      </c>
      <c r="D4160" s="30" t="s">
        <v>22</v>
      </c>
      <c r="E4160" s="15" t="s">
        <v>20215</v>
      </c>
      <c r="F4160" s="15" t="s">
        <v>20216</v>
      </c>
      <c r="G4160" s="30" t="s">
        <v>82</v>
      </c>
      <c r="H4160" s="30" t="s">
        <v>22</v>
      </c>
      <c r="I4160" s="30" t="s">
        <v>5632</v>
      </c>
      <c r="J4160" s="30" t="s">
        <v>27</v>
      </c>
      <c r="K4160" s="30" t="s">
        <v>28</v>
      </c>
      <c r="L4160" s="30" t="s">
        <v>43</v>
      </c>
      <c r="M4160" s="15" t="s">
        <v>169</v>
      </c>
      <c r="N4160" s="15" t="s">
        <v>5633</v>
      </c>
      <c r="O4160" s="30" t="s">
        <v>32</v>
      </c>
      <c r="P4160" s="30" t="s">
        <v>22</v>
      </c>
      <c r="Q4160" s="30" t="s">
        <v>20217</v>
      </c>
      <c r="R4160" s="30" t="s">
        <v>168</v>
      </c>
      <c r="S4160" s="15" t="s">
        <v>20218</v>
      </c>
      <c r="T4160" s="15" t="s">
        <v>5655</v>
      </c>
    </row>
    <row r="4161" customHeight="1" spans="1:20">
      <c r="A4161" s="10">
        <v>45208</v>
      </c>
      <c r="B4161" s="15" t="s">
        <v>20219</v>
      </c>
      <c r="C4161" s="15" t="s">
        <v>5644</v>
      </c>
      <c r="D4161" s="30" t="s">
        <v>22</v>
      </c>
      <c r="E4161" s="15" t="s">
        <v>20220</v>
      </c>
      <c r="F4161" s="15" t="s">
        <v>3884</v>
      </c>
      <c r="G4161" s="30" t="s">
        <v>82</v>
      </c>
      <c r="H4161" s="30" t="s">
        <v>22</v>
      </c>
      <c r="I4161" s="30" t="s">
        <v>75</v>
      </c>
      <c r="J4161" s="30" t="s">
        <v>27</v>
      </c>
      <c r="K4161" s="30" t="s">
        <v>28</v>
      </c>
      <c r="L4161" s="30" t="s">
        <v>43</v>
      </c>
      <c r="M4161" s="15" t="s">
        <v>169</v>
      </c>
      <c r="N4161" s="15" t="s">
        <v>5633</v>
      </c>
      <c r="O4161" s="30" t="s">
        <v>32</v>
      </c>
      <c r="P4161" s="30" t="s">
        <v>22</v>
      </c>
      <c r="Q4161" s="30" t="s">
        <v>20221</v>
      </c>
      <c r="R4161" s="30" t="s">
        <v>168</v>
      </c>
      <c r="S4161" s="15" t="s">
        <v>20222</v>
      </c>
      <c r="T4161" s="15" t="s">
        <v>5655</v>
      </c>
    </row>
    <row r="4162" customHeight="1" spans="1:20">
      <c r="A4162" s="10">
        <v>45208</v>
      </c>
      <c r="B4162" s="15" t="s">
        <v>20223</v>
      </c>
      <c r="C4162" s="15" t="s">
        <v>5644</v>
      </c>
      <c r="D4162" s="30" t="s">
        <v>22</v>
      </c>
      <c r="E4162" s="15" t="s">
        <v>20224</v>
      </c>
      <c r="F4162" s="15" t="s">
        <v>11509</v>
      </c>
      <c r="G4162" s="30" t="s">
        <v>82</v>
      </c>
      <c r="H4162" s="30" t="s">
        <v>22</v>
      </c>
      <c r="I4162" s="30" t="s">
        <v>315</v>
      </c>
      <c r="J4162" s="30" t="s">
        <v>27</v>
      </c>
      <c r="K4162" s="30" t="s">
        <v>28</v>
      </c>
      <c r="L4162" s="30" t="s">
        <v>43</v>
      </c>
      <c r="M4162" s="15" t="s">
        <v>169</v>
      </c>
      <c r="N4162" s="15" t="s">
        <v>5633</v>
      </c>
      <c r="O4162" s="30" t="s">
        <v>32</v>
      </c>
      <c r="P4162" s="30" t="s">
        <v>22</v>
      </c>
      <c r="Q4162" s="30" t="s">
        <v>20225</v>
      </c>
      <c r="R4162" s="30" t="s">
        <v>168</v>
      </c>
      <c r="S4162" s="15" t="s">
        <v>20226</v>
      </c>
      <c r="T4162" s="15" t="s">
        <v>5636</v>
      </c>
    </row>
    <row r="4163" customHeight="1" spans="1:20">
      <c r="A4163" s="10">
        <v>45208</v>
      </c>
      <c r="B4163" s="15" t="s">
        <v>20227</v>
      </c>
      <c r="C4163" s="15" t="s">
        <v>5735</v>
      </c>
      <c r="D4163" s="30" t="s">
        <v>22</v>
      </c>
      <c r="E4163" s="15" t="s">
        <v>20228</v>
      </c>
      <c r="F4163" s="15" t="s">
        <v>20229</v>
      </c>
      <c r="G4163" s="30" t="s">
        <v>82</v>
      </c>
      <c r="H4163" s="30" t="s">
        <v>22</v>
      </c>
      <c r="I4163" s="30" t="s">
        <v>5737</v>
      </c>
      <c r="J4163" s="30" t="s">
        <v>27</v>
      </c>
      <c r="K4163" s="30" t="s">
        <v>28</v>
      </c>
      <c r="L4163" s="30" t="s">
        <v>43</v>
      </c>
      <c r="M4163" s="15" t="s">
        <v>169</v>
      </c>
      <c r="N4163" s="15" t="s">
        <v>5633</v>
      </c>
      <c r="O4163" s="30" t="s">
        <v>32</v>
      </c>
      <c r="P4163" s="30" t="s">
        <v>22</v>
      </c>
      <c r="Q4163" s="30" t="s">
        <v>20230</v>
      </c>
      <c r="R4163" s="30" t="s">
        <v>168</v>
      </c>
      <c r="S4163" s="15" t="s">
        <v>20231</v>
      </c>
      <c r="T4163" s="15" t="s">
        <v>5655</v>
      </c>
    </row>
    <row r="4164" customHeight="1" spans="1:20">
      <c r="A4164" s="10">
        <v>45208</v>
      </c>
      <c r="B4164" s="15" t="s">
        <v>20232</v>
      </c>
      <c r="C4164" s="15" t="s">
        <v>5629</v>
      </c>
      <c r="D4164" s="30" t="s">
        <v>22</v>
      </c>
      <c r="E4164" s="15" t="s">
        <v>20233</v>
      </c>
      <c r="F4164" s="15" t="s">
        <v>20094</v>
      </c>
      <c r="G4164" s="30" t="s">
        <v>82</v>
      </c>
      <c r="H4164" s="30" t="s">
        <v>22</v>
      </c>
      <c r="I4164" s="30" t="s">
        <v>5632</v>
      </c>
      <c r="J4164" s="30" t="s">
        <v>27</v>
      </c>
      <c r="K4164" s="30" t="s">
        <v>28</v>
      </c>
      <c r="L4164" s="30" t="s">
        <v>43</v>
      </c>
      <c r="M4164" s="15" t="s">
        <v>169</v>
      </c>
      <c r="N4164" s="15" t="s">
        <v>5633</v>
      </c>
      <c r="O4164" s="30" t="s">
        <v>32</v>
      </c>
      <c r="P4164" s="30" t="s">
        <v>22</v>
      </c>
      <c r="Q4164" s="30" t="s">
        <v>20234</v>
      </c>
      <c r="R4164" s="30" t="s">
        <v>168</v>
      </c>
      <c r="S4164" s="15" t="s">
        <v>20235</v>
      </c>
      <c r="T4164" s="15" t="s">
        <v>5636</v>
      </c>
    </row>
    <row r="4165" customHeight="1" spans="1:20">
      <c r="A4165" s="10">
        <v>45208</v>
      </c>
      <c r="B4165" s="15" t="s">
        <v>20236</v>
      </c>
      <c r="C4165" s="15" t="s">
        <v>5629</v>
      </c>
      <c r="D4165" s="30" t="s">
        <v>22</v>
      </c>
      <c r="E4165" s="15" t="s">
        <v>20237</v>
      </c>
      <c r="F4165" s="15" t="s">
        <v>20238</v>
      </c>
      <c r="G4165" s="30" t="s">
        <v>82</v>
      </c>
      <c r="H4165" s="30" t="s">
        <v>137</v>
      </c>
      <c r="I4165" s="30" t="s">
        <v>5632</v>
      </c>
      <c r="J4165" s="30" t="s">
        <v>27</v>
      </c>
      <c r="K4165" s="30" t="s">
        <v>28</v>
      </c>
      <c r="L4165" s="30" t="s">
        <v>43</v>
      </c>
      <c r="M4165" s="15" t="s">
        <v>169</v>
      </c>
      <c r="N4165" s="15" t="s">
        <v>5633</v>
      </c>
      <c r="O4165" s="30" t="s">
        <v>32</v>
      </c>
      <c r="P4165" s="30" t="s">
        <v>22</v>
      </c>
      <c r="Q4165" s="30" t="s">
        <v>20239</v>
      </c>
      <c r="R4165" s="30" t="s">
        <v>168</v>
      </c>
      <c r="S4165" s="15" t="s">
        <v>20240</v>
      </c>
      <c r="T4165" s="15" t="s">
        <v>5655</v>
      </c>
    </row>
    <row r="4166" customHeight="1" spans="1:20">
      <c r="A4166" s="10">
        <v>45208</v>
      </c>
      <c r="B4166" s="15" t="s">
        <v>20241</v>
      </c>
      <c r="C4166" s="15" t="s">
        <v>5629</v>
      </c>
      <c r="D4166" s="30" t="s">
        <v>22</v>
      </c>
      <c r="E4166" s="15" t="s">
        <v>20242</v>
      </c>
      <c r="F4166" s="15" t="s">
        <v>20243</v>
      </c>
      <c r="G4166" s="30" t="s">
        <v>82</v>
      </c>
      <c r="H4166" s="30" t="s">
        <v>96</v>
      </c>
      <c r="I4166" s="30" t="s">
        <v>5632</v>
      </c>
      <c r="J4166" s="30" t="s">
        <v>27</v>
      </c>
      <c r="K4166" s="30" t="s">
        <v>28</v>
      </c>
      <c r="L4166" s="30" t="s">
        <v>43</v>
      </c>
      <c r="M4166" s="15" t="s">
        <v>169</v>
      </c>
      <c r="N4166" s="15" t="s">
        <v>5633</v>
      </c>
      <c r="O4166" s="30" t="s">
        <v>32</v>
      </c>
      <c r="P4166" s="30" t="s">
        <v>22</v>
      </c>
      <c r="Q4166" s="30" t="s">
        <v>20244</v>
      </c>
      <c r="R4166" s="30" t="s">
        <v>168</v>
      </c>
      <c r="S4166" s="15" t="s">
        <v>20245</v>
      </c>
      <c r="T4166" s="15" t="s">
        <v>5655</v>
      </c>
    </row>
    <row r="4167" customHeight="1" spans="1:20">
      <c r="A4167" s="10">
        <v>45208</v>
      </c>
      <c r="B4167" s="15" t="s">
        <v>20246</v>
      </c>
      <c r="C4167" s="15" t="s">
        <v>5644</v>
      </c>
      <c r="D4167" s="30" t="s">
        <v>22</v>
      </c>
      <c r="E4167" s="15" t="s">
        <v>20247</v>
      </c>
      <c r="F4167" s="15" t="s">
        <v>20248</v>
      </c>
      <c r="G4167" s="30" t="s">
        <v>82</v>
      </c>
      <c r="H4167" s="30" t="s">
        <v>110</v>
      </c>
      <c r="I4167" s="30" t="s">
        <v>168</v>
      </c>
      <c r="J4167" s="30" t="s">
        <v>27</v>
      </c>
      <c r="K4167" s="30" t="s">
        <v>28</v>
      </c>
      <c r="L4167" s="30" t="s">
        <v>43</v>
      </c>
      <c r="M4167" s="15" t="s">
        <v>169</v>
      </c>
      <c r="N4167" s="15" t="s">
        <v>5633</v>
      </c>
      <c r="O4167" s="30" t="s">
        <v>32</v>
      </c>
      <c r="P4167" s="30" t="s">
        <v>22</v>
      </c>
      <c r="Q4167" s="30" t="s">
        <v>20249</v>
      </c>
      <c r="R4167" s="30" t="s">
        <v>46</v>
      </c>
      <c r="S4167" s="15" t="s">
        <v>20250</v>
      </c>
      <c r="T4167" s="15" t="s">
        <v>5661</v>
      </c>
    </row>
    <row r="4168" customHeight="1" spans="1:20">
      <c r="A4168" s="10">
        <v>45208</v>
      </c>
      <c r="B4168" s="15" t="s">
        <v>20251</v>
      </c>
      <c r="C4168" s="15" t="s">
        <v>5951</v>
      </c>
      <c r="D4168" s="30" t="s">
        <v>22</v>
      </c>
      <c r="E4168" s="15" t="s">
        <v>20252</v>
      </c>
      <c r="F4168" s="15" t="s">
        <v>20253</v>
      </c>
      <c r="G4168" s="30" t="s">
        <v>82</v>
      </c>
      <c r="H4168" s="30" t="s">
        <v>110</v>
      </c>
      <c r="I4168" s="30" t="s">
        <v>5737</v>
      </c>
      <c r="J4168" s="30" t="s">
        <v>27</v>
      </c>
      <c r="K4168" s="30" t="s">
        <v>28</v>
      </c>
      <c r="L4168" s="30" t="s">
        <v>43</v>
      </c>
      <c r="M4168" s="15" t="s">
        <v>169</v>
      </c>
      <c r="N4168" s="15" t="s">
        <v>5633</v>
      </c>
      <c r="O4168" s="30" t="s">
        <v>32</v>
      </c>
      <c r="P4168" s="30" t="s">
        <v>22</v>
      </c>
      <c r="Q4168" s="30" t="s">
        <v>20254</v>
      </c>
      <c r="R4168" s="30" t="s">
        <v>168</v>
      </c>
      <c r="S4168" s="15" t="s">
        <v>20255</v>
      </c>
      <c r="T4168" s="15" t="s">
        <v>5717</v>
      </c>
    </row>
    <row r="4169" customHeight="1" spans="1:20">
      <c r="A4169" s="10">
        <v>45208</v>
      </c>
      <c r="B4169" s="15" t="s">
        <v>20256</v>
      </c>
      <c r="C4169" s="15" t="s">
        <v>5848</v>
      </c>
      <c r="D4169" s="30" t="s">
        <v>22</v>
      </c>
      <c r="E4169" s="15" t="s">
        <v>17975</v>
      </c>
      <c r="F4169" s="15" t="s">
        <v>4200</v>
      </c>
      <c r="G4169" s="30" t="s">
        <v>82</v>
      </c>
      <c r="H4169" s="30" t="s">
        <v>22</v>
      </c>
      <c r="I4169" s="30" t="s">
        <v>168</v>
      </c>
      <c r="J4169" s="30" t="s">
        <v>27</v>
      </c>
      <c r="K4169" s="30" t="s">
        <v>28</v>
      </c>
      <c r="L4169" s="30" t="s">
        <v>43</v>
      </c>
      <c r="M4169" s="15" t="s">
        <v>169</v>
      </c>
      <c r="N4169" s="15" t="s">
        <v>5633</v>
      </c>
      <c r="O4169" s="30" t="s">
        <v>32</v>
      </c>
      <c r="P4169" s="30" t="s">
        <v>22</v>
      </c>
      <c r="Q4169" s="30" t="s">
        <v>20257</v>
      </c>
      <c r="R4169" s="30" t="s">
        <v>168</v>
      </c>
      <c r="S4169" s="15" t="s">
        <v>20258</v>
      </c>
      <c r="T4169" s="15" t="s">
        <v>5668</v>
      </c>
    </row>
    <row r="4170" customHeight="1" spans="1:20">
      <c r="A4170" s="10">
        <v>45208</v>
      </c>
      <c r="B4170" s="15" t="s">
        <v>20259</v>
      </c>
      <c r="C4170" s="15" t="s">
        <v>5629</v>
      </c>
      <c r="D4170" s="30" t="s">
        <v>22</v>
      </c>
      <c r="E4170" s="15" t="s">
        <v>20260</v>
      </c>
      <c r="F4170" s="15" t="s">
        <v>20261</v>
      </c>
      <c r="G4170" s="30" t="s">
        <v>82</v>
      </c>
      <c r="H4170" s="30" t="s">
        <v>96</v>
      </c>
      <c r="I4170" s="30" t="s">
        <v>5632</v>
      </c>
      <c r="J4170" s="30" t="s">
        <v>27</v>
      </c>
      <c r="K4170" s="30" t="s">
        <v>28</v>
      </c>
      <c r="L4170" s="30" t="s">
        <v>43</v>
      </c>
      <c r="M4170" s="15" t="s">
        <v>169</v>
      </c>
      <c r="N4170" s="15" t="s">
        <v>5633</v>
      </c>
      <c r="O4170" s="30" t="s">
        <v>32</v>
      </c>
      <c r="P4170" s="30" t="s">
        <v>22</v>
      </c>
      <c r="Q4170" s="30" t="s">
        <v>20262</v>
      </c>
      <c r="R4170" s="30" t="s">
        <v>168</v>
      </c>
      <c r="S4170" s="15" t="s">
        <v>20263</v>
      </c>
      <c r="T4170" s="15" t="s">
        <v>5642</v>
      </c>
    </row>
    <row r="4171" customHeight="1" spans="1:20">
      <c r="A4171" s="10">
        <v>45208</v>
      </c>
      <c r="B4171" s="15" t="s">
        <v>20264</v>
      </c>
      <c r="C4171" s="15" t="s">
        <v>5629</v>
      </c>
      <c r="D4171" s="30" t="s">
        <v>22</v>
      </c>
      <c r="E4171" s="15" t="s">
        <v>20265</v>
      </c>
      <c r="F4171" s="15" t="s">
        <v>20266</v>
      </c>
      <c r="G4171" s="30" t="s">
        <v>82</v>
      </c>
      <c r="H4171" s="30" t="s">
        <v>110</v>
      </c>
      <c r="I4171" s="30" t="s">
        <v>5632</v>
      </c>
      <c r="J4171" s="30" t="s">
        <v>27</v>
      </c>
      <c r="K4171" s="30" t="s">
        <v>28</v>
      </c>
      <c r="L4171" s="30" t="s">
        <v>43</v>
      </c>
      <c r="M4171" s="15" t="s">
        <v>169</v>
      </c>
      <c r="N4171" s="15" t="s">
        <v>5633</v>
      </c>
      <c r="O4171" s="30" t="s">
        <v>32</v>
      </c>
      <c r="P4171" s="30" t="s">
        <v>22</v>
      </c>
      <c r="Q4171" s="30" t="s">
        <v>20267</v>
      </c>
      <c r="R4171" s="30" t="s">
        <v>168</v>
      </c>
      <c r="S4171" s="15" t="s">
        <v>20268</v>
      </c>
      <c r="T4171" s="15" t="s">
        <v>5717</v>
      </c>
    </row>
    <row r="4172" customHeight="1" spans="1:20">
      <c r="A4172" s="10">
        <v>45208</v>
      </c>
      <c r="B4172" s="15" t="s">
        <v>20269</v>
      </c>
      <c r="C4172" s="15" t="s">
        <v>5629</v>
      </c>
      <c r="D4172" s="30" t="s">
        <v>22</v>
      </c>
      <c r="E4172" s="15" t="s">
        <v>20270</v>
      </c>
      <c r="F4172" s="15" t="s">
        <v>20271</v>
      </c>
      <c r="G4172" s="30" t="s">
        <v>82</v>
      </c>
      <c r="H4172" s="30" t="s">
        <v>96</v>
      </c>
      <c r="I4172" s="30" t="s">
        <v>5632</v>
      </c>
      <c r="J4172" s="30" t="s">
        <v>27</v>
      </c>
      <c r="K4172" s="30" t="s">
        <v>28</v>
      </c>
      <c r="L4172" s="30" t="s">
        <v>43</v>
      </c>
      <c r="M4172" s="15" t="s">
        <v>169</v>
      </c>
      <c r="N4172" s="15" t="s">
        <v>5633</v>
      </c>
      <c r="O4172" s="30" t="s">
        <v>32</v>
      </c>
      <c r="P4172" s="30" t="s">
        <v>22</v>
      </c>
      <c r="Q4172" s="30" t="s">
        <v>20272</v>
      </c>
      <c r="R4172" s="30" t="s">
        <v>168</v>
      </c>
      <c r="S4172" s="15" t="s">
        <v>20273</v>
      </c>
      <c r="T4172" s="15" t="s">
        <v>5668</v>
      </c>
    </row>
    <row r="4173" customHeight="1" spans="1:20">
      <c r="A4173" s="10">
        <v>45208</v>
      </c>
      <c r="B4173" s="15" t="s">
        <v>20274</v>
      </c>
      <c r="C4173" s="15" t="s">
        <v>5629</v>
      </c>
      <c r="D4173" s="30" t="s">
        <v>22</v>
      </c>
      <c r="E4173" s="15" t="s">
        <v>20275</v>
      </c>
      <c r="F4173" s="15" t="s">
        <v>8036</v>
      </c>
      <c r="G4173" s="30" t="s">
        <v>82</v>
      </c>
      <c r="H4173" s="30" t="s">
        <v>110</v>
      </c>
      <c r="I4173" s="30" t="s">
        <v>5632</v>
      </c>
      <c r="J4173" s="30" t="s">
        <v>27</v>
      </c>
      <c r="K4173" s="30" t="s">
        <v>28</v>
      </c>
      <c r="L4173" s="30" t="s">
        <v>43</v>
      </c>
      <c r="M4173" s="15" t="s">
        <v>169</v>
      </c>
      <c r="N4173" s="15" t="s">
        <v>5633</v>
      </c>
      <c r="O4173" s="30" t="s">
        <v>32</v>
      </c>
      <c r="P4173" s="30" t="s">
        <v>22</v>
      </c>
      <c r="Q4173" s="30" t="s">
        <v>20276</v>
      </c>
      <c r="R4173" s="30" t="s">
        <v>168</v>
      </c>
      <c r="S4173" s="15" t="s">
        <v>20277</v>
      </c>
      <c r="T4173" s="15" t="s">
        <v>5668</v>
      </c>
    </row>
    <row r="4174" customHeight="1" spans="1:20">
      <c r="A4174" s="10">
        <v>45208</v>
      </c>
      <c r="B4174" s="15" t="s">
        <v>20278</v>
      </c>
      <c r="C4174" s="15" t="s">
        <v>6023</v>
      </c>
      <c r="D4174" s="30" t="s">
        <v>22</v>
      </c>
      <c r="E4174" s="15" t="s">
        <v>20279</v>
      </c>
      <c r="F4174" s="15" t="s">
        <v>20280</v>
      </c>
      <c r="G4174" s="30" t="s">
        <v>82</v>
      </c>
      <c r="H4174" s="30" t="s">
        <v>3399</v>
      </c>
      <c r="I4174" s="30" t="s">
        <v>42</v>
      </c>
      <c r="J4174" s="30" t="s">
        <v>27</v>
      </c>
      <c r="K4174" s="30" t="s">
        <v>28</v>
      </c>
      <c r="L4174" s="30" t="s">
        <v>43</v>
      </c>
      <c r="M4174" s="15" t="s">
        <v>6026</v>
      </c>
      <c r="N4174" s="15" t="s">
        <v>5633</v>
      </c>
      <c r="O4174" s="30" t="s">
        <v>32</v>
      </c>
      <c r="P4174" s="30" t="s">
        <v>22</v>
      </c>
      <c r="Q4174" s="30" t="s">
        <v>20281</v>
      </c>
      <c r="R4174" s="30" t="s">
        <v>168</v>
      </c>
      <c r="S4174" s="15" t="s">
        <v>20282</v>
      </c>
      <c r="T4174" s="15" t="s">
        <v>5723</v>
      </c>
    </row>
    <row r="4175" customHeight="1" spans="1:20">
      <c r="A4175" s="10">
        <v>45208</v>
      </c>
      <c r="B4175" s="15" t="s">
        <v>20283</v>
      </c>
      <c r="C4175" s="15" t="s">
        <v>5644</v>
      </c>
      <c r="D4175" s="30" t="s">
        <v>22</v>
      </c>
      <c r="E4175" s="15" t="s">
        <v>20284</v>
      </c>
      <c r="F4175" s="15" t="s">
        <v>20285</v>
      </c>
      <c r="G4175" s="30" t="s">
        <v>82</v>
      </c>
      <c r="H4175" s="30" t="s">
        <v>110</v>
      </c>
      <c r="I4175" s="30" t="s">
        <v>168</v>
      </c>
      <c r="J4175" s="30" t="s">
        <v>27</v>
      </c>
      <c r="K4175" s="30" t="s">
        <v>28</v>
      </c>
      <c r="L4175" s="30" t="s">
        <v>43</v>
      </c>
      <c r="M4175" s="15" t="s">
        <v>169</v>
      </c>
      <c r="N4175" s="15" t="s">
        <v>5633</v>
      </c>
      <c r="O4175" s="30" t="s">
        <v>32</v>
      </c>
      <c r="P4175" s="30" t="s">
        <v>22</v>
      </c>
      <c r="Q4175" s="30" t="s">
        <v>20286</v>
      </c>
      <c r="R4175" s="30" t="s">
        <v>168</v>
      </c>
      <c r="S4175" s="15" t="s">
        <v>20287</v>
      </c>
      <c r="T4175" s="15" t="s">
        <v>5723</v>
      </c>
    </row>
    <row r="4176" customHeight="1" spans="1:20">
      <c r="A4176" s="10">
        <v>45208</v>
      </c>
      <c r="B4176" s="15" t="s">
        <v>20288</v>
      </c>
      <c r="C4176" s="15" t="s">
        <v>5644</v>
      </c>
      <c r="D4176" s="30" t="s">
        <v>22</v>
      </c>
      <c r="E4176" s="15" t="s">
        <v>20289</v>
      </c>
      <c r="F4176" s="15" t="s">
        <v>20290</v>
      </c>
      <c r="G4176" s="30" t="s">
        <v>82</v>
      </c>
      <c r="H4176" s="30" t="s">
        <v>22</v>
      </c>
      <c r="I4176" s="30" t="s">
        <v>168</v>
      </c>
      <c r="J4176" s="30" t="s">
        <v>27</v>
      </c>
      <c r="K4176" s="30" t="s">
        <v>28</v>
      </c>
      <c r="L4176" s="30" t="s">
        <v>43</v>
      </c>
      <c r="M4176" s="15" t="s">
        <v>169</v>
      </c>
      <c r="N4176" s="15" t="s">
        <v>5633</v>
      </c>
      <c r="O4176" s="30" t="s">
        <v>32</v>
      </c>
      <c r="P4176" s="30" t="s">
        <v>22</v>
      </c>
      <c r="Q4176" s="30" t="s">
        <v>20291</v>
      </c>
      <c r="R4176" s="30" t="s">
        <v>168</v>
      </c>
      <c r="S4176" s="15" t="s">
        <v>20292</v>
      </c>
      <c r="T4176" s="15" t="s">
        <v>5655</v>
      </c>
    </row>
    <row r="4177" customHeight="1" spans="1:20">
      <c r="A4177" s="10">
        <v>45208</v>
      </c>
      <c r="B4177" s="15" t="s">
        <v>20293</v>
      </c>
      <c r="C4177" s="15" t="s">
        <v>5629</v>
      </c>
      <c r="D4177" s="30" t="s">
        <v>22</v>
      </c>
      <c r="E4177" s="15" t="s">
        <v>20294</v>
      </c>
      <c r="F4177" s="15" t="s">
        <v>20295</v>
      </c>
      <c r="G4177" s="30" t="s">
        <v>82</v>
      </c>
      <c r="H4177" s="30" t="s">
        <v>22</v>
      </c>
      <c r="I4177" s="30" t="s">
        <v>5632</v>
      </c>
      <c r="J4177" s="30" t="s">
        <v>27</v>
      </c>
      <c r="K4177" s="30" t="s">
        <v>28</v>
      </c>
      <c r="L4177" s="30" t="s">
        <v>43</v>
      </c>
      <c r="M4177" s="15" t="s">
        <v>169</v>
      </c>
      <c r="N4177" s="15" t="s">
        <v>5633</v>
      </c>
      <c r="O4177" s="30" t="s">
        <v>32</v>
      </c>
      <c r="P4177" s="30" t="s">
        <v>22</v>
      </c>
      <c r="Q4177" s="30" t="s">
        <v>20296</v>
      </c>
      <c r="R4177" s="30" t="s">
        <v>168</v>
      </c>
      <c r="S4177" s="15" t="s">
        <v>20297</v>
      </c>
      <c r="T4177" s="15" t="s">
        <v>5668</v>
      </c>
    </row>
    <row r="4178" customHeight="1" spans="1:20">
      <c r="A4178" s="10">
        <v>45208</v>
      </c>
      <c r="B4178" s="15" t="s">
        <v>20298</v>
      </c>
      <c r="C4178" s="15" t="s">
        <v>5663</v>
      </c>
      <c r="D4178" s="30" t="s">
        <v>22</v>
      </c>
      <c r="E4178" s="15" t="s">
        <v>20299</v>
      </c>
      <c r="F4178" s="15" t="s">
        <v>20300</v>
      </c>
      <c r="G4178" s="30" t="s">
        <v>82</v>
      </c>
      <c r="H4178" s="30" t="s">
        <v>22</v>
      </c>
      <c r="I4178" s="30" t="s">
        <v>111</v>
      </c>
      <c r="J4178" s="30" t="s">
        <v>27</v>
      </c>
      <c r="K4178" s="30" t="s">
        <v>76</v>
      </c>
      <c r="L4178" s="30" t="s">
        <v>43</v>
      </c>
      <c r="M4178" s="15" t="s">
        <v>169</v>
      </c>
      <c r="N4178" s="15" t="s">
        <v>5633</v>
      </c>
      <c r="O4178" s="30" t="s">
        <v>32</v>
      </c>
      <c r="P4178" s="30" t="s">
        <v>22</v>
      </c>
      <c r="Q4178" s="30" t="s">
        <v>20301</v>
      </c>
      <c r="R4178" s="30" t="s">
        <v>168</v>
      </c>
      <c r="S4178" s="15" t="s">
        <v>20302</v>
      </c>
      <c r="T4178" s="15" t="s">
        <v>20303</v>
      </c>
    </row>
    <row r="4179" customHeight="1" spans="1:20">
      <c r="A4179" s="10">
        <v>45208</v>
      </c>
      <c r="B4179" s="15" t="s">
        <v>20304</v>
      </c>
      <c r="C4179" s="15" t="s">
        <v>5879</v>
      </c>
      <c r="D4179" s="30" t="s">
        <v>22</v>
      </c>
      <c r="E4179" s="15" t="s">
        <v>20305</v>
      </c>
      <c r="F4179" s="15" t="s">
        <v>20306</v>
      </c>
      <c r="G4179" s="30" t="s">
        <v>82</v>
      </c>
      <c r="H4179" s="30" t="s">
        <v>96</v>
      </c>
      <c r="I4179" s="30" t="s">
        <v>5737</v>
      </c>
      <c r="J4179" s="30" t="s">
        <v>27</v>
      </c>
      <c r="K4179" s="30" t="s">
        <v>28</v>
      </c>
      <c r="L4179" s="30" t="s">
        <v>43</v>
      </c>
      <c r="M4179" s="15" t="s">
        <v>169</v>
      </c>
      <c r="N4179" s="15" t="s">
        <v>5633</v>
      </c>
      <c r="O4179" s="30" t="s">
        <v>32</v>
      </c>
      <c r="P4179" s="30" t="s">
        <v>22</v>
      </c>
      <c r="Q4179" s="30" t="s">
        <v>20307</v>
      </c>
      <c r="R4179" s="30" t="s">
        <v>46</v>
      </c>
      <c r="S4179" s="15" t="s">
        <v>20308</v>
      </c>
      <c r="T4179" s="15" t="s">
        <v>5661</v>
      </c>
    </row>
    <row r="4180" customHeight="1" spans="1:20">
      <c r="A4180" s="10">
        <v>45208</v>
      </c>
      <c r="B4180" s="15" t="s">
        <v>20309</v>
      </c>
      <c r="C4180" s="15" t="s">
        <v>5685</v>
      </c>
      <c r="D4180" s="30" t="s">
        <v>22</v>
      </c>
      <c r="E4180" s="15" t="s">
        <v>20310</v>
      </c>
      <c r="F4180" s="15" t="s">
        <v>20311</v>
      </c>
      <c r="G4180" s="30" t="s">
        <v>82</v>
      </c>
      <c r="H4180" s="30" t="s">
        <v>110</v>
      </c>
      <c r="I4180" s="30" t="s">
        <v>168</v>
      </c>
      <c r="J4180" s="30" t="s">
        <v>27</v>
      </c>
      <c r="K4180" s="30" t="s">
        <v>28</v>
      </c>
      <c r="L4180" s="30" t="s">
        <v>43</v>
      </c>
      <c r="M4180" s="15" t="s">
        <v>169</v>
      </c>
      <c r="N4180" s="15" t="s">
        <v>5633</v>
      </c>
      <c r="O4180" s="30" t="s">
        <v>32</v>
      </c>
      <c r="P4180" s="30" t="s">
        <v>22</v>
      </c>
      <c r="Q4180" s="30" t="s">
        <v>20312</v>
      </c>
      <c r="R4180" s="30" t="s">
        <v>168</v>
      </c>
      <c r="S4180" s="15" t="s">
        <v>20313</v>
      </c>
      <c r="T4180" s="15" t="s">
        <v>5649</v>
      </c>
    </row>
    <row r="4181" customHeight="1" spans="1:20">
      <c r="A4181" s="10">
        <v>45208</v>
      </c>
      <c r="B4181" s="15" t="s">
        <v>20314</v>
      </c>
      <c r="C4181" s="15" t="s">
        <v>5644</v>
      </c>
      <c r="D4181" s="30" t="s">
        <v>22</v>
      </c>
      <c r="E4181" s="15" t="s">
        <v>20315</v>
      </c>
      <c r="F4181" s="15" t="s">
        <v>20316</v>
      </c>
      <c r="G4181" s="30" t="s">
        <v>82</v>
      </c>
      <c r="H4181" s="30" t="s">
        <v>110</v>
      </c>
      <c r="I4181" s="30" t="s">
        <v>63</v>
      </c>
      <c r="J4181" s="30" t="s">
        <v>27</v>
      </c>
      <c r="K4181" s="30" t="s">
        <v>28</v>
      </c>
      <c r="L4181" s="30" t="s">
        <v>43</v>
      </c>
      <c r="M4181" s="15" t="s">
        <v>169</v>
      </c>
      <c r="N4181" s="15" t="s">
        <v>5633</v>
      </c>
      <c r="O4181" s="30" t="s">
        <v>32</v>
      </c>
      <c r="P4181" s="30" t="s">
        <v>22</v>
      </c>
      <c r="Q4181" s="30" t="s">
        <v>20317</v>
      </c>
      <c r="R4181" s="30" t="s">
        <v>46</v>
      </c>
      <c r="S4181" s="15" t="s">
        <v>20318</v>
      </c>
      <c r="T4181" s="15" t="s">
        <v>12025</v>
      </c>
    </row>
    <row r="4182" customHeight="1" spans="1:20">
      <c r="A4182" s="10">
        <v>45208</v>
      </c>
      <c r="B4182" s="15" t="s">
        <v>20319</v>
      </c>
      <c r="C4182" s="15" t="s">
        <v>5644</v>
      </c>
      <c r="D4182" s="30" t="s">
        <v>22</v>
      </c>
      <c r="E4182" s="15" t="s">
        <v>20320</v>
      </c>
      <c r="F4182" s="15" t="s">
        <v>20321</v>
      </c>
      <c r="G4182" s="30" t="s">
        <v>82</v>
      </c>
      <c r="H4182" s="30" t="s">
        <v>22</v>
      </c>
      <c r="I4182" s="30" t="s">
        <v>168</v>
      </c>
      <c r="J4182" s="30" t="s">
        <v>27</v>
      </c>
      <c r="K4182" s="30" t="s">
        <v>28</v>
      </c>
      <c r="L4182" s="30" t="s">
        <v>43</v>
      </c>
      <c r="M4182" s="15" t="s">
        <v>169</v>
      </c>
      <c r="N4182" s="15" t="s">
        <v>5633</v>
      </c>
      <c r="O4182" s="30" t="s">
        <v>32</v>
      </c>
      <c r="P4182" s="30" t="s">
        <v>22</v>
      </c>
      <c r="Q4182" s="30" t="s">
        <v>20322</v>
      </c>
      <c r="R4182" s="30" t="s">
        <v>168</v>
      </c>
      <c r="S4182" s="15" t="s">
        <v>20323</v>
      </c>
      <c r="T4182" s="15" t="s">
        <v>6102</v>
      </c>
    </row>
    <row r="4183" customHeight="1" spans="1:20">
      <c r="A4183" s="10">
        <v>45208</v>
      </c>
      <c r="B4183" s="15" t="s">
        <v>20324</v>
      </c>
      <c r="C4183" s="15" t="s">
        <v>5629</v>
      </c>
      <c r="D4183" s="30" t="s">
        <v>22</v>
      </c>
      <c r="E4183" s="15" t="s">
        <v>20325</v>
      </c>
      <c r="F4183" s="15" t="s">
        <v>20326</v>
      </c>
      <c r="G4183" s="30" t="s">
        <v>82</v>
      </c>
      <c r="H4183" s="30" t="s">
        <v>110</v>
      </c>
      <c r="I4183" s="30" t="s">
        <v>5632</v>
      </c>
      <c r="J4183" s="30" t="s">
        <v>27</v>
      </c>
      <c r="K4183" s="30" t="s">
        <v>28</v>
      </c>
      <c r="L4183" s="30" t="s">
        <v>43</v>
      </c>
      <c r="M4183" s="15" t="s">
        <v>169</v>
      </c>
      <c r="N4183" s="15" t="s">
        <v>5633</v>
      </c>
      <c r="O4183" s="30" t="s">
        <v>32</v>
      </c>
      <c r="P4183" s="30" t="s">
        <v>22</v>
      </c>
      <c r="Q4183" s="30" t="s">
        <v>20327</v>
      </c>
      <c r="R4183" s="30" t="s">
        <v>168</v>
      </c>
      <c r="S4183" s="15" t="s">
        <v>20328</v>
      </c>
      <c r="T4183" s="15" t="s">
        <v>5655</v>
      </c>
    </row>
    <row r="4184" customHeight="1" spans="1:20">
      <c r="A4184" s="10">
        <v>45208</v>
      </c>
      <c r="B4184" s="15" t="s">
        <v>20329</v>
      </c>
      <c r="C4184" s="15" t="s">
        <v>5629</v>
      </c>
      <c r="D4184" s="30" t="s">
        <v>22</v>
      </c>
      <c r="E4184" s="15" t="s">
        <v>20330</v>
      </c>
      <c r="F4184" s="15" t="s">
        <v>20331</v>
      </c>
      <c r="G4184" s="30" t="s">
        <v>82</v>
      </c>
      <c r="H4184" s="30" t="s">
        <v>22</v>
      </c>
      <c r="I4184" s="30" t="s">
        <v>5632</v>
      </c>
      <c r="J4184" s="30" t="s">
        <v>27</v>
      </c>
      <c r="K4184" s="30" t="s">
        <v>28</v>
      </c>
      <c r="L4184" s="30" t="s">
        <v>43</v>
      </c>
      <c r="M4184" s="15" t="s">
        <v>169</v>
      </c>
      <c r="N4184" s="15" t="s">
        <v>5633</v>
      </c>
      <c r="O4184" s="30" t="s">
        <v>32</v>
      </c>
      <c r="P4184" s="30" t="s">
        <v>22</v>
      </c>
      <c r="Q4184" s="30" t="s">
        <v>20332</v>
      </c>
      <c r="R4184" s="30" t="s">
        <v>46</v>
      </c>
      <c r="S4184" s="15" t="s">
        <v>18026</v>
      </c>
      <c r="T4184" s="15" t="s">
        <v>5661</v>
      </c>
    </row>
    <row r="4185" customHeight="1" spans="1:20">
      <c r="A4185" s="10">
        <v>45208</v>
      </c>
      <c r="B4185" s="15" t="s">
        <v>20333</v>
      </c>
      <c r="C4185" s="15" t="s">
        <v>5644</v>
      </c>
      <c r="D4185" s="30" t="s">
        <v>22</v>
      </c>
      <c r="E4185" s="15" t="s">
        <v>20334</v>
      </c>
      <c r="F4185" s="15" t="s">
        <v>20335</v>
      </c>
      <c r="G4185" s="30" t="s">
        <v>82</v>
      </c>
      <c r="H4185" s="30" t="s">
        <v>22</v>
      </c>
      <c r="I4185" s="30" t="s">
        <v>168</v>
      </c>
      <c r="J4185" s="30" t="s">
        <v>27</v>
      </c>
      <c r="K4185" s="30" t="s">
        <v>28</v>
      </c>
      <c r="L4185" s="30" t="s">
        <v>43</v>
      </c>
      <c r="M4185" s="15" t="s">
        <v>169</v>
      </c>
      <c r="N4185" s="15" t="s">
        <v>5633</v>
      </c>
      <c r="O4185" s="30" t="s">
        <v>32</v>
      </c>
      <c r="P4185" s="30" t="s">
        <v>22</v>
      </c>
      <c r="Q4185" s="30" t="s">
        <v>20336</v>
      </c>
      <c r="R4185" s="30" t="s">
        <v>168</v>
      </c>
      <c r="S4185" s="15" t="s">
        <v>20337</v>
      </c>
      <c r="T4185" s="15" t="s">
        <v>7779</v>
      </c>
    </row>
    <row r="4186" customHeight="1" spans="1:20">
      <c r="A4186" s="10">
        <v>45208</v>
      </c>
      <c r="B4186" s="15" t="s">
        <v>20338</v>
      </c>
      <c r="C4186" s="15" t="s">
        <v>5644</v>
      </c>
      <c r="D4186" s="30" t="s">
        <v>22</v>
      </c>
      <c r="E4186" s="15" t="s">
        <v>20339</v>
      </c>
      <c r="F4186" s="15" t="s">
        <v>20340</v>
      </c>
      <c r="G4186" s="30" t="s">
        <v>82</v>
      </c>
      <c r="H4186" s="30" t="s">
        <v>22</v>
      </c>
      <c r="I4186" s="30" t="s">
        <v>117</v>
      </c>
      <c r="J4186" s="30" t="s">
        <v>27</v>
      </c>
      <c r="K4186" s="30" t="s">
        <v>28</v>
      </c>
      <c r="L4186" s="30" t="s">
        <v>43</v>
      </c>
      <c r="M4186" s="15" t="s">
        <v>169</v>
      </c>
      <c r="N4186" s="15" t="s">
        <v>5633</v>
      </c>
      <c r="O4186" s="30" t="s">
        <v>32</v>
      </c>
      <c r="P4186" s="30" t="s">
        <v>22</v>
      </c>
      <c r="Q4186" s="30" t="s">
        <v>20341</v>
      </c>
      <c r="R4186" s="30" t="s">
        <v>168</v>
      </c>
      <c r="S4186" s="15" t="s">
        <v>20342</v>
      </c>
      <c r="T4186" s="15" t="s">
        <v>5636</v>
      </c>
    </row>
    <row r="4187" customHeight="1" spans="1:20">
      <c r="A4187" s="10">
        <v>45208</v>
      </c>
      <c r="B4187" s="15" t="s">
        <v>20343</v>
      </c>
      <c r="C4187" s="15" t="s">
        <v>5848</v>
      </c>
      <c r="D4187" s="30" t="s">
        <v>22</v>
      </c>
      <c r="E4187" s="15" t="s">
        <v>20344</v>
      </c>
      <c r="F4187" s="15" t="s">
        <v>20345</v>
      </c>
      <c r="G4187" s="30" t="s">
        <v>82</v>
      </c>
      <c r="H4187" s="30" t="s">
        <v>22</v>
      </c>
      <c r="I4187" s="30" t="s">
        <v>253</v>
      </c>
      <c r="J4187" s="30" t="s">
        <v>27</v>
      </c>
      <c r="K4187" s="30" t="s">
        <v>28</v>
      </c>
      <c r="L4187" s="30" t="s">
        <v>43</v>
      </c>
      <c r="M4187" s="15" t="s">
        <v>169</v>
      </c>
      <c r="N4187" s="15" t="s">
        <v>5633</v>
      </c>
      <c r="O4187" s="30" t="s">
        <v>32</v>
      </c>
      <c r="P4187" s="30" t="s">
        <v>22</v>
      </c>
      <c r="Q4187" s="30" t="s">
        <v>20346</v>
      </c>
      <c r="R4187" s="30" t="s">
        <v>168</v>
      </c>
      <c r="S4187" s="15" t="s">
        <v>20347</v>
      </c>
      <c r="T4187" s="15" t="s">
        <v>5636</v>
      </c>
    </row>
    <row r="4188" customHeight="1" spans="1:20">
      <c r="A4188" s="10">
        <v>45208</v>
      </c>
      <c r="B4188" s="15" t="s">
        <v>20348</v>
      </c>
      <c r="C4188" s="15" t="s">
        <v>5951</v>
      </c>
      <c r="D4188" s="30" t="s">
        <v>22</v>
      </c>
      <c r="E4188" s="15" t="s">
        <v>20349</v>
      </c>
      <c r="F4188" s="15" t="s">
        <v>20350</v>
      </c>
      <c r="G4188" s="30" t="s">
        <v>82</v>
      </c>
      <c r="H4188" s="30" t="s">
        <v>96</v>
      </c>
      <c r="I4188" s="30" t="s">
        <v>5737</v>
      </c>
      <c r="J4188" s="30" t="s">
        <v>27</v>
      </c>
      <c r="K4188" s="30" t="s">
        <v>28</v>
      </c>
      <c r="L4188" s="30" t="s">
        <v>43</v>
      </c>
      <c r="M4188" s="15" t="s">
        <v>169</v>
      </c>
      <c r="N4188" s="15" t="s">
        <v>5633</v>
      </c>
      <c r="O4188" s="30" t="s">
        <v>32</v>
      </c>
      <c r="P4188" s="30" t="s">
        <v>22</v>
      </c>
      <c r="Q4188" s="30" t="s">
        <v>20351</v>
      </c>
      <c r="R4188" s="30" t="s">
        <v>168</v>
      </c>
      <c r="S4188" s="15" t="s">
        <v>20352</v>
      </c>
      <c r="T4188" s="15" t="s">
        <v>5636</v>
      </c>
    </row>
    <row r="4189" customHeight="1" spans="1:20">
      <c r="A4189" s="10">
        <v>45208</v>
      </c>
      <c r="B4189" s="15" t="s">
        <v>20353</v>
      </c>
      <c r="C4189" s="15" t="s">
        <v>5644</v>
      </c>
      <c r="D4189" s="30" t="s">
        <v>22</v>
      </c>
      <c r="E4189" s="15" t="s">
        <v>20354</v>
      </c>
      <c r="F4189" s="15" t="s">
        <v>20355</v>
      </c>
      <c r="G4189" s="30" t="s">
        <v>82</v>
      </c>
      <c r="H4189" s="30" t="s">
        <v>22</v>
      </c>
      <c r="I4189" s="30" t="s">
        <v>162</v>
      </c>
      <c r="J4189" s="30" t="s">
        <v>27</v>
      </c>
      <c r="K4189" s="30" t="s">
        <v>28</v>
      </c>
      <c r="L4189" s="30" t="s">
        <v>43</v>
      </c>
      <c r="M4189" s="15" t="s">
        <v>169</v>
      </c>
      <c r="N4189" s="15" t="s">
        <v>5633</v>
      </c>
      <c r="O4189" s="30" t="s">
        <v>32</v>
      </c>
      <c r="P4189" s="30" t="s">
        <v>22</v>
      </c>
      <c r="Q4189" s="30" t="s">
        <v>20356</v>
      </c>
      <c r="R4189" s="30" t="s">
        <v>168</v>
      </c>
      <c r="S4189" s="15" t="s">
        <v>20357</v>
      </c>
      <c r="T4189" s="15" t="s">
        <v>6075</v>
      </c>
    </row>
    <row r="4190" customHeight="1" spans="1:20">
      <c r="A4190" s="10">
        <v>45208</v>
      </c>
      <c r="B4190" s="15" t="s">
        <v>20358</v>
      </c>
      <c r="C4190" s="15" t="s">
        <v>5629</v>
      </c>
      <c r="D4190" s="30" t="s">
        <v>22</v>
      </c>
      <c r="E4190" s="15" t="s">
        <v>20359</v>
      </c>
      <c r="F4190" s="15" t="s">
        <v>20360</v>
      </c>
      <c r="G4190" s="30" t="s">
        <v>82</v>
      </c>
      <c r="H4190" s="30" t="s">
        <v>22</v>
      </c>
      <c r="I4190" s="30" t="s">
        <v>5632</v>
      </c>
      <c r="J4190" s="30" t="s">
        <v>27</v>
      </c>
      <c r="K4190" s="30" t="s">
        <v>28</v>
      </c>
      <c r="L4190" s="30" t="s">
        <v>43</v>
      </c>
      <c r="M4190" s="15" t="s">
        <v>169</v>
      </c>
      <c r="N4190" s="15" t="s">
        <v>5633</v>
      </c>
      <c r="O4190" s="30" t="s">
        <v>32</v>
      </c>
      <c r="P4190" s="30" t="s">
        <v>22</v>
      </c>
      <c r="Q4190" s="30" t="s">
        <v>20361</v>
      </c>
      <c r="R4190" s="30" t="s">
        <v>168</v>
      </c>
      <c r="S4190" s="15" t="s">
        <v>20362</v>
      </c>
      <c r="T4190" s="15" t="s">
        <v>6075</v>
      </c>
    </row>
    <row r="4191" customHeight="1" spans="1:20">
      <c r="A4191" s="10">
        <v>45208</v>
      </c>
      <c r="B4191" s="15" t="s">
        <v>20363</v>
      </c>
      <c r="C4191" s="15" t="s">
        <v>5644</v>
      </c>
      <c r="D4191" s="30" t="s">
        <v>22</v>
      </c>
      <c r="E4191" s="15" t="s">
        <v>20364</v>
      </c>
      <c r="F4191" s="15" t="s">
        <v>20365</v>
      </c>
      <c r="G4191" s="30" t="s">
        <v>82</v>
      </c>
      <c r="H4191" s="30" t="s">
        <v>22</v>
      </c>
      <c r="I4191" s="30" t="s">
        <v>111</v>
      </c>
      <c r="J4191" s="30" t="s">
        <v>27</v>
      </c>
      <c r="K4191" s="30" t="s">
        <v>28</v>
      </c>
      <c r="L4191" s="30" t="s">
        <v>43</v>
      </c>
      <c r="M4191" s="15" t="s">
        <v>169</v>
      </c>
      <c r="N4191" s="15" t="s">
        <v>5633</v>
      </c>
      <c r="O4191" s="30" t="s">
        <v>32</v>
      </c>
      <c r="P4191" s="30" t="s">
        <v>22</v>
      </c>
      <c r="Q4191" s="30" t="s">
        <v>20366</v>
      </c>
      <c r="R4191" s="30" t="s">
        <v>46</v>
      </c>
      <c r="S4191" s="15" t="s">
        <v>20367</v>
      </c>
      <c r="T4191" s="15" t="s">
        <v>5661</v>
      </c>
    </row>
    <row r="4192" customHeight="1" spans="1:20">
      <c r="A4192" s="10">
        <v>45208</v>
      </c>
      <c r="B4192" s="15" t="s">
        <v>20368</v>
      </c>
      <c r="C4192" s="15" t="s">
        <v>5629</v>
      </c>
      <c r="D4192" s="30" t="s">
        <v>22</v>
      </c>
      <c r="E4192" s="15" t="s">
        <v>20369</v>
      </c>
      <c r="F4192" s="15" t="s">
        <v>20370</v>
      </c>
      <c r="G4192" s="30" t="s">
        <v>82</v>
      </c>
      <c r="H4192" s="30" t="s">
        <v>22</v>
      </c>
      <c r="I4192" s="30" t="s">
        <v>5632</v>
      </c>
      <c r="J4192" s="30" t="s">
        <v>27</v>
      </c>
      <c r="K4192" s="30" t="s">
        <v>28</v>
      </c>
      <c r="L4192" s="30" t="s">
        <v>43</v>
      </c>
      <c r="M4192" s="15" t="s">
        <v>169</v>
      </c>
      <c r="N4192" s="15" t="s">
        <v>5633</v>
      </c>
      <c r="O4192" s="30" t="s">
        <v>32</v>
      </c>
      <c r="P4192" s="30" t="s">
        <v>22</v>
      </c>
      <c r="Q4192" s="30" t="s">
        <v>20371</v>
      </c>
      <c r="R4192" s="30" t="s">
        <v>168</v>
      </c>
      <c r="S4192" s="15" t="s">
        <v>20372</v>
      </c>
      <c r="T4192" s="15" t="s">
        <v>5668</v>
      </c>
    </row>
    <row r="4193" customHeight="1" spans="1:20">
      <c r="A4193" s="10">
        <v>45208</v>
      </c>
      <c r="B4193" s="15" t="s">
        <v>20373</v>
      </c>
      <c r="C4193" s="15" t="s">
        <v>5644</v>
      </c>
      <c r="D4193" s="30" t="s">
        <v>22</v>
      </c>
      <c r="E4193" s="15" t="s">
        <v>20374</v>
      </c>
      <c r="F4193" s="15" t="s">
        <v>20375</v>
      </c>
      <c r="G4193" s="30" t="s">
        <v>82</v>
      </c>
      <c r="H4193" s="30" t="s">
        <v>22</v>
      </c>
      <c r="I4193" s="30" t="s">
        <v>168</v>
      </c>
      <c r="J4193" s="30" t="s">
        <v>27</v>
      </c>
      <c r="K4193" s="30" t="s">
        <v>28</v>
      </c>
      <c r="L4193" s="30" t="s">
        <v>43</v>
      </c>
      <c r="M4193" s="15" t="s">
        <v>169</v>
      </c>
      <c r="N4193" s="15" t="s">
        <v>5633</v>
      </c>
      <c r="O4193" s="30" t="s">
        <v>32</v>
      </c>
      <c r="P4193" s="30" t="s">
        <v>22</v>
      </c>
      <c r="Q4193" s="30" t="s">
        <v>20376</v>
      </c>
      <c r="R4193" s="30" t="s">
        <v>168</v>
      </c>
      <c r="S4193" s="15" t="s">
        <v>20377</v>
      </c>
      <c r="T4193" s="15" t="s">
        <v>5649</v>
      </c>
    </row>
    <row r="4194" customHeight="1" spans="1:20">
      <c r="A4194" s="10">
        <v>45208</v>
      </c>
      <c r="B4194" s="15" t="s">
        <v>20378</v>
      </c>
      <c r="C4194" s="15" t="s">
        <v>5644</v>
      </c>
      <c r="D4194" s="30" t="s">
        <v>22</v>
      </c>
      <c r="E4194" s="15" t="s">
        <v>20379</v>
      </c>
      <c r="F4194" s="15" t="s">
        <v>20380</v>
      </c>
      <c r="G4194" s="30" t="s">
        <v>82</v>
      </c>
      <c r="H4194" s="30" t="s">
        <v>22</v>
      </c>
      <c r="I4194" s="30" t="s">
        <v>168</v>
      </c>
      <c r="J4194" s="30" t="s">
        <v>27</v>
      </c>
      <c r="K4194" s="30" t="s">
        <v>28</v>
      </c>
      <c r="L4194" s="30" t="s">
        <v>43</v>
      </c>
      <c r="M4194" s="15" t="s">
        <v>169</v>
      </c>
      <c r="N4194" s="15" t="s">
        <v>5633</v>
      </c>
      <c r="O4194" s="30" t="s">
        <v>32</v>
      </c>
      <c r="P4194" s="30" t="s">
        <v>22</v>
      </c>
      <c r="Q4194" s="30" t="s">
        <v>20381</v>
      </c>
      <c r="R4194" s="30" t="s">
        <v>168</v>
      </c>
      <c r="S4194" s="15" t="s">
        <v>20382</v>
      </c>
      <c r="T4194" s="15" t="s">
        <v>5649</v>
      </c>
    </row>
    <row r="4195" customHeight="1" spans="1:20">
      <c r="A4195" s="10">
        <v>45208</v>
      </c>
      <c r="B4195" s="15" t="s">
        <v>20383</v>
      </c>
      <c r="C4195" s="15" t="s">
        <v>5951</v>
      </c>
      <c r="D4195" s="30" t="s">
        <v>22</v>
      </c>
      <c r="E4195" s="15" t="s">
        <v>20384</v>
      </c>
      <c r="F4195" s="15" t="s">
        <v>20385</v>
      </c>
      <c r="G4195" s="30" t="s">
        <v>3125</v>
      </c>
      <c r="H4195" s="30" t="s">
        <v>22</v>
      </c>
      <c r="I4195" s="30" t="s">
        <v>5984</v>
      </c>
      <c r="J4195" s="30" t="s">
        <v>27</v>
      </c>
      <c r="K4195" s="30" t="s">
        <v>28</v>
      </c>
      <c r="L4195" s="30" t="s">
        <v>43</v>
      </c>
      <c r="M4195" s="15" t="s">
        <v>169</v>
      </c>
      <c r="N4195" s="15" t="s">
        <v>5633</v>
      </c>
      <c r="O4195" s="30" t="s">
        <v>32</v>
      </c>
      <c r="P4195" s="30" t="s">
        <v>22</v>
      </c>
      <c r="Q4195" s="30" t="s">
        <v>20386</v>
      </c>
      <c r="R4195" s="30" t="s">
        <v>168</v>
      </c>
      <c r="S4195" s="15" t="s">
        <v>11972</v>
      </c>
      <c r="T4195" s="15" t="s">
        <v>8801</v>
      </c>
    </row>
    <row r="4196" customHeight="1" spans="1:20">
      <c r="A4196" s="10">
        <v>45208</v>
      </c>
      <c r="B4196" s="15" t="s">
        <v>20387</v>
      </c>
      <c r="C4196" s="15" t="s">
        <v>6126</v>
      </c>
      <c r="D4196" s="30" t="s">
        <v>22</v>
      </c>
      <c r="E4196" s="15" t="s">
        <v>20388</v>
      </c>
      <c r="F4196" s="15" t="s">
        <v>20389</v>
      </c>
      <c r="G4196" s="30" t="s">
        <v>82</v>
      </c>
      <c r="H4196" s="30" t="s">
        <v>22</v>
      </c>
      <c r="I4196" s="30" t="s">
        <v>293</v>
      </c>
      <c r="J4196" s="30" t="s">
        <v>27</v>
      </c>
      <c r="K4196" s="30" t="s">
        <v>28</v>
      </c>
      <c r="L4196" s="30" t="s">
        <v>43</v>
      </c>
      <c r="M4196" s="15" t="s">
        <v>30</v>
      </c>
      <c r="N4196" s="15" t="s">
        <v>743</v>
      </c>
      <c r="O4196" s="30" t="s">
        <v>32</v>
      </c>
      <c r="P4196" s="30" t="s">
        <v>22</v>
      </c>
      <c r="Q4196" s="30" t="s">
        <v>20390</v>
      </c>
      <c r="R4196" s="30" t="s">
        <v>46</v>
      </c>
      <c r="S4196" s="15" t="s">
        <v>20391</v>
      </c>
      <c r="T4196" s="15" t="s">
        <v>22</v>
      </c>
    </row>
    <row r="4197" customHeight="1" spans="1:20">
      <c r="A4197" s="10">
        <v>45208</v>
      </c>
      <c r="B4197" s="15" t="s">
        <v>20392</v>
      </c>
      <c r="C4197" s="15" t="s">
        <v>6126</v>
      </c>
      <c r="D4197" s="30" t="s">
        <v>22</v>
      </c>
      <c r="E4197" s="15" t="s">
        <v>20393</v>
      </c>
      <c r="F4197" s="15" t="s">
        <v>20394</v>
      </c>
      <c r="G4197" s="30" t="s">
        <v>82</v>
      </c>
      <c r="H4197" s="30" t="s">
        <v>22</v>
      </c>
      <c r="I4197" s="30" t="s">
        <v>384</v>
      </c>
      <c r="J4197" s="30" t="s">
        <v>27</v>
      </c>
      <c r="K4197" s="30" t="s">
        <v>28</v>
      </c>
      <c r="L4197" s="30" t="s">
        <v>43</v>
      </c>
      <c r="M4197" s="15" t="s">
        <v>30</v>
      </c>
      <c r="N4197" s="15" t="s">
        <v>743</v>
      </c>
      <c r="O4197" s="30" t="s">
        <v>32</v>
      </c>
      <c r="P4197" s="30" t="s">
        <v>22</v>
      </c>
      <c r="Q4197" s="30" t="s">
        <v>20395</v>
      </c>
      <c r="R4197" s="30" t="s">
        <v>46</v>
      </c>
      <c r="S4197" s="15" t="s">
        <v>20396</v>
      </c>
      <c r="T4197" s="15" t="s">
        <v>22</v>
      </c>
    </row>
    <row r="4198" customHeight="1" spans="1:20">
      <c r="A4198" s="10">
        <v>45208</v>
      </c>
      <c r="B4198" s="15" t="s">
        <v>20397</v>
      </c>
      <c r="C4198" s="15" t="s">
        <v>6126</v>
      </c>
      <c r="D4198" s="30" t="s">
        <v>22</v>
      </c>
      <c r="E4198" s="15" t="s">
        <v>20398</v>
      </c>
      <c r="F4198" s="15" t="s">
        <v>20399</v>
      </c>
      <c r="G4198" s="30" t="s">
        <v>130</v>
      </c>
      <c r="H4198" s="30" t="s">
        <v>22</v>
      </c>
      <c r="I4198" s="30" t="s">
        <v>337</v>
      </c>
      <c r="J4198" s="30" t="s">
        <v>27</v>
      </c>
      <c r="K4198" s="30" t="s">
        <v>28</v>
      </c>
      <c r="L4198" s="30" t="s">
        <v>43</v>
      </c>
      <c r="M4198" s="15" t="s">
        <v>30</v>
      </c>
      <c r="N4198" s="15" t="s">
        <v>743</v>
      </c>
      <c r="O4198" s="30" t="s">
        <v>32</v>
      </c>
      <c r="P4198" s="30" t="s">
        <v>22</v>
      </c>
      <c r="Q4198" s="30" t="s">
        <v>20400</v>
      </c>
      <c r="R4198" s="30" t="s">
        <v>46</v>
      </c>
      <c r="S4198" s="15" t="s">
        <v>20401</v>
      </c>
      <c r="T4198" s="15" t="s">
        <v>20402</v>
      </c>
    </row>
    <row r="4199" customHeight="1" spans="1:20">
      <c r="A4199" s="10">
        <v>45208</v>
      </c>
      <c r="B4199" s="15" t="s">
        <v>20403</v>
      </c>
      <c r="C4199" s="15" t="s">
        <v>6126</v>
      </c>
      <c r="D4199" s="30" t="s">
        <v>22</v>
      </c>
      <c r="E4199" s="15" t="s">
        <v>20404</v>
      </c>
      <c r="F4199" s="15" t="s">
        <v>20405</v>
      </c>
      <c r="G4199" s="30" t="s">
        <v>82</v>
      </c>
      <c r="H4199" s="30" t="s">
        <v>22</v>
      </c>
      <c r="I4199" s="30" t="s">
        <v>701</v>
      </c>
      <c r="J4199" s="30" t="s">
        <v>27</v>
      </c>
      <c r="K4199" s="30" t="s">
        <v>28</v>
      </c>
      <c r="L4199" s="30" t="s">
        <v>43</v>
      </c>
      <c r="M4199" s="15" t="s">
        <v>30</v>
      </c>
      <c r="N4199" s="15" t="s">
        <v>743</v>
      </c>
      <c r="O4199" s="30" t="s">
        <v>32</v>
      </c>
      <c r="P4199" s="30" t="s">
        <v>22</v>
      </c>
      <c r="Q4199" s="30" t="s">
        <v>20406</v>
      </c>
      <c r="R4199" s="30" t="s">
        <v>46</v>
      </c>
      <c r="S4199" s="15" t="s">
        <v>20407</v>
      </c>
      <c r="T4199" s="15" t="s">
        <v>20408</v>
      </c>
    </row>
    <row r="4200" customHeight="1" spans="1:20">
      <c r="A4200" s="10">
        <v>45208</v>
      </c>
      <c r="B4200" s="15" t="s">
        <v>20409</v>
      </c>
      <c r="C4200" s="15" t="s">
        <v>6126</v>
      </c>
      <c r="D4200" s="30" t="s">
        <v>22</v>
      </c>
      <c r="E4200" s="15" t="s">
        <v>20410</v>
      </c>
      <c r="F4200" s="15" t="s">
        <v>20411</v>
      </c>
      <c r="G4200" s="30" t="s">
        <v>336</v>
      </c>
      <c r="H4200" s="30" t="s">
        <v>22</v>
      </c>
      <c r="I4200" s="30" t="s">
        <v>149</v>
      </c>
      <c r="J4200" s="30" t="s">
        <v>27</v>
      </c>
      <c r="K4200" s="30" t="s">
        <v>28</v>
      </c>
      <c r="L4200" s="30" t="s">
        <v>43</v>
      </c>
      <c r="M4200" s="15" t="s">
        <v>30</v>
      </c>
      <c r="N4200" s="15" t="s">
        <v>743</v>
      </c>
      <c r="O4200" s="30" t="s">
        <v>32</v>
      </c>
      <c r="P4200" s="30" t="s">
        <v>22</v>
      </c>
      <c r="Q4200" s="30" t="s">
        <v>20412</v>
      </c>
      <c r="R4200" s="30" t="s">
        <v>46</v>
      </c>
      <c r="S4200" s="15" t="s">
        <v>20413</v>
      </c>
      <c r="T4200" s="15" t="s">
        <v>20414</v>
      </c>
    </row>
    <row r="4201" customHeight="1" spans="1:20">
      <c r="A4201" s="10">
        <v>45208</v>
      </c>
      <c r="B4201" s="15" t="s">
        <v>20415</v>
      </c>
      <c r="C4201" s="15" t="s">
        <v>6126</v>
      </c>
      <c r="D4201" s="30" t="s">
        <v>22</v>
      </c>
      <c r="E4201" s="15" t="s">
        <v>20416</v>
      </c>
      <c r="F4201" s="15" t="s">
        <v>20417</v>
      </c>
      <c r="G4201" s="30" t="s">
        <v>82</v>
      </c>
      <c r="H4201" s="30" t="s">
        <v>22</v>
      </c>
      <c r="I4201" s="30" t="s">
        <v>149</v>
      </c>
      <c r="J4201" s="30" t="s">
        <v>27</v>
      </c>
      <c r="K4201" s="30" t="s">
        <v>28</v>
      </c>
      <c r="L4201" s="30" t="s">
        <v>43</v>
      </c>
      <c r="M4201" s="15" t="s">
        <v>44</v>
      </c>
      <c r="N4201" s="15" t="s">
        <v>743</v>
      </c>
      <c r="O4201" s="30" t="s">
        <v>32</v>
      </c>
      <c r="P4201" s="30" t="s">
        <v>22</v>
      </c>
      <c r="Q4201" s="30" t="s">
        <v>20418</v>
      </c>
      <c r="R4201" s="30" t="s">
        <v>46</v>
      </c>
      <c r="S4201" s="15" t="s">
        <v>20419</v>
      </c>
      <c r="T4201" s="15" t="s">
        <v>20420</v>
      </c>
    </row>
    <row r="4202" customHeight="1" spans="1:20">
      <c r="A4202" s="10">
        <v>45208</v>
      </c>
      <c r="B4202" s="15" t="s">
        <v>20421</v>
      </c>
      <c r="C4202" s="15" t="s">
        <v>6126</v>
      </c>
      <c r="D4202" s="30" t="s">
        <v>22</v>
      </c>
      <c r="E4202" s="15" t="s">
        <v>20422</v>
      </c>
      <c r="F4202" s="15" t="s">
        <v>20423</v>
      </c>
      <c r="G4202" s="30" t="s">
        <v>53</v>
      </c>
      <c r="H4202" s="30" t="s">
        <v>22</v>
      </c>
      <c r="I4202" s="30" t="s">
        <v>1072</v>
      </c>
      <c r="J4202" s="30" t="s">
        <v>27</v>
      </c>
      <c r="K4202" s="30" t="s">
        <v>28</v>
      </c>
      <c r="L4202" s="30" t="s">
        <v>43</v>
      </c>
      <c r="M4202" s="15" t="s">
        <v>44</v>
      </c>
      <c r="N4202" s="15" t="s">
        <v>743</v>
      </c>
      <c r="O4202" s="30" t="s">
        <v>32</v>
      </c>
      <c r="P4202" s="30" t="s">
        <v>22</v>
      </c>
      <c r="Q4202" s="30" t="s">
        <v>20424</v>
      </c>
      <c r="R4202" s="30" t="s">
        <v>46</v>
      </c>
      <c r="S4202" s="15" t="s">
        <v>20425</v>
      </c>
      <c r="T4202" s="15" t="s">
        <v>20420</v>
      </c>
    </row>
    <row r="4203" customHeight="1" spans="1:20">
      <c r="A4203" s="10">
        <v>45208</v>
      </c>
      <c r="B4203" s="15" t="s">
        <v>20426</v>
      </c>
      <c r="C4203" s="15" t="s">
        <v>6126</v>
      </c>
      <c r="D4203" s="30" t="s">
        <v>22</v>
      </c>
      <c r="E4203" s="15" t="s">
        <v>20427</v>
      </c>
      <c r="F4203" s="15" t="s">
        <v>20428</v>
      </c>
      <c r="G4203" s="30" t="s">
        <v>82</v>
      </c>
      <c r="H4203" s="30" t="s">
        <v>540</v>
      </c>
      <c r="I4203" s="30" t="s">
        <v>97</v>
      </c>
      <c r="J4203" s="30" t="s">
        <v>27</v>
      </c>
      <c r="K4203" s="30" t="s">
        <v>28</v>
      </c>
      <c r="L4203" s="30" t="s">
        <v>43</v>
      </c>
      <c r="M4203" s="15" t="s">
        <v>44</v>
      </c>
      <c r="N4203" s="15" t="s">
        <v>743</v>
      </c>
      <c r="O4203" s="30" t="s">
        <v>32</v>
      </c>
      <c r="P4203" s="30" t="s">
        <v>22</v>
      </c>
      <c r="Q4203" s="30" t="s">
        <v>20429</v>
      </c>
      <c r="R4203" s="30" t="s">
        <v>46</v>
      </c>
      <c r="S4203" s="15" t="s">
        <v>20430</v>
      </c>
      <c r="T4203" s="15" t="s">
        <v>20431</v>
      </c>
    </row>
    <row r="4204" customHeight="1" spans="1:20">
      <c r="A4204" s="10">
        <v>45208</v>
      </c>
      <c r="B4204" s="15" t="s">
        <v>20432</v>
      </c>
      <c r="C4204" s="15" t="s">
        <v>6126</v>
      </c>
      <c r="D4204" s="30" t="s">
        <v>22</v>
      </c>
      <c r="E4204" s="15" t="s">
        <v>20433</v>
      </c>
      <c r="F4204" s="15" t="s">
        <v>20434</v>
      </c>
      <c r="G4204" s="30" t="s">
        <v>62</v>
      </c>
      <c r="H4204" s="30" t="s">
        <v>22</v>
      </c>
      <c r="I4204" s="30" t="s">
        <v>155</v>
      </c>
      <c r="J4204" s="30" t="s">
        <v>27</v>
      </c>
      <c r="K4204" s="30" t="s">
        <v>28</v>
      </c>
      <c r="L4204" s="30" t="s">
        <v>43</v>
      </c>
      <c r="M4204" s="15" t="s">
        <v>44</v>
      </c>
      <c r="N4204" s="15" t="s">
        <v>743</v>
      </c>
      <c r="O4204" s="30" t="s">
        <v>32</v>
      </c>
      <c r="P4204" s="30" t="s">
        <v>22</v>
      </c>
      <c r="Q4204" s="30" t="s">
        <v>20435</v>
      </c>
      <c r="R4204" s="30" t="s">
        <v>46</v>
      </c>
      <c r="S4204" s="15" t="s">
        <v>20436</v>
      </c>
      <c r="T4204" s="15" t="s">
        <v>20437</v>
      </c>
    </row>
    <row r="4205" customHeight="1" spans="1:20">
      <c r="A4205" s="10">
        <v>45208</v>
      </c>
      <c r="B4205" s="15" t="s">
        <v>20438</v>
      </c>
      <c r="C4205" s="15" t="s">
        <v>6126</v>
      </c>
      <c r="D4205" s="30" t="s">
        <v>22</v>
      </c>
      <c r="E4205" s="15" t="s">
        <v>15457</v>
      </c>
      <c r="F4205" s="15" t="s">
        <v>15458</v>
      </c>
      <c r="G4205" s="30" t="s">
        <v>82</v>
      </c>
      <c r="H4205" s="30" t="s">
        <v>540</v>
      </c>
      <c r="I4205" s="30" t="s">
        <v>162</v>
      </c>
      <c r="J4205" s="30" t="s">
        <v>27</v>
      </c>
      <c r="K4205" s="30" t="s">
        <v>28</v>
      </c>
      <c r="L4205" s="30" t="s">
        <v>43</v>
      </c>
      <c r="M4205" s="15" t="s">
        <v>44</v>
      </c>
      <c r="N4205" s="15" t="s">
        <v>743</v>
      </c>
      <c r="O4205" s="30" t="s">
        <v>32</v>
      </c>
      <c r="P4205" s="30" t="s">
        <v>22</v>
      </c>
      <c r="Q4205" s="30" t="s">
        <v>20439</v>
      </c>
      <c r="R4205" s="30" t="s">
        <v>46</v>
      </c>
      <c r="S4205" s="15" t="s">
        <v>20440</v>
      </c>
      <c r="T4205" s="15" t="s">
        <v>20441</v>
      </c>
    </row>
    <row r="4206" customHeight="1" spans="1:20">
      <c r="A4206" s="10">
        <v>45208</v>
      </c>
      <c r="B4206" s="15" t="s">
        <v>20442</v>
      </c>
      <c r="C4206" s="15" t="s">
        <v>7465</v>
      </c>
      <c r="D4206" s="30" t="s">
        <v>22</v>
      </c>
      <c r="E4206" s="15" t="s">
        <v>20443</v>
      </c>
      <c r="F4206" s="15" t="s">
        <v>20444</v>
      </c>
      <c r="G4206" s="30" t="s">
        <v>130</v>
      </c>
      <c r="H4206" s="30" t="s">
        <v>110</v>
      </c>
      <c r="I4206" s="30" t="s">
        <v>448</v>
      </c>
      <c r="J4206" s="30" t="s">
        <v>27</v>
      </c>
      <c r="K4206" s="30" t="s">
        <v>28</v>
      </c>
      <c r="L4206" s="30" t="s">
        <v>43</v>
      </c>
      <c r="M4206" s="15" t="s">
        <v>30</v>
      </c>
      <c r="N4206" s="15" t="s">
        <v>31</v>
      </c>
      <c r="O4206" s="30" t="s">
        <v>32</v>
      </c>
      <c r="P4206" s="30" t="s">
        <v>22</v>
      </c>
      <c r="Q4206" s="30" t="s">
        <v>20445</v>
      </c>
      <c r="R4206" s="30" t="s">
        <v>46</v>
      </c>
      <c r="S4206" s="15" t="s">
        <v>20446</v>
      </c>
      <c r="T4206" s="15" t="s">
        <v>18191</v>
      </c>
    </row>
    <row r="4207" customHeight="1" spans="1:20">
      <c r="A4207" s="10">
        <v>45208</v>
      </c>
      <c r="B4207" s="15" t="s">
        <v>20447</v>
      </c>
      <c r="C4207" s="15" t="s">
        <v>7902</v>
      </c>
      <c r="D4207" s="30" t="s">
        <v>22</v>
      </c>
      <c r="E4207" s="15" t="s">
        <v>18115</v>
      </c>
      <c r="F4207" s="15" t="s">
        <v>18116</v>
      </c>
      <c r="G4207" s="30" t="s">
        <v>82</v>
      </c>
      <c r="H4207" s="30" t="s">
        <v>22</v>
      </c>
      <c r="I4207" s="30" t="s">
        <v>26</v>
      </c>
      <c r="J4207" s="30" t="s">
        <v>27</v>
      </c>
      <c r="K4207" s="30" t="s">
        <v>76</v>
      </c>
      <c r="L4207" s="30" t="s">
        <v>29</v>
      </c>
      <c r="M4207" s="15" t="s">
        <v>30</v>
      </c>
      <c r="N4207" s="15" t="s">
        <v>31</v>
      </c>
      <c r="O4207" s="30" t="s">
        <v>32</v>
      </c>
      <c r="P4207" s="30" t="s">
        <v>22</v>
      </c>
      <c r="Q4207" s="30" t="s">
        <v>20448</v>
      </c>
      <c r="R4207" s="30" t="s">
        <v>34</v>
      </c>
      <c r="S4207" s="15" t="s">
        <v>20449</v>
      </c>
      <c r="T4207" s="15" t="s">
        <v>20450</v>
      </c>
    </row>
    <row r="4208" customHeight="1" spans="1:20">
      <c r="A4208" s="10">
        <v>45208</v>
      </c>
      <c r="B4208" s="15" t="s">
        <v>20451</v>
      </c>
      <c r="C4208" s="15" t="s">
        <v>204</v>
      </c>
      <c r="D4208" s="30" t="s">
        <v>22</v>
      </c>
      <c r="E4208" s="15" t="s">
        <v>16543</v>
      </c>
      <c r="F4208" s="15" t="s">
        <v>16544</v>
      </c>
      <c r="G4208" s="30" t="s">
        <v>82</v>
      </c>
      <c r="H4208" s="30" t="s">
        <v>96</v>
      </c>
      <c r="I4208" s="30" t="s">
        <v>168</v>
      </c>
      <c r="J4208" s="30" t="s">
        <v>27</v>
      </c>
      <c r="K4208" s="30" t="s">
        <v>28</v>
      </c>
      <c r="L4208" s="30" t="s">
        <v>43</v>
      </c>
      <c r="M4208" s="15" t="s">
        <v>169</v>
      </c>
      <c r="N4208" s="15" t="s">
        <v>208</v>
      </c>
      <c r="O4208" s="30" t="s">
        <v>32</v>
      </c>
      <c r="P4208" s="30" t="s">
        <v>22</v>
      </c>
      <c r="Q4208" s="30" t="s">
        <v>20452</v>
      </c>
      <c r="R4208" s="30" t="s">
        <v>46</v>
      </c>
      <c r="S4208" s="15" t="s">
        <v>20453</v>
      </c>
      <c r="T4208" s="15" t="s">
        <v>22</v>
      </c>
    </row>
    <row r="4209" customHeight="1" spans="1:20">
      <c r="A4209" s="10">
        <v>45208</v>
      </c>
      <c r="B4209" s="15" t="s">
        <v>20454</v>
      </c>
      <c r="C4209" s="15" t="s">
        <v>204</v>
      </c>
      <c r="D4209" s="30" t="s">
        <v>22</v>
      </c>
      <c r="E4209" s="15" t="s">
        <v>20455</v>
      </c>
      <c r="F4209" s="15" t="s">
        <v>20456</v>
      </c>
      <c r="G4209" s="30" t="s">
        <v>82</v>
      </c>
      <c r="H4209" s="30" t="s">
        <v>110</v>
      </c>
      <c r="I4209" s="30" t="s">
        <v>253</v>
      </c>
      <c r="J4209" s="30" t="s">
        <v>27</v>
      </c>
      <c r="K4209" s="30" t="s">
        <v>28</v>
      </c>
      <c r="L4209" s="30" t="s">
        <v>43</v>
      </c>
      <c r="M4209" s="15" t="s">
        <v>169</v>
      </c>
      <c r="N4209" s="15" t="s">
        <v>208</v>
      </c>
      <c r="O4209" s="30" t="s">
        <v>32</v>
      </c>
      <c r="P4209" s="30" t="s">
        <v>22</v>
      </c>
      <c r="Q4209" s="30" t="s">
        <v>20457</v>
      </c>
      <c r="R4209" s="30" t="s">
        <v>56</v>
      </c>
      <c r="S4209" s="15" t="s">
        <v>20458</v>
      </c>
      <c r="T4209" s="15" t="s">
        <v>22</v>
      </c>
    </row>
    <row r="4210" customHeight="1" spans="1:20">
      <c r="A4210" s="10">
        <v>45208</v>
      </c>
      <c r="B4210" s="15" t="s">
        <v>20459</v>
      </c>
      <c r="C4210" s="15" t="s">
        <v>204</v>
      </c>
      <c r="D4210" s="30" t="s">
        <v>22</v>
      </c>
      <c r="E4210" s="15" t="s">
        <v>20460</v>
      </c>
      <c r="F4210" s="15" t="s">
        <v>20461</v>
      </c>
      <c r="G4210" s="30" t="s">
        <v>41</v>
      </c>
      <c r="H4210" s="30" t="s">
        <v>110</v>
      </c>
      <c r="I4210" s="30" t="s">
        <v>299</v>
      </c>
      <c r="J4210" s="30" t="s">
        <v>27</v>
      </c>
      <c r="K4210" s="30" t="s">
        <v>28</v>
      </c>
      <c r="L4210" s="30" t="s">
        <v>43</v>
      </c>
      <c r="M4210" s="15" t="s">
        <v>44</v>
      </c>
      <c r="N4210" s="15" t="s">
        <v>208</v>
      </c>
      <c r="O4210" s="30" t="s">
        <v>32</v>
      </c>
      <c r="P4210" s="30" t="s">
        <v>22</v>
      </c>
      <c r="Q4210" s="30" t="s">
        <v>20462</v>
      </c>
      <c r="R4210" s="30" t="s">
        <v>56</v>
      </c>
      <c r="S4210" s="15" t="s">
        <v>20463</v>
      </c>
      <c r="T4210" s="15" t="s">
        <v>22</v>
      </c>
    </row>
    <row r="4211" customHeight="1" spans="1:20">
      <c r="A4211" s="10">
        <v>45208</v>
      </c>
      <c r="B4211" s="15" t="s">
        <v>20464</v>
      </c>
      <c r="C4211" s="15" t="s">
        <v>204</v>
      </c>
      <c r="D4211" s="30" t="s">
        <v>22</v>
      </c>
      <c r="E4211" s="15" t="s">
        <v>20465</v>
      </c>
      <c r="F4211" s="15" t="s">
        <v>20466</v>
      </c>
      <c r="G4211" s="30" t="s">
        <v>53</v>
      </c>
      <c r="H4211" s="30" t="s">
        <v>22</v>
      </c>
      <c r="I4211" s="30" t="s">
        <v>337</v>
      </c>
      <c r="J4211" s="30" t="s">
        <v>27</v>
      </c>
      <c r="K4211" s="30" t="s">
        <v>28</v>
      </c>
      <c r="L4211" s="30" t="s">
        <v>43</v>
      </c>
      <c r="M4211" s="15" t="s">
        <v>44</v>
      </c>
      <c r="N4211" s="15" t="s">
        <v>208</v>
      </c>
      <c r="O4211" s="30" t="s">
        <v>32</v>
      </c>
      <c r="P4211" s="30" t="s">
        <v>22</v>
      </c>
      <c r="Q4211" s="30" t="s">
        <v>20467</v>
      </c>
      <c r="R4211" s="30" t="s">
        <v>56</v>
      </c>
      <c r="S4211" s="15" t="s">
        <v>20468</v>
      </c>
      <c r="T4211" s="15" t="s">
        <v>22</v>
      </c>
    </row>
    <row r="4212" customHeight="1" spans="1:20">
      <c r="A4212" s="10">
        <v>45208</v>
      </c>
      <c r="B4212" s="15" t="s">
        <v>20469</v>
      </c>
      <c r="C4212" s="15" t="s">
        <v>204</v>
      </c>
      <c r="D4212" s="30" t="s">
        <v>22</v>
      </c>
      <c r="E4212" s="15" t="s">
        <v>20470</v>
      </c>
      <c r="F4212" s="15" t="s">
        <v>20471</v>
      </c>
      <c r="G4212" s="30" t="s">
        <v>41</v>
      </c>
      <c r="H4212" s="30" t="s">
        <v>110</v>
      </c>
      <c r="I4212" s="30" t="s">
        <v>111</v>
      </c>
      <c r="J4212" s="30" t="s">
        <v>27</v>
      </c>
      <c r="K4212" s="30" t="s">
        <v>28</v>
      </c>
      <c r="L4212" s="30" t="s">
        <v>43</v>
      </c>
      <c r="M4212" s="15" t="s">
        <v>44</v>
      </c>
      <c r="N4212" s="15" t="s">
        <v>208</v>
      </c>
      <c r="O4212" s="30" t="s">
        <v>32</v>
      </c>
      <c r="P4212" s="30" t="s">
        <v>22</v>
      </c>
      <c r="Q4212" s="30" t="s">
        <v>20472</v>
      </c>
      <c r="R4212" s="30" t="s">
        <v>56</v>
      </c>
      <c r="S4212" s="15" t="s">
        <v>20473</v>
      </c>
      <c r="T4212" s="15" t="s">
        <v>22</v>
      </c>
    </row>
    <row r="4213" customHeight="1" spans="1:20">
      <c r="A4213" s="10">
        <v>45208</v>
      </c>
      <c r="B4213" s="15" t="s">
        <v>20474</v>
      </c>
      <c r="C4213" s="15" t="s">
        <v>204</v>
      </c>
      <c r="D4213" s="30" t="s">
        <v>22</v>
      </c>
      <c r="E4213" s="15" t="s">
        <v>20475</v>
      </c>
      <c r="F4213" s="15" t="s">
        <v>20476</v>
      </c>
      <c r="G4213" s="30" t="s">
        <v>25</v>
      </c>
      <c r="H4213" s="30" t="s">
        <v>22</v>
      </c>
      <c r="I4213" s="30" t="s">
        <v>337</v>
      </c>
      <c r="J4213" s="30" t="s">
        <v>27</v>
      </c>
      <c r="K4213" s="30" t="s">
        <v>28</v>
      </c>
      <c r="L4213" s="30" t="s">
        <v>43</v>
      </c>
      <c r="M4213" s="15" t="s">
        <v>30</v>
      </c>
      <c r="N4213" s="15" t="s">
        <v>208</v>
      </c>
      <c r="O4213" s="30" t="s">
        <v>32</v>
      </c>
      <c r="P4213" s="30" t="s">
        <v>22</v>
      </c>
      <c r="Q4213" s="30" t="s">
        <v>20477</v>
      </c>
      <c r="R4213" s="30" t="s">
        <v>56</v>
      </c>
      <c r="S4213" s="15" t="s">
        <v>20478</v>
      </c>
      <c r="T4213" s="15" t="s">
        <v>22</v>
      </c>
    </row>
    <row r="4214" customHeight="1" spans="1:20">
      <c r="A4214" s="10">
        <v>45208</v>
      </c>
      <c r="B4214" s="15" t="s">
        <v>20479</v>
      </c>
      <c r="C4214" s="15" t="s">
        <v>204</v>
      </c>
      <c r="D4214" s="30" t="s">
        <v>22</v>
      </c>
      <c r="E4214" s="15" t="s">
        <v>20480</v>
      </c>
      <c r="F4214" s="15" t="s">
        <v>20481</v>
      </c>
      <c r="G4214" s="30" t="s">
        <v>130</v>
      </c>
      <c r="H4214" s="30" t="s">
        <v>22</v>
      </c>
      <c r="I4214" s="30" t="s">
        <v>253</v>
      </c>
      <c r="J4214" s="30" t="s">
        <v>27</v>
      </c>
      <c r="K4214" s="30" t="s">
        <v>28</v>
      </c>
      <c r="L4214" s="30" t="s">
        <v>43</v>
      </c>
      <c r="M4214" s="15" t="s">
        <v>30</v>
      </c>
      <c r="N4214" s="15" t="s">
        <v>208</v>
      </c>
      <c r="O4214" s="30" t="s">
        <v>32</v>
      </c>
      <c r="P4214" s="30" t="s">
        <v>22</v>
      </c>
      <c r="Q4214" s="30" t="s">
        <v>20482</v>
      </c>
      <c r="R4214" s="30" t="s">
        <v>56</v>
      </c>
      <c r="S4214" s="15" t="s">
        <v>20483</v>
      </c>
      <c r="T4214" s="15" t="s">
        <v>22</v>
      </c>
    </row>
    <row r="4215" customHeight="1" spans="1:20">
      <c r="A4215" s="10">
        <v>45208</v>
      </c>
      <c r="B4215" s="15" t="s">
        <v>20484</v>
      </c>
      <c r="C4215" s="15" t="s">
        <v>204</v>
      </c>
      <c r="D4215" s="30" t="s">
        <v>22</v>
      </c>
      <c r="E4215" s="15" t="s">
        <v>20485</v>
      </c>
      <c r="F4215" s="15" t="s">
        <v>20486</v>
      </c>
      <c r="G4215" s="30" t="s">
        <v>41</v>
      </c>
      <c r="H4215" s="30" t="s">
        <v>22</v>
      </c>
      <c r="I4215" s="30" t="s">
        <v>511</v>
      </c>
      <c r="J4215" s="30" t="s">
        <v>27</v>
      </c>
      <c r="K4215" s="30" t="s">
        <v>28</v>
      </c>
      <c r="L4215" s="30" t="s">
        <v>43</v>
      </c>
      <c r="M4215" s="15" t="s">
        <v>30</v>
      </c>
      <c r="N4215" s="15" t="s">
        <v>208</v>
      </c>
      <c r="O4215" s="30" t="s">
        <v>32</v>
      </c>
      <c r="P4215" s="30" t="s">
        <v>22</v>
      </c>
      <c r="Q4215" s="30" t="s">
        <v>20487</v>
      </c>
      <c r="R4215" s="30" t="s">
        <v>56</v>
      </c>
      <c r="S4215" s="15" t="s">
        <v>20488</v>
      </c>
      <c r="T4215" s="15" t="s">
        <v>22</v>
      </c>
    </row>
    <row r="4216" customHeight="1" spans="1:20">
      <c r="A4216" s="10">
        <v>45208</v>
      </c>
      <c r="B4216" s="15" t="s">
        <v>20489</v>
      </c>
      <c r="C4216" s="15" t="s">
        <v>204</v>
      </c>
      <c r="D4216" s="30" t="s">
        <v>22</v>
      </c>
      <c r="E4216" s="15" t="s">
        <v>20490</v>
      </c>
      <c r="F4216" s="15" t="s">
        <v>20491</v>
      </c>
      <c r="G4216" s="30" t="s">
        <v>336</v>
      </c>
      <c r="H4216" s="30" t="s">
        <v>22</v>
      </c>
      <c r="I4216" s="30" t="s">
        <v>337</v>
      </c>
      <c r="J4216" s="30" t="s">
        <v>27</v>
      </c>
      <c r="K4216" s="30" t="s">
        <v>28</v>
      </c>
      <c r="L4216" s="30" t="s">
        <v>43</v>
      </c>
      <c r="M4216" s="15" t="s">
        <v>44</v>
      </c>
      <c r="N4216" s="15" t="s">
        <v>208</v>
      </c>
      <c r="O4216" s="30" t="s">
        <v>32</v>
      </c>
      <c r="P4216" s="30" t="s">
        <v>22</v>
      </c>
      <c r="Q4216" s="30" t="s">
        <v>20492</v>
      </c>
      <c r="R4216" s="30" t="s">
        <v>56</v>
      </c>
      <c r="S4216" s="15" t="s">
        <v>20493</v>
      </c>
      <c r="T4216" s="15" t="s">
        <v>22</v>
      </c>
    </row>
    <row r="4217" customHeight="1" spans="1:20">
      <c r="A4217" s="10">
        <v>45208</v>
      </c>
      <c r="B4217" s="15" t="s">
        <v>20494</v>
      </c>
      <c r="C4217" s="15" t="s">
        <v>2978</v>
      </c>
      <c r="D4217" s="30" t="s">
        <v>22</v>
      </c>
      <c r="E4217" s="15" t="s">
        <v>20495</v>
      </c>
      <c r="F4217" s="15" t="s">
        <v>20496</v>
      </c>
      <c r="G4217" s="30" t="s">
        <v>25</v>
      </c>
      <c r="H4217" s="30" t="s">
        <v>22</v>
      </c>
      <c r="I4217" s="30" t="s">
        <v>207</v>
      </c>
      <c r="J4217" s="30" t="s">
        <v>27</v>
      </c>
      <c r="K4217" s="30" t="s">
        <v>28</v>
      </c>
      <c r="L4217" s="30" t="s">
        <v>43</v>
      </c>
      <c r="M4217" s="15" t="s">
        <v>30</v>
      </c>
      <c r="N4217" s="15" t="s">
        <v>31</v>
      </c>
      <c r="O4217" s="30" t="s">
        <v>32</v>
      </c>
      <c r="P4217" s="30" t="s">
        <v>22</v>
      </c>
      <c r="Q4217" s="30" t="s">
        <v>20497</v>
      </c>
      <c r="R4217" s="30" t="s">
        <v>46</v>
      </c>
      <c r="S4217" s="15" t="s">
        <v>20498</v>
      </c>
      <c r="T4217" s="15" t="s">
        <v>20499</v>
      </c>
    </row>
    <row r="4218" customHeight="1" spans="1:20">
      <c r="A4218" s="10">
        <v>45208</v>
      </c>
      <c r="B4218" s="15" t="s">
        <v>20500</v>
      </c>
      <c r="C4218" s="15" t="s">
        <v>399</v>
      </c>
      <c r="D4218" s="30" t="s">
        <v>22</v>
      </c>
      <c r="E4218" s="15" t="s">
        <v>20501</v>
      </c>
      <c r="F4218" s="15" t="s">
        <v>20502</v>
      </c>
      <c r="G4218" s="30" t="s">
        <v>130</v>
      </c>
      <c r="H4218" s="30" t="s">
        <v>22</v>
      </c>
      <c r="I4218" s="30" t="s">
        <v>315</v>
      </c>
      <c r="J4218" s="30" t="s">
        <v>27</v>
      </c>
      <c r="K4218" s="30" t="s">
        <v>28</v>
      </c>
      <c r="L4218" s="30" t="s">
        <v>43</v>
      </c>
      <c r="M4218" s="15" t="s">
        <v>30</v>
      </c>
      <c r="N4218" s="15" t="s">
        <v>31</v>
      </c>
      <c r="O4218" s="30" t="s">
        <v>32</v>
      </c>
      <c r="P4218" s="30" t="s">
        <v>22</v>
      </c>
      <c r="Q4218" s="30" t="s">
        <v>20503</v>
      </c>
      <c r="R4218" s="30" t="s">
        <v>46</v>
      </c>
      <c r="S4218" s="15" t="s">
        <v>20504</v>
      </c>
      <c r="T4218" s="15" t="s">
        <v>20505</v>
      </c>
    </row>
    <row r="4219" customHeight="1" spans="1:20">
      <c r="A4219" s="10">
        <v>45208</v>
      </c>
      <c r="B4219" s="15" t="s">
        <v>20506</v>
      </c>
      <c r="C4219" s="15" t="s">
        <v>399</v>
      </c>
      <c r="D4219" s="30" t="s">
        <v>22</v>
      </c>
      <c r="E4219" s="15" t="s">
        <v>20507</v>
      </c>
      <c r="F4219" s="15" t="s">
        <v>20508</v>
      </c>
      <c r="G4219" s="30" t="s">
        <v>82</v>
      </c>
      <c r="H4219" s="30" t="s">
        <v>22</v>
      </c>
      <c r="I4219" s="30" t="s">
        <v>469</v>
      </c>
      <c r="J4219" s="30" t="s">
        <v>27</v>
      </c>
      <c r="K4219" s="30" t="s">
        <v>28</v>
      </c>
      <c r="L4219" s="30" t="s">
        <v>43</v>
      </c>
      <c r="M4219" s="15" t="s">
        <v>30</v>
      </c>
      <c r="N4219" s="15" t="s">
        <v>31</v>
      </c>
      <c r="O4219" s="30" t="s">
        <v>32</v>
      </c>
      <c r="P4219" s="30" t="s">
        <v>22</v>
      </c>
      <c r="Q4219" s="30" t="s">
        <v>20509</v>
      </c>
      <c r="R4219" s="30" t="s">
        <v>46</v>
      </c>
      <c r="S4219" s="15" t="s">
        <v>20510</v>
      </c>
      <c r="T4219" s="15" t="s">
        <v>20511</v>
      </c>
    </row>
    <row r="4220" customHeight="1" spans="1:20">
      <c r="A4220" s="10">
        <v>45208</v>
      </c>
      <c r="B4220" s="15" t="s">
        <v>20512</v>
      </c>
      <c r="C4220" s="15" t="s">
        <v>824</v>
      </c>
      <c r="D4220" s="30" t="s">
        <v>22</v>
      </c>
      <c r="E4220" s="15" t="s">
        <v>20513</v>
      </c>
      <c r="F4220" s="15" t="s">
        <v>20514</v>
      </c>
      <c r="G4220" s="30" t="s">
        <v>82</v>
      </c>
      <c r="H4220" s="30" t="s">
        <v>96</v>
      </c>
      <c r="I4220" s="30" t="s">
        <v>337</v>
      </c>
      <c r="J4220" s="30" t="s">
        <v>27</v>
      </c>
      <c r="K4220" s="30" t="s">
        <v>28</v>
      </c>
      <c r="L4220" s="30" t="s">
        <v>43</v>
      </c>
      <c r="M4220" s="15" t="s">
        <v>169</v>
      </c>
      <c r="N4220" s="15" t="s">
        <v>31</v>
      </c>
      <c r="O4220" s="30" t="s">
        <v>32</v>
      </c>
      <c r="P4220" s="30" t="s">
        <v>22</v>
      </c>
      <c r="Q4220" s="30" t="s">
        <v>20515</v>
      </c>
      <c r="R4220" s="30" t="s">
        <v>46</v>
      </c>
      <c r="S4220" s="15" t="s">
        <v>20516</v>
      </c>
      <c r="T4220" s="15" t="s">
        <v>20517</v>
      </c>
    </row>
    <row r="4221" customHeight="1" spans="1:20">
      <c r="A4221" s="10">
        <v>45208</v>
      </c>
      <c r="B4221" s="15" t="s">
        <v>20518</v>
      </c>
      <c r="C4221" s="15" t="s">
        <v>399</v>
      </c>
      <c r="D4221" s="30" t="s">
        <v>22</v>
      </c>
      <c r="E4221" s="15" t="s">
        <v>20519</v>
      </c>
      <c r="F4221" s="15" t="s">
        <v>20520</v>
      </c>
      <c r="G4221" s="30" t="s">
        <v>130</v>
      </c>
      <c r="H4221" s="30" t="s">
        <v>22</v>
      </c>
      <c r="I4221" s="30" t="s">
        <v>1595</v>
      </c>
      <c r="J4221" s="30" t="s">
        <v>27</v>
      </c>
      <c r="K4221" s="30" t="s">
        <v>28</v>
      </c>
      <c r="L4221" s="30" t="s">
        <v>43</v>
      </c>
      <c r="M4221" s="15" t="s">
        <v>44</v>
      </c>
      <c r="N4221" s="15" t="s">
        <v>31</v>
      </c>
      <c r="O4221" s="30" t="s">
        <v>32</v>
      </c>
      <c r="P4221" s="30" t="s">
        <v>22</v>
      </c>
      <c r="Q4221" s="30" t="s">
        <v>20521</v>
      </c>
      <c r="R4221" s="30" t="s">
        <v>46</v>
      </c>
      <c r="S4221" s="15" t="s">
        <v>20522</v>
      </c>
      <c r="T4221" s="15" t="s">
        <v>20523</v>
      </c>
    </row>
    <row r="4222" customHeight="1" spans="1:20">
      <c r="A4222" s="10">
        <v>45208</v>
      </c>
      <c r="B4222" s="15" t="s">
        <v>20524</v>
      </c>
      <c r="C4222" s="15" t="s">
        <v>204</v>
      </c>
      <c r="D4222" s="30" t="s">
        <v>22</v>
      </c>
      <c r="E4222" s="15" t="s">
        <v>20525</v>
      </c>
      <c r="F4222" s="15" t="s">
        <v>20526</v>
      </c>
      <c r="G4222" s="30" t="s">
        <v>130</v>
      </c>
      <c r="H4222" s="30" t="s">
        <v>22</v>
      </c>
      <c r="I4222" s="30" t="s">
        <v>54</v>
      </c>
      <c r="J4222" s="30" t="s">
        <v>27</v>
      </c>
      <c r="K4222" s="30" t="s">
        <v>28</v>
      </c>
      <c r="L4222" s="30" t="s">
        <v>43</v>
      </c>
      <c r="M4222" s="15" t="s">
        <v>30</v>
      </c>
      <c r="N4222" s="15" t="s">
        <v>208</v>
      </c>
      <c r="O4222" s="30" t="s">
        <v>32</v>
      </c>
      <c r="P4222" s="30" t="s">
        <v>22</v>
      </c>
      <c r="Q4222" s="30" t="s">
        <v>20527</v>
      </c>
      <c r="R4222" s="30" t="s">
        <v>56</v>
      </c>
      <c r="S4222" s="15" t="s">
        <v>20528</v>
      </c>
      <c r="T4222" s="15" t="s">
        <v>22</v>
      </c>
    </row>
    <row r="4223" customHeight="1" spans="1:20">
      <c r="A4223" s="10">
        <v>45208</v>
      </c>
      <c r="B4223" s="15" t="s">
        <v>20529</v>
      </c>
      <c r="C4223" s="15" t="s">
        <v>204</v>
      </c>
      <c r="D4223" s="30" t="s">
        <v>22</v>
      </c>
      <c r="E4223" s="15" t="s">
        <v>20530</v>
      </c>
      <c r="F4223" s="15" t="s">
        <v>20531</v>
      </c>
      <c r="G4223" s="30" t="s">
        <v>82</v>
      </c>
      <c r="H4223" s="30" t="s">
        <v>22</v>
      </c>
      <c r="I4223" s="30" t="s">
        <v>412</v>
      </c>
      <c r="J4223" s="30" t="s">
        <v>27</v>
      </c>
      <c r="K4223" s="30" t="s">
        <v>28</v>
      </c>
      <c r="L4223" s="30" t="s">
        <v>43</v>
      </c>
      <c r="M4223" s="15" t="s">
        <v>44</v>
      </c>
      <c r="N4223" s="15" t="s">
        <v>208</v>
      </c>
      <c r="O4223" s="30" t="s">
        <v>32</v>
      </c>
      <c r="P4223" s="30" t="s">
        <v>22</v>
      </c>
      <c r="Q4223" s="30" t="s">
        <v>20532</v>
      </c>
      <c r="R4223" s="30" t="s">
        <v>56</v>
      </c>
      <c r="S4223" s="15" t="s">
        <v>20533</v>
      </c>
      <c r="T4223" s="15" t="s">
        <v>22</v>
      </c>
    </row>
    <row r="4224" customHeight="1" spans="1:20">
      <c r="A4224" s="10">
        <v>45208</v>
      </c>
      <c r="B4224" s="9" t="s">
        <v>20534</v>
      </c>
      <c r="C4224" s="9" t="s">
        <v>204</v>
      </c>
      <c r="D4224" s="11" t="s">
        <v>22</v>
      </c>
      <c r="E4224" s="9" t="s">
        <v>20535</v>
      </c>
      <c r="F4224" s="9" t="s">
        <v>20536</v>
      </c>
      <c r="G4224" s="11" t="s">
        <v>194</v>
      </c>
      <c r="H4224" s="11" t="s">
        <v>22</v>
      </c>
      <c r="I4224" s="11" t="s">
        <v>111</v>
      </c>
      <c r="J4224" s="11" t="s">
        <v>27</v>
      </c>
      <c r="K4224" s="11" t="s">
        <v>28</v>
      </c>
      <c r="L4224" s="11" t="s">
        <v>43</v>
      </c>
      <c r="M4224" s="9" t="s">
        <v>30</v>
      </c>
      <c r="N4224" s="9" t="s">
        <v>208</v>
      </c>
      <c r="O4224" s="11" t="s">
        <v>32</v>
      </c>
      <c r="P4224" s="11" t="s">
        <v>22</v>
      </c>
      <c r="Q4224" s="11" t="s">
        <v>20537</v>
      </c>
      <c r="R4224" s="11" t="s">
        <v>56</v>
      </c>
      <c r="S4224" s="9" t="s">
        <v>20538</v>
      </c>
      <c r="T4224" s="9" t="s">
        <v>22</v>
      </c>
    </row>
    <row r="4225" customHeight="1" spans="1:20">
      <c r="A4225" s="10">
        <v>45208</v>
      </c>
      <c r="B4225" s="9" t="s">
        <v>20539</v>
      </c>
      <c r="C4225" s="9" t="s">
        <v>204</v>
      </c>
      <c r="D4225" s="11" t="s">
        <v>22</v>
      </c>
      <c r="E4225" s="9" t="s">
        <v>19137</v>
      </c>
      <c r="F4225" s="9" t="s">
        <v>19138</v>
      </c>
      <c r="G4225" s="11" t="s">
        <v>82</v>
      </c>
      <c r="H4225" s="11" t="s">
        <v>96</v>
      </c>
      <c r="I4225" s="11" t="s">
        <v>124</v>
      </c>
      <c r="J4225" s="11" t="s">
        <v>27</v>
      </c>
      <c r="K4225" s="11" t="s">
        <v>28</v>
      </c>
      <c r="L4225" s="11" t="s">
        <v>43</v>
      </c>
      <c r="M4225" s="9" t="s">
        <v>44</v>
      </c>
      <c r="N4225" s="9" t="s">
        <v>208</v>
      </c>
      <c r="O4225" s="11" t="s">
        <v>32</v>
      </c>
      <c r="P4225" s="11" t="s">
        <v>22</v>
      </c>
      <c r="Q4225" s="11" t="s">
        <v>20540</v>
      </c>
      <c r="R4225" s="11" t="s">
        <v>56</v>
      </c>
      <c r="S4225" s="9" t="s">
        <v>20541</v>
      </c>
      <c r="T4225" s="9" t="s">
        <v>22</v>
      </c>
    </row>
    <row r="4226" customHeight="1" spans="1:20">
      <c r="A4226" s="10">
        <v>45208</v>
      </c>
      <c r="B4226" s="9" t="s">
        <v>20542</v>
      </c>
      <c r="C4226" s="9" t="s">
        <v>204</v>
      </c>
      <c r="D4226" s="11" t="s">
        <v>22</v>
      </c>
      <c r="E4226" s="9" t="s">
        <v>20543</v>
      </c>
      <c r="F4226" s="9" t="s">
        <v>20544</v>
      </c>
      <c r="G4226" s="11" t="s">
        <v>41</v>
      </c>
      <c r="H4226" s="11" t="s">
        <v>22</v>
      </c>
      <c r="I4226" s="11" t="s">
        <v>97</v>
      </c>
      <c r="J4226" s="11" t="s">
        <v>27</v>
      </c>
      <c r="K4226" s="11" t="s">
        <v>28</v>
      </c>
      <c r="L4226" s="11" t="s">
        <v>43</v>
      </c>
      <c r="M4226" s="9" t="s">
        <v>44</v>
      </c>
      <c r="N4226" s="9" t="s">
        <v>208</v>
      </c>
      <c r="O4226" s="11" t="s">
        <v>32</v>
      </c>
      <c r="P4226" s="11" t="s">
        <v>22</v>
      </c>
      <c r="Q4226" s="11" t="s">
        <v>20545</v>
      </c>
      <c r="R4226" s="11" t="s">
        <v>56</v>
      </c>
      <c r="S4226" s="9" t="s">
        <v>20546</v>
      </c>
      <c r="T4226" s="9" t="s">
        <v>22</v>
      </c>
    </row>
    <row r="4227" customHeight="1" spans="1:20">
      <c r="A4227" s="10">
        <v>45208</v>
      </c>
      <c r="B4227" s="9" t="s">
        <v>20547</v>
      </c>
      <c r="C4227" s="9" t="s">
        <v>204</v>
      </c>
      <c r="D4227" s="11" t="s">
        <v>22</v>
      </c>
      <c r="E4227" s="9" t="s">
        <v>20548</v>
      </c>
      <c r="F4227" s="9" t="s">
        <v>20549</v>
      </c>
      <c r="G4227" s="11" t="s">
        <v>130</v>
      </c>
      <c r="H4227" s="11" t="s">
        <v>22</v>
      </c>
      <c r="I4227" s="11" t="s">
        <v>732</v>
      </c>
      <c r="J4227" s="11" t="s">
        <v>27</v>
      </c>
      <c r="K4227" s="11" t="s">
        <v>28</v>
      </c>
      <c r="L4227" s="11" t="s">
        <v>43</v>
      </c>
      <c r="M4227" s="9" t="s">
        <v>30</v>
      </c>
      <c r="N4227" s="9" t="s">
        <v>208</v>
      </c>
      <c r="O4227" s="11" t="s">
        <v>32</v>
      </c>
      <c r="P4227" s="11" t="s">
        <v>22</v>
      </c>
      <c r="Q4227" s="11" t="s">
        <v>20550</v>
      </c>
      <c r="R4227" s="11" t="s">
        <v>56</v>
      </c>
      <c r="S4227" s="9" t="s">
        <v>20551</v>
      </c>
      <c r="T4227" s="9" t="s">
        <v>22</v>
      </c>
    </row>
    <row r="4228" customHeight="1" spans="1:20">
      <c r="A4228" s="10">
        <v>45208</v>
      </c>
      <c r="B4228" s="15" t="s">
        <v>20552</v>
      </c>
      <c r="C4228" s="15" t="s">
        <v>393</v>
      </c>
      <c r="D4228" s="30" t="s">
        <v>22</v>
      </c>
      <c r="E4228" s="15" t="s">
        <v>20553</v>
      </c>
      <c r="F4228" s="15" t="s">
        <v>20554</v>
      </c>
      <c r="G4228" s="30" t="s">
        <v>247</v>
      </c>
      <c r="H4228" s="30" t="s">
        <v>22</v>
      </c>
      <c r="I4228" s="30" t="s">
        <v>26</v>
      </c>
      <c r="J4228" s="30" t="s">
        <v>27</v>
      </c>
      <c r="K4228" s="30" t="s">
        <v>76</v>
      </c>
      <c r="L4228" s="30" t="s">
        <v>29</v>
      </c>
      <c r="M4228" s="15" t="s">
        <v>30</v>
      </c>
      <c r="N4228" s="15" t="s">
        <v>31</v>
      </c>
      <c r="O4228" s="30" t="s">
        <v>32</v>
      </c>
      <c r="P4228" s="30" t="s">
        <v>22</v>
      </c>
      <c r="Q4228" s="30" t="s">
        <v>20555</v>
      </c>
      <c r="R4228" s="30" t="s">
        <v>34</v>
      </c>
      <c r="S4228" s="15" t="s">
        <v>20556</v>
      </c>
      <c r="T4228" s="15" t="s">
        <v>22</v>
      </c>
    </row>
    <row r="4229" customHeight="1" spans="1:20">
      <c r="A4229" s="10">
        <v>45208</v>
      </c>
      <c r="B4229" s="15" t="s">
        <v>20557</v>
      </c>
      <c r="C4229" s="15" t="s">
        <v>50</v>
      </c>
      <c r="D4229" s="30" t="s">
        <v>22</v>
      </c>
      <c r="E4229" s="15" t="s">
        <v>20558</v>
      </c>
      <c r="F4229" s="15" t="s">
        <v>20559</v>
      </c>
      <c r="G4229" s="30" t="s">
        <v>336</v>
      </c>
      <c r="H4229" s="30" t="s">
        <v>22</v>
      </c>
      <c r="I4229" s="30" t="s">
        <v>131</v>
      </c>
      <c r="J4229" s="30" t="s">
        <v>27</v>
      </c>
      <c r="K4229" s="30" t="s">
        <v>28</v>
      </c>
      <c r="L4229" s="30" t="s">
        <v>43</v>
      </c>
      <c r="M4229" s="15" t="s">
        <v>30</v>
      </c>
      <c r="N4229" s="15" t="s">
        <v>31</v>
      </c>
      <c r="O4229" s="30" t="s">
        <v>32</v>
      </c>
      <c r="P4229" s="30" t="s">
        <v>22</v>
      </c>
      <c r="Q4229" s="30" t="s">
        <v>20560</v>
      </c>
      <c r="R4229" s="30" t="s">
        <v>56</v>
      </c>
      <c r="S4229" s="15" t="s">
        <v>20561</v>
      </c>
      <c r="T4229" s="15" t="s">
        <v>22</v>
      </c>
    </row>
    <row r="4230" customHeight="1" spans="1:20">
      <c r="A4230" s="10">
        <v>45208</v>
      </c>
      <c r="B4230" s="15" t="s">
        <v>20562</v>
      </c>
      <c r="C4230" s="15" t="s">
        <v>6302</v>
      </c>
      <c r="D4230" s="30" t="s">
        <v>22</v>
      </c>
      <c r="E4230" s="15" t="s">
        <v>20563</v>
      </c>
      <c r="F4230" s="15" t="s">
        <v>20564</v>
      </c>
      <c r="G4230" s="30" t="s">
        <v>130</v>
      </c>
      <c r="H4230" s="30" t="s">
        <v>22</v>
      </c>
      <c r="I4230" s="30" t="s">
        <v>732</v>
      </c>
      <c r="J4230" s="30" t="s">
        <v>27</v>
      </c>
      <c r="K4230" s="30" t="s">
        <v>28</v>
      </c>
      <c r="L4230" s="30" t="s">
        <v>43</v>
      </c>
      <c r="M4230" s="15" t="s">
        <v>30</v>
      </c>
      <c r="N4230" s="15" t="s">
        <v>31</v>
      </c>
      <c r="O4230" s="30" t="s">
        <v>32</v>
      </c>
      <c r="P4230" s="30" t="s">
        <v>22</v>
      </c>
      <c r="Q4230" s="30" t="s">
        <v>20565</v>
      </c>
      <c r="R4230" s="30" t="s">
        <v>46</v>
      </c>
      <c r="S4230" s="15" t="s">
        <v>20566</v>
      </c>
      <c r="T4230" s="15" t="s">
        <v>22</v>
      </c>
    </row>
    <row r="4231" customHeight="1" spans="1:20">
      <c r="A4231" s="10">
        <v>45208</v>
      </c>
      <c r="B4231" s="15" t="s">
        <v>20567</v>
      </c>
      <c r="C4231" s="15" t="s">
        <v>50</v>
      </c>
      <c r="D4231" s="30" t="s">
        <v>22</v>
      </c>
      <c r="E4231" s="15" t="s">
        <v>20568</v>
      </c>
      <c r="F4231" s="15" t="s">
        <v>20569</v>
      </c>
      <c r="G4231" s="30" t="s">
        <v>53</v>
      </c>
      <c r="H4231" s="30" t="s">
        <v>22</v>
      </c>
      <c r="I4231" s="30" t="s">
        <v>155</v>
      </c>
      <c r="J4231" s="30" t="s">
        <v>27</v>
      </c>
      <c r="K4231" s="30" t="s">
        <v>28</v>
      </c>
      <c r="L4231" s="30" t="s">
        <v>43</v>
      </c>
      <c r="M4231" s="15" t="s">
        <v>30</v>
      </c>
      <c r="N4231" s="15" t="s">
        <v>31</v>
      </c>
      <c r="O4231" s="30" t="s">
        <v>32</v>
      </c>
      <c r="P4231" s="30" t="s">
        <v>22</v>
      </c>
      <c r="Q4231" s="30" t="s">
        <v>20570</v>
      </c>
      <c r="R4231" s="30" t="s">
        <v>56</v>
      </c>
      <c r="S4231" s="15" t="s">
        <v>20571</v>
      </c>
      <c r="T4231" s="15" t="s">
        <v>22</v>
      </c>
    </row>
    <row r="4232" customHeight="1" spans="1:20">
      <c r="A4232" s="10">
        <v>45208</v>
      </c>
      <c r="B4232" s="15" t="s">
        <v>20572</v>
      </c>
      <c r="C4232" s="15" t="s">
        <v>6302</v>
      </c>
      <c r="D4232" s="30" t="s">
        <v>22</v>
      </c>
      <c r="E4232" s="15" t="s">
        <v>20573</v>
      </c>
      <c r="F4232" s="15" t="s">
        <v>20574</v>
      </c>
      <c r="G4232" s="30" t="s">
        <v>53</v>
      </c>
      <c r="H4232" s="30" t="s">
        <v>110</v>
      </c>
      <c r="I4232" s="30" t="s">
        <v>83</v>
      </c>
      <c r="J4232" s="30" t="s">
        <v>27</v>
      </c>
      <c r="K4232" s="30" t="s">
        <v>28</v>
      </c>
      <c r="L4232" s="30" t="s">
        <v>43</v>
      </c>
      <c r="M4232" s="15" t="s">
        <v>44</v>
      </c>
      <c r="N4232" s="15" t="s">
        <v>31</v>
      </c>
      <c r="O4232" s="30" t="s">
        <v>32</v>
      </c>
      <c r="P4232" s="30" t="s">
        <v>22</v>
      </c>
      <c r="Q4232" s="30" t="s">
        <v>20575</v>
      </c>
      <c r="R4232" s="30" t="s">
        <v>46</v>
      </c>
      <c r="S4232" s="15" t="s">
        <v>20576</v>
      </c>
      <c r="T4232" s="15" t="s">
        <v>20577</v>
      </c>
    </row>
    <row r="4233" customHeight="1" spans="1:20">
      <c r="A4233" s="10">
        <v>45208</v>
      </c>
      <c r="B4233" s="15" t="s">
        <v>20578</v>
      </c>
      <c r="C4233" s="15" t="s">
        <v>50</v>
      </c>
      <c r="D4233" s="30" t="s">
        <v>22</v>
      </c>
      <c r="E4233" s="15" t="s">
        <v>20579</v>
      </c>
      <c r="F4233" s="15" t="s">
        <v>20580</v>
      </c>
      <c r="G4233" s="30" t="s">
        <v>25</v>
      </c>
      <c r="H4233" s="30" t="s">
        <v>22</v>
      </c>
      <c r="I4233" s="30" t="s">
        <v>315</v>
      </c>
      <c r="J4233" s="30" t="s">
        <v>27</v>
      </c>
      <c r="K4233" s="30" t="s">
        <v>28</v>
      </c>
      <c r="L4233" s="30" t="s">
        <v>43</v>
      </c>
      <c r="M4233" s="15" t="s">
        <v>30</v>
      </c>
      <c r="N4233" s="15" t="s">
        <v>31</v>
      </c>
      <c r="O4233" s="30" t="s">
        <v>32</v>
      </c>
      <c r="P4233" s="30" t="s">
        <v>22</v>
      </c>
      <c r="Q4233" s="30" t="s">
        <v>20581</v>
      </c>
      <c r="R4233" s="30" t="s">
        <v>46</v>
      </c>
      <c r="S4233" s="15" t="s">
        <v>20582</v>
      </c>
      <c r="T4233" s="15" t="s">
        <v>20583</v>
      </c>
    </row>
    <row r="4234" customHeight="1" spans="1:20">
      <c r="A4234" s="10">
        <v>45208</v>
      </c>
      <c r="B4234" s="15" t="s">
        <v>20584</v>
      </c>
      <c r="C4234" s="15" t="s">
        <v>6302</v>
      </c>
      <c r="D4234" s="30" t="s">
        <v>22</v>
      </c>
      <c r="E4234" s="15" t="s">
        <v>13470</v>
      </c>
      <c r="F4234" s="15" t="s">
        <v>13471</v>
      </c>
      <c r="G4234" s="30" t="s">
        <v>130</v>
      </c>
      <c r="H4234" s="30" t="s">
        <v>22</v>
      </c>
      <c r="I4234" s="30" t="s">
        <v>111</v>
      </c>
      <c r="J4234" s="30" t="s">
        <v>27</v>
      </c>
      <c r="K4234" s="30" t="s">
        <v>28</v>
      </c>
      <c r="L4234" s="30" t="s">
        <v>43</v>
      </c>
      <c r="M4234" s="15" t="s">
        <v>30</v>
      </c>
      <c r="N4234" s="15" t="s">
        <v>31</v>
      </c>
      <c r="O4234" s="30" t="s">
        <v>32</v>
      </c>
      <c r="P4234" s="30" t="s">
        <v>22</v>
      </c>
      <c r="Q4234" s="30" t="s">
        <v>20585</v>
      </c>
      <c r="R4234" s="30" t="s">
        <v>46</v>
      </c>
      <c r="S4234" s="15" t="s">
        <v>20586</v>
      </c>
      <c r="T4234" s="15" t="s">
        <v>20587</v>
      </c>
    </row>
    <row r="4235" customHeight="1" spans="1:20">
      <c r="A4235" s="10">
        <v>45208</v>
      </c>
      <c r="B4235" s="15" t="s">
        <v>20588</v>
      </c>
      <c r="C4235" s="15" t="s">
        <v>6302</v>
      </c>
      <c r="D4235" s="30" t="s">
        <v>22</v>
      </c>
      <c r="E4235" s="15" t="s">
        <v>20589</v>
      </c>
      <c r="F4235" s="15" t="s">
        <v>20590</v>
      </c>
      <c r="G4235" s="30" t="s">
        <v>69</v>
      </c>
      <c r="H4235" s="30" t="s">
        <v>22</v>
      </c>
      <c r="I4235" s="30" t="s">
        <v>131</v>
      </c>
      <c r="J4235" s="30" t="s">
        <v>27</v>
      </c>
      <c r="K4235" s="30" t="s">
        <v>76</v>
      </c>
      <c r="L4235" s="30" t="s">
        <v>43</v>
      </c>
      <c r="M4235" s="15" t="s">
        <v>30</v>
      </c>
      <c r="N4235" s="15" t="s">
        <v>31</v>
      </c>
      <c r="O4235" s="30" t="s">
        <v>32</v>
      </c>
      <c r="P4235" s="30" t="s">
        <v>22</v>
      </c>
      <c r="Q4235" s="30" t="s">
        <v>20591</v>
      </c>
      <c r="R4235" s="30" t="s">
        <v>46</v>
      </c>
      <c r="S4235" s="15" t="s">
        <v>20592</v>
      </c>
      <c r="T4235" s="15" t="s">
        <v>20593</v>
      </c>
    </row>
    <row r="4236" customHeight="1" spans="1:20">
      <c r="A4236" s="10">
        <v>45208</v>
      </c>
      <c r="B4236" s="15" t="s">
        <v>20594</v>
      </c>
      <c r="C4236" s="15" t="s">
        <v>6302</v>
      </c>
      <c r="D4236" s="30" t="s">
        <v>22</v>
      </c>
      <c r="E4236" s="15" t="s">
        <v>20595</v>
      </c>
      <c r="F4236" s="15" t="s">
        <v>20596</v>
      </c>
      <c r="G4236" s="30" t="s">
        <v>69</v>
      </c>
      <c r="H4236" s="30" t="s">
        <v>22</v>
      </c>
      <c r="I4236" s="30" t="s">
        <v>26</v>
      </c>
      <c r="J4236" s="30" t="s">
        <v>27</v>
      </c>
      <c r="K4236" s="30" t="s">
        <v>195</v>
      </c>
      <c r="L4236" s="30" t="s">
        <v>29</v>
      </c>
      <c r="M4236" s="15" t="s">
        <v>30</v>
      </c>
      <c r="N4236" s="15" t="s">
        <v>31</v>
      </c>
      <c r="O4236" s="30" t="s">
        <v>32</v>
      </c>
      <c r="P4236" s="30" t="s">
        <v>22</v>
      </c>
      <c r="Q4236" s="30" t="s">
        <v>20597</v>
      </c>
      <c r="R4236" s="30" t="s">
        <v>34</v>
      </c>
      <c r="S4236" s="15" t="s">
        <v>20598</v>
      </c>
      <c r="T4236" s="15" t="s">
        <v>20599</v>
      </c>
    </row>
    <row r="4237" customHeight="1" spans="1:20">
      <c r="A4237" s="10">
        <v>45208</v>
      </c>
      <c r="B4237" s="15" t="s">
        <v>20600</v>
      </c>
      <c r="C4237" s="15" t="s">
        <v>8020</v>
      </c>
      <c r="D4237" s="30" t="s">
        <v>22</v>
      </c>
      <c r="E4237" s="15" t="s">
        <v>20601</v>
      </c>
      <c r="F4237" s="15" t="s">
        <v>20602</v>
      </c>
      <c r="G4237" s="30" t="s">
        <v>53</v>
      </c>
      <c r="H4237" s="30" t="s">
        <v>22</v>
      </c>
      <c r="I4237" s="30" t="s">
        <v>2203</v>
      </c>
      <c r="J4237" s="30" t="s">
        <v>27</v>
      </c>
      <c r="K4237" s="30" t="s">
        <v>28</v>
      </c>
      <c r="L4237" s="30" t="s">
        <v>43</v>
      </c>
      <c r="M4237" s="15" t="s">
        <v>30</v>
      </c>
      <c r="N4237" s="15" t="s">
        <v>31</v>
      </c>
      <c r="O4237" s="30" t="s">
        <v>32</v>
      </c>
      <c r="P4237" s="30" t="s">
        <v>22</v>
      </c>
      <c r="Q4237" s="30" t="s">
        <v>20603</v>
      </c>
      <c r="R4237" s="30" t="s">
        <v>46</v>
      </c>
      <c r="S4237" s="15" t="s">
        <v>20604</v>
      </c>
      <c r="T4237" s="15" t="s">
        <v>20605</v>
      </c>
    </row>
    <row r="4238" customHeight="1" spans="1:20">
      <c r="A4238" s="10">
        <v>45208</v>
      </c>
      <c r="B4238" s="15" t="s">
        <v>20606</v>
      </c>
      <c r="C4238" s="15" t="s">
        <v>6409</v>
      </c>
      <c r="D4238" s="30" t="s">
        <v>22</v>
      </c>
      <c r="E4238" s="15" t="s">
        <v>20607</v>
      </c>
      <c r="F4238" s="15" t="s">
        <v>20608</v>
      </c>
      <c r="G4238" s="30" t="s">
        <v>130</v>
      </c>
      <c r="H4238" s="30" t="s">
        <v>22</v>
      </c>
      <c r="I4238" s="30" t="s">
        <v>412</v>
      </c>
      <c r="J4238" s="30" t="s">
        <v>27</v>
      </c>
      <c r="K4238" s="30" t="s">
        <v>28</v>
      </c>
      <c r="L4238" s="30" t="s">
        <v>43</v>
      </c>
      <c r="M4238" s="15" t="s">
        <v>30</v>
      </c>
      <c r="N4238" s="15" t="s">
        <v>31</v>
      </c>
      <c r="O4238" s="30" t="s">
        <v>32</v>
      </c>
      <c r="P4238" s="30" t="s">
        <v>22</v>
      </c>
      <c r="Q4238" s="30" t="s">
        <v>20609</v>
      </c>
      <c r="R4238" s="30" t="s">
        <v>46</v>
      </c>
      <c r="S4238" s="15" t="s">
        <v>20610</v>
      </c>
      <c r="T4238" s="15" t="s">
        <v>22</v>
      </c>
    </row>
    <row r="4239" customHeight="1" spans="1:20">
      <c r="A4239" s="10">
        <v>45208</v>
      </c>
      <c r="B4239" s="15" t="s">
        <v>20611</v>
      </c>
      <c r="C4239" s="15" t="s">
        <v>6409</v>
      </c>
      <c r="D4239" s="30" t="s">
        <v>22</v>
      </c>
      <c r="E4239" s="15" t="s">
        <v>20612</v>
      </c>
      <c r="F4239" s="15" t="s">
        <v>20613</v>
      </c>
      <c r="G4239" s="30" t="s">
        <v>53</v>
      </c>
      <c r="H4239" s="30" t="s">
        <v>22</v>
      </c>
      <c r="I4239" s="30" t="s">
        <v>253</v>
      </c>
      <c r="J4239" s="30" t="s">
        <v>27</v>
      </c>
      <c r="K4239" s="30" t="s">
        <v>28</v>
      </c>
      <c r="L4239" s="30" t="s">
        <v>43</v>
      </c>
      <c r="M4239" s="15" t="s">
        <v>30</v>
      </c>
      <c r="N4239" s="15" t="s">
        <v>31</v>
      </c>
      <c r="O4239" s="30" t="s">
        <v>32</v>
      </c>
      <c r="P4239" s="30" t="s">
        <v>22</v>
      </c>
      <c r="Q4239" s="30" t="s">
        <v>20614</v>
      </c>
      <c r="R4239" s="30" t="s">
        <v>46</v>
      </c>
      <c r="S4239" s="15" t="s">
        <v>20615</v>
      </c>
      <c r="T4239" s="15" t="s">
        <v>20616</v>
      </c>
    </row>
    <row r="4240" customHeight="1" spans="1:20">
      <c r="A4240" s="10">
        <v>45208</v>
      </c>
      <c r="B4240" s="15" t="s">
        <v>20617</v>
      </c>
      <c r="C4240" s="15" t="s">
        <v>4902</v>
      </c>
      <c r="D4240" s="30" t="s">
        <v>22</v>
      </c>
      <c r="E4240" s="15" t="s">
        <v>10418</v>
      </c>
      <c r="F4240" s="15" t="s">
        <v>10419</v>
      </c>
      <c r="G4240" s="30" t="s">
        <v>130</v>
      </c>
      <c r="H4240" s="30" t="s">
        <v>22</v>
      </c>
      <c r="I4240" s="30" t="s">
        <v>111</v>
      </c>
      <c r="J4240" s="30" t="s">
        <v>27</v>
      </c>
      <c r="K4240" s="30" t="s">
        <v>28</v>
      </c>
      <c r="L4240" s="30" t="s">
        <v>43</v>
      </c>
      <c r="M4240" s="15" t="s">
        <v>30</v>
      </c>
      <c r="N4240" s="15" t="s">
        <v>31</v>
      </c>
      <c r="O4240" s="30" t="s">
        <v>32</v>
      </c>
      <c r="P4240" s="30" t="s">
        <v>22</v>
      </c>
      <c r="Q4240" s="30" t="s">
        <v>20618</v>
      </c>
      <c r="R4240" s="30" t="s">
        <v>46</v>
      </c>
      <c r="S4240" s="15" t="s">
        <v>20619</v>
      </c>
      <c r="T4240" s="15" t="s">
        <v>18439</v>
      </c>
    </row>
    <row r="4241" customHeight="1" spans="1:20">
      <c r="A4241" s="10">
        <v>45208</v>
      </c>
      <c r="B4241" s="15" t="s">
        <v>20620</v>
      </c>
      <c r="C4241" s="15" t="s">
        <v>646</v>
      </c>
      <c r="D4241" s="30" t="s">
        <v>22</v>
      </c>
      <c r="E4241" s="15" t="s">
        <v>20621</v>
      </c>
      <c r="F4241" s="15" t="s">
        <v>20622</v>
      </c>
      <c r="G4241" s="30" t="s">
        <v>53</v>
      </c>
      <c r="H4241" s="30" t="s">
        <v>22</v>
      </c>
      <c r="I4241" s="30" t="s">
        <v>337</v>
      </c>
      <c r="J4241" s="30" t="s">
        <v>27</v>
      </c>
      <c r="K4241" s="30" t="s">
        <v>28</v>
      </c>
      <c r="L4241" s="30" t="s">
        <v>43</v>
      </c>
      <c r="M4241" s="15" t="s">
        <v>30</v>
      </c>
      <c r="N4241" s="15" t="s">
        <v>31</v>
      </c>
      <c r="O4241" s="30" t="s">
        <v>32</v>
      </c>
      <c r="P4241" s="30" t="s">
        <v>22</v>
      </c>
      <c r="Q4241" s="30" t="s">
        <v>20623</v>
      </c>
      <c r="R4241" s="30" t="s">
        <v>46</v>
      </c>
      <c r="S4241" s="15" t="s">
        <v>20624</v>
      </c>
      <c r="T4241" s="15" t="s">
        <v>20625</v>
      </c>
    </row>
    <row r="4242" customHeight="1" spans="1:20">
      <c r="A4242" s="10">
        <v>45208</v>
      </c>
      <c r="B4242" s="15" t="s">
        <v>20626</v>
      </c>
      <c r="C4242" s="15" t="s">
        <v>817</v>
      </c>
      <c r="D4242" s="30" t="s">
        <v>22</v>
      </c>
      <c r="E4242" s="15" t="s">
        <v>20627</v>
      </c>
      <c r="F4242" s="15" t="s">
        <v>20628</v>
      </c>
      <c r="G4242" s="30" t="s">
        <v>25</v>
      </c>
      <c r="H4242" s="30" t="s">
        <v>110</v>
      </c>
      <c r="I4242" s="30" t="s">
        <v>97</v>
      </c>
      <c r="J4242" s="30" t="s">
        <v>27</v>
      </c>
      <c r="K4242" s="30" t="s">
        <v>28</v>
      </c>
      <c r="L4242" s="30" t="s">
        <v>43</v>
      </c>
      <c r="M4242" s="15" t="s">
        <v>44</v>
      </c>
      <c r="N4242" s="15" t="s">
        <v>31</v>
      </c>
      <c r="O4242" s="30" t="s">
        <v>32</v>
      </c>
      <c r="P4242" s="30" t="s">
        <v>22</v>
      </c>
      <c r="Q4242" s="30" t="s">
        <v>20629</v>
      </c>
      <c r="R4242" s="30" t="s">
        <v>46</v>
      </c>
      <c r="S4242" s="15" t="s">
        <v>20630</v>
      </c>
      <c r="T4242" s="15" t="s">
        <v>22</v>
      </c>
    </row>
    <row r="4243" customHeight="1" spans="1:20">
      <c r="A4243" s="10">
        <v>45208</v>
      </c>
      <c r="B4243" s="15" t="s">
        <v>20631</v>
      </c>
      <c r="C4243" s="15" t="s">
        <v>20632</v>
      </c>
      <c r="D4243" s="30" t="s">
        <v>22</v>
      </c>
      <c r="E4243" s="15" t="s">
        <v>20633</v>
      </c>
      <c r="F4243" s="15" t="s">
        <v>15143</v>
      </c>
      <c r="G4243" s="30" t="s">
        <v>130</v>
      </c>
      <c r="H4243" s="30" t="s">
        <v>22</v>
      </c>
      <c r="I4243" s="30" t="s">
        <v>448</v>
      </c>
      <c r="J4243" s="30" t="s">
        <v>27</v>
      </c>
      <c r="K4243" s="30" t="s">
        <v>28</v>
      </c>
      <c r="L4243" s="30" t="s">
        <v>43</v>
      </c>
      <c r="M4243" s="15" t="s">
        <v>44</v>
      </c>
      <c r="N4243" s="15" t="s">
        <v>31</v>
      </c>
      <c r="O4243" s="30" t="s">
        <v>32</v>
      </c>
      <c r="P4243" s="30" t="s">
        <v>22</v>
      </c>
      <c r="Q4243" s="30" t="s">
        <v>20634</v>
      </c>
      <c r="R4243" s="30" t="s">
        <v>46</v>
      </c>
      <c r="S4243" s="15" t="s">
        <v>20635</v>
      </c>
      <c r="T4243" s="15" t="s">
        <v>22</v>
      </c>
    </row>
    <row r="4244" customHeight="1" spans="1:20">
      <c r="A4244" s="10">
        <v>45208</v>
      </c>
      <c r="B4244" s="15" t="s">
        <v>20636</v>
      </c>
      <c r="C4244" s="15" t="s">
        <v>817</v>
      </c>
      <c r="D4244" s="30" t="s">
        <v>22</v>
      </c>
      <c r="E4244" s="15" t="s">
        <v>20637</v>
      </c>
      <c r="F4244" s="15" t="s">
        <v>20638</v>
      </c>
      <c r="G4244" s="30" t="s">
        <v>336</v>
      </c>
      <c r="H4244" s="30" t="s">
        <v>22</v>
      </c>
      <c r="I4244" s="30" t="s">
        <v>111</v>
      </c>
      <c r="J4244" s="30" t="s">
        <v>27</v>
      </c>
      <c r="K4244" s="30" t="s">
        <v>28</v>
      </c>
      <c r="L4244" s="30" t="s">
        <v>43</v>
      </c>
      <c r="M4244" s="15" t="s">
        <v>44</v>
      </c>
      <c r="N4244" s="15" t="s">
        <v>31</v>
      </c>
      <c r="O4244" s="30" t="s">
        <v>32</v>
      </c>
      <c r="P4244" s="30" t="s">
        <v>22</v>
      </c>
      <c r="Q4244" s="30" t="s">
        <v>20639</v>
      </c>
      <c r="R4244" s="30" t="s">
        <v>46</v>
      </c>
      <c r="S4244" s="15" t="s">
        <v>20640</v>
      </c>
      <c r="T4244" s="15" t="s">
        <v>22</v>
      </c>
    </row>
    <row r="4245" customHeight="1" spans="1:20">
      <c r="A4245" s="10">
        <v>45208</v>
      </c>
      <c r="B4245" s="15" t="s">
        <v>20641</v>
      </c>
      <c r="C4245" s="15" t="s">
        <v>1016</v>
      </c>
      <c r="D4245" s="30" t="s">
        <v>22</v>
      </c>
      <c r="E4245" s="15" t="s">
        <v>20642</v>
      </c>
      <c r="F4245" s="15" t="s">
        <v>20643</v>
      </c>
      <c r="G4245" s="30" t="s">
        <v>25</v>
      </c>
      <c r="H4245" s="30" t="s">
        <v>110</v>
      </c>
      <c r="I4245" s="30" t="s">
        <v>448</v>
      </c>
      <c r="J4245" s="30" t="s">
        <v>27</v>
      </c>
      <c r="K4245" s="30" t="s">
        <v>28</v>
      </c>
      <c r="L4245" s="30" t="s">
        <v>43</v>
      </c>
      <c r="M4245" s="15" t="s">
        <v>44</v>
      </c>
      <c r="N4245" s="15" t="s">
        <v>31</v>
      </c>
      <c r="O4245" s="30" t="s">
        <v>32</v>
      </c>
      <c r="P4245" s="30" t="s">
        <v>22</v>
      </c>
      <c r="Q4245" s="30" t="s">
        <v>20644</v>
      </c>
      <c r="R4245" s="30" t="s">
        <v>46</v>
      </c>
      <c r="S4245" s="15" t="s">
        <v>20645</v>
      </c>
      <c r="T4245" s="15" t="s">
        <v>22</v>
      </c>
    </row>
    <row r="4246" customHeight="1" spans="1:20">
      <c r="A4246" s="10">
        <v>45208</v>
      </c>
      <c r="B4246" s="15" t="s">
        <v>20646</v>
      </c>
      <c r="C4246" s="15" t="s">
        <v>3638</v>
      </c>
      <c r="D4246" s="30" t="s">
        <v>22</v>
      </c>
      <c r="E4246" s="15" t="s">
        <v>20647</v>
      </c>
      <c r="F4246" s="15" t="s">
        <v>20648</v>
      </c>
      <c r="G4246" s="30" t="s">
        <v>25</v>
      </c>
      <c r="H4246" s="30" t="s">
        <v>22</v>
      </c>
      <c r="I4246" s="30" t="s">
        <v>26</v>
      </c>
      <c r="J4246" s="30" t="s">
        <v>27</v>
      </c>
      <c r="K4246" s="30" t="s">
        <v>76</v>
      </c>
      <c r="L4246" s="30" t="s">
        <v>29</v>
      </c>
      <c r="M4246" s="15" t="s">
        <v>30</v>
      </c>
      <c r="N4246" s="15" t="s">
        <v>31</v>
      </c>
      <c r="O4246" s="30" t="s">
        <v>32</v>
      </c>
      <c r="P4246" s="30" t="s">
        <v>22</v>
      </c>
      <c r="Q4246" s="30" t="s">
        <v>20649</v>
      </c>
      <c r="R4246" s="30" t="s">
        <v>34</v>
      </c>
      <c r="S4246" s="15" t="s">
        <v>20650</v>
      </c>
      <c r="T4246" s="15" t="s">
        <v>22</v>
      </c>
    </row>
    <row r="4247" customHeight="1" spans="1:20">
      <c r="A4247" s="10">
        <v>45208</v>
      </c>
      <c r="B4247" s="9" t="s">
        <v>20651</v>
      </c>
      <c r="C4247" s="9" t="s">
        <v>19744</v>
      </c>
      <c r="D4247" s="11" t="s">
        <v>22</v>
      </c>
      <c r="E4247" s="9" t="s">
        <v>20652</v>
      </c>
      <c r="F4247" s="9" t="s">
        <v>20653</v>
      </c>
      <c r="G4247" s="11" t="s">
        <v>82</v>
      </c>
      <c r="H4247" s="11" t="s">
        <v>22</v>
      </c>
      <c r="I4247" s="11" t="s">
        <v>20654</v>
      </c>
      <c r="J4247" s="11" t="s">
        <v>27</v>
      </c>
      <c r="K4247" s="11" t="s">
        <v>28</v>
      </c>
      <c r="L4247" s="11" t="s">
        <v>43</v>
      </c>
      <c r="M4247" s="9" t="s">
        <v>44</v>
      </c>
      <c r="N4247" s="9" t="s">
        <v>743</v>
      </c>
      <c r="O4247" s="11" t="s">
        <v>32</v>
      </c>
      <c r="P4247" s="11" t="s">
        <v>22</v>
      </c>
      <c r="Q4247" s="11" t="s">
        <v>20655</v>
      </c>
      <c r="R4247" s="11" t="s">
        <v>46</v>
      </c>
      <c r="S4247" s="9" t="s">
        <v>20656</v>
      </c>
      <c r="T4247" s="9" t="s">
        <v>20657</v>
      </c>
    </row>
    <row r="4248" customHeight="1" spans="1:20">
      <c r="A4248" s="10">
        <v>45208</v>
      </c>
      <c r="B4248" s="15" t="s">
        <v>20658</v>
      </c>
      <c r="C4248" s="15" t="s">
        <v>817</v>
      </c>
      <c r="D4248" s="30" t="s">
        <v>22</v>
      </c>
      <c r="E4248" s="15" t="s">
        <v>20659</v>
      </c>
      <c r="F4248" s="15" t="s">
        <v>20660</v>
      </c>
      <c r="G4248" s="30" t="s">
        <v>69</v>
      </c>
      <c r="H4248" s="30" t="s">
        <v>22</v>
      </c>
      <c r="I4248" s="30" t="s">
        <v>337</v>
      </c>
      <c r="J4248" s="30" t="s">
        <v>27</v>
      </c>
      <c r="K4248" s="30" t="s">
        <v>28</v>
      </c>
      <c r="L4248" s="30" t="s">
        <v>43</v>
      </c>
      <c r="M4248" s="15" t="s">
        <v>44</v>
      </c>
      <c r="N4248" s="15" t="s">
        <v>31</v>
      </c>
      <c r="O4248" s="30" t="s">
        <v>32</v>
      </c>
      <c r="P4248" s="30" t="s">
        <v>22</v>
      </c>
      <c r="Q4248" s="30" t="s">
        <v>20661</v>
      </c>
      <c r="R4248" s="30" t="s">
        <v>46</v>
      </c>
      <c r="S4248" s="15" t="s">
        <v>20662</v>
      </c>
      <c r="T4248" s="15" t="s">
        <v>20663</v>
      </c>
    </row>
    <row r="4249" customHeight="1" spans="1:20">
      <c r="A4249" s="10">
        <v>45208</v>
      </c>
      <c r="B4249" s="15" t="s">
        <v>20664</v>
      </c>
      <c r="C4249" s="15" t="s">
        <v>646</v>
      </c>
      <c r="D4249" s="30" t="s">
        <v>22</v>
      </c>
      <c r="E4249" s="15" t="s">
        <v>20665</v>
      </c>
      <c r="F4249" s="15" t="s">
        <v>20666</v>
      </c>
      <c r="G4249" s="30" t="s">
        <v>82</v>
      </c>
      <c r="H4249" s="30" t="s">
        <v>22</v>
      </c>
      <c r="I4249" s="30" t="s">
        <v>293</v>
      </c>
      <c r="J4249" s="30" t="s">
        <v>27</v>
      </c>
      <c r="K4249" s="30" t="s">
        <v>28</v>
      </c>
      <c r="L4249" s="30" t="s">
        <v>43</v>
      </c>
      <c r="M4249" s="15" t="s">
        <v>44</v>
      </c>
      <c r="N4249" s="15" t="s">
        <v>31</v>
      </c>
      <c r="O4249" s="30" t="s">
        <v>32</v>
      </c>
      <c r="P4249" s="30" t="s">
        <v>22</v>
      </c>
      <c r="Q4249" s="30" t="s">
        <v>20667</v>
      </c>
      <c r="R4249" s="30" t="s">
        <v>46</v>
      </c>
      <c r="S4249" s="15" t="s">
        <v>20668</v>
      </c>
      <c r="T4249" s="15" t="s">
        <v>20669</v>
      </c>
    </row>
    <row r="4250" customHeight="1" spans="1:20">
      <c r="A4250" s="10">
        <v>45208</v>
      </c>
      <c r="B4250" s="15" t="s">
        <v>20670</v>
      </c>
      <c r="C4250" s="15" t="s">
        <v>817</v>
      </c>
      <c r="D4250" s="30" t="s">
        <v>22</v>
      </c>
      <c r="E4250" s="15" t="s">
        <v>20671</v>
      </c>
      <c r="F4250" s="15" t="s">
        <v>20672</v>
      </c>
      <c r="G4250" s="30" t="s">
        <v>82</v>
      </c>
      <c r="H4250" s="30" t="s">
        <v>22</v>
      </c>
      <c r="I4250" s="30" t="s">
        <v>576</v>
      </c>
      <c r="J4250" s="30" t="s">
        <v>27</v>
      </c>
      <c r="K4250" s="30" t="s">
        <v>28</v>
      </c>
      <c r="L4250" s="30" t="s">
        <v>43</v>
      </c>
      <c r="M4250" s="15" t="s">
        <v>44</v>
      </c>
      <c r="N4250" s="15" t="s">
        <v>31</v>
      </c>
      <c r="O4250" s="30" t="s">
        <v>32</v>
      </c>
      <c r="P4250" s="30" t="s">
        <v>22</v>
      </c>
      <c r="Q4250" s="30" t="s">
        <v>20673</v>
      </c>
      <c r="R4250" s="30" t="s">
        <v>46</v>
      </c>
      <c r="S4250" s="15" t="s">
        <v>20674</v>
      </c>
      <c r="T4250" s="15" t="s">
        <v>20675</v>
      </c>
    </row>
    <row r="4251" customHeight="1" spans="1:20">
      <c r="A4251" s="10">
        <v>45208</v>
      </c>
      <c r="B4251" s="9" t="s">
        <v>20676</v>
      </c>
      <c r="C4251" s="9" t="s">
        <v>3638</v>
      </c>
      <c r="D4251" s="11" t="s">
        <v>22</v>
      </c>
      <c r="E4251" s="9" t="s">
        <v>20677</v>
      </c>
      <c r="F4251" s="9" t="s">
        <v>20678</v>
      </c>
      <c r="G4251" s="11" t="s">
        <v>62</v>
      </c>
      <c r="H4251" s="11" t="s">
        <v>22</v>
      </c>
      <c r="I4251" s="11" t="s">
        <v>931</v>
      </c>
      <c r="J4251" s="11" t="s">
        <v>27</v>
      </c>
      <c r="K4251" s="11" t="s">
        <v>28</v>
      </c>
      <c r="L4251" s="11" t="s">
        <v>43</v>
      </c>
      <c r="M4251" s="9" t="s">
        <v>44</v>
      </c>
      <c r="N4251" s="9" t="s">
        <v>31</v>
      </c>
      <c r="O4251" s="11" t="s">
        <v>32</v>
      </c>
      <c r="P4251" s="11" t="s">
        <v>22</v>
      </c>
      <c r="Q4251" s="11" t="s">
        <v>20679</v>
      </c>
      <c r="R4251" s="11" t="s">
        <v>46</v>
      </c>
      <c r="S4251" s="9" t="s">
        <v>20680</v>
      </c>
      <c r="T4251" s="9" t="s">
        <v>20681</v>
      </c>
    </row>
    <row r="4252" customHeight="1" spans="1:20">
      <c r="A4252" s="10">
        <v>45208</v>
      </c>
      <c r="B4252" s="9" t="s">
        <v>20682</v>
      </c>
      <c r="C4252" s="9" t="s">
        <v>646</v>
      </c>
      <c r="D4252" s="11" t="s">
        <v>22</v>
      </c>
      <c r="E4252" s="9" t="s">
        <v>20683</v>
      </c>
      <c r="F4252" s="9" t="s">
        <v>20684</v>
      </c>
      <c r="G4252" s="11" t="s">
        <v>69</v>
      </c>
      <c r="H4252" s="11" t="s">
        <v>22</v>
      </c>
      <c r="I4252" s="11" t="s">
        <v>511</v>
      </c>
      <c r="J4252" s="11" t="s">
        <v>27</v>
      </c>
      <c r="K4252" s="11" t="s">
        <v>28</v>
      </c>
      <c r="L4252" s="11" t="s">
        <v>43</v>
      </c>
      <c r="M4252" s="9" t="s">
        <v>44</v>
      </c>
      <c r="N4252" s="9" t="s">
        <v>31</v>
      </c>
      <c r="O4252" s="11" t="s">
        <v>32</v>
      </c>
      <c r="P4252" s="11" t="s">
        <v>22</v>
      </c>
      <c r="Q4252" s="11" t="s">
        <v>20685</v>
      </c>
      <c r="R4252" s="11" t="s">
        <v>46</v>
      </c>
      <c r="S4252" s="9" t="s">
        <v>20686</v>
      </c>
      <c r="T4252" s="9" t="s">
        <v>20687</v>
      </c>
    </row>
    <row r="4253" customHeight="1" spans="1:20">
      <c r="A4253" s="10">
        <v>45208</v>
      </c>
      <c r="B4253" s="9" t="s">
        <v>20688</v>
      </c>
      <c r="C4253" s="9" t="s">
        <v>6949</v>
      </c>
      <c r="D4253" s="11" t="s">
        <v>22</v>
      </c>
      <c r="E4253" s="9" t="s">
        <v>20689</v>
      </c>
      <c r="F4253" s="9" t="s">
        <v>20690</v>
      </c>
      <c r="G4253" s="11" t="s">
        <v>41</v>
      </c>
      <c r="H4253" s="11" t="s">
        <v>22</v>
      </c>
      <c r="I4253" s="11" t="s">
        <v>270</v>
      </c>
      <c r="J4253" s="11" t="s">
        <v>27</v>
      </c>
      <c r="K4253" s="11" t="s">
        <v>28</v>
      </c>
      <c r="L4253" s="11" t="s">
        <v>43</v>
      </c>
      <c r="M4253" s="9" t="s">
        <v>44</v>
      </c>
      <c r="N4253" s="9" t="s">
        <v>208</v>
      </c>
      <c r="O4253" s="11" t="s">
        <v>32</v>
      </c>
      <c r="P4253" s="11" t="s">
        <v>22</v>
      </c>
      <c r="Q4253" s="11" t="s">
        <v>20691</v>
      </c>
      <c r="R4253" s="11" t="s">
        <v>46</v>
      </c>
      <c r="S4253" s="9" t="s">
        <v>20692</v>
      </c>
      <c r="T4253" s="9" t="s">
        <v>20693</v>
      </c>
    </row>
    <row r="4254" customHeight="1" spans="1:20">
      <c r="A4254" s="10">
        <v>45208</v>
      </c>
      <c r="B4254" s="15" t="s">
        <v>20694</v>
      </c>
      <c r="C4254" s="15" t="s">
        <v>4967</v>
      </c>
      <c r="D4254" s="30" t="s">
        <v>22</v>
      </c>
      <c r="E4254" s="15" t="s">
        <v>20695</v>
      </c>
      <c r="F4254" s="15" t="s">
        <v>1658</v>
      </c>
      <c r="G4254" s="30" t="s">
        <v>336</v>
      </c>
      <c r="H4254" s="30" t="s">
        <v>110</v>
      </c>
      <c r="I4254" s="30" t="s">
        <v>26</v>
      </c>
      <c r="J4254" s="30" t="s">
        <v>27</v>
      </c>
      <c r="K4254" s="30" t="s">
        <v>76</v>
      </c>
      <c r="L4254" s="30" t="s">
        <v>29</v>
      </c>
      <c r="M4254" s="15" t="s">
        <v>799</v>
      </c>
      <c r="N4254" s="15" t="s">
        <v>31</v>
      </c>
      <c r="O4254" s="30" t="s">
        <v>32</v>
      </c>
      <c r="P4254" s="30" t="s">
        <v>22</v>
      </c>
      <c r="Q4254" s="30" t="s">
        <v>20696</v>
      </c>
      <c r="R4254" s="30" t="s">
        <v>34</v>
      </c>
      <c r="S4254" s="15" t="s">
        <v>20697</v>
      </c>
      <c r="T4254" s="15" t="s">
        <v>22</v>
      </c>
    </row>
    <row r="4255" customHeight="1" spans="1:20">
      <c r="A4255" s="10">
        <v>45208</v>
      </c>
      <c r="B4255" s="9" t="s">
        <v>20698</v>
      </c>
      <c r="C4255" s="9" t="s">
        <v>50</v>
      </c>
      <c r="D4255" s="11" t="s">
        <v>22</v>
      </c>
      <c r="E4255" s="9" t="s">
        <v>20699</v>
      </c>
      <c r="F4255" s="9" t="s">
        <v>20700</v>
      </c>
      <c r="G4255" s="11" t="s">
        <v>336</v>
      </c>
      <c r="H4255" s="11" t="s">
        <v>137</v>
      </c>
      <c r="I4255" s="11" t="s">
        <v>26</v>
      </c>
      <c r="J4255" s="11" t="s">
        <v>27</v>
      </c>
      <c r="K4255" s="11" t="s">
        <v>76</v>
      </c>
      <c r="L4255" s="11" t="s">
        <v>29</v>
      </c>
      <c r="M4255" s="9" t="s">
        <v>30</v>
      </c>
      <c r="N4255" s="9" t="s">
        <v>31</v>
      </c>
      <c r="O4255" s="11" t="s">
        <v>32</v>
      </c>
      <c r="P4255" s="11" t="s">
        <v>22</v>
      </c>
      <c r="Q4255" s="11" t="s">
        <v>20701</v>
      </c>
      <c r="R4255" s="11" t="s">
        <v>34</v>
      </c>
      <c r="S4255" s="9" t="s">
        <v>20702</v>
      </c>
      <c r="T4255" s="9" t="s">
        <v>20703</v>
      </c>
    </row>
    <row r="4256" customHeight="1" spans="1:20">
      <c r="A4256" s="10">
        <v>45208</v>
      </c>
      <c r="B4256" s="15" t="s">
        <v>20704</v>
      </c>
      <c r="C4256" s="15" t="s">
        <v>20705</v>
      </c>
      <c r="D4256" s="30" t="s">
        <v>22</v>
      </c>
      <c r="E4256" s="15" t="s">
        <v>20706</v>
      </c>
      <c r="F4256" s="15" t="s">
        <v>20707</v>
      </c>
      <c r="G4256" s="30" t="s">
        <v>53</v>
      </c>
      <c r="H4256" s="30" t="s">
        <v>22</v>
      </c>
      <c r="I4256" s="30" t="s">
        <v>9201</v>
      </c>
      <c r="J4256" s="30" t="s">
        <v>27</v>
      </c>
      <c r="K4256" s="30" t="s">
        <v>28</v>
      </c>
      <c r="L4256" s="30" t="s">
        <v>29</v>
      </c>
      <c r="M4256" s="15" t="s">
        <v>20708</v>
      </c>
      <c r="N4256" s="15" t="s">
        <v>9202</v>
      </c>
      <c r="O4256" s="30" t="s">
        <v>32</v>
      </c>
      <c r="P4256" s="30" t="s">
        <v>22</v>
      </c>
      <c r="Q4256" s="30" t="s">
        <v>20709</v>
      </c>
      <c r="R4256" s="30" t="s">
        <v>9203</v>
      </c>
      <c r="S4256" s="15" t="s">
        <v>20710</v>
      </c>
      <c r="T4256" s="15" t="s">
        <v>22</v>
      </c>
    </row>
    <row r="4257" customHeight="1" spans="1:20">
      <c r="A4257" s="10">
        <v>45208</v>
      </c>
      <c r="B4257" s="15" t="s">
        <v>20711</v>
      </c>
      <c r="C4257" s="15" t="s">
        <v>8114</v>
      </c>
      <c r="D4257" s="30" t="s">
        <v>22</v>
      </c>
      <c r="E4257" s="15" t="s">
        <v>10418</v>
      </c>
      <c r="F4257" s="15" t="s">
        <v>10419</v>
      </c>
      <c r="G4257" s="30" t="s">
        <v>130</v>
      </c>
      <c r="H4257" s="30" t="s">
        <v>22</v>
      </c>
      <c r="I4257" s="30" t="s">
        <v>384</v>
      </c>
      <c r="J4257" s="30" t="s">
        <v>27</v>
      </c>
      <c r="K4257" s="30" t="s">
        <v>28</v>
      </c>
      <c r="L4257" s="30" t="s">
        <v>43</v>
      </c>
      <c r="M4257" s="15" t="s">
        <v>30</v>
      </c>
      <c r="N4257" s="15" t="s">
        <v>5516</v>
      </c>
      <c r="O4257" s="30" t="s">
        <v>32</v>
      </c>
      <c r="P4257" s="30" t="s">
        <v>22</v>
      </c>
      <c r="Q4257" s="30" t="s">
        <v>20712</v>
      </c>
      <c r="R4257" s="30" t="s">
        <v>8115</v>
      </c>
      <c r="S4257" s="15" t="s">
        <v>13833</v>
      </c>
      <c r="T4257" s="15" t="s">
        <v>22</v>
      </c>
    </row>
    <row r="4258" customHeight="1" spans="1:20">
      <c r="A4258" s="10">
        <v>45208</v>
      </c>
      <c r="B4258" s="15" t="s">
        <v>20713</v>
      </c>
      <c r="C4258" s="15" t="s">
        <v>79</v>
      </c>
      <c r="D4258" s="30" t="s">
        <v>22</v>
      </c>
      <c r="E4258" s="15" t="s">
        <v>20714</v>
      </c>
      <c r="F4258" s="15" t="s">
        <v>20715</v>
      </c>
      <c r="G4258" s="30" t="s">
        <v>22</v>
      </c>
      <c r="H4258" s="30" t="s">
        <v>22</v>
      </c>
      <c r="I4258" s="30" t="s">
        <v>26</v>
      </c>
      <c r="J4258" s="30" t="s">
        <v>27</v>
      </c>
      <c r="K4258" s="30" t="s">
        <v>28</v>
      </c>
      <c r="L4258" s="30" t="s">
        <v>43</v>
      </c>
      <c r="M4258" s="15" t="s">
        <v>30</v>
      </c>
      <c r="N4258" s="15" t="s">
        <v>31</v>
      </c>
      <c r="O4258" s="30" t="s">
        <v>32</v>
      </c>
      <c r="P4258" s="30" t="s">
        <v>22</v>
      </c>
      <c r="Q4258" s="30" t="s">
        <v>20716</v>
      </c>
      <c r="R4258" s="30" t="s">
        <v>34</v>
      </c>
      <c r="S4258" s="15" t="s">
        <v>20717</v>
      </c>
      <c r="T4258" s="15" t="s">
        <v>20718</v>
      </c>
    </row>
    <row r="4259" customHeight="1" spans="1:20">
      <c r="A4259" s="10">
        <v>45208</v>
      </c>
      <c r="B4259" s="9" t="s">
        <v>20719</v>
      </c>
      <c r="C4259" s="9" t="s">
        <v>646</v>
      </c>
      <c r="D4259" s="11" t="s">
        <v>22</v>
      </c>
      <c r="E4259" s="9" t="s">
        <v>20720</v>
      </c>
      <c r="F4259" s="9" t="s">
        <v>9115</v>
      </c>
      <c r="G4259" s="11" t="s">
        <v>336</v>
      </c>
      <c r="H4259" s="11" t="s">
        <v>110</v>
      </c>
      <c r="I4259" s="11" t="s">
        <v>111</v>
      </c>
      <c r="J4259" s="11" t="s">
        <v>27</v>
      </c>
      <c r="K4259" s="11" t="s">
        <v>28</v>
      </c>
      <c r="L4259" s="11" t="s">
        <v>43</v>
      </c>
      <c r="M4259" s="9" t="s">
        <v>30</v>
      </c>
      <c r="N4259" s="9" t="s">
        <v>31</v>
      </c>
      <c r="O4259" s="11" t="s">
        <v>32</v>
      </c>
      <c r="P4259" s="11" t="s">
        <v>22</v>
      </c>
      <c r="Q4259" s="11" t="s">
        <v>20721</v>
      </c>
      <c r="R4259" s="11" t="s">
        <v>46</v>
      </c>
      <c r="S4259" s="9" t="s">
        <v>20722</v>
      </c>
      <c r="T4259" s="9" t="s">
        <v>20723</v>
      </c>
    </row>
    <row r="4260" customHeight="1" spans="1:20">
      <c r="A4260" s="10">
        <v>45208</v>
      </c>
      <c r="B4260" s="9" t="s">
        <v>20724</v>
      </c>
      <c r="C4260" s="9" t="s">
        <v>6439</v>
      </c>
      <c r="D4260" s="11" t="s">
        <v>22</v>
      </c>
      <c r="E4260" s="9" t="s">
        <v>20725</v>
      </c>
      <c r="F4260" s="9" t="s">
        <v>20726</v>
      </c>
      <c r="G4260" s="11" t="s">
        <v>53</v>
      </c>
      <c r="H4260" s="11" t="s">
        <v>22</v>
      </c>
      <c r="I4260" s="11" t="s">
        <v>253</v>
      </c>
      <c r="J4260" s="11" t="s">
        <v>27</v>
      </c>
      <c r="K4260" s="11" t="s">
        <v>28</v>
      </c>
      <c r="L4260" s="11" t="s">
        <v>43</v>
      </c>
      <c r="M4260" s="9" t="s">
        <v>44</v>
      </c>
      <c r="N4260" s="9" t="s">
        <v>31</v>
      </c>
      <c r="O4260" s="11" t="s">
        <v>32</v>
      </c>
      <c r="P4260" s="11" t="s">
        <v>22</v>
      </c>
      <c r="Q4260" s="11" t="s">
        <v>20727</v>
      </c>
      <c r="R4260" s="11" t="s">
        <v>46</v>
      </c>
      <c r="S4260" s="9" t="s">
        <v>20728</v>
      </c>
      <c r="T4260" s="9" t="s">
        <v>20729</v>
      </c>
    </row>
    <row r="4261" customHeight="1" spans="1:20">
      <c r="A4261" s="10">
        <v>45208</v>
      </c>
      <c r="B4261" s="9" t="s">
        <v>20730</v>
      </c>
      <c r="C4261" s="9" t="s">
        <v>59</v>
      </c>
      <c r="D4261" s="11" t="s">
        <v>22</v>
      </c>
      <c r="E4261" s="9" t="s">
        <v>20731</v>
      </c>
      <c r="F4261" s="9" t="s">
        <v>20732</v>
      </c>
      <c r="G4261" s="11" t="s">
        <v>25</v>
      </c>
      <c r="H4261" s="11" t="s">
        <v>22</v>
      </c>
      <c r="I4261" s="11" t="s">
        <v>75</v>
      </c>
      <c r="J4261" s="11" t="s">
        <v>27</v>
      </c>
      <c r="K4261" s="11" t="s">
        <v>28</v>
      </c>
      <c r="L4261" s="11" t="s">
        <v>43</v>
      </c>
      <c r="M4261" s="9" t="s">
        <v>44</v>
      </c>
      <c r="N4261" s="9" t="s">
        <v>31</v>
      </c>
      <c r="O4261" s="11" t="s">
        <v>32</v>
      </c>
      <c r="P4261" s="11" t="s">
        <v>22</v>
      </c>
      <c r="Q4261" s="11" t="s">
        <v>20733</v>
      </c>
      <c r="R4261" s="11" t="s">
        <v>46</v>
      </c>
      <c r="S4261" s="9" t="s">
        <v>20734</v>
      </c>
      <c r="T4261" s="9" t="s">
        <v>20735</v>
      </c>
    </row>
    <row r="4262" customHeight="1" spans="1:20">
      <c r="A4262" s="10">
        <v>45208</v>
      </c>
      <c r="B4262" s="9" t="s">
        <v>20736</v>
      </c>
      <c r="C4262" s="9" t="s">
        <v>8554</v>
      </c>
      <c r="D4262" s="11" t="s">
        <v>22</v>
      </c>
      <c r="E4262" s="9" t="s">
        <v>20737</v>
      </c>
      <c r="F4262" s="9" t="s">
        <v>20738</v>
      </c>
      <c r="G4262" s="11" t="s">
        <v>25</v>
      </c>
      <c r="H4262" s="11" t="s">
        <v>22</v>
      </c>
      <c r="I4262" s="11" t="s">
        <v>162</v>
      </c>
      <c r="J4262" s="11" t="s">
        <v>27</v>
      </c>
      <c r="K4262" s="11" t="s">
        <v>28</v>
      </c>
      <c r="L4262" s="11" t="s">
        <v>43</v>
      </c>
      <c r="M4262" s="9" t="s">
        <v>44</v>
      </c>
      <c r="N4262" s="9" t="s">
        <v>31</v>
      </c>
      <c r="O4262" s="11" t="s">
        <v>32</v>
      </c>
      <c r="P4262" s="11" t="s">
        <v>22</v>
      </c>
      <c r="Q4262" s="11" t="s">
        <v>20739</v>
      </c>
      <c r="R4262" s="11" t="s">
        <v>46</v>
      </c>
      <c r="S4262" s="9" t="s">
        <v>20740</v>
      </c>
      <c r="T4262" s="9" t="s">
        <v>20741</v>
      </c>
    </row>
    <row r="4263" customHeight="1" spans="1:20">
      <c r="A4263" s="10">
        <v>45208</v>
      </c>
      <c r="B4263" s="9" t="s">
        <v>20742</v>
      </c>
      <c r="C4263" s="9" t="s">
        <v>6257</v>
      </c>
      <c r="D4263" s="11" t="s">
        <v>22</v>
      </c>
      <c r="E4263" s="9" t="s">
        <v>20743</v>
      </c>
      <c r="F4263" s="9" t="s">
        <v>20744</v>
      </c>
      <c r="G4263" s="11" t="s">
        <v>82</v>
      </c>
      <c r="H4263" s="11" t="s">
        <v>22</v>
      </c>
      <c r="I4263" s="11" t="s">
        <v>168</v>
      </c>
      <c r="J4263" s="11" t="s">
        <v>27</v>
      </c>
      <c r="K4263" s="11" t="s">
        <v>28</v>
      </c>
      <c r="L4263" s="11" t="s">
        <v>43</v>
      </c>
      <c r="M4263" s="9" t="s">
        <v>169</v>
      </c>
      <c r="N4263" s="9" t="s">
        <v>31</v>
      </c>
      <c r="O4263" s="11" t="s">
        <v>32</v>
      </c>
      <c r="P4263" s="11" t="s">
        <v>22</v>
      </c>
      <c r="Q4263" s="11" t="s">
        <v>20745</v>
      </c>
      <c r="R4263" s="11" t="s">
        <v>46</v>
      </c>
      <c r="S4263" s="9" t="s">
        <v>20746</v>
      </c>
      <c r="T4263" s="9" t="s">
        <v>20747</v>
      </c>
    </row>
    <row r="4264" customHeight="1" spans="1:20">
      <c r="A4264" s="10">
        <v>45208</v>
      </c>
      <c r="B4264" s="9" t="s">
        <v>20748</v>
      </c>
      <c r="C4264" s="9" t="s">
        <v>14075</v>
      </c>
      <c r="D4264" s="11" t="s">
        <v>22</v>
      </c>
      <c r="E4264" s="9" t="s">
        <v>20749</v>
      </c>
      <c r="F4264" s="9" t="s">
        <v>5829</v>
      </c>
      <c r="G4264" s="11" t="s">
        <v>53</v>
      </c>
      <c r="H4264" s="11" t="s">
        <v>22</v>
      </c>
      <c r="I4264" s="11" t="s">
        <v>1713</v>
      </c>
      <c r="J4264" s="11" t="s">
        <v>27</v>
      </c>
      <c r="K4264" s="11" t="s">
        <v>28</v>
      </c>
      <c r="L4264" s="11" t="s">
        <v>43</v>
      </c>
      <c r="M4264" s="9" t="s">
        <v>44</v>
      </c>
      <c r="N4264" s="9" t="s">
        <v>31</v>
      </c>
      <c r="O4264" s="11" t="s">
        <v>32</v>
      </c>
      <c r="P4264" s="11" t="s">
        <v>22</v>
      </c>
      <c r="Q4264" s="11" t="s">
        <v>20750</v>
      </c>
      <c r="R4264" s="11" t="s">
        <v>46</v>
      </c>
      <c r="S4264" s="9" t="s">
        <v>20751</v>
      </c>
      <c r="T4264" s="9" t="s">
        <v>20752</v>
      </c>
    </row>
    <row r="4265" customHeight="1" spans="1:20">
      <c r="A4265" s="10">
        <v>45208</v>
      </c>
      <c r="B4265" s="15" t="s">
        <v>20753</v>
      </c>
      <c r="C4265" s="15" t="s">
        <v>6489</v>
      </c>
      <c r="D4265" s="30" t="s">
        <v>22</v>
      </c>
      <c r="E4265" s="15" t="s">
        <v>20754</v>
      </c>
      <c r="F4265" s="15" t="s">
        <v>20755</v>
      </c>
      <c r="G4265" s="30" t="s">
        <v>69</v>
      </c>
      <c r="H4265" s="30" t="s">
        <v>22</v>
      </c>
      <c r="I4265" s="30" t="s">
        <v>732</v>
      </c>
      <c r="J4265" s="30" t="s">
        <v>27</v>
      </c>
      <c r="K4265" s="30" t="s">
        <v>28</v>
      </c>
      <c r="L4265" s="30" t="s">
        <v>43</v>
      </c>
      <c r="M4265" s="15" t="s">
        <v>44</v>
      </c>
      <c r="N4265" s="15" t="s">
        <v>31</v>
      </c>
      <c r="O4265" s="30" t="s">
        <v>32</v>
      </c>
      <c r="P4265" s="30" t="s">
        <v>22</v>
      </c>
      <c r="Q4265" s="30" t="s">
        <v>20756</v>
      </c>
      <c r="R4265" s="30" t="s">
        <v>46</v>
      </c>
      <c r="S4265" s="15" t="s">
        <v>20757</v>
      </c>
      <c r="T4265" s="15" t="s">
        <v>22</v>
      </c>
    </row>
    <row r="4266" customHeight="1" spans="1:20">
      <c r="A4266" s="10">
        <v>45208</v>
      </c>
      <c r="B4266" s="15" t="s">
        <v>20758</v>
      </c>
      <c r="C4266" s="15" t="s">
        <v>6495</v>
      </c>
      <c r="D4266" s="30" t="s">
        <v>22</v>
      </c>
      <c r="E4266" s="15" t="s">
        <v>20759</v>
      </c>
      <c r="F4266" s="15" t="s">
        <v>20760</v>
      </c>
      <c r="G4266" s="30" t="s">
        <v>69</v>
      </c>
      <c r="H4266" s="30" t="s">
        <v>110</v>
      </c>
      <c r="I4266" s="30" t="s">
        <v>26</v>
      </c>
      <c r="J4266" s="30" t="s">
        <v>27</v>
      </c>
      <c r="K4266" s="30" t="s">
        <v>195</v>
      </c>
      <c r="L4266" s="30" t="s">
        <v>29</v>
      </c>
      <c r="M4266" s="15" t="s">
        <v>30</v>
      </c>
      <c r="N4266" s="15" t="s">
        <v>31</v>
      </c>
      <c r="O4266" s="30" t="s">
        <v>32</v>
      </c>
      <c r="P4266" s="30" t="s">
        <v>22</v>
      </c>
      <c r="Q4266" s="30" t="s">
        <v>20761</v>
      </c>
      <c r="R4266" s="30" t="s">
        <v>34</v>
      </c>
      <c r="S4266" s="15" t="s">
        <v>20762</v>
      </c>
      <c r="T4266" s="15" t="s">
        <v>22</v>
      </c>
    </row>
    <row r="4267" customHeight="1" spans="1:20">
      <c r="A4267" s="10">
        <v>45208</v>
      </c>
      <c r="B4267" s="15" t="s">
        <v>20763</v>
      </c>
      <c r="C4267" s="15" t="s">
        <v>6495</v>
      </c>
      <c r="D4267" s="30" t="s">
        <v>22</v>
      </c>
      <c r="E4267" s="15" t="s">
        <v>20764</v>
      </c>
      <c r="F4267" s="15" t="s">
        <v>20765</v>
      </c>
      <c r="G4267" s="30" t="s">
        <v>130</v>
      </c>
      <c r="H4267" s="30" t="s">
        <v>22</v>
      </c>
      <c r="I4267" s="30" t="s">
        <v>26</v>
      </c>
      <c r="J4267" s="30" t="s">
        <v>27</v>
      </c>
      <c r="K4267" s="30" t="s">
        <v>28</v>
      </c>
      <c r="L4267" s="30" t="s">
        <v>29</v>
      </c>
      <c r="M4267" s="15" t="s">
        <v>30</v>
      </c>
      <c r="N4267" s="15" t="s">
        <v>31</v>
      </c>
      <c r="O4267" s="30" t="s">
        <v>32</v>
      </c>
      <c r="P4267" s="30" t="s">
        <v>22</v>
      </c>
      <c r="Q4267" s="30" t="s">
        <v>20766</v>
      </c>
      <c r="R4267" s="30" t="s">
        <v>34</v>
      </c>
      <c r="S4267" s="15" t="s">
        <v>20767</v>
      </c>
      <c r="T4267" s="15" t="s">
        <v>22</v>
      </c>
    </row>
    <row r="4268" customHeight="1" spans="1:20">
      <c r="A4268" s="10">
        <v>45208</v>
      </c>
      <c r="B4268" s="15" t="s">
        <v>20768</v>
      </c>
      <c r="C4268" s="15" t="s">
        <v>6506</v>
      </c>
      <c r="D4268" s="30" t="s">
        <v>22</v>
      </c>
      <c r="E4268" s="15" t="s">
        <v>20769</v>
      </c>
      <c r="F4268" s="15" t="s">
        <v>20770</v>
      </c>
      <c r="G4268" s="30" t="s">
        <v>247</v>
      </c>
      <c r="H4268" s="30" t="s">
        <v>22</v>
      </c>
      <c r="I4268" s="30" t="s">
        <v>9666</v>
      </c>
      <c r="J4268" s="30" t="s">
        <v>27</v>
      </c>
      <c r="K4268" s="30" t="s">
        <v>28</v>
      </c>
      <c r="L4268" s="30" t="s">
        <v>43</v>
      </c>
      <c r="M4268" s="15" t="s">
        <v>44</v>
      </c>
      <c r="N4268" s="15" t="s">
        <v>208</v>
      </c>
      <c r="O4268" s="30" t="s">
        <v>32</v>
      </c>
      <c r="P4268" s="30" t="s">
        <v>22</v>
      </c>
      <c r="Q4268" s="30" t="s">
        <v>20771</v>
      </c>
      <c r="R4268" s="30" t="s">
        <v>46</v>
      </c>
      <c r="S4268" s="15" t="s">
        <v>20772</v>
      </c>
      <c r="T4268" s="15" t="s">
        <v>22</v>
      </c>
    </row>
    <row r="4269" customHeight="1" spans="1:20">
      <c r="A4269" s="10">
        <v>45208</v>
      </c>
      <c r="B4269" s="15" t="s">
        <v>20773</v>
      </c>
      <c r="C4269" s="15" t="s">
        <v>6506</v>
      </c>
      <c r="D4269" s="30" t="s">
        <v>22</v>
      </c>
      <c r="E4269" s="15" t="s">
        <v>20774</v>
      </c>
      <c r="F4269" s="15" t="s">
        <v>20775</v>
      </c>
      <c r="G4269" s="30" t="s">
        <v>130</v>
      </c>
      <c r="H4269" s="30" t="s">
        <v>22</v>
      </c>
      <c r="I4269" s="30" t="s">
        <v>54</v>
      </c>
      <c r="J4269" s="30" t="s">
        <v>27</v>
      </c>
      <c r="K4269" s="30" t="s">
        <v>28</v>
      </c>
      <c r="L4269" s="30" t="s">
        <v>43</v>
      </c>
      <c r="M4269" s="15" t="s">
        <v>30</v>
      </c>
      <c r="N4269" s="15" t="s">
        <v>208</v>
      </c>
      <c r="O4269" s="30" t="s">
        <v>32</v>
      </c>
      <c r="P4269" s="30" t="s">
        <v>22</v>
      </c>
      <c r="Q4269" s="30" t="s">
        <v>20776</v>
      </c>
      <c r="R4269" s="30" t="s">
        <v>46</v>
      </c>
      <c r="S4269" s="15" t="s">
        <v>20777</v>
      </c>
      <c r="T4269" s="15" t="s">
        <v>22</v>
      </c>
    </row>
    <row r="4270" customHeight="1" spans="1:20">
      <c r="A4270" s="10">
        <v>45208</v>
      </c>
      <c r="B4270" s="15" t="s">
        <v>20778</v>
      </c>
      <c r="C4270" s="15" t="s">
        <v>6506</v>
      </c>
      <c r="D4270" s="30" t="s">
        <v>22</v>
      </c>
      <c r="E4270" s="15" t="s">
        <v>20779</v>
      </c>
      <c r="F4270" s="15" t="s">
        <v>20780</v>
      </c>
      <c r="G4270" s="30" t="s">
        <v>247</v>
      </c>
      <c r="H4270" s="30" t="s">
        <v>22</v>
      </c>
      <c r="I4270" s="30" t="s">
        <v>4970</v>
      </c>
      <c r="J4270" s="30" t="s">
        <v>27</v>
      </c>
      <c r="K4270" s="30" t="s">
        <v>28</v>
      </c>
      <c r="L4270" s="30" t="s">
        <v>43</v>
      </c>
      <c r="M4270" s="15" t="s">
        <v>30</v>
      </c>
      <c r="N4270" s="15" t="s">
        <v>208</v>
      </c>
      <c r="O4270" s="30" t="s">
        <v>32</v>
      </c>
      <c r="P4270" s="30" t="s">
        <v>22</v>
      </c>
      <c r="Q4270" s="30" t="s">
        <v>20781</v>
      </c>
      <c r="R4270" s="30" t="s">
        <v>46</v>
      </c>
      <c r="S4270" s="15" t="s">
        <v>20782</v>
      </c>
      <c r="T4270" s="15" t="s">
        <v>22</v>
      </c>
    </row>
    <row r="4271" customHeight="1" spans="1:20">
      <c r="A4271" s="10">
        <v>45208</v>
      </c>
      <c r="B4271" s="15" t="s">
        <v>20783</v>
      </c>
      <c r="C4271" s="15" t="s">
        <v>6506</v>
      </c>
      <c r="D4271" s="30" t="s">
        <v>22</v>
      </c>
      <c r="E4271" s="15" t="s">
        <v>20784</v>
      </c>
      <c r="F4271" s="15" t="s">
        <v>20785</v>
      </c>
      <c r="G4271" s="30" t="s">
        <v>82</v>
      </c>
      <c r="H4271" s="30" t="s">
        <v>22</v>
      </c>
      <c r="I4271" s="30" t="s">
        <v>412</v>
      </c>
      <c r="J4271" s="30" t="s">
        <v>27</v>
      </c>
      <c r="K4271" s="30" t="s">
        <v>28</v>
      </c>
      <c r="L4271" s="30" t="s">
        <v>43</v>
      </c>
      <c r="M4271" s="15" t="s">
        <v>30</v>
      </c>
      <c r="N4271" s="15" t="s">
        <v>208</v>
      </c>
      <c r="O4271" s="30" t="s">
        <v>32</v>
      </c>
      <c r="P4271" s="30" t="s">
        <v>22</v>
      </c>
      <c r="Q4271" s="30" t="s">
        <v>20786</v>
      </c>
      <c r="R4271" s="30" t="s">
        <v>46</v>
      </c>
      <c r="S4271" s="15" t="s">
        <v>20787</v>
      </c>
      <c r="T4271" s="15" t="s">
        <v>22</v>
      </c>
    </row>
    <row r="4272" customHeight="1" spans="1:20">
      <c r="A4272" s="10">
        <v>45208</v>
      </c>
      <c r="B4272" s="15" t="s">
        <v>20788</v>
      </c>
      <c r="C4272" s="15" t="s">
        <v>6506</v>
      </c>
      <c r="D4272" s="30" t="s">
        <v>22</v>
      </c>
      <c r="E4272" s="15" t="s">
        <v>20789</v>
      </c>
      <c r="F4272" s="15" t="s">
        <v>20790</v>
      </c>
      <c r="G4272" s="30" t="s">
        <v>82</v>
      </c>
      <c r="H4272" s="30" t="s">
        <v>22</v>
      </c>
      <c r="I4272" s="30" t="s">
        <v>490</v>
      </c>
      <c r="J4272" s="30" t="s">
        <v>27</v>
      </c>
      <c r="K4272" s="30" t="s">
        <v>28</v>
      </c>
      <c r="L4272" s="30" t="s">
        <v>43</v>
      </c>
      <c r="M4272" s="15" t="s">
        <v>44</v>
      </c>
      <c r="N4272" s="15" t="s">
        <v>208</v>
      </c>
      <c r="O4272" s="30" t="s">
        <v>32</v>
      </c>
      <c r="P4272" s="30" t="s">
        <v>22</v>
      </c>
      <c r="Q4272" s="30" t="s">
        <v>20791</v>
      </c>
      <c r="R4272" s="30" t="s">
        <v>46</v>
      </c>
      <c r="S4272" s="15" t="s">
        <v>20792</v>
      </c>
      <c r="T4272" s="15" t="s">
        <v>22</v>
      </c>
    </row>
    <row r="4273" customHeight="1" spans="1:20">
      <c r="A4273" s="10">
        <v>45208</v>
      </c>
      <c r="B4273" s="15" t="s">
        <v>20793</v>
      </c>
      <c r="C4273" s="15" t="s">
        <v>6506</v>
      </c>
      <c r="D4273" s="30" t="s">
        <v>22</v>
      </c>
      <c r="E4273" s="15" t="s">
        <v>20794</v>
      </c>
      <c r="F4273" s="15" t="s">
        <v>20795</v>
      </c>
      <c r="G4273" s="30" t="s">
        <v>130</v>
      </c>
      <c r="H4273" s="30" t="s">
        <v>22</v>
      </c>
      <c r="I4273" s="30" t="s">
        <v>97</v>
      </c>
      <c r="J4273" s="30" t="s">
        <v>27</v>
      </c>
      <c r="K4273" s="30" t="s">
        <v>28</v>
      </c>
      <c r="L4273" s="30" t="s">
        <v>43</v>
      </c>
      <c r="M4273" s="15" t="s">
        <v>30</v>
      </c>
      <c r="N4273" s="15" t="s">
        <v>208</v>
      </c>
      <c r="O4273" s="30" t="s">
        <v>32</v>
      </c>
      <c r="P4273" s="30" t="s">
        <v>22</v>
      </c>
      <c r="Q4273" s="30" t="s">
        <v>20796</v>
      </c>
      <c r="R4273" s="30" t="s">
        <v>46</v>
      </c>
      <c r="S4273" s="15" t="s">
        <v>20797</v>
      </c>
      <c r="T4273" s="15" t="s">
        <v>22</v>
      </c>
    </row>
    <row r="4274" customHeight="1" spans="1:20">
      <c r="A4274" s="10">
        <v>45208</v>
      </c>
      <c r="B4274" s="15" t="s">
        <v>20798</v>
      </c>
      <c r="C4274" s="15" t="s">
        <v>6506</v>
      </c>
      <c r="D4274" s="30" t="s">
        <v>22</v>
      </c>
      <c r="E4274" s="15" t="s">
        <v>1225</v>
      </c>
      <c r="F4274" s="15" t="s">
        <v>1226</v>
      </c>
      <c r="G4274" s="30" t="s">
        <v>130</v>
      </c>
      <c r="H4274" s="30" t="s">
        <v>22</v>
      </c>
      <c r="I4274" s="30" t="s">
        <v>2203</v>
      </c>
      <c r="J4274" s="30" t="s">
        <v>27</v>
      </c>
      <c r="K4274" s="30" t="s">
        <v>28</v>
      </c>
      <c r="L4274" s="30" t="s">
        <v>43</v>
      </c>
      <c r="M4274" s="15" t="s">
        <v>30</v>
      </c>
      <c r="N4274" s="15" t="s">
        <v>208</v>
      </c>
      <c r="O4274" s="30" t="s">
        <v>32</v>
      </c>
      <c r="P4274" s="30" t="s">
        <v>22</v>
      </c>
      <c r="Q4274" s="30" t="s">
        <v>20799</v>
      </c>
      <c r="R4274" s="30" t="s">
        <v>46</v>
      </c>
      <c r="S4274" s="15" t="s">
        <v>20800</v>
      </c>
      <c r="T4274" s="15" t="s">
        <v>22</v>
      </c>
    </row>
    <row r="4275" customHeight="1" spans="1:20">
      <c r="A4275" s="10">
        <v>45208</v>
      </c>
      <c r="B4275" s="15" t="s">
        <v>20801</v>
      </c>
      <c r="C4275" s="15" t="s">
        <v>6506</v>
      </c>
      <c r="D4275" s="30" t="s">
        <v>22</v>
      </c>
      <c r="E4275" s="15" t="s">
        <v>20802</v>
      </c>
      <c r="F4275" s="15" t="s">
        <v>20803</v>
      </c>
      <c r="G4275" s="30" t="s">
        <v>69</v>
      </c>
      <c r="H4275" s="30" t="s">
        <v>22</v>
      </c>
      <c r="I4275" s="30" t="s">
        <v>253</v>
      </c>
      <c r="J4275" s="30" t="s">
        <v>27</v>
      </c>
      <c r="K4275" s="30" t="s">
        <v>28</v>
      </c>
      <c r="L4275" s="30" t="s">
        <v>43</v>
      </c>
      <c r="M4275" s="15" t="s">
        <v>30</v>
      </c>
      <c r="N4275" s="15" t="s">
        <v>208</v>
      </c>
      <c r="O4275" s="30" t="s">
        <v>32</v>
      </c>
      <c r="P4275" s="30" t="s">
        <v>22</v>
      </c>
      <c r="Q4275" s="30" t="s">
        <v>20745</v>
      </c>
      <c r="R4275" s="30" t="s">
        <v>46</v>
      </c>
      <c r="S4275" s="15" t="s">
        <v>20804</v>
      </c>
      <c r="T4275" s="15" t="s">
        <v>22</v>
      </c>
    </row>
    <row r="4276" customHeight="1" spans="1:20">
      <c r="A4276" s="10">
        <v>45208</v>
      </c>
      <c r="B4276" s="15" t="s">
        <v>20805</v>
      </c>
      <c r="C4276" s="15" t="s">
        <v>6506</v>
      </c>
      <c r="D4276" s="30" t="s">
        <v>22</v>
      </c>
      <c r="E4276" s="15" t="s">
        <v>20806</v>
      </c>
      <c r="F4276" s="15" t="s">
        <v>20807</v>
      </c>
      <c r="G4276" s="30" t="s">
        <v>62</v>
      </c>
      <c r="H4276" s="30" t="s">
        <v>22</v>
      </c>
      <c r="I4276" s="30" t="s">
        <v>448</v>
      </c>
      <c r="J4276" s="30" t="s">
        <v>27</v>
      </c>
      <c r="K4276" s="30" t="s">
        <v>28</v>
      </c>
      <c r="L4276" s="30" t="s">
        <v>43</v>
      </c>
      <c r="M4276" s="15" t="s">
        <v>44</v>
      </c>
      <c r="N4276" s="15" t="s">
        <v>208</v>
      </c>
      <c r="O4276" s="30" t="s">
        <v>32</v>
      </c>
      <c r="P4276" s="30" t="s">
        <v>22</v>
      </c>
      <c r="Q4276" s="30" t="s">
        <v>20808</v>
      </c>
      <c r="R4276" s="30" t="s">
        <v>46</v>
      </c>
      <c r="S4276" s="15" t="s">
        <v>20809</v>
      </c>
      <c r="T4276" s="15" t="s">
        <v>22</v>
      </c>
    </row>
    <row r="4277" customHeight="1" spans="1:20">
      <c r="A4277" s="10">
        <v>45208</v>
      </c>
      <c r="B4277" s="15" t="s">
        <v>20810</v>
      </c>
      <c r="C4277" s="15" t="s">
        <v>6506</v>
      </c>
      <c r="D4277" s="30" t="s">
        <v>22</v>
      </c>
      <c r="E4277" s="15" t="s">
        <v>20811</v>
      </c>
      <c r="F4277" s="15" t="s">
        <v>20812</v>
      </c>
      <c r="G4277" s="30" t="s">
        <v>247</v>
      </c>
      <c r="H4277" s="30" t="s">
        <v>22</v>
      </c>
      <c r="I4277" s="30" t="s">
        <v>384</v>
      </c>
      <c r="J4277" s="30" t="s">
        <v>27</v>
      </c>
      <c r="K4277" s="30" t="s">
        <v>28</v>
      </c>
      <c r="L4277" s="30" t="s">
        <v>43</v>
      </c>
      <c r="M4277" s="15" t="s">
        <v>30</v>
      </c>
      <c r="N4277" s="15" t="s">
        <v>208</v>
      </c>
      <c r="O4277" s="30" t="s">
        <v>32</v>
      </c>
      <c r="P4277" s="30" t="s">
        <v>22</v>
      </c>
      <c r="Q4277" s="30" t="s">
        <v>20813</v>
      </c>
      <c r="R4277" s="30" t="s">
        <v>46</v>
      </c>
      <c r="S4277" s="15" t="s">
        <v>20814</v>
      </c>
      <c r="T4277" s="15" t="s">
        <v>22</v>
      </c>
    </row>
    <row r="4278" customHeight="1" spans="1:20">
      <c r="A4278" s="10">
        <v>45208</v>
      </c>
      <c r="B4278" s="15" t="s">
        <v>20815</v>
      </c>
      <c r="C4278" s="15" t="s">
        <v>6506</v>
      </c>
      <c r="D4278" s="30" t="s">
        <v>22</v>
      </c>
      <c r="E4278" s="15" t="s">
        <v>20816</v>
      </c>
      <c r="F4278" s="15" t="s">
        <v>6157</v>
      </c>
      <c r="G4278" s="30" t="s">
        <v>69</v>
      </c>
      <c r="H4278" s="30" t="s">
        <v>22</v>
      </c>
      <c r="I4278" s="30" t="s">
        <v>315</v>
      </c>
      <c r="J4278" s="30" t="s">
        <v>27</v>
      </c>
      <c r="K4278" s="30" t="s">
        <v>28</v>
      </c>
      <c r="L4278" s="30" t="s">
        <v>43</v>
      </c>
      <c r="M4278" s="15" t="s">
        <v>30</v>
      </c>
      <c r="N4278" s="15" t="s">
        <v>208</v>
      </c>
      <c r="O4278" s="30" t="s">
        <v>32</v>
      </c>
      <c r="P4278" s="30" t="s">
        <v>22</v>
      </c>
      <c r="Q4278" s="30" t="s">
        <v>20817</v>
      </c>
      <c r="R4278" s="30" t="s">
        <v>46</v>
      </c>
      <c r="S4278" s="15" t="s">
        <v>20818</v>
      </c>
      <c r="T4278" s="15" t="s">
        <v>22</v>
      </c>
    </row>
    <row r="4279" customHeight="1" spans="1:20">
      <c r="A4279" s="10">
        <v>45208</v>
      </c>
      <c r="B4279" s="15" t="s">
        <v>20819</v>
      </c>
      <c r="C4279" s="15" t="s">
        <v>6506</v>
      </c>
      <c r="D4279" s="30" t="s">
        <v>22</v>
      </c>
      <c r="E4279" s="15" t="s">
        <v>20820</v>
      </c>
      <c r="F4279" s="15" t="s">
        <v>20821</v>
      </c>
      <c r="G4279" s="30" t="s">
        <v>247</v>
      </c>
      <c r="H4279" s="30" t="s">
        <v>96</v>
      </c>
      <c r="I4279" s="30" t="s">
        <v>337</v>
      </c>
      <c r="J4279" s="30" t="s">
        <v>27</v>
      </c>
      <c r="K4279" s="30" t="s">
        <v>28</v>
      </c>
      <c r="L4279" s="30" t="s">
        <v>43</v>
      </c>
      <c r="M4279" s="15" t="s">
        <v>44</v>
      </c>
      <c r="N4279" s="15" t="s">
        <v>208</v>
      </c>
      <c r="O4279" s="30" t="s">
        <v>32</v>
      </c>
      <c r="P4279" s="30" t="s">
        <v>22</v>
      </c>
      <c r="Q4279" s="30" t="s">
        <v>20822</v>
      </c>
      <c r="R4279" s="30" t="s">
        <v>46</v>
      </c>
      <c r="S4279" s="15" t="s">
        <v>20823</v>
      </c>
      <c r="T4279" s="15" t="s">
        <v>22</v>
      </c>
    </row>
    <row r="4280" customHeight="1" spans="1:20">
      <c r="A4280" s="10">
        <v>45208</v>
      </c>
      <c r="B4280" s="9" t="s">
        <v>20824</v>
      </c>
      <c r="C4280" s="9" t="s">
        <v>8191</v>
      </c>
      <c r="D4280" s="11" t="s">
        <v>22</v>
      </c>
      <c r="E4280" s="9" t="s">
        <v>20825</v>
      </c>
      <c r="F4280" s="9" t="s">
        <v>18992</v>
      </c>
      <c r="G4280" s="11" t="s">
        <v>69</v>
      </c>
      <c r="H4280" s="11" t="s">
        <v>22</v>
      </c>
      <c r="I4280" s="11" t="s">
        <v>149</v>
      </c>
      <c r="J4280" s="11" t="s">
        <v>27</v>
      </c>
      <c r="K4280" s="11" t="s">
        <v>28</v>
      </c>
      <c r="L4280" s="11" t="s">
        <v>43</v>
      </c>
      <c r="M4280" s="9" t="s">
        <v>30</v>
      </c>
      <c r="N4280" s="9" t="s">
        <v>743</v>
      </c>
      <c r="O4280" s="11" t="s">
        <v>32</v>
      </c>
      <c r="P4280" s="11" t="s">
        <v>22</v>
      </c>
      <c r="Q4280" s="11" t="s">
        <v>20826</v>
      </c>
      <c r="R4280" s="11" t="s">
        <v>46</v>
      </c>
      <c r="S4280" s="9" t="s">
        <v>20827</v>
      </c>
      <c r="T4280" s="9" t="s">
        <v>20828</v>
      </c>
    </row>
    <row r="4281" customHeight="1" spans="1:20">
      <c r="A4281" s="10">
        <v>45208</v>
      </c>
      <c r="B4281" s="9" t="s">
        <v>20829</v>
      </c>
      <c r="C4281" s="9" t="s">
        <v>14911</v>
      </c>
      <c r="D4281" s="11" t="s">
        <v>22</v>
      </c>
      <c r="E4281" s="9" t="s">
        <v>20830</v>
      </c>
      <c r="F4281" s="9" t="s">
        <v>22</v>
      </c>
      <c r="G4281" s="11" t="s">
        <v>22</v>
      </c>
      <c r="H4281" s="11" t="s">
        <v>22</v>
      </c>
      <c r="I4281" s="11" t="s">
        <v>155</v>
      </c>
      <c r="J4281" s="11" t="s">
        <v>27</v>
      </c>
      <c r="K4281" s="11" t="s">
        <v>28</v>
      </c>
      <c r="L4281" s="11" t="s">
        <v>43</v>
      </c>
      <c r="M4281" s="9" t="s">
        <v>799</v>
      </c>
      <c r="N4281" s="9" t="s">
        <v>31</v>
      </c>
      <c r="O4281" s="11" t="s">
        <v>32</v>
      </c>
      <c r="P4281" s="11" t="s">
        <v>22</v>
      </c>
      <c r="Q4281" s="11" t="s">
        <v>20831</v>
      </c>
      <c r="R4281" s="11" t="s">
        <v>46</v>
      </c>
      <c r="S4281" s="9" t="s">
        <v>20832</v>
      </c>
      <c r="T4281" s="9" t="s">
        <v>20833</v>
      </c>
    </row>
    <row r="4282" customHeight="1" spans="1:20">
      <c r="A4282" s="10">
        <v>45208</v>
      </c>
      <c r="B4282" s="9" t="s">
        <v>20834</v>
      </c>
      <c r="C4282" s="9" t="s">
        <v>6506</v>
      </c>
      <c r="D4282" s="11" t="s">
        <v>22</v>
      </c>
      <c r="E4282" s="9" t="s">
        <v>20835</v>
      </c>
      <c r="F4282" s="9" t="s">
        <v>20836</v>
      </c>
      <c r="G4282" s="11" t="s">
        <v>194</v>
      </c>
      <c r="H4282" s="11" t="s">
        <v>22</v>
      </c>
      <c r="I4282" s="11" t="s">
        <v>149</v>
      </c>
      <c r="J4282" s="11" t="s">
        <v>27</v>
      </c>
      <c r="K4282" s="11" t="s">
        <v>28</v>
      </c>
      <c r="L4282" s="11" t="s">
        <v>43</v>
      </c>
      <c r="M4282" s="9" t="s">
        <v>44</v>
      </c>
      <c r="N4282" s="9" t="s">
        <v>208</v>
      </c>
      <c r="O4282" s="11" t="s">
        <v>32</v>
      </c>
      <c r="P4282" s="11" t="s">
        <v>22</v>
      </c>
      <c r="Q4282" s="11" t="s">
        <v>20837</v>
      </c>
      <c r="R4282" s="11" t="s">
        <v>46</v>
      </c>
      <c r="S4282" s="9" t="s">
        <v>20838</v>
      </c>
      <c r="T4282" s="9" t="s">
        <v>20839</v>
      </c>
    </row>
    <row r="4283" customHeight="1" spans="1:20">
      <c r="A4283" s="10">
        <v>45208</v>
      </c>
      <c r="B4283" s="9" t="s">
        <v>20840</v>
      </c>
      <c r="C4283" s="9" t="s">
        <v>6506</v>
      </c>
      <c r="D4283" s="11" t="s">
        <v>22</v>
      </c>
      <c r="E4283" s="9" t="s">
        <v>20841</v>
      </c>
      <c r="F4283" s="9" t="s">
        <v>20842</v>
      </c>
      <c r="G4283" s="11" t="s">
        <v>53</v>
      </c>
      <c r="H4283" s="11" t="s">
        <v>22</v>
      </c>
      <c r="I4283" s="11" t="s">
        <v>3098</v>
      </c>
      <c r="J4283" s="11" t="s">
        <v>27</v>
      </c>
      <c r="K4283" s="11" t="s">
        <v>28</v>
      </c>
      <c r="L4283" s="11" t="s">
        <v>43</v>
      </c>
      <c r="M4283" s="9" t="s">
        <v>30</v>
      </c>
      <c r="N4283" s="9" t="s">
        <v>208</v>
      </c>
      <c r="O4283" s="11" t="s">
        <v>32</v>
      </c>
      <c r="P4283" s="11" t="s">
        <v>22</v>
      </c>
      <c r="Q4283" s="11" t="s">
        <v>20843</v>
      </c>
      <c r="R4283" s="11" t="s">
        <v>46</v>
      </c>
      <c r="S4283" s="9" t="s">
        <v>20844</v>
      </c>
      <c r="T4283" s="9" t="s">
        <v>20845</v>
      </c>
    </row>
    <row r="4284" customHeight="1" spans="1:20">
      <c r="A4284" s="10">
        <v>45208</v>
      </c>
      <c r="B4284" s="9" t="s">
        <v>20846</v>
      </c>
      <c r="C4284" s="9" t="s">
        <v>6506</v>
      </c>
      <c r="D4284" s="11" t="s">
        <v>22</v>
      </c>
      <c r="E4284" s="9" t="s">
        <v>20847</v>
      </c>
      <c r="F4284" s="9" t="s">
        <v>20848</v>
      </c>
      <c r="G4284" s="11" t="s">
        <v>62</v>
      </c>
      <c r="H4284" s="11" t="s">
        <v>96</v>
      </c>
      <c r="I4284" s="11" t="s">
        <v>175</v>
      </c>
      <c r="J4284" s="11" t="s">
        <v>27</v>
      </c>
      <c r="K4284" s="11" t="s">
        <v>28</v>
      </c>
      <c r="L4284" s="11" t="s">
        <v>43</v>
      </c>
      <c r="M4284" s="9" t="s">
        <v>44</v>
      </c>
      <c r="N4284" s="9" t="s">
        <v>208</v>
      </c>
      <c r="O4284" s="11" t="s">
        <v>32</v>
      </c>
      <c r="P4284" s="11" t="s">
        <v>22</v>
      </c>
      <c r="Q4284" s="11" t="s">
        <v>20849</v>
      </c>
      <c r="R4284" s="11" t="s">
        <v>46</v>
      </c>
      <c r="S4284" s="9" t="s">
        <v>20850</v>
      </c>
      <c r="T4284" s="9" t="s">
        <v>20851</v>
      </c>
    </row>
    <row r="4285" customHeight="1" spans="1:20">
      <c r="A4285" s="10">
        <v>45208</v>
      </c>
      <c r="B4285" s="9" t="s">
        <v>20852</v>
      </c>
      <c r="C4285" s="9" t="s">
        <v>6506</v>
      </c>
      <c r="D4285" s="11" t="s">
        <v>22</v>
      </c>
      <c r="E4285" s="9" t="s">
        <v>20853</v>
      </c>
      <c r="F4285" s="9" t="s">
        <v>20854</v>
      </c>
      <c r="G4285" s="11" t="s">
        <v>194</v>
      </c>
      <c r="H4285" s="11" t="s">
        <v>22</v>
      </c>
      <c r="I4285" s="11" t="s">
        <v>337</v>
      </c>
      <c r="J4285" s="11" t="s">
        <v>27</v>
      </c>
      <c r="K4285" s="11" t="s">
        <v>28</v>
      </c>
      <c r="L4285" s="11" t="s">
        <v>43</v>
      </c>
      <c r="M4285" s="9" t="s">
        <v>44</v>
      </c>
      <c r="N4285" s="9" t="s">
        <v>208</v>
      </c>
      <c r="O4285" s="11" t="s">
        <v>32</v>
      </c>
      <c r="P4285" s="11" t="s">
        <v>22</v>
      </c>
      <c r="Q4285" s="11" t="s">
        <v>20855</v>
      </c>
      <c r="R4285" s="11" t="s">
        <v>46</v>
      </c>
      <c r="S4285" s="9" t="s">
        <v>20856</v>
      </c>
      <c r="T4285" s="9" t="s">
        <v>20857</v>
      </c>
    </row>
    <row r="4286" customHeight="1" spans="1:20">
      <c r="A4286" s="10">
        <v>45208</v>
      </c>
      <c r="B4286" s="9" t="s">
        <v>20858</v>
      </c>
      <c r="C4286" s="9" t="s">
        <v>6506</v>
      </c>
      <c r="D4286" s="11" t="s">
        <v>22</v>
      </c>
      <c r="E4286" s="9" t="s">
        <v>20859</v>
      </c>
      <c r="F4286" s="9" t="s">
        <v>463</v>
      </c>
      <c r="G4286" s="11" t="s">
        <v>130</v>
      </c>
      <c r="H4286" s="11" t="s">
        <v>22</v>
      </c>
      <c r="I4286" s="11" t="s">
        <v>9666</v>
      </c>
      <c r="J4286" s="11" t="s">
        <v>27</v>
      </c>
      <c r="K4286" s="11" t="s">
        <v>28</v>
      </c>
      <c r="L4286" s="11" t="s">
        <v>43</v>
      </c>
      <c r="M4286" s="9" t="s">
        <v>30</v>
      </c>
      <c r="N4286" s="9" t="s">
        <v>208</v>
      </c>
      <c r="O4286" s="11" t="s">
        <v>32</v>
      </c>
      <c r="P4286" s="11" t="s">
        <v>22</v>
      </c>
      <c r="Q4286" s="11" t="s">
        <v>20860</v>
      </c>
      <c r="R4286" s="11" t="s">
        <v>46</v>
      </c>
      <c r="S4286" s="9" t="s">
        <v>20861</v>
      </c>
      <c r="T4286" s="9" t="s">
        <v>20862</v>
      </c>
    </row>
    <row r="4287" customHeight="1" spans="1:20">
      <c r="A4287" s="10">
        <v>45208</v>
      </c>
      <c r="B4287" s="9" t="s">
        <v>20863</v>
      </c>
      <c r="C4287" s="9" t="s">
        <v>6506</v>
      </c>
      <c r="D4287" s="11" t="s">
        <v>22</v>
      </c>
      <c r="E4287" s="9" t="s">
        <v>20864</v>
      </c>
      <c r="F4287" s="9" t="s">
        <v>20865</v>
      </c>
      <c r="G4287" s="11" t="s">
        <v>130</v>
      </c>
      <c r="H4287" s="11" t="s">
        <v>22</v>
      </c>
      <c r="I4287" s="11" t="s">
        <v>90</v>
      </c>
      <c r="J4287" s="11" t="s">
        <v>27</v>
      </c>
      <c r="K4287" s="11" t="s">
        <v>28</v>
      </c>
      <c r="L4287" s="11" t="s">
        <v>43</v>
      </c>
      <c r="M4287" s="9" t="s">
        <v>44</v>
      </c>
      <c r="N4287" s="9" t="s">
        <v>208</v>
      </c>
      <c r="O4287" s="11" t="s">
        <v>32</v>
      </c>
      <c r="P4287" s="11" t="s">
        <v>22</v>
      </c>
      <c r="Q4287" s="11" t="s">
        <v>20866</v>
      </c>
      <c r="R4287" s="11" t="s">
        <v>46</v>
      </c>
      <c r="S4287" s="9" t="s">
        <v>20867</v>
      </c>
      <c r="T4287" s="9" t="s">
        <v>20868</v>
      </c>
    </row>
    <row r="4288" customHeight="1" spans="1:20">
      <c r="A4288" s="10">
        <v>45208</v>
      </c>
      <c r="B4288" s="9" t="s">
        <v>20869</v>
      </c>
      <c r="C4288" s="9" t="s">
        <v>6506</v>
      </c>
      <c r="D4288" s="11" t="s">
        <v>22</v>
      </c>
      <c r="E4288" s="9" t="s">
        <v>20870</v>
      </c>
      <c r="F4288" s="9" t="s">
        <v>20871</v>
      </c>
      <c r="G4288" s="11" t="s">
        <v>130</v>
      </c>
      <c r="H4288" s="11" t="s">
        <v>110</v>
      </c>
      <c r="I4288" s="11" t="s">
        <v>253</v>
      </c>
      <c r="J4288" s="11" t="s">
        <v>27</v>
      </c>
      <c r="K4288" s="11" t="s">
        <v>28</v>
      </c>
      <c r="L4288" s="11" t="s">
        <v>43</v>
      </c>
      <c r="M4288" s="9" t="s">
        <v>44</v>
      </c>
      <c r="N4288" s="9" t="s">
        <v>208</v>
      </c>
      <c r="O4288" s="11" t="s">
        <v>32</v>
      </c>
      <c r="P4288" s="11" t="s">
        <v>22</v>
      </c>
      <c r="Q4288" s="11" t="s">
        <v>20872</v>
      </c>
      <c r="R4288" s="11" t="s">
        <v>46</v>
      </c>
      <c r="S4288" s="9" t="s">
        <v>20873</v>
      </c>
      <c r="T4288" s="9" t="s">
        <v>20874</v>
      </c>
    </row>
    <row r="4289" customHeight="1" spans="1:20">
      <c r="A4289" s="10">
        <v>45208</v>
      </c>
      <c r="B4289" s="9" t="s">
        <v>20875</v>
      </c>
      <c r="C4289" s="9" t="s">
        <v>6506</v>
      </c>
      <c r="D4289" s="11" t="s">
        <v>22</v>
      </c>
      <c r="E4289" s="9" t="s">
        <v>20876</v>
      </c>
      <c r="F4289" s="9" t="s">
        <v>20877</v>
      </c>
      <c r="G4289" s="11" t="s">
        <v>69</v>
      </c>
      <c r="H4289" s="11" t="s">
        <v>22</v>
      </c>
      <c r="I4289" s="11" t="s">
        <v>104</v>
      </c>
      <c r="J4289" s="11" t="s">
        <v>27</v>
      </c>
      <c r="K4289" s="11" t="s">
        <v>28</v>
      </c>
      <c r="L4289" s="11" t="s">
        <v>43</v>
      </c>
      <c r="M4289" s="9" t="s">
        <v>44</v>
      </c>
      <c r="N4289" s="9" t="s">
        <v>208</v>
      </c>
      <c r="O4289" s="11" t="s">
        <v>32</v>
      </c>
      <c r="P4289" s="11" t="s">
        <v>22</v>
      </c>
      <c r="Q4289" s="11" t="s">
        <v>20878</v>
      </c>
      <c r="R4289" s="11" t="s">
        <v>46</v>
      </c>
      <c r="S4289" s="9" t="s">
        <v>20879</v>
      </c>
      <c r="T4289" s="9" t="s">
        <v>20880</v>
      </c>
    </row>
    <row r="4290" customHeight="1" spans="1:20">
      <c r="A4290" s="10">
        <v>45208</v>
      </c>
      <c r="B4290" s="9" t="s">
        <v>20881</v>
      </c>
      <c r="C4290" s="9" t="s">
        <v>6506</v>
      </c>
      <c r="D4290" s="11" t="s">
        <v>22</v>
      </c>
      <c r="E4290" s="9" t="s">
        <v>20882</v>
      </c>
      <c r="F4290" s="9" t="s">
        <v>20883</v>
      </c>
      <c r="G4290" s="11" t="s">
        <v>69</v>
      </c>
      <c r="H4290" s="11" t="s">
        <v>22</v>
      </c>
      <c r="I4290" s="11" t="s">
        <v>384</v>
      </c>
      <c r="J4290" s="11" t="s">
        <v>27</v>
      </c>
      <c r="K4290" s="11" t="s">
        <v>28</v>
      </c>
      <c r="L4290" s="11" t="s">
        <v>43</v>
      </c>
      <c r="M4290" s="9" t="s">
        <v>44</v>
      </c>
      <c r="N4290" s="9" t="s">
        <v>208</v>
      </c>
      <c r="O4290" s="11" t="s">
        <v>32</v>
      </c>
      <c r="P4290" s="11" t="s">
        <v>22</v>
      </c>
      <c r="Q4290" s="11" t="s">
        <v>20884</v>
      </c>
      <c r="R4290" s="11" t="s">
        <v>46</v>
      </c>
      <c r="S4290" s="9" t="s">
        <v>20885</v>
      </c>
      <c r="T4290" s="9" t="s">
        <v>20886</v>
      </c>
    </row>
    <row r="4291" customHeight="1" spans="1:20">
      <c r="A4291" s="10">
        <v>45208</v>
      </c>
      <c r="B4291" s="9" t="s">
        <v>20887</v>
      </c>
      <c r="C4291" s="9" t="s">
        <v>6506</v>
      </c>
      <c r="D4291" s="11" t="s">
        <v>22</v>
      </c>
      <c r="E4291" s="9" t="s">
        <v>20888</v>
      </c>
      <c r="F4291" s="9" t="s">
        <v>20889</v>
      </c>
      <c r="G4291" s="11" t="s">
        <v>41</v>
      </c>
      <c r="H4291" s="11" t="s">
        <v>22</v>
      </c>
      <c r="I4291" s="11" t="s">
        <v>70</v>
      </c>
      <c r="J4291" s="11" t="s">
        <v>27</v>
      </c>
      <c r="K4291" s="11" t="s">
        <v>28</v>
      </c>
      <c r="L4291" s="11" t="s">
        <v>43</v>
      </c>
      <c r="M4291" s="9" t="s">
        <v>44</v>
      </c>
      <c r="N4291" s="9" t="s">
        <v>208</v>
      </c>
      <c r="O4291" s="11" t="s">
        <v>32</v>
      </c>
      <c r="P4291" s="11" t="s">
        <v>22</v>
      </c>
      <c r="Q4291" s="11" t="s">
        <v>20890</v>
      </c>
      <c r="R4291" s="11" t="s">
        <v>46</v>
      </c>
      <c r="S4291" s="9" t="s">
        <v>20891</v>
      </c>
      <c r="T4291" s="9" t="s">
        <v>20892</v>
      </c>
    </row>
    <row r="4292" customHeight="1" spans="1:20">
      <c r="A4292" s="10">
        <v>45208</v>
      </c>
      <c r="B4292" s="9" t="s">
        <v>20893</v>
      </c>
      <c r="C4292" s="9" t="s">
        <v>9229</v>
      </c>
      <c r="D4292" s="11" t="s">
        <v>22</v>
      </c>
      <c r="E4292" s="9" t="s">
        <v>20894</v>
      </c>
      <c r="F4292" s="9" t="s">
        <v>1811</v>
      </c>
      <c r="G4292" s="11" t="s">
        <v>69</v>
      </c>
      <c r="H4292" s="11" t="s">
        <v>110</v>
      </c>
      <c r="I4292" s="11" t="s">
        <v>315</v>
      </c>
      <c r="J4292" s="11" t="s">
        <v>27</v>
      </c>
      <c r="K4292" s="11" t="s">
        <v>28</v>
      </c>
      <c r="L4292" s="11" t="s">
        <v>43</v>
      </c>
      <c r="M4292" s="9" t="s">
        <v>44</v>
      </c>
      <c r="N4292" s="9" t="s">
        <v>208</v>
      </c>
      <c r="O4292" s="11" t="s">
        <v>32</v>
      </c>
      <c r="P4292" s="11" t="s">
        <v>22</v>
      </c>
      <c r="Q4292" s="11" t="s">
        <v>20895</v>
      </c>
      <c r="R4292" s="11" t="s">
        <v>46</v>
      </c>
      <c r="S4292" s="9" t="s">
        <v>20896</v>
      </c>
      <c r="T4292" s="9" t="s">
        <v>20897</v>
      </c>
    </row>
    <row r="4293" customHeight="1" spans="1:20">
      <c r="A4293" s="10">
        <v>45208</v>
      </c>
      <c r="B4293" s="9" t="s">
        <v>20898</v>
      </c>
      <c r="C4293" s="9" t="s">
        <v>6506</v>
      </c>
      <c r="D4293" s="11" t="s">
        <v>22</v>
      </c>
      <c r="E4293" s="9" t="s">
        <v>20899</v>
      </c>
      <c r="F4293" s="9" t="s">
        <v>20900</v>
      </c>
      <c r="G4293" s="11" t="s">
        <v>194</v>
      </c>
      <c r="H4293" s="11" t="s">
        <v>22</v>
      </c>
      <c r="I4293" s="11" t="s">
        <v>270</v>
      </c>
      <c r="J4293" s="11" t="s">
        <v>27</v>
      </c>
      <c r="K4293" s="11" t="s">
        <v>28</v>
      </c>
      <c r="L4293" s="11" t="s">
        <v>43</v>
      </c>
      <c r="M4293" s="9" t="s">
        <v>44</v>
      </c>
      <c r="N4293" s="9" t="s">
        <v>208</v>
      </c>
      <c r="O4293" s="11" t="s">
        <v>32</v>
      </c>
      <c r="P4293" s="11" t="s">
        <v>22</v>
      </c>
      <c r="Q4293" s="11" t="s">
        <v>20901</v>
      </c>
      <c r="R4293" s="11" t="s">
        <v>46</v>
      </c>
      <c r="S4293" s="9" t="s">
        <v>20902</v>
      </c>
      <c r="T4293" s="9" t="s">
        <v>20903</v>
      </c>
    </row>
    <row r="4294" customHeight="1" spans="1:20">
      <c r="A4294" s="10">
        <v>45208</v>
      </c>
      <c r="B4294" s="9" t="s">
        <v>20904</v>
      </c>
      <c r="C4294" s="9" t="s">
        <v>6506</v>
      </c>
      <c r="D4294" s="11" t="s">
        <v>22</v>
      </c>
      <c r="E4294" s="9" t="s">
        <v>20905</v>
      </c>
      <c r="F4294" s="9" t="s">
        <v>20906</v>
      </c>
      <c r="G4294" s="11" t="s">
        <v>25</v>
      </c>
      <c r="H4294" s="11" t="s">
        <v>22</v>
      </c>
      <c r="I4294" s="11" t="s">
        <v>912</v>
      </c>
      <c r="J4294" s="11" t="s">
        <v>27</v>
      </c>
      <c r="K4294" s="11" t="s">
        <v>28</v>
      </c>
      <c r="L4294" s="11" t="s">
        <v>43</v>
      </c>
      <c r="M4294" s="9" t="s">
        <v>44</v>
      </c>
      <c r="N4294" s="9" t="s">
        <v>208</v>
      </c>
      <c r="O4294" s="11" t="s">
        <v>32</v>
      </c>
      <c r="P4294" s="11" t="s">
        <v>22</v>
      </c>
      <c r="Q4294" s="11" t="s">
        <v>20907</v>
      </c>
      <c r="R4294" s="11" t="s">
        <v>46</v>
      </c>
      <c r="S4294" s="9" t="s">
        <v>20908</v>
      </c>
      <c r="T4294" s="9" t="s">
        <v>20909</v>
      </c>
    </row>
    <row r="4295" customHeight="1" spans="1:20">
      <c r="A4295" s="10">
        <v>45208</v>
      </c>
      <c r="B4295" s="9" t="s">
        <v>20910</v>
      </c>
      <c r="C4295" s="9" t="s">
        <v>6506</v>
      </c>
      <c r="D4295" s="11" t="s">
        <v>22</v>
      </c>
      <c r="E4295" s="9" t="s">
        <v>20911</v>
      </c>
      <c r="F4295" s="9" t="s">
        <v>20912</v>
      </c>
      <c r="G4295" s="11" t="s">
        <v>130</v>
      </c>
      <c r="H4295" s="11" t="s">
        <v>96</v>
      </c>
      <c r="I4295" s="11" t="s">
        <v>864</v>
      </c>
      <c r="J4295" s="11" t="s">
        <v>27</v>
      </c>
      <c r="K4295" s="11" t="s">
        <v>28</v>
      </c>
      <c r="L4295" s="11" t="s">
        <v>43</v>
      </c>
      <c r="M4295" s="9" t="s">
        <v>30</v>
      </c>
      <c r="N4295" s="9" t="s">
        <v>208</v>
      </c>
      <c r="O4295" s="11" t="s">
        <v>32</v>
      </c>
      <c r="P4295" s="11" t="s">
        <v>22</v>
      </c>
      <c r="Q4295" s="11" t="s">
        <v>20913</v>
      </c>
      <c r="R4295" s="11" t="s">
        <v>46</v>
      </c>
      <c r="S4295" s="9" t="s">
        <v>20914</v>
      </c>
      <c r="T4295" s="9" t="s">
        <v>20909</v>
      </c>
    </row>
    <row r="4296" customHeight="1" spans="1:20">
      <c r="A4296" s="10">
        <v>45208</v>
      </c>
      <c r="B4296" s="9" t="s">
        <v>20915</v>
      </c>
      <c r="C4296" s="9" t="s">
        <v>6506</v>
      </c>
      <c r="D4296" s="11" t="s">
        <v>22</v>
      </c>
      <c r="E4296" s="9" t="s">
        <v>20916</v>
      </c>
      <c r="F4296" s="9" t="s">
        <v>20917</v>
      </c>
      <c r="G4296" s="11" t="s">
        <v>62</v>
      </c>
      <c r="H4296" s="11" t="s">
        <v>22</v>
      </c>
      <c r="I4296" s="11" t="s">
        <v>90</v>
      </c>
      <c r="J4296" s="11" t="s">
        <v>27</v>
      </c>
      <c r="K4296" s="11" t="s">
        <v>28</v>
      </c>
      <c r="L4296" s="11" t="s">
        <v>43</v>
      </c>
      <c r="M4296" s="9" t="s">
        <v>44</v>
      </c>
      <c r="N4296" s="9" t="s">
        <v>208</v>
      </c>
      <c r="O4296" s="11" t="s">
        <v>32</v>
      </c>
      <c r="P4296" s="11" t="s">
        <v>22</v>
      </c>
      <c r="Q4296" s="11" t="s">
        <v>20918</v>
      </c>
      <c r="R4296" s="11" t="s">
        <v>46</v>
      </c>
      <c r="S4296" s="9" t="s">
        <v>20919</v>
      </c>
      <c r="T4296" s="9" t="s">
        <v>20920</v>
      </c>
    </row>
    <row r="4297" customHeight="1" spans="1:20">
      <c r="A4297" s="10">
        <v>45208</v>
      </c>
      <c r="B4297" s="9" t="s">
        <v>20921</v>
      </c>
      <c r="C4297" s="9" t="s">
        <v>6506</v>
      </c>
      <c r="D4297" s="11" t="s">
        <v>22</v>
      </c>
      <c r="E4297" s="9" t="s">
        <v>20922</v>
      </c>
      <c r="F4297" s="9" t="s">
        <v>20923</v>
      </c>
      <c r="G4297" s="11" t="s">
        <v>62</v>
      </c>
      <c r="H4297" s="11" t="s">
        <v>22</v>
      </c>
      <c r="I4297" s="11" t="s">
        <v>97</v>
      </c>
      <c r="J4297" s="11" t="s">
        <v>27</v>
      </c>
      <c r="K4297" s="11" t="s">
        <v>28</v>
      </c>
      <c r="L4297" s="11" t="s">
        <v>43</v>
      </c>
      <c r="M4297" s="9" t="s">
        <v>44</v>
      </c>
      <c r="N4297" s="9" t="s">
        <v>208</v>
      </c>
      <c r="O4297" s="11" t="s">
        <v>32</v>
      </c>
      <c r="P4297" s="11" t="s">
        <v>22</v>
      </c>
      <c r="Q4297" s="11" t="s">
        <v>20924</v>
      </c>
      <c r="R4297" s="11" t="s">
        <v>46</v>
      </c>
      <c r="S4297" s="9" t="s">
        <v>20925</v>
      </c>
      <c r="T4297" s="9" t="s">
        <v>20926</v>
      </c>
    </row>
    <row r="4298" customHeight="1" spans="1:20">
      <c r="A4298" s="10">
        <v>45208</v>
      </c>
      <c r="B4298" s="15" t="s">
        <v>20927</v>
      </c>
      <c r="C4298" s="15" t="s">
        <v>6660</v>
      </c>
      <c r="D4298" s="30" t="s">
        <v>22</v>
      </c>
      <c r="E4298" s="15" t="s">
        <v>20928</v>
      </c>
      <c r="F4298" s="15" t="s">
        <v>20929</v>
      </c>
      <c r="G4298" s="30" t="s">
        <v>82</v>
      </c>
      <c r="H4298" s="30" t="s">
        <v>110</v>
      </c>
      <c r="I4298" s="30" t="s">
        <v>253</v>
      </c>
      <c r="J4298" s="30" t="s">
        <v>27</v>
      </c>
      <c r="K4298" s="30" t="s">
        <v>28</v>
      </c>
      <c r="L4298" s="30" t="s">
        <v>43</v>
      </c>
      <c r="M4298" s="15" t="s">
        <v>44</v>
      </c>
      <c r="N4298" s="15" t="s">
        <v>31</v>
      </c>
      <c r="O4298" s="30" t="s">
        <v>32</v>
      </c>
      <c r="P4298" s="30" t="s">
        <v>22</v>
      </c>
      <c r="Q4298" s="30" t="s">
        <v>20930</v>
      </c>
      <c r="R4298" s="30" t="s">
        <v>46</v>
      </c>
      <c r="S4298" s="15" t="s">
        <v>20931</v>
      </c>
      <c r="T4298" s="15" t="s">
        <v>22</v>
      </c>
    </row>
    <row r="4299" customHeight="1" spans="1:20">
      <c r="A4299" s="10">
        <v>45208</v>
      </c>
      <c r="B4299" s="15" t="s">
        <v>20932</v>
      </c>
      <c r="C4299" s="15" t="s">
        <v>6653</v>
      </c>
      <c r="D4299" s="30" t="s">
        <v>22</v>
      </c>
      <c r="E4299" s="15" t="s">
        <v>20933</v>
      </c>
      <c r="F4299" s="15" t="s">
        <v>20934</v>
      </c>
      <c r="G4299" s="30" t="s">
        <v>69</v>
      </c>
      <c r="H4299" s="30" t="s">
        <v>22</v>
      </c>
      <c r="I4299" s="30" t="s">
        <v>20935</v>
      </c>
      <c r="J4299" s="30" t="s">
        <v>27</v>
      </c>
      <c r="K4299" s="30" t="s">
        <v>28</v>
      </c>
      <c r="L4299" s="30" t="s">
        <v>43</v>
      </c>
      <c r="M4299" s="15" t="s">
        <v>30</v>
      </c>
      <c r="N4299" s="15" t="s">
        <v>31</v>
      </c>
      <c r="O4299" s="30" t="s">
        <v>32</v>
      </c>
      <c r="P4299" s="30" t="s">
        <v>6656</v>
      </c>
      <c r="Q4299" s="30" t="s">
        <v>20936</v>
      </c>
      <c r="R4299" s="30" t="s">
        <v>46</v>
      </c>
      <c r="S4299" s="15" t="s">
        <v>20937</v>
      </c>
      <c r="T4299" s="15" t="s">
        <v>22</v>
      </c>
    </row>
    <row r="4300" customHeight="1" spans="1:20">
      <c r="A4300" s="10">
        <v>45208</v>
      </c>
      <c r="B4300" s="15" t="s">
        <v>20938</v>
      </c>
      <c r="C4300" s="15" t="s">
        <v>9692</v>
      </c>
      <c r="D4300" s="30" t="s">
        <v>22</v>
      </c>
      <c r="E4300" s="15" t="s">
        <v>10458</v>
      </c>
      <c r="F4300" s="15" t="s">
        <v>10459</v>
      </c>
      <c r="G4300" s="30" t="s">
        <v>69</v>
      </c>
      <c r="H4300" s="30" t="s">
        <v>22</v>
      </c>
      <c r="I4300" s="30" t="s">
        <v>63</v>
      </c>
      <c r="J4300" s="30" t="s">
        <v>27</v>
      </c>
      <c r="K4300" s="30" t="s">
        <v>28</v>
      </c>
      <c r="L4300" s="30" t="s">
        <v>43</v>
      </c>
      <c r="M4300" s="15" t="s">
        <v>30</v>
      </c>
      <c r="N4300" s="15" t="s">
        <v>31</v>
      </c>
      <c r="O4300" s="30" t="s">
        <v>32</v>
      </c>
      <c r="P4300" s="30" t="s">
        <v>6656</v>
      </c>
      <c r="Q4300" s="30" t="s">
        <v>20939</v>
      </c>
      <c r="R4300" s="30" t="s">
        <v>46</v>
      </c>
      <c r="S4300" s="15" t="s">
        <v>20940</v>
      </c>
      <c r="T4300" s="15" t="s">
        <v>22</v>
      </c>
    </row>
    <row r="4301" customHeight="1" spans="1:20">
      <c r="A4301" s="10">
        <v>45208</v>
      </c>
      <c r="B4301" s="15" t="s">
        <v>20941</v>
      </c>
      <c r="C4301" s="15" t="s">
        <v>9304</v>
      </c>
      <c r="D4301" s="30" t="s">
        <v>22</v>
      </c>
      <c r="E4301" s="15" t="s">
        <v>20942</v>
      </c>
      <c r="F4301" s="15" t="s">
        <v>20943</v>
      </c>
      <c r="G4301" s="30" t="s">
        <v>82</v>
      </c>
      <c r="H4301" s="30" t="s">
        <v>22</v>
      </c>
      <c r="I4301" s="30" t="s">
        <v>111</v>
      </c>
      <c r="J4301" s="30" t="s">
        <v>27</v>
      </c>
      <c r="K4301" s="30" t="s">
        <v>28</v>
      </c>
      <c r="L4301" s="30" t="s">
        <v>43</v>
      </c>
      <c r="M4301" s="15" t="s">
        <v>30</v>
      </c>
      <c r="N4301" s="15" t="s">
        <v>31</v>
      </c>
      <c r="O4301" s="30" t="s">
        <v>32</v>
      </c>
      <c r="P4301" s="30" t="s">
        <v>20944</v>
      </c>
      <c r="Q4301" s="30" t="s">
        <v>20945</v>
      </c>
      <c r="R4301" s="30" t="s">
        <v>46</v>
      </c>
      <c r="S4301" s="15" t="s">
        <v>20946</v>
      </c>
      <c r="T4301" s="15" t="s">
        <v>20947</v>
      </c>
    </row>
    <row r="4302" customHeight="1" spans="1:20">
      <c r="A4302" s="10">
        <v>45208</v>
      </c>
      <c r="B4302" s="9" t="s">
        <v>20948</v>
      </c>
      <c r="C4302" s="9" t="s">
        <v>6660</v>
      </c>
      <c r="D4302" s="11" t="s">
        <v>22</v>
      </c>
      <c r="E4302" s="9" t="s">
        <v>20949</v>
      </c>
      <c r="F4302" s="9" t="s">
        <v>20950</v>
      </c>
      <c r="G4302" s="11" t="s">
        <v>41</v>
      </c>
      <c r="H4302" s="11" t="s">
        <v>22</v>
      </c>
      <c r="I4302" s="11" t="s">
        <v>162</v>
      </c>
      <c r="J4302" s="11" t="s">
        <v>27</v>
      </c>
      <c r="K4302" s="11" t="s">
        <v>28</v>
      </c>
      <c r="L4302" s="11" t="s">
        <v>43</v>
      </c>
      <c r="M4302" s="9" t="s">
        <v>44</v>
      </c>
      <c r="N4302" s="9" t="s">
        <v>31</v>
      </c>
      <c r="O4302" s="11" t="s">
        <v>32</v>
      </c>
      <c r="P4302" s="11" t="s">
        <v>22</v>
      </c>
      <c r="Q4302" s="11" t="s">
        <v>20951</v>
      </c>
      <c r="R4302" s="11" t="s">
        <v>46</v>
      </c>
      <c r="S4302" s="9" t="s">
        <v>20952</v>
      </c>
      <c r="T4302" s="9" t="s">
        <v>20953</v>
      </c>
    </row>
    <row r="4303" customHeight="1" spans="1:20">
      <c r="A4303" s="10">
        <v>45208</v>
      </c>
      <c r="B4303" s="9" t="s">
        <v>20954</v>
      </c>
      <c r="C4303" s="9" t="s">
        <v>9287</v>
      </c>
      <c r="D4303" s="11" t="s">
        <v>22</v>
      </c>
      <c r="E4303" s="9" t="s">
        <v>20955</v>
      </c>
      <c r="F4303" s="9" t="s">
        <v>20956</v>
      </c>
      <c r="G4303" s="11" t="s">
        <v>82</v>
      </c>
      <c r="H4303" s="11" t="s">
        <v>22</v>
      </c>
      <c r="I4303" s="11" t="s">
        <v>235</v>
      </c>
      <c r="J4303" s="11" t="s">
        <v>27</v>
      </c>
      <c r="K4303" s="11" t="s">
        <v>28</v>
      </c>
      <c r="L4303" s="11" t="s">
        <v>43</v>
      </c>
      <c r="M4303" s="9" t="s">
        <v>44</v>
      </c>
      <c r="N4303" s="9" t="s">
        <v>31</v>
      </c>
      <c r="O4303" s="11" t="s">
        <v>32</v>
      </c>
      <c r="P4303" s="11" t="s">
        <v>9297</v>
      </c>
      <c r="Q4303" s="11" t="s">
        <v>20957</v>
      </c>
      <c r="R4303" s="11" t="s">
        <v>46</v>
      </c>
      <c r="S4303" s="9" t="s">
        <v>20958</v>
      </c>
      <c r="T4303" s="9" t="s">
        <v>20959</v>
      </c>
    </row>
    <row r="4304" customHeight="1" spans="1:20">
      <c r="A4304" s="10">
        <v>45208</v>
      </c>
      <c r="B4304" s="9" t="s">
        <v>20960</v>
      </c>
      <c r="C4304" s="9" t="s">
        <v>9287</v>
      </c>
      <c r="D4304" s="11" t="s">
        <v>22</v>
      </c>
      <c r="E4304" s="9" t="s">
        <v>20961</v>
      </c>
      <c r="F4304" s="9" t="s">
        <v>20962</v>
      </c>
      <c r="G4304" s="11" t="s">
        <v>336</v>
      </c>
      <c r="H4304" s="11" t="s">
        <v>22</v>
      </c>
      <c r="I4304" s="11" t="s">
        <v>149</v>
      </c>
      <c r="J4304" s="11" t="s">
        <v>27</v>
      </c>
      <c r="K4304" s="11" t="s">
        <v>28</v>
      </c>
      <c r="L4304" s="11" t="s">
        <v>43</v>
      </c>
      <c r="M4304" s="9" t="s">
        <v>44</v>
      </c>
      <c r="N4304" s="9" t="s">
        <v>31</v>
      </c>
      <c r="O4304" s="11" t="s">
        <v>32</v>
      </c>
      <c r="P4304" s="11" t="s">
        <v>6656</v>
      </c>
      <c r="Q4304" s="11" t="s">
        <v>20963</v>
      </c>
      <c r="R4304" s="11" t="s">
        <v>46</v>
      </c>
      <c r="S4304" s="9" t="s">
        <v>20964</v>
      </c>
      <c r="T4304" s="9" t="s">
        <v>20965</v>
      </c>
    </row>
    <row r="4305" customHeight="1" spans="1:20">
      <c r="A4305" s="10">
        <v>45208</v>
      </c>
      <c r="B4305" s="9" t="s">
        <v>20966</v>
      </c>
      <c r="C4305" s="9" t="s">
        <v>8242</v>
      </c>
      <c r="D4305" s="11" t="s">
        <v>22</v>
      </c>
      <c r="E4305" s="9" t="s">
        <v>14047</v>
      </c>
      <c r="F4305" s="9" t="s">
        <v>8231</v>
      </c>
      <c r="G4305" s="11" t="s">
        <v>69</v>
      </c>
      <c r="H4305" s="11" t="s">
        <v>22</v>
      </c>
      <c r="I4305" s="11" t="s">
        <v>864</v>
      </c>
      <c r="J4305" s="11" t="s">
        <v>27</v>
      </c>
      <c r="K4305" s="11" t="s">
        <v>28</v>
      </c>
      <c r="L4305" s="11" t="s">
        <v>43</v>
      </c>
      <c r="M4305" s="9" t="s">
        <v>44</v>
      </c>
      <c r="N4305" s="9" t="s">
        <v>31</v>
      </c>
      <c r="O4305" s="11" t="s">
        <v>32</v>
      </c>
      <c r="P4305" s="11" t="s">
        <v>6656</v>
      </c>
      <c r="Q4305" s="11" t="s">
        <v>20967</v>
      </c>
      <c r="R4305" s="11" t="s">
        <v>46</v>
      </c>
      <c r="S4305" s="9" t="s">
        <v>20968</v>
      </c>
      <c r="T4305" s="9" t="s">
        <v>8233</v>
      </c>
    </row>
    <row r="4306" customHeight="1" spans="1:20">
      <c r="A4306" s="10">
        <v>45208</v>
      </c>
      <c r="B4306" s="9" t="s">
        <v>20969</v>
      </c>
      <c r="C4306" s="9" t="s">
        <v>14040</v>
      </c>
      <c r="D4306" s="11" t="s">
        <v>22</v>
      </c>
      <c r="E4306" s="9" t="s">
        <v>14041</v>
      </c>
      <c r="F4306" s="9" t="s">
        <v>22</v>
      </c>
      <c r="G4306" s="11" t="s">
        <v>22</v>
      </c>
      <c r="H4306" s="11" t="s">
        <v>22</v>
      </c>
      <c r="I4306" s="11" t="s">
        <v>14042</v>
      </c>
      <c r="J4306" s="11" t="s">
        <v>27</v>
      </c>
      <c r="K4306" s="11" t="s">
        <v>28</v>
      </c>
      <c r="L4306" s="11" t="s">
        <v>43</v>
      </c>
      <c r="M4306" s="9" t="s">
        <v>20970</v>
      </c>
      <c r="N4306" s="9" t="s">
        <v>31</v>
      </c>
      <c r="O4306" s="11" t="s">
        <v>32</v>
      </c>
      <c r="P4306" s="11" t="s">
        <v>6656</v>
      </c>
      <c r="Q4306" s="11" t="s">
        <v>20971</v>
      </c>
      <c r="R4306" s="11" t="s">
        <v>46</v>
      </c>
      <c r="S4306" s="9" t="s">
        <v>20972</v>
      </c>
      <c r="T4306" s="9" t="s">
        <v>20973</v>
      </c>
    </row>
    <row r="4307" customHeight="1" spans="1:20">
      <c r="A4307" s="10">
        <v>45208</v>
      </c>
      <c r="B4307" s="9" t="s">
        <v>20974</v>
      </c>
      <c r="C4307" s="9" t="s">
        <v>9692</v>
      </c>
      <c r="D4307" s="11" t="s">
        <v>22</v>
      </c>
      <c r="E4307" s="9" t="s">
        <v>20975</v>
      </c>
      <c r="F4307" s="9" t="s">
        <v>20976</v>
      </c>
      <c r="G4307" s="11" t="s">
        <v>82</v>
      </c>
      <c r="H4307" s="11" t="s">
        <v>22</v>
      </c>
      <c r="I4307" s="11" t="s">
        <v>26</v>
      </c>
      <c r="J4307" s="11" t="s">
        <v>27</v>
      </c>
      <c r="K4307" s="11" t="s">
        <v>28</v>
      </c>
      <c r="L4307" s="11" t="s">
        <v>29</v>
      </c>
      <c r="M4307" s="9" t="s">
        <v>30</v>
      </c>
      <c r="N4307" s="9" t="s">
        <v>31</v>
      </c>
      <c r="O4307" s="11" t="s">
        <v>32</v>
      </c>
      <c r="P4307" s="11" t="s">
        <v>6207</v>
      </c>
      <c r="Q4307" s="11" t="s">
        <v>20977</v>
      </c>
      <c r="R4307" s="11" t="s">
        <v>34</v>
      </c>
      <c r="S4307" s="9" t="s">
        <v>20978</v>
      </c>
      <c r="T4307" s="9" t="s">
        <v>20979</v>
      </c>
    </row>
    <row r="4308" customHeight="1" spans="1:20">
      <c r="A4308" s="10">
        <v>45208</v>
      </c>
      <c r="B4308" s="9" t="s">
        <v>20980</v>
      </c>
      <c r="C4308" s="9" t="s">
        <v>18920</v>
      </c>
      <c r="D4308" s="11" t="s">
        <v>22</v>
      </c>
      <c r="E4308" s="9" t="s">
        <v>18921</v>
      </c>
      <c r="F4308" s="9" t="s">
        <v>18922</v>
      </c>
      <c r="G4308" s="11" t="s">
        <v>130</v>
      </c>
      <c r="H4308" s="11" t="s">
        <v>22</v>
      </c>
      <c r="I4308" s="11" t="s">
        <v>175</v>
      </c>
      <c r="J4308" s="11" t="s">
        <v>27</v>
      </c>
      <c r="K4308" s="11" t="s">
        <v>28</v>
      </c>
      <c r="L4308" s="11" t="s">
        <v>43</v>
      </c>
      <c r="M4308" s="9" t="s">
        <v>30</v>
      </c>
      <c r="N4308" s="9" t="s">
        <v>743</v>
      </c>
      <c r="O4308" s="11" t="s">
        <v>32</v>
      </c>
      <c r="P4308" s="11" t="s">
        <v>22</v>
      </c>
      <c r="Q4308" s="11" t="s">
        <v>20981</v>
      </c>
      <c r="R4308" s="11" t="s">
        <v>46</v>
      </c>
      <c r="S4308" s="9" t="s">
        <v>20982</v>
      </c>
      <c r="T4308" s="9" t="s">
        <v>22</v>
      </c>
    </row>
    <row r="4309" customHeight="1" spans="1:20">
      <c r="A4309" s="10">
        <v>45208</v>
      </c>
      <c r="B4309" s="15" t="s">
        <v>20983</v>
      </c>
      <c r="C4309" s="15" t="s">
        <v>20984</v>
      </c>
      <c r="D4309" s="30" t="s">
        <v>22</v>
      </c>
      <c r="E4309" s="15" t="s">
        <v>20985</v>
      </c>
      <c r="F4309" s="15" t="s">
        <v>20986</v>
      </c>
      <c r="G4309" s="30" t="s">
        <v>82</v>
      </c>
      <c r="H4309" s="30" t="s">
        <v>22</v>
      </c>
      <c r="I4309" s="30" t="s">
        <v>576</v>
      </c>
      <c r="J4309" s="30" t="s">
        <v>27</v>
      </c>
      <c r="K4309" s="30" t="s">
        <v>28</v>
      </c>
      <c r="L4309" s="30" t="s">
        <v>43</v>
      </c>
      <c r="M4309" s="15" t="s">
        <v>30</v>
      </c>
      <c r="N4309" s="15" t="s">
        <v>31</v>
      </c>
      <c r="O4309" s="30" t="s">
        <v>32</v>
      </c>
      <c r="P4309" s="30" t="s">
        <v>22</v>
      </c>
      <c r="Q4309" s="30" t="s">
        <v>20987</v>
      </c>
      <c r="R4309" s="30" t="s">
        <v>46</v>
      </c>
      <c r="S4309" s="15" t="s">
        <v>20988</v>
      </c>
      <c r="T4309" s="15" t="s">
        <v>22</v>
      </c>
    </row>
    <row r="4310" customHeight="1" spans="1:20">
      <c r="A4310" s="10">
        <v>45208</v>
      </c>
      <c r="B4310" s="9" t="s">
        <v>20989</v>
      </c>
      <c r="C4310" s="9" t="s">
        <v>16210</v>
      </c>
      <c r="D4310" s="11" t="s">
        <v>22</v>
      </c>
      <c r="E4310" s="9" t="s">
        <v>20990</v>
      </c>
      <c r="F4310" s="9" t="s">
        <v>20991</v>
      </c>
      <c r="G4310" s="11" t="s">
        <v>82</v>
      </c>
      <c r="H4310" s="11" t="s">
        <v>22</v>
      </c>
      <c r="I4310" s="11" t="s">
        <v>1078</v>
      </c>
      <c r="J4310" s="11" t="s">
        <v>27</v>
      </c>
      <c r="K4310" s="11" t="s">
        <v>28</v>
      </c>
      <c r="L4310" s="11" t="s">
        <v>43</v>
      </c>
      <c r="M4310" s="9" t="s">
        <v>44</v>
      </c>
      <c r="N4310" s="9" t="s">
        <v>31</v>
      </c>
      <c r="O4310" s="11" t="s">
        <v>32</v>
      </c>
      <c r="P4310" s="11" t="s">
        <v>22</v>
      </c>
      <c r="Q4310" s="11" t="s">
        <v>20992</v>
      </c>
      <c r="R4310" s="11" t="s">
        <v>46</v>
      </c>
      <c r="S4310" s="9" t="s">
        <v>20993</v>
      </c>
      <c r="T4310" s="9" t="s">
        <v>20994</v>
      </c>
    </row>
    <row r="4311" customHeight="1" spans="1:20">
      <c r="A4311" s="10">
        <v>45208</v>
      </c>
      <c r="B4311" s="9" t="s">
        <v>20995</v>
      </c>
      <c r="C4311" s="9" t="s">
        <v>8250</v>
      </c>
      <c r="D4311" s="11" t="s">
        <v>22</v>
      </c>
      <c r="E4311" s="9" t="s">
        <v>20996</v>
      </c>
      <c r="F4311" s="9" t="s">
        <v>20997</v>
      </c>
      <c r="G4311" s="11" t="s">
        <v>82</v>
      </c>
      <c r="H4311" s="11" t="s">
        <v>22</v>
      </c>
      <c r="I4311" s="11" t="s">
        <v>2203</v>
      </c>
      <c r="J4311" s="11" t="s">
        <v>27</v>
      </c>
      <c r="K4311" s="11" t="s">
        <v>28</v>
      </c>
      <c r="L4311" s="11" t="s">
        <v>43</v>
      </c>
      <c r="M4311" s="9" t="s">
        <v>44</v>
      </c>
      <c r="N4311" s="9" t="s">
        <v>31</v>
      </c>
      <c r="O4311" s="11" t="s">
        <v>32</v>
      </c>
      <c r="P4311" s="11" t="s">
        <v>22</v>
      </c>
      <c r="Q4311" s="11" t="s">
        <v>20998</v>
      </c>
      <c r="R4311" s="11" t="s">
        <v>46</v>
      </c>
      <c r="S4311" s="9" t="s">
        <v>20999</v>
      </c>
      <c r="T4311" s="9" t="s">
        <v>21000</v>
      </c>
    </row>
    <row r="4312" customHeight="1" spans="1:20">
      <c r="A4312" s="10">
        <v>45208</v>
      </c>
      <c r="B4312" s="9" t="s">
        <v>21001</v>
      </c>
      <c r="C4312" s="9" t="s">
        <v>6949</v>
      </c>
      <c r="D4312" s="11" t="s">
        <v>22</v>
      </c>
      <c r="E4312" s="9" t="s">
        <v>21002</v>
      </c>
      <c r="F4312" s="9" t="s">
        <v>21003</v>
      </c>
      <c r="G4312" s="11" t="s">
        <v>130</v>
      </c>
      <c r="H4312" s="11" t="s">
        <v>22</v>
      </c>
      <c r="I4312" s="11" t="s">
        <v>253</v>
      </c>
      <c r="J4312" s="11" t="s">
        <v>27</v>
      </c>
      <c r="K4312" s="11" t="s">
        <v>28</v>
      </c>
      <c r="L4312" s="11" t="s">
        <v>43</v>
      </c>
      <c r="M4312" s="9" t="s">
        <v>30</v>
      </c>
      <c r="N4312" s="9" t="s">
        <v>208</v>
      </c>
      <c r="O4312" s="11" t="s">
        <v>32</v>
      </c>
      <c r="P4312" s="11" t="s">
        <v>22</v>
      </c>
      <c r="Q4312" s="11" t="s">
        <v>21004</v>
      </c>
      <c r="R4312" s="11" t="s">
        <v>46</v>
      </c>
      <c r="S4312" s="9" t="s">
        <v>21005</v>
      </c>
      <c r="T4312" s="9" t="s">
        <v>21006</v>
      </c>
    </row>
    <row r="4313" customHeight="1" spans="1:20">
      <c r="A4313" s="10">
        <v>45208</v>
      </c>
      <c r="B4313" s="15" t="s">
        <v>21007</v>
      </c>
      <c r="C4313" s="15" t="s">
        <v>7320</v>
      </c>
      <c r="D4313" s="30" t="s">
        <v>22</v>
      </c>
      <c r="E4313" s="15" t="s">
        <v>21008</v>
      </c>
      <c r="F4313" s="15" t="s">
        <v>11626</v>
      </c>
      <c r="G4313" s="30" t="s">
        <v>130</v>
      </c>
      <c r="H4313" s="30" t="s">
        <v>22</v>
      </c>
      <c r="I4313" s="30" t="s">
        <v>26</v>
      </c>
      <c r="J4313" s="30" t="s">
        <v>27</v>
      </c>
      <c r="K4313" s="30" t="s">
        <v>76</v>
      </c>
      <c r="L4313" s="30" t="s">
        <v>29</v>
      </c>
      <c r="M4313" s="15" t="s">
        <v>44</v>
      </c>
      <c r="N4313" s="15" t="s">
        <v>31</v>
      </c>
      <c r="O4313" s="30" t="s">
        <v>32</v>
      </c>
      <c r="P4313" s="30" t="s">
        <v>22</v>
      </c>
      <c r="Q4313" s="30" t="s">
        <v>21009</v>
      </c>
      <c r="R4313" s="30" t="s">
        <v>34</v>
      </c>
      <c r="S4313" s="15" t="s">
        <v>21010</v>
      </c>
      <c r="T4313" s="15" t="s">
        <v>22</v>
      </c>
    </row>
    <row r="4314" customHeight="1" spans="1:20">
      <c r="A4314" s="10">
        <v>45208</v>
      </c>
      <c r="B4314" s="9" t="s">
        <v>21011</v>
      </c>
      <c r="C4314" s="9" t="s">
        <v>6728</v>
      </c>
      <c r="D4314" s="11" t="s">
        <v>22</v>
      </c>
      <c r="E4314" s="9" t="s">
        <v>21012</v>
      </c>
      <c r="F4314" s="9" t="s">
        <v>21013</v>
      </c>
      <c r="G4314" s="11" t="s">
        <v>2152</v>
      </c>
      <c r="H4314" s="11" t="s">
        <v>22</v>
      </c>
      <c r="I4314" s="11" t="s">
        <v>111</v>
      </c>
      <c r="J4314" s="11" t="s">
        <v>27</v>
      </c>
      <c r="K4314" s="11" t="s">
        <v>28</v>
      </c>
      <c r="L4314" s="11" t="s">
        <v>43</v>
      </c>
      <c r="M4314" s="9" t="s">
        <v>30</v>
      </c>
      <c r="N4314" s="9" t="s">
        <v>208</v>
      </c>
      <c r="O4314" s="11" t="s">
        <v>32</v>
      </c>
      <c r="P4314" s="11" t="s">
        <v>22</v>
      </c>
      <c r="Q4314" s="11" t="s">
        <v>21014</v>
      </c>
      <c r="R4314" s="11" t="s">
        <v>46</v>
      </c>
      <c r="S4314" s="9" t="s">
        <v>21015</v>
      </c>
      <c r="T4314" s="9" t="s">
        <v>21016</v>
      </c>
    </row>
    <row r="4315" customHeight="1" spans="1:20">
      <c r="A4315" s="10">
        <v>45208</v>
      </c>
      <c r="B4315" s="9" t="s">
        <v>21017</v>
      </c>
      <c r="C4315" s="9" t="s">
        <v>6728</v>
      </c>
      <c r="D4315" s="11" t="s">
        <v>22</v>
      </c>
      <c r="E4315" s="9" t="s">
        <v>21018</v>
      </c>
      <c r="F4315" s="9" t="s">
        <v>21019</v>
      </c>
      <c r="G4315" s="11" t="s">
        <v>25</v>
      </c>
      <c r="H4315" s="11" t="s">
        <v>22</v>
      </c>
      <c r="I4315" s="11" t="s">
        <v>511</v>
      </c>
      <c r="J4315" s="11" t="s">
        <v>27</v>
      </c>
      <c r="K4315" s="11" t="s">
        <v>28</v>
      </c>
      <c r="L4315" s="11" t="s">
        <v>43</v>
      </c>
      <c r="M4315" s="9" t="s">
        <v>44</v>
      </c>
      <c r="N4315" s="9" t="s">
        <v>208</v>
      </c>
      <c r="O4315" s="11" t="s">
        <v>32</v>
      </c>
      <c r="P4315" s="11" t="s">
        <v>22</v>
      </c>
      <c r="Q4315" s="11" t="s">
        <v>21020</v>
      </c>
      <c r="R4315" s="11" t="s">
        <v>46</v>
      </c>
      <c r="S4315" s="9" t="s">
        <v>21021</v>
      </c>
      <c r="T4315" s="9" t="s">
        <v>21022</v>
      </c>
    </row>
    <row r="4316" customHeight="1" spans="1:20">
      <c r="A4316" s="10">
        <v>45208</v>
      </c>
      <c r="B4316" s="9" t="s">
        <v>21023</v>
      </c>
      <c r="C4316" s="9" t="s">
        <v>3870</v>
      </c>
      <c r="D4316" s="11" t="s">
        <v>22</v>
      </c>
      <c r="E4316" s="9" t="s">
        <v>21024</v>
      </c>
      <c r="F4316" s="9" t="s">
        <v>21025</v>
      </c>
      <c r="G4316" s="11" t="s">
        <v>41</v>
      </c>
      <c r="H4316" s="11" t="s">
        <v>22</v>
      </c>
      <c r="I4316" s="11" t="s">
        <v>26</v>
      </c>
      <c r="J4316" s="11" t="s">
        <v>27</v>
      </c>
      <c r="K4316" s="11" t="s">
        <v>76</v>
      </c>
      <c r="L4316" s="11" t="s">
        <v>29</v>
      </c>
      <c r="M4316" s="9" t="s">
        <v>30</v>
      </c>
      <c r="N4316" s="9" t="s">
        <v>31</v>
      </c>
      <c r="O4316" s="11" t="s">
        <v>32</v>
      </c>
      <c r="P4316" s="11" t="s">
        <v>22</v>
      </c>
      <c r="Q4316" s="11" t="s">
        <v>21026</v>
      </c>
      <c r="R4316" s="11" t="s">
        <v>34</v>
      </c>
      <c r="S4316" s="9" t="s">
        <v>21027</v>
      </c>
      <c r="T4316" s="9" t="s">
        <v>21028</v>
      </c>
    </row>
    <row r="4317" customHeight="1" spans="1:20">
      <c r="A4317" s="10">
        <v>45208</v>
      </c>
      <c r="B4317" s="15" t="s">
        <v>21029</v>
      </c>
      <c r="C4317" s="15" t="s">
        <v>1299</v>
      </c>
      <c r="D4317" s="30" t="s">
        <v>22</v>
      </c>
      <c r="E4317" s="15" t="s">
        <v>21030</v>
      </c>
      <c r="F4317" s="15" t="s">
        <v>21031</v>
      </c>
      <c r="G4317" s="30" t="s">
        <v>53</v>
      </c>
      <c r="H4317" s="30" t="s">
        <v>22</v>
      </c>
      <c r="I4317" s="30" t="s">
        <v>931</v>
      </c>
      <c r="J4317" s="30" t="s">
        <v>27</v>
      </c>
      <c r="K4317" s="30" t="s">
        <v>28</v>
      </c>
      <c r="L4317" s="30" t="s">
        <v>43</v>
      </c>
      <c r="M4317" s="15" t="s">
        <v>44</v>
      </c>
      <c r="N4317" s="15" t="s">
        <v>208</v>
      </c>
      <c r="O4317" s="30" t="s">
        <v>32</v>
      </c>
      <c r="P4317" s="30" t="s">
        <v>22</v>
      </c>
      <c r="Q4317" s="30" t="s">
        <v>21032</v>
      </c>
      <c r="R4317" s="30" t="s">
        <v>56</v>
      </c>
      <c r="S4317" s="15" t="s">
        <v>21033</v>
      </c>
      <c r="T4317" s="15" t="s">
        <v>22</v>
      </c>
    </row>
    <row r="4318" customHeight="1" spans="1:20">
      <c r="A4318" s="10">
        <v>45208</v>
      </c>
      <c r="B4318" s="15" t="s">
        <v>21034</v>
      </c>
      <c r="C4318" s="15" t="s">
        <v>1299</v>
      </c>
      <c r="D4318" s="30" t="s">
        <v>22</v>
      </c>
      <c r="E4318" s="15" t="s">
        <v>10967</v>
      </c>
      <c r="F4318" s="15" t="s">
        <v>10968</v>
      </c>
      <c r="G4318" s="30" t="s">
        <v>41</v>
      </c>
      <c r="H4318" s="30" t="s">
        <v>22</v>
      </c>
      <c r="I4318" s="30" t="s">
        <v>299</v>
      </c>
      <c r="J4318" s="30" t="s">
        <v>27</v>
      </c>
      <c r="K4318" s="30" t="s">
        <v>28</v>
      </c>
      <c r="L4318" s="30" t="s">
        <v>43</v>
      </c>
      <c r="M4318" s="15" t="s">
        <v>44</v>
      </c>
      <c r="N4318" s="15" t="s">
        <v>208</v>
      </c>
      <c r="O4318" s="30" t="s">
        <v>32</v>
      </c>
      <c r="P4318" s="30" t="s">
        <v>22</v>
      </c>
      <c r="Q4318" s="30" t="s">
        <v>21035</v>
      </c>
      <c r="R4318" s="30" t="s">
        <v>56</v>
      </c>
      <c r="S4318" s="15" t="s">
        <v>21036</v>
      </c>
      <c r="T4318" s="15" t="s">
        <v>22</v>
      </c>
    </row>
    <row r="4319" customHeight="1" spans="1:20">
      <c r="A4319" s="10">
        <v>45208</v>
      </c>
      <c r="B4319" s="15" t="s">
        <v>21037</v>
      </c>
      <c r="C4319" s="15" t="s">
        <v>4541</v>
      </c>
      <c r="D4319" s="30" t="s">
        <v>22</v>
      </c>
      <c r="E4319" s="15" t="s">
        <v>18488</v>
      </c>
      <c r="F4319" s="15" t="s">
        <v>18489</v>
      </c>
      <c r="G4319" s="30" t="s">
        <v>53</v>
      </c>
      <c r="H4319" s="30" t="s">
        <v>22</v>
      </c>
      <c r="I4319" s="30" t="s">
        <v>469</v>
      </c>
      <c r="J4319" s="30" t="s">
        <v>27</v>
      </c>
      <c r="K4319" s="30" t="s">
        <v>28</v>
      </c>
      <c r="L4319" s="30" t="s">
        <v>43</v>
      </c>
      <c r="M4319" s="15" t="s">
        <v>30</v>
      </c>
      <c r="N4319" s="15" t="s">
        <v>31</v>
      </c>
      <c r="O4319" s="30" t="s">
        <v>32</v>
      </c>
      <c r="P4319" s="30" t="s">
        <v>22</v>
      </c>
      <c r="Q4319" s="30" t="s">
        <v>21038</v>
      </c>
      <c r="R4319" s="30" t="s">
        <v>46</v>
      </c>
      <c r="S4319" s="15" t="s">
        <v>21039</v>
      </c>
      <c r="T4319" s="15" t="s">
        <v>22</v>
      </c>
    </row>
    <row r="4320" customHeight="1" spans="1:20">
      <c r="A4320" s="10">
        <v>45208</v>
      </c>
      <c r="B4320" s="15" t="s">
        <v>21040</v>
      </c>
      <c r="C4320" s="15" t="s">
        <v>1299</v>
      </c>
      <c r="D4320" s="30" t="s">
        <v>22</v>
      </c>
      <c r="E4320" s="15" t="s">
        <v>21041</v>
      </c>
      <c r="F4320" s="15" t="s">
        <v>21042</v>
      </c>
      <c r="G4320" s="30" t="s">
        <v>130</v>
      </c>
      <c r="H4320" s="30" t="s">
        <v>22</v>
      </c>
      <c r="I4320" s="30" t="s">
        <v>337</v>
      </c>
      <c r="J4320" s="30" t="s">
        <v>27</v>
      </c>
      <c r="K4320" s="30" t="s">
        <v>28</v>
      </c>
      <c r="L4320" s="30" t="s">
        <v>43</v>
      </c>
      <c r="M4320" s="15" t="s">
        <v>30</v>
      </c>
      <c r="N4320" s="15" t="s">
        <v>208</v>
      </c>
      <c r="O4320" s="30" t="s">
        <v>32</v>
      </c>
      <c r="P4320" s="30" t="s">
        <v>22</v>
      </c>
      <c r="Q4320" s="30" t="s">
        <v>21043</v>
      </c>
      <c r="R4320" s="30" t="s">
        <v>56</v>
      </c>
      <c r="S4320" s="15" t="s">
        <v>21044</v>
      </c>
      <c r="T4320" s="15" t="s">
        <v>22</v>
      </c>
    </row>
    <row r="4321" customHeight="1" spans="1:20">
      <c r="A4321" s="10">
        <v>45208</v>
      </c>
      <c r="B4321" s="15" t="s">
        <v>21045</v>
      </c>
      <c r="C4321" s="15" t="s">
        <v>1299</v>
      </c>
      <c r="D4321" s="30" t="s">
        <v>22</v>
      </c>
      <c r="E4321" s="15" t="s">
        <v>21046</v>
      </c>
      <c r="F4321" s="15" t="s">
        <v>21047</v>
      </c>
      <c r="G4321" s="30" t="s">
        <v>82</v>
      </c>
      <c r="H4321" s="30" t="s">
        <v>22</v>
      </c>
      <c r="I4321" s="30" t="s">
        <v>384</v>
      </c>
      <c r="J4321" s="30" t="s">
        <v>27</v>
      </c>
      <c r="K4321" s="30" t="s">
        <v>28</v>
      </c>
      <c r="L4321" s="30" t="s">
        <v>43</v>
      </c>
      <c r="M4321" s="15" t="s">
        <v>30</v>
      </c>
      <c r="N4321" s="15" t="s">
        <v>208</v>
      </c>
      <c r="O4321" s="30" t="s">
        <v>32</v>
      </c>
      <c r="P4321" s="30" t="s">
        <v>22</v>
      </c>
      <c r="Q4321" s="30" t="s">
        <v>21048</v>
      </c>
      <c r="R4321" s="30" t="s">
        <v>56</v>
      </c>
      <c r="S4321" s="15" t="s">
        <v>21049</v>
      </c>
      <c r="T4321" s="15" t="s">
        <v>22</v>
      </c>
    </row>
    <row r="4322" customHeight="1" spans="1:20">
      <c r="A4322" s="10">
        <v>45208</v>
      </c>
      <c r="B4322" s="15" t="s">
        <v>21050</v>
      </c>
      <c r="C4322" s="15" t="s">
        <v>1299</v>
      </c>
      <c r="D4322" s="30" t="s">
        <v>22</v>
      </c>
      <c r="E4322" s="15" t="s">
        <v>21051</v>
      </c>
      <c r="F4322" s="15" t="s">
        <v>21052</v>
      </c>
      <c r="G4322" s="30" t="s">
        <v>25</v>
      </c>
      <c r="H4322" s="30" t="s">
        <v>22</v>
      </c>
      <c r="I4322" s="30" t="s">
        <v>337</v>
      </c>
      <c r="J4322" s="30" t="s">
        <v>27</v>
      </c>
      <c r="K4322" s="30" t="s">
        <v>28</v>
      </c>
      <c r="L4322" s="30" t="s">
        <v>43</v>
      </c>
      <c r="M4322" s="15" t="s">
        <v>44</v>
      </c>
      <c r="N4322" s="15" t="s">
        <v>208</v>
      </c>
      <c r="O4322" s="30" t="s">
        <v>32</v>
      </c>
      <c r="P4322" s="30" t="s">
        <v>22</v>
      </c>
      <c r="Q4322" s="30" t="s">
        <v>21053</v>
      </c>
      <c r="R4322" s="30" t="s">
        <v>46</v>
      </c>
      <c r="S4322" s="15" t="s">
        <v>21054</v>
      </c>
      <c r="T4322" s="15" t="s">
        <v>22</v>
      </c>
    </row>
    <row r="4323" customHeight="1" spans="1:20">
      <c r="A4323" s="10">
        <v>45208</v>
      </c>
      <c r="B4323" s="15" t="s">
        <v>21055</v>
      </c>
      <c r="C4323" s="15" t="s">
        <v>1299</v>
      </c>
      <c r="D4323" s="30" t="s">
        <v>22</v>
      </c>
      <c r="E4323" s="15" t="s">
        <v>21056</v>
      </c>
      <c r="F4323" s="15" t="s">
        <v>21057</v>
      </c>
      <c r="G4323" s="30" t="s">
        <v>130</v>
      </c>
      <c r="H4323" s="30" t="s">
        <v>22</v>
      </c>
      <c r="I4323" s="30" t="s">
        <v>931</v>
      </c>
      <c r="J4323" s="30" t="s">
        <v>27</v>
      </c>
      <c r="K4323" s="30" t="s">
        <v>28</v>
      </c>
      <c r="L4323" s="30" t="s">
        <v>43</v>
      </c>
      <c r="M4323" s="15" t="s">
        <v>44</v>
      </c>
      <c r="N4323" s="15" t="s">
        <v>208</v>
      </c>
      <c r="O4323" s="30" t="s">
        <v>32</v>
      </c>
      <c r="P4323" s="30" t="s">
        <v>22</v>
      </c>
      <c r="Q4323" s="30" t="s">
        <v>21058</v>
      </c>
      <c r="R4323" s="30" t="s">
        <v>56</v>
      </c>
      <c r="S4323" s="15" t="s">
        <v>16316</v>
      </c>
      <c r="T4323" s="15" t="s">
        <v>22</v>
      </c>
    </row>
    <row r="4324" customHeight="1" spans="1:20">
      <c r="A4324" s="10">
        <v>45208</v>
      </c>
      <c r="B4324" s="15" t="s">
        <v>21059</v>
      </c>
      <c r="C4324" s="15" t="s">
        <v>1299</v>
      </c>
      <c r="D4324" s="30" t="s">
        <v>22</v>
      </c>
      <c r="E4324" s="15" t="s">
        <v>21060</v>
      </c>
      <c r="F4324" s="15" t="s">
        <v>21061</v>
      </c>
      <c r="G4324" s="30" t="s">
        <v>41</v>
      </c>
      <c r="H4324" s="30" t="s">
        <v>22</v>
      </c>
      <c r="I4324" s="30" t="s">
        <v>54</v>
      </c>
      <c r="J4324" s="30" t="s">
        <v>27</v>
      </c>
      <c r="K4324" s="30" t="s">
        <v>28</v>
      </c>
      <c r="L4324" s="30" t="s">
        <v>43</v>
      </c>
      <c r="M4324" s="15" t="s">
        <v>30</v>
      </c>
      <c r="N4324" s="15" t="s">
        <v>208</v>
      </c>
      <c r="O4324" s="30" t="s">
        <v>32</v>
      </c>
      <c r="P4324" s="30" t="s">
        <v>22</v>
      </c>
      <c r="Q4324" s="30" t="s">
        <v>21062</v>
      </c>
      <c r="R4324" s="30" t="s">
        <v>56</v>
      </c>
      <c r="S4324" s="15" t="s">
        <v>21063</v>
      </c>
      <c r="T4324" s="15" t="s">
        <v>22</v>
      </c>
    </row>
    <row r="4325" customHeight="1" spans="1:20">
      <c r="A4325" s="10">
        <v>45208</v>
      </c>
      <c r="B4325" s="15" t="s">
        <v>21064</v>
      </c>
      <c r="C4325" s="15" t="s">
        <v>1299</v>
      </c>
      <c r="D4325" s="30" t="s">
        <v>22</v>
      </c>
      <c r="E4325" s="15" t="s">
        <v>21065</v>
      </c>
      <c r="F4325" s="15" t="s">
        <v>1059</v>
      </c>
      <c r="G4325" s="30" t="s">
        <v>130</v>
      </c>
      <c r="H4325" s="30" t="s">
        <v>22</v>
      </c>
      <c r="I4325" s="30" t="s">
        <v>149</v>
      </c>
      <c r="J4325" s="30" t="s">
        <v>27</v>
      </c>
      <c r="K4325" s="30" t="s">
        <v>28</v>
      </c>
      <c r="L4325" s="30" t="s">
        <v>43</v>
      </c>
      <c r="M4325" s="15" t="s">
        <v>30</v>
      </c>
      <c r="N4325" s="15" t="s">
        <v>208</v>
      </c>
      <c r="O4325" s="30" t="s">
        <v>32</v>
      </c>
      <c r="P4325" s="30" t="s">
        <v>22</v>
      </c>
      <c r="Q4325" s="30" t="s">
        <v>21066</v>
      </c>
      <c r="R4325" s="30" t="s">
        <v>56</v>
      </c>
      <c r="S4325" s="15" t="s">
        <v>21067</v>
      </c>
      <c r="T4325" s="15" t="s">
        <v>22</v>
      </c>
    </row>
    <row r="4326" customHeight="1" spans="1:20">
      <c r="A4326" s="10">
        <v>45208</v>
      </c>
      <c r="B4326" s="15" t="s">
        <v>21068</v>
      </c>
      <c r="C4326" s="15" t="s">
        <v>21069</v>
      </c>
      <c r="D4326" s="30" t="s">
        <v>22</v>
      </c>
      <c r="E4326" s="15" t="s">
        <v>21070</v>
      </c>
      <c r="F4326" s="15" t="s">
        <v>21071</v>
      </c>
      <c r="G4326" s="30" t="s">
        <v>130</v>
      </c>
      <c r="H4326" s="30" t="s">
        <v>22</v>
      </c>
      <c r="I4326" s="30" t="s">
        <v>293</v>
      </c>
      <c r="J4326" s="30" t="s">
        <v>27</v>
      </c>
      <c r="K4326" s="30" t="s">
        <v>28</v>
      </c>
      <c r="L4326" s="30" t="s">
        <v>43</v>
      </c>
      <c r="M4326" s="15" t="s">
        <v>30</v>
      </c>
      <c r="N4326" s="15" t="s">
        <v>208</v>
      </c>
      <c r="O4326" s="30" t="s">
        <v>32</v>
      </c>
      <c r="P4326" s="30" t="s">
        <v>22</v>
      </c>
      <c r="Q4326" s="30" t="s">
        <v>21072</v>
      </c>
      <c r="R4326" s="30" t="s">
        <v>46</v>
      </c>
      <c r="S4326" s="15" t="s">
        <v>21073</v>
      </c>
      <c r="T4326" s="15" t="s">
        <v>22</v>
      </c>
    </row>
    <row r="4327" customHeight="1" spans="1:20">
      <c r="A4327" s="10">
        <v>45208</v>
      </c>
      <c r="B4327" s="15" t="s">
        <v>21074</v>
      </c>
      <c r="C4327" s="15" t="s">
        <v>6822</v>
      </c>
      <c r="D4327" s="30" t="s">
        <v>22</v>
      </c>
      <c r="E4327" s="15" t="s">
        <v>21075</v>
      </c>
      <c r="F4327" s="15" t="s">
        <v>21076</v>
      </c>
      <c r="G4327" s="30" t="s">
        <v>130</v>
      </c>
      <c r="H4327" s="30" t="s">
        <v>22</v>
      </c>
      <c r="I4327" s="30" t="s">
        <v>412</v>
      </c>
      <c r="J4327" s="30" t="s">
        <v>27</v>
      </c>
      <c r="K4327" s="30" t="s">
        <v>28</v>
      </c>
      <c r="L4327" s="30" t="s">
        <v>43</v>
      </c>
      <c r="M4327" s="15" t="s">
        <v>30</v>
      </c>
      <c r="N4327" s="15" t="s">
        <v>208</v>
      </c>
      <c r="O4327" s="30" t="s">
        <v>32</v>
      </c>
      <c r="P4327" s="30" t="s">
        <v>22</v>
      </c>
      <c r="Q4327" s="30" t="s">
        <v>21077</v>
      </c>
      <c r="R4327" s="30" t="s">
        <v>46</v>
      </c>
      <c r="S4327" s="15" t="s">
        <v>21078</v>
      </c>
      <c r="T4327" s="15" t="s">
        <v>22</v>
      </c>
    </row>
    <row r="4328" customHeight="1" spans="1:20">
      <c r="A4328" s="10">
        <v>45208</v>
      </c>
      <c r="B4328" s="15" t="s">
        <v>21079</v>
      </c>
      <c r="C4328" s="15" t="s">
        <v>6880</v>
      </c>
      <c r="D4328" s="30" t="s">
        <v>22</v>
      </c>
      <c r="E4328" s="15" t="s">
        <v>21080</v>
      </c>
      <c r="F4328" s="15" t="s">
        <v>21081</v>
      </c>
      <c r="G4328" s="30" t="s">
        <v>82</v>
      </c>
      <c r="H4328" s="30" t="s">
        <v>22</v>
      </c>
      <c r="I4328" s="30" t="s">
        <v>576</v>
      </c>
      <c r="J4328" s="30" t="s">
        <v>27</v>
      </c>
      <c r="K4328" s="30" t="s">
        <v>28</v>
      </c>
      <c r="L4328" s="30" t="s">
        <v>43</v>
      </c>
      <c r="M4328" s="15" t="s">
        <v>30</v>
      </c>
      <c r="N4328" s="15" t="s">
        <v>208</v>
      </c>
      <c r="O4328" s="30" t="s">
        <v>32</v>
      </c>
      <c r="P4328" s="30" t="s">
        <v>22</v>
      </c>
      <c r="Q4328" s="30" t="s">
        <v>21082</v>
      </c>
      <c r="R4328" s="30" t="s">
        <v>46</v>
      </c>
      <c r="S4328" s="15" t="s">
        <v>21083</v>
      </c>
      <c r="T4328" s="15" t="s">
        <v>22</v>
      </c>
    </row>
    <row r="4329" customHeight="1" spans="1:20">
      <c r="A4329" s="10">
        <v>45208</v>
      </c>
      <c r="B4329" s="15" t="s">
        <v>21084</v>
      </c>
      <c r="C4329" s="15" t="s">
        <v>6822</v>
      </c>
      <c r="D4329" s="30" t="s">
        <v>22</v>
      </c>
      <c r="E4329" s="15" t="s">
        <v>21085</v>
      </c>
      <c r="F4329" s="15" t="s">
        <v>21086</v>
      </c>
      <c r="G4329" s="30" t="s">
        <v>41</v>
      </c>
      <c r="H4329" s="30" t="s">
        <v>22</v>
      </c>
      <c r="I4329" s="30" t="s">
        <v>270</v>
      </c>
      <c r="J4329" s="30" t="s">
        <v>27</v>
      </c>
      <c r="K4329" s="30" t="s">
        <v>28</v>
      </c>
      <c r="L4329" s="30" t="s">
        <v>43</v>
      </c>
      <c r="M4329" s="15" t="s">
        <v>44</v>
      </c>
      <c r="N4329" s="15" t="s">
        <v>208</v>
      </c>
      <c r="O4329" s="30" t="s">
        <v>32</v>
      </c>
      <c r="P4329" s="30" t="s">
        <v>22</v>
      </c>
      <c r="Q4329" s="30" t="s">
        <v>21087</v>
      </c>
      <c r="R4329" s="30" t="s">
        <v>46</v>
      </c>
      <c r="S4329" s="15" t="s">
        <v>21088</v>
      </c>
      <c r="T4329" s="15" t="s">
        <v>22</v>
      </c>
    </row>
    <row r="4330" customHeight="1" spans="1:20">
      <c r="A4330" s="10">
        <v>45208</v>
      </c>
      <c r="B4330" s="15" t="s">
        <v>21089</v>
      </c>
      <c r="C4330" s="15" t="s">
        <v>10840</v>
      </c>
      <c r="D4330" s="30" t="s">
        <v>22</v>
      </c>
      <c r="E4330" s="15" t="s">
        <v>21090</v>
      </c>
      <c r="F4330" s="15" t="s">
        <v>4421</v>
      </c>
      <c r="G4330" s="30" t="s">
        <v>82</v>
      </c>
      <c r="H4330" s="30" t="s">
        <v>22</v>
      </c>
      <c r="I4330" s="30" t="s">
        <v>168</v>
      </c>
      <c r="J4330" s="30" t="s">
        <v>27</v>
      </c>
      <c r="K4330" s="30" t="s">
        <v>28</v>
      </c>
      <c r="L4330" s="30" t="s">
        <v>43</v>
      </c>
      <c r="M4330" s="15" t="s">
        <v>169</v>
      </c>
      <c r="N4330" s="15" t="s">
        <v>208</v>
      </c>
      <c r="O4330" s="30" t="s">
        <v>32</v>
      </c>
      <c r="P4330" s="30" t="s">
        <v>22</v>
      </c>
      <c r="Q4330" s="30" t="s">
        <v>21091</v>
      </c>
      <c r="R4330" s="30" t="s">
        <v>46</v>
      </c>
      <c r="S4330" s="15" t="s">
        <v>21092</v>
      </c>
      <c r="T4330" s="15" t="s">
        <v>22</v>
      </c>
    </row>
    <row r="4331" customHeight="1" spans="1:20">
      <c r="A4331" s="10">
        <v>45208</v>
      </c>
      <c r="B4331" s="15" t="s">
        <v>21093</v>
      </c>
      <c r="C4331" s="15" t="s">
        <v>6822</v>
      </c>
      <c r="D4331" s="30" t="s">
        <v>22</v>
      </c>
      <c r="E4331" s="15" t="s">
        <v>21094</v>
      </c>
      <c r="F4331" s="15" t="s">
        <v>21095</v>
      </c>
      <c r="G4331" s="30" t="s">
        <v>130</v>
      </c>
      <c r="H4331" s="30" t="s">
        <v>22</v>
      </c>
      <c r="I4331" s="30" t="s">
        <v>75</v>
      </c>
      <c r="J4331" s="30" t="s">
        <v>27</v>
      </c>
      <c r="K4331" s="30" t="s">
        <v>28</v>
      </c>
      <c r="L4331" s="30" t="s">
        <v>43</v>
      </c>
      <c r="M4331" s="15" t="s">
        <v>30</v>
      </c>
      <c r="N4331" s="15" t="s">
        <v>208</v>
      </c>
      <c r="O4331" s="30" t="s">
        <v>32</v>
      </c>
      <c r="P4331" s="30" t="s">
        <v>22</v>
      </c>
      <c r="Q4331" s="30" t="s">
        <v>21096</v>
      </c>
      <c r="R4331" s="30" t="s">
        <v>46</v>
      </c>
      <c r="S4331" s="15" t="s">
        <v>21097</v>
      </c>
      <c r="T4331" s="15" t="s">
        <v>22</v>
      </c>
    </row>
    <row r="4332" customHeight="1" spans="1:20">
      <c r="A4332" s="10">
        <v>45208</v>
      </c>
      <c r="B4332" s="15" t="s">
        <v>21098</v>
      </c>
      <c r="C4332" s="15" t="s">
        <v>3638</v>
      </c>
      <c r="D4332" s="30" t="s">
        <v>22</v>
      </c>
      <c r="E4332" s="15" t="s">
        <v>21099</v>
      </c>
      <c r="F4332" s="15" t="s">
        <v>21100</v>
      </c>
      <c r="G4332" s="30" t="s">
        <v>82</v>
      </c>
      <c r="H4332" s="30" t="s">
        <v>22</v>
      </c>
      <c r="I4332" s="30" t="s">
        <v>26</v>
      </c>
      <c r="J4332" s="30" t="s">
        <v>27</v>
      </c>
      <c r="K4332" s="30" t="s">
        <v>28</v>
      </c>
      <c r="L4332" s="30" t="s">
        <v>29</v>
      </c>
      <c r="M4332" s="15" t="s">
        <v>30</v>
      </c>
      <c r="N4332" s="15" t="s">
        <v>31</v>
      </c>
      <c r="O4332" s="30" t="s">
        <v>32</v>
      </c>
      <c r="P4332" s="30" t="s">
        <v>22</v>
      </c>
      <c r="Q4332" s="30" t="s">
        <v>21101</v>
      </c>
      <c r="R4332" s="30" t="s">
        <v>34</v>
      </c>
      <c r="S4332" s="15" t="s">
        <v>21102</v>
      </c>
      <c r="T4332" s="15" t="s">
        <v>21103</v>
      </c>
    </row>
    <row r="4333" customHeight="1" spans="1:20">
      <c r="A4333" s="10">
        <v>45208</v>
      </c>
      <c r="B4333" s="15" t="s">
        <v>21104</v>
      </c>
      <c r="C4333" s="15" t="s">
        <v>1299</v>
      </c>
      <c r="D4333" s="30" t="s">
        <v>22</v>
      </c>
      <c r="E4333" s="15" t="s">
        <v>21105</v>
      </c>
      <c r="F4333" s="15" t="s">
        <v>21106</v>
      </c>
      <c r="G4333" s="30" t="s">
        <v>82</v>
      </c>
      <c r="H4333" s="30" t="s">
        <v>22</v>
      </c>
      <c r="I4333" s="30" t="s">
        <v>448</v>
      </c>
      <c r="J4333" s="30" t="s">
        <v>27</v>
      </c>
      <c r="K4333" s="30" t="s">
        <v>28</v>
      </c>
      <c r="L4333" s="30" t="s">
        <v>43</v>
      </c>
      <c r="M4333" s="15" t="s">
        <v>30</v>
      </c>
      <c r="N4333" s="15" t="s">
        <v>208</v>
      </c>
      <c r="O4333" s="30" t="s">
        <v>32</v>
      </c>
      <c r="P4333" s="30" t="s">
        <v>22</v>
      </c>
      <c r="Q4333" s="30" t="s">
        <v>21107</v>
      </c>
      <c r="R4333" s="30" t="s">
        <v>56</v>
      </c>
      <c r="S4333" s="15" t="s">
        <v>21108</v>
      </c>
      <c r="T4333" s="15" t="s">
        <v>22</v>
      </c>
    </row>
    <row r="4334" customHeight="1" spans="1:20">
      <c r="A4334" s="10">
        <v>45208</v>
      </c>
      <c r="B4334" s="15" t="s">
        <v>21109</v>
      </c>
      <c r="C4334" s="15" t="s">
        <v>1299</v>
      </c>
      <c r="D4334" s="30" t="s">
        <v>22</v>
      </c>
      <c r="E4334" s="15" t="s">
        <v>21110</v>
      </c>
      <c r="F4334" s="15" t="s">
        <v>21111</v>
      </c>
      <c r="G4334" s="30" t="s">
        <v>130</v>
      </c>
      <c r="H4334" s="30" t="s">
        <v>22</v>
      </c>
      <c r="I4334" s="30" t="s">
        <v>384</v>
      </c>
      <c r="J4334" s="30" t="s">
        <v>27</v>
      </c>
      <c r="K4334" s="30" t="s">
        <v>28</v>
      </c>
      <c r="L4334" s="30" t="s">
        <v>43</v>
      </c>
      <c r="M4334" s="15" t="s">
        <v>30</v>
      </c>
      <c r="N4334" s="15" t="s">
        <v>208</v>
      </c>
      <c r="O4334" s="30" t="s">
        <v>32</v>
      </c>
      <c r="P4334" s="30" t="s">
        <v>22</v>
      </c>
      <c r="Q4334" s="30" t="s">
        <v>21112</v>
      </c>
      <c r="R4334" s="30" t="s">
        <v>56</v>
      </c>
      <c r="S4334" s="15" t="s">
        <v>21113</v>
      </c>
      <c r="T4334" s="15" t="s">
        <v>22</v>
      </c>
    </row>
    <row r="4335" customHeight="1" spans="1:20">
      <c r="A4335" s="10">
        <v>45208</v>
      </c>
      <c r="B4335" s="9" t="s">
        <v>21114</v>
      </c>
      <c r="C4335" s="9" t="s">
        <v>7103</v>
      </c>
      <c r="D4335" s="11" t="s">
        <v>22</v>
      </c>
      <c r="E4335" s="9" t="s">
        <v>21115</v>
      </c>
      <c r="F4335" s="9" t="s">
        <v>21116</v>
      </c>
      <c r="G4335" s="11" t="s">
        <v>53</v>
      </c>
      <c r="H4335" s="11" t="s">
        <v>22</v>
      </c>
      <c r="I4335" s="11" t="s">
        <v>1072</v>
      </c>
      <c r="J4335" s="11" t="s">
        <v>27</v>
      </c>
      <c r="K4335" s="11" t="s">
        <v>28</v>
      </c>
      <c r="L4335" s="11" t="s">
        <v>43</v>
      </c>
      <c r="M4335" s="9" t="s">
        <v>44</v>
      </c>
      <c r="N4335" s="9" t="s">
        <v>743</v>
      </c>
      <c r="O4335" s="11" t="s">
        <v>32</v>
      </c>
      <c r="P4335" s="11" t="s">
        <v>22</v>
      </c>
      <c r="Q4335" s="11" t="s">
        <v>21117</v>
      </c>
      <c r="R4335" s="11" t="s">
        <v>46</v>
      </c>
      <c r="S4335" s="9" t="s">
        <v>21118</v>
      </c>
      <c r="T4335" s="9" t="s">
        <v>21119</v>
      </c>
    </row>
    <row r="4336" customHeight="1" spans="1:20">
      <c r="A4336" s="10">
        <v>45208</v>
      </c>
      <c r="B4336" s="15" t="s">
        <v>21120</v>
      </c>
      <c r="C4336" s="15" t="s">
        <v>783</v>
      </c>
      <c r="D4336" s="30" t="s">
        <v>22</v>
      </c>
      <c r="E4336" s="15" t="s">
        <v>21121</v>
      </c>
      <c r="F4336" s="15" t="s">
        <v>21122</v>
      </c>
      <c r="G4336" s="30" t="s">
        <v>130</v>
      </c>
      <c r="H4336" s="30" t="s">
        <v>21123</v>
      </c>
      <c r="I4336" s="30" t="s">
        <v>259</v>
      </c>
      <c r="J4336" s="30" t="s">
        <v>27</v>
      </c>
      <c r="K4336" s="30" t="s">
        <v>28</v>
      </c>
      <c r="L4336" s="30" t="s">
        <v>43</v>
      </c>
      <c r="M4336" s="15" t="s">
        <v>30</v>
      </c>
      <c r="N4336" s="15" t="s">
        <v>743</v>
      </c>
      <c r="O4336" s="30" t="s">
        <v>32</v>
      </c>
      <c r="P4336" s="30" t="s">
        <v>22</v>
      </c>
      <c r="Q4336" s="30" t="s">
        <v>21124</v>
      </c>
      <c r="R4336" s="30" t="s">
        <v>46</v>
      </c>
      <c r="S4336" s="15" t="s">
        <v>21125</v>
      </c>
      <c r="T4336" s="15" t="s">
        <v>21126</v>
      </c>
    </row>
    <row r="4337" customHeight="1" spans="1:20">
      <c r="A4337" s="10">
        <v>45208</v>
      </c>
      <c r="B4337" s="9" t="s">
        <v>21127</v>
      </c>
      <c r="C4337" s="9" t="s">
        <v>783</v>
      </c>
      <c r="D4337" s="11" t="s">
        <v>22</v>
      </c>
      <c r="E4337" s="9" t="s">
        <v>21128</v>
      </c>
      <c r="F4337" s="9" t="s">
        <v>21129</v>
      </c>
      <c r="G4337" s="11" t="s">
        <v>53</v>
      </c>
      <c r="H4337" s="11" t="s">
        <v>110</v>
      </c>
      <c r="I4337" s="11" t="s">
        <v>991</v>
      </c>
      <c r="J4337" s="11" t="s">
        <v>27</v>
      </c>
      <c r="K4337" s="11" t="s">
        <v>28</v>
      </c>
      <c r="L4337" s="11" t="s">
        <v>43</v>
      </c>
      <c r="M4337" s="9" t="s">
        <v>30</v>
      </c>
      <c r="N4337" s="9" t="s">
        <v>743</v>
      </c>
      <c r="O4337" s="11" t="s">
        <v>32</v>
      </c>
      <c r="P4337" s="11" t="s">
        <v>22</v>
      </c>
      <c r="Q4337" s="11" t="s">
        <v>21130</v>
      </c>
      <c r="R4337" s="11" t="s">
        <v>46</v>
      </c>
      <c r="S4337" s="9" t="s">
        <v>21131</v>
      </c>
      <c r="T4337" s="9" t="s">
        <v>21132</v>
      </c>
    </row>
    <row r="4338" customHeight="1" spans="1:20">
      <c r="A4338" s="10">
        <v>45208</v>
      </c>
      <c r="B4338" s="9" t="s">
        <v>21133</v>
      </c>
      <c r="C4338" s="9" t="s">
        <v>783</v>
      </c>
      <c r="D4338" s="11" t="s">
        <v>22</v>
      </c>
      <c r="E4338" s="9" t="s">
        <v>21134</v>
      </c>
      <c r="F4338" s="9" t="s">
        <v>21135</v>
      </c>
      <c r="G4338" s="11" t="s">
        <v>82</v>
      </c>
      <c r="H4338" s="11" t="s">
        <v>22</v>
      </c>
      <c r="I4338" s="11" t="s">
        <v>511</v>
      </c>
      <c r="J4338" s="11" t="s">
        <v>27</v>
      </c>
      <c r="K4338" s="11" t="s">
        <v>28</v>
      </c>
      <c r="L4338" s="11" t="s">
        <v>43</v>
      </c>
      <c r="M4338" s="9" t="s">
        <v>30</v>
      </c>
      <c r="N4338" s="9" t="s">
        <v>743</v>
      </c>
      <c r="O4338" s="11" t="s">
        <v>32</v>
      </c>
      <c r="P4338" s="11" t="s">
        <v>22</v>
      </c>
      <c r="Q4338" s="11" t="s">
        <v>21136</v>
      </c>
      <c r="R4338" s="11" t="s">
        <v>46</v>
      </c>
      <c r="S4338" s="9" t="s">
        <v>21137</v>
      </c>
      <c r="T4338" s="9" t="s">
        <v>21138</v>
      </c>
    </row>
    <row r="4339" customHeight="1" spans="1:20">
      <c r="A4339" s="10">
        <v>45208</v>
      </c>
      <c r="B4339" s="9" t="s">
        <v>21139</v>
      </c>
      <c r="C4339" s="9" t="s">
        <v>6918</v>
      </c>
      <c r="D4339" s="11" t="s">
        <v>22</v>
      </c>
      <c r="E4339" s="9" t="s">
        <v>6919</v>
      </c>
      <c r="F4339" s="9" t="s">
        <v>6920</v>
      </c>
      <c r="G4339" s="11" t="s">
        <v>41</v>
      </c>
      <c r="H4339" s="11" t="s">
        <v>22</v>
      </c>
      <c r="I4339" s="11" t="s">
        <v>175</v>
      </c>
      <c r="J4339" s="11" t="s">
        <v>27</v>
      </c>
      <c r="K4339" s="11" t="s">
        <v>28</v>
      </c>
      <c r="L4339" s="11" t="s">
        <v>43</v>
      </c>
      <c r="M4339" s="9" t="s">
        <v>44</v>
      </c>
      <c r="N4339" s="9" t="s">
        <v>743</v>
      </c>
      <c r="O4339" s="11" t="s">
        <v>32</v>
      </c>
      <c r="P4339" s="11" t="s">
        <v>22</v>
      </c>
      <c r="Q4339" s="11" t="s">
        <v>4012</v>
      </c>
      <c r="R4339" s="11" t="s">
        <v>46</v>
      </c>
      <c r="S4339" s="9" t="s">
        <v>21140</v>
      </c>
      <c r="T4339" s="9" t="s">
        <v>21141</v>
      </c>
    </row>
    <row r="4340" customHeight="1" spans="1:20">
      <c r="A4340" s="10">
        <v>45208</v>
      </c>
      <c r="B4340" s="9" t="s">
        <v>21142</v>
      </c>
      <c r="C4340" s="9" t="s">
        <v>783</v>
      </c>
      <c r="D4340" s="11" t="s">
        <v>22</v>
      </c>
      <c r="E4340" s="9" t="s">
        <v>21143</v>
      </c>
      <c r="F4340" s="9" t="s">
        <v>21144</v>
      </c>
      <c r="G4340" s="11" t="s">
        <v>25</v>
      </c>
      <c r="H4340" s="11" t="s">
        <v>22</v>
      </c>
      <c r="I4340" s="11" t="s">
        <v>235</v>
      </c>
      <c r="J4340" s="11" t="s">
        <v>27</v>
      </c>
      <c r="K4340" s="11" t="s">
        <v>28</v>
      </c>
      <c r="L4340" s="11" t="s">
        <v>43</v>
      </c>
      <c r="M4340" s="9" t="s">
        <v>30</v>
      </c>
      <c r="N4340" s="9" t="s">
        <v>743</v>
      </c>
      <c r="O4340" s="11" t="s">
        <v>32</v>
      </c>
      <c r="P4340" s="11" t="s">
        <v>22</v>
      </c>
      <c r="Q4340" s="11" t="s">
        <v>21145</v>
      </c>
      <c r="R4340" s="11" t="s">
        <v>46</v>
      </c>
      <c r="S4340" s="9" t="s">
        <v>21146</v>
      </c>
      <c r="T4340" s="9" t="s">
        <v>21147</v>
      </c>
    </row>
    <row r="4341" customHeight="1" spans="1:20">
      <c r="A4341" s="10">
        <v>45208</v>
      </c>
      <c r="B4341" s="9" t="s">
        <v>21148</v>
      </c>
      <c r="C4341" s="9" t="s">
        <v>783</v>
      </c>
      <c r="D4341" s="11" t="s">
        <v>22</v>
      </c>
      <c r="E4341" s="9" t="s">
        <v>21149</v>
      </c>
      <c r="F4341" s="9" t="s">
        <v>9500</v>
      </c>
      <c r="G4341" s="11" t="s">
        <v>82</v>
      </c>
      <c r="H4341" s="11" t="s">
        <v>22</v>
      </c>
      <c r="I4341" s="11" t="s">
        <v>511</v>
      </c>
      <c r="J4341" s="11" t="s">
        <v>27</v>
      </c>
      <c r="K4341" s="11" t="s">
        <v>28</v>
      </c>
      <c r="L4341" s="11" t="s">
        <v>43</v>
      </c>
      <c r="M4341" s="9" t="s">
        <v>30</v>
      </c>
      <c r="N4341" s="9" t="s">
        <v>743</v>
      </c>
      <c r="O4341" s="11" t="s">
        <v>32</v>
      </c>
      <c r="P4341" s="11" t="s">
        <v>22</v>
      </c>
      <c r="Q4341" s="11" t="s">
        <v>21150</v>
      </c>
      <c r="R4341" s="11" t="s">
        <v>46</v>
      </c>
      <c r="S4341" s="9" t="s">
        <v>21151</v>
      </c>
      <c r="T4341" s="9" t="s">
        <v>21152</v>
      </c>
    </row>
    <row r="4342" customHeight="1" spans="1:20">
      <c r="A4342" s="10">
        <v>45208</v>
      </c>
      <c r="B4342" s="9" t="s">
        <v>21153</v>
      </c>
      <c r="C4342" s="9" t="s">
        <v>783</v>
      </c>
      <c r="D4342" s="11" t="s">
        <v>22</v>
      </c>
      <c r="E4342" s="9" t="s">
        <v>21154</v>
      </c>
      <c r="F4342" s="9" t="s">
        <v>21155</v>
      </c>
      <c r="G4342" s="11" t="s">
        <v>53</v>
      </c>
      <c r="H4342" s="11" t="s">
        <v>22</v>
      </c>
      <c r="I4342" s="11" t="s">
        <v>42</v>
      </c>
      <c r="J4342" s="11" t="s">
        <v>27</v>
      </c>
      <c r="K4342" s="11" t="s">
        <v>28</v>
      </c>
      <c r="L4342" s="11" t="s">
        <v>43</v>
      </c>
      <c r="M4342" s="9" t="s">
        <v>44</v>
      </c>
      <c r="N4342" s="9" t="s">
        <v>743</v>
      </c>
      <c r="O4342" s="11" t="s">
        <v>32</v>
      </c>
      <c r="P4342" s="11" t="s">
        <v>22</v>
      </c>
      <c r="Q4342" s="11" t="s">
        <v>21156</v>
      </c>
      <c r="R4342" s="11" t="s">
        <v>46</v>
      </c>
      <c r="S4342" s="9" t="s">
        <v>21157</v>
      </c>
      <c r="T4342" s="9" t="s">
        <v>21158</v>
      </c>
    </row>
    <row r="4343" customHeight="1" spans="1:20">
      <c r="A4343" s="10">
        <v>45208</v>
      </c>
      <c r="B4343" s="9" t="s">
        <v>21159</v>
      </c>
      <c r="C4343" s="9" t="s">
        <v>783</v>
      </c>
      <c r="D4343" s="11" t="s">
        <v>22</v>
      </c>
      <c r="E4343" s="9" t="s">
        <v>21160</v>
      </c>
      <c r="F4343" s="9" t="s">
        <v>21161</v>
      </c>
      <c r="G4343" s="11" t="s">
        <v>82</v>
      </c>
      <c r="H4343" s="11" t="s">
        <v>22</v>
      </c>
      <c r="I4343" s="11" t="s">
        <v>75</v>
      </c>
      <c r="J4343" s="11" t="s">
        <v>27</v>
      </c>
      <c r="K4343" s="11" t="s">
        <v>28</v>
      </c>
      <c r="L4343" s="11" t="s">
        <v>43</v>
      </c>
      <c r="M4343" s="9" t="s">
        <v>30</v>
      </c>
      <c r="N4343" s="9" t="s">
        <v>743</v>
      </c>
      <c r="O4343" s="11" t="s">
        <v>32</v>
      </c>
      <c r="P4343" s="11" t="s">
        <v>22</v>
      </c>
      <c r="Q4343" s="11" t="s">
        <v>21162</v>
      </c>
      <c r="R4343" s="11" t="s">
        <v>46</v>
      </c>
      <c r="S4343" s="9" t="s">
        <v>21163</v>
      </c>
      <c r="T4343" s="9" t="s">
        <v>7035</v>
      </c>
    </row>
    <row r="4344" customHeight="1" spans="1:20">
      <c r="A4344" s="10">
        <v>45208</v>
      </c>
      <c r="B4344" s="9" t="s">
        <v>21164</v>
      </c>
      <c r="C4344" s="9" t="s">
        <v>783</v>
      </c>
      <c r="D4344" s="11" t="s">
        <v>22</v>
      </c>
      <c r="E4344" s="9" t="s">
        <v>21165</v>
      </c>
      <c r="F4344" s="9" t="s">
        <v>21166</v>
      </c>
      <c r="G4344" s="11" t="s">
        <v>25</v>
      </c>
      <c r="H4344" s="11" t="s">
        <v>22</v>
      </c>
      <c r="I4344" s="11" t="s">
        <v>21167</v>
      </c>
      <c r="J4344" s="11" t="s">
        <v>27</v>
      </c>
      <c r="K4344" s="11" t="s">
        <v>28</v>
      </c>
      <c r="L4344" s="11" t="s">
        <v>43</v>
      </c>
      <c r="M4344" s="9" t="s">
        <v>30</v>
      </c>
      <c r="N4344" s="9" t="s">
        <v>743</v>
      </c>
      <c r="O4344" s="11" t="s">
        <v>32</v>
      </c>
      <c r="P4344" s="11" t="s">
        <v>22</v>
      </c>
      <c r="Q4344" s="11" t="s">
        <v>21168</v>
      </c>
      <c r="R4344" s="11" t="s">
        <v>46</v>
      </c>
      <c r="S4344" s="9" t="s">
        <v>21169</v>
      </c>
      <c r="T4344" s="9" t="s">
        <v>21170</v>
      </c>
    </row>
    <row r="4345" customHeight="1" spans="1:20">
      <c r="A4345" s="10">
        <v>45208</v>
      </c>
      <c r="B4345" s="9" t="s">
        <v>21171</v>
      </c>
      <c r="C4345" s="9" t="s">
        <v>1299</v>
      </c>
      <c r="D4345" s="11" t="s">
        <v>22</v>
      </c>
      <c r="E4345" s="9" t="s">
        <v>21172</v>
      </c>
      <c r="F4345" s="9" t="s">
        <v>21173</v>
      </c>
      <c r="G4345" s="11" t="s">
        <v>53</v>
      </c>
      <c r="H4345" s="11" t="s">
        <v>22</v>
      </c>
      <c r="I4345" s="11" t="s">
        <v>42</v>
      </c>
      <c r="J4345" s="11" t="s">
        <v>27</v>
      </c>
      <c r="K4345" s="11" t="s">
        <v>28</v>
      </c>
      <c r="L4345" s="11" t="s">
        <v>43</v>
      </c>
      <c r="M4345" s="9" t="s">
        <v>44</v>
      </c>
      <c r="N4345" s="9" t="s">
        <v>208</v>
      </c>
      <c r="O4345" s="11" t="s">
        <v>32</v>
      </c>
      <c r="P4345" s="11" t="s">
        <v>22</v>
      </c>
      <c r="Q4345" s="11" t="s">
        <v>21174</v>
      </c>
      <c r="R4345" s="11" t="s">
        <v>56</v>
      </c>
      <c r="S4345" s="9" t="s">
        <v>21175</v>
      </c>
      <c r="T4345" s="9" t="s">
        <v>22</v>
      </c>
    </row>
    <row r="4346" customHeight="1" spans="1:20">
      <c r="A4346" s="10">
        <v>45208</v>
      </c>
      <c r="B4346" s="9" t="s">
        <v>21176</v>
      </c>
      <c r="C4346" s="9" t="s">
        <v>1299</v>
      </c>
      <c r="D4346" s="11" t="s">
        <v>22</v>
      </c>
      <c r="E4346" s="9" t="s">
        <v>21177</v>
      </c>
      <c r="F4346" s="9" t="s">
        <v>20871</v>
      </c>
      <c r="G4346" s="11" t="s">
        <v>41</v>
      </c>
      <c r="H4346" s="11" t="s">
        <v>110</v>
      </c>
      <c r="I4346" s="11" t="s">
        <v>207</v>
      </c>
      <c r="J4346" s="11" t="s">
        <v>27</v>
      </c>
      <c r="K4346" s="11" t="s">
        <v>28</v>
      </c>
      <c r="L4346" s="11" t="s">
        <v>43</v>
      </c>
      <c r="M4346" s="9" t="s">
        <v>30</v>
      </c>
      <c r="N4346" s="9" t="s">
        <v>208</v>
      </c>
      <c r="O4346" s="11" t="s">
        <v>32</v>
      </c>
      <c r="P4346" s="11" t="s">
        <v>22</v>
      </c>
      <c r="Q4346" s="11" t="s">
        <v>21178</v>
      </c>
      <c r="R4346" s="11" t="s">
        <v>56</v>
      </c>
      <c r="S4346" s="9" t="s">
        <v>21179</v>
      </c>
      <c r="T4346" s="9" t="s">
        <v>22</v>
      </c>
    </row>
    <row r="4347" customHeight="1" spans="1:20">
      <c r="A4347" s="10">
        <v>45208</v>
      </c>
      <c r="B4347" s="9" t="s">
        <v>21180</v>
      </c>
      <c r="C4347" s="9" t="s">
        <v>1299</v>
      </c>
      <c r="D4347" s="11" t="s">
        <v>22</v>
      </c>
      <c r="E4347" s="9" t="s">
        <v>21181</v>
      </c>
      <c r="F4347" s="9" t="s">
        <v>21182</v>
      </c>
      <c r="G4347" s="11" t="s">
        <v>53</v>
      </c>
      <c r="H4347" s="11" t="s">
        <v>110</v>
      </c>
      <c r="I4347" s="11" t="s">
        <v>241</v>
      </c>
      <c r="J4347" s="11" t="s">
        <v>27</v>
      </c>
      <c r="K4347" s="11" t="s">
        <v>28</v>
      </c>
      <c r="L4347" s="11" t="s">
        <v>43</v>
      </c>
      <c r="M4347" s="9" t="s">
        <v>44</v>
      </c>
      <c r="N4347" s="9" t="s">
        <v>208</v>
      </c>
      <c r="O4347" s="11" t="s">
        <v>32</v>
      </c>
      <c r="P4347" s="11" t="s">
        <v>22</v>
      </c>
      <c r="Q4347" s="11" t="s">
        <v>21183</v>
      </c>
      <c r="R4347" s="11" t="s">
        <v>56</v>
      </c>
      <c r="S4347" s="9" t="s">
        <v>21184</v>
      </c>
      <c r="T4347" s="9" t="s">
        <v>22</v>
      </c>
    </row>
    <row r="4348" customHeight="1" spans="1:20">
      <c r="A4348" s="10">
        <v>45208</v>
      </c>
      <c r="B4348" s="9" t="s">
        <v>21185</v>
      </c>
      <c r="C4348" s="9" t="s">
        <v>783</v>
      </c>
      <c r="D4348" s="11" t="s">
        <v>22</v>
      </c>
      <c r="E4348" s="9" t="s">
        <v>21186</v>
      </c>
      <c r="F4348" s="9" t="s">
        <v>21187</v>
      </c>
      <c r="G4348" s="11" t="s">
        <v>82</v>
      </c>
      <c r="H4348" s="11" t="s">
        <v>22</v>
      </c>
      <c r="I4348" s="11" t="s">
        <v>1713</v>
      </c>
      <c r="J4348" s="11" t="s">
        <v>27</v>
      </c>
      <c r="K4348" s="11" t="s">
        <v>28</v>
      </c>
      <c r="L4348" s="11" t="s">
        <v>43</v>
      </c>
      <c r="M4348" s="9" t="s">
        <v>30</v>
      </c>
      <c r="N4348" s="9" t="s">
        <v>743</v>
      </c>
      <c r="O4348" s="11" t="s">
        <v>32</v>
      </c>
      <c r="P4348" s="11" t="s">
        <v>22</v>
      </c>
      <c r="Q4348" s="11" t="s">
        <v>21188</v>
      </c>
      <c r="R4348" s="11" t="s">
        <v>46</v>
      </c>
      <c r="S4348" s="9" t="s">
        <v>21189</v>
      </c>
      <c r="T4348" s="9" t="s">
        <v>21190</v>
      </c>
    </row>
    <row r="4349" customHeight="1" spans="1:20">
      <c r="A4349" s="10">
        <v>45208</v>
      </c>
      <c r="B4349" s="9" t="s">
        <v>21191</v>
      </c>
      <c r="C4349" s="9" t="s">
        <v>7465</v>
      </c>
      <c r="D4349" s="11" t="s">
        <v>22</v>
      </c>
      <c r="E4349" s="9" t="s">
        <v>21192</v>
      </c>
      <c r="F4349" s="9" t="s">
        <v>21193</v>
      </c>
      <c r="G4349" s="11" t="s">
        <v>82</v>
      </c>
      <c r="H4349" s="11" t="s">
        <v>22</v>
      </c>
      <c r="I4349" s="11" t="s">
        <v>384</v>
      </c>
      <c r="J4349" s="11" t="s">
        <v>27</v>
      </c>
      <c r="K4349" s="11" t="s">
        <v>28</v>
      </c>
      <c r="L4349" s="11" t="s">
        <v>43</v>
      </c>
      <c r="M4349" s="9" t="s">
        <v>44</v>
      </c>
      <c r="N4349" s="9" t="s">
        <v>31</v>
      </c>
      <c r="O4349" s="11" t="s">
        <v>32</v>
      </c>
      <c r="P4349" s="11" t="s">
        <v>22</v>
      </c>
      <c r="Q4349" s="11" t="s">
        <v>21194</v>
      </c>
      <c r="R4349" s="11" t="s">
        <v>46</v>
      </c>
      <c r="S4349" s="9" t="s">
        <v>21195</v>
      </c>
      <c r="T4349" s="9" t="s">
        <v>21196</v>
      </c>
    </row>
    <row r="4350" customHeight="1" spans="1:20">
      <c r="A4350" s="10">
        <v>45208</v>
      </c>
      <c r="B4350" s="9" t="s">
        <v>21197</v>
      </c>
      <c r="C4350" s="9" t="s">
        <v>747</v>
      </c>
      <c r="D4350" s="11" t="s">
        <v>22</v>
      </c>
      <c r="E4350" s="9" t="s">
        <v>21198</v>
      </c>
      <c r="F4350" s="9" t="s">
        <v>21199</v>
      </c>
      <c r="G4350" s="11" t="s">
        <v>82</v>
      </c>
      <c r="H4350" s="11" t="s">
        <v>22</v>
      </c>
      <c r="I4350" s="11" t="s">
        <v>7676</v>
      </c>
      <c r="J4350" s="11" t="s">
        <v>27</v>
      </c>
      <c r="K4350" s="11" t="s">
        <v>28</v>
      </c>
      <c r="L4350" s="11" t="s">
        <v>43</v>
      </c>
      <c r="M4350" s="9" t="s">
        <v>44</v>
      </c>
      <c r="N4350" s="9" t="s">
        <v>31</v>
      </c>
      <c r="O4350" s="11" t="s">
        <v>32</v>
      </c>
      <c r="P4350" s="11" t="s">
        <v>22</v>
      </c>
      <c r="Q4350" s="11" t="s">
        <v>21200</v>
      </c>
      <c r="R4350" s="11" t="s">
        <v>46</v>
      </c>
      <c r="S4350" s="9" t="s">
        <v>21201</v>
      </c>
      <c r="T4350" s="9" t="s">
        <v>21202</v>
      </c>
    </row>
    <row r="4351" customHeight="1" spans="1:20">
      <c r="A4351" s="10">
        <v>45208</v>
      </c>
      <c r="B4351" s="9" t="s">
        <v>21203</v>
      </c>
      <c r="C4351" s="9" t="s">
        <v>646</v>
      </c>
      <c r="D4351" s="11" t="s">
        <v>22</v>
      </c>
      <c r="E4351" s="9" t="s">
        <v>21204</v>
      </c>
      <c r="F4351" s="9" t="s">
        <v>21205</v>
      </c>
      <c r="G4351" s="11" t="s">
        <v>82</v>
      </c>
      <c r="H4351" s="11" t="s">
        <v>22</v>
      </c>
      <c r="I4351" s="11" t="s">
        <v>337</v>
      </c>
      <c r="J4351" s="11" t="s">
        <v>27</v>
      </c>
      <c r="K4351" s="11" t="s">
        <v>28</v>
      </c>
      <c r="L4351" s="11" t="s">
        <v>43</v>
      </c>
      <c r="M4351" s="9" t="s">
        <v>44</v>
      </c>
      <c r="N4351" s="9" t="s">
        <v>31</v>
      </c>
      <c r="O4351" s="11" t="s">
        <v>32</v>
      </c>
      <c r="P4351" s="11" t="s">
        <v>22</v>
      </c>
      <c r="Q4351" s="11" t="s">
        <v>21206</v>
      </c>
      <c r="R4351" s="11" t="s">
        <v>46</v>
      </c>
      <c r="S4351" s="9" t="s">
        <v>21207</v>
      </c>
      <c r="T4351" s="9" t="s">
        <v>21208</v>
      </c>
    </row>
    <row r="4352" customHeight="1" spans="1:20">
      <c r="A4352" s="10">
        <v>45208</v>
      </c>
      <c r="B4352" s="9" t="s">
        <v>21209</v>
      </c>
      <c r="C4352" s="9" t="s">
        <v>21210</v>
      </c>
      <c r="D4352" s="11" t="s">
        <v>22</v>
      </c>
      <c r="E4352" s="9" t="s">
        <v>21211</v>
      </c>
      <c r="F4352" s="9" t="s">
        <v>7220</v>
      </c>
      <c r="G4352" s="11" t="s">
        <v>25</v>
      </c>
      <c r="H4352" s="11" t="s">
        <v>22</v>
      </c>
      <c r="I4352" s="11" t="s">
        <v>270</v>
      </c>
      <c r="J4352" s="11" t="s">
        <v>27</v>
      </c>
      <c r="K4352" s="11" t="s">
        <v>28</v>
      </c>
      <c r="L4352" s="11" t="s">
        <v>43</v>
      </c>
      <c r="M4352" s="9" t="s">
        <v>44</v>
      </c>
      <c r="N4352" s="9" t="s">
        <v>31</v>
      </c>
      <c r="O4352" s="11" t="s">
        <v>32</v>
      </c>
      <c r="P4352" s="11" t="s">
        <v>22</v>
      </c>
      <c r="Q4352" s="11" t="s">
        <v>21212</v>
      </c>
      <c r="R4352" s="11" t="s">
        <v>46</v>
      </c>
      <c r="S4352" s="9" t="s">
        <v>21213</v>
      </c>
      <c r="T4352" s="9" t="s">
        <v>21214</v>
      </c>
    </row>
    <row r="4353" customHeight="1" spans="1:20">
      <c r="A4353" s="10">
        <v>45208</v>
      </c>
      <c r="B4353" s="9" t="s">
        <v>21215</v>
      </c>
      <c r="C4353" s="9" t="s">
        <v>817</v>
      </c>
      <c r="D4353" s="11" t="s">
        <v>22</v>
      </c>
      <c r="E4353" s="9" t="s">
        <v>21216</v>
      </c>
      <c r="F4353" s="9" t="s">
        <v>21217</v>
      </c>
      <c r="G4353" s="11" t="s">
        <v>53</v>
      </c>
      <c r="H4353" s="11" t="s">
        <v>96</v>
      </c>
      <c r="I4353" s="11" t="s">
        <v>293</v>
      </c>
      <c r="J4353" s="11" t="s">
        <v>27</v>
      </c>
      <c r="K4353" s="11" t="s">
        <v>28</v>
      </c>
      <c r="L4353" s="11" t="s">
        <v>43</v>
      </c>
      <c r="M4353" s="9" t="s">
        <v>44</v>
      </c>
      <c r="N4353" s="9" t="s">
        <v>31</v>
      </c>
      <c r="O4353" s="11" t="s">
        <v>32</v>
      </c>
      <c r="P4353" s="11" t="s">
        <v>22</v>
      </c>
      <c r="Q4353" s="11" t="s">
        <v>21218</v>
      </c>
      <c r="R4353" s="11" t="s">
        <v>46</v>
      </c>
      <c r="S4353" s="9" t="s">
        <v>21219</v>
      </c>
      <c r="T4353" s="9" t="s">
        <v>21220</v>
      </c>
    </row>
    <row r="4354" customHeight="1" spans="1:20">
      <c r="A4354" s="10">
        <v>45208</v>
      </c>
      <c r="B4354" s="9" t="s">
        <v>21221</v>
      </c>
      <c r="C4354" s="9" t="s">
        <v>7484</v>
      </c>
      <c r="D4354" s="11" t="s">
        <v>22</v>
      </c>
      <c r="E4354" s="9" t="s">
        <v>21222</v>
      </c>
      <c r="F4354" s="9" t="s">
        <v>21223</v>
      </c>
      <c r="G4354" s="11" t="s">
        <v>82</v>
      </c>
      <c r="H4354" s="11" t="s">
        <v>22</v>
      </c>
      <c r="I4354" s="11" t="s">
        <v>26</v>
      </c>
      <c r="J4354" s="11" t="s">
        <v>27</v>
      </c>
      <c r="K4354" s="11" t="s">
        <v>28</v>
      </c>
      <c r="L4354" s="11" t="s">
        <v>29</v>
      </c>
      <c r="M4354" s="9" t="s">
        <v>30</v>
      </c>
      <c r="N4354" s="9" t="s">
        <v>31</v>
      </c>
      <c r="O4354" s="11" t="s">
        <v>32</v>
      </c>
      <c r="P4354" s="11" t="s">
        <v>22</v>
      </c>
      <c r="Q4354" s="11" t="s">
        <v>21224</v>
      </c>
      <c r="R4354" s="11" t="s">
        <v>34</v>
      </c>
      <c r="S4354" s="9" t="s">
        <v>21225</v>
      </c>
      <c r="T4354" s="9" t="s">
        <v>21226</v>
      </c>
    </row>
    <row r="4355" customHeight="1" spans="1:20">
      <c r="A4355" s="10">
        <v>45208</v>
      </c>
      <c r="B4355" s="9" t="s">
        <v>21227</v>
      </c>
      <c r="C4355" s="9" t="s">
        <v>10985</v>
      </c>
      <c r="D4355" s="11" t="s">
        <v>22</v>
      </c>
      <c r="E4355" s="9" t="s">
        <v>21228</v>
      </c>
      <c r="F4355" s="9" t="s">
        <v>21229</v>
      </c>
      <c r="G4355" s="11" t="s">
        <v>69</v>
      </c>
      <c r="H4355" s="11" t="s">
        <v>22</v>
      </c>
      <c r="I4355" s="11" t="s">
        <v>511</v>
      </c>
      <c r="J4355" s="11" t="s">
        <v>27</v>
      </c>
      <c r="K4355" s="11" t="s">
        <v>28</v>
      </c>
      <c r="L4355" s="11" t="s">
        <v>43</v>
      </c>
      <c r="M4355" s="9" t="s">
        <v>44</v>
      </c>
      <c r="N4355" s="9" t="s">
        <v>208</v>
      </c>
      <c r="O4355" s="11" t="s">
        <v>32</v>
      </c>
      <c r="P4355" s="11" t="s">
        <v>22</v>
      </c>
      <c r="Q4355" s="11" t="s">
        <v>21230</v>
      </c>
      <c r="R4355" s="11" t="s">
        <v>46</v>
      </c>
      <c r="S4355" s="9" t="s">
        <v>21231</v>
      </c>
      <c r="T4355" s="9" t="s">
        <v>21232</v>
      </c>
    </row>
    <row r="4356" customHeight="1" spans="1:20">
      <c r="A4356" s="10">
        <v>45208</v>
      </c>
      <c r="B4356" s="9" t="s">
        <v>21233</v>
      </c>
      <c r="C4356" s="9" t="s">
        <v>6849</v>
      </c>
      <c r="D4356" s="11" t="s">
        <v>22</v>
      </c>
      <c r="E4356" s="9" t="s">
        <v>21234</v>
      </c>
      <c r="F4356" s="9" t="s">
        <v>21235</v>
      </c>
      <c r="G4356" s="11" t="s">
        <v>82</v>
      </c>
      <c r="H4356" s="11" t="s">
        <v>22</v>
      </c>
      <c r="I4356" s="11" t="s">
        <v>1713</v>
      </c>
      <c r="J4356" s="11" t="s">
        <v>27</v>
      </c>
      <c r="K4356" s="11" t="s">
        <v>28</v>
      </c>
      <c r="L4356" s="11" t="s">
        <v>43</v>
      </c>
      <c r="M4356" s="9" t="s">
        <v>44</v>
      </c>
      <c r="N4356" s="9" t="s">
        <v>208</v>
      </c>
      <c r="O4356" s="11" t="s">
        <v>32</v>
      </c>
      <c r="P4356" s="11" t="s">
        <v>22</v>
      </c>
      <c r="Q4356" s="11" t="s">
        <v>21236</v>
      </c>
      <c r="R4356" s="11" t="s">
        <v>46</v>
      </c>
      <c r="S4356" s="9" t="s">
        <v>21237</v>
      </c>
      <c r="T4356" s="9" t="s">
        <v>21238</v>
      </c>
    </row>
    <row r="4357" customHeight="1" spans="1:20">
      <c r="A4357" s="10">
        <v>45208</v>
      </c>
      <c r="B4357" s="9" t="s">
        <v>21239</v>
      </c>
      <c r="C4357" s="9" t="s">
        <v>6949</v>
      </c>
      <c r="D4357" s="11" t="s">
        <v>22</v>
      </c>
      <c r="E4357" s="9" t="s">
        <v>21240</v>
      </c>
      <c r="F4357" s="9" t="s">
        <v>21241</v>
      </c>
      <c r="G4357" s="11" t="s">
        <v>25</v>
      </c>
      <c r="H4357" s="11" t="s">
        <v>22</v>
      </c>
      <c r="I4357" s="11" t="s">
        <v>207</v>
      </c>
      <c r="J4357" s="11" t="s">
        <v>27</v>
      </c>
      <c r="K4357" s="11" t="s">
        <v>28</v>
      </c>
      <c r="L4357" s="11" t="s">
        <v>43</v>
      </c>
      <c r="M4357" s="9" t="s">
        <v>44</v>
      </c>
      <c r="N4357" s="9" t="s">
        <v>208</v>
      </c>
      <c r="O4357" s="11" t="s">
        <v>32</v>
      </c>
      <c r="P4357" s="11" t="s">
        <v>22</v>
      </c>
      <c r="Q4357" s="11" t="s">
        <v>21242</v>
      </c>
      <c r="R4357" s="11" t="s">
        <v>46</v>
      </c>
      <c r="S4357" s="9" t="s">
        <v>21243</v>
      </c>
      <c r="T4357" s="9" t="s">
        <v>21244</v>
      </c>
    </row>
    <row r="4358" customHeight="1" spans="1:20">
      <c r="A4358" s="10">
        <v>45208</v>
      </c>
      <c r="B4358" s="9" t="s">
        <v>21245</v>
      </c>
      <c r="C4358" s="9" t="s">
        <v>6949</v>
      </c>
      <c r="D4358" s="11" t="s">
        <v>22</v>
      </c>
      <c r="E4358" s="9" t="s">
        <v>21246</v>
      </c>
      <c r="F4358" s="9" t="s">
        <v>21247</v>
      </c>
      <c r="G4358" s="11" t="s">
        <v>130</v>
      </c>
      <c r="H4358" s="11" t="s">
        <v>96</v>
      </c>
      <c r="I4358" s="11" t="s">
        <v>253</v>
      </c>
      <c r="J4358" s="11" t="s">
        <v>27</v>
      </c>
      <c r="K4358" s="11" t="s">
        <v>28</v>
      </c>
      <c r="L4358" s="11" t="s">
        <v>43</v>
      </c>
      <c r="M4358" s="9" t="s">
        <v>44</v>
      </c>
      <c r="N4358" s="9" t="s">
        <v>208</v>
      </c>
      <c r="O4358" s="11" t="s">
        <v>32</v>
      </c>
      <c r="P4358" s="11" t="s">
        <v>22</v>
      </c>
      <c r="Q4358" s="11" t="s">
        <v>21248</v>
      </c>
      <c r="R4358" s="11" t="s">
        <v>46</v>
      </c>
      <c r="S4358" s="9" t="s">
        <v>21249</v>
      </c>
      <c r="T4358" s="9" t="s">
        <v>21250</v>
      </c>
    </row>
    <row r="4359" customHeight="1" spans="1:20">
      <c r="A4359" s="10">
        <v>45208</v>
      </c>
      <c r="B4359" s="9" t="s">
        <v>21251</v>
      </c>
      <c r="C4359" s="9" t="s">
        <v>6949</v>
      </c>
      <c r="D4359" s="11" t="s">
        <v>22</v>
      </c>
      <c r="E4359" s="9" t="s">
        <v>21252</v>
      </c>
      <c r="F4359" s="9" t="s">
        <v>21253</v>
      </c>
      <c r="G4359" s="11" t="s">
        <v>25</v>
      </c>
      <c r="H4359" s="11" t="s">
        <v>22</v>
      </c>
      <c r="I4359" s="11" t="s">
        <v>131</v>
      </c>
      <c r="J4359" s="11" t="s">
        <v>27</v>
      </c>
      <c r="K4359" s="11" t="s">
        <v>28</v>
      </c>
      <c r="L4359" s="11" t="s">
        <v>43</v>
      </c>
      <c r="M4359" s="9" t="s">
        <v>44</v>
      </c>
      <c r="N4359" s="9" t="s">
        <v>208</v>
      </c>
      <c r="O4359" s="11" t="s">
        <v>32</v>
      </c>
      <c r="P4359" s="11" t="s">
        <v>22</v>
      </c>
      <c r="Q4359" s="11" t="s">
        <v>21254</v>
      </c>
      <c r="R4359" s="11" t="s">
        <v>46</v>
      </c>
      <c r="S4359" s="9" t="s">
        <v>21255</v>
      </c>
      <c r="T4359" s="9" t="s">
        <v>21256</v>
      </c>
    </row>
    <row r="4360" customHeight="1" spans="1:20">
      <c r="A4360" s="10">
        <v>45208</v>
      </c>
      <c r="B4360" s="9" t="s">
        <v>21257</v>
      </c>
      <c r="C4360" s="9" t="s">
        <v>6949</v>
      </c>
      <c r="D4360" s="11" t="s">
        <v>22</v>
      </c>
      <c r="E4360" s="9" t="s">
        <v>21258</v>
      </c>
      <c r="F4360" s="9" t="s">
        <v>21259</v>
      </c>
      <c r="G4360" s="11" t="s">
        <v>25</v>
      </c>
      <c r="H4360" s="11" t="s">
        <v>110</v>
      </c>
      <c r="I4360" s="11" t="s">
        <v>104</v>
      </c>
      <c r="J4360" s="11" t="s">
        <v>27</v>
      </c>
      <c r="K4360" s="11" t="s">
        <v>28</v>
      </c>
      <c r="L4360" s="11" t="s">
        <v>43</v>
      </c>
      <c r="M4360" s="9" t="s">
        <v>44</v>
      </c>
      <c r="N4360" s="9" t="s">
        <v>208</v>
      </c>
      <c r="O4360" s="11" t="s">
        <v>32</v>
      </c>
      <c r="P4360" s="11" t="s">
        <v>22</v>
      </c>
      <c r="Q4360" s="11" t="s">
        <v>21260</v>
      </c>
      <c r="R4360" s="11" t="s">
        <v>46</v>
      </c>
      <c r="S4360" s="9" t="s">
        <v>21261</v>
      </c>
      <c r="T4360" s="9" t="s">
        <v>21262</v>
      </c>
    </row>
    <row r="4361" customHeight="1" spans="1:20">
      <c r="A4361" s="10">
        <v>45208</v>
      </c>
      <c r="B4361" s="9" t="s">
        <v>21263</v>
      </c>
      <c r="C4361" s="9" t="s">
        <v>6949</v>
      </c>
      <c r="D4361" s="11" t="s">
        <v>22</v>
      </c>
      <c r="E4361" s="9" t="s">
        <v>21264</v>
      </c>
      <c r="F4361" s="9" t="s">
        <v>21265</v>
      </c>
      <c r="G4361" s="11" t="s">
        <v>25</v>
      </c>
      <c r="H4361" s="11" t="s">
        <v>22</v>
      </c>
      <c r="I4361" s="11" t="s">
        <v>880</v>
      </c>
      <c r="J4361" s="11" t="s">
        <v>27</v>
      </c>
      <c r="K4361" s="11" t="s">
        <v>28</v>
      </c>
      <c r="L4361" s="11" t="s">
        <v>43</v>
      </c>
      <c r="M4361" s="9" t="s">
        <v>44</v>
      </c>
      <c r="N4361" s="9" t="s">
        <v>208</v>
      </c>
      <c r="O4361" s="11" t="s">
        <v>32</v>
      </c>
      <c r="P4361" s="11" t="s">
        <v>22</v>
      </c>
      <c r="Q4361" s="11" t="s">
        <v>21266</v>
      </c>
      <c r="R4361" s="11" t="s">
        <v>46</v>
      </c>
      <c r="S4361" s="9" t="s">
        <v>21267</v>
      </c>
      <c r="T4361" s="9" t="s">
        <v>21268</v>
      </c>
    </row>
    <row r="4362" customHeight="1" spans="1:20">
      <c r="A4362" s="10">
        <v>45208</v>
      </c>
      <c r="B4362" s="9" t="s">
        <v>21269</v>
      </c>
      <c r="C4362" s="9" t="s">
        <v>6886</v>
      </c>
      <c r="D4362" s="11" t="s">
        <v>22</v>
      </c>
      <c r="E4362" s="9" t="s">
        <v>21270</v>
      </c>
      <c r="F4362" s="9" t="s">
        <v>21271</v>
      </c>
      <c r="G4362" s="11" t="s">
        <v>41</v>
      </c>
      <c r="H4362" s="11" t="s">
        <v>22</v>
      </c>
      <c r="I4362" s="11" t="s">
        <v>337</v>
      </c>
      <c r="J4362" s="11" t="s">
        <v>27</v>
      </c>
      <c r="K4362" s="11" t="s">
        <v>28</v>
      </c>
      <c r="L4362" s="11" t="s">
        <v>43</v>
      </c>
      <c r="M4362" s="9" t="s">
        <v>44</v>
      </c>
      <c r="N4362" s="9" t="s">
        <v>208</v>
      </c>
      <c r="O4362" s="11" t="s">
        <v>32</v>
      </c>
      <c r="P4362" s="11" t="s">
        <v>22</v>
      </c>
      <c r="Q4362" s="11" t="s">
        <v>21272</v>
      </c>
      <c r="R4362" s="11" t="s">
        <v>46</v>
      </c>
      <c r="S4362" s="9" t="s">
        <v>21273</v>
      </c>
      <c r="T4362" s="9" t="s">
        <v>21274</v>
      </c>
    </row>
    <row r="4363" customHeight="1" spans="1:20">
      <c r="A4363" s="10">
        <v>45208</v>
      </c>
      <c r="B4363" s="9" t="s">
        <v>21275</v>
      </c>
      <c r="C4363" s="9" t="s">
        <v>6949</v>
      </c>
      <c r="D4363" s="11" t="s">
        <v>22</v>
      </c>
      <c r="E4363" s="9" t="s">
        <v>21276</v>
      </c>
      <c r="F4363" s="9" t="s">
        <v>21277</v>
      </c>
      <c r="G4363" s="11" t="s">
        <v>25</v>
      </c>
      <c r="H4363" s="11" t="s">
        <v>22</v>
      </c>
      <c r="I4363" s="11" t="s">
        <v>384</v>
      </c>
      <c r="J4363" s="11" t="s">
        <v>27</v>
      </c>
      <c r="K4363" s="11" t="s">
        <v>28</v>
      </c>
      <c r="L4363" s="11" t="s">
        <v>43</v>
      </c>
      <c r="M4363" s="9" t="s">
        <v>44</v>
      </c>
      <c r="N4363" s="9" t="s">
        <v>208</v>
      </c>
      <c r="O4363" s="11" t="s">
        <v>32</v>
      </c>
      <c r="P4363" s="11" t="s">
        <v>22</v>
      </c>
      <c r="Q4363" s="11" t="s">
        <v>21278</v>
      </c>
      <c r="R4363" s="11" t="s">
        <v>46</v>
      </c>
      <c r="S4363" s="9" t="s">
        <v>21279</v>
      </c>
      <c r="T4363" s="9" t="s">
        <v>21280</v>
      </c>
    </row>
    <row r="4364" customHeight="1" spans="1:20">
      <c r="A4364" s="10">
        <v>45208</v>
      </c>
      <c r="B4364" s="9" t="s">
        <v>21281</v>
      </c>
      <c r="C4364" s="9" t="s">
        <v>6949</v>
      </c>
      <c r="D4364" s="11" t="s">
        <v>22</v>
      </c>
      <c r="E4364" s="9" t="s">
        <v>21282</v>
      </c>
      <c r="F4364" s="9" t="s">
        <v>21283</v>
      </c>
      <c r="G4364" s="11" t="s">
        <v>53</v>
      </c>
      <c r="H4364" s="11" t="s">
        <v>22</v>
      </c>
      <c r="I4364" s="11" t="s">
        <v>315</v>
      </c>
      <c r="J4364" s="11" t="s">
        <v>27</v>
      </c>
      <c r="K4364" s="11" t="s">
        <v>28</v>
      </c>
      <c r="L4364" s="11" t="s">
        <v>43</v>
      </c>
      <c r="M4364" s="9" t="s">
        <v>44</v>
      </c>
      <c r="N4364" s="9" t="s">
        <v>208</v>
      </c>
      <c r="O4364" s="11" t="s">
        <v>32</v>
      </c>
      <c r="P4364" s="11" t="s">
        <v>22</v>
      </c>
      <c r="Q4364" s="11" t="s">
        <v>21284</v>
      </c>
      <c r="R4364" s="11" t="s">
        <v>46</v>
      </c>
      <c r="S4364" s="9" t="s">
        <v>21285</v>
      </c>
      <c r="T4364" s="9" t="s">
        <v>21286</v>
      </c>
    </row>
    <row r="4365" customHeight="1" spans="1:20">
      <c r="A4365" s="10">
        <v>45208</v>
      </c>
      <c r="B4365" s="9" t="s">
        <v>21287</v>
      </c>
      <c r="C4365" s="9" t="s">
        <v>9229</v>
      </c>
      <c r="D4365" s="11" t="s">
        <v>22</v>
      </c>
      <c r="E4365" s="9" t="s">
        <v>21288</v>
      </c>
      <c r="F4365" s="9" t="s">
        <v>21289</v>
      </c>
      <c r="G4365" s="11" t="s">
        <v>25</v>
      </c>
      <c r="H4365" s="11" t="s">
        <v>22</v>
      </c>
      <c r="I4365" s="11" t="s">
        <v>2203</v>
      </c>
      <c r="J4365" s="11" t="s">
        <v>27</v>
      </c>
      <c r="K4365" s="11" t="s">
        <v>28</v>
      </c>
      <c r="L4365" s="11" t="s">
        <v>43</v>
      </c>
      <c r="M4365" s="9" t="s">
        <v>30</v>
      </c>
      <c r="N4365" s="9" t="s">
        <v>208</v>
      </c>
      <c r="O4365" s="11" t="s">
        <v>32</v>
      </c>
      <c r="P4365" s="11" t="s">
        <v>22</v>
      </c>
      <c r="Q4365" s="11" t="s">
        <v>21290</v>
      </c>
      <c r="R4365" s="11" t="s">
        <v>46</v>
      </c>
      <c r="S4365" s="9" t="s">
        <v>21291</v>
      </c>
      <c r="T4365" s="9" t="s">
        <v>21292</v>
      </c>
    </row>
    <row r="4366" customHeight="1" spans="1:20">
      <c r="A4366" s="10">
        <v>45208</v>
      </c>
      <c r="B4366" s="9" t="s">
        <v>21293</v>
      </c>
      <c r="C4366" s="9" t="s">
        <v>6949</v>
      </c>
      <c r="D4366" s="11" t="s">
        <v>22</v>
      </c>
      <c r="E4366" s="9" t="s">
        <v>21294</v>
      </c>
      <c r="F4366" s="9" t="s">
        <v>21295</v>
      </c>
      <c r="G4366" s="11" t="s">
        <v>25</v>
      </c>
      <c r="H4366" s="11" t="s">
        <v>22</v>
      </c>
      <c r="I4366" s="11" t="s">
        <v>293</v>
      </c>
      <c r="J4366" s="11" t="s">
        <v>27</v>
      </c>
      <c r="K4366" s="11" t="s">
        <v>28</v>
      </c>
      <c r="L4366" s="11" t="s">
        <v>43</v>
      </c>
      <c r="M4366" s="9" t="s">
        <v>44</v>
      </c>
      <c r="N4366" s="9" t="s">
        <v>208</v>
      </c>
      <c r="O4366" s="11" t="s">
        <v>32</v>
      </c>
      <c r="P4366" s="11" t="s">
        <v>22</v>
      </c>
      <c r="Q4366" s="11" t="s">
        <v>21296</v>
      </c>
      <c r="R4366" s="11" t="s">
        <v>46</v>
      </c>
      <c r="S4366" s="9" t="s">
        <v>21297</v>
      </c>
      <c r="T4366" s="9" t="s">
        <v>21298</v>
      </c>
    </row>
    <row r="4367" customHeight="1" spans="1:20">
      <c r="A4367" s="10">
        <v>45208</v>
      </c>
      <c r="B4367" s="9" t="s">
        <v>21299</v>
      </c>
      <c r="C4367" s="9" t="s">
        <v>6949</v>
      </c>
      <c r="D4367" s="11" t="s">
        <v>22</v>
      </c>
      <c r="E4367" s="9" t="s">
        <v>21300</v>
      </c>
      <c r="F4367" s="9" t="s">
        <v>13029</v>
      </c>
      <c r="G4367" s="11" t="s">
        <v>247</v>
      </c>
      <c r="H4367" s="11" t="s">
        <v>96</v>
      </c>
      <c r="I4367" s="11" t="s">
        <v>42</v>
      </c>
      <c r="J4367" s="11" t="s">
        <v>27</v>
      </c>
      <c r="K4367" s="11" t="s">
        <v>28</v>
      </c>
      <c r="L4367" s="11" t="s">
        <v>43</v>
      </c>
      <c r="M4367" s="9" t="s">
        <v>44</v>
      </c>
      <c r="N4367" s="9" t="s">
        <v>208</v>
      </c>
      <c r="O4367" s="11" t="s">
        <v>32</v>
      </c>
      <c r="P4367" s="11" t="s">
        <v>22</v>
      </c>
      <c r="Q4367" s="11" t="s">
        <v>21301</v>
      </c>
      <c r="R4367" s="11" t="s">
        <v>46</v>
      </c>
      <c r="S4367" s="9" t="s">
        <v>21302</v>
      </c>
      <c r="T4367" s="9" t="s">
        <v>21303</v>
      </c>
    </row>
    <row r="4368" customHeight="1" spans="1:20">
      <c r="A4368" s="10">
        <v>45208</v>
      </c>
      <c r="B4368" s="9" t="s">
        <v>21304</v>
      </c>
      <c r="C4368" s="9" t="s">
        <v>6949</v>
      </c>
      <c r="D4368" s="11" t="s">
        <v>22</v>
      </c>
      <c r="E4368" s="9" t="s">
        <v>21305</v>
      </c>
      <c r="F4368" s="9" t="s">
        <v>21306</v>
      </c>
      <c r="G4368" s="11" t="s">
        <v>25</v>
      </c>
      <c r="H4368" s="11" t="s">
        <v>137</v>
      </c>
      <c r="I4368" s="11" t="s">
        <v>131</v>
      </c>
      <c r="J4368" s="11" t="s">
        <v>27</v>
      </c>
      <c r="K4368" s="11" t="s">
        <v>28</v>
      </c>
      <c r="L4368" s="11" t="s">
        <v>43</v>
      </c>
      <c r="M4368" s="9" t="s">
        <v>30</v>
      </c>
      <c r="N4368" s="9" t="s">
        <v>208</v>
      </c>
      <c r="O4368" s="11" t="s">
        <v>32</v>
      </c>
      <c r="P4368" s="11" t="s">
        <v>22</v>
      </c>
      <c r="Q4368" s="11" t="s">
        <v>21307</v>
      </c>
      <c r="R4368" s="11" t="s">
        <v>46</v>
      </c>
      <c r="S4368" s="9" t="s">
        <v>21308</v>
      </c>
      <c r="T4368" s="9" t="s">
        <v>21309</v>
      </c>
    </row>
    <row r="4369" customHeight="1" spans="1:20">
      <c r="A4369" s="10">
        <v>45208</v>
      </c>
      <c r="B4369" s="9" t="s">
        <v>21310</v>
      </c>
      <c r="C4369" s="9" t="s">
        <v>6949</v>
      </c>
      <c r="D4369" s="11" t="s">
        <v>22</v>
      </c>
      <c r="E4369" s="9" t="s">
        <v>21311</v>
      </c>
      <c r="F4369" s="9" t="s">
        <v>21312</v>
      </c>
      <c r="G4369" s="11" t="s">
        <v>53</v>
      </c>
      <c r="H4369" s="11" t="s">
        <v>110</v>
      </c>
      <c r="I4369" s="11" t="s">
        <v>175</v>
      </c>
      <c r="J4369" s="11" t="s">
        <v>27</v>
      </c>
      <c r="K4369" s="11" t="s">
        <v>28</v>
      </c>
      <c r="L4369" s="11" t="s">
        <v>43</v>
      </c>
      <c r="M4369" s="9" t="s">
        <v>44</v>
      </c>
      <c r="N4369" s="9" t="s">
        <v>208</v>
      </c>
      <c r="O4369" s="11" t="s">
        <v>32</v>
      </c>
      <c r="P4369" s="11" t="s">
        <v>22</v>
      </c>
      <c r="Q4369" s="11" t="s">
        <v>21313</v>
      </c>
      <c r="R4369" s="11" t="s">
        <v>46</v>
      </c>
      <c r="S4369" s="9" t="s">
        <v>21314</v>
      </c>
      <c r="T4369" s="9" t="s">
        <v>21315</v>
      </c>
    </row>
    <row r="4370" customHeight="1" spans="1:20">
      <c r="A4370" s="10">
        <v>45208</v>
      </c>
      <c r="B4370" s="9" t="s">
        <v>21316</v>
      </c>
      <c r="C4370" s="9" t="s">
        <v>6445</v>
      </c>
      <c r="D4370" s="11" t="s">
        <v>22</v>
      </c>
      <c r="E4370" s="9" t="s">
        <v>21317</v>
      </c>
      <c r="F4370" s="9" t="s">
        <v>21318</v>
      </c>
      <c r="G4370" s="11" t="s">
        <v>69</v>
      </c>
      <c r="H4370" s="11" t="s">
        <v>137</v>
      </c>
      <c r="I4370" s="11" t="s">
        <v>111</v>
      </c>
      <c r="J4370" s="11" t="s">
        <v>27</v>
      </c>
      <c r="K4370" s="11" t="s">
        <v>28</v>
      </c>
      <c r="L4370" s="11" t="s">
        <v>43</v>
      </c>
      <c r="M4370" s="9" t="s">
        <v>44</v>
      </c>
      <c r="N4370" s="9" t="s">
        <v>208</v>
      </c>
      <c r="O4370" s="11" t="s">
        <v>32</v>
      </c>
      <c r="P4370" s="11" t="s">
        <v>22</v>
      </c>
      <c r="Q4370" s="11" t="s">
        <v>21319</v>
      </c>
      <c r="R4370" s="11" t="s">
        <v>46</v>
      </c>
      <c r="S4370" s="9" t="s">
        <v>21320</v>
      </c>
      <c r="T4370" s="9" t="s">
        <v>21321</v>
      </c>
    </row>
    <row r="4371" customHeight="1" spans="1:20">
      <c r="A4371" s="10">
        <v>45208</v>
      </c>
      <c r="B4371" s="9" t="s">
        <v>21322</v>
      </c>
      <c r="C4371" s="9" t="s">
        <v>7401</v>
      </c>
      <c r="D4371" s="11" t="s">
        <v>22</v>
      </c>
      <c r="E4371" s="9" t="s">
        <v>21323</v>
      </c>
      <c r="F4371" s="9" t="s">
        <v>21324</v>
      </c>
      <c r="G4371" s="11" t="s">
        <v>82</v>
      </c>
      <c r="H4371" s="11" t="s">
        <v>22</v>
      </c>
      <c r="I4371" s="11" t="s">
        <v>469</v>
      </c>
      <c r="J4371" s="11" t="s">
        <v>27</v>
      </c>
      <c r="K4371" s="11" t="s">
        <v>28</v>
      </c>
      <c r="L4371" s="11" t="s">
        <v>43</v>
      </c>
      <c r="M4371" s="9" t="s">
        <v>44</v>
      </c>
      <c r="N4371" s="9" t="s">
        <v>208</v>
      </c>
      <c r="O4371" s="11" t="s">
        <v>32</v>
      </c>
      <c r="P4371" s="11" t="s">
        <v>22</v>
      </c>
      <c r="Q4371" s="11" t="s">
        <v>21325</v>
      </c>
      <c r="R4371" s="11" t="s">
        <v>46</v>
      </c>
      <c r="S4371" s="9" t="s">
        <v>21326</v>
      </c>
      <c r="T4371" s="9" t="s">
        <v>21327</v>
      </c>
    </row>
    <row r="4372" customHeight="1" spans="1:20">
      <c r="A4372" s="10">
        <v>45208</v>
      </c>
      <c r="B4372" s="9" t="s">
        <v>21328</v>
      </c>
      <c r="C4372" s="9" t="s">
        <v>6949</v>
      </c>
      <c r="D4372" s="11" t="s">
        <v>22</v>
      </c>
      <c r="E4372" s="9" t="s">
        <v>21329</v>
      </c>
      <c r="F4372" s="9" t="s">
        <v>21330</v>
      </c>
      <c r="G4372" s="11" t="s">
        <v>130</v>
      </c>
      <c r="H4372" s="11" t="s">
        <v>22</v>
      </c>
      <c r="I4372" s="11" t="s">
        <v>732</v>
      </c>
      <c r="J4372" s="11" t="s">
        <v>27</v>
      </c>
      <c r="K4372" s="11" t="s">
        <v>28</v>
      </c>
      <c r="L4372" s="11" t="s">
        <v>43</v>
      </c>
      <c r="M4372" s="9" t="s">
        <v>44</v>
      </c>
      <c r="N4372" s="9" t="s">
        <v>208</v>
      </c>
      <c r="O4372" s="11" t="s">
        <v>32</v>
      </c>
      <c r="P4372" s="11" t="s">
        <v>22</v>
      </c>
      <c r="Q4372" s="11" t="s">
        <v>21331</v>
      </c>
      <c r="R4372" s="11" t="s">
        <v>46</v>
      </c>
      <c r="S4372" s="9" t="s">
        <v>21332</v>
      </c>
      <c r="T4372" s="9" t="s">
        <v>21333</v>
      </c>
    </row>
    <row r="4373" customHeight="1" spans="1:20">
      <c r="A4373" s="10">
        <v>45208</v>
      </c>
      <c r="B4373" s="9" t="s">
        <v>21334</v>
      </c>
      <c r="C4373" s="9" t="s">
        <v>6949</v>
      </c>
      <c r="D4373" s="11" t="s">
        <v>22</v>
      </c>
      <c r="E4373" s="9" t="s">
        <v>21335</v>
      </c>
      <c r="F4373" s="9" t="s">
        <v>21336</v>
      </c>
      <c r="G4373" s="11" t="s">
        <v>69</v>
      </c>
      <c r="H4373" s="11" t="s">
        <v>110</v>
      </c>
      <c r="I4373" s="11" t="s">
        <v>97</v>
      </c>
      <c r="J4373" s="11" t="s">
        <v>27</v>
      </c>
      <c r="K4373" s="11" t="s">
        <v>28</v>
      </c>
      <c r="L4373" s="11" t="s">
        <v>43</v>
      </c>
      <c r="M4373" s="9" t="s">
        <v>44</v>
      </c>
      <c r="N4373" s="9" t="s">
        <v>208</v>
      </c>
      <c r="O4373" s="11" t="s">
        <v>32</v>
      </c>
      <c r="P4373" s="11" t="s">
        <v>22</v>
      </c>
      <c r="Q4373" s="11" t="s">
        <v>21337</v>
      </c>
      <c r="R4373" s="11" t="s">
        <v>46</v>
      </c>
      <c r="S4373" s="9" t="s">
        <v>21338</v>
      </c>
      <c r="T4373" s="9" t="s">
        <v>21339</v>
      </c>
    </row>
    <row r="4374" customHeight="1" spans="1:20">
      <c r="A4374" s="10">
        <v>45208</v>
      </c>
      <c r="B4374" s="9" t="s">
        <v>21340</v>
      </c>
      <c r="C4374" s="9" t="s">
        <v>6949</v>
      </c>
      <c r="D4374" s="11" t="s">
        <v>22</v>
      </c>
      <c r="E4374" s="9" t="s">
        <v>21341</v>
      </c>
      <c r="F4374" s="9" t="s">
        <v>21342</v>
      </c>
      <c r="G4374" s="11" t="s">
        <v>25</v>
      </c>
      <c r="H4374" s="11" t="s">
        <v>22</v>
      </c>
      <c r="I4374" s="11" t="s">
        <v>293</v>
      </c>
      <c r="J4374" s="11" t="s">
        <v>27</v>
      </c>
      <c r="K4374" s="11" t="s">
        <v>28</v>
      </c>
      <c r="L4374" s="11" t="s">
        <v>43</v>
      </c>
      <c r="M4374" s="9" t="s">
        <v>44</v>
      </c>
      <c r="N4374" s="9" t="s">
        <v>208</v>
      </c>
      <c r="O4374" s="11" t="s">
        <v>32</v>
      </c>
      <c r="P4374" s="11" t="s">
        <v>22</v>
      </c>
      <c r="Q4374" s="11" t="s">
        <v>21343</v>
      </c>
      <c r="R4374" s="11" t="s">
        <v>46</v>
      </c>
      <c r="S4374" s="9" t="s">
        <v>21344</v>
      </c>
      <c r="T4374" s="9" t="s">
        <v>21345</v>
      </c>
    </row>
    <row r="4375" customHeight="1" spans="1:20">
      <c r="A4375" s="10">
        <v>45208</v>
      </c>
      <c r="B4375" s="9" t="s">
        <v>21346</v>
      </c>
      <c r="C4375" s="9" t="s">
        <v>6949</v>
      </c>
      <c r="D4375" s="11" t="s">
        <v>22</v>
      </c>
      <c r="E4375" s="9" t="s">
        <v>21347</v>
      </c>
      <c r="F4375" s="9" t="s">
        <v>21348</v>
      </c>
      <c r="G4375" s="11" t="s">
        <v>53</v>
      </c>
      <c r="H4375" s="11" t="s">
        <v>22</v>
      </c>
      <c r="I4375" s="11" t="s">
        <v>75</v>
      </c>
      <c r="J4375" s="11" t="s">
        <v>27</v>
      </c>
      <c r="K4375" s="11" t="s">
        <v>28</v>
      </c>
      <c r="L4375" s="11" t="s">
        <v>43</v>
      </c>
      <c r="M4375" s="9" t="s">
        <v>44</v>
      </c>
      <c r="N4375" s="9" t="s">
        <v>208</v>
      </c>
      <c r="O4375" s="11" t="s">
        <v>32</v>
      </c>
      <c r="P4375" s="11" t="s">
        <v>22</v>
      </c>
      <c r="Q4375" s="11" t="s">
        <v>21349</v>
      </c>
      <c r="R4375" s="11" t="s">
        <v>46</v>
      </c>
      <c r="S4375" s="9" t="s">
        <v>21350</v>
      </c>
      <c r="T4375" s="9" t="s">
        <v>21351</v>
      </c>
    </row>
    <row r="4376" customHeight="1" spans="1:20">
      <c r="A4376" s="10">
        <v>45208</v>
      </c>
      <c r="B4376" s="9" t="s">
        <v>21352</v>
      </c>
      <c r="C4376" s="9" t="s">
        <v>6949</v>
      </c>
      <c r="D4376" s="11" t="s">
        <v>22</v>
      </c>
      <c r="E4376" s="9" t="s">
        <v>21353</v>
      </c>
      <c r="F4376" s="9" t="s">
        <v>21354</v>
      </c>
      <c r="G4376" s="11" t="s">
        <v>25</v>
      </c>
      <c r="H4376" s="11" t="s">
        <v>22</v>
      </c>
      <c r="I4376" s="11" t="s">
        <v>75</v>
      </c>
      <c r="J4376" s="11" t="s">
        <v>27</v>
      </c>
      <c r="K4376" s="11" t="s">
        <v>28</v>
      </c>
      <c r="L4376" s="11" t="s">
        <v>43</v>
      </c>
      <c r="M4376" s="9" t="s">
        <v>44</v>
      </c>
      <c r="N4376" s="9" t="s">
        <v>208</v>
      </c>
      <c r="O4376" s="11" t="s">
        <v>32</v>
      </c>
      <c r="P4376" s="11" t="s">
        <v>22</v>
      </c>
      <c r="Q4376" s="11" t="s">
        <v>21355</v>
      </c>
      <c r="R4376" s="11" t="s">
        <v>46</v>
      </c>
      <c r="S4376" s="9" t="s">
        <v>21356</v>
      </c>
      <c r="T4376" s="9" t="s">
        <v>21357</v>
      </c>
    </row>
    <row r="4377" customHeight="1" spans="1:20">
      <c r="A4377" s="10">
        <v>45208</v>
      </c>
      <c r="B4377" s="15" t="s">
        <v>21358</v>
      </c>
      <c r="C4377" s="15" t="s">
        <v>50</v>
      </c>
      <c r="D4377" s="30" t="s">
        <v>22</v>
      </c>
      <c r="E4377" s="15" t="s">
        <v>21359</v>
      </c>
      <c r="F4377" s="15" t="s">
        <v>21360</v>
      </c>
      <c r="G4377" s="30" t="s">
        <v>247</v>
      </c>
      <c r="H4377" s="30" t="s">
        <v>110</v>
      </c>
      <c r="I4377" s="30" t="s">
        <v>131</v>
      </c>
      <c r="J4377" s="30" t="s">
        <v>27</v>
      </c>
      <c r="K4377" s="30" t="s">
        <v>28</v>
      </c>
      <c r="L4377" s="30" t="s">
        <v>43</v>
      </c>
      <c r="M4377" s="15" t="s">
        <v>44</v>
      </c>
      <c r="N4377" s="15" t="s">
        <v>31</v>
      </c>
      <c r="O4377" s="30" t="s">
        <v>32</v>
      </c>
      <c r="P4377" s="30" t="s">
        <v>22</v>
      </c>
      <c r="Q4377" s="30" t="s">
        <v>21361</v>
      </c>
      <c r="R4377" s="30" t="s">
        <v>56</v>
      </c>
      <c r="S4377" s="15" t="s">
        <v>21362</v>
      </c>
      <c r="T4377" s="15" t="s">
        <v>22</v>
      </c>
    </row>
    <row r="4378" customHeight="1" spans="1:20">
      <c r="A4378" s="10">
        <v>45208</v>
      </c>
      <c r="B4378" s="15" t="s">
        <v>21363</v>
      </c>
      <c r="C4378" s="15" t="s">
        <v>121</v>
      </c>
      <c r="D4378" s="30" t="s">
        <v>22</v>
      </c>
      <c r="E4378" s="15" t="s">
        <v>21364</v>
      </c>
      <c r="F4378" s="15" t="s">
        <v>21365</v>
      </c>
      <c r="G4378" s="30" t="s">
        <v>130</v>
      </c>
      <c r="H4378" s="30" t="s">
        <v>22</v>
      </c>
      <c r="I4378" s="30" t="s">
        <v>384</v>
      </c>
      <c r="J4378" s="30" t="s">
        <v>27</v>
      </c>
      <c r="K4378" s="30" t="s">
        <v>28</v>
      </c>
      <c r="L4378" s="30" t="s">
        <v>43</v>
      </c>
      <c r="M4378" s="15" t="s">
        <v>30</v>
      </c>
      <c r="N4378" s="15" t="s">
        <v>31</v>
      </c>
      <c r="O4378" s="30" t="s">
        <v>32</v>
      </c>
      <c r="P4378" s="30" t="s">
        <v>22</v>
      </c>
      <c r="Q4378" s="30" t="s">
        <v>21366</v>
      </c>
      <c r="R4378" s="30" t="s">
        <v>56</v>
      </c>
      <c r="S4378" s="15" t="s">
        <v>21367</v>
      </c>
      <c r="T4378" s="15" t="s">
        <v>22</v>
      </c>
    </row>
    <row r="4379" customHeight="1" spans="1:20">
      <c r="A4379" s="10">
        <v>45208</v>
      </c>
      <c r="B4379" s="15" t="s">
        <v>21368</v>
      </c>
      <c r="C4379" s="15" t="s">
        <v>50</v>
      </c>
      <c r="D4379" s="30" t="s">
        <v>22</v>
      </c>
      <c r="E4379" s="15" t="s">
        <v>21369</v>
      </c>
      <c r="F4379" s="15" t="s">
        <v>21370</v>
      </c>
      <c r="G4379" s="30" t="s">
        <v>336</v>
      </c>
      <c r="H4379" s="30" t="s">
        <v>22</v>
      </c>
      <c r="I4379" s="30" t="s">
        <v>412</v>
      </c>
      <c r="J4379" s="30" t="s">
        <v>27</v>
      </c>
      <c r="K4379" s="30" t="s">
        <v>28</v>
      </c>
      <c r="L4379" s="30" t="s">
        <v>43</v>
      </c>
      <c r="M4379" s="15" t="s">
        <v>30</v>
      </c>
      <c r="N4379" s="15" t="s">
        <v>31</v>
      </c>
      <c r="O4379" s="30" t="s">
        <v>32</v>
      </c>
      <c r="P4379" s="30" t="s">
        <v>22</v>
      </c>
      <c r="Q4379" s="30" t="s">
        <v>21371</v>
      </c>
      <c r="R4379" s="30" t="s">
        <v>56</v>
      </c>
      <c r="S4379" s="15" t="s">
        <v>21372</v>
      </c>
      <c r="T4379" s="15" t="s">
        <v>22</v>
      </c>
    </row>
    <row r="4380" customHeight="1" spans="1:20">
      <c r="A4380" s="10">
        <v>45208</v>
      </c>
      <c r="B4380" s="15" t="s">
        <v>21373</v>
      </c>
      <c r="C4380" s="15" t="s">
        <v>121</v>
      </c>
      <c r="D4380" s="30" t="s">
        <v>22</v>
      </c>
      <c r="E4380" s="15" t="s">
        <v>21374</v>
      </c>
      <c r="F4380" s="15" t="s">
        <v>21375</v>
      </c>
      <c r="G4380" s="30" t="s">
        <v>82</v>
      </c>
      <c r="H4380" s="30" t="s">
        <v>22</v>
      </c>
      <c r="I4380" s="30" t="s">
        <v>1072</v>
      </c>
      <c r="J4380" s="30" t="s">
        <v>27</v>
      </c>
      <c r="K4380" s="30" t="s">
        <v>28</v>
      </c>
      <c r="L4380" s="30" t="s">
        <v>43</v>
      </c>
      <c r="M4380" s="15" t="s">
        <v>30</v>
      </c>
      <c r="N4380" s="15" t="s">
        <v>31</v>
      </c>
      <c r="O4380" s="30" t="s">
        <v>32</v>
      </c>
      <c r="P4380" s="30" t="s">
        <v>22</v>
      </c>
      <c r="Q4380" s="30" t="s">
        <v>21376</v>
      </c>
      <c r="R4380" s="30" t="s">
        <v>56</v>
      </c>
      <c r="S4380" s="15" t="s">
        <v>21377</v>
      </c>
      <c r="T4380" s="15" t="s">
        <v>22</v>
      </c>
    </row>
    <row r="4381" customHeight="1" spans="1:20">
      <c r="A4381" s="10">
        <v>45208</v>
      </c>
      <c r="B4381" s="15" t="s">
        <v>21378</v>
      </c>
      <c r="C4381" s="15" t="s">
        <v>121</v>
      </c>
      <c r="D4381" s="30" t="s">
        <v>22</v>
      </c>
      <c r="E4381" s="15" t="s">
        <v>21379</v>
      </c>
      <c r="F4381" s="15" t="s">
        <v>2499</v>
      </c>
      <c r="G4381" s="30" t="s">
        <v>336</v>
      </c>
      <c r="H4381" s="30" t="s">
        <v>22</v>
      </c>
      <c r="I4381" s="30" t="s">
        <v>511</v>
      </c>
      <c r="J4381" s="30" t="s">
        <v>27</v>
      </c>
      <c r="K4381" s="30" t="s">
        <v>28</v>
      </c>
      <c r="L4381" s="30" t="s">
        <v>43</v>
      </c>
      <c r="M4381" s="15" t="s">
        <v>30</v>
      </c>
      <c r="N4381" s="15" t="s">
        <v>31</v>
      </c>
      <c r="O4381" s="30" t="s">
        <v>32</v>
      </c>
      <c r="P4381" s="30" t="s">
        <v>22</v>
      </c>
      <c r="Q4381" s="30" t="s">
        <v>21380</v>
      </c>
      <c r="R4381" s="30" t="s">
        <v>56</v>
      </c>
      <c r="S4381" s="15" t="s">
        <v>21381</v>
      </c>
      <c r="T4381" s="15" t="s">
        <v>22</v>
      </c>
    </row>
    <row r="4382" customHeight="1" spans="1:20">
      <c r="A4382" s="10">
        <v>45208</v>
      </c>
      <c r="B4382" s="15" t="s">
        <v>21382</v>
      </c>
      <c r="C4382" s="15" t="s">
        <v>50</v>
      </c>
      <c r="D4382" s="30" t="s">
        <v>22</v>
      </c>
      <c r="E4382" s="15" t="s">
        <v>21383</v>
      </c>
      <c r="F4382" s="15" t="s">
        <v>21384</v>
      </c>
      <c r="G4382" s="30" t="s">
        <v>336</v>
      </c>
      <c r="H4382" s="30" t="s">
        <v>540</v>
      </c>
      <c r="I4382" s="30" t="s">
        <v>337</v>
      </c>
      <c r="J4382" s="30" t="s">
        <v>27</v>
      </c>
      <c r="K4382" s="30" t="s">
        <v>28</v>
      </c>
      <c r="L4382" s="30" t="s">
        <v>43</v>
      </c>
      <c r="M4382" s="15" t="s">
        <v>44</v>
      </c>
      <c r="N4382" s="15" t="s">
        <v>31</v>
      </c>
      <c r="O4382" s="30" t="s">
        <v>32</v>
      </c>
      <c r="P4382" s="30" t="s">
        <v>22</v>
      </c>
      <c r="Q4382" s="30" t="s">
        <v>21385</v>
      </c>
      <c r="R4382" s="30" t="s">
        <v>56</v>
      </c>
      <c r="S4382" s="15" t="s">
        <v>21386</v>
      </c>
      <c r="T4382" s="15" t="s">
        <v>22</v>
      </c>
    </row>
    <row r="4383" customHeight="1" spans="1:20">
      <c r="A4383" s="10">
        <v>45208</v>
      </c>
      <c r="B4383" s="9" t="s">
        <v>21387</v>
      </c>
      <c r="C4383" s="9" t="s">
        <v>2825</v>
      </c>
      <c r="D4383" s="11" t="s">
        <v>22</v>
      </c>
      <c r="E4383" s="9" t="s">
        <v>21388</v>
      </c>
      <c r="F4383" s="9" t="s">
        <v>21389</v>
      </c>
      <c r="G4383" s="11" t="s">
        <v>82</v>
      </c>
      <c r="H4383" s="11" t="s">
        <v>22</v>
      </c>
      <c r="I4383" s="11" t="s">
        <v>46</v>
      </c>
      <c r="J4383" s="11" t="s">
        <v>27</v>
      </c>
      <c r="K4383" s="11" t="s">
        <v>28</v>
      </c>
      <c r="L4383" s="11" t="s">
        <v>43</v>
      </c>
      <c r="M4383" s="9" t="s">
        <v>6026</v>
      </c>
      <c r="N4383" s="9" t="s">
        <v>31</v>
      </c>
      <c r="O4383" s="11" t="s">
        <v>32</v>
      </c>
      <c r="P4383" s="11" t="s">
        <v>22</v>
      </c>
      <c r="Q4383" s="11" t="s">
        <v>21390</v>
      </c>
      <c r="R4383" s="11" t="s">
        <v>46</v>
      </c>
      <c r="S4383" s="9" t="s">
        <v>21391</v>
      </c>
      <c r="T4383" s="9" t="s">
        <v>21392</v>
      </c>
    </row>
    <row r="4384" customHeight="1" spans="1:20">
      <c r="A4384" s="10">
        <v>45208</v>
      </c>
      <c r="B4384" s="9" t="s">
        <v>21393</v>
      </c>
      <c r="C4384" s="9" t="s">
        <v>79</v>
      </c>
      <c r="D4384" s="11" t="s">
        <v>22</v>
      </c>
      <c r="E4384" s="9" t="s">
        <v>13830</v>
      </c>
      <c r="F4384" s="9" t="s">
        <v>13831</v>
      </c>
      <c r="G4384" s="11" t="s">
        <v>82</v>
      </c>
      <c r="H4384" s="11" t="s">
        <v>22</v>
      </c>
      <c r="I4384" s="11" t="s">
        <v>26</v>
      </c>
      <c r="J4384" s="11" t="s">
        <v>27</v>
      </c>
      <c r="K4384" s="11" t="s">
        <v>28</v>
      </c>
      <c r="L4384" s="11" t="s">
        <v>29</v>
      </c>
      <c r="M4384" s="9" t="s">
        <v>44</v>
      </c>
      <c r="N4384" s="9" t="s">
        <v>31</v>
      </c>
      <c r="O4384" s="11" t="s">
        <v>32</v>
      </c>
      <c r="P4384" s="11" t="s">
        <v>22</v>
      </c>
      <c r="Q4384" s="11" t="s">
        <v>21394</v>
      </c>
      <c r="R4384" s="11" t="s">
        <v>34</v>
      </c>
      <c r="S4384" s="9" t="s">
        <v>21395</v>
      </c>
      <c r="T4384" s="9" t="s">
        <v>21396</v>
      </c>
    </row>
    <row r="4385" customHeight="1" spans="1:20">
      <c r="A4385" s="10">
        <v>45208</v>
      </c>
      <c r="B4385" s="15" t="s">
        <v>21397</v>
      </c>
      <c r="C4385" s="15" t="s">
        <v>274</v>
      </c>
      <c r="D4385" s="30" t="s">
        <v>22</v>
      </c>
      <c r="E4385" s="15" t="s">
        <v>21398</v>
      </c>
      <c r="F4385" s="15" t="s">
        <v>21399</v>
      </c>
      <c r="G4385" s="30" t="s">
        <v>25</v>
      </c>
      <c r="H4385" s="30" t="s">
        <v>22</v>
      </c>
      <c r="I4385" s="30" t="s">
        <v>384</v>
      </c>
      <c r="J4385" s="30" t="s">
        <v>27</v>
      </c>
      <c r="K4385" s="30" t="s">
        <v>28</v>
      </c>
      <c r="L4385" s="30" t="s">
        <v>43</v>
      </c>
      <c r="M4385" s="15" t="s">
        <v>44</v>
      </c>
      <c r="N4385" s="15" t="s">
        <v>208</v>
      </c>
      <c r="O4385" s="30" t="s">
        <v>32</v>
      </c>
      <c r="P4385" s="30" t="s">
        <v>22</v>
      </c>
      <c r="Q4385" s="30" t="s">
        <v>20341</v>
      </c>
      <c r="R4385" s="30" t="s">
        <v>56</v>
      </c>
      <c r="S4385" s="15" t="s">
        <v>21400</v>
      </c>
      <c r="T4385" s="15" t="s">
        <v>22</v>
      </c>
    </row>
    <row r="4386" customHeight="1" spans="1:20">
      <c r="A4386" s="10">
        <v>45208</v>
      </c>
      <c r="B4386" s="15" t="s">
        <v>21401</v>
      </c>
      <c r="C4386" s="15" t="s">
        <v>274</v>
      </c>
      <c r="D4386" s="30" t="s">
        <v>22</v>
      </c>
      <c r="E4386" s="15" t="s">
        <v>21402</v>
      </c>
      <c r="F4386" s="15" t="s">
        <v>21403</v>
      </c>
      <c r="G4386" s="30" t="s">
        <v>130</v>
      </c>
      <c r="H4386" s="30" t="s">
        <v>22</v>
      </c>
      <c r="I4386" s="30" t="s">
        <v>207</v>
      </c>
      <c r="J4386" s="30" t="s">
        <v>27</v>
      </c>
      <c r="K4386" s="30" t="s">
        <v>28</v>
      </c>
      <c r="L4386" s="30" t="s">
        <v>43</v>
      </c>
      <c r="M4386" s="15" t="s">
        <v>30</v>
      </c>
      <c r="N4386" s="15" t="s">
        <v>208</v>
      </c>
      <c r="O4386" s="30" t="s">
        <v>32</v>
      </c>
      <c r="P4386" s="30" t="s">
        <v>22</v>
      </c>
      <c r="Q4386" s="30" t="s">
        <v>21404</v>
      </c>
      <c r="R4386" s="30" t="s">
        <v>56</v>
      </c>
      <c r="S4386" s="15" t="s">
        <v>21405</v>
      </c>
      <c r="T4386" s="15" t="s">
        <v>22</v>
      </c>
    </row>
    <row r="4387" customHeight="1" spans="1:20">
      <c r="A4387" s="10">
        <v>45208</v>
      </c>
      <c r="B4387" s="15" t="s">
        <v>21406</v>
      </c>
      <c r="C4387" s="15" t="s">
        <v>204</v>
      </c>
      <c r="D4387" s="30" t="s">
        <v>22</v>
      </c>
      <c r="E4387" s="15" t="s">
        <v>21407</v>
      </c>
      <c r="F4387" s="15" t="s">
        <v>21408</v>
      </c>
      <c r="G4387" s="30" t="s">
        <v>130</v>
      </c>
      <c r="H4387" s="30" t="s">
        <v>22</v>
      </c>
      <c r="I4387" s="30" t="s">
        <v>299</v>
      </c>
      <c r="J4387" s="30" t="s">
        <v>27</v>
      </c>
      <c r="K4387" s="30" t="s">
        <v>28</v>
      </c>
      <c r="L4387" s="30" t="s">
        <v>43</v>
      </c>
      <c r="M4387" s="15" t="s">
        <v>30</v>
      </c>
      <c r="N4387" s="15" t="s">
        <v>208</v>
      </c>
      <c r="O4387" s="30" t="s">
        <v>32</v>
      </c>
      <c r="P4387" s="30" t="s">
        <v>22</v>
      </c>
      <c r="Q4387" s="30" t="s">
        <v>21409</v>
      </c>
      <c r="R4387" s="30" t="s">
        <v>56</v>
      </c>
      <c r="S4387" s="15" t="s">
        <v>21410</v>
      </c>
      <c r="T4387" s="15" t="s">
        <v>22</v>
      </c>
    </row>
    <row r="4388" customHeight="1" spans="1:20">
      <c r="A4388" s="10">
        <v>45208</v>
      </c>
      <c r="B4388" s="15" t="s">
        <v>21411</v>
      </c>
      <c r="C4388" s="15" t="s">
        <v>204</v>
      </c>
      <c r="D4388" s="30" t="s">
        <v>22</v>
      </c>
      <c r="E4388" s="15" t="s">
        <v>21412</v>
      </c>
      <c r="F4388" s="15" t="s">
        <v>21413</v>
      </c>
      <c r="G4388" s="30" t="s">
        <v>41</v>
      </c>
      <c r="H4388" s="30" t="s">
        <v>22</v>
      </c>
      <c r="I4388" s="30" t="s">
        <v>412</v>
      </c>
      <c r="J4388" s="30" t="s">
        <v>27</v>
      </c>
      <c r="K4388" s="30" t="s">
        <v>28</v>
      </c>
      <c r="L4388" s="30" t="s">
        <v>43</v>
      </c>
      <c r="M4388" s="15" t="s">
        <v>44</v>
      </c>
      <c r="N4388" s="15" t="s">
        <v>208</v>
      </c>
      <c r="O4388" s="30" t="s">
        <v>32</v>
      </c>
      <c r="P4388" s="30" t="s">
        <v>22</v>
      </c>
      <c r="Q4388" s="30" t="s">
        <v>21414</v>
      </c>
      <c r="R4388" s="30" t="s">
        <v>56</v>
      </c>
      <c r="S4388" s="15" t="s">
        <v>21415</v>
      </c>
      <c r="T4388" s="15" t="s">
        <v>22</v>
      </c>
    </row>
    <row r="4389" customHeight="1" spans="1:20">
      <c r="A4389" s="10">
        <v>45208</v>
      </c>
      <c r="B4389" s="15" t="s">
        <v>21416</v>
      </c>
      <c r="C4389" s="15" t="s">
        <v>204</v>
      </c>
      <c r="D4389" s="30" t="s">
        <v>22</v>
      </c>
      <c r="E4389" s="15" t="s">
        <v>21417</v>
      </c>
      <c r="F4389" s="15" t="s">
        <v>21418</v>
      </c>
      <c r="G4389" s="30" t="s">
        <v>336</v>
      </c>
      <c r="H4389" s="30" t="s">
        <v>22</v>
      </c>
      <c r="I4389" s="30" t="s">
        <v>293</v>
      </c>
      <c r="J4389" s="30" t="s">
        <v>27</v>
      </c>
      <c r="K4389" s="30" t="s">
        <v>28</v>
      </c>
      <c r="L4389" s="30" t="s">
        <v>43</v>
      </c>
      <c r="M4389" s="15" t="s">
        <v>44</v>
      </c>
      <c r="N4389" s="15" t="s">
        <v>208</v>
      </c>
      <c r="O4389" s="30" t="s">
        <v>32</v>
      </c>
      <c r="P4389" s="30" t="s">
        <v>22</v>
      </c>
      <c r="Q4389" s="30" t="s">
        <v>21419</v>
      </c>
      <c r="R4389" s="30" t="s">
        <v>56</v>
      </c>
      <c r="S4389" s="15" t="s">
        <v>21420</v>
      </c>
      <c r="T4389" s="15" t="s">
        <v>22</v>
      </c>
    </row>
    <row r="4390" customHeight="1" spans="1:20">
      <c r="A4390" s="10">
        <v>45208</v>
      </c>
      <c r="B4390" s="15" t="s">
        <v>21421</v>
      </c>
      <c r="C4390" s="15" t="s">
        <v>204</v>
      </c>
      <c r="D4390" s="30" t="s">
        <v>22</v>
      </c>
      <c r="E4390" s="15" t="s">
        <v>21422</v>
      </c>
      <c r="F4390" s="15" t="s">
        <v>21423</v>
      </c>
      <c r="G4390" s="30" t="s">
        <v>336</v>
      </c>
      <c r="H4390" s="30" t="s">
        <v>22</v>
      </c>
      <c r="I4390" s="30" t="s">
        <v>241</v>
      </c>
      <c r="J4390" s="30" t="s">
        <v>27</v>
      </c>
      <c r="K4390" s="30" t="s">
        <v>28</v>
      </c>
      <c r="L4390" s="30" t="s">
        <v>43</v>
      </c>
      <c r="M4390" s="15" t="s">
        <v>44</v>
      </c>
      <c r="N4390" s="15" t="s">
        <v>208</v>
      </c>
      <c r="O4390" s="30" t="s">
        <v>32</v>
      </c>
      <c r="P4390" s="30" t="s">
        <v>22</v>
      </c>
      <c r="Q4390" s="30" t="s">
        <v>21424</v>
      </c>
      <c r="R4390" s="30" t="s">
        <v>56</v>
      </c>
      <c r="S4390" s="15" t="s">
        <v>21425</v>
      </c>
      <c r="T4390" s="15" t="s">
        <v>22</v>
      </c>
    </row>
    <row r="4391" customHeight="1" spans="1:20">
      <c r="A4391" s="10">
        <v>45208</v>
      </c>
      <c r="B4391" s="9" t="s">
        <v>21426</v>
      </c>
      <c r="C4391" s="9" t="s">
        <v>204</v>
      </c>
      <c r="D4391" s="11" t="s">
        <v>22</v>
      </c>
      <c r="E4391" s="9" t="s">
        <v>21427</v>
      </c>
      <c r="F4391" s="9" t="s">
        <v>21428</v>
      </c>
      <c r="G4391" s="11" t="s">
        <v>41</v>
      </c>
      <c r="H4391" s="11" t="s">
        <v>22</v>
      </c>
      <c r="I4391" s="11" t="s">
        <v>155</v>
      </c>
      <c r="J4391" s="11" t="s">
        <v>27</v>
      </c>
      <c r="K4391" s="11" t="s">
        <v>28</v>
      </c>
      <c r="L4391" s="11" t="s">
        <v>43</v>
      </c>
      <c r="M4391" s="9" t="s">
        <v>30</v>
      </c>
      <c r="N4391" s="9" t="s">
        <v>208</v>
      </c>
      <c r="O4391" s="11" t="s">
        <v>32</v>
      </c>
      <c r="P4391" s="11" t="s">
        <v>22</v>
      </c>
      <c r="Q4391" s="11" t="s">
        <v>21429</v>
      </c>
      <c r="R4391" s="11" t="s">
        <v>46</v>
      </c>
      <c r="S4391" s="9" t="s">
        <v>8429</v>
      </c>
      <c r="T4391" s="9" t="s">
        <v>22</v>
      </c>
    </row>
    <row r="4392" customHeight="1" spans="1:20">
      <c r="A4392" s="10">
        <v>45208</v>
      </c>
      <c r="B4392" s="9" t="s">
        <v>21430</v>
      </c>
      <c r="C4392" s="9" t="s">
        <v>274</v>
      </c>
      <c r="D4392" s="11" t="s">
        <v>22</v>
      </c>
      <c r="E4392" s="9" t="s">
        <v>21431</v>
      </c>
      <c r="F4392" s="9" t="s">
        <v>21432</v>
      </c>
      <c r="G4392" s="11" t="s">
        <v>25</v>
      </c>
      <c r="H4392" s="11" t="s">
        <v>22</v>
      </c>
      <c r="I4392" s="11" t="s">
        <v>214</v>
      </c>
      <c r="J4392" s="11" t="s">
        <v>27</v>
      </c>
      <c r="K4392" s="11" t="s">
        <v>28</v>
      </c>
      <c r="L4392" s="11" t="s">
        <v>43</v>
      </c>
      <c r="M4392" s="9" t="s">
        <v>30</v>
      </c>
      <c r="N4392" s="9" t="s">
        <v>208</v>
      </c>
      <c r="O4392" s="11" t="s">
        <v>32</v>
      </c>
      <c r="P4392" s="11" t="s">
        <v>22</v>
      </c>
      <c r="Q4392" s="11" t="s">
        <v>21433</v>
      </c>
      <c r="R4392" s="11" t="s">
        <v>56</v>
      </c>
      <c r="S4392" s="9" t="s">
        <v>21434</v>
      </c>
      <c r="T4392" s="9" t="s">
        <v>22</v>
      </c>
    </row>
    <row r="4393" customHeight="1" spans="1:20">
      <c r="A4393" s="10">
        <v>45208</v>
      </c>
      <c r="B4393" s="9" t="s">
        <v>21435</v>
      </c>
      <c r="C4393" s="9" t="s">
        <v>21436</v>
      </c>
      <c r="D4393" s="11" t="s">
        <v>22</v>
      </c>
      <c r="E4393" s="9" t="s">
        <v>10412</v>
      </c>
      <c r="F4393" s="9" t="s">
        <v>10413</v>
      </c>
      <c r="G4393" s="11" t="s">
        <v>336</v>
      </c>
      <c r="H4393" s="11" t="s">
        <v>110</v>
      </c>
      <c r="I4393" s="11" t="s">
        <v>253</v>
      </c>
      <c r="J4393" s="11" t="s">
        <v>27</v>
      </c>
      <c r="K4393" s="11" t="s">
        <v>28</v>
      </c>
      <c r="L4393" s="11" t="s">
        <v>43</v>
      </c>
      <c r="M4393" s="9" t="s">
        <v>30</v>
      </c>
      <c r="N4393" s="9" t="s">
        <v>743</v>
      </c>
      <c r="O4393" s="11" t="s">
        <v>32</v>
      </c>
      <c r="P4393" s="11" t="s">
        <v>22</v>
      </c>
      <c r="Q4393" s="11" t="s">
        <v>21437</v>
      </c>
      <c r="R4393" s="11" t="s">
        <v>46</v>
      </c>
      <c r="S4393" s="9" t="s">
        <v>21438</v>
      </c>
      <c r="T4393" s="9" t="s">
        <v>21439</v>
      </c>
    </row>
    <row r="4394" customHeight="1" spans="1:20">
      <c r="A4394" s="10">
        <v>45208</v>
      </c>
      <c r="B4394" s="9" t="s">
        <v>21440</v>
      </c>
      <c r="C4394" s="9" t="s">
        <v>783</v>
      </c>
      <c r="D4394" s="11" t="s">
        <v>22</v>
      </c>
      <c r="E4394" s="9" t="s">
        <v>21441</v>
      </c>
      <c r="F4394" s="9" t="s">
        <v>21442</v>
      </c>
      <c r="G4394" s="11" t="s">
        <v>82</v>
      </c>
      <c r="H4394" s="11" t="s">
        <v>22</v>
      </c>
      <c r="I4394" s="11" t="s">
        <v>207</v>
      </c>
      <c r="J4394" s="11" t="s">
        <v>27</v>
      </c>
      <c r="K4394" s="11" t="s">
        <v>28</v>
      </c>
      <c r="L4394" s="11" t="s">
        <v>43</v>
      </c>
      <c r="M4394" s="9" t="s">
        <v>44</v>
      </c>
      <c r="N4394" s="9" t="s">
        <v>743</v>
      </c>
      <c r="O4394" s="11" t="s">
        <v>32</v>
      </c>
      <c r="P4394" s="11" t="s">
        <v>22</v>
      </c>
      <c r="Q4394" s="11" t="s">
        <v>21443</v>
      </c>
      <c r="R4394" s="11" t="s">
        <v>46</v>
      </c>
      <c r="S4394" s="9" t="s">
        <v>21444</v>
      </c>
      <c r="T4394" s="9" t="s">
        <v>21445</v>
      </c>
    </row>
    <row r="4395" customHeight="1" spans="1:20">
      <c r="A4395" s="10">
        <v>45208</v>
      </c>
      <c r="B4395" s="9" t="s">
        <v>21446</v>
      </c>
      <c r="C4395" s="9" t="s">
        <v>3638</v>
      </c>
      <c r="D4395" s="11" t="s">
        <v>22</v>
      </c>
      <c r="E4395" s="9" t="s">
        <v>21447</v>
      </c>
      <c r="F4395" s="9" t="s">
        <v>21448</v>
      </c>
      <c r="G4395" s="11" t="s">
        <v>41</v>
      </c>
      <c r="H4395" s="11" t="s">
        <v>22</v>
      </c>
      <c r="I4395" s="11" t="s">
        <v>26</v>
      </c>
      <c r="J4395" s="11" t="s">
        <v>27</v>
      </c>
      <c r="K4395" s="11" t="s">
        <v>76</v>
      </c>
      <c r="L4395" s="11" t="s">
        <v>29</v>
      </c>
      <c r="M4395" s="9" t="s">
        <v>30</v>
      </c>
      <c r="N4395" s="9" t="s">
        <v>31</v>
      </c>
      <c r="O4395" s="11" t="s">
        <v>32</v>
      </c>
      <c r="P4395" s="11" t="s">
        <v>22</v>
      </c>
      <c r="Q4395" s="11" t="s">
        <v>21449</v>
      </c>
      <c r="R4395" s="11" t="s">
        <v>34</v>
      </c>
      <c r="S4395" s="9" t="s">
        <v>21450</v>
      </c>
      <c r="T4395" s="9" t="s">
        <v>21451</v>
      </c>
    </row>
    <row r="4396" customHeight="1" spans="1:20">
      <c r="A4396" s="10">
        <v>45208</v>
      </c>
      <c r="B4396" s="9" t="s">
        <v>21452</v>
      </c>
      <c r="C4396" s="9" t="s">
        <v>8489</v>
      </c>
      <c r="D4396" s="11" t="s">
        <v>22</v>
      </c>
      <c r="E4396" s="9" t="s">
        <v>21453</v>
      </c>
      <c r="F4396" s="9" t="s">
        <v>21454</v>
      </c>
      <c r="G4396" s="11" t="s">
        <v>25</v>
      </c>
      <c r="H4396" s="11" t="s">
        <v>96</v>
      </c>
      <c r="I4396" s="11" t="s">
        <v>315</v>
      </c>
      <c r="J4396" s="11" t="s">
        <v>27</v>
      </c>
      <c r="K4396" s="11" t="s">
        <v>28</v>
      </c>
      <c r="L4396" s="11" t="s">
        <v>43</v>
      </c>
      <c r="M4396" s="9" t="s">
        <v>44</v>
      </c>
      <c r="N4396" s="9" t="s">
        <v>31</v>
      </c>
      <c r="O4396" s="11" t="s">
        <v>32</v>
      </c>
      <c r="P4396" s="11" t="s">
        <v>22</v>
      </c>
      <c r="Q4396" s="11" t="s">
        <v>21455</v>
      </c>
      <c r="R4396" s="11" t="s">
        <v>46</v>
      </c>
      <c r="S4396" s="9" t="s">
        <v>21456</v>
      </c>
      <c r="T4396" s="9" t="s">
        <v>21457</v>
      </c>
    </row>
    <row r="4397" customHeight="1" spans="1:20">
      <c r="A4397" s="10">
        <v>45208</v>
      </c>
      <c r="B4397" s="9" t="s">
        <v>21458</v>
      </c>
      <c r="C4397" s="9" t="s">
        <v>7532</v>
      </c>
      <c r="D4397" s="11" t="s">
        <v>22</v>
      </c>
      <c r="E4397" s="9" t="s">
        <v>14477</v>
      </c>
      <c r="F4397" s="9" t="s">
        <v>9650</v>
      </c>
      <c r="G4397" s="11" t="s">
        <v>25</v>
      </c>
      <c r="H4397" s="11" t="s">
        <v>110</v>
      </c>
      <c r="I4397" s="11" t="s">
        <v>26</v>
      </c>
      <c r="J4397" s="11" t="s">
        <v>27</v>
      </c>
      <c r="K4397" s="11" t="s">
        <v>76</v>
      </c>
      <c r="L4397" s="11" t="s">
        <v>29</v>
      </c>
      <c r="M4397" s="9" t="s">
        <v>30</v>
      </c>
      <c r="N4397" s="9" t="s">
        <v>31</v>
      </c>
      <c r="O4397" s="11" t="s">
        <v>32</v>
      </c>
      <c r="P4397" s="11" t="s">
        <v>22</v>
      </c>
      <c r="Q4397" s="11" t="s">
        <v>21459</v>
      </c>
      <c r="R4397" s="11" t="s">
        <v>34</v>
      </c>
      <c r="S4397" s="9" t="s">
        <v>21460</v>
      </c>
      <c r="T4397" s="9" t="s">
        <v>21461</v>
      </c>
    </row>
    <row r="4398" customHeight="1" spans="1:20">
      <c r="A4398" s="10">
        <v>45208</v>
      </c>
      <c r="B4398" s="9" t="s">
        <v>21462</v>
      </c>
      <c r="C4398" s="9" t="s">
        <v>817</v>
      </c>
      <c r="D4398" s="11" t="s">
        <v>22</v>
      </c>
      <c r="E4398" s="9" t="s">
        <v>21463</v>
      </c>
      <c r="F4398" s="9" t="s">
        <v>21464</v>
      </c>
      <c r="G4398" s="11" t="s">
        <v>82</v>
      </c>
      <c r="H4398" s="11" t="s">
        <v>22</v>
      </c>
      <c r="I4398" s="11" t="s">
        <v>54</v>
      </c>
      <c r="J4398" s="11" t="s">
        <v>27</v>
      </c>
      <c r="K4398" s="11" t="s">
        <v>28</v>
      </c>
      <c r="L4398" s="11" t="s">
        <v>43</v>
      </c>
      <c r="M4398" s="9" t="s">
        <v>169</v>
      </c>
      <c r="N4398" s="9" t="s">
        <v>31</v>
      </c>
      <c r="O4398" s="11" t="s">
        <v>32</v>
      </c>
      <c r="P4398" s="11" t="s">
        <v>22</v>
      </c>
      <c r="Q4398" s="11" t="s">
        <v>21465</v>
      </c>
      <c r="R4398" s="11" t="s">
        <v>46</v>
      </c>
      <c r="S4398" s="9" t="s">
        <v>21466</v>
      </c>
      <c r="T4398" s="9" t="s">
        <v>21467</v>
      </c>
    </row>
    <row r="4399" customHeight="1" spans="1:20">
      <c r="A4399" s="10">
        <v>45208</v>
      </c>
      <c r="B4399" s="9" t="s">
        <v>21468</v>
      </c>
      <c r="C4399" s="9" t="s">
        <v>646</v>
      </c>
      <c r="D4399" s="11" t="s">
        <v>22</v>
      </c>
      <c r="E4399" s="9" t="s">
        <v>21469</v>
      </c>
      <c r="F4399" s="9" t="s">
        <v>21470</v>
      </c>
      <c r="G4399" s="11" t="s">
        <v>82</v>
      </c>
      <c r="H4399" s="11" t="s">
        <v>22</v>
      </c>
      <c r="I4399" s="11" t="s">
        <v>207</v>
      </c>
      <c r="J4399" s="11" t="s">
        <v>27</v>
      </c>
      <c r="K4399" s="11" t="s">
        <v>28</v>
      </c>
      <c r="L4399" s="11" t="s">
        <v>43</v>
      </c>
      <c r="M4399" s="9" t="s">
        <v>6026</v>
      </c>
      <c r="N4399" s="9" t="s">
        <v>31</v>
      </c>
      <c r="O4399" s="11" t="s">
        <v>32</v>
      </c>
      <c r="P4399" s="11" t="s">
        <v>22</v>
      </c>
      <c r="Q4399" s="11" t="s">
        <v>21471</v>
      </c>
      <c r="R4399" s="11" t="s">
        <v>46</v>
      </c>
      <c r="S4399" s="9" t="s">
        <v>21472</v>
      </c>
      <c r="T4399" s="9" t="s">
        <v>21473</v>
      </c>
    </row>
    <row r="4400" customHeight="1" spans="1:20">
      <c r="A4400" s="10">
        <v>45208</v>
      </c>
      <c r="B4400" s="9" t="s">
        <v>21474</v>
      </c>
      <c r="C4400" s="9" t="s">
        <v>817</v>
      </c>
      <c r="D4400" s="11" t="s">
        <v>22</v>
      </c>
      <c r="E4400" s="9" t="s">
        <v>16712</v>
      </c>
      <c r="F4400" s="9" t="s">
        <v>16713</v>
      </c>
      <c r="G4400" s="11" t="s">
        <v>25</v>
      </c>
      <c r="H4400" s="11" t="s">
        <v>22</v>
      </c>
      <c r="I4400" s="11" t="s">
        <v>97</v>
      </c>
      <c r="J4400" s="11" t="s">
        <v>27</v>
      </c>
      <c r="K4400" s="11" t="s">
        <v>28</v>
      </c>
      <c r="L4400" s="11" t="s">
        <v>43</v>
      </c>
      <c r="M4400" s="9" t="s">
        <v>30</v>
      </c>
      <c r="N4400" s="9" t="s">
        <v>31</v>
      </c>
      <c r="O4400" s="11" t="s">
        <v>32</v>
      </c>
      <c r="P4400" s="11" t="s">
        <v>22</v>
      </c>
      <c r="Q4400" s="11" t="s">
        <v>21475</v>
      </c>
      <c r="R4400" s="11" t="s">
        <v>46</v>
      </c>
      <c r="S4400" s="9" t="s">
        <v>21476</v>
      </c>
      <c r="T4400" s="9" t="s">
        <v>21477</v>
      </c>
    </row>
    <row r="4401" customHeight="1" spans="1:20">
      <c r="A4401" s="10">
        <v>45208</v>
      </c>
      <c r="B4401" s="9" t="s">
        <v>21478</v>
      </c>
      <c r="C4401" s="9" t="s">
        <v>817</v>
      </c>
      <c r="D4401" s="11" t="s">
        <v>22</v>
      </c>
      <c r="E4401" s="9" t="s">
        <v>21479</v>
      </c>
      <c r="F4401" s="9" t="s">
        <v>21480</v>
      </c>
      <c r="G4401" s="11" t="s">
        <v>53</v>
      </c>
      <c r="H4401" s="11" t="s">
        <v>96</v>
      </c>
      <c r="I4401" s="11" t="s">
        <v>104</v>
      </c>
      <c r="J4401" s="11" t="s">
        <v>27</v>
      </c>
      <c r="K4401" s="11" t="s">
        <v>28</v>
      </c>
      <c r="L4401" s="11" t="s">
        <v>43</v>
      </c>
      <c r="M4401" s="9" t="s">
        <v>44</v>
      </c>
      <c r="N4401" s="9" t="s">
        <v>31</v>
      </c>
      <c r="O4401" s="11" t="s">
        <v>32</v>
      </c>
      <c r="P4401" s="11" t="s">
        <v>22</v>
      </c>
      <c r="Q4401" s="11" t="s">
        <v>21481</v>
      </c>
      <c r="R4401" s="11" t="s">
        <v>46</v>
      </c>
      <c r="S4401" s="9" t="s">
        <v>21482</v>
      </c>
      <c r="T4401" s="9" t="s">
        <v>21483</v>
      </c>
    </row>
    <row r="4402" customHeight="1" spans="1:20">
      <c r="A4402" s="10">
        <v>45208</v>
      </c>
      <c r="B4402" s="9" t="s">
        <v>21484</v>
      </c>
      <c r="C4402" s="9" t="s">
        <v>837</v>
      </c>
      <c r="D4402" s="11" t="s">
        <v>22</v>
      </c>
      <c r="E4402" s="9" t="s">
        <v>21485</v>
      </c>
      <c r="F4402" s="9" t="s">
        <v>21486</v>
      </c>
      <c r="G4402" s="11" t="s">
        <v>41</v>
      </c>
      <c r="H4402" s="11" t="s">
        <v>22</v>
      </c>
      <c r="I4402" s="11" t="s">
        <v>576</v>
      </c>
      <c r="J4402" s="11" t="s">
        <v>27</v>
      </c>
      <c r="K4402" s="11" t="s">
        <v>28</v>
      </c>
      <c r="L4402" s="11" t="s">
        <v>43</v>
      </c>
      <c r="M4402" s="9" t="s">
        <v>30</v>
      </c>
      <c r="N4402" s="9" t="s">
        <v>31</v>
      </c>
      <c r="O4402" s="11" t="s">
        <v>32</v>
      </c>
      <c r="P4402" s="11" t="s">
        <v>22</v>
      </c>
      <c r="Q4402" s="11" t="s">
        <v>21487</v>
      </c>
      <c r="R4402" s="11" t="s">
        <v>46</v>
      </c>
      <c r="S4402" s="9" t="s">
        <v>21488</v>
      </c>
      <c r="T4402" s="9" t="s">
        <v>21489</v>
      </c>
    </row>
    <row r="4403" customHeight="1" spans="1:20">
      <c r="A4403" s="10">
        <v>45208</v>
      </c>
      <c r="B4403" s="9" t="s">
        <v>21490</v>
      </c>
      <c r="C4403" s="9" t="s">
        <v>4253</v>
      </c>
      <c r="D4403" s="11" t="s">
        <v>22</v>
      </c>
      <c r="E4403" s="9" t="s">
        <v>21491</v>
      </c>
      <c r="F4403" s="9" t="s">
        <v>21492</v>
      </c>
      <c r="G4403" s="11" t="s">
        <v>82</v>
      </c>
      <c r="H4403" s="11" t="s">
        <v>22</v>
      </c>
      <c r="I4403" s="11" t="s">
        <v>168</v>
      </c>
      <c r="J4403" s="11" t="s">
        <v>27</v>
      </c>
      <c r="K4403" s="11" t="s">
        <v>28</v>
      </c>
      <c r="L4403" s="11" t="s">
        <v>43</v>
      </c>
      <c r="M4403" s="9" t="s">
        <v>169</v>
      </c>
      <c r="N4403" s="9" t="s">
        <v>31</v>
      </c>
      <c r="O4403" s="11" t="s">
        <v>32</v>
      </c>
      <c r="P4403" s="11" t="s">
        <v>22</v>
      </c>
      <c r="Q4403" s="11" t="s">
        <v>21493</v>
      </c>
      <c r="R4403" s="11" t="s">
        <v>46</v>
      </c>
      <c r="S4403" s="9" t="s">
        <v>21494</v>
      </c>
      <c r="T4403" s="9" t="s">
        <v>21495</v>
      </c>
    </row>
    <row r="4404" customHeight="1" spans="1:20">
      <c r="A4404" s="10">
        <v>45208</v>
      </c>
      <c r="B4404" s="9" t="s">
        <v>21496</v>
      </c>
      <c r="C4404" s="9" t="s">
        <v>4541</v>
      </c>
      <c r="D4404" s="11" t="s">
        <v>22</v>
      </c>
      <c r="E4404" s="9" t="s">
        <v>21497</v>
      </c>
      <c r="F4404" s="9" t="s">
        <v>21498</v>
      </c>
      <c r="G4404" s="11" t="s">
        <v>25</v>
      </c>
      <c r="H4404" s="11" t="s">
        <v>22</v>
      </c>
      <c r="I4404" s="11" t="s">
        <v>576</v>
      </c>
      <c r="J4404" s="11" t="s">
        <v>27</v>
      </c>
      <c r="K4404" s="11" t="s">
        <v>28</v>
      </c>
      <c r="L4404" s="11" t="s">
        <v>43</v>
      </c>
      <c r="M4404" s="9" t="s">
        <v>44</v>
      </c>
      <c r="N4404" s="9" t="s">
        <v>31</v>
      </c>
      <c r="O4404" s="11" t="s">
        <v>32</v>
      </c>
      <c r="P4404" s="11" t="s">
        <v>22</v>
      </c>
      <c r="Q4404" s="11" t="s">
        <v>21499</v>
      </c>
      <c r="R4404" s="11" t="s">
        <v>46</v>
      </c>
      <c r="S4404" s="9" t="s">
        <v>21500</v>
      </c>
      <c r="T4404" s="9" t="s">
        <v>21501</v>
      </c>
    </row>
    <row r="4405" customHeight="1" spans="1:20">
      <c r="A4405" s="10">
        <v>45208</v>
      </c>
      <c r="B4405" s="9" t="s">
        <v>21502</v>
      </c>
      <c r="C4405" s="9" t="s">
        <v>646</v>
      </c>
      <c r="D4405" s="11" t="s">
        <v>22</v>
      </c>
      <c r="E4405" s="9" t="s">
        <v>21503</v>
      </c>
      <c r="F4405" s="9" t="s">
        <v>21504</v>
      </c>
      <c r="G4405" s="11" t="s">
        <v>82</v>
      </c>
      <c r="H4405" s="11" t="s">
        <v>22</v>
      </c>
      <c r="I4405" s="11" t="s">
        <v>131</v>
      </c>
      <c r="J4405" s="11" t="s">
        <v>27</v>
      </c>
      <c r="K4405" s="11" t="s">
        <v>28</v>
      </c>
      <c r="L4405" s="11" t="s">
        <v>43</v>
      </c>
      <c r="M4405" s="9" t="s">
        <v>44</v>
      </c>
      <c r="N4405" s="9" t="s">
        <v>31</v>
      </c>
      <c r="O4405" s="11" t="s">
        <v>32</v>
      </c>
      <c r="P4405" s="11" t="s">
        <v>22</v>
      </c>
      <c r="Q4405" s="11" t="s">
        <v>21505</v>
      </c>
      <c r="R4405" s="11" t="s">
        <v>46</v>
      </c>
      <c r="S4405" s="9" t="s">
        <v>21506</v>
      </c>
      <c r="T4405" s="9" t="s">
        <v>21507</v>
      </c>
    </row>
    <row r="4406" customHeight="1" spans="1:20">
      <c r="A4406" s="10">
        <v>45208</v>
      </c>
      <c r="B4406" s="9" t="s">
        <v>21508</v>
      </c>
      <c r="C4406" s="9" t="s">
        <v>8476</v>
      </c>
      <c r="D4406" s="11" t="s">
        <v>22</v>
      </c>
      <c r="E4406" s="9" t="s">
        <v>21509</v>
      </c>
      <c r="F4406" s="9" t="s">
        <v>11509</v>
      </c>
      <c r="G4406" s="11" t="s">
        <v>82</v>
      </c>
      <c r="H4406" s="11" t="s">
        <v>22</v>
      </c>
      <c r="I4406" s="11" t="s">
        <v>864</v>
      </c>
      <c r="J4406" s="11" t="s">
        <v>27</v>
      </c>
      <c r="K4406" s="11" t="s">
        <v>28</v>
      </c>
      <c r="L4406" s="11" t="s">
        <v>43</v>
      </c>
      <c r="M4406" s="9" t="s">
        <v>44</v>
      </c>
      <c r="N4406" s="9" t="s">
        <v>31</v>
      </c>
      <c r="O4406" s="11" t="s">
        <v>32</v>
      </c>
      <c r="P4406" s="11" t="s">
        <v>22</v>
      </c>
      <c r="Q4406" s="11" t="s">
        <v>21510</v>
      </c>
      <c r="R4406" s="11" t="s">
        <v>46</v>
      </c>
      <c r="S4406" s="9" t="s">
        <v>21511</v>
      </c>
      <c r="T4406" s="9" t="s">
        <v>21512</v>
      </c>
    </row>
    <row r="4407" customHeight="1" spans="1:20">
      <c r="A4407" s="10">
        <v>45208</v>
      </c>
      <c r="B4407" s="9" t="s">
        <v>21513</v>
      </c>
      <c r="C4407" s="9" t="s">
        <v>646</v>
      </c>
      <c r="D4407" s="11" t="s">
        <v>22</v>
      </c>
      <c r="E4407" s="9" t="s">
        <v>21514</v>
      </c>
      <c r="F4407" s="9" t="s">
        <v>21515</v>
      </c>
      <c r="G4407" s="11" t="s">
        <v>82</v>
      </c>
      <c r="H4407" s="11" t="s">
        <v>22</v>
      </c>
      <c r="I4407" s="11" t="s">
        <v>214</v>
      </c>
      <c r="J4407" s="11" t="s">
        <v>27</v>
      </c>
      <c r="K4407" s="11" t="s">
        <v>28</v>
      </c>
      <c r="L4407" s="11" t="s">
        <v>43</v>
      </c>
      <c r="M4407" s="9" t="s">
        <v>44</v>
      </c>
      <c r="N4407" s="9" t="s">
        <v>31</v>
      </c>
      <c r="O4407" s="11" t="s">
        <v>32</v>
      </c>
      <c r="P4407" s="11" t="s">
        <v>22</v>
      </c>
      <c r="Q4407" s="11" t="s">
        <v>21516</v>
      </c>
      <c r="R4407" s="11" t="s">
        <v>46</v>
      </c>
      <c r="S4407" s="9" t="s">
        <v>21517</v>
      </c>
      <c r="T4407" s="9" t="s">
        <v>21518</v>
      </c>
    </row>
    <row r="4408" customHeight="1" spans="1:20">
      <c r="A4408" s="10">
        <v>45208</v>
      </c>
      <c r="B4408" s="9" t="s">
        <v>21519</v>
      </c>
      <c r="C4408" s="9" t="s">
        <v>7176</v>
      </c>
      <c r="D4408" s="11" t="s">
        <v>22</v>
      </c>
      <c r="E4408" s="9" t="s">
        <v>21520</v>
      </c>
      <c r="F4408" s="9" t="s">
        <v>21521</v>
      </c>
      <c r="G4408" s="11" t="s">
        <v>82</v>
      </c>
      <c r="H4408" s="11" t="s">
        <v>22</v>
      </c>
      <c r="I4408" s="11" t="s">
        <v>162</v>
      </c>
      <c r="J4408" s="11" t="s">
        <v>27</v>
      </c>
      <c r="K4408" s="11" t="s">
        <v>28</v>
      </c>
      <c r="L4408" s="11" t="s">
        <v>43</v>
      </c>
      <c r="M4408" s="9" t="s">
        <v>44</v>
      </c>
      <c r="N4408" s="9" t="s">
        <v>31</v>
      </c>
      <c r="O4408" s="11" t="s">
        <v>32</v>
      </c>
      <c r="P4408" s="11" t="s">
        <v>22</v>
      </c>
      <c r="Q4408" s="11" t="s">
        <v>21522</v>
      </c>
      <c r="R4408" s="11" t="s">
        <v>46</v>
      </c>
      <c r="S4408" s="9" t="s">
        <v>21523</v>
      </c>
      <c r="T4408" s="9" t="s">
        <v>21524</v>
      </c>
    </row>
    <row r="4409" customHeight="1" spans="1:20">
      <c r="A4409" s="10">
        <v>45208</v>
      </c>
      <c r="B4409" s="9" t="s">
        <v>21525</v>
      </c>
      <c r="C4409" s="9" t="s">
        <v>2868</v>
      </c>
      <c r="D4409" s="11" t="s">
        <v>22</v>
      </c>
      <c r="E4409" s="9" t="s">
        <v>21526</v>
      </c>
      <c r="F4409" s="9" t="s">
        <v>22</v>
      </c>
      <c r="G4409" s="11" t="s">
        <v>22</v>
      </c>
      <c r="H4409" s="11" t="s">
        <v>110</v>
      </c>
      <c r="I4409" s="11" t="s">
        <v>235</v>
      </c>
      <c r="J4409" s="11" t="s">
        <v>27</v>
      </c>
      <c r="K4409" s="11" t="s">
        <v>28</v>
      </c>
      <c r="L4409" s="11" t="s">
        <v>43</v>
      </c>
      <c r="M4409" s="9" t="s">
        <v>30</v>
      </c>
      <c r="N4409" s="9" t="s">
        <v>31</v>
      </c>
      <c r="O4409" s="11" t="s">
        <v>32</v>
      </c>
      <c r="P4409" s="11" t="s">
        <v>22</v>
      </c>
      <c r="Q4409" s="11" t="s">
        <v>21527</v>
      </c>
      <c r="R4409" s="11" t="s">
        <v>46</v>
      </c>
      <c r="S4409" s="9" t="s">
        <v>21528</v>
      </c>
      <c r="T4409" s="9" t="s">
        <v>21529</v>
      </c>
    </row>
    <row r="4410" customHeight="1" spans="1:20">
      <c r="A4410" s="10">
        <v>45208</v>
      </c>
      <c r="B4410" s="9" t="s">
        <v>21530</v>
      </c>
      <c r="C4410" s="9" t="s">
        <v>2911</v>
      </c>
      <c r="D4410" s="11" t="s">
        <v>22</v>
      </c>
      <c r="E4410" s="9" t="s">
        <v>21531</v>
      </c>
      <c r="F4410" s="9" t="s">
        <v>21532</v>
      </c>
      <c r="G4410" s="11" t="s">
        <v>53</v>
      </c>
      <c r="H4410" s="11" t="s">
        <v>22</v>
      </c>
      <c r="I4410" s="11" t="s">
        <v>241</v>
      </c>
      <c r="J4410" s="11" t="s">
        <v>27</v>
      </c>
      <c r="K4410" s="11" t="s">
        <v>28</v>
      </c>
      <c r="L4410" s="11" t="s">
        <v>43</v>
      </c>
      <c r="M4410" s="9" t="s">
        <v>44</v>
      </c>
      <c r="N4410" s="9" t="s">
        <v>31</v>
      </c>
      <c r="O4410" s="11" t="s">
        <v>32</v>
      </c>
      <c r="P4410" s="11" t="s">
        <v>22</v>
      </c>
      <c r="Q4410" s="11" t="s">
        <v>21533</v>
      </c>
      <c r="R4410" s="11" t="s">
        <v>46</v>
      </c>
      <c r="S4410" s="9" t="s">
        <v>21534</v>
      </c>
      <c r="T4410" s="9" t="s">
        <v>21535</v>
      </c>
    </row>
    <row r="4411" customHeight="1" spans="1:20">
      <c r="A4411" s="10">
        <v>45208</v>
      </c>
      <c r="B4411" s="9" t="s">
        <v>21536</v>
      </c>
      <c r="C4411" s="9" t="s">
        <v>8489</v>
      </c>
      <c r="D4411" s="11" t="s">
        <v>22</v>
      </c>
      <c r="E4411" s="9" t="s">
        <v>21537</v>
      </c>
      <c r="F4411" s="9" t="s">
        <v>21538</v>
      </c>
      <c r="G4411" s="11" t="s">
        <v>25</v>
      </c>
      <c r="H4411" s="11" t="s">
        <v>96</v>
      </c>
      <c r="I4411" s="11" t="s">
        <v>75</v>
      </c>
      <c r="J4411" s="11" t="s">
        <v>27</v>
      </c>
      <c r="K4411" s="11" t="s">
        <v>28</v>
      </c>
      <c r="L4411" s="11" t="s">
        <v>43</v>
      </c>
      <c r="M4411" s="9" t="s">
        <v>44</v>
      </c>
      <c r="N4411" s="9" t="s">
        <v>31</v>
      </c>
      <c r="O4411" s="11" t="s">
        <v>32</v>
      </c>
      <c r="P4411" s="11" t="s">
        <v>22</v>
      </c>
      <c r="Q4411" s="11" t="s">
        <v>21539</v>
      </c>
      <c r="R4411" s="11" t="s">
        <v>46</v>
      </c>
      <c r="S4411" s="9" t="s">
        <v>21540</v>
      </c>
      <c r="T4411" s="9" t="s">
        <v>21541</v>
      </c>
    </row>
    <row r="4412" customHeight="1" spans="1:20">
      <c r="A4412" s="10">
        <v>45208</v>
      </c>
      <c r="B4412" s="9" t="s">
        <v>21542</v>
      </c>
      <c r="C4412" s="9" t="s">
        <v>2868</v>
      </c>
      <c r="D4412" s="11" t="s">
        <v>22</v>
      </c>
      <c r="E4412" s="9" t="s">
        <v>21543</v>
      </c>
      <c r="F4412" s="9" t="s">
        <v>22</v>
      </c>
      <c r="G4412" s="11" t="s">
        <v>22</v>
      </c>
      <c r="H4412" s="11" t="s">
        <v>22</v>
      </c>
      <c r="I4412" s="11" t="s">
        <v>162</v>
      </c>
      <c r="J4412" s="11" t="s">
        <v>27</v>
      </c>
      <c r="K4412" s="11" t="s">
        <v>28</v>
      </c>
      <c r="L4412" s="11" t="s">
        <v>43</v>
      </c>
      <c r="M4412" s="9" t="s">
        <v>30</v>
      </c>
      <c r="N4412" s="9" t="s">
        <v>31</v>
      </c>
      <c r="O4412" s="11" t="s">
        <v>32</v>
      </c>
      <c r="P4412" s="11" t="s">
        <v>22</v>
      </c>
      <c r="Q4412" s="11" t="s">
        <v>21544</v>
      </c>
      <c r="R4412" s="11" t="s">
        <v>46</v>
      </c>
      <c r="S4412" s="9" t="s">
        <v>21545</v>
      </c>
      <c r="T4412" s="9" t="s">
        <v>14566</v>
      </c>
    </row>
    <row r="4413" customHeight="1" spans="1:20">
      <c r="A4413" s="10">
        <v>45208</v>
      </c>
      <c r="B4413" s="9" t="s">
        <v>21546</v>
      </c>
      <c r="C4413" s="9" t="s">
        <v>2868</v>
      </c>
      <c r="D4413" s="11" t="s">
        <v>22</v>
      </c>
      <c r="E4413" s="9" t="s">
        <v>14568</v>
      </c>
      <c r="F4413" s="9" t="s">
        <v>22</v>
      </c>
      <c r="G4413" s="11" t="s">
        <v>22</v>
      </c>
      <c r="H4413" s="11" t="s">
        <v>22</v>
      </c>
      <c r="I4413" s="11" t="s">
        <v>21547</v>
      </c>
      <c r="J4413" s="11" t="s">
        <v>27</v>
      </c>
      <c r="K4413" s="11" t="s">
        <v>28</v>
      </c>
      <c r="L4413" s="11" t="s">
        <v>43</v>
      </c>
      <c r="M4413" s="9" t="s">
        <v>30</v>
      </c>
      <c r="N4413" s="9" t="s">
        <v>31</v>
      </c>
      <c r="O4413" s="11" t="s">
        <v>32</v>
      </c>
      <c r="P4413" s="11" t="s">
        <v>22</v>
      </c>
      <c r="Q4413" s="11" t="s">
        <v>21548</v>
      </c>
      <c r="R4413" s="11" t="s">
        <v>46</v>
      </c>
      <c r="S4413" s="9" t="s">
        <v>21549</v>
      </c>
      <c r="T4413" s="9" t="s">
        <v>14571</v>
      </c>
    </row>
    <row r="4414" customHeight="1" spans="1:20">
      <c r="A4414" s="10">
        <v>45208</v>
      </c>
      <c r="B4414" s="9" t="s">
        <v>21550</v>
      </c>
      <c r="C4414" s="9" t="s">
        <v>1167</v>
      </c>
      <c r="D4414" s="11" t="s">
        <v>22</v>
      </c>
      <c r="E4414" s="9" t="s">
        <v>21551</v>
      </c>
      <c r="F4414" s="9" t="s">
        <v>21552</v>
      </c>
      <c r="G4414" s="11" t="s">
        <v>69</v>
      </c>
      <c r="H4414" s="11" t="s">
        <v>22</v>
      </c>
      <c r="I4414" s="11" t="s">
        <v>63</v>
      </c>
      <c r="J4414" s="11" t="s">
        <v>27</v>
      </c>
      <c r="K4414" s="11" t="s">
        <v>28</v>
      </c>
      <c r="L4414" s="11" t="s">
        <v>43</v>
      </c>
      <c r="M4414" s="9" t="s">
        <v>44</v>
      </c>
      <c r="N4414" s="9" t="s">
        <v>31</v>
      </c>
      <c r="O4414" s="11" t="s">
        <v>32</v>
      </c>
      <c r="P4414" s="11" t="s">
        <v>22</v>
      </c>
      <c r="Q4414" s="11" t="s">
        <v>21553</v>
      </c>
      <c r="R4414" s="11" t="s">
        <v>46</v>
      </c>
      <c r="S4414" s="9" t="s">
        <v>21554</v>
      </c>
      <c r="T4414" s="9" t="s">
        <v>21555</v>
      </c>
    </row>
    <row r="4415" customHeight="1" spans="1:20">
      <c r="A4415" s="10">
        <v>45208</v>
      </c>
      <c r="B4415" s="9" t="s">
        <v>21556</v>
      </c>
      <c r="C4415" s="9" t="s">
        <v>646</v>
      </c>
      <c r="D4415" s="11" t="s">
        <v>22</v>
      </c>
      <c r="E4415" s="9" t="s">
        <v>21557</v>
      </c>
      <c r="F4415" s="9" t="s">
        <v>21558</v>
      </c>
      <c r="G4415" s="11" t="s">
        <v>69</v>
      </c>
      <c r="H4415" s="11" t="s">
        <v>22</v>
      </c>
      <c r="I4415" s="11" t="s">
        <v>1181</v>
      </c>
      <c r="J4415" s="11" t="s">
        <v>27</v>
      </c>
      <c r="K4415" s="11" t="s">
        <v>76</v>
      </c>
      <c r="L4415" s="11" t="s">
        <v>43</v>
      </c>
      <c r="M4415" s="9" t="s">
        <v>44</v>
      </c>
      <c r="N4415" s="9" t="s">
        <v>31</v>
      </c>
      <c r="O4415" s="11" t="s">
        <v>32</v>
      </c>
      <c r="P4415" s="11" t="s">
        <v>22</v>
      </c>
      <c r="Q4415" s="11" t="s">
        <v>21559</v>
      </c>
      <c r="R4415" s="11" t="s">
        <v>46</v>
      </c>
      <c r="S4415" s="9" t="s">
        <v>21560</v>
      </c>
      <c r="T4415" s="9" t="s">
        <v>21561</v>
      </c>
    </row>
    <row r="4416" customHeight="1" spans="1:20">
      <c r="A4416" s="10">
        <v>45208</v>
      </c>
      <c r="B4416" s="9" t="s">
        <v>21562</v>
      </c>
      <c r="C4416" s="9" t="s">
        <v>179</v>
      </c>
      <c r="D4416" s="11" t="s">
        <v>22</v>
      </c>
      <c r="E4416" s="9" t="s">
        <v>21563</v>
      </c>
      <c r="F4416" s="9" t="s">
        <v>21564</v>
      </c>
      <c r="G4416" s="11" t="s">
        <v>82</v>
      </c>
      <c r="H4416" s="11" t="s">
        <v>22</v>
      </c>
      <c r="I4416" s="11" t="s">
        <v>253</v>
      </c>
      <c r="J4416" s="11" t="s">
        <v>27</v>
      </c>
      <c r="K4416" s="11" t="s">
        <v>28</v>
      </c>
      <c r="L4416" s="11" t="s">
        <v>43</v>
      </c>
      <c r="M4416" s="9" t="s">
        <v>169</v>
      </c>
      <c r="N4416" s="9" t="s">
        <v>31</v>
      </c>
      <c r="O4416" s="11" t="s">
        <v>32</v>
      </c>
      <c r="P4416" s="11" t="s">
        <v>22</v>
      </c>
      <c r="Q4416" s="11" t="s">
        <v>21565</v>
      </c>
      <c r="R4416" s="11" t="s">
        <v>46</v>
      </c>
      <c r="S4416" s="9" t="s">
        <v>21566</v>
      </c>
      <c r="T4416" s="9" t="s">
        <v>21567</v>
      </c>
    </row>
    <row r="4417" customHeight="1" spans="1:20">
      <c r="A4417" s="10">
        <v>45208</v>
      </c>
      <c r="B4417" s="15" t="s">
        <v>21568</v>
      </c>
      <c r="C4417" s="15" t="s">
        <v>1299</v>
      </c>
      <c r="D4417" s="30" t="s">
        <v>22</v>
      </c>
      <c r="E4417" s="15" t="s">
        <v>21569</v>
      </c>
      <c r="F4417" s="15" t="s">
        <v>21570</v>
      </c>
      <c r="G4417" s="30" t="s">
        <v>247</v>
      </c>
      <c r="H4417" s="30" t="s">
        <v>22</v>
      </c>
      <c r="I4417" s="30" t="s">
        <v>63</v>
      </c>
      <c r="J4417" s="30" t="s">
        <v>27</v>
      </c>
      <c r="K4417" s="30" t="s">
        <v>28</v>
      </c>
      <c r="L4417" s="30" t="s">
        <v>43</v>
      </c>
      <c r="M4417" s="15" t="s">
        <v>30</v>
      </c>
      <c r="N4417" s="15" t="s">
        <v>208</v>
      </c>
      <c r="O4417" s="30" t="s">
        <v>32</v>
      </c>
      <c r="P4417" s="30" t="s">
        <v>22</v>
      </c>
      <c r="Q4417" s="30" t="s">
        <v>21571</v>
      </c>
      <c r="R4417" s="30" t="s">
        <v>46</v>
      </c>
      <c r="S4417" s="15" t="s">
        <v>21572</v>
      </c>
      <c r="T4417" s="15" t="s">
        <v>22</v>
      </c>
    </row>
    <row r="4418" customHeight="1" spans="1:20">
      <c r="A4418" s="10">
        <v>45208</v>
      </c>
      <c r="B4418" s="15" t="s">
        <v>21573</v>
      </c>
      <c r="C4418" s="15" t="s">
        <v>783</v>
      </c>
      <c r="D4418" s="30" t="s">
        <v>22</v>
      </c>
      <c r="E4418" s="15" t="s">
        <v>21574</v>
      </c>
      <c r="F4418" s="15" t="s">
        <v>21575</v>
      </c>
      <c r="G4418" s="30" t="s">
        <v>82</v>
      </c>
      <c r="H4418" s="30" t="s">
        <v>22</v>
      </c>
      <c r="I4418" s="30" t="s">
        <v>4047</v>
      </c>
      <c r="J4418" s="30" t="s">
        <v>27</v>
      </c>
      <c r="K4418" s="30" t="s">
        <v>28</v>
      </c>
      <c r="L4418" s="30" t="s">
        <v>29</v>
      </c>
      <c r="M4418" s="15" t="s">
        <v>169</v>
      </c>
      <c r="N4418" s="15" t="s">
        <v>743</v>
      </c>
      <c r="O4418" s="30" t="s">
        <v>32</v>
      </c>
      <c r="P4418" s="30" t="s">
        <v>22</v>
      </c>
      <c r="Q4418" s="30" t="s">
        <v>21576</v>
      </c>
      <c r="R4418" s="30" t="s">
        <v>46</v>
      </c>
      <c r="S4418" s="15" t="s">
        <v>21577</v>
      </c>
      <c r="T4418" s="15" t="s">
        <v>22</v>
      </c>
    </row>
    <row r="4419" customHeight="1" spans="1:20">
      <c r="A4419" s="10">
        <v>45208</v>
      </c>
      <c r="B4419" s="9" t="s">
        <v>21578</v>
      </c>
      <c r="C4419" s="9" t="s">
        <v>783</v>
      </c>
      <c r="D4419" s="11" t="s">
        <v>22</v>
      </c>
      <c r="E4419" s="9" t="s">
        <v>21579</v>
      </c>
      <c r="F4419" s="9" t="s">
        <v>21580</v>
      </c>
      <c r="G4419" s="11" t="s">
        <v>82</v>
      </c>
      <c r="H4419" s="11" t="s">
        <v>22</v>
      </c>
      <c r="I4419" s="11" t="s">
        <v>4047</v>
      </c>
      <c r="J4419" s="11" t="s">
        <v>27</v>
      </c>
      <c r="K4419" s="11" t="s">
        <v>28</v>
      </c>
      <c r="L4419" s="11" t="s">
        <v>29</v>
      </c>
      <c r="M4419" s="9" t="s">
        <v>169</v>
      </c>
      <c r="N4419" s="9" t="s">
        <v>743</v>
      </c>
      <c r="O4419" s="11" t="s">
        <v>32</v>
      </c>
      <c r="P4419" s="11" t="s">
        <v>22</v>
      </c>
      <c r="Q4419" s="11" t="s">
        <v>21581</v>
      </c>
      <c r="R4419" s="11" t="s">
        <v>46</v>
      </c>
      <c r="S4419" s="9" t="s">
        <v>21582</v>
      </c>
      <c r="T4419" s="9" t="s">
        <v>22</v>
      </c>
    </row>
    <row r="4420" customHeight="1" spans="1:20">
      <c r="A4420" s="10">
        <v>45208</v>
      </c>
      <c r="B4420" s="15" t="s">
        <v>21583</v>
      </c>
      <c r="C4420" s="15" t="s">
        <v>7320</v>
      </c>
      <c r="D4420" s="30" t="s">
        <v>22</v>
      </c>
      <c r="E4420" s="15" t="s">
        <v>19721</v>
      </c>
      <c r="F4420" s="15" t="s">
        <v>19722</v>
      </c>
      <c r="G4420" s="30" t="s">
        <v>336</v>
      </c>
      <c r="H4420" s="30" t="s">
        <v>22</v>
      </c>
      <c r="I4420" s="30" t="s">
        <v>26</v>
      </c>
      <c r="J4420" s="30" t="s">
        <v>27</v>
      </c>
      <c r="K4420" s="30" t="s">
        <v>76</v>
      </c>
      <c r="L4420" s="30" t="s">
        <v>29</v>
      </c>
      <c r="M4420" s="15" t="s">
        <v>30</v>
      </c>
      <c r="N4420" s="15" t="s">
        <v>31</v>
      </c>
      <c r="O4420" s="30" t="s">
        <v>32</v>
      </c>
      <c r="P4420" s="30" t="s">
        <v>22</v>
      </c>
      <c r="Q4420" s="30" t="s">
        <v>21584</v>
      </c>
      <c r="R4420" s="30" t="s">
        <v>34</v>
      </c>
      <c r="S4420" s="15" t="s">
        <v>21585</v>
      </c>
      <c r="T4420" s="15" t="s">
        <v>22</v>
      </c>
    </row>
    <row r="4421" customHeight="1" spans="1:20">
      <c r="A4421" s="10">
        <v>45208</v>
      </c>
      <c r="B4421" s="15" t="s">
        <v>21586</v>
      </c>
      <c r="C4421" s="15" t="s">
        <v>5213</v>
      </c>
      <c r="D4421" s="30" t="s">
        <v>22</v>
      </c>
      <c r="E4421" s="15" t="s">
        <v>21587</v>
      </c>
      <c r="F4421" s="15" t="s">
        <v>21588</v>
      </c>
      <c r="G4421" s="30" t="s">
        <v>130</v>
      </c>
      <c r="H4421" s="30" t="s">
        <v>22</v>
      </c>
      <c r="I4421" s="30" t="s">
        <v>412</v>
      </c>
      <c r="J4421" s="30" t="s">
        <v>27</v>
      </c>
      <c r="K4421" s="30" t="s">
        <v>28</v>
      </c>
      <c r="L4421" s="30" t="s">
        <v>43</v>
      </c>
      <c r="M4421" s="15" t="s">
        <v>30</v>
      </c>
      <c r="N4421" s="15" t="s">
        <v>208</v>
      </c>
      <c r="O4421" s="30" t="s">
        <v>32</v>
      </c>
      <c r="P4421" s="30" t="s">
        <v>22</v>
      </c>
      <c r="Q4421" s="30" t="s">
        <v>21589</v>
      </c>
      <c r="R4421" s="30" t="s">
        <v>46</v>
      </c>
      <c r="S4421" s="15" t="s">
        <v>21590</v>
      </c>
      <c r="T4421" s="15" t="s">
        <v>22</v>
      </c>
    </row>
    <row r="4422" customHeight="1" spans="1:20">
      <c r="A4422" s="10">
        <v>45208</v>
      </c>
      <c r="B4422" s="15" t="s">
        <v>21591</v>
      </c>
      <c r="C4422" s="15" t="s">
        <v>393</v>
      </c>
      <c r="D4422" s="30" t="s">
        <v>22</v>
      </c>
      <c r="E4422" s="15" t="s">
        <v>21592</v>
      </c>
      <c r="F4422" s="15" t="s">
        <v>21593</v>
      </c>
      <c r="G4422" s="30" t="s">
        <v>69</v>
      </c>
      <c r="H4422" s="30" t="s">
        <v>22</v>
      </c>
      <c r="I4422" s="30" t="s">
        <v>26</v>
      </c>
      <c r="J4422" s="30" t="s">
        <v>27</v>
      </c>
      <c r="K4422" s="30" t="s">
        <v>195</v>
      </c>
      <c r="L4422" s="30" t="s">
        <v>29</v>
      </c>
      <c r="M4422" s="15" t="s">
        <v>30</v>
      </c>
      <c r="N4422" s="15" t="s">
        <v>31</v>
      </c>
      <c r="O4422" s="30" t="s">
        <v>32</v>
      </c>
      <c r="P4422" s="30" t="s">
        <v>22</v>
      </c>
      <c r="Q4422" s="30" t="s">
        <v>21594</v>
      </c>
      <c r="R4422" s="30" t="s">
        <v>34</v>
      </c>
      <c r="S4422" s="15" t="s">
        <v>21595</v>
      </c>
      <c r="T4422" s="15" t="s">
        <v>21596</v>
      </c>
    </row>
    <row r="4423" customHeight="1" spans="1:20">
      <c r="A4423" s="10">
        <v>45208</v>
      </c>
      <c r="B4423" s="15" t="s">
        <v>21597</v>
      </c>
      <c r="C4423" s="15" t="s">
        <v>7563</v>
      </c>
      <c r="D4423" s="30" t="s">
        <v>22</v>
      </c>
      <c r="E4423" s="15" t="s">
        <v>21598</v>
      </c>
      <c r="F4423" s="15" t="s">
        <v>21599</v>
      </c>
      <c r="G4423" s="30" t="s">
        <v>41</v>
      </c>
      <c r="H4423" s="30" t="s">
        <v>110</v>
      </c>
      <c r="I4423" s="30" t="s">
        <v>26</v>
      </c>
      <c r="J4423" s="30" t="s">
        <v>27</v>
      </c>
      <c r="K4423" s="30" t="s">
        <v>28</v>
      </c>
      <c r="L4423" s="30" t="s">
        <v>29</v>
      </c>
      <c r="M4423" s="15" t="s">
        <v>30</v>
      </c>
      <c r="N4423" s="15" t="s">
        <v>31</v>
      </c>
      <c r="O4423" s="30" t="s">
        <v>32</v>
      </c>
      <c r="P4423" s="30" t="s">
        <v>22</v>
      </c>
      <c r="Q4423" s="30" t="s">
        <v>21600</v>
      </c>
      <c r="R4423" s="30" t="s">
        <v>34</v>
      </c>
      <c r="S4423" s="15" t="s">
        <v>21601</v>
      </c>
      <c r="T4423" s="15" t="s">
        <v>21602</v>
      </c>
    </row>
    <row r="4424" customHeight="1" spans="1:20">
      <c r="A4424" s="10">
        <v>45208</v>
      </c>
      <c r="B4424" s="9" t="s">
        <v>21603</v>
      </c>
      <c r="C4424" s="9" t="s">
        <v>783</v>
      </c>
      <c r="D4424" s="11" t="s">
        <v>22</v>
      </c>
      <c r="E4424" s="9" t="s">
        <v>21604</v>
      </c>
      <c r="F4424" s="9" t="s">
        <v>19676</v>
      </c>
      <c r="G4424" s="11" t="s">
        <v>82</v>
      </c>
      <c r="H4424" s="11" t="s">
        <v>96</v>
      </c>
      <c r="I4424" s="11" t="s">
        <v>337</v>
      </c>
      <c r="J4424" s="11" t="s">
        <v>27</v>
      </c>
      <c r="K4424" s="11" t="s">
        <v>28</v>
      </c>
      <c r="L4424" s="11" t="s">
        <v>43</v>
      </c>
      <c r="M4424" s="9" t="s">
        <v>169</v>
      </c>
      <c r="N4424" s="9" t="s">
        <v>743</v>
      </c>
      <c r="O4424" s="11" t="s">
        <v>32</v>
      </c>
      <c r="P4424" s="11" t="s">
        <v>22</v>
      </c>
      <c r="Q4424" s="11" t="s">
        <v>21605</v>
      </c>
      <c r="R4424" s="11" t="s">
        <v>46</v>
      </c>
      <c r="S4424" s="9" t="s">
        <v>21606</v>
      </c>
      <c r="T4424" s="9" t="s">
        <v>21607</v>
      </c>
    </row>
    <row r="4425" customHeight="1" spans="1:20">
      <c r="A4425" s="10">
        <v>45208</v>
      </c>
      <c r="B4425" s="9" t="s">
        <v>21608</v>
      </c>
      <c r="C4425" s="9" t="s">
        <v>783</v>
      </c>
      <c r="D4425" s="11" t="s">
        <v>22</v>
      </c>
      <c r="E4425" s="9" t="s">
        <v>21609</v>
      </c>
      <c r="F4425" s="9" t="s">
        <v>21610</v>
      </c>
      <c r="G4425" s="11" t="s">
        <v>130</v>
      </c>
      <c r="H4425" s="11" t="s">
        <v>110</v>
      </c>
      <c r="I4425" s="11" t="s">
        <v>3098</v>
      </c>
      <c r="J4425" s="11" t="s">
        <v>27</v>
      </c>
      <c r="K4425" s="11" t="s">
        <v>28</v>
      </c>
      <c r="L4425" s="11" t="s">
        <v>43</v>
      </c>
      <c r="M4425" s="9" t="s">
        <v>44</v>
      </c>
      <c r="N4425" s="9" t="s">
        <v>743</v>
      </c>
      <c r="O4425" s="11" t="s">
        <v>32</v>
      </c>
      <c r="P4425" s="11" t="s">
        <v>22</v>
      </c>
      <c r="Q4425" s="11" t="s">
        <v>21611</v>
      </c>
      <c r="R4425" s="11" t="s">
        <v>46</v>
      </c>
      <c r="S4425" s="9" t="s">
        <v>21612</v>
      </c>
      <c r="T4425" s="9" t="s">
        <v>21613</v>
      </c>
    </row>
    <row r="4426" customHeight="1" spans="1:20">
      <c r="A4426" s="10">
        <v>45208</v>
      </c>
      <c r="B4426" s="9" t="s">
        <v>21614</v>
      </c>
      <c r="C4426" s="9" t="s">
        <v>783</v>
      </c>
      <c r="D4426" s="11" t="s">
        <v>22</v>
      </c>
      <c r="E4426" s="9" t="s">
        <v>21615</v>
      </c>
      <c r="F4426" s="9" t="s">
        <v>21616</v>
      </c>
      <c r="G4426" s="11" t="s">
        <v>82</v>
      </c>
      <c r="H4426" s="11" t="s">
        <v>22</v>
      </c>
      <c r="I4426" s="11" t="s">
        <v>384</v>
      </c>
      <c r="J4426" s="11" t="s">
        <v>27</v>
      </c>
      <c r="K4426" s="11" t="s">
        <v>28</v>
      </c>
      <c r="L4426" s="11" t="s">
        <v>43</v>
      </c>
      <c r="M4426" s="9" t="s">
        <v>169</v>
      </c>
      <c r="N4426" s="9" t="s">
        <v>743</v>
      </c>
      <c r="O4426" s="11" t="s">
        <v>32</v>
      </c>
      <c r="P4426" s="11" t="s">
        <v>22</v>
      </c>
      <c r="Q4426" s="11" t="s">
        <v>21617</v>
      </c>
      <c r="R4426" s="11" t="s">
        <v>46</v>
      </c>
      <c r="S4426" s="9" t="s">
        <v>21618</v>
      </c>
      <c r="T4426" s="9" t="s">
        <v>21619</v>
      </c>
    </row>
    <row r="4427" customHeight="1" spans="1:20">
      <c r="A4427" s="10">
        <v>45208</v>
      </c>
      <c r="B4427" s="9" t="s">
        <v>21620</v>
      </c>
      <c r="C4427" s="9" t="s">
        <v>783</v>
      </c>
      <c r="D4427" s="11" t="s">
        <v>22</v>
      </c>
      <c r="E4427" s="9" t="s">
        <v>21621</v>
      </c>
      <c r="F4427" s="9" t="s">
        <v>21622</v>
      </c>
      <c r="G4427" s="11" t="s">
        <v>82</v>
      </c>
      <c r="H4427" s="11" t="s">
        <v>22</v>
      </c>
      <c r="I4427" s="11" t="s">
        <v>448</v>
      </c>
      <c r="J4427" s="11" t="s">
        <v>27</v>
      </c>
      <c r="K4427" s="11" t="s">
        <v>28</v>
      </c>
      <c r="L4427" s="11" t="s">
        <v>43</v>
      </c>
      <c r="M4427" s="9" t="s">
        <v>169</v>
      </c>
      <c r="N4427" s="9" t="s">
        <v>743</v>
      </c>
      <c r="O4427" s="11" t="s">
        <v>32</v>
      </c>
      <c r="P4427" s="11" t="s">
        <v>22</v>
      </c>
      <c r="Q4427" s="11" t="s">
        <v>21623</v>
      </c>
      <c r="R4427" s="11" t="s">
        <v>46</v>
      </c>
      <c r="S4427" s="9" t="s">
        <v>21624</v>
      </c>
      <c r="T4427" s="9" t="s">
        <v>21625</v>
      </c>
    </row>
    <row r="4428" customHeight="1" spans="1:20">
      <c r="A4428" s="10">
        <v>45208</v>
      </c>
      <c r="B4428" s="9" t="s">
        <v>21626</v>
      </c>
      <c r="C4428" s="9" t="s">
        <v>783</v>
      </c>
      <c r="D4428" s="11" t="s">
        <v>22</v>
      </c>
      <c r="E4428" s="9" t="s">
        <v>21627</v>
      </c>
      <c r="F4428" s="9" t="s">
        <v>21628</v>
      </c>
      <c r="G4428" s="11" t="s">
        <v>82</v>
      </c>
      <c r="H4428" s="11" t="s">
        <v>110</v>
      </c>
      <c r="I4428" s="11" t="s">
        <v>168</v>
      </c>
      <c r="J4428" s="11" t="s">
        <v>27</v>
      </c>
      <c r="K4428" s="11" t="s">
        <v>28</v>
      </c>
      <c r="L4428" s="11" t="s">
        <v>43</v>
      </c>
      <c r="M4428" s="9" t="s">
        <v>169</v>
      </c>
      <c r="N4428" s="9" t="s">
        <v>743</v>
      </c>
      <c r="O4428" s="11" t="s">
        <v>32</v>
      </c>
      <c r="P4428" s="11" t="s">
        <v>22</v>
      </c>
      <c r="Q4428" s="11" t="s">
        <v>20739</v>
      </c>
      <c r="R4428" s="11" t="s">
        <v>46</v>
      </c>
      <c r="S4428" s="9" t="s">
        <v>21629</v>
      </c>
      <c r="T4428" s="9" t="s">
        <v>21630</v>
      </c>
    </row>
    <row r="4429" customHeight="1" spans="1:20">
      <c r="A4429" s="10">
        <v>45208</v>
      </c>
      <c r="B4429" s="9" t="s">
        <v>21631</v>
      </c>
      <c r="C4429" s="9" t="s">
        <v>7078</v>
      </c>
      <c r="D4429" s="11" t="s">
        <v>22</v>
      </c>
      <c r="E4429" s="9" t="s">
        <v>21632</v>
      </c>
      <c r="F4429" s="9" t="s">
        <v>21633</v>
      </c>
      <c r="G4429" s="11" t="s">
        <v>53</v>
      </c>
      <c r="H4429" s="11" t="s">
        <v>110</v>
      </c>
      <c r="I4429" s="11" t="s">
        <v>155</v>
      </c>
      <c r="J4429" s="11" t="s">
        <v>27</v>
      </c>
      <c r="K4429" s="11" t="s">
        <v>28</v>
      </c>
      <c r="L4429" s="11" t="s">
        <v>43</v>
      </c>
      <c r="M4429" s="9" t="s">
        <v>44</v>
      </c>
      <c r="N4429" s="9" t="s">
        <v>743</v>
      </c>
      <c r="O4429" s="11" t="s">
        <v>32</v>
      </c>
      <c r="P4429" s="11" t="s">
        <v>22</v>
      </c>
      <c r="Q4429" s="11" t="s">
        <v>21634</v>
      </c>
      <c r="R4429" s="11" t="s">
        <v>46</v>
      </c>
      <c r="S4429" s="9" t="s">
        <v>21635</v>
      </c>
      <c r="T4429" s="9" t="s">
        <v>21636</v>
      </c>
    </row>
    <row r="4430" customHeight="1" spans="1:20">
      <c r="A4430" s="10">
        <v>45208</v>
      </c>
      <c r="B4430" s="9" t="s">
        <v>21637</v>
      </c>
      <c r="C4430" s="9" t="s">
        <v>783</v>
      </c>
      <c r="D4430" s="11" t="s">
        <v>22</v>
      </c>
      <c r="E4430" s="9" t="s">
        <v>21638</v>
      </c>
      <c r="F4430" s="9" t="s">
        <v>21639</v>
      </c>
      <c r="G4430" s="11" t="s">
        <v>82</v>
      </c>
      <c r="H4430" s="11" t="s">
        <v>110</v>
      </c>
      <c r="I4430" s="11" t="s">
        <v>912</v>
      </c>
      <c r="J4430" s="11" t="s">
        <v>27</v>
      </c>
      <c r="K4430" s="11" t="s">
        <v>28</v>
      </c>
      <c r="L4430" s="11" t="s">
        <v>43</v>
      </c>
      <c r="M4430" s="9" t="s">
        <v>169</v>
      </c>
      <c r="N4430" s="9" t="s">
        <v>743</v>
      </c>
      <c r="O4430" s="11" t="s">
        <v>32</v>
      </c>
      <c r="P4430" s="11" t="s">
        <v>22</v>
      </c>
      <c r="Q4430" s="11" t="s">
        <v>21640</v>
      </c>
      <c r="R4430" s="11" t="s">
        <v>46</v>
      </c>
      <c r="S4430" s="9" t="s">
        <v>21641</v>
      </c>
      <c r="T4430" s="9" t="s">
        <v>21642</v>
      </c>
    </row>
    <row r="4431" customHeight="1" spans="1:20">
      <c r="A4431" s="10">
        <v>45208</v>
      </c>
      <c r="B4431" s="9" t="s">
        <v>21643</v>
      </c>
      <c r="C4431" s="9" t="s">
        <v>783</v>
      </c>
      <c r="D4431" s="11" t="s">
        <v>22</v>
      </c>
      <c r="E4431" s="9" t="s">
        <v>21644</v>
      </c>
      <c r="F4431" s="9" t="s">
        <v>20900</v>
      </c>
      <c r="G4431" s="11" t="s">
        <v>82</v>
      </c>
      <c r="H4431" s="11" t="s">
        <v>22</v>
      </c>
      <c r="I4431" s="11" t="s">
        <v>270</v>
      </c>
      <c r="J4431" s="11" t="s">
        <v>27</v>
      </c>
      <c r="K4431" s="11" t="s">
        <v>28</v>
      </c>
      <c r="L4431" s="11" t="s">
        <v>43</v>
      </c>
      <c r="M4431" s="9" t="s">
        <v>44</v>
      </c>
      <c r="N4431" s="9" t="s">
        <v>743</v>
      </c>
      <c r="O4431" s="11" t="s">
        <v>32</v>
      </c>
      <c r="P4431" s="11" t="s">
        <v>22</v>
      </c>
      <c r="Q4431" s="11" t="s">
        <v>21645</v>
      </c>
      <c r="R4431" s="11" t="s">
        <v>46</v>
      </c>
      <c r="S4431" s="9" t="s">
        <v>21646</v>
      </c>
      <c r="T4431" s="9" t="s">
        <v>21647</v>
      </c>
    </row>
    <row r="4432" customHeight="1" spans="1:20">
      <c r="A4432" s="10">
        <v>45208</v>
      </c>
      <c r="B4432" s="9" t="s">
        <v>21648</v>
      </c>
      <c r="C4432" s="9" t="s">
        <v>783</v>
      </c>
      <c r="D4432" s="11" t="s">
        <v>22</v>
      </c>
      <c r="E4432" s="9" t="s">
        <v>21649</v>
      </c>
      <c r="F4432" s="9" t="s">
        <v>21650</v>
      </c>
      <c r="G4432" s="11" t="s">
        <v>82</v>
      </c>
      <c r="H4432" s="11" t="s">
        <v>22</v>
      </c>
      <c r="I4432" s="11" t="s">
        <v>4047</v>
      </c>
      <c r="J4432" s="11" t="s">
        <v>27</v>
      </c>
      <c r="K4432" s="11" t="s">
        <v>28</v>
      </c>
      <c r="L4432" s="11" t="s">
        <v>43</v>
      </c>
      <c r="M4432" s="9" t="s">
        <v>169</v>
      </c>
      <c r="N4432" s="9" t="s">
        <v>743</v>
      </c>
      <c r="O4432" s="11" t="s">
        <v>32</v>
      </c>
      <c r="P4432" s="11" t="s">
        <v>22</v>
      </c>
      <c r="Q4432" s="11" t="s">
        <v>21651</v>
      </c>
      <c r="R4432" s="11" t="s">
        <v>46</v>
      </c>
      <c r="S4432" s="9" t="s">
        <v>21652</v>
      </c>
      <c r="T4432" s="9" t="s">
        <v>21653</v>
      </c>
    </row>
    <row r="4433" customHeight="1" spans="1:20">
      <c r="A4433" s="10">
        <v>45208</v>
      </c>
      <c r="B4433" s="9" t="s">
        <v>21654</v>
      </c>
      <c r="C4433" s="9" t="s">
        <v>783</v>
      </c>
      <c r="D4433" s="11" t="s">
        <v>22</v>
      </c>
      <c r="E4433" s="9" t="s">
        <v>21655</v>
      </c>
      <c r="F4433" s="9" t="s">
        <v>15983</v>
      </c>
      <c r="G4433" s="11" t="s">
        <v>82</v>
      </c>
      <c r="H4433" s="11" t="s">
        <v>137</v>
      </c>
      <c r="I4433" s="11" t="s">
        <v>168</v>
      </c>
      <c r="J4433" s="11" t="s">
        <v>27</v>
      </c>
      <c r="K4433" s="11" t="s">
        <v>28</v>
      </c>
      <c r="L4433" s="11" t="s">
        <v>43</v>
      </c>
      <c r="M4433" s="9" t="s">
        <v>169</v>
      </c>
      <c r="N4433" s="9" t="s">
        <v>743</v>
      </c>
      <c r="O4433" s="11" t="s">
        <v>32</v>
      </c>
      <c r="P4433" s="11" t="s">
        <v>22</v>
      </c>
      <c r="Q4433" s="11" t="s">
        <v>21656</v>
      </c>
      <c r="R4433" s="11" t="s">
        <v>46</v>
      </c>
      <c r="S4433" s="9" t="s">
        <v>21657</v>
      </c>
      <c r="T4433" s="9" t="s">
        <v>21658</v>
      </c>
    </row>
    <row r="4434" customHeight="1" spans="1:20">
      <c r="A4434" s="10">
        <v>45208</v>
      </c>
      <c r="B4434" s="9" t="s">
        <v>21659</v>
      </c>
      <c r="C4434" s="9" t="s">
        <v>6728</v>
      </c>
      <c r="D4434" s="11" t="s">
        <v>22</v>
      </c>
      <c r="E4434" s="9" t="s">
        <v>21660</v>
      </c>
      <c r="F4434" s="9" t="s">
        <v>21661</v>
      </c>
      <c r="G4434" s="11" t="s">
        <v>82</v>
      </c>
      <c r="H4434" s="11" t="s">
        <v>22</v>
      </c>
      <c r="I4434" s="11" t="s">
        <v>412</v>
      </c>
      <c r="J4434" s="11" t="s">
        <v>27</v>
      </c>
      <c r="K4434" s="11" t="s">
        <v>28</v>
      </c>
      <c r="L4434" s="11" t="s">
        <v>43</v>
      </c>
      <c r="M4434" s="9" t="s">
        <v>169</v>
      </c>
      <c r="N4434" s="9" t="s">
        <v>208</v>
      </c>
      <c r="O4434" s="11" t="s">
        <v>32</v>
      </c>
      <c r="P4434" s="11" t="s">
        <v>22</v>
      </c>
      <c r="Q4434" s="11" t="s">
        <v>21662</v>
      </c>
      <c r="R4434" s="11" t="s">
        <v>46</v>
      </c>
      <c r="S4434" s="9" t="s">
        <v>21663</v>
      </c>
      <c r="T4434" s="9" t="s">
        <v>21664</v>
      </c>
    </row>
    <row r="4435" customHeight="1" spans="1:20">
      <c r="A4435" s="10">
        <v>45208</v>
      </c>
      <c r="B4435" s="9" t="s">
        <v>21665</v>
      </c>
      <c r="C4435" s="9" t="s">
        <v>8063</v>
      </c>
      <c r="D4435" s="11" t="s">
        <v>22</v>
      </c>
      <c r="E4435" s="9" t="s">
        <v>21666</v>
      </c>
      <c r="F4435" s="9" t="s">
        <v>21667</v>
      </c>
      <c r="G4435" s="11" t="s">
        <v>53</v>
      </c>
      <c r="H4435" s="11" t="s">
        <v>22</v>
      </c>
      <c r="I4435" s="11" t="s">
        <v>469</v>
      </c>
      <c r="J4435" s="11" t="s">
        <v>27</v>
      </c>
      <c r="K4435" s="11" t="s">
        <v>28</v>
      </c>
      <c r="L4435" s="11" t="s">
        <v>43</v>
      </c>
      <c r="M4435" s="9" t="s">
        <v>30</v>
      </c>
      <c r="N4435" s="9" t="s">
        <v>31</v>
      </c>
      <c r="O4435" s="11" t="s">
        <v>32</v>
      </c>
      <c r="P4435" s="11" t="s">
        <v>22</v>
      </c>
      <c r="Q4435" s="11" t="s">
        <v>21668</v>
      </c>
      <c r="R4435" s="11" t="s">
        <v>46</v>
      </c>
      <c r="S4435" s="9" t="s">
        <v>21669</v>
      </c>
      <c r="T4435" s="9" t="s">
        <v>21670</v>
      </c>
    </row>
    <row r="4436" customHeight="1" spans="1:20">
      <c r="A4436" s="10">
        <v>45208</v>
      </c>
      <c r="B4436" s="9" t="s">
        <v>21671</v>
      </c>
      <c r="C4436" s="9" t="s">
        <v>783</v>
      </c>
      <c r="D4436" s="11" t="s">
        <v>22</v>
      </c>
      <c r="E4436" s="9" t="s">
        <v>21672</v>
      </c>
      <c r="F4436" s="9" t="s">
        <v>21673</v>
      </c>
      <c r="G4436" s="11" t="s">
        <v>82</v>
      </c>
      <c r="H4436" s="11" t="s">
        <v>22</v>
      </c>
      <c r="I4436" s="11" t="s">
        <v>241</v>
      </c>
      <c r="J4436" s="11" t="s">
        <v>27</v>
      </c>
      <c r="K4436" s="11" t="s">
        <v>28</v>
      </c>
      <c r="L4436" s="11" t="s">
        <v>43</v>
      </c>
      <c r="M4436" s="9" t="s">
        <v>169</v>
      </c>
      <c r="N4436" s="9" t="s">
        <v>743</v>
      </c>
      <c r="O4436" s="11" t="s">
        <v>32</v>
      </c>
      <c r="P4436" s="11" t="s">
        <v>22</v>
      </c>
      <c r="Q4436" s="11" t="s">
        <v>21674</v>
      </c>
      <c r="R4436" s="11" t="s">
        <v>46</v>
      </c>
      <c r="S4436" s="9" t="s">
        <v>21675</v>
      </c>
      <c r="T4436" s="9" t="s">
        <v>21676</v>
      </c>
    </row>
    <row r="4437" customHeight="1" spans="1:20">
      <c r="A4437" s="10">
        <v>45208</v>
      </c>
      <c r="B4437" s="9" t="s">
        <v>21677</v>
      </c>
      <c r="C4437" s="9" t="s">
        <v>7401</v>
      </c>
      <c r="D4437" s="11" t="s">
        <v>22</v>
      </c>
      <c r="E4437" s="9" t="s">
        <v>21678</v>
      </c>
      <c r="F4437" s="9" t="s">
        <v>21679</v>
      </c>
      <c r="G4437" s="11" t="s">
        <v>53</v>
      </c>
      <c r="H4437" s="11" t="s">
        <v>96</v>
      </c>
      <c r="I4437" s="11" t="s">
        <v>511</v>
      </c>
      <c r="J4437" s="11" t="s">
        <v>27</v>
      </c>
      <c r="K4437" s="11" t="s">
        <v>28</v>
      </c>
      <c r="L4437" s="11" t="s">
        <v>43</v>
      </c>
      <c r="M4437" s="9" t="s">
        <v>44</v>
      </c>
      <c r="N4437" s="9" t="s">
        <v>208</v>
      </c>
      <c r="O4437" s="11" t="s">
        <v>32</v>
      </c>
      <c r="P4437" s="11" t="s">
        <v>22</v>
      </c>
      <c r="Q4437" s="11" t="s">
        <v>21680</v>
      </c>
      <c r="R4437" s="11" t="s">
        <v>46</v>
      </c>
      <c r="S4437" s="9" t="s">
        <v>21681</v>
      </c>
      <c r="T4437" s="9" t="s">
        <v>21682</v>
      </c>
    </row>
    <row r="4438" customHeight="1" spans="1:20">
      <c r="A4438" s="10">
        <v>45208</v>
      </c>
      <c r="B4438" s="9" t="s">
        <v>21683</v>
      </c>
      <c r="C4438" s="9" t="s">
        <v>7401</v>
      </c>
      <c r="D4438" s="11" t="s">
        <v>22</v>
      </c>
      <c r="E4438" s="9" t="s">
        <v>21684</v>
      </c>
      <c r="F4438" s="9" t="s">
        <v>21685</v>
      </c>
      <c r="G4438" s="11" t="s">
        <v>25</v>
      </c>
      <c r="H4438" s="11" t="s">
        <v>96</v>
      </c>
      <c r="I4438" s="11" t="s">
        <v>63</v>
      </c>
      <c r="J4438" s="11" t="s">
        <v>27</v>
      </c>
      <c r="K4438" s="11" t="s">
        <v>28</v>
      </c>
      <c r="L4438" s="11" t="s">
        <v>43</v>
      </c>
      <c r="M4438" s="9" t="s">
        <v>44</v>
      </c>
      <c r="N4438" s="9" t="s">
        <v>208</v>
      </c>
      <c r="O4438" s="11" t="s">
        <v>32</v>
      </c>
      <c r="P4438" s="11" t="s">
        <v>22</v>
      </c>
      <c r="Q4438" s="11" t="s">
        <v>21686</v>
      </c>
      <c r="R4438" s="11" t="s">
        <v>46</v>
      </c>
      <c r="S4438" s="9" t="s">
        <v>21687</v>
      </c>
      <c r="T4438" s="9" t="s">
        <v>21688</v>
      </c>
    </row>
    <row r="4439" customHeight="1" spans="1:20">
      <c r="A4439" s="10">
        <v>45208</v>
      </c>
      <c r="B4439" s="9" t="s">
        <v>21689</v>
      </c>
      <c r="C4439" s="9" t="s">
        <v>38</v>
      </c>
      <c r="D4439" s="11" t="s">
        <v>22</v>
      </c>
      <c r="E4439" s="9" t="s">
        <v>21690</v>
      </c>
      <c r="F4439" s="9" t="s">
        <v>21691</v>
      </c>
      <c r="G4439" s="11" t="s">
        <v>69</v>
      </c>
      <c r="H4439" s="11" t="s">
        <v>22</v>
      </c>
      <c r="I4439" s="11" t="s">
        <v>26</v>
      </c>
      <c r="J4439" s="11" t="s">
        <v>27</v>
      </c>
      <c r="K4439" s="11" t="s">
        <v>195</v>
      </c>
      <c r="L4439" s="11" t="s">
        <v>29</v>
      </c>
      <c r="M4439" s="9" t="s">
        <v>44</v>
      </c>
      <c r="N4439" s="9" t="s">
        <v>31</v>
      </c>
      <c r="O4439" s="11" t="s">
        <v>32</v>
      </c>
      <c r="P4439" s="11" t="s">
        <v>22</v>
      </c>
      <c r="Q4439" s="11" t="s">
        <v>21692</v>
      </c>
      <c r="R4439" s="11" t="s">
        <v>34</v>
      </c>
      <c r="S4439" s="9" t="s">
        <v>21693</v>
      </c>
      <c r="T4439" s="9" t="s">
        <v>21694</v>
      </c>
    </row>
    <row r="4440" customHeight="1" spans="1:20">
      <c r="A4440" s="10">
        <v>45208</v>
      </c>
      <c r="B4440" s="9" t="s">
        <v>21695</v>
      </c>
      <c r="C4440" s="9" t="s">
        <v>7320</v>
      </c>
      <c r="D4440" s="11" t="s">
        <v>22</v>
      </c>
      <c r="E4440" s="9" t="s">
        <v>19716</v>
      </c>
      <c r="F4440" s="9" t="s">
        <v>8215</v>
      </c>
      <c r="G4440" s="11" t="s">
        <v>25</v>
      </c>
      <c r="H4440" s="11" t="s">
        <v>22</v>
      </c>
      <c r="I4440" s="11" t="s">
        <v>26</v>
      </c>
      <c r="J4440" s="11" t="s">
        <v>27</v>
      </c>
      <c r="K4440" s="11" t="s">
        <v>76</v>
      </c>
      <c r="L4440" s="11" t="s">
        <v>29</v>
      </c>
      <c r="M4440" s="9" t="s">
        <v>44</v>
      </c>
      <c r="N4440" s="9" t="s">
        <v>31</v>
      </c>
      <c r="O4440" s="11" t="s">
        <v>32</v>
      </c>
      <c r="P4440" s="11" t="s">
        <v>22</v>
      </c>
      <c r="Q4440" s="11" t="s">
        <v>21696</v>
      </c>
      <c r="R4440" s="11" t="s">
        <v>34</v>
      </c>
      <c r="S4440" s="9" t="s">
        <v>21697</v>
      </c>
      <c r="T4440" s="9" t="s">
        <v>21698</v>
      </c>
    </row>
    <row r="4441" customHeight="1" spans="1:20">
      <c r="A4441" s="10">
        <v>45208</v>
      </c>
      <c r="B4441" s="9" t="s">
        <v>21699</v>
      </c>
      <c r="C4441" s="9" t="s">
        <v>7484</v>
      </c>
      <c r="D4441" s="11" t="s">
        <v>22</v>
      </c>
      <c r="E4441" s="9" t="s">
        <v>21700</v>
      </c>
      <c r="F4441" s="9" t="s">
        <v>21701</v>
      </c>
      <c r="G4441" s="11" t="s">
        <v>62</v>
      </c>
      <c r="H4441" s="11" t="s">
        <v>96</v>
      </c>
      <c r="I4441" s="11" t="s">
        <v>253</v>
      </c>
      <c r="J4441" s="11" t="s">
        <v>27</v>
      </c>
      <c r="K4441" s="11" t="s">
        <v>76</v>
      </c>
      <c r="L4441" s="11" t="s">
        <v>43</v>
      </c>
      <c r="M4441" s="9" t="s">
        <v>44</v>
      </c>
      <c r="N4441" s="9" t="s">
        <v>31</v>
      </c>
      <c r="O4441" s="11" t="s">
        <v>32</v>
      </c>
      <c r="P4441" s="11" t="s">
        <v>22</v>
      </c>
      <c r="Q4441" s="11" t="s">
        <v>21702</v>
      </c>
      <c r="R4441" s="11" t="s">
        <v>46</v>
      </c>
      <c r="S4441" s="9" t="s">
        <v>21703</v>
      </c>
      <c r="T4441" s="9" t="s">
        <v>21704</v>
      </c>
    </row>
    <row r="4442" customHeight="1" spans="1:20">
      <c r="A4442" s="10">
        <v>45208</v>
      </c>
      <c r="B4442" s="9" t="s">
        <v>21705</v>
      </c>
      <c r="C4442" s="9" t="s">
        <v>817</v>
      </c>
      <c r="D4442" s="11" t="s">
        <v>22</v>
      </c>
      <c r="E4442" s="9" t="s">
        <v>21706</v>
      </c>
      <c r="F4442" s="9" t="s">
        <v>13298</v>
      </c>
      <c r="G4442" s="11" t="s">
        <v>82</v>
      </c>
      <c r="H4442" s="11" t="s">
        <v>22</v>
      </c>
      <c r="I4442" s="11" t="s">
        <v>111</v>
      </c>
      <c r="J4442" s="11" t="s">
        <v>27</v>
      </c>
      <c r="K4442" s="11" t="s">
        <v>28</v>
      </c>
      <c r="L4442" s="11" t="s">
        <v>43</v>
      </c>
      <c r="M4442" s="9" t="s">
        <v>169</v>
      </c>
      <c r="N4442" s="9" t="s">
        <v>31</v>
      </c>
      <c r="O4442" s="11" t="s">
        <v>32</v>
      </c>
      <c r="P4442" s="11" t="s">
        <v>22</v>
      </c>
      <c r="Q4442" s="11" t="s">
        <v>21707</v>
      </c>
      <c r="R4442" s="11" t="s">
        <v>46</v>
      </c>
      <c r="S4442" s="9" t="s">
        <v>21708</v>
      </c>
      <c r="T4442" s="9" t="s">
        <v>21709</v>
      </c>
    </row>
    <row r="4443" customHeight="1" spans="1:20">
      <c r="A4443" s="10">
        <v>45208</v>
      </c>
      <c r="B4443" s="9" t="s">
        <v>21710</v>
      </c>
      <c r="C4443" s="9" t="s">
        <v>191</v>
      </c>
      <c r="D4443" s="11" t="s">
        <v>22</v>
      </c>
      <c r="E4443" s="9" t="s">
        <v>21711</v>
      </c>
      <c r="F4443" s="9" t="s">
        <v>19609</v>
      </c>
      <c r="G4443" s="11" t="s">
        <v>130</v>
      </c>
      <c r="H4443" s="11" t="s">
        <v>22</v>
      </c>
      <c r="I4443" s="11" t="s">
        <v>26</v>
      </c>
      <c r="J4443" s="11" t="s">
        <v>27</v>
      </c>
      <c r="K4443" s="11" t="s">
        <v>76</v>
      </c>
      <c r="L4443" s="11" t="s">
        <v>29</v>
      </c>
      <c r="M4443" s="9" t="s">
        <v>799</v>
      </c>
      <c r="N4443" s="9" t="s">
        <v>31</v>
      </c>
      <c r="O4443" s="11" t="s">
        <v>32</v>
      </c>
      <c r="P4443" s="11" t="s">
        <v>22</v>
      </c>
      <c r="Q4443" s="11" t="s">
        <v>21712</v>
      </c>
      <c r="R4443" s="11" t="s">
        <v>34</v>
      </c>
      <c r="S4443" s="9" t="s">
        <v>21713</v>
      </c>
      <c r="T4443" s="9" t="s">
        <v>21714</v>
      </c>
    </row>
    <row r="4444" customHeight="1" spans="1:20">
      <c r="A4444" s="10">
        <v>45208</v>
      </c>
      <c r="B4444" s="9" t="s">
        <v>21715</v>
      </c>
      <c r="C4444" s="9" t="s">
        <v>6717</v>
      </c>
      <c r="D4444" s="11" t="s">
        <v>22</v>
      </c>
      <c r="E4444" s="9" t="s">
        <v>21716</v>
      </c>
      <c r="F4444" s="9" t="s">
        <v>21717</v>
      </c>
      <c r="G4444" s="11" t="s">
        <v>25</v>
      </c>
      <c r="H4444" s="11" t="s">
        <v>22</v>
      </c>
      <c r="I4444" s="11" t="s">
        <v>26</v>
      </c>
      <c r="J4444" s="11" t="s">
        <v>27</v>
      </c>
      <c r="K4444" s="11" t="s">
        <v>76</v>
      </c>
      <c r="L4444" s="11" t="s">
        <v>29</v>
      </c>
      <c r="M4444" s="9" t="s">
        <v>30</v>
      </c>
      <c r="N4444" s="9" t="s">
        <v>31</v>
      </c>
      <c r="O4444" s="11" t="s">
        <v>32</v>
      </c>
      <c r="P4444" s="11" t="s">
        <v>22</v>
      </c>
      <c r="Q4444" s="11" t="s">
        <v>21718</v>
      </c>
      <c r="R4444" s="11" t="s">
        <v>34</v>
      </c>
      <c r="S4444" s="9" t="s">
        <v>21719</v>
      </c>
      <c r="T4444" s="9" t="s">
        <v>21720</v>
      </c>
    </row>
    <row r="4445" customHeight="1" spans="1:20">
      <c r="A4445" s="10">
        <v>45208</v>
      </c>
      <c r="B4445" s="15" t="s">
        <v>21721</v>
      </c>
      <c r="C4445" s="15" t="s">
        <v>1127</v>
      </c>
      <c r="D4445" s="30" t="s">
        <v>22</v>
      </c>
      <c r="E4445" s="15" t="s">
        <v>21722</v>
      </c>
      <c r="F4445" s="15" t="s">
        <v>21723</v>
      </c>
      <c r="G4445" s="30" t="s">
        <v>41</v>
      </c>
      <c r="H4445" s="30" t="s">
        <v>22</v>
      </c>
      <c r="I4445" s="30" t="s">
        <v>26</v>
      </c>
      <c r="J4445" s="30" t="s">
        <v>27</v>
      </c>
      <c r="K4445" s="30" t="s">
        <v>76</v>
      </c>
      <c r="L4445" s="30" t="s">
        <v>29</v>
      </c>
      <c r="M4445" s="15" t="s">
        <v>30</v>
      </c>
      <c r="N4445" s="15" t="s">
        <v>31</v>
      </c>
      <c r="O4445" s="30" t="s">
        <v>32</v>
      </c>
      <c r="P4445" s="30" t="s">
        <v>22</v>
      </c>
      <c r="Q4445" s="30" t="s">
        <v>21724</v>
      </c>
      <c r="R4445" s="30" t="s">
        <v>34</v>
      </c>
      <c r="S4445" s="15" t="s">
        <v>21725</v>
      </c>
      <c r="T4445" s="15" t="s">
        <v>22</v>
      </c>
    </row>
    <row r="4446" customHeight="1" spans="1:20">
      <c r="A4446" s="10">
        <v>45208</v>
      </c>
      <c r="B4446" s="9" t="s">
        <v>21726</v>
      </c>
      <c r="C4446" s="9" t="s">
        <v>19744</v>
      </c>
      <c r="D4446" s="11" t="s">
        <v>22</v>
      </c>
      <c r="E4446" s="9" t="s">
        <v>21727</v>
      </c>
      <c r="F4446" s="9" t="s">
        <v>21728</v>
      </c>
      <c r="G4446" s="11" t="s">
        <v>82</v>
      </c>
      <c r="H4446" s="11" t="s">
        <v>22</v>
      </c>
      <c r="I4446" s="11" t="s">
        <v>576</v>
      </c>
      <c r="J4446" s="11" t="s">
        <v>27</v>
      </c>
      <c r="K4446" s="11" t="s">
        <v>28</v>
      </c>
      <c r="L4446" s="11" t="s">
        <v>43</v>
      </c>
      <c r="M4446" s="9" t="s">
        <v>30</v>
      </c>
      <c r="N4446" s="9" t="s">
        <v>743</v>
      </c>
      <c r="O4446" s="11" t="s">
        <v>32</v>
      </c>
      <c r="P4446" s="11" t="s">
        <v>22</v>
      </c>
      <c r="Q4446" s="11" t="s">
        <v>21729</v>
      </c>
      <c r="R4446" s="11" t="s">
        <v>46</v>
      </c>
      <c r="S4446" s="9" t="s">
        <v>21730</v>
      </c>
      <c r="T4446" s="9" t="s">
        <v>21731</v>
      </c>
    </row>
    <row r="4447" customHeight="1" spans="1:20">
      <c r="A4447" s="10">
        <v>45208</v>
      </c>
      <c r="B4447" s="9" t="s">
        <v>21732</v>
      </c>
      <c r="C4447" s="9" t="s">
        <v>6949</v>
      </c>
      <c r="D4447" s="11" t="s">
        <v>22</v>
      </c>
      <c r="E4447" s="9" t="s">
        <v>21733</v>
      </c>
      <c r="F4447" s="9" t="s">
        <v>21734</v>
      </c>
      <c r="G4447" s="11" t="s">
        <v>25</v>
      </c>
      <c r="H4447" s="11" t="s">
        <v>22</v>
      </c>
      <c r="I4447" s="11" t="s">
        <v>97</v>
      </c>
      <c r="J4447" s="11" t="s">
        <v>27</v>
      </c>
      <c r="K4447" s="11" t="s">
        <v>28</v>
      </c>
      <c r="L4447" s="11" t="s">
        <v>43</v>
      </c>
      <c r="M4447" s="9" t="s">
        <v>44</v>
      </c>
      <c r="N4447" s="9" t="s">
        <v>208</v>
      </c>
      <c r="O4447" s="11" t="s">
        <v>32</v>
      </c>
      <c r="P4447" s="11" t="s">
        <v>22</v>
      </c>
      <c r="Q4447" s="11" t="s">
        <v>21735</v>
      </c>
      <c r="R4447" s="11" t="s">
        <v>46</v>
      </c>
      <c r="S4447" s="9" t="s">
        <v>21736</v>
      </c>
      <c r="T4447" s="9" t="s">
        <v>21737</v>
      </c>
    </row>
    <row r="4448" customHeight="1" spans="1:20">
      <c r="A4448" s="10">
        <v>45208</v>
      </c>
      <c r="B4448" s="9" t="s">
        <v>21738</v>
      </c>
      <c r="C4448" s="9" t="s">
        <v>6660</v>
      </c>
      <c r="D4448" s="11" t="s">
        <v>22</v>
      </c>
      <c r="E4448" s="9" t="s">
        <v>21739</v>
      </c>
      <c r="F4448" s="9" t="s">
        <v>21740</v>
      </c>
      <c r="G4448" s="11" t="s">
        <v>82</v>
      </c>
      <c r="H4448" s="11" t="s">
        <v>110</v>
      </c>
      <c r="I4448" s="11" t="s">
        <v>253</v>
      </c>
      <c r="J4448" s="11" t="s">
        <v>27</v>
      </c>
      <c r="K4448" s="11" t="s">
        <v>28</v>
      </c>
      <c r="L4448" s="11" t="s">
        <v>43</v>
      </c>
      <c r="M4448" s="9" t="s">
        <v>44</v>
      </c>
      <c r="N4448" s="9" t="s">
        <v>31</v>
      </c>
      <c r="O4448" s="11" t="s">
        <v>32</v>
      </c>
      <c r="P4448" s="11" t="s">
        <v>22</v>
      </c>
      <c r="Q4448" s="11" t="s">
        <v>21741</v>
      </c>
      <c r="R4448" s="11" t="s">
        <v>46</v>
      </c>
      <c r="S4448" s="9" t="s">
        <v>21742</v>
      </c>
      <c r="T4448" s="9" t="s">
        <v>21743</v>
      </c>
    </row>
    <row r="4449" customHeight="1" spans="1:20">
      <c r="A4449" s="10">
        <v>45208</v>
      </c>
      <c r="B4449" s="9" t="s">
        <v>21744</v>
      </c>
      <c r="C4449" s="9" t="s">
        <v>21745</v>
      </c>
      <c r="D4449" s="11" t="s">
        <v>22</v>
      </c>
      <c r="E4449" s="9" t="s">
        <v>21746</v>
      </c>
      <c r="F4449" s="9" t="s">
        <v>21747</v>
      </c>
      <c r="G4449" s="11" t="s">
        <v>247</v>
      </c>
      <c r="H4449" s="11" t="s">
        <v>110</v>
      </c>
      <c r="I4449" s="11" t="s">
        <v>26</v>
      </c>
      <c r="J4449" s="11" t="s">
        <v>27</v>
      </c>
      <c r="K4449" s="11" t="s">
        <v>76</v>
      </c>
      <c r="L4449" s="11" t="s">
        <v>29</v>
      </c>
      <c r="M4449" s="9" t="s">
        <v>30</v>
      </c>
      <c r="N4449" s="9" t="s">
        <v>31</v>
      </c>
      <c r="O4449" s="11" t="s">
        <v>32</v>
      </c>
      <c r="P4449" s="11" t="s">
        <v>6656</v>
      </c>
      <c r="Q4449" s="11" t="s">
        <v>21748</v>
      </c>
      <c r="R4449" s="11" t="s">
        <v>34</v>
      </c>
      <c r="S4449" s="9" t="s">
        <v>21749</v>
      </c>
      <c r="T4449" s="9" t="s">
        <v>21750</v>
      </c>
    </row>
    <row r="4450" customHeight="1" spans="1:20">
      <c r="A4450" s="10">
        <v>45208</v>
      </c>
      <c r="B4450" s="9" t="s">
        <v>21751</v>
      </c>
      <c r="C4450" s="9" t="s">
        <v>6660</v>
      </c>
      <c r="D4450" s="11" t="s">
        <v>22</v>
      </c>
      <c r="E4450" s="9" t="s">
        <v>21752</v>
      </c>
      <c r="F4450" s="9" t="s">
        <v>21753</v>
      </c>
      <c r="G4450" s="11" t="s">
        <v>130</v>
      </c>
      <c r="H4450" s="11" t="s">
        <v>22</v>
      </c>
      <c r="I4450" s="11" t="s">
        <v>75</v>
      </c>
      <c r="J4450" s="11" t="s">
        <v>27</v>
      </c>
      <c r="K4450" s="11" t="s">
        <v>28</v>
      </c>
      <c r="L4450" s="11" t="s">
        <v>43</v>
      </c>
      <c r="M4450" s="9" t="s">
        <v>30</v>
      </c>
      <c r="N4450" s="9" t="s">
        <v>31</v>
      </c>
      <c r="O4450" s="11" t="s">
        <v>32</v>
      </c>
      <c r="P4450" s="11" t="s">
        <v>22</v>
      </c>
      <c r="Q4450" s="11" t="s">
        <v>21754</v>
      </c>
      <c r="R4450" s="11" t="s">
        <v>46</v>
      </c>
      <c r="S4450" s="9" t="s">
        <v>21755</v>
      </c>
      <c r="T4450" s="9" t="s">
        <v>21756</v>
      </c>
    </row>
    <row r="4451" customHeight="1" spans="1:20">
      <c r="A4451" s="10">
        <v>45208</v>
      </c>
      <c r="B4451" s="9" t="s">
        <v>21757</v>
      </c>
      <c r="C4451" s="9" t="s">
        <v>6660</v>
      </c>
      <c r="D4451" s="11" t="s">
        <v>22</v>
      </c>
      <c r="E4451" s="9" t="s">
        <v>21758</v>
      </c>
      <c r="F4451" s="9" t="s">
        <v>21759</v>
      </c>
      <c r="G4451" s="11" t="s">
        <v>82</v>
      </c>
      <c r="H4451" s="11" t="s">
        <v>22</v>
      </c>
      <c r="I4451" s="11" t="s">
        <v>384</v>
      </c>
      <c r="J4451" s="11" t="s">
        <v>27</v>
      </c>
      <c r="K4451" s="11" t="s">
        <v>28</v>
      </c>
      <c r="L4451" s="11" t="s">
        <v>43</v>
      </c>
      <c r="M4451" s="9" t="s">
        <v>44</v>
      </c>
      <c r="N4451" s="9" t="s">
        <v>31</v>
      </c>
      <c r="O4451" s="11" t="s">
        <v>32</v>
      </c>
      <c r="P4451" s="11" t="s">
        <v>22</v>
      </c>
      <c r="Q4451" s="11" t="s">
        <v>21760</v>
      </c>
      <c r="R4451" s="11" t="s">
        <v>46</v>
      </c>
      <c r="S4451" s="9" t="s">
        <v>21761</v>
      </c>
      <c r="T4451" s="9" t="s">
        <v>21762</v>
      </c>
    </row>
    <row r="4452" customHeight="1" spans="1:20">
      <c r="A4452" s="10">
        <v>45208</v>
      </c>
      <c r="B4452" s="9" t="s">
        <v>21763</v>
      </c>
      <c r="C4452" s="9" t="s">
        <v>9326</v>
      </c>
      <c r="D4452" s="11" t="s">
        <v>22</v>
      </c>
      <c r="E4452" s="9" t="s">
        <v>21764</v>
      </c>
      <c r="F4452" s="9" t="s">
        <v>21765</v>
      </c>
      <c r="G4452" s="11" t="s">
        <v>69</v>
      </c>
      <c r="H4452" s="11" t="s">
        <v>96</v>
      </c>
      <c r="I4452" s="11" t="s">
        <v>75</v>
      </c>
      <c r="J4452" s="11" t="s">
        <v>27</v>
      </c>
      <c r="K4452" s="11" t="s">
        <v>28</v>
      </c>
      <c r="L4452" s="11" t="s">
        <v>43</v>
      </c>
      <c r="M4452" s="9" t="s">
        <v>44</v>
      </c>
      <c r="N4452" s="9" t="s">
        <v>31</v>
      </c>
      <c r="O4452" s="11" t="s">
        <v>32</v>
      </c>
      <c r="P4452" s="11" t="s">
        <v>22</v>
      </c>
      <c r="Q4452" s="11" t="s">
        <v>21766</v>
      </c>
      <c r="R4452" s="11" t="s">
        <v>46</v>
      </c>
      <c r="S4452" s="9" t="s">
        <v>21767</v>
      </c>
      <c r="T4452" s="9" t="s">
        <v>21768</v>
      </c>
    </row>
    <row r="4453" customHeight="1" spans="1:20">
      <c r="A4453" s="10">
        <v>45208</v>
      </c>
      <c r="B4453" s="9" t="s">
        <v>21769</v>
      </c>
      <c r="C4453" s="9" t="s">
        <v>9326</v>
      </c>
      <c r="D4453" s="11" t="s">
        <v>22</v>
      </c>
      <c r="E4453" s="9" t="s">
        <v>21770</v>
      </c>
      <c r="F4453" s="9" t="s">
        <v>21771</v>
      </c>
      <c r="G4453" s="11" t="s">
        <v>41</v>
      </c>
      <c r="H4453" s="11" t="s">
        <v>22</v>
      </c>
      <c r="I4453" s="11" t="s">
        <v>786</v>
      </c>
      <c r="J4453" s="11" t="s">
        <v>27</v>
      </c>
      <c r="K4453" s="11" t="s">
        <v>28</v>
      </c>
      <c r="L4453" s="11" t="s">
        <v>43</v>
      </c>
      <c r="M4453" s="9" t="s">
        <v>44</v>
      </c>
      <c r="N4453" s="9" t="s">
        <v>31</v>
      </c>
      <c r="O4453" s="11" t="s">
        <v>32</v>
      </c>
      <c r="P4453" s="11" t="s">
        <v>22</v>
      </c>
      <c r="Q4453" s="11" t="s">
        <v>21772</v>
      </c>
      <c r="R4453" s="11" t="s">
        <v>46</v>
      </c>
      <c r="S4453" s="9" t="s">
        <v>21773</v>
      </c>
      <c r="T4453" s="9" t="s">
        <v>21774</v>
      </c>
    </row>
    <row r="4454" customHeight="1" spans="1:20">
      <c r="A4454" s="10">
        <v>45208</v>
      </c>
      <c r="B4454" s="9" t="s">
        <v>21775</v>
      </c>
      <c r="C4454" s="9" t="s">
        <v>6660</v>
      </c>
      <c r="D4454" s="11" t="s">
        <v>22</v>
      </c>
      <c r="E4454" s="9" t="s">
        <v>21776</v>
      </c>
      <c r="F4454" s="9" t="s">
        <v>21777</v>
      </c>
      <c r="G4454" s="11" t="s">
        <v>53</v>
      </c>
      <c r="H4454" s="11" t="s">
        <v>22</v>
      </c>
      <c r="I4454" s="11" t="s">
        <v>259</v>
      </c>
      <c r="J4454" s="11" t="s">
        <v>27</v>
      </c>
      <c r="K4454" s="11" t="s">
        <v>28</v>
      </c>
      <c r="L4454" s="11" t="s">
        <v>43</v>
      </c>
      <c r="M4454" s="9" t="s">
        <v>30</v>
      </c>
      <c r="N4454" s="9" t="s">
        <v>31</v>
      </c>
      <c r="O4454" s="11" t="s">
        <v>32</v>
      </c>
      <c r="P4454" s="11" t="s">
        <v>22</v>
      </c>
      <c r="Q4454" s="11" t="s">
        <v>21778</v>
      </c>
      <c r="R4454" s="11" t="s">
        <v>46</v>
      </c>
      <c r="S4454" s="9" t="s">
        <v>21779</v>
      </c>
      <c r="T4454" s="9" t="s">
        <v>21780</v>
      </c>
    </row>
    <row r="4455" customHeight="1" spans="1:20">
      <c r="A4455" s="25">
        <v>45209</v>
      </c>
      <c r="B4455" s="26" t="s">
        <v>21781</v>
      </c>
      <c r="C4455" s="26" t="s">
        <v>381</v>
      </c>
      <c r="D4455" s="26" t="s">
        <v>22</v>
      </c>
      <c r="E4455" s="26" t="s">
        <v>10261</v>
      </c>
      <c r="F4455" s="26" t="s">
        <v>10262</v>
      </c>
      <c r="G4455" s="26" t="s">
        <v>336</v>
      </c>
      <c r="H4455" s="26" t="s">
        <v>540</v>
      </c>
      <c r="I4455" s="26" t="s">
        <v>117</v>
      </c>
      <c r="J4455" s="26" t="s">
        <v>27</v>
      </c>
      <c r="K4455" s="26" t="s">
        <v>28</v>
      </c>
      <c r="L4455" s="26" t="s">
        <v>43</v>
      </c>
      <c r="M4455" s="26" t="s">
        <v>30</v>
      </c>
      <c r="N4455" s="26" t="s">
        <v>31</v>
      </c>
      <c r="O4455" s="26" t="s">
        <v>32</v>
      </c>
      <c r="P4455" s="26" t="s">
        <v>22</v>
      </c>
      <c r="Q4455" s="26" t="s">
        <v>21782</v>
      </c>
      <c r="R4455" s="26" t="s">
        <v>46</v>
      </c>
      <c r="S4455" s="26" t="s">
        <v>21783</v>
      </c>
      <c r="T4455" s="26" t="s">
        <v>22</v>
      </c>
    </row>
    <row r="4456" customHeight="1" spans="1:20">
      <c r="A4456" s="25">
        <v>45209</v>
      </c>
      <c r="B4456" s="26" t="s">
        <v>21784</v>
      </c>
      <c r="C4456" s="26" t="s">
        <v>817</v>
      </c>
      <c r="D4456" s="26" t="s">
        <v>22</v>
      </c>
      <c r="E4456" s="26" t="s">
        <v>21785</v>
      </c>
      <c r="F4456" s="26" t="s">
        <v>21786</v>
      </c>
      <c r="G4456" s="26" t="s">
        <v>25</v>
      </c>
      <c r="H4456" s="26" t="s">
        <v>22</v>
      </c>
      <c r="I4456" s="26" t="s">
        <v>26</v>
      </c>
      <c r="J4456" s="26" t="s">
        <v>27</v>
      </c>
      <c r="K4456" s="26" t="s">
        <v>76</v>
      </c>
      <c r="L4456" s="26" t="s">
        <v>29</v>
      </c>
      <c r="M4456" s="26" t="s">
        <v>30</v>
      </c>
      <c r="N4456" s="26" t="s">
        <v>31</v>
      </c>
      <c r="O4456" s="26" t="s">
        <v>32</v>
      </c>
      <c r="P4456" s="26" t="s">
        <v>22</v>
      </c>
      <c r="Q4456" s="26" t="s">
        <v>21787</v>
      </c>
      <c r="R4456" s="26" t="s">
        <v>34</v>
      </c>
      <c r="S4456" s="26" t="s">
        <v>21788</v>
      </c>
      <c r="T4456" s="28" t="s">
        <v>21789</v>
      </c>
    </row>
    <row r="4457" customHeight="1" spans="1:20">
      <c r="A4457" s="25">
        <v>45209</v>
      </c>
      <c r="B4457" s="26" t="s">
        <v>21790</v>
      </c>
      <c r="C4457" s="26" t="s">
        <v>399</v>
      </c>
      <c r="D4457" s="26" t="s">
        <v>22</v>
      </c>
      <c r="E4457" s="26" t="s">
        <v>19398</v>
      </c>
      <c r="F4457" s="26" t="s">
        <v>19399</v>
      </c>
      <c r="G4457" s="26" t="s">
        <v>336</v>
      </c>
      <c r="H4457" s="26" t="s">
        <v>22</v>
      </c>
      <c r="I4457" s="26" t="s">
        <v>315</v>
      </c>
      <c r="J4457" s="26" t="s">
        <v>27</v>
      </c>
      <c r="K4457" s="26" t="s">
        <v>28</v>
      </c>
      <c r="L4457" s="26" t="s">
        <v>43</v>
      </c>
      <c r="M4457" s="26" t="s">
        <v>30</v>
      </c>
      <c r="N4457" s="26" t="s">
        <v>31</v>
      </c>
      <c r="O4457" s="26" t="s">
        <v>32</v>
      </c>
      <c r="P4457" s="26" t="s">
        <v>22</v>
      </c>
      <c r="Q4457" s="26" t="s">
        <v>21791</v>
      </c>
      <c r="R4457" s="26" t="s">
        <v>46</v>
      </c>
      <c r="S4457" s="26" t="s">
        <v>21792</v>
      </c>
      <c r="T4457" s="26" t="s">
        <v>21793</v>
      </c>
    </row>
    <row r="4458" customHeight="1" spans="1:20">
      <c r="A4458" s="25">
        <v>45209</v>
      </c>
      <c r="B4458" s="26" t="s">
        <v>21794</v>
      </c>
      <c r="C4458" s="26" t="s">
        <v>1023</v>
      </c>
      <c r="D4458" s="26" t="s">
        <v>22</v>
      </c>
      <c r="E4458" s="26" t="s">
        <v>1526</v>
      </c>
      <c r="F4458" s="26" t="s">
        <v>1527</v>
      </c>
      <c r="G4458" s="26" t="s">
        <v>53</v>
      </c>
      <c r="H4458" s="26" t="s">
        <v>22</v>
      </c>
      <c r="I4458" s="26" t="s">
        <v>2203</v>
      </c>
      <c r="J4458" s="26" t="s">
        <v>27</v>
      </c>
      <c r="K4458" s="26" t="s">
        <v>28</v>
      </c>
      <c r="L4458" s="26" t="s">
        <v>43</v>
      </c>
      <c r="M4458" s="26" t="s">
        <v>799</v>
      </c>
      <c r="N4458" s="26" t="s">
        <v>31</v>
      </c>
      <c r="O4458" s="26" t="s">
        <v>32</v>
      </c>
      <c r="P4458" s="26" t="s">
        <v>22</v>
      </c>
      <c r="Q4458" s="26" t="s">
        <v>21795</v>
      </c>
      <c r="R4458" s="26" t="s">
        <v>46</v>
      </c>
      <c r="S4458" s="26" t="s">
        <v>21796</v>
      </c>
      <c r="T4458" s="26" t="s">
        <v>21797</v>
      </c>
    </row>
    <row r="4459" customHeight="1" spans="1:20">
      <c r="A4459" s="25">
        <v>45209</v>
      </c>
      <c r="B4459" s="26" t="s">
        <v>21798</v>
      </c>
      <c r="C4459" s="26" t="s">
        <v>59</v>
      </c>
      <c r="D4459" s="26" t="s">
        <v>22</v>
      </c>
      <c r="E4459" s="26" t="s">
        <v>21799</v>
      </c>
      <c r="F4459" s="26" t="s">
        <v>21800</v>
      </c>
      <c r="G4459" s="26" t="s">
        <v>69</v>
      </c>
      <c r="H4459" s="26" t="s">
        <v>22</v>
      </c>
      <c r="I4459" s="26" t="s">
        <v>1713</v>
      </c>
      <c r="J4459" s="26" t="s">
        <v>27</v>
      </c>
      <c r="K4459" s="26" t="s">
        <v>76</v>
      </c>
      <c r="L4459" s="26" t="s">
        <v>43</v>
      </c>
      <c r="M4459" s="26" t="s">
        <v>30</v>
      </c>
      <c r="N4459" s="26" t="s">
        <v>31</v>
      </c>
      <c r="O4459" s="26" t="s">
        <v>32</v>
      </c>
      <c r="P4459" s="26" t="s">
        <v>22</v>
      </c>
      <c r="Q4459" s="26" t="s">
        <v>21801</v>
      </c>
      <c r="R4459" s="26" t="s">
        <v>46</v>
      </c>
      <c r="S4459" s="26" t="s">
        <v>21802</v>
      </c>
      <c r="T4459" s="26" t="s">
        <v>21803</v>
      </c>
    </row>
    <row r="4460" customHeight="1" spans="1:20">
      <c r="A4460" s="25">
        <v>45209</v>
      </c>
      <c r="B4460" s="26" t="s">
        <v>21804</v>
      </c>
      <c r="C4460" s="26" t="s">
        <v>2825</v>
      </c>
      <c r="D4460" s="26" t="s">
        <v>22</v>
      </c>
      <c r="E4460" s="26" t="s">
        <v>21805</v>
      </c>
      <c r="F4460" s="26" t="s">
        <v>21806</v>
      </c>
      <c r="G4460" s="26" t="s">
        <v>25</v>
      </c>
      <c r="H4460" s="26" t="s">
        <v>22</v>
      </c>
      <c r="I4460" s="26" t="s">
        <v>293</v>
      </c>
      <c r="J4460" s="26" t="s">
        <v>27</v>
      </c>
      <c r="K4460" s="26" t="s">
        <v>28</v>
      </c>
      <c r="L4460" s="26" t="s">
        <v>43</v>
      </c>
      <c r="M4460" s="26" t="s">
        <v>30</v>
      </c>
      <c r="N4460" s="26" t="s">
        <v>31</v>
      </c>
      <c r="O4460" s="26" t="s">
        <v>32</v>
      </c>
      <c r="P4460" s="26" t="s">
        <v>22</v>
      </c>
      <c r="Q4460" s="26" t="s">
        <v>21807</v>
      </c>
      <c r="R4460" s="26" t="s">
        <v>46</v>
      </c>
      <c r="S4460" s="26" t="s">
        <v>21808</v>
      </c>
      <c r="T4460" s="26" t="s">
        <v>21809</v>
      </c>
    </row>
    <row r="4461" customHeight="1" spans="1:20">
      <c r="A4461" s="25">
        <v>45209</v>
      </c>
      <c r="B4461" s="26" t="s">
        <v>21810</v>
      </c>
      <c r="C4461" s="26" t="s">
        <v>783</v>
      </c>
      <c r="D4461" s="26" t="s">
        <v>22</v>
      </c>
      <c r="E4461" s="26" t="s">
        <v>21811</v>
      </c>
      <c r="F4461" s="26" t="s">
        <v>21812</v>
      </c>
      <c r="G4461" s="26" t="s">
        <v>25</v>
      </c>
      <c r="H4461" s="26" t="s">
        <v>22</v>
      </c>
      <c r="I4461" s="26" t="s">
        <v>511</v>
      </c>
      <c r="J4461" s="26" t="s">
        <v>27</v>
      </c>
      <c r="K4461" s="26" t="s">
        <v>28</v>
      </c>
      <c r="L4461" s="26" t="s">
        <v>43</v>
      </c>
      <c r="M4461" s="26" t="s">
        <v>30</v>
      </c>
      <c r="N4461" s="26" t="s">
        <v>743</v>
      </c>
      <c r="O4461" s="26" t="s">
        <v>32</v>
      </c>
      <c r="P4461" s="26" t="s">
        <v>22</v>
      </c>
      <c r="Q4461" s="26" t="s">
        <v>21813</v>
      </c>
      <c r="R4461" s="26" t="s">
        <v>46</v>
      </c>
      <c r="S4461" s="26" t="s">
        <v>21814</v>
      </c>
      <c r="T4461" s="26" t="s">
        <v>21815</v>
      </c>
    </row>
    <row r="4462" customHeight="1" spans="1:20">
      <c r="A4462" s="25">
        <v>45209</v>
      </c>
      <c r="B4462" s="26" t="s">
        <v>21816</v>
      </c>
      <c r="C4462" s="26" t="s">
        <v>191</v>
      </c>
      <c r="D4462" s="26" t="s">
        <v>22</v>
      </c>
      <c r="E4462" s="26" t="s">
        <v>21817</v>
      </c>
      <c r="F4462" s="26" t="s">
        <v>21818</v>
      </c>
      <c r="G4462" s="26" t="s">
        <v>69</v>
      </c>
      <c r="H4462" s="26" t="s">
        <v>96</v>
      </c>
      <c r="I4462" s="26" t="s">
        <v>448</v>
      </c>
      <c r="J4462" s="26" t="s">
        <v>27</v>
      </c>
      <c r="K4462" s="26" t="s">
        <v>28</v>
      </c>
      <c r="L4462" s="26" t="s">
        <v>43</v>
      </c>
      <c r="M4462" s="26" t="s">
        <v>44</v>
      </c>
      <c r="N4462" s="26" t="s">
        <v>31</v>
      </c>
      <c r="O4462" s="26" t="s">
        <v>32</v>
      </c>
      <c r="P4462" s="26" t="s">
        <v>22</v>
      </c>
      <c r="Q4462" s="26" t="s">
        <v>21819</v>
      </c>
      <c r="R4462" s="26" t="s">
        <v>46</v>
      </c>
      <c r="S4462" s="26" t="s">
        <v>21820</v>
      </c>
      <c r="T4462" s="26" t="s">
        <v>21821</v>
      </c>
    </row>
    <row r="4463" customHeight="1" spans="1:20">
      <c r="A4463" s="25">
        <v>45209</v>
      </c>
      <c r="B4463" s="26" t="s">
        <v>21822</v>
      </c>
      <c r="C4463" s="26" t="s">
        <v>7660</v>
      </c>
      <c r="D4463" s="26" t="s">
        <v>22</v>
      </c>
      <c r="E4463" s="26" t="s">
        <v>21823</v>
      </c>
      <c r="F4463" s="26" t="s">
        <v>21824</v>
      </c>
      <c r="G4463" s="26" t="s">
        <v>336</v>
      </c>
      <c r="H4463" s="26" t="s">
        <v>22</v>
      </c>
      <c r="I4463" s="26" t="s">
        <v>5632</v>
      </c>
      <c r="J4463" s="26" t="s">
        <v>27</v>
      </c>
      <c r="K4463" s="26" t="s">
        <v>28</v>
      </c>
      <c r="L4463" s="26" t="s">
        <v>43</v>
      </c>
      <c r="M4463" s="26" t="s">
        <v>44</v>
      </c>
      <c r="N4463" s="26" t="s">
        <v>208</v>
      </c>
      <c r="O4463" s="26" t="s">
        <v>32</v>
      </c>
      <c r="P4463" s="26" t="s">
        <v>22</v>
      </c>
      <c r="Q4463" s="26" t="s">
        <v>21825</v>
      </c>
      <c r="R4463" s="26" t="s">
        <v>46</v>
      </c>
      <c r="S4463" s="26" t="s">
        <v>21826</v>
      </c>
      <c r="T4463" s="26" t="s">
        <v>22</v>
      </c>
    </row>
    <row r="4464" customHeight="1" spans="1:20">
      <c r="A4464" s="25">
        <v>45209</v>
      </c>
      <c r="B4464" s="26" t="s">
        <v>21827</v>
      </c>
      <c r="C4464" s="26" t="s">
        <v>7660</v>
      </c>
      <c r="D4464" s="26" t="s">
        <v>22</v>
      </c>
      <c r="E4464" s="26" t="s">
        <v>21828</v>
      </c>
      <c r="F4464" s="26" t="s">
        <v>21829</v>
      </c>
      <c r="G4464" s="26" t="s">
        <v>336</v>
      </c>
      <c r="H4464" s="26" t="s">
        <v>22</v>
      </c>
      <c r="I4464" s="26" t="s">
        <v>90</v>
      </c>
      <c r="J4464" s="26" t="s">
        <v>27</v>
      </c>
      <c r="K4464" s="26" t="s">
        <v>28</v>
      </c>
      <c r="L4464" s="26" t="s">
        <v>43</v>
      </c>
      <c r="M4464" s="26" t="s">
        <v>44</v>
      </c>
      <c r="N4464" s="26" t="s">
        <v>208</v>
      </c>
      <c r="O4464" s="26" t="s">
        <v>32</v>
      </c>
      <c r="P4464" s="26" t="s">
        <v>22</v>
      </c>
      <c r="Q4464" s="26" t="s">
        <v>21830</v>
      </c>
      <c r="R4464" s="26" t="s">
        <v>46</v>
      </c>
      <c r="S4464" s="26" t="s">
        <v>21831</v>
      </c>
      <c r="T4464" s="26" t="s">
        <v>22</v>
      </c>
    </row>
    <row r="4465" customHeight="1" spans="1:20">
      <c r="A4465" s="25">
        <v>45209</v>
      </c>
      <c r="B4465" s="26" t="s">
        <v>21832</v>
      </c>
      <c r="C4465" s="26" t="s">
        <v>21833</v>
      </c>
      <c r="D4465" s="26" t="s">
        <v>22</v>
      </c>
      <c r="E4465" s="26" t="s">
        <v>21834</v>
      </c>
      <c r="F4465" s="26" t="s">
        <v>21835</v>
      </c>
      <c r="G4465" s="26" t="s">
        <v>82</v>
      </c>
      <c r="H4465" s="26" t="s">
        <v>22</v>
      </c>
      <c r="I4465" s="26" t="s">
        <v>384</v>
      </c>
      <c r="J4465" s="26" t="s">
        <v>27</v>
      </c>
      <c r="K4465" s="26" t="s">
        <v>28</v>
      </c>
      <c r="L4465" s="26" t="s">
        <v>43</v>
      </c>
      <c r="M4465" s="26" t="s">
        <v>30</v>
      </c>
      <c r="N4465" s="26" t="s">
        <v>31</v>
      </c>
      <c r="O4465" s="26" t="s">
        <v>32</v>
      </c>
      <c r="P4465" s="26" t="s">
        <v>22</v>
      </c>
      <c r="Q4465" s="26" t="s">
        <v>21836</v>
      </c>
      <c r="R4465" s="26" t="s">
        <v>46</v>
      </c>
      <c r="S4465" s="26" t="s">
        <v>21837</v>
      </c>
      <c r="T4465" s="26" t="s">
        <v>22</v>
      </c>
    </row>
    <row r="4466" customHeight="1" spans="1:20">
      <c r="A4466" s="25">
        <v>45209</v>
      </c>
      <c r="B4466" s="26" t="s">
        <v>21838</v>
      </c>
      <c r="C4466" s="26" t="s">
        <v>11838</v>
      </c>
      <c r="D4466" s="26" t="s">
        <v>22</v>
      </c>
      <c r="E4466" s="26" t="s">
        <v>21839</v>
      </c>
      <c r="F4466" s="26" t="s">
        <v>8328</v>
      </c>
      <c r="G4466" s="26" t="s">
        <v>69</v>
      </c>
      <c r="H4466" s="26" t="s">
        <v>22</v>
      </c>
      <c r="I4466" s="26" t="s">
        <v>277</v>
      </c>
      <c r="J4466" s="26" t="s">
        <v>27</v>
      </c>
      <c r="K4466" s="26" t="s">
        <v>28</v>
      </c>
      <c r="L4466" s="26" t="s">
        <v>43</v>
      </c>
      <c r="M4466" s="26" t="s">
        <v>799</v>
      </c>
      <c r="N4466" s="26" t="s">
        <v>31</v>
      </c>
      <c r="O4466" s="26" t="s">
        <v>32</v>
      </c>
      <c r="P4466" s="26" t="s">
        <v>22</v>
      </c>
      <c r="Q4466" s="26" t="s">
        <v>21840</v>
      </c>
      <c r="R4466" s="26" t="s">
        <v>46</v>
      </c>
      <c r="S4466" s="26" t="s">
        <v>21841</v>
      </c>
      <c r="T4466" s="26" t="s">
        <v>21842</v>
      </c>
    </row>
    <row r="4467" customHeight="1" spans="1:20">
      <c r="A4467" s="25">
        <v>45209</v>
      </c>
      <c r="B4467" s="26" t="s">
        <v>21843</v>
      </c>
      <c r="C4467" s="26" t="s">
        <v>21844</v>
      </c>
      <c r="D4467" s="26" t="s">
        <v>22</v>
      </c>
      <c r="E4467" s="26" t="s">
        <v>21845</v>
      </c>
      <c r="F4467" s="26" t="s">
        <v>21846</v>
      </c>
      <c r="G4467" s="26" t="s">
        <v>82</v>
      </c>
      <c r="H4467" s="26" t="s">
        <v>22</v>
      </c>
      <c r="I4467" s="26" t="s">
        <v>412</v>
      </c>
      <c r="J4467" s="26" t="s">
        <v>27</v>
      </c>
      <c r="K4467" s="26" t="s">
        <v>28</v>
      </c>
      <c r="L4467" s="26" t="s">
        <v>29</v>
      </c>
      <c r="M4467" s="26" t="s">
        <v>44</v>
      </c>
      <c r="N4467" s="26" t="s">
        <v>21847</v>
      </c>
      <c r="O4467" s="26" t="s">
        <v>32</v>
      </c>
      <c r="P4467" s="26" t="s">
        <v>22</v>
      </c>
      <c r="Q4467" s="26" t="s">
        <v>21848</v>
      </c>
      <c r="R4467" s="26" t="s">
        <v>9203</v>
      </c>
      <c r="S4467" s="26" t="s">
        <v>21849</v>
      </c>
      <c r="T4467" s="26" t="s">
        <v>22</v>
      </c>
    </row>
    <row r="4468" customHeight="1" spans="1:20">
      <c r="A4468" s="25">
        <v>45209</v>
      </c>
      <c r="B4468" s="26" t="s">
        <v>21850</v>
      </c>
      <c r="C4468" s="26" t="s">
        <v>10712</v>
      </c>
      <c r="D4468" s="26" t="s">
        <v>22</v>
      </c>
      <c r="E4468" s="26" t="s">
        <v>21851</v>
      </c>
      <c r="F4468" s="26" t="s">
        <v>21852</v>
      </c>
      <c r="G4468" s="26" t="s">
        <v>25</v>
      </c>
      <c r="H4468" s="26" t="s">
        <v>22</v>
      </c>
      <c r="I4468" s="26" t="s">
        <v>253</v>
      </c>
      <c r="J4468" s="26" t="s">
        <v>27</v>
      </c>
      <c r="K4468" s="26" t="s">
        <v>28</v>
      </c>
      <c r="L4468" s="26" t="s">
        <v>43</v>
      </c>
      <c r="M4468" s="26" t="s">
        <v>44</v>
      </c>
      <c r="N4468" s="26" t="s">
        <v>31</v>
      </c>
      <c r="O4468" s="26" t="s">
        <v>32</v>
      </c>
      <c r="P4468" s="26" t="s">
        <v>22</v>
      </c>
      <c r="Q4468" s="26" t="s">
        <v>21853</v>
      </c>
      <c r="R4468" s="26" t="s">
        <v>46</v>
      </c>
      <c r="S4468" s="26" t="s">
        <v>21854</v>
      </c>
      <c r="T4468" s="26" t="s">
        <v>21855</v>
      </c>
    </row>
    <row r="4469" customHeight="1" spans="1:20">
      <c r="A4469" s="25">
        <v>45209</v>
      </c>
      <c r="B4469" s="26" t="s">
        <v>21856</v>
      </c>
      <c r="C4469" s="26" t="s">
        <v>2825</v>
      </c>
      <c r="D4469" s="26" t="s">
        <v>22</v>
      </c>
      <c r="E4469" s="26" t="s">
        <v>21857</v>
      </c>
      <c r="F4469" s="26" t="s">
        <v>21858</v>
      </c>
      <c r="G4469" s="26" t="s">
        <v>82</v>
      </c>
      <c r="H4469" s="26" t="s">
        <v>22</v>
      </c>
      <c r="I4469" s="26" t="s">
        <v>2203</v>
      </c>
      <c r="J4469" s="26" t="s">
        <v>27</v>
      </c>
      <c r="K4469" s="26" t="s">
        <v>28</v>
      </c>
      <c r="L4469" s="26" t="s">
        <v>43</v>
      </c>
      <c r="M4469" s="26" t="s">
        <v>30</v>
      </c>
      <c r="N4469" s="26" t="s">
        <v>31</v>
      </c>
      <c r="O4469" s="26" t="s">
        <v>32</v>
      </c>
      <c r="P4469" s="26" t="s">
        <v>22</v>
      </c>
      <c r="Q4469" s="26" t="s">
        <v>21859</v>
      </c>
      <c r="R4469" s="26" t="s">
        <v>46</v>
      </c>
      <c r="S4469" s="26" t="s">
        <v>21860</v>
      </c>
      <c r="T4469" s="26" t="s">
        <v>21861</v>
      </c>
    </row>
    <row r="4470" customHeight="1" spans="1:20">
      <c r="A4470" s="25">
        <v>45209</v>
      </c>
      <c r="B4470" s="26" t="s">
        <v>21862</v>
      </c>
      <c r="C4470" s="26" t="s">
        <v>9317</v>
      </c>
      <c r="D4470" s="26" t="s">
        <v>22</v>
      </c>
      <c r="E4470" s="26" t="s">
        <v>21863</v>
      </c>
      <c r="F4470" s="26" t="s">
        <v>21864</v>
      </c>
      <c r="G4470" s="26" t="s">
        <v>247</v>
      </c>
      <c r="H4470" s="26" t="s">
        <v>22</v>
      </c>
      <c r="I4470" s="26" t="s">
        <v>241</v>
      </c>
      <c r="J4470" s="26" t="s">
        <v>27</v>
      </c>
      <c r="K4470" s="26" t="s">
        <v>28</v>
      </c>
      <c r="L4470" s="26" t="s">
        <v>43</v>
      </c>
      <c r="M4470" s="26" t="s">
        <v>30</v>
      </c>
      <c r="N4470" s="26" t="s">
        <v>31</v>
      </c>
      <c r="O4470" s="26" t="s">
        <v>32</v>
      </c>
      <c r="P4470" s="26" t="s">
        <v>22</v>
      </c>
      <c r="Q4470" s="26" t="s">
        <v>21865</v>
      </c>
      <c r="R4470" s="26" t="s">
        <v>46</v>
      </c>
      <c r="S4470" s="26" t="s">
        <v>21866</v>
      </c>
      <c r="T4470" s="26" t="s">
        <v>22</v>
      </c>
    </row>
    <row r="4471" customHeight="1" spans="1:20">
      <c r="A4471" s="25">
        <v>45209</v>
      </c>
      <c r="B4471" s="26" t="s">
        <v>21867</v>
      </c>
      <c r="C4471" s="26" t="s">
        <v>6918</v>
      </c>
      <c r="D4471" s="26" t="s">
        <v>22</v>
      </c>
      <c r="E4471" s="26" t="s">
        <v>21868</v>
      </c>
      <c r="F4471" s="26" t="s">
        <v>21869</v>
      </c>
      <c r="G4471" s="26" t="s">
        <v>82</v>
      </c>
      <c r="H4471" s="26" t="s">
        <v>22</v>
      </c>
      <c r="I4471" s="26" t="s">
        <v>149</v>
      </c>
      <c r="J4471" s="26" t="s">
        <v>27</v>
      </c>
      <c r="K4471" s="26" t="s">
        <v>28</v>
      </c>
      <c r="L4471" s="26" t="s">
        <v>43</v>
      </c>
      <c r="M4471" s="26" t="s">
        <v>30</v>
      </c>
      <c r="N4471" s="26" t="s">
        <v>743</v>
      </c>
      <c r="O4471" s="26" t="s">
        <v>32</v>
      </c>
      <c r="P4471" s="26" t="s">
        <v>22</v>
      </c>
      <c r="Q4471" s="26" t="s">
        <v>21870</v>
      </c>
      <c r="R4471" s="26" t="s">
        <v>46</v>
      </c>
      <c r="S4471" s="26" t="s">
        <v>21871</v>
      </c>
      <c r="T4471" s="26" t="s">
        <v>22</v>
      </c>
    </row>
    <row r="4472" customHeight="1" spans="1:20">
      <c r="A4472" s="25">
        <v>45209</v>
      </c>
      <c r="B4472" s="26" t="s">
        <v>21872</v>
      </c>
      <c r="C4472" s="26" t="s">
        <v>6918</v>
      </c>
      <c r="D4472" s="26" t="s">
        <v>22</v>
      </c>
      <c r="E4472" s="26" t="s">
        <v>21873</v>
      </c>
      <c r="F4472" s="26" t="s">
        <v>19921</v>
      </c>
      <c r="G4472" s="26" t="s">
        <v>247</v>
      </c>
      <c r="H4472" s="26" t="s">
        <v>22</v>
      </c>
      <c r="I4472" s="26" t="s">
        <v>384</v>
      </c>
      <c r="J4472" s="26" t="s">
        <v>27</v>
      </c>
      <c r="K4472" s="26" t="s">
        <v>28</v>
      </c>
      <c r="L4472" s="26" t="s">
        <v>43</v>
      </c>
      <c r="M4472" s="26" t="s">
        <v>30</v>
      </c>
      <c r="N4472" s="26" t="s">
        <v>743</v>
      </c>
      <c r="O4472" s="26" t="s">
        <v>32</v>
      </c>
      <c r="P4472" s="26" t="s">
        <v>22</v>
      </c>
      <c r="Q4472" s="26" t="s">
        <v>21874</v>
      </c>
      <c r="R4472" s="26" t="s">
        <v>46</v>
      </c>
      <c r="S4472" s="26" t="s">
        <v>21875</v>
      </c>
      <c r="T4472" s="26" t="s">
        <v>19924</v>
      </c>
    </row>
    <row r="4473" customHeight="1" spans="1:20">
      <c r="A4473" s="25">
        <v>45209</v>
      </c>
      <c r="B4473" s="26" t="s">
        <v>21876</v>
      </c>
      <c r="C4473" s="26" t="s">
        <v>6918</v>
      </c>
      <c r="D4473" s="26" t="s">
        <v>22</v>
      </c>
      <c r="E4473" s="26" t="s">
        <v>21877</v>
      </c>
      <c r="F4473" s="26" t="s">
        <v>21878</v>
      </c>
      <c r="G4473" s="26" t="s">
        <v>62</v>
      </c>
      <c r="H4473" s="26" t="s">
        <v>22</v>
      </c>
      <c r="I4473" s="26" t="s">
        <v>97</v>
      </c>
      <c r="J4473" s="26" t="s">
        <v>27</v>
      </c>
      <c r="K4473" s="26" t="s">
        <v>28</v>
      </c>
      <c r="L4473" s="26" t="s">
        <v>43</v>
      </c>
      <c r="M4473" s="26" t="s">
        <v>30</v>
      </c>
      <c r="N4473" s="26" t="s">
        <v>743</v>
      </c>
      <c r="O4473" s="26" t="s">
        <v>32</v>
      </c>
      <c r="P4473" s="26" t="s">
        <v>22</v>
      </c>
      <c r="Q4473" s="26" t="s">
        <v>21879</v>
      </c>
      <c r="R4473" s="26" t="s">
        <v>46</v>
      </c>
      <c r="S4473" s="26" t="s">
        <v>21880</v>
      </c>
      <c r="T4473" s="26" t="s">
        <v>21881</v>
      </c>
    </row>
    <row r="4474" customHeight="1" spans="1:20">
      <c r="A4474" s="25">
        <v>45209</v>
      </c>
      <c r="B4474" s="26" t="s">
        <v>21882</v>
      </c>
      <c r="C4474" s="26" t="s">
        <v>6918</v>
      </c>
      <c r="D4474" s="26" t="s">
        <v>22</v>
      </c>
      <c r="E4474" s="26" t="s">
        <v>21883</v>
      </c>
      <c r="F4474" s="26" t="s">
        <v>21884</v>
      </c>
      <c r="G4474" s="26" t="s">
        <v>130</v>
      </c>
      <c r="H4474" s="26" t="s">
        <v>96</v>
      </c>
      <c r="I4474" s="26" t="s">
        <v>732</v>
      </c>
      <c r="J4474" s="26" t="s">
        <v>27</v>
      </c>
      <c r="K4474" s="26" t="s">
        <v>28</v>
      </c>
      <c r="L4474" s="26" t="s">
        <v>43</v>
      </c>
      <c r="M4474" s="26" t="s">
        <v>44</v>
      </c>
      <c r="N4474" s="26" t="s">
        <v>743</v>
      </c>
      <c r="O4474" s="26" t="s">
        <v>32</v>
      </c>
      <c r="P4474" s="26" t="s">
        <v>22</v>
      </c>
      <c r="Q4474" s="26" t="s">
        <v>21885</v>
      </c>
      <c r="R4474" s="26" t="s">
        <v>46</v>
      </c>
      <c r="S4474" s="26" t="s">
        <v>21886</v>
      </c>
      <c r="T4474" s="26" t="s">
        <v>21887</v>
      </c>
    </row>
    <row r="4475" customHeight="1" spans="1:20">
      <c r="A4475" s="25">
        <v>45209</v>
      </c>
      <c r="B4475" s="26" t="s">
        <v>21888</v>
      </c>
      <c r="C4475" s="26" t="s">
        <v>399</v>
      </c>
      <c r="D4475" s="26" t="s">
        <v>22</v>
      </c>
      <c r="E4475" s="26" t="s">
        <v>21889</v>
      </c>
      <c r="F4475" s="26" t="s">
        <v>21890</v>
      </c>
      <c r="G4475" s="26" t="s">
        <v>82</v>
      </c>
      <c r="H4475" s="26" t="s">
        <v>22</v>
      </c>
      <c r="I4475" s="26" t="s">
        <v>34</v>
      </c>
      <c r="J4475" s="26" t="s">
        <v>27</v>
      </c>
      <c r="K4475" s="26" t="s">
        <v>28</v>
      </c>
      <c r="L4475" s="26" t="s">
        <v>43</v>
      </c>
      <c r="M4475" s="26" t="s">
        <v>30</v>
      </c>
      <c r="N4475" s="26" t="s">
        <v>31</v>
      </c>
      <c r="O4475" s="26" t="s">
        <v>32</v>
      </c>
      <c r="P4475" s="26" t="s">
        <v>22</v>
      </c>
      <c r="Q4475" s="26" t="s">
        <v>21891</v>
      </c>
      <c r="R4475" s="26" t="s">
        <v>34</v>
      </c>
      <c r="S4475" s="26" t="s">
        <v>21892</v>
      </c>
      <c r="T4475" s="26" t="s">
        <v>17396</v>
      </c>
    </row>
    <row r="4476" customHeight="1" spans="1:20">
      <c r="A4476" s="25">
        <v>45209</v>
      </c>
      <c r="B4476" s="26" t="s">
        <v>21893</v>
      </c>
      <c r="C4476" s="26" t="s">
        <v>399</v>
      </c>
      <c r="D4476" s="26" t="s">
        <v>22</v>
      </c>
      <c r="E4476" s="26" t="s">
        <v>21894</v>
      </c>
      <c r="F4476" s="26" t="s">
        <v>10175</v>
      </c>
      <c r="G4476" s="26" t="s">
        <v>25</v>
      </c>
      <c r="H4476" s="26" t="s">
        <v>22</v>
      </c>
      <c r="I4476" s="26" t="s">
        <v>34</v>
      </c>
      <c r="J4476" s="26" t="s">
        <v>27</v>
      </c>
      <c r="K4476" s="26" t="s">
        <v>28</v>
      </c>
      <c r="L4476" s="26" t="s">
        <v>43</v>
      </c>
      <c r="M4476" s="26" t="s">
        <v>30</v>
      </c>
      <c r="N4476" s="26" t="s">
        <v>31</v>
      </c>
      <c r="O4476" s="26" t="s">
        <v>32</v>
      </c>
      <c r="P4476" s="26" t="s">
        <v>22</v>
      </c>
      <c r="Q4476" s="26" t="s">
        <v>21895</v>
      </c>
      <c r="R4476" s="26" t="s">
        <v>34</v>
      </c>
      <c r="S4476" s="26" t="s">
        <v>21896</v>
      </c>
      <c r="T4476" s="26" t="s">
        <v>17396</v>
      </c>
    </row>
    <row r="4477" customHeight="1" spans="1:20">
      <c r="A4477" s="25">
        <v>45209</v>
      </c>
      <c r="B4477" s="26" t="s">
        <v>21897</v>
      </c>
      <c r="C4477" s="26" t="s">
        <v>6674</v>
      </c>
      <c r="D4477" s="26" t="s">
        <v>22</v>
      </c>
      <c r="E4477" s="26" t="s">
        <v>21898</v>
      </c>
      <c r="F4477" s="26" t="s">
        <v>20340</v>
      </c>
      <c r="G4477" s="26" t="s">
        <v>25</v>
      </c>
      <c r="H4477" s="26" t="s">
        <v>22</v>
      </c>
      <c r="I4477" s="26" t="s">
        <v>26</v>
      </c>
      <c r="J4477" s="26" t="s">
        <v>27</v>
      </c>
      <c r="K4477" s="26" t="s">
        <v>76</v>
      </c>
      <c r="L4477" s="26" t="s">
        <v>29</v>
      </c>
      <c r="M4477" s="26" t="s">
        <v>169</v>
      </c>
      <c r="N4477" s="26" t="s">
        <v>31</v>
      </c>
      <c r="O4477" s="26" t="s">
        <v>32</v>
      </c>
      <c r="P4477" s="26" t="s">
        <v>22</v>
      </c>
      <c r="Q4477" s="26" t="s">
        <v>21899</v>
      </c>
      <c r="R4477" s="26" t="s">
        <v>34</v>
      </c>
      <c r="S4477" s="26" t="s">
        <v>21900</v>
      </c>
      <c r="T4477" s="26" t="s">
        <v>21901</v>
      </c>
    </row>
    <row r="4478" customHeight="1" spans="1:20">
      <c r="A4478" s="25">
        <v>45209</v>
      </c>
      <c r="B4478" s="26" t="s">
        <v>21902</v>
      </c>
      <c r="C4478" s="26" t="s">
        <v>6674</v>
      </c>
      <c r="D4478" s="26" t="s">
        <v>22</v>
      </c>
      <c r="E4478" s="26" t="s">
        <v>21903</v>
      </c>
      <c r="F4478" s="26" t="s">
        <v>21904</v>
      </c>
      <c r="G4478" s="26" t="s">
        <v>41</v>
      </c>
      <c r="H4478" s="26" t="s">
        <v>110</v>
      </c>
      <c r="I4478" s="26" t="s">
        <v>26</v>
      </c>
      <c r="J4478" s="26" t="s">
        <v>27</v>
      </c>
      <c r="K4478" s="26" t="s">
        <v>76</v>
      </c>
      <c r="L4478" s="26" t="s">
        <v>29</v>
      </c>
      <c r="M4478" s="26" t="s">
        <v>169</v>
      </c>
      <c r="N4478" s="26" t="s">
        <v>31</v>
      </c>
      <c r="O4478" s="26" t="s">
        <v>32</v>
      </c>
      <c r="P4478" s="26" t="s">
        <v>22</v>
      </c>
      <c r="Q4478" s="26" t="s">
        <v>21905</v>
      </c>
      <c r="R4478" s="26" t="s">
        <v>34</v>
      </c>
      <c r="S4478" s="26" t="s">
        <v>21906</v>
      </c>
      <c r="T4478" s="26" t="s">
        <v>21907</v>
      </c>
    </row>
    <row r="4479" customHeight="1" spans="1:20">
      <c r="A4479" s="25">
        <v>45209</v>
      </c>
      <c r="B4479" s="26" t="s">
        <v>21908</v>
      </c>
      <c r="C4479" s="26" t="s">
        <v>5629</v>
      </c>
      <c r="D4479" s="26" t="s">
        <v>22</v>
      </c>
      <c r="E4479" s="26" t="s">
        <v>21909</v>
      </c>
      <c r="F4479" s="26" t="s">
        <v>13029</v>
      </c>
      <c r="G4479" s="26" t="s">
        <v>82</v>
      </c>
      <c r="H4479" s="26" t="s">
        <v>110</v>
      </c>
      <c r="I4479" s="26" t="s">
        <v>5632</v>
      </c>
      <c r="J4479" s="26" t="s">
        <v>27</v>
      </c>
      <c r="K4479" s="26" t="s">
        <v>28</v>
      </c>
      <c r="L4479" s="26" t="s">
        <v>43</v>
      </c>
      <c r="M4479" s="26" t="s">
        <v>169</v>
      </c>
      <c r="N4479" s="26" t="s">
        <v>5633</v>
      </c>
      <c r="O4479" s="26" t="s">
        <v>32</v>
      </c>
      <c r="P4479" s="26" t="s">
        <v>22</v>
      </c>
      <c r="Q4479" s="26" t="s">
        <v>21910</v>
      </c>
      <c r="R4479" s="26" t="s">
        <v>168</v>
      </c>
      <c r="S4479" s="26" t="s">
        <v>21911</v>
      </c>
      <c r="T4479" s="26" t="s">
        <v>5690</v>
      </c>
    </row>
    <row r="4480" customHeight="1" spans="1:20">
      <c r="A4480" s="25">
        <v>45209</v>
      </c>
      <c r="B4480" s="26" t="s">
        <v>21912</v>
      </c>
      <c r="C4480" s="26" t="s">
        <v>5629</v>
      </c>
      <c r="D4480" s="26" t="s">
        <v>22</v>
      </c>
      <c r="E4480" s="26" t="s">
        <v>21913</v>
      </c>
      <c r="F4480" s="26" t="s">
        <v>21914</v>
      </c>
      <c r="G4480" s="26" t="s">
        <v>82</v>
      </c>
      <c r="H4480" s="26" t="s">
        <v>22</v>
      </c>
      <c r="I4480" s="26" t="s">
        <v>5632</v>
      </c>
      <c r="J4480" s="26" t="s">
        <v>27</v>
      </c>
      <c r="K4480" s="26" t="s">
        <v>28</v>
      </c>
      <c r="L4480" s="26" t="s">
        <v>43</v>
      </c>
      <c r="M4480" s="26" t="s">
        <v>169</v>
      </c>
      <c r="N4480" s="26" t="s">
        <v>5633</v>
      </c>
      <c r="O4480" s="26" t="s">
        <v>32</v>
      </c>
      <c r="P4480" s="26" t="s">
        <v>22</v>
      </c>
      <c r="Q4480" s="26" t="s">
        <v>21915</v>
      </c>
      <c r="R4480" s="26" t="s">
        <v>168</v>
      </c>
      <c r="S4480" s="26" t="s">
        <v>21916</v>
      </c>
      <c r="T4480" s="26" t="s">
        <v>5655</v>
      </c>
    </row>
    <row r="4481" customHeight="1" spans="1:20">
      <c r="A4481" s="25">
        <v>45209</v>
      </c>
      <c r="B4481" s="26" t="s">
        <v>21917</v>
      </c>
      <c r="C4481" s="26" t="s">
        <v>5879</v>
      </c>
      <c r="D4481" s="26" t="s">
        <v>22</v>
      </c>
      <c r="E4481" s="26" t="s">
        <v>21918</v>
      </c>
      <c r="F4481" s="26" t="s">
        <v>21919</v>
      </c>
      <c r="G4481" s="26" t="s">
        <v>82</v>
      </c>
      <c r="H4481" s="26" t="s">
        <v>22</v>
      </c>
      <c r="I4481" s="26" t="s">
        <v>5737</v>
      </c>
      <c r="J4481" s="26" t="s">
        <v>27</v>
      </c>
      <c r="K4481" s="26" t="s">
        <v>28</v>
      </c>
      <c r="L4481" s="26" t="s">
        <v>43</v>
      </c>
      <c r="M4481" s="26" t="s">
        <v>169</v>
      </c>
      <c r="N4481" s="26" t="s">
        <v>5633</v>
      </c>
      <c r="O4481" s="26" t="s">
        <v>32</v>
      </c>
      <c r="P4481" s="26" t="s">
        <v>22</v>
      </c>
      <c r="Q4481" s="26" t="s">
        <v>21920</v>
      </c>
      <c r="R4481" s="26" t="s">
        <v>168</v>
      </c>
      <c r="S4481" s="26" t="s">
        <v>21921</v>
      </c>
      <c r="T4481" s="26" t="s">
        <v>5723</v>
      </c>
    </row>
    <row r="4482" customHeight="1" spans="1:20">
      <c r="A4482" s="25">
        <v>45209</v>
      </c>
      <c r="B4482" s="26" t="s">
        <v>21922</v>
      </c>
      <c r="C4482" s="26" t="s">
        <v>5629</v>
      </c>
      <c r="D4482" s="26" t="s">
        <v>22</v>
      </c>
      <c r="E4482" s="26" t="s">
        <v>21923</v>
      </c>
      <c r="F4482" s="26" t="s">
        <v>21924</v>
      </c>
      <c r="G4482" s="26" t="s">
        <v>82</v>
      </c>
      <c r="H4482" s="26" t="s">
        <v>22</v>
      </c>
      <c r="I4482" s="26" t="s">
        <v>5632</v>
      </c>
      <c r="J4482" s="26" t="s">
        <v>27</v>
      </c>
      <c r="K4482" s="26" t="s">
        <v>28</v>
      </c>
      <c r="L4482" s="26" t="s">
        <v>43</v>
      </c>
      <c r="M4482" s="26" t="s">
        <v>169</v>
      </c>
      <c r="N4482" s="26" t="s">
        <v>5633</v>
      </c>
      <c r="O4482" s="26" t="s">
        <v>32</v>
      </c>
      <c r="P4482" s="26" t="s">
        <v>22</v>
      </c>
      <c r="Q4482" s="26" t="s">
        <v>21925</v>
      </c>
      <c r="R4482" s="26" t="s">
        <v>168</v>
      </c>
      <c r="S4482" s="26" t="s">
        <v>21926</v>
      </c>
      <c r="T4482" s="26" t="s">
        <v>7784</v>
      </c>
    </row>
    <row r="4483" customHeight="1" spans="1:20">
      <c r="A4483" s="25">
        <v>45209</v>
      </c>
      <c r="B4483" s="26" t="s">
        <v>21927</v>
      </c>
      <c r="C4483" s="26" t="s">
        <v>5629</v>
      </c>
      <c r="D4483" s="26" t="s">
        <v>22</v>
      </c>
      <c r="E4483" s="26" t="s">
        <v>21928</v>
      </c>
      <c r="F4483" s="26" t="s">
        <v>21929</v>
      </c>
      <c r="G4483" s="26" t="s">
        <v>82</v>
      </c>
      <c r="H4483" s="26" t="s">
        <v>22</v>
      </c>
      <c r="I4483" s="26" t="s">
        <v>5632</v>
      </c>
      <c r="J4483" s="26" t="s">
        <v>27</v>
      </c>
      <c r="K4483" s="26" t="s">
        <v>28</v>
      </c>
      <c r="L4483" s="26" t="s">
        <v>43</v>
      </c>
      <c r="M4483" s="26" t="s">
        <v>169</v>
      </c>
      <c r="N4483" s="26" t="s">
        <v>5633</v>
      </c>
      <c r="O4483" s="26" t="s">
        <v>32</v>
      </c>
      <c r="P4483" s="26" t="s">
        <v>22</v>
      </c>
      <c r="Q4483" s="26" t="s">
        <v>21930</v>
      </c>
      <c r="R4483" s="26" t="s">
        <v>168</v>
      </c>
      <c r="S4483" s="26" t="s">
        <v>21931</v>
      </c>
      <c r="T4483" s="26" t="s">
        <v>5636</v>
      </c>
    </row>
    <row r="4484" customHeight="1" spans="1:20">
      <c r="A4484" s="25">
        <v>45209</v>
      </c>
      <c r="B4484" s="26" t="s">
        <v>21932</v>
      </c>
      <c r="C4484" s="26" t="s">
        <v>5879</v>
      </c>
      <c r="D4484" s="26" t="s">
        <v>22</v>
      </c>
      <c r="E4484" s="26" t="s">
        <v>21933</v>
      </c>
      <c r="F4484" s="26" t="s">
        <v>21934</v>
      </c>
      <c r="G4484" s="26" t="s">
        <v>82</v>
      </c>
      <c r="H4484" s="26" t="s">
        <v>22</v>
      </c>
      <c r="I4484" s="26" t="s">
        <v>5737</v>
      </c>
      <c r="J4484" s="26" t="s">
        <v>27</v>
      </c>
      <c r="K4484" s="26" t="s">
        <v>28</v>
      </c>
      <c r="L4484" s="26" t="s">
        <v>43</v>
      </c>
      <c r="M4484" s="26" t="s">
        <v>169</v>
      </c>
      <c r="N4484" s="26" t="s">
        <v>5633</v>
      </c>
      <c r="O4484" s="26" t="s">
        <v>32</v>
      </c>
      <c r="P4484" s="26" t="s">
        <v>22</v>
      </c>
      <c r="Q4484" s="26" t="s">
        <v>21935</v>
      </c>
      <c r="R4484" s="26" t="s">
        <v>168</v>
      </c>
      <c r="S4484" s="26" t="s">
        <v>21936</v>
      </c>
      <c r="T4484" s="26" t="s">
        <v>5655</v>
      </c>
    </row>
    <row r="4485" customHeight="1" spans="1:20">
      <c r="A4485" s="25">
        <v>45209</v>
      </c>
      <c r="B4485" s="26" t="s">
        <v>21937</v>
      </c>
      <c r="C4485" s="26" t="s">
        <v>5822</v>
      </c>
      <c r="D4485" s="26" t="s">
        <v>22</v>
      </c>
      <c r="E4485" s="26" t="s">
        <v>21938</v>
      </c>
      <c r="F4485" s="26" t="s">
        <v>21939</v>
      </c>
      <c r="G4485" s="26" t="s">
        <v>82</v>
      </c>
      <c r="H4485" s="26" t="s">
        <v>110</v>
      </c>
      <c r="I4485" s="26" t="s">
        <v>5737</v>
      </c>
      <c r="J4485" s="26" t="s">
        <v>27</v>
      </c>
      <c r="K4485" s="26" t="s">
        <v>28</v>
      </c>
      <c r="L4485" s="26" t="s">
        <v>43</v>
      </c>
      <c r="M4485" s="26" t="s">
        <v>169</v>
      </c>
      <c r="N4485" s="26" t="s">
        <v>5633</v>
      </c>
      <c r="O4485" s="26" t="s">
        <v>32</v>
      </c>
      <c r="P4485" s="26" t="s">
        <v>22</v>
      </c>
      <c r="Q4485" s="26" t="s">
        <v>21940</v>
      </c>
      <c r="R4485" s="26" t="s">
        <v>168</v>
      </c>
      <c r="S4485" s="26" t="s">
        <v>21941</v>
      </c>
      <c r="T4485" s="26" t="s">
        <v>5668</v>
      </c>
    </row>
    <row r="4486" customHeight="1" spans="1:20">
      <c r="A4486" s="25">
        <v>45209</v>
      </c>
      <c r="B4486" s="26" t="s">
        <v>21942</v>
      </c>
      <c r="C4486" s="26" t="s">
        <v>5629</v>
      </c>
      <c r="D4486" s="26" t="s">
        <v>22</v>
      </c>
      <c r="E4486" s="26" t="s">
        <v>21943</v>
      </c>
      <c r="F4486" s="26" t="s">
        <v>21944</v>
      </c>
      <c r="G4486" s="26" t="s">
        <v>82</v>
      </c>
      <c r="H4486" s="26" t="s">
        <v>22</v>
      </c>
      <c r="I4486" s="26" t="s">
        <v>5632</v>
      </c>
      <c r="J4486" s="26" t="s">
        <v>27</v>
      </c>
      <c r="K4486" s="26" t="s">
        <v>28</v>
      </c>
      <c r="L4486" s="26" t="s">
        <v>43</v>
      </c>
      <c r="M4486" s="26" t="s">
        <v>169</v>
      </c>
      <c r="N4486" s="26" t="s">
        <v>5633</v>
      </c>
      <c r="O4486" s="26" t="s">
        <v>32</v>
      </c>
      <c r="P4486" s="26" t="s">
        <v>22</v>
      </c>
      <c r="Q4486" s="26" t="s">
        <v>21945</v>
      </c>
      <c r="R4486" s="26" t="s">
        <v>168</v>
      </c>
      <c r="S4486" s="26" t="s">
        <v>21946</v>
      </c>
      <c r="T4486" s="26" t="s">
        <v>5751</v>
      </c>
    </row>
    <row r="4487" customHeight="1" spans="1:20">
      <c r="A4487" s="25">
        <v>45209</v>
      </c>
      <c r="B4487" s="26" t="s">
        <v>21947</v>
      </c>
      <c r="C4487" s="26" t="s">
        <v>5663</v>
      </c>
      <c r="D4487" s="26" t="s">
        <v>22</v>
      </c>
      <c r="E4487" s="26" t="s">
        <v>21948</v>
      </c>
      <c r="F4487" s="26" t="s">
        <v>5500</v>
      </c>
      <c r="G4487" s="26" t="s">
        <v>82</v>
      </c>
      <c r="H4487" s="26" t="s">
        <v>110</v>
      </c>
      <c r="I4487" s="26" t="s">
        <v>168</v>
      </c>
      <c r="J4487" s="26" t="s">
        <v>27</v>
      </c>
      <c r="K4487" s="26" t="s">
        <v>28</v>
      </c>
      <c r="L4487" s="26" t="s">
        <v>43</v>
      </c>
      <c r="M4487" s="26" t="s">
        <v>169</v>
      </c>
      <c r="N4487" s="26" t="s">
        <v>5633</v>
      </c>
      <c r="O4487" s="26" t="s">
        <v>32</v>
      </c>
      <c r="P4487" s="26" t="s">
        <v>22</v>
      </c>
      <c r="Q4487" s="26" t="s">
        <v>21949</v>
      </c>
      <c r="R4487" s="26" t="s">
        <v>168</v>
      </c>
      <c r="S4487" s="26" t="s">
        <v>21950</v>
      </c>
      <c r="T4487" s="26" t="s">
        <v>7784</v>
      </c>
    </row>
    <row r="4488" customHeight="1" spans="1:20">
      <c r="A4488" s="25">
        <v>45209</v>
      </c>
      <c r="B4488" s="26" t="s">
        <v>21951</v>
      </c>
      <c r="C4488" s="26" t="s">
        <v>5644</v>
      </c>
      <c r="D4488" s="26" t="s">
        <v>22</v>
      </c>
      <c r="E4488" s="26" t="s">
        <v>21952</v>
      </c>
      <c r="F4488" s="26" t="s">
        <v>21953</v>
      </c>
      <c r="G4488" s="26" t="s">
        <v>82</v>
      </c>
      <c r="H4488" s="26" t="s">
        <v>22</v>
      </c>
      <c r="I4488" s="26" t="s">
        <v>168</v>
      </c>
      <c r="J4488" s="26" t="s">
        <v>27</v>
      </c>
      <c r="K4488" s="26" t="s">
        <v>28</v>
      </c>
      <c r="L4488" s="26" t="s">
        <v>43</v>
      </c>
      <c r="M4488" s="26" t="s">
        <v>169</v>
      </c>
      <c r="N4488" s="26" t="s">
        <v>5633</v>
      </c>
      <c r="O4488" s="26" t="s">
        <v>32</v>
      </c>
      <c r="P4488" s="26" t="s">
        <v>22</v>
      </c>
      <c r="Q4488" s="26" t="s">
        <v>21954</v>
      </c>
      <c r="R4488" s="26" t="s">
        <v>168</v>
      </c>
      <c r="S4488" s="26" t="s">
        <v>21955</v>
      </c>
      <c r="T4488" s="26" t="s">
        <v>7779</v>
      </c>
    </row>
    <row r="4489" customHeight="1" spans="1:20">
      <c r="A4489" s="25">
        <v>45209</v>
      </c>
      <c r="B4489" s="26" t="s">
        <v>21956</v>
      </c>
      <c r="C4489" s="26" t="s">
        <v>5735</v>
      </c>
      <c r="D4489" s="26" t="s">
        <v>22</v>
      </c>
      <c r="E4489" s="26" t="s">
        <v>21957</v>
      </c>
      <c r="F4489" s="26" t="s">
        <v>21958</v>
      </c>
      <c r="G4489" s="26" t="s">
        <v>82</v>
      </c>
      <c r="H4489" s="26" t="s">
        <v>22</v>
      </c>
      <c r="I4489" s="26" t="s">
        <v>5737</v>
      </c>
      <c r="J4489" s="26" t="s">
        <v>27</v>
      </c>
      <c r="K4489" s="26" t="s">
        <v>28</v>
      </c>
      <c r="L4489" s="26" t="s">
        <v>43</v>
      </c>
      <c r="M4489" s="26" t="s">
        <v>169</v>
      </c>
      <c r="N4489" s="26" t="s">
        <v>5633</v>
      </c>
      <c r="O4489" s="26" t="s">
        <v>32</v>
      </c>
      <c r="P4489" s="26" t="s">
        <v>22</v>
      </c>
      <c r="Q4489" s="26" t="s">
        <v>21959</v>
      </c>
      <c r="R4489" s="26" t="s">
        <v>168</v>
      </c>
      <c r="S4489" s="26" t="s">
        <v>21960</v>
      </c>
      <c r="T4489" s="26" t="s">
        <v>5696</v>
      </c>
    </row>
    <row r="4490" customHeight="1" spans="1:20">
      <c r="A4490" s="25">
        <v>45209</v>
      </c>
      <c r="B4490" s="26" t="s">
        <v>21961</v>
      </c>
      <c r="C4490" s="26" t="s">
        <v>5629</v>
      </c>
      <c r="D4490" s="26" t="s">
        <v>22</v>
      </c>
      <c r="E4490" s="26" t="s">
        <v>21962</v>
      </c>
      <c r="F4490" s="26" t="s">
        <v>21963</v>
      </c>
      <c r="G4490" s="26" t="s">
        <v>82</v>
      </c>
      <c r="H4490" s="26" t="s">
        <v>137</v>
      </c>
      <c r="I4490" s="26" t="s">
        <v>5632</v>
      </c>
      <c r="J4490" s="26" t="s">
        <v>27</v>
      </c>
      <c r="K4490" s="26" t="s">
        <v>28</v>
      </c>
      <c r="L4490" s="26" t="s">
        <v>43</v>
      </c>
      <c r="M4490" s="26" t="s">
        <v>169</v>
      </c>
      <c r="N4490" s="26" t="s">
        <v>5633</v>
      </c>
      <c r="O4490" s="26" t="s">
        <v>32</v>
      </c>
      <c r="P4490" s="26" t="s">
        <v>22</v>
      </c>
      <c r="Q4490" s="26" t="s">
        <v>21964</v>
      </c>
      <c r="R4490" s="26" t="s">
        <v>168</v>
      </c>
      <c r="S4490" s="26" t="s">
        <v>21965</v>
      </c>
      <c r="T4490" s="26" t="s">
        <v>5655</v>
      </c>
    </row>
    <row r="4491" customHeight="1" spans="1:20">
      <c r="A4491" s="25">
        <v>45209</v>
      </c>
      <c r="B4491" s="26" t="s">
        <v>21966</v>
      </c>
      <c r="C4491" s="26" t="s">
        <v>5644</v>
      </c>
      <c r="D4491" s="26" t="s">
        <v>22</v>
      </c>
      <c r="E4491" s="26" t="s">
        <v>21967</v>
      </c>
      <c r="F4491" s="26" t="s">
        <v>21968</v>
      </c>
      <c r="G4491" s="26" t="s">
        <v>82</v>
      </c>
      <c r="H4491" s="26" t="s">
        <v>15344</v>
      </c>
      <c r="I4491" s="26" t="s">
        <v>168</v>
      </c>
      <c r="J4491" s="26" t="s">
        <v>27</v>
      </c>
      <c r="K4491" s="26" t="s">
        <v>28</v>
      </c>
      <c r="L4491" s="26" t="s">
        <v>43</v>
      </c>
      <c r="M4491" s="26" t="s">
        <v>169</v>
      </c>
      <c r="N4491" s="26" t="s">
        <v>5633</v>
      </c>
      <c r="O4491" s="26" t="s">
        <v>32</v>
      </c>
      <c r="P4491" s="26" t="s">
        <v>22</v>
      </c>
      <c r="Q4491" s="26" t="s">
        <v>21969</v>
      </c>
      <c r="R4491" s="26" t="s">
        <v>168</v>
      </c>
      <c r="S4491" s="26" t="s">
        <v>21970</v>
      </c>
      <c r="T4491" s="26" t="s">
        <v>5668</v>
      </c>
    </row>
    <row r="4492" customHeight="1" spans="1:20">
      <c r="A4492" s="25">
        <v>45209</v>
      </c>
      <c r="B4492" s="26" t="s">
        <v>21971</v>
      </c>
      <c r="C4492" s="26" t="s">
        <v>5644</v>
      </c>
      <c r="D4492" s="26" t="s">
        <v>22</v>
      </c>
      <c r="E4492" s="26" t="s">
        <v>21972</v>
      </c>
      <c r="F4492" s="26" t="s">
        <v>21973</v>
      </c>
      <c r="G4492" s="26" t="s">
        <v>82</v>
      </c>
      <c r="H4492" s="26" t="s">
        <v>110</v>
      </c>
      <c r="I4492" s="26" t="s">
        <v>4047</v>
      </c>
      <c r="J4492" s="26" t="s">
        <v>27</v>
      </c>
      <c r="K4492" s="26" t="s">
        <v>28</v>
      </c>
      <c r="L4492" s="26" t="s">
        <v>43</v>
      </c>
      <c r="M4492" s="26" t="s">
        <v>169</v>
      </c>
      <c r="N4492" s="26" t="s">
        <v>5633</v>
      </c>
      <c r="O4492" s="26" t="s">
        <v>32</v>
      </c>
      <c r="P4492" s="26" t="s">
        <v>22</v>
      </c>
      <c r="Q4492" s="26" t="s">
        <v>21974</v>
      </c>
      <c r="R4492" s="26" t="s">
        <v>168</v>
      </c>
      <c r="S4492" s="26" t="s">
        <v>21975</v>
      </c>
      <c r="T4492" s="26" t="s">
        <v>5668</v>
      </c>
    </row>
    <row r="4493" customHeight="1" spans="1:20">
      <c r="A4493" s="25">
        <v>45209</v>
      </c>
      <c r="B4493" s="26" t="s">
        <v>21976</v>
      </c>
      <c r="C4493" s="26" t="s">
        <v>5629</v>
      </c>
      <c r="D4493" s="26" t="s">
        <v>22</v>
      </c>
      <c r="E4493" s="26" t="s">
        <v>21977</v>
      </c>
      <c r="F4493" s="26" t="s">
        <v>21978</v>
      </c>
      <c r="G4493" s="26" t="s">
        <v>82</v>
      </c>
      <c r="H4493" s="26" t="s">
        <v>110</v>
      </c>
      <c r="I4493" s="26" t="s">
        <v>5632</v>
      </c>
      <c r="J4493" s="26" t="s">
        <v>27</v>
      </c>
      <c r="K4493" s="26" t="s">
        <v>28</v>
      </c>
      <c r="L4493" s="26" t="s">
        <v>43</v>
      </c>
      <c r="M4493" s="26" t="s">
        <v>169</v>
      </c>
      <c r="N4493" s="26" t="s">
        <v>5633</v>
      </c>
      <c r="O4493" s="26" t="s">
        <v>32</v>
      </c>
      <c r="P4493" s="26" t="s">
        <v>22</v>
      </c>
      <c r="Q4493" s="26" t="s">
        <v>21979</v>
      </c>
      <c r="R4493" s="26" t="s">
        <v>168</v>
      </c>
      <c r="S4493" s="26" t="s">
        <v>21980</v>
      </c>
      <c r="T4493" s="26" t="s">
        <v>5668</v>
      </c>
    </row>
    <row r="4494" customHeight="1" spans="1:20">
      <c r="A4494" s="25">
        <v>45209</v>
      </c>
      <c r="B4494" s="26" t="s">
        <v>21981</v>
      </c>
      <c r="C4494" s="26" t="s">
        <v>5644</v>
      </c>
      <c r="D4494" s="26" t="s">
        <v>22</v>
      </c>
      <c r="E4494" s="26" t="s">
        <v>21982</v>
      </c>
      <c r="F4494" s="26" t="s">
        <v>21983</v>
      </c>
      <c r="G4494" s="26" t="s">
        <v>82</v>
      </c>
      <c r="H4494" s="26" t="s">
        <v>110</v>
      </c>
      <c r="I4494" s="26" t="s">
        <v>4047</v>
      </c>
      <c r="J4494" s="26" t="s">
        <v>27</v>
      </c>
      <c r="K4494" s="26" t="s">
        <v>28</v>
      </c>
      <c r="L4494" s="26" t="s">
        <v>43</v>
      </c>
      <c r="M4494" s="26" t="s">
        <v>169</v>
      </c>
      <c r="N4494" s="26" t="s">
        <v>5633</v>
      </c>
      <c r="O4494" s="26" t="s">
        <v>32</v>
      </c>
      <c r="P4494" s="26" t="s">
        <v>22</v>
      </c>
      <c r="Q4494" s="26" t="s">
        <v>21984</v>
      </c>
      <c r="R4494" s="26" t="s">
        <v>168</v>
      </c>
      <c r="S4494" s="26" t="s">
        <v>21985</v>
      </c>
      <c r="T4494" s="26" t="s">
        <v>5668</v>
      </c>
    </row>
    <row r="4495" customHeight="1" spans="1:20">
      <c r="A4495" s="25">
        <v>45209</v>
      </c>
      <c r="B4495" s="26" t="s">
        <v>21986</v>
      </c>
      <c r="C4495" s="26" t="s">
        <v>5848</v>
      </c>
      <c r="D4495" s="26" t="s">
        <v>22</v>
      </c>
      <c r="E4495" s="26" t="s">
        <v>21987</v>
      </c>
      <c r="F4495" s="26" t="s">
        <v>21988</v>
      </c>
      <c r="G4495" s="26" t="s">
        <v>82</v>
      </c>
      <c r="H4495" s="26" t="s">
        <v>110</v>
      </c>
      <c r="I4495" s="26" t="s">
        <v>412</v>
      </c>
      <c r="J4495" s="26" t="s">
        <v>27</v>
      </c>
      <c r="K4495" s="26" t="s">
        <v>28</v>
      </c>
      <c r="L4495" s="26" t="s">
        <v>43</v>
      </c>
      <c r="M4495" s="26" t="s">
        <v>169</v>
      </c>
      <c r="N4495" s="26" t="s">
        <v>5633</v>
      </c>
      <c r="O4495" s="26" t="s">
        <v>32</v>
      </c>
      <c r="P4495" s="26" t="s">
        <v>22</v>
      </c>
      <c r="Q4495" s="26" t="s">
        <v>21989</v>
      </c>
      <c r="R4495" s="26" t="s">
        <v>168</v>
      </c>
      <c r="S4495" s="26" t="s">
        <v>21990</v>
      </c>
      <c r="T4495" s="26" t="s">
        <v>5668</v>
      </c>
    </row>
    <row r="4496" customHeight="1" spans="1:20">
      <c r="A4496" s="25">
        <v>45209</v>
      </c>
      <c r="B4496" s="26" t="s">
        <v>21991</v>
      </c>
      <c r="C4496" s="26" t="s">
        <v>5629</v>
      </c>
      <c r="D4496" s="26" t="s">
        <v>22</v>
      </c>
      <c r="E4496" s="26" t="s">
        <v>21992</v>
      </c>
      <c r="F4496" s="26" t="s">
        <v>2964</v>
      </c>
      <c r="G4496" s="26" t="s">
        <v>82</v>
      </c>
      <c r="H4496" s="26" t="s">
        <v>137</v>
      </c>
      <c r="I4496" s="26" t="s">
        <v>5632</v>
      </c>
      <c r="J4496" s="26" t="s">
        <v>27</v>
      </c>
      <c r="K4496" s="26" t="s">
        <v>28</v>
      </c>
      <c r="L4496" s="26" t="s">
        <v>43</v>
      </c>
      <c r="M4496" s="26" t="s">
        <v>169</v>
      </c>
      <c r="N4496" s="26" t="s">
        <v>5633</v>
      </c>
      <c r="O4496" s="26" t="s">
        <v>32</v>
      </c>
      <c r="P4496" s="26" t="s">
        <v>22</v>
      </c>
      <c r="Q4496" s="26" t="s">
        <v>21993</v>
      </c>
      <c r="R4496" s="26" t="s">
        <v>168</v>
      </c>
      <c r="S4496" s="26" t="s">
        <v>21994</v>
      </c>
      <c r="T4496" s="26" t="s">
        <v>5642</v>
      </c>
    </row>
    <row r="4497" customHeight="1" spans="1:20">
      <c r="A4497" s="25">
        <v>45209</v>
      </c>
      <c r="B4497" s="26" t="s">
        <v>21995</v>
      </c>
      <c r="C4497" s="26" t="s">
        <v>5629</v>
      </c>
      <c r="D4497" s="26" t="s">
        <v>22</v>
      </c>
      <c r="E4497" s="26" t="s">
        <v>21996</v>
      </c>
      <c r="F4497" s="26" t="s">
        <v>21997</v>
      </c>
      <c r="G4497" s="26" t="s">
        <v>82</v>
      </c>
      <c r="H4497" s="26" t="s">
        <v>22</v>
      </c>
      <c r="I4497" s="26" t="s">
        <v>5632</v>
      </c>
      <c r="J4497" s="26" t="s">
        <v>27</v>
      </c>
      <c r="K4497" s="26" t="s">
        <v>28</v>
      </c>
      <c r="L4497" s="26" t="s">
        <v>43</v>
      </c>
      <c r="M4497" s="26" t="s">
        <v>169</v>
      </c>
      <c r="N4497" s="26" t="s">
        <v>5633</v>
      </c>
      <c r="O4497" s="26" t="s">
        <v>32</v>
      </c>
      <c r="P4497" s="26" t="s">
        <v>22</v>
      </c>
      <c r="Q4497" s="26" t="s">
        <v>21998</v>
      </c>
      <c r="R4497" s="26" t="s">
        <v>168</v>
      </c>
      <c r="S4497" s="26" t="s">
        <v>21999</v>
      </c>
      <c r="T4497" s="26" t="s">
        <v>5649</v>
      </c>
    </row>
    <row r="4498" customHeight="1" spans="1:20">
      <c r="A4498" s="25">
        <v>45209</v>
      </c>
      <c r="B4498" s="26" t="s">
        <v>22000</v>
      </c>
      <c r="C4498" s="26" t="s">
        <v>5629</v>
      </c>
      <c r="D4498" s="26" t="s">
        <v>22</v>
      </c>
      <c r="E4498" s="26" t="s">
        <v>22001</v>
      </c>
      <c r="F4498" s="26" t="s">
        <v>22002</v>
      </c>
      <c r="G4498" s="26" t="s">
        <v>82</v>
      </c>
      <c r="H4498" s="26" t="s">
        <v>96</v>
      </c>
      <c r="I4498" s="26" t="s">
        <v>5632</v>
      </c>
      <c r="J4498" s="26" t="s">
        <v>27</v>
      </c>
      <c r="K4498" s="26" t="s">
        <v>28</v>
      </c>
      <c r="L4498" s="26" t="s">
        <v>43</v>
      </c>
      <c r="M4498" s="26" t="s">
        <v>169</v>
      </c>
      <c r="N4498" s="26" t="s">
        <v>5633</v>
      </c>
      <c r="O4498" s="26" t="s">
        <v>32</v>
      </c>
      <c r="P4498" s="26" t="s">
        <v>22</v>
      </c>
      <c r="Q4498" s="26" t="s">
        <v>22003</v>
      </c>
      <c r="R4498" s="26" t="s">
        <v>168</v>
      </c>
      <c r="S4498" s="26" t="s">
        <v>22004</v>
      </c>
      <c r="T4498" s="26" t="s">
        <v>5751</v>
      </c>
    </row>
    <row r="4499" customHeight="1" spans="1:20">
      <c r="A4499" s="25">
        <v>45209</v>
      </c>
      <c r="B4499" s="26" t="s">
        <v>22005</v>
      </c>
      <c r="C4499" s="26" t="s">
        <v>5644</v>
      </c>
      <c r="D4499" s="26" t="s">
        <v>22</v>
      </c>
      <c r="E4499" s="26" t="s">
        <v>22006</v>
      </c>
      <c r="F4499" s="26" t="s">
        <v>22007</v>
      </c>
      <c r="G4499" s="26" t="s">
        <v>82</v>
      </c>
      <c r="H4499" s="26" t="s">
        <v>22</v>
      </c>
      <c r="I4499" s="26" t="s">
        <v>168</v>
      </c>
      <c r="J4499" s="26" t="s">
        <v>27</v>
      </c>
      <c r="K4499" s="26" t="s">
        <v>28</v>
      </c>
      <c r="L4499" s="26" t="s">
        <v>43</v>
      </c>
      <c r="M4499" s="26" t="s">
        <v>169</v>
      </c>
      <c r="N4499" s="26" t="s">
        <v>5633</v>
      </c>
      <c r="O4499" s="26" t="s">
        <v>32</v>
      </c>
      <c r="P4499" s="26" t="s">
        <v>22</v>
      </c>
      <c r="Q4499" s="26" t="s">
        <v>22008</v>
      </c>
      <c r="R4499" s="26" t="s">
        <v>168</v>
      </c>
      <c r="S4499" s="26" t="s">
        <v>22009</v>
      </c>
      <c r="T4499" s="26" t="s">
        <v>5717</v>
      </c>
    </row>
    <row r="4500" customHeight="1" spans="1:20">
      <c r="A4500" s="25">
        <v>45209</v>
      </c>
      <c r="B4500" s="26" t="s">
        <v>22010</v>
      </c>
      <c r="C4500" s="26" t="s">
        <v>5629</v>
      </c>
      <c r="D4500" s="26" t="s">
        <v>22</v>
      </c>
      <c r="E4500" s="26" t="s">
        <v>22011</v>
      </c>
      <c r="F4500" s="26" t="s">
        <v>22012</v>
      </c>
      <c r="G4500" s="26" t="s">
        <v>82</v>
      </c>
      <c r="H4500" s="26" t="s">
        <v>22</v>
      </c>
      <c r="I4500" s="26" t="s">
        <v>5632</v>
      </c>
      <c r="J4500" s="26" t="s">
        <v>27</v>
      </c>
      <c r="K4500" s="26" t="s">
        <v>28</v>
      </c>
      <c r="L4500" s="26" t="s">
        <v>43</v>
      </c>
      <c r="M4500" s="26" t="s">
        <v>169</v>
      </c>
      <c r="N4500" s="26" t="s">
        <v>5633</v>
      </c>
      <c r="O4500" s="26" t="s">
        <v>32</v>
      </c>
      <c r="P4500" s="26" t="s">
        <v>22</v>
      </c>
      <c r="Q4500" s="26" t="s">
        <v>22013</v>
      </c>
      <c r="R4500" s="26" t="s">
        <v>168</v>
      </c>
      <c r="S4500" s="26" t="s">
        <v>22014</v>
      </c>
      <c r="T4500" s="26" t="s">
        <v>5668</v>
      </c>
    </row>
    <row r="4501" customHeight="1" spans="1:20">
      <c r="A4501" s="25">
        <v>45209</v>
      </c>
      <c r="B4501" s="26" t="s">
        <v>22015</v>
      </c>
      <c r="C4501" s="26" t="s">
        <v>5629</v>
      </c>
      <c r="D4501" s="26" t="s">
        <v>22</v>
      </c>
      <c r="E4501" s="26" t="s">
        <v>22016</v>
      </c>
      <c r="F4501" s="26" t="s">
        <v>22017</v>
      </c>
      <c r="G4501" s="26" t="s">
        <v>82</v>
      </c>
      <c r="H4501" s="26" t="s">
        <v>22</v>
      </c>
      <c r="I4501" s="26" t="s">
        <v>5632</v>
      </c>
      <c r="J4501" s="26" t="s">
        <v>27</v>
      </c>
      <c r="K4501" s="26" t="s">
        <v>28</v>
      </c>
      <c r="L4501" s="26" t="s">
        <v>43</v>
      </c>
      <c r="M4501" s="26" t="s">
        <v>169</v>
      </c>
      <c r="N4501" s="26" t="s">
        <v>5633</v>
      </c>
      <c r="O4501" s="26" t="s">
        <v>32</v>
      </c>
      <c r="P4501" s="26" t="s">
        <v>22</v>
      </c>
      <c r="Q4501" s="26" t="s">
        <v>22018</v>
      </c>
      <c r="R4501" s="26" t="s">
        <v>168</v>
      </c>
      <c r="S4501" s="26" t="s">
        <v>22019</v>
      </c>
      <c r="T4501" s="26" t="s">
        <v>5717</v>
      </c>
    </row>
    <row r="4502" customHeight="1" spans="1:20">
      <c r="A4502" s="25">
        <v>45209</v>
      </c>
      <c r="B4502" s="26" t="s">
        <v>22020</v>
      </c>
      <c r="C4502" s="26" t="s">
        <v>5822</v>
      </c>
      <c r="D4502" s="26" t="s">
        <v>22</v>
      </c>
      <c r="E4502" s="26" t="s">
        <v>22021</v>
      </c>
      <c r="F4502" s="26" t="s">
        <v>22022</v>
      </c>
      <c r="G4502" s="26" t="s">
        <v>82</v>
      </c>
      <c r="H4502" s="26" t="s">
        <v>22</v>
      </c>
      <c r="I4502" s="26" t="s">
        <v>5737</v>
      </c>
      <c r="J4502" s="26" t="s">
        <v>27</v>
      </c>
      <c r="K4502" s="26" t="s">
        <v>28</v>
      </c>
      <c r="L4502" s="26" t="s">
        <v>43</v>
      </c>
      <c r="M4502" s="26" t="s">
        <v>169</v>
      </c>
      <c r="N4502" s="26" t="s">
        <v>5633</v>
      </c>
      <c r="O4502" s="26" t="s">
        <v>32</v>
      </c>
      <c r="P4502" s="26" t="s">
        <v>22</v>
      </c>
      <c r="Q4502" s="26" t="s">
        <v>22023</v>
      </c>
      <c r="R4502" s="26" t="s">
        <v>168</v>
      </c>
      <c r="S4502" s="26" t="s">
        <v>22024</v>
      </c>
      <c r="T4502" s="26" t="s">
        <v>5649</v>
      </c>
    </row>
    <row r="4503" customHeight="1" spans="1:20">
      <c r="A4503" s="25">
        <v>45209</v>
      </c>
      <c r="B4503" s="26" t="s">
        <v>22025</v>
      </c>
      <c r="C4503" s="26" t="s">
        <v>5644</v>
      </c>
      <c r="D4503" s="26" t="s">
        <v>22</v>
      </c>
      <c r="E4503" s="26" t="s">
        <v>22026</v>
      </c>
      <c r="F4503" s="26" t="s">
        <v>22027</v>
      </c>
      <c r="G4503" s="26" t="s">
        <v>82</v>
      </c>
      <c r="H4503" s="26" t="s">
        <v>22</v>
      </c>
      <c r="I4503" s="26" t="s">
        <v>168</v>
      </c>
      <c r="J4503" s="26" t="s">
        <v>27</v>
      </c>
      <c r="K4503" s="26" t="s">
        <v>28</v>
      </c>
      <c r="L4503" s="26" t="s">
        <v>43</v>
      </c>
      <c r="M4503" s="26" t="s">
        <v>169</v>
      </c>
      <c r="N4503" s="26" t="s">
        <v>5633</v>
      </c>
      <c r="O4503" s="26" t="s">
        <v>32</v>
      </c>
      <c r="P4503" s="26" t="s">
        <v>22</v>
      </c>
      <c r="Q4503" s="26" t="s">
        <v>22028</v>
      </c>
      <c r="R4503" s="26" t="s">
        <v>168</v>
      </c>
      <c r="S4503" s="26" t="s">
        <v>22029</v>
      </c>
      <c r="T4503" s="26" t="s">
        <v>5690</v>
      </c>
    </row>
    <row r="4504" customHeight="1" spans="1:20">
      <c r="A4504" s="25">
        <v>45209</v>
      </c>
      <c r="B4504" s="26" t="s">
        <v>22030</v>
      </c>
      <c r="C4504" s="26" t="s">
        <v>5685</v>
      </c>
      <c r="D4504" s="26" t="s">
        <v>22</v>
      </c>
      <c r="E4504" s="26" t="s">
        <v>22031</v>
      </c>
      <c r="F4504" s="26" t="s">
        <v>22032</v>
      </c>
      <c r="G4504" s="26" t="s">
        <v>82</v>
      </c>
      <c r="H4504" s="26" t="s">
        <v>137</v>
      </c>
      <c r="I4504" s="26" t="s">
        <v>701</v>
      </c>
      <c r="J4504" s="26" t="s">
        <v>27</v>
      </c>
      <c r="K4504" s="26" t="s">
        <v>28</v>
      </c>
      <c r="L4504" s="26" t="s">
        <v>43</v>
      </c>
      <c r="M4504" s="26" t="s">
        <v>169</v>
      </c>
      <c r="N4504" s="26" t="s">
        <v>5633</v>
      </c>
      <c r="O4504" s="26" t="s">
        <v>32</v>
      </c>
      <c r="P4504" s="26" t="s">
        <v>22</v>
      </c>
      <c r="Q4504" s="26" t="s">
        <v>22033</v>
      </c>
      <c r="R4504" s="26" t="s">
        <v>168</v>
      </c>
      <c r="S4504" s="26" t="s">
        <v>22034</v>
      </c>
      <c r="T4504" s="26" t="s">
        <v>5717</v>
      </c>
    </row>
    <row r="4505" customHeight="1" spans="1:20">
      <c r="A4505" s="25">
        <v>45209</v>
      </c>
      <c r="B4505" s="26" t="s">
        <v>22035</v>
      </c>
      <c r="C4505" s="26" t="s">
        <v>5685</v>
      </c>
      <c r="D4505" s="26" t="s">
        <v>22</v>
      </c>
      <c r="E4505" s="26" t="s">
        <v>22036</v>
      </c>
      <c r="F4505" s="26" t="s">
        <v>22037</v>
      </c>
      <c r="G4505" s="26" t="s">
        <v>82</v>
      </c>
      <c r="H4505" s="26" t="s">
        <v>96</v>
      </c>
      <c r="I4505" s="26" t="s">
        <v>168</v>
      </c>
      <c r="J4505" s="26" t="s">
        <v>27</v>
      </c>
      <c r="K4505" s="26" t="s">
        <v>28</v>
      </c>
      <c r="L4505" s="26" t="s">
        <v>43</v>
      </c>
      <c r="M4505" s="26" t="s">
        <v>169</v>
      </c>
      <c r="N4505" s="26" t="s">
        <v>5633</v>
      </c>
      <c r="O4505" s="26" t="s">
        <v>32</v>
      </c>
      <c r="P4505" s="26" t="s">
        <v>22</v>
      </c>
      <c r="Q4505" s="26" t="s">
        <v>22038</v>
      </c>
      <c r="R4505" s="26" t="s">
        <v>168</v>
      </c>
      <c r="S4505" s="26" t="s">
        <v>22039</v>
      </c>
      <c r="T4505" s="26" t="s">
        <v>5690</v>
      </c>
    </row>
    <row r="4506" customHeight="1" spans="1:20">
      <c r="A4506" s="25">
        <v>45209</v>
      </c>
      <c r="B4506" s="26" t="s">
        <v>22040</v>
      </c>
      <c r="C4506" s="26" t="s">
        <v>5685</v>
      </c>
      <c r="D4506" s="26" t="s">
        <v>22</v>
      </c>
      <c r="E4506" s="26" t="s">
        <v>22041</v>
      </c>
      <c r="F4506" s="26" t="s">
        <v>22042</v>
      </c>
      <c r="G4506" s="26" t="s">
        <v>82</v>
      </c>
      <c r="H4506" s="26" t="s">
        <v>22</v>
      </c>
      <c r="I4506" s="26" t="s">
        <v>168</v>
      </c>
      <c r="J4506" s="26" t="s">
        <v>27</v>
      </c>
      <c r="K4506" s="26" t="s">
        <v>28</v>
      </c>
      <c r="L4506" s="26" t="s">
        <v>43</v>
      </c>
      <c r="M4506" s="26" t="s">
        <v>169</v>
      </c>
      <c r="N4506" s="26" t="s">
        <v>5633</v>
      </c>
      <c r="O4506" s="26" t="s">
        <v>32</v>
      </c>
      <c r="P4506" s="26" t="s">
        <v>22</v>
      </c>
      <c r="Q4506" s="26" t="s">
        <v>22043</v>
      </c>
      <c r="R4506" s="26" t="s">
        <v>168</v>
      </c>
      <c r="S4506" s="26" t="s">
        <v>22044</v>
      </c>
      <c r="T4506" s="26" t="s">
        <v>5717</v>
      </c>
    </row>
    <row r="4507" customHeight="1" spans="1:20">
      <c r="A4507" s="25">
        <v>45209</v>
      </c>
      <c r="B4507" s="26" t="s">
        <v>22045</v>
      </c>
      <c r="C4507" s="26" t="s">
        <v>5629</v>
      </c>
      <c r="D4507" s="26" t="s">
        <v>22</v>
      </c>
      <c r="E4507" s="26" t="s">
        <v>22046</v>
      </c>
      <c r="F4507" s="26" t="s">
        <v>22047</v>
      </c>
      <c r="G4507" s="26" t="s">
        <v>82</v>
      </c>
      <c r="H4507" s="26" t="s">
        <v>22</v>
      </c>
      <c r="I4507" s="26" t="s">
        <v>5632</v>
      </c>
      <c r="J4507" s="26" t="s">
        <v>27</v>
      </c>
      <c r="K4507" s="26" t="s">
        <v>28</v>
      </c>
      <c r="L4507" s="26" t="s">
        <v>43</v>
      </c>
      <c r="M4507" s="26" t="s">
        <v>169</v>
      </c>
      <c r="N4507" s="26" t="s">
        <v>5633</v>
      </c>
      <c r="O4507" s="26" t="s">
        <v>32</v>
      </c>
      <c r="P4507" s="26" t="s">
        <v>22</v>
      </c>
      <c r="Q4507" s="26" t="s">
        <v>22048</v>
      </c>
      <c r="R4507" s="26" t="s">
        <v>168</v>
      </c>
      <c r="S4507" s="26" t="s">
        <v>22049</v>
      </c>
      <c r="T4507" s="26" t="s">
        <v>6102</v>
      </c>
    </row>
    <row r="4508" customHeight="1" spans="1:20">
      <c r="A4508" s="25">
        <v>45209</v>
      </c>
      <c r="B4508" s="26" t="s">
        <v>22050</v>
      </c>
      <c r="C4508" s="26" t="s">
        <v>5685</v>
      </c>
      <c r="D4508" s="26" t="s">
        <v>22</v>
      </c>
      <c r="E4508" s="26" t="s">
        <v>22051</v>
      </c>
      <c r="F4508" s="26" t="s">
        <v>12033</v>
      </c>
      <c r="G4508" s="26" t="s">
        <v>82</v>
      </c>
      <c r="H4508" s="26" t="s">
        <v>22</v>
      </c>
      <c r="I4508" s="26" t="s">
        <v>168</v>
      </c>
      <c r="J4508" s="26" t="s">
        <v>27</v>
      </c>
      <c r="K4508" s="26" t="s">
        <v>195</v>
      </c>
      <c r="L4508" s="26" t="s">
        <v>22</v>
      </c>
      <c r="M4508" s="26" t="s">
        <v>169</v>
      </c>
      <c r="N4508" s="26" t="s">
        <v>5633</v>
      </c>
      <c r="O4508" s="26" t="s">
        <v>32</v>
      </c>
      <c r="P4508" s="26" t="s">
        <v>22</v>
      </c>
      <c r="Q4508" s="26" t="s">
        <v>22052</v>
      </c>
      <c r="R4508" s="26" t="s">
        <v>168</v>
      </c>
      <c r="S4508" s="26" t="s">
        <v>5944</v>
      </c>
      <c r="T4508" s="26" t="s">
        <v>5655</v>
      </c>
    </row>
    <row r="4509" customHeight="1" spans="1:20">
      <c r="A4509" s="25">
        <v>45209</v>
      </c>
      <c r="B4509" s="26" t="s">
        <v>22053</v>
      </c>
      <c r="C4509" s="26" t="s">
        <v>5685</v>
      </c>
      <c r="D4509" s="26" t="s">
        <v>22</v>
      </c>
      <c r="E4509" s="26" t="s">
        <v>15209</v>
      </c>
      <c r="F4509" s="26" t="s">
        <v>15210</v>
      </c>
      <c r="G4509" s="26" t="s">
        <v>82</v>
      </c>
      <c r="H4509" s="26" t="s">
        <v>22</v>
      </c>
      <c r="I4509" s="26" t="s">
        <v>235</v>
      </c>
      <c r="J4509" s="26" t="s">
        <v>27</v>
      </c>
      <c r="K4509" s="26" t="s">
        <v>28</v>
      </c>
      <c r="L4509" s="26" t="s">
        <v>43</v>
      </c>
      <c r="M4509" s="26" t="s">
        <v>169</v>
      </c>
      <c r="N4509" s="26" t="s">
        <v>5633</v>
      </c>
      <c r="O4509" s="26" t="s">
        <v>32</v>
      </c>
      <c r="P4509" s="26" t="s">
        <v>22</v>
      </c>
      <c r="Q4509" s="26" t="s">
        <v>22054</v>
      </c>
      <c r="R4509" s="26" t="s">
        <v>168</v>
      </c>
      <c r="S4509" s="26" t="s">
        <v>22055</v>
      </c>
      <c r="T4509" s="26" t="s">
        <v>5717</v>
      </c>
    </row>
    <row r="4510" customHeight="1" spans="1:20">
      <c r="A4510" s="25">
        <v>45209</v>
      </c>
      <c r="B4510" s="26" t="s">
        <v>22056</v>
      </c>
      <c r="C4510" s="26" t="s">
        <v>5644</v>
      </c>
      <c r="D4510" s="26" t="s">
        <v>22</v>
      </c>
      <c r="E4510" s="26" t="s">
        <v>22057</v>
      </c>
      <c r="F4510" s="26" t="s">
        <v>22058</v>
      </c>
      <c r="G4510" s="26" t="s">
        <v>82</v>
      </c>
      <c r="H4510" s="26" t="s">
        <v>22</v>
      </c>
      <c r="I4510" s="26" t="s">
        <v>168</v>
      </c>
      <c r="J4510" s="26" t="s">
        <v>27</v>
      </c>
      <c r="K4510" s="26" t="s">
        <v>28</v>
      </c>
      <c r="L4510" s="26" t="s">
        <v>43</v>
      </c>
      <c r="M4510" s="26" t="s">
        <v>169</v>
      </c>
      <c r="N4510" s="26" t="s">
        <v>5633</v>
      </c>
      <c r="O4510" s="26" t="s">
        <v>32</v>
      </c>
      <c r="P4510" s="26" t="s">
        <v>22</v>
      </c>
      <c r="Q4510" s="26" t="s">
        <v>22059</v>
      </c>
      <c r="R4510" s="26" t="s">
        <v>168</v>
      </c>
      <c r="S4510" s="26" t="s">
        <v>22060</v>
      </c>
      <c r="T4510" s="26" t="s">
        <v>5655</v>
      </c>
    </row>
    <row r="4511" customHeight="1" spans="1:20">
      <c r="A4511" s="25">
        <v>45209</v>
      </c>
      <c r="B4511" s="26" t="s">
        <v>22061</v>
      </c>
      <c r="C4511" s="26" t="s">
        <v>5629</v>
      </c>
      <c r="D4511" s="26" t="s">
        <v>22</v>
      </c>
      <c r="E4511" s="26" t="s">
        <v>22062</v>
      </c>
      <c r="F4511" s="26" t="s">
        <v>11855</v>
      </c>
      <c r="G4511" s="26" t="s">
        <v>82</v>
      </c>
      <c r="H4511" s="26" t="s">
        <v>22</v>
      </c>
      <c r="I4511" s="26" t="s">
        <v>5632</v>
      </c>
      <c r="J4511" s="26" t="s">
        <v>27</v>
      </c>
      <c r="K4511" s="26" t="s">
        <v>28</v>
      </c>
      <c r="L4511" s="26" t="s">
        <v>43</v>
      </c>
      <c r="M4511" s="26" t="s">
        <v>169</v>
      </c>
      <c r="N4511" s="26" t="s">
        <v>5633</v>
      </c>
      <c r="O4511" s="26" t="s">
        <v>32</v>
      </c>
      <c r="P4511" s="26" t="s">
        <v>22</v>
      </c>
      <c r="Q4511" s="26" t="s">
        <v>22063</v>
      </c>
      <c r="R4511" s="26" t="s">
        <v>168</v>
      </c>
      <c r="S4511" s="26" t="s">
        <v>22064</v>
      </c>
      <c r="T4511" s="26" t="s">
        <v>5690</v>
      </c>
    </row>
    <row r="4512" customHeight="1" spans="1:20">
      <c r="A4512" s="25">
        <v>45209</v>
      </c>
      <c r="B4512" s="26" t="s">
        <v>22065</v>
      </c>
      <c r="C4512" s="26" t="s">
        <v>5822</v>
      </c>
      <c r="D4512" s="26" t="s">
        <v>22</v>
      </c>
      <c r="E4512" s="26" t="s">
        <v>22066</v>
      </c>
      <c r="F4512" s="26" t="s">
        <v>22067</v>
      </c>
      <c r="G4512" s="26" t="s">
        <v>82</v>
      </c>
      <c r="H4512" s="26" t="s">
        <v>110</v>
      </c>
      <c r="I4512" s="26" t="s">
        <v>5737</v>
      </c>
      <c r="J4512" s="26" t="s">
        <v>27</v>
      </c>
      <c r="K4512" s="26" t="s">
        <v>28</v>
      </c>
      <c r="L4512" s="26" t="s">
        <v>43</v>
      </c>
      <c r="M4512" s="26" t="s">
        <v>169</v>
      </c>
      <c r="N4512" s="26" t="s">
        <v>5633</v>
      </c>
      <c r="O4512" s="26" t="s">
        <v>32</v>
      </c>
      <c r="P4512" s="26" t="s">
        <v>22</v>
      </c>
      <c r="Q4512" s="26" t="s">
        <v>22068</v>
      </c>
      <c r="R4512" s="26" t="s">
        <v>168</v>
      </c>
      <c r="S4512" s="26" t="s">
        <v>22069</v>
      </c>
      <c r="T4512" s="26" t="s">
        <v>8758</v>
      </c>
    </row>
    <row r="4513" customHeight="1" spans="1:20">
      <c r="A4513" s="25">
        <v>45209</v>
      </c>
      <c r="B4513" s="26" t="s">
        <v>22070</v>
      </c>
      <c r="C4513" s="26" t="s">
        <v>5629</v>
      </c>
      <c r="D4513" s="26" t="s">
        <v>22</v>
      </c>
      <c r="E4513" s="26" t="s">
        <v>22071</v>
      </c>
      <c r="F4513" s="26" t="s">
        <v>22072</v>
      </c>
      <c r="G4513" s="26" t="s">
        <v>82</v>
      </c>
      <c r="H4513" s="26" t="s">
        <v>22</v>
      </c>
      <c r="I4513" s="26" t="s">
        <v>5632</v>
      </c>
      <c r="J4513" s="26" t="s">
        <v>27</v>
      </c>
      <c r="K4513" s="26" t="s">
        <v>28</v>
      </c>
      <c r="L4513" s="26" t="s">
        <v>43</v>
      </c>
      <c r="M4513" s="26" t="s">
        <v>169</v>
      </c>
      <c r="N4513" s="26" t="s">
        <v>5633</v>
      </c>
      <c r="O4513" s="26" t="s">
        <v>32</v>
      </c>
      <c r="P4513" s="26" t="s">
        <v>22</v>
      </c>
      <c r="Q4513" s="26" t="s">
        <v>22073</v>
      </c>
      <c r="R4513" s="26" t="s">
        <v>168</v>
      </c>
      <c r="S4513" s="26" t="s">
        <v>22074</v>
      </c>
      <c r="T4513" s="26" t="s">
        <v>8751</v>
      </c>
    </row>
    <row r="4514" customHeight="1" spans="1:20">
      <c r="A4514" s="25">
        <v>45209</v>
      </c>
      <c r="B4514" s="26" t="s">
        <v>22075</v>
      </c>
      <c r="C4514" s="26" t="s">
        <v>5629</v>
      </c>
      <c r="D4514" s="26" t="s">
        <v>22</v>
      </c>
      <c r="E4514" s="26" t="s">
        <v>22076</v>
      </c>
      <c r="F4514" s="26" t="s">
        <v>22077</v>
      </c>
      <c r="G4514" s="26" t="s">
        <v>82</v>
      </c>
      <c r="H4514" s="26" t="s">
        <v>22</v>
      </c>
      <c r="I4514" s="26" t="s">
        <v>5632</v>
      </c>
      <c r="J4514" s="26" t="s">
        <v>27</v>
      </c>
      <c r="K4514" s="26" t="s">
        <v>28</v>
      </c>
      <c r="L4514" s="26" t="s">
        <v>43</v>
      </c>
      <c r="M4514" s="26" t="s">
        <v>169</v>
      </c>
      <c r="N4514" s="26" t="s">
        <v>5633</v>
      </c>
      <c r="O4514" s="26" t="s">
        <v>32</v>
      </c>
      <c r="P4514" s="26" t="s">
        <v>22</v>
      </c>
      <c r="Q4514" s="26" t="s">
        <v>22078</v>
      </c>
      <c r="R4514" s="26" t="s">
        <v>168</v>
      </c>
      <c r="S4514" s="26" t="s">
        <v>22079</v>
      </c>
      <c r="T4514" s="26" t="s">
        <v>5649</v>
      </c>
    </row>
    <row r="4515" customHeight="1" spans="1:20">
      <c r="A4515" s="25">
        <v>45209</v>
      </c>
      <c r="B4515" s="26" t="s">
        <v>22080</v>
      </c>
      <c r="C4515" s="26" t="s">
        <v>5629</v>
      </c>
      <c r="D4515" s="26" t="s">
        <v>22</v>
      </c>
      <c r="E4515" s="26" t="s">
        <v>22081</v>
      </c>
      <c r="F4515" s="26" t="s">
        <v>22082</v>
      </c>
      <c r="G4515" s="26" t="s">
        <v>82</v>
      </c>
      <c r="H4515" s="26" t="s">
        <v>22</v>
      </c>
      <c r="I4515" s="26" t="s">
        <v>5632</v>
      </c>
      <c r="J4515" s="26" t="s">
        <v>27</v>
      </c>
      <c r="K4515" s="26" t="s">
        <v>28</v>
      </c>
      <c r="L4515" s="26" t="s">
        <v>43</v>
      </c>
      <c r="M4515" s="26" t="s">
        <v>169</v>
      </c>
      <c r="N4515" s="26" t="s">
        <v>5633</v>
      </c>
      <c r="O4515" s="26" t="s">
        <v>32</v>
      </c>
      <c r="P4515" s="26" t="s">
        <v>22</v>
      </c>
      <c r="Q4515" s="26" t="s">
        <v>22083</v>
      </c>
      <c r="R4515" s="26" t="s">
        <v>168</v>
      </c>
      <c r="S4515" s="26" t="s">
        <v>22084</v>
      </c>
      <c r="T4515" s="26" t="s">
        <v>5668</v>
      </c>
    </row>
    <row r="4516" customHeight="1" spans="1:20">
      <c r="A4516" s="25">
        <v>45209</v>
      </c>
      <c r="B4516" s="26" t="s">
        <v>22085</v>
      </c>
      <c r="C4516" s="26" t="s">
        <v>5629</v>
      </c>
      <c r="D4516" s="26" t="s">
        <v>22</v>
      </c>
      <c r="E4516" s="26" t="s">
        <v>22086</v>
      </c>
      <c r="F4516" s="26" t="s">
        <v>22087</v>
      </c>
      <c r="G4516" s="26" t="s">
        <v>82</v>
      </c>
      <c r="H4516" s="26" t="s">
        <v>22</v>
      </c>
      <c r="I4516" s="26" t="s">
        <v>5632</v>
      </c>
      <c r="J4516" s="26" t="s">
        <v>27</v>
      </c>
      <c r="K4516" s="26" t="s">
        <v>28</v>
      </c>
      <c r="L4516" s="26" t="s">
        <v>43</v>
      </c>
      <c r="M4516" s="26" t="s">
        <v>169</v>
      </c>
      <c r="N4516" s="26" t="s">
        <v>5633</v>
      </c>
      <c r="O4516" s="26" t="s">
        <v>32</v>
      </c>
      <c r="P4516" s="26" t="s">
        <v>22</v>
      </c>
      <c r="Q4516" s="26" t="s">
        <v>22088</v>
      </c>
      <c r="R4516" s="26" t="s">
        <v>168</v>
      </c>
      <c r="S4516" s="26" t="s">
        <v>22089</v>
      </c>
      <c r="T4516" s="26" t="s">
        <v>5668</v>
      </c>
    </row>
    <row r="4517" customHeight="1" spans="1:20">
      <c r="A4517" s="25">
        <v>45209</v>
      </c>
      <c r="B4517" s="26" t="s">
        <v>22090</v>
      </c>
      <c r="C4517" s="26" t="s">
        <v>5685</v>
      </c>
      <c r="D4517" s="26" t="s">
        <v>22</v>
      </c>
      <c r="E4517" s="26" t="s">
        <v>22091</v>
      </c>
      <c r="F4517" s="26" t="s">
        <v>7020</v>
      </c>
      <c r="G4517" s="26" t="s">
        <v>82</v>
      </c>
      <c r="H4517" s="26" t="s">
        <v>22</v>
      </c>
      <c r="I4517" s="26" t="s">
        <v>168</v>
      </c>
      <c r="J4517" s="26" t="s">
        <v>27</v>
      </c>
      <c r="K4517" s="26" t="s">
        <v>28</v>
      </c>
      <c r="L4517" s="26" t="s">
        <v>43</v>
      </c>
      <c r="M4517" s="26" t="s">
        <v>169</v>
      </c>
      <c r="N4517" s="26" t="s">
        <v>5633</v>
      </c>
      <c r="O4517" s="26" t="s">
        <v>32</v>
      </c>
      <c r="P4517" s="26" t="s">
        <v>22</v>
      </c>
      <c r="Q4517" s="26" t="s">
        <v>22092</v>
      </c>
      <c r="R4517" s="26" t="s">
        <v>168</v>
      </c>
      <c r="S4517" s="26" t="s">
        <v>13219</v>
      </c>
      <c r="T4517" s="26" t="s">
        <v>5696</v>
      </c>
    </row>
    <row r="4518" customHeight="1" spans="1:20">
      <c r="A4518" s="25">
        <v>45209</v>
      </c>
      <c r="B4518" s="26" t="s">
        <v>22093</v>
      </c>
      <c r="C4518" s="26" t="s">
        <v>5685</v>
      </c>
      <c r="D4518" s="26" t="s">
        <v>22</v>
      </c>
      <c r="E4518" s="26" t="s">
        <v>22094</v>
      </c>
      <c r="F4518" s="26" t="s">
        <v>22095</v>
      </c>
      <c r="G4518" s="26" t="s">
        <v>82</v>
      </c>
      <c r="H4518" s="26" t="s">
        <v>96</v>
      </c>
      <c r="I4518" s="26" t="s">
        <v>168</v>
      </c>
      <c r="J4518" s="26" t="s">
        <v>27</v>
      </c>
      <c r="K4518" s="26" t="s">
        <v>28</v>
      </c>
      <c r="L4518" s="26" t="s">
        <v>43</v>
      </c>
      <c r="M4518" s="26" t="s">
        <v>169</v>
      </c>
      <c r="N4518" s="26" t="s">
        <v>5633</v>
      </c>
      <c r="O4518" s="26" t="s">
        <v>32</v>
      </c>
      <c r="P4518" s="26" t="s">
        <v>22</v>
      </c>
      <c r="Q4518" s="26" t="s">
        <v>22096</v>
      </c>
      <c r="R4518" s="26" t="s">
        <v>168</v>
      </c>
      <c r="S4518" s="26" t="s">
        <v>22097</v>
      </c>
      <c r="T4518" s="26" t="s">
        <v>5717</v>
      </c>
    </row>
    <row r="4519" customHeight="1" spans="1:20">
      <c r="A4519" s="25">
        <v>45209</v>
      </c>
      <c r="B4519" s="26" t="s">
        <v>22098</v>
      </c>
      <c r="C4519" s="26" t="s">
        <v>5644</v>
      </c>
      <c r="D4519" s="26" t="s">
        <v>22</v>
      </c>
      <c r="E4519" s="26" t="s">
        <v>22099</v>
      </c>
      <c r="F4519" s="26" t="s">
        <v>22100</v>
      </c>
      <c r="G4519" s="26" t="s">
        <v>82</v>
      </c>
      <c r="H4519" s="26" t="s">
        <v>22</v>
      </c>
      <c r="I4519" s="26" t="s">
        <v>168</v>
      </c>
      <c r="J4519" s="26" t="s">
        <v>27</v>
      </c>
      <c r="K4519" s="26" t="s">
        <v>28</v>
      </c>
      <c r="L4519" s="26" t="s">
        <v>43</v>
      </c>
      <c r="M4519" s="26" t="s">
        <v>169</v>
      </c>
      <c r="N4519" s="26" t="s">
        <v>5633</v>
      </c>
      <c r="O4519" s="26" t="s">
        <v>32</v>
      </c>
      <c r="P4519" s="26" t="s">
        <v>22</v>
      </c>
      <c r="Q4519" s="26" t="s">
        <v>22101</v>
      </c>
      <c r="R4519" s="26" t="s">
        <v>168</v>
      </c>
      <c r="S4519" s="26" t="s">
        <v>22102</v>
      </c>
      <c r="T4519" s="26" t="s">
        <v>5642</v>
      </c>
    </row>
    <row r="4520" customHeight="1" spans="1:20">
      <c r="A4520" s="25">
        <v>45209</v>
      </c>
      <c r="B4520" s="26" t="s">
        <v>22103</v>
      </c>
      <c r="C4520" s="26" t="s">
        <v>5644</v>
      </c>
      <c r="D4520" s="26" t="s">
        <v>22</v>
      </c>
      <c r="E4520" s="26" t="s">
        <v>22104</v>
      </c>
      <c r="F4520" s="26" t="s">
        <v>22105</v>
      </c>
      <c r="G4520" s="26" t="s">
        <v>82</v>
      </c>
      <c r="H4520" s="26" t="s">
        <v>110</v>
      </c>
      <c r="I4520" s="26" t="s">
        <v>168</v>
      </c>
      <c r="J4520" s="26" t="s">
        <v>27</v>
      </c>
      <c r="K4520" s="26" t="s">
        <v>28</v>
      </c>
      <c r="L4520" s="26" t="s">
        <v>43</v>
      </c>
      <c r="M4520" s="26" t="s">
        <v>169</v>
      </c>
      <c r="N4520" s="26" t="s">
        <v>5633</v>
      </c>
      <c r="O4520" s="26" t="s">
        <v>32</v>
      </c>
      <c r="P4520" s="26" t="s">
        <v>22</v>
      </c>
      <c r="Q4520" s="26" t="s">
        <v>22106</v>
      </c>
      <c r="R4520" s="26" t="s">
        <v>168</v>
      </c>
      <c r="S4520" s="26" t="s">
        <v>22107</v>
      </c>
      <c r="T4520" s="26" t="s">
        <v>5649</v>
      </c>
    </row>
    <row r="4521" customHeight="1" spans="1:20">
      <c r="A4521" s="25">
        <v>45209</v>
      </c>
      <c r="B4521" s="26" t="s">
        <v>22108</v>
      </c>
      <c r="C4521" s="26" t="s">
        <v>5629</v>
      </c>
      <c r="D4521" s="26" t="s">
        <v>22</v>
      </c>
      <c r="E4521" s="26" t="s">
        <v>22109</v>
      </c>
      <c r="F4521" s="26" t="s">
        <v>7950</v>
      </c>
      <c r="G4521" s="26" t="s">
        <v>82</v>
      </c>
      <c r="H4521" s="26" t="s">
        <v>22</v>
      </c>
      <c r="I4521" s="26" t="s">
        <v>5632</v>
      </c>
      <c r="J4521" s="26" t="s">
        <v>27</v>
      </c>
      <c r="K4521" s="26" t="s">
        <v>28</v>
      </c>
      <c r="L4521" s="26" t="s">
        <v>43</v>
      </c>
      <c r="M4521" s="26" t="s">
        <v>169</v>
      </c>
      <c r="N4521" s="26" t="s">
        <v>5633</v>
      </c>
      <c r="O4521" s="26" t="s">
        <v>32</v>
      </c>
      <c r="P4521" s="26" t="s">
        <v>22</v>
      </c>
      <c r="Q4521" s="26" t="s">
        <v>22110</v>
      </c>
      <c r="R4521" s="26" t="s">
        <v>168</v>
      </c>
      <c r="S4521" s="26" t="s">
        <v>22111</v>
      </c>
      <c r="T4521" s="26" t="s">
        <v>5723</v>
      </c>
    </row>
    <row r="4522" customHeight="1" spans="1:20">
      <c r="A4522" s="25">
        <v>45209</v>
      </c>
      <c r="B4522" s="26" t="s">
        <v>22112</v>
      </c>
      <c r="C4522" s="26" t="s">
        <v>5685</v>
      </c>
      <c r="D4522" s="26" t="s">
        <v>22</v>
      </c>
      <c r="E4522" s="26" t="s">
        <v>22113</v>
      </c>
      <c r="F4522" s="26" t="s">
        <v>22114</v>
      </c>
      <c r="G4522" s="26" t="s">
        <v>82</v>
      </c>
      <c r="H4522" s="26" t="s">
        <v>22</v>
      </c>
      <c r="I4522" s="26" t="s">
        <v>168</v>
      </c>
      <c r="J4522" s="26" t="s">
        <v>27</v>
      </c>
      <c r="K4522" s="26" t="s">
        <v>28</v>
      </c>
      <c r="L4522" s="26" t="s">
        <v>43</v>
      </c>
      <c r="M4522" s="26" t="s">
        <v>169</v>
      </c>
      <c r="N4522" s="26" t="s">
        <v>5633</v>
      </c>
      <c r="O4522" s="26" t="s">
        <v>32</v>
      </c>
      <c r="P4522" s="26" t="s">
        <v>22</v>
      </c>
      <c r="Q4522" s="26" t="s">
        <v>22115</v>
      </c>
      <c r="R4522" s="26" t="s">
        <v>168</v>
      </c>
      <c r="S4522" s="26" t="s">
        <v>22116</v>
      </c>
      <c r="T4522" s="26" t="s">
        <v>5717</v>
      </c>
    </row>
    <row r="4523" customHeight="1" spans="1:20">
      <c r="A4523" s="25">
        <v>45209</v>
      </c>
      <c r="B4523" s="26" t="s">
        <v>22117</v>
      </c>
      <c r="C4523" s="26" t="s">
        <v>5879</v>
      </c>
      <c r="D4523" s="26" t="s">
        <v>22</v>
      </c>
      <c r="E4523" s="26" t="s">
        <v>22118</v>
      </c>
      <c r="F4523" s="26" t="s">
        <v>8799</v>
      </c>
      <c r="G4523" s="26" t="s">
        <v>82</v>
      </c>
      <c r="H4523" s="26" t="s">
        <v>22</v>
      </c>
      <c r="I4523" s="26" t="s">
        <v>5737</v>
      </c>
      <c r="J4523" s="26" t="s">
        <v>27</v>
      </c>
      <c r="K4523" s="26" t="s">
        <v>28</v>
      </c>
      <c r="L4523" s="26" t="s">
        <v>43</v>
      </c>
      <c r="M4523" s="26" t="s">
        <v>169</v>
      </c>
      <c r="N4523" s="26" t="s">
        <v>5633</v>
      </c>
      <c r="O4523" s="26" t="s">
        <v>32</v>
      </c>
      <c r="P4523" s="26" t="s">
        <v>22</v>
      </c>
      <c r="Q4523" s="26" t="s">
        <v>22119</v>
      </c>
      <c r="R4523" s="26" t="s">
        <v>168</v>
      </c>
      <c r="S4523" s="26" t="s">
        <v>22120</v>
      </c>
      <c r="T4523" s="26" t="s">
        <v>5655</v>
      </c>
    </row>
    <row r="4524" customHeight="1" spans="1:20">
      <c r="A4524" s="25">
        <v>45209</v>
      </c>
      <c r="B4524" s="26" t="s">
        <v>22121</v>
      </c>
      <c r="C4524" s="26" t="s">
        <v>5644</v>
      </c>
      <c r="D4524" s="26" t="s">
        <v>22</v>
      </c>
      <c r="E4524" s="26" t="s">
        <v>22122</v>
      </c>
      <c r="F4524" s="26" t="s">
        <v>22123</v>
      </c>
      <c r="G4524" s="26" t="s">
        <v>82</v>
      </c>
      <c r="H4524" s="26" t="s">
        <v>22</v>
      </c>
      <c r="I4524" s="26" t="s">
        <v>732</v>
      </c>
      <c r="J4524" s="26" t="s">
        <v>27</v>
      </c>
      <c r="K4524" s="26" t="s">
        <v>28</v>
      </c>
      <c r="L4524" s="26" t="s">
        <v>43</v>
      </c>
      <c r="M4524" s="26" t="s">
        <v>169</v>
      </c>
      <c r="N4524" s="26" t="s">
        <v>5633</v>
      </c>
      <c r="O4524" s="26" t="s">
        <v>32</v>
      </c>
      <c r="P4524" s="26" t="s">
        <v>22</v>
      </c>
      <c r="Q4524" s="26" t="s">
        <v>22124</v>
      </c>
      <c r="R4524" s="26" t="s">
        <v>168</v>
      </c>
      <c r="S4524" s="26" t="s">
        <v>22125</v>
      </c>
      <c r="T4524" s="26" t="s">
        <v>5668</v>
      </c>
    </row>
    <row r="4525" customHeight="1" spans="1:20">
      <c r="A4525" s="25">
        <v>45209</v>
      </c>
      <c r="B4525" s="26" t="s">
        <v>22126</v>
      </c>
      <c r="C4525" s="26" t="s">
        <v>7701</v>
      </c>
      <c r="D4525" s="26" t="s">
        <v>22</v>
      </c>
      <c r="E4525" s="26" t="s">
        <v>22127</v>
      </c>
      <c r="F4525" s="26" t="s">
        <v>22128</v>
      </c>
      <c r="G4525" s="26" t="s">
        <v>82</v>
      </c>
      <c r="H4525" s="26" t="s">
        <v>137</v>
      </c>
      <c r="I4525" s="26" t="s">
        <v>5737</v>
      </c>
      <c r="J4525" s="26" t="s">
        <v>27</v>
      </c>
      <c r="K4525" s="26" t="s">
        <v>28</v>
      </c>
      <c r="L4525" s="26" t="s">
        <v>43</v>
      </c>
      <c r="M4525" s="26" t="s">
        <v>169</v>
      </c>
      <c r="N4525" s="26" t="s">
        <v>5633</v>
      </c>
      <c r="O4525" s="26" t="s">
        <v>32</v>
      </c>
      <c r="P4525" s="26" t="s">
        <v>22</v>
      </c>
      <c r="Q4525" s="26" t="s">
        <v>22129</v>
      </c>
      <c r="R4525" s="26" t="s">
        <v>168</v>
      </c>
      <c r="S4525" s="26" t="s">
        <v>22130</v>
      </c>
      <c r="T4525" s="26" t="s">
        <v>5740</v>
      </c>
    </row>
    <row r="4526" customHeight="1" spans="1:20">
      <c r="A4526" s="25">
        <v>45209</v>
      </c>
      <c r="B4526" s="26" t="s">
        <v>22131</v>
      </c>
      <c r="C4526" s="26" t="s">
        <v>6050</v>
      </c>
      <c r="D4526" s="26" t="s">
        <v>22</v>
      </c>
      <c r="E4526" s="26" t="s">
        <v>22132</v>
      </c>
      <c r="F4526" s="26" t="s">
        <v>22</v>
      </c>
      <c r="G4526" s="26" t="s">
        <v>22</v>
      </c>
      <c r="H4526" s="26" t="s">
        <v>22</v>
      </c>
      <c r="I4526" s="26" t="s">
        <v>1072</v>
      </c>
      <c r="J4526" s="26" t="s">
        <v>27</v>
      </c>
      <c r="K4526" s="26" t="s">
        <v>28</v>
      </c>
      <c r="L4526" s="26" t="s">
        <v>43</v>
      </c>
      <c r="M4526" s="26" t="s">
        <v>30</v>
      </c>
      <c r="N4526" s="26" t="s">
        <v>5633</v>
      </c>
      <c r="O4526" s="26" t="s">
        <v>32</v>
      </c>
      <c r="P4526" s="26" t="s">
        <v>22</v>
      </c>
      <c r="Q4526" s="26" t="s">
        <v>22133</v>
      </c>
      <c r="R4526" s="26" t="s">
        <v>168</v>
      </c>
      <c r="S4526" s="26" t="s">
        <v>22134</v>
      </c>
      <c r="T4526" s="26" t="s">
        <v>6054</v>
      </c>
    </row>
    <row r="4527" customHeight="1" spans="1:20">
      <c r="A4527" s="25">
        <v>45209</v>
      </c>
      <c r="B4527" s="26" t="s">
        <v>22135</v>
      </c>
      <c r="C4527" s="26" t="s">
        <v>5629</v>
      </c>
      <c r="D4527" s="26" t="s">
        <v>22</v>
      </c>
      <c r="E4527" s="26" t="s">
        <v>22136</v>
      </c>
      <c r="F4527" s="26" t="s">
        <v>22137</v>
      </c>
      <c r="G4527" s="26" t="s">
        <v>82</v>
      </c>
      <c r="H4527" s="26" t="s">
        <v>22</v>
      </c>
      <c r="I4527" s="26" t="s">
        <v>5632</v>
      </c>
      <c r="J4527" s="26" t="s">
        <v>27</v>
      </c>
      <c r="K4527" s="26" t="s">
        <v>28</v>
      </c>
      <c r="L4527" s="26" t="s">
        <v>43</v>
      </c>
      <c r="M4527" s="26" t="s">
        <v>169</v>
      </c>
      <c r="N4527" s="26" t="s">
        <v>5633</v>
      </c>
      <c r="O4527" s="26" t="s">
        <v>32</v>
      </c>
      <c r="P4527" s="26" t="s">
        <v>22</v>
      </c>
      <c r="Q4527" s="26" t="s">
        <v>22138</v>
      </c>
      <c r="R4527" s="26" t="s">
        <v>168</v>
      </c>
      <c r="S4527" s="26" t="s">
        <v>22139</v>
      </c>
      <c r="T4527" s="26" t="s">
        <v>6102</v>
      </c>
    </row>
    <row r="4528" customHeight="1" spans="1:20">
      <c r="A4528" s="25">
        <v>45209</v>
      </c>
      <c r="B4528" s="26" t="s">
        <v>22140</v>
      </c>
      <c r="C4528" s="26" t="s">
        <v>5629</v>
      </c>
      <c r="D4528" s="26" t="s">
        <v>22</v>
      </c>
      <c r="E4528" s="26" t="s">
        <v>21909</v>
      </c>
      <c r="F4528" s="26" t="s">
        <v>13029</v>
      </c>
      <c r="G4528" s="26" t="s">
        <v>82</v>
      </c>
      <c r="H4528" s="26" t="s">
        <v>110</v>
      </c>
      <c r="I4528" s="26" t="s">
        <v>5632</v>
      </c>
      <c r="J4528" s="26" t="s">
        <v>27</v>
      </c>
      <c r="K4528" s="26" t="s">
        <v>28</v>
      </c>
      <c r="L4528" s="26" t="s">
        <v>43</v>
      </c>
      <c r="M4528" s="26" t="s">
        <v>169</v>
      </c>
      <c r="N4528" s="26" t="s">
        <v>5633</v>
      </c>
      <c r="O4528" s="26" t="s">
        <v>32</v>
      </c>
      <c r="P4528" s="26" t="s">
        <v>22</v>
      </c>
      <c r="Q4528" s="26" t="s">
        <v>22141</v>
      </c>
      <c r="R4528" s="26" t="s">
        <v>168</v>
      </c>
      <c r="S4528" s="26" t="s">
        <v>22142</v>
      </c>
      <c r="T4528" s="26" t="s">
        <v>8886</v>
      </c>
    </row>
    <row r="4529" customHeight="1" spans="1:20">
      <c r="A4529" s="25">
        <v>45209</v>
      </c>
      <c r="B4529" s="26" t="s">
        <v>22143</v>
      </c>
      <c r="C4529" s="26" t="s">
        <v>5629</v>
      </c>
      <c r="D4529" s="26" t="s">
        <v>22</v>
      </c>
      <c r="E4529" s="26" t="s">
        <v>22144</v>
      </c>
      <c r="F4529" s="26" t="s">
        <v>22145</v>
      </c>
      <c r="G4529" s="26" t="s">
        <v>82</v>
      </c>
      <c r="H4529" s="26" t="s">
        <v>22</v>
      </c>
      <c r="I4529" s="26" t="s">
        <v>5632</v>
      </c>
      <c r="J4529" s="26" t="s">
        <v>27</v>
      </c>
      <c r="K4529" s="26" t="s">
        <v>28</v>
      </c>
      <c r="L4529" s="26" t="s">
        <v>43</v>
      </c>
      <c r="M4529" s="26" t="s">
        <v>169</v>
      </c>
      <c r="N4529" s="26" t="s">
        <v>5633</v>
      </c>
      <c r="O4529" s="26" t="s">
        <v>32</v>
      </c>
      <c r="P4529" s="26" t="s">
        <v>22</v>
      </c>
      <c r="Q4529" s="26" t="s">
        <v>22146</v>
      </c>
      <c r="R4529" s="26" t="s">
        <v>168</v>
      </c>
      <c r="S4529" s="26" t="s">
        <v>22147</v>
      </c>
      <c r="T4529" s="26" t="s">
        <v>5649</v>
      </c>
    </row>
    <row r="4530" customHeight="1" spans="1:20">
      <c r="A4530" s="25">
        <v>45209</v>
      </c>
      <c r="B4530" s="26" t="s">
        <v>22148</v>
      </c>
      <c r="C4530" s="26" t="s">
        <v>5644</v>
      </c>
      <c r="D4530" s="26" t="s">
        <v>22</v>
      </c>
      <c r="E4530" s="26" t="s">
        <v>22149</v>
      </c>
      <c r="F4530" s="26" t="s">
        <v>22150</v>
      </c>
      <c r="G4530" s="26" t="s">
        <v>82</v>
      </c>
      <c r="H4530" s="26" t="s">
        <v>22</v>
      </c>
      <c r="I4530" s="26" t="s">
        <v>168</v>
      </c>
      <c r="J4530" s="26" t="s">
        <v>27</v>
      </c>
      <c r="K4530" s="26" t="s">
        <v>28</v>
      </c>
      <c r="L4530" s="26" t="s">
        <v>43</v>
      </c>
      <c r="M4530" s="26" t="s">
        <v>169</v>
      </c>
      <c r="N4530" s="26" t="s">
        <v>5633</v>
      </c>
      <c r="O4530" s="26" t="s">
        <v>32</v>
      </c>
      <c r="P4530" s="26" t="s">
        <v>22</v>
      </c>
      <c r="Q4530" s="26" t="s">
        <v>22151</v>
      </c>
      <c r="R4530" s="26" t="s">
        <v>168</v>
      </c>
      <c r="S4530" s="26" t="s">
        <v>22152</v>
      </c>
      <c r="T4530" s="26" t="s">
        <v>7784</v>
      </c>
    </row>
    <row r="4531" customHeight="1" spans="1:20">
      <c r="A4531" s="25">
        <v>45209</v>
      </c>
      <c r="B4531" s="26" t="s">
        <v>22153</v>
      </c>
      <c r="C4531" s="26" t="s">
        <v>5629</v>
      </c>
      <c r="D4531" s="26" t="s">
        <v>22</v>
      </c>
      <c r="E4531" s="26" t="s">
        <v>22154</v>
      </c>
      <c r="F4531" s="26" t="s">
        <v>5467</v>
      </c>
      <c r="G4531" s="26" t="s">
        <v>82</v>
      </c>
      <c r="H4531" s="26" t="s">
        <v>22</v>
      </c>
      <c r="I4531" s="26" t="s">
        <v>5632</v>
      </c>
      <c r="J4531" s="26" t="s">
        <v>27</v>
      </c>
      <c r="K4531" s="26" t="s">
        <v>28</v>
      </c>
      <c r="L4531" s="26" t="s">
        <v>43</v>
      </c>
      <c r="M4531" s="26" t="s">
        <v>169</v>
      </c>
      <c r="N4531" s="26" t="s">
        <v>5633</v>
      </c>
      <c r="O4531" s="26" t="s">
        <v>32</v>
      </c>
      <c r="P4531" s="26" t="s">
        <v>22</v>
      </c>
      <c r="Q4531" s="26" t="s">
        <v>22155</v>
      </c>
      <c r="R4531" s="26" t="s">
        <v>168</v>
      </c>
      <c r="S4531" s="26" t="s">
        <v>22156</v>
      </c>
      <c r="T4531" s="26" t="s">
        <v>5655</v>
      </c>
    </row>
    <row r="4532" customHeight="1" spans="1:20">
      <c r="A4532" s="25">
        <v>45209</v>
      </c>
      <c r="B4532" s="26" t="s">
        <v>22157</v>
      </c>
      <c r="C4532" s="26" t="s">
        <v>5685</v>
      </c>
      <c r="D4532" s="26" t="s">
        <v>22</v>
      </c>
      <c r="E4532" s="26" t="s">
        <v>22158</v>
      </c>
      <c r="F4532" s="26" t="s">
        <v>22159</v>
      </c>
      <c r="G4532" s="26" t="s">
        <v>82</v>
      </c>
      <c r="H4532" s="26" t="s">
        <v>22</v>
      </c>
      <c r="I4532" s="26" t="s">
        <v>168</v>
      </c>
      <c r="J4532" s="26" t="s">
        <v>27</v>
      </c>
      <c r="K4532" s="26" t="s">
        <v>28</v>
      </c>
      <c r="L4532" s="26" t="s">
        <v>43</v>
      </c>
      <c r="M4532" s="26" t="s">
        <v>169</v>
      </c>
      <c r="N4532" s="26" t="s">
        <v>5633</v>
      </c>
      <c r="O4532" s="26" t="s">
        <v>32</v>
      </c>
      <c r="P4532" s="26" t="s">
        <v>22</v>
      </c>
      <c r="Q4532" s="26" t="s">
        <v>22160</v>
      </c>
      <c r="R4532" s="26" t="s">
        <v>46</v>
      </c>
      <c r="S4532" s="26" t="s">
        <v>9877</v>
      </c>
      <c r="T4532" s="26" t="s">
        <v>17840</v>
      </c>
    </row>
    <row r="4533" customHeight="1" spans="1:20">
      <c r="A4533" s="25">
        <v>45209</v>
      </c>
      <c r="B4533" s="26" t="s">
        <v>22161</v>
      </c>
      <c r="C4533" s="26" t="s">
        <v>5644</v>
      </c>
      <c r="D4533" s="26" t="s">
        <v>22</v>
      </c>
      <c r="E4533" s="26" t="s">
        <v>22162</v>
      </c>
      <c r="F4533" s="26" t="s">
        <v>22163</v>
      </c>
      <c r="G4533" s="26" t="s">
        <v>82</v>
      </c>
      <c r="H4533" s="26" t="s">
        <v>96</v>
      </c>
      <c r="I4533" s="26" t="s">
        <v>4047</v>
      </c>
      <c r="J4533" s="26" t="s">
        <v>27</v>
      </c>
      <c r="K4533" s="26" t="s">
        <v>28</v>
      </c>
      <c r="L4533" s="26" t="s">
        <v>43</v>
      </c>
      <c r="M4533" s="26" t="s">
        <v>169</v>
      </c>
      <c r="N4533" s="26" t="s">
        <v>5633</v>
      </c>
      <c r="O4533" s="26" t="s">
        <v>32</v>
      </c>
      <c r="P4533" s="26" t="s">
        <v>22</v>
      </c>
      <c r="Q4533" s="26" t="s">
        <v>22164</v>
      </c>
      <c r="R4533" s="26" t="s">
        <v>46</v>
      </c>
      <c r="S4533" s="26" t="s">
        <v>22165</v>
      </c>
      <c r="T4533" s="26" t="s">
        <v>5661</v>
      </c>
    </row>
    <row r="4534" customHeight="1" spans="1:20">
      <c r="A4534" s="25">
        <v>45209</v>
      </c>
      <c r="B4534" s="26" t="s">
        <v>22166</v>
      </c>
      <c r="C4534" s="26" t="s">
        <v>5848</v>
      </c>
      <c r="D4534" s="26" t="s">
        <v>22</v>
      </c>
      <c r="E4534" s="26" t="s">
        <v>22167</v>
      </c>
      <c r="F4534" s="26" t="s">
        <v>22168</v>
      </c>
      <c r="G4534" s="26" t="s">
        <v>82</v>
      </c>
      <c r="H4534" s="26" t="s">
        <v>22</v>
      </c>
      <c r="I4534" s="26" t="s">
        <v>168</v>
      </c>
      <c r="J4534" s="26" t="s">
        <v>27</v>
      </c>
      <c r="K4534" s="26" t="s">
        <v>28</v>
      </c>
      <c r="L4534" s="26" t="s">
        <v>43</v>
      </c>
      <c r="M4534" s="26" t="s">
        <v>169</v>
      </c>
      <c r="N4534" s="26" t="s">
        <v>5633</v>
      </c>
      <c r="O4534" s="26" t="s">
        <v>32</v>
      </c>
      <c r="P4534" s="26" t="s">
        <v>22</v>
      </c>
      <c r="Q4534" s="26" t="s">
        <v>22169</v>
      </c>
      <c r="R4534" s="26" t="s">
        <v>168</v>
      </c>
      <c r="S4534" s="26" t="s">
        <v>22170</v>
      </c>
      <c r="T4534" s="26" t="s">
        <v>5655</v>
      </c>
    </row>
    <row r="4535" customHeight="1" spans="1:20">
      <c r="A4535" s="25">
        <v>45209</v>
      </c>
      <c r="B4535" s="26" t="s">
        <v>22171</v>
      </c>
      <c r="C4535" s="26" t="s">
        <v>5644</v>
      </c>
      <c r="D4535" s="26" t="s">
        <v>22</v>
      </c>
      <c r="E4535" s="26" t="s">
        <v>22172</v>
      </c>
      <c r="F4535" s="26" t="s">
        <v>22173</v>
      </c>
      <c r="G4535" s="26" t="s">
        <v>82</v>
      </c>
      <c r="H4535" s="26" t="s">
        <v>22</v>
      </c>
      <c r="I4535" s="26" t="s">
        <v>168</v>
      </c>
      <c r="J4535" s="26" t="s">
        <v>27</v>
      </c>
      <c r="K4535" s="26" t="s">
        <v>28</v>
      </c>
      <c r="L4535" s="26" t="s">
        <v>43</v>
      </c>
      <c r="M4535" s="26" t="s">
        <v>169</v>
      </c>
      <c r="N4535" s="26" t="s">
        <v>5633</v>
      </c>
      <c r="O4535" s="26" t="s">
        <v>32</v>
      </c>
      <c r="P4535" s="26" t="s">
        <v>22</v>
      </c>
      <c r="Q4535" s="26" t="s">
        <v>22174</v>
      </c>
      <c r="R4535" s="26" t="s">
        <v>168</v>
      </c>
      <c r="S4535" s="26" t="s">
        <v>22175</v>
      </c>
      <c r="T4535" s="26" t="s">
        <v>5655</v>
      </c>
    </row>
    <row r="4536" customHeight="1" spans="1:20">
      <c r="A4536" s="25">
        <v>45209</v>
      </c>
      <c r="B4536" s="26" t="s">
        <v>22176</v>
      </c>
      <c r="C4536" s="26" t="s">
        <v>5629</v>
      </c>
      <c r="D4536" s="26" t="s">
        <v>22</v>
      </c>
      <c r="E4536" s="26" t="s">
        <v>22177</v>
      </c>
      <c r="F4536" s="26" t="s">
        <v>22178</v>
      </c>
      <c r="G4536" s="26" t="s">
        <v>82</v>
      </c>
      <c r="H4536" s="26" t="s">
        <v>110</v>
      </c>
      <c r="I4536" s="26" t="s">
        <v>5632</v>
      </c>
      <c r="J4536" s="26" t="s">
        <v>27</v>
      </c>
      <c r="K4536" s="26" t="s">
        <v>28</v>
      </c>
      <c r="L4536" s="26" t="s">
        <v>43</v>
      </c>
      <c r="M4536" s="26" t="s">
        <v>169</v>
      </c>
      <c r="N4536" s="26" t="s">
        <v>5633</v>
      </c>
      <c r="O4536" s="26" t="s">
        <v>32</v>
      </c>
      <c r="P4536" s="26" t="s">
        <v>22</v>
      </c>
      <c r="Q4536" s="26" t="s">
        <v>22179</v>
      </c>
      <c r="R4536" s="26" t="s">
        <v>168</v>
      </c>
      <c r="S4536" s="26" t="s">
        <v>22180</v>
      </c>
      <c r="T4536" s="26" t="s">
        <v>5717</v>
      </c>
    </row>
    <row r="4537" customHeight="1" spans="1:20">
      <c r="A4537" s="25">
        <v>45209</v>
      </c>
      <c r="B4537" s="26" t="s">
        <v>22181</v>
      </c>
      <c r="C4537" s="26" t="s">
        <v>5685</v>
      </c>
      <c r="D4537" s="26" t="s">
        <v>22</v>
      </c>
      <c r="E4537" s="26" t="s">
        <v>22182</v>
      </c>
      <c r="F4537" s="26" t="s">
        <v>3048</v>
      </c>
      <c r="G4537" s="26" t="s">
        <v>82</v>
      </c>
      <c r="H4537" s="26" t="s">
        <v>22</v>
      </c>
      <c r="I4537" s="26" t="s">
        <v>111</v>
      </c>
      <c r="J4537" s="26" t="s">
        <v>27</v>
      </c>
      <c r="K4537" s="26" t="s">
        <v>28</v>
      </c>
      <c r="L4537" s="26" t="s">
        <v>43</v>
      </c>
      <c r="M4537" s="26" t="s">
        <v>169</v>
      </c>
      <c r="N4537" s="26" t="s">
        <v>5633</v>
      </c>
      <c r="O4537" s="26" t="s">
        <v>32</v>
      </c>
      <c r="P4537" s="26" t="s">
        <v>22</v>
      </c>
      <c r="Q4537" s="26" t="s">
        <v>22183</v>
      </c>
      <c r="R4537" s="26" t="s">
        <v>46</v>
      </c>
      <c r="S4537" s="26" t="s">
        <v>22184</v>
      </c>
      <c r="T4537" s="26" t="s">
        <v>5661</v>
      </c>
    </row>
    <row r="4538" customHeight="1" spans="1:20">
      <c r="A4538" s="25">
        <v>45209</v>
      </c>
      <c r="B4538" s="26" t="s">
        <v>22185</v>
      </c>
      <c r="C4538" s="26" t="s">
        <v>5629</v>
      </c>
      <c r="D4538" s="26" t="s">
        <v>22</v>
      </c>
      <c r="E4538" s="26" t="s">
        <v>22186</v>
      </c>
      <c r="F4538" s="26" t="s">
        <v>22187</v>
      </c>
      <c r="G4538" s="26" t="s">
        <v>82</v>
      </c>
      <c r="H4538" s="26" t="s">
        <v>96</v>
      </c>
      <c r="I4538" s="26" t="s">
        <v>5632</v>
      </c>
      <c r="J4538" s="26" t="s">
        <v>27</v>
      </c>
      <c r="K4538" s="26" t="s">
        <v>28</v>
      </c>
      <c r="L4538" s="26" t="s">
        <v>43</v>
      </c>
      <c r="M4538" s="26" t="s">
        <v>169</v>
      </c>
      <c r="N4538" s="26" t="s">
        <v>5633</v>
      </c>
      <c r="O4538" s="26" t="s">
        <v>32</v>
      </c>
      <c r="P4538" s="26" t="s">
        <v>22</v>
      </c>
      <c r="Q4538" s="26" t="s">
        <v>22188</v>
      </c>
      <c r="R4538" s="26" t="s">
        <v>168</v>
      </c>
      <c r="S4538" s="26" t="s">
        <v>22189</v>
      </c>
      <c r="T4538" s="26" t="s">
        <v>5655</v>
      </c>
    </row>
    <row r="4539" customHeight="1" spans="1:20">
      <c r="A4539" s="25">
        <v>45209</v>
      </c>
      <c r="B4539" s="26" t="s">
        <v>22190</v>
      </c>
      <c r="C4539" s="26" t="s">
        <v>5629</v>
      </c>
      <c r="D4539" s="26" t="s">
        <v>22</v>
      </c>
      <c r="E4539" s="26" t="s">
        <v>22191</v>
      </c>
      <c r="F4539" s="26" t="s">
        <v>21904</v>
      </c>
      <c r="G4539" s="26" t="s">
        <v>82</v>
      </c>
      <c r="H4539" s="26" t="s">
        <v>110</v>
      </c>
      <c r="I4539" s="26" t="s">
        <v>5632</v>
      </c>
      <c r="J4539" s="26" t="s">
        <v>27</v>
      </c>
      <c r="K4539" s="26" t="s">
        <v>28</v>
      </c>
      <c r="L4539" s="26" t="s">
        <v>43</v>
      </c>
      <c r="M4539" s="26" t="s">
        <v>169</v>
      </c>
      <c r="N4539" s="26" t="s">
        <v>5633</v>
      </c>
      <c r="O4539" s="26" t="s">
        <v>32</v>
      </c>
      <c r="P4539" s="26" t="s">
        <v>22</v>
      </c>
      <c r="Q4539" s="26" t="s">
        <v>22192</v>
      </c>
      <c r="R4539" s="26" t="s">
        <v>168</v>
      </c>
      <c r="S4539" s="26" t="s">
        <v>22193</v>
      </c>
      <c r="T4539" s="26" t="s">
        <v>5649</v>
      </c>
    </row>
    <row r="4540" customHeight="1" spans="1:20">
      <c r="A4540" s="25">
        <v>45209</v>
      </c>
      <c r="B4540" s="26" t="s">
        <v>22194</v>
      </c>
      <c r="C4540" s="26" t="s">
        <v>5629</v>
      </c>
      <c r="D4540" s="26" t="s">
        <v>22</v>
      </c>
      <c r="E4540" s="26" t="s">
        <v>22195</v>
      </c>
      <c r="F4540" s="26" t="s">
        <v>22196</v>
      </c>
      <c r="G4540" s="26" t="s">
        <v>82</v>
      </c>
      <c r="H4540" s="26" t="s">
        <v>137</v>
      </c>
      <c r="I4540" s="26" t="s">
        <v>5632</v>
      </c>
      <c r="J4540" s="26" t="s">
        <v>27</v>
      </c>
      <c r="K4540" s="26" t="s">
        <v>28</v>
      </c>
      <c r="L4540" s="26" t="s">
        <v>43</v>
      </c>
      <c r="M4540" s="26" t="s">
        <v>169</v>
      </c>
      <c r="N4540" s="26" t="s">
        <v>5633</v>
      </c>
      <c r="O4540" s="26" t="s">
        <v>32</v>
      </c>
      <c r="P4540" s="26" t="s">
        <v>22</v>
      </c>
      <c r="Q4540" s="26" t="s">
        <v>22197</v>
      </c>
      <c r="R4540" s="26" t="s">
        <v>168</v>
      </c>
      <c r="S4540" s="26" t="s">
        <v>22198</v>
      </c>
      <c r="T4540" s="26" t="s">
        <v>5655</v>
      </c>
    </row>
    <row r="4541" customHeight="1" spans="1:20">
      <c r="A4541" s="25">
        <v>45209</v>
      </c>
      <c r="B4541" s="26" t="s">
        <v>22199</v>
      </c>
      <c r="C4541" s="26" t="s">
        <v>5629</v>
      </c>
      <c r="D4541" s="26" t="s">
        <v>22</v>
      </c>
      <c r="E4541" s="26" t="s">
        <v>22200</v>
      </c>
      <c r="F4541" s="26" t="s">
        <v>22201</v>
      </c>
      <c r="G4541" s="26" t="s">
        <v>82</v>
      </c>
      <c r="H4541" s="26" t="s">
        <v>22</v>
      </c>
      <c r="I4541" s="26" t="s">
        <v>5632</v>
      </c>
      <c r="J4541" s="26" t="s">
        <v>27</v>
      </c>
      <c r="K4541" s="26" t="s">
        <v>28</v>
      </c>
      <c r="L4541" s="26" t="s">
        <v>43</v>
      </c>
      <c r="M4541" s="26" t="s">
        <v>169</v>
      </c>
      <c r="N4541" s="26" t="s">
        <v>5633</v>
      </c>
      <c r="O4541" s="26" t="s">
        <v>32</v>
      </c>
      <c r="P4541" s="26" t="s">
        <v>22</v>
      </c>
      <c r="Q4541" s="26" t="s">
        <v>22202</v>
      </c>
      <c r="R4541" s="26" t="s">
        <v>168</v>
      </c>
      <c r="S4541" s="26" t="s">
        <v>22203</v>
      </c>
      <c r="T4541" s="26" t="s">
        <v>5717</v>
      </c>
    </row>
    <row r="4542" customHeight="1" spans="1:20">
      <c r="A4542" s="25">
        <v>45209</v>
      </c>
      <c r="B4542" s="26" t="s">
        <v>22204</v>
      </c>
      <c r="C4542" s="26" t="s">
        <v>5629</v>
      </c>
      <c r="D4542" s="26" t="s">
        <v>22</v>
      </c>
      <c r="E4542" s="26" t="s">
        <v>22205</v>
      </c>
      <c r="F4542" s="26" t="s">
        <v>22206</v>
      </c>
      <c r="G4542" s="26" t="s">
        <v>82</v>
      </c>
      <c r="H4542" s="26" t="s">
        <v>22</v>
      </c>
      <c r="I4542" s="26" t="s">
        <v>5632</v>
      </c>
      <c r="J4542" s="26" t="s">
        <v>27</v>
      </c>
      <c r="K4542" s="26" t="s">
        <v>28</v>
      </c>
      <c r="L4542" s="26" t="s">
        <v>43</v>
      </c>
      <c r="M4542" s="26" t="s">
        <v>169</v>
      </c>
      <c r="N4542" s="26" t="s">
        <v>5633</v>
      </c>
      <c r="O4542" s="26" t="s">
        <v>32</v>
      </c>
      <c r="P4542" s="26" t="s">
        <v>22</v>
      </c>
      <c r="Q4542" s="26" t="s">
        <v>22207</v>
      </c>
      <c r="R4542" s="26" t="s">
        <v>168</v>
      </c>
      <c r="S4542" s="26" t="s">
        <v>22208</v>
      </c>
      <c r="T4542" s="26" t="s">
        <v>5668</v>
      </c>
    </row>
    <row r="4543" customHeight="1" spans="1:20">
      <c r="A4543" s="25">
        <v>45209</v>
      </c>
      <c r="B4543" s="26" t="s">
        <v>22209</v>
      </c>
      <c r="C4543" s="26" t="s">
        <v>5685</v>
      </c>
      <c r="D4543" s="26" t="s">
        <v>22</v>
      </c>
      <c r="E4543" s="26" t="s">
        <v>22210</v>
      </c>
      <c r="F4543" s="26" t="s">
        <v>22211</v>
      </c>
      <c r="G4543" s="26" t="s">
        <v>82</v>
      </c>
      <c r="H4543" s="26" t="s">
        <v>22</v>
      </c>
      <c r="I4543" s="26" t="s">
        <v>117</v>
      </c>
      <c r="J4543" s="26" t="s">
        <v>27</v>
      </c>
      <c r="K4543" s="26" t="s">
        <v>28</v>
      </c>
      <c r="L4543" s="26" t="s">
        <v>43</v>
      </c>
      <c r="M4543" s="26" t="s">
        <v>169</v>
      </c>
      <c r="N4543" s="26" t="s">
        <v>5633</v>
      </c>
      <c r="O4543" s="26" t="s">
        <v>32</v>
      </c>
      <c r="P4543" s="26" t="s">
        <v>22</v>
      </c>
      <c r="Q4543" s="26" t="s">
        <v>22212</v>
      </c>
      <c r="R4543" s="26" t="s">
        <v>168</v>
      </c>
      <c r="S4543" s="26" t="s">
        <v>22213</v>
      </c>
      <c r="T4543" s="26" t="s">
        <v>5655</v>
      </c>
    </row>
    <row r="4544" customHeight="1" spans="1:20">
      <c r="A4544" s="25">
        <v>45209</v>
      </c>
      <c r="B4544" s="26" t="s">
        <v>22214</v>
      </c>
      <c r="C4544" s="26" t="s">
        <v>5629</v>
      </c>
      <c r="D4544" s="26" t="s">
        <v>22</v>
      </c>
      <c r="E4544" s="26" t="s">
        <v>22215</v>
      </c>
      <c r="F4544" s="26" t="s">
        <v>22216</v>
      </c>
      <c r="G4544" s="26" t="s">
        <v>82</v>
      </c>
      <c r="H4544" s="26" t="s">
        <v>22</v>
      </c>
      <c r="I4544" s="26" t="s">
        <v>5632</v>
      </c>
      <c r="J4544" s="26" t="s">
        <v>27</v>
      </c>
      <c r="K4544" s="26" t="s">
        <v>28</v>
      </c>
      <c r="L4544" s="26" t="s">
        <v>43</v>
      </c>
      <c r="M4544" s="26" t="s">
        <v>169</v>
      </c>
      <c r="N4544" s="26" t="s">
        <v>5633</v>
      </c>
      <c r="O4544" s="26" t="s">
        <v>32</v>
      </c>
      <c r="P4544" s="26" t="s">
        <v>22</v>
      </c>
      <c r="Q4544" s="26" t="s">
        <v>22217</v>
      </c>
      <c r="R4544" s="26" t="s">
        <v>168</v>
      </c>
      <c r="S4544" s="26" t="s">
        <v>22218</v>
      </c>
      <c r="T4544" s="26" t="s">
        <v>5655</v>
      </c>
    </row>
    <row r="4545" customHeight="1" spans="1:20">
      <c r="A4545" s="25">
        <v>45209</v>
      </c>
      <c r="B4545" s="26" t="s">
        <v>22219</v>
      </c>
      <c r="C4545" s="26" t="s">
        <v>5663</v>
      </c>
      <c r="D4545" s="26" t="s">
        <v>22</v>
      </c>
      <c r="E4545" s="26" t="s">
        <v>22220</v>
      </c>
      <c r="F4545" s="26" t="s">
        <v>22221</v>
      </c>
      <c r="G4545" s="26" t="s">
        <v>82</v>
      </c>
      <c r="H4545" s="26" t="s">
        <v>22</v>
      </c>
      <c r="I4545" s="26" t="s">
        <v>168</v>
      </c>
      <c r="J4545" s="26" t="s">
        <v>27</v>
      </c>
      <c r="K4545" s="26" t="s">
        <v>28</v>
      </c>
      <c r="L4545" s="26" t="s">
        <v>43</v>
      </c>
      <c r="M4545" s="26" t="s">
        <v>169</v>
      </c>
      <c r="N4545" s="26" t="s">
        <v>5633</v>
      </c>
      <c r="O4545" s="26" t="s">
        <v>32</v>
      </c>
      <c r="P4545" s="26" t="s">
        <v>22</v>
      </c>
      <c r="Q4545" s="26" t="s">
        <v>22222</v>
      </c>
      <c r="R4545" s="26" t="s">
        <v>168</v>
      </c>
      <c r="S4545" s="26" t="s">
        <v>22223</v>
      </c>
      <c r="T4545" s="26" t="s">
        <v>5636</v>
      </c>
    </row>
    <row r="4546" customHeight="1" spans="1:20">
      <c r="A4546" s="25">
        <v>45209</v>
      </c>
      <c r="B4546" s="26" t="s">
        <v>22224</v>
      </c>
      <c r="C4546" s="26" t="s">
        <v>5644</v>
      </c>
      <c r="D4546" s="26" t="s">
        <v>22</v>
      </c>
      <c r="E4546" s="26" t="s">
        <v>22225</v>
      </c>
      <c r="F4546" s="26" t="s">
        <v>6932</v>
      </c>
      <c r="G4546" s="26" t="s">
        <v>82</v>
      </c>
      <c r="H4546" s="26" t="s">
        <v>96</v>
      </c>
      <c r="I4546" s="26" t="s">
        <v>168</v>
      </c>
      <c r="J4546" s="26" t="s">
        <v>27</v>
      </c>
      <c r="K4546" s="26" t="s">
        <v>28</v>
      </c>
      <c r="L4546" s="26" t="s">
        <v>43</v>
      </c>
      <c r="M4546" s="26" t="s">
        <v>169</v>
      </c>
      <c r="N4546" s="26" t="s">
        <v>5633</v>
      </c>
      <c r="O4546" s="26" t="s">
        <v>32</v>
      </c>
      <c r="P4546" s="26" t="s">
        <v>22</v>
      </c>
      <c r="Q4546" s="26" t="s">
        <v>22226</v>
      </c>
      <c r="R4546" s="26" t="s">
        <v>168</v>
      </c>
      <c r="S4546" s="26" t="s">
        <v>22227</v>
      </c>
      <c r="T4546" s="26" t="s">
        <v>22228</v>
      </c>
    </row>
    <row r="4547" customHeight="1" spans="1:20">
      <c r="A4547" s="25">
        <v>45209</v>
      </c>
      <c r="B4547" s="26" t="s">
        <v>22229</v>
      </c>
      <c r="C4547" s="26" t="s">
        <v>5644</v>
      </c>
      <c r="D4547" s="26" t="s">
        <v>22</v>
      </c>
      <c r="E4547" s="26" t="s">
        <v>22230</v>
      </c>
      <c r="F4547" s="26" t="s">
        <v>22231</v>
      </c>
      <c r="G4547" s="26" t="s">
        <v>82</v>
      </c>
      <c r="H4547" s="26" t="s">
        <v>22</v>
      </c>
      <c r="I4547" s="26" t="s">
        <v>168</v>
      </c>
      <c r="J4547" s="26" t="s">
        <v>27</v>
      </c>
      <c r="K4547" s="26" t="s">
        <v>28</v>
      </c>
      <c r="L4547" s="26" t="s">
        <v>43</v>
      </c>
      <c r="M4547" s="26" t="s">
        <v>169</v>
      </c>
      <c r="N4547" s="26" t="s">
        <v>5633</v>
      </c>
      <c r="O4547" s="26" t="s">
        <v>32</v>
      </c>
      <c r="P4547" s="26" t="s">
        <v>22</v>
      </c>
      <c r="Q4547" s="26" t="s">
        <v>22232</v>
      </c>
      <c r="R4547" s="26" t="s">
        <v>168</v>
      </c>
      <c r="S4547" s="26" t="s">
        <v>22233</v>
      </c>
      <c r="T4547" s="26" t="s">
        <v>5649</v>
      </c>
    </row>
    <row r="4548" customHeight="1" spans="1:20">
      <c r="A4548" s="25">
        <v>45209</v>
      </c>
      <c r="B4548" s="26" t="s">
        <v>22234</v>
      </c>
      <c r="C4548" s="26" t="s">
        <v>6050</v>
      </c>
      <c r="D4548" s="26" t="s">
        <v>22</v>
      </c>
      <c r="E4548" s="26" t="s">
        <v>6051</v>
      </c>
      <c r="F4548" s="26" t="s">
        <v>22</v>
      </c>
      <c r="G4548" s="26" t="s">
        <v>22</v>
      </c>
      <c r="H4548" s="26" t="s">
        <v>22</v>
      </c>
      <c r="I4548" s="26" t="s">
        <v>75</v>
      </c>
      <c r="J4548" s="26" t="s">
        <v>27</v>
      </c>
      <c r="K4548" s="26" t="s">
        <v>28</v>
      </c>
      <c r="L4548" s="26" t="s">
        <v>43</v>
      </c>
      <c r="M4548" s="26" t="s">
        <v>30</v>
      </c>
      <c r="N4548" s="26" t="s">
        <v>5633</v>
      </c>
      <c r="O4548" s="26" t="s">
        <v>32</v>
      </c>
      <c r="P4548" s="26" t="s">
        <v>22</v>
      </c>
      <c r="Q4548" s="26" t="s">
        <v>22235</v>
      </c>
      <c r="R4548" s="26" t="s">
        <v>168</v>
      </c>
      <c r="S4548" s="26" t="s">
        <v>22236</v>
      </c>
      <c r="T4548" s="26" t="s">
        <v>22237</v>
      </c>
    </row>
    <row r="4549" customHeight="1" spans="1:20">
      <c r="A4549" s="25">
        <v>45209</v>
      </c>
      <c r="B4549" s="26" t="s">
        <v>22238</v>
      </c>
      <c r="C4549" s="26" t="s">
        <v>6126</v>
      </c>
      <c r="D4549" s="26" t="s">
        <v>22</v>
      </c>
      <c r="E4549" s="26" t="s">
        <v>22239</v>
      </c>
      <c r="F4549" s="26" t="s">
        <v>22240</v>
      </c>
      <c r="G4549" s="26" t="s">
        <v>53</v>
      </c>
      <c r="H4549" s="26" t="s">
        <v>22</v>
      </c>
      <c r="I4549" s="26" t="s">
        <v>576</v>
      </c>
      <c r="J4549" s="26" t="s">
        <v>27</v>
      </c>
      <c r="K4549" s="26" t="s">
        <v>28</v>
      </c>
      <c r="L4549" s="26" t="s">
        <v>43</v>
      </c>
      <c r="M4549" s="26" t="s">
        <v>30</v>
      </c>
      <c r="N4549" s="26" t="s">
        <v>743</v>
      </c>
      <c r="O4549" s="26" t="s">
        <v>32</v>
      </c>
      <c r="P4549" s="26" t="s">
        <v>22</v>
      </c>
      <c r="Q4549" s="26" t="s">
        <v>22241</v>
      </c>
      <c r="R4549" s="26" t="s">
        <v>46</v>
      </c>
      <c r="S4549" s="26" t="s">
        <v>22242</v>
      </c>
      <c r="T4549" s="26" t="s">
        <v>22</v>
      </c>
    </row>
    <row r="4550" customHeight="1" spans="1:20">
      <c r="A4550" s="25">
        <v>45209</v>
      </c>
      <c r="B4550" s="26" t="s">
        <v>22243</v>
      </c>
      <c r="C4550" s="26" t="s">
        <v>6126</v>
      </c>
      <c r="D4550" s="26" t="s">
        <v>22</v>
      </c>
      <c r="E4550" s="26" t="s">
        <v>22244</v>
      </c>
      <c r="F4550" s="26" t="s">
        <v>22245</v>
      </c>
      <c r="G4550" s="26" t="s">
        <v>82</v>
      </c>
      <c r="H4550" s="26" t="s">
        <v>110</v>
      </c>
      <c r="I4550" s="26" t="s">
        <v>235</v>
      </c>
      <c r="J4550" s="26" t="s">
        <v>27</v>
      </c>
      <c r="K4550" s="26" t="s">
        <v>28</v>
      </c>
      <c r="L4550" s="26" t="s">
        <v>43</v>
      </c>
      <c r="M4550" s="26" t="s">
        <v>44</v>
      </c>
      <c r="N4550" s="26" t="s">
        <v>743</v>
      </c>
      <c r="O4550" s="26" t="s">
        <v>32</v>
      </c>
      <c r="P4550" s="26" t="s">
        <v>22</v>
      </c>
      <c r="Q4550" s="26" t="s">
        <v>22246</v>
      </c>
      <c r="R4550" s="26" t="s">
        <v>46</v>
      </c>
      <c r="S4550" s="26" t="s">
        <v>22247</v>
      </c>
      <c r="T4550" s="26" t="s">
        <v>22</v>
      </c>
    </row>
    <row r="4551" customHeight="1" spans="1:20">
      <c r="A4551" s="25">
        <v>45209</v>
      </c>
      <c r="B4551" s="26" t="s">
        <v>22248</v>
      </c>
      <c r="C4551" s="26" t="s">
        <v>6126</v>
      </c>
      <c r="D4551" s="26" t="s">
        <v>22</v>
      </c>
      <c r="E4551" s="26" t="s">
        <v>22249</v>
      </c>
      <c r="F4551" s="26" t="s">
        <v>22250</v>
      </c>
      <c r="G4551" s="26" t="s">
        <v>82</v>
      </c>
      <c r="H4551" s="26" t="s">
        <v>22</v>
      </c>
      <c r="I4551" s="26" t="s">
        <v>576</v>
      </c>
      <c r="J4551" s="26" t="s">
        <v>27</v>
      </c>
      <c r="K4551" s="26" t="s">
        <v>28</v>
      </c>
      <c r="L4551" s="26" t="s">
        <v>43</v>
      </c>
      <c r="M4551" s="26" t="s">
        <v>44</v>
      </c>
      <c r="N4551" s="26" t="s">
        <v>743</v>
      </c>
      <c r="O4551" s="26" t="s">
        <v>32</v>
      </c>
      <c r="P4551" s="26" t="s">
        <v>22</v>
      </c>
      <c r="Q4551" s="26" t="s">
        <v>22251</v>
      </c>
      <c r="R4551" s="26" t="s">
        <v>46</v>
      </c>
      <c r="S4551" s="26" t="s">
        <v>22252</v>
      </c>
      <c r="T4551" s="26" t="s">
        <v>22253</v>
      </c>
    </row>
    <row r="4552" customHeight="1" spans="1:20">
      <c r="A4552" s="25">
        <v>45209</v>
      </c>
      <c r="B4552" s="26" t="s">
        <v>22254</v>
      </c>
      <c r="C4552" s="26" t="s">
        <v>6126</v>
      </c>
      <c r="D4552" s="26" t="s">
        <v>22</v>
      </c>
      <c r="E4552" s="26" t="s">
        <v>22255</v>
      </c>
      <c r="F4552" s="26" t="s">
        <v>22256</v>
      </c>
      <c r="G4552" s="26" t="s">
        <v>336</v>
      </c>
      <c r="H4552" s="26" t="s">
        <v>22</v>
      </c>
      <c r="I4552" s="26" t="s">
        <v>90</v>
      </c>
      <c r="J4552" s="26" t="s">
        <v>27</v>
      </c>
      <c r="K4552" s="26" t="s">
        <v>28</v>
      </c>
      <c r="L4552" s="26" t="s">
        <v>43</v>
      </c>
      <c r="M4552" s="26" t="s">
        <v>30</v>
      </c>
      <c r="N4552" s="26" t="s">
        <v>743</v>
      </c>
      <c r="O4552" s="26" t="s">
        <v>32</v>
      </c>
      <c r="P4552" s="26" t="s">
        <v>22</v>
      </c>
      <c r="Q4552" s="26" t="s">
        <v>22257</v>
      </c>
      <c r="R4552" s="26" t="s">
        <v>46</v>
      </c>
      <c r="S4552" s="26" t="s">
        <v>22258</v>
      </c>
      <c r="T4552" s="26" t="s">
        <v>22259</v>
      </c>
    </row>
    <row r="4553" customHeight="1" spans="1:20">
      <c r="A4553" s="25">
        <v>45209</v>
      </c>
      <c r="B4553" s="26" t="s">
        <v>22260</v>
      </c>
      <c r="C4553" s="26" t="s">
        <v>6126</v>
      </c>
      <c r="D4553" s="26" t="s">
        <v>22</v>
      </c>
      <c r="E4553" s="26" t="s">
        <v>22261</v>
      </c>
      <c r="F4553" s="26" t="s">
        <v>22262</v>
      </c>
      <c r="G4553" s="26" t="s">
        <v>82</v>
      </c>
      <c r="H4553" s="26" t="s">
        <v>96</v>
      </c>
      <c r="I4553" s="26" t="s">
        <v>1713</v>
      </c>
      <c r="J4553" s="26" t="s">
        <v>27</v>
      </c>
      <c r="K4553" s="26" t="s">
        <v>28</v>
      </c>
      <c r="L4553" s="26" t="s">
        <v>43</v>
      </c>
      <c r="M4553" s="26" t="s">
        <v>30</v>
      </c>
      <c r="N4553" s="26" t="s">
        <v>743</v>
      </c>
      <c r="O4553" s="26" t="s">
        <v>32</v>
      </c>
      <c r="P4553" s="26" t="s">
        <v>22</v>
      </c>
      <c r="Q4553" s="26" t="s">
        <v>22263</v>
      </c>
      <c r="R4553" s="26" t="s">
        <v>46</v>
      </c>
      <c r="S4553" s="26" t="s">
        <v>22264</v>
      </c>
      <c r="T4553" s="26" t="s">
        <v>22265</v>
      </c>
    </row>
    <row r="4554" customHeight="1" spans="1:20">
      <c r="A4554" s="25">
        <v>45209</v>
      </c>
      <c r="B4554" s="26" t="s">
        <v>22266</v>
      </c>
      <c r="C4554" s="26" t="s">
        <v>6126</v>
      </c>
      <c r="D4554" s="26" t="s">
        <v>22</v>
      </c>
      <c r="E4554" s="26" t="s">
        <v>22267</v>
      </c>
      <c r="F4554" s="26" t="s">
        <v>7893</v>
      </c>
      <c r="G4554" s="26" t="s">
        <v>82</v>
      </c>
      <c r="H4554" s="26" t="s">
        <v>540</v>
      </c>
      <c r="I4554" s="26" t="s">
        <v>131</v>
      </c>
      <c r="J4554" s="26" t="s">
        <v>27</v>
      </c>
      <c r="K4554" s="26" t="s">
        <v>28</v>
      </c>
      <c r="L4554" s="26" t="s">
        <v>43</v>
      </c>
      <c r="M4554" s="26" t="s">
        <v>44</v>
      </c>
      <c r="N4554" s="26" t="s">
        <v>743</v>
      </c>
      <c r="O4554" s="26" t="s">
        <v>32</v>
      </c>
      <c r="P4554" s="26" t="s">
        <v>22</v>
      </c>
      <c r="Q4554" s="26" t="s">
        <v>22268</v>
      </c>
      <c r="R4554" s="26" t="s">
        <v>46</v>
      </c>
      <c r="S4554" s="26" t="s">
        <v>22269</v>
      </c>
      <c r="T4554" s="26" t="s">
        <v>22270</v>
      </c>
    </row>
    <row r="4555" customHeight="1" spans="1:20">
      <c r="A4555" s="25">
        <v>45209</v>
      </c>
      <c r="B4555" s="26" t="s">
        <v>22271</v>
      </c>
      <c r="C4555" s="26" t="s">
        <v>6126</v>
      </c>
      <c r="D4555" s="26" t="s">
        <v>22</v>
      </c>
      <c r="E4555" s="26" t="s">
        <v>22272</v>
      </c>
      <c r="F4555" s="26" t="s">
        <v>22273</v>
      </c>
      <c r="G4555" s="26" t="s">
        <v>336</v>
      </c>
      <c r="H4555" s="26" t="s">
        <v>22</v>
      </c>
      <c r="I4555" s="26" t="s">
        <v>912</v>
      </c>
      <c r="J4555" s="26" t="s">
        <v>27</v>
      </c>
      <c r="K4555" s="26" t="s">
        <v>28</v>
      </c>
      <c r="L4555" s="26" t="s">
        <v>43</v>
      </c>
      <c r="M4555" s="26" t="s">
        <v>30</v>
      </c>
      <c r="N4555" s="26" t="s">
        <v>743</v>
      </c>
      <c r="O4555" s="26" t="s">
        <v>32</v>
      </c>
      <c r="P4555" s="26" t="s">
        <v>22</v>
      </c>
      <c r="Q4555" s="26" t="s">
        <v>22274</v>
      </c>
      <c r="R4555" s="26" t="s">
        <v>46</v>
      </c>
      <c r="S4555" s="26" t="s">
        <v>22275</v>
      </c>
      <c r="T4555" s="26" t="s">
        <v>22276</v>
      </c>
    </row>
    <row r="4556" customHeight="1" spans="1:20">
      <c r="A4556" s="25">
        <v>45209</v>
      </c>
      <c r="B4556" s="26" t="s">
        <v>22277</v>
      </c>
      <c r="C4556" s="26" t="s">
        <v>6126</v>
      </c>
      <c r="D4556" s="26" t="s">
        <v>22</v>
      </c>
      <c r="E4556" s="26" t="s">
        <v>22278</v>
      </c>
      <c r="F4556" s="26" t="s">
        <v>22279</v>
      </c>
      <c r="G4556" s="26" t="s">
        <v>53</v>
      </c>
      <c r="H4556" s="26" t="s">
        <v>22</v>
      </c>
      <c r="I4556" s="26" t="s">
        <v>1181</v>
      </c>
      <c r="J4556" s="26" t="s">
        <v>27</v>
      </c>
      <c r="K4556" s="26" t="s">
        <v>28</v>
      </c>
      <c r="L4556" s="26" t="s">
        <v>43</v>
      </c>
      <c r="M4556" s="26" t="s">
        <v>44</v>
      </c>
      <c r="N4556" s="26" t="s">
        <v>743</v>
      </c>
      <c r="O4556" s="26" t="s">
        <v>32</v>
      </c>
      <c r="P4556" s="26" t="s">
        <v>22</v>
      </c>
      <c r="Q4556" s="26" t="s">
        <v>22280</v>
      </c>
      <c r="R4556" s="26" t="s">
        <v>46</v>
      </c>
      <c r="S4556" s="26" t="s">
        <v>22281</v>
      </c>
      <c r="T4556" s="26" t="s">
        <v>22282</v>
      </c>
    </row>
    <row r="4557" customHeight="1" spans="1:20">
      <c r="A4557" s="25">
        <v>45209</v>
      </c>
      <c r="B4557" s="26" t="s">
        <v>22283</v>
      </c>
      <c r="C4557" s="26" t="s">
        <v>6126</v>
      </c>
      <c r="D4557" s="26" t="s">
        <v>22</v>
      </c>
      <c r="E4557" s="26" t="s">
        <v>22284</v>
      </c>
      <c r="F4557" s="26" t="s">
        <v>22285</v>
      </c>
      <c r="G4557" s="26" t="s">
        <v>82</v>
      </c>
      <c r="H4557" s="26" t="s">
        <v>22</v>
      </c>
      <c r="I4557" s="26" t="s">
        <v>337</v>
      </c>
      <c r="J4557" s="26" t="s">
        <v>27</v>
      </c>
      <c r="K4557" s="26" t="s">
        <v>28</v>
      </c>
      <c r="L4557" s="26" t="s">
        <v>43</v>
      </c>
      <c r="M4557" s="26" t="s">
        <v>44</v>
      </c>
      <c r="N4557" s="26" t="s">
        <v>743</v>
      </c>
      <c r="O4557" s="26" t="s">
        <v>32</v>
      </c>
      <c r="P4557" s="26" t="s">
        <v>22</v>
      </c>
      <c r="Q4557" s="26" t="s">
        <v>22286</v>
      </c>
      <c r="R4557" s="26" t="s">
        <v>46</v>
      </c>
      <c r="S4557" s="26" t="s">
        <v>22287</v>
      </c>
      <c r="T4557" s="26" t="s">
        <v>22288</v>
      </c>
    </row>
    <row r="4558" customHeight="1" spans="1:20">
      <c r="A4558" s="25">
        <v>45209</v>
      </c>
      <c r="B4558" s="26" t="s">
        <v>22289</v>
      </c>
      <c r="C4558" s="26" t="s">
        <v>6126</v>
      </c>
      <c r="D4558" s="26" t="s">
        <v>22</v>
      </c>
      <c r="E4558" s="26" t="s">
        <v>22290</v>
      </c>
      <c r="F4558" s="26" t="s">
        <v>22291</v>
      </c>
      <c r="G4558" s="26" t="s">
        <v>82</v>
      </c>
      <c r="H4558" s="26" t="s">
        <v>22</v>
      </c>
      <c r="I4558" s="26" t="s">
        <v>864</v>
      </c>
      <c r="J4558" s="26" t="s">
        <v>27</v>
      </c>
      <c r="K4558" s="26" t="s">
        <v>28</v>
      </c>
      <c r="L4558" s="26" t="s">
        <v>43</v>
      </c>
      <c r="M4558" s="26" t="s">
        <v>44</v>
      </c>
      <c r="N4558" s="26" t="s">
        <v>743</v>
      </c>
      <c r="O4558" s="26" t="s">
        <v>32</v>
      </c>
      <c r="P4558" s="26" t="s">
        <v>22</v>
      </c>
      <c r="Q4558" s="26" t="s">
        <v>22292</v>
      </c>
      <c r="R4558" s="26" t="s">
        <v>46</v>
      </c>
      <c r="S4558" s="26" t="s">
        <v>22293</v>
      </c>
      <c r="T4558" s="26" t="s">
        <v>22294</v>
      </c>
    </row>
    <row r="4559" customHeight="1" spans="1:20">
      <c r="A4559" s="25">
        <v>45209</v>
      </c>
      <c r="B4559" s="26" t="s">
        <v>22295</v>
      </c>
      <c r="C4559" s="26" t="s">
        <v>6126</v>
      </c>
      <c r="D4559" s="26" t="s">
        <v>22</v>
      </c>
      <c r="E4559" s="26" t="s">
        <v>22296</v>
      </c>
      <c r="F4559" s="26" t="s">
        <v>22297</v>
      </c>
      <c r="G4559" s="26" t="s">
        <v>82</v>
      </c>
      <c r="H4559" s="26" t="s">
        <v>22</v>
      </c>
      <c r="I4559" s="26" t="s">
        <v>315</v>
      </c>
      <c r="J4559" s="26" t="s">
        <v>27</v>
      </c>
      <c r="K4559" s="26" t="s">
        <v>28</v>
      </c>
      <c r="L4559" s="26" t="s">
        <v>43</v>
      </c>
      <c r="M4559" s="26" t="s">
        <v>44</v>
      </c>
      <c r="N4559" s="26" t="s">
        <v>743</v>
      </c>
      <c r="O4559" s="26" t="s">
        <v>32</v>
      </c>
      <c r="P4559" s="26" t="s">
        <v>22</v>
      </c>
      <c r="Q4559" s="26" t="s">
        <v>22298</v>
      </c>
      <c r="R4559" s="26" t="s">
        <v>46</v>
      </c>
      <c r="S4559" s="26" t="s">
        <v>22299</v>
      </c>
      <c r="T4559" s="26" t="s">
        <v>22300</v>
      </c>
    </row>
    <row r="4560" customHeight="1" spans="1:20">
      <c r="A4560" s="25">
        <v>45209</v>
      </c>
      <c r="B4560" s="26" t="s">
        <v>22301</v>
      </c>
      <c r="C4560" s="26" t="s">
        <v>6126</v>
      </c>
      <c r="D4560" s="26" t="s">
        <v>22</v>
      </c>
      <c r="E4560" s="26" t="s">
        <v>1363</v>
      </c>
      <c r="F4560" s="26" t="s">
        <v>1364</v>
      </c>
      <c r="G4560" s="26" t="s">
        <v>69</v>
      </c>
      <c r="H4560" s="26" t="s">
        <v>22</v>
      </c>
      <c r="I4560" s="26" t="s">
        <v>83</v>
      </c>
      <c r="J4560" s="26" t="s">
        <v>27</v>
      </c>
      <c r="K4560" s="26" t="s">
        <v>28</v>
      </c>
      <c r="L4560" s="26" t="s">
        <v>43</v>
      </c>
      <c r="M4560" s="26" t="s">
        <v>44</v>
      </c>
      <c r="N4560" s="26" t="s">
        <v>743</v>
      </c>
      <c r="O4560" s="26" t="s">
        <v>32</v>
      </c>
      <c r="P4560" s="26" t="s">
        <v>22</v>
      </c>
      <c r="Q4560" s="26" t="s">
        <v>22302</v>
      </c>
      <c r="R4560" s="26" t="s">
        <v>46</v>
      </c>
      <c r="S4560" s="26" t="s">
        <v>22303</v>
      </c>
      <c r="T4560" s="26" t="s">
        <v>22304</v>
      </c>
    </row>
    <row r="4561" customHeight="1" spans="1:20">
      <c r="A4561" s="25">
        <v>45209</v>
      </c>
      <c r="B4561" s="26" t="s">
        <v>22305</v>
      </c>
      <c r="C4561" s="26" t="s">
        <v>6126</v>
      </c>
      <c r="D4561" s="26" t="s">
        <v>22</v>
      </c>
      <c r="E4561" s="26" t="s">
        <v>22306</v>
      </c>
      <c r="F4561" s="26" t="s">
        <v>22307</v>
      </c>
      <c r="G4561" s="26" t="s">
        <v>336</v>
      </c>
      <c r="H4561" s="26" t="s">
        <v>22</v>
      </c>
      <c r="I4561" s="26" t="s">
        <v>1713</v>
      </c>
      <c r="J4561" s="26" t="s">
        <v>27</v>
      </c>
      <c r="K4561" s="26" t="s">
        <v>28</v>
      </c>
      <c r="L4561" s="26" t="s">
        <v>43</v>
      </c>
      <c r="M4561" s="26" t="s">
        <v>30</v>
      </c>
      <c r="N4561" s="26" t="s">
        <v>743</v>
      </c>
      <c r="O4561" s="26" t="s">
        <v>32</v>
      </c>
      <c r="P4561" s="26" t="s">
        <v>22</v>
      </c>
      <c r="Q4561" s="26" t="s">
        <v>22308</v>
      </c>
      <c r="R4561" s="26" t="s">
        <v>46</v>
      </c>
      <c r="S4561" s="26" t="s">
        <v>22309</v>
      </c>
      <c r="T4561" s="26" t="s">
        <v>22310</v>
      </c>
    </row>
    <row r="4562" customHeight="1" spans="1:20">
      <c r="A4562" s="25">
        <v>45209</v>
      </c>
      <c r="B4562" s="26" t="s">
        <v>22311</v>
      </c>
      <c r="C4562" s="26" t="s">
        <v>6126</v>
      </c>
      <c r="D4562" s="26" t="s">
        <v>22</v>
      </c>
      <c r="E4562" s="26" t="s">
        <v>22312</v>
      </c>
      <c r="F4562" s="26" t="s">
        <v>22313</v>
      </c>
      <c r="G4562" s="26" t="s">
        <v>82</v>
      </c>
      <c r="H4562" s="26" t="s">
        <v>22</v>
      </c>
      <c r="I4562" s="26" t="s">
        <v>293</v>
      </c>
      <c r="J4562" s="26" t="s">
        <v>27</v>
      </c>
      <c r="K4562" s="26" t="s">
        <v>28</v>
      </c>
      <c r="L4562" s="26" t="s">
        <v>43</v>
      </c>
      <c r="M4562" s="26" t="s">
        <v>44</v>
      </c>
      <c r="N4562" s="26" t="s">
        <v>743</v>
      </c>
      <c r="O4562" s="26" t="s">
        <v>32</v>
      </c>
      <c r="P4562" s="26" t="s">
        <v>22</v>
      </c>
      <c r="Q4562" s="26" t="s">
        <v>22314</v>
      </c>
      <c r="R4562" s="26" t="s">
        <v>46</v>
      </c>
      <c r="S4562" s="26" t="s">
        <v>22315</v>
      </c>
      <c r="T4562" s="26" t="s">
        <v>22316</v>
      </c>
    </row>
    <row r="4563" customHeight="1" spans="1:20">
      <c r="A4563" s="25">
        <v>45209</v>
      </c>
      <c r="B4563" s="26" t="s">
        <v>22317</v>
      </c>
      <c r="C4563" s="26" t="s">
        <v>6126</v>
      </c>
      <c r="D4563" s="26" t="s">
        <v>22</v>
      </c>
      <c r="E4563" s="26" t="s">
        <v>22318</v>
      </c>
      <c r="F4563" s="26" t="s">
        <v>22319</v>
      </c>
      <c r="G4563" s="26" t="s">
        <v>82</v>
      </c>
      <c r="H4563" s="26" t="s">
        <v>22</v>
      </c>
      <c r="I4563" s="26" t="s">
        <v>83</v>
      </c>
      <c r="J4563" s="26" t="s">
        <v>27</v>
      </c>
      <c r="K4563" s="26" t="s">
        <v>28</v>
      </c>
      <c r="L4563" s="26" t="s">
        <v>43</v>
      </c>
      <c r="M4563" s="26" t="s">
        <v>44</v>
      </c>
      <c r="N4563" s="26" t="s">
        <v>743</v>
      </c>
      <c r="O4563" s="26" t="s">
        <v>32</v>
      </c>
      <c r="P4563" s="26" t="s">
        <v>22</v>
      </c>
      <c r="Q4563" s="26" t="s">
        <v>22320</v>
      </c>
      <c r="R4563" s="26" t="s">
        <v>46</v>
      </c>
      <c r="S4563" s="26" t="s">
        <v>22321</v>
      </c>
      <c r="T4563" s="26" t="s">
        <v>22322</v>
      </c>
    </row>
    <row r="4564" customHeight="1" spans="1:20">
      <c r="A4564" s="25">
        <v>45209</v>
      </c>
      <c r="B4564" s="26" t="s">
        <v>22323</v>
      </c>
      <c r="C4564" s="26" t="s">
        <v>6126</v>
      </c>
      <c r="D4564" s="26" t="s">
        <v>22</v>
      </c>
      <c r="E4564" s="26" t="s">
        <v>22324</v>
      </c>
      <c r="F4564" s="26" t="s">
        <v>22325</v>
      </c>
      <c r="G4564" s="26" t="s">
        <v>41</v>
      </c>
      <c r="H4564" s="26" t="s">
        <v>22</v>
      </c>
      <c r="I4564" s="26" t="s">
        <v>22326</v>
      </c>
      <c r="J4564" s="26" t="s">
        <v>27</v>
      </c>
      <c r="K4564" s="26" t="s">
        <v>28</v>
      </c>
      <c r="L4564" s="26" t="s">
        <v>43</v>
      </c>
      <c r="M4564" s="26" t="s">
        <v>30</v>
      </c>
      <c r="N4564" s="26" t="s">
        <v>743</v>
      </c>
      <c r="O4564" s="26" t="s">
        <v>32</v>
      </c>
      <c r="P4564" s="26" t="s">
        <v>22</v>
      </c>
      <c r="Q4564" s="26" t="s">
        <v>22327</v>
      </c>
      <c r="R4564" s="26" t="s">
        <v>46</v>
      </c>
      <c r="S4564" s="26" t="s">
        <v>22328</v>
      </c>
      <c r="T4564" s="26" t="s">
        <v>22329</v>
      </c>
    </row>
    <row r="4565" customHeight="1" spans="1:20">
      <c r="A4565" s="25">
        <v>45209</v>
      </c>
      <c r="B4565" s="26" t="s">
        <v>22330</v>
      </c>
      <c r="C4565" s="26" t="s">
        <v>7902</v>
      </c>
      <c r="D4565" s="26" t="s">
        <v>22</v>
      </c>
      <c r="E4565" s="26" t="s">
        <v>20393</v>
      </c>
      <c r="F4565" s="26" t="s">
        <v>20394</v>
      </c>
      <c r="G4565" s="26" t="s">
        <v>82</v>
      </c>
      <c r="H4565" s="26" t="s">
        <v>22</v>
      </c>
      <c r="I4565" s="26" t="s">
        <v>26</v>
      </c>
      <c r="J4565" s="26" t="s">
        <v>27</v>
      </c>
      <c r="K4565" s="26" t="s">
        <v>28</v>
      </c>
      <c r="L4565" s="26" t="s">
        <v>29</v>
      </c>
      <c r="M4565" s="26" t="s">
        <v>30</v>
      </c>
      <c r="N4565" s="26" t="s">
        <v>31</v>
      </c>
      <c r="O4565" s="26" t="s">
        <v>32</v>
      </c>
      <c r="P4565" s="26" t="s">
        <v>22</v>
      </c>
      <c r="Q4565" s="26" t="s">
        <v>22331</v>
      </c>
      <c r="R4565" s="26" t="s">
        <v>34</v>
      </c>
      <c r="S4565" s="26" t="s">
        <v>22332</v>
      </c>
      <c r="T4565" s="26" t="s">
        <v>22333</v>
      </c>
    </row>
    <row r="4566" customHeight="1" spans="1:20">
      <c r="A4566" s="25">
        <v>45209</v>
      </c>
      <c r="B4566" s="26" t="s">
        <v>22334</v>
      </c>
      <c r="C4566" s="26" t="s">
        <v>6126</v>
      </c>
      <c r="D4566" s="26" t="s">
        <v>22</v>
      </c>
      <c r="E4566" s="26" t="s">
        <v>22335</v>
      </c>
      <c r="F4566" s="26" t="s">
        <v>22336</v>
      </c>
      <c r="G4566" s="26" t="s">
        <v>247</v>
      </c>
      <c r="H4566" s="26" t="s">
        <v>22</v>
      </c>
      <c r="I4566" s="26" t="s">
        <v>124</v>
      </c>
      <c r="J4566" s="26" t="s">
        <v>27</v>
      </c>
      <c r="K4566" s="26" t="s">
        <v>28</v>
      </c>
      <c r="L4566" s="26" t="s">
        <v>43</v>
      </c>
      <c r="M4566" s="26" t="s">
        <v>44</v>
      </c>
      <c r="N4566" s="26" t="s">
        <v>743</v>
      </c>
      <c r="O4566" s="26" t="s">
        <v>32</v>
      </c>
      <c r="P4566" s="26" t="s">
        <v>22</v>
      </c>
      <c r="Q4566" s="26" t="s">
        <v>22337</v>
      </c>
      <c r="R4566" s="26" t="s">
        <v>46</v>
      </c>
      <c r="S4566" s="26" t="s">
        <v>22338</v>
      </c>
      <c r="T4566" s="26" t="s">
        <v>22339</v>
      </c>
    </row>
    <row r="4567" customHeight="1" spans="1:20">
      <c r="A4567" s="25">
        <v>45209</v>
      </c>
      <c r="B4567" s="26" t="s">
        <v>22340</v>
      </c>
      <c r="C4567" s="26" t="s">
        <v>6126</v>
      </c>
      <c r="D4567" s="26" t="s">
        <v>22</v>
      </c>
      <c r="E4567" s="26" t="s">
        <v>22341</v>
      </c>
      <c r="F4567" s="26" t="s">
        <v>22342</v>
      </c>
      <c r="G4567" s="26" t="s">
        <v>82</v>
      </c>
      <c r="H4567" s="26" t="s">
        <v>22</v>
      </c>
      <c r="I4567" s="26" t="s">
        <v>241</v>
      </c>
      <c r="J4567" s="26" t="s">
        <v>27</v>
      </c>
      <c r="K4567" s="26" t="s">
        <v>28</v>
      </c>
      <c r="L4567" s="26" t="s">
        <v>43</v>
      </c>
      <c r="M4567" s="26" t="s">
        <v>44</v>
      </c>
      <c r="N4567" s="26" t="s">
        <v>743</v>
      </c>
      <c r="O4567" s="26" t="s">
        <v>32</v>
      </c>
      <c r="P4567" s="26" t="s">
        <v>22</v>
      </c>
      <c r="Q4567" s="26" t="s">
        <v>22343</v>
      </c>
      <c r="R4567" s="26" t="s">
        <v>46</v>
      </c>
      <c r="S4567" s="26" t="s">
        <v>22344</v>
      </c>
      <c r="T4567" s="26" t="s">
        <v>22345</v>
      </c>
    </row>
    <row r="4568" customHeight="1" spans="1:20">
      <c r="A4568" s="25">
        <v>45209</v>
      </c>
      <c r="B4568" s="26" t="s">
        <v>22346</v>
      </c>
      <c r="C4568" s="26" t="s">
        <v>204</v>
      </c>
      <c r="D4568" s="26" t="s">
        <v>22</v>
      </c>
      <c r="E4568" s="26" t="s">
        <v>22347</v>
      </c>
      <c r="F4568" s="26" t="s">
        <v>22348</v>
      </c>
      <c r="G4568" s="26" t="s">
        <v>247</v>
      </c>
      <c r="H4568" s="26" t="s">
        <v>96</v>
      </c>
      <c r="I4568" s="26" t="s">
        <v>54</v>
      </c>
      <c r="J4568" s="26" t="s">
        <v>27</v>
      </c>
      <c r="K4568" s="26" t="s">
        <v>28</v>
      </c>
      <c r="L4568" s="26" t="s">
        <v>43</v>
      </c>
      <c r="M4568" s="26" t="s">
        <v>44</v>
      </c>
      <c r="N4568" s="26" t="s">
        <v>208</v>
      </c>
      <c r="O4568" s="26" t="s">
        <v>32</v>
      </c>
      <c r="P4568" s="26" t="s">
        <v>22</v>
      </c>
      <c r="Q4568" s="26" t="s">
        <v>22349</v>
      </c>
      <c r="R4568" s="26" t="s">
        <v>56</v>
      </c>
      <c r="S4568" s="26" t="s">
        <v>22350</v>
      </c>
      <c r="T4568" s="26" t="s">
        <v>22</v>
      </c>
    </row>
    <row r="4569" customHeight="1" spans="1:20">
      <c r="A4569" s="25">
        <v>45209</v>
      </c>
      <c r="B4569" s="26" t="s">
        <v>22351</v>
      </c>
      <c r="C4569" s="26" t="s">
        <v>204</v>
      </c>
      <c r="D4569" s="26" t="s">
        <v>22</v>
      </c>
      <c r="E4569" s="26" t="s">
        <v>22352</v>
      </c>
      <c r="F4569" s="26" t="s">
        <v>22353</v>
      </c>
      <c r="G4569" s="26" t="s">
        <v>82</v>
      </c>
      <c r="H4569" s="26" t="s">
        <v>96</v>
      </c>
      <c r="I4569" s="26" t="s">
        <v>299</v>
      </c>
      <c r="J4569" s="26" t="s">
        <v>27</v>
      </c>
      <c r="K4569" s="26" t="s">
        <v>28</v>
      </c>
      <c r="L4569" s="26" t="s">
        <v>43</v>
      </c>
      <c r="M4569" s="26" t="s">
        <v>169</v>
      </c>
      <c r="N4569" s="26" t="s">
        <v>208</v>
      </c>
      <c r="O4569" s="26" t="s">
        <v>32</v>
      </c>
      <c r="P4569" s="26" t="s">
        <v>22</v>
      </c>
      <c r="Q4569" s="26" t="s">
        <v>22354</v>
      </c>
      <c r="R4569" s="26" t="s">
        <v>56</v>
      </c>
      <c r="S4569" s="26" t="s">
        <v>22355</v>
      </c>
      <c r="T4569" s="26" t="s">
        <v>22</v>
      </c>
    </row>
    <row r="4570" customHeight="1" spans="1:20">
      <c r="A4570" s="25">
        <v>45209</v>
      </c>
      <c r="B4570" s="26" t="s">
        <v>22356</v>
      </c>
      <c r="C4570" s="26" t="s">
        <v>50</v>
      </c>
      <c r="D4570" s="26" t="s">
        <v>22</v>
      </c>
      <c r="E4570" s="26" t="s">
        <v>22357</v>
      </c>
      <c r="F4570" s="26" t="s">
        <v>22358</v>
      </c>
      <c r="G4570" s="26" t="s">
        <v>69</v>
      </c>
      <c r="H4570" s="26" t="s">
        <v>22</v>
      </c>
      <c r="I4570" s="26" t="s">
        <v>75</v>
      </c>
      <c r="J4570" s="26" t="s">
        <v>27</v>
      </c>
      <c r="K4570" s="26" t="s">
        <v>28</v>
      </c>
      <c r="L4570" s="26" t="s">
        <v>43</v>
      </c>
      <c r="M4570" s="26" t="s">
        <v>44</v>
      </c>
      <c r="N4570" s="26" t="s">
        <v>31</v>
      </c>
      <c r="O4570" s="26" t="s">
        <v>32</v>
      </c>
      <c r="P4570" s="26" t="s">
        <v>22</v>
      </c>
      <c r="Q4570" s="26" t="s">
        <v>22359</v>
      </c>
      <c r="R4570" s="26" t="s">
        <v>56</v>
      </c>
      <c r="S4570" s="26" t="s">
        <v>22360</v>
      </c>
      <c r="T4570" s="26" t="s">
        <v>22</v>
      </c>
    </row>
    <row r="4571" customHeight="1" spans="1:20">
      <c r="A4571" s="25">
        <v>45209</v>
      </c>
      <c r="B4571" s="26" t="s">
        <v>22361</v>
      </c>
      <c r="C4571" s="26" t="s">
        <v>204</v>
      </c>
      <c r="D4571" s="26" t="s">
        <v>22</v>
      </c>
      <c r="E4571" s="26" t="s">
        <v>22362</v>
      </c>
      <c r="F4571" s="26" t="s">
        <v>22363</v>
      </c>
      <c r="G4571" s="26" t="s">
        <v>130</v>
      </c>
      <c r="H4571" s="26" t="s">
        <v>110</v>
      </c>
      <c r="I4571" s="26" t="s">
        <v>241</v>
      </c>
      <c r="J4571" s="26" t="s">
        <v>27</v>
      </c>
      <c r="K4571" s="26" t="s">
        <v>28</v>
      </c>
      <c r="L4571" s="26" t="s">
        <v>43</v>
      </c>
      <c r="M4571" s="26" t="s">
        <v>44</v>
      </c>
      <c r="N4571" s="26" t="s">
        <v>208</v>
      </c>
      <c r="O4571" s="26" t="s">
        <v>32</v>
      </c>
      <c r="P4571" s="26" t="s">
        <v>22</v>
      </c>
      <c r="Q4571" s="26" t="s">
        <v>22364</v>
      </c>
      <c r="R4571" s="26" t="s">
        <v>56</v>
      </c>
      <c r="S4571" s="26" t="s">
        <v>22365</v>
      </c>
      <c r="T4571" s="26" t="s">
        <v>22</v>
      </c>
    </row>
    <row r="4572" customHeight="1" spans="1:20">
      <c r="A4572" s="25">
        <v>45209</v>
      </c>
      <c r="B4572" s="26" t="s">
        <v>22366</v>
      </c>
      <c r="C4572" s="26" t="s">
        <v>204</v>
      </c>
      <c r="D4572" s="26" t="s">
        <v>22</v>
      </c>
      <c r="E4572" s="26" t="s">
        <v>22367</v>
      </c>
      <c r="F4572" s="26" t="s">
        <v>22368</v>
      </c>
      <c r="G4572" s="26" t="s">
        <v>336</v>
      </c>
      <c r="H4572" s="26" t="s">
        <v>22</v>
      </c>
      <c r="I4572" s="26" t="s">
        <v>259</v>
      </c>
      <c r="J4572" s="26" t="s">
        <v>27</v>
      </c>
      <c r="K4572" s="26" t="s">
        <v>28</v>
      </c>
      <c r="L4572" s="26" t="s">
        <v>43</v>
      </c>
      <c r="M4572" s="26" t="s">
        <v>30</v>
      </c>
      <c r="N4572" s="26" t="s">
        <v>208</v>
      </c>
      <c r="O4572" s="26" t="s">
        <v>32</v>
      </c>
      <c r="P4572" s="26" t="s">
        <v>22</v>
      </c>
      <c r="Q4572" s="26" t="s">
        <v>22369</v>
      </c>
      <c r="R4572" s="26" t="s">
        <v>56</v>
      </c>
      <c r="S4572" s="26" t="s">
        <v>22370</v>
      </c>
      <c r="T4572" s="26" t="s">
        <v>22</v>
      </c>
    </row>
    <row r="4573" customHeight="1" spans="1:20">
      <c r="A4573" s="25">
        <v>45209</v>
      </c>
      <c r="B4573" s="26" t="s">
        <v>22371</v>
      </c>
      <c r="C4573" s="26" t="s">
        <v>204</v>
      </c>
      <c r="D4573" s="26" t="s">
        <v>22</v>
      </c>
      <c r="E4573" s="26" t="s">
        <v>22372</v>
      </c>
      <c r="F4573" s="26" t="s">
        <v>22373</v>
      </c>
      <c r="G4573" s="26" t="s">
        <v>336</v>
      </c>
      <c r="H4573" s="26" t="s">
        <v>22</v>
      </c>
      <c r="I4573" s="26" t="s">
        <v>864</v>
      </c>
      <c r="J4573" s="26" t="s">
        <v>27</v>
      </c>
      <c r="K4573" s="26" t="s">
        <v>28</v>
      </c>
      <c r="L4573" s="26" t="s">
        <v>43</v>
      </c>
      <c r="M4573" s="26" t="s">
        <v>44</v>
      </c>
      <c r="N4573" s="26" t="s">
        <v>208</v>
      </c>
      <c r="O4573" s="26" t="s">
        <v>32</v>
      </c>
      <c r="P4573" s="26" t="s">
        <v>22</v>
      </c>
      <c r="Q4573" s="26" t="s">
        <v>22374</v>
      </c>
      <c r="R4573" s="26" t="s">
        <v>56</v>
      </c>
      <c r="S4573" s="26" t="s">
        <v>22375</v>
      </c>
      <c r="T4573" s="26" t="s">
        <v>22</v>
      </c>
    </row>
    <row r="4574" customHeight="1" spans="1:20">
      <c r="A4574" s="25">
        <v>45209</v>
      </c>
      <c r="B4574" s="26" t="s">
        <v>22376</v>
      </c>
      <c r="C4574" s="26" t="s">
        <v>204</v>
      </c>
      <c r="D4574" s="26" t="s">
        <v>22</v>
      </c>
      <c r="E4574" s="26" t="s">
        <v>22377</v>
      </c>
      <c r="F4574" s="26" t="s">
        <v>22378</v>
      </c>
      <c r="G4574" s="26" t="s">
        <v>336</v>
      </c>
      <c r="H4574" s="26" t="s">
        <v>22</v>
      </c>
      <c r="I4574" s="26" t="s">
        <v>155</v>
      </c>
      <c r="J4574" s="26" t="s">
        <v>27</v>
      </c>
      <c r="K4574" s="26" t="s">
        <v>28</v>
      </c>
      <c r="L4574" s="26" t="s">
        <v>43</v>
      </c>
      <c r="M4574" s="26" t="s">
        <v>44</v>
      </c>
      <c r="N4574" s="26" t="s">
        <v>208</v>
      </c>
      <c r="O4574" s="26" t="s">
        <v>32</v>
      </c>
      <c r="P4574" s="26" t="s">
        <v>22</v>
      </c>
      <c r="Q4574" s="26" t="s">
        <v>22379</v>
      </c>
      <c r="R4574" s="26" t="s">
        <v>56</v>
      </c>
      <c r="S4574" s="26" t="s">
        <v>22380</v>
      </c>
      <c r="T4574" s="26" t="s">
        <v>22</v>
      </c>
    </row>
    <row r="4575" customHeight="1" spans="1:20">
      <c r="A4575" s="25">
        <v>45209</v>
      </c>
      <c r="B4575" s="26" t="s">
        <v>22381</v>
      </c>
      <c r="C4575" s="26" t="s">
        <v>204</v>
      </c>
      <c r="D4575" s="26" t="s">
        <v>22</v>
      </c>
      <c r="E4575" s="26" t="s">
        <v>22382</v>
      </c>
      <c r="F4575" s="26" t="s">
        <v>22383</v>
      </c>
      <c r="G4575" s="26" t="s">
        <v>336</v>
      </c>
      <c r="H4575" s="26" t="s">
        <v>22</v>
      </c>
      <c r="I4575" s="26" t="s">
        <v>786</v>
      </c>
      <c r="J4575" s="26" t="s">
        <v>27</v>
      </c>
      <c r="K4575" s="26" t="s">
        <v>28</v>
      </c>
      <c r="L4575" s="26" t="s">
        <v>43</v>
      </c>
      <c r="M4575" s="26" t="s">
        <v>44</v>
      </c>
      <c r="N4575" s="26" t="s">
        <v>208</v>
      </c>
      <c r="O4575" s="26" t="s">
        <v>32</v>
      </c>
      <c r="P4575" s="26" t="s">
        <v>22</v>
      </c>
      <c r="Q4575" s="26" t="s">
        <v>22384</v>
      </c>
      <c r="R4575" s="26" t="s">
        <v>56</v>
      </c>
      <c r="S4575" s="26" t="s">
        <v>22385</v>
      </c>
      <c r="T4575" s="26" t="s">
        <v>22</v>
      </c>
    </row>
    <row r="4576" customHeight="1" spans="1:20">
      <c r="A4576" s="25">
        <v>45209</v>
      </c>
      <c r="B4576" s="26" t="s">
        <v>22386</v>
      </c>
      <c r="C4576" s="26" t="s">
        <v>399</v>
      </c>
      <c r="D4576" s="26" t="s">
        <v>22</v>
      </c>
      <c r="E4576" s="26" t="s">
        <v>22387</v>
      </c>
      <c r="F4576" s="26" t="s">
        <v>22388</v>
      </c>
      <c r="G4576" s="26" t="s">
        <v>130</v>
      </c>
      <c r="H4576" s="26" t="s">
        <v>22</v>
      </c>
      <c r="I4576" s="26" t="s">
        <v>131</v>
      </c>
      <c r="J4576" s="26" t="s">
        <v>27</v>
      </c>
      <c r="K4576" s="26" t="s">
        <v>28</v>
      </c>
      <c r="L4576" s="26" t="s">
        <v>43</v>
      </c>
      <c r="M4576" s="26" t="s">
        <v>30</v>
      </c>
      <c r="N4576" s="26" t="s">
        <v>31</v>
      </c>
      <c r="O4576" s="26" t="s">
        <v>32</v>
      </c>
      <c r="P4576" s="26" t="s">
        <v>22</v>
      </c>
      <c r="Q4576" s="26" t="s">
        <v>22389</v>
      </c>
      <c r="R4576" s="26" t="s">
        <v>46</v>
      </c>
      <c r="S4576" s="26" t="s">
        <v>22390</v>
      </c>
      <c r="T4576" s="26" t="s">
        <v>22391</v>
      </c>
    </row>
    <row r="4577" customHeight="1" spans="1:20">
      <c r="A4577" s="25">
        <v>45209</v>
      </c>
      <c r="B4577" s="26" t="s">
        <v>22392</v>
      </c>
      <c r="C4577" s="26" t="s">
        <v>204</v>
      </c>
      <c r="D4577" s="26" t="s">
        <v>22</v>
      </c>
      <c r="E4577" s="26" t="s">
        <v>22393</v>
      </c>
      <c r="F4577" s="26" t="s">
        <v>22394</v>
      </c>
      <c r="G4577" s="26" t="s">
        <v>130</v>
      </c>
      <c r="H4577" s="26" t="s">
        <v>22</v>
      </c>
      <c r="I4577" s="26" t="s">
        <v>75</v>
      </c>
      <c r="J4577" s="26" t="s">
        <v>27</v>
      </c>
      <c r="K4577" s="26" t="s">
        <v>28</v>
      </c>
      <c r="L4577" s="26" t="s">
        <v>43</v>
      </c>
      <c r="M4577" s="26" t="s">
        <v>30</v>
      </c>
      <c r="N4577" s="26" t="s">
        <v>208</v>
      </c>
      <c r="O4577" s="26" t="s">
        <v>32</v>
      </c>
      <c r="P4577" s="26" t="s">
        <v>22</v>
      </c>
      <c r="Q4577" s="26" t="s">
        <v>22395</v>
      </c>
      <c r="R4577" s="26" t="s">
        <v>56</v>
      </c>
      <c r="S4577" s="26" t="s">
        <v>22396</v>
      </c>
      <c r="T4577" s="26" t="s">
        <v>22</v>
      </c>
    </row>
    <row r="4578" customHeight="1" spans="1:20">
      <c r="A4578" s="25">
        <v>45209</v>
      </c>
      <c r="B4578" s="26" t="s">
        <v>22397</v>
      </c>
      <c r="C4578" s="26" t="s">
        <v>646</v>
      </c>
      <c r="D4578" s="26" t="s">
        <v>22</v>
      </c>
      <c r="E4578" s="26" t="s">
        <v>20543</v>
      </c>
      <c r="F4578" s="26" t="s">
        <v>20544</v>
      </c>
      <c r="G4578" s="26" t="s">
        <v>41</v>
      </c>
      <c r="H4578" s="26" t="s">
        <v>22</v>
      </c>
      <c r="I4578" s="26" t="s">
        <v>63</v>
      </c>
      <c r="J4578" s="26" t="s">
        <v>27</v>
      </c>
      <c r="K4578" s="26" t="s">
        <v>28</v>
      </c>
      <c r="L4578" s="26" t="s">
        <v>43</v>
      </c>
      <c r="M4578" s="26" t="s">
        <v>44</v>
      </c>
      <c r="N4578" s="26" t="s">
        <v>31</v>
      </c>
      <c r="O4578" s="26" t="s">
        <v>32</v>
      </c>
      <c r="P4578" s="26" t="s">
        <v>22</v>
      </c>
      <c r="Q4578" s="26" t="s">
        <v>22398</v>
      </c>
      <c r="R4578" s="26" t="s">
        <v>46</v>
      </c>
      <c r="S4578" s="26" t="s">
        <v>22399</v>
      </c>
      <c r="T4578" s="26" t="s">
        <v>22400</v>
      </c>
    </row>
    <row r="4579" customHeight="1" spans="1:20">
      <c r="A4579" s="25">
        <v>45209</v>
      </c>
      <c r="B4579" s="26" t="s">
        <v>22401</v>
      </c>
      <c r="C4579" s="26" t="s">
        <v>817</v>
      </c>
      <c r="D4579" s="26" t="s">
        <v>22</v>
      </c>
      <c r="E4579" s="26" t="s">
        <v>22402</v>
      </c>
      <c r="F4579" s="26" t="s">
        <v>22403</v>
      </c>
      <c r="G4579" s="26" t="s">
        <v>247</v>
      </c>
      <c r="H4579" s="26" t="s">
        <v>22</v>
      </c>
      <c r="I4579" s="26" t="s">
        <v>83</v>
      </c>
      <c r="J4579" s="26" t="s">
        <v>27</v>
      </c>
      <c r="K4579" s="26" t="s">
        <v>28</v>
      </c>
      <c r="L4579" s="26" t="s">
        <v>43</v>
      </c>
      <c r="M4579" s="26" t="s">
        <v>44</v>
      </c>
      <c r="N4579" s="26" t="s">
        <v>31</v>
      </c>
      <c r="O4579" s="26" t="s">
        <v>32</v>
      </c>
      <c r="P4579" s="26" t="s">
        <v>22</v>
      </c>
      <c r="Q4579" s="26" t="s">
        <v>22404</v>
      </c>
      <c r="R4579" s="26" t="s">
        <v>46</v>
      </c>
      <c r="S4579" s="26" t="s">
        <v>22405</v>
      </c>
      <c r="T4579" s="26" t="s">
        <v>22406</v>
      </c>
    </row>
    <row r="4580" customHeight="1" spans="1:20">
      <c r="A4580" s="25">
        <v>45209</v>
      </c>
      <c r="B4580" s="26" t="s">
        <v>22407</v>
      </c>
      <c r="C4580" s="26" t="s">
        <v>399</v>
      </c>
      <c r="D4580" s="26" t="s">
        <v>22</v>
      </c>
      <c r="E4580" s="26" t="s">
        <v>22408</v>
      </c>
      <c r="F4580" s="26" t="s">
        <v>22409</v>
      </c>
      <c r="G4580" s="26" t="s">
        <v>53</v>
      </c>
      <c r="H4580" s="26" t="s">
        <v>22</v>
      </c>
      <c r="I4580" s="26" t="s">
        <v>931</v>
      </c>
      <c r="J4580" s="26" t="s">
        <v>27</v>
      </c>
      <c r="K4580" s="26" t="s">
        <v>28</v>
      </c>
      <c r="L4580" s="26" t="s">
        <v>43</v>
      </c>
      <c r="M4580" s="26" t="s">
        <v>44</v>
      </c>
      <c r="N4580" s="26" t="s">
        <v>31</v>
      </c>
      <c r="O4580" s="26" t="s">
        <v>32</v>
      </c>
      <c r="P4580" s="26" t="s">
        <v>22</v>
      </c>
      <c r="Q4580" s="26" t="s">
        <v>22410</v>
      </c>
      <c r="R4580" s="26" t="s">
        <v>46</v>
      </c>
      <c r="S4580" s="26" t="s">
        <v>22411</v>
      </c>
      <c r="T4580" s="26" t="s">
        <v>22412</v>
      </c>
    </row>
    <row r="4581" customHeight="1" spans="1:20">
      <c r="A4581" s="25">
        <v>45209</v>
      </c>
      <c r="B4581" s="26" t="s">
        <v>22413</v>
      </c>
      <c r="C4581" s="26" t="s">
        <v>204</v>
      </c>
      <c r="D4581" s="26" t="s">
        <v>22</v>
      </c>
      <c r="E4581" s="26" t="s">
        <v>22414</v>
      </c>
      <c r="F4581" s="26" t="s">
        <v>22415</v>
      </c>
      <c r="G4581" s="26" t="s">
        <v>53</v>
      </c>
      <c r="H4581" s="26" t="s">
        <v>22</v>
      </c>
      <c r="I4581" s="26" t="s">
        <v>732</v>
      </c>
      <c r="J4581" s="26" t="s">
        <v>27</v>
      </c>
      <c r="K4581" s="26" t="s">
        <v>28</v>
      </c>
      <c r="L4581" s="26" t="s">
        <v>43</v>
      </c>
      <c r="M4581" s="26" t="s">
        <v>44</v>
      </c>
      <c r="N4581" s="26" t="s">
        <v>208</v>
      </c>
      <c r="O4581" s="26" t="s">
        <v>32</v>
      </c>
      <c r="P4581" s="26" t="s">
        <v>22</v>
      </c>
      <c r="Q4581" s="26" t="s">
        <v>22416</v>
      </c>
      <c r="R4581" s="26" t="s">
        <v>56</v>
      </c>
      <c r="S4581" s="26" t="s">
        <v>22417</v>
      </c>
      <c r="T4581" s="26" t="s">
        <v>22</v>
      </c>
    </row>
    <row r="4582" customHeight="1" spans="1:20">
      <c r="A4582" s="25">
        <v>45209</v>
      </c>
      <c r="B4582" s="26" t="s">
        <v>22418</v>
      </c>
      <c r="C4582" s="26" t="s">
        <v>204</v>
      </c>
      <c r="D4582" s="26" t="s">
        <v>22</v>
      </c>
      <c r="E4582" s="26" t="s">
        <v>22419</v>
      </c>
      <c r="F4582" s="26" t="s">
        <v>22420</v>
      </c>
      <c r="G4582" s="26" t="s">
        <v>247</v>
      </c>
      <c r="H4582" s="26" t="s">
        <v>110</v>
      </c>
      <c r="I4582" s="26" t="s">
        <v>293</v>
      </c>
      <c r="J4582" s="26" t="s">
        <v>27</v>
      </c>
      <c r="K4582" s="26" t="s">
        <v>28</v>
      </c>
      <c r="L4582" s="26" t="s">
        <v>43</v>
      </c>
      <c r="M4582" s="26" t="s">
        <v>44</v>
      </c>
      <c r="N4582" s="26" t="s">
        <v>208</v>
      </c>
      <c r="O4582" s="26" t="s">
        <v>32</v>
      </c>
      <c r="P4582" s="26" t="s">
        <v>22</v>
      </c>
      <c r="Q4582" s="26" t="s">
        <v>22421</v>
      </c>
      <c r="R4582" s="26" t="s">
        <v>56</v>
      </c>
      <c r="S4582" s="26" t="s">
        <v>22422</v>
      </c>
      <c r="T4582" s="26" t="s">
        <v>22</v>
      </c>
    </row>
    <row r="4583" customHeight="1" spans="1:20">
      <c r="A4583" s="25">
        <v>45209</v>
      </c>
      <c r="B4583" s="26" t="s">
        <v>22423</v>
      </c>
      <c r="C4583" s="26" t="s">
        <v>204</v>
      </c>
      <c r="D4583" s="26" t="s">
        <v>22</v>
      </c>
      <c r="E4583" s="26" t="s">
        <v>22424</v>
      </c>
      <c r="F4583" s="26" t="s">
        <v>22425</v>
      </c>
      <c r="G4583" s="26" t="s">
        <v>336</v>
      </c>
      <c r="H4583" s="26" t="s">
        <v>22</v>
      </c>
      <c r="I4583" s="26" t="s">
        <v>97</v>
      </c>
      <c r="J4583" s="26" t="s">
        <v>27</v>
      </c>
      <c r="K4583" s="26" t="s">
        <v>28</v>
      </c>
      <c r="L4583" s="26" t="s">
        <v>43</v>
      </c>
      <c r="M4583" s="26" t="s">
        <v>44</v>
      </c>
      <c r="N4583" s="26" t="s">
        <v>208</v>
      </c>
      <c r="O4583" s="26" t="s">
        <v>32</v>
      </c>
      <c r="P4583" s="26" t="s">
        <v>22</v>
      </c>
      <c r="Q4583" s="26" t="s">
        <v>22426</v>
      </c>
      <c r="R4583" s="26" t="s">
        <v>56</v>
      </c>
      <c r="S4583" s="26" t="s">
        <v>22427</v>
      </c>
      <c r="T4583" s="26" t="s">
        <v>22</v>
      </c>
    </row>
    <row r="4584" customHeight="1" spans="1:20">
      <c r="A4584" s="25">
        <v>45209</v>
      </c>
      <c r="B4584" s="26" t="s">
        <v>22428</v>
      </c>
      <c r="C4584" s="26" t="s">
        <v>274</v>
      </c>
      <c r="D4584" s="26" t="s">
        <v>22</v>
      </c>
      <c r="E4584" s="26" t="s">
        <v>22429</v>
      </c>
      <c r="F4584" s="26" t="s">
        <v>22430</v>
      </c>
      <c r="G4584" s="26" t="s">
        <v>130</v>
      </c>
      <c r="H4584" s="26" t="s">
        <v>22</v>
      </c>
      <c r="I4584" s="26" t="s">
        <v>490</v>
      </c>
      <c r="J4584" s="26" t="s">
        <v>27</v>
      </c>
      <c r="K4584" s="26" t="s">
        <v>28</v>
      </c>
      <c r="L4584" s="26" t="s">
        <v>43</v>
      </c>
      <c r="M4584" s="26" t="s">
        <v>30</v>
      </c>
      <c r="N4584" s="26" t="s">
        <v>208</v>
      </c>
      <c r="O4584" s="26" t="s">
        <v>32</v>
      </c>
      <c r="P4584" s="26" t="s">
        <v>22</v>
      </c>
      <c r="Q4584" s="26" t="s">
        <v>22431</v>
      </c>
      <c r="R4584" s="26" t="s">
        <v>56</v>
      </c>
      <c r="S4584" s="26" t="s">
        <v>22432</v>
      </c>
      <c r="T4584" s="26" t="s">
        <v>22</v>
      </c>
    </row>
    <row r="4585" customHeight="1" spans="1:20">
      <c r="A4585" s="25">
        <v>45209</v>
      </c>
      <c r="B4585" s="26" t="s">
        <v>22433</v>
      </c>
      <c r="C4585" s="26" t="s">
        <v>204</v>
      </c>
      <c r="D4585" s="26" t="s">
        <v>22</v>
      </c>
      <c r="E4585" s="26" t="s">
        <v>22434</v>
      </c>
      <c r="F4585" s="26" t="s">
        <v>22435</v>
      </c>
      <c r="G4585" s="26" t="s">
        <v>82</v>
      </c>
      <c r="H4585" s="26" t="s">
        <v>22</v>
      </c>
      <c r="I4585" s="26" t="s">
        <v>168</v>
      </c>
      <c r="J4585" s="26" t="s">
        <v>27</v>
      </c>
      <c r="K4585" s="26" t="s">
        <v>28</v>
      </c>
      <c r="L4585" s="26" t="s">
        <v>43</v>
      </c>
      <c r="M4585" s="26" t="s">
        <v>169</v>
      </c>
      <c r="N4585" s="26" t="s">
        <v>208</v>
      </c>
      <c r="O4585" s="26" t="s">
        <v>32</v>
      </c>
      <c r="P4585" s="26" t="s">
        <v>22</v>
      </c>
      <c r="Q4585" s="26" t="s">
        <v>22436</v>
      </c>
      <c r="R4585" s="26" t="s">
        <v>46</v>
      </c>
      <c r="S4585" s="26" t="s">
        <v>22437</v>
      </c>
      <c r="T4585" s="26" t="s">
        <v>22</v>
      </c>
    </row>
    <row r="4586" customHeight="1" spans="1:20">
      <c r="A4586" s="25">
        <v>45209</v>
      </c>
      <c r="B4586" s="26" t="s">
        <v>22438</v>
      </c>
      <c r="C4586" s="26" t="s">
        <v>204</v>
      </c>
      <c r="D4586" s="26" t="s">
        <v>22</v>
      </c>
      <c r="E4586" s="26" t="s">
        <v>22439</v>
      </c>
      <c r="F4586" s="26" t="s">
        <v>22440</v>
      </c>
      <c r="G4586" s="26" t="s">
        <v>130</v>
      </c>
      <c r="H4586" s="26" t="s">
        <v>110</v>
      </c>
      <c r="I4586" s="26" t="s">
        <v>111</v>
      </c>
      <c r="J4586" s="26" t="s">
        <v>27</v>
      </c>
      <c r="K4586" s="26" t="s">
        <v>28</v>
      </c>
      <c r="L4586" s="26" t="s">
        <v>43</v>
      </c>
      <c r="M4586" s="26" t="s">
        <v>44</v>
      </c>
      <c r="N4586" s="26" t="s">
        <v>208</v>
      </c>
      <c r="O4586" s="26" t="s">
        <v>32</v>
      </c>
      <c r="P4586" s="26" t="s">
        <v>22</v>
      </c>
      <c r="Q4586" s="26" t="s">
        <v>22441</v>
      </c>
      <c r="R4586" s="26" t="s">
        <v>46</v>
      </c>
      <c r="S4586" s="26" t="s">
        <v>22442</v>
      </c>
      <c r="T4586" s="26" t="s">
        <v>22443</v>
      </c>
    </row>
    <row r="4587" customHeight="1" spans="1:20">
      <c r="A4587" s="25">
        <v>45209</v>
      </c>
      <c r="B4587" s="26" t="s">
        <v>22444</v>
      </c>
      <c r="C4587" s="26" t="s">
        <v>3870</v>
      </c>
      <c r="D4587" s="26" t="s">
        <v>22</v>
      </c>
      <c r="E4587" s="26" t="s">
        <v>22445</v>
      </c>
      <c r="F4587" s="26" t="s">
        <v>22446</v>
      </c>
      <c r="G4587" s="26" t="s">
        <v>69</v>
      </c>
      <c r="H4587" s="26" t="s">
        <v>22</v>
      </c>
      <c r="I4587" s="26" t="s">
        <v>26</v>
      </c>
      <c r="J4587" s="26" t="s">
        <v>27</v>
      </c>
      <c r="K4587" s="26" t="s">
        <v>195</v>
      </c>
      <c r="L4587" s="26" t="s">
        <v>29</v>
      </c>
      <c r="M4587" s="26" t="s">
        <v>30</v>
      </c>
      <c r="N4587" s="26" t="s">
        <v>31</v>
      </c>
      <c r="O4587" s="26" t="s">
        <v>32</v>
      </c>
      <c r="P4587" s="26" t="s">
        <v>22</v>
      </c>
      <c r="Q4587" s="26" t="s">
        <v>22447</v>
      </c>
      <c r="R4587" s="26" t="s">
        <v>34</v>
      </c>
      <c r="S4587" s="26" t="s">
        <v>22448</v>
      </c>
      <c r="T4587" s="26" t="s">
        <v>22449</v>
      </c>
    </row>
    <row r="4588" customHeight="1" spans="1:20">
      <c r="A4588" s="25">
        <v>45209</v>
      </c>
      <c r="B4588" s="26" t="s">
        <v>22450</v>
      </c>
      <c r="C4588" s="26" t="s">
        <v>3638</v>
      </c>
      <c r="D4588" s="26" t="s">
        <v>22</v>
      </c>
      <c r="E4588" s="26" t="s">
        <v>22451</v>
      </c>
      <c r="F4588" s="26" t="s">
        <v>22452</v>
      </c>
      <c r="G4588" s="26" t="s">
        <v>41</v>
      </c>
      <c r="H4588" s="26" t="s">
        <v>22</v>
      </c>
      <c r="I4588" s="26" t="s">
        <v>26</v>
      </c>
      <c r="J4588" s="26" t="s">
        <v>27</v>
      </c>
      <c r="K4588" s="26" t="s">
        <v>76</v>
      </c>
      <c r="L4588" s="26" t="s">
        <v>29</v>
      </c>
      <c r="M4588" s="26" t="s">
        <v>30</v>
      </c>
      <c r="N4588" s="26" t="s">
        <v>31</v>
      </c>
      <c r="O4588" s="26" t="s">
        <v>32</v>
      </c>
      <c r="P4588" s="26" t="s">
        <v>22</v>
      </c>
      <c r="Q4588" s="26" t="s">
        <v>22453</v>
      </c>
      <c r="R4588" s="26" t="s">
        <v>34</v>
      </c>
      <c r="S4588" s="26" t="s">
        <v>22454</v>
      </c>
      <c r="T4588" s="26" t="s">
        <v>22</v>
      </c>
    </row>
    <row r="4589" customHeight="1" spans="1:20">
      <c r="A4589" s="25">
        <v>45209</v>
      </c>
      <c r="B4589" s="26" t="s">
        <v>22455</v>
      </c>
      <c r="C4589" s="26" t="s">
        <v>6660</v>
      </c>
      <c r="D4589" s="26" t="s">
        <v>22</v>
      </c>
      <c r="E4589" s="26" t="s">
        <v>12888</v>
      </c>
      <c r="F4589" s="26" t="s">
        <v>12889</v>
      </c>
      <c r="G4589" s="26" t="s">
        <v>25</v>
      </c>
      <c r="H4589" s="26" t="s">
        <v>22</v>
      </c>
      <c r="I4589" s="26" t="s">
        <v>880</v>
      </c>
      <c r="J4589" s="26" t="s">
        <v>27</v>
      </c>
      <c r="K4589" s="26" t="s">
        <v>28</v>
      </c>
      <c r="L4589" s="26" t="s">
        <v>43</v>
      </c>
      <c r="M4589" s="26" t="s">
        <v>30</v>
      </c>
      <c r="N4589" s="26" t="s">
        <v>31</v>
      </c>
      <c r="O4589" s="26" t="s">
        <v>32</v>
      </c>
      <c r="P4589" s="26" t="s">
        <v>22</v>
      </c>
      <c r="Q4589" s="26" t="s">
        <v>22456</v>
      </c>
      <c r="R4589" s="26" t="s">
        <v>46</v>
      </c>
      <c r="S4589" s="26" t="s">
        <v>22457</v>
      </c>
      <c r="T4589" s="26" t="s">
        <v>22458</v>
      </c>
    </row>
    <row r="4590" customHeight="1" spans="1:20">
      <c r="A4590" s="25">
        <v>45209</v>
      </c>
      <c r="B4590" s="26" t="s">
        <v>22459</v>
      </c>
      <c r="C4590" s="26" t="s">
        <v>6409</v>
      </c>
      <c r="D4590" s="26" t="s">
        <v>22</v>
      </c>
      <c r="E4590" s="26" t="s">
        <v>22460</v>
      </c>
      <c r="F4590" s="26" t="s">
        <v>22461</v>
      </c>
      <c r="G4590" s="26" t="s">
        <v>25</v>
      </c>
      <c r="H4590" s="26" t="s">
        <v>22</v>
      </c>
      <c r="I4590" s="26" t="s">
        <v>277</v>
      </c>
      <c r="J4590" s="26" t="s">
        <v>27</v>
      </c>
      <c r="K4590" s="26" t="s">
        <v>28</v>
      </c>
      <c r="L4590" s="26" t="s">
        <v>43</v>
      </c>
      <c r="M4590" s="26" t="s">
        <v>30</v>
      </c>
      <c r="N4590" s="26" t="s">
        <v>31</v>
      </c>
      <c r="O4590" s="26" t="s">
        <v>32</v>
      </c>
      <c r="P4590" s="26" t="s">
        <v>22</v>
      </c>
      <c r="Q4590" s="26" t="s">
        <v>22462</v>
      </c>
      <c r="R4590" s="26" t="s">
        <v>46</v>
      </c>
      <c r="S4590" s="26" t="s">
        <v>22463</v>
      </c>
      <c r="T4590" s="26" t="s">
        <v>22</v>
      </c>
    </row>
    <row r="4591" customHeight="1" spans="1:20">
      <c r="A4591" s="25">
        <v>45209</v>
      </c>
      <c r="B4591" s="26" t="s">
        <v>22464</v>
      </c>
      <c r="C4591" s="26" t="s">
        <v>7199</v>
      </c>
      <c r="D4591" s="26" t="s">
        <v>22</v>
      </c>
      <c r="E4591" s="26" t="s">
        <v>22465</v>
      </c>
      <c r="F4591" s="26" t="s">
        <v>22466</v>
      </c>
      <c r="G4591" s="26" t="s">
        <v>69</v>
      </c>
      <c r="H4591" s="26" t="s">
        <v>22</v>
      </c>
      <c r="I4591" s="26" t="s">
        <v>26</v>
      </c>
      <c r="J4591" s="26" t="s">
        <v>27</v>
      </c>
      <c r="K4591" s="26" t="s">
        <v>195</v>
      </c>
      <c r="L4591" s="26" t="s">
        <v>29</v>
      </c>
      <c r="M4591" s="26" t="s">
        <v>30</v>
      </c>
      <c r="N4591" s="26" t="s">
        <v>31</v>
      </c>
      <c r="O4591" s="26" t="s">
        <v>32</v>
      </c>
      <c r="P4591" s="26" t="s">
        <v>22</v>
      </c>
      <c r="Q4591" s="26" t="s">
        <v>22467</v>
      </c>
      <c r="R4591" s="26" t="s">
        <v>34</v>
      </c>
      <c r="S4591" s="26" t="s">
        <v>22468</v>
      </c>
      <c r="T4591" s="26" t="s">
        <v>22</v>
      </c>
    </row>
    <row r="4592" customHeight="1" spans="1:20">
      <c r="A4592" s="25">
        <v>45209</v>
      </c>
      <c r="B4592" s="26" t="s">
        <v>22469</v>
      </c>
      <c r="C4592" s="26" t="s">
        <v>50</v>
      </c>
      <c r="D4592" s="26" t="s">
        <v>22</v>
      </c>
      <c r="E4592" s="26" t="s">
        <v>22470</v>
      </c>
      <c r="F4592" s="26" t="s">
        <v>22471</v>
      </c>
      <c r="G4592" s="26" t="s">
        <v>130</v>
      </c>
      <c r="H4592" s="26" t="s">
        <v>22</v>
      </c>
      <c r="I4592" s="26" t="s">
        <v>149</v>
      </c>
      <c r="J4592" s="26" t="s">
        <v>27</v>
      </c>
      <c r="K4592" s="26" t="s">
        <v>28</v>
      </c>
      <c r="L4592" s="26" t="s">
        <v>43</v>
      </c>
      <c r="M4592" s="26" t="s">
        <v>30</v>
      </c>
      <c r="N4592" s="26" t="s">
        <v>31</v>
      </c>
      <c r="O4592" s="26" t="s">
        <v>32</v>
      </c>
      <c r="P4592" s="26" t="s">
        <v>22</v>
      </c>
      <c r="Q4592" s="26" t="s">
        <v>22472</v>
      </c>
      <c r="R4592" s="26" t="s">
        <v>56</v>
      </c>
      <c r="S4592" s="26" t="s">
        <v>22473</v>
      </c>
      <c r="T4592" s="26" t="s">
        <v>22</v>
      </c>
    </row>
    <row r="4593" customHeight="1" spans="1:20">
      <c r="A4593" s="25">
        <v>45209</v>
      </c>
      <c r="B4593" s="26" t="s">
        <v>22474</v>
      </c>
      <c r="C4593" s="26" t="s">
        <v>50</v>
      </c>
      <c r="D4593" s="26" t="s">
        <v>22</v>
      </c>
      <c r="E4593" s="26" t="s">
        <v>22475</v>
      </c>
      <c r="F4593" s="26" t="s">
        <v>22476</v>
      </c>
      <c r="G4593" s="26" t="s">
        <v>62</v>
      </c>
      <c r="H4593" s="26" t="s">
        <v>22</v>
      </c>
      <c r="I4593" s="26" t="s">
        <v>70</v>
      </c>
      <c r="J4593" s="26" t="s">
        <v>27</v>
      </c>
      <c r="K4593" s="26" t="s">
        <v>28</v>
      </c>
      <c r="L4593" s="26" t="s">
        <v>43</v>
      </c>
      <c r="M4593" s="26" t="s">
        <v>30</v>
      </c>
      <c r="N4593" s="26" t="s">
        <v>31</v>
      </c>
      <c r="O4593" s="26" t="s">
        <v>32</v>
      </c>
      <c r="P4593" s="26" t="s">
        <v>22</v>
      </c>
      <c r="Q4593" s="26" t="s">
        <v>22477</v>
      </c>
      <c r="R4593" s="26" t="s">
        <v>56</v>
      </c>
      <c r="S4593" s="26" t="s">
        <v>22478</v>
      </c>
      <c r="T4593" s="26" t="s">
        <v>22</v>
      </c>
    </row>
    <row r="4594" customHeight="1" spans="1:20">
      <c r="A4594" s="25">
        <v>45209</v>
      </c>
      <c r="B4594" s="26" t="s">
        <v>22479</v>
      </c>
      <c r="C4594" s="26" t="s">
        <v>50</v>
      </c>
      <c r="D4594" s="26" t="s">
        <v>22</v>
      </c>
      <c r="E4594" s="26" t="s">
        <v>22480</v>
      </c>
      <c r="F4594" s="26" t="s">
        <v>22481</v>
      </c>
      <c r="G4594" s="26" t="s">
        <v>53</v>
      </c>
      <c r="H4594" s="26" t="s">
        <v>22</v>
      </c>
      <c r="I4594" s="26" t="s">
        <v>149</v>
      </c>
      <c r="J4594" s="26" t="s">
        <v>27</v>
      </c>
      <c r="K4594" s="26" t="s">
        <v>28</v>
      </c>
      <c r="L4594" s="26" t="s">
        <v>43</v>
      </c>
      <c r="M4594" s="26" t="s">
        <v>30</v>
      </c>
      <c r="N4594" s="26" t="s">
        <v>31</v>
      </c>
      <c r="O4594" s="26" t="s">
        <v>32</v>
      </c>
      <c r="P4594" s="26" t="s">
        <v>22</v>
      </c>
      <c r="Q4594" s="26" t="s">
        <v>22482</v>
      </c>
      <c r="R4594" s="26" t="s">
        <v>56</v>
      </c>
      <c r="S4594" s="26" t="s">
        <v>22483</v>
      </c>
      <c r="T4594" s="26" t="s">
        <v>22</v>
      </c>
    </row>
    <row r="4595" customHeight="1" spans="1:20">
      <c r="A4595" s="25">
        <v>45209</v>
      </c>
      <c r="B4595" s="26" t="s">
        <v>22484</v>
      </c>
      <c r="C4595" s="26" t="s">
        <v>16210</v>
      </c>
      <c r="D4595" s="26" t="s">
        <v>22</v>
      </c>
      <c r="E4595" s="26" t="s">
        <v>22485</v>
      </c>
      <c r="F4595" s="26" t="s">
        <v>22486</v>
      </c>
      <c r="G4595" s="26" t="s">
        <v>82</v>
      </c>
      <c r="H4595" s="26" t="s">
        <v>22</v>
      </c>
      <c r="I4595" s="26" t="s">
        <v>3098</v>
      </c>
      <c r="J4595" s="26" t="s">
        <v>27</v>
      </c>
      <c r="K4595" s="26" t="s">
        <v>28</v>
      </c>
      <c r="L4595" s="26" t="s">
        <v>43</v>
      </c>
      <c r="M4595" s="26" t="s">
        <v>44</v>
      </c>
      <c r="N4595" s="26" t="s">
        <v>31</v>
      </c>
      <c r="O4595" s="26" t="s">
        <v>32</v>
      </c>
      <c r="P4595" s="26" t="s">
        <v>22</v>
      </c>
      <c r="Q4595" s="26" t="s">
        <v>22487</v>
      </c>
      <c r="R4595" s="26" t="s">
        <v>46</v>
      </c>
      <c r="S4595" s="26" t="s">
        <v>22488</v>
      </c>
      <c r="T4595" s="26" t="s">
        <v>22489</v>
      </c>
    </row>
    <row r="4596" customHeight="1" spans="1:20">
      <c r="A4596" s="25">
        <v>45209</v>
      </c>
      <c r="B4596" s="26" t="s">
        <v>22490</v>
      </c>
      <c r="C4596" s="26" t="s">
        <v>16210</v>
      </c>
      <c r="D4596" s="26" t="s">
        <v>22</v>
      </c>
      <c r="E4596" s="26" t="s">
        <v>22491</v>
      </c>
      <c r="F4596" s="26" t="s">
        <v>22492</v>
      </c>
      <c r="G4596" s="26" t="s">
        <v>25</v>
      </c>
      <c r="H4596" s="26" t="s">
        <v>22</v>
      </c>
      <c r="I4596" s="26" t="s">
        <v>270</v>
      </c>
      <c r="J4596" s="26" t="s">
        <v>27</v>
      </c>
      <c r="K4596" s="26" t="s">
        <v>28</v>
      </c>
      <c r="L4596" s="26" t="s">
        <v>43</v>
      </c>
      <c r="M4596" s="26" t="s">
        <v>30</v>
      </c>
      <c r="N4596" s="26" t="s">
        <v>31</v>
      </c>
      <c r="O4596" s="26" t="s">
        <v>32</v>
      </c>
      <c r="P4596" s="26" t="s">
        <v>22</v>
      </c>
      <c r="Q4596" s="26" t="s">
        <v>22493</v>
      </c>
      <c r="R4596" s="26" t="s">
        <v>46</v>
      </c>
      <c r="S4596" s="26" t="s">
        <v>22494</v>
      </c>
      <c r="T4596" s="26" t="s">
        <v>22495</v>
      </c>
    </row>
    <row r="4597" customHeight="1" spans="1:20">
      <c r="A4597" s="25">
        <v>45209</v>
      </c>
      <c r="B4597" s="26" t="s">
        <v>22496</v>
      </c>
      <c r="C4597" s="26" t="s">
        <v>7176</v>
      </c>
      <c r="D4597" s="26" t="s">
        <v>22</v>
      </c>
      <c r="E4597" s="26" t="s">
        <v>22497</v>
      </c>
      <c r="F4597" s="26" t="s">
        <v>22498</v>
      </c>
      <c r="G4597" s="26" t="s">
        <v>53</v>
      </c>
      <c r="H4597" s="26" t="s">
        <v>22</v>
      </c>
      <c r="I4597" s="26" t="s">
        <v>162</v>
      </c>
      <c r="J4597" s="26" t="s">
        <v>27</v>
      </c>
      <c r="K4597" s="26" t="s">
        <v>28</v>
      </c>
      <c r="L4597" s="26" t="s">
        <v>43</v>
      </c>
      <c r="M4597" s="26" t="s">
        <v>30</v>
      </c>
      <c r="N4597" s="26" t="s">
        <v>31</v>
      </c>
      <c r="O4597" s="26" t="s">
        <v>32</v>
      </c>
      <c r="P4597" s="26" t="s">
        <v>22</v>
      </c>
      <c r="Q4597" s="26" t="s">
        <v>22499</v>
      </c>
      <c r="R4597" s="26" t="s">
        <v>46</v>
      </c>
      <c r="S4597" s="26" t="s">
        <v>22500</v>
      </c>
      <c r="T4597" s="26" t="s">
        <v>22501</v>
      </c>
    </row>
    <row r="4598" customHeight="1" spans="1:20">
      <c r="A4598" s="25">
        <v>45209</v>
      </c>
      <c r="B4598" s="26" t="s">
        <v>22502</v>
      </c>
      <c r="C4598" s="26" t="s">
        <v>50</v>
      </c>
      <c r="D4598" s="26" t="s">
        <v>22</v>
      </c>
      <c r="E4598" s="26" t="s">
        <v>22503</v>
      </c>
      <c r="F4598" s="26" t="s">
        <v>22504</v>
      </c>
      <c r="G4598" s="26" t="s">
        <v>69</v>
      </c>
      <c r="H4598" s="26" t="s">
        <v>22</v>
      </c>
      <c r="I4598" s="26" t="s">
        <v>412</v>
      </c>
      <c r="J4598" s="26" t="s">
        <v>27</v>
      </c>
      <c r="K4598" s="26" t="s">
        <v>76</v>
      </c>
      <c r="L4598" s="26" t="s">
        <v>43</v>
      </c>
      <c r="M4598" s="26" t="s">
        <v>30</v>
      </c>
      <c r="N4598" s="26" t="s">
        <v>31</v>
      </c>
      <c r="O4598" s="26" t="s">
        <v>32</v>
      </c>
      <c r="P4598" s="26" t="s">
        <v>22</v>
      </c>
      <c r="Q4598" s="26" t="s">
        <v>22505</v>
      </c>
      <c r="R4598" s="26" t="s">
        <v>46</v>
      </c>
      <c r="S4598" s="26" t="s">
        <v>22506</v>
      </c>
      <c r="T4598" s="26" t="s">
        <v>22507</v>
      </c>
    </row>
    <row r="4599" customHeight="1" spans="1:20">
      <c r="A4599" s="25">
        <v>45209</v>
      </c>
      <c r="B4599" s="26" t="s">
        <v>22508</v>
      </c>
      <c r="C4599" s="26" t="s">
        <v>7199</v>
      </c>
      <c r="D4599" s="26" t="s">
        <v>22</v>
      </c>
      <c r="E4599" s="26" t="s">
        <v>22509</v>
      </c>
      <c r="F4599" s="26" t="s">
        <v>22510</v>
      </c>
      <c r="G4599" s="26" t="s">
        <v>53</v>
      </c>
      <c r="H4599" s="26" t="s">
        <v>22</v>
      </c>
      <c r="I4599" s="26" t="s">
        <v>253</v>
      </c>
      <c r="J4599" s="26" t="s">
        <v>27</v>
      </c>
      <c r="K4599" s="26" t="s">
        <v>28</v>
      </c>
      <c r="L4599" s="26" t="s">
        <v>43</v>
      </c>
      <c r="M4599" s="26" t="s">
        <v>44</v>
      </c>
      <c r="N4599" s="26" t="s">
        <v>31</v>
      </c>
      <c r="O4599" s="26" t="s">
        <v>32</v>
      </c>
      <c r="P4599" s="26" t="s">
        <v>22</v>
      </c>
      <c r="Q4599" s="26" t="s">
        <v>22511</v>
      </c>
      <c r="R4599" s="26" t="s">
        <v>46</v>
      </c>
      <c r="S4599" s="26" t="s">
        <v>22512</v>
      </c>
      <c r="T4599" s="26" t="s">
        <v>22513</v>
      </c>
    </row>
    <row r="4600" customHeight="1" spans="1:20">
      <c r="A4600" s="25">
        <v>45209</v>
      </c>
      <c r="B4600" s="26" t="s">
        <v>22514</v>
      </c>
      <c r="C4600" s="26" t="s">
        <v>6302</v>
      </c>
      <c r="D4600" s="26" t="s">
        <v>22</v>
      </c>
      <c r="E4600" s="26" t="s">
        <v>22515</v>
      </c>
      <c r="F4600" s="26" t="s">
        <v>22516</v>
      </c>
      <c r="G4600" s="26" t="s">
        <v>130</v>
      </c>
      <c r="H4600" s="26" t="s">
        <v>22</v>
      </c>
      <c r="I4600" s="26" t="s">
        <v>511</v>
      </c>
      <c r="J4600" s="26" t="s">
        <v>27</v>
      </c>
      <c r="K4600" s="26" t="s">
        <v>28</v>
      </c>
      <c r="L4600" s="26" t="s">
        <v>43</v>
      </c>
      <c r="M4600" s="26" t="s">
        <v>44</v>
      </c>
      <c r="N4600" s="26" t="s">
        <v>31</v>
      </c>
      <c r="O4600" s="26" t="s">
        <v>32</v>
      </c>
      <c r="P4600" s="26" t="s">
        <v>22</v>
      </c>
      <c r="Q4600" s="26" t="s">
        <v>22517</v>
      </c>
      <c r="R4600" s="26" t="s">
        <v>46</v>
      </c>
      <c r="S4600" s="26" t="s">
        <v>22518</v>
      </c>
      <c r="T4600" s="26" t="s">
        <v>22519</v>
      </c>
    </row>
    <row r="4601" customHeight="1" spans="1:20">
      <c r="A4601" s="25">
        <v>45209</v>
      </c>
      <c r="B4601" s="26" t="s">
        <v>22520</v>
      </c>
      <c r="C4601" s="26" t="s">
        <v>7199</v>
      </c>
      <c r="D4601" s="26" t="s">
        <v>22</v>
      </c>
      <c r="E4601" s="26" t="s">
        <v>22521</v>
      </c>
      <c r="F4601" s="26" t="s">
        <v>22522</v>
      </c>
      <c r="G4601" s="26" t="s">
        <v>53</v>
      </c>
      <c r="H4601" s="26" t="s">
        <v>22</v>
      </c>
      <c r="I4601" s="26" t="s">
        <v>26</v>
      </c>
      <c r="J4601" s="26" t="s">
        <v>27</v>
      </c>
      <c r="K4601" s="26" t="s">
        <v>76</v>
      </c>
      <c r="L4601" s="26" t="s">
        <v>29</v>
      </c>
      <c r="M4601" s="26" t="s">
        <v>30</v>
      </c>
      <c r="N4601" s="26" t="s">
        <v>31</v>
      </c>
      <c r="O4601" s="26" t="s">
        <v>32</v>
      </c>
      <c r="P4601" s="26" t="s">
        <v>22</v>
      </c>
      <c r="Q4601" s="26" t="s">
        <v>22523</v>
      </c>
      <c r="R4601" s="26" t="s">
        <v>34</v>
      </c>
      <c r="S4601" s="26" t="s">
        <v>22524</v>
      </c>
      <c r="T4601" s="26" t="s">
        <v>22525</v>
      </c>
    </row>
    <row r="4602" customHeight="1" spans="1:20">
      <c r="A4602" s="25">
        <v>45209</v>
      </c>
      <c r="B4602" s="26" t="s">
        <v>22526</v>
      </c>
      <c r="C4602" s="26" t="s">
        <v>6409</v>
      </c>
      <c r="D4602" s="26" t="s">
        <v>22</v>
      </c>
      <c r="E4602" s="26" t="s">
        <v>22527</v>
      </c>
      <c r="F4602" s="26" t="s">
        <v>22528</v>
      </c>
      <c r="G4602" s="26" t="s">
        <v>82</v>
      </c>
      <c r="H4602" s="26" t="s">
        <v>22</v>
      </c>
      <c r="I4602" s="26" t="s">
        <v>277</v>
      </c>
      <c r="J4602" s="26" t="s">
        <v>27</v>
      </c>
      <c r="K4602" s="26" t="s">
        <v>28</v>
      </c>
      <c r="L4602" s="26" t="s">
        <v>43</v>
      </c>
      <c r="M4602" s="26" t="s">
        <v>44</v>
      </c>
      <c r="N4602" s="26" t="s">
        <v>31</v>
      </c>
      <c r="O4602" s="26" t="s">
        <v>32</v>
      </c>
      <c r="P4602" s="26" t="s">
        <v>22</v>
      </c>
      <c r="Q4602" s="26" t="s">
        <v>22529</v>
      </c>
      <c r="R4602" s="26" t="s">
        <v>46</v>
      </c>
      <c r="S4602" s="26" t="s">
        <v>22530</v>
      </c>
      <c r="T4602" s="26" t="s">
        <v>22531</v>
      </c>
    </row>
    <row r="4603" customHeight="1" spans="1:20">
      <c r="A4603" s="25">
        <v>45209</v>
      </c>
      <c r="B4603" s="26" t="s">
        <v>22532</v>
      </c>
      <c r="C4603" s="26" t="s">
        <v>5318</v>
      </c>
      <c r="D4603" s="26" t="s">
        <v>22</v>
      </c>
      <c r="E4603" s="26" t="s">
        <v>22533</v>
      </c>
      <c r="F4603" s="26" t="s">
        <v>22534</v>
      </c>
      <c r="G4603" s="26" t="s">
        <v>336</v>
      </c>
      <c r="H4603" s="26" t="s">
        <v>137</v>
      </c>
      <c r="I4603" s="26" t="s">
        <v>701</v>
      </c>
      <c r="J4603" s="26" t="s">
        <v>27</v>
      </c>
      <c r="K4603" s="26" t="s">
        <v>28</v>
      </c>
      <c r="L4603" s="26" t="s">
        <v>43</v>
      </c>
      <c r="M4603" s="26" t="s">
        <v>30</v>
      </c>
      <c r="N4603" s="26" t="s">
        <v>31</v>
      </c>
      <c r="O4603" s="26" t="s">
        <v>32</v>
      </c>
      <c r="P4603" s="26" t="s">
        <v>22</v>
      </c>
      <c r="Q4603" s="26" t="s">
        <v>22535</v>
      </c>
      <c r="R4603" s="26" t="s">
        <v>46</v>
      </c>
      <c r="S4603" s="26" t="s">
        <v>22536</v>
      </c>
      <c r="T4603" s="26" t="s">
        <v>22537</v>
      </c>
    </row>
    <row r="4604" customHeight="1" spans="1:20">
      <c r="A4604" s="25">
        <v>45209</v>
      </c>
      <c r="B4604" s="26" t="s">
        <v>22538</v>
      </c>
      <c r="C4604" s="26" t="s">
        <v>4516</v>
      </c>
      <c r="D4604" s="26" t="s">
        <v>22</v>
      </c>
      <c r="E4604" s="26" t="s">
        <v>22539</v>
      </c>
      <c r="F4604" s="26" t="s">
        <v>22540</v>
      </c>
      <c r="G4604" s="26" t="s">
        <v>41</v>
      </c>
      <c r="H4604" s="26" t="s">
        <v>96</v>
      </c>
      <c r="I4604" s="26" t="s">
        <v>448</v>
      </c>
      <c r="J4604" s="26" t="s">
        <v>27</v>
      </c>
      <c r="K4604" s="26" t="s">
        <v>28</v>
      </c>
      <c r="L4604" s="26" t="s">
        <v>43</v>
      </c>
      <c r="M4604" s="26" t="s">
        <v>44</v>
      </c>
      <c r="N4604" s="26" t="s">
        <v>31</v>
      </c>
      <c r="O4604" s="26" t="s">
        <v>32</v>
      </c>
      <c r="P4604" s="26" t="s">
        <v>22</v>
      </c>
      <c r="Q4604" s="26" t="s">
        <v>22541</v>
      </c>
      <c r="R4604" s="26" t="s">
        <v>46</v>
      </c>
      <c r="S4604" s="26" t="s">
        <v>22542</v>
      </c>
      <c r="T4604" s="26" t="s">
        <v>22</v>
      </c>
    </row>
    <row r="4605" customHeight="1" spans="1:20">
      <c r="A4605" s="25">
        <v>45209</v>
      </c>
      <c r="B4605" s="26" t="s">
        <v>22543</v>
      </c>
      <c r="C4605" s="26" t="s">
        <v>817</v>
      </c>
      <c r="D4605" s="26" t="s">
        <v>22</v>
      </c>
      <c r="E4605" s="26" t="s">
        <v>22544</v>
      </c>
      <c r="F4605" s="26" t="s">
        <v>22545</v>
      </c>
      <c r="G4605" s="26" t="s">
        <v>53</v>
      </c>
      <c r="H4605" s="26" t="s">
        <v>22</v>
      </c>
      <c r="I4605" s="26" t="s">
        <v>732</v>
      </c>
      <c r="J4605" s="26" t="s">
        <v>27</v>
      </c>
      <c r="K4605" s="26" t="s">
        <v>28</v>
      </c>
      <c r="L4605" s="26" t="s">
        <v>43</v>
      </c>
      <c r="M4605" s="26" t="s">
        <v>44</v>
      </c>
      <c r="N4605" s="26" t="s">
        <v>31</v>
      </c>
      <c r="O4605" s="26" t="s">
        <v>32</v>
      </c>
      <c r="P4605" s="26" t="s">
        <v>22</v>
      </c>
      <c r="Q4605" s="26" t="s">
        <v>22546</v>
      </c>
      <c r="R4605" s="26" t="s">
        <v>46</v>
      </c>
      <c r="S4605" s="26" t="s">
        <v>22547</v>
      </c>
      <c r="T4605" s="26" t="s">
        <v>22</v>
      </c>
    </row>
    <row r="4606" customHeight="1" spans="1:20">
      <c r="A4606" s="25">
        <v>45209</v>
      </c>
      <c r="B4606" s="26" t="s">
        <v>22548</v>
      </c>
      <c r="C4606" s="26" t="s">
        <v>646</v>
      </c>
      <c r="D4606" s="26" t="s">
        <v>22</v>
      </c>
      <c r="E4606" s="26" t="s">
        <v>22549</v>
      </c>
      <c r="F4606" s="26" t="s">
        <v>22550</v>
      </c>
      <c r="G4606" s="26" t="s">
        <v>25</v>
      </c>
      <c r="H4606" s="26" t="s">
        <v>137</v>
      </c>
      <c r="I4606" s="26" t="s">
        <v>732</v>
      </c>
      <c r="J4606" s="26" t="s">
        <v>27</v>
      </c>
      <c r="K4606" s="26" t="s">
        <v>28</v>
      </c>
      <c r="L4606" s="26" t="s">
        <v>43</v>
      </c>
      <c r="M4606" s="26" t="s">
        <v>44</v>
      </c>
      <c r="N4606" s="26" t="s">
        <v>31</v>
      </c>
      <c r="O4606" s="26" t="s">
        <v>32</v>
      </c>
      <c r="P4606" s="26" t="s">
        <v>22</v>
      </c>
      <c r="Q4606" s="26" t="s">
        <v>22551</v>
      </c>
      <c r="R4606" s="26" t="s">
        <v>46</v>
      </c>
      <c r="S4606" s="26" t="s">
        <v>22552</v>
      </c>
      <c r="T4606" s="26" t="s">
        <v>22</v>
      </c>
    </row>
    <row r="4607" customHeight="1" spans="1:20">
      <c r="A4607" s="25">
        <v>45209</v>
      </c>
      <c r="B4607" s="26" t="s">
        <v>22553</v>
      </c>
      <c r="C4607" s="26" t="s">
        <v>817</v>
      </c>
      <c r="D4607" s="26" t="s">
        <v>22</v>
      </c>
      <c r="E4607" s="26" t="s">
        <v>22554</v>
      </c>
      <c r="F4607" s="26" t="s">
        <v>22555</v>
      </c>
      <c r="G4607" s="26" t="s">
        <v>41</v>
      </c>
      <c r="H4607" s="26" t="s">
        <v>22</v>
      </c>
      <c r="I4607" s="26" t="s">
        <v>26</v>
      </c>
      <c r="J4607" s="26" t="s">
        <v>27</v>
      </c>
      <c r="K4607" s="26" t="s">
        <v>76</v>
      </c>
      <c r="L4607" s="26" t="s">
        <v>29</v>
      </c>
      <c r="M4607" s="26" t="s">
        <v>30</v>
      </c>
      <c r="N4607" s="26" t="s">
        <v>31</v>
      </c>
      <c r="O4607" s="26" t="s">
        <v>32</v>
      </c>
      <c r="P4607" s="26" t="s">
        <v>22</v>
      </c>
      <c r="Q4607" s="26" t="s">
        <v>22556</v>
      </c>
      <c r="R4607" s="26" t="s">
        <v>34</v>
      </c>
      <c r="S4607" s="26" t="s">
        <v>22557</v>
      </c>
      <c r="T4607" s="26" t="s">
        <v>22</v>
      </c>
    </row>
    <row r="4608" customHeight="1" spans="1:20">
      <c r="A4608" s="25">
        <v>45209</v>
      </c>
      <c r="B4608" s="26" t="s">
        <v>22558</v>
      </c>
      <c r="C4608" s="26" t="s">
        <v>817</v>
      </c>
      <c r="D4608" s="26" t="s">
        <v>22</v>
      </c>
      <c r="E4608" s="26" t="s">
        <v>22559</v>
      </c>
      <c r="F4608" s="26" t="s">
        <v>22560</v>
      </c>
      <c r="G4608" s="26" t="s">
        <v>53</v>
      </c>
      <c r="H4608" s="26" t="s">
        <v>22</v>
      </c>
      <c r="I4608" s="26" t="s">
        <v>4047</v>
      </c>
      <c r="J4608" s="26" t="s">
        <v>27</v>
      </c>
      <c r="K4608" s="26" t="s">
        <v>76</v>
      </c>
      <c r="L4608" s="26" t="s">
        <v>29</v>
      </c>
      <c r="M4608" s="26" t="s">
        <v>44</v>
      </c>
      <c r="N4608" s="26" t="s">
        <v>31</v>
      </c>
      <c r="O4608" s="26" t="s">
        <v>32</v>
      </c>
      <c r="P4608" s="26" t="s">
        <v>22</v>
      </c>
      <c r="Q4608" s="26" t="s">
        <v>22561</v>
      </c>
      <c r="R4608" s="26" t="s">
        <v>34</v>
      </c>
      <c r="S4608" s="26" t="s">
        <v>22562</v>
      </c>
      <c r="T4608" s="26" t="s">
        <v>22563</v>
      </c>
    </row>
    <row r="4609" customHeight="1" spans="1:20">
      <c r="A4609" s="25">
        <v>45209</v>
      </c>
      <c r="B4609" s="26" t="s">
        <v>22564</v>
      </c>
      <c r="C4609" s="26" t="s">
        <v>817</v>
      </c>
      <c r="D4609" s="26" t="s">
        <v>22</v>
      </c>
      <c r="E4609" s="26" t="s">
        <v>22565</v>
      </c>
      <c r="F4609" s="26" t="s">
        <v>22566</v>
      </c>
      <c r="G4609" s="26" t="s">
        <v>53</v>
      </c>
      <c r="H4609" s="26" t="s">
        <v>22</v>
      </c>
      <c r="I4609" s="26" t="s">
        <v>576</v>
      </c>
      <c r="J4609" s="26" t="s">
        <v>27</v>
      </c>
      <c r="K4609" s="26" t="s">
        <v>28</v>
      </c>
      <c r="L4609" s="26" t="s">
        <v>43</v>
      </c>
      <c r="M4609" s="26" t="s">
        <v>44</v>
      </c>
      <c r="N4609" s="26" t="s">
        <v>31</v>
      </c>
      <c r="O4609" s="26" t="s">
        <v>32</v>
      </c>
      <c r="P4609" s="26" t="s">
        <v>22</v>
      </c>
      <c r="Q4609" s="26" t="s">
        <v>22567</v>
      </c>
      <c r="R4609" s="26" t="s">
        <v>46</v>
      </c>
      <c r="S4609" s="26" t="s">
        <v>22568</v>
      </c>
      <c r="T4609" s="26" t="s">
        <v>22569</v>
      </c>
    </row>
    <row r="4610" customHeight="1" spans="1:20">
      <c r="A4610" s="25">
        <v>45209</v>
      </c>
      <c r="B4610" s="26" t="s">
        <v>22570</v>
      </c>
      <c r="C4610" s="26" t="s">
        <v>817</v>
      </c>
      <c r="D4610" s="26" t="s">
        <v>22</v>
      </c>
      <c r="E4610" s="26" t="s">
        <v>15797</v>
      </c>
      <c r="F4610" s="26" t="s">
        <v>15798</v>
      </c>
      <c r="G4610" s="26" t="s">
        <v>41</v>
      </c>
      <c r="H4610" s="26" t="s">
        <v>110</v>
      </c>
      <c r="I4610" s="26" t="s">
        <v>214</v>
      </c>
      <c r="J4610" s="26" t="s">
        <v>27</v>
      </c>
      <c r="K4610" s="26" t="s">
        <v>28</v>
      </c>
      <c r="L4610" s="26" t="s">
        <v>43</v>
      </c>
      <c r="M4610" s="26" t="s">
        <v>30</v>
      </c>
      <c r="N4610" s="26" t="s">
        <v>31</v>
      </c>
      <c r="O4610" s="26" t="s">
        <v>32</v>
      </c>
      <c r="P4610" s="26" t="s">
        <v>22</v>
      </c>
      <c r="Q4610" s="26" t="s">
        <v>22571</v>
      </c>
      <c r="R4610" s="26" t="s">
        <v>46</v>
      </c>
      <c r="S4610" s="26" t="s">
        <v>22572</v>
      </c>
      <c r="T4610" s="26" t="s">
        <v>22573</v>
      </c>
    </row>
    <row r="4611" customHeight="1" spans="1:20">
      <c r="A4611" s="25">
        <v>45209</v>
      </c>
      <c r="B4611" s="26" t="s">
        <v>22574</v>
      </c>
      <c r="C4611" s="26" t="s">
        <v>1023</v>
      </c>
      <c r="D4611" s="26" t="s">
        <v>22</v>
      </c>
      <c r="E4611" s="26" t="s">
        <v>22575</v>
      </c>
      <c r="F4611" s="26" t="s">
        <v>22576</v>
      </c>
      <c r="G4611" s="26" t="s">
        <v>25</v>
      </c>
      <c r="H4611" s="26" t="s">
        <v>22</v>
      </c>
      <c r="I4611" s="26" t="s">
        <v>576</v>
      </c>
      <c r="J4611" s="26" t="s">
        <v>27</v>
      </c>
      <c r="K4611" s="26" t="s">
        <v>28</v>
      </c>
      <c r="L4611" s="26" t="s">
        <v>43</v>
      </c>
      <c r="M4611" s="26" t="s">
        <v>44</v>
      </c>
      <c r="N4611" s="26" t="s">
        <v>31</v>
      </c>
      <c r="O4611" s="26" t="s">
        <v>32</v>
      </c>
      <c r="P4611" s="26" t="s">
        <v>22</v>
      </c>
      <c r="Q4611" s="26" t="s">
        <v>22577</v>
      </c>
      <c r="R4611" s="26" t="s">
        <v>46</v>
      </c>
      <c r="S4611" s="26" t="s">
        <v>22578</v>
      </c>
      <c r="T4611" s="26" t="s">
        <v>22579</v>
      </c>
    </row>
    <row r="4612" customHeight="1" spans="1:20">
      <c r="A4612" s="25">
        <v>45209</v>
      </c>
      <c r="B4612" s="26" t="s">
        <v>22580</v>
      </c>
      <c r="C4612" s="26" t="s">
        <v>16879</v>
      </c>
      <c r="D4612" s="26" t="s">
        <v>22</v>
      </c>
      <c r="E4612" s="26" t="s">
        <v>15333</v>
      </c>
      <c r="F4612" s="26" t="s">
        <v>15334</v>
      </c>
      <c r="G4612" s="26" t="s">
        <v>82</v>
      </c>
      <c r="H4612" s="26" t="s">
        <v>22</v>
      </c>
      <c r="I4612" s="26" t="s">
        <v>162</v>
      </c>
      <c r="J4612" s="26" t="s">
        <v>27</v>
      </c>
      <c r="K4612" s="26" t="s">
        <v>28</v>
      </c>
      <c r="L4612" s="26" t="s">
        <v>43</v>
      </c>
      <c r="M4612" s="26" t="s">
        <v>169</v>
      </c>
      <c r="N4612" s="26" t="s">
        <v>31</v>
      </c>
      <c r="O4612" s="26" t="s">
        <v>32</v>
      </c>
      <c r="P4612" s="26" t="s">
        <v>22</v>
      </c>
      <c r="Q4612" s="26" t="s">
        <v>22581</v>
      </c>
      <c r="R4612" s="26" t="s">
        <v>46</v>
      </c>
      <c r="S4612" s="26" t="s">
        <v>22582</v>
      </c>
      <c r="T4612" s="26" t="s">
        <v>22583</v>
      </c>
    </row>
    <row r="4613" customHeight="1" spans="1:20">
      <c r="A4613" s="25">
        <v>45209</v>
      </c>
      <c r="B4613" s="26" t="s">
        <v>22584</v>
      </c>
      <c r="C4613" s="26" t="s">
        <v>1016</v>
      </c>
      <c r="D4613" s="26" t="s">
        <v>22</v>
      </c>
      <c r="E4613" s="26" t="s">
        <v>22585</v>
      </c>
      <c r="F4613" s="26" t="s">
        <v>22586</v>
      </c>
      <c r="G4613" s="26" t="s">
        <v>25</v>
      </c>
      <c r="H4613" s="26" t="s">
        <v>22</v>
      </c>
      <c r="I4613" s="26" t="s">
        <v>42</v>
      </c>
      <c r="J4613" s="26" t="s">
        <v>27</v>
      </c>
      <c r="K4613" s="26" t="s">
        <v>28</v>
      </c>
      <c r="L4613" s="26" t="s">
        <v>43</v>
      </c>
      <c r="M4613" s="26" t="s">
        <v>44</v>
      </c>
      <c r="N4613" s="26" t="s">
        <v>31</v>
      </c>
      <c r="O4613" s="26" t="s">
        <v>32</v>
      </c>
      <c r="P4613" s="26" t="s">
        <v>22</v>
      </c>
      <c r="Q4613" s="26" t="s">
        <v>22587</v>
      </c>
      <c r="R4613" s="26" t="s">
        <v>46</v>
      </c>
      <c r="S4613" s="26" t="s">
        <v>22588</v>
      </c>
      <c r="T4613" s="26" t="s">
        <v>22589</v>
      </c>
    </row>
    <row r="4614" customHeight="1" spans="1:20">
      <c r="A4614" s="25">
        <v>45209</v>
      </c>
      <c r="B4614" s="26" t="s">
        <v>22590</v>
      </c>
      <c r="C4614" s="26" t="s">
        <v>1023</v>
      </c>
      <c r="D4614" s="26" t="s">
        <v>22</v>
      </c>
      <c r="E4614" s="26" t="s">
        <v>22591</v>
      </c>
      <c r="F4614" s="26" t="s">
        <v>22592</v>
      </c>
      <c r="G4614" s="26" t="s">
        <v>82</v>
      </c>
      <c r="H4614" s="26" t="s">
        <v>22</v>
      </c>
      <c r="I4614" s="26" t="s">
        <v>168</v>
      </c>
      <c r="J4614" s="26" t="s">
        <v>27</v>
      </c>
      <c r="K4614" s="26" t="s">
        <v>28</v>
      </c>
      <c r="L4614" s="26" t="s">
        <v>43</v>
      </c>
      <c r="M4614" s="26" t="s">
        <v>169</v>
      </c>
      <c r="N4614" s="26" t="s">
        <v>31</v>
      </c>
      <c r="O4614" s="26" t="s">
        <v>32</v>
      </c>
      <c r="P4614" s="26" t="s">
        <v>22</v>
      </c>
      <c r="Q4614" s="26" t="s">
        <v>22593</v>
      </c>
      <c r="R4614" s="26" t="s">
        <v>46</v>
      </c>
      <c r="S4614" s="26" t="s">
        <v>22594</v>
      </c>
      <c r="T4614" s="26" t="s">
        <v>22595</v>
      </c>
    </row>
    <row r="4615" customHeight="1" spans="1:20">
      <c r="A4615" s="25">
        <v>45209</v>
      </c>
      <c r="B4615" s="26" t="s">
        <v>22596</v>
      </c>
      <c r="C4615" s="26" t="s">
        <v>4516</v>
      </c>
      <c r="D4615" s="26" t="s">
        <v>22</v>
      </c>
      <c r="E4615" s="26" t="s">
        <v>22597</v>
      </c>
      <c r="F4615" s="26" t="s">
        <v>22598</v>
      </c>
      <c r="G4615" s="26" t="s">
        <v>41</v>
      </c>
      <c r="H4615" s="26" t="s">
        <v>22</v>
      </c>
      <c r="I4615" s="26" t="s">
        <v>1072</v>
      </c>
      <c r="J4615" s="26" t="s">
        <v>27</v>
      </c>
      <c r="K4615" s="26" t="s">
        <v>28</v>
      </c>
      <c r="L4615" s="26" t="s">
        <v>43</v>
      </c>
      <c r="M4615" s="26" t="s">
        <v>44</v>
      </c>
      <c r="N4615" s="26" t="s">
        <v>31</v>
      </c>
      <c r="O4615" s="26" t="s">
        <v>32</v>
      </c>
      <c r="P4615" s="26" t="s">
        <v>22</v>
      </c>
      <c r="Q4615" s="26" t="s">
        <v>22599</v>
      </c>
      <c r="R4615" s="26" t="s">
        <v>46</v>
      </c>
      <c r="S4615" s="26" t="s">
        <v>22600</v>
      </c>
      <c r="T4615" s="26" t="s">
        <v>22601</v>
      </c>
    </row>
    <row r="4616" customHeight="1" spans="1:20">
      <c r="A4616" s="25">
        <v>45209</v>
      </c>
      <c r="B4616" s="26" t="s">
        <v>22602</v>
      </c>
      <c r="C4616" s="26" t="s">
        <v>817</v>
      </c>
      <c r="D4616" s="26" t="s">
        <v>22</v>
      </c>
      <c r="E4616" s="26" t="s">
        <v>18598</v>
      </c>
      <c r="F4616" s="26" t="s">
        <v>18599</v>
      </c>
      <c r="G4616" s="26" t="s">
        <v>25</v>
      </c>
      <c r="H4616" s="26" t="s">
        <v>22</v>
      </c>
      <c r="I4616" s="26" t="s">
        <v>235</v>
      </c>
      <c r="J4616" s="26" t="s">
        <v>27</v>
      </c>
      <c r="K4616" s="26" t="s">
        <v>28</v>
      </c>
      <c r="L4616" s="26" t="s">
        <v>43</v>
      </c>
      <c r="M4616" s="26" t="s">
        <v>44</v>
      </c>
      <c r="N4616" s="26" t="s">
        <v>31</v>
      </c>
      <c r="O4616" s="26" t="s">
        <v>32</v>
      </c>
      <c r="P4616" s="26" t="s">
        <v>22</v>
      </c>
      <c r="Q4616" s="26" t="s">
        <v>22603</v>
      </c>
      <c r="R4616" s="26" t="s">
        <v>46</v>
      </c>
      <c r="S4616" s="26" t="s">
        <v>22604</v>
      </c>
      <c r="T4616" s="26" t="s">
        <v>22605</v>
      </c>
    </row>
    <row r="4617" customHeight="1" spans="1:20">
      <c r="A4617" s="25">
        <v>45209</v>
      </c>
      <c r="B4617" s="26" t="s">
        <v>22606</v>
      </c>
      <c r="C4617" s="26" t="s">
        <v>1016</v>
      </c>
      <c r="D4617" s="26" t="s">
        <v>22</v>
      </c>
      <c r="E4617" s="26" t="s">
        <v>22607</v>
      </c>
      <c r="F4617" s="26" t="s">
        <v>22608</v>
      </c>
      <c r="G4617" s="26" t="s">
        <v>41</v>
      </c>
      <c r="H4617" s="26" t="s">
        <v>110</v>
      </c>
      <c r="I4617" s="26" t="s">
        <v>864</v>
      </c>
      <c r="J4617" s="26" t="s">
        <v>27</v>
      </c>
      <c r="K4617" s="26" t="s">
        <v>28</v>
      </c>
      <c r="L4617" s="26" t="s">
        <v>43</v>
      </c>
      <c r="M4617" s="26" t="s">
        <v>44</v>
      </c>
      <c r="N4617" s="26" t="s">
        <v>31</v>
      </c>
      <c r="O4617" s="26" t="s">
        <v>32</v>
      </c>
      <c r="P4617" s="26" t="s">
        <v>22</v>
      </c>
      <c r="Q4617" s="26" t="s">
        <v>22609</v>
      </c>
      <c r="R4617" s="26" t="s">
        <v>46</v>
      </c>
      <c r="S4617" s="26" t="s">
        <v>22610</v>
      </c>
      <c r="T4617" s="26" t="s">
        <v>22611</v>
      </c>
    </row>
    <row r="4618" customHeight="1" spans="1:20">
      <c r="A4618" s="25">
        <v>45209</v>
      </c>
      <c r="B4618" s="26" t="s">
        <v>22612</v>
      </c>
      <c r="C4618" s="26" t="s">
        <v>2825</v>
      </c>
      <c r="D4618" s="26" t="s">
        <v>22</v>
      </c>
      <c r="E4618" s="26" t="s">
        <v>22613</v>
      </c>
      <c r="F4618" s="26" t="s">
        <v>22614</v>
      </c>
      <c r="G4618" s="26" t="s">
        <v>53</v>
      </c>
      <c r="H4618" s="26" t="s">
        <v>22</v>
      </c>
      <c r="I4618" s="26" t="s">
        <v>293</v>
      </c>
      <c r="J4618" s="26" t="s">
        <v>27</v>
      </c>
      <c r="K4618" s="26" t="s">
        <v>28</v>
      </c>
      <c r="L4618" s="26" t="s">
        <v>43</v>
      </c>
      <c r="M4618" s="26" t="s">
        <v>44</v>
      </c>
      <c r="N4618" s="26" t="s">
        <v>31</v>
      </c>
      <c r="O4618" s="26" t="s">
        <v>32</v>
      </c>
      <c r="P4618" s="26" t="s">
        <v>22</v>
      </c>
      <c r="Q4618" s="26" t="s">
        <v>22615</v>
      </c>
      <c r="R4618" s="26" t="s">
        <v>46</v>
      </c>
      <c r="S4618" s="26" t="s">
        <v>22616</v>
      </c>
      <c r="T4618" s="26" t="s">
        <v>22617</v>
      </c>
    </row>
    <row r="4619" customHeight="1" spans="1:20">
      <c r="A4619" s="25">
        <v>45209</v>
      </c>
      <c r="B4619" s="26" t="s">
        <v>22618</v>
      </c>
      <c r="C4619" s="26" t="s">
        <v>5170</v>
      </c>
      <c r="D4619" s="26" t="s">
        <v>22</v>
      </c>
      <c r="E4619" s="26" t="s">
        <v>22619</v>
      </c>
      <c r="F4619" s="26" t="s">
        <v>22620</v>
      </c>
      <c r="G4619" s="26" t="s">
        <v>53</v>
      </c>
      <c r="H4619" s="26" t="s">
        <v>22</v>
      </c>
      <c r="I4619" s="26" t="s">
        <v>155</v>
      </c>
      <c r="J4619" s="26" t="s">
        <v>27</v>
      </c>
      <c r="K4619" s="26" t="s">
        <v>28</v>
      </c>
      <c r="L4619" s="26" t="s">
        <v>43</v>
      </c>
      <c r="M4619" s="26" t="s">
        <v>44</v>
      </c>
      <c r="N4619" s="26" t="s">
        <v>31</v>
      </c>
      <c r="O4619" s="26" t="s">
        <v>32</v>
      </c>
      <c r="P4619" s="26" t="s">
        <v>22</v>
      </c>
      <c r="Q4619" s="26" t="s">
        <v>22621</v>
      </c>
      <c r="R4619" s="26" t="s">
        <v>46</v>
      </c>
      <c r="S4619" s="26" t="s">
        <v>22622</v>
      </c>
      <c r="T4619" s="26" t="s">
        <v>22623</v>
      </c>
    </row>
    <row r="4620" customHeight="1" spans="1:20">
      <c r="A4620" s="25">
        <v>45209</v>
      </c>
      <c r="B4620" s="26" t="s">
        <v>22624</v>
      </c>
      <c r="C4620" s="26" t="s">
        <v>1023</v>
      </c>
      <c r="D4620" s="26" t="s">
        <v>22</v>
      </c>
      <c r="E4620" s="26" t="s">
        <v>22625</v>
      </c>
      <c r="F4620" s="26" t="s">
        <v>22626</v>
      </c>
      <c r="G4620" s="26" t="s">
        <v>130</v>
      </c>
      <c r="H4620" s="26" t="s">
        <v>22</v>
      </c>
      <c r="I4620" s="26" t="s">
        <v>412</v>
      </c>
      <c r="J4620" s="26" t="s">
        <v>27</v>
      </c>
      <c r="K4620" s="26" t="s">
        <v>28</v>
      </c>
      <c r="L4620" s="26" t="s">
        <v>43</v>
      </c>
      <c r="M4620" s="26" t="s">
        <v>44</v>
      </c>
      <c r="N4620" s="26" t="s">
        <v>31</v>
      </c>
      <c r="O4620" s="26" t="s">
        <v>32</v>
      </c>
      <c r="P4620" s="26" t="s">
        <v>22</v>
      </c>
      <c r="Q4620" s="26" t="s">
        <v>22627</v>
      </c>
      <c r="R4620" s="26" t="s">
        <v>46</v>
      </c>
      <c r="S4620" s="26" t="s">
        <v>22628</v>
      </c>
      <c r="T4620" s="26" t="s">
        <v>22629</v>
      </c>
    </row>
    <row r="4621" customHeight="1" spans="1:20">
      <c r="A4621" s="25">
        <v>45209</v>
      </c>
      <c r="B4621" s="26" t="s">
        <v>22630</v>
      </c>
      <c r="C4621" s="26" t="s">
        <v>18662</v>
      </c>
      <c r="D4621" s="26" t="s">
        <v>22</v>
      </c>
      <c r="E4621" s="26" t="s">
        <v>22631</v>
      </c>
      <c r="F4621" s="26" t="s">
        <v>18781</v>
      </c>
      <c r="G4621" s="26" t="s">
        <v>82</v>
      </c>
      <c r="H4621" s="26" t="s">
        <v>22</v>
      </c>
      <c r="I4621" s="26" t="s">
        <v>880</v>
      </c>
      <c r="J4621" s="26" t="s">
        <v>27</v>
      </c>
      <c r="K4621" s="26" t="s">
        <v>28</v>
      </c>
      <c r="L4621" s="26" t="s">
        <v>43</v>
      </c>
      <c r="M4621" s="26" t="s">
        <v>44</v>
      </c>
      <c r="N4621" s="26" t="s">
        <v>31</v>
      </c>
      <c r="O4621" s="26" t="s">
        <v>32</v>
      </c>
      <c r="P4621" s="26" t="s">
        <v>22</v>
      </c>
      <c r="Q4621" s="26" t="s">
        <v>22632</v>
      </c>
      <c r="R4621" s="26" t="s">
        <v>46</v>
      </c>
      <c r="S4621" s="26" t="s">
        <v>22633</v>
      </c>
      <c r="T4621" s="26" t="s">
        <v>22634</v>
      </c>
    </row>
    <row r="4622" customHeight="1" spans="1:20">
      <c r="A4622" s="25">
        <v>45209</v>
      </c>
      <c r="B4622" s="26" t="s">
        <v>22635</v>
      </c>
      <c r="C4622" s="26" t="s">
        <v>2978</v>
      </c>
      <c r="D4622" s="26" t="s">
        <v>22</v>
      </c>
      <c r="E4622" s="26" t="s">
        <v>22636</v>
      </c>
      <c r="F4622" s="26" t="s">
        <v>22637</v>
      </c>
      <c r="G4622" s="26" t="s">
        <v>53</v>
      </c>
      <c r="H4622" s="26" t="s">
        <v>22</v>
      </c>
      <c r="I4622" s="26" t="s">
        <v>97</v>
      </c>
      <c r="J4622" s="26" t="s">
        <v>27</v>
      </c>
      <c r="K4622" s="26" t="s">
        <v>28</v>
      </c>
      <c r="L4622" s="26" t="s">
        <v>43</v>
      </c>
      <c r="M4622" s="26" t="s">
        <v>30</v>
      </c>
      <c r="N4622" s="26" t="s">
        <v>31</v>
      </c>
      <c r="O4622" s="26" t="s">
        <v>32</v>
      </c>
      <c r="P4622" s="26" t="s">
        <v>22</v>
      </c>
      <c r="Q4622" s="26" t="s">
        <v>22638</v>
      </c>
      <c r="R4622" s="26" t="s">
        <v>46</v>
      </c>
      <c r="S4622" s="26" t="s">
        <v>22639</v>
      </c>
      <c r="T4622" s="26" t="s">
        <v>22640</v>
      </c>
    </row>
    <row r="4623" customHeight="1" spans="1:20">
      <c r="A4623" s="25">
        <v>45209</v>
      </c>
      <c r="B4623" s="26" t="s">
        <v>22641</v>
      </c>
      <c r="C4623" s="26" t="s">
        <v>22642</v>
      </c>
      <c r="D4623" s="26" t="s">
        <v>22</v>
      </c>
      <c r="E4623" s="26" t="s">
        <v>22643</v>
      </c>
      <c r="F4623" s="26" t="s">
        <v>22644</v>
      </c>
      <c r="G4623" s="26" t="s">
        <v>82</v>
      </c>
      <c r="H4623" s="26" t="s">
        <v>96</v>
      </c>
      <c r="I4623" s="26" t="s">
        <v>34</v>
      </c>
      <c r="J4623" s="26" t="s">
        <v>27</v>
      </c>
      <c r="K4623" s="26" t="s">
        <v>28</v>
      </c>
      <c r="L4623" s="26" t="s">
        <v>43</v>
      </c>
      <c r="M4623" s="26" t="s">
        <v>169</v>
      </c>
      <c r="N4623" s="26" t="s">
        <v>31</v>
      </c>
      <c r="O4623" s="26" t="s">
        <v>32</v>
      </c>
      <c r="P4623" s="26" t="s">
        <v>22</v>
      </c>
      <c r="Q4623" s="26" t="s">
        <v>22645</v>
      </c>
      <c r="R4623" s="26" t="s">
        <v>46</v>
      </c>
      <c r="S4623" s="26" t="s">
        <v>22646</v>
      </c>
      <c r="T4623" s="26" t="s">
        <v>22647</v>
      </c>
    </row>
    <row r="4624" customHeight="1" spans="1:20">
      <c r="A4624" s="25">
        <v>45209</v>
      </c>
      <c r="B4624" s="26" t="s">
        <v>22648</v>
      </c>
      <c r="C4624" s="26" t="s">
        <v>7962</v>
      </c>
      <c r="D4624" s="26" t="s">
        <v>22</v>
      </c>
      <c r="E4624" s="26" t="s">
        <v>22649</v>
      </c>
      <c r="F4624" s="26" t="s">
        <v>22650</v>
      </c>
      <c r="G4624" s="26" t="s">
        <v>82</v>
      </c>
      <c r="H4624" s="26" t="s">
        <v>22</v>
      </c>
      <c r="I4624" s="26" t="s">
        <v>511</v>
      </c>
      <c r="J4624" s="26" t="s">
        <v>27</v>
      </c>
      <c r="K4624" s="26" t="s">
        <v>28</v>
      </c>
      <c r="L4624" s="26" t="s">
        <v>43</v>
      </c>
      <c r="M4624" s="26" t="s">
        <v>30</v>
      </c>
      <c r="N4624" s="26" t="s">
        <v>743</v>
      </c>
      <c r="O4624" s="26" t="s">
        <v>32</v>
      </c>
      <c r="P4624" s="26" t="s">
        <v>22</v>
      </c>
      <c r="Q4624" s="26" t="s">
        <v>22651</v>
      </c>
      <c r="R4624" s="26" t="s">
        <v>46</v>
      </c>
      <c r="S4624" s="26" t="s">
        <v>22652</v>
      </c>
      <c r="T4624" s="26" t="s">
        <v>22653</v>
      </c>
    </row>
    <row r="4625" customHeight="1" spans="1:20">
      <c r="A4625" s="25">
        <v>45209</v>
      </c>
      <c r="B4625" s="26" t="s">
        <v>22654</v>
      </c>
      <c r="C4625" s="26" t="s">
        <v>191</v>
      </c>
      <c r="D4625" s="26" t="s">
        <v>22</v>
      </c>
      <c r="E4625" s="26" t="s">
        <v>22655</v>
      </c>
      <c r="F4625" s="26" t="s">
        <v>22656</v>
      </c>
      <c r="G4625" s="26" t="s">
        <v>41</v>
      </c>
      <c r="H4625" s="26" t="s">
        <v>22</v>
      </c>
      <c r="I4625" s="26" t="s">
        <v>412</v>
      </c>
      <c r="J4625" s="26" t="s">
        <v>27</v>
      </c>
      <c r="K4625" s="26" t="s">
        <v>28</v>
      </c>
      <c r="L4625" s="26" t="s">
        <v>43</v>
      </c>
      <c r="M4625" s="26" t="s">
        <v>30</v>
      </c>
      <c r="N4625" s="26" t="s">
        <v>31</v>
      </c>
      <c r="O4625" s="26" t="s">
        <v>32</v>
      </c>
      <c r="P4625" s="26" t="s">
        <v>22</v>
      </c>
      <c r="Q4625" s="26" t="s">
        <v>22657</v>
      </c>
      <c r="R4625" s="26" t="s">
        <v>46</v>
      </c>
      <c r="S4625" s="26" t="s">
        <v>22658</v>
      </c>
      <c r="T4625" s="26" t="s">
        <v>22659</v>
      </c>
    </row>
    <row r="4626" customHeight="1" spans="1:20">
      <c r="A4626" s="25">
        <v>45209</v>
      </c>
      <c r="B4626" s="26" t="s">
        <v>22660</v>
      </c>
      <c r="C4626" s="26" t="s">
        <v>18926</v>
      </c>
      <c r="D4626" s="26" t="s">
        <v>22</v>
      </c>
      <c r="E4626" s="26" t="s">
        <v>21080</v>
      </c>
      <c r="F4626" s="26" t="s">
        <v>21081</v>
      </c>
      <c r="G4626" s="26" t="s">
        <v>82</v>
      </c>
      <c r="H4626" s="26" t="s">
        <v>22</v>
      </c>
      <c r="I4626" s="26" t="s">
        <v>576</v>
      </c>
      <c r="J4626" s="26" t="s">
        <v>27</v>
      </c>
      <c r="K4626" s="26" t="s">
        <v>28</v>
      </c>
      <c r="L4626" s="26" t="s">
        <v>43</v>
      </c>
      <c r="M4626" s="26" t="s">
        <v>30</v>
      </c>
      <c r="N4626" s="26" t="s">
        <v>31</v>
      </c>
      <c r="O4626" s="26" t="s">
        <v>32</v>
      </c>
      <c r="P4626" s="26" t="s">
        <v>22</v>
      </c>
      <c r="Q4626" s="26" t="s">
        <v>22661</v>
      </c>
      <c r="R4626" s="26" t="s">
        <v>46</v>
      </c>
      <c r="S4626" s="26" t="s">
        <v>22662</v>
      </c>
      <c r="T4626" s="26" t="s">
        <v>22663</v>
      </c>
    </row>
    <row r="4627" customHeight="1" spans="1:20">
      <c r="A4627" s="25">
        <v>45209</v>
      </c>
      <c r="B4627" s="26" t="s">
        <v>22664</v>
      </c>
      <c r="C4627" s="26" t="s">
        <v>4902</v>
      </c>
      <c r="D4627" s="26" t="s">
        <v>22</v>
      </c>
      <c r="E4627" s="26" t="s">
        <v>22665</v>
      </c>
      <c r="F4627" s="26" t="s">
        <v>22666</v>
      </c>
      <c r="G4627" s="26" t="s">
        <v>69</v>
      </c>
      <c r="H4627" s="26" t="s">
        <v>22</v>
      </c>
      <c r="I4627" s="26" t="s">
        <v>22667</v>
      </c>
      <c r="J4627" s="26" t="s">
        <v>27</v>
      </c>
      <c r="K4627" s="26" t="s">
        <v>76</v>
      </c>
      <c r="L4627" s="26" t="s">
        <v>43</v>
      </c>
      <c r="M4627" s="26" t="s">
        <v>30</v>
      </c>
      <c r="N4627" s="26" t="s">
        <v>31</v>
      </c>
      <c r="O4627" s="26" t="s">
        <v>32</v>
      </c>
      <c r="P4627" s="26" t="s">
        <v>22</v>
      </c>
      <c r="Q4627" s="26" t="s">
        <v>22668</v>
      </c>
      <c r="R4627" s="26" t="s">
        <v>22667</v>
      </c>
      <c r="S4627" s="26" t="s">
        <v>22669</v>
      </c>
      <c r="T4627" s="26" t="s">
        <v>22670</v>
      </c>
    </row>
    <row r="4628" customHeight="1" spans="1:20">
      <c r="A4628" s="25">
        <v>45209</v>
      </c>
      <c r="B4628" s="26" t="s">
        <v>22671</v>
      </c>
      <c r="C4628" s="26" t="s">
        <v>6489</v>
      </c>
      <c r="D4628" s="26" t="s">
        <v>22</v>
      </c>
      <c r="E4628" s="26" t="s">
        <v>20754</v>
      </c>
      <c r="F4628" s="26" t="s">
        <v>20755</v>
      </c>
      <c r="G4628" s="26" t="s">
        <v>69</v>
      </c>
      <c r="H4628" s="26" t="s">
        <v>22</v>
      </c>
      <c r="I4628" s="26" t="s">
        <v>299</v>
      </c>
      <c r="J4628" s="26" t="s">
        <v>27</v>
      </c>
      <c r="K4628" s="26" t="s">
        <v>28</v>
      </c>
      <c r="L4628" s="26" t="s">
        <v>43</v>
      </c>
      <c r="M4628" s="26" t="s">
        <v>44</v>
      </c>
      <c r="N4628" s="26" t="s">
        <v>31</v>
      </c>
      <c r="O4628" s="26" t="s">
        <v>32</v>
      </c>
      <c r="P4628" s="26" t="s">
        <v>22</v>
      </c>
      <c r="Q4628" s="26" t="s">
        <v>22672</v>
      </c>
      <c r="R4628" s="26" t="s">
        <v>46</v>
      </c>
      <c r="S4628" s="26" t="s">
        <v>22673</v>
      </c>
      <c r="T4628" s="26" t="s">
        <v>22674</v>
      </c>
    </row>
    <row r="4629" customHeight="1" spans="1:20">
      <c r="A4629" s="25">
        <v>45209</v>
      </c>
      <c r="B4629" s="26" t="s">
        <v>22675</v>
      </c>
      <c r="C4629" s="26" t="s">
        <v>8476</v>
      </c>
      <c r="D4629" s="26" t="s">
        <v>22</v>
      </c>
      <c r="E4629" s="26" t="s">
        <v>22676</v>
      </c>
      <c r="F4629" s="26" t="s">
        <v>22677</v>
      </c>
      <c r="G4629" s="26" t="s">
        <v>62</v>
      </c>
      <c r="H4629" s="26" t="s">
        <v>22</v>
      </c>
      <c r="I4629" s="26" t="s">
        <v>299</v>
      </c>
      <c r="J4629" s="26" t="s">
        <v>27</v>
      </c>
      <c r="K4629" s="26" t="s">
        <v>28</v>
      </c>
      <c r="L4629" s="26" t="s">
        <v>43</v>
      </c>
      <c r="M4629" s="26" t="s">
        <v>44</v>
      </c>
      <c r="N4629" s="26" t="s">
        <v>31</v>
      </c>
      <c r="O4629" s="26" t="s">
        <v>32</v>
      </c>
      <c r="P4629" s="26" t="s">
        <v>22</v>
      </c>
      <c r="Q4629" s="26" t="s">
        <v>22678</v>
      </c>
      <c r="R4629" s="26" t="s">
        <v>46</v>
      </c>
      <c r="S4629" s="26" t="s">
        <v>22679</v>
      </c>
      <c r="T4629" s="26" t="s">
        <v>22</v>
      </c>
    </row>
    <row r="4630" customHeight="1" spans="1:20">
      <c r="A4630" s="25">
        <v>45209</v>
      </c>
      <c r="B4630" s="26" t="s">
        <v>22680</v>
      </c>
      <c r="C4630" s="26" t="s">
        <v>6506</v>
      </c>
      <c r="D4630" s="26" t="s">
        <v>22</v>
      </c>
      <c r="E4630" s="26" t="s">
        <v>20811</v>
      </c>
      <c r="F4630" s="26" t="s">
        <v>22681</v>
      </c>
      <c r="G4630" s="26" t="s">
        <v>82</v>
      </c>
      <c r="H4630" s="26" t="s">
        <v>22</v>
      </c>
      <c r="I4630" s="26" t="s">
        <v>315</v>
      </c>
      <c r="J4630" s="26" t="s">
        <v>27</v>
      </c>
      <c r="K4630" s="26" t="s">
        <v>28</v>
      </c>
      <c r="L4630" s="26" t="s">
        <v>43</v>
      </c>
      <c r="M4630" s="26" t="s">
        <v>30</v>
      </c>
      <c r="N4630" s="26" t="s">
        <v>208</v>
      </c>
      <c r="O4630" s="26" t="s">
        <v>32</v>
      </c>
      <c r="P4630" s="26" t="s">
        <v>22</v>
      </c>
      <c r="Q4630" s="26" t="s">
        <v>22682</v>
      </c>
      <c r="R4630" s="26" t="s">
        <v>46</v>
      </c>
      <c r="S4630" s="28" t="s">
        <v>22683</v>
      </c>
      <c r="T4630" s="26" t="s">
        <v>22</v>
      </c>
    </row>
    <row r="4631" customHeight="1" spans="1:20">
      <c r="A4631" s="25">
        <v>45209</v>
      </c>
      <c r="B4631" s="26" t="s">
        <v>22684</v>
      </c>
      <c r="C4631" s="26" t="s">
        <v>6506</v>
      </c>
      <c r="D4631" s="26" t="s">
        <v>22</v>
      </c>
      <c r="E4631" s="26" t="s">
        <v>22685</v>
      </c>
      <c r="F4631" s="26" t="s">
        <v>22686</v>
      </c>
      <c r="G4631" s="26" t="s">
        <v>69</v>
      </c>
      <c r="H4631" s="26" t="s">
        <v>22</v>
      </c>
      <c r="I4631" s="26" t="s">
        <v>277</v>
      </c>
      <c r="J4631" s="26" t="s">
        <v>27</v>
      </c>
      <c r="K4631" s="26" t="s">
        <v>28</v>
      </c>
      <c r="L4631" s="26" t="s">
        <v>43</v>
      </c>
      <c r="M4631" s="26" t="s">
        <v>30</v>
      </c>
      <c r="N4631" s="26" t="s">
        <v>208</v>
      </c>
      <c r="O4631" s="26" t="s">
        <v>32</v>
      </c>
      <c r="P4631" s="26" t="s">
        <v>22</v>
      </c>
      <c r="Q4631" s="26" t="s">
        <v>22687</v>
      </c>
      <c r="R4631" s="26" t="s">
        <v>46</v>
      </c>
      <c r="S4631" s="26" t="s">
        <v>22688</v>
      </c>
      <c r="T4631" s="26" t="s">
        <v>22</v>
      </c>
    </row>
    <row r="4632" customHeight="1" spans="1:20">
      <c r="A4632" s="25">
        <v>45209</v>
      </c>
      <c r="B4632" s="26" t="s">
        <v>22689</v>
      </c>
      <c r="C4632" s="26" t="s">
        <v>6506</v>
      </c>
      <c r="D4632" s="26" t="s">
        <v>22</v>
      </c>
      <c r="E4632" s="26" t="s">
        <v>22690</v>
      </c>
      <c r="F4632" s="26" t="s">
        <v>22691</v>
      </c>
      <c r="G4632" s="26" t="s">
        <v>130</v>
      </c>
      <c r="H4632" s="26" t="s">
        <v>22</v>
      </c>
      <c r="I4632" s="26" t="s">
        <v>83</v>
      </c>
      <c r="J4632" s="26" t="s">
        <v>27</v>
      </c>
      <c r="K4632" s="26" t="s">
        <v>28</v>
      </c>
      <c r="L4632" s="26" t="s">
        <v>43</v>
      </c>
      <c r="M4632" s="26" t="s">
        <v>30</v>
      </c>
      <c r="N4632" s="26" t="s">
        <v>208</v>
      </c>
      <c r="O4632" s="26" t="s">
        <v>32</v>
      </c>
      <c r="P4632" s="26" t="s">
        <v>22</v>
      </c>
      <c r="Q4632" s="26" t="s">
        <v>22692</v>
      </c>
      <c r="R4632" s="26" t="s">
        <v>46</v>
      </c>
      <c r="S4632" s="26" t="s">
        <v>22693</v>
      </c>
      <c r="T4632" s="26" t="s">
        <v>22</v>
      </c>
    </row>
    <row r="4633" customHeight="1" spans="1:20">
      <c r="A4633" s="25">
        <v>45209</v>
      </c>
      <c r="B4633" s="26" t="s">
        <v>22694</v>
      </c>
      <c r="C4633" s="26" t="s">
        <v>6506</v>
      </c>
      <c r="D4633" s="26" t="s">
        <v>22</v>
      </c>
      <c r="E4633" s="26" t="s">
        <v>22695</v>
      </c>
      <c r="F4633" s="26" t="s">
        <v>22696</v>
      </c>
      <c r="G4633" s="26" t="s">
        <v>25</v>
      </c>
      <c r="H4633" s="26" t="s">
        <v>22</v>
      </c>
      <c r="I4633" s="26" t="s">
        <v>2203</v>
      </c>
      <c r="J4633" s="26" t="s">
        <v>27</v>
      </c>
      <c r="K4633" s="26" t="s">
        <v>28</v>
      </c>
      <c r="L4633" s="26" t="s">
        <v>43</v>
      </c>
      <c r="M4633" s="26" t="s">
        <v>30</v>
      </c>
      <c r="N4633" s="26" t="s">
        <v>208</v>
      </c>
      <c r="O4633" s="26" t="s">
        <v>32</v>
      </c>
      <c r="P4633" s="26" t="s">
        <v>22</v>
      </c>
      <c r="Q4633" s="26" t="s">
        <v>22697</v>
      </c>
      <c r="R4633" s="26" t="s">
        <v>46</v>
      </c>
      <c r="S4633" s="26" t="s">
        <v>22698</v>
      </c>
      <c r="T4633" s="26" t="s">
        <v>22</v>
      </c>
    </row>
    <row r="4634" customHeight="1" spans="1:20">
      <c r="A4634" s="25">
        <v>45209</v>
      </c>
      <c r="B4634" s="26" t="s">
        <v>22699</v>
      </c>
      <c r="C4634" s="26" t="s">
        <v>6506</v>
      </c>
      <c r="D4634" s="26" t="s">
        <v>22</v>
      </c>
      <c r="E4634" s="26" t="s">
        <v>22700</v>
      </c>
      <c r="F4634" s="26" t="s">
        <v>22701</v>
      </c>
      <c r="G4634" s="26" t="s">
        <v>130</v>
      </c>
      <c r="H4634" s="26" t="s">
        <v>22</v>
      </c>
      <c r="I4634" s="26" t="s">
        <v>3098</v>
      </c>
      <c r="J4634" s="26" t="s">
        <v>27</v>
      </c>
      <c r="K4634" s="26" t="s">
        <v>28</v>
      </c>
      <c r="L4634" s="26" t="s">
        <v>43</v>
      </c>
      <c r="M4634" s="26" t="s">
        <v>30</v>
      </c>
      <c r="N4634" s="26" t="s">
        <v>208</v>
      </c>
      <c r="O4634" s="26" t="s">
        <v>32</v>
      </c>
      <c r="P4634" s="26" t="s">
        <v>22</v>
      </c>
      <c r="Q4634" s="26" t="s">
        <v>22702</v>
      </c>
      <c r="R4634" s="26" t="s">
        <v>46</v>
      </c>
      <c r="S4634" s="26" t="s">
        <v>22703</v>
      </c>
      <c r="T4634" s="26" t="s">
        <v>22</v>
      </c>
    </row>
    <row r="4635" customHeight="1" spans="1:20">
      <c r="A4635" s="25">
        <v>45209</v>
      </c>
      <c r="B4635" s="26" t="s">
        <v>22704</v>
      </c>
      <c r="C4635" s="26" t="s">
        <v>6506</v>
      </c>
      <c r="D4635" s="26" t="s">
        <v>22</v>
      </c>
      <c r="E4635" s="26" t="s">
        <v>22705</v>
      </c>
      <c r="F4635" s="26" t="s">
        <v>22706</v>
      </c>
      <c r="G4635" s="26" t="s">
        <v>130</v>
      </c>
      <c r="H4635" s="26" t="s">
        <v>96</v>
      </c>
      <c r="I4635" s="26" t="s">
        <v>293</v>
      </c>
      <c r="J4635" s="26" t="s">
        <v>27</v>
      </c>
      <c r="K4635" s="26" t="s">
        <v>28</v>
      </c>
      <c r="L4635" s="26" t="s">
        <v>43</v>
      </c>
      <c r="M4635" s="26" t="s">
        <v>44</v>
      </c>
      <c r="N4635" s="26" t="s">
        <v>208</v>
      </c>
      <c r="O4635" s="26" t="s">
        <v>32</v>
      </c>
      <c r="P4635" s="26" t="s">
        <v>22</v>
      </c>
      <c r="Q4635" s="26" t="s">
        <v>22707</v>
      </c>
      <c r="R4635" s="26" t="s">
        <v>46</v>
      </c>
      <c r="S4635" s="26" t="s">
        <v>22708</v>
      </c>
      <c r="T4635" s="26" t="s">
        <v>22</v>
      </c>
    </row>
    <row r="4636" customHeight="1" spans="1:20">
      <c r="A4636" s="25">
        <v>45209</v>
      </c>
      <c r="B4636" s="26" t="s">
        <v>22709</v>
      </c>
      <c r="C4636" s="26" t="s">
        <v>6506</v>
      </c>
      <c r="D4636" s="26" t="s">
        <v>22</v>
      </c>
      <c r="E4636" s="26" t="s">
        <v>22710</v>
      </c>
      <c r="F4636" s="26" t="s">
        <v>22711</v>
      </c>
      <c r="G4636" s="26" t="s">
        <v>130</v>
      </c>
      <c r="H4636" s="26" t="s">
        <v>22</v>
      </c>
      <c r="I4636" s="26" t="s">
        <v>3098</v>
      </c>
      <c r="J4636" s="26" t="s">
        <v>27</v>
      </c>
      <c r="K4636" s="26" t="s">
        <v>28</v>
      </c>
      <c r="L4636" s="26" t="s">
        <v>43</v>
      </c>
      <c r="M4636" s="26" t="s">
        <v>30</v>
      </c>
      <c r="N4636" s="26" t="s">
        <v>208</v>
      </c>
      <c r="O4636" s="26" t="s">
        <v>32</v>
      </c>
      <c r="P4636" s="26" t="s">
        <v>22</v>
      </c>
      <c r="Q4636" s="26" t="s">
        <v>22712</v>
      </c>
      <c r="R4636" s="26" t="s">
        <v>46</v>
      </c>
      <c r="S4636" s="26" t="s">
        <v>22713</v>
      </c>
      <c r="T4636" s="26" t="s">
        <v>22</v>
      </c>
    </row>
    <row r="4637" customHeight="1" spans="1:20">
      <c r="A4637" s="25">
        <v>45209</v>
      </c>
      <c r="B4637" s="26" t="s">
        <v>22714</v>
      </c>
      <c r="C4637" s="26" t="s">
        <v>6506</v>
      </c>
      <c r="D4637" s="26" t="s">
        <v>22</v>
      </c>
      <c r="E4637" s="26" t="s">
        <v>22715</v>
      </c>
      <c r="F4637" s="26" t="s">
        <v>11826</v>
      </c>
      <c r="G4637" s="26" t="s">
        <v>69</v>
      </c>
      <c r="H4637" s="26" t="s">
        <v>22</v>
      </c>
      <c r="I4637" s="26" t="s">
        <v>490</v>
      </c>
      <c r="J4637" s="26" t="s">
        <v>27</v>
      </c>
      <c r="K4637" s="26" t="s">
        <v>28</v>
      </c>
      <c r="L4637" s="26" t="s">
        <v>43</v>
      </c>
      <c r="M4637" s="26" t="s">
        <v>30</v>
      </c>
      <c r="N4637" s="26" t="s">
        <v>208</v>
      </c>
      <c r="O4637" s="26" t="s">
        <v>32</v>
      </c>
      <c r="P4637" s="26" t="s">
        <v>22</v>
      </c>
      <c r="Q4637" s="26" t="s">
        <v>22716</v>
      </c>
      <c r="R4637" s="26" t="s">
        <v>46</v>
      </c>
      <c r="S4637" s="26" t="s">
        <v>22717</v>
      </c>
      <c r="T4637" s="26" t="s">
        <v>22</v>
      </c>
    </row>
    <row r="4638" customHeight="1" spans="1:20">
      <c r="A4638" s="25">
        <v>45209</v>
      </c>
      <c r="B4638" s="26" t="s">
        <v>22718</v>
      </c>
      <c r="C4638" s="26" t="s">
        <v>6506</v>
      </c>
      <c r="D4638" s="26" t="s">
        <v>22</v>
      </c>
      <c r="E4638" s="26" t="s">
        <v>22719</v>
      </c>
      <c r="F4638" s="26" t="s">
        <v>22720</v>
      </c>
      <c r="G4638" s="26" t="s">
        <v>69</v>
      </c>
      <c r="H4638" s="26" t="s">
        <v>22</v>
      </c>
      <c r="I4638" s="26" t="s">
        <v>448</v>
      </c>
      <c r="J4638" s="26" t="s">
        <v>27</v>
      </c>
      <c r="K4638" s="26" t="s">
        <v>28</v>
      </c>
      <c r="L4638" s="26" t="s">
        <v>43</v>
      </c>
      <c r="M4638" s="26" t="s">
        <v>44</v>
      </c>
      <c r="N4638" s="26" t="s">
        <v>208</v>
      </c>
      <c r="O4638" s="26" t="s">
        <v>32</v>
      </c>
      <c r="P4638" s="26" t="s">
        <v>22</v>
      </c>
      <c r="Q4638" s="26" t="s">
        <v>22721</v>
      </c>
      <c r="R4638" s="26" t="s">
        <v>46</v>
      </c>
      <c r="S4638" s="26" t="s">
        <v>22722</v>
      </c>
      <c r="T4638" s="26" t="s">
        <v>22</v>
      </c>
    </row>
    <row r="4639" customHeight="1" spans="1:20">
      <c r="A4639" s="25">
        <v>45209</v>
      </c>
      <c r="B4639" s="26" t="s">
        <v>22723</v>
      </c>
      <c r="C4639" s="26" t="s">
        <v>6506</v>
      </c>
      <c r="D4639" s="26" t="s">
        <v>22</v>
      </c>
      <c r="E4639" s="26" t="s">
        <v>22480</v>
      </c>
      <c r="F4639" s="26" t="s">
        <v>22481</v>
      </c>
      <c r="G4639" s="26" t="s">
        <v>53</v>
      </c>
      <c r="H4639" s="26" t="s">
        <v>418</v>
      </c>
      <c r="I4639" s="26" t="s">
        <v>576</v>
      </c>
      <c r="J4639" s="26" t="s">
        <v>27</v>
      </c>
      <c r="K4639" s="26" t="s">
        <v>28</v>
      </c>
      <c r="L4639" s="26" t="s">
        <v>43</v>
      </c>
      <c r="M4639" s="26" t="s">
        <v>30</v>
      </c>
      <c r="N4639" s="26" t="s">
        <v>208</v>
      </c>
      <c r="O4639" s="26" t="s">
        <v>32</v>
      </c>
      <c r="P4639" s="26" t="s">
        <v>22</v>
      </c>
      <c r="Q4639" s="26" t="s">
        <v>22724</v>
      </c>
      <c r="R4639" s="26" t="s">
        <v>46</v>
      </c>
      <c r="S4639" s="26" t="s">
        <v>22725</v>
      </c>
      <c r="T4639" s="26" t="s">
        <v>22</v>
      </c>
    </row>
    <row r="4640" customHeight="1" spans="1:20">
      <c r="A4640" s="25">
        <v>45209</v>
      </c>
      <c r="B4640" s="26" t="s">
        <v>22726</v>
      </c>
      <c r="C4640" s="26" t="s">
        <v>6506</v>
      </c>
      <c r="D4640" s="26" t="s">
        <v>22</v>
      </c>
      <c r="E4640" s="26" t="s">
        <v>22727</v>
      </c>
      <c r="F4640" s="26" t="s">
        <v>22728</v>
      </c>
      <c r="G4640" s="26" t="s">
        <v>82</v>
      </c>
      <c r="H4640" s="26" t="s">
        <v>22</v>
      </c>
      <c r="I4640" s="26" t="s">
        <v>315</v>
      </c>
      <c r="J4640" s="26" t="s">
        <v>27</v>
      </c>
      <c r="K4640" s="26" t="s">
        <v>28</v>
      </c>
      <c r="L4640" s="26" t="s">
        <v>43</v>
      </c>
      <c r="M4640" s="26" t="s">
        <v>44</v>
      </c>
      <c r="N4640" s="26" t="s">
        <v>208</v>
      </c>
      <c r="O4640" s="26" t="s">
        <v>32</v>
      </c>
      <c r="P4640" s="26" t="s">
        <v>22</v>
      </c>
      <c r="Q4640" s="26" t="s">
        <v>22729</v>
      </c>
      <c r="R4640" s="26" t="s">
        <v>46</v>
      </c>
      <c r="S4640" s="26" t="s">
        <v>22730</v>
      </c>
      <c r="T4640" s="26" t="s">
        <v>22</v>
      </c>
    </row>
    <row r="4641" customHeight="1" spans="1:20">
      <c r="A4641" s="25">
        <v>45209</v>
      </c>
      <c r="B4641" s="26" t="s">
        <v>22731</v>
      </c>
      <c r="C4641" s="26" t="s">
        <v>6506</v>
      </c>
      <c r="D4641" s="26" t="s">
        <v>22</v>
      </c>
      <c r="E4641" s="26" t="s">
        <v>22732</v>
      </c>
      <c r="F4641" s="26" t="s">
        <v>22733</v>
      </c>
      <c r="G4641" s="26" t="s">
        <v>130</v>
      </c>
      <c r="H4641" s="26" t="s">
        <v>22</v>
      </c>
      <c r="I4641" s="26" t="s">
        <v>2203</v>
      </c>
      <c r="J4641" s="26" t="s">
        <v>27</v>
      </c>
      <c r="K4641" s="26" t="s">
        <v>28</v>
      </c>
      <c r="L4641" s="26" t="s">
        <v>43</v>
      </c>
      <c r="M4641" s="26" t="s">
        <v>30</v>
      </c>
      <c r="N4641" s="26" t="s">
        <v>208</v>
      </c>
      <c r="O4641" s="26" t="s">
        <v>32</v>
      </c>
      <c r="P4641" s="26" t="s">
        <v>22</v>
      </c>
      <c r="Q4641" s="26" t="s">
        <v>22734</v>
      </c>
      <c r="R4641" s="26" t="s">
        <v>46</v>
      </c>
      <c r="S4641" s="26" t="s">
        <v>22735</v>
      </c>
      <c r="T4641" s="26" t="s">
        <v>22</v>
      </c>
    </row>
    <row r="4642" customHeight="1" spans="1:20">
      <c r="A4642" s="25">
        <v>45209</v>
      </c>
      <c r="B4642" s="26" t="s">
        <v>22736</v>
      </c>
      <c r="C4642" s="26" t="s">
        <v>6506</v>
      </c>
      <c r="D4642" s="26" t="s">
        <v>22</v>
      </c>
      <c r="E4642" s="26" t="s">
        <v>22737</v>
      </c>
      <c r="F4642" s="26" t="s">
        <v>22738</v>
      </c>
      <c r="G4642" s="26" t="s">
        <v>247</v>
      </c>
      <c r="H4642" s="26" t="s">
        <v>22</v>
      </c>
      <c r="I4642" s="26" t="s">
        <v>175</v>
      </c>
      <c r="J4642" s="26" t="s">
        <v>27</v>
      </c>
      <c r="K4642" s="26" t="s">
        <v>28</v>
      </c>
      <c r="L4642" s="26" t="s">
        <v>43</v>
      </c>
      <c r="M4642" s="26" t="s">
        <v>30</v>
      </c>
      <c r="N4642" s="26" t="s">
        <v>208</v>
      </c>
      <c r="O4642" s="26" t="s">
        <v>32</v>
      </c>
      <c r="P4642" s="26" t="s">
        <v>22</v>
      </c>
      <c r="Q4642" s="26" t="s">
        <v>22739</v>
      </c>
      <c r="R4642" s="26" t="s">
        <v>46</v>
      </c>
      <c r="S4642" s="26" t="s">
        <v>22740</v>
      </c>
      <c r="T4642" s="26" t="s">
        <v>22</v>
      </c>
    </row>
    <row r="4643" customHeight="1" spans="1:20">
      <c r="A4643" s="25">
        <v>45209</v>
      </c>
      <c r="B4643" s="26" t="s">
        <v>22741</v>
      </c>
      <c r="C4643" s="26" t="s">
        <v>6506</v>
      </c>
      <c r="D4643" s="26" t="s">
        <v>22</v>
      </c>
      <c r="E4643" s="26" t="s">
        <v>22742</v>
      </c>
      <c r="F4643" s="26" t="s">
        <v>22743</v>
      </c>
      <c r="G4643" s="26" t="s">
        <v>130</v>
      </c>
      <c r="H4643" s="26" t="s">
        <v>22</v>
      </c>
      <c r="I4643" s="26" t="s">
        <v>2203</v>
      </c>
      <c r="J4643" s="26" t="s">
        <v>27</v>
      </c>
      <c r="K4643" s="26" t="s">
        <v>28</v>
      </c>
      <c r="L4643" s="26" t="s">
        <v>43</v>
      </c>
      <c r="M4643" s="26" t="s">
        <v>30</v>
      </c>
      <c r="N4643" s="26" t="s">
        <v>208</v>
      </c>
      <c r="O4643" s="26" t="s">
        <v>32</v>
      </c>
      <c r="P4643" s="26" t="s">
        <v>22</v>
      </c>
      <c r="Q4643" s="26" t="s">
        <v>22744</v>
      </c>
      <c r="R4643" s="26" t="s">
        <v>46</v>
      </c>
      <c r="S4643" s="26" t="s">
        <v>22745</v>
      </c>
      <c r="T4643" s="26" t="s">
        <v>22</v>
      </c>
    </row>
    <row r="4644" customHeight="1" spans="1:20">
      <c r="A4644" s="25">
        <v>45209</v>
      </c>
      <c r="B4644" s="26" t="s">
        <v>22746</v>
      </c>
      <c r="C4644" s="26" t="s">
        <v>6506</v>
      </c>
      <c r="D4644" s="26" t="s">
        <v>22</v>
      </c>
      <c r="E4644" s="26" t="s">
        <v>22747</v>
      </c>
      <c r="F4644" s="26" t="s">
        <v>22748</v>
      </c>
      <c r="G4644" s="26" t="s">
        <v>53</v>
      </c>
      <c r="H4644" s="26" t="s">
        <v>22</v>
      </c>
      <c r="I4644" s="26" t="s">
        <v>1181</v>
      </c>
      <c r="J4644" s="26" t="s">
        <v>27</v>
      </c>
      <c r="K4644" s="26" t="s">
        <v>28</v>
      </c>
      <c r="L4644" s="26" t="s">
        <v>43</v>
      </c>
      <c r="M4644" s="26" t="s">
        <v>30</v>
      </c>
      <c r="N4644" s="26" t="s">
        <v>208</v>
      </c>
      <c r="O4644" s="26" t="s">
        <v>32</v>
      </c>
      <c r="P4644" s="26" t="s">
        <v>22</v>
      </c>
      <c r="Q4644" s="26" t="s">
        <v>22749</v>
      </c>
      <c r="R4644" s="26" t="s">
        <v>46</v>
      </c>
      <c r="S4644" s="26" t="s">
        <v>22750</v>
      </c>
      <c r="T4644" s="26" t="s">
        <v>22</v>
      </c>
    </row>
    <row r="4645" customHeight="1" spans="1:20">
      <c r="A4645" s="25">
        <v>45209</v>
      </c>
      <c r="B4645" s="26" t="s">
        <v>22751</v>
      </c>
      <c r="C4645" s="26" t="s">
        <v>6707</v>
      </c>
      <c r="D4645" s="26" t="s">
        <v>22</v>
      </c>
      <c r="E4645" s="26" t="s">
        <v>22752</v>
      </c>
      <c r="F4645" s="26" t="s">
        <v>22753</v>
      </c>
      <c r="G4645" s="26" t="s">
        <v>53</v>
      </c>
      <c r="H4645" s="26" t="s">
        <v>22</v>
      </c>
      <c r="I4645" s="26" t="s">
        <v>412</v>
      </c>
      <c r="J4645" s="26" t="s">
        <v>27</v>
      </c>
      <c r="K4645" s="26" t="s">
        <v>28</v>
      </c>
      <c r="L4645" s="26" t="s">
        <v>43</v>
      </c>
      <c r="M4645" s="26" t="s">
        <v>30</v>
      </c>
      <c r="N4645" s="26" t="s">
        <v>743</v>
      </c>
      <c r="O4645" s="26" t="s">
        <v>32</v>
      </c>
      <c r="P4645" s="26" t="s">
        <v>22</v>
      </c>
      <c r="Q4645" s="26" t="s">
        <v>22754</v>
      </c>
      <c r="R4645" s="26" t="s">
        <v>46</v>
      </c>
      <c r="S4645" s="26" t="s">
        <v>22755</v>
      </c>
      <c r="T4645" s="26" t="s">
        <v>22756</v>
      </c>
    </row>
    <row r="4646" customHeight="1" spans="1:20">
      <c r="A4646" s="25">
        <v>45209</v>
      </c>
      <c r="B4646" s="26" t="s">
        <v>22757</v>
      </c>
      <c r="C4646" s="26" t="s">
        <v>817</v>
      </c>
      <c r="D4646" s="26" t="s">
        <v>22</v>
      </c>
      <c r="E4646" s="26" t="s">
        <v>7327</v>
      </c>
      <c r="F4646" s="26" t="s">
        <v>7328</v>
      </c>
      <c r="G4646" s="26" t="s">
        <v>62</v>
      </c>
      <c r="H4646" s="26" t="s">
        <v>22</v>
      </c>
      <c r="I4646" s="26" t="s">
        <v>131</v>
      </c>
      <c r="J4646" s="26" t="s">
        <v>27</v>
      </c>
      <c r="K4646" s="26" t="s">
        <v>76</v>
      </c>
      <c r="L4646" s="26" t="s">
        <v>43</v>
      </c>
      <c r="M4646" s="26" t="s">
        <v>44</v>
      </c>
      <c r="N4646" s="26" t="s">
        <v>31</v>
      </c>
      <c r="O4646" s="26" t="s">
        <v>32</v>
      </c>
      <c r="P4646" s="26" t="s">
        <v>22</v>
      </c>
      <c r="Q4646" s="26" t="s">
        <v>22758</v>
      </c>
      <c r="R4646" s="26" t="s">
        <v>46</v>
      </c>
      <c r="S4646" s="26" t="s">
        <v>22759</v>
      </c>
      <c r="T4646" s="26" t="s">
        <v>22760</v>
      </c>
    </row>
    <row r="4647" customHeight="1" spans="1:20">
      <c r="A4647" s="25">
        <v>45209</v>
      </c>
      <c r="B4647" s="26" t="s">
        <v>22761</v>
      </c>
      <c r="C4647" s="26" t="s">
        <v>5035</v>
      </c>
      <c r="D4647" s="26" t="s">
        <v>22</v>
      </c>
      <c r="E4647" s="26" t="s">
        <v>22762</v>
      </c>
      <c r="F4647" s="26" t="s">
        <v>22763</v>
      </c>
      <c r="G4647" s="26" t="s">
        <v>41</v>
      </c>
      <c r="H4647" s="26" t="s">
        <v>22</v>
      </c>
      <c r="I4647" s="26" t="s">
        <v>26</v>
      </c>
      <c r="J4647" s="26" t="s">
        <v>27</v>
      </c>
      <c r="K4647" s="26" t="s">
        <v>76</v>
      </c>
      <c r="L4647" s="26" t="s">
        <v>29</v>
      </c>
      <c r="M4647" s="26" t="s">
        <v>30</v>
      </c>
      <c r="N4647" s="26" t="s">
        <v>31</v>
      </c>
      <c r="O4647" s="26" t="s">
        <v>32</v>
      </c>
      <c r="P4647" s="26" t="s">
        <v>22</v>
      </c>
      <c r="Q4647" s="26" t="s">
        <v>22764</v>
      </c>
      <c r="R4647" s="26" t="s">
        <v>34</v>
      </c>
      <c r="S4647" s="26" t="s">
        <v>22765</v>
      </c>
      <c r="T4647" s="26" t="s">
        <v>22766</v>
      </c>
    </row>
    <row r="4648" customHeight="1" spans="1:20">
      <c r="A4648" s="25">
        <v>45209</v>
      </c>
      <c r="B4648" s="26" t="s">
        <v>22767</v>
      </c>
      <c r="C4648" s="26" t="s">
        <v>6506</v>
      </c>
      <c r="D4648" s="26" t="s">
        <v>22</v>
      </c>
      <c r="E4648" s="26" t="s">
        <v>14007</v>
      </c>
      <c r="F4648" s="26" t="s">
        <v>14008</v>
      </c>
      <c r="G4648" s="26" t="s">
        <v>82</v>
      </c>
      <c r="H4648" s="26" t="s">
        <v>110</v>
      </c>
      <c r="I4648" s="26" t="s">
        <v>149</v>
      </c>
      <c r="J4648" s="26" t="s">
        <v>27</v>
      </c>
      <c r="K4648" s="26" t="s">
        <v>28</v>
      </c>
      <c r="L4648" s="26" t="s">
        <v>43</v>
      </c>
      <c r="M4648" s="26" t="s">
        <v>44</v>
      </c>
      <c r="N4648" s="26" t="s">
        <v>208</v>
      </c>
      <c r="O4648" s="26" t="s">
        <v>32</v>
      </c>
      <c r="P4648" s="26" t="s">
        <v>22</v>
      </c>
      <c r="Q4648" s="26" t="s">
        <v>22768</v>
      </c>
      <c r="R4648" s="26" t="s">
        <v>46</v>
      </c>
      <c r="S4648" s="26" t="s">
        <v>22769</v>
      </c>
      <c r="T4648" s="26" t="s">
        <v>22770</v>
      </c>
    </row>
    <row r="4649" customHeight="1" spans="1:20">
      <c r="A4649" s="25">
        <v>45209</v>
      </c>
      <c r="B4649" s="26" t="s">
        <v>22771</v>
      </c>
      <c r="C4649" s="26" t="s">
        <v>6506</v>
      </c>
      <c r="D4649" s="26" t="s">
        <v>22</v>
      </c>
      <c r="E4649" s="26" t="s">
        <v>22772</v>
      </c>
      <c r="F4649" s="26" t="s">
        <v>22773</v>
      </c>
      <c r="G4649" s="26" t="s">
        <v>194</v>
      </c>
      <c r="H4649" s="26" t="s">
        <v>110</v>
      </c>
      <c r="I4649" s="26" t="s">
        <v>124</v>
      </c>
      <c r="J4649" s="26" t="s">
        <v>27</v>
      </c>
      <c r="K4649" s="26" t="s">
        <v>28</v>
      </c>
      <c r="L4649" s="26" t="s">
        <v>43</v>
      </c>
      <c r="M4649" s="26" t="s">
        <v>44</v>
      </c>
      <c r="N4649" s="26" t="s">
        <v>208</v>
      </c>
      <c r="O4649" s="26" t="s">
        <v>32</v>
      </c>
      <c r="P4649" s="26" t="s">
        <v>22</v>
      </c>
      <c r="Q4649" s="26" t="s">
        <v>22774</v>
      </c>
      <c r="R4649" s="26" t="s">
        <v>46</v>
      </c>
      <c r="S4649" s="26" t="s">
        <v>22775</v>
      </c>
      <c r="T4649" s="26" t="s">
        <v>22776</v>
      </c>
    </row>
    <row r="4650" customHeight="1" spans="1:20">
      <c r="A4650" s="25">
        <v>45209</v>
      </c>
      <c r="B4650" s="26" t="s">
        <v>22777</v>
      </c>
      <c r="C4650" s="26" t="s">
        <v>6506</v>
      </c>
      <c r="D4650" s="26" t="s">
        <v>22</v>
      </c>
      <c r="E4650" s="26" t="s">
        <v>22778</v>
      </c>
      <c r="F4650" s="26" t="s">
        <v>22779</v>
      </c>
      <c r="G4650" s="26" t="s">
        <v>130</v>
      </c>
      <c r="H4650" s="26" t="s">
        <v>22</v>
      </c>
      <c r="I4650" s="26" t="s">
        <v>299</v>
      </c>
      <c r="J4650" s="26" t="s">
        <v>27</v>
      </c>
      <c r="K4650" s="26" t="s">
        <v>28</v>
      </c>
      <c r="L4650" s="26" t="s">
        <v>43</v>
      </c>
      <c r="M4650" s="26" t="s">
        <v>44</v>
      </c>
      <c r="N4650" s="26" t="s">
        <v>208</v>
      </c>
      <c r="O4650" s="26" t="s">
        <v>32</v>
      </c>
      <c r="P4650" s="26" t="s">
        <v>22</v>
      </c>
      <c r="Q4650" s="26" t="s">
        <v>22780</v>
      </c>
      <c r="R4650" s="26" t="s">
        <v>46</v>
      </c>
      <c r="S4650" s="26" t="s">
        <v>22781</v>
      </c>
      <c r="T4650" s="26" t="s">
        <v>22782</v>
      </c>
    </row>
    <row r="4651" customHeight="1" spans="1:20">
      <c r="A4651" s="25">
        <v>45209</v>
      </c>
      <c r="B4651" s="26" t="s">
        <v>22783</v>
      </c>
      <c r="C4651" s="26" t="s">
        <v>9229</v>
      </c>
      <c r="D4651" s="26" t="s">
        <v>22</v>
      </c>
      <c r="E4651" s="26" t="s">
        <v>21288</v>
      </c>
      <c r="F4651" s="26" t="s">
        <v>21289</v>
      </c>
      <c r="G4651" s="26" t="s">
        <v>25</v>
      </c>
      <c r="H4651" s="26" t="s">
        <v>22</v>
      </c>
      <c r="I4651" s="26" t="s">
        <v>9666</v>
      </c>
      <c r="J4651" s="26" t="s">
        <v>27</v>
      </c>
      <c r="K4651" s="26" t="s">
        <v>28</v>
      </c>
      <c r="L4651" s="26" t="s">
        <v>43</v>
      </c>
      <c r="M4651" s="26" t="s">
        <v>30</v>
      </c>
      <c r="N4651" s="26" t="s">
        <v>208</v>
      </c>
      <c r="O4651" s="26" t="s">
        <v>32</v>
      </c>
      <c r="P4651" s="26" t="s">
        <v>22</v>
      </c>
      <c r="Q4651" s="26" t="s">
        <v>22784</v>
      </c>
      <c r="R4651" s="26" t="s">
        <v>46</v>
      </c>
      <c r="S4651" s="26" t="s">
        <v>22785</v>
      </c>
      <c r="T4651" s="26" t="s">
        <v>22786</v>
      </c>
    </row>
    <row r="4652" customHeight="1" spans="1:20">
      <c r="A4652" s="25">
        <v>45209</v>
      </c>
      <c r="B4652" s="26" t="s">
        <v>22787</v>
      </c>
      <c r="C4652" s="26" t="s">
        <v>6506</v>
      </c>
      <c r="D4652" s="26" t="s">
        <v>22</v>
      </c>
      <c r="E4652" s="26" t="s">
        <v>22788</v>
      </c>
      <c r="F4652" s="26" t="s">
        <v>22789</v>
      </c>
      <c r="G4652" s="26" t="s">
        <v>62</v>
      </c>
      <c r="H4652" s="26" t="s">
        <v>22</v>
      </c>
      <c r="I4652" s="26" t="s">
        <v>83</v>
      </c>
      <c r="J4652" s="26" t="s">
        <v>27</v>
      </c>
      <c r="K4652" s="26" t="s">
        <v>28</v>
      </c>
      <c r="L4652" s="26" t="s">
        <v>43</v>
      </c>
      <c r="M4652" s="26" t="s">
        <v>44</v>
      </c>
      <c r="N4652" s="26" t="s">
        <v>208</v>
      </c>
      <c r="O4652" s="26" t="s">
        <v>32</v>
      </c>
      <c r="P4652" s="26" t="s">
        <v>22</v>
      </c>
      <c r="Q4652" s="26" t="s">
        <v>22119</v>
      </c>
      <c r="R4652" s="26" t="s">
        <v>46</v>
      </c>
      <c r="S4652" s="26" t="s">
        <v>22790</v>
      </c>
      <c r="T4652" s="26" t="s">
        <v>22791</v>
      </c>
    </row>
    <row r="4653" customHeight="1" spans="1:20">
      <c r="A4653" s="25">
        <v>45209</v>
      </c>
      <c r="B4653" s="26" t="s">
        <v>22792</v>
      </c>
      <c r="C4653" s="26" t="s">
        <v>6506</v>
      </c>
      <c r="D4653" s="26" t="s">
        <v>22</v>
      </c>
      <c r="E4653" s="26" t="s">
        <v>22793</v>
      </c>
      <c r="F4653" s="26" t="s">
        <v>22794</v>
      </c>
      <c r="G4653" s="26" t="s">
        <v>247</v>
      </c>
      <c r="H4653" s="26" t="s">
        <v>22</v>
      </c>
      <c r="I4653" s="26" t="s">
        <v>97</v>
      </c>
      <c r="J4653" s="26" t="s">
        <v>27</v>
      </c>
      <c r="K4653" s="26" t="s">
        <v>28</v>
      </c>
      <c r="L4653" s="26" t="s">
        <v>43</v>
      </c>
      <c r="M4653" s="26" t="s">
        <v>44</v>
      </c>
      <c r="N4653" s="26" t="s">
        <v>208</v>
      </c>
      <c r="O4653" s="26" t="s">
        <v>32</v>
      </c>
      <c r="P4653" s="26" t="s">
        <v>22</v>
      </c>
      <c r="Q4653" s="26" t="s">
        <v>22795</v>
      </c>
      <c r="R4653" s="26" t="s">
        <v>46</v>
      </c>
      <c r="S4653" s="26" t="s">
        <v>22796</v>
      </c>
      <c r="T4653" s="26" t="s">
        <v>22797</v>
      </c>
    </row>
    <row r="4654" customHeight="1" spans="1:20">
      <c r="A4654" s="25">
        <v>45209</v>
      </c>
      <c r="B4654" s="26" t="s">
        <v>22798</v>
      </c>
      <c r="C4654" s="26" t="s">
        <v>6506</v>
      </c>
      <c r="D4654" s="26" t="s">
        <v>22</v>
      </c>
      <c r="E4654" s="26" t="s">
        <v>22799</v>
      </c>
      <c r="F4654" s="26" t="s">
        <v>22800</v>
      </c>
      <c r="G4654" s="26" t="s">
        <v>53</v>
      </c>
      <c r="H4654" s="26" t="s">
        <v>22</v>
      </c>
      <c r="I4654" s="26" t="s">
        <v>9666</v>
      </c>
      <c r="J4654" s="26" t="s">
        <v>27</v>
      </c>
      <c r="K4654" s="26" t="s">
        <v>28</v>
      </c>
      <c r="L4654" s="26" t="s">
        <v>43</v>
      </c>
      <c r="M4654" s="26" t="s">
        <v>30</v>
      </c>
      <c r="N4654" s="26" t="s">
        <v>208</v>
      </c>
      <c r="O4654" s="26" t="s">
        <v>32</v>
      </c>
      <c r="P4654" s="26" t="s">
        <v>22</v>
      </c>
      <c r="Q4654" s="26" t="s">
        <v>22801</v>
      </c>
      <c r="R4654" s="26" t="s">
        <v>46</v>
      </c>
      <c r="S4654" s="26" t="s">
        <v>22802</v>
      </c>
      <c r="T4654" s="26" t="s">
        <v>22803</v>
      </c>
    </row>
    <row r="4655" customHeight="1" spans="1:20">
      <c r="A4655" s="25">
        <v>45209</v>
      </c>
      <c r="B4655" s="26" t="s">
        <v>22804</v>
      </c>
      <c r="C4655" s="26" t="s">
        <v>10688</v>
      </c>
      <c r="D4655" s="26" t="s">
        <v>22</v>
      </c>
      <c r="E4655" s="26" t="s">
        <v>22805</v>
      </c>
      <c r="F4655" s="26" t="s">
        <v>22806</v>
      </c>
      <c r="G4655" s="26" t="s">
        <v>2152</v>
      </c>
      <c r="H4655" s="26" t="s">
        <v>22</v>
      </c>
      <c r="I4655" s="26" t="s">
        <v>412</v>
      </c>
      <c r="J4655" s="26" t="s">
        <v>27</v>
      </c>
      <c r="K4655" s="26" t="s">
        <v>28</v>
      </c>
      <c r="L4655" s="26" t="s">
        <v>43</v>
      </c>
      <c r="M4655" s="26" t="s">
        <v>44</v>
      </c>
      <c r="N4655" s="26" t="s">
        <v>31</v>
      </c>
      <c r="O4655" s="26" t="s">
        <v>32</v>
      </c>
      <c r="P4655" s="26" t="s">
        <v>6649</v>
      </c>
      <c r="Q4655" s="26" t="s">
        <v>22807</v>
      </c>
      <c r="R4655" s="26" t="s">
        <v>46</v>
      </c>
      <c r="S4655" s="26" t="s">
        <v>22808</v>
      </c>
      <c r="T4655" s="26" t="s">
        <v>22</v>
      </c>
    </row>
    <row r="4656" customHeight="1" spans="1:20">
      <c r="A4656" s="25">
        <v>45209</v>
      </c>
      <c r="B4656" s="26" t="s">
        <v>22809</v>
      </c>
      <c r="C4656" s="26" t="s">
        <v>9326</v>
      </c>
      <c r="D4656" s="26" t="s">
        <v>22</v>
      </c>
      <c r="E4656" s="26" t="s">
        <v>22810</v>
      </c>
      <c r="F4656" s="26" t="s">
        <v>22811</v>
      </c>
      <c r="G4656" s="26" t="s">
        <v>82</v>
      </c>
      <c r="H4656" s="26" t="s">
        <v>22</v>
      </c>
      <c r="I4656" s="26" t="s">
        <v>117</v>
      </c>
      <c r="J4656" s="26" t="s">
        <v>27</v>
      </c>
      <c r="K4656" s="26" t="s">
        <v>28</v>
      </c>
      <c r="L4656" s="26" t="s">
        <v>43</v>
      </c>
      <c r="M4656" s="26" t="s">
        <v>44</v>
      </c>
      <c r="N4656" s="26" t="s">
        <v>31</v>
      </c>
      <c r="O4656" s="26" t="s">
        <v>32</v>
      </c>
      <c r="P4656" s="26" t="s">
        <v>22</v>
      </c>
      <c r="Q4656" s="26" t="s">
        <v>22812</v>
      </c>
      <c r="R4656" s="26" t="s">
        <v>46</v>
      </c>
      <c r="S4656" s="26" t="s">
        <v>22813</v>
      </c>
      <c r="T4656" s="26" t="s">
        <v>22</v>
      </c>
    </row>
    <row r="4657" customHeight="1" spans="1:20">
      <c r="A4657" s="25">
        <v>45209</v>
      </c>
      <c r="B4657" s="26" t="s">
        <v>22814</v>
      </c>
      <c r="C4657" s="26" t="s">
        <v>6660</v>
      </c>
      <c r="D4657" s="26" t="s">
        <v>22</v>
      </c>
      <c r="E4657" s="26" t="s">
        <v>22815</v>
      </c>
      <c r="F4657" s="26" t="s">
        <v>22816</v>
      </c>
      <c r="G4657" s="26" t="s">
        <v>53</v>
      </c>
      <c r="H4657" s="26" t="s">
        <v>22</v>
      </c>
      <c r="I4657" s="26" t="s">
        <v>469</v>
      </c>
      <c r="J4657" s="26" t="s">
        <v>27</v>
      </c>
      <c r="K4657" s="26" t="s">
        <v>28</v>
      </c>
      <c r="L4657" s="26" t="s">
        <v>43</v>
      </c>
      <c r="M4657" s="26" t="s">
        <v>30</v>
      </c>
      <c r="N4657" s="26" t="s">
        <v>31</v>
      </c>
      <c r="O4657" s="26" t="s">
        <v>32</v>
      </c>
      <c r="P4657" s="26" t="s">
        <v>22</v>
      </c>
      <c r="Q4657" s="26" t="s">
        <v>22817</v>
      </c>
      <c r="R4657" s="26" t="s">
        <v>46</v>
      </c>
      <c r="S4657" s="26" t="s">
        <v>22818</v>
      </c>
      <c r="T4657" s="26" t="s">
        <v>22</v>
      </c>
    </row>
    <row r="4658" customHeight="1" spans="1:20">
      <c r="A4658" s="25">
        <v>45209</v>
      </c>
      <c r="B4658" s="26" t="s">
        <v>22819</v>
      </c>
      <c r="C4658" s="26" t="s">
        <v>6666</v>
      </c>
      <c r="D4658" s="26" t="s">
        <v>22</v>
      </c>
      <c r="E4658" s="26" t="s">
        <v>22820</v>
      </c>
      <c r="F4658" s="26" t="s">
        <v>22821</v>
      </c>
      <c r="G4658" s="26" t="s">
        <v>25</v>
      </c>
      <c r="H4658" s="26" t="s">
        <v>110</v>
      </c>
      <c r="I4658" s="26" t="s">
        <v>54</v>
      </c>
      <c r="J4658" s="26" t="s">
        <v>27</v>
      </c>
      <c r="K4658" s="26" t="s">
        <v>28</v>
      </c>
      <c r="L4658" s="26" t="s">
        <v>43</v>
      </c>
      <c r="M4658" s="26" t="s">
        <v>44</v>
      </c>
      <c r="N4658" s="26" t="s">
        <v>31</v>
      </c>
      <c r="O4658" s="26" t="s">
        <v>32</v>
      </c>
      <c r="P4658" s="26" t="s">
        <v>6656</v>
      </c>
      <c r="Q4658" s="26" t="s">
        <v>22822</v>
      </c>
      <c r="R4658" s="26" t="s">
        <v>46</v>
      </c>
      <c r="S4658" s="26" t="s">
        <v>22823</v>
      </c>
      <c r="T4658" s="26" t="s">
        <v>22824</v>
      </c>
    </row>
    <row r="4659" customHeight="1" spans="1:20">
      <c r="A4659" s="25">
        <v>45209</v>
      </c>
      <c r="B4659" s="26" t="s">
        <v>22825</v>
      </c>
      <c r="C4659" s="26" t="s">
        <v>6666</v>
      </c>
      <c r="D4659" s="26" t="s">
        <v>22</v>
      </c>
      <c r="E4659" s="26" t="s">
        <v>22826</v>
      </c>
      <c r="F4659" s="26" t="s">
        <v>22827</v>
      </c>
      <c r="G4659" s="26" t="s">
        <v>69</v>
      </c>
      <c r="H4659" s="26" t="s">
        <v>22</v>
      </c>
      <c r="I4659" s="26" t="s">
        <v>131</v>
      </c>
      <c r="J4659" s="26" t="s">
        <v>27</v>
      </c>
      <c r="K4659" s="26" t="s">
        <v>28</v>
      </c>
      <c r="L4659" s="26" t="s">
        <v>43</v>
      </c>
      <c r="M4659" s="26" t="s">
        <v>44</v>
      </c>
      <c r="N4659" s="26" t="s">
        <v>31</v>
      </c>
      <c r="O4659" s="26" t="s">
        <v>32</v>
      </c>
      <c r="P4659" s="26" t="s">
        <v>10674</v>
      </c>
      <c r="Q4659" s="26" t="s">
        <v>22828</v>
      </c>
      <c r="R4659" s="26" t="s">
        <v>46</v>
      </c>
      <c r="S4659" s="26" t="s">
        <v>22829</v>
      </c>
      <c r="T4659" s="26" t="s">
        <v>22830</v>
      </c>
    </row>
    <row r="4660" customHeight="1" spans="1:20">
      <c r="A4660" s="25">
        <v>45209</v>
      </c>
      <c r="B4660" s="26" t="s">
        <v>22831</v>
      </c>
      <c r="C4660" s="26" t="s">
        <v>8242</v>
      </c>
      <c r="D4660" s="26" t="s">
        <v>22</v>
      </c>
      <c r="E4660" s="26" t="s">
        <v>22832</v>
      </c>
      <c r="F4660" s="26" t="s">
        <v>22833</v>
      </c>
      <c r="G4660" s="26" t="s">
        <v>53</v>
      </c>
      <c r="H4660" s="26" t="s">
        <v>22</v>
      </c>
      <c r="I4660" s="26" t="s">
        <v>26</v>
      </c>
      <c r="J4660" s="26" t="s">
        <v>27</v>
      </c>
      <c r="K4660" s="26" t="s">
        <v>76</v>
      </c>
      <c r="L4660" s="26" t="s">
        <v>29</v>
      </c>
      <c r="M4660" s="26" t="s">
        <v>30</v>
      </c>
      <c r="N4660" s="26" t="s">
        <v>31</v>
      </c>
      <c r="O4660" s="26" t="s">
        <v>32</v>
      </c>
      <c r="P4660" s="26" t="s">
        <v>6656</v>
      </c>
      <c r="Q4660" s="26" t="s">
        <v>22834</v>
      </c>
      <c r="R4660" s="26" t="s">
        <v>34</v>
      </c>
      <c r="S4660" s="26" t="s">
        <v>22835</v>
      </c>
      <c r="T4660" s="26" t="s">
        <v>22836</v>
      </c>
    </row>
    <row r="4661" customHeight="1" spans="1:20">
      <c r="A4661" s="25">
        <v>45209</v>
      </c>
      <c r="B4661" s="26" t="s">
        <v>22837</v>
      </c>
      <c r="C4661" s="26" t="s">
        <v>6653</v>
      </c>
      <c r="D4661" s="26" t="s">
        <v>22</v>
      </c>
      <c r="E4661" s="26" t="s">
        <v>22838</v>
      </c>
      <c r="F4661" s="26" t="s">
        <v>22839</v>
      </c>
      <c r="G4661" s="26" t="s">
        <v>25</v>
      </c>
      <c r="H4661" s="26" t="s">
        <v>22</v>
      </c>
      <c r="I4661" s="26" t="s">
        <v>26</v>
      </c>
      <c r="J4661" s="26" t="s">
        <v>27</v>
      </c>
      <c r="K4661" s="26" t="s">
        <v>76</v>
      </c>
      <c r="L4661" s="26" t="s">
        <v>29</v>
      </c>
      <c r="M4661" s="26" t="s">
        <v>30</v>
      </c>
      <c r="N4661" s="26" t="s">
        <v>31</v>
      </c>
      <c r="O4661" s="26" t="s">
        <v>32</v>
      </c>
      <c r="P4661" s="26" t="s">
        <v>6207</v>
      </c>
      <c r="Q4661" s="26" t="s">
        <v>22840</v>
      </c>
      <c r="R4661" s="26" t="s">
        <v>34</v>
      </c>
      <c r="S4661" s="26" t="s">
        <v>22841</v>
      </c>
      <c r="T4661" s="26" t="s">
        <v>22842</v>
      </c>
    </row>
    <row r="4662" customHeight="1" spans="1:20">
      <c r="A4662" s="25">
        <v>45209</v>
      </c>
      <c r="B4662" s="26" t="s">
        <v>22843</v>
      </c>
      <c r="C4662" s="26" t="s">
        <v>9287</v>
      </c>
      <c r="D4662" s="26" t="s">
        <v>22</v>
      </c>
      <c r="E4662" s="26" t="s">
        <v>22844</v>
      </c>
      <c r="F4662" s="26" t="s">
        <v>22845</v>
      </c>
      <c r="G4662" s="26" t="s">
        <v>41</v>
      </c>
      <c r="H4662" s="26" t="s">
        <v>22</v>
      </c>
      <c r="I4662" s="26" t="s">
        <v>448</v>
      </c>
      <c r="J4662" s="26" t="s">
        <v>27</v>
      </c>
      <c r="K4662" s="26" t="s">
        <v>28</v>
      </c>
      <c r="L4662" s="26" t="s">
        <v>43</v>
      </c>
      <c r="M4662" s="26" t="s">
        <v>44</v>
      </c>
      <c r="N4662" s="26" t="s">
        <v>31</v>
      </c>
      <c r="O4662" s="26" t="s">
        <v>32</v>
      </c>
      <c r="P4662" s="26" t="s">
        <v>6656</v>
      </c>
      <c r="Q4662" s="26" t="s">
        <v>22846</v>
      </c>
      <c r="R4662" s="26" t="s">
        <v>46</v>
      </c>
      <c r="S4662" s="26" t="s">
        <v>22847</v>
      </c>
      <c r="T4662" s="26" t="s">
        <v>22848</v>
      </c>
    </row>
    <row r="4663" customHeight="1" spans="1:20">
      <c r="A4663" s="25">
        <v>45209</v>
      </c>
      <c r="B4663" s="26" t="s">
        <v>22849</v>
      </c>
      <c r="C4663" s="26" t="s">
        <v>16210</v>
      </c>
      <c r="D4663" s="26" t="s">
        <v>22</v>
      </c>
      <c r="E4663" s="26" t="s">
        <v>20990</v>
      </c>
      <c r="F4663" s="26" t="s">
        <v>20991</v>
      </c>
      <c r="G4663" s="26" t="s">
        <v>82</v>
      </c>
      <c r="H4663" s="26" t="s">
        <v>22</v>
      </c>
      <c r="I4663" s="26" t="s">
        <v>155</v>
      </c>
      <c r="J4663" s="26" t="s">
        <v>27</v>
      </c>
      <c r="K4663" s="26" t="s">
        <v>28</v>
      </c>
      <c r="L4663" s="26" t="s">
        <v>43</v>
      </c>
      <c r="M4663" s="26" t="s">
        <v>44</v>
      </c>
      <c r="N4663" s="26" t="s">
        <v>31</v>
      </c>
      <c r="O4663" s="26" t="s">
        <v>32</v>
      </c>
      <c r="P4663" s="26" t="s">
        <v>22</v>
      </c>
      <c r="Q4663" s="26" t="s">
        <v>22850</v>
      </c>
      <c r="R4663" s="26" t="s">
        <v>46</v>
      </c>
      <c r="S4663" s="26" t="s">
        <v>22851</v>
      </c>
      <c r="T4663" s="26" t="s">
        <v>22852</v>
      </c>
    </row>
    <row r="4664" customHeight="1" spans="1:20">
      <c r="A4664" s="25">
        <v>45209</v>
      </c>
      <c r="B4664" s="26" t="s">
        <v>22853</v>
      </c>
      <c r="C4664" s="26" t="s">
        <v>16210</v>
      </c>
      <c r="D4664" s="26" t="s">
        <v>22</v>
      </c>
      <c r="E4664" s="26" t="s">
        <v>22854</v>
      </c>
      <c r="F4664" s="26" t="s">
        <v>22855</v>
      </c>
      <c r="G4664" s="26" t="s">
        <v>53</v>
      </c>
      <c r="H4664" s="26" t="s">
        <v>22</v>
      </c>
      <c r="I4664" s="26" t="s">
        <v>155</v>
      </c>
      <c r="J4664" s="26" t="s">
        <v>27</v>
      </c>
      <c r="K4664" s="26" t="s">
        <v>28</v>
      </c>
      <c r="L4664" s="26" t="s">
        <v>43</v>
      </c>
      <c r="M4664" s="26" t="s">
        <v>30</v>
      </c>
      <c r="N4664" s="26" t="s">
        <v>31</v>
      </c>
      <c r="O4664" s="26" t="s">
        <v>32</v>
      </c>
      <c r="P4664" s="26" t="s">
        <v>22</v>
      </c>
      <c r="Q4664" s="26" t="s">
        <v>22856</v>
      </c>
      <c r="R4664" s="26" t="s">
        <v>46</v>
      </c>
      <c r="S4664" s="26" t="s">
        <v>22857</v>
      </c>
      <c r="T4664" s="26" t="s">
        <v>22858</v>
      </c>
    </row>
    <row r="4665" customHeight="1" spans="1:20">
      <c r="A4665" s="25">
        <v>45209</v>
      </c>
      <c r="B4665" s="26" t="s">
        <v>22859</v>
      </c>
      <c r="C4665" s="26" t="s">
        <v>50</v>
      </c>
      <c r="D4665" s="26" t="s">
        <v>22</v>
      </c>
      <c r="E4665" s="26" t="s">
        <v>22860</v>
      </c>
      <c r="F4665" s="26" t="s">
        <v>22861</v>
      </c>
      <c r="G4665" s="26" t="s">
        <v>53</v>
      </c>
      <c r="H4665" s="26" t="s">
        <v>22</v>
      </c>
      <c r="I4665" s="26" t="s">
        <v>9666</v>
      </c>
      <c r="J4665" s="26" t="s">
        <v>27</v>
      </c>
      <c r="K4665" s="26" t="s">
        <v>28</v>
      </c>
      <c r="L4665" s="26" t="s">
        <v>43</v>
      </c>
      <c r="M4665" s="26" t="s">
        <v>30</v>
      </c>
      <c r="N4665" s="26" t="s">
        <v>31</v>
      </c>
      <c r="O4665" s="26" t="s">
        <v>32</v>
      </c>
      <c r="P4665" s="26" t="s">
        <v>22</v>
      </c>
      <c r="Q4665" s="26" t="s">
        <v>22862</v>
      </c>
      <c r="R4665" s="26" t="s">
        <v>46</v>
      </c>
      <c r="S4665" s="26" t="s">
        <v>22863</v>
      </c>
      <c r="T4665" s="26" t="s">
        <v>22864</v>
      </c>
    </row>
    <row r="4666" customHeight="1" spans="1:20">
      <c r="A4666" s="25">
        <v>45209</v>
      </c>
      <c r="B4666" s="26" t="s">
        <v>22865</v>
      </c>
      <c r="C4666" s="26" t="s">
        <v>810</v>
      </c>
      <c r="D4666" s="26" t="s">
        <v>22</v>
      </c>
      <c r="E4666" s="26" t="s">
        <v>22866</v>
      </c>
      <c r="F4666" s="26" t="s">
        <v>22867</v>
      </c>
      <c r="G4666" s="26" t="s">
        <v>82</v>
      </c>
      <c r="H4666" s="26" t="s">
        <v>22</v>
      </c>
      <c r="I4666" s="26" t="s">
        <v>337</v>
      </c>
      <c r="J4666" s="26" t="s">
        <v>27</v>
      </c>
      <c r="K4666" s="26" t="s">
        <v>28</v>
      </c>
      <c r="L4666" s="26" t="s">
        <v>43</v>
      </c>
      <c r="M4666" s="26" t="s">
        <v>44</v>
      </c>
      <c r="N4666" s="26" t="s">
        <v>31</v>
      </c>
      <c r="O4666" s="26" t="s">
        <v>32</v>
      </c>
      <c r="P4666" s="26" t="s">
        <v>22</v>
      </c>
      <c r="Q4666" s="26" t="s">
        <v>22868</v>
      </c>
      <c r="R4666" s="26" t="s">
        <v>46</v>
      </c>
      <c r="S4666" s="26" t="s">
        <v>22869</v>
      </c>
      <c r="T4666" s="26" t="s">
        <v>22870</v>
      </c>
    </row>
    <row r="4667" customHeight="1" spans="1:20">
      <c r="A4667" s="25">
        <v>45209</v>
      </c>
      <c r="B4667" s="26" t="s">
        <v>22871</v>
      </c>
      <c r="C4667" s="26" t="s">
        <v>17153</v>
      </c>
      <c r="D4667" s="26" t="s">
        <v>22</v>
      </c>
      <c r="E4667" s="26" t="s">
        <v>21678</v>
      </c>
      <c r="F4667" s="26" t="s">
        <v>21679</v>
      </c>
      <c r="G4667" s="26" t="s">
        <v>53</v>
      </c>
      <c r="H4667" s="26" t="s">
        <v>22</v>
      </c>
      <c r="I4667" s="26" t="s">
        <v>26</v>
      </c>
      <c r="J4667" s="26" t="s">
        <v>27</v>
      </c>
      <c r="K4667" s="26" t="s">
        <v>76</v>
      </c>
      <c r="L4667" s="26" t="s">
        <v>29</v>
      </c>
      <c r="M4667" s="26" t="s">
        <v>44</v>
      </c>
      <c r="N4667" s="26" t="s">
        <v>31</v>
      </c>
      <c r="O4667" s="26" t="s">
        <v>32</v>
      </c>
      <c r="P4667" s="26" t="s">
        <v>22</v>
      </c>
      <c r="Q4667" s="26" t="s">
        <v>22872</v>
      </c>
      <c r="R4667" s="26" t="s">
        <v>34</v>
      </c>
      <c r="S4667" s="26" t="s">
        <v>22873</v>
      </c>
      <c r="T4667" s="26" t="s">
        <v>22</v>
      </c>
    </row>
    <row r="4668" customHeight="1" spans="1:20">
      <c r="A4668" s="25">
        <v>45209</v>
      </c>
      <c r="B4668" s="26" t="s">
        <v>22874</v>
      </c>
      <c r="C4668" s="26" t="s">
        <v>6728</v>
      </c>
      <c r="D4668" s="26" t="s">
        <v>22</v>
      </c>
      <c r="E4668" s="26" t="s">
        <v>22875</v>
      </c>
      <c r="F4668" s="26" t="s">
        <v>21667</v>
      </c>
      <c r="G4668" s="26" t="s">
        <v>130</v>
      </c>
      <c r="H4668" s="26" t="s">
        <v>22</v>
      </c>
      <c r="I4668" s="26" t="s">
        <v>214</v>
      </c>
      <c r="J4668" s="26" t="s">
        <v>27</v>
      </c>
      <c r="K4668" s="26" t="s">
        <v>28</v>
      </c>
      <c r="L4668" s="26" t="s">
        <v>43</v>
      </c>
      <c r="M4668" s="26" t="s">
        <v>30</v>
      </c>
      <c r="N4668" s="26" t="s">
        <v>208</v>
      </c>
      <c r="O4668" s="26" t="s">
        <v>32</v>
      </c>
      <c r="P4668" s="26" t="s">
        <v>22</v>
      </c>
      <c r="Q4668" s="26" t="s">
        <v>22876</v>
      </c>
      <c r="R4668" s="26" t="s">
        <v>46</v>
      </c>
      <c r="S4668" s="26" t="s">
        <v>22877</v>
      </c>
      <c r="T4668" s="26" t="s">
        <v>22</v>
      </c>
    </row>
    <row r="4669" customHeight="1" spans="1:20">
      <c r="A4669" s="25">
        <v>45209</v>
      </c>
      <c r="B4669" s="26" t="s">
        <v>22878</v>
      </c>
      <c r="C4669" s="26" t="s">
        <v>1299</v>
      </c>
      <c r="D4669" s="26" t="s">
        <v>22</v>
      </c>
      <c r="E4669" s="26" t="s">
        <v>22879</v>
      </c>
      <c r="F4669" s="26" t="s">
        <v>22880</v>
      </c>
      <c r="G4669" s="26" t="s">
        <v>69</v>
      </c>
      <c r="H4669" s="26" t="s">
        <v>22</v>
      </c>
      <c r="I4669" s="26" t="s">
        <v>384</v>
      </c>
      <c r="J4669" s="26" t="s">
        <v>27</v>
      </c>
      <c r="K4669" s="26" t="s">
        <v>28</v>
      </c>
      <c r="L4669" s="26" t="s">
        <v>43</v>
      </c>
      <c r="M4669" s="26" t="s">
        <v>30</v>
      </c>
      <c r="N4669" s="26" t="s">
        <v>208</v>
      </c>
      <c r="O4669" s="26" t="s">
        <v>32</v>
      </c>
      <c r="P4669" s="26" t="s">
        <v>22</v>
      </c>
      <c r="Q4669" s="26" t="s">
        <v>22881</v>
      </c>
      <c r="R4669" s="26" t="s">
        <v>56</v>
      </c>
      <c r="S4669" s="26" t="s">
        <v>22882</v>
      </c>
      <c r="T4669" s="26" t="s">
        <v>22</v>
      </c>
    </row>
    <row r="4670" customHeight="1" spans="1:20">
      <c r="A4670" s="25">
        <v>45209</v>
      </c>
      <c r="B4670" s="26" t="s">
        <v>22883</v>
      </c>
      <c r="C4670" s="26" t="s">
        <v>1299</v>
      </c>
      <c r="D4670" s="26" t="s">
        <v>22</v>
      </c>
      <c r="E4670" s="26" t="s">
        <v>22884</v>
      </c>
      <c r="F4670" s="26" t="s">
        <v>22885</v>
      </c>
      <c r="G4670" s="26" t="s">
        <v>336</v>
      </c>
      <c r="H4670" s="26" t="s">
        <v>137</v>
      </c>
      <c r="I4670" s="26" t="s">
        <v>384</v>
      </c>
      <c r="J4670" s="26" t="s">
        <v>27</v>
      </c>
      <c r="K4670" s="26" t="s">
        <v>28</v>
      </c>
      <c r="L4670" s="26" t="s">
        <v>43</v>
      </c>
      <c r="M4670" s="26" t="s">
        <v>44</v>
      </c>
      <c r="N4670" s="26" t="s">
        <v>208</v>
      </c>
      <c r="O4670" s="26" t="s">
        <v>32</v>
      </c>
      <c r="P4670" s="26" t="s">
        <v>22</v>
      </c>
      <c r="Q4670" s="26" t="s">
        <v>22886</v>
      </c>
      <c r="R4670" s="26" t="s">
        <v>56</v>
      </c>
      <c r="S4670" s="26" t="s">
        <v>22887</v>
      </c>
      <c r="T4670" s="26" t="s">
        <v>22</v>
      </c>
    </row>
    <row r="4671" customHeight="1" spans="1:20">
      <c r="A4671" s="25">
        <v>45209</v>
      </c>
      <c r="B4671" s="26" t="s">
        <v>22888</v>
      </c>
      <c r="C4671" s="26" t="s">
        <v>14075</v>
      </c>
      <c r="D4671" s="26" t="s">
        <v>22</v>
      </c>
      <c r="E4671" s="26" t="s">
        <v>22889</v>
      </c>
      <c r="F4671" s="26" t="s">
        <v>22890</v>
      </c>
      <c r="G4671" s="26" t="s">
        <v>82</v>
      </c>
      <c r="H4671" s="26" t="s">
        <v>22</v>
      </c>
      <c r="I4671" s="26" t="s">
        <v>149</v>
      </c>
      <c r="J4671" s="26" t="s">
        <v>27</v>
      </c>
      <c r="K4671" s="26" t="s">
        <v>28</v>
      </c>
      <c r="L4671" s="26" t="s">
        <v>43</v>
      </c>
      <c r="M4671" s="26" t="s">
        <v>44</v>
      </c>
      <c r="N4671" s="26" t="s">
        <v>31</v>
      </c>
      <c r="O4671" s="26" t="s">
        <v>32</v>
      </c>
      <c r="P4671" s="26" t="s">
        <v>22</v>
      </c>
      <c r="Q4671" s="26" t="s">
        <v>22891</v>
      </c>
      <c r="R4671" s="26" t="s">
        <v>46</v>
      </c>
      <c r="S4671" s="26" t="s">
        <v>22892</v>
      </c>
      <c r="T4671" s="26" t="s">
        <v>22</v>
      </c>
    </row>
    <row r="4672" customHeight="1" spans="1:20">
      <c r="A4672" s="25">
        <v>45209</v>
      </c>
      <c r="B4672" s="26" t="s">
        <v>22893</v>
      </c>
      <c r="C4672" s="26" t="s">
        <v>1299</v>
      </c>
      <c r="D4672" s="26" t="s">
        <v>22</v>
      </c>
      <c r="E4672" s="26" t="s">
        <v>22894</v>
      </c>
      <c r="F4672" s="26" t="s">
        <v>22895</v>
      </c>
      <c r="G4672" s="26" t="s">
        <v>62</v>
      </c>
      <c r="H4672" s="26" t="s">
        <v>22</v>
      </c>
      <c r="I4672" s="26" t="s">
        <v>241</v>
      </c>
      <c r="J4672" s="26" t="s">
        <v>27</v>
      </c>
      <c r="K4672" s="26" t="s">
        <v>28</v>
      </c>
      <c r="L4672" s="26" t="s">
        <v>43</v>
      </c>
      <c r="M4672" s="26" t="s">
        <v>30</v>
      </c>
      <c r="N4672" s="26" t="s">
        <v>208</v>
      </c>
      <c r="O4672" s="26" t="s">
        <v>32</v>
      </c>
      <c r="P4672" s="26" t="s">
        <v>22</v>
      </c>
      <c r="Q4672" s="26" t="s">
        <v>22896</v>
      </c>
      <c r="R4672" s="26" t="s">
        <v>56</v>
      </c>
      <c r="S4672" s="26" t="s">
        <v>22897</v>
      </c>
      <c r="T4672" s="26" t="s">
        <v>22</v>
      </c>
    </row>
    <row r="4673" customHeight="1" spans="1:20">
      <c r="A4673" s="25">
        <v>45209</v>
      </c>
      <c r="B4673" s="26" t="s">
        <v>22898</v>
      </c>
      <c r="C4673" s="26" t="s">
        <v>1299</v>
      </c>
      <c r="D4673" s="26" t="s">
        <v>22</v>
      </c>
      <c r="E4673" s="26" t="s">
        <v>22899</v>
      </c>
      <c r="F4673" s="26" t="s">
        <v>22900</v>
      </c>
      <c r="G4673" s="26" t="s">
        <v>336</v>
      </c>
      <c r="H4673" s="26" t="s">
        <v>22</v>
      </c>
      <c r="I4673" s="26" t="s">
        <v>54</v>
      </c>
      <c r="J4673" s="26" t="s">
        <v>27</v>
      </c>
      <c r="K4673" s="26" t="s">
        <v>28</v>
      </c>
      <c r="L4673" s="26" t="s">
        <v>43</v>
      </c>
      <c r="M4673" s="26" t="s">
        <v>44</v>
      </c>
      <c r="N4673" s="26" t="s">
        <v>208</v>
      </c>
      <c r="O4673" s="26" t="s">
        <v>32</v>
      </c>
      <c r="P4673" s="26" t="s">
        <v>22</v>
      </c>
      <c r="Q4673" s="26" t="s">
        <v>22901</v>
      </c>
      <c r="R4673" s="26" t="s">
        <v>56</v>
      </c>
      <c r="S4673" s="26" t="s">
        <v>22902</v>
      </c>
      <c r="T4673" s="26" t="s">
        <v>22</v>
      </c>
    </row>
    <row r="4674" customHeight="1" spans="1:20">
      <c r="A4674" s="25">
        <v>45209</v>
      </c>
      <c r="B4674" s="26" t="s">
        <v>22903</v>
      </c>
      <c r="C4674" s="26" t="s">
        <v>1299</v>
      </c>
      <c r="D4674" s="26" t="s">
        <v>22</v>
      </c>
      <c r="E4674" s="26" t="s">
        <v>22904</v>
      </c>
      <c r="F4674" s="26" t="s">
        <v>22905</v>
      </c>
      <c r="G4674" s="26" t="s">
        <v>25</v>
      </c>
      <c r="H4674" s="26" t="s">
        <v>22</v>
      </c>
      <c r="I4674" s="26" t="s">
        <v>732</v>
      </c>
      <c r="J4674" s="26" t="s">
        <v>27</v>
      </c>
      <c r="K4674" s="26" t="s">
        <v>28</v>
      </c>
      <c r="L4674" s="26" t="s">
        <v>43</v>
      </c>
      <c r="M4674" s="26" t="s">
        <v>44</v>
      </c>
      <c r="N4674" s="26" t="s">
        <v>208</v>
      </c>
      <c r="O4674" s="26" t="s">
        <v>32</v>
      </c>
      <c r="P4674" s="26" t="s">
        <v>22</v>
      </c>
      <c r="Q4674" s="26" t="s">
        <v>22906</v>
      </c>
      <c r="R4674" s="26" t="s">
        <v>56</v>
      </c>
      <c r="S4674" s="26" t="s">
        <v>22907</v>
      </c>
      <c r="T4674" s="26" t="s">
        <v>22</v>
      </c>
    </row>
    <row r="4675" customHeight="1" spans="1:20">
      <c r="A4675" s="25">
        <v>45209</v>
      </c>
      <c r="B4675" s="26" t="s">
        <v>22908</v>
      </c>
      <c r="C4675" s="26" t="s">
        <v>1299</v>
      </c>
      <c r="D4675" s="26" t="s">
        <v>22</v>
      </c>
      <c r="E4675" s="26" t="s">
        <v>22909</v>
      </c>
      <c r="F4675" s="26" t="s">
        <v>22910</v>
      </c>
      <c r="G4675" s="26" t="s">
        <v>25</v>
      </c>
      <c r="H4675" s="26" t="s">
        <v>22</v>
      </c>
      <c r="I4675" s="26" t="s">
        <v>315</v>
      </c>
      <c r="J4675" s="26" t="s">
        <v>27</v>
      </c>
      <c r="K4675" s="26" t="s">
        <v>28</v>
      </c>
      <c r="L4675" s="26" t="s">
        <v>43</v>
      </c>
      <c r="M4675" s="26" t="s">
        <v>44</v>
      </c>
      <c r="N4675" s="26" t="s">
        <v>208</v>
      </c>
      <c r="O4675" s="26" t="s">
        <v>32</v>
      </c>
      <c r="P4675" s="26" t="s">
        <v>22</v>
      </c>
      <c r="Q4675" s="26" t="s">
        <v>22911</v>
      </c>
      <c r="R4675" s="26" t="s">
        <v>56</v>
      </c>
      <c r="S4675" s="26" t="s">
        <v>22912</v>
      </c>
      <c r="T4675" s="26" t="s">
        <v>22</v>
      </c>
    </row>
    <row r="4676" customHeight="1" spans="1:20">
      <c r="A4676" s="25">
        <v>45209</v>
      </c>
      <c r="B4676" s="26" t="s">
        <v>22913</v>
      </c>
      <c r="C4676" s="26" t="s">
        <v>1299</v>
      </c>
      <c r="D4676" s="26" t="s">
        <v>22</v>
      </c>
      <c r="E4676" s="26" t="s">
        <v>22914</v>
      </c>
      <c r="F4676" s="26" t="s">
        <v>22915</v>
      </c>
      <c r="G4676" s="26" t="s">
        <v>53</v>
      </c>
      <c r="H4676" s="26" t="s">
        <v>22</v>
      </c>
      <c r="I4676" s="26" t="s">
        <v>337</v>
      </c>
      <c r="J4676" s="26" t="s">
        <v>27</v>
      </c>
      <c r="K4676" s="26" t="s">
        <v>28</v>
      </c>
      <c r="L4676" s="26" t="s">
        <v>43</v>
      </c>
      <c r="M4676" s="26" t="s">
        <v>30</v>
      </c>
      <c r="N4676" s="26" t="s">
        <v>208</v>
      </c>
      <c r="O4676" s="26" t="s">
        <v>32</v>
      </c>
      <c r="P4676" s="26" t="s">
        <v>22</v>
      </c>
      <c r="Q4676" s="26" t="s">
        <v>22916</v>
      </c>
      <c r="R4676" s="26" t="s">
        <v>56</v>
      </c>
      <c r="S4676" s="26" t="s">
        <v>22917</v>
      </c>
      <c r="T4676" s="26" t="s">
        <v>22</v>
      </c>
    </row>
    <row r="4677" customHeight="1" spans="1:20">
      <c r="A4677" s="25">
        <v>45209</v>
      </c>
      <c r="B4677" s="26" t="s">
        <v>22918</v>
      </c>
      <c r="C4677" s="26" t="s">
        <v>6822</v>
      </c>
      <c r="D4677" s="26" t="s">
        <v>22</v>
      </c>
      <c r="E4677" s="26" t="s">
        <v>22919</v>
      </c>
      <c r="F4677" s="26" t="s">
        <v>22920</v>
      </c>
      <c r="G4677" s="26" t="s">
        <v>25</v>
      </c>
      <c r="H4677" s="26" t="s">
        <v>22</v>
      </c>
      <c r="I4677" s="26" t="s">
        <v>241</v>
      </c>
      <c r="J4677" s="26" t="s">
        <v>27</v>
      </c>
      <c r="K4677" s="26" t="s">
        <v>28</v>
      </c>
      <c r="L4677" s="26" t="s">
        <v>43</v>
      </c>
      <c r="M4677" s="26" t="s">
        <v>44</v>
      </c>
      <c r="N4677" s="26" t="s">
        <v>208</v>
      </c>
      <c r="O4677" s="26" t="s">
        <v>32</v>
      </c>
      <c r="P4677" s="26" t="s">
        <v>22</v>
      </c>
      <c r="Q4677" s="26" t="s">
        <v>22921</v>
      </c>
      <c r="R4677" s="26" t="s">
        <v>46</v>
      </c>
      <c r="S4677" s="26" t="s">
        <v>22922</v>
      </c>
      <c r="T4677" s="26" t="s">
        <v>22</v>
      </c>
    </row>
    <row r="4678" customHeight="1" spans="1:20">
      <c r="A4678" s="25">
        <v>45209</v>
      </c>
      <c r="B4678" s="26" t="s">
        <v>22923</v>
      </c>
      <c r="C4678" s="26" t="s">
        <v>10840</v>
      </c>
      <c r="D4678" s="26" t="s">
        <v>22</v>
      </c>
      <c r="E4678" s="26" t="s">
        <v>22924</v>
      </c>
      <c r="F4678" s="26" t="s">
        <v>22925</v>
      </c>
      <c r="G4678" s="26" t="s">
        <v>82</v>
      </c>
      <c r="H4678" s="26" t="s">
        <v>96</v>
      </c>
      <c r="I4678" s="26" t="s">
        <v>168</v>
      </c>
      <c r="J4678" s="26" t="s">
        <v>27</v>
      </c>
      <c r="K4678" s="26" t="s">
        <v>28</v>
      </c>
      <c r="L4678" s="26" t="s">
        <v>43</v>
      </c>
      <c r="M4678" s="26" t="s">
        <v>169</v>
      </c>
      <c r="N4678" s="26" t="s">
        <v>208</v>
      </c>
      <c r="O4678" s="26" t="s">
        <v>32</v>
      </c>
      <c r="P4678" s="26" t="s">
        <v>22</v>
      </c>
      <c r="Q4678" s="26" t="s">
        <v>22926</v>
      </c>
      <c r="R4678" s="26" t="s">
        <v>46</v>
      </c>
      <c r="S4678" s="26" t="s">
        <v>22927</v>
      </c>
      <c r="T4678" s="26" t="s">
        <v>22</v>
      </c>
    </row>
    <row r="4679" customHeight="1" spans="1:20">
      <c r="A4679" s="25">
        <v>45209</v>
      </c>
      <c r="B4679" s="26" t="s">
        <v>22928</v>
      </c>
      <c r="C4679" s="26" t="s">
        <v>1299</v>
      </c>
      <c r="D4679" s="26" t="s">
        <v>22</v>
      </c>
      <c r="E4679" s="26" t="s">
        <v>22929</v>
      </c>
      <c r="F4679" s="26" t="s">
        <v>12757</v>
      </c>
      <c r="G4679" s="26" t="s">
        <v>130</v>
      </c>
      <c r="H4679" s="26" t="s">
        <v>22</v>
      </c>
      <c r="I4679" s="26" t="s">
        <v>259</v>
      </c>
      <c r="J4679" s="26" t="s">
        <v>27</v>
      </c>
      <c r="K4679" s="26" t="s">
        <v>28</v>
      </c>
      <c r="L4679" s="26" t="s">
        <v>43</v>
      </c>
      <c r="M4679" s="26" t="s">
        <v>30</v>
      </c>
      <c r="N4679" s="26" t="s">
        <v>208</v>
      </c>
      <c r="O4679" s="26" t="s">
        <v>32</v>
      </c>
      <c r="P4679" s="26" t="s">
        <v>22</v>
      </c>
      <c r="Q4679" s="26" t="s">
        <v>22930</v>
      </c>
      <c r="R4679" s="26" t="s">
        <v>56</v>
      </c>
      <c r="S4679" s="26" t="s">
        <v>22931</v>
      </c>
      <c r="T4679" s="26" t="s">
        <v>22</v>
      </c>
    </row>
    <row r="4680" customHeight="1" spans="1:20">
      <c r="A4680" s="25">
        <v>45209</v>
      </c>
      <c r="B4680" s="26" t="s">
        <v>22932</v>
      </c>
      <c r="C4680" s="26" t="s">
        <v>1299</v>
      </c>
      <c r="D4680" s="26" t="s">
        <v>22</v>
      </c>
      <c r="E4680" s="26" t="s">
        <v>22933</v>
      </c>
      <c r="F4680" s="26" t="s">
        <v>22934</v>
      </c>
      <c r="G4680" s="26" t="s">
        <v>336</v>
      </c>
      <c r="H4680" s="26" t="s">
        <v>22</v>
      </c>
      <c r="I4680" s="26" t="s">
        <v>1181</v>
      </c>
      <c r="J4680" s="26" t="s">
        <v>27</v>
      </c>
      <c r="K4680" s="26" t="s">
        <v>28</v>
      </c>
      <c r="L4680" s="26" t="s">
        <v>43</v>
      </c>
      <c r="M4680" s="26" t="s">
        <v>30</v>
      </c>
      <c r="N4680" s="26" t="s">
        <v>208</v>
      </c>
      <c r="O4680" s="26" t="s">
        <v>32</v>
      </c>
      <c r="P4680" s="26" t="s">
        <v>22</v>
      </c>
      <c r="Q4680" s="26" t="s">
        <v>22935</v>
      </c>
      <c r="R4680" s="26" t="s">
        <v>56</v>
      </c>
      <c r="S4680" s="26" t="s">
        <v>22936</v>
      </c>
      <c r="T4680" s="26" t="s">
        <v>22</v>
      </c>
    </row>
    <row r="4681" customHeight="1" spans="1:20">
      <c r="A4681" s="25">
        <v>45209</v>
      </c>
      <c r="B4681" s="26" t="s">
        <v>22937</v>
      </c>
      <c r="C4681" s="26" t="s">
        <v>1299</v>
      </c>
      <c r="D4681" s="26" t="s">
        <v>22</v>
      </c>
      <c r="E4681" s="26" t="s">
        <v>22938</v>
      </c>
      <c r="F4681" s="26" t="s">
        <v>22939</v>
      </c>
      <c r="G4681" s="26" t="s">
        <v>130</v>
      </c>
      <c r="H4681" s="26" t="s">
        <v>22</v>
      </c>
      <c r="I4681" s="26" t="s">
        <v>175</v>
      </c>
      <c r="J4681" s="26" t="s">
        <v>27</v>
      </c>
      <c r="K4681" s="26" t="s">
        <v>28</v>
      </c>
      <c r="L4681" s="26" t="s">
        <v>43</v>
      </c>
      <c r="M4681" s="26" t="s">
        <v>44</v>
      </c>
      <c r="N4681" s="26" t="s">
        <v>208</v>
      </c>
      <c r="O4681" s="26" t="s">
        <v>32</v>
      </c>
      <c r="P4681" s="26" t="s">
        <v>22</v>
      </c>
      <c r="Q4681" s="26" t="s">
        <v>22940</v>
      </c>
      <c r="R4681" s="26" t="s">
        <v>56</v>
      </c>
      <c r="S4681" s="26" t="s">
        <v>22941</v>
      </c>
      <c r="T4681" s="26" t="s">
        <v>22</v>
      </c>
    </row>
    <row r="4682" customHeight="1" spans="1:20">
      <c r="A4682" s="25">
        <v>45209</v>
      </c>
      <c r="B4682" s="26" t="s">
        <v>22942</v>
      </c>
      <c r="C4682" s="26" t="s">
        <v>783</v>
      </c>
      <c r="D4682" s="26" t="s">
        <v>22</v>
      </c>
      <c r="E4682" s="26" t="s">
        <v>22943</v>
      </c>
      <c r="F4682" s="26" t="s">
        <v>22944</v>
      </c>
      <c r="G4682" s="26" t="s">
        <v>82</v>
      </c>
      <c r="H4682" s="26" t="s">
        <v>22</v>
      </c>
      <c r="I4682" s="26" t="s">
        <v>162</v>
      </c>
      <c r="J4682" s="26" t="s">
        <v>27</v>
      </c>
      <c r="K4682" s="26" t="s">
        <v>28</v>
      </c>
      <c r="L4682" s="26" t="s">
        <v>43</v>
      </c>
      <c r="M4682" s="26" t="s">
        <v>44</v>
      </c>
      <c r="N4682" s="26" t="s">
        <v>743</v>
      </c>
      <c r="O4682" s="26" t="s">
        <v>32</v>
      </c>
      <c r="P4682" s="26" t="s">
        <v>22</v>
      </c>
      <c r="Q4682" s="26" t="s">
        <v>22945</v>
      </c>
      <c r="R4682" s="26" t="s">
        <v>46</v>
      </c>
      <c r="S4682" s="26" t="s">
        <v>22946</v>
      </c>
      <c r="T4682" s="26" t="s">
        <v>22947</v>
      </c>
    </row>
    <row r="4683" customHeight="1" spans="1:20">
      <c r="A4683" s="25">
        <v>45209</v>
      </c>
      <c r="B4683" s="26" t="s">
        <v>22948</v>
      </c>
      <c r="C4683" s="26" t="s">
        <v>783</v>
      </c>
      <c r="D4683" s="26" t="s">
        <v>22</v>
      </c>
      <c r="E4683" s="26" t="s">
        <v>22949</v>
      </c>
      <c r="F4683" s="26" t="s">
        <v>22950</v>
      </c>
      <c r="G4683" s="26" t="s">
        <v>336</v>
      </c>
      <c r="H4683" s="26" t="s">
        <v>22</v>
      </c>
      <c r="I4683" s="26" t="s">
        <v>235</v>
      </c>
      <c r="J4683" s="26" t="s">
        <v>27</v>
      </c>
      <c r="K4683" s="26" t="s">
        <v>28</v>
      </c>
      <c r="L4683" s="26" t="s">
        <v>43</v>
      </c>
      <c r="M4683" s="26" t="s">
        <v>44</v>
      </c>
      <c r="N4683" s="26" t="s">
        <v>743</v>
      </c>
      <c r="O4683" s="26" t="s">
        <v>32</v>
      </c>
      <c r="P4683" s="26" t="s">
        <v>22</v>
      </c>
      <c r="Q4683" s="26" t="s">
        <v>22951</v>
      </c>
      <c r="R4683" s="26" t="s">
        <v>46</v>
      </c>
      <c r="S4683" s="26" t="s">
        <v>22952</v>
      </c>
      <c r="T4683" s="26" t="s">
        <v>22953</v>
      </c>
    </row>
    <row r="4684" customHeight="1" spans="1:20">
      <c r="A4684" s="25">
        <v>45209</v>
      </c>
      <c r="B4684" s="26" t="s">
        <v>22954</v>
      </c>
      <c r="C4684" s="26" t="s">
        <v>1299</v>
      </c>
      <c r="D4684" s="26" t="s">
        <v>22</v>
      </c>
      <c r="E4684" s="26" t="s">
        <v>5301</v>
      </c>
      <c r="F4684" s="26" t="s">
        <v>5302</v>
      </c>
      <c r="G4684" s="26" t="s">
        <v>41</v>
      </c>
      <c r="H4684" s="26" t="s">
        <v>22</v>
      </c>
      <c r="I4684" s="26" t="s">
        <v>315</v>
      </c>
      <c r="J4684" s="26" t="s">
        <v>27</v>
      </c>
      <c r="K4684" s="26" t="s">
        <v>28</v>
      </c>
      <c r="L4684" s="26" t="s">
        <v>43</v>
      </c>
      <c r="M4684" s="26" t="s">
        <v>44</v>
      </c>
      <c r="N4684" s="26" t="s">
        <v>208</v>
      </c>
      <c r="O4684" s="26" t="s">
        <v>32</v>
      </c>
      <c r="P4684" s="26" t="s">
        <v>22</v>
      </c>
      <c r="Q4684" s="26" t="s">
        <v>22955</v>
      </c>
      <c r="R4684" s="26" t="s">
        <v>56</v>
      </c>
      <c r="S4684" s="26" t="s">
        <v>22956</v>
      </c>
      <c r="T4684" s="26" t="s">
        <v>22</v>
      </c>
    </row>
    <row r="4685" customHeight="1" spans="1:20">
      <c r="A4685" s="25">
        <v>45209</v>
      </c>
      <c r="B4685" s="26" t="s">
        <v>22957</v>
      </c>
      <c r="C4685" s="26" t="s">
        <v>783</v>
      </c>
      <c r="D4685" s="26" t="s">
        <v>22</v>
      </c>
      <c r="E4685" s="26" t="s">
        <v>22958</v>
      </c>
      <c r="F4685" s="26" t="s">
        <v>22959</v>
      </c>
      <c r="G4685" s="26" t="s">
        <v>130</v>
      </c>
      <c r="H4685" s="26" t="s">
        <v>22</v>
      </c>
      <c r="I4685" s="26" t="s">
        <v>576</v>
      </c>
      <c r="J4685" s="26" t="s">
        <v>27</v>
      </c>
      <c r="K4685" s="26" t="s">
        <v>28</v>
      </c>
      <c r="L4685" s="26" t="s">
        <v>43</v>
      </c>
      <c r="M4685" s="26" t="s">
        <v>44</v>
      </c>
      <c r="N4685" s="26" t="s">
        <v>743</v>
      </c>
      <c r="O4685" s="26" t="s">
        <v>32</v>
      </c>
      <c r="P4685" s="26" t="s">
        <v>22</v>
      </c>
      <c r="Q4685" s="26" t="s">
        <v>22960</v>
      </c>
      <c r="R4685" s="26" t="s">
        <v>46</v>
      </c>
      <c r="S4685" s="26" t="s">
        <v>22961</v>
      </c>
      <c r="T4685" s="26" t="s">
        <v>22962</v>
      </c>
    </row>
    <row r="4686" customHeight="1" spans="1:20">
      <c r="A4686" s="25">
        <v>45209</v>
      </c>
      <c r="B4686" s="26" t="s">
        <v>22963</v>
      </c>
      <c r="C4686" s="26" t="s">
        <v>22964</v>
      </c>
      <c r="D4686" s="26" t="s">
        <v>22</v>
      </c>
      <c r="E4686" s="26" t="s">
        <v>22965</v>
      </c>
      <c r="F4686" s="26" t="s">
        <v>22</v>
      </c>
      <c r="G4686" s="26" t="s">
        <v>22</v>
      </c>
      <c r="H4686" s="26" t="s">
        <v>22</v>
      </c>
      <c r="I4686" s="26" t="s">
        <v>576</v>
      </c>
      <c r="J4686" s="26" t="s">
        <v>27</v>
      </c>
      <c r="K4686" s="26" t="s">
        <v>28</v>
      </c>
      <c r="L4686" s="26" t="s">
        <v>43</v>
      </c>
      <c r="M4686" s="26" t="s">
        <v>30</v>
      </c>
      <c r="N4686" s="26" t="s">
        <v>743</v>
      </c>
      <c r="O4686" s="26" t="s">
        <v>32</v>
      </c>
      <c r="P4686" s="26" t="s">
        <v>22</v>
      </c>
      <c r="Q4686" s="26" t="s">
        <v>22966</v>
      </c>
      <c r="R4686" s="26" t="s">
        <v>46</v>
      </c>
      <c r="S4686" s="26" t="s">
        <v>22967</v>
      </c>
      <c r="T4686" s="26" t="s">
        <v>22968</v>
      </c>
    </row>
    <row r="4687" customHeight="1" spans="1:20">
      <c r="A4687" s="25">
        <v>45209</v>
      </c>
      <c r="B4687" s="26" t="s">
        <v>22969</v>
      </c>
      <c r="C4687" s="26" t="s">
        <v>6707</v>
      </c>
      <c r="D4687" s="26" t="s">
        <v>22</v>
      </c>
      <c r="E4687" s="26" t="s">
        <v>22970</v>
      </c>
      <c r="F4687" s="26" t="s">
        <v>22971</v>
      </c>
      <c r="G4687" s="26" t="s">
        <v>82</v>
      </c>
      <c r="H4687" s="26" t="s">
        <v>22</v>
      </c>
      <c r="I4687" s="26" t="s">
        <v>63</v>
      </c>
      <c r="J4687" s="26" t="s">
        <v>27</v>
      </c>
      <c r="K4687" s="26" t="s">
        <v>28</v>
      </c>
      <c r="L4687" s="26" t="s">
        <v>43</v>
      </c>
      <c r="M4687" s="26" t="s">
        <v>44</v>
      </c>
      <c r="N4687" s="26" t="s">
        <v>743</v>
      </c>
      <c r="O4687" s="26" t="s">
        <v>32</v>
      </c>
      <c r="P4687" s="26" t="s">
        <v>22</v>
      </c>
      <c r="Q4687" s="26" t="s">
        <v>22972</v>
      </c>
      <c r="R4687" s="26" t="s">
        <v>46</v>
      </c>
      <c r="S4687" s="26" t="s">
        <v>22973</v>
      </c>
      <c r="T4687" s="26" t="s">
        <v>22974</v>
      </c>
    </row>
    <row r="4688" customHeight="1" spans="1:20">
      <c r="A4688" s="25">
        <v>45209</v>
      </c>
      <c r="B4688" s="26" t="s">
        <v>22975</v>
      </c>
      <c r="C4688" s="26" t="s">
        <v>7103</v>
      </c>
      <c r="D4688" s="26" t="s">
        <v>22</v>
      </c>
      <c r="E4688" s="26" t="s">
        <v>19035</v>
      </c>
      <c r="F4688" s="26" t="s">
        <v>19036</v>
      </c>
      <c r="G4688" s="26" t="s">
        <v>25</v>
      </c>
      <c r="H4688" s="26" t="s">
        <v>22</v>
      </c>
      <c r="I4688" s="26" t="s">
        <v>63</v>
      </c>
      <c r="J4688" s="26" t="s">
        <v>27</v>
      </c>
      <c r="K4688" s="26" t="s">
        <v>28</v>
      </c>
      <c r="L4688" s="26" t="s">
        <v>43</v>
      </c>
      <c r="M4688" s="26" t="s">
        <v>44</v>
      </c>
      <c r="N4688" s="26" t="s">
        <v>743</v>
      </c>
      <c r="O4688" s="26" t="s">
        <v>32</v>
      </c>
      <c r="P4688" s="26" t="s">
        <v>22</v>
      </c>
      <c r="Q4688" s="26" t="s">
        <v>22976</v>
      </c>
      <c r="R4688" s="26" t="s">
        <v>46</v>
      </c>
      <c r="S4688" s="26" t="s">
        <v>22977</v>
      </c>
      <c r="T4688" s="26" t="s">
        <v>22978</v>
      </c>
    </row>
    <row r="4689" customHeight="1" spans="1:20">
      <c r="A4689" s="25">
        <v>45209</v>
      </c>
      <c r="B4689" s="26" t="s">
        <v>22979</v>
      </c>
      <c r="C4689" s="26" t="s">
        <v>1299</v>
      </c>
      <c r="D4689" s="26" t="s">
        <v>22</v>
      </c>
      <c r="E4689" s="26" t="s">
        <v>22980</v>
      </c>
      <c r="F4689" s="26" t="s">
        <v>22981</v>
      </c>
      <c r="G4689" s="26" t="s">
        <v>82</v>
      </c>
      <c r="H4689" s="26" t="s">
        <v>418</v>
      </c>
      <c r="I4689" s="26" t="s">
        <v>469</v>
      </c>
      <c r="J4689" s="26" t="s">
        <v>27</v>
      </c>
      <c r="K4689" s="26" t="s">
        <v>28</v>
      </c>
      <c r="L4689" s="26" t="s">
        <v>43</v>
      </c>
      <c r="M4689" s="26" t="s">
        <v>44</v>
      </c>
      <c r="N4689" s="26" t="s">
        <v>208</v>
      </c>
      <c r="O4689" s="26" t="s">
        <v>32</v>
      </c>
      <c r="P4689" s="26" t="s">
        <v>22</v>
      </c>
      <c r="Q4689" s="26" t="s">
        <v>22982</v>
      </c>
      <c r="R4689" s="26" t="s">
        <v>56</v>
      </c>
      <c r="S4689" s="26" t="s">
        <v>22983</v>
      </c>
      <c r="T4689" s="26" t="s">
        <v>22</v>
      </c>
    </row>
    <row r="4690" customHeight="1" spans="1:20">
      <c r="A4690" s="25">
        <v>45209</v>
      </c>
      <c r="B4690" s="26" t="s">
        <v>22984</v>
      </c>
      <c r="C4690" s="26" t="s">
        <v>1299</v>
      </c>
      <c r="D4690" s="26" t="s">
        <v>22</v>
      </c>
      <c r="E4690" s="26" t="s">
        <v>22985</v>
      </c>
      <c r="F4690" s="26" t="s">
        <v>22986</v>
      </c>
      <c r="G4690" s="26" t="s">
        <v>247</v>
      </c>
      <c r="H4690" s="26" t="s">
        <v>96</v>
      </c>
      <c r="I4690" s="26" t="s">
        <v>384</v>
      </c>
      <c r="J4690" s="26" t="s">
        <v>27</v>
      </c>
      <c r="K4690" s="26" t="s">
        <v>28</v>
      </c>
      <c r="L4690" s="26" t="s">
        <v>43</v>
      </c>
      <c r="M4690" s="26" t="s">
        <v>44</v>
      </c>
      <c r="N4690" s="26" t="s">
        <v>208</v>
      </c>
      <c r="O4690" s="26" t="s">
        <v>32</v>
      </c>
      <c r="P4690" s="26" t="s">
        <v>22</v>
      </c>
      <c r="Q4690" s="26" t="s">
        <v>22987</v>
      </c>
      <c r="R4690" s="26" t="s">
        <v>56</v>
      </c>
      <c r="S4690" s="26" t="s">
        <v>22988</v>
      </c>
      <c r="T4690" s="26" t="s">
        <v>22</v>
      </c>
    </row>
    <row r="4691" customHeight="1" spans="1:20">
      <c r="A4691" s="25">
        <v>45209</v>
      </c>
      <c r="B4691" s="26" t="s">
        <v>22989</v>
      </c>
      <c r="C4691" s="26" t="s">
        <v>1236</v>
      </c>
      <c r="D4691" s="26" t="s">
        <v>22</v>
      </c>
      <c r="E4691" s="26" t="s">
        <v>21557</v>
      </c>
      <c r="F4691" s="26" t="s">
        <v>21558</v>
      </c>
      <c r="G4691" s="26" t="s">
        <v>69</v>
      </c>
      <c r="H4691" s="26" t="s">
        <v>22</v>
      </c>
      <c r="I4691" s="26" t="s">
        <v>214</v>
      </c>
      <c r="J4691" s="26" t="s">
        <v>27</v>
      </c>
      <c r="K4691" s="26" t="s">
        <v>76</v>
      </c>
      <c r="L4691" s="26" t="s">
        <v>43</v>
      </c>
      <c r="M4691" s="26" t="s">
        <v>44</v>
      </c>
      <c r="N4691" s="26" t="s">
        <v>31</v>
      </c>
      <c r="O4691" s="26" t="s">
        <v>32</v>
      </c>
      <c r="P4691" s="26" t="s">
        <v>22</v>
      </c>
      <c r="Q4691" s="26" t="s">
        <v>22990</v>
      </c>
      <c r="R4691" s="26" t="s">
        <v>46</v>
      </c>
      <c r="S4691" s="26" t="s">
        <v>22991</v>
      </c>
      <c r="T4691" s="26" t="s">
        <v>22992</v>
      </c>
    </row>
    <row r="4692" customHeight="1" spans="1:20">
      <c r="A4692" s="25">
        <v>45209</v>
      </c>
      <c r="B4692" s="26" t="s">
        <v>22993</v>
      </c>
      <c r="C4692" s="26" t="s">
        <v>14075</v>
      </c>
      <c r="D4692" s="26" t="s">
        <v>22</v>
      </c>
      <c r="E4692" s="26" t="s">
        <v>22994</v>
      </c>
      <c r="F4692" s="26" t="s">
        <v>22995</v>
      </c>
      <c r="G4692" s="26" t="s">
        <v>82</v>
      </c>
      <c r="H4692" s="26" t="s">
        <v>22</v>
      </c>
      <c r="I4692" s="26" t="s">
        <v>117</v>
      </c>
      <c r="J4692" s="26" t="s">
        <v>27</v>
      </c>
      <c r="K4692" s="26" t="s">
        <v>28</v>
      </c>
      <c r="L4692" s="26" t="s">
        <v>43</v>
      </c>
      <c r="M4692" s="26" t="s">
        <v>30</v>
      </c>
      <c r="N4692" s="26" t="s">
        <v>31</v>
      </c>
      <c r="O4692" s="26" t="s">
        <v>32</v>
      </c>
      <c r="P4692" s="26" t="s">
        <v>22</v>
      </c>
      <c r="Q4692" s="26" t="s">
        <v>22996</v>
      </c>
      <c r="R4692" s="26" t="s">
        <v>46</v>
      </c>
      <c r="S4692" s="26" t="s">
        <v>22997</v>
      </c>
      <c r="T4692" s="26" t="s">
        <v>22998</v>
      </c>
    </row>
    <row r="4693" customHeight="1" spans="1:20">
      <c r="A4693" s="25">
        <v>45209</v>
      </c>
      <c r="B4693" s="26" t="s">
        <v>22999</v>
      </c>
      <c r="C4693" s="26" t="s">
        <v>9540</v>
      </c>
      <c r="D4693" s="26" t="s">
        <v>22</v>
      </c>
      <c r="E4693" s="26" t="s">
        <v>23000</v>
      </c>
      <c r="F4693" s="26" t="s">
        <v>23001</v>
      </c>
      <c r="G4693" s="26" t="s">
        <v>82</v>
      </c>
      <c r="H4693" s="26" t="s">
        <v>22</v>
      </c>
      <c r="I4693" s="26" t="s">
        <v>23002</v>
      </c>
      <c r="J4693" s="26" t="s">
        <v>27</v>
      </c>
      <c r="K4693" s="26" t="s">
        <v>28</v>
      </c>
      <c r="L4693" s="26" t="s">
        <v>43</v>
      </c>
      <c r="M4693" s="26" t="s">
        <v>44</v>
      </c>
      <c r="N4693" s="26" t="s">
        <v>31</v>
      </c>
      <c r="O4693" s="26" t="s">
        <v>32</v>
      </c>
      <c r="P4693" s="26" t="s">
        <v>22</v>
      </c>
      <c r="Q4693" s="26" t="s">
        <v>23003</v>
      </c>
      <c r="R4693" s="26" t="s">
        <v>46</v>
      </c>
      <c r="S4693" s="26" t="s">
        <v>23004</v>
      </c>
      <c r="T4693" s="26" t="s">
        <v>23005</v>
      </c>
    </row>
    <row r="4694" customHeight="1" spans="1:20">
      <c r="A4694" s="25">
        <v>45209</v>
      </c>
      <c r="B4694" s="26" t="s">
        <v>23006</v>
      </c>
      <c r="C4694" s="26" t="s">
        <v>17153</v>
      </c>
      <c r="D4694" s="26" t="s">
        <v>22</v>
      </c>
      <c r="E4694" s="26" t="s">
        <v>21192</v>
      </c>
      <c r="F4694" s="26" t="s">
        <v>21193</v>
      </c>
      <c r="G4694" s="26" t="s">
        <v>82</v>
      </c>
      <c r="H4694" s="26" t="s">
        <v>22</v>
      </c>
      <c r="I4694" s="26" t="s">
        <v>26</v>
      </c>
      <c r="J4694" s="26" t="s">
        <v>27</v>
      </c>
      <c r="K4694" s="26" t="s">
        <v>28</v>
      </c>
      <c r="L4694" s="26" t="s">
        <v>29</v>
      </c>
      <c r="M4694" s="26" t="s">
        <v>44</v>
      </c>
      <c r="N4694" s="26" t="s">
        <v>31</v>
      </c>
      <c r="O4694" s="26" t="s">
        <v>32</v>
      </c>
      <c r="P4694" s="26" t="s">
        <v>22</v>
      </c>
      <c r="Q4694" s="26" t="s">
        <v>23007</v>
      </c>
      <c r="R4694" s="26" t="s">
        <v>34</v>
      </c>
      <c r="S4694" s="26" t="s">
        <v>23008</v>
      </c>
      <c r="T4694" s="26" t="s">
        <v>23009</v>
      </c>
    </row>
    <row r="4695" customHeight="1" spans="1:20">
      <c r="A4695" s="25">
        <v>45209</v>
      </c>
      <c r="B4695" s="26" t="s">
        <v>23010</v>
      </c>
      <c r="C4695" s="26" t="s">
        <v>23011</v>
      </c>
      <c r="D4695" s="26" t="s">
        <v>22</v>
      </c>
      <c r="E4695" s="26" t="s">
        <v>23012</v>
      </c>
      <c r="F4695" s="26" t="s">
        <v>23013</v>
      </c>
      <c r="G4695" s="26" t="s">
        <v>82</v>
      </c>
      <c r="H4695" s="26" t="s">
        <v>22</v>
      </c>
      <c r="I4695" s="26" t="s">
        <v>511</v>
      </c>
      <c r="J4695" s="26" t="s">
        <v>27</v>
      </c>
      <c r="K4695" s="26" t="s">
        <v>28</v>
      </c>
      <c r="L4695" s="26" t="s">
        <v>43</v>
      </c>
      <c r="M4695" s="26" t="s">
        <v>30</v>
      </c>
      <c r="N4695" s="26" t="s">
        <v>208</v>
      </c>
      <c r="O4695" s="26" t="s">
        <v>32</v>
      </c>
      <c r="P4695" s="26" t="s">
        <v>22</v>
      </c>
      <c r="Q4695" s="26" t="s">
        <v>23014</v>
      </c>
      <c r="R4695" s="26" t="s">
        <v>46</v>
      </c>
      <c r="S4695" s="26" t="s">
        <v>23015</v>
      </c>
      <c r="T4695" s="26" t="s">
        <v>23016</v>
      </c>
    </row>
    <row r="4696" customHeight="1" spans="1:20">
      <c r="A4696" s="25">
        <v>45209</v>
      </c>
      <c r="B4696" s="26" t="s">
        <v>23017</v>
      </c>
      <c r="C4696" s="26" t="s">
        <v>6949</v>
      </c>
      <c r="D4696" s="26" t="s">
        <v>22</v>
      </c>
      <c r="E4696" s="26" t="s">
        <v>23018</v>
      </c>
      <c r="F4696" s="26" t="s">
        <v>23019</v>
      </c>
      <c r="G4696" s="26" t="s">
        <v>25</v>
      </c>
      <c r="H4696" s="26" t="s">
        <v>22</v>
      </c>
      <c r="I4696" s="26" t="s">
        <v>149</v>
      </c>
      <c r="J4696" s="26" t="s">
        <v>27</v>
      </c>
      <c r="K4696" s="26" t="s">
        <v>28</v>
      </c>
      <c r="L4696" s="26" t="s">
        <v>43</v>
      </c>
      <c r="M4696" s="26" t="s">
        <v>30</v>
      </c>
      <c r="N4696" s="26" t="s">
        <v>208</v>
      </c>
      <c r="O4696" s="26" t="s">
        <v>32</v>
      </c>
      <c r="P4696" s="26" t="s">
        <v>22</v>
      </c>
      <c r="Q4696" s="26" t="s">
        <v>23020</v>
      </c>
      <c r="R4696" s="26" t="s">
        <v>46</v>
      </c>
      <c r="S4696" s="26" t="s">
        <v>23021</v>
      </c>
      <c r="T4696" s="26" t="s">
        <v>23022</v>
      </c>
    </row>
    <row r="4697" customHeight="1" spans="1:20">
      <c r="A4697" s="25">
        <v>45209</v>
      </c>
      <c r="B4697" s="26" t="s">
        <v>23023</v>
      </c>
      <c r="C4697" s="26" t="s">
        <v>6822</v>
      </c>
      <c r="D4697" s="26" t="s">
        <v>22</v>
      </c>
      <c r="E4697" s="26" t="s">
        <v>23024</v>
      </c>
      <c r="F4697" s="26" t="s">
        <v>23025</v>
      </c>
      <c r="G4697" s="26" t="s">
        <v>69</v>
      </c>
      <c r="H4697" s="26" t="s">
        <v>22</v>
      </c>
      <c r="I4697" s="26" t="s">
        <v>412</v>
      </c>
      <c r="J4697" s="26" t="s">
        <v>27</v>
      </c>
      <c r="K4697" s="26" t="s">
        <v>28</v>
      </c>
      <c r="L4697" s="26" t="s">
        <v>43</v>
      </c>
      <c r="M4697" s="26" t="s">
        <v>30</v>
      </c>
      <c r="N4697" s="26" t="s">
        <v>208</v>
      </c>
      <c r="O4697" s="26" t="s">
        <v>32</v>
      </c>
      <c r="P4697" s="26" t="s">
        <v>22</v>
      </c>
      <c r="Q4697" s="26" t="s">
        <v>23026</v>
      </c>
      <c r="R4697" s="26" t="s">
        <v>46</v>
      </c>
      <c r="S4697" s="26" t="s">
        <v>23027</v>
      </c>
      <c r="T4697" s="26" t="s">
        <v>23028</v>
      </c>
    </row>
    <row r="4698" customHeight="1" spans="1:20">
      <c r="A4698" s="25">
        <v>45209</v>
      </c>
      <c r="B4698" s="26" t="s">
        <v>23029</v>
      </c>
      <c r="C4698" s="26" t="s">
        <v>6956</v>
      </c>
      <c r="D4698" s="26" t="s">
        <v>22</v>
      </c>
      <c r="E4698" s="26" t="s">
        <v>5171</v>
      </c>
      <c r="F4698" s="26" t="s">
        <v>5166</v>
      </c>
      <c r="G4698" s="26" t="s">
        <v>25</v>
      </c>
      <c r="H4698" s="26" t="s">
        <v>22</v>
      </c>
      <c r="I4698" s="26" t="s">
        <v>83</v>
      </c>
      <c r="J4698" s="26" t="s">
        <v>27</v>
      </c>
      <c r="K4698" s="26" t="s">
        <v>28</v>
      </c>
      <c r="L4698" s="26" t="s">
        <v>43</v>
      </c>
      <c r="M4698" s="26" t="s">
        <v>44</v>
      </c>
      <c r="N4698" s="26" t="s">
        <v>208</v>
      </c>
      <c r="O4698" s="26" t="s">
        <v>32</v>
      </c>
      <c r="P4698" s="26" t="s">
        <v>22</v>
      </c>
      <c r="Q4698" s="26" t="s">
        <v>23030</v>
      </c>
      <c r="R4698" s="26" t="s">
        <v>46</v>
      </c>
      <c r="S4698" s="26" t="s">
        <v>23031</v>
      </c>
      <c r="T4698" s="26" t="s">
        <v>23032</v>
      </c>
    </row>
    <row r="4699" customHeight="1" spans="1:20">
      <c r="A4699" s="25">
        <v>45209</v>
      </c>
      <c r="B4699" s="26" t="s">
        <v>23033</v>
      </c>
      <c r="C4699" s="26" t="s">
        <v>8114</v>
      </c>
      <c r="D4699" s="26" t="s">
        <v>22</v>
      </c>
      <c r="E4699" s="26" t="s">
        <v>22875</v>
      </c>
      <c r="F4699" s="26" t="s">
        <v>21667</v>
      </c>
      <c r="G4699" s="26" t="s">
        <v>130</v>
      </c>
      <c r="H4699" s="26" t="s">
        <v>22</v>
      </c>
      <c r="I4699" s="26" t="s">
        <v>214</v>
      </c>
      <c r="J4699" s="26" t="s">
        <v>27</v>
      </c>
      <c r="K4699" s="26" t="s">
        <v>28</v>
      </c>
      <c r="L4699" s="26" t="s">
        <v>43</v>
      </c>
      <c r="M4699" s="26" t="s">
        <v>30</v>
      </c>
      <c r="N4699" s="26" t="s">
        <v>5516</v>
      </c>
      <c r="O4699" s="26" t="s">
        <v>32</v>
      </c>
      <c r="P4699" s="26" t="s">
        <v>22</v>
      </c>
      <c r="Q4699" s="26" t="s">
        <v>23034</v>
      </c>
      <c r="R4699" s="26" t="s">
        <v>8115</v>
      </c>
      <c r="S4699" s="26" t="s">
        <v>23035</v>
      </c>
      <c r="T4699" s="26" t="s">
        <v>22</v>
      </c>
    </row>
    <row r="4700" customHeight="1" spans="1:20">
      <c r="A4700" s="25">
        <v>45209</v>
      </c>
      <c r="B4700" s="26" t="s">
        <v>23036</v>
      </c>
      <c r="C4700" s="26" t="s">
        <v>6949</v>
      </c>
      <c r="D4700" s="26" t="s">
        <v>22</v>
      </c>
      <c r="E4700" s="26" t="s">
        <v>23037</v>
      </c>
      <c r="F4700" s="26" t="s">
        <v>23038</v>
      </c>
      <c r="G4700" s="26" t="s">
        <v>25</v>
      </c>
      <c r="H4700" s="26" t="s">
        <v>110</v>
      </c>
      <c r="I4700" s="26" t="s">
        <v>207</v>
      </c>
      <c r="J4700" s="26" t="s">
        <v>27</v>
      </c>
      <c r="K4700" s="26" t="s">
        <v>28</v>
      </c>
      <c r="L4700" s="26" t="s">
        <v>43</v>
      </c>
      <c r="M4700" s="26" t="s">
        <v>44</v>
      </c>
      <c r="N4700" s="26" t="s">
        <v>208</v>
      </c>
      <c r="O4700" s="26" t="s">
        <v>32</v>
      </c>
      <c r="P4700" s="26" t="s">
        <v>22</v>
      </c>
      <c r="Q4700" s="26" t="s">
        <v>23039</v>
      </c>
      <c r="R4700" s="26" t="s">
        <v>46</v>
      </c>
      <c r="S4700" s="26" t="s">
        <v>23040</v>
      </c>
      <c r="T4700" s="26" t="s">
        <v>16586</v>
      </c>
    </row>
    <row r="4701" customHeight="1" spans="1:20">
      <c r="A4701" s="25">
        <v>45209</v>
      </c>
      <c r="B4701" s="26" t="s">
        <v>23041</v>
      </c>
      <c r="C4701" s="26" t="s">
        <v>6949</v>
      </c>
      <c r="D4701" s="26" t="s">
        <v>22</v>
      </c>
      <c r="E4701" s="26" t="s">
        <v>23042</v>
      </c>
      <c r="F4701" s="26" t="s">
        <v>23043</v>
      </c>
      <c r="G4701" s="26" t="s">
        <v>130</v>
      </c>
      <c r="H4701" s="26" t="s">
        <v>110</v>
      </c>
      <c r="I4701" s="26" t="s">
        <v>299</v>
      </c>
      <c r="J4701" s="26" t="s">
        <v>27</v>
      </c>
      <c r="K4701" s="26" t="s">
        <v>28</v>
      </c>
      <c r="L4701" s="26" t="s">
        <v>43</v>
      </c>
      <c r="M4701" s="26" t="s">
        <v>30</v>
      </c>
      <c r="N4701" s="26" t="s">
        <v>208</v>
      </c>
      <c r="O4701" s="26" t="s">
        <v>32</v>
      </c>
      <c r="P4701" s="26" t="s">
        <v>22</v>
      </c>
      <c r="Q4701" s="26" t="s">
        <v>23044</v>
      </c>
      <c r="R4701" s="26" t="s">
        <v>46</v>
      </c>
      <c r="S4701" s="26" t="s">
        <v>23045</v>
      </c>
      <c r="T4701" s="26" t="s">
        <v>23046</v>
      </c>
    </row>
    <row r="4702" customHeight="1" spans="1:20">
      <c r="A4702" s="25">
        <v>45209</v>
      </c>
      <c r="B4702" s="26" t="s">
        <v>23047</v>
      </c>
      <c r="C4702" s="26" t="s">
        <v>6949</v>
      </c>
      <c r="D4702" s="26" t="s">
        <v>22</v>
      </c>
      <c r="E4702" s="26" t="s">
        <v>21252</v>
      </c>
      <c r="F4702" s="26" t="s">
        <v>21253</v>
      </c>
      <c r="G4702" s="26" t="s">
        <v>25</v>
      </c>
      <c r="H4702" s="26" t="s">
        <v>22</v>
      </c>
      <c r="I4702" s="26" t="s">
        <v>155</v>
      </c>
      <c r="J4702" s="26" t="s">
        <v>27</v>
      </c>
      <c r="K4702" s="26" t="s">
        <v>28</v>
      </c>
      <c r="L4702" s="26" t="s">
        <v>43</v>
      </c>
      <c r="M4702" s="26" t="s">
        <v>44</v>
      </c>
      <c r="N4702" s="26" t="s">
        <v>208</v>
      </c>
      <c r="O4702" s="26" t="s">
        <v>32</v>
      </c>
      <c r="P4702" s="26" t="s">
        <v>22</v>
      </c>
      <c r="Q4702" s="26" t="s">
        <v>23048</v>
      </c>
      <c r="R4702" s="26" t="s">
        <v>46</v>
      </c>
      <c r="S4702" s="26" t="s">
        <v>23049</v>
      </c>
      <c r="T4702" s="26" t="s">
        <v>23050</v>
      </c>
    </row>
    <row r="4703" customHeight="1" spans="1:20">
      <c r="A4703" s="25">
        <v>45209</v>
      </c>
      <c r="B4703" s="26" t="s">
        <v>23051</v>
      </c>
      <c r="C4703" s="26" t="s">
        <v>9674</v>
      </c>
      <c r="D4703" s="26" t="s">
        <v>22</v>
      </c>
      <c r="E4703" s="26" t="s">
        <v>23052</v>
      </c>
      <c r="F4703" s="26" t="s">
        <v>23053</v>
      </c>
      <c r="G4703" s="26" t="s">
        <v>25</v>
      </c>
      <c r="H4703" s="26" t="s">
        <v>22</v>
      </c>
      <c r="I4703" s="26" t="s">
        <v>241</v>
      </c>
      <c r="J4703" s="26" t="s">
        <v>27</v>
      </c>
      <c r="K4703" s="26" t="s">
        <v>28</v>
      </c>
      <c r="L4703" s="26" t="s">
        <v>43</v>
      </c>
      <c r="M4703" s="26" t="s">
        <v>44</v>
      </c>
      <c r="N4703" s="26" t="s">
        <v>208</v>
      </c>
      <c r="O4703" s="26" t="s">
        <v>32</v>
      </c>
      <c r="P4703" s="26" t="s">
        <v>22</v>
      </c>
      <c r="Q4703" s="26" t="s">
        <v>23054</v>
      </c>
      <c r="R4703" s="26" t="s">
        <v>46</v>
      </c>
      <c r="S4703" s="26" t="s">
        <v>23055</v>
      </c>
      <c r="T4703" s="26" t="s">
        <v>23056</v>
      </c>
    </row>
    <row r="4704" customHeight="1" spans="1:20">
      <c r="A4704" s="25">
        <v>45209</v>
      </c>
      <c r="B4704" s="26" t="s">
        <v>23057</v>
      </c>
      <c r="C4704" s="26" t="s">
        <v>6949</v>
      </c>
      <c r="D4704" s="26" t="s">
        <v>22</v>
      </c>
      <c r="E4704" s="26" t="s">
        <v>23058</v>
      </c>
      <c r="F4704" s="26" t="s">
        <v>23059</v>
      </c>
      <c r="G4704" s="26" t="s">
        <v>25</v>
      </c>
      <c r="H4704" s="26" t="s">
        <v>22</v>
      </c>
      <c r="I4704" s="26" t="s">
        <v>207</v>
      </c>
      <c r="J4704" s="26" t="s">
        <v>27</v>
      </c>
      <c r="K4704" s="26" t="s">
        <v>28</v>
      </c>
      <c r="L4704" s="26" t="s">
        <v>43</v>
      </c>
      <c r="M4704" s="26" t="s">
        <v>44</v>
      </c>
      <c r="N4704" s="26" t="s">
        <v>208</v>
      </c>
      <c r="O4704" s="26" t="s">
        <v>32</v>
      </c>
      <c r="P4704" s="26" t="s">
        <v>22</v>
      </c>
      <c r="Q4704" s="26" t="s">
        <v>23060</v>
      </c>
      <c r="R4704" s="26" t="s">
        <v>46</v>
      </c>
      <c r="S4704" s="26" t="s">
        <v>23061</v>
      </c>
      <c r="T4704" s="26" t="s">
        <v>23062</v>
      </c>
    </row>
    <row r="4705" customHeight="1" spans="1:20">
      <c r="A4705" s="25">
        <v>45209</v>
      </c>
      <c r="B4705" s="26" t="s">
        <v>23063</v>
      </c>
      <c r="C4705" s="26" t="s">
        <v>6949</v>
      </c>
      <c r="D4705" s="26" t="s">
        <v>22</v>
      </c>
      <c r="E4705" s="26" t="s">
        <v>23064</v>
      </c>
      <c r="F4705" s="26" t="s">
        <v>23065</v>
      </c>
      <c r="G4705" s="26" t="s">
        <v>336</v>
      </c>
      <c r="H4705" s="26" t="s">
        <v>22</v>
      </c>
      <c r="I4705" s="26" t="s">
        <v>75</v>
      </c>
      <c r="J4705" s="26" t="s">
        <v>27</v>
      </c>
      <c r="K4705" s="26" t="s">
        <v>195</v>
      </c>
      <c r="L4705" s="26" t="s">
        <v>22</v>
      </c>
      <c r="M4705" s="26" t="s">
        <v>30</v>
      </c>
      <c r="N4705" s="26" t="s">
        <v>208</v>
      </c>
      <c r="O4705" s="26" t="s">
        <v>32</v>
      </c>
      <c r="P4705" s="26" t="s">
        <v>22</v>
      </c>
      <c r="Q4705" s="26" t="s">
        <v>23066</v>
      </c>
      <c r="R4705" s="26" t="s">
        <v>46</v>
      </c>
      <c r="S4705" s="26" t="s">
        <v>23067</v>
      </c>
      <c r="T4705" s="26" t="s">
        <v>23068</v>
      </c>
    </row>
    <row r="4706" customHeight="1" spans="1:20">
      <c r="A4706" s="25">
        <v>45209</v>
      </c>
      <c r="B4706" s="26" t="s">
        <v>23069</v>
      </c>
      <c r="C4706" s="26" t="s">
        <v>6949</v>
      </c>
      <c r="D4706" s="26" t="s">
        <v>22</v>
      </c>
      <c r="E4706" s="26" t="s">
        <v>23064</v>
      </c>
      <c r="F4706" s="26" t="s">
        <v>23065</v>
      </c>
      <c r="G4706" s="26" t="s">
        <v>336</v>
      </c>
      <c r="H4706" s="26" t="s">
        <v>22</v>
      </c>
      <c r="I4706" s="26" t="s">
        <v>131</v>
      </c>
      <c r="J4706" s="26" t="s">
        <v>27</v>
      </c>
      <c r="K4706" s="26" t="s">
        <v>28</v>
      </c>
      <c r="L4706" s="26" t="s">
        <v>43</v>
      </c>
      <c r="M4706" s="26" t="s">
        <v>30</v>
      </c>
      <c r="N4706" s="26" t="s">
        <v>208</v>
      </c>
      <c r="O4706" s="26" t="s">
        <v>32</v>
      </c>
      <c r="P4706" s="26" t="s">
        <v>22</v>
      </c>
      <c r="Q4706" s="26" t="s">
        <v>23070</v>
      </c>
      <c r="R4706" s="26" t="s">
        <v>46</v>
      </c>
      <c r="S4706" s="26" t="s">
        <v>23071</v>
      </c>
      <c r="T4706" s="26" t="s">
        <v>23072</v>
      </c>
    </row>
    <row r="4707" customHeight="1" spans="1:20">
      <c r="A4707" s="25">
        <v>45209</v>
      </c>
      <c r="B4707" s="26" t="s">
        <v>23073</v>
      </c>
      <c r="C4707" s="26" t="s">
        <v>6445</v>
      </c>
      <c r="D4707" s="26" t="s">
        <v>22</v>
      </c>
      <c r="E4707" s="26" t="s">
        <v>23074</v>
      </c>
      <c r="F4707" s="26" t="s">
        <v>23075</v>
      </c>
      <c r="G4707" s="26" t="s">
        <v>62</v>
      </c>
      <c r="H4707" s="26" t="s">
        <v>22</v>
      </c>
      <c r="I4707" s="26" t="s">
        <v>412</v>
      </c>
      <c r="J4707" s="26" t="s">
        <v>27</v>
      </c>
      <c r="K4707" s="26" t="s">
        <v>28</v>
      </c>
      <c r="L4707" s="26" t="s">
        <v>43</v>
      </c>
      <c r="M4707" s="26" t="s">
        <v>30</v>
      </c>
      <c r="N4707" s="26" t="s">
        <v>208</v>
      </c>
      <c r="O4707" s="26" t="s">
        <v>32</v>
      </c>
      <c r="P4707" s="26" t="s">
        <v>22</v>
      </c>
      <c r="Q4707" s="26" t="s">
        <v>23076</v>
      </c>
      <c r="R4707" s="26" t="s">
        <v>46</v>
      </c>
      <c r="S4707" s="26" t="s">
        <v>23077</v>
      </c>
      <c r="T4707" s="26" t="s">
        <v>23078</v>
      </c>
    </row>
    <row r="4708" customHeight="1" spans="1:20">
      <c r="A4708" s="25">
        <v>45209</v>
      </c>
      <c r="B4708" s="26" t="s">
        <v>23079</v>
      </c>
      <c r="C4708" s="26" t="s">
        <v>6949</v>
      </c>
      <c r="D4708" s="26" t="s">
        <v>22</v>
      </c>
      <c r="E4708" s="26" t="s">
        <v>23080</v>
      </c>
      <c r="F4708" s="26" t="s">
        <v>23081</v>
      </c>
      <c r="G4708" s="26" t="s">
        <v>82</v>
      </c>
      <c r="H4708" s="26" t="s">
        <v>22</v>
      </c>
      <c r="I4708" s="26" t="s">
        <v>2203</v>
      </c>
      <c r="J4708" s="26" t="s">
        <v>27</v>
      </c>
      <c r="K4708" s="26" t="s">
        <v>28</v>
      </c>
      <c r="L4708" s="26" t="s">
        <v>43</v>
      </c>
      <c r="M4708" s="26" t="s">
        <v>44</v>
      </c>
      <c r="N4708" s="26" t="s">
        <v>208</v>
      </c>
      <c r="O4708" s="26" t="s">
        <v>32</v>
      </c>
      <c r="P4708" s="26" t="s">
        <v>22</v>
      </c>
      <c r="Q4708" s="26" t="s">
        <v>23082</v>
      </c>
      <c r="R4708" s="26" t="s">
        <v>46</v>
      </c>
      <c r="S4708" s="26" t="s">
        <v>23083</v>
      </c>
      <c r="T4708" s="26" t="s">
        <v>23084</v>
      </c>
    </row>
    <row r="4709" customHeight="1" spans="1:20">
      <c r="A4709" s="25">
        <v>45209</v>
      </c>
      <c r="B4709" s="26" t="s">
        <v>23085</v>
      </c>
      <c r="C4709" s="26" t="s">
        <v>10840</v>
      </c>
      <c r="D4709" s="26" t="s">
        <v>22</v>
      </c>
      <c r="E4709" s="26" t="s">
        <v>23086</v>
      </c>
      <c r="F4709" s="26" t="s">
        <v>23087</v>
      </c>
      <c r="G4709" s="26" t="s">
        <v>82</v>
      </c>
      <c r="H4709" s="26" t="s">
        <v>22</v>
      </c>
      <c r="I4709" s="26" t="s">
        <v>168</v>
      </c>
      <c r="J4709" s="26" t="s">
        <v>27</v>
      </c>
      <c r="K4709" s="26" t="s">
        <v>28</v>
      </c>
      <c r="L4709" s="26" t="s">
        <v>43</v>
      </c>
      <c r="M4709" s="26" t="s">
        <v>169</v>
      </c>
      <c r="N4709" s="26" t="s">
        <v>208</v>
      </c>
      <c r="O4709" s="26" t="s">
        <v>32</v>
      </c>
      <c r="P4709" s="26" t="s">
        <v>22</v>
      </c>
      <c r="Q4709" s="26" t="s">
        <v>23088</v>
      </c>
      <c r="R4709" s="26" t="s">
        <v>46</v>
      </c>
      <c r="S4709" s="26" t="s">
        <v>23089</v>
      </c>
      <c r="T4709" s="26" t="s">
        <v>23090</v>
      </c>
    </row>
    <row r="4710" customHeight="1" spans="1:20">
      <c r="A4710" s="25">
        <v>45209</v>
      </c>
      <c r="B4710" s="26" t="s">
        <v>23091</v>
      </c>
      <c r="C4710" s="26" t="s">
        <v>5213</v>
      </c>
      <c r="D4710" s="26" t="s">
        <v>22</v>
      </c>
      <c r="E4710" s="26" t="s">
        <v>23092</v>
      </c>
      <c r="F4710" s="26" t="s">
        <v>23093</v>
      </c>
      <c r="G4710" s="26" t="s">
        <v>247</v>
      </c>
      <c r="H4710" s="26" t="s">
        <v>22</v>
      </c>
      <c r="I4710" s="26" t="s">
        <v>207</v>
      </c>
      <c r="J4710" s="26" t="s">
        <v>27</v>
      </c>
      <c r="K4710" s="26" t="s">
        <v>28</v>
      </c>
      <c r="L4710" s="26" t="s">
        <v>43</v>
      </c>
      <c r="M4710" s="26" t="s">
        <v>44</v>
      </c>
      <c r="N4710" s="26" t="s">
        <v>208</v>
      </c>
      <c r="O4710" s="26" t="s">
        <v>32</v>
      </c>
      <c r="P4710" s="26" t="s">
        <v>22</v>
      </c>
      <c r="Q4710" s="26" t="s">
        <v>23094</v>
      </c>
      <c r="R4710" s="26" t="s">
        <v>46</v>
      </c>
      <c r="S4710" s="26" t="s">
        <v>23095</v>
      </c>
      <c r="T4710" s="26" t="s">
        <v>23096</v>
      </c>
    </row>
    <row r="4711" customHeight="1" spans="1:20">
      <c r="A4711" s="25">
        <v>45209</v>
      </c>
      <c r="B4711" s="26" t="s">
        <v>23097</v>
      </c>
      <c r="C4711" s="26" t="s">
        <v>6949</v>
      </c>
      <c r="D4711" s="26" t="s">
        <v>22</v>
      </c>
      <c r="E4711" s="26" t="s">
        <v>23098</v>
      </c>
      <c r="F4711" s="26" t="s">
        <v>23099</v>
      </c>
      <c r="G4711" s="26" t="s">
        <v>130</v>
      </c>
      <c r="H4711" s="26" t="s">
        <v>22</v>
      </c>
      <c r="I4711" s="26" t="s">
        <v>253</v>
      </c>
      <c r="J4711" s="26" t="s">
        <v>27</v>
      </c>
      <c r="K4711" s="26" t="s">
        <v>28</v>
      </c>
      <c r="L4711" s="26" t="s">
        <v>43</v>
      </c>
      <c r="M4711" s="26" t="s">
        <v>44</v>
      </c>
      <c r="N4711" s="26" t="s">
        <v>208</v>
      </c>
      <c r="O4711" s="26" t="s">
        <v>32</v>
      </c>
      <c r="P4711" s="26" t="s">
        <v>22</v>
      </c>
      <c r="Q4711" s="26" t="s">
        <v>23100</v>
      </c>
      <c r="R4711" s="26" t="s">
        <v>46</v>
      </c>
      <c r="S4711" s="26" t="s">
        <v>23101</v>
      </c>
      <c r="T4711" s="26" t="s">
        <v>23102</v>
      </c>
    </row>
    <row r="4712" customHeight="1" spans="1:20">
      <c r="A4712" s="25">
        <v>45209</v>
      </c>
      <c r="B4712" s="26" t="s">
        <v>23103</v>
      </c>
      <c r="C4712" s="26" t="s">
        <v>50</v>
      </c>
      <c r="D4712" s="26" t="s">
        <v>22</v>
      </c>
      <c r="E4712" s="26" t="s">
        <v>23104</v>
      </c>
      <c r="F4712" s="26" t="s">
        <v>23105</v>
      </c>
      <c r="G4712" s="26" t="s">
        <v>130</v>
      </c>
      <c r="H4712" s="26" t="s">
        <v>22</v>
      </c>
      <c r="I4712" s="26" t="s">
        <v>75</v>
      </c>
      <c r="J4712" s="26" t="s">
        <v>27</v>
      </c>
      <c r="K4712" s="26" t="s">
        <v>28</v>
      </c>
      <c r="L4712" s="26" t="s">
        <v>43</v>
      </c>
      <c r="M4712" s="26" t="s">
        <v>44</v>
      </c>
      <c r="N4712" s="26" t="s">
        <v>31</v>
      </c>
      <c r="O4712" s="26" t="s">
        <v>32</v>
      </c>
      <c r="P4712" s="26" t="s">
        <v>22</v>
      </c>
      <c r="Q4712" s="26" t="s">
        <v>23106</v>
      </c>
      <c r="R4712" s="26" t="s">
        <v>56</v>
      </c>
      <c r="S4712" s="28" t="s">
        <v>23107</v>
      </c>
      <c r="T4712" s="26" t="s">
        <v>22</v>
      </c>
    </row>
    <row r="4713" customHeight="1" spans="1:20">
      <c r="A4713" s="25">
        <v>45209</v>
      </c>
      <c r="B4713" s="26" t="s">
        <v>23108</v>
      </c>
      <c r="C4713" s="26" t="s">
        <v>50</v>
      </c>
      <c r="D4713" s="26" t="s">
        <v>22</v>
      </c>
      <c r="E4713" s="26" t="s">
        <v>23109</v>
      </c>
      <c r="F4713" s="26" t="s">
        <v>23110</v>
      </c>
      <c r="G4713" s="26" t="s">
        <v>336</v>
      </c>
      <c r="H4713" s="26" t="s">
        <v>96</v>
      </c>
      <c r="I4713" s="26" t="s">
        <v>337</v>
      </c>
      <c r="J4713" s="26" t="s">
        <v>27</v>
      </c>
      <c r="K4713" s="26" t="s">
        <v>28</v>
      </c>
      <c r="L4713" s="26" t="s">
        <v>43</v>
      </c>
      <c r="M4713" s="26" t="s">
        <v>44</v>
      </c>
      <c r="N4713" s="26" t="s">
        <v>31</v>
      </c>
      <c r="O4713" s="26" t="s">
        <v>32</v>
      </c>
      <c r="P4713" s="26" t="s">
        <v>22</v>
      </c>
      <c r="Q4713" s="26" t="s">
        <v>23111</v>
      </c>
      <c r="R4713" s="26" t="s">
        <v>56</v>
      </c>
      <c r="S4713" s="26" t="s">
        <v>23112</v>
      </c>
      <c r="T4713" s="26" t="s">
        <v>22</v>
      </c>
    </row>
    <row r="4714" customHeight="1" spans="1:20">
      <c r="A4714" s="25">
        <v>45209</v>
      </c>
      <c r="B4714" s="26" t="s">
        <v>23113</v>
      </c>
      <c r="C4714" s="26" t="s">
        <v>50</v>
      </c>
      <c r="D4714" s="26" t="s">
        <v>22</v>
      </c>
      <c r="E4714" s="26" t="s">
        <v>23114</v>
      </c>
      <c r="F4714" s="26" t="s">
        <v>23115</v>
      </c>
      <c r="G4714" s="26" t="s">
        <v>130</v>
      </c>
      <c r="H4714" s="26" t="s">
        <v>22</v>
      </c>
      <c r="I4714" s="26" t="s">
        <v>384</v>
      </c>
      <c r="J4714" s="26" t="s">
        <v>27</v>
      </c>
      <c r="K4714" s="26" t="s">
        <v>28</v>
      </c>
      <c r="L4714" s="26" t="s">
        <v>43</v>
      </c>
      <c r="M4714" s="26" t="s">
        <v>30</v>
      </c>
      <c r="N4714" s="26" t="s">
        <v>31</v>
      </c>
      <c r="O4714" s="26" t="s">
        <v>32</v>
      </c>
      <c r="P4714" s="26" t="s">
        <v>22</v>
      </c>
      <c r="Q4714" s="26" t="s">
        <v>23116</v>
      </c>
      <c r="R4714" s="26" t="s">
        <v>56</v>
      </c>
      <c r="S4714" s="26" t="s">
        <v>23117</v>
      </c>
      <c r="T4714" s="26" t="s">
        <v>22</v>
      </c>
    </row>
    <row r="4715" customHeight="1" spans="1:20">
      <c r="A4715" s="25">
        <v>45209</v>
      </c>
      <c r="B4715" s="26" t="s">
        <v>23118</v>
      </c>
      <c r="C4715" s="26" t="s">
        <v>121</v>
      </c>
      <c r="D4715" s="26" t="s">
        <v>22</v>
      </c>
      <c r="E4715" s="26" t="s">
        <v>23119</v>
      </c>
      <c r="F4715" s="26" t="s">
        <v>23120</v>
      </c>
      <c r="G4715" s="26" t="s">
        <v>69</v>
      </c>
      <c r="H4715" s="26" t="s">
        <v>110</v>
      </c>
      <c r="I4715" s="26" t="s">
        <v>104</v>
      </c>
      <c r="J4715" s="26" t="s">
        <v>27</v>
      </c>
      <c r="K4715" s="26" t="s">
        <v>28</v>
      </c>
      <c r="L4715" s="26" t="s">
        <v>43</v>
      </c>
      <c r="M4715" s="26" t="s">
        <v>44</v>
      </c>
      <c r="N4715" s="26" t="s">
        <v>31</v>
      </c>
      <c r="O4715" s="26" t="s">
        <v>32</v>
      </c>
      <c r="P4715" s="26" t="s">
        <v>22</v>
      </c>
      <c r="Q4715" s="26" t="s">
        <v>23121</v>
      </c>
      <c r="R4715" s="26" t="s">
        <v>56</v>
      </c>
      <c r="S4715" s="26" t="s">
        <v>23122</v>
      </c>
      <c r="T4715" s="26" t="s">
        <v>22</v>
      </c>
    </row>
    <row r="4716" customHeight="1" spans="1:20">
      <c r="A4716" s="25">
        <v>45209</v>
      </c>
      <c r="B4716" s="26" t="s">
        <v>23123</v>
      </c>
      <c r="C4716" s="26" t="s">
        <v>121</v>
      </c>
      <c r="D4716" s="26" t="s">
        <v>22</v>
      </c>
      <c r="E4716" s="26" t="s">
        <v>23124</v>
      </c>
      <c r="F4716" s="26" t="s">
        <v>23125</v>
      </c>
      <c r="G4716" s="26" t="s">
        <v>69</v>
      </c>
      <c r="H4716" s="26" t="s">
        <v>110</v>
      </c>
      <c r="I4716" s="26" t="s">
        <v>384</v>
      </c>
      <c r="J4716" s="26" t="s">
        <v>27</v>
      </c>
      <c r="K4716" s="26" t="s">
        <v>28</v>
      </c>
      <c r="L4716" s="26" t="s">
        <v>43</v>
      </c>
      <c r="M4716" s="26" t="s">
        <v>44</v>
      </c>
      <c r="N4716" s="26" t="s">
        <v>31</v>
      </c>
      <c r="O4716" s="26" t="s">
        <v>32</v>
      </c>
      <c r="P4716" s="26" t="s">
        <v>22</v>
      </c>
      <c r="Q4716" s="26" t="s">
        <v>23126</v>
      </c>
      <c r="R4716" s="26" t="s">
        <v>56</v>
      </c>
      <c r="S4716" s="26" t="s">
        <v>23127</v>
      </c>
      <c r="T4716" s="26" t="s">
        <v>22</v>
      </c>
    </row>
    <row r="4717" customHeight="1" spans="1:20">
      <c r="A4717" s="25">
        <v>45209</v>
      </c>
      <c r="B4717" s="26" t="s">
        <v>23128</v>
      </c>
      <c r="C4717" s="26" t="s">
        <v>50</v>
      </c>
      <c r="D4717" s="26" t="s">
        <v>22</v>
      </c>
      <c r="E4717" s="26" t="s">
        <v>22367</v>
      </c>
      <c r="F4717" s="26" t="s">
        <v>22368</v>
      </c>
      <c r="G4717" s="26" t="s">
        <v>336</v>
      </c>
      <c r="H4717" s="26" t="s">
        <v>22</v>
      </c>
      <c r="I4717" s="26" t="s">
        <v>259</v>
      </c>
      <c r="J4717" s="26" t="s">
        <v>27</v>
      </c>
      <c r="K4717" s="26" t="s">
        <v>28</v>
      </c>
      <c r="L4717" s="26" t="s">
        <v>43</v>
      </c>
      <c r="M4717" s="26" t="s">
        <v>30</v>
      </c>
      <c r="N4717" s="26" t="s">
        <v>31</v>
      </c>
      <c r="O4717" s="26" t="s">
        <v>32</v>
      </c>
      <c r="P4717" s="26" t="s">
        <v>22</v>
      </c>
      <c r="Q4717" s="26" t="s">
        <v>23129</v>
      </c>
      <c r="R4717" s="26" t="s">
        <v>56</v>
      </c>
      <c r="S4717" s="26" t="s">
        <v>23130</v>
      </c>
      <c r="T4717" s="26" t="s">
        <v>22</v>
      </c>
    </row>
    <row r="4718" customHeight="1" spans="1:20">
      <c r="A4718" s="25">
        <v>45209</v>
      </c>
      <c r="B4718" s="26" t="s">
        <v>23131</v>
      </c>
      <c r="C4718" s="26" t="s">
        <v>121</v>
      </c>
      <c r="D4718" s="26" t="s">
        <v>22</v>
      </c>
      <c r="E4718" s="26" t="s">
        <v>23132</v>
      </c>
      <c r="F4718" s="26" t="s">
        <v>23133</v>
      </c>
      <c r="G4718" s="26" t="s">
        <v>130</v>
      </c>
      <c r="H4718" s="26" t="s">
        <v>22</v>
      </c>
      <c r="I4718" s="26" t="s">
        <v>1713</v>
      </c>
      <c r="J4718" s="26" t="s">
        <v>27</v>
      </c>
      <c r="K4718" s="26" t="s">
        <v>28</v>
      </c>
      <c r="L4718" s="26" t="s">
        <v>43</v>
      </c>
      <c r="M4718" s="26" t="s">
        <v>30</v>
      </c>
      <c r="N4718" s="26" t="s">
        <v>31</v>
      </c>
      <c r="O4718" s="26" t="s">
        <v>32</v>
      </c>
      <c r="P4718" s="26" t="s">
        <v>22</v>
      </c>
      <c r="Q4718" s="26" t="s">
        <v>23134</v>
      </c>
      <c r="R4718" s="26" t="s">
        <v>56</v>
      </c>
      <c r="S4718" s="26" t="s">
        <v>23135</v>
      </c>
      <c r="T4718" s="26" t="s">
        <v>22</v>
      </c>
    </row>
    <row r="4719" customHeight="1" spans="1:20">
      <c r="A4719" s="25">
        <v>45209</v>
      </c>
      <c r="B4719" s="26" t="s">
        <v>23136</v>
      </c>
      <c r="C4719" s="26" t="s">
        <v>121</v>
      </c>
      <c r="D4719" s="26" t="s">
        <v>22</v>
      </c>
      <c r="E4719" s="26" t="s">
        <v>23137</v>
      </c>
      <c r="F4719" s="26" t="s">
        <v>23138</v>
      </c>
      <c r="G4719" s="26" t="s">
        <v>130</v>
      </c>
      <c r="H4719" s="26" t="s">
        <v>22</v>
      </c>
      <c r="I4719" s="26" t="s">
        <v>384</v>
      </c>
      <c r="J4719" s="26" t="s">
        <v>27</v>
      </c>
      <c r="K4719" s="26" t="s">
        <v>28</v>
      </c>
      <c r="L4719" s="26" t="s">
        <v>43</v>
      </c>
      <c r="M4719" s="26" t="s">
        <v>30</v>
      </c>
      <c r="N4719" s="26" t="s">
        <v>31</v>
      </c>
      <c r="O4719" s="26" t="s">
        <v>32</v>
      </c>
      <c r="P4719" s="26" t="s">
        <v>22</v>
      </c>
      <c r="Q4719" s="26" t="s">
        <v>23139</v>
      </c>
      <c r="R4719" s="26" t="s">
        <v>56</v>
      </c>
      <c r="S4719" s="26" t="s">
        <v>23140</v>
      </c>
      <c r="T4719" s="26" t="s">
        <v>22</v>
      </c>
    </row>
    <row r="4720" customHeight="1" spans="1:20">
      <c r="A4720" s="25">
        <v>45209</v>
      </c>
      <c r="B4720" s="26" t="s">
        <v>23141</v>
      </c>
      <c r="C4720" s="26" t="s">
        <v>121</v>
      </c>
      <c r="D4720" s="26" t="s">
        <v>22</v>
      </c>
      <c r="E4720" s="26" t="s">
        <v>23142</v>
      </c>
      <c r="F4720" s="26" t="s">
        <v>23143</v>
      </c>
      <c r="G4720" s="26" t="s">
        <v>130</v>
      </c>
      <c r="H4720" s="26" t="s">
        <v>22</v>
      </c>
      <c r="I4720" s="26" t="s">
        <v>131</v>
      </c>
      <c r="J4720" s="26" t="s">
        <v>27</v>
      </c>
      <c r="K4720" s="26" t="s">
        <v>28</v>
      </c>
      <c r="L4720" s="26" t="s">
        <v>43</v>
      </c>
      <c r="M4720" s="26" t="s">
        <v>44</v>
      </c>
      <c r="N4720" s="26" t="s">
        <v>31</v>
      </c>
      <c r="O4720" s="26" t="s">
        <v>32</v>
      </c>
      <c r="P4720" s="26" t="s">
        <v>22</v>
      </c>
      <c r="Q4720" s="26" t="s">
        <v>23144</v>
      </c>
      <c r="R4720" s="26" t="s">
        <v>56</v>
      </c>
      <c r="S4720" s="26" t="s">
        <v>23145</v>
      </c>
      <c r="T4720" s="26" t="s">
        <v>22</v>
      </c>
    </row>
    <row r="4721" customHeight="1" spans="1:20">
      <c r="A4721" s="25">
        <v>45209</v>
      </c>
      <c r="B4721" s="26" t="s">
        <v>23146</v>
      </c>
      <c r="C4721" s="26" t="s">
        <v>646</v>
      </c>
      <c r="D4721" s="26" t="s">
        <v>22</v>
      </c>
      <c r="E4721" s="26" t="s">
        <v>11221</v>
      </c>
      <c r="F4721" s="26" t="s">
        <v>11222</v>
      </c>
      <c r="G4721" s="26" t="s">
        <v>82</v>
      </c>
      <c r="H4721" s="26" t="s">
        <v>22</v>
      </c>
      <c r="I4721" s="26" t="s">
        <v>26</v>
      </c>
      <c r="J4721" s="26" t="s">
        <v>27</v>
      </c>
      <c r="K4721" s="26" t="s">
        <v>28</v>
      </c>
      <c r="L4721" s="26" t="s">
        <v>29</v>
      </c>
      <c r="M4721" s="26" t="s">
        <v>30</v>
      </c>
      <c r="N4721" s="26" t="s">
        <v>31</v>
      </c>
      <c r="O4721" s="26" t="s">
        <v>32</v>
      </c>
      <c r="P4721" s="26" t="s">
        <v>22</v>
      </c>
      <c r="Q4721" s="26" t="s">
        <v>23147</v>
      </c>
      <c r="R4721" s="26" t="s">
        <v>34</v>
      </c>
      <c r="S4721" s="26" t="s">
        <v>23148</v>
      </c>
      <c r="T4721" s="26" t="s">
        <v>23149</v>
      </c>
    </row>
    <row r="4722" customHeight="1" spans="1:20">
      <c r="A4722" s="25">
        <v>45209</v>
      </c>
      <c r="B4722" s="26" t="s">
        <v>23150</v>
      </c>
      <c r="C4722" s="26" t="s">
        <v>2825</v>
      </c>
      <c r="D4722" s="26" t="s">
        <v>22</v>
      </c>
      <c r="E4722" s="26" t="s">
        <v>23151</v>
      </c>
      <c r="F4722" s="26" t="s">
        <v>23152</v>
      </c>
      <c r="G4722" s="26" t="s">
        <v>82</v>
      </c>
      <c r="H4722" s="26" t="s">
        <v>22</v>
      </c>
      <c r="I4722" s="26" t="s">
        <v>299</v>
      </c>
      <c r="J4722" s="26" t="s">
        <v>27</v>
      </c>
      <c r="K4722" s="26" t="s">
        <v>28</v>
      </c>
      <c r="L4722" s="26" t="s">
        <v>43</v>
      </c>
      <c r="M4722" s="26" t="s">
        <v>44</v>
      </c>
      <c r="N4722" s="26" t="s">
        <v>31</v>
      </c>
      <c r="O4722" s="26" t="s">
        <v>32</v>
      </c>
      <c r="P4722" s="26" t="s">
        <v>22</v>
      </c>
      <c r="Q4722" s="26" t="s">
        <v>23153</v>
      </c>
      <c r="R4722" s="26" t="s">
        <v>46</v>
      </c>
      <c r="S4722" s="26" t="s">
        <v>23154</v>
      </c>
      <c r="T4722" s="26" t="s">
        <v>23155</v>
      </c>
    </row>
    <row r="4723" customHeight="1" spans="1:20">
      <c r="A4723" s="25">
        <v>45209</v>
      </c>
      <c r="B4723" s="26" t="s">
        <v>23156</v>
      </c>
      <c r="C4723" s="26" t="s">
        <v>837</v>
      </c>
      <c r="D4723" s="26" t="s">
        <v>22</v>
      </c>
      <c r="E4723" s="26" t="s">
        <v>23157</v>
      </c>
      <c r="F4723" s="26" t="s">
        <v>23158</v>
      </c>
      <c r="G4723" s="26" t="s">
        <v>53</v>
      </c>
      <c r="H4723" s="26" t="s">
        <v>22</v>
      </c>
      <c r="I4723" s="26" t="s">
        <v>880</v>
      </c>
      <c r="J4723" s="26" t="s">
        <v>27</v>
      </c>
      <c r="K4723" s="26" t="s">
        <v>28</v>
      </c>
      <c r="L4723" s="26" t="s">
        <v>43</v>
      </c>
      <c r="M4723" s="26" t="s">
        <v>44</v>
      </c>
      <c r="N4723" s="26" t="s">
        <v>31</v>
      </c>
      <c r="O4723" s="26" t="s">
        <v>32</v>
      </c>
      <c r="P4723" s="26" t="s">
        <v>22</v>
      </c>
      <c r="Q4723" s="26" t="s">
        <v>23159</v>
      </c>
      <c r="R4723" s="26" t="s">
        <v>46</v>
      </c>
      <c r="S4723" s="26" t="s">
        <v>23160</v>
      </c>
      <c r="T4723" s="26" t="s">
        <v>23161</v>
      </c>
    </row>
    <row r="4724" customHeight="1" spans="1:20">
      <c r="A4724" s="25">
        <v>45209</v>
      </c>
      <c r="B4724" s="26" t="s">
        <v>23162</v>
      </c>
      <c r="C4724" s="26" t="s">
        <v>204</v>
      </c>
      <c r="D4724" s="26" t="s">
        <v>22</v>
      </c>
      <c r="E4724" s="26" t="s">
        <v>23163</v>
      </c>
      <c r="F4724" s="26" t="s">
        <v>23164</v>
      </c>
      <c r="G4724" s="26" t="s">
        <v>130</v>
      </c>
      <c r="H4724" s="26" t="s">
        <v>22</v>
      </c>
      <c r="I4724" s="26" t="s">
        <v>117</v>
      </c>
      <c r="J4724" s="26" t="s">
        <v>27</v>
      </c>
      <c r="K4724" s="26" t="s">
        <v>28</v>
      </c>
      <c r="L4724" s="26" t="s">
        <v>43</v>
      </c>
      <c r="M4724" s="26" t="s">
        <v>30</v>
      </c>
      <c r="N4724" s="26" t="s">
        <v>208</v>
      </c>
      <c r="O4724" s="26" t="s">
        <v>32</v>
      </c>
      <c r="P4724" s="26" t="s">
        <v>22</v>
      </c>
      <c r="Q4724" s="26" t="s">
        <v>23165</v>
      </c>
      <c r="R4724" s="26" t="s">
        <v>56</v>
      </c>
      <c r="S4724" s="26" t="s">
        <v>23166</v>
      </c>
      <c r="T4724" s="26" t="s">
        <v>22</v>
      </c>
    </row>
    <row r="4725" customHeight="1" spans="1:20">
      <c r="A4725" s="25">
        <v>45209</v>
      </c>
      <c r="B4725" s="26" t="s">
        <v>23167</v>
      </c>
      <c r="C4725" s="26" t="s">
        <v>204</v>
      </c>
      <c r="D4725" s="26" t="s">
        <v>22</v>
      </c>
      <c r="E4725" s="26" t="s">
        <v>23168</v>
      </c>
      <c r="F4725" s="26" t="s">
        <v>23169</v>
      </c>
      <c r="G4725" s="26" t="s">
        <v>130</v>
      </c>
      <c r="H4725" s="26" t="s">
        <v>22</v>
      </c>
      <c r="I4725" s="26" t="s">
        <v>1072</v>
      </c>
      <c r="J4725" s="26" t="s">
        <v>27</v>
      </c>
      <c r="K4725" s="26" t="s">
        <v>28</v>
      </c>
      <c r="L4725" s="26" t="s">
        <v>43</v>
      </c>
      <c r="M4725" s="26" t="s">
        <v>30</v>
      </c>
      <c r="N4725" s="26" t="s">
        <v>208</v>
      </c>
      <c r="O4725" s="26" t="s">
        <v>32</v>
      </c>
      <c r="P4725" s="26" t="s">
        <v>22</v>
      </c>
      <c r="Q4725" s="26" t="s">
        <v>23170</v>
      </c>
      <c r="R4725" s="26" t="s">
        <v>56</v>
      </c>
      <c r="S4725" s="26" t="s">
        <v>23171</v>
      </c>
      <c r="T4725" s="26" t="s">
        <v>22</v>
      </c>
    </row>
    <row r="4726" customHeight="1" spans="1:20">
      <c r="A4726" s="25">
        <v>45209</v>
      </c>
      <c r="B4726" s="26" t="s">
        <v>23172</v>
      </c>
      <c r="C4726" s="26" t="s">
        <v>204</v>
      </c>
      <c r="D4726" s="26" t="s">
        <v>22</v>
      </c>
      <c r="E4726" s="26" t="s">
        <v>23173</v>
      </c>
      <c r="F4726" s="26" t="s">
        <v>23174</v>
      </c>
      <c r="G4726" s="26" t="s">
        <v>336</v>
      </c>
      <c r="H4726" s="26" t="s">
        <v>22</v>
      </c>
      <c r="I4726" s="26" t="s">
        <v>124</v>
      </c>
      <c r="J4726" s="26" t="s">
        <v>27</v>
      </c>
      <c r="K4726" s="26" t="s">
        <v>28</v>
      </c>
      <c r="L4726" s="26" t="s">
        <v>43</v>
      </c>
      <c r="M4726" s="26" t="s">
        <v>44</v>
      </c>
      <c r="N4726" s="26" t="s">
        <v>208</v>
      </c>
      <c r="O4726" s="26" t="s">
        <v>32</v>
      </c>
      <c r="P4726" s="26" t="s">
        <v>22</v>
      </c>
      <c r="Q4726" s="26" t="s">
        <v>23175</v>
      </c>
      <c r="R4726" s="26" t="s">
        <v>56</v>
      </c>
      <c r="S4726" s="26" t="s">
        <v>23176</v>
      </c>
      <c r="T4726" s="26" t="s">
        <v>22</v>
      </c>
    </row>
    <row r="4727" customHeight="1" spans="1:20">
      <c r="A4727" s="25">
        <v>45209</v>
      </c>
      <c r="B4727" s="26" t="s">
        <v>23177</v>
      </c>
      <c r="C4727" s="26" t="s">
        <v>274</v>
      </c>
      <c r="D4727" s="26" t="s">
        <v>22</v>
      </c>
      <c r="E4727" s="26" t="s">
        <v>23178</v>
      </c>
      <c r="F4727" s="26" t="s">
        <v>12659</v>
      </c>
      <c r="G4727" s="26" t="s">
        <v>336</v>
      </c>
      <c r="H4727" s="26" t="s">
        <v>22</v>
      </c>
      <c r="I4727" s="26" t="s">
        <v>732</v>
      </c>
      <c r="J4727" s="26" t="s">
        <v>27</v>
      </c>
      <c r="K4727" s="26" t="s">
        <v>28</v>
      </c>
      <c r="L4727" s="26" t="s">
        <v>43</v>
      </c>
      <c r="M4727" s="26" t="s">
        <v>44</v>
      </c>
      <c r="N4727" s="26" t="s">
        <v>208</v>
      </c>
      <c r="O4727" s="26" t="s">
        <v>32</v>
      </c>
      <c r="P4727" s="26" t="s">
        <v>22</v>
      </c>
      <c r="Q4727" s="26" t="s">
        <v>23179</v>
      </c>
      <c r="R4727" s="26" t="s">
        <v>56</v>
      </c>
      <c r="S4727" s="26" t="s">
        <v>23180</v>
      </c>
      <c r="T4727" s="26" t="s">
        <v>22</v>
      </c>
    </row>
    <row r="4728" customHeight="1" spans="1:20">
      <c r="A4728" s="25">
        <v>45209</v>
      </c>
      <c r="B4728" s="26" t="s">
        <v>23181</v>
      </c>
      <c r="C4728" s="26" t="s">
        <v>16839</v>
      </c>
      <c r="D4728" s="26" t="s">
        <v>22</v>
      </c>
      <c r="E4728" s="26" t="s">
        <v>23182</v>
      </c>
      <c r="F4728" s="26" t="s">
        <v>22</v>
      </c>
      <c r="G4728" s="26" t="s">
        <v>22</v>
      </c>
      <c r="H4728" s="26" t="s">
        <v>110</v>
      </c>
      <c r="I4728" s="26" t="s">
        <v>576</v>
      </c>
      <c r="J4728" s="26" t="s">
        <v>27</v>
      </c>
      <c r="K4728" s="26" t="s">
        <v>28</v>
      </c>
      <c r="L4728" s="26" t="s">
        <v>43</v>
      </c>
      <c r="M4728" s="26" t="s">
        <v>44</v>
      </c>
      <c r="N4728" s="26" t="s">
        <v>31</v>
      </c>
      <c r="O4728" s="26" t="s">
        <v>32</v>
      </c>
      <c r="P4728" s="26" t="s">
        <v>22</v>
      </c>
      <c r="Q4728" s="26" t="s">
        <v>23183</v>
      </c>
      <c r="R4728" s="26" t="s">
        <v>46</v>
      </c>
      <c r="S4728" s="26" t="s">
        <v>23184</v>
      </c>
      <c r="T4728" s="26" t="s">
        <v>22</v>
      </c>
    </row>
    <row r="4729" customHeight="1" spans="1:20">
      <c r="A4729" s="25">
        <v>45209</v>
      </c>
      <c r="B4729" s="26" t="s">
        <v>23185</v>
      </c>
      <c r="C4729" s="26" t="s">
        <v>7176</v>
      </c>
      <c r="D4729" s="26" t="s">
        <v>22</v>
      </c>
      <c r="E4729" s="26" t="s">
        <v>23186</v>
      </c>
      <c r="F4729" s="26" t="s">
        <v>23187</v>
      </c>
      <c r="G4729" s="26" t="s">
        <v>41</v>
      </c>
      <c r="H4729" s="26" t="s">
        <v>22</v>
      </c>
      <c r="I4729" s="26" t="s">
        <v>131</v>
      </c>
      <c r="J4729" s="26" t="s">
        <v>27</v>
      </c>
      <c r="K4729" s="26" t="s">
        <v>28</v>
      </c>
      <c r="L4729" s="26" t="s">
        <v>43</v>
      </c>
      <c r="M4729" s="26" t="s">
        <v>44</v>
      </c>
      <c r="N4729" s="26" t="s">
        <v>31</v>
      </c>
      <c r="O4729" s="26" t="s">
        <v>32</v>
      </c>
      <c r="P4729" s="26" t="s">
        <v>22</v>
      </c>
      <c r="Q4729" s="26" t="s">
        <v>23188</v>
      </c>
      <c r="R4729" s="26" t="s">
        <v>46</v>
      </c>
      <c r="S4729" s="26" t="s">
        <v>23189</v>
      </c>
      <c r="T4729" s="26" t="s">
        <v>22</v>
      </c>
    </row>
    <row r="4730" customHeight="1" spans="1:20">
      <c r="A4730" s="25">
        <v>45209</v>
      </c>
      <c r="B4730" s="26" t="s">
        <v>23190</v>
      </c>
      <c r="C4730" s="26" t="s">
        <v>16234</v>
      </c>
      <c r="D4730" s="26" t="s">
        <v>22</v>
      </c>
      <c r="E4730" s="26" t="s">
        <v>21288</v>
      </c>
      <c r="F4730" s="26" t="s">
        <v>21289</v>
      </c>
      <c r="G4730" s="26" t="s">
        <v>25</v>
      </c>
      <c r="H4730" s="26" t="s">
        <v>22</v>
      </c>
      <c r="I4730" s="26" t="s">
        <v>26</v>
      </c>
      <c r="J4730" s="26" t="s">
        <v>27</v>
      </c>
      <c r="K4730" s="26" t="s">
        <v>28</v>
      </c>
      <c r="L4730" s="26" t="s">
        <v>29</v>
      </c>
      <c r="M4730" s="26" t="s">
        <v>30</v>
      </c>
      <c r="N4730" s="26" t="s">
        <v>31</v>
      </c>
      <c r="O4730" s="26" t="s">
        <v>32</v>
      </c>
      <c r="P4730" s="26" t="s">
        <v>22</v>
      </c>
      <c r="Q4730" s="26" t="s">
        <v>23191</v>
      </c>
      <c r="R4730" s="26" t="s">
        <v>34</v>
      </c>
      <c r="S4730" s="26" t="s">
        <v>23192</v>
      </c>
      <c r="T4730" s="26" t="s">
        <v>23193</v>
      </c>
    </row>
    <row r="4731" customHeight="1" spans="1:20">
      <c r="A4731" s="25">
        <v>45209</v>
      </c>
      <c r="B4731" s="26" t="s">
        <v>23194</v>
      </c>
      <c r="C4731" s="26" t="s">
        <v>7103</v>
      </c>
      <c r="D4731" s="26" t="s">
        <v>22</v>
      </c>
      <c r="E4731" s="26" t="s">
        <v>23195</v>
      </c>
      <c r="F4731" s="26" t="s">
        <v>23196</v>
      </c>
      <c r="G4731" s="26" t="s">
        <v>130</v>
      </c>
      <c r="H4731" s="26" t="s">
        <v>22</v>
      </c>
      <c r="I4731" s="26" t="s">
        <v>131</v>
      </c>
      <c r="J4731" s="26" t="s">
        <v>27</v>
      </c>
      <c r="K4731" s="26" t="s">
        <v>28</v>
      </c>
      <c r="L4731" s="26" t="s">
        <v>43</v>
      </c>
      <c r="M4731" s="26" t="s">
        <v>30</v>
      </c>
      <c r="N4731" s="26" t="s">
        <v>743</v>
      </c>
      <c r="O4731" s="26" t="s">
        <v>32</v>
      </c>
      <c r="P4731" s="26" t="s">
        <v>22</v>
      </c>
      <c r="Q4731" s="26" t="s">
        <v>23197</v>
      </c>
      <c r="R4731" s="26" t="s">
        <v>46</v>
      </c>
      <c r="S4731" s="26" t="s">
        <v>23198</v>
      </c>
      <c r="T4731" s="26" t="s">
        <v>23199</v>
      </c>
    </row>
    <row r="4732" customHeight="1" spans="1:20">
      <c r="A4732" s="25">
        <v>45209</v>
      </c>
      <c r="B4732" s="26" t="s">
        <v>23200</v>
      </c>
      <c r="C4732" s="26" t="s">
        <v>810</v>
      </c>
      <c r="D4732" s="26" t="s">
        <v>22</v>
      </c>
      <c r="E4732" s="26" t="s">
        <v>23201</v>
      </c>
      <c r="F4732" s="26" t="s">
        <v>23202</v>
      </c>
      <c r="G4732" s="26" t="s">
        <v>41</v>
      </c>
      <c r="H4732" s="26" t="s">
        <v>96</v>
      </c>
      <c r="I4732" s="26" t="s">
        <v>90</v>
      </c>
      <c r="J4732" s="26" t="s">
        <v>27</v>
      </c>
      <c r="K4732" s="26" t="s">
        <v>28</v>
      </c>
      <c r="L4732" s="26" t="s">
        <v>43</v>
      </c>
      <c r="M4732" s="26" t="s">
        <v>30</v>
      </c>
      <c r="N4732" s="26" t="s">
        <v>31</v>
      </c>
      <c r="O4732" s="26" t="s">
        <v>32</v>
      </c>
      <c r="P4732" s="26" t="s">
        <v>22</v>
      </c>
      <c r="Q4732" s="26" t="s">
        <v>23203</v>
      </c>
      <c r="R4732" s="26" t="s">
        <v>46</v>
      </c>
      <c r="S4732" s="26" t="s">
        <v>23204</v>
      </c>
      <c r="T4732" s="26" t="s">
        <v>23205</v>
      </c>
    </row>
    <row r="4733" customHeight="1" spans="1:20">
      <c r="A4733" s="25">
        <v>45209</v>
      </c>
      <c r="B4733" s="26" t="s">
        <v>23206</v>
      </c>
      <c r="C4733" s="26" t="s">
        <v>4516</v>
      </c>
      <c r="D4733" s="26" t="s">
        <v>22</v>
      </c>
      <c r="E4733" s="26" t="s">
        <v>23207</v>
      </c>
      <c r="F4733" s="26" t="s">
        <v>23208</v>
      </c>
      <c r="G4733" s="26" t="s">
        <v>194</v>
      </c>
      <c r="H4733" s="26" t="s">
        <v>96</v>
      </c>
      <c r="I4733" s="26" t="s">
        <v>131</v>
      </c>
      <c r="J4733" s="26" t="s">
        <v>27</v>
      </c>
      <c r="K4733" s="26" t="s">
        <v>28</v>
      </c>
      <c r="L4733" s="26" t="s">
        <v>43</v>
      </c>
      <c r="M4733" s="26" t="s">
        <v>44</v>
      </c>
      <c r="N4733" s="26" t="s">
        <v>31</v>
      </c>
      <c r="O4733" s="26" t="s">
        <v>32</v>
      </c>
      <c r="P4733" s="26" t="s">
        <v>22</v>
      </c>
      <c r="Q4733" s="26" t="s">
        <v>23209</v>
      </c>
      <c r="R4733" s="26" t="s">
        <v>46</v>
      </c>
      <c r="S4733" s="26" t="s">
        <v>23210</v>
      </c>
      <c r="T4733" s="26" t="s">
        <v>23211</v>
      </c>
    </row>
    <row r="4734" customHeight="1" spans="1:20">
      <c r="A4734" s="25">
        <v>45209</v>
      </c>
      <c r="B4734" s="26" t="s">
        <v>23212</v>
      </c>
      <c r="C4734" s="26" t="s">
        <v>817</v>
      </c>
      <c r="D4734" s="26" t="s">
        <v>22</v>
      </c>
      <c r="E4734" s="26" t="s">
        <v>23213</v>
      </c>
      <c r="F4734" s="26" t="s">
        <v>23214</v>
      </c>
      <c r="G4734" s="26" t="s">
        <v>25</v>
      </c>
      <c r="H4734" s="26" t="s">
        <v>22</v>
      </c>
      <c r="I4734" s="26" t="s">
        <v>54</v>
      </c>
      <c r="J4734" s="26" t="s">
        <v>27</v>
      </c>
      <c r="K4734" s="26" t="s">
        <v>28</v>
      </c>
      <c r="L4734" s="26" t="s">
        <v>43</v>
      </c>
      <c r="M4734" s="26" t="s">
        <v>30</v>
      </c>
      <c r="N4734" s="26" t="s">
        <v>31</v>
      </c>
      <c r="O4734" s="26" t="s">
        <v>32</v>
      </c>
      <c r="P4734" s="26" t="s">
        <v>22</v>
      </c>
      <c r="Q4734" s="26" t="s">
        <v>23215</v>
      </c>
      <c r="R4734" s="26" t="s">
        <v>46</v>
      </c>
      <c r="S4734" s="26" t="s">
        <v>23216</v>
      </c>
      <c r="T4734" s="26" t="s">
        <v>23217</v>
      </c>
    </row>
    <row r="4735" customHeight="1" spans="1:20">
      <c r="A4735" s="25">
        <v>45209</v>
      </c>
      <c r="B4735" s="26" t="s">
        <v>23218</v>
      </c>
      <c r="C4735" s="26" t="s">
        <v>9317</v>
      </c>
      <c r="D4735" s="26" t="s">
        <v>22</v>
      </c>
      <c r="E4735" s="26" t="s">
        <v>23219</v>
      </c>
      <c r="F4735" s="26" t="s">
        <v>23220</v>
      </c>
      <c r="G4735" s="26" t="s">
        <v>82</v>
      </c>
      <c r="H4735" s="26" t="s">
        <v>22</v>
      </c>
      <c r="I4735" s="26" t="s">
        <v>149</v>
      </c>
      <c r="J4735" s="26" t="s">
        <v>27</v>
      </c>
      <c r="K4735" s="26" t="s">
        <v>28</v>
      </c>
      <c r="L4735" s="26" t="s">
        <v>43</v>
      </c>
      <c r="M4735" s="26" t="s">
        <v>30</v>
      </c>
      <c r="N4735" s="26" t="s">
        <v>31</v>
      </c>
      <c r="O4735" s="26" t="s">
        <v>32</v>
      </c>
      <c r="P4735" s="26" t="s">
        <v>22</v>
      </c>
      <c r="Q4735" s="26" t="s">
        <v>23221</v>
      </c>
      <c r="R4735" s="26" t="s">
        <v>46</v>
      </c>
      <c r="S4735" s="26" t="s">
        <v>23222</v>
      </c>
      <c r="T4735" s="26" t="s">
        <v>23223</v>
      </c>
    </row>
    <row r="4736" customHeight="1" spans="1:20">
      <c r="A4736" s="25">
        <v>45209</v>
      </c>
      <c r="B4736" s="26" t="s">
        <v>23224</v>
      </c>
      <c r="C4736" s="26" t="s">
        <v>646</v>
      </c>
      <c r="D4736" s="26" t="s">
        <v>22</v>
      </c>
      <c r="E4736" s="26" t="s">
        <v>19450</v>
      </c>
      <c r="F4736" s="26" t="s">
        <v>19451</v>
      </c>
      <c r="G4736" s="26" t="s">
        <v>130</v>
      </c>
      <c r="H4736" s="26" t="s">
        <v>22</v>
      </c>
      <c r="I4736" s="26" t="s">
        <v>412</v>
      </c>
      <c r="J4736" s="26" t="s">
        <v>27</v>
      </c>
      <c r="K4736" s="26" t="s">
        <v>28</v>
      </c>
      <c r="L4736" s="26" t="s">
        <v>43</v>
      </c>
      <c r="M4736" s="26" t="s">
        <v>30</v>
      </c>
      <c r="N4736" s="26" t="s">
        <v>31</v>
      </c>
      <c r="O4736" s="26" t="s">
        <v>32</v>
      </c>
      <c r="P4736" s="26" t="s">
        <v>22</v>
      </c>
      <c r="Q4736" s="26" t="s">
        <v>23225</v>
      </c>
      <c r="R4736" s="26" t="s">
        <v>46</v>
      </c>
      <c r="S4736" s="26" t="s">
        <v>23226</v>
      </c>
      <c r="T4736" s="26" t="s">
        <v>23227</v>
      </c>
    </row>
    <row r="4737" customHeight="1" spans="1:20">
      <c r="A4737" s="25">
        <v>45209</v>
      </c>
      <c r="B4737" s="26" t="s">
        <v>23228</v>
      </c>
      <c r="C4737" s="26" t="s">
        <v>2825</v>
      </c>
      <c r="D4737" s="26" t="s">
        <v>22</v>
      </c>
      <c r="E4737" s="26" t="s">
        <v>23229</v>
      </c>
      <c r="F4737" s="26" t="s">
        <v>23230</v>
      </c>
      <c r="G4737" s="26" t="s">
        <v>82</v>
      </c>
      <c r="H4737" s="26" t="s">
        <v>22</v>
      </c>
      <c r="I4737" s="26" t="s">
        <v>3098</v>
      </c>
      <c r="J4737" s="26" t="s">
        <v>27</v>
      </c>
      <c r="K4737" s="26" t="s">
        <v>28</v>
      </c>
      <c r="L4737" s="26" t="s">
        <v>43</v>
      </c>
      <c r="M4737" s="26" t="s">
        <v>44</v>
      </c>
      <c r="N4737" s="26" t="s">
        <v>31</v>
      </c>
      <c r="O4737" s="26" t="s">
        <v>32</v>
      </c>
      <c r="P4737" s="26" t="s">
        <v>22</v>
      </c>
      <c r="Q4737" s="26" t="s">
        <v>23231</v>
      </c>
      <c r="R4737" s="26" t="s">
        <v>46</v>
      </c>
      <c r="S4737" s="26" t="s">
        <v>23232</v>
      </c>
      <c r="T4737" s="26" t="s">
        <v>23233</v>
      </c>
    </row>
    <row r="4738" customHeight="1" spans="1:20">
      <c r="A4738" s="25">
        <v>45209</v>
      </c>
      <c r="B4738" s="26" t="s">
        <v>23234</v>
      </c>
      <c r="C4738" s="26" t="s">
        <v>179</v>
      </c>
      <c r="D4738" s="26" t="s">
        <v>22</v>
      </c>
      <c r="E4738" s="26" t="s">
        <v>23235</v>
      </c>
      <c r="F4738" s="26" t="s">
        <v>23236</v>
      </c>
      <c r="G4738" s="26" t="s">
        <v>247</v>
      </c>
      <c r="H4738" s="26" t="s">
        <v>22</v>
      </c>
      <c r="I4738" s="26" t="s">
        <v>162</v>
      </c>
      <c r="J4738" s="26" t="s">
        <v>27</v>
      </c>
      <c r="K4738" s="26" t="s">
        <v>28</v>
      </c>
      <c r="L4738" s="26" t="s">
        <v>43</v>
      </c>
      <c r="M4738" s="26" t="s">
        <v>44</v>
      </c>
      <c r="N4738" s="26" t="s">
        <v>31</v>
      </c>
      <c r="O4738" s="26" t="s">
        <v>32</v>
      </c>
      <c r="P4738" s="26" t="s">
        <v>22</v>
      </c>
      <c r="Q4738" s="26" t="s">
        <v>23237</v>
      </c>
      <c r="R4738" s="26" t="s">
        <v>46</v>
      </c>
      <c r="S4738" s="26" t="s">
        <v>23238</v>
      </c>
      <c r="T4738" s="26" t="s">
        <v>23239</v>
      </c>
    </row>
    <row r="4739" customHeight="1" spans="1:20">
      <c r="A4739" s="25">
        <v>45209</v>
      </c>
      <c r="B4739" s="26" t="s">
        <v>23240</v>
      </c>
      <c r="C4739" s="26" t="s">
        <v>14939</v>
      </c>
      <c r="D4739" s="26" t="s">
        <v>22</v>
      </c>
      <c r="E4739" s="26" t="s">
        <v>23241</v>
      </c>
      <c r="F4739" s="26" t="s">
        <v>23242</v>
      </c>
      <c r="G4739" s="26" t="s">
        <v>247</v>
      </c>
      <c r="H4739" s="26" t="s">
        <v>22</v>
      </c>
      <c r="I4739" s="26" t="s">
        <v>149</v>
      </c>
      <c r="J4739" s="26" t="s">
        <v>27</v>
      </c>
      <c r="K4739" s="26" t="s">
        <v>28</v>
      </c>
      <c r="L4739" s="26" t="s">
        <v>43</v>
      </c>
      <c r="M4739" s="26" t="s">
        <v>44</v>
      </c>
      <c r="N4739" s="26" t="s">
        <v>31</v>
      </c>
      <c r="O4739" s="26" t="s">
        <v>32</v>
      </c>
      <c r="P4739" s="26" t="s">
        <v>22</v>
      </c>
      <c r="Q4739" s="26" t="s">
        <v>23243</v>
      </c>
      <c r="R4739" s="26" t="s">
        <v>46</v>
      </c>
      <c r="S4739" s="26" t="s">
        <v>23244</v>
      </c>
      <c r="T4739" s="26" t="s">
        <v>23245</v>
      </c>
    </row>
    <row r="4740" customHeight="1" spans="1:20">
      <c r="A4740" s="25">
        <v>45209</v>
      </c>
      <c r="B4740" s="26" t="s">
        <v>23246</v>
      </c>
      <c r="C4740" s="26" t="s">
        <v>646</v>
      </c>
      <c r="D4740" s="26" t="s">
        <v>22</v>
      </c>
      <c r="E4740" s="26" t="s">
        <v>23247</v>
      </c>
      <c r="F4740" s="26" t="s">
        <v>23248</v>
      </c>
      <c r="G4740" s="26" t="s">
        <v>25</v>
      </c>
      <c r="H4740" s="26" t="s">
        <v>22</v>
      </c>
      <c r="I4740" s="26" t="s">
        <v>111</v>
      </c>
      <c r="J4740" s="26" t="s">
        <v>27</v>
      </c>
      <c r="K4740" s="26" t="s">
        <v>28</v>
      </c>
      <c r="L4740" s="26" t="s">
        <v>43</v>
      </c>
      <c r="M4740" s="26" t="s">
        <v>44</v>
      </c>
      <c r="N4740" s="26" t="s">
        <v>31</v>
      </c>
      <c r="O4740" s="26" t="s">
        <v>32</v>
      </c>
      <c r="P4740" s="26" t="s">
        <v>22</v>
      </c>
      <c r="Q4740" s="26" t="s">
        <v>23249</v>
      </c>
      <c r="R4740" s="26" t="s">
        <v>46</v>
      </c>
      <c r="S4740" s="26" t="s">
        <v>23250</v>
      </c>
      <c r="T4740" s="26" t="s">
        <v>23251</v>
      </c>
    </row>
    <row r="4741" customHeight="1" spans="1:20">
      <c r="A4741" s="25">
        <v>45209</v>
      </c>
      <c r="B4741" s="26" t="s">
        <v>23252</v>
      </c>
      <c r="C4741" s="26" t="s">
        <v>1030</v>
      </c>
      <c r="D4741" s="26" t="s">
        <v>22</v>
      </c>
      <c r="E4741" s="26" t="s">
        <v>23253</v>
      </c>
      <c r="F4741" s="26" t="s">
        <v>23254</v>
      </c>
      <c r="G4741" s="26" t="s">
        <v>82</v>
      </c>
      <c r="H4741" s="26" t="s">
        <v>110</v>
      </c>
      <c r="I4741" s="26" t="s">
        <v>235</v>
      </c>
      <c r="J4741" s="26" t="s">
        <v>27</v>
      </c>
      <c r="K4741" s="26" t="s">
        <v>28</v>
      </c>
      <c r="L4741" s="26" t="s">
        <v>43</v>
      </c>
      <c r="M4741" s="26" t="s">
        <v>169</v>
      </c>
      <c r="N4741" s="26" t="s">
        <v>31</v>
      </c>
      <c r="O4741" s="26" t="s">
        <v>32</v>
      </c>
      <c r="P4741" s="26" t="s">
        <v>22</v>
      </c>
      <c r="Q4741" s="26" t="s">
        <v>23255</v>
      </c>
      <c r="R4741" s="26" t="s">
        <v>46</v>
      </c>
      <c r="S4741" s="26" t="s">
        <v>23256</v>
      </c>
      <c r="T4741" s="26" t="s">
        <v>23257</v>
      </c>
    </row>
    <row r="4742" customHeight="1" spans="1:20">
      <c r="A4742" s="25">
        <v>45209</v>
      </c>
      <c r="B4742" s="26" t="s">
        <v>23258</v>
      </c>
      <c r="C4742" s="26" t="s">
        <v>7120</v>
      </c>
      <c r="D4742" s="26" t="s">
        <v>22</v>
      </c>
      <c r="E4742" s="26" t="s">
        <v>23259</v>
      </c>
      <c r="F4742" s="26" t="s">
        <v>23260</v>
      </c>
      <c r="G4742" s="26" t="s">
        <v>130</v>
      </c>
      <c r="H4742" s="26" t="s">
        <v>22</v>
      </c>
      <c r="I4742" s="26" t="s">
        <v>732</v>
      </c>
      <c r="J4742" s="26" t="s">
        <v>27</v>
      </c>
      <c r="K4742" s="26" t="s">
        <v>28</v>
      </c>
      <c r="L4742" s="26" t="s">
        <v>43</v>
      </c>
      <c r="M4742" s="26" t="s">
        <v>30</v>
      </c>
      <c r="N4742" s="26" t="s">
        <v>31</v>
      </c>
      <c r="O4742" s="26" t="s">
        <v>32</v>
      </c>
      <c r="P4742" s="26" t="s">
        <v>22</v>
      </c>
      <c r="Q4742" s="26" t="s">
        <v>23261</v>
      </c>
      <c r="R4742" s="26" t="s">
        <v>46</v>
      </c>
      <c r="S4742" s="26" t="s">
        <v>23262</v>
      </c>
      <c r="T4742" s="26" t="s">
        <v>23263</v>
      </c>
    </row>
    <row r="4743" customHeight="1" spans="1:20">
      <c r="A4743" s="25">
        <v>45209</v>
      </c>
      <c r="B4743" s="26" t="s">
        <v>23264</v>
      </c>
      <c r="C4743" s="26" t="s">
        <v>191</v>
      </c>
      <c r="D4743" s="26" t="s">
        <v>22</v>
      </c>
      <c r="E4743" s="26" t="s">
        <v>23265</v>
      </c>
      <c r="F4743" s="26" t="s">
        <v>23266</v>
      </c>
      <c r="G4743" s="26" t="s">
        <v>69</v>
      </c>
      <c r="H4743" s="26" t="s">
        <v>22</v>
      </c>
      <c r="I4743" s="26" t="s">
        <v>931</v>
      </c>
      <c r="J4743" s="26" t="s">
        <v>27</v>
      </c>
      <c r="K4743" s="26" t="s">
        <v>28</v>
      </c>
      <c r="L4743" s="26" t="s">
        <v>43</v>
      </c>
      <c r="M4743" s="26" t="s">
        <v>44</v>
      </c>
      <c r="N4743" s="26" t="s">
        <v>31</v>
      </c>
      <c r="O4743" s="26" t="s">
        <v>32</v>
      </c>
      <c r="P4743" s="26" t="s">
        <v>22</v>
      </c>
      <c r="Q4743" s="26" t="s">
        <v>23267</v>
      </c>
      <c r="R4743" s="26" t="s">
        <v>46</v>
      </c>
      <c r="S4743" s="26" t="s">
        <v>23268</v>
      </c>
      <c r="T4743" s="26" t="s">
        <v>23269</v>
      </c>
    </row>
    <row r="4744" customHeight="1" spans="1:20">
      <c r="A4744" s="25">
        <v>45209</v>
      </c>
      <c r="B4744" s="26" t="s">
        <v>23270</v>
      </c>
      <c r="C4744" s="26" t="s">
        <v>7218</v>
      </c>
      <c r="D4744" s="26" t="s">
        <v>22</v>
      </c>
      <c r="E4744" s="26" t="s">
        <v>21894</v>
      </c>
      <c r="F4744" s="26" t="s">
        <v>10175</v>
      </c>
      <c r="G4744" s="26" t="s">
        <v>247</v>
      </c>
      <c r="H4744" s="26" t="s">
        <v>22</v>
      </c>
      <c r="I4744" s="26" t="s">
        <v>259</v>
      </c>
      <c r="J4744" s="26" t="s">
        <v>27</v>
      </c>
      <c r="K4744" s="26" t="s">
        <v>28</v>
      </c>
      <c r="L4744" s="26" t="s">
        <v>43</v>
      </c>
      <c r="M4744" s="26" t="s">
        <v>44</v>
      </c>
      <c r="N4744" s="26" t="s">
        <v>31</v>
      </c>
      <c r="O4744" s="26" t="s">
        <v>32</v>
      </c>
      <c r="P4744" s="26" t="s">
        <v>22</v>
      </c>
      <c r="Q4744" s="26" t="s">
        <v>23271</v>
      </c>
      <c r="R4744" s="26" t="s">
        <v>46</v>
      </c>
      <c r="S4744" s="26" t="s">
        <v>23272</v>
      </c>
      <c r="T4744" s="26" t="s">
        <v>23273</v>
      </c>
    </row>
    <row r="4745" customHeight="1" spans="1:20">
      <c r="A4745" s="25">
        <v>45209</v>
      </c>
      <c r="B4745" s="26" t="s">
        <v>23274</v>
      </c>
      <c r="C4745" s="26" t="s">
        <v>4902</v>
      </c>
      <c r="D4745" s="26" t="s">
        <v>22</v>
      </c>
      <c r="E4745" s="26" t="s">
        <v>23275</v>
      </c>
      <c r="F4745" s="26" t="s">
        <v>23276</v>
      </c>
      <c r="G4745" s="26" t="s">
        <v>82</v>
      </c>
      <c r="H4745" s="26" t="s">
        <v>22</v>
      </c>
      <c r="I4745" s="26" t="s">
        <v>162</v>
      </c>
      <c r="J4745" s="26" t="s">
        <v>27</v>
      </c>
      <c r="K4745" s="26" t="s">
        <v>28</v>
      </c>
      <c r="L4745" s="26" t="s">
        <v>43</v>
      </c>
      <c r="M4745" s="26" t="s">
        <v>44</v>
      </c>
      <c r="N4745" s="26" t="s">
        <v>31</v>
      </c>
      <c r="O4745" s="26" t="s">
        <v>32</v>
      </c>
      <c r="P4745" s="26" t="s">
        <v>22</v>
      </c>
      <c r="Q4745" s="26" t="s">
        <v>23277</v>
      </c>
      <c r="R4745" s="26" t="s">
        <v>46</v>
      </c>
      <c r="S4745" s="26" t="s">
        <v>23278</v>
      </c>
      <c r="T4745" s="26" t="s">
        <v>23279</v>
      </c>
    </row>
    <row r="4746" customHeight="1" spans="1:20">
      <c r="A4746" s="25">
        <v>45209</v>
      </c>
      <c r="B4746" s="26" t="s">
        <v>23280</v>
      </c>
      <c r="C4746" s="26" t="s">
        <v>810</v>
      </c>
      <c r="D4746" s="26" t="s">
        <v>22</v>
      </c>
      <c r="E4746" s="26" t="s">
        <v>23281</v>
      </c>
      <c r="F4746" s="26" t="s">
        <v>23282</v>
      </c>
      <c r="G4746" s="26" t="s">
        <v>69</v>
      </c>
      <c r="H4746" s="26" t="s">
        <v>22</v>
      </c>
      <c r="I4746" s="26" t="s">
        <v>162</v>
      </c>
      <c r="J4746" s="26" t="s">
        <v>27</v>
      </c>
      <c r="K4746" s="26" t="s">
        <v>76</v>
      </c>
      <c r="L4746" s="26" t="s">
        <v>43</v>
      </c>
      <c r="M4746" s="26" t="s">
        <v>44</v>
      </c>
      <c r="N4746" s="26" t="s">
        <v>31</v>
      </c>
      <c r="O4746" s="26" t="s">
        <v>32</v>
      </c>
      <c r="P4746" s="26" t="s">
        <v>22</v>
      </c>
      <c r="Q4746" s="26" t="s">
        <v>23283</v>
      </c>
      <c r="R4746" s="26" t="s">
        <v>46</v>
      </c>
      <c r="S4746" s="26" t="s">
        <v>23284</v>
      </c>
      <c r="T4746" s="26" t="s">
        <v>23285</v>
      </c>
    </row>
    <row r="4747" customHeight="1" spans="1:20">
      <c r="A4747" s="25">
        <v>45209</v>
      </c>
      <c r="B4747" s="26" t="s">
        <v>23286</v>
      </c>
      <c r="C4747" s="26" t="s">
        <v>23287</v>
      </c>
      <c r="D4747" s="26" t="s">
        <v>22</v>
      </c>
      <c r="E4747" s="26" t="s">
        <v>23288</v>
      </c>
      <c r="F4747" s="26" t="s">
        <v>23289</v>
      </c>
      <c r="G4747" s="26" t="s">
        <v>25</v>
      </c>
      <c r="H4747" s="26" t="s">
        <v>96</v>
      </c>
      <c r="I4747" s="26" t="s">
        <v>131</v>
      </c>
      <c r="J4747" s="26" t="s">
        <v>27</v>
      </c>
      <c r="K4747" s="26" t="s">
        <v>28</v>
      </c>
      <c r="L4747" s="26" t="s">
        <v>43</v>
      </c>
      <c r="M4747" s="26" t="s">
        <v>30</v>
      </c>
      <c r="N4747" s="26" t="s">
        <v>31</v>
      </c>
      <c r="O4747" s="26" t="s">
        <v>32</v>
      </c>
      <c r="P4747" s="26" t="s">
        <v>22</v>
      </c>
      <c r="Q4747" s="26" t="s">
        <v>23290</v>
      </c>
      <c r="R4747" s="26" t="s">
        <v>46</v>
      </c>
      <c r="S4747" s="26" t="s">
        <v>23291</v>
      </c>
      <c r="T4747" s="26" t="s">
        <v>23292</v>
      </c>
    </row>
    <row r="4748" customHeight="1" spans="1:20">
      <c r="A4748" s="25">
        <v>45209</v>
      </c>
      <c r="B4748" s="26" t="s">
        <v>23293</v>
      </c>
      <c r="C4748" s="26" t="s">
        <v>810</v>
      </c>
      <c r="D4748" s="26" t="s">
        <v>22</v>
      </c>
      <c r="E4748" s="26" t="s">
        <v>19197</v>
      </c>
      <c r="F4748" s="26" t="s">
        <v>19198</v>
      </c>
      <c r="G4748" s="26" t="s">
        <v>53</v>
      </c>
      <c r="H4748" s="26" t="s">
        <v>22</v>
      </c>
      <c r="I4748" s="26" t="s">
        <v>384</v>
      </c>
      <c r="J4748" s="26" t="s">
        <v>27</v>
      </c>
      <c r="K4748" s="26" t="s">
        <v>28</v>
      </c>
      <c r="L4748" s="26" t="s">
        <v>43</v>
      </c>
      <c r="M4748" s="26" t="s">
        <v>44</v>
      </c>
      <c r="N4748" s="26" t="s">
        <v>31</v>
      </c>
      <c r="O4748" s="26" t="s">
        <v>32</v>
      </c>
      <c r="P4748" s="26" t="s">
        <v>22</v>
      </c>
      <c r="Q4748" s="26" t="s">
        <v>23294</v>
      </c>
      <c r="R4748" s="26" t="s">
        <v>46</v>
      </c>
      <c r="S4748" s="26" t="s">
        <v>23295</v>
      </c>
      <c r="T4748" s="26" t="s">
        <v>23296</v>
      </c>
    </row>
    <row r="4749" customHeight="1" spans="1:20">
      <c r="A4749" s="25">
        <v>45209</v>
      </c>
      <c r="B4749" s="26" t="s">
        <v>23297</v>
      </c>
      <c r="C4749" s="26" t="s">
        <v>646</v>
      </c>
      <c r="D4749" s="26" t="s">
        <v>22</v>
      </c>
      <c r="E4749" s="26" t="s">
        <v>23298</v>
      </c>
      <c r="F4749" s="26" t="s">
        <v>23299</v>
      </c>
      <c r="G4749" s="26" t="s">
        <v>194</v>
      </c>
      <c r="H4749" s="26" t="s">
        <v>22</v>
      </c>
      <c r="I4749" s="26" t="s">
        <v>26</v>
      </c>
      <c r="J4749" s="26" t="s">
        <v>27</v>
      </c>
      <c r="K4749" s="26" t="s">
        <v>195</v>
      </c>
      <c r="L4749" s="26" t="s">
        <v>29</v>
      </c>
      <c r="M4749" s="26" t="s">
        <v>30</v>
      </c>
      <c r="N4749" s="26" t="s">
        <v>31</v>
      </c>
      <c r="O4749" s="26" t="s">
        <v>32</v>
      </c>
      <c r="P4749" s="26" t="s">
        <v>22</v>
      </c>
      <c r="Q4749" s="26" t="s">
        <v>23300</v>
      </c>
      <c r="R4749" s="26" t="s">
        <v>34</v>
      </c>
      <c r="S4749" s="26" t="s">
        <v>23301</v>
      </c>
      <c r="T4749" s="26" t="s">
        <v>23302</v>
      </c>
    </row>
    <row r="4750" customHeight="1" spans="1:20">
      <c r="A4750" s="25">
        <v>45209</v>
      </c>
      <c r="B4750" s="26" t="s">
        <v>23303</v>
      </c>
      <c r="C4750" s="26" t="s">
        <v>810</v>
      </c>
      <c r="D4750" s="26" t="s">
        <v>22</v>
      </c>
      <c r="E4750" s="26" t="s">
        <v>23304</v>
      </c>
      <c r="F4750" s="26" t="s">
        <v>23305</v>
      </c>
      <c r="G4750" s="26" t="s">
        <v>82</v>
      </c>
      <c r="H4750" s="26" t="s">
        <v>22</v>
      </c>
      <c r="I4750" s="26" t="s">
        <v>299</v>
      </c>
      <c r="J4750" s="26" t="s">
        <v>27</v>
      </c>
      <c r="K4750" s="26" t="s">
        <v>28</v>
      </c>
      <c r="L4750" s="26" t="s">
        <v>43</v>
      </c>
      <c r="M4750" s="26" t="s">
        <v>44</v>
      </c>
      <c r="N4750" s="26" t="s">
        <v>31</v>
      </c>
      <c r="O4750" s="26" t="s">
        <v>32</v>
      </c>
      <c r="P4750" s="26" t="s">
        <v>22</v>
      </c>
      <c r="Q4750" s="26" t="s">
        <v>23306</v>
      </c>
      <c r="R4750" s="26" t="s">
        <v>46</v>
      </c>
      <c r="S4750" s="26" t="s">
        <v>23307</v>
      </c>
      <c r="T4750" s="26" t="s">
        <v>23308</v>
      </c>
    </row>
    <row r="4751" customHeight="1" spans="1:20">
      <c r="A4751" s="25">
        <v>45209</v>
      </c>
      <c r="B4751" s="26" t="s">
        <v>23309</v>
      </c>
      <c r="C4751" s="26" t="s">
        <v>783</v>
      </c>
      <c r="D4751" s="26" t="s">
        <v>22</v>
      </c>
      <c r="E4751" s="26" t="s">
        <v>23310</v>
      </c>
      <c r="F4751" s="26" t="s">
        <v>23311</v>
      </c>
      <c r="G4751" s="26" t="s">
        <v>53</v>
      </c>
      <c r="H4751" s="26" t="s">
        <v>22</v>
      </c>
      <c r="I4751" s="26" t="s">
        <v>3098</v>
      </c>
      <c r="J4751" s="26" t="s">
        <v>27</v>
      </c>
      <c r="K4751" s="26" t="s">
        <v>28</v>
      </c>
      <c r="L4751" s="26" t="s">
        <v>43</v>
      </c>
      <c r="M4751" s="26" t="s">
        <v>30</v>
      </c>
      <c r="N4751" s="26" t="s">
        <v>743</v>
      </c>
      <c r="O4751" s="26" t="s">
        <v>32</v>
      </c>
      <c r="P4751" s="26" t="s">
        <v>22</v>
      </c>
      <c r="Q4751" s="26" t="s">
        <v>23312</v>
      </c>
      <c r="R4751" s="26" t="s">
        <v>46</v>
      </c>
      <c r="S4751" s="26" t="s">
        <v>23313</v>
      </c>
      <c r="T4751" s="26" t="s">
        <v>22</v>
      </c>
    </row>
    <row r="4752" customHeight="1" spans="1:20">
      <c r="A4752" s="25">
        <v>45209</v>
      </c>
      <c r="B4752" s="26" t="s">
        <v>23314</v>
      </c>
      <c r="C4752" s="26" t="s">
        <v>783</v>
      </c>
      <c r="D4752" s="26" t="s">
        <v>22</v>
      </c>
      <c r="E4752" s="26" t="s">
        <v>23315</v>
      </c>
      <c r="F4752" s="26" t="s">
        <v>23316</v>
      </c>
      <c r="G4752" s="26" t="s">
        <v>82</v>
      </c>
      <c r="H4752" s="26" t="s">
        <v>22</v>
      </c>
      <c r="I4752" s="26" t="s">
        <v>4047</v>
      </c>
      <c r="J4752" s="26" t="s">
        <v>27</v>
      </c>
      <c r="K4752" s="26" t="s">
        <v>28</v>
      </c>
      <c r="L4752" s="26" t="s">
        <v>29</v>
      </c>
      <c r="M4752" s="26" t="s">
        <v>169</v>
      </c>
      <c r="N4752" s="26" t="s">
        <v>743</v>
      </c>
      <c r="O4752" s="26" t="s">
        <v>32</v>
      </c>
      <c r="P4752" s="26" t="s">
        <v>22</v>
      </c>
      <c r="Q4752" s="26" t="s">
        <v>23317</v>
      </c>
      <c r="R4752" s="26" t="s">
        <v>46</v>
      </c>
      <c r="S4752" s="26" t="s">
        <v>23318</v>
      </c>
      <c r="T4752" s="26" t="s">
        <v>22</v>
      </c>
    </row>
    <row r="4753" customHeight="1" spans="1:20">
      <c r="A4753" s="25">
        <v>45209</v>
      </c>
      <c r="B4753" s="26" t="s">
        <v>23319</v>
      </c>
      <c r="C4753" s="26" t="s">
        <v>393</v>
      </c>
      <c r="D4753" s="26" t="s">
        <v>22</v>
      </c>
      <c r="E4753" s="26" t="s">
        <v>23320</v>
      </c>
      <c r="F4753" s="26" t="s">
        <v>23321</v>
      </c>
      <c r="G4753" s="26" t="s">
        <v>53</v>
      </c>
      <c r="H4753" s="26" t="s">
        <v>22</v>
      </c>
      <c r="I4753" s="26" t="s">
        <v>26</v>
      </c>
      <c r="J4753" s="26" t="s">
        <v>27</v>
      </c>
      <c r="K4753" s="26" t="s">
        <v>76</v>
      </c>
      <c r="L4753" s="26" t="s">
        <v>29</v>
      </c>
      <c r="M4753" s="26" t="s">
        <v>30</v>
      </c>
      <c r="N4753" s="26" t="s">
        <v>31</v>
      </c>
      <c r="O4753" s="26" t="s">
        <v>32</v>
      </c>
      <c r="P4753" s="26" t="s">
        <v>22</v>
      </c>
      <c r="Q4753" s="26" t="s">
        <v>23322</v>
      </c>
      <c r="R4753" s="26" t="s">
        <v>34</v>
      </c>
      <c r="S4753" s="26" t="s">
        <v>23323</v>
      </c>
      <c r="T4753" s="26" t="s">
        <v>22</v>
      </c>
    </row>
    <row r="4754" customHeight="1" spans="1:20">
      <c r="A4754" s="25">
        <v>45209</v>
      </c>
      <c r="B4754" s="26" t="s">
        <v>23324</v>
      </c>
      <c r="C4754" s="26" t="s">
        <v>3589</v>
      </c>
      <c r="D4754" s="26" t="s">
        <v>22</v>
      </c>
      <c r="E4754" s="26" t="s">
        <v>21811</v>
      </c>
      <c r="F4754" s="26" t="s">
        <v>21812</v>
      </c>
      <c r="G4754" s="26" t="s">
        <v>25</v>
      </c>
      <c r="H4754" s="26" t="s">
        <v>22</v>
      </c>
      <c r="I4754" s="26" t="s">
        <v>26</v>
      </c>
      <c r="J4754" s="26" t="s">
        <v>27</v>
      </c>
      <c r="K4754" s="26" t="s">
        <v>28</v>
      </c>
      <c r="L4754" s="26" t="s">
        <v>29</v>
      </c>
      <c r="M4754" s="26" t="s">
        <v>30</v>
      </c>
      <c r="N4754" s="26" t="s">
        <v>31</v>
      </c>
      <c r="O4754" s="26" t="s">
        <v>32</v>
      </c>
      <c r="P4754" s="26" t="s">
        <v>22</v>
      </c>
      <c r="Q4754" s="26" t="s">
        <v>23325</v>
      </c>
      <c r="R4754" s="26" t="s">
        <v>34</v>
      </c>
      <c r="S4754" s="26" t="s">
        <v>23326</v>
      </c>
      <c r="T4754" s="26" t="s">
        <v>23327</v>
      </c>
    </row>
    <row r="4755" customHeight="1" spans="1:20">
      <c r="A4755" s="25">
        <v>45209</v>
      </c>
      <c r="B4755" s="26" t="s">
        <v>23328</v>
      </c>
      <c r="C4755" s="26" t="s">
        <v>393</v>
      </c>
      <c r="D4755" s="26" t="s">
        <v>22</v>
      </c>
      <c r="E4755" s="26" t="s">
        <v>23329</v>
      </c>
      <c r="F4755" s="26" t="s">
        <v>7798</v>
      </c>
      <c r="G4755" s="26" t="s">
        <v>41</v>
      </c>
      <c r="H4755" s="26" t="s">
        <v>137</v>
      </c>
      <c r="I4755" s="26" t="s">
        <v>26</v>
      </c>
      <c r="J4755" s="26" t="s">
        <v>27</v>
      </c>
      <c r="K4755" s="26" t="s">
        <v>76</v>
      </c>
      <c r="L4755" s="26" t="s">
        <v>29</v>
      </c>
      <c r="M4755" s="26" t="s">
        <v>30</v>
      </c>
      <c r="N4755" s="26" t="s">
        <v>31</v>
      </c>
      <c r="O4755" s="26" t="s">
        <v>32</v>
      </c>
      <c r="P4755" s="26" t="s">
        <v>22</v>
      </c>
      <c r="Q4755" s="26" t="s">
        <v>23330</v>
      </c>
      <c r="R4755" s="26" t="s">
        <v>34</v>
      </c>
      <c r="S4755" s="26" t="s">
        <v>23331</v>
      </c>
      <c r="T4755" s="26" t="s">
        <v>23332</v>
      </c>
    </row>
    <row r="4756" customHeight="1" spans="1:20">
      <c r="A4756" s="25">
        <v>45209</v>
      </c>
      <c r="B4756" s="26" t="s">
        <v>23333</v>
      </c>
      <c r="C4756" s="26" t="s">
        <v>5213</v>
      </c>
      <c r="D4756" s="26" t="s">
        <v>22</v>
      </c>
      <c r="E4756" s="26" t="s">
        <v>23334</v>
      </c>
      <c r="F4756" s="26" t="s">
        <v>23335</v>
      </c>
      <c r="G4756" s="26" t="s">
        <v>62</v>
      </c>
      <c r="H4756" s="26" t="s">
        <v>22</v>
      </c>
      <c r="I4756" s="26" t="s">
        <v>3098</v>
      </c>
      <c r="J4756" s="26" t="s">
        <v>27</v>
      </c>
      <c r="K4756" s="26" t="s">
        <v>28</v>
      </c>
      <c r="L4756" s="26" t="s">
        <v>43</v>
      </c>
      <c r="M4756" s="26" t="s">
        <v>44</v>
      </c>
      <c r="N4756" s="26" t="s">
        <v>208</v>
      </c>
      <c r="O4756" s="26" t="s">
        <v>32</v>
      </c>
      <c r="P4756" s="26" t="s">
        <v>22</v>
      </c>
      <c r="Q4756" s="26" t="s">
        <v>23336</v>
      </c>
      <c r="R4756" s="26" t="s">
        <v>46</v>
      </c>
      <c r="S4756" s="26" t="s">
        <v>23337</v>
      </c>
      <c r="T4756" s="26" t="s">
        <v>22</v>
      </c>
    </row>
    <row r="4757" customHeight="1" spans="1:20">
      <c r="A4757" s="25">
        <v>45209</v>
      </c>
      <c r="B4757" s="26" t="s">
        <v>23338</v>
      </c>
      <c r="C4757" s="26" t="s">
        <v>5213</v>
      </c>
      <c r="D4757" s="26" t="s">
        <v>22</v>
      </c>
      <c r="E4757" s="26" t="s">
        <v>23339</v>
      </c>
      <c r="F4757" s="26" t="s">
        <v>23340</v>
      </c>
      <c r="G4757" s="26" t="s">
        <v>130</v>
      </c>
      <c r="H4757" s="26" t="s">
        <v>22</v>
      </c>
      <c r="I4757" s="26" t="s">
        <v>75</v>
      </c>
      <c r="J4757" s="26" t="s">
        <v>27</v>
      </c>
      <c r="K4757" s="26" t="s">
        <v>28</v>
      </c>
      <c r="L4757" s="26" t="s">
        <v>43</v>
      </c>
      <c r="M4757" s="26" t="s">
        <v>30</v>
      </c>
      <c r="N4757" s="26" t="s">
        <v>208</v>
      </c>
      <c r="O4757" s="26" t="s">
        <v>32</v>
      </c>
      <c r="P4757" s="26" t="s">
        <v>22</v>
      </c>
      <c r="Q4757" s="26" t="s">
        <v>23341</v>
      </c>
      <c r="R4757" s="26" t="s">
        <v>46</v>
      </c>
      <c r="S4757" s="26" t="s">
        <v>23342</v>
      </c>
      <c r="T4757" s="26" t="s">
        <v>22</v>
      </c>
    </row>
    <row r="4758" customHeight="1" spans="1:20">
      <c r="A4758" s="25">
        <v>45209</v>
      </c>
      <c r="B4758" s="26" t="s">
        <v>23343</v>
      </c>
      <c r="C4758" s="26" t="s">
        <v>783</v>
      </c>
      <c r="D4758" s="26" t="s">
        <v>22</v>
      </c>
      <c r="E4758" s="26" t="s">
        <v>23344</v>
      </c>
      <c r="F4758" s="26" t="s">
        <v>23345</v>
      </c>
      <c r="G4758" s="26" t="s">
        <v>130</v>
      </c>
      <c r="H4758" s="26" t="s">
        <v>22</v>
      </c>
      <c r="I4758" s="26" t="s">
        <v>293</v>
      </c>
      <c r="J4758" s="26" t="s">
        <v>27</v>
      </c>
      <c r="K4758" s="26" t="s">
        <v>28</v>
      </c>
      <c r="L4758" s="26" t="s">
        <v>43</v>
      </c>
      <c r="M4758" s="26" t="s">
        <v>30</v>
      </c>
      <c r="N4758" s="26" t="s">
        <v>743</v>
      </c>
      <c r="O4758" s="26" t="s">
        <v>32</v>
      </c>
      <c r="P4758" s="26" t="s">
        <v>22</v>
      </c>
      <c r="Q4758" s="26" t="s">
        <v>23346</v>
      </c>
      <c r="R4758" s="26" t="s">
        <v>46</v>
      </c>
      <c r="S4758" s="26" t="s">
        <v>23347</v>
      </c>
      <c r="T4758" s="26" t="s">
        <v>23348</v>
      </c>
    </row>
    <row r="4759" customHeight="1" spans="1:20">
      <c r="A4759" s="25">
        <v>45209</v>
      </c>
      <c r="B4759" s="26" t="s">
        <v>23349</v>
      </c>
      <c r="C4759" s="26" t="s">
        <v>783</v>
      </c>
      <c r="D4759" s="26" t="s">
        <v>22</v>
      </c>
      <c r="E4759" s="26" t="s">
        <v>23350</v>
      </c>
      <c r="F4759" s="26" t="s">
        <v>23351</v>
      </c>
      <c r="G4759" s="26" t="s">
        <v>82</v>
      </c>
      <c r="H4759" s="26" t="s">
        <v>22</v>
      </c>
      <c r="I4759" s="26" t="s">
        <v>175</v>
      </c>
      <c r="J4759" s="26" t="s">
        <v>27</v>
      </c>
      <c r="K4759" s="26" t="s">
        <v>28</v>
      </c>
      <c r="L4759" s="26" t="s">
        <v>43</v>
      </c>
      <c r="M4759" s="26" t="s">
        <v>169</v>
      </c>
      <c r="N4759" s="26" t="s">
        <v>743</v>
      </c>
      <c r="O4759" s="26" t="s">
        <v>32</v>
      </c>
      <c r="P4759" s="26" t="s">
        <v>22</v>
      </c>
      <c r="Q4759" s="26" t="s">
        <v>23352</v>
      </c>
      <c r="R4759" s="26" t="s">
        <v>46</v>
      </c>
      <c r="S4759" s="26" t="s">
        <v>23353</v>
      </c>
      <c r="T4759" s="26" t="s">
        <v>23354</v>
      </c>
    </row>
    <row r="4760" customHeight="1" spans="1:20">
      <c r="A4760" s="25">
        <v>45209</v>
      </c>
      <c r="B4760" s="26" t="s">
        <v>23355</v>
      </c>
      <c r="C4760" s="26" t="s">
        <v>783</v>
      </c>
      <c r="D4760" s="26" t="s">
        <v>22</v>
      </c>
      <c r="E4760" s="26" t="s">
        <v>23356</v>
      </c>
      <c r="F4760" s="26" t="s">
        <v>23357</v>
      </c>
      <c r="G4760" s="26" t="s">
        <v>82</v>
      </c>
      <c r="H4760" s="26" t="s">
        <v>22</v>
      </c>
      <c r="I4760" s="26" t="s">
        <v>168</v>
      </c>
      <c r="J4760" s="26" t="s">
        <v>27</v>
      </c>
      <c r="K4760" s="26" t="s">
        <v>28</v>
      </c>
      <c r="L4760" s="26" t="s">
        <v>43</v>
      </c>
      <c r="M4760" s="26" t="s">
        <v>169</v>
      </c>
      <c r="N4760" s="26" t="s">
        <v>743</v>
      </c>
      <c r="O4760" s="26" t="s">
        <v>32</v>
      </c>
      <c r="P4760" s="26" t="s">
        <v>22</v>
      </c>
      <c r="Q4760" s="26" t="s">
        <v>23358</v>
      </c>
      <c r="R4760" s="26" t="s">
        <v>46</v>
      </c>
      <c r="S4760" s="26" t="s">
        <v>23359</v>
      </c>
      <c r="T4760" s="26" t="s">
        <v>23360</v>
      </c>
    </row>
    <row r="4761" customHeight="1" spans="1:20">
      <c r="A4761" s="25">
        <v>45209</v>
      </c>
      <c r="B4761" s="26" t="s">
        <v>23361</v>
      </c>
      <c r="C4761" s="26" t="s">
        <v>783</v>
      </c>
      <c r="D4761" s="26" t="s">
        <v>22</v>
      </c>
      <c r="E4761" s="26" t="s">
        <v>23362</v>
      </c>
      <c r="F4761" s="26" t="s">
        <v>23363</v>
      </c>
      <c r="G4761" s="26" t="s">
        <v>82</v>
      </c>
      <c r="H4761" s="26" t="s">
        <v>110</v>
      </c>
      <c r="I4761" s="26" t="s">
        <v>124</v>
      </c>
      <c r="J4761" s="26" t="s">
        <v>27</v>
      </c>
      <c r="K4761" s="26" t="s">
        <v>28</v>
      </c>
      <c r="L4761" s="26" t="s">
        <v>43</v>
      </c>
      <c r="M4761" s="26" t="s">
        <v>169</v>
      </c>
      <c r="N4761" s="26" t="s">
        <v>743</v>
      </c>
      <c r="O4761" s="26" t="s">
        <v>32</v>
      </c>
      <c r="P4761" s="26" t="s">
        <v>22</v>
      </c>
      <c r="Q4761" s="26" t="s">
        <v>23364</v>
      </c>
      <c r="R4761" s="26" t="s">
        <v>46</v>
      </c>
      <c r="S4761" s="26" t="s">
        <v>23365</v>
      </c>
      <c r="T4761" s="26" t="s">
        <v>14669</v>
      </c>
    </row>
    <row r="4762" customHeight="1" spans="1:20">
      <c r="A4762" s="25">
        <v>45209</v>
      </c>
      <c r="B4762" s="26" t="s">
        <v>23366</v>
      </c>
      <c r="C4762" s="26" t="s">
        <v>783</v>
      </c>
      <c r="D4762" s="26" t="s">
        <v>22</v>
      </c>
      <c r="E4762" s="26" t="s">
        <v>23367</v>
      </c>
      <c r="F4762" s="26" t="s">
        <v>23368</v>
      </c>
      <c r="G4762" s="26" t="s">
        <v>82</v>
      </c>
      <c r="H4762" s="26" t="s">
        <v>22</v>
      </c>
      <c r="I4762" s="26" t="s">
        <v>259</v>
      </c>
      <c r="J4762" s="26" t="s">
        <v>27</v>
      </c>
      <c r="K4762" s="26" t="s">
        <v>28</v>
      </c>
      <c r="L4762" s="26" t="s">
        <v>43</v>
      </c>
      <c r="M4762" s="26" t="s">
        <v>169</v>
      </c>
      <c r="N4762" s="26" t="s">
        <v>743</v>
      </c>
      <c r="O4762" s="26" t="s">
        <v>32</v>
      </c>
      <c r="P4762" s="26" t="s">
        <v>22</v>
      </c>
      <c r="Q4762" s="26" t="s">
        <v>23369</v>
      </c>
      <c r="R4762" s="26" t="s">
        <v>46</v>
      </c>
      <c r="S4762" s="26" t="s">
        <v>23370</v>
      </c>
      <c r="T4762" s="26" t="s">
        <v>23371</v>
      </c>
    </row>
    <row r="4763" customHeight="1" spans="1:20">
      <c r="A4763" s="25">
        <v>45209</v>
      </c>
      <c r="B4763" s="26" t="s">
        <v>23372</v>
      </c>
      <c r="C4763" s="26" t="s">
        <v>783</v>
      </c>
      <c r="D4763" s="26" t="s">
        <v>22</v>
      </c>
      <c r="E4763" s="26" t="s">
        <v>23373</v>
      </c>
      <c r="F4763" s="26" t="s">
        <v>23374</v>
      </c>
      <c r="G4763" s="26" t="s">
        <v>82</v>
      </c>
      <c r="H4763" s="26" t="s">
        <v>22</v>
      </c>
      <c r="I4763" s="26" t="s">
        <v>701</v>
      </c>
      <c r="J4763" s="26" t="s">
        <v>27</v>
      </c>
      <c r="K4763" s="26" t="s">
        <v>28</v>
      </c>
      <c r="L4763" s="26" t="s">
        <v>43</v>
      </c>
      <c r="M4763" s="26" t="s">
        <v>169</v>
      </c>
      <c r="N4763" s="26" t="s">
        <v>743</v>
      </c>
      <c r="O4763" s="26" t="s">
        <v>32</v>
      </c>
      <c r="P4763" s="26" t="s">
        <v>22</v>
      </c>
      <c r="Q4763" s="26" t="s">
        <v>23375</v>
      </c>
      <c r="R4763" s="26" t="s">
        <v>46</v>
      </c>
      <c r="S4763" s="26" t="s">
        <v>23376</v>
      </c>
      <c r="T4763" s="26" t="s">
        <v>23377</v>
      </c>
    </row>
    <row r="4764" customHeight="1" spans="1:20">
      <c r="A4764" s="25">
        <v>45209</v>
      </c>
      <c r="B4764" s="26" t="s">
        <v>23378</v>
      </c>
      <c r="C4764" s="26" t="s">
        <v>783</v>
      </c>
      <c r="D4764" s="26" t="s">
        <v>22</v>
      </c>
      <c r="E4764" s="26" t="s">
        <v>23379</v>
      </c>
      <c r="F4764" s="26" t="s">
        <v>23380</v>
      </c>
      <c r="G4764" s="26" t="s">
        <v>82</v>
      </c>
      <c r="H4764" s="26" t="s">
        <v>22</v>
      </c>
      <c r="I4764" s="26" t="s">
        <v>412</v>
      </c>
      <c r="J4764" s="26" t="s">
        <v>27</v>
      </c>
      <c r="K4764" s="26" t="s">
        <v>28</v>
      </c>
      <c r="L4764" s="26" t="s">
        <v>43</v>
      </c>
      <c r="M4764" s="26" t="s">
        <v>169</v>
      </c>
      <c r="N4764" s="26" t="s">
        <v>743</v>
      </c>
      <c r="O4764" s="26" t="s">
        <v>32</v>
      </c>
      <c r="P4764" s="26" t="s">
        <v>22</v>
      </c>
      <c r="Q4764" s="26" t="s">
        <v>23381</v>
      </c>
      <c r="R4764" s="26" t="s">
        <v>46</v>
      </c>
      <c r="S4764" s="26" t="s">
        <v>23382</v>
      </c>
      <c r="T4764" s="26" t="s">
        <v>23383</v>
      </c>
    </row>
    <row r="4765" customHeight="1" spans="1:20">
      <c r="A4765" s="25">
        <v>45209</v>
      </c>
      <c r="B4765" s="26" t="s">
        <v>23384</v>
      </c>
      <c r="C4765" s="26" t="s">
        <v>783</v>
      </c>
      <c r="D4765" s="26" t="s">
        <v>22</v>
      </c>
      <c r="E4765" s="26" t="s">
        <v>23385</v>
      </c>
      <c r="F4765" s="26" t="s">
        <v>23386</v>
      </c>
      <c r="G4765" s="26" t="s">
        <v>82</v>
      </c>
      <c r="H4765" s="26" t="s">
        <v>22</v>
      </c>
      <c r="I4765" s="26" t="s">
        <v>701</v>
      </c>
      <c r="J4765" s="26" t="s">
        <v>27</v>
      </c>
      <c r="K4765" s="26" t="s">
        <v>28</v>
      </c>
      <c r="L4765" s="26" t="s">
        <v>43</v>
      </c>
      <c r="M4765" s="26" t="s">
        <v>169</v>
      </c>
      <c r="N4765" s="26" t="s">
        <v>743</v>
      </c>
      <c r="O4765" s="26" t="s">
        <v>32</v>
      </c>
      <c r="P4765" s="26" t="s">
        <v>22</v>
      </c>
      <c r="Q4765" s="26" t="s">
        <v>23387</v>
      </c>
      <c r="R4765" s="26" t="s">
        <v>46</v>
      </c>
      <c r="S4765" s="26" t="s">
        <v>23388</v>
      </c>
      <c r="T4765" s="26" t="s">
        <v>23389</v>
      </c>
    </row>
    <row r="4766" customHeight="1" spans="1:20">
      <c r="A4766" s="25">
        <v>45209</v>
      </c>
      <c r="B4766" s="26" t="s">
        <v>23390</v>
      </c>
      <c r="C4766" s="26" t="s">
        <v>783</v>
      </c>
      <c r="D4766" s="26" t="s">
        <v>22</v>
      </c>
      <c r="E4766" s="26" t="s">
        <v>21574</v>
      </c>
      <c r="F4766" s="26" t="s">
        <v>21575</v>
      </c>
      <c r="G4766" s="26" t="s">
        <v>82</v>
      </c>
      <c r="H4766" s="26" t="s">
        <v>22</v>
      </c>
      <c r="I4766" s="26" t="s">
        <v>168</v>
      </c>
      <c r="J4766" s="26" t="s">
        <v>27</v>
      </c>
      <c r="K4766" s="26" t="s">
        <v>28</v>
      </c>
      <c r="L4766" s="26" t="s">
        <v>43</v>
      </c>
      <c r="M4766" s="26" t="s">
        <v>169</v>
      </c>
      <c r="N4766" s="26" t="s">
        <v>743</v>
      </c>
      <c r="O4766" s="26" t="s">
        <v>32</v>
      </c>
      <c r="P4766" s="26" t="s">
        <v>22</v>
      </c>
      <c r="Q4766" s="26" t="s">
        <v>23391</v>
      </c>
      <c r="R4766" s="26" t="s">
        <v>46</v>
      </c>
      <c r="S4766" s="26" t="s">
        <v>23392</v>
      </c>
      <c r="T4766" s="26" t="s">
        <v>23393</v>
      </c>
    </row>
    <row r="4767" customHeight="1" spans="1:20">
      <c r="A4767" s="25">
        <v>45209</v>
      </c>
      <c r="B4767" s="26" t="s">
        <v>23394</v>
      </c>
      <c r="C4767" s="26" t="s">
        <v>783</v>
      </c>
      <c r="D4767" s="26" t="s">
        <v>22</v>
      </c>
      <c r="E4767" s="26" t="s">
        <v>21574</v>
      </c>
      <c r="F4767" s="26" t="s">
        <v>21575</v>
      </c>
      <c r="G4767" s="26" t="s">
        <v>82</v>
      </c>
      <c r="H4767" s="26" t="s">
        <v>22</v>
      </c>
      <c r="I4767" s="26" t="s">
        <v>4047</v>
      </c>
      <c r="J4767" s="26" t="s">
        <v>27</v>
      </c>
      <c r="K4767" s="26" t="s">
        <v>28</v>
      </c>
      <c r="L4767" s="26" t="s">
        <v>29</v>
      </c>
      <c r="M4767" s="26" t="s">
        <v>169</v>
      </c>
      <c r="N4767" s="26" t="s">
        <v>743</v>
      </c>
      <c r="O4767" s="26" t="s">
        <v>32</v>
      </c>
      <c r="P4767" s="26" t="s">
        <v>22</v>
      </c>
      <c r="Q4767" s="26" t="s">
        <v>23395</v>
      </c>
      <c r="R4767" s="26" t="s">
        <v>46</v>
      </c>
      <c r="S4767" s="26" t="s">
        <v>23396</v>
      </c>
      <c r="T4767" s="26" t="s">
        <v>23393</v>
      </c>
    </row>
    <row r="4768" customHeight="1" spans="1:20">
      <c r="A4768" s="25">
        <v>45209</v>
      </c>
      <c r="B4768" s="26" t="s">
        <v>23397</v>
      </c>
      <c r="C4768" s="26" t="s">
        <v>783</v>
      </c>
      <c r="D4768" s="26" t="s">
        <v>22</v>
      </c>
      <c r="E4768" s="26" t="s">
        <v>23398</v>
      </c>
      <c r="F4768" s="26" t="s">
        <v>23399</v>
      </c>
      <c r="G4768" s="26" t="s">
        <v>194</v>
      </c>
      <c r="H4768" s="26" t="s">
        <v>96</v>
      </c>
      <c r="I4768" s="26" t="s">
        <v>448</v>
      </c>
      <c r="J4768" s="26" t="s">
        <v>27</v>
      </c>
      <c r="K4768" s="26" t="s">
        <v>28</v>
      </c>
      <c r="L4768" s="26" t="s">
        <v>43</v>
      </c>
      <c r="M4768" s="26" t="s">
        <v>44</v>
      </c>
      <c r="N4768" s="26" t="s">
        <v>743</v>
      </c>
      <c r="O4768" s="26" t="s">
        <v>32</v>
      </c>
      <c r="P4768" s="26" t="s">
        <v>22</v>
      </c>
      <c r="Q4768" s="26" t="s">
        <v>23400</v>
      </c>
      <c r="R4768" s="26" t="s">
        <v>46</v>
      </c>
      <c r="S4768" s="26" t="s">
        <v>23401</v>
      </c>
      <c r="T4768" s="26" t="s">
        <v>23402</v>
      </c>
    </row>
    <row r="4769" customHeight="1" spans="1:20">
      <c r="A4769" s="25">
        <v>45209</v>
      </c>
      <c r="B4769" s="26" t="s">
        <v>23403</v>
      </c>
      <c r="C4769" s="26" t="s">
        <v>5035</v>
      </c>
      <c r="D4769" s="26" t="s">
        <v>22</v>
      </c>
      <c r="E4769" s="26" t="s">
        <v>23404</v>
      </c>
      <c r="F4769" s="26" t="s">
        <v>23345</v>
      </c>
      <c r="G4769" s="26" t="s">
        <v>336</v>
      </c>
      <c r="H4769" s="26" t="s">
        <v>22</v>
      </c>
      <c r="I4769" s="26" t="s">
        <v>26</v>
      </c>
      <c r="J4769" s="26" t="s">
        <v>27</v>
      </c>
      <c r="K4769" s="26" t="s">
        <v>76</v>
      </c>
      <c r="L4769" s="26" t="s">
        <v>29</v>
      </c>
      <c r="M4769" s="26" t="s">
        <v>30</v>
      </c>
      <c r="N4769" s="26" t="s">
        <v>31</v>
      </c>
      <c r="O4769" s="26" t="s">
        <v>32</v>
      </c>
      <c r="P4769" s="26" t="s">
        <v>22</v>
      </c>
      <c r="Q4769" s="26" t="s">
        <v>23405</v>
      </c>
      <c r="R4769" s="26" t="s">
        <v>34</v>
      </c>
      <c r="S4769" s="26" t="s">
        <v>23406</v>
      </c>
      <c r="T4769" s="26" t="s">
        <v>23407</v>
      </c>
    </row>
    <row r="4770" customHeight="1" spans="1:20">
      <c r="A4770" s="25">
        <v>45209</v>
      </c>
      <c r="B4770" s="26" t="s">
        <v>23408</v>
      </c>
      <c r="C4770" s="26" t="s">
        <v>10544</v>
      </c>
      <c r="D4770" s="26" t="s">
        <v>22</v>
      </c>
      <c r="E4770" s="26" t="s">
        <v>23409</v>
      </c>
      <c r="F4770" s="26" t="s">
        <v>23410</v>
      </c>
      <c r="G4770" s="26" t="s">
        <v>53</v>
      </c>
      <c r="H4770" s="26" t="s">
        <v>22</v>
      </c>
      <c r="I4770" s="26" t="s">
        <v>26</v>
      </c>
      <c r="J4770" s="26" t="s">
        <v>27</v>
      </c>
      <c r="K4770" s="26" t="s">
        <v>76</v>
      </c>
      <c r="L4770" s="26" t="s">
        <v>29</v>
      </c>
      <c r="M4770" s="26" t="s">
        <v>30</v>
      </c>
      <c r="N4770" s="26" t="s">
        <v>31</v>
      </c>
      <c r="O4770" s="26" t="s">
        <v>32</v>
      </c>
      <c r="P4770" s="26" t="s">
        <v>22</v>
      </c>
      <c r="Q4770" s="26" t="s">
        <v>23411</v>
      </c>
      <c r="R4770" s="26" t="s">
        <v>34</v>
      </c>
      <c r="S4770" s="26" t="s">
        <v>23412</v>
      </c>
      <c r="T4770" s="26" t="s">
        <v>23413</v>
      </c>
    </row>
    <row r="4771" customHeight="1" spans="1:20">
      <c r="A4771" s="25">
        <v>45209</v>
      </c>
      <c r="B4771" s="26" t="s">
        <v>23414</v>
      </c>
      <c r="C4771" s="26" t="s">
        <v>5213</v>
      </c>
      <c r="D4771" s="26" t="s">
        <v>22</v>
      </c>
      <c r="E4771" s="26" t="s">
        <v>23415</v>
      </c>
      <c r="F4771" s="26" t="s">
        <v>23416</v>
      </c>
      <c r="G4771" s="26" t="s">
        <v>82</v>
      </c>
      <c r="H4771" s="26" t="s">
        <v>22</v>
      </c>
      <c r="I4771" s="26" t="s">
        <v>175</v>
      </c>
      <c r="J4771" s="26" t="s">
        <v>27</v>
      </c>
      <c r="K4771" s="26" t="s">
        <v>28</v>
      </c>
      <c r="L4771" s="26" t="s">
        <v>43</v>
      </c>
      <c r="M4771" s="26" t="s">
        <v>44</v>
      </c>
      <c r="N4771" s="26" t="s">
        <v>208</v>
      </c>
      <c r="O4771" s="26" t="s">
        <v>32</v>
      </c>
      <c r="P4771" s="26" t="s">
        <v>22</v>
      </c>
      <c r="Q4771" s="26" t="s">
        <v>23417</v>
      </c>
      <c r="R4771" s="26" t="s">
        <v>46</v>
      </c>
      <c r="S4771" s="26" t="s">
        <v>23418</v>
      </c>
      <c r="T4771" s="26" t="s">
        <v>23419</v>
      </c>
    </row>
    <row r="4772" customHeight="1" spans="1:20">
      <c r="A4772" s="25">
        <v>45209</v>
      </c>
      <c r="B4772" s="26" t="s">
        <v>23420</v>
      </c>
      <c r="C4772" s="26" t="s">
        <v>5213</v>
      </c>
      <c r="D4772" s="26" t="s">
        <v>22</v>
      </c>
      <c r="E4772" s="26" t="s">
        <v>23421</v>
      </c>
      <c r="F4772" s="26" t="s">
        <v>22592</v>
      </c>
      <c r="G4772" s="26" t="s">
        <v>82</v>
      </c>
      <c r="H4772" s="26" t="s">
        <v>22</v>
      </c>
      <c r="I4772" s="26" t="s">
        <v>54</v>
      </c>
      <c r="J4772" s="26" t="s">
        <v>27</v>
      </c>
      <c r="K4772" s="26" t="s">
        <v>28</v>
      </c>
      <c r="L4772" s="26" t="s">
        <v>43</v>
      </c>
      <c r="M4772" s="26" t="s">
        <v>44</v>
      </c>
      <c r="N4772" s="26" t="s">
        <v>208</v>
      </c>
      <c r="O4772" s="26" t="s">
        <v>32</v>
      </c>
      <c r="P4772" s="26" t="s">
        <v>22</v>
      </c>
      <c r="Q4772" s="26" t="s">
        <v>22764</v>
      </c>
      <c r="R4772" s="26" t="s">
        <v>46</v>
      </c>
      <c r="S4772" s="26" t="s">
        <v>23422</v>
      </c>
      <c r="T4772" s="26" t="s">
        <v>23423</v>
      </c>
    </row>
    <row r="4773" customHeight="1" spans="1:20">
      <c r="A4773" s="25">
        <v>45209</v>
      </c>
      <c r="B4773" s="26" t="s">
        <v>23424</v>
      </c>
      <c r="C4773" s="26" t="s">
        <v>3589</v>
      </c>
      <c r="D4773" s="26" t="s">
        <v>22</v>
      </c>
      <c r="E4773" s="26" t="s">
        <v>23425</v>
      </c>
      <c r="F4773" s="26" t="s">
        <v>23426</v>
      </c>
      <c r="G4773" s="26" t="s">
        <v>194</v>
      </c>
      <c r="H4773" s="26" t="s">
        <v>22</v>
      </c>
      <c r="I4773" s="26" t="s">
        <v>26</v>
      </c>
      <c r="J4773" s="26" t="s">
        <v>27</v>
      </c>
      <c r="K4773" s="26" t="s">
        <v>195</v>
      </c>
      <c r="L4773" s="26" t="s">
        <v>29</v>
      </c>
      <c r="M4773" s="26" t="s">
        <v>30</v>
      </c>
      <c r="N4773" s="26" t="s">
        <v>31</v>
      </c>
      <c r="O4773" s="26" t="s">
        <v>32</v>
      </c>
      <c r="P4773" s="26" t="s">
        <v>22</v>
      </c>
      <c r="Q4773" s="26" t="s">
        <v>23427</v>
      </c>
      <c r="R4773" s="26" t="s">
        <v>34</v>
      </c>
      <c r="S4773" s="26" t="s">
        <v>23428</v>
      </c>
      <c r="T4773" s="26" t="s">
        <v>23429</v>
      </c>
    </row>
    <row r="4774" customHeight="1" spans="1:20">
      <c r="A4774" s="25">
        <v>45209</v>
      </c>
      <c r="B4774" s="26" t="s">
        <v>23430</v>
      </c>
      <c r="C4774" s="26" t="s">
        <v>5035</v>
      </c>
      <c r="D4774" s="26" t="s">
        <v>22</v>
      </c>
      <c r="E4774" s="26" t="s">
        <v>23431</v>
      </c>
      <c r="F4774" s="26" t="s">
        <v>23432</v>
      </c>
      <c r="G4774" s="26" t="s">
        <v>130</v>
      </c>
      <c r="H4774" s="26" t="s">
        <v>22</v>
      </c>
      <c r="I4774" s="26" t="s">
        <v>26</v>
      </c>
      <c r="J4774" s="26" t="s">
        <v>27</v>
      </c>
      <c r="K4774" s="26" t="s">
        <v>76</v>
      </c>
      <c r="L4774" s="26" t="s">
        <v>29</v>
      </c>
      <c r="M4774" s="26" t="s">
        <v>30</v>
      </c>
      <c r="N4774" s="26" t="s">
        <v>31</v>
      </c>
      <c r="O4774" s="26" t="s">
        <v>32</v>
      </c>
      <c r="P4774" s="26" t="s">
        <v>22</v>
      </c>
      <c r="Q4774" s="26" t="s">
        <v>23433</v>
      </c>
      <c r="R4774" s="26" t="s">
        <v>34</v>
      </c>
      <c r="S4774" s="26" t="s">
        <v>23434</v>
      </c>
      <c r="T4774" s="26" t="s">
        <v>23435</v>
      </c>
    </row>
    <row r="4775" customHeight="1" spans="1:20">
      <c r="A4775" s="25">
        <v>45209</v>
      </c>
      <c r="B4775" s="26" t="s">
        <v>23436</v>
      </c>
      <c r="C4775" s="26" t="s">
        <v>5035</v>
      </c>
      <c r="D4775" s="26" t="s">
        <v>22</v>
      </c>
      <c r="E4775" s="26" t="s">
        <v>23437</v>
      </c>
      <c r="F4775" s="26" t="s">
        <v>23438</v>
      </c>
      <c r="G4775" s="26" t="s">
        <v>130</v>
      </c>
      <c r="H4775" s="26" t="s">
        <v>22</v>
      </c>
      <c r="I4775" s="26" t="s">
        <v>26</v>
      </c>
      <c r="J4775" s="26" t="s">
        <v>27</v>
      </c>
      <c r="K4775" s="26" t="s">
        <v>76</v>
      </c>
      <c r="L4775" s="26" t="s">
        <v>29</v>
      </c>
      <c r="M4775" s="26" t="s">
        <v>30</v>
      </c>
      <c r="N4775" s="26" t="s">
        <v>31</v>
      </c>
      <c r="O4775" s="26" t="s">
        <v>32</v>
      </c>
      <c r="P4775" s="26" t="s">
        <v>22</v>
      </c>
      <c r="Q4775" s="26" t="s">
        <v>23439</v>
      </c>
      <c r="R4775" s="26" t="s">
        <v>34</v>
      </c>
      <c r="S4775" s="26" t="s">
        <v>23440</v>
      </c>
      <c r="T4775" s="26" t="s">
        <v>23441</v>
      </c>
    </row>
    <row r="4776" customHeight="1" spans="1:20">
      <c r="A4776" s="25">
        <v>45209</v>
      </c>
      <c r="B4776" s="26" t="s">
        <v>23442</v>
      </c>
      <c r="C4776" s="26" t="s">
        <v>783</v>
      </c>
      <c r="D4776" s="26" t="s">
        <v>22</v>
      </c>
      <c r="E4776" s="26" t="s">
        <v>23443</v>
      </c>
      <c r="F4776" s="26" t="s">
        <v>23444</v>
      </c>
      <c r="G4776" s="26" t="s">
        <v>82</v>
      </c>
      <c r="H4776" s="26" t="s">
        <v>22</v>
      </c>
      <c r="I4776" s="26" t="s">
        <v>168</v>
      </c>
      <c r="J4776" s="26" t="s">
        <v>27</v>
      </c>
      <c r="K4776" s="26" t="s">
        <v>28</v>
      </c>
      <c r="L4776" s="26" t="s">
        <v>43</v>
      </c>
      <c r="M4776" s="26" t="s">
        <v>799</v>
      </c>
      <c r="N4776" s="26" t="s">
        <v>743</v>
      </c>
      <c r="O4776" s="26" t="s">
        <v>32</v>
      </c>
      <c r="P4776" s="26" t="s">
        <v>22</v>
      </c>
      <c r="Q4776" s="26" t="s">
        <v>23445</v>
      </c>
      <c r="R4776" s="26" t="s">
        <v>46</v>
      </c>
      <c r="S4776" s="26" t="s">
        <v>23446</v>
      </c>
      <c r="T4776" s="26" t="s">
        <v>23447</v>
      </c>
    </row>
    <row r="4777" customHeight="1" spans="1:20">
      <c r="A4777" s="25">
        <v>45209</v>
      </c>
      <c r="B4777" s="26" t="s">
        <v>23448</v>
      </c>
      <c r="C4777" s="26" t="s">
        <v>5213</v>
      </c>
      <c r="D4777" s="26" t="s">
        <v>22</v>
      </c>
      <c r="E4777" s="26" t="s">
        <v>23449</v>
      </c>
      <c r="F4777" s="26" t="s">
        <v>23450</v>
      </c>
      <c r="G4777" s="26" t="s">
        <v>69</v>
      </c>
      <c r="H4777" s="26" t="s">
        <v>96</v>
      </c>
      <c r="I4777" s="26" t="s">
        <v>253</v>
      </c>
      <c r="J4777" s="26" t="s">
        <v>27</v>
      </c>
      <c r="K4777" s="26" t="s">
        <v>28</v>
      </c>
      <c r="L4777" s="26" t="s">
        <v>43</v>
      </c>
      <c r="M4777" s="26" t="s">
        <v>44</v>
      </c>
      <c r="N4777" s="26" t="s">
        <v>208</v>
      </c>
      <c r="O4777" s="26" t="s">
        <v>32</v>
      </c>
      <c r="P4777" s="26" t="s">
        <v>22</v>
      </c>
      <c r="Q4777" s="26" t="s">
        <v>23451</v>
      </c>
      <c r="R4777" s="26" t="s">
        <v>46</v>
      </c>
      <c r="S4777" s="26" t="s">
        <v>23452</v>
      </c>
      <c r="T4777" s="26" t="s">
        <v>23453</v>
      </c>
    </row>
    <row r="4778" customHeight="1" spans="1:20">
      <c r="A4778" s="25">
        <v>45209</v>
      </c>
      <c r="B4778" s="26" t="s">
        <v>23454</v>
      </c>
      <c r="C4778" s="26" t="s">
        <v>2911</v>
      </c>
      <c r="D4778" s="26" t="s">
        <v>22</v>
      </c>
      <c r="E4778" s="26" t="s">
        <v>23455</v>
      </c>
      <c r="F4778" s="26" t="s">
        <v>23456</v>
      </c>
      <c r="G4778" s="26" t="s">
        <v>130</v>
      </c>
      <c r="H4778" s="26" t="s">
        <v>110</v>
      </c>
      <c r="I4778" s="26" t="s">
        <v>293</v>
      </c>
      <c r="J4778" s="26" t="s">
        <v>27</v>
      </c>
      <c r="K4778" s="26" t="s">
        <v>28</v>
      </c>
      <c r="L4778" s="26" t="s">
        <v>43</v>
      </c>
      <c r="M4778" s="26" t="s">
        <v>30</v>
      </c>
      <c r="N4778" s="26" t="s">
        <v>31</v>
      </c>
      <c r="O4778" s="26" t="s">
        <v>32</v>
      </c>
      <c r="P4778" s="26" t="s">
        <v>22</v>
      </c>
      <c r="Q4778" s="26" t="s">
        <v>23457</v>
      </c>
      <c r="R4778" s="26" t="s">
        <v>46</v>
      </c>
      <c r="S4778" s="26" t="s">
        <v>23458</v>
      </c>
      <c r="T4778" s="26" t="s">
        <v>23459</v>
      </c>
    </row>
    <row r="4779" customHeight="1" spans="1:20">
      <c r="A4779" s="25">
        <v>45209</v>
      </c>
      <c r="B4779" s="26" t="s">
        <v>23460</v>
      </c>
      <c r="C4779" s="26" t="s">
        <v>6506</v>
      </c>
      <c r="D4779" s="26" t="s">
        <v>22</v>
      </c>
      <c r="E4779" s="26" t="s">
        <v>22762</v>
      </c>
      <c r="F4779" s="26" t="s">
        <v>22763</v>
      </c>
      <c r="G4779" s="26" t="s">
        <v>41</v>
      </c>
      <c r="H4779" s="26" t="s">
        <v>22</v>
      </c>
      <c r="I4779" s="26" t="s">
        <v>4047</v>
      </c>
      <c r="J4779" s="26" t="s">
        <v>27</v>
      </c>
      <c r="K4779" s="26" t="s">
        <v>28</v>
      </c>
      <c r="L4779" s="26" t="s">
        <v>29</v>
      </c>
      <c r="M4779" s="26" t="s">
        <v>30</v>
      </c>
      <c r="N4779" s="26" t="s">
        <v>208</v>
      </c>
      <c r="O4779" s="26" t="s">
        <v>32</v>
      </c>
      <c r="P4779" s="26" t="s">
        <v>22</v>
      </c>
      <c r="Q4779" s="26" t="s">
        <v>23461</v>
      </c>
      <c r="R4779" s="26" t="s">
        <v>46</v>
      </c>
      <c r="S4779" s="26" t="s">
        <v>23462</v>
      </c>
      <c r="T4779" s="26" t="s">
        <v>23463</v>
      </c>
    </row>
    <row r="4780" customHeight="1" spans="1:20">
      <c r="A4780" s="25">
        <v>45209</v>
      </c>
      <c r="B4780" s="26" t="s">
        <v>23464</v>
      </c>
      <c r="C4780" s="26" t="s">
        <v>771</v>
      </c>
      <c r="D4780" s="26" t="s">
        <v>22</v>
      </c>
      <c r="E4780" s="26" t="s">
        <v>23465</v>
      </c>
      <c r="F4780" s="26" t="s">
        <v>23466</v>
      </c>
      <c r="G4780" s="26" t="s">
        <v>41</v>
      </c>
      <c r="H4780" s="26" t="s">
        <v>110</v>
      </c>
      <c r="I4780" s="26" t="s">
        <v>155</v>
      </c>
      <c r="J4780" s="26" t="s">
        <v>27</v>
      </c>
      <c r="K4780" s="26" t="s">
        <v>28</v>
      </c>
      <c r="L4780" s="26" t="s">
        <v>43</v>
      </c>
      <c r="M4780" s="26" t="s">
        <v>30</v>
      </c>
      <c r="N4780" s="26" t="s">
        <v>31</v>
      </c>
      <c r="O4780" s="26" t="s">
        <v>32</v>
      </c>
      <c r="P4780" s="26" t="s">
        <v>22</v>
      </c>
      <c r="Q4780" s="26" t="s">
        <v>23467</v>
      </c>
      <c r="R4780" s="26" t="s">
        <v>46</v>
      </c>
      <c r="S4780" s="26" t="s">
        <v>23468</v>
      </c>
      <c r="T4780" s="26" t="s">
        <v>23469</v>
      </c>
    </row>
    <row r="4781" customHeight="1" spans="1:20">
      <c r="A4781" s="25">
        <v>45209</v>
      </c>
      <c r="B4781" s="26" t="s">
        <v>23470</v>
      </c>
      <c r="C4781" s="26" t="s">
        <v>191</v>
      </c>
      <c r="D4781" s="26" t="s">
        <v>22</v>
      </c>
      <c r="E4781" s="26" t="s">
        <v>23471</v>
      </c>
      <c r="F4781" s="26" t="s">
        <v>23472</v>
      </c>
      <c r="G4781" s="26" t="s">
        <v>336</v>
      </c>
      <c r="H4781" s="26" t="s">
        <v>22</v>
      </c>
      <c r="I4781" s="26" t="s">
        <v>26</v>
      </c>
      <c r="J4781" s="26" t="s">
        <v>27</v>
      </c>
      <c r="K4781" s="26" t="s">
        <v>76</v>
      </c>
      <c r="L4781" s="26" t="s">
        <v>29</v>
      </c>
      <c r="M4781" s="26" t="s">
        <v>30</v>
      </c>
      <c r="N4781" s="26" t="s">
        <v>31</v>
      </c>
      <c r="O4781" s="26" t="s">
        <v>32</v>
      </c>
      <c r="P4781" s="26" t="s">
        <v>22</v>
      </c>
      <c r="Q4781" s="26" t="s">
        <v>23473</v>
      </c>
      <c r="R4781" s="26" t="s">
        <v>34</v>
      </c>
      <c r="S4781" s="26" t="s">
        <v>23474</v>
      </c>
      <c r="T4781" s="26" t="s">
        <v>23475</v>
      </c>
    </row>
    <row r="4782" customHeight="1" spans="1:20">
      <c r="A4782" s="25">
        <v>45209</v>
      </c>
      <c r="B4782" s="26" t="s">
        <v>23476</v>
      </c>
      <c r="C4782" s="26" t="s">
        <v>5035</v>
      </c>
      <c r="D4782" s="26" t="s">
        <v>22</v>
      </c>
      <c r="E4782" s="26" t="s">
        <v>21551</v>
      </c>
      <c r="F4782" s="26" t="s">
        <v>21552</v>
      </c>
      <c r="G4782" s="26" t="s">
        <v>69</v>
      </c>
      <c r="H4782" s="26" t="s">
        <v>22</v>
      </c>
      <c r="I4782" s="26" t="s">
        <v>26</v>
      </c>
      <c r="J4782" s="26" t="s">
        <v>27</v>
      </c>
      <c r="K4782" s="26" t="s">
        <v>195</v>
      </c>
      <c r="L4782" s="26" t="s">
        <v>29</v>
      </c>
      <c r="M4782" s="26" t="s">
        <v>44</v>
      </c>
      <c r="N4782" s="26" t="s">
        <v>31</v>
      </c>
      <c r="O4782" s="26" t="s">
        <v>32</v>
      </c>
      <c r="P4782" s="26" t="s">
        <v>22</v>
      </c>
      <c r="Q4782" s="26" t="s">
        <v>23477</v>
      </c>
      <c r="R4782" s="26" t="s">
        <v>34</v>
      </c>
      <c r="S4782" s="26" t="s">
        <v>23478</v>
      </c>
      <c r="T4782" s="26" t="s">
        <v>23479</v>
      </c>
    </row>
    <row r="4783" customHeight="1" spans="1:20">
      <c r="A4783" s="25">
        <v>45209</v>
      </c>
      <c r="B4783" s="26" t="s">
        <v>23480</v>
      </c>
      <c r="C4783" s="26" t="s">
        <v>393</v>
      </c>
      <c r="D4783" s="26" t="s">
        <v>22</v>
      </c>
      <c r="E4783" s="26" t="s">
        <v>23481</v>
      </c>
      <c r="F4783" s="26" t="s">
        <v>23444</v>
      </c>
      <c r="G4783" s="26" t="s">
        <v>25</v>
      </c>
      <c r="H4783" s="26" t="s">
        <v>22</v>
      </c>
      <c r="I4783" s="26" t="s">
        <v>26</v>
      </c>
      <c r="J4783" s="26" t="s">
        <v>27</v>
      </c>
      <c r="K4783" s="26" t="s">
        <v>76</v>
      </c>
      <c r="L4783" s="26" t="s">
        <v>29</v>
      </c>
      <c r="M4783" s="26" t="s">
        <v>30</v>
      </c>
      <c r="N4783" s="26" t="s">
        <v>31</v>
      </c>
      <c r="O4783" s="26" t="s">
        <v>32</v>
      </c>
      <c r="P4783" s="26" t="s">
        <v>22</v>
      </c>
      <c r="Q4783" s="26" t="s">
        <v>23482</v>
      </c>
      <c r="R4783" s="26" t="s">
        <v>34</v>
      </c>
      <c r="S4783" s="26" t="s">
        <v>23483</v>
      </c>
      <c r="T4783" s="26" t="s">
        <v>23484</v>
      </c>
    </row>
    <row r="4784" customHeight="1" spans="1:20">
      <c r="A4784" s="25">
        <v>45209</v>
      </c>
      <c r="B4784" s="26" t="s">
        <v>23485</v>
      </c>
      <c r="C4784" s="26" t="s">
        <v>7563</v>
      </c>
      <c r="D4784" s="26" t="s">
        <v>22</v>
      </c>
      <c r="E4784" s="26" t="s">
        <v>23486</v>
      </c>
      <c r="F4784" s="26" t="s">
        <v>21639</v>
      </c>
      <c r="G4784" s="26" t="s">
        <v>69</v>
      </c>
      <c r="H4784" s="26" t="s">
        <v>22</v>
      </c>
      <c r="I4784" s="26" t="s">
        <v>26</v>
      </c>
      <c r="J4784" s="26" t="s">
        <v>27</v>
      </c>
      <c r="K4784" s="26" t="s">
        <v>195</v>
      </c>
      <c r="L4784" s="26" t="s">
        <v>29</v>
      </c>
      <c r="M4784" s="26" t="s">
        <v>30</v>
      </c>
      <c r="N4784" s="26" t="s">
        <v>31</v>
      </c>
      <c r="O4784" s="26" t="s">
        <v>32</v>
      </c>
      <c r="P4784" s="26" t="s">
        <v>22</v>
      </c>
      <c r="Q4784" s="26" t="s">
        <v>23487</v>
      </c>
      <c r="R4784" s="26" t="s">
        <v>34</v>
      </c>
      <c r="S4784" s="26" t="s">
        <v>23488</v>
      </c>
      <c r="T4784" s="26" t="s">
        <v>23489</v>
      </c>
    </row>
    <row r="4785" customHeight="1" spans="1:20">
      <c r="A4785" s="25">
        <v>45209</v>
      </c>
      <c r="B4785" s="26" t="s">
        <v>23490</v>
      </c>
      <c r="C4785" s="26" t="s">
        <v>5035</v>
      </c>
      <c r="D4785" s="26" t="s">
        <v>22</v>
      </c>
      <c r="E4785" s="26" t="s">
        <v>23491</v>
      </c>
      <c r="F4785" s="26" t="s">
        <v>23492</v>
      </c>
      <c r="G4785" s="26" t="s">
        <v>25</v>
      </c>
      <c r="H4785" s="26" t="s">
        <v>22</v>
      </c>
      <c r="I4785" s="26" t="s">
        <v>26</v>
      </c>
      <c r="J4785" s="26" t="s">
        <v>27</v>
      </c>
      <c r="K4785" s="26" t="s">
        <v>76</v>
      </c>
      <c r="L4785" s="26" t="s">
        <v>29</v>
      </c>
      <c r="M4785" s="26" t="s">
        <v>44</v>
      </c>
      <c r="N4785" s="26" t="s">
        <v>31</v>
      </c>
      <c r="O4785" s="26" t="s">
        <v>32</v>
      </c>
      <c r="P4785" s="26" t="s">
        <v>22</v>
      </c>
      <c r="Q4785" s="26" t="s">
        <v>23493</v>
      </c>
      <c r="R4785" s="26" t="s">
        <v>34</v>
      </c>
      <c r="S4785" s="26" t="s">
        <v>23494</v>
      </c>
      <c r="T4785" s="26" t="s">
        <v>23495</v>
      </c>
    </row>
    <row r="4786" customHeight="1" spans="1:20">
      <c r="A4786" s="25">
        <v>45209</v>
      </c>
      <c r="B4786" s="26" t="s">
        <v>23496</v>
      </c>
      <c r="C4786" s="26" t="s">
        <v>3589</v>
      </c>
      <c r="D4786" s="26" t="s">
        <v>22</v>
      </c>
      <c r="E4786" s="26" t="s">
        <v>23497</v>
      </c>
      <c r="F4786" s="26" t="s">
        <v>23386</v>
      </c>
      <c r="G4786" s="26" t="s">
        <v>41</v>
      </c>
      <c r="H4786" s="26" t="s">
        <v>22</v>
      </c>
      <c r="I4786" s="26" t="s">
        <v>26</v>
      </c>
      <c r="J4786" s="26" t="s">
        <v>27</v>
      </c>
      <c r="K4786" s="26" t="s">
        <v>28</v>
      </c>
      <c r="L4786" s="26" t="s">
        <v>29</v>
      </c>
      <c r="M4786" s="26" t="s">
        <v>30</v>
      </c>
      <c r="N4786" s="26" t="s">
        <v>31</v>
      </c>
      <c r="O4786" s="26" t="s">
        <v>32</v>
      </c>
      <c r="P4786" s="26" t="s">
        <v>22</v>
      </c>
      <c r="Q4786" s="26" t="s">
        <v>23498</v>
      </c>
      <c r="R4786" s="26" t="s">
        <v>34</v>
      </c>
      <c r="S4786" s="26" t="s">
        <v>23499</v>
      </c>
      <c r="T4786" s="26" t="s">
        <v>23500</v>
      </c>
    </row>
    <row r="4787" customHeight="1" spans="1:20">
      <c r="A4787" s="25">
        <v>45209</v>
      </c>
      <c r="B4787" s="26" t="s">
        <v>23501</v>
      </c>
      <c r="C4787" s="26" t="s">
        <v>23502</v>
      </c>
      <c r="D4787" s="26" t="s">
        <v>22</v>
      </c>
      <c r="E4787" s="26" t="s">
        <v>23503</v>
      </c>
      <c r="F4787" s="26" t="s">
        <v>23504</v>
      </c>
      <c r="G4787" s="26" t="s">
        <v>194</v>
      </c>
      <c r="H4787" s="26" t="s">
        <v>22</v>
      </c>
      <c r="I4787" s="26" t="s">
        <v>9201</v>
      </c>
      <c r="J4787" s="26" t="s">
        <v>27</v>
      </c>
      <c r="K4787" s="26" t="s">
        <v>28</v>
      </c>
      <c r="L4787" s="26" t="s">
        <v>29</v>
      </c>
      <c r="M4787" s="26" t="s">
        <v>20708</v>
      </c>
      <c r="N4787" s="26" t="s">
        <v>9202</v>
      </c>
      <c r="O4787" s="26" t="s">
        <v>32</v>
      </c>
      <c r="P4787" s="26" t="s">
        <v>22</v>
      </c>
      <c r="Q4787" s="26" t="s">
        <v>23505</v>
      </c>
      <c r="R4787" s="26" t="s">
        <v>9203</v>
      </c>
      <c r="S4787" s="26" t="s">
        <v>23506</v>
      </c>
      <c r="T4787" s="26" t="s">
        <v>22</v>
      </c>
    </row>
    <row r="4788" customHeight="1" spans="1:20">
      <c r="A4788" s="25">
        <v>45209</v>
      </c>
      <c r="B4788" s="26" t="s">
        <v>23507</v>
      </c>
      <c r="C4788" s="26" t="s">
        <v>7962</v>
      </c>
      <c r="D4788" s="26" t="s">
        <v>22</v>
      </c>
      <c r="E4788" s="26" t="s">
        <v>23508</v>
      </c>
      <c r="F4788" s="26" t="s">
        <v>23509</v>
      </c>
      <c r="G4788" s="26" t="s">
        <v>247</v>
      </c>
      <c r="H4788" s="26" t="s">
        <v>22</v>
      </c>
      <c r="I4788" s="26" t="s">
        <v>315</v>
      </c>
      <c r="J4788" s="26" t="s">
        <v>27</v>
      </c>
      <c r="K4788" s="26" t="s">
        <v>28</v>
      </c>
      <c r="L4788" s="26" t="s">
        <v>43</v>
      </c>
      <c r="M4788" s="26" t="s">
        <v>44</v>
      </c>
      <c r="N4788" s="26" t="s">
        <v>743</v>
      </c>
      <c r="O4788" s="26" t="s">
        <v>32</v>
      </c>
      <c r="P4788" s="26" t="s">
        <v>22</v>
      </c>
      <c r="Q4788" s="26" t="s">
        <v>23510</v>
      </c>
      <c r="R4788" s="26" t="s">
        <v>46</v>
      </c>
      <c r="S4788" s="26" t="s">
        <v>23511</v>
      </c>
      <c r="T4788" s="26" t="s">
        <v>23512</v>
      </c>
    </row>
    <row r="4789" customHeight="1" spans="1:20">
      <c r="A4789" s="25">
        <v>45209</v>
      </c>
      <c r="B4789" s="26" t="s">
        <v>23513</v>
      </c>
      <c r="C4789" s="26" t="s">
        <v>4154</v>
      </c>
      <c r="D4789" s="26" t="s">
        <v>22</v>
      </c>
      <c r="E4789" s="26" t="s">
        <v>21739</v>
      </c>
      <c r="F4789" s="26" t="s">
        <v>21740</v>
      </c>
      <c r="G4789" s="26" t="s">
        <v>82</v>
      </c>
      <c r="H4789" s="26" t="s">
        <v>110</v>
      </c>
      <c r="I4789" s="26" t="s">
        <v>117</v>
      </c>
      <c r="J4789" s="26" t="s">
        <v>27</v>
      </c>
      <c r="K4789" s="26" t="s">
        <v>28</v>
      </c>
      <c r="L4789" s="26" t="s">
        <v>43</v>
      </c>
      <c r="M4789" s="26" t="s">
        <v>44</v>
      </c>
      <c r="N4789" s="26" t="s">
        <v>31</v>
      </c>
      <c r="O4789" s="26" t="s">
        <v>32</v>
      </c>
      <c r="P4789" s="26" t="s">
        <v>22</v>
      </c>
      <c r="Q4789" s="26" t="s">
        <v>23514</v>
      </c>
      <c r="R4789" s="26" t="s">
        <v>46</v>
      </c>
      <c r="S4789" s="26" t="s">
        <v>23515</v>
      </c>
      <c r="T4789" s="26" t="s">
        <v>23516</v>
      </c>
    </row>
    <row r="4790" customHeight="1" spans="1:20">
      <c r="A4790" s="25">
        <v>45209</v>
      </c>
      <c r="B4790" s="26" t="s">
        <v>23517</v>
      </c>
      <c r="C4790" s="26" t="s">
        <v>3638</v>
      </c>
      <c r="D4790" s="26" t="s">
        <v>22</v>
      </c>
      <c r="E4790" s="26" t="s">
        <v>23518</v>
      </c>
      <c r="F4790" s="26" t="s">
        <v>23519</v>
      </c>
      <c r="G4790" s="26" t="s">
        <v>82</v>
      </c>
      <c r="H4790" s="26" t="s">
        <v>22</v>
      </c>
      <c r="I4790" s="26" t="s">
        <v>26</v>
      </c>
      <c r="J4790" s="26" t="s">
        <v>27</v>
      </c>
      <c r="K4790" s="26" t="s">
        <v>28</v>
      </c>
      <c r="L4790" s="26" t="s">
        <v>29</v>
      </c>
      <c r="M4790" s="26" t="s">
        <v>30</v>
      </c>
      <c r="N4790" s="26" t="s">
        <v>31</v>
      </c>
      <c r="O4790" s="26" t="s">
        <v>32</v>
      </c>
      <c r="P4790" s="26" t="s">
        <v>22</v>
      </c>
      <c r="Q4790" s="26" t="s">
        <v>23520</v>
      </c>
      <c r="R4790" s="26" t="s">
        <v>34</v>
      </c>
      <c r="S4790" s="26" t="s">
        <v>23521</v>
      </c>
      <c r="T4790" s="26" t="s">
        <v>23522</v>
      </c>
    </row>
    <row r="4791" customHeight="1" spans="1:20">
      <c r="A4791" s="25">
        <v>45209</v>
      </c>
      <c r="B4791" s="26" t="s">
        <v>23523</v>
      </c>
      <c r="C4791" s="26" t="s">
        <v>23524</v>
      </c>
      <c r="D4791" s="26" t="s">
        <v>22</v>
      </c>
      <c r="E4791" s="26" t="s">
        <v>23525</v>
      </c>
      <c r="F4791" s="26" t="s">
        <v>7802</v>
      </c>
      <c r="G4791" s="26" t="s">
        <v>82</v>
      </c>
      <c r="H4791" s="26" t="s">
        <v>110</v>
      </c>
      <c r="I4791" s="26" t="s">
        <v>880</v>
      </c>
      <c r="J4791" s="26" t="s">
        <v>27</v>
      </c>
      <c r="K4791" s="26" t="s">
        <v>28</v>
      </c>
      <c r="L4791" s="26" t="s">
        <v>43</v>
      </c>
      <c r="M4791" s="26" t="s">
        <v>6026</v>
      </c>
      <c r="N4791" s="26" t="s">
        <v>31</v>
      </c>
      <c r="O4791" s="26" t="s">
        <v>32</v>
      </c>
      <c r="P4791" s="26" t="s">
        <v>22</v>
      </c>
      <c r="Q4791" s="26" t="s">
        <v>23526</v>
      </c>
      <c r="R4791" s="26" t="s">
        <v>46</v>
      </c>
      <c r="S4791" s="26" t="s">
        <v>23527</v>
      </c>
      <c r="T4791" s="26" t="s">
        <v>23528</v>
      </c>
    </row>
    <row r="4792" customHeight="1" spans="1:20">
      <c r="A4792" s="25">
        <v>45209</v>
      </c>
      <c r="B4792" s="26" t="s">
        <v>23529</v>
      </c>
      <c r="C4792" s="26" t="s">
        <v>6660</v>
      </c>
      <c r="D4792" s="26" t="s">
        <v>22</v>
      </c>
      <c r="E4792" s="26" t="s">
        <v>19784</v>
      </c>
      <c r="F4792" s="26" t="s">
        <v>8682</v>
      </c>
      <c r="G4792" s="26" t="s">
        <v>53</v>
      </c>
      <c r="H4792" s="26" t="s">
        <v>110</v>
      </c>
      <c r="I4792" s="26" t="s">
        <v>315</v>
      </c>
      <c r="J4792" s="26" t="s">
        <v>27</v>
      </c>
      <c r="K4792" s="26" t="s">
        <v>28</v>
      </c>
      <c r="L4792" s="26" t="s">
        <v>43</v>
      </c>
      <c r="M4792" s="26" t="s">
        <v>30</v>
      </c>
      <c r="N4792" s="26" t="s">
        <v>31</v>
      </c>
      <c r="O4792" s="26" t="s">
        <v>32</v>
      </c>
      <c r="P4792" s="26" t="s">
        <v>22</v>
      </c>
      <c r="Q4792" s="26" t="s">
        <v>23530</v>
      </c>
      <c r="R4792" s="26" t="s">
        <v>46</v>
      </c>
      <c r="S4792" s="26" t="s">
        <v>23531</v>
      </c>
      <c r="T4792" s="26" t="s">
        <v>23532</v>
      </c>
    </row>
    <row r="4793" customHeight="1" spans="1:20">
      <c r="A4793" s="25">
        <v>45209</v>
      </c>
      <c r="B4793" s="26" t="s">
        <v>23533</v>
      </c>
      <c r="C4793" s="26" t="s">
        <v>6660</v>
      </c>
      <c r="D4793" s="26" t="s">
        <v>22</v>
      </c>
      <c r="E4793" s="26" t="s">
        <v>23534</v>
      </c>
      <c r="F4793" s="26" t="s">
        <v>23535</v>
      </c>
      <c r="G4793" s="26" t="s">
        <v>130</v>
      </c>
      <c r="H4793" s="26" t="s">
        <v>22</v>
      </c>
      <c r="I4793" s="26" t="s">
        <v>315</v>
      </c>
      <c r="J4793" s="26" t="s">
        <v>27</v>
      </c>
      <c r="K4793" s="26" t="s">
        <v>28</v>
      </c>
      <c r="L4793" s="26" t="s">
        <v>43</v>
      </c>
      <c r="M4793" s="26" t="s">
        <v>30</v>
      </c>
      <c r="N4793" s="26" t="s">
        <v>31</v>
      </c>
      <c r="O4793" s="26" t="s">
        <v>32</v>
      </c>
      <c r="P4793" s="26" t="s">
        <v>22</v>
      </c>
      <c r="Q4793" s="26" t="s">
        <v>23536</v>
      </c>
      <c r="R4793" s="26" t="s">
        <v>46</v>
      </c>
      <c r="S4793" s="26" t="s">
        <v>23537</v>
      </c>
      <c r="T4793" s="26" t="s">
        <v>23538</v>
      </c>
    </row>
    <row r="4794" customHeight="1" spans="1:20">
      <c r="A4794" s="25">
        <v>45209</v>
      </c>
      <c r="B4794" s="26" t="s">
        <v>23539</v>
      </c>
      <c r="C4794" s="26" t="s">
        <v>9326</v>
      </c>
      <c r="D4794" s="26" t="s">
        <v>22</v>
      </c>
      <c r="E4794" s="26" t="s">
        <v>23540</v>
      </c>
      <c r="F4794" s="26" t="s">
        <v>23541</v>
      </c>
      <c r="G4794" s="26" t="s">
        <v>69</v>
      </c>
      <c r="H4794" s="26" t="s">
        <v>22</v>
      </c>
      <c r="I4794" s="26" t="s">
        <v>701</v>
      </c>
      <c r="J4794" s="26" t="s">
        <v>27</v>
      </c>
      <c r="K4794" s="26" t="s">
        <v>28</v>
      </c>
      <c r="L4794" s="26" t="s">
        <v>43</v>
      </c>
      <c r="M4794" s="26" t="s">
        <v>44</v>
      </c>
      <c r="N4794" s="26" t="s">
        <v>31</v>
      </c>
      <c r="O4794" s="26" t="s">
        <v>32</v>
      </c>
      <c r="P4794" s="26" t="s">
        <v>22</v>
      </c>
      <c r="Q4794" s="26" t="s">
        <v>23542</v>
      </c>
      <c r="R4794" s="26" t="s">
        <v>46</v>
      </c>
      <c r="S4794" s="26" t="s">
        <v>23543</v>
      </c>
      <c r="T4794" s="26" t="s">
        <v>23544</v>
      </c>
    </row>
    <row r="4795" customHeight="1" spans="1:20">
      <c r="A4795" s="25">
        <v>45210</v>
      </c>
      <c r="B4795" s="26" t="s">
        <v>23545</v>
      </c>
      <c r="C4795" s="26" t="s">
        <v>121</v>
      </c>
      <c r="D4795" s="26" t="s">
        <v>22</v>
      </c>
      <c r="E4795" s="26" t="s">
        <v>23546</v>
      </c>
      <c r="F4795" s="26" t="s">
        <v>23547</v>
      </c>
      <c r="G4795" s="26" t="s">
        <v>336</v>
      </c>
      <c r="H4795" s="26" t="s">
        <v>22</v>
      </c>
      <c r="I4795" s="26" t="s">
        <v>448</v>
      </c>
      <c r="J4795" s="26" t="s">
        <v>27</v>
      </c>
      <c r="K4795" s="26" t="s">
        <v>28</v>
      </c>
      <c r="L4795" s="26" t="s">
        <v>43</v>
      </c>
      <c r="M4795" s="26" t="s">
        <v>30</v>
      </c>
      <c r="N4795" s="26" t="s">
        <v>31</v>
      </c>
      <c r="O4795" s="26" t="s">
        <v>32</v>
      </c>
      <c r="P4795" s="26" t="s">
        <v>22</v>
      </c>
      <c r="Q4795" s="26" t="s">
        <v>23548</v>
      </c>
      <c r="R4795" s="26" t="s">
        <v>46</v>
      </c>
      <c r="S4795" s="26" t="s">
        <v>23549</v>
      </c>
      <c r="T4795" s="26" t="s">
        <v>23550</v>
      </c>
    </row>
    <row r="4796" customHeight="1" spans="1:20">
      <c r="A4796" s="25">
        <v>45210</v>
      </c>
      <c r="B4796" s="26" t="s">
        <v>23551</v>
      </c>
      <c r="C4796" s="26" t="s">
        <v>79</v>
      </c>
      <c r="D4796" s="26" t="s">
        <v>22</v>
      </c>
      <c r="E4796" s="26" t="s">
        <v>23552</v>
      </c>
      <c r="F4796" s="26" t="s">
        <v>23553</v>
      </c>
      <c r="G4796" s="26" t="s">
        <v>130</v>
      </c>
      <c r="H4796" s="26" t="s">
        <v>22</v>
      </c>
      <c r="I4796" s="26" t="s">
        <v>23554</v>
      </c>
      <c r="J4796" s="26" t="s">
        <v>27</v>
      </c>
      <c r="K4796" s="26" t="s">
        <v>28</v>
      </c>
      <c r="L4796" s="26" t="s">
        <v>43</v>
      </c>
      <c r="M4796" s="26" t="s">
        <v>30</v>
      </c>
      <c r="N4796" s="26" t="s">
        <v>31</v>
      </c>
      <c r="O4796" s="26" t="s">
        <v>32</v>
      </c>
      <c r="P4796" s="26" t="s">
        <v>22</v>
      </c>
      <c r="Q4796" s="26" t="s">
        <v>23555</v>
      </c>
      <c r="R4796" s="26" t="s">
        <v>46</v>
      </c>
      <c r="S4796" s="26" t="s">
        <v>23556</v>
      </c>
      <c r="T4796" s="26" t="s">
        <v>23557</v>
      </c>
    </row>
    <row r="4797" customHeight="1" spans="1:20">
      <c r="A4797" s="25">
        <v>45210</v>
      </c>
      <c r="B4797" s="26" t="s">
        <v>23558</v>
      </c>
      <c r="C4797" s="26" t="s">
        <v>817</v>
      </c>
      <c r="D4797" s="26" t="s">
        <v>22</v>
      </c>
      <c r="E4797" s="26" t="s">
        <v>16472</v>
      </c>
      <c r="F4797" s="26" t="s">
        <v>16473</v>
      </c>
      <c r="G4797" s="26" t="s">
        <v>53</v>
      </c>
      <c r="H4797" s="26" t="s">
        <v>22</v>
      </c>
      <c r="I4797" s="26" t="s">
        <v>175</v>
      </c>
      <c r="J4797" s="26" t="s">
        <v>27</v>
      </c>
      <c r="K4797" s="26" t="s">
        <v>28</v>
      </c>
      <c r="L4797" s="26" t="s">
        <v>43</v>
      </c>
      <c r="M4797" s="26" t="s">
        <v>44</v>
      </c>
      <c r="N4797" s="26" t="s">
        <v>31</v>
      </c>
      <c r="O4797" s="26" t="s">
        <v>32</v>
      </c>
      <c r="P4797" s="26" t="s">
        <v>22</v>
      </c>
      <c r="Q4797" s="26" t="s">
        <v>23559</v>
      </c>
      <c r="R4797" s="26" t="s">
        <v>46</v>
      </c>
      <c r="S4797" s="26" t="s">
        <v>23560</v>
      </c>
      <c r="T4797" s="26" t="s">
        <v>23561</v>
      </c>
    </row>
    <row r="4798" customHeight="1" spans="1:20">
      <c r="A4798" s="25">
        <v>45210</v>
      </c>
      <c r="B4798" s="26" t="s">
        <v>23562</v>
      </c>
      <c r="C4798" s="26" t="s">
        <v>8063</v>
      </c>
      <c r="D4798" s="26" t="s">
        <v>22</v>
      </c>
      <c r="E4798" s="26" t="s">
        <v>23563</v>
      </c>
      <c r="F4798" s="26" t="s">
        <v>23564</v>
      </c>
      <c r="G4798" s="26" t="s">
        <v>41</v>
      </c>
      <c r="H4798" s="26" t="s">
        <v>22</v>
      </c>
      <c r="I4798" s="26" t="s">
        <v>1842</v>
      </c>
      <c r="J4798" s="26" t="s">
        <v>27</v>
      </c>
      <c r="K4798" s="26" t="s">
        <v>28</v>
      </c>
      <c r="L4798" s="26" t="s">
        <v>43</v>
      </c>
      <c r="M4798" s="26" t="s">
        <v>30</v>
      </c>
      <c r="N4798" s="26" t="s">
        <v>31</v>
      </c>
      <c r="O4798" s="26" t="s">
        <v>32</v>
      </c>
      <c r="P4798" s="26" t="s">
        <v>22</v>
      </c>
      <c r="Q4798" s="26" t="s">
        <v>23565</v>
      </c>
      <c r="R4798" s="26" t="s">
        <v>46</v>
      </c>
      <c r="S4798" s="26" t="s">
        <v>23566</v>
      </c>
      <c r="T4798" s="26" t="s">
        <v>23567</v>
      </c>
    </row>
    <row r="4799" customHeight="1" spans="1:20">
      <c r="A4799" s="25">
        <v>45210</v>
      </c>
      <c r="B4799" s="26" t="s">
        <v>23568</v>
      </c>
      <c r="C4799" s="26" t="s">
        <v>7660</v>
      </c>
      <c r="D4799" s="26" t="s">
        <v>22</v>
      </c>
      <c r="E4799" s="26" t="s">
        <v>23569</v>
      </c>
      <c r="F4799" s="26" t="s">
        <v>23570</v>
      </c>
      <c r="G4799" s="26" t="s">
        <v>69</v>
      </c>
      <c r="H4799" s="26" t="s">
        <v>22</v>
      </c>
      <c r="I4799" s="26" t="s">
        <v>511</v>
      </c>
      <c r="J4799" s="26" t="s">
        <v>27</v>
      </c>
      <c r="K4799" s="26" t="s">
        <v>28</v>
      </c>
      <c r="L4799" s="26" t="s">
        <v>43</v>
      </c>
      <c r="M4799" s="26" t="s">
        <v>44</v>
      </c>
      <c r="N4799" s="26" t="s">
        <v>208</v>
      </c>
      <c r="O4799" s="26" t="s">
        <v>32</v>
      </c>
      <c r="P4799" s="26" t="s">
        <v>22</v>
      </c>
      <c r="Q4799" s="26" t="s">
        <v>23571</v>
      </c>
      <c r="R4799" s="26" t="s">
        <v>46</v>
      </c>
      <c r="S4799" s="26" t="s">
        <v>23572</v>
      </c>
      <c r="T4799" s="26" t="s">
        <v>22</v>
      </c>
    </row>
    <row r="4800" customHeight="1" spans="1:20">
      <c r="A4800" s="25">
        <v>45210</v>
      </c>
      <c r="B4800" s="26" t="s">
        <v>23573</v>
      </c>
      <c r="C4800" s="26" t="s">
        <v>7660</v>
      </c>
      <c r="D4800" s="26" t="s">
        <v>22</v>
      </c>
      <c r="E4800" s="26" t="s">
        <v>23574</v>
      </c>
      <c r="F4800" s="26" t="s">
        <v>23575</v>
      </c>
      <c r="G4800" s="26" t="s">
        <v>130</v>
      </c>
      <c r="H4800" s="26" t="s">
        <v>22</v>
      </c>
      <c r="I4800" s="26" t="s">
        <v>277</v>
      </c>
      <c r="J4800" s="26" t="s">
        <v>27</v>
      </c>
      <c r="K4800" s="26" t="s">
        <v>28</v>
      </c>
      <c r="L4800" s="26" t="s">
        <v>43</v>
      </c>
      <c r="M4800" s="26" t="s">
        <v>30</v>
      </c>
      <c r="N4800" s="26" t="s">
        <v>208</v>
      </c>
      <c r="O4800" s="26" t="s">
        <v>32</v>
      </c>
      <c r="P4800" s="26" t="s">
        <v>22</v>
      </c>
      <c r="Q4800" s="26" t="s">
        <v>23576</v>
      </c>
      <c r="R4800" s="26" t="s">
        <v>46</v>
      </c>
      <c r="S4800" s="26" t="s">
        <v>23577</v>
      </c>
      <c r="T4800" s="26" t="s">
        <v>22</v>
      </c>
    </row>
    <row r="4801" customHeight="1" spans="1:20">
      <c r="A4801" s="25">
        <v>45210</v>
      </c>
      <c r="B4801" s="26" t="s">
        <v>23578</v>
      </c>
      <c r="C4801" s="26" t="s">
        <v>5616</v>
      </c>
      <c r="D4801" s="26" t="s">
        <v>22</v>
      </c>
      <c r="E4801" s="26" t="s">
        <v>23579</v>
      </c>
      <c r="F4801" s="26" t="s">
        <v>23580</v>
      </c>
      <c r="G4801" s="26" t="s">
        <v>130</v>
      </c>
      <c r="H4801" s="26" t="s">
        <v>22</v>
      </c>
      <c r="I4801" s="26" t="s">
        <v>490</v>
      </c>
      <c r="J4801" s="26" t="s">
        <v>27</v>
      </c>
      <c r="K4801" s="26" t="s">
        <v>28</v>
      </c>
      <c r="L4801" s="26" t="s">
        <v>43</v>
      </c>
      <c r="M4801" s="26" t="s">
        <v>44</v>
      </c>
      <c r="N4801" s="26" t="s">
        <v>31</v>
      </c>
      <c r="O4801" s="26" t="s">
        <v>32</v>
      </c>
      <c r="P4801" s="26" t="s">
        <v>22</v>
      </c>
      <c r="Q4801" s="26" t="s">
        <v>23581</v>
      </c>
      <c r="R4801" s="26" t="s">
        <v>46</v>
      </c>
      <c r="S4801" s="26" t="s">
        <v>23582</v>
      </c>
      <c r="T4801" s="26" t="s">
        <v>22</v>
      </c>
    </row>
    <row r="4802" customHeight="1" spans="1:20">
      <c r="A4802" s="25">
        <v>45210</v>
      </c>
      <c r="B4802" s="26" t="s">
        <v>23583</v>
      </c>
      <c r="C4802" s="26" t="s">
        <v>21833</v>
      </c>
      <c r="D4802" s="26" t="s">
        <v>22</v>
      </c>
      <c r="E4802" s="26" t="s">
        <v>23584</v>
      </c>
      <c r="F4802" s="26" t="s">
        <v>23585</v>
      </c>
      <c r="G4802" s="26" t="s">
        <v>247</v>
      </c>
      <c r="H4802" s="26" t="s">
        <v>22</v>
      </c>
      <c r="I4802" s="26" t="s">
        <v>149</v>
      </c>
      <c r="J4802" s="26" t="s">
        <v>27</v>
      </c>
      <c r="K4802" s="26" t="s">
        <v>28</v>
      </c>
      <c r="L4802" s="26" t="s">
        <v>43</v>
      </c>
      <c r="M4802" s="26" t="s">
        <v>44</v>
      </c>
      <c r="N4802" s="26" t="s">
        <v>31</v>
      </c>
      <c r="O4802" s="26" t="s">
        <v>32</v>
      </c>
      <c r="P4802" s="26" t="s">
        <v>22</v>
      </c>
      <c r="Q4802" s="26" t="s">
        <v>23586</v>
      </c>
      <c r="R4802" s="26" t="s">
        <v>46</v>
      </c>
      <c r="S4802" s="26" t="s">
        <v>23587</v>
      </c>
      <c r="T4802" s="26" t="s">
        <v>23588</v>
      </c>
    </row>
    <row r="4803" customHeight="1" spans="1:20">
      <c r="A4803" s="25">
        <v>45210</v>
      </c>
      <c r="B4803" s="26" t="s">
        <v>23589</v>
      </c>
      <c r="C4803" s="26" t="s">
        <v>23590</v>
      </c>
      <c r="D4803" s="26" t="s">
        <v>22</v>
      </c>
      <c r="E4803" s="26" t="s">
        <v>23591</v>
      </c>
      <c r="F4803" s="26" t="s">
        <v>23592</v>
      </c>
      <c r="G4803" s="26" t="s">
        <v>62</v>
      </c>
      <c r="H4803" s="26" t="s">
        <v>96</v>
      </c>
      <c r="I4803" s="26" t="s">
        <v>97</v>
      </c>
      <c r="J4803" s="26" t="s">
        <v>27</v>
      </c>
      <c r="K4803" s="26" t="s">
        <v>28</v>
      </c>
      <c r="L4803" s="26" t="s">
        <v>43</v>
      </c>
      <c r="M4803" s="26" t="s">
        <v>44</v>
      </c>
      <c r="N4803" s="26" t="s">
        <v>31</v>
      </c>
      <c r="O4803" s="26" t="s">
        <v>32</v>
      </c>
      <c r="P4803" s="26" t="s">
        <v>22</v>
      </c>
      <c r="Q4803" s="26" t="s">
        <v>23593</v>
      </c>
      <c r="R4803" s="26" t="s">
        <v>46</v>
      </c>
      <c r="S4803" s="26" t="s">
        <v>23594</v>
      </c>
      <c r="T4803" s="26" t="s">
        <v>23595</v>
      </c>
    </row>
    <row r="4804" customHeight="1" spans="1:20">
      <c r="A4804" s="25">
        <v>45210</v>
      </c>
      <c r="B4804" s="26" t="s">
        <v>23596</v>
      </c>
      <c r="C4804" s="26" t="s">
        <v>3160</v>
      </c>
      <c r="D4804" s="26" t="s">
        <v>22</v>
      </c>
      <c r="E4804" s="26" t="s">
        <v>23597</v>
      </c>
      <c r="F4804" s="26" t="s">
        <v>23598</v>
      </c>
      <c r="G4804" s="26" t="s">
        <v>41</v>
      </c>
      <c r="H4804" s="26" t="s">
        <v>22</v>
      </c>
      <c r="I4804" s="26" t="s">
        <v>26</v>
      </c>
      <c r="J4804" s="26" t="s">
        <v>27</v>
      </c>
      <c r="K4804" s="26" t="s">
        <v>28</v>
      </c>
      <c r="L4804" s="26" t="s">
        <v>29</v>
      </c>
      <c r="M4804" s="26" t="s">
        <v>30</v>
      </c>
      <c r="N4804" s="26" t="s">
        <v>31</v>
      </c>
      <c r="O4804" s="26" t="s">
        <v>32</v>
      </c>
      <c r="P4804" s="26" t="s">
        <v>22</v>
      </c>
      <c r="Q4804" s="26" t="s">
        <v>23599</v>
      </c>
      <c r="R4804" s="26" t="s">
        <v>34</v>
      </c>
      <c r="S4804" s="26" t="s">
        <v>23600</v>
      </c>
      <c r="T4804" s="26" t="s">
        <v>22</v>
      </c>
    </row>
    <row r="4805" customHeight="1" spans="1:20">
      <c r="A4805" s="25">
        <v>45210</v>
      </c>
      <c r="B4805" s="26" t="s">
        <v>23601</v>
      </c>
      <c r="C4805" s="26" t="s">
        <v>747</v>
      </c>
      <c r="D4805" s="26" t="s">
        <v>22</v>
      </c>
      <c r="E4805" s="26" t="s">
        <v>23602</v>
      </c>
      <c r="F4805" s="26" t="s">
        <v>23603</v>
      </c>
      <c r="G4805" s="26" t="s">
        <v>53</v>
      </c>
      <c r="H4805" s="26" t="s">
        <v>22</v>
      </c>
      <c r="I4805" s="26" t="s">
        <v>299</v>
      </c>
      <c r="J4805" s="26" t="s">
        <v>27</v>
      </c>
      <c r="K4805" s="26" t="s">
        <v>28</v>
      </c>
      <c r="L4805" s="26" t="s">
        <v>43</v>
      </c>
      <c r="M4805" s="26" t="s">
        <v>44</v>
      </c>
      <c r="N4805" s="26" t="s">
        <v>31</v>
      </c>
      <c r="O4805" s="26" t="s">
        <v>32</v>
      </c>
      <c r="P4805" s="26" t="s">
        <v>22</v>
      </c>
      <c r="Q4805" s="26" t="s">
        <v>23604</v>
      </c>
      <c r="R4805" s="26" t="s">
        <v>46</v>
      </c>
      <c r="S4805" s="26" t="s">
        <v>23605</v>
      </c>
      <c r="T4805" s="26" t="s">
        <v>22</v>
      </c>
    </row>
    <row r="4806" customHeight="1" spans="1:20">
      <c r="A4806" s="25">
        <v>45210</v>
      </c>
      <c r="B4806" s="26" t="s">
        <v>23606</v>
      </c>
      <c r="C4806" s="26" t="s">
        <v>7617</v>
      </c>
      <c r="D4806" s="26" t="s">
        <v>22</v>
      </c>
      <c r="E4806" s="26" t="s">
        <v>12911</v>
      </c>
      <c r="F4806" s="26" t="s">
        <v>12912</v>
      </c>
      <c r="G4806" s="26" t="s">
        <v>82</v>
      </c>
      <c r="H4806" s="26" t="s">
        <v>22</v>
      </c>
      <c r="I4806" s="26" t="s">
        <v>23607</v>
      </c>
      <c r="J4806" s="26" t="s">
        <v>27</v>
      </c>
      <c r="K4806" s="26" t="s">
        <v>28</v>
      </c>
      <c r="L4806" s="26" t="s">
        <v>43</v>
      </c>
      <c r="M4806" s="26" t="s">
        <v>44</v>
      </c>
      <c r="N4806" s="26" t="s">
        <v>31</v>
      </c>
      <c r="O4806" s="26" t="s">
        <v>32</v>
      </c>
      <c r="P4806" s="26" t="s">
        <v>6207</v>
      </c>
      <c r="Q4806" s="26" t="s">
        <v>23608</v>
      </c>
      <c r="R4806" s="26" t="s">
        <v>46</v>
      </c>
      <c r="S4806" s="26" t="s">
        <v>23609</v>
      </c>
      <c r="T4806" s="26" t="s">
        <v>22</v>
      </c>
    </row>
    <row r="4807" customHeight="1" spans="1:20">
      <c r="A4807" s="25">
        <v>45210</v>
      </c>
      <c r="B4807" s="26" t="s">
        <v>23610</v>
      </c>
      <c r="C4807" s="26" t="s">
        <v>6660</v>
      </c>
      <c r="D4807" s="26" t="s">
        <v>22</v>
      </c>
      <c r="E4807" s="26" t="s">
        <v>23611</v>
      </c>
      <c r="F4807" s="26" t="s">
        <v>23612</v>
      </c>
      <c r="G4807" s="26" t="s">
        <v>69</v>
      </c>
      <c r="H4807" s="26" t="s">
        <v>96</v>
      </c>
      <c r="I4807" s="26" t="s">
        <v>701</v>
      </c>
      <c r="J4807" s="26" t="s">
        <v>27</v>
      </c>
      <c r="K4807" s="26" t="s">
        <v>28</v>
      </c>
      <c r="L4807" s="26" t="s">
        <v>43</v>
      </c>
      <c r="M4807" s="26" t="s">
        <v>44</v>
      </c>
      <c r="N4807" s="26" t="s">
        <v>31</v>
      </c>
      <c r="O4807" s="26" t="s">
        <v>32</v>
      </c>
      <c r="P4807" s="26" t="s">
        <v>22</v>
      </c>
      <c r="Q4807" s="26" t="s">
        <v>23613</v>
      </c>
      <c r="R4807" s="26" t="s">
        <v>46</v>
      </c>
      <c r="S4807" s="26" t="s">
        <v>23614</v>
      </c>
      <c r="T4807" s="26" t="s">
        <v>23615</v>
      </c>
    </row>
    <row r="4808" customHeight="1" spans="1:20">
      <c r="A4808" s="25">
        <v>45210</v>
      </c>
      <c r="B4808" s="26" t="s">
        <v>23616</v>
      </c>
      <c r="C4808" s="26" t="s">
        <v>7484</v>
      </c>
      <c r="D4808" s="26" t="s">
        <v>22</v>
      </c>
      <c r="E4808" s="26" t="s">
        <v>23617</v>
      </c>
      <c r="F4808" s="26" t="s">
        <v>23618</v>
      </c>
      <c r="G4808" s="26" t="s">
        <v>82</v>
      </c>
      <c r="H4808" s="26" t="s">
        <v>22</v>
      </c>
      <c r="I4808" s="26" t="s">
        <v>26</v>
      </c>
      <c r="J4808" s="26" t="s">
        <v>27</v>
      </c>
      <c r="K4808" s="26" t="s">
        <v>28</v>
      </c>
      <c r="L4808" s="26" t="s">
        <v>43</v>
      </c>
      <c r="M4808" s="26" t="s">
        <v>30</v>
      </c>
      <c r="N4808" s="26" t="s">
        <v>31</v>
      </c>
      <c r="O4808" s="26" t="s">
        <v>32</v>
      </c>
      <c r="P4808" s="26" t="s">
        <v>22</v>
      </c>
      <c r="Q4808" s="26" t="s">
        <v>23619</v>
      </c>
      <c r="R4808" s="26" t="s">
        <v>34</v>
      </c>
      <c r="S4808" s="26" t="s">
        <v>23620</v>
      </c>
      <c r="T4808" s="26" t="s">
        <v>23621</v>
      </c>
    </row>
    <row r="4809" customHeight="1" spans="1:20">
      <c r="A4809" s="25">
        <v>45210</v>
      </c>
      <c r="B4809" s="26" t="s">
        <v>23622</v>
      </c>
      <c r="C4809" s="26" t="s">
        <v>4541</v>
      </c>
      <c r="D4809" s="26" t="s">
        <v>22</v>
      </c>
      <c r="E4809" s="26" t="s">
        <v>23623</v>
      </c>
      <c r="F4809" s="26" t="s">
        <v>23624</v>
      </c>
      <c r="G4809" s="26" t="s">
        <v>130</v>
      </c>
      <c r="H4809" s="26" t="s">
        <v>22</v>
      </c>
      <c r="I4809" s="26" t="s">
        <v>26</v>
      </c>
      <c r="J4809" s="26" t="s">
        <v>27</v>
      </c>
      <c r="K4809" s="26" t="s">
        <v>28</v>
      </c>
      <c r="L4809" s="26" t="s">
        <v>43</v>
      </c>
      <c r="M4809" s="26" t="s">
        <v>30</v>
      </c>
      <c r="N4809" s="26" t="s">
        <v>31</v>
      </c>
      <c r="O4809" s="26" t="s">
        <v>32</v>
      </c>
      <c r="P4809" s="26" t="s">
        <v>22</v>
      </c>
      <c r="Q4809" s="26" t="s">
        <v>23625</v>
      </c>
      <c r="R4809" s="26" t="s">
        <v>34</v>
      </c>
      <c r="S4809" s="26" t="s">
        <v>23626</v>
      </c>
      <c r="T4809" s="26" t="s">
        <v>23627</v>
      </c>
    </row>
    <row r="4810" customHeight="1" spans="1:20">
      <c r="A4810" s="25">
        <v>45210</v>
      </c>
      <c r="B4810" s="26" t="s">
        <v>23628</v>
      </c>
      <c r="C4810" s="26" t="s">
        <v>4541</v>
      </c>
      <c r="D4810" s="26" t="s">
        <v>22</v>
      </c>
      <c r="E4810" s="26" t="s">
        <v>23629</v>
      </c>
      <c r="F4810" s="26" t="s">
        <v>23630</v>
      </c>
      <c r="G4810" s="26" t="s">
        <v>336</v>
      </c>
      <c r="H4810" s="26" t="s">
        <v>22</v>
      </c>
      <c r="I4810" s="26" t="s">
        <v>26</v>
      </c>
      <c r="J4810" s="26" t="s">
        <v>27</v>
      </c>
      <c r="K4810" s="26" t="s">
        <v>28</v>
      </c>
      <c r="L4810" s="26" t="s">
        <v>43</v>
      </c>
      <c r="M4810" s="26" t="s">
        <v>30</v>
      </c>
      <c r="N4810" s="26" t="s">
        <v>31</v>
      </c>
      <c r="O4810" s="26" t="s">
        <v>32</v>
      </c>
      <c r="P4810" s="26" t="s">
        <v>22</v>
      </c>
      <c r="Q4810" s="26" t="s">
        <v>23631</v>
      </c>
      <c r="R4810" s="26" t="s">
        <v>34</v>
      </c>
      <c r="S4810" s="26" t="s">
        <v>23632</v>
      </c>
      <c r="T4810" s="26" t="s">
        <v>23633</v>
      </c>
    </row>
    <row r="4811" customHeight="1" spans="1:20">
      <c r="A4811" s="25">
        <v>45210</v>
      </c>
      <c r="B4811" s="26" t="s">
        <v>23634</v>
      </c>
      <c r="C4811" s="26" t="s">
        <v>7120</v>
      </c>
      <c r="D4811" s="26" t="s">
        <v>22</v>
      </c>
      <c r="E4811" s="26" t="s">
        <v>17469</v>
      </c>
      <c r="F4811" s="26" t="s">
        <v>17470</v>
      </c>
      <c r="G4811" s="26" t="s">
        <v>69</v>
      </c>
      <c r="H4811" s="26" t="s">
        <v>22</v>
      </c>
      <c r="I4811" s="26" t="s">
        <v>26</v>
      </c>
      <c r="J4811" s="26" t="s">
        <v>27</v>
      </c>
      <c r="K4811" s="26" t="s">
        <v>195</v>
      </c>
      <c r="L4811" s="26" t="s">
        <v>43</v>
      </c>
      <c r="M4811" s="26" t="s">
        <v>30</v>
      </c>
      <c r="N4811" s="26" t="s">
        <v>31</v>
      </c>
      <c r="O4811" s="26" t="s">
        <v>32</v>
      </c>
      <c r="P4811" s="26" t="s">
        <v>22</v>
      </c>
      <c r="Q4811" s="26" t="s">
        <v>23635</v>
      </c>
      <c r="R4811" s="26" t="s">
        <v>34</v>
      </c>
      <c r="S4811" s="26" t="s">
        <v>23636</v>
      </c>
      <c r="T4811" s="26" t="s">
        <v>23637</v>
      </c>
    </row>
    <row r="4812" customHeight="1" spans="1:20">
      <c r="A4812" s="25">
        <v>45210</v>
      </c>
      <c r="B4812" s="26" t="s">
        <v>23638</v>
      </c>
      <c r="C4812" s="26" t="s">
        <v>6653</v>
      </c>
      <c r="D4812" s="26" t="s">
        <v>22</v>
      </c>
      <c r="E4812" s="26" t="s">
        <v>23639</v>
      </c>
      <c r="F4812" s="26" t="s">
        <v>23640</v>
      </c>
      <c r="G4812" s="26" t="s">
        <v>69</v>
      </c>
      <c r="H4812" s="26" t="s">
        <v>137</v>
      </c>
      <c r="I4812" s="26" t="s">
        <v>26</v>
      </c>
      <c r="J4812" s="26" t="s">
        <v>27</v>
      </c>
      <c r="K4812" s="26" t="s">
        <v>195</v>
      </c>
      <c r="L4812" s="26" t="s">
        <v>43</v>
      </c>
      <c r="M4812" s="26" t="s">
        <v>30</v>
      </c>
      <c r="N4812" s="26" t="s">
        <v>31</v>
      </c>
      <c r="O4812" s="26" t="s">
        <v>32</v>
      </c>
      <c r="P4812" s="26" t="s">
        <v>6207</v>
      </c>
      <c r="Q4812" s="26" t="s">
        <v>23641</v>
      </c>
      <c r="R4812" s="26" t="s">
        <v>34</v>
      </c>
      <c r="S4812" s="26" t="s">
        <v>23642</v>
      </c>
      <c r="T4812" s="26" t="s">
        <v>23643</v>
      </c>
    </row>
    <row r="4813" customHeight="1" spans="1:20">
      <c r="A4813" s="25">
        <v>45210</v>
      </c>
      <c r="B4813" s="26" t="s">
        <v>23644</v>
      </c>
      <c r="C4813" s="26" t="s">
        <v>6119</v>
      </c>
      <c r="D4813" s="26" t="s">
        <v>22</v>
      </c>
      <c r="E4813" s="26" t="s">
        <v>23645</v>
      </c>
      <c r="F4813" s="26" t="s">
        <v>23646</v>
      </c>
      <c r="G4813" s="26" t="s">
        <v>25</v>
      </c>
      <c r="H4813" s="26" t="s">
        <v>22</v>
      </c>
      <c r="I4813" s="26" t="s">
        <v>26</v>
      </c>
      <c r="J4813" s="26" t="s">
        <v>27</v>
      </c>
      <c r="K4813" s="26" t="s">
        <v>76</v>
      </c>
      <c r="L4813" s="26" t="s">
        <v>29</v>
      </c>
      <c r="M4813" s="26" t="s">
        <v>30</v>
      </c>
      <c r="N4813" s="26" t="s">
        <v>31</v>
      </c>
      <c r="O4813" s="26" t="s">
        <v>32</v>
      </c>
      <c r="P4813" s="26" t="s">
        <v>22</v>
      </c>
      <c r="Q4813" s="26" t="s">
        <v>23647</v>
      </c>
      <c r="R4813" s="26" t="s">
        <v>34</v>
      </c>
      <c r="S4813" s="26" t="s">
        <v>23648</v>
      </c>
      <c r="T4813" s="26" t="s">
        <v>23649</v>
      </c>
    </row>
    <row r="4814" customHeight="1" spans="1:20">
      <c r="A4814" s="25">
        <v>45210</v>
      </c>
      <c r="B4814" s="26" t="s">
        <v>23650</v>
      </c>
      <c r="C4814" s="26" t="s">
        <v>5629</v>
      </c>
      <c r="D4814" s="26" t="s">
        <v>22</v>
      </c>
      <c r="E4814" s="26" t="s">
        <v>23651</v>
      </c>
      <c r="F4814" s="26" t="s">
        <v>8894</v>
      </c>
      <c r="G4814" s="26" t="s">
        <v>82</v>
      </c>
      <c r="H4814" s="26" t="s">
        <v>22</v>
      </c>
      <c r="I4814" s="26" t="s">
        <v>5632</v>
      </c>
      <c r="J4814" s="26" t="s">
        <v>27</v>
      </c>
      <c r="K4814" s="26" t="s">
        <v>28</v>
      </c>
      <c r="L4814" s="26" t="s">
        <v>43</v>
      </c>
      <c r="M4814" s="26" t="s">
        <v>169</v>
      </c>
      <c r="N4814" s="26" t="s">
        <v>5633</v>
      </c>
      <c r="O4814" s="26" t="s">
        <v>32</v>
      </c>
      <c r="P4814" s="26" t="s">
        <v>22</v>
      </c>
      <c r="Q4814" s="26" t="s">
        <v>23652</v>
      </c>
      <c r="R4814" s="26" t="s">
        <v>168</v>
      </c>
      <c r="S4814" s="26" t="s">
        <v>23653</v>
      </c>
      <c r="T4814" s="26" t="s">
        <v>5668</v>
      </c>
    </row>
    <row r="4815" customHeight="1" spans="1:20">
      <c r="A4815" s="25">
        <v>45210</v>
      </c>
      <c r="B4815" s="26" t="s">
        <v>23654</v>
      </c>
      <c r="C4815" s="26" t="s">
        <v>5644</v>
      </c>
      <c r="D4815" s="26" t="s">
        <v>22</v>
      </c>
      <c r="E4815" s="26" t="s">
        <v>23655</v>
      </c>
      <c r="F4815" s="26" t="s">
        <v>8768</v>
      </c>
      <c r="G4815" s="26" t="s">
        <v>82</v>
      </c>
      <c r="H4815" s="26" t="s">
        <v>22</v>
      </c>
      <c r="I4815" s="26" t="s">
        <v>168</v>
      </c>
      <c r="J4815" s="26" t="s">
        <v>27</v>
      </c>
      <c r="K4815" s="26" t="s">
        <v>28</v>
      </c>
      <c r="L4815" s="26" t="s">
        <v>43</v>
      </c>
      <c r="M4815" s="26" t="s">
        <v>169</v>
      </c>
      <c r="N4815" s="26" t="s">
        <v>5633</v>
      </c>
      <c r="O4815" s="26" t="s">
        <v>32</v>
      </c>
      <c r="P4815" s="26" t="s">
        <v>22</v>
      </c>
      <c r="Q4815" s="26" t="s">
        <v>23656</v>
      </c>
      <c r="R4815" s="26" t="s">
        <v>168</v>
      </c>
      <c r="S4815" s="26" t="s">
        <v>23657</v>
      </c>
      <c r="T4815" s="26" t="s">
        <v>6081</v>
      </c>
    </row>
    <row r="4816" customHeight="1" spans="1:20">
      <c r="A4816" s="25">
        <v>45210</v>
      </c>
      <c r="B4816" s="26" t="s">
        <v>23658</v>
      </c>
      <c r="C4816" s="26" t="s">
        <v>5629</v>
      </c>
      <c r="D4816" s="26" t="s">
        <v>22</v>
      </c>
      <c r="E4816" s="26" t="s">
        <v>23659</v>
      </c>
      <c r="F4816" s="26" t="s">
        <v>23660</v>
      </c>
      <c r="G4816" s="26" t="s">
        <v>82</v>
      </c>
      <c r="H4816" s="26" t="s">
        <v>110</v>
      </c>
      <c r="I4816" s="26" t="s">
        <v>5632</v>
      </c>
      <c r="J4816" s="26" t="s">
        <v>27</v>
      </c>
      <c r="K4816" s="26" t="s">
        <v>28</v>
      </c>
      <c r="L4816" s="26" t="s">
        <v>43</v>
      </c>
      <c r="M4816" s="26" t="s">
        <v>169</v>
      </c>
      <c r="N4816" s="26" t="s">
        <v>5633</v>
      </c>
      <c r="O4816" s="26" t="s">
        <v>32</v>
      </c>
      <c r="P4816" s="26" t="s">
        <v>22</v>
      </c>
      <c r="Q4816" s="26" t="s">
        <v>23661</v>
      </c>
      <c r="R4816" s="26" t="s">
        <v>168</v>
      </c>
      <c r="S4816" s="26" t="s">
        <v>23662</v>
      </c>
      <c r="T4816" s="26" t="s">
        <v>5696</v>
      </c>
    </row>
    <row r="4817" customHeight="1" spans="1:20">
      <c r="A4817" s="25">
        <v>45210</v>
      </c>
      <c r="B4817" s="26" t="s">
        <v>23663</v>
      </c>
      <c r="C4817" s="26" t="s">
        <v>5644</v>
      </c>
      <c r="D4817" s="26" t="s">
        <v>22</v>
      </c>
      <c r="E4817" s="26" t="s">
        <v>23664</v>
      </c>
      <c r="F4817" s="26" t="s">
        <v>23665</v>
      </c>
      <c r="G4817" s="26" t="s">
        <v>82</v>
      </c>
      <c r="H4817" s="26" t="s">
        <v>137</v>
      </c>
      <c r="I4817" s="26" t="s">
        <v>168</v>
      </c>
      <c r="J4817" s="26" t="s">
        <v>27</v>
      </c>
      <c r="K4817" s="26" t="s">
        <v>28</v>
      </c>
      <c r="L4817" s="26" t="s">
        <v>43</v>
      </c>
      <c r="M4817" s="26" t="s">
        <v>169</v>
      </c>
      <c r="N4817" s="26" t="s">
        <v>5633</v>
      </c>
      <c r="O4817" s="26" t="s">
        <v>32</v>
      </c>
      <c r="P4817" s="26" t="s">
        <v>22</v>
      </c>
      <c r="Q4817" s="26" t="s">
        <v>23666</v>
      </c>
      <c r="R4817" s="26" t="s">
        <v>168</v>
      </c>
      <c r="S4817" s="26" t="s">
        <v>23667</v>
      </c>
      <c r="T4817" s="26" t="s">
        <v>5751</v>
      </c>
    </row>
    <row r="4818" customHeight="1" spans="1:20">
      <c r="A4818" s="25">
        <v>45210</v>
      </c>
      <c r="B4818" s="26" t="s">
        <v>23668</v>
      </c>
      <c r="C4818" s="26" t="s">
        <v>5879</v>
      </c>
      <c r="D4818" s="26" t="s">
        <v>22</v>
      </c>
      <c r="E4818" s="26" t="s">
        <v>23669</v>
      </c>
      <c r="F4818" s="26" t="s">
        <v>23670</v>
      </c>
      <c r="G4818" s="26" t="s">
        <v>82</v>
      </c>
      <c r="H4818" s="26" t="s">
        <v>22</v>
      </c>
      <c r="I4818" s="26" t="s">
        <v>5737</v>
      </c>
      <c r="J4818" s="26" t="s">
        <v>27</v>
      </c>
      <c r="K4818" s="26" t="s">
        <v>28</v>
      </c>
      <c r="L4818" s="26" t="s">
        <v>43</v>
      </c>
      <c r="M4818" s="26" t="s">
        <v>169</v>
      </c>
      <c r="N4818" s="26" t="s">
        <v>5633</v>
      </c>
      <c r="O4818" s="26" t="s">
        <v>32</v>
      </c>
      <c r="P4818" s="26" t="s">
        <v>22</v>
      </c>
      <c r="Q4818" s="26" t="s">
        <v>23671</v>
      </c>
      <c r="R4818" s="26" t="s">
        <v>168</v>
      </c>
      <c r="S4818" s="26" t="s">
        <v>23672</v>
      </c>
      <c r="T4818" s="26" t="s">
        <v>8758</v>
      </c>
    </row>
    <row r="4819" customHeight="1" spans="1:20">
      <c r="A4819" s="25">
        <v>45210</v>
      </c>
      <c r="B4819" s="26" t="s">
        <v>23673</v>
      </c>
      <c r="C4819" s="26" t="s">
        <v>6050</v>
      </c>
      <c r="D4819" s="26" t="s">
        <v>22</v>
      </c>
      <c r="E4819" s="26" t="s">
        <v>23674</v>
      </c>
      <c r="F4819" s="26" t="s">
        <v>22</v>
      </c>
      <c r="G4819" s="26" t="s">
        <v>22</v>
      </c>
      <c r="H4819" s="26" t="s">
        <v>22</v>
      </c>
      <c r="I4819" s="26" t="s">
        <v>104</v>
      </c>
      <c r="J4819" s="26" t="s">
        <v>27</v>
      </c>
      <c r="K4819" s="26" t="s">
        <v>28</v>
      </c>
      <c r="L4819" s="26" t="s">
        <v>43</v>
      </c>
      <c r="M4819" s="26" t="s">
        <v>30</v>
      </c>
      <c r="N4819" s="26" t="s">
        <v>5633</v>
      </c>
      <c r="O4819" s="26" t="s">
        <v>32</v>
      </c>
      <c r="P4819" s="26" t="s">
        <v>22</v>
      </c>
      <c r="Q4819" s="26" t="s">
        <v>23675</v>
      </c>
      <c r="R4819" s="26" t="s">
        <v>168</v>
      </c>
      <c r="S4819" s="26" t="s">
        <v>23676</v>
      </c>
      <c r="T4819" s="26" t="s">
        <v>6054</v>
      </c>
    </row>
    <row r="4820" customHeight="1" spans="1:20">
      <c r="A4820" s="25">
        <v>45210</v>
      </c>
      <c r="B4820" s="26" t="s">
        <v>23677</v>
      </c>
      <c r="C4820" s="26" t="s">
        <v>6050</v>
      </c>
      <c r="D4820" s="26" t="s">
        <v>22</v>
      </c>
      <c r="E4820" s="26" t="s">
        <v>23678</v>
      </c>
      <c r="F4820" s="26" t="s">
        <v>22</v>
      </c>
      <c r="G4820" s="26" t="s">
        <v>22</v>
      </c>
      <c r="H4820" s="26" t="s">
        <v>22</v>
      </c>
      <c r="I4820" s="26" t="s">
        <v>75</v>
      </c>
      <c r="J4820" s="26" t="s">
        <v>27</v>
      </c>
      <c r="K4820" s="26" t="s">
        <v>28</v>
      </c>
      <c r="L4820" s="26" t="s">
        <v>43</v>
      </c>
      <c r="M4820" s="26" t="s">
        <v>169</v>
      </c>
      <c r="N4820" s="26" t="s">
        <v>5633</v>
      </c>
      <c r="O4820" s="26" t="s">
        <v>32</v>
      </c>
      <c r="P4820" s="26" t="s">
        <v>22</v>
      </c>
      <c r="Q4820" s="26" t="s">
        <v>23679</v>
      </c>
      <c r="R4820" s="26" t="s">
        <v>168</v>
      </c>
      <c r="S4820" s="26" t="s">
        <v>23680</v>
      </c>
      <c r="T4820" s="26" t="s">
        <v>6054</v>
      </c>
    </row>
    <row r="4821" customHeight="1" spans="1:20">
      <c r="A4821" s="25">
        <v>45210</v>
      </c>
      <c r="B4821" s="26" t="s">
        <v>23681</v>
      </c>
      <c r="C4821" s="26" t="s">
        <v>5848</v>
      </c>
      <c r="D4821" s="26" t="s">
        <v>22</v>
      </c>
      <c r="E4821" s="26" t="s">
        <v>23682</v>
      </c>
      <c r="F4821" s="26" t="s">
        <v>8848</v>
      </c>
      <c r="G4821" s="26" t="s">
        <v>82</v>
      </c>
      <c r="H4821" s="26" t="s">
        <v>137</v>
      </c>
      <c r="I4821" s="26" t="s">
        <v>168</v>
      </c>
      <c r="J4821" s="26" t="s">
        <v>27</v>
      </c>
      <c r="K4821" s="26" t="s">
        <v>28</v>
      </c>
      <c r="L4821" s="26" t="s">
        <v>43</v>
      </c>
      <c r="M4821" s="26" t="s">
        <v>169</v>
      </c>
      <c r="N4821" s="26" t="s">
        <v>5633</v>
      </c>
      <c r="O4821" s="26" t="s">
        <v>32</v>
      </c>
      <c r="P4821" s="26" t="s">
        <v>22</v>
      </c>
      <c r="Q4821" s="26" t="s">
        <v>23683</v>
      </c>
      <c r="R4821" s="26" t="s">
        <v>168</v>
      </c>
      <c r="S4821" s="26" t="s">
        <v>23684</v>
      </c>
      <c r="T4821" s="26" t="s">
        <v>5655</v>
      </c>
    </row>
    <row r="4822" customHeight="1" spans="1:20">
      <c r="A4822" s="25">
        <v>45210</v>
      </c>
      <c r="B4822" s="26" t="s">
        <v>23685</v>
      </c>
      <c r="C4822" s="26" t="s">
        <v>5879</v>
      </c>
      <c r="D4822" s="26" t="s">
        <v>22</v>
      </c>
      <c r="E4822" s="26" t="s">
        <v>23686</v>
      </c>
      <c r="F4822" s="26" t="s">
        <v>23687</v>
      </c>
      <c r="G4822" s="26" t="s">
        <v>82</v>
      </c>
      <c r="H4822" s="26" t="s">
        <v>137</v>
      </c>
      <c r="I4822" s="26" t="s">
        <v>5737</v>
      </c>
      <c r="J4822" s="26" t="s">
        <v>27</v>
      </c>
      <c r="K4822" s="26" t="s">
        <v>28</v>
      </c>
      <c r="L4822" s="26" t="s">
        <v>43</v>
      </c>
      <c r="M4822" s="26" t="s">
        <v>169</v>
      </c>
      <c r="N4822" s="26" t="s">
        <v>5633</v>
      </c>
      <c r="O4822" s="26" t="s">
        <v>32</v>
      </c>
      <c r="P4822" s="26" t="s">
        <v>22</v>
      </c>
      <c r="Q4822" s="26" t="s">
        <v>23688</v>
      </c>
      <c r="R4822" s="26" t="s">
        <v>46</v>
      </c>
      <c r="S4822" s="26" t="s">
        <v>23689</v>
      </c>
      <c r="T4822" s="26" t="s">
        <v>5661</v>
      </c>
    </row>
    <row r="4823" customHeight="1" spans="1:20">
      <c r="A4823" s="25">
        <v>45210</v>
      </c>
      <c r="B4823" s="26" t="s">
        <v>23690</v>
      </c>
      <c r="C4823" s="26" t="s">
        <v>5629</v>
      </c>
      <c r="D4823" s="26" t="s">
        <v>22</v>
      </c>
      <c r="E4823" s="26" t="s">
        <v>23691</v>
      </c>
      <c r="F4823" s="26" t="s">
        <v>23692</v>
      </c>
      <c r="G4823" s="26" t="s">
        <v>82</v>
      </c>
      <c r="H4823" s="26" t="s">
        <v>22</v>
      </c>
      <c r="I4823" s="26" t="s">
        <v>5632</v>
      </c>
      <c r="J4823" s="26" t="s">
        <v>27</v>
      </c>
      <c r="K4823" s="26" t="s">
        <v>28</v>
      </c>
      <c r="L4823" s="26" t="s">
        <v>43</v>
      </c>
      <c r="M4823" s="26" t="s">
        <v>169</v>
      </c>
      <c r="N4823" s="26" t="s">
        <v>5633</v>
      </c>
      <c r="O4823" s="26" t="s">
        <v>32</v>
      </c>
      <c r="P4823" s="26" t="s">
        <v>22</v>
      </c>
      <c r="Q4823" s="26" t="s">
        <v>23693</v>
      </c>
      <c r="R4823" s="26" t="s">
        <v>168</v>
      </c>
      <c r="S4823" s="26" t="s">
        <v>23694</v>
      </c>
      <c r="T4823" s="26" t="s">
        <v>5655</v>
      </c>
    </row>
    <row r="4824" customHeight="1" spans="1:20">
      <c r="A4824" s="25">
        <v>45210</v>
      </c>
      <c r="B4824" s="26" t="s">
        <v>23695</v>
      </c>
      <c r="C4824" s="26" t="s">
        <v>5644</v>
      </c>
      <c r="D4824" s="26" t="s">
        <v>22</v>
      </c>
      <c r="E4824" s="26" t="s">
        <v>23696</v>
      </c>
      <c r="F4824" s="26" t="s">
        <v>23697</v>
      </c>
      <c r="G4824" s="26" t="s">
        <v>82</v>
      </c>
      <c r="H4824" s="26" t="s">
        <v>22</v>
      </c>
      <c r="I4824" s="26" t="s">
        <v>168</v>
      </c>
      <c r="J4824" s="26" t="s">
        <v>27</v>
      </c>
      <c r="K4824" s="26" t="s">
        <v>28</v>
      </c>
      <c r="L4824" s="26" t="s">
        <v>43</v>
      </c>
      <c r="M4824" s="26" t="s">
        <v>169</v>
      </c>
      <c r="N4824" s="26" t="s">
        <v>5633</v>
      </c>
      <c r="O4824" s="26" t="s">
        <v>32</v>
      </c>
      <c r="P4824" s="26" t="s">
        <v>22</v>
      </c>
      <c r="Q4824" s="26" t="s">
        <v>23698</v>
      </c>
      <c r="R4824" s="26" t="s">
        <v>168</v>
      </c>
      <c r="S4824" s="26" t="s">
        <v>23699</v>
      </c>
      <c r="T4824" s="26" t="s">
        <v>5642</v>
      </c>
    </row>
    <row r="4825" customHeight="1" spans="1:20">
      <c r="A4825" s="25">
        <v>45210</v>
      </c>
      <c r="B4825" s="26" t="s">
        <v>23700</v>
      </c>
      <c r="C4825" s="26" t="s">
        <v>5644</v>
      </c>
      <c r="D4825" s="26" t="s">
        <v>22</v>
      </c>
      <c r="E4825" s="26" t="s">
        <v>23701</v>
      </c>
      <c r="F4825" s="26" t="s">
        <v>23702</v>
      </c>
      <c r="G4825" s="26" t="s">
        <v>82</v>
      </c>
      <c r="H4825" s="26" t="s">
        <v>96</v>
      </c>
      <c r="I4825" s="26" t="s">
        <v>168</v>
      </c>
      <c r="J4825" s="26" t="s">
        <v>27</v>
      </c>
      <c r="K4825" s="26" t="s">
        <v>28</v>
      </c>
      <c r="L4825" s="26" t="s">
        <v>43</v>
      </c>
      <c r="M4825" s="26" t="s">
        <v>169</v>
      </c>
      <c r="N4825" s="26" t="s">
        <v>5633</v>
      </c>
      <c r="O4825" s="26" t="s">
        <v>32</v>
      </c>
      <c r="P4825" s="26" t="s">
        <v>22</v>
      </c>
      <c r="Q4825" s="26" t="s">
        <v>23703</v>
      </c>
      <c r="R4825" s="26" t="s">
        <v>168</v>
      </c>
      <c r="S4825" s="26" t="s">
        <v>23704</v>
      </c>
      <c r="T4825" s="26" t="s">
        <v>5723</v>
      </c>
    </row>
    <row r="4826" customHeight="1" spans="1:20">
      <c r="A4826" s="25">
        <v>45210</v>
      </c>
      <c r="B4826" s="26" t="s">
        <v>23705</v>
      </c>
      <c r="C4826" s="26" t="s">
        <v>5629</v>
      </c>
      <c r="D4826" s="26" t="s">
        <v>22</v>
      </c>
      <c r="E4826" s="26" t="s">
        <v>23706</v>
      </c>
      <c r="F4826" s="26" t="s">
        <v>23707</v>
      </c>
      <c r="G4826" s="26" t="s">
        <v>82</v>
      </c>
      <c r="H4826" s="26" t="s">
        <v>22</v>
      </c>
      <c r="I4826" s="26" t="s">
        <v>5632</v>
      </c>
      <c r="J4826" s="26" t="s">
        <v>27</v>
      </c>
      <c r="K4826" s="26" t="s">
        <v>28</v>
      </c>
      <c r="L4826" s="26" t="s">
        <v>43</v>
      </c>
      <c r="M4826" s="26" t="s">
        <v>169</v>
      </c>
      <c r="N4826" s="26" t="s">
        <v>5633</v>
      </c>
      <c r="O4826" s="26" t="s">
        <v>32</v>
      </c>
      <c r="P4826" s="26" t="s">
        <v>22</v>
      </c>
      <c r="Q4826" s="26" t="s">
        <v>23708</v>
      </c>
      <c r="R4826" s="26" t="s">
        <v>168</v>
      </c>
      <c r="S4826" s="26" t="s">
        <v>13079</v>
      </c>
      <c r="T4826" s="26" t="s">
        <v>6081</v>
      </c>
    </row>
    <row r="4827" customHeight="1" spans="1:20">
      <c r="A4827" s="25">
        <v>45210</v>
      </c>
      <c r="B4827" s="26" t="s">
        <v>23709</v>
      </c>
      <c r="C4827" s="26" t="s">
        <v>5644</v>
      </c>
      <c r="D4827" s="26" t="s">
        <v>22</v>
      </c>
      <c r="E4827" s="26" t="s">
        <v>23710</v>
      </c>
      <c r="F4827" s="26" t="s">
        <v>2366</v>
      </c>
      <c r="G4827" s="26" t="s">
        <v>82</v>
      </c>
      <c r="H4827" s="26" t="s">
        <v>22</v>
      </c>
      <c r="I4827" s="26" t="s">
        <v>168</v>
      </c>
      <c r="J4827" s="26" t="s">
        <v>27</v>
      </c>
      <c r="K4827" s="26" t="s">
        <v>28</v>
      </c>
      <c r="L4827" s="26" t="s">
        <v>43</v>
      </c>
      <c r="M4827" s="26" t="s">
        <v>169</v>
      </c>
      <c r="N4827" s="26" t="s">
        <v>5633</v>
      </c>
      <c r="O4827" s="26" t="s">
        <v>32</v>
      </c>
      <c r="P4827" s="26" t="s">
        <v>22</v>
      </c>
      <c r="Q4827" s="26" t="s">
        <v>23711</v>
      </c>
      <c r="R4827" s="26" t="s">
        <v>168</v>
      </c>
      <c r="S4827" s="26" t="s">
        <v>23712</v>
      </c>
      <c r="T4827" s="26" t="s">
        <v>7784</v>
      </c>
    </row>
    <row r="4828" customHeight="1" spans="1:20">
      <c r="A4828" s="25">
        <v>45210</v>
      </c>
      <c r="B4828" s="26" t="s">
        <v>23713</v>
      </c>
      <c r="C4828" s="26" t="s">
        <v>5644</v>
      </c>
      <c r="D4828" s="26" t="s">
        <v>22</v>
      </c>
      <c r="E4828" s="26" t="s">
        <v>23714</v>
      </c>
      <c r="F4828" s="26" t="s">
        <v>15094</v>
      </c>
      <c r="G4828" s="26" t="s">
        <v>82</v>
      </c>
      <c r="H4828" s="26" t="s">
        <v>110</v>
      </c>
      <c r="I4828" s="26" t="s">
        <v>168</v>
      </c>
      <c r="J4828" s="26" t="s">
        <v>27</v>
      </c>
      <c r="K4828" s="26" t="s">
        <v>28</v>
      </c>
      <c r="L4828" s="26" t="s">
        <v>43</v>
      </c>
      <c r="M4828" s="26" t="s">
        <v>169</v>
      </c>
      <c r="N4828" s="26" t="s">
        <v>5633</v>
      </c>
      <c r="O4828" s="26" t="s">
        <v>32</v>
      </c>
      <c r="P4828" s="26" t="s">
        <v>22</v>
      </c>
      <c r="Q4828" s="26" t="s">
        <v>23715</v>
      </c>
      <c r="R4828" s="26" t="s">
        <v>168</v>
      </c>
      <c r="S4828" s="26" t="s">
        <v>23716</v>
      </c>
      <c r="T4828" s="26" t="s">
        <v>7779</v>
      </c>
    </row>
    <row r="4829" customHeight="1" spans="1:20">
      <c r="A4829" s="25">
        <v>45210</v>
      </c>
      <c r="B4829" s="26" t="s">
        <v>23717</v>
      </c>
      <c r="C4829" s="26" t="s">
        <v>5629</v>
      </c>
      <c r="D4829" s="26" t="s">
        <v>22</v>
      </c>
      <c r="E4829" s="26" t="s">
        <v>23718</v>
      </c>
      <c r="F4829" s="26" t="s">
        <v>23719</v>
      </c>
      <c r="G4829" s="26" t="s">
        <v>82</v>
      </c>
      <c r="H4829" s="26" t="s">
        <v>96</v>
      </c>
      <c r="I4829" s="26" t="s">
        <v>5632</v>
      </c>
      <c r="J4829" s="26" t="s">
        <v>27</v>
      </c>
      <c r="K4829" s="26" t="s">
        <v>28</v>
      </c>
      <c r="L4829" s="26" t="s">
        <v>43</v>
      </c>
      <c r="M4829" s="26" t="s">
        <v>169</v>
      </c>
      <c r="N4829" s="26" t="s">
        <v>5633</v>
      </c>
      <c r="O4829" s="26" t="s">
        <v>32</v>
      </c>
      <c r="P4829" s="26" t="s">
        <v>22</v>
      </c>
      <c r="Q4829" s="26" t="s">
        <v>23720</v>
      </c>
      <c r="R4829" s="26" t="s">
        <v>168</v>
      </c>
      <c r="S4829" s="26" t="s">
        <v>23721</v>
      </c>
      <c r="T4829" s="26" t="s">
        <v>5668</v>
      </c>
    </row>
    <row r="4830" customHeight="1" spans="1:20">
      <c r="A4830" s="25">
        <v>45210</v>
      </c>
      <c r="B4830" s="26" t="s">
        <v>23722</v>
      </c>
      <c r="C4830" s="26" t="s">
        <v>6050</v>
      </c>
      <c r="D4830" s="26" t="s">
        <v>22</v>
      </c>
      <c r="E4830" s="26" t="s">
        <v>23723</v>
      </c>
      <c r="F4830" s="26" t="s">
        <v>8434</v>
      </c>
      <c r="G4830" s="26" t="s">
        <v>22</v>
      </c>
      <c r="H4830" s="26" t="s">
        <v>22</v>
      </c>
      <c r="I4830" s="26" t="s">
        <v>90</v>
      </c>
      <c r="J4830" s="26" t="s">
        <v>27</v>
      </c>
      <c r="K4830" s="26" t="s">
        <v>28</v>
      </c>
      <c r="L4830" s="26" t="s">
        <v>43</v>
      </c>
      <c r="M4830" s="26" t="s">
        <v>169</v>
      </c>
      <c r="N4830" s="26" t="s">
        <v>5633</v>
      </c>
      <c r="O4830" s="26" t="s">
        <v>32</v>
      </c>
      <c r="P4830" s="26" t="s">
        <v>22</v>
      </c>
      <c r="Q4830" s="26" t="s">
        <v>23724</v>
      </c>
      <c r="R4830" s="26" t="s">
        <v>168</v>
      </c>
      <c r="S4830" s="26" t="s">
        <v>23725</v>
      </c>
      <c r="T4830" s="26" t="s">
        <v>6054</v>
      </c>
    </row>
    <row r="4831" customHeight="1" spans="1:20">
      <c r="A4831" s="25">
        <v>45210</v>
      </c>
      <c r="B4831" s="26" t="s">
        <v>23726</v>
      </c>
      <c r="C4831" s="26" t="s">
        <v>5644</v>
      </c>
      <c r="D4831" s="26" t="s">
        <v>22</v>
      </c>
      <c r="E4831" s="26" t="s">
        <v>13221</v>
      </c>
      <c r="F4831" s="26" t="s">
        <v>8873</v>
      </c>
      <c r="G4831" s="26" t="s">
        <v>82</v>
      </c>
      <c r="H4831" s="26" t="s">
        <v>22</v>
      </c>
      <c r="I4831" s="26" t="s">
        <v>168</v>
      </c>
      <c r="J4831" s="26" t="s">
        <v>27</v>
      </c>
      <c r="K4831" s="26" t="s">
        <v>28</v>
      </c>
      <c r="L4831" s="26" t="s">
        <v>43</v>
      </c>
      <c r="M4831" s="26" t="s">
        <v>169</v>
      </c>
      <c r="N4831" s="26" t="s">
        <v>5633</v>
      </c>
      <c r="O4831" s="26" t="s">
        <v>32</v>
      </c>
      <c r="P4831" s="26" t="s">
        <v>22</v>
      </c>
      <c r="Q4831" s="26" t="s">
        <v>23727</v>
      </c>
      <c r="R4831" s="26" t="s">
        <v>168</v>
      </c>
      <c r="S4831" s="26" t="s">
        <v>23728</v>
      </c>
      <c r="T4831" s="26" t="s">
        <v>7784</v>
      </c>
    </row>
    <row r="4832" customHeight="1" spans="1:20">
      <c r="A4832" s="25">
        <v>45210</v>
      </c>
      <c r="B4832" s="26" t="s">
        <v>23729</v>
      </c>
      <c r="C4832" s="26" t="s">
        <v>7835</v>
      </c>
      <c r="D4832" s="26" t="s">
        <v>22</v>
      </c>
      <c r="E4832" s="26" t="s">
        <v>23730</v>
      </c>
      <c r="F4832" s="26" t="s">
        <v>23731</v>
      </c>
      <c r="G4832" s="26" t="s">
        <v>82</v>
      </c>
      <c r="H4832" s="26" t="s">
        <v>22</v>
      </c>
      <c r="I4832" s="26" t="s">
        <v>168</v>
      </c>
      <c r="J4832" s="26" t="s">
        <v>27</v>
      </c>
      <c r="K4832" s="26" t="s">
        <v>28</v>
      </c>
      <c r="L4832" s="26" t="s">
        <v>43</v>
      </c>
      <c r="M4832" s="26" t="s">
        <v>169</v>
      </c>
      <c r="N4832" s="26" t="s">
        <v>5633</v>
      </c>
      <c r="O4832" s="26" t="s">
        <v>32</v>
      </c>
      <c r="P4832" s="26" t="s">
        <v>22</v>
      </c>
      <c r="Q4832" s="26" t="s">
        <v>23732</v>
      </c>
      <c r="R4832" s="26" t="s">
        <v>168</v>
      </c>
      <c r="S4832" s="26" t="s">
        <v>23733</v>
      </c>
      <c r="T4832" s="26" t="s">
        <v>5655</v>
      </c>
    </row>
    <row r="4833" customHeight="1" spans="1:20">
      <c r="A4833" s="25">
        <v>45210</v>
      </c>
      <c r="B4833" s="26" t="s">
        <v>23734</v>
      </c>
      <c r="C4833" s="26" t="s">
        <v>5644</v>
      </c>
      <c r="D4833" s="26" t="s">
        <v>22</v>
      </c>
      <c r="E4833" s="26" t="s">
        <v>23735</v>
      </c>
      <c r="F4833" s="26" t="s">
        <v>23736</v>
      </c>
      <c r="G4833" s="26" t="s">
        <v>82</v>
      </c>
      <c r="H4833" s="26" t="s">
        <v>137</v>
      </c>
      <c r="I4833" s="26" t="s">
        <v>168</v>
      </c>
      <c r="J4833" s="26" t="s">
        <v>27</v>
      </c>
      <c r="K4833" s="26" t="s">
        <v>28</v>
      </c>
      <c r="L4833" s="26" t="s">
        <v>43</v>
      </c>
      <c r="M4833" s="26" t="s">
        <v>169</v>
      </c>
      <c r="N4833" s="26" t="s">
        <v>5633</v>
      </c>
      <c r="O4833" s="26" t="s">
        <v>32</v>
      </c>
      <c r="P4833" s="26" t="s">
        <v>22</v>
      </c>
      <c r="Q4833" s="26" t="s">
        <v>23737</v>
      </c>
      <c r="R4833" s="26" t="s">
        <v>168</v>
      </c>
      <c r="S4833" s="26" t="s">
        <v>23738</v>
      </c>
      <c r="T4833" s="26" t="s">
        <v>5723</v>
      </c>
    </row>
    <row r="4834" customHeight="1" spans="1:20">
      <c r="A4834" s="25">
        <v>45210</v>
      </c>
      <c r="B4834" s="26" t="s">
        <v>23739</v>
      </c>
      <c r="C4834" s="26" t="s">
        <v>5629</v>
      </c>
      <c r="D4834" s="26" t="s">
        <v>22</v>
      </c>
      <c r="E4834" s="26" t="s">
        <v>23740</v>
      </c>
      <c r="F4834" s="26" t="s">
        <v>23741</v>
      </c>
      <c r="G4834" s="26" t="s">
        <v>82</v>
      </c>
      <c r="H4834" s="26" t="s">
        <v>110</v>
      </c>
      <c r="I4834" s="26" t="s">
        <v>5632</v>
      </c>
      <c r="J4834" s="26" t="s">
        <v>27</v>
      </c>
      <c r="K4834" s="26" t="s">
        <v>28</v>
      </c>
      <c r="L4834" s="26" t="s">
        <v>43</v>
      </c>
      <c r="M4834" s="26" t="s">
        <v>169</v>
      </c>
      <c r="N4834" s="26" t="s">
        <v>5633</v>
      </c>
      <c r="O4834" s="26" t="s">
        <v>32</v>
      </c>
      <c r="P4834" s="26" t="s">
        <v>22</v>
      </c>
      <c r="Q4834" s="26" t="s">
        <v>23742</v>
      </c>
      <c r="R4834" s="26" t="s">
        <v>46</v>
      </c>
      <c r="S4834" s="26" t="s">
        <v>23743</v>
      </c>
      <c r="T4834" s="26" t="s">
        <v>5661</v>
      </c>
    </row>
    <row r="4835" customHeight="1" spans="1:20">
      <c r="A4835" s="25">
        <v>45210</v>
      </c>
      <c r="B4835" s="26" t="s">
        <v>23744</v>
      </c>
      <c r="C4835" s="26" t="s">
        <v>5848</v>
      </c>
      <c r="D4835" s="26" t="s">
        <v>22</v>
      </c>
      <c r="E4835" s="26" t="s">
        <v>23745</v>
      </c>
      <c r="F4835" s="26" t="s">
        <v>23746</v>
      </c>
      <c r="G4835" s="26" t="s">
        <v>82</v>
      </c>
      <c r="H4835" s="26" t="s">
        <v>137</v>
      </c>
      <c r="I4835" s="26" t="s">
        <v>168</v>
      </c>
      <c r="J4835" s="26" t="s">
        <v>27</v>
      </c>
      <c r="K4835" s="26" t="s">
        <v>28</v>
      </c>
      <c r="L4835" s="26" t="s">
        <v>43</v>
      </c>
      <c r="M4835" s="26" t="s">
        <v>169</v>
      </c>
      <c r="N4835" s="26" t="s">
        <v>5633</v>
      </c>
      <c r="O4835" s="26" t="s">
        <v>32</v>
      </c>
      <c r="P4835" s="26" t="s">
        <v>22</v>
      </c>
      <c r="Q4835" s="26" t="s">
        <v>23747</v>
      </c>
      <c r="R4835" s="26" t="s">
        <v>168</v>
      </c>
      <c r="S4835" s="26" t="s">
        <v>23748</v>
      </c>
      <c r="T4835" s="26" t="s">
        <v>5655</v>
      </c>
    </row>
    <row r="4836" customHeight="1" spans="1:20">
      <c r="A4836" s="25">
        <v>45210</v>
      </c>
      <c r="B4836" s="26" t="s">
        <v>23749</v>
      </c>
      <c r="C4836" s="26" t="s">
        <v>5644</v>
      </c>
      <c r="D4836" s="26" t="s">
        <v>22</v>
      </c>
      <c r="E4836" s="26" t="s">
        <v>23750</v>
      </c>
      <c r="F4836" s="26" t="s">
        <v>23751</v>
      </c>
      <c r="G4836" s="26" t="s">
        <v>82</v>
      </c>
      <c r="H4836" s="26" t="s">
        <v>96</v>
      </c>
      <c r="I4836" s="26" t="s">
        <v>97</v>
      </c>
      <c r="J4836" s="26" t="s">
        <v>27</v>
      </c>
      <c r="K4836" s="26" t="s">
        <v>28</v>
      </c>
      <c r="L4836" s="26" t="s">
        <v>43</v>
      </c>
      <c r="M4836" s="26" t="s">
        <v>169</v>
      </c>
      <c r="N4836" s="26" t="s">
        <v>5633</v>
      </c>
      <c r="O4836" s="26" t="s">
        <v>32</v>
      </c>
      <c r="P4836" s="26" t="s">
        <v>22</v>
      </c>
      <c r="Q4836" s="26" t="s">
        <v>23752</v>
      </c>
      <c r="R4836" s="26" t="s">
        <v>168</v>
      </c>
      <c r="S4836" s="26" t="s">
        <v>23753</v>
      </c>
      <c r="T4836" s="26" t="s">
        <v>6102</v>
      </c>
    </row>
    <row r="4837" customHeight="1" spans="1:20">
      <c r="A4837" s="25">
        <v>45210</v>
      </c>
      <c r="B4837" s="26" t="s">
        <v>23754</v>
      </c>
      <c r="C4837" s="26" t="s">
        <v>5629</v>
      </c>
      <c r="D4837" s="26" t="s">
        <v>22</v>
      </c>
      <c r="E4837" s="26" t="s">
        <v>23755</v>
      </c>
      <c r="F4837" s="26" t="s">
        <v>23756</v>
      </c>
      <c r="G4837" s="26" t="s">
        <v>82</v>
      </c>
      <c r="H4837" s="26" t="s">
        <v>110</v>
      </c>
      <c r="I4837" s="26" t="s">
        <v>5632</v>
      </c>
      <c r="J4837" s="26" t="s">
        <v>27</v>
      </c>
      <c r="K4837" s="26" t="s">
        <v>28</v>
      </c>
      <c r="L4837" s="26" t="s">
        <v>43</v>
      </c>
      <c r="M4837" s="26" t="s">
        <v>169</v>
      </c>
      <c r="N4837" s="26" t="s">
        <v>5633</v>
      </c>
      <c r="O4837" s="26" t="s">
        <v>32</v>
      </c>
      <c r="P4837" s="26" t="s">
        <v>22</v>
      </c>
      <c r="Q4837" s="26" t="s">
        <v>23757</v>
      </c>
      <c r="R4837" s="26" t="s">
        <v>168</v>
      </c>
      <c r="S4837" s="26" t="s">
        <v>23758</v>
      </c>
      <c r="T4837" s="26" t="s">
        <v>5655</v>
      </c>
    </row>
    <row r="4838" customHeight="1" spans="1:20">
      <c r="A4838" s="25">
        <v>45210</v>
      </c>
      <c r="B4838" s="26" t="s">
        <v>23759</v>
      </c>
      <c r="C4838" s="26" t="s">
        <v>5879</v>
      </c>
      <c r="D4838" s="26" t="s">
        <v>22</v>
      </c>
      <c r="E4838" s="26" t="s">
        <v>23760</v>
      </c>
      <c r="F4838" s="26" t="s">
        <v>23761</v>
      </c>
      <c r="G4838" s="26" t="s">
        <v>82</v>
      </c>
      <c r="H4838" s="26" t="s">
        <v>110</v>
      </c>
      <c r="I4838" s="26" t="s">
        <v>5737</v>
      </c>
      <c r="J4838" s="26" t="s">
        <v>27</v>
      </c>
      <c r="K4838" s="26" t="s">
        <v>28</v>
      </c>
      <c r="L4838" s="26" t="s">
        <v>43</v>
      </c>
      <c r="M4838" s="26" t="s">
        <v>169</v>
      </c>
      <c r="N4838" s="26" t="s">
        <v>5633</v>
      </c>
      <c r="O4838" s="26" t="s">
        <v>32</v>
      </c>
      <c r="P4838" s="26" t="s">
        <v>22</v>
      </c>
      <c r="Q4838" s="26" t="s">
        <v>23762</v>
      </c>
      <c r="R4838" s="26" t="s">
        <v>168</v>
      </c>
      <c r="S4838" s="26" t="s">
        <v>23763</v>
      </c>
      <c r="T4838" s="26" t="s">
        <v>5723</v>
      </c>
    </row>
    <row r="4839" customHeight="1" spans="1:20">
      <c r="A4839" s="25">
        <v>45210</v>
      </c>
      <c r="B4839" s="26" t="s">
        <v>23764</v>
      </c>
      <c r="C4839" s="26" t="s">
        <v>5629</v>
      </c>
      <c r="D4839" s="26" t="s">
        <v>22</v>
      </c>
      <c r="E4839" s="26" t="s">
        <v>23765</v>
      </c>
      <c r="F4839" s="26" t="s">
        <v>23766</v>
      </c>
      <c r="G4839" s="26" t="s">
        <v>82</v>
      </c>
      <c r="H4839" s="26" t="s">
        <v>22</v>
      </c>
      <c r="I4839" s="26" t="s">
        <v>5632</v>
      </c>
      <c r="J4839" s="26" t="s">
        <v>27</v>
      </c>
      <c r="K4839" s="26" t="s">
        <v>28</v>
      </c>
      <c r="L4839" s="26" t="s">
        <v>43</v>
      </c>
      <c r="M4839" s="26" t="s">
        <v>169</v>
      </c>
      <c r="N4839" s="26" t="s">
        <v>5633</v>
      </c>
      <c r="O4839" s="26" t="s">
        <v>32</v>
      </c>
      <c r="P4839" s="26" t="s">
        <v>22</v>
      </c>
      <c r="Q4839" s="26" t="s">
        <v>23767</v>
      </c>
      <c r="R4839" s="26" t="s">
        <v>168</v>
      </c>
      <c r="S4839" s="26" t="s">
        <v>23768</v>
      </c>
      <c r="T4839" s="26" t="s">
        <v>6102</v>
      </c>
    </row>
    <row r="4840" customHeight="1" spans="1:20">
      <c r="A4840" s="25">
        <v>45210</v>
      </c>
      <c r="B4840" s="26" t="s">
        <v>23769</v>
      </c>
      <c r="C4840" s="26" t="s">
        <v>6023</v>
      </c>
      <c r="D4840" s="26" t="s">
        <v>22</v>
      </c>
      <c r="E4840" s="26" t="s">
        <v>23770</v>
      </c>
      <c r="F4840" s="26" t="s">
        <v>23771</v>
      </c>
      <c r="G4840" s="26" t="s">
        <v>82</v>
      </c>
      <c r="H4840" s="26" t="s">
        <v>15344</v>
      </c>
      <c r="I4840" s="26" t="s">
        <v>168</v>
      </c>
      <c r="J4840" s="26" t="s">
        <v>27</v>
      </c>
      <c r="K4840" s="26" t="s">
        <v>28</v>
      </c>
      <c r="L4840" s="26" t="s">
        <v>43</v>
      </c>
      <c r="M4840" s="26" t="s">
        <v>6026</v>
      </c>
      <c r="N4840" s="26" t="s">
        <v>5633</v>
      </c>
      <c r="O4840" s="26" t="s">
        <v>32</v>
      </c>
      <c r="P4840" s="26" t="s">
        <v>22</v>
      </c>
      <c r="Q4840" s="26" t="s">
        <v>23772</v>
      </c>
      <c r="R4840" s="26" t="s">
        <v>168</v>
      </c>
      <c r="S4840" s="26" t="s">
        <v>23773</v>
      </c>
      <c r="T4840" s="26" t="s">
        <v>5668</v>
      </c>
    </row>
    <row r="4841" customHeight="1" spans="1:20">
      <c r="A4841" s="25">
        <v>45210</v>
      </c>
      <c r="B4841" s="26" t="s">
        <v>23774</v>
      </c>
      <c r="C4841" s="26" t="s">
        <v>5644</v>
      </c>
      <c r="D4841" s="26" t="s">
        <v>22</v>
      </c>
      <c r="E4841" s="26" t="s">
        <v>23775</v>
      </c>
      <c r="F4841" s="26" t="s">
        <v>23776</v>
      </c>
      <c r="G4841" s="26" t="s">
        <v>82</v>
      </c>
      <c r="H4841" s="26" t="s">
        <v>22</v>
      </c>
      <c r="I4841" s="26" t="s">
        <v>168</v>
      </c>
      <c r="J4841" s="26" t="s">
        <v>27</v>
      </c>
      <c r="K4841" s="26" t="s">
        <v>28</v>
      </c>
      <c r="L4841" s="26" t="s">
        <v>43</v>
      </c>
      <c r="M4841" s="26" t="s">
        <v>169</v>
      </c>
      <c r="N4841" s="26" t="s">
        <v>5633</v>
      </c>
      <c r="O4841" s="26" t="s">
        <v>32</v>
      </c>
      <c r="P4841" s="26" t="s">
        <v>22</v>
      </c>
      <c r="Q4841" s="26" t="s">
        <v>23777</v>
      </c>
      <c r="R4841" s="26" t="s">
        <v>168</v>
      </c>
      <c r="S4841" s="26" t="s">
        <v>23778</v>
      </c>
      <c r="T4841" s="26" t="s">
        <v>5642</v>
      </c>
    </row>
    <row r="4842" customHeight="1" spans="1:20">
      <c r="A4842" s="25">
        <v>45210</v>
      </c>
      <c r="B4842" s="26" t="s">
        <v>23779</v>
      </c>
      <c r="C4842" s="26" t="s">
        <v>5644</v>
      </c>
      <c r="D4842" s="26" t="s">
        <v>22</v>
      </c>
      <c r="E4842" s="26" t="s">
        <v>23780</v>
      </c>
      <c r="F4842" s="26" t="s">
        <v>23781</v>
      </c>
      <c r="G4842" s="26" t="s">
        <v>82</v>
      </c>
      <c r="H4842" s="26" t="s">
        <v>22</v>
      </c>
      <c r="I4842" s="26" t="s">
        <v>168</v>
      </c>
      <c r="J4842" s="26" t="s">
        <v>27</v>
      </c>
      <c r="K4842" s="26" t="s">
        <v>28</v>
      </c>
      <c r="L4842" s="26" t="s">
        <v>43</v>
      </c>
      <c r="M4842" s="26" t="s">
        <v>169</v>
      </c>
      <c r="N4842" s="26" t="s">
        <v>5633</v>
      </c>
      <c r="O4842" s="26" t="s">
        <v>32</v>
      </c>
      <c r="P4842" s="26" t="s">
        <v>22</v>
      </c>
      <c r="Q4842" s="26" t="s">
        <v>23782</v>
      </c>
      <c r="R4842" s="26" t="s">
        <v>168</v>
      </c>
      <c r="S4842" s="26" t="s">
        <v>23783</v>
      </c>
      <c r="T4842" s="26" t="s">
        <v>5655</v>
      </c>
    </row>
    <row r="4843" customHeight="1" spans="1:20">
      <c r="A4843" s="25">
        <v>45210</v>
      </c>
      <c r="B4843" s="26" t="s">
        <v>23784</v>
      </c>
      <c r="C4843" s="26" t="s">
        <v>5644</v>
      </c>
      <c r="D4843" s="26" t="s">
        <v>22</v>
      </c>
      <c r="E4843" s="26" t="s">
        <v>23785</v>
      </c>
      <c r="F4843" s="26" t="s">
        <v>23786</v>
      </c>
      <c r="G4843" s="26" t="s">
        <v>82</v>
      </c>
      <c r="H4843" s="26" t="s">
        <v>22</v>
      </c>
      <c r="I4843" s="26" t="s">
        <v>168</v>
      </c>
      <c r="J4843" s="26" t="s">
        <v>27</v>
      </c>
      <c r="K4843" s="26" t="s">
        <v>28</v>
      </c>
      <c r="L4843" s="26" t="s">
        <v>43</v>
      </c>
      <c r="M4843" s="26" t="s">
        <v>169</v>
      </c>
      <c r="N4843" s="26" t="s">
        <v>5633</v>
      </c>
      <c r="O4843" s="26" t="s">
        <v>32</v>
      </c>
      <c r="P4843" s="26" t="s">
        <v>22</v>
      </c>
      <c r="Q4843" s="26" t="s">
        <v>23787</v>
      </c>
      <c r="R4843" s="26" t="s">
        <v>168</v>
      </c>
      <c r="S4843" s="26" t="s">
        <v>23788</v>
      </c>
      <c r="T4843" s="26" t="s">
        <v>6102</v>
      </c>
    </row>
    <row r="4844" customHeight="1" spans="1:20">
      <c r="A4844" s="25">
        <v>45210</v>
      </c>
      <c r="B4844" s="26" t="s">
        <v>23789</v>
      </c>
      <c r="C4844" s="26" t="s">
        <v>5644</v>
      </c>
      <c r="D4844" s="26" t="s">
        <v>22</v>
      </c>
      <c r="E4844" s="26" t="s">
        <v>23790</v>
      </c>
      <c r="F4844" s="26" t="s">
        <v>23791</v>
      </c>
      <c r="G4844" s="26" t="s">
        <v>82</v>
      </c>
      <c r="H4844" s="26" t="s">
        <v>96</v>
      </c>
      <c r="I4844" s="26" t="s">
        <v>168</v>
      </c>
      <c r="J4844" s="26" t="s">
        <v>27</v>
      </c>
      <c r="K4844" s="26" t="s">
        <v>28</v>
      </c>
      <c r="L4844" s="26" t="s">
        <v>43</v>
      </c>
      <c r="M4844" s="26" t="s">
        <v>169</v>
      </c>
      <c r="N4844" s="26" t="s">
        <v>5633</v>
      </c>
      <c r="O4844" s="26" t="s">
        <v>32</v>
      </c>
      <c r="P4844" s="26" t="s">
        <v>22</v>
      </c>
      <c r="Q4844" s="26" t="s">
        <v>23792</v>
      </c>
      <c r="R4844" s="26" t="s">
        <v>168</v>
      </c>
      <c r="S4844" s="26" t="s">
        <v>23793</v>
      </c>
      <c r="T4844" s="26" t="s">
        <v>5751</v>
      </c>
    </row>
    <row r="4845" customHeight="1" spans="1:20">
      <c r="A4845" s="25">
        <v>45210</v>
      </c>
      <c r="B4845" s="26" t="s">
        <v>23794</v>
      </c>
      <c r="C4845" s="26" t="s">
        <v>5644</v>
      </c>
      <c r="D4845" s="26" t="s">
        <v>22</v>
      </c>
      <c r="E4845" s="26" t="s">
        <v>23795</v>
      </c>
      <c r="F4845" s="26" t="s">
        <v>4107</v>
      </c>
      <c r="G4845" s="26" t="s">
        <v>82</v>
      </c>
      <c r="H4845" s="26" t="s">
        <v>96</v>
      </c>
      <c r="I4845" s="26" t="s">
        <v>97</v>
      </c>
      <c r="J4845" s="26" t="s">
        <v>27</v>
      </c>
      <c r="K4845" s="26" t="s">
        <v>28</v>
      </c>
      <c r="L4845" s="26" t="s">
        <v>43</v>
      </c>
      <c r="M4845" s="26" t="s">
        <v>169</v>
      </c>
      <c r="N4845" s="26" t="s">
        <v>5633</v>
      </c>
      <c r="O4845" s="26" t="s">
        <v>32</v>
      </c>
      <c r="P4845" s="26" t="s">
        <v>22</v>
      </c>
      <c r="Q4845" s="26" t="s">
        <v>23796</v>
      </c>
      <c r="R4845" s="26" t="s">
        <v>168</v>
      </c>
      <c r="S4845" s="26" t="s">
        <v>23797</v>
      </c>
      <c r="T4845" s="26" t="s">
        <v>5655</v>
      </c>
    </row>
    <row r="4846" customHeight="1" spans="1:20">
      <c r="A4846" s="25">
        <v>45210</v>
      </c>
      <c r="B4846" s="26" t="s">
        <v>23798</v>
      </c>
      <c r="C4846" s="26" t="s">
        <v>5644</v>
      </c>
      <c r="D4846" s="26" t="s">
        <v>22</v>
      </c>
      <c r="E4846" s="26" t="s">
        <v>23799</v>
      </c>
      <c r="F4846" s="26" t="s">
        <v>23800</v>
      </c>
      <c r="G4846" s="26" t="s">
        <v>82</v>
      </c>
      <c r="H4846" s="26" t="s">
        <v>96</v>
      </c>
      <c r="I4846" s="26" t="s">
        <v>168</v>
      </c>
      <c r="J4846" s="26" t="s">
        <v>27</v>
      </c>
      <c r="K4846" s="26" t="s">
        <v>28</v>
      </c>
      <c r="L4846" s="26" t="s">
        <v>43</v>
      </c>
      <c r="M4846" s="26" t="s">
        <v>169</v>
      </c>
      <c r="N4846" s="26" t="s">
        <v>5633</v>
      </c>
      <c r="O4846" s="26" t="s">
        <v>32</v>
      </c>
      <c r="P4846" s="26" t="s">
        <v>22</v>
      </c>
      <c r="Q4846" s="26" t="s">
        <v>23801</v>
      </c>
      <c r="R4846" s="26" t="s">
        <v>168</v>
      </c>
      <c r="S4846" s="26" t="s">
        <v>23802</v>
      </c>
      <c r="T4846" s="26" t="s">
        <v>5668</v>
      </c>
    </row>
    <row r="4847" customHeight="1" spans="1:20">
      <c r="A4847" s="25">
        <v>45210</v>
      </c>
      <c r="B4847" s="26" t="s">
        <v>23803</v>
      </c>
      <c r="C4847" s="26" t="s">
        <v>6050</v>
      </c>
      <c r="D4847" s="26" t="s">
        <v>22</v>
      </c>
      <c r="E4847" s="26" t="s">
        <v>23804</v>
      </c>
      <c r="F4847" s="26" t="s">
        <v>22</v>
      </c>
      <c r="G4847" s="26" t="s">
        <v>22</v>
      </c>
      <c r="H4847" s="26" t="s">
        <v>22</v>
      </c>
      <c r="I4847" s="26" t="s">
        <v>732</v>
      </c>
      <c r="J4847" s="26" t="s">
        <v>27</v>
      </c>
      <c r="K4847" s="26" t="s">
        <v>28</v>
      </c>
      <c r="L4847" s="26" t="s">
        <v>43</v>
      </c>
      <c r="M4847" s="26" t="s">
        <v>30</v>
      </c>
      <c r="N4847" s="26" t="s">
        <v>5633</v>
      </c>
      <c r="O4847" s="26" t="s">
        <v>32</v>
      </c>
      <c r="P4847" s="26" t="s">
        <v>22</v>
      </c>
      <c r="Q4847" s="26" t="s">
        <v>23805</v>
      </c>
      <c r="R4847" s="26" t="s">
        <v>168</v>
      </c>
      <c r="S4847" s="26" t="s">
        <v>23806</v>
      </c>
      <c r="T4847" s="26" t="s">
        <v>6054</v>
      </c>
    </row>
    <row r="4848" customHeight="1" spans="1:20">
      <c r="A4848" s="25">
        <v>45210</v>
      </c>
      <c r="B4848" s="26" t="s">
        <v>23807</v>
      </c>
      <c r="C4848" s="26" t="s">
        <v>5848</v>
      </c>
      <c r="D4848" s="26" t="s">
        <v>22</v>
      </c>
      <c r="E4848" s="26" t="s">
        <v>23808</v>
      </c>
      <c r="F4848" s="26" t="s">
        <v>23809</v>
      </c>
      <c r="G4848" s="26" t="s">
        <v>82</v>
      </c>
      <c r="H4848" s="26" t="s">
        <v>137</v>
      </c>
      <c r="I4848" s="26" t="s">
        <v>168</v>
      </c>
      <c r="J4848" s="26" t="s">
        <v>27</v>
      </c>
      <c r="K4848" s="26" t="s">
        <v>28</v>
      </c>
      <c r="L4848" s="26" t="s">
        <v>43</v>
      </c>
      <c r="M4848" s="26" t="s">
        <v>169</v>
      </c>
      <c r="N4848" s="26" t="s">
        <v>5633</v>
      </c>
      <c r="O4848" s="26" t="s">
        <v>32</v>
      </c>
      <c r="P4848" s="26" t="s">
        <v>22</v>
      </c>
      <c r="Q4848" s="26" t="s">
        <v>23810</v>
      </c>
      <c r="R4848" s="26" t="s">
        <v>168</v>
      </c>
      <c r="S4848" s="26" t="s">
        <v>23811</v>
      </c>
      <c r="T4848" s="26" t="s">
        <v>5690</v>
      </c>
    </row>
    <row r="4849" customHeight="1" spans="1:20">
      <c r="A4849" s="25">
        <v>45210</v>
      </c>
      <c r="B4849" s="26" t="s">
        <v>23812</v>
      </c>
      <c r="C4849" s="26" t="s">
        <v>5848</v>
      </c>
      <c r="D4849" s="26" t="s">
        <v>22</v>
      </c>
      <c r="E4849" s="26" t="s">
        <v>23813</v>
      </c>
      <c r="F4849" s="26" t="s">
        <v>23814</v>
      </c>
      <c r="G4849" s="26" t="s">
        <v>82</v>
      </c>
      <c r="H4849" s="26" t="s">
        <v>22</v>
      </c>
      <c r="I4849" s="26" t="s">
        <v>168</v>
      </c>
      <c r="J4849" s="26" t="s">
        <v>27</v>
      </c>
      <c r="K4849" s="26" t="s">
        <v>28</v>
      </c>
      <c r="L4849" s="26" t="s">
        <v>43</v>
      </c>
      <c r="M4849" s="26" t="s">
        <v>169</v>
      </c>
      <c r="N4849" s="26" t="s">
        <v>5633</v>
      </c>
      <c r="O4849" s="26" t="s">
        <v>32</v>
      </c>
      <c r="P4849" s="26" t="s">
        <v>22</v>
      </c>
      <c r="Q4849" s="26" t="s">
        <v>23815</v>
      </c>
      <c r="R4849" s="26" t="s">
        <v>168</v>
      </c>
      <c r="S4849" s="26" t="s">
        <v>23816</v>
      </c>
      <c r="T4849" s="26" t="s">
        <v>5649</v>
      </c>
    </row>
    <row r="4850" customHeight="1" spans="1:20">
      <c r="A4850" s="25">
        <v>45210</v>
      </c>
      <c r="B4850" s="26" t="s">
        <v>23817</v>
      </c>
      <c r="C4850" s="26" t="s">
        <v>5629</v>
      </c>
      <c r="D4850" s="26" t="s">
        <v>22</v>
      </c>
      <c r="E4850" s="26" t="s">
        <v>23818</v>
      </c>
      <c r="F4850" s="26" t="s">
        <v>23819</v>
      </c>
      <c r="G4850" s="26" t="s">
        <v>82</v>
      </c>
      <c r="H4850" s="26" t="s">
        <v>22</v>
      </c>
      <c r="I4850" s="26" t="s">
        <v>5632</v>
      </c>
      <c r="J4850" s="26" t="s">
        <v>27</v>
      </c>
      <c r="K4850" s="26" t="s">
        <v>28</v>
      </c>
      <c r="L4850" s="26" t="s">
        <v>43</v>
      </c>
      <c r="M4850" s="26" t="s">
        <v>169</v>
      </c>
      <c r="N4850" s="26" t="s">
        <v>5633</v>
      </c>
      <c r="O4850" s="26" t="s">
        <v>32</v>
      </c>
      <c r="P4850" s="26" t="s">
        <v>22</v>
      </c>
      <c r="Q4850" s="26" t="s">
        <v>23820</v>
      </c>
      <c r="R4850" s="26" t="s">
        <v>46</v>
      </c>
      <c r="S4850" s="26" t="s">
        <v>23821</v>
      </c>
      <c r="T4850" s="26" t="s">
        <v>5661</v>
      </c>
    </row>
    <row r="4851" customHeight="1" spans="1:20">
      <c r="A4851" s="25">
        <v>45210</v>
      </c>
      <c r="B4851" s="26" t="s">
        <v>23822</v>
      </c>
      <c r="C4851" s="26" t="s">
        <v>5879</v>
      </c>
      <c r="D4851" s="26" t="s">
        <v>22</v>
      </c>
      <c r="E4851" s="26" t="s">
        <v>23823</v>
      </c>
      <c r="F4851" s="26" t="s">
        <v>23824</v>
      </c>
      <c r="G4851" s="26" t="s">
        <v>82</v>
      </c>
      <c r="H4851" s="26" t="s">
        <v>110</v>
      </c>
      <c r="I4851" s="26" t="s">
        <v>5737</v>
      </c>
      <c r="J4851" s="26" t="s">
        <v>27</v>
      </c>
      <c r="K4851" s="26" t="s">
        <v>28</v>
      </c>
      <c r="L4851" s="26" t="s">
        <v>43</v>
      </c>
      <c r="M4851" s="26" t="s">
        <v>169</v>
      </c>
      <c r="N4851" s="26" t="s">
        <v>5633</v>
      </c>
      <c r="O4851" s="26" t="s">
        <v>32</v>
      </c>
      <c r="P4851" s="26" t="s">
        <v>22</v>
      </c>
      <c r="Q4851" s="26" t="s">
        <v>23825</v>
      </c>
      <c r="R4851" s="26" t="s">
        <v>168</v>
      </c>
      <c r="S4851" s="26" t="s">
        <v>23826</v>
      </c>
      <c r="T4851" s="26" t="s">
        <v>5655</v>
      </c>
    </row>
    <row r="4852" customHeight="1" spans="1:20">
      <c r="A4852" s="25">
        <v>45210</v>
      </c>
      <c r="B4852" s="26" t="s">
        <v>23827</v>
      </c>
      <c r="C4852" s="26" t="s">
        <v>5879</v>
      </c>
      <c r="D4852" s="26" t="s">
        <v>22</v>
      </c>
      <c r="E4852" s="26" t="s">
        <v>23828</v>
      </c>
      <c r="F4852" s="26" t="s">
        <v>23829</v>
      </c>
      <c r="G4852" s="26" t="s">
        <v>82</v>
      </c>
      <c r="H4852" s="26" t="s">
        <v>137</v>
      </c>
      <c r="I4852" s="26" t="s">
        <v>5737</v>
      </c>
      <c r="J4852" s="26" t="s">
        <v>27</v>
      </c>
      <c r="K4852" s="26" t="s">
        <v>28</v>
      </c>
      <c r="L4852" s="26" t="s">
        <v>43</v>
      </c>
      <c r="M4852" s="26" t="s">
        <v>169</v>
      </c>
      <c r="N4852" s="26" t="s">
        <v>5633</v>
      </c>
      <c r="O4852" s="26" t="s">
        <v>32</v>
      </c>
      <c r="P4852" s="26" t="s">
        <v>22</v>
      </c>
      <c r="Q4852" s="26" t="s">
        <v>23830</v>
      </c>
      <c r="R4852" s="26" t="s">
        <v>168</v>
      </c>
      <c r="S4852" s="26" t="s">
        <v>23831</v>
      </c>
      <c r="T4852" s="26" t="s">
        <v>5723</v>
      </c>
    </row>
    <row r="4853" customHeight="1" spans="1:20">
      <c r="A4853" s="25">
        <v>45210</v>
      </c>
      <c r="B4853" s="26" t="s">
        <v>23832</v>
      </c>
      <c r="C4853" s="26" t="s">
        <v>5629</v>
      </c>
      <c r="D4853" s="26" t="s">
        <v>22</v>
      </c>
      <c r="E4853" s="26" t="s">
        <v>23833</v>
      </c>
      <c r="F4853" s="26" t="s">
        <v>23834</v>
      </c>
      <c r="G4853" s="26" t="s">
        <v>82</v>
      </c>
      <c r="H4853" s="26" t="s">
        <v>96</v>
      </c>
      <c r="I4853" s="26" t="s">
        <v>5632</v>
      </c>
      <c r="J4853" s="26" t="s">
        <v>27</v>
      </c>
      <c r="K4853" s="26" t="s">
        <v>28</v>
      </c>
      <c r="L4853" s="26" t="s">
        <v>43</v>
      </c>
      <c r="M4853" s="26" t="s">
        <v>169</v>
      </c>
      <c r="N4853" s="26" t="s">
        <v>5633</v>
      </c>
      <c r="O4853" s="26" t="s">
        <v>32</v>
      </c>
      <c r="P4853" s="26" t="s">
        <v>22</v>
      </c>
      <c r="Q4853" s="26" t="s">
        <v>23835</v>
      </c>
      <c r="R4853" s="26" t="s">
        <v>168</v>
      </c>
      <c r="S4853" s="26" t="s">
        <v>23836</v>
      </c>
      <c r="T4853" s="26" t="s">
        <v>7784</v>
      </c>
    </row>
    <row r="4854" customHeight="1" spans="1:20">
      <c r="A4854" s="25">
        <v>45210</v>
      </c>
      <c r="B4854" s="26" t="s">
        <v>23837</v>
      </c>
      <c r="C4854" s="26" t="s">
        <v>5629</v>
      </c>
      <c r="D4854" s="26" t="s">
        <v>22</v>
      </c>
      <c r="E4854" s="26" t="s">
        <v>23838</v>
      </c>
      <c r="F4854" s="26" t="s">
        <v>23839</v>
      </c>
      <c r="G4854" s="26" t="s">
        <v>82</v>
      </c>
      <c r="H4854" s="26" t="s">
        <v>22</v>
      </c>
      <c r="I4854" s="26" t="s">
        <v>5632</v>
      </c>
      <c r="J4854" s="26" t="s">
        <v>27</v>
      </c>
      <c r="K4854" s="26" t="s">
        <v>28</v>
      </c>
      <c r="L4854" s="26" t="s">
        <v>43</v>
      </c>
      <c r="M4854" s="26" t="s">
        <v>169</v>
      </c>
      <c r="N4854" s="26" t="s">
        <v>5633</v>
      </c>
      <c r="O4854" s="26" t="s">
        <v>32</v>
      </c>
      <c r="P4854" s="26" t="s">
        <v>22</v>
      </c>
      <c r="Q4854" s="26" t="s">
        <v>23840</v>
      </c>
      <c r="R4854" s="26" t="s">
        <v>168</v>
      </c>
      <c r="S4854" s="26" t="s">
        <v>23841</v>
      </c>
      <c r="T4854" s="26" t="s">
        <v>7779</v>
      </c>
    </row>
    <row r="4855" customHeight="1" spans="1:20">
      <c r="A4855" s="25">
        <v>45210</v>
      </c>
      <c r="B4855" s="26" t="s">
        <v>23842</v>
      </c>
      <c r="C4855" s="26" t="s">
        <v>5644</v>
      </c>
      <c r="D4855" s="26" t="s">
        <v>22</v>
      </c>
      <c r="E4855" s="26" t="s">
        <v>23843</v>
      </c>
      <c r="F4855" s="26" t="s">
        <v>23844</v>
      </c>
      <c r="G4855" s="26" t="s">
        <v>82</v>
      </c>
      <c r="H4855" s="26" t="s">
        <v>15344</v>
      </c>
      <c r="I4855" s="26" t="s">
        <v>168</v>
      </c>
      <c r="J4855" s="26" t="s">
        <v>27</v>
      </c>
      <c r="K4855" s="26" t="s">
        <v>28</v>
      </c>
      <c r="L4855" s="26" t="s">
        <v>43</v>
      </c>
      <c r="M4855" s="26" t="s">
        <v>169</v>
      </c>
      <c r="N4855" s="26" t="s">
        <v>5633</v>
      </c>
      <c r="O4855" s="26" t="s">
        <v>32</v>
      </c>
      <c r="P4855" s="26" t="s">
        <v>22</v>
      </c>
      <c r="Q4855" s="26" t="s">
        <v>23845</v>
      </c>
      <c r="R4855" s="26" t="s">
        <v>168</v>
      </c>
      <c r="S4855" s="26" t="s">
        <v>23846</v>
      </c>
      <c r="T4855" s="26" t="s">
        <v>5723</v>
      </c>
    </row>
    <row r="4856" customHeight="1" spans="1:20">
      <c r="A4856" s="25">
        <v>45210</v>
      </c>
      <c r="B4856" s="26" t="s">
        <v>23847</v>
      </c>
      <c r="C4856" s="26" t="s">
        <v>5822</v>
      </c>
      <c r="D4856" s="26" t="s">
        <v>22</v>
      </c>
      <c r="E4856" s="26" t="s">
        <v>23848</v>
      </c>
      <c r="F4856" s="26" t="s">
        <v>23849</v>
      </c>
      <c r="G4856" s="26" t="s">
        <v>82</v>
      </c>
      <c r="H4856" s="26" t="s">
        <v>110</v>
      </c>
      <c r="I4856" s="26" t="s">
        <v>5737</v>
      </c>
      <c r="J4856" s="26" t="s">
        <v>27</v>
      </c>
      <c r="K4856" s="26" t="s">
        <v>28</v>
      </c>
      <c r="L4856" s="26" t="s">
        <v>43</v>
      </c>
      <c r="M4856" s="26" t="s">
        <v>169</v>
      </c>
      <c r="N4856" s="26" t="s">
        <v>5633</v>
      </c>
      <c r="O4856" s="26" t="s">
        <v>32</v>
      </c>
      <c r="P4856" s="26" t="s">
        <v>22</v>
      </c>
      <c r="Q4856" s="26" t="s">
        <v>23850</v>
      </c>
      <c r="R4856" s="26" t="s">
        <v>168</v>
      </c>
      <c r="S4856" s="26" t="s">
        <v>23851</v>
      </c>
      <c r="T4856" s="26" t="s">
        <v>5655</v>
      </c>
    </row>
    <row r="4857" customHeight="1" spans="1:20">
      <c r="A4857" s="25">
        <v>45210</v>
      </c>
      <c r="B4857" s="26" t="s">
        <v>23852</v>
      </c>
      <c r="C4857" s="26" t="s">
        <v>5629</v>
      </c>
      <c r="D4857" s="26" t="s">
        <v>22</v>
      </c>
      <c r="E4857" s="26" t="s">
        <v>23853</v>
      </c>
      <c r="F4857" s="26" t="s">
        <v>23854</v>
      </c>
      <c r="G4857" s="26" t="s">
        <v>82</v>
      </c>
      <c r="H4857" s="26" t="s">
        <v>22</v>
      </c>
      <c r="I4857" s="26" t="s">
        <v>5632</v>
      </c>
      <c r="J4857" s="26" t="s">
        <v>27</v>
      </c>
      <c r="K4857" s="26" t="s">
        <v>28</v>
      </c>
      <c r="L4857" s="26" t="s">
        <v>43</v>
      </c>
      <c r="M4857" s="26" t="s">
        <v>169</v>
      </c>
      <c r="N4857" s="26" t="s">
        <v>5633</v>
      </c>
      <c r="O4857" s="26" t="s">
        <v>32</v>
      </c>
      <c r="P4857" s="26" t="s">
        <v>22</v>
      </c>
      <c r="Q4857" s="26" t="s">
        <v>23855</v>
      </c>
      <c r="R4857" s="26" t="s">
        <v>168</v>
      </c>
      <c r="S4857" s="26" t="s">
        <v>23856</v>
      </c>
      <c r="T4857" s="26" t="s">
        <v>6102</v>
      </c>
    </row>
    <row r="4858" customHeight="1" spans="1:20">
      <c r="A4858" s="25">
        <v>45210</v>
      </c>
      <c r="B4858" s="26" t="s">
        <v>23857</v>
      </c>
      <c r="C4858" s="26" t="s">
        <v>5879</v>
      </c>
      <c r="D4858" s="26" t="s">
        <v>22</v>
      </c>
      <c r="E4858" s="26" t="s">
        <v>23858</v>
      </c>
      <c r="F4858" s="26" t="s">
        <v>23859</v>
      </c>
      <c r="G4858" s="26" t="s">
        <v>3125</v>
      </c>
      <c r="H4858" s="26" t="s">
        <v>22</v>
      </c>
      <c r="I4858" s="26" t="s">
        <v>5984</v>
      </c>
      <c r="J4858" s="26" t="s">
        <v>27</v>
      </c>
      <c r="K4858" s="26" t="s">
        <v>28</v>
      </c>
      <c r="L4858" s="26" t="s">
        <v>43</v>
      </c>
      <c r="M4858" s="26" t="s">
        <v>169</v>
      </c>
      <c r="N4858" s="26" t="s">
        <v>5633</v>
      </c>
      <c r="O4858" s="26" t="s">
        <v>32</v>
      </c>
      <c r="P4858" s="26" t="s">
        <v>22</v>
      </c>
      <c r="Q4858" s="26" t="s">
        <v>23860</v>
      </c>
      <c r="R4858" s="26" t="s">
        <v>168</v>
      </c>
      <c r="S4858" s="26" t="s">
        <v>23861</v>
      </c>
      <c r="T4858" s="26" t="s">
        <v>5649</v>
      </c>
    </row>
    <row r="4859" customHeight="1" spans="1:20">
      <c r="A4859" s="25">
        <v>45210</v>
      </c>
      <c r="B4859" s="26" t="s">
        <v>23862</v>
      </c>
      <c r="C4859" s="26" t="s">
        <v>5644</v>
      </c>
      <c r="D4859" s="26" t="s">
        <v>22</v>
      </c>
      <c r="E4859" s="26" t="s">
        <v>23863</v>
      </c>
      <c r="F4859" s="26" t="s">
        <v>22</v>
      </c>
      <c r="G4859" s="26" t="s">
        <v>22</v>
      </c>
      <c r="H4859" s="26" t="s">
        <v>22</v>
      </c>
      <c r="I4859" s="26" t="s">
        <v>168</v>
      </c>
      <c r="J4859" s="26" t="s">
        <v>27</v>
      </c>
      <c r="K4859" s="26" t="s">
        <v>28</v>
      </c>
      <c r="L4859" s="26" t="s">
        <v>43</v>
      </c>
      <c r="M4859" s="26" t="s">
        <v>169</v>
      </c>
      <c r="N4859" s="26" t="s">
        <v>5633</v>
      </c>
      <c r="O4859" s="26" t="s">
        <v>32</v>
      </c>
      <c r="P4859" s="26" t="s">
        <v>22</v>
      </c>
      <c r="Q4859" s="26" t="s">
        <v>23864</v>
      </c>
      <c r="R4859" s="26" t="s">
        <v>168</v>
      </c>
      <c r="S4859" s="26" t="s">
        <v>23865</v>
      </c>
      <c r="T4859" s="26" t="s">
        <v>6102</v>
      </c>
    </row>
    <row r="4860" customHeight="1" spans="1:20">
      <c r="A4860" s="25">
        <v>45210</v>
      </c>
      <c r="B4860" s="26" t="s">
        <v>23866</v>
      </c>
      <c r="C4860" s="26" t="s">
        <v>5822</v>
      </c>
      <c r="D4860" s="26" t="s">
        <v>22</v>
      </c>
      <c r="E4860" s="26" t="s">
        <v>23867</v>
      </c>
      <c r="F4860" s="26" t="s">
        <v>9570</v>
      </c>
      <c r="G4860" s="26" t="s">
        <v>82</v>
      </c>
      <c r="H4860" s="26" t="s">
        <v>96</v>
      </c>
      <c r="I4860" s="26" t="s">
        <v>5737</v>
      </c>
      <c r="J4860" s="26" t="s">
        <v>27</v>
      </c>
      <c r="K4860" s="26" t="s">
        <v>28</v>
      </c>
      <c r="L4860" s="26" t="s">
        <v>43</v>
      </c>
      <c r="M4860" s="26" t="s">
        <v>169</v>
      </c>
      <c r="N4860" s="26" t="s">
        <v>5633</v>
      </c>
      <c r="O4860" s="26" t="s">
        <v>32</v>
      </c>
      <c r="P4860" s="26" t="s">
        <v>22</v>
      </c>
      <c r="Q4860" s="26" t="s">
        <v>23868</v>
      </c>
      <c r="R4860" s="26" t="s">
        <v>168</v>
      </c>
      <c r="S4860" s="26" t="s">
        <v>23869</v>
      </c>
      <c r="T4860" s="26" t="s">
        <v>5723</v>
      </c>
    </row>
    <row r="4861" customHeight="1" spans="1:20">
      <c r="A4861" s="25">
        <v>45210</v>
      </c>
      <c r="B4861" s="26" t="s">
        <v>23870</v>
      </c>
      <c r="C4861" s="26" t="s">
        <v>5735</v>
      </c>
      <c r="D4861" s="26" t="s">
        <v>22</v>
      </c>
      <c r="E4861" s="26" t="s">
        <v>23871</v>
      </c>
      <c r="F4861" s="26" t="s">
        <v>23872</v>
      </c>
      <c r="G4861" s="26" t="s">
        <v>82</v>
      </c>
      <c r="H4861" s="26" t="s">
        <v>22</v>
      </c>
      <c r="I4861" s="26" t="s">
        <v>5737</v>
      </c>
      <c r="J4861" s="26" t="s">
        <v>27</v>
      </c>
      <c r="K4861" s="26" t="s">
        <v>28</v>
      </c>
      <c r="L4861" s="26" t="s">
        <v>43</v>
      </c>
      <c r="M4861" s="26" t="s">
        <v>169</v>
      </c>
      <c r="N4861" s="26" t="s">
        <v>5633</v>
      </c>
      <c r="O4861" s="26" t="s">
        <v>32</v>
      </c>
      <c r="P4861" s="26" t="s">
        <v>22</v>
      </c>
      <c r="Q4861" s="26" t="s">
        <v>23873</v>
      </c>
      <c r="R4861" s="26" t="s">
        <v>168</v>
      </c>
      <c r="S4861" s="26" t="s">
        <v>11955</v>
      </c>
      <c r="T4861" s="26" t="s">
        <v>7784</v>
      </c>
    </row>
    <row r="4862" customHeight="1" spans="1:20">
      <c r="A4862" s="25">
        <v>45210</v>
      </c>
      <c r="B4862" s="26" t="s">
        <v>23874</v>
      </c>
      <c r="C4862" s="26" t="s">
        <v>5629</v>
      </c>
      <c r="D4862" s="26" t="s">
        <v>22</v>
      </c>
      <c r="E4862" s="26" t="s">
        <v>23875</v>
      </c>
      <c r="F4862" s="26" t="s">
        <v>23876</v>
      </c>
      <c r="G4862" s="26" t="s">
        <v>82</v>
      </c>
      <c r="H4862" s="26" t="s">
        <v>96</v>
      </c>
      <c r="I4862" s="26" t="s">
        <v>5632</v>
      </c>
      <c r="J4862" s="26" t="s">
        <v>27</v>
      </c>
      <c r="K4862" s="26" t="s">
        <v>28</v>
      </c>
      <c r="L4862" s="26" t="s">
        <v>43</v>
      </c>
      <c r="M4862" s="26" t="s">
        <v>169</v>
      </c>
      <c r="N4862" s="26" t="s">
        <v>5633</v>
      </c>
      <c r="O4862" s="26" t="s">
        <v>32</v>
      </c>
      <c r="P4862" s="26" t="s">
        <v>22</v>
      </c>
      <c r="Q4862" s="26" t="s">
        <v>23877</v>
      </c>
      <c r="R4862" s="26" t="s">
        <v>168</v>
      </c>
      <c r="S4862" s="26" t="s">
        <v>23878</v>
      </c>
      <c r="T4862" s="26" t="s">
        <v>5668</v>
      </c>
    </row>
    <row r="4863" customHeight="1" spans="1:20">
      <c r="A4863" s="25">
        <v>45210</v>
      </c>
      <c r="B4863" s="26" t="s">
        <v>23879</v>
      </c>
      <c r="C4863" s="26" t="s">
        <v>5879</v>
      </c>
      <c r="D4863" s="26" t="s">
        <v>22</v>
      </c>
      <c r="E4863" s="26" t="s">
        <v>23880</v>
      </c>
      <c r="F4863" s="26" t="s">
        <v>23881</v>
      </c>
      <c r="G4863" s="26" t="s">
        <v>82</v>
      </c>
      <c r="H4863" s="26" t="s">
        <v>22</v>
      </c>
      <c r="I4863" s="26" t="s">
        <v>5737</v>
      </c>
      <c r="J4863" s="26" t="s">
        <v>27</v>
      </c>
      <c r="K4863" s="26" t="s">
        <v>28</v>
      </c>
      <c r="L4863" s="26" t="s">
        <v>43</v>
      </c>
      <c r="M4863" s="26" t="s">
        <v>169</v>
      </c>
      <c r="N4863" s="26" t="s">
        <v>5633</v>
      </c>
      <c r="O4863" s="26" t="s">
        <v>32</v>
      </c>
      <c r="P4863" s="26" t="s">
        <v>22</v>
      </c>
      <c r="Q4863" s="26" t="s">
        <v>23882</v>
      </c>
      <c r="R4863" s="26" t="s">
        <v>168</v>
      </c>
      <c r="S4863" s="26" t="s">
        <v>23883</v>
      </c>
      <c r="T4863" s="26" t="s">
        <v>5723</v>
      </c>
    </row>
    <row r="4864" customHeight="1" spans="1:20">
      <c r="A4864" s="25">
        <v>45210</v>
      </c>
      <c r="B4864" s="26" t="s">
        <v>23884</v>
      </c>
      <c r="C4864" s="26" t="s">
        <v>5822</v>
      </c>
      <c r="D4864" s="26" t="s">
        <v>22</v>
      </c>
      <c r="E4864" s="26" t="s">
        <v>23885</v>
      </c>
      <c r="F4864" s="26" t="s">
        <v>23886</v>
      </c>
      <c r="G4864" s="26" t="s">
        <v>82</v>
      </c>
      <c r="H4864" s="26" t="s">
        <v>22</v>
      </c>
      <c r="I4864" s="26" t="s">
        <v>5737</v>
      </c>
      <c r="J4864" s="26" t="s">
        <v>27</v>
      </c>
      <c r="K4864" s="26" t="s">
        <v>28</v>
      </c>
      <c r="L4864" s="26" t="s">
        <v>43</v>
      </c>
      <c r="M4864" s="26" t="s">
        <v>169</v>
      </c>
      <c r="N4864" s="26" t="s">
        <v>5633</v>
      </c>
      <c r="O4864" s="26" t="s">
        <v>32</v>
      </c>
      <c r="P4864" s="26" t="s">
        <v>22</v>
      </c>
      <c r="Q4864" s="26" t="s">
        <v>23887</v>
      </c>
      <c r="R4864" s="26" t="s">
        <v>168</v>
      </c>
      <c r="S4864" s="26" t="s">
        <v>23888</v>
      </c>
      <c r="T4864" s="26" t="s">
        <v>5636</v>
      </c>
    </row>
    <row r="4865" customHeight="1" spans="1:20">
      <c r="A4865" s="25">
        <v>45210</v>
      </c>
      <c r="B4865" s="26" t="s">
        <v>23889</v>
      </c>
      <c r="C4865" s="26" t="s">
        <v>5644</v>
      </c>
      <c r="D4865" s="26" t="s">
        <v>22</v>
      </c>
      <c r="E4865" s="26" t="s">
        <v>23890</v>
      </c>
      <c r="F4865" s="26" t="s">
        <v>23891</v>
      </c>
      <c r="G4865" s="26" t="s">
        <v>82</v>
      </c>
      <c r="H4865" s="26" t="s">
        <v>418</v>
      </c>
      <c r="I4865" s="26" t="s">
        <v>168</v>
      </c>
      <c r="J4865" s="26" t="s">
        <v>27</v>
      </c>
      <c r="K4865" s="26" t="s">
        <v>28</v>
      </c>
      <c r="L4865" s="26" t="s">
        <v>43</v>
      </c>
      <c r="M4865" s="26" t="s">
        <v>169</v>
      </c>
      <c r="N4865" s="26" t="s">
        <v>5633</v>
      </c>
      <c r="O4865" s="26" t="s">
        <v>32</v>
      </c>
      <c r="P4865" s="26" t="s">
        <v>22</v>
      </c>
      <c r="Q4865" s="26" t="s">
        <v>23892</v>
      </c>
      <c r="R4865" s="26" t="s">
        <v>168</v>
      </c>
      <c r="S4865" s="26" t="s">
        <v>23893</v>
      </c>
      <c r="T4865" s="26" t="s">
        <v>5655</v>
      </c>
    </row>
    <row r="4866" customHeight="1" spans="1:20">
      <c r="A4866" s="25">
        <v>45210</v>
      </c>
      <c r="B4866" s="26" t="s">
        <v>23894</v>
      </c>
      <c r="C4866" s="26" t="s">
        <v>5629</v>
      </c>
      <c r="D4866" s="26" t="s">
        <v>22</v>
      </c>
      <c r="E4866" s="26" t="s">
        <v>23895</v>
      </c>
      <c r="F4866" s="26" t="s">
        <v>23896</v>
      </c>
      <c r="G4866" s="26" t="s">
        <v>82</v>
      </c>
      <c r="H4866" s="26" t="s">
        <v>110</v>
      </c>
      <c r="I4866" s="26" t="s">
        <v>5632</v>
      </c>
      <c r="J4866" s="26" t="s">
        <v>27</v>
      </c>
      <c r="K4866" s="26" t="s">
        <v>28</v>
      </c>
      <c r="L4866" s="26" t="s">
        <v>43</v>
      </c>
      <c r="M4866" s="26" t="s">
        <v>169</v>
      </c>
      <c r="N4866" s="26" t="s">
        <v>5633</v>
      </c>
      <c r="O4866" s="26" t="s">
        <v>32</v>
      </c>
      <c r="P4866" s="26" t="s">
        <v>22</v>
      </c>
      <c r="Q4866" s="26" t="s">
        <v>23897</v>
      </c>
      <c r="R4866" s="26" t="s">
        <v>168</v>
      </c>
      <c r="S4866" s="26" t="s">
        <v>23898</v>
      </c>
      <c r="T4866" s="26" t="s">
        <v>5723</v>
      </c>
    </row>
    <row r="4867" customHeight="1" spans="1:20">
      <c r="A4867" s="25">
        <v>45210</v>
      </c>
      <c r="B4867" s="26" t="s">
        <v>23899</v>
      </c>
      <c r="C4867" s="26" t="s">
        <v>5629</v>
      </c>
      <c r="D4867" s="26" t="s">
        <v>22</v>
      </c>
      <c r="E4867" s="26" t="s">
        <v>23900</v>
      </c>
      <c r="F4867" s="26" t="s">
        <v>23901</v>
      </c>
      <c r="G4867" s="26" t="s">
        <v>82</v>
      </c>
      <c r="H4867" s="26" t="s">
        <v>22</v>
      </c>
      <c r="I4867" s="26" t="s">
        <v>5632</v>
      </c>
      <c r="J4867" s="26" t="s">
        <v>27</v>
      </c>
      <c r="K4867" s="26" t="s">
        <v>28</v>
      </c>
      <c r="L4867" s="26" t="s">
        <v>43</v>
      </c>
      <c r="M4867" s="26" t="s">
        <v>169</v>
      </c>
      <c r="N4867" s="26" t="s">
        <v>5633</v>
      </c>
      <c r="O4867" s="26" t="s">
        <v>32</v>
      </c>
      <c r="P4867" s="26" t="s">
        <v>22</v>
      </c>
      <c r="Q4867" s="26" t="s">
        <v>23902</v>
      </c>
      <c r="R4867" s="26" t="s">
        <v>168</v>
      </c>
      <c r="S4867" s="26" t="s">
        <v>23903</v>
      </c>
      <c r="T4867" s="26" t="s">
        <v>5668</v>
      </c>
    </row>
    <row r="4868" customHeight="1" spans="1:20">
      <c r="A4868" s="25">
        <v>45210</v>
      </c>
      <c r="B4868" s="26" t="s">
        <v>23904</v>
      </c>
      <c r="C4868" s="26" t="s">
        <v>5685</v>
      </c>
      <c r="D4868" s="26" t="s">
        <v>22</v>
      </c>
      <c r="E4868" s="26" t="s">
        <v>23905</v>
      </c>
      <c r="F4868" s="26" t="s">
        <v>23906</v>
      </c>
      <c r="G4868" s="26" t="s">
        <v>82</v>
      </c>
      <c r="H4868" s="26" t="s">
        <v>22</v>
      </c>
      <c r="I4868" s="26" t="s">
        <v>448</v>
      </c>
      <c r="J4868" s="26" t="s">
        <v>27</v>
      </c>
      <c r="K4868" s="26" t="s">
        <v>28</v>
      </c>
      <c r="L4868" s="26" t="s">
        <v>43</v>
      </c>
      <c r="M4868" s="26" t="s">
        <v>169</v>
      </c>
      <c r="N4868" s="26" t="s">
        <v>5633</v>
      </c>
      <c r="O4868" s="26" t="s">
        <v>32</v>
      </c>
      <c r="P4868" s="26" t="s">
        <v>22</v>
      </c>
      <c r="Q4868" s="26" t="s">
        <v>23907</v>
      </c>
      <c r="R4868" s="26" t="s">
        <v>168</v>
      </c>
      <c r="S4868" s="26" t="s">
        <v>23908</v>
      </c>
      <c r="T4868" s="26" t="s">
        <v>5717</v>
      </c>
    </row>
    <row r="4869" customHeight="1" spans="1:20">
      <c r="A4869" s="25">
        <v>45210</v>
      </c>
      <c r="B4869" s="26" t="s">
        <v>23909</v>
      </c>
      <c r="C4869" s="26" t="s">
        <v>5629</v>
      </c>
      <c r="D4869" s="26" t="s">
        <v>22</v>
      </c>
      <c r="E4869" s="26" t="s">
        <v>23910</v>
      </c>
      <c r="F4869" s="26" t="s">
        <v>23911</v>
      </c>
      <c r="G4869" s="26" t="s">
        <v>82</v>
      </c>
      <c r="H4869" s="26" t="s">
        <v>137</v>
      </c>
      <c r="I4869" s="26" t="s">
        <v>5632</v>
      </c>
      <c r="J4869" s="26" t="s">
        <v>27</v>
      </c>
      <c r="K4869" s="26" t="s">
        <v>28</v>
      </c>
      <c r="L4869" s="26" t="s">
        <v>43</v>
      </c>
      <c r="M4869" s="26" t="s">
        <v>169</v>
      </c>
      <c r="N4869" s="26" t="s">
        <v>5633</v>
      </c>
      <c r="O4869" s="26" t="s">
        <v>32</v>
      </c>
      <c r="P4869" s="26" t="s">
        <v>22</v>
      </c>
      <c r="Q4869" s="26" t="s">
        <v>23912</v>
      </c>
      <c r="R4869" s="26" t="s">
        <v>168</v>
      </c>
      <c r="S4869" s="26" t="s">
        <v>23913</v>
      </c>
      <c r="T4869" s="26" t="s">
        <v>5740</v>
      </c>
    </row>
    <row r="4870" customHeight="1" spans="1:20">
      <c r="A4870" s="25">
        <v>45210</v>
      </c>
      <c r="B4870" s="26" t="s">
        <v>23914</v>
      </c>
      <c r="C4870" s="26" t="s">
        <v>6050</v>
      </c>
      <c r="D4870" s="26" t="s">
        <v>22</v>
      </c>
      <c r="E4870" s="26" t="s">
        <v>23915</v>
      </c>
      <c r="F4870" s="26" t="s">
        <v>23916</v>
      </c>
      <c r="G4870" s="26" t="s">
        <v>69</v>
      </c>
      <c r="H4870" s="26" t="s">
        <v>22</v>
      </c>
      <c r="I4870" s="26" t="s">
        <v>97</v>
      </c>
      <c r="J4870" s="26" t="s">
        <v>27</v>
      </c>
      <c r="K4870" s="26" t="s">
        <v>28</v>
      </c>
      <c r="L4870" s="26" t="s">
        <v>43</v>
      </c>
      <c r="M4870" s="26" t="s">
        <v>44</v>
      </c>
      <c r="N4870" s="26" t="s">
        <v>5633</v>
      </c>
      <c r="O4870" s="26" t="s">
        <v>32</v>
      </c>
      <c r="P4870" s="26" t="s">
        <v>22</v>
      </c>
      <c r="Q4870" s="26" t="s">
        <v>23917</v>
      </c>
      <c r="R4870" s="26" t="s">
        <v>168</v>
      </c>
      <c r="S4870" s="26" t="s">
        <v>23918</v>
      </c>
      <c r="T4870" s="26" t="s">
        <v>23919</v>
      </c>
    </row>
    <row r="4871" customHeight="1" spans="1:20">
      <c r="A4871" s="25">
        <v>45210</v>
      </c>
      <c r="B4871" s="26" t="s">
        <v>23920</v>
      </c>
      <c r="C4871" s="26" t="s">
        <v>5879</v>
      </c>
      <c r="D4871" s="26" t="s">
        <v>22</v>
      </c>
      <c r="E4871" s="26" t="s">
        <v>23921</v>
      </c>
      <c r="F4871" s="26" t="s">
        <v>23922</v>
      </c>
      <c r="G4871" s="26" t="s">
        <v>82</v>
      </c>
      <c r="H4871" s="26" t="s">
        <v>15344</v>
      </c>
      <c r="I4871" s="26" t="s">
        <v>5737</v>
      </c>
      <c r="J4871" s="26" t="s">
        <v>27</v>
      </c>
      <c r="K4871" s="26" t="s">
        <v>28</v>
      </c>
      <c r="L4871" s="26" t="s">
        <v>43</v>
      </c>
      <c r="M4871" s="26" t="s">
        <v>169</v>
      </c>
      <c r="N4871" s="26" t="s">
        <v>5633</v>
      </c>
      <c r="O4871" s="26" t="s">
        <v>32</v>
      </c>
      <c r="P4871" s="26" t="s">
        <v>22</v>
      </c>
      <c r="Q4871" s="26" t="s">
        <v>23923</v>
      </c>
      <c r="R4871" s="26" t="s">
        <v>168</v>
      </c>
      <c r="S4871" s="26" t="s">
        <v>23924</v>
      </c>
      <c r="T4871" s="26" t="s">
        <v>5642</v>
      </c>
    </row>
    <row r="4872" customHeight="1" spans="1:20">
      <c r="A4872" s="25">
        <v>45210</v>
      </c>
      <c r="B4872" s="26" t="s">
        <v>23925</v>
      </c>
      <c r="C4872" s="26" t="s">
        <v>5629</v>
      </c>
      <c r="D4872" s="26" t="s">
        <v>22</v>
      </c>
      <c r="E4872" s="26" t="s">
        <v>23926</v>
      </c>
      <c r="F4872" s="26" t="s">
        <v>23927</v>
      </c>
      <c r="G4872" s="26" t="s">
        <v>82</v>
      </c>
      <c r="H4872" s="26" t="s">
        <v>15635</v>
      </c>
      <c r="I4872" s="26" t="s">
        <v>5632</v>
      </c>
      <c r="J4872" s="26" t="s">
        <v>27</v>
      </c>
      <c r="K4872" s="26" t="s">
        <v>28</v>
      </c>
      <c r="L4872" s="26" t="s">
        <v>43</v>
      </c>
      <c r="M4872" s="26" t="s">
        <v>169</v>
      </c>
      <c r="N4872" s="26" t="s">
        <v>5633</v>
      </c>
      <c r="O4872" s="26" t="s">
        <v>32</v>
      </c>
      <c r="P4872" s="26" t="s">
        <v>22</v>
      </c>
      <c r="Q4872" s="26" t="s">
        <v>23928</v>
      </c>
      <c r="R4872" s="26" t="s">
        <v>168</v>
      </c>
      <c r="S4872" s="26" t="s">
        <v>23929</v>
      </c>
      <c r="T4872" s="26" t="s">
        <v>5696</v>
      </c>
    </row>
    <row r="4873" customHeight="1" spans="1:20">
      <c r="A4873" s="25">
        <v>45210</v>
      </c>
      <c r="B4873" s="26" t="s">
        <v>23930</v>
      </c>
      <c r="C4873" s="26" t="s">
        <v>5629</v>
      </c>
      <c r="D4873" s="26" t="s">
        <v>22</v>
      </c>
      <c r="E4873" s="26" t="s">
        <v>23931</v>
      </c>
      <c r="F4873" s="26" t="s">
        <v>23932</v>
      </c>
      <c r="G4873" s="26" t="s">
        <v>82</v>
      </c>
      <c r="H4873" s="26" t="s">
        <v>22</v>
      </c>
      <c r="I4873" s="26" t="s">
        <v>5632</v>
      </c>
      <c r="J4873" s="26" t="s">
        <v>27</v>
      </c>
      <c r="K4873" s="26" t="s">
        <v>28</v>
      </c>
      <c r="L4873" s="26" t="s">
        <v>43</v>
      </c>
      <c r="M4873" s="26" t="s">
        <v>169</v>
      </c>
      <c r="N4873" s="26" t="s">
        <v>5633</v>
      </c>
      <c r="O4873" s="26" t="s">
        <v>32</v>
      </c>
      <c r="P4873" s="26" t="s">
        <v>22</v>
      </c>
      <c r="Q4873" s="26" t="s">
        <v>23933</v>
      </c>
      <c r="R4873" s="26" t="s">
        <v>168</v>
      </c>
      <c r="S4873" s="26" t="s">
        <v>23934</v>
      </c>
      <c r="T4873" s="26" t="s">
        <v>5636</v>
      </c>
    </row>
    <row r="4874" customHeight="1" spans="1:20">
      <c r="A4874" s="25">
        <v>45210</v>
      </c>
      <c r="B4874" s="26" t="s">
        <v>23935</v>
      </c>
      <c r="C4874" s="26" t="s">
        <v>5644</v>
      </c>
      <c r="D4874" s="26" t="s">
        <v>22</v>
      </c>
      <c r="E4874" s="26" t="s">
        <v>23936</v>
      </c>
      <c r="F4874" s="26" t="s">
        <v>23937</v>
      </c>
      <c r="G4874" s="26" t="s">
        <v>82</v>
      </c>
      <c r="H4874" s="26" t="s">
        <v>110</v>
      </c>
      <c r="I4874" s="26" t="s">
        <v>4047</v>
      </c>
      <c r="J4874" s="26" t="s">
        <v>27</v>
      </c>
      <c r="K4874" s="26" t="s">
        <v>28</v>
      </c>
      <c r="L4874" s="26" t="s">
        <v>43</v>
      </c>
      <c r="M4874" s="26" t="s">
        <v>169</v>
      </c>
      <c r="N4874" s="26" t="s">
        <v>5633</v>
      </c>
      <c r="O4874" s="26" t="s">
        <v>32</v>
      </c>
      <c r="P4874" s="26" t="s">
        <v>22</v>
      </c>
      <c r="Q4874" s="26" t="s">
        <v>23938</v>
      </c>
      <c r="R4874" s="26" t="s">
        <v>168</v>
      </c>
      <c r="S4874" s="26" t="s">
        <v>23939</v>
      </c>
      <c r="T4874" s="26" t="s">
        <v>5723</v>
      </c>
    </row>
    <row r="4875" customHeight="1" spans="1:20">
      <c r="A4875" s="25">
        <v>45210</v>
      </c>
      <c r="B4875" s="26" t="s">
        <v>23940</v>
      </c>
      <c r="C4875" s="26" t="s">
        <v>5685</v>
      </c>
      <c r="D4875" s="26" t="s">
        <v>22</v>
      </c>
      <c r="E4875" s="26" t="s">
        <v>23941</v>
      </c>
      <c r="F4875" s="26" t="s">
        <v>23942</v>
      </c>
      <c r="G4875" s="26" t="s">
        <v>82</v>
      </c>
      <c r="H4875" s="26" t="s">
        <v>22</v>
      </c>
      <c r="I4875" s="26" t="s">
        <v>253</v>
      </c>
      <c r="J4875" s="26" t="s">
        <v>27</v>
      </c>
      <c r="K4875" s="26" t="s">
        <v>28</v>
      </c>
      <c r="L4875" s="26" t="s">
        <v>43</v>
      </c>
      <c r="M4875" s="26" t="s">
        <v>169</v>
      </c>
      <c r="N4875" s="26" t="s">
        <v>5633</v>
      </c>
      <c r="O4875" s="26" t="s">
        <v>32</v>
      </c>
      <c r="P4875" s="26" t="s">
        <v>22</v>
      </c>
      <c r="Q4875" s="26" t="s">
        <v>23943</v>
      </c>
      <c r="R4875" s="26" t="s">
        <v>168</v>
      </c>
      <c r="S4875" s="26" t="s">
        <v>23944</v>
      </c>
      <c r="T4875" s="26" t="s">
        <v>5717</v>
      </c>
    </row>
    <row r="4876" customHeight="1" spans="1:20">
      <c r="A4876" s="25">
        <v>45210</v>
      </c>
      <c r="B4876" s="26" t="s">
        <v>23945</v>
      </c>
      <c r="C4876" s="26" t="s">
        <v>6023</v>
      </c>
      <c r="D4876" s="26" t="s">
        <v>22</v>
      </c>
      <c r="E4876" s="26" t="s">
        <v>23946</v>
      </c>
      <c r="F4876" s="26" t="s">
        <v>23947</v>
      </c>
      <c r="G4876" s="26" t="s">
        <v>82</v>
      </c>
      <c r="H4876" s="26" t="s">
        <v>137</v>
      </c>
      <c r="I4876" s="26" t="s">
        <v>149</v>
      </c>
      <c r="J4876" s="26" t="s">
        <v>27</v>
      </c>
      <c r="K4876" s="26" t="s">
        <v>28</v>
      </c>
      <c r="L4876" s="26" t="s">
        <v>43</v>
      </c>
      <c r="M4876" s="26" t="s">
        <v>6026</v>
      </c>
      <c r="N4876" s="26" t="s">
        <v>5633</v>
      </c>
      <c r="O4876" s="26" t="s">
        <v>32</v>
      </c>
      <c r="P4876" s="26" t="s">
        <v>22</v>
      </c>
      <c r="Q4876" s="26" t="s">
        <v>23948</v>
      </c>
      <c r="R4876" s="26" t="s">
        <v>168</v>
      </c>
      <c r="S4876" s="26" t="s">
        <v>23949</v>
      </c>
      <c r="T4876" s="26" t="s">
        <v>5649</v>
      </c>
    </row>
    <row r="4877" customHeight="1" spans="1:20">
      <c r="A4877" s="25">
        <v>45210</v>
      </c>
      <c r="B4877" s="26" t="s">
        <v>23950</v>
      </c>
      <c r="C4877" s="26" t="s">
        <v>5644</v>
      </c>
      <c r="D4877" s="26" t="s">
        <v>22</v>
      </c>
      <c r="E4877" s="26" t="s">
        <v>23951</v>
      </c>
      <c r="F4877" s="26" t="s">
        <v>23952</v>
      </c>
      <c r="G4877" s="26" t="s">
        <v>82</v>
      </c>
      <c r="H4877" s="26" t="s">
        <v>110</v>
      </c>
      <c r="I4877" s="26" t="s">
        <v>4047</v>
      </c>
      <c r="J4877" s="26" t="s">
        <v>27</v>
      </c>
      <c r="K4877" s="26" t="s">
        <v>28</v>
      </c>
      <c r="L4877" s="26" t="s">
        <v>43</v>
      </c>
      <c r="M4877" s="26" t="s">
        <v>169</v>
      </c>
      <c r="N4877" s="26" t="s">
        <v>5633</v>
      </c>
      <c r="O4877" s="26" t="s">
        <v>32</v>
      </c>
      <c r="P4877" s="26" t="s">
        <v>22</v>
      </c>
      <c r="Q4877" s="26" t="s">
        <v>23953</v>
      </c>
      <c r="R4877" s="26" t="s">
        <v>46</v>
      </c>
      <c r="S4877" s="26" t="s">
        <v>23954</v>
      </c>
      <c r="T4877" s="26" t="s">
        <v>5661</v>
      </c>
    </row>
    <row r="4878" customHeight="1" spans="1:20">
      <c r="A4878" s="25">
        <v>45210</v>
      </c>
      <c r="B4878" s="26" t="s">
        <v>23955</v>
      </c>
      <c r="C4878" s="26" t="s">
        <v>5879</v>
      </c>
      <c r="D4878" s="26" t="s">
        <v>22</v>
      </c>
      <c r="E4878" s="26" t="s">
        <v>23956</v>
      </c>
      <c r="F4878" s="26" t="s">
        <v>23957</v>
      </c>
      <c r="G4878" s="26" t="s">
        <v>82</v>
      </c>
      <c r="H4878" s="26" t="s">
        <v>540</v>
      </c>
      <c r="I4878" s="26" t="s">
        <v>5737</v>
      </c>
      <c r="J4878" s="26" t="s">
        <v>27</v>
      </c>
      <c r="K4878" s="26" t="s">
        <v>28</v>
      </c>
      <c r="L4878" s="26" t="s">
        <v>43</v>
      </c>
      <c r="M4878" s="26" t="s">
        <v>169</v>
      </c>
      <c r="N4878" s="26" t="s">
        <v>5633</v>
      </c>
      <c r="O4878" s="26" t="s">
        <v>32</v>
      </c>
      <c r="P4878" s="26" t="s">
        <v>22</v>
      </c>
      <c r="Q4878" s="26" t="s">
        <v>23958</v>
      </c>
      <c r="R4878" s="26" t="s">
        <v>46</v>
      </c>
      <c r="S4878" s="26" t="s">
        <v>23959</v>
      </c>
      <c r="T4878" s="26" t="s">
        <v>5661</v>
      </c>
    </row>
    <row r="4879" customHeight="1" spans="1:20">
      <c r="A4879" s="25">
        <v>45210</v>
      </c>
      <c r="B4879" s="26" t="s">
        <v>23960</v>
      </c>
      <c r="C4879" s="26" t="s">
        <v>5629</v>
      </c>
      <c r="D4879" s="26" t="s">
        <v>22</v>
      </c>
      <c r="E4879" s="26" t="s">
        <v>23961</v>
      </c>
      <c r="F4879" s="26" t="s">
        <v>23962</v>
      </c>
      <c r="G4879" s="26" t="s">
        <v>82</v>
      </c>
      <c r="H4879" s="26" t="s">
        <v>110</v>
      </c>
      <c r="I4879" s="26" t="s">
        <v>5632</v>
      </c>
      <c r="J4879" s="26" t="s">
        <v>27</v>
      </c>
      <c r="K4879" s="26" t="s">
        <v>28</v>
      </c>
      <c r="L4879" s="26" t="s">
        <v>43</v>
      </c>
      <c r="M4879" s="26" t="s">
        <v>169</v>
      </c>
      <c r="N4879" s="26" t="s">
        <v>5633</v>
      </c>
      <c r="O4879" s="26" t="s">
        <v>32</v>
      </c>
      <c r="P4879" s="26" t="s">
        <v>22</v>
      </c>
      <c r="Q4879" s="26" t="s">
        <v>23963</v>
      </c>
      <c r="R4879" s="26" t="s">
        <v>46</v>
      </c>
      <c r="S4879" s="26" t="s">
        <v>23964</v>
      </c>
      <c r="T4879" s="26" t="s">
        <v>5661</v>
      </c>
    </row>
    <row r="4880" customHeight="1" spans="1:20">
      <c r="A4880" s="25">
        <v>45210</v>
      </c>
      <c r="B4880" s="26" t="s">
        <v>23965</v>
      </c>
      <c r="C4880" s="26" t="s">
        <v>5644</v>
      </c>
      <c r="D4880" s="26" t="s">
        <v>22</v>
      </c>
      <c r="E4880" s="26" t="s">
        <v>23966</v>
      </c>
      <c r="F4880" s="26" t="s">
        <v>23967</v>
      </c>
      <c r="G4880" s="26" t="s">
        <v>82</v>
      </c>
      <c r="H4880" s="26" t="s">
        <v>22</v>
      </c>
      <c r="I4880" s="26" t="s">
        <v>168</v>
      </c>
      <c r="J4880" s="26" t="s">
        <v>27</v>
      </c>
      <c r="K4880" s="26" t="s">
        <v>28</v>
      </c>
      <c r="L4880" s="26" t="s">
        <v>43</v>
      </c>
      <c r="M4880" s="26" t="s">
        <v>169</v>
      </c>
      <c r="N4880" s="26" t="s">
        <v>5633</v>
      </c>
      <c r="O4880" s="26" t="s">
        <v>32</v>
      </c>
      <c r="P4880" s="26" t="s">
        <v>22</v>
      </c>
      <c r="Q4880" s="26" t="s">
        <v>23968</v>
      </c>
      <c r="R4880" s="26" t="s">
        <v>168</v>
      </c>
      <c r="S4880" s="26" t="s">
        <v>23969</v>
      </c>
      <c r="T4880" s="26" t="s">
        <v>23970</v>
      </c>
    </row>
    <row r="4881" customHeight="1" spans="1:20">
      <c r="A4881" s="25">
        <v>45210</v>
      </c>
      <c r="B4881" s="26" t="s">
        <v>23971</v>
      </c>
      <c r="C4881" s="26" t="s">
        <v>5629</v>
      </c>
      <c r="D4881" s="26" t="s">
        <v>22</v>
      </c>
      <c r="E4881" s="26" t="s">
        <v>23972</v>
      </c>
      <c r="F4881" s="26" t="s">
        <v>23973</v>
      </c>
      <c r="G4881" s="26" t="s">
        <v>82</v>
      </c>
      <c r="H4881" s="26" t="s">
        <v>22</v>
      </c>
      <c r="I4881" s="26" t="s">
        <v>5632</v>
      </c>
      <c r="J4881" s="26" t="s">
        <v>27</v>
      </c>
      <c r="K4881" s="26" t="s">
        <v>28</v>
      </c>
      <c r="L4881" s="26" t="s">
        <v>43</v>
      </c>
      <c r="M4881" s="26" t="s">
        <v>169</v>
      </c>
      <c r="N4881" s="26" t="s">
        <v>5633</v>
      </c>
      <c r="O4881" s="26" t="s">
        <v>32</v>
      </c>
      <c r="P4881" s="26" t="s">
        <v>22</v>
      </c>
      <c r="Q4881" s="26" t="s">
        <v>23974</v>
      </c>
      <c r="R4881" s="26" t="s">
        <v>168</v>
      </c>
      <c r="S4881" s="26" t="s">
        <v>23975</v>
      </c>
      <c r="T4881" s="26" t="s">
        <v>5723</v>
      </c>
    </row>
    <row r="4882" customHeight="1" spans="1:20">
      <c r="A4882" s="25">
        <v>45210</v>
      </c>
      <c r="B4882" s="26" t="s">
        <v>23976</v>
      </c>
      <c r="C4882" s="26" t="s">
        <v>5629</v>
      </c>
      <c r="D4882" s="26" t="s">
        <v>22</v>
      </c>
      <c r="E4882" s="26" t="s">
        <v>23977</v>
      </c>
      <c r="F4882" s="26" t="s">
        <v>23978</v>
      </c>
      <c r="G4882" s="26" t="s">
        <v>82</v>
      </c>
      <c r="H4882" s="26" t="s">
        <v>110</v>
      </c>
      <c r="I4882" s="26" t="s">
        <v>5632</v>
      </c>
      <c r="J4882" s="26" t="s">
        <v>27</v>
      </c>
      <c r="K4882" s="26" t="s">
        <v>28</v>
      </c>
      <c r="L4882" s="26" t="s">
        <v>43</v>
      </c>
      <c r="M4882" s="26" t="s">
        <v>169</v>
      </c>
      <c r="N4882" s="26" t="s">
        <v>5633</v>
      </c>
      <c r="O4882" s="26" t="s">
        <v>32</v>
      </c>
      <c r="P4882" s="26" t="s">
        <v>22</v>
      </c>
      <c r="Q4882" s="26" t="s">
        <v>23979</v>
      </c>
      <c r="R4882" s="26" t="s">
        <v>168</v>
      </c>
      <c r="S4882" s="26" t="s">
        <v>23980</v>
      </c>
      <c r="T4882" s="26" t="s">
        <v>5668</v>
      </c>
    </row>
    <row r="4883" customHeight="1" spans="1:20">
      <c r="A4883" s="25">
        <v>45210</v>
      </c>
      <c r="B4883" s="26" t="s">
        <v>23981</v>
      </c>
      <c r="C4883" s="26" t="s">
        <v>5629</v>
      </c>
      <c r="D4883" s="26" t="s">
        <v>22</v>
      </c>
      <c r="E4883" s="26" t="s">
        <v>23982</v>
      </c>
      <c r="F4883" s="26" t="s">
        <v>23983</v>
      </c>
      <c r="G4883" s="26" t="s">
        <v>82</v>
      </c>
      <c r="H4883" s="26" t="s">
        <v>22</v>
      </c>
      <c r="I4883" s="26" t="s">
        <v>5632</v>
      </c>
      <c r="J4883" s="26" t="s">
        <v>27</v>
      </c>
      <c r="K4883" s="26" t="s">
        <v>28</v>
      </c>
      <c r="L4883" s="26" t="s">
        <v>43</v>
      </c>
      <c r="M4883" s="26" t="s">
        <v>169</v>
      </c>
      <c r="N4883" s="26" t="s">
        <v>5633</v>
      </c>
      <c r="O4883" s="26" t="s">
        <v>32</v>
      </c>
      <c r="P4883" s="26" t="s">
        <v>22</v>
      </c>
      <c r="Q4883" s="26" t="s">
        <v>23984</v>
      </c>
      <c r="R4883" s="26" t="s">
        <v>168</v>
      </c>
      <c r="S4883" s="26" t="s">
        <v>23985</v>
      </c>
      <c r="T4883" s="26" t="s">
        <v>5723</v>
      </c>
    </row>
    <row r="4884" customHeight="1" spans="1:20">
      <c r="A4884" s="25">
        <v>45210</v>
      </c>
      <c r="B4884" s="26" t="s">
        <v>23986</v>
      </c>
      <c r="C4884" s="26" t="s">
        <v>5644</v>
      </c>
      <c r="D4884" s="26" t="s">
        <v>22</v>
      </c>
      <c r="E4884" s="26" t="s">
        <v>23987</v>
      </c>
      <c r="F4884" s="26" t="s">
        <v>23988</v>
      </c>
      <c r="G4884" s="26" t="s">
        <v>82</v>
      </c>
      <c r="H4884" s="26" t="s">
        <v>137</v>
      </c>
      <c r="I4884" s="26" t="s">
        <v>253</v>
      </c>
      <c r="J4884" s="26" t="s">
        <v>27</v>
      </c>
      <c r="K4884" s="26" t="s">
        <v>28</v>
      </c>
      <c r="L4884" s="26" t="s">
        <v>43</v>
      </c>
      <c r="M4884" s="26" t="s">
        <v>169</v>
      </c>
      <c r="N4884" s="26" t="s">
        <v>5633</v>
      </c>
      <c r="O4884" s="26" t="s">
        <v>32</v>
      </c>
      <c r="P4884" s="26" t="s">
        <v>22</v>
      </c>
      <c r="Q4884" s="26" t="s">
        <v>23989</v>
      </c>
      <c r="R4884" s="26" t="s">
        <v>168</v>
      </c>
      <c r="S4884" s="26" t="s">
        <v>23990</v>
      </c>
      <c r="T4884" s="26" t="s">
        <v>5655</v>
      </c>
    </row>
    <row r="4885" customHeight="1" spans="1:20">
      <c r="A4885" s="25">
        <v>45210</v>
      </c>
      <c r="B4885" s="26" t="s">
        <v>23991</v>
      </c>
      <c r="C4885" s="26" t="s">
        <v>5644</v>
      </c>
      <c r="D4885" s="26" t="s">
        <v>22</v>
      </c>
      <c r="E4885" s="26" t="s">
        <v>23992</v>
      </c>
      <c r="F4885" s="26" t="s">
        <v>23993</v>
      </c>
      <c r="G4885" s="26" t="s">
        <v>82</v>
      </c>
      <c r="H4885" s="26" t="s">
        <v>22</v>
      </c>
      <c r="I4885" s="26" t="s">
        <v>1255</v>
      </c>
      <c r="J4885" s="26" t="s">
        <v>27</v>
      </c>
      <c r="K4885" s="26" t="s">
        <v>28</v>
      </c>
      <c r="L4885" s="26" t="s">
        <v>43</v>
      </c>
      <c r="M4885" s="26" t="s">
        <v>169</v>
      </c>
      <c r="N4885" s="26" t="s">
        <v>5633</v>
      </c>
      <c r="O4885" s="26" t="s">
        <v>32</v>
      </c>
      <c r="P4885" s="26" t="s">
        <v>22</v>
      </c>
      <c r="Q4885" s="26" t="s">
        <v>23994</v>
      </c>
      <c r="R4885" s="26" t="s">
        <v>168</v>
      </c>
      <c r="S4885" s="26" t="s">
        <v>23995</v>
      </c>
      <c r="T4885" s="26" t="s">
        <v>5655</v>
      </c>
    </row>
    <row r="4886" customHeight="1" spans="1:20">
      <c r="A4886" s="25">
        <v>45210</v>
      </c>
      <c r="B4886" s="26" t="s">
        <v>23996</v>
      </c>
      <c r="C4886" s="26" t="s">
        <v>5879</v>
      </c>
      <c r="D4886" s="26" t="s">
        <v>22</v>
      </c>
      <c r="E4886" s="26" t="s">
        <v>23997</v>
      </c>
      <c r="F4886" s="26" t="s">
        <v>23998</v>
      </c>
      <c r="G4886" s="26" t="s">
        <v>82</v>
      </c>
      <c r="H4886" s="26" t="s">
        <v>110</v>
      </c>
      <c r="I4886" s="26" t="s">
        <v>5737</v>
      </c>
      <c r="J4886" s="26" t="s">
        <v>27</v>
      </c>
      <c r="K4886" s="26" t="s">
        <v>28</v>
      </c>
      <c r="L4886" s="26" t="s">
        <v>43</v>
      </c>
      <c r="M4886" s="26" t="s">
        <v>169</v>
      </c>
      <c r="N4886" s="26" t="s">
        <v>5633</v>
      </c>
      <c r="O4886" s="26" t="s">
        <v>32</v>
      </c>
      <c r="P4886" s="26" t="s">
        <v>22</v>
      </c>
      <c r="Q4886" s="26" t="s">
        <v>23999</v>
      </c>
      <c r="R4886" s="26" t="s">
        <v>168</v>
      </c>
      <c r="S4886" s="26" t="s">
        <v>24000</v>
      </c>
      <c r="T4886" s="26" t="s">
        <v>5655</v>
      </c>
    </row>
    <row r="4887" customHeight="1" spans="1:20">
      <c r="A4887" s="25">
        <v>45210</v>
      </c>
      <c r="B4887" s="26" t="s">
        <v>24001</v>
      </c>
      <c r="C4887" s="26" t="s">
        <v>5629</v>
      </c>
      <c r="D4887" s="26" t="s">
        <v>22</v>
      </c>
      <c r="E4887" s="26" t="s">
        <v>24002</v>
      </c>
      <c r="F4887" s="26" t="s">
        <v>24003</v>
      </c>
      <c r="G4887" s="26" t="s">
        <v>82</v>
      </c>
      <c r="H4887" s="26" t="s">
        <v>22</v>
      </c>
      <c r="I4887" s="26" t="s">
        <v>5632</v>
      </c>
      <c r="J4887" s="26" t="s">
        <v>27</v>
      </c>
      <c r="K4887" s="26" t="s">
        <v>28</v>
      </c>
      <c r="L4887" s="26" t="s">
        <v>43</v>
      </c>
      <c r="M4887" s="26" t="s">
        <v>169</v>
      </c>
      <c r="N4887" s="26" t="s">
        <v>5633</v>
      </c>
      <c r="O4887" s="26" t="s">
        <v>32</v>
      </c>
      <c r="P4887" s="26" t="s">
        <v>22</v>
      </c>
      <c r="Q4887" s="26" t="s">
        <v>24004</v>
      </c>
      <c r="R4887" s="26" t="s">
        <v>168</v>
      </c>
      <c r="S4887" s="26" t="s">
        <v>24005</v>
      </c>
      <c r="T4887" s="26" t="s">
        <v>6081</v>
      </c>
    </row>
    <row r="4888" customHeight="1" spans="1:20">
      <c r="A4888" s="25">
        <v>45210</v>
      </c>
      <c r="B4888" s="26" t="s">
        <v>24006</v>
      </c>
      <c r="C4888" s="26" t="s">
        <v>5685</v>
      </c>
      <c r="D4888" s="26" t="s">
        <v>22</v>
      </c>
      <c r="E4888" s="26" t="s">
        <v>24007</v>
      </c>
      <c r="F4888" s="26" t="s">
        <v>24008</v>
      </c>
      <c r="G4888" s="26" t="s">
        <v>82</v>
      </c>
      <c r="H4888" s="26" t="s">
        <v>22</v>
      </c>
      <c r="I4888" s="26" t="s">
        <v>253</v>
      </c>
      <c r="J4888" s="26" t="s">
        <v>27</v>
      </c>
      <c r="K4888" s="26" t="s">
        <v>28</v>
      </c>
      <c r="L4888" s="26" t="s">
        <v>43</v>
      </c>
      <c r="M4888" s="26" t="s">
        <v>169</v>
      </c>
      <c r="N4888" s="26" t="s">
        <v>5633</v>
      </c>
      <c r="O4888" s="26" t="s">
        <v>32</v>
      </c>
      <c r="P4888" s="26" t="s">
        <v>22</v>
      </c>
      <c r="Q4888" s="26" t="s">
        <v>24009</v>
      </c>
      <c r="R4888" s="26" t="s">
        <v>168</v>
      </c>
      <c r="S4888" s="26" t="s">
        <v>24010</v>
      </c>
      <c r="T4888" s="26" t="s">
        <v>5717</v>
      </c>
    </row>
    <row r="4889" customHeight="1" spans="1:20">
      <c r="A4889" s="25">
        <v>45210</v>
      </c>
      <c r="B4889" s="26" t="s">
        <v>24011</v>
      </c>
      <c r="C4889" s="26" t="s">
        <v>5629</v>
      </c>
      <c r="D4889" s="26" t="s">
        <v>22</v>
      </c>
      <c r="E4889" s="26" t="s">
        <v>24012</v>
      </c>
      <c r="F4889" s="26" t="s">
        <v>24013</v>
      </c>
      <c r="G4889" s="26" t="s">
        <v>82</v>
      </c>
      <c r="H4889" s="26" t="s">
        <v>22</v>
      </c>
      <c r="I4889" s="26" t="s">
        <v>5632</v>
      </c>
      <c r="J4889" s="26" t="s">
        <v>27</v>
      </c>
      <c r="K4889" s="26" t="s">
        <v>28</v>
      </c>
      <c r="L4889" s="26" t="s">
        <v>43</v>
      </c>
      <c r="M4889" s="26" t="s">
        <v>169</v>
      </c>
      <c r="N4889" s="26" t="s">
        <v>5633</v>
      </c>
      <c r="O4889" s="26" t="s">
        <v>32</v>
      </c>
      <c r="P4889" s="26" t="s">
        <v>22</v>
      </c>
      <c r="Q4889" s="26" t="s">
        <v>24014</v>
      </c>
      <c r="R4889" s="26" t="s">
        <v>168</v>
      </c>
      <c r="S4889" s="26" t="s">
        <v>24015</v>
      </c>
      <c r="T4889" s="26" t="s">
        <v>7779</v>
      </c>
    </row>
    <row r="4890" customHeight="1" spans="1:20">
      <c r="A4890" s="25">
        <v>45210</v>
      </c>
      <c r="B4890" s="26" t="s">
        <v>24016</v>
      </c>
      <c r="C4890" s="26" t="s">
        <v>5629</v>
      </c>
      <c r="D4890" s="26" t="s">
        <v>22</v>
      </c>
      <c r="E4890" s="26" t="s">
        <v>24017</v>
      </c>
      <c r="F4890" s="26" t="s">
        <v>24018</v>
      </c>
      <c r="G4890" s="26" t="s">
        <v>82</v>
      </c>
      <c r="H4890" s="26" t="s">
        <v>22</v>
      </c>
      <c r="I4890" s="26" t="s">
        <v>5632</v>
      </c>
      <c r="J4890" s="26" t="s">
        <v>27</v>
      </c>
      <c r="K4890" s="26" t="s">
        <v>28</v>
      </c>
      <c r="L4890" s="26" t="s">
        <v>43</v>
      </c>
      <c r="M4890" s="26" t="s">
        <v>169</v>
      </c>
      <c r="N4890" s="26" t="s">
        <v>5633</v>
      </c>
      <c r="O4890" s="26" t="s">
        <v>32</v>
      </c>
      <c r="P4890" s="26" t="s">
        <v>22</v>
      </c>
      <c r="Q4890" s="26" t="s">
        <v>24019</v>
      </c>
      <c r="R4890" s="26" t="s">
        <v>168</v>
      </c>
      <c r="S4890" s="26" t="s">
        <v>24020</v>
      </c>
      <c r="T4890" s="26" t="s">
        <v>5655</v>
      </c>
    </row>
    <row r="4891" customHeight="1" spans="1:20">
      <c r="A4891" s="25">
        <v>45210</v>
      </c>
      <c r="B4891" s="26" t="s">
        <v>24021</v>
      </c>
      <c r="C4891" s="26" t="s">
        <v>5644</v>
      </c>
      <c r="D4891" s="26" t="s">
        <v>22</v>
      </c>
      <c r="E4891" s="26" t="s">
        <v>24022</v>
      </c>
      <c r="F4891" s="26" t="s">
        <v>23646</v>
      </c>
      <c r="G4891" s="26" t="s">
        <v>82</v>
      </c>
      <c r="H4891" s="26" t="s">
        <v>22</v>
      </c>
      <c r="I4891" s="26" t="s">
        <v>111</v>
      </c>
      <c r="J4891" s="26" t="s">
        <v>27</v>
      </c>
      <c r="K4891" s="26" t="s">
        <v>28</v>
      </c>
      <c r="L4891" s="26" t="s">
        <v>43</v>
      </c>
      <c r="M4891" s="26" t="s">
        <v>169</v>
      </c>
      <c r="N4891" s="26" t="s">
        <v>5633</v>
      </c>
      <c r="O4891" s="26" t="s">
        <v>32</v>
      </c>
      <c r="P4891" s="26" t="s">
        <v>22</v>
      </c>
      <c r="Q4891" s="26" t="s">
        <v>24023</v>
      </c>
      <c r="R4891" s="26" t="s">
        <v>168</v>
      </c>
      <c r="S4891" s="26" t="s">
        <v>24024</v>
      </c>
      <c r="T4891" s="26" t="s">
        <v>5649</v>
      </c>
    </row>
    <row r="4892" customHeight="1" spans="1:20">
      <c r="A4892" s="25">
        <v>45210</v>
      </c>
      <c r="B4892" s="26" t="s">
        <v>24025</v>
      </c>
      <c r="C4892" s="26" t="s">
        <v>5629</v>
      </c>
      <c r="D4892" s="26" t="s">
        <v>22</v>
      </c>
      <c r="E4892" s="26" t="s">
        <v>24026</v>
      </c>
      <c r="F4892" s="26" t="s">
        <v>24027</v>
      </c>
      <c r="G4892" s="26" t="s">
        <v>82</v>
      </c>
      <c r="H4892" s="26" t="s">
        <v>22</v>
      </c>
      <c r="I4892" s="26" t="s">
        <v>5632</v>
      </c>
      <c r="J4892" s="26" t="s">
        <v>27</v>
      </c>
      <c r="K4892" s="26" t="s">
        <v>28</v>
      </c>
      <c r="L4892" s="26" t="s">
        <v>43</v>
      </c>
      <c r="M4892" s="26" t="s">
        <v>169</v>
      </c>
      <c r="N4892" s="26" t="s">
        <v>5633</v>
      </c>
      <c r="O4892" s="26" t="s">
        <v>32</v>
      </c>
      <c r="P4892" s="26" t="s">
        <v>22</v>
      </c>
      <c r="Q4892" s="26" t="s">
        <v>24028</v>
      </c>
      <c r="R4892" s="26" t="s">
        <v>168</v>
      </c>
      <c r="S4892" s="26" t="s">
        <v>24029</v>
      </c>
      <c r="T4892" s="26" t="s">
        <v>6075</v>
      </c>
    </row>
    <row r="4893" customHeight="1" spans="1:20">
      <c r="A4893" s="25">
        <v>45210</v>
      </c>
      <c r="B4893" s="26" t="s">
        <v>24030</v>
      </c>
      <c r="C4893" s="26" t="s">
        <v>5629</v>
      </c>
      <c r="D4893" s="26" t="s">
        <v>22</v>
      </c>
      <c r="E4893" s="26" t="s">
        <v>24031</v>
      </c>
      <c r="F4893" s="26" t="s">
        <v>24032</v>
      </c>
      <c r="G4893" s="26" t="s">
        <v>82</v>
      </c>
      <c r="H4893" s="26" t="s">
        <v>22</v>
      </c>
      <c r="I4893" s="26" t="s">
        <v>5632</v>
      </c>
      <c r="J4893" s="26" t="s">
        <v>27</v>
      </c>
      <c r="K4893" s="26" t="s">
        <v>28</v>
      </c>
      <c r="L4893" s="26" t="s">
        <v>43</v>
      </c>
      <c r="M4893" s="26" t="s">
        <v>169</v>
      </c>
      <c r="N4893" s="26" t="s">
        <v>5633</v>
      </c>
      <c r="O4893" s="26" t="s">
        <v>32</v>
      </c>
      <c r="P4893" s="26" t="s">
        <v>22</v>
      </c>
      <c r="Q4893" s="26" t="s">
        <v>24033</v>
      </c>
      <c r="R4893" s="26" t="s">
        <v>168</v>
      </c>
      <c r="S4893" s="26" t="s">
        <v>24034</v>
      </c>
      <c r="T4893" s="26" t="s">
        <v>5655</v>
      </c>
    </row>
    <row r="4894" customHeight="1" spans="1:20">
      <c r="A4894" s="25">
        <v>45210</v>
      </c>
      <c r="B4894" s="26" t="s">
        <v>24035</v>
      </c>
      <c r="C4894" s="26" t="s">
        <v>5685</v>
      </c>
      <c r="D4894" s="26" t="s">
        <v>22</v>
      </c>
      <c r="E4894" s="26" t="s">
        <v>24036</v>
      </c>
      <c r="F4894" s="26" t="s">
        <v>24037</v>
      </c>
      <c r="G4894" s="26" t="s">
        <v>82</v>
      </c>
      <c r="H4894" s="26" t="s">
        <v>22</v>
      </c>
      <c r="I4894" s="26" t="s">
        <v>168</v>
      </c>
      <c r="J4894" s="26" t="s">
        <v>27</v>
      </c>
      <c r="K4894" s="26" t="s">
        <v>28</v>
      </c>
      <c r="L4894" s="26" t="s">
        <v>43</v>
      </c>
      <c r="M4894" s="26" t="s">
        <v>169</v>
      </c>
      <c r="N4894" s="26" t="s">
        <v>5633</v>
      </c>
      <c r="O4894" s="26" t="s">
        <v>32</v>
      </c>
      <c r="P4894" s="26" t="s">
        <v>22</v>
      </c>
      <c r="Q4894" s="26" t="s">
        <v>24038</v>
      </c>
      <c r="R4894" s="26" t="s">
        <v>168</v>
      </c>
      <c r="S4894" s="26" t="s">
        <v>24039</v>
      </c>
      <c r="T4894" s="26" t="s">
        <v>5649</v>
      </c>
    </row>
    <row r="4895" customHeight="1" spans="1:20">
      <c r="A4895" s="25">
        <v>45210</v>
      </c>
      <c r="B4895" s="26" t="s">
        <v>24040</v>
      </c>
      <c r="C4895" s="26" t="s">
        <v>5644</v>
      </c>
      <c r="D4895" s="26" t="s">
        <v>22</v>
      </c>
      <c r="E4895" s="26" t="s">
        <v>24041</v>
      </c>
      <c r="F4895" s="26" t="s">
        <v>24042</v>
      </c>
      <c r="G4895" s="26" t="s">
        <v>82</v>
      </c>
      <c r="H4895" s="26" t="s">
        <v>22</v>
      </c>
      <c r="I4895" s="26" t="s">
        <v>168</v>
      </c>
      <c r="J4895" s="26" t="s">
        <v>27</v>
      </c>
      <c r="K4895" s="26" t="s">
        <v>28</v>
      </c>
      <c r="L4895" s="26" t="s">
        <v>43</v>
      </c>
      <c r="M4895" s="26" t="s">
        <v>169</v>
      </c>
      <c r="N4895" s="26" t="s">
        <v>5633</v>
      </c>
      <c r="O4895" s="26" t="s">
        <v>32</v>
      </c>
      <c r="P4895" s="26" t="s">
        <v>22</v>
      </c>
      <c r="Q4895" s="26" t="s">
        <v>24043</v>
      </c>
      <c r="R4895" s="26" t="s">
        <v>168</v>
      </c>
      <c r="S4895" s="26" t="s">
        <v>24044</v>
      </c>
      <c r="T4895" s="26" t="s">
        <v>5649</v>
      </c>
    </row>
    <row r="4896" customHeight="1" spans="1:20">
      <c r="A4896" s="25">
        <v>45210</v>
      </c>
      <c r="B4896" s="26" t="s">
        <v>24045</v>
      </c>
      <c r="C4896" s="26" t="s">
        <v>6126</v>
      </c>
      <c r="D4896" s="26" t="s">
        <v>22</v>
      </c>
      <c r="E4896" s="26" t="s">
        <v>24046</v>
      </c>
      <c r="F4896" s="26" t="s">
        <v>24047</v>
      </c>
      <c r="G4896" s="26" t="s">
        <v>82</v>
      </c>
      <c r="H4896" s="26" t="s">
        <v>22</v>
      </c>
      <c r="I4896" s="26" t="s">
        <v>337</v>
      </c>
      <c r="J4896" s="26" t="s">
        <v>27</v>
      </c>
      <c r="K4896" s="26" t="s">
        <v>28</v>
      </c>
      <c r="L4896" s="26" t="s">
        <v>43</v>
      </c>
      <c r="M4896" s="26" t="s">
        <v>799</v>
      </c>
      <c r="N4896" s="26" t="s">
        <v>743</v>
      </c>
      <c r="O4896" s="26" t="s">
        <v>32</v>
      </c>
      <c r="P4896" s="26" t="s">
        <v>22</v>
      </c>
      <c r="Q4896" s="26" t="s">
        <v>24048</v>
      </c>
      <c r="R4896" s="26" t="s">
        <v>46</v>
      </c>
      <c r="S4896" s="26" t="s">
        <v>24049</v>
      </c>
      <c r="T4896" s="26" t="s">
        <v>22</v>
      </c>
    </row>
    <row r="4897" customHeight="1" spans="1:20">
      <c r="A4897" s="25">
        <v>45210</v>
      </c>
      <c r="B4897" s="26" t="s">
        <v>24050</v>
      </c>
      <c r="C4897" s="26" t="s">
        <v>6126</v>
      </c>
      <c r="D4897" s="26" t="s">
        <v>22</v>
      </c>
      <c r="E4897" s="26" t="s">
        <v>24051</v>
      </c>
      <c r="F4897" s="26" t="s">
        <v>24052</v>
      </c>
      <c r="G4897" s="26" t="s">
        <v>130</v>
      </c>
      <c r="H4897" s="26" t="s">
        <v>22</v>
      </c>
      <c r="I4897" s="26" t="s">
        <v>83</v>
      </c>
      <c r="J4897" s="26" t="s">
        <v>27</v>
      </c>
      <c r="K4897" s="26" t="s">
        <v>28</v>
      </c>
      <c r="L4897" s="26" t="s">
        <v>43</v>
      </c>
      <c r="M4897" s="26" t="s">
        <v>30</v>
      </c>
      <c r="N4897" s="26" t="s">
        <v>743</v>
      </c>
      <c r="O4897" s="26" t="s">
        <v>32</v>
      </c>
      <c r="P4897" s="26" t="s">
        <v>22</v>
      </c>
      <c r="Q4897" s="26" t="s">
        <v>24053</v>
      </c>
      <c r="R4897" s="26" t="s">
        <v>46</v>
      </c>
      <c r="S4897" s="26" t="s">
        <v>24054</v>
      </c>
      <c r="T4897" s="26" t="s">
        <v>22</v>
      </c>
    </row>
    <row r="4898" customHeight="1" spans="1:20">
      <c r="A4898" s="25">
        <v>45210</v>
      </c>
      <c r="B4898" s="26" t="s">
        <v>24055</v>
      </c>
      <c r="C4898" s="26" t="s">
        <v>6126</v>
      </c>
      <c r="D4898" s="26" t="s">
        <v>22</v>
      </c>
      <c r="E4898" s="26" t="s">
        <v>24056</v>
      </c>
      <c r="F4898" s="26" t="s">
        <v>24057</v>
      </c>
      <c r="G4898" s="26" t="s">
        <v>130</v>
      </c>
      <c r="H4898" s="26" t="s">
        <v>137</v>
      </c>
      <c r="I4898" s="26" t="s">
        <v>149</v>
      </c>
      <c r="J4898" s="26" t="s">
        <v>27</v>
      </c>
      <c r="K4898" s="26" t="s">
        <v>28</v>
      </c>
      <c r="L4898" s="26" t="s">
        <v>43</v>
      </c>
      <c r="M4898" s="26" t="s">
        <v>44</v>
      </c>
      <c r="N4898" s="26" t="s">
        <v>743</v>
      </c>
      <c r="O4898" s="26" t="s">
        <v>32</v>
      </c>
      <c r="P4898" s="26" t="s">
        <v>22</v>
      </c>
      <c r="Q4898" s="26" t="s">
        <v>24058</v>
      </c>
      <c r="R4898" s="26" t="s">
        <v>46</v>
      </c>
      <c r="S4898" s="26" t="s">
        <v>24059</v>
      </c>
      <c r="T4898" s="26" t="s">
        <v>24060</v>
      </c>
    </row>
    <row r="4899" customHeight="1" spans="1:20">
      <c r="A4899" s="25">
        <v>45210</v>
      </c>
      <c r="B4899" s="26" t="s">
        <v>24061</v>
      </c>
      <c r="C4899" s="26" t="s">
        <v>6126</v>
      </c>
      <c r="D4899" s="26" t="s">
        <v>22</v>
      </c>
      <c r="E4899" s="26" t="s">
        <v>18109</v>
      </c>
      <c r="F4899" s="26" t="s">
        <v>18110</v>
      </c>
      <c r="G4899" s="26" t="s">
        <v>62</v>
      </c>
      <c r="H4899" s="26" t="s">
        <v>22</v>
      </c>
      <c r="I4899" s="26" t="s">
        <v>111</v>
      </c>
      <c r="J4899" s="26" t="s">
        <v>27</v>
      </c>
      <c r="K4899" s="26" t="s">
        <v>28</v>
      </c>
      <c r="L4899" s="26" t="s">
        <v>43</v>
      </c>
      <c r="M4899" s="26" t="s">
        <v>44</v>
      </c>
      <c r="N4899" s="26" t="s">
        <v>743</v>
      </c>
      <c r="O4899" s="26" t="s">
        <v>32</v>
      </c>
      <c r="P4899" s="26" t="s">
        <v>22</v>
      </c>
      <c r="Q4899" s="26" t="s">
        <v>24062</v>
      </c>
      <c r="R4899" s="26" t="s">
        <v>46</v>
      </c>
      <c r="S4899" s="26" t="s">
        <v>24063</v>
      </c>
      <c r="T4899" s="26" t="s">
        <v>24064</v>
      </c>
    </row>
    <row r="4900" customHeight="1" spans="1:20">
      <c r="A4900" s="25">
        <v>45210</v>
      </c>
      <c r="B4900" s="26" t="s">
        <v>24065</v>
      </c>
      <c r="C4900" s="26" t="s">
        <v>6126</v>
      </c>
      <c r="D4900" s="26" t="s">
        <v>22</v>
      </c>
      <c r="E4900" s="26" t="s">
        <v>20393</v>
      </c>
      <c r="F4900" s="26" t="s">
        <v>20394</v>
      </c>
      <c r="G4900" s="26" t="s">
        <v>82</v>
      </c>
      <c r="H4900" s="26" t="s">
        <v>22</v>
      </c>
      <c r="I4900" s="26" t="s">
        <v>162</v>
      </c>
      <c r="J4900" s="26" t="s">
        <v>27</v>
      </c>
      <c r="K4900" s="26" t="s">
        <v>28</v>
      </c>
      <c r="L4900" s="26" t="s">
        <v>43</v>
      </c>
      <c r="M4900" s="26" t="s">
        <v>30</v>
      </c>
      <c r="N4900" s="26" t="s">
        <v>743</v>
      </c>
      <c r="O4900" s="26" t="s">
        <v>32</v>
      </c>
      <c r="P4900" s="26" t="s">
        <v>22</v>
      </c>
      <c r="Q4900" s="26" t="s">
        <v>24066</v>
      </c>
      <c r="R4900" s="26" t="s">
        <v>46</v>
      </c>
      <c r="S4900" s="26" t="s">
        <v>24067</v>
      </c>
      <c r="T4900" s="26" t="s">
        <v>24068</v>
      </c>
    </row>
    <row r="4901" customHeight="1" spans="1:20">
      <c r="A4901" s="25">
        <v>45210</v>
      </c>
      <c r="B4901" s="26" t="s">
        <v>24069</v>
      </c>
      <c r="C4901" s="26" t="s">
        <v>6126</v>
      </c>
      <c r="D4901" s="26" t="s">
        <v>22</v>
      </c>
      <c r="E4901" s="26" t="s">
        <v>24070</v>
      </c>
      <c r="F4901" s="26" t="s">
        <v>24071</v>
      </c>
      <c r="G4901" s="26" t="s">
        <v>82</v>
      </c>
      <c r="H4901" s="26" t="s">
        <v>22</v>
      </c>
      <c r="I4901" s="26" t="s">
        <v>490</v>
      </c>
      <c r="J4901" s="26" t="s">
        <v>27</v>
      </c>
      <c r="K4901" s="26" t="s">
        <v>28</v>
      </c>
      <c r="L4901" s="26" t="s">
        <v>43</v>
      </c>
      <c r="M4901" s="26" t="s">
        <v>44</v>
      </c>
      <c r="N4901" s="26" t="s">
        <v>743</v>
      </c>
      <c r="O4901" s="26" t="s">
        <v>32</v>
      </c>
      <c r="P4901" s="26" t="s">
        <v>22</v>
      </c>
      <c r="Q4901" s="26" t="s">
        <v>24072</v>
      </c>
      <c r="R4901" s="26" t="s">
        <v>46</v>
      </c>
      <c r="S4901" s="26" t="s">
        <v>24073</v>
      </c>
      <c r="T4901" s="26" t="s">
        <v>24074</v>
      </c>
    </row>
    <row r="4902" customHeight="1" spans="1:20">
      <c r="A4902" s="25">
        <v>45210</v>
      </c>
      <c r="B4902" s="26" t="s">
        <v>24075</v>
      </c>
      <c r="C4902" s="26" t="s">
        <v>6126</v>
      </c>
      <c r="D4902" s="26" t="s">
        <v>22</v>
      </c>
      <c r="E4902" s="26" t="s">
        <v>24076</v>
      </c>
      <c r="F4902" s="26" t="s">
        <v>24077</v>
      </c>
      <c r="G4902" s="26" t="s">
        <v>82</v>
      </c>
      <c r="H4902" s="26" t="s">
        <v>22</v>
      </c>
      <c r="I4902" s="26" t="s">
        <v>97</v>
      </c>
      <c r="J4902" s="26" t="s">
        <v>27</v>
      </c>
      <c r="K4902" s="26" t="s">
        <v>28</v>
      </c>
      <c r="L4902" s="26" t="s">
        <v>43</v>
      </c>
      <c r="M4902" s="26" t="s">
        <v>30</v>
      </c>
      <c r="N4902" s="26" t="s">
        <v>743</v>
      </c>
      <c r="O4902" s="26" t="s">
        <v>32</v>
      </c>
      <c r="P4902" s="26" t="s">
        <v>22</v>
      </c>
      <c r="Q4902" s="26" t="s">
        <v>24078</v>
      </c>
      <c r="R4902" s="26" t="s">
        <v>46</v>
      </c>
      <c r="S4902" s="26" t="s">
        <v>24079</v>
      </c>
      <c r="T4902" s="26" t="s">
        <v>24080</v>
      </c>
    </row>
    <row r="4903" customHeight="1" spans="1:20">
      <c r="A4903" s="25">
        <v>45210</v>
      </c>
      <c r="B4903" s="26" t="s">
        <v>24081</v>
      </c>
      <c r="C4903" s="26" t="s">
        <v>6126</v>
      </c>
      <c r="D4903" s="26" t="s">
        <v>22</v>
      </c>
      <c r="E4903" s="26" t="s">
        <v>24082</v>
      </c>
      <c r="F4903" s="26" t="s">
        <v>24083</v>
      </c>
      <c r="G4903" s="26" t="s">
        <v>53</v>
      </c>
      <c r="H4903" s="26" t="s">
        <v>22</v>
      </c>
      <c r="I4903" s="26" t="s">
        <v>97</v>
      </c>
      <c r="J4903" s="26" t="s">
        <v>27</v>
      </c>
      <c r="K4903" s="26" t="s">
        <v>28</v>
      </c>
      <c r="L4903" s="26" t="s">
        <v>43</v>
      </c>
      <c r="M4903" s="26" t="s">
        <v>30</v>
      </c>
      <c r="N4903" s="26" t="s">
        <v>743</v>
      </c>
      <c r="O4903" s="26" t="s">
        <v>32</v>
      </c>
      <c r="P4903" s="26" t="s">
        <v>22</v>
      </c>
      <c r="Q4903" s="26" t="s">
        <v>24084</v>
      </c>
      <c r="R4903" s="26" t="s">
        <v>46</v>
      </c>
      <c r="S4903" s="26" t="s">
        <v>24085</v>
      </c>
      <c r="T4903" s="26" t="s">
        <v>24086</v>
      </c>
    </row>
    <row r="4904" customHeight="1" spans="1:20">
      <c r="A4904" s="25">
        <v>45210</v>
      </c>
      <c r="B4904" s="26" t="s">
        <v>24087</v>
      </c>
      <c r="C4904" s="26" t="s">
        <v>6126</v>
      </c>
      <c r="D4904" s="26" t="s">
        <v>22</v>
      </c>
      <c r="E4904" s="26" t="s">
        <v>24088</v>
      </c>
      <c r="F4904" s="26" t="s">
        <v>24089</v>
      </c>
      <c r="G4904" s="26" t="s">
        <v>82</v>
      </c>
      <c r="H4904" s="26" t="s">
        <v>22</v>
      </c>
      <c r="I4904" s="26" t="s">
        <v>175</v>
      </c>
      <c r="J4904" s="26" t="s">
        <v>27</v>
      </c>
      <c r="K4904" s="26" t="s">
        <v>28</v>
      </c>
      <c r="L4904" s="26" t="s">
        <v>43</v>
      </c>
      <c r="M4904" s="26" t="s">
        <v>30</v>
      </c>
      <c r="N4904" s="26" t="s">
        <v>743</v>
      </c>
      <c r="O4904" s="26" t="s">
        <v>32</v>
      </c>
      <c r="P4904" s="26" t="s">
        <v>22</v>
      </c>
      <c r="Q4904" s="26" t="s">
        <v>23820</v>
      </c>
      <c r="R4904" s="26" t="s">
        <v>46</v>
      </c>
      <c r="S4904" s="26" t="s">
        <v>24090</v>
      </c>
      <c r="T4904" s="26" t="s">
        <v>24091</v>
      </c>
    </row>
    <row r="4905" customHeight="1" spans="1:20">
      <c r="A4905" s="25">
        <v>45210</v>
      </c>
      <c r="B4905" s="26" t="s">
        <v>24092</v>
      </c>
      <c r="C4905" s="26" t="s">
        <v>6126</v>
      </c>
      <c r="D4905" s="26" t="s">
        <v>22</v>
      </c>
      <c r="E4905" s="26" t="s">
        <v>24093</v>
      </c>
      <c r="F4905" s="26" t="s">
        <v>24094</v>
      </c>
      <c r="G4905" s="26" t="s">
        <v>82</v>
      </c>
      <c r="H4905" s="26" t="s">
        <v>22</v>
      </c>
      <c r="I4905" s="26" t="s">
        <v>149</v>
      </c>
      <c r="J4905" s="26" t="s">
        <v>27</v>
      </c>
      <c r="K4905" s="26" t="s">
        <v>28</v>
      </c>
      <c r="L4905" s="26" t="s">
        <v>43</v>
      </c>
      <c r="M4905" s="26" t="s">
        <v>30</v>
      </c>
      <c r="N4905" s="26" t="s">
        <v>743</v>
      </c>
      <c r="O4905" s="26" t="s">
        <v>32</v>
      </c>
      <c r="P4905" s="26" t="s">
        <v>22</v>
      </c>
      <c r="Q4905" s="26" t="s">
        <v>24095</v>
      </c>
      <c r="R4905" s="26" t="s">
        <v>46</v>
      </c>
      <c r="S4905" s="26" t="s">
        <v>24096</v>
      </c>
      <c r="T4905" s="26" t="s">
        <v>24097</v>
      </c>
    </row>
    <row r="4906" customHeight="1" spans="1:20">
      <c r="A4906" s="25">
        <v>45210</v>
      </c>
      <c r="B4906" s="26" t="s">
        <v>24098</v>
      </c>
      <c r="C4906" s="26" t="s">
        <v>6126</v>
      </c>
      <c r="D4906" s="26" t="s">
        <v>22</v>
      </c>
      <c r="E4906" s="26" t="s">
        <v>24099</v>
      </c>
      <c r="F4906" s="26" t="s">
        <v>24100</v>
      </c>
      <c r="G4906" s="26" t="s">
        <v>82</v>
      </c>
      <c r="H4906" s="26" t="s">
        <v>22</v>
      </c>
      <c r="I4906" s="26" t="s">
        <v>162</v>
      </c>
      <c r="J4906" s="26" t="s">
        <v>27</v>
      </c>
      <c r="K4906" s="26" t="s">
        <v>28</v>
      </c>
      <c r="L4906" s="26" t="s">
        <v>43</v>
      </c>
      <c r="M4906" s="26" t="s">
        <v>30</v>
      </c>
      <c r="N4906" s="26" t="s">
        <v>743</v>
      </c>
      <c r="O4906" s="26" t="s">
        <v>32</v>
      </c>
      <c r="P4906" s="26" t="s">
        <v>22</v>
      </c>
      <c r="Q4906" s="26" t="s">
        <v>24101</v>
      </c>
      <c r="R4906" s="26" t="s">
        <v>46</v>
      </c>
      <c r="S4906" s="26" t="s">
        <v>24102</v>
      </c>
      <c r="T4906" s="26" t="s">
        <v>24103</v>
      </c>
    </row>
    <row r="4907" customHeight="1" spans="1:20">
      <c r="A4907" s="25">
        <v>45210</v>
      </c>
      <c r="B4907" s="26" t="s">
        <v>24104</v>
      </c>
      <c r="C4907" s="26" t="s">
        <v>274</v>
      </c>
      <c r="D4907" s="26" t="s">
        <v>22</v>
      </c>
      <c r="E4907" s="26" t="s">
        <v>24105</v>
      </c>
      <c r="F4907" s="26" t="s">
        <v>24106</v>
      </c>
      <c r="G4907" s="26" t="s">
        <v>69</v>
      </c>
      <c r="H4907" s="26" t="s">
        <v>22</v>
      </c>
      <c r="I4907" s="26" t="s">
        <v>270</v>
      </c>
      <c r="J4907" s="26" t="s">
        <v>27</v>
      </c>
      <c r="K4907" s="26" t="s">
        <v>28</v>
      </c>
      <c r="L4907" s="26" t="s">
        <v>43</v>
      </c>
      <c r="M4907" s="26" t="s">
        <v>44</v>
      </c>
      <c r="N4907" s="26" t="s">
        <v>208</v>
      </c>
      <c r="O4907" s="26" t="s">
        <v>32</v>
      </c>
      <c r="P4907" s="26" t="s">
        <v>22</v>
      </c>
      <c r="Q4907" s="26" t="s">
        <v>24107</v>
      </c>
      <c r="R4907" s="26" t="s">
        <v>56</v>
      </c>
      <c r="S4907" s="26" t="s">
        <v>24108</v>
      </c>
      <c r="T4907" s="26" t="s">
        <v>22</v>
      </c>
    </row>
    <row r="4908" customHeight="1" spans="1:20">
      <c r="A4908" s="25">
        <v>45210</v>
      </c>
      <c r="B4908" s="26" t="s">
        <v>24109</v>
      </c>
      <c r="C4908" s="26" t="s">
        <v>204</v>
      </c>
      <c r="D4908" s="26" t="s">
        <v>22</v>
      </c>
      <c r="E4908" s="26" t="s">
        <v>24110</v>
      </c>
      <c r="F4908" s="26" t="s">
        <v>24111</v>
      </c>
      <c r="G4908" s="26" t="s">
        <v>53</v>
      </c>
      <c r="H4908" s="26" t="s">
        <v>110</v>
      </c>
      <c r="I4908" s="26" t="s">
        <v>131</v>
      </c>
      <c r="J4908" s="26" t="s">
        <v>27</v>
      </c>
      <c r="K4908" s="26" t="s">
        <v>28</v>
      </c>
      <c r="L4908" s="26" t="s">
        <v>43</v>
      </c>
      <c r="M4908" s="26" t="s">
        <v>44</v>
      </c>
      <c r="N4908" s="26" t="s">
        <v>208</v>
      </c>
      <c r="O4908" s="26" t="s">
        <v>32</v>
      </c>
      <c r="P4908" s="26" t="s">
        <v>22</v>
      </c>
      <c r="Q4908" s="26" t="s">
        <v>24112</v>
      </c>
      <c r="R4908" s="26" t="s">
        <v>56</v>
      </c>
      <c r="S4908" s="26" t="s">
        <v>24113</v>
      </c>
      <c r="T4908" s="26" t="s">
        <v>22</v>
      </c>
    </row>
    <row r="4909" customHeight="1" spans="1:20">
      <c r="A4909" s="25">
        <v>45210</v>
      </c>
      <c r="B4909" s="26" t="s">
        <v>24114</v>
      </c>
      <c r="C4909" s="26" t="s">
        <v>204</v>
      </c>
      <c r="D4909" s="26" t="s">
        <v>22</v>
      </c>
      <c r="E4909" s="26" t="s">
        <v>24115</v>
      </c>
      <c r="F4909" s="26" t="s">
        <v>24116</v>
      </c>
      <c r="G4909" s="26" t="s">
        <v>82</v>
      </c>
      <c r="H4909" s="26" t="s">
        <v>96</v>
      </c>
      <c r="I4909" s="26" t="s">
        <v>253</v>
      </c>
      <c r="J4909" s="26" t="s">
        <v>27</v>
      </c>
      <c r="K4909" s="26" t="s">
        <v>28</v>
      </c>
      <c r="L4909" s="26" t="s">
        <v>43</v>
      </c>
      <c r="M4909" s="26" t="s">
        <v>169</v>
      </c>
      <c r="N4909" s="26" t="s">
        <v>208</v>
      </c>
      <c r="O4909" s="26" t="s">
        <v>32</v>
      </c>
      <c r="P4909" s="26" t="s">
        <v>22</v>
      </c>
      <c r="Q4909" s="26" t="s">
        <v>24117</v>
      </c>
      <c r="R4909" s="26" t="s">
        <v>56</v>
      </c>
      <c r="S4909" s="26" t="s">
        <v>24118</v>
      </c>
      <c r="T4909" s="26" t="s">
        <v>22</v>
      </c>
    </row>
    <row r="4910" customHeight="1" spans="1:20">
      <c r="A4910" s="25">
        <v>45210</v>
      </c>
      <c r="B4910" s="26" t="s">
        <v>24119</v>
      </c>
      <c r="C4910" s="26" t="s">
        <v>204</v>
      </c>
      <c r="D4910" s="26" t="s">
        <v>22</v>
      </c>
      <c r="E4910" s="26" t="s">
        <v>24120</v>
      </c>
      <c r="F4910" s="26" t="s">
        <v>24121</v>
      </c>
      <c r="G4910" s="26" t="s">
        <v>82</v>
      </c>
      <c r="H4910" s="26" t="s">
        <v>22</v>
      </c>
      <c r="I4910" s="26" t="s">
        <v>469</v>
      </c>
      <c r="J4910" s="26" t="s">
        <v>27</v>
      </c>
      <c r="K4910" s="26" t="s">
        <v>28</v>
      </c>
      <c r="L4910" s="26" t="s">
        <v>43</v>
      </c>
      <c r="M4910" s="26" t="s">
        <v>169</v>
      </c>
      <c r="N4910" s="26" t="s">
        <v>208</v>
      </c>
      <c r="O4910" s="26" t="s">
        <v>32</v>
      </c>
      <c r="P4910" s="26" t="s">
        <v>22</v>
      </c>
      <c r="Q4910" s="26" t="s">
        <v>24122</v>
      </c>
      <c r="R4910" s="26" t="s">
        <v>56</v>
      </c>
      <c r="S4910" s="26" t="s">
        <v>24123</v>
      </c>
      <c r="T4910" s="26" t="s">
        <v>22</v>
      </c>
    </row>
    <row r="4911" customHeight="1" spans="1:20">
      <c r="A4911" s="25">
        <v>45210</v>
      </c>
      <c r="B4911" s="26" t="s">
        <v>24124</v>
      </c>
      <c r="C4911" s="26" t="s">
        <v>204</v>
      </c>
      <c r="D4911" s="26" t="s">
        <v>22</v>
      </c>
      <c r="E4911" s="26" t="s">
        <v>24125</v>
      </c>
      <c r="F4911" s="26" t="s">
        <v>24126</v>
      </c>
      <c r="G4911" s="26" t="s">
        <v>82</v>
      </c>
      <c r="H4911" s="26" t="s">
        <v>22</v>
      </c>
      <c r="I4911" s="26" t="s">
        <v>511</v>
      </c>
      <c r="J4911" s="26" t="s">
        <v>27</v>
      </c>
      <c r="K4911" s="26" t="s">
        <v>28</v>
      </c>
      <c r="L4911" s="26" t="s">
        <v>43</v>
      </c>
      <c r="M4911" s="26" t="s">
        <v>30</v>
      </c>
      <c r="N4911" s="26" t="s">
        <v>208</v>
      </c>
      <c r="O4911" s="26" t="s">
        <v>32</v>
      </c>
      <c r="P4911" s="26" t="s">
        <v>22</v>
      </c>
      <c r="Q4911" s="26" t="s">
        <v>24127</v>
      </c>
      <c r="R4911" s="26" t="s">
        <v>56</v>
      </c>
      <c r="S4911" s="26" t="s">
        <v>24128</v>
      </c>
      <c r="T4911" s="26" t="s">
        <v>22</v>
      </c>
    </row>
    <row r="4912" customHeight="1" spans="1:20">
      <c r="A4912" s="25">
        <v>45210</v>
      </c>
      <c r="B4912" s="26" t="s">
        <v>24129</v>
      </c>
      <c r="C4912" s="26" t="s">
        <v>204</v>
      </c>
      <c r="D4912" s="26" t="s">
        <v>22</v>
      </c>
      <c r="E4912" s="26" t="s">
        <v>24130</v>
      </c>
      <c r="F4912" s="26" t="s">
        <v>22905</v>
      </c>
      <c r="G4912" s="26" t="s">
        <v>82</v>
      </c>
      <c r="H4912" s="26" t="s">
        <v>22</v>
      </c>
      <c r="I4912" s="26" t="s">
        <v>63</v>
      </c>
      <c r="J4912" s="26" t="s">
        <v>27</v>
      </c>
      <c r="K4912" s="26" t="s">
        <v>28</v>
      </c>
      <c r="L4912" s="26" t="s">
        <v>43</v>
      </c>
      <c r="M4912" s="26" t="s">
        <v>169</v>
      </c>
      <c r="N4912" s="26" t="s">
        <v>208</v>
      </c>
      <c r="O4912" s="26" t="s">
        <v>32</v>
      </c>
      <c r="P4912" s="26" t="s">
        <v>22</v>
      </c>
      <c r="Q4912" s="26" t="s">
        <v>24131</v>
      </c>
      <c r="R4912" s="26" t="s">
        <v>56</v>
      </c>
      <c r="S4912" s="26" t="s">
        <v>24132</v>
      </c>
      <c r="T4912" s="26" t="s">
        <v>22</v>
      </c>
    </row>
    <row r="4913" customHeight="1" spans="1:20">
      <c r="A4913" s="25">
        <v>45210</v>
      </c>
      <c r="B4913" s="26" t="s">
        <v>24133</v>
      </c>
      <c r="C4913" s="26" t="s">
        <v>50</v>
      </c>
      <c r="D4913" s="26" t="s">
        <v>22</v>
      </c>
      <c r="E4913" s="26" t="s">
        <v>24134</v>
      </c>
      <c r="F4913" s="26" t="s">
        <v>24135</v>
      </c>
      <c r="G4913" s="26" t="s">
        <v>130</v>
      </c>
      <c r="H4913" s="26" t="s">
        <v>22</v>
      </c>
      <c r="I4913" s="26" t="s">
        <v>75</v>
      </c>
      <c r="J4913" s="26" t="s">
        <v>27</v>
      </c>
      <c r="K4913" s="26" t="s">
        <v>28</v>
      </c>
      <c r="L4913" s="26" t="s">
        <v>43</v>
      </c>
      <c r="M4913" s="26" t="s">
        <v>30</v>
      </c>
      <c r="N4913" s="26" t="s">
        <v>31</v>
      </c>
      <c r="O4913" s="26" t="s">
        <v>32</v>
      </c>
      <c r="P4913" s="26" t="s">
        <v>22</v>
      </c>
      <c r="Q4913" s="26" t="s">
        <v>24136</v>
      </c>
      <c r="R4913" s="26" t="s">
        <v>56</v>
      </c>
      <c r="S4913" s="28" t="s">
        <v>24137</v>
      </c>
      <c r="T4913" s="26" t="s">
        <v>22</v>
      </c>
    </row>
    <row r="4914" customHeight="1" spans="1:20">
      <c r="A4914" s="25">
        <v>45210</v>
      </c>
      <c r="B4914" s="26" t="s">
        <v>24138</v>
      </c>
      <c r="C4914" s="26" t="s">
        <v>204</v>
      </c>
      <c r="D4914" s="26" t="s">
        <v>22</v>
      </c>
      <c r="E4914" s="26" t="s">
        <v>24139</v>
      </c>
      <c r="F4914" s="26" t="s">
        <v>24140</v>
      </c>
      <c r="G4914" s="26" t="s">
        <v>82</v>
      </c>
      <c r="H4914" s="26" t="s">
        <v>22</v>
      </c>
      <c r="I4914" s="26" t="s">
        <v>90</v>
      </c>
      <c r="J4914" s="26" t="s">
        <v>27</v>
      </c>
      <c r="K4914" s="26" t="s">
        <v>28</v>
      </c>
      <c r="L4914" s="26" t="s">
        <v>43</v>
      </c>
      <c r="M4914" s="26" t="s">
        <v>169</v>
      </c>
      <c r="N4914" s="26" t="s">
        <v>208</v>
      </c>
      <c r="O4914" s="26" t="s">
        <v>32</v>
      </c>
      <c r="P4914" s="26" t="s">
        <v>22</v>
      </c>
      <c r="Q4914" s="26" t="s">
        <v>24141</v>
      </c>
      <c r="R4914" s="26" t="s">
        <v>56</v>
      </c>
      <c r="S4914" s="26" t="s">
        <v>24142</v>
      </c>
      <c r="T4914" s="26" t="s">
        <v>22</v>
      </c>
    </row>
    <row r="4915" customHeight="1" spans="1:20">
      <c r="A4915" s="25">
        <v>45210</v>
      </c>
      <c r="B4915" s="26" t="s">
        <v>24143</v>
      </c>
      <c r="C4915" s="26" t="s">
        <v>204</v>
      </c>
      <c r="D4915" s="26" t="s">
        <v>22</v>
      </c>
      <c r="E4915" s="26" t="s">
        <v>24144</v>
      </c>
      <c r="F4915" s="26" t="s">
        <v>8445</v>
      </c>
      <c r="G4915" s="26" t="s">
        <v>130</v>
      </c>
      <c r="H4915" s="26" t="s">
        <v>22</v>
      </c>
      <c r="I4915" s="26" t="s">
        <v>124</v>
      </c>
      <c r="J4915" s="26" t="s">
        <v>27</v>
      </c>
      <c r="K4915" s="26" t="s">
        <v>28</v>
      </c>
      <c r="L4915" s="26" t="s">
        <v>43</v>
      </c>
      <c r="M4915" s="26" t="s">
        <v>44</v>
      </c>
      <c r="N4915" s="26" t="s">
        <v>208</v>
      </c>
      <c r="O4915" s="26" t="s">
        <v>32</v>
      </c>
      <c r="P4915" s="26" t="s">
        <v>22</v>
      </c>
      <c r="Q4915" s="26" t="s">
        <v>24145</v>
      </c>
      <c r="R4915" s="26" t="s">
        <v>56</v>
      </c>
      <c r="S4915" s="26" t="s">
        <v>24146</v>
      </c>
      <c r="T4915" s="26" t="s">
        <v>22</v>
      </c>
    </row>
    <row r="4916" customHeight="1" spans="1:20">
      <c r="A4916" s="25">
        <v>45210</v>
      </c>
      <c r="B4916" s="26" t="s">
        <v>24147</v>
      </c>
      <c r="C4916" s="26" t="s">
        <v>204</v>
      </c>
      <c r="D4916" s="26" t="s">
        <v>22</v>
      </c>
      <c r="E4916" s="26" t="s">
        <v>24148</v>
      </c>
      <c r="F4916" s="26" t="s">
        <v>24149</v>
      </c>
      <c r="G4916" s="26" t="s">
        <v>336</v>
      </c>
      <c r="H4916" s="26" t="s">
        <v>22</v>
      </c>
      <c r="I4916" s="26" t="s">
        <v>104</v>
      </c>
      <c r="J4916" s="26" t="s">
        <v>27</v>
      </c>
      <c r="K4916" s="26" t="s">
        <v>28</v>
      </c>
      <c r="L4916" s="26" t="s">
        <v>43</v>
      </c>
      <c r="M4916" s="26" t="s">
        <v>44</v>
      </c>
      <c r="N4916" s="26" t="s">
        <v>208</v>
      </c>
      <c r="O4916" s="26" t="s">
        <v>32</v>
      </c>
      <c r="P4916" s="26" t="s">
        <v>22</v>
      </c>
      <c r="Q4916" s="26" t="s">
        <v>24150</v>
      </c>
      <c r="R4916" s="26" t="s">
        <v>56</v>
      </c>
      <c r="S4916" s="26" t="s">
        <v>24151</v>
      </c>
      <c r="T4916" s="26" t="s">
        <v>22</v>
      </c>
    </row>
    <row r="4917" customHeight="1" spans="1:20">
      <c r="A4917" s="25">
        <v>45210</v>
      </c>
      <c r="B4917" s="26" t="s">
        <v>24152</v>
      </c>
      <c r="C4917" s="26" t="s">
        <v>204</v>
      </c>
      <c r="D4917" s="26" t="s">
        <v>22</v>
      </c>
      <c r="E4917" s="26" t="s">
        <v>24153</v>
      </c>
      <c r="F4917" s="26" t="s">
        <v>24154</v>
      </c>
      <c r="G4917" s="26" t="s">
        <v>41</v>
      </c>
      <c r="H4917" s="26" t="s">
        <v>96</v>
      </c>
      <c r="I4917" s="26" t="s">
        <v>384</v>
      </c>
      <c r="J4917" s="26" t="s">
        <v>27</v>
      </c>
      <c r="K4917" s="26" t="s">
        <v>28</v>
      </c>
      <c r="L4917" s="26" t="s">
        <v>43</v>
      </c>
      <c r="M4917" s="26" t="s">
        <v>30</v>
      </c>
      <c r="N4917" s="26" t="s">
        <v>208</v>
      </c>
      <c r="O4917" s="26" t="s">
        <v>32</v>
      </c>
      <c r="P4917" s="26" t="s">
        <v>22</v>
      </c>
      <c r="Q4917" s="26" t="s">
        <v>24155</v>
      </c>
      <c r="R4917" s="26" t="s">
        <v>56</v>
      </c>
      <c r="S4917" s="26" t="s">
        <v>24156</v>
      </c>
      <c r="T4917" s="26" t="s">
        <v>22</v>
      </c>
    </row>
    <row r="4918" customHeight="1" spans="1:20">
      <c r="A4918" s="25">
        <v>45210</v>
      </c>
      <c r="B4918" s="26" t="s">
        <v>24157</v>
      </c>
      <c r="C4918" s="26" t="s">
        <v>204</v>
      </c>
      <c r="D4918" s="26" t="s">
        <v>22</v>
      </c>
      <c r="E4918" s="26" t="s">
        <v>24158</v>
      </c>
      <c r="F4918" s="26" t="s">
        <v>24159</v>
      </c>
      <c r="G4918" s="26" t="s">
        <v>130</v>
      </c>
      <c r="H4918" s="26" t="s">
        <v>22</v>
      </c>
      <c r="I4918" s="26" t="s">
        <v>469</v>
      </c>
      <c r="J4918" s="26" t="s">
        <v>27</v>
      </c>
      <c r="K4918" s="26" t="s">
        <v>28</v>
      </c>
      <c r="L4918" s="26" t="s">
        <v>43</v>
      </c>
      <c r="M4918" s="26" t="s">
        <v>30</v>
      </c>
      <c r="N4918" s="26" t="s">
        <v>208</v>
      </c>
      <c r="O4918" s="26" t="s">
        <v>32</v>
      </c>
      <c r="P4918" s="26" t="s">
        <v>22</v>
      </c>
      <c r="Q4918" s="26" t="s">
        <v>24160</v>
      </c>
      <c r="R4918" s="26" t="s">
        <v>56</v>
      </c>
      <c r="S4918" s="26" t="s">
        <v>24161</v>
      </c>
      <c r="T4918" s="26" t="s">
        <v>22</v>
      </c>
    </row>
    <row r="4919" customHeight="1" spans="1:20">
      <c r="A4919" s="25">
        <v>45210</v>
      </c>
      <c r="B4919" s="26" t="s">
        <v>24162</v>
      </c>
      <c r="C4919" s="26" t="s">
        <v>274</v>
      </c>
      <c r="D4919" s="26" t="s">
        <v>22</v>
      </c>
      <c r="E4919" s="26" t="s">
        <v>24163</v>
      </c>
      <c r="F4919" s="26" t="s">
        <v>24164</v>
      </c>
      <c r="G4919" s="26" t="s">
        <v>336</v>
      </c>
      <c r="H4919" s="26" t="s">
        <v>22</v>
      </c>
      <c r="I4919" s="26" t="s">
        <v>70</v>
      </c>
      <c r="J4919" s="26" t="s">
        <v>27</v>
      </c>
      <c r="K4919" s="26" t="s">
        <v>28</v>
      </c>
      <c r="L4919" s="26" t="s">
        <v>43</v>
      </c>
      <c r="M4919" s="26" t="s">
        <v>44</v>
      </c>
      <c r="N4919" s="26" t="s">
        <v>208</v>
      </c>
      <c r="O4919" s="26" t="s">
        <v>32</v>
      </c>
      <c r="P4919" s="26" t="s">
        <v>22</v>
      </c>
      <c r="Q4919" s="26" t="s">
        <v>24165</v>
      </c>
      <c r="R4919" s="26" t="s">
        <v>56</v>
      </c>
      <c r="S4919" s="26" t="s">
        <v>24166</v>
      </c>
      <c r="T4919" s="26" t="s">
        <v>22</v>
      </c>
    </row>
    <row r="4920" customHeight="1" spans="1:20">
      <c r="A4920" s="25">
        <v>45210</v>
      </c>
      <c r="B4920" s="26" t="s">
        <v>24167</v>
      </c>
      <c r="C4920" s="26" t="s">
        <v>204</v>
      </c>
      <c r="D4920" s="26" t="s">
        <v>22</v>
      </c>
      <c r="E4920" s="26" t="s">
        <v>24168</v>
      </c>
      <c r="F4920" s="26" t="s">
        <v>24169</v>
      </c>
      <c r="G4920" s="26" t="s">
        <v>25</v>
      </c>
      <c r="H4920" s="26" t="s">
        <v>22</v>
      </c>
      <c r="I4920" s="26" t="s">
        <v>75</v>
      </c>
      <c r="J4920" s="26" t="s">
        <v>27</v>
      </c>
      <c r="K4920" s="26" t="s">
        <v>28</v>
      </c>
      <c r="L4920" s="26" t="s">
        <v>43</v>
      </c>
      <c r="M4920" s="26" t="s">
        <v>30</v>
      </c>
      <c r="N4920" s="26" t="s">
        <v>208</v>
      </c>
      <c r="O4920" s="26" t="s">
        <v>32</v>
      </c>
      <c r="P4920" s="26" t="s">
        <v>22</v>
      </c>
      <c r="Q4920" s="26" t="s">
        <v>24170</v>
      </c>
      <c r="R4920" s="26" t="s">
        <v>56</v>
      </c>
      <c r="S4920" s="26" t="s">
        <v>24171</v>
      </c>
      <c r="T4920" s="26" t="s">
        <v>22</v>
      </c>
    </row>
    <row r="4921" customHeight="1" spans="1:20">
      <c r="A4921" s="25">
        <v>45210</v>
      </c>
      <c r="B4921" s="26" t="s">
        <v>24172</v>
      </c>
      <c r="C4921" s="26" t="s">
        <v>204</v>
      </c>
      <c r="D4921" s="26" t="s">
        <v>22</v>
      </c>
      <c r="E4921" s="26" t="s">
        <v>24173</v>
      </c>
      <c r="F4921" s="26" t="s">
        <v>24174</v>
      </c>
      <c r="G4921" s="26" t="s">
        <v>130</v>
      </c>
      <c r="H4921" s="26" t="s">
        <v>22</v>
      </c>
      <c r="I4921" s="26" t="s">
        <v>293</v>
      </c>
      <c r="J4921" s="26" t="s">
        <v>27</v>
      </c>
      <c r="K4921" s="26" t="s">
        <v>28</v>
      </c>
      <c r="L4921" s="26" t="s">
        <v>43</v>
      </c>
      <c r="M4921" s="26" t="s">
        <v>30</v>
      </c>
      <c r="N4921" s="26" t="s">
        <v>208</v>
      </c>
      <c r="O4921" s="26" t="s">
        <v>32</v>
      </c>
      <c r="P4921" s="26" t="s">
        <v>22</v>
      </c>
      <c r="Q4921" s="26" t="s">
        <v>24175</v>
      </c>
      <c r="R4921" s="26" t="s">
        <v>56</v>
      </c>
      <c r="S4921" s="26" t="s">
        <v>24176</v>
      </c>
      <c r="T4921" s="26" t="s">
        <v>22</v>
      </c>
    </row>
    <row r="4922" customHeight="1" spans="1:20">
      <c r="A4922" s="25">
        <v>45210</v>
      </c>
      <c r="B4922" s="26" t="s">
        <v>24177</v>
      </c>
      <c r="C4922" s="26" t="s">
        <v>204</v>
      </c>
      <c r="D4922" s="26" t="s">
        <v>22</v>
      </c>
      <c r="E4922" s="26" t="s">
        <v>24178</v>
      </c>
      <c r="F4922" s="26" t="s">
        <v>24179</v>
      </c>
      <c r="G4922" s="26" t="s">
        <v>41</v>
      </c>
      <c r="H4922" s="26" t="s">
        <v>22</v>
      </c>
      <c r="I4922" s="26" t="s">
        <v>299</v>
      </c>
      <c r="J4922" s="26" t="s">
        <v>27</v>
      </c>
      <c r="K4922" s="26" t="s">
        <v>28</v>
      </c>
      <c r="L4922" s="26" t="s">
        <v>43</v>
      </c>
      <c r="M4922" s="26" t="s">
        <v>44</v>
      </c>
      <c r="N4922" s="26" t="s">
        <v>208</v>
      </c>
      <c r="O4922" s="26" t="s">
        <v>32</v>
      </c>
      <c r="P4922" s="26" t="s">
        <v>22</v>
      </c>
      <c r="Q4922" s="26" t="s">
        <v>24180</v>
      </c>
      <c r="R4922" s="26" t="s">
        <v>56</v>
      </c>
      <c r="S4922" s="26" t="s">
        <v>24181</v>
      </c>
      <c r="T4922" s="26" t="s">
        <v>22</v>
      </c>
    </row>
    <row r="4923" customHeight="1" spans="1:20">
      <c r="A4923" s="25">
        <v>45210</v>
      </c>
      <c r="B4923" s="26" t="s">
        <v>24182</v>
      </c>
      <c r="C4923" s="26" t="s">
        <v>204</v>
      </c>
      <c r="D4923" s="26" t="s">
        <v>22</v>
      </c>
      <c r="E4923" s="26" t="s">
        <v>24183</v>
      </c>
      <c r="F4923" s="26" t="s">
        <v>24184</v>
      </c>
      <c r="G4923" s="26" t="s">
        <v>130</v>
      </c>
      <c r="H4923" s="26" t="s">
        <v>22</v>
      </c>
      <c r="I4923" s="26" t="s">
        <v>277</v>
      </c>
      <c r="J4923" s="26" t="s">
        <v>27</v>
      </c>
      <c r="K4923" s="26" t="s">
        <v>28</v>
      </c>
      <c r="L4923" s="26" t="s">
        <v>43</v>
      </c>
      <c r="M4923" s="26" t="s">
        <v>44</v>
      </c>
      <c r="N4923" s="26" t="s">
        <v>208</v>
      </c>
      <c r="O4923" s="26" t="s">
        <v>32</v>
      </c>
      <c r="P4923" s="26" t="s">
        <v>22</v>
      </c>
      <c r="Q4923" s="26" t="s">
        <v>24185</v>
      </c>
      <c r="R4923" s="26" t="s">
        <v>56</v>
      </c>
      <c r="S4923" s="26" t="s">
        <v>24186</v>
      </c>
      <c r="T4923" s="26" t="s">
        <v>22</v>
      </c>
    </row>
    <row r="4924" customHeight="1" spans="1:20">
      <c r="A4924" s="25">
        <v>45210</v>
      </c>
      <c r="B4924" s="26" t="s">
        <v>24187</v>
      </c>
      <c r="C4924" s="26" t="s">
        <v>2978</v>
      </c>
      <c r="D4924" s="26" t="s">
        <v>22</v>
      </c>
      <c r="E4924" s="26" t="s">
        <v>24188</v>
      </c>
      <c r="F4924" s="26" t="s">
        <v>24189</v>
      </c>
      <c r="G4924" s="26" t="s">
        <v>130</v>
      </c>
      <c r="H4924" s="26" t="s">
        <v>22</v>
      </c>
      <c r="I4924" s="26" t="s">
        <v>26</v>
      </c>
      <c r="J4924" s="26" t="s">
        <v>27</v>
      </c>
      <c r="K4924" s="26" t="s">
        <v>76</v>
      </c>
      <c r="L4924" s="26" t="s">
        <v>29</v>
      </c>
      <c r="M4924" s="26" t="s">
        <v>30</v>
      </c>
      <c r="N4924" s="26" t="s">
        <v>31</v>
      </c>
      <c r="O4924" s="26" t="s">
        <v>32</v>
      </c>
      <c r="P4924" s="26" t="s">
        <v>22</v>
      </c>
      <c r="Q4924" s="26" t="s">
        <v>24190</v>
      </c>
      <c r="R4924" s="26" t="s">
        <v>34</v>
      </c>
      <c r="S4924" s="26" t="s">
        <v>24191</v>
      </c>
      <c r="T4924" s="26" t="s">
        <v>24192</v>
      </c>
    </row>
    <row r="4925" customHeight="1" spans="1:20">
      <c r="A4925" s="25">
        <v>45210</v>
      </c>
      <c r="B4925" s="26" t="s">
        <v>24193</v>
      </c>
      <c r="C4925" s="26" t="s">
        <v>204</v>
      </c>
      <c r="D4925" s="26" t="s">
        <v>22</v>
      </c>
      <c r="E4925" s="26" t="s">
        <v>24194</v>
      </c>
      <c r="F4925" s="26" t="s">
        <v>24195</v>
      </c>
      <c r="G4925" s="26" t="s">
        <v>41</v>
      </c>
      <c r="H4925" s="26" t="s">
        <v>22</v>
      </c>
      <c r="I4925" s="26" t="s">
        <v>277</v>
      </c>
      <c r="J4925" s="26" t="s">
        <v>27</v>
      </c>
      <c r="K4925" s="26" t="s">
        <v>28</v>
      </c>
      <c r="L4925" s="26" t="s">
        <v>43</v>
      </c>
      <c r="M4925" s="26" t="s">
        <v>30</v>
      </c>
      <c r="N4925" s="26" t="s">
        <v>208</v>
      </c>
      <c r="O4925" s="26" t="s">
        <v>32</v>
      </c>
      <c r="P4925" s="26" t="s">
        <v>22</v>
      </c>
      <c r="Q4925" s="26" t="s">
        <v>24196</v>
      </c>
      <c r="R4925" s="26" t="s">
        <v>56</v>
      </c>
      <c r="S4925" s="26" t="s">
        <v>24197</v>
      </c>
      <c r="T4925" s="26" t="s">
        <v>22</v>
      </c>
    </row>
    <row r="4926" customHeight="1" spans="1:20">
      <c r="A4926" s="25">
        <v>45210</v>
      </c>
      <c r="B4926" s="26" t="s">
        <v>24198</v>
      </c>
      <c r="C4926" s="26" t="s">
        <v>204</v>
      </c>
      <c r="D4926" s="26" t="s">
        <v>22</v>
      </c>
      <c r="E4926" s="26" t="s">
        <v>24199</v>
      </c>
      <c r="F4926" s="26" t="s">
        <v>24200</v>
      </c>
      <c r="G4926" s="26" t="s">
        <v>53</v>
      </c>
      <c r="H4926" s="26" t="s">
        <v>22</v>
      </c>
      <c r="I4926" s="26" t="s">
        <v>111</v>
      </c>
      <c r="J4926" s="26" t="s">
        <v>27</v>
      </c>
      <c r="K4926" s="26" t="s">
        <v>28</v>
      </c>
      <c r="L4926" s="26" t="s">
        <v>43</v>
      </c>
      <c r="M4926" s="26" t="s">
        <v>44</v>
      </c>
      <c r="N4926" s="26" t="s">
        <v>208</v>
      </c>
      <c r="O4926" s="26" t="s">
        <v>32</v>
      </c>
      <c r="P4926" s="26" t="s">
        <v>22</v>
      </c>
      <c r="Q4926" s="26" t="s">
        <v>24201</v>
      </c>
      <c r="R4926" s="26" t="s">
        <v>56</v>
      </c>
      <c r="S4926" s="26" t="s">
        <v>24202</v>
      </c>
      <c r="T4926" s="26" t="s">
        <v>22</v>
      </c>
    </row>
    <row r="4927" customHeight="1" spans="1:20">
      <c r="A4927" s="25">
        <v>45210</v>
      </c>
      <c r="B4927" s="26" t="s">
        <v>24203</v>
      </c>
      <c r="C4927" s="26" t="s">
        <v>204</v>
      </c>
      <c r="D4927" s="26" t="s">
        <v>22</v>
      </c>
      <c r="E4927" s="26" t="s">
        <v>24204</v>
      </c>
      <c r="F4927" s="26" t="s">
        <v>24205</v>
      </c>
      <c r="G4927" s="26" t="s">
        <v>53</v>
      </c>
      <c r="H4927" s="26" t="s">
        <v>22</v>
      </c>
      <c r="I4927" s="26" t="s">
        <v>448</v>
      </c>
      <c r="J4927" s="26" t="s">
        <v>27</v>
      </c>
      <c r="K4927" s="26" t="s">
        <v>28</v>
      </c>
      <c r="L4927" s="26" t="s">
        <v>43</v>
      </c>
      <c r="M4927" s="26" t="s">
        <v>44</v>
      </c>
      <c r="N4927" s="26" t="s">
        <v>208</v>
      </c>
      <c r="O4927" s="26" t="s">
        <v>32</v>
      </c>
      <c r="P4927" s="26" t="s">
        <v>22</v>
      </c>
      <c r="Q4927" s="26" t="s">
        <v>24206</v>
      </c>
      <c r="R4927" s="26" t="s">
        <v>56</v>
      </c>
      <c r="S4927" s="26" t="s">
        <v>24207</v>
      </c>
      <c r="T4927" s="26" t="s">
        <v>22</v>
      </c>
    </row>
    <row r="4928" customHeight="1" spans="1:20">
      <c r="A4928" s="25">
        <v>45210</v>
      </c>
      <c r="B4928" s="26" t="s">
        <v>24208</v>
      </c>
      <c r="C4928" s="26" t="s">
        <v>204</v>
      </c>
      <c r="D4928" s="26" t="s">
        <v>22</v>
      </c>
      <c r="E4928" s="26" t="s">
        <v>24209</v>
      </c>
      <c r="F4928" s="26" t="s">
        <v>24210</v>
      </c>
      <c r="G4928" s="26" t="s">
        <v>69</v>
      </c>
      <c r="H4928" s="26" t="s">
        <v>22</v>
      </c>
      <c r="I4928" s="26" t="s">
        <v>337</v>
      </c>
      <c r="J4928" s="26" t="s">
        <v>27</v>
      </c>
      <c r="K4928" s="26" t="s">
        <v>28</v>
      </c>
      <c r="L4928" s="26" t="s">
        <v>43</v>
      </c>
      <c r="M4928" s="26" t="s">
        <v>44</v>
      </c>
      <c r="N4928" s="26" t="s">
        <v>208</v>
      </c>
      <c r="O4928" s="26" t="s">
        <v>32</v>
      </c>
      <c r="P4928" s="26" t="s">
        <v>22</v>
      </c>
      <c r="Q4928" s="26" t="s">
        <v>24211</v>
      </c>
      <c r="R4928" s="26" t="s">
        <v>56</v>
      </c>
      <c r="S4928" s="26" t="s">
        <v>24212</v>
      </c>
      <c r="T4928" s="26" t="s">
        <v>22</v>
      </c>
    </row>
    <row r="4929" customHeight="1" spans="1:20">
      <c r="A4929" s="25">
        <v>45210</v>
      </c>
      <c r="B4929" s="26" t="s">
        <v>24213</v>
      </c>
      <c r="C4929" s="26" t="s">
        <v>204</v>
      </c>
      <c r="D4929" s="26" t="s">
        <v>22</v>
      </c>
      <c r="E4929" s="26" t="s">
        <v>24214</v>
      </c>
      <c r="F4929" s="26" t="s">
        <v>24215</v>
      </c>
      <c r="G4929" s="26" t="s">
        <v>53</v>
      </c>
      <c r="H4929" s="26" t="s">
        <v>22</v>
      </c>
      <c r="I4929" s="26" t="s">
        <v>90</v>
      </c>
      <c r="J4929" s="26" t="s">
        <v>27</v>
      </c>
      <c r="K4929" s="26" t="s">
        <v>28</v>
      </c>
      <c r="L4929" s="26" t="s">
        <v>43</v>
      </c>
      <c r="M4929" s="26" t="s">
        <v>30</v>
      </c>
      <c r="N4929" s="26" t="s">
        <v>208</v>
      </c>
      <c r="O4929" s="26" t="s">
        <v>32</v>
      </c>
      <c r="P4929" s="26" t="s">
        <v>22</v>
      </c>
      <c r="Q4929" s="26" t="s">
        <v>24216</v>
      </c>
      <c r="R4929" s="26" t="s">
        <v>56</v>
      </c>
      <c r="S4929" s="26" t="s">
        <v>24217</v>
      </c>
      <c r="T4929" s="26" t="s">
        <v>22</v>
      </c>
    </row>
    <row r="4930" customHeight="1" spans="1:20">
      <c r="A4930" s="25">
        <v>45210</v>
      </c>
      <c r="B4930" s="26" t="s">
        <v>24218</v>
      </c>
      <c r="C4930" s="26" t="s">
        <v>1753</v>
      </c>
      <c r="D4930" s="26" t="s">
        <v>22</v>
      </c>
      <c r="E4930" s="26" t="s">
        <v>24219</v>
      </c>
      <c r="F4930" s="26" t="s">
        <v>24220</v>
      </c>
      <c r="G4930" s="26" t="s">
        <v>2152</v>
      </c>
      <c r="H4930" s="26" t="s">
        <v>22</v>
      </c>
      <c r="I4930" s="26" t="s">
        <v>259</v>
      </c>
      <c r="J4930" s="26" t="s">
        <v>27</v>
      </c>
      <c r="K4930" s="26" t="s">
        <v>76</v>
      </c>
      <c r="L4930" s="26" t="s">
        <v>43</v>
      </c>
      <c r="M4930" s="26" t="s">
        <v>44</v>
      </c>
      <c r="N4930" s="26" t="s">
        <v>31</v>
      </c>
      <c r="O4930" s="26" t="s">
        <v>32</v>
      </c>
      <c r="P4930" s="26" t="s">
        <v>22</v>
      </c>
      <c r="Q4930" s="26" t="s">
        <v>24221</v>
      </c>
      <c r="R4930" s="26" t="s">
        <v>46</v>
      </c>
      <c r="S4930" s="26" t="s">
        <v>24222</v>
      </c>
      <c r="T4930" s="26" t="s">
        <v>24223</v>
      </c>
    </row>
    <row r="4931" customHeight="1" spans="1:20">
      <c r="A4931" s="25">
        <v>45210</v>
      </c>
      <c r="B4931" s="26" t="s">
        <v>24224</v>
      </c>
      <c r="C4931" s="26" t="s">
        <v>381</v>
      </c>
      <c r="D4931" s="26" t="s">
        <v>22</v>
      </c>
      <c r="E4931" s="26" t="s">
        <v>24225</v>
      </c>
      <c r="F4931" s="26" t="s">
        <v>24226</v>
      </c>
      <c r="G4931" s="26" t="s">
        <v>41</v>
      </c>
      <c r="H4931" s="26" t="s">
        <v>22</v>
      </c>
      <c r="I4931" s="26" t="s">
        <v>384</v>
      </c>
      <c r="J4931" s="26" t="s">
        <v>27</v>
      </c>
      <c r="K4931" s="26" t="s">
        <v>28</v>
      </c>
      <c r="L4931" s="26" t="s">
        <v>43</v>
      </c>
      <c r="M4931" s="26" t="s">
        <v>44</v>
      </c>
      <c r="N4931" s="26" t="s">
        <v>31</v>
      </c>
      <c r="O4931" s="26" t="s">
        <v>32</v>
      </c>
      <c r="P4931" s="26" t="s">
        <v>22</v>
      </c>
      <c r="Q4931" s="26" t="s">
        <v>24227</v>
      </c>
      <c r="R4931" s="26" t="s">
        <v>46</v>
      </c>
      <c r="S4931" s="26" t="s">
        <v>24228</v>
      </c>
      <c r="T4931" s="26" t="s">
        <v>24229</v>
      </c>
    </row>
    <row r="4932" customHeight="1" spans="1:20">
      <c r="A4932" s="25">
        <v>45210</v>
      </c>
      <c r="B4932" s="26" t="s">
        <v>24230</v>
      </c>
      <c r="C4932" s="26" t="s">
        <v>399</v>
      </c>
      <c r="D4932" s="26" t="s">
        <v>22</v>
      </c>
      <c r="E4932" s="26" t="s">
        <v>24231</v>
      </c>
      <c r="F4932" s="26" t="s">
        <v>24232</v>
      </c>
      <c r="G4932" s="26" t="s">
        <v>130</v>
      </c>
      <c r="H4932" s="26" t="s">
        <v>22</v>
      </c>
      <c r="I4932" s="26" t="s">
        <v>1174</v>
      </c>
      <c r="J4932" s="26" t="s">
        <v>27</v>
      </c>
      <c r="K4932" s="26" t="s">
        <v>28</v>
      </c>
      <c r="L4932" s="26" t="s">
        <v>43</v>
      </c>
      <c r="M4932" s="26" t="s">
        <v>44</v>
      </c>
      <c r="N4932" s="26" t="s">
        <v>31</v>
      </c>
      <c r="O4932" s="26" t="s">
        <v>32</v>
      </c>
      <c r="P4932" s="26" t="s">
        <v>22</v>
      </c>
      <c r="Q4932" s="26" t="s">
        <v>24233</v>
      </c>
      <c r="R4932" s="26" t="s">
        <v>46</v>
      </c>
      <c r="S4932" s="26" t="s">
        <v>24234</v>
      </c>
      <c r="T4932" s="26" t="s">
        <v>24235</v>
      </c>
    </row>
    <row r="4933" customHeight="1" spans="1:20">
      <c r="A4933" s="25">
        <v>45210</v>
      </c>
      <c r="B4933" s="26" t="s">
        <v>24236</v>
      </c>
      <c r="C4933" s="26" t="s">
        <v>399</v>
      </c>
      <c r="D4933" s="26" t="s">
        <v>22</v>
      </c>
      <c r="E4933" s="26" t="s">
        <v>24237</v>
      </c>
      <c r="F4933" s="26" t="s">
        <v>24238</v>
      </c>
      <c r="G4933" s="26" t="s">
        <v>62</v>
      </c>
      <c r="H4933" s="26" t="s">
        <v>110</v>
      </c>
      <c r="I4933" s="26" t="s">
        <v>175</v>
      </c>
      <c r="J4933" s="26" t="s">
        <v>27</v>
      </c>
      <c r="K4933" s="26" t="s">
        <v>28</v>
      </c>
      <c r="L4933" s="26" t="s">
        <v>43</v>
      </c>
      <c r="M4933" s="26" t="s">
        <v>44</v>
      </c>
      <c r="N4933" s="26" t="s">
        <v>31</v>
      </c>
      <c r="O4933" s="26" t="s">
        <v>32</v>
      </c>
      <c r="P4933" s="26" t="s">
        <v>22</v>
      </c>
      <c r="Q4933" s="26" t="s">
        <v>24239</v>
      </c>
      <c r="R4933" s="26" t="s">
        <v>46</v>
      </c>
      <c r="S4933" s="26" t="s">
        <v>24240</v>
      </c>
      <c r="T4933" s="26" t="s">
        <v>24241</v>
      </c>
    </row>
    <row r="4934" customHeight="1" spans="1:20">
      <c r="A4934" s="25">
        <v>45210</v>
      </c>
      <c r="B4934" s="26" t="s">
        <v>24242</v>
      </c>
      <c r="C4934" s="26" t="s">
        <v>824</v>
      </c>
      <c r="D4934" s="26" t="s">
        <v>22</v>
      </c>
      <c r="E4934" s="26" t="s">
        <v>24243</v>
      </c>
      <c r="F4934" s="26" t="s">
        <v>5467</v>
      </c>
      <c r="G4934" s="26" t="s">
        <v>82</v>
      </c>
      <c r="H4934" s="26" t="s">
        <v>3399</v>
      </c>
      <c r="I4934" s="26" t="s">
        <v>168</v>
      </c>
      <c r="J4934" s="26" t="s">
        <v>27</v>
      </c>
      <c r="K4934" s="26" t="s">
        <v>28</v>
      </c>
      <c r="L4934" s="26" t="s">
        <v>43</v>
      </c>
      <c r="M4934" s="26" t="s">
        <v>169</v>
      </c>
      <c r="N4934" s="26" t="s">
        <v>31</v>
      </c>
      <c r="O4934" s="26" t="s">
        <v>32</v>
      </c>
      <c r="P4934" s="26" t="s">
        <v>22</v>
      </c>
      <c r="Q4934" s="26" t="s">
        <v>24244</v>
      </c>
      <c r="R4934" s="26" t="s">
        <v>46</v>
      </c>
      <c r="S4934" s="26" t="s">
        <v>24245</v>
      </c>
      <c r="T4934" s="26" t="s">
        <v>24246</v>
      </c>
    </row>
    <row r="4935" customHeight="1" spans="1:20">
      <c r="A4935" s="25">
        <v>45210</v>
      </c>
      <c r="B4935" s="26" t="s">
        <v>24247</v>
      </c>
      <c r="C4935" s="26" t="s">
        <v>399</v>
      </c>
      <c r="D4935" s="26" t="s">
        <v>22</v>
      </c>
      <c r="E4935" s="26" t="s">
        <v>24248</v>
      </c>
      <c r="F4935" s="26" t="s">
        <v>24249</v>
      </c>
      <c r="G4935" s="26" t="s">
        <v>41</v>
      </c>
      <c r="H4935" s="26" t="s">
        <v>22</v>
      </c>
      <c r="I4935" s="26" t="s">
        <v>207</v>
      </c>
      <c r="J4935" s="26" t="s">
        <v>27</v>
      </c>
      <c r="K4935" s="26" t="s">
        <v>28</v>
      </c>
      <c r="L4935" s="26" t="s">
        <v>43</v>
      </c>
      <c r="M4935" s="26" t="s">
        <v>30</v>
      </c>
      <c r="N4935" s="26" t="s">
        <v>31</v>
      </c>
      <c r="O4935" s="26" t="s">
        <v>32</v>
      </c>
      <c r="P4935" s="26" t="s">
        <v>22</v>
      </c>
      <c r="Q4935" s="26" t="s">
        <v>24250</v>
      </c>
      <c r="R4935" s="26" t="s">
        <v>46</v>
      </c>
      <c r="S4935" s="26" t="s">
        <v>24251</v>
      </c>
      <c r="T4935" s="26" t="s">
        <v>24252</v>
      </c>
    </row>
    <row r="4936" customHeight="1" spans="1:20">
      <c r="A4936" s="25">
        <v>45210</v>
      </c>
      <c r="B4936" s="26" t="s">
        <v>24253</v>
      </c>
      <c r="C4936" s="26" t="s">
        <v>204</v>
      </c>
      <c r="D4936" s="26" t="s">
        <v>22</v>
      </c>
      <c r="E4936" s="26" t="s">
        <v>24254</v>
      </c>
      <c r="F4936" s="26" t="s">
        <v>24255</v>
      </c>
      <c r="G4936" s="26" t="s">
        <v>336</v>
      </c>
      <c r="H4936" s="26" t="s">
        <v>22</v>
      </c>
      <c r="I4936" s="26" t="s">
        <v>214</v>
      </c>
      <c r="J4936" s="26" t="s">
        <v>27</v>
      </c>
      <c r="K4936" s="26" t="s">
        <v>28</v>
      </c>
      <c r="L4936" s="26" t="s">
        <v>43</v>
      </c>
      <c r="M4936" s="26" t="s">
        <v>30</v>
      </c>
      <c r="N4936" s="26" t="s">
        <v>208</v>
      </c>
      <c r="O4936" s="26" t="s">
        <v>32</v>
      </c>
      <c r="P4936" s="26" t="s">
        <v>22</v>
      </c>
      <c r="Q4936" s="26" t="s">
        <v>24256</v>
      </c>
      <c r="R4936" s="26" t="s">
        <v>56</v>
      </c>
      <c r="S4936" s="26" t="s">
        <v>24257</v>
      </c>
      <c r="T4936" s="26" t="s">
        <v>22</v>
      </c>
    </row>
    <row r="4937" customHeight="1" spans="1:20">
      <c r="A4937" s="25">
        <v>45210</v>
      </c>
      <c r="B4937" s="26" t="s">
        <v>24258</v>
      </c>
      <c r="C4937" s="26" t="s">
        <v>399</v>
      </c>
      <c r="D4937" s="26" t="s">
        <v>22</v>
      </c>
      <c r="E4937" s="26" t="s">
        <v>24259</v>
      </c>
      <c r="F4937" s="26" t="s">
        <v>24260</v>
      </c>
      <c r="G4937" s="26" t="s">
        <v>69</v>
      </c>
      <c r="H4937" s="26" t="s">
        <v>22</v>
      </c>
      <c r="I4937" s="26" t="s">
        <v>412</v>
      </c>
      <c r="J4937" s="26" t="s">
        <v>27</v>
      </c>
      <c r="K4937" s="26" t="s">
        <v>28</v>
      </c>
      <c r="L4937" s="26" t="s">
        <v>43</v>
      </c>
      <c r="M4937" s="26" t="s">
        <v>44</v>
      </c>
      <c r="N4937" s="26" t="s">
        <v>31</v>
      </c>
      <c r="O4937" s="26" t="s">
        <v>32</v>
      </c>
      <c r="P4937" s="26" t="s">
        <v>22</v>
      </c>
      <c r="Q4937" s="26" t="s">
        <v>24261</v>
      </c>
      <c r="R4937" s="26" t="s">
        <v>46</v>
      </c>
      <c r="S4937" s="26" t="s">
        <v>24262</v>
      </c>
      <c r="T4937" s="26" t="s">
        <v>24263</v>
      </c>
    </row>
    <row r="4938" customHeight="1" spans="1:20">
      <c r="A4938" s="25">
        <v>45210</v>
      </c>
      <c r="B4938" s="26" t="s">
        <v>24264</v>
      </c>
      <c r="C4938" s="26" t="s">
        <v>3870</v>
      </c>
      <c r="D4938" s="26" t="s">
        <v>22</v>
      </c>
      <c r="E4938" s="26" t="s">
        <v>24265</v>
      </c>
      <c r="F4938" s="26" t="s">
        <v>24266</v>
      </c>
      <c r="G4938" s="26" t="s">
        <v>25</v>
      </c>
      <c r="H4938" s="26" t="s">
        <v>22</v>
      </c>
      <c r="I4938" s="26" t="s">
        <v>75</v>
      </c>
      <c r="J4938" s="26" t="s">
        <v>27</v>
      </c>
      <c r="K4938" s="26" t="s">
        <v>28</v>
      </c>
      <c r="L4938" s="26" t="s">
        <v>43</v>
      </c>
      <c r="M4938" s="26" t="s">
        <v>44</v>
      </c>
      <c r="N4938" s="26" t="s">
        <v>31</v>
      </c>
      <c r="O4938" s="26" t="s">
        <v>32</v>
      </c>
      <c r="P4938" s="26" t="s">
        <v>22</v>
      </c>
      <c r="Q4938" s="26" t="s">
        <v>24267</v>
      </c>
      <c r="R4938" s="26" t="s">
        <v>46</v>
      </c>
      <c r="S4938" s="26" t="s">
        <v>24268</v>
      </c>
      <c r="T4938" s="26" t="s">
        <v>24269</v>
      </c>
    </row>
    <row r="4939" customHeight="1" spans="1:20">
      <c r="A4939" s="25">
        <v>45210</v>
      </c>
      <c r="B4939" s="26" t="s">
        <v>24270</v>
      </c>
      <c r="C4939" s="26" t="s">
        <v>204</v>
      </c>
      <c r="D4939" s="26" t="s">
        <v>22</v>
      </c>
      <c r="E4939" s="26" t="s">
        <v>24271</v>
      </c>
      <c r="F4939" s="26" t="s">
        <v>24272</v>
      </c>
      <c r="G4939" s="26" t="s">
        <v>130</v>
      </c>
      <c r="H4939" s="26" t="s">
        <v>22</v>
      </c>
      <c r="I4939" s="26" t="s">
        <v>701</v>
      </c>
      <c r="J4939" s="26" t="s">
        <v>27</v>
      </c>
      <c r="K4939" s="26" t="s">
        <v>28</v>
      </c>
      <c r="L4939" s="26" t="s">
        <v>43</v>
      </c>
      <c r="M4939" s="26" t="s">
        <v>30</v>
      </c>
      <c r="N4939" s="26" t="s">
        <v>208</v>
      </c>
      <c r="O4939" s="26" t="s">
        <v>32</v>
      </c>
      <c r="P4939" s="26" t="s">
        <v>22</v>
      </c>
      <c r="Q4939" s="26" t="s">
        <v>24273</v>
      </c>
      <c r="R4939" s="26" t="s">
        <v>56</v>
      </c>
      <c r="S4939" s="26" t="s">
        <v>24274</v>
      </c>
      <c r="T4939" s="26" t="s">
        <v>22</v>
      </c>
    </row>
    <row r="4940" customHeight="1" spans="1:20">
      <c r="A4940" s="25">
        <v>45210</v>
      </c>
      <c r="B4940" s="26" t="s">
        <v>24275</v>
      </c>
      <c r="C4940" s="26" t="s">
        <v>204</v>
      </c>
      <c r="D4940" s="26" t="s">
        <v>22</v>
      </c>
      <c r="E4940" s="26" t="s">
        <v>24276</v>
      </c>
      <c r="F4940" s="26" t="s">
        <v>24277</v>
      </c>
      <c r="G4940" s="26" t="s">
        <v>62</v>
      </c>
      <c r="H4940" s="26" t="s">
        <v>22</v>
      </c>
      <c r="I4940" s="26" t="s">
        <v>293</v>
      </c>
      <c r="J4940" s="26" t="s">
        <v>27</v>
      </c>
      <c r="K4940" s="26" t="s">
        <v>28</v>
      </c>
      <c r="L4940" s="26" t="s">
        <v>43</v>
      </c>
      <c r="M4940" s="26" t="s">
        <v>44</v>
      </c>
      <c r="N4940" s="26" t="s">
        <v>208</v>
      </c>
      <c r="O4940" s="26" t="s">
        <v>32</v>
      </c>
      <c r="P4940" s="26" t="s">
        <v>22</v>
      </c>
      <c r="Q4940" s="26" t="s">
        <v>24278</v>
      </c>
      <c r="R4940" s="26" t="s">
        <v>56</v>
      </c>
      <c r="S4940" s="26" t="s">
        <v>24279</v>
      </c>
      <c r="T4940" s="26" t="s">
        <v>22</v>
      </c>
    </row>
    <row r="4941" customHeight="1" spans="1:20">
      <c r="A4941" s="25">
        <v>45210</v>
      </c>
      <c r="B4941" s="26" t="s">
        <v>24280</v>
      </c>
      <c r="C4941" s="26" t="s">
        <v>204</v>
      </c>
      <c r="D4941" s="26" t="s">
        <v>22</v>
      </c>
      <c r="E4941" s="26" t="s">
        <v>24281</v>
      </c>
      <c r="F4941" s="26" t="s">
        <v>24282</v>
      </c>
      <c r="G4941" s="26" t="s">
        <v>130</v>
      </c>
      <c r="H4941" s="26" t="s">
        <v>22</v>
      </c>
      <c r="I4941" s="26" t="s">
        <v>511</v>
      </c>
      <c r="J4941" s="26" t="s">
        <v>27</v>
      </c>
      <c r="K4941" s="26" t="s">
        <v>28</v>
      </c>
      <c r="L4941" s="26" t="s">
        <v>43</v>
      </c>
      <c r="M4941" s="26" t="s">
        <v>30</v>
      </c>
      <c r="N4941" s="26" t="s">
        <v>208</v>
      </c>
      <c r="O4941" s="26" t="s">
        <v>32</v>
      </c>
      <c r="P4941" s="26" t="s">
        <v>22</v>
      </c>
      <c r="Q4941" s="26" t="s">
        <v>24283</v>
      </c>
      <c r="R4941" s="26" t="s">
        <v>56</v>
      </c>
      <c r="S4941" s="26" t="s">
        <v>24284</v>
      </c>
      <c r="T4941" s="26" t="s">
        <v>22</v>
      </c>
    </row>
    <row r="4942" customHeight="1" spans="1:20">
      <c r="A4942" s="25">
        <v>45210</v>
      </c>
      <c r="B4942" s="26" t="s">
        <v>24285</v>
      </c>
      <c r="C4942" s="26" t="s">
        <v>204</v>
      </c>
      <c r="D4942" s="26" t="s">
        <v>22</v>
      </c>
      <c r="E4942" s="26" t="s">
        <v>24286</v>
      </c>
      <c r="F4942" s="26" t="s">
        <v>24287</v>
      </c>
      <c r="G4942" s="26" t="s">
        <v>82</v>
      </c>
      <c r="H4942" s="26" t="s">
        <v>22</v>
      </c>
      <c r="I4942" s="26" t="s">
        <v>732</v>
      </c>
      <c r="J4942" s="26" t="s">
        <v>27</v>
      </c>
      <c r="K4942" s="26" t="s">
        <v>28</v>
      </c>
      <c r="L4942" s="26" t="s">
        <v>43</v>
      </c>
      <c r="M4942" s="26" t="s">
        <v>44</v>
      </c>
      <c r="N4942" s="26" t="s">
        <v>208</v>
      </c>
      <c r="O4942" s="26" t="s">
        <v>32</v>
      </c>
      <c r="P4942" s="26" t="s">
        <v>22</v>
      </c>
      <c r="Q4942" s="26" t="s">
        <v>24288</v>
      </c>
      <c r="R4942" s="26" t="s">
        <v>56</v>
      </c>
      <c r="S4942" s="26" t="s">
        <v>24289</v>
      </c>
      <c r="T4942" s="26" t="s">
        <v>22</v>
      </c>
    </row>
    <row r="4943" customHeight="1" spans="1:20">
      <c r="A4943" s="25">
        <v>45210</v>
      </c>
      <c r="B4943" s="26" t="s">
        <v>24290</v>
      </c>
      <c r="C4943" s="26" t="s">
        <v>204</v>
      </c>
      <c r="D4943" s="26" t="s">
        <v>22</v>
      </c>
      <c r="E4943" s="26" t="s">
        <v>24291</v>
      </c>
      <c r="F4943" s="26" t="s">
        <v>24292</v>
      </c>
      <c r="G4943" s="26" t="s">
        <v>41</v>
      </c>
      <c r="H4943" s="26" t="s">
        <v>22</v>
      </c>
      <c r="I4943" s="26" t="s">
        <v>277</v>
      </c>
      <c r="J4943" s="26" t="s">
        <v>27</v>
      </c>
      <c r="K4943" s="26" t="s">
        <v>28</v>
      </c>
      <c r="L4943" s="26" t="s">
        <v>43</v>
      </c>
      <c r="M4943" s="26" t="s">
        <v>44</v>
      </c>
      <c r="N4943" s="26" t="s">
        <v>208</v>
      </c>
      <c r="O4943" s="26" t="s">
        <v>32</v>
      </c>
      <c r="P4943" s="26" t="s">
        <v>22</v>
      </c>
      <c r="Q4943" s="26" t="s">
        <v>24293</v>
      </c>
      <c r="R4943" s="26" t="s">
        <v>56</v>
      </c>
      <c r="S4943" s="26" t="s">
        <v>24294</v>
      </c>
      <c r="T4943" s="26" t="s">
        <v>22</v>
      </c>
    </row>
    <row r="4944" customHeight="1" spans="1:20">
      <c r="A4944" s="25">
        <v>45210</v>
      </c>
      <c r="B4944" s="26" t="s">
        <v>24295</v>
      </c>
      <c r="C4944" s="26" t="s">
        <v>204</v>
      </c>
      <c r="D4944" s="26" t="s">
        <v>22</v>
      </c>
      <c r="E4944" s="26" t="s">
        <v>24291</v>
      </c>
      <c r="F4944" s="26" t="s">
        <v>24292</v>
      </c>
      <c r="G4944" s="26" t="s">
        <v>41</v>
      </c>
      <c r="H4944" s="26" t="s">
        <v>22</v>
      </c>
      <c r="I4944" s="26" t="s">
        <v>56</v>
      </c>
      <c r="J4944" s="26" t="s">
        <v>27</v>
      </c>
      <c r="K4944" s="26" t="s">
        <v>28</v>
      </c>
      <c r="L4944" s="26" t="s">
        <v>43</v>
      </c>
      <c r="M4944" s="26" t="s">
        <v>44</v>
      </c>
      <c r="N4944" s="26" t="s">
        <v>208</v>
      </c>
      <c r="O4944" s="26" t="s">
        <v>32</v>
      </c>
      <c r="P4944" s="26" t="s">
        <v>22</v>
      </c>
      <c r="Q4944" s="26" t="s">
        <v>24296</v>
      </c>
      <c r="R4944" s="26" t="s">
        <v>56</v>
      </c>
      <c r="S4944" s="26" t="s">
        <v>24297</v>
      </c>
      <c r="T4944" s="26" t="s">
        <v>22</v>
      </c>
    </row>
    <row r="4945" customHeight="1" spans="1:20">
      <c r="A4945" s="25">
        <v>45210</v>
      </c>
      <c r="B4945" s="26" t="s">
        <v>24298</v>
      </c>
      <c r="C4945" s="26" t="s">
        <v>204</v>
      </c>
      <c r="D4945" s="26" t="s">
        <v>22</v>
      </c>
      <c r="E4945" s="26" t="s">
        <v>24299</v>
      </c>
      <c r="F4945" s="26" t="s">
        <v>24300</v>
      </c>
      <c r="G4945" s="26" t="s">
        <v>130</v>
      </c>
      <c r="H4945" s="26" t="s">
        <v>110</v>
      </c>
      <c r="I4945" s="26" t="s">
        <v>1174</v>
      </c>
      <c r="J4945" s="26" t="s">
        <v>27</v>
      </c>
      <c r="K4945" s="26" t="s">
        <v>28</v>
      </c>
      <c r="L4945" s="26" t="s">
        <v>43</v>
      </c>
      <c r="M4945" s="26" t="s">
        <v>30</v>
      </c>
      <c r="N4945" s="26" t="s">
        <v>208</v>
      </c>
      <c r="O4945" s="26" t="s">
        <v>32</v>
      </c>
      <c r="P4945" s="26" t="s">
        <v>22</v>
      </c>
      <c r="Q4945" s="26" t="s">
        <v>24301</v>
      </c>
      <c r="R4945" s="26" t="s">
        <v>56</v>
      </c>
      <c r="S4945" s="26" t="s">
        <v>24302</v>
      </c>
      <c r="T4945" s="26" t="s">
        <v>22</v>
      </c>
    </row>
    <row r="4946" customHeight="1" spans="1:20">
      <c r="A4946" s="25">
        <v>45210</v>
      </c>
      <c r="B4946" s="26" t="s">
        <v>24303</v>
      </c>
      <c r="C4946" s="26" t="s">
        <v>204</v>
      </c>
      <c r="D4946" s="26" t="s">
        <v>22</v>
      </c>
      <c r="E4946" s="26" t="s">
        <v>24304</v>
      </c>
      <c r="F4946" s="26" t="s">
        <v>15475</v>
      </c>
      <c r="G4946" s="26" t="s">
        <v>25</v>
      </c>
      <c r="H4946" s="26" t="s">
        <v>22</v>
      </c>
      <c r="I4946" s="26" t="s">
        <v>277</v>
      </c>
      <c r="J4946" s="26" t="s">
        <v>27</v>
      </c>
      <c r="K4946" s="26" t="s">
        <v>28</v>
      </c>
      <c r="L4946" s="26" t="s">
        <v>43</v>
      </c>
      <c r="M4946" s="26" t="s">
        <v>44</v>
      </c>
      <c r="N4946" s="26" t="s">
        <v>208</v>
      </c>
      <c r="O4946" s="26" t="s">
        <v>32</v>
      </c>
      <c r="P4946" s="26" t="s">
        <v>22</v>
      </c>
      <c r="Q4946" s="26" t="s">
        <v>24305</v>
      </c>
      <c r="R4946" s="26" t="s">
        <v>56</v>
      </c>
      <c r="S4946" s="26" t="s">
        <v>24306</v>
      </c>
      <c r="T4946" s="26" t="s">
        <v>22</v>
      </c>
    </row>
    <row r="4947" customHeight="1" spans="1:20">
      <c r="A4947" s="25">
        <v>45210</v>
      </c>
      <c r="B4947" s="26" t="s">
        <v>24307</v>
      </c>
      <c r="C4947" s="26" t="s">
        <v>274</v>
      </c>
      <c r="D4947" s="26" t="s">
        <v>22</v>
      </c>
      <c r="E4947" s="26" t="s">
        <v>24308</v>
      </c>
      <c r="F4947" s="26" t="s">
        <v>24309</v>
      </c>
      <c r="G4947" s="26" t="s">
        <v>69</v>
      </c>
      <c r="H4947" s="26" t="s">
        <v>22</v>
      </c>
      <c r="I4947" s="26" t="s">
        <v>880</v>
      </c>
      <c r="J4947" s="26" t="s">
        <v>27</v>
      </c>
      <c r="K4947" s="26" t="s">
        <v>28</v>
      </c>
      <c r="L4947" s="26" t="s">
        <v>43</v>
      </c>
      <c r="M4947" s="26" t="s">
        <v>44</v>
      </c>
      <c r="N4947" s="26" t="s">
        <v>208</v>
      </c>
      <c r="O4947" s="26" t="s">
        <v>32</v>
      </c>
      <c r="P4947" s="26" t="s">
        <v>22</v>
      </c>
      <c r="Q4947" s="26" t="s">
        <v>24310</v>
      </c>
      <c r="R4947" s="26" t="s">
        <v>56</v>
      </c>
      <c r="S4947" s="26" t="s">
        <v>24311</v>
      </c>
      <c r="T4947" s="26" t="s">
        <v>22</v>
      </c>
    </row>
    <row r="4948" customHeight="1" spans="1:20">
      <c r="A4948" s="25">
        <v>45210</v>
      </c>
      <c r="B4948" s="26" t="s">
        <v>24312</v>
      </c>
      <c r="C4948" s="26" t="s">
        <v>204</v>
      </c>
      <c r="D4948" s="26" t="s">
        <v>22</v>
      </c>
      <c r="E4948" s="26" t="s">
        <v>24313</v>
      </c>
      <c r="F4948" s="26" t="s">
        <v>24314</v>
      </c>
      <c r="G4948" s="26" t="s">
        <v>82</v>
      </c>
      <c r="H4948" s="26" t="s">
        <v>22</v>
      </c>
      <c r="I4948" s="26" t="s">
        <v>207</v>
      </c>
      <c r="J4948" s="26" t="s">
        <v>27</v>
      </c>
      <c r="K4948" s="26" t="s">
        <v>28</v>
      </c>
      <c r="L4948" s="26" t="s">
        <v>43</v>
      </c>
      <c r="M4948" s="26" t="s">
        <v>30</v>
      </c>
      <c r="N4948" s="26" t="s">
        <v>208</v>
      </c>
      <c r="O4948" s="26" t="s">
        <v>32</v>
      </c>
      <c r="P4948" s="26" t="s">
        <v>22</v>
      </c>
      <c r="Q4948" s="26" t="s">
        <v>24315</v>
      </c>
      <c r="R4948" s="26" t="s">
        <v>56</v>
      </c>
      <c r="S4948" s="26" t="s">
        <v>24316</v>
      </c>
      <c r="T4948" s="26" t="s">
        <v>22</v>
      </c>
    </row>
    <row r="4949" customHeight="1" spans="1:20">
      <c r="A4949" s="25">
        <v>45210</v>
      </c>
      <c r="B4949" s="26" t="s">
        <v>24317</v>
      </c>
      <c r="C4949" s="26" t="s">
        <v>204</v>
      </c>
      <c r="D4949" s="26" t="s">
        <v>22</v>
      </c>
      <c r="E4949" s="26" t="s">
        <v>24318</v>
      </c>
      <c r="F4949" s="26" t="s">
        <v>24319</v>
      </c>
      <c r="G4949" s="26" t="s">
        <v>336</v>
      </c>
      <c r="H4949" s="26" t="s">
        <v>22</v>
      </c>
      <c r="I4949" s="26" t="s">
        <v>155</v>
      </c>
      <c r="J4949" s="26" t="s">
        <v>27</v>
      </c>
      <c r="K4949" s="26" t="s">
        <v>28</v>
      </c>
      <c r="L4949" s="26" t="s">
        <v>43</v>
      </c>
      <c r="M4949" s="26" t="s">
        <v>44</v>
      </c>
      <c r="N4949" s="26" t="s">
        <v>208</v>
      </c>
      <c r="O4949" s="26" t="s">
        <v>32</v>
      </c>
      <c r="P4949" s="26" t="s">
        <v>22</v>
      </c>
      <c r="Q4949" s="26" t="s">
        <v>24320</v>
      </c>
      <c r="R4949" s="26" t="s">
        <v>56</v>
      </c>
      <c r="S4949" s="26" t="s">
        <v>24321</v>
      </c>
      <c r="T4949" s="26" t="s">
        <v>22</v>
      </c>
    </row>
    <row r="4950" customHeight="1" spans="1:20">
      <c r="A4950" s="25">
        <v>45210</v>
      </c>
      <c r="B4950" s="26" t="s">
        <v>24322</v>
      </c>
      <c r="C4950" s="26" t="s">
        <v>204</v>
      </c>
      <c r="D4950" s="26" t="s">
        <v>22</v>
      </c>
      <c r="E4950" s="26" t="s">
        <v>24323</v>
      </c>
      <c r="F4950" s="26" t="s">
        <v>24324</v>
      </c>
      <c r="G4950" s="26" t="s">
        <v>62</v>
      </c>
      <c r="H4950" s="26" t="s">
        <v>161</v>
      </c>
      <c r="I4950" s="26" t="s">
        <v>149</v>
      </c>
      <c r="J4950" s="26" t="s">
        <v>27</v>
      </c>
      <c r="K4950" s="26" t="s">
        <v>28</v>
      </c>
      <c r="L4950" s="26" t="s">
        <v>43</v>
      </c>
      <c r="M4950" s="26" t="s">
        <v>44</v>
      </c>
      <c r="N4950" s="26" t="s">
        <v>208</v>
      </c>
      <c r="O4950" s="26" t="s">
        <v>32</v>
      </c>
      <c r="P4950" s="26" t="s">
        <v>22</v>
      </c>
      <c r="Q4950" s="26" t="s">
        <v>24325</v>
      </c>
      <c r="R4950" s="26" t="s">
        <v>56</v>
      </c>
      <c r="S4950" s="26" t="s">
        <v>24326</v>
      </c>
      <c r="T4950" s="26" t="s">
        <v>22</v>
      </c>
    </row>
    <row r="4951" customHeight="1" spans="1:20">
      <c r="A4951" s="25">
        <v>45210</v>
      </c>
      <c r="B4951" s="26" t="s">
        <v>24327</v>
      </c>
      <c r="C4951" s="26" t="s">
        <v>204</v>
      </c>
      <c r="D4951" s="26" t="s">
        <v>22</v>
      </c>
      <c r="E4951" s="26" t="s">
        <v>24328</v>
      </c>
      <c r="F4951" s="26" t="s">
        <v>24329</v>
      </c>
      <c r="G4951" s="26" t="s">
        <v>336</v>
      </c>
      <c r="H4951" s="26" t="s">
        <v>22</v>
      </c>
      <c r="I4951" s="26" t="s">
        <v>117</v>
      </c>
      <c r="J4951" s="26" t="s">
        <v>27</v>
      </c>
      <c r="K4951" s="26" t="s">
        <v>28</v>
      </c>
      <c r="L4951" s="26" t="s">
        <v>43</v>
      </c>
      <c r="M4951" s="26" t="s">
        <v>30</v>
      </c>
      <c r="N4951" s="26" t="s">
        <v>208</v>
      </c>
      <c r="O4951" s="26" t="s">
        <v>32</v>
      </c>
      <c r="P4951" s="26" t="s">
        <v>22</v>
      </c>
      <c r="Q4951" s="26" t="s">
        <v>24330</v>
      </c>
      <c r="R4951" s="26" t="s">
        <v>56</v>
      </c>
      <c r="S4951" s="26" t="s">
        <v>24331</v>
      </c>
      <c r="T4951" s="26" t="s">
        <v>22</v>
      </c>
    </row>
    <row r="4952" customHeight="1" spans="1:20">
      <c r="A4952" s="25">
        <v>45210</v>
      </c>
      <c r="B4952" s="26" t="s">
        <v>24332</v>
      </c>
      <c r="C4952" s="26" t="s">
        <v>204</v>
      </c>
      <c r="D4952" s="26" t="s">
        <v>22</v>
      </c>
      <c r="E4952" s="26" t="s">
        <v>24333</v>
      </c>
      <c r="F4952" s="26" t="s">
        <v>24334</v>
      </c>
      <c r="G4952" s="26" t="s">
        <v>130</v>
      </c>
      <c r="H4952" s="26" t="s">
        <v>22</v>
      </c>
      <c r="I4952" s="26" t="s">
        <v>511</v>
      </c>
      <c r="J4952" s="26" t="s">
        <v>27</v>
      </c>
      <c r="K4952" s="26" t="s">
        <v>28</v>
      </c>
      <c r="L4952" s="26" t="s">
        <v>43</v>
      </c>
      <c r="M4952" s="26" t="s">
        <v>44</v>
      </c>
      <c r="N4952" s="26" t="s">
        <v>208</v>
      </c>
      <c r="O4952" s="26" t="s">
        <v>32</v>
      </c>
      <c r="P4952" s="26" t="s">
        <v>22</v>
      </c>
      <c r="Q4952" s="26" t="s">
        <v>24335</v>
      </c>
      <c r="R4952" s="26" t="s">
        <v>56</v>
      </c>
      <c r="S4952" s="26" t="s">
        <v>24336</v>
      </c>
      <c r="T4952" s="26" t="s">
        <v>22</v>
      </c>
    </row>
    <row r="4953" customHeight="1" spans="1:20">
      <c r="A4953" s="25">
        <v>45210</v>
      </c>
      <c r="B4953" s="26" t="s">
        <v>24337</v>
      </c>
      <c r="C4953" s="26" t="s">
        <v>204</v>
      </c>
      <c r="D4953" s="26" t="s">
        <v>22</v>
      </c>
      <c r="E4953" s="26" t="s">
        <v>24338</v>
      </c>
      <c r="F4953" s="26" t="s">
        <v>24339</v>
      </c>
      <c r="G4953" s="26" t="s">
        <v>82</v>
      </c>
      <c r="H4953" s="26" t="s">
        <v>22</v>
      </c>
      <c r="I4953" s="26" t="s">
        <v>412</v>
      </c>
      <c r="J4953" s="26" t="s">
        <v>27</v>
      </c>
      <c r="K4953" s="26" t="s">
        <v>28</v>
      </c>
      <c r="L4953" s="26" t="s">
        <v>43</v>
      </c>
      <c r="M4953" s="26" t="s">
        <v>169</v>
      </c>
      <c r="N4953" s="26" t="s">
        <v>208</v>
      </c>
      <c r="O4953" s="26" t="s">
        <v>32</v>
      </c>
      <c r="P4953" s="26" t="s">
        <v>22</v>
      </c>
      <c r="Q4953" s="26" t="s">
        <v>24340</v>
      </c>
      <c r="R4953" s="26" t="s">
        <v>46</v>
      </c>
      <c r="S4953" s="26" t="s">
        <v>24341</v>
      </c>
      <c r="T4953" s="26" t="s">
        <v>24342</v>
      </c>
    </row>
    <row r="4954" customHeight="1" spans="1:20">
      <c r="A4954" s="25">
        <v>45210</v>
      </c>
      <c r="B4954" s="26" t="s">
        <v>24343</v>
      </c>
      <c r="C4954" s="26" t="s">
        <v>50</v>
      </c>
      <c r="D4954" s="26" t="s">
        <v>22</v>
      </c>
      <c r="E4954" s="26" t="s">
        <v>24344</v>
      </c>
      <c r="F4954" s="26" t="s">
        <v>24345</v>
      </c>
      <c r="G4954" s="26" t="s">
        <v>130</v>
      </c>
      <c r="H4954" s="26" t="s">
        <v>22</v>
      </c>
      <c r="I4954" s="26" t="s">
        <v>124</v>
      </c>
      <c r="J4954" s="26" t="s">
        <v>27</v>
      </c>
      <c r="K4954" s="26" t="s">
        <v>28</v>
      </c>
      <c r="L4954" s="26" t="s">
        <v>43</v>
      </c>
      <c r="M4954" s="26" t="s">
        <v>30</v>
      </c>
      <c r="N4954" s="26" t="s">
        <v>31</v>
      </c>
      <c r="O4954" s="26" t="s">
        <v>32</v>
      </c>
      <c r="P4954" s="26" t="s">
        <v>22</v>
      </c>
      <c r="Q4954" s="26" t="s">
        <v>24346</v>
      </c>
      <c r="R4954" s="26" t="s">
        <v>56</v>
      </c>
      <c r="S4954" s="26" t="s">
        <v>24347</v>
      </c>
      <c r="T4954" s="26" t="s">
        <v>22</v>
      </c>
    </row>
    <row r="4955" customHeight="1" spans="1:20">
      <c r="A4955" s="25">
        <v>45210</v>
      </c>
      <c r="B4955" s="26" t="s">
        <v>24348</v>
      </c>
      <c r="C4955" s="26" t="s">
        <v>50</v>
      </c>
      <c r="D4955" s="26" t="s">
        <v>22</v>
      </c>
      <c r="E4955" s="26" t="s">
        <v>24349</v>
      </c>
      <c r="F4955" s="26" t="s">
        <v>24350</v>
      </c>
      <c r="G4955" s="26" t="s">
        <v>130</v>
      </c>
      <c r="H4955" s="26" t="s">
        <v>22</v>
      </c>
      <c r="I4955" s="26" t="s">
        <v>732</v>
      </c>
      <c r="J4955" s="26" t="s">
        <v>27</v>
      </c>
      <c r="K4955" s="26" t="s">
        <v>28</v>
      </c>
      <c r="L4955" s="26" t="s">
        <v>43</v>
      </c>
      <c r="M4955" s="26" t="s">
        <v>30</v>
      </c>
      <c r="N4955" s="26" t="s">
        <v>31</v>
      </c>
      <c r="O4955" s="26" t="s">
        <v>32</v>
      </c>
      <c r="P4955" s="26" t="s">
        <v>22</v>
      </c>
      <c r="Q4955" s="26" t="s">
        <v>24351</v>
      </c>
      <c r="R4955" s="26" t="s">
        <v>56</v>
      </c>
      <c r="S4955" s="26" t="s">
        <v>24352</v>
      </c>
      <c r="T4955" s="26" t="s">
        <v>22</v>
      </c>
    </row>
    <row r="4956" customHeight="1" spans="1:20">
      <c r="A4956" s="25">
        <v>45210</v>
      </c>
      <c r="B4956" s="26" t="s">
        <v>24353</v>
      </c>
      <c r="C4956" s="26" t="s">
        <v>6302</v>
      </c>
      <c r="D4956" s="26" t="s">
        <v>22</v>
      </c>
      <c r="E4956" s="26" t="s">
        <v>24354</v>
      </c>
      <c r="F4956" s="26" t="s">
        <v>24355</v>
      </c>
      <c r="G4956" s="26" t="s">
        <v>130</v>
      </c>
      <c r="H4956" s="26" t="s">
        <v>22</v>
      </c>
      <c r="I4956" s="26" t="s">
        <v>448</v>
      </c>
      <c r="J4956" s="26" t="s">
        <v>27</v>
      </c>
      <c r="K4956" s="26" t="s">
        <v>28</v>
      </c>
      <c r="L4956" s="26" t="s">
        <v>43</v>
      </c>
      <c r="M4956" s="26" t="s">
        <v>30</v>
      </c>
      <c r="N4956" s="26" t="s">
        <v>31</v>
      </c>
      <c r="O4956" s="26" t="s">
        <v>32</v>
      </c>
      <c r="P4956" s="26" t="s">
        <v>22</v>
      </c>
      <c r="Q4956" s="26" t="s">
        <v>24356</v>
      </c>
      <c r="R4956" s="26" t="s">
        <v>46</v>
      </c>
      <c r="S4956" s="26" t="s">
        <v>24357</v>
      </c>
      <c r="T4956" s="26" t="s">
        <v>22</v>
      </c>
    </row>
    <row r="4957" customHeight="1" spans="1:20">
      <c r="A4957" s="25">
        <v>45210</v>
      </c>
      <c r="B4957" s="26" t="s">
        <v>24358</v>
      </c>
      <c r="C4957" s="26" t="s">
        <v>6302</v>
      </c>
      <c r="D4957" s="26" t="s">
        <v>22</v>
      </c>
      <c r="E4957" s="26" t="s">
        <v>24359</v>
      </c>
      <c r="F4957" s="26" t="s">
        <v>24360</v>
      </c>
      <c r="G4957" s="26" t="s">
        <v>25</v>
      </c>
      <c r="H4957" s="26" t="s">
        <v>22</v>
      </c>
      <c r="I4957" s="26" t="s">
        <v>299</v>
      </c>
      <c r="J4957" s="26" t="s">
        <v>27</v>
      </c>
      <c r="K4957" s="26" t="s">
        <v>28</v>
      </c>
      <c r="L4957" s="26" t="s">
        <v>43</v>
      </c>
      <c r="M4957" s="26" t="s">
        <v>30</v>
      </c>
      <c r="N4957" s="26" t="s">
        <v>31</v>
      </c>
      <c r="O4957" s="26" t="s">
        <v>32</v>
      </c>
      <c r="P4957" s="26" t="s">
        <v>22</v>
      </c>
      <c r="Q4957" s="26" t="s">
        <v>24361</v>
      </c>
      <c r="R4957" s="26" t="s">
        <v>46</v>
      </c>
      <c r="S4957" s="26" t="s">
        <v>24362</v>
      </c>
      <c r="T4957" s="26" t="s">
        <v>22</v>
      </c>
    </row>
    <row r="4958" customHeight="1" spans="1:20">
      <c r="A4958" s="25">
        <v>45210</v>
      </c>
      <c r="B4958" s="26" t="s">
        <v>24363</v>
      </c>
      <c r="C4958" s="26" t="s">
        <v>6409</v>
      </c>
      <c r="D4958" s="26" t="s">
        <v>22</v>
      </c>
      <c r="E4958" s="26" t="s">
        <v>24364</v>
      </c>
      <c r="F4958" s="26" t="s">
        <v>24365</v>
      </c>
      <c r="G4958" s="26" t="s">
        <v>69</v>
      </c>
      <c r="H4958" s="26" t="s">
        <v>22</v>
      </c>
      <c r="I4958" s="26" t="s">
        <v>469</v>
      </c>
      <c r="J4958" s="26" t="s">
        <v>27</v>
      </c>
      <c r="K4958" s="26" t="s">
        <v>76</v>
      </c>
      <c r="L4958" s="26" t="s">
        <v>43</v>
      </c>
      <c r="M4958" s="26" t="s">
        <v>30</v>
      </c>
      <c r="N4958" s="26" t="s">
        <v>31</v>
      </c>
      <c r="O4958" s="26" t="s">
        <v>32</v>
      </c>
      <c r="P4958" s="26" t="s">
        <v>22</v>
      </c>
      <c r="Q4958" s="26" t="s">
        <v>24366</v>
      </c>
      <c r="R4958" s="26" t="s">
        <v>46</v>
      </c>
      <c r="S4958" s="26" t="s">
        <v>24367</v>
      </c>
      <c r="T4958" s="26" t="s">
        <v>22</v>
      </c>
    </row>
    <row r="4959" customHeight="1" spans="1:20">
      <c r="A4959" s="25">
        <v>45210</v>
      </c>
      <c r="B4959" s="26" t="s">
        <v>24368</v>
      </c>
      <c r="C4959" s="26" t="s">
        <v>6302</v>
      </c>
      <c r="D4959" s="26" t="s">
        <v>22</v>
      </c>
      <c r="E4959" s="26" t="s">
        <v>24369</v>
      </c>
      <c r="F4959" s="26" t="s">
        <v>24370</v>
      </c>
      <c r="G4959" s="26" t="s">
        <v>130</v>
      </c>
      <c r="H4959" s="26" t="s">
        <v>22</v>
      </c>
      <c r="I4959" s="26" t="s">
        <v>1174</v>
      </c>
      <c r="J4959" s="26" t="s">
        <v>27</v>
      </c>
      <c r="K4959" s="26" t="s">
        <v>28</v>
      </c>
      <c r="L4959" s="26" t="s">
        <v>43</v>
      </c>
      <c r="M4959" s="26" t="s">
        <v>30</v>
      </c>
      <c r="N4959" s="26" t="s">
        <v>31</v>
      </c>
      <c r="O4959" s="26" t="s">
        <v>32</v>
      </c>
      <c r="P4959" s="26" t="s">
        <v>22</v>
      </c>
      <c r="Q4959" s="26" t="s">
        <v>24371</v>
      </c>
      <c r="R4959" s="26" t="s">
        <v>46</v>
      </c>
      <c r="S4959" s="26" t="s">
        <v>24372</v>
      </c>
      <c r="T4959" s="26" t="s">
        <v>22</v>
      </c>
    </row>
    <row r="4960" customHeight="1" spans="1:20">
      <c r="A4960" s="25">
        <v>45210</v>
      </c>
      <c r="B4960" s="26" t="s">
        <v>24373</v>
      </c>
      <c r="C4960" s="26" t="s">
        <v>7199</v>
      </c>
      <c r="D4960" s="26" t="s">
        <v>22</v>
      </c>
      <c r="E4960" s="26" t="s">
        <v>24374</v>
      </c>
      <c r="F4960" s="26" t="s">
        <v>24375</v>
      </c>
      <c r="G4960" s="26" t="s">
        <v>69</v>
      </c>
      <c r="H4960" s="26" t="s">
        <v>22</v>
      </c>
      <c r="I4960" s="26" t="s">
        <v>1174</v>
      </c>
      <c r="J4960" s="26" t="s">
        <v>27</v>
      </c>
      <c r="K4960" s="26" t="s">
        <v>28</v>
      </c>
      <c r="L4960" s="26" t="s">
        <v>43</v>
      </c>
      <c r="M4960" s="26" t="s">
        <v>44</v>
      </c>
      <c r="N4960" s="26" t="s">
        <v>31</v>
      </c>
      <c r="O4960" s="26" t="s">
        <v>32</v>
      </c>
      <c r="P4960" s="26" t="s">
        <v>22</v>
      </c>
      <c r="Q4960" s="26" t="s">
        <v>24376</v>
      </c>
      <c r="R4960" s="26" t="s">
        <v>46</v>
      </c>
      <c r="S4960" s="26" t="s">
        <v>24377</v>
      </c>
      <c r="T4960" s="26" t="s">
        <v>22</v>
      </c>
    </row>
    <row r="4961" customHeight="1" spans="1:20">
      <c r="A4961" s="25">
        <v>45210</v>
      </c>
      <c r="B4961" s="26" t="s">
        <v>24378</v>
      </c>
      <c r="C4961" s="26" t="s">
        <v>50</v>
      </c>
      <c r="D4961" s="26" t="s">
        <v>22</v>
      </c>
      <c r="E4961" s="26" t="s">
        <v>24379</v>
      </c>
      <c r="F4961" s="26" t="s">
        <v>24380</v>
      </c>
      <c r="G4961" s="26" t="s">
        <v>130</v>
      </c>
      <c r="H4961" s="26" t="s">
        <v>22</v>
      </c>
      <c r="I4961" s="26" t="s">
        <v>207</v>
      </c>
      <c r="J4961" s="26" t="s">
        <v>27</v>
      </c>
      <c r="K4961" s="26" t="s">
        <v>28</v>
      </c>
      <c r="L4961" s="26" t="s">
        <v>43</v>
      </c>
      <c r="M4961" s="26" t="s">
        <v>30</v>
      </c>
      <c r="N4961" s="26" t="s">
        <v>31</v>
      </c>
      <c r="O4961" s="26" t="s">
        <v>32</v>
      </c>
      <c r="P4961" s="26" t="s">
        <v>22</v>
      </c>
      <c r="Q4961" s="26" t="s">
        <v>24381</v>
      </c>
      <c r="R4961" s="26" t="s">
        <v>56</v>
      </c>
      <c r="S4961" s="26" t="s">
        <v>24382</v>
      </c>
      <c r="T4961" s="26" t="s">
        <v>22</v>
      </c>
    </row>
    <row r="4962" customHeight="1" spans="1:20">
      <c r="A4962" s="25">
        <v>45210</v>
      </c>
      <c r="B4962" s="26" t="s">
        <v>24383</v>
      </c>
      <c r="C4962" s="26" t="s">
        <v>50</v>
      </c>
      <c r="D4962" s="26" t="s">
        <v>22</v>
      </c>
      <c r="E4962" s="26" t="s">
        <v>24384</v>
      </c>
      <c r="F4962" s="26" t="s">
        <v>24385</v>
      </c>
      <c r="G4962" s="26" t="s">
        <v>41</v>
      </c>
      <c r="H4962" s="26" t="s">
        <v>110</v>
      </c>
      <c r="I4962" s="26" t="s">
        <v>277</v>
      </c>
      <c r="J4962" s="26" t="s">
        <v>27</v>
      </c>
      <c r="K4962" s="26" t="s">
        <v>28</v>
      </c>
      <c r="L4962" s="26" t="s">
        <v>43</v>
      </c>
      <c r="M4962" s="26" t="s">
        <v>30</v>
      </c>
      <c r="N4962" s="26" t="s">
        <v>31</v>
      </c>
      <c r="O4962" s="26" t="s">
        <v>32</v>
      </c>
      <c r="P4962" s="26" t="s">
        <v>22</v>
      </c>
      <c r="Q4962" s="26" t="s">
        <v>24386</v>
      </c>
      <c r="R4962" s="26" t="s">
        <v>56</v>
      </c>
      <c r="S4962" s="26" t="s">
        <v>24387</v>
      </c>
      <c r="T4962" s="26" t="s">
        <v>22</v>
      </c>
    </row>
    <row r="4963" customHeight="1" spans="1:20">
      <c r="A4963" s="25">
        <v>45210</v>
      </c>
      <c r="B4963" s="26" t="s">
        <v>24388</v>
      </c>
      <c r="C4963" s="26" t="s">
        <v>50</v>
      </c>
      <c r="D4963" s="26" t="s">
        <v>22</v>
      </c>
      <c r="E4963" s="26" t="s">
        <v>24389</v>
      </c>
      <c r="F4963" s="26" t="s">
        <v>24390</v>
      </c>
      <c r="G4963" s="26" t="s">
        <v>130</v>
      </c>
      <c r="H4963" s="26" t="s">
        <v>22</v>
      </c>
      <c r="I4963" s="26" t="s">
        <v>384</v>
      </c>
      <c r="J4963" s="26" t="s">
        <v>27</v>
      </c>
      <c r="K4963" s="26" t="s">
        <v>28</v>
      </c>
      <c r="L4963" s="26" t="s">
        <v>43</v>
      </c>
      <c r="M4963" s="26" t="s">
        <v>30</v>
      </c>
      <c r="N4963" s="26" t="s">
        <v>31</v>
      </c>
      <c r="O4963" s="26" t="s">
        <v>32</v>
      </c>
      <c r="P4963" s="26" t="s">
        <v>22</v>
      </c>
      <c r="Q4963" s="26" t="s">
        <v>24391</v>
      </c>
      <c r="R4963" s="26" t="s">
        <v>56</v>
      </c>
      <c r="S4963" s="26" t="s">
        <v>24392</v>
      </c>
      <c r="T4963" s="26" t="s">
        <v>22</v>
      </c>
    </row>
    <row r="4964" customHeight="1" spans="1:20">
      <c r="A4964" s="25">
        <v>45210</v>
      </c>
      <c r="B4964" s="26" t="s">
        <v>24393</v>
      </c>
      <c r="C4964" s="26" t="s">
        <v>50</v>
      </c>
      <c r="D4964" s="26" t="s">
        <v>22</v>
      </c>
      <c r="E4964" s="26" t="s">
        <v>24394</v>
      </c>
      <c r="F4964" s="26" t="s">
        <v>24395</v>
      </c>
      <c r="G4964" s="26" t="s">
        <v>130</v>
      </c>
      <c r="H4964" s="26" t="s">
        <v>22</v>
      </c>
      <c r="I4964" s="26" t="s">
        <v>70</v>
      </c>
      <c r="J4964" s="26" t="s">
        <v>27</v>
      </c>
      <c r="K4964" s="26" t="s">
        <v>28</v>
      </c>
      <c r="L4964" s="26" t="s">
        <v>43</v>
      </c>
      <c r="M4964" s="26" t="s">
        <v>30</v>
      </c>
      <c r="N4964" s="26" t="s">
        <v>31</v>
      </c>
      <c r="O4964" s="26" t="s">
        <v>32</v>
      </c>
      <c r="P4964" s="26" t="s">
        <v>22</v>
      </c>
      <c r="Q4964" s="26" t="s">
        <v>24396</v>
      </c>
      <c r="R4964" s="26" t="s">
        <v>56</v>
      </c>
      <c r="S4964" s="26" t="s">
        <v>24397</v>
      </c>
      <c r="T4964" s="26" t="s">
        <v>22</v>
      </c>
    </row>
    <row r="4965" customHeight="1" spans="1:20">
      <c r="A4965" s="25">
        <v>45210</v>
      </c>
      <c r="B4965" s="26" t="s">
        <v>24398</v>
      </c>
      <c r="C4965" s="26" t="s">
        <v>16210</v>
      </c>
      <c r="D4965" s="26" t="s">
        <v>22</v>
      </c>
      <c r="E4965" s="26" t="s">
        <v>22491</v>
      </c>
      <c r="F4965" s="26" t="s">
        <v>22492</v>
      </c>
      <c r="G4965" s="26" t="s">
        <v>25</v>
      </c>
      <c r="H4965" s="26" t="s">
        <v>22</v>
      </c>
      <c r="I4965" s="26" t="s">
        <v>214</v>
      </c>
      <c r="J4965" s="26" t="s">
        <v>27</v>
      </c>
      <c r="K4965" s="26" t="s">
        <v>28</v>
      </c>
      <c r="L4965" s="26" t="s">
        <v>43</v>
      </c>
      <c r="M4965" s="26" t="s">
        <v>30</v>
      </c>
      <c r="N4965" s="26" t="s">
        <v>31</v>
      </c>
      <c r="O4965" s="26" t="s">
        <v>32</v>
      </c>
      <c r="P4965" s="26" t="s">
        <v>22</v>
      </c>
      <c r="Q4965" s="26" t="s">
        <v>24399</v>
      </c>
      <c r="R4965" s="26" t="s">
        <v>46</v>
      </c>
      <c r="S4965" s="26" t="s">
        <v>24400</v>
      </c>
      <c r="T4965" s="26" t="s">
        <v>24401</v>
      </c>
    </row>
    <row r="4966" customHeight="1" spans="1:20">
      <c r="A4966" s="25">
        <v>45210</v>
      </c>
      <c r="B4966" s="26" t="s">
        <v>24402</v>
      </c>
      <c r="C4966" s="26" t="s">
        <v>50</v>
      </c>
      <c r="D4966" s="26" t="s">
        <v>22</v>
      </c>
      <c r="E4966" s="26" t="s">
        <v>24403</v>
      </c>
      <c r="F4966" s="26" t="s">
        <v>15779</v>
      </c>
      <c r="G4966" s="26" t="s">
        <v>25</v>
      </c>
      <c r="H4966" s="26" t="s">
        <v>22</v>
      </c>
      <c r="I4966" s="26" t="s">
        <v>315</v>
      </c>
      <c r="J4966" s="26" t="s">
        <v>27</v>
      </c>
      <c r="K4966" s="26" t="s">
        <v>28</v>
      </c>
      <c r="L4966" s="26" t="s">
        <v>43</v>
      </c>
      <c r="M4966" s="26" t="s">
        <v>30</v>
      </c>
      <c r="N4966" s="26" t="s">
        <v>31</v>
      </c>
      <c r="O4966" s="26" t="s">
        <v>32</v>
      </c>
      <c r="P4966" s="26" t="s">
        <v>22</v>
      </c>
      <c r="Q4966" s="26" t="s">
        <v>24404</v>
      </c>
      <c r="R4966" s="26" t="s">
        <v>46</v>
      </c>
      <c r="S4966" s="26" t="s">
        <v>24405</v>
      </c>
      <c r="T4966" s="26" t="s">
        <v>24406</v>
      </c>
    </row>
    <row r="4967" customHeight="1" spans="1:20">
      <c r="A4967" s="25">
        <v>45210</v>
      </c>
      <c r="B4967" s="26" t="s">
        <v>24407</v>
      </c>
      <c r="C4967" s="26" t="s">
        <v>24408</v>
      </c>
      <c r="D4967" s="26" t="s">
        <v>22</v>
      </c>
      <c r="E4967" s="26" t="s">
        <v>22527</v>
      </c>
      <c r="F4967" s="26" t="s">
        <v>22528</v>
      </c>
      <c r="G4967" s="26" t="s">
        <v>82</v>
      </c>
      <c r="H4967" s="26" t="s">
        <v>22</v>
      </c>
      <c r="I4967" s="26" t="s">
        <v>26</v>
      </c>
      <c r="J4967" s="26" t="s">
        <v>27</v>
      </c>
      <c r="K4967" s="26" t="s">
        <v>76</v>
      </c>
      <c r="L4967" s="26" t="s">
        <v>29</v>
      </c>
      <c r="M4967" s="26" t="s">
        <v>44</v>
      </c>
      <c r="N4967" s="26" t="s">
        <v>31</v>
      </c>
      <c r="O4967" s="26" t="s">
        <v>32</v>
      </c>
      <c r="P4967" s="26" t="s">
        <v>22</v>
      </c>
      <c r="Q4967" s="26" t="s">
        <v>24409</v>
      </c>
      <c r="R4967" s="26" t="s">
        <v>34</v>
      </c>
      <c r="S4967" s="26" t="s">
        <v>24410</v>
      </c>
      <c r="T4967" s="26" t="s">
        <v>24411</v>
      </c>
    </row>
    <row r="4968" customHeight="1" spans="1:20">
      <c r="A4968" s="25">
        <v>45210</v>
      </c>
      <c r="B4968" s="26" t="s">
        <v>24412</v>
      </c>
      <c r="C4968" s="26" t="s">
        <v>6409</v>
      </c>
      <c r="D4968" s="26" t="s">
        <v>22</v>
      </c>
      <c r="E4968" s="26" t="s">
        <v>24413</v>
      </c>
      <c r="F4968" s="26" t="s">
        <v>24414</v>
      </c>
      <c r="G4968" s="26" t="s">
        <v>130</v>
      </c>
      <c r="H4968" s="26" t="s">
        <v>22</v>
      </c>
      <c r="I4968" s="26" t="s">
        <v>293</v>
      </c>
      <c r="J4968" s="26" t="s">
        <v>27</v>
      </c>
      <c r="K4968" s="26" t="s">
        <v>28</v>
      </c>
      <c r="L4968" s="26" t="s">
        <v>43</v>
      </c>
      <c r="M4968" s="26" t="s">
        <v>30</v>
      </c>
      <c r="N4968" s="26" t="s">
        <v>31</v>
      </c>
      <c r="O4968" s="26" t="s">
        <v>32</v>
      </c>
      <c r="P4968" s="26" t="s">
        <v>22</v>
      </c>
      <c r="Q4968" s="26" t="s">
        <v>24415</v>
      </c>
      <c r="R4968" s="26" t="s">
        <v>46</v>
      </c>
      <c r="S4968" s="26" t="s">
        <v>24416</v>
      </c>
      <c r="T4968" s="26" t="s">
        <v>24417</v>
      </c>
    </row>
    <row r="4969" customHeight="1" spans="1:20">
      <c r="A4969" s="25">
        <v>45210</v>
      </c>
      <c r="B4969" s="26" t="s">
        <v>24418</v>
      </c>
      <c r="C4969" s="26" t="s">
        <v>274</v>
      </c>
      <c r="D4969" s="26" t="s">
        <v>22</v>
      </c>
      <c r="E4969" s="26" t="s">
        <v>24419</v>
      </c>
      <c r="F4969" s="26" t="s">
        <v>24420</v>
      </c>
      <c r="G4969" s="26" t="s">
        <v>336</v>
      </c>
      <c r="H4969" s="26" t="s">
        <v>22</v>
      </c>
      <c r="I4969" s="26" t="s">
        <v>124</v>
      </c>
      <c r="J4969" s="26" t="s">
        <v>27</v>
      </c>
      <c r="K4969" s="26" t="s">
        <v>28</v>
      </c>
      <c r="L4969" s="26" t="s">
        <v>43</v>
      </c>
      <c r="M4969" s="26" t="s">
        <v>30</v>
      </c>
      <c r="N4969" s="26" t="s">
        <v>208</v>
      </c>
      <c r="O4969" s="26" t="s">
        <v>32</v>
      </c>
      <c r="P4969" s="26" t="s">
        <v>22</v>
      </c>
      <c r="Q4969" s="26" t="s">
        <v>24421</v>
      </c>
      <c r="R4969" s="26" t="s">
        <v>56</v>
      </c>
      <c r="S4969" s="26" t="s">
        <v>24422</v>
      </c>
      <c r="T4969" s="26" t="s">
        <v>22</v>
      </c>
    </row>
    <row r="4970" customHeight="1" spans="1:20">
      <c r="A4970" s="25">
        <v>45210</v>
      </c>
      <c r="B4970" s="26" t="s">
        <v>24423</v>
      </c>
      <c r="C4970" s="26" t="s">
        <v>646</v>
      </c>
      <c r="D4970" s="26" t="s">
        <v>22</v>
      </c>
      <c r="E4970" s="26" t="s">
        <v>24424</v>
      </c>
      <c r="F4970" s="26" t="s">
        <v>24425</v>
      </c>
      <c r="G4970" s="26" t="s">
        <v>82</v>
      </c>
      <c r="H4970" s="26" t="s">
        <v>22</v>
      </c>
      <c r="I4970" s="26" t="s">
        <v>511</v>
      </c>
      <c r="J4970" s="26" t="s">
        <v>27</v>
      </c>
      <c r="K4970" s="26" t="s">
        <v>28</v>
      </c>
      <c r="L4970" s="26" t="s">
        <v>43</v>
      </c>
      <c r="M4970" s="26" t="s">
        <v>30</v>
      </c>
      <c r="N4970" s="26" t="s">
        <v>31</v>
      </c>
      <c r="O4970" s="26" t="s">
        <v>32</v>
      </c>
      <c r="P4970" s="26" t="s">
        <v>22</v>
      </c>
      <c r="Q4970" s="26" t="s">
        <v>24426</v>
      </c>
      <c r="R4970" s="26" t="s">
        <v>46</v>
      </c>
      <c r="S4970" s="26" t="s">
        <v>24427</v>
      </c>
      <c r="T4970" s="26" t="s">
        <v>22</v>
      </c>
    </row>
    <row r="4971" customHeight="1" spans="1:20">
      <c r="A4971" s="25">
        <v>45210</v>
      </c>
      <c r="B4971" s="26" t="s">
        <v>24428</v>
      </c>
      <c r="C4971" s="26" t="s">
        <v>817</v>
      </c>
      <c r="D4971" s="26" t="s">
        <v>22</v>
      </c>
      <c r="E4971" s="26" t="s">
        <v>24429</v>
      </c>
      <c r="F4971" s="26" t="s">
        <v>24430</v>
      </c>
      <c r="G4971" s="26" t="s">
        <v>62</v>
      </c>
      <c r="H4971" s="26" t="s">
        <v>22</v>
      </c>
      <c r="I4971" s="26" t="s">
        <v>469</v>
      </c>
      <c r="J4971" s="26" t="s">
        <v>27</v>
      </c>
      <c r="K4971" s="26" t="s">
        <v>28</v>
      </c>
      <c r="L4971" s="26" t="s">
        <v>43</v>
      </c>
      <c r="M4971" s="26" t="s">
        <v>30</v>
      </c>
      <c r="N4971" s="26" t="s">
        <v>31</v>
      </c>
      <c r="O4971" s="26" t="s">
        <v>32</v>
      </c>
      <c r="P4971" s="26" t="s">
        <v>22</v>
      </c>
      <c r="Q4971" s="26" t="s">
        <v>24431</v>
      </c>
      <c r="R4971" s="26" t="s">
        <v>46</v>
      </c>
      <c r="S4971" s="26" t="s">
        <v>24432</v>
      </c>
      <c r="T4971" s="26" t="s">
        <v>22</v>
      </c>
    </row>
    <row r="4972" customHeight="1" spans="1:20">
      <c r="A4972" s="25">
        <v>45210</v>
      </c>
      <c r="B4972" s="26" t="s">
        <v>24433</v>
      </c>
      <c r="C4972" s="26" t="s">
        <v>4516</v>
      </c>
      <c r="D4972" s="26" t="s">
        <v>22</v>
      </c>
      <c r="E4972" s="26" t="s">
        <v>24434</v>
      </c>
      <c r="F4972" s="26" t="s">
        <v>24435</v>
      </c>
      <c r="G4972" s="26" t="s">
        <v>82</v>
      </c>
      <c r="H4972" s="26" t="s">
        <v>22</v>
      </c>
      <c r="I4972" s="26" t="s">
        <v>315</v>
      </c>
      <c r="J4972" s="26" t="s">
        <v>27</v>
      </c>
      <c r="K4972" s="26" t="s">
        <v>28</v>
      </c>
      <c r="L4972" s="26" t="s">
        <v>43</v>
      </c>
      <c r="M4972" s="26" t="s">
        <v>44</v>
      </c>
      <c r="N4972" s="26" t="s">
        <v>31</v>
      </c>
      <c r="O4972" s="26" t="s">
        <v>32</v>
      </c>
      <c r="P4972" s="26" t="s">
        <v>22</v>
      </c>
      <c r="Q4972" s="26" t="s">
        <v>24436</v>
      </c>
      <c r="R4972" s="26" t="s">
        <v>46</v>
      </c>
      <c r="S4972" s="26" t="s">
        <v>24437</v>
      </c>
      <c r="T4972" s="26" t="s">
        <v>22</v>
      </c>
    </row>
    <row r="4973" customHeight="1" spans="1:20">
      <c r="A4973" s="25">
        <v>45210</v>
      </c>
      <c r="B4973" s="26" t="s">
        <v>24438</v>
      </c>
      <c r="C4973" s="26" t="s">
        <v>1240</v>
      </c>
      <c r="D4973" s="26" t="s">
        <v>22</v>
      </c>
      <c r="E4973" s="26" t="s">
        <v>24439</v>
      </c>
      <c r="F4973" s="26" t="s">
        <v>24440</v>
      </c>
      <c r="G4973" s="26" t="s">
        <v>25</v>
      </c>
      <c r="H4973" s="26" t="s">
        <v>22</v>
      </c>
      <c r="I4973" s="26" t="s">
        <v>732</v>
      </c>
      <c r="J4973" s="26" t="s">
        <v>27</v>
      </c>
      <c r="K4973" s="26" t="s">
        <v>28</v>
      </c>
      <c r="L4973" s="26" t="s">
        <v>43</v>
      </c>
      <c r="M4973" s="26" t="s">
        <v>44</v>
      </c>
      <c r="N4973" s="26" t="s">
        <v>31</v>
      </c>
      <c r="O4973" s="26" t="s">
        <v>32</v>
      </c>
      <c r="P4973" s="26" t="s">
        <v>22</v>
      </c>
      <c r="Q4973" s="26" t="s">
        <v>24441</v>
      </c>
      <c r="R4973" s="26" t="s">
        <v>46</v>
      </c>
      <c r="S4973" s="26" t="s">
        <v>24442</v>
      </c>
      <c r="T4973" s="26" t="s">
        <v>22</v>
      </c>
    </row>
    <row r="4974" customHeight="1" spans="1:20">
      <c r="A4974" s="25">
        <v>45210</v>
      </c>
      <c r="B4974" s="26" t="s">
        <v>24443</v>
      </c>
      <c r="C4974" s="26" t="s">
        <v>13953</v>
      </c>
      <c r="D4974" s="26" t="s">
        <v>22</v>
      </c>
      <c r="E4974" s="26" t="s">
        <v>24444</v>
      </c>
      <c r="F4974" s="26" t="s">
        <v>17106</v>
      </c>
      <c r="G4974" s="26" t="s">
        <v>25</v>
      </c>
      <c r="H4974" s="26" t="s">
        <v>22</v>
      </c>
      <c r="I4974" s="26" t="s">
        <v>26</v>
      </c>
      <c r="J4974" s="26" t="s">
        <v>27</v>
      </c>
      <c r="K4974" s="26" t="s">
        <v>76</v>
      </c>
      <c r="L4974" s="26" t="s">
        <v>29</v>
      </c>
      <c r="M4974" s="26" t="s">
        <v>30</v>
      </c>
      <c r="N4974" s="26" t="s">
        <v>31</v>
      </c>
      <c r="O4974" s="26" t="s">
        <v>32</v>
      </c>
      <c r="P4974" s="26" t="s">
        <v>22</v>
      </c>
      <c r="Q4974" s="26" t="s">
        <v>24445</v>
      </c>
      <c r="R4974" s="26" t="s">
        <v>34</v>
      </c>
      <c r="S4974" s="26" t="s">
        <v>24446</v>
      </c>
      <c r="T4974" s="26" t="s">
        <v>22</v>
      </c>
    </row>
    <row r="4975" customHeight="1" spans="1:20">
      <c r="A4975" s="25">
        <v>45210</v>
      </c>
      <c r="B4975" s="26" t="s">
        <v>24447</v>
      </c>
      <c r="C4975" s="26" t="s">
        <v>7176</v>
      </c>
      <c r="D4975" s="26" t="s">
        <v>22</v>
      </c>
      <c r="E4975" s="26" t="s">
        <v>24448</v>
      </c>
      <c r="F4975" s="26" t="s">
        <v>24449</v>
      </c>
      <c r="G4975" s="26" t="s">
        <v>130</v>
      </c>
      <c r="H4975" s="26" t="s">
        <v>22</v>
      </c>
      <c r="I4975" s="26" t="s">
        <v>277</v>
      </c>
      <c r="J4975" s="26" t="s">
        <v>27</v>
      </c>
      <c r="K4975" s="26" t="s">
        <v>28</v>
      </c>
      <c r="L4975" s="26" t="s">
        <v>43</v>
      </c>
      <c r="M4975" s="26" t="s">
        <v>30</v>
      </c>
      <c r="N4975" s="26" t="s">
        <v>31</v>
      </c>
      <c r="O4975" s="26" t="s">
        <v>32</v>
      </c>
      <c r="P4975" s="26" t="s">
        <v>22</v>
      </c>
      <c r="Q4975" s="26" t="s">
        <v>24450</v>
      </c>
      <c r="R4975" s="26" t="s">
        <v>46</v>
      </c>
      <c r="S4975" s="26" t="s">
        <v>24451</v>
      </c>
      <c r="T4975" s="26" t="s">
        <v>22</v>
      </c>
    </row>
    <row r="4976" customHeight="1" spans="1:20">
      <c r="A4976" s="25">
        <v>45210</v>
      </c>
      <c r="B4976" s="26" t="s">
        <v>24452</v>
      </c>
      <c r="C4976" s="26" t="s">
        <v>646</v>
      </c>
      <c r="D4976" s="26" t="s">
        <v>22</v>
      </c>
      <c r="E4976" s="26" t="s">
        <v>24453</v>
      </c>
      <c r="F4976" s="26" t="s">
        <v>24454</v>
      </c>
      <c r="G4976" s="26" t="s">
        <v>130</v>
      </c>
      <c r="H4976" s="26" t="s">
        <v>96</v>
      </c>
      <c r="I4976" s="26" t="s">
        <v>315</v>
      </c>
      <c r="J4976" s="26" t="s">
        <v>27</v>
      </c>
      <c r="K4976" s="26" t="s">
        <v>28</v>
      </c>
      <c r="L4976" s="26" t="s">
        <v>43</v>
      </c>
      <c r="M4976" s="26" t="s">
        <v>44</v>
      </c>
      <c r="N4976" s="26" t="s">
        <v>31</v>
      </c>
      <c r="O4976" s="26" t="s">
        <v>32</v>
      </c>
      <c r="P4976" s="26" t="s">
        <v>22</v>
      </c>
      <c r="Q4976" s="26" t="s">
        <v>24455</v>
      </c>
      <c r="R4976" s="26" t="s">
        <v>46</v>
      </c>
      <c r="S4976" s="26" t="s">
        <v>24456</v>
      </c>
      <c r="T4976" s="26" t="s">
        <v>22</v>
      </c>
    </row>
    <row r="4977" customHeight="1" spans="1:20">
      <c r="A4977" s="25">
        <v>45210</v>
      </c>
      <c r="B4977" s="26" t="s">
        <v>24457</v>
      </c>
      <c r="C4977" s="26" t="s">
        <v>646</v>
      </c>
      <c r="D4977" s="26" t="s">
        <v>22</v>
      </c>
      <c r="E4977" s="26" t="s">
        <v>24458</v>
      </c>
      <c r="F4977" s="26" t="s">
        <v>24459</v>
      </c>
      <c r="G4977" s="26" t="s">
        <v>53</v>
      </c>
      <c r="H4977" s="26" t="s">
        <v>22</v>
      </c>
      <c r="I4977" s="26" t="s">
        <v>412</v>
      </c>
      <c r="J4977" s="26" t="s">
        <v>27</v>
      </c>
      <c r="K4977" s="26" t="s">
        <v>28</v>
      </c>
      <c r="L4977" s="26" t="s">
        <v>43</v>
      </c>
      <c r="M4977" s="26" t="s">
        <v>44</v>
      </c>
      <c r="N4977" s="26" t="s">
        <v>31</v>
      </c>
      <c r="O4977" s="26" t="s">
        <v>32</v>
      </c>
      <c r="P4977" s="26" t="s">
        <v>22</v>
      </c>
      <c r="Q4977" s="26" t="s">
        <v>24460</v>
      </c>
      <c r="R4977" s="26" t="s">
        <v>46</v>
      </c>
      <c r="S4977" s="26" t="s">
        <v>24461</v>
      </c>
      <c r="T4977" s="26" t="s">
        <v>22</v>
      </c>
    </row>
    <row r="4978" customHeight="1" spans="1:20">
      <c r="A4978" s="25">
        <v>45210</v>
      </c>
      <c r="B4978" s="26" t="s">
        <v>24462</v>
      </c>
      <c r="C4978" s="26" t="s">
        <v>2868</v>
      </c>
      <c r="D4978" s="26" t="s">
        <v>22</v>
      </c>
      <c r="E4978" s="26" t="s">
        <v>24463</v>
      </c>
      <c r="F4978" s="26" t="s">
        <v>22</v>
      </c>
      <c r="G4978" s="26" t="s">
        <v>22</v>
      </c>
      <c r="H4978" s="26" t="s">
        <v>96</v>
      </c>
      <c r="I4978" s="26" t="s">
        <v>412</v>
      </c>
      <c r="J4978" s="26" t="s">
        <v>27</v>
      </c>
      <c r="K4978" s="26" t="s">
        <v>28</v>
      </c>
      <c r="L4978" s="26" t="s">
        <v>43</v>
      </c>
      <c r="M4978" s="26" t="s">
        <v>30</v>
      </c>
      <c r="N4978" s="26" t="s">
        <v>31</v>
      </c>
      <c r="O4978" s="26" t="s">
        <v>32</v>
      </c>
      <c r="P4978" s="26" t="s">
        <v>22</v>
      </c>
      <c r="Q4978" s="26" t="s">
        <v>24464</v>
      </c>
      <c r="R4978" s="26" t="s">
        <v>46</v>
      </c>
      <c r="S4978" s="26" t="s">
        <v>24465</v>
      </c>
      <c r="T4978" s="26" t="s">
        <v>22</v>
      </c>
    </row>
    <row r="4979" customHeight="1" spans="1:20">
      <c r="A4979" s="25">
        <v>45210</v>
      </c>
      <c r="B4979" s="26" t="s">
        <v>24466</v>
      </c>
      <c r="C4979" s="26" t="s">
        <v>817</v>
      </c>
      <c r="D4979" s="26" t="s">
        <v>22</v>
      </c>
      <c r="E4979" s="26" t="s">
        <v>24467</v>
      </c>
      <c r="F4979" s="26" t="s">
        <v>24468</v>
      </c>
      <c r="G4979" s="26" t="s">
        <v>25</v>
      </c>
      <c r="H4979" s="26" t="s">
        <v>22</v>
      </c>
      <c r="I4979" s="26" t="s">
        <v>293</v>
      </c>
      <c r="J4979" s="26" t="s">
        <v>27</v>
      </c>
      <c r="K4979" s="26" t="s">
        <v>28</v>
      </c>
      <c r="L4979" s="26" t="s">
        <v>43</v>
      </c>
      <c r="M4979" s="26" t="s">
        <v>44</v>
      </c>
      <c r="N4979" s="26" t="s">
        <v>31</v>
      </c>
      <c r="O4979" s="26" t="s">
        <v>32</v>
      </c>
      <c r="P4979" s="26" t="s">
        <v>22</v>
      </c>
      <c r="Q4979" s="26" t="s">
        <v>24469</v>
      </c>
      <c r="R4979" s="26" t="s">
        <v>46</v>
      </c>
      <c r="S4979" s="26" t="s">
        <v>24470</v>
      </c>
      <c r="T4979" s="26" t="s">
        <v>22</v>
      </c>
    </row>
    <row r="4980" customHeight="1" spans="1:20">
      <c r="A4980" s="25">
        <v>45210</v>
      </c>
      <c r="B4980" s="26" t="s">
        <v>24471</v>
      </c>
      <c r="C4980" s="26" t="s">
        <v>646</v>
      </c>
      <c r="D4980" s="26" t="s">
        <v>22</v>
      </c>
      <c r="E4980" s="26" t="s">
        <v>24472</v>
      </c>
      <c r="F4980" s="26" t="s">
        <v>24473</v>
      </c>
      <c r="G4980" s="26" t="s">
        <v>25</v>
      </c>
      <c r="H4980" s="26" t="s">
        <v>22</v>
      </c>
      <c r="I4980" s="26" t="s">
        <v>124</v>
      </c>
      <c r="J4980" s="26" t="s">
        <v>27</v>
      </c>
      <c r="K4980" s="26" t="s">
        <v>28</v>
      </c>
      <c r="L4980" s="26" t="s">
        <v>43</v>
      </c>
      <c r="M4980" s="26" t="s">
        <v>44</v>
      </c>
      <c r="N4980" s="26" t="s">
        <v>31</v>
      </c>
      <c r="O4980" s="26" t="s">
        <v>32</v>
      </c>
      <c r="P4980" s="26" t="s">
        <v>22</v>
      </c>
      <c r="Q4980" s="26" t="s">
        <v>24474</v>
      </c>
      <c r="R4980" s="26" t="s">
        <v>46</v>
      </c>
      <c r="S4980" s="26" t="s">
        <v>24475</v>
      </c>
      <c r="T4980" s="26" t="s">
        <v>22</v>
      </c>
    </row>
    <row r="4981" customHeight="1" spans="1:20">
      <c r="A4981" s="25">
        <v>45210</v>
      </c>
      <c r="B4981" s="26" t="s">
        <v>24476</v>
      </c>
      <c r="C4981" s="26" t="s">
        <v>3160</v>
      </c>
      <c r="D4981" s="26" t="s">
        <v>22</v>
      </c>
      <c r="E4981" s="26" t="s">
        <v>24477</v>
      </c>
      <c r="F4981" s="26" t="s">
        <v>24478</v>
      </c>
      <c r="G4981" s="26" t="s">
        <v>130</v>
      </c>
      <c r="H4981" s="26" t="s">
        <v>22</v>
      </c>
      <c r="I4981" s="26" t="s">
        <v>26</v>
      </c>
      <c r="J4981" s="26" t="s">
        <v>27</v>
      </c>
      <c r="K4981" s="26" t="s">
        <v>76</v>
      </c>
      <c r="L4981" s="26" t="s">
        <v>29</v>
      </c>
      <c r="M4981" s="26" t="s">
        <v>30</v>
      </c>
      <c r="N4981" s="26" t="s">
        <v>31</v>
      </c>
      <c r="O4981" s="26" t="s">
        <v>32</v>
      </c>
      <c r="P4981" s="26" t="s">
        <v>22</v>
      </c>
      <c r="Q4981" s="26" t="s">
        <v>24479</v>
      </c>
      <c r="R4981" s="26" t="s">
        <v>34</v>
      </c>
      <c r="S4981" s="26" t="s">
        <v>24480</v>
      </c>
      <c r="T4981" s="26" t="s">
        <v>22</v>
      </c>
    </row>
    <row r="4982" customHeight="1" spans="1:20">
      <c r="A4982" s="25">
        <v>45210</v>
      </c>
      <c r="B4982" s="26" t="s">
        <v>24481</v>
      </c>
      <c r="C4982" s="26" t="s">
        <v>817</v>
      </c>
      <c r="D4982" s="26" t="s">
        <v>22</v>
      </c>
      <c r="E4982" s="26" t="s">
        <v>24482</v>
      </c>
      <c r="F4982" s="26" t="s">
        <v>24483</v>
      </c>
      <c r="G4982" s="26" t="s">
        <v>25</v>
      </c>
      <c r="H4982" s="26" t="s">
        <v>110</v>
      </c>
      <c r="I4982" s="26" t="s">
        <v>26</v>
      </c>
      <c r="J4982" s="26" t="s">
        <v>27</v>
      </c>
      <c r="K4982" s="26" t="s">
        <v>76</v>
      </c>
      <c r="L4982" s="26" t="s">
        <v>29</v>
      </c>
      <c r="M4982" s="26" t="s">
        <v>30</v>
      </c>
      <c r="N4982" s="26" t="s">
        <v>31</v>
      </c>
      <c r="O4982" s="26" t="s">
        <v>32</v>
      </c>
      <c r="P4982" s="26" t="s">
        <v>22</v>
      </c>
      <c r="Q4982" s="26" t="s">
        <v>24296</v>
      </c>
      <c r="R4982" s="26" t="s">
        <v>34</v>
      </c>
      <c r="S4982" s="26" t="s">
        <v>24484</v>
      </c>
      <c r="T4982" s="26" t="s">
        <v>24485</v>
      </c>
    </row>
    <row r="4983" customHeight="1" spans="1:20">
      <c r="A4983" s="25">
        <v>45210</v>
      </c>
      <c r="B4983" s="26" t="s">
        <v>24486</v>
      </c>
      <c r="C4983" s="26" t="s">
        <v>2825</v>
      </c>
      <c r="D4983" s="26" t="s">
        <v>22</v>
      </c>
      <c r="E4983" s="26" t="s">
        <v>24487</v>
      </c>
      <c r="F4983" s="26" t="s">
        <v>24488</v>
      </c>
      <c r="G4983" s="26" t="s">
        <v>82</v>
      </c>
      <c r="H4983" s="26" t="s">
        <v>22</v>
      </c>
      <c r="I4983" s="26" t="s">
        <v>293</v>
      </c>
      <c r="J4983" s="26" t="s">
        <v>27</v>
      </c>
      <c r="K4983" s="26" t="s">
        <v>28</v>
      </c>
      <c r="L4983" s="26" t="s">
        <v>43</v>
      </c>
      <c r="M4983" s="26" t="s">
        <v>44</v>
      </c>
      <c r="N4983" s="26" t="s">
        <v>31</v>
      </c>
      <c r="O4983" s="26" t="s">
        <v>32</v>
      </c>
      <c r="P4983" s="26" t="s">
        <v>22</v>
      </c>
      <c r="Q4983" s="26" t="s">
        <v>24489</v>
      </c>
      <c r="R4983" s="26" t="s">
        <v>46</v>
      </c>
      <c r="S4983" s="26" t="s">
        <v>24490</v>
      </c>
      <c r="T4983" s="26" t="s">
        <v>13693</v>
      </c>
    </row>
    <row r="4984" customHeight="1" spans="1:20">
      <c r="A4984" s="25">
        <v>45210</v>
      </c>
      <c r="B4984" s="26" t="s">
        <v>24491</v>
      </c>
      <c r="C4984" s="26" t="s">
        <v>393</v>
      </c>
      <c r="D4984" s="26" t="s">
        <v>22</v>
      </c>
      <c r="E4984" s="26" t="s">
        <v>24492</v>
      </c>
      <c r="F4984" s="26" t="s">
        <v>24493</v>
      </c>
      <c r="G4984" s="26" t="s">
        <v>41</v>
      </c>
      <c r="H4984" s="26" t="s">
        <v>110</v>
      </c>
      <c r="I4984" s="26" t="s">
        <v>701</v>
      </c>
      <c r="J4984" s="26" t="s">
        <v>27</v>
      </c>
      <c r="K4984" s="26" t="s">
        <v>28</v>
      </c>
      <c r="L4984" s="26" t="s">
        <v>43</v>
      </c>
      <c r="M4984" s="26" t="s">
        <v>30</v>
      </c>
      <c r="N4984" s="26" t="s">
        <v>31</v>
      </c>
      <c r="O4984" s="26" t="s">
        <v>32</v>
      </c>
      <c r="P4984" s="26" t="s">
        <v>22</v>
      </c>
      <c r="Q4984" s="26" t="s">
        <v>24494</v>
      </c>
      <c r="R4984" s="26" t="s">
        <v>46</v>
      </c>
      <c r="S4984" s="26" t="s">
        <v>24495</v>
      </c>
      <c r="T4984" s="26" t="s">
        <v>24496</v>
      </c>
    </row>
    <row r="4985" customHeight="1" spans="1:20">
      <c r="A4985" s="25">
        <v>45210</v>
      </c>
      <c r="B4985" s="26" t="s">
        <v>24497</v>
      </c>
      <c r="C4985" s="26" t="s">
        <v>1023</v>
      </c>
      <c r="D4985" s="26" t="s">
        <v>22</v>
      </c>
      <c r="E4985" s="26" t="s">
        <v>20665</v>
      </c>
      <c r="F4985" s="26" t="s">
        <v>20666</v>
      </c>
      <c r="G4985" s="26" t="s">
        <v>82</v>
      </c>
      <c r="H4985" s="26" t="s">
        <v>22</v>
      </c>
      <c r="I4985" s="26" t="s">
        <v>155</v>
      </c>
      <c r="J4985" s="26" t="s">
        <v>27</v>
      </c>
      <c r="K4985" s="26" t="s">
        <v>28</v>
      </c>
      <c r="L4985" s="26" t="s">
        <v>43</v>
      </c>
      <c r="M4985" s="26" t="s">
        <v>44</v>
      </c>
      <c r="N4985" s="26" t="s">
        <v>31</v>
      </c>
      <c r="O4985" s="26" t="s">
        <v>32</v>
      </c>
      <c r="P4985" s="26" t="s">
        <v>22</v>
      </c>
      <c r="Q4985" s="26" t="s">
        <v>24498</v>
      </c>
      <c r="R4985" s="26" t="s">
        <v>46</v>
      </c>
      <c r="S4985" s="26" t="s">
        <v>24499</v>
      </c>
      <c r="T4985" s="26" t="s">
        <v>24500</v>
      </c>
    </row>
    <row r="4986" customHeight="1" spans="1:20">
      <c r="A4986" s="25">
        <v>45210</v>
      </c>
      <c r="B4986" s="26" t="s">
        <v>24501</v>
      </c>
      <c r="C4986" s="26" t="s">
        <v>1236</v>
      </c>
      <c r="D4986" s="26" t="s">
        <v>22</v>
      </c>
      <c r="E4986" s="26" t="s">
        <v>16235</v>
      </c>
      <c r="F4986" s="26" t="s">
        <v>8100</v>
      </c>
      <c r="G4986" s="26" t="s">
        <v>130</v>
      </c>
      <c r="H4986" s="26" t="s">
        <v>22</v>
      </c>
      <c r="I4986" s="26" t="s">
        <v>384</v>
      </c>
      <c r="J4986" s="26" t="s">
        <v>27</v>
      </c>
      <c r="K4986" s="26" t="s">
        <v>28</v>
      </c>
      <c r="L4986" s="26" t="s">
        <v>43</v>
      </c>
      <c r="M4986" s="26" t="s">
        <v>44</v>
      </c>
      <c r="N4986" s="26" t="s">
        <v>31</v>
      </c>
      <c r="O4986" s="26" t="s">
        <v>32</v>
      </c>
      <c r="P4986" s="26" t="s">
        <v>22</v>
      </c>
      <c r="Q4986" s="26" t="s">
        <v>24502</v>
      </c>
      <c r="R4986" s="26" t="s">
        <v>46</v>
      </c>
      <c r="S4986" s="26" t="s">
        <v>24503</v>
      </c>
      <c r="T4986" s="26" t="s">
        <v>24504</v>
      </c>
    </row>
    <row r="4987" customHeight="1" spans="1:20">
      <c r="A4987" s="25">
        <v>45210</v>
      </c>
      <c r="B4987" s="26" t="s">
        <v>24505</v>
      </c>
      <c r="C4987" s="26" t="s">
        <v>7199</v>
      </c>
      <c r="D4987" s="26" t="s">
        <v>22</v>
      </c>
      <c r="E4987" s="26" t="s">
        <v>24506</v>
      </c>
      <c r="F4987" s="26" t="s">
        <v>24507</v>
      </c>
      <c r="G4987" s="26" t="s">
        <v>53</v>
      </c>
      <c r="H4987" s="26" t="s">
        <v>110</v>
      </c>
      <c r="I4987" s="26" t="s">
        <v>97</v>
      </c>
      <c r="J4987" s="26" t="s">
        <v>27</v>
      </c>
      <c r="K4987" s="26" t="s">
        <v>28</v>
      </c>
      <c r="L4987" s="26" t="s">
        <v>43</v>
      </c>
      <c r="M4987" s="26" t="s">
        <v>799</v>
      </c>
      <c r="N4987" s="26" t="s">
        <v>31</v>
      </c>
      <c r="O4987" s="26" t="s">
        <v>32</v>
      </c>
      <c r="P4987" s="26" t="s">
        <v>22</v>
      </c>
      <c r="Q4987" s="26" t="s">
        <v>24508</v>
      </c>
      <c r="R4987" s="26" t="s">
        <v>46</v>
      </c>
      <c r="S4987" s="26" t="s">
        <v>24509</v>
      </c>
      <c r="T4987" s="26" t="s">
        <v>24510</v>
      </c>
    </row>
    <row r="4988" customHeight="1" spans="1:20">
      <c r="A4988" s="25">
        <v>45210</v>
      </c>
      <c r="B4988" s="26" t="s">
        <v>24511</v>
      </c>
      <c r="C4988" s="26" t="s">
        <v>817</v>
      </c>
      <c r="D4988" s="26" t="s">
        <v>22</v>
      </c>
      <c r="E4988" s="26" t="s">
        <v>24512</v>
      </c>
      <c r="F4988" s="26" t="s">
        <v>24513</v>
      </c>
      <c r="G4988" s="26" t="s">
        <v>62</v>
      </c>
      <c r="H4988" s="26" t="s">
        <v>22</v>
      </c>
      <c r="I4988" s="26" t="s">
        <v>97</v>
      </c>
      <c r="J4988" s="26" t="s">
        <v>27</v>
      </c>
      <c r="K4988" s="26" t="s">
        <v>76</v>
      </c>
      <c r="L4988" s="26" t="s">
        <v>43</v>
      </c>
      <c r="M4988" s="26" t="s">
        <v>30</v>
      </c>
      <c r="N4988" s="26" t="s">
        <v>31</v>
      </c>
      <c r="O4988" s="26" t="s">
        <v>32</v>
      </c>
      <c r="P4988" s="26" t="s">
        <v>22</v>
      </c>
      <c r="Q4988" s="26" t="s">
        <v>24514</v>
      </c>
      <c r="R4988" s="26" t="s">
        <v>46</v>
      </c>
      <c r="S4988" s="26" t="s">
        <v>24515</v>
      </c>
      <c r="T4988" s="26" t="s">
        <v>24516</v>
      </c>
    </row>
    <row r="4989" customHeight="1" spans="1:20">
      <c r="A4989" s="25">
        <v>45210</v>
      </c>
      <c r="B4989" s="26" t="s">
        <v>24517</v>
      </c>
      <c r="C4989" s="26" t="s">
        <v>1023</v>
      </c>
      <c r="D4989" s="26" t="s">
        <v>22</v>
      </c>
      <c r="E4989" s="26" t="s">
        <v>24518</v>
      </c>
      <c r="F4989" s="26" t="s">
        <v>24519</v>
      </c>
      <c r="G4989" s="26" t="s">
        <v>25</v>
      </c>
      <c r="H4989" s="26" t="s">
        <v>22</v>
      </c>
      <c r="I4989" s="26" t="s">
        <v>412</v>
      </c>
      <c r="J4989" s="26" t="s">
        <v>27</v>
      </c>
      <c r="K4989" s="26" t="s">
        <v>28</v>
      </c>
      <c r="L4989" s="26" t="s">
        <v>43</v>
      </c>
      <c r="M4989" s="26" t="s">
        <v>44</v>
      </c>
      <c r="N4989" s="26" t="s">
        <v>31</v>
      </c>
      <c r="O4989" s="26" t="s">
        <v>32</v>
      </c>
      <c r="P4989" s="26" t="s">
        <v>22</v>
      </c>
      <c r="Q4989" s="26" t="s">
        <v>24520</v>
      </c>
      <c r="R4989" s="26" t="s">
        <v>46</v>
      </c>
      <c r="S4989" s="26" t="s">
        <v>24521</v>
      </c>
      <c r="T4989" s="26" t="s">
        <v>24522</v>
      </c>
    </row>
    <row r="4990" customHeight="1" spans="1:20">
      <c r="A4990" s="25">
        <v>45210</v>
      </c>
      <c r="B4990" s="26" t="s">
        <v>24523</v>
      </c>
      <c r="C4990" s="26" t="s">
        <v>1167</v>
      </c>
      <c r="D4990" s="26" t="s">
        <v>22</v>
      </c>
      <c r="E4990" s="26" t="s">
        <v>24524</v>
      </c>
      <c r="F4990" s="26" t="s">
        <v>24525</v>
      </c>
      <c r="G4990" s="26" t="s">
        <v>53</v>
      </c>
      <c r="H4990" s="26" t="s">
        <v>22</v>
      </c>
      <c r="I4990" s="26" t="s">
        <v>985</v>
      </c>
      <c r="J4990" s="26" t="s">
        <v>27</v>
      </c>
      <c r="K4990" s="26" t="s">
        <v>28</v>
      </c>
      <c r="L4990" s="26" t="s">
        <v>43</v>
      </c>
      <c r="M4990" s="26" t="s">
        <v>44</v>
      </c>
      <c r="N4990" s="26" t="s">
        <v>31</v>
      </c>
      <c r="O4990" s="26" t="s">
        <v>32</v>
      </c>
      <c r="P4990" s="26" t="s">
        <v>22</v>
      </c>
      <c r="Q4990" s="26" t="s">
        <v>24526</v>
      </c>
      <c r="R4990" s="26" t="s">
        <v>46</v>
      </c>
      <c r="S4990" s="26" t="s">
        <v>24527</v>
      </c>
      <c r="T4990" s="26" t="s">
        <v>24528</v>
      </c>
    </row>
    <row r="4991" customHeight="1" spans="1:20">
      <c r="A4991" s="25">
        <v>45210</v>
      </c>
      <c r="B4991" s="26" t="s">
        <v>24529</v>
      </c>
      <c r="C4991" s="26" t="s">
        <v>817</v>
      </c>
      <c r="D4991" s="26" t="s">
        <v>22</v>
      </c>
      <c r="E4991" s="26" t="s">
        <v>24530</v>
      </c>
      <c r="F4991" s="26" t="s">
        <v>24531</v>
      </c>
      <c r="G4991" s="26" t="s">
        <v>130</v>
      </c>
      <c r="H4991" s="26" t="s">
        <v>110</v>
      </c>
      <c r="I4991" s="26" t="s">
        <v>111</v>
      </c>
      <c r="J4991" s="26" t="s">
        <v>27</v>
      </c>
      <c r="K4991" s="26" t="s">
        <v>28</v>
      </c>
      <c r="L4991" s="26" t="s">
        <v>43</v>
      </c>
      <c r="M4991" s="26" t="s">
        <v>30</v>
      </c>
      <c r="N4991" s="26" t="s">
        <v>31</v>
      </c>
      <c r="O4991" s="26" t="s">
        <v>32</v>
      </c>
      <c r="P4991" s="26" t="s">
        <v>22</v>
      </c>
      <c r="Q4991" s="26" t="s">
        <v>24532</v>
      </c>
      <c r="R4991" s="26" t="s">
        <v>46</v>
      </c>
      <c r="S4991" s="26" t="s">
        <v>24533</v>
      </c>
      <c r="T4991" s="26" t="s">
        <v>24534</v>
      </c>
    </row>
    <row r="4992" customHeight="1" spans="1:20">
      <c r="A4992" s="25">
        <v>45210</v>
      </c>
      <c r="B4992" s="26" t="s">
        <v>24535</v>
      </c>
      <c r="C4992" s="26" t="s">
        <v>2825</v>
      </c>
      <c r="D4992" s="26" t="s">
        <v>22</v>
      </c>
      <c r="E4992" s="26" t="s">
        <v>24536</v>
      </c>
      <c r="F4992" s="26" t="s">
        <v>24537</v>
      </c>
      <c r="G4992" s="26" t="s">
        <v>82</v>
      </c>
      <c r="H4992" s="26" t="s">
        <v>22</v>
      </c>
      <c r="I4992" s="26" t="s">
        <v>315</v>
      </c>
      <c r="J4992" s="26" t="s">
        <v>27</v>
      </c>
      <c r="K4992" s="26" t="s">
        <v>28</v>
      </c>
      <c r="L4992" s="26" t="s">
        <v>43</v>
      </c>
      <c r="M4992" s="26" t="s">
        <v>44</v>
      </c>
      <c r="N4992" s="26" t="s">
        <v>31</v>
      </c>
      <c r="O4992" s="26" t="s">
        <v>32</v>
      </c>
      <c r="P4992" s="26" t="s">
        <v>22</v>
      </c>
      <c r="Q4992" s="26" t="s">
        <v>24538</v>
      </c>
      <c r="R4992" s="26" t="s">
        <v>46</v>
      </c>
      <c r="S4992" s="26" t="s">
        <v>24539</v>
      </c>
      <c r="T4992" s="26" t="s">
        <v>24540</v>
      </c>
    </row>
    <row r="4993" customHeight="1" spans="1:20">
      <c r="A4993" s="25">
        <v>45210</v>
      </c>
      <c r="B4993" s="26" t="s">
        <v>24541</v>
      </c>
      <c r="C4993" s="26" t="s">
        <v>646</v>
      </c>
      <c r="D4993" s="26" t="s">
        <v>22</v>
      </c>
      <c r="E4993" s="26" t="s">
        <v>24542</v>
      </c>
      <c r="F4993" s="26" t="s">
        <v>24543</v>
      </c>
      <c r="G4993" s="26" t="s">
        <v>82</v>
      </c>
      <c r="H4993" s="26" t="s">
        <v>22</v>
      </c>
      <c r="I4993" s="26" t="s">
        <v>576</v>
      </c>
      <c r="J4993" s="26" t="s">
        <v>27</v>
      </c>
      <c r="K4993" s="26" t="s">
        <v>28</v>
      </c>
      <c r="L4993" s="26" t="s">
        <v>43</v>
      </c>
      <c r="M4993" s="26" t="s">
        <v>44</v>
      </c>
      <c r="N4993" s="26" t="s">
        <v>31</v>
      </c>
      <c r="O4993" s="26" t="s">
        <v>32</v>
      </c>
      <c r="P4993" s="26" t="s">
        <v>22</v>
      </c>
      <c r="Q4993" s="26" t="s">
        <v>24544</v>
      </c>
      <c r="R4993" s="26" t="s">
        <v>46</v>
      </c>
      <c r="S4993" s="26" t="s">
        <v>24545</v>
      </c>
      <c r="T4993" s="26" t="s">
        <v>22</v>
      </c>
    </row>
    <row r="4994" customHeight="1" spans="1:20">
      <c r="A4994" s="25">
        <v>45210</v>
      </c>
      <c r="B4994" s="26" t="s">
        <v>24546</v>
      </c>
      <c r="C4994" s="26" t="s">
        <v>79</v>
      </c>
      <c r="D4994" s="26" t="s">
        <v>22</v>
      </c>
      <c r="E4994" s="26" t="s">
        <v>24547</v>
      </c>
      <c r="F4994" s="26" t="s">
        <v>24548</v>
      </c>
      <c r="G4994" s="26" t="s">
        <v>130</v>
      </c>
      <c r="H4994" s="26" t="s">
        <v>22</v>
      </c>
      <c r="I4994" s="26" t="s">
        <v>155</v>
      </c>
      <c r="J4994" s="26" t="s">
        <v>27</v>
      </c>
      <c r="K4994" s="26" t="s">
        <v>28</v>
      </c>
      <c r="L4994" s="26" t="s">
        <v>43</v>
      </c>
      <c r="M4994" s="26" t="s">
        <v>30</v>
      </c>
      <c r="N4994" s="26" t="s">
        <v>31</v>
      </c>
      <c r="O4994" s="26" t="s">
        <v>32</v>
      </c>
      <c r="P4994" s="26" t="s">
        <v>22</v>
      </c>
      <c r="Q4994" s="26" t="s">
        <v>24549</v>
      </c>
      <c r="R4994" s="26" t="s">
        <v>46</v>
      </c>
      <c r="S4994" s="26" t="s">
        <v>24550</v>
      </c>
      <c r="T4994" s="26" t="s">
        <v>22</v>
      </c>
    </row>
    <row r="4995" customHeight="1" spans="1:20">
      <c r="A4995" s="25">
        <v>45210</v>
      </c>
      <c r="B4995" s="26" t="s">
        <v>24551</v>
      </c>
      <c r="C4995" s="26" t="s">
        <v>6439</v>
      </c>
      <c r="D4995" s="26" t="s">
        <v>22</v>
      </c>
      <c r="E4995" s="26" t="s">
        <v>24552</v>
      </c>
      <c r="F4995" s="26" t="s">
        <v>24553</v>
      </c>
      <c r="G4995" s="26" t="s">
        <v>82</v>
      </c>
      <c r="H4995" s="26" t="s">
        <v>22</v>
      </c>
      <c r="I4995" s="26" t="s">
        <v>469</v>
      </c>
      <c r="J4995" s="26" t="s">
        <v>27</v>
      </c>
      <c r="K4995" s="26" t="s">
        <v>28</v>
      </c>
      <c r="L4995" s="26" t="s">
        <v>43</v>
      </c>
      <c r="M4995" s="26" t="s">
        <v>44</v>
      </c>
      <c r="N4995" s="26" t="s">
        <v>31</v>
      </c>
      <c r="O4995" s="26" t="s">
        <v>32</v>
      </c>
      <c r="P4995" s="26" t="s">
        <v>22</v>
      </c>
      <c r="Q4995" s="26" t="s">
        <v>24554</v>
      </c>
      <c r="R4995" s="26" t="s">
        <v>46</v>
      </c>
      <c r="S4995" s="26" t="s">
        <v>24555</v>
      </c>
      <c r="T4995" s="26" t="s">
        <v>22</v>
      </c>
    </row>
    <row r="4996" customHeight="1" spans="1:20">
      <c r="A4996" s="25">
        <v>45210</v>
      </c>
      <c r="B4996" s="26" t="s">
        <v>24556</v>
      </c>
      <c r="C4996" s="26" t="s">
        <v>121</v>
      </c>
      <c r="D4996" s="26" t="s">
        <v>22</v>
      </c>
      <c r="E4996" s="26" t="s">
        <v>24557</v>
      </c>
      <c r="F4996" s="26" t="s">
        <v>24558</v>
      </c>
      <c r="G4996" s="26" t="s">
        <v>82</v>
      </c>
      <c r="H4996" s="26" t="s">
        <v>22</v>
      </c>
      <c r="I4996" s="26" t="s">
        <v>1181</v>
      </c>
      <c r="J4996" s="26" t="s">
        <v>27</v>
      </c>
      <c r="K4996" s="26" t="s">
        <v>28</v>
      </c>
      <c r="L4996" s="26" t="s">
        <v>43</v>
      </c>
      <c r="M4996" s="26" t="s">
        <v>44</v>
      </c>
      <c r="N4996" s="26" t="s">
        <v>31</v>
      </c>
      <c r="O4996" s="26" t="s">
        <v>32</v>
      </c>
      <c r="P4996" s="26" t="s">
        <v>22</v>
      </c>
      <c r="Q4996" s="26" t="s">
        <v>24559</v>
      </c>
      <c r="R4996" s="26" t="s">
        <v>56</v>
      </c>
      <c r="S4996" s="26" t="s">
        <v>24560</v>
      </c>
      <c r="T4996" s="26" t="s">
        <v>22</v>
      </c>
    </row>
    <row r="4997" customHeight="1" spans="1:20">
      <c r="A4997" s="25">
        <v>45210</v>
      </c>
      <c r="B4997" s="26" t="s">
        <v>24561</v>
      </c>
      <c r="C4997" s="26" t="s">
        <v>6452</v>
      </c>
      <c r="D4997" s="26" t="s">
        <v>22</v>
      </c>
      <c r="E4997" s="26" t="s">
        <v>6453</v>
      </c>
      <c r="F4997" s="26" t="s">
        <v>6454</v>
      </c>
      <c r="G4997" s="26" t="s">
        <v>82</v>
      </c>
      <c r="H4997" s="26" t="s">
        <v>22</v>
      </c>
      <c r="I4997" s="26" t="s">
        <v>315</v>
      </c>
      <c r="J4997" s="26" t="s">
        <v>27</v>
      </c>
      <c r="K4997" s="26" t="s">
        <v>28</v>
      </c>
      <c r="L4997" s="26" t="s">
        <v>43</v>
      </c>
      <c r="M4997" s="26" t="s">
        <v>799</v>
      </c>
      <c r="N4997" s="26" t="s">
        <v>31</v>
      </c>
      <c r="O4997" s="26" t="s">
        <v>32</v>
      </c>
      <c r="P4997" s="26" t="s">
        <v>22</v>
      </c>
      <c r="Q4997" s="26" t="s">
        <v>24562</v>
      </c>
      <c r="R4997" s="26" t="s">
        <v>46</v>
      </c>
      <c r="S4997" s="26" t="s">
        <v>24563</v>
      </c>
      <c r="T4997" s="26" t="s">
        <v>24564</v>
      </c>
    </row>
    <row r="4998" customHeight="1" spans="1:20">
      <c r="A4998" s="25">
        <v>45210</v>
      </c>
      <c r="B4998" s="26" t="s">
        <v>24565</v>
      </c>
      <c r="C4998" s="26" t="s">
        <v>1167</v>
      </c>
      <c r="D4998" s="26" t="s">
        <v>22</v>
      </c>
      <c r="E4998" s="26" t="s">
        <v>24566</v>
      </c>
      <c r="F4998" s="26" t="s">
        <v>24567</v>
      </c>
      <c r="G4998" s="26" t="s">
        <v>53</v>
      </c>
      <c r="H4998" s="26" t="s">
        <v>22</v>
      </c>
      <c r="I4998" s="26" t="s">
        <v>253</v>
      </c>
      <c r="J4998" s="26" t="s">
        <v>27</v>
      </c>
      <c r="K4998" s="26" t="s">
        <v>28</v>
      </c>
      <c r="L4998" s="26" t="s">
        <v>43</v>
      </c>
      <c r="M4998" s="26" t="s">
        <v>44</v>
      </c>
      <c r="N4998" s="26" t="s">
        <v>31</v>
      </c>
      <c r="O4998" s="26" t="s">
        <v>32</v>
      </c>
      <c r="P4998" s="26" t="s">
        <v>22</v>
      </c>
      <c r="Q4998" s="26" t="s">
        <v>24568</v>
      </c>
      <c r="R4998" s="26" t="s">
        <v>46</v>
      </c>
      <c r="S4998" s="26" t="s">
        <v>24569</v>
      </c>
      <c r="T4998" s="26" t="s">
        <v>24570</v>
      </c>
    </row>
    <row r="4999" customHeight="1" spans="1:20">
      <c r="A4999" s="25">
        <v>45210</v>
      </c>
      <c r="B4999" s="26" t="s">
        <v>24571</v>
      </c>
      <c r="C4999" s="26" t="s">
        <v>9317</v>
      </c>
      <c r="D4999" s="26" t="s">
        <v>22</v>
      </c>
      <c r="E4999" s="26" t="s">
        <v>24572</v>
      </c>
      <c r="F4999" s="26" t="s">
        <v>24573</v>
      </c>
      <c r="G4999" s="26" t="s">
        <v>336</v>
      </c>
      <c r="H4999" s="26" t="s">
        <v>22</v>
      </c>
      <c r="I4999" s="26" t="s">
        <v>3098</v>
      </c>
      <c r="J4999" s="26" t="s">
        <v>27</v>
      </c>
      <c r="K4999" s="26" t="s">
        <v>28</v>
      </c>
      <c r="L4999" s="26" t="s">
        <v>43</v>
      </c>
      <c r="M4999" s="26" t="s">
        <v>30</v>
      </c>
      <c r="N4999" s="26" t="s">
        <v>31</v>
      </c>
      <c r="O4999" s="26" t="s">
        <v>32</v>
      </c>
      <c r="P4999" s="26" t="s">
        <v>22</v>
      </c>
      <c r="Q4999" s="26" t="s">
        <v>24574</v>
      </c>
      <c r="R4999" s="26" t="s">
        <v>46</v>
      </c>
      <c r="S4999" s="26" t="s">
        <v>24575</v>
      </c>
      <c r="T4999" s="26" t="s">
        <v>24576</v>
      </c>
    </row>
    <row r="5000" customHeight="1" spans="1:20">
      <c r="A5000" s="25">
        <v>45210</v>
      </c>
      <c r="B5000" s="26" t="s">
        <v>24577</v>
      </c>
      <c r="C5000" s="26" t="s">
        <v>1475</v>
      </c>
      <c r="D5000" s="26" t="s">
        <v>22</v>
      </c>
      <c r="E5000" s="26" t="s">
        <v>24578</v>
      </c>
      <c r="F5000" s="26" t="s">
        <v>24579</v>
      </c>
      <c r="G5000" s="26" t="s">
        <v>82</v>
      </c>
      <c r="H5000" s="26" t="s">
        <v>22</v>
      </c>
      <c r="I5000" s="26" t="s">
        <v>2203</v>
      </c>
      <c r="J5000" s="26" t="s">
        <v>27</v>
      </c>
      <c r="K5000" s="26" t="s">
        <v>28</v>
      </c>
      <c r="L5000" s="26" t="s">
        <v>43</v>
      </c>
      <c r="M5000" s="26" t="s">
        <v>44</v>
      </c>
      <c r="N5000" s="26" t="s">
        <v>31</v>
      </c>
      <c r="O5000" s="26" t="s">
        <v>32</v>
      </c>
      <c r="P5000" s="26" t="s">
        <v>22</v>
      </c>
      <c r="Q5000" s="26" t="s">
        <v>24580</v>
      </c>
      <c r="R5000" s="26" t="s">
        <v>46</v>
      </c>
      <c r="S5000" s="26" t="s">
        <v>24581</v>
      </c>
      <c r="T5000" s="26" t="s">
        <v>24582</v>
      </c>
    </row>
    <row r="5001" customHeight="1" spans="1:20">
      <c r="A5001" s="25">
        <v>45210</v>
      </c>
      <c r="B5001" s="26" t="s">
        <v>24583</v>
      </c>
      <c r="C5001" s="26" t="s">
        <v>9317</v>
      </c>
      <c r="D5001" s="26" t="s">
        <v>22</v>
      </c>
      <c r="E5001" s="26" t="s">
        <v>24584</v>
      </c>
      <c r="F5001" s="26" t="s">
        <v>24585</v>
      </c>
      <c r="G5001" s="26" t="s">
        <v>41</v>
      </c>
      <c r="H5001" s="26" t="s">
        <v>22</v>
      </c>
      <c r="I5001" s="26" t="s">
        <v>83</v>
      </c>
      <c r="J5001" s="26" t="s">
        <v>27</v>
      </c>
      <c r="K5001" s="26" t="s">
        <v>28</v>
      </c>
      <c r="L5001" s="26" t="s">
        <v>43</v>
      </c>
      <c r="M5001" s="26" t="s">
        <v>30</v>
      </c>
      <c r="N5001" s="26" t="s">
        <v>31</v>
      </c>
      <c r="O5001" s="26" t="s">
        <v>32</v>
      </c>
      <c r="P5001" s="26" t="s">
        <v>22</v>
      </c>
      <c r="Q5001" s="26" t="s">
        <v>24586</v>
      </c>
      <c r="R5001" s="26" t="s">
        <v>46</v>
      </c>
      <c r="S5001" s="26" t="s">
        <v>24587</v>
      </c>
      <c r="T5001" s="26" t="s">
        <v>24588</v>
      </c>
    </row>
    <row r="5002" customHeight="1" spans="1:20">
      <c r="A5002" s="25">
        <v>45210</v>
      </c>
      <c r="B5002" s="26" t="s">
        <v>24589</v>
      </c>
      <c r="C5002" s="26" t="s">
        <v>4006</v>
      </c>
      <c r="D5002" s="26" t="s">
        <v>22</v>
      </c>
      <c r="E5002" s="26" t="s">
        <v>19890</v>
      </c>
      <c r="F5002" s="26" t="s">
        <v>19891</v>
      </c>
      <c r="G5002" s="26" t="s">
        <v>247</v>
      </c>
      <c r="H5002" s="26" t="s">
        <v>22</v>
      </c>
      <c r="I5002" s="26" t="s">
        <v>299</v>
      </c>
      <c r="J5002" s="26" t="s">
        <v>27</v>
      </c>
      <c r="K5002" s="26" t="s">
        <v>28</v>
      </c>
      <c r="L5002" s="26" t="s">
        <v>43</v>
      </c>
      <c r="M5002" s="26" t="s">
        <v>44</v>
      </c>
      <c r="N5002" s="26" t="s">
        <v>31</v>
      </c>
      <c r="O5002" s="26" t="s">
        <v>32</v>
      </c>
      <c r="P5002" s="26" t="s">
        <v>22</v>
      </c>
      <c r="Q5002" s="26" t="s">
        <v>24590</v>
      </c>
      <c r="R5002" s="26" t="s">
        <v>46</v>
      </c>
      <c r="S5002" s="26" t="s">
        <v>24591</v>
      </c>
      <c r="T5002" s="26" t="s">
        <v>24592</v>
      </c>
    </row>
    <row r="5003" customHeight="1" spans="1:20">
      <c r="A5003" s="25">
        <v>45210</v>
      </c>
      <c r="B5003" s="26" t="s">
        <v>24593</v>
      </c>
      <c r="C5003" s="26" t="s">
        <v>6489</v>
      </c>
      <c r="D5003" s="26" t="s">
        <v>22</v>
      </c>
      <c r="E5003" s="26" t="s">
        <v>24594</v>
      </c>
      <c r="F5003" s="26" t="s">
        <v>24595</v>
      </c>
      <c r="G5003" s="26" t="s">
        <v>82</v>
      </c>
      <c r="H5003" s="26" t="s">
        <v>22</v>
      </c>
      <c r="I5003" s="26" t="s">
        <v>253</v>
      </c>
      <c r="J5003" s="26" t="s">
        <v>27</v>
      </c>
      <c r="K5003" s="26" t="s">
        <v>28</v>
      </c>
      <c r="L5003" s="26" t="s">
        <v>43</v>
      </c>
      <c r="M5003" s="26" t="s">
        <v>6026</v>
      </c>
      <c r="N5003" s="26" t="s">
        <v>31</v>
      </c>
      <c r="O5003" s="26" t="s">
        <v>32</v>
      </c>
      <c r="P5003" s="26" t="s">
        <v>22</v>
      </c>
      <c r="Q5003" s="26" t="s">
        <v>24596</v>
      </c>
      <c r="R5003" s="26" t="s">
        <v>46</v>
      </c>
      <c r="S5003" s="26" t="s">
        <v>24597</v>
      </c>
      <c r="T5003" s="26" t="s">
        <v>22</v>
      </c>
    </row>
    <row r="5004" customHeight="1" spans="1:20">
      <c r="A5004" s="25">
        <v>45210</v>
      </c>
      <c r="B5004" s="26" t="s">
        <v>24598</v>
      </c>
      <c r="C5004" s="26" t="s">
        <v>6495</v>
      </c>
      <c r="D5004" s="26" t="s">
        <v>22</v>
      </c>
      <c r="E5004" s="26" t="s">
        <v>24599</v>
      </c>
      <c r="F5004" s="26" t="s">
        <v>24600</v>
      </c>
      <c r="G5004" s="26" t="s">
        <v>53</v>
      </c>
      <c r="H5004" s="26" t="s">
        <v>22</v>
      </c>
      <c r="I5004" s="26" t="s">
        <v>26</v>
      </c>
      <c r="J5004" s="26" t="s">
        <v>27</v>
      </c>
      <c r="K5004" s="26" t="s">
        <v>76</v>
      </c>
      <c r="L5004" s="26" t="s">
        <v>29</v>
      </c>
      <c r="M5004" s="26" t="s">
        <v>30</v>
      </c>
      <c r="N5004" s="26" t="s">
        <v>31</v>
      </c>
      <c r="O5004" s="26" t="s">
        <v>32</v>
      </c>
      <c r="P5004" s="26" t="s">
        <v>22</v>
      </c>
      <c r="Q5004" s="26" t="s">
        <v>24601</v>
      </c>
      <c r="R5004" s="26" t="s">
        <v>34</v>
      </c>
      <c r="S5004" s="26" t="s">
        <v>24602</v>
      </c>
      <c r="T5004" s="26" t="s">
        <v>22</v>
      </c>
    </row>
    <row r="5005" customHeight="1" spans="1:20">
      <c r="A5005" s="25">
        <v>45210</v>
      </c>
      <c r="B5005" s="26" t="s">
        <v>24603</v>
      </c>
      <c r="C5005" s="26" t="s">
        <v>6495</v>
      </c>
      <c r="D5005" s="26" t="s">
        <v>22</v>
      </c>
      <c r="E5005" s="26" t="s">
        <v>24604</v>
      </c>
      <c r="F5005" s="26" t="s">
        <v>24600</v>
      </c>
      <c r="G5005" s="26" t="s">
        <v>53</v>
      </c>
      <c r="H5005" s="26" t="s">
        <v>22</v>
      </c>
      <c r="I5005" s="26" t="s">
        <v>26</v>
      </c>
      <c r="J5005" s="26" t="s">
        <v>27</v>
      </c>
      <c r="K5005" s="26" t="s">
        <v>76</v>
      </c>
      <c r="L5005" s="26" t="s">
        <v>29</v>
      </c>
      <c r="M5005" s="26" t="s">
        <v>30</v>
      </c>
      <c r="N5005" s="26" t="s">
        <v>31</v>
      </c>
      <c r="O5005" s="26" t="s">
        <v>32</v>
      </c>
      <c r="P5005" s="26" t="s">
        <v>22</v>
      </c>
      <c r="Q5005" s="26" t="s">
        <v>24605</v>
      </c>
      <c r="R5005" s="26" t="s">
        <v>34</v>
      </c>
      <c r="S5005" s="26" t="s">
        <v>24602</v>
      </c>
      <c r="T5005" s="26" t="s">
        <v>22</v>
      </c>
    </row>
    <row r="5006" customHeight="1" spans="1:20">
      <c r="A5006" s="25">
        <v>45210</v>
      </c>
      <c r="B5006" s="26" t="s">
        <v>24606</v>
      </c>
      <c r="C5006" s="26" t="s">
        <v>17177</v>
      </c>
      <c r="D5006" s="26" t="s">
        <v>22</v>
      </c>
      <c r="E5006" s="26" t="s">
        <v>24607</v>
      </c>
      <c r="F5006" s="26" t="s">
        <v>24608</v>
      </c>
      <c r="G5006" s="26" t="s">
        <v>130</v>
      </c>
      <c r="H5006" s="26" t="s">
        <v>22</v>
      </c>
      <c r="I5006" s="26" t="s">
        <v>26</v>
      </c>
      <c r="J5006" s="26" t="s">
        <v>27</v>
      </c>
      <c r="K5006" s="26" t="s">
        <v>28</v>
      </c>
      <c r="L5006" s="26" t="s">
        <v>29</v>
      </c>
      <c r="M5006" s="26" t="s">
        <v>30</v>
      </c>
      <c r="N5006" s="26" t="s">
        <v>31</v>
      </c>
      <c r="O5006" s="26" t="s">
        <v>32</v>
      </c>
      <c r="P5006" s="26" t="s">
        <v>22</v>
      </c>
      <c r="Q5006" s="26" t="s">
        <v>24609</v>
      </c>
      <c r="R5006" s="26" t="s">
        <v>34</v>
      </c>
      <c r="S5006" s="26" t="s">
        <v>24610</v>
      </c>
      <c r="T5006" s="26" t="s">
        <v>22</v>
      </c>
    </row>
    <row r="5007" customHeight="1" spans="1:20">
      <c r="A5007" s="25">
        <v>45210</v>
      </c>
      <c r="B5007" s="26" t="s">
        <v>24611</v>
      </c>
      <c r="C5007" s="26" t="s">
        <v>6506</v>
      </c>
      <c r="D5007" s="26" t="s">
        <v>22</v>
      </c>
      <c r="E5007" s="26" t="s">
        <v>24612</v>
      </c>
      <c r="F5007" s="26" t="s">
        <v>24613</v>
      </c>
      <c r="G5007" s="26" t="s">
        <v>130</v>
      </c>
      <c r="H5007" s="26" t="s">
        <v>22</v>
      </c>
      <c r="I5007" s="26" t="s">
        <v>490</v>
      </c>
      <c r="J5007" s="26" t="s">
        <v>27</v>
      </c>
      <c r="K5007" s="26" t="s">
        <v>28</v>
      </c>
      <c r="L5007" s="26" t="s">
        <v>43</v>
      </c>
      <c r="M5007" s="26" t="s">
        <v>30</v>
      </c>
      <c r="N5007" s="26" t="s">
        <v>208</v>
      </c>
      <c r="O5007" s="26" t="s">
        <v>32</v>
      </c>
      <c r="P5007" s="26" t="s">
        <v>22</v>
      </c>
      <c r="Q5007" s="26" t="s">
        <v>24614</v>
      </c>
      <c r="R5007" s="26" t="s">
        <v>46</v>
      </c>
      <c r="S5007" s="26" t="s">
        <v>24615</v>
      </c>
      <c r="T5007" s="26" t="s">
        <v>22</v>
      </c>
    </row>
    <row r="5008" customHeight="1" spans="1:20">
      <c r="A5008" s="25">
        <v>45210</v>
      </c>
      <c r="B5008" s="26" t="s">
        <v>24616</v>
      </c>
      <c r="C5008" s="26" t="s">
        <v>6506</v>
      </c>
      <c r="D5008" s="26" t="s">
        <v>22</v>
      </c>
      <c r="E5008" s="26" t="s">
        <v>24617</v>
      </c>
      <c r="F5008" s="26" t="s">
        <v>24618</v>
      </c>
      <c r="G5008" s="26" t="s">
        <v>69</v>
      </c>
      <c r="H5008" s="26" t="s">
        <v>22</v>
      </c>
      <c r="I5008" s="26" t="s">
        <v>490</v>
      </c>
      <c r="J5008" s="26" t="s">
        <v>27</v>
      </c>
      <c r="K5008" s="26" t="s">
        <v>28</v>
      </c>
      <c r="L5008" s="26" t="s">
        <v>43</v>
      </c>
      <c r="M5008" s="26" t="s">
        <v>30</v>
      </c>
      <c r="N5008" s="26" t="s">
        <v>208</v>
      </c>
      <c r="O5008" s="26" t="s">
        <v>32</v>
      </c>
      <c r="P5008" s="26" t="s">
        <v>22</v>
      </c>
      <c r="Q5008" s="26" t="s">
        <v>24619</v>
      </c>
      <c r="R5008" s="26" t="s">
        <v>46</v>
      </c>
      <c r="S5008" s="26" t="s">
        <v>24620</v>
      </c>
      <c r="T5008" s="26" t="s">
        <v>22</v>
      </c>
    </row>
    <row r="5009" customHeight="1" spans="1:20">
      <c r="A5009" s="25">
        <v>45210</v>
      </c>
      <c r="B5009" s="26" t="s">
        <v>24621</v>
      </c>
      <c r="C5009" s="26" t="s">
        <v>6506</v>
      </c>
      <c r="D5009" s="26" t="s">
        <v>22</v>
      </c>
      <c r="E5009" s="26" t="s">
        <v>24622</v>
      </c>
      <c r="F5009" s="26" t="s">
        <v>24623</v>
      </c>
      <c r="G5009" s="26" t="s">
        <v>41</v>
      </c>
      <c r="H5009" s="26" t="s">
        <v>22</v>
      </c>
      <c r="I5009" s="26" t="s">
        <v>277</v>
      </c>
      <c r="J5009" s="26" t="s">
        <v>27</v>
      </c>
      <c r="K5009" s="26" t="s">
        <v>28</v>
      </c>
      <c r="L5009" s="26" t="s">
        <v>43</v>
      </c>
      <c r="M5009" s="26" t="s">
        <v>30</v>
      </c>
      <c r="N5009" s="26" t="s">
        <v>208</v>
      </c>
      <c r="O5009" s="26" t="s">
        <v>32</v>
      </c>
      <c r="P5009" s="26" t="s">
        <v>22</v>
      </c>
      <c r="Q5009" s="26" t="s">
        <v>24624</v>
      </c>
      <c r="R5009" s="26" t="s">
        <v>46</v>
      </c>
      <c r="S5009" s="26" t="s">
        <v>24625</v>
      </c>
      <c r="T5009" s="26" t="s">
        <v>22</v>
      </c>
    </row>
    <row r="5010" customHeight="1" spans="1:20">
      <c r="A5010" s="25">
        <v>45210</v>
      </c>
      <c r="B5010" s="26" t="s">
        <v>24626</v>
      </c>
      <c r="C5010" s="26" t="s">
        <v>6506</v>
      </c>
      <c r="D5010" s="26" t="s">
        <v>22</v>
      </c>
      <c r="E5010" s="26" t="s">
        <v>24627</v>
      </c>
      <c r="F5010" s="26" t="s">
        <v>24628</v>
      </c>
      <c r="G5010" s="26" t="s">
        <v>82</v>
      </c>
      <c r="H5010" s="26" t="s">
        <v>22</v>
      </c>
      <c r="I5010" s="26" t="s">
        <v>207</v>
      </c>
      <c r="J5010" s="26" t="s">
        <v>27</v>
      </c>
      <c r="K5010" s="26" t="s">
        <v>28</v>
      </c>
      <c r="L5010" s="26" t="s">
        <v>43</v>
      </c>
      <c r="M5010" s="26" t="s">
        <v>30</v>
      </c>
      <c r="N5010" s="26" t="s">
        <v>208</v>
      </c>
      <c r="O5010" s="26" t="s">
        <v>32</v>
      </c>
      <c r="P5010" s="26" t="s">
        <v>22</v>
      </c>
      <c r="Q5010" s="26" t="s">
        <v>24629</v>
      </c>
      <c r="R5010" s="26" t="s">
        <v>46</v>
      </c>
      <c r="S5010" s="26" t="s">
        <v>24630</v>
      </c>
      <c r="T5010" s="26" t="s">
        <v>22</v>
      </c>
    </row>
    <row r="5011" customHeight="1" spans="1:20">
      <c r="A5011" s="25">
        <v>45210</v>
      </c>
      <c r="B5011" s="26" t="s">
        <v>24631</v>
      </c>
      <c r="C5011" s="26" t="s">
        <v>6506</v>
      </c>
      <c r="D5011" s="26" t="s">
        <v>22</v>
      </c>
      <c r="E5011" s="26" t="s">
        <v>24632</v>
      </c>
      <c r="F5011" s="26" t="s">
        <v>24633</v>
      </c>
      <c r="G5011" s="26" t="s">
        <v>130</v>
      </c>
      <c r="H5011" s="26" t="s">
        <v>22</v>
      </c>
      <c r="I5011" s="26" t="s">
        <v>214</v>
      </c>
      <c r="J5011" s="26" t="s">
        <v>27</v>
      </c>
      <c r="K5011" s="26" t="s">
        <v>28</v>
      </c>
      <c r="L5011" s="26" t="s">
        <v>43</v>
      </c>
      <c r="M5011" s="26" t="s">
        <v>30</v>
      </c>
      <c r="N5011" s="26" t="s">
        <v>208</v>
      </c>
      <c r="O5011" s="26" t="s">
        <v>32</v>
      </c>
      <c r="P5011" s="26" t="s">
        <v>22</v>
      </c>
      <c r="Q5011" s="26" t="s">
        <v>24634</v>
      </c>
      <c r="R5011" s="26" t="s">
        <v>46</v>
      </c>
      <c r="S5011" s="26" t="s">
        <v>24635</v>
      </c>
      <c r="T5011" s="26" t="s">
        <v>22</v>
      </c>
    </row>
    <row r="5012" customHeight="1" spans="1:20">
      <c r="A5012" s="25">
        <v>45210</v>
      </c>
      <c r="B5012" s="26" t="s">
        <v>24636</v>
      </c>
      <c r="C5012" s="26" t="s">
        <v>6506</v>
      </c>
      <c r="D5012" s="26" t="s">
        <v>22</v>
      </c>
      <c r="E5012" s="26" t="s">
        <v>24637</v>
      </c>
      <c r="F5012" s="26" t="s">
        <v>14372</v>
      </c>
      <c r="G5012" s="26" t="s">
        <v>130</v>
      </c>
      <c r="H5012" s="26" t="s">
        <v>22</v>
      </c>
      <c r="I5012" s="26" t="s">
        <v>104</v>
      </c>
      <c r="J5012" s="26" t="s">
        <v>27</v>
      </c>
      <c r="K5012" s="26" t="s">
        <v>28</v>
      </c>
      <c r="L5012" s="26" t="s">
        <v>43</v>
      </c>
      <c r="M5012" s="26" t="s">
        <v>30</v>
      </c>
      <c r="N5012" s="26" t="s">
        <v>208</v>
      </c>
      <c r="O5012" s="26" t="s">
        <v>32</v>
      </c>
      <c r="P5012" s="26" t="s">
        <v>22</v>
      </c>
      <c r="Q5012" s="26" t="s">
        <v>24638</v>
      </c>
      <c r="R5012" s="26" t="s">
        <v>46</v>
      </c>
      <c r="S5012" s="26" t="s">
        <v>24639</v>
      </c>
      <c r="T5012" s="26" t="s">
        <v>22</v>
      </c>
    </row>
    <row r="5013" customHeight="1" spans="1:20">
      <c r="A5013" s="25">
        <v>45210</v>
      </c>
      <c r="B5013" s="26" t="s">
        <v>24640</v>
      </c>
      <c r="C5013" s="26" t="s">
        <v>6506</v>
      </c>
      <c r="D5013" s="26" t="s">
        <v>22</v>
      </c>
      <c r="E5013" s="26" t="s">
        <v>24641</v>
      </c>
      <c r="F5013" s="26" t="s">
        <v>24642</v>
      </c>
      <c r="G5013" s="26" t="s">
        <v>130</v>
      </c>
      <c r="H5013" s="26" t="s">
        <v>22</v>
      </c>
      <c r="I5013" s="26" t="s">
        <v>293</v>
      </c>
      <c r="J5013" s="26" t="s">
        <v>27</v>
      </c>
      <c r="K5013" s="26" t="s">
        <v>28</v>
      </c>
      <c r="L5013" s="26" t="s">
        <v>43</v>
      </c>
      <c r="M5013" s="26" t="s">
        <v>30</v>
      </c>
      <c r="N5013" s="26" t="s">
        <v>208</v>
      </c>
      <c r="O5013" s="26" t="s">
        <v>32</v>
      </c>
      <c r="P5013" s="26" t="s">
        <v>22</v>
      </c>
      <c r="Q5013" s="26" t="s">
        <v>24643</v>
      </c>
      <c r="R5013" s="26" t="s">
        <v>46</v>
      </c>
      <c r="S5013" s="26" t="s">
        <v>24644</v>
      </c>
      <c r="T5013" s="26" t="s">
        <v>22</v>
      </c>
    </row>
    <row r="5014" customHeight="1" spans="1:20">
      <c r="A5014" s="25">
        <v>45210</v>
      </c>
      <c r="B5014" s="26" t="s">
        <v>24645</v>
      </c>
      <c r="C5014" s="26" t="s">
        <v>6506</v>
      </c>
      <c r="D5014" s="26" t="s">
        <v>22</v>
      </c>
      <c r="E5014" s="26" t="s">
        <v>24646</v>
      </c>
      <c r="F5014" s="26" t="s">
        <v>24647</v>
      </c>
      <c r="G5014" s="26" t="s">
        <v>69</v>
      </c>
      <c r="H5014" s="26" t="s">
        <v>22</v>
      </c>
      <c r="I5014" s="26" t="s">
        <v>490</v>
      </c>
      <c r="J5014" s="26" t="s">
        <v>27</v>
      </c>
      <c r="K5014" s="26" t="s">
        <v>28</v>
      </c>
      <c r="L5014" s="26" t="s">
        <v>43</v>
      </c>
      <c r="M5014" s="26" t="s">
        <v>30</v>
      </c>
      <c r="N5014" s="26" t="s">
        <v>208</v>
      </c>
      <c r="O5014" s="26" t="s">
        <v>32</v>
      </c>
      <c r="P5014" s="26" t="s">
        <v>22</v>
      </c>
      <c r="Q5014" s="26" t="s">
        <v>24648</v>
      </c>
      <c r="R5014" s="26" t="s">
        <v>46</v>
      </c>
      <c r="S5014" s="26" t="s">
        <v>24649</v>
      </c>
      <c r="T5014" s="26" t="s">
        <v>22</v>
      </c>
    </row>
    <row r="5015" customHeight="1" spans="1:20">
      <c r="A5015" s="25">
        <v>45210</v>
      </c>
      <c r="B5015" s="26" t="s">
        <v>24650</v>
      </c>
      <c r="C5015" s="26" t="s">
        <v>6506</v>
      </c>
      <c r="D5015" s="26" t="s">
        <v>22</v>
      </c>
      <c r="E5015" s="26" t="s">
        <v>24651</v>
      </c>
      <c r="F5015" s="26" t="s">
        <v>24652</v>
      </c>
      <c r="G5015" s="26" t="s">
        <v>53</v>
      </c>
      <c r="H5015" s="26" t="s">
        <v>22</v>
      </c>
      <c r="I5015" s="26" t="s">
        <v>490</v>
      </c>
      <c r="J5015" s="26" t="s">
        <v>27</v>
      </c>
      <c r="K5015" s="26" t="s">
        <v>28</v>
      </c>
      <c r="L5015" s="26" t="s">
        <v>43</v>
      </c>
      <c r="M5015" s="26" t="s">
        <v>30</v>
      </c>
      <c r="N5015" s="26" t="s">
        <v>208</v>
      </c>
      <c r="O5015" s="26" t="s">
        <v>32</v>
      </c>
      <c r="P5015" s="26" t="s">
        <v>22</v>
      </c>
      <c r="Q5015" s="26" t="s">
        <v>24653</v>
      </c>
      <c r="R5015" s="26" t="s">
        <v>46</v>
      </c>
      <c r="S5015" s="26" t="s">
        <v>24654</v>
      </c>
      <c r="T5015" s="26" t="s">
        <v>22</v>
      </c>
    </row>
    <row r="5016" customHeight="1" spans="1:20">
      <c r="A5016" s="25">
        <v>45210</v>
      </c>
      <c r="B5016" s="26" t="s">
        <v>24655</v>
      </c>
      <c r="C5016" s="26" t="s">
        <v>6506</v>
      </c>
      <c r="D5016" s="26" t="s">
        <v>22</v>
      </c>
      <c r="E5016" s="26" t="s">
        <v>24656</v>
      </c>
      <c r="F5016" s="26" t="s">
        <v>24657</v>
      </c>
      <c r="G5016" s="26" t="s">
        <v>25</v>
      </c>
      <c r="H5016" s="26" t="s">
        <v>96</v>
      </c>
      <c r="I5016" s="26" t="s">
        <v>97</v>
      </c>
      <c r="J5016" s="26" t="s">
        <v>27</v>
      </c>
      <c r="K5016" s="26" t="s">
        <v>28</v>
      </c>
      <c r="L5016" s="26" t="s">
        <v>43</v>
      </c>
      <c r="M5016" s="26" t="s">
        <v>30</v>
      </c>
      <c r="N5016" s="26" t="s">
        <v>208</v>
      </c>
      <c r="O5016" s="26" t="s">
        <v>32</v>
      </c>
      <c r="P5016" s="26" t="s">
        <v>22</v>
      </c>
      <c r="Q5016" s="26" t="s">
        <v>24658</v>
      </c>
      <c r="R5016" s="26" t="s">
        <v>46</v>
      </c>
      <c r="S5016" s="26" t="s">
        <v>24659</v>
      </c>
      <c r="T5016" s="26" t="s">
        <v>22</v>
      </c>
    </row>
    <row r="5017" customHeight="1" spans="1:20">
      <c r="A5017" s="25">
        <v>45210</v>
      </c>
      <c r="B5017" s="26" t="s">
        <v>24660</v>
      </c>
      <c r="C5017" s="26" t="s">
        <v>6506</v>
      </c>
      <c r="D5017" s="26" t="s">
        <v>22</v>
      </c>
      <c r="E5017" s="26" t="s">
        <v>24661</v>
      </c>
      <c r="F5017" s="26" t="s">
        <v>24662</v>
      </c>
      <c r="G5017" s="26" t="s">
        <v>336</v>
      </c>
      <c r="H5017" s="26" t="s">
        <v>22</v>
      </c>
      <c r="I5017" s="26" t="s">
        <v>207</v>
      </c>
      <c r="J5017" s="26" t="s">
        <v>27</v>
      </c>
      <c r="K5017" s="26" t="s">
        <v>28</v>
      </c>
      <c r="L5017" s="26" t="s">
        <v>43</v>
      </c>
      <c r="M5017" s="26" t="s">
        <v>30</v>
      </c>
      <c r="N5017" s="26" t="s">
        <v>208</v>
      </c>
      <c r="O5017" s="26" t="s">
        <v>32</v>
      </c>
      <c r="P5017" s="26" t="s">
        <v>22</v>
      </c>
      <c r="Q5017" s="26" t="s">
        <v>24663</v>
      </c>
      <c r="R5017" s="26" t="s">
        <v>46</v>
      </c>
      <c r="S5017" s="26" t="s">
        <v>24664</v>
      </c>
      <c r="T5017" s="26" t="s">
        <v>22</v>
      </c>
    </row>
    <row r="5018" customHeight="1" spans="1:20">
      <c r="A5018" s="25">
        <v>45210</v>
      </c>
      <c r="B5018" s="26" t="s">
        <v>24665</v>
      </c>
      <c r="C5018" s="26" t="s">
        <v>6506</v>
      </c>
      <c r="D5018" s="26" t="s">
        <v>22</v>
      </c>
      <c r="E5018" s="26" t="s">
        <v>24666</v>
      </c>
      <c r="F5018" s="26" t="s">
        <v>24667</v>
      </c>
      <c r="G5018" s="26" t="s">
        <v>82</v>
      </c>
      <c r="H5018" s="26" t="s">
        <v>22</v>
      </c>
      <c r="I5018" s="26" t="s">
        <v>448</v>
      </c>
      <c r="J5018" s="26" t="s">
        <v>27</v>
      </c>
      <c r="K5018" s="26" t="s">
        <v>28</v>
      </c>
      <c r="L5018" s="26" t="s">
        <v>43</v>
      </c>
      <c r="M5018" s="26" t="s">
        <v>30</v>
      </c>
      <c r="N5018" s="26" t="s">
        <v>208</v>
      </c>
      <c r="O5018" s="26" t="s">
        <v>32</v>
      </c>
      <c r="P5018" s="26" t="s">
        <v>22</v>
      </c>
      <c r="Q5018" s="26" t="s">
        <v>24668</v>
      </c>
      <c r="R5018" s="26" t="s">
        <v>46</v>
      </c>
      <c r="S5018" s="26" t="s">
        <v>24669</v>
      </c>
      <c r="T5018" s="26" t="s">
        <v>22</v>
      </c>
    </row>
    <row r="5019" customHeight="1" spans="1:20">
      <c r="A5019" s="25">
        <v>45210</v>
      </c>
      <c r="B5019" s="26" t="s">
        <v>24670</v>
      </c>
      <c r="C5019" s="26" t="s">
        <v>6506</v>
      </c>
      <c r="D5019" s="26" t="s">
        <v>22</v>
      </c>
      <c r="E5019" s="26" t="s">
        <v>24671</v>
      </c>
      <c r="F5019" s="26" t="s">
        <v>24672</v>
      </c>
      <c r="G5019" s="26" t="s">
        <v>82</v>
      </c>
      <c r="H5019" s="26" t="s">
        <v>22</v>
      </c>
      <c r="I5019" s="26" t="s">
        <v>111</v>
      </c>
      <c r="J5019" s="26" t="s">
        <v>27</v>
      </c>
      <c r="K5019" s="26" t="s">
        <v>28</v>
      </c>
      <c r="L5019" s="26" t="s">
        <v>43</v>
      </c>
      <c r="M5019" s="26" t="s">
        <v>30</v>
      </c>
      <c r="N5019" s="26" t="s">
        <v>208</v>
      </c>
      <c r="O5019" s="26" t="s">
        <v>32</v>
      </c>
      <c r="P5019" s="26" t="s">
        <v>22</v>
      </c>
      <c r="Q5019" s="26" t="s">
        <v>24673</v>
      </c>
      <c r="R5019" s="26" t="s">
        <v>46</v>
      </c>
      <c r="S5019" s="26" t="s">
        <v>24674</v>
      </c>
      <c r="T5019" s="26" t="s">
        <v>22</v>
      </c>
    </row>
    <row r="5020" customHeight="1" spans="1:20">
      <c r="A5020" s="25">
        <v>45210</v>
      </c>
      <c r="B5020" s="26" t="s">
        <v>24675</v>
      </c>
      <c r="C5020" s="26" t="s">
        <v>6506</v>
      </c>
      <c r="D5020" s="26" t="s">
        <v>22</v>
      </c>
      <c r="E5020" s="26" t="s">
        <v>22719</v>
      </c>
      <c r="F5020" s="26" t="s">
        <v>22720</v>
      </c>
      <c r="G5020" s="26" t="s">
        <v>69</v>
      </c>
      <c r="H5020" s="26" t="s">
        <v>22</v>
      </c>
      <c r="I5020" s="26" t="s">
        <v>207</v>
      </c>
      <c r="J5020" s="26" t="s">
        <v>27</v>
      </c>
      <c r="K5020" s="26" t="s">
        <v>28</v>
      </c>
      <c r="L5020" s="26" t="s">
        <v>43</v>
      </c>
      <c r="M5020" s="26" t="s">
        <v>44</v>
      </c>
      <c r="N5020" s="26" t="s">
        <v>208</v>
      </c>
      <c r="O5020" s="26" t="s">
        <v>32</v>
      </c>
      <c r="P5020" s="26" t="s">
        <v>22</v>
      </c>
      <c r="Q5020" s="26" t="s">
        <v>24676</v>
      </c>
      <c r="R5020" s="26" t="s">
        <v>46</v>
      </c>
      <c r="S5020" s="26" t="s">
        <v>24677</v>
      </c>
      <c r="T5020" s="26" t="s">
        <v>22</v>
      </c>
    </row>
    <row r="5021" customHeight="1" spans="1:20">
      <c r="A5021" s="25">
        <v>45210</v>
      </c>
      <c r="B5021" s="26" t="s">
        <v>24678</v>
      </c>
      <c r="C5021" s="26" t="s">
        <v>6506</v>
      </c>
      <c r="D5021" s="26" t="s">
        <v>22</v>
      </c>
      <c r="E5021" s="26" t="s">
        <v>24679</v>
      </c>
      <c r="F5021" s="26" t="s">
        <v>24680</v>
      </c>
      <c r="G5021" s="26" t="s">
        <v>62</v>
      </c>
      <c r="H5021" s="26" t="s">
        <v>96</v>
      </c>
      <c r="I5021" s="26" t="s">
        <v>412</v>
      </c>
      <c r="J5021" s="26" t="s">
        <v>27</v>
      </c>
      <c r="K5021" s="26" t="s">
        <v>28</v>
      </c>
      <c r="L5021" s="26" t="s">
        <v>43</v>
      </c>
      <c r="M5021" s="26" t="s">
        <v>30</v>
      </c>
      <c r="N5021" s="26" t="s">
        <v>208</v>
      </c>
      <c r="O5021" s="26" t="s">
        <v>32</v>
      </c>
      <c r="P5021" s="26" t="s">
        <v>22</v>
      </c>
      <c r="Q5021" s="26" t="s">
        <v>24681</v>
      </c>
      <c r="R5021" s="26" t="s">
        <v>46</v>
      </c>
      <c r="S5021" s="26" t="s">
        <v>24682</v>
      </c>
      <c r="T5021" s="26" t="s">
        <v>22</v>
      </c>
    </row>
    <row r="5022" customHeight="1" spans="1:20">
      <c r="A5022" s="25">
        <v>45210</v>
      </c>
      <c r="B5022" s="26" t="s">
        <v>24683</v>
      </c>
      <c r="C5022" s="26" t="s">
        <v>6506</v>
      </c>
      <c r="D5022" s="26" t="s">
        <v>22</v>
      </c>
      <c r="E5022" s="26" t="s">
        <v>24684</v>
      </c>
      <c r="F5022" s="26" t="s">
        <v>24685</v>
      </c>
      <c r="G5022" s="26" t="s">
        <v>69</v>
      </c>
      <c r="H5022" s="26" t="s">
        <v>22</v>
      </c>
      <c r="I5022" s="26" t="s">
        <v>490</v>
      </c>
      <c r="J5022" s="26" t="s">
        <v>27</v>
      </c>
      <c r="K5022" s="26" t="s">
        <v>28</v>
      </c>
      <c r="L5022" s="26" t="s">
        <v>43</v>
      </c>
      <c r="M5022" s="26" t="s">
        <v>30</v>
      </c>
      <c r="N5022" s="26" t="s">
        <v>208</v>
      </c>
      <c r="O5022" s="26" t="s">
        <v>32</v>
      </c>
      <c r="P5022" s="26" t="s">
        <v>22</v>
      </c>
      <c r="Q5022" s="26" t="s">
        <v>24686</v>
      </c>
      <c r="R5022" s="26" t="s">
        <v>46</v>
      </c>
      <c r="S5022" s="26" t="s">
        <v>24687</v>
      </c>
      <c r="T5022" s="26" t="s">
        <v>22</v>
      </c>
    </row>
    <row r="5023" customHeight="1" spans="1:20">
      <c r="A5023" s="25">
        <v>45210</v>
      </c>
      <c r="B5023" s="26" t="s">
        <v>24688</v>
      </c>
      <c r="C5023" s="26" t="s">
        <v>6506</v>
      </c>
      <c r="D5023" s="26" t="s">
        <v>22</v>
      </c>
      <c r="E5023" s="26" t="s">
        <v>24689</v>
      </c>
      <c r="F5023" s="26" t="s">
        <v>24690</v>
      </c>
      <c r="G5023" s="26" t="s">
        <v>41</v>
      </c>
      <c r="H5023" s="26" t="s">
        <v>22</v>
      </c>
      <c r="I5023" s="26" t="s">
        <v>124</v>
      </c>
      <c r="J5023" s="26" t="s">
        <v>27</v>
      </c>
      <c r="K5023" s="26" t="s">
        <v>28</v>
      </c>
      <c r="L5023" s="26" t="s">
        <v>43</v>
      </c>
      <c r="M5023" s="26" t="s">
        <v>30</v>
      </c>
      <c r="N5023" s="26" t="s">
        <v>208</v>
      </c>
      <c r="O5023" s="26" t="s">
        <v>32</v>
      </c>
      <c r="P5023" s="26" t="s">
        <v>22</v>
      </c>
      <c r="Q5023" s="26" t="s">
        <v>24691</v>
      </c>
      <c r="R5023" s="26" t="s">
        <v>46</v>
      </c>
      <c r="S5023" s="26" t="s">
        <v>24692</v>
      </c>
      <c r="T5023" s="26" t="s">
        <v>22</v>
      </c>
    </row>
    <row r="5024" customHeight="1" spans="1:20">
      <c r="A5024" s="25">
        <v>45210</v>
      </c>
      <c r="B5024" s="26" t="s">
        <v>24693</v>
      </c>
      <c r="C5024" s="26" t="s">
        <v>6506</v>
      </c>
      <c r="D5024" s="26" t="s">
        <v>22</v>
      </c>
      <c r="E5024" s="26" t="s">
        <v>24458</v>
      </c>
      <c r="F5024" s="26" t="s">
        <v>24459</v>
      </c>
      <c r="G5024" s="26" t="s">
        <v>53</v>
      </c>
      <c r="H5024" s="26" t="s">
        <v>22</v>
      </c>
      <c r="I5024" s="26" t="s">
        <v>412</v>
      </c>
      <c r="J5024" s="26" t="s">
        <v>27</v>
      </c>
      <c r="K5024" s="26" t="s">
        <v>28</v>
      </c>
      <c r="L5024" s="26" t="s">
        <v>43</v>
      </c>
      <c r="M5024" s="26" t="s">
        <v>44</v>
      </c>
      <c r="N5024" s="26" t="s">
        <v>208</v>
      </c>
      <c r="O5024" s="26" t="s">
        <v>32</v>
      </c>
      <c r="P5024" s="26" t="s">
        <v>22</v>
      </c>
      <c r="Q5024" s="26" t="s">
        <v>24694</v>
      </c>
      <c r="R5024" s="26" t="s">
        <v>46</v>
      </c>
      <c r="S5024" s="26" t="s">
        <v>24695</v>
      </c>
      <c r="T5024" s="26" t="s">
        <v>22</v>
      </c>
    </row>
    <row r="5025" customHeight="1" spans="1:20">
      <c r="A5025" s="25">
        <v>45210</v>
      </c>
      <c r="B5025" s="26" t="s">
        <v>24696</v>
      </c>
      <c r="C5025" s="26" t="s">
        <v>6506</v>
      </c>
      <c r="D5025" s="26" t="s">
        <v>22</v>
      </c>
      <c r="E5025" s="26" t="s">
        <v>24697</v>
      </c>
      <c r="F5025" s="26" t="s">
        <v>24698</v>
      </c>
      <c r="G5025" s="26" t="s">
        <v>130</v>
      </c>
      <c r="H5025" s="26" t="s">
        <v>110</v>
      </c>
      <c r="I5025" s="26" t="s">
        <v>490</v>
      </c>
      <c r="J5025" s="26" t="s">
        <v>27</v>
      </c>
      <c r="K5025" s="26" t="s">
        <v>28</v>
      </c>
      <c r="L5025" s="26" t="s">
        <v>43</v>
      </c>
      <c r="M5025" s="26" t="s">
        <v>30</v>
      </c>
      <c r="N5025" s="26" t="s">
        <v>208</v>
      </c>
      <c r="O5025" s="26" t="s">
        <v>32</v>
      </c>
      <c r="P5025" s="26" t="s">
        <v>22</v>
      </c>
      <c r="Q5025" s="26" t="s">
        <v>24699</v>
      </c>
      <c r="R5025" s="26" t="s">
        <v>46</v>
      </c>
      <c r="S5025" s="26" t="s">
        <v>24700</v>
      </c>
      <c r="T5025" s="26" t="s">
        <v>22</v>
      </c>
    </row>
    <row r="5026" customHeight="1" spans="1:20">
      <c r="A5026" s="25">
        <v>45210</v>
      </c>
      <c r="B5026" s="26" t="s">
        <v>24701</v>
      </c>
      <c r="C5026" s="26" t="s">
        <v>6506</v>
      </c>
      <c r="D5026" s="26" t="s">
        <v>22</v>
      </c>
      <c r="E5026" s="26" t="s">
        <v>24702</v>
      </c>
      <c r="F5026" s="26" t="s">
        <v>24703</v>
      </c>
      <c r="G5026" s="26" t="s">
        <v>25</v>
      </c>
      <c r="H5026" s="26" t="s">
        <v>22</v>
      </c>
      <c r="I5026" s="26" t="s">
        <v>490</v>
      </c>
      <c r="J5026" s="26" t="s">
        <v>27</v>
      </c>
      <c r="K5026" s="26" t="s">
        <v>28</v>
      </c>
      <c r="L5026" s="26" t="s">
        <v>43</v>
      </c>
      <c r="M5026" s="26" t="s">
        <v>30</v>
      </c>
      <c r="N5026" s="26" t="s">
        <v>208</v>
      </c>
      <c r="O5026" s="26" t="s">
        <v>32</v>
      </c>
      <c r="P5026" s="26" t="s">
        <v>22</v>
      </c>
      <c r="Q5026" s="26" t="s">
        <v>24704</v>
      </c>
      <c r="R5026" s="26" t="s">
        <v>46</v>
      </c>
      <c r="S5026" s="26" t="s">
        <v>24705</v>
      </c>
      <c r="T5026" s="26" t="s">
        <v>22</v>
      </c>
    </row>
    <row r="5027" customHeight="1" spans="1:20">
      <c r="A5027" s="25">
        <v>45210</v>
      </c>
      <c r="B5027" s="26" t="s">
        <v>24706</v>
      </c>
      <c r="C5027" s="26" t="s">
        <v>6506</v>
      </c>
      <c r="D5027" s="26" t="s">
        <v>22</v>
      </c>
      <c r="E5027" s="26" t="s">
        <v>24707</v>
      </c>
      <c r="F5027" s="26" t="s">
        <v>24708</v>
      </c>
      <c r="G5027" s="26" t="s">
        <v>82</v>
      </c>
      <c r="H5027" s="26" t="s">
        <v>22</v>
      </c>
      <c r="I5027" s="26" t="s">
        <v>277</v>
      </c>
      <c r="J5027" s="26" t="s">
        <v>27</v>
      </c>
      <c r="K5027" s="26" t="s">
        <v>28</v>
      </c>
      <c r="L5027" s="26" t="s">
        <v>43</v>
      </c>
      <c r="M5027" s="26" t="s">
        <v>30</v>
      </c>
      <c r="N5027" s="26" t="s">
        <v>208</v>
      </c>
      <c r="O5027" s="26" t="s">
        <v>32</v>
      </c>
      <c r="P5027" s="26" t="s">
        <v>22</v>
      </c>
      <c r="Q5027" s="26" t="s">
        <v>24709</v>
      </c>
      <c r="R5027" s="26" t="s">
        <v>46</v>
      </c>
      <c r="S5027" s="26" t="s">
        <v>24710</v>
      </c>
      <c r="T5027" s="26" t="s">
        <v>22</v>
      </c>
    </row>
    <row r="5028" customHeight="1" spans="1:20">
      <c r="A5028" s="25">
        <v>45210</v>
      </c>
      <c r="B5028" s="26" t="s">
        <v>24711</v>
      </c>
      <c r="C5028" s="26" t="s">
        <v>6506</v>
      </c>
      <c r="D5028" s="26" t="s">
        <v>22</v>
      </c>
      <c r="E5028" s="26" t="s">
        <v>24712</v>
      </c>
      <c r="F5028" s="26" t="s">
        <v>24713</v>
      </c>
      <c r="G5028" s="26" t="s">
        <v>82</v>
      </c>
      <c r="H5028" s="26" t="s">
        <v>22</v>
      </c>
      <c r="I5028" s="26" t="s">
        <v>701</v>
      </c>
      <c r="J5028" s="26" t="s">
        <v>27</v>
      </c>
      <c r="K5028" s="26" t="s">
        <v>28</v>
      </c>
      <c r="L5028" s="26" t="s">
        <v>43</v>
      </c>
      <c r="M5028" s="26" t="s">
        <v>44</v>
      </c>
      <c r="N5028" s="26" t="s">
        <v>208</v>
      </c>
      <c r="O5028" s="26" t="s">
        <v>32</v>
      </c>
      <c r="P5028" s="26" t="s">
        <v>22</v>
      </c>
      <c r="Q5028" s="26" t="s">
        <v>24714</v>
      </c>
      <c r="R5028" s="26" t="s">
        <v>46</v>
      </c>
      <c r="S5028" s="26" t="s">
        <v>24715</v>
      </c>
      <c r="T5028" s="26" t="s">
        <v>22</v>
      </c>
    </row>
    <row r="5029" customHeight="1" spans="1:20">
      <c r="A5029" s="25">
        <v>45210</v>
      </c>
      <c r="B5029" s="26" t="s">
        <v>24716</v>
      </c>
      <c r="C5029" s="26" t="s">
        <v>2911</v>
      </c>
      <c r="D5029" s="26" t="s">
        <v>22</v>
      </c>
      <c r="E5029" s="26" t="s">
        <v>24717</v>
      </c>
      <c r="F5029" s="26" t="s">
        <v>24718</v>
      </c>
      <c r="G5029" s="26" t="s">
        <v>247</v>
      </c>
      <c r="H5029" s="26" t="s">
        <v>22</v>
      </c>
      <c r="I5029" s="26" t="s">
        <v>26</v>
      </c>
      <c r="J5029" s="26" t="s">
        <v>27</v>
      </c>
      <c r="K5029" s="26" t="s">
        <v>76</v>
      </c>
      <c r="L5029" s="26" t="s">
        <v>29</v>
      </c>
      <c r="M5029" s="26" t="s">
        <v>30</v>
      </c>
      <c r="N5029" s="26" t="s">
        <v>31</v>
      </c>
      <c r="O5029" s="26" t="s">
        <v>32</v>
      </c>
      <c r="P5029" s="26" t="s">
        <v>22</v>
      </c>
      <c r="Q5029" s="26" t="s">
        <v>24719</v>
      </c>
      <c r="R5029" s="26" t="s">
        <v>34</v>
      </c>
      <c r="S5029" s="26" t="s">
        <v>24720</v>
      </c>
      <c r="T5029" s="26" t="s">
        <v>24721</v>
      </c>
    </row>
    <row r="5030" customHeight="1" spans="1:20">
      <c r="A5030" s="25">
        <v>45210</v>
      </c>
      <c r="B5030" s="26" t="s">
        <v>24722</v>
      </c>
      <c r="C5030" s="26" t="s">
        <v>10544</v>
      </c>
      <c r="D5030" s="26" t="s">
        <v>22</v>
      </c>
      <c r="E5030" s="26" t="s">
        <v>24661</v>
      </c>
      <c r="F5030" s="26" t="s">
        <v>24662</v>
      </c>
      <c r="G5030" s="26" t="s">
        <v>336</v>
      </c>
      <c r="H5030" s="26" t="s">
        <v>22</v>
      </c>
      <c r="I5030" s="26" t="s">
        <v>26</v>
      </c>
      <c r="J5030" s="26" t="s">
        <v>27</v>
      </c>
      <c r="K5030" s="26" t="s">
        <v>76</v>
      </c>
      <c r="L5030" s="26" t="s">
        <v>29</v>
      </c>
      <c r="M5030" s="26" t="s">
        <v>30</v>
      </c>
      <c r="N5030" s="26" t="s">
        <v>31</v>
      </c>
      <c r="O5030" s="26" t="s">
        <v>32</v>
      </c>
      <c r="P5030" s="26" t="s">
        <v>22</v>
      </c>
      <c r="Q5030" s="26" t="s">
        <v>24723</v>
      </c>
      <c r="R5030" s="26" t="s">
        <v>34</v>
      </c>
      <c r="S5030" s="26" t="s">
        <v>24724</v>
      </c>
      <c r="T5030" s="26" t="s">
        <v>24725</v>
      </c>
    </row>
    <row r="5031" customHeight="1" spans="1:20">
      <c r="A5031" s="25">
        <v>45210</v>
      </c>
      <c r="B5031" s="26" t="s">
        <v>24726</v>
      </c>
      <c r="C5031" s="26" t="s">
        <v>6506</v>
      </c>
      <c r="D5031" s="26" t="s">
        <v>22</v>
      </c>
      <c r="E5031" s="26" t="s">
        <v>24727</v>
      </c>
      <c r="F5031" s="26" t="s">
        <v>24728</v>
      </c>
      <c r="G5031" s="26" t="s">
        <v>194</v>
      </c>
      <c r="H5031" s="26" t="s">
        <v>22</v>
      </c>
      <c r="I5031" s="26" t="s">
        <v>293</v>
      </c>
      <c r="J5031" s="26" t="s">
        <v>27</v>
      </c>
      <c r="K5031" s="26" t="s">
        <v>28</v>
      </c>
      <c r="L5031" s="26" t="s">
        <v>43</v>
      </c>
      <c r="M5031" s="26" t="s">
        <v>44</v>
      </c>
      <c r="N5031" s="26" t="s">
        <v>208</v>
      </c>
      <c r="O5031" s="26" t="s">
        <v>32</v>
      </c>
      <c r="P5031" s="26" t="s">
        <v>22</v>
      </c>
      <c r="Q5031" s="26" t="s">
        <v>24729</v>
      </c>
      <c r="R5031" s="26" t="s">
        <v>46</v>
      </c>
      <c r="S5031" s="26" t="s">
        <v>24730</v>
      </c>
      <c r="T5031" s="26" t="s">
        <v>24731</v>
      </c>
    </row>
    <row r="5032" customHeight="1" spans="1:20">
      <c r="A5032" s="25">
        <v>45210</v>
      </c>
      <c r="B5032" s="26" t="s">
        <v>24732</v>
      </c>
      <c r="C5032" s="26" t="s">
        <v>6506</v>
      </c>
      <c r="D5032" s="26" t="s">
        <v>22</v>
      </c>
      <c r="E5032" s="26" t="s">
        <v>13938</v>
      </c>
      <c r="F5032" s="26" t="s">
        <v>13939</v>
      </c>
      <c r="G5032" s="26" t="s">
        <v>2152</v>
      </c>
      <c r="H5032" s="26" t="s">
        <v>22</v>
      </c>
      <c r="I5032" s="26" t="s">
        <v>117</v>
      </c>
      <c r="J5032" s="26" t="s">
        <v>27</v>
      </c>
      <c r="K5032" s="26" t="s">
        <v>28</v>
      </c>
      <c r="L5032" s="26" t="s">
        <v>43</v>
      </c>
      <c r="M5032" s="26" t="s">
        <v>44</v>
      </c>
      <c r="N5032" s="26" t="s">
        <v>208</v>
      </c>
      <c r="O5032" s="26" t="s">
        <v>32</v>
      </c>
      <c r="P5032" s="26" t="s">
        <v>22</v>
      </c>
      <c r="Q5032" s="26" t="s">
        <v>24733</v>
      </c>
      <c r="R5032" s="26" t="s">
        <v>46</v>
      </c>
      <c r="S5032" s="26" t="s">
        <v>24734</v>
      </c>
      <c r="T5032" s="26" t="s">
        <v>24735</v>
      </c>
    </row>
    <row r="5033" customHeight="1" spans="1:20">
      <c r="A5033" s="25">
        <v>45210</v>
      </c>
      <c r="B5033" s="26" t="s">
        <v>24736</v>
      </c>
      <c r="C5033" s="26" t="s">
        <v>6506</v>
      </c>
      <c r="D5033" s="26" t="s">
        <v>22</v>
      </c>
      <c r="E5033" s="26" t="s">
        <v>24737</v>
      </c>
      <c r="F5033" s="26" t="s">
        <v>24738</v>
      </c>
      <c r="G5033" s="26" t="s">
        <v>62</v>
      </c>
      <c r="H5033" s="26" t="s">
        <v>161</v>
      </c>
      <c r="I5033" s="26" t="s">
        <v>293</v>
      </c>
      <c r="J5033" s="26" t="s">
        <v>27</v>
      </c>
      <c r="K5033" s="26" t="s">
        <v>28</v>
      </c>
      <c r="L5033" s="26" t="s">
        <v>43</v>
      </c>
      <c r="M5033" s="26" t="s">
        <v>44</v>
      </c>
      <c r="N5033" s="26" t="s">
        <v>208</v>
      </c>
      <c r="O5033" s="26" t="s">
        <v>32</v>
      </c>
      <c r="P5033" s="26" t="s">
        <v>22</v>
      </c>
      <c r="Q5033" s="26" t="s">
        <v>24739</v>
      </c>
      <c r="R5033" s="26" t="s">
        <v>46</v>
      </c>
      <c r="S5033" s="26" t="s">
        <v>24740</v>
      </c>
      <c r="T5033" s="26" t="s">
        <v>24741</v>
      </c>
    </row>
    <row r="5034" customHeight="1" spans="1:20">
      <c r="A5034" s="25">
        <v>45210</v>
      </c>
      <c r="B5034" s="26" t="s">
        <v>24742</v>
      </c>
      <c r="C5034" s="26" t="s">
        <v>6506</v>
      </c>
      <c r="D5034" s="26" t="s">
        <v>22</v>
      </c>
      <c r="E5034" s="26" t="s">
        <v>18830</v>
      </c>
      <c r="F5034" s="26" t="s">
        <v>18831</v>
      </c>
      <c r="G5034" s="26" t="s">
        <v>25</v>
      </c>
      <c r="H5034" s="26" t="s">
        <v>22</v>
      </c>
      <c r="I5034" s="26" t="s">
        <v>253</v>
      </c>
      <c r="J5034" s="26" t="s">
        <v>27</v>
      </c>
      <c r="K5034" s="26" t="s">
        <v>28</v>
      </c>
      <c r="L5034" s="26" t="s">
        <v>43</v>
      </c>
      <c r="M5034" s="26" t="s">
        <v>30</v>
      </c>
      <c r="N5034" s="26" t="s">
        <v>208</v>
      </c>
      <c r="O5034" s="26" t="s">
        <v>32</v>
      </c>
      <c r="P5034" s="26" t="s">
        <v>22</v>
      </c>
      <c r="Q5034" s="26" t="s">
        <v>24743</v>
      </c>
      <c r="R5034" s="26" t="s">
        <v>46</v>
      </c>
      <c r="S5034" s="26" t="s">
        <v>24744</v>
      </c>
      <c r="T5034" s="26" t="s">
        <v>24745</v>
      </c>
    </row>
    <row r="5035" customHeight="1" spans="1:20">
      <c r="A5035" s="25">
        <v>45210</v>
      </c>
      <c r="B5035" s="26" t="s">
        <v>24746</v>
      </c>
      <c r="C5035" s="26" t="s">
        <v>6506</v>
      </c>
      <c r="D5035" s="26" t="s">
        <v>22</v>
      </c>
      <c r="E5035" s="26" t="s">
        <v>24747</v>
      </c>
      <c r="F5035" s="26" t="s">
        <v>24748</v>
      </c>
      <c r="G5035" s="26" t="s">
        <v>41</v>
      </c>
      <c r="H5035" s="26" t="s">
        <v>22</v>
      </c>
      <c r="I5035" s="26" t="s">
        <v>490</v>
      </c>
      <c r="J5035" s="26" t="s">
        <v>27</v>
      </c>
      <c r="K5035" s="26" t="s">
        <v>28</v>
      </c>
      <c r="L5035" s="26" t="s">
        <v>43</v>
      </c>
      <c r="M5035" s="26" t="s">
        <v>30</v>
      </c>
      <c r="N5035" s="26" t="s">
        <v>208</v>
      </c>
      <c r="O5035" s="26" t="s">
        <v>32</v>
      </c>
      <c r="P5035" s="26" t="s">
        <v>22</v>
      </c>
      <c r="Q5035" s="26" t="s">
        <v>24749</v>
      </c>
      <c r="R5035" s="26" t="s">
        <v>46</v>
      </c>
      <c r="S5035" s="26" t="s">
        <v>24750</v>
      </c>
      <c r="T5035" s="26" t="s">
        <v>24751</v>
      </c>
    </row>
    <row r="5036" customHeight="1" spans="1:20">
      <c r="A5036" s="25">
        <v>45210</v>
      </c>
      <c r="B5036" s="26" t="s">
        <v>24752</v>
      </c>
      <c r="C5036" s="26" t="s">
        <v>6506</v>
      </c>
      <c r="D5036" s="26" t="s">
        <v>22</v>
      </c>
      <c r="E5036" s="26" t="s">
        <v>24753</v>
      </c>
      <c r="F5036" s="26" t="s">
        <v>24754</v>
      </c>
      <c r="G5036" s="26" t="s">
        <v>41</v>
      </c>
      <c r="H5036" s="26" t="s">
        <v>22</v>
      </c>
      <c r="I5036" s="26" t="s">
        <v>75</v>
      </c>
      <c r="J5036" s="26" t="s">
        <v>27</v>
      </c>
      <c r="K5036" s="26" t="s">
        <v>28</v>
      </c>
      <c r="L5036" s="26" t="s">
        <v>43</v>
      </c>
      <c r="M5036" s="26" t="s">
        <v>44</v>
      </c>
      <c r="N5036" s="26" t="s">
        <v>208</v>
      </c>
      <c r="O5036" s="26" t="s">
        <v>32</v>
      </c>
      <c r="P5036" s="26" t="s">
        <v>22</v>
      </c>
      <c r="Q5036" s="26" t="s">
        <v>24755</v>
      </c>
      <c r="R5036" s="26" t="s">
        <v>46</v>
      </c>
      <c r="S5036" s="26" t="s">
        <v>24756</v>
      </c>
      <c r="T5036" s="26" t="s">
        <v>24757</v>
      </c>
    </row>
    <row r="5037" customHeight="1" spans="1:20">
      <c r="A5037" s="25">
        <v>45210</v>
      </c>
      <c r="B5037" s="26" t="s">
        <v>24758</v>
      </c>
      <c r="C5037" s="26" t="s">
        <v>6506</v>
      </c>
      <c r="D5037" s="26" t="s">
        <v>22</v>
      </c>
      <c r="E5037" s="26" t="s">
        <v>24759</v>
      </c>
      <c r="F5037" s="26" t="s">
        <v>24760</v>
      </c>
      <c r="G5037" s="26" t="s">
        <v>194</v>
      </c>
      <c r="H5037" s="26" t="s">
        <v>22</v>
      </c>
      <c r="I5037" s="26" t="s">
        <v>448</v>
      </c>
      <c r="J5037" s="26" t="s">
        <v>27</v>
      </c>
      <c r="K5037" s="26" t="s">
        <v>28</v>
      </c>
      <c r="L5037" s="26" t="s">
        <v>43</v>
      </c>
      <c r="M5037" s="26" t="s">
        <v>30</v>
      </c>
      <c r="N5037" s="26" t="s">
        <v>208</v>
      </c>
      <c r="O5037" s="26" t="s">
        <v>32</v>
      </c>
      <c r="P5037" s="26" t="s">
        <v>22</v>
      </c>
      <c r="Q5037" s="26" t="s">
        <v>24761</v>
      </c>
      <c r="R5037" s="26" t="s">
        <v>46</v>
      </c>
      <c r="S5037" s="26" t="s">
        <v>24762</v>
      </c>
      <c r="T5037" s="26" t="s">
        <v>24763</v>
      </c>
    </row>
    <row r="5038" customHeight="1" spans="1:20">
      <c r="A5038" s="25">
        <v>45210</v>
      </c>
      <c r="B5038" s="26" t="s">
        <v>24764</v>
      </c>
      <c r="C5038" s="26" t="s">
        <v>6506</v>
      </c>
      <c r="D5038" s="26" t="s">
        <v>22</v>
      </c>
      <c r="E5038" s="26" t="s">
        <v>24765</v>
      </c>
      <c r="F5038" s="26" t="s">
        <v>24766</v>
      </c>
      <c r="G5038" s="26" t="s">
        <v>69</v>
      </c>
      <c r="H5038" s="26" t="s">
        <v>22</v>
      </c>
      <c r="I5038" s="26" t="s">
        <v>277</v>
      </c>
      <c r="J5038" s="26" t="s">
        <v>27</v>
      </c>
      <c r="K5038" s="26" t="s">
        <v>28</v>
      </c>
      <c r="L5038" s="26" t="s">
        <v>43</v>
      </c>
      <c r="M5038" s="26" t="s">
        <v>44</v>
      </c>
      <c r="N5038" s="26" t="s">
        <v>208</v>
      </c>
      <c r="O5038" s="26" t="s">
        <v>32</v>
      </c>
      <c r="P5038" s="26" t="s">
        <v>22</v>
      </c>
      <c r="Q5038" s="26" t="s">
        <v>24767</v>
      </c>
      <c r="R5038" s="26" t="s">
        <v>46</v>
      </c>
      <c r="S5038" s="26" t="s">
        <v>24768</v>
      </c>
      <c r="T5038" s="26" t="s">
        <v>22797</v>
      </c>
    </row>
    <row r="5039" customHeight="1" spans="1:20">
      <c r="A5039" s="25">
        <v>45210</v>
      </c>
      <c r="B5039" s="26" t="s">
        <v>24769</v>
      </c>
      <c r="C5039" s="26" t="s">
        <v>6506</v>
      </c>
      <c r="D5039" s="26" t="s">
        <v>22</v>
      </c>
      <c r="E5039" s="26" t="s">
        <v>24770</v>
      </c>
      <c r="F5039" s="26" t="s">
        <v>24771</v>
      </c>
      <c r="G5039" s="26" t="s">
        <v>41</v>
      </c>
      <c r="H5039" s="26" t="s">
        <v>22</v>
      </c>
      <c r="I5039" s="26" t="s">
        <v>90</v>
      </c>
      <c r="J5039" s="26" t="s">
        <v>27</v>
      </c>
      <c r="K5039" s="26" t="s">
        <v>28</v>
      </c>
      <c r="L5039" s="26" t="s">
        <v>43</v>
      </c>
      <c r="M5039" s="26" t="s">
        <v>44</v>
      </c>
      <c r="N5039" s="26" t="s">
        <v>208</v>
      </c>
      <c r="O5039" s="26" t="s">
        <v>32</v>
      </c>
      <c r="P5039" s="26" t="s">
        <v>22</v>
      </c>
      <c r="Q5039" s="26" t="s">
        <v>24772</v>
      </c>
      <c r="R5039" s="26" t="s">
        <v>46</v>
      </c>
      <c r="S5039" s="26" t="s">
        <v>24773</v>
      </c>
      <c r="T5039" s="26" t="s">
        <v>24774</v>
      </c>
    </row>
    <row r="5040" customHeight="1" spans="1:20">
      <c r="A5040" s="25">
        <v>45210</v>
      </c>
      <c r="B5040" s="26" t="s">
        <v>24775</v>
      </c>
      <c r="C5040" s="26" t="s">
        <v>6506</v>
      </c>
      <c r="D5040" s="26" t="s">
        <v>22</v>
      </c>
      <c r="E5040" s="26" t="s">
        <v>24776</v>
      </c>
      <c r="F5040" s="26" t="s">
        <v>24777</v>
      </c>
      <c r="G5040" s="26" t="s">
        <v>194</v>
      </c>
      <c r="H5040" s="26" t="s">
        <v>22</v>
      </c>
      <c r="I5040" s="26" t="s">
        <v>315</v>
      </c>
      <c r="J5040" s="26" t="s">
        <v>27</v>
      </c>
      <c r="K5040" s="26" t="s">
        <v>28</v>
      </c>
      <c r="L5040" s="26" t="s">
        <v>43</v>
      </c>
      <c r="M5040" s="26" t="s">
        <v>799</v>
      </c>
      <c r="N5040" s="26" t="s">
        <v>208</v>
      </c>
      <c r="O5040" s="26" t="s">
        <v>32</v>
      </c>
      <c r="P5040" s="26" t="s">
        <v>22</v>
      </c>
      <c r="Q5040" s="26" t="s">
        <v>24778</v>
      </c>
      <c r="R5040" s="26" t="s">
        <v>46</v>
      </c>
      <c r="S5040" s="26" t="s">
        <v>24779</v>
      </c>
      <c r="T5040" s="26" t="s">
        <v>24780</v>
      </c>
    </row>
    <row r="5041" customHeight="1" spans="1:20">
      <c r="A5041" s="25">
        <v>45210</v>
      </c>
      <c r="B5041" s="26" t="s">
        <v>24781</v>
      </c>
      <c r="C5041" s="26" t="s">
        <v>6506</v>
      </c>
      <c r="D5041" s="26" t="s">
        <v>22</v>
      </c>
      <c r="E5041" s="26" t="s">
        <v>24782</v>
      </c>
      <c r="F5041" s="26" t="s">
        <v>24783</v>
      </c>
      <c r="G5041" s="26" t="s">
        <v>62</v>
      </c>
      <c r="H5041" s="26" t="s">
        <v>22</v>
      </c>
      <c r="I5041" s="26" t="s">
        <v>412</v>
      </c>
      <c r="J5041" s="26" t="s">
        <v>27</v>
      </c>
      <c r="K5041" s="26" t="s">
        <v>28</v>
      </c>
      <c r="L5041" s="26" t="s">
        <v>43</v>
      </c>
      <c r="M5041" s="26" t="s">
        <v>44</v>
      </c>
      <c r="N5041" s="26" t="s">
        <v>208</v>
      </c>
      <c r="O5041" s="26" t="s">
        <v>32</v>
      </c>
      <c r="P5041" s="26" t="s">
        <v>22</v>
      </c>
      <c r="Q5041" s="26" t="s">
        <v>24784</v>
      </c>
      <c r="R5041" s="26" t="s">
        <v>46</v>
      </c>
      <c r="S5041" s="26" t="s">
        <v>24785</v>
      </c>
      <c r="T5041" s="26" t="s">
        <v>24786</v>
      </c>
    </row>
    <row r="5042" customHeight="1" spans="1:20">
      <c r="A5042" s="25">
        <v>45210</v>
      </c>
      <c r="B5042" s="26" t="s">
        <v>24787</v>
      </c>
      <c r="C5042" s="26" t="s">
        <v>6660</v>
      </c>
      <c r="D5042" s="26" t="s">
        <v>22</v>
      </c>
      <c r="E5042" s="26" t="s">
        <v>24788</v>
      </c>
      <c r="F5042" s="26" t="s">
        <v>24789</v>
      </c>
      <c r="G5042" s="26" t="s">
        <v>336</v>
      </c>
      <c r="H5042" s="26" t="s">
        <v>22</v>
      </c>
      <c r="I5042" s="26" t="s">
        <v>1842</v>
      </c>
      <c r="J5042" s="26" t="s">
        <v>27</v>
      </c>
      <c r="K5042" s="26" t="s">
        <v>28</v>
      </c>
      <c r="L5042" s="26" t="s">
        <v>43</v>
      </c>
      <c r="M5042" s="26" t="s">
        <v>30</v>
      </c>
      <c r="N5042" s="26" t="s">
        <v>31</v>
      </c>
      <c r="O5042" s="26" t="s">
        <v>32</v>
      </c>
      <c r="P5042" s="26" t="s">
        <v>22</v>
      </c>
      <c r="Q5042" s="26" t="s">
        <v>24790</v>
      </c>
      <c r="R5042" s="26" t="s">
        <v>46</v>
      </c>
      <c r="S5042" s="26" t="s">
        <v>24791</v>
      </c>
      <c r="T5042" s="26" t="s">
        <v>22</v>
      </c>
    </row>
    <row r="5043" customHeight="1" spans="1:20">
      <c r="A5043" s="25">
        <v>45210</v>
      </c>
      <c r="B5043" s="26" t="s">
        <v>24792</v>
      </c>
      <c r="C5043" s="26" t="s">
        <v>6660</v>
      </c>
      <c r="D5043" s="26" t="s">
        <v>22</v>
      </c>
      <c r="E5043" s="26" t="s">
        <v>24793</v>
      </c>
      <c r="F5043" s="26" t="s">
        <v>2897</v>
      </c>
      <c r="G5043" s="26" t="s">
        <v>62</v>
      </c>
      <c r="H5043" s="26" t="s">
        <v>22</v>
      </c>
      <c r="I5043" s="26" t="s">
        <v>104</v>
      </c>
      <c r="J5043" s="26" t="s">
        <v>27</v>
      </c>
      <c r="K5043" s="26" t="s">
        <v>28</v>
      </c>
      <c r="L5043" s="26" t="s">
        <v>43</v>
      </c>
      <c r="M5043" s="26" t="s">
        <v>44</v>
      </c>
      <c r="N5043" s="26" t="s">
        <v>31</v>
      </c>
      <c r="O5043" s="26" t="s">
        <v>32</v>
      </c>
      <c r="P5043" s="26" t="s">
        <v>22</v>
      </c>
      <c r="Q5043" s="26" t="s">
        <v>24794</v>
      </c>
      <c r="R5043" s="26" t="s">
        <v>46</v>
      </c>
      <c r="S5043" s="26" t="s">
        <v>24795</v>
      </c>
      <c r="T5043" s="26" t="s">
        <v>22</v>
      </c>
    </row>
    <row r="5044" customHeight="1" spans="1:20">
      <c r="A5044" s="25">
        <v>45210</v>
      </c>
      <c r="B5044" s="26" t="s">
        <v>24796</v>
      </c>
      <c r="C5044" s="26" t="s">
        <v>6660</v>
      </c>
      <c r="D5044" s="26" t="s">
        <v>22</v>
      </c>
      <c r="E5044" s="26" t="s">
        <v>24797</v>
      </c>
      <c r="F5044" s="26" t="s">
        <v>24798</v>
      </c>
      <c r="G5044" s="26" t="s">
        <v>25</v>
      </c>
      <c r="H5044" s="26" t="s">
        <v>22</v>
      </c>
      <c r="I5044" s="26" t="s">
        <v>315</v>
      </c>
      <c r="J5044" s="26" t="s">
        <v>27</v>
      </c>
      <c r="K5044" s="26" t="s">
        <v>28</v>
      </c>
      <c r="L5044" s="26" t="s">
        <v>43</v>
      </c>
      <c r="M5044" s="26" t="s">
        <v>44</v>
      </c>
      <c r="N5044" s="26" t="s">
        <v>31</v>
      </c>
      <c r="O5044" s="26" t="s">
        <v>32</v>
      </c>
      <c r="P5044" s="26" t="s">
        <v>22</v>
      </c>
      <c r="Q5044" s="26" t="s">
        <v>24799</v>
      </c>
      <c r="R5044" s="26" t="s">
        <v>46</v>
      </c>
      <c r="S5044" s="26" t="s">
        <v>24800</v>
      </c>
      <c r="T5044" s="26" t="s">
        <v>22</v>
      </c>
    </row>
    <row r="5045" customHeight="1" spans="1:20">
      <c r="A5045" s="25">
        <v>45210</v>
      </c>
      <c r="B5045" s="26" t="s">
        <v>24801</v>
      </c>
      <c r="C5045" s="26" t="s">
        <v>8242</v>
      </c>
      <c r="D5045" s="26" t="s">
        <v>22</v>
      </c>
      <c r="E5045" s="26" t="s">
        <v>24802</v>
      </c>
      <c r="F5045" s="26" t="s">
        <v>24803</v>
      </c>
      <c r="G5045" s="26" t="s">
        <v>41</v>
      </c>
      <c r="H5045" s="26" t="s">
        <v>22</v>
      </c>
      <c r="I5045" s="26" t="s">
        <v>26</v>
      </c>
      <c r="J5045" s="26" t="s">
        <v>27</v>
      </c>
      <c r="K5045" s="26" t="s">
        <v>76</v>
      </c>
      <c r="L5045" s="26" t="s">
        <v>29</v>
      </c>
      <c r="M5045" s="26" t="s">
        <v>30</v>
      </c>
      <c r="N5045" s="26" t="s">
        <v>31</v>
      </c>
      <c r="O5045" s="26" t="s">
        <v>32</v>
      </c>
      <c r="P5045" s="26" t="s">
        <v>24804</v>
      </c>
      <c r="Q5045" s="26" t="s">
        <v>24805</v>
      </c>
      <c r="R5045" s="26" t="s">
        <v>34</v>
      </c>
      <c r="S5045" s="26" t="s">
        <v>24806</v>
      </c>
      <c r="T5045" s="26" t="s">
        <v>24807</v>
      </c>
    </row>
    <row r="5046" customHeight="1" spans="1:20">
      <c r="A5046" s="25">
        <v>45210</v>
      </c>
      <c r="B5046" s="26" t="s">
        <v>24808</v>
      </c>
      <c r="C5046" s="26" t="s">
        <v>9287</v>
      </c>
      <c r="D5046" s="26" t="s">
        <v>22</v>
      </c>
      <c r="E5046" s="26" t="s">
        <v>24809</v>
      </c>
      <c r="F5046" s="26" t="s">
        <v>24810</v>
      </c>
      <c r="G5046" s="26" t="s">
        <v>82</v>
      </c>
      <c r="H5046" s="26" t="s">
        <v>22</v>
      </c>
      <c r="I5046" s="26" t="s">
        <v>384</v>
      </c>
      <c r="J5046" s="26" t="s">
        <v>27</v>
      </c>
      <c r="K5046" s="26" t="s">
        <v>28</v>
      </c>
      <c r="L5046" s="26" t="s">
        <v>43</v>
      </c>
      <c r="M5046" s="26" t="s">
        <v>44</v>
      </c>
      <c r="N5046" s="26" t="s">
        <v>31</v>
      </c>
      <c r="O5046" s="26" t="s">
        <v>32</v>
      </c>
      <c r="P5046" s="26" t="s">
        <v>6656</v>
      </c>
      <c r="Q5046" s="26" t="s">
        <v>24811</v>
      </c>
      <c r="R5046" s="26" t="s">
        <v>46</v>
      </c>
      <c r="S5046" s="26" t="s">
        <v>24812</v>
      </c>
      <c r="T5046" s="26" t="s">
        <v>22824</v>
      </c>
    </row>
    <row r="5047" customHeight="1" spans="1:20">
      <c r="A5047" s="25">
        <v>45210</v>
      </c>
      <c r="B5047" s="26" t="s">
        <v>24813</v>
      </c>
      <c r="C5047" s="26" t="s">
        <v>6666</v>
      </c>
      <c r="D5047" s="26" t="s">
        <v>22</v>
      </c>
      <c r="E5047" s="26" t="s">
        <v>24814</v>
      </c>
      <c r="F5047" s="26" t="s">
        <v>24815</v>
      </c>
      <c r="G5047" s="26" t="s">
        <v>82</v>
      </c>
      <c r="H5047" s="26" t="s">
        <v>22</v>
      </c>
      <c r="I5047" s="26" t="s">
        <v>207</v>
      </c>
      <c r="J5047" s="26" t="s">
        <v>27</v>
      </c>
      <c r="K5047" s="26" t="s">
        <v>28</v>
      </c>
      <c r="L5047" s="26" t="s">
        <v>43</v>
      </c>
      <c r="M5047" s="26" t="s">
        <v>30</v>
      </c>
      <c r="N5047" s="26" t="s">
        <v>31</v>
      </c>
      <c r="O5047" s="26" t="s">
        <v>32</v>
      </c>
      <c r="P5047" s="26" t="s">
        <v>6207</v>
      </c>
      <c r="Q5047" s="26" t="s">
        <v>24816</v>
      </c>
      <c r="R5047" s="26" t="s">
        <v>46</v>
      </c>
      <c r="S5047" s="26" t="s">
        <v>24817</v>
      </c>
      <c r="T5047" s="26" t="s">
        <v>22824</v>
      </c>
    </row>
    <row r="5048" customHeight="1" spans="1:20">
      <c r="A5048" s="25">
        <v>45210</v>
      </c>
      <c r="B5048" s="26" t="s">
        <v>24818</v>
      </c>
      <c r="C5048" s="26" t="s">
        <v>8242</v>
      </c>
      <c r="D5048" s="26" t="s">
        <v>22</v>
      </c>
      <c r="E5048" s="26" t="s">
        <v>24819</v>
      </c>
      <c r="F5048" s="26" t="s">
        <v>24820</v>
      </c>
      <c r="G5048" s="26" t="s">
        <v>69</v>
      </c>
      <c r="H5048" s="26" t="s">
        <v>22</v>
      </c>
      <c r="I5048" s="26" t="s">
        <v>1072</v>
      </c>
      <c r="J5048" s="26" t="s">
        <v>27</v>
      </c>
      <c r="K5048" s="26" t="s">
        <v>76</v>
      </c>
      <c r="L5048" s="26" t="s">
        <v>43</v>
      </c>
      <c r="M5048" s="26" t="s">
        <v>30</v>
      </c>
      <c r="N5048" s="26" t="s">
        <v>31</v>
      </c>
      <c r="O5048" s="26" t="s">
        <v>32</v>
      </c>
      <c r="P5048" s="26" t="s">
        <v>6656</v>
      </c>
      <c r="Q5048" s="26" t="s">
        <v>24821</v>
      </c>
      <c r="R5048" s="26" t="s">
        <v>46</v>
      </c>
      <c r="S5048" s="26" t="s">
        <v>24822</v>
      </c>
      <c r="T5048" s="26" t="s">
        <v>24823</v>
      </c>
    </row>
    <row r="5049" customHeight="1" spans="1:20">
      <c r="A5049" s="25">
        <v>45210</v>
      </c>
      <c r="B5049" s="26" t="s">
        <v>24824</v>
      </c>
      <c r="C5049" s="26" t="s">
        <v>6666</v>
      </c>
      <c r="D5049" s="26" t="s">
        <v>22</v>
      </c>
      <c r="E5049" s="26" t="s">
        <v>24825</v>
      </c>
      <c r="F5049" s="26" t="s">
        <v>24826</v>
      </c>
      <c r="G5049" s="26" t="s">
        <v>25</v>
      </c>
      <c r="H5049" s="26" t="s">
        <v>22</v>
      </c>
      <c r="I5049" s="26" t="s">
        <v>97</v>
      </c>
      <c r="J5049" s="26" t="s">
        <v>27</v>
      </c>
      <c r="K5049" s="26" t="s">
        <v>28</v>
      </c>
      <c r="L5049" s="26" t="s">
        <v>43</v>
      </c>
      <c r="M5049" s="26" t="s">
        <v>44</v>
      </c>
      <c r="N5049" s="26" t="s">
        <v>31</v>
      </c>
      <c r="O5049" s="26" t="s">
        <v>32</v>
      </c>
      <c r="P5049" s="26" t="s">
        <v>6207</v>
      </c>
      <c r="Q5049" s="26" t="s">
        <v>24827</v>
      </c>
      <c r="R5049" s="26" t="s">
        <v>46</v>
      </c>
      <c r="S5049" s="26" t="s">
        <v>24828</v>
      </c>
      <c r="T5049" s="26" t="s">
        <v>24829</v>
      </c>
    </row>
    <row r="5050" customHeight="1" spans="1:20">
      <c r="A5050" s="25">
        <v>45210</v>
      </c>
      <c r="B5050" s="26" t="s">
        <v>24830</v>
      </c>
      <c r="C5050" s="26" t="s">
        <v>8242</v>
      </c>
      <c r="D5050" s="26" t="s">
        <v>22</v>
      </c>
      <c r="E5050" s="26" t="s">
        <v>24831</v>
      </c>
      <c r="F5050" s="26" t="s">
        <v>24832</v>
      </c>
      <c r="G5050" s="26" t="s">
        <v>194</v>
      </c>
      <c r="H5050" s="26" t="s">
        <v>22</v>
      </c>
      <c r="I5050" s="26" t="s">
        <v>26</v>
      </c>
      <c r="J5050" s="26" t="s">
        <v>27</v>
      </c>
      <c r="K5050" s="26" t="s">
        <v>195</v>
      </c>
      <c r="L5050" s="26" t="s">
        <v>29</v>
      </c>
      <c r="M5050" s="26" t="s">
        <v>30</v>
      </c>
      <c r="N5050" s="26" t="s">
        <v>31</v>
      </c>
      <c r="O5050" s="26" t="s">
        <v>32</v>
      </c>
      <c r="P5050" s="26" t="s">
        <v>6656</v>
      </c>
      <c r="Q5050" s="26" t="s">
        <v>24833</v>
      </c>
      <c r="R5050" s="26" t="s">
        <v>34</v>
      </c>
      <c r="S5050" s="26" t="s">
        <v>24834</v>
      </c>
      <c r="T5050" s="26" t="s">
        <v>24835</v>
      </c>
    </row>
    <row r="5051" customHeight="1" spans="1:20">
      <c r="A5051" s="25">
        <v>45210</v>
      </c>
      <c r="B5051" s="26" t="s">
        <v>24836</v>
      </c>
      <c r="C5051" s="26" t="s">
        <v>8242</v>
      </c>
      <c r="D5051" s="26" t="s">
        <v>22</v>
      </c>
      <c r="E5051" s="26" t="s">
        <v>24837</v>
      </c>
      <c r="F5051" s="26" t="s">
        <v>24838</v>
      </c>
      <c r="G5051" s="26" t="s">
        <v>130</v>
      </c>
      <c r="H5051" s="26" t="s">
        <v>22</v>
      </c>
      <c r="I5051" s="26" t="s">
        <v>26</v>
      </c>
      <c r="J5051" s="26" t="s">
        <v>27</v>
      </c>
      <c r="K5051" s="26" t="s">
        <v>76</v>
      </c>
      <c r="L5051" s="26" t="s">
        <v>29</v>
      </c>
      <c r="M5051" s="26" t="s">
        <v>30</v>
      </c>
      <c r="N5051" s="26" t="s">
        <v>31</v>
      </c>
      <c r="O5051" s="26" t="s">
        <v>32</v>
      </c>
      <c r="P5051" s="26" t="s">
        <v>6207</v>
      </c>
      <c r="Q5051" s="26" t="s">
        <v>24839</v>
      </c>
      <c r="R5051" s="26" t="s">
        <v>34</v>
      </c>
      <c r="S5051" s="26" t="s">
        <v>24840</v>
      </c>
      <c r="T5051" s="26" t="s">
        <v>24841</v>
      </c>
    </row>
    <row r="5052" customHeight="1" spans="1:20">
      <c r="A5052" s="25">
        <v>45210</v>
      </c>
      <c r="B5052" s="26" t="s">
        <v>24842</v>
      </c>
      <c r="C5052" s="26" t="s">
        <v>8250</v>
      </c>
      <c r="D5052" s="26" t="s">
        <v>22</v>
      </c>
      <c r="E5052" s="26" t="s">
        <v>24843</v>
      </c>
      <c r="F5052" s="26" t="s">
        <v>24844</v>
      </c>
      <c r="G5052" s="26" t="s">
        <v>130</v>
      </c>
      <c r="H5052" s="26" t="s">
        <v>22</v>
      </c>
      <c r="I5052" s="26" t="s">
        <v>175</v>
      </c>
      <c r="J5052" s="26" t="s">
        <v>27</v>
      </c>
      <c r="K5052" s="26" t="s">
        <v>28</v>
      </c>
      <c r="L5052" s="26" t="s">
        <v>43</v>
      </c>
      <c r="M5052" s="26" t="s">
        <v>30</v>
      </c>
      <c r="N5052" s="26" t="s">
        <v>31</v>
      </c>
      <c r="O5052" s="26" t="s">
        <v>32</v>
      </c>
      <c r="P5052" s="26" t="s">
        <v>22</v>
      </c>
      <c r="Q5052" s="26" t="s">
        <v>24845</v>
      </c>
      <c r="R5052" s="26" t="s">
        <v>46</v>
      </c>
      <c r="S5052" s="26" t="s">
        <v>24846</v>
      </c>
      <c r="T5052" s="26" t="s">
        <v>24847</v>
      </c>
    </row>
    <row r="5053" customHeight="1" spans="1:20">
      <c r="A5053" s="25">
        <v>45210</v>
      </c>
      <c r="B5053" s="26" t="s">
        <v>24848</v>
      </c>
      <c r="C5053" s="26" t="s">
        <v>24849</v>
      </c>
      <c r="D5053" s="26" t="s">
        <v>22</v>
      </c>
      <c r="E5053" s="26" t="s">
        <v>24850</v>
      </c>
      <c r="F5053" s="26" t="s">
        <v>23363</v>
      </c>
      <c r="G5053" s="26" t="s">
        <v>41</v>
      </c>
      <c r="H5053" s="26" t="s">
        <v>110</v>
      </c>
      <c r="I5053" s="26" t="s">
        <v>576</v>
      </c>
      <c r="J5053" s="26" t="s">
        <v>27</v>
      </c>
      <c r="K5053" s="26" t="s">
        <v>28</v>
      </c>
      <c r="L5053" s="26" t="s">
        <v>43</v>
      </c>
      <c r="M5053" s="26" t="s">
        <v>44</v>
      </c>
      <c r="N5053" s="26" t="s">
        <v>31</v>
      </c>
      <c r="O5053" s="26" t="s">
        <v>32</v>
      </c>
      <c r="P5053" s="26" t="s">
        <v>22</v>
      </c>
      <c r="Q5053" s="26" t="s">
        <v>24851</v>
      </c>
      <c r="R5053" s="26" t="s">
        <v>46</v>
      </c>
      <c r="S5053" s="26" t="s">
        <v>24852</v>
      </c>
      <c r="T5053" s="26" t="s">
        <v>24853</v>
      </c>
    </row>
    <row r="5054" customHeight="1" spans="1:20">
      <c r="A5054" s="25">
        <v>45210</v>
      </c>
      <c r="B5054" s="26" t="s">
        <v>24854</v>
      </c>
      <c r="C5054" s="26" t="s">
        <v>16210</v>
      </c>
      <c r="D5054" s="26" t="s">
        <v>22</v>
      </c>
      <c r="E5054" s="26" t="s">
        <v>24855</v>
      </c>
      <c r="F5054" s="26" t="s">
        <v>24856</v>
      </c>
      <c r="G5054" s="26" t="s">
        <v>53</v>
      </c>
      <c r="H5054" s="26" t="s">
        <v>22</v>
      </c>
      <c r="I5054" s="26" t="s">
        <v>117</v>
      </c>
      <c r="J5054" s="26" t="s">
        <v>27</v>
      </c>
      <c r="K5054" s="26" t="s">
        <v>28</v>
      </c>
      <c r="L5054" s="26" t="s">
        <v>43</v>
      </c>
      <c r="M5054" s="26" t="s">
        <v>30</v>
      </c>
      <c r="N5054" s="26" t="s">
        <v>31</v>
      </c>
      <c r="O5054" s="26" t="s">
        <v>32</v>
      </c>
      <c r="P5054" s="26" t="s">
        <v>22</v>
      </c>
      <c r="Q5054" s="26" t="s">
        <v>24857</v>
      </c>
      <c r="R5054" s="26" t="s">
        <v>46</v>
      </c>
      <c r="S5054" s="26" t="s">
        <v>24858</v>
      </c>
      <c r="T5054" s="26" t="s">
        <v>24859</v>
      </c>
    </row>
    <row r="5055" customHeight="1" spans="1:20">
      <c r="A5055" s="25">
        <v>45210</v>
      </c>
      <c r="B5055" s="26" t="s">
        <v>24860</v>
      </c>
      <c r="C5055" s="26" t="s">
        <v>9343</v>
      </c>
      <c r="D5055" s="26" t="s">
        <v>22</v>
      </c>
      <c r="E5055" s="26" t="s">
        <v>23339</v>
      </c>
      <c r="F5055" s="26" t="s">
        <v>23340</v>
      </c>
      <c r="G5055" s="26" t="s">
        <v>130</v>
      </c>
      <c r="H5055" s="26" t="s">
        <v>22</v>
      </c>
      <c r="I5055" s="26" t="s">
        <v>26</v>
      </c>
      <c r="J5055" s="26" t="s">
        <v>27</v>
      </c>
      <c r="K5055" s="26" t="s">
        <v>76</v>
      </c>
      <c r="L5055" s="26" t="s">
        <v>29</v>
      </c>
      <c r="M5055" s="26" t="s">
        <v>30</v>
      </c>
      <c r="N5055" s="26" t="s">
        <v>31</v>
      </c>
      <c r="O5055" s="26" t="s">
        <v>32</v>
      </c>
      <c r="P5055" s="26" t="s">
        <v>22</v>
      </c>
      <c r="Q5055" s="26" t="s">
        <v>24861</v>
      </c>
      <c r="R5055" s="26" t="s">
        <v>34</v>
      </c>
      <c r="S5055" s="26" t="s">
        <v>24862</v>
      </c>
      <c r="T5055" s="26" t="s">
        <v>22</v>
      </c>
    </row>
    <row r="5056" customHeight="1" spans="1:20">
      <c r="A5056" s="25">
        <v>45210</v>
      </c>
      <c r="B5056" s="26" t="s">
        <v>24863</v>
      </c>
      <c r="C5056" s="26" t="s">
        <v>7320</v>
      </c>
      <c r="D5056" s="26" t="s">
        <v>22</v>
      </c>
      <c r="E5056" s="26" t="s">
        <v>14573</v>
      </c>
      <c r="F5056" s="26" t="s">
        <v>14574</v>
      </c>
      <c r="G5056" s="26" t="s">
        <v>194</v>
      </c>
      <c r="H5056" s="26" t="s">
        <v>22</v>
      </c>
      <c r="I5056" s="26" t="s">
        <v>124</v>
      </c>
      <c r="J5056" s="26" t="s">
        <v>27</v>
      </c>
      <c r="K5056" s="26" t="s">
        <v>76</v>
      </c>
      <c r="L5056" s="26" t="s">
        <v>43</v>
      </c>
      <c r="M5056" s="26" t="s">
        <v>44</v>
      </c>
      <c r="N5056" s="26" t="s">
        <v>31</v>
      </c>
      <c r="O5056" s="26" t="s">
        <v>32</v>
      </c>
      <c r="P5056" s="26" t="s">
        <v>22</v>
      </c>
      <c r="Q5056" s="26" t="s">
        <v>24864</v>
      </c>
      <c r="R5056" s="26" t="s">
        <v>46</v>
      </c>
      <c r="S5056" s="26" t="s">
        <v>24865</v>
      </c>
      <c r="T5056" s="26" t="s">
        <v>24866</v>
      </c>
    </row>
    <row r="5057" customHeight="1" spans="1:20">
      <c r="A5057" s="25">
        <v>45210</v>
      </c>
      <c r="B5057" s="26" t="s">
        <v>24867</v>
      </c>
      <c r="C5057" s="26" t="s">
        <v>1299</v>
      </c>
      <c r="D5057" s="26" t="s">
        <v>22</v>
      </c>
      <c r="E5057" s="26" t="s">
        <v>2286</v>
      </c>
      <c r="F5057" s="26" t="s">
        <v>2287</v>
      </c>
      <c r="G5057" s="26" t="s">
        <v>41</v>
      </c>
      <c r="H5057" s="26" t="s">
        <v>22</v>
      </c>
      <c r="I5057" s="26" t="s">
        <v>63</v>
      </c>
      <c r="J5057" s="26" t="s">
        <v>27</v>
      </c>
      <c r="K5057" s="26" t="s">
        <v>28</v>
      </c>
      <c r="L5057" s="26" t="s">
        <v>43</v>
      </c>
      <c r="M5057" s="26" t="s">
        <v>44</v>
      </c>
      <c r="N5057" s="26" t="s">
        <v>208</v>
      </c>
      <c r="O5057" s="26" t="s">
        <v>32</v>
      </c>
      <c r="P5057" s="26" t="s">
        <v>22</v>
      </c>
      <c r="Q5057" s="26" t="s">
        <v>24868</v>
      </c>
      <c r="R5057" s="26" t="s">
        <v>56</v>
      </c>
      <c r="S5057" s="26" t="s">
        <v>24869</v>
      </c>
      <c r="T5057" s="26" t="s">
        <v>22</v>
      </c>
    </row>
    <row r="5058" customHeight="1" spans="1:20">
      <c r="A5058" s="25">
        <v>45210</v>
      </c>
      <c r="B5058" s="26" t="s">
        <v>24870</v>
      </c>
      <c r="C5058" s="26" t="s">
        <v>1299</v>
      </c>
      <c r="D5058" s="26" t="s">
        <v>22</v>
      </c>
      <c r="E5058" s="26" t="s">
        <v>24871</v>
      </c>
      <c r="F5058" s="26" t="s">
        <v>24872</v>
      </c>
      <c r="G5058" s="26" t="s">
        <v>41</v>
      </c>
      <c r="H5058" s="26" t="s">
        <v>22</v>
      </c>
      <c r="I5058" s="26" t="s">
        <v>75</v>
      </c>
      <c r="J5058" s="26" t="s">
        <v>27</v>
      </c>
      <c r="K5058" s="26" t="s">
        <v>195</v>
      </c>
      <c r="L5058" s="26" t="s">
        <v>22</v>
      </c>
      <c r="M5058" s="26" t="s">
        <v>30</v>
      </c>
      <c r="N5058" s="26" t="s">
        <v>208</v>
      </c>
      <c r="O5058" s="26" t="s">
        <v>32</v>
      </c>
      <c r="P5058" s="26" t="s">
        <v>22</v>
      </c>
      <c r="Q5058" s="26" t="s">
        <v>24873</v>
      </c>
      <c r="R5058" s="26" t="s">
        <v>56</v>
      </c>
      <c r="S5058" s="26" t="s">
        <v>24874</v>
      </c>
      <c r="T5058" s="26" t="s">
        <v>22</v>
      </c>
    </row>
    <row r="5059" customHeight="1" spans="1:20">
      <c r="A5059" s="25">
        <v>45210</v>
      </c>
      <c r="B5059" s="26" t="s">
        <v>24875</v>
      </c>
      <c r="C5059" s="26" t="s">
        <v>1299</v>
      </c>
      <c r="D5059" s="26" t="s">
        <v>22</v>
      </c>
      <c r="E5059" s="26" t="s">
        <v>24876</v>
      </c>
      <c r="F5059" s="26" t="s">
        <v>24877</v>
      </c>
      <c r="G5059" s="26" t="s">
        <v>53</v>
      </c>
      <c r="H5059" s="26" t="s">
        <v>22</v>
      </c>
      <c r="I5059" s="26" t="s">
        <v>149</v>
      </c>
      <c r="J5059" s="26" t="s">
        <v>27</v>
      </c>
      <c r="K5059" s="26" t="s">
        <v>28</v>
      </c>
      <c r="L5059" s="26" t="s">
        <v>43</v>
      </c>
      <c r="M5059" s="26" t="s">
        <v>799</v>
      </c>
      <c r="N5059" s="26" t="s">
        <v>208</v>
      </c>
      <c r="O5059" s="26" t="s">
        <v>32</v>
      </c>
      <c r="P5059" s="26" t="s">
        <v>22</v>
      </c>
      <c r="Q5059" s="26" t="s">
        <v>24878</v>
      </c>
      <c r="R5059" s="26" t="s">
        <v>56</v>
      </c>
      <c r="S5059" s="26" t="s">
        <v>24879</v>
      </c>
      <c r="T5059" s="26" t="s">
        <v>22</v>
      </c>
    </row>
    <row r="5060" customHeight="1" spans="1:20">
      <c r="A5060" s="25">
        <v>45210</v>
      </c>
      <c r="B5060" s="26" t="s">
        <v>24880</v>
      </c>
      <c r="C5060" s="26" t="s">
        <v>7563</v>
      </c>
      <c r="D5060" s="26" t="s">
        <v>22</v>
      </c>
      <c r="E5060" s="26" t="s">
        <v>24881</v>
      </c>
      <c r="F5060" s="26" t="s">
        <v>24882</v>
      </c>
      <c r="G5060" s="26" t="s">
        <v>130</v>
      </c>
      <c r="H5060" s="26" t="s">
        <v>22</v>
      </c>
      <c r="I5060" s="26" t="s">
        <v>124</v>
      </c>
      <c r="J5060" s="26" t="s">
        <v>27</v>
      </c>
      <c r="K5060" s="26" t="s">
        <v>28</v>
      </c>
      <c r="L5060" s="26" t="s">
        <v>43</v>
      </c>
      <c r="M5060" s="26" t="s">
        <v>30</v>
      </c>
      <c r="N5060" s="26" t="s">
        <v>31</v>
      </c>
      <c r="O5060" s="26" t="s">
        <v>32</v>
      </c>
      <c r="P5060" s="26" t="s">
        <v>22</v>
      </c>
      <c r="Q5060" s="26" t="s">
        <v>24883</v>
      </c>
      <c r="R5060" s="26" t="s">
        <v>46</v>
      </c>
      <c r="S5060" s="26" t="s">
        <v>24884</v>
      </c>
      <c r="T5060" s="26" t="s">
        <v>22</v>
      </c>
    </row>
    <row r="5061" customHeight="1" spans="1:20">
      <c r="A5061" s="25">
        <v>45210</v>
      </c>
      <c r="B5061" s="26" t="s">
        <v>24885</v>
      </c>
      <c r="C5061" s="26" t="s">
        <v>1299</v>
      </c>
      <c r="D5061" s="26" t="s">
        <v>22</v>
      </c>
      <c r="E5061" s="26" t="s">
        <v>24886</v>
      </c>
      <c r="F5061" s="26" t="s">
        <v>24887</v>
      </c>
      <c r="G5061" s="26" t="s">
        <v>130</v>
      </c>
      <c r="H5061" s="26" t="s">
        <v>22</v>
      </c>
      <c r="I5061" s="26" t="s">
        <v>207</v>
      </c>
      <c r="J5061" s="26" t="s">
        <v>27</v>
      </c>
      <c r="K5061" s="26" t="s">
        <v>28</v>
      </c>
      <c r="L5061" s="26" t="s">
        <v>43</v>
      </c>
      <c r="M5061" s="26" t="s">
        <v>30</v>
      </c>
      <c r="N5061" s="26" t="s">
        <v>208</v>
      </c>
      <c r="O5061" s="26" t="s">
        <v>32</v>
      </c>
      <c r="P5061" s="26" t="s">
        <v>22</v>
      </c>
      <c r="Q5061" s="26" t="s">
        <v>24888</v>
      </c>
      <c r="R5061" s="26" t="s">
        <v>56</v>
      </c>
      <c r="S5061" s="26" t="s">
        <v>24889</v>
      </c>
      <c r="T5061" s="26" t="s">
        <v>22</v>
      </c>
    </row>
    <row r="5062" customHeight="1" spans="1:20">
      <c r="A5062" s="25">
        <v>45210</v>
      </c>
      <c r="B5062" s="26" t="s">
        <v>24890</v>
      </c>
      <c r="C5062" s="26" t="s">
        <v>1299</v>
      </c>
      <c r="D5062" s="26" t="s">
        <v>22</v>
      </c>
      <c r="E5062" s="26" t="s">
        <v>24891</v>
      </c>
      <c r="F5062" s="26" t="s">
        <v>24892</v>
      </c>
      <c r="G5062" s="26" t="s">
        <v>247</v>
      </c>
      <c r="H5062" s="26" t="s">
        <v>22</v>
      </c>
      <c r="I5062" s="26" t="s">
        <v>299</v>
      </c>
      <c r="J5062" s="26" t="s">
        <v>27</v>
      </c>
      <c r="K5062" s="26" t="s">
        <v>28</v>
      </c>
      <c r="L5062" s="26" t="s">
        <v>43</v>
      </c>
      <c r="M5062" s="26" t="s">
        <v>30</v>
      </c>
      <c r="N5062" s="26" t="s">
        <v>208</v>
      </c>
      <c r="O5062" s="26" t="s">
        <v>32</v>
      </c>
      <c r="P5062" s="26" t="s">
        <v>22</v>
      </c>
      <c r="Q5062" s="26" t="s">
        <v>24893</v>
      </c>
      <c r="R5062" s="26" t="s">
        <v>56</v>
      </c>
      <c r="S5062" s="26" t="s">
        <v>24894</v>
      </c>
      <c r="T5062" s="26" t="s">
        <v>22</v>
      </c>
    </row>
    <row r="5063" customHeight="1" spans="1:20">
      <c r="A5063" s="25">
        <v>45210</v>
      </c>
      <c r="B5063" s="26" t="s">
        <v>24895</v>
      </c>
      <c r="C5063" s="26" t="s">
        <v>1299</v>
      </c>
      <c r="D5063" s="26" t="s">
        <v>22</v>
      </c>
      <c r="E5063" s="26" t="s">
        <v>4720</v>
      </c>
      <c r="F5063" s="26" t="s">
        <v>4721</v>
      </c>
      <c r="G5063" s="26" t="s">
        <v>82</v>
      </c>
      <c r="H5063" s="26" t="s">
        <v>22</v>
      </c>
      <c r="I5063" s="26" t="s">
        <v>175</v>
      </c>
      <c r="J5063" s="26" t="s">
        <v>27</v>
      </c>
      <c r="K5063" s="26" t="s">
        <v>28</v>
      </c>
      <c r="L5063" s="26" t="s">
        <v>43</v>
      </c>
      <c r="M5063" s="26" t="s">
        <v>44</v>
      </c>
      <c r="N5063" s="26" t="s">
        <v>208</v>
      </c>
      <c r="O5063" s="26" t="s">
        <v>32</v>
      </c>
      <c r="P5063" s="26" t="s">
        <v>22</v>
      </c>
      <c r="Q5063" s="26" t="s">
        <v>24896</v>
      </c>
      <c r="R5063" s="26" t="s">
        <v>56</v>
      </c>
      <c r="S5063" s="26" t="s">
        <v>24897</v>
      </c>
      <c r="T5063" s="26" t="s">
        <v>22</v>
      </c>
    </row>
    <row r="5064" customHeight="1" spans="1:20">
      <c r="A5064" s="25">
        <v>45210</v>
      </c>
      <c r="B5064" s="26" t="s">
        <v>24898</v>
      </c>
      <c r="C5064" s="26" t="s">
        <v>1299</v>
      </c>
      <c r="D5064" s="26" t="s">
        <v>22</v>
      </c>
      <c r="E5064" s="26" t="s">
        <v>24899</v>
      </c>
      <c r="F5064" s="26" t="s">
        <v>24900</v>
      </c>
      <c r="G5064" s="26" t="s">
        <v>82</v>
      </c>
      <c r="H5064" s="26" t="s">
        <v>22</v>
      </c>
      <c r="I5064" s="26" t="s">
        <v>293</v>
      </c>
      <c r="J5064" s="26" t="s">
        <v>27</v>
      </c>
      <c r="K5064" s="26" t="s">
        <v>28</v>
      </c>
      <c r="L5064" s="26" t="s">
        <v>43</v>
      </c>
      <c r="M5064" s="26" t="s">
        <v>30</v>
      </c>
      <c r="N5064" s="26" t="s">
        <v>208</v>
      </c>
      <c r="O5064" s="26" t="s">
        <v>32</v>
      </c>
      <c r="P5064" s="26" t="s">
        <v>22</v>
      </c>
      <c r="Q5064" s="26" t="s">
        <v>24901</v>
      </c>
      <c r="R5064" s="26" t="s">
        <v>56</v>
      </c>
      <c r="S5064" s="26" t="s">
        <v>24902</v>
      </c>
      <c r="T5064" s="26" t="s">
        <v>22</v>
      </c>
    </row>
    <row r="5065" customHeight="1" spans="1:20">
      <c r="A5065" s="25">
        <v>45210</v>
      </c>
      <c r="B5065" s="26" t="s">
        <v>24903</v>
      </c>
      <c r="C5065" s="26" t="s">
        <v>7897</v>
      </c>
      <c r="D5065" s="26" t="s">
        <v>22</v>
      </c>
      <c r="E5065" s="26" t="s">
        <v>20612</v>
      </c>
      <c r="F5065" s="26" t="s">
        <v>20613</v>
      </c>
      <c r="G5065" s="26" t="s">
        <v>53</v>
      </c>
      <c r="H5065" s="26" t="s">
        <v>22</v>
      </c>
      <c r="I5065" s="26" t="s">
        <v>732</v>
      </c>
      <c r="J5065" s="26" t="s">
        <v>27</v>
      </c>
      <c r="K5065" s="26" t="s">
        <v>28</v>
      </c>
      <c r="L5065" s="26" t="s">
        <v>43</v>
      </c>
      <c r="M5065" s="26" t="s">
        <v>30</v>
      </c>
      <c r="N5065" s="26" t="s">
        <v>208</v>
      </c>
      <c r="O5065" s="26" t="s">
        <v>32</v>
      </c>
      <c r="P5065" s="26" t="s">
        <v>22</v>
      </c>
      <c r="Q5065" s="26" t="s">
        <v>24904</v>
      </c>
      <c r="R5065" s="26" t="s">
        <v>46</v>
      </c>
      <c r="S5065" s="26" t="s">
        <v>24905</v>
      </c>
      <c r="T5065" s="26" t="s">
        <v>22</v>
      </c>
    </row>
    <row r="5066" customHeight="1" spans="1:20">
      <c r="A5066" s="25">
        <v>45210</v>
      </c>
      <c r="B5066" s="26" t="s">
        <v>24906</v>
      </c>
      <c r="C5066" s="26" t="s">
        <v>7078</v>
      </c>
      <c r="D5066" s="26" t="s">
        <v>22</v>
      </c>
      <c r="E5066" s="26" t="s">
        <v>24907</v>
      </c>
      <c r="F5066" s="26" t="s">
        <v>24908</v>
      </c>
      <c r="G5066" s="26" t="s">
        <v>62</v>
      </c>
      <c r="H5066" s="26" t="s">
        <v>22</v>
      </c>
      <c r="I5066" s="26" t="s">
        <v>1181</v>
      </c>
      <c r="J5066" s="26" t="s">
        <v>27</v>
      </c>
      <c r="K5066" s="26" t="s">
        <v>28</v>
      </c>
      <c r="L5066" s="26" t="s">
        <v>43</v>
      </c>
      <c r="M5066" s="26" t="s">
        <v>44</v>
      </c>
      <c r="N5066" s="26" t="s">
        <v>743</v>
      </c>
      <c r="O5066" s="26" t="s">
        <v>32</v>
      </c>
      <c r="P5066" s="26" t="s">
        <v>22</v>
      </c>
      <c r="Q5066" s="26" t="s">
        <v>24909</v>
      </c>
      <c r="R5066" s="26" t="s">
        <v>46</v>
      </c>
      <c r="S5066" s="26" t="s">
        <v>24910</v>
      </c>
      <c r="T5066" s="26" t="s">
        <v>24911</v>
      </c>
    </row>
    <row r="5067" customHeight="1" spans="1:20">
      <c r="A5067" s="25">
        <v>45210</v>
      </c>
      <c r="B5067" s="26" t="s">
        <v>24912</v>
      </c>
      <c r="C5067" s="26" t="s">
        <v>783</v>
      </c>
      <c r="D5067" s="26" t="s">
        <v>22</v>
      </c>
      <c r="E5067" s="26" t="s">
        <v>24913</v>
      </c>
      <c r="F5067" s="26" t="s">
        <v>19676</v>
      </c>
      <c r="G5067" s="26" t="s">
        <v>53</v>
      </c>
      <c r="H5067" s="26" t="s">
        <v>22</v>
      </c>
      <c r="I5067" s="26" t="s">
        <v>880</v>
      </c>
      <c r="J5067" s="26" t="s">
        <v>27</v>
      </c>
      <c r="K5067" s="26" t="s">
        <v>28</v>
      </c>
      <c r="L5067" s="26" t="s">
        <v>43</v>
      </c>
      <c r="M5067" s="26" t="s">
        <v>30</v>
      </c>
      <c r="N5067" s="26" t="s">
        <v>743</v>
      </c>
      <c r="O5067" s="26" t="s">
        <v>32</v>
      </c>
      <c r="P5067" s="26" t="s">
        <v>22</v>
      </c>
      <c r="Q5067" s="26" t="s">
        <v>23586</v>
      </c>
      <c r="R5067" s="26" t="s">
        <v>46</v>
      </c>
      <c r="S5067" s="26" t="s">
        <v>24914</v>
      </c>
      <c r="T5067" s="26" t="s">
        <v>24915</v>
      </c>
    </row>
    <row r="5068" customHeight="1" spans="1:20">
      <c r="A5068" s="25">
        <v>45210</v>
      </c>
      <c r="B5068" s="26" t="s">
        <v>24916</v>
      </c>
      <c r="C5068" s="26" t="s">
        <v>6822</v>
      </c>
      <c r="D5068" s="26" t="s">
        <v>22</v>
      </c>
      <c r="E5068" s="26" t="s">
        <v>24344</v>
      </c>
      <c r="F5068" s="26" t="s">
        <v>24345</v>
      </c>
      <c r="G5068" s="26" t="s">
        <v>130</v>
      </c>
      <c r="H5068" s="26" t="s">
        <v>22</v>
      </c>
      <c r="I5068" s="26" t="s">
        <v>124</v>
      </c>
      <c r="J5068" s="26" t="s">
        <v>27</v>
      </c>
      <c r="K5068" s="26" t="s">
        <v>28</v>
      </c>
      <c r="L5068" s="26" t="s">
        <v>43</v>
      </c>
      <c r="M5068" s="26" t="s">
        <v>30</v>
      </c>
      <c r="N5068" s="26" t="s">
        <v>208</v>
      </c>
      <c r="O5068" s="26" t="s">
        <v>32</v>
      </c>
      <c r="P5068" s="26" t="s">
        <v>22</v>
      </c>
      <c r="Q5068" s="26" t="s">
        <v>24917</v>
      </c>
      <c r="R5068" s="26" t="s">
        <v>46</v>
      </c>
      <c r="S5068" s="26" t="s">
        <v>24918</v>
      </c>
      <c r="T5068" s="26" t="s">
        <v>22</v>
      </c>
    </row>
    <row r="5069" customHeight="1" spans="1:20">
      <c r="A5069" s="25">
        <v>45210</v>
      </c>
      <c r="B5069" s="26" t="s">
        <v>24919</v>
      </c>
      <c r="C5069" s="26" t="s">
        <v>6822</v>
      </c>
      <c r="D5069" s="26" t="s">
        <v>22</v>
      </c>
      <c r="E5069" s="26" t="s">
        <v>24920</v>
      </c>
      <c r="F5069" s="26" t="s">
        <v>24921</v>
      </c>
      <c r="G5069" s="26" t="s">
        <v>130</v>
      </c>
      <c r="H5069" s="26" t="s">
        <v>110</v>
      </c>
      <c r="I5069" s="26" t="s">
        <v>70</v>
      </c>
      <c r="J5069" s="26" t="s">
        <v>27</v>
      </c>
      <c r="K5069" s="26" t="s">
        <v>28</v>
      </c>
      <c r="L5069" s="26" t="s">
        <v>43</v>
      </c>
      <c r="M5069" s="26" t="s">
        <v>30</v>
      </c>
      <c r="N5069" s="26" t="s">
        <v>208</v>
      </c>
      <c r="O5069" s="26" t="s">
        <v>32</v>
      </c>
      <c r="P5069" s="26" t="s">
        <v>22</v>
      </c>
      <c r="Q5069" s="26" t="s">
        <v>24922</v>
      </c>
      <c r="R5069" s="26" t="s">
        <v>46</v>
      </c>
      <c r="S5069" s="26" t="s">
        <v>24923</v>
      </c>
      <c r="T5069" s="26" t="s">
        <v>22</v>
      </c>
    </row>
    <row r="5070" customHeight="1" spans="1:20">
      <c r="A5070" s="25">
        <v>45210</v>
      </c>
      <c r="B5070" s="26" t="s">
        <v>24924</v>
      </c>
      <c r="C5070" s="26" t="s">
        <v>19744</v>
      </c>
      <c r="D5070" s="26" t="s">
        <v>22</v>
      </c>
      <c r="E5070" s="26" t="s">
        <v>24925</v>
      </c>
      <c r="F5070" s="26" t="s">
        <v>16267</v>
      </c>
      <c r="G5070" s="26" t="s">
        <v>82</v>
      </c>
      <c r="H5070" s="26" t="s">
        <v>22</v>
      </c>
      <c r="I5070" s="26" t="s">
        <v>63</v>
      </c>
      <c r="J5070" s="26" t="s">
        <v>27</v>
      </c>
      <c r="K5070" s="26" t="s">
        <v>28</v>
      </c>
      <c r="L5070" s="26" t="s">
        <v>43</v>
      </c>
      <c r="M5070" s="26" t="s">
        <v>30</v>
      </c>
      <c r="N5070" s="26" t="s">
        <v>743</v>
      </c>
      <c r="O5070" s="26" t="s">
        <v>32</v>
      </c>
      <c r="P5070" s="26" t="s">
        <v>22</v>
      </c>
      <c r="Q5070" s="26" t="s">
        <v>24926</v>
      </c>
      <c r="R5070" s="26" t="s">
        <v>46</v>
      </c>
      <c r="S5070" s="26" t="s">
        <v>24927</v>
      </c>
      <c r="T5070" s="26" t="s">
        <v>24928</v>
      </c>
    </row>
    <row r="5071" customHeight="1" spans="1:20">
      <c r="A5071" s="25">
        <v>45210</v>
      </c>
      <c r="B5071" s="26" t="s">
        <v>24929</v>
      </c>
      <c r="C5071" s="26" t="s">
        <v>783</v>
      </c>
      <c r="D5071" s="26" t="s">
        <v>22</v>
      </c>
      <c r="E5071" s="26" t="s">
        <v>24930</v>
      </c>
      <c r="F5071" s="26" t="s">
        <v>24931</v>
      </c>
      <c r="G5071" s="26" t="s">
        <v>247</v>
      </c>
      <c r="H5071" s="26" t="s">
        <v>96</v>
      </c>
      <c r="I5071" s="26" t="s">
        <v>412</v>
      </c>
      <c r="J5071" s="26" t="s">
        <v>27</v>
      </c>
      <c r="K5071" s="26" t="s">
        <v>28</v>
      </c>
      <c r="L5071" s="26" t="s">
        <v>43</v>
      </c>
      <c r="M5071" s="26" t="s">
        <v>44</v>
      </c>
      <c r="N5071" s="26" t="s">
        <v>743</v>
      </c>
      <c r="O5071" s="26" t="s">
        <v>32</v>
      </c>
      <c r="P5071" s="26" t="s">
        <v>22</v>
      </c>
      <c r="Q5071" s="26" t="s">
        <v>24932</v>
      </c>
      <c r="R5071" s="26" t="s">
        <v>46</v>
      </c>
      <c r="S5071" s="26" t="s">
        <v>24933</v>
      </c>
      <c r="T5071" s="26" t="s">
        <v>24934</v>
      </c>
    </row>
    <row r="5072" customHeight="1" spans="1:20">
      <c r="A5072" s="25">
        <v>45210</v>
      </c>
      <c r="B5072" s="26" t="s">
        <v>24935</v>
      </c>
      <c r="C5072" s="26" t="s">
        <v>783</v>
      </c>
      <c r="D5072" s="26" t="s">
        <v>22</v>
      </c>
      <c r="E5072" s="26" t="s">
        <v>24936</v>
      </c>
      <c r="F5072" s="26" t="s">
        <v>24937</v>
      </c>
      <c r="G5072" s="26" t="s">
        <v>82</v>
      </c>
      <c r="H5072" s="26" t="s">
        <v>22</v>
      </c>
      <c r="I5072" s="26" t="s">
        <v>1072</v>
      </c>
      <c r="J5072" s="26" t="s">
        <v>27</v>
      </c>
      <c r="K5072" s="26" t="s">
        <v>28</v>
      </c>
      <c r="L5072" s="26" t="s">
        <v>43</v>
      </c>
      <c r="M5072" s="26" t="s">
        <v>44</v>
      </c>
      <c r="N5072" s="26" t="s">
        <v>743</v>
      </c>
      <c r="O5072" s="26" t="s">
        <v>32</v>
      </c>
      <c r="P5072" s="26" t="s">
        <v>22</v>
      </c>
      <c r="Q5072" s="26" t="s">
        <v>24938</v>
      </c>
      <c r="R5072" s="26" t="s">
        <v>46</v>
      </c>
      <c r="S5072" s="26" t="s">
        <v>24939</v>
      </c>
      <c r="T5072" s="26" t="s">
        <v>24940</v>
      </c>
    </row>
    <row r="5073" customHeight="1" spans="1:20">
      <c r="A5073" s="25">
        <v>45210</v>
      </c>
      <c r="B5073" s="26" t="s">
        <v>24941</v>
      </c>
      <c r="C5073" s="26" t="s">
        <v>783</v>
      </c>
      <c r="D5073" s="26" t="s">
        <v>22</v>
      </c>
      <c r="E5073" s="26" t="s">
        <v>24942</v>
      </c>
      <c r="F5073" s="26" t="s">
        <v>24943</v>
      </c>
      <c r="G5073" s="26" t="s">
        <v>82</v>
      </c>
      <c r="H5073" s="26" t="s">
        <v>22</v>
      </c>
      <c r="I5073" s="26" t="s">
        <v>42</v>
      </c>
      <c r="J5073" s="26" t="s">
        <v>27</v>
      </c>
      <c r="K5073" s="26" t="s">
        <v>28</v>
      </c>
      <c r="L5073" s="26" t="s">
        <v>43</v>
      </c>
      <c r="M5073" s="26" t="s">
        <v>44</v>
      </c>
      <c r="N5073" s="26" t="s">
        <v>743</v>
      </c>
      <c r="O5073" s="26" t="s">
        <v>32</v>
      </c>
      <c r="P5073" s="26" t="s">
        <v>22</v>
      </c>
      <c r="Q5073" s="26" t="s">
        <v>24944</v>
      </c>
      <c r="R5073" s="26" t="s">
        <v>46</v>
      </c>
      <c r="S5073" s="26" t="s">
        <v>24945</v>
      </c>
      <c r="T5073" s="26" t="s">
        <v>24946</v>
      </c>
    </row>
    <row r="5074" customHeight="1" spans="1:20">
      <c r="A5074" s="25">
        <v>45210</v>
      </c>
      <c r="B5074" s="26" t="s">
        <v>24947</v>
      </c>
      <c r="C5074" s="26" t="s">
        <v>783</v>
      </c>
      <c r="D5074" s="26" t="s">
        <v>22</v>
      </c>
      <c r="E5074" s="26" t="s">
        <v>24948</v>
      </c>
      <c r="F5074" s="26" t="s">
        <v>22</v>
      </c>
      <c r="G5074" s="26" t="s">
        <v>22</v>
      </c>
      <c r="H5074" s="26" t="s">
        <v>22</v>
      </c>
      <c r="I5074" s="26" t="s">
        <v>576</v>
      </c>
      <c r="J5074" s="26" t="s">
        <v>27</v>
      </c>
      <c r="K5074" s="26" t="s">
        <v>28</v>
      </c>
      <c r="L5074" s="26" t="s">
        <v>43</v>
      </c>
      <c r="M5074" s="26" t="s">
        <v>30</v>
      </c>
      <c r="N5074" s="26" t="s">
        <v>743</v>
      </c>
      <c r="O5074" s="26" t="s">
        <v>32</v>
      </c>
      <c r="P5074" s="26" t="s">
        <v>22</v>
      </c>
      <c r="Q5074" s="26" t="s">
        <v>24949</v>
      </c>
      <c r="R5074" s="26" t="s">
        <v>46</v>
      </c>
      <c r="S5074" s="26" t="s">
        <v>24950</v>
      </c>
      <c r="T5074" s="26" t="s">
        <v>24951</v>
      </c>
    </row>
    <row r="5075" customHeight="1" spans="1:20">
      <c r="A5075" s="25">
        <v>45210</v>
      </c>
      <c r="B5075" s="26" t="s">
        <v>24952</v>
      </c>
      <c r="C5075" s="26" t="s">
        <v>1299</v>
      </c>
      <c r="D5075" s="26" t="s">
        <v>22</v>
      </c>
      <c r="E5075" s="26" t="s">
        <v>24953</v>
      </c>
      <c r="F5075" s="26" t="s">
        <v>24954</v>
      </c>
      <c r="G5075" s="26" t="s">
        <v>130</v>
      </c>
      <c r="H5075" s="26" t="s">
        <v>22</v>
      </c>
      <c r="I5075" s="26" t="s">
        <v>299</v>
      </c>
      <c r="J5075" s="26" t="s">
        <v>27</v>
      </c>
      <c r="K5075" s="26" t="s">
        <v>28</v>
      </c>
      <c r="L5075" s="26" t="s">
        <v>43</v>
      </c>
      <c r="M5075" s="26" t="s">
        <v>30</v>
      </c>
      <c r="N5075" s="26" t="s">
        <v>208</v>
      </c>
      <c r="O5075" s="26" t="s">
        <v>32</v>
      </c>
      <c r="P5075" s="26" t="s">
        <v>22</v>
      </c>
      <c r="Q5075" s="26" t="s">
        <v>24955</v>
      </c>
      <c r="R5075" s="26" t="s">
        <v>56</v>
      </c>
      <c r="S5075" s="26" t="s">
        <v>24956</v>
      </c>
      <c r="T5075" s="26" t="s">
        <v>22</v>
      </c>
    </row>
    <row r="5076" customHeight="1" spans="1:20">
      <c r="A5076" s="25">
        <v>45210</v>
      </c>
      <c r="B5076" s="26" t="s">
        <v>24957</v>
      </c>
      <c r="C5076" s="26" t="s">
        <v>783</v>
      </c>
      <c r="D5076" s="26" t="s">
        <v>22</v>
      </c>
      <c r="E5076" s="26" t="s">
        <v>24958</v>
      </c>
      <c r="F5076" s="26" t="s">
        <v>24959</v>
      </c>
      <c r="G5076" s="26" t="s">
        <v>2152</v>
      </c>
      <c r="H5076" s="26" t="s">
        <v>22</v>
      </c>
      <c r="I5076" s="26" t="s">
        <v>315</v>
      </c>
      <c r="J5076" s="26" t="s">
        <v>27</v>
      </c>
      <c r="K5076" s="26" t="s">
        <v>28</v>
      </c>
      <c r="L5076" s="26" t="s">
        <v>43</v>
      </c>
      <c r="M5076" s="26" t="s">
        <v>44</v>
      </c>
      <c r="N5076" s="26" t="s">
        <v>743</v>
      </c>
      <c r="O5076" s="26" t="s">
        <v>32</v>
      </c>
      <c r="P5076" s="26" t="s">
        <v>22</v>
      </c>
      <c r="Q5076" s="26" t="s">
        <v>24960</v>
      </c>
      <c r="R5076" s="26" t="s">
        <v>46</v>
      </c>
      <c r="S5076" s="26" t="s">
        <v>24961</v>
      </c>
      <c r="T5076" s="26" t="s">
        <v>24962</v>
      </c>
    </row>
    <row r="5077" customHeight="1" spans="1:20">
      <c r="A5077" s="25">
        <v>45210</v>
      </c>
      <c r="B5077" s="26" t="s">
        <v>24963</v>
      </c>
      <c r="C5077" s="26" t="s">
        <v>783</v>
      </c>
      <c r="D5077" s="26" t="s">
        <v>22</v>
      </c>
      <c r="E5077" s="26" t="s">
        <v>24964</v>
      </c>
      <c r="F5077" s="26" t="s">
        <v>24965</v>
      </c>
      <c r="G5077" s="26" t="s">
        <v>130</v>
      </c>
      <c r="H5077" s="26" t="s">
        <v>22</v>
      </c>
      <c r="I5077" s="26" t="s">
        <v>149</v>
      </c>
      <c r="J5077" s="26" t="s">
        <v>27</v>
      </c>
      <c r="K5077" s="26" t="s">
        <v>28</v>
      </c>
      <c r="L5077" s="26" t="s">
        <v>43</v>
      </c>
      <c r="M5077" s="26" t="s">
        <v>30</v>
      </c>
      <c r="N5077" s="26" t="s">
        <v>743</v>
      </c>
      <c r="O5077" s="26" t="s">
        <v>32</v>
      </c>
      <c r="P5077" s="26" t="s">
        <v>22</v>
      </c>
      <c r="Q5077" s="26" t="s">
        <v>24966</v>
      </c>
      <c r="R5077" s="26" t="s">
        <v>46</v>
      </c>
      <c r="S5077" s="26" t="s">
        <v>24967</v>
      </c>
      <c r="T5077" s="26" t="s">
        <v>24968</v>
      </c>
    </row>
    <row r="5078" customHeight="1" spans="1:20">
      <c r="A5078" s="25">
        <v>45210</v>
      </c>
      <c r="B5078" s="26" t="s">
        <v>24969</v>
      </c>
      <c r="C5078" s="26" t="s">
        <v>1299</v>
      </c>
      <c r="D5078" s="26" t="s">
        <v>22</v>
      </c>
      <c r="E5078" s="26" t="s">
        <v>24970</v>
      </c>
      <c r="F5078" s="26" t="s">
        <v>24971</v>
      </c>
      <c r="G5078" s="26" t="s">
        <v>247</v>
      </c>
      <c r="H5078" s="26" t="s">
        <v>22</v>
      </c>
      <c r="I5078" s="26" t="s">
        <v>277</v>
      </c>
      <c r="J5078" s="26" t="s">
        <v>27</v>
      </c>
      <c r="K5078" s="26" t="s">
        <v>28</v>
      </c>
      <c r="L5078" s="26" t="s">
        <v>43</v>
      </c>
      <c r="M5078" s="26" t="s">
        <v>44</v>
      </c>
      <c r="N5078" s="26" t="s">
        <v>208</v>
      </c>
      <c r="O5078" s="26" t="s">
        <v>32</v>
      </c>
      <c r="P5078" s="26" t="s">
        <v>22</v>
      </c>
      <c r="Q5078" s="26" t="s">
        <v>24972</v>
      </c>
      <c r="R5078" s="26" t="s">
        <v>56</v>
      </c>
      <c r="S5078" s="26" t="s">
        <v>24973</v>
      </c>
      <c r="T5078" s="26" t="s">
        <v>22</v>
      </c>
    </row>
    <row r="5079" customHeight="1" spans="1:20">
      <c r="A5079" s="25">
        <v>45210</v>
      </c>
      <c r="B5079" s="26" t="s">
        <v>24974</v>
      </c>
      <c r="C5079" s="26" t="s">
        <v>1299</v>
      </c>
      <c r="D5079" s="26" t="s">
        <v>22</v>
      </c>
      <c r="E5079" s="26" t="s">
        <v>24975</v>
      </c>
      <c r="F5079" s="26" t="s">
        <v>24976</v>
      </c>
      <c r="G5079" s="26" t="s">
        <v>53</v>
      </c>
      <c r="H5079" s="26" t="s">
        <v>96</v>
      </c>
      <c r="I5079" s="26" t="s">
        <v>991</v>
      </c>
      <c r="J5079" s="26" t="s">
        <v>27</v>
      </c>
      <c r="K5079" s="26" t="s">
        <v>28</v>
      </c>
      <c r="L5079" s="26" t="s">
        <v>43</v>
      </c>
      <c r="M5079" s="26" t="s">
        <v>799</v>
      </c>
      <c r="N5079" s="26" t="s">
        <v>208</v>
      </c>
      <c r="O5079" s="26" t="s">
        <v>32</v>
      </c>
      <c r="P5079" s="26" t="s">
        <v>22</v>
      </c>
      <c r="Q5079" s="26" t="s">
        <v>24977</v>
      </c>
      <c r="R5079" s="26" t="s">
        <v>56</v>
      </c>
      <c r="S5079" s="26" t="s">
        <v>24978</v>
      </c>
      <c r="T5079" s="26" t="s">
        <v>22</v>
      </c>
    </row>
    <row r="5080" customHeight="1" spans="1:20">
      <c r="A5080" s="25">
        <v>45210</v>
      </c>
      <c r="B5080" s="26" t="s">
        <v>24979</v>
      </c>
      <c r="C5080" s="26" t="s">
        <v>3819</v>
      </c>
      <c r="D5080" s="26" t="s">
        <v>22</v>
      </c>
      <c r="E5080" s="26" t="s">
        <v>24913</v>
      </c>
      <c r="F5080" s="26" t="s">
        <v>19676</v>
      </c>
      <c r="G5080" s="26" t="s">
        <v>53</v>
      </c>
      <c r="H5080" s="26" t="s">
        <v>22</v>
      </c>
      <c r="I5080" s="26" t="s">
        <v>1181</v>
      </c>
      <c r="J5080" s="26" t="s">
        <v>27</v>
      </c>
      <c r="K5080" s="26" t="s">
        <v>28</v>
      </c>
      <c r="L5080" s="26" t="s">
        <v>43</v>
      </c>
      <c r="M5080" s="26" t="s">
        <v>30</v>
      </c>
      <c r="N5080" s="26" t="s">
        <v>31</v>
      </c>
      <c r="O5080" s="26" t="s">
        <v>32</v>
      </c>
      <c r="P5080" s="26" t="s">
        <v>22</v>
      </c>
      <c r="Q5080" s="26" t="s">
        <v>24980</v>
      </c>
      <c r="R5080" s="26" t="s">
        <v>46</v>
      </c>
      <c r="S5080" s="26" t="s">
        <v>24981</v>
      </c>
      <c r="T5080" s="26" t="s">
        <v>24982</v>
      </c>
    </row>
    <row r="5081" customHeight="1" spans="1:20">
      <c r="A5081" s="25">
        <v>45210</v>
      </c>
      <c r="B5081" s="26" t="s">
        <v>24983</v>
      </c>
      <c r="C5081" s="26" t="s">
        <v>6949</v>
      </c>
      <c r="D5081" s="26" t="s">
        <v>22</v>
      </c>
      <c r="E5081" s="26" t="s">
        <v>24984</v>
      </c>
      <c r="F5081" s="26" t="s">
        <v>24985</v>
      </c>
      <c r="G5081" s="26" t="s">
        <v>62</v>
      </c>
      <c r="H5081" s="26" t="s">
        <v>22</v>
      </c>
      <c r="I5081" s="26" t="s">
        <v>277</v>
      </c>
      <c r="J5081" s="26" t="s">
        <v>27</v>
      </c>
      <c r="K5081" s="26" t="s">
        <v>28</v>
      </c>
      <c r="L5081" s="26" t="s">
        <v>43</v>
      </c>
      <c r="M5081" s="26" t="s">
        <v>44</v>
      </c>
      <c r="N5081" s="26" t="s">
        <v>208</v>
      </c>
      <c r="O5081" s="26" t="s">
        <v>32</v>
      </c>
      <c r="P5081" s="26" t="s">
        <v>22</v>
      </c>
      <c r="Q5081" s="26" t="s">
        <v>24986</v>
      </c>
      <c r="R5081" s="26" t="s">
        <v>46</v>
      </c>
      <c r="S5081" s="26" t="s">
        <v>24987</v>
      </c>
      <c r="T5081" s="26" t="s">
        <v>24988</v>
      </c>
    </row>
    <row r="5082" customHeight="1" spans="1:20">
      <c r="A5082" s="25">
        <v>45210</v>
      </c>
      <c r="B5082" s="26" t="s">
        <v>24989</v>
      </c>
      <c r="C5082" s="26" t="s">
        <v>6949</v>
      </c>
      <c r="D5082" s="26" t="s">
        <v>22</v>
      </c>
      <c r="E5082" s="26" t="s">
        <v>24990</v>
      </c>
      <c r="F5082" s="26" t="s">
        <v>24991</v>
      </c>
      <c r="G5082" s="26" t="s">
        <v>41</v>
      </c>
      <c r="H5082" s="26" t="s">
        <v>22</v>
      </c>
      <c r="I5082" s="26" t="s">
        <v>42</v>
      </c>
      <c r="J5082" s="26" t="s">
        <v>27</v>
      </c>
      <c r="K5082" s="26" t="s">
        <v>28</v>
      </c>
      <c r="L5082" s="26" t="s">
        <v>43</v>
      </c>
      <c r="M5082" s="26" t="s">
        <v>44</v>
      </c>
      <c r="N5082" s="26" t="s">
        <v>208</v>
      </c>
      <c r="O5082" s="26" t="s">
        <v>32</v>
      </c>
      <c r="P5082" s="26" t="s">
        <v>22</v>
      </c>
      <c r="Q5082" s="26" t="s">
        <v>24992</v>
      </c>
      <c r="R5082" s="26" t="s">
        <v>46</v>
      </c>
      <c r="S5082" s="26" t="s">
        <v>24993</v>
      </c>
      <c r="T5082" s="26" t="s">
        <v>24994</v>
      </c>
    </row>
    <row r="5083" customHeight="1" spans="1:20">
      <c r="A5083" s="25">
        <v>45210</v>
      </c>
      <c r="B5083" s="26" t="s">
        <v>24995</v>
      </c>
      <c r="C5083" s="26" t="s">
        <v>6949</v>
      </c>
      <c r="D5083" s="26" t="s">
        <v>22</v>
      </c>
      <c r="E5083" s="26" t="s">
        <v>24996</v>
      </c>
      <c r="F5083" s="26" t="s">
        <v>24997</v>
      </c>
      <c r="G5083" s="26" t="s">
        <v>41</v>
      </c>
      <c r="H5083" s="26" t="s">
        <v>110</v>
      </c>
      <c r="I5083" s="26" t="s">
        <v>337</v>
      </c>
      <c r="J5083" s="26" t="s">
        <v>27</v>
      </c>
      <c r="K5083" s="26" t="s">
        <v>28</v>
      </c>
      <c r="L5083" s="26" t="s">
        <v>43</v>
      </c>
      <c r="M5083" s="26" t="s">
        <v>44</v>
      </c>
      <c r="N5083" s="26" t="s">
        <v>208</v>
      </c>
      <c r="O5083" s="26" t="s">
        <v>32</v>
      </c>
      <c r="P5083" s="26" t="s">
        <v>22</v>
      </c>
      <c r="Q5083" s="26" t="s">
        <v>24998</v>
      </c>
      <c r="R5083" s="26" t="s">
        <v>46</v>
      </c>
      <c r="S5083" s="26" t="s">
        <v>24999</v>
      </c>
      <c r="T5083" s="26" t="s">
        <v>25000</v>
      </c>
    </row>
    <row r="5084" customHeight="1" spans="1:20">
      <c r="A5084" s="25">
        <v>45210</v>
      </c>
      <c r="B5084" s="26" t="s">
        <v>25001</v>
      </c>
      <c r="C5084" s="26" t="s">
        <v>6506</v>
      </c>
      <c r="D5084" s="26" t="s">
        <v>22</v>
      </c>
      <c r="E5084" s="26" t="s">
        <v>24547</v>
      </c>
      <c r="F5084" s="26" t="s">
        <v>24548</v>
      </c>
      <c r="G5084" s="26" t="s">
        <v>130</v>
      </c>
      <c r="H5084" s="26" t="s">
        <v>22</v>
      </c>
      <c r="I5084" s="26" t="s">
        <v>155</v>
      </c>
      <c r="J5084" s="26" t="s">
        <v>27</v>
      </c>
      <c r="K5084" s="26" t="s">
        <v>76</v>
      </c>
      <c r="L5084" s="26" t="s">
        <v>29</v>
      </c>
      <c r="M5084" s="26" t="s">
        <v>30</v>
      </c>
      <c r="N5084" s="26" t="s">
        <v>208</v>
      </c>
      <c r="O5084" s="26" t="s">
        <v>32</v>
      </c>
      <c r="P5084" s="26" t="s">
        <v>22</v>
      </c>
      <c r="Q5084" s="26" t="s">
        <v>25002</v>
      </c>
      <c r="R5084" s="26" t="s">
        <v>46</v>
      </c>
      <c r="S5084" s="26" t="s">
        <v>25003</v>
      </c>
      <c r="T5084" s="26" t="s">
        <v>25004</v>
      </c>
    </row>
    <row r="5085" customHeight="1" spans="1:20">
      <c r="A5085" s="25">
        <v>45210</v>
      </c>
      <c r="B5085" s="26" t="s">
        <v>25005</v>
      </c>
      <c r="C5085" s="26" t="s">
        <v>6956</v>
      </c>
      <c r="D5085" s="26" t="s">
        <v>22</v>
      </c>
      <c r="E5085" s="26" t="s">
        <v>25006</v>
      </c>
      <c r="F5085" s="26" t="s">
        <v>25007</v>
      </c>
      <c r="G5085" s="26" t="s">
        <v>69</v>
      </c>
      <c r="H5085" s="26" t="s">
        <v>110</v>
      </c>
      <c r="I5085" s="26" t="s">
        <v>235</v>
      </c>
      <c r="J5085" s="26" t="s">
        <v>27</v>
      </c>
      <c r="K5085" s="26" t="s">
        <v>28</v>
      </c>
      <c r="L5085" s="26" t="s">
        <v>43</v>
      </c>
      <c r="M5085" s="26" t="s">
        <v>799</v>
      </c>
      <c r="N5085" s="26" t="s">
        <v>208</v>
      </c>
      <c r="O5085" s="26" t="s">
        <v>32</v>
      </c>
      <c r="P5085" s="26" t="s">
        <v>22</v>
      </c>
      <c r="Q5085" s="26" t="s">
        <v>25008</v>
      </c>
      <c r="R5085" s="26" t="s">
        <v>46</v>
      </c>
      <c r="S5085" s="26" t="s">
        <v>25009</v>
      </c>
      <c r="T5085" s="26" t="s">
        <v>19230</v>
      </c>
    </row>
    <row r="5086" customHeight="1" spans="1:20">
      <c r="A5086" s="25">
        <v>45210</v>
      </c>
      <c r="B5086" s="26" t="s">
        <v>25010</v>
      </c>
      <c r="C5086" s="26" t="s">
        <v>6949</v>
      </c>
      <c r="D5086" s="26" t="s">
        <v>22</v>
      </c>
      <c r="E5086" s="26" t="s">
        <v>4041</v>
      </c>
      <c r="F5086" s="26" t="s">
        <v>4042</v>
      </c>
      <c r="G5086" s="26" t="s">
        <v>41</v>
      </c>
      <c r="H5086" s="26" t="s">
        <v>22</v>
      </c>
      <c r="I5086" s="26" t="s">
        <v>576</v>
      </c>
      <c r="J5086" s="26" t="s">
        <v>27</v>
      </c>
      <c r="K5086" s="26" t="s">
        <v>28</v>
      </c>
      <c r="L5086" s="26" t="s">
        <v>43</v>
      </c>
      <c r="M5086" s="26" t="s">
        <v>30</v>
      </c>
      <c r="N5086" s="26" t="s">
        <v>208</v>
      </c>
      <c r="O5086" s="26" t="s">
        <v>32</v>
      </c>
      <c r="P5086" s="26" t="s">
        <v>22</v>
      </c>
      <c r="Q5086" s="26" t="s">
        <v>25011</v>
      </c>
      <c r="R5086" s="26" t="s">
        <v>46</v>
      </c>
      <c r="S5086" s="26" t="s">
        <v>25012</v>
      </c>
      <c r="T5086" s="26" t="s">
        <v>25013</v>
      </c>
    </row>
    <row r="5087" customHeight="1" spans="1:20">
      <c r="A5087" s="25">
        <v>45210</v>
      </c>
      <c r="B5087" s="26" t="s">
        <v>25014</v>
      </c>
      <c r="C5087" s="26" t="s">
        <v>10985</v>
      </c>
      <c r="D5087" s="26" t="s">
        <v>22</v>
      </c>
      <c r="E5087" s="26" t="s">
        <v>25015</v>
      </c>
      <c r="F5087" s="26" t="s">
        <v>25016</v>
      </c>
      <c r="G5087" s="26" t="s">
        <v>130</v>
      </c>
      <c r="H5087" s="26" t="s">
        <v>22</v>
      </c>
      <c r="I5087" s="26" t="s">
        <v>448</v>
      </c>
      <c r="J5087" s="26" t="s">
        <v>27</v>
      </c>
      <c r="K5087" s="26" t="s">
        <v>28</v>
      </c>
      <c r="L5087" s="26" t="s">
        <v>43</v>
      </c>
      <c r="M5087" s="26" t="s">
        <v>44</v>
      </c>
      <c r="N5087" s="26" t="s">
        <v>208</v>
      </c>
      <c r="O5087" s="26" t="s">
        <v>32</v>
      </c>
      <c r="P5087" s="26" t="s">
        <v>22</v>
      </c>
      <c r="Q5087" s="26" t="s">
        <v>25017</v>
      </c>
      <c r="R5087" s="26" t="s">
        <v>46</v>
      </c>
      <c r="S5087" s="26" t="s">
        <v>25018</v>
      </c>
      <c r="T5087" s="26" t="s">
        <v>25019</v>
      </c>
    </row>
    <row r="5088" customHeight="1" spans="1:20">
      <c r="A5088" s="25">
        <v>45210</v>
      </c>
      <c r="B5088" s="26" t="s">
        <v>25020</v>
      </c>
      <c r="C5088" s="26" t="s">
        <v>6949</v>
      </c>
      <c r="D5088" s="26" t="s">
        <v>22</v>
      </c>
      <c r="E5088" s="26" t="s">
        <v>25021</v>
      </c>
      <c r="F5088" s="26" t="s">
        <v>25022</v>
      </c>
      <c r="G5088" s="26" t="s">
        <v>53</v>
      </c>
      <c r="H5088" s="26" t="s">
        <v>22</v>
      </c>
      <c r="I5088" s="26" t="s">
        <v>18894</v>
      </c>
      <c r="J5088" s="26" t="s">
        <v>27</v>
      </c>
      <c r="K5088" s="26" t="s">
        <v>28</v>
      </c>
      <c r="L5088" s="26" t="s">
        <v>43</v>
      </c>
      <c r="M5088" s="26" t="s">
        <v>799</v>
      </c>
      <c r="N5088" s="26" t="s">
        <v>208</v>
      </c>
      <c r="O5088" s="26" t="s">
        <v>32</v>
      </c>
      <c r="P5088" s="26" t="s">
        <v>22</v>
      </c>
      <c r="Q5088" s="26" t="s">
        <v>25023</v>
      </c>
      <c r="R5088" s="26" t="s">
        <v>46</v>
      </c>
      <c r="S5088" s="26" t="s">
        <v>25024</v>
      </c>
      <c r="T5088" s="26" t="s">
        <v>25025</v>
      </c>
    </row>
    <row r="5089" customHeight="1" spans="1:20">
      <c r="A5089" s="25">
        <v>45210</v>
      </c>
      <c r="B5089" s="26" t="s">
        <v>25026</v>
      </c>
      <c r="C5089" s="26" t="s">
        <v>6949</v>
      </c>
      <c r="D5089" s="26" t="s">
        <v>22</v>
      </c>
      <c r="E5089" s="26" t="s">
        <v>25027</v>
      </c>
      <c r="F5089" s="26" t="s">
        <v>25028</v>
      </c>
      <c r="G5089" s="26" t="s">
        <v>53</v>
      </c>
      <c r="H5089" s="26" t="s">
        <v>110</v>
      </c>
      <c r="I5089" s="26" t="s">
        <v>111</v>
      </c>
      <c r="J5089" s="26" t="s">
        <v>27</v>
      </c>
      <c r="K5089" s="26" t="s">
        <v>28</v>
      </c>
      <c r="L5089" s="26" t="s">
        <v>43</v>
      </c>
      <c r="M5089" s="26" t="s">
        <v>44</v>
      </c>
      <c r="N5089" s="26" t="s">
        <v>208</v>
      </c>
      <c r="O5089" s="26" t="s">
        <v>32</v>
      </c>
      <c r="P5089" s="26" t="s">
        <v>22</v>
      </c>
      <c r="Q5089" s="26" t="s">
        <v>25029</v>
      </c>
      <c r="R5089" s="26" t="s">
        <v>46</v>
      </c>
      <c r="S5089" s="26" t="s">
        <v>25030</v>
      </c>
      <c r="T5089" s="26" t="s">
        <v>25031</v>
      </c>
    </row>
    <row r="5090" customHeight="1" spans="1:20">
      <c r="A5090" s="25">
        <v>45210</v>
      </c>
      <c r="B5090" s="26" t="s">
        <v>25032</v>
      </c>
      <c r="C5090" s="26" t="s">
        <v>50</v>
      </c>
      <c r="D5090" s="26" t="s">
        <v>22</v>
      </c>
      <c r="E5090" s="26" t="s">
        <v>25033</v>
      </c>
      <c r="F5090" s="26" t="s">
        <v>25034</v>
      </c>
      <c r="G5090" s="26" t="s">
        <v>130</v>
      </c>
      <c r="H5090" s="26" t="s">
        <v>22</v>
      </c>
      <c r="I5090" s="26" t="s">
        <v>337</v>
      </c>
      <c r="J5090" s="26" t="s">
        <v>27</v>
      </c>
      <c r="K5090" s="26" t="s">
        <v>28</v>
      </c>
      <c r="L5090" s="26" t="s">
        <v>43</v>
      </c>
      <c r="M5090" s="26" t="s">
        <v>30</v>
      </c>
      <c r="N5090" s="26" t="s">
        <v>31</v>
      </c>
      <c r="O5090" s="26" t="s">
        <v>32</v>
      </c>
      <c r="P5090" s="26" t="s">
        <v>22</v>
      </c>
      <c r="Q5090" s="26" t="s">
        <v>25035</v>
      </c>
      <c r="R5090" s="26" t="s">
        <v>56</v>
      </c>
      <c r="S5090" s="26" t="s">
        <v>25036</v>
      </c>
      <c r="T5090" s="26" t="s">
        <v>22</v>
      </c>
    </row>
    <row r="5091" customHeight="1" spans="1:20">
      <c r="A5091" s="25">
        <v>45210</v>
      </c>
      <c r="B5091" s="26" t="s">
        <v>25037</v>
      </c>
      <c r="C5091" s="26" t="s">
        <v>50</v>
      </c>
      <c r="D5091" s="26" t="s">
        <v>22</v>
      </c>
      <c r="E5091" s="26" t="s">
        <v>25038</v>
      </c>
      <c r="F5091" s="26" t="s">
        <v>12931</v>
      </c>
      <c r="G5091" s="26" t="s">
        <v>69</v>
      </c>
      <c r="H5091" s="26" t="s">
        <v>22</v>
      </c>
      <c r="I5091" s="26" t="s">
        <v>299</v>
      </c>
      <c r="J5091" s="26" t="s">
        <v>27</v>
      </c>
      <c r="K5091" s="26" t="s">
        <v>28</v>
      </c>
      <c r="L5091" s="26" t="s">
        <v>43</v>
      </c>
      <c r="M5091" s="26" t="s">
        <v>44</v>
      </c>
      <c r="N5091" s="26" t="s">
        <v>31</v>
      </c>
      <c r="O5091" s="26" t="s">
        <v>32</v>
      </c>
      <c r="P5091" s="26" t="s">
        <v>22</v>
      </c>
      <c r="Q5091" s="26" t="s">
        <v>25039</v>
      </c>
      <c r="R5091" s="26" t="s">
        <v>56</v>
      </c>
      <c r="S5091" s="26" t="s">
        <v>25040</v>
      </c>
      <c r="T5091" s="26" t="s">
        <v>22</v>
      </c>
    </row>
    <row r="5092" customHeight="1" spans="1:20">
      <c r="A5092" s="25">
        <v>45210</v>
      </c>
      <c r="B5092" s="26" t="s">
        <v>25041</v>
      </c>
      <c r="C5092" s="26" t="s">
        <v>121</v>
      </c>
      <c r="D5092" s="26" t="s">
        <v>22</v>
      </c>
      <c r="E5092" s="26" t="s">
        <v>25042</v>
      </c>
      <c r="F5092" s="26" t="s">
        <v>25043</v>
      </c>
      <c r="G5092" s="26" t="s">
        <v>69</v>
      </c>
      <c r="H5092" s="26" t="s">
        <v>22</v>
      </c>
      <c r="I5092" s="26" t="s">
        <v>104</v>
      </c>
      <c r="J5092" s="26" t="s">
        <v>27</v>
      </c>
      <c r="K5092" s="26" t="s">
        <v>28</v>
      </c>
      <c r="L5092" s="26" t="s">
        <v>43</v>
      </c>
      <c r="M5092" s="26" t="s">
        <v>30</v>
      </c>
      <c r="N5092" s="26" t="s">
        <v>31</v>
      </c>
      <c r="O5092" s="26" t="s">
        <v>32</v>
      </c>
      <c r="P5092" s="26" t="s">
        <v>22</v>
      </c>
      <c r="Q5092" s="26" t="s">
        <v>25044</v>
      </c>
      <c r="R5092" s="26" t="s">
        <v>56</v>
      </c>
      <c r="S5092" s="26" t="s">
        <v>25045</v>
      </c>
      <c r="T5092" s="26" t="s">
        <v>22</v>
      </c>
    </row>
    <row r="5093" customHeight="1" spans="1:20">
      <c r="A5093" s="25">
        <v>45210</v>
      </c>
      <c r="B5093" s="26" t="s">
        <v>25046</v>
      </c>
      <c r="C5093" s="26" t="s">
        <v>121</v>
      </c>
      <c r="D5093" s="26" t="s">
        <v>22</v>
      </c>
      <c r="E5093" s="26" t="s">
        <v>25047</v>
      </c>
      <c r="F5093" s="26" t="s">
        <v>25048</v>
      </c>
      <c r="G5093" s="26" t="s">
        <v>41</v>
      </c>
      <c r="H5093" s="26" t="s">
        <v>22</v>
      </c>
      <c r="I5093" s="26" t="s">
        <v>384</v>
      </c>
      <c r="J5093" s="26" t="s">
        <v>27</v>
      </c>
      <c r="K5093" s="26" t="s">
        <v>28</v>
      </c>
      <c r="L5093" s="26" t="s">
        <v>43</v>
      </c>
      <c r="M5093" s="26" t="s">
        <v>30</v>
      </c>
      <c r="N5093" s="26" t="s">
        <v>31</v>
      </c>
      <c r="O5093" s="26" t="s">
        <v>32</v>
      </c>
      <c r="P5093" s="26" t="s">
        <v>22</v>
      </c>
      <c r="Q5093" s="26" t="s">
        <v>25049</v>
      </c>
      <c r="R5093" s="26" t="s">
        <v>56</v>
      </c>
      <c r="S5093" s="26" t="s">
        <v>25050</v>
      </c>
      <c r="T5093" s="26" t="s">
        <v>22</v>
      </c>
    </row>
    <row r="5094" customHeight="1" spans="1:20">
      <c r="A5094" s="25">
        <v>45210</v>
      </c>
      <c r="B5094" s="26" t="s">
        <v>25051</v>
      </c>
      <c r="C5094" s="26" t="s">
        <v>59</v>
      </c>
      <c r="D5094" s="26" t="s">
        <v>22</v>
      </c>
      <c r="E5094" s="26" t="s">
        <v>25052</v>
      </c>
      <c r="F5094" s="26" t="s">
        <v>25053</v>
      </c>
      <c r="G5094" s="26" t="s">
        <v>130</v>
      </c>
      <c r="H5094" s="26" t="s">
        <v>22</v>
      </c>
      <c r="I5094" s="26" t="s">
        <v>412</v>
      </c>
      <c r="J5094" s="26" t="s">
        <v>27</v>
      </c>
      <c r="K5094" s="26" t="s">
        <v>28</v>
      </c>
      <c r="L5094" s="26" t="s">
        <v>43</v>
      </c>
      <c r="M5094" s="26" t="s">
        <v>30</v>
      </c>
      <c r="N5094" s="26" t="s">
        <v>31</v>
      </c>
      <c r="O5094" s="26" t="s">
        <v>32</v>
      </c>
      <c r="P5094" s="26" t="s">
        <v>22</v>
      </c>
      <c r="Q5094" s="26" t="s">
        <v>25054</v>
      </c>
      <c r="R5094" s="26" t="s">
        <v>46</v>
      </c>
      <c r="S5094" s="28" t="s">
        <v>25055</v>
      </c>
      <c r="T5094" s="26" t="s">
        <v>22</v>
      </c>
    </row>
    <row r="5095" customHeight="1" spans="1:20">
      <c r="A5095" s="25">
        <v>45210</v>
      </c>
      <c r="B5095" s="26" t="s">
        <v>25056</v>
      </c>
      <c r="C5095" s="26" t="s">
        <v>121</v>
      </c>
      <c r="D5095" s="26" t="s">
        <v>22</v>
      </c>
      <c r="E5095" s="26" t="s">
        <v>25057</v>
      </c>
      <c r="F5095" s="26" t="s">
        <v>25058</v>
      </c>
      <c r="G5095" s="26" t="s">
        <v>194</v>
      </c>
      <c r="H5095" s="26" t="s">
        <v>22</v>
      </c>
      <c r="I5095" s="26" t="s">
        <v>293</v>
      </c>
      <c r="J5095" s="26" t="s">
        <v>27</v>
      </c>
      <c r="K5095" s="26" t="s">
        <v>28</v>
      </c>
      <c r="L5095" s="26" t="s">
        <v>43</v>
      </c>
      <c r="M5095" s="26" t="s">
        <v>44</v>
      </c>
      <c r="N5095" s="26" t="s">
        <v>31</v>
      </c>
      <c r="O5095" s="26" t="s">
        <v>32</v>
      </c>
      <c r="P5095" s="26" t="s">
        <v>22</v>
      </c>
      <c r="Q5095" s="26" t="s">
        <v>25059</v>
      </c>
      <c r="R5095" s="26" t="s">
        <v>56</v>
      </c>
      <c r="S5095" s="26" t="s">
        <v>25060</v>
      </c>
      <c r="T5095" s="26" t="s">
        <v>22</v>
      </c>
    </row>
    <row r="5096" customHeight="1" spans="1:20">
      <c r="A5096" s="25">
        <v>45210</v>
      </c>
      <c r="B5096" s="26" t="s">
        <v>25061</v>
      </c>
      <c r="C5096" s="26" t="s">
        <v>121</v>
      </c>
      <c r="D5096" s="26" t="s">
        <v>22</v>
      </c>
      <c r="E5096" s="26" t="s">
        <v>25062</v>
      </c>
      <c r="F5096" s="26" t="s">
        <v>25063</v>
      </c>
      <c r="G5096" s="26" t="s">
        <v>62</v>
      </c>
      <c r="H5096" s="26" t="s">
        <v>22</v>
      </c>
      <c r="I5096" s="26" t="s">
        <v>131</v>
      </c>
      <c r="J5096" s="26" t="s">
        <v>27</v>
      </c>
      <c r="K5096" s="26" t="s">
        <v>28</v>
      </c>
      <c r="L5096" s="26" t="s">
        <v>43</v>
      </c>
      <c r="M5096" s="26" t="s">
        <v>44</v>
      </c>
      <c r="N5096" s="26" t="s">
        <v>31</v>
      </c>
      <c r="O5096" s="26" t="s">
        <v>32</v>
      </c>
      <c r="P5096" s="26" t="s">
        <v>22</v>
      </c>
      <c r="Q5096" s="26" t="s">
        <v>25064</v>
      </c>
      <c r="R5096" s="26" t="s">
        <v>56</v>
      </c>
      <c r="S5096" s="26" t="s">
        <v>23145</v>
      </c>
      <c r="T5096" s="26" t="s">
        <v>22</v>
      </c>
    </row>
    <row r="5097" customHeight="1" spans="1:20">
      <c r="A5097" s="25">
        <v>45210</v>
      </c>
      <c r="B5097" s="26" t="s">
        <v>25065</v>
      </c>
      <c r="C5097" s="26" t="s">
        <v>121</v>
      </c>
      <c r="D5097" s="26" t="s">
        <v>22</v>
      </c>
      <c r="E5097" s="26" t="s">
        <v>25066</v>
      </c>
      <c r="F5097" s="26" t="s">
        <v>25067</v>
      </c>
      <c r="G5097" s="26" t="s">
        <v>130</v>
      </c>
      <c r="H5097" s="26" t="s">
        <v>22</v>
      </c>
      <c r="I5097" s="26" t="s">
        <v>576</v>
      </c>
      <c r="J5097" s="26" t="s">
        <v>27</v>
      </c>
      <c r="K5097" s="26" t="s">
        <v>28</v>
      </c>
      <c r="L5097" s="26" t="s">
        <v>43</v>
      </c>
      <c r="M5097" s="26" t="s">
        <v>44</v>
      </c>
      <c r="N5097" s="26" t="s">
        <v>31</v>
      </c>
      <c r="O5097" s="26" t="s">
        <v>32</v>
      </c>
      <c r="P5097" s="26" t="s">
        <v>22</v>
      </c>
      <c r="Q5097" s="26" t="s">
        <v>25068</v>
      </c>
      <c r="R5097" s="26" t="s">
        <v>56</v>
      </c>
      <c r="S5097" s="26" t="s">
        <v>25069</v>
      </c>
      <c r="T5097" s="26" t="s">
        <v>22</v>
      </c>
    </row>
    <row r="5098" customHeight="1" spans="1:20">
      <c r="A5098" s="25">
        <v>45210</v>
      </c>
      <c r="B5098" s="26" t="s">
        <v>25070</v>
      </c>
      <c r="C5098" s="26" t="s">
        <v>50</v>
      </c>
      <c r="D5098" s="26" t="s">
        <v>22</v>
      </c>
      <c r="E5098" s="26" t="s">
        <v>25071</v>
      </c>
      <c r="F5098" s="26" t="s">
        <v>25072</v>
      </c>
      <c r="G5098" s="26" t="s">
        <v>53</v>
      </c>
      <c r="H5098" s="26" t="s">
        <v>22</v>
      </c>
      <c r="I5098" s="26" t="s">
        <v>75</v>
      </c>
      <c r="J5098" s="26" t="s">
        <v>27</v>
      </c>
      <c r="K5098" s="26" t="s">
        <v>28</v>
      </c>
      <c r="L5098" s="26" t="s">
        <v>43</v>
      </c>
      <c r="M5098" s="26" t="s">
        <v>30</v>
      </c>
      <c r="N5098" s="26" t="s">
        <v>31</v>
      </c>
      <c r="O5098" s="26" t="s">
        <v>32</v>
      </c>
      <c r="P5098" s="26" t="s">
        <v>22</v>
      </c>
      <c r="Q5098" s="26" t="s">
        <v>25073</v>
      </c>
      <c r="R5098" s="26" t="s">
        <v>56</v>
      </c>
      <c r="S5098" s="26" t="s">
        <v>25074</v>
      </c>
      <c r="T5098" s="26" t="s">
        <v>22</v>
      </c>
    </row>
    <row r="5099" customHeight="1" spans="1:20">
      <c r="A5099" s="25">
        <v>45210</v>
      </c>
      <c r="B5099" s="26" t="s">
        <v>25075</v>
      </c>
      <c r="C5099" s="26" t="s">
        <v>274</v>
      </c>
      <c r="D5099" s="26" t="s">
        <v>22</v>
      </c>
      <c r="E5099" s="26" t="s">
        <v>25076</v>
      </c>
      <c r="F5099" s="26" t="s">
        <v>25077</v>
      </c>
      <c r="G5099" s="26" t="s">
        <v>82</v>
      </c>
      <c r="H5099" s="26" t="s">
        <v>22</v>
      </c>
      <c r="I5099" s="26" t="s">
        <v>384</v>
      </c>
      <c r="J5099" s="26" t="s">
        <v>27</v>
      </c>
      <c r="K5099" s="26" t="s">
        <v>28</v>
      </c>
      <c r="L5099" s="26" t="s">
        <v>43</v>
      </c>
      <c r="M5099" s="26" t="s">
        <v>44</v>
      </c>
      <c r="N5099" s="26" t="s">
        <v>208</v>
      </c>
      <c r="O5099" s="26" t="s">
        <v>32</v>
      </c>
      <c r="P5099" s="26" t="s">
        <v>22</v>
      </c>
      <c r="Q5099" s="26" t="s">
        <v>25078</v>
      </c>
      <c r="R5099" s="26" t="s">
        <v>56</v>
      </c>
      <c r="S5099" s="26" t="s">
        <v>25079</v>
      </c>
      <c r="T5099" s="26" t="s">
        <v>22</v>
      </c>
    </row>
    <row r="5100" customHeight="1" spans="1:20">
      <c r="A5100" s="25">
        <v>45210</v>
      </c>
      <c r="B5100" s="26" t="s">
        <v>25080</v>
      </c>
      <c r="C5100" s="26" t="s">
        <v>204</v>
      </c>
      <c r="D5100" s="26" t="s">
        <v>22</v>
      </c>
      <c r="E5100" s="26" t="s">
        <v>25081</v>
      </c>
      <c r="F5100" s="26" t="s">
        <v>25082</v>
      </c>
      <c r="G5100" s="26" t="s">
        <v>130</v>
      </c>
      <c r="H5100" s="26" t="s">
        <v>22</v>
      </c>
      <c r="I5100" s="26" t="s">
        <v>124</v>
      </c>
      <c r="J5100" s="26" t="s">
        <v>27</v>
      </c>
      <c r="K5100" s="26" t="s">
        <v>28</v>
      </c>
      <c r="L5100" s="26" t="s">
        <v>43</v>
      </c>
      <c r="M5100" s="26" t="s">
        <v>30</v>
      </c>
      <c r="N5100" s="26" t="s">
        <v>208</v>
      </c>
      <c r="O5100" s="26" t="s">
        <v>32</v>
      </c>
      <c r="P5100" s="26" t="s">
        <v>22</v>
      </c>
      <c r="Q5100" s="26" t="s">
        <v>25083</v>
      </c>
      <c r="R5100" s="26" t="s">
        <v>56</v>
      </c>
      <c r="S5100" s="26" t="s">
        <v>25084</v>
      </c>
      <c r="T5100" s="26" t="s">
        <v>22</v>
      </c>
    </row>
    <row r="5101" customHeight="1" spans="1:20">
      <c r="A5101" s="25">
        <v>45210</v>
      </c>
      <c r="B5101" s="26" t="s">
        <v>25085</v>
      </c>
      <c r="C5101" s="26" t="s">
        <v>274</v>
      </c>
      <c r="D5101" s="26" t="s">
        <v>22</v>
      </c>
      <c r="E5101" s="26" t="s">
        <v>25086</v>
      </c>
      <c r="F5101" s="26" t="s">
        <v>25087</v>
      </c>
      <c r="G5101" s="26" t="s">
        <v>130</v>
      </c>
      <c r="H5101" s="26" t="s">
        <v>22</v>
      </c>
      <c r="I5101" s="26" t="s">
        <v>880</v>
      </c>
      <c r="J5101" s="26" t="s">
        <v>27</v>
      </c>
      <c r="K5101" s="26" t="s">
        <v>28</v>
      </c>
      <c r="L5101" s="26" t="s">
        <v>43</v>
      </c>
      <c r="M5101" s="26" t="s">
        <v>44</v>
      </c>
      <c r="N5101" s="26" t="s">
        <v>208</v>
      </c>
      <c r="O5101" s="26" t="s">
        <v>32</v>
      </c>
      <c r="P5101" s="26" t="s">
        <v>22</v>
      </c>
      <c r="Q5101" s="26" t="s">
        <v>25088</v>
      </c>
      <c r="R5101" s="26" t="s">
        <v>56</v>
      </c>
      <c r="S5101" s="28" t="s">
        <v>25089</v>
      </c>
      <c r="T5101" s="26" t="s">
        <v>22</v>
      </c>
    </row>
    <row r="5102" customHeight="1" spans="1:20">
      <c r="A5102" s="25">
        <v>45210</v>
      </c>
      <c r="B5102" s="26" t="s">
        <v>25090</v>
      </c>
      <c r="C5102" s="26" t="s">
        <v>204</v>
      </c>
      <c r="D5102" s="26" t="s">
        <v>22</v>
      </c>
      <c r="E5102" s="26" t="s">
        <v>25091</v>
      </c>
      <c r="F5102" s="26" t="s">
        <v>25092</v>
      </c>
      <c r="G5102" s="26" t="s">
        <v>130</v>
      </c>
      <c r="H5102" s="26" t="s">
        <v>22</v>
      </c>
      <c r="I5102" s="26" t="s">
        <v>241</v>
      </c>
      <c r="J5102" s="26" t="s">
        <v>27</v>
      </c>
      <c r="K5102" s="26" t="s">
        <v>28</v>
      </c>
      <c r="L5102" s="26" t="s">
        <v>43</v>
      </c>
      <c r="M5102" s="26" t="s">
        <v>30</v>
      </c>
      <c r="N5102" s="26" t="s">
        <v>208</v>
      </c>
      <c r="O5102" s="26" t="s">
        <v>32</v>
      </c>
      <c r="P5102" s="26" t="s">
        <v>22</v>
      </c>
      <c r="Q5102" s="26" t="s">
        <v>25093</v>
      </c>
      <c r="R5102" s="26" t="s">
        <v>56</v>
      </c>
      <c r="S5102" s="26" t="s">
        <v>25094</v>
      </c>
      <c r="T5102" s="26" t="s">
        <v>22</v>
      </c>
    </row>
    <row r="5103" customHeight="1" spans="1:20">
      <c r="A5103" s="25">
        <v>45210</v>
      </c>
      <c r="B5103" s="26" t="s">
        <v>25095</v>
      </c>
      <c r="C5103" s="26" t="s">
        <v>274</v>
      </c>
      <c r="D5103" s="26" t="s">
        <v>22</v>
      </c>
      <c r="E5103" s="26" t="s">
        <v>25096</v>
      </c>
      <c r="F5103" s="26" t="s">
        <v>25097</v>
      </c>
      <c r="G5103" s="26" t="s">
        <v>130</v>
      </c>
      <c r="H5103" s="26" t="s">
        <v>418</v>
      </c>
      <c r="I5103" s="26" t="s">
        <v>277</v>
      </c>
      <c r="J5103" s="26" t="s">
        <v>27</v>
      </c>
      <c r="K5103" s="26" t="s">
        <v>28</v>
      </c>
      <c r="L5103" s="26" t="s">
        <v>43</v>
      </c>
      <c r="M5103" s="26" t="s">
        <v>30</v>
      </c>
      <c r="N5103" s="26" t="s">
        <v>208</v>
      </c>
      <c r="O5103" s="26" t="s">
        <v>32</v>
      </c>
      <c r="P5103" s="26" t="s">
        <v>22</v>
      </c>
      <c r="Q5103" s="26" t="s">
        <v>25098</v>
      </c>
      <c r="R5103" s="26" t="s">
        <v>56</v>
      </c>
      <c r="S5103" s="26" t="s">
        <v>25099</v>
      </c>
      <c r="T5103" s="26" t="s">
        <v>22</v>
      </c>
    </row>
    <row r="5104" customHeight="1" spans="1:20">
      <c r="A5104" s="25">
        <v>45210</v>
      </c>
      <c r="B5104" s="26" t="s">
        <v>25100</v>
      </c>
      <c r="C5104" s="26" t="s">
        <v>204</v>
      </c>
      <c r="D5104" s="26" t="s">
        <v>22</v>
      </c>
      <c r="E5104" s="26" t="s">
        <v>25101</v>
      </c>
      <c r="F5104" s="26" t="s">
        <v>25102</v>
      </c>
      <c r="G5104" s="26" t="s">
        <v>130</v>
      </c>
      <c r="H5104" s="26" t="s">
        <v>22</v>
      </c>
      <c r="I5104" s="26" t="s">
        <v>293</v>
      </c>
      <c r="J5104" s="26" t="s">
        <v>27</v>
      </c>
      <c r="K5104" s="26" t="s">
        <v>28</v>
      </c>
      <c r="L5104" s="26" t="s">
        <v>43</v>
      </c>
      <c r="M5104" s="26" t="s">
        <v>30</v>
      </c>
      <c r="N5104" s="26" t="s">
        <v>208</v>
      </c>
      <c r="O5104" s="26" t="s">
        <v>32</v>
      </c>
      <c r="P5104" s="26" t="s">
        <v>22</v>
      </c>
      <c r="Q5104" s="26" t="s">
        <v>25103</v>
      </c>
      <c r="R5104" s="26" t="s">
        <v>56</v>
      </c>
      <c r="S5104" s="26" t="s">
        <v>25104</v>
      </c>
      <c r="T5104" s="26" t="s">
        <v>22</v>
      </c>
    </row>
    <row r="5105" customHeight="1" spans="1:20">
      <c r="A5105" s="25">
        <v>45210</v>
      </c>
      <c r="B5105" s="26" t="s">
        <v>25105</v>
      </c>
      <c r="C5105" s="26" t="s">
        <v>274</v>
      </c>
      <c r="D5105" s="26" t="s">
        <v>22</v>
      </c>
      <c r="E5105" s="26" t="s">
        <v>25106</v>
      </c>
      <c r="F5105" s="26" t="s">
        <v>25107</v>
      </c>
      <c r="G5105" s="26" t="s">
        <v>247</v>
      </c>
      <c r="H5105" s="26" t="s">
        <v>22</v>
      </c>
      <c r="I5105" s="26" t="s">
        <v>293</v>
      </c>
      <c r="J5105" s="26" t="s">
        <v>27</v>
      </c>
      <c r="K5105" s="26" t="s">
        <v>28</v>
      </c>
      <c r="L5105" s="26" t="s">
        <v>43</v>
      </c>
      <c r="M5105" s="26" t="s">
        <v>30</v>
      </c>
      <c r="N5105" s="26" t="s">
        <v>208</v>
      </c>
      <c r="O5105" s="26" t="s">
        <v>32</v>
      </c>
      <c r="P5105" s="26" t="s">
        <v>22</v>
      </c>
      <c r="Q5105" s="26" t="s">
        <v>25108</v>
      </c>
      <c r="R5105" s="26" t="s">
        <v>56</v>
      </c>
      <c r="S5105" s="26" t="s">
        <v>25109</v>
      </c>
      <c r="T5105" s="26" t="s">
        <v>22</v>
      </c>
    </row>
    <row r="5106" customHeight="1" spans="1:20">
      <c r="A5106" s="25">
        <v>45210</v>
      </c>
      <c r="B5106" s="26" t="s">
        <v>25110</v>
      </c>
      <c r="C5106" s="26" t="s">
        <v>274</v>
      </c>
      <c r="D5106" s="26" t="s">
        <v>22</v>
      </c>
      <c r="E5106" s="26" t="s">
        <v>25111</v>
      </c>
      <c r="F5106" s="26" t="s">
        <v>25112</v>
      </c>
      <c r="G5106" s="26" t="s">
        <v>130</v>
      </c>
      <c r="H5106" s="26" t="s">
        <v>22</v>
      </c>
      <c r="I5106" s="26" t="s">
        <v>277</v>
      </c>
      <c r="J5106" s="26" t="s">
        <v>27</v>
      </c>
      <c r="K5106" s="26" t="s">
        <v>28</v>
      </c>
      <c r="L5106" s="26" t="s">
        <v>43</v>
      </c>
      <c r="M5106" s="26" t="s">
        <v>30</v>
      </c>
      <c r="N5106" s="26" t="s">
        <v>208</v>
      </c>
      <c r="O5106" s="26" t="s">
        <v>32</v>
      </c>
      <c r="P5106" s="26" t="s">
        <v>22</v>
      </c>
      <c r="Q5106" s="26" t="s">
        <v>25113</v>
      </c>
      <c r="R5106" s="26" t="s">
        <v>56</v>
      </c>
      <c r="S5106" s="26" t="s">
        <v>25114</v>
      </c>
      <c r="T5106" s="26" t="s">
        <v>22</v>
      </c>
    </row>
    <row r="5107" customHeight="1" spans="1:20">
      <c r="A5107" s="25">
        <v>45210</v>
      </c>
      <c r="B5107" s="26" t="s">
        <v>25115</v>
      </c>
      <c r="C5107" s="26" t="s">
        <v>6126</v>
      </c>
      <c r="D5107" s="26" t="s">
        <v>22</v>
      </c>
      <c r="E5107" s="26" t="s">
        <v>1363</v>
      </c>
      <c r="F5107" s="26" t="s">
        <v>1364</v>
      </c>
      <c r="G5107" s="26" t="s">
        <v>69</v>
      </c>
      <c r="H5107" s="26" t="s">
        <v>22</v>
      </c>
      <c r="I5107" s="26" t="s">
        <v>235</v>
      </c>
      <c r="J5107" s="26" t="s">
        <v>27</v>
      </c>
      <c r="K5107" s="26" t="s">
        <v>28</v>
      </c>
      <c r="L5107" s="26" t="s">
        <v>43</v>
      </c>
      <c r="M5107" s="26" t="s">
        <v>44</v>
      </c>
      <c r="N5107" s="26" t="s">
        <v>743</v>
      </c>
      <c r="O5107" s="26" t="s">
        <v>32</v>
      </c>
      <c r="P5107" s="26" t="s">
        <v>22</v>
      </c>
      <c r="Q5107" s="26" t="s">
        <v>25116</v>
      </c>
      <c r="R5107" s="26" t="s">
        <v>46</v>
      </c>
      <c r="S5107" s="26" t="s">
        <v>25117</v>
      </c>
      <c r="T5107" s="26" t="s">
        <v>25118</v>
      </c>
    </row>
    <row r="5108" customHeight="1" spans="1:20">
      <c r="A5108" s="25">
        <v>45210</v>
      </c>
      <c r="B5108" s="26" t="s">
        <v>25119</v>
      </c>
      <c r="C5108" s="26" t="s">
        <v>783</v>
      </c>
      <c r="D5108" s="26" t="s">
        <v>22</v>
      </c>
      <c r="E5108" s="26" t="s">
        <v>25120</v>
      </c>
      <c r="F5108" s="26" t="s">
        <v>25121</v>
      </c>
      <c r="G5108" s="26" t="s">
        <v>25</v>
      </c>
      <c r="H5108" s="26" t="s">
        <v>137</v>
      </c>
      <c r="I5108" s="26" t="s">
        <v>293</v>
      </c>
      <c r="J5108" s="26" t="s">
        <v>27</v>
      </c>
      <c r="K5108" s="26" t="s">
        <v>28</v>
      </c>
      <c r="L5108" s="26" t="s">
        <v>43</v>
      </c>
      <c r="M5108" s="26" t="s">
        <v>44</v>
      </c>
      <c r="N5108" s="26" t="s">
        <v>743</v>
      </c>
      <c r="O5108" s="26" t="s">
        <v>32</v>
      </c>
      <c r="P5108" s="26" t="s">
        <v>22</v>
      </c>
      <c r="Q5108" s="26" t="s">
        <v>25122</v>
      </c>
      <c r="R5108" s="26" t="s">
        <v>46</v>
      </c>
      <c r="S5108" s="26" t="s">
        <v>25123</v>
      </c>
      <c r="T5108" s="26" t="s">
        <v>25124</v>
      </c>
    </row>
    <row r="5109" customHeight="1" spans="1:20">
      <c r="A5109" s="25">
        <v>45210</v>
      </c>
      <c r="B5109" s="26" t="s">
        <v>25125</v>
      </c>
      <c r="C5109" s="26" t="s">
        <v>3638</v>
      </c>
      <c r="D5109" s="26" t="s">
        <v>22</v>
      </c>
      <c r="E5109" s="26" t="s">
        <v>12873</v>
      </c>
      <c r="F5109" s="26" t="s">
        <v>12874</v>
      </c>
      <c r="G5109" s="26" t="s">
        <v>69</v>
      </c>
      <c r="H5109" s="26" t="s">
        <v>22</v>
      </c>
      <c r="I5109" s="26" t="s">
        <v>26</v>
      </c>
      <c r="J5109" s="26" t="s">
        <v>27</v>
      </c>
      <c r="K5109" s="26" t="s">
        <v>195</v>
      </c>
      <c r="L5109" s="26" t="s">
        <v>29</v>
      </c>
      <c r="M5109" s="26" t="s">
        <v>30</v>
      </c>
      <c r="N5109" s="26" t="s">
        <v>31</v>
      </c>
      <c r="O5109" s="26" t="s">
        <v>32</v>
      </c>
      <c r="P5109" s="26" t="s">
        <v>22</v>
      </c>
      <c r="Q5109" s="26" t="s">
        <v>25126</v>
      </c>
      <c r="R5109" s="26" t="s">
        <v>34</v>
      </c>
      <c r="S5109" s="26" t="s">
        <v>25127</v>
      </c>
      <c r="T5109" s="26" t="s">
        <v>25128</v>
      </c>
    </row>
    <row r="5110" customHeight="1" spans="1:20">
      <c r="A5110" s="25">
        <v>45210</v>
      </c>
      <c r="B5110" s="26" t="s">
        <v>25129</v>
      </c>
      <c r="C5110" s="26" t="s">
        <v>3877</v>
      </c>
      <c r="D5110" s="26" t="s">
        <v>22</v>
      </c>
      <c r="E5110" s="26" t="s">
        <v>25130</v>
      </c>
      <c r="F5110" s="26" t="s">
        <v>9422</v>
      </c>
      <c r="G5110" s="26" t="s">
        <v>25</v>
      </c>
      <c r="H5110" s="26" t="s">
        <v>22</v>
      </c>
      <c r="I5110" s="26" t="s">
        <v>26</v>
      </c>
      <c r="J5110" s="26" t="s">
        <v>27</v>
      </c>
      <c r="K5110" s="26" t="s">
        <v>76</v>
      </c>
      <c r="L5110" s="26" t="s">
        <v>29</v>
      </c>
      <c r="M5110" s="26" t="s">
        <v>44</v>
      </c>
      <c r="N5110" s="26" t="s">
        <v>31</v>
      </c>
      <c r="O5110" s="26" t="s">
        <v>32</v>
      </c>
      <c r="P5110" s="26" t="s">
        <v>22</v>
      </c>
      <c r="Q5110" s="26" t="s">
        <v>25131</v>
      </c>
      <c r="R5110" s="26" t="s">
        <v>34</v>
      </c>
      <c r="S5110" s="26" t="s">
        <v>25132</v>
      </c>
      <c r="T5110" s="26" t="s">
        <v>25133</v>
      </c>
    </row>
    <row r="5111" customHeight="1" spans="1:20">
      <c r="A5111" s="25">
        <v>45210</v>
      </c>
      <c r="B5111" s="26" t="s">
        <v>25134</v>
      </c>
      <c r="C5111" s="26" t="s">
        <v>1057</v>
      </c>
      <c r="D5111" s="26" t="s">
        <v>22</v>
      </c>
      <c r="E5111" s="26" t="s">
        <v>25135</v>
      </c>
      <c r="F5111" s="26" t="s">
        <v>25136</v>
      </c>
      <c r="G5111" s="26" t="s">
        <v>41</v>
      </c>
      <c r="H5111" s="26" t="s">
        <v>96</v>
      </c>
      <c r="I5111" s="26" t="s">
        <v>75</v>
      </c>
      <c r="J5111" s="26" t="s">
        <v>27</v>
      </c>
      <c r="K5111" s="26" t="s">
        <v>28</v>
      </c>
      <c r="L5111" s="26" t="s">
        <v>43</v>
      </c>
      <c r="M5111" s="26" t="s">
        <v>30</v>
      </c>
      <c r="N5111" s="26" t="s">
        <v>31</v>
      </c>
      <c r="O5111" s="26" t="s">
        <v>32</v>
      </c>
      <c r="P5111" s="26" t="s">
        <v>22</v>
      </c>
      <c r="Q5111" s="26" t="s">
        <v>25137</v>
      </c>
      <c r="R5111" s="26" t="s">
        <v>46</v>
      </c>
      <c r="S5111" s="26" t="s">
        <v>25138</v>
      </c>
      <c r="T5111" s="26" t="s">
        <v>25139</v>
      </c>
    </row>
    <row r="5112" customHeight="1" spans="1:20">
      <c r="A5112" s="25">
        <v>45210</v>
      </c>
      <c r="B5112" s="26" t="s">
        <v>25140</v>
      </c>
      <c r="C5112" s="26" t="s">
        <v>1023</v>
      </c>
      <c r="D5112" s="26" t="s">
        <v>22</v>
      </c>
      <c r="E5112" s="26" t="s">
        <v>25141</v>
      </c>
      <c r="F5112" s="26" t="s">
        <v>9821</v>
      </c>
      <c r="G5112" s="26" t="s">
        <v>336</v>
      </c>
      <c r="H5112" s="26" t="s">
        <v>110</v>
      </c>
      <c r="I5112" s="26" t="s">
        <v>299</v>
      </c>
      <c r="J5112" s="26" t="s">
        <v>27</v>
      </c>
      <c r="K5112" s="26" t="s">
        <v>28</v>
      </c>
      <c r="L5112" s="26" t="s">
        <v>43</v>
      </c>
      <c r="M5112" s="26" t="s">
        <v>44</v>
      </c>
      <c r="N5112" s="26" t="s">
        <v>31</v>
      </c>
      <c r="O5112" s="26" t="s">
        <v>32</v>
      </c>
      <c r="P5112" s="26" t="s">
        <v>22</v>
      </c>
      <c r="Q5112" s="26" t="s">
        <v>25142</v>
      </c>
      <c r="R5112" s="26" t="s">
        <v>46</v>
      </c>
      <c r="S5112" s="26" t="s">
        <v>25143</v>
      </c>
      <c r="T5112" s="26" t="s">
        <v>25144</v>
      </c>
    </row>
    <row r="5113" customHeight="1" spans="1:20">
      <c r="A5113" s="25">
        <v>45210</v>
      </c>
      <c r="B5113" s="26" t="s">
        <v>25145</v>
      </c>
      <c r="C5113" s="26" t="s">
        <v>17923</v>
      </c>
      <c r="D5113" s="26" t="s">
        <v>22</v>
      </c>
      <c r="E5113" s="26" t="s">
        <v>25146</v>
      </c>
      <c r="F5113" s="26" t="s">
        <v>22806</v>
      </c>
      <c r="G5113" s="26" t="s">
        <v>82</v>
      </c>
      <c r="H5113" s="26" t="s">
        <v>22</v>
      </c>
      <c r="I5113" s="26" t="s">
        <v>412</v>
      </c>
      <c r="J5113" s="26" t="s">
        <v>27</v>
      </c>
      <c r="K5113" s="26" t="s">
        <v>28</v>
      </c>
      <c r="L5113" s="26" t="s">
        <v>43</v>
      </c>
      <c r="M5113" s="26" t="s">
        <v>169</v>
      </c>
      <c r="N5113" s="26" t="s">
        <v>31</v>
      </c>
      <c r="O5113" s="26" t="s">
        <v>32</v>
      </c>
      <c r="P5113" s="26" t="s">
        <v>22</v>
      </c>
      <c r="Q5113" s="26" t="s">
        <v>25147</v>
      </c>
      <c r="R5113" s="26" t="s">
        <v>46</v>
      </c>
      <c r="S5113" s="26" t="s">
        <v>25148</v>
      </c>
      <c r="T5113" s="26" t="s">
        <v>25149</v>
      </c>
    </row>
    <row r="5114" customHeight="1" spans="1:20">
      <c r="A5114" s="25">
        <v>45210</v>
      </c>
      <c r="B5114" s="26" t="s">
        <v>25150</v>
      </c>
      <c r="C5114" s="26" t="s">
        <v>14063</v>
      </c>
      <c r="D5114" s="26" t="s">
        <v>22</v>
      </c>
      <c r="E5114" s="26" t="s">
        <v>25151</v>
      </c>
      <c r="F5114" s="26" t="s">
        <v>22</v>
      </c>
      <c r="G5114" s="26" t="s">
        <v>22</v>
      </c>
      <c r="H5114" s="26" t="s">
        <v>110</v>
      </c>
      <c r="I5114" s="26" t="s">
        <v>315</v>
      </c>
      <c r="J5114" s="26" t="s">
        <v>27</v>
      </c>
      <c r="K5114" s="26" t="s">
        <v>28</v>
      </c>
      <c r="L5114" s="26" t="s">
        <v>43</v>
      </c>
      <c r="M5114" s="26" t="s">
        <v>30</v>
      </c>
      <c r="N5114" s="26" t="s">
        <v>31</v>
      </c>
      <c r="O5114" s="26" t="s">
        <v>32</v>
      </c>
      <c r="P5114" s="26" t="s">
        <v>22</v>
      </c>
      <c r="Q5114" s="26" t="s">
        <v>25152</v>
      </c>
      <c r="R5114" s="26" t="s">
        <v>46</v>
      </c>
      <c r="S5114" s="26" t="s">
        <v>25153</v>
      </c>
      <c r="T5114" s="26" t="s">
        <v>25154</v>
      </c>
    </row>
    <row r="5115" customHeight="1" spans="1:20">
      <c r="A5115" s="25">
        <v>45210</v>
      </c>
      <c r="B5115" s="26" t="s">
        <v>25155</v>
      </c>
      <c r="C5115" s="26" t="s">
        <v>2868</v>
      </c>
      <c r="D5115" s="26" t="s">
        <v>22</v>
      </c>
      <c r="E5115" s="26" t="s">
        <v>25156</v>
      </c>
      <c r="F5115" s="26" t="s">
        <v>25157</v>
      </c>
      <c r="G5115" s="26" t="s">
        <v>82</v>
      </c>
      <c r="H5115" s="26" t="s">
        <v>22</v>
      </c>
      <c r="I5115" s="26" t="s">
        <v>384</v>
      </c>
      <c r="J5115" s="26" t="s">
        <v>27</v>
      </c>
      <c r="K5115" s="26" t="s">
        <v>28</v>
      </c>
      <c r="L5115" s="26" t="s">
        <v>43</v>
      </c>
      <c r="M5115" s="26" t="s">
        <v>30</v>
      </c>
      <c r="N5115" s="26" t="s">
        <v>31</v>
      </c>
      <c r="O5115" s="26" t="s">
        <v>32</v>
      </c>
      <c r="P5115" s="26" t="s">
        <v>22</v>
      </c>
      <c r="Q5115" s="26" t="s">
        <v>25158</v>
      </c>
      <c r="R5115" s="26" t="s">
        <v>46</v>
      </c>
      <c r="S5115" s="26" t="s">
        <v>25159</v>
      </c>
      <c r="T5115" s="26" t="s">
        <v>25160</v>
      </c>
    </row>
    <row r="5116" customHeight="1" spans="1:20">
      <c r="A5116" s="25">
        <v>45210</v>
      </c>
      <c r="B5116" s="26" t="s">
        <v>25161</v>
      </c>
      <c r="C5116" s="26" t="s">
        <v>1306</v>
      </c>
      <c r="D5116" s="26" t="s">
        <v>22</v>
      </c>
      <c r="E5116" s="26" t="s">
        <v>25162</v>
      </c>
      <c r="F5116" s="26" t="s">
        <v>25163</v>
      </c>
      <c r="G5116" s="26" t="s">
        <v>82</v>
      </c>
      <c r="H5116" s="26" t="s">
        <v>22</v>
      </c>
      <c r="I5116" s="26" t="s">
        <v>1181</v>
      </c>
      <c r="J5116" s="26" t="s">
        <v>27</v>
      </c>
      <c r="K5116" s="26" t="s">
        <v>28</v>
      </c>
      <c r="L5116" s="26" t="s">
        <v>43</v>
      </c>
      <c r="M5116" s="26" t="s">
        <v>44</v>
      </c>
      <c r="N5116" s="26" t="s">
        <v>31</v>
      </c>
      <c r="O5116" s="26" t="s">
        <v>32</v>
      </c>
      <c r="P5116" s="26" t="s">
        <v>22</v>
      </c>
      <c r="Q5116" s="26" t="s">
        <v>25164</v>
      </c>
      <c r="R5116" s="26" t="s">
        <v>46</v>
      </c>
      <c r="S5116" s="26" t="s">
        <v>25165</v>
      </c>
      <c r="T5116" s="26" t="s">
        <v>25166</v>
      </c>
    </row>
    <row r="5117" customHeight="1" spans="1:20">
      <c r="A5117" s="25">
        <v>45210</v>
      </c>
      <c r="B5117" s="26" t="s">
        <v>25167</v>
      </c>
      <c r="C5117" s="26" t="s">
        <v>905</v>
      </c>
      <c r="D5117" s="26" t="s">
        <v>22</v>
      </c>
      <c r="E5117" s="26" t="s">
        <v>25168</v>
      </c>
      <c r="F5117" s="26" t="s">
        <v>25169</v>
      </c>
      <c r="G5117" s="26" t="s">
        <v>25</v>
      </c>
      <c r="H5117" s="26" t="s">
        <v>22</v>
      </c>
      <c r="I5117" s="26" t="s">
        <v>18894</v>
      </c>
      <c r="J5117" s="26" t="s">
        <v>27</v>
      </c>
      <c r="K5117" s="26" t="s">
        <v>28</v>
      </c>
      <c r="L5117" s="26" t="s">
        <v>43</v>
      </c>
      <c r="M5117" s="26" t="s">
        <v>799</v>
      </c>
      <c r="N5117" s="26" t="s">
        <v>31</v>
      </c>
      <c r="O5117" s="26" t="s">
        <v>32</v>
      </c>
      <c r="P5117" s="26" t="s">
        <v>22</v>
      </c>
      <c r="Q5117" s="26" t="s">
        <v>25170</v>
      </c>
      <c r="R5117" s="26" t="s">
        <v>46</v>
      </c>
      <c r="S5117" s="26" t="s">
        <v>25171</v>
      </c>
      <c r="T5117" s="26" t="s">
        <v>25172</v>
      </c>
    </row>
    <row r="5118" customHeight="1" spans="1:20">
      <c r="A5118" s="25">
        <v>45210</v>
      </c>
      <c r="B5118" s="26" t="s">
        <v>25173</v>
      </c>
      <c r="C5118" s="26" t="s">
        <v>6302</v>
      </c>
      <c r="D5118" s="26" t="s">
        <v>22</v>
      </c>
      <c r="E5118" s="26" t="s">
        <v>16251</v>
      </c>
      <c r="F5118" s="26" t="s">
        <v>16252</v>
      </c>
      <c r="G5118" s="26" t="s">
        <v>130</v>
      </c>
      <c r="H5118" s="26" t="s">
        <v>22</v>
      </c>
      <c r="I5118" s="26" t="s">
        <v>299</v>
      </c>
      <c r="J5118" s="26" t="s">
        <v>27</v>
      </c>
      <c r="K5118" s="26" t="s">
        <v>28</v>
      </c>
      <c r="L5118" s="26" t="s">
        <v>43</v>
      </c>
      <c r="M5118" s="26" t="s">
        <v>30</v>
      </c>
      <c r="N5118" s="26" t="s">
        <v>31</v>
      </c>
      <c r="O5118" s="26" t="s">
        <v>32</v>
      </c>
      <c r="P5118" s="26" t="s">
        <v>22</v>
      </c>
      <c r="Q5118" s="26" t="s">
        <v>23933</v>
      </c>
      <c r="R5118" s="26" t="s">
        <v>46</v>
      </c>
      <c r="S5118" s="26" t="s">
        <v>25174</v>
      </c>
      <c r="T5118" s="26" t="s">
        <v>25175</v>
      </c>
    </row>
    <row r="5119" customHeight="1" spans="1:20">
      <c r="A5119" s="25">
        <v>45210</v>
      </c>
      <c r="B5119" s="26" t="s">
        <v>25176</v>
      </c>
      <c r="C5119" s="26" t="s">
        <v>2825</v>
      </c>
      <c r="D5119" s="26" t="s">
        <v>22</v>
      </c>
      <c r="E5119" s="26" t="s">
        <v>25177</v>
      </c>
      <c r="F5119" s="26" t="s">
        <v>25178</v>
      </c>
      <c r="G5119" s="26" t="s">
        <v>82</v>
      </c>
      <c r="H5119" s="26" t="s">
        <v>22</v>
      </c>
      <c r="I5119" s="26" t="s">
        <v>576</v>
      </c>
      <c r="J5119" s="26" t="s">
        <v>27</v>
      </c>
      <c r="K5119" s="26" t="s">
        <v>28</v>
      </c>
      <c r="L5119" s="26" t="s">
        <v>43</v>
      </c>
      <c r="M5119" s="26" t="s">
        <v>44</v>
      </c>
      <c r="N5119" s="26" t="s">
        <v>31</v>
      </c>
      <c r="O5119" s="26" t="s">
        <v>32</v>
      </c>
      <c r="P5119" s="26" t="s">
        <v>22</v>
      </c>
      <c r="Q5119" s="26" t="s">
        <v>25179</v>
      </c>
      <c r="R5119" s="26" t="s">
        <v>46</v>
      </c>
      <c r="S5119" s="26" t="s">
        <v>25180</v>
      </c>
      <c r="T5119" s="26" t="s">
        <v>25181</v>
      </c>
    </row>
    <row r="5120" customHeight="1" spans="1:20">
      <c r="A5120" s="25">
        <v>45210</v>
      </c>
      <c r="B5120" s="26" t="s">
        <v>25182</v>
      </c>
      <c r="C5120" s="26" t="s">
        <v>2868</v>
      </c>
      <c r="D5120" s="26" t="s">
        <v>22</v>
      </c>
      <c r="E5120" s="26" t="s">
        <v>25183</v>
      </c>
      <c r="F5120" s="26" t="s">
        <v>22</v>
      </c>
      <c r="G5120" s="26" t="s">
        <v>22</v>
      </c>
      <c r="H5120" s="26" t="s">
        <v>22</v>
      </c>
      <c r="I5120" s="26" t="s">
        <v>175</v>
      </c>
      <c r="J5120" s="26" t="s">
        <v>27</v>
      </c>
      <c r="K5120" s="26" t="s">
        <v>28</v>
      </c>
      <c r="L5120" s="26" t="s">
        <v>43</v>
      </c>
      <c r="M5120" s="26" t="s">
        <v>30</v>
      </c>
      <c r="N5120" s="26" t="s">
        <v>31</v>
      </c>
      <c r="O5120" s="26" t="s">
        <v>32</v>
      </c>
      <c r="P5120" s="26" t="s">
        <v>22</v>
      </c>
      <c r="Q5120" s="26" t="s">
        <v>25184</v>
      </c>
      <c r="R5120" s="26" t="s">
        <v>46</v>
      </c>
      <c r="S5120" s="26" t="s">
        <v>25185</v>
      </c>
      <c r="T5120" s="26" t="s">
        <v>25186</v>
      </c>
    </row>
    <row r="5121" customHeight="1" spans="1:20">
      <c r="A5121" s="25">
        <v>45210</v>
      </c>
      <c r="B5121" s="26" t="s">
        <v>25187</v>
      </c>
      <c r="C5121" s="26" t="s">
        <v>7484</v>
      </c>
      <c r="D5121" s="26" t="s">
        <v>22</v>
      </c>
      <c r="E5121" s="26" t="s">
        <v>25188</v>
      </c>
      <c r="F5121" s="26" t="s">
        <v>25189</v>
      </c>
      <c r="G5121" s="26" t="s">
        <v>2152</v>
      </c>
      <c r="H5121" s="26" t="s">
        <v>22</v>
      </c>
      <c r="I5121" s="26" t="s">
        <v>732</v>
      </c>
      <c r="J5121" s="26" t="s">
        <v>27</v>
      </c>
      <c r="K5121" s="26" t="s">
        <v>28</v>
      </c>
      <c r="L5121" s="26" t="s">
        <v>43</v>
      </c>
      <c r="M5121" s="26" t="s">
        <v>44</v>
      </c>
      <c r="N5121" s="26" t="s">
        <v>31</v>
      </c>
      <c r="O5121" s="26" t="s">
        <v>32</v>
      </c>
      <c r="P5121" s="26" t="s">
        <v>22</v>
      </c>
      <c r="Q5121" s="26" t="s">
        <v>25190</v>
      </c>
      <c r="R5121" s="26" t="s">
        <v>46</v>
      </c>
      <c r="S5121" s="26" t="s">
        <v>25191</v>
      </c>
      <c r="T5121" s="26" t="s">
        <v>25192</v>
      </c>
    </row>
    <row r="5122" customHeight="1" spans="1:20">
      <c r="A5122" s="25">
        <v>45210</v>
      </c>
      <c r="B5122" s="26" t="s">
        <v>25193</v>
      </c>
      <c r="C5122" s="26" t="s">
        <v>14500</v>
      </c>
      <c r="D5122" s="26" t="s">
        <v>22</v>
      </c>
      <c r="E5122" s="26" t="s">
        <v>25194</v>
      </c>
      <c r="F5122" s="26" t="s">
        <v>22</v>
      </c>
      <c r="G5122" s="26" t="s">
        <v>22</v>
      </c>
      <c r="H5122" s="26" t="s">
        <v>22</v>
      </c>
      <c r="I5122" s="26" t="s">
        <v>293</v>
      </c>
      <c r="J5122" s="26" t="s">
        <v>27</v>
      </c>
      <c r="K5122" s="26" t="s">
        <v>28</v>
      </c>
      <c r="L5122" s="26" t="s">
        <v>43</v>
      </c>
      <c r="M5122" s="26" t="s">
        <v>30</v>
      </c>
      <c r="N5122" s="26" t="s">
        <v>31</v>
      </c>
      <c r="O5122" s="26" t="s">
        <v>32</v>
      </c>
      <c r="P5122" s="26" t="s">
        <v>22</v>
      </c>
      <c r="Q5122" s="26" t="s">
        <v>25195</v>
      </c>
      <c r="R5122" s="26" t="s">
        <v>46</v>
      </c>
      <c r="S5122" s="26" t="s">
        <v>25196</v>
      </c>
      <c r="T5122" s="26" t="s">
        <v>25197</v>
      </c>
    </row>
    <row r="5123" customHeight="1" spans="1:20">
      <c r="A5123" s="25">
        <v>45210</v>
      </c>
      <c r="B5123" s="26" t="s">
        <v>25198</v>
      </c>
      <c r="C5123" s="26" t="s">
        <v>9317</v>
      </c>
      <c r="D5123" s="26" t="s">
        <v>22</v>
      </c>
      <c r="E5123" s="26" t="s">
        <v>25199</v>
      </c>
      <c r="F5123" s="26" t="s">
        <v>25200</v>
      </c>
      <c r="G5123" s="26" t="s">
        <v>41</v>
      </c>
      <c r="H5123" s="26" t="s">
        <v>22</v>
      </c>
      <c r="I5123" s="26" t="s">
        <v>253</v>
      </c>
      <c r="J5123" s="26" t="s">
        <v>27</v>
      </c>
      <c r="K5123" s="26" t="s">
        <v>28</v>
      </c>
      <c r="L5123" s="26" t="s">
        <v>43</v>
      </c>
      <c r="M5123" s="26" t="s">
        <v>44</v>
      </c>
      <c r="N5123" s="26" t="s">
        <v>31</v>
      </c>
      <c r="O5123" s="26" t="s">
        <v>32</v>
      </c>
      <c r="P5123" s="26" t="s">
        <v>22</v>
      </c>
      <c r="Q5123" s="26" t="s">
        <v>25201</v>
      </c>
      <c r="R5123" s="26" t="s">
        <v>46</v>
      </c>
      <c r="S5123" s="26" t="s">
        <v>25202</v>
      </c>
      <c r="T5123" s="26" t="s">
        <v>25203</v>
      </c>
    </row>
    <row r="5124" customHeight="1" spans="1:20">
      <c r="A5124" s="25">
        <v>45210</v>
      </c>
      <c r="B5124" s="26" t="s">
        <v>25204</v>
      </c>
      <c r="C5124" s="26" t="s">
        <v>2868</v>
      </c>
      <c r="D5124" s="26" t="s">
        <v>22</v>
      </c>
      <c r="E5124" s="26" t="s">
        <v>25205</v>
      </c>
      <c r="F5124" s="26" t="s">
        <v>22</v>
      </c>
      <c r="G5124" s="26" t="s">
        <v>22</v>
      </c>
      <c r="H5124" s="26" t="s">
        <v>22</v>
      </c>
      <c r="I5124" s="26" t="s">
        <v>931</v>
      </c>
      <c r="J5124" s="26" t="s">
        <v>27</v>
      </c>
      <c r="K5124" s="26" t="s">
        <v>28</v>
      </c>
      <c r="L5124" s="26" t="s">
        <v>43</v>
      </c>
      <c r="M5124" s="26" t="s">
        <v>30</v>
      </c>
      <c r="N5124" s="26" t="s">
        <v>31</v>
      </c>
      <c r="O5124" s="26" t="s">
        <v>32</v>
      </c>
      <c r="P5124" s="26" t="s">
        <v>22</v>
      </c>
      <c r="Q5124" s="26" t="s">
        <v>25206</v>
      </c>
      <c r="R5124" s="26" t="s">
        <v>46</v>
      </c>
      <c r="S5124" s="26" t="s">
        <v>25207</v>
      </c>
      <c r="T5124" s="26" t="s">
        <v>25208</v>
      </c>
    </row>
    <row r="5125" customHeight="1" spans="1:20">
      <c r="A5125" s="25">
        <v>45210</v>
      </c>
      <c r="B5125" s="26" t="s">
        <v>25209</v>
      </c>
      <c r="C5125" s="26" t="s">
        <v>2868</v>
      </c>
      <c r="D5125" s="26" t="s">
        <v>22</v>
      </c>
      <c r="E5125" s="26" t="s">
        <v>25210</v>
      </c>
      <c r="F5125" s="26" t="s">
        <v>22</v>
      </c>
      <c r="G5125" s="26" t="s">
        <v>22</v>
      </c>
      <c r="H5125" s="26" t="s">
        <v>22</v>
      </c>
      <c r="I5125" s="26" t="s">
        <v>2203</v>
      </c>
      <c r="J5125" s="26" t="s">
        <v>27</v>
      </c>
      <c r="K5125" s="26" t="s">
        <v>28</v>
      </c>
      <c r="L5125" s="26" t="s">
        <v>43</v>
      </c>
      <c r="M5125" s="26" t="s">
        <v>30</v>
      </c>
      <c r="N5125" s="26" t="s">
        <v>31</v>
      </c>
      <c r="O5125" s="26" t="s">
        <v>32</v>
      </c>
      <c r="P5125" s="26" t="s">
        <v>22</v>
      </c>
      <c r="Q5125" s="26" t="s">
        <v>25211</v>
      </c>
      <c r="R5125" s="26" t="s">
        <v>46</v>
      </c>
      <c r="S5125" s="26" t="s">
        <v>25212</v>
      </c>
      <c r="T5125" s="26" t="s">
        <v>25213</v>
      </c>
    </row>
    <row r="5126" customHeight="1" spans="1:20">
      <c r="A5126" s="25">
        <v>45210</v>
      </c>
      <c r="B5126" s="26" t="s">
        <v>25214</v>
      </c>
      <c r="C5126" s="26" t="s">
        <v>646</v>
      </c>
      <c r="D5126" s="26" t="s">
        <v>22</v>
      </c>
      <c r="E5126" s="26" t="s">
        <v>21503</v>
      </c>
      <c r="F5126" s="26" t="s">
        <v>21504</v>
      </c>
      <c r="G5126" s="26" t="s">
        <v>82</v>
      </c>
      <c r="H5126" s="26" t="s">
        <v>22</v>
      </c>
      <c r="I5126" s="26" t="s">
        <v>412</v>
      </c>
      <c r="J5126" s="26" t="s">
        <v>27</v>
      </c>
      <c r="K5126" s="26" t="s">
        <v>28</v>
      </c>
      <c r="L5126" s="26" t="s">
        <v>43</v>
      </c>
      <c r="M5126" s="26" t="s">
        <v>44</v>
      </c>
      <c r="N5126" s="26" t="s">
        <v>31</v>
      </c>
      <c r="O5126" s="26" t="s">
        <v>32</v>
      </c>
      <c r="P5126" s="26" t="s">
        <v>22</v>
      </c>
      <c r="Q5126" s="26" t="s">
        <v>25215</v>
      </c>
      <c r="R5126" s="26" t="s">
        <v>46</v>
      </c>
      <c r="S5126" s="26" t="s">
        <v>25216</v>
      </c>
      <c r="T5126" s="26" t="s">
        <v>25217</v>
      </c>
    </row>
    <row r="5127" customHeight="1" spans="1:20">
      <c r="A5127" s="25">
        <v>45210</v>
      </c>
      <c r="B5127" s="26" t="s">
        <v>25218</v>
      </c>
      <c r="C5127" s="26" t="s">
        <v>1167</v>
      </c>
      <c r="D5127" s="26" t="s">
        <v>22</v>
      </c>
      <c r="E5127" s="26" t="s">
        <v>25219</v>
      </c>
      <c r="F5127" s="26" t="s">
        <v>25220</v>
      </c>
      <c r="G5127" s="26" t="s">
        <v>336</v>
      </c>
      <c r="H5127" s="26" t="s">
        <v>96</v>
      </c>
      <c r="I5127" s="26" t="s">
        <v>732</v>
      </c>
      <c r="J5127" s="26" t="s">
        <v>27</v>
      </c>
      <c r="K5127" s="26" t="s">
        <v>28</v>
      </c>
      <c r="L5127" s="26" t="s">
        <v>43</v>
      </c>
      <c r="M5127" s="26" t="s">
        <v>44</v>
      </c>
      <c r="N5127" s="26" t="s">
        <v>31</v>
      </c>
      <c r="O5127" s="26" t="s">
        <v>32</v>
      </c>
      <c r="P5127" s="26" t="s">
        <v>22</v>
      </c>
      <c r="Q5127" s="26" t="s">
        <v>25221</v>
      </c>
      <c r="R5127" s="26" t="s">
        <v>46</v>
      </c>
      <c r="S5127" s="26" t="s">
        <v>25222</v>
      </c>
      <c r="T5127" s="26" t="s">
        <v>25223</v>
      </c>
    </row>
    <row r="5128" customHeight="1" spans="1:20">
      <c r="A5128" s="25">
        <v>45210</v>
      </c>
      <c r="B5128" s="26" t="s">
        <v>25224</v>
      </c>
      <c r="C5128" s="26" t="s">
        <v>2868</v>
      </c>
      <c r="D5128" s="26" t="s">
        <v>22</v>
      </c>
      <c r="E5128" s="26" t="s">
        <v>25225</v>
      </c>
      <c r="F5128" s="26" t="s">
        <v>6958</v>
      </c>
      <c r="G5128" s="26" t="s">
        <v>22</v>
      </c>
      <c r="H5128" s="26" t="s">
        <v>22</v>
      </c>
      <c r="I5128" s="26" t="s">
        <v>104</v>
      </c>
      <c r="J5128" s="26" t="s">
        <v>27</v>
      </c>
      <c r="K5128" s="26" t="s">
        <v>28</v>
      </c>
      <c r="L5128" s="26" t="s">
        <v>43</v>
      </c>
      <c r="M5128" s="26" t="s">
        <v>30</v>
      </c>
      <c r="N5128" s="26" t="s">
        <v>31</v>
      </c>
      <c r="O5128" s="26" t="s">
        <v>32</v>
      </c>
      <c r="P5128" s="26" t="s">
        <v>22</v>
      </c>
      <c r="Q5128" s="26" t="s">
        <v>25226</v>
      </c>
      <c r="R5128" s="26" t="s">
        <v>46</v>
      </c>
      <c r="S5128" s="26" t="s">
        <v>25227</v>
      </c>
      <c r="T5128" s="26" t="s">
        <v>25228</v>
      </c>
    </row>
    <row r="5129" customHeight="1" spans="1:20">
      <c r="A5129" s="25">
        <v>45210</v>
      </c>
      <c r="B5129" s="26" t="s">
        <v>25229</v>
      </c>
      <c r="C5129" s="26" t="s">
        <v>5170</v>
      </c>
      <c r="D5129" s="26" t="s">
        <v>22</v>
      </c>
      <c r="E5129" s="26" t="s">
        <v>23042</v>
      </c>
      <c r="F5129" s="26" t="s">
        <v>23043</v>
      </c>
      <c r="G5129" s="26" t="s">
        <v>130</v>
      </c>
      <c r="H5129" s="26" t="s">
        <v>110</v>
      </c>
      <c r="I5129" s="26" t="s">
        <v>149</v>
      </c>
      <c r="J5129" s="26" t="s">
        <v>27</v>
      </c>
      <c r="K5129" s="26" t="s">
        <v>28</v>
      </c>
      <c r="L5129" s="26" t="s">
        <v>43</v>
      </c>
      <c r="M5129" s="26" t="s">
        <v>44</v>
      </c>
      <c r="N5129" s="26" t="s">
        <v>31</v>
      </c>
      <c r="O5129" s="26" t="s">
        <v>32</v>
      </c>
      <c r="P5129" s="26" t="s">
        <v>22</v>
      </c>
      <c r="Q5129" s="26" t="s">
        <v>25230</v>
      </c>
      <c r="R5129" s="26" t="s">
        <v>46</v>
      </c>
      <c r="S5129" s="26" t="s">
        <v>25231</v>
      </c>
      <c r="T5129" s="26" t="s">
        <v>25232</v>
      </c>
    </row>
    <row r="5130" customHeight="1" spans="1:20">
      <c r="A5130" s="25">
        <v>45210</v>
      </c>
      <c r="B5130" s="26" t="s">
        <v>25233</v>
      </c>
      <c r="C5130" s="26" t="s">
        <v>16839</v>
      </c>
      <c r="D5130" s="26" t="s">
        <v>22</v>
      </c>
      <c r="E5130" s="26" t="s">
        <v>25234</v>
      </c>
      <c r="F5130" s="26" t="s">
        <v>25235</v>
      </c>
      <c r="G5130" s="26" t="s">
        <v>247</v>
      </c>
      <c r="H5130" s="26" t="s">
        <v>22</v>
      </c>
      <c r="I5130" s="26" t="s">
        <v>337</v>
      </c>
      <c r="J5130" s="26" t="s">
        <v>27</v>
      </c>
      <c r="K5130" s="26" t="s">
        <v>28</v>
      </c>
      <c r="L5130" s="26" t="s">
        <v>43</v>
      </c>
      <c r="M5130" s="26" t="s">
        <v>30</v>
      </c>
      <c r="N5130" s="26" t="s">
        <v>31</v>
      </c>
      <c r="O5130" s="26" t="s">
        <v>32</v>
      </c>
      <c r="P5130" s="26" t="s">
        <v>22</v>
      </c>
      <c r="Q5130" s="26" t="s">
        <v>25236</v>
      </c>
      <c r="R5130" s="26" t="s">
        <v>46</v>
      </c>
      <c r="S5130" s="26" t="s">
        <v>25237</v>
      </c>
      <c r="T5130" s="26" t="s">
        <v>25238</v>
      </c>
    </row>
    <row r="5131" customHeight="1" spans="1:20">
      <c r="A5131" s="25">
        <v>45210</v>
      </c>
      <c r="B5131" s="26" t="s">
        <v>25239</v>
      </c>
      <c r="C5131" s="26" t="s">
        <v>25240</v>
      </c>
      <c r="D5131" s="26" t="s">
        <v>22</v>
      </c>
      <c r="E5131" s="26" t="s">
        <v>25241</v>
      </c>
      <c r="F5131" s="26" t="s">
        <v>6958</v>
      </c>
      <c r="G5131" s="26" t="s">
        <v>22</v>
      </c>
      <c r="H5131" s="26" t="s">
        <v>110</v>
      </c>
      <c r="I5131" s="26" t="s">
        <v>412</v>
      </c>
      <c r="J5131" s="26" t="s">
        <v>27</v>
      </c>
      <c r="K5131" s="26" t="s">
        <v>28</v>
      </c>
      <c r="L5131" s="26" t="s">
        <v>43</v>
      </c>
      <c r="M5131" s="26" t="s">
        <v>169</v>
      </c>
      <c r="N5131" s="26" t="s">
        <v>31</v>
      </c>
      <c r="O5131" s="26" t="s">
        <v>32</v>
      </c>
      <c r="P5131" s="26" t="s">
        <v>22</v>
      </c>
      <c r="Q5131" s="26" t="s">
        <v>25242</v>
      </c>
      <c r="R5131" s="26" t="s">
        <v>46</v>
      </c>
      <c r="S5131" s="26" t="s">
        <v>25243</v>
      </c>
      <c r="T5131" s="26" t="s">
        <v>25244</v>
      </c>
    </row>
    <row r="5132" customHeight="1" spans="1:20">
      <c r="A5132" s="25">
        <v>45210</v>
      </c>
      <c r="B5132" s="26" t="s">
        <v>25245</v>
      </c>
      <c r="C5132" s="26" t="s">
        <v>8250</v>
      </c>
      <c r="D5132" s="26" t="s">
        <v>22</v>
      </c>
      <c r="E5132" s="26" t="s">
        <v>25246</v>
      </c>
      <c r="F5132" s="26" t="s">
        <v>25247</v>
      </c>
      <c r="G5132" s="26" t="s">
        <v>130</v>
      </c>
      <c r="H5132" s="26" t="s">
        <v>22</v>
      </c>
      <c r="I5132" s="26" t="s">
        <v>149</v>
      </c>
      <c r="J5132" s="26" t="s">
        <v>27</v>
      </c>
      <c r="K5132" s="26" t="s">
        <v>28</v>
      </c>
      <c r="L5132" s="26" t="s">
        <v>43</v>
      </c>
      <c r="M5132" s="26" t="s">
        <v>30</v>
      </c>
      <c r="N5132" s="26" t="s">
        <v>31</v>
      </c>
      <c r="O5132" s="26" t="s">
        <v>32</v>
      </c>
      <c r="P5132" s="26" t="s">
        <v>22</v>
      </c>
      <c r="Q5132" s="26" t="s">
        <v>25248</v>
      </c>
      <c r="R5132" s="26" t="s">
        <v>46</v>
      </c>
      <c r="S5132" s="26" t="s">
        <v>25249</v>
      </c>
      <c r="T5132" s="26" t="s">
        <v>25250</v>
      </c>
    </row>
    <row r="5133" customHeight="1" spans="1:20">
      <c r="A5133" s="25">
        <v>45210</v>
      </c>
      <c r="B5133" s="26" t="s">
        <v>25251</v>
      </c>
      <c r="C5133" s="26" t="s">
        <v>646</v>
      </c>
      <c r="D5133" s="26" t="s">
        <v>22</v>
      </c>
      <c r="E5133" s="26" t="s">
        <v>13339</v>
      </c>
      <c r="F5133" s="26" t="s">
        <v>13340</v>
      </c>
      <c r="G5133" s="26" t="s">
        <v>82</v>
      </c>
      <c r="H5133" s="26" t="s">
        <v>22</v>
      </c>
      <c r="I5133" s="26" t="s">
        <v>490</v>
      </c>
      <c r="J5133" s="26" t="s">
        <v>27</v>
      </c>
      <c r="K5133" s="26" t="s">
        <v>28</v>
      </c>
      <c r="L5133" s="26" t="s">
        <v>43</v>
      </c>
      <c r="M5133" s="26" t="s">
        <v>44</v>
      </c>
      <c r="N5133" s="26" t="s">
        <v>31</v>
      </c>
      <c r="O5133" s="26" t="s">
        <v>32</v>
      </c>
      <c r="P5133" s="26" t="s">
        <v>22</v>
      </c>
      <c r="Q5133" s="26" t="s">
        <v>25252</v>
      </c>
      <c r="R5133" s="26" t="s">
        <v>46</v>
      </c>
      <c r="S5133" s="26" t="s">
        <v>25253</v>
      </c>
      <c r="T5133" s="26" t="s">
        <v>25254</v>
      </c>
    </row>
    <row r="5134" customHeight="1" spans="1:20">
      <c r="A5134" s="25">
        <v>45210</v>
      </c>
      <c r="B5134" s="26" t="s">
        <v>25255</v>
      </c>
      <c r="C5134" s="26" t="s">
        <v>1475</v>
      </c>
      <c r="D5134" s="26" t="s">
        <v>22</v>
      </c>
      <c r="E5134" s="26" t="s">
        <v>25256</v>
      </c>
      <c r="F5134" s="26" t="s">
        <v>25257</v>
      </c>
      <c r="G5134" s="26" t="s">
        <v>53</v>
      </c>
      <c r="H5134" s="26" t="s">
        <v>22</v>
      </c>
      <c r="I5134" s="26" t="s">
        <v>3098</v>
      </c>
      <c r="J5134" s="26" t="s">
        <v>27</v>
      </c>
      <c r="K5134" s="26" t="s">
        <v>28</v>
      </c>
      <c r="L5134" s="26" t="s">
        <v>43</v>
      </c>
      <c r="M5134" s="26" t="s">
        <v>30</v>
      </c>
      <c r="N5134" s="26" t="s">
        <v>31</v>
      </c>
      <c r="O5134" s="26" t="s">
        <v>32</v>
      </c>
      <c r="P5134" s="26" t="s">
        <v>22</v>
      </c>
      <c r="Q5134" s="26" t="s">
        <v>25258</v>
      </c>
      <c r="R5134" s="26" t="s">
        <v>46</v>
      </c>
      <c r="S5134" s="26" t="s">
        <v>25259</v>
      </c>
      <c r="T5134" s="26" t="s">
        <v>25260</v>
      </c>
    </row>
    <row r="5135" customHeight="1" spans="1:20">
      <c r="A5135" s="25">
        <v>45210</v>
      </c>
      <c r="B5135" s="26" t="s">
        <v>25261</v>
      </c>
      <c r="C5135" s="26" t="s">
        <v>2868</v>
      </c>
      <c r="D5135" s="26" t="s">
        <v>22</v>
      </c>
      <c r="E5135" s="26" t="s">
        <v>25262</v>
      </c>
      <c r="F5135" s="26" t="s">
        <v>22</v>
      </c>
      <c r="G5135" s="26" t="s">
        <v>22</v>
      </c>
      <c r="H5135" s="26" t="s">
        <v>22</v>
      </c>
      <c r="I5135" s="26" t="s">
        <v>75</v>
      </c>
      <c r="J5135" s="26" t="s">
        <v>27</v>
      </c>
      <c r="K5135" s="26" t="s">
        <v>28</v>
      </c>
      <c r="L5135" s="26" t="s">
        <v>43</v>
      </c>
      <c r="M5135" s="26" t="s">
        <v>30</v>
      </c>
      <c r="N5135" s="26" t="s">
        <v>31</v>
      </c>
      <c r="O5135" s="26" t="s">
        <v>32</v>
      </c>
      <c r="P5135" s="26" t="s">
        <v>22</v>
      </c>
      <c r="Q5135" s="26" t="s">
        <v>25263</v>
      </c>
      <c r="R5135" s="26" t="s">
        <v>46</v>
      </c>
      <c r="S5135" s="26" t="s">
        <v>25264</v>
      </c>
      <c r="T5135" s="26" t="s">
        <v>25265</v>
      </c>
    </row>
    <row r="5136" customHeight="1" spans="1:20">
      <c r="A5136" s="25">
        <v>45210</v>
      </c>
      <c r="B5136" s="26" t="s">
        <v>25266</v>
      </c>
      <c r="C5136" s="26" t="s">
        <v>2868</v>
      </c>
      <c r="D5136" s="26" t="s">
        <v>22</v>
      </c>
      <c r="E5136" s="26" t="s">
        <v>25267</v>
      </c>
      <c r="F5136" s="26" t="s">
        <v>22</v>
      </c>
      <c r="G5136" s="26" t="s">
        <v>22</v>
      </c>
      <c r="H5136" s="26" t="s">
        <v>22</v>
      </c>
      <c r="I5136" s="26" t="s">
        <v>985</v>
      </c>
      <c r="J5136" s="26" t="s">
        <v>27</v>
      </c>
      <c r="K5136" s="26" t="s">
        <v>28</v>
      </c>
      <c r="L5136" s="26" t="s">
        <v>43</v>
      </c>
      <c r="M5136" s="26" t="s">
        <v>30</v>
      </c>
      <c r="N5136" s="26" t="s">
        <v>31</v>
      </c>
      <c r="O5136" s="26" t="s">
        <v>32</v>
      </c>
      <c r="P5136" s="26" t="s">
        <v>22</v>
      </c>
      <c r="Q5136" s="26" t="s">
        <v>25268</v>
      </c>
      <c r="R5136" s="26" t="s">
        <v>46</v>
      </c>
      <c r="S5136" s="26" t="s">
        <v>25269</v>
      </c>
      <c r="T5136" s="26" t="s">
        <v>25270</v>
      </c>
    </row>
    <row r="5137" customHeight="1" spans="1:20">
      <c r="A5137" s="25">
        <v>45210</v>
      </c>
      <c r="B5137" s="26" t="s">
        <v>25271</v>
      </c>
      <c r="C5137" s="26" t="s">
        <v>6694</v>
      </c>
      <c r="D5137" s="26" t="s">
        <v>22</v>
      </c>
      <c r="E5137" s="26" t="s">
        <v>25272</v>
      </c>
      <c r="F5137" s="26" t="s">
        <v>25273</v>
      </c>
      <c r="G5137" s="26" t="s">
        <v>41</v>
      </c>
      <c r="H5137" s="26" t="s">
        <v>22</v>
      </c>
      <c r="I5137" s="26" t="s">
        <v>277</v>
      </c>
      <c r="J5137" s="26" t="s">
        <v>27</v>
      </c>
      <c r="K5137" s="26" t="s">
        <v>28</v>
      </c>
      <c r="L5137" s="26" t="s">
        <v>43</v>
      </c>
      <c r="M5137" s="26" t="s">
        <v>30</v>
      </c>
      <c r="N5137" s="26" t="s">
        <v>31</v>
      </c>
      <c r="O5137" s="26" t="s">
        <v>32</v>
      </c>
      <c r="P5137" s="26" t="s">
        <v>22</v>
      </c>
      <c r="Q5137" s="26" t="s">
        <v>25274</v>
      </c>
      <c r="R5137" s="26" t="s">
        <v>46</v>
      </c>
      <c r="S5137" s="26" t="s">
        <v>25275</v>
      </c>
      <c r="T5137" s="26" t="s">
        <v>25276</v>
      </c>
    </row>
    <row r="5138" customHeight="1" spans="1:20">
      <c r="A5138" s="25">
        <v>45210</v>
      </c>
      <c r="B5138" s="26" t="s">
        <v>25277</v>
      </c>
      <c r="C5138" s="26" t="s">
        <v>817</v>
      </c>
      <c r="D5138" s="26" t="s">
        <v>22</v>
      </c>
      <c r="E5138" s="26" t="s">
        <v>25278</v>
      </c>
      <c r="F5138" s="26" t="s">
        <v>9106</v>
      </c>
      <c r="G5138" s="26" t="s">
        <v>53</v>
      </c>
      <c r="H5138" s="26" t="s">
        <v>22</v>
      </c>
      <c r="I5138" s="26" t="s">
        <v>155</v>
      </c>
      <c r="J5138" s="26" t="s">
        <v>27</v>
      </c>
      <c r="K5138" s="26" t="s">
        <v>28</v>
      </c>
      <c r="L5138" s="26" t="s">
        <v>43</v>
      </c>
      <c r="M5138" s="26" t="s">
        <v>169</v>
      </c>
      <c r="N5138" s="26" t="s">
        <v>31</v>
      </c>
      <c r="O5138" s="26" t="s">
        <v>32</v>
      </c>
      <c r="P5138" s="26" t="s">
        <v>22</v>
      </c>
      <c r="Q5138" s="26" t="s">
        <v>25279</v>
      </c>
      <c r="R5138" s="26" t="s">
        <v>46</v>
      </c>
      <c r="S5138" s="26" t="s">
        <v>25280</v>
      </c>
      <c r="T5138" s="26" t="s">
        <v>25281</v>
      </c>
    </row>
    <row r="5139" customHeight="1" spans="1:20">
      <c r="A5139" s="25">
        <v>45210</v>
      </c>
      <c r="B5139" s="26" t="s">
        <v>25282</v>
      </c>
      <c r="C5139" s="26" t="s">
        <v>18926</v>
      </c>
      <c r="D5139" s="26" t="s">
        <v>22</v>
      </c>
      <c r="E5139" s="26" t="s">
        <v>25283</v>
      </c>
      <c r="F5139" s="26" t="s">
        <v>19544</v>
      </c>
      <c r="G5139" s="26" t="s">
        <v>82</v>
      </c>
      <c r="H5139" s="26" t="s">
        <v>22</v>
      </c>
      <c r="I5139" s="26" t="s">
        <v>124</v>
      </c>
      <c r="J5139" s="26" t="s">
        <v>27</v>
      </c>
      <c r="K5139" s="26" t="s">
        <v>28</v>
      </c>
      <c r="L5139" s="26" t="s">
        <v>43</v>
      </c>
      <c r="M5139" s="26" t="s">
        <v>44</v>
      </c>
      <c r="N5139" s="26" t="s">
        <v>31</v>
      </c>
      <c r="O5139" s="26" t="s">
        <v>32</v>
      </c>
      <c r="P5139" s="26" t="s">
        <v>22</v>
      </c>
      <c r="Q5139" s="26" t="s">
        <v>25284</v>
      </c>
      <c r="R5139" s="26" t="s">
        <v>46</v>
      </c>
      <c r="S5139" s="26" t="s">
        <v>25285</v>
      </c>
      <c r="T5139" s="26" t="s">
        <v>25286</v>
      </c>
    </row>
    <row r="5140" customHeight="1" spans="1:20">
      <c r="A5140" s="25">
        <v>45210</v>
      </c>
      <c r="B5140" s="26" t="s">
        <v>25287</v>
      </c>
      <c r="C5140" s="26" t="s">
        <v>9317</v>
      </c>
      <c r="D5140" s="26" t="s">
        <v>22</v>
      </c>
      <c r="E5140" s="26" t="s">
        <v>25199</v>
      </c>
      <c r="F5140" s="26" t="s">
        <v>25200</v>
      </c>
      <c r="G5140" s="26" t="s">
        <v>41</v>
      </c>
      <c r="H5140" s="26" t="s">
        <v>22</v>
      </c>
      <c r="I5140" s="26" t="s">
        <v>26</v>
      </c>
      <c r="J5140" s="26" t="s">
        <v>27</v>
      </c>
      <c r="K5140" s="26" t="s">
        <v>28</v>
      </c>
      <c r="L5140" s="26" t="s">
        <v>29</v>
      </c>
      <c r="M5140" s="26" t="s">
        <v>30</v>
      </c>
      <c r="N5140" s="26" t="s">
        <v>31</v>
      </c>
      <c r="O5140" s="26" t="s">
        <v>32</v>
      </c>
      <c r="P5140" s="26" t="s">
        <v>22</v>
      </c>
      <c r="Q5140" s="26" t="s">
        <v>25288</v>
      </c>
      <c r="R5140" s="26" t="s">
        <v>34</v>
      </c>
      <c r="S5140" s="26" t="s">
        <v>25289</v>
      </c>
      <c r="T5140" s="26" t="s">
        <v>25290</v>
      </c>
    </row>
    <row r="5141" customHeight="1" spans="1:20">
      <c r="A5141" s="25">
        <v>45210</v>
      </c>
      <c r="B5141" s="26" t="s">
        <v>25291</v>
      </c>
      <c r="C5141" s="26" t="s">
        <v>393</v>
      </c>
      <c r="D5141" s="26" t="s">
        <v>22</v>
      </c>
      <c r="E5141" s="26" t="s">
        <v>25292</v>
      </c>
      <c r="F5141" s="26" t="s">
        <v>25293</v>
      </c>
      <c r="G5141" s="26" t="s">
        <v>62</v>
      </c>
      <c r="H5141" s="26" t="s">
        <v>110</v>
      </c>
      <c r="I5141" s="26" t="s">
        <v>26</v>
      </c>
      <c r="J5141" s="26" t="s">
        <v>27</v>
      </c>
      <c r="K5141" s="26" t="s">
        <v>195</v>
      </c>
      <c r="L5141" s="26" t="s">
        <v>29</v>
      </c>
      <c r="M5141" s="26" t="s">
        <v>30</v>
      </c>
      <c r="N5141" s="26" t="s">
        <v>31</v>
      </c>
      <c r="O5141" s="26" t="s">
        <v>32</v>
      </c>
      <c r="P5141" s="26" t="s">
        <v>22</v>
      </c>
      <c r="Q5141" s="26" t="s">
        <v>25294</v>
      </c>
      <c r="R5141" s="26" t="s">
        <v>34</v>
      </c>
      <c r="S5141" s="26" t="s">
        <v>25295</v>
      </c>
      <c r="T5141" s="26" t="s">
        <v>25296</v>
      </c>
    </row>
    <row r="5142" customHeight="1" spans="1:20">
      <c r="A5142" s="25">
        <v>45210</v>
      </c>
      <c r="B5142" s="26" t="s">
        <v>25297</v>
      </c>
      <c r="C5142" s="26" t="s">
        <v>817</v>
      </c>
      <c r="D5142" s="26" t="s">
        <v>22</v>
      </c>
      <c r="E5142" s="26" t="s">
        <v>25298</v>
      </c>
      <c r="F5142" s="26" t="s">
        <v>25299</v>
      </c>
      <c r="G5142" s="26" t="s">
        <v>53</v>
      </c>
      <c r="H5142" s="26" t="s">
        <v>22</v>
      </c>
      <c r="I5142" s="26" t="s">
        <v>26</v>
      </c>
      <c r="J5142" s="26" t="s">
        <v>27</v>
      </c>
      <c r="K5142" s="26" t="s">
        <v>76</v>
      </c>
      <c r="L5142" s="26" t="s">
        <v>29</v>
      </c>
      <c r="M5142" s="26" t="s">
        <v>30</v>
      </c>
      <c r="N5142" s="26" t="s">
        <v>31</v>
      </c>
      <c r="O5142" s="26" t="s">
        <v>32</v>
      </c>
      <c r="P5142" s="26" t="s">
        <v>22</v>
      </c>
      <c r="Q5142" s="26" t="s">
        <v>25300</v>
      </c>
      <c r="R5142" s="26" t="s">
        <v>34</v>
      </c>
      <c r="S5142" s="26" t="s">
        <v>25301</v>
      </c>
      <c r="T5142" s="26" t="s">
        <v>25302</v>
      </c>
    </row>
    <row r="5143" customHeight="1" spans="1:20">
      <c r="A5143" s="25">
        <v>45210</v>
      </c>
      <c r="B5143" s="26" t="s">
        <v>25303</v>
      </c>
      <c r="C5143" s="26" t="s">
        <v>393</v>
      </c>
      <c r="D5143" s="26" t="s">
        <v>22</v>
      </c>
      <c r="E5143" s="26" t="s">
        <v>25120</v>
      </c>
      <c r="F5143" s="26" t="s">
        <v>25121</v>
      </c>
      <c r="G5143" s="26" t="s">
        <v>25</v>
      </c>
      <c r="H5143" s="26" t="s">
        <v>137</v>
      </c>
      <c r="I5143" s="26" t="s">
        <v>26</v>
      </c>
      <c r="J5143" s="26" t="s">
        <v>27</v>
      </c>
      <c r="K5143" s="26" t="s">
        <v>76</v>
      </c>
      <c r="L5143" s="26" t="s">
        <v>29</v>
      </c>
      <c r="M5143" s="26" t="s">
        <v>30</v>
      </c>
      <c r="N5143" s="26" t="s">
        <v>31</v>
      </c>
      <c r="O5143" s="26" t="s">
        <v>32</v>
      </c>
      <c r="P5143" s="26" t="s">
        <v>22</v>
      </c>
      <c r="Q5143" s="26" t="s">
        <v>25304</v>
      </c>
      <c r="R5143" s="26" t="s">
        <v>34</v>
      </c>
      <c r="S5143" s="26" t="s">
        <v>25305</v>
      </c>
      <c r="T5143" s="26" t="s">
        <v>25306</v>
      </c>
    </row>
    <row r="5144" customHeight="1" spans="1:20">
      <c r="A5144" s="25">
        <v>45210</v>
      </c>
      <c r="B5144" s="26" t="s">
        <v>25307</v>
      </c>
      <c r="C5144" s="26" t="s">
        <v>1299</v>
      </c>
      <c r="D5144" s="26" t="s">
        <v>22</v>
      </c>
      <c r="E5144" s="26" t="s">
        <v>25308</v>
      </c>
      <c r="F5144" s="26" t="s">
        <v>25309</v>
      </c>
      <c r="G5144" s="26" t="s">
        <v>41</v>
      </c>
      <c r="H5144" s="26" t="s">
        <v>22</v>
      </c>
      <c r="I5144" s="26" t="s">
        <v>277</v>
      </c>
      <c r="J5144" s="26" t="s">
        <v>27</v>
      </c>
      <c r="K5144" s="26" t="s">
        <v>28</v>
      </c>
      <c r="L5144" s="26" t="s">
        <v>43</v>
      </c>
      <c r="M5144" s="26" t="s">
        <v>44</v>
      </c>
      <c r="N5144" s="26" t="s">
        <v>208</v>
      </c>
      <c r="O5144" s="26" t="s">
        <v>32</v>
      </c>
      <c r="P5144" s="26" t="s">
        <v>22</v>
      </c>
      <c r="Q5144" s="26" t="s">
        <v>25310</v>
      </c>
      <c r="R5144" s="26" t="s">
        <v>56</v>
      </c>
      <c r="S5144" s="26" t="s">
        <v>25311</v>
      </c>
      <c r="T5144" s="26" t="s">
        <v>22</v>
      </c>
    </row>
    <row r="5145" customHeight="1" spans="1:20">
      <c r="A5145" s="25">
        <v>45210</v>
      </c>
      <c r="B5145" s="26" t="s">
        <v>25312</v>
      </c>
      <c r="C5145" s="26" t="s">
        <v>783</v>
      </c>
      <c r="D5145" s="26" t="s">
        <v>22</v>
      </c>
      <c r="E5145" s="26" t="s">
        <v>25313</v>
      </c>
      <c r="F5145" s="26" t="s">
        <v>25314</v>
      </c>
      <c r="G5145" s="26" t="s">
        <v>130</v>
      </c>
      <c r="H5145" s="26" t="s">
        <v>96</v>
      </c>
      <c r="I5145" s="26" t="s">
        <v>490</v>
      </c>
      <c r="J5145" s="26" t="s">
        <v>27</v>
      </c>
      <c r="K5145" s="26" t="s">
        <v>28</v>
      </c>
      <c r="L5145" s="26" t="s">
        <v>43</v>
      </c>
      <c r="M5145" s="26" t="s">
        <v>44</v>
      </c>
      <c r="N5145" s="26" t="s">
        <v>743</v>
      </c>
      <c r="O5145" s="26" t="s">
        <v>32</v>
      </c>
      <c r="P5145" s="26" t="s">
        <v>22</v>
      </c>
      <c r="Q5145" s="26" t="s">
        <v>25315</v>
      </c>
      <c r="R5145" s="26" t="s">
        <v>46</v>
      </c>
      <c r="S5145" s="26" t="s">
        <v>25316</v>
      </c>
      <c r="T5145" s="26" t="s">
        <v>22</v>
      </c>
    </row>
    <row r="5146" customHeight="1" spans="1:20">
      <c r="A5146" s="25">
        <v>45210</v>
      </c>
      <c r="B5146" s="26" t="s">
        <v>25317</v>
      </c>
      <c r="C5146" s="26" t="s">
        <v>783</v>
      </c>
      <c r="D5146" s="26" t="s">
        <v>22</v>
      </c>
      <c r="E5146" s="26" t="s">
        <v>25318</v>
      </c>
      <c r="F5146" s="26" t="s">
        <v>25319</v>
      </c>
      <c r="G5146" s="26" t="s">
        <v>82</v>
      </c>
      <c r="H5146" s="26" t="s">
        <v>110</v>
      </c>
      <c r="I5146" s="26" t="s">
        <v>701</v>
      </c>
      <c r="J5146" s="26" t="s">
        <v>27</v>
      </c>
      <c r="K5146" s="26" t="s">
        <v>28</v>
      </c>
      <c r="L5146" s="26" t="s">
        <v>43</v>
      </c>
      <c r="M5146" s="26" t="s">
        <v>6026</v>
      </c>
      <c r="N5146" s="26" t="s">
        <v>743</v>
      </c>
      <c r="O5146" s="26" t="s">
        <v>32</v>
      </c>
      <c r="P5146" s="26" t="s">
        <v>22</v>
      </c>
      <c r="Q5146" s="26" t="s">
        <v>25320</v>
      </c>
      <c r="R5146" s="26" t="s">
        <v>46</v>
      </c>
      <c r="S5146" s="26" t="s">
        <v>25321</v>
      </c>
      <c r="T5146" s="26" t="s">
        <v>22</v>
      </c>
    </row>
    <row r="5147" customHeight="1" spans="1:20">
      <c r="A5147" s="25">
        <v>45210</v>
      </c>
      <c r="B5147" s="26" t="s">
        <v>25322</v>
      </c>
      <c r="C5147" s="26" t="s">
        <v>8624</v>
      </c>
      <c r="D5147" s="26" t="s">
        <v>22</v>
      </c>
      <c r="E5147" s="26" t="s">
        <v>23379</v>
      </c>
      <c r="F5147" s="26" t="s">
        <v>23380</v>
      </c>
      <c r="G5147" s="26" t="s">
        <v>82</v>
      </c>
      <c r="H5147" s="26" t="s">
        <v>22</v>
      </c>
      <c r="I5147" s="26" t="s">
        <v>26</v>
      </c>
      <c r="J5147" s="26" t="s">
        <v>27</v>
      </c>
      <c r="K5147" s="26" t="s">
        <v>28</v>
      </c>
      <c r="L5147" s="26" t="s">
        <v>29</v>
      </c>
      <c r="M5147" s="26" t="s">
        <v>44</v>
      </c>
      <c r="N5147" s="26" t="s">
        <v>31</v>
      </c>
      <c r="O5147" s="26" t="s">
        <v>32</v>
      </c>
      <c r="P5147" s="26" t="s">
        <v>22</v>
      </c>
      <c r="Q5147" s="26" t="s">
        <v>25323</v>
      </c>
      <c r="R5147" s="26" t="s">
        <v>34</v>
      </c>
      <c r="S5147" s="26" t="s">
        <v>25324</v>
      </c>
      <c r="T5147" s="26" t="s">
        <v>25325</v>
      </c>
    </row>
    <row r="5148" customHeight="1" spans="1:20">
      <c r="A5148" s="25">
        <v>45210</v>
      </c>
      <c r="B5148" s="26" t="s">
        <v>25326</v>
      </c>
      <c r="C5148" s="26" t="s">
        <v>3638</v>
      </c>
      <c r="D5148" s="26" t="s">
        <v>22</v>
      </c>
      <c r="E5148" s="26" t="s">
        <v>25327</v>
      </c>
      <c r="F5148" s="26" t="s">
        <v>25328</v>
      </c>
      <c r="G5148" s="26" t="s">
        <v>69</v>
      </c>
      <c r="H5148" s="26" t="s">
        <v>22</v>
      </c>
      <c r="I5148" s="26" t="s">
        <v>26</v>
      </c>
      <c r="J5148" s="26" t="s">
        <v>27</v>
      </c>
      <c r="K5148" s="26" t="s">
        <v>195</v>
      </c>
      <c r="L5148" s="26" t="s">
        <v>29</v>
      </c>
      <c r="M5148" s="26" t="s">
        <v>30</v>
      </c>
      <c r="N5148" s="26" t="s">
        <v>31</v>
      </c>
      <c r="O5148" s="26" t="s">
        <v>32</v>
      </c>
      <c r="P5148" s="26" t="s">
        <v>22</v>
      </c>
      <c r="Q5148" s="26" t="s">
        <v>25329</v>
      </c>
      <c r="R5148" s="26" t="s">
        <v>34</v>
      </c>
      <c r="S5148" s="26" t="s">
        <v>25330</v>
      </c>
      <c r="T5148" s="26" t="s">
        <v>25331</v>
      </c>
    </row>
    <row r="5149" customHeight="1" spans="1:20">
      <c r="A5149" s="25">
        <v>45210</v>
      </c>
      <c r="B5149" s="26" t="s">
        <v>25332</v>
      </c>
      <c r="C5149" s="26" t="s">
        <v>3589</v>
      </c>
      <c r="D5149" s="26" t="s">
        <v>22</v>
      </c>
      <c r="E5149" s="26" t="s">
        <v>25333</v>
      </c>
      <c r="F5149" s="26" t="s">
        <v>25334</v>
      </c>
      <c r="G5149" s="26" t="s">
        <v>130</v>
      </c>
      <c r="H5149" s="26" t="s">
        <v>22</v>
      </c>
      <c r="I5149" s="26" t="s">
        <v>26</v>
      </c>
      <c r="J5149" s="26" t="s">
        <v>27</v>
      </c>
      <c r="K5149" s="26" t="s">
        <v>76</v>
      </c>
      <c r="L5149" s="26" t="s">
        <v>29</v>
      </c>
      <c r="M5149" s="26" t="s">
        <v>30</v>
      </c>
      <c r="N5149" s="26" t="s">
        <v>31</v>
      </c>
      <c r="O5149" s="26" t="s">
        <v>32</v>
      </c>
      <c r="P5149" s="26" t="s">
        <v>22</v>
      </c>
      <c r="Q5149" s="26" t="s">
        <v>25335</v>
      </c>
      <c r="R5149" s="26" t="s">
        <v>34</v>
      </c>
      <c r="S5149" s="26" t="s">
        <v>25336</v>
      </c>
      <c r="T5149" s="26" t="s">
        <v>25337</v>
      </c>
    </row>
    <row r="5150" customHeight="1" spans="1:20">
      <c r="A5150" s="25">
        <v>45210</v>
      </c>
      <c r="B5150" s="26" t="s">
        <v>25338</v>
      </c>
      <c r="C5150" s="26" t="s">
        <v>5213</v>
      </c>
      <c r="D5150" s="26" t="s">
        <v>22</v>
      </c>
      <c r="E5150" s="26" t="s">
        <v>24444</v>
      </c>
      <c r="F5150" s="26" t="s">
        <v>17106</v>
      </c>
      <c r="G5150" s="26" t="s">
        <v>25</v>
      </c>
      <c r="H5150" s="26" t="s">
        <v>22</v>
      </c>
      <c r="I5150" s="26" t="s">
        <v>4047</v>
      </c>
      <c r="J5150" s="26" t="s">
        <v>27</v>
      </c>
      <c r="K5150" s="26" t="s">
        <v>28</v>
      </c>
      <c r="L5150" s="26" t="s">
        <v>29</v>
      </c>
      <c r="M5150" s="26" t="s">
        <v>44</v>
      </c>
      <c r="N5150" s="26" t="s">
        <v>208</v>
      </c>
      <c r="O5150" s="26" t="s">
        <v>32</v>
      </c>
      <c r="P5150" s="26" t="s">
        <v>22</v>
      </c>
      <c r="Q5150" s="26" t="s">
        <v>25339</v>
      </c>
      <c r="R5150" s="26" t="s">
        <v>46</v>
      </c>
      <c r="S5150" s="26" t="s">
        <v>25340</v>
      </c>
      <c r="T5150" s="26" t="s">
        <v>22</v>
      </c>
    </row>
    <row r="5151" customHeight="1" spans="1:20">
      <c r="A5151" s="25">
        <v>45210</v>
      </c>
      <c r="B5151" s="26" t="s">
        <v>25341</v>
      </c>
      <c r="C5151" s="26" t="s">
        <v>5213</v>
      </c>
      <c r="D5151" s="26" t="s">
        <v>22</v>
      </c>
      <c r="E5151" s="26" t="s">
        <v>25342</v>
      </c>
      <c r="F5151" s="26" t="s">
        <v>25343</v>
      </c>
      <c r="G5151" s="26" t="s">
        <v>82</v>
      </c>
      <c r="H5151" s="26" t="s">
        <v>22</v>
      </c>
      <c r="I5151" s="26" t="s">
        <v>253</v>
      </c>
      <c r="J5151" s="26" t="s">
        <v>27</v>
      </c>
      <c r="K5151" s="26" t="s">
        <v>28</v>
      </c>
      <c r="L5151" s="26" t="s">
        <v>43</v>
      </c>
      <c r="M5151" s="26" t="s">
        <v>169</v>
      </c>
      <c r="N5151" s="26" t="s">
        <v>208</v>
      </c>
      <c r="O5151" s="26" t="s">
        <v>32</v>
      </c>
      <c r="P5151" s="26" t="s">
        <v>22</v>
      </c>
      <c r="Q5151" s="26" t="s">
        <v>25344</v>
      </c>
      <c r="R5151" s="26" t="s">
        <v>46</v>
      </c>
      <c r="S5151" s="26" t="s">
        <v>25345</v>
      </c>
      <c r="T5151" s="26" t="s">
        <v>22</v>
      </c>
    </row>
    <row r="5152" customHeight="1" spans="1:20">
      <c r="A5152" s="25">
        <v>45210</v>
      </c>
      <c r="B5152" s="26" t="s">
        <v>25346</v>
      </c>
      <c r="C5152" s="26" t="s">
        <v>783</v>
      </c>
      <c r="D5152" s="26" t="s">
        <v>22</v>
      </c>
      <c r="E5152" s="26" t="s">
        <v>25347</v>
      </c>
      <c r="F5152" s="26" t="s">
        <v>4060</v>
      </c>
      <c r="G5152" s="26" t="s">
        <v>82</v>
      </c>
      <c r="H5152" s="26" t="s">
        <v>22</v>
      </c>
      <c r="I5152" s="26" t="s">
        <v>168</v>
      </c>
      <c r="J5152" s="26" t="s">
        <v>27</v>
      </c>
      <c r="K5152" s="26" t="s">
        <v>28</v>
      </c>
      <c r="L5152" s="26" t="s">
        <v>43</v>
      </c>
      <c r="M5152" s="26" t="s">
        <v>169</v>
      </c>
      <c r="N5152" s="26" t="s">
        <v>743</v>
      </c>
      <c r="O5152" s="26" t="s">
        <v>32</v>
      </c>
      <c r="P5152" s="26" t="s">
        <v>22</v>
      </c>
      <c r="Q5152" s="26" t="s">
        <v>25348</v>
      </c>
      <c r="R5152" s="26" t="s">
        <v>46</v>
      </c>
      <c r="S5152" s="26" t="s">
        <v>25349</v>
      </c>
      <c r="T5152" s="26" t="s">
        <v>25350</v>
      </c>
    </row>
    <row r="5153" customHeight="1" spans="1:20">
      <c r="A5153" s="25">
        <v>45210</v>
      </c>
      <c r="B5153" s="26" t="s">
        <v>25351</v>
      </c>
      <c r="C5153" s="26" t="s">
        <v>3281</v>
      </c>
      <c r="D5153" s="26" t="s">
        <v>22</v>
      </c>
      <c r="E5153" s="26" t="s">
        <v>25352</v>
      </c>
      <c r="F5153" s="26" t="s">
        <v>25353</v>
      </c>
      <c r="G5153" s="26" t="s">
        <v>62</v>
      </c>
      <c r="H5153" s="26" t="s">
        <v>22</v>
      </c>
      <c r="I5153" s="26" t="s">
        <v>3098</v>
      </c>
      <c r="J5153" s="26" t="s">
        <v>27</v>
      </c>
      <c r="K5153" s="26" t="s">
        <v>28</v>
      </c>
      <c r="L5153" s="26" t="s">
        <v>43</v>
      </c>
      <c r="M5153" s="26" t="s">
        <v>44</v>
      </c>
      <c r="N5153" s="26" t="s">
        <v>31</v>
      </c>
      <c r="O5153" s="26" t="s">
        <v>32</v>
      </c>
      <c r="P5153" s="26" t="s">
        <v>22</v>
      </c>
      <c r="Q5153" s="26" t="s">
        <v>25354</v>
      </c>
      <c r="R5153" s="26" t="s">
        <v>46</v>
      </c>
      <c r="S5153" s="26" t="s">
        <v>25355</v>
      </c>
      <c r="T5153" s="26" t="s">
        <v>25356</v>
      </c>
    </row>
    <row r="5154" customHeight="1" spans="1:20">
      <c r="A5154" s="25">
        <v>45210</v>
      </c>
      <c r="B5154" s="26" t="s">
        <v>25357</v>
      </c>
      <c r="C5154" s="26" t="s">
        <v>783</v>
      </c>
      <c r="D5154" s="26" t="s">
        <v>22</v>
      </c>
      <c r="E5154" s="26" t="s">
        <v>25358</v>
      </c>
      <c r="F5154" s="26" t="s">
        <v>25359</v>
      </c>
      <c r="G5154" s="26" t="s">
        <v>82</v>
      </c>
      <c r="H5154" s="26" t="s">
        <v>22</v>
      </c>
      <c r="I5154" s="26" t="s">
        <v>214</v>
      </c>
      <c r="J5154" s="26" t="s">
        <v>27</v>
      </c>
      <c r="K5154" s="26" t="s">
        <v>28</v>
      </c>
      <c r="L5154" s="26" t="s">
        <v>43</v>
      </c>
      <c r="M5154" s="26" t="s">
        <v>169</v>
      </c>
      <c r="N5154" s="26" t="s">
        <v>743</v>
      </c>
      <c r="O5154" s="26" t="s">
        <v>32</v>
      </c>
      <c r="P5154" s="26" t="s">
        <v>22</v>
      </c>
      <c r="Q5154" s="26" t="s">
        <v>25360</v>
      </c>
      <c r="R5154" s="26" t="s">
        <v>46</v>
      </c>
      <c r="S5154" s="26" t="s">
        <v>25361</v>
      </c>
      <c r="T5154" s="26" t="s">
        <v>25362</v>
      </c>
    </row>
    <row r="5155" customHeight="1" spans="1:20">
      <c r="A5155" s="25">
        <v>45210</v>
      </c>
      <c r="B5155" s="26" t="s">
        <v>25363</v>
      </c>
      <c r="C5155" s="26" t="s">
        <v>783</v>
      </c>
      <c r="D5155" s="26" t="s">
        <v>22</v>
      </c>
      <c r="E5155" s="26" t="s">
        <v>25364</v>
      </c>
      <c r="F5155" s="26" t="s">
        <v>25365</v>
      </c>
      <c r="G5155" s="26" t="s">
        <v>82</v>
      </c>
      <c r="H5155" s="26" t="s">
        <v>22</v>
      </c>
      <c r="I5155" s="26" t="s">
        <v>991</v>
      </c>
      <c r="J5155" s="26" t="s">
        <v>27</v>
      </c>
      <c r="K5155" s="26" t="s">
        <v>28</v>
      </c>
      <c r="L5155" s="26" t="s">
        <v>43</v>
      </c>
      <c r="M5155" s="26" t="s">
        <v>169</v>
      </c>
      <c r="N5155" s="26" t="s">
        <v>743</v>
      </c>
      <c r="O5155" s="26" t="s">
        <v>32</v>
      </c>
      <c r="P5155" s="26" t="s">
        <v>22</v>
      </c>
      <c r="Q5155" s="26" t="s">
        <v>25366</v>
      </c>
      <c r="R5155" s="26" t="s">
        <v>46</v>
      </c>
      <c r="S5155" s="26" t="s">
        <v>25367</v>
      </c>
      <c r="T5155" s="26" t="s">
        <v>25368</v>
      </c>
    </row>
    <row r="5156" customHeight="1" spans="1:20">
      <c r="A5156" s="25">
        <v>45210</v>
      </c>
      <c r="B5156" s="26" t="s">
        <v>25369</v>
      </c>
      <c r="C5156" s="26" t="s">
        <v>783</v>
      </c>
      <c r="D5156" s="26" t="s">
        <v>22</v>
      </c>
      <c r="E5156" s="26" t="s">
        <v>25370</v>
      </c>
      <c r="F5156" s="26" t="s">
        <v>798</v>
      </c>
      <c r="G5156" s="26" t="s">
        <v>82</v>
      </c>
      <c r="H5156" s="26" t="s">
        <v>22</v>
      </c>
      <c r="I5156" s="26" t="s">
        <v>337</v>
      </c>
      <c r="J5156" s="26" t="s">
        <v>27</v>
      </c>
      <c r="K5156" s="26" t="s">
        <v>28</v>
      </c>
      <c r="L5156" s="26" t="s">
        <v>43</v>
      </c>
      <c r="M5156" s="26" t="s">
        <v>169</v>
      </c>
      <c r="N5156" s="26" t="s">
        <v>743</v>
      </c>
      <c r="O5156" s="26" t="s">
        <v>32</v>
      </c>
      <c r="P5156" s="26" t="s">
        <v>22</v>
      </c>
      <c r="Q5156" s="26" t="s">
        <v>25371</v>
      </c>
      <c r="R5156" s="26" t="s">
        <v>46</v>
      </c>
      <c r="S5156" s="26" t="s">
        <v>25372</v>
      </c>
      <c r="T5156" s="26" t="s">
        <v>25373</v>
      </c>
    </row>
    <row r="5157" customHeight="1" spans="1:20">
      <c r="A5157" s="25">
        <v>45210</v>
      </c>
      <c r="B5157" s="26" t="s">
        <v>25374</v>
      </c>
      <c r="C5157" s="26" t="s">
        <v>783</v>
      </c>
      <c r="D5157" s="26" t="s">
        <v>22</v>
      </c>
      <c r="E5157" s="26" t="s">
        <v>25375</v>
      </c>
      <c r="F5157" s="26" t="s">
        <v>25376</v>
      </c>
      <c r="G5157" s="26" t="s">
        <v>82</v>
      </c>
      <c r="H5157" s="26" t="s">
        <v>22</v>
      </c>
      <c r="I5157" s="26" t="s">
        <v>4047</v>
      </c>
      <c r="J5157" s="26" t="s">
        <v>27</v>
      </c>
      <c r="K5157" s="26" t="s">
        <v>28</v>
      </c>
      <c r="L5157" s="26" t="s">
        <v>29</v>
      </c>
      <c r="M5157" s="26" t="s">
        <v>169</v>
      </c>
      <c r="N5157" s="26" t="s">
        <v>743</v>
      </c>
      <c r="O5157" s="26" t="s">
        <v>32</v>
      </c>
      <c r="P5157" s="26" t="s">
        <v>22</v>
      </c>
      <c r="Q5157" s="26" t="s">
        <v>25377</v>
      </c>
      <c r="R5157" s="26" t="s">
        <v>46</v>
      </c>
      <c r="S5157" s="26" t="s">
        <v>25378</v>
      </c>
      <c r="T5157" s="26" t="s">
        <v>25379</v>
      </c>
    </row>
    <row r="5158" customHeight="1" spans="1:20">
      <c r="A5158" s="25">
        <v>45210</v>
      </c>
      <c r="B5158" s="26" t="s">
        <v>25380</v>
      </c>
      <c r="C5158" s="26" t="s">
        <v>783</v>
      </c>
      <c r="D5158" s="26" t="s">
        <v>22</v>
      </c>
      <c r="E5158" s="26" t="s">
        <v>21579</v>
      </c>
      <c r="F5158" s="26" t="s">
        <v>21580</v>
      </c>
      <c r="G5158" s="26" t="s">
        <v>41</v>
      </c>
      <c r="H5158" s="26" t="s">
        <v>22</v>
      </c>
      <c r="I5158" s="26" t="s">
        <v>97</v>
      </c>
      <c r="J5158" s="26" t="s">
        <v>27</v>
      </c>
      <c r="K5158" s="26" t="s">
        <v>28</v>
      </c>
      <c r="L5158" s="26" t="s">
        <v>43</v>
      </c>
      <c r="M5158" s="26" t="s">
        <v>44</v>
      </c>
      <c r="N5158" s="26" t="s">
        <v>743</v>
      </c>
      <c r="O5158" s="26" t="s">
        <v>32</v>
      </c>
      <c r="P5158" s="26" t="s">
        <v>22</v>
      </c>
      <c r="Q5158" s="26" t="s">
        <v>25381</v>
      </c>
      <c r="R5158" s="26" t="s">
        <v>46</v>
      </c>
      <c r="S5158" s="26" t="s">
        <v>25382</v>
      </c>
      <c r="T5158" s="26" t="s">
        <v>25383</v>
      </c>
    </row>
    <row r="5159" customHeight="1" spans="1:20">
      <c r="A5159" s="25">
        <v>45210</v>
      </c>
      <c r="B5159" s="26" t="s">
        <v>25384</v>
      </c>
      <c r="C5159" s="26" t="s">
        <v>783</v>
      </c>
      <c r="D5159" s="26" t="s">
        <v>22</v>
      </c>
      <c r="E5159" s="26" t="s">
        <v>25385</v>
      </c>
      <c r="F5159" s="26" t="s">
        <v>25386</v>
      </c>
      <c r="G5159" s="26" t="s">
        <v>82</v>
      </c>
      <c r="H5159" s="26" t="s">
        <v>22</v>
      </c>
      <c r="I5159" s="26" t="s">
        <v>168</v>
      </c>
      <c r="J5159" s="26" t="s">
        <v>27</v>
      </c>
      <c r="K5159" s="26" t="s">
        <v>28</v>
      </c>
      <c r="L5159" s="26" t="s">
        <v>43</v>
      </c>
      <c r="M5159" s="26" t="s">
        <v>169</v>
      </c>
      <c r="N5159" s="26" t="s">
        <v>743</v>
      </c>
      <c r="O5159" s="26" t="s">
        <v>32</v>
      </c>
      <c r="P5159" s="26" t="s">
        <v>22</v>
      </c>
      <c r="Q5159" s="26" t="s">
        <v>25387</v>
      </c>
      <c r="R5159" s="26" t="s">
        <v>46</v>
      </c>
      <c r="S5159" s="26" t="s">
        <v>25388</v>
      </c>
      <c r="T5159" s="26" t="s">
        <v>25389</v>
      </c>
    </row>
    <row r="5160" customHeight="1" spans="1:20">
      <c r="A5160" s="25">
        <v>45210</v>
      </c>
      <c r="B5160" s="26" t="s">
        <v>25390</v>
      </c>
      <c r="C5160" s="26" t="s">
        <v>783</v>
      </c>
      <c r="D5160" s="26" t="s">
        <v>22</v>
      </c>
      <c r="E5160" s="26" t="s">
        <v>25391</v>
      </c>
      <c r="F5160" s="26" t="s">
        <v>25392</v>
      </c>
      <c r="G5160" s="26" t="s">
        <v>82</v>
      </c>
      <c r="H5160" s="26" t="s">
        <v>22</v>
      </c>
      <c r="I5160" s="26" t="s">
        <v>168</v>
      </c>
      <c r="J5160" s="26" t="s">
        <v>27</v>
      </c>
      <c r="K5160" s="26" t="s">
        <v>28</v>
      </c>
      <c r="L5160" s="26" t="s">
        <v>43</v>
      </c>
      <c r="M5160" s="26" t="s">
        <v>169</v>
      </c>
      <c r="N5160" s="26" t="s">
        <v>743</v>
      </c>
      <c r="O5160" s="26" t="s">
        <v>32</v>
      </c>
      <c r="P5160" s="26" t="s">
        <v>22</v>
      </c>
      <c r="Q5160" s="26" t="s">
        <v>25393</v>
      </c>
      <c r="R5160" s="26" t="s">
        <v>46</v>
      </c>
      <c r="S5160" s="26" t="s">
        <v>25394</v>
      </c>
      <c r="T5160" s="26" t="s">
        <v>25395</v>
      </c>
    </row>
    <row r="5161" customHeight="1" spans="1:20">
      <c r="A5161" s="25">
        <v>45210</v>
      </c>
      <c r="B5161" s="26" t="s">
        <v>25396</v>
      </c>
      <c r="C5161" s="26" t="s">
        <v>7401</v>
      </c>
      <c r="D5161" s="26" t="s">
        <v>22</v>
      </c>
      <c r="E5161" s="26" t="s">
        <v>25397</v>
      </c>
      <c r="F5161" s="26" t="s">
        <v>25398</v>
      </c>
      <c r="G5161" s="26" t="s">
        <v>336</v>
      </c>
      <c r="H5161" s="26" t="s">
        <v>22</v>
      </c>
      <c r="I5161" s="26" t="s">
        <v>90</v>
      </c>
      <c r="J5161" s="26" t="s">
        <v>27</v>
      </c>
      <c r="K5161" s="26" t="s">
        <v>28</v>
      </c>
      <c r="L5161" s="26" t="s">
        <v>43</v>
      </c>
      <c r="M5161" s="26" t="s">
        <v>44</v>
      </c>
      <c r="N5161" s="26" t="s">
        <v>208</v>
      </c>
      <c r="O5161" s="26" t="s">
        <v>32</v>
      </c>
      <c r="P5161" s="26" t="s">
        <v>22</v>
      </c>
      <c r="Q5161" s="26" t="s">
        <v>25399</v>
      </c>
      <c r="R5161" s="26" t="s">
        <v>46</v>
      </c>
      <c r="S5161" s="26" t="s">
        <v>25400</v>
      </c>
      <c r="T5161" s="26" t="s">
        <v>25401</v>
      </c>
    </row>
    <row r="5162" customHeight="1" spans="1:20">
      <c r="A5162" s="25">
        <v>45210</v>
      </c>
      <c r="B5162" s="26" t="s">
        <v>25402</v>
      </c>
      <c r="C5162" s="26" t="s">
        <v>3638</v>
      </c>
      <c r="D5162" s="26" t="s">
        <v>22</v>
      </c>
      <c r="E5162" s="26" t="s">
        <v>25403</v>
      </c>
      <c r="F5162" s="26" t="s">
        <v>25404</v>
      </c>
      <c r="G5162" s="26" t="s">
        <v>130</v>
      </c>
      <c r="H5162" s="26" t="s">
        <v>22</v>
      </c>
      <c r="I5162" s="26" t="s">
        <v>26</v>
      </c>
      <c r="J5162" s="26" t="s">
        <v>27</v>
      </c>
      <c r="K5162" s="26" t="s">
        <v>76</v>
      </c>
      <c r="L5162" s="26" t="s">
        <v>29</v>
      </c>
      <c r="M5162" s="26" t="s">
        <v>30</v>
      </c>
      <c r="N5162" s="26" t="s">
        <v>31</v>
      </c>
      <c r="O5162" s="26" t="s">
        <v>32</v>
      </c>
      <c r="P5162" s="26" t="s">
        <v>22</v>
      </c>
      <c r="Q5162" s="26" t="s">
        <v>25405</v>
      </c>
      <c r="R5162" s="26" t="s">
        <v>34</v>
      </c>
      <c r="S5162" s="26" t="s">
        <v>25406</v>
      </c>
      <c r="T5162" s="26" t="s">
        <v>25407</v>
      </c>
    </row>
    <row r="5163" customHeight="1" spans="1:20">
      <c r="A5163" s="25">
        <v>45210</v>
      </c>
      <c r="B5163" s="26" t="s">
        <v>25408</v>
      </c>
      <c r="C5163" s="26" t="s">
        <v>783</v>
      </c>
      <c r="D5163" s="26" t="s">
        <v>22</v>
      </c>
      <c r="E5163" s="26" t="s">
        <v>25409</v>
      </c>
      <c r="F5163" s="26" t="s">
        <v>25410</v>
      </c>
      <c r="G5163" s="26" t="s">
        <v>82</v>
      </c>
      <c r="H5163" s="26" t="s">
        <v>96</v>
      </c>
      <c r="I5163" s="26" t="s">
        <v>168</v>
      </c>
      <c r="J5163" s="26" t="s">
        <v>27</v>
      </c>
      <c r="K5163" s="26" t="s">
        <v>28</v>
      </c>
      <c r="L5163" s="26" t="s">
        <v>43</v>
      </c>
      <c r="M5163" s="26" t="s">
        <v>169</v>
      </c>
      <c r="N5163" s="26" t="s">
        <v>743</v>
      </c>
      <c r="O5163" s="26" t="s">
        <v>32</v>
      </c>
      <c r="P5163" s="26" t="s">
        <v>22</v>
      </c>
      <c r="Q5163" s="26" t="s">
        <v>25411</v>
      </c>
      <c r="R5163" s="26" t="s">
        <v>46</v>
      </c>
      <c r="S5163" s="26" t="s">
        <v>25412</v>
      </c>
      <c r="T5163" s="26" t="s">
        <v>25413</v>
      </c>
    </row>
    <row r="5164" customHeight="1" spans="1:20">
      <c r="A5164" s="25">
        <v>45210</v>
      </c>
      <c r="B5164" s="26" t="s">
        <v>25414</v>
      </c>
      <c r="C5164" s="26" t="s">
        <v>7320</v>
      </c>
      <c r="D5164" s="26" t="s">
        <v>22</v>
      </c>
      <c r="E5164" s="26" t="s">
        <v>25415</v>
      </c>
      <c r="F5164" s="26" t="s">
        <v>25416</v>
      </c>
      <c r="G5164" s="26" t="s">
        <v>53</v>
      </c>
      <c r="H5164" s="26" t="s">
        <v>110</v>
      </c>
      <c r="I5164" s="26" t="s">
        <v>732</v>
      </c>
      <c r="J5164" s="26" t="s">
        <v>27</v>
      </c>
      <c r="K5164" s="26" t="s">
        <v>28</v>
      </c>
      <c r="L5164" s="26" t="s">
        <v>43</v>
      </c>
      <c r="M5164" s="26" t="s">
        <v>44</v>
      </c>
      <c r="N5164" s="26" t="s">
        <v>31</v>
      </c>
      <c r="O5164" s="26" t="s">
        <v>32</v>
      </c>
      <c r="P5164" s="26" t="s">
        <v>22</v>
      </c>
      <c r="Q5164" s="26" t="s">
        <v>25417</v>
      </c>
      <c r="R5164" s="26" t="s">
        <v>46</v>
      </c>
      <c r="S5164" s="26" t="s">
        <v>25418</v>
      </c>
      <c r="T5164" s="26" t="s">
        <v>25419</v>
      </c>
    </row>
    <row r="5165" customHeight="1" spans="1:20">
      <c r="A5165" s="25">
        <v>45210</v>
      </c>
      <c r="B5165" s="26" t="s">
        <v>25420</v>
      </c>
      <c r="C5165" s="26" t="s">
        <v>393</v>
      </c>
      <c r="D5165" s="26" t="s">
        <v>22</v>
      </c>
      <c r="E5165" s="26" t="s">
        <v>25421</v>
      </c>
      <c r="F5165" s="26" t="s">
        <v>25365</v>
      </c>
      <c r="G5165" s="26" t="s">
        <v>130</v>
      </c>
      <c r="H5165" s="26" t="s">
        <v>22</v>
      </c>
      <c r="I5165" s="26" t="s">
        <v>26</v>
      </c>
      <c r="J5165" s="26" t="s">
        <v>27</v>
      </c>
      <c r="K5165" s="26" t="s">
        <v>76</v>
      </c>
      <c r="L5165" s="26" t="s">
        <v>29</v>
      </c>
      <c r="M5165" s="26" t="s">
        <v>30</v>
      </c>
      <c r="N5165" s="26" t="s">
        <v>31</v>
      </c>
      <c r="O5165" s="26" t="s">
        <v>32</v>
      </c>
      <c r="P5165" s="26" t="s">
        <v>22</v>
      </c>
      <c r="Q5165" s="26" t="s">
        <v>25422</v>
      </c>
      <c r="R5165" s="26" t="s">
        <v>34</v>
      </c>
      <c r="S5165" s="26" t="s">
        <v>25423</v>
      </c>
      <c r="T5165" s="26" t="s">
        <v>25424</v>
      </c>
    </row>
    <row r="5166" customHeight="1" spans="1:20">
      <c r="A5166" s="25">
        <v>45210</v>
      </c>
      <c r="B5166" s="26" t="s">
        <v>25425</v>
      </c>
      <c r="C5166" s="26" t="s">
        <v>783</v>
      </c>
      <c r="D5166" s="26" t="s">
        <v>22</v>
      </c>
      <c r="E5166" s="26" t="s">
        <v>25426</v>
      </c>
      <c r="F5166" s="26" t="s">
        <v>25427</v>
      </c>
      <c r="G5166" s="26" t="s">
        <v>82</v>
      </c>
      <c r="H5166" s="26" t="s">
        <v>22</v>
      </c>
      <c r="I5166" s="26" t="s">
        <v>412</v>
      </c>
      <c r="J5166" s="26" t="s">
        <v>27</v>
      </c>
      <c r="K5166" s="26" t="s">
        <v>28</v>
      </c>
      <c r="L5166" s="26" t="s">
        <v>43</v>
      </c>
      <c r="M5166" s="26" t="s">
        <v>169</v>
      </c>
      <c r="N5166" s="26" t="s">
        <v>743</v>
      </c>
      <c r="O5166" s="26" t="s">
        <v>32</v>
      </c>
      <c r="P5166" s="26" t="s">
        <v>22</v>
      </c>
      <c r="Q5166" s="26" t="s">
        <v>25428</v>
      </c>
      <c r="R5166" s="26" t="s">
        <v>46</v>
      </c>
      <c r="S5166" s="26" t="s">
        <v>25429</v>
      </c>
      <c r="T5166" s="26" t="s">
        <v>25430</v>
      </c>
    </row>
    <row r="5167" customHeight="1" spans="1:20">
      <c r="A5167" s="25">
        <v>45210</v>
      </c>
      <c r="B5167" s="26" t="s">
        <v>25431</v>
      </c>
      <c r="C5167" s="26" t="s">
        <v>7249</v>
      </c>
      <c r="D5167" s="26" t="s">
        <v>22</v>
      </c>
      <c r="E5167" s="26" t="s">
        <v>25432</v>
      </c>
      <c r="F5167" s="26" t="s">
        <v>25433</v>
      </c>
      <c r="G5167" s="26" t="s">
        <v>82</v>
      </c>
      <c r="H5167" s="26" t="s">
        <v>22</v>
      </c>
      <c r="I5167" s="26" t="s">
        <v>168</v>
      </c>
      <c r="J5167" s="26" t="s">
        <v>27</v>
      </c>
      <c r="K5167" s="26" t="s">
        <v>28</v>
      </c>
      <c r="L5167" s="26" t="s">
        <v>43</v>
      </c>
      <c r="M5167" s="26" t="s">
        <v>169</v>
      </c>
      <c r="N5167" s="26" t="s">
        <v>31</v>
      </c>
      <c r="O5167" s="26" t="s">
        <v>32</v>
      </c>
      <c r="P5167" s="26" t="s">
        <v>22</v>
      </c>
      <c r="Q5167" s="26" t="s">
        <v>25434</v>
      </c>
      <c r="R5167" s="26" t="s">
        <v>46</v>
      </c>
      <c r="S5167" s="26" t="s">
        <v>25435</v>
      </c>
      <c r="T5167" s="26" t="s">
        <v>25436</v>
      </c>
    </row>
    <row r="5168" customHeight="1" spans="1:20">
      <c r="A5168" s="25">
        <v>45210</v>
      </c>
      <c r="B5168" s="26" t="s">
        <v>25437</v>
      </c>
      <c r="C5168" s="26" t="s">
        <v>5035</v>
      </c>
      <c r="D5168" s="26" t="s">
        <v>22</v>
      </c>
      <c r="E5168" s="26" t="s">
        <v>14726</v>
      </c>
      <c r="F5168" s="26" t="s">
        <v>14727</v>
      </c>
      <c r="G5168" s="26" t="s">
        <v>53</v>
      </c>
      <c r="H5168" s="26" t="s">
        <v>22</v>
      </c>
      <c r="I5168" s="26" t="s">
        <v>26</v>
      </c>
      <c r="J5168" s="26" t="s">
        <v>27</v>
      </c>
      <c r="K5168" s="26" t="s">
        <v>76</v>
      </c>
      <c r="L5168" s="26" t="s">
        <v>29</v>
      </c>
      <c r="M5168" s="26" t="s">
        <v>30</v>
      </c>
      <c r="N5168" s="26" t="s">
        <v>31</v>
      </c>
      <c r="O5168" s="26" t="s">
        <v>32</v>
      </c>
      <c r="P5168" s="26" t="s">
        <v>22</v>
      </c>
      <c r="Q5168" s="26" t="s">
        <v>25438</v>
      </c>
      <c r="R5168" s="26" t="s">
        <v>34</v>
      </c>
      <c r="S5168" s="26" t="s">
        <v>25439</v>
      </c>
      <c r="T5168" s="26" t="s">
        <v>25440</v>
      </c>
    </row>
    <row r="5169" customHeight="1" spans="1:20">
      <c r="A5169" s="25">
        <v>45210</v>
      </c>
      <c r="B5169" s="26" t="s">
        <v>25441</v>
      </c>
      <c r="C5169" s="26" t="s">
        <v>25442</v>
      </c>
      <c r="D5169" s="26" t="s">
        <v>22</v>
      </c>
      <c r="E5169" s="26" t="s">
        <v>25443</v>
      </c>
      <c r="F5169" s="26" t="s">
        <v>22</v>
      </c>
      <c r="G5169" s="26" t="s">
        <v>22</v>
      </c>
      <c r="H5169" s="26" t="s">
        <v>22</v>
      </c>
      <c r="I5169" s="26" t="s">
        <v>299</v>
      </c>
      <c r="J5169" s="26" t="s">
        <v>27</v>
      </c>
      <c r="K5169" s="26" t="s">
        <v>28</v>
      </c>
      <c r="L5169" s="26" t="s">
        <v>43</v>
      </c>
      <c r="M5169" s="26" t="s">
        <v>30</v>
      </c>
      <c r="N5169" s="26" t="s">
        <v>743</v>
      </c>
      <c r="O5169" s="26" t="s">
        <v>32</v>
      </c>
      <c r="P5169" s="26" t="s">
        <v>22</v>
      </c>
      <c r="Q5169" s="26" t="s">
        <v>25444</v>
      </c>
      <c r="R5169" s="26" t="s">
        <v>46</v>
      </c>
      <c r="S5169" s="26" t="s">
        <v>25445</v>
      </c>
      <c r="T5169" s="26" t="s">
        <v>22</v>
      </c>
    </row>
    <row r="5170" customHeight="1" spans="1:20">
      <c r="A5170" s="25">
        <v>45210</v>
      </c>
      <c r="B5170" s="26" t="s">
        <v>25446</v>
      </c>
      <c r="C5170" s="26" t="s">
        <v>6660</v>
      </c>
      <c r="D5170" s="26" t="s">
        <v>22</v>
      </c>
      <c r="E5170" s="26" t="s">
        <v>25447</v>
      </c>
      <c r="F5170" s="26" t="s">
        <v>25448</v>
      </c>
      <c r="G5170" s="26" t="s">
        <v>82</v>
      </c>
      <c r="H5170" s="26" t="s">
        <v>22</v>
      </c>
      <c r="I5170" s="26" t="s">
        <v>70</v>
      </c>
      <c r="J5170" s="26" t="s">
        <v>27</v>
      </c>
      <c r="K5170" s="26" t="s">
        <v>28</v>
      </c>
      <c r="L5170" s="26" t="s">
        <v>43</v>
      </c>
      <c r="M5170" s="26" t="s">
        <v>44</v>
      </c>
      <c r="N5170" s="26" t="s">
        <v>31</v>
      </c>
      <c r="O5170" s="26" t="s">
        <v>32</v>
      </c>
      <c r="P5170" s="26" t="s">
        <v>22</v>
      </c>
      <c r="Q5170" s="26" t="s">
        <v>25449</v>
      </c>
      <c r="R5170" s="26" t="s">
        <v>46</v>
      </c>
      <c r="S5170" s="26" t="s">
        <v>25450</v>
      </c>
      <c r="T5170" s="26" t="s">
        <v>22</v>
      </c>
    </row>
    <row r="5171" customHeight="1" spans="1:20">
      <c r="A5171" s="25">
        <v>45210</v>
      </c>
      <c r="B5171" s="26" t="s">
        <v>25451</v>
      </c>
      <c r="C5171" s="26" t="s">
        <v>9326</v>
      </c>
      <c r="D5171" s="26" t="s">
        <v>22</v>
      </c>
      <c r="E5171" s="26" t="s">
        <v>25452</v>
      </c>
      <c r="F5171" s="26" t="s">
        <v>25453</v>
      </c>
      <c r="G5171" s="26" t="s">
        <v>41</v>
      </c>
      <c r="H5171" s="26" t="s">
        <v>96</v>
      </c>
      <c r="I5171" s="26" t="s">
        <v>576</v>
      </c>
      <c r="J5171" s="26" t="s">
        <v>27</v>
      </c>
      <c r="K5171" s="26" t="s">
        <v>28</v>
      </c>
      <c r="L5171" s="26" t="s">
        <v>43</v>
      </c>
      <c r="M5171" s="26" t="s">
        <v>44</v>
      </c>
      <c r="N5171" s="26" t="s">
        <v>31</v>
      </c>
      <c r="O5171" s="26" t="s">
        <v>32</v>
      </c>
      <c r="P5171" s="26" t="s">
        <v>22</v>
      </c>
      <c r="Q5171" s="26" t="s">
        <v>25454</v>
      </c>
      <c r="R5171" s="26" t="s">
        <v>46</v>
      </c>
      <c r="S5171" s="26" t="s">
        <v>25455</v>
      </c>
      <c r="T5171" s="26" t="s">
        <v>22</v>
      </c>
    </row>
    <row r="5172" customHeight="1" spans="1:20">
      <c r="A5172" s="25">
        <v>45210</v>
      </c>
      <c r="B5172" s="26" t="s">
        <v>25456</v>
      </c>
      <c r="C5172" s="26" t="s">
        <v>6660</v>
      </c>
      <c r="D5172" s="26" t="s">
        <v>22</v>
      </c>
      <c r="E5172" s="26" t="s">
        <v>25457</v>
      </c>
      <c r="F5172" s="26" t="s">
        <v>25458</v>
      </c>
      <c r="G5172" s="26" t="s">
        <v>69</v>
      </c>
      <c r="H5172" s="26" t="s">
        <v>22</v>
      </c>
      <c r="I5172" s="26" t="s">
        <v>155</v>
      </c>
      <c r="J5172" s="26" t="s">
        <v>27</v>
      </c>
      <c r="K5172" s="26" t="s">
        <v>28</v>
      </c>
      <c r="L5172" s="26" t="s">
        <v>43</v>
      </c>
      <c r="M5172" s="26" t="s">
        <v>30</v>
      </c>
      <c r="N5172" s="26" t="s">
        <v>31</v>
      </c>
      <c r="O5172" s="26" t="s">
        <v>32</v>
      </c>
      <c r="P5172" s="26" t="s">
        <v>22</v>
      </c>
      <c r="Q5172" s="26" t="s">
        <v>25459</v>
      </c>
      <c r="R5172" s="26" t="s">
        <v>46</v>
      </c>
      <c r="S5172" s="26" t="s">
        <v>25460</v>
      </c>
      <c r="T5172" s="26" t="s">
        <v>25461</v>
      </c>
    </row>
    <row r="5173" customHeight="1" spans="1:20">
      <c r="A5173" s="25">
        <v>45210</v>
      </c>
      <c r="B5173" s="26" t="s">
        <v>25462</v>
      </c>
      <c r="C5173" s="26" t="s">
        <v>9326</v>
      </c>
      <c r="D5173" s="26" t="s">
        <v>22</v>
      </c>
      <c r="E5173" s="26" t="s">
        <v>23540</v>
      </c>
      <c r="F5173" s="26" t="s">
        <v>23541</v>
      </c>
      <c r="G5173" s="26" t="s">
        <v>69</v>
      </c>
      <c r="H5173" s="26" t="s">
        <v>22</v>
      </c>
      <c r="I5173" s="26" t="s">
        <v>732</v>
      </c>
      <c r="J5173" s="26" t="s">
        <v>27</v>
      </c>
      <c r="K5173" s="26" t="s">
        <v>76</v>
      </c>
      <c r="L5173" s="26" t="s">
        <v>43</v>
      </c>
      <c r="M5173" s="26" t="s">
        <v>44</v>
      </c>
      <c r="N5173" s="26" t="s">
        <v>31</v>
      </c>
      <c r="O5173" s="26" t="s">
        <v>32</v>
      </c>
      <c r="P5173" s="26" t="s">
        <v>22</v>
      </c>
      <c r="Q5173" s="26" t="s">
        <v>24658</v>
      </c>
      <c r="R5173" s="26" t="s">
        <v>46</v>
      </c>
      <c r="S5173" s="26" t="s">
        <v>25463</v>
      </c>
      <c r="T5173" s="26" t="s">
        <v>25464</v>
      </c>
    </row>
    <row r="5174" customHeight="1" spans="1:20">
      <c r="A5174" s="25">
        <v>45211</v>
      </c>
      <c r="B5174" s="26" t="s">
        <v>25465</v>
      </c>
      <c r="C5174" s="26" t="s">
        <v>5512</v>
      </c>
      <c r="D5174" s="26" t="s">
        <v>22</v>
      </c>
      <c r="E5174" s="26" t="s">
        <v>25466</v>
      </c>
      <c r="F5174" s="26" t="s">
        <v>3483</v>
      </c>
      <c r="G5174" s="26" t="s">
        <v>41</v>
      </c>
      <c r="H5174" s="26" t="s">
        <v>22</v>
      </c>
      <c r="I5174" s="26" t="s">
        <v>259</v>
      </c>
      <c r="J5174" s="26" t="s">
        <v>27</v>
      </c>
      <c r="K5174" s="26" t="s">
        <v>28</v>
      </c>
      <c r="L5174" s="26" t="s">
        <v>43</v>
      </c>
      <c r="M5174" s="26" t="s">
        <v>44</v>
      </c>
      <c r="N5174" s="26" t="s">
        <v>5516</v>
      </c>
      <c r="O5174" s="26" t="s">
        <v>32</v>
      </c>
      <c r="P5174" s="26" t="s">
        <v>22</v>
      </c>
      <c r="Q5174" s="26" t="s">
        <v>25467</v>
      </c>
      <c r="R5174" s="26" t="s">
        <v>5515</v>
      </c>
      <c r="S5174" s="26" t="s">
        <v>25468</v>
      </c>
      <c r="T5174" s="26" t="s">
        <v>22</v>
      </c>
    </row>
    <row r="5175" customHeight="1" spans="1:20">
      <c r="A5175" s="25">
        <v>45211</v>
      </c>
      <c r="B5175" s="26" t="s">
        <v>25469</v>
      </c>
      <c r="C5175" s="26" t="s">
        <v>824</v>
      </c>
      <c r="D5175" s="26" t="s">
        <v>22</v>
      </c>
      <c r="E5175" s="26" t="s">
        <v>25470</v>
      </c>
      <c r="F5175" s="26" t="s">
        <v>25471</v>
      </c>
      <c r="G5175" s="26" t="s">
        <v>194</v>
      </c>
      <c r="H5175" s="26" t="s">
        <v>148</v>
      </c>
      <c r="I5175" s="26" t="s">
        <v>117</v>
      </c>
      <c r="J5175" s="26" t="s">
        <v>27</v>
      </c>
      <c r="K5175" s="26" t="s">
        <v>28</v>
      </c>
      <c r="L5175" s="26" t="s">
        <v>43</v>
      </c>
      <c r="M5175" s="26" t="s">
        <v>30</v>
      </c>
      <c r="N5175" s="26" t="s">
        <v>31</v>
      </c>
      <c r="O5175" s="26" t="s">
        <v>32</v>
      </c>
      <c r="P5175" s="26" t="s">
        <v>22</v>
      </c>
      <c r="Q5175" s="26" t="s">
        <v>25472</v>
      </c>
      <c r="R5175" s="26" t="s">
        <v>46</v>
      </c>
      <c r="S5175" s="26" t="s">
        <v>25473</v>
      </c>
      <c r="T5175" s="26" t="s">
        <v>25474</v>
      </c>
    </row>
    <row r="5176" customHeight="1" spans="1:20">
      <c r="A5176" s="25">
        <v>45211</v>
      </c>
      <c r="B5176" s="26" t="s">
        <v>25475</v>
      </c>
      <c r="C5176" s="26" t="s">
        <v>646</v>
      </c>
      <c r="D5176" s="26" t="s">
        <v>22</v>
      </c>
      <c r="E5176" s="26" t="s">
        <v>25476</v>
      </c>
      <c r="F5176" s="26" t="s">
        <v>25477</v>
      </c>
      <c r="G5176" s="26" t="s">
        <v>41</v>
      </c>
      <c r="H5176" s="26" t="s">
        <v>110</v>
      </c>
      <c r="I5176" s="26" t="s">
        <v>111</v>
      </c>
      <c r="J5176" s="26" t="s">
        <v>27</v>
      </c>
      <c r="K5176" s="26" t="s">
        <v>28</v>
      </c>
      <c r="L5176" s="26" t="s">
        <v>43</v>
      </c>
      <c r="M5176" s="26" t="s">
        <v>30</v>
      </c>
      <c r="N5176" s="26" t="s">
        <v>31</v>
      </c>
      <c r="O5176" s="26" t="s">
        <v>32</v>
      </c>
      <c r="P5176" s="26" t="s">
        <v>22</v>
      </c>
      <c r="Q5176" s="26" t="s">
        <v>25478</v>
      </c>
      <c r="R5176" s="26" t="s">
        <v>46</v>
      </c>
      <c r="S5176" s="26" t="s">
        <v>25479</v>
      </c>
      <c r="T5176" s="26" t="s">
        <v>25480</v>
      </c>
    </row>
    <row r="5177" customHeight="1" spans="1:20">
      <c r="A5177" s="25">
        <v>45211</v>
      </c>
      <c r="B5177" s="26" t="s">
        <v>25481</v>
      </c>
      <c r="C5177" s="26" t="s">
        <v>783</v>
      </c>
      <c r="D5177" s="26" t="s">
        <v>22</v>
      </c>
      <c r="E5177" s="26" t="s">
        <v>25482</v>
      </c>
      <c r="F5177" s="26" t="s">
        <v>25483</v>
      </c>
      <c r="G5177" s="26" t="s">
        <v>194</v>
      </c>
      <c r="H5177" s="26" t="s">
        <v>22</v>
      </c>
      <c r="I5177" s="26" t="s">
        <v>299</v>
      </c>
      <c r="J5177" s="26" t="s">
        <v>27</v>
      </c>
      <c r="K5177" s="26" t="s">
        <v>28</v>
      </c>
      <c r="L5177" s="26" t="s">
        <v>43</v>
      </c>
      <c r="M5177" s="26" t="s">
        <v>30</v>
      </c>
      <c r="N5177" s="26" t="s">
        <v>743</v>
      </c>
      <c r="O5177" s="26" t="s">
        <v>32</v>
      </c>
      <c r="P5177" s="26" t="s">
        <v>22</v>
      </c>
      <c r="Q5177" s="26" t="s">
        <v>25484</v>
      </c>
      <c r="R5177" s="26" t="s">
        <v>46</v>
      </c>
      <c r="S5177" s="26" t="s">
        <v>25485</v>
      </c>
      <c r="T5177" s="26" t="s">
        <v>25486</v>
      </c>
    </row>
    <row r="5178" customHeight="1" spans="1:20">
      <c r="A5178" s="25">
        <v>45211</v>
      </c>
      <c r="B5178" s="26" t="s">
        <v>25487</v>
      </c>
      <c r="C5178" s="26" t="s">
        <v>191</v>
      </c>
      <c r="D5178" s="26" t="s">
        <v>22</v>
      </c>
      <c r="E5178" s="26" t="s">
        <v>25488</v>
      </c>
      <c r="F5178" s="26" t="s">
        <v>25489</v>
      </c>
      <c r="G5178" s="26" t="s">
        <v>53</v>
      </c>
      <c r="H5178" s="26" t="s">
        <v>418</v>
      </c>
      <c r="I5178" s="26" t="s">
        <v>448</v>
      </c>
      <c r="J5178" s="26" t="s">
        <v>27</v>
      </c>
      <c r="K5178" s="26" t="s">
        <v>28</v>
      </c>
      <c r="L5178" s="26" t="s">
        <v>43</v>
      </c>
      <c r="M5178" s="26" t="s">
        <v>44</v>
      </c>
      <c r="N5178" s="26" t="s">
        <v>31</v>
      </c>
      <c r="O5178" s="26" t="s">
        <v>32</v>
      </c>
      <c r="P5178" s="26" t="s">
        <v>22</v>
      </c>
      <c r="Q5178" s="26" t="s">
        <v>25490</v>
      </c>
      <c r="R5178" s="26" t="s">
        <v>46</v>
      </c>
      <c r="S5178" s="26" t="s">
        <v>25491</v>
      </c>
      <c r="T5178" s="26" t="s">
        <v>25492</v>
      </c>
    </row>
    <row r="5179" customHeight="1" spans="1:20">
      <c r="A5179" s="25">
        <v>45211</v>
      </c>
      <c r="B5179" s="26" t="s">
        <v>25493</v>
      </c>
      <c r="C5179" s="26" t="s">
        <v>393</v>
      </c>
      <c r="D5179" s="26" t="s">
        <v>22</v>
      </c>
      <c r="E5179" s="26" t="s">
        <v>25494</v>
      </c>
      <c r="F5179" s="26" t="s">
        <v>25495</v>
      </c>
      <c r="G5179" s="26" t="s">
        <v>53</v>
      </c>
      <c r="H5179" s="26" t="s">
        <v>22</v>
      </c>
      <c r="I5179" s="26" t="s">
        <v>26</v>
      </c>
      <c r="J5179" s="26" t="s">
        <v>27</v>
      </c>
      <c r="K5179" s="26" t="s">
        <v>76</v>
      </c>
      <c r="L5179" s="26" t="s">
        <v>29</v>
      </c>
      <c r="M5179" s="26" t="s">
        <v>30</v>
      </c>
      <c r="N5179" s="26" t="s">
        <v>31</v>
      </c>
      <c r="O5179" s="26" t="s">
        <v>32</v>
      </c>
      <c r="P5179" s="26" t="s">
        <v>22</v>
      </c>
      <c r="Q5179" s="26" t="s">
        <v>25496</v>
      </c>
      <c r="R5179" s="26" t="s">
        <v>34</v>
      </c>
      <c r="S5179" s="26" t="s">
        <v>25497</v>
      </c>
      <c r="T5179" s="26" t="s">
        <v>25498</v>
      </c>
    </row>
    <row r="5180" customHeight="1" spans="1:20">
      <c r="A5180" s="25">
        <v>45211</v>
      </c>
      <c r="B5180" s="26" t="s">
        <v>25499</v>
      </c>
      <c r="C5180" s="26" t="s">
        <v>1753</v>
      </c>
      <c r="D5180" s="26" t="s">
        <v>22</v>
      </c>
      <c r="E5180" s="26" t="s">
        <v>25500</v>
      </c>
      <c r="F5180" s="26" t="s">
        <v>25501</v>
      </c>
      <c r="G5180" s="26" t="s">
        <v>130</v>
      </c>
      <c r="H5180" s="26" t="s">
        <v>22</v>
      </c>
      <c r="I5180" s="26" t="s">
        <v>104</v>
      </c>
      <c r="J5180" s="26" t="s">
        <v>27</v>
      </c>
      <c r="K5180" s="26" t="s">
        <v>28</v>
      </c>
      <c r="L5180" s="26" t="s">
        <v>43</v>
      </c>
      <c r="M5180" s="26" t="s">
        <v>44</v>
      </c>
      <c r="N5180" s="26" t="s">
        <v>31</v>
      </c>
      <c r="O5180" s="26" t="s">
        <v>32</v>
      </c>
      <c r="P5180" s="26" t="s">
        <v>22</v>
      </c>
      <c r="Q5180" s="26" t="s">
        <v>25502</v>
      </c>
      <c r="R5180" s="26" t="s">
        <v>46</v>
      </c>
      <c r="S5180" s="26" t="s">
        <v>25503</v>
      </c>
      <c r="T5180" s="26" t="s">
        <v>25504</v>
      </c>
    </row>
    <row r="5181" customHeight="1" spans="1:20">
      <c r="A5181" s="25">
        <v>45211</v>
      </c>
      <c r="B5181" s="26" t="s">
        <v>25505</v>
      </c>
      <c r="C5181" s="26" t="s">
        <v>1753</v>
      </c>
      <c r="D5181" s="26" t="s">
        <v>22</v>
      </c>
      <c r="E5181" s="26" t="s">
        <v>25506</v>
      </c>
      <c r="F5181" s="26" t="s">
        <v>25507</v>
      </c>
      <c r="G5181" s="26" t="s">
        <v>41</v>
      </c>
      <c r="H5181" s="26" t="s">
        <v>22</v>
      </c>
      <c r="I5181" s="26" t="s">
        <v>207</v>
      </c>
      <c r="J5181" s="26" t="s">
        <v>27</v>
      </c>
      <c r="K5181" s="26" t="s">
        <v>28</v>
      </c>
      <c r="L5181" s="26" t="s">
        <v>43</v>
      </c>
      <c r="M5181" s="26" t="s">
        <v>30</v>
      </c>
      <c r="N5181" s="26" t="s">
        <v>31</v>
      </c>
      <c r="O5181" s="26" t="s">
        <v>32</v>
      </c>
      <c r="P5181" s="26" t="s">
        <v>22</v>
      </c>
      <c r="Q5181" s="26" t="s">
        <v>25508</v>
      </c>
      <c r="R5181" s="26" t="s">
        <v>46</v>
      </c>
      <c r="S5181" s="26" t="s">
        <v>25509</v>
      </c>
      <c r="T5181" s="26" t="s">
        <v>25510</v>
      </c>
    </row>
    <row r="5182" customHeight="1" spans="1:20">
      <c r="A5182" s="25">
        <v>45211</v>
      </c>
      <c r="B5182" s="26" t="s">
        <v>25511</v>
      </c>
      <c r="C5182" s="26" t="s">
        <v>817</v>
      </c>
      <c r="D5182" s="26" t="s">
        <v>22</v>
      </c>
      <c r="E5182" s="26" t="s">
        <v>25512</v>
      </c>
      <c r="F5182" s="26" t="s">
        <v>25513</v>
      </c>
      <c r="G5182" s="26" t="s">
        <v>53</v>
      </c>
      <c r="H5182" s="26" t="s">
        <v>22</v>
      </c>
      <c r="I5182" s="26" t="s">
        <v>985</v>
      </c>
      <c r="J5182" s="26" t="s">
        <v>27</v>
      </c>
      <c r="K5182" s="26" t="s">
        <v>28</v>
      </c>
      <c r="L5182" s="26" t="s">
        <v>43</v>
      </c>
      <c r="M5182" s="26" t="s">
        <v>44</v>
      </c>
      <c r="N5182" s="26" t="s">
        <v>31</v>
      </c>
      <c r="O5182" s="26" t="s">
        <v>32</v>
      </c>
      <c r="P5182" s="26" t="s">
        <v>22</v>
      </c>
      <c r="Q5182" s="26" t="s">
        <v>25514</v>
      </c>
      <c r="R5182" s="26" t="s">
        <v>46</v>
      </c>
      <c r="S5182" s="26" t="s">
        <v>25515</v>
      </c>
      <c r="T5182" s="26" t="s">
        <v>25516</v>
      </c>
    </row>
    <row r="5183" customHeight="1" spans="1:20">
      <c r="A5183" s="25">
        <v>45211</v>
      </c>
      <c r="B5183" s="26" t="s">
        <v>25517</v>
      </c>
      <c r="C5183" s="26" t="s">
        <v>204</v>
      </c>
      <c r="D5183" s="26" t="s">
        <v>22</v>
      </c>
      <c r="E5183" s="26" t="s">
        <v>5533</v>
      </c>
      <c r="F5183" s="26" t="s">
        <v>5534</v>
      </c>
      <c r="G5183" s="26" t="s">
        <v>41</v>
      </c>
      <c r="H5183" s="26" t="s">
        <v>148</v>
      </c>
      <c r="I5183" s="26" t="s">
        <v>1181</v>
      </c>
      <c r="J5183" s="26" t="s">
        <v>27</v>
      </c>
      <c r="K5183" s="26" t="s">
        <v>28</v>
      </c>
      <c r="L5183" s="26" t="s">
        <v>43</v>
      </c>
      <c r="M5183" s="26" t="s">
        <v>44</v>
      </c>
      <c r="N5183" s="26" t="s">
        <v>208</v>
      </c>
      <c r="O5183" s="26" t="s">
        <v>32</v>
      </c>
      <c r="P5183" s="26" t="s">
        <v>22</v>
      </c>
      <c r="Q5183" s="26" t="s">
        <v>25518</v>
      </c>
      <c r="R5183" s="26" t="s">
        <v>46</v>
      </c>
      <c r="S5183" s="26" t="s">
        <v>25519</v>
      </c>
      <c r="T5183" s="26" t="s">
        <v>25520</v>
      </c>
    </row>
    <row r="5184" customHeight="1" spans="1:20">
      <c r="A5184" s="25">
        <v>45211</v>
      </c>
      <c r="B5184" s="26" t="s">
        <v>25521</v>
      </c>
      <c r="C5184" s="26" t="s">
        <v>3166</v>
      </c>
      <c r="D5184" s="26" t="s">
        <v>22</v>
      </c>
      <c r="E5184" s="26" t="s">
        <v>25522</v>
      </c>
      <c r="F5184" s="26" t="s">
        <v>25523</v>
      </c>
      <c r="G5184" s="26" t="s">
        <v>62</v>
      </c>
      <c r="H5184" s="26" t="s">
        <v>22</v>
      </c>
      <c r="I5184" s="26" t="s">
        <v>412</v>
      </c>
      <c r="J5184" s="26" t="s">
        <v>27</v>
      </c>
      <c r="K5184" s="26" t="s">
        <v>28</v>
      </c>
      <c r="L5184" s="26" t="s">
        <v>43</v>
      </c>
      <c r="M5184" s="26" t="s">
        <v>44</v>
      </c>
      <c r="N5184" s="26" t="s">
        <v>31</v>
      </c>
      <c r="O5184" s="26" t="s">
        <v>32</v>
      </c>
      <c r="P5184" s="26" t="s">
        <v>22</v>
      </c>
      <c r="Q5184" s="26" t="s">
        <v>25524</v>
      </c>
      <c r="R5184" s="26" t="s">
        <v>46</v>
      </c>
      <c r="S5184" s="26" t="s">
        <v>25525</v>
      </c>
      <c r="T5184" s="26" t="s">
        <v>14876</v>
      </c>
    </row>
    <row r="5185" customHeight="1" spans="1:20">
      <c r="A5185" s="25">
        <v>45211</v>
      </c>
      <c r="B5185" s="26" t="s">
        <v>25526</v>
      </c>
      <c r="C5185" s="26" t="s">
        <v>7660</v>
      </c>
      <c r="D5185" s="26" t="s">
        <v>22</v>
      </c>
      <c r="E5185" s="26" t="s">
        <v>25527</v>
      </c>
      <c r="F5185" s="26" t="s">
        <v>25528</v>
      </c>
      <c r="G5185" s="26" t="s">
        <v>62</v>
      </c>
      <c r="H5185" s="26" t="s">
        <v>137</v>
      </c>
      <c r="I5185" s="26" t="s">
        <v>42</v>
      </c>
      <c r="J5185" s="26" t="s">
        <v>27</v>
      </c>
      <c r="K5185" s="26" t="s">
        <v>28</v>
      </c>
      <c r="L5185" s="26" t="s">
        <v>43</v>
      </c>
      <c r="M5185" s="26" t="s">
        <v>44</v>
      </c>
      <c r="N5185" s="26" t="s">
        <v>208</v>
      </c>
      <c r="O5185" s="26" t="s">
        <v>32</v>
      </c>
      <c r="P5185" s="26" t="s">
        <v>22</v>
      </c>
      <c r="Q5185" s="26" t="s">
        <v>25529</v>
      </c>
      <c r="R5185" s="26" t="s">
        <v>46</v>
      </c>
      <c r="S5185" s="26" t="s">
        <v>25530</v>
      </c>
      <c r="T5185" s="26" t="s">
        <v>22</v>
      </c>
    </row>
    <row r="5186" customHeight="1" spans="1:20">
      <c r="A5186" s="25">
        <v>45211</v>
      </c>
      <c r="B5186" s="26" t="s">
        <v>25531</v>
      </c>
      <c r="C5186" s="26" t="s">
        <v>7660</v>
      </c>
      <c r="D5186" s="26" t="s">
        <v>22</v>
      </c>
      <c r="E5186" s="26" t="s">
        <v>25532</v>
      </c>
      <c r="F5186" s="26" t="s">
        <v>25533</v>
      </c>
      <c r="G5186" s="26" t="s">
        <v>130</v>
      </c>
      <c r="H5186" s="26" t="s">
        <v>22</v>
      </c>
      <c r="I5186" s="26" t="s">
        <v>315</v>
      </c>
      <c r="J5186" s="26" t="s">
        <v>27</v>
      </c>
      <c r="K5186" s="26" t="s">
        <v>28</v>
      </c>
      <c r="L5186" s="26" t="s">
        <v>43</v>
      </c>
      <c r="M5186" s="26" t="s">
        <v>30</v>
      </c>
      <c r="N5186" s="26" t="s">
        <v>208</v>
      </c>
      <c r="O5186" s="26" t="s">
        <v>32</v>
      </c>
      <c r="P5186" s="26" t="s">
        <v>22</v>
      </c>
      <c r="Q5186" s="26" t="s">
        <v>25534</v>
      </c>
      <c r="R5186" s="26" t="s">
        <v>46</v>
      </c>
      <c r="S5186" s="26" t="s">
        <v>25535</v>
      </c>
      <c r="T5186" s="26" t="s">
        <v>22</v>
      </c>
    </row>
    <row r="5187" customHeight="1" spans="1:20">
      <c r="A5187" s="25">
        <v>45211</v>
      </c>
      <c r="B5187" s="26" t="s">
        <v>25536</v>
      </c>
      <c r="C5187" s="26" t="s">
        <v>8379</v>
      </c>
      <c r="D5187" s="26" t="s">
        <v>22</v>
      </c>
      <c r="E5187" s="26" t="s">
        <v>25537</v>
      </c>
      <c r="F5187" s="26" t="s">
        <v>25538</v>
      </c>
      <c r="G5187" s="26" t="s">
        <v>69</v>
      </c>
      <c r="H5187" s="26" t="s">
        <v>148</v>
      </c>
      <c r="I5187" s="26" t="s">
        <v>448</v>
      </c>
      <c r="J5187" s="26" t="s">
        <v>27</v>
      </c>
      <c r="K5187" s="26" t="s">
        <v>28</v>
      </c>
      <c r="L5187" s="26" t="s">
        <v>43</v>
      </c>
      <c r="M5187" s="26" t="s">
        <v>30</v>
      </c>
      <c r="N5187" s="26" t="s">
        <v>31</v>
      </c>
      <c r="O5187" s="26" t="s">
        <v>32</v>
      </c>
      <c r="P5187" s="26" t="s">
        <v>22</v>
      </c>
      <c r="Q5187" s="26" t="s">
        <v>25539</v>
      </c>
      <c r="R5187" s="26" t="s">
        <v>46</v>
      </c>
      <c r="S5187" s="26" t="s">
        <v>25540</v>
      </c>
      <c r="T5187" s="26" t="s">
        <v>22</v>
      </c>
    </row>
    <row r="5188" customHeight="1" spans="1:20">
      <c r="A5188" s="25">
        <v>45211</v>
      </c>
      <c r="B5188" s="26" t="s">
        <v>25541</v>
      </c>
      <c r="C5188" s="26" t="s">
        <v>3160</v>
      </c>
      <c r="D5188" s="26" t="s">
        <v>22</v>
      </c>
      <c r="E5188" s="26" t="s">
        <v>25542</v>
      </c>
      <c r="F5188" s="26" t="s">
        <v>25543</v>
      </c>
      <c r="G5188" s="26" t="s">
        <v>247</v>
      </c>
      <c r="H5188" s="26" t="s">
        <v>137</v>
      </c>
      <c r="I5188" s="26" t="s">
        <v>26</v>
      </c>
      <c r="J5188" s="26" t="s">
        <v>27</v>
      </c>
      <c r="K5188" s="26" t="s">
        <v>28</v>
      </c>
      <c r="L5188" s="26" t="s">
        <v>29</v>
      </c>
      <c r="M5188" s="26" t="s">
        <v>30</v>
      </c>
      <c r="N5188" s="26" t="s">
        <v>31</v>
      </c>
      <c r="O5188" s="26" t="s">
        <v>32</v>
      </c>
      <c r="P5188" s="26" t="s">
        <v>22</v>
      </c>
      <c r="Q5188" s="26" t="s">
        <v>25544</v>
      </c>
      <c r="R5188" s="26" t="s">
        <v>34</v>
      </c>
      <c r="S5188" s="26" t="s">
        <v>25545</v>
      </c>
      <c r="T5188" s="26" t="s">
        <v>22</v>
      </c>
    </row>
    <row r="5189" customHeight="1" spans="1:20">
      <c r="A5189" s="25">
        <v>45211</v>
      </c>
      <c r="B5189" s="26" t="s">
        <v>25546</v>
      </c>
      <c r="C5189" s="26" t="s">
        <v>8489</v>
      </c>
      <c r="D5189" s="26" t="s">
        <v>22</v>
      </c>
      <c r="E5189" s="26" t="s">
        <v>25547</v>
      </c>
      <c r="F5189" s="26" t="s">
        <v>25548</v>
      </c>
      <c r="G5189" s="26" t="s">
        <v>336</v>
      </c>
      <c r="H5189" s="26" t="s">
        <v>22</v>
      </c>
      <c r="I5189" s="26" t="s">
        <v>75</v>
      </c>
      <c r="J5189" s="26" t="s">
        <v>27</v>
      </c>
      <c r="K5189" s="26" t="s">
        <v>28</v>
      </c>
      <c r="L5189" s="26" t="s">
        <v>43</v>
      </c>
      <c r="M5189" s="26" t="s">
        <v>44</v>
      </c>
      <c r="N5189" s="26" t="s">
        <v>31</v>
      </c>
      <c r="O5189" s="26" t="s">
        <v>32</v>
      </c>
      <c r="P5189" s="26" t="s">
        <v>22</v>
      </c>
      <c r="Q5189" s="26" t="s">
        <v>25549</v>
      </c>
      <c r="R5189" s="26" t="s">
        <v>46</v>
      </c>
      <c r="S5189" s="26" t="s">
        <v>25550</v>
      </c>
      <c r="T5189" s="26" t="s">
        <v>22</v>
      </c>
    </row>
    <row r="5190" customHeight="1" spans="1:20">
      <c r="A5190" s="25">
        <v>45211</v>
      </c>
      <c r="B5190" s="26" t="s">
        <v>25551</v>
      </c>
      <c r="C5190" s="26" t="s">
        <v>6918</v>
      </c>
      <c r="D5190" s="26" t="s">
        <v>22</v>
      </c>
      <c r="E5190" s="26" t="s">
        <v>25552</v>
      </c>
      <c r="F5190" s="26" t="s">
        <v>25553</v>
      </c>
      <c r="G5190" s="26" t="s">
        <v>82</v>
      </c>
      <c r="H5190" s="26" t="s">
        <v>22</v>
      </c>
      <c r="I5190" s="26" t="s">
        <v>277</v>
      </c>
      <c r="J5190" s="26" t="s">
        <v>27</v>
      </c>
      <c r="K5190" s="26" t="s">
        <v>28</v>
      </c>
      <c r="L5190" s="26" t="s">
        <v>43</v>
      </c>
      <c r="M5190" s="26" t="s">
        <v>30</v>
      </c>
      <c r="N5190" s="26" t="s">
        <v>743</v>
      </c>
      <c r="O5190" s="26" t="s">
        <v>32</v>
      </c>
      <c r="P5190" s="26" t="s">
        <v>22</v>
      </c>
      <c r="Q5190" s="26" t="s">
        <v>25554</v>
      </c>
      <c r="R5190" s="26" t="s">
        <v>46</v>
      </c>
      <c r="S5190" s="26" t="s">
        <v>25555</v>
      </c>
      <c r="T5190" s="26" t="s">
        <v>25556</v>
      </c>
    </row>
    <row r="5191" customHeight="1" spans="1:20">
      <c r="A5191" s="25">
        <v>45211</v>
      </c>
      <c r="B5191" s="26" t="s">
        <v>25557</v>
      </c>
      <c r="C5191" s="26" t="s">
        <v>6204</v>
      </c>
      <c r="D5191" s="26" t="s">
        <v>22</v>
      </c>
      <c r="E5191" s="26" t="s">
        <v>25558</v>
      </c>
      <c r="F5191" s="26" t="s">
        <v>25559</v>
      </c>
      <c r="G5191" s="26" t="s">
        <v>82</v>
      </c>
      <c r="H5191" s="26" t="s">
        <v>22</v>
      </c>
      <c r="I5191" s="26" t="s">
        <v>448</v>
      </c>
      <c r="J5191" s="26" t="s">
        <v>27</v>
      </c>
      <c r="K5191" s="26" t="s">
        <v>28</v>
      </c>
      <c r="L5191" s="26" t="s">
        <v>43</v>
      </c>
      <c r="M5191" s="26" t="s">
        <v>44</v>
      </c>
      <c r="N5191" s="26" t="s">
        <v>31</v>
      </c>
      <c r="O5191" s="26" t="s">
        <v>32</v>
      </c>
      <c r="P5191" s="26" t="s">
        <v>6207</v>
      </c>
      <c r="Q5191" s="26" t="s">
        <v>25560</v>
      </c>
      <c r="R5191" s="26" t="s">
        <v>46</v>
      </c>
      <c r="S5191" s="26" t="s">
        <v>25561</v>
      </c>
      <c r="T5191" s="26" t="s">
        <v>25562</v>
      </c>
    </row>
    <row r="5192" customHeight="1" spans="1:20">
      <c r="A5192" s="25">
        <v>45211</v>
      </c>
      <c r="B5192" s="26" t="s">
        <v>25563</v>
      </c>
      <c r="C5192" s="26" t="s">
        <v>399</v>
      </c>
      <c r="D5192" s="26" t="s">
        <v>22</v>
      </c>
      <c r="E5192" s="26" t="s">
        <v>18807</v>
      </c>
      <c r="F5192" s="26" t="s">
        <v>25564</v>
      </c>
      <c r="G5192" s="26" t="s">
        <v>25</v>
      </c>
      <c r="H5192" s="26" t="s">
        <v>22</v>
      </c>
      <c r="I5192" s="26" t="s">
        <v>34</v>
      </c>
      <c r="J5192" s="26" t="s">
        <v>27</v>
      </c>
      <c r="K5192" s="26" t="s">
        <v>28</v>
      </c>
      <c r="L5192" s="26" t="s">
        <v>43</v>
      </c>
      <c r="M5192" s="26" t="s">
        <v>30</v>
      </c>
      <c r="N5192" s="26" t="s">
        <v>31</v>
      </c>
      <c r="O5192" s="26" t="s">
        <v>32</v>
      </c>
      <c r="P5192" s="26" t="s">
        <v>22</v>
      </c>
      <c r="Q5192" s="26" t="s">
        <v>25565</v>
      </c>
      <c r="R5192" s="26" t="s">
        <v>34</v>
      </c>
      <c r="S5192" s="26" t="s">
        <v>25566</v>
      </c>
      <c r="T5192" s="26" t="s">
        <v>25567</v>
      </c>
    </row>
    <row r="5193" customHeight="1" spans="1:20">
      <c r="A5193" s="25">
        <v>45211</v>
      </c>
      <c r="B5193" s="26" t="s">
        <v>25568</v>
      </c>
      <c r="C5193" s="26" t="s">
        <v>8624</v>
      </c>
      <c r="D5193" s="26" t="s">
        <v>22</v>
      </c>
      <c r="E5193" s="26" t="s">
        <v>7498</v>
      </c>
      <c r="F5193" s="26" t="s">
        <v>7086</v>
      </c>
      <c r="G5193" s="26" t="s">
        <v>22</v>
      </c>
      <c r="H5193" s="26" t="s">
        <v>22</v>
      </c>
      <c r="I5193" s="26" t="s">
        <v>26</v>
      </c>
      <c r="J5193" s="26" t="s">
        <v>27</v>
      </c>
      <c r="K5193" s="26" t="s">
        <v>28</v>
      </c>
      <c r="L5193" s="26" t="s">
        <v>43</v>
      </c>
      <c r="M5193" s="26" t="s">
        <v>30</v>
      </c>
      <c r="N5193" s="26" t="s">
        <v>31</v>
      </c>
      <c r="O5193" s="26" t="s">
        <v>32</v>
      </c>
      <c r="P5193" s="26" t="s">
        <v>22</v>
      </c>
      <c r="Q5193" s="26" t="s">
        <v>25569</v>
      </c>
      <c r="R5193" s="26" t="s">
        <v>34</v>
      </c>
      <c r="S5193" s="26" t="s">
        <v>25570</v>
      </c>
      <c r="T5193" s="26" t="s">
        <v>25571</v>
      </c>
    </row>
    <row r="5194" customHeight="1" spans="1:20">
      <c r="A5194" s="25">
        <v>45211</v>
      </c>
      <c r="B5194" s="26" t="s">
        <v>25572</v>
      </c>
      <c r="C5194" s="26" t="s">
        <v>7902</v>
      </c>
      <c r="D5194" s="26" t="s">
        <v>22</v>
      </c>
      <c r="E5194" s="26" t="s">
        <v>25573</v>
      </c>
      <c r="F5194" s="26" t="s">
        <v>25574</v>
      </c>
      <c r="G5194" s="26" t="s">
        <v>82</v>
      </c>
      <c r="H5194" s="26" t="s">
        <v>110</v>
      </c>
      <c r="I5194" s="26" t="s">
        <v>26</v>
      </c>
      <c r="J5194" s="26" t="s">
        <v>27</v>
      </c>
      <c r="K5194" s="26" t="s">
        <v>28</v>
      </c>
      <c r="L5194" s="26" t="s">
        <v>43</v>
      </c>
      <c r="M5194" s="26" t="s">
        <v>30</v>
      </c>
      <c r="N5194" s="26" t="s">
        <v>31</v>
      </c>
      <c r="O5194" s="26" t="s">
        <v>32</v>
      </c>
      <c r="P5194" s="26" t="s">
        <v>22</v>
      </c>
      <c r="Q5194" s="26" t="s">
        <v>25575</v>
      </c>
      <c r="R5194" s="26" t="s">
        <v>34</v>
      </c>
      <c r="S5194" s="26" t="s">
        <v>25576</v>
      </c>
      <c r="T5194" s="26" t="s">
        <v>25577</v>
      </c>
    </row>
    <row r="5195" customHeight="1" spans="1:20">
      <c r="A5195" s="25">
        <v>45211</v>
      </c>
      <c r="B5195" s="26" t="s">
        <v>25578</v>
      </c>
      <c r="C5195" s="26" t="s">
        <v>5035</v>
      </c>
      <c r="D5195" s="26" t="s">
        <v>22</v>
      </c>
      <c r="E5195" s="26" t="s">
        <v>11613</v>
      </c>
      <c r="F5195" s="26" t="s">
        <v>11614</v>
      </c>
      <c r="G5195" s="26" t="s">
        <v>62</v>
      </c>
      <c r="H5195" s="26" t="s">
        <v>22</v>
      </c>
      <c r="I5195" s="26" t="s">
        <v>26</v>
      </c>
      <c r="J5195" s="26" t="s">
        <v>27</v>
      </c>
      <c r="K5195" s="26" t="s">
        <v>195</v>
      </c>
      <c r="L5195" s="26" t="s">
        <v>43</v>
      </c>
      <c r="M5195" s="26" t="s">
        <v>30</v>
      </c>
      <c r="N5195" s="26" t="s">
        <v>31</v>
      </c>
      <c r="O5195" s="26" t="s">
        <v>32</v>
      </c>
      <c r="P5195" s="26" t="s">
        <v>22</v>
      </c>
      <c r="Q5195" s="26" t="s">
        <v>25579</v>
      </c>
      <c r="R5195" s="26" t="s">
        <v>34</v>
      </c>
      <c r="S5195" s="26" t="s">
        <v>25580</v>
      </c>
      <c r="T5195" s="26" t="s">
        <v>25581</v>
      </c>
    </row>
    <row r="5196" customHeight="1" spans="1:20">
      <c r="A5196" s="25">
        <v>45211</v>
      </c>
      <c r="B5196" s="26" t="s">
        <v>25582</v>
      </c>
      <c r="C5196" s="26" t="s">
        <v>8624</v>
      </c>
      <c r="D5196" s="26" t="s">
        <v>22</v>
      </c>
      <c r="E5196" s="26" t="s">
        <v>25583</v>
      </c>
      <c r="F5196" s="26" t="s">
        <v>7515</v>
      </c>
      <c r="G5196" s="26" t="s">
        <v>22</v>
      </c>
      <c r="H5196" s="26" t="s">
        <v>110</v>
      </c>
      <c r="I5196" s="26" t="s">
        <v>26</v>
      </c>
      <c r="J5196" s="26" t="s">
        <v>27</v>
      </c>
      <c r="K5196" s="26" t="s">
        <v>28</v>
      </c>
      <c r="L5196" s="26" t="s">
        <v>43</v>
      </c>
      <c r="M5196" s="26" t="s">
        <v>169</v>
      </c>
      <c r="N5196" s="26" t="s">
        <v>31</v>
      </c>
      <c r="O5196" s="26" t="s">
        <v>32</v>
      </c>
      <c r="P5196" s="26" t="s">
        <v>22</v>
      </c>
      <c r="Q5196" s="26" t="s">
        <v>25584</v>
      </c>
      <c r="R5196" s="26" t="s">
        <v>34</v>
      </c>
      <c r="S5196" s="26" t="s">
        <v>25585</v>
      </c>
      <c r="T5196" s="26" t="s">
        <v>25586</v>
      </c>
    </row>
    <row r="5197" customHeight="1" spans="1:20">
      <c r="A5197" s="25">
        <v>45211</v>
      </c>
      <c r="B5197" s="26" t="s">
        <v>25587</v>
      </c>
      <c r="C5197" s="26" t="s">
        <v>4541</v>
      </c>
      <c r="D5197" s="26" t="s">
        <v>22</v>
      </c>
      <c r="E5197" s="26" t="s">
        <v>25588</v>
      </c>
      <c r="F5197" s="26" t="s">
        <v>8303</v>
      </c>
      <c r="G5197" s="26" t="s">
        <v>22</v>
      </c>
      <c r="H5197" s="26" t="s">
        <v>22</v>
      </c>
      <c r="I5197" s="26" t="s">
        <v>26</v>
      </c>
      <c r="J5197" s="26" t="s">
        <v>27</v>
      </c>
      <c r="K5197" s="26" t="s">
        <v>28</v>
      </c>
      <c r="L5197" s="26" t="s">
        <v>43</v>
      </c>
      <c r="M5197" s="26" t="s">
        <v>30</v>
      </c>
      <c r="N5197" s="26" t="s">
        <v>31</v>
      </c>
      <c r="O5197" s="26" t="s">
        <v>32</v>
      </c>
      <c r="P5197" s="26" t="s">
        <v>22</v>
      </c>
      <c r="Q5197" s="26" t="s">
        <v>25589</v>
      </c>
      <c r="R5197" s="26" t="s">
        <v>34</v>
      </c>
      <c r="S5197" s="26" t="s">
        <v>25590</v>
      </c>
      <c r="T5197" s="26" t="s">
        <v>25591</v>
      </c>
    </row>
    <row r="5198" customHeight="1" spans="1:20">
      <c r="A5198" s="25">
        <v>45211</v>
      </c>
      <c r="B5198" s="26" t="s">
        <v>25592</v>
      </c>
      <c r="C5198" s="26" t="s">
        <v>4541</v>
      </c>
      <c r="D5198" s="26" t="s">
        <v>22</v>
      </c>
      <c r="E5198" s="26" t="s">
        <v>25593</v>
      </c>
      <c r="F5198" s="26" t="s">
        <v>9670</v>
      </c>
      <c r="G5198" s="26" t="s">
        <v>22</v>
      </c>
      <c r="H5198" s="26" t="s">
        <v>22</v>
      </c>
      <c r="I5198" s="26" t="s">
        <v>26</v>
      </c>
      <c r="J5198" s="26" t="s">
        <v>27</v>
      </c>
      <c r="K5198" s="26" t="s">
        <v>28</v>
      </c>
      <c r="L5198" s="26" t="s">
        <v>43</v>
      </c>
      <c r="M5198" s="26" t="s">
        <v>30</v>
      </c>
      <c r="N5198" s="26" t="s">
        <v>31</v>
      </c>
      <c r="O5198" s="26" t="s">
        <v>32</v>
      </c>
      <c r="P5198" s="26" t="s">
        <v>22</v>
      </c>
      <c r="Q5198" s="26" t="s">
        <v>25594</v>
      </c>
      <c r="R5198" s="26" t="s">
        <v>34</v>
      </c>
      <c r="S5198" s="26" t="s">
        <v>25595</v>
      </c>
      <c r="T5198" s="26" t="s">
        <v>25596</v>
      </c>
    </row>
    <row r="5199" customHeight="1" spans="1:20">
      <c r="A5199" s="25">
        <v>45211</v>
      </c>
      <c r="B5199" s="26" t="s">
        <v>25597</v>
      </c>
      <c r="C5199" s="26" t="s">
        <v>7320</v>
      </c>
      <c r="D5199" s="26" t="s">
        <v>22</v>
      </c>
      <c r="E5199" s="26" t="s">
        <v>7485</v>
      </c>
      <c r="F5199" s="26" t="s">
        <v>7486</v>
      </c>
      <c r="G5199" s="26" t="s">
        <v>22</v>
      </c>
      <c r="H5199" s="26" t="s">
        <v>110</v>
      </c>
      <c r="I5199" s="26" t="s">
        <v>26</v>
      </c>
      <c r="J5199" s="26" t="s">
        <v>27</v>
      </c>
      <c r="K5199" s="26" t="s">
        <v>28</v>
      </c>
      <c r="L5199" s="26" t="s">
        <v>43</v>
      </c>
      <c r="M5199" s="26" t="s">
        <v>30</v>
      </c>
      <c r="N5199" s="26" t="s">
        <v>31</v>
      </c>
      <c r="O5199" s="26" t="s">
        <v>32</v>
      </c>
      <c r="P5199" s="26" t="s">
        <v>22</v>
      </c>
      <c r="Q5199" s="26" t="s">
        <v>25598</v>
      </c>
      <c r="R5199" s="26" t="s">
        <v>34</v>
      </c>
      <c r="S5199" s="26" t="s">
        <v>25599</v>
      </c>
      <c r="T5199" s="26" t="s">
        <v>25600</v>
      </c>
    </row>
    <row r="5200" customHeight="1" spans="1:20">
      <c r="A5200" s="25">
        <v>45211</v>
      </c>
      <c r="B5200" s="26" t="s">
        <v>25601</v>
      </c>
      <c r="C5200" s="26" t="s">
        <v>6302</v>
      </c>
      <c r="D5200" s="26" t="s">
        <v>22</v>
      </c>
      <c r="E5200" s="26" t="s">
        <v>16659</v>
      </c>
      <c r="F5200" s="26" t="s">
        <v>12221</v>
      </c>
      <c r="G5200" s="26" t="s">
        <v>336</v>
      </c>
      <c r="H5200" s="26" t="s">
        <v>22</v>
      </c>
      <c r="I5200" s="26" t="s">
        <v>26</v>
      </c>
      <c r="J5200" s="26" t="s">
        <v>27</v>
      </c>
      <c r="K5200" s="26" t="s">
        <v>28</v>
      </c>
      <c r="L5200" s="26" t="s">
        <v>43</v>
      </c>
      <c r="M5200" s="26" t="s">
        <v>30</v>
      </c>
      <c r="N5200" s="26" t="s">
        <v>31</v>
      </c>
      <c r="O5200" s="26" t="s">
        <v>32</v>
      </c>
      <c r="P5200" s="26" t="s">
        <v>22</v>
      </c>
      <c r="Q5200" s="26" t="s">
        <v>25602</v>
      </c>
      <c r="R5200" s="26" t="s">
        <v>34</v>
      </c>
      <c r="S5200" s="26" t="s">
        <v>25603</v>
      </c>
      <c r="T5200" s="26" t="s">
        <v>25604</v>
      </c>
    </row>
    <row r="5201" customHeight="1" spans="1:20">
      <c r="A5201" s="25">
        <v>45211</v>
      </c>
      <c r="B5201" s="26" t="s">
        <v>25605</v>
      </c>
      <c r="C5201" s="26" t="s">
        <v>4541</v>
      </c>
      <c r="D5201" s="26" t="s">
        <v>22</v>
      </c>
      <c r="E5201" s="26" t="s">
        <v>25606</v>
      </c>
      <c r="F5201" s="26" t="s">
        <v>8403</v>
      </c>
      <c r="G5201" s="26" t="s">
        <v>130</v>
      </c>
      <c r="H5201" s="26" t="s">
        <v>22</v>
      </c>
      <c r="I5201" s="26" t="s">
        <v>26</v>
      </c>
      <c r="J5201" s="26" t="s">
        <v>27</v>
      </c>
      <c r="K5201" s="26" t="s">
        <v>28</v>
      </c>
      <c r="L5201" s="26" t="s">
        <v>43</v>
      </c>
      <c r="M5201" s="26" t="s">
        <v>30</v>
      </c>
      <c r="N5201" s="26" t="s">
        <v>31</v>
      </c>
      <c r="O5201" s="26" t="s">
        <v>32</v>
      </c>
      <c r="P5201" s="26" t="s">
        <v>22</v>
      </c>
      <c r="Q5201" s="26" t="s">
        <v>25607</v>
      </c>
      <c r="R5201" s="26" t="s">
        <v>34</v>
      </c>
      <c r="S5201" s="26" t="s">
        <v>25608</v>
      </c>
      <c r="T5201" s="26" t="s">
        <v>25609</v>
      </c>
    </row>
    <row r="5202" customHeight="1" spans="1:20">
      <c r="A5202" s="25">
        <v>45211</v>
      </c>
      <c r="B5202" s="26" t="s">
        <v>25610</v>
      </c>
      <c r="C5202" s="26" t="s">
        <v>646</v>
      </c>
      <c r="D5202" s="26" t="s">
        <v>22</v>
      </c>
      <c r="E5202" s="26" t="s">
        <v>13630</v>
      </c>
      <c r="F5202" s="26" t="s">
        <v>13631</v>
      </c>
      <c r="G5202" s="26" t="s">
        <v>25</v>
      </c>
      <c r="H5202" s="26" t="s">
        <v>110</v>
      </c>
      <c r="I5202" s="26" t="s">
        <v>26</v>
      </c>
      <c r="J5202" s="26" t="s">
        <v>27</v>
      </c>
      <c r="K5202" s="26" t="s">
        <v>28</v>
      </c>
      <c r="L5202" s="26" t="s">
        <v>43</v>
      </c>
      <c r="M5202" s="26" t="s">
        <v>30</v>
      </c>
      <c r="N5202" s="26" t="s">
        <v>31</v>
      </c>
      <c r="O5202" s="26" t="s">
        <v>32</v>
      </c>
      <c r="P5202" s="26" t="s">
        <v>22</v>
      </c>
      <c r="Q5202" s="26" t="s">
        <v>25611</v>
      </c>
      <c r="R5202" s="26" t="s">
        <v>34</v>
      </c>
      <c r="S5202" s="26" t="s">
        <v>25612</v>
      </c>
      <c r="T5202" s="26" t="s">
        <v>25613</v>
      </c>
    </row>
    <row r="5203" customHeight="1" spans="1:20">
      <c r="A5203" s="25">
        <v>45211</v>
      </c>
      <c r="B5203" s="26" t="s">
        <v>25614</v>
      </c>
      <c r="C5203" s="26" t="s">
        <v>8624</v>
      </c>
      <c r="D5203" s="26" t="s">
        <v>22</v>
      </c>
      <c r="E5203" s="26" t="s">
        <v>17377</v>
      </c>
      <c r="F5203" s="26" t="s">
        <v>14666</v>
      </c>
      <c r="G5203" s="26" t="s">
        <v>22</v>
      </c>
      <c r="H5203" s="26" t="s">
        <v>22</v>
      </c>
      <c r="I5203" s="26" t="s">
        <v>26</v>
      </c>
      <c r="J5203" s="26" t="s">
        <v>27</v>
      </c>
      <c r="K5203" s="26" t="s">
        <v>28</v>
      </c>
      <c r="L5203" s="26" t="s">
        <v>43</v>
      </c>
      <c r="M5203" s="26" t="s">
        <v>30</v>
      </c>
      <c r="N5203" s="26" t="s">
        <v>31</v>
      </c>
      <c r="O5203" s="26" t="s">
        <v>32</v>
      </c>
      <c r="P5203" s="26" t="s">
        <v>22</v>
      </c>
      <c r="Q5203" s="26" t="s">
        <v>25615</v>
      </c>
      <c r="R5203" s="26" t="s">
        <v>34</v>
      </c>
      <c r="S5203" s="26" t="s">
        <v>25616</v>
      </c>
      <c r="T5203" s="26" t="s">
        <v>25617</v>
      </c>
    </row>
    <row r="5204" customHeight="1" spans="1:20">
      <c r="A5204" s="25">
        <v>45211</v>
      </c>
      <c r="B5204" s="26" t="s">
        <v>25618</v>
      </c>
      <c r="C5204" s="26" t="s">
        <v>4541</v>
      </c>
      <c r="D5204" s="26" t="s">
        <v>22</v>
      </c>
      <c r="E5204" s="26" t="s">
        <v>25619</v>
      </c>
      <c r="F5204" s="26" t="s">
        <v>12399</v>
      </c>
      <c r="G5204" s="26" t="s">
        <v>62</v>
      </c>
      <c r="H5204" s="26" t="s">
        <v>110</v>
      </c>
      <c r="I5204" s="26" t="s">
        <v>26</v>
      </c>
      <c r="J5204" s="26" t="s">
        <v>27</v>
      </c>
      <c r="K5204" s="26" t="s">
        <v>195</v>
      </c>
      <c r="L5204" s="26" t="s">
        <v>43</v>
      </c>
      <c r="M5204" s="26" t="s">
        <v>30</v>
      </c>
      <c r="N5204" s="26" t="s">
        <v>31</v>
      </c>
      <c r="O5204" s="26" t="s">
        <v>32</v>
      </c>
      <c r="P5204" s="26" t="s">
        <v>22</v>
      </c>
      <c r="Q5204" s="26" t="s">
        <v>25620</v>
      </c>
      <c r="R5204" s="26" t="s">
        <v>34</v>
      </c>
      <c r="S5204" s="26" t="s">
        <v>25621</v>
      </c>
      <c r="T5204" s="26" t="s">
        <v>25622</v>
      </c>
    </row>
    <row r="5205" customHeight="1" spans="1:20">
      <c r="A5205" s="25">
        <v>45211</v>
      </c>
      <c r="B5205" s="26" t="s">
        <v>25623</v>
      </c>
      <c r="C5205" s="26" t="s">
        <v>7724</v>
      </c>
      <c r="D5205" s="26" t="s">
        <v>22</v>
      </c>
      <c r="E5205" s="26" t="s">
        <v>25624</v>
      </c>
      <c r="F5205" s="26" t="s">
        <v>8884</v>
      </c>
      <c r="G5205" s="26" t="s">
        <v>41</v>
      </c>
      <c r="H5205" s="26" t="s">
        <v>22</v>
      </c>
      <c r="I5205" s="26" t="s">
        <v>26</v>
      </c>
      <c r="J5205" s="26" t="s">
        <v>27</v>
      </c>
      <c r="K5205" s="26" t="s">
        <v>28</v>
      </c>
      <c r="L5205" s="26" t="s">
        <v>43</v>
      </c>
      <c r="M5205" s="26" t="s">
        <v>30</v>
      </c>
      <c r="N5205" s="26" t="s">
        <v>31</v>
      </c>
      <c r="O5205" s="26" t="s">
        <v>32</v>
      </c>
      <c r="P5205" s="26" t="s">
        <v>22</v>
      </c>
      <c r="Q5205" s="26" t="s">
        <v>25625</v>
      </c>
      <c r="R5205" s="26" t="s">
        <v>34</v>
      </c>
      <c r="S5205" s="26" t="s">
        <v>25626</v>
      </c>
      <c r="T5205" s="26" t="s">
        <v>25627</v>
      </c>
    </row>
    <row r="5206" customHeight="1" spans="1:20">
      <c r="A5206" s="25">
        <v>45211</v>
      </c>
      <c r="B5206" s="26" t="s">
        <v>25628</v>
      </c>
      <c r="C5206" s="26" t="s">
        <v>2978</v>
      </c>
      <c r="D5206" s="26" t="s">
        <v>22</v>
      </c>
      <c r="E5206" s="26" t="s">
        <v>25629</v>
      </c>
      <c r="F5206" s="26" t="s">
        <v>8055</v>
      </c>
      <c r="G5206" s="26" t="s">
        <v>130</v>
      </c>
      <c r="H5206" s="26" t="s">
        <v>22</v>
      </c>
      <c r="I5206" s="26" t="s">
        <v>26</v>
      </c>
      <c r="J5206" s="26" t="s">
        <v>27</v>
      </c>
      <c r="K5206" s="26" t="s">
        <v>28</v>
      </c>
      <c r="L5206" s="26" t="s">
        <v>43</v>
      </c>
      <c r="M5206" s="26" t="s">
        <v>30</v>
      </c>
      <c r="N5206" s="26" t="s">
        <v>31</v>
      </c>
      <c r="O5206" s="26" t="s">
        <v>32</v>
      </c>
      <c r="P5206" s="26" t="s">
        <v>22</v>
      </c>
      <c r="Q5206" s="26" t="s">
        <v>25630</v>
      </c>
      <c r="R5206" s="26" t="s">
        <v>34</v>
      </c>
      <c r="S5206" s="26" t="s">
        <v>25631</v>
      </c>
      <c r="T5206" s="26" t="s">
        <v>25632</v>
      </c>
    </row>
    <row r="5207" customHeight="1" spans="1:20">
      <c r="A5207" s="25">
        <v>45211</v>
      </c>
      <c r="B5207" s="26" t="s">
        <v>25633</v>
      </c>
      <c r="C5207" s="26" t="s">
        <v>7902</v>
      </c>
      <c r="D5207" s="26" t="s">
        <v>22</v>
      </c>
      <c r="E5207" s="26" t="s">
        <v>6138</v>
      </c>
      <c r="F5207" s="26" t="s">
        <v>25634</v>
      </c>
      <c r="G5207" s="26" t="s">
        <v>25</v>
      </c>
      <c r="H5207" s="26" t="s">
        <v>22</v>
      </c>
      <c r="I5207" s="26" t="s">
        <v>26</v>
      </c>
      <c r="J5207" s="26" t="s">
        <v>27</v>
      </c>
      <c r="K5207" s="26" t="s">
        <v>28</v>
      </c>
      <c r="L5207" s="26" t="s">
        <v>43</v>
      </c>
      <c r="M5207" s="26" t="s">
        <v>30</v>
      </c>
      <c r="N5207" s="26" t="s">
        <v>31</v>
      </c>
      <c r="O5207" s="26" t="s">
        <v>32</v>
      </c>
      <c r="P5207" s="26" t="s">
        <v>22</v>
      </c>
      <c r="Q5207" s="26" t="s">
        <v>25635</v>
      </c>
      <c r="R5207" s="26" t="s">
        <v>34</v>
      </c>
      <c r="S5207" s="26" t="s">
        <v>25636</v>
      </c>
      <c r="T5207" s="26" t="s">
        <v>25637</v>
      </c>
    </row>
    <row r="5208" customHeight="1" spans="1:20">
      <c r="A5208" s="25">
        <v>45211</v>
      </c>
      <c r="B5208" s="26" t="s">
        <v>25638</v>
      </c>
      <c r="C5208" s="26" t="s">
        <v>381</v>
      </c>
      <c r="D5208" s="26" t="s">
        <v>22</v>
      </c>
      <c r="E5208" s="26" t="s">
        <v>25639</v>
      </c>
      <c r="F5208" s="26" t="s">
        <v>8708</v>
      </c>
      <c r="G5208" s="26" t="s">
        <v>53</v>
      </c>
      <c r="H5208" s="26" t="s">
        <v>22</v>
      </c>
      <c r="I5208" s="26" t="s">
        <v>26</v>
      </c>
      <c r="J5208" s="26" t="s">
        <v>27</v>
      </c>
      <c r="K5208" s="26" t="s">
        <v>28</v>
      </c>
      <c r="L5208" s="26" t="s">
        <v>43</v>
      </c>
      <c r="M5208" s="26" t="s">
        <v>30</v>
      </c>
      <c r="N5208" s="26" t="s">
        <v>31</v>
      </c>
      <c r="O5208" s="26" t="s">
        <v>32</v>
      </c>
      <c r="P5208" s="26" t="s">
        <v>22</v>
      </c>
      <c r="Q5208" s="26" t="s">
        <v>25640</v>
      </c>
      <c r="R5208" s="26" t="s">
        <v>34</v>
      </c>
      <c r="S5208" s="26" t="s">
        <v>25641</v>
      </c>
      <c r="T5208" s="26" t="s">
        <v>25642</v>
      </c>
    </row>
    <row r="5209" customHeight="1" spans="1:20">
      <c r="A5209" s="25">
        <v>45211</v>
      </c>
      <c r="B5209" s="26" t="s">
        <v>25643</v>
      </c>
      <c r="C5209" s="26" t="s">
        <v>8624</v>
      </c>
      <c r="D5209" s="26" t="s">
        <v>22</v>
      </c>
      <c r="E5209" s="26" t="s">
        <v>25644</v>
      </c>
      <c r="F5209" s="26" t="s">
        <v>9643</v>
      </c>
      <c r="G5209" s="26" t="s">
        <v>22</v>
      </c>
      <c r="H5209" s="26" t="s">
        <v>110</v>
      </c>
      <c r="I5209" s="26" t="s">
        <v>26</v>
      </c>
      <c r="J5209" s="26" t="s">
        <v>27</v>
      </c>
      <c r="K5209" s="26" t="s">
        <v>28</v>
      </c>
      <c r="L5209" s="26" t="s">
        <v>43</v>
      </c>
      <c r="M5209" s="26" t="s">
        <v>30</v>
      </c>
      <c r="N5209" s="26" t="s">
        <v>31</v>
      </c>
      <c r="O5209" s="26" t="s">
        <v>32</v>
      </c>
      <c r="P5209" s="26" t="s">
        <v>22</v>
      </c>
      <c r="Q5209" s="26" t="s">
        <v>25645</v>
      </c>
      <c r="R5209" s="26" t="s">
        <v>34</v>
      </c>
      <c r="S5209" s="26" t="s">
        <v>25646</v>
      </c>
      <c r="T5209" s="26" t="s">
        <v>25647</v>
      </c>
    </row>
    <row r="5210" customHeight="1" spans="1:20">
      <c r="A5210" s="25">
        <v>45211</v>
      </c>
      <c r="B5210" s="26" t="s">
        <v>25648</v>
      </c>
      <c r="C5210" s="26" t="s">
        <v>6717</v>
      </c>
      <c r="D5210" s="26" t="s">
        <v>22</v>
      </c>
      <c r="E5210" s="26" t="s">
        <v>25649</v>
      </c>
      <c r="F5210" s="26" t="s">
        <v>25650</v>
      </c>
      <c r="G5210" s="26" t="s">
        <v>69</v>
      </c>
      <c r="H5210" s="26" t="s">
        <v>110</v>
      </c>
      <c r="I5210" s="26" t="s">
        <v>26</v>
      </c>
      <c r="J5210" s="26" t="s">
        <v>27</v>
      </c>
      <c r="K5210" s="26" t="s">
        <v>195</v>
      </c>
      <c r="L5210" s="26" t="s">
        <v>43</v>
      </c>
      <c r="M5210" s="26" t="s">
        <v>799</v>
      </c>
      <c r="N5210" s="26" t="s">
        <v>31</v>
      </c>
      <c r="O5210" s="26" t="s">
        <v>32</v>
      </c>
      <c r="P5210" s="26" t="s">
        <v>22</v>
      </c>
      <c r="Q5210" s="26" t="s">
        <v>25651</v>
      </c>
      <c r="R5210" s="26" t="s">
        <v>34</v>
      </c>
      <c r="S5210" s="26" t="s">
        <v>25652</v>
      </c>
      <c r="T5210" s="26" t="s">
        <v>25653</v>
      </c>
    </row>
    <row r="5211" customHeight="1" spans="1:20">
      <c r="A5211" s="25">
        <v>45211</v>
      </c>
      <c r="B5211" s="26" t="s">
        <v>25654</v>
      </c>
      <c r="C5211" s="26" t="s">
        <v>7484</v>
      </c>
      <c r="D5211" s="26" t="s">
        <v>22</v>
      </c>
      <c r="E5211" s="26" t="s">
        <v>25655</v>
      </c>
      <c r="F5211" s="26" t="s">
        <v>25656</v>
      </c>
      <c r="G5211" s="26" t="s">
        <v>82</v>
      </c>
      <c r="H5211" s="26" t="s">
        <v>22</v>
      </c>
      <c r="I5211" s="26" t="s">
        <v>26</v>
      </c>
      <c r="J5211" s="26" t="s">
        <v>27</v>
      </c>
      <c r="K5211" s="26" t="s">
        <v>28</v>
      </c>
      <c r="L5211" s="26" t="s">
        <v>43</v>
      </c>
      <c r="M5211" s="26" t="s">
        <v>30</v>
      </c>
      <c r="N5211" s="26" t="s">
        <v>31</v>
      </c>
      <c r="O5211" s="26" t="s">
        <v>32</v>
      </c>
      <c r="P5211" s="26" t="s">
        <v>22</v>
      </c>
      <c r="Q5211" s="26" t="s">
        <v>25657</v>
      </c>
      <c r="R5211" s="26" t="s">
        <v>34</v>
      </c>
      <c r="S5211" s="26" t="s">
        <v>25658</v>
      </c>
      <c r="T5211" s="26" t="s">
        <v>25659</v>
      </c>
    </row>
    <row r="5212" customHeight="1" spans="1:20">
      <c r="A5212" s="25">
        <v>45211</v>
      </c>
      <c r="B5212" s="26" t="s">
        <v>25660</v>
      </c>
      <c r="C5212" s="26" t="s">
        <v>8624</v>
      </c>
      <c r="D5212" s="26" t="s">
        <v>22</v>
      </c>
      <c r="E5212" s="26" t="s">
        <v>25661</v>
      </c>
      <c r="F5212" s="26" t="s">
        <v>8586</v>
      </c>
      <c r="G5212" s="26" t="s">
        <v>53</v>
      </c>
      <c r="H5212" s="26" t="s">
        <v>22</v>
      </c>
      <c r="I5212" s="26" t="s">
        <v>26</v>
      </c>
      <c r="J5212" s="26" t="s">
        <v>27</v>
      </c>
      <c r="K5212" s="26" t="s">
        <v>28</v>
      </c>
      <c r="L5212" s="26" t="s">
        <v>43</v>
      </c>
      <c r="M5212" s="26" t="s">
        <v>30</v>
      </c>
      <c r="N5212" s="26" t="s">
        <v>31</v>
      </c>
      <c r="O5212" s="26" t="s">
        <v>32</v>
      </c>
      <c r="P5212" s="26" t="s">
        <v>22</v>
      </c>
      <c r="Q5212" s="26" t="s">
        <v>25662</v>
      </c>
      <c r="R5212" s="26" t="s">
        <v>34</v>
      </c>
      <c r="S5212" s="26" t="s">
        <v>25663</v>
      </c>
      <c r="T5212" s="26" t="s">
        <v>25664</v>
      </c>
    </row>
    <row r="5213" customHeight="1" spans="1:20">
      <c r="A5213" s="25">
        <v>45211</v>
      </c>
      <c r="B5213" s="26" t="s">
        <v>25665</v>
      </c>
      <c r="C5213" s="26" t="s">
        <v>5035</v>
      </c>
      <c r="D5213" s="26" t="s">
        <v>22</v>
      </c>
      <c r="E5213" s="26" t="s">
        <v>20841</v>
      </c>
      <c r="F5213" s="26" t="s">
        <v>20842</v>
      </c>
      <c r="G5213" s="26" t="s">
        <v>53</v>
      </c>
      <c r="H5213" s="26" t="s">
        <v>22</v>
      </c>
      <c r="I5213" s="26" t="s">
        <v>26</v>
      </c>
      <c r="J5213" s="26" t="s">
        <v>27</v>
      </c>
      <c r="K5213" s="26" t="s">
        <v>28</v>
      </c>
      <c r="L5213" s="26" t="s">
        <v>43</v>
      </c>
      <c r="M5213" s="26" t="s">
        <v>799</v>
      </c>
      <c r="N5213" s="26" t="s">
        <v>31</v>
      </c>
      <c r="O5213" s="26" t="s">
        <v>32</v>
      </c>
      <c r="P5213" s="26" t="s">
        <v>22</v>
      </c>
      <c r="Q5213" s="26" t="s">
        <v>25666</v>
      </c>
      <c r="R5213" s="26" t="s">
        <v>34</v>
      </c>
      <c r="S5213" s="26" t="s">
        <v>25667</v>
      </c>
      <c r="T5213" s="26" t="s">
        <v>25668</v>
      </c>
    </row>
    <row r="5214" customHeight="1" spans="1:20">
      <c r="A5214" s="25">
        <v>45211</v>
      </c>
      <c r="B5214" s="26" t="s">
        <v>25669</v>
      </c>
      <c r="C5214" s="26" t="s">
        <v>7484</v>
      </c>
      <c r="D5214" s="26" t="s">
        <v>22</v>
      </c>
      <c r="E5214" s="26" t="s">
        <v>25670</v>
      </c>
      <c r="F5214" s="26" t="s">
        <v>25671</v>
      </c>
      <c r="G5214" s="26" t="s">
        <v>82</v>
      </c>
      <c r="H5214" s="26" t="s">
        <v>22</v>
      </c>
      <c r="I5214" s="26" t="s">
        <v>26</v>
      </c>
      <c r="J5214" s="26" t="s">
        <v>27</v>
      </c>
      <c r="K5214" s="26" t="s">
        <v>28</v>
      </c>
      <c r="L5214" s="26" t="s">
        <v>43</v>
      </c>
      <c r="M5214" s="26" t="s">
        <v>30</v>
      </c>
      <c r="N5214" s="26" t="s">
        <v>31</v>
      </c>
      <c r="O5214" s="26" t="s">
        <v>32</v>
      </c>
      <c r="P5214" s="26" t="s">
        <v>22</v>
      </c>
      <c r="Q5214" s="26" t="s">
        <v>25672</v>
      </c>
      <c r="R5214" s="26" t="s">
        <v>34</v>
      </c>
      <c r="S5214" s="26" t="s">
        <v>25673</v>
      </c>
      <c r="T5214" s="26" t="s">
        <v>25674</v>
      </c>
    </row>
    <row r="5215" customHeight="1" spans="1:20">
      <c r="A5215" s="25">
        <v>45211</v>
      </c>
      <c r="B5215" s="26" t="s">
        <v>25675</v>
      </c>
      <c r="C5215" s="26" t="s">
        <v>5035</v>
      </c>
      <c r="D5215" s="26" t="s">
        <v>22</v>
      </c>
      <c r="E5215" s="26" t="s">
        <v>25676</v>
      </c>
      <c r="F5215" s="26" t="s">
        <v>25677</v>
      </c>
      <c r="G5215" s="26" t="s">
        <v>53</v>
      </c>
      <c r="H5215" s="26" t="s">
        <v>22</v>
      </c>
      <c r="I5215" s="26" t="s">
        <v>26</v>
      </c>
      <c r="J5215" s="26" t="s">
        <v>27</v>
      </c>
      <c r="K5215" s="26" t="s">
        <v>28</v>
      </c>
      <c r="L5215" s="26" t="s">
        <v>43</v>
      </c>
      <c r="M5215" s="26" t="s">
        <v>30</v>
      </c>
      <c r="N5215" s="26" t="s">
        <v>31</v>
      </c>
      <c r="O5215" s="26" t="s">
        <v>32</v>
      </c>
      <c r="P5215" s="26" t="s">
        <v>22</v>
      </c>
      <c r="Q5215" s="26" t="s">
        <v>25678</v>
      </c>
      <c r="R5215" s="26" t="s">
        <v>34</v>
      </c>
      <c r="S5215" s="26" t="s">
        <v>25679</v>
      </c>
      <c r="T5215" s="26" t="s">
        <v>25680</v>
      </c>
    </row>
    <row r="5216" customHeight="1" spans="1:20">
      <c r="A5216" s="25">
        <v>45211</v>
      </c>
      <c r="B5216" s="26" t="s">
        <v>25681</v>
      </c>
      <c r="C5216" s="26" t="s">
        <v>7484</v>
      </c>
      <c r="D5216" s="26" t="s">
        <v>22</v>
      </c>
      <c r="E5216" s="26" t="s">
        <v>25682</v>
      </c>
      <c r="F5216" s="26" t="s">
        <v>25683</v>
      </c>
      <c r="G5216" s="26" t="s">
        <v>82</v>
      </c>
      <c r="H5216" s="26" t="s">
        <v>22</v>
      </c>
      <c r="I5216" s="26" t="s">
        <v>26</v>
      </c>
      <c r="J5216" s="26" t="s">
        <v>27</v>
      </c>
      <c r="K5216" s="26" t="s">
        <v>28</v>
      </c>
      <c r="L5216" s="26" t="s">
        <v>43</v>
      </c>
      <c r="M5216" s="26" t="s">
        <v>30</v>
      </c>
      <c r="N5216" s="26" t="s">
        <v>31</v>
      </c>
      <c r="O5216" s="26" t="s">
        <v>32</v>
      </c>
      <c r="P5216" s="26" t="s">
        <v>22</v>
      </c>
      <c r="Q5216" s="26" t="s">
        <v>25684</v>
      </c>
      <c r="R5216" s="26" t="s">
        <v>34</v>
      </c>
      <c r="S5216" s="26" t="s">
        <v>25685</v>
      </c>
      <c r="T5216" s="26" t="s">
        <v>25686</v>
      </c>
    </row>
    <row r="5217" customHeight="1" spans="1:20">
      <c r="A5217" s="25">
        <v>45211</v>
      </c>
      <c r="B5217" s="26" t="s">
        <v>25687</v>
      </c>
      <c r="C5217" s="26" t="s">
        <v>7484</v>
      </c>
      <c r="D5217" s="26" t="s">
        <v>22</v>
      </c>
      <c r="E5217" s="26" t="s">
        <v>25688</v>
      </c>
      <c r="F5217" s="26" t="s">
        <v>25689</v>
      </c>
      <c r="G5217" s="26" t="s">
        <v>82</v>
      </c>
      <c r="H5217" s="26" t="s">
        <v>22</v>
      </c>
      <c r="I5217" s="26" t="s">
        <v>26</v>
      </c>
      <c r="J5217" s="26" t="s">
        <v>27</v>
      </c>
      <c r="K5217" s="26" t="s">
        <v>28</v>
      </c>
      <c r="L5217" s="26" t="s">
        <v>43</v>
      </c>
      <c r="M5217" s="26" t="s">
        <v>44</v>
      </c>
      <c r="N5217" s="26" t="s">
        <v>31</v>
      </c>
      <c r="O5217" s="26" t="s">
        <v>32</v>
      </c>
      <c r="P5217" s="26" t="s">
        <v>22</v>
      </c>
      <c r="Q5217" s="26" t="s">
        <v>25690</v>
      </c>
      <c r="R5217" s="26" t="s">
        <v>34</v>
      </c>
      <c r="S5217" s="26" t="s">
        <v>25691</v>
      </c>
      <c r="T5217" s="26" t="s">
        <v>25692</v>
      </c>
    </row>
    <row r="5218" customHeight="1" spans="1:20">
      <c r="A5218" s="25">
        <v>45211</v>
      </c>
      <c r="B5218" s="26" t="s">
        <v>25693</v>
      </c>
      <c r="C5218" s="26" t="s">
        <v>4541</v>
      </c>
      <c r="D5218" s="26" t="s">
        <v>22</v>
      </c>
      <c r="E5218" s="26" t="s">
        <v>25694</v>
      </c>
      <c r="F5218" s="26" t="s">
        <v>25695</v>
      </c>
      <c r="G5218" s="26" t="s">
        <v>53</v>
      </c>
      <c r="H5218" s="26" t="s">
        <v>110</v>
      </c>
      <c r="I5218" s="26" t="s">
        <v>26</v>
      </c>
      <c r="J5218" s="26" t="s">
        <v>27</v>
      </c>
      <c r="K5218" s="26" t="s">
        <v>28</v>
      </c>
      <c r="L5218" s="26" t="s">
        <v>43</v>
      </c>
      <c r="M5218" s="26" t="s">
        <v>30</v>
      </c>
      <c r="N5218" s="26" t="s">
        <v>31</v>
      </c>
      <c r="O5218" s="26" t="s">
        <v>32</v>
      </c>
      <c r="P5218" s="26" t="s">
        <v>22</v>
      </c>
      <c r="Q5218" s="26" t="s">
        <v>25696</v>
      </c>
      <c r="R5218" s="26" t="s">
        <v>34</v>
      </c>
      <c r="S5218" s="26" t="s">
        <v>25697</v>
      </c>
      <c r="T5218" s="26" t="s">
        <v>25698</v>
      </c>
    </row>
    <row r="5219" customHeight="1" spans="1:20">
      <c r="A5219" s="25">
        <v>45211</v>
      </c>
      <c r="B5219" s="26" t="s">
        <v>25699</v>
      </c>
      <c r="C5219" s="26" t="s">
        <v>399</v>
      </c>
      <c r="D5219" s="26" t="s">
        <v>22</v>
      </c>
      <c r="E5219" s="26" t="s">
        <v>25700</v>
      </c>
      <c r="F5219" s="26" t="s">
        <v>9056</v>
      </c>
      <c r="G5219" s="26" t="s">
        <v>130</v>
      </c>
      <c r="H5219" s="26" t="s">
        <v>22</v>
      </c>
      <c r="I5219" s="26" t="s">
        <v>26</v>
      </c>
      <c r="J5219" s="26" t="s">
        <v>27</v>
      </c>
      <c r="K5219" s="26" t="s">
        <v>28</v>
      </c>
      <c r="L5219" s="26" t="s">
        <v>43</v>
      </c>
      <c r="M5219" s="26" t="s">
        <v>30</v>
      </c>
      <c r="N5219" s="26" t="s">
        <v>31</v>
      </c>
      <c r="O5219" s="26" t="s">
        <v>32</v>
      </c>
      <c r="P5219" s="26" t="s">
        <v>22</v>
      </c>
      <c r="Q5219" s="26" t="s">
        <v>25701</v>
      </c>
      <c r="R5219" s="26" t="s">
        <v>34</v>
      </c>
      <c r="S5219" s="26" t="s">
        <v>25702</v>
      </c>
      <c r="T5219" s="26" t="s">
        <v>25703</v>
      </c>
    </row>
    <row r="5220" customHeight="1" spans="1:20">
      <c r="A5220" s="25">
        <v>45211</v>
      </c>
      <c r="B5220" s="26" t="s">
        <v>25704</v>
      </c>
      <c r="C5220" s="26" t="s">
        <v>7484</v>
      </c>
      <c r="D5220" s="26" t="s">
        <v>22</v>
      </c>
      <c r="E5220" s="26" t="s">
        <v>14940</v>
      </c>
      <c r="F5220" s="26" t="s">
        <v>14941</v>
      </c>
      <c r="G5220" s="26" t="s">
        <v>194</v>
      </c>
      <c r="H5220" s="26" t="s">
        <v>22</v>
      </c>
      <c r="I5220" s="26" t="s">
        <v>26</v>
      </c>
      <c r="J5220" s="26" t="s">
        <v>27</v>
      </c>
      <c r="K5220" s="26" t="s">
        <v>195</v>
      </c>
      <c r="L5220" s="26" t="s">
        <v>43</v>
      </c>
      <c r="M5220" s="26" t="s">
        <v>44</v>
      </c>
      <c r="N5220" s="26" t="s">
        <v>31</v>
      </c>
      <c r="O5220" s="26" t="s">
        <v>32</v>
      </c>
      <c r="P5220" s="26" t="s">
        <v>22</v>
      </c>
      <c r="Q5220" s="26" t="s">
        <v>25705</v>
      </c>
      <c r="R5220" s="26" t="s">
        <v>34</v>
      </c>
      <c r="S5220" s="26" t="s">
        <v>25706</v>
      </c>
      <c r="T5220" s="26" t="s">
        <v>25707</v>
      </c>
    </row>
    <row r="5221" customHeight="1" spans="1:20">
      <c r="A5221" s="25">
        <v>45211</v>
      </c>
      <c r="B5221" s="26" t="s">
        <v>25708</v>
      </c>
      <c r="C5221" s="26" t="s">
        <v>399</v>
      </c>
      <c r="D5221" s="26" t="s">
        <v>22</v>
      </c>
      <c r="E5221" s="26" t="s">
        <v>25709</v>
      </c>
      <c r="F5221" s="26" t="s">
        <v>25710</v>
      </c>
      <c r="G5221" s="26" t="s">
        <v>62</v>
      </c>
      <c r="H5221" s="26" t="s">
        <v>22</v>
      </c>
      <c r="I5221" s="26" t="s">
        <v>26</v>
      </c>
      <c r="J5221" s="26" t="s">
        <v>27</v>
      </c>
      <c r="K5221" s="26" t="s">
        <v>195</v>
      </c>
      <c r="L5221" s="26" t="s">
        <v>43</v>
      </c>
      <c r="M5221" s="26" t="s">
        <v>30</v>
      </c>
      <c r="N5221" s="26" t="s">
        <v>31</v>
      </c>
      <c r="O5221" s="26" t="s">
        <v>32</v>
      </c>
      <c r="P5221" s="26" t="s">
        <v>22</v>
      </c>
      <c r="Q5221" s="26" t="s">
        <v>25711</v>
      </c>
      <c r="R5221" s="26" t="s">
        <v>34</v>
      </c>
      <c r="S5221" s="26" t="s">
        <v>25712</v>
      </c>
      <c r="T5221" s="26" t="s">
        <v>25713</v>
      </c>
    </row>
    <row r="5222" customHeight="1" spans="1:20">
      <c r="A5222" s="25">
        <v>45211</v>
      </c>
      <c r="B5222" s="26" t="s">
        <v>25714</v>
      </c>
      <c r="C5222" s="26" t="s">
        <v>4541</v>
      </c>
      <c r="D5222" s="26" t="s">
        <v>22</v>
      </c>
      <c r="E5222" s="26" t="s">
        <v>25715</v>
      </c>
      <c r="F5222" s="26" t="s">
        <v>25716</v>
      </c>
      <c r="G5222" s="26" t="s">
        <v>53</v>
      </c>
      <c r="H5222" s="26" t="s">
        <v>22</v>
      </c>
      <c r="I5222" s="26" t="s">
        <v>26</v>
      </c>
      <c r="J5222" s="26" t="s">
        <v>27</v>
      </c>
      <c r="K5222" s="26" t="s">
        <v>28</v>
      </c>
      <c r="L5222" s="26" t="s">
        <v>43</v>
      </c>
      <c r="M5222" s="26" t="s">
        <v>30</v>
      </c>
      <c r="N5222" s="26" t="s">
        <v>31</v>
      </c>
      <c r="O5222" s="26" t="s">
        <v>32</v>
      </c>
      <c r="P5222" s="26" t="s">
        <v>22</v>
      </c>
      <c r="Q5222" s="26" t="s">
        <v>25717</v>
      </c>
      <c r="R5222" s="26" t="s">
        <v>34</v>
      </c>
      <c r="S5222" s="26" t="s">
        <v>25718</v>
      </c>
      <c r="T5222" s="26" t="s">
        <v>25719</v>
      </c>
    </row>
    <row r="5223" customHeight="1" spans="1:20">
      <c r="A5223" s="25">
        <v>45211</v>
      </c>
      <c r="B5223" s="26" t="s">
        <v>25720</v>
      </c>
      <c r="C5223" s="26" t="s">
        <v>25721</v>
      </c>
      <c r="D5223" s="26" t="s">
        <v>22</v>
      </c>
      <c r="E5223" s="26" t="s">
        <v>25722</v>
      </c>
      <c r="F5223" s="26" t="s">
        <v>25723</v>
      </c>
      <c r="G5223" s="26" t="s">
        <v>247</v>
      </c>
      <c r="H5223" s="26" t="s">
        <v>22</v>
      </c>
      <c r="I5223" s="26" t="s">
        <v>26</v>
      </c>
      <c r="J5223" s="26" t="s">
        <v>27</v>
      </c>
      <c r="K5223" s="26" t="s">
        <v>76</v>
      </c>
      <c r="L5223" s="26" t="s">
        <v>29</v>
      </c>
      <c r="M5223" s="26" t="s">
        <v>169</v>
      </c>
      <c r="N5223" s="26" t="s">
        <v>31</v>
      </c>
      <c r="O5223" s="26" t="s">
        <v>32</v>
      </c>
      <c r="P5223" s="26" t="s">
        <v>22</v>
      </c>
      <c r="Q5223" s="26" t="s">
        <v>25724</v>
      </c>
      <c r="R5223" s="26" t="s">
        <v>34</v>
      </c>
      <c r="S5223" s="26" t="s">
        <v>25725</v>
      </c>
      <c r="T5223" s="26" t="s">
        <v>25726</v>
      </c>
    </row>
    <row r="5224" customHeight="1" spans="1:20">
      <c r="A5224" s="25">
        <v>45211</v>
      </c>
      <c r="B5224" s="26" t="s">
        <v>25727</v>
      </c>
      <c r="C5224" s="26" t="s">
        <v>5848</v>
      </c>
      <c r="D5224" s="26" t="s">
        <v>22</v>
      </c>
      <c r="E5224" s="26" t="s">
        <v>25728</v>
      </c>
      <c r="F5224" s="26" t="s">
        <v>25729</v>
      </c>
      <c r="G5224" s="26" t="s">
        <v>82</v>
      </c>
      <c r="H5224" s="26" t="s">
        <v>148</v>
      </c>
      <c r="I5224" s="26" t="s">
        <v>168</v>
      </c>
      <c r="J5224" s="26" t="s">
        <v>27</v>
      </c>
      <c r="K5224" s="26" t="s">
        <v>28</v>
      </c>
      <c r="L5224" s="26" t="s">
        <v>43</v>
      </c>
      <c r="M5224" s="26" t="s">
        <v>169</v>
      </c>
      <c r="N5224" s="26" t="s">
        <v>5633</v>
      </c>
      <c r="O5224" s="26" t="s">
        <v>32</v>
      </c>
      <c r="P5224" s="26" t="s">
        <v>22</v>
      </c>
      <c r="Q5224" s="26" t="s">
        <v>25730</v>
      </c>
      <c r="R5224" s="26" t="s">
        <v>168</v>
      </c>
      <c r="S5224" s="26" t="s">
        <v>25731</v>
      </c>
      <c r="T5224" s="26" t="s">
        <v>5690</v>
      </c>
    </row>
    <row r="5225" customHeight="1" spans="1:20">
      <c r="A5225" s="25">
        <v>45211</v>
      </c>
      <c r="B5225" s="26" t="s">
        <v>25732</v>
      </c>
      <c r="C5225" s="26" t="s">
        <v>5644</v>
      </c>
      <c r="D5225" s="26" t="s">
        <v>22</v>
      </c>
      <c r="E5225" s="26" t="s">
        <v>25733</v>
      </c>
      <c r="F5225" s="26" t="s">
        <v>25734</v>
      </c>
      <c r="G5225" s="26" t="s">
        <v>82</v>
      </c>
      <c r="H5225" s="26" t="s">
        <v>148</v>
      </c>
      <c r="I5225" s="26" t="s">
        <v>168</v>
      </c>
      <c r="J5225" s="26" t="s">
        <v>27</v>
      </c>
      <c r="K5225" s="26" t="s">
        <v>28</v>
      </c>
      <c r="L5225" s="26" t="s">
        <v>43</v>
      </c>
      <c r="M5225" s="26" t="s">
        <v>169</v>
      </c>
      <c r="N5225" s="26" t="s">
        <v>5633</v>
      </c>
      <c r="O5225" s="26" t="s">
        <v>32</v>
      </c>
      <c r="P5225" s="26" t="s">
        <v>22</v>
      </c>
      <c r="Q5225" s="26" t="s">
        <v>25735</v>
      </c>
      <c r="R5225" s="26" t="s">
        <v>168</v>
      </c>
      <c r="S5225" s="26" t="s">
        <v>25736</v>
      </c>
      <c r="T5225" s="26" t="s">
        <v>5655</v>
      </c>
    </row>
    <row r="5226" customHeight="1" spans="1:20">
      <c r="A5226" s="25">
        <v>45211</v>
      </c>
      <c r="B5226" s="26" t="s">
        <v>25737</v>
      </c>
      <c r="C5226" s="26" t="s">
        <v>5848</v>
      </c>
      <c r="D5226" s="26" t="s">
        <v>22</v>
      </c>
      <c r="E5226" s="26" t="s">
        <v>25738</v>
      </c>
      <c r="F5226" s="26" t="s">
        <v>25739</v>
      </c>
      <c r="G5226" s="26" t="s">
        <v>82</v>
      </c>
      <c r="H5226" s="26" t="s">
        <v>22</v>
      </c>
      <c r="I5226" s="26" t="s">
        <v>1255</v>
      </c>
      <c r="J5226" s="26" t="s">
        <v>27</v>
      </c>
      <c r="K5226" s="26" t="s">
        <v>28</v>
      </c>
      <c r="L5226" s="26" t="s">
        <v>43</v>
      </c>
      <c r="M5226" s="26" t="s">
        <v>169</v>
      </c>
      <c r="N5226" s="26" t="s">
        <v>5633</v>
      </c>
      <c r="O5226" s="26" t="s">
        <v>32</v>
      </c>
      <c r="P5226" s="26" t="s">
        <v>22</v>
      </c>
      <c r="Q5226" s="26" t="s">
        <v>25740</v>
      </c>
      <c r="R5226" s="26" t="s">
        <v>168</v>
      </c>
      <c r="S5226" s="26" t="s">
        <v>25741</v>
      </c>
      <c r="T5226" s="26" t="s">
        <v>5690</v>
      </c>
    </row>
    <row r="5227" customHeight="1" spans="1:20">
      <c r="A5227" s="25">
        <v>45211</v>
      </c>
      <c r="B5227" s="26" t="s">
        <v>25742</v>
      </c>
      <c r="C5227" s="26" t="s">
        <v>5644</v>
      </c>
      <c r="D5227" s="26" t="s">
        <v>22</v>
      </c>
      <c r="E5227" s="26" t="s">
        <v>25743</v>
      </c>
      <c r="F5227" s="26" t="s">
        <v>25744</v>
      </c>
      <c r="G5227" s="26" t="s">
        <v>82</v>
      </c>
      <c r="H5227" s="26" t="s">
        <v>22</v>
      </c>
      <c r="I5227" s="26" t="s">
        <v>168</v>
      </c>
      <c r="J5227" s="26" t="s">
        <v>27</v>
      </c>
      <c r="K5227" s="26" t="s">
        <v>28</v>
      </c>
      <c r="L5227" s="26" t="s">
        <v>43</v>
      </c>
      <c r="M5227" s="26" t="s">
        <v>169</v>
      </c>
      <c r="N5227" s="26" t="s">
        <v>5633</v>
      </c>
      <c r="O5227" s="26" t="s">
        <v>32</v>
      </c>
      <c r="P5227" s="26" t="s">
        <v>22</v>
      </c>
      <c r="Q5227" s="26" t="s">
        <v>25745</v>
      </c>
      <c r="R5227" s="26" t="s">
        <v>168</v>
      </c>
      <c r="S5227" s="26" t="s">
        <v>25746</v>
      </c>
      <c r="T5227" s="26" t="s">
        <v>5649</v>
      </c>
    </row>
    <row r="5228" customHeight="1" spans="1:20">
      <c r="A5228" s="25">
        <v>45211</v>
      </c>
      <c r="B5228" s="26" t="s">
        <v>25747</v>
      </c>
      <c r="C5228" s="26" t="s">
        <v>5685</v>
      </c>
      <c r="D5228" s="26" t="s">
        <v>22</v>
      </c>
      <c r="E5228" s="26" t="s">
        <v>25748</v>
      </c>
      <c r="F5228" s="26" t="s">
        <v>25749</v>
      </c>
      <c r="G5228" s="26" t="s">
        <v>82</v>
      </c>
      <c r="H5228" s="26" t="s">
        <v>22</v>
      </c>
      <c r="I5228" s="26" t="s">
        <v>168</v>
      </c>
      <c r="J5228" s="26" t="s">
        <v>27</v>
      </c>
      <c r="K5228" s="26" t="s">
        <v>28</v>
      </c>
      <c r="L5228" s="26" t="s">
        <v>43</v>
      </c>
      <c r="M5228" s="26" t="s">
        <v>169</v>
      </c>
      <c r="N5228" s="26" t="s">
        <v>5633</v>
      </c>
      <c r="O5228" s="26" t="s">
        <v>32</v>
      </c>
      <c r="P5228" s="26" t="s">
        <v>22</v>
      </c>
      <c r="Q5228" s="26" t="s">
        <v>25750</v>
      </c>
      <c r="R5228" s="26" t="s">
        <v>168</v>
      </c>
      <c r="S5228" s="26" t="s">
        <v>25751</v>
      </c>
      <c r="T5228" s="26" t="s">
        <v>5717</v>
      </c>
    </row>
    <row r="5229" customHeight="1" spans="1:20">
      <c r="A5229" s="25">
        <v>45211</v>
      </c>
      <c r="B5229" s="26" t="s">
        <v>25752</v>
      </c>
      <c r="C5229" s="26" t="s">
        <v>5629</v>
      </c>
      <c r="D5229" s="26" t="s">
        <v>22</v>
      </c>
      <c r="E5229" s="26" t="s">
        <v>25753</v>
      </c>
      <c r="F5229" s="26" t="s">
        <v>25754</v>
      </c>
      <c r="G5229" s="26" t="s">
        <v>82</v>
      </c>
      <c r="H5229" s="26" t="s">
        <v>148</v>
      </c>
      <c r="I5229" s="26" t="s">
        <v>5632</v>
      </c>
      <c r="J5229" s="26" t="s">
        <v>27</v>
      </c>
      <c r="K5229" s="26" t="s">
        <v>28</v>
      </c>
      <c r="L5229" s="26" t="s">
        <v>43</v>
      </c>
      <c r="M5229" s="26" t="s">
        <v>169</v>
      </c>
      <c r="N5229" s="26" t="s">
        <v>5633</v>
      </c>
      <c r="O5229" s="26" t="s">
        <v>32</v>
      </c>
      <c r="P5229" s="26" t="s">
        <v>22</v>
      </c>
      <c r="Q5229" s="26" t="s">
        <v>25755</v>
      </c>
      <c r="R5229" s="26" t="s">
        <v>168</v>
      </c>
      <c r="S5229" s="26" t="s">
        <v>25756</v>
      </c>
      <c r="T5229" s="26" t="s">
        <v>5690</v>
      </c>
    </row>
    <row r="5230" customHeight="1" spans="1:20">
      <c r="A5230" s="25">
        <v>45211</v>
      </c>
      <c r="B5230" s="26" t="s">
        <v>25757</v>
      </c>
      <c r="C5230" s="26" t="s">
        <v>5629</v>
      </c>
      <c r="D5230" s="26" t="s">
        <v>22</v>
      </c>
      <c r="E5230" s="26" t="s">
        <v>25758</v>
      </c>
      <c r="F5230" s="26" t="s">
        <v>25759</v>
      </c>
      <c r="G5230" s="26" t="s">
        <v>82</v>
      </c>
      <c r="H5230" s="26" t="s">
        <v>148</v>
      </c>
      <c r="I5230" s="26" t="s">
        <v>5632</v>
      </c>
      <c r="J5230" s="26" t="s">
        <v>27</v>
      </c>
      <c r="K5230" s="26" t="s">
        <v>28</v>
      </c>
      <c r="L5230" s="26" t="s">
        <v>43</v>
      </c>
      <c r="M5230" s="26" t="s">
        <v>169</v>
      </c>
      <c r="N5230" s="26" t="s">
        <v>5633</v>
      </c>
      <c r="O5230" s="26" t="s">
        <v>32</v>
      </c>
      <c r="P5230" s="26" t="s">
        <v>22</v>
      </c>
      <c r="Q5230" s="26" t="s">
        <v>25760</v>
      </c>
      <c r="R5230" s="26" t="s">
        <v>168</v>
      </c>
      <c r="S5230" s="26" t="s">
        <v>25761</v>
      </c>
      <c r="T5230" s="26" t="s">
        <v>5668</v>
      </c>
    </row>
    <row r="5231" customHeight="1" spans="1:20">
      <c r="A5231" s="25">
        <v>45211</v>
      </c>
      <c r="B5231" s="26" t="s">
        <v>25762</v>
      </c>
      <c r="C5231" s="26" t="s">
        <v>5629</v>
      </c>
      <c r="D5231" s="26" t="s">
        <v>22</v>
      </c>
      <c r="E5231" s="26" t="s">
        <v>25763</v>
      </c>
      <c r="F5231" s="26" t="s">
        <v>25764</v>
      </c>
      <c r="G5231" s="26" t="s">
        <v>82</v>
      </c>
      <c r="H5231" s="26" t="s">
        <v>22</v>
      </c>
      <c r="I5231" s="26" t="s">
        <v>5632</v>
      </c>
      <c r="J5231" s="26" t="s">
        <v>27</v>
      </c>
      <c r="K5231" s="26" t="s">
        <v>28</v>
      </c>
      <c r="L5231" s="26" t="s">
        <v>43</v>
      </c>
      <c r="M5231" s="26" t="s">
        <v>169</v>
      </c>
      <c r="N5231" s="26" t="s">
        <v>5633</v>
      </c>
      <c r="O5231" s="26" t="s">
        <v>32</v>
      </c>
      <c r="P5231" s="26" t="s">
        <v>22</v>
      </c>
      <c r="Q5231" s="26" t="s">
        <v>25765</v>
      </c>
      <c r="R5231" s="26" t="s">
        <v>168</v>
      </c>
      <c r="S5231" s="26" t="s">
        <v>25766</v>
      </c>
      <c r="T5231" s="26" t="s">
        <v>5740</v>
      </c>
    </row>
    <row r="5232" customHeight="1" spans="1:20">
      <c r="A5232" s="25">
        <v>45211</v>
      </c>
      <c r="B5232" s="26" t="s">
        <v>25767</v>
      </c>
      <c r="C5232" s="26" t="s">
        <v>5848</v>
      </c>
      <c r="D5232" s="26" t="s">
        <v>22</v>
      </c>
      <c r="E5232" s="26" t="s">
        <v>25768</v>
      </c>
      <c r="F5232" s="26" t="s">
        <v>25769</v>
      </c>
      <c r="G5232" s="26" t="s">
        <v>82</v>
      </c>
      <c r="H5232" s="26" t="s">
        <v>22</v>
      </c>
      <c r="I5232" s="26" t="s">
        <v>1181</v>
      </c>
      <c r="J5232" s="26" t="s">
        <v>27</v>
      </c>
      <c r="K5232" s="26" t="s">
        <v>28</v>
      </c>
      <c r="L5232" s="26" t="s">
        <v>43</v>
      </c>
      <c r="M5232" s="26" t="s">
        <v>169</v>
      </c>
      <c r="N5232" s="26" t="s">
        <v>5633</v>
      </c>
      <c r="O5232" s="26" t="s">
        <v>32</v>
      </c>
      <c r="P5232" s="26" t="s">
        <v>22</v>
      </c>
      <c r="Q5232" s="26" t="s">
        <v>25770</v>
      </c>
      <c r="R5232" s="26" t="s">
        <v>168</v>
      </c>
      <c r="S5232" s="26" t="s">
        <v>25771</v>
      </c>
      <c r="T5232" s="26" t="s">
        <v>5655</v>
      </c>
    </row>
    <row r="5233" customHeight="1" spans="1:20">
      <c r="A5233" s="25">
        <v>45211</v>
      </c>
      <c r="B5233" s="26" t="s">
        <v>25772</v>
      </c>
      <c r="C5233" s="26" t="s">
        <v>5848</v>
      </c>
      <c r="D5233" s="26" t="s">
        <v>22</v>
      </c>
      <c r="E5233" s="26" t="s">
        <v>25773</v>
      </c>
      <c r="F5233" s="26" t="s">
        <v>25774</v>
      </c>
      <c r="G5233" s="26" t="s">
        <v>82</v>
      </c>
      <c r="H5233" s="26" t="s">
        <v>22</v>
      </c>
      <c r="I5233" s="26" t="s">
        <v>1181</v>
      </c>
      <c r="J5233" s="26" t="s">
        <v>27</v>
      </c>
      <c r="K5233" s="26" t="s">
        <v>28</v>
      </c>
      <c r="L5233" s="26" t="s">
        <v>43</v>
      </c>
      <c r="M5233" s="26" t="s">
        <v>169</v>
      </c>
      <c r="N5233" s="26" t="s">
        <v>5633</v>
      </c>
      <c r="O5233" s="26" t="s">
        <v>32</v>
      </c>
      <c r="P5233" s="26" t="s">
        <v>22</v>
      </c>
      <c r="Q5233" s="26" t="s">
        <v>2965</v>
      </c>
      <c r="R5233" s="26" t="s">
        <v>168</v>
      </c>
      <c r="S5233" s="26" t="s">
        <v>25775</v>
      </c>
      <c r="T5233" s="26" t="s">
        <v>5655</v>
      </c>
    </row>
    <row r="5234" customHeight="1" spans="1:20">
      <c r="A5234" s="25">
        <v>45211</v>
      </c>
      <c r="B5234" s="26" t="s">
        <v>25776</v>
      </c>
      <c r="C5234" s="26" t="s">
        <v>5644</v>
      </c>
      <c r="D5234" s="26" t="s">
        <v>22</v>
      </c>
      <c r="E5234" s="26" t="s">
        <v>25777</v>
      </c>
      <c r="F5234" s="26" t="s">
        <v>25778</v>
      </c>
      <c r="G5234" s="26" t="s">
        <v>82</v>
      </c>
      <c r="H5234" s="26" t="s">
        <v>22</v>
      </c>
      <c r="I5234" s="26" t="s">
        <v>168</v>
      </c>
      <c r="J5234" s="26" t="s">
        <v>27</v>
      </c>
      <c r="K5234" s="26" t="s">
        <v>28</v>
      </c>
      <c r="L5234" s="26" t="s">
        <v>43</v>
      </c>
      <c r="M5234" s="26" t="s">
        <v>169</v>
      </c>
      <c r="N5234" s="26" t="s">
        <v>5633</v>
      </c>
      <c r="O5234" s="26" t="s">
        <v>32</v>
      </c>
      <c r="P5234" s="26" t="s">
        <v>22</v>
      </c>
      <c r="Q5234" s="26" t="s">
        <v>25779</v>
      </c>
      <c r="R5234" s="26" t="s">
        <v>168</v>
      </c>
      <c r="S5234" s="26" t="s">
        <v>25780</v>
      </c>
      <c r="T5234" s="26" t="s">
        <v>5655</v>
      </c>
    </row>
    <row r="5235" customHeight="1" spans="1:20">
      <c r="A5235" s="25">
        <v>45211</v>
      </c>
      <c r="B5235" s="26" t="s">
        <v>25781</v>
      </c>
      <c r="C5235" s="26" t="s">
        <v>5644</v>
      </c>
      <c r="D5235" s="26" t="s">
        <v>22</v>
      </c>
      <c r="E5235" s="26" t="s">
        <v>25782</v>
      </c>
      <c r="F5235" s="26" t="s">
        <v>25783</v>
      </c>
      <c r="G5235" s="26" t="s">
        <v>82</v>
      </c>
      <c r="H5235" s="26" t="s">
        <v>110</v>
      </c>
      <c r="I5235" s="26" t="s">
        <v>168</v>
      </c>
      <c r="J5235" s="26" t="s">
        <v>27</v>
      </c>
      <c r="K5235" s="26" t="s">
        <v>28</v>
      </c>
      <c r="L5235" s="26" t="s">
        <v>43</v>
      </c>
      <c r="M5235" s="26" t="s">
        <v>169</v>
      </c>
      <c r="N5235" s="26" t="s">
        <v>5633</v>
      </c>
      <c r="O5235" s="26" t="s">
        <v>32</v>
      </c>
      <c r="P5235" s="26" t="s">
        <v>22</v>
      </c>
      <c r="Q5235" s="26" t="s">
        <v>25784</v>
      </c>
      <c r="R5235" s="26" t="s">
        <v>168</v>
      </c>
      <c r="S5235" s="26" t="s">
        <v>25785</v>
      </c>
      <c r="T5235" s="26" t="s">
        <v>5740</v>
      </c>
    </row>
    <row r="5236" customHeight="1" spans="1:20">
      <c r="A5236" s="25">
        <v>45211</v>
      </c>
      <c r="B5236" s="26" t="s">
        <v>25786</v>
      </c>
      <c r="C5236" s="26" t="s">
        <v>5735</v>
      </c>
      <c r="D5236" s="26" t="s">
        <v>22</v>
      </c>
      <c r="E5236" s="26" t="s">
        <v>25787</v>
      </c>
      <c r="F5236" s="26" t="s">
        <v>25788</v>
      </c>
      <c r="G5236" s="26" t="s">
        <v>3125</v>
      </c>
      <c r="H5236" s="26" t="s">
        <v>22</v>
      </c>
      <c r="I5236" s="26" t="s">
        <v>5984</v>
      </c>
      <c r="J5236" s="26" t="s">
        <v>27</v>
      </c>
      <c r="K5236" s="26" t="s">
        <v>28</v>
      </c>
      <c r="L5236" s="26" t="s">
        <v>43</v>
      </c>
      <c r="M5236" s="26" t="s">
        <v>169</v>
      </c>
      <c r="N5236" s="26" t="s">
        <v>5633</v>
      </c>
      <c r="O5236" s="26" t="s">
        <v>32</v>
      </c>
      <c r="P5236" s="26" t="s">
        <v>22</v>
      </c>
      <c r="Q5236" s="26" t="s">
        <v>25789</v>
      </c>
      <c r="R5236" s="26" t="s">
        <v>46</v>
      </c>
      <c r="S5236" s="26" t="s">
        <v>25790</v>
      </c>
      <c r="T5236" s="26" t="s">
        <v>25791</v>
      </c>
    </row>
    <row r="5237" customHeight="1" spans="1:20">
      <c r="A5237" s="25">
        <v>45211</v>
      </c>
      <c r="B5237" s="26" t="s">
        <v>25792</v>
      </c>
      <c r="C5237" s="26" t="s">
        <v>5644</v>
      </c>
      <c r="D5237" s="26" t="s">
        <v>22</v>
      </c>
      <c r="E5237" s="26" t="s">
        <v>25793</v>
      </c>
      <c r="F5237" s="26" t="s">
        <v>25794</v>
      </c>
      <c r="G5237" s="26" t="s">
        <v>82</v>
      </c>
      <c r="H5237" s="26" t="s">
        <v>22</v>
      </c>
      <c r="I5237" s="26" t="s">
        <v>4047</v>
      </c>
      <c r="J5237" s="26" t="s">
        <v>27</v>
      </c>
      <c r="K5237" s="26" t="s">
        <v>28</v>
      </c>
      <c r="L5237" s="26" t="s">
        <v>43</v>
      </c>
      <c r="M5237" s="26" t="s">
        <v>169</v>
      </c>
      <c r="N5237" s="26" t="s">
        <v>5633</v>
      </c>
      <c r="O5237" s="26" t="s">
        <v>32</v>
      </c>
      <c r="P5237" s="26" t="s">
        <v>22</v>
      </c>
      <c r="Q5237" s="26" t="s">
        <v>25795</v>
      </c>
      <c r="R5237" s="26" t="s">
        <v>168</v>
      </c>
      <c r="S5237" s="26" t="s">
        <v>25796</v>
      </c>
      <c r="T5237" s="26" t="s">
        <v>5668</v>
      </c>
    </row>
    <row r="5238" customHeight="1" spans="1:20">
      <c r="A5238" s="25">
        <v>45211</v>
      </c>
      <c r="B5238" s="26" t="s">
        <v>25797</v>
      </c>
      <c r="C5238" s="26" t="s">
        <v>5879</v>
      </c>
      <c r="D5238" s="26" t="s">
        <v>22</v>
      </c>
      <c r="E5238" s="26" t="s">
        <v>25798</v>
      </c>
      <c r="F5238" s="26" t="s">
        <v>25799</v>
      </c>
      <c r="G5238" s="26" t="s">
        <v>82</v>
      </c>
      <c r="H5238" s="26" t="s">
        <v>22</v>
      </c>
      <c r="I5238" s="26" t="s">
        <v>5737</v>
      </c>
      <c r="J5238" s="26" t="s">
        <v>27</v>
      </c>
      <c r="K5238" s="26" t="s">
        <v>28</v>
      </c>
      <c r="L5238" s="26" t="s">
        <v>43</v>
      </c>
      <c r="M5238" s="26" t="s">
        <v>169</v>
      </c>
      <c r="N5238" s="26" t="s">
        <v>5633</v>
      </c>
      <c r="O5238" s="26" t="s">
        <v>32</v>
      </c>
      <c r="P5238" s="26" t="s">
        <v>22</v>
      </c>
      <c r="Q5238" s="26" t="s">
        <v>25800</v>
      </c>
      <c r="R5238" s="26" t="s">
        <v>168</v>
      </c>
      <c r="S5238" s="26" t="s">
        <v>25801</v>
      </c>
      <c r="T5238" s="26" t="s">
        <v>5668</v>
      </c>
    </row>
    <row r="5239" customHeight="1" spans="1:20">
      <c r="A5239" s="25">
        <v>45211</v>
      </c>
      <c r="B5239" s="26" t="s">
        <v>25802</v>
      </c>
      <c r="C5239" s="26" t="s">
        <v>5644</v>
      </c>
      <c r="D5239" s="26" t="s">
        <v>22</v>
      </c>
      <c r="E5239" s="26" t="s">
        <v>25803</v>
      </c>
      <c r="F5239" s="26" t="s">
        <v>25804</v>
      </c>
      <c r="G5239" s="26" t="s">
        <v>82</v>
      </c>
      <c r="H5239" s="26" t="s">
        <v>148</v>
      </c>
      <c r="I5239" s="26" t="s">
        <v>168</v>
      </c>
      <c r="J5239" s="26" t="s">
        <v>27</v>
      </c>
      <c r="K5239" s="26" t="s">
        <v>28</v>
      </c>
      <c r="L5239" s="26" t="s">
        <v>43</v>
      </c>
      <c r="M5239" s="26" t="s">
        <v>169</v>
      </c>
      <c r="N5239" s="26" t="s">
        <v>5633</v>
      </c>
      <c r="O5239" s="26" t="s">
        <v>32</v>
      </c>
      <c r="P5239" s="26" t="s">
        <v>22</v>
      </c>
      <c r="Q5239" s="26" t="s">
        <v>25805</v>
      </c>
      <c r="R5239" s="26" t="s">
        <v>168</v>
      </c>
      <c r="S5239" s="26" t="s">
        <v>25806</v>
      </c>
      <c r="T5239" s="26" t="s">
        <v>5655</v>
      </c>
    </row>
    <row r="5240" customHeight="1" spans="1:20">
      <c r="A5240" s="25">
        <v>45211</v>
      </c>
      <c r="B5240" s="26" t="s">
        <v>25807</v>
      </c>
      <c r="C5240" s="26" t="s">
        <v>5644</v>
      </c>
      <c r="D5240" s="26" t="s">
        <v>22</v>
      </c>
      <c r="E5240" s="26" t="s">
        <v>25808</v>
      </c>
      <c r="F5240" s="26" t="s">
        <v>25809</v>
      </c>
      <c r="G5240" s="26" t="s">
        <v>82</v>
      </c>
      <c r="H5240" s="26" t="s">
        <v>110</v>
      </c>
      <c r="I5240" s="26" t="s">
        <v>168</v>
      </c>
      <c r="J5240" s="26" t="s">
        <v>27</v>
      </c>
      <c r="K5240" s="26" t="s">
        <v>28</v>
      </c>
      <c r="L5240" s="26" t="s">
        <v>43</v>
      </c>
      <c r="M5240" s="26" t="s">
        <v>169</v>
      </c>
      <c r="N5240" s="26" t="s">
        <v>5633</v>
      </c>
      <c r="O5240" s="26" t="s">
        <v>32</v>
      </c>
      <c r="P5240" s="26" t="s">
        <v>22</v>
      </c>
      <c r="Q5240" s="26" t="s">
        <v>25810</v>
      </c>
      <c r="R5240" s="26" t="s">
        <v>168</v>
      </c>
      <c r="S5240" s="26" t="s">
        <v>25811</v>
      </c>
      <c r="T5240" s="26" t="s">
        <v>7779</v>
      </c>
    </row>
    <row r="5241" customHeight="1" spans="1:20">
      <c r="A5241" s="25">
        <v>45211</v>
      </c>
      <c r="B5241" s="26" t="s">
        <v>25812</v>
      </c>
      <c r="C5241" s="26" t="s">
        <v>5644</v>
      </c>
      <c r="D5241" s="26" t="s">
        <v>22</v>
      </c>
      <c r="E5241" s="26" t="s">
        <v>25813</v>
      </c>
      <c r="F5241" s="26" t="s">
        <v>25814</v>
      </c>
      <c r="G5241" s="26" t="s">
        <v>82</v>
      </c>
      <c r="H5241" s="26" t="s">
        <v>110</v>
      </c>
      <c r="I5241" s="26" t="s">
        <v>168</v>
      </c>
      <c r="J5241" s="26" t="s">
        <v>27</v>
      </c>
      <c r="K5241" s="26" t="s">
        <v>28</v>
      </c>
      <c r="L5241" s="26" t="s">
        <v>43</v>
      </c>
      <c r="M5241" s="26" t="s">
        <v>169</v>
      </c>
      <c r="N5241" s="26" t="s">
        <v>5633</v>
      </c>
      <c r="O5241" s="26" t="s">
        <v>32</v>
      </c>
      <c r="P5241" s="26" t="s">
        <v>22</v>
      </c>
      <c r="Q5241" s="26" t="s">
        <v>25815</v>
      </c>
      <c r="R5241" s="26" t="s">
        <v>168</v>
      </c>
      <c r="S5241" s="26" t="s">
        <v>25816</v>
      </c>
      <c r="T5241" s="26" t="s">
        <v>5649</v>
      </c>
    </row>
    <row r="5242" customHeight="1" spans="1:20">
      <c r="A5242" s="25">
        <v>45211</v>
      </c>
      <c r="B5242" s="26" t="s">
        <v>25817</v>
      </c>
      <c r="C5242" s="26" t="s">
        <v>5685</v>
      </c>
      <c r="D5242" s="26" t="s">
        <v>22</v>
      </c>
      <c r="E5242" s="26" t="s">
        <v>25818</v>
      </c>
      <c r="F5242" s="26" t="s">
        <v>25819</v>
      </c>
      <c r="G5242" s="26" t="s">
        <v>82</v>
      </c>
      <c r="H5242" s="26" t="s">
        <v>110</v>
      </c>
      <c r="I5242" s="26" t="s">
        <v>63</v>
      </c>
      <c r="J5242" s="26" t="s">
        <v>27</v>
      </c>
      <c r="K5242" s="26" t="s">
        <v>28</v>
      </c>
      <c r="L5242" s="26" t="s">
        <v>43</v>
      </c>
      <c r="M5242" s="26" t="s">
        <v>169</v>
      </c>
      <c r="N5242" s="26" t="s">
        <v>5633</v>
      </c>
      <c r="O5242" s="26" t="s">
        <v>32</v>
      </c>
      <c r="P5242" s="26" t="s">
        <v>22</v>
      </c>
      <c r="Q5242" s="26" t="s">
        <v>25820</v>
      </c>
      <c r="R5242" s="26" t="s">
        <v>168</v>
      </c>
      <c r="S5242" s="26" t="s">
        <v>25821</v>
      </c>
      <c r="T5242" s="26" t="s">
        <v>5717</v>
      </c>
    </row>
    <row r="5243" customHeight="1" spans="1:20">
      <c r="A5243" s="25">
        <v>45211</v>
      </c>
      <c r="B5243" s="26" t="s">
        <v>25822</v>
      </c>
      <c r="C5243" s="26" t="s">
        <v>5644</v>
      </c>
      <c r="D5243" s="26" t="s">
        <v>22</v>
      </c>
      <c r="E5243" s="26" t="s">
        <v>25823</v>
      </c>
      <c r="F5243" s="26" t="s">
        <v>20326</v>
      </c>
      <c r="G5243" s="26" t="s">
        <v>82</v>
      </c>
      <c r="H5243" s="26" t="s">
        <v>22</v>
      </c>
      <c r="I5243" s="26" t="s">
        <v>168</v>
      </c>
      <c r="J5243" s="26" t="s">
        <v>27</v>
      </c>
      <c r="K5243" s="26" t="s">
        <v>28</v>
      </c>
      <c r="L5243" s="26" t="s">
        <v>43</v>
      </c>
      <c r="M5243" s="26" t="s">
        <v>169</v>
      </c>
      <c r="N5243" s="26" t="s">
        <v>5633</v>
      </c>
      <c r="O5243" s="26" t="s">
        <v>32</v>
      </c>
      <c r="P5243" s="26" t="s">
        <v>22</v>
      </c>
      <c r="Q5243" s="26" t="s">
        <v>25824</v>
      </c>
      <c r="R5243" s="26" t="s">
        <v>168</v>
      </c>
      <c r="S5243" s="26" t="s">
        <v>25825</v>
      </c>
      <c r="T5243" s="26" t="s">
        <v>5690</v>
      </c>
    </row>
    <row r="5244" customHeight="1" spans="1:20">
      <c r="A5244" s="25">
        <v>45211</v>
      </c>
      <c r="B5244" s="26" t="s">
        <v>25826</v>
      </c>
      <c r="C5244" s="26" t="s">
        <v>5644</v>
      </c>
      <c r="D5244" s="26" t="s">
        <v>22</v>
      </c>
      <c r="E5244" s="26" t="s">
        <v>25827</v>
      </c>
      <c r="F5244" s="26" t="s">
        <v>25828</v>
      </c>
      <c r="G5244" s="26" t="s">
        <v>82</v>
      </c>
      <c r="H5244" s="26" t="s">
        <v>148</v>
      </c>
      <c r="I5244" s="26" t="s">
        <v>168</v>
      </c>
      <c r="J5244" s="26" t="s">
        <v>27</v>
      </c>
      <c r="K5244" s="26" t="s">
        <v>28</v>
      </c>
      <c r="L5244" s="26" t="s">
        <v>43</v>
      </c>
      <c r="M5244" s="26" t="s">
        <v>169</v>
      </c>
      <c r="N5244" s="26" t="s">
        <v>5633</v>
      </c>
      <c r="O5244" s="26" t="s">
        <v>32</v>
      </c>
      <c r="P5244" s="26" t="s">
        <v>22</v>
      </c>
      <c r="Q5244" s="26" t="s">
        <v>25829</v>
      </c>
      <c r="R5244" s="26" t="s">
        <v>168</v>
      </c>
      <c r="S5244" s="26" t="s">
        <v>25830</v>
      </c>
      <c r="T5244" s="26" t="s">
        <v>5649</v>
      </c>
    </row>
    <row r="5245" customHeight="1" spans="1:20">
      <c r="A5245" s="25">
        <v>45211</v>
      </c>
      <c r="B5245" s="26" t="s">
        <v>25831</v>
      </c>
      <c r="C5245" s="26" t="s">
        <v>5822</v>
      </c>
      <c r="D5245" s="26" t="s">
        <v>22</v>
      </c>
      <c r="E5245" s="26" t="s">
        <v>25832</v>
      </c>
      <c r="F5245" s="26" t="s">
        <v>25833</v>
      </c>
      <c r="G5245" s="26" t="s">
        <v>82</v>
      </c>
      <c r="H5245" s="26" t="s">
        <v>22</v>
      </c>
      <c r="I5245" s="26" t="s">
        <v>5737</v>
      </c>
      <c r="J5245" s="26" t="s">
        <v>27</v>
      </c>
      <c r="K5245" s="26" t="s">
        <v>28</v>
      </c>
      <c r="L5245" s="26" t="s">
        <v>43</v>
      </c>
      <c r="M5245" s="26" t="s">
        <v>169</v>
      </c>
      <c r="N5245" s="26" t="s">
        <v>5633</v>
      </c>
      <c r="O5245" s="26" t="s">
        <v>32</v>
      </c>
      <c r="P5245" s="26" t="s">
        <v>22</v>
      </c>
      <c r="Q5245" s="26" t="s">
        <v>25834</v>
      </c>
      <c r="R5245" s="26" t="s">
        <v>168</v>
      </c>
      <c r="S5245" s="26" t="s">
        <v>25835</v>
      </c>
      <c r="T5245" s="26" t="s">
        <v>5668</v>
      </c>
    </row>
    <row r="5246" customHeight="1" spans="1:20">
      <c r="A5246" s="25">
        <v>45211</v>
      </c>
      <c r="B5246" s="26" t="s">
        <v>25836</v>
      </c>
      <c r="C5246" s="26" t="s">
        <v>5629</v>
      </c>
      <c r="D5246" s="26" t="s">
        <v>22</v>
      </c>
      <c r="E5246" s="26" t="s">
        <v>25837</v>
      </c>
      <c r="F5246" s="26" t="s">
        <v>25838</v>
      </c>
      <c r="G5246" s="26" t="s">
        <v>82</v>
      </c>
      <c r="H5246" s="26" t="s">
        <v>22</v>
      </c>
      <c r="I5246" s="26" t="s">
        <v>5632</v>
      </c>
      <c r="J5246" s="26" t="s">
        <v>27</v>
      </c>
      <c r="K5246" s="26" t="s">
        <v>28</v>
      </c>
      <c r="L5246" s="26" t="s">
        <v>43</v>
      </c>
      <c r="M5246" s="26" t="s">
        <v>169</v>
      </c>
      <c r="N5246" s="26" t="s">
        <v>5633</v>
      </c>
      <c r="O5246" s="26" t="s">
        <v>32</v>
      </c>
      <c r="P5246" s="26" t="s">
        <v>22</v>
      </c>
      <c r="Q5246" s="26" t="s">
        <v>25839</v>
      </c>
      <c r="R5246" s="26" t="s">
        <v>168</v>
      </c>
      <c r="S5246" s="26" t="s">
        <v>25840</v>
      </c>
      <c r="T5246" s="26" t="s">
        <v>5655</v>
      </c>
    </row>
    <row r="5247" customHeight="1" spans="1:20">
      <c r="A5247" s="25">
        <v>45211</v>
      </c>
      <c r="B5247" s="26" t="s">
        <v>25841</v>
      </c>
      <c r="C5247" s="26" t="s">
        <v>6050</v>
      </c>
      <c r="D5247" s="26" t="s">
        <v>22</v>
      </c>
      <c r="E5247" s="26" t="s">
        <v>25842</v>
      </c>
      <c r="F5247" s="26" t="s">
        <v>22</v>
      </c>
      <c r="G5247" s="26" t="s">
        <v>22</v>
      </c>
      <c r="H5247" s="26" t="s">
        <v>22</v>
      </c>
      <c r="I5247" s="26" t="s">
        <v>299</v>
      </c>
      <c r="J5247" s="26" t="s">
        <v>27</v>
      </c>
      <c r="K5247" s="26" t="s">
        <v>28</v>
      </c>
      <c r="L5247" s="26" t="s">
        <v>43</v>
      </c>
      <c r="M5247" s="26" t="s">
        <v>169</v>
      </c>
      <c r="N5247" s="26" t="s">
        <v>5633</v>
      </c>
      <c r="O5247" s="26" t="s">
        <v>32</v>
      </c>
      <c r="P5247" s="26" t="s">
        <v>22</v>
      </c>
      <c r="Q5247" s="26" t="s">
        <v>25843</v>
      </c>
      <c r="R5247" s="26" t="s">
        <v>168</v>
      </c>
      <c r="S5247" s="26" t="s">
        <v>25844</v>
      </c>
      <c r="T5247" s="26" t="s">
        <v>25845</v>
      </c>
    </row>
    <row r="5248" customHeight="1" spans="1:20">
      <c r="A5248" s="25">
        <v>45211</v>
      </c>
      <c r="B5248" s="26" t="s">
        <v>25846</v>
      </c>
      <c r="C5248" s="26" t="s">
        <v>5644</v>
      </c>
      <c r="D5248" s="26" t="s">
        <v>22</v>
      </c>
      <c r="E5248" s="26" t="s">
        <v>25847</v>
      </c>
      <c r="F5248" s="26" t="s">
        <v>25848</v>
      </c>
      <c r="G5248" s="26" t="s">
        <v>82</v>
      </c>
      <c r="H5248" s="26" t="s">
        <v>22</v>
      </c>
      <c r="I5248" s="26" t="s">
        <v>168</v>
      </c>
      <c r="J5248" s="26" t="s">
        <v>27</v>
      </c>
      <c r="K5248" s="26" t="s">
        <v>28</v>
      </c>
      <c r="L5248" s="26" t="s">
        <v>43</v>
      </c>
      <c r="M5248" s="26" t="s">
        <v>169</v>
      </c>
      <c r="N5248" s="26" t="s">
        <v>5633</v>
      </c>
      <c r="O5248" s="26" t="s">
        <v>32</v>
      </c>
      <c r="P5248" s="26" t="s">
        <v>22</v>
      </c>
      <c r="Q5248" s="26" t="s">
        <v>25849</v>
      </c>
      <c r="R5248" s="26" t="s">
        <v>168</v>
      </c>
      <c r="S5248" s="26" t="s">
        <v>25850</v>
      </c>
      <c r="T5248" s="26" t="s">
        <v>5723</v>
      </c>
    </row>
    <row r="5249" customHeight="1" spans="1:20">
      <c r="A5249" s="25">
        <v>45211</v>
      </c>
      <c r="B5249" s="26" t="s">
        <v>25851</v>
      </c>
      <c r="C5249" s="26" t="s">
        <v>5629</v>
      </c>
      <c r="D5249" s="26" t="s">
        <v>22</v>
      </c>
      <c r="E5249" s="26" t="s">
        <v>25852</v>
      </c>
      <c r="F5249" s="26" t="s">
        <v>25853</v>
      </c>
      <c r="G5249" s="26" t="s">
        <v>82</v>
      </c>
      <c r="H5249" s="26" t="s">
        <v>22</v>
      </c>
      <c r="I5249" s="26" t="s">
        <v>5632</v>
      </c>
      <c r="J5249" s="26" t="s">
        <v>27</v>
      </c>
      <c r="K5249" s="26" t="s">
        <v>28</v>
      </c>
      <c r="L5249" s="26" t="s">
        <v>43</v>
      </c>
      <c r="M5249" s="26" t="s">
        <v>169</v>
      </c>
      <c r="N5249" s="26" t="s">
        <v>5633</v>
      </c>
      <c r="O5249" s="26" t="s">
        <v>32</v>
      </c>
      <c r="P5249" s="26" t="s">
        <v>22</v>
      </c>
      <c r="Q5249" s="26" t="s">
        <v>25854</v>
      </c>
      <c r="R5249" s="26" t="s">
        <v>168</v>
      </c>
      <c r="S5249" s="26" t="s">
        <v>25855</v>
      </c>
      <c r="T5249" s="26" t="s">
        <v>5649</v>
      </c>
    </row>
    <row r="5250" customHeight="1" spans="1:20">
      <c r="A5250" s="25">
        <v>45211</v>
      </c>
      <c r="B5250" s="26" t="s">
        <v>25856</v>
      </c>
      <c r="C5250" s="26" t="s">
        <v>5644</v>
      </c>
      <c r="D5250" s="26" t="s">
        <v>22</v>
      </c>
      <c r="E5250" s="26" t="s">
        <v>25857</v>
      </c>
      <c r="F5250" s="26" t="s">
        <v>25858</v>
      </c>
      <c r="G5250" s="26" t="s">
        <v>82</v>
      </c>
      <c r="H5250" s="26" t="s">
        <v>22</v>
      </c>
      <c r="I5250" s="26" t="s">
        <v>104</v>
      </c>
      <c r="J5250" s="26" t="s">
        <v>27</v>
      </c>
      <c r="K5250" s="26" t="s">
        <v>28</v>
      </c>
      <c r="L5250" s="26" t="s">
        <v>43</v>
      </c>
      <c r="M5250" s="26" t="s">
        <v>169</v>
      </c>
      <c r="N5250" s="26" t="s">
        <v>5633</v>
      </c>
      <c r="O5250" s="26" t="s">
        <v>32</v>
      </c>
      <c r="P5250" s="26" t="s">
        <v>22</v>
      </c>
      <c r="Q5250" s="26" t="s">
        <v>25859</v>
      </c>
      <c r="R5250" s="26" t="s">
        <v>168</v>
      </c>
      <c r="S5250" s="26" t="s">
        <v>25860</v>
      </c>
      <c r="T5250" s="26" t="s">
        <v>5655</v>
      </c>
    </row>
    <row r="5251" customHeight="1" spans="1:20">
      <c r="A5251" s="25">
        <v>45211</v>
      </c>
      <c r="B5251" s="26" t="s">
        <v>25861</v>
      </c>
      <c r="C5251" s="26" t="s">
        <v>5879</v>
      </c>
      <c r="D5251" s="26" t="s">
        <v>22</v>
      </c>
      <c r="E5251" s="26" t="s">
        <v>25862</v>
      </c>
      <c r="F5251" s="26" t="s">
        <v>2980</v>
      </c>
      <c r="G5251" s="26" t="s">
        <v>82</v>
      </c>
      <c r="H5251" s="26" t="s">
        <v>148</v>
      </c>
      <c r="I5251" s="26" t="s">
        <v>5737</v>
      </c>
      <c r="J5251" s="26" t="s">
        <v>27</v>
      </c>
      <c r="K5251" s="26" t="s">
        <v>28</v>
      </c>
      <c r="L5251" s="26" t="s">
        <v>43</v>
      </c>
      <c r="M5251" s="26" t="s">
        <v>169</v>
      </c>
      <c r="N5251" s="26" t="s">
        <v>5633</v>
      </c>
      <c r="O5251" s="26" t="s">
        <v>32</v>
      </c>
      <c r="P5251" s="26" t="s">
        <v>22</v>
      </c>
      <c r="Q5251" s="26" t="s">
        <v>25863</v>
      </c>
      <c r="R5251" s="26" t="s">
        <v>168</v>
      </c>
      <c r="S5251" s="26" t="s">
        <v>25864</v>
      </c>
      <c r="T5251" s="26" t="s">
        <v>5723</v>
      </c>
    </row>
    <row r="5252" customHeight="1" spans="1:20">
      <c r="A5252" s="25">
        <v>45211</v>
      </c>
      <c r="B5252" s="26" t="s">
        <v>25865</v>
      </c>
      <c r="C5252" s="26" t="s">
        <v>5629</v>
      </c>
      <c r="D5252" s="26" t="s">
        <v>22</v>
      </c>
      <c r="E5252" s="26" t="s">
        <v>25866</v>
      </c>
      <c r="F5252" s="26" t="s">
        <v>25867</v>
      </c>
      <c r="G5252" s="26" t="s">
        <v>82</v>
      </c>
      <c r="H5252" s="26" t="s">
        <v>110</v>
      </c>
      <c r="I5252" s="26" t="s">
        <v>5632</v>
      </c>
      <c r="J5252" s="26" t="s">
        <v>27</v>
      </c>
      <c r="K5252" s="26" t="s">
        <v>28</v>
      </c>
      <c r="L5252" s="26" t="s">
        <v>43</v>
      </c>
      <c r="M5252" s="26" t="s">
        <v>169</v>
      </c>
      <c r="N5252" s="26" t="s">
        <v>5633</v>
      </c>
      <c r="O5252" s="26" t="s">
        <v>32</v>
      </c>
      <c r="P5252" s="26" t="s">
        <v>22</v>
      </c>
      <c r="Q5252" s="26" t="s">
        <v>25868</v>
      </c>
      <c r="R5252" s="26" t="s">
        <v>168</v>
      </c>
      <c r="S5252" s="26" t="s">
        <v>25869</v>
      </c>
      <c r="T5252" s="26" t="s">
        <v>5740</v>
      </c>
    </row>
    <row r="5253" customHeight="1" spans="1:20">
      <c r="A5253" s="25">
        <v>45211</v>
      </c>
      <c r="B5253" s="26" t="s">
        <v>25870</v>
      </c>
      <c r="C5253" s="26" t="s">
        <v>5644</v>
      </c>
      <c r="D5253" s="26" t="s">
        <v>22</v>
      </c>
      <c r="E5253" s="26" t="s">
        <v>25871</v>
      </c>
      <c r="F5253" s="26" t="s">
        <v>25872</v>
      </c>
      <c r="G5253" s="26" t="s">
        <v>82</v>
      </c>
      <c r="H5253" s="26" t="s">
        <v>22</v>
      </c>
      <c r="I5253" s="26" t="s">
        <v>168</v>
      </c>
      <c r="J5253" s="26" t="s">
        <v>27</v>
      </c>
      <c r="K5253" s="26" t="s">
        <v>195</v>
      </c>
      <c r="L5253" s="26" t="s">
        <v>22</v>
      </c>
      <c r="M5253" s="26" t="s">
        <v>169</v>
      </c>
      <c r="N5253" s="26" t="s">
        <v>5633</v>
      </c>
      <c r="O5253" s="26" t="s">
        <v>32</v>
      </c>
      <c r="P5253" s="26" t="s">
        <v>22</v>
      </c>
      <c r="Q5253" s="26" t="s">
        <v>25873</v>
      </c>
      <c r="R5253" s="26" t="s">
        <v>46</v>
      </c>
      <c r="S5253" s="26" t="s">
        <v>25874</v>
      </c>
      <c r="T5253" s="26" t="s">
        <v>5661</v>
      </c>
    </row>
    <row r="5254" customHeight="1" spans="1:20">
      <c r="A5254" s="25">
        <v>45211</v>
      </c>
      <c r="B5254" s="26" t="s">
        <v>25875</v>
      </c>
      <c r="C5254" s="26" t="s">
        <v>5629</v>
      </c>
      <c r="D5254" s="26" t="s">
        <v>22</v>
      </c>
      <c r="E5254" s="26" t="s">
        <v>25876</v>
      </c>
      <c r="F5254" s="26" t="s">
        <v>25877</v>
      </c>
      <c r="G5254" s="26" t="s">
        <v>82</v>
      </c>
      <c r="H5254" s="26" t="s">
        <v>148</v>
      </c>
      <c r="I5254" s="26" t="s">
        <v>5632</v>
      </c>
      <c r="J5254" s="26" t="s">
        <v>27</v>
      </c>
      <c r="K5254" s="26" t="s">
        <v>28</v>
      </c>
      <c r="L5254" s="26" t="s">
        <v>43</v>
      </c>
      <c r="M5254" s="26" t="s">
        <v>169</v>
      </c>
      <c r="N5254" s="26" t="s">
        <v>5633</v>
      </c>
      <c r="O5254" s="26" t="s">
        <v>32</v>
      </c>
      <c r="P5254" s="26" t="s">
        <v>22</v>
      </c>
      <c r="Q5254" s="26" t="s">
        <v>25878</v>
      </c>
      <c r="R5254" s="26" t="s">
        <v>168</v>
      </c>
      <c r="S5254" s="26" t="s">
        <v>25879</v>
      </c>
      <c r="T5254" s="26" t="s">
        <v>5636</v>
      </c>
    </row>
    <row r="5255" customHeight="1" spans="1:20">
      <c r="A5255" s="25">
        <v>45211</v>
      </c>
      <c r="B5255" s="26" t="s">
        <v>25880</v>
      </c>
      <c r="C5255" s="26" t="s">
        <v>5644</v>
      </c>
      <c r="D5255" s="26" t="s">
        <v>22</v>
      </c>
      <c r="E5255" s="26" t="s">
        <v>25881</v>
      </c>
      <c r="F5255" s="26" t="s">
        <v>25882</v>
      </c>
      <c r="G5255" s="26" t="s">
        <v>82</v>
      </c>
      <c r="H5255" s="26" t="s">
        <v>22</v>
      </c>
      <c r="I5255" s="26" t="s">
        <v>4047</v>
      </c>
      <c r="J5255" s="26" t="s">
        <v>27</v>
      </c>
      <c r="K5255" s="26" t="s">
        <v>28</v>
      </c>
      <c r="L5255" s="26" t="s">
        <v>43</v>
      </c>
      <c r="M5255" s="26" t="s">
        <v>169</v>
      </c>
      <c r="N5255" s="26" t="s">
        <v>5633</v>
      </c>
      <c r="O5255" s="26" t="s">
        <v>32</v>
      </c>
      <c r="P5255" s="26" t="s">
        <v>22</v>
      </c>
      <c r="Q5255" s="26" t="s">
        <v>25883</v>
      </c>
      <c r="R5255" s="26" t="s">
        <v>46</v>
      </c>
      <c r="S5255" s="26" t="s">
        <v>25884</v>
      </c>
      <c r="T5255" s="26" t="s">
        <v>5661</v>
      </c>
    </row>
    <row r="5256" customHeight="1" spans="1:20">
      <c r="A5256" s="25">
        <v>45211</v>
      </c>
      <c r="B5256" s="26" t="s">
        <v>25885</v>
      </c>
      <c r="C5256" s="26" t="s">
        <v>5629</v>
      </c>
      <c r="D5256" s="26" t="s">
        <v>22</v>
      </c>
      <c r="E5256" s="26" t="s">
        <v>25886</v>
      </c>
      <c r="F5256" s="26" t="s">
        <v>25887</v>
      </c>
      <c r="G5256" s="26" t="s">
        <v>82</v>
      </c>
      <c r="H5256" s="26" t="s">
        <v>148</v>
      </c>
      <c r="I5256" s="26" t="s">
        <v>5632</v>
      </c>
      <c r="J5256" s="26" t="s">
        <v>27</v>
      </c>
      <c r="K5256" s="26" t="s">
        <v>28</v>
      </c>
      <c r="L5256" s="26" t="s">
        <v>43</v>
      </c>
      <c r="M5256" s="26" t="s">
        <v>169</v>
      </c>
      <c r="N5256" s="26" t="s">
        <v>5633</v>
      </c>
      <c r="O5256" s="26" t="s">
        <v>32</v>
      </c>
      <c r="P5256" s="26" t="s">
        <v>22</v>
      </c>
      <c r="Q5256" s="26" t="s">
        <v>25888</v>
      </c>
      <c r="R5256" s="26" t="s">
        <v>168</v>
      </c>
      <c r="S5256" s="26" t="s">
        <v>25889</v>
      </c>
      <c r="T5256" s="26" t="s">
        <v>5668</v>
      </c>
    </row>
    <row r="5257" customHeight="1" spans="1:20">
      <c r="A5257" s="25">
        <v>45211</v>
      </c>
      <c r="B5257" s="26" t="s">
        <v>25890</v>
      </c>
      <c r="C5257" s="26" t="s">
        <v>5644</v>
      </c>
      <c r="D5257" s="26" t="s">
        <v>22</v>
      </c>
      <c r="E5257" s="26" t="s">
        <v>25891</v>
      </c>
      <c r="F5257" s="26" t="s">
        <v>25892</v>
      </c>
      <c r="G5257" s="26" t="s">
        <v>82</v>
      </c>
      <c r="H5257" s="26" t="s">
        <v>22</v>
      </c>
      <c r="I5257" s="26" t="s">
        <v>4047</v>
      </c>
      <c r="J5257" s="26" t="s">
        <v>27</v>
      </c>
      <c r="K5257" s="26" t="s">
        <v>28</v>
      </c>
      <c r="L5257" s="26" t="s">
        <v>43</v>
      </c>
      <c r="M5257" s="26" t="s">
        <v>169</v>
      </c>
      <c r="N5257" s="26" t="s">
        <v>5633</v>
      </c>
      <c r="O5257" s="26" t="s">
        <v>32</v>
      </c>
      <c r="P5257" s="26" t="s">
        <v>22</v>
      </c>
      <c r="Q5257" s="26" t="s">
        <v>25893</v>
      </c>
      <c r="R5257" s="26" t="s">
        <v>168</v>
      </c>
      <c r="S5257" s="26" t="s">
        <v>25894</v>
      </c>
      <c r="T5257" s="26" t="s">
        <v>5690</v>
      </c>
    </row>
    <row r="5258" customHeight="1" spans="1:20">
      <c r="A5258" s="25">
        <v>45211</v>
      </c>
      <c r="B5258" s="26" t="s">
        <v>25895</v>
      </c>
      <c r="C5258" s="26" t="s">
        <v>5644</v>
      </c>
      <c r="D5258" s="26" t="s">
        <v>22</v>
      </c>
      <c r="E5258" s="26" t="s">
        <v>25896</v>
      </c>
      <c r="F5258" s="26" t="s">
        <v>7848</v>
      </c>
      <c r="G5258" s="26" t="s">
        <v>82</v>
      </c>
      <c r="H5258" s="26" t="s">
        <v>148</v>
      </c>
      <c r="I5258" s="26" t="s">
        <v>4047</v>
      </c>
      <c r="J5258" s="26" t="s">
        <v>27</v>
      </c>
      <c r="K5258" s="26" t="s">
        <v>28</v>
      </c>
      <c r="L5258" s="26" t="s">
        <v>43</v>
      </c>
      <c r="M5258" s="26" t="s">
        <v>169</v>
      </c>
      <c r="N5258" s="26" t="s">
        <v>5633</v>
      </c>
      <c r="O5258" s="26" t="s">
        <v>32</v>
      </c>
      <c r="P5258" s="26" t="s">
        <v>22</v>
      </c>
      <c r="Q5258" s="26" t="s">
        <v>25897</v>
      </c>
      <c r="R5258" s="26" t="s">
        <v>168</v>
      </c>
      <c r="S5258" s="26" t="s">
        <v>25898</v>
      </c>
      <c r="T5258" s="26" t="s">
        <v>5649</v>
      </c>
    </row>
    <row r="5259" customHeight="1" spans="1:20">
      <c r="A5259" s="25">
        <v>45211</v>
      </c>
      <c r="B5259" s="26" t="s">
        <v>25899</v>
      </c>
      <c r="C5259" s="26" t="s">
        <v>5629</v>
      </c>
      <c r="D5259" s="26" t="s">
        <v>22</v>
      </c>
      <c r="E5259" s="26" t="s">
        <v>25900</v>
      </c>
      <c r="F5259" s="26" t="s">
        <v>25901</v>
      </c>
      <c r="G5259" s="26" t="s">
        <v>82</v>
      </c>
      <c r="H5259" s="26" t="s">
        <v>22</v>
      </c>
      <c r="I5259" s="26" t="s">
        <v>5632</v>
      </c>
      <c r="J5259" s="26" t="s">
        <v>27</v>
      </c>
      <c r="K5259" s="26" t="s">
        <v>28</v>
      </c>
      <c r="L5259" s="26" t="s">
        <v>43</v>
      </c>
      <c r="M5259" s="26" t="s">
        <v>169</v>
      </c>
      <c r="N5259" s="26" t="s">
        <v>5633</v>
      </c>
      <c r="O5259" s="26" t="s">
        <v>32</v>
      </c>
      <c r="P5259" s="26" t="s">
        <v>22</v>
      </c>
      <c r="Q5259" s="26" t="s">
        <v>25902</v>
      </c>
      <c r="R5259" s="26" t="s">
        <v>168</v>
      </c>
      <c r="S5259" s="26" t="s">
        <v>25903</v>
      </c>
      <c r="T5259" s="26" t="s">
        <v>5668</v>
      </c>
    </row>
    <row r="5260" customHeight="1" spans="1:20">
      <c r="A5260" s="25">
        <v>45211</v>
      </c>
      <c r="B5260" s="26" t="s">
        <v>25904</v>
      </c>
      <c r="C5260" s="26" t="s">
        <v>5644</v>
      </c>
      <c r="D5260" s="26" t="s">
        <v>22</v>
      </c>
      <c r="E5260" s="26" t="s">
        <v>25905</v>
      </c>
      <c r="F5260" s="26" t="s">
        <v>25906</v>
      </c>
      <c r="G5260" s="26" t="s">
        <v>82</v>
      </c>
      <c r="H5260" s="26" t="s">
        <v>22</v>
      </c>
      <c r="I5260" s="26" t="s">
        <v>168</v>
      </c>
      <c r="J5260" s="26" t="s">
        <v>27</v>
      </c>
      <c r="K5260" s="26" t="s">
        <v>28</v>
      </c>
      <c r="L5260" s="26" t="s">
        <v>43</v>
      </c>
      <c r="M5260" s="26" t="s">
        <v>169</v>
      </c>
      <c r="N5260" s="26" t="s">
        <v>5633</v>
      </c>
      <c r="O5260" s="26" t="s">
        <v>32</v>
      </c>
      <c r="P5260" s="26" t="s">
        <v>22</v>
      </c>
      <c r="Q5260" s="26" t="s">
        <v>25907</v>
      </c>
      <c r="R5260" s="26" t="s">
        <v>168</v>
      </c>
      <c r="S5260" s="26" t="s">
        <v>25908</v>
      </c>
      <c r="T5260" s="26" t="s">
        <v>6075</v>
      </c>
    </row>
    <row r="5261" customHeight="1" spans="1:20">
      <c r="A5261" s="25">
        <v>45211</v>
      </c>
      <c r="B5261" s="26" t="s">
        <v>25909</v>
      </c>
      <c r="C5261" s="26" t="s">
        <v>5629</v>
      </c>
      <c r="D5261" s="26" t="s">
        <v>22</v>
      </c>
      <c r="E5261" s="26" t="s">
        <v>20084</v>
      </c>
      <c r="F5261" s="26" t="s">
        <v>20085</v>
      </c>
      <c r="G5261" s="26" t="s">
        <v>82</v>
      </c>
      <c r="H5261" s="26" t="s">
        <v>22</v>
      </c>
      <c r="I5261" s="26" t="s">
        <v>5632</v>
      </c>
      <c r="J5261" s="26" t="s">
        <v>27</v>
      </c>
      <c r="K5261" s="26" t="s">
        <v>28</v>
      </c>
      <c r="L5261" s="26" t="s">
        <v>43</v>
      </c>
      <c r="M5261" s="26" t="s">
        <v>169</v>
      </c>
      <c r="N5261" s="26" t="s">
        <v>5633</v>
      </c>
      <c r="O5261" s="26" t="s">
        <v>32</v>
      </c>
      <c r="P5261" s="26" t="s">
        <v>22</v>
      </c>
      <c r="Q5261" s="26" t="s">
        <v>25910</v>
      </c>
      <c r="R5261" s="26" t="s">
        <v>168</v>
      </c>
      <c r="S5261" s="26" t="s">
        <v>25911</v>
      </c>
      <c r="T5261" s="26" t="s">
        <v>5740</v>
      </c>
    </row>
    <row r="5262" customHeight="1" spans="1:20">
      <c r="A5262" s="25">
        <v>45211</v>
      </c>
      <c r="B5262" s="26" t="s">
        <v>25912</v>
      </c>
      <c r="C5262" s="26" t="s">
        <v>5629</v>
      </c>
      <c r="D5262" s="26" t="s">
        <v>22</v>
      </c>
      <c r="E5262" s="26" t="s">
        <v>25913</v>
      </c>
      <c r="F5262" s="26" t="s">
        <v>25914</v>
      </c>
      <c r="G5262" s="26" t="s">
        <v>82</v>
      </c>
      <c r="H5262" s="26" t="s">
        <v>22</v>
      </c>
      <c r="I5262" s="26" t="s">
        <v>5632</v>
      </c>
      <c r="J5262" s="26" t="s">
        <v>27</v>
      </c>
      <c r="K5262" s="26" t="s">
        <v>28</v>
      </c>
      <c r="L5262" s="26" t="s">
        <v>43</v>
      </c>
      <c r="M5262" s="26" t="s">
        <v>169</v>
      </c>
      <c r="N5262" s="26" t="s">
        <v>5633</v>
      </c>
      <c r="O5262" s="26" t="s">
        <v>32</v>
      </c>
      <c r="P5262" s="26" t="s">
        <v>22</v>
      </c>
      <c r="Q5262" s="26" t="s">
        <v>25915</v>
      </c>
      <c r="R5262" s="26" t="s">
        <v>168</v>
      </c>
      <c r="S5262" s="26" t="s">
        <v>25916</v>
      </c>
      <c r="T5262" s="26" t="s">
        <v>5740</v>
      </c>
    </row>
    <row r="5263" customHeight="1" spans="1:20">
      <c r="A5263" s="25">
        <v>45211</v>
      </c>
      <c r="B5263" s="26" t="s">
        <v>25917</v>
      </c>
      <c r="C5263" s="26" t="s">
        <v>5644</v>
      </c>
      <c r="D5263" s="26" t="s">
        <v>22</v>
      </c>
      <c r="E5263" s="26" t="s">
        <v>25918</v>
      </c>
      <c r="F5263" s="26" t="s">
        <v>25919</v>
      </c>
      <c r="G5263" s="26" t="s">
        <v>82</v>
      </c>
      <c r="H5263" s="26" t="s">
        <v>110</v>
      </c>
      <c r="I5263" s="26" t="s">
        <v>168</v>
      </c>
      <c r="J5263" s="26" t="s">
        <v>27</v>
      </c>
      <c r="K5263" s="26" t="s">
        <v>28</v>
      </c>
      <c r="L5263" s="26" t="s">
        <v>43</v>
      </c>
      <c r="M5263" s="26" t="s">
        <v>169</v>
      </c>
      <c r="N5263" s="26" t="s">
        <v>5633</v>
      </c>
      <c r="O5263" s="26" t="s">
        <v>32</v>
      </c>
      <c r="P5263" s="26" t="s">
        <v>22</v>
      </c>
      <c r="Q5263" s="26" t="s">
        <v>25920</v>
      </c>
      <c r="R5263" s="26" t="s">
        <v>168</v>
      </c>
      <c r="S5263" s="26" t="s">
        <v>25921</v>
      </c>
      <c r="T5263" s="26" t="s">
        <v>5649</v>
      </c>
    </row>
    <row r="5264" customHeight="1" spans="1:20">
      <c r="A5264" s="25">
        <v>45211</v>
      </c>
      <c r="B5264" s="26" t="s">
        <v>25922</v>
      </c>
      <c r="C5264" s="26" t="s">
        <v>5629</v>
      </c>
      <c r="D5264" s="26" t="s">
        <v>22</v>
      </c>
      <c r="E5264" s="26" t="s">
        <v>25923</v>
      </c>
      <c r="F5264" s="26" t="s">
        <v>3766</v>
      </c>
      <c r="G5264" s="26" t="s">
        <v>82</v>
      </c>
      <c r="H5264" s="26" t="s">
        <v>110</v>
      </c>
      <c r="I5264" s="26" t="s">
        <v>5632</v>
      </c>
      <c r="J5264" s="26" t="s">
        <v>27</v>
      </c>
      <c r="K5264" s="26" t="s">
        <v>28</v>
      </c>
      <c r="L5264" s="26" t="s">
        <v>43</v>
      </c>
      <c r="M5264" s="26" t="s">
        <v>169</v>
      </c>
      <c r="N5264" s="26" t="s">
        <v>5633</v>
      </c>
      <c r="O5264" s="26" t="s">
        <v>32</v>
      </c>
      <c r="P5264" s="26" t="s">
        <v>22</v>
      </c>
      <c r="Q5264" s="26" t="s">
        <v>25924</v>
      </c>
      <c r="R5264" s="26" t="s">
        <v>46</v>
      </c>
      <c r="S5264" s="26" t="s">
        <v>25925</v>
      </c>
      <c r="T5264" s="26" t="s">
        <v>5661</v>
      </c>
    </row>
    <row r="5265" customHeight="1" spans="1:20">
      <c r="A5265" s="25">
        <v>45211</v>
      </c>
      <c r="B5265" s="26" t="s">
        <v>25926</v>
      </c>
      <c r="C5265" s="26" t="s">
        <v>5644</v>
      </c>
      <c r="D5265" s="26" t="s">
        <v>22</v>
      </c>
      <c r="E5265" s="26" t="s">
        <v>25927</v>
      </c>
      <c r="F5265" s="26" t="s">
        <v>25928</v>
      </c>
      <c r="G5265" s="26" t="s">
        <v>82</v>
      </c>
      <c r="H5265" s="26" t="s">
        <v>148</v>
      </c>
      <c r="I5265" s="26" t="s">
        <v>168</v>
      </c>
      <c r="J5265" s="26" t="s">
        <v>27</v>
      </c>
      <c r="K5265" s="26" t="s">
        <v>28</v>
      </c>
      <c r="L5265" s="26" t="s">
        <v>43</v>
      </c>
      <c r="M5265" s="26" t="s">
        <v>169</v>
      </c>
      <c r="N5265" s="26" t="s">
        <v>5633</v>
      </c>
      <c r="O5265" s="26" t="s">
        <v>32</v>
      </c>
      <c r="P5265" s="26" t="s">
        <v>22</v>
      </c>
      <c r="Q5265" s="26" t="s">
        <v>25929</v>
      </c>
      <c r="R5265" s="26" t="s">
        <v>168</v>
      </c>
      <c r="S5265" s="26" t="s">
        <v>25930</v>
      </c>
      <c r="T5265" s="26" t="s">
        <v>8758</v>
      </c>
    </row>
    <row r="5266" customHeight="1" spans="1:20">
      <c r="A5266" s="25">
        <v>45211</v>
      </c>
      <c r="B5266" s="26" t="s">
        <v>25931</v>
      </c>
      <c r="C5266" s="26" t="s">
        <v>5644</v>
      </c>
      <c r="D5266" s="26" t="s">
        <v>22</v>
      </c>
      <c r="E5266" s="26" t="s">
        <v>25932</v>
      </c>
      <c r="F5266" s="26" t="s">
        <v>25933</v>
      </c>
      <c r="G5266" s="26" t="s">
        <v>82</v>
      </c>
      <c r="H5266" s="26" t="s">
        <v>22</v>
      </c>
      <c r="I5266" s="26" t="s">
        <v>168</v>
      </c>
      <c r="J5266" s="26" t="s">
        <v>27</v>
      </c>
      <c r="K5266" s="26" t="s">
        <v>28</v>
      </c>
      <c r="L5266" s="26" t="s">
        <v>43</v>
      </c>
      <c r="M5266" s="26" t="s">
        <v>169</v>
      </c>
      <c r="N5266" s="26" t="s">
        <v>5633</v>
      </c>
      <c r="O5266" s="26" t="s">
        <v>32</v>
      </c>
      <c r="P5266" s="26" t="s">
        <v>22</v>
      </c>
      <c r="Q5266" s="26" t="s">
        <v>25934</v>
      </c>
      <c r="R5266" s="26" t="s">
        <v>168</v>
      </c>
      <c r="S5266" s="26" t="s">
        <v>25935</v>
      </c>
      <c r="T5266" s="26" t="s">
        <v>7779</v>
      </c>
    </row>
    <row r="5267" customHeight="1" spans="1:20">
      <c r="A5267" s="25">
        <v>45211</v>
      </c>
      <c r="B5267" s="26" t="s">
        <v>25936</v>
      </c>
      <c r="C5267" s="26" t="s">
        <v>5629</v>
      </c>
      <c r="D5267" s="26" t="s">
        <v>22</v>
      </c>
      <c r="E5267" s="26" t="s">
        <v>25937</v>
      </c>
      <c r="F5267" s="26" t="s">
        <v>25938</v>
      </c>
      <c r="G5267" s="26" t="s">
        <v>82</v>
      </c>
      <c r="H5267" s="26" t="s">
        <v>148</v>
      </c>
      <c r="I5267" s="26" t="s">
        <v>5632</v>
      </c>
      <c r="J5267" s="26" t="s">
        <v>27</v>
      </c>
      <c r="K5267" s="26" t="s">
        <v>28</v>
      </c>
      <c r="L5267" s="26" t="s">
        <v>43</v>
      </c>
      <c r="M5267" s="26" t="s">
        <v>169</v>
      </c>
      <c r="N5267" s="26" t="s">
        <v>5633</v>
      </c>
      <c r="O5267" s="26" t="s">
        <v>32</v>
      </c>
      <c r="P5267" s="26" t="s">
        <v>22</v>
      </c>
      <c r="Q5267" s="26" t="s">
        <v>25939</v>
      </c>
      <c r="R5267" s="26" t="s">
        <v>168</v>
      </c>
      <c r="S5267" s="26" t="s">
        <v>25940</v>
      </c>
      <c r="T5267" s="26" t="s">
        <v>5740</v>
      </c>
    </row>
    <row r="5268" customHeight="1" spans="1:20">
      <c r="A5268" s="25">
        <v>45211</v>
      </c>
      <c r="B5268" s="26" t="s">
        <v>25941</v>
      </c>
      <c r="C5268" s="26" t="s">
        <v>5644</v>
      </c>
      <c r="D5268" s="26" t="s">
        <v>22</v>
      </c>
      <c r="E5268" s="26" t="s">
        <v>25942</v>
      </c>
      <c r="F5268" s="26" t="s">
        <v>15246</v>
      </c>
      <c r="G5268" s="26" t="s">
        <v>82</v>
      </c>
      <c r="H5268" s="26" t="s">
        <v>148</v>
      </c>
      <c r="I5268" s="26" t="s">
        <v>168</v>
      </c>
      <c r="J5268" s="26" t="s">
        <v>27</v>
      </c>
      <c r="K5268" s="26" t="s">
        <v>28</v>
      </c>
      <c r="L5268" s="26" t="s">
        <v>43</v>
      </c>
      <c r="M5268" s="26" t="s">
        <v>169</v>
      </c>
      <c r="N5268" s="26" t="s">
        <v>5633</v>
      </c>
      <c r="O5268" s="26" t="s">
        <v>32</v>
      </c>
      <c r="P5268" s="26" t="s">
        <v>22</v>
      </c>
      <c r="Q5268" s="26" t="s">
        <v>25943</v>
      </c>
      <c r="R5268" s="26" t="s">
        <v>168</v>
      </c>
      <c r="S5268" s="26" t="s">
        <v>25944</v>
      </c>
      <c r="T5268" s="26" t="s">
        <v>6102</v>
      </c>
    </row>
    <row r="5269" customHeight="1" spans="1:20">
      <c r="A5269" s="25">
        <v>45211</v>
      </c>
      <c r="B5269" s="26" t="s">
        <v>25945</v>
      </c>
      <c r="C5269" s="26" t="s">
        <v>5629</v>
      </c>
      <c r="D5269" s="26" t="s">
        <v>22</v>
      </c>
      <c r="E5269" s="26" t="s">
        <v>25946</v>
      </c>
      <c r="F5269" s="26" t="s">
        <v>25947</v>
      </c>
      <c r="G5269" s="26" t="s">
        <v>82</v>
      </c>
      <c r="H5269" s="26" t="s">
        <v>22</v>
      </c>
      <c r="I5269" s="26" t="s">
        <v>5632</v>
      </c>
      <c r="J5269" s="26" t="s">
        <v>27</v>
      </c>
      <c r="K5269" s="26" t="s">
        <v>28</v>
      </c>
      <c r="L5269" s="26" t="s">
        <v>43</v>
      </c>
      <c r="M5269" s="26" t="s">
        <v>169</v>
      </c>
      <c r="N5269" s="26" t="s">
        <v>5633</v>
      </c>
      <c r="O5269" s="26" t="s">
        <v>32</v>
      </c>
      <c r="P5269" s="26" t="s">
        <v>22</v>
      </c>
      <c r="Q5269" s="26" t="s">
        <v>25948</v>
      </c>
      <c r="R5269" s="26" t="s">
        <v>168</v>
      </c>
      <c r="S5269" s="26" t="s">
        <v>25949</v>
      </c>
      <c r="T5269" s="26" t="s">
        <v>5636</v>
      </c>
    </row>
    <row r="5270" customHeight="1" spans="1:20">
      <c r="A5270" s="25">
        <v>45211</v>
      </c>
      <c r="B5270" s="26" t="s">
        <v>25950</v>
      </c>
      <c r="C5270" s="26" t="s">
        <v>5685</v>
      </c>
      <c r="D5270" s="26" t="s">
        <v>22</v>
      </c>
      <c r="E5270" s="26" t="s">
        <v>25951</v>
      </c>
      <c r="F5270" s="26" t="s">
        <v>25952</v>
      </c>
      <c r="G5270" s="26" t="s">
        <v>82</v>
      </c>
      <c r="H5270" s="26" t="s">
        <v>22</v>
      </c>
      <c r="I5270" s="26" t="s">
        <v>315</v>
      </c>
      <c r="J5270" s="26" t="s">
        <v>27</v>
      </c>
      <c r="K5270" s="26" t="s">
        <v>28</v>
      </c>
      <c r="L5270" s="26" t="s">
        <v>43</v>
      </c>
      <c r="M5270" s="26" t="s">
        <v>169</v>
      </c>
      <c r="N5270" s="26" t="s">
        <v>5633</v>
      </c>
      <c r="O5270" s="26" t="s">
        <v>32</v>
      </c>
      <c r="P5270" s="26" t="s">
        <v>22</v>
      </c>
      <c r="Q5270" s="26" t="s">
        <v>25953</v>
      </c>
      <c r="R5270" s="26" t="s">
        <v>168</v>
      </c>
      <c r="S5270" s="26" t="s">
        <v>25954</v>
      </c>
      <c r="T5270" s="26" t="s">
        <v>5717</v>
      </c>
    </row>
    <row r="5271" customHeight="1" spans="1:20">
      <c r="A5271" s="25">
        <v>45211</v>
      </c>
      <c r="B5271" s="26" t="s">
        <v>25955</v>
      </c>
      <c r="C5271" s="26" t="s">
        <v>5629</v>
      </c>
      <c r="D5271" s="26" t="s">
        <v>22</v>
      </c>
      <c r="E5271" s="26" t="s">
        <v>25956</v>
      </c>
      <c r="F5271" s="26" t="s">
        <v>7105</v>
      </c>
      <c r="G5271" s="26" t="s">
        <v>82</v>
      </c>
      <c r="H5271" s="26" t="s">
        <v>148</v>
      </c>
      <c r="I5271" s="26" t="s">
        <v>5632</v>
      </c>
      <c r="J5271" s="26" t="s">
        <v>27</v>
      </c>
      <c r="K5271" s="26" t="s">
        <v>28</v>
      </c>
      <c r="L5271" s="26" t="s">
        <v>43</v>
      </c>
      <c r="M5271" s="26" t="s">
        <v>169</v>
      </c>
      <c r="N5271" s="26" t="s">
        <v>5633</v>
      </c>
      <c r="O5271" s="26" t="s">
        <v>32</v>
      </c>
      <c r="P5271" s="26" t="s">
        <v>22</v>
      </c>
      <c r="Q5271" s="26" t="s">
        <v>25957</v>
      </c>
      <c r="R5271" s="26" t="s">
        <v>168</v>
      </c>
      <c r="S5271" s="26" t="s">
        <v>25958</v>
      </c>
      <c r="T5271" s="26" t="s">
        <v>8758</v>
      </c>
    </row>
    <row r="5272" customHeight="1" spans="1:20">
      <c r="A5272" s="25">
        <v>45211</v>
      </c>
      <c r="B5272" s="26" t="s">
        <v>25959</v>
      </c>
      <c r="C5272" s="26" t="s">
        <v>5644</v>
      </c>
      <c r="D5272" s="26" t="s">
        <v>22</v>
      </c>
      <c r="E5272" s="26" t="s">
        <v>25960</v>
      </c>
      <c r="F5272" s="26" t="s">
        <v>25961</v>
      </c>
      <c r="G5272" s="26" t="s">
        <v>82</v>
      </c>
      <c r="H5272" s="26" t="s">
        <v>22</v>
      </c>
      <c r="I5272" s="26" t="s">
        <v>168</v>
      </c>
      <c r="J5272" s="26" t="s">
        <v>27</v>
      </c>
      <c r="K5272" s="26" t="s">
        <v>28</v>
      </c>
      <c r="L5272" s="26" t="s">
        <v>43</v>
      </c>
      <c r="M5272" s="26" t="s">
        <v>169</v>
      </c>
      <c r="N5272" s="26" t="s">
        <v>5633</v>
      </c>
      <c r="O5272" s="26" t="s">
        <v>32</v>
      </c>
      <c r="P5272" s="26" t="s">
        <v>22</v>
      </c>
      <c r="Q5272" s="26" t="s">
        <v>25962</v>
      </c>
      <c r="R5272" s="26" t="s">
        <v>168</v>
      </c>
      <c r="S5272" s="26" t="s">
        <v>25963</v>
      </c>
      <c r="T5272" s="26" t="s">
        <v>5655</v>
      </c>
    </row>
    <row r="5273" customHeight="1" spans="1:20">
      <c r="A5273" s="25">
        <v>45211</v>
      </c>
      <c r="B5273" s="26" t="s">
        <v>25964</v>
      </c>
      <c r="C5273" s="26" t="s">
        <v>5644</v>
      </c>
      <c r="D5273" s="26" t="s">
        <v>22</v>
      </c>
      <c r="E5273" s="26" t="s">
        <v>25965</v>
      </c>
      <c r="F5273" s="26" t="s">
        <v>25966</v>
      </c>
      <c r="G5273" s="26" t="s">
        <v>82</v>
      </c>
      <c r="H5273" s="26" t="s">
        <v>22</v>
      </c>
      <c r="I5273" s="26" t="s">
        <v>277</v>
      </c>
      <c r="J5273" s="26" t="s">
        <v>27</v>
      </c>
      <c r="K5273" s="26" t="s">
        <v>28</v>
      </c>
      <c r="L5273" s="26" t="s">
        <v>43</v>
      </c>
      <c r="M5273" s="26" t="s">
        <v>169</v>
      </c>
      <c r="N5273" s="26" t="s">
        <v>5633</v>
      </c>
      <c r="O5273" s="26" t="s">
        <v>32</v>
      </c>
      <c r="P5273" s="26" t="s">
        <v>22</v>
      </c>
      <c r="Q5273" s="26" t="s">
        <v>25967</v>
      </c>
      <c r="R5273" s="26" t="s">
        <v>168</v>
      </c>
      <c r="S5273" s="26" t="s">
        <v>25968</v>
      </c>
      <c r="T5273" s="26" t="s">
        <v>5649</v>
      </c>
    </row>
    <row r="5274" customHeight="1" spans="1:20">
      <c r="A5274" s="25">
        <v>45211</v>
      </c>
      <c r="B5274" s="26" t="s">
        <v>25969</v>
      </c>
      <c r="C5274" s="26" t="s">
        <v>5644</v>
      </c>
      <c r="D5274" s="26" t="s">
        <v>22</v>
      </c>
      <c r="E5274" s="26" t="s">
        <v>25970</v>
      </c>
      <c r="F5274" s="26" t="s">
        <v>25971</v>
      </c>
      <c r="G5274" s="26" t="s">
        <v>82</v>
      </c>
      <c r="H5274" s="26" t="s">
        <v>148</v>
      </c>
      <c r="I5274" s="26" t="s">
        <v>168</v>
      </c>
      <c r="J5274" s="26" t="s">
        <v>27</v>
      </c>
      <c r="K5274" s="26" t="s">
        <v>28</v>
      </c>
      <c r="L5274" s="26" t="s">
        <v>43</v>
      </c>
      <c r="M5274" s="26" t="s">
        <v>169</v>
      </c>
      <c r="N5274" s="26" t="s">
        <v>5633</v>
      </c>
      <c r="O5274" s="26" t="s">
        <v>32</v>
      </c>
      <c r="P5274" s="26" t="s">
        <v>22</v>
      </c>
      <c r="Q5274" s="26" t="s">
        <v>25972</v>
      </c>
      <c r="R5274" s="26" t="s">
        <v>168</v>
      </c>
      <c r="S5274" s="26" t="s">
        <v>25973</v>
      </c>
      <c r="T5274" s="26" t="s">
        <v>5649</v>
      </c>
    </row>
    <row r="5275" customHeight="1" spans="1:20">
      <c r="A5275" s="25">
        <v>45211</v>
      </c>
      <c r="B5275" s="26" t="s">
        <v>25974</v>
      </c>
      <c r="C5275" s="26" t="s">
        <v>5644</v>
      </c>
      <c r="D5275" s="26" t="s">
        <v>22</v>
      </c>
      <c r="E5275" s="26" t="s">
        <v>25975</v>
      </c>
      <c r="F5275" s="26" t="s">
        <v>25976</v>
      </c>
      <c r="G5275" s="26" t="s">
        <v>82</v>
      </c>
      <c r="H5275" s="26" t="s">
        <v>148</v>
      </c>
      <c r="I5275" s="26" t="s">
        <v>168</v>
      </c>
      <c r="J5275" s="26" t="s">
        <v>27</v>
      </c>
      <c r="K5275" s="26" t="s">
        <v>28</v>
      </c>
      <c r="L5275" s="26" t="s">
        <v>43</v>
      </c>
      <c r="M5275" s="26" t="s">
        <v>169</v>
      </c>
      <c r="N5275" s="26" t="s">
        <v>5633</v>
      </c>
      <c r="O5275" s="26" t="s">
        <v>32</v>
      </c>
      <c r="P5275" s="26" t="s">
        <v>22</v>
      </c>
      <c r="Q5275" s="26" t="s">
        <v>25977</v>
      </c>
      <c r="R5275" s="26" t="s">
        <v>168</v>
      </c>
      <c r="S5275" s="26" t="s">
        <v>25978</v>
      </c>
      <c r="T5275" s="26" t="s">
        <v>8758</v>
      </c>
    </row>
    <row r="5276" customHeight="1" spans="1:20">
      <c r="A5276" s="25">
        <v>45211</v>
      </c>
      <c r="B5276" s="26" t="s">
        <v>25979</v>
      </c>
      <c r="C5276" s="26" t="s">
        <v>5644</v>
      </c>
      <c r="D5276" s="26" t="s">
        <v>22</v>
      </c>
      <c r="E5276" s="26" t="s">
        <v>25980</v>
      </c>
      <c r="F5276" s="26" t="s">
        <v>25981</v>
      </c>
      <c r="G5276" s="26" t="s">
        <v>82</v>
      </c>
      <c r="H5276" s="26" t="s">
        <v>22</v>
      </c>
      <c r="I5276" s="26" t="s">
        <v>4970</v>
      </c>
      <c r="J5276" s="26" t="s">
        <v>27</v>
      </c>
      <c r="K5276" s="26" t="s">
        <v>28</v>
      </c>
      <c r="L5276" s="26" t="s">
        <v>43</v>
      </c>
      <c r="M5276" s="26" t="s">
        <v>169</v>
      </c>
      <c r="N5276" s="26" t="s">
        <v>5633</v>
      </c>
      <c r="O5276" s="26" t="s">
        <v>32</v>
      </c>
      <c r="P5276" s="26" t="s">
        <v>22</v>
      </c>
      <c r="Q5276" s="26" t="s">
        <v>25982</v>
      </c>
      <c r="R5276" s="26" t="s">
        <v>168</v>
      </c>
      <c r="S5276" s="26" t="s">
        <v>25983</v>
      </c>
      <c r="T5276" s="26" t="s">
        <v>5655</v>
      </c>
    </row>
    <row r="5277" customHeight="1" spans="1:20">
      <c r="A5277" s="25">
        <v>45211</v>
      </c>
      <c r="B5277" s="26" t="s">
        <v>25984</v>
      </c>
      <c r="C5277" s="26" t="s">
        <v>5644</v>
      </c>
      <c r="D5277" s="26" t="s">
        <v>22</v>
      </c>
      <c r="E5277" s="26" t="s">
        <v>25985</v>
      </c>
      <c r="F5277" s="26" t="s">
        <v>25986</v>
      </c>
      <c r="G5277" s="26" t="s">
        <v>82</v>
      </c>
      <c r="H5277" s="26" t="s">
        <v>148</v>
      </c>
      <c r="I5277" s="26" t="s">
        <v>168</v>
      </c>
      <c r="J5277" s="26" t="s">
        <v>27</v>
      </c>
      <c r="K5277" s="26" t="s">
        <v>28</v>
      </c>
      <c r="L5277" s="26" t="s">
        <v>43</v>
      </c>
      <c r="M5277" s="26" t="s">
        <v>169</v>
      </c>
      <c r="N5277" s="26" t="s">
        <v>5633</v>
      </c>
      <c r="O5277" s="26" t="s">
        <v>32</v>
      </c>
      <c r="P5277" s="26" t="s">
        <v>22</v>
      </c>
      <c r="Q5277" s="26" t="s">
        <v>25987</v>
      </c>
      <c r="R5277" s="26" t="s">
        <v>168</v>
      </c>
      <c r="S5277" s="26" t="s">
        <v>25988</v>
      </c>
      <c r="T5277" s="26" t="s">
        <v>5723</v>
      </c>
    </row>
    <row r="5278" customHeight="1" spans="1:20">
      <c r="A5278" s="25">
        <v>45211</v>
      </c>
      <c r="B5278" s="26" t="s">
        <v>25989</v>
      </c>
      <c r="C5278" s="26" t="s">
        <v>5644</v>
      </c>
      <c r="D5278" s="26" t="s">
        <v>22</v>
      </c>
      <c r="E5278" s="26" t="s">
        <v>25990</v>
      </c>
      <c r="F5278" s="26" t="s">
        <v>25991</v>
      </c>
      <c r="G5278" s="26" t="s">
        <v>82</v>
      </c>
      <c r="H5278" s="26" t="s">
        <v>110</v>
      </c>
      <c r="I5278" s="26" t="s">
        <v>168</v>
      </c>
      <c r="J5278" s="26" t="s">
        <v>27</v>
      </c>
      <c r="K5278" s="26" t="s">
        <v>28</v>
      </c>
      <c r="L5278" s="26" t="s">
        <v>43</v>
      </c>
      <c r="M5278" s="26" t="s">
        <v>169</v>
      </c>
      <c r="N5278" s="26" t="s">
        <v>5633</v>
      </c>
      <c r="O5278" s="26" t="s">
        <v>32</v>
      </c>
      <c r="P5278" s="26" t="s">
        <v>22</v>
      </c>
      <c r="Q5278" s="26" t="s">
        <v>25992</v>
      </c>
      <c r="R5278" s="26" t="s">
        <v>168</v>
      </c>
      <c r="S5278" s="26" t="s">
        <v>25993</v>
      </c>
      <c r="T5278" s="26" t="s">
        <v>5655</v>
      </c>
    </row>
    <row r="5279" customHeight="1" spans="1:20">
      <c r="A5279" s="25">
        <v>45211</v>
      </c>
      <c r="B5279" s="26" t="s">
        <v>25994</v>
      </c>
      <c r="C5279" s="26" t="s">
        <v>5629</v>
      </c>
      <c r="D5279" s="26" t="s">
        <v>22</v>
      </c>
      <c r="E5279" s="26" t="s">
        <v>25995</v>
      </c>
      <c r="F5279" s="26" t="s">
        <v>25996</v>
      </c>
      <c r="G5279" s="26" t="s">
        <v>82</v>
      </c>
      <c r="H5279" s="26" t="s">
        <v>148</v>
      </c>
      <c r="I5279" s="26" t="s">
        <v>5632</v>
      </c>
      <c r="J5279" s="26" t="s">
        <v>27</v>
      </c>
      <c r="K5279" s="26" t="s">
        <v>28</v>
      </c>
      <c r="L5279" s="26" t="s">
        <v>43</v>
      </c>
      <c r="M5279" s="26" t="s">
        <v>169</v>
      </c>
      <c r="N5279" s="26" t="s">
        <v>5633</v>
      </c>
      <c r="O5279" s="26" t="s">
        <v>32</v>
      </c>
      <c r="P5279" s="26" t="s">
        <v>22</v>
      </c>
      <c r="Q5279" s="26" t="s">
        <v>25997</v>
      </c>
      <c r="R5279" s="26" t="s">
        <v>168</v>
      </c>
      <c r="S5279" s="26" t="s">
        <v>25998</v>
      </c>
      <c r="T5279" s="26" t="s">
        <v>8758</v>
      </c>
    </row>
    <row r="5280" customHeight="1" spans="1:20">
      <c r="A5280" s="25">
        <v>45211</v>
      </c>
      <c r="B5280" s="26" t="s">
        <v>25999</v>
      </c>
      <c r="C5280" s="26" t="s">
        <v>5735</v>
      </c>
      <c r="D5280" s="26" t="s">
        <v>22</v>
      </c>
      <c r="E5280" s="26" t="s">
        <v>26000</v>
      </c>
      <c r="F5280" s="26" t="s">
        <v>26001</v>
      </c>
      <c r="G5280" s="26" t="s">
        <v>82</v>
      </c>
      <c r="H5280" s="26" t="s">
        <v>22</v>
      </c>
      <c r="I5280" s="26" t="s">
        <v>5737</v>
      </c>
      <c r="J5280" s="26" t="s">
        <v>27</v>
      </c>
      <c r="K5280" s="26" t="s">
        <v>28</v>
      </c>
      <c r="L5280" s="26" t="s">
        <v>43</v>
      </c>
      <c r="M5280" s="26" t="s">
        <v>169</v>
      </c>
      <c r="N5280" s="26" t="s">
        <v>5633</v>
      </c>
      <c r="O5280" s="26" t="s">
        <v>32</v>
      </c>
      <c r="P5280" s="26" t="s">
        <v>22</v>
      </c>
      <c r="Q5280" s="26" t="s">
        <v>26002</v>
      </c>
      <c r="R5280" s="26" t="s">
        <v>46</v>
      </c>
      <c r="S5280" s="26" t="s">
        <v>26003</v>
      </c>
      <c r="T5280" s="26" t="s">
        <v>5661</v>
      </c>
    </row>
    <row r="5281" customHeight="1" spans="1:20">
      <c r="A5281" s="25">
        <v>45211</v>
      </c>
      <c r="B5281" s="26" t="s">
        <v>26004</v>
      </c>
      <c r="C5281" s="26" t="s">
        <v>5629</v>
      </c>
      <c r="D5281" s="26" t="s">
        <v>22</v>
      </c>
      <c r="E5281" s="26" t="s">
        <v>26005</v>
      </c>
      <c r="F5281" s="26" t="s">
        <v>26006</v>
      </c>
      <c r="G5281" s="26" t="s">
        <v>82</v>
      </c>
      <c r="H5281" s="26" t="s">
        <v>22</v>
      </c>
      <c r="I5281" s="26" t="s">
        <v>5632</v>
      </c>
      <c r="J5281" s="26" t="s">
        <v>27</v>
      </c>
      <c r="K5281" s="26" t="s">
        <v>28</v>
      </c>
      <c r="L5281" s="26" t="s">
        <v>43</v>
      </c>
      <c r="M5281" s="26" t="s">
        <v>169</v>
      </c>
      <c r="N5281" s="26" t="s">
        <v>5633</v>
      </c>
      <c r="O5281" s="26" t="s">
        <v>32</v>
      </c>
      <c r="P5281" s="26" t="s">
        <v>22</v>
      </c>
      <c r="Q5281" s="26" t="s">
        <v>26007</v>
      </c>
      <c r="R5281" s="26" t="s">
        <v>46</v>
      </c>
      <c r="S5281" s="26" t="s">
        <v>26008</v>
      </c>
      <c r="T5281" s="26" t="s">
        <v>5661</v>
      </c>
    </row>
    <row r="5282" customHeight="1" spans="1:20">
      <c r="A5282" s="25">
        <v>45211</v>
      </c>
      <c r="B5282" s="26" t="s">
        <v>26009</v>
      </c>
      <c r="C5282" s="26" t="s">
        <v>5629</v>
      </c>
      <c r="D5282" s="26" t="s">
        <v>22</v>
      </c>
      <c r="E5282" s="26" t="s">
        <v>26010</v>
      </c>
      <c r="F5282" s="26" t="s">
        <v>26011</v>
      </c>
      <c r="G5282" s="26" t="s">
        <v>82</v>
      </c>
      <c r="H5282" s="26" t="s">
        <v>110</v>
      </c>
      <c r="I5282" s="26" t="s">
        <v>5632</v>
      </c>
      <c r="J5282" s="26" t="s">
        <v>27</v>
      </c>
      <c r="K5282" s="26" t="s">
        <v>28</v>
      </c>
      <c r="L5282" s="26" t="s">
        <v>43</v>
      </c>
      <c r="M5282" s="26" t="s">
        <v>169</v>
      </c>
      <c r="N5282" s="26" t="s">
        <v>5633</v>
      </c>
      <c r="O5282" s="26" t="s">
        <v>32</v>
      </c>
      <c r="P5282" s="26" t="s">
        <v>22</v>
      </c>
      <c r="Q5282" s="26" t="s">
        <v>26012</v>
      </c>
      <c r="R5282" s="26" t="s">
        <v>168</v>
      </c>
      <c r="S5282" s="26" t="s">
        <v>26013</v>
      </c>
      <c r="T5282" s="26" t="s">
        <v>5723</v>
      </c>
    </row>
    <row r="5283" customHeight="1" spans="1:20">
      <c r="A5283" s="25">
        <v>45211</v>
      </c>
      <c r="B5283" s="26" t="s">
        <v>26014</v>
      </c>
      <c r="C5283" s="26" t="s">
        <v>5629</v>
      </c>
      <c r="D5283" s="26" t="s">
        <v>22</v>
      </c>
      <c r="E5283" s="26" t="s">
        <v>26015</v>
      </c>
      <c r="F5283" s="26" t="s">
        <v>26016</v>
      </c>
      <c r="G5283" s="26" t="s">
        <v>82</v>
      </c>
      <c r="H5283" s="26" t="s">
        <v>4456</v>
      </c>
      <c r="I5283" s="26" t="s">
        <v>5632</v>
      </c>
      <c r="J5283" s="26" t="s">
        <v>27</v>
      </c>
      <c r="K5283" s="26" t="s">
        <v>28</v>
      </c>
      <c r="L5283" s="26" t="s">
        <v>43</v>
      </c>
      <c r="M5283" s="26" t="s">
        <v>169</v>
      </c>
      <c r="N5283" s="26" t="s">
        <v>5633</v>
      </c>
      <c r="O5283" s="26" t="s">
        <v>32</v>
      </c>
      <c r="P5283" s="26" t="s">
        <v>22</v>
      </c>
      <c r="Q5283" s="26" t="s">
        <v>26017</v>
      </c>
      <c r="R5283" s="26" t="s">
        <v>168</v>
      </c>
      <c r="S5283" s="26" t="s">
        <v>26018</v>
      </c>
      <c r="T5283" s="26" t="s">
        <v>20303</v>
      </c>
    </row>
    <row r="5284" customHeight="1" spans="1:20">
      <c r="A5284" s="25">
        <v>45211</v>
      </c>
      <c r="B5284" s="26" t="s">
        <v>26019</v>
      </c>
      <c r="C5284" s="26" t="s">
        <v>5879</v>
      </c>
      <c r="D5284" s="26" t="s">
        <v>22</v>
      </c>
      <c r="E5284" s="26" t="s">
        <v>26020</v>
      </c>
      <c r="F5284" s="26" t="s">
        <v>26021</v>
      </c>
      <c r="G5284" s="26" t="s">
        <v>82</v>
      </c>
      <c r="H5284" s="26" t="s">
        <v>22</v>
      </c>
      <c r="I5284" s="26" t="s">
        <v>5737</v>
      </c>
      <c r="J5284" s="26" t="s">
        <v>27</v>
      </c>
      <c r="K5284" s="26" t="s">
        <v>28</v>
      </c>
      <c r="L5284" s="26" t="s">
        <v>43</v>
      </c>
      <c r="M5284" s="26" t="s">
        <v>169</v>
      </c>
      <c r="N5284" s="26" t="s">
        <v>5633</v>
      </c>
      <c r="O5284" s="26" t="s">
        <v>32</v>
      </c>
      <c r="P5284" s="26" t="s">
        <v>22</v>
      </c>
      <c r="Q5284" s="26" t="s">
        <v>26022</v>
      </c>
      <c r="R5284" s="26" t="s">
        <v>168</v>
      </c>
      <c r="S5284" s="26" t="s">
        <v>26023</v>
      </c>
      <c r="T5284" s="26" t="s">
        <v>5636</v>
      </c>
    </row>
    <row r="5285" customHeight="1" spans="1:20">
      <c r="A5285" s="25">
        <v>45211</v>
      </c>
      <c r="B5285" s="26" t="s">
        <v>26024</v>
      </c>
      <c r="C5285" s="26" t="s">
        <v>5629</v>
      </c>
      <c r="D5285" s="26" t="s">
        <v>22</v>
      </c>
      <c r="E5285" s="26" t="s">
        <v>26025</v>
      </c>
      <c r="F5285" s="26" t="s">
        <v>26026</v>
      </c>
      <c r="G5285" s="26" t="s">
        <v>82</v>
      </c>
      <c r="H5285" s="26" t="s">
        <v>22</v>
      </c>
      <c r="I5285" s="26" t="s">
        <v>5632</v>
      </c>
      <c r="J5285" s="26" t="s">
        <v>27</v>
      </c>
      <c r="K5285" s="26" t="s">
        <v>28</v>
      </c>
      <c r="L5285" s="26" t="s">
        <v>43</v>
      </c>
      <c r="M5285" s="26" t="s">
        <v>169</v>
      </c>
      <c r="N5285" s="26" t="s">
        <v>5633</v>
      </c>
      <c r="O5285" s="26" t="s">
        <v>32</v>
      </c>
      <c r="P5285" s="26" t="s">
        <v>22</v>
      </c>
      <c r="Q5285" s="26" t="s">
        <v>26027</v>
      </c>
      <c r="R5285" s="26" t="s">
        <v>168</v>
      </c>
      <c r="S5285" s="26" t="s">
        <v>26028</v>
      </c>
      <c r="T5285" s="26" t="s">
        <v>26029</v>
      </c>
    </row>
    <row r="5286" customHeight="1" spans="1:20">
      <c r="A5286" s="25">
        <v>45211</v>
      </c>
      <c r="B5286" s="26" t="s">
        <v>26030</v>
      </c>
      <c r="C5286" s="26" t="s">
        <v>5629</v>
      </c>
      <c r="D5286" s="26" t="s">
        <v>22</v>
      </c>
      <c r="E5286" s="26" t="s">
        <v>26031</v>
      </c>
      <c r="F5286" s="26" t="s">
        <v>26032</v>
      </c>
      <c r="G5286" s="26" t="s">
        <v>82</v>
      </c>
      <c r="H5286" s="26" t="s">
        <v>148</v>
      </c>
      <c r="I5286" s="26" t="s">
        <v>5632</v>
      </c>
      <c r="J5286" s="26" t="s">
        <v>27</v>
      </c>
      <c r="K5286" s="26" t="s">
        <v>28</v>
      </c>
      <c r="L5286" s="26" t="s">
        <v>43</v>
      </c>
      <c r="M5286" s="26" t="s">
        <v>169</v>
      </c>
      <c r="N5286" s="26" t="s">
        <v>5633</v>
      </c>
      <c r="O5286" s="26" t="s">
        <v>32</v>
      </c>
      <c r="P5286" s="26" t="s">
        <v>22</v>
      </c>
      <c r="Q5286" s="26" t="s">
        <v>26033</v>
      </c>
      <c r="R5286" s="26" t="s">
        <v>168</v>
      </c>
      <c r="S5286" s="26" t="s">
        <v>26034</v>
      </c>
      <c r="T5286" s="26" t="s">
        <v>5723</v>
      </c>
    </row>
    <row r="5287" customHeight="1" spans="1:20">
      <c r="A5287" s="25">
        <v>45211</v>
      </c>
      <c r="B5287" s="26" t="s">
        <v>26035</v>
      </c>
      <c r="C5287" s="26" t="s">
        <v>6023</v>
      </c>
      <c r="D5287" s="26" t="s">
        <v>22</v>
      </c>
      <c r="E5287" s="26" t="s">
        <v>26036</v>
      </c>
      <c r="F5287" s="26" t="s">
        <v>26037</v>
      </c>
      <c r="G5287" s="26" t="s">
        <v>62</v>
      </c>
      <c r="H5287" s="26" t="s">
        <v>148</v>
      </c>
      <c r="I5287" s="26" t="s">
        <v>124</v>
      </c>
      <c r="J5287" s="26" t="s">
        <v>27</v>
      </c>
      <c r="K5287" s="26" t="s">
        <v>28</v>
      </c>
      <c r="L5287" s="26" t="s">
        <v>43</v>
      </c>
      <c r="M5287" s="26" t="s">
        <v>6026</v>
      </c>
      <c r="N5287" s="26" t="s">
        <v>5633</v>
      </c>
      <c r="O5287" s="26" t="s">
        <v>32</v>
      </c>
      <c r="P5287" s="26" t="s">
        <v>22</v>
      </c>
      <c r="Q5287" s="26" t="s">
        <v>26038</v>
      </c>
      <c r="R5287" s="26" t="s">
        <v>168</v>
      </c>
      <c r="S5287" s="26" t="s">
        <v>26039</v>
      </c>
      <c r="T5287" s="26" t="s">
        <v>5668</v>
      </c>
    </row>
    <row r="5288" customHeight="1" spans="1:20">
      <c r="A5288" s="25">
        <v>45211</v>
      </c>
      <c r="B5288" s="26" t="s">
        <v>26040</v>
      </c>
      <c r="C5288" s="26" t="s">
        <v>5644</v>
      </c>
      <c r="D5288" s="26" t="s">
        <v>22</v>
      </c>
      <c r="E5288" s="26" t="s">
        <v>26041</v>
      </c>
      <c r="F5288" s="26" t="s">
        <v>26042</v>
      </c>
      <c r="G5288" s="26" t="s">
        <v>82</v>
      </c>
      <c r="H5288" s="26" t="s">
        <v>110</v>
      </c>
      <c r="I5288" s="26" t="s">
        <v>168</v>
      </c>
      <c r="J5288" s="26" t="s">
        <v>27</v>
      </c>
      <c r="K5288" s="26" t="s">
        <v>28</v>
      </c>
      <c r="L5288" s="26" t="s">
        <v>43</v>
      </c>
      <c r="M5288" s="26" t="s">
        <v>169</v>
      </c>
      <c r="N5288" s="26" t="s">
        <v>5633</v>
      </c>
      <c r="O5288" s="26" t="s">
        <v>32</v>
      </c>
      <c r="P5288" s="26" t="s">
        <v>22</v>
      </c>
      <c r="Q5288" s="26" t="s">
        <v>26043</v>
      </c>
      <c r="R5288" s="26" t="s">
        <v>168</v>
      </c>
      <c r="S5288" s="26" t="s">
        <v>26044</v>
      </c>
      <c r="T5288" s="26" t="s">
        <v>6081</v>
      </c>
    </row>
    <row r="5289" customHeight="1" spans="1:20">
      <c r="A5289" s="25">
        <v>45211</v>
      </c>
      <c r="B5289" s="26" t="s">
        <v>26045</v>
      </c>
      <c r="C5289" s="26" t="s">
        <v>5629</v>
      </c>
      <c r="D5289" s="26" t="s">
        <v>22</v>
      </c>
      <c r="E5289" s="26" t="s">
        <v>26046</v>
      </c>
      <c r="F5289" s="26" t="s">
        <v>26047</v>
      </c>
      <c r="G5289" s="26" t="s">
        <v>82</v>
      </c>
      <c r="H5289" s="26" t="s">
        <v>22</v>
      </c>
      <c r="I5289" s="26" t="s">
        <v>5632</v>
      </c>
      <c r="J5289" s="26" t="s">
        <v>27</v>
      </c>
      <c r="K5289" s="26" t="s">
        <v>28</v>
      </c>
      <c r="L5289" s="26" t="s">
        <v>43</v>
      </c>
      <c r="M5289" s="26" t="s">
        <v>169</v>
      </c>
      <c r="N5289" s="26" t="s">
        <v>5633</v>
      </c>
      <c r="O5289" s="26" t="s">
        <v>32</v>
      </c>
      <c r="P5289" s="26" t="s">
        <v>22</v>
      </c>
      <c r="Q5289" s="26" t="s">
        <v>26048</v>
      </c>
      <c r="R5289" s="26" t="s">
        <v>168</v>
      </c>
      <c r="S5289" s="26" t="s">
        <v>26049</v>
      </c>
      <c r="T5289" s="26" t="s">
        <v>5649</v>
      </c>
    </row>
    <row r="5290" customHeight="1" spans="1:20">
      <c r="A5290" s="25">
        <v>45211</v>
      </c>
      <c r="B5290" s="26" t="s">
        <v>26050</v>
      </c>
      <c r="C5290" s="26" t="s">
        <v>5644</v>
      </c>
      <c r="D5290" s="26" t="s">
        <v>22</v>
      </c>
      <c r="E5290" s="26" t="s">
        <v>26051</v>
      </c>
      <c r="F5290" s="26" t="s">
        <v>26052</v>
      </c>
      <c r="G5290" s="26" t="s">
        <v>82</v>
      </c>
      <c r="H5290" s="26" t="s">
        <v>22</v>
      </c>
      <c r="I5290" s="26" t="s">
        <v>168</v>
      </c>
      <c r="J5290" s="26" t="s">
        <v>27</v>
      </c>
      <c r="K5290" s="26" t="s">
        <v>28</v>
      </c>
      <c r="L5290" s="26" t="s">
        <v>43</v>
      </c>
      <c r="M5290" s="26" t="s">
        <v>169</v>
      </c>
      <c r="N5290" s="26" t="s">
        <v>5633</v>
      </c>
      <c r="O5290" s="26" t="s">
        <v>32</v>
      </c>
      <c r="P5290" s="26" t="s">
        <v>22</v>
      </c>
      <c r="Q5290" s="26" t="s">
        <v>26053</v>
      </c>
      <c r="R5290" s="26" t="s">
        <v>46</v>
      </c>
      <c r="S5290" s="26" t="s">
        <v>26054</v>
      </c>
      <c r="T5290" s="26" t="s">
        <v>5661</v>
      </c>
    </row>
    <row r="5291" customHeight="1" spans="1:20">
      <c r="A5291" s="25">
        <v>45211</v>
      </c>
      <c r="B5291" s="26" t="s">
        <v>26055</v>
      </c>
      <c r="C5291" s="26" t="s">
        <v>6050</v>
      </c>
      <c r="D5291" s="26" t="s">
        <v>22</v>
      </c>
      <c r="E5291" s="26" t="s">
        <v>17651</v>
      </c>
      <c r="F5291" s="26" t="s">
        <v>17652</v>
      </c>
      <c r="G5291" s="26" t="s">
        <v>194</v>
      </c>
      <c r="H5291" s="26" t="s">
        <v>22</v>
      </c>
      <c r="I5291" s="26" t="s">
        <v>384</v>
      </c>
      <c r="J5291" s="26" t="s">
        <v>27</v>
      </c>
      <c r="K5291" s="26" t="s">
        <v>28</v>
      </c>
      <c r="L5291" s="26" t="s">
        <v>43</v>
      </c>
      <c r="M5291" s="26" t="s">
        <v>44</v>
      </c>
      <c r="N5291" s="26" t="s">
        <v>5633</v>
      </c>
      <c r="O5291" s="26" t="s">
        <v>32</v>
      </c>
      <c r="P5291" s="26" t="s">
        <v>22</v>
      </c>
      <c r="Q5291" s="26" t="s">
        <v>26056</v>
      </c>
      <c r="R5291" s="26" t="s">
        <v>168</v>
      </c>
      <c r="S5291" s="26" t="s">
        <v>26057</v>
      </c>
      <c r="T5291" s="26" t="s">
        <v>17655</v>
      </c>
    </row>
    <row r="5292" customHeight="1" spans="1:20">
      <c r="A5292" s="25">
        <v>45211</v>
      </c>
      <c r="B5292" s="26" t="s">
        <v>26058</v>
      </c>
      <c r="C5292" s="26" t="s">
        <v>5629</v>
      </c>
      <c r="D5292" s="26" t="s">
        <v>22</v>
      </c>
      <c r="E5292" s="26" t="s">
        <v>26059</v>
      </c>
      <c r="F5292" s="26" t="s">
        <v>26060</v>
      </c>
      <c r="G5292" s="26" t="s">
        <v>82</v>
      </c>
      <c r="H5292" s="26" t="s">
        <v>110</v>
      </c>
      <c r="I5292" s="26" t="s">
        <v>5632</v>
      </c>
      <c r="J5292" s="26" t="s">
        <v>27</v>
      </c>
      <c r="K5292" s="26" t="s">
        <v>28</v>
      </c>
      <c r="L5292" s="26" t="s">
        <v>43</v>
      </c>
      <c r="M5292" s="26" t="s">
        <v>169</v>
      </c>
      <c r="N5292" s="26" t="s">
        <v>5633</v>
      </c>
      <c r="O5292" s="26" t="s">
        <v>32</v>
      </c>
      <c r="P5292" s="26" t="s">
        <v>22</v>
      </c>
      <c r="Q5292" s="26" t="s">
        <v>26061</v>
      </c>
      <c r="R5292" s="26" t="s">
        <v>168</v>
      </c>
      <c r="S5292" s="26" t="s">
        <v>26062</v>
      </c>
      <c r="T5292" s="26" t="s">
        <v>5655</v>
      </c>
    </row>
    <row r="5293" customHeight="1" spans="1:20">
      <c r="A5293" s="25">
        <v>45211</v>
      </c>
      <c r="B5293" s="26" t="s">
        <v>26063</v>
      </c>
      <c r="C5293" s="26" t="s">
        <v>7835</v>
      </c>
      <c r="D5293" s="26" t="s">
        <v>22</v>
      </c>
      <c r="E5293" s="26" t="s">
        <v>26064</v>
      </c>
      <c r="F5293" s="26" t="s">
        <v>26065</v>
      </c>
      <c r="G5293" s="26" t="s">
        <v>82</v>
      </c>
      <c r="H5293" s="26" t="s">
        <v>110</v>
      </c>
      <c r="I5293" s="26" t="s">
        <v>168</v>
      </c>
      <c r="J5293" s="26" t="s">
        <v>27</v>
      </c>
      <c r="K5293" s="26" t="s">
        <v>28</v>
      </c>
      <c r="L5293" s="26" t="s">
        <v>43</v>
      </c>
      <c r="M5293" s="26" t="s">
        <v>169</v>
      </c>
      <c r="N5293" s="26" t="s">
        <v>5633</v>
      </c>
      <c r="O5293" s="26" t="s">
        <v>32</v>
      </c>
      <c r="P5293" s="26" t="s">
        <v>22</v>
      </c>
      <c r="Q5293" s="26" t="s">
        <v>26066</v>
      </c>
      <c r="R5293" s="26" t="s">
        <v>168</v>
      </c>
      <c r="S5293" s="26" t="s">
        <v>26067</v>
      </c>
      <c r="T5293" s="26" t="s">
        <v>5655</v>
      </c>
    </row>
    <row r="5294" customHeight="1" spans="1:20">
      <c r="A5294" s="25">
        <v>45211</v>
      </c>
      <c r="B5294" s="26" t="s">
        <v>26068</v>
      </c>
      <c r="C5294" s="26" t="s">
        <v>5848</v>
      </c>
      <c r="D5294" s="26" t="s">
        <v>22</v>
      </c>
      <c r="E5294" s="26" t="s">
        <v>26069</v>
      </c>
      <c r="F5294" s="26" t="s">
        <v>26070</v>
      </c>
      <c r="G5294" s="26" t="s">
        <v>82</v>
      </c>
      <c r="H5294" s="26" t="s">
        <v>22</v>
      </c>
      <c r="I5294" s="26" t="s">
        <v>46</v>
      </c>
      <c r="J5294" s="26" t="s">
        <v>27</v>
      </c>
      <c r="K5294" s="26" t="s">
        <v>28</v>
      </c>
      <c r="L5294" s="26" t="s">
        <v>43</v>
      </c>
      <c r="M5294" s="26" t="s">
        <v>169</v>
      </c>
      <c r="N5294" s="26" t="s">
        <v>5633</v>
      </c>
      <c r="O5294" s="26" t="s">
        <v>32</v>
      </c>
      <c r="P5294" s="26" t="s">
        <v>22</v>
      </c>
      <c r="Q5294" s="26" t="s">
        <v>26071</v>
      </c>
      <c r="R5294" s="26" t="s">
        <v>168</v>
      </c>
      <c r="S5294" s="26" t="s">
        <v>26072</v>
      </c>
      <c r="T5294" s="26" t="s">
        <v>6102</v>
      </c>
    </row>
    <row r="5295" customHeight="1" spans="1:20">
      <c r="A5295" s="25">
        <v>45211</v>
      </c>
      <c r="B5295" s="26" t="s">
        <v>26073</v>
      </c>
      <c r="C5295" s="26" t="s">
        <v>5644</v>
      </c>
      <c r="D5295" s="26" t="s">
        <v>22</v>
      </c>
      <c r="E5295" s="26" t="s">
        <v>26074</v>
      </c>
      <c r="F5295" s="26" t="s">
        <v>26075</v>
      </c>
      <c r="G5295" s="26" t="s">
        <v>82</v>
      </c>
      <c r="H5295" s="26" t="s">
        <v>22</v>
      </c>
      <c r="I5295" s="26" t="s">
        <v>168</v>
      </c>
      <c r="J5295" s="26" t="s">
        <v>27</v>
      </c>
      <c r="K5295" s="26" t="s">
        <v>28</v>
      </c>
      <c r="L5295" s="26" t="s">
        <v>43</v>
      </c>
      <c r="M5295" s="26" t="s">
        <v>169</v>
      </c>
      <c r="N5295" s="26" t="s">
        <v>5633</v>
      </c>
      <c r="O5295" s="26" t="s">
        <v>32</v>
      </c>
      <c r="P5295" s="26" t="s">
        <v>22</v>
      </c>
      <c r="Q5295" s="26" t="s">
        <v>26076</v>
      </c>
      <c r="R5295" s="26" t="s">
        <v>168</v>
      </c>
      <c r="S5295" s="26" t="s">
        <v>26077</v>
      </c>
      <c r="T5295" s="26" t="s">
        <v>5655</v>
      </c>
    </row>
    <row r="5296" customHeight="1" spans="1:20">
      <c r="A5296" s="25">
        <v>45211</v>
      </c>
      <c r="B5296" s="26" t="s">
        <v>26078</v>
      </c>
      <c r="C5296" s="26" t="s">
        <v>5644</v>
      </c>
      <c r="D5296" s="26" t="s">
        <v>22</v>
      </c>
      <c r="E5296" s="26" t="s">
        <v>26079</v>
      </c>
      <c r="F5296" s="26" t="s">
        <v>26080</v>
      </c>
      <c r="G5296" s="26" t="s">
        <v>82</v>
      </c>
      <c r="H5296" s="26" t="s">
        <v>22</v>
      </c>
      <c r="I5296" s="26" t="s">
        <v>168</v>
      </c>
      <c r="J5296" s="26" t="s">
        <v>27</v>
      </c>
      <c r="K5296" s="26" t="s">
        <v>28</v>
      </c>
      <c r="L5296" s="26" t="s">
        <v>43</v>
      </c>
      <c r="M5296" s="26" t="s">
        <v>169</v>
      </c>
      <c r="N5296" s="26" t="s">
        <v>5633</v>
      </c>
      <c r="O5296" s="26" t="s">
        <v>32</v>
      </c>
      <c r="P5296" s="26" t="s">
        <v>22</v>
      </c>
      <c r="Q5296" s="26" t="s">
        <v>26081</v>
      </c>
      <c r="R5296" s="26" t="s">
        <v>168</v>
      </c>
      <c r="S5296" s="26" t="s">
        <v>26082</v>
      </c>
      <c r="T5296" s="26" t="s">
        <v>5649</v>
      </c>
    </row>
    <row r="5297" customHeight="1" spans="1:20">
      <c r="A5297" s="25">
        <v>45211</v>
      </c>
      <c r="B5297" s="26" t="s">
        <v>26083</v>
      </c>
      <c r="C5297" s="26" t="s">
        <v>5629</v>
      </c>
      <c r="D5297" s="26" t="s">
        <v>22</v>
      </c>
      <c r="E5297" s="26" t="s">
        <v>26084</v>
      </c>
      <c r="F5297" s="26" t="s">
        <v>26085</v>
      </c>
      <c r="G5297" s="26" t="s">
        <v>82</v>
      </c>
      <c r="H5297" s="26" t="s">
        <v>22</v>
      </c>
      <c r="I5297" s="26" t="s">
        <v>5632</v>
      </c>
      <c r="J5297" s="26" t="s">
        <v>27</v>
      </c>
      <c r="K5297" s="26" t="s">
        <v>28</v>
      </c>
      <c r="L5297" s="26" t="s">
        <v>43</v>
      </c>
      <c r="M5297" s="26" t="s">
        <v>169</v>
      </c>
      <c r="N5297" s="26" t="s">
        <v>5633</v>
      </c>
      <c r="O5297" s="26" t="s">
        <v>32</v>
      </c>
      <c r="P5297" s="26" t="s">
        <v>22</v>
      </c>
      <c r="Q5297" s="26" t="s">
        <v>26086</v>
      </c>
      <c r="R5297" s="26" t="s">
        <v>168</v>
      </c>
      <c r="S5297" s="26" t="s">
        <v>26087</v>
      </c>
      <c r="T5297" s="26" t="s">
        <v>6102</v>
      </c>
    </row>
    <row r="5298" customHeight="1" spans="1:20">
      <c r="A5298" s="25">
        <v>45211</v>
      </c>
      <c r="B5298" s="26" t="s">
        <v>26088</v>
      </c>
      <c r="C5298" s="26" t="s">
        <v>6126</v>
      </c>
      <c r="D5298" s="26" t="s">
        <v>22</v>
      </c>
      <c r="E5298" s="26" t="s">
        <v>26089</v>
      </c>
      <c r="F5298" s="26" t="s">
        <v>7067</v>
      </c>
      <c r="G5298" s="26" t="s">
        <v>82</v>
      </c>
      <c r="H5298" s="26" t="s">
        <v>22</v>
      </c>
      <c r="I5298" s="26" t="s">
        <v>270</v>
      </c>
      <c r="J5298" s="26" t="s">
        <v>27</v>
      </c>
      <c r="K5298" s="26" t="s">
        <v>28</v>
      </c>
      <c r="L5298" s="26" t="s">
        <v>43</v>
      </c>
      <c r="M5298" s="26" t="s">
        <v>44</v>
      </c>
      <c r="N5298" s="26" t="s">
        <v>743</v>
      </c>
      <c r="O5298" s="26" t="s">
        <v>32</v>
      </c>
      <c r="P5298" s="26" t="s">
        <v>22</v>
      </c>
      <c r="Q5298" s="26" t="s">
        <v>26090</v>
      </c>
      <c r="R5298" s="26" t="s">
        <v>46</v>
      </c>
      <c r="S5298" s="26" t="s">
        <v>26091</v>
      </c>
      <c r="T5298" s="26" t="s">
        <v>22</v>
      </c>
    </row>
    <row r="5299" customHeight="1" spans="1:20">
      <c r="A5299" s="25">
        <v>45211</v>
      </c>
      <c r="B5299" s="26" t="s">
        <v>26092</v>
      </c>
      <c r="C5299" s="26" t="s">
        <v>6126</v>
      </c>
      <c r="D5299" s="26" t="s">
        <v>22</v>
      </c>
      <c r="E5299" s="26" t="s">
        <v>26093</v>
      </c>
      <c r="F5299" s="26" t="s">
        <v>26094</v>
      </c>
      <c r="G5299" s="26" t="s">
        <v>82</v>
      </c>
      <c r="H5299" s="26" t="s">
        <v>22</v>
      </c>
      <c r="I5299" s="26" t="s">
        <v>576</v>
      </c>
      <c r="J5299" s="26" t="s">
        <v>27</v>
      </c>
      <c r="K5299" s="26" t="s">
        <v>28</v>
      </c>
      <c r="L5299" s="26" t="s">
        <v>43</v>
      </c>
      <c r="M5299" s="26" t="s">
        <v>44</v>
      </c>
      <c r="N5299" s="26" t="s">
        <v>743</v>
      </c>
      <c r="O5299" s="26" t="s">
        <v>32</v>
      </c>
      <c r="P5299" s="26" t="s">
        <v>22</v>
      </c>
      <c r="Q5299" s="26" t="s">
        <v>26095</v>
      </c>
      <c r="R5299" s="26" t="s">
        <v>46</v>
      </c>
      <c r="S5299" s="26" t="s">
        <v>26096</v>
      </c>
      <c r="T5299" s="26" t="s">
        <v>22</v>
      </c>
    </row>
    <row r="5300" customHeight="1" spans="1:20">
      <c r="A5300" s="25">
        <v>45211</v>
      </c>
      <c r="B5300" s="26" t="s">
        <v>26097</v>
      </c>
      <c r="C5300" s="26" t="s">
        <v>6126</v>
      </c>
      <c r="D5300" s="26" t="s">
        <v>22</v>
      </c>
      <c r="E5300" s="26" t="s">
        <v>26098</v>
      </c>
      <c r="F5300" s="26" t="s">
        <v>14495</v>
      </c>
      <c r="G5300" s="26" t="s">
        <v>25</v>
      </c>
      <c r="H5300" s="26" t="s">
        <v>22</v>
      </c>
      <c r="I5300" s="26" t="s">
        <v>175</v>
      </c>
      <c r="J5300" s="26" t="s">
        <v>27</v>
      </c>
      <c r="K5300" s="26" t="s">
        <v>28</v>
      </c>
      <c r="L5300" s="26" t="s">
        <v>43</v>
      </c>
      <c r="M5300" s="26" t="s">
        <v>30</v>
      </c>
      <c r="N5300" s="26" t="s">
        <v>743</v>
      </c>
      <c r="O5300" s="26" t="s">
        <v>32</v>
      </c>
      <c r="P5300" s="26" t="s">
        <v>22</v>
      </c>
      <c r="Q5300" s="26" t="s">
        <v>26099</v>
      </c>
      <c r="R5300" s="26" t="s">
        <v>46</v>
      </c>
      <c r="S5300" s="26" t="s">
        <v>26100</v>
      </c>
      <c r="T5300" s="26" t="s">
        <v>22</v>
      </c>
    </row>
    <row r="5301" customHeight="1" spans="1:20">
      <c r="A5301" s="25">
        <v>45211</v>
      </c>
      <c r="B5301" s="26" t="s">
        <v>26101</v>
      </c>
      <c r="C5301" s="26" t="s">
        <v>6126</v>
      </c>
      <c r="D5301" s="26" t="s">
        <v>22</v>
      </c>
      <c r="E5301" s="26" t="s">
        <v>26102</v>
      </c>
      <c r="F5301" s="26" t="s">
        <v>26103</v>
      </c>
      <c r="G5301" s="26" t="s">
        <v>82</v>
      </c>
      <c r="H5301" s="26" t="s">
        <v>22</v>
      </c>
      <c r="I5301" s="26" t="s">
        <v>991</v>
      </c>
      <c r="J5301" s="26" t="s">
        <v>27</v>
      </c>
      <c r="K5301" s="26" t="s">
        <v>28</v>
      </c>
      <c r="L5301" s="26" t="s">
        <v>43</v>
      </c>
      <c r="M5301" s="26" t="s">
        <v>30</v>
      </c>
      <c r="N5301" s="26" t="s">
        <v>743</v>
      </c>
      <c r="O5301" s="26" t="s">
        <v>32</v>
      </c>
      <c r="P5301" s="26" t="s">
        <v>22</v>
      </c>
      <c r="Q5301" s="26" t="s">
        <v>26104</v>
      </c>
      <c r="R5301" s="26" t="s">
        <v>46</v>
      </c>
      <c r="S5301" s="26" t="s">
        <v>26105</v>
      </c>
      <c r="T5301" s="26" t="s">
        <v>26106</v>
      </c>
    </row>
    <row r="5302" customHeight="1" spans="1:20">
      <c r="A5302" s="25">
        <v>45211</v>
      </c>
      <c r="B5302" s="26" t="s">
        <v>26107</v>
      </c>
      <c r="C5302" s="26" t="s">
        <v>6126</v>
      </c>
      <c r="D5302" s="26" t="s">
        <v>22</v>
      </c>
      <c r="E5302" s="26" t="s">
        <v>26108</v>
      </c>
      <c r="F5302" s="26" t="s">
        <v>26109</v>
      </c>
      <c r="G5302" s="26" t="s">
        <v>247</v>
      </c>
      <c r="H5302" s="26" t="s">
        <v>22</v>
      </c>
      <c r="I5302" s="26" t="s">
        <v>337</v>
      </c>
      <c r="J5302" s="26" t="s">
        <v>27</v>
      </c>
      <c r="K5302" s="26" t="s">
        <v>28</v>
      </c>
      <c r="L5302" s="26" t="s">
        <v>43</v>
      </c>
      <c r="M5302" s="26" t="s">
        <v>44</v>
      </c>
      <c r="N5302" s="26" t="s">
        <v>743</v>
      </c>
      <c r="O5302" s="26" t="s">
        <v>32</v>
      </c>
      <c r="P5302" s="26" t="s">
        <v>22</v>
      </c>
      <c r="Q5302" s="26" t="s">
        <v>26110</v>
      </c>
      <c r="R5302" s="26" t="s">
        <v>46</v>
      </c>
      <c r="S5302" s="26" t="s">
        <v>26111</v>
      </c>
      <c r="T5302" s="26" t="s">
        <v>12048</v>
      </c>
    </row>
    <row r="5303" customHeight="1" spans="1:20">
      <c r="A5303" s="25">
        <v>45211</v>
      </c>
      <c r="B5303" s="26" t="s">
        <v>26112</v>
      </c>
      <c r="C5303" s="26" t="s">
        <v>6126</v>
      </c>
      <c r="D5303" s="26" t="s">
        <v>22</v>
      </c>
      <c r="E5303" s="26" t="s">
        <v>26113</v>
      </c>
      <c r="F5303" s="26" t="s">
        <v>26114</v>
      </c>
      <c r="G5303" s="26" t="s">
        <v>194</v>
      </c>
      <c r="H5303" s="26" t="s">
        <v>22</v>
      </c>
      <c r="I5303" s="26" t="s">
        <v>293</v>
      </c>
      <c r="J5303" s="26" t="s">
        <v>27</v>
      </c>
      <c r="K5303" s="26" t="s">
        <v>28</v>
      </c>
      <c r="L5303" s="26" t="s">
        <v>43</v>
      </c>
      <c r="M5303" s="26" t="s">
        <v>30</v>
      </c>
      <c r="N5303" s="26" t="s">
        <v>743</v>
      </c>
      <c r="O5303" s="26" t="s">
        <v>32</v>
      </c>
      <c r="P5303" s="26" t="s">
        <v>22</v>
      </c>
      <c r="Q5303" s="26" t="s">
        <v>26115</v>
      </c>
      <c r="R5303" s="26" t="s">
        <v>46</v>
      </c>
      <c r="S5303" s="26" t="s">
        <v>26116</v>
      </c>
      <c r="T5303" s="26" t="s">
        <v>26117</v>
      </c>
    </row>
    <row r="5304" customHeight="1" spans="1:20">
      <c r="A5304" s="25">
        <v>45211</v>
      </c>
      <c r="B5304" s="26" t="s">
        <v>26118</v>
      </c>
      <c r="C5304" s="26" t="s">
        <v>6126</v>
      </c>
      <c r="D5304" s="26" t="s">
        <v>22</v>
      </c>
      <c r="E5304" s="26" t="s">
        <v>26119</v>
      </c>
      <c r="F5304" s="26" t="s">
        <v>26120</v>
      </c>
      <c r="G5304" s="26" t="s">
        <v>336</v>
      </c>
      <c r="H5304" s="26" t="s">
        <v>148</v>
      </c>
      <c r="I5304" s="26" t="s">
        <v>277</v>
      </c>
      <c r="J5304" s="26" t="s">
        <v>27</v>
      </c>
      <c r="K5304" s="26" t="s">
        <v>28</v>
      </c>
      <c r="L5304" s="26" t="s">
        <v>43</v>
      </c>
      <c r="M5304" s="26" t="s">
        <v>30</v>
      </c>
      <c r="N5304" s="26" t="s">
        <v>743</v>
      </c>
      <c r="O5304" s="26" t="s">
        <v>32</v>
      </c>
      <c r="P5304" s="26" t="s">
        <v>22</v>
      </c>
      <c r="Q5304" s="26" t="s">
        <v>26121</v>
      </c>
      <c r="R5304" s="26" t="s">
        <v>46</v>
      </c>
      <c r="S5304" s="26" t="s">
        <v>26122</v>
      </c>
      <c r="T5304" s="26" t="s">
        <v>26123</v>
      </c>
    </row>
    <row r="5305" customHeight="1" spans="1:20">
      <c r="A5305" s="25">
        <v>45211</v>
      </c>
      <c r="B5305" s="26" t="s">
        <v>26124</v>
      </c>
      <c r="C5305" s="26" t="s">
        <v>6126</v>
      </c>
      <c r="D5305" s="26" t="s">
        <v>22</v>
      </c>
      <c r="E5305" s="26" t="s">
        <v>26125</v>
      </c>
      <c r="F5305" s="26" t="s">
        <v>26126</v>
      </c>
      <c r="G5305" s="26" t="s">
        <v>82</v>
      </c>
      <c r="H5305" s="26" t="s">
        <v>22</v>
      </c>
      <c r="I5305" s="26" t="s">
        <v>490</v>
      </c>
      <c r="J5305" s="26" t="s">
        <v>27</v>
      </c>
      <c r="K5305" s="26" t="s">
        <v>28</v>
      </c>
      <c r="L5305" s="26" t="s">
        <v>43</v>
      </c>
      <c r="M5305" s="26" t="s">
        <v>30</v>
      </c>
      <c r="N5305" s="26" t="s">
        <v>743</v>
      </c>
      <c r="O5305" s="26" t="s">
        <v>32</v>
      </c>
      <c r="P5305" s="26" t="s">
        <v>22</v>
      </c>
      <c r="Q5305" s="26" t="s">
        <v>26127</v>
      </c>
      <c r="R5305" s="26" t="s">
        <v>46</v>
      </c>
      <c r="S5305" s="26" t="s">
        <v>26128</v>
      </c>
      <c r="T5305" s="26" t="s">
        <v>26129</v>
      </c>
    </row>
    <row r="5306" customHeight="1" spans="1:20">
      <c r="A5306" s="25">
        <v>45211</v>
      </c>
      <c r="B5306" s="26" t="s">
        <v>26130</v>
      </c>
      <c r="C5306" s="26" t="s">
        <v>6126</v>
      </c>
      <c r="D5306" s="26" t="s">
        <v>22</v>
      </c>
      <c r="E5306" s="26" t="s">
        <v>26131</v>
      </c>
      <c r="F5306" s="26" t="s">
        <v>26132</v>
      </c>
      <c r="G5306" s="26" t="s">
        <v>53</v>
      </c>
      <c r="H5306" s="26" t="s">
        <v>22</v>
      </c>
      <c r="I5306" s="26" t="s">
        <v>124</v>
      </c>
      <c r="J5306" s="26" t="s">
        <v>27</v>
      </c>
      <c r="K5306" s="26" t="s">
        <v>28</v>
      </c>
      <c r="L5306" s="26" t="s">
        <v>43</v>
      </c>
      <c r="M5306" s="26" t="s">
        <v>30</v>
      </c>
      <c r="N5306" s="26" t="s">
        <v>743</v>
      </c>
      <c r="O5306" s="26" t="s">
        <v>32</v>
      </c>
      <c r="P5306" s="26" t="s">
        <v>22</v>
      </c>
      <c r="Q5306" s="26" t="s">
        <v>26133</v>
      </c>
      <c r="R5306" s="26" t="s">
        <v>46</v>
      </c>
      <c r="S5306" s="26" t="s">
        <v>26134</v>
      </c>
      <c r="T5306" s="26" t="s">
        <v>26135</v>
      </c>
    </row>
    <row r="5307" customHeight="1" spans="1:20">
      <c r="A5307" s="25">
        <v>45211</v>
      </c>
      <c r="B5307" s="26" t="s">
        <v>26136</v>
      </c>
      <c r="C5307" s="26" t="s">
        <v>6126</v>
      </c>
      <c r="D5307" s="26" t="s">
        <v>22</v>
      </c>
      <c r="E5307" s="26" t="s">
        <v>26137</v>
      </c>
      <c r="F5307" s="26" t="s">
        <v>26138</v>
      </c>
      <c r="G5307" s="26" t="s">
        <v>82</v>
      </c>
      <c r="H5307" s="26" t="s">
        <v>22</v>
      </c>
      <c r="I5307" s="26" t="s">
        <v>259</v>
      </c>
      <c r="J5307" s="26" t="s">
        <v>27</v>
      </c>
      <c r="K5307" s="26" t="s">
        <v>28</v>
      </c>
      <c r="L5307" s="26" t="s">
        <v>43</v>
      </c>
      <c r="M5307" s="26" t="s">
        <v>44</v>
      </c>
      <c r="N5307" s="26" t="s">
        <v>743</v>
      </c>
      <c r="O5307" s="26" t="s">
        <v>32</v>
      </c>
      <c r="P5307" s="26" t="s">
        <v>22</v>
      </c>
      <c r="Q5307" s="26" t="s">
        <v>26139</v>
      </c>
      <c r="R5307" s="26" t="s">
        <v>46</v>
      </c>
      <c r="S5307" s="26" t="s">
        <v>26140</v>
      </c>
      <c r="T5307" s="26" t="s">
        <v>26141</v>
      </c>
    </row>
    <row r="5308" customHeight="1" spans="1:20">
      <c r="A5308" s="25">
        <v>45211</v>
      </c>
      <c r="B5308" s="26" t="s">
        <v>26142</v>
      </c>
      <c r="C5308" s="26" t="s">
        <v>6126</v>
      </c>
      <c r="D5308" s="26" t="s">
        <v>22</v>
      </c>
      <c r="E5308" s="26" t="s">
        <v>26143</v>
      </c>
      <c r="F5308" s="26" t="s">
        <v>26144</v>
      </c>
      <c r="G5308" s="26" t="s">
        <v>82</v>
      </c>
      <c r="H5308" s="26" t="s">
        <v>22</v>
      </c>
      <c r="I5308" s="26" t="s">
        <v>1174</v>
      </c>
      <c r="J5308" s="26" t="s">
        <v>27</v>
      </c>
      <c r="K5308" s="26" t="s">
        <v>28</v>
      </c>
      <c r="L5308" s="26" t="s">
        <v>43</v>
      </c>
      <c r="M5308" s="26" t="s">
        <v>44</v>
      </c>
      <c r="N5308" s="26" t="s">
        <v>743</v>
      </c>
      <c r="O5308" s="26" t="s">
        <v>32</v>
      </c>
      <c r="P5308" s="26" t="s">
        <v>22</v>
      </c>
      <c r="Q5308" s="26" t="s">
        <v>26145</v>
      </c>
      <c r="R5308" s="26" t="s">
        <v>46</v>
      </c>
      <c r="S5308" s="26" t="s">
        <v>26146</v>
      </c>
      <c r="T5308" s="26" t="s">
        <v>22300</v>
      </c>
    </row>
    <row r="5309" customHeight="1" spans="1:20">
      <c r="A5309" s="25">
        <v>45211</v>
      </c>
      <c r="B5309" s="26" t="s">
        <v>26147</v>
      </c>
      <c r="C5309" s="26" t="s">
        <v>6126</v>
      </c>
      <c r="D5309" s="26" t="s">
        <v>22</v>
      </c>
      <c r="E5309" s="26" t="s">
        <v>26148</v>
      </c>
      <c r="F5309" s="26" t="s">
        <v>26149</v>
      </c>
      <c r="G5309" s="26" t="s">
        <v>82</v>
      </c>
      <c r="H5309" s="26" t="s">
        <v>22</v>
      </c>
      <c r="I5309" s="26" t="s">
        <v>337</v>
      </c>
      <c r="J5309" s="26" t="s">
        <v>27</v>
      </c>
      <c r="K5309" s="26" t="s">
        <v>28</v>
      </c>
      <c r="L5309" s="26" t="s">
        <v>43</v>
      </c>
      <c r="M5309" s="26" t="s">
        <v>44</v>
      </c>
      <c r="N5309" s="26" t="s">
        <v>743</v>
      </c>
      <c r="O5309" s="26" t="s">
        <v>32</v>
      </c>
      <c r="P5309" s="26" t="s">
        <v>22</v>
      </c>
      <c r="Q5309" s="26" t="s">
        <v>26150</v>
      </c>
      <c r="R5309" s="26" t="s">
        <v>46</v>
      </c>
      <c r="S5309" s="26" t="s">
        <v>26151</v>
      </c>
      <c r="T5309" s="26" t="s">
        <v>22300</v>
      </c>
    </row>
    <row r="5310" customHeight="1" spans="1:20">
      <c r="A5310" s="25">
        <v>45211</v>
      </c>
      <c r="B5310" s="26" t="s">
        <v>26152</v>
      </c>
      <c r="C5310" s="26" t="s">
        <v>6126</v>
      </c>
      <c r="D5310" s="26" t="s">
        <v>22</v>
      </c>
      <c r="E5310" s="26" t="s">
        <v>26153</v>
      </c>
      <c r="F5310" s="26" t="s">
        <v>26154</v>
      </c>
      <c r="G5310" s="26" t="s">
        <v>82</v>
      </c>
      <c r="H5310" s="26" t="s">
        <v>22</v>
      </c>
      <c r="I5310" s="26" t="s">
        <v>3098</v>
      </c>
      <c r="J5310" s="26" t="s">
        <v>27</v>
      </c>
      <c r="K5310" s="26" t="s">
        <v>28</v>
      </c>
      <c r="L5310" s="26" t="s">
        <v>43</v>
      </c>
      <c r="M5310" s="26" t="s">
        <v>44</v>
      </c>
      <c r="N5310" s="26" t="s">
        <v>743</v>
      </c>
      <c r="O5310" s="26" t="s">
        <v>32</v>
      </c>
      <c r="P5310" s="26" t="s">
        <v>22</v>
      </c>
      <c r="Q5310" s="26" t="s">
        <v>26155</v>
      </c>
      <c r="R5310" s="26" t="s">
        <v>46</v>
      </c>
      <c r="S5310" s="26" t="s">
        <v>26156</v>
      </c>
      <c r="T5310" s="26" t="s">
        <v>12057</v>
      </c>
    </row>
    <row r="5311" customHeight="1" spans="1:20">
      <c r="A5311" s="25">
        <v>45211</v>
      </c>
      <c r="B5311" s="26" t="s">
        <v>26157</v>
      </c>
      <c r="C5311" s="26" t="s">
        <v>6126</v>
      </c>
      <c r="D5311" s="26" t="s">
        <v>22</v>
      </c>
      <c r="E5311" s="26" t="s">
        <v>26158</v>
      </c>
      <c r="F5311" s="26" t="s">
        <v>26159</v>
      </c>
      <c r="G5311" s="26" t="s">
        <v>130</v>
      </c>
      <c r="H5311" s="26" t="s">
        <v>22</v>
      </c>
      <c r="I5311" s="26" t="s">
        <v>299</v>
      </c>
      <c r="J5311" s="26" t="s">
        <v>27</v>
      </c>
      <c r="K5311" s="26" t="s">
        <v>28</v>
      </c>
      <c r="L5311" s="26" t="s">
        <v>43</v>
      </c>
      <c r="M5311" s="26" t="s">
        <v>30</v>
      </c>
      <c r="N5311" s="26" t="s">
        <v>743</v>
      </c>
      <c r="O5311" s="26" t="s">
        <v>32</v>
      </c>
      <c r="P5311" s="26" t="s">
        <v>22</v>
      </c>
      <c r="Q5311" s="26" t="s">
        <v>26160</v>
      </c>
      <c r="R5311" s="26" t="s">
        <v>46</v>
      </c>
      <c r="S5311" s="26" t="s">
        <v>26161</v>
      </c>
      <c r="T5311" s="26" t="s">
        <v>26162</v>
      </c>
    </row>
    <row r="5312" customHeight="1" spans="1:20">
      <c r="A5312" s="25">
        <v>45211</v>
      </c>
      <c r="B5312" s="26" t="s">
        <v>26163</v>
      </c>
      <c r="C5312" s="26" t="s">
        <v>6126</v>
      </c>
      <c r="D5312" s="26" t="s">
        <v>22</v>
      </c>
      <c r="E5312" s="26" t="s">
        <v>26164</v>
      </c>
      <c r="F5312" s="26" t="s">
        <v>26165</v>
      </c>
      <c r="G5312" s="26" t="s">
        <v>82</v>
      </c>
      <c r="H5312" s="26" t="s">
        <v>22</v>
      </c>
      <c r="I5312" s="26" t="s">
        <v>149</v>
      </c>
      <c r="J5312" s="26" t="s">
        <v>27</v>
      </c>
      <c r="K5312" s="26" t="s">
        <v>28</v>
      </c>
      <c r="L5312" s="26" t="s">
        <v>43</v>
      </c>
      <c r="M5312" s="26" t="s">
        <v>30</v>
      </c>
      <c r="N5312" s="26" t="s">
        <v>743</v>
      </c>
      <c r="O5312" s="26" t="s">
        <v>32</v>
      </c>
      <c r="P5312" s="26" t="s">
        <v>22</v>
      </c>
      <c r="Q5312" s="26" t="s">
        <v>26166</v>
      </c>
      <c r="R5312" s="26" t="s">
        <v>46</v>
      </c>
      <c r="S5312" s="26" t="s">
        <v>26167</v>
      </c>
      <c r="T5312" s="26" t="s">
        <v>12081</v>
      </c>
    </row>
    <row r="5313" customHeight="1" spans="1:20">
      <c r="A5313" s="25">
        <v>45211</v>
      </c>
      <c r="B5313" s="26" t="s">
        <v>26168</v>
      </c>
      <c r="C5313" s="26" t="s">
        <v>6126</v>
      </c>
      <c r="D5313" s="26" t="s">
        <v>22</v>
      </c>
      <c r="E5313" s="26" t="s">
        <v>26169</v>
      </c>
      <c r="F5313" s="26" t="s">
        <v>26170</v>
      </c>
      <c r="G5313" s="26" t="s">
        <v>53</v>
      </c>
      <c r="H5313" s="26" t="s">
        <v>22</v>
      </c>
      <c r="I5313" s="26" t="s">
        <v>75</v>
      </c>
      <c r="J5313" s="26" t="s">
        <v>27</v>
      </c>
      <c r="K5313" s="26" t="s">
        <v>28</v>
      </c>
      <c r="L5313" s="26" t="s">
        <v>43</v>
      </c>
      <c r="M5313" s="26" t="s">
        <v>30</v>
      </c>
      <c r="N5313" s="26" t="s">
        <v>743</v>
      </c>
      <c r="O5313" s="26" t="s">
        <v>32</v>
      </c>
      <c r="P5313" s="26" t="s">
        <v>22</v>
      </c>
      <c r="Q5313" s="26" t="s">
        <v>26171</v>
      </c>
      <c r="R5313" s="26" t="s">
        <v>46</v>
      </c>
      <c r="S5313" s="26" t="s">
        <v>26172</v>
      </c>
      <c r="T5313" s="26" t="s">
        <v>26173</v>
      </c>
    </row>
    <row r="5314" customHeight="1" spans="1:20">
      <c r="A5314" s="25">
        <v>45211</v>
      </c>
      <c r="B5314" s="26" t="s">
        <v>26174</v>
      </c>
      <c r="C5314" s="26" t="s">
        <v>6126</v>
      </c>
      <c r="D5314" s="26" t="s">
        <v>22</v>
      </c>
      <c r="E5314" s="26" t="s">
        <v>26175</v>
      </c>
      <c r="F5314" s="26" t="s">
        <v>26109</v>
      </c>
      <c r="G5314" s="26" t="s">
        <v>25</v>
      </c>
      <c r="H5314" s="26" t="s">
        <v>22</v>
      </c>
      <c r="I5314" s="26" t="s">
        <v>732</v>
      </c>
      <c r="J5314" s="26" t="s">
        <v>27</v>
      </c>
      <c r="K5314" s="26" t="s">
        <v>28</v>
      </c>
      <c r="L5314" s="26" t="s">
        <v>43</v>
      </c>
      <c r="M5314" s="26" t="s">
        <v>44</v>
      </c>
      <c r="N5314" s="26" t="s">
        <v>743</v>
      </c>
      <c r="O5314" s="26" t="s">
        <v>32</v>
      </c>
      <c r="P5314" s="26" t="s">
        <v>22</v>
      </c>
      <c r="Q5314" s="26" t="s">
        <v>26176</v>
      </c>
      <c r="R5314" s="26" t="s">
        <v>46</v>
      </c>
      <c r="S5314" s="26" t="s">
        <v>26177</v>
      </c>
      <c r="T5314" s="26" t="s">
        <v>26178</v>
      </c>
    </row>
    <row r="5315" customHeight="1" spans="1:20">
      <c r="A5315" s="25">
        <v>45211</v>
      </c>
      <c r="B5315" s="26" t="s">
        <v>26179</v>
      </c>
      <c r="C5315" s="26" t="s">
        <v>7120</v>
      </c>
      <c r="D5315" s="26" t="s">
        <v>22</v>
      </c>
      <c r="E5315" s="26" t="s">
        <v>26180</v>
      </c>
      <c r="F5315" s="26" t="s">
        <v>26181</v>
      </c>
      <c r="G5315" s="26" t="s">
        <v>336</v>
      </c>
      <c r="H5315" s="26" t="s">
        <v>22</v>
      </c>
      <c r="I5315" s="26" t="s">
        <v>1181</v>
      </c>
      <c r="J5315" s="26" t="s">
        <v>27</v>
      </c>
      <c r="K5315" s="26" t="s">
        <v>28</v>
      </c>
      <c r="L5315" s="26" t="s">
        <v>43</v>
      </c>
      <c r="M5315" s="26" t="s">
        <v>44</v>
      </c>
      <c r="N5315" s="26" t="s">
        <v>31</v>
      </c>
      <c r="O5315" s="26" t="s">
        <v>32</v>
      </c>
      <c r="P5315" s="26" t="s">
        <v>22</v>
      </c>
      <c r="Q5315" s="26" t="s">
        <v>26182</v>
      </c>
      <c r="R5315" s="26" t="s">
        <v>46</v>
      </c>
      <c r="S5315" s="26" t="s">
        <v>26183</v>
      </c>
      <c r="T5315" s="26" t="s">
        <v>26184</v>
      </c>
    </row>
    <row r="5316" customHeight="1" spans="1:20">
      <c r="A5316" s="25">
        <v>45211</v>
      </c>
      <c r="B5316" s="26" t="s">
        <v>26185</v>
      </c>
      <c r="C5316" s="26" t="s">
        <v>817</v>
      </c>
      <c r="D5316" s="26" t="s">
        <v>22</v>
      </c>
      <c r="E5316" s="26" t="s">
        <v>26186</v>
      </c>
      <c r="F5316" s="26" t="s">
        <v>26187</v>
      </c>
      <c r="G5316" s="26" t="s">
        <v>130</v>
      </c>
      <c r="H5316" s="26" t="s">
        <v>22</v>
      </c>
      <c r="I5316" s="26" t="s">
        <v>26</v>
      </c>
      <c r="J5316" s="26" t="s">
        <v>27</v>
      </c>
      <c r="K5316" s="26" t="s">
        <v>76</v>
      </c>
      <c r="L5316" s="26" t="s">
        <v>29</v>
      </c>
      <c r="M5316" s="26" t="s">
        <v>30</v>
      </c>
      <c r="N5316" s="26" t="s">
        <v>31</v>
      </c>
      <c r="O5316" s="26" t="s">
        <v>32</v>
      </c>
      <c r="P5316" s="26" t="s">
        <v>22</v>
      </c>
      <c r="Q5316" s="26" t="s">
        <v>26188</v>
      </c>
      <c r="R5316" s="26" t="s">
        <v>34</v>
      </c>
      <c r="S5316" s="26" t="s">
        <v>26189</v>
      </c>
      <c r="T5316" s="26" t="s">
        <v>26190</v>
      </c>
    </row>
    <row r="5317" customHeight="1" spans="1:20">
      <c r="A5317" s="25">
        <v>45211</v>
      </c>
      <c r="B5317" s="26" t="s">
        <v>26191</v>
      </c>
      <c r="C5317" s="26" t="s">
        <v>204</v>
      </c>
      <c r="D5317" s="26" t="s">
        <v>22</v>
      </c>
      <c r="E5317" s="26" t="s">
        <v>26192</v>
      </c>
      <c r="F5317" s="26" t="s">
        <v>26193</v>
      </c>
      <c r="G5317" s="26" t="s">
        <v>41</v>
      </c>
      <c r="H5317" s="26" t="s">
        <v>22</v>
      </c>
      <c r="I5317" s="26" t="s">
        <v>90</v>
      </c>
      <c r="J5317" s="26" t="s">
        <v>27</v>
      </c>
      <c r="K5317" s="26" t="s">
        <v>28</v>
      </c>
      <c r="L5317" s="26" t="s">
        <v>43</v>
      </c>
      <c r="M5317" s="26" t="s">
        <v>30</v>
      </c>
      <c r="N5317" s="26" t="s">
        <v>208</v>
      </c>
      <c r="O5317" s="26" t="s">
        <v>32</v>
      </c>
      <c r="P5317" s="26" t="s">
        <v>22</v>
      </c>
      <c r="Q5317" s="26" t="s">
        <v>26194</v>
      </c>
      <c r="R5317" s="26" t="s">
        <v>56</v>
      </c>
      <c r="S5317" s="26" t="s">
        <v>26195</v>
      </c>
      <c r="T5317" s="26" t="s">
        <v>22</v>
      </c>
    </row>
    <row r="5318" customHeight="1" spans="1:20">
      <c r="A5318" s="25">
        <v>45211</v>
      </c>
      <c r="B5318" s="26" t="s">
        <v>26196</v>
      </c>
      <c r="C5318" s="26" t="s">
        <v>204</v>
      </c>
      <c r="D5318" s="26" t="s">
        <v>22</v>
      </c>
      <c r="E5318" s="26" t="s">
        <v>26197</v>
      </c>
      <c r="F5318" s="26" t="s">
        <v>26198</v>
      </c>
      <c r="G5318" s="26" t="s">
        <v>62</v>
      </c>
      <c r="H5318" s="26" t="s">
        <v>110</v>
      </c>
      <c r="I5318" s="26" t="s">
        <v>90</v>
      </c>
      <c r="J5318" s="26" t="s">
        <v>27</v>
      </c>
      <c r="K5318" s="26" t="s">
        <v>28</v>
      </c>
      <c r="L5318" s="26" t="s">
        <v>43</v>
      </c>
      <c r="M5318" s="26" t="s">
        <v>44</v>
      </c>
      <c r="N5318" s="26" t="s">
        <v>208</v>
      </c>
      <c r="O5318" s="26" t="s">
        <v>32</v>
      </c>
      <c r="P5318" s="26" t="s">
        <v>22</v>
      </c>
      <c r="Q5318" s="26" t="s">
        <v>26199</v>
      </c>
      <c r="R5318" s="26" t="s">
        <v>56</v>
      </c>
      <c r="S5318" s="26" t="s">
        <v>26200</v>
      </c>
      <c r="T5318" s="26" t="s">
        <v>22</v>
      </c>
    </row>
    <row r="5319" customHeight="1" spans="1:20">
      <c r="A5319" s="25">
        <v>45211</v>
      </c>
      <c r="B5319" s="26" t="s">
        <v>26201</v>
      </c>
      <c r="C5319" s="26" t="s">
        <v>204</v>
      </c>
      <c r="D5319" s="26" t="s">
        <v>22</v>
      </c>
      <c r="E5319" s="26" t="s">
        <v>26202</v>
      </c>
      <c r="F5319" s="26" t="s">
        <v>26203</v>
      </c>
      <c r="G5319" s="26" t="s">
        <v>41</v>
      </c>
      <c r="H5319" s="26" t="s">
        <v>22</v>
      </c>
      <c r="I5319" s="26" t="s">
        <v>1181</v>
      </c>
      <c r="J5319" s="26" t="s">
        <v>27</v>
      </c>
      <c r="K5319" s="26" t="s">
        <v>28</v>
      </c>
      <c r="L5319" s="26" t="s">
        <v>43</v>
      </c>
      <c r="M5319" s="26" t="s">
        <v>44</v>
      </c>
      <c r="N5319" s="26" t="s">
        <v>208</v>
      </c>
      <c r="O5319" s="26" t="s">
        <v>32</v>
      </c>
      <c r="P5319" s="26" t="s">
        <v>22</v>
      </c>
      <c r="Q5319" s="26" t="s">
        <v>26204</v>
      </c>
      <c r="R5319" s="26" t="s">
        <v>56</v>
      </c>
      <c r="S5319" s="26" t="s">
        <v>26205</v>
      </c>
      <c r="T5319" s="26" t="s">
        <v>22</v>
      </c>
    </row>
    <row r="5320" customHeight="1" spans="1:20">
      <c r="A5320" s="25">
        <v>45211</v>
      </c>
      <c r="B5320" s="26" t="s">
        <v>26206</v>
      </c>
      <c r="C5320" s="26" t="s">
        <v>204</v>
      </c>
      <c r="D5320" s="26" t="s">
        <v>22</v>
      </c>
      <c r="E5320" s="26" t="s">
        <v>26207</v>
      </c>
      <c r="F5320" s="26" t="s">
        <v>26208</v>
      </c>
      <c r="G5320" s="26" t="s">
        <v>82</v>
      </c>
      <c r="H5320" s="26" t="s">
        <v>148</v>
      </c>
      <c r="I5320" s="26" t="s">
        <v>985</v>
      </c>
      <c r="J5320" s="26" t="s">
        <v>27</v>
      </c>
      <c r="K5320" s="26" t="s">
        <v>28</v>
      </c>
      <c r="L5320" s="26" t="s">
        <v>43</v>
      </c>
      <c r="M5320" s="26" t="s">
        <v>169</v>
      </c>
      <c r="N5320" s="26" t="s">
        <v>208</v>
      </c>
      <c r="O5320" s="26" t="s">
        <v>32</v>
      </c>
      <c r="P5320" s="26" t="s">
        <v>22</v>
      </c>
      <c r="Q5320" s="26" t="s">
        <v>26209</v>
      </c>
      <c r="R5320" s="26" t="s">
        <v>56</v>
      </c>
      <c r="S5320" s="26" t="s">
        <v>26210</v>
      </c>
      <c r="T5320" s="26" t="s">
        <v>22</v>
      </c>
    </row>
    <row r="5321" customHeight="1" spans="1:20">
      <c r="A5321" s="25">
        <v>45211</v>
      </c>
      <c r="B5321" s="26" t="s">
        <v>26211</v>
      </c>
      <c r="C5321" s="26" t="s">
        <v>274</v>
      </c>
      <c r="D5321" s="26" t="s">
        <v>22</v>
      </c>
      <c r="E5321" s="26" t="s">
        <v>26212</v>
      </c>
      <c r="F5321" s="26" t="s">
        <v>26213</v>
      </c>
      <c r="G5321" s="26" t="s">
        <v>41</v>
      </c>
      <c r="H5321" s="26" t="s">
        <v>22</v>
      </c>
      <c r="I5321" s="26" t="s">
        <v>412</v>
      </c>
      <c r="J5321" s="26" t="s">
        <v>27</v>
      </c>
      <c r="K5321" s="26" t="s">
        <v>28</v>
      </c>
      <c r="L5321" s="26" t="s">
        <v>43</v>
      </c>
      <c r="M5321" s="26" t="s">
        <v>44</v>
      </c>
      <c r="N5321" s="26" t="s">
        <v>208</v>
      </c>
      <c r="O5321" s="26" t="s">
        <v>32</v>
      </c>
      <c r="P5321" s="26" t="s">
        <v>22</v>
      </c>
      <c r="Q5321" s="26" t="s">
        <v>26214</v>
      </c>
      <c r="R5321" s="26" t="s">
        <v>56</v>
      </c>
      <c r="S5321" s="26" t="s">
        <v>26215</v>
      </c>
      <c r="T5321" s="26" t="s">
        <v>22</v>
      </c>
    </row>
    <row r="5322" customHeight="1" spans="1:20">
      <c r="A5322" s="25">
        <v>45211</v>
      </c>
      <c r="B5322" s="26" t="s">
        <v>26216</v>
      </c>
      <c r="C5322" s="26" t="s">
        <v>204</v>
      </c>
      <c r="D5322" s="26" t="s">
        <v>22</v>
      </c>
      <c r="E5322" s="26" t="s">
        <v>26217</v>
      </c>
      <c r="F5322" s="26" t="s">
        <v>26218</v>
      </c>
      <c r="G5322" s="26" t="s">
        <v>82</v>
      </c>
      <c r="H5322" s="26" t="s">
        <v>22</v>
      </c>
      <c r="I5322" s="26" t="s">
        <v>315</v>
      </c>
      <c r="J5322" s="26" t="s">
        <v>27</v>
      </c>
      <c r="K5322" s="26" t="s">
        <v>28</v>
      </c>
      <c r="L5322" s="26" t="s">
        <v>43</v>
      </c>
      <c r="M5322" s="26" t="s">
        <v>169</v>
      </c>
      <c r="N5322" s="26" t="s">
        <v>208</v>
      </c>
      <c r="O5322" s="26" t="s">
        <v>32</v>
      </c>
      <c r="P5322" s="26" t="s">
        <v>22</v>
      </c>
      <c r="Q5322" s="26" t="s">
        <v>26219</v>
      </c>
      <c r="R5322" s="26" t="s">
        <v>56</v>
      </c>
      <c r="S5322" s="26" t="s">
        <v>26220</v>
      </c>
      <c r="T5322" s="26" t="s">
        <v>22</v>
      </c>
    </row>
    <row r="5323" customHeight="1" spans="1:20">
      <c r="A5323" s="25">
        <v>45211</v>
      </c>
      <c r="B5323" s="26" t="s">
        <v>26221</v>
      </c>
      <c r="C5323" s="26" t="s">
        <v>204</v>
      </c>
      <c r="D5323" s="26" t="s">
        <v>22</v>
      </c>
      <c r="E5323" s="26" t="s">
        <v>26222</v>
      </c>
      <c r="F5323" s="26" t="s">
        <v>26223</v>
      </c>
      <c r="G5323" s="26" t="s">
        <v>82</v>
      </c>
      <c r="H5323" s="26" t="s">
        <v>22</v>
      </c>
      <c r="I5323" s="26" t="s">
        <v>90</v>
      </c>
      <c r="J5323" s="26" t="s">
        <v>27</v>
      </c>
      <c r="K5323" s="26" t="s">
        <v>28</v>
      </c>
      <c r="L5323" s="26" t="s">
        <v>43</v>
      </c>
      <c r="M5323" s="26" t="s">
        <v>44</v>
      </c>
      <c r="N5323" s="26" t="s">
        <v>208</v>
      </c>
      <c r="O5323" s="26" t="s">
        <v>32</v>
      </c>
      <c r="P5323" s="26" t="s">
        <v>22</v>
      </c>
      <c r="Q5323" s="26" t="s">
        <v>26224</v>
      </c>
      <c r="R5323" s="26" t="s">
        <v>56</v>
      </c>
      <c r="S5323" s="26" t="s">
        <v>26225</v>
      </c>
      <c r="T5323" s="26" t="s">
        <v>22</v>
      </c>
    </row>
    <row r="5324" customHeight="1" spans="1:20">
      <c r="A5324" s="25">
        <v>45211</v>
      </c>
      <c r="B5324" s="26" t="s">
        <v>26226</v>
      </c>
      <c r="C5324" s="26" t="s">
        <v>204</v>
      </c>
      <c r="D5324" s="26" t="s">
        <v>22</v>
      </c>
      <c r="E5324" s="26" t="s">
        <v>26227</v>
      </c>
      <c r="F5324" s="26" t="s">
        <v>26228</v>
      </c>
      <c r="G5324" s="26" t="s">
        <v>25</v>
      </c>
      <c r="H5324" s="26" t="s">
        <v>22</v>
      </c>
      <c r="I5324" s="26" t="s">
        <v>576</v>
      </c>
      <c r="J5324" s="26" t="s">
        <v>27</v>
      </c>
      <c r="K5324" s="26" t="s">
        <v>28</v>
      </c>
      <c r="L5324" s="26" t="s">
        <v>43</v>
      </c>
      <c r="M5324" s="26" t="s">
        <v>30</v>
      </c>
      <c r="N5324" s="26" t="s">
        <v>208</v>
      </c>
      <c r="O5324" s="26" t="s">
        <v>32</v>
      </c>
      <c r="P5324" s="26" t="s">
        <v>22</v>
      </c>
      <c r="Q5324" s="26" t="s">
        <v>26229</v>
      </c>
      <c r="R5324" s="26" t="s">
        <v>56</v>
      </c>
      <c r="S5324" s="26" t="s">
        <v>26230</v>
      </c>
      <c r="T5324" s="26" t="s">
        <v>22</v>
      </c>
    </row>
    <row r="5325" customHeight="1" spans="1:20">
      <c r="A5325" s="25">
        <v>45211</v>
      </c>
      <c r="B5325" s="26" t="s">
        <v>26231</v>
      </c>
      <c r="C5325" s="26" t="s">
        <v>204</v>
      </c>
      <c r="D5325" s="26" t="s">
        <v>22</v>
      </c>
      <c r="E5325" s="26" t="s">
        <v>13380</v>
      </c>
      <c r="F5325" s="26" t="s">
        <v>13381</v>
      </c>
      <c r="G5325" s="26" t="s">
        <v>130</v>
      </c>
      <c r="H5325" s="26" t="s">
        <v>22</v>
      </c>
      <c r="I5325" s="26" t="s">
        <v>97</v>
      </c>
      <c r="J5325" s="26" t="s">
        <v>27</v>
      </c>
      <c r="K5325" s="26" t="s">
        <v>28</v>
      </c>
      <c r="L5325" s="26" t="s">
        <v>43</v>
      </c>
      <c r="M5325" s="26" t="s">
        <v>30</v>
      </c>
      <c r="N5325" s="26" t="s">
        <v>208</v>
      </c>
      <c r="O5325" s="26" t="s">
        <v>32</v>
      </c>
      <c r="P5325" s="26" t="s">
        <v>22</v>
      </c>
      <c r="Q5325" s="26" t="s">
        <v>26232</v>
      </c>
      <c r="R5325" s="26" t="s">
        <v>56</v>
      </c>
      <c r="S5325" s="26" t="s">
        <v>26233</v>
      </c>
      <c r="T5325" s="26" t="s">
        <v>22</v>
      </c>
    </row>
    <row r="5326" customHeight="1" spans="1:20">
      <c r="A5326" s="25">
        <v>45211</v>
      </c>
      <c r="B5326" s="26" t="s">
        <v>26234</v>
      </c>
      <c r="C5326" s="26" t="s">
        <v>204</v>
      </c>
      <c r="D5326" s="26" t="s">
        <v>22</v>
      </c>
      <c r="E5326" s="26" t="s">
        <v>26235</v>
      </c>
      <c r="F5326" s="26" t="s">
        <v>26236</v>
      </c>
      <c r="G5326" s="26" t="s">
        <v>336</v>
      </c>
      <c r="H5326" s="26" t="s">
        <v>22</v>
      </c>
      <c r="I5326" s="26" t="s">
        <v>277</v>
      </c>
      <c r="J5326" s="26" t="s">
        <v>27</v>
      </c>
      <c r="K5326" s="26" t="s">
        <v>28</v>
      </c>
      <c r="L5326" s="26" t="s">
        <v>43</v>
      </c>
      <c r="M5326" s="26" t="s">
        <v>30</v>
      </c>
      <c r="N5326" s="26" t="s">
        <v>208</v>
      </c>
      <c r="O5326" s="26" t="s">
        <v>32</v>
      </c>
      <c r="P5326" s="26" t="s">
        <v>22</v>
      </c>
      <c r="Q5326" s="26" t="s">
        <v>26237</v>
      </c>
      <c r="R5326" s="26" t="s">
        <v>56</v>
      </c>
      <c r="S5326" s="26" t="s">
        <v>26238</v>
      </c>
      <c r="T5326" s="26" t="s">
        <v>22</v>
      </c>
    </row>
    <row r="5327" customHeight="1" spans="1:20">
      <c r="A5327" s="25">
        <v>45211</v>
      </c>
      <c r="B5327" s="26" t="s">
        <v>26239</v>
      </c>
      <c r="C5327" s="26" t="s">
        <v>204</v>
      </c>
      <c r="D5327" s="26" t="s">
        <v>22</v>
      </c>
      <c r="E5327" s="26" t="s">
        <v>26240</v>
      </c>
      <c r="F5327" s="26" t="s">
        <v>26241</v>
      </c>
      <c r="G5327" s="26" t="s">
        <v>130</v>
      </c>
      <c r="H5327" s="26" t="s">
        <v>22</v>
      </c>
      <c r="I5327" s="26" t="s">
        <v>207</v>
      </c>
      <c r="J5327" s="26" t="s">
        <v>27</v>
      </c>
      <c r="K5327" s="26" t="s">
        <v>28</v>
      </c>
      <c r="L5327" s="26" t="s">
        <v>43</v>
      </c>
      <c r="M5327" s="26" t="s">
        <v>30</v>
      </c>
      <c r="N5327" s="26" t="s">
        <v>208</v>
      </c>
      <c r="O5327" s="26" t="s">
        <v>32</v>
      </c>
      <c r="P5327" s="26" t="s">
        <v>22</v>
      </c>
      <c r="Q5327" s="26" t="s">
        <v>26242</v>
      </c>
      <c r="R5327" s="26" t="s">
        <v>56</v>
      </c>
      <c r="S5327" s="26" t="s">
        <v>26243</v>
      </c>
      <c r="T5327" s="26" t="s">
        <v>22</v>
      </c>
    </row>
    <row r="5328" customHeight="1" spans="1:20">
      <c r="A5328" s="25">
        <v>45211</v>
      </c>
      <c r="B5328" s="26" t="s">
        <v>26244</v>
      </c>
      <c r="C5328" s="26" t="s">
        <v>204</v>
      </c>
      <c r="D5328" s="26" t="s">
        <v>22</v>
      </c>
      <c r="E5328" s="26" t="s">
        <v>26245</v>
      </c>
      <c r="F5328" s="26" t="s">
        <v>26246</v>
      </c>
      <c r="G5328" s="26" t="s">
        <v>130</v>
      </c>
      <c r="H5328" s="26" t="s">
        <v>22</v>
      </c>
      <c r="I5328" s="26" t="s">
        <v>337</v>
      </c>
      <c r="J5328" s="26" t="s">
        <v>27</v>
      </c>
      <c r="K5328" s="26" t="s">
        <v>28</v>
      </c>
      <c r="L5328" s="26" t="s">
        <v>43</v>
      </c>
      <c r="M5328" s="26" t="s">
        <v>44</v>
      </c>
      <c r="N5328" s="26" t="s">
        <v>208</v>
      </c>
      <c r="O5328" s="26" t="s">
        <v>32</v>
      </c>
      <c r="P5328" s="26" t="s">
        <v>22</v>
      </c>
      <c r="Q5328" s="26" t="s">
        <v>26247</v>
      </c>
      <c r="R5328" s="26" t="s">
        <v>56</v>
      </c>
      <c r="S5328" s="26" t="s">
        <v>26248</v>
      </c>
      <c r="T5328" s="26" t="s">
        <v>22</v>
      </c>
    </row>
    <row r="5329" customHeight="1" spans="1:20">
      <c r="A5329" s="25">
        <v>45211</v>
      </c>
      <c r="B5329" s="26" t="s">
        <v>26249</v>
      </c>
      <c r="C5329" s="26" t="s">
        <v>204</v>
      </c>
      <c r="D5329" s="26" t="s">
        <v>22</v>
      </c>
      <c r="E5329" s="26" t="s">
        <v>26250</v>
      </c>
      <c r="F5329" s="26" t="s">
        <v>26251</v>
      </c>
      <c r="G5329" s="26" t="s">
        <v>69</v>
      </c>
      <c r="H5329" s="26" t="s">
        <v>22</v>
      </c>
      <c r="I5329" s="26" t="s">
        <v>701</v>
      </c>
      <c r="J5329" s="26" t="s">
        <v>27</v>
      </c>
      <c r="K5329" s="26" t="s">
        <v>28</v>
      </c>
      <c r="L5329" s="26" t="s">
        <v>43</v>
      </c>
      <c r="M5329" s="26" t="s">
        <v>44</v>
      </c>
      <c r="N5329" s="26" t="s">
        <v>208</v>
      </c>
      <c r="O5329" s="26" t="s">
        <v>32</v>
      </c>
      <c r="P5329" s="26" t="s">
        <v>22</v>
      </c>
      <c r="Q5329" s="26" t="s">
        <v>26252</v>
      </c>
      <c r="R5329" s="26" t="s">
        <v>56</v>
      </c>
      <c r="S5329" s="26" t="s">
        <v>26253</v>
      </c>
      <c r="T5329" s="26" t="s">
        <v>22</v>
      </c>
    </row>
    <row r="5330" customHeight="1" spans="1:20">
      <c r="A5330" s="25">
        <v>45211</v>
      </c>
      <c r="B5330" s="26" t="s">
        <v>26254</v>
      </c>
      <c r="C5330" s="26" t="s">
        <v>204</v>
      </c>
      <c r="D5330" s="26" t="s">
        <v>22</v>
      </c>
      <c r="E5330" s="26" t="s">
        <v>26255</v>
      </c>
      <c r="F5330" s="26" t="s">
        <v>26256</v>
      </c>
      <c r="G5330" s="26" t="s">
        <v>130</v>
      </c>
      <c r="H5330" s="26" t="s">
        <v>22</v>
      </c>
      <c r="I5330" s="26" t="s">
        <v>149</v>
      </c>
      <c r="J5330" s="26" t="s">
        <v>27</v>
      </c>
      <c r="K5330" s="26" t="s">
        <v>28</v>
      </c>
      <c r="L5330" s="26" t="s">
        <v>43</v>
      </c>
      <c r="M5330" s="26" t="s">
        <v>30</v>
      </c>
      <c r="N5330" s="26" t="s">
        <v>208</v>
      </c>
      <c r="O5330" s="26" t="s">
        <v>32</v>
      </c>
      <c r="P5330" s="26" t="s">
        <v>22</v>
      </c>
      <c r="Q5330" s="26" t="s">
        <v>26257</v>
      </c>
      <c r="R5330" s="26" t="s">
        <v>56</v>
      </c>
      <c r="S5330" s="26" t="s">
        <v>26258</v>
      </c>
      <c r="T5330" s="26" t="s">
        <v>22</v>
      </c>
    </row>
    <row r="5331" customHeight="1" spans="1:20">
      <c r="A5331" s="25">
        <v>45211</v>
      </c>
      <c r="B5331" s="26" t="s">
        <v>26259</v>
      </c>
      <c r="C5331" s="26" t="s">
        <v>274</v>
      </c>
      <c r="D5331" s="26" t="s">
        <v>22</v>
      </c>
      <c r="E5331" s="26" t="s">
        <v>26260</v>
      </c>
      <c r="F5331" s="26" t="s">
        <v>26261</v>
      </c>
      <c r="G5331" s="26" t="s">
        <v>130</v>
      </c>
      <c r="H5331" s="26" t="s">
        <v>22</v>
      </c>
      <c r="I5331" s="26" t="s">
        <v>576</v>
      </c>
      <c r="J5331" s="26" t="s">
        <v>27</v>
      </c>
      <c r="K5331" s="26" t="s">
        <v>28</v>
      </c>
      <c r="L5331" s="26" t="s">
        <v>43</v>
      </c>
      <c r="M5331" s="26" t="s">
        <v>30</v>
      </c>
      <c r="N5331" s="26" t="s">
        <v>208</v>
      </c>
      <c r="O5331" s="26" t="s">
        <v>32</v>
      </c>
      <c r="P5331" s="26" t="s">
        <v>22</v>
      </c>
      <c r="Q5331" s="26" t="s">
        <v>26262</v>
      </c>
      <c r="R5331" s="26" t="s">
        <v>56</v>
      </c>
      <c r="S5331" s="26" t="s">
        <v>26263</v>
      </c>
      <c r="T5331" s="26" t="s">
        <v>22</v>
      </c>
    </row>
    <row r="5332" customHeight="1" spans="1:20">
      <c r="A5332" s="25">
        <v>45211</v>
      </c>
      <c r="B5332" s="26" t="s">
        <v>26264</v>
      </c>
      <c r="C5332" s="26" t="s">
        <v>204</v>
      </c>
      <c r="D5332" s="26" t="s">
        <v>22</v>
      </c>
      <c r="E5332" s="26" t="s">
        <v>26265</v>
      </c>
      <c r="F5332" s="26" t="s">
        <v>26266</v>
      </c>
      <c r="G5332" s="26" t="s">
        <v>82</v>
      </c>
      <c r="H5332" s="26" t="s">
        <v>22</v>
      </c>
      <c r="I5332" s="26" t="s">
        <v>90</v>
      </c>
      <c r="J5332" s="26" t="s">
        <v>27</v>
      </c>
      <c r="K5332" s="26" t="s">
        <v>28</v>
      </c>
      <c r="L5332" s="26" t="s">
        <v>43</v>
      </c>
      <c r="M5332" s="26" t="s">
        <v>30</v>
      </c>
      <c r="N5332" s="26" t="s">
        <v>208</v>
      </c>
      <c r="O5332" s="26" t="s">
        <v>32</v>
      </c>
      <c r="P5332" s="26" t="s">
        <v>22</v>
      </c>
      <c r="Q5332" s="26" t="s">
        <v>26267</v>
      </c>
      <c r="R5332" s="26" t="s">
        <v>56</v>
      </c>
      <c r="S5332" s="26" t="s">
        <v>26268</v>
      </c>
      <c r="T5332" s="26" t="s">
        <v>22</v>
      </c>
    </row>
    <row r="5333" customHeight="1" spans="1:20">
      <c r="A5333" s="25">
        <v>45211</v>
      </c>
      <c r="B5333" s="26" t="s">
        <v>26269</v>
      </c>
      <c r="C5333" s="26" t="s">
        <v>204</v>
      </c>
      <c r="D5333" s="26" t="s">
        <v>22</v>
      </c>
      <c r="E5333" s="26" t="s">
        <v>26270</v>
      </c>
      <c r="F5333" s="26" t="s">
        <v>26271</v>
      </c>
      <c r="G5333" s="26" t="s">
        <v>247</v>
      </c>
      <c r="H5333" s="26" t="s">
        <v>22</v>
      </c>
      <c r="I5333" s="26" t="s">
        <v>2203</v>
      </c>
      <c r="J5333" s="26" t="s">
        <v>27</v>
      </c>
      <c r="K5333" s="26" t="s">
        <v>28</v>
      </c>
      <c r="L5333" s="26" t="s">
        <v>43</v>
      </c>
      <c r="M5333" s="26" t="s">
        <v>30</v>
      </c>
      <c r="N5333" s="26" t="s">
        <v>208</v>
      </c>
      <c r="O5333" s="26" t="s">
        <v>32</v>
      </c>
      <c r="P5333" s="26" t="s">
        <v>22</v>
      </c>
      <c r="Q5333" s="26" t="s">
        <v>26272</v>
      </c>
      <c r="R5333" s="26" t="s">
        <v>56</v>
      </c>
      <c r="S5333" s="26" t="s">
        <v>26273</v>
      </c>
      <c r="T5333" s="26" t="s">
        <v>22</v>
      </c>
    </row>
    <row r="5334" customHeight="1" spans="1:20">
      <c r="A5334" s="25">
        <v>45211</v>
      </c>
      <c r="B5334" s="26" t="s">
        <v>26274</v>
      </c>
      <c r="C5334" s="26" t="s">
        <v>204</v>
      </c>
      <c r="D5334" s="26" t="s">
        <v>22</v>
      </c>
      <c r="E5334" s="26" t="s">
        <v>26275</v>
      </c>
      <c r="F5334" s="26" t="s">
        <v>26276</v>
      </c>
      <c r="G5334" s="26" t="s">
        <v>130</v>
      </c>
      <c r="H5334" s="26" t="s">
        <v>110</v>
      </c>
      <c r="I5334" s="26" t="s">
        <v>315</v>
      </c>
      <c r="J5334" s="26" t="s">
        <v>27</v>
      </c>
      <c r="K5334" s="26" t="s">
        <v>28</v>
      </c>
      <c r="L5334" s="26" t="s">
        <v>43</v>
      </c>
      <c r="M5334" s="26" t="s">
        <v>30</v>
      </c>
      <c r="N5334" s="26" t="s">
        <v>208</v>
      </c>
      <c r="O5334" s="26" t="s">
        <v>32</v>
      </c>
      <c r="P5334" s="26" t="s">
        <v>22</v>
      </c>
      <c r="Q5334" s="26" t="s">
        <v>26277</v>
      </c>
      <c r="R5334" s="26" t="s">
        <v>56</v>
      </c>
      <c r="S5334" s="26" t="s">
        <v>26278</v>
      </c>
      <c r="T5334" s="26" t="s">
        <v>22</v>
      </c>
    </row>
    <row r="5335" customHeight="1" spans="1:20">
      <c r="A5335" s="25">
        <v>45211</v>
      </c>
      <c r="B5335" s="26" t="s">
        <v>26279</v>
      </c>
      <c r="C5335" s="26" t="s">
        <v>204</v>
      </c>
      <c r="D5335" s="26" t="s">
        <v>22</v>
      </c>
      <c r="E5335" s="26" t="s">
        <v>26280</v>
      </c>
      <c r="F5335" s="26" t="s">
        <v>26281</v>
      </c>
      <c r="G5335" s="26" t="s">
        <v>336</v>
      </c>
      <c r="H5335" s="26" t="s">
        <v>148</v>
      </c>
      <c r="I5335" s="26" t="s">
        <v>576</v>
      </c>
      <c r="J5335" s="26" t="s">
        <v>27</v>
      </c>
      <c r="K5335" s="26" t="s">
        <v>28</v>
      </c>
      <c r="L5335" s="26" t="s">
        <v>43</v>
      </c>
      <c r="M5335" s="26" t="s">
        <v>44</v>
      </c>
      <c r="N5335" s="26" t="s">
        <v>208</v>
      </c>
      <c r="O5335" s="26" t="s">
        <v>32</v>
      </c>
      <c r="P5335" s="26" t="s">
        <v>22</v>
      </c>
      <c r="Q5335" s="26" t="s">
        <v>26282</v>
      </c>
      <c r="R5335" s="26" t="s">
        <v>56</v>
      </c>
      <c r="S5335" s="26" t="s">
        <v>26283</v>
      </c>
      <c r="T5335" s="26" t="s">
        <v>22</v>
      </c>
    </row>
    <row r="5336" customHeight="1" spans="1:20">
      <c r="A5336" s="25">
        <v>45211</v>
      </c>
      <c r="B5336" s="26" t="s">
        <v>26284</v>
      </c>
      <c r="C5336" s="26" t="s">
        <v>204</v>
      </c>
      <c r="D5336" s="26" t="s">
        <v>22</v>
      </c>
      <c r="E5336" s="26" t="s">
        <v>26285</v>
      </c>
      <c r="F5336" s="26" t="s">
        <v>26286</v>
      </c>
      <c r="G5336" s="26" t="s">
        <v>69</v>
      </c>
      <c r="H5336" s="26" t="s">
        <v>22</v>
      </c>
      <c r="I5336" s="26" t="s">
        <v>207</v>
      </c>
      <c r="J5336" s="26" t="s">
        <v>27</v>
      </c>
      <c r="K5336" s="26" t="s">
        <v>28</v>
      </c>
      <c r="L5336" s="26" t="s">
        <v>43</v>
      </c>
      <c r="M5336" s="26" t="s">
        <v>30</v>
      </c>
      <c r="N5336" s="26" t="s">
        <v>208</v>
      </c>
      <c r="O5336" s="26" t="s">
        <v>32</v>
      </c>
      <c r="P5336" s="26" t="s">
        <v>22</v>
      </c>
      <c r="Q5336" s="26" t="s">
        <v>26287</v>
      </c>
      <c r="R5336" s="26" t="s">
        <v>56</v>
      </c>
      <c r="S5336" s="26" t="s">
        <v>26288</v>
      </c>
      <c r="T5336" s="26" t="s">
        <v>22</v>
      </c>
    </row>
    <row r="5337" customHeight="1" spans="1:20">
      <c r="A5337" s="25">
        <v>45211</v>
      </c>
      <c r="B5337" s="26" t="s">
        <v>26289</v>
      </c>
      <c r="C5337" s="26" t="s">
        <v>204</v>
      </c>
      <c r="D5337" s="26" t="s">
        <v>22</v>
      </c>
      <c r="E5337" s="26" t="s">
        <v>26290</v>
      </c>
      <c r="F5337" s="26" t="s">
        <v>26291</v>
      </c>
      <c r="G5337" s="26" t="s">
        <v>130</v>
      </c>
      <c r="H5337" s="26" t="s">
        <v>148</v>
      </c>
      <c r="I5337" s="26" t="s">
        <v>412</v>
      </c>
      <c r="J5337" s="26" t="s">
        <v>27</v>
      </c>
      <c r="K5337" s="26" t="s">
        <v>28</v>
      </c>
      <c r="L5337" s="26" t="s">
        <v>43</v>
      </c>
      <c r="M5337" s="26" t="s">
        <v>30</v>
      </c>
      <c r="N5337" s="26" t="s">
        <v>208</v>
      </c>
      <c r="O5337" s="26" t="s">
        <v>32</v>
      </c>
      <c r="P5337" s="26" t="s">
        <v>22</v>
      </c>
      <c r="Q5337" s="26" t="s">
        <v>26292</v>
      </c>
      <c r="R5337" s="26" t="s">
        <v>56</v>
      </c>
      <c r="S5337" s="26" t="s">
        <v>26293</v>
      </c>
      <c r="T5337" s="26" t="s">
        <v>22</v>
      </c>
    </row>
    <row r="5338" customHeight="1" spans="1:20">
      <c r="A5338" s="25">
        <v>45211</v>
      </c>
      <c r="B5338" s="26" t="s">
        <v>26294</v>
      </c>
      <c r="C5338" s="26" t="s">
        <v>204</v>
      </c>
      <c r="D5338" s="26" t="s">
        <v>22</v>
      </c>
      <c r="E5338" s="26" t="s">
        <v>26295</v>
      </c>
      <c r="F5338" s="26" t="s">
        <v>26296</v>
      </c>
      <c r="G5338" s="26" t="s">
        <v>130</v>
      </c>
      <c r="H5338" s="26" t="s">
        <v>22</v>
      </c>
      <c r="I5338" s="26" t="s">
        <v>511</v>
      </c>
      <c r="J5338" s="26" t="s">
        <v>27</v>
      </c>
      <c r="K5338" s="26" t="s">
        <v>28</v>
      </c>
      <c r="L5338" s="26" t="s">
        <v>43</v>
      </c>
      <c r="M5338" s="26" t="s">
        <v>30</v>
      </c>
      <c r="N5338" s="26" t="s">
        <v>208</v>
      </c>
      <c r="O5338" s="26" t="s">
        <v>32</v>
      </c>
      <c r="P5338" s="26" t="s">
        <v>22</v>
      </c>
      <c r="Q5338" s="26" t="s">
        <v>26297</v>
      </c>
      <c r="R5338" s="26" t="s">
        <v>56</v>
      </c>
      <c r="S5338" s="26" t="s">
        <v>26298</v>
      </c>
      <c r="T5338" s="26" t="s">
        <v>22</v>
      </c>
    </row>
    <row r="5339" customHeight="1" spans="1:20">
      <c r="A5339" s="25">
        <v>45211</v>
      </c>
      <c r="B5339" s="26" t="s">
        <v>26299</v>
      </c>
      <c r="C5339" s="26" t="s">
        <v>2978</v>
      </c>
      <c r="D5339" s="26" t="s">
        <v>22</v>
      </c>
      <c r="E5339" s="26" t="s">
        <v>26300</v>
      </c>
      <c r="F5339" s="26" t="s">
        <v>26301</v>
      </c>
      <c r="G5339" s="26" t="s">
        <v>53</v>
      </c>
      <c r="H5339" s="26" t="s">
        <v>22</v>
      </c>
      <c r="I5339" s="26" t="s">
        <v>26</v>
      </c>
      <c r="J5339" s="26" t="s">
        <v>27</v>
      </c>
      <c r="K5339" s="26" t="s">
        <v>76</v>
      </c>
      <c r="L5339" s="26" t="s">
        <v>29</v>
      </c>
      <c r="M5339" s="26" t="s">
        <v>30</v>
      </c>
      <c r="N5339" s="26" t="s">
        <v>31</v>
      </c>
      <c r="O5339" s="26" t="s">
        <v>32</v>
      </c>
      <c r="P5339" s="26" t="s">
        <v>22</v>
      </c>
      <c r="Q5339" s="26" t="s">
        <v>26302</v>
      </c>
      <c r="R5339" s="26" t="s">
        <v>34</v>
      </c>
      <c r="S5339" s="26" t="s">
        <v>26303</v>
      </c>
      <c r="T5339" s="26" t="s">
        <v>26304</v>
      </c>
    </row>
    <row r="5340" customHeight="1" spans="1:20">
      <c r="A5340" s="25">
        <v>45211</v>
      </c>
      <c r="B5340" s="26" t="s">
        <v>26305</v>
      </c>
      <c r="C5340" s="26" t="s">
        <v>121</v>
      </c>
      <c r="D5340" s="26" t="s">
        <v>22</v>
      </c>
      <c r="E5340" s="26" t="s">
        <v>26306</v>
      </c>
      <c r="F5340" s="26" t="s">
        <v>26307</v>
      </c>
      <c r="G5340" s="26" t="s">
        <v>130</v>
      </c>
      <c r="H5340" s="26" t="s">
        <v>22</v>
      </c>
      <c r="I5340" s="26" t="s">
        <v>293</v>
      </c>
      <c r="J5340" s="26" t="s">
        <v>27</v>
      </c>
      <c r="K5340" s="26" t="s">
        <v>28</v>
      </c>
      <c r="L5340" s="26" t="s">
        <v>43</v>
      </c>
      <c r="M5340" s="26" t="s">
        <v>30</v>
      </c>
      <c r="N5340" s="26" t="s">
        <v>31</v>
      </c>
      <c r="O5340" s="26" t="s">
        <v>32</v>
      </c>
      <c r="P5340" s="26" t="s">
        <v>22</v>
      </c>
      <c r="Q5340" s="26" t="s">
        <v>26308</v>
      </c>
      <c r="R5340" s="26" t="s">
        <v>46</v>
      </c>
      <c r="S5340" s="26" t="s">
        <v>26309</v>
      </c>
      <c r="T5340" s="26" t="s">
        <v>26310</v>
      </c>
    </row>
    <row r="5341" customHeight="1" spans="1:20">
      <c r="A5341" s="25">
        <v>45211</v>
      </c>
      <c r="B5341" s="26" t="s">
        <v>26311</v>
      </c>
      <c r="C5341" s="26" t="s">
        <v>399</v>
      </c>
      <c r="D5341" s="26" t="s">
        <v>22</v>
      </c>
      <c r="E5341" s="26" t="s">
        <v>26312</v>
      </c>
      <c r="F5341" s="26" t="s">
        <v>26313</v>
      </c>
      <c r="G5341" s="26" t="s">
        <v>69</v>
      </c>
      <c r="H5341" s="26" t="s">
        <v>22</v>
      </c>
      <c r="I5341" s="26" t="s">
        <v>337</v>
      </c>
      <c r="J5341" s="26" t="s">
        <v>27</v>
      </c>
      <c r="K5341" s="26" t="s">
        <v>28</v>
      </c>
      <c r="L5341" s="26" t="s">
        <v>43</v>
      </c>
      <c r="M5341" s="26" t="s">
        <v>44</v>
      </c>
      <c r="N5341" s="26" t="s">
        <v>31</v>
      </c>
      <c r="O5341" s="26" t="s">
        <v>32</v>
      </c>
      <c r="P5341" s="26" t="s">
        <v>22</v>
      </c>
      <c r="Q5341" s="26" t="s">
        <v>26314</v>
      </c>
      <c r="R5341" s="26" t="s">
        <v>46</v>
      </c>
      <c r="S5341" s="26" t="s">
        <v>26315</v>
      </c>
      <c r="T5341" s="26" t="s">
        <v>26316</v>
      </c>
    </row>
    <row r="5342" customHeight="1" spans="1:20">
      <c r="A5342" s="25">
        <v>45211</v>
      </c>
      <c r="B5342" s="26" t="s">
        <v>26317</v>
      </c>
      <c r="C5342" s="26" t="s">
        <v>399</v>
      </c>
      <c r="D5342" s="26" t="s">
        <v>22</v>
      </c>
      <c r="E5342" s="26" t="s">
        <v>26318</v>
      </c>
      <c r="F5342" s="26" t="s">
        <v>3104</v>
      </c>
      <c r="G5342" s="26" t="s">
        <v>62</v>
      </c>
      <c r="H5342" s="26" t="s">
        <v>22</v>
      </c>
      <c r="I5342" s="26" t="s">
        <v>384</v>
      </c>
      <c r="J5342" s="26" t="s">
        <v>27</v>
      </c>
      <c r="K5342" s="26" t="s">
        <v>76</v>
      </c>
      <c r="L5342" s="26" t="s">
        <v>43</v>
      </c>
      <c r="M5342" s="26" t="s">
        <v>44</v>
      </c>
      <c r="N5342" s="26" t="s">
        <v>31</v>
      </c>
      <c r="O5342" s="26" t="s">
        <v>32</v>
      </c>
      <c r="P5342" s="26" t="s">
        <v>22</v>
      </c>
      <c r="Q5342" s="26" t="s">
        <v>26319</v>
      </c>
      <c r="R5342" s="26" t="s">
        <v>46</v>
      </c>
      <c r="S5342" s="26" t="s">
        <v>26320</v>
      </c>
      <c r="T5342" s="26" t="s">
        <v>26321</v>
      </c>
    </row>
    <row r="5343" customHeight="1" spans="1:20">
      <c r="A5343" s="25">
        <v>45211</v>
      </c>
      <c r="B5343" s="26" t="s">
        <v>26322</v>
      </c>
      <c r="C5343" s="26" t="s">
        <v>204</v>
      </c>
      <c r="D5343" s="26" t="s">
        <v>22</v>
      </c>
      <c r="E5343" s="26" t="s">
        <v>26323</v>
      </c>
      <c r="F5343" s="26" t="s">
        <v>26324</v>
      </c>
      <c r="G5343" s="26" t="s">
        <v>336</v>
      </c>
      <c r="H5343" s="26" t="s">
        <v>22</v>
      </c>
      <c r="I5343" s="26" t="s">
        <v>155</v>
      </c>
      <c r="J5343" s="26" t="s">
        <v>27</v>
      </c>
      <c r="K5343" s="26" t="s">
        <v>28</v>
      </c>
      <c r="L5343" s="26" t="s">
        <v>43</v>
      </c>
      <c r="M5343" s="26" t="s">
        <v>30</v>
      </c>
      <c r="N5343" s="26" t="s">
        <v>208</v>
      </c>
      <c r="O5343" s="26" t="s">
        <v>32</v>
      </c>
      <c r="P5343" s="26" t="s">
        <v>22</v>
      </c>
      <c r="Q5343" s="26" t="s">
        <v>26325</v>
      </c>
      <c r="R5343" s="26" t="s">
        <v>56</v>
      </c>
      <c r="S5343" s="26" t="s">
        <v>26326</v>
      </c>
      <c r="T5343" s="26" t="s">
        <v>22</v>
      </c>
    </row>
    <row r="5344" customHeight="1" spans="1:20">
      <c r="A5344" s="25">
        <v>45211</v>
      </c>
      <c r="B5344" s="26" t="s">
        <v>26327</v>
      </c>
      <c r="C5344" s="26" t="s">
        <v>204</v>
      </c>
      <c r="D5344" s="26" t="s">
        <v>22</v>
      </c>
      <c r="E5344" s="26" t="s">
        <v>26328</v>
      </c>
      <c r="F5344" s="26" t="s">
        <v>26329</v>
      </c>
      <c r="G5344" s="26" t="s">
        <v>130</v>
      </c>
      <c r="H5344" s="26" t="s">
        <v>22</v>
      </c>
      <c r="I5344" s="26" t="s">
        <v>75</v>
      </c>
      <c r="J5344" s="26" t="s">
        <v>27</v>
      </c>
      <c r="K5344" s="26" t="s">
        <v>28</v>
      </c>
      <c r="L5344" s="26" t="s">
        <v>43</v>
      </c>
      <c r="M5344" s="26" t="s">
        <v>30</v>
      </c>
      <c r="N5344" s="26" t="s">
        <v>208</v>
      </c>
      <c r="O5344" s="26" t="s">
        <v>32</v>
      </c>
      <c r="P5344" s="26" t="s">
        <v>22</v>
      </c>
      <c r="Q5344" s="26" t="s">
        <v>26330</v>
      </c>
      <c r="R5344" s="26" t="s">
        <v>56</v>
      </c>
      <c r="S5344" s="26" t="s">
        <v>26331</v>
      </c>
      <c r="T5344" s="26" t="s">
        <v>22</v>
      </c>
    </row>
    <row r="5345" customHeight="1" spans="1:20">
      <c r="A5345" s="25">
        <v>45211</v>
      </c>
      <c r="B5345" s="26" t="s">
        <v>26332</v>
      </c>
      <c r="C5345" s="26" t="s">
        <v>399</v>
      </c>
      <c r="D5345" s="26" t="s">
        <v>22</v>
      </c>
      <c r="E5345" s="26" t="s">
        <v>26333</v>
      </c>
      <c r="F5345" s="26" t="s">
        <v>8271</v>
      </c>
      <c r="G5345" s="26" t="s">
        <v>336</v>
      </c>
      <c r="H5345" s="26" t="s">
        <v>22</v>
      </c>
      <c r="I5345" s="26" t="s">
        <v>149</v>
      </c>
      <c r="J5345" s="26" t="s">
        <v>27</v>
      </c>
      <c r="K5345" s="26" t="s">
        <v>28</v>
      </c>
      <c r="L5345" s="26" t="s">
        <v>43</v>
      </c>
      <c r="M5345" s="26" t="s">
        <v>30</v>
      </c>
      <c r="N5345" s="26" t="s">
        <v>31</v>
      </c>
      <c r="O5345" s="26" t="s">
        <v>32</v>
      </c>
      <c r="P5345" s="26" t="s">
        <v>22</v>
      </c>
      <c r="Q5345" s="26" t="s">
        <v>26334</v>
      </c>
      <c r="R5345" s="26" t="s">
        <v>46</v>
      </c>
      <c r="S5345" s="26" t="s">
        <v>26335</v>
      </c>
      <c r="T5345" s="26" t="s">
        <v>26336</v>
      </c>
    </row>
    <row r="5346" customHeight="1" spans="1:20">
      <c r="A5346" s="25">
        <v>45211</v>
      </c>
      <c r="B5346" s="26" t="s">
        <v>26337</v>
      </c>
      <c r="C5346" s="26" t="s">
        <v>399</v>
      </c>
      <c r="D5346" s="26" t="s">
        <v>22</v>
      </c>
      <c r="E5346" s="26" t="s">
        <v>26338</v>
      </c>
      <c r="F5346" s="26" t="s">
        <v>26339</v>
      </c>
      <c r="G5346" s="26" t="s">
        <v>130</v>
      </c>
      <c r="H5346" s="26" t="s">
        <v>22</v>
      </c>
      <c r="I5346" s="26" t="s">
        <v>384</v>
      </c>
      <c r="J5346" s="26" t="s">
        <v>27</v>
      </c>
      <c r="K5346" s="26" t="s">
        <v>28</v>
      </c>
      <c r="L5346" s="26" t="s">
        <v>43</v>
      </c>
      <c r="M5346" s="26" t="s">
        <v>30</v>
      </c>
      <c r="N5346" s="26" t="s">
        <v>31</v>
      </c>
      <c r="O5346" s="26" t="s">
        <v>32</v>
      </c>
      <c r="P5346" s="26" t="s">
        <v>22</v>
      </c>
      <c r="Q5346" s="26" t="s">
        <v>26340</v>
      </c>
      <c r="R5346" s="26" t="s">
        <v>46</v>
      </c>
      <c r="S5346" s="26" t="s">
        <v>26341</v>
      </c>
      <c r="T5346" s="26" t="s">
        <v>26342</v>
      </c>
    </row>
    <row r="5347" customHeight="1" spans="1:20">
      <c r="A5347" s="25">
        <v>45211</v>
      </c>
      <c r="B5347" s="26" t="s">
        <v>26343</v>
      </c>
      <c r="C5347" s="26" t="s">
        <v>204</v>
      </c>
      <c r="D5347" s="26" t="s">
        <v>22</v>
      </c>
      <c r="E5347" s="26" t="s">
        <v>26344</v>
      </c>
      <c r="F5347" s="26" t="s">
        <v>26345</v>
      </c>
      <c r="G5347" s="26" t="s">
        <v>41</v>
      </c>
      <c r="H5347" s="26" t="s">
        <v>22</v>
      </c>
      <c r="I5347" s="26" t="s">
        <v>214</v>
      </c>
      <c r="J5347" s="26" t="s">
        <v>27</v>
      </c>
      <c r="K5347" s="26" t="s">
        <v>28</v>
      </c>
      <c r="L5347" s="26" t="s">
        <v>43</v>
      </c>
      <c r="M5347" s="26" t="s">
        <v>44</v>
      </c>
      <c r="N5347" s="26" t="s">
        <v>208</v>
      </c>
      <c r="O5347" s="26" t="s">
        <v>32</v>
      </c>
      <c r="P5347" s="26" t="s">
        <v>22</v>
      </c>
      <c r="Q5347" s="26" t="s">
        <v>26346</v>
      </c>
      <c r="R5347" s="26" t="s">
        <v>56</v>
      </c>
      <c r="S5347" s="26" t="s">
        <v>26347</v>
      </c>
      <c r="T5347" s="26" t="s">
        <v>22</v>
      </c>
    </row>
    <row r="5348" customHeight="1" spans="1:20">
      <c r="A5348" s="25">
        <v>45211</v>
      </c>
      <c r="B5348" s="26" t="s">
        <v>26348</v>
      </c>
      <c r="C5348" s="26" t="s">
        <v>646</v>
      </c>
      <c r="D5348" s="26" t="s">
        <v>22</v>
      </c>
      <c r="E5348" s="26" t="s">
        <v>26349</v>
      </c>
      <c r="F5348" s="26" t="s">
        <v>26350</v>
      </c>
      <c r="G5348" s="26" t="s">
        <v>25</v>
      </c>
      <c r="H5348" s="26" t="s">
        <v>22</v>
      </c>
      <c r="I5348" s="26" t="s">
        <v>83</v>
      </c>
      <c r="J5348" s="26" t="s">
        <v>27</v>
      </c>
      <c r="K5348" s="26" t="s">
        <v>28</v>
      </c>
      <c r="L5348" s="26" t="s">
        <v>43</v>
      </c>
      <c r="M5348" s="26" t="s">
        <v>30</v>
      </c>
      <c r="N5348" s="26" t="s">
        <v>31</v>
      </c>
      <c r="O5348" s="26" t="s">
        <v>32</v>
      </c>
      <c r="P5348" s="26" t="s">
        <v>22</v>
      </c>
      <c r="Q5348" s="26" t="s">
        <v>26351</v>
      </c>
      <c r="R5348" s="26" t="s">
        <v>46</v>
      </c>
      <c r="S5348" s="26" t="s">
        <v>26352</v>
      </c>
      <c r="T5348" s="26" t="s">
        <v>26353</v>
      </c>
    </row>
    <row r="5349" customHeight="1" spans="1:20">
      <c r="A5349" s="25">
        <v>45211</v>
      </c>
      <c r="B5349" s="26" t="s">
        <v>26354</v>
      </c>
      <c r="C5349" s="26" t="s">
        <v>7120</v>
      </c>
      <c r="D5349" s="26" t="s">
        <v>22</v>
      </c>
      <c r="E5349" s="26" t="s">
        <v>26355</v>
      </c>
      <c r="F5349" s="26" t="s">
        <v>26356</v>
      </c>
      <c r="G5349" s="26" t="s">
        <v>41</v>
      </c>
      <c r="H5349" s="26" t="s">
        <v>148</v>
      </c>
      <c r="I5349" s="26" t="s">
        <v>299</v>
      </c>
      <c r="J5349" s="26" t="s">
        <v>27</v>
      </c>
      <c r="K5349" s="26" t="s">
        <v>28</v>
      </c>
      <c r="L5349" s="26" t="s">
        <v>43</v>
      </c>
      <c r="M5349" s="26" t="s">
        <v>44</v>
      </c>
      <c r="N5349" s="26" t="s">
        <v>31</v>
      </c>
      <c r="O5349" s="26" t="s">
        <v>32</v>
      </c>
      <c r="P5349" s="26" t="s">
        <v>22</v>
      </c>
      <c r="Q5349" s="26" t="s">
        <v>26357</v>
      </c>
      <c r="R5349" s="26" t="s">
        <v>46</v>
      </c>
      <c r="S5349" s="26" t="s">
        <v>26358</v>
      </c>
      <c r="T5349" s="26" t="s">
        <v>26359</v>
      </c>
    </row>
    <row r="5350" customHeight="1" spans="1:20">
      <c r="A5350" s="25">
        <v>45211</v>
      </c>
      <c r="B5350" s="26" t="s">
        <v>26360</v>
      </c>
      <c r="C5350" s="26" t="s">
        <v>204</v>
      </c>
      <c r="D5350" s="26" t="s">
        <v>22</v>
      </c>
      <c r="E5350" s="26" t="s">
        <v>26361</v>
      </c>
      <c r="F5350" s="26" t="s">
        <v>8320</v>
      </c>
      <c r="G5350" s="26" t="s">
        <v>130</v>
      </c>
      <c r="H5350" s="26" t="s">
        <v>148</v>
      </c>
      <c r="I5350" s="26" t="s">
        <v>991</v>
      </c>
      <c r="J5350" s="26" t="s">
        <v>27</v>
      </c>
      <c r="K5350" s="26" t="s">
        <v>28</v>
      </c>
      <c r="L5350" s="26" t="s">
        <v>43</v>
      </c>
      <c r="M5350" s="26" t="s">
        <v>30</v>
      </c>
      <c r="N5350" s="26" t="s">
        <v>208</v>
      </c>
      <c r="O5350" s="26" t="s">
        <v>32</v>
      </c>
      <c r="P5350" s="26" t="s">
        <v>22</v>
      </c>
      <c r="Q5350" s="26" t="s">
        <v>26362</v>
      </c>
      <c r="R5350" s="26" t="s">
        <v>56</v>
      </c>
      <c r="S5350" s="26" t="s">
        <v>26363</v>
      </c>
      <c r="T5350" s="26" t="s">
        <v>22</v>
      </c>
    </row>
    <row r="5351" customHeight="1" spans="1:20">
      <c r="A5351" s="25">
        <v>45211</v>
      </c>
      <c r="B5351" s="26" t="s">
        <v>26364</v>
      </c>
      <c r="C5351" s="26" t="s">
        <v>204</v>
      </c>
      <c r="D5351" s="26" t="s">
        <v>22</v>
      </c>
      <c r="E5351" s="26" t="s">
        <v>26365</v>
      </c>
      <c r="F5351" s="26" t="s">
        <v>26366</v>
      </c>
      <c r="G5351" s="26" t="s">
        <v>25</v>
      </c>
      <c r="H5351" s="26" t="s">
        <v>22</v>
      </c>
      <c r="I5351" s="26" t="s">
        <v>293</v>
      </c>
      <c r="J5351" s="26" t="s">
        <v>27</v>
      </c>
      <c r="K5351" s="26" t="s">
        <v>28</v>
      </c>
      <c r="L5351" s="26" t="s">
        <v>43</v>
      </c>
      <c r="M5351" s="26" t="s">
        <v>44</v>
      </c>
      <c r="N5351" s="26" t="s">
        <v>208</v>
      </c>
      <c r="O5351" s="26" t="s">
        <v>32</v>
      </c>
      <c r="P5351" s="26" t="s">
        <v>22</v>
      </c>
      <c r="Q5351" s="26" t="s">
        <v>26367</v>
      </c>
      <c r="R5351" s="26" t="s">
        <v>56</v>
      </c>
      <c r="S5351" s="26" t="s">
        <v>26368</v>
      </c>
      <c r="T5351" s="26" t="s">
        <v>22</v>
      </c>
    </row>
    <row r="5352" customHeight="1" spans="1:20">
      <c r="A5352" s="25">
        <v>45211</v>
      </c>
      <c r="B5352" s="26" t="s">
        <v>26369</v>
      </c>
      <c r="C5352" s="26" t="s">
        <v>204</v>
      </c>
      <c r="D5352" s="26" t="s">
        <v>22</v>
      </c>
      <c r="E5352" s="26" t="s">
        <v>26370</v>
      </c>
      <c r="F5352" s="26" t="s">
        <v>26371</v>
      </c>
      <c r="G5352" s="26" t="s">
        <v>41</v>
      </c>
      <c r="H5352" s="26" t="s">
        <v>22</v>
      </c>
      <c r="I5352" s="26" t="s">
        <v>337</v>
      </c>
      <c r="J5352" s="26" t="s">
        <v>27</v>
      </c>
      <c r="K5352" s="26" t="s">
        <v>28</v>
      </c>
      <c r="L5352" s="26" t="s">
        <v>43</v>
      </c>
      <c r="M5352" s="26" t="s">
        <v>30</v>
      </c>
      <c r="N5352" s="26" t="s">
        <v>208</v>
      </c>
      <c r="O5352" s="26" t="s">
        <v>32</v>
      </c>
      <c r="P5352" s="26" t="s">
        <v>22</v>
      </c>
      <c r="Q5352" s="26" t="s">
        <v>26372</v>
      </c>
      <c r="R5352" s="26" t="s">
        <v>56</v>
      </c>
      <c r="S5352" s="26" t="s">
        <v>26373</v>
      </c>
      <c r="T5352" s="26" t="s">
        <v>22</v>
      </c>
    </row>
    <row r="5353" customHeight="1" spans="1:20">
      <c r="A5353" s="25">
        <v>45211</v>
      </c>
      <c r="B5353" s="26" t="s">
        <v>26374</v>
      </c>
      <c r="C5353" s="26" t="s">
        <v>204</v>
      </c>
      <c r="D5353" s="26" t="s">
        <v>22</v>
      </c>
      <c r="E5353" s="26" t="s">
        <v>24299</v>
      </c>
      <c r="F5353" s="26" t="s">
        <v>24300</v>
      </c>
      <c r="G5353" s="26" t="s">
        <v>130</v>
      </c>
      <c r="H5353" s="26" t="s">
        <v>110</v>
      </c>
      <c r="I5353" s="26" t="s">
        <v>732</v>
      </c>
      <c r="J5353" s="26" t="s">
        <v>27</v>
      </c>
      <c r="K5353" s="26" t="s">
        <v>28</v>
      </c>
      <c r="L5353" s="26" t="s">
        <v>43</v>
      </c>
      <c r="M5353" s="26" t="s">
        <v>30</v>
      </c>
      <c r="N5353" s="26" t="s">
        <v>208</v>
      </c>
      <c r="O5353" s="26" t="s">
        <v>32</v>
      </c>
      <c r="P5353" s="26" t="s">
        <v>22</v>
      </c>
      <c r="Q5353" s="26" t="s">
        <v>26375</v>
      </c>
      <c r="R5353" s="26" t="s">
        <v>56</v>
      </c>
      <c r="S5353" s="26" t="s">
        <v>26376</v>
      </c>
      <c r="T5353" s="26" t="s">
        <v>22</v>
      </c>
    </row>
    <row r="5354" customHeight="1" spans="1:20">
      <c r="A5354" s="25">
        <v>45211</v>
      </c>
      <c r="B5354" s="26" t="s">
        <v>26377</v>
      </c>
      <c r="C5354" s="26" t="s">
        <v>204</v>
      </c>
      <c r="D5354" s="26" t="s">
        <v>22</v>
      </c>
      <c r="E5354" s="26" t="s">
        <v>26378</v>
      </c>
      <c r="F5354" s="26" t="s">
        <v>26379</v>
      </c>
      <c r="G5354" s="26" t="s">
        <v>25</v>
      </c>
      <c r="H5354" s="26" t="s">
        <v>22</v>
      </c>
      <c r="I5354" s="26" t="s">
        <v>384</v>
      </c>
      <c r="J5354" s="26" t="s">
        <v>27</v>
      </c>
      <c r="K5354" s="26" t="s">
        <v>28</v>
      </c>
      <c r="L5354" s="26" t="s">
        <v>43</v>
      </c>
      <c r="M5354" s="26" t="s">
        <v>30</v>
      </c>
      <c r="N5354" s="26" t="s">
        <v>208</v>
      </c>
      <c r="O5354" s="26" t="s">
        <v>32</v>
      </c>
      <c r="P5354" s="26" t="s">
        <v>22</v>
      </c>
      <c r="Q5354" s="26" t="s">
        <v>26380</v>
      </c>
      <c r="R5354" s="26" t="s">
        <v>56</v>
      </c>
      <c r="S5354" s="26" t="s">
        <v>26381</v>
      </c>
      <c r="T5354" s="26" t="s">
        <v>22</v>
      </c>
    </row>
    <row r="5355" customHeight="1" spans="1:20">
      <c r="A5355" s="25">
        <v>45211</v>
      </c>
      <c r="B5355" s="26" t="s">
        <v>26382</v>
      </c>
      <c r="C5355" s="26" t="s">
        <v>204</v>
      </c>
      <c r="D5355" s="26" t="s">
        <v>22</v>
      </c>
      <c r="E5355" s="26" t="s">
        <v>26383</v>
      </c>
      <c r="F5355" s="26" t="s">
        <v>26384</v>
      </c>
      <c r="G5355" s="26" t="s">
        <v>41</v>
      </c>
      <c r="H5355" s="26" t="s">
        <v>22</v>
      </c>
      <c r="I5355" s="26" t="s">
        <v>90</v>
      </c>
      <c r="J5355" s="26" t="s">
        <v>27</v>
      </c>
      <c r="K5355" s="26" t="s">
        <v>28</v>
      </c>
      <c r="L5355" s="26" t="s">
        <v>43</v>
      </c>
      <c r="M5355" s="26" t="s">
        <v>44</v>
      </c>
      <c r="N5355" s="26" t="s">
        <v>208</v>
      </c>
      <c r="O5355" s="26" t="s">
        <v>32</v>
      </c>
      <c r="P5355" s="26" t="s">
        <v>22</v>
      </c>
      <c r="Q5355" s="26" t="s">
        <v>26385</v>
      </c>
      <c r="R5355" s="26" t="s">
        <v>56</v>
      </c>
      <c r="S5355" s="26" t="s">
        <v>26386</v>
      </c>
      <c r="T5355" s="26" t="s">
        <v>22</v>
      </c>
    </row>
    <row r="5356" customHeight="1" spans="1:20">
      <c r="A5356" s="25">
        <v>45211</v>
      </c>
      <c r="B5356" s="26" t="s">
        <v>26387</v>
      </c>
      <c r="C5356" s="26" t="s">
        <v>204</v>
      </c>
      <c r="D5356" s="26" t="s">
        <v>22</v>
      </c>
      <c r="E5356" s="26" t="s">
        <v>26388</v>
      </c>
      <c r="F5356" s="26" t="s">
        <v>26389</v>
      </c>
      <c r="G5356" s="26" t="s">
        <v>69</v>
      </c>
      <c r="H5356" s="26" t="s">
        <v>22</v>
      </c>
      <c r="I5356" s="26" t="s">
        <v>175</v>
      </c>
      <c r="J5356" s="26" t="s">
        <v>27</v>
      </c>
      <c r="K5356" s="26" t="s">
        <v>28</v>
      </c>
      <c r="L5356" s="26" t="s">
        <v>43</v>
      </c>
      <c r="M5356" s="26" t="s">
        <v>44</v>
      </c>
      <c r="N5356" s="26" t="s">
        <v>208</v>
      </c>
      <c r="O5356" s="26" t="s">
        <v>32</v>
      </c>
      <c r="P5356" s="26" t="s">
        <v>22</v>
      </c>
      <c r="Q5356" s="26" t="s">
        <v>26390</v>
      </c>
      <c r="R5356" s="26" t="s">
        <v>56</v>
      </c>
      <c r="S5356" s="26" t="s">
        <v>26391</v>
      </c>
      <c r="T5356" s="26" t="s">
        <v>22</v>
      </c>
    </row>
    <row r="5357" customHeight="1" spans="1:20">
      <c r="A5357" s="25">
        <v>45211</v>
      </c>
      <c r="B5357" s="26" t="s">
        <v>26392</v>
      </c>
      <c r="C5357" s="26" t="s">
        <v>204</v>
      </c>
      <c r="D5357" s="26" t="s">
        <v>22</v>
      </c>
      <c r="E5357" s="26" t="s">
        <v>26393</v>
      </c>
      <c r="F5357" s="26" t="s">
        <v>26394</v>
      </c>
      <c r="G5357" s="26" t="s">
        <v>247</v>
      </c>
      <c r="H5357" s="26" t="s">
        <v>137</v>
      </c>
      <c r="I5357" s="26" t="s">
        <v>90</v>
      </c>
      <c r="J5357" s="26" t="s">
        <v>27</v>
      </c>
      <c r="K5357" s="26" t="s">
        <v>28</v>
      </c>
      <c r="L5357" s="26" t="s">
        <v>43</v>
      </c>
      <c r="M5357" s="26" t="s">
        <v>44</v>
      </c>
      <c r="N5357" s="26" t="s">
        <v>208</v>
      </c>
      <c r="O5357" s="26" t="s">
        <v>32</v>
      </c>
      <c r="P5357" s="26" t="s">
        <v>22</v>
      </c>
      <c r="Q5357" s="26" t="s">
        <v>26395</v>
      </c>
      <c r="R5357" s="26" t="s">
        <v>56</v>
      </c>
      <c r="S5357" s="26" t="s">
        <v>26396</v>
      </c>
      <c r="T5357" s="26" t="s">
        <v>22</v>
      </c>
    </row>
    <row r="5358" customHeight="1" spans="1:20">
      <c r="A5358" s="25">
        <v>45211</v>
      </c>
      <c r="B5358" s="26" t="s">
        <v>26397</v>
      </c>
      <c r="C5358" s="26" t="s">
        <v>204</v>
      </c>
      <c r="D5358" s="26" t="s">
        <v>22</v>
      </c>
      <c r="E5358" s="26" t="s">
        <v>26398</v>
      </c>
      <c r="F5358" s="26" t="s">
        <v>26399</v>
      </c>
      <c r="G5358" s="26" t="s">
        <v>41</v>
      </c>
      <c r="H5358" s="26" t="s">
        <v>22</v>
      </c>
      <c r="I5358" s="26" t="s">
        <v>97</v>
      </c>
      <c r="J5358" s="26" t="s">
        <v>27</v>
      </c>
      <c r="K5358" s="26" t="s">
        <v>28</v>
      </c>
      <c r="L5358" s="26" t="s">
        <v>43</v>
      </c>
      <c r="M5358" s="26" t="s">
        <v>30</v>
      </c>
      <c r="N5358" s="26" t="s">
        <v>208</v>
      </c>
      <c r="O5358" s="26" t="s">
        <v>32</v>
      </c>
      <c r="P5358" s="26" t="s">
        <v>22</v>
      </c>
      <c r="Q5358" s="26" t="s">
        <v>26400</v>
      </c>
      <c r="R5358" s="26" t="s">
        <v>56</v>
      </c>
      <c r="S5358" s="26" t="s">
        <v>26401</v>
      </c>
      <c r="T5358" s="26" t="s">
        <v>22</v>
      </c>
    </row>
    <row r="5359" customHeight="1" spans="1:20">
      <c r="A5359" s="25">
        <v>45211</v>
      </c>
      <c r="B5359" s="26" t="s">
        <v>26402</v>
      </c>
      <c r="C5359" s="26" t="s">
        <v>204</v>
      </c>
      <c r="D5359" s="26" t="s">
        <v>22</v>
      </c>
      <c r="E5359" s="26" t="s">
        <v>26403</v>
      </c>
      <c r="F5359" s="26" t="s">
        <v>26404</v>
      </c>
      <c r="G5359" s="26" t="s">
        <v>130</v>
      </c>
      <c r="H5359" s="26" t="s">
        <v>22</v>
      </c>
      <c r="I5359" s="26" t="s">
        <v>90</v>
      </c>
      <c r="J5359" s="26" t="s">
        <v>27</v>
      </c>
      <c r="K5359" s="26" t="s">
        <v>28</v>
      </c>
      <c r="L5359" s="26" t="s">
        <v>43</v>
      </c>
      <c r="M5359" s="26" t="s">
        <v>44</v>
      </c>
      <c r="N5359" s="26" t="s">
        <v>208</v>
      </c>
      <c r="O5359" s="26" t="s">
        <v>32</v>
      </c>
      <c r="P5359" s="26" t="s">
        <v>22</v>
      </c>
      <c r="Q5359" s="26" t="s">
        <v>26405</v>
      </c>
      <c r="R5359" s="26" t="s">
        <v>56</v>
      </c>
      <c r="S5359" s="26" t="s">
        <v>26406</v>
      </c>
      <c r="T5359" s="26" t="s">
        <v>22</v>
      </c>
    </row>
    <row r="5360" customHeight="1" spans="1:20">
      <c r="A5360" s="25">
        <v>45211</v>
      </c>
      <c r="B5360" s="26" t="s">
        <v>26407</v>
      </c>
      <c r="C5360" s="26" t="s">
        <v>204</v>
      </c>
      <c r="D5360" s="26" t="s">
        <v>22</v>
      </c>
      <c r="E5360" s="26" t="s">
        <v>26408</v>
      </c>
      <c r="F5360" s="26" t="s">
        <v>26409</v>
      </c>
      <c r="G5360" s="26" t="s">
        <v>130</v>
      </c>
      <c r="H5360" s="26" t="s">
        <v>22</v>
      </c>
      <c r="I5360" s="26" t="s">
        <v>90</v>
      </c>
      <c r="J5360" s="26" t="s">
        <v>27</v>
      </c>
      <c r="K5360" s="26" t="s">
        <v>28</v>
      </c>
      <c r="L5360" s="26" t="s">
        <v>43</v>
      </c>
      <c r="M5360" s="26" t="s">
        <v>30</v>
      </c>
      <c r="N5360" s="26" t="s">
        <v>208</v>
      </c>
      <c r="O5360" s="26" t="s">
        <v>32</v>
      </c>
      <c r="P5360" s="26" t="s">
        <v>22</v>
      </c>
      <c r="Q5360" s="26" t="s">
        <v>26410</v>
      </c>
      <c r="R5360" s="26" t="s">
        <v>56</v>
      </c>
      <c r="S5360" s="26" t="s">
        <v>26411</v>
      </c>
      <c r="T5360" s="26" t="s">
        <v>22</v>
      </c>
    </row>
    <row r="5361" customHeight="1" spans="1:20">
      <c r="A5361" s="25">
        <v>45211</v>
      </c>
      <c r="B5361" s="26" t="s">
        <v>26412</v>
      </c>
      <c r="C5361" s="26" t="s">
        <v>204</v>
      </c>
      <c r="D5361" s="26" t="s">
        <v>22</v>
      </c>
      <c r="E5361" s="26" t="s">
        <v>26413</v>
      </c>
      <c r="F5361" s="26" t="s">
        <v>2955</v>
      </c>
      <c r="G5361" s="26" t="s">
        <v>69</v>
      </c>
      <c r="H5361" s="26" t="s">
        <v>22</v>
      </c>
      <c r="I5361" s="26" t="s">
        <v>576</v>
      </c>
      <c r="J5361" s="26" t="s">
        <v>27</v>
      </c>
      <c r="K5361" s="26" t="s">
        <v>28</v>
      </c>
      <c r="L5361" s="26" t="s">
        <v>43</v>
      </c>
      <c r="M5361" s="26" t="s">
        <v>30</v>
      </c>
      <c r="N5361" s="26" t="s">
        <v>208</v>
      </c>
      <c r="O5361" s="26" t="s">
        <v>32</v>
      </c>
      <c r="P5361" s="26" t="s">
        <v>22</v>
      </c>
      <c r="Q5361" s="26" t="s">
        <v>26414</v>
      </c>
      <c r="R5361" s="26" t="s">
        <v>56</v>
      </c>
      <c r="S5361" s="26" t="s">
        <v>26415</v>
      </c>
      <c r="T5361" s="26" t="s">
        <v>22</v>
      </c>
    </row>
    <row r="5362" customHeight="1" spans="1:20">
      <c r="A5362" s="25">
        <v>45211</v>
      </c>
      <c r="B5362" s="26" t="s">
        <v>26416</v>
      </c>
      <c r="C5362" s="26" t="s">
        <v>204</v>
      </c>
      <c r="D5362" s="26" t="s">
        <v>22</v>
      </c>
      <c r="E5362" s="26" t="s">
        <v>26417</v>
      </c>
      <c r="F5362" s="26" t="s">
        <v>26418</v>
      </c>
      <c r="G5362" s="26" t="s">
        <v>62</v>
      </c>
      <c r="H5362" s="26" t="s">
        <v>148</v>
      </c>
      <c r="I5362" s="26" t="s">
        <v>732</v>
      </c>
      <c r="J5362" s="26" t="s">
        <v>27</v>
      </c>
      <c r="K5362" s="26" t="s">
        <v>28</v>
      </c>
      <c r="L5362" s="26" t="s">
        <v>43</v>
      </c>
      <c r="M5362" s="26" t="s">
        <v>44</v>
      </c>
      <c r="N5362" s="26" t="s">
        <v>208</v>
      </c>
      <c r="O5362" s="26" t="s">
        <v>32</v>
      </c>
      <c r="P5362" s="26" t="s">
        <v>22</v>
      </c>
      <c r="Q5362" s="26" t="s">
        <v>26419</v>
      </c>
      <c r="R5362" s="26" t="s">
        <v>56</v>
      </c>
      <c r="S5362" s="26" t="s">
        <v>26420</v>
      </c>
      <c r="T5362" s="26" t="s">
        <v>22</v>
      </c>
    </row>
    <row r="5363" customHeight="1" spans="1:20">
      <c r="A5363" s="25">
        <v>45211</v>
      </c>
      <c r="B5363" s="26" t="s">
        <v>26421</v>
      </c>
      <c r="C5363" s="26" t="s">
        <v>204</v>
      </c>
      <c r="D5363" s="26" t="s">
        <v>22</v>
      </c>
      <c r="E5363" s="26" t="s">
        <v>26422</v>
      </c>
      <c r="F5363" s="26" t="s">
        <v>26423</v>
      </c>
      <c r="G5363" s="26" t="s">
        <v>41</v>
      </c>
      <c r="H5363" s="26" t="s">
        <v>110</v>
      </c>
      <c r="I5363" s="26" t="s">
        <v>337</v>
      </c>
      <c r="J5363" s="26" t="s">
        <v>27</v>
      </c>
      <c r="K5363" s="26" t="s">
        <v>28</v>
      </c>
      <c r="L5363" s="26" t="s">
        <v>43</v>
      </c>
      <c r="M5363" s="26" t="s">
        <v>30</v>
      </c>
      <c r="N5363" s="26" t="s">
        <v>208</v>
      </c>
      <c r="O5363" s="26" t="s">
        <v>32</v>
      </c>
      <c r="P5363" s="26" t="s">
        <v>22</v>
      </c>
      <c r="Q5363" s="26" t="s">
        <v>26424</v>
      </c>
      <c r="R5363" s="26" t="s">
        <v>56</v>
      </c>
      <c r="S5363" s="26" t="s">
        <v>26425</v>
      </c>
      <c r="T5363" s="26" t="s">
        <v>22</v>
      </c>
    </row>
    <row r="5364" customHeight="1" spans="1:20">
      <c r="A5364" s="25">
        <v>45211</v>
      </c>
      <c r="B5364" s="26" t="s">
        <v>26426</v>
      </c>
      <c r="C5364" s="26" t="s">
        <v>204</v>
      </c>
      <c r="D5364" s="26" t="s">
        <v>22</v>
      </c>
      <c r="E5364" s="26" t="s">
        <v>26427</v>
      </c>
      <c r="F5364" s="26" t="s">
        <v>26428</v>
      </c>
      <c r="G5364" s="26" t="s">
        <v>41</v>
      </c>
      <c r="H5364" s="26" t="s">
        <v>22</v>
      </c>
      <c r="I5364" s="26" t="s">
        <v>991</v>
      </c>
      <c r="J5364" s="26" t="s">
        <v>27</v>
      </c>
      <c r="K5364" s="26" t="s">
        <v>28</v>
      </c>
      <c r="L5364" s="26" t="s">
        <v>43</v>
      </c>
      <c r="M5364" s="26" t="s">
        <v>44</v>
      </c>
      <c r="N5364" s="26" t="s">
        <v>208</v>
      </c>
      <c r="O5364" s="26" t="s">
        <v>32</v>
      </c>
      <c r="P5364" s="26" t="s">
        <v>22</v>
      </c>
      <c r="Q5364" s="26" t="s">
        <v>26429</v>
      </c>
      <c r="R5364" s="26" t="s">
        <v>56</v>
      </c>
      <c r="S5364" s="26" t="s">
        <v>26430</v>
      </c>
      <c r="T5364" s="26" t="s">
        <v>22</v>
      </c>
    </row>
    <row r="5365" customHeight="1" spans="1:20">
      <c r="A5365" s="25">
        <v>45211</v>
      </c>
      <c r="B5365" s="26" t="s">
        <v>26431</v>
      </c>
      <c r="C5365" s="26" t="s">
        <v>204</v>
      </c>
      <c r="D5365" s="26" t="s">
        <v>22</v>
      </c>
      <c r="E5365" s="26" t="s">
        <v>26432</v>
      </c>
      <c r="F5365" s="26" t="s">
        <v>26433</v>
      </c>
      <c r="G5365" s="26" t="s">
        <v>25</v>
      </c>
      <c r="H5365" s="26" t="s">
        <v>22</v>
      </c>
      <c r="I5365" s="26" t="s">
        <v>293</v>
      </c>
      <c r="J5365" s="26" t="s">
        <v>27</v>
      </c>
      <c r="K5365" s="26" t="s">
        <v>28</v>
      </c>
      <c r="L5365" s="26" t="s">
        <v>43</v>
      </c>
      <c r="M5365" s="26" t="s">
        <v>44</v>
      </c>
      <c r="N5365" s="26" t="s">
        <v>208</v>
      </c>
      <c r="O5365" s="26" t="s">
        <v>32</v>
      </c>
      <c r="P5365" s="26" t="s">
        <v>22</v>
      </c>
      <c r="Q5365" s="26" t="s">
        <v>26434</v>
      </c>
      <c r="R5365" s="26" t="s">
        <v>56</v>
      </c>
      <c r="S5365" s="26" t="s">
        <v>26435</v>
      </c>
      <c r="T5365" s="26" t="s">
        <v>22</v>
      </c>
    </row>
    <row r="5366" customHeight="1" spans="1:20">
      <c r="A5366" s="25">
        <v>45211</v>
      </c>
      <c r="B5366" s="26" t="s">
        <v>26436</v>
      </c>
      <c r="C5366" s="26" t="s">
        <v>204</v>
      </c>
      <c r="D5366" s="26" t="s">
        <v>22</v>
      </c>
      <c r="E5366" s="26" t="s">
        <v>26437</v>
      </c>
      <c r="F5366" s="26" t="s">
        <v>26438</v>
      </c>
      <c r="G5366" s="26" t="s">
        <v>25</v>
      </c>
      <c r="H5366" s="26" t="s">
        <v>22</v>
      </c>
      <c r="I5366" s="26" t="s">
        <v>448</v>
      </c>
      <c r="J5366" s="26" t="s">
        <v>27</v>
      </c>
      <c r="K5366" s="26" t="s">
        <v>28</v>
      </c>
      <c r="L5366" s="26" t="s">
        <v>43</v>
      </c>
      <c r="M5366" s="26" t="s">
        <v>30</v>
      </c>
      <c r="N5366" s="26" t="s">
        <v>208</v>
      </c>
      <c r="O5366" s="26" t="s">
        <v>32</v>
      </c>
      <c r="P5366" s="26" t="s">
        <v>22</v>
      </c>
      <c r="Q5366" s="26" t="s">
        <v>26439</v>
      </c>
      <c r="R5366" s="26" t="s">
        <v>56</v>
      </c>
      <c r="S5366" s="26" t="s">
        <v>26440</v>
      </c>
      <c r="T5366" s="26" t="s">
        <v>22</v>
      </c>
    </row>
    <row r="5367" customHeight="1" spans="1:20">
      <c r="A5367" s="25">
        <v>45211</v>
      </c>
      <c r="B5367" s="26" t="s">
        <v>26441</v>
      </c>
      <c r="C5367" s="26" t="s">
        <v>204</v>
      </c>
      <c r="D5367" s="26" t="s">
        <v>22</v>
      </c>
      <c r="E5367" s="26" t="s">
        <v>26442</v>
      </c>
      <c r="F5367" s="26" t="s">
        <v>26443</v>
      </c>
      <c r="G5367" s="26" t="s">
        <v>130</v>
      </c>
      <c r="H5367" s="26" t="s">
        <v>22</v>
      </c>
      <c r="I5367" s="26" t="s">
        <v>207</v>
      </c>
      <c r="J5367" s="26" t="s">
        <v>27</v>
      </c>
      <c r="K5367" s="26" t="s">
        <v>28</v>
      </c>
      <c r="L5367" s="26" t="s">
        <v>43</v>
      </c>
      <c r="M5367" s="26" t="s">
        <v>30</v>
      </c>
      <c r="N5367" s="26" t="s">
        <v>208</v>
      </c>
      <c r="O5367" s="26" t="s">
        <v>32</v>
      </c>
      <c r="P5367" s="26" t="s">
        <v>22</v>
      </c>
      <c r="Q5367" s="26" t="s">
        <v>26444</v>
      </c>
      <c r="R5367" s="26" t="s">
        <v>56</v>
      </c>
      <c r="S5367" s="26" t="s">
        <v>26445</v>
      </c>
      <c r="T5367" s="26" t="s">
        <v>22</v>
      </c>
    </row>
    <row r="5368" customHeight="1" spans="1:20">
      <c r="A5368" s="25">
        <v>45211</v>
      </c>
      <c r="B5368" s="26" t="s">
        <v>26446</v>
      </c>
      <c r="C5368" s="26" t="s">
        <v>179</v>
      </c>
      <c r="D5368" s="26" t="s">
        <v>22</v>
      </c>
      <c r="E5368" s="26" t="s">
        <v>26447</v>
      </c>
      <c r="F5368" s="26" t="s">
        <v>12127</v>
      </c>
      <c r="G5368" s="26" t="s">
        <v>336</v>
      </c>
      <c r="H5368" s="26" t="s">
        <v>22</v>
      </c>
      <c r="I5368" s="26" t="s">
        <v>1181</v>
      </c>
      <c r="J5368" s="26" t="s">
        <v>27</v>
      </c>
      <c r="K5368" s="26" t="s">
        <v>28</v>
      </c>
      <c r="L5368" s="26" t="s">
        <v>43</v>
      </c>
      <c r="M5368" s="26" t="s">
        <v>44</v>
      </c>
      <c r="N5368" s="26" t="s">
        <v>31</v>
      </c>
      <c r="O5368" s="26" t="s">
        <v>32</v>
      </c>
      <c r="P5368" s="26" t="s">
        <v>22</v>
      </c>
      <c r="Q5368" s="26" t="s">
        <v>26448</v>
      </c>
      <c r="R5368" s="26" t="s">
        <v>46</v>
      </c>
      <c r="S5368" s="26" t="s">
        <v>26449</v>
      </c>
      <c r="T5368" s="26" t="s">
        <v>26450</v>
      </c>
    </row>
    <row r="5369" customHeight="1" spans="1:20">
      <c r="A5369" s="25">
        <v>45211</v>
      </c>
      <c r="B5369" s="26" t="s">
        <v>26451</v>
      </c>
      <c r="C5369" s="26" t="s">
        <v>399</v>
      </c>
      <c r="D5369" s="26" t="s">
        <v>22</v>
      </c>
      <c r="E5369" s="26" t="s">
        <v>26452</v>
      </c>
      <c r="F5369" s="26" t="s">
        <v>26453</v>
      </c>
      <c r="G5369" s="26" t="s">
        <v>82</v>
      </c>
      <c r="H5369" s="26" t="s">
        <v>22</v>
      </c>
      <c r="I5369" s="26" t="s">
        <v>412</v>
      </c>
      <c r="J5369" s="26" t="s">
        <v>27</v>
      </c>
      <c r="K5369" s="26" t="s">
        <v>28</v>
      </c>
      <c r="L5369" s="26" t="s">
        <v>43</v>
      </c>
      <c r="M5369" s="26" t="s">
        <v>30</v>
      </c>
      <c r="N5369" s="26" t="s">
        <v>31</v>
      </c>
      <c r="O5369" s="26" t="s">
        <v>32</v>
      </c>
      <c r="P5369" s="26" t="s">
        <v>22</v>
      </c>
      <c r="Q5369" s="26" t="s">
        <v>26454</v>
      </c>
      <c r="R5369" s="26" t="s">
        <v>46</v>
      </c>
      <c r="S5369" s="28" t="s">
        <v>26455</v>
      </c>
      <c r="T5369" s="26" t="s">
        <v>22</v>
      </c>
    </row>
    <row r="5370" customHeight="1" spans="1:20">
      <c r="A5370" s="25">
        <v>45211</v>
      </c>
      <c r="B5370" s="26" t="s">
        <v>26456</v>
      </c>
      <c r="C5370" s="26" t="s">
        <v>817</v>
      </c>
      <c r="D5370" s="26" t="s">
        <v>22</v>
      </c>
      <c r="E5370" s="26" t="s">
        <v>26457</v>
      </c>
      <c r="F5370" s="26" t="s">
        <v>26458</v>
      </c>
      <c r="G5370" s="26" t="s">
        <v>130</v>
      </c>
      <c r="H5370" s="26" t="s">
        <v>22</v>
      </c>
      <c r="I5370" s="26" t="s">
        <v>293</v>
      </c>
      <c r="J5370" s="26" t="s">
        <v>27</v>
      </c>
      <c r="K5370" s="26" t="s">
        <v>28</v>
      </c>
      <c r="L5370" s="26" t="s">
        <v>43</v>
      </c>
      <c r="M5370" s="26" t="s">
        <v>44</v>
      </c>
      <c r="N5370" s="26" t="s">
        <v>31</v>
      </c>
      <c r="O5370" s="26" t="s">
        <v>32</v>
      </c>
      <c r="P5370" s="26" t="s">
        <v>22</v>
      </c>
      <c r="Q5370" s="26" t="s">
        <v>26459</v>
      </c>
      <c r="R5370" s="26" t="s">
        <v>46</v>
      </c>
      <c r="S5370" s="26" t="s">
        <v>26460</v>
      </c>
      <c r="T5370" s="26" t="s">
        <v>22</v>
      </c>
    </row>
    <row r="5371" customHeight="1" spans="1:20">
      <c r="A5371" s="25">
        <v>45211</v>
      </c>
      <c r="B5371" s="26" t="s">
        <v>26461</v>
      </c>
      <c r="C5371" s="26" t="s">
        <v>50</v>
      </c>
      <c r="D5371" s="26" t="s">
        <v>22</v>
      </c>
      <c r="E5371" s="26" t="s">
        <v>26462</v>
      </c>
      <c r="F5371" s="26" t="s">
        <v>10823</v>
      </c>
      <c r="G5371" s="26" t="s">
        <v>130</v>
      </c>
      <c r="H5371" s="26" t="s">
        <v>22</v>
      </c>
      <c r="I5371" s="26" t="s">
        <v>207</v>
      </c>
      <c r="J5371" s="26" t="s">
        <v>27</v>
      </c>
      <c r="K5371" s="26" t="s">
        <v>28</v>
      </c>
      <c r="L5371" s="26" t="s">
        <v>43</v>
      </c>
      <c r="M5371" s="26" t="s">
        <v>30</v>
      </c>
      <c r="N5371" s="26" t="s">
        <v>31</v>
      </c>
      <c r="O5371" s="26" t="s">
        <v>32</v>
      </c>
      <c r="P5371" s="26" t="s">
        <v>22</v>
      </c>
      <c r="Q5371" s="26" t="s">
        <v>26463</v>
      </c>
      <c r="R5371" s="26" t="s">
        <v>56</v>
      </c>
      <c r="S5371" s="26" t="s">
        <v>26464</v>
      </c>
      <c r="T5371" s="26" t="s">
        <v>22</v>
      </c>
    </row>
    <row r="5372" customHeight="1" spans="1:20">
      <c r="A5372" s="25">
        <v>45211</v>
      </c>
      <c r="B5372" s="26" t="s">
        <v>26465</v>
      </c>
      <c r="C5372" s="26" t="s">
        <v>50</v>
      </c>
      <c r="D5372" s="26" t="s">
        <v>22</v>
      </c>
      <c r="E5372" s="26" t="s">
        <v>26466</v>
      </c>
      <c r="F5372" s="26" t="s">
        <v>26467</v>
      </c>
      <c r="G5372" s="26" t="s">
        <v>25</v>
      </c>
      <c r="H5372" s="26" t="s">
        <v>22</v>
      </c>
      <c r="I5372" s="26" t="s">
        <v>270</v>
      </c>
      <c r="J5372" s="26" t="s">
        <v>27</v>
      </c>
      <c r="K5372" s="26" t="s">
        <v>28</v>
      </c>
      <c r="L5372" s="26" t="s">
        <v>43</v>
      </c>
      <c r="M5372" s="26" t="s">
        <v>30</v>
      </c>
      <c r="N5372" s="26" t="s">
        <v>31</v>
      </c>
      <c r="O5372" s="26" t="s">
        <v>32</v>
      </c>
      <c r="P5372" s="26" t="s">
        <v>22</v>
      </c>
      <c r="Q5372" s="26" t="s">
        <v>26468</v>
      </c>
      <c r="R5372" s="26" t="s">
        <v>56</v>
      </c>
      <c r="S5372" s="26" t="s">
        <v>26469</v>
      </c>
      <c r="T5372" s="26" t="s">
        <v>22</v>
      </c>
    </row>
    <row r="5373" customHeight="1" spans="1:20">
      <c r="A5373" s="25">
        <v>45211</v>
      </c>
      <c r="B5373" s="26" t="s">
        <v>26470</v>
      </c>
      <c r="C5373" s="26" t="s">
        <v>50</v>
      </c>
      <c r="D5373" s="26" t="s">
        <v>22</v>
      </c>
      <c r="E5373" s="26" t="s">
        <v>26471</v>
      </c>
      <c r="F5373" s="26" t="s">
        <v>26472</v>
      </c>
      <c r="G5373" s="26" t="s">
        <v>130</v>
      </c>
      <c r="H5373" s="26" t="s">
        <v>22</v>
      </c>
      <c r="I5373" s="26" t="s">
        <v>162</v>
      </c>
      <c r="J5373" s="26" t="s">
        <v>27</v>
      </c>
      <c r="K5373" s="26" t="s">
        <v>28</v>
      </c>
      <c r="L5373" s="26" t="s">
        <v>43</v>
      </c>
      <c r="M5373" s="26" t="s">
        <v>30</v>
      </c>
      <c r="N5373" s="26" t="s">
        <v>31</v>
      </c>
      <c r="O5373" s="26" t="s">
        <v>32</v>
      </c>
      <c r="P5373" s="26" t="s">
        <v>22</v>
      </c>
      <c r="Q5373" s="26" t="s">
        <v>2490</v>
      </c>
      <c r="R5373" s="26" t="s">
        <v>56</v>
      </c>
      <c r="S5373" s="26" t="s">
        <v>26473</v>
      </c>
      <c r="T5373" s="26" t="s">
        <v>22</v>
      </c>
    </row>
    <row r="5374" customHeight="1" spans="1:20">
      <c r="A5374" s="25">
        <v>45211</v>
      </c>
      <c r="B5374" s="26" t="s">
        <v>26474</v>
      </c>
      <c r="C5374" s="26" t="s">
        <v>50</v>
      </c>
      <c r="D5374" s="26" t="s">
        <v>22</v>
      </c>
      <c r="E5374" s="26" t="s">
        <v>26475</v>
      </c>
      <c r="F5374" s="26" t="s">
        <v>26476</v>
      </c>
      <c r="G5374" s="26" t="s">
        <v>130</v>
      </c>
      <c r="H5374" s="26" t="s">
        <v>22</v>
      </c>
      <c r="I5374" s="26" t="s">
        <v>912</v>
      </c>
      <c r="J5374" s="26" t="s">
        <v>27</v>
      </c>
      <c r="K5374" s="26" t="s">
        <v>28</v>
      </c>
      <c r="L5374" s="26" t="s">
        <v>43</v>
      </c>
      <c r="M5374" s="26" t="s">
        <v>44</v>
      </c>
      <c r="N5374" s="26" t="s">
        <v>31</v>
      </c>
      <c r="O5374" s="26" t="s">
        <v>32</v>
      </c>
      <c r="P5374" s="26" t="s">
        <v>22</v>
      </c>
      <c r="Q5374" s="26" t="s">
        <v>26477</v>
      </c>
      <c r="R5374" s="26" t="s">
        <v>56</v>
      </c>
      <c r="S5374" s="26" t="s">
        <v>26478</v>
      </c>
      <c r="T5374" s="26" t="s">
        <v>22</v>
      </c>
    </row>
    <row r="5375" customHeight="1" spans="1:20">
      <c r="A5375" s="25">
        <v>45211</v>
      </c>
      <c r="B5375" s="26" t="s">
        <v>26479</v>
      </c>
      <c r="C5375" s="26" t="s">
        <v>50</v>
      </c>
      <c r="D5375" s="26" t="s">
        <v>22</v>
      </c>
      <c r="E5375" s="26" t="s">
        <v>26480</v>
      </c>
      <c r="F5375" s="26" t="s">
        <v>26481</v>
      </c>
      <c r="G5375" s="26" t="s">
        <v>130</v>
      </c>
      <c r="H5375" s="26" t="s">
        <v>22</v>
      </c>
      <c r="I5375" s="26" t="s">
        <v>63</v>
      </c>
      <c r="J5375" s="26" t="s">
        <v>27</v>
      </c>
      <c r="K5375" s="26" t="s">
        <v>28</v>
      </c>
      <c r="L5375" s="26" t="s">
        <v>43</v>
      </c>
      <c r="M5375" s="26" t="s">
        <v>30</v>
      </c>
      <c r="N5375" s="26" t="s">
        <v>31</v>
      </c>
      <c r="O5375" s="26" t="s">
        <v>32</v>
      </c>
      <c r="P5375" s="26" t="s">
        <v>22</v>
      </c>
      <c r="Q5375" s="26" t="s">
        <v>26482</v>
      </c>
      <c r="R5375" s="26" t="s">
        <v>56</v>
      </c>
      <c r="S5375" s="26" t="s">
        <v>26483</v>
      </c>
      <c r="T5375" s="26" t="s">
        <v>22</v>
      </c>
    </row>
    <row r="5376" customHeight="1" spans="1:20">
      <c r="A5376" s="25">
        <v>45211</v>
      </c>
      <c r="B5376" s="26" t="s">
        <v>26484</v>
      </c>
      <c r="C5376" s="26" t="s">
        <v>50</v>
      </c>
      <c r="D5376" s="26" t="s">
        <v>22</v>
      </c>
      <c r="E5376" s="26" t="s">
        <v>26485</v>
      </c>
      <c r="F5376" s="26" t="s">
        <v>26486</v>
      </c>
      <c r="G5376" s="26" t="s">
        <v>130</v>
      </c>
      <c r="H5376" s="26" t="s">
        <v>22</v>
      </c>
      <c r="I5376" s="26" t="s">
        <v>149</v>
      </c>
      <c r="J5376" s="26" t="s">
        <v>27</v>
      </c>
      <c r="K5376" s="26" t="s">
        <v>28</v>
      </c>
      <c r="L5376" s="26" t="s">
        <v>43</v>
      </c>
      <c r="M5376" s="26" t="s">
        <v>44</v>
      </c>
      <c r="N5376" s="26" t="s">
        <v>31</v>
      </c>
      <c r="O5376" s="26" t="s">
        <v>32</v>
      </c>
      <c r="P5376" s="26" t="s">
        <v>22</v>
      </c>
      <c r="Q5376" s="26" t="s">
        <v>26487</v>
      </c>
      <c r="R5376" s="26" t="s">
        <v>56</v>
      </c>
      <c r="S5376" s="26" t="s">
        <v>26488</v>
      </c>
      <c r="T5376" s="26" t="s">
        <v>22</v>
      </c>
    </row>
    <row r="5377" customHeight="1" spans="1:20">
      <c r="A5377" s="25">
        <v>45211</v>
      </c>
      <c r="B5377" s="26" t="s">
        <v>26489</v>
      </c>
      <c r="C5377" s="26" t="s">
        <v>50</v>
      </c>
      <c r="D5377" s="26" t="s">
        <v>22</v>
      </c>
      <c r="E5377" s="26" t="s">
        <v>26490</v>
      </c>
      <c r="F5377" s="26" t="s">
        <v>26491</v>
      </c>
      <c r="G5377" s="26" t="s">
        <v>41</v>
      </c>
      <c r="H5377" s="26" t="s">
        <v>22</v>
      </c>
      <c r="I5377" s="26" t="s">
        <v>235</v>
      </c>
      <c r="J5377" s="26" t="s">
        <v>27</v>
      </c>
      <c r="K5377" s="26" t="s">
        <v>28</v>
      </c>
      <c r="L5377" s="26" t="s">
        <v>43</v>
      </c>
      <c r="M5377" s="26" t="s">
        <v>799</v>
      </c>
      <c r="N5377" s="26" t="s">
        <v>31</v>
      </c>
      <c r="O5377" s="26" t="s">
        <v>32</v>
      </c>
      <c r="P5377" s="26" t="s">
        <v>22</v>
      </c>
      <c r="Q5377" s="26" t="s">
        <v>26492</v>
      </c>
      <c r="R5377" s="26" t="s">
        <v>56</v>
      </c>
      <c r="S5377" s="26" t="s">
        <v>26493</v>
      </c>
      <c r="T5377" s="26" t="s">
        <v>22</v>
      </c>
    </row>
    <row r="5378" customHeight="1" spans="1:20">
      <c r="A5378" s="25">
        <v>45211</v>
      </c>
      <c r="B5378" s="26" t="s">
        <v>26494</v>
      </c>
      <c r="C5378" s="26" t="s">
        <v>50</v>
      </c>
      <c r="D5378" s="26" t="s">
        <v>22</v>
      </c>
      <c r="E5378" s="26" t="s">
        <v>26495</v>
      </c>
      <c r="F5378" s="26" t="s">
        <v>26496</v>
      </c>
      <c r="G5378" s="26" t="s">
        <v>130</v>
      </c>
      <c r="H5378" s="26" t="s">
        <v>22</v>
      </c>
      <c r="I5378" s="26" t="s">
        <v>315</v>
      </c>
      <c r="J5378" s="26" t="s">
        <v>27</v>
      </c>
      <c r="K5378" s="26" t="s">
        <v>28</v>
      </c>
      <c r="L5378" s="26" t="s">
        <v>43</v>
      </c>
      <c r="M5378" s="26" t="s">
        <v>30</v>
      </c>
      <c r="N5378" s="26" t="s">
        <v>31</v>
      </c>
      <c r="O5378" s="26" t="s">
        <v>32</v>
      </c>
      <c r="P5378" s="26" t="s">
        <v>22</v>
      </c>
      <c r="Q5378" s="26" t="s">
        <v>26497</v>
      </c>
      <c r="R5378" s="26" t="s">
        <v>56</v>
      </c>
      <c r="S5378" s="26" t="s">
        <v>26498</v>
      </c>
      <c r="T5378" s="26" t="s">
        <v>22</v>
      </c>
    </row>
    <row r="5379" customHeight="1" spans="1:20">
      <c r="A5379" s="25">
        <v>45211</v>
      </c>
      <c r="B5379" s="26" t="s">
        <v>26499</v>
      </c>
      <c r="C5379" s="26" t="s">
        <v>50</v>
      </c>
      <c r="D5379" s="26" t="s">
        <v>22</v>
      </c>
      <c r="E5379" s="26" t="s">
        <v>26500</v>
      </c>
      <c r="F5379" s="26" t="s">
        <v>26501</v>
      </c>
      <c r="G5379" s="26" t="s">
        <v>53</v>
      </c>
      <c r="H5379" s="26" t="s">
        <v>418</v>
      </c>
      <c r="I5379" s="26" t="s">
        <v>576</v>
      </c>
      <c r="J5379" s="26" t="s">
        <v>27</v>
      </c>
      <c r="K5379" s="26" t="s">
        <v>28</v>
      </c>
      <c r="L5379" s="26" t="s">
        <v>43</v>
      </c>
      <c r="M5379" s="26" t="s">
        <v>30</v>
      </c>
      <c r="N5379" s="26" t="s">
        <v>31</v>
      </c>
      <c r="O5379" s="26" t="s">
        <v>32</v>
      </c>
      <c r="P5379" s="26" t="s">
        <v>22</v>
      </c>
      <c r="Q5379" s="26" t="s">
        <v>26502</v>
      </c>
      <c r="R5379" s="26" t="s">
        <v>56</v>
      </c>
      <c r="S5379" s="26" t="s">
        <v>26503</v>
      </c>
      <c r="T5379" s="26" t="s">
        <v>22</v>
      </c>
    </row>
    <row r="5380" customHeight="1" spans="1:20">
      <c r="A5380" s="25">
        <v>45211</v>
      </c>
      <c r="B5380" s="26" t="s">
        <v>26504</v>
      </c>
      <c r="C5380" s="26" t="s">
        <v>50</v>
      </c>
      <c r="D5380" s="26" t="s">
        <v>22</v>
      </c>
      <c r="E5380" s="26" t="s">
        <v>26505</v>
      </c>
      <c r="F5380" s="26" t="s">
        <v>26506</v>
      </c>
      <c r="G5380" s="26" t="s">
        <v>25</v>
      </c>
      <c r="H5380" s="26" t="s">
        <v>22</v>
      </c>
      <c r="I5380" s="26" t="s">
        <v>337</v>
      </c>
      <c r="J5380" s="26" t="s">
        <v>27</v>
      </c>
      <c r="K5380" s="26" t="s">
        <v>28</v>
      </c>
      <c r="L5380" s="26" t="s">
        <v>43</v>
      </c>
      <c r="M5380" s="26" t="s">
        <v>30</v>
      </c>
      <c r="N5380" s="26" t="s">
        <v>31</v>
      </c>
      <c r="O5380" s="26" t="s">
        <v>32</v>
      </c>
      <c r="P5380" s="26" t="s">
        <v>22</v>
      </c>
      <c r="Q5380" s="26" t="s">
        <v>26507</v>
      </c>
      <c r="R5380" s="26" t="s">
        <v>56</v>
      </c>
      <c r="S5380" s="26" t="s">
        <v>26508</v>
      </c>
      <c r="T5380" s="26" t="s">
        <v>22</v>
      </c>
    </row>
    <row r="5381" customHeight="1" spans="1:20">
      <c r="A5381" s="25">
        <v>45211</v>
      </c>
      <c r="B5381" s="26" t="s">
        <v>26509</v>
      </c>
      <c r="C5381" s="26" t="s">
        <v>50</v>
      </c>
      <c r="D5381" s="26" t="s">
        <v>22</v>
      </c>
      <c r="E5381" s="26" t="s">
        <v>26510</v>
      </c>
      <c r="F5381" s="26" t="s">
        <v>26511</v>
      </c>
      <c r="G5381" s="26" t="s">
        <v>247</v>
      </c>
      <c r="H5381" s="26" t="s">
        <v>110</v>
      </c>
      <c r="I5381" s="26" t="s">
        <v>448</v>
      </c>
      <c r="J5381" s="26" t="s">
        <v>27</v>
      </c>
      <c r="K5381" s="26" t="s">
        <v>28</v>
      </c>
      <c r="L5381" s="26" t="s">
        <v>43</v>
      </c>
      <c r="M5381" s="26" t="s">
        <v>44</v>
      </c>
      <c r="N5381" s="26" t="s">
        <v>31</v>
      </c>
      <c r="O5381" s="26" t="s">
        <v>32</v>
      </c>
      <c r="P5381" s="26" t="s">
        <v>22</v>
      </c>
      <c r="Q5381" s="26" t="s">
        <v>26512</v>
      </c>
      <c r="R5381" s="26" t="s">
        <v>56</v>
      </c>
      <c r="S5381" s="26" t="s">
        <v>26513</v>
      </c>
      <c r="T5381" s="26" t="s">
        <v>22</v>
      </c>
    </row>
    <row r="5382" customHeight="1" spans="1:20">
      <c r="A5382" s="25">
        <v>45211</v>
      </c>
      <c r="B5382" s="26" t="s">
        <v>26514</v>
      </c>
      <c r="C5382" s="26" t="s">
        <v>50</v>
      </c>
      <c r="D5382" s="26" t="s">
        <v>22</v>
      </c>
      <c r="E5382" s="26" t="s">
        <v>26515</v>
      </c>
      <c r="F5382" s="26" t="s">
        <v>12705</v>
      </c>
      <c r="G5382" s="26" t="s">
        <v>53</v>
      </c>
      <c r="H5382" s="26" t="s">
        <v>22</v>
      </c>
      <c r="I5382" s="26" t="s">
        <v>337</v>
      </c>
      <c r="J5382" s="26" t="s">
        <v>27</v>
      </c>
      <c r="K5382" s="26" t="s">
        <v>28</v>
      </c>
      <c r="L5382" s="26" t="s">
        <v>43</v>
      </c>
      <c r="M5382" s="26" t="s">
        <v>30</v>
      </c>
      <c r="N5382" s="26" t="s">
        <v>31</v>
      </c>
      <c r="O5382" s="26" t="s">
        <v>32</v>
      </c>
      <c r="P5382" s="26" t="s">
        <v>22</v>
      </c>
      <c r="Q5382" s="26" t="s">
        <v>26516</v>
      </c>
      <c r="R5382" s="26" t="s">
        <v>56</v>
      </c>
      <c r="S5382" s="26" t="s">
        <v>26517</v>
      </c>
      <c r="T5382" s="26" t="s">
        <v>22</v>
      </c>
    </row>
    <row r="5383" customHeight="1" spans="1:20">
      <c r="A5383" s="25">
        <v>45211</v>
      </c>
      <c r="B5383" s="26" t="s">
        <v>26518</v>
      </c>
      <c r="C5383" s="26" t="s">
        <v>50</v>
      </c>
      <c r="D5383" s="26" t="s">
        <v>22</v>
      </c>
      <c r="E5383" s="26" t="s">
        <v>26519</v>
      </c>
      <c r="F5383" s="26" t="s">
        <v>26520</v>
      </c>
      <c r="G5383" s="26" t="s">
        <v>130</v>
      </c>
      <c r="H5383" s="26" t="s">
        <v>22</v>
      </c>
      <c r="I5383" s="26" t="s">
        <v>384</v>
      </c>
      <c r="J5383" s="26" t="s">
        <v>27</v>
      </c>
      <c r="K5383" s="26" t="s">
        <v>28</v>
      </c>
      <c r="L5383" s="26" t="s">
        <v>43</v>
      </c>
      <c r="M5383" s="26" t="s">
        <v>30</v>
      </c>
      <c r="N5383" s="26" t="s">
        <v>31</v>
      </c>
      <c r="O5383" s="26" t="s">
        <v>32</v>
      </c>
      <c r="P5383" s="26" t="s">
        <v>22</v>
      </c>
      <c r="Q5383" s="26" t="s">
        <v>26521</v>
      </c>
      <c r="R5383" s="26" t="s">
        <v>56</v>
      </c>
      <c r="S5383" s="26" t="s">
        <v>26522</v>
      </c>
      <c r="T5383" s="26" t="s">
        <v>22</v>
      </c>
    </row>
    <row r="5384" customHeight="1" spans="1:20">
      <c r="A5384" s="25">
        <v>45211</v>
      </c>
      <c r="B5384" s="26" t="s">
        <v>26523</v>
      </c>
      <c r="C5384" s="26" t="s">
        <v>50</v>
      </c>
      <c r="D5384" s="26" t="s">
        <v>22</v>
      </c>
      <c r="E5384" s="26" t="s">
        <v>26524</v>
      </c>
      <c r="F5384" s="26" t="s">
        <v>26525</v>
      </c>
      <c r="G5384" s="26" t="s">
        <v>130</v>
      </c>
      <c r="H5384" s="26" t="s">
        <v>418</v>
      </c>
      <c r="I5384" s="26" t="s">
        <v>315</v>
      </c>
      <c r="J5384" s="26" t="s">
        <v>27</v>
      </c>
      <c r="K5384" s="26" t="s">
        <v>28</v>
      </c>
      <c r="L5384" s="26" t="s">
        <v>43</v>
      </c>
      <c r="M5384" s="26" t="s">
        <v>30</v>
      </c>
      <c r="N5384" s="26" t="s">
        <v>31</v>
      </c>
      <c r="O5384" s="26" t="s">
        <v>32</v>
      </c>
      <c r="P5384" s="26" t="s">
        <v>22</v>
      </c>
      <c r="Q5384" s="26" t="s">
        <v>26526</v>
      </c>
      <c r="R5384" s="26" t="s">
        <v>46</v>
      </c>
      <c r="S5384" s="26" t="s">
        <v>26527</v>
      </c>
      <c r="T5384" s="26" t="s">
        <v>22</v>
      </c>
    </row>
    <row r="5385" customHeight="1" spans="1:20">
      <c r="A5385" s="25">
        <v>45211</v>
      </c>
      <c r="B5385" s="26" t="s">
        <v>26528</v>
      </c>
      <c r="C5385" s="26" t="s">
        <v>4902</v>
      </c>
      <c r="D5385" s="26" t="s">
        <v>22</v>
      </c>
      <c r="E5385" s="26" t="s">
        <v>26529</v>
      </c>
      <c r="F5385" s="26" t="s">
        <v>26530</v>
      </c>
      <c r="G5385" s="26" t="s">
        <v>130</v>
      </c>
      <c r="H5385" s="26" t="s">
        <v>137</v>
      </c>
      <c r="I5385" s="26" t="s">
        <v>469</v>
      </c>
      <c r="J5385" s="26" t="s">
        <v>27</v>
      </c>
      <c r="K5385" s="26" t="s">
        <v>28</v>
      </c>
      <c r="L5385" s="26" t="s">
        <v>43</v>
      </c>
      <c r="M5385" s="26" t="s">
        <v>30</v>
      </c>
      <c r="N5385" s="26" t="s">
        <v>31</v>
      </c>
      <c r="O5385" s="26" t="s">
        <v>32</v>
      </c>
      <c r="P5385" s="26" t="s">
        <v>22</v>
      </c>
      <c r="Q5385" s="26" t="s">
        <v>26531</v>
      </c>
      <c r="R5385" s="26" t="s">
        <v>46</v>
      </c>
      <c r="S5385" s="26" t="s">
        <v>26532</v>
      </c>
      <c r="T5385" s="26" t="s">
        <v>22</v>
      </c>
    </row>
    <row r="5386" customHeight="1" spans="1:20">
      <c r="A5386" s="25">
        <v>45211</v>
      </c>
      <c r="B5386" s="26" t="s">
        <v>26533</v>
      </c>
      <c r="C5386" s="26" t="s">
        <v>50</v>
      </c>
      <c r="D5386" s="26" t="s">
        <v>22</v>
      </c>
      <c r="E5386" s="26" t="s">
        <v>26534</v>
      </c>
      <c r="F5386" s="26" t="s">
        <v>26535</v>
      </c>
      <c r="G5386" s="26" t="s">
        <v>130</v>
      </c>
      <c r="H5386" s="26" t="s">
        <v>22</v>
      </c>
      <c r="I5386" s="26" t="s">
        <v>412</v>
      </c>
      <c r="J5386" s="26" t="s">
        <v>27</v>
      </c>
      <c r="K5386" s="26" t="s">
        <v>28</v>
      </c>
      <c r="L5386" s="26" t="s">
        <v>43</v>
      </c>
      <c r="M5386" s="26" t="s">
        <v>30</v>
      </c>
      <c r="N5386" s="26" t="s">
        <v>31</v>
      </c>
      <c r="O5386" s="26" t="s">
        <v>32</v>
      </c>
      <c r="P5386" s="26" t="s">
        <v>22</v>
      </c>
      <c r="Q5386" s="26" t="s">
        <v>26536</v>
      </c>
      <c r="R5386" s="26" t="s">
        <v>56</v>
      </c>
      <c r="S5386" s="26" t="s">
        <v>26537</v>
      </c>
      <c r="T5386" s="26" t="s">
        <v>22</v>
      </c>
    </row>
    <row r="5387" customHeight="1" spans="1:20">
      <c r="A5387" s="25">
        <v>45211</v>
      </c>
      <c r="B5387" s="26" t="s">
        <v>26538</v>
      </c>
      <c r="C5387" s="26" t="s">
        <v>7176</v>
      </c>
      <c r="D5387" s="26" t="s">
        <v>22</v>
      </c>
      <c r="E5387" s="26" t="s">
        <v>26539</v>
      </c>
      <c r="F5387" s="26" t="s">
        <v>26540</v>
      </c>
      <c r="G5387" s="26" t="s">
        <v>130</v>
      </c>
      <c r="H5387" s="26" t="s">
        <v>22</v>
      </c>
      <c r="I5387" s="26" t="s">
        <v>448</v>
      </c>
      <c r="J5387" s="26" t="s">
        <v>27</v>
      </c>
      <c r="K5387" s="26" t="s">
        <v>28</v>
      </c>
      <c r="L5387" s="26" t="s">
        <v>43</v>
      </c>
      <c r="M5387" s="26" t="s">
        <v>44</v>
      </c>
      <c r="N5387" s="26" t="s">
        <v>31</v>
      </c>
      <c r="O5387" s="26" t="s">
        <v>32</v>
      </c>
      <c r="P5387" s="26" t="s">
        <v>22</v>
      </c>
      <c r="Q5387" s="26" t="s">
        <v>26541</v>
      </c>
      <c r="R5387" s="26" t="s">
        <v>46</v>
      </c>
      <c r="S5387" s="26" t="s">
        <v>26542</v>
      </c>
      <c r="T5387" s="26" t="s">
        <v>22</v>
      </c>
    </row>
    <row r="5388" customHeight="1" spans="1:20">
      <c r="A5388" s="25">
        <v>45211</v>
      </c>
      <c r="B5388" s="26" t="s">
        <v>26543</v>
      </c>
      <c r="C5388" s="26" t="s">
        <v>50</v>
      </c>
      <c r="D5388" s="26" t="s">
        <v>22</v>
      </c>
      <c r="E5388" s="26" t="s">
        <v>26544</v>
      </c>
      <c r="F5388" s="26" t="s">
        <v>26545</v>
      </c>
      <c r="G5388" s="26" t="s">
        <v>130</v>
      </c>
      <c r="H5388" s="26" t="s">
        <v>22</v>
      </c>
      <c r="I5388" s="26" t="s">
        <v>70</v>
      </c>
      <c r="J5388" s="26" t="s">
        <v>27</v>
      </c>
      <c r="K5388" s="26" t="s">
        <v>28</v>
      </c>
      <c r="L5388" s="26" t="s">
        <v>43</v>
      </c>
      <c r="M5388" s="26" t="s">
        <v>30</v>
      </c>
      <c r="N5388" s="26" t="s">
        <v>31</v>
      </c>
      <c r="O5388" s="26" t="s">
        <v>32</v>
      </c>
      <c r="P5388" s="26" t="s">
        <v>22</v>
      </c>
      <c r="Q5388" s="26" t="s">
        <v>26546</v>
      </c>
      <c r="R5388" s="26" t="s">
        <v>56</v>
      </c>
      <c r="S5388" s="26" t="s">
        <v>26547</v>
      </c>
      <c r="T5388" s="26" t="s">
        <v>22</v>
      </c>
    </row>
    <row r="5389" customHeight="1" spans="1:20">
      <c r="A5389" s="25">
        <v>45211</v>
      </c>
      <c r="B5389" s="26" t="s">
        <v>26548</v>
      </c>
      <c r="C5389" s="26" t="s">
        <v>50</v>
      </c>
      <c r="D5389" s="26" t="s">
        <v>22</v>
      </c>
      <c r="E5389" s="26" t="s">
        <v>26549</v>
      </c>
      <c r="F5389" s="26" t="s">
        <v>26550</v>
      </c>
      <c r="G5389" s="26" t="s">
        <v>336</v>
      </c>
      <c r="H5389" s="26" t="s">
        <v>22</v>
      </c>
      <c r="I5389" s="26" t="s">
        <v>1842</v>
      </c>
      <c r="J5389" s="26" t="s">
        <v>27</v>
      </c>
      <c r="K5389" s="26" t="s">
        <v>28</v>
      </c>
      <c r="L5389" s="26" t="s">
        <v>43</v>
      </c>
      <c r="M5389" s="26" t="s">
        <v>30</v>
      </c>
      <c r="N5389" s="26" t="s">
        <v>31</v>
      </c>
      <c r="O5389" s="26" t="s">
        <v>32</v>
      </c>
      <c r="P5389" s="26" t="s">
        <v>22</v>
      </c>
      <c r="Q5389" s="26" t="s">
        <v>26551</v>
      </c>
      <c r="R5389" s="26" t="s">
        <v>56</v>
      </c>
      <c r="S5389" s="26" t="s">
        <v>26552</v>
      </c>
      <c r="T5389" s="26" t="s">
        <v>22</v>
      </c>
    </row>
    <row r="5390" customHeight="1" spans="1:20">
      <c r="A5390" s="25">
        <v>45211</v>
      </c>
      <c r="B5390" s="26" t="s">
        <v>26553</v>
      </c>
      <c r="C5390" s="26" t="s">
        <v>50</v>
      </c>
      <c r="D5390" s="26" t="s">
        <v>22</v>
      </c>
      <c r="E5390" s="26" t="s">
        <v>26554</v>
      </c>
      <c r="F5390" s="26" t="s">
        <v>26555</v>
      </c>
      <c r="G5390" s="26" t="s">
        <v>336</v>
      </c>
      <c r="H5390" s="26" t="s">
        <v>22</v>
      </c>
      <c r="I5390" s="26" t="s">
        <v>253</v>
      </c>
      <c r="J5390" s="26" t="s">
        <v>27</v>
      </c>
      <c r="K5390" s="26" t="s">
        <v>28</v>
      </c>
      <c r="L5390" s="26" t="s">
        <v>43</v>
      </c>
      <c r="M5390" s="26" t="s">
        <v>44</v>
      </c>
      <c r="N5390" s="26" t="s">
        <v>31</v>
      </c>
      <c r="O5390" s="26" t="s">
        <v>32</v>
      </c>
      <c r="P5390" s="26" t="s">
        <v>22</v>
      </c>
      <c r="Q5390" s="26" t="s">
        <v>26556</v>
      </c>
      <c r="R5390" s="26" t="s">
        <v>56</v>
      </c>
      <c r="S5390" s="26" t="s">
        <v>26557</v>
      </c>
      <c r="T5390" s="26" t="s">
        <v>22</v>
      </c>
    </row>
    <row r="5391" customHeight="1" spans="1:20">
      <c r="A5391" s="25">
        <v>45211</v>
      </c>
      <c r="B5391" s="26" t="s">
        <v>26558</v>
      </c>
      <c r="C5391" s="26" t="s">
        <v>59</v>
      </c>
      <c r="D5391" s="26" t="s">
        <v>22</v>
      </c>
      <c r="E5391" s="26" t="s">
        <v>16251</v>
      </c>
      <c r="F5391" s="26" t="s">
        <v>16252</v>
      </c>
      <c r="G5391" s="26" t="s">
        <v>130</v>
      </c>
      <c r="H5391" s="26" t="s">
        <v>22</v>
      </c>
      <c r="I5391" s="26" t="s">
        <v>207</v>
      </c>
      <c r="J5391" s="26" t="s">
        <v>27</v>
      </c>
      <c r="K5391" s="26" t="s">
        <v>28</v>
      </c>
      <c r="L5391" s="26" t="s">
        <v>43</v>
      </c>
      <c r="M5391" s="26" t="s">
        <v>30</v>
      </c>
      <c r="N5391" s="26" t="s">
        <v>31</v>
      </c>
      <c r="O5391" s="26" t="s">
        <v>32</v>
      </c>
      <c r="P5391" s="26" t="s">
        <v>22</v>
      </c>
      <c r="Q5391" s="26" t="s">
        <v>26559</v>
      </c>
      <c r="R5391" s="26" t="s">
        <v>46</v>
      </c>
      <c r="S5391" s="26" t="s">
        <v>26560</v>
      </c>
      <c r="T5391" s="26" t="s">
        <v>22</v>
      </c>
    </row>
    <row r="5392" customHeight="1" spans="1:20">
      <c r="A5392" s="25">
        <v>45211</v>
      </c>
      <c r="B5392" s="26" t="s">
        <v>26561</v>
      </c>
      <c r="C5392" s="26" t="s">
        <v>50</v>
      </c>
      <c r="D5392" s="26" t="s">
        <v>22</v>
      </c>
      <c r="E5392" s="26" t="s">
        <v>26562</v>
      </c>
      <c r="F5392" s="26" t="s">
        <v>26563</v>
      </c>
      <c r="G5392" s="26" t="s">
        <v>69</v>
      </c>
      <c r="H5392" s="26" t="s">
        <v>22</v>
      </c>
      <c r="I5392" s="26" t="s">
        <v>42</v>
      </c>
      <c r="J5392" s="26" t="s">
        <v>27</v>
      </c>
      <c r="K5392" s="26" t="s">
        <v>28</v>
      </c>
      <c r="L5392" s="26" t="s">
        <v>43</v>
      </c>
      <c r="M5392" s="26" t="s">
        <v>44</v>
      </c>
      <c r="N5392" s="26" t="s">
        <v>31</v>
      </c>
      <c r="O5392" s="26" t="s">
        <v>32</v>
      </c>
      <c r="P5392" s="26" t="s">
        <v>22</v>
      </c>
      <c r="Q5392" s="26" t="s">
        <v>26564</v>
      </c>
      <c r="R5392" s="26" t="s">
        <v>56</v>
      </c>
      <c r="S5392" s="26" t="s">
        <v>26565</v>
      </c>
      <c r="T5392" s="26" t="s">
        <v>22</v>
      </c>
    </row>
    <row r="5393" customHeight="1" spans="1:20">
      <c r="A5393" s="25">
        <v>45211</v>
      </c>
      <c r="B5393" s="26" t="s">
        <v>26566</v>
      </c>
      <c r="C5393" s="26" t="s">
        <v>50</v>
      </c>
      <c r="D5393" s="26" t="s">
        <v>22</v>
      </c>
      <c r="E5393" s="26" t="s">
        <v>26567</v>
      </c>
      <c r="F5393" s="26" t="s">
        <v>26568</v>
      </c>
      <c r="G5393" s="26" t="s">
        <v>25</v>
      </c>
      <c r="H5393" s="26" t="s">
        <v>22</v>
      </c>
      <c r="I5393" s="26" t="s">
        <v>701</v>
      </c>
      <c r="J5393" s="26" t="s">
        <v>27</v>
      </c>
      <c r="K5393" s="26" t="s">
        <v>28</v>
      </c>
      <c r="L5393" s="26" t="s">
        <v>43</v>
      </c>
      <c r="M5393" s="26" t="s">
        <v>30</v>
      </c>
      <c r="N5393" s="26" t="s">
        <v>31</v>
      </c>
      <c r="O5393" s="26" t="s">
        <v>32</v>
      </c>
      <c r="P5393" s="26" t="s">
        <v>22</v>
      </c>
      <c r="Q5393" s="26" t="s">
        <v>26569</v>
      </c>
      <c r="R5393" s="26" t="s">
        <v>56</v>
      </c>
      <c r="S5393" s="26" t="s">
        <v>26570</v>
      </c>
      <c r="T5393" s="26" t="s">
        <v>22</v>
      </c>
    </row>
    <row r="5394" customHeight="1" spans="1:20">
      <c r="A5394" s="25">
        <v>45211</v>
      </c>
      <c r="B5394" s="26" t="s">
        <v>26571</v>
      </c>
      <c r="C5394" s="26" t="s">
        <v>50</v>
      </c>
      <c r="D5394" s="26" t="s">
        <v>22</v>
      </c>
      <c r="E5394" s="26" t="s">
        <v>26572</v>
      </c>
      <c r="F5394" s="26" t="s">
        <v>26573</v>
      </c>
      <c r="G5394" s="26" t="s">
        <v>130</v>
      </c>
      <c r="H5394" s="26" t="s">
        <v>22</v>
      </c>
      <c r="I5394" s="26" t="s">
        <v>732</v>
      </c>
      <c r="J5394" s="26" t="s">
        <v>27</v>
      </c>
      <c r="K5394" s="26" t="s">
        <v>28</v>
      </c>
      <c r="L5394" s="26" t="s">
        <v>43</v>
      </c>
      <c r="M5394" s="26" t="s">
        <v>30</v>
      </c>
      <c r="N5394" s="26" t="s">
        <v>31</v>
      </c>
      <c r="O5394" s="26" t="s">
        <v>32</v>
      </c>
      <c r="P5394" s="26" t="s">
        <v>22</v>
      </c>
      <c r="Q5394" s="26" t="s">
        <v>26574</v>
      </c>
      <c r="R5394" s="26" t="s">
        <v>56</v>
      </c>
      <c r="S5394" s="26" t="s">
        <v>26575</v>
      </c>
      <c r="T5394" s="26" t="s">
        <v>22</v>
      </c>
    </row>
    <row r="5395" customHeight="1" spans="1:20">
      <c r="A5395" s="25">
        <v>45211</v>
      </c>
      <c r="B5395" s="26" t="s">
        <v>26576</v>
      </c>
      <c r="C5395" s="26" t="s">
        <v>8250</v>
      </c>
      <c r="D5395" s="26" t="s">
        <v>22</v>
      </c>
      <c r="E5395" s="26" t="s">
        <v>26577</v>
      </c>
      <c r="F5395" s="26" t="s">
        <v>5754</v>
      </c>
      <c r="G5395" s="26" t="s">
        <v>41</v>
      </c>
      <c r="H5395" s="26" t="s">
        <v>22</v>
      </c>
      <c r="I5395" s="26" t="s">
        <v>991</v>
      </c>
      <c r="J5395" s="26" t="s">
        <v>27</v>
      </c>
      <c r="K5395" s="26" t="s">
        <v>28</v>
      </c>
      <c r="L5395" s="26" t="s">
        <v>43</v>
      </c>
      <c r="M5395" s="26" t="s">
        <v>30</v>
      </c>
      <c r="N5395" s="26" t="s">
        <v>31</v>
      </c>
      <c r="O5395" s="26" t="s">
        <v>32</v>
      </c>
      <c r="P5395" s="26" t="s">
        <v>22</v>
      </c>
      <c r="Q5395" s="26" t="s">
        <v>26578</v>
      </c>
      <c r="R5395" s="26" t="s">
        <v>46</v>
      </c>
      <c r="S5395" s="26" t="s">
        <v>26579</v>
      </c>
      <c r="T5395" s="26" t="s">
        <v>26580</v>
      </c>
    </row>
    <row r="5396" customHeight="1" spans="1:20">
      <c r="A5396" s="25">
        <v>45211</v>
      </c>
      <c r="B5396" s="26" t="s">
        <v>26581</v>
      </c>
      <c r="C5396" s="26" t="s">
        <v>7176</v>
      </c>
      <c r="D5396" s="26" t="s">
        <v>22</v>
      </c>
      <c r="E5396" s="26" t="s">
        <v>26582</v>
      </c>
      <c r="F5396" s="26" t="s">
        <v>26583</v>
      </c>
      <c r="G5396" s="26" t="s">
        <v>130</v>
      </c>
      <c r="H5396" s="26" t="s">
        <v>22</v>
      </c>
      <c r="I5396" s="26" t="s">
        <v>490</v>
      </c>
      <c r="J5396" s="26" t="s">
        <v>27</v>
      </c>
      <c r="K5396" s="26" t="s">
        <v>28</v>
      </c>
      <c r="L5396" s="26" t="s">
        <v>43</v>
      </c>
      <c r="M5396" s="26" t="s">
        <v>30</v>
      </c>
      <c r="N5396" s="26" t="s">
        <v>31</v>
      </c>
      <c r="O5396" s="26" t="s">
        <v>32</v>
      </c>
      <c r="P5396" s="26" t="s">
        <v>22</v>
      </c>
      <c r="Q5396" s="26" t="s">
        <v>26584</v>
      </c>
      <c r="R5396" s="26" t="s">
        <v>46</v>
      </c>
      <c r="S5396" s="26" t="s">
        <v>26585</v>
      </c>
      <c r="T5396" s="26" t="s">
        <v>26586</v>
      </c>
    </row>
    <row r="5397" customHeight="1" spans="1:20">
      <c r="A5397" s="25">
        <v>45211</v>
      </c>
      <c r="B5397" s="26" t="s">
        <v>26587</v>
      </c>
      <c r="C5397" s="26" t="s">
        <v>6302</v>
      </c>
      <c r="D5397" s="26" t="s">
        <v>22</v>
      </c>
      <c r="E5397" s="26" t="s">
        <v>26588</v>
      </c>
      <c r="F5397" s="26" t="s">
        <v>26589</v>
      </c>
      <c r="G5397" s="26" t="s">
        <v>130</v>
      </c>
      <c r="H5397" s="26" t="s">
        <v>148</v>
      </c>
      <c r="I5397" s="26" t="s">
        <v>293</v>
      </c>
      <c r="J5397" s="26" t="s">
        <v>27</v>
      </c>
      <c r="K5397" s="26" t="s">
        <v>28</v>
      </c>
      <c r="L5397" s="26" t="s">
        <v>43</v>
      </c>
      <c r="M5397" s="26" t="s">
        <v>30</v>
      </c>
      <c r="N5397" s="26" t="s">
        <v>31</v>
      </c>
      <c r="O5397" s="26" t="s">
        <v>32</v>
      </c>
      <c r="P5397" s="26" t="s">
        <v>22</v>
      </c>
      <c r="Q5397" s="26" t="s">
        <v>26590</v>
      </c>
      <c r="R5397" s="26" t="s">
        <v>46</v>
      </c>
      <c r="S5397" s="26" t="s">
        <v>26591</v>
      </c>
      <c r="T5397" s="26" t="s">
        <v>26592</v>
      </c>
    </row>
    <row r="5398" customHeight="1" spans="1:20">
      <c r="A5398" s="25">
        <v>45211</v>
      </c>
      <c r="B5398" s="26" t="s">
        <v>26593</v>
      </c>
      <c r="C5398" s="26" t="s">
        <v>7199</v>
      </c>
      <c r="D5398" s="26" t="s">
        <v>22</v>
      </c>
      <c r="E5398" s="26" t="s">
        <v>26594</v>
      </c>
      <c r="F5398" s="26" t="s">
        <v>26595</v>
      </c>
      <c r="G5398" s="26" t="s">
        <v>194</v>
      </c>
      <c r="H5398" s="26" t="s">
        <v>148</v>
      </c>
      <c r="I5398" s="26" t="s">
        <v>576</v>
      </c>
      <c r="J5398" s="26" t="s">
        <v>27</v>
      </c>
      <c r="K5398" s="26" t="s">
        <v>28</v>
      </c>
      <c r="L5398" s="26" t="s">
        <v>43</v>
      </c>
      <c r="M5398" s="26" t="s">
        <v>30</v>
      </c>
      <c r="N5398" s="26" t="s">
        <v>31</v>
      </c>
      <c r="O5398" s="26" t="s">
        <v>32</v>
      </c>
      <c r="P5398" s="26" t="s">
        <v>22</v>
      </c>
      <c r="Q5398" s="26" t="s">
        <v>26596</v>
      </c>
      <c r="R5398" s="26" t="s">
        <v>46</v>
      </c>
      <c r="S5398" s="26" t="s">
        <v>26597</v>
      </c>
      <c r="T5398" s="26" t="s">
        <v>26598</v>
      </c>
    </row>
    <row r="5399" customHeight="1" spans="1:20">
      <c r="A5399" s="25">
        <v>45211</v>
      </c>
      <c r="B5399" s="26" t="s">
        <v>26599</v>
      </c>
      <c r="C5399" s="26" t="s">
        <v>6409</v>
      </c>
      <c r="D5399" s="26" t="s">
        <v>22</v>
      </c>
      <c r="E5399" s="26" t="s">
        <v>26600</v>
      </c>
      <c r="F5399" s="26" t="s">
        <v>26601</v>
      </c>
      <c r="G5399" s="26" t="s">
        <v>130</v>
      </c>
      <c r="H5399" s="26" t="s">
        <v>22</v>
      </c>
      <c r="I5399" s="26" t="s">
        <v>337</v>
      </c>
      <c r="J5399" s="26" t="s">
        <v>27</v>
      </c>
      <c r="K5399" s="26" t="s">
        <v>28</v>
      </c>
      <c r="L5399" s="26" t="s">
        <v>43</v>
      </c>
      <c r="M5399" s="26" t="s">
        <v>30</v>
      </c>
      <c r="N5399" s="26" t="s">
        <v>31</v>
      </c>
      <c r="O5399" s="26" t="s">
        <v>32</v>
      </c>
      <c r="P5399" s="26" t="s">
        <v>22</v>
      </c>
      <c r="Q5399" s="26" t="s">
        <v>26602</v>
      </c>
      <c r="R5399" s="26" t="s">
        <v>46</v>
      </c>
      <c r="S5399" s="26" t="s">
        <v>26603</v>
      </c>
      <c r="T5399" s="26" t="s">
        <v>26604</v>
      </c>
    </row>
    <row r="5400" customHeight="1" spans="1:20">
      <c r="A5400" s="25">
        <v>45211</v>
      </c>
      <c r="B5400" s="26" t="s">
        <v>26605</v>
      </c>
      <c r="C5400" s="26" t="s">
        <v>4902</v>
      </c>
      <c r="D5400" s="26" t="s">
        <v>22</v>
      </c>
      <c r="E5400" s="26" t="s">
        <v>10418</v>
      </c>
      <c r="F5400" s="26" t="s">
        <v>10419</v>
      </c>
      <c r="G5400" s="26" t="s">
        <v>130</v>
      </c>
      <c r="H5400" s="26" t="s">
        <v>22</v>
      </c>
      <c r="I5400" s="26" t="s">
        <v>1174</v>
      </c>
      <c r="J5400" s="26" t="s">
        <v>27</v>
      </c>
      <c r="K5400" s="26" t="s">
        <v>28</v>
      </c>
      <c r="L5400" s="26" t="s">
        <v>43</v>
      </c>
      <c r="M5400" s="26" t="s">
        <v>30</v>
      </c>
      <c r="N5400" s="26" t="s">
        <v>31</v>
      </c>
      <c r="O5400" s="26" t="s">
        <v>32</v>
      </c>
      <c r="P5400" s="26" t="s">
        <v>22</v>
      </c>
      <c r="Q5400" s="26" t="s">
        <v>26606</v>
      </c>
      <c r="R5400" s="26" t="s">
        <v>46</v>
      </c>
      <c r="S5400" s="26" t="s">
        <v>26607</v>
      </c>
      <c r="T5400" s="26" t="s">
        <v>18439</v>
      </c>
    </row>
    <row r="5401" customHeight="1" spans="1:20">
      <c r="A5401" s="25">
        <v>45211</v>
      </c>
      <c r="B5401" s="26" t="s">
        <v>26608</v>
      </c>
      <c r="C5401" s="26" t="s">
        <v>204</v>
      </c>
      <c r="D5401" s="26" t="s">
        <v>22</v>
      </c>
      <c r="E5401" s="26" t="s">
        <v>26609</v>
      </c>
      <c r="F5401" s="26" t="s">
        <v>26610</v>
      </c>
      <c r="G5401" s="26" t="s">
        <v>41</v>
      </c>
      <c r="H5401" s="26" t="s">
        <v>22</v>
      </c>
      <c r="I5401" s="26" t="s">
        <v>111</v>
      </c>
      <c r="J5401" s="26" t="s">
        <v>27</v>
      </c>
      <c r="K5401" s="26" t="s">
        <v>28</v>
      </c>
      <c r="L5401" s="26" t="s">
        <v>43</v>
      </c>
      <c r="M5401" s="26" t="s">
        <v>44</v>
      </c>
      <c r="N5401" s="26" t="s">
        <v>208</v>
      </c>
      <c r="O5401" s="26" t="s">
        <v>32</v>
      </c>
      <c r="P5401" s="26" t="s">
        <v>22</v>
      </c>
      <c r="Q5401" s="26" t="s">
        <v>26611</v>
      </c>
      <c r="R5401" s="26" t="s">
        <v>46</v>
      </c>
      <c r="S5401" s="26" t="s">
        <v>26612</v>
      </c>
      <c r="T5401" s="26" t="s">
        <v>26613</v>
      </c>
    </row>
    <row r="5402" customHeight="1" spans="1:20">
      <c r="A5402" s="25">
        <v>45211</v>
      </c>
      <c r="B5402" s="26" t="s">
        <v>26614</v>
      </c>
      <c r="C5402" s="26" t="s">
        <v>4040</v>
      </c>
      <c r="D5402" s="26" t="s">
        <v>22</v>
      </c>
      <c r="E5402" s="26" t="s">
        <v>26615</v>
      </c>
      <c r="F5402" s="26" t="s">
        <v>26616</v>
      </c>
      <c r="G5402" s="26" t="s">
        <v>130</v>
      </c>
      <c r="H5402" s="26" t="s">
        <v>22</v>
      </c>
      <c r="I5402" s="26" t="s">
        <v>26</v>
      </c>
      <c r="J5402" s="26" t="s">
        <v>27</v>
      </c>
      <c r="K5402" s="26" t="s">
        <v>76</v>
      </c>
      <c r="L5402" s="26" t="s">
        <v>29</v>
      </c>
      <c r="M5402" s="26" t="s">
        <v>30</v>
      </c>
      <c r="N5402" s="26" t="s">
        <v>31</v>
      </c>
      <c r="O5402" s="26" t="s">
        <v>32</v>
      </c>
      <c r="P5402" s="26" t="s">
        <v>22</v>
      </c>
      <c r="Q5402" s="26" t="s">
        <v>26617</v>
      </c>
      <c r="R5402" s="26" t="s">
        <v>34</v>
      </c>
      <c r="S5402" s="26" t="s">
        <v>26618</v>
      </c>
      <c r="T5402" s="26" t="s">
        <v>22</v>
      </c>
    </row>
    <row r="5403" customHeight="1" spans="1:20">
      <c r="A5403" s="25">
        <v>45211</v>
      </c>
      <c r="B5403" s="26" t="s">
        <v>26619</v>
      </c>
      <c r="C5403" s="26" t="s">
        <v>817</v>
      </c>
      <c r="D5403" s="26" t="s">
        <v>22</v>
      </c>
      <c r="E5403" s="26" t="s">
        <v>13435</v>
      </c>
      <c r="F5403" s="26" t="s">
        <v>13436</v>
      </c>
      <c r="G5403" s="26" t="s">
        <v>41</v>
      </c>
      <c r="H5403" s="26" t="s">
        <v>22</v>
      </c>
      <c r="I5403" s="26" t="s">
        <v>26</v>
      </c>
      <c r="J5403" s="26" t="s">
        <v>27</v>
      </c>
      <c r="K5403" s="26" t="s">
        <v>195</v>
      </c>
      <c r="L5403" s="26" t="s">
        <v>29</v>
      </c>
      <c r="M5403" s="26" t="s">
        <v>30</v>
      </c>
      <c r="N5403" s="26" t="s">
        <v>31</v>
      </c>
      <c r="O5403" s="26" t="s">
        <v>32</v>
      </c>
      <c r="P5403" s="26" t="s">
        <v>22</v>
      </c>
      <c r="Q5403" s="26" t="s">
        <v>26620</v>
      </c>
      <c r="R5403" s="26" t="s">
        <v>34</v>
      </c>
      <c r="S5403" s="26" t="s">
        <v>26621</v>
      </c>
      <c r="T5403" s="26" t="s">
        <v>22</v>
      </c>
    </row>
    <row r="5404" customHeight="1" spans="1:20">
      <c r="A5404" s="25">
        <v>45211</v>
      </c>
      <c r="B5404" s="26" t="s">
        <v>26622</v>
      </c>
      <c r="C5404" s="26" t="s">
        <v>1016</v>
      </c>
      <c r="D5404" s="26" t="s">
        <v>22</v>
      </c>
      <c r="E5404" s="26" t="s">
        <v>26623</v>
      </c>
      <c r="F5404" s="26" t="s">
        <v>26624</v>
      </c>
      <c r="G5404" s="26" t="s">
        <v>41</v>
      </c>
      <c r="H5404" s="26" t="s">
        <v>110</v>
      </c>
      <c r="I5404" s="26" t="s">
        <v>162</v>
      </c>
      <c r="J5404" s="26" t="s">
        <v>27</v>
      </c>
      <c r="K5404" s="26" t="s">
        <v>28</v>
      </c>
      <c r="L5404" s="26" t="s">
        <v>43</v>
      </c>
      <c r="M5404" s="26" t="s">
        <v>44</v>
      </c>
      <c r="N5404" s="26" t="s">
        <v>31</v>
      </c>
      <c r="O5404" s="26" t="s">
        <v>32</v>
      </c>
      <c r="P5404" s="26" t="s">
        <v>22</v>
      </c>
      <c r="Q5404" s="26" t="s">
        <v>26625</v>
      </c>
      <c r="R5404" s="26" t="s">
        <v>46</v>
      </c>
      <c r="S5404" s="26" t="s">
        <v>26626</v>
      </c>
      <c r="T5404" s="26" t="s">
        <v>22</v>
      </c>
    </row>
    <row r="5405" customHeight="1" spans="1:20">
      <c r="A5405" s="25">
        <v>45211</v>
      </c>
      <c r="B5405" s="26" t="s">
        <v>26627</v>
      </c>
      <c r="C5405" s="26" t="s">
        <v>817</v>
      </c>
      <c r="D5405" s="26" t="s">
        <v>22</v>
      </c>
      <c r="E5405" s="26" t="s">
        <v>26628</v>
      </c>
      <c r="F5405" s="26" t="s">
        <v>26629</v>
      </c>
      <c r="G5405" s="26" t="s">
        <v>130</v>
      </c>
      <c r="H5405" s="26" t="s">
        <v>22</v>
      </c>
      <c r="I5405" s="26" t="s">
        <v>412</v>
      </c>
      <c r="J5405" s="26" t="s">
        <v>27</v>
      </c>
      <c r="K5405" s="26" t="s">
        <v>28</v>
      </c>
      <c r="L5405" s="26" t="s">
        <v>43</v>
      </c>
      <c r="M5405" s="26" t="s">
        <v>44</v>
      </c>
      <c r="N5405" s="26" t="s">
        <v>31</v>
      </c>
      <c r="O5405" s="26" t="s">
        <v>32</v>
      </c>
      <c r="P5405" s="26" t="s">
        <v>22</v>
      </c>
      <c r="Q5405" s="26" t="s">
        <v>26630</v>
      </c>
      <c r="R5405" s="26" t="s">
        <v>46</v>
      </c>
      <c r="S5405" s="26" t="s">
        <v>26631</v>
      </c>
      <c r="T5405" s="26" t="s">
        <v>22</v>
      </c>
    </row>
    <row r="5406" customHeight="1" spans="1:20">
      <c r="A5406" s="25">
        <v>45211</v>
      </c>
      <c r="B5406" s="26" t="s">
        <v>26632</v>
      </c>
      <c r="C5406" s="26" t="s">
        <v>817</v>
      </c>
      <c r="D5406" s="26" t="s">
        <v>22</v>
      </c>
      <c r="E5406" s="26" t="s">
        <v>26633</v>
      </c>
      <c r="F5406" s="26" t="s">
        <v>26634</v>
      </c>
      <c r="G5406" s="26" t="s">
        <v>53</v>
      </c>
      <c r="H5406" s="26" t="s">
        <v>148</v>
      </c>
      <c r="I5406" s="26" t="s">
        <v>412</v>
      </c>
      <c r="J5406" s="26" t="s">
        <v>27</v>
      </c>
      <c r="K5406" s="26" t="s">
        <v>28</v>
      </c>
      <c r="L5406" s="26" t="s">
        <v>43</v>
      </c>
      <c r="M5406" s="26" t="s">
        <v>44</v>
      </c>
      <c r="N5406" s="26" t="s">
        <v>31</v>
      </c>
      <c r="O5406" s="26" t="s">
        <v>32</v>
      </c>
      <c r="P5406" s="26" t="s">
        <v>22</v>
      </c>
      <c r="Q5406" s="26" t="s">
        <v>26635</v>
      </c>
      <c r="R5406" s="26" t="s">
        <v>46</v>
      </c>
      <c r="S5406" s="26" t="s">
        <v>26636</v>
      </c>
      <c r="T5406" s="26" t="s">
        <v>22</v>
      </c>
    </row>
    <row r="5407" customHeight="1" spans="1:20">
      <c r="A5407" s="25">
        <v>45211</v>
      </c>
      <c r="B5407" s="26" t="s">
        <v>26637</v>
      </c>
      <c r="C5407" s="26" t="s">
        <v>59</v>
      </c>
      <c r="D5407" s="26" t="s">
        <v>22</v>
      </c>
      <c r="E5407" s="26" t="s">
        <v>26638</v>
      </c>
      <c r="F5407" s="26" t="s">
        <v>26639</v>
      </c>
      <c r="G5407" s="26" t="s">
        <v>25</v>
      </c>
      <c r="H5407" s="26" t="s">
        <v>22</v>
      </c>
      <c r="I5407" s="26" t="s">
        <v>26</v>
      </c>
      <c r="J5407" s="26" t="s">
        <v>27</v>
      </c>
      <c r="K5407" s="26" t="s">
        <v>76</v>
      </c>
      <c r="L5407" s="26" t="s">
        <v>29</v>
      </c>
      <c r="M5407" s="26" t="s">
        <v>30</v>
      </c>
      <c r="N5407" s="26" t="s">
        <v>31</v>
      </c>
      <c r="O5407" s="26" t="s">
        <v>32</v>
      </c>
      <c r="P5407" s="26" t="s">
        <v>22</v>
      </c>
      <c r="Q5407" s="26" t="s">
        <v>26640</v>
      </c>
      <c r="R5407" s="26" t="s">
        <v>34</v>
      </c>
      <c r="S5407" s="26" t="s">
        <v>26641</v>
      </c>
      <c r="T5407" s="26" t="s">
        <v>22</v>
      </c>
    </row>
    <row r="5408" customHeight="1" spans="1:20">
      <c r="A5408" s="25">
        <v>45211</v>
      </c>
      <c r="B5408" s="26" t="s">
        <v>26642</v>
      </c>
      <c r="C5408" s="26" t="s">
        <v>1016</v>
      </c>
      <c r="D5408" s="26" t="s">
        <v>22</v>
      </c>
      <c r="E5408" s="26" t="s">
        <v>26643</v>
      </c>
      <c r="F5408" s="26" t="s">
        <v>26644</v>
      </c>
      <c r="G5408" s="26" t="s">
        <v>69</v>
      </c>
      <c r="H5408" s="26" t="s">
        <v>22</v>
      </c>
      <c r="I5408" s="26" t="s">
        <v>90</v>
      </c>
      <c r="J5408" s="26" t="s">
        <v>27</v>
      </c>
      <c r="K5408" s="26" t="s">
        <v>28</v>
      </c>
      <c r="L5408" s="26" t="s">
        <v>43</v>
      </c>
      <c r="M5408" s="26" t="s">
        <v>44</v>
      </c>
      <c r="N5408" s="26" t="s">
        <v>31</v>
      </c>
      <c r="O5408" s="26" t="s">
        <v>32</v>
      </c>
      <c r="P5408" s="26" t="s">
        <v>22</v>
      </c>
      <c r="Q5408" s="26" t="s">
        <v>26645</v>
      </c>
      <c r="R5408" s="26" t="s">
        <v>46</v>
      </c>
      <c r="S5408" s="26" t="s">
        <v>26646</v>
      </c>
      <c r="T5408" s="26" t="s">
        <v>22</v>
      </c>
    </row>
    <row r="5409" customHeight="1" spans="1:20">
      <c r="A5409" s="25">
        <v>45211</v>
      </c>
      <c r="B5409" s="26" t="s">
        <v>26647</v>
      </c>
      <c r="C5409" s="26" t="s">
        <v>3160</v>
      </c>
      <c r="D5409" s="26" t="s">
        <v>22</v>
      </c>
      <c r="E5409" s="26" t="s">
        <v>26648</v>
      </c>
      <c r="F5409" s="26" t="s">
        <v>26649</v>
      </c>
      <c r="G5409" s="26" t="s">
        <v>41</v>
      </c>
      <c r="H5409" s="26" t="s">
        <v>22</v>
      </c>
      <c r="I5409" s="26" t="s">
        <v>26</v>
      </c>
      <c r="J5409" s="26" t="s">
        <v>27</v>
      </c>
      <c r="K5409" s="26" t="s">
        <v>76</v>
      </c>
      <c r="L5409" s="26" t="s">
        <v>29</v>
      </c>
      <c r="M5409" s="26" t="s">
        <v>30</v>
      </c>
      <c r="N5409" s="26" t="s">
        <v>31</v>
      </c>
      <c r="O5409" s="26" t="s">
        <v>32</v>
      </c>
      <c r="P5409" s="26" t="s">
        <v>22</v>
      </c>
      <c r="Q5409" s="26" t="s">
        <v>26650</v>
      </c>
      <c r="R5409" s="26" t="s">
        <v>34</v>
      </c>
      <c r="S5409" s="26" t="s">
        <v>26651</v>
      </c>
      <c r="T5409" s="26" t="s">
        <v>22</v>
      </c>
    </row>
    <row r="5410" customHeight="1" spans="1:20">
      <c r="A5410" s="25">
        <v>45211</v>
      </c>
      <c r="B5410" s="26" t="s">
        <v>26652</v>
      </c>
      <c r="C5410" s="26" t="s">
        <v>3160</v>
      </c>
      <c r="D5410" s="26" t="s">
        <v>22</v>
      </c>
      <c r="E5410" s="26" t="s">
        <v>26653</v>
      </c>
      <c r="F5410" s="26" t="s">
        <v>26654</v>
      </c>
      <c r="G5410" s="26" t="s">
        <v>25</v>
      </c>
      <c r="H5410" s="26" t="s">
        <v>22</v>
      </c>
      <c r="I5410" s="26" t="s">
        <v>26</v>
      </c>
      <c r="J5410" s="26" t="s">
        <v>27</v>
      </c>
      <c r="K5410" s="26" t="s">
        <v>76</v>
      </c>
      <c r="L5410" s="26" t="s">
        <v>29</v>
      </c>
      <c r="M5410" s="26" t="s">
        <v>44</v>
      </c>
      <c r="N5410" s="26" t="s">
        <v>31</v>
      </c>
      <c r="O5410" s="26" t="s">
        <v>32</v>
      </c>
      <c r="P5410" s="26" t="s">
        <v>22</v>
      </c>
      <c r="Q5410" s="26" t="s">
        <v>26655</v>
      </c>
      <c r="R5410" s="26" t="s">
        <v>34</v>
      </c>
      <c r="S5410" s="26" t="s">
        <v>26656</v>
      </c>
      <c r="T5410" s="26" t="s">
        <v>22</v>
      </c>
    </row>
    <row r="5411" customHeight="1" spans="1:20">
      <c r="A5411" s="25">
        <v>45211</v>
      </c>
      <c r="B5411" s="26" t="s">
        <v>26657</v>
      </c>
      <c r="C5411" s="26" t="s">
        <v>393</v>
      </c>
      <c r="D5411" s="26" t="s">
        <v>22</v>
      </c>
      <c r="E5411" s="26" t="s">
        <v>24492</v>
      </c>
      <c r="F5411" s="26" t="s">
        <v>24493</v>
      </c>
      <c r="G5411" s="26" t="s">
        <v>41</v>
      </c>
      <c r="H5411" s="26" t="s">
        <v>110</v>
      </c>
      <c r="I5411" s="26" t="s">
        <v>26</v>
      </c>
      <c r="J5411" s="26" t="s">
        <v>27</v>
      </c>
      <c r="K5411" s="26" t="s">
        <v>76</v>
      </c>
      <c r="L5411" s="26" t="s">
        <v>29</v>
      </c>
      <c r="M5411" s="26" t="s">
        <v>30</v>
      </c>
      <c r="N5411" s="26" t="s">
        <v>31</v>
      </c>
      <c r="O5411" s="26" t="s">
        <v>32</v>
      </c>
      <c r="P5411" s="26" t="s">
        <v>22</v>
      </c>
      <c r="Q5411" s="26" t="s">
        <v>26658</v>
      </c>
      <c r="R5411" s="26" t="s">
        <v>34</v>
      </c>
      <c r="S5411" s="26" t="s">
        <v>26659</v>
      </c>
      <c r="T5411" s="26" t="s">
        <v>26660</v>
      </c>
    </row>
    <row r="5412" customHeight="1" spans="1:20">
      <c r="A5412" s="25">
        <v>45211</v>
      </c>
      <c r="B5412" s="26" t="s">
        <v>26661</v>
      </c>
      <c r="C5412" s="26" t="s">
        <v>646</v>
      </c>
      <c r="D5412" s="26" t="s">
        <v>22</v>
      </c>
      <c r="E5412" s="26" t="s">
        <v>26662</v>
      </c>
      <c r="F5412" s="26" t="s">
        <v>26663</v>
      </c>
      <c r="G5412" s="26" t="s">
        <v>82</v>
      </c>
      <c r="H5412" s="26" t="s">
        <v>22</v>
      </c>
      <c r="I5412" s="26" t="s">
        <v>26</v>
      </c>
      <c r="J5412" s="26" t="s">
        <v>27</v>
      </c>
      <c r="K5412" s="26" t="s">
        <v>28</v>
      </c>
      <c r="L5412" s="26" t="s">
        <v>29</v>
      </c>
      <c r="M5412" s="26" t="s">
        <v>30</v>
      </c>
      <c r="N5412" s="26" t="s">
        <v>31</v>
      </c>
      <c r="O5412" s="26" t="s">
        <v>32</v>
      </c>
      <c r="P5412" s="26" t="s">
        <v>22</v>
      </c>
      <c r="Q5412" s="26" t="s">
        <v>26664</v>
      </c>
      <c r="R5412" s="26" t="s">
        <v>34</v>
      </c>
      <c r="S5412" s="26" t="s">
        <v>26665</v>
      </c>
      <c r="T5412" s="26" t="s">
        <v>26666</v>
      </c>
    </row>
    <row r="5413" customHeight="1" spans="1:20">
      <c r="A5413" s="25">
        <v>45211</v>
      </c>
      <c r="B5413" s="26" t="s">
        <v>26667</v>
      </c>
      <c r="C5413" s="26" t="s">
        <v>817</v>
      </c>
      <c r="D5413" s="26" t="s">
        <v>22</v>
      </c>
      <c r="E5413" s="26" t="s">
        <v>26668</v>
      </c>
      <c r="F5413" s="26" t="s">
        <v>26669</v>
      </c>
      <c r="G5413" s="26" t="s">
        <v>82</v>
      </c>
      <c r="H5413" s="26" t="s">
        <v>22</v>
      </c>
      <c r="I5413" s="26" t="s">
        <v>701</v>
      </c>
      <c r="J5413" s="26" t="s">
        <v>27</v>
      </c>
      <c r="K5413" s="26" t="s">
        <v>28</v>
      </c>
      <c r="L5413" s="26" t="s">
        <v>43</v>
      </c>
      <c r="M5413" s="26" t="s">
        <v>169</v>
      </c>
      <c r="N5413" s="26" t="s">
        <v>31</v>
      </c>
      <c r="O5413" s="26" t="s">
        <v>32</v>
      </c>
      <c r="P5413" s="26" t="s">
        <v>22</v>
      </c>
      <c r="Q5413" s="26" t="s">
        <v>26670</v>
      </c>
      <c r="R5413" s="26" t="s">
        <v>46</v>
      </c>
      <c r="S5413" s="26" t="s">
        <v>26671</v>
      </c>
      <c r="T5413" s="26" t="s">
        <v>26672</v>
      </c>
    </row>
    <row r="5414" customHeight="1" spans="1:20">
      <c r="A5414" s="25">
        <v>45211</v>
      </c>
      <c r="B5414" s="26" t="s">
        <v>26673</v>
      </c>
      <c r="C5414" s="26" t="s">
        <v>1057</v>
      </c>
      <c r="D5414" s="26" t="s">
        <v>22</v>
      </c>
      <c r="E5414" s="26" t="s">
        <v>26674</v>
      </c>
      <c r="F5414" s="26" t="s">
        <v>18000</v>
      </c>
      <c r="G5414" s="26" t="s">
        <v>82</v>
      </c>
      <c r="H5414" s="26" t="s">
        <v>148</v>
      </c>
      <c r="I5414" s="26" t="s">
        <v>168</v>
      </c>
      <c r="J5414" s="26" t="s">
        <v>27</v>
      </c>
      <c r="K5414" s="26" t="s">
        <v>28</v>
      </c>
      <c r="L5414" s="26" t="s">
        <v>43</v>
      </c>
      <c r="M5414" s="26" t="s">
        <v>169</v>
      </c>
      <c r="N5414" s="26" t="s">
        <v>31</v>
      </c>
      <c r="O5414" s="26" t="s">
        <v>32</v>
      </c>
      <c r="P5414" s="26" t="s">
        <v>22</v>
      </c>
      <c r="Q5414" s="26" t="s">
        <v>26675</v>
      </c>
      <c r="R5414" s="26" t="s">
        <v>46</v>
      </c>
      <c r="S5414" s="26" t="s">
        <v>26676</v>
      </c>
      <c r="T5414" s="26" t="s">
        <v>26677</v>
      </c>
    </row>
    <row r="5415" customHeight="1" spans="1:20">
      <c r="A5415" s="25">
        <v>45211</v>
      </c>
      <c r="B5415" s="26" t="s">
        <v>26678</v>
      </c>
      <c r="C5415" s="26" t="s">
        <v>646</v>
      </c>
      <c r="D5415" s="26" t="s">
        <v>22</v>
      </c>
      <c r="E5415" s="26" t="s">
        <v>26679</v>
      </c>
      <c r="F5415" s="26" t="s">
        <v>26680</v>
      </c>
      <c r="G5415" s="26" t="s">
        <v>194</v>
      </c>
      <c r="H5415" s="26" t="s">
        <v>22</v>
      </c>
      <c r="I5415" s="26" t="s">
        <v>448</v>
      </c>
      <c r="J5415" s="26" t="s">
        <v>27</v>
      </c>
      <c r="K5415" s="26" t="s">
        <v>76</v>
      </c>
      <c r="L5415" s="26" t="s">
        <v>43</v>
      </c>
      <c r="M5415" s="26" t="s">
        <v>30</v>
      </c>
      <c r="N5415" s="26" t="s">
        <v>31</v>
      </c>
      <c r="O5415" s="26" t="s">
        <v>32</v>
      </c>
      <c r="P5415" s="26" t="s">
        <v>22</v>
      </c>
      <c r="Q5415" s="26" t="s">
        <v>26681</v>
      </c>
      <c r="R5415" s="26" t="s">
        <v>46</v>
      </c>
      <c r="S5415" s="26" t="s">
        <v>26682</v>
      </c>
      <c r="T5415" s="26" t="s">
        <v>26683</v>
      </c>
    </row>
    <row r="5416" customHeight="1" spans="1:20">
      <c r="A5416" s="25">
        <v>45211</v>
      </c>
      <c r="B5416" s="26" t="s">
        <v>26684</v>
      </c>
      <c r="C5416" s="26" t="s">
        <v>50</v>
      </c>
      <c r="D5416" s="26" t="s">
        <v>22</v>
      </c>
      <c r="E5416" s="26" t="s">
        <v>26685</v>
      </c>
      <c r="F5416" s="26" t="s">
        <v>19593</v>
      </c>
      <c r="G5416" s="26" t="s">
        <v>41</v>
      </c>
      <c r="H5416" s="26" t="s">
        <v>22</v>
      </c>
      <c r="I5416" s="26" t="s">
        <v>26</v>
      </c>
      <c r="J5416" s="26" t="s">
        <v>27</v>
      </c>
      <c r="K5416" s="26" t="s">
        <v>76</v>
      </c>
      <c r="L5416" s="26" t="s">
        <v>29</v>
      </c>
      <c r="M5416" s="26" t="s">
        <v>30</v>
      </c>
      <c r="N5416" s="26" t="s">
        <v>31</v>
      </c>
      <c r="O5416" s="26" t="s">
        <v>32</v>
      </c>
      <c r="P5416" s="26" t="s">
        <v>22</v>
      </c>
      <c r="Q5416" s="26" t="s">
        <v>26686</v>
      </c>
      <c r="R5416" s="26" t="s">
        <v>34</v>
      </c>
      <c r="S5416" s="26" t="s">
        <v>26687</v>
      </c>
      <c r="T5416" s="26" t="s">
        <v>26688</v>
      </c>
    </row>
    <row r="5417" customHeight="1" spans="1:20">
      <c r="A5417" s="25">
        <v>45211</v>
      </c>
      <c r="B5417" s="26" t="s">
        <v>26689</v>
      </c>
      <c r="C5417" s="26" t="s">
        <v>817</v>
      </c>
      <c r="D5417" s="26" t="s">
        <v>22</v>
      </c>
      <c r="E5417" s="26" t="s">
        <v>26690</v>
      </c>
      <c r="F5417" s="26" t="s">
        <v>26691</v>
      </c>
      <c r="G5417" s="26" t="s">
        <v>130</v>
      </c>
      <c r="H5417" s="26" t="s">
        <v>22</v>
      </c>
      <c r="I5417" s="26" t="s">
        <v>26</v>
      </c>
      <c r="J5417" s="26" t="s">
        <v>27</v>
      </c>
      <c r="K5417" s="26" t="s">
        <v>76</v>
      </c>
      <c r="L5417" s="26" t="s">
        <v>29</v>
      </c>
      <c r="M5417" s="26" t="s">
        <v>30</v>
      </c>
      <c r="N5417" s="26" t="s">
        <v>31</v>
      </c>
      <c r="O5417" s="26" t="s">
        <v>32</v>
      </c>
      <c r="P5417" s="26" t="s">
        <v>22</v>
      </c>
      <c r="Q5417" s="26" t="s">
        <v>26692</v>
      </c>
      <c r="R5417" s="26" t="s">
        <v>34</v>
      </c>
      <c r="S5417" s="26" t="s">
        <v>26693</v>
      </c>
      <c r="T5417" s="26" t="s">
        <v>26694</v>
      </c>
    </row>
    <row r="5418" customHeight="1" spans="1:20">
      <c r="A5418" s="25">
        <v>45211</v>
      </c>
      <c r="B5418" s="26" t="s">
        <v>26695</v>
      </c>
      <c r="C5418" s="26" t="s">
        <v>6302</v>
      </c>
      <c r="D5418" s="26" t="s">
        <v>22</v>
      </c>
      <c r="E5418" s="26" t="s">
        <v>26696</v>
      </c>
      <c r="F5418" s="26" t="s">
        <v>26697</v>
      </c>
      <c r="G5418" s="26" t="s">
        <v>82</v>
      </c>
      <c r="H5418" s="26" t="s">
        <v>22</v>
      </c>
      <c r="I5418" s="26" t="s">
        <v>26</v>
      </c>
      <c r="J5418" s="26" t="s">
        <v>27</v>
      </c>
      <c r="K5418" s="26" t="s">
        <v>28</v>
      </c>
      <c r="L5418" s="26" t="s">
        <v>29</v>
      </c>
      <c r="M5418" s="26" t="s">
        <v>30</v>
      </c>
      <c r="N5418" s="26" t="s">
        <v>31</v>
      </c>
      <c r="O5418" s="26" t="s">
        <v>32</v>
      </c>
      <c r="P5418" s="26" t="s">
        <v>22</v>
      </c>
      <c r="Q5418" s="26" t="s">
        <v>26698</v>
      </c>
      <c r="R5418" s="26" t="s">
        <v>34</v>
      </c>
      <c r="S5418" s="26" t="s">
        <v>26699</v>
      </c>
      <c r="T5418" s="26" t="s">
        <v>26700</v>
      </c>
    </row>
    <row r="5419" customHeight="1" spans="1:20">
      <c r="A5419" s="25">
        <v>45211</v>
      </c>
      <c r="B5419" s="26" t="s">
        <v>26701</v>
      </c>
      <c r="C5419" s="26" t="s">
        <v>817</v>
      </c>
      <c r="D5419" s="26" t="s">
        <v>22</v>
      </c>
      <c r="E5419" s="26" t="s">
        <v>26702</v>
      </c>
      <c r="F5419" s="26" t="s">
        <v>26703</v>
      </c>
      <c r="G5419" s="26" t="s">
        <v>62</v>
      </c>
      <c r="H5419" s="26" t="s">
        <v>22</v>
      </c>
      <c r="I5419" s="26" t="s">
        <v>991</v>
      </c>
      <c r="J5419" s="26" t="s">
        <v>27</v>
      </c>
      <c r="K5419" s="26" t="s">
        <v>28</v>
      </c>
      <c r="L5419" s="26" t="s">
        <v>43</v>
      </c>
      <c r="M5419" s="26" t="s">
        <v>44</v>
      </c>
      <c r="N5419" s="26" t="s">
        <v>31</v>
      </c>
      <c r="O5419" s="26" t="s">
        <v>32</v>
      </c>
      <c r="P5419" s="26" t="s">
        <v>22</v>
      </c>
      <c r="Q5419" s="26" t="s">
        <v>26704</v>
      </c>
      <c r="R5419" s="26" t="s">
        <v>46</v>
      </c>
      <c r="S5419" s="26" t="s">
        <v>26705</v>
      </c>
      <c r="T5419" s="26" t="s">
        <v>26706</v>
      </c>
    </row>
    <row r="5420" customHeight="1" spans="1:20">
      <c r="A5420" s="25">
        <v>45211</v>
      </c>
      <c r="B5420" s="26" t="s">
        <v>26707</v>
      </c>
      <c r="C5420" s="26" t="s">
        <v>817</v>
      </c>
      <c r="D5420" s="26" t="s">
        <v>22</v>
      </c>
      <c r="E5420" s="26" t="s">
        <v>26708</v>
      </c>
      <c r="F5420" s="26" t="s">
        <v>26709</v>
      </c>
      <c r="G5420" s="26" t="s">
        <v>82</v>
      </c>
      <c r="H5420" s="26" t="s">
        <v>22</v>
      </c>
      <c r="I5420" s="26" t="s">
        <v>315</v>
      </c>
      <c r="J5420" s="26" t="s">
        <v>27</v>
      </c>
      <c r="K5420" s="26" t="s">
        <v>28</v>
      </c>
      <c r="L5420" s="26" t="s">
        <v>43</v>
      </c>
      <c r="M5420" s="26" t="s">
        <v>44</v>
      </c>
      <c r="N5420" s="26" t="s">
        <v>31</v>
      </c>
      <c r="O5420" s="26" t="s">
        <v>32</v>
      </c>
      <c r="P5420" s="26" t="s">
        <v>22</v>
      </c>
      <c r="Q5420" s="26" t="s">
        <v>26710</v>
      </c>
      <c r="R5420" s="26" t="s">
        <v>46</v>
      </c>
      <c r="S5420" s="26" t="s">
        <v>26711</v>
      </c>
      <c r="T5420" s="26" t="s">
        <v>26712</v>
      </c>
    </row>
    <row r="5421" customHeight="1" spans="1:20">
      <c r="A5421" s="25">
        <v>45211</v>
      </c>
      <c r="B5421" s="26" t="s">
        <v>26713</v>
      </c>
      <c r="C5421" s="26" t="s">
        <v>817</v>
      </c>
      <c r="D5421" s="26" t="s">
        <v>22</v>
      </c>
      <c r="E5421" s="26" t="s">
        <v>26714</v>
      </c>
      <c r="F5421" s="26" t="s">
        <v>26715</v>
      </c>
      <c r="G5421" s="26" t="s">
        <v>69</v>
      </c>
      <c r="H5421" s="26" t="s">
        <v>22</v>
      </c>
      <c r="I5421" s="26" t="s">
        <v>469</v>
      </c>
      <c r="J5421" s="26" t="s">
        <v>27</v>
      </c>
      <c r="K5421" s="26" t="s">
        <v>28</v>
      </c>
      <c r="L5421" s="26" t="s">
        <v>43</v>
      </c>
      <c r="M5421" s="26" t="s">
        <v>44</v>
      </c>
      <c r="N5421" s="26" t="s">
        <v>31</v>
      </c>
      <c r="O5421" s="26" t="s">
        <v>32</v>
      </c>
      <c r="P5421" s="26" t="s">
        <v>22</v>
      </c>
      <c r="Q5421" s="26" t="s">
        <v>26716</v>
      </c>
      <c r="R5421" s="26" t="s">
        <v>46</v>
      </c>
      <c r="S5421" s="26" t="s">
        <v>26717</v>
      </c>
      <c r="T5421" s="26" t="s">
        <v>26718</v>
      </c>
    </row>
    <row r="5422" customHeight="1" spans="1:20">
      <c r="A5422" s="25">
        <v>45211</v>
      </c>
      <c r="B5422" s="26" t="s">
        <v>26719</v>
      </c>
      <c r="C5422" s="26" t="s">
        <v>817</v>
      </c>
      <c r="D5422" s="26" t="s">
        <v>22</v>
      </c>
      <c r="E5422" s="26" t="s">
        <v>26720</v>
      </c>
      <c r="F5422" s="26" t="s">
        <v>26721</v>
      </c>
      <c r="G5422" s="26" t="s">
        <v>69</v>
      </c>
      <c r="H5422" s="26" t="s">
        <v>22</v>
      </c>
      <c r="I5422" s="26" t="s">
        <v>207</v>
      </c>
      <c r="J5422" s="26" t="s">
        <v>27</v>
      </c>
      <c r="K5422" s="26" t="s">
        <v>28</v>
      </c>
      <c r="L5422" s="26" t="s">
        <v>43</v>
      </c>
      <c r="M5422" s="26" t="s">
        <v>44</v>
      </c>
      <c r="N5422" s="26" t="s">
        <v>31</v>
      </c>
      <c r="O5422" s="26" t="s">
        <v>32</v>
      </c>
      <c r="P5422" s="26" t="s">
        <v>22</v>
      </c>
      <c r="Q5422" s="26" t="s">
        <v>26722</v>
      </c>
      <c r="R5422" s="26" t="s">
        <v>46</v>
      </c>
      <c r="S5422" s="26" t="s">
        <v>26723</v>
      </c>
      <c r="T5422" s="26" t="s">
        <v>26724</v>
      </c>
    </row>
    <row r="5423" customHeight="1" spans="1:20">
      <c r="A5423" s="25">
        <v>45211</v>
      </c>
      <c r="B5423" s="26" t="s">
        <v>26725</v>
      </c>
      <c r="C5423" s="26" t="s">
        <v>817</v>
      </c>
      <c r="D5423" s="26" t="s">
        <v>22</v>
      </c>
      <c r="E5423" s="26" t="s">
        <v>26726</v>
      </c>
      <c r="F5423" s="26" t="s">
        <v>26727</v>
      </c>
      <c r="G5423" s="26" t="s">
        <v>53</v>
      </c>
      <c r="H5423" s="26" t="s">
        <v>22</v>
      </c>
      <c r="I5423" s="26" t="s">
        <v>70</v>
      </c>
      <c r="J5423" s="26" t="s">
        <v>27</v>
      </c>
      <c r="K5423" s="26" t="s">
        <v>28</v>
      </c>
      <c r="L5423" s="26" t="s">
        <v>43</v>
      </c>
      <c r="M5423" s="26" t="s">
        <v>30</v>
      </c>
      <c r="N5423" s="26" t="s">
        <v>31</v>
      </c>
      <c r="O5423" s="26" t="s">
        <v>32</v>
      </c>
      <c r="P5423" s="26" t="s">
        <v>22</v>
      </c>
      <c r="Q5423" s="26" t="s">
        <v>26728</v>
      </c>
      <c r="R5423" s="26" t="s">
        <v>46</v>
      </c>
      <c r="S5423" s="26" t="s">
        <v>26729</v>
      </c>
      <c r="T5423" s="26" t="s">
        <v>26730</v>
      </c>
    </row>
    <row r="5424" customHeight="1" spans="1:20">
      <c r="A5424" s="25">
        <v>45211</v>
      </c>
      <c r="B5424" s="26" t="s">
        <v>26731</v>
      </c>
      <c r="C5424" s="26" t="s">
        <v>817</v>
      </c>
      <c r="D5424" s="26" t="s">
        <v>22</v>
      </c>
      <c r="E5424" s="26" t="s">
        <v>26732</v>
      </c>
      <c r="F5424" s="26" t="s">
        <v>26733</v>
      </c>
      <c r="G5424" s="26" t="s">
        <v>25</v>
      </c>
      <c r="H5424" s="26" t="s">
        <v>22</v>
      </c>
      <c r="I5424" s="26" t="s">
        <v>293</v>
      </c>
      <c r="J5424" s="26" t="s">
        <v>27</v>
      </c>
      <c r="K5424" s="26" t="s">
        <v>28</v>
      </c>
      <c r="L5424" s="26" t="s">
        <v>43</v>
      </c>
      <c r="M5424" s="26" t="s">
        <v>30</v>
      </c>
      <c r="N5424" s="26" t="s">
        <v>31</v>
      </c>
      <c r="O5424" s="26" t="s">
        <v>32</v>
      </c>
      <c r="P5424" s="26" t="s">
        <v>22</v>
      </c>
      <c r="Q5424" s="26" t="s">
        <v>26734</v>
      </c>
      <c r="R5424" s="26" t="s">
        <v>46</v>
      </c>
      <c r="S5424" s="26" t="s">
        <v>26735</v>
      </c>
      <c r="T5424" s="26" t="s">
        <v>26736</v>
      </c>
    </row>
    <row r="5425" customHeight="1" spans="1:20">
      <c r="A5425" s="25">
        <v>45211</v>
      </c>
      <c r="B5425" s="26" t="s">
        <v>26737</v>
      </c>
      <c r="C5425" s="26" t="s">
        <v>1127</v>
      </c>
      <c r="D5425" s="26" t="s">
        <v>22</v>
      </c>
      <c r="E5425" s="26" t="s">
        <v>26738</v>
      </c>
      <c r="F5425" s="26" t="s">
        <v>26739</v>
      </c>
      <c r="G5425" s="26" t="s">
        <v>41</v>
      </c>
      <c r="H5425" s="26" t="s">
        <v>22</v>
      </c>
      <c r="I5425" s="26" t="s">
        <v>26</v>
      </c>
      <c r="J5425" s="26" t="s">
        <v>27</v>
      </c>
      <c r="K5425" s="26" t="s">
        <v>76</v>
      </c>
      <c r="L5425" s="26" t="s">
        <v>29</v>
      </c>
      <c r="M5425" s="26" t="s">
        <v>30</v>
      </c>
      <c r="N5425" s="26" t="s">
        <v>31</v>
      </c>
      <c r="O5425" s="26" t="s">
        <v>32</v>
      </c>
      <c r="P5425" s="26" t="s">
        <v>22</v>
      </c>
      <c r="Q5425" s="26" t="s">
        <v>26740</v>
      </c>
      <c r="R5425" s="26" t="s">
        <v>34</v>
      </c>
      <c r="S5425" s="26" t="s">
        <v>26741</v>
      </c>
      <c r="T5425" s="26" t="s">
        <v>22</v>
      </c>
    </row>
    <row r="5426" customHeight="1" spans="1:20">
      <c r="A5426" s="25">
        <v>45211</v>
      </c>
      <c r="B5426" s="26" t="s">
        <v>26742</v>
      </c>
      <c r="C5426" s="26" t="s">
        <v>1240</v>
      </c>
      <c r="D5426" s="26" t="s">
        <v>22</v>
      </c>
      <c r="E5426" s="26" t="s">
        <v>26743</v>
      </c>
      <c r="F5426" s="26" t="s">
        <v>26744</v>
      </c>
      <c r="G5426" s="26" t="s">
        <v>41</v>
      </c>
      <c r="H5426" s="26" t="s">
        <v>22</v>
      </c>
      <c r="I5426" s="26" t="s">
        <v>26</v>
      </c>
      <c r="J5426" s="26" t="s">
        <v>27</v>
      </c>
      <c r="K5426" s="26" t="s">
        <v>28</v>
      </c>
      <c r="L5426" s="26" t="s">
        <v>29</v>
      </c>
      <c r="M5426" s="26" t="s">
        <v>30</v>
      </c>
      <c r="N5426" s="26" t="s">
        <v>31</v>
      </c>
      <c r="O5426" s="26" t="s">
        <v>32</v>
      </c>
      <c r="P5426" s="26" t="s">
        <v>22</v>
      </c>
      <c r="Q5426" s="26" t="s">
        <v>26745</v>
      </c>
      <c r="R5426" s="26" t="s">
        <v>34</v>
      </c>
      <c r="S5426" s="28" t="s">
        <v>26746</v>
      </c>
      <c r="T5426" s="26" t="s">
        <v>22</v>
      </c>
    </row>
    <row r="5427" customHeight="1" spans="1:20">
      <c r="A5427" s="25">
        <v>45211</v>
      </c>
      <c r="B5427" s="26" t="s">
        <v>26747</v>
      </c>
      <c r="C5427" s="26" t="s">
        <v>8114</v>
      </c>
      <c r="D5427" s="26" t="s">
        <v>22</v>
      </c>
      <c r="E5427" s="26" t="s">
        <v>22527</v>
      </c>
      <c r="F5427" s="26" t="s">
        <v>22528</v>
      </c>
      <c r="G5427" s="26" t="s">
        <v>82</v>
      </c>
      <c r="H5427" s="26" t="s">
        <v>22</v>
      </c>
      <c r="I5427" s="26" t="s">
        <v>412</v>
      </c>
      <c r="J5427" s="26" t="s">
        <v>27</v>
      </c>
      <c r="K5427" s="26" t="s">
        <v>28</v>
      </c>
      <c r="L5427" s="26" t="s">
        <v>43</v>
      </c>
      <c r="M5427" s="26" t="s">
        <v>44</v>
      </c>
      <c r="N5427" s="26" t="s">
        <v>5516</v>
      </c>
      <c r="O5427" s="26" t="s">
        <v>32</v>
      </c>
      <c r="P5427" s="26" t="s">
        <v>22</v>
      </c>
      <c r="Q5427" s="26" t="s">
        <v>26748</v>
      </c>
      <c r="R5427" s="26" t="s">
        <v>8115</v>
      </c>
      <c r="S5427" s="26" t="s">
        <v>13833</v>
      </c>
      <c r="T5427" s="26" t="s">
        <v>22</v>
      </c>
    </row>
    <row r="5428" customHeight="1" spans="1:20">
      <c r="A5428" s="25">
        <v>45211</v>
      </c>
      <c r="B5428" s="26" t="s">
        <v>26749</v>
      </c>
      <c r="C5428" s="26" t="s">
        <v>1167</v>
      </c>
      <c r="D5428" s="26" t="s">
        <v>22</v>
      </c>
      <c r="E5428" s="26" t="s">
        <v>26750</v>
      </c>
      <c r="F5428" s="26" t="s">
        <v>26751</v>
      </c>
      <c r="G5428" s="26" t="s">
        <v>130</v>
      </c>
      <c r="H5428" s="26" t="s">
        <v>22</v>
      </c>
      <c r="I5428" s="26" t="s">
        <v>26</v>
      </c>
      <c r="J5428" s="26" t="s">
        <v>27</v>
      </c>
      <c r="K5428" s="26" t="s">
        <v>28</v>
      </c>
      <c r="L5428" s="26" t="s">
        <v>29</v>
      </c>
      <c r="M5428" s="26" t="s">
        <v>30</v>
      </c>
      <c r="N5428" s="26" t="s">
        <v>31</v>
      </c>
      <c r="O5428" s="26" t="s">
        <v>32</v>
      </c>
      <c r="P5428" s="26" t="s">
        <v>22</v>
      </c>
      <c r="Q5428" s="26" t="s">
        <v>26752</v>
      </c>
      <c r="R5428" s="26" t="s">
        <v>34</v>
      </c>
      <c r="S5428" s="26" t="s">
        <v>26753</v>
      </c>
      <c r="T5428" s="26" t="s">
        <v>26754</v>
      </c>
    </row>
    <row r="5429" customHeight="1" spans="1:20">
      <c r="A5429" s="25">
        <v>45211</v>
      </c>
      <c r="B5429" s="26" t="s">
        <v>26755</v>
      </c>
      <c r="C5429" s="26" t="s">
        <v>6660</v>
      </c>
      <c r="D5429" s="26" t="s">
        <v>22</v>
      </c>
      <c r="E5429" s="26" t="s">
        <v>26756</v>
      </c>
      <c r="F5429" s="26" t="s">
        <v>26757</v>
      </c>
      <c r="G5429" s="26" t="s">
        <v>69</v>
      </c>
      <c r="H5429" s="26" t="s">
        <v>22</v>
      </c>
      <c r="I5429" s="26" t="s">
        <v>75</v>
      </c>
      <c r="J5429" s="26" t="s">
        <v>27</v>
      </c>
      <c r="K5429" s="26" t="s">
        <v>28</v>
      </c>
      <c r="L5429" s="26" t="s">
        <v>43</v>
      </c>
      <c r="M5429" s="26" t="s">
        <v>44</v>
      </c>
      <c r="N5429" s="26" t="s">
        <v>31</v>
      </c>
      <c r="O5429" s="26" t="s">
        <v>32</v>
      </c>
      <c r="P5429" s="26" t="s">
        <v>22</v>
      </c>
      <c r="Q5429" s="26" t="s">
        <v>26758</v>
      </c>
      <c r="R5429" s="26" t="s">
        <v>46</v>
      </c>
      <c r="S5429" s="26" t="s">
        <v>26759</v>
      </c>
      <c r="T5429" s="26" t="s">
        <v>26760</v>
      </c>
    </row>
    <row r="5430" customHeight="1" spans="1:20">
      <c r="A5430" s="25">
        <v>45211</v>
      </c>
      <c r="B5430" s="26" t="s">
        <v>26761</v>
      </c>
      <c r="C5430" s="26" t="s">
        <v>15957</v>
      </c>
      <c r="D5430" s="26" t="s">
        <v>22</v>
      </c>
      <c r="E5430" s="26" t="s">
        <v>26762</v>
      </c>
      <c r="F5430" s="26" t="s">
        <v>26763</v>
      </c>
      <c r="G5430" s="26" t="s">
        <v>69</v>
      </c>
      <c r="H5430" s="26" t="s">
        <v>22</v>
      </c>
      <c r="I5430" s="26" t="s">
        <v>384</v>
      </c>
      <c r="J5430" s="26" t="s">
        <v>27</v>
      </c>
      <c r="K5430" s="26" t="s">
        <v>28</v>
      </c>
      <c r="L5430" s="26" t="s">
        <v>43</v>
      </c>
      <c r="M5430" s="26" t="s">
        <v>44</v>
      </c>
      <c r="N5430" s="26" t="s">
        <v>208</v>
      </c>
      <c r="O5430" s="26" t="s">
        <v>32</v>
      </c>
      <c r="P5430" s="26" t="s">
        <v>22</v>
      </c>
      <c r="Q5430" s="26" t="s">
        <v>22</v>
      </c>
      <c r="R5430" s="26" t="s">
        <v>384</v>
      </c>
      <c r="S5430" s="26" t="s">
        <v>26764</v>
      </c>
      <c r="T5430" s="26" t="s">
        <v>22</v>
      </c>
    </row>
    <row r="5431" customHeight="1" spans="1:20">
      <c r="A5431" s="25">
        <v>45211</v>
      </c>
      <c r="B5431" s="26" t="s">
        <v>26765</v>
      </c>
      <c r="C5431" s="26" t="s">
        <v>6495</v>
      </c>
      <c r="D5431" s="26" t="s">
        <v>22</v>
      </c>
      <c r="E5431" s="26" t="s">
        <v>26766</v>
      </c>
      <c r="F5431" s="26" t="s">
        <v>26767</v>
      </c>
      <c r="G5431" s="26" t="s">
        <v>25</v>
      </c>
      <c r="H5431" s="26" t="s">
        <v>22</v>
      </c>
      <c r="I5431" s="26" t="s">
        <v>26</v>
      </c>
      <c r="J5431" s="26" t="s">
        <v>27</v>
      </c>
      <c r="K5431" s="26" t="s">
        <v>28</v>
      </c>
      <c r="L5431" s="26" t="s">
        <v>29</v>
      </c>
      <c r="M5431" s="26" t="s">
        <v>30</v>
      </c>
      <c r="N5431" s="26" t="s">
        <v>31</v>
      </c>
      <c r="O5431" s="26" t="s">
        <v>32</v>
      </c>
      <c r="P5431" s="26" t="s">
        <v>22</v>
      </c>
      <c r="Q5431" s="26" t="s">
        <v>26768</v>
      </c>
      <c r="R5431" s="26" t="s">
        <v>34</v>
      </c>
      <c r="S5431" s="26" t="s">
        <v>26769</v>
      </c>
      <c r="T5431" s="26" t="s">
        <v>22</v>
      </c>
    </row>
    <row r="5432" customHeight="1" spans="1:20">
      <c r="A5432" s="25">
        <v>45211</v>
      </c>
      <c r="B5432" s="26" t="s">
        <v>26770</v>
      </c>
      <c r="C5432" s="26" t="s">
        <v>6506</v>
      </c>
      <c r="D5432" s="26" t="s">
        <v>22</v>
      </c>
      <c r="E5432" s="26" t="s">
        <v>26771</v>
      </c>
      <c r="F5432" s="26" t="s">
        <v>26772</v>
      </c>
      <c r="G5432" s="26" t="s">
        <v>82</v>
      </c>
      <c r="H5432" s="26" t="s">
        <v>22</v>
      </c>
      <c r="I5432" s="26" t="s">
        <v>337</v>
      </c>
      <c r="J5432" s="26" t="s">
        <v>27</v>
      </c>
      <c r="K5432" s="26" t="s">
        <v>28</v>
      </c>
      <c r="L5432" s="26" t="s">
        <v>43</v>
      </c>
      <c r="M5432" s="26" t="s">
        <v>44</v>
      </c>
      <c r="N5432" s="26" t="s">
        <v>208</v>
      </c>
      <c r="O5432" s="26" t="s">
        <v>32</v>
      </c>
      <c r="P5432" s="26" t="s">
        <v>22</v>
      </c>
      <c r="Q5432" s="26" t="s">
        <v>26773</v>
      </c>
      <c r="R5432" s="26" t="s">
        <v>46</v>
      </c>
      <c r="S5432" s="26" t="s">
        <v>26774</v>
      </c>
      <c r="T5432" s="26" t="s">
        <v>22</v>
      </c>
    </row>
    <row r="5433" customHeight="1" spans="1:20">
      <c r="A5433" s="25">
        <v>45211</v>
      </c>
      <c r="B5433" s="26" t="s">
        <v>26775</v>
      </c>
      <c r="C5433" s="26" t="s">
        <v>6506</v>
      </c>
      <c r="D5433" s="26" t="s">
        <v>22</v>
      </c>
      <c r="E5433" s="26" t="s">
        <v>26776</v>
      </c>
      <c r="F5433" s="26" t="s">
        <v>26777</v>
      </c>
      <c r="G5433" s="26" t="s">
        <v>62</v>
      </c>
      <c r="H5433" s="26" t="s">
        <v>22</v>
      </c>
      <c r="I5433" s="26" t="s">
        <v>576</v>
      </c>
      <c r="J5433" s="26" t="s">
        <v>27</v>
      </c>
      <c r="K5433" s="26" t="s">
        <v>28</v>
      </c>
      <c r="L5433" s="26" t="s">
        <v>43</v>
      </c>
      <c r="M5433" s="26" t="s">
        <v>44</v>
      </c>
      <c r="N5433" s="26" t="s">
        <v>208</v>
      </c>
      <c r="O5433" s="26" t="s">
        <v>32</v>
      </c>
      <c r="P5433" s="26" t="s">
        <v>22</v>
      </c>
      <c r="Q5433" s="26" t="s">
        <v>26778</v>
      </c>
      <c r="R5433" s="26" t="s">
        <v>46</v>
      </c>
      <c r="S5433" s="26" t="s">
        <v>26779</v>
      </c>
      <c r="T5433" s="26" t="s">
        <v>22</v>
      </c>
    </row>
    <row r="5434" customHeight="1" spans="1:20">
      <c r="A5434" s="25">
        <v>45211</v>
      </c>
      <c r="B5434" s="26" t="s">
        <v>26780</v>
      </c>
      <c r="C5434" s="26" t="s">
        <v>6506</v>
      </c>
      <c r="D5434" s="26" t="s">
        <v>22</v>
      </c>
      <c r="E5434" s="26" t="s">
        <v>4041</v>
      </c>
      <c r="F5434" s="26" t="s">
        <v>4042</v>
      </c>
      <c r="G5434" s="26" t="s">
        <v>41</v>
      </c>
      <c r="H5434" s="26" t="s">
        <v>22</v>
      </c>
      <c r="I5434" s="26" t="s">
        <v>3098</v>
      </c>
      <c r="J5434" s="26" t="s">
        <v>27</v>
      </c>
      <c r="K5434" s="26" t="s">
        <v>28</v>
      </c>
      <c r="L5434" s="26" t="s">
        <v>43</v>
      </c>
      <c r="M5434" s="26" t="s">
        <v>30</v>
      </c>
      <c r="N5434" s="26" t="s">
        <v>208</v>
      </c>
      <c r="O5434" s="26" t="s">
        <v>32</v>
      </c>
      <c r="P5434" s="26" t="s">
        <v>22</v>
      </c>
      <c r="Q5434" s="26" t="s">
        <v>26781</v>
      </c>
      <c r="R5434" s="26" t="s">
        <v>46</v>
      </c>
      <c r="S5434" s="26" t="s">
        <v>26782</v>
      </c>
      <c r="T5434" s="26" t="s">
        <v>22</v>
      </c>
    </row>
    <row r="5435" customHeight="1" spans="1:20">
      <c r="A5435" s="25">
        <v>45211</v>
      </c>
      <c r="B5435" s="26" t="s">
        <v>26783</v>
      </c>
      <c r="C5435" s="26" t="s">
        <v>6506</v>
      </c>
      <c r="D5435" s="26" t="s">
        <v>22</v>
      </c>
      <c r="E5435" s="26" t="s">
        <v>26784</v>
      </c>
      <c r="F5435" s="26" t="s">
        <v>26785</v>
      </c>
      <c r="G5435" s="26" t="s">
        <v>69</v>
      </c>
      <c r="H5435" s="26" t="s">
        <v>22</v>
      </c>
      <c r="I5435" s="26" t="s">
        <v>337</v>
      </c>
      <c r="J5435" s="26" t="s">
        <v>27</v>
      </c>
      <c r="K5435" s="26" t="s">
        <v>28</v>
      </c>
      <c r="L5435" s="26" t="s">
        <v>43</v>
      </c>
      <c r="M5435" s="26" t="s">
        <v>44</v>
      </c>
      <c r="N5435" s="26" t="s">
        <v>208</v>
      </c>
      <c r="O5435" s="26" t="s">
        <v>32</v>
      </c>
      <c r="P5435" s="26" t="s">
        <v>22</v>
      </c>
      <c r="Q5435" s="26" t="s">
        <v>26786</v>
      </c>
      <c r="R5435" s="26" t="s">
        <v>46</v>
      </c>
      <c r="S5435" s="26" t="s">
        <v>26787</v>
      </c>
      <c r="T5435" s="26" t="s">
        <v>22</v>
      </c>
    </row>
    <row r="5436" customHeight="1" spans="1:20">
      <c r="A5436" s="25">
        <v>45211</v>
      </c>
      <c r="B5436" s="26" t="s">
        <v>26788</v>
      </c>
      <c r="C5436" s="26" t="s">
        <v>6506</v>
      </c>
      <c r="D5436" s="26" t="s">
        <v>22</v>
      </c>
      <c r="E5436" s="26" t="s">
        <v>26789</v>
      </c>
      <c r="F5436" s="26" t="s">
        <v>26790</v>
      </c>
      <c r="G5436" s="26" t="s">
        <v>336</v>
      </c>
      <c r="H5436" s="26" t="s">
        <v>22</v>
      </c>
      <c r="I5436" s="26" t="s">
        <v>3098</v>
      </c>
      <c r="J5436" s="26" t="s">
        <v>27</v>
      </c>
      <c r="K5436" s="26" t="s">
        <v>28</v>
      </c>
      <c r="L5436" s="26" t="s">
        <v>43</v>
      </c>
      <c r="M5436" s="26" t="s">
        <v>30</v>
      </c>
      <c r="N5436" s="26" t="s">
        <v>208</v>
      </c>
      <c r="O5436" s="26" t="s">
        <v>32</v>
      </c>
      <c r="P5436" s="26" t="s">
        <v>22</v>
      </c>
      <c r="Q5436" s="26" t="s">
        <v>26791</v>
      </c>
      <c r="R5436" s="26" t="s">
        <v>46</v>
      </c>
      <c r="S5436" s="26" t="s">
        <v>26792</v>
      </c>
      <c r="T5436" s="26" t="s">
        <v>22</v>
      </c>
    </row>
    <row r="5437" customHeight="1" spans="1:20">
      <c r="A5437" s="25">
        <v>45211</v>
      </c>
      <c r="B5437" s="26" t="s">
        <v>26793</v>
      </c>
      <c r="C5437" s="26" t="s">
        <v>6506</v>
      </c>
      <c r="D5437" s="26" t="s">
        <v>22</v>
      </c>
      <c r="E5437" s="26" t="s">
        <v>26794</v>
      </c>
      <c r="F5437" s="26" t="s">
        <v>26795</v>
      </c>
      <c r="G5437" s="26" t="s">
        <v>25</v>
      </c>
      <c r="H5437" s="26" t="s">
        <v>22</v>
      </c>
      <c r="I5437" s="26" t="s">
        <v>155</v>
      </c>
      <c r="J5437" s="26" t="s">
        <v>27</v>
      </c>
      <c r="K5437" s="26" t="s">
        <v>28</v>
      </c>
      <c r="L5437" s="26" t="s">
        <v>43</v>
      </c>
      <c r="M5437" s="26" t="s">
        <v>30</v>
      </c>
      <c r="N5437" s="26" t="s">
        <v>208</v>
      </c>
      <c r="O5437" s="26" t="s">
        <v>32</v>
      </c>
      <c r="P5437" s="26" t="s">
        <v>22</v>
      </c>
      <c r="Q5437" s="26" t="s">
        <v>26796</v>
      </c>
      <c r="R5437" s="26" t="s">
        <v>46</v>
      </c>
      <c r="S5437" s="26" t="s">
        <v>26797</v>
      </c>
      <c r="T5437" s="26" t="s">
        <v>22</v>
      </c>
    </row>
    <row r="5438" customHeight="1" spans="1:20">
      <c r="A5438" s="25">
        <v>45211</v>
      </c>
      <c r="B5438" s="26" t="s">
        <v>26798</v>
      </c>
      <c r="C5438" s="26" t="s">
        <v>6506</v>
      </c>
      <c r="D5438" s="26" t="s">
        <v>22</v>
      </c>
      <c r="E5438" s="26" t="s">
        <v>26799</v>
      </c>
      <c r="F5438" s="26" t="s">
        <v>26800</v>
      </c>
      <c r="G5438" s="26" t="s">
        <v>25</v>
      </c>
      <c r="H5438" s="26" t="s">
        <v>22</v>
      </c>
      <c r="I5438" s="26" t="s">
        <v>277</v>
      </c>
      <c r="J5438" s="26" t="s">
        <v>27</v>
      </c>
      <c r="K5438" s="26" t="s">
        <v>28</v>
      </c>
      <c r="L5438" s="26" t="s">
        <v>43</v>
      </c>
      <c r="M5438" s="26" t="s">
        <v>30</v>
      </c>
      <c r="N5438" s="26" t="s">
        <v>208</v>
      </c>
      <c r="O5438" s="26" t="s">
        <v>32</v>
      </c>
      <c r="P5438" s="26" t="s">
        <v>22</v>
      </c>
      <c r="Q5438" s="26" t="s">
        <v>26801</v>
      </c>
      <c r="R5438" s="26" t="s">
        <v>46</v>
      </c>
      <c r="S5438" s="26" t="s">
        <v>26802</v>
      </c>
      <c r="T5438" s="26" t="s">
        <v>22</v>
      </c>
    </row>
    <row r="5439" customHeight="1" spans="1:20">
      <c r="A5439" s="25">
        <v>45211</v>
      </c>
      <c r="B5439" s="26" t="s">
        <v>26803</v>
      </c>
      <c r="C5439" s="26" t="s">
        <v>6506</v>
      </c>
      <c r="D5439" s="26" t="s">
        <v>22</v>
      </c>
      <c r="E5439" s="26" t="s">
        <v>26804</v>
      </c>
      <c r="F5439" s="26" t="s">
        <v>26805</v>
      </c>
      <c r="G5439" s="26" t="s">
        <v>53</v>
      </c>
      <c r="H5439" s="26" t="s">
        <v>22</v>
      </c>
      <c r="I5439" s="26" t="s">
        <v>12356</v>
      </c>
      <c r="J5439" s="26" t="s">
        <v>27</v>
      </c>
      <c r="K5439" s="26" t="s">
        <v>28</v>
      </c>
      <c r="L5439" s="26" t="s">
        <v>43</v>
      </c>
      <c r="M5439" s="26" t="s">
        <v>44</v>
      </c>
      <c r="N5439" s="26" t="s">
        <v>208</v>
      </c>
      <c r="O5439" s="26" t="s">
        <v>32</v>
      </c>
      <c r="P5439" s="26" t="s">
        <v>22</v>
      </c>
      <c r="Q5439" s="26" t="s">
        <v>22</v>
      </c>
      <c r="R5439" s="26" t="s">
        <v>12356</v>
      </c>
      <c r="S5439" s="26" t="s">
        <v>26806</v>
      </c>
      <c r="T5439" s="26" t="s">
        <v>22</v>
      </c>
    </row>
    <row r="5440" customHeight="1" spans="1:20">
      <c r="A5440" s="25">
        <v>45211</v>
      </c>
      <c r="B5440" s="26" t="s">
        <v>26807</v>
      </c>
      <c r="C5440" s="26" t="s">
        <v>6506</v>
      </c>
      <c r="D5440" s="26" t="s">
        <v>22</v>
      </c>
      <c r="E5440" s="26" t="s">
        <v>26808</v>
      </c>
      <c r="F5440" s="26" t="s">
        <v>26809</v>
      </c>
      <c r="G5440" s="26" t="s">
        <v>41</v>
      </c>
      <c r="H5440" s="26" t="s">
        <v>22</v>
      </c>
      <c r="I5440" s="26" t="s">
        <v>490</v>
      </c>
      <c r="J5440" s="26" t="s">
        <v>27</v>
      </c>
      <c r="K5440" s="26" t="s">
        <v>28</v>
      </c>
      <c r="L5440" s="26" t="s">
        <v>43</v>
      </c>
      <c r="M5440" s="26" t="s">
        <v>30</v>
      </c>
      <c r="N5440" s="26" t="s">
        <v>208</v>
      </c>
      <c r="O5440" s="26" t="s">
        <v>32</v>
      </c>
      <c r="P5440" s="26" t="s">
        <v>22</v>
      </c>
      <c r="Q5440" s="26" t="s">
        <v>26810</v>
      </c>
      <c r="R5440" s="26" t="s">
        <v>46</v>
      </c>
      <c r="S5440" s="26" t="s">
        <v>26811</v>
      </c>
      <c r="T5440" s="26" t="s">
        <v>22</v>
      </c>
    </row>
    <row r="5441" customHeight="1" spans="1:20">
      <c r="A5441" s="25">
        <v>45211</v>
      </c>
      <c r="B5441" s="26" t="s">
        <v>26812</v>
      </c>
      <c r="C5441" s="26" t="s">
        <v>6506</v>
      </c>
      <c r="D5441" s="26" t="s">
        <v>22</v>
      </c>
      <c r="E5441" s="26" t="s">
        <v>26813</v>
      </c>
      <c r="F5441" s="26" t="s">
        <v>26814</v>
      </c>
      <c r="G5441" s="26" t="s">
        <v>41</v>
      </c>
      <c r="H5441" s="26" t="s">
        <v>22</v>
      </c>
      <c r="I5441" s="26" t="s">
        <v>9666</v>
      </c>
      <c r="J5441" s="26" t="s">
        <v>27</v>
      </c>
      <c r="K5441" s="26" t="s">
        <v>28</v>
      </c>
      <c r="L5441" s="26" t="s">
        <v>43</v>
      </c>
      <c r="M5441" s="26" t="s">
        <v>30</v>
      </c>
      <c r="N5441" s="26" t="s">
        <v>208</v>
      </c>
      <c r="O5441" s="26" t="s">
        <v>32</v>
      </c>
      <c r="P5441" s="26" t="s">
        <v>22</v>
      </c>
      <c r="Q5441" s="26" t="s">
        <v>26815</v>
      </c>
      <c r="R5441" s="26" t="s">
        <v>46</v>
      </c>
      <c r="S5441" s="26" t="s">
        <v>26816</v>
      </c>
      <c r="T5441" s="26" t="s">
        <v>22</v>
      </c>
    </row>
    <row r="5442" customHeight="1" spans="1:20">
      <c r="A5442" s="25">
        <v>45211</v>
      </c>
      <c r="B5442" s="26" t="s">
        <v>26817</v>
      </c>
      <c r="C5442" s="26" t="s">
        <v>6506</v>
      </c>
      <c r="D5442" s="26" t="s">
        <v>22</v>
      </c>
      <c r="E5442" s="26" t="s">
        <v>26818</v>
      </c>
      <c r="F5442" s="26" t="s">
        <v>26819</v>
      </c>
      <c r="G5442" s="26" t="s">
        <v>53</v>
      </c>
      <c r="H5442" s="26" t="s">
        <v>22</v>
      </c>
      <c r="I5442" s="26" t="s">
        <v>12356</v>
      </c>
      <c r="J5442" s="26" t="s">
        <v>27</v>
      </c>
      <c r="K5442" s="26" t="s">
        <v>28</v>
      </c>
      <c r="L5442" s="26" t="s">
        <v>43</v>
      </c>
      <c r="M5442" s="26" t="s">
        <v>30</v>
      </c>
      <c r="N5442" s="26" t="s">
        <v>208</v>
      </c>
      <c r="O5442" s="26" t="s">
        <v>32</v>
      </c>
      <c r="P5442" s="26" t="s">
        <v>22</v>
      </c>
      <c r="Q5442" s="26" t="s">
        <v>22</v>
      </c>
      <c r="R5442" s="26" t="s">
        <v>12356</v>
      </c>
      <c r="S5442" s="26" t="s">
        <v>26820</v>
      </c>
      <c r="T5442" s="26" t="s">
        <v>22</v>
      </c>
    </row>
    <row r="5443" customHeight="1" spans="1:20">
      <c r="A5443" s="25">
        <v>45211</v>
      </c>
      <c r="B5443" s="26" t="s">
        <v>26821</v>
      </c>
      <c r="C5443" s="26" t="s">
        <v>6506</v>
      </c>
      <c r="D5443" s="26" t="s">
        <v>22</v>
      </c>
      <c r="E5443" s="26" t="s">
        <v>26822</v>
      </c>
      <c r="F5443" s="26" t="s">
        <v>26823</v>
      </c>
      <c r="G5443" s="26" t="s">
        <v>62</v>
      </c>
      <c r="H5443" s="26" t="s">
        <v>22</v>
      </c>
      <c r="I5443" s="26" t="s">
        <v>384</v>
      </c>
      <c r="J5443" s="26" t="s">
        <v>27</v>
      </c>
      <c r="K5443" s="26" t="s">
        <v>28</v>
      </c>
      <c r="L5443" s="26" t="s">
        <v>43</v>
      </c>
      <c r="M5443" s="26" t="s">
        <v>30</v>
      </c>
      <c r="N5443" s="26" t="s">
        <v>208</v>
      </c>
      <c r="O5443" s="26" t="s">
        <v>32</v>
      </c>
      <c r="P5443" s="26" t="s">
        <v>22</v>
      </c>
      <c r="Q5443" s="26" t="s">
        <v>26824</v>
      </c>
      <c r="R5443" s="26" t="s">
        <v>46</v>
      </c>
      <c r="S5443" s="26" t="s">
        <v>26825</v>
      </c>
      <c r="T5443" s="26" t="s">
        <v>22</v>
      </c>
    </row>
    <row r="5444" customHeight="1" spans="1:20">
      <c r="A5444" s="25">
        <v>45211</v>
      </c>
      <c r="B5444" s="26" t="s">
        <v>26826</v>
      </c>
      <c r="C5444" s="26" t="s">
        <v>6506</v>
      </c>
      <c r="D5444" s="26" t="s">
        <v>22</v>
      </c>
      <c r="E5444" s="26" t="s">
        <v>26827</v>
      </c>
      <c r="F5444" s="26" t="s">
        <v>26828</v>
      </c>
      <c r="G5444" s="26" t="s">
        <v>25</v>
      </c>
      <c r="H5444" s="26" t="s">
        <v>22</v>
      </c>
      <c r="I5444" s="26" t="s">
        <v>9203</v>
      </c>
      <c r="J5444" s="26" t="s">
        <v>27</v>
      </c>
      <c r="K5444" s="26" t="s">
        <v>28</v>
      </c>
      <c r="L5444" s="26" t="s">
        <v>43</v>
      </c>
      <c r="M5444" s="26" t="s">
        <v>30</v>
      </c>
      <c r="N5444" s="26" t="s">
        <v>208</v>
      </c>
      <c r="O5444" s="26" t="s">
        <v>32</v>
      </c>
      <c r="P5444" s="26" t="s">
        <v>22</v>
      </c>
      <c r="Q5444" s="26" t="s">
        <v>22</v>
      </c>
      <c r="R5444" s="26" t="s">
        <v>9203</v>
      </c>
      <c r="S5444" s="26" t="s">
        <v>26829</v>
      </c>
      <c r="T5444" s="26" t="s">
        <v>22</v>
      </c>
    </row>
    <row r="5445" customHeight="1" spans="1:20">
      <c r="A5445" s="25">
        <v>45211</v>
      </c>
      <c r="B5445" s="26" t="s">
        <v>26830</v>
      </c>
      <c r="C5445" s="26" t="s">
        <v>6506</v>
      </c>
      <c r="D5445" s="26" t="s">
        <v>22</v>
      </c>
      <c r="E5445" s="26" t="s">
        <v>26831</v>
      </c>
      <c r="F5445" s="26" t="s">
        <v>26832</v>
      </c>
      <c r="G5445" s="26" t="s">
        <v>41</v>
      </c>
      <c r="H5445" s="26" t="s">
        <v>148</v>
      </c>
      <c r="I5445" s="26" t="s">
        <v>490</v>
      </c>
      <c r="J5445" s="26" t="s">
        <v>27</v>
      </c>
      <c r="K5445" s="26" t="s">
        <v>28</v>
      </c>
      <c r="L5445" s="26" t="s">
        <v>43</v>
      </c>
      <c r="M5445" s="26" t="s">
        <v>30</v>
      </c>
      <c r="N5445" s="26" t="s">
        <v>208</v>
      </c>
      <c r="O5445" s="26" t="s">
        <v>32</v>
      </c>
      <c r="P5445" s="26" t="s">
        <v>22</v>
      </c>
      <c r="Q5445" s="26" t="s">
        <v>26833</v>
      </c>
      <c r="R5445" s="26" t="s">
        <v>46</v>
      </c>
      <c r="S5445" s="26" t="s">
        <v>26834</v>
      </c>
      <c r="T5445" s="26" t="s">
        <v>22</v>
      </c>
    </row>
    <row r="5446" customHeight="1" spans="1:20">
      <c r="A5446" s="25">
        <v>45211</v>
      </c>
      <c r="B5446" s="26" t="s">
        <v>26835</v>
      </c>
      <c r="C5446" s="26" t="s">
        <v>6506</v>
      </c>
      <c r="D5446" s="26" t="s">
        <v>22</v>
      </c>
      <c r="E5446" s="26" t="s">
        <v>26836</v>
      </c>
      <c r="F5446" s="26" t="s">
        <v>26837</v>
      </c>
      <c r="G5446" s="26" t="s">
        <v>130</v>
      </c>
      <c r="H5446" s="26" t="s">
        <v>148</v>
      </c>
      <c r="I5446" s="26" t="s">
        <v>9666</v>
      </c>
      <c r="J5446" s="26" t="s">
        <v>27</v>
      </c>
      <c r="K5446" s="26" t="s">
        <v>195</v>
      </c>
      <c r="L5446" s="26" t="s">
        <v>22</v>
      </c>
      <c r="M5446" s="26" t="s">
        <v>30</v>
      </c>
      <c r="N5446" s="26" t="s">
        <v>208</v>
      </c>
      <c r="O5446" s="26" t="s">
        <v>32</v>
      </c>
      <c r="P5446" s="26" t="s">
        <v>22</v>
      </c>
      <c r="Q5446" s="26" t="s">
        <v>26838</v>
      </c>
      <c r="R5446" s="26" t="s">
        <v>46</v>
      </c>
      <c r="S5446" s="26" t="s">
        <v>26839</v>
      </c>
      <c r="T5446" s="26" t="s">
        <v>22</v>
      </c>
    </row>
    <row r="5447" customHeight="1" spans="1:20">
      <c r="A5447" s="25">
        <v>45211</v>
      </c>
      <c r="B5447" s="26" t="s">
        <v>26840</v>
      </c>
      <c r="C5447" s="26" t="s">
        <v>6506</v>
      </c>
      <c r="D5447" s="26" t="s">
        <v>22</v>
      </c>
      <c r="E5447" s="26" t="s">
        <v>26841</v>
      </c>
      <c r="F5447" s="26" t="s">
        <v>26842</v>
      </c>
      <c r="G5447" s="26" t="s">
        <v>82</v>
      </c>
      <c r="H5447" s="26" t="s">
        <v>148</v>
      </c>
      <c r="I5447" s="26" t="s">
        <v>576</v>
      </c>
      <c r="J5447" s="26" t="s">
        <v>27</v>
      </c>
      <c r="K5447" s="26" t="s">
        <v>28</v>
      </c>
      <c r="L5447" s="26" t="s">
        <v>43</v>
      </c>
      <c r="M5447" s="26" t="s">
        <v>30</v>
      </c>
      <c r="N5447" s="26" t="s">
        <v>208</v>
      </c>
      <c r="O5447" s="26" t="s">
        <v>32</v>
      </c>
      <c r="P5447" s="26" t="s">
        <v>22</v>
      </c>
      <c r="Q5447" s="26" t="s">
        <v>26843</v>
      </c>
      <c r="R5447" s="26" t="s">
        <v>46</v>
      </c>
      <c r="S5447" s="26" t="s">
        <v>26844</v>
      </c>
      <c r="T5447" s="26" t="s">
        <v>22</v>
      </c>
    </row>
    <row r="5448" customHeight="1" spans="1:20">
      <c r="A5448" s="25">
        <v>45211</v>
      </c>
      <c r="B5448" s="26" t="s">
        <v>26845</v>
      </c>
      <c r="C5448" s="26" t="s">
        <v>6506</v>
      </c>
      <c r="D5448" s="26" t="s">
        <v>22</v>
      </c>
      <c r="E5448" s="26" t="s">
        <v>26846</v>
      </c>
      <c r="F5448" s="26" t="s">
        <v>26847</v>
      </c>
      <c r="G5448" s="26" t="s">
        <v>82</v>
      </c>
      <c r="H5448" s="26" t="s">
        <v>22</v>
      </c>
      <c r="I5448" s="26" t="s">
        <v>315</v>
      </c>
      <c r="J5448" s="26" t="s">
        <v>27</v>
      </c>
      <c r="K5448" s="26" t="s">
        <v>28</v>
      </c>
      <c r="L5448" s="26" t="s">
        <v>43</v>
      </c>
      <c r="M5448" s="26" t="s">
        <v>44</v>
      </c>
      <c r="N5448" s="26" t="s">
        <v>208</v>
      </c>
      <c r="O5448" s="26" t="s">
        <v>32</v>
      </c>
      <c r="P5448" s="26" t="s">
        <v>22</v>
      </c>
      <c r="Q5448" s="26" t="s">
        <v>26848</v>
      </c>
      <c r="R5448" s="26" t="s">
        <v>46</v>
      </c>
      <c r="S5448" s="26" t="s">
        <v>26849</v>
      </c>
      <c r="T5448" s="26" t="s">
        <v>22</v>
      </c>
    </row>
    <row r="5449" customHeight="1" spans="1:20">
      <c r="A5449" s="25">
        <v>45211</v>
      </c>
      <c r="B5449" s="26" t="s">
        <v>26850</v>
      </c>
      <c r="C5449" s="26" t="s">
        <v>6506</v>
      </c>
      <c r="D5449" s="26" t="s">
        <v>22</v>
      </c>
      <c r="E5449" s="26" t="s">
        <v>26851</v>
      </c>
      <c r="F5449" s="26" t="s">
        <v>26852</v>
      </c>
      <c r="G5449" s="26" t="s">
        <v>130</v>
      </c>
      <c r="H5449" s="26" t="s">
        <v>22</v>
      </c>
      <c r="I5449" s="26" t="s">
        <v>732</v>
      </c>
      <c r="J5449" s="26" t="s">
        <v>27</v>
      </c>
      <c r="K5449" s="26" t="s">
        <v>28</v>
      </c>
      <c r="L5449" s="26" t="s">
        <v>43</v>
      </c>
      <c r="M5449" s="26" t="s">
        <v>30</v>
      </c>
      <c r="N5449" s="26" t="s">
        <v>208</v>
      </c>
      <c r="O5449" s="26" t="s">
        <v>32</v>
      </c>
      <c r="P5449" s="26" t="s">
        <v>22</v>
      </c>
      <c r="Q5449" s="26" t="s">
        <v>26853</v>
      </c>
      <c r="R5449" s="26" t="s">
        <v>46</v>
      </c>
      <c r="S5449" s="26" t="s">
        <v>26854</v>
      </c>
      <c r="T5449" s="26" t="s">
        <v>22</v>
      </c>
    </row>
    <row r="5450" customHeight="1" spans="1:20">
      <c r="A5450" s="25">
        <v>45211</v>
      </c>
      <c r="B5450" s="26" t="s">
        <v>26855</v>
      </c>
      <c r="C5450" s="26" t="s">
        <v>6506</v>
      </c>
      <c r="D5450" s="26" t="s">
        <v>22</v>
      </c>
      <c r="E5450" s="26" t="s">
        <v>26856</v>
      </c>
      <c r="F5450" s="26" t="s">
        <v>7552</v>
      </c>
      <c r="G5450" s="26" t="s">
        <v>41</v>
      </c>
      <c r="H5450" s="26" t="s">
        <v>22</v>
      </c>
      <c r="I5450" s="26" t="s">
        <v>2203</v>
      </c>
      <c r="J5450" s="26" t="s">
        <v>27</v>
      </c>
      <c r="K5450" s="26" t="s">
        <v>28</v>
      </c>
      <c r="L5450" s="26" t="s">
        <v>43</v>
      </c>
      <c r="M5450" s="26" t="s">
        <v>30</v>
      </c>
      <c r="N5450" s="26" t="s">
        <v>208</v>
      </c>
      <c r="O5450" s="26" t="s">
        <v>32</v>
      </c>
      <c r="P5450" s="26" t="s">
        <v>22</v>
      </c>
      <c r="Q5450" s="26" t="s">
        <v>1175</v>
      </c>
      <c r="R5450" s="26" t="s">
        <v>46</v>
      </c>
      <c r="S5450" s="26" t="s">
        <v>26857</v>
      </c>
      <c r="T5450" s="26" t="s">
        <v>22</v>
      </c>
    </row>
    <row r="5451" customHeight="1" spans="1:20">
      <c r="A5451" s="25">
        <v>45211</v>
      </c>
      <c r="B5451" s="26" t="s">
        <v>26858</v>
      </c>
      <c r="C5451" s="26" t="s">
        <v>6506</v>
      </c>
      <c r="D5451" s="26" t="s">
        <v>22</v>
      </c>
      <c r="E5451" s="26" t="s">
        <v>26859</v>
      </c>
      <c r="F5451" s="26" t="s">
        <v>26860</v>
      </c>
      <c r="G5451" s="26" t="s">
        <v>130</v>
      </c>
      <c r="H5451" s="26" t="s">
        <v>22</v>
      </c>
      <c r="I5451" s="26" t="s">
        <v>2203</v>
      </c>
      <c r="J5451" s="26" t="s">
        <v>27</v>
      </c>
      <c r="K5451" s="26" t="s">
        <v>28</v>
      </c>
      <c r="L5451" s="26" t="s">
        <v>43</v>
      </c>
      <c r="M5451" s="26" t="s">
        <v>30</v>
      </c>
      <c r="N5451" s="26" t="s">
        <v>208</v>
      </c>
      <c r="O5451" s="26" t="s">
        <v>32</v>
      </c>
      <c r="P5451" s="26" t="s">
        <v>22</v>
      </c>
      <c r="Q5451" s="26" t="s">
        <v>26861</v>
      </c>
      <c r="R5451" s="26" t="s">
        <v>46</v>
      </c>
      <c r="S5451" s="26" t="s">
        <v>26862</v>
      </c>
      <c r="T5451" s="26" t="s">
        <v>22</v>
      </c>
    </row>
    <row r="5452" customHeight="1" spans="1:20">
      <c r="A5452" s="25">
        <v>45211</v>
      </c>
      <c r="B5452" s="26" t="s">
        <v>26863</v>
      </c>
      <c r="C5452" s="26" t="s">
        <v>2911</v>
      </c>
      <c r="D5452" s="26" t="s">
        <v>22</v>
      </c>
      <c r="E5452" s="26" t="s">
        <v>21288</v>
      </c>
      <c r="F5452" s="26" t="s">
        <v>21289</v>
      </c>
      <c r="G5452" s="26" t="s">
        <v>25</v>
      </c>
      <c r="H5452" s="26" t="s">
        <v>22</v>
      </c>
      <c r="I5452" s="26" t="s">
        <v>26</v>
      </c>
      <c r="J5452" s="26" t="s">
        <v>27</v>
      </c>
      <c r="K5452" s="26" t="s">
        <v>76</v>
      </c>
      <c r="L5452" s="26" t="s">
        <v>29</v>
      </c>
      <c r="M5452" s="26" t="s">
        <v>30</v>
      </c>
      <c r="N5452" s="26" t="s">
        <v>31</v>
      </c>
      <c r="O5452" s="26" t="s">
        <v>32</v>
      </c>
      <c r="P5452" s="26" t="s">
        <v>22</v>
      </c>
      <c r="Q5452" s="26" t="s">
        <v>26864</v>
      </c>
      <c r="R5452" s="26" t="s">
        <v>34</v>
      </c>
      <c r="S5452" s="26" t="s">
        <v>26865</v>
      </c>
      <c r="T5452" s="26" t="s">
        <v>26866</v>
      </c>
    </row>
    <row r="5453" customHeight="1" spans="1:20">
      <c r="A5453" s="25">
        <v>45211</v>
      </c>
      <c r="B5453" s="26" t="s">
        <v>26867</v>
      </c>
      <c r="C5453" s="26" t="s">
        <v>38</v>
      </c>
      <c r="D5453" s="26" t="s">
        <v>22</v>
      </c>
      <c r="E5453" s="26" t="s">
        <v>26868</v>
      </c>
      <c r="F5453" s="26" t="s">
        <v>26869</v>
      </c>
      <c r="G5453" s="26" t="s">
        <v>69</v>
      </c>
      <c r="H5453" s="26" t="s">
        <v>22</v>
      </c>
      <c r="I5453" s="26" t="s">
        <v>384</v>
      </c>
      <c r="J5453" s="26" t="s">
        <v>27</v>
      </c>
      <c r="K5453" s="26" t="s">
        <v>28</v>
      </c>
      <c r="L5453" s="26" t="s">
        <v>43</v>
      </c>
      <c r="M5453" s="26" t="s">
        <v>44</v>
      </c>
      <c r="N5453" s="26" t="s">
        <v>31</v>
      </c>
      <c r="O5453" s="26" t="s">
        <v>32</v>
      </c>
      <c r="P5453" s="26" t="s">
        <v>22</v>
      </c>
      <c r="Q5453" s="26" t="s">
        <v>26870</v>
      </c>
      <c r="R5453" s="26" t="s">
        <v>46</v>
      </c>
      <c r="S5453" s="26" t="s">
        <v>26871</v>
      </c>
      <c r="T5453" s="26" t="s">
        <v>26872</v>
      </c>
    </row>
    <row r="5454" customHeight="1" spans="1:20">
      <c r="A5454" s="25">
        <v>45211</v>
      </c>
      <c r="B5454" s="26" t="s">
        <v>26873</v>
      </c>
      <c r="C5454" s="26" t="s">
        <v>817</v>
      </c>
      <c r="D5454" s="26" t="s">
        <v>22</v>
      </c>
      <c r="E5454" s="26" t="s">
        <v>26874</v>
      </c>
      <c r="F5454" s="26" t="s">
        <v>26875</v>
      </c>
      <c r="G5454" s="26" t="s">
        <v>53</v>
      </c>
      <c r="H5454" s="26" t="s">
        <v>22</v>
      </c>
      <c r="I5454" s="26" t="s">
        <v>315</v>
      </c>
      <c r="J5454" s="26" t="s">
        <v>27</v>
      </c>
      <c r="K5454" s="26" t="s">
        <v>28</v>
      </c>
      <c r="L5454" s="26" t="s">
        <v>43</v>
      </c>
      <c r="M5454" s="26" t="s">
        <v>44</v>
      </c>
      <c r="N5454" s="26" t="s">
        <v>31</v>
      </c>
      <c r="O5454" s="26" t="s">
        <v>32</v>
      </c>
      <c r="P5454" s="26" t="s">
        <v>22</v>
      </c>
      <c r="Q5454" s="26" t="s">
        <v>26876</v>
      </c>
      <c r="R5454" s="26" t="s">
        <v>46</v>
      </c>
      <c r="S5454" s="26" t="s">
        <v>26877</v>
      </c>
      <c r="T5454" s="26" t="s">
        <v>26878</v>
      </c>
    </row>
    <row r="5455" customHeight="1" spans="1:20">
      <c r="A5455" s="25">
        <v>45211</v>
      </c>
      <c r="B5455" s="26" t="s">
        <v>26879</v>
      </c>
      <c r="C5455" s="26" t="s">
        <v>6506</v>
      </c>
      <c r="D5455" s="26" t="s">
        <v>22</v>
      </c>
      <c r="E5455" s="26" t="s">
        <v>26880</v>
      </c>
      <c r="F5455" s="26" t="s">
        <v>26881</v>
      </c>
      <c r="G5455" s="26" t="s">
        <v>62</v>
      </c>
      <c r="H5455" s="26" t="s">
        <v>22</v>
      </c>
      <c r="I5455" s="26" t="s">
        <v>293</v>
      </c>
      <c r="J5455" s="26" t="s">
        <v>27</v>
      </c>
      <c r="K5455" s="26" t="s">
        <v>28</v>
      </c>
      <c r="L5455" s="26" t="s">
        <v>43</v>
      </c>
      <c r="M5455" s="26" t="s">
        <v>44</v>
      </c>
      <c r="N5455" s="26" t="s">
        <v>208</v>
      </c>
      <c r="O5455" s="26" t="s">
        <v>32</v>
      </c>
      <c r="P5455" s="26" t="s">
        <v>22</v>
      </c>
      <c r="Q5455" s="26" t="s">
        <v>26882</v>
      </c>
      <c r="R5455" s="26" t="s">
        <v>46</v>
      </c>
      <c r="S5455" s="26" t="s">
        <v>26883</v>
      </c>
      <c r="T5455" s="26" t="s">
        <v>26884</v>
      </c>
    </row>
    <row r="5456" customHeight="1" spans="1:20">
      <c r="A5456" s="25">
        <v>45211</v>
      </c>
      <c r="B5456" s="26" t="s">
        <v>26885</v>
      </c>
      <c r="C5456" s="26" t="s">
        <v>6506</v>
      </c>
      <c r="D5456" s="26" t="s">
        <v>22</v>
      </c>
      <c r="E5456" s="26" t="s">
        <v>26886</v>
      </c>
      <c r="F5456" s="26" t="s">
        <v>26887</v>
      </c>
      <c r="G5456" s="26" t="s">
        <v>247</v>
      </c>
      <c r="H5456" s="26" t="s">
        <v>22</v>
      </c>
      <c r="I5456" s="26" t="s">
        <v>732</v>
      </c>
      <c r="J5456" s="26" t="s">
        <v>27</v>
      </c>
      <c r="K5456" s="26" t="s">
        <v>28</v>
      </c>
      <c r="L5456" s="26" t="s">
        <v>43</v>
      </c>
      <c r="M5456" s="26" t="s">
        <v>44</v>
      </c>
      <c r="N5456" s="26" t="s">
        <v>208</v>
      </c>
      <c r="O5456" s="26" t="s">
        <v>32</v>
      </c>
      <c r="P5456" s="26" t="s">
        <v>22</v>
      </c>
      <c r="Q5456" s="26" t="s">
        <v>26888</v>
      </c>
      <c r="R5456" s="26" t="s">
        <v>46</v>
      </c>
      <c r="S5456" s="26" t="s">
        <v>26889</v>
      </c>
      <c r="T5456" s="26" t="s">
        <v>26890</v>
      </c>
    </row>
    <row r="5457" customHeight="1" spans="1:20">
      <c r="A5457" s="25">
        <v>45211</v>
      </c>
      <c r="B5457" s="26" t="s">
        <v>26891</v>
      </c>
      <c r="C5457" s="26" t="s">
        <v>6506</v>
      </c>
      <c r="D5457" s="26" t="s">
        <v>22</v>
      </c>
      <c r="E5457" s="26" t="s">
        <v>26892</v>
      </c>
      <c r="F5457" s="26" t="s">
        <v>26893</v>
      </c>
      <c r="G5457" s="26" t="s">
        <v>41</v>
      </c>
      <c r="H5457" s="26" t="s">
        <v>22</v>
      </c>
      <c r="I5457" s="26" t="s">
        <v>9666</v>
      </c>
      <c r="J5457" s="26" t="s">
        <v>27</v>
      </c>
      <c r="K5457" s="26" t="s">
        <v>28</v>
      </c>
      <c r="L5457" s="26" t="s">
        <v>43</v>
      </c>
      <c r="M5457" s="26" t="s">
        <v>30</v>
      </c>
      <c r="N5457" s="26" t="s">
        <v>208</v>
      </c>
      <c r="O5457" s="26" t="s">
        <v>32</v>
      </c>
      <c r="P5457" s="26" t="s">
        <v>22</v>
      </c>
      <c r="Q5457" s="26" t="s">
        <v>26894</v>
      </c>
      <c r="R5457" s="26" t="s">
        <v>46</v>
      </c>
      <c r="S5457" s="26" t="s">
        <v>26895</v>
      </c>
      <c r="T5457" s="26" t="s">
        <v>26896</v>
      </c>
    </row>
    <row r="5458" customHeight="1" spans="1:20">
      <c r="A5458" s="25">
        <v>45211</v>
      </c>
      <c r="B5458" s="26" t="s">
        <v>26897</v>
      </c>
      <c r="C5458" s="26" t="s">
        <v>9229</v>
      </c>
      <c r="D5458" s="26" t="s">
        <v>22</v>
      </c>
      <c r="E5458" s="26" t="s">
        <v>26898</v>
      </c>
      <c r="F5458" s="26" t="s">
        <v>26899</v>
      </c>
      <c r="G5458" s="26" t="s">
        <v>41</v>
      </c>
      <c r="H5458" s="26" t="s">
        <v>22</v>
      </c>
      <c r="I5458" s="26" t="s">
        <v>2203</v>
      </c>
      <c r="J5458" s="26" t="s">
        <v>27</v>
      </c>
      <c r="K5458" s="26" t="s">
        <v>28</v>
      </c>
      <c r="L5458" s="26" t="s">
        <v>43</v>
      </c>
      <c r="M5458" s="26" t="s">
        <v>30</v>
      </c>
      <c r="N5458" s="26" t="s">
        <v>208</v>
      </c>
      <c r="O5458" s="26" t="s">
        <v>32</v>
      </c>
      <c r="P5458" s="26" t="s">
        <v>22</v>
      </c>
      <c r="Q5458" s="26" t="s">
        <v>26900</v>
      </c>
      <c r="R5458" s="26" t="s">
        <v>46</v>
      </c>
      <c r="S5458" s="26" t="s">
        <v>26901</v>
      </c>
      <c r="T5458" s="26" t="s">
        <v>26902</v>
      </c>
    </row>
    <row r="5459" customHeight="1" spans="1:20">
      <c r="A5459" s="25">
        <v>45211</v>
      </c>
      <c r="B5459" s="26" t="s">
        <v>26903</v>
      </c>
      <c r="C5459" s="26" t="s">
        <v>6506</v>
      </c>
      <c r="D5459" s="26" t="s">
        <v>22</v>
      </c>
      <c r="E5459" s="26" t="s">
        <v>26904</v>
      </c>
      <c r="F5459" s="26" t="s">
        <v>26905</v>
      </c>
      <c r="G5459" s="26" t="s">
        <v>62</v>
      </c>
      <c r="H5459" s="26" t="s">
        <v>110</v>
      </c>
      <c r="I5459" s="26" t="s">
        <v>117</v>
      </c>
      <c r="J5459" s="26" t="s">
        <v>27</v>
      </c>
      <c r="K5459" s="26" t="s">
        <v>28</v>
      </c>
      <c r="L5459" s="26" t="s">
        <v>43</v>
      </c>
      <c r="M5459" s="26" t="s">
        <v>44</v>
      </c>
      <c r="N5459" s="26" t="s">
        <v>208</v>
      </c>
      <c r="O5459" s="26" t="s">
        <v>32</v>
      </c>
      <c r="P5459" s="26" t="s">
        <v>22</v>
      </c>
      <c r="Q5459" s="26" t="s">
        <v>26906</v>
      </c>
      <c r="R5459" s="26" t="s">
        <v>46</v>
      </c>
      <c r="S5459" s="26" t="s">
        <v>26907</v>
      </c>
      <c r="T5459" s="26" t="s">
        <v>26908</v>
      </c>
    </row>
    <row r="5460" customHeight="1" spans="1:20">
      <c r="A5460" s="25">
        <v>45211</v>
      </c>
      <c r="B5460" s="26" t="s">
        <v>26909</v>
      </c>
      <c r="C5460" s="26" t="s">
        <v>6506</v>
      </c>
      <c r="D5460" s="26" t="s">
        <v>22</v>
      </c>
      <c r="E5460" s="26" t="s">
        <v>26910</v>
      </c>
      <c r="F5460" s="26" t="s">
        <v>26911</v>
      </c>
      <c r="G5460" s="26" t="s">
        <v>82</v>
      </c>
      <c r="H5460" s="26" t="s">
        <v>22</v>
      </c>
      <c r="I5460" s="26" t="s">
        <v>1072</v>
      </c>
      <c r="J5460" s="26" t="s">
        <v>27</v>
      </c>
      <c r="K5460" s="26" t="s">
        <v>28</v>
      </c>
      <c r="L5460" s="26" t="s">
        <v>43</v>
      </c>
      <c r="M5460" s="26" t="s">
        <v>30</v>
      </c>
      <c r="N5460" s="26" t="s">
        <v>208</v>
      </c>
      <c r="O5460" s="26" t="s">
        <v>32</v>
      </c>
      <c r="P5460" s="26" t="s">
        <v>22</v>
      </c>
      <c r="Q5460" s="26" t="s">
        <v>26912</v>
      </c>
      <c r="R5460" s="26" t="s">
        <v>46</v>
      </c>
      <c r="S5460" s="26" t="s">
        <v>26913</v>
      </c>
      <c r="T5460" s="26" t="s">
        <v>26914</v>
      </c>
    </row>
    <row r="5461" customHeight="1" spans="1:20">
      <c r="A5461" s="25">
        <v>45211</v>
      </c>
      <c r="B5461" s="26" t="s">
        <v>26915</v>
      </c>
      <c r="C5461" s="26" t="s">
        <v>6506</v>
      </c>
      <c r="D5461" s="26" t="s">
        <v>22</v>
      </c>
      <c r="E5461" s="26" t="s">
        <v>26916</v>
      </c>
      <c r="F5461" s="26" t="s">
        <v>26917</v>
      </c>
      <c r="G5461" s="26" t="s">
        <v>194</v>
      </c>
      <c r="H5461" s="26" t="s">
        <v>22</v>
      </c>
      <c r="I5461" s="26" t="s">
        <v>149</v>
      </c>
      <c r="J5461" s="26" t="s">
        <v>27</v>
      </c>
      <c r="K5461" s="26" t="s">
        <v>28</v>
      </c>
      <c r="L5461" s="26" t="s">
        <v>43</v>
      </c>
      <c r="M5461" s="26" t="s">
        <v>44</v>
      </c>
      <c r="N5461" s="26" t="s">
        <v>208</v>
      </c>
      <c r="O5461" s="26" t="s">
        <v>32</v>
      </c>
      <c r="P5461" s="26" t="s">
        <v>22</v>
      </c>
      <c r="Q5461" s="26" t="s">
        <v>26918</v>
      </c>
      <c r="R5461" s="26" t="s">
        <v>46</v>
      </c>
      <c r="S5461" s="26" t="s">
        <v>26919</v>
      </c>
      <c r="T5461" s="26" t="s">
        <v>26920</v>
      </c>
    </row>
    <row r="5462" customHeight="1" spans="1:20">
      <c r="A5462" s="25">
        <v>45211</v>
      </c>
      <c r="B5462" s="26" t="s">
        <v>26921</v>
      </c>
      <c r="C5462" s="26" t="s">
        <v>6855</v>
      </c>
      <c r="D5462" s="26" t="s">
        <v>22</v>
      </c>
      <c r="E5462" s="26" t="s">
        <v>26922</v>
      </c>
      <c r="F5462" s="26" t="s">
        <v>26923</v>
      </c>
      <c r="G5462" s="26" t="s">
        <v>69</v>
      </c>
      <c r="H5462" s="26" t="s">
        <v>148</v>
      </c>
      <c r="I5462" s="26" t="s">
        <v>701</v>
      </c>
      <c r="J5462" s="26" t="s">
        <v>27</v>
      </c>
      <c r="K5462" s="26" t="s">
        <v>28</v>
      </c>
      <c r="L5462" s="26" t="s">
        <v>43</v>
      </c>
      <c r="M5462" s="26" t="s">
        <v>30</v>
      </c>
      <c r="N5462" s="26" t="s">
        <v>31</v>
      </c>
      <c r="O5462" s="26" t="s">
        <v>32</v>
      </c>
      <c r="P5462" s="26" t="s">
        <v>22</v>
      </c>
      <c r="Q5462" s="26" t="s">
        <v>26924</v>
      </c>
      <c r="R5462" s="26" t="s">
        <v>46</v>
      </c>
      <c r="S5462" s="26" t="s">
        <v>26925</v>
      </c>
      <c r="T5462" s="26" t="s">
        <v>22</v>
      </c>
    </row>
    <row r="5463" customHeight="1" spans="1:20">
      <c r="A5463" s="25">
        <v>45211</v>
      </c>
      <c r="B5463" s="26" t="s">
        <v>26926</v>
      </c>
      <c r="C5463" s="26" t="s">
        <v>10688</v>
      </c>
      <c r="D5463" s="26" t="s">
        <v>22</v>
      </c>
      <c r="E5463" s="26" t="s">
        <v>26927</v>
      </c>
      <c r="F5463" s="26" t="s">
        <v>26928</v>
      </c>
      <c r="G5463" s="26" t="s">
        <v>82</v>
      </c>
      <c r="H5463" s="26" t="s">
        <v>22</v>
      </c>
      <c r="I5463" s="26" t="s">
        <v>1072</v>
      </c>
      <c r="J5463" s="26" t="s">
        <v>27</v>
      </c>
      <c r="K5463" s="26" t="s">
        <v>28</v>
      </c>
      <c r="L5463" s="26" t="s">
        <v>43</v>
      </c>
      <c r="M5463" s="26" t="s">
        <v>44</v>
      </c>
      <c r="N5463" s="26" t="s">
        <v>31</v>
      </c>
      <c r="O5463" s="26" t="s">
        <v>32</v>
      </c>
      <c r="P5463" s="26" t="s">
        <v>6207</v>
      </c>
      <c r="Q5463" s="26" t="s">
        <v>26929</v>
      </c>
      <c r="R5463" s="26" t="s">
        <v>46</v>
      </c>
      <c r="S5463" s="26" t="s">
        <v>26930</v>
      </c>
      <c r="T5463" s="26" t="s">
        <v>20965</v>
      </c>
    </row>
    <row r="5464" customHeight="1" spans="1:20">
      <c r="A5464" s="25">
        <v>45211</v>
      </c>
      <c r="B5464" s="26" t="s">
        <v>26931</v>
      </c>
      <c r="C5464" s="26" t="s">
        <v>6646</v>
      </c>
      <c r="D5464" s="26" t="s">
        <v>22</v>
      </c>
      <c r="E5464" s="26" t="s">
        <v>26932</v>
      </c>
      <c r="F5464" s="26" t="s">
        <v>26933</v>
      </c>
      <c r="G5464" s="26" t="s">
        <v>82</v>
      </c>
      <c r="H5464" s="26" t="s">
        <v>22</v>
      </c>
      <c r="I5464" s="26" t="s">
        <v>259</v>
      </c>
      <c r="J5464" s="26" t="s">
        <v>27</v>
      </c>
      <c r="K5464" s="26" t="s">
        <v>28</v>
      </c>
      <c r="L5464" s="26" t="s">
        <v>43</v>
      </c>
      <c r="M5464" s="26" t="s">
        <v>44</v>
      </c>
      <c r="N5464" s="26" t="s">
        <v>31</v>
      </c>
      <c r="O5464" s="26" t="s">
        <v>32</v>
      </c>
      <c r="P5464" s="26" t="s">
        <v>6656</v>
      </c>
      <c r="Q5464" s="26" t="s">
        <v>26934</v>
      </c>
      <c r="R5464" s="26" t="s">
        <v>46</v>
      </c>
      <c r="S5464" s="26" t="s">
        <v>26935</v>
      </c>
      <c r="T5464" s="26" t="s">
        <v>26936</v>
      </c>
    </row>
    <row r="5465" customHeight="1" spans="1:20">
      <c r="A5465" s="25">
        <v>45211</v>
      </c>
      <c r="B5465" s="26" t="s">
        <v>26937</v>
      </c>
      <c r="C5465" s="26" t="s">
        <v>9287</v>
      </c>
      <c r="D5465" s="26" t="s">
        <v>22</v>
      </c>
      <c r="E5465" s="26" t="s">
        <v>26938</v>
      </c>
      <c r="F5465" s="26" t="s">
        <v>26939</v>
      </c>
      <c r="G5465" s="26" t="s">
        <v>130</v>
      </c>
      <c r="H5465" s="26" t="s">
        <v>22</v>
      </c>
      <c r="I5465" s="26" t="s">
        <v>576</v>
      </c>
      <c r="J5465" s="26" t="s">
        <v>27</v>
      </c>
      <c r="K5465" s="26" t="s">
        <v>28</v>
      </c>
      <c r="L5465" s="26" t="s">
        <v>43</v>
      </c>
      <c r="M5465" s="26" t="s">
        <v>30</v>
      </c>
      <c r="N5465" s="26" t="s">
        <v>31</v>
      </c>
      <c r="O5465" s="26" t="s">
        <v>32</v>
      </c>
      <c r="P5465" s="26" t="s">
        <v>6656</v>
      </c>
      <c r="Q5465" s="26" t="s">
        <v>26940</v>
      </c>
      <c r="R5465" s="26" t="s">
        <v>46</v>
      </c>
      <c r="S5465" s="26" t="s">
        <v>26941</v>
      </c>
      <c r="T5465" s="26" t="s">
        <v>26942</v>
      </c>
    </row>
    <row r="5466" customHeight="1" spans="1:20">
      <c r="A5466" s="25">
        <v>45211</v>
      </c>
      <c r="B5466" s="26" t="s">
        <v>26943</v>
      </c>
      <c r="C5466" s="26" t="s">
        <v>8242</v>
      </c>
      <c r="D5466" s="26" t="s">
        <v>22</v>
      </c>
      <c r="E5466" s="26" t="s">
        <v>26944</v>
      </c>
      <c r="F5466" s="26" t="s">
        <v>12427</v>
      </c>
      <c r="G5466" s="26" t="s">
        <v>41</v>
      </c>
      <c r="H5466" s="26" t="s">
        <v>22</v>
      </c>
      <c r="I5466" s="26" t="s">
        <v>26</v>
      </c>
      <c r="J5466" s="26" t="s">
        <v>27</v>
      </c>
      <c r="K5466" s="26" t="s">
        <v>76</v>
      </c>
      <c r="L5466" s="26" t="s">
        <v>29</v>
      </c>
      <c r="M5466" s="26" t="s">
        <v>30</v>
      </c>
      <c r="N5466" s="26" t="s">
        <v>31</v>
      </c>
      <c r="O5466" s="26" t="s">
        <v>32</v>
      </c>
      <c r="P5466" s="26" t="s">
        <v>6656</v>
      </c>
      <c r="Q5466" s="26" t="s">
        <v>26945</v>
      </c>
      <c r="R5466" s="26" t="s">
        <v>34</v>
      </c>
      <c r="S5466" s="26" t="s">
        <v>26946</v>
      </c>
      <c r="T5466" s="26" t="s">
        <v>26947</v>
      </c>
    </row>
    <row r="5467" customHeight="1" spans="1:20">
      <c r="A5467" s="25">
        <v>45211</v>
      </c>
      <c r="B5467" s="26" t="s">
        <v>26948</v>
      </c>
      <c r="C5467" s="26" t="s">
        <v>16210</v>
      </c>
      <c r="D5467" s="26" t="s">
        <v>22</v>
      </c>
      <c r="E5467" s="26" t="s">
        <v>26949</v>
      </c>
      <c r="F5467" s="26" t="s">
        <v>26950</v>
      </c>
      <c r="G5467" s="26" t="s">
        <v>25</v>
      </c>
      <c r="H5467" s="26" t="s">
        <v>110</v>
      </c>
      <c r="I5467" s="26" t="s">
        <v>26</v>
      </c>
      <c r="J5467" s="26" t="s">
        <v>27</v>
      </c>
      <c r="K5467" s="26" t="s">
        <v>76</v>
      </c>
      <c r="L5467" s="26" t="s">
        <v>29</v>
      </c>
      <c r="M5467" s="26" t="s">
        <v>30</v>
      </c>
      <c r="N5467" s="26" t="s">
        <v>31</v>
      </c>
      <c r="O5467" s="26" t="s">
        <v>32</v>
      </c>
      <c r="P5467" s="26" t="s">
        <v>22</v>
      </c>
      <c r="Q5467" s="26" t="s">
        <v>26951</v>
      </c>
      <c r="R5467" s="26" t="s">
        <v>34</v>
      </c>
      <c r="S5467" s="26" t="s">
        <v>26952</v>
      </c>
      <c r="T5467" s="26" t="s">
        <v>26953</v>
      </c>
    </row>
    <row r="5468" customHeight="1" spans="1:20">
      <c r="A5468" s="25">
        <v>45211</v>
      </c>
      <c r="B5468" s="26" t="s">
        <v>26954</v>
      </c>
      <c r="C5468" s="26" t="s">
        <v>9287</v>
      </c>
      <c r="D5468" s="26" t="s">
        <v>22</v>
      </c>
      <c r="E5468" s="26" t="s">
        <v>26955</v>
      </c>
      <c r="F5468" s="26" t="s">
        <v>26956</v>
      </c>
      <c r="G5468" s="26" t="s">
        <v>130</v>
      </c>
      <c r="H5468" s="26" t="s">
        <v>22</v>
      </c>
      <c r="I5468" s="26" t="s">
        <v>337</v>
      </c>
      <c r="J5468" s="26" t="s">
        <v>27</v>
      </c>
      <c r="K5468" s="26" t="s">
        <v>28</v>
      </c>
      <c r="L5468" s="26" t="s">
        <v>43</v>
      </c>
      <c r="M5468" s="26" t="s">
        <v>30</v>
      </c>
      <c r="N5468" s="26" t="s">
        <v>31</v>
      </c>
      <c r="O5468" s="26" t="s">
        <v>32</v>
      </c>
      <c r="P5468" s="26" t="s">
        <v>6656</v>
      </c>
      <c r="Q5468" s="26" t="s">
        <v>26957</v>
      </c>
      <c r="R5468" s="26" t="s">
        <v>46</v>
      </c>
      <c r="S5468" s="26" t="s">
        <v>26958</v>
      </c>
      <c r="T5468" s="26" t="s">
        <v>26959</v>
      </c>
    </row>
    <row r="5469" customHeight="1" spans="1:20">
      <c r="A5469" s="25">
        <v>45211</v>
      </c>
      <c r="B5469" s="26" t="s">
        <v>26960</v>
      </c>
      <c r="C5469" s="26" t="s">
        <v>1475</v>
      </c>
      <c r="D5469" s="26" t="s">
        <v>22</v>
      </c>
      <c r="E5469" s="26" t="s">
        <v>26961</v>
      </c>
      <c r="F5469" s="26" t="s">
        <v>26962</v>
      </c>
      <c r="G5469" s="26" t="s">
        <v>25</v>
      </c>
      <c r="H5469" s="26" t="s">
        <v>22</v>
      </c>
      <c r="I5469" s="26" t="s">
        <v>277</v>
      </c>
      <c r="J5469" s="26" t="s">
        <v>27</v>
      </c>
      <c r="K5469" s="26" t="s">
        <v>28</v>
      </c>
      <c r="L5469" s="26" t="s">
        <v>43</v>
      </c>
      <c r="M5469" s="26" t="s">
        <v>30</v>
      </c>
      <c r="N5469" s="26" t="s">
        <v>31</v>
      </c>
      <c r="O5469" s="26" t="s">
        <v>32</v>
      </c>
      <c r="P5469" s="26" t="s">
        <v>22</v>
      </c>
      <c r="Q5469" s="26" t="s">
        <v>26963</v>
      </c>
      <c r="R5469" s="26" t="s">
        <v>46</v>
      </c>
      <c r="S5469" s="26" t="s">
        <v>26964</v>
      </c>
      <c r="T5469" s="26" t="s">
        <v>26965</v>
      </c>
    </row>
    <row r="5470" customHeight="1" spans="1:20">
      <c r="A5470" s="25">
        <v>45211</v>
      </c>
      <c r="B5470" s="26" t="s">
        <v>26966</v>
      </c>
      <c r="C5470" s="26" t="s">
        <v>837</v>
      </c>
      <c r="D5470" s="26" t="s">
        <v>22</v>
      </c>
      <c r="E5470" s="26" t="s">
        <v>26967</v>
      </c>
      <c r="F5470" s="26" t="s">
        <v>26968</v>
      </c>
      <c r="G5470" s="26" t="s">
        <v>69</v>
      </c>
      <c r="H5470" s="26" t="s">
        <v>22</v>
      </c>
      <c r="I5470" s="26" t="s">
        <v>149</v>
      </c>
      <c r="J5470" s="26" t="s">
        <v>27</v>
      </c>
      <c r="K5470" s="26" t="s">
        <v>28</v>
      </c>
      <c r="L5470" s="26" t="s">
        <v>43</v>
      </c>
      <c r="M5470" s="26" t="s">
        <v>799</v>
      </c>
      <c r="N5470" s="26" t="s">
        <v>31</v>
      </c>
      <c r="O5470" s="26" t="s">
        <v>32</v>
      </c>
      <c r="P5470" s="26" t="s">
        <v>22</v>
      </c>
      <c r="Q5470" s="26" t="s">
        <v>26969</v>
      </c>
      <c r="R5470" s="26" t="s">
        <v>46</v>
      </c>
      <c r="S5470" s="26" t="s">
        <v>26970</v>
      </c>
      <c r="T5470" s="26" t="s">
        <v>26971</v>
      </c>
    </row>
    <row r="5471" customHeight="1" spans="1:20">
      <c r="A5471" s="25">
        <v>45211</v>
      </c>
      <c r="B5471" s="26" t="s">
        <v>26972</v>
      </c>
      <c r="C5471" s="26" t="s">
        <v>1475</v>
      </c>
      <c r="D5471" s="26" t="s">
        <v>22</v>
      </c>
      <c r="E5471" s="26" t="s">
        <v>26973</v>
      </c>
      <c r="F5471" s="26" t="s">
        <v>26974</v>
      </c>
      <c r="G5471" s="26" t="s">
        <v>82</v>
      </c>
      <c r="H5471" s="26" t="s">
        <v>22</v>
      </c>
      <c r="I5471" s="26" t="s">
        <v>117</v>
      </c>
      <c r="J5471" s="26" t="s">
        <v>27</v>
      </c>
      <c r="K5471" s="26" t="s">
        <v>28</v>
      </c>
      <c r="L5471" s="26" t="s">
        <v>43</v>
      </c>
      <c r="M5471" s="26" t="s">
        <v>44</v>
      </c>
      <c r="N5471" s="26" t="s">
        <v>31</v>
      </c>
      <c r="O5471" s="26" t="s">
        <v>32</v>
      </c>
      <c r="P5471" s="26" t="s">
        <v>22</v>
      </c>
      <c r="Q5471" s="26" t="s">
        <v>26975</v>
      </c>
      <c r="R5471" s="26" t="s">
        <v>46</v>
      </c>
      <c r="S5471" s="26" t="s">
        <v>26976</v>
      </c>
      <c r="T5471" s="26" t="s">
        <v>26977</v>
      </c>
    </row>
    <row r="5472" customHeight="1" spans="1:20">
      <c r="A5472" s="25">
        <v>45211</v>
      </c>
      <c r="B5472" s="26" t="s">
        <v>26978</v>
      </c>
      <c r="C5472" s="26" t="s">
        <v>817</v>
      </c>
      <c r="D5472" s="26" t="s">
        <v>22</v>
      </c>
      <c r="E5472" s="26" t="s">
        <v>26979</v>
      </c>
      <c r="F5472" s="26" t="s">
        <v>26980</v>
      </c>
      <c r="G5472" s="26" t="s">
        <v>41</v>
      </c>
      <c r="H5472" s="26" t="s">
        <v>22</v>
      </c>
      <c r="I5472" s="26" t="s">
        <v>117</v>
      </c>
      <c r="J5472" s="26" t="s">
        <v>27</v>
      </c>
      <c r="K5472" s="26" t="s">
        <v>28</v>
      </c>
      <c r="L5472" s="26" t="s">
        <v>43</v>
      </c>
      <c r="M5472" s="26" t="s">
        <v>30</v>
      </c>
      <c r="N5472" s="26" t="s">
        <v>31</v>
      </c>
      <c r="O5472" s="26" t="s">
        <v>32</v>
      </c>
      <c r="P5472" s="26" t="s">
        <v>22</v>
      </c>
      <c r="Q5472" s="26" t="s">
        <v>26981</v>
      </c>
      <c r="R5472" s="26" t="s">
        <v>46</v>
      </c>
      <c r="S5472" s="26" t="s">
        <v>26982</v>
      </c>
      <c r="T5472" s="26" t="s">
        <v>26983</v>
      </c>
    </row>
    <row r="5473" customHeight="1" spans="1:20">
      <c r="A5473" s="25">
        <v>45211</v>
      </c>
      <c r="B5473" s="26" t="s">
        <v>26984</v>
      </c>
      <c r="C5473" s="26" t="s">
        <v>26985</v>
      </c>
      <c r="D5473" s="26" t="s">
        <v>22</v>
      </c>
      <c r="E5473" s="26" t="s">
        <v>26986</v>
      </c>
      <c r="F5473" s="26" t="s">
        <v>26987</v>
      </c>
      <c r="G5473" s="26" t="s">
        <v>53</v>
      </c>
      <c r="H5473" s="26" t="s">
        <v>22</v>
      </c>
      <c r="I5473" s="26" t="s">
        <v>2203</v>
      </c>
      <c r="J5473" s="26" t="s">
        <v>27</v>
      </c>
      <c r="K5473" s="26" t="s">
        <v>28</v>
      </c>
      <c r="L5473" s="26" t="s">
        <v>43</v>
      </c>
      <c r="M5473" s="26" t="s">
        <v>30</v>
      </c>
      <c r="N5473" s="26" t="s">
        <v>31</v>
      </c>
      <c r="O5473" s="26" t="s">
        <v>32</v>
      </c>
      <c r="P5473" s="26" t="s">
        <v>22</v>
      </c>
      <c r="Q5473" s="26" t="s">
        <v>26988</v>
      </c>
      <c r="R5473" s="26" t="s">
        <v>46</v>
      </c>
      <c r="S5473" s="26" t="s">
        <v>26989</v>
      </c>
      <c r="T5473" s="26" t="s">
        <v>26990</v>
      </c>
    </row>
    <row r="5474" customHeight="1" spans="1:20">
      <c r="A5474" s="25">
        <v>45211</v>
      </c>
      <c r="B5474" s="26" t="s">
        <v>26991</v>
      </c>
      <c r="C5474" s="26" t="s">
        <v>6302</v>
      </c>
      <c r="D5474" s="26" t="s">
        <v>22</v>
      </c>
      <c r="E5474" s="26" t="s">
        <v>26992</v>
      </c>
      <c r="F5474" s="26" t="s">
        <v>26993</v>
      </c>
      <c r="G5474" s="26" t="s">
        <v>82</v>
      </c>
      <c r="H5474" s="26" t="s">
        <v>22</v>
      </c>
      <c r="I5474" s="26" t="s">
        <v>26</v>
      </c>
      <c r="J5474" s="26" t="s">
        <v>27</v>
      </c>
      <c r="K5474" s="26" t="s">
        <v>28</v>
      </c>
      <c r="L5474" s="26" t="s">
        <v>29</v>
      </c>
      <c r="M5474" s="26" t="s">
        <v>30</v>
      </c>
      <c r="N5474" s="26" t="s">
        <v>31</v>
      </c>
      <c r="O5474" s="26" t="s">
        <v>32</v>
      </c>
      <c r="P5474" s="26" t="s">
        <v>22</v>
      </c>
      <c r="Q5474" s="26" t="s">
        <v>26994</v>
      </c>
      <c r="R5474" s="26" t="s">
        <v>34</v>
      </c>
      <c r="S5474" s="26" t="s">
        <v>26995</v>
      </c>
      <c r="T5474" s="26" t="s">
        <v>26996</v>
      </c>
    </row>
    <row r="5475" customHeight="1" spans="1:20">
      <c r="A5475" s="25">
        <v>45211</v>
      </c>
      <c r="B5475" s="26" t="s">
        <v>26997</v>
      </c>
      <c r="C5475" s="26" t="s">
        <v>7320</v>
      </c>
      <c r="D5475" s="26" t="s">
        <v>22</v>
      </c>
      <c r="E5475" s="26" t="s">
        <v>26998</v>
      </c>
      <c r="F5475" s="26" t="s">
        <v>26999</v>
      </c>
      <c r="G5475" s="26" t="s">
        <v>130</v>
      </c>
      <c r="H5475" s="26" t="s">
        <v>22</v>
      </c>
      <c r="I5475" s="26" t="s">
        <v>26</v>
      </c>
      <c r="J5475" s="26" t="s">
        <v>27</v>
      </c>
      <c r="K5475" s="26" t="s">
        <v>76</v>
      </c>
      <c r="L5475" s="26" t="s">
        <v>29</v>
      </c>
      <c r="M5475" s="26" t="s">
        <v>30</v>
      </c>
      <c r="N5475" s="26" t="s">
        <v>31</v>
      </c>
      <c r="O5475" s="26" t="s">
        <v>32</v>
      </c>
      <c r="P5475" s="26" t="s">
        <v>22</v>
      </c>
      <c r="Q5475" s="26" t="s">
        <v>27000</v>
      </c>
      <c r="R5475" s="26" t="s">
        <v>34</v>
      </c>
      <c r="S5475" s="26" t="s">
        <v>27001</v>
      </c>
      <c r="T5475" s="26" t="s">
        <v>22</v>
      </c>
    </row>
    <row r="5476" customHeight="1" spans="1:20">
      <c r="A5476" s="25">
        <v>45211</v>
      </c>
      <c r="B5476" s="26" t="s">
        <v>27002</v>
      </c>
      <c r="C5476" s="26" t="s">
        <v>6717</v>
      </c>
      <c r="D5476" s="26" t="s">
        <v>22</v>
      </c>
      <c r="E5476" s="26" t="s">
        <v>27003</v>
      </c>
      <c r="F5476" s="26" t="s">
        <v>27004</v>
      </c>
      <c r="G5476" s="26" t="s">
        <v>41</v>
      </c>
      <c r="H5476" s="26" t="s">
        <v>22</v>
      </c>
      <c r="I5476" s="26" t="s">
        <v>26</v>
      </c>
      <c r="J5476" s="26" t="s">
        <v>27</v>
      </c>
      <c r="K5476" s="26" t="s">
        <v>76</v>
      </c>
      <c r="L5476" s="26" t="s">
        <v>29</v>
      </c>
      <c r="M5476" s="26" t="s">
        <v>30</v>
      </c>
      <c r="N5476" s="26" t="s">
        <v>31</v>
      </c>
      <c r="O5476" s="26" t="s">
        <v>32</v>
      </c>
      <c r="P5476" s="26" t="s">
        <v>22</v>
      </c>
      <c r="Q5476" s="26" t="s">
        <v>27005</v>
      </c>
      <c r="R5476" s="26" t="s">
        <v>34</v>
      </c>
      <c r="S5476" s="26" t="s">
        <v>27006</v>
      </c>
      <c r="T5476" s="26" t="s">
        <v>22</v>
      </c>
    </row>
    <row r="5477" customHeight="1" spans="1:20">
      <c r="A5477" s="25">
        <v>45211</v>
      </c>
      <c r="B5477" s="26" t="s">
        <v>27007</v>
      </c>
      <c r="C5477" s="26" t="s">
        <v>1299</v>
      </c>
      <c r="D5477" s="26" t="s">
        <v>22</v>
      </c>
      <c r="E5477" s="26" t="s">
        <v>27008</v>
      </c>
      <c r="F5477" s="26" t="s">
        <v>27009</v>
      </c>
      <c r="G5477" s="26" t="s">
        <v>53</v>
      </c>
      <c r="H5477" s="26" t="s">
        <v>22</v>
      </c>
      <c r="I5477" s="26" t="s">
        <v>576</v>
      </c>
      <c r="J5477" s="26" t="s">
        <v>27</v>
      </c>
      <c r="K5477" s="26" t="s">
        <v>28</v>
      </c>
      <c r="L5477" s="26" t="s">
        <v>43</v>
      </c>
      <c r="M5477" s="26" t="s">
        <v>44</v>
      </c>
      <c r="N5477" s="26" t="s">
        <v>208</v>
      </c>
      <c r="O5477" s="26" t="s">
        <v>32</v>
      </c>
      <c r="P5477" s="26" t="s">
        <v>22</v>
      </c>
      <c r="Q5477" s="26" t="s">
        <v>27010</v>
      </c>
      <c r="R5477" s="26" t="s">
        <v>56</v>
      </c>
      <c r="S5477" s="26" t="s">
        <v>27011</v>
      </c>
      <c r="T5477" s="26" t="s">
        <v>22</v>
      </c>
    </row>
    <row r="5478" customHeight="1" spans="1:20">
      <c r="A5478" s="25">
        <v>45211</v>
      </c>
      <c r="B5478" s="26" t="s">
        <v>27012</v>
      </c>
      <c r="C5478" s="26" t="s">
        <v>1299</v>
      </c>
      <c r="D5478" s="26" t="s">
        <v>22</v>
      </c>
      <c r="E5478" s="26" t="s">
        <v>27013</v>
      </c>
      <c r="F5478" s="26" t="s">
        <v>27014</v>
      </c>
      <c r="G5478" s="26" t="s">
        <v>53</v>
      </c>
      <c r="H5478" s="26" t="s">
        <v>22</v>
      </c>
      <c r="I5478" s="26" t="s">
        <v>293</v>
      </c>
      <c r="J5478" s="26" t="s">
        <v>27</v>
      </c>
      <c r="K5478" s="26" t="s">
        <v>28</v>
      </c>
      <c r="L5478" s="26" t="s">
        <v>43</v>
      </c>
      <c r="M5478" s="26" t="s">
        <v>44</v>
      </c>
      <c r="N5478" s="26" t="s">
        <v>208</v>
      </c>
      <c r="O5478" s="26" t="s">
        <v>32</v>
      </c>
      <c r="P5478" s="26" t="s">
        <v>22</v>
      </c>
      <c r="Q5478" s="26" t="s">
        <v>27015</v>
      </c>
      <c r="R5478" s="26" t="s">
        <v>56</v>
      </c>
      <c r="S5478" s="26" t="s">
        <v>27016</v>
      </c>
      <c r="T5478" s="26" t="s">
        <v>22</v>
      </c>
    </row>
    <row r="5479" customHeight="1" spans="1:20">
      <c r="A5479" s="25">
        <v>45211</v>
      </c>
      <c r="B5479" s="26" t="s">
        <v>27017</v>
      </c>
      <c r="C5479" s="26" t="s">
        <v>1299</v>
      </c>
      <c r="D5479" s="26" t="s">
        <v>22</v>
      </c>
      <c r="E5479" s="26" t="s">
        <v>27018</v>
      </c>
      <c r="F5479" s="26" t="s">
        <v>27019</v>
      </c>
      <c r="G5479" s="26" t="s">
        <v>41</v>
      </c>
      <c r="H5479" s="26" t="s">
        <v>22</v>
      </c>
      <c r="I5479" s="26" t="s">
        <v>337</v>
      </c>
      <c r="J5479" s="26" t="s">
        <v>27</v>
      </c>
      <c r="K5479" s="26" t="s">
        <v>28</v>
      </c>
      <c r="L5479" s="26" t="s">
        <v>43</v>
      </c>
      <c r="M5479" s="26" t="s">
        <v>44</v>
      </c>
      <c r="N5479" s="26" t="s">
        <v>208</v>
      </c>
      <c r="O5479" s="26" t="s">
        <v>32</v>
      </c>
      <c r="P5479" s="26" t="s">
        <v>22</v>
      </c>
      <c r="Q5479" s="26" t="s">
        <v>27020</v>
      </c>
      <c r="R5479" s="26" t="s">
        <v>56</v>
      </c>
      <c r="S5479" s="26" t="s">
        <v>27021</v>
      </c>
      <c r="T5479" s="26" t="s">
        <v>22</v>
      </c>
    </row>
    <row r="5480" customHeight="1" spans="1:20">
      <c r="A5480" s="25">
        <v>45211</v>
      </c>
      <c r="B5480" s="26" t="s">
        <v>27022</v>
      </c>
      <c r="C5480" s="26" t="s">
        <v>1299</v>
      </c>
      <c r="D5480" s="26" t="s">
        <v>22</v>
      </c>
      <c r="E5480" s="26" t="s">
        <v>27023</v>
      </c>
      <c r="F5480" s="26" t="s">
        <v>27024</v>
      </c>
      <c r="G5480" s="26" t="s">
        <v>130</v>
      </c>
      <c r="H5480" s="26" t="s">
        <v>22</v>
      </c>
      <c r="I5480" s="26" t="s">
        <v>70</v>
      </c>
      <c r="J5480" s="26" t="s">
        <v>27</v>
      </c>
      <c r="K5480" s="26" t="s">
        <v>28</v>
      </c>
      <c r="L5480" s="26" t="s">
        <v>43</v>
      </c>
      <c r="M5480" s="26" t="s">
        <v>30</v>
      </c>
      <c r="N5480" s="26" t="s">
        <v>208</v>
      </c>
      <c r="O5480" s="26" t="s">
        <v>32</v>
      </c>
      <c r="P5480" s="26" t="s">
        <v>22</v>
      </c>
      <c r="Q5480" s="26" t="s">
        <v>27025</v>
      </c>
      <c r="R5480" s="26" t="s">
        <v>56</v>
      </c>
      <c r="S5480" s="26" t="s">
        <v>27026</v>
      </c>
      <c r="T5480" s="26" t="s">
        <v>22</v>
      </c>
    </row>
    <row r="5481" customHeight="1" spans="1:20">
      <c r="A5481" s="25">
        <v>45211</v>
      </c>
      <c r="B5481" s="26" t="s">
        <v>27027</v>
      </c>
      <c r="C5481" s="26" t="s">
        <v>1299</v>
      </c>
      <c r="D5481" s="26" t="s">
        <v>22</v>
      </c>
      <c r="E5481" s="26" t="s">
        <v>27028</v>
      </c>
      <c r="F5481" s="26" t="s">
        <v>27029</v>
      </c>
      <c r="G5481" s="26" t="s">
        <v>25</v>
      </c>
      <c r="H5481" s="26" t="s">
        <v>22</v>
      </c>
      <c r="I5481" s="26" t="s">
        <v>277</v>
      </c>
      <c r="J5481" s="26" t="s">
        <v>27</v>
      </c>
      <c r="K5481" s="26" t="s">
        <v>28</v>
      </c>
      <c r="L5481" s="26" t="s">
        <v>43</v>
      </c>
      <c r="M5481" s="26" t="s">
        <v>30</v>
      </c>
      <c r="N5481" s="26" t="s">
        <v>208</v>
      </c>
      <c r="O5481" s="26" t="s">
        <v>32</v>
      </c>
      <c r="P5481" s="26" t="s">
        <v>22</v>
      </c>
      <c r="Q5481" s="26" t="s">
        <v>27030</v>
      </c>
      <c r="R5481" s="26" t="s">
        <v>56</v>
      </c>
      <c r="S5481" s="26" t="s">
        <v>27031</v>
      </c>
      <c r="T5481" s="26" t="s">
        <v>22</v>
      </c>
    </row>
    <row r="5482" customHeight="1" spans="1:20">
      <c r="A5482" s="25">
        <v>45211</v>
      </c>
      <c r="B5482" s="26" t="s">
        <v>27032</v>
      </c>
      <c r="C5482" s="26" t="s">
        <v>1299</v>
      </c>
      <c r="D5482" s="26" t="s">
        <v>22</v>
      </c>
      <c r="E5482" s="26" t="s">
        <v>27033</v>
      </c>
      <c r="F5482" s="26" t="s">
        <v>27034</v>
      </c>
      <c r="G5482" s="26" t="s">
        <v>53</v>
      </c>
      <c r="H5482" s="26" t="s">
        <v>22</v>
      </c>
      <c r="I5482" s="26" t="s">
        <v>75</v>
      </c>
      <c r="J5482" s="26" t="s">
        <v>27</v>
      </c>
      <c r="K5482" s="26" t="s">
        <v>28</v>
      </c>
      <c r="L5482" s="26" t="s">
        <v>43</v>
      </c>
      <c r="M5482" s="26" t="s">
        <v>44</v>
      </c>
      <c r="N5482" s="26" t="s">
        <v>208</v>
      </c>
      <c r="O5482" s="26" t="s">
        <v>32</v>
      </c>
      <c r="P5482" s="26" t="s">
        <v>22</v>
      </c>
      <c r="Q5482" s="26" t="s">
        <v>27035</v>
      </c>
      <c r="R5482" s="26" t="s">
        <v>56</v>
      </c>
      <c r="S5482" s="26" t="s">
        <v>27036</v>
      </c>
      <c r="T5482" s="26" t="s">
        <v>22</v>
      </c>
    </row>
    <row r="5483" customHeight="1" spans="1:20">
      <c r="A5483" s="25">
        <v>45211</v>
      </c>
      <c r="B5483" s="26" t="s">
        <v>27037</v>
      </c>
      <c r="C5483" s="26" t="s">
        <v>1299</v>
      </c>
      <c r="D5483" s="26" t="s">
        <v>22</v>
      </c>
      <c r="E5483" s="26" t="s">
        <v>27038</v>
      </c>
      <c r="F5483" s="26" t="s">
        <v>27039</v>
      </c>
      <c r="G5483" s="26" t="s">
        <v>53</v>
      </c>
      <c r="H5483" s="26" t="s">
        <v>22</v>
      </c>
      <c r="I5483" s="26" t="s">
        <v>277</v>
      </c>
      <c r="J5483" s="26" t="s">
        <v>27</v>
      </c>
      <c r="K5483" s="26" t="s">
        <v>28</v>
      </c>
      <c r="L5483" s="26" t="s">
        <v>43</v>
      </c>
      <c r="M5483" s="26" t="s">
        <v>44</v>
      </c>
      <c r="N5483" s="26" t="s">
        <v>208</v>
      </c>
      <c r="O5483" s="26" t="s">
        <v>32</v>
      </c>
      <c r="P5483" s="26" t="s">
        <v>22</v>
      </c>
      <c r="Q5483" s="26" t="s">
        <v>27040</v>
      </c>
      <c r="R5483" s="26" t="s">
        <v>56</v>
      </c>
      <c r="S5483" s="26" t="s">
        <v>27041</v>
      </c>
      <c r="T5483" s="26" t="s">
        <v>22</v>
      </c>
    </row>
    <row r="5484" customHeight="1" spans="1:20">
      <c r="A5484" s="25">
        <v>45211</v>
      </c>
      <c r="B5484" s="26" t="s">
        <v>27042</v>
      </c>
      <c r="C5484" s="26" t="s">
        <v>1299</v>
      </c>
      <c r="D5484" s="26" t="s">
        <v>22</v>
      </c>
      <c r="E5484" s="26" t="s">
        <v>27043</v>
      </c>
      <c r="F5484" s="26" t="s">
        <v>27044</v>
      </c>
      <c r="G5484" s="26" t="s">
        <v>62</v>
      </c>
      <c r="H5484" s="26" t="s">
        <v>22</v>
      </c>
      <c r="I5484" s="26" t="s">
        <v>131</v>
      </c>
      <c r="J5484" s="26" t="s">
        <v>27</v>
      </c>
      <c r="K5484" s="26" t="s">
        <v>28</v>
      </c>
      <c r="L5484" s="26" t="s">
        <v>43</v>
      </c>
      <c r="M5484" s="26" t="s">
        <v>30</v>
      </c>
      <c r="N5484" s="26" t="s">
        <v>208</v>
      </c>
      <c r="O5484" s="26" t="s">
        <v>32</v>
      </c>
      <c r="P5484" s="26" t="s">
        <v>22</v>
      </c>
      <c r="Q5484" s="26" t="s">
        <v>27045</v>
      </c>
      <c r="R5484" s="26" t="s">
        <v>56</v>
      </c>
      <c r="S5484" s="26" t="s">
        <v>27046</v>
      </c>
      <c r="T5484" s="26" t="s">
        <v>22</v>
      </c>
    </row>
    <row r="5485" customHeight="1" spans="1:20">
      <c r="A5485" s="25">
        <v>45211</v>
      </c>
      <c r="B5485" s="26" t="s">
        <v>27047</v>
      </c>
      <c r="C5485" s="26" t="s">
        <v>1299</v>
      </c>
      <c r="D5485" s="26" t="s">
        <v>22</v>
      </c>
      <c r="E5485" s="26" t="s">
        <v>27048</v>
      </c>
      <c r="F5485" s="26" t="s">
        <v>27049</v>
      </c>
      <c r="G5485" s="26" t="s">
        <v>247</v>
      </c>
      <c r="H5485" s="26" t="s">
        <v>22</v>
      </c>
      <c r="I5485" s="26" t="s">
        <v>75</v>
      </c>
      <c r="J5485" s="26" t="s">
        <v>27</v>
      </c>
      <c r="K5485" s="26" t="s">
        <v>28</v>
      </c>
      <c r="L5485" s="26" t="s">
        <v>43</v>
      </c>
      <c r="M5485" s="26" t="s">
        <v>30</v>
      </c>
      <c r="N5485" s="26" t="s">
        <v>208</v>
      </c>
      <c r="O5485" s="26" t="s">
        <v>32</v>
      </c>
      <c r="P5485" s="26" t="s">
        <v>22</v>
      </c>
      <c r="Q5485" s="26" t="s">
        <v>27050</v>
      </c>
      <c r="R5485" s="26" t="s">
        <v>56</v>
      </c>
      <c r="S5485" s="26" t="s">
        <v>27051</v>
      </c>
      <c r="T5485" s="26" t="s">
        <v>22</v>
      </c>
    </row>
    <row r="5486" customHeight="1" spans="1:20">
      <c r="A5486" s="25">
        <v>45211</v>
      </c>
      <c r="B5486" s="26" t="s">
        <v>27052</v>
      </c>
      <c r="C5486" s="26" t="s">
        <v>1299</v>
      </c>
      <c r="D5486" s="26" t="s">
        <v>22</v>
      </c>
      <c r="E5486" s="26" t="s">
        <v>27053</v>
      </c>
      <c r="F5486" s="26" t="s">
        <v>27054</v>
      </c>
      <c r="G5486" s="26" t="s">
        <v>69</v>
      </c>
      <c r="H5486" s="26" t="s">
        <v>22</v>
      </c>
      <c r="I5486" s="26" t="s">
        <v>175</v>
      </c>
      <c r="J5486" s="26" t="s">
        <v>27</v>
      </c>
      <c r="K5486" s="26" t="s">
        <v>28</v>
      </c>
      <c r="L5486" s="26" t="s">
        <v>43</v>
      </c>
      <c r="M5486" s="26" t="s">
        <v>44</v>
      </c>
      <c r="N5486" s="26" t="s">
        <v>208</v>
      </c>
      <c r="O5486" s="26" t="s">
        <v>32</v>
      </c>
      <c r="P5486" s="26" t="s">
        <v>22</v>
      </c>
      <c r="Q5486" s="26" t="s">
        <v>27055</v>
      </c>
      <c r="R5486" s="26" t="s">
        <v>56</v>
      </c>
      <c r="S5486" s="26" t="s">
        <v>27056</v>
      </c>
      <c r="T5486" s="26" t="s">
        <v>22</v>
      </c>
    </row>
    <row r="5487" customHeight="1" spans="1:20">
      <c r="A5487" s="25">
        <v>45211</v>
      </c>
      <c r="B5487" s="26" t="s">
        <v>27057</v>
      </c>
      <c r="C5487" s="26" t="s">
        <v>1299</v>
      </c>
      <c r="D5487" s="26" t="s">
        <v>22</v>
      </c>
      <c r="E5487" s="26" t="s">
        <v>27058</v>
      </c>
      <c r="F5487" s="26" t="s">
        <v>7753</v>
      </c>
      <c r="G5487" s="26" t="s">
        <v>82</v>
      </c>
      <c r="H5487" s="26" t="s">
        <v>22</v>
      </c>
      <c r="I5487" s="26" t="s">
        <v>149</v>
      </c>
      <c r="J5487" s="26" t="s">
        <v>27</v>
      </c>
      <c r="K5487" s="26" t="s">
        <v>28</v>
      </c>
      <c r="L5487" s="26" t="s">
        <v>43</v>
      </c>
      <c r="M5487" s="26" t="s">
        <v>44</v>
      </c>
      <c r="N5487" s="26" t="s">
        <v>208</v>
      </c>
      <c r="O5487" s="26" t="s">
        <v>32</v>
      </c>
      <c r="P5487" s="26" t="s">
        <v>22</v>
      </c>
      <c r="Q5487" s="26" t="s">
        <v>27059</v>
      </c>
      <c r="R5487" s="26" t="s">
        <v>56</v>
      </c>
      <c r="S5487" s="26" t="s">
        <v>27060</v>
      </c>
      <c r="T5487" s="26" t="s">
        <v>22</v>
      </c>
    </row>
    <row r="5488" customHeight="1" spans="1:20">
      <c r="A5488" s="25">
        <v>45211</v>
      </c>
      <c r="B5488" s="26" t="s">
        <v>27061</v>
      </c>
      <c r="C5488" s="26" t="s">
        <v>1299</v>
      </c>
      <c r="D5488" s="26" t="s">
        <v>22</v>
      </c>
      <c r="E5488" s="26" t="s">
        <v>27062</v>
      </c>
      <c r="F5488" s="26" t="s">
        <v>27063</v>
      </c>
      <c r="G5488" s="26" t="s">
        <v>53</v>
      </c>
      <c r="H5488" s="26" t="s">
        <v>22</v>
      </c>
      <c r="I5488" s="26" t="s">
        <v>384</v>
      </c>
      <c r="J5488" s="26" t="s">
        <v>27</v>
      </c>
      <c r="K5488" s="26" t="s">
        <v>28</v>
      </c>
      <c r="L5488" s="26" t="s">
        <v>43</v>
      </c>
      <c r="M5488" s="26" t="s">
        <v>44</v>
      </c>
      <c r="N5488" s="26" t="s">
        <v>208</v>
      </c>
      <c r="O5488" s="26" t="s">
        <v>32</v>
      </c>
      <c r="P5488" s="26" t="s">
        <v>22</v>
      </c>
      <c r="Q5488" s="26" t="s">
        <v>27064</v>
      </c>
      <c r="R5488" s="26" t="s">
        <v>56</v>
      </c>
      <c r="S5488" s="26" t="s">
        <v>27065</v>
      </c>
      <c r="T5488" s="26" t="s">
        <v>22</v>
      </c>
    </row>
    <row r="5489" customHeight="1" spans="1:20">
      <c r="A5489" s="25">
        <v>45211</v>
      </c>
      <c r="B5489" s="26" t="s">
        <v>27066</v>
      </c>
      <c r="C5489" s="26" t="s">
        <v>1299</v>
      </c>
      <c r="D5489" s="26" t="s">
        <v>22</v>
      </c>
      <c r="E5489" s="26" t="s">
        <v>27067</v>
      </c>
      <c r="F5489" s="26" t="s">
        <v>27068</v>
      </c>
      <c r="G5489" s="26" t="s">
        <v>130</v>
      </c>
      <c r="H5489" s="26" t="s">
        <v>22</v>
      </c>
      <c r="I5489" s="26" t="s">
        <v>277</v>
      </c>
      <c r="J5489" s="26" t="s">
        <v>27</v>
      </c>
      <c r="K5489" s="26" t="s">
        <v>28</v>
      </c>
      <c r="L5489" s="26" t="s">
        <v>43</v>
      </c>
      <c r="M5489" s="26" t="s">
        <v>44</v>
      </c>
      <c r="N5489" s="26" t="s">
        <v>208</v>
      </c>
      <c r="O5489" s="26" t="s">
        <v>32</v>
      </c>
      <c r="P5489" s="26" t="s">
        <v>22</v>
      </c>
      <c r="Q5489" s="26" t="s">
        <v>27069</v>
      </c>
      <c r="R5489" s="26" t="s">
        <v>56</v>
      </c>
      <c r="S5489" s="26" t="s">
        <v>27070</v>
      </c>
      <c r="T5489" s="26" t="s">
        <v>22</v>
      </c>
    </row>
    <row r="5490" customHeight="1" spans="1:20">
      <c r="A5490" s="25">
        <v>45211</v>
      </c>
      <c r="B5490" s="26" t="s">
        <v>27071</v>
      </c>
      <c r="C5490" s="26" t="s">
        <v>1299</v>
      </c>
      <c r="D5490" s="26" t="s">
        <v>22</v>
      </c>
      <c r="E5490" s="26" t="s">
        <v>27072</v>
      </c>
      <c r="F5490" s="26" t="s">
        <v>27073</v>
      </c>
      <c r="G5490" s="26" t="s">
        <v>53</v>
      </c>
      <c r="H5490" s="26" t="s">
        <v>22</v>
      </c>
      <c r="I5490" s="26" t="s">
        <v>42</v>
      </c>
      <c r="J5490" s="26" t="s">
        <v>27</v>
      </c>
      <c r="K5490" s="26" t="s">
        <v>28</v>
      </c>
      <c r="L5490" s="26" t="s">
        <v>43</v>
      </c>
      <c r="M5490" s="26" t="s">
        <v>44</v>
      </c>
      <c r="N5490" s="26" t="s">
        <v>208</v>
      </c>
      <c r="O5490" s="26" t="s">
        <v>32</v>
      </c>
      <c r="P5490" s="26" t="s">
        <v>22</v>
      </c>
      <c r="Q5490" s="26" t="s">
        <v>27074</v>
      </c>
      <c r="R5490" s="26" t="s">
        <v>56</v>
      </c>
      <c r="S5490" s="26" t="s">
        <v>16340</v>
      </c>
      <c r="T5490" s="26" t="s">
        <v>22</v>
      </c>
    </row>
    <row r="5491" customHeight="1" spans="1:20">
      <c r="A5491" s="25">
        <v>45211</v>
      </c>
      <c r="B5491" s="26" t="s">
        <v>27075</v>
      </c>
      <c r="C5491" s="26" t="s">
        <v>1299</v>
      </c>
      <c r="D5491" s="26" t="s">
        <v>22</v>
      </c>
      <c r="E5491" s="26" t="s">
        <v>2453</v>
      </c>
      <c r="F5491" s="26" t="s">
        <v>2454</v>
      </c>
      <c r="G5491" s="26" t="s">
        <v>82</v>
      </c>
      <c r="H5491" s="26" t="s">
        <v>22</v>
      </c>
      <c r="I5491" s="26" t="s">
        <v>469</v>
      </c>
      <c r="J5491" s="26" t="s">
        <v>27</v>
      </c>
      <c r="K5491" s="26" t="s">
        <v>28</v>
      </c>
      <c r="L5491" s="26" t="s">
        <v>43</v>
      </c>
      <c r="M5491" s="26" t="s">
        <v>44</v>
      </c>
      <c r="N5491" s="26" t="s">
        <v>208</v>
      </c>
      <c r="O5491" s="26" t="s">
        <v>32</v>
      </c>
      <c r="P5491" s="26" t="s">
        <v>22</v>
      </c>
      <c r="Q5491" s="26" t="s">
        <v>27076</v>
      </c>
      <c r="R5491" s="26" t="s">
        <v>56</v>
      </c>
      <c r="S5491" s="26" t="s">
        <v>16340</v>
      </c>
      <c r="T5491" s="26" t="s">
        <v>22</v>
      </c>
    </row>
    <row r="5492" customHeight="1" spans="1:20">
      <c r="A5492" s="25">
        <v>45211</v>
      </c>
      <c r="B5492" s="26" t="s">
        <v>27077</v>
      </c>
      <c r="C5492" s="26" t="s">
        <v>1299</v>
      </c>
      <c r="D5492" s="26" t="s">
        <v>22</v>
      </c>
      <c r="E5492" s="26" t="s">
        <v>27078</v>
      </c>
      <c r="F5492" s="26" t="s">
        <v>27079</v>
      </c>
      <c r="G5492" s="26" t="s">
        <v>336</v>
      </c>
      <c r="H5492" s="26" t="s">
        <v>22</v>
      </c>
      <c r="I5492" s="26" t="s">
        <v>207</v>
      </c>
      <c r="J5492" s="26" t="s">
        <v>27</v>
      </c>
      <c r="K5492" s="26" t="s">
        <v>28</v>
      </c>
      <c r="L5492" s="26" t="s">
        <v>43</v>
      </c>
      <c r="M5492" s="26" t="s">
        <v>44</v>
      </c>
      <c r="N5492" s="26" t="s">
        <v>208</v>
      </c>
      <c r="O5492" s="26" t="s">
        <v>32</v>
      </c>
      <c r="P5492" s="26" t="s">
        <v>22</v>
      </c>
      <c r="Q5492" s="26" t="s">
        <v>27080</v>
      </c>
      <c r="R5492" s="26" t="s">
        <v>56</v>
      </c>
      <c r="S5492" s="26" t="s">
        <v>16340</v>
      </c>
      <c r="T5492" s="26" t="s">
        <v>22</v>
      </c>
    </row>
    <row r="5493" customHeight="1" spans="1:20">
      <c r="A5493" s="25">
        <v>45211</v>
      </c>
      <c r="B5493" s="26" t="s">
        <v>27081</v>
      </c>
      <c r="C5493" s="26" t="s">
        <v>1299</v>
      </c>
      <c r="D5493" s="26" t="s">
        <v>22</v>
      </c>
      <c r="E5493" s="26" t="s">
        <v>27082</v>
      </c>
      <c r="F5493" s="26" t="s">
        <v>103</v>
      </c>
      <c r="G5493" s="26" t="s">
        <v>247</v>
      </c>
      <c r="H5493" s="26" t="s">
        <v>22</v>
      </c>
      <c r="I5493" s="26" t="s">
        <v>175</v>
      </c>
      <c r="J5493" s="26" t="s">
        <v>27</v>
      </c>
      <c r="K5493" s="26" t="s">
        <v>28</v>
      </c>
      <c r="L5493" s="26" t="s">
        <v>43</v>
      </c>
      <c r="M5493" s="26" t="s">
        <v>44</v>
      </c>
      <c r="N5493" s="26" t="s">
        <v>208</v>
      </c>
      <c r="O5493" s="26" t="s">
        <v>32</v>
      </c>
      <c r="P5493" s="26" t="s">
        <v>22</v>
      </c>
      <c r="Q5493" s="26" t="s">
        <v>27083</v>
      </c>
      <c r="R5493" s="26" t="s">
        <v>56</v>
      </c>
      <c r="S5493" s="26" t="s">
        <v>27084</v>
      </c>
      <c r="T5493" s="26" t="s">
        <v>22</v>
      </c>
    </row>
    <row r="5494" customHeight="1" spans="1:20">
      <c r="A5494" s="25">
        <v>45211</v>
      </c>
      <c r="B5494" s="26" t="s">
        <v>27085</v>
      </c>
      <c r="C5494" s="26" t="s">
        <v>1299</v>
      </c>
      <c r="D5494" s="26" t="s">
        <v>22</v>
      </c>
      <c r="E5494" s="26" t="s">
        <v>27086</v>
      </c>
      <c r="F5494" s="26" t="s">
        <v>27087</v>
      </c>
      <c r="G5494" s="26" t="s">
        <v>130</v>
      </c>
      <c r="H5494" s="26" t="s">
        <v>22</v>
      </c>
      <c r="I5494" s="26" t="s">
        <v>70</v>
      </c>
      <c r="J5494" s="26" t="s">
        <v>27</v>
      </c>
      <c r="K5494" s="26" t="s">
        <v>28</v>
      </c>
      <c r="L5494" s="26" t="s">
        <v>43</v>
      </c>
      <c r="M5494" s="26" t="s">
        <v>30</v>
      </c>
      <c r="N5494" s="26" t="s">
        <v>208</v>
      </c>
      <c r="O5494" s="26" t="s">
        <v>32</v>
      </c>
      <c r="P5494" s="26" t="s">
        <v>22</v>
      </c>
      <c r="Q5494" s="26" t="s">
        <v>27088</v>
      </c>
      <c r="R5494" s="26" t="s">
        <v>56</v>
      </c>
      <c r="S5494" s="26" t="s">
        <v>27089</v>
      </c>
      <c r="T5494" s="26" t="s">
        <v>22</v>
      </c>
    </row>
    <row r="5495" customHeight="1" spans="1:20">
      <c r="A5495" s="25">
        <v>45211</v>
      </c>
      <c r="B5495" s="26" t="s">
        <v>27090</v>
      </c>
      <c r="C5495" s="26" t="s">
        <v>1299</v>
      </c>
      <c r="D5495" s="26" t="s">
        <v>22</v>
      </c>
      <c r="E5495" s="26" t="s">
        <v>27091</v>
      </c>
      <c r="F5495" s="26" t="s">
        <v>27092</v>
      </c>
      <c r="G5495" s="26" t="s">
        <v>25</v>
      </c>
      <c r="H5495" s="26" t="s">
        <v>22</v>
      </c>
      <c r="I5495" s="26" t="s">
        <v>293</v>
      </c>
      <c r="J5495" s="26" t="s">
        <v>27</v>
      </c>
      <c r="K5495" s="26" t="s">
        <v>28</v>
      </c>
      <c r="L5495" s="26" t="s">
        <v>43</v>
      </c>
      <c r="M5495" s="26" t="s">
        <v>30</v>
      </c>
      <c r="N5495" s="26" t="s">
        <v>208</v>
      </c>
      <c r="O5495" s="26" t="s">
        <v>32</v>
      </c>
      <c r="P5495" s="26" t="s">
        <v>22</v>
      </c>
      <c r="Q5495" s="26" t="s">
        <v>27093</v>
      </c>
      <c r="R5495" s="26" t="s">
        <v>56</v>
      </c>
      <c r="S5495" s="26" t="s">
        <v>27094</v>
      </c>
      <c r="T5495" s="26" t="s">
        <v>22</v>
      </c>
    </row>
    <row r="5496" customHeight="1" spans="1:20">
      <c r="A5496" s="25">
        <v>45211</v>
      </c>
      <c r="B5496" s="26" t="s">
        <v>27095</v>
      </c>
      <c r="C5496" s="26" t="s">
        <v>1299</v>
      </c>
      <c r="D5496" s="26" t="s">
        <v>22</v>
      </c>
      <c r="E5496" s="26" t="s">
        <v>27096</v>
      </c>
      <c r="F5496" s="26" t="s">
        <v>27097</v>
      </c>
      <c r="G5496" s="26" t="s">
        <v>130</v>
      </c>
      <c r="H5496" s="26" t="s">
        <v>22</v>
      </c>
      <c r="I5496" s="26" t="s">
        <v>207</v>
      </c>
      <c r="J5496" s="26" t="s">
        <v>27</v>
      </c>
      <c r="K5496" s="26" t="s">
        <v>28</v>
      </c>
      <c r="L5496" s="26" t="s">
        <v>43</v>
      </c>
      <c r="M5496" s="26" t="s">
        <v>30</v>
      </c>
      <c r="N5496" s="26" t="s">
        <v>208</v>
      </c>
      <c r="O5496" s="26" t="s">
        <v>32</v>
      </c>
      <c r="P5496" s="26" t="s">
        <v>22</v>
      </c>
      <c r="Q5496" s="26" t="s">
        <v>27098</v>
      </c>
      <c r="R5496" s="26" t="s">
        <v>56</v>
      </c>
      <c r="S5496" s="26" t="s">
        <v>27099</v>
      </c>
      <c r="T5496" s="26" t="s">
        <v>22</v>
      </c>
    </row>
    <row r="5497" customHeight="1" spans="1:20">
      <c r="A5497" s="25">
        <v>45211</v>
      </c>
      <c r="B5497" s="26" t="s">
        <v>27100</v>
      </c>
      <c r="C5497" s="26" t="s">
        <v>1299</v>
      </c>
      <c r="D5497" s="26" t="s">
        <v>22</v>
      </c>
      <c r="E5497" s="26" t="s">
        <v>27101</v>
      </c>
      <c r="F5497" s="26" t="s">
        <v>2386</v>
      </c>
      <c r="G5497" s="26" t="s">
        <v>82</v>
      </c>
      <c r="H5497" s="26" t="s">
        <v>22</v>
      </c>
      <c r="I5497" s="26" t="s">
        <v>991</v>
      </c>
      <c r="J5497" s="26" t="s">
        <v>27</v>
      </c>
      <c r="K5497" s="26" t="s">
        <v>28</v>
      </c>
      <c r="L5497" s="26" t="s">
        <v>43</v>
      </c>
      <c r="M5497" s="26" t="s">
        <v>44</v>
      </c>
      <c r="N5497" s="26" t="s">
        <v>208</v>
      </c>
      <c r="O5497" s="26" t="s">
        <v>32</v>
      </c>
      <c r="P5497" s="26" t="s">
        <v>22</v>
      </c>
      <c r="Q5497" s="26" t="s">
        <v>27102</v>
      </c>
      <c r="R5497" s="26" t="s">
        <v>56</v>
      </c>
      <c r="S5497" s="26" t="s">
        <v>27103</v>
      </c>
      <c r="T5497" s="26" t="s">
        <v>22</v>
      </c>
    </row>
    <row r="5498" customHeight="1" spans="1:20">
      <c r="A5498" s="25">
        <v>45211</v>
      </c>
      <c r="B5498" s="26" t="s">
        <v>27104</v>
      </c>
      <c r="C5498" s="26" t="s">
        <v>783</v>
      </c>
      <c r="D5498" s="26" t="s">
        <v>22</v>
      </c>
      <c r="E5498" s="26" t="s">
        <v>27105</v>
      </c>
      <c r="F5498" s="26" t="s">
        <v>27106</v>
      </c>
      <c r="G5498" s="26" t="s">
        <v>53</v>
      </c>
      <c r="H5498" s="26" t="s">
        <v>22</v>
      </c>
      <c r="I5498" s="26" t="s">
        <v>270</v>
      </c>
      <c r="J5498" s="26" t="s">
        <v>27</v>
      </c>
      <c r="K5498" s="26" t="s">
        <v>28</v>
      </c>
      <c r="L5498" s="26" t="s">
        <v>43</v>
      </c>
      <c r="M5498" s="26" t="s">
        <v>30</v>
      </c>
      <c r="N5498" s="26" t="s">
        <v>743</v>
      </c>
      <c r="O5498" s="26" t="s">
        <v>32</v>
      </c>
      <c r="P5498" s="26" t="s">
        <v>22</v>
      </c>
      <c r="Q5498" s="26" t="s">
        <v>27107</v>
      </c>
      <c r="R5498" s="26" t="s">
        <v>46</v>
      </c>
      <c r="S5498" s="26" t="s">
        <v>27108</v>
      </c>
      <c r="T5498" s="26" t="s">
        <v>27109</v>
      </c>
    </row>
    <row r="5499" customHeight="1" spans="1:20">
      <c r="A5499" s="25">
        <v>45211</v>
      </c>
      <c r="B5499" s="26" t="s">
        <v>27110</v>
      </c>
      <c r="C5499" s="26" t="s">
        <v>1299</v>
      </c>
      <c r="D5499" s="26" t="s">
        <v>22</v>
      </c>
      <c r="E5499" s="26" t="s">
        <v>27111</v>
      </c>
      <c r="F5499" s="26" t="s">
        <v>9938</v>
      </c>
      <c r="G5499" s="26" t="s">
        <v>53</v>
      </c>
      <c r="H5499" s="26" t="s">
        <v>22</v>
      </c>
      <c r="I5499" s="26" t="s">
        <v>75</v>
      </c>
      <c r="J5499" s="26" t="s">
        <v>27</v>
      </c>
      <c r="K5499" s="26" t="s">
        <v>28</v>
      </c>
      <c r="L5499" s="26" t="s">
        <v>43</v>
      </c>
      <c r="M5499" s="26" t="s">
        <v>44</v>
      </c>
      <c r="N5499" s="26" t="s">
        <v>208</v>
      </c>
      <c r="O5499" s="26" t="s">
        <v>32</v>
      </c>
      <c r="P5499" s="26" t="s">
        <v>22</v>
      </c>
      <c r="Q5499" s="26" t="s">
        <v>27112</v>
      </c>
      <c r="R5499" s="26" t="s">
        <v>56</v>
      </c>
      <c r="S5499" s="26" t="s">
        <v>27113</v>
      </c>
      <c r="T5499" s="26" t="s">
        <v>22</v>
      </c>
    </row>
    <row r="5500" customHeight="1" spans="1:20">
      <c r="A5500" s="25">
        <v>45211</v>
      </c>
      <c r="B5500" s="26" t="s">
        <v>27114</v>
      </c>
      <c r="C5500" s="26" t="s">
        <v>783</v>
      </c>
      <c r="D5500" s="26" t="s">
        <v>22</v>
      </c>
      <c r="E5500" s="26" t="s">
        <v>27115</v>
      </c>
      <c r="F5500" s="26" t="s">
        <v>27116</v>
      </c>
      <c r="G5500" s="26" t="s">
        <v>53</v>
      </c>
      <c r="H5500" s="26" t="s">
        <v>22</v>
      </c>
      <c r="I5500" s="26" t="s">
        <v>259</v>
      </c>
      <c r="J5500" s="26" t="s">
        <v>27</v>
      </c>
      <c r="K5500" s="26" t="s">
        <v>28</v>
      </c>
      <c r="L5500" s="26" t="s">
        <v>43</v>
      </c>
      <c r="M5500" s="26" t="s">
        <v>30</v>
      </c>
      <c r="N5500" s="26" t="s">
        <v>743</v>
      </c>
      <c r="O5500" s="26" t="s">
        <v>32</v>
      </c>
      <c r="P5500" s="26" t="s">
        <v>22</v>
      </c>
      <c r="Q5500" s="26" t="s">
        <v>27117</v>
      </c>
      <c r="R5500" s="26" t="s">
        <v>46</v>
      </c>
      <c r="S5500" s="26" t="s">
        <v>27118</v>
      </c>
      <c r="T5500" s="26" t="s">
        <v>27119</v>
      </c>
    </row>
    <row r="5501" customHeight="1" spans="1:20">
      <c r="A5501" s="25">
        <v>45211</v>
      </c>
      <c r="B5501" s="26" t="s">
        <v>27120</v>
      </c>
      <c r="C5501" s="26" t="s">
        <v>6822</v>
      </c>
      <c r="D5501" s="26" t="s">
        <v>22</v>
      </c>
      <c r="E5501" s="26" t="s">
        <v>27121</v>
      </c>
      <c r="F5501" s="26" t="s">
        <v>27122</v>
      </c>
      <c r="G5501" s="26" t="s">
        <v>69</v>
      </c>
      <c r="H5501" s="26" t="s">
        <v>22</v>
      </c>
      <c r="I5501" s="26" t="s">
        <v>293</v>
      </c>
      <c r="J5501" s="26" t="s">
        <v>27</v>
      </c>
      <c r="K5501" s="26" t="s">
        <v>28</v>
      </c>
      <c r="L5501" s="26" t="s">
        <v>43</v>
      </c>
      <c r="M5501" s="26" t="s">
        <v>30</v>
      </c>
      <c r="N5501" s="26" t="s">
        <v>208</v>
      </c>
      <c r="O5501" s="26" t="s">
        <v>32</v>
      </c>
      <c r="P5501" s="26" t="s">
        <v>22</v>
      </c>
      <c r="Q5501" s="26" t="s">
        <v>27123</v>
      </c>
      <c r="R5501" s="26" t="s">
        <v>46</v>
      </c>
      <c r="S5501" s="26" t="s">
        <v>27124</v>
      </c>
      <c r="T5501" s="26" t="s">
        <v>22</v>
      </c>
    </row>
    <row r="5502" customHeight="1" spans="1:20">
      <c r="A5502" s="25">
        <v>45211</v>
      </c>
      <c r="B5502" s="26" t="s">
        <v>27125</v>
      </c>
      <c r="C5502" s="26" t="s">
        <v>1299</v>
      </c>
      <c r="D5502" s="26" t="s">
        <v>22</v>
      </c>
      <c r="E5502" s="26" t="s">
        <v>27126</v>
      </c>
      <c r="F5502" s="26" t="s">
        <v>27127</v>
      </c>
      <c r="G5502" s="26" t="s">
        <v>130</v>
      </c>
      <c r="H5502" s="26" t="s">
        <v>22</v>
      </c>
      <c r="I5502" s="26" t="s">
        <v>315</v>
      </c>
      <c r="J5502" s="26" t="s">
        <v>27</v>
      </c>
      <c r="K5502" s="26" t="s">
        <v>28</v>
      </c>
      <c r="L5502" s="26" t="s">
        <v>43</v>
      </c>
      <c r="M5502" s="26" t="s">
        <v>30</v>
      </c>
      <c r="N5502" s="26" t="s">
        <v>208</v>
      </c>
      <c r="O5502" s="26" t="s">
        <v>32</v>
      </c>
      <c r="P5502" s="26" t="s">
        <v>22</v>
      </c>
      <c r="Q5502" s="26" t="s">
        <v>27128</v>
      </c>
      <c r="R5502" s="26" t="s">
        <v>56</v>
      </c>
      <c r="S5502" s="26" t="s">
        <v>27129</v>
      </c>
      <c r="T5502" s="26" t="s">
        <v>22</v>
      </c>
    </row>
    <row r="5503" customHeight="1" spans="1:20">
      <c r="A5503" s="25">
        <v>45211</v>
      </c>
      <c r="B5503" s="26" t="s">
        <v>27130</v>
      </c>
      <c r="C5503" s="26" t="s">
        <v>1299</v>
      </c>
      <c r="D5503" s="26" t="s">
        <v>22</v>
      </c>
      <c r="E5503" s="26" t="s">
        <v>27131</v>
      </c>
      <c r="F5503" s="26" t="s">
        <v>27132</v>
      </c>
      <c r="G5503" s="26" t="s">
        <v>53</v>
      </c>
      <c r="H5503" s="26" t="s">
        <v>22</v>
      </c>
      <c r="I5503" s="26" t="s">
        <v>270</v>
      </c>
      <c r="J5503" s="26" t="s">
        <v>27</v>
      </c>
      <c r="K5503" s="26" t="s">
        <v>28</v>
      </c>
      <c r="L5503" s="26" t="s">
        <v>43</v>
      </c>
      <c r="M5503" s="26" t="s">
        <v>30</v>
      </c>
      <c r="N5503" s="26" t="s">
        <v>208</v>
      </c>
      <c r="O5503" s="26" t="s">
        <v>32</v>
      </c>
      <c r="P5503" s="26" t="s">
        <v>22</v>
      </c>
      <c r="Q5503" s="26" t="s">
        <v>27133</v>
      </c>
      <c r="R5503" s="26" t="s">
        <v>56</v>
      </c>
      <c r="S5503" s="26" t="s">
        <v>27134</v>
      </c>
      <c r="T5503" s="26" t="s">
        <v>22</v>
      </c>
    </row>
    <row r="5504" customHeight="1" spans="1:20">
      <c r="A5504" s="25">
        <v>45211</v>
      </c>
      <c r="B5504" s="26" t="s">
        <v>27135</v>
      </c>
      <c r="C5504" s="26" t="s">
        <v>7078</v>
      </c>
      <c r="D5504" s="26" t="s">
        <v>22</v>
      </c>
      <c r="E5504" s="26" t="s">
        <v>24907</v>
      </c>
      <c r="F5504" s="26" t="s">
        <v>24908</v>
      </c>
      <c r="G5504" s="26" t="s">
        <v>62</v>
      </c>
      <c r="H5504" s="26" t="s">
        <v>22</v>
      </c>
      <c r="I5504" s="26" t="s">
        <v>1181</v>
      </c>
      <c r="J5504" s="26" t="s">
        <v>27</v>
      </c>
      <c r="K5504" s="26" t="s">
        <v>28</v>
      </c>
      <c r="L5504" s="26" t="s">
        <v>43</v>
      </c>
      <c r="M5504" s="26" t="s">
        <v>44</v>
      </c>
      <c r="N5504" s="26" t="s">
        <v>743</v>
      </c>
      <c r="O5504" s="26" t="s">
        <v>32</v>
      </c>
      <c r="P5504" s="26" t="s">
        <v>22</v>
      </c>
      <c r="Q5504" s="26" t="s">
        <v>26033</v>
      </c>
      <c r="R5504" s="26" t="s">
        <v>46</v>
      </c>
      <c r="S5504" s="26" t="s">
        <v>27136</v>
      </c>
      <c r="T5504" s="26" t="s">
        <v>27137</v>
      </c>
    </row>
    <row r="5505" customHeight="1" spans="1:20">
      <c r="A5505" s="25">
        <v>45211</v>
      </c>
      <c r="B5505" s="26" t="s">
        <v>27138</v>
      </c>
      <c r="C5505" s="26" t="s">
        <v>7897</v>
      </c>
      <c r="D5505" s="26" t="s">
        <v>22</v>
      </c>
      <c r="E5505" s="26" t="s">
        <v>27139</v>
      </c>
      <c r="F5505" s="26" t="s">
        <v>27140</v>
      </c>
      <c r="G5505" s="26" t="s">
        <v>82</v>
      </c>
      <c r="H5505" s="26" t="s">
        <v>22</v>
      </c>
      <c r="I5505" s="26" t="s">
        <v>131</v>
      </c>
      <c r="J5505" s="26" t="s">
        <v>27</v>
      </c>
      <c r="K5505" s="26" t="s">
        <v>28</v>
      </c>
      <c r="L5505" s="26" t="s">
        <v>43</v>
      </c>
      <c r="M5505" s="26" t="s">
        <v>44</v>
      </c>
      <c r="N5505" s="26" t="s">
        <v>208</v>
      </c>
      <c r="O5505" s="26" t="s">
        <v>32</v>
      </c>
      <c r="P5505" s="26" t="s">
        <v>22</v>
      </c>
      <c r="Q5505" s="26" t="s">
        <v>27141</v>
      </c>
      <c r="R5505" s="26" t="s">
        <v>46</v>
      </c>
      <c r="S5505" s="26" t="s">
        <v>27142</v>
      </c>
      <c r="T5505" s="26" t="s">
        <v>22</v>
      </c>
    </row>
    <row r="5506" customHeight="1" spans="1:20">
      <c r="A5506" s="25">
        <v>45211</v>
      </c>
      <c r="B5506" s="26" t="s">
        <v>27143</v>
      </c>
      <c r="C5506" s="26" t="s">
        <v>1299</v>
      </c>
      <c r="D5506" s="26" t="s">
        <v>22</v>
      </c>
      <c r="E5506" s="26" t="s">
        <v>27144</v>
      </c>
      <c r="F5506" s="26" t="s">
        <v>27145</v>
      </c>
      <c r="G5506" s="26" t="s">
        <v>194</v>
      </c>
      <c r="H5506" s="26" t="s">
        <v>22</v>
      </c>
      <c r="I5506" s="26" t="s">
        <v>384</v>
      </c>
      <c r="J5506" s="26" t="s">
        <v>27</v>
      </c>
      <c r="K5506" s="26" t="s">
        <v>28</v>
      </c>
      <c r="L5506" s="26" t="s">
        <v>43</v>
      </c>
      <c r="M5506" s="26" t="s">
        <v>44</v>
      </c>
      <c r="N5506" s="26" t="s">
        <v>208</v>
      </c>
      <c r="O5506" s="26" t="s">
        <v>32</v>
      </c>
      <c r="P5506" s="26" t="s">
        <v>22</v>
      </c>
      <c r="Q5506" s="26" t="s">
        <v>27146</v>
      </c>
      <c r="R5506" s="26" t="s">
        <v>56</v>
      </c>
      <c r="S5506" s="26" t="s">
        <v>27147</v>
      </c>
      <c r="T5506" s="26" t="s">
        <v>22</v>
      </c>
    </row>
    <row r="5507" customHeight="1" spans="1:20">
      <c r="A5507" s="25">
        <v>45211</v>
      </c>
      <c r="B5507" s="26" t="s">
        <v>27148</v>
      </c>
      <c r="C5507" s="26" t="s">
        <v>1299</v>
      </c>
      <c r="D5507" s="26" t="s">
        <v>22</v>
      </c>
      <c r="E5507" s="26" t="s">
        <v>27149</v>
      </c>
      <c r="F5507" s="26" t="s">
        <v>27150</v>
      </c>
      <c r="G5507" s="26" t="s">
        <v>130</v>
      </c>
      <c r="H5507" s="26" t="s">
        <v>22</v>
      </c>
      <c r="I5507" s="26" t="s">
        <v>149</v>
      </c>
      <c r="J5507" s="26" t="s">
        <v>27</v>
      </c>
      <c r="K5507" s="26" t="s">
        <v>28</v>
      </c>
      <c r="L5507" s="26" t="s">
        <v>43</v>
      </c>
      <c r="M5507" s="26" t="s">
        <v>30</v>
      </c>
      <c r="N5507" s="26" t="s">
        <v>208</v>
      </c>
      <c r="O5507" s="26" t="s">
        <v>32</v>
      </c>
      <c r="P5507" s="26" t="s">
        <v>22</v>
      </c>
      <c r="Q5507" s="26" t="s">
        <v>27151</v>
      </c>
      <c r="R5507" s="26" t="s">
        <v>56</v>
      </c>
      <c r="S5507" s="26" t="s">
        <v>27152</v>
      </c>
      <c r="T5507" s="26" t="s">
        <v>22</v>
      </c>
    </row>
    <row r="5508" customHeight="1" spans="1:20">
      <c r="A5508" s="25">
        <v>45211</v>
      </c>
      <c r="B5508" s="26" t="s">
        <v>27153</v>
      </c>
      <c r="C5508" s="26" t="s">
        <v>7103</v>
      </c>
      <c r="D5508" s="26" t="s">
        <v>22</v>
      </c>
      <c r="E5508" s="26" t="s">
        <v>27154</v>
      </c>
      <c r="F5508" s="26" t="s">
        <v>27155</v>
      </c>
      <c r="G5508" s="26" t="s">
        <v>62</v>
      </c>
      <c r="H5508" s="26" t="s">
        <v>110</v>
      </c>
      <c r="I5508" s="26" t="s">
        <v>732</v>
      </c>
      <c r="J5508" s="26" t="s">
        <v>27</v>
      </c>
      <c r="K5508" s="26" t="s">
        <v>28</v>
      </c>
      <c r="L5508" s="26" t="s">
        <v>43</v>
      </c>
      <c r="M5508" s="26" t="s">
        <v>44</v>
      </c>
      <c r="N5508" s="26" t="s">
        <v>743</v>
      </c>
      <c r="O5508" s="26" t="s">
        <v>32</v>
      </c>
      <c r="P5508" s="26" t="s">
        <v>22</v>
      </c>
      <c r="Q5508" s="26" t="s">
        <v>27156</v>
      </c>
      <c r="R5508" s="26" t="s">
        <v>46</v>
      </c>
      <c r="S5508" s="26" t="s">
        <v>27157</v>
      </c>
      <c r="T5508" s="26" t="s">
        <v>27158</v>
      </c>
    </row>
    <row r="5509" customHeight="1" spans="1:20">
      <c r="A5509" s="25">
        <v>45211</v>
      </c>
      <c r="B5509" s="26" t="s">
        <v>27159</v>
      </c>
      <c r="C5509" s="26" t="s">
        <v>1299</v>
      </c>
      <c r="D5509" s="26" t="s">
        <v>22</v>
      </c>
      <c r="E5509" s="26" t="s">
        <v>27160</v>
      </c>
      <c r="F5509" s="26" t="s">
        <v>27161</v>
      </c>
      <c r="G5509" s="26" t="s">
        <v>53</v>
      </c>
      <c r="H5509" s="26" t="s">
        <v>148</v>
      </c>
      <c r="I5509" s="26" t="s">
        <v>732</v>
      </c>
      <c r="J5509" s="26" t="s">
        <v>27</v>
      </c>
      <c r="K5509" s="26" t="s">
        <v>28</v>
      </c>
      <c r="L5509" s="26" t="s">
        <v>43</v>
      </c>
      <c r="M5509" s="26" t="s">
        <v>30</v>
      </c>
      <c r="N5509" s="26" t="s">
        <v>208</v>
      </c>
      <c r="O5509" s="26" t="s">
        <v>32</v>
      </c>
      <c r="P5509" s="26" t="s">
        <v>22</v>
      </c>
      <c r="Q5509" s="26" t="s">
        <v>27162</v>
      </c>
      <c r="R5509" s="26" t="s">
        <v>56</v>
      </c>
      <c r="S5509" s="28" t="s">
        <v>27163</v>
      </c>
      <c r="T5509" s="26" t="s">
        <v>22</v>
      </c>
    </row>
    <row r="5510" customHeight="1" spans="1:20">
      <c r="A5510" s="25">
        <v>45211</v>
      </c>
      <c r="B5510" s="26" t="s">
        <v>27164</v>
      </c>
      <c r="C5510" s="26" t="s">
        <v>10840</v>
      </c>
      <c r="D5510" s="26" t="s">
        <v>22</v>
      </c>
      <c r="E5510" s="26" t="s">
        <v>25470</v>
      </c>
      <c r="F5510" s="26" t="s">
        <v>25471</v>
      </c>
      <c r="G5510" s="26" t="s">
        <v>82</v>
      </c>
      <c r="H5510" s="26" t="s">
        <v>148</v>
      </c>
      <c r="I5510" s="26" t="s">
        <v>117</v>
      </c>
      <c r="J5510" s="26" t="s">
        <v>27</v>
      </c>
      <c r="K5510" s="26" t="s">
        <v>28</v>
      </c>
      <c r="L5510" s="26" t="s">
        <v>43</v>
      </c>
      <c r="M5510" s="26" t="s">
        <v>30</v>
      </c>
      <c r="N5510" s="26" t="s">
        <v>208</v>
      </c>
      <c r="O5510" s="26" t="s">
        <v>32</v>
      </c>
      <c r="P5510" s="26" t="s">
        <v>22</v>
      </c>
      <c r="Q5510" s="26" t="s">
        <v>27165</v>
      </c>
      <c r="R5510" s="26" t="s">
        <v>46</v>
      </c>
      <c r="S5510" s="26" t="s">
        <v>27166</v>
      </c>
      <c r="T5510" s="26" t="s">
        <v>22</v>
      </c>
    </row>
    <row r="5511" customHeight="1" spans="1:20">
      <c r="A5511" s="25">
        <v>45211</v>
      </c>
      <c r="B5511" s="26" t="s">
        <v>27167</v>
      </c>
      <c r="C5511" s="26" t="s">
        <v>7484</v>
      </c>
      <c r="D5511" s="26" t="s">
        <v>22</v>
      </c>
      <c r="E5511" s="26" t="s">
        <v>21134</v>
      </c>
      <c r="F5511" s="26" t="s">
        <v>21135</v>
      </c>
      <c r="G5511" s="26" t="s">
        <v>82</v>
      </c>
      <c r="H5511" s="26" t="s">
        <v>22</v>
      </c>
      <c r="I5511" s="26" t="s">
        <v>26</v>
      </c>
      <c r="J5511" s="26" t="s">
        <v>27</v>
      </c>
      <c r="K5511" s="26" t="s">
        <v>28</v>
      </c>
      <c r="L5511" s="26" t="s">
        <v>29</v>
      </c>
      <c r="M5511" s="26" t="s">
        <v>30</v>
      </c>
      <c r="N5511" s="26" t="s">
        <v>31</v>
      </c>
      <c r="O5511" s="26" t="s">
        <v>32</v>
      </c>
      <c r="P5511" s="26" t="s">
        <v>22</v>
      </c>
      <c r="Q5511" s="26" t="s">
        <v>27168</v>
      </c>
      <c r="R5511" s="26" t="s">
        <v>34</v>
      </c>
      <c r="S5511" s="26" t="s">
        <v>27169</v>
      </c>
      <c r="T5511" s="26" t="s">
        <v>27170</v>
      </c>
    </row>
    <row r="5512" customHeight="1" spans="1:20">
      <c r="A5512" s="25">
        <v>45211</v>
      </c>
      <c r="B5512" s="26" t="s">
        <v>27171</v>
      </c>
      <c r="C5512" s="26" t="s">
        <v>7484</v>
      </c>
      <c r="D5512" s="26" t="s">
        <v>22</v>
      </c>
      <c r="E5512" s="26" t="s">
        <v>27172</v>
      </c>
      <c r="F5512" s="26" t="s">
        <v>27173</v>
      </c>
      <c r="G5512" s="26" t="s">
        <v>53</v>
      </c>
      <c r="H5512" s="26" t="s">
        <v>22</v>
      </c>
      <c r="I5512" s="26" t="s">
        <v>26</v>
      </c>
      <c r="J5512" s="26" t="s">
        <v>27</v>
      </c>
      <c r="K5512" s="26" t="s">
        <v>76</v>
      </c>
      <c r="L5512" s="26" t="s">
        <v>29</v>
      </c>
      <c r="M5512" s="26" t="s">
        <v>30</v>
      </c>
      <c r="N5512" s="26" t="s">
        <v>31</v>
      </c>
      <c r="O5512" s="26" t="s">
        <v>32</v>
      </c>
      <c r="P5512" s="26" t="s">
        <v>22</v>
      </c>
      <c r="Q5512" s="26" t="s">
        <v>27174</v>
      </c>
      <c r="R5512" s="26" t="s">
        <v>34</v>
      </c>
      <c r="S5512" s="26" t="s">
        <v>27175</v>
      </c>
      <c r="T5512" s="26" t="s">
        <v>27176</v>
      </c>
    </row>
    <row r="5513" customHeight="1" spans="1:20">
      <c r="A5513" s="25">
        <v>45211</v>
      </c>
      <c r="B5513" s="26" t="s">
        <v>27177</v>
      </c>
      <c r="C5513" s="26" t="s">
        <v>6949</v>
      </c>
      <c r="D5513" s="26" t="s">
        <v>22</v>
      </c>
      <c r="E5513" s="26" t="s">
        <v>27178</v>
      </c>
      <c r="F5513" s="26" t="s">
        <v>27179</v>
      </c>
      <c r="G5513" s="26" t="s">
        <v>25</v>
      </c>
      <c r="H5513" s="26" t="s">
        <v>110</v>
      </c>
      <c r="I5513" s="26" t="s">
        <v>70</v>
      </c>
      <c r="J5513" s="26" t="s">
        <v>27</v>
      </c>
      <c r="K5513" s="26" t="s">
        <v>28</v>
      </c>
      <c r="L5513" s="26" t="s">
        <v>43</v>
      </c>
      <c r="M5513" s="26" t="s">
        <v>44</v>
      </c>
      <c r="N5513" s="26" t="s">
        <v>208</v>
      </c>
      <c r="O5513" s="26" t="s">
        <v>32</v>
      </c>
      <c r="P5513" s="26" t="s">
        <v>22</v>
      </c>
      <c r="Q5513" s="26" t="s">
        <v>27180</v>
      </c>
      <c r="R5513" s="26" t="s">
        <v>46</v>
      </c>
      <c r="S5513" s="26" t="s">
        <v>27181</v>
      </c>
      <c r="T5513" s="26" t="s">
        <v>27182</v>
      </c>
    </row>
    <row r="5514" customHeight="1" spans="1:20">
      <c r="A5514" s="25">
        <v>45211</v>
      </c>
      <c r="B5514" s="26" t="s">
        <v>27183</v>
      </c>
      <c r="C5514" s="26" t="s">
        <v>6949</v>
      </c>
      <c r="D5514" s="26" t="s">
        <v>22</v>
      </c>
      <c r="E5514" s="26" t="s">
        <v>27184</v>
      </c>
      <c r="F5514" s="26" t="s">
        <v>27185</v>
      </c>
      <c r="G5514" s="26" t="s">
        <v>25</v>
      </c>
      <c r="H5514" s="26" t="s">
        <v>110</v>
      </c>
      <c r="I5514" s="26" t="s">
        <v>315</v>
      </c>
      <c r="J5514" s="26" t="s">
        <v>27</v>
      </c>
      <c r="K5514" s="26" t="s">
        <v>28</v>
      </c>
      <c r="L5514" s="26" t="s">
        <v>43</v>
      </c>
      <c r="M5514" s="26" t="s">
        <v>44</v>
      </c>
      <c r="N5514" s="26" t="s">
        <v>208</v>
      </c>
      <c r="O5514" s="26" t="s">
        <v>32</v>
      </c>
      <c r="P5514" s="26" t="s">
        <v>22</v>
      </c>
      <c r="Q5514" s="26" t="s">
        <v>27186</v>
      </c>
      <c r="R5514" s="26" t="s">
        <v>46</v>
      </c>
      <c r="S5514" s="26" t="s">
        <v>27187</v>
      </c>
      <c r="T5514" s="26" t="s">
        <v>27188</v>
      </c>
    </row>
    <row r="5515" customHeight="1" spans="1:20">
      <c r="A5515" s="25">
        <v>45211</v>
      </c>
      <c r="B5515" s="26" t="s">
        <v>27189</v>
      </c>
      <c r="C5515" s="26" t="s">
        <v>6949</v>
      </c>
      <c r="D5515" s="26" t="s">
        <v>22</v>
      </c>
      <c r="E5515" s="26" t="s">
        <v>27190</v>
      </c>
      <c r="F5515" s="26" t="s">
        <v>27191</v>
      </c>
      <c r="G5515" s="26" t="s">
        <v>25</v>
      </c>
      <c r="H5515" s="26" t="s">
        <v>22</v>
      </c>
      <c r="I5515" s="26" t="s">
        <v>63</v>
      </c>
      <c r="J5515" s="26" t="s">
        <v>27</v>
      </c>
      <c r="K5515" s="26" t="s">
        <v>28</v>
      </c>
      <c r="L5515" s="26" t="s">
        <v>43</v>
      </c>
      <c r="M5515" s="26" t="s">
        <v>30</v>
      </c>
      <c r="N5515" s="26" t="s">
        <v>208</v>
      </c>
      <c r="O5515" s="26" t="s">
        <v>32</v>
      </c>
      <c r="P5515" s="26" t="s">
        <v>22</v>
      </c>
      <c r="Q5515" s="26" t="s">
        <v>27192</v>
      </c>
      <c r="R5515" s="26" t="s">
        <v>46</v>
      </c>
      <c r="S5515" s="26" t="s">
        <v>27193</v>
      </c>
      <c r="T5515" s="26" t="s">
        <v>27194</v>
      </c>
    </row>
    <row r="5516" customHeight="1" spans="1:20">
      <c r="A5516" s="25">
        <v>45211</v>
      </c>
      <c r="B5516" s="26" t="s">
        <v>27195</v>
      </c>
      <c r="C5516" s="26" t="s">
        <v>6445</v>
      </c>
      <c r="D5516" s="26" t="s">
        <v>22</v>
      </c>
      <c r="E5516" s="26" t="s">
        <v>27196</v>
      </c>
      <c r="F5516" s="26" t="s">
        <v>27197</v>
      </c>
      <c r="G5516" s="26" t="s">
        <v>82</v>
      </c>
      <c r="H5516" s="26" t="s">
        <v>22</v>
      </c>
      <c r="I5516" s="26" t="s">
        <v>259</v>
      </c>
      <c r="J5516" s="26" t="s">
        <v>27</v>
      </c>
      <c r="K5516" s="26" t="s">
        <v>28</v>
      </c>
      <c r="L5516" s="26" t="s">
        <v>43</v>
      </c>
      <c r="M5516" s="26" t="s">
        <v>169</v>
      </c>
      <c r="N5516" s="26" t="s">
        <v>208</v>
      </c>
      <c r="O5516" s="26" t="s">
        <v>32</v>
      </c>
      <c r="P5516" s="26" t="s">
        <v>22</v>
      </c>
      <c r="Q5516" s="26" t="s">
        <v>27198</v>
      </c>
      <c r="R5516" s="26" t="s">
        <v>46</v>
      </c>
      <c r="S5516" s="26" t="s">
        <v>27199</v>
      </c>
      <c r="T5516" s="26" t="s">
        <v>27200</v>
      </c>
    </row>
    <row r="5517" customHeight="1" spans="1:20">
      <c r="A5517" s="25">
        <v>45211</v>
      </c>
      <c r="B5517" s="26" t="s">
        <v>27201</v>
      </c>
      <c r="C5517" s="26" t="s">
        <v>6949</v>
      </c>
      <c r="D5517" s="26" t="s">
        <v>22</v>
      </c>
      <c r="E5517" s="26" t="s">
        <v>27202</v>
      </c>
      <c r="F5517" s="26" t="s">
        <v>27203</v>
      </c>
      <c r="G5517" s="26" t="s">
        <v>25</v>
      </c>
      <c r="H5517" s="26" t="s">
        <v>22</v>
      </c>
      <c r="I5517" s="26" t="s">
        <v>75</v>
      </c>
      <c r="J5517" s="26" t="s">
        <v>27</v>
      </c>
      <c r="K5517" s="26" t="s">
        <v>28</v>
      </c>
      <c r="L5517" s="26" t="s">
        <v>43</v>
      </c>
      <c r="M5517" s="26" t="s">
        <v>44</v>
      </c>
      <c r="N5517" s="26" t="s">
        <v>208</v>
      </c>
      <c r="O5517" s="26" t="s">
        <v>32</v>
      </c>
      <c r="P5517" s="26" t="s">
        <v>22</v>
      </c>
      <c r="Q5517" s="26" t="s">
        <v>27204</v>
      </c>
      <c r="R5517" s="26" t="s">
        <v>46</v>
      </c>
      <c r="S5517" s="26" t="s">
        <v>27205</v>
      </c>
      <c r="T5517" s="26" t="s">
        <v>27206</v>
      </c>
    </row>
    <row r="5518" customHeight="1" spans="1:20">
      <c r="A5518" s="25">
        <v>45211</v>
      </c>
      <c r="B5518" s="26" t="s">
        <v>27207</v>
      </c>
      <c r="C5518" s="26" t="s">
        <v>6506</v>
      </c>
      <c r="D5518" s="26" t="s">
        <v>22</v>
      </c>
      <c r="E5518" s="26" t="s">
        <v>27208</v>
      </c>
      <c r="F5518" s="26" t="s">
        <v>27209</v>
      </c>
      <c r="G5518" s="26" t="s">
        <v>69</v>
      </c>
      <c r="H5518" s="26" t="s">
        <v>22</v>
      </c>
      <c r="I5518" s="26" t="s">
        <v>576</v>
      </c>
      <c r="J5518" s="26" t="s">
        <v>27</v>
      </c>
      <c r="K5518" s="26" t="s">
        <v>28</v>
      </c>
      <c r="L5518" s="26" t="s">
        <v>43</v>
      </c>
      <c r="M5518" s="26" t="s">
        <v>30</v>
      </c>
      <c r="N5518" s="26" t="s">
        <v>208</v>
      </c>
      <c r="O5518" s="26" t="s">
        <v>32</v>
      </c>
      <c r="P5518" s="26" t="s">
        <v>22</v>
      </c>
      <c r="Q5518" s="26" t="s">
        <v>27210</v>
      </c>
      <c r="R5518" s="26" t="s">
        <v>46</v>
      </c>
      <c r="S5518" s="26" t="s">
        <v>27211</v>
      </c>
      <c r="T5518" s="26" t="s">
        <v>27212</v>
      </c>
    </row>
    <row r="5519" customHeight="1" spans="1:20">
      <c r="A5519" s="25">
        <v>45211</v>
      </c>
      <c r="B5519" s="26" t="s">
        <v>27213</v>
      </c>
      <c r="C5519" s="26" t="s">
        <v>6949</v>
      </c>
      <c r="D5519" s="26" t="s">
        <v>22</v>
      </c>
      <c r="E5519" s="26" t="s">
        <v>23064</v>
      </c>
      <c r="F5519" s="26" t="s">
        <v>23065</v>
      </c>
      <c r="G5519" s="26" t="s">
        <v>336</v>
      </c>
      <c r="H5519" s="26" t="s">
        <v>22</v>
      </c>
      <c r="I5519" s="26" t="s">
        <v>293</v>
      </c>
      <c r="J5519" s="26" t="s">
        <v>27</v>
      </c>
      <c r="K5519" s="26" t="s">
        <v>28</v>
      </c>
      <c r="L5519" s="26" t="s">
        <v>43</v>
      </c>
      <c r="M5519" s="26" t="s">
        <v>30</v>
      </c>
      <c r="N5519" s="26" t="s">
        <v>208</v>
      </c>
      <c r="O5519" s="26" t="s">
        <v>32</v>
      </c>
      <c r="P5519" s="26" t="s">
        <v>22</v>
      </c>
      <c r="Q5519" s="26" t="s">
        <v>27214</v>
      </c>
      <c r="R5519" s="26" t="s">
        <v>46</v>
      </c>
      <c r="S5519" s="26" t="s">
        <v>27215</v>
      </c>
      <c r="T5519" s="26" t="s">
        <v>23068</v>
      </c>
    </row>
    <row r="5520" customHeight="1" spans="1:20">
      <c r="A5520" s="25">
        <v>45211</v>
      </c>
      <c r="B5520" s="26" t="s">
        <v>27216</v>
      </c>
      <c r="C5520" s="26" t="s">
        <v>5213</v>
      </c>
      <c r="D5520" s="26" t="s">
        <v>22</v>
      </c>
      <c r="E5520" s="26" t="s">
        <v>27217</v>
      </c>
      <c r="F5520" s="26" t="s">
        <v>27218</v>
      </c>
      <c r="G5520" s="26" t="s">
        <v>53</v>
      </c>
      <c r="H5520" s="26" t="s">
        <v>22</v>
      </c>
      <c r="I5520" s="26" t="s">
        <v>162</v>
      </c>
      <c r="J5520" s="26" t="s">
        <v>27</v>
      </c>
      <c r="K5520" s="26" t="s">
        <v>28</v>
      </c>
      <c r="L5520" s="26" t="s">
        <v>43</v>
      </c>
      <c r="M5520" s="26" t="s">
        <v>30</v>
      </c>
      <c r="N5520" s="26" t="s">
        <v>208</v>
      </c>
      <c r="O5520" s="26" t="s">
        <v>32</v>
      </c>
      <c r="P5520" s="26" t="s">
        <v>22</v>
      </c>
      <c r="Q5520" s="26" t="s">
        <v>27219</v>
      </c>
      <c r="R5520" s="26" t="s">
        <v>46</v>
      </c>
      <c r="S5520" s="26" t="s">
        <v>27220</v>
      </c>
      <c r="T5520" s="26" t="s">
        <v>27221</v>
      </c>
    </row>
    <row r="5521" customHeight="1" spans="1:20">
      <c r="A5521" s="25">
        <v>45211</v>
      </c>
      <c r="B5521" s="26" t="s">
        <v>27222</v>
      </c>
      <c r="C5521" s="26" t="s">
        <v>783</v>
      </c>
      <c r="D5521" s="26" t="s">
        <v>22</v>
      </c>
      <c r="E5521" s="26" t="s">
        <v>27223</v>
      </c>
      <c r="F5521" s="26" t="s">
        <v>10857</v>
      </c>
      <c r="G5521" s="26" t="s">
        <v>82</v>
      </c>
      <c r="H5521" s="26" t="s">
        <v>22</v>
      </c>
      <c r="I5521" s="26" t="s">
        <v>412</v>
      </c>
      <c r="J5521" s="26" t="s">
        <v>27</v>
      </c>
      <c r="K5521" s="26" t="s">
        <v>28</v>
      </c>
      <c r="L5521" s="26" t="s">
        <v>43</v>
      </c>
      <c r="M5521" s="26" t="s">
        <v>169</v>
      </c>
      <c r="N5521" s="26" t="s">
        <v>743</v>
      </c>
      <c r="O5521" s="26" t="s">
        <v>32</v>
      </c>
      <c r="P5521" s="26" t="s">
        <v>22</v>
      </c>
      <c r="Q5521" s="26" t="s">
        <v>27224</v>
      </c>
      <c r="R5521" s="26" t="s">
        <v>46</v>
      </c>
      <c r="S5521" s="26" t="s">
        <v>27225</v>
      </c>
      <c r="T5521" s="26" t="s">
        <v>27226</v>
      </c>
    </row>
    <row r="5522" customHeight="1" spans="1:20">
      <c r="A5522" s="25">
        <v>45211</v>
      </c>
      <c r="B5522" s="26" t="s">
        <v>27227</v>
      </c>
      <c r="C5522" s="26" t="s">
        <v>50</v>
      </c>
      <c r="D5522" s="26" t="s">
        <v>22</v>
      </c>
      <c r="E5522" s="26" t="s">
        <v>27228</v>
      </c>
      <c r="F5522" s="26" t="s">
        <v>27229</v>
      </c>
      <c r="G5522" s="26" t="s">
        <v>41</v>
      </c>
      <c r="H5522" s="26" t="s">
        <v>22</v>
      </c>
      <c r="I5522" s="26" t="s">
        <v>931</v>
      </c>
      <c r="J5522" s="26" t="s">
        <v>27</v>
      </c>
      <c r="K5522" s="26" t="s">
        <v>28</v>
      </c>
      <c r="L5522" s="26" t="s">
        <v>43</v>
      </c>
      <c r="M5522" s="26" t="s">
        <v>44</v>
      </c>
      <c r="N5522" s="26" t="s">
        <v>31</v>
      </c>
      <c r="O5522" s="26" t="s">
        <v>32</v>
      </c>
      <c r="P5522" s="26" t="s">
        <v>22</v>
      </c>
      <c r="Q5522" s="26" t="s">
        <v>27230</v>
      </c>
      <c r="R5522" s="26" t="s">
        <v>56</v>
      </c>
      <c r="S5522" s="26" t="s">
        <v>27231</v>
      </c>
      <c r="T5522" s="26" t="s">
        <v>22</v>
      </c>
    </row>
    <row r="5523" customHeight="1" spans="1:20">
      <c r="A5523" s="25">
        <v>45211</v>
      </c>
      <c r="B5523" s="26" t="s">
        <v>27232</v>
      </c>
      <c r="C5523" s="26" t="s">
        <v>50</v>
      </c>
      <c r="D5523" s="26" t="s">
        <v>22</v>
      </c>
      <c r="E5523" s="26" t="s">
        <v>27233</v>
      </c>
      <c r="F5523" s="26" t="s">
        <v>27234</v>
      </c>
      <c r="G5523" s="26" t="s">
        <v>41</v>
      </c>
      <c r="H5523" s="26" t="s">
        <v>22</v>
      </c>
      <c r="I5523" s="26" t="s">
        <v>337</v>
      </c>
      <c r="J5523" s="26" t="s">
        <v>27</v>
      </c>
      <c r="K5523" s="26" t="s">
        <v>28</v>
      </c>
      <c r="L5523" s="26" t="s">
        <v>43</v>
      </c>
      <c r="M5523" s="26" t="s">
        <v>30</v>
      </c>
      <c r="N5523" s="26" t="s">
        <v>31</v>
      </c>
      <c r="O5523" s="26" t="s">
        <v>32</v>
      </c>
      <c r="P5523" s="26" t="s">
        <v>22</v>
      </c>
      <c r="Q5523" s="26" t="s">
        <v>27235</v>
      </c>
      <c r="R5523" s="26" t="s">
        <v>56</v>
      </c>
      <c r="S5523" s="26" t="s">
        <v>27236</v>
      </c>
      <c r="T5523" s="26" t="s">
        <v>22</v>
      </c>
    </row>
    <row r="5524" customHeight="1" spans="1:20">
      <c r="A5524" s="25">
        <v>45211</v>
      </c>
      <c r="B5524" s="26" t="s">
        <v>27237</v>
      </c>
      <c r="C5524" s="26" t="s">
        <v>121</v>
      </c>
      <c r="D5524" s="26" t="s">
        <v>22</v>
      </c>
      <c r="E5524" s="26" t="s">
        <v>27238</v>
      </c>
      <c r="F5524" s="26" t="s">
        <v>27239</v>
      </c>
      <c r="G5524" s="26" t="s">
        <v>130</v>
      </c>
      <c r="H5524" s="26" t="s">
        <v>22</v>
      </c>
      <c r="I5524" s="26" t="s">
        <v>207</v>
      </c>
      <c r="J5524" s="26" t="s">
        <v>27</v>
      </c>
      <c r="K5524" s="26" t="s">
        <v>28</v>
      </c>
      <c r="L5524" s="26" t="s">
        <v>43</v>
      </c>
      <c r="M5524" s="26" t="s">
        <v>30</v>
      </c>
      <c r="N5524" s="26" t="s">
        <v>31</v>
      </c>
      <c r="O5524" s="26" t="s">
        <v>32</v>
      </c>
      <c r="P5524" s="26" t="s">
        <v>22</v>
      </c>
      <c r="Q5524" s="26" t="s">
        <v>27240</v>
      </c>
      <c r="R5524" s="26" t="s">
        <v>56</v>
      </c>
      <c r="S5524" s="26" t="s">
        <v>27241</v>
      </c>
      <c r="T5524" s="26" t="s">
        <v>22</v>
      </c>
    </row>
    <row r="5525" customHeight="1" spans="1:20">
      <c r="A5525" s="25">
        <v>45211</v>
      </c>
      <c r="B5525" s="26" t="s">
        <v>27242</v>
      </c>
      <c r="C5525" s="26" t="s">
        <v>121</v>
      </c>
      <c r="D5525" s="26" t="s">
        <v>22</v>
      </c>
      <c r="E5525" s="26" t="s">
        <v>27243</v>
      </c>
      <c r="F5525" s="26" t="s">
        <v>22925</v>
      </c>
      <c r="G5525" s="26" t="s">
        <v>25</v>
      </c>
      <c r="H5525" s="26" t="s">
        <v>22</v>
      </c>
      <c r="I5525" s="26" t="s">
        <v>175</v>
      </c>
      <c r="J5525" s="26" t="s">
        <v>27</v>
      </c>
      <c r="K5525" s="26" t="s">
        <v>28</v>
      </c>
      <c r="L5525" s="26" t="s">
        <v>43</v>
      </c>
      <c r="M5525" s="26" t="s">
        <v>30</v>
      </c>
      <c r="N5525" s="26" t="s">
        <v>31</v>
      </c>
      <c r="O5525" s="26" t="s">
        <v>32</v>
      </c>
      <c r="P5525" s="26" t="s">
        <v>22</v>
      </c>
      <c r="Q5525" s="26" t="s">
        <v>27244</v>
      </c>
      <c r="R5525" s="26" t="s">
        <v>56</v>
      </c>
      <c r="S5525" s="26" t="s">
        <v>27245</v>
      </c>
      <c r="T5525" s="26" t="s">
        <v>22</v>
      </c>
    </row>
    <row r="5526" customHeight="1" spans="1:20">
      <c r="A5526" s="25">
        <v>45211</v>
      </c>
      <c r="B5526" s="26" t="s">
        <v>27246</v>
      </c>
      <c r="C5526" s="26" t="s">
        <v>121</v>
      </c>
      <c r="D5526" s="26" t="s">
        <v>22</v>
      </c>
      <c r="E5526" s="26" t="s">
        <v>27247</v>
      </c>
      <c r="F5526" s="26" t="s">
        <v>27248</v>
      </c>
      <c r="G5526" s="26" t="s">
        <v>130</v>
      </c>
      <c r="H5526" s="26" t="s">
        <v>22</v>
      </c>
      <c r="I5526" s="26" t="s">
        <v>293</v>
      </c>
      <c r="J5526" s="26" t="s">
        <v>27</v>
      </c>
      <c r="K5526" s="26" t="s">
        <v>28</v>
      </c>
      <c r="L5526" s="26" t="s">
        <v>43</v>
      </c>
      <c r="M5526" s="26" t="s">
        <v>30</v>
      </c>
      <c r="N5526" s="26" t="s">
        <v>31</v>
      </c>
      <c r="O5526" s="26" t="s">
        <v>32</v>
      </c>
      <c r="P5526" s="26" t="s">
        <v>22</v>
      </c>
      <c r="Q5526" s="26" t="s">
        <v>27249</v>
      </c>
      <c r="R5526" s="26" t="s">
        <v>56</v>
      </c>
      <c r="S5526" s="26" t="s">
        <v>27250</v>
      </c>
      <c r="T5526" s="26" t="s">
        <v>22</v>
      </c>
    </row>
    <row r="5527" customHeight="1" spans="1:20">
      <c r="A5527" s="25">
        <v>45211</v>
      </c>
      <c r="B5527" s="26" t="s">
        <v>27251</v>
      </c>
      <c r="C5527" s="26" t="s">
        <v>50</v>
      </c>
      <c r="D5527" s="26" t="s">
        <v>22</v>
      </c>
      <c r="E5527" s="26" t="s">
        <v>27252</v>
      </c>
      <c r="F5527" s="26" t="s">
        <v>27253</v>
      </c>
      <c r="G5527" s="26" t="s">
        <v>336</v>
      </c>
      <c r="H5527" s="26" t="s">
        <v>22</v>
      </c>
      <c r="I5527" s="26" t="s">
        <v>293</v>
      </c>
      <c r="J5527" s="26" t="s">
        <v>27</v>
      </c>
      <c r="K5527" s="26" t="s">
        <v>28</v>
      </c>
      <c r="L5527" s="26" t="s">
        <v>43</v>
      </c>
      <c r="M5527" s="26" t="s">
        <v>44</v>
      </c>
      <c r="N5527" s="26" t="s">
        <v>31</v>
      </c>
      <c r="O5527" s="26" t="s">
        <v>32</v>
      </c>
      <c r="P5527" s="26" t="s">
        <v>22</v>
      </c>
      <c r="Q5527" s="26" t="s">
        <v>27254</v>
      </c>
      <c r="R5527" s="26" t="s">
        <v>56</v>
      </c>
      <c r="S5527" s="26" t="s">
        <v>27255</v>
      </c>
      <c r="T5527" s="26" t="s">
        <v>22</v>
      </c>
    </row>
    <row r="5528" customHeight="1" spans="1:20">
      <c r="A5528" s="25">
        <v>45211</v>
      </c>
      <c r="B5528" s="26" t="s">
        <v>27256</v>
      </c>
      <c r="C5528" s="26" t="s">
        <v>121</v>
      </c>
      <c r="D5528" s="26" t="s">
        <v>22</v>
      </c>
      <c r="E5528" s="26" t="s">
        <v>27257</v>
      </c>
      <c r="F5528" s="26" t="s">
        <v>27258</v>
      </c>
      <c r="G5528" s="26" t="s">
        <v>130</v>
      </c>
      <c r="H5528" s="26" t="s">
        <v>22</v>
      </c>
      <c r="I5528" s="26" t="s">
        <v>293</v>
      </c>
      <c r="J5528" s="26" t="s">
        <v>27</v>
      </c>
      <c r="K5528" s="26" t="s">
        <v>28</v>
      </c>
      <c r="L5528" s="26" t="s">
        <v>43</v>
      </c>
      <c r="M5528" s="26" t="s">
        <v>30</v>
      </c>
      <c r="N5528" s="26" t="s">
        <v>31</v>
      </c>
      <c r="O5528" s="26" t="s">
        <v>32</v>
      </c>
      <c r="P5528" s="26" t="s">
        <v>22</v>
      </c>
      <c r="Q5528" s="26" t="s">
        <v>26584</v>
      </c>
      <c r="R5528" s="26" t="s">
        <v>56</v>
      </c>
      <c r="S5528" s="26" t="s">
        <v>27259</v>
      </c>
      <c r="T5528" s="26" t="s">
        <v>22</v>
      </c>
    </row>
    <row r="5529" customHeight="1" spans="1:20">
      <c r="A5529" s="25">
        <v>45211</v>
      </c>
      <c r="B5529" s="26" t="s">
        <v>27260</v>
      </c>
      <c r="C5529" s="26" t="s">
        <v>121</v>
      </c>
      <c r="D5529" s="26" t="s">
        <v>22</v>
      </c>
      <c r="E5529" s="26" t="s">
        <v>27261</v>
      </c>
      <c r="F5529" s="26" t="s">
        <v>27262</v>
      </c>
      <c r="G5529" s="26" t="s">
        <v>53</v>
      </c>
      <c r="H5529" s="26" t="s">
        <v>22</v>
      </c>
      <c r="I5529" s="26" t="s">
        <v>259</v>
      </c>
      <c r="J5529" s="26" t="s">
        <v>27</v>
      </c>
      <c r="K5529" s="26" t="s">
        <v>28</v>
      </c>
      <c r="L5529" s="26" t="s">
        <v>43</v>
      </c>
      <c r="M5529" s="26" t="s">
        <v>30</v>
      </c>
      <c r="N5529" s="26" t="s">
        <v>31</v>
      </c>
      <c r="O5529" s="26" t="s">
        <v>32</v>
      </c>
      <c r="P5529" s="26" t="s">
        <v>22</v>
      </c>
      <c r="Q5529" s="26" t="s">
        <v>27263</v>
      </c>
      <c r="R5529" s="26" t="s">
        <v>56</v>
      </c>
      <c r="S5529" s="26" t="s">
        <v>27264</v>
      </c>
      <c r="T5529" s="26" t="s">
        <v>22</v>
      </c>
    </row>
    <row r="5530" customHeight="1" spans="1:20">
      <c r="A5530" s="25">
        <v>45211</v>
      </c>
      <c r="B5530" s="26" t="s">
        <v>27265</v>
      </c>
      <c r="C5530" s="26" t="s">
        <v>121</v>
      </c>
      <c r="D5530" s="26" t="s">
        <v>22</v>
      </c>
      <c r="E5530" s="26" t="s">
        <v>27266</v>
      </c>
      <c r="F5530" s="26" t="s">
        <v>27267</v>
      </c>
      <c r="G5530" s="26" t="s">
        <v>130</v>
      </c>
      <c r="H5530" s="26" t="s">
        <v>110</v>
      </c>
      <c r="I5530" s="26" t="s">
        <v>149</v>
      </c>
      <c r="J5530" s="26" t="s">
        <v>27</v>
      </c>
      <c r="K5530" s="26" t="s">
        <v>28</v>
      </c>
      <c r="L5530" s="26" t="s">
        <v>43</v>
      </c>
      <c r="M5530" s="26" t="s">
        <v>30</v>
      </c>
      <c r="N5530" s="26" t="s">
        <v>31</v>
      </c>
      <c r="O5530" s="26" t="s">
        <v>32</v>
      </c>
      <c r="P5530" s="26" t="s">
        <v>22</v>
      </c>
      <c r="Q5530" s="26" t="s">
        <v>27268</v>
      </c>
      <c r="R5530" s="26" t="s">
        <v>56</v>
      </c>
      <c r="S5530" s="28" t="s">
        <v>27269</v>
      </c>
      <c r="T5530" s="26" t="s">
        <v>22</v>
      </c>
    </row>
    <row r="5531" customHeight="1" spans="1:20">
      <c r="A5531" s="25">
        <v>45211</v>
      </c>
      <c r="B5531" s="26" t="s">
        <v>27270</v>
      </c>
      <c r="C5531" s="26" t="s">
        <v>121</v>
      </c>
      <c r="D5531" s="26" t="s">
        <v>22</v>
      </c>
      <c r="E5531" s="26" t="s">
        <v>27271</v>
      </c>
      <c r="F5531" s="26" t="s">
        <v>27272</v>
      </c>
      <c r="G5531" s="26" t="s">
        <v>25</v>
      </c>
      <c r="H5531" s="26" t="s">
        <v>22</v>
      </c>
      <c r="I5531" s="26" t="s">
        <v>448</v>
      </c>
      <c r="J5531" s="26" t="s">
        <v>27</v>
      </c>
      <c r="K5531" s="26" t="s">
        <v>28</v>
      </c>
      <c r="L5531" s="26" t="s">
        <v>43</v>
      </c>
      <c r="M5531" s="26" t="s">
        <v>30</v>
      </c>
      <c r="N5531" s="26" t="s">
        <v>31</v>
      </c>
      <c r="O5531" s="26" t="s">
        <v>32</v>
      </c>
      <c r="P5531" s="26" t="s">
        <v>22</v>
      </c>
      <c r="Q5531" s="26" t="s">
        <v>27273</v>
      </c>
      <c r="R5531" s="26" t="s">
        <v>56</v>
      </c>
      <c r="S5531" s="26" t="s">
        <v>27274</v>
      </c>
      <c r="T5531" s="26" t="s">
        <v>22</v>
      </c>
    </row>
    <row r="5532" customHeight="1" spans="1:20">
      <c r="A5532" s="25">
        <v>45211</v>
      </c>
      <c r="B5532" s="26" t="s">
        <v>27275</v>
      </c>
      <c r="C5532" s="26" t="s">
        <v>121</v>
      </c>
      <c r="D5532" s="26" t="s">
        <v>22</v>
      </c>
      <c r="E5532" s="26" t="s">
        <v>27276</v>
      </c>
      <c r="F5532" s="26" t="s">
        <v>27277</v>
      </c>
      <c r="G5532" s="26" t="s">
        <v>130</v>
      </c>
      <c r="H5532" s="26" t="s">
        <v>22</v>
      </c>
      <c r="I5532" s="26" t="s">
        <v>299</v>
      </c>
      <c r="J5532" s="26" t="s">
        <v>27</v>
      </c>
      <c r="K5532" s="26" t="s">
        <v>28</v>
      </c>
      <c r="L5532" s="26" t="s">
        <v>43</v>
      </c>
      <c r="M5532" s="26" t="s">
        <v>30</v>
      </c>
      <c r="N5532" s="26" t="s">
        <v>31</v>
      </c>
      <c r="O5532" s="26" t="s">
        <v>32</v>
      </c>
      <c r="P5532" s="26" t="s">
        <v>22</v>
      </c>
      <c r="Q5532" s="26" t="s">
        <v>27278</v>
      </c>
      <c r="R5532" s="26" t="s">
        <v>56</v>
      </c>
      <c r="S5532" s="26" t="s">
        <v>27279</v>
      </c>
      <c r="T5532" s="26" t="s">
        <v>22</v>
      </c>
    </row>
    <row r="5533" customHeight="1" spans="1:20">
      <c r="A5533" s="25">
        <v>45211</v>
      </c>
      <c r="B5533" s="26" t="s">
        <v>27280</v>
      </c>
      <c r="C5533" s="26" t="s">
        <v>121</v>
      </c>
      <c r="D5533" s="26" t="s">
        <v>22</v>
      </c>
      <c r="E5533" s="26" t="s">
        <v>27281</v>
      </c>
      <c r="F5533" s="26" t="s">
        <v>27282</v>
      </c>
      <c r="G5533" s="26" t="s">
        <v>69</v>
      </c>
      <c r="H5533" s="26" t="s">
        <v>22</v>
      </c>
      <c r="I5533" s="26" t="s">
        <v>104</v>
      </c>
      <c r="J5533" s="26" t="s">
        <v>27</v>
      </c>
      <c r="K5533" s="26" t="s">
        <v>28</v>
      </c>
      <c r="L5533" s="26" t="s">
        <v>43</v>
      </c>
      <c r="M5533" s="26" t="s">
        <v>44</v>
      </c>
      <c r="N5533" s="26" t="s">
        <v>31</v>
      </c>
      <c r="O5533" s="26" t="s">
        <v>32</v>
      </c>
      <c r="P5533" s="26" t="s">
        <v>22</v>
      </c>
      <c r="Q5533" s="26" t="s">
        <v>27283</v>
      </c>
      <c r="R5533" s="26" t="s">
        <v>56</v>
      </c>
      <c r="S5533" s="26" t="s">
        <v>27284</v>
      </c>
      <c r="T5533" s="26" t="s">
        <v>22</v>
      </c>
    </row>
    <row r="5534" customHeight="1" spans="1:20">
      <c r="A5534" s="25">
        <v>45211</v>
      </c>
      <c r="B5534" s="26" t="s">
        <v>27285</v>
      </c>
      <c r="C5534" s="26" t="s">
        <v>1127</v>
      </c>
      <c r="D5534" s="26" t="s">
        <v>22</v>
      </c>
      <c r="E5534" s="26" t="s">
        <v>27286</v>
      </c>
      <c r="F5534" s="26" t="s">
        <v>27287</v>
      </c>
      <c r="G5534" s="26" t="s">
        <v>53</v>
      </c>
      <c r="H5534" s="26" t="s">
        <v>22</v>
      </c>
      <c r="I5534" s="26" t="s">
        <v>26</v>
      </c>
      <c r="J5534" s="26" t="s">
        <v>27</v>
      </c>
      <c r="K5534" s="26" t="s">
        <v>28</v>
      </c>
      <c r="L5534" s="26" t="s">
        <v>29</v>
      </c>
      <c r="M5534" s="26" t="s">
        <v>30</v>
      </c>
      <c r="N5534" s="26" t="s">
        <v>31</v>
      </c>
      <c r="O5534" s="26" t="s">
        <v>32</v>
      </c>
      <c r="P5534" s="26" t="s">
        <v>22</v>
      </c>
      <c r="Q5534" s="26" t="s">
        <v>27288</v>
      </c>
      <c r="R5534" s="26" t="s">
        <v>34</v>
      </c>
      <c r="S5534" s="28" t="s">
        <v>27289</v>
      </c>
      <c r="T5534" s="26" t="s">
        <v>22</v>
      </c>
    </row>
    <row r="5535" customHeight="1" spans="1:20">
      <c r="A5535" s="25">
        <v>45211</v>
      </c>
      <c r="B5535" s="26" t="s">
        <v>27290</v>
      </c>
      <c r="C5535" s="26" t="s">
        <v>274</v>
      </c>
      <c r="D5535" s="26" t="s">
        <v>22</v>
      </c>
      <c r="E5535" s="26" t="s">
        <v>27291</v>
      </c>
      <c r="F5535" s="26" t="s">
        <v>27292</v>
      </c>
      <c r="G5535" s="26" t="s">
        <v>130</v>
      </c>
      <c r="H5535" s="26" t="s">
        <v>22</v>
      </c>
      <c r="I5535" s="26" t="s">
        <v>299</v>
      </c>
      <c r="J5535" s="26" t="s">
        <v>27</v>
      </c>
      <c r="K5535" s="26" t="s">
        <v>28</v>
      </c>
      <c r="L5535" s="26" t="s">
        <v>43</v>
      </c>
      <c r="M5535" s="26" t="s">
        <v>30</v>
      </c>
      <c r="N5535" s="26" t="s">
        <v>208</v>
      </c>
      <c r="O5535" s="26" t="s">
        <v>32</v>
      </c>
      <c r="P5535" s="26" t="s">
        <v>22</v>
      </c>
      <c r="Q5535" s="26" t="s">
        <v>27293</v>
      </c>
      <c r="R5535" s="26" t="s">
        <v>56</v>
      </c>
      <c r="S5535" s="26" t="s">
        <v>27294</v>
      </c>
      <c r="T5535" s="26" t="s">
        <v>22</v>
      </c>
    </row>
    <row r="5536" customHeight="1" spans="1:20">
      <c r="A5536" s="25">
        <v>45211</v>
      </c>
      <c r="B5536" s="26" t="s">
        <v>27295</v>
      </c>
      <c r="C5536" s="26" t="s">
        <v>204</v>
      </c>
      <c r="D5536" s="26" t="s">
        <v>22</v>
      </c>
      <c r="E5536" s="26" t="s">
        <v>27296</v>
      </c>
      <c r="F5536" s="26" t="s">
        <v>27297</v>
      </c>
      <c r="G5536" s="26" t="s">
        <v>130</v>
      </c>
      <c r="H5536" s="26" t="s">
        <v>22</v>
      </c>
      <c r="I5536" s="26" t="s">
        <v>299</v>
      </c>
      <c r="J5536" s="26" t="s">
        <v>27</v>
      </c>
      <c r="K5536" s="26" t="s">
        <v>28</v>
      </c>
      <c r="L5536" s="26" t="s">
        <v>43</v>
      </c>
      <c r="M5536" s="26" t="s">
        <v>30</v>
      </c>
      <c r="N5536" s="26" t="s">
        <v>208</v>
      </c>
      <c r="O5536" s="26" t="s">
        <v>32</v>
      </c>
      <c r="P5536" s="26" t="s">
        <v>22</v>
      </c>
      <c r="Q5536" s="26" t="s">
        <v>27298</v>
      </c>
      <c r="R5536" s="26" t="s">
        <v>56</v>
      </c>
      <c r="S5536" s="26" t="s">
        <v>27299</v>
      </c>
      <c r="T5536" s="26" t="s">
        <v>22</v>
      </c>
    </row>
    <row r="5537" customHeight="1" spans="1:20">
      <c r="A5537" s="25">
        <v>45211</v>
      </c>
      <c r="B5537" s="26" t="s">
        <v>27300</v>
      </c>
      <c r="C5537" s="26" t="s">
        <v>274</v>
      </c>
      <c r="D5537" s="26" t="s">
        <v>22</v>
      </c>
      <c r="E5537" s="26" t="s">
        <v>27301</v>
      </c>
      <c r="F5537" s="26" t="s">
        <v>27302</v>
      </c>
      <c r="G5537" s="26" t="s">
        <v>336</v>
      </c>
      <c r="H5537" s="26" t="s">
        <v>110</v>
      </c>
      <c r="I5537" s="26" t="s">
        <v>293</v>
      </c>
      <c r="J5537" s="26" t="s">
        <v>27</v>
      </c>
      <c r="K5537" s="26" t="s">
        <v>28</v>
      </c>
      <c r="L5537" s="26" t="s">
        <v>43</v>
      </c>
      <c r="M5537" s="26" t="s">
        <v>30</v>
      </c>
      <c r="N5537" s="26" t="s">
        <v>208</v>
      </c>
      <c r="O5537" s="26" t="s">
        <v>32</v>
      </c>
      <c r="P5537" s="26" t="s">
        <v>22</v>
      </c>
      <c r="Q5537" s="26" t="s">
        <v>27303</v>
      </c>
      <c r="R5537" s="26" t="s">
        <v>56</v>
      </c>
      <c r="S5537" s="26" t="s">
        <v>27304</v>
      </c>
      <c r="T5537" s="26" t="s">
        <v>22</v>
      </c>
    </row>
    <row r="5538" customHeight="1" spans="1:20">
      <c r="A5538" s="25">
        <v>45211</v>
      </c>
      <c r="B5538" s="26" t="s">
        <v>27305</v>
      </c>
      <c r="C5538" s="26" t="s">
        <v>204</v>
      </c>
      <c r="D5538" s="26" t="s">
        <v>22</v>
      </c>
      <c r="E5538" s="26" t="s">
        <v>27306</v>
      </c>
      <c r="F5538" s="26" t="s">
        <v>2439</v>
      </c>
      <c r="G5538" s="26" t="s">
        <v>336</v>
      </c>
      <c r="H5538" s="26" t="s">
        <v>22</v>
      </c>
      <c r="I5538" s="26" t="s">
        <v>384</v>
      </c>
      <c r="J5538" s="26" t="s">
        <v>27</v>
      </c>
      <c r="K5538" s="26" t="s">
        <v>28</v>
      </c>
      <c r="L5538" s="26" t="s">
        <v>43</v>
      </c>
      <c r="M5538" s="26" t="s">
        <v>44</v>
      </c>
      <c r="N5538" s="26" t="s">
        <v>208</v>
      </c>
      <c r="O5538" s="26" t="s">
        <v>32</v>
      </c>
      <c r="P5538" s="26" t="s">
        <v>22</v>
      </c>
      <c r="Q5538" s="26" t="s">
        <v>27307</v>
      </c>
      <c r="R5538" s="26" t="s">
        <v>56</v>
      </c>
      <c r="S5538" s="28" t="s">
        <v>27308</v>
      </c>
      <c r="T5538" s="26" t="s">
        <v>22</v>
      </c>
    </row>
    <row r="5539" customHeight="1" spans="1:20">
      <c r="A5539" s="25">
        <v>45211</v>
      </c>
      <c r="B5539" s="26" t="s">
        <v>27309</v>
      </c>
      <c r="C5539" s="26" t="s">
        <v>204</v>
      </c>
      <c r="D5539" s="26" t="s">
        <v>22</v>
      </c>
      <c r="E5539" s="26" t="s">
        <v>27310</v>
      </c>
      <c r="F5539" s="26" t="s">
        <v>27311</v>
      </c>
      <c r="G5539" s="26" t="s">
        <v>130</v>
      </c>
      <c r="H5539" s="26" t="s">
        <v>110</v>
      </c>
      <c r="I5539" s="26" t="s">
        <v>1181</v>
      </c>
      <c r="J5539" s="26" t="s">
        <v>27</v>
      </c>
      <c r="K5539" s="26" t="s">
        <v>28</v>
      </c>
      <c r="L5539" s="26" t="s">
        <v>43</v>
      </c>
      <c r="M5539" s="26" t="s">
        <v>30</v>
      </c>
      <c r="N5539" s="26" t="s">
        <v>208</v>
      </c>
      <c r="O5539" s="26" t="s">
        <v>32</v>
      </c>
      <c r="P5539" s="26" t="s">
        <v>22</v>
      </c>
      <c r="Q5539" s="26" t="s">
        <v>27312</v>
      </c>
      <c r="R5539" s="26" t="s">
        <v>56</v>
      </c>
      <c r="S5539" s="28" t="s">
        <v>27313</v>
      </c>
      <c r="T5539" s="26" t="s">
        <v>22</v>
      </c>
    </row>
    <row r="5540" customHeight="1" spans="1:20">
      <c r="A5540" s="25">
        <v>45211</v>
      </c>
      <c r="B5540" s="26" t="s">
        <v>27314</v>
      </c>
      <c r="C5540" s="26" t="s">
        <v>204</v>
      </c>
      <c r="D5540" s="26" t="s">
        <v>22</v>
      </c>
      <c r="E5540" s="26" t="s">
        <v>27315</v>
      </c>
      <c r="F5540" s="26" t="s">
        <v>27316</v>
      </c>
      <c r="G5540" s="26" t="s">
        <v>336</v>
      </c>
      <c r="H5540" s="26" t="s">
        <v>22</v>
      </c>
      <c r="I5540" s="26" t="s">
        <v>576</v>
      </c>
      <c r="J5540" s="26" t="s">
        <v>27</v>
      </c>
      <c r="K5540" s="26" t="s">
        <v>28</v>
      </c>
      <c r="L5540" s="26" t="s">
        <v>43</v>
      </c>
      <c r="M5540" s="26" t="s">
        <v>30</v>
      </c>
      <c r="N5540" s="26" t="s">
        <v>208</v>
      </c>
      <c r="O5540" s="26" t="s">
        <v>32</v>
      </c>
      <c r="P5540" s="26" t="s">
        <v>22</v>
      </c>
      <c r="Q5540" s="26" t="s">
        <v>27317</v>
      </c>
      <c r="R5540" s="26" t="s">
        <v>56</v>
      </c>
      <c r="S5540" s="26" t="s">
        <v>27318</v>
      </c>
      <c r="T5540" s="26" t="s">
        <v>22</v>
      </c>
    </row>
    <row r="5541" customHeight="1" spans="1:20">
      <c r="A5541" s="25">
        <v>45211</v>
      </c>
      <c r="B5541" s="26" t="s">
        <v>27319</v>
      </c>
      <c r="C5541" s="26" t="s">
        <v>204</v>
      </c>
      <c r="D5541" s="26" t="s">
        <v>22</v>
      </c>
      <c r="E5541" s="26" t="s">
        <v>27320</v>
      </c>
      <c r="F5541" s="26" t="s">
        <v>27321</v>
      </c>
      <c r="G5541" s="26" t="s">
        <v>130</v>
      </c>
      <c r="H5541" s="26" t="s">
        <v>22</v>
      </c>
      <c r="I5541" s="26" t="s">
        <v>111</v>
      </c>
      <c r="J5541" s="26" t="s">
        <v>27</v>
      </c>
      <c r="K5541" s="26" t="s">
        <v>28</v>
      </c>
      <c r="L5541" s="26" t="s">
        <v>43</v>
      </c>
      <c r="M5541" s="26" t="s">
        <v>30</v>
      </c>
      <c r="N5541" s="26" t="s">
        <v>208</v>
      </c>
      <c r="O5541" s="26" t="s">
        <v>32</v>
      </c>
      <c r="P5541" s="26" t="s">
        <v>22</v>
      </c>
      <c r="Q5541" s="26" t="s">
        <v>27322</v>
      </c>
      <c r="R5541" s="26" t="s">
        <v>56</v>
      </c>
      <c r="S5541" s="26" t="s">
        <v>27323</v>
      </c>
      <c r="T5541" s="26" t="s">
        <v>22</v>
      </c>
    </row>
    <row r="5542" customHeight="1" spans="1:20">
      <c r="A5542" s="25">
        <v>45211</v>
      </c>
      <c r="B5542" s="26" t="s">
        <v>27324</v>
      </c>
      <c r="C5542" s="26" t="s">
        <v>274</v>
      </c>
      <c r="D5542" s="26" t="s">
        <v>22</v>
      </c>
      <c r="E5542" s="26" t="s">
        <v>27325</v>
      </c>
      <c r="F5542" s="26" t="s">
        <v>27326</v>
      </c>
      <c r="G5542" s="26" t="s">
        <v>130</v>
      </c>
      <c r="H5542" s="26" t="s">
        <v>22</v>
      </c>
      <c r="I5542" s="26" t="s">
        <v>75</v>
      </c>
      <c r="J5542" s="26" t="s">
        <v>27</v>
      </c>
      <c r="K5542" s="26" t="s">
        <v>28</v>
      </c>
      <c r="L5542" s="26" t="s">
        <v>43</v>
      </c>
      <c r="M5542" s="26" t="s">
        <v>30</v>
      </c>
      <c r="N5542" s="26" t="s">
        <v>208</v>
      </c>
      <c r="O5542" s="26" t="s">
        <v>32</v>
      </c>
      <c r="P5542" s="26" t="s">
        <v>22</v>
      </c>
      <c r="Q5542" s="26" t="s">
        <v>27327</v>
      </c>
      <c r="R5542" s="26" t="s">
        <v>56</v>
      </c>
      <c r="S5542" s="26" t="s">
        <v>27328</v>
      </c>
      <c r="T5542" s="26" t="s">
        <v>22</v>
      </c>
    </row>
    <row r="5543" customHeight="1" spans="1:20">
      <c r="A5543" s="25">
        <v>45211</v>
      </c>
      <c r="B5543" s="26" t="s">
        <v>27329</v>
      </c>
      <c r="C5543" s="26" t="s">
        <v>204</v>
      </c>
      <c r="D5543" s="26" t="s">
        <v>22</v>
      </c>
      <c r="E5543" s="26" t="s">
        <v>27330</v>
      </c>
      <c r="F5543" s="26" t="s">
        <v>27331</v>
      </c>
      <c r="G5543" s="26" t="s">
        <v>130</v>
      </c>
      <c r="H5543" s="26" t="s">
        <v>22</v>
      </c>
      <c r="I5543" s="26" t="s">
        <v>315</v>
      </c>
      <c r="J5543" s="26" t="s">
        <v>27</v>
      </c>
      <c r="K5543" s="26" t="s">
        <v>28</v>
      </c>
      <c r="L5543" s="26" t="s">
        <v>43</v>
      </c>
      <c r="M5543" s="26" t="s">
        <v>30</v>
      </c>
      <c r="N5543" s="26" t="s">
        <v>208</v>
      </c>
      <c r="O5543" s="26" t="s">
        <v>32</v>
      </c>
      <c r="P5543" s="26" t="s">
        <v>22</v>
      </c>
      <c r="Q5543" s="26" t="s">
        <v>27332</v>
      </c>
      <c r="R5543" s="26" t="s">
        <v>56</v>
      </c>
      <c r="S5543" s="26" t="s">
        <v>27333</v>
      </c>
      <c r="T5543" s="26" t="s">
        <v>22</v>
      </c>
    </row>
    <row r="5544" customHeight="1" spans="1:20">
      <c r="A5544" s="25">
        <v>45211</v>
      </c>
      <c r="B5544" s="26" t="s">
        <v>27334</v>
      </c>
      <c r="C5544" s="26" t="s">
        <v>274</v>
      </c>
      <c r="D5544" s="26" t="s">
        <v>22</v>
      </c>
      <c r="E5544" s="26" t="s">
        <v>27335</v>
      </c>
      <c r="F5544" s="26" t="s">
        <v>27336</v>
      </c>
      <c r="G5544" s="26" t="s">
        <v>336</v>
      </c>
      <c r="H5544" s="26" t="s">
        <v>22</v>
      </c>
      <c r="I5544" s="26" t="s">
        <v>337</v>
      </c>
      <c r="J5544" s="26" t="s">
        <v>27</v>
      </c>
      <c r="K5544" s="26" t="s">
        <v>28</v>
      </c>
      <c r="L5544" s="26" t="s">
        <v>43</v>
      </c>
      <c r="M5544" s="26" t="s">
        <v>44</v>
      </c>
      <c r="N5544" s="26" t="s">
        <v>208</v>
      </c>
      <c r="O5544" s="26" t="s">
        <v>32</v>
      </c>
      <c r="P5544" s="26" t="s">
        <v>22</v>
      </c>
      <c r="Q5544" s="26" t="s">
        <v>27337</v>
      </c>
      <c r="R5544" s="26" t="s">
        <v>56</v>
      </c>
      <c r="S5544" s="26" t="s">
        <v>27338</v>
      </c>
      <c r="T5544" s="26" t="s">
        <v>22</v>
      </c>
    </row>
    <row r="5545" customHeight="1" spans="1:20">
      <c r="A5545" s="25">
        <v>45211</v>
      </c>
      <c r="B5545" s="26" t="s">
        <v>27339</v>
      </c>
      <c r="C5545" s="26" t="s">
        <v>274</v>
      </c>
      <c r="D5545" s="26" t="s">
        <v>22</v>
      </c>
      <c r="E5545" s="26" t="s">
        <v>27340</v>
      </c>
      <c r="F5545" s="26" t="s">
        <v>27341</v>
      </c>
      <c r="G5545" s="26" t="s">
        <v>130</v>
      </c>
      <c r="H5545" s="26" t="s">
        <v>22</v>
      </c>
      <c r="I5545" s="26" t="s">
        <v>42</v>
      </c>
      <c r="J5545" s="26" t="s">
        <v>27</v>
      </c>
      <c r="K5545" s="26" t="s">
        <v>28</v>
      </c>
      <c r="L5545" s="26" t="s">
        <v>43</v>
      </c>
      <c r="M5545" s="26" t="s">
        <v>30</v>
      </c>
      <c r="N5545" s="26" t="s">
        <v>208</v>
      </c>
      <c r="O5545" s="26" t="s">
        <v>32</v>
      </c>
      <c r="P5545" s="26" t="s">
        <v>22</v>
      </c>
      <c r="Q5545" s="26" t="s">
        <v>27342</v>
      </c>
      <c r="R5545" s="26" t="s">
        <v>56</v>
      </c>
      <c r="S5545" s="26" t="s">
        <v>27343</v>
      </c>
      <c r="T5545" s="26" t="s">
        <v>22</v>
      </c>
    </row>
    <row r="5546" customHeight="1" spans="1:20">
      <c r="A5546" s="25">
        <v>45211</v>
      </c>
      <c r="B5546" s="26" t="s">
        <v>27344</v>
      </c>
      <c r="C5546" s="26" t="s">
        <v>274</v>
      </c>
      <c r="D5546" s="26" t="s">
        <v>22</v>
      </c>
      <c r="E5546" s="26" t="s">
        <v>27345</v>
      </c>
      <c r="F5546" s="26" t="s">
        <v>27346</v>
      </c>
      <c r="G5546" s="26" t="s">
        <v>69</v>
      </c>
      <c r="H5546" s="26" t="s">
        <v>22</v>
      </c>
      <c r="I5546" s="26" t="s">
        <v>9666</v>
      </c>
      <c r="J5546" s="26" t="s">
        <v>27</v>
      </c>
      <c r="K5546" s="26" t="s">
        <v>28</v>
      </c>
      <c r="L5546" s="26" t="s">
        <v>43</v>
      </c>
      <c r="M5546" s="26" t="s">
        <v>44</v>
      </c>
      <c r="N5546" s="26" t="s">
        <v>208</v>
      </c>
      <c r="O5546" s="26" t="s">
        <v>32</v>
      </c>
      <c r="P5546" s="26" t="s">
        <v>22</v>
      </c>
      <c r="Q5546" s="26" t="s">
        <v>27347</v>
      </c>
      <c r="R5546" s="26" t="s">
        <v>56</v>
      </c>
      <c r="S5546" s="26" t="s">
        <v>27348</v>
      </c>
      <c r="T5546" s="26" t="s">
        <v>22</v>
      </c>
    </row>
    <row r="5547" customHeight="1" spans="1:20">
      <c r="A5547" s="25">
        <v>45211</v>
      </c>
      <c r="B5547" s="26" t="s">
        <v>27349</v>
      </c>
      <c r="C5547" s="26" t="s">
        <v>274</v>
      </c>
      <c r="D5547" s="26" t="s">
        <v>22</v>
      </c>
      <c r="E5547" s="26" t="s">
        <v>27350</v>
      </c>
      <c r="F5547" s="26" t="s">
        <v>27351</v>
      </c>
      <c r="G5547" s="26" t="s">
        <v>130</v>
      </c>
      <c r="H5547" s="26" t="s">
        <v>22</v>
      </c>
      <c r="I5547" s="26" t="s">
        <v>337</v>
      </c>
      <c r="J5547" s="26" t="s">
        <v>27</v>
      </c>
      <c r="K5547" s="26" t="s">
        <v>28</v>
      </c>
      <c r="L5547" s="26" t="s">
        <v>43</v>
      </c>
      <c r="M5547" s="26" t="s">
        <v>30</v>
      </c>
      <c r="N5547" s="26" t="s">
        <v>208</v>
      </c>
      <c r="O5547" s="26" t="s">
        <v>32</v>
      </c>
      <c r="P5547" s="26" t="s">
        <v>22</v>
      </c>
      <c r="Q5547" s="26" t="s">
        <v>27352</v>
      </c>
      <c r="R5547" s="26" t="s">
        <v>56</v>
      </c>
      <c r="S5547" s="26" t="s">
        <v>27353</v>
      </c>
      <c r="T5547" s="26" t="s">
        <v>22</v>
      </c>
    </row>
    <row r="5548" customHeight="1" spans="1:20">
      <c r="A5548" s="25">
        <v>45211</v>
      </c>
      <c r="B5548" s="26" t="s">
        <v>27354</v>
      </c>
      <c r="C5548" s="26" t="s">
        <v>274</v>
      </c>
      <c r="D5548" s="26" t="s">
        <v>22</v>
      </c>
      <c r="E5548" s="26" t="s">
        <v>27355</v>
      </c>
      <c r="F5548" s="26" t="s">
        <v>27356</v>
      </c>
      <c r="G5548" s="26" t="s">
        <v>69</v>
      </c>
      <c r="H5548" s="26" t="s">
        <v>22</v>
      </c>
      <c r="I5548" s="26" t="s">
        <v>293</v>
      </c>
      <c r="J5548" s="26" t="s">
        <v>27</v>
      </c>
      <c r="K5548" s="26" t="s">
        <v>28</v>
      </c>
      <c r="L5548" s="26" t="s">
        <v>43</v>
      </c>
      <c r="M5548" s="26" t="s">
        <v>30</v>
      </c>
      <c r="N5548" s="26" t="s">
        <v>208</v>
      </c>
      <c r="O5548" s="26" t="s">
        <v>32</v>
      </c>
      <c r="P5548" s="26" t="s">
        <v>22</v>
      </c>
      <c r="Q5548" s="26" t="s">
        <v>27357</v>
      </c>
      <c r="R5548" s="26" t="s">
        <v>56</v>
      </c>
      <c r="S5548" s="26" t="s">
        <v>27358</v>
      </c>
      <c r="T5548" s="26" t="s">
        <v>22</v>
      </c>
    </row>
    <row r="5549" customHeight="1" spans="1:20">
      <c r="A5549" s="25">
        <v>45211</v>
      </c>
      <c r="B5549" s="26" t="s">
        <v>27359</v>
      </c>
      <c r="C5549" s="26" t="s">
        <v>204</v>
      </c>
      <c r="D5549" s="26" t="s">
        <v>22</v>
      </c>
      <c r="E5549" s="26" t="s">
        <v>27360</v>
      </c>
      <c r="F5549" s="26" t="s">
        <v>27361</v>
      </c>
      <c r="G5549" s="26" t="s">
        <v>130</v>
      </c>
      <c r="H5549" s="26" t="s">
        <v>22</v>
      </c>
      <c r="I5549" s="26" t="s">
        <v>42</v>
      </c>
      <c r="J5549" s="26" t="s">
        <v>27</v>
      </c>
      <c r="K5549" s="26" t="s">
        <v>28</v>
      </c>
      <c r="L5549" s="26" t="s">
        <v>43</v>
      </c>
      <c r="M5549" s="26" t="s">
        <v>30</v>
      </c>
      <c r="N5549" s="26" t="s">
        <v>208</v>
      </c>
      <c r="O5549" s="26" t="s">
        <v>32</v>
      </c>
      <c r="P5549" s="26" t="s">
        <v>22</v>
      </c>
      <c r="Q5549" s="26" t="s">
        <v>27362</v>
      </c>
      <c r="R5549" s="26" t="s">
        <v>56</v>
      </c>
      <c r="S5549" s="26" t="s">
        <v>27363</v>
      </c>
      <c r="T5549" s="26" t="s">
        <v>22</v>
      </c>
    </row>
    <row r="5550" customHeight="1" spans="1:20">
      <c r="A5550" s="25">
        <v>45211</v>
      </c>
      <c r="B5550" s="26" t="s">
        <v>27364</v>
      </c>
      <c r="C5550" s="26" t="s">
        <v>204</v>
      </c>
      <c r="D5550" s="26" t="s">
        <v>22</v>
      </c>
      <c r="E5550" s="26" t="s">
        <v>27365</v>
      </c>
      <c r="F5550" s="26" t="s">
        <v>27366</v>
      </c>
      <c r="G5550" s="26" t="s">
        <v>130</v>
      </c>
      <c r="H5550" s="26" t="s">
        <v>22</v>
      </c>
      <c r="I5550" s="26" t="s">
        <v>3098</v>
      </c>
      <c r="J5550" s="26" t="s">
        <v>27</v>
      </c>
      <c r="K5550" s="26" t="s">
        <v>28</v>
      </c>
      <c r="L5550" s="26" t="s">
        <v>43</v>
      </c>
      <c r="M5550" s="26" t="s">
        <v>30</v>
      </c>
      <c r="N5550" s="26" t="s">
        <v>208</v>
      </c>
      <c r="O5550" s="26" t="s">
        <v>32</v>
      </c>
      <c r="P5550" s="26" t="s">
        <v>22</v>
      </c>
      <c r="Q5550" s="26" t="s">
        <v>27367</v>
      </c>
      <c r="R5550" s="26" t="s">
        <v>56</v>
      </c>
      <c r="S5550" s="26" t="s">
        <v>27368</v>
      </c>
      <c r="T5550" s="26" t="s">
        <v>22</v>
      </c>
    </row>
    <row r="5551" customHeight="1" spans="1:20">
      <c r="A5551" s="25">
        <v>45211</v>
      </c>
      <c r="B5551" s="26" t="s">
        <v>27369</v>
      </c>
      <c r="C5551" s="26" t="s">
        <v>274</v>
      </c>
      <c r="D5551" s="26" t="s">
        <v>22</v>
      </c>
      <c r="E5551" s="26" t="s">
        <v>27370</v>
      </c>
      <c r="F5551" s="26" t="s">
        <v>27371</v>
      </c>
      <c r="G5551" s="26" t="s">
        <v>69</v>
      </c>
      <c r="H5551" s="26" t="s">
        <v>110</v>
      </c>
      <c r="I5551" s="26" t="s">
        <v>63</v>
      </c>
      <c r="J5551" s="26" t="s">
        <v>27</v>
      </c>
      <c r="K5551" s="26" t="s">
        <v>28</v>
      </c>
      <c r="L5551" s="26" t="s">
        <v>43</v>
      </c>
      <c r="M5551" s="26" t="s">
        <v>30</v>
      </c>
      <c r="N5551" s="26" t="s">
        <v>208</v>
      </c>
      <c r="O5551" s="26" t="s">
        <v>32</v>
      </c>
      <c r="P5551" s="26" t="s">
        <v>22</v>
      </c>
      <c r="Q5551" s="26" t="s">
        <v>27372</v>
      </c>
      <c r="R5551" s="26" t="s">
        <v>56</v>
      </c>
      <c r="S5551" s="26" t="s">
        <v>27373</v>
      </c>
      <c r="T5551" s="26" t="s">
        <v>22</v>
      </c>
    </row>
    <row r="5552" customHeight="1" spans="1:20">
      <c r="A5552" s="25">
        <v>45211</v>
      </c>
      <c r="B5552" s="26" t="s">
        <v>27374</v>
      </c>
      <c r="C5552" s="26" t="s">
        <v>204</v>
      </c>
      <c r="D5552" s="26" t="s">
        <v>22</v>
      </c>
      <c r="E5552" s="26" t="s">
        <v>27375</v>
      </c>
      <c r="F5552" s="26" t="s">
        <v>27376</v>
      </c>
      <c r="G5552" s="26" t="s">
        <v>41</v>
      </c>
      <c r="H5552" s="26" t="s">
        <v>148</v>
      </c>
      <c r="I5552" s="26" t="s">
        <v>111</v>
      </c>
      <c r="J5552" s="26" t="s">
        <v>27</v>
      </c>
      <c r="K5552" s="26" t="s">
        <v>28</v>
      </c>
      <c r="L5552" s="26" t="s">
        <v>43</v>
      </c>
      <c r="M5552" s="26" t="s">
        <v>30</v>
      </c>
      <c r="N5552" s="26" t="s">
        <v>208</v>
      </c>
      <c r="O5552" s="26" t="s">
        <v>32</v>
      </c>
      <c r="P5552" s="26" t="s">
        <v>22</v>
      </c>
      <c r="Q5552" s="26" t="s">
        <v>27377</v>
      </c>
      <c r="R5552" s="26" t="s">
        <v>56</v>
      </c>
      <c r="S5552" s="26" t="s">
        <v>27378</v>
      </c>
      <c r="T5552" s="26" t="s">
        <v>22</v>
      </c>
    </row>
    <row r="5553" customHeight="1" spans="1:20">
      <c r="A5553" s="25">
        <v>45211</v>
      </c>
      <c r="B5553" s="26" t="s">
        <v>27379</v>
      </c>
      <c r="C5553" s="26" t="s">
        <v>393</v>
      </c>
      <c r="D5553" s="26" t="s">
        <v>22</v>
      </c>
      <c r="E5553" s="26" t="s">
        <v>27380</v>
      </c>
      <c r="F5553" s="26" t="s">
        <v>27381</v>
      </c>
      <c r="G5553" s="26" t="s">
        <v>69</v>
      </c>
      <c r="H5553" s="26" t="s">
        <v>22</v>
      </c>
      <c r="I5553" s="26" t="s">
        <v>26</v>
      </c>
      <c r="J5553" s="26" t="s">
        <v>27</v>
      </c>
      <c r="K5553" s="26" t="s">
        <v>195</v>
      </c>
      <c r="L5553" s="26" t="s">
        <v>29</v>
      </c>
      <c r="M5553" s="26" t="s">
        <v>30</v>
      </c>
      <c r="N5553" s="26" t="s">
        <v>31</v>
      </c>
      <c r="O5553" s="26" t="s">
        <v>32</v>
      </c>
      <c r="P5553" s="26" t="s">
        <v>22</v>
      </c>
      <c r="Q5553" s="26" t="s">
        <v>27382</v>
      </c>
      <c r="R5553" s="26" t="s">
        <v>34</v>
      </c>
      <c r="S5553" s="26" t="s">
        <v>27383</v>
      </c>
      <c r="T5553" s="26" t="s">
        <v>27384</v>
      </c>
    </row>
    <row r="5554" customHeight="1" spans="1:20">
      <c r="A5554" s="25">
        <v>45211</v>
      </c>
      <c r="B5554" s="26" t="s">
        <v>27385</v>
      </c>
      <c r="C5554" s="26" t="s">
        <v>8379</v>
      </c>
      <c r="D5554" s="26" t="s">
        <v>22</v>
      </c>
      <c r="E5554" s="26" t="s">
        <v>27386</v>
      </c>
      <c r="F5554" s="26" t="s">
        <v>27387</v>
      </c>
      <c r="G5554" s="26" t="s">
        <v>130</v>
      </c>
      <c r="H5554" s="26" t="s">
        <v>110</v>
      </c>
      <c r="I5554" s="26" t="s">
        <v>732</v>
      </c>
      <c r="J5554" s="26" t="s">
        <v>27</v>
      </c>
      <c r="K5554" s="26" t="s">
        <v>28</v>
      </c>
      <c r="L5554" s="26" t="s">
        <v>43</v>
      </c>
      <c r="M5554" s="26" t="s">
        <v>30</v>
      </c>
      <c r="N5554" s="26" t="s">
        <v>31</v>
      </c>
      <c r="O5554" s="26" t="s">
        <v>32</v>
      </c>
      <c r="P5554" s="26" t="s">
        <v>22</v>
      </c>
      <c r="Q5554" s="26" t="s">
        <v>27388</v>
      </c>
      <c r="R5554" s="26" t="s">
        <v>46</v>
      </c>
      <c r="S5554" s="26" t="s">
        <v>27389</v>
      </c>
      <c r="T5554" s="26" t="s">
        <v>27390</v>
      </c>
    </row>
    <row r="5555" customHeight="1" spans="1:20">
      <c r="A5555" s="25">
        <v>45211</v>
      </c>
      <c r="B5555" s="26" t="s">
        <v>27391</v>
      </c>
      <c r="C5555" s="26" t="s">
        <v>646</v>
      </c>
      <c r="D5555" s="26" t="s">
        <v>22</v>
      </c>
      <c r="E5555" s="26" t="s">
        <v>19450</v>
      </c>
      <c r="F5555" s="26" t="s">
        <v>19451</v>
      </c>
      <c r="G5555" s="26" t="s">
        <v>130</v>
      </c>
      <c r="H5555" s="26" t="s">
        <v>22</v>
      </c>
      <c r="I5555" s="26" t="s">
        <v>511</v>
      </c>
      <c r="J5555" s="26" t="s">
        <v>27</v>
      </c>
      <c r="K5555" s="26" t="s">
        <v>28</v>
      </c>
      <c r="L5555" s="26" t="s">
        <v>43</v>
      </c>
      <c r="M5555" s="26" t="s">
        <v>30</v>
      </c>
      <c r="N5555" s="26" t="s">
        <v>31</v>
      </c>
      <c r="O5555" s="26" t="s">
        <v>32</v>
      </c>
      <c r="P5555" s="26" t="s">
        <v>22</v>
      </c>
      <c r="Q5555" s="26" t="s">
        <v>27392</v>
      </c>
      <c r="R5555" s="26" t="s">
        <v>46</v>
      </c>
      <c r="S5555" s="26" t="s">
        <v>27393</v>
      </c>
      <c r="T5555" s="26" t="s">
        <v>27394</v>
      </c>
    </row>
    <row r="5556" customHeight="1" spans="1:20">
      <c r="A5556" s="25">
        <v>45211</v>
      </c>
      <c r="B5556" s="26" t="s">
        <v>27395</v>
      </c>
      <c r="C5556" s="26" t="s">
        <v>817</v>
      </c>
      <c r="D5556" s="26" t="s">
        <v>22</v>
      </c>
      <c r="E5556" s="26" t="s">
        <v>4235</v>
      </c>
      <c r="F5556" s="26" t="s">
        <v>4236</v>
      </c>
      <c r="G5556" s="26" t="s">
        <v>25</v>
      </c>
      <c r="H5556" s="26" t="s">
        <v>22</v>
      </c>
      <c r="I5556" s="26" t="s">
        <v>293</v>
      </c>
      <c r="J5556" s="26" t="s">
        <v>27</v>
      </c>
      <c r="K5556" s="26" t="s">
        <v>28</v>
      </c>
      <c r="L5556" s="26" t="s">
        <v>43</v>
      </c>
      <c r="M5556" s="26" t="s">
        <v>44</v>
      </c>
      <c r="N5556" s="26" t="s">
        <v>31</v>
      </c>
      <c r="O5556" s="26" t="s">
        <v>32</v>
      </c>
      <c r="P5556" s="26" t="s">
        <v>22</v>
      </c>
      <c r="Q5556" s="26" t="s">
        <v>27396</v>
      </c>
      <c r="R5556" s="26" t="s">
        <v>46</v>
      </c>
      <c r="S5556" s="26" t="s">
        <v>27397</v>
      </c>
      <c r="T5556" s="26" t="s">
        <v>27398</v>
      </c>
    </row>
    <row r="5557" customHeight="1" spans="1:20">
      <c r="A5557" s="25">
        <v>45211</v>
      </c>
      <c r="B5557" s="26" t="s">
        <v>27399</v>
      </c>
      <c r="C5557" s="26" t="s">
        <v>1167</v>
      </c>
      <c r="D5557" s="26" t="s">
        <v>22</v>
      </c>
      <c r="E5557" s="26" t="s">
        <v>27400</v>
      </c>
      <c r="F5557" s="26" t="s">
        <v>22</v>
      </c>
      <c r="G5557" s="26" t="s">
        <v>22</v>
      </c>
      <c r="H5557" s="26" t="s">
        <v>22</v>
      </c>
      <c r="I5557" s="26" t="s">
        <v>4047</v>
      </c>
      <c r="J5557" s="26" t="s">
        <v>27</v>
      </c>
      <c r="K5557" s="26" t="s">
        <v>28</v>
      </c>
      <c r="L5557" s="26" t="s">
        <v>29</v>
      </c>
      <c r="M5557" s="26" t="s">
        <v>30</v>
      </c>
      <c r="N5557" s="26" t="s">
        <v>31</v>
      </c>
      <c r="O5557" s="26" t="s">
        <v>32</v>
      </c>
      <c r="P5557" s="26" t="s">
        <v>22</v>
      </c>
      <c r="Q5557" s="26" t="s">
        <v>27401</v>
      </c>
      <c r="R5557" s="26" t="s">
        <v>34</v>
      </c>
      <c r="S5557" s="26" t="s">
        <v>27402</v>
      </c>
      <c r="T5557" s="26" t="s">
        <v>27403</v>
      </c>
    </row>
    <row r="5558" customHeight="1" spans="1:20">
      <c r="A5558" s="25">
        <v>45211</v>
      </c>
      <c r="B5558" s="26" t="s">
        <v>27404</v>
      </c>
      <c r="C5558" s="26" t="s">
        <v>2868</v>
      </c>
      <c r="D5558" s="26" t="s">
        <v>22</v>
      </c>
      <c r="E5558" s="26" t="s">
        <v>27405</v>
      </c>
      <c r="F5558" s="26" t="s">
        <v>26021</v>
      </c>
      <c r="G5558" s="26" t="s">
        <v>130</v>
      </c>
      <c r="H5558" s="26" t="s">
        <v>22</v>
      </c>
      <c r="I5558" s="26" t="s">
        <v>3098</v>
      </c>
      <c r="J5558" s="26" t="s">
        <v>27</v>
      </c>
      <c r="K5558" s="26" t="s">
        <v>28</v>
      </c>
      <c r="L5558" s="26" t="s">
        <v>43</v>
      </c>
      <c r="M5558" s="26" t="s">
        <v>30</v>
      </c>
      <c r="N5558" s="26" t="s">
        <v>31</v>
      </c>
      <c r="O5558" s="26" t="s">
        <v>32</v>
      </c>
      <c r="P5558" s="26" t="s">
        <v>22</v>
      </c>
      <c r="Q5558" s="26" t="s">
        <v>27406</v>
      </c>
      <c r="R5558" s="26" t="s">
        <v>46</v>
      </c>
      <c r="S5558" s="26" t="s">
        <v>27407</v>
      </c>
      <c r="T5558" s="26" t="s">
        <v>27408</v>
      </c>
    </row>
    <row r="5559" customHeight="1" spans="1:20">
      <c r="A5559" s="25">
        <v>45211</v>
      </c>
      <c r="B5559" s="26" t="s">
        <v>27409</v>
      </c>
      <c r="C5559" s="26" t="s">
        <v>1167</v>
      </c>
      <c r="D5559" s="26" t="s">
        <v>22</v>
      </c>
      <c r="E5559" s="26" t="s">
        <v>27410</v>
      </c>
      <c r="F5559" s="26" t="s">
        <v>27411</v>
      </c>
      <c r="G5559" s="26" t="s">
        <v>25</v>
      </c>
      <c r="H5559" s="26" t="s">
        <v>22</v>
      </c>
      <c r="I5559" s="26" t="s">
        <v>448</v>
      </c>
      <c r="J5559" s="26" t="s">
        <v>27</v>
      </c>
      <c r="K5559" s="26" t="s">
        <v>28</v>
      </c>
      <c r="L5559" s="26" t="s">
        <v>43</v>
      </c>
      <c r="M5559" s="26" t="s">
        <v>44</v>
      </c>
      <c r="N5559" s="26" t="s">
        <v>31</v>
      </c>
      <c r="O5559" s="26" t="s">
        <v>32</v>
      </c>
      <c r="P5559" s="26" t="s">
        <v>22</v>
      </c>
      <c r="Q5559" s="26" t="s">
        <v>27412</v>
      </c>
      <c r="R5559" s="26" t="s">
        <v>46</v>
      </c>
      <c r="S5559" s="26" t="s">
        <v>27413</v>
      </c>
      <c r="T5559" s="26" t="s">
        <v>27414</v>
      </c>
    </row>
    <row r="5560" customHeight="1" spans="1:20">
      <c r="A5560" s="25">
        <v>45211</v>
      </c>
      <c r="B5560" s="26" t="s">
        <v>27415</v>
      </c>
      <c r="C5560" s="26" t="s">
        <v>646</v>
      </c>
      <c r="D5560" s="26" t="s">
        <v>22</v>
      </c>
      <c r="E5560" s="26" t="s">
        <v>27416</v>
      </c>
      <c r="F5560" s="26" t="s">
        <v>27417</v>
      </c>
      <c r="G5560" s="26" t="s">
        <v>130</v>
      </c>
      <c r="H5560" s="26" t="s">
        <v>22</v>
      </c>
      <c r="I5560" s="26" t="s">
        <v>412</v>
      </c>
      <c r="J5560" s="26" t="s">
        <v>27</v>
      </c>
      <c r="K5560" s="26" t="s">
        <v>28</v>
      </c>
      <c r="L5560" s="26" t="s">
        <v>43</v>
      </c>
      <c r="M5560" s="26" t="s">
        <v>30</v>
      </c>
      <c r="N5560" s="26" t="s">
        <v>31</v>
      </c>
      <c r="O5560" s="26" t="s">
        <v>32</v>
      </c>
      <c r="P5560" s="26" t="s">
        <v>22</v>
      </c>
      <c r="Q5560" s="26" t="s">
        <v>27418</v>
      </c>
      <c r="R5560" s="26" t="s">
        <v>46</v>
      </c>
      <c r="S5560" s="26" t="s">
        <v>27419</v>
      </c>
      <c r="T5560" s="26" t="s">
        <v>27420</v>
      </c>
    </row>
    <row r="5561" customHeight="1" spans="1:20">
      <c r="A5561" s="25">
        <v>45211</v>
      </c>
      <c r="B5561" s="26" t="s">
        <v>27421</v>
      </c>
      <c r="C5561" s="26" t="s">
        <v>9317</v>
      </c>
      <c r="D5561" s="26" t="s">
        <v>22</v>
      </c>
      <c r="E5561" s="26" t="s">
        <v>27422</v>
      </c>
      <c r="F5561" s="26" t="s">
        <v>8192</v>
      </c>
      <c r="G5561" s="26" t="s">
        <v>25</v>
      </c>
      <c r="H5561" s="26" t="s">
        <v>22</v>
      </c>
      <c r="I5561" s="26" t="s">
        <v>490</v>
      </c>
      <c r="J5561" s="26" t="s">
        <v>27</v>
      </c>
      <c r="K5561" s="26" t="s">
        <v>28</v>
      </c>
      <c r="L5561" s="26" t="s">
        <v>43</v>
      </c>
      <c r="M5561" s="26" t="s">
        <v>44</v>
      </c>
      <c r="N5561" s="26" t="s">
        <v>31</v>
      </c>
      <c r="O5561" s="26" t="s">
        <v>32</v>
      </c>
      <c r="P5561" s="26" t="s">
        <v>22</v>
      </c>
      <c r="Q5561" s="26" t="s">
        <v>27423</v>
      </c>
      <c r="R5561" s="26" t="s">
        <v>46</v>
      </c>
      <c r="S5561" s="26" t="s">
        <v>27424</v>
      </c>
      <c r="T5561" s="26" t="s">
        <v>27425</v>
      </c>
    </row>
    <row r="5562" customHeight="1" spans="1:20">
      <c r="A5562" s="25">
        <v>45211</v>
      </c>
      <c r="B5562" s="26" t="s">
        <v>27426</v>
      </c>
      <c r="C5562" s="26" t="s">
        <v>50</v>
      </c>
      <c r="D5562" s="26" t="s">
        <v>22</v>
      </c>
      <c r="E5562" s="26" t="s">
        <v>27427</v>
      </c>
      <c r="F5562" s="26" t="s">
        <v>27428</v>
      </c>
      <c r="G5562" s="26" t="s">
        <v>130</v>
      </c>
      <c r="H5562" s="26" t="s">
        <v>148</v>
      </c>
      <c r="I5562" s="26" t="s">
        <v>83</v>
      </c>
      <c r="J5562" s="26" t="s">
        <v>27</v>
      </c>
      <c r="K5562" s="26" t="s">
        <v>28</v>
      </c>
      <c r="L5562" s="26" t="s">
        <v>43</v>
      </c>
      <c r="M5562" s="26" t="s">
        <v>44</v>
      </c>
      <c r="N5562" s="26" t="s">
        <v>31</v>
      </c>
      <c r="O5562" s="26" t="s">
        <v>32</v>
      </c>
      <c r="P5562" s="26" t="s">
        <v>22</v>
      </c>
      <c r="Q5562" s="26" t="s">
        <v>27429</v>
      </c>
      <c r="R5562" s="26" t="s">
        <v>46</v>
      </c>
      <c r="S5562" s="26" t="s">
        <v>27430</v>
      </c>
      <c r="T5562" s="26" t="s">
        <v>27431</v>
      </c>
    </row>
    <row r="5563" customHeight="1" spans="1:20">
      <c r="A5563" s="25">
        <v>45211</v>
      </c>
      <c r="B5563" s="26" t="s">
        <v>27432</v>
      </c>
      <c r="C5563" s="26" t="s">
        <v>6694</v>
      </c>
      <c r="D5563" s="26" t="s">
        <v>22</v>
      </c>
      <c r="E5563" s="26" t="s">
        <v>27433</v>
      </c>
      <c r="F5563" s="26" t="s">
        <v>27434</v>
      </c>
      <c r="G5563" s="26" t="s">
        <v>62</v>
      </c>
      <c r="H5563" s="26" t="s">
        <v>22</v>
      </c>
      <c r="I5563" s="26" t="s">
        <v>277</v>
      </c>
      <c r="J5563" s="26" t="s">
        <v>27</v>
      </c>
      <c r="K5563" s="26" t="s">
        <v>76</v>
      </c>
      <c r="L5563" s="26" t="s">
        <v>43</v>
      </c>
      <c r="M5563" s="26" t="s">
        <v>30</v>
      </c>
      <c r="N5563" s="26" t="s">
        <v>31</v>
      </c>
      <c r="O5563" s="26" t="s">
        <v>32</v>
      </c>
      <c r="P5563" s="26" t="s">
        <v>22</v>
      </c>
      <c r="Q5563" s="26" t="s">
        <v>27435</v>
      </c>
      <c r="R5563" s="26" t="s">
        <v>46</v>
      </c>
      <c r="S5563" s="26" t="s">
        <v>27436</v>
      </c>
      <c r="T5563" s="26" t="s">
        <v>27437</v>
      </c>
    </row>
    <row r="5564" customHeight="1" spans="1:20">
      <c r="A5564" s="25">
        <v>45211</v>
      </c>
      <c r="B5564" s="26" t="s">
        <v>27438</v>
      </c>
      <c r="C5564" s="26" t="s">
        <v>817</v>
      </c>
      <c r="D5564" s="26" t="s">
        <v>22</v>
      </c>
      <c r="E5564" s="26" t="s">
        <v>27439</v>
      </c>
      <c r="F5564" s="26" t="s">
        <v>27440</v>
      </c>
      <c r="G5564" s="26" t="s">
        <v>41</v>
      </c>
      <c r="H5564" s="26" t="s">
        <v>22</v>
      </c>
      <c r="I5564" s="26" t="s">
        <v>469</v>
      </c>
      <c r="J5564" s="26" t="s">
        <v>27</v>
      </c>
      <c r="K5564" s="26" t="s">
        <v>28</v>
      </c>
      <c r="L5564" s="26" t="s">
        <v>43</v>
      </c>
      <c r="M5564" s="26" t="s">
        <v>44</v>
      </c>
      <c r="N5564" s="26" t="s">
        <v>31</v>
      </c>
      <c r="O5564" s="26" t="s">
        <v>32</v>
      </c>
      <c r="P5564" s="26" t="s">
        <v>22</v>
      </c>
      <c r="Q5564" s="26" t="s">
        <v>27441</v>
      </c>
      <c r="R5564" s="26" t="s">
        <v>46</v>
      </c>
      <c r="S5564" s="26" t="s">
        <v>27442</v>
      </c>
      <c r="T5564" s="26" t="s">
        <v>27443</v>
      </c>
    </row>
    <row r="5565" customHeight="1" spans="1:20">
      <c r="A5565" s="25">
        <v>45211</v>
      </c>
      <c r="B5565" s="26" t="s">
        <v>27444</v>
      </c>
      <c r="C5565" s="26" t="s">
        <v>646</v>
      </c>
      <c r="D5565" s="26" t="s">
        <v>22</v>
      </c>
      <c r="E5565" s="26" t="s">
        <v>27445</v>
      </c>
      <c r="F5565" s="26" t="s">
        <v>27446</v>
      </c>
      <c r="G5565" s="26" t="s">
        <v>41</v>
      </c>
      <c r="H5565" s="26" t="s">
        <v>22</v>
      </c>
      <c r="I5565" s="26" t="s">
        <v>131</v>
      </c>
      <c r="J5565" s="26" t="s">
        <v>27</v>
      </c>
      <c r="K5565" s="26" t="s">
        <v>28</v>
      </c>
      <c r="L5565" s="26" t="s">
        <v>43</v>
      </c>
      <c r="M5565" s="26" t="s">
        <v>30</v>
      </c>
      <c r="N5565" s="26" t="s">
        <v>31</v>
      </c>
      <c r="O5565" s="26" t="s">
        <v>32</v>
      </c>
      <c r="P5565" s="26" t="s">
        <v>22</v>
      </c>
      <c r="Q5565" s="26" t="s">
        <v>27447</v>
      </c>
      <c r="R5565" s="26" t="s">
        <v>46</v>
      </c>
      <c r="S5565" s="26" t="s">
        <v>27448</v>
      </c>
      <c r="T5565" s="26" t="s">
        <v>27449</v>
      </c>
    </row>
    <row r="5566" customHeight="1" spans="1:20">
      <c r="A5566" s="25">
        <v>45211</v>
      </c>
      <c r="B5566" s="26" t="s">
        <v>27450</v>
      </c>
      <c r="C5566" s="26" t="s">
        <v>8489</v>
      </c>
      <c r="D5566" s="26" t="s">
        <v>22</v>
      </c>
      <c r="E5566" s="26" t="s">
        <v>27451</v>
      </c>
      <c r="F5566" s="26" t="s">
        <v>27452</v>
      </c>
      <c r="G5566" s="26" t="s">
        <v>82</v>
      </c>
      <c r="H5566" s="26" t="s">
        <v>22</v>
      </c>
      <c r="I5566" s="26" t="s">
        <v>315</v>
      </c>
      <c r="J5566" s="26" t="s">
        <v>27</v>
      </c>
      <c r="K5566" s="26" t="s">
        <v>28</v>
      </c>
      <c r="L5566" s="26" t="s">
        <v>43</v>
      </c>
      <c r="M5566" s="26" t="s">
        <v>44</v>
      </c>
      <c r="N5566" s="26" t="s">
        <v>31</v>
      </c>
      <c r="O5566" s="26" t="s">
        <v>32</v>
      </c>
      <c r="P5566" s="26" t="s">
        <v>22</v>
      </c>
      <c r="Q5566" s="26" t="s">
        <v>27453</v>
      </c>
      <c r="R5566" s="26" t="s">
        <v>46</v>
      </c>
      <c r="S5566" s="26" t="s">
        <v>27454</v>
      </c>
      <c r="T5566" s="26" t="s">
        <v>27455</v>
      </c>
    </row>
    <row r="5567" customHeight="1" spans="1:20">
      <c r="A5567" s="25">
        <v>45211</v>
      </c>
      <c r="B5567" s="26" t="s">
        <v>27456</v>
      </c>
      <c r="C5567" s="26" t="s">
        <v>9317</v>
      </c>
      <c r="D5567" s="26" t="s">
        <v>22</v>
      </c>
      <c r="E5567" s="26" t="s">
        <v>27457</v>
      </c>
      <c r="F5567" s="26" t="s">
        <v>27458</v>
      </c>
      <c r="G5567" s="26" t="s">
        <v>41</v>
      </c>
      <c r="H5567" s="26" t="s">
        <v>110</v>
      </c>
      <c r="I5567" s="26" t="s">
        <v>3098</v>
      </c>
      <c r="J5567" s="26" t="s">
        <v>27</v>
      </c>
      <c r="K5567" s="26" t="s">
        <v>28</v>
      </c>
      <c r="L5567" s="26" t="s">
        <v>43</v>
      </c>
      <c r="M5567" s="26" t="s">
        <v>30</v>
      </c>
      <c r="N5567" s="26" t="s">
        <v>31</v>
      </c>
      <c r="O5567" s="26" t="s">
        <v>32</v>
      </c>
      <c r="P5567" s="26" t="s">
        <v>22</v>
      </c>
      <c r="Q5567" s="26" t="s">
        <v>27459</v>
      </c>
      <c r="R5567" s="26" t="s">
        <v>46</v>
      </c>
      <c r="S5567" s="26" t="s">
        <v>27460</v>
      </c>
      <c r="T5567" s="26" t="s">
        <v>27461</v>
      </c>
    </row>
    <row r="5568" customHeight="1" spans="1:20">
      <c r="A5568" s="25">
        <v>45211</v>
      </c>
      <c r="B5568" s="26" t="s">
        <v>27462</v>
      </c>
      <c r="C5568" s="26" t="s">
        <v>2825</v>
      </c>
      <c r="D5568" s="26" t="s">
        <v>22</v>
      </c>
      <c r="E5568" s="26" t="s">
        <v>27463</v>
      </c>
      <c r="F5568" s="26" t="s">
        <v>27464</v>
      </c>
      <c r="G5568" s="26" t="s">
        <v>82</v>
      </c>
      <c r="H5568" s="26" t="s">
        <v>22</v>
      </c>
      <c r="I5568" s="26" t="s">
        <v>576</v>
      </c>
      <c r="J5568" s="26" t="s">
        <v>27</v>
      </c>
      <c r="K5568" s="26" t="s">
        <v>28</v>
      </c>
      <c r="L5568" s="26" t="s">
        <v>43</v>
      </c>
      <c r="M5568" s="26" t="s">
        <v>44</v>
      </c>
      <c r="N5568" s="26" t="s">
        <v>31</v>
      </c>
      <c r="O5568" s="26" t="s">
        <v>32</v>
      </c>
      <c r="P5568" s="26" t="s">
        <v>22</v>
      </c>
      <c r="Q5568" s="26" t="s">
        <v>27465</v>
      </c>
      <c r="R5568" s="26" t="s">
        <v>46</v>
      </c>
      <c r="S5568" s="26" t="s">
        <v>27466</v>
      </c>
      <c r="T5568" s="26" t="s">
        <v>27467</v>
      </c>
    </row>
    <row r="5569" customHeight="1" spans="1:20">
      <c r="A5569" s="25">
        <v>45211</v>
      </c>
      <c r="B5569" s="26" t="s">
        <v>27468</v>
      </c>
      <c r="C5569" s="26" t="s">
        <v>837</v>
      </c>
      <c r="D5569" s="26" t="s">
        <v>22</v>
      </c>
      <c r="E5569" s="26" t="s">
        <v>27469</v>
      </c>
      <c r="F5569" s="26" t="s">
        <v>27470</v>
      </c>
      <c r="G5569" s="26" t="s">
        <v>82</v>
      </c>
      <c r="H5569" s="26" t="s">
        <v>22</v>
      </c>
      <c r="I5569" s="26" t="s">
        <v>168</v>
      </c>
      <c r="J5569" s="26" t="s">
        <v>27</v>
      </c>
      <c r="K5569" s="26" t="s">
        <v>28</v>
      </c>
      <c r="L5569" s="26" t="s">
        <v>43</v>
      </c>
      <c r="M5569" s="26" t="s">
        <v>169</v>
      </c>
      <c r="N5569" s="26" t="s">
        <v>31</v>
      </c>
      <c r="O5569" s="26" t="s">
        <v>32</v>
      </c>
      <c r="P5569" s="26" t="s">
        <v>22</v>
      </c>
      <c r="Q5569" s="26" t="s">
        <v>27471</v>
      </c>
      <c r="R5569" s="26" t="s">
        <v>46</v>
      </c>
      <c r="S5569" s="26" t="s">
        <v>27472</v>
      </c>
      <c r="T5569" s="26" t="s">
        <v>27473</v>
      </c>
    </row>
    <row r="5570" customHeight="1" spans="1:20">
      <c r="A5570" s="25">
        <v>45211</v>
      </c>
      <c r="B5570" s="26" t="s">
        <v>27474</v>
      </c>
      <c r="C5570" s="26" t="s">
        <v>6439</v>
      </c>
      <c r="D5570" s="26" t="s">
        <v>22</v>
      </c>
      <c r="E5570" s="26" t="s">
        <v>27475</v>
      </c>
      <c r="F5570" s="26" t="s">
        <v>27476</v>
      </c>
      <c r="G5570" s="26" t="s">
        <v>130</v>
      </c>
      <c r="H5570" s="26" t="s">
        <v>22</v>
      </c>
      <c r="I5570" s="26" t="s">
        <v>277</v>
      </c>
      <c r="J5570" s="26" t="s">
        <v>27</v>
      </c>
      <c r="K5570" s="26" t="s">
        <v>28</v>
      </c>
      <c r="L5570" s="26" t="s">
        <v>43</v>
      </c>
      <c r="M5570" s="26" t="s">
        <v>30</v>
      </c>
      <c r="N5570" s="26" t="s">
        <v>31</v>
      </c>
      <c r="O5570" s="26" t="s">
        <v>32</v>
      </c>
      <c r="P5570" s="26" t="s">
        <v>22</v>
      </c>
      <c r="Q5570" s="26" t="s">
        <v>27477</v>
      </c>
      <c r="R5570" s="26" t="s">
        <v>46</v>
      </c>
      <c r="S5570" s="26" t="s">
        <v>27478</v>
      </c>
      <c r="T5570" s="26" t="s">
        <v>27479</v>
      </c>
    </row>
    <row r="5571" customHeight="1" spans="1:20">
      <c r="A5571" s="25">
        <v>45211</v>
      </c>
      <c r="B5571" s="26" t="s">
        <v>27480</v>
      </c>
      <c r="C5571" s="26" t="s">
        <v>6439</v>
      </c>
      <c r="D5571" s="26" t="s">
        <v>22</v>
      </c>
      <c r="E5571" s="26" t="s">
        <v>27481</v>
      </c>
      <c r="F5571" s="26" t="s">
        <v>27482</v>
      </c>
      <c r="G5571" s="26" t="s">
        <v>130</v>
      </c>
      <c r="H5571" s="26" t="s">
        <v>22</v>
      </c>
      <c r="I5571" s="26" t="s">
        <v>315</v>
      </c>
      <c r="J5571" s="26" t="s">
        <v>27</v>
      </c>
      <c r="K5571" s="26" t="s">
        <v>28</v>
      </c>
      <c r="L5571" s="26" t="s">
        <v>43</v>
      </c>
      <c r="M5571" s="26" t="s">
        <v>30</v>
      </c>
      <c r="N5571" s="26" t="s">
        <v>31</v>
      </c>
      <c r="O5571" s="26" t="s">
        <v>32</v>
      </c>
      <c r="P5571" s="26" t="s">
        <v>22</v>
      </c>
      <c r="Q5571" s="26" t="s">
        <v>27483</v>
      </c>
      <c r="R5571" s="26" t="s">
        <v>46</v>
      </c>
      <c r="S5571" s="26" t="s">
        <v>27484</v>
      </c>
      <c r="T5571" s="26" t="s">
        <v>27485</v>
      </c>
    </row>
    <row r="5572" customHeight="1" spans="1:20">
      <c r="A5572" s="25">
        <v>45211</v>
      </c>
      <c r="B5572" s="26" t="s">
        <v>27486</v>
      </c>
      <c r="C5572" s="26" t="s">
        <v>1023</v>
      </c>
      <c r="D5572" s="26" t="s">
        <v>22</v>
      </c>
      <c r="E5572" s="26" t="s">
        <v>7243</v>
      </c>
      <c r="F5572" s="26" t="s">
        <v>7244</v>
      </c>
      <c r="G5572" s="26" t="s">
        <v>62</v>
      </c>
      <c r="H5572" s="26" t="s">
        <v>110</v>
      </c>
      <c r="I5572" s="26" t="s">
        <v>293</v>
      </c>
      <c r="J5572" s="26" t="s">
        <v>27</v>
      </c>
      <c r="K5572" s="26" t="s">
        <v>76</v>
      </c>
      <c r="L5572" s="26" t="s">
        <v>43</v>
      </c>
      <c r="M5572" s="26" t="s">
        <v>44</v>
      </c>
      <c r="N5572" s="26" t="s">
        <v>31</v>
      </c>
      <c r="O5572" s="26" t="s">
        <v>32</v>
      </c>
      <c r="P5572" s="26" t="s">
        <v>22</v>
      </c>
      <c r="Q5572" s="26" t="s">
        <v>27487</v>
      </c>
      <c r="R5572" s="26" t="s">
        <v>46</v>
      </c>
      <c r="S5572" s="26" t="s">
        <v>27488</v>
      </c>
      <c r="T5572" s="26" t="s">
        <v>27489</v>
      </c>
    </row>
    <row r="5573" customHeight="1" spans="1:20">
      <c r="A5573" s="25">
        <v>45211</v>
      </c>
      <c r="B5573" s="26" t="s">
        <v>27490</v>
      </c>
      <c r="C5573" s="26" t="s">
        <v>646</v>
      </c>
      <c r="D5573" s="26" t="s">
        <v>22</v>
      </c>
      <c r="E5573" s="26" t="s">
        <v>27491</v>
      </c>
      <c r="F5573" s="26" t="s">
        <v>27492</v>
      </c>
      <c r="G5573" s="26" t="s">
        <v>247</v>
      </c>
      <c r="H5573" s="26" t="s">
        <v>22</v>
      </c>
      <c r="I5573" s="26" t="s">
        <v>576</v>
      </c>
      <c r="J5573" s="26" t="s">
        <v>27</v>
      </c>
      <c r="K5573" s="26" t="s">
        <v>28</v>
      </c>
      <c r="L5573" s="26" t="s">
        <v>43</v>
      </c>
      <c r="M5573" s="26" t="s">
        <v>44</v>
      </c>
      <c r="N5573" s="26" t="s">
        <v>31</v>
      </c>
      <c r="O5573" s="26" t="s">
        <v>32</v>
      </c>
      <c r="P5573" s="26" t="s">
        <v>22</v>
      </c>
      <c r="Q5573" s="26" t="s">
        <v>27493</v>
      </c>
      <c r="R5573" s="26" t="s">
        <v>46</v>
      </c>
      <c r="S5573" s="26" t="s">
        <v>27494</v>
      </c>
      <c r="T5573" s="26" t="s">
        <v>27495</v>
      </c>
    </row>
    <row r="5574" customHeight="1" spans="1:20">
      <c r="A5574" s="25">
        <v>45211</v>
      </c>
      <c r="B5574" s="26" t="s">
        <v>27496</v>
      </c>
      <c r="C5574" s="26" t="s">
        <v>381</v>
      </c>
      <c r="D5574" s="26" t="s">
        <v>22</v>
      </c>
      <c r="E5574" s="26" t="s">
        <v>27497</v>
      </c>
      <c r="F5574" s="26" t="s">
        <v>27498</v>
      </c>
      <c r="G5574" s="26" t="s">
        <v>82</v>
      </c>
      <c r="H5574" s="26" t="s">
        <v>22</v>
      </c>
      <c r="I5574" s="26" t="s">
        <v>26</v>
      </c>
      <c r="J5574" s="26" t="s">
        <v>27</v>
      </c>
      <c r="K5574" s="26" t="s">
        <v>28</v>
      </c>
      <c r="L5574" s="26" t="s">
        <v>29</v>
      </c>
      <c r="M5574" s="26" t="s">
        <v>44</v>
      </c>
      <c r="N5574" s="26" t="s">
        <v>31</v>
      </c>
      <c r="O5574" s="26" t="s">
        <v>32</v>
      </c>
      <c r="P5574" s="26" t="s">
        <v>22</v>
      </c>
      <c r="Q5574" s="26" t="s">
        <v>27499</v>
      </c>
      <c r="R5574" s="26" t="s">
        <v>34</v>
      </c>
      <c r="S5574" s="26" t="s">
        <v>27500</v>
      </c>
      <c r="T5574" s="26" t="s">
        <v>27501</v>
      </c>
    </row>
    <row r="5575" customHeight="1" spans="1:20">
      <c r="A5575" s="25">
        <v>45211</v>
      </c>
      <c r="B5575" s="26" t="s">
        <v>27502</v>
      </c>
      <c r="C5575" s="26" t="s">
        <v>783</v>
      </c>
      <c r="D5575" s="26" t="s">
        <v>22</v>
      </c>
      <c r="E5575" s="26" t="s">
        <v>27503</v>
      </c>
      <c r="F5575" s="26" t="s">
        <v>22</v>
      </c>
      <c r="G5575" s="26" t="s">
        <v>22</v>
      </c>
      <c r="H5575" s="26" t="s">
        <v>22</v>
      </c>
      <c r="I5575" s="26" t="s">
        <v>576</v>
      </c>
      <c r="J5575" s="26" t="s">
        <v>27</v>
      </c>
      <c r="K5575" s="26" t="s">
        <v>28</v>
      </c>
      <c r="L5575" s="26" t="s">
        <v>43</v>
      </c>
      <c r="M5575" s="26" t="s">
        <v>44</v>
      </c>
      <c r="N5575" s="26" t="s">
        <v>743</v>
      </c>
      <c r="O5575" s="26" t="s">
        <v>32</v>
      </c>
      <c r="P5575" s="26" t="s">
        <v>22</v>
      </c>
      <c r="Q5575" s="26" t="s">
        <v>27504</v>
      </c>
      <c r="R5575" s="26" t="s">
        <v>46</v>
      </c>
      <c r="S5575" s="26" t="s">
        <v>27505</v>
      </c>
      <c r="T5575" s="26" t="s">
        <v>22</v>
      </c>
    </row>
    <row r="5576" customHeight="1" spans="1:20">
      <c r="A5576" s="25">
        <v>45211</v>
      </c>
      <c r="B5576" s="26" t="s">
        <v>27506</v>
      </c>
      <c r="C5576" s="26" t="s">
        <v>783</v>
      </c>
      <c r="D5576" s="26" t="s">
        <v>22</v>
      </c>
      <c r="E5576" s="26" t="s">
        <v>26827</v>
      </c>
      <c r="F5576" s="26" t="s">
        <v>26828</v>
      </c>
      <c r="G5576" s="26" t="s">
        <v>25</v>
      </c>
      <c r="H5576" s="26" t="s">
        <v>22</v>
      </c>
      <c r="I5576" s="26" t="s">
        <v>469</v>
      </c>
      <c r="J5576" s="26" t="s">
        <v>27</v>
      </c>
      <c r="K5576" s="26" t="s">
        <v>28</v>
      </c>
      <c r="L5576" s="26" t="s">
        <v>43</v>
      </c>
      <c r="M5576" s="26" t="s">
        <v>30</v>
      </c>
      <c r="N5576" s="26" t="s">
        <v>743</v>
      </c>
      <c r="O5576" s="26" t="s">
        <v>32</v>
      </c>
      <c r="P5576" s="26" t="s">
        <v>22</v>
      </c>
      <c r="Q5576" s="26" t="s">
        <v>27507</v>
      </c>
      <c r="R5576" s="26" t="s">
        <v>46</v>
      </c>
      <c r="S5576" s="26" t="s">
        <v>27508</v>
      </c>
      <c r="T5576" s="26" t="s">
        <v>22</v>
      </c>
    </row>
    <row r="5577" customHeight="1" spans="1:20">
      <c r="A5577" s="25">
        <v>45211</v>
      </c>
      <c r="B5577" s="26" t="s">
        <v>27509</v>
      </c>
      <c r="C5577" s="26" t="s">
        <v>783</v>
      </c>
      <c r="D5577" s="26" t="s">
        <v>22</v>
      </c>
      <c r="E5577" s="26" t="s">
        <v>27510</v>
      </c>
      <c r="F5577" s="26" t="s">
        <v>9369</v>
      </c>
      <c r="G5577" s="26" t="s">
        <v>82</v>
      </c>
      <c r="H5577" s="26" t="s">
        <v>22</v>
      </c>
      <c r="I5577" s="26" t="s">
        <v>168</v>
      </c>
      <c r="J5577" s="26" t="s">
        <v>27</v>
      </c>
      <c r="K5577" s="26" t="s">
        <v>195</v>
      </c>
      <c r="L5577" s="26" t="s">
        <v>22</v>
      </c>
      <c r="M5577" s="26" t="s">
        <v>169</v>
      </c>
      <c r="N5577" s="26" t="s">
        <v>743</v>
      </c>
      <c r="O5577" s="26" t="s">
        <v>32</v>
      </c>
      <c r="P5577" s="26" t="s">
        <v>22</v>
      </c>
      <c r="Q5577" s="26" t="s">
        <v>27511</v>
      </c>
      <c r="R5577" s="26" t="s">
        <v>46</v>
      </c>
      <c r="S5577" s="26" t="s">
        <v>27512</v>
      </c>
      <c r="T5577" s="26" t="s">
        <v>22</v>
      </c>
    </row>
    <row r="5578" customHeight="1" spans="1:20">
      <c r="A5578" s="25">
        <v>45211</v>
      </c>
      <c r="B5578" s="26" t="s">
        <v>27513</v>
      </c>
      <c r="C5578" s="26" t="s">
        <v>783</v>
      </c>
      <c r="D5578" s="26" t="s">
        <v>22</v>
      </c>
      <c r="E5578" s="26" t="s">
        <v>27514</v>
      </c>
      <c r="F5578" s="26" t="s">
        <v>27515</v>
      </c>
      <c r="G5578" s="26" t="s">
        <v>41</v>
      </c>
      <c r="H5578" s="26" t="s">
        <v>148</v>
      </c>
      <c r="I5578" s="26" t="s">
        <v>149</v>
      </c>
      <c r="J5578" s="26" t="s">
        <v>27</v>
      </c>
      <c r="K5578" s="26" t="s">
        <v>28</v>
      </c>
      <c r="L5578" s="26" t="s">
        <v>43</v>
      </c>
      <c r="M5578" s="26" t="s">
        <v>44</v>
      </c>
      <c r="N5578" s="26" t="s">
        <v>743</v>
      </c>
      <c r="O5578" s="26" t="s">
        <v>32</v>
      </c>
      <c r="P5578" s="26" t="s">
        <v>22</v>
      </c>
      <c r="Q5578" s="26" t="s">
        <v>27516</v>
      </c>
      <c r="R5578" s="26" t="s">
        <v>46</v>
      </c>
      <c r="S5578" s="26" t="s">
        <v>27517</v>
      </c>
      <c r="T5578" s="26" t="s">
        <v>27518</v>
      </c>
    </row>
    <row r="5579" customHeight="1" spans="1:20">
      <c r="A5579" s="25">
        <v>45211</v>
      </c>
      <c r="B5579" s="26" t="s">
        <v>27519</v>
      </c>
      <c r="C5579" s="26" t="s">
        <v>1167</v>
      </c>
      <c r="D5579" s="26" t="s">
        <v>22</v>
      </c>
      <c r="E5579" s="26" t="s">
        <v>27520</v>
      </c>
      <c r="F5579" s="26" t="s">
        <v>23374</v>
      </c>
      <c r="G5579" s="26" t="s">
        <v>41</v>
      </c>
      <c r="H5579" s="26" t="s">
        <v>22</v>
      </c>
      <c r="I5579" s="26" t="s">
        <v>26</v>
      </c>
      <c r="J5579" s="26" t="s">
        <v>27</v>
      </c>
      <c r="K5579" s="26" t="s">
        <v>28</v>
      </c>
      <c r="L5579" s="26" t="s">
        <v>29</v>
      </c>
      <c r="M5579" s="26" t="s">
        <v>30</v>
      </c>
      <c r="N5579" s="26" t="s">
        <v>31</v>
      </c>
      <c r="O5579" s="26" t="s">
        <v>32</v>
      </c>
      <c r="P5579" s="26" t="s">
        <v>22</v>
      </c>
      <c r="Q5579" s="26" t="s">
        <v>27521</v>
      </c>
      <c r="R5579" s="26" t="s">
        <v>34</v>
      </c>
      <c r="S5579" s="26" t="s">
        <v>27522</v>
      </c>
      <c r="T5579" s="26" t="s">
        <v>27523</v>
      </c>
    </row>
    <row r="5580" customHeight="1" spans="1:20">
      <c r="A5580" s="25">
        <v>45211</v>
      </c>
      <c r="B5580" s="26" t="s">
        <v>27524</v>
      </c>
      <c r="C5580" s="26" t="s">
        <v>5213</v>
      </c>
      <c r="D5580" s="26" t="s">
        <v>22</v>
      </c>
      <c r="E5580" s="26" t="s">
        <v>3430</v>
      </c>
      <c r="F5580" s="26" t="s">
        <v>3431</v>
      </c>
      <c r="G5580" s="26" t="s">
        <v>130</v>
      </c>
      <c r="H5580" s="26" t="s">
        <v>22</v>
      </c>
      <c r="I5580" s="26" t="s">
        <v>412</v>
      </c>
      <c r="J5580" s="26" t="s">
        <v>27</v>
      </c>
      <c r="K5580" s="26" t="s">
        <v>28</v>
      </c>
      <c r="L5580" s="26" t="s">
        <v>43</v>
      </c>
      <c r="M5580" s="26" t="s">
        <v>30</v>
      </c>
      <c r="N5580" s="26" t="s">
        <v>208</v>
      </c>
      <c r="O5580" s="26" t="s">
        <v>32</v>
      </c>
      <c r="P5580" s="26" t="s">
        <v>22</v>
      </c>
      <c r="Q5580" s="26" t="s">
        <v>27525</v>
      </c>
      <c r="R5580" s="26" t="s">
        <v>46</v>
      </c>
      <c r="S5580" s="26" t="s">
        <v>27526</v>
      </c>
      <c r="T5580" s="26" t="s">
        <v>22</v>
      </c>
    </row>
    <row r="5581" customHeight="1" spans="1:20">
      <c r="A5581" s="25">
        <v>45211</v>
      </c>
      <c r="B5581" s="26" t="s">
        <v>27527</v>
      </c>
      <c r="C5581" s="26" t="s">
        <v>783</v>
      </c>
      <c r="D5581" s="26" t="s">
        <v>22</v>
      </c>
      <c r="E5581" s="26" t="s">
        <v>27528</v>
      </c>
      <c r="F5581" s="26" t="s">
        <v>27529</v>
      </c>
      <c r="G5581" s="26" t="s">
        <v>82</v>
      </c>
      <c r="H5581" s="26" t="s">
        <v>22</v>
      </c>
      <c r="I5581" s="26" t="s">
        <v>168</v>
      </c>
      <c r="J5581" s="26" t="s">
        <v>27</v>
      </c>
      <c r="K5581" s="26" t="s">
        <v>28</v>
      </c>
      <c r="L5581" s="26" t="s">
        <v>43</v>
      </c>
      <c r="M5581" s="26" t="s">
        <v>169</v>
      </c>
      <c r="N5581" s="26" t="s">
        <v>743</v>
      </c>
      <c r="O5581" s="26" t="s">
        <v>32</v>
      </c>
      <c r="P5581" s="26" t="s">
        <v>22</v>
      </c>
      <c r="Q5581" s="26" t="s">
        <v>27530</v>
      </c>
      <c r="R5581" s="26" t="s">
        <v>46</v>
      </c>
      <c r="S5581" s="26" t="s">
        <v>27531</v>
      </c>
      <c r="T5581" s="26" t="s">
        <v>27532</v>
      </c>
    </row>
    <row r="5582" customHeight="1" spans="1:20">
      <c r="A5582" s="25">
        <v>45211</v>
      </c>
      <c r="B5582" s="26" t="s">
        <v>27533</v>
      </c>
      <c r="C5582" s="26" t="s">
        <v>783</v>
      </c>
      <c r="D5582" s="26" t="s">
        <v>22</v>
      </c>
      <c r="E5582" s="26" t="s">
        <v>27534</v>
      </c>
      <c r="F5582" s="26" t="s">
        <v>27535</v>
      </c>
      <c r="G5582" s="26" t="s">
        <v>82</v>
      </c>
      <c r="H5582" s="26" t="s">
        <v>137</v>
      </c>
      <c r="I5582" s="26" t="s">
        <v>448</v>
      </c>
      <c r="J5582" s="26" t="s">
        <v>27</v>
      </c>
      <c r="K5582" s="26" t="s">
        <v>28</v>
      </c>
      <c r="L5582" s="26" t="s">
        <v>43</v>
      </c>
      <c r="M5582" s="26" t="s">
        <v>169</v>
      </c>
      <c r="N5582" s="26" t="s">
        <v>743</v>
      </c>
      <c r="O5582" s="26" t="s">
        <v>32</v>
      </c>
      <c r="P5582" s="26" t="s">
        <v>22</v>
      </c>
      <c r="Q5582" s="26" t="s">
        <v>27536</v>
      </c>
      <c r="R5582" s="26" t="s">
        <v>46</v>
      </c>
      <c r="S5582" s="26" t="s">
        <v>27537</v>
      </c>
      <c r="T5582" s="26" t="s">
        <v>27538</v>
      </c>
    </row>
    <row r="5583" customHeight="1" spans="1:20">
      <c r="A5583" s="25">
        <v>45211</v>
      </c>
      <c r="B5583" s="26" t="s">
        <v>27539</v>
      </c>
      <c r="C5583" s="26" t="s">
        <v>783</v>
      </c>
      <c r="D5583" s="26" t="s">
        <v>22</v>
      </c>
      <c r="E5583" s="26" t="s">
        <v>27540</v>
      </c>
      <c r="F5583" s="26" t="s">
        <v>27541</v>
      </c>
      <c r="G5583" s="26" t="s">
        <v>25</v>
      </c>
      <c r="H5583" s="26" t="s">
        <v>22</v>
      </c>
      <c r="I5583" s="26" t="s">
        <v>3098</v>
      </c>
      <c r="J5583" s="26" t="s">
        <v>27</v>
      </c>
      <c r="K5583" s="26" t="s">
        <v>28</v>
      </c>
      <c r="L5583" s="26" t="s">
        <v>43</v>
      </c>
      <c r="M5583" s="26" t="s">
        <v>44</v>
      </c>
      <c r="N5583" s="26" t="s">
        <v>743</v>
      </c>
      <c r="O5583" s="26" t="s">
        <v>32</v>
      </c>
      <c r="P5583" s="26" t="s">
        <v>22</v>
      </c>
      <c r="Q5583" s="26" t="s">
        <v>27542</v>
      </c>
      <c r="R5583" s="26" t="s">
        <v>46</v>
      </c>
      <c r="S5583" s="26" t="s">
        <v>27543</v>
      </c>
      <c r="T5583" s="26" t="s">
        <v>27544</v>
      </c>
    </row>
    <row r="5584" customHeight="1" spans="1:20">
      <c r="A5584" s="25">
        <v>45211</v>
      </c>
      <c r="B5584" s="26" t="s">
        <v>27545</v>
      </c>
      <c r="C5584" s="26" t="s">
        <v>783</v>
      </c>
      <c r="D5584" s="26" t="s">
        <v>22</v>
      </c>
      <c r="E5584" s="26" t="s">
        <v>27546</v>
      </c>
      <c r="F5584" s="26" t="s">
        <v>27547</v>
      </c>
      <c r="G5584" s="26" t="s">
        <v>82</v>
      </c>
      <c r="H5584" s="26" t="s">
        <v>22</v>
      </c>
      <c r="I5584" s="26" t="s">
        <v>168</v>
      </c>
      <c r="J5584" s="26" t="s">
        <v>27</v>
      </c>
      <c r="K5584" s="26" t="s">
        <v>28</v>
      </c>
      <c r="L5584" s="26" t="s">
        <v>43</v>
      </c>
      <c r="M5584" s="26" t="s">
        <v>169</v>
      </c>
      <c r="N5584" s="26" t="s">
        <v>743</v>
      </c>
      <c r="O5584" s="26" t="s">
        <v>32</v>
      </c>
      <c r="P5584" s="26" t="s">
        <v>22</v>
      </c>
      <c r="Q5584" s="26" t="s">
        <v>27548</v>
      </c>
      <c r="R5584" s="26" t="s">
        <v>46</v>
      </c>
      <c r="S5584" s="26" t="s">
        <v>27549</v>
      </c>
      <c r="T5584" s="26" t="s">
        <v>27550</v>
      </c>
    </row>
    <row r="5585" customHeight="1" spans="1:20">
      <c r="A5585" s="25">
        <v>45211</v>
      </c>
      <c r="B5585" s="26" t="s">
        <v>27551</v>
      </c>
      <c r="C5585" s="26" t="s">
        <v>783</v>
      </c>
      <c r="D5585" s="26" t="s">
        <v>22</v>
      </c>
      <c r="E5585" s="26" t="s">
        <v>27552</v>
      </c>
      <c r="F5585" s="26" t="s">
        <v>27553</v>
      </c>
      <c r="G5585" s="26" t="s">
        <v>82</v>
      </c>
      <c r="H5585" s="26" t="s">
        <v>22</v>
      </c>
      <c r="I5585" s="26" t="s">
        <v>168</v>
      </c>
      <c r="J5585" s="26" t="s">
        <v>27</v>
      </c>
      <c r="K5585" s="26" t="s">
        <v>28</v>
      </c>
      <c r="L5585" s="26" t="s">
        <v>43</v>
      </c>
      <c r="M5585" s="26" t="s">
        <v>169</v>
      </c>
      <c r="N5585" s="26" t="s">
        <v>743</v>
      </c>
      <c r="O5585" s="26" t="s">
        <v>32</v>
      </c>
      <c r="P5585" s="26" t="s">
        <v>22</v>
      </c>
      <c r="Q5585" s="26" t="s">
        <v>27554</v>
      </c>
      <c r="R5585" s="26" t="s">
        <v>46</v>
      </c>
      <c r="S5585" s="26" t="s">
        <v>27555</v>
      </c>
      <c r="T5585" s="26" t="s">
        <v>27556</v>
      </c>
    </row>
    <row r="5586" customHeight="1" spans="1:20">
      <c r="A5586" s="25">
        <v>45211</v>
      </c>
      <c r="B5586" s="26" t="s">
        <v>27557</v>
      </c>
      <c r="C5586" s="26" t="s">
        <v>783</v>
      </c>
      <c r="D5586" s="26" t="s">
        <v>22</v>
      </c>
      <c r="E5586" s="26" t="s">
        <v>27558</v>
      </c>
      <c r="F5586" s="26" t="s">
        <v>27559</v>
      </c>
      <c r="G5586" s="26" t="s">
        <v>82</v>
      </c>
      <c r="H5586" s="26" t="s">
        <v>148</v>
      </c>
      <c r="I5586" s="26" t="s">
        <v>214</v>
      </c>
      <c r="J5586" s="26" t="s">
        <v>27</v>
      </c>
      <c r="K5586" s="26" t="s">
        <v>28</v>
      </c>
      <c r="L5586" s="26" t="s">
        <v>43</v>
      </c>
      <c r="M5586" s="26" t="s">
        <v>169</v>
      </c>
      <c r="N5586" s="26" t="s">
        <v>743</v>
      </c>
      <c r="O5586" s="26" t="s">
        <v>32</v>
      </c>
      <c r="P5586" s="26" t="s">
        <v>22</v>
      </c>
      <c r="Q5586" s="26" t="s">
        <v>27560</v>
      </c>
      <c r="R5586" s="26" t="s">
        <v>46</v>
      </c>
      <c r="S5586" s="26" t="s">
        <v>27561</v>
      </c>
      <c r="T5586" s="26" t="s">
        <v>27562</v>
      </c>
    </row>
    <row r="5587" customHeight="1" spans="1:20">
      <c r="A5587" s="25">
        <v>45211</v>
      </c>
      <c r="B5587" s="26" t="s">
        <v>27563</v>
      </c>
      <c r="C5587" s="26" t="s">
        <v>783</v>
      </c>
      <c r="D5587" s="26" t="s">
        <v>22</v>
      </c>
      <c r="E5587" s="26" t="s">
        <v>27564</v>
      </c>
      <c r="F5587" s="26" t="s">
        <v>26654</v>
      </c>
      <c r="G5587" s="26" t="s">
        <v>82</v>
      </c>
      <c r="H5587" s="26" t="s">
        <v>22</v>
      </c>
      <c r="I5587" s="26" t="s">
        <v>168</v>
      </c>
      <c r="J5587" s="26" t="s">
        <v>27</v>
      </c>
      <c r="K5587" s="26" t="s">
        <v>28</v>
      </c>
      <c r="L5587" s="26" t="s">
        <v>43</v>
      </c>
      <c r="M5587" s="26" t="s">
        <v>169</v>
      </c>
      <c r="N5587" s="26" t="s">
        <v>743</v>
      </c>
      <c r="O5587" s="26" t="s">
        <v>32</v>
      </c>
      <c r="P5587" s="26" t="s">
        <v>22</v>
      </c>
      <c r="Q5587" s="26" t="s">
        <v>27565</v>
      </c>
      <c r="R5587" s="26" t="s">
        <v>46</v>
      </c>
      <c r="S5587" s="26" t="s">
        <v>27566</v>
      </c>
      <c r="T5587" s="26" t="s">
        <v>27567</v>
      </c>
    </row>
    <row r="5588" customHeight="1" spans="1:20">
      <c r="A5588" s="25">
        <v>45211</v>
      </c>
      <c r="B5588" s="26" t="s">
        <v>27568</v>
      </c>
      <c r="C5588" s="26" t="s">
        <v>783</v>
      </c>
      <c r="D5588" s="26" t="s">
        <v>22</v>
      </c>
      <c r="E5588" s="26" t="s">
        <v>27569</v>
      </c>
      <c r="F5588" s="26" t="s">
        <v>27570</v>
      </c>
      <c r="G5588" s="26" t="s">
        <v>82</v>
      </c>
      <c r="H5588" s="26" t="s">
        <v>22</v>
      </c>
      <c r="I5588" s="26" t="s">
        <v>75</v>
      </c>
      <c r="J5588" s="26" t="s">
        <v>27</v>
      </c>
      <c r="K5588" s="26" t="s">
        <v>28</v>
      </c>
      <c r="L5588" s="26" t="s">
        <v>43</v>
      </c>
      <c r="M5588" s="26" t="s">
        <v>169</v>
      </c>
      <c r="N5588" s="26" t="s">
        <v>743</v>
      </c>
      <c r="O5588" s="26" t="s">
        <v>32</v>
      </c>
      <c r="P5588" s="26" t="s">
        <v>22</v>
      </c>
      <c r="Q5588" s="26" t="s">
        <v>27571</v>
      </c>
      <c r="R5588" s="26" t="s">
        <v>46</v>
      </c>
      <c r="S5588" s="26" t="s">
        <v>27572</v>
      </c>
      <c r="T5588" s="26" t="s">
        <v>27573</v>
      </c>
    </row>
    <row r="5589" customHeight="1" spans="1:20">
      <c r="A5589" s="25">
        <v>45211</v>
      </c>
      <c r="B5589" s="26" t="s">
        <v>27574</v>
      </c>
      <c r="C5589" s="26" t="s">
        <v>7401</v>
      </c>
      <c r="D5589" s="26" t="s">
        <v>22</v>
      </c>
      <c r="E5589" s="26" t="s">
        <v>27575</v>
      </c>
      <c r="F5589" s="26" t="s">
        <v>27576</v>
      </c>
      <c r="G5589" s="26" t="s">
        <v>130</v>
      </c>
      <c r="H5589" s="26" t="s">
        <v>22</v>
      </c>
      <c r="I5589" s="26" t="s">
        <v>155</v>
      </c>
      <c r="J5589" s="26" t="s">
        <v>27</v>
      </c>
      <c r="K5589" s="26" t="s">
        <v>28</v>
      </c>
      <c r="L5589" s="26" t="s">
        <v>43</v>
      </c>
      <c r="M5589" s="26" t="s">
        <v>30</v>
      </c>
      <c r="N5589" s="26" t="s">
        <v>208</v>
      </c>
      <c r="O5589" s="26" t="s">
        <v>32</v>
      </c>
      <c r="P5589" s="26" t="s">
        <v>22</v>
      </c>
      <c r="Q5589" s="26" t="s">
        <v>27577</v>
      </c>
      <c r="R5589" s="26" t="s">
        <v>46</v>
      </c>
      <c r="S5589" s="26" t="s">
        <v>27578</v>
      </c>
      <c r="T5589" s="26" t="s">
        <v>27579</v>
      </c>
    </row>
    <row r="5590" customHeight="1" spans="1:20">
      <c r="A5590" s="25">
        <v>45211</v>
      </c>
      <c r="B5590" s="26" t="s">
        <v>27580</v>
      </c>
      <c r="C5590" s="26" t="s">
        <v>6506</v>
      </c>
      <c r="D5590" s="26" t="s">
        <v>22</v>
      </c>
      <c r="E5590" s="26" t="s">
        <v>27581</v>
      </c>
      <c r="F5590" s="26" t="s">
        <v>27582</v>
      </c>
      <c r="G5590" s="26" t="s">
        <v>82</v>
      </c>
      <c r="H5590" s="26" t="s">
        <v>22</v>
      </c>
      <c r="I5590" s="26" t="s">
        <v>124</v>
      </c>
      <c r="J5590" s="26" t="s">
        <v>27</v>
      </c>
      <c r="K5590" s="26" t="s">
        <v>28</v>
      </c>
      <c r="L5590" s="26" t="s">
        <v>43</v>
      </c>
      <c r="M5590" s="26" t="s">
        <v>44</v>
      </c>
      <c r="N5590" s="26" t="s">
        <v>208</v>
      </c>
      <c r="O5590" s="26" t="s">
        <v>32</v>
      </c>
      <c r="P5590" s="26" t="s">
        <v>22</v>
      </c>
      <c r="Q5590" s="26" t="s">
        <v>27583</v>
      </c>
      <c r="R5590" s="26" t="s">
        <v>46</v>
      </c>
      <c r="S5590" s="26" t="s">
        <v>27584</v>
      </c>
      <c r="T5590" s="26" t="s">
        <v>27585</v>
      </c>
    </row>
    <row r="5591" customHeight="1" spans="1:20">
      <c r="A5591" s="25">
        <v>45211</v>
      </c>
      <c r="B5591" s="26" t="s">
        <v>27586</v>
      </c>
      <c r="C5591" s="26" t="s">
        <v>7563</v>
      </c>
      <c r="D5591" s="26" t="s">
        <v>22</v>
      </c>
      <c r="E5591" s="26" t="s">
        <v>27587</v>
      </c>
      <c r="F5591" s="26" t="s">
        <v>15074</v>
      </c>
      <c r="G5591" s="26" t="s">
        <v>25</v>
      </c>
      <c r="H5591" s="26" t="s">
        <v>22</v>
      </c>
      <c r="I5591" s="26" t="s">
        <v>26</v>
      </c>
      <c r="J5591" s="26" t="s">
        <v>27</v>
      </c>
      <c r="K5591" s="26" t="s">
        <v>28</v>
      </c>
      <c r="L5591" s="26" t="s">
        <v>29</v>
      </c>
      <c r="M5591" s="26" t="s">
        <v>30</v>
      </c>
      <c r="N5591" s="26" t="s">
        <v>31</v>
      </c>
      <c r="O5591" s="26" t="s">
        <v>32</v>
      </c>
      <c r="P5591" s="26" t="s">
        <v>22</v>
      </c>
      <c r="Q5591" s="26" t="s">
        <v>27588</v>
      </c>
      <c r="R5591" s="26" t="s">
        <v>34</v>
      </c>
      <c r="S5591" s="26" t="s">
        <v>27589</v>
      </c>
      <c r="T5591" s="26" t="s">
        <v>27590</v>
      </c>
    </row>
    <row r="5592" customHeight="1" spans="1:20">
      <c r="A5592" s="25">
        <v>45211</v>
      </c>
      <c r="B5592" s="26" t="s">
        <v>27591</v>
      </c>
      <c r="C5592" s="26" t="s">
        <v>12248</v>
      </c>
      <c r="D5592" s="26" t="s">
        <v>22</v>
      </c>
      <c r="E5592" s="26" t="s">
        <v>27592</v>
      </c>
      <c r="F5592" s="26" t="s">
        <v>25433</v>
      </c>
      <c r="G5592" s="26" t="s">
        <v>130</v>
      </c>
      <c r="H5592" s="26" t="s">
        <v>22</v>
      </c>
      <c r="I5592" s="26" t="s">
        <v>26</v>
      </c>
      <c r="J5592" s="26" t="s">
        <v>27</v>
      </c>
      <c r="K5592" s="26" t="s">
        <v>76</v>
      </c>
      <c r="L5592" s="26" t="s">
        <v>29</v>
      </c>
      <c r="M5592" s="26" t="s">
        <v>30</v>
      </c>
      <c r="N5592" s="26" t="s">
        <v>31</v>
      </c>
      <c r="O5592" s="26" t="s">
        <v>32</v>
      </c>
      <c r="P5592" s="26" t="s">
        <v>22</v>
      </c>
      <c r="Q5592" s="26" t="s">
        <v>27593</v>
      </c>
      <c r="R5592" s="26" t="s">
        <v>34</v>
      </c>
      <c r="S5592" s="26" t="s">
        <v>27594</v>
      </c>
      <c r="T5592" s="26" t="s">
        <v>27595</v>
      </c>
    </row>
    <row r="5593" customHeight="1" spans="1:20">
      <c r="A5593" s="25">
        <v>45211</v>
      </c>
      <c r="B5593" s="26" t="s">
        <v>27596</v>
      </c>
      <c r="C5593" s="26" t="s">
        <v>393</v>
      </c>
      <c r="D5593" s="26" t="s">
        <v>22</v>
      </c>
      <c r="E5593" s="26" t="s">
        <v>27597</v>
      </c>
      <c r="F5593" s="26" t="s">
        <v>27598</v>
      </c>
      <c r="G5593" s="26" t="s">
        <v>25</v>
      </c>
      <c r="H5593" s="26" t="s">
        <v>22</v>
      </c>
      <c r="I5593" s="26" t="s">
        <v>26</v>
      </c>
      <c r="J5593" s="26" t="s">
        <v>27</v>
      </c>
      <c r="K5593" s="26" t="s">
        <v>76</v>
      </c>
      <c r="L5593" s="26" t="s">
        <v>29</v>
      </c>
      <c r="M5593" s="26" t="s">
        <v>30</v>
      </c>
      <c r="N5593" s="26" t="s">
        <v>31</v>
      </c>
      <c r="O5593" s="26" t="s">
        <v>32</v>
      </c>
      <c r="P5593" s="26" t="s">
        <v>22</v>
      </c>
      <c r="Q5593" s="26" t="s">
        <v>27599</v>
      </c>
      <c r="R5593" s="26" t="s">
        <v>34</v>
      </c>
      <c r="S5593" s="26" t="s">
        <v>27600</v>
      </c>
      <c r="T5593" s="26" t="s">
        <v>27601</v>
      </c>
    </row>
    <row r="5594" customHeight="1" spans="1:20">
      <c r="A5594" s="25">
        <v>45211</v>
      </c>
      <c r="B5594" s="26" t="s">
        <v>27602</v>
      </c>
      <c r="C5594" s="26" t="s">
        <v>191</v>
      </c>
      <c r="D5594" s="26" t="s">
        <v>22</v>
      </c>
      <c r="E5594" s="26" t="s">
        <v>27603</v>
      </c>
      <c r="F5594" s="26" t="s">
        <v>27604</v>
      </c>
      <c r="G5594" s="26" t="s">
        <v>41</v>
      </c>
      <c r="H5594" s="26" t="s">
        <v>22</v>
      </c>
      <c r="I5594" s="26" t="s">
        <v>26</v>
      </c>
      <c r="J5594" s="26" t="s">
        <v>27</v>
      </c>
      <c r="K5594" s="26" t="s">
        <v>76</v>
      </c>
      <c r="L5594" s="26" t="s">
        <v>29</v>
      </c>
      <c r="M5594" s="26" t="s">
        <v>30</v>
      </c>
      <c r="N5594" s="26" t="s">
        <v>31</v>
      </c>
      <c r="O5594" s="26" t="s">
        <v>32</v>
      </c>
      <c r="P5594" s="26" t="s">
        <v>22</v>
      </c>
      <c r="Q5594" s="26" t="s">
        <v>27605</v>
      </c>
      <c r="R5594" s="26" t="s">
        <v>34</v>
      </c>
      <c r="S5594" s="26" t="s">
        <v>27606</v>
      </c>
      <c r="T5594" s="26" t="s">
        <v>27607</v>
      </c>
    </row>
    <row r="5595" customHeight="1" spans="1:20">
      <c r="A5595" s="25">
        <v>45211</v>
      </c>
      <c r="B5595" s="26" t="s">
        <v>27608</v>
      </c>
      <c r="C5595" s="26" t="s">
        <v>191</v>
      </c>
      <c r="D5595" s="26" t="s">
        <v>22</v>
      </c>
      <c r="E5595" s="26" t="s">
        <v>26653</v>
      </c>
      <c r="F5595" s="26" t="s">
        <v>26654</v>
      </c>
      <c r="G5595" s="26" t="s">
        <v>25</v>
      </c>
      <c r="H5595" s="26" t="s">
        <v>22</v>
      </c>
      <c r="I5595" s="26" t="s">
        <v>26</v>
      </c>
      <c r="J5595" s="26" t="s">
        <v>27</v>
      </c>
      <c r="K5595" s="26" t="s">
        <v>76</v>
      </c>
      <c r="L5595" s="26" t="s">
        <v>29</v>
      </c>
      <c r="M5595" s="26" t="s">
        <v>44</v>
      </c>
      <c r="N5595" s="26" t="s">
        <v>31</v>
      </c>
      <c r="O5595" s="26" t="s">
        <v>32</v>
      </c>
      <c r="P5595" s="26" t="s">
        <v>22</v>
      </c>
      <c r="Q5595" s="26" t="s">
        <v>27609</v>
      </c>
      <c r="R5595" s="26" t="s">
        <v>34</v>
      </c>
      <c r="S5595" s="26" t="s">
        <v>27610</v>
      </c>
      <c r="T5595" s="26" t="s">
        <v>27611</v>
      </c>
    </row>
    <row r="5596" customHeight="1" spans="1:20">
      <c r="A5596" s="25">
        <v>45211</v>
      </c>
      <c r="B5596" s="26" t="s">
        <v>27612</v>
      </c>
      <c r="C5596" s="26" t="s">
        <v>5035</v>
      </c>
      <c r="D5596" s="26" t="s">
        <v>22</v>
      </c>
      <c r="E5596" s="26" t="s">
        <v>21579</v>
      </c>
      <c r="F5596" s="26" t="s">
        <v>21580</v>
      </c>
      <c r="G5596" s="26" t="s">
        <v>82</v>
      </c>
      <c r="H5596" s="26" t="s">
        <v>22</v>
      </c>
      <c r="I5596" s="26" t="s">
        <v>26</v>
      </c>
      <c r="J5596" s="26" t="s">
        <v>27</v>
      </c>
      <c r="K5596" s="26" t="s">
        <v>28</v>
      </c>
      <c r="L5596" s="26" t="s">
        <v>29</v>
      </c>
      <c r="M5596" s="26" t="s">
        <v>169</v>
      </c>
      <c r="N5596" s="26" t="s">
        <v>31</v>
      </c>
      <c r="O5596" s="26" t="s">
        <v>32</v>
      </c>
      <c r="P5596" s="26" t="s">
        <v>22</v>
      </c>
      <c r="Q5596" s="26" t="s">
        <v>2450</v>
      </c>
      <c r="R5596" s="26" t="s">
        <v>34</v>
      </c>
      <c r="S5596" s="26" t="s">
        <v>27613</v>
      </c>
      <c r="T5596" s="26" t="s">
        <v>27614</v>
      </c>
    </row>
    <row r="5597" customHeight="1" spans="1:20">
      <c r="A5597" s="25">
        <v>45211</v>
      </c>
      <c r="B5597" s="26" t="s">
        <v>27615</v>
      </c>
      <c r="C5597" s="26" t="s">
        <v>393</v>
      </c>
      <c r="D5597" s="26" t="s">
        <v>22</v>
      </c>
      <c r="E5597" s="26" t="s">
        <v>27616</v>
      </c>
      <c r="F5597" s="26" t="s">
        <v>27617</v>
      </c>
      <c r="G5597" s="26" t="s">
        <v>69</v>
      </c>
      <c r="H5597" s="26" t="s">
        <v>22</v>
      </c>
      <c r="I5597" s="26" t="s">
        <v>26</v>
      </c>
      <c r="J5597" s="26" t="s">
        <v>27</v>
      </c>
      <c r="K5597" s="26" t="s">
        <v>195</v>
      </c>
      <c r="L5597" s="26" t="s">
        <v>29</v>
      </c>
      <c r="M5597" s="26" t="s">
        <v>30</v>
      </c>
      <c r="N5597" s="26" t="s">
        <v>31</v>
      </c>
      <c r="O5597" s="26" t="s">
        <v>32</v>
      </c>
      <c r="P5597" s="26" t="s">
        <v>22</v>
      </c>
      <c r="Q5597" s="26" t="s">
        <v>27618</v>
      </c>
      <c r="R5597" s="26" t="s">
        <v>34</v>
      </c>
      <c r="S5597" s="26" t="s">
        <v>27619</v>
      </c>
      <c r="T5597" s="26" t="s">
        <v>27620</v>
      </c>
    </row>
    <row r="5598" customHeight="1" spans="1:20">
      <c r="A5598" s="25">
        <v>45211</v>
      </c>
      <c r="B5598" s="26" t="s">
        <v>27621</v>
      </c>
      <c r="C5598" s="26" t="s">
        <v>5035</v>
      </c>
      <c r="D5598" s="26" t="s">
        <v>22</v>
      </c>
      <c r="E5598" s="26" t="s">
        <v>27622</v>
      </c>
      <c r="F5598" s="26" t="s">
        <v>24473</v>
      </c>
      <c r="G5598" s="26" t="s">
        <v>130</v>
      </c>
      <c r="H5598" s="26" t="s">
        <v>110</v>
      </c>
      <c r="I5598" s="26" t="s">
        <v>26</v>
      </c>
      <c r="J5598" s="26" t="s">
        <v>27</v>
      </c>
      <c r="K5598" s="26" t="s">
        <v>76</v>
      </c>
      <c r="L5598" s="26" t="s">
        <v>29</v>
      </c>
      <c r="M5598" s="26" t="s">
        <v>30</v>
      </c>
      <c r="N5598" s="26" t="s">
        <v>31</v>
      </c>
      <c r="O5598" s="26" t="s">
        <v>32</v>
      </c>
      <c r="P5598" s="26" t="s">
        <v>22</v>
      </c>
      <c r="Q5598" s="26" t="s">
        <v>27623</v>
      </c>
      <c r="R5598" s="26" t="s">
        <v>34</v>
      </c>
      <c r="S5598" s="26" t="s">
        <v>27624</v>
      </c>
      <c r="T5598" s="26" t="s">
        <v>27625</v>
      </c>
    </row>
    <row r="5599" customHeight="1" spans="1:20">
      <c r="A5599" s="25">
        <v>45211</v>
      </c>
      <c r="B5599" s="26" t="s">
        <v>27626</v>
      </c>
      <c r="C5599" s="26" t="s">
        <v>7320</v>
      </c>
      <c r="D5599" s="26" t="s">
        <v>22</v>
      </c>
      <c r="E5599" s="26" t="s">
        <v>27627</v>
      </c>
      <c r="F5599" s="26" t="s">
        <v>23380</v>
      </c>
      <c r="G5599" s="26" t="s">
        <v>25</v>
      </c>
      <c r="H5599" s="26" t="s">
        <v>22</v>
      </c>
      <c r="I5599" s="26" t="s">
        <v>26</v>
      </c>
      <c r="J5599" s="26" t="s">
        <v>27</v>
      </c>
      <c r="K5599" s="26" t="s">
        <v>76</v>
      </c>
      <c r="L5599" s="26" t="s">
        <v>29</v>
      </c>
      <c r="M5599" s="26" t="s">
        <v>44</v>
      </c>
      <c r="N5599" s="26" t="s">
        <v>31</v>
      </c>
      <c r="O5599" s="26" t="s">
        <v>32</v>
      </c>
      <c r="P5599" s="26" t="s">
        <v>22</v>
      </c>
      <c r="Q5599" s="26" t="s">
        <v>27628</v>
      </c>
      <c r="R5599" s="26" t="s">
        <v>34</v>
      </c>
      <c r="S5599" s="26" t="s">
        <v>27629</v>
      </c>
      <c r="T5599" s="26" t="s">
        <v>27630</v>
      </c>
    </row>
    <row r="5600" customHeight="1" spans="1:20">
      <c r="A5600" s="25">
        <v>45211</v>
      </c>
      <c r="B5600" s="26" t="s">
        <v>27631</v>
      </c>
      <c r="C5600" s="26" t="s">
        <v>7532</v>
      </c>
      <c r="D5600" s="26" t="s">
        <v>22</v>
      </c>
      <c r="E5600" s="26" t="s">
        <v>27632</v>
      </c>
      <c r="F5600" s="26" t="s">
        <v>27547</v>
      </c>
      <c r="G5600" s="26" t="s">
        <v>82</v>
      </c>
      <c r="H5600" s="26" t="s">
        <v>22</v>
      </c>
      <c r="I5600" s="26" t="s">
        <v>26</v>
      </c>
      <c r="J5600" s="26" t="s">
        <v>27</v>
      </c>
      <c r="K5600" s="26" t="s">
        <v>28</v>
      </c>
      <c r="L5600" s="26" t="s">
        <v>29</v>
      </c>
      <c r="M5600" s="26" t="s">
        <v>30</v>
      </c>
      <c r="N5600" s="26" t="s">
        <v>31</v>
      </c>
      <c r="O5600" s="26" t="s">
        <v>32</v>
      </c>
      <c r="P5600" s="26" t="s">
        <v>22</v>
      </c>
      <c r="Q5600" s="26" t="s">
        <v>27633</v>
      </c>
      <c r="R5600" s="26" t="s">
        <v>34</v>
      </c>
      <c r="S5600" s="26" t="s">
        <v>27634</v>
      </c>
      <c r="T5600" s="26" t="s">
        <v>27635</v>
      </c>
    </row>
    <row r="5601" customHeight="1" spans="1:20">
      <c r="A5601" s="25">
        <v>45211</v>
      </c>
      <c r="B5601" s="26" t="s">
        <v>27636</v>
      </c>
      <c r="C5601" s="26" t="s">
        <v>7563</v>
      </c>
      <c r="D5601" s="26" t="s">
        <v>22</v>
      </c>
      <c r="E5601" s="26" t="s">
        <v>27637</v>
      </c>
      <c r="F5601" s="26" t="s">
        <v>27547</v>
      </c>
      <c r="G5601" s="26" t="s">
        <v>82</v>
      </c>
      <c r="H5601" s="26" t="s">
        <v>22</v>
      </c>
      <c r="I5601" s="26" t="s">
        <v>26</v>
      </c>
      <c r="J5601" s="26" t="s">
        <v>27</v>
      </c>
      <c r="K5601" s="26" t="s">
        <v>28</v>
      </c>
      <c r="L5601" s="26" t="s">
        <v>29</v>
      </c>
      <c r="M5601" s="26" t="s">
        <v>30</v>
      </c>
      <c r="N5601" s="26" t="s">
        <v>31</v>
      </c>
      <c r="O5601" s="26" t="s">
        <v>32</v>
      </c>
      <c r="P5601" s="26" t="s">
        <v>22</v>
      </c>
      <c r="Q5601" s="26" t="s">
        <v>27638</v>
      </c>
      <c r="R5601" s="26" t="s">
        <v>34</v>
      </c>
      <c r="S5601" s="26" t="s">
        <v>27639</v>
      </c>
      <c r="T5601" s="26" t="s">
        <v>27640</v>
      </c>
    </row>
    <row r="5602" customHeight="1" spans="1:20">
      <c r="A5602" s="25">
        <v>45211</v>
      </c>
      <c r="B5602" s="26" t="s">
        <v>27641</v>
      </c>
      <c r="C5602" s="26" t="s">
        <v>27642</v>
      </c>
      <c r="D5602" s="26" t="s">
        <v>22</v>
      </c>
      <c r="E5602" s="26" t="s">
        <v>27643</v>
      </c>
      <c r="F5602" s="26" t="s">
        <v>22</v>
      </c>
      <c r="G5602" s="26" t="s">
        <v>22</v>
      </c>
      <c r="H5602" s="26" t="s">
        <v>22</v>
      </c>
      <c r="I5602" s="26" t="s">
        <v>9201</v>
      </c>
      <c r="J5602" s="26" t="s">
        <v>27</v>
      </c>
      <c r="K5602" s="26" t="s">
        <v>28</v>
      </c>
      <c r="L5602" s="26" t="s">
        <v>29</v>
      </c>
      <c r="M5602" s="26" t="s">
        <v>20708</v>
      </c>
      <c r="N5602" s="26" t="s">
        <v>27644</v>
      </c>
      <c r="O5602" s="26" t="s">
        <v>32</v>
      </c>
      <c r="P5602" s="26" t="s">
        <v>22</v>
      </c>
      <c r="Q5602" s="26" t="s">
        <v>27645</v>
      </c>
      <c r="R5602" s="26" t="s">
        <v>9203</v>
      </c>
      <c r="S5602" s="26" t="s">
        <v>27646</v>
      </c>
      <c r="T5602" s="26" t="s">
        <v>27647</v>
      </c>
    </row>
    <row r="5603" customHeight="1" spans="1:20">
      <c r="A5603" s="25">
        <v>45211</v>
      </c>
      <c r="B5603" s="26" t="s">
        <v>27648</v>
      </c>
      <c r="C5603" s="26" t="s">
        <v>27649</v>
      </c>
      <c r="D5603" s="26" t="s">
        <v>22</v>
      </c>
      <c r="E5603" s="26" t="s">
        <v>26562</v>
      </c>
      <c r="F5603" s="26" t="s">
        <v>26563</v>
      </c>
      <c r="G5603" s="26" t="s">
        <v>69</v>
      </c>
      <c r="H5603" s="26" t="s">
        <v>22</v>
      </c>
      <c r="I5603" s="26" t="s">
        <v>42</v>
      </c>
      <c r="J5603" s="26" t="s">
        <v>27</v>
      </c>
      <c r="K5603" s="26" t="s">
        <v>28</v>
      </c>
      <c r="L5603" s="26" t="s">
        <v>43</v>
      </c>
      <c r="M5603" s="26" t="s">
        <v>44</v>
      </c>
      <c r="N5603" s="26" t="s">
        <v>743</v>
      </c>
      <c r="O5603" s="26" t="s">
        <v>32</v>
      </c>
      <c r="P5603" s="26" t="s">
        <v>22</v>
      </c>
      <c r="Q5603" s="26" t="s">
        <v>27650</v>
      </c>
      <c r="R5603" s="26" t="s">
        <v>46</v>
      </c>
      <c r="S5603" s="26" t="s">
        <v>27651</v>
      </c>
      <c r="T5603" s="26" t="s">
        <v>27652</v>
      </c>
    </row>
    <row r="5604" customHeight="1" spans="1:20">
      <c r="A5604" s="25">
        <v>45211</v>
      </c>
      <c r="B5604" s="26" t="s">
        <v>27653</v>
      </c>
      <c r="C5604" s="26" t="s">
        <v>6660</v>
      </c>
      <c r="D5604" s="26" t="s">
        <v>22</v>
      </c>
      <c r="E5604" s="26" t="s">
        <v>27654</v>
      </c>
      <c r="F5604" s="26" t="s">
        <v>13767</v>
      </c>
      <c r="G5604" s="26" t="s">
        <v>336</v>
      </c>
      <c r="H5604" s="26" t="s">
        <v>22</v>
      </c>
      <c r="I5604" s="26" t="s">
        <v>412</v>
      </c>
      <c r="J5604" s="26" t="s">
        <v>27</v>
      </c>
      <c r="K5604" s="26" t="s">
        <v>28</v>
      </c>
      <c r="L5604" s="26" t="s">
        <v>43</v>
      </c>
      <c r="M5604" s="26" t="s">
        <v>44</v>
      </c>
      <c r="N5604" s="26" t="s">
        <v>31</v>
      </c>
      <c r="O5604" s="26" t="s">
        <v>32</v>
      </c>
      <c r="P5604" s="26" t="s">
        <v>22</v>
      </c>
      <c r="Q5604" s="26" t="s">
        <v>27655</v>
      </c>
      <c r="R5604" s="26" t="s">
        <v>46</v>
      </c>
      <c r="S5604" s="26" t="s">
        <v>27656</v>
      </c>
      <c r="T5604" s="26" t="s">
        <v>22</v>
      </c>
    </row>
    <row r="5605" customHeight="1" spans="1:20">
      <c r="A5605" s="25">
        <v>45211</v>
      </c>
      <c r="B5605" s="26" t="s">
        <v>27657</v>
      </c>
      <c r="C5605" s="26" t="s">
        <v>6660</v>
      </c>
      <c r="D5605" s="26" t="s">
        <v>22</v>
      </c>
      <c r="E5605" s="26" t="s">
        <v>27658</v>
      </c>
      <c r="F5605" s="26" t="s">
        <v>27659</v>
      </c>
      <c r="G5605" s="26" t="s">
        <v>25</v>
      </c>
      <c r="H5605" s="26" t="s">
        <v>22</v>
      </c>
      <c r="I5605" s="26" t="s">
        <v>511</v>
      </c>
      <c r="J5605" s="26" t="s">
        <v>27</v>
      </c>
      <c r="K5605" s="26" t="s">
        <v>28</v>
      </c>
      <c r="L5605" s="26" t="s">
        <v>43</v>
      </c>
      <c r="M5605" s="26" t="s">
        <v>30</v>
      </c>
      <c r="N5605" s="26" t="s">
        <v>31</v>
      </c>
      <c r="O5605" s="26" t="s">
        <v>32</v>
      </c>
      <c r="P5605" s="26" t="s">
        <v>22</v>
      </c>
      <c r="Q5605" s="26" t="s">
        <v>27660</v>
      </c>
      <c r="R5605" s="26" t="s">
        <v>46</v>
      </c>
      <c r="S5605" s="26" t="s">
        <v>27661</v>
      </c>
      <c r="T5605" s="26" t="s">
        <v>22</v>
      </c>
    </row>
    <row r="5606" customHeight="1" spans="1:20">
      <c r="A5606" s="25">
        <v>45211</v>
      </c>
      <c r="B5606" s="26" t="s">
        <v>27662</v>
      </c>
      <c r="C5606" s="26" t="s">
        <v>6660</v>
      </c>
      <c r="D5606" s="26" t="s">
        <v>22</v>
      </c>
      <c r="E5606" s="26" t="s">
        <v>27663</v>
      </c>
      <c r="F5606" s="26" t="s">
        <v>27664</v>
      </c>
      <c r="G5606" s="26" t="s">
        <v>69</v>
      </c>
      <c r="H5606" s="26" t="s">
        <v>22</v>
      </c>
      <c r="I5606" s="26" t="s">
        <v>315</v>
      </c>
      <c r="J5606" s="26" t="s">
        <v>27</v>
      </c>
      <c r="K5606" s="26" t="s">
        <v>28</v>
      </c>
      <c r="L5606" s="26" t="s">
        <v>43</v>
      </c>
      <c r="M5606" s="26" t="s">
        <v>44</v>
      </c>
      <c r="N5606" s="26" t="s">
        <v>31</v>
      </c>
      <c r="O5606" s="26" t="s">
        <v>32</v>
      </c>
      <c r="P5606" s="26" t="s">
        <v>22</v>
      </c>
      <c r="Q5606" s="26" t="s">
        <v>27665</v>
      </c>
      <c r="R5606" s="26" t="s">
        <v>46</v>
      </c>
      <c r="S5606" s="26" t="s">
        <v>27666</v>
      </c>
      <c r="T5606" s="26" t="s">
        <v>27667</v>
      </c>
    </row>
    <row r="5607" customHeight="1" spans="1:20">
      <c r="A5607" s="25">
        <v>45211</v>
      </c>
      <c r="B5607" s="26" t="s">
        <v>27668</v>
      </c>
      <c r="C5607" s="26" t="s">
        <v>9326</v>
      </c>
      <c r="D5607" s="26" t="s">
        <v>22</v>
      </c>
      <c r="E5607" s="26" t="s">
        <v>27669</v>
      </c>
      <c r="F5607" s="26" t="s">
        <v>8806</v>
      </c>
      <c r="G5607" s="26" t="s">
        <v>82</v>
      </c>
      <c r="H5607" s="26" t="s">
        <v>110</v>
      </c>
      <c r="I5607" s="26" t="s">
        <v>270</v>
      </c>
      <c r="J5607" s="26" t="s">
        <v>27</v>
      </c>
      <c r="K5607" s="26" t="s">
        <v>28</v>
      </c>
      <c r="L5607" s="26" t="s">
        <v>43</v>
      </c>
      <c r="M5607" s="26" t="s">
        <v>44</v>
      </c>
      <c r="N5607" s="26" t="s">
        <v>31</v>
      </c>
      <c r="O5607" s="26" t="s">
        <v>32</v>
      </c>
      <c r="P5607" s="26" t="s">
        <v>22</v>
      </c>
      <c r="Q5607" s="26" t="s">
        <v>27670</v>
      </c>
      <c r="R5607" s="26" t="s">
        <v>46</v>
      </c>
      <c r="S5607" s="26" t="s">
        <v>27671</v>
      </c>
      <c r="T5607" s="26" t="s">
        <v>27672</v>
      </c>
    </row>
    <row r="5608" customHeight="1" spans="1:20">
      <c r="A5608" s="6">
        <v>45212</v>
      </c>
      <c r="B5608" s="9" t="s">
        <v>27673</v>
      </c>
      <c r="C5608" s="9" t="s">
        <v>741</v>
      </c>
      <c r="D5608" s="9" t="s">
        <v>22</v>
      </c>
      <c r="E5608" s="9" t="s">
        <v>27674</v>
      </c>
      <c r="F5608" s="9" t="s">
        <v>27675</v>
      </c>
      <c r="G5608" s="9" t="s">
        <v>82</v>
      </c>
      <c r="H5608" s="9" t="s">
        <v>22</v>
      </c>
      <c r="I5608" s="9" t="s">
        <v>490</v>
      </c>
      <c r="J5608" s="9" t="s">
        <v>27</v>
      </c>
      <c r="K5608" s="9" t="s">
        <v>28</v>
      </c>
      <c r="L5608" s="9" t="s">
        <v>43</v>
      </c>
      <c r="M5608" s="9" t="s">
        <v>44</v>
      </c>
      <c r="N5608" s="9" t="s">
        <v>743</v>
      </c>
      <c r="O5608" s="9" t="s">
        <v>32</v>
      </c>
      <c r="P5608" s="9" t="s">
        <v>22</v>
      </c>
      <c r="Q5608" s="9" t="s">
        <v>27676</v>
      </c>
      <c r="R5608" s="9" t="s">
        <v>46</v>
      </c>
      <c r="S5608" s="9" t="s">
        <v>27677</v>
      </c>
      <c r="T5608" s="9" t="s">
        <v>22</v>
      </c>
    </row>
    <row r="5609" customHeight="1" spans="1:20">
      <c r="A5609" s="6">
        <v>45212</v>
      </c>
      <c r="B5609" s="9" t="s">
        <v>27678</v>
      </c>
      <c r="C5609" s="9" t="s">
        <v>27679</v>
      </c>
      <c r="D5609" s="9" t="s">
        <v>22</v>
      </c>
      <c r="E5609" s="9" t="s">
        <v>27680</v>
      </c>
      <c r="F5609" s="9" t="s">
        <v>27681</v>
      </c>
      <c r="G5609" s="9" t="s">
        <v>336</v>
      </c>
      <c r="H5609" s="9" t="s">
        <v>22</v>
      </c>
      <c r="I5609" s="9" t="s">
        <v>293</v>
      </c>
      <c r="J5609" s="9" t="s">
        <v>27</v>
      </c>
      <c r="K5609" s="9" t="s">
        <v>28</v>
      </c>
      <c r="L5609" s="9" t="s">
        <v>43</v>
      </c>
      <c r="M5609" s="9" t="s">
        <v>30</v>
      </c>
      <c r="N5609" s="9" t="s">
        <v>743</v>
      </c>
      <c r="O5609" s="9" t="s">
        <v>32</v>
      </c>
      <c r="P5609" s="9" t="s">
        <v>22</v>
      </c>
      <c r="Q5609" s="9" t="s">
        <v>27682</v>
      </c>
      <c r="R5609" s="9" t="s">
        <v>46</v>
      </c>
      <c r="S5609" s="9" t="s">
        <v>27683</v>
      </c>
      <c r="T5609" s="9" t="s">
        <v>27684</v>
      </c>
    </row>
    <row r="5610" customHeight="1" spans="1:20">
      <c r="A5610" s="6">
        <v>45212</v>
      </c>
      <c r="B5610" s="9" t="s">
        <v>27685</v>
      </c>
      <c r="C5610" s="9" t="s">
        <v>399</v>
      </c>
      <c r="D5610" s="9" t="s">
        <v>22</v>
      </c>
      <c r="E5610" s="9" t="s">
        <v>27686</v>
      </c>
      <c r="F5610" s="9" t="s">
        <v>13606</v>
      </c>
      <c r="G5610" s="9" t="s">
        <v>69</v>
      </c>
      <c r="H5610" s="9" t="s">
        <v>22</v>
      </c>
      <c r="I5610" s="9" t="s">
        <v>26</v>
      </c>
      <c r="J5610" s="9" t="s">
        <v>27</v>
      </c>
      <c r="K5610" s="9" t="s">
        <v>195</v>
      </c>
      <c r="L5610" s="9" t="s">
        <v>29</v>
      </c>
      <c r="M5610" s="9" t="s">
        <v>30</v>
      </c>
      <c r="N5610" s="9" t="s">
        <v>31</v>
      </c>
      <c r="O5610" s="9" t="s">
        <v>32</v>
      </c>
      <c r="P5610" s="9" t="s">
        <v>22</v>
      </c>
      <c r="Q5610" s="9" t="s">
        <v>27687</v>
      </c>
      <c r="R5610" s="9" t="s">
        <v>34</v>
      </c>
      <c r="S5610" s="9" t="s">
        <v>27688</v>
      </c>
      <c r="T5610" s="9" t="s">
        <v>27689</v>
      </c>
    </row>
    <row r="5611" customHeight="1" spans="1:20">
      <c r="A5611" s="6">
        <v>45212</v>
      </c>
      <c r="B5611" s="9" t="s">
        <v>27690</v>
      </c>
      <c r="C5611" s="9" t="s">
        <v>399</v>
      </c>
      <c r="D5611" s="9" t="s">
        <v>22</v>
      </c>
      <c r="E5611" s="9" t="s">
        <v>27691</v>
      </c>
      <c r="F5611" s="9" t="s">
        <v>479</v>
      </c>
      <c r="G5611" s="9" t="s">
        <v>25</v>
      </c>
      <c r="H5611" s="9" t="s">
        <v>22</v>
      </c>
      <c r="I5611" s="9" t="s">
        <v>111</v>
      </c>
      <c r="J5611" s="9" t="s">
        <v>27</v>
      </c>
      <c r="K5611" s="9" t="s">
        <v>28</v>
      </c>
      <c r="L5611" s="9" t="s">
        <v>43</v>
      </c>
      <c r="M5611" s="9" t="s">
        <v>44</v>
      </c>
      <c r="N5611" s="9" t="s">
        <v>31</v>
      </c>
      <c r="O5611" s="9" t="s">
        <v>32</v>
      </c>
      <c r="P5611" s="9" t="s">
        <v>22</v>
      </c>
      <c r="Q5611" s="9" t="s">
        <v>27692</v>
      </c>
      <c r="R5611" s="9" t="s">
        <v>46</v>
      </c>
      <c r="S5611" s="9" t="s">
        <v>27693</v>
      </c>
      <c r="T5611" s="9" t="s">
        <v>27694</v>
      </c>
    </row>
    <row r="5612" customHeight="1" spans="1:20">
      <c r="A5612" s="6">
        <v>45212</v>
      </c>
      <c r="B5612" s="9" t="s">
        <v>27695</v>
      </c>
      <c r="C5612" s="9" t="s">
        <v>399</v>
      </c>
      <c r="D5612" s="9" t="s">
        <v>22</v>
      </c>
      <c r="E5612" s="9" t="s">
        <v>27696</v>
      </c>
      <c r="F5612" s="9" t="s">
        <v>27697</v>
      </c>
      <c r="G5612" s="9" t="s">
        <v>336</v>
      </c>
      <c r="H5612" s="9" t="s">
        <v>22</v>
      </c>
      <c r="I5612" s="9" t="s">
        <v>299</v>
      </c>
      <c r="J5612" s="9" t="s">
        <v>27</v>
      </c>
      <c r="K5612" s="9" t="s">
        <v>28</v>
      </c>
      <c r="L5612" s="9" t="s">
        <v>43</v>
      </c>
      <c r="M5612" s="9" t="s">
        <v>30</v>
      </c>
      <c r="N5612" s="9" t="s">
        <v>31</v>
      </c>
      <c r="O5612" s="9" t="s">
        <v>32</v>
      </c>
      <c r="P5612" s="9" t="s">
        <v>22</v>
      </c>
      <c r="Q5612" s="9" t="s">
        <v>27698</v>
      </c>
      <c r="R5612" s="9" t="s">
        <v>46</v>
      </c>
      <c r="S5612" s="9" t="s">
        <v>27699</v>
      </c>
      <c r="T5612" s="9" t="s">
        <v>27700</v>
      </c>
    </row>
    <row r="5613" customHeight="1" spans="1:20">
      <c r="A5613" s="6">
        <v>45212</v>
      </c>
      <c r="B5613" s="9" t="s">
        <v>27701</v>
      </c>
      <c r="C5613" s="9" t="s">
        <v>121</v>
      </c>
      <c r="D5613" s="9" t="s">
        <v>22</v>
      </c>
      <c r="E5613" s="9" t="s">
        <v>27702</v>
      </c>
      <c r="F5613" s="9" t="s">
        <v>27703</v>
      </c>
      <c r="G5613" s="9" t="s">
        <v>25</v>
      </c>
      <c r="H5613" s="9" t="s">
        <v>110</v>
      </c>
      <c r="I5613" s="9" t="s">
        <v>931</v>
      </c>
      <c r="J5613" s="9" t="s">
        <v>27</v>
      </c>
      <c r="K5613" s="9" t="s">
        <v>28</v>
      </c>
      <c r="L5613" s="9" t="s">
        <v>43</v>
      </c>
      <c r="M5613" s="9" t="s">
        <v>44</v>
      </c>
      <c r="N5613" s="9" t="s">
        <v>31</v>
      </c>
      <c r="O5613" s="9" t="s">
        <v>32</v>
      </c>
      <c r="P5613" s="9" t="s">
        <v>22</v>
      </c>
      <c r="Q5613" s="9" t="s">
        <v>27704</v>
      </c>
      <c r="R5613" s="9" t="s">
        <v>46</v>
      </c>
      <c r="S5613" s="9" t="s">
        <v>27705</v>
      </c>
      <c r="T5613" s="9" t="s">
        <v>27706</v>
      </c>
    </row>
    <row r="5614" customHeight="1" spans="1:20">
      <c r="A5614" s="6">
        <v>45212</v>
      </c>
      <c r="B5614" s="9" t="s">
        <v>27707</v>
      </c>
      <c r="C5614" s="9" t="s">
        <v>179</v>
      </c>
      <c r="D5614" s="9" t="s">
        <v>22</v>
      </c>
      <c r="E5614" s="9" t="s">
        <v>27708</v>
      </c>
      <c r="F5614" s="9" t="s">
        <v>27709</v>
      </c>
      <c r="G5614" s="9" t="s">
        <v>82</v>
      </c>
      <c r="H5614" s="9" t="s">
        <v>110</v>
      </c>
      <c r="I5614" s="9" t="s">
        <v>168</v>
      </c>
      <c r="J5614" s="9" t="s">
        <v>27</v>
      </c>
      <c r="K5614" s="9" t="s">
        <v>28</v>
      </c>
      <c r="L5614" s="9" t="s">
        <v>43</v>
      </c>
      <c r="M5614" s="9" t="s">
        <v>169</v>
      </c>
      <c r="N5614" s="9" t="s">
        <v>31</v>
      </c>
      <c r="O5614" s="9" t="s">
        <v>32</v>
      </c>
      <c r="P5614" s="9" t="s">
        <v>22</v>
      </c>
      <c r="Q5614" s="9" t="s">
        <v>27710</v>
      </c>
      <c r="R5614" s="9" t="s">
        <v>46</v>
      </c>
      <c r="S5614" s="9" t="s">
        <v>27711</v>
      </c>
      <c r="T5614" s="9" t="s">
        <v>27712</v>
      </c>
    </row>
    <row r="5615" customHeight="1" spans="1:20">
      <c r="A5615" s="6">
        <v>45212</v>
      </c>
      <c r="B5615" s="9" t="s">
        <v>27713</v>
      </c>
      <c r="C5615" s="9" t="s">
        <v>783</v>
      </c>
      <c r="D5615" s="9" t="s">
        <v>22</v>
      </c>
      <c r="E5615" s="9" t="s">
        <v>27714</v>
      </c>
      <c r="F5615" s="9" t="s">
        <v>27715</v>
      </c>
      <c r="G5615" s="9" t="s">
        <v>82</v>
      </c>
      <c r="H5615" s="9" t="s">
        <v>22</v>
      </c>
      <c r="I5615" s="9" t="s">
        <v>2203</v>
      </c>
      <c r="J5615" s="9" t="s">
        <v>27</v>
      </c>
      <c r="K5615" s="9" t="s">
        <v>28</v>
      </c>
      <c r="L5615" s="9" t="s">
        <v>43</v>
      </c>
      <c r="M5615" s="9" t="s">
        <v>169</v>
      </c>
      <c r="N5615" s="9" t="s">
        <v>743</v>
      </c>
      <c r="O5615" s="9" t="s">
        <v>32</v>
      </c>
      <c r="P5615" s="9" t="s">
        <v>22</v>
      </c>
      <c r="Q5615" s="9" t="s">
        <v>27716</v>
      </c>
      <c r="R5615" s="9" t="s">
        <v>46</v>
      </c>
      <c r="S5615" s="9" t="s">
        <v>27717</v>
      </c>
      <c r="T5615" s="9" t="s">
        <v>27718</v>
      </c>
    </row>
    <row r="5616" customHeight="1" spans="1:20">
      <c r="A5616" s="6">
        <v>45212</v>
      </c>
      <c r="B5616" s="9" t="s">
        <v>27719</v>
      </c>
      <c r="C5616" s="9" t="s">
        <v>399</v>
      </c>
      <c r="D5616" s="9" t="s">
        <v>22</v>
      </c>
      <c r="E5616" s="9" t="s">
        <v>27720</v>
      </c>
      <c r="F5616" s="9" t="s">
        <v>27721</v>
      </c>
      <c r="G5616" s="9" t="s">
        <v>130</v>
      </c>
      <c r="H5616" s="9" t="s">
        <v>22</v>
      </c>
      <c r="I5616" s="9" t="s">
        <v>83</v>
      </c>
      <c r="J5616" s="9" t="s">
        <v>27</v>
      </c>
      <c r="K5616" s="9" t="s">
        <v>28</v>
      </c>
      <c r="L5616" s="9" t="s">
        <v>43</v>
      </c>
      <c r="M5616" s="9" t="s">
        <v>30</v>
      </c>
      <c r="N5616" s="9" t="s">
        <v>31</v>
      </c>
      <c r="O5616" s="9" t="s">
        <v>32</v>
      </c>
      <c r="P5616" s="9" t="s">
        <v>22</v>
      </c>
      <c r="Q5616" s="9" t="s">
        <v>27722</v>
      </c>
      <c r="R5616" s="9" t="s">
        <v>46</v>
      </c>
      <c r="S5616" s="9" t="s">
        <v>27723</v>
      </c>
      <c r="T5616" s="9" t="s">
        <v>27724</v>
      </c>
    </row>
    <row r="5617" customHeight="1" spans="1:20">
      <c r="A5617" s="6">
        <v>45212</v>
      </c>
      <c r="B5617" s="9" t="s">
        <v>27725</v>
      </c>
      <c r="C5617" s="9" t="s">
        <v>38</v>
      </c>
      <c r="D5617" s="9" t="s">
        <v>22</v>
      </c>
      <c r="E5617" s="9" t="s">
        <v>27726</v>
      </c>
      <c r="F5617" s="9" t="s">
        <v>2469</v>
      </c>
      <c r="G5617" s="9" t="s">
        <v>25</v>
      </c>
      <c r="H5617" s="9" t="s">
        <v>22</v>
      </c>
      <c r="I5617" s="9" t="s">
        <v>337</v>
      </c>
      <c r="J5617" s="9" t="s">
        <v>27</v>
      </c>
      <c r="K5617" s="9" t="s">
        <v>28</v>
      </c>
      <c r="L5617" s="9" t="s">
        <v>43</v>
      </c>
      <c r="M5617" s="9" t="s">
        <v>30</v>
      </c>
      <c r="N5617" s="9" t="s">
        <v>31</v>
      </c>
      <c r="O5617" s="9" t="s">
        <v>32</v>
      </c>
      <c r="P5617" s="9" t="s">
        <v>22</v>
      </c>
      <c r="Q5617" s="9" t="s">
        <v>27727</v>
      </c>
      <c r="R5617" s="9" t="s">
        <v>46</v>
      </c>
      <c r="S5617" s="9" t="s">
        <v>27728</v>
      </c>
      <c r="T5617" s="9" t="s">
        <v>27729</v>
      </c>
    </row>
    <row r="5618" customHeight="1" spans="1:20">
      <c r="A5618" s="6">
        <v>45212</v>
      </c>
      <c r="B5618" s="9" t="s">
        <v>27730</v>
      </c>
      <c r="C5618" s="9" t="s">
        <v>817</v>
      </c>
      <c r="D5618" s="9" t="s">
        <v>22</v>
      </c>
      <c r="E5618" s="9" t="s">
        <v>27731</v>
      </c>
      <c r="F5618" s="9" t="s">
        <v>27732</v>
      </c>
      <c r="G5618" s="9" t="s">
        <v>53</v>
      </c>
      <c r="H5618" s="9" t="s">
        <v>22</v>
      </c>
      <c r="I5618" s="9" t="s">
        <v>26</v>
      </c>
      <c r="J5618" s="9" t="s">
        <v>27</v>
      </c>
      <c r="K5618" s="9" t="s">
        <v>76</v>
      </c>
      <c r="L5618" s="9" t="s">
        <v>29</v>
      </c>
      <c r="M5618" s="9" t="s">
        <v>30</v>
      </c>
      <c r="N5618" s="9" t="s">
        <v>31</v>
      </c>
      <c r="O5618" s="9" t="s">
        <v>32</v>
      </c>
      <c r="P5618" s="9" t="s">
        <v>22</v>
      </c>
      <c r="Q5618" s="9" t="s">
        <v>27733</v>
      </c>
      <c r="R5618" s="9" t="s">
        <v>34</v>
      </c>
      <c r="S5618" s="9" t="s">
        <v>27734</v>
      </c>
      <c r="T5618" s="9" t="s">
        <v>27735</v>
      </c>
    </row>
    <row r="5619" customHeight="1" spans="1:20">
      <c r="A5619" s="6">
        <v>45212</v>
      </c>
      <c r="B5619" s="9" t="s">
        <v>27736</v>
      </c>
      <c r="C5619" s="9" t="s">
        <v>204</v>
      </c>
      <c r="D5619" s="9" t="s">
        <v>22</v>
      </c>
      <c r="E5619" s="9" t="s">
        <v>27737</v>
      </c>
      <c r="F5619" s="9" t="s">
        <v>27738</v>
      </c>
      <c r="G5619" s="9" t="s">
        <v>25</v>
      </c>
      <c r="H5619" s="9" t="s">
        <v>22</v>
      </c>
      <c r="I5619" s="9" t="s">
        <v>412</v>
      </c>
      <c r="J5619" s="9" t="s">
        <v>27</v>
      </c>
      <c r="K5619" s="9" t="s">
        <v>28</v>
      </c>
      <c r="L5619" s="9" t="s">
        <v>43</v>
      </c>
      <c r="M5619" s="9" t="s">
        <v>30</v>
      </c>
      <c r="N5619" s="9" t="s">
        <v>208</v>
      </c>
      <c r="O5619" s="9" t="s">
        <v>32</v>
      </c>
      <c r="P5619" s="9" t="s">
        <v>22</v>
      </c>
      <c r="Q5619" s="9" t="s">
        <v>27739</v>
      </c>
      <c r="R5619" s="9" t="s">
        <v>46</v>
      </c>
      <c r="S5619" s="9" t="s">
        <v>27740</v>
      </c>
      <c r="T5619" s="9" t="s">
        <v>27741</v>
      </c>
    </row>
    <row r="5620" customHeight="1" spans="1:20">
      <c r="A5620" s="6">
        <v>45212</v>
      </c>
      <c r="B5620" s="9" t="s">
        <v>27742</v>
      </c>
      <c r="C5620" s="9" t="s">
        <v>16850</v>
      </c>
      <c r="D5620" s="9" t="s">
        <v>22</v>
      </c>
      <c r="E5620" s="9" t="s">
        <v>27743</v>
      </c>
      <c r="F5620" s="9" t="s">
        <v>27744</v>
      </c>
      <c r="G5620" s="9" t="s">
        <v>25</v>
      </c>
      <c r="H5620" s="9" t="s">
        <v>22</v>
      </c>
      <c r="I5620" s="9" t="s">
        <v>3098</v>
      </c>
      <c r="J5620" s="9" t="s">
        <v>27</v>
      </c>
      <c r="K5620" s="9" t="s">
        <v>28</v>
      </c>
      <c r="L5620" s="9" t="s">
        <v>43</v>
      </c>
      <c r="M5620" s="9" t="s">
        <v>44</v>
      </c>
      <c r="N5620" s="9" t="s">
        <v>743</v>
      </c>
      <c r="O5620" s="9" t="s">
        <v>32</v>
      </c>
      <c r="P5620" s="9" t="s">
        <v>22</v>
      </c>
      <c r="Q5620" s="9" t="s">
        <v>27745</v>
      </c>
      <c r="R5620" s="9" t="s">
        <v>46</v>
      </c>
      <c r="S5620" s="9" t="s">
        <v>27746</v>
      </c>
      <c r="T5620" s="9" t="s">
        <v>22</v>
      </c>
    </row>
    <row r="5621" customHeight="1" spans="1:20">
      <c r="A5621" s="6">
        <v>45212</v>
      </c>
      <c r="B5621" s="9" t="s">
        <v>27747</v>
      </c>
      <c r="C5621" s="9" t="s">
        <v>646</v>
      </c>
      <c r="D5621" s="9" t="s">
        <v>22</v>
      </c>
      <c r="E5621" s="9" t="s">
        <v>27748</v>
      </c>
      <c r="F5621" s="9" t="s">
        <v>27749</v>
      </c>
      <c r="G5621" s="9" t="s">
        <v>130</v>
      </c>
      <c r="H5621" s="9" t="s">
        <v>137</v>
      </c>
      <c r="I5621" s="9" t="s">
        <v>253</v>
      </c>
      <c r="J5621" s="9" t="s">
        <v>27</v>
      </c>
      <c r="K5621" s="9" t="s">
        <v>28</v>
      </c>
      <c r="L5621" s="9" t="s">
        <v>43</v>
      </c>
      <c r="M5621" s="9" t="s">
        <v>30</v>
      </c>
      <c r="N5621" s="9" t="s">
        <v>31</v>
      </c>
      <c r="O5621" s="9" t="s">
        <v>32</v>
      </c>
      <c r="P5621" s="9" t="s">
        <v>22</v>
      </c>
      <c r="Q5621" s="9" t="s">
        <v>27750</v>
      </c>
      <c r="R5621" s="9" t="s">
        <v>46</v>
      </c>
      <c r="S5621" s="9" t="s">
        <v>27751</v>
      </c>
      <c r="T5621" s="9" t="s">
        <v>22</v>
      </c>
    </row>
    <row r="5622" customHeight="1" spans="1:20">
      <c r="A5622" s="6">
        <v>45212</v>
      </c>
      <c r="B5622" s="9" t="s">
        <v>27752</v>
      </c>
      <c r="C5622" s="9" t="s">
        <v>6918</v>
      </c>
      <c r="D5622" s="9" t="s">
        <v>22</v>
      </c>
      <c r="E5622" s="9" t="s">
        <v>27753</v>
      </c>
      <c r="F5622" s="9" t="s">
        <v>27754</v>
      </c>
      <c r="G5622" s="9" t="s">
        <v>82</v>
      </c>
      <c r="H5622" s="9" t="s">
        <v>22</v>
      </c>
      <c r="I5622" s="9" t="s">
        <v>701</v>
      </c>
      <c r="J5622" s="9" t="s">
        <v>27</v>
      </c>
      <c r="K5622" s="9" t="s">
        <v>28</v>
      </c>
      <c r="L5622" s="9" t="s">
        <v>43</v>
      </c>
      <c r="M5622" s="9" t="s">
        <v>44</v>
      </c>
      <c r="N5622" s="9" t="s">
        <v>743</v>
      </c>
      <c r="O5622" s="9" t="s">
        <v>32</v>
      </c>
      <c r="P5622" s="9" t="s">
        <v>22</v>
      </c>
      <c r="Q5622" s="9" t="s">
        <v>27755</v>
      </c>
      <c r="R5622" s="9" t="s">
        <v>46</v>
      </c>
      <c r="S5622" s="9" t="s">
        <v>27756</v>
      </c>
      <c r="T5622" s="9" t="s">
        <v>22</v>
      </c>
    </row>
    <row r="5623" customHeight="1" spans="1:20">
      <c r="A5623" s="6">
        <v>45212</v>
      </c>
      <c r="B5623" s="9" t="s">
        <v>27757</v>
      </c>
      <c r="C5623" s="9" t="s">
        <v>6918</v>
      </c>
      <c r="D5623" s="9" t="s">
        <v>22</v>
      </c>
      <c r="E5623" s="9" t="s">
        <v>27758</v>
      </c>
      <c r="F5623" s="9" t="s">
        <v>27759</v>
      </c>
      <c r="G5623" s="9" t="s">
        <v>53</v>
      </c>
      <c r="H5623" s="9" t="s">
        <v>22</v>
      </c>
      <c r="I5623" s="9" t="s">
        <v>384</v>
      </c>
      <c r="J5623" s="9" t="s">
        <v>27</v>
      </c>
      <c r="K5623" s="9" t="s">
        <v>28</v>
      </c>
      <c r="L5623" s="9" t="s">
        <v>43</v>
      </c>
      <c r="M5623" s="9" t="s">
        <v>44</v>
      </c>
      <c r="N5623" s="9" t="s">
        <v>743</v>
      </c>
      <c r="O5623" s="9" t="s">
        <v>32</v>
      </c>
      <c r="P5623" s="9" t="s">
        <v>22</v>
      </c>
      <c r="Q5623" s="9" t="s">
        <v>27760</v>
      </c>
      <c r="R5623" s="9" t="s">
        <v>46</v>
      </c>
      <c r="S5623" s="9" t="s">
        <v>27761</v>
      </c>
      <c r="T5623" s="9" t="s">
        <v>22</v>
      </c>
    </row>
    <row r="5624" customHeight="1" spans="1:20">
      <c r="A5624" s="6">
        <v>45212</v>
      </c>
      <c r="B5624" s="9" t="s">
        <v>27762</v>
      </c>
      <c r="C5624" s="9" t="s">
        <v>1240</v>
      </c>
      <c r="D5624" s="9" t="s">
        <v>22</v>
      </c>
      <c r="E5624" s="9" t="s">
        <v>23415</v>
      </c>
      <c r="F5624" s="9" t="s">
        <v>23416</v>
      </c>
      <c r="G5624" s="9" t="s">
        <v>82</v>
      </c>
      <c r="H5624" s="9" t="s">
        <v>22</v>
      </c>
      <c r="I5624" s="9" t="s">
        <v>26</v>
      </c>
      <c r="J5624" s="9" t="s">
        <v>27</v>
      </c>
      <c r="K5624" s="9" t="s">
        <v>28</v>
      </c>
      <c r="L5624" s="9" t="s">
        <v>43</v>
      </c>
      <c r="M5624" s="9" t="s">
        <v>30</v>
      </c>
      <c r="N5624" s="9" t="s">
        <v>31</v>
      </c>
      <c r="O5624" s="9" t="s">
        <v>32</v>
      </c>
      <c r="P5624" s="9" t="s">
        <v>22</v>
      </c>
      <c r="Q5624" s="9" t="s">
        <v>27763</v>
      </c>
      <c r="R5624" s="9" t="s">
        <v>34</v>
      </c>
      <c r="S5624" s="9" t="s">
        <v>27764</v>
      </c>
      <c r="T5624" s="9" t="s">
        <v>27765</v>
      </c>
    </row>
    <row r="5625" customHeight="1" spans="1:20">
      <c r="A5625" s="6">
        <v>45212</v>
      </c>
      <c r="B5625" s="9" t="s">
        <v>27766</v>
      </c>
      <c r="C5625" s="9" t="s">
        <v>399</v>
      </c>
      <c r="D5625" s="9" t="s">
        <v>22</v>
      </c>
      <c r="E5625" s="9" t="s">
        <v>25715</v>
      </c>
      <c r="F5625" s="9" t="s">
        <v>25716</v>
      </c>
      <c r="G5625" s="9" t="s">
        <v>53</v>
      </c>
      <c r="H5625" s="9" t="s">
        <v>22</v>
      </c>
      <c r="I5625" s="9" t="s">
        <v>34</v>
      </c>
      <c r="J5625" s="9" t="s">
        <v>27</v>
      </c>
      <c r="K5625" s="9" t="s">
        <v>28</v>
      </c>
      <c r="L5625" s="9" t="s">
        <v>43</v>
      </c>
      <c r="M5625" s="9" t="s">
        <v>30</v>
      </c>
      <c r="N5625" s="9" t="s">
        <v>31</v>
      </c>
      <c r="O5625" s="9" t="s">
        <v>32</v>
      </c>
      <c r="P5625" s="9" t="s">
        <v>22</v>
      </c>
      <c r="Q5625" s="9" t="s">
        <v>27767</v>
      </c>
      <c r="R5625" s="9" t="s">
        <v>34</v>
      </c>
      <c r="S5625" s="9" t="s">
        <v>27768</v>
      </c>
      <c r="T5625" s="9" t="s">
        <v>27769</v>
      </c>
    </row>
    <row r="5626" customHeight="1" spans="1:20">
      <c r="A5626" s="6">
        <v>45212</v>
      </c>
      <c r="B5626" s="9" t="s">
        <v>27770</v>
      </c>
      <c r="C5626" s="9" t="s">
        <v>5035</v>
      </c>
      <c r="D5626" s="9" t="s">
        <v>22</v>
      </c>
      <c r="E5626" s="9" t="s">
        <v>27771</v>
      </c>
      <c r="F5626" s="9" t="s">
        <v>27772</v>
      </c>
      <c r="G5626" s="9" t="s">
        <v>53</v>
      </c>
      <c r="H5626" s="9" t="s">
        <v>22</v>
      </c>
      <c r="I5626" s="9" t="s">
        <v>26</v>
      </c>
      <c r="J5626" s="9" t="s">
        <v>27</v>
      </c>
      <c r="K5626" s="9" t="s">
        <v>28</v>
      </c>
      <c r="L5626" s="9" t="s">
        <v>43</v>
      </c>
      <c r="M5626" s="9" t="s">
        <v>30</v>
      </c>
      <c r="N5626" s="9" t="s">
        <v>31</v>
      </c>
      <c r="O5626" s="9" t="s">
        <v>32</v>
      </c>
      <c r="P5626" s="9" t="s">
        <v>22</v>
      </c>
      <c r="Q5626" s="9" t="s">
        <v>27773</v>
      </c>
      <c r="R5626" s="9" t="s">
        <v>34</v>
      </c>
      <c r="S5626" s="9" t="s">
        <v>27774</v>
      </c>
      <c r="T5626" s="9" t="s">
        <v>27775</v>
      </c>
    </row>
    <row r="5627" customHeight="1" spans="1:20">
      <c r="A5627" s="6">
        <v>45212</v>
      </c>
      <c r="B5627" s="9" t="s">
        <v>27776</v>
      </c>
      <c r="C5627" s="9" t="s">
        <v>646</v>
      </c>
      <c r="D5627" s="9" t="s">
        <v>22</v>
      </c>
      <c r="E5627" s="9" t="s">
        <v>27777</v>
      </c>
      <c r="F5627" s="9" t="s">
        <v>27778</v>
      </c>
      <c r="G5627" s="9" t="s">
        <v>130</v>
      </c>
      <c r="H5627" s="9" t="s">
        <v>22</v>
      </c>
      <c r="I5627" s="9" t="s">
        <v>26</v>
      </c>
      <c r="J5627" s="9" t="s">
        <v>27</v>
      </c>
      <c r="K5627" s="9" t="s">
        <v>28</v>
      </c>
      <c r="L5627" s="9" t="s">
        <v>43</v>
      </c>
      <c r="M5627" s="9" t="s">
        <v>30</v>
      </c>
      <c r="N5627" s="9" t="s">
        <v>31</v>
      </c>
      <c r="O5627" s="9" t="s">
        <v>32</v>
      </c>
      <c r="P5627" s="9" t="s">
        <v>22</v>
      </c>
      <c r="Q5627" s="9" t="s">
        <v>27779</v>
      </c>
      <c r="R5627" s="9" t="s">
        <v>34</v>
      </c>
      <c r="S5627" s="9" t="s">
        <v>27780</v>
      </c>
      <c r="T5627" s="9" t="s">
        <v>27781</v>
      </c>
    </row>
    <row r="5628" customHeight="1" spans="1:20">
      <c r="A5628" s="6">
        <v>45212</v>
      </c>
      <c r="B5628" s="9" t="s">
        <v>27782</v>
      </c>
      <c r="C5628" s="9" t="s">
        <v>399</v>
      </c>
      <c r="D5628" s="9" t="s">
        <v>22</v>
      </c>
      <c r="E5628" s="9" t="s">
        <v>27783</v>
      </c>
      <c r="F5628" s="9" t="s">
        <v>15475</v>
      </c>
      <c r="G5628" s="9" t="s">
        <v>25</v>
      </c>
      <c r="H5628" s="9" t="s">
        <v>22</v>
      </c>
      <c r="I5628" s="9" t="s">
        <v>26</v>
      </c>
      <c r="J5628" s="9" t="s">
        <v>27</v>
      </c>
      <c r="K5628" s="9" t="s">
        <v>28</v>
      </c>
      <c r="L5628" s="9" t="s">
        <v>43</v>
      </c>
      <c r="M5628" s="9" t="s">
        <v>30</v>
      </c>
      <c r="N5628" s="9" t="s">
        <v>31</v>
      </c>
      <c r="O5628" s="9" t="s">
        <v>32</v>
      </c>
      <c r="P5628" s="9" t="s">
        <v>22</v>
      </c>
      <c r="Q5628" s="9" t="s">
        <v>27784</v>
      </c>
      <c r="R5628" s="9" t="s">
        <v>34</v>
      </c>
      <c r="S5628" s="9" t="s">
        <v>27785</v>
      </c>
      <c r="T5628" s="9" t="s">
        <v>27786</v>
      </c>
    </row>
    <row r="5629" customHeight="1" spans="1:20">
      <c r="A5629" s="6">
        <v>45212</v>
      </c>
      <c r="B5629" s="9" t="s">
        <v>27787</v>
      </c>
      <c r="C5629" s="9" t="s">
        <v>5035</v>
      </c>
      <c r="D5629" s="9" t="s">
        <v>22</v>
      </c>
      <c r="E5629" s="9" t="s">
        <v>27788</v>
      </c>
      <c r="F5629" s="9" t="s">
        <v>27789</v>
      </c>
      <c r="G5629" s="9" t="s">
        <v>41</v>
      </c>
      <c r="H5629" s="9" t="s">
        <v>22</v>
      </c>
      <c r="I5629" s="9" t="s">
        <v>26</v>
      </c>
      <c r="J5629" s="9" t="s">
        <v>27</v>
      </c>
      <c r="K5629" s="9" t="s">
        <v>28</v>
      </c>
      <c r="L5629" s="9" t="s">
        <v>43</v>
      </c>
      <c r="M5629" s="9" t="s">
        <v>30</v>
      </c>
      <c r="N5629" s="9" t="s">
        <v>31</v>
      </c>
      <c r="O5629" s="9" t="s">
        <v>32</v>
      </c>
      <c r="P5629" s="9" t="s">
        <v>22</v>
      </c>
      <c r="Q5629" s="9" t="s">
        <v>27790</v>
      </c>
      <c r="R5629" s="9" t="s">
        <v>34</v>
      </c>
      <c r="S5629" s="9" t="s">
        <v>27791</v>
      </c>
      <c r="T5629" s="9" t="s">
        <v>27792</v>
      </c>
    </row>
    <row r="5630" customHeight="1" spans="1:20">
      <c r="A5630" s="6">
        <v>45212</v>
      </c>
      <c r="B5630" s="9" t="s">
        <v>27793</v>
      </c>
      <c r="C5630" s="9" t="s">
        <v>5629</v>
      </c>
      <c r="D5630" s="9" t="s">
        <v>22</v>
      </c>
      <c r="E5630" s="9" t="s">
        <v>27794</v>
      </c>
      <c r="F5630" s="9" t="s">
        <v>27795</v>
      </c>
      <c r="G5630" s="9" t="s">
        <v>82</v>
      </c>
      <c r="H5630" s="9" t="s">
        <v>22</v>
      </c>
      <c r="I5630" s="9" t="s">
        <v>5632</v>
      </c>
      <c r="J5630" s="9" t="s">
        <v>27</v>
      </c>
      <c r="K5630" s="9" t="s">
        <v>28</v>
      </c>
      <c r="L5630" s="9" t="s">
        <v>43</v>
      </c>
      <c r="M5630" s="9" t="s">
        <v>169</v>
      </c>
      <c r="N5630" s="9" t="s">
        <v>5633</v>
      </c>
      <c r="O5630" s="9" t="s">
        <v>32</v>
      </c>
      <c r="P5630" s="9" t="s">
        <v>22</v>
      </c>
      <c r="Q5630" s="9" t="s">
        <v>27796</v>
      </c>
      <c r="R5630" s="9" t="s">
        <v>168</v>
      </c>
      <c r="S5630" s="9" t="s">
        <v>27797</v>
      </c>
      <c r="T5630" s="9" t="s">
        <v>5655</v>
      </c>
    </row>
    <row r="5631" customHeight="1" spans="1:20">
      <c r="A5631" s="6">
        <v>45212</v>
      </c>
      <c r="B5631" s="9" t="s">
        <v>27798</v>
      </c>
      <c r="C5631" s="9" t="s">
        <v>5644</v>
      </c>
      <c r="D5631" s="9" t="s">
        <v>22</v>
      </c>
      <c r="E5631" s="9" t="s">
        <v>27799</v>
      </c>
      <c r="F5631" s="9" t="s">
        <v>27800</v>
      </c>
      <c r="G5631" s="9" t="s">
        <v>82</v>
      </c>
      <c r="H5631" s="9" t="s">
        <v>110</v>
      </c>
      <c r="I5631" s="9" t="s">
        <v>448</v>
      </c>
      <c r="J5631" s="9" t="s">
        <v>27</v>
      </c>
      <c r="K5631" s="9" t="s">
        <v>28</v>
      </c>
      <c r="L5631" s="9" t="s">
        <v>43</v>
      </c>
      <c r="M5631" s="9" t="s">
        <v>169</v>
      </c>
      <c r="N5631" s="9" t="s">
        <v>5633</v>
      </c>
      <c r="O5631" s="9" t="s">
        <v>32</v>
      </c>
      <c r="P5631" s="9" t="s">
        <v>22</v>
      </c>
      <c r="Q5631" s="9" t="s">
        <v>27801</v>
      </c>
      <c r="R5631" s="9" t="s">
        <v>168</v>
      </c>
      <c r="S5631" s="9" t="s">
        <v>27802</v>
      </c>
      <c r="T5631" s="9" t="s">
        <v>5655</v>
      </c>
    </row>
    <row r="5632" customHeight="1" spans="1:20">
      <c r="A5632" s="6">
        <v>45212</v>
      </c>
      <c r="B5632" s="9" t="s">
        <v>27803</v>
      </c>
      <c r="C5632" s="9" t="s">
        <v>5644</v>
      </c>
      <c r="D5632" s="9" t="s">
        <v>22</v>
      </c>
      <c r="E5632" s="9" t="s">
        <v>27804</v>
      </c>
      <c r="F5632" s="9" t="s">
        <v>27805</v>
      </c>
      <c r="G5632" s="9" t="s">
        <v>82</v>
      </c>
      <c r="H5632" s="9" t="s">
        <v>22</v>
      </c>
      <c r="I5632" s="9" t="s">
        <v>162</v>
      </c>
      <c r="J5632" s="9" t="s">
        <v>27</v>
      </c>
      <c r="K5632" s="9" t="s">
        <v>28</v>
      </c>
      <c r="L5632" s="9" t="s">
        <v>43</v>
      </c>
      <c r="M5632" s="9" t="s">
        <v>169</v>
      </c>
      <c r="N5632" s="9" t="s">
        <v>5633</v>
      </c>
      <c r="O5632" s="9" t="s">
        <v>32</v>
      </c>
      <c r="P5632" s="9" t="s">
        <v>22</v>
      </c>
      <c r="Q5632" s="9" t="s">
        <v>27806</v>
      </c>
      <c r="R5632" s="9" t="s">
        <v>168</v>
      </c>
      <c r="S5632" s="9" t="s">
        <v>27807</v>
      </c>
      <c r="T5632" s="9" t="s">
        <v>6081</v>
      </c>
    </row>
    <row r="5633" customHeight="1" spans="1:20">
      <c r="A5633" s="6">
        <v>45212</v>
      </c>
      <c r="B5633" s="9" t="s">
        <v>27808</v>
      </c>
      <c r="C5633" s="9" t="s">
        <v>5822</v>
      </c>
      <c r="D5633" s="9" t="s">
        <v>22</v>
      </c>
      <c r="E5633" s="9" t="s">
        <v>27809</v>
      </c>
      <c r="F5633" s="9" t="s">
        <v>27810</v>
      </c>
      <c r="G5633" s="9" t="s">
        <v>82</v>
      </c>
      <c r="H5633" s="9" t="s">
        <v>96</v>
      </c>
      <c r="I5633" s="9" t="s">
        <v>5737</v>
      </c>
      <c r="J5633" s="9" t="s">
        <v>27</v>
      </c>
      <c r="K5633" s="9" t="s">
        <v>28</v>
      </c>
      <c r="L5633" s="9" t="s">
        <v>43</v>
      </c>
      <c r="M5633" s="9" t="s">
        <v>169</v>
      </c>
      <c r="N5633" s="9" t="s">
        <v>5633</v>
      </c>
      <c r="O5633" s="9" t="s">
        <v>32</v>
      </c>
      <c r="P5633" s="9" t="s">
        <v>22</v>
      </c>
      <c r="Q5633" s="9" t="s">
        <v>27811</v>
      </c>
      <c r="R5633" s="9" t="s">
        <v>168</v>
      </c>
      <c r="S5633" s="9" t="s">
        <v>27812</v>
      </c>
      <c r="T5633" s="9" t="s">
        <v>6081</v>
      </c>
    </row>
    <row r="5634" customHeight="1" spans="1:20">
      <c r="A5634" s="6">
        <v>45212</v>
      </c>
      <c r="B5634" s="9" t="s">
        <v>27813</v>
      </c>
      <c r="C5634" s="9" t="s">
        <v>5629</v>
      </c>
      <c r="D5634" s="9" t="s">
        <v>22</v>
      </c>
      <c r="E5634" s="9" t="s">
        <v>27814</v>
      </c>
      <c r="F5634" s="9" t="s">
        <v>27815</v>
      </c>
      <c r="G5634" s="9" t="s">
        <v>82</v>
      </c>
      <c r="H5634" s="9" t="s">
        <v>22</v>
      </c>
      <c r="I5634" s="9" t="s">
        <v>5632</v>
      </c>
      <c r="J5634" s="9" t="s">
        <v>27</v>
      </c>
      <c r="K5634" s="9" t="s">
        <v>28</v>
      </c>
      <c r="L5634" s="9" t="s">
        <v>43</v>
      </c>
      <c r="M5634" s="9" t="s">
        <v>169</v>
      </c>
      <c r="N5634" s="9" t="s">
        <v>5633</v>
      </c>
      <c r="O5634" s="9" t="s">
        <v>32</v>
      </c>
      <c r="P5634" s="9" t="s">
        <v>22</v>
      </c>
      <c r="Q5634" s="9" t="s">
        <v>27816</v>
      </c>
      <c r="R5634" s="9" t="s">
        <v>168</v>
      </c>
      <c r="S5634" s="9" t="s">
        <v>27817</v>
      </c>
      <c r="T5634" s="9" t="s">
        <v>6081</v>
      </c>
    </row>
    <row r="5635" customHeight="1" spans="1:20">
      <c r="A5635" s="6">
        <v>45212</v>
      </c>
      <c r="B5635" s="9" t="s">
        <v>27818</v>
      </c>
      <c r="C5635" s="9" t="s">
        <v>5629</v>
      </c>
      <c r="D5635" s="9" t="s">
        <v>22</v>
      </c>
      <c r="E5635" s="9" t="s">
        <v>27819</v>
      </c>
      <c r="F5635" s="9" t="s">
        <v>27820</v>
      </c>
      <c r="G5635" s="9" t="s">
        <v>82</v>
      </c>
      <c r="H5635" s="9" t="s">
        <v>137</v>
      </c>
      <c r="I5635" s="9" t="s">
        <v>5632</v>
      </c>
      <c r="J5635" s="9" t="s">
        <v>27</v>
      </c>
      <c r="K5635" s="9" t="s">
        <v>28</v>
      </c>
      <c r="L5635" s="9" t="s">
        <v>43</v>
      </c>
      <c r="M5635" s="9" t="s">
        <v>169</v>
      </c>
      <c r="N5635" s="9" t="s">
        <v>5633</v>
      </c>
      <c r="O5635" s="9" t="s">
        <v>32</v>
      </c>
      <c r="P5635" s="9" t="s">
        <v>22</v>
      </c>
      <c r="Q5635" s="9" t="s">
        <v>27821</v>
      </c>
      <c r="R5635" s="9" t="s">
        <v>168</v>
      </c>
      <c r="S5635" s="9" t="s">
        <v>27822</v>
      </c>
      <c r="T5635" s="9" t="s">
        <v>6081</v>
      </c>
    </row>
    <row r="5636" customHeight="1" spans="1:20">
      <c r="A5636" s="6">
        <v>45212</v>
      </c>
      <c r="B5636" s="9" t="s">
        <v>27823</v>
      </c>
      <c r="C5636" s="9" t="s">
        <v>5629</v>
      </c>
      <c r="D5636" s="9" t="s">
        <v>22</v>
      </c>
      <c r="E5636" s="9" t="s">
        <v>27824</v>
      </c>
      <c r="F5636" s="9" t="s">
        <v>27825</v>
      </c>
      <c r="G5636" s="9" t="s">
        <v>82</v>
      </c>
      <c r="H5636" s="9" t="s">
        <v>22</v>
      </c>
      <c r="I5636" s="9" t="s">
        <v>5632</v>
      </c>
      <c r="J5636" s="9" t="s">
        <v>27</v>
      </c>
      <c r="K5636" s="9" t="s">
        <v>28</v>
      </c>
      <c r="L5636" s="9" t="s">
        <v>43</v>
      </c>
      <c r="M5636" s="9" t="s">
        <v>169</v>
      </c>
      <c r="N5636" s="9" t="s">
        <v>5633</v>
      </c>
      <c r="O5636" s="9" t="s">
        <v>32</v>
      </c>
      <c r="P5636" s="9" t="s">
        <v>22</v>
      </c>
      <c r="Q5636" s="9" t="s">
        <v>27826</v>
      </c>
      <c r="R5636" s="9" t="s">
        <v>168</v>
      </c>
      <c r="S5636" s="9" t="s">
        <v>27827</v>
      </c>
      <c r="T5636" s="9" t="s">
        <v>5668</v>
      </c>
    </row>
    <row r="5637" customHeight="1" spans="1:20">
      <c r="A5637" s="6">
        <v>45212</v>
      </c>
      <c r="B5637" s="9" t="s">
        <v>27828</v>
      </c>
      <c r="C5637" s="9" t="s">
        <v>5848</v>
      </c>
      <c r="D5637" s="9" t="s">
        <v>22</v>
      </c>
      <c r="E5637" s="9" t="s">
        <v>27829</v>
      </c>
      <c r="F5637" s="9" t="s">
        <v>27830</v>
      </c>
      <c r="G5637" s="9" t="s">
        <v>82</v>
      </c>
      <c r="H5637" s="9" t="s">
        <v>22</v>
      </c>
      <c r="I5637" s="9" t="s">
        <v>4047</v>
      </c>
      <c r="J5637" s="9" t="s">
        <v>27</v>
      </c>
      <c r="K5637" s="9" t="s">
        <v>28</v>
      </c>
      <c r="L5637" s="9" t="s">
        <v>43</v>
      </c>
      <c r="M5637" s="9" t="s">
        <v>169</v>
      </c>
      <c r="N5637" s="9" t="s">
        <v>5633</v>
      </c>
      <c r="O5637" s="9" t="s">
        <v>32</v>
      </c>
      <c r="P5637" s="9" t="s">
        <v>22</v>
      </c>
      <c r="Q5637" s="9" t="s">
        <v>27831</v>
      </c>
      <c r="R5637" s="9" t="s">
        <v>168</v>
      </c>
      <c r="S5637" s="9" t="s">
        <v>27832</v>
      </c>
      <c r="T5637" s="9" t="s">
        <v>7779</v>
      </c>
    </row>
    <row r="5638" customHeight="1" spans="1:20">
      <c r="A5638" s="6">
        <v>45212</v>
      </c>
      <c r="B5638" s="9" t="s">
        <v>27833</v>
      </c>
      <c r="C5638" s="9" t="s">
        <v>5629</v>
      </c>
      <c r="D5638" s="9" t="s">
        <v>22</v>
      </c>
      <c r="E5638" s="9" t="s">
        <v>27834</v>
      </c>
      <c r="F5638" s="9" t="s">
        <v>27835</v>
      </c>
      <c r="G5638" s="9" t="s">
        <v>82</v>
      </c>
      <c r="H5638" s="9" t="s">
        <v>22</v>
      </c>
      <c r="I5638" s="9" t="s">
        <v>5632</v>
      </c>
      <c r="J5638" s="9" t="s">
        <v>27</v>
      </c>
      <c r="K5638" s="9" t="s">
        <v>28</v>
      </c>
      <c r="L5638" s="9" t="s">
        <v>43</v>
      </c>
      <c r="M5638" s="9" t="s">
        <v>169</v>
      </c>
      <c r="N5638" s="9" t="s">
        <v>5633</v>
      </c>
      <c r="O5638" s="9" t="s">
        <v>32</v>
      </c>
      <c r="P5638" s="9" t="s">
        <v>22</v>
      </c>
      <c r="Q5638" s="9" t="s">
        <v>27836</v>
      </c>
      <c r="R5638" s="9" t="s">
        <v>168</v>
      </c>
      <c r="S5638" s="9" t="s">
        <v>27837</v>
      </c>
      <c r="T5638" s="9" t="s">
        <v>5723</v>
      </c>
    </row>
    <row r="5639" customHeight="1" spans="1:20">
      <c r="A5639" s="6">
        <v>45212</v>
      </c>
      <c r="B5639" s="9" t="s">
        <v>27838</v>
      </c>
      <c r="C5639" s="9" t="s">
        <v>5629</v>
      </c>
      <c r="D5639" s="9" t="s">
        <v>22</v>
      </c>
      <c r="E5639" s="9" t="s">
        <v>27839</v>
      </c>
      <c r="F5639" s="9" t="s">
        <v>27840</v>
      </c>
      <c r="G5639" s="9" t="s">
        <v>82</v>
      </c>
      <c r="H5639" s="9" t="s">
        <v>22</v>
      </c>
      <c r="I5639" s="9" t="s">
        <v>5632</v>
      </c>
      <c r="J5639" s="9" t="s">
        <v>27</v>
      </c>
      <c r="K5639" s="9" t="s">
        <v>28</v>
      </c>
      <c r="L5639" s="9" t="s">
        <v>43</v>
      </c>
      <c r="M5639" s="9" t="s">
        <v>169</v>
      </c>
      <c r="N5639" s="9" t="s">
        <v>5633</v>
      </c>
      <c r="O5639" s="9" t="s">
        <v>32</v>
      </c>
      <c r="P5639" s="9" t="s">
        <v>22</v>
      </c>
      <c r="Q5639" s="9" t="s">
        <v>27841</v>
      </c>
      <c r="R5639" s="9" t="s">
        <v>168</v>
      </c>
      <c r="S5639" s="9" t="s">
        <v>27817</v>
      </c>
      <c r="T5639" s="9" t="s">
        <v>6081</v>
      </c>
    </row>
    <row r="5640" customHeight="1" spans="1:20">
      <c r="A5640" s="6">
        <v>45212</v>
      </c>
      <c r="B5640" s="9" t="s">
        <v>27842</v>
      </c>
      <c r="C5640" s="9" t="s">
        <v>5644</v>
      </c>
      <c r="D5640" s="9" t="s">
        <v>22</v>
      </c>
      <c r="E5640" s="9" t="s">
        <v>27843</v>
      </c>
      <c r="F5640" s="9" t="s">
        <v>27844</v>
      </c>
      <c r="G5640" s="9" t="s">
        <v>82</v>
      </c>
      <c r="H5640" s="9" t="s">
        <v>22</v>
      </c>
      <c r="I5640" s="9" t="s">
        <v>168</v>
      </c>
      <c r="J5640" s="9" t="s">
        <v>27</v>
      </c>
      <c r="K5640" s="9" t="s">
        <v>28</v>
      </c>
      <c r="L5640" s="9" t="s">
        <v>43</v>
      </c>
      <c r="M5640" s="9" t="s">
        <v>169</v>
      </c>
      <c r="N5640" s="9" t="s">
        <v>5633</v>
      </c>
      <c r="O5640" s="9" t="s">
        <v>32</v>
      </c>
      <c r="P5640" s="9" t="s">
        <v>22</v>
      </c>
      <c r="Q5640" s="9" t="s">
        <v>27845</v>
      </c>
      <c r="R5640" s="9" t="s">
        <v>168</v>
      </c>
      <c r="S5640" s="9" t="s">
        <v>27846</v>
      </c>
      <c r="T5640" s="9" t="s">
        <v>5636</v>
      </c>
    </row>
    <row r="5641" customHeight="1" spans="1:20">
      <c r="A5641" s="6">
        <v>45212</v>
      </c>
      <c r="B5641" s="9" t="s">
        <v>27847</v>
      </c>
      <c r="C5641" s="9" t="s">
        <v>5644</v>
      </c>
      <c r="D5641" s="9" t="s">
        <v>22</v>
      </c>
      <c r="E5641" s="9" t="s">
        <v>27848</v>
      </c>
      <c r="F5641" s="9" t="s">
        <v>27849</v>
      </c>
      <c r="G5641" s="9" t="s">
        <v>82</v>
      </c>
      <c r="H5641" s="9" t="s">
        <v>96</v>
      </c>
      <c r="I5641" s="9" t="s">
        <v>732</v>
      </c>
      <c r="J5641" s="9" t="s">
        <v>27</v>
      </c>
      <c r="K5641" s="9" t="s">
        <v>28</v>
      </c>
      <c r="L5641" s="9" t="s">
        <v>43</v>
      </c>
      <c r="M5641" s="9" t="s">
        <v>169</v>
      </c>
      <c r="N5641" s="9" t="s">
        <v>5633</v>
      </c>
      <c r="O5641" s="9" t="s">
        <v>32</v>
      </c>
      <c r="P5641" s="9" t="s">
        <v>22</v>
      </c>
      <c r="Q5641" s="9" t="s">
        <v>27850</v>
      </c>
      <c r="R5641" s="9" t="s">
        <v>168</v>
      </c>
      <c r="S5641" s="9" t="s">
        <v>27851</v>
      </c>
      <c r="T5641" s="9" t="s">
        <v>5751</v>
      </c>
    </row>
    <row r="5642" customHeight="1" spans="1:20">
      <c r="A5642" s="6">
        <v>45212</v>
      </c>
      <c r="B5642" s="9" t="s">
        <v>27852</v>
      </c>
      <c r="C5642" s="9" t="s">
        <v>5644</v>
      </c>
      <c r="D5642" s="9" t="s">
        <v>22</v>
      </c>
      <c r="E5642" s="9" t="s">
        <v>27853</v>
      </c>
      <c r="F5642" s="9" t="s">
        <v>27854</v>
      </c>
      <c r="G5642" s="9" t="s">
        <v>82</v>
      </c>
      <c r="H5642" s="9" t="s">
        <v>110</v>
      </c>
      <c r="I5642" s="9" t="s">
        <v>111</v>
      </c>
      <c r="J5642" s="9" t="s">
        <v>27</v>
      </c>
      <c r="K5642" s="9" t="s">
        <v>28</v>
      </c>
      <c r="L5642" s="9" t="s">
        <v>43</v>
      </c>
      <c r="M5642" s="9" t="s">
        <v>169</v>
      </c>
      <c r="N5642" s="9" t="s">
        <v>5633</v>
      </c>
      <c r="O5642" s="9" t="s">
        <v>32</v>
      </c>
      <c r="P5642" s="9" t="s">
        <v>22</v>
      </c>
      <c r="Q5642" s="9" t="s">
        <v>27855</v>
      </c>
      <c r="R5642" s="9" t="s">
        <v>168</v>
      </c>
      <c r="S5642" s="9" t="s">
        <v>27856</v>
      </c>
      <c r="T5642" s="9" t="s">
        <v>5723</v>
      </c>
    </row>
    <row r="5643" customHeight="1" spans="1:20">
      <c r="A5643" s="6">
        <v>45212</v>
      </c>
      <c r="B5643" s="9" t="s">
        <v>27857</v>
      </c>
      <c r="C5643" s="9" t="s">
        <v>5644</v>
      </c>
      <c r="D5643" s="9" t="s">
        <v>22</v>
      </c>
      <c r="E5643" s="9" t="s">
        <v>27858</v>
      </c>
      <c r="F5643" s="9" t="s">
        <v>27859</v>
      </c>
      <c r="G5643" s="9" t="s">
        <v>82</v>
      </c>
      <c r="H5643" s="9" t="s">
        <v>110</v>
      </c>
      <c r="I5643" s="9" t="s">
        <v>168</v>
      </c>
      <c r="J5643" s="9" t="s">
        <v>27</v>
      </c>
      <c r="K5643" s="9" t="s">
        <v>28</v>
      </c>
      <c r="L5643" s="9" t="s">
        <v>43</v>
      </c>
      <c r="M5643" s="9" t="s">
        <v>169</v>
      </c>
      <c r="N5643" s="9" t="s">
        <v>5633</v>
      </c>
      <c r="O5643" s="9" t="s">
        <v>32</v>
      </c>
      <c r="P5643" s="9" t="s">
        <v>22</v>
      </c>
      <c r="Q5643" s="9" t="s">
        <v>27860</v>
      </c>
      <c r="R5643" s="9" t="s">
        <v>168</v>
      </c>
      <c r="S5643" s="9" t="s">
        <v>27861</v>
      </c>
      <c r="T5643" s="9" t="s">
        <v>5668</v>
      </c>
    </row>
    <row r="5644" customHeight="1" spans="1:20">
      <c r="A5644" s="6">
        <v>45212</v>
      </c>
      <c r="B5644" s="9" t="s">
        <v>27862</v>
      </c>
      <c r="C5644" s="9" t="s">
        <v>5629</v>
      </c>
      <c r="D5644" s="9" t="s">
        <v>22</v>
      </c>
      <c r="E5644" s="9" t="s">
        <v>27863</v>
      </c>
      <c r="F5644" s="9" t="s">
        <v>27864</v>
      </c>
      <c r="G5644" s="9" t="s">
        <v>82</v>
      </c>
      <c r="H5644" s="9" t="s">
        <v>137</v>
      </c>
      <c r="I5644" s="9" t="s">
        <v>5632</v>
      </c>
      <c r="J5644" s="9" t="s">
        <v>27</v>
      </c>
      <c r="K5644" s="9" t="s">
        <v>28</v>
      </c>
      <c r="L5644" s="9" t="s">
        <v>43</v>
      </c>
      <c r="M5644" s="9" t="s">
        <v>169</v>
      </c>
      <c r="N5644" s="9" t="s">
        <v>5633</v>
      </c>
      <c r="O5644" s="9" t="s">
        <v>32</v>
      </c>
      <c r="P5644" s="9" t="s">
        <v>22</v>
      </c>
      <c r="Q5644" s="9" t="s">
        <v>27865</v>
      </c>
      <c r="R5644" s="9" t="s">
        <v>168</v>
      </c>
      <c r="S5644" s="9" t="s">
        <v>27817</v>
      </c>
      <c r="T5644" s="9" t="s">
        <v>6081</v>
      </c>
    </row>
    <row r="5645" customHeight="1" spans="1:20">
      <c r="A5645" s="6">
        <v>45212</v>
      </c>
      <c r="B5645" s="9" t="s">
        <v>27866</v>
      </c>
      <c r="C5645" s="9" t="s">
        <v>27867</v>
      </c>
      <c r="D5645" s="9" t="s">
        <v>22</v>
      </c>
      <c r="E5645" s="9" t="s">
        <v>27868</v>
      </c>
      <c r="F5645" s="9" t="s">
        <v>27869</v>
      </c>
      <c r="G5645" s="9" t="s">
        <v>82</v>
      </c>
      <c r="H5645" s="9" t="s">
        <v>96</v>
      </c>
      <c r="I5645" s="9" t="s">
        <v>448</v>
      </c>
      <c r="J5645" s="9" t="s">
        <v>27</v>
      </c>
      <c r="K5645" s="9" t="s">
        <v>28</v>
      </c>
      <c r="L5645" s="9" t="s">
        <v>43</v>
      </c>
      <c r="M5645" s="9" t="s">
        <v>30</v>
      </c>
      <c r="N5645" s="9" t="s">
        <v>31</v>
      </c>
      <c r="O5645" s="9" t="s">
        <v>32</v>
      </c>
      <c r="P5645" s="9" t="s">
        <v>22</v>
      </c>
      <c r="Q5645" s="9" t="s">
        <v>27870</v>
      </c>
      <c r="R5645" s="9" t="s">
        <v>46</v>
      </c>
      <c r="S5645" s="9" t="s">
        <v>27871</v>
      </c>
      <c r="T5645" s="9" t="s">
        <v>27872</v>
      </c>
    </row>
    <row r="5646" customHeight="1" spans="1:20">
      <c r="A5646" s="6">
        <v>45212</v>
      </c>
      <c r="B5646" s="9" t="s">
        <v>27873</v>
      </c>
      <c r="C5646" s="9" t="s">
        <v>5644</v>
      </c>
      <c r="D5646" s="9" t="s">
        <v>22</v>
      </c>
      <c r="E5646" s="9" t="s">
        <v>27874</v>
      </c>
      <c r="F5646" s="9" t="s">
        <v>27875</v>
      </c>
      <c r="G5646" s="9" t="s">
        <v>82</v>
      </c>
      <c r="H5646" s="9" t="s">
        <v>22</v>
      </c>
      <c r="I5646" s="9" t="s">
        <v>168</v>
      </c>
      <c r="J5646" s="9" t="s">
        <v>27</v>
      </c>
      <c r="K5646" s="9" t="s">
        <v>28</v>
      </c>
      <c r="L5646" s="9" t="s">
        <v>43</v>
      </c>
      <c r="M5646" s="9" t="s">
        <v>169</v>
      </c>
      <c r="N5646" s="9" t="s">
        <v>5633</v>
      </c>
      <c r="O5646" s="9" t="s">
        <v>32</v>
      </c>
      <c r="P5646" s="9" t="s">
        <v>22</v>
      </c>
      <c r="Q5646" s="9" t="s">
        <v>27876</v>
      </c>
      <c r="R5646" s="9" t="s">
        <v>168</v>
      </c>
      <c r="S5646" s="9" t="s">
        <v>27877</v>
      </c>
      <c r="T5646" s="9" t="s">
        <v>5668</v>
      </c>
    </row>
    <row r="5647" customHeight="1" spans="1:20">
      <c r="A5647" s="6">
        <v>45212</v>
      </c>
      <c r="B5647" s="9" t="s">
        <v>27878</v>
      </c>
      <c r="C5647" s="9" t="s">
        <v>5685</v>
      </c>
      <c r="D5647" s="9" t="s">
        <v>22</v>
      </c>
      <c r="E5647" s="9" t="s">
        <v>27879</v>
      </c>
      <c r="F5647" s="9" t="s">
        <v>20929</v>
      </c>
      <c r="G5647" s="9" t="s">
        <v>82</v>
      </c>
      <c r="H5647" s="9" t="s">
        <v>22</v>
      </c>
      <c r="I5647" s="9" t="s">
        <v>168</v>
      </c>
      <c r="J5647" s="9" t="s">
        <v>27</v>
      </c>
      <c r="K5647" s="9" t="s">
        <v>28</v>
      </c>
      <c r="L5647" s="9" t="s">
        <v>43</v>
      </c>
      <c r="M5647" s="9" t="s">
        <v>169</v>
      </c>
      <c r="N5647" s="9" t="s">
        <v>5633</v>
      </c>
      <c r="O5647" s="9" t="s">
        <v>32</v>
      </c>
      <c r="P5647" s="9" t="s">
        <v>22</v>
      </c>
      <c r="Q5647" s="9" t="s">
        <v>27880</v>
      </c>
      <c r="R5647" s="9" t="s">
        <v>168</v>
      </c>
      <c r="S5647" s="9" t="s">
        <v>27881</v>
      </c>
      <c r="T5647" s="9" t="s">
        <v>5668</v>
      </c>
    </row>
    <row r="5648" customHeight="1" spans="1:20">
      <c r="A5648" s="6">
        <v>45212</v>
      </c>
      <c r="B5648" s="9" t="s">
        <v>27882</v>
      </c>
      <c r="C5648" s="9" t="s">
        <v>5663</v>
      </c>
      <c r="D5648" s="9" t="s">
        <v>22</v>
      </c>
      <c r="E5648" s="9" t="s">
        <v>27883</v>
      </c>
      <c r="F5648" s="9" t="s">
        <v>27884</v>
      </c>
      <c r="G5648" s="9" t="s">
        <v>82</v>
      </c>
      <c r="H5648" s="9" t="s">
        <v>22</v>
      </c>
      <c r="I5648" s="9" t="s">
        <v>2203</v>
      </c>
      <c r="J5648" s="9" t="s">
        <v>27</v>
      </c>
      <c r="K5648" s="9" t="s">
        <v>28</v>
      </c>
      <c r="L5648" s="9" t="s">
        <v>43</v>
      </c>
      <c r="M5648" s="9" t="s">
        <v>169</v>
      </c>
      <c r="N5648" s="9" t="s">
        <v>5633</v>
      </c>
      <c r="O5648" s="9" t="s">
        <v>32</v>
      </c>
      <c r="P5648" s="9" t="s">
        <v>22</v>
      </c>
      <c r="Q5648" s="9" t="s">
        <v>27885</v>
      </c>
      <c r="R5648" s="9" t="s">
        <v>168</v>
      </c>
      <c r="S5648" s="9" t="s">
        <v>27886</v>
      </c>
      <c r="T5648" s="9" t="s">
        <v>7779</v>
      </c>
    </row>
    <row r="5649" customHeight="1" spans="1:20">
      <c r="A5649" s="6">
        <v>45212</v>
      </c>
      <c r="B5649" s="9" t="s">
        <v>27887</v>
      </c>
      <c r="C5649" s="9" t="s">
        <v>5644</v>
      </c>
      <c r="D5649" s="9" t="s">
        <v>22</v>
      </c>
      <c r="E5649" s="9" t="s">
        <v>27888</v>
      </c>
      <c r="F5649" s="9" t="s">
        <v>27889</v>
      </c>
      <c r="G5649" s="9" t="s">
        <v>82</v>
      </c>
      <c r="H5649" s="9" t="s">
        <v>96</v>
      </c>
      <c r="I5649" s="9" t="s">
        <v>168</v>
      </c>
      <c r="J5649" s="9" t="s">
        <v>27</v>
      </c>
      <c r="K5649" s="9" t="s">
        <v>28</v>
      </c>
      <c r="L5649" s="9" t="s">
        <v>43</v>
      </c>
      <c r="M5649" s="9" t="s">
        <v>169</v>
      </c>
      <c r="N5649" s="9" t="s">
        <v>5633</v>
      </c>
      <c r="O5649" s="9" t="s">
        <v>32</v>
      </c>
      <c r="P5649" s="9" t="s">
        <v>22</v>
      </c>
      <c r="Q5649" s="9" t="s">
        <v>27890</v>
      </c>
      <c r="R5649" s="9" t="s">
        <v>168</v>
      </c>
      <c r="S5649" s="9" t="s">
        <v>27891</v>
      </c>
      <c r="T5649" s="9" t="s">
        <v>5696</v>
      </c>
    </row>
    <row r="5650" customHeight="1" spans="1:20">
      <c r="A5650" s="6">
        <v>45212</v>
      </c>
      <c r="B5650" s="9" t="s">
        <v>27892</v>
      </c>
      <c r="C5650" s="9" t="s">
        <v>5848</v>
      </c>
      <c r="D5650" s="9" t="s">
        <v>22</v>
      </c>
      <c r="E5650" s="9" t="s">
        <v>27893</v>
      </c>
      <c r="F5650" s="9" t="s">
        <v>27894</v>
      </c>
      <c r="G5650" s="9" t="s">
        <v>82</v>
      </c>
      <c r="H5650" s="9" t="s">
        <v>22</v>
      </c>
      <c r="I5650" s="9" t="s">
        <v>168</v>
      </c>
      <c r="J5650" s="9" t="s">
        <v>27</v>
      </c>
      <c r="K5650" s="9" t="s">
        <v>28</v>
      </c>
      <c r="L5650" s="9" t="s">
        <v>43</v>
      </c>
      <c r="M5650" s="9" t="s">
        <v>169</v>
      </c>
      <c r="N5650" s="9" t="s">
        <v>5633</v>
      </c>
      <c r="O5650" s="9" t="s">
        <v>32</v>
      </c>
      <c r="P5650" s="9" t="s">
        <v>22</v>
      </c>
      <c r="Q5650" s="9" t="s">
        <v>27895</v>
      </c>
      <c r="R5650" s="9" t="s">
        <v>168</v>
      </c>
      <c r="S5650" s="9" t="s">
        <v>27896</v>
      </c>
      <c r="T5650" s="9" t="s">
        <v>5655</v>
      </c>
    </row>
    <row r="5651" customHeight="1" spans="1:20">
      <c r="A5651" s="6">
        <v>45212</v>
      </c>
      <c r="B5651" s="9" t="s">
        <v>27897</v>
      </c>
      <c r="C5651" s="9" t="s">
        <v>5644</v>
      </c>
      <c r="D5651" s="9" t="s">
        <v>22</v>
      </c>
      <c r="E5651" s="9" t="s">
        <v>27898</v>
      </c>
      <c r="F5651" s="9" t="s">
        <v>27899</v>
      </c>
      <c r="G5651" s="9" t="s">
        <v>82</v>
      </c>
      <c r="H5651" s="9" t="s">
        <v>22</v>
      </c>
      <c r="I5651" s="9" t="s">
        <v>168</v>
      </c>
      <c r="J5651" s="9" t="s">
        <v>27</v>
      </c>
      <c r="K5651" s="9" t="s">
        <v>28</v>
      </c>
      <c r="L5651" s="9" t="s">
        <v>43</v>
      </c>
      <c r="M5651" s="9" t="s">
        <v>169</v>
      </c>
      <c r="N5651" s="9" t="s">
        <v>5633</v>
      </c>
      <c r="O5651" s="9" t="s">
        <v>32</v>
      </c>
      <c r="P5651" s="9" t="s">
        <v>22</v>
      </c>
      <c r="Q5651" s="9" t="s">
        <v>27900</v>
      </c>
      <c r="R5651" s="9" t="s">
        <v>168</v>
      </c>
      <c r="S5651" s="9" t="s">
        <v>27901</v>
      </c>
      <c r="T5651" s="9" t="s">
        <v>5655</v>
      </c>
    </row>
    <row r="5652" customHeight="1" spans="1:20">
      <c r="A5652" s="6">
        <v>45212</v>
      </c>
      <c r="B5652" s="9" t="s">
        <v>27902</v>
      </c>
      <c r="C5652" s="9" t="s">
        <v>5644</v>
      </c>
      <c r="D5652" s="9" t="s">
        <v>22</v>
      </c>
      <c r="E5652" s="9" t="s">
        <v>27903</v>
      </c>
      <c r="F5652" s="9" t="s">
        <v>27904</v>
      </c>
      <c r="G5652" s="9" t="s">
        <v>82</v>
      </c>
      <c r="H5652" s="9" t="s">
        <v>96</v>
      </c>
      <c r="I5652" s="9" t="s">
        <v>168</v>
      </c>
      <c r="J5652" s="9" t="s">
        <v>27</v>
      </c>
      <c r="K5652" s="9" t="s">
        <v>28</v>
      </c>
      <c r="L5652" s="9" t="s">
        <v>43</v>
      </c>
      <c r="M5652" s="9" t="s">
        <v>169</v>
      </c>
      <c r="N5652" s="9" t="s">
        <v>5633</v>
      </c>
      <c r="O5652" s="9" t="s">
        <v>32</v>
      </c>
      <c r="P5652" s="9" t="s">
        <v>22</v>
      </c>
      <c r="Q5652" s="9" t="s">
        <v>27905</v>
      </c>
      <c r="R5652" s="9" t="s">
        <v>168</v>
      </c>
      <c r="S5652" s="9" t="s">
        <v>27906</v>
      </c>
      <c r="T5652" s="9" t="s">
        <v>5696</v>
      </c>
    </row>
    <row r="5653" customHeight="1" spans="1:20">
      <c r="A5653" s="6">
        <v>45212</v>
      </c>
      <c r="B5653" s="9" t="s">
        <v>27907</v>
      </c>
      <c r="C5653" s="9" t="s">
        <v>5685</v>
      </c>
      <c r="D5653" s="9" t="s">
        <v>22</v>
      </c>
      <c r="E5653" s="9" t="s">
        <v>27908</v>
      </c>
      <c r="F5653" s="9" t="s">
        <v>721</v>
      </c>
      <c r="G5653" s="9" t="s">
        <v>82</v>
      </c>
      <c r="H5653" s="9" t="s">
        <v>22</v>
      </c>
      <c r="I5653" s="9" t="s">
        <v>168</v>
      </c>
      <c r="J5653" s="9" t="s">
        <v>27</v>
      </c>
      <c r="K5653" s="9" t="s">
        <v>28</v>
      </c>
      <c r="L5653" s="9" t="s">
        <v>43</v>
      </c>
      <c r="M5653" s="9" t="s">
        <v>169</v>
      </c>
      <c r="N5653" s="9" t="s">
        <v>5633</v>
      </c>
      <c r="O5653" s="9" t="s">
        <v>32</v>
      </c>
      <c r="P5653" s="9" t="s">
        <v>22</v>
      </c>
      <c r="Q5653" s="9" t="s">
        <v>27909</v>
      </c>
      <c r="R5653" s="9" t="s">
        <v>168</v>
      </c>
      <c r="S5653" s="9" t="s">
        <v>27910</v>
      </c>
      <c r="T5653" s="9" t="s">
        <v>6102</v>
      </c>
    </row>
    <row r="5654" customHeight="1" spans="1:20">
      <c r="A5654" s="6">
        <v>45212</v>
      </c>
      <c r="B5654" s="9" t="s">
        <v>27911</v>
      </c>
      <c r="C5654" s="9" t="s">
        <v>5644</v>
      </c>
      <c r="D5654" s="9" t="s">
        <v>22</v>
      </c>
      <c r="E5654" s="9" t="s">
        <v>27912</v>
      </c>
      <c r="F5654" s="9" t="s">
        <v>27913</v>
      </c>
      <c r="G5654" s="9" t="s">
        <v>82</v>
      </c>
      <c r="H5654" s="9" t="s">
        <v>22</v>
      </c>
      <c r="I5654" s="9" t="s">
        <v>4047</v>
      </c>
      <c r="J5654" s="9" t="s">
        <v>27</v>
      </c>
      <c r="K5654" s="9" t="s">
        <v>28</v>
      </c>
      <c r="L5654" s="9" t="s">
        <v>43</v>
      </c>
      <c r="M5654" s="9" t="s">
        <v>169</v>
      </c>
      <c r="N5654" s="9" t="s">
        <v>5633</v>
      </c>
      <c r="O5654" s="9" t="s">
        <v>32</v>
      </c>
      <c r="P5654" s="9" t="s">
        <v>22</v>
      </c>
      <c r="Q5654" s="9" t="s">
        <v>27914</v>
      </c>
      <c r="R5654" s="9" t="s">
        <v>168</v>
      </c>
      <c r="S5654" s="9" t="s">
        <v>27915</v>
      </c>
      <c r="T5654" s="9" t="s">
        <v>5655</v>
      </c>
    </row>
    <row r="5655" customHeight="1" spans="1:20">
      <c r="A5655" s="6">
        <v>45212</v>
      </c>
      <c r="B5655" s="9" t="s">
        <v>27916</v>
      </c>
      <c r="C5655" s="9" t="s">
        <v>5629</v>
      </c>
      <c r="D5655" s="9" t="s">
        <v>22</v>
      </c>
      <c r="E5655" s="9" t="s">
        <v>27917</v>
      </c>
      <c r="F5655" s="9" t="s">
        <v>27918</v>
      </c>
      <c r="G5655" s="9" t="s">
        <v>82</v>
      </c>
      <c r="H5655" s="9" t="s">
        <v>22</v>
      </c>
      <c r="I5655" s="9" t="s">
        <v>5632</v>
      </c>
      <c r="J5655" s="9" t="s">
        <v>27</v>
      </c>
      <c r="K5655" s="9" t="s">
        <v>28</v>
      </c>
      <c r="L5655" s="9" t="s">
        <v>43</v>
      </c>
      <c r="M5655" s="9" t="s">
        <v>169</v>
      </c>
      <c r="N5655" s="9" t="s">
        <v>5633</v>
      </c>
      <c r="O5655" s="9" t="s">
        <v>32</v>
      </c>
      <c r="P5655" s="9" t="s">
        <v>22</v>
      </c>
      <c r="Q5655" s="9" t="s">
        <v>27919</v>
      </c>
      <c r="R5655" s="9" t="s">
        <v>168</v>
      </c>
      <c r="S5655" s="9" t="s">
        <v>27817</v>
      </c>
      <c r="T5655" s="9" t="s">
        <v>6081</v>
      </c>
    </row>
    <row r="5656" customHeight="1" spans="1:20">
      <c r="A5656" s="6">
        <v>45212</v>
      </c>
      <c r="B5656" s="9" t="s">
        <v>27920</v>
      </c>
      <c r="C5656" s="9" t="s">
        <v>5629</v>
      </c>
      <c r="D5656" s="9" t="s">
        <v>22</v>
      </c>
      <c r="E5656" s="9" t="s">
        <v>27921</v>
      </c>
      <c r="F5656" s="9" t="s">
        <v>27922</v>
      </c>
      <c r="G5656" s="9" t="s">
        <v>82</v>
      </c>
      <c r="H5656" s="9" t="s">
        <v>22</v>
      </c>
      <c r="I5656" s="9" t="s">
        <v>5632</v>
      </c>
      <c r="J5656" s="9" t="s">
        <v>27</v>
      </c>
      <c r="K5656" s="9" t="s">
        <v>28</v>
      </c>
      <c r="L5656" s="9" t="s">
        <v>43</v>
      </c>
      <c r="M5656" s="9" t="s">
        <v>169</v>
      </c>
      <c r="N5656" s="9" t="s">
        <v>5633</v>
      </c>
      <c r="O5656" s="9" t="s">
        <v>32</v>
      </c>
      <c r="P5656" s="9" t="s">
        <v>22</v>
      </c>
      <c r="Q5656" s="9" t="s">
        <v>27923</v>
      </c>
      <c r="R5656" s="9" t="s">
        <v>168</v>
      </c>
      <c r="S5656" s="9" t="s">
        <v>27924</v>
      </c>
      <c r="T5656" s="9" t="s">
        <v>6081</v>
      </c>
    </row>
    <row r="5657" customHeight="1" spans="1:20">
      <c r="A5657" s="6">
        <v>45212</v>
      </c>
      <c r="B5657" s="9" t="s">
        <v>27925</v>
      </c>
      <c r="C5657" s="9" t="s">
        <v>5685</v>
      </c>
      <c r="D5657" s="9" t="s">
        <v>22</v>
      </c>
      <c r="E5657" s="9" t="s">
        <v>27926</v>
      </c>
      <c r="F5657" s="9" t="s">
        <v>27927</v>
      </c>
      <c r="G5657" s="9" t="s">
        <v>82</v>
      </c>
      <c r="H5657" s="9" t="s">
        <v>22</v>
      </c>
      <c r="I5657" s="9" t="s">
        <v>168</v>
      </c>
      <c r="J5657" s="9" t="s">
        <v>27</v>
      </c>
      <c r="K5657" s="9" t="s">
        <v>28</v>
      </c>
      <c r="L5657" s="9" t="s">
        <v>43</v>
      </c>
      <c r="M5657" s="9" t="s">
        <v>169</v>
      </c>
      <c r="N5657" s="9" t="s">
        <v>5633</v>
      </c>
      <c r="O5657" s="9" t="s">
        <v>32</v>
      </c>
      <c r="P5657" s="9" t="s">
        <v>22</v>
      </c>
      <c r="Q5657" s="9" t="s">
        <v>27928</v>
      </c>
      <c r="R5657" s="9" t="s">
        <v>168</v>
      </c>
      <c r="S5657" s="9" t="s">
        <v>27929</v>
      </c>
      <c r="T5657" s="9" t="s">
        <v>5717</v>
      </c>
    </row>
    <row r="5658" customHeight="1" spans="1:20">
      <c r="A5658" s="6">
        <v>45212</v>
      </c>
      <c r="B5658" s="9" t="s">
        <v>27930</v>
      </c>
      <c r="C5658" s="9" t="s">
        <v>5644</v>
      </c>
      <c r="D5658" s="9" t="s">
        <v>22</v>
      </c>
      <c r="E5658" s="9" t="s">
        <v>27931</v>
      </c>
      <c r="F5658" s="9" t="s">
        <v>27932</v>
      </c>
      <c r="G5658" s="9" t="s">
        <v>82</v>
      </c>
      <c r="H5658" s="9" t="s">
        <v>22</v>
      </c>
      <c r="I5658" s="9" t="s">
        <v>168</v>
      </c>
      <c r="J5658" s="9" t="s">
        <v>27</v>
      </c>
      <c r="K5658" s="9" t="s">
        <v>28</v>
      </c>
      <c r="L5658" s="9" t="s">
        <v>43</v>
      </c>
      <c r="M5658" s="9" t="s">
        <v>169</v>
      </c>
      <c r="N5658" s="9" t="s">
        <v>5633</v>
      </c>
      <c r="O5658" s="9" t="s">
        <v>32</v>
      </c>
      <c r="P5658" s="9" t="s">
        <v>22</v>
      </c>
      <c r="Q5658" s="9" t="s">
        <v>27933</v>
      </c>
      <c r="R5658" s="9" t="s">
        <v>168</v>
      </c>
      <c r="S5658" s="9" t="s">
        <v>27934</v>
      </c>
      <c r="T5658" s="9" t="s">
        <v>5740</v>
      </c>
    </row>
    <row r="5659" customHeight="1" spans="1:20">
      <c r="A5659" s="6">
        <v>45212</v>
      </c>
      <c r="B5659" s="9" t="s">
        <v>27935</v>
      </c>
      <c r="C5659" s="9" t="s">
        <v>5644</v>
      </c>
      <c r="D5659" s="9" t="s">
        <v>22</v>
      </c>
      <c r="E5659" s="9" t="s">
        <v>27936</v>
      </c>
      <c r="F5659" s="9" t="s">
        <v>20167</v>
      </c>
      <c r="G5659" s="9" t="s">
        <v>82</v>
      </c>
      <c r="H5659" s="9" t="s">
        <v>22</v>
      </c>
      <c r="I5659" s="9" t="s">
        <v>168</v>
      </c>
      <c r="J5659" s="9" t="s">
        <v>27</v>
      </c>
      <c r="K5659" s="9" t="s">
        <v>28</v>
      </c>
      <c r="L5659" s="9" t="s">
        <v>43</v>
      </c>
      <c r="M5659" s="9" t="s">
        <v>169</v>
      </c>
      <c r="N5659" s="9" t="s">
        <v>5633</v>
      </c>
      <c r="O5659" s="9" t="s">
        <v>32</v>
      </c>
      <c r="P5659" s="9" t="s">
        <v>22</v>
      </c>
      <c r="Q5659" s="9" t="s">
        <v>27937</v>
      </c>
      <c r="R5659" s="9" t="s">
        <v>168</v>
      </c>
      <c r="S5659" s="9" t="s">
        <v>27938</v>
      </c>
      <c r="T5659" s="9" t="s">
        <v>5655</v>
      </c>
    </row>
    <row r="5660" customHeight="1" spans="1:20">
      <c r="A5660" s="6">
        <v>45212</v>
      </c>
      <c r="B5660" s="9" t="s">
        <v>27939</v>
      </c>
      <c r="C5660" s="9" t="s">
        <v>5629</v>
      </c>
      <c r="D5660" s="9" t="s">
        <v>22</v>
      </c>
      <c r="E5660" s="9" t="s">
        <v>27940</v>
      </c>
      <c r="F5660" s="9" t="s">
        <v>27941</v>
      </c>
      <c r="G5660" s="9" t="s">
        <v>82</v>
      </c>
      <c r="H5660" s="9" t="s">
        <v>137</v>
      </c>
      <c r="I5660" s="9" t="s">
        <v>5632</v>
      </c>
      <c r="J5660" s="9" t="s">
        <v>27</v>
      </c>
      <c r="K5660" s="9" t="s">
        <v>28</v>
      </c>
      <c r="L5660" s="9" t="s">
        <v>43</v>
      </c>
      <c r="M5660" s="9" t="s">
        <v>169</v>
      </c>
      <c r="N5660" s="9" t="s">
        <v>5633</v>
      </c>
      <c r="O5660" s="9" t="s">
        <v>32</v>
      </c>
      <c r="P5660" s="9" t="s">
        <v>22</v>
      </c>
      <c r="Q5660" s="9" t="s">
        <v>27942</v>
      </c>
      <c r="R5660" s="9" t="s">
        <v>168</v>
      </c>
      <c r="S5660" s="9" t="s">
        <v>27817</v>
      </c>
      <c r="T5660" s="9" t="s">
        <v>5649</v>
      </c>
    </row>
    <row r="5661" customHeight="1" spans="1:20">
      <c r="A5661" s="6">
        <v>45212</v>
      </c>
      <c r="B5661" s="9" t="s">
        <v>27943</v>
      </c>
      <c r="C5661" s="9" t="s">
        <v>5644</v>
      </c>
      <c r="D5661" s="9" t="s">
        <v>22</v>
      </c>
      <c r="E5661" s="9" t="s">
        <v>27944</v>
      </c>
      <c r="F5661" s="9" t="s">
        <v>27945</v>
      </c>
      <c r="G5661" s="9" t="s">
        <v>82</v>
      </c>
      <c r="H5661" s="9" t="s">
        <v>22</v>
      </c>
      <c r="I5661" s="9" t="s">
        <v>168</v>
      </c>
      <c r="J5661" s="9" t="s">
        <v>27</v>
      </c>
      <c r="K5661" s="9" t="s">
        <v>28</v>
      </c>
      <c r="L5661" s="9" t="s">
        <v>43</v>
      </c>
      <c r="M5661" s="9" t="s">
        <v>169</v>
      </c>
      <c r="N5661" s="9" t="s">
        <v>5633</v>
      </c>
      <c r="O5661" s="9" t="s">
        <v>32</v>
      </c>
      <c r="P5661" s="9" t="s">
        <v>22</v>
      </c>
      <c r="Q5661" s="9" t="s">
        <v>27946</v>
      </c>
      <c r="R5661" s="9" t="s">
        <v>168</v>
      </c>
      <c r="S5661" s="9" t="s">
        <v>27947</v>
      </c>
      <c r="T5661" s="9" t="s">
        <v>6081</v>
      </c>
    </row>
    <row r="5662" customHeight="1" spans="1:20">
      <c r="A5662" s="6">
        <v>45212</v>
      </c>
      <c r="B5662" s="9" t="s">
        <v>27948</v>
      </c>
      <c r="C5662" s="9" t="s">
        <v>5644</v>
      </c>
      <c r="D5662" s="9" t="s">
        <v>22</v>
      </c>
      <c r="E5662" s="9" t="s">
        <v>27949</v>
      </c>
      <c r="F5662" s="9" t="s">
        <v>27950</v>
      </c>
      <c r="G5662" s="9" t="s">
        <v>82</v>
      </c>
      <c r="H5662" s="9" t="s">
        <v>96</v>
      </c>
      <c r="I5662" s="9" t="s">
        <v>168</v>
      </c>
      <c r="J5662" s="9" t="s">
        <v>27</v>
      </c>
      <c r="K5662" s="9" t="s">
        <v>195</v>
      </c>
      <c r="L5662" s="9" t="s">
        <v>22</v>
      </c>
      <c r="M5662" s="9" t="s">
        <v>169</v>
      </c>
      <c r="N5662" s="9" t="s">
        <v>5633</v>
      </c>
      <c r="O5662" s="9" t="s">
        <v>32</v>
      </c>
      <c r="P5662" s="9" t="s">
        <v>22</v>
      </c>
      <c r="Q5662" s="9" t="s">
        <v>27951</v>
      </c>
      <c r="R5662" s="9" t="s">
        <v>168</v>
      </c>
      <c r="S5662" s="9" t="s">
        <v>27952</v>
      </c>
      <c r="T5662" s="9" t="s">
        <v>5649</v>
      </c>
    </row>
    <row r="5663" customHeight="1" spans="1:20">
      <c r="A5663" s="6">
        <v>45212</v>
      </c>
      <c r="B5663" s="9" t="s">
        <v>27953</v>
      </c>
      <c r="C5663" s="9" t="s">
        <v>5644</v>
      </c>
      <c r="D5663" s="9" t="s">
        <v>22</v>
      </c>
      <c r="E5663" s="9" t="s">
        <v>27954</v>
      </c>
      <c r="F5663" s="9" t="s">
        <v>27955</v>
      </c>
      <c r="G5663" s="9" t="s">
        <v>82</v>
      </c>
      <c r="H5663" s="9" t="s">
        <v>96</v>
      </c>
      <c r="I5663" s="9" t="s">
        <v>168</v>
      </c>
      <c r="J5663" s="9" t="s">
        <v>27</v>
      </c>
      <c r="K5663" s="9" t="s">
        <v>28</v>
      </c>
      <c r="L5663" s="9" t="s">
        <v>43</v>
      </c>
      <c r="M5663" s="9" t="s">
        <v>169</v>
      </c>
      <c r="N5663" s="9" t="s">
        <v>5633</v>
      </c>
      <c r="O5663" s="9" t="s">
        <v>32</v>
      </c>
      <c r="P5663" s="9" t="s">
        <v>22</v>
      </c>
      <c r="Q5663" s="9" t="s">
        <v>27956</v>
      </c>
      <c r="R5663" s="9" t="s">
        <v>168</v>
      </c>
      <c r="S5663" s="9" t="s">
        <v>27957</v>
      </c>
      <c r="T5663" s="9" t="s">
        <v>5740</v>
      </c>
    </row>
    <row r="5664" customHeight="1" spans="1:20">
      <c r="A5664" s="6">
        <v>45212</v>
      </c>
      <c r="B5664" s="9" t="s">
        <v>27958</v>
      </c>
      <c r="C5664" s="9" t="s">
        <v>5644</v>
      </c>
      <c r="D5664" s="9" t="s">
        <v>22</v>
      </c>
      <c r="E5664" s="9" t="s">
        <v>27959</v>
      </c>
      <c r="F5664" s="9" t="s">
        <v>10987</v>
      </c>
      <c r="G5664" s="9" t="s">
        <v>82</v>
      </c>
      <c r="H5664" s="9" t="s">
        <v>22</v>
      </c>
      <c r="I5664" s="9" t="s">
        <v>299</v>
      </c>
      <c r="J5664" s="9" t="s">
        <v>27</v>
      </c>
      <c r="K5664" s="9" t="s">
        <v>28</v>
      </c>
      <c r="L5664" s="9" t="s">
        <v>43</v>
      </c>
      <c r="M5664" s="9" t="s">
        <v>169</v>
      </c>
      <c r="N5664" s="9" t="s">
        <v>5633</v>
      </c>
      <c r="O5664" s="9" t="s">
        <v>32</v>
      </c>
      <c r="P5664" s="9" t="s">
        <v>22</v>
      </c>
      <c r="Q5664" s="9" t="s">
        <v>27960</v>
      </c>
      <c r="R5664" s="9" t="s">
        <v>168</v>
      </c>
      <c r="S5664" s="9" t="s">
        <v>27961</v>
      </c>
      <c r="T5664" s="9" t="s">
        <v>5649</v>
      </c>
    </row>
    <row r="5665" customHeight="1" spans="1:20">
      <c r="A5665" s="6">
        <v>45212</v>
      </c>
      <c r="B5665" s="9" t="s">
        <v>27962</v>
      </c>
      <c r="C5665" s="9" t="s">
        <v>5644</v>
      </c>
      <c r="D5665" s="9" t="s">
        <v>22</v>
      </c>
      <c r="E5665" s="9" t="s">
        <v>27963</v>
      </c>
      <c r="F5665" s="9" t="s">
        <v>27964</v>
      </c>
      <c r="G5665" s="9" t="s">
        <v>82</v>
      </c>
      <c r="H5665" s="9" t="s">
        <v>22</v>
      </c>
      <c r="I5665" s="9" t="s">
        <v>168</v>
      </c>
      <c r="J5665" s="9" t="s">
        <v>27</v>
      </c>
      <c r="K5665" s="9" t="s">
        <v>28</v>
      </c>
      <c r="L5665" s="9" t="s">
        <v>43</v>
      </c>
      <c r="M5665" s="9" t="s">
        <v>169</v>
      </c>
      <c r="N5665" s="9" t="s">
        <v>5633</v>
      </c>
      <c r="O5665" s="9" t="s">
        <v>32</v>
      </c>
      <c r="P5665" s="9" t="s">
        <v>22</v>
      </c>
      <c r="Q5665" s="9" t="s">
        <v>27965</v>
      </c>
      <c r="R5665" s="9" t="s">
        <v>46</v>
      </c>
      <c r="S5665" s="9" t="s">
        <v>27966</v>
      </c>
      <c r="T5665" s="9" t="s">
        <v>5661</v>
      </c>
    </row>
    <row r="5666" customHeight="1" spans="1:20">
      <c r="A5666" s="6">
        <v>45212</v>
      </c>
      <c r="B5666" s="9" t="s">
        <v>27967</v>
      </c>
      <c r="C5666" s="9" t="s">
        <v>5685</v>
      </c>
      <c r="D5666" s="9" t="s">
        <v>22</v>
      </c>
      <c r="E5666" s="9" t="s">
        <v>27968</v>
      </c>
      <c r="F5666" s="9" t="s">
        <v>27969</v>
      </c>
      <c r="G5666" s="9" t="s">
        <v>82</v>
      </c>
      <c r="H5666" s="9" t="s">
        <v>22</v>
      </c>
      <c r="I5666" s="9" t="s">
        <v>97</v>
      </c>
      <c r="J5666" s="9" t="s">
        <v>27</v>
      </c>
      <c r="K5666" s="9" t="s">
        <v>28</v>
      </c>
      <c r="L5666" s="9" t="s">
        <v>43</v>
      </c>
      <c r="M5666" s="9" t="s">
        <v>169</v>
      </c>
      <c r="N5666" s="9" t="s">
        <v>5633</v>
      </c>
      <c r="O5666" s="9" t="s">
        <v>32</v>
      </c>
      <c r="P5666" s="9" t="s">
        <v>22</v>
      </c>
      <c r="Q5666" s="9" t="s">
        <v>27970</v>
      </c>
      <c r="R5666" s="9" t="s">
        <v>168</v>
      </c>
      <c r="S5666" s="9" t="s">
        <v>27971</v>
      </c>
      <c r="T5666" s="9" t="s">
        <v>5649</v>
      </c>
    </row>
    <row r="5667" customHeight="1" spans="1:20">
      <c r="A5667" s="6">
        <v>45212</v>
      </c>
      <c r="B5667" s="9" t="s">
        <v>27972</v>
      </c>
      <c r="C5667" s="9" t="s">
        <v>5629</v>
      </c>
      <c r="D5667" s="9" t="s">
        <v>22</v>
      </c>
      <c r="E5667" s="9" t="s">
        <v>27973</v>
      </c>
      <c r="F5667" s="9" t="s">
        <v>27974</v>
      </c>
      <c r="G5667" s="9" t="s">
        <v>82</v>
      </c>
      <c r="H5667" s="9" t="s">
        <v>22</v>
      </c>
      <c r="I5667" s="9" t="s">
        <v>5632</v>
      </c>
      <c r="J5667" s="9" t="s">
        <v>27</v>
      </c>
      <c r="K5667" s="9" t="s">
        <v>28</v>
      </c>
      <c r="L5667" s="9" t="s">
        <v>43</v>
      </c>
      <c r="M5667" s="9" t="s">
        <v>169</v>
      </c>
      <c r="N5667" s="9" t="s">
        <v>5633</v>
      </c>
      <c r="O5667" s="9" t="s">
        <v>32</v>
      </c>
      <c r="P5667" s="9" t="s">
        <v>22</v>
      </c>
      <c r="Q5667" s="9" t="s">
        <v>27975</v>
      </c>
      <c r="R5667" s="9" t="s">
        <v>168</v>
      </c>
      <c r="S5667" s="9" t="s">
        <v>27976</v>
      </c>
      <c r="T5667" s="9" t="s">
        <v>5655</v>
      </c>
    </row>
    <row r="5668" customHeight="1" spans="1:20">
      <c r="A5668" s="6">
        <v>45212</v>
      </c>
      <c r="B5668" s="9" t="s">
        <v>27977</v>
      </c>
      <c r="C5668" s="9" t="s">
        <v>5848</v>
      </c>
      <c r="D5668" s="9" t="s">
        <v>22</v>
      </c>
      <c r="E5668" s="9" t="s">
        <v>27978</v>
      </c>
      <c r="F5668" s="9" t="s">
        <v>27979</v>
      </c>
      <c r="G5668" s="9" t="s">
        <v>82</v>
      </c>
      <c r="H5668" s="9" t="s">
        <v>22</v>
      </c>
      <c r="I5668" s="9" t="s">
        <v>168</v>
      </c>
      <c r="J5668" s="9" t="s">
        <v>27</v>
      </c>
      <c r="K5668" s="9" t="s">
        <v>28</v>
      </c>
      <c r="L5668" s="9" t="s">
        <v>43</v>
      </c>
      <c r="M5668" s="9" t="s">
        <v>169</v>
      </c>
      <c r="N5668" s="9" t="s">
        <v>5633</v>
      </c>
      <c r="O5668" s="9" t="s">
        <v>32</v>
      </c>
      <c r="P5668" s="9" t="s">
        <v>22</v>
      </c>
      <c r="Q5668" s="9" t="s">
        <v>27980</v>
      </c>
      <c r="R5668" s="9" t="s">
        <v>168</v>
      </c>
      <c r="S5668" s="9" t="s">
        <v>27981</v>
      </c>
      <c r="T5668" s="9" t="s">
        <v>6081</v>
      </c>
    </row>
    <row r="5669" customHeight="1" spans="1:20">
      <c r="A5669" s="6">
        <v>45212</v>
      </c>
      <c r="B5669" s="9" t="s">
        <v>27982</v>
      </c>
      <c r="C5669" s="9" t="s">
        <v>5685</v>
      </c>
      <c r="D5669" s="9" t="s">
        <v>22</v>
      </c>
      <c r="E5669" s="9" t="s">
        <v>27983</v>
      </c>
      <c r="F5669" s="9" t="s">
        <v>27984</v>
      </c>
      <c r="G5669" s="9" t="s">
        <v>82</v>
      </c>
      <c r="H5669" s="9" t="s">
        <v>22</v>
      </c>
      <c r="I5669" s="9" t="s">
        <v>168</v>
      </c>
      <c r="J5669" s="9" t="s">
        <v>27</v>
      </c>
      <c r="K5669" s="9" t="s">
        <v>28</v>
      </c>
      <c r="L5669" s="9" t="s">
        <v>43</v>
      </c>
      <c r="M5669" s="9" t="s">
        <v>169</v>
      </c>
      <c r="N5669" s="9" t="s">
        <v>5633</v>
      </c>
      <c r="O5669" s="9" t="s">
        <v>32</v>
      </c>
      <c r="P5669" s="9" t="s">
        <v>22</v>
      </c>
      <c r="Q5669" s="9" t="s">
        <v>27985</v>
      </c>
      <c r="R5669" s="9" t="s">
        <v>168</v>
      </c>
      <c r="S5669" s="9" t="s">
        <v>27986</v>
      </c>
      <c r="T5669" s="9" t="s">
        <v>5717</v>
      </c>
    </row>
    <row r="5670" customHeight="1" spans="1:20">
      <c r="A5670" s="6">
        <v>45212</v>
      </c>
      <c r="B5670" s="9" t="s">
        <v>27987</v>
      </c>
      <c r="C5670" s="9" t="s">
        <v>5629</v>
      </c>
      <c r="D5670" s="9" t="s">
        <v>22</v>
      </c>
      <c r="E5670" s="9" t="s">
        <v>27988</v>
      </c>
      <c r="F5670" s="9" t="s">
        <v>7753</v>
      </c>
      <c r="G5670" s="9" t="s">
        <v>82</v>
      </c>
      <c r="H5670" s="9" t="s">
        <v>22</v>
      </c>
      <c r="I5670" s="9" t="s">
        <v>5632</v>
      </c>
      <c r="J5670" s="9" t="s">
        <v>27</v>
      </c>
      <c r="K5670" s="9" t="s">
        <v>28</v>
      </c>
      <c r="L5670" s="9" t="s">
        <v>43</v>
      </c>
      <c r="M5670" s="9" t="s">
        <v>169</v>
      </c>
      <c r="N5670" s="9" t="s">
        <v>5633</v>
      </c>
      <c r="O5670" s="9" t="s">
        <v>32</v>
      </c>
      <c r="P5670" s="9" t="s">
        <v>22</v>
      </c>
      <c r="Q5670" s="9" t="s">
        <v>27989</v>
      </c>
      <c r="R5670" s="9" t="s">
        <v>168</v>
      </c>
      <c r="S5670" s="9" t="s">
        <v>27817</v>
      </c>
      <c r="T5670" s="9" t="s">
        <v>5649</v>
      </c>
    </row>
    <row r="5671" customHeight="1" spans="1:20">
      <c r="A5671" s="6">
        <v>45212</v>
      </c>
      <c r="B5671" s="9" t="s">
        <v>27990</v>
      </c>
      <c r="C5671" s="9" t="s">
        <v>5644</v>
      </c>
      <c r="D5671" s="9" t="s">
        <v>22</v>
      </c>
      <c r="E5671" s="9" t="s">
        <v>27991</v>
      </c>
      <c r="F5671" s="9" t="s">
        <v>27992</v>
      </c>
      <c r="G5671" s="9" t="s">
        <v>82</v>
      </c>
      <c r="H5671" s="9" t="s">
        <v>96</v>
      </c>
      <c r="I5671" s="9" t="s">
        <v>168</v>
      </c>
      <c r="J5671" s="9" t="s">
        <v>27</v>
      </c>
      <c r="K5671" s="9" t="s">
        <v>28</v>
      </c>
      <c r="L5671" s="9" t="s">
        <v>43</v>
      </c>
      <c r="M5671" s="9" t="s">
        <v>169</v>
      </c>
      <c r="N5671" s="9" t="s">
        <v>5633</v>
      </c>
      <c r="O5671" s="9" t="s">
        <v>32</v>
      </c>
      <c r="P5671" s="9" t="s">
        <v>22</v>
      </c>
      <c r="Q5671" s="9" t="s">
        <v>27993</v>
      </c>
      <c r="R5671" s="9" t="s">
        <v>168</v>
      </c>
      <c r="S5671" s="9" t="s">
        <v>27994</v>
      </c>
      <c r="T5671" s="9" t="s">
        <v>5690</v>
      </c>
    </row>
    <row r="5672" customHeight="1" spans="1:20">
      <c r="A5672" s="6">
        <v>45212</v>
      </c>
      <c r="B5672" s="9" t="s">
        <v>27995</v>
      </c>
      <c r="C5672" s="9" t="s">
        <v>5663</v>
      </c>
      <c r="D5672" s="9" t="s">
        <v>22</v>
      </c>
      <c r="E5672" s="9" t="s">
        <v>27996</v>
      </c>
      <c r="F5672" s="9" t="s">
        <v>27997</v>
      </c>
      <c r="G5672" s="9" t="s">
        <v>82</v>
      </c>
      <c r="H5672" s="9" t="s">
        <v>96</v>
      </c>
      <c r="I5672" s="9" t="s">
        <v>168</v>
      </c>
      <c r="J5672" s="9" t="s">
        <v>27</v>
      </c>
      <c r="K5672" s="9" t="s">
        <v>28</v>
      </c>
      <c r="L5672" s="9" t="s">
        <v>43</v>
      </c>
      <c r="M5672" s="9" t="s">
        <v>169</v>
      </c>
      <c r="N5672" s="9" t="s">
        <v>5633</v>
      </c>
      <c r="O5672" s="9" t="s">
        <v>32</v>
      </c>
      <c r="P5672" s="9" t="s">
        <v>22</v>
      </c>
      <c r="Q5672" s="9" t="s">
        <v>27998</v>
      </c>
      <c r="R5672" s="9" t="s">
        <v>168</v>
      </c>
      <c r="S5672" s="9" t="s">
        <v>27999</v>
      </c>
      <c r="T5672" s="9" t="s">
        <v>5690</v>
      </c>
    </row>
    <row r="5673" customHeight="1" spans="1:20">
      <c r="A5673" s="6">
        <v>45212</v>
      </c>
      <c r="B5673" s="9" t="s">
        <v>28000</v>
      </c>
      <c r="C5673" s="9" t="s">
        <v>5629</v>
      </c>
      <c r="D5673" s="9" t="s">
        <v>22</v>
      </c>
      <c r="E5673" s="9" t="s">
        <v>27868</v>
      </c>
      <c r="F5673" s="9" t="s">
        <v>27869</v>
      </c>
      <c r="G5673" s="9" t="s">
        <v>82</v>
      </c>
      <c r="H5673" s="9" t="s">
        <v>96</v>
      </c>
      <c r="I5673" s="9" t="s">
        <v>5632</v>
      </c>
      <c r="J5673" s="9" t="s">
        <v>27</v>
      </c>
      <c r="K5673" s="9" t="s">
        <v>28</v>
      </c>
      <c r="L5673" s="9" t="s">
        <v>43</v>
      </c>
      <c r="M5673" s="9" t="s">
        <v>169</v>
      </c>
      <c r="N5673" s="9" t="s">
        <v>5633</v>
      </c>
      <c r="O5673" s="9" t="s">
        <v>32</v>
      </c>
      <c r="P5673" s="9" t="s">
        <v>22</v>
      </c>
      <c r="Q5673" s="9" t="s">
        <v>28001</v>
      </c>
      <c r="R5673" s="9" t="s">
        <v>168</v>
      </c>
      <c r="S5673" s="9" t="s">
        <v>28002</v>
      </c>
      <c r="T5673" s="9" t="s">
        <v>5655</v>
      </c>
    </row>
    <row r="5674" customHeight="1" spans="1:20">
      <c r="A5674" s="6">
        <v>45212</v>
      </c>
      <c r="B5674" s="9" t="s">
        <v>28003</v>
      </c>
      <c r="C5674" s="9" t="s">
        <v>5663</v>
      </c>
      <c r="D5674" s="9" t="s">
        <v>22</v>
      </c>
      <c r="E5674" s="9" t="s">
        <v>28004</v>
      </c>
      <c r="F5674" s="9" t="s">
        <v>28005</v>
      </c>
      <c r="G5674" s="9" t="s">
        <v>82</v>
      </c>
      <c r="H5674" s="9" t="s">
        <v>22</v>
      </c>
      <c r="I5674" s="9" t="s">
        <v>1255</v>
      </c>
      <c r="J5674" s="9" t="s">
        <v>27</v>
      </c>
      <c r="K5674" s="9" t="s">
        <v>28</v>
      </c>
      <c r="L5674" s="9" t="s">
        <v>43</v>
      </c>
      <c r="M5674" s="9" t="s">
        <v>169</v>
      </c>
      <c r="N5674" s="9" t="s">
        <v>5633</v>
      </c>
      <c r="O5674" s="9" t="s">
        <v>32</v>
      </c>
      <c r="P5674" s="9" t="s">
        <v>22</v>
      </c>
      <c r="Q5674" s="9" t="s">
        <v>28006</v>
      </c>
      <c r="R5674" s="9" t="s">
        <v>168</v>
      </c>
      <c r="S5674" s="9" t="s">
        <v>28007</v>
      </c>
      <c r="T5674" s="9" t="s">
        <v>5655</v>
      </c>
    </row>
    <row r="5675" customHeight="1" spans="1:20">
      <c r="A5675" s="6">
        <v>45212</v>
      </c>
      <c r="B5675" s="9" t="s">
        <v>28008</v>
      </c>
      <c r="C5675" s="9" t="s">
        <v>5644</v>
      </c>
      <c r="D5675" s="9" t="s">
        <v>22</v>
      </c>
      <c r="E5675" s="9" t="s">
        <v>28009</v>
      </c>
      <c r="F5675" s="9" t="s">
        <v>28010</v>
      </c>
      <c r="G5675" s="9" t="s">
        <v>82</v>
      </c>
      <c r="H5675" s="9" t="s">
        <v>96</v>
      </c>
      <c r="I5675" s="9" t="s">
        <v>168</v>
      </c>
      <c r="J5675" s="9" t="s">
        <v>27</v>
      </c>
      <c r="K5675" s="9" t="s">
        <v>28</v>
      </c>
      <c r="L5675" s="9" t="s">
        <v>43</v>
      </c>
      <c r="M5675" s="9" t="s">
        <v>169</v>
      </c>
      <c r="N5675" s="9" t="s">
        <v>5633</v>
      </c>
      <c r="O5675" s="9" t="s">
        <v>32</v>
      </c>
      <c r="P5675" s="9" t="s">
        <v>22</v>
      </c>
      <c r="Q5675" s="9" t="s">
        <v>28011</v>
      </c>
      <c r="R5675" s="9" t="s">
        <v>168</v>
      </c>
      <c r="S5675" s="9" t="s">
        <v>28012</v>
      </c>
      <c r="T5675" s="9" t="s">
        <v>5690</v>
      </c>
    </row>
    <row r="5676" customHeight="1" spans="1:20">
      <c r="A5676" s="6">
        <v>45212</v>
      </c>
      <c r="B5676" s="9" t="s">
        <v>28013</v>
      </c>
      <c r="C5676" s="9" t="s">
        <v>5685</v>
      </c>
      <c r="D5676" s="9" t="s">
        <v>22</v>
      </c>
      <c r="E5676" s="9" t="s">
        <v>28014</v>
      </c>
      <c r="F5676" s="9" t="s">
        <v>28015</v>
      </c>
      <c r="G5676" s="9" t="s">
        <v>82</v>
      </c>
      <c r="H5676" s="9" t="s">
        <v>22</v>
      </c>
      <c r="I5676" s="9" t="s">
        <v>168</v>
      </c>
      <c r="J5676" s="9" t="s">
        <v>27</v>
      </c>
      <c r="K5676" s="9" t="s">
        <v>28</v>
      </c>
      <c r="L5676" s="9" t="s">
        <v>43</v>
      </c>
      <c r="M5676" s="9" t="s">
        <v>169</v>
      </c>
      <c r="N5676" s="9" t="s">
        <v>5633</v>
      </c>
      <c r="O5676" s="9" t="s">
        <v>32</v>
      </c>
      <c r="P5676" s="9" t="s">
        <v>22</v>
      </c>
      <c r="Q5676" s="9" t="s">
        <v>28016</v>
      </c>
      <c r="R5676" s="9" t="s">
        <v>168</v>
      </c>
      <c r="S5676" s="9" t="s">
        <v>28017</v>
      </c>
      <c r="T5676" s="9" t="s">
        <v>5690</v>
      </c>
    </row>
    <row r="5677" customHeight="1" spans="1:20">
      <c r="A5677" s="6">
        <v>45212</v>
      </c>
      <c r="B5677" s="9" t="s">
        <v>28018</v>
      </c>
      <c r="C5677" s="9" t="s">
        <v>5629</v>
      </c>
      <c r="D5677" s="9" t="s">
        <v>22</v>
      </c>
      <c r="E5677" s="9" t="s">
        <v>28019</v>
      </c>
      <c r="F5677" s="9" t="s">
        <v>7753</v>
      </c>
      <c r="G5677" s="9" t="s">
        <v>82</v>
      </c>
      <c r="H5677" s="9" t="s">
        <v>22</v>
      </c>
      <c r="I5677" s="9" t="s">
        <v>5632</v>
      </c>
      <c r="J5677" s="9" t="s">
        <v>27</v>
      </c>
      <c r="K5677" s="9" t="s">
        <v>28</v>
      </c>
      <c r="L5677" s="9" t="s">
        <v>43</v>
      </c>
      <c r="M5677" s="9" t="s">
        <v>169</v>
      </c>
      <c r="N5677" s="9" t="s">
        <v>5633</v>
      </c>
      <c r="O5677" s="9" t="s">
        <v>32</v>
      </c>
      <c r="P5677" s="9" t="s">
        <v>22</v>
      </c>
      <c r="Q5677" s="9" t="s">
        <v>28020</v>
      </c>
      <c r="R5677" s="9" t="s">
        <v>168</v>
      </c>
      <c r="S5677" s="9" t="s">
        <v>27817</v>
      </c>
      <c r="T5677" s="9" t="s">
        <v>5655</v>
      </c>
    </row>
    <row r="5678" customHeight="1" spans="1:20">
      <c r="A5678" s="6">
        <v>45212</v>
      </c>
      <c r="B5678" s="9" t="s">
        <v>28021</v>
      </c>
      <c r="C5678" s="9" t="s">
        <v>5644</v>
      </c>
      <c r="D5678" s="9" t="s">
        <v>22</v>
      </c>
      <c r="E5678" s="9" t="s">
        <v>28022</v>
      </c>
      <c r="F5678" s="9" t="s">
        <v>28023</v>
      </c>
      <c r="G5678" s="9" t="s">
        <v>82</v>
      </c>
      <c r="H5678" s="9" t="s">
        <v>22</v>
      </c>
      <c r="I5678" s="9" t="s">
        <v>168</v>
      </c>
      <c r="J5678" s="9" t="s">
        <v>27</v>
      </c>
      <c r="K5678" s="9" t="s">
        <v>28</v>
      </c>
      <c r="L5678" s="9" t="s">
        <v>43</v>
      </c>
      <c r="M5678" s="9" t="s">
        <v>169</v>
      </c>
      <c r="N5678" s="9" t="s">
        <v>5633</v>
      </c>
      <c r="O5678" s="9" t="s">
        <v>32</v>
      </c>
      <c r="P5678" s="9" t="s">
        <v>22</v>
      </c>
      <c r="Q5678" s="9" t="s">
        <v>28024</v>
      </c>
      <c r="R5678" s="9" t="s">
        <v>168</v>
      </c>
      <c r="S5678" s="9" t="s">
        <v>28025</v>
      </c>
      <c r="T5678" s="9" t="s">
        <v>5642</v>
      </c>
    </row>
    <row r="5679" customHeight="1" spans="1:20">
      <c r="A5679" s="6">
        <v>45212</v>
      </c>
      <c r="B5679" s="9" t="s">
        <v>28026</v>
      </c>
      <c r="C5679" s="9" t="s">
        <v>5629</v>
      </c>
      <c r="D5679" s="9" t="s">
        <v>22</v>
      </c>
      <c r="E5679" s="9" t="s">
        <v>28027</v>
      </c>
      <c r="F5679" s="9" t="s">
        <v>5000</v>
      </c>
      <c r="G5679" s="9" t="s">
        <v>82</v>
      </c>
      <c r="H5679" s="9" t="s">
        <v>110</v>
      </c>
      <c r="I5679" s="9" t="s">
        <v>5632</v>
      </c>
      <c r="J5679" s="9" t="s">
        <v>27</v>
      </c>
      <c r="K5679" s="9" t="s">
        <v>28</v>
      </c>
      <c r="L5679" s="9" t="s">
        <v>43</v>
      </c>
      <c r="M5679" s="9" t="s">
        <v>169</v>
      </c>
      <c r="N5679" s="9" t="s">
        <v>5633</v>
      </c>
      <c r="O5679" s="9" t="s">
        <v>32</v>
      </c>
      <c r="P5679" s="9" t="s">
        <v>22</v>
      </c>
      <c r="Q5679" s="9" t="s">
        <v>28028</v>
      </c>
      <c r="R5679" s="9" t="s">
        <v>168</v>
      </c>
      <c r="S5679" s="9" t="s">
        <v>28029</v>
      </c>
      <c r="T5679" s="9" t="s">
        <v>5655</v>
      </c>
    </row>
    <row r="5680" customHeight="1" spans="1:20">
      <c r="A5680" s="6">
        <v>45212</v>
      </c>
      <c r="B5680" s="9" t="s">
        <v>28030</v>
      </c>
      <c r="C5680" s="9" t="s">
        <v>5735</v>
      </c>
      <c r="D5680" s="9" t="s">
        <v>22</v>
      </c>
      <c r="E5680" s="9" t="s">
        <v>28031</v>
      </c>
      <c r="F5680" s="9" t="s">
        <v>28032</v>
      </c>
      <c r="G5680" s="9" t="s">
        <v>82</v>
      </c>
      <c r="H5680" s="9" t="s">
        <v>22</v>
      </c>
      <c r="I5680" s="9" t="s">
        <v>5737</v>
      </c>
      <c r="J5680" s="9" t="s">
        <v>27</v>
      </c>
      <c r="K5680" s="9" t="s">
        <v>28</v>
      </c>
      <c r="L5680" s="9" t="s">
        <v>43</v>
      </c>
      <c r="M5680" s="9" t="s">
        <v>169</v>
      </c>
      <c r="N5680" s="9" t="s">
        <v>5633</v>
      </c>
      <c r="O5680" s="9" t="s">
        <v>32</v>
      </c>
      <c r="P5680" s="9" t="s">
        <v>22</v>
      </c>
      <c r="Q5680" s="9" t="s">
        <v>28033</v>
      </c>
      <c r="R5680" s="9" t="s">
        <v>168</v>
      </c>
      <c r="S5680" s="9" t="s">
        <v>28034</v>
      </c>
      <c r="T5680" s="9" t="s">
        <v>5668</v>
      </c>
    </row>
    <row r="5681" customHeight="1" spans="1:20">
      <c r="A5681" s="6">
        <v>45212</v>
      </c>
      <c r="B5681" s="9" t="s">
        <v>28035</v>
      </c>
      <c r="C5681" s="9" t="s">
        <v>5629</v>
      </c>
      <c r="D5681" s="9" t="s">
        <v>22</v>
      </c>
      <c r="E5681" s="9" t="s">
        <v>28036</v>
      </c>
      <c r="F5681" s="9" t="s">
        <v>28037</v>
      </c>
      <c r="G5681" s="9" t="s">
        <v>82</v>
      </c>
      <c r="H5681" s="9" t="s">
        <v>96</v>
      </c>
      <c r="I5681" s="9" t="s">
        <v>5632</v>
      </c>
      <c r="J5681" s="9" t="s">
        <v>27</v>
      </c>
      <c r="K5681" s="9" t="s">
        <v>28</v>
      </c>
      <c r="L5681" s="9" t="s">
        <v>43</v>
      </c>
      <c r="M5681" s="9" t="s">
        <v>169</v>
      </c>
      <c r="N5681" s="9" t="s">
        <v>5633</v>
      </c>
      <c r="O5681" s="9" t="s">
        <v>32</v>
      </c>
      <c r="P5681" s="9" t="s">
        <v>22</v>
      </c>
      <c r="Q5681" s="9" t="s">
        <v>2545</v>
      </c>
      <c r="R5681" s="9" t="s">
        <v>168</v>
      </c>
      <c r="S5681" s="9" t="s">
        <v>28038</v>
      </c>
      <c r="T5681" s="9" t="s">
        <v>5690</v>
      </c>
    </row>
    <row r="5682" customHeight="1" spans="1:20">
      <c r="A5682" s="6">
        <v>45212</v>
      </c>
      <c r="B5682" s="9" t="s">
        <v>28039</v>
      </c>
      <c r="C5682" s="9" t="s">
        <v>5663</v>
      </c>
      <c r="D5682" s="9" t="s">
        <v>22</v>
      </c>
      <c r="E5682" s="9" t="s">
        <v>28040</v>
      </c>
      <c r="F5682" s="9" t="s">
        <v>28041</v>
      </c>
      <c r="G5682" s="9" t="s">
        <v>82</v>
      </c>
      <c r="H5682" s="9" t="s">
        <v>96</v>
      </c>
      <c r="I5682" s="9" t="s">
        <v>168</v>
      </c>
      <c r="J5682" s="9" t="s">
        <v>27</v>
      </c>
      <c r="K5682" s="9" t="s">
        <v>28</v>
      </c>
      <c r="L5682" s="9" t="s">
        <v>43</v>
      </c>
      <c r="M5682" s="9" t="s">
        <v>169</v>
      </c>
      <c r="N5682" s="9" t="s">
        <v>5633</v>
      </c>
      <c r="O5682" s="9" t="s">
        <v>32</v>
      </c>
      <c r="P5682" s="9" t="s">
        <v>22</v>
      </c>
      <c r="Q5682" s="9" t="s">
        <v>28042</v>
      </c>
      <c r="R5682" s="9" t="s">
        <v>46</v>
      </c>
      <c r="S5682" s="9" t="s">
        <v>28043</v>
      </c>
      <c r="T5682" s="9" t="s">
        <v>5661</v>
      </c>
    </row>
    <row r="5683" customHeight="1" spans="1:20">
      <c r="A5683" s="6">
        <v>45212</v>
      </c>
      <c r="B5683" s="9" t="s">
        <v>28044</v>
      </c>
      <c r="C5683" s="9" t="s">
        <v>5629</v>
      </c>
      <c r="D5683" s="9" t="s">
        <v>22</v>
      </c>
      <c r="E5683" s="9" t="s">
        <v>28045</v>
      </c>
      <c r="F5683" s="9" t="s">
        <v>28046</v>
      </c>
      <c r="G5683" s="9" t="s">
        <v>82</v>
      </c>
      <c r="H5683" s="9" t="s">
        <v>22</v>
      </c>
      <c r="I5683" s="9" t="s">
        <v>5632</v>
      </c>
      <c r="J5683" s="9" t="s">
        <v>27</v>
      </c>
      <c r="K5683" s="9" t="s">
        <v>28</v>
      </c>
      <c r="L5683" s="9" t="s">
        <v>43</v>
      </c>
      <c r="M5683" s="9" t="s">
        <v>169</v>
      </c>
      <c r="N5683" s="9" t="s">
        <v>5633</v>
      </c>
      <c r="O5683" s="9" t="s">
        <v>32</v>
      </c>
      <c r="P5683" s="9" t="s">
        <v>22</v>
      </c>
      <c r="Q5683" s="9" t="s">
        <v>28047</v>
      </c>
      <c r="R5683" s="9" t="s">
        <v>168</v>
      </c>
      <c r="S5683" s="9" t="s">
        <v>28048</v>
      </c>
      <c r="T5683" s="9" t="s">
        <v>5723</v>
      </c>
    </row>
    <row r="5684" customHeight="1" spans="1:20">
      <c r="A5684" s="6">
        <v>45212</v>
      </c>
      <c r="B5684" s="9" t="s">
        <v>28049</v>
      </c>
      <c r="C5684" s="9" t="s">
        <v>5629</v>
      </c>
      <c r="D5684" s="9" t="s">
        <v>22</v>
      </c>
      <c r="E5684" s="9" t="s">
        <v>28050</v>
      </c>
      <c r="F5684" s="9" t="s">
        <v>28051</v>
      </c>
      <c r="G5684" s="9" t="s">
        <v>82</v>
      </c>
      <c r="H5684" s="9" t="s">
        <v>22</v>
      </c>
      <c r="I5684" s="9" t="s">
        <v>5632</v>
      </c>
      <c r="J5684" s="9" t="s">
        <v>27</v>
      </c>
      <c r="K5684" s="9" t="s">
        <v>28</v>
      </c>
      <c r="L5684" s="9" t="s">
        <v>43</v>
      </c>
      <c r="M5684" s="9" t="s">
        <v>169</v>
      </c>
      <c r="N5684" s="9" t="s">
        <v>5633</v>
      </c>
      <c r="O5684" s="9" t="s">
        <v>32</v>
      </c>
      <c r="P5684" s="9" t="s">
        <v>22</v>
      </c>
      <c r="Q5684" s="9" t="s">
        <v>28052</v>
      </c>
      <c r="R5684" s="9" t="s">
        <v>46</v>
      </c>
      <c r="S5684" s="9" t="s">
        <v>28053</v>
      </c>
      <c r="T5684" s="9" t="s">
        <v>5661</v>
      </c>
    </row>
    <row r="5685" customHeight="1" spans="1:20">
      <c r="A5685" s="6">
        <v>45212</v>
      </c>
      <c r="B5685" s="9" t="s">
        <v>28054</v>
      </c>
      <c r="C5685" s="9" t="s">
        <v>5629</v>
      </c>
      <c r="D5685" s="9" t="s">
        <v>22</v>
      </c>
      <c r="E5685" s="9" t="s">
        <v>28055</v>
      </c>
      <c r="F5685" s="9" t="s">
        <v>28056</v>
      </c>
      <c r="G5685" s="9" t="s">
        <v>82</v>
      </c>
      <c r="H5685" s="9" t="s">
        <v>96</v>
      </c>
      <c r="I5685" s="9" t="s">
        <v>5632</v>
      </c>
      <c r="J5685" s="9" t="s">
        <v>27</v>
      </c>
      <c r="K5685" s="9" t="s">
        <v>28</v>
      </c>
      <c r="L5685" s="9" t="s">
        <v>43</v>
      </c>
      <c r="M5685" s="9" t="s">
        <v>169</v>
      </c>
      <c r="N5685" s="9" t="s">
        <v>5633</v>
      </c>
      <c r="O5685" s="9" t="s">
        <v>32</v>
      </c>
      <c r="P5685" s="9" t="s">
        <v>22</v>
      </c>
      <c r="Q5685" s="9" t="s">
        <v>28057</v>
      </c>
      <c r="R5685" s="9" t="s">
        <v>168</v>
      </c>
      <c r="S5685" s="9" t="s">
        <v>28058</v>
      </c>
      <c r="T5685" s="9" t="s">
        <v>7779</v>
      </c>
    </row>
    <row r="5686" customHeight="1" spans="1:20">
      <c r="A5686" s="6">
        <v>45212</v>
      </c>
      <c r="B5686" s="9" t="s">
        <v>28059</v>
      </c>
      <c r="C5686" s="9" t="s">
        <v>5629</v>
      </c>
      <c r="D5686" s="9" t="s">
        <v>22</v>
      </c>
      <c r="E5686" s="9" t="s">
        <v>28060</v>
      </c>
      <c r="F5686" s="9" t="s">
        <v>28061</v>
      </c>
      <c r="G5686" s="9" t="s">
        <v>82</v>
      </c>
      <c r="H5686" s="9" t="s">
        <v>22</v>
      </c>
      <c r="I5686" s="9" t="s">
        <v>5632</v>
      </c>
      <c r="J5686" s="9" t="s">
        <v>27</v>
      </c>
      <c r="K5686" s="9" t="s">
        <v>28</v>
      </c>
      <c r="L5686" s="9" t="s">
        <v>43</v>
      </c>
      <c r="M5686" s="9" t="s">
        <v>169</v>
      </c>
      <c r="N5686" s="9" t="s">
        <v>5633</v>
      </c>
      <c r="O5686" s="9" t="s">
        <v>32</v>
      </c>
      <c r="P5686" s="9" t="s">
        <v>22</v>
      </c>
      <c r="Q5686" s="9" t="s">
        <v>28062</v>
      </c>
      <c r="R5686" s="9" t="s">
        <v>168</v>
      </c>
      <c r="S5686" s="9" t="s">
        <v>28063</v>
      </c>
      <c r="T5686" s="9" t="s">
        <v>7779</v>
      </c>
    </row>
    <row r="5687" customHeight="1" spans="1:20">
      <c r="A5687" s="6">
        <v>45212</v>
      </c>
      <c r="B5687" s="9" t="s">
        <v>28064</v>
      </c>
      <c r="C5687" s="9" t="s">
        <v>5644</v>
      </c>
      <c r="D5687" s="9" t="s">
        <v>22</v>
      </c>
      <c r="E5687" s="9" t="s">
        <v>28065</v>
      </c>
      <c r="F5687" s="9" t="s">
        <v>28066</v>
      </c>
      <c r="G5687" s="9" t="s">
        <v>82</v>
      </c>
      <c r="H5687" s="9" t="s">
        <v>22</v>
      </c>
      <c r="I5687" s="9" t="s">
        <v>168</v>
      </c>
      <c r="J5687" s="9" t="s">
        <v>27</v>
      </c>
      <c r="K5687" s="9" t="s">
        <v>28</v>
      </c>
      <c r="L5687" s="9" t="s">
        <v>43</v>
      </c>
      <c r="M5687" s="9" t="s">
        <v>169</v>
      </c>
      <c r="N5687" s="9" t="s">
        <v>5633</v>
      </c>
      <c r="O5687" s="9" t="s">
        <v>32</v>
      </c>
      <c r="P5687" s="9" t="s">
        <v>22</v>
      </c>
      <c r="Q5687" s="9" t="s">
        <v>28067</v>
      </c>
      <c r="R5687" s="9" t="s">
        <v>168</v>
      </c>
      <c r="S5687" s="9" t="s">
        <v>28068</v>
      </c>
      <c r="T5687" s="9" t="s">
        <v>5655</v>
      </c>
    </row>
    <row r="5688" customHeight="1" spans="1:20">
      <c r="A5688" s="6">
        <v>45212</v>
      </c>
      <c r="B5688" s="9" t="s">
        <v>28069</v>
      </c>
      <c r="C5688" s="9" t="s">
        <v>5644</v>
      </c>
      <c r="D5688" s="9" t="s">
        <v>22</v>
      </c>
      <c r="E5688" s="9" t="s">
        <v>28070</v>
      </c>
      <c r="F5688" s="9" t="s">
        <v>28071</v>
      </c>
      <c r="G5688" s="9" t="s">
        <v>82</v>
      </c>
      <c r="H5688" s="9" t="s">
        <v>22</v>
      </c>
      <c r="I5688" s="9" t="s">
        <v>168</v>
      </c>
      <c r="J5688" s="9" t="s">
        <v>27</v>
      </c>
      <c r="K5688" s="9" t="s">
        <v>28</v>
      </c>
      <c r="L5688" s="9" t="s">
        <v>43</v>
      </c>
      <c r="M5688" s="9" t="s">
        <v>169</v>
      </c>
      <c r="N5688" s="9" t="s">
        <v>5633</v>
      </c>
      <c r="O5688" s="9" t="s">
        <v>32</v>
      </c>
      <c r="P5688" s="9" t="s">
        <v>22</v>
      </c>
      <c r="Q5688" s="9" t="s">
        <v>28072</v>
      </c>
      <c r="R5688" s="9" t="s">
        <v>168</v>
      </c>
      <c r="S5688" s="9" t="s">
        <v>28073</v>
      </c>
      <c r="T5688" s="9" t="s">
        <v>5740</v>
      </c>
    </row>
    <row r="5689" customHeight="1" spans="1:20">
      <c r="A5689" s="6">
        <v>45212</v>
      </c>
      <c r="B5689" s="9" t="s">
        <v>28074</v>
      </c>
      <c r="C5689" s="9" t="s">
        <v>5822</v>
      </c>
      <c r="D5689" s="9" t="s">
        <v>22</v>
      </c>
      <c r="E5689" s="9" t="s">
        <v>28075</v>
      </c>
      <c r="F5689" s="9" t="s">
        <v>28076</v>
      </c>
      <c r="G5689" s="9" t="s">
        <v>82</v>
      </c>
      <c r="H5689" s="9" t="s">
        <v>22</v>
      </c>
      <c r="I5689" s="9" t="s">
        <v>5737</v>
      </c>
      <c r="J5689" s="9" t="s">
        <v>27</v>
      </c>
      <c r="K5689" s="9" t="s">
        <v>28</v>
      </c>
      <c r="L5689" s="9" t="s">
        <v>43</v>
      </c>
      <c r="M5689" s="9" t="s">
        <v>169</v>
      </c>
      <c r="N5689" s="9" t="s">
        <v>5633</v>
      </c>
      <c r="O5689" s="9" t="s">
        <v>32</v>
      </c>
      <c r="P5689" s="9" t="s">
        <v>22</v>
      </c>
      <c r="Q5689" s="9" t="s">
        <v>28077</v>
      </c>
      <c r="R5689" s="9" t="s">
        <v>168</v>
      </c>
      <c r="S5689" s="9" t="s">
        <v>28078</v>
      </c>
      <c r="T5689" s="9" t="s">
        <v>5642</v>
      </c>
    </row>
    <row r="5690" customHeight="1" spans="1:20">
      <c r="A5690" s="6">
        <v>45212</v>
      </c>
      <c r="B5690" s="9" t="s">
        <v>28079</v>
      </c>
      <c r="C5690" s="9" t="s">
        <v>5629</v>
      </c>
      <c r="D5690" s="9" t="s">
        <v>22</v>
      </c>
      <c r="E5690" s="9" t="s">
        <v>28080</v>
      </c>
      <c r="F5690" s="9" t="s">
        <v>28081</v>
      </c>
      <c r="G5690" s="9" t="s">
        <v>82</v>
      </c>
      <c r="H5690" s="9" t="s">
        <v>110</v>
      </c>
      <c r="I5690" s="9" t="s">
        <v>5632</v>
      </c>
      <c r="J5690" s="9" t="s">
        <v>27</v>
      </c>
      <c r="K5690" s="9" t="s">
        <v>28</v>
      </c>
      <c r="L5690" s="9" t="s">
        <v>43</v>
      </c>
      <c r="M5690" s="9" t="s">
        <v>169</v>
      </c>
      <c r="N5690" s="9" t="s">
        <v>5633</v>
      </c>
      <c r="O5690" s="9" t="s">
        <v>32</v>
      </c>
      <c r="P5690" s="9" t="s">
        <v>22</v>
      </c>
      <c r="Q5690" s="9" t="s">
        <v>28082</v>
      </c>
      <c r="R5690" s="9" t="s">
        <v>168</v>
      </c>
      <c r="S5690" s="9" t="s">
        <v>28083</v>
      </c>
      <c r="T5690" s="9" t="s">
        <v>5740</v>
      </c>
    </row>
    <row r="5691" customHeight="1" spans="1:20">
      <c r="A5691" s="6">
        <v>45212</v>
      </c>
      <c r="B5691" s="9" t="s">
        <v>28084</v>
      </c>
      <c r="C5691" s="9" t="s">
        <v>5644</v>
      </c>
      <c r="D5691" s="9" t="s">
        <v>22</v>
      </c>
      <c r="E5691" s="9" t="s">
        <v>28085</v>
      </c>
      <c r="F5691" s="9" t="s">
        <v>28086</v>
      </c>
      <c r="G5691" s="9" t="s">
        <v>82</v>
      </c>
      <c r="H5691" s="9" t="s">
        <v>22</v>
      </c>
      <c r="I5691" s="9" t="s">
        <v>168</v>
      </c>
      <c r="J5691" s="9" t="s">
        <v>27</v>
      </c>
      <c r="K5691" s="9" t="s">
        <v>28</v>
      </c>
      <c r="L5691" s="9" t="s">
        <v>43</v>
      </c>
      <c r="M5691" s="9" t="s">
        <v>169</v>
      </c>
      <c r="N5691" s="9" t="s">
        <v>5633</v>
      </c>
      <c r="O5691" s="9" t="s">
        <v>32</v>
      </c>
      <c r="P5691" s="9" t="s">
        <v>22</v>
      </c>
      <c r="Q5691" s="9" t="s">
        <v>28087</v>
      </c>
      <c r="R5691" s="9" t="s">
        <v>168</v>
      </c>
      <c r="S5691" s="9" t="s">
        <v>28088</v>
      </c>
      <c r="T5691" s="9" t="s">
        <v>5655</v>
      </c>
    </row>
    <row r="5692" customHeight="1" spans="1:20">
      <c r="A5692" s="6">
        <v>45212</v>
      </c>
      <c r="B5692" s="9" t="s">
        <v>28089</v>
      </c>
      <c r="C5692" s="9" t="s">
        <v>5685</v>
      </c>
      <c r="D5692" s="9" t="s">
        <v>22</v>
      </c>
      <c r="E5692" s="9" t="s">
        <v>28090</v>
      </c>
      <c r="F5692" s="9" t="s">
        <v>28091</v>
      </c>
      <c r="G5692" s="9" t="s">
        <v>82</v>
      </c>
      <c r="H5692" s="9" t="s">
        <v>22</v>
      </c>
      <c r="I5692" s="9" t="s">
        <v>168</v>
      </c>
      <c r="J5692" s="9" t="s">
        <v>27</v>
      </c>
      <c r="K5692" s="9" t="s">
        <v>28</v>
      </c>
      <c r="L5692" s="9" t="s">
        <v>43</v>
      </c>
      <c r="M5692" s="9" t="s">
        <v>169</v>
      </c>
      <c r="N5692" s="9" t="s">
        <v>5633</v>
      </c>
      <c r="O5692" s="9" t="s">
        <v>32</v>
      </c>
      <c r="P5692" s="9" t="s">
        <v>22</v>
      </c>
      <c r="Q5692" s="9" t="s">
        <v>28092</v>
      </c>
      <c r="R5692" s="9" t="s">
        <v>168</v>
      </c>
      <c r="S5692" s="9" t="s">
        <v>28093</v>
      </c>
      <c r="T5692" s="9" t="s">
        <v>5717</v>
      </c>
    </row>
    <row r="5693" customHeight="1" spans="1:20">
      <c r="A5693" s="6">
        <v>45212</v>
      </c>
      <c r="B5693" s="9" t="s">
        <v>28094</v>
      </c>
      <c r="C5693" s="9" t="s">
        <v>5629</v>
      </c>
      <c r="D5693" s="9" t="s">
        <v>22</v>
      </c>
      <c r="E5693" s="9" t="s">
        <v>28095</v>
      </c>
      <c r="F5693" s="9" t="s">
        <v>28096</v>
      </c>
      <c r="G5693" s="9" t="s">
        <v>82</v>
      </c>
      <c r="H5693" s="9" t="s">
        <v>96</v>
      </c>
      <c r="I5693" s="9" t="s">
        <v>5632</v>
      </c>
      <c r="J5693" s="9" t="s">
        <v>27</v>
      </c>
      <c r="K5693" s="9" t="s">
        <v>28</v>
      </c>
      <c r="L5693" s="9" t="s">
        <v>43</v>
      </c>
      <c r="M5693" s="9" t="s">
        <v>169</v>
      </c>
      <c r="N5693" s="9" t="s">
        <v>5633</v>
      </c>
      <c r="O5693" s="9" t="s">
        <v>32</v>
      </c>
      <c r="P5693" s="9" t="s">
        <v>22</v>
      </c>
      <c r="Q5693" s="9" t="s">
        <v>28097</v>
      </c>
      <c r="R5693" s="9" t="s">
        <v>168</v>
      </c>
      <c r="S5693" s="9" t="s">
        <v>28098</v>
      </c>
      <c r="T5693" s="9" t="s">
        <v>5740</v>
      </c>
    </row>
    <row r="5694" customHeight="1" spans="1:20">
      <c r="A5694" s="6">
        <v>45212</v>
      </c>
      <c r="B5694" s="9" t="s">
        <v>28099</v>
      </c>
      <c r="C5694" s="9" t="s">
        <v>5848</v>
      </c>
      <c r="D5694" s="9" t="s">
        <v>22</v>
      </c>
      <c r="E5694" s="9" t="s">
        <v>28100</v>
      </c>
      <c r="F5694" s="9" t="s">
        <v>28101</v>
      </c>
      <c r="G5694" s="9" t="s">
        <v>82</v>
      </c>
      <c r="H5694" s="9" t="s">
        <v>22</v>
      </c>
      <c r="I5694" s="9" t="s">
        <v>168</v>
      </c>
      <c r="J5694" s="9" t="s">
        <v>27</v>
      </c>
      <c r="K5694" s="9" t="s">
        <v>28</v>
      </c>
      <c r="L5694" s="9" t="s">
        <v>43</v>
      </c>
      <c r="M5694" s="9" t="s">
        <v>169</v>
      </c>
      <c r="N5694" s="9" t="s">
        <v>5633</v>
      </c>
      <c r="O5694" s="9" t="s">
        <v>32</v>
      </c>
      <c r="P5694" s="9" t="s">
        <v>22</v>
      </c>
      <c r="Q5694" s="9" t="s">
        <v>28102</v>
      </c>
      <c r="R5694" s="9" t="s">
        <v>168</v>
      </c>
      <c r="S5694" s="9" t="s">
        <v>28103</v>
      </c>
      <c r="T5694" s="9" t="s">
        <v>5723</v>
      </c>
    </row>
    <row r="5695" customHeight="1" spans="1:20">
      <c r="A5695" s="6">
        <v>45212</v>
      </c>
      <c r="B5695" s="9" t="s">
        <v>28104</v>
      </c>
      <c r="C5695" s="9" t="s">
        <v>5629</v>
      </c>
      <c r="D5695" s="9" t="s">
        <v>22</v>
      </c>
      <c r="E5695" s="9" t="s">
        <v>28105</v>
      </c>
      <c r="F5695" s="9" t="s">
        <v>28106</v>
      </c>
      <c r="G5695" s="9" t="s">
        <v>82</v>
      </c>
      <c r="H5695" s="9" t="s">
        <v>22</v>
      </c>
      <c r="I5695" s="9" t="s">
        <v>5632</v>
      </c>
      <c r="J5695" s="9" t="s">
        <v>27</v>
      </c>
      <c r="K5695" s="9" t="s">
        <v>28</v>
      </c>
      <c r="L5695" s="9" t="s">
        <v>43</v>
      </c>
      <c r="M5695" s="9" t="s">
        <v>169</v>
      </c>
      <c r="N5695" s="9" t="s">
        <v>5633</v>
      </c>
      <c r="O5695" s="9" t="s">
        <v>32</v>
      </c>
      <c r="P5695" s="9" t="s">
        <v>22</v>
      </c>
      <c r="Q5695" s="9" t="s">
        <v>28107</v>
      </c>
      <c r="R5695" s="9" t="s">
        <v>168</v>
      </c>
      <c r="S5695" s="9" t="s">
        <v>28108</v>
      </c>
      <c r="T5695" s="9" t="s">
        <v>7784</v>
      </c>
    </row>
    <row r="5696" customHeight="1" spans="1:20">
      <c r="A5696" s="6">
        <v>45212</v>
      </c>
      <c r="B5696" s="9" t="s">
        <v>28109</v>
      </c>
      <c r="C5696" s="9" t="s">
        <v>5685</v>
      </c>
      <c r="D5696" s="9" t="s">
        <v>22</v>
      </c>
      <c r="E5696" s="9" t="s">
        <v>28110</v>
      </c>
      <c r="F5696" s="9" t="s">
        <v>28111</v>
      </c>
      <c r="G5696" s="9" t="s">
        <v>82</v>
      </c>
      <c r="H5696" s="9" t="s">
        <v>22</v>
      </c>
      <c r="I5696" s="9" t="s">
        <v>168</v>
      </c>
      <c r="J5696" s="9" t="s">
        <v>27</v>
      </c>
      <c r="K5696" s="9" t="s">
        <v>28</v>
      </c>
      <c r="L5696" s="9" t="s">
        <v>43</v>
      </c>
      <c r="M5696" s="9" t="s">
        <v>169</v>
      </c>
      <c r="N5696" s="9" t="s">
        <v>5633</v>
      </c>
      <c r="O5696" s="9" t="s">
        <v>32</v>
      </c>
      <c r="P5696" s="9" t="s">
        <v>22</v>
      </c>
      <c r="Q5696" s="9" t="s">
        <v>28112</v>
      </c>
      <c r="R5696" s="9" t="s">
        <v>168</v>
      </c>
      <c r="S5696" s="9" t="s">
        <v>28113</v>
      </c>
      <c r="T5696" s="9" t="s">
        <v>5717</v>
      </c>
    </row>
    <row r="5697" customHeight="1" spans="1:20">
      <c r="A5697" s="6">
        <v>45212</v>
      </c>
      <c r="B5697" s="9" t="s">
        <v>28114</v>
      </c>
      <c r="C5697" s="9" t="s">
        <v>5644</v>
      </c>
      <c r="D5697" s="9" t="s">
        <v>22</v>
      </c>
      <c r="E5697" s="9" t="s">
        <v>28115</v>
      </c>
      <c r="F5697" s="9" t="s">
        <v>28116</v>
      </c>
      <c r="G5697" s="9" t="s">
        <v>82</v>
      </c>
      <c r="H5697" s="9" t="s">
        <v>96</v>
      </c>
      <c r="I5697" s="9" t="s">
        <v>168</v>
      </c>
      <c r="J5697" s="9" t="s">
        <v>27</v>
      </c>
      <c r="K5697" s="9" t="s">
        <v>28</v>
      </c>
      <c r="L5697" s="9" t="s">
        <v>43</v>
      </c>
      <c r="M5697" s="9" t="s">
        <v>169</v>
      </c>
      <c r="N5697" s="9" t="s">
        <v>5633</v>
      </c>
      <c r="O5697" s="9" t="s">
        <v>32</v>
      </c>
      <c r="P5697" s="9" t="s">
        <v>22</v>
      </c>
      <c r="Q5697" s="9" t="s">
        <v>28117</v>
      </c>
      <c r="R5697" s="9" t="s">
        <v>168</v>
      </c>
      <c r="S5697" s="9" t="s">
        <v>28118</v>
      </c>
      <c r="T5697" s="9" t="s">
        <v>5649</v>
      </c>
    </row>
    <row r="5698" customHeight="1" spans="1:20">
      <c r="A5698" s="6">
        <v>45212</v>
      </c>
      <c r="B5698" s="9" t="s">
        <v>28119</v>
      </c>
      <c r="C5698" s="9" t="s">
        <v>5629</v>
      </c>
      <c r="D5698" s="9" t="s">
        <v>22</v>
      </c>
      <c r="E5698" s="9" t="s">
        <v>28120</v>
      </c>
      <c r="F5698" s="9" t="s">
        <v>28121</v>
      </c>
      <c r="G5698" s="9" t="s">
        <v>82</v>
      </c>
      <c r="H5698" s="9" t="s">
        <v>96</v>
      </c>
      <c r="I5698" s="9" t="s">
        <v>5632</v>
      </c>
      <c r="J5698" s="9" t="s">
        <v>27</v>
      </c>
      <c r="K5698" s="9" t="s">
        <v>28</v>
      </c>
      <c r="L5698" s="9" t="s">
        <v>43</v>
      </c>
      <c r="M5698" s="9" t="s">
        <v>169</v>
      </c>
      <c r="N5698" s="9" t="s">
        <v>5633</v>
      </c>
      <c r="O5698" s="9" t="s">
        <v>32</v>
      </c>
      <c r="P5698" s="9" t="s">
        <v>22</v>
      </c>
      <c r="Q5698" s="9" t="s">
        <v>28122</v>
      </c>
      <c r="R5698" s="9" t="s">
        <v>168</v>
      </c>
      <c r="S5698" s="9" t="s">
        <v>28123</v>
      </c>
      <c r="T5698" s="9" t="s">
        <v>5751</v>
      </c>
    </row>
    <row r="5699" customHeight="1" spans="1:20">
      <c r="A5699" s="6">
        <v>45212</v>
      </c>
      <c r="B5699" s="9" t="s">
        <v>28124</v>
      </c>
      <c r="C5699" s="9" t="s">
        <v>5629</v>
      </c>
      <c r="D5699" s="9" t="s">
        <v>22</v>
      </c>
      <c r="E5699" s="9" t="s">
        <v>28125</v>
      </c>
      <c r="F5699" s="9" t="s">
        <v>28126</v>
      </c>
      <c r="G5699" s="9" t="s">
        <v>82</v>
      </c>
      <c r="H5699" s="9" t="s">
        <v>96</v>
      </c>
      <c r="I5699" s="9" t="s">
        <v>5632</v>
      </c>
      <c r="J5699" s="9" t="s">
        <v>27</v>
      </c>
      <c r="K5699" s="9" t="s">
        <v>28</v>
      </c>
      <c r="L5699" s="9" t="s">
        <v>43</v>
      </c>
      <c r="M5699" s="9" t="s">
        <v>169</v>
      </c>
      <c r="N5699" s="9" t="s">
        <v>5633</v>
      </c>
      <c r="O5699" s="9" t="s">
        <v>32</v>
      </c>
      <c r="P5699" s="9" t="s">
        <v>22</v>
      </c>
      <c r="Q5699" s="9" t="s">
        <v>28127</v>
      </c>
      <c r="R5699" s="9" t="s">
        <v>168</v>
      </c>
      <c r="S5699" s="9" t="s">
        <v>28128</v>
      </c>
      <c r="T5699" s="9" t="s">
        <v>5668</v>
      </c>
    </row>
    <row r="5700" customHeight="1" spans="1:20">
      <c r="A5700" s="6">
        <v>45212</v>
      </c>
      <c r="B5700" s="9" t="s">
        <v>28129</v>
      </c>
      <c r="C5700" s="9" t="s">
        <v>5644</v>
      </c>
      <c r="D5700" s="9" t="s">
        <v>22</v>
      </c>
      <c r="E5700" s="9" t="s">
        <v>28130</v>
      </c>
      <c r="F5700" s="9" t="s">
        <v>28131</v>
      </c>
      <c r="G5700" s="9" t="s">
        <v>82</v>
      </c>
      <c r="H5700" s="9" t="s">
        <v>22</v>
      </c>
      <c r="I5700" s="9" t="s">
        <v>168</v>
      </c>
      <c r="J5700" s="9" t="s">
        <v>27</v>
      </c>
      <c r="K5700" s="9" t="s">
        <v>28</v>
      </c>
      <c r="L5700" s="9" t="s">
        <v>43</v>
      </c>
      <c r="M5700" s="9" t="s">
        <v>169</v>
      </c>
      <c r="N5700" s="9" t="s">
        <v>5633</v>
      </c>
      <c r="O5700" s="9" t="s">
        <v>32</v>
      </c>
      <c r="P5700" s="9" t="s">
        <v>22</v>
      </c>
      <c r="Q5700" s="9" t="s">
        <v>28132</v>
      </c>
      <c r="R5700" s="9" t="s">
        <v>168</v>
      </c>
      <c r="S5700" s="9" t="s">
        <v>28133</v>
      </c>
      <c r="T5700" s="9" t="s">
        <v>5751</v>
      </c>
    </row>
    <row r="5701" customHeight="1" spans="1:20">
      <c r="A5701" s="6">
        <v>45212</v>
      </c>
      <c r="B5701" s="9" t="s">
        <v>28134</v>
      </c>
      <c r="C5701" s="9" t="s">
        <v>5644</v>
      </c>
      <c r="D5701" s="9" t="s">
        <v>22</v>
      </c>
      <c r="E5701" s="9" t="s">
        <v>28135</v>
      </c>
      <c r="F5701" s="9" t="s">
        <v>28136</v>
      </c>
      <c r="G5701" s="9" t="s">
        <v>82</v>
      </c>
      <c r="H5701" s="9" t="s">
        <v>22</v>
      </c>
      <c r="I5701" s="9" t="s">
        <v>412</v>
      </c>
      <c r="J5701" s="9" t="s">
        <v>27</v>
      </c>
      <c r="K5701" s="9" t="s">
        <v>28</v>
      </c>
      <c r="L5701" s="9" t="s">
        <v>43</v>
      </c>
      <c r="M5701" s="9" t="s">
        <v>169</v>
      </c>
      <c r="N5701" s="9" t="s">
        <v>5633</v>
      </c>
      <c r="O5701" s="9" t="s">
        <v>32</v>
      </c>
      <c r="P5701" s="9" t="s">
        <v>22</v>
      </c>
      <c r="Q5701" s="9" t="s">
        <v>28137</v>
      </c>
      <c r="R5701" s="9" t="s">
        <v>168</v>
      </c>
      <c r="S5701" s="9" t="s">
        <v>28138</v>
      </c>
      <c r="T5701" s="9" t="s">
        <v>5655</v>
      </c>
    </row>
    <row r="5702" customHeight="1" spans="1:20">
      <c r="A5702" s="6">
        <v>45212</v>
      </c>
      <c r="B5702" s="9" t="s">
        <v>28139</v>
      </c>
      <c r="C5702" s="9" t="s">
        <v>6050</v>
      </c>
      <c r="D5702" s="9" t="s">
        <v>22</v>
      </c>
      <c r="E5702" s="9" t="s">
        <v>28140</v>
      </c>
      <c r="F5702" s="9" t="s">
        <v>28141</v>
      </c>
      <c r="G5702" s="9" t="s">
        <v>336</v>
      </c>
      <c r="H5702" s="9" t="s">
        <v>110</v>
      </c>
      <c r="I5702" s="9" t="s">
        <v>384</v>
      </c>
      <c r="J5702" s="9" t="s">
        <v>27</v>
      </c>
      <c r="K5702" s="9" t="s">
        <v>28</v>
      </c>
      <c r="L5702" s="9" t="s">
        <v>43</v>
      </c>
      <c r="M5702" s="9" t="s">
        <v>44</v>
      </c>
      <c r="N5702" s="9" t="s">
        <v>5633</v>
      </c>
      <c r="O5702" s="9" t="s">
        <v>32</v>
      </c>
      <c r="P5702" s="9" t="s">
        <v>22</v>
      </c>
      <c r="Q5702" s="9" t="s">
        <v>28142</v>
      </c>
      <c r="R5702" s="9" t="s">
        <v>168</v>
      </c>
      <c r="S5702" s="9" t="s">
        <v>28143</v>
      </c>
      <c r="T5702" s="9" t="s">
        <v>28144</v>
      </c>
    </row>
    <row r="5703" customHeight="1" spans="1:20">
      <c r="A5703" s="6">
        <v>45212</v>
      </c>
      <c r="B5703" s="9" t="s">
        <v>28145</v>
      </c>
      <c r="C5703" s="9" t="s">
        <v>5629</v>
      </c>
      <c r="D5703" s="9" t="s">
        <v>22</v>
      </c>
      <c r="E5703" s="9" t="s">
        <v>28146</v>
      </c>
      <c r="F5703" s="9" t="s">
        <v>28147</v>
      </c>
      <c r="G5703" s="9" t="s">
        <v>82</v>
      </c>
      <c r="H5703" s="9" t="s">
        <v>110</v>
      </c>
      <c r="I5703" s="9" t="s">
        <v>5632</v>
      </c>
      <c r="J5703" s="9" t="s">
        <v>27</v>
      </c>
      <c r="K5703" s="9" t="s">
        <v>28</v>
      </c>
      <c r="L5703" s="9" t="s">
        <v>43</v>
      </c>
      <c r="M5703" s="9" t="s">
        <v>169</v>
      </c>
      <c r="N5703" s="9" t="s">
        <v>5633</v>
      </c>
      <c r="O5703" s="9" t="s">
        <v>32</v>
      </c>
      <c r="P5703" s="9" t="s">
        <v>22</v>
      </c>
      <c r="Q5703" s="9" t="s">
        <v>28148</v>
      </c>
      <c r="R5703" s="9" t="s">
        <v>168</v>
      </c>
      <c r="S5703" s="9" t="s">
        <v>28149</v>
      </c>
      <c r="T5703" s="9" t="s">
        <v>5655</v>
      </c>
    </row>
    <row r="5704" customHeight="1" spans="1:20">
      <c r="A5704" s="6">
        <v>45212</v>
      </c>
      <c r="B5704" s="9" t="s">
        <v>28150</v>
      </c>
      <c r="C5704" s="9" t="s">
        <v>5629</v>
      </c>
      <c r="D5704" s="9" t="s">
        <v>22</v>
      </c>
      <c r="E5704" s="9" t="s">
        <v>28151</v>
      </c>
      <c r="F5704" s="9" t="s">
        <v>28152</v>
      </c>
      <c r="G5704" s="9" t="s">
        <v>82</v>
      </c>
      <c r="H5704" s="9" t="s">
        <v>15635</v>
      </c>
      <c r="I5704" s="9" t="s">
        <v>5632</v>
      </c>
      <c r="J5704" s="9" t="s">
        <v>27</v>
      </c>
      <c r="K5704" s="9" t="s">
        <v>28</v>
      </c>
      <c r="L5704" s="9" t="s">
        <v>43</v>
      </c>
      <c r="M5704" s="9" t="s">
        <v>169</v>
      </c>
      <c r="N5704" s="9" t="s">
        <v>5633</v>
      </c>
      <c r="O5704" s="9" t="s">
        <v>32</v>
      </c>
      <c r="P5704" s="9" t="s">
        <v>22</v>
      </c>
      <c r="Q5704" s="9" t="s">
        <v>28153</v>
      </c>
      <c r="R5704" s="9" t="s">
        <v>168</v>
      </c>
      <c r="S5704" s="9" t="s">
        <v>28154</v>
      </c>
      <c r="T5704" s="9" t="s">
        <v>5690</v>
      </c>
    </row>
    <row r="5705" customHeight="1" spans="1:20">
      <c r="A5705" s="6">
        <v>45212</v>
      </c>
      <c r="B5705" s="9" t="s">
        <v>28155</v>
      </c>
      <c r="C5705" s="9" t="s">
        <v>5629</v>
      </c>
      <c r="D5705" s="9" t="s">
        <v>22</v>
      </c>
      <c r="E5705" s="9" t="s">
        <v>28156</v>
      </c>
      <c r="F5705" s="9" t="s">
        <v>28157</v>
      </c>
      <c r="G5705" s="9" t="s">
        <v>82</v>
      </c>
      <c r="H5705" s="9" t="s">
        <v>22</v>
      </c>
      <c r="I5705" s="9" t="s">
        <v>5632</v>
      </c>
      <c r="J5705" s="9" t="s">
        <v>27</v>
      </c>
      <c r="K5705" s="9" t="s">
        <v>28</v>
      </c>
      <c r="L5705" s="9" t="s">
        <v>43</v>
      </c>
      <c r="M5705" s="9" t="s">
        <v>169</v>
      </c>
      <c r="N5705" s="9" t="s">
        <v>5633</v>
      </c>
      <c r="O5705" s="9" t="s">
        <v>32</v>
      </c>
      <c r="P5705" s="9" t="s">
        <v>22</v>
      </c>
      <c r="Q5705" s="9" t="s">
        <v>28158</v>
      </c>
      <c r="R5705" s="9" t="s">
        <v>168</v>
      </c>
      <c r="S5705" s="9" t="s">
        <v>28159</v>
      </c>
      <c r="T5705" s="9" t="s">
        <v>5690</v>
      </c>
    </row>
    <row r="5706" customHeight="1" spans="1:20">
      <c r="A5706" s="6">
        <v>45212</v>
      </c>
      <c r="B5706" s="9" t="s">
        <v>28160</v>
      </c>
      <c r="C5706" s="9" t="s">
        <v>5644</v>
      </c>
      <c r="D5706" s="9" t="s">
        <v>22</v>
      </c>
      <c r="E5706" s="9" t="s">
        <v>28161</v>
      </c>
      <c r="F5706" s="9" t="s">
        <v>28162</v>
      </c>
      <c r="G5706" s="9" t="s">
        <v>82</v>
      </c>
      <c r="H5706" s="9" t="s">
        <v>96</v>
      </c>
      <c r="I5706" s="9" t="s">
        <v>168</v>
      </c>
      <c r="J5706" s="9" t="s">
        <v>27</v>
      </c>
      <c r="K5706" s="9" t="s">
        <v>28</v>
      </c>
      <c r="L5706" s="9" t="s">
        <v>43</v>
      </c>
      <c r="M5706" s="9" t="s">
        <v>169</v>
      </c>
      <c r="N5706" s="9" t="s">
        <v>5633</v>
      </c>
      <c r="O5706" s="9" t="s">
        <v>32</v>
      </c>
      <c r="P5706" s="9" t="s">
        <v>22</v>
      </c>
      <c r="Q5706" s="9" t="s">
        <v>28163</v>
      </c>
      <c r="R5706" s="9" t="s">
        <v>168</v>
      </c>
      <c r="S5706" s="9" t="s">
        <v>28164</v>
      </c>
      <c r="T5706" s="9" t="s">
        <v>5655</v>
      </c>
    </row>
    <row r="5707" customHeight="1" spans="1:20">
      <c r="A5707" s="6">
        <v>45212</v>
      </c>
      <c r="B5707" s="9" t="s">
        <v>28165</v>
      </c>
      <c r="C5707" s="9" t="s">
        <v>5629</v>
      </c>
      <c r="D5707" s="9" t="s">
        <v>22</v>
      </c>
      <c r="E5707" s="9" t="s">
        <v>28166</v>
      </c>
      <c r="F5707" s="9" t="s">
        <v>9570</v>
      </c>
      <c r="G5707" s="9" t="s">
        <v>82</v>
      </c>
      <c r="H5707" s="9" t="s">
        <v>22</v>
      </c>
      <c r="I5707" s="9" t="s">
        <v>5632</v>
      </c>
      <c r="J5707" s="9" t="s">
        <v>27</v>
      </c>
      <c r="K5707" s="9" t="s">
        <v>28</v>
      </c>
      <c r="L5707" s="9" t="s">
        <v>43</v>
      </c>
      <c r="M5707" s="9" t="s">
        <v>169</v>
      </c>
      <c r="N5707" s="9" t="s">
        <v>5633</v>
      </c>
      <c r="O5707" s="9" t="s">
        <v>32</v>
      </c>
      <c r="P5707" s="9" t="s">
        <v>22</v>
      </c>
      <c r="Q5707" s="9" t="s">
        <v>28167</v>
      </c>
      <c r="R5707" s="9" t="s">
        <v>168</v>
      </c>
      <c r="S5707" s="9" t="s">
        <v>28168</v>
      </c>
      <c r="T5707" s="9" t="s">
        <v>7784</v>
      </c>
    </row>
    <row r="5708" customHeight="1" spans="1:20">
      <c r="A5708" s="6">
        <v>45212</v>
      </c>
      <c r="B5708" s="9" t="s">
        <v>28169</v>
      </c>
      <c r="C5708" s="9" t="s">
        <v>5899</v>
      </c>
      <c r="D5708" s="9" t="s">
        <v>22</v>
      </c>
      <c r="E5708" s="9" t="s">
        <v>28170</v>
      </c>
      <c r="F5708" s="9" t="s">
        <v>28171</v>
      </c>
      <c r="G5708" s="9" t="s">
        <v>3125</v>
      </c>
      <c r="H5708" s="9" t="s">
        <v>22</v>
      </c>
      <c r="I5708" s="9" t="s">
        <v>5902</v>
      </c>
      <c r="J5708" s="9" t="s">
        <v>27</v>
      </c>
      <c r="K5708" s="9" t="s">
        <v>28</v>
      </c>
      <c r="L5708" s="9" t="s">
        <v>43</v>
      </c>
      <c r="M5708" s="9" t="s">
        <v>169</v>
      </c>
      <c r="N5708" s="9" t="s">
        <v>5633</v>
      </c>
      <c r="O5708" s="9" t="s">
        <v>32</v>
      </c>
      <c r="P5708" s="9" t="s">
        <v>22</v>
      </c>
      <c r="Q5708" s="9" t="s">
        <v>28172</v>
      </c>
      <c r="R5708" s="9" t="s">
        <v>168</v>
      </c>
      <c r="S5708" s="9" t="s">
        <v>28173</v>
      </c>
      <c r="T5708" s="9" t="s">
        <v>8801</v>
      </c>
    </row>
    <row r="5709" customHeight="1" spans="1:20">
      <c r="A5709" s="6">
        <v>45212</v>
      </c>
      <c r="B5709" s="9" t="s">
        <v>28174</v>
      </c>
      <c r="C5709" s="9" t="s">
        <v>5822</v>
      </c>
      <c r="D5709" s="9" t="s">
        <v>22</v>
      </c>
      <c r="E5709" s="9" t="s">
        <v>28175</v>
      </c>
      <c r="F5709" s="9" t="s">
        <v>25901</v>
      </c>
      <c r="G5709" s="9" t="s">
        <v>82</v>
      </c>
      <c r="H5709" s="9" t="s">
        <v>540</v>
      </c>
      <c r="I5709" s="9" t="s">
        <v>5737</v>
      </c>
      <c r="J5709" s="9" t="s">
        <v>27</v>
      </c>
      <c r="K5709" s="9" t="s">
        <v>28</v>
      </c>
      <c r="L5709" s="9" t="s">
        <v>43</v>
      </c>
      <c r="M5709" s="9" t="s">
        <v>169</v>
      </c>
      <c r="N5709" s="9" t="s">
        <v>5633</v>
      </c>
      <c r="O5709" s="9" t="s">
        <v>32</v>
      </c>
      <c r="P5709" s="9" t="s">
        <v>22</v>
      </c>
      <c r="Q5709" s="9" t="s">
        <v>28176</v>
      </c>
      <c r="R5709" s="9" t="s">
        <v>168</v>
      </c>
      <c r="S5709" s="9" t="s">
        <v>28177</v>
      </c>
      <c r="T5709" s="9" t="s">
        <v>5649</v>
      </c>
    </row>
    <row r="5710" customHeight="1" spans="1:20">
      <c r="A5710" s="6">
        <v>45212</v>
      </c>
      <c r="B5710" s="9" t="s">
        <v>28178</v>
      </c>
      <c r="C5710" s="9" t="s">
        <v>5848</v>
      </c>
      <c r="D5710" s="9" t="s">
        <v>22</v>
      </c>
      <c r="E5710" s="9" t="s">
        <v>28179</v>
      </c>
      <c r="F5710" s="9" t="s">
        <v>28180</v>
      </c>
      <c r="G5710" s="9" t="s">
        <v>82</v>
      </c>
      <c r="H5710" s="9" t="s">
        <v>137</v>
      </c>
      <c r="I5710" s="9" t="s">
        <v>168</v>
      </c>
      <c r="J5710" s="9" t="s">
        <v>27</v>
      </c>
      <c r="K5710" s="9" t="s">
        <v>28</v>
      </c>
      <c r="L5710" s="9" t="s">
        <v>43</v>
      </c>
      <c r="M5710" s="9" t="s">
        <v>169</v>
      </c>
      <c r="N5710" s="9" t="s">
        <v>5633</v>
      </c>
      <c r="O5710" s="9" t="s">
        <v>32</v>
      </c>
      <c r="P5710" s="9" t="s">
        <v>22</v>
      </c>
      <c r="Q5710" s="9" t="s">
        <v>28181</v>
      </c>
      <c r="R5710" s="9" t="s">
        <v>46</v>
      </c>
      <c r="S5710" s="9" t="s">
        <v>28182</v>
      </c>
      <c r="T5710" s="9" t="s">
        <v>5661</v>
      </c>
    </row>
    <row r="5711" customHeight="1" spans="1:20">
      <c r="A5711" s="6">
        <v>45212</v>
      </c>
      <c r="B5711" s="9" t="s">
        <v>28183</v>
      </c>
      <c r="C5711" s="9" t="s">
        <v>5848</v>
      </c>
      <c r="D5711" s="9" t="s">
        <v>22</v>
      </c>
      <c r="E5711" s="9" t="s">
        <v>28184</v>
      </c>
      <c r="F5711" s="9" t="s">
        <v>28185</v>
      </c>
      <c r="G5711" s="9" t="s">
        <v>82</v>
      </c>
      <c r="H5711" s="9" t="s">
        <v>110</v>
      </c>
      <c r="I5711" s="9" t="s">
        <v>168</v>
      </c>
      <c r="J5711" s="9" t="s">
        <v>27</v>
      </c>
      <c r="K5711" s="9" t="s">
        <v>28</v>
      </c>
      <c r="L5711" s="9" t="s">
        <v>43</v>
      </c>
      <c r="M5711" s="9" t="s">
        <v>169</v>
      </c>
      <c r="N5711" s="9" t="s">
        <v>5633</v>
      </c>
      <c r="O5711" s="9" t="s">
        <v>32</v>
      </c>
      <c r="P5711" s="9" t="s">
        <v>22</v>
      </c>
      <c r="Q5711" s="9" t="s">
        <v>28186</v>
      </c>
      <c r="R5711" s="9" t="s">
        <v>46</v>
      </c>
      <c r="S5711" s="9" t="s">
        <v>28187</v>
      </c>
      <c r="T5711" s="9" t="s">
        <v>5661</v>
      </c>
    </row>
    <row r="5712" customHeight="1" spans="1:20">
      <c r="A5712" s="6">
        <v>45212</v>
      </c>
      <c r="B5712" s="9" t="s">
        <v>28188</v>
      </c>
      <c r="C5712" s="9" t="s">
        <v>5644</v>
      </c>
      <c r="D5712" s="9" t="s">
        <v>22</v>
      </c>
      <c r="E5712" s="9" t="s">
        <v>28189</v>
      </c>
      <c r="F5712" s="9" t="s">
        <v>28190</v>
      </c>
      <c r="G5712" s="9" t="s">
        <v>82</v>
      </c>
      <c r="H5712" s="9" t="s">
        <v>96</v>
      </c>
      <c r="I5712" s="9" t="s">
        <v>168</v>
      </c>
      <c r="J5712" s="9" t="s">
        <v>27</v>
      </c>
      <c r="K5712" s="9" t="s">
        <v>28</v>
      </c>
      <c r="L5712" s="9" t="s">
        <v>43</v>
      </c>
      <c r="M5712" s="9" t="s">
        <v>169</v>
      </c>
      <c r="N5712" s="9" t="s">
        <v>5633</v>
      </c>
      <c r="O5712" s="9" t="s">
        <v>32</v>
      </c>
      <c r="P5712" s="9" t="s">
        <v>22</v>
      </c>
      <c r="Q5712" s="9" t="s">
        <v>28191</v>
      </c>
      <c r="R5712" s="9" t="s">
        <v>46</v>
      </c>
      <c r="S5712" s="9" t="s">
        <v>28192</v>
      </c>
      <c r="T5712" s="9" t="s">
        <v>5661</v>
      </c>
    </row>
    <row r="5713" customHeight="1" spans="1:20">
      <c r="A5713" s="6">
        <v>45212</v>
      </c>
      <c r="B5713" s="9" t="s">
        <v>28193</v>
      </c>
      <c r="C5713" s="9" t="s">
        <v>5629</v>
      </c>
      <c r="D5713" s="9" t="s">
        <v>22</v>
      </c>
      <c r="E5713" s="9" t="s">
        <v>28194</v>
      </c>
      <c r="F5713" s="9" t="s">
        <v>28195</v>
      </c>
      <c r="G5713" s="9" t="s">
        <v>82</v>
      </c>
      <c r="H5713" s="9" t="s">
        <v>22</v>
      </c>
      <c r="I5713" s="9" t="s">
        <v>5632</v>
      </c>
      <c r="J5713" s="9" t="s">
        <v>27</v>
      </c>
      <c r="K5713" s="9" t="s">
        <v>28</v>
      </c>
      <c r="L5713" s="9" t="s">
        <v>43</v>
      </c>
      <c r="M5713" s="9" t="s">
        <v>169</v>
      </c>
      <c r="N5713" s="9" t="s">
        <v>5633</v>
      </c>
      <c r="O5713" s="9" t="s">
        <v>32</v>
      </c>
      <c r="P5713" s="9" t="s">
        <v>22</v>
      </c>
      <c r="Q5713" s="9" t="s">
        <v>28196</v>
      </c>
      <c r="R5713" s="9" t="s">
        <v>168</v>
      </c>
      <c r="S5713" s="9" t="s">
        <v>28197</v>
      </c>
      <c r="T5713" s="9" t="s">
        <v>6102</v>
      </c>
    </row>
    <row r="5714" customHeight="1" spans="1:20">
      <c r="A5714" s="6">
        <v>45212</v>
      </c>
      <c r="B5714" s="9" t="s">
        <v>28198</v>
      </c>
      <c r="C5714" s="9" t="s">
        <v>5644</v>
      </c>
      <c r="D5714" s="9" t="s">
        <v>22</v>
      </c>
      <c r="E5714" s="9" t="s">
        <v>28199</v>
      </c>
      <c r="F5714" s="9" t="s">
        <v>28200</v>
      </c>
      <c r="G5714" s="9" t="s">
        <v>82</v>
      </c>
      <c r="H5714" s="9" t="s">
        <v>22</v>
      </c>
      <c r="I5714" s="9" t="s">
        <v>162</v>
      </c>
      <c r="J5714" s="9" t="s">
        <v>27</v>
      </c>
      <c r="K5714" s="9" t="s">
        <v>28</v>
      </c>
      <c r="L5714" s="9" t="s">
        <v>43</v>
      </c>
      <c r="M5714" s="9" t="s">
        <v>169</v>
      </c>
      <c r="N5714" s="9" t="s">
        <v>5633</v>
      </c>
      <c r="O5714" s="9" t="s">
        <v>32</v>
      </c>
      <c r="P5714" s="9" t="s">
        <v>22</v>
      </c>
      <c r="Q5714" s="9" t="s">
        <v>28201</v>
      </c>
      <c r="R5714" s="9" t="s">
        <v>168</v>
      </c>
      <c r="S5714" s="9" t="s">
        <v>28202</v>
      </c>
      <c r="T5714" s="9" t="s">
        <v>5655</v>
      </c>
    </row>
    <row r="5715" customHeight="1" spans="1:20">
      <c r="A5715" s="6">
        <v>45212</v>
      </c>
      <c r="B5715" s="9" t="s">
        <v>28203</v>
      </c>
      <c r="C5715" s="9" t="s">
        <v>5629</v>
      </c>
      <c r="D5715" s="9" t="s">
        <v>22</v>
      </c>
      <c r="E5715" s="9" t="s">
        <v>28204</v>
      </c>
      <c r="F5715" s="9" t="s">
        <v>28205</v>
      </c>
      <c r="G5715" s="9" t="s">
        <v>82</v>
      </c>
      <c r="H5715" s="9" t="s">
        <v>110</v>
      </c>
      <c r="I5715" s="9" t="s">
        <v>5632</v>
      </c>
      <c r="J5715" s="9" t="s">
        <v>27</v>
      </c>
      <c r="K5715" s="9" t="s">
        <v>28</v>
      </c>
      <c r="L5715" s="9" t="s">
        <v>43</v>
      </c>
      <c r="M5715" s="9" t="s">
        <v>169</v>
      </c>
      <c r="N5715" s="9" t="s">
        <v>5633</v>
      </c>
      <c r="O5715" s="9" t="s">
        <v>32</v>
      </c>
      <c r="P5715" s="9" t="s">
        <v>22</v>
      </c>
      <c r="Q5715" s="9" t="s">
        <v>28206</v>
      </c>
      <c r="R5715" s="9" t="s">
        <v>168</v>
      </c>
      <c r="S5715" s="9" t="s">
        <v>28207</v>
      </c>
      <c r="T5715" s="9" t="s">
        <v>5717</v>
      </c>
    </row>
    <row r="5716" customHeight="1" spans="1:20">
      <c r="A5716" s="6">
        <v>45212</v>
      </c>
      <c r="B5716" s="9" t="s">
        <v>28208</v>
      </c>
      <c r="C5716" s="9" t="s">
        <v>5629</v>
      </c>
      <c r="D5716" s="9" t="s">
        <v>22</v>
      </c>
      <c r="E5716" s="9" t="s">
        <v>28209</v>
      </c>
      <c r="F5716" s="9" t="s">
        <v>28210</v>
      </c>
      <c r="G5716" s="9" t="s">
        <v>82</v>
      </c>
      <c r="H5716" s="9" t="s">
        <v>110</v>
      </c>
      <c r="I5716" s="9" t="s">
        <v>5632</v>
      </c>
      <c r="J5716" s="9" t="s">
        <v>27</v>
      </c>
      <c r="K5716" s="9" t="s">
        <v>28</v>
      </c>
      <c r="L5716" s="9" t="s">
        <v>43</v>
      </c>
      <c r="M5716" s="9" t="s">
        <v>169</v>
      </c>
      <c r="N5716" s="9" t="s">
        <v>5633</v>
      </c>
      <c r="O5716" s="9" t="s">
        <v>32</v>
      </c>
      <c r="P5716" s="9" t="s">
        <v>22</v>
      </c>
      <c r="Q5716" s="9" t="s">
        <v>28211</v>
      </c>
      <c r="R5716" s="9" t="s">
        <v>168</v>
      </c>
      <c r="S5716" s="9" t="s">
        <v>28212</v>
      </c>
      <c r="T5716" s="9" t="s">
        <v>5655</v>
      </c>
    </row>
    <row r="5717" customHeight="1" spans="1:20">
      <c r="A5717" s="6">
        <v>45212</v>
      </c>
      <c r="B5717" s="9" t="s">
        <v>28213</v>
      </c>
      <c r="C5717" s="9" t="s">
        <v>5685</v>
      </c>
      <c r="D5717" s="9" t="s">
        <v>22</v>
      </c>
      <c r="E5717" s="9" t="s">
        <v>20068</v>
      </c>
      <c r="F5717" s="9" t="s">
        <v>20069</v>
      </c>
      <c r="G5717" s="9" t="s">
        <v>82</v>
      </c>
      <c r="H5717" s="9" t="s">
        <v>96</v>
      </c>
      <c r="I5717" s="9" t="s">
        <v>168</v>
      </c>
      <c r="J5717" s="9" t="s">
        <v>27</v>
      </c>
      <c r="K5717" s="9" t="s">
        <v>28</v>
      </c>
      <c r="L5717" s="9" t="s">
        <v>43</v>
      </c>
      <c r="M5717" s="9" t="s">
        <v>169</v>
      </c>
      <c r="N5717" s="9" t="s">
        <v>5633</v>
      </c>
      <c r="O5717" s="9" t="s">
        <v>32</v>
      </c>
      <c r="P5717" s="9" t="s">
        <v>22</v>
      </c>
      <c r="Q5717" s="9" t="s">
        <v>28214</v>
      </c>
      <c r="R5717" s="9" t="s">
        <v>168</v>
      </c>
      <c r="S5717" s="9" t="s">
        <v>22044</v>
      </c>
      <c r="T5717" s="9" t="s">
        <v>5717</v>
      </c>
    </row>
    <row r="5718" customHeight="1" spans="1:20">
      <c r="A5718" s="6">
        <v>45212</v>
      </c>
      <c r="B5718" s="9" t="s">
        <v>28215</v>
      </c>
      <c r="C5718" s="9" t="s">
        <v>6126</v>
      </c>
      <c r="D5718" s="9" t="s">
        <v>22</v>
      </c>
      <c r="E5718" s="9" t="s">
        <v>28216</v>
      </c>
      <c r="F5718" s="9" t="s">
        <v>28217</v>
      </c>
      <c r="G5718" s="9" t="s">
        <v>53</v>
      </c>
      <c r="H5718" s="9" t="s">
        <v>22</v>
      </c>
      <c r="I5718" s="9" t="s">
        <v>337</v>
      </c>
      <c r="J5718" s="9" t="s">
        <v>27</v>
      </c>
      <c r="K5718" s="9" t="s">
        <v>28</v>
      </c>
      <c r="L5718" s="9" t="s">
        <v>43</v>
      </c>
      <c r="M5718" s="9" t="s">
        <v>44</v>
      </c>
      <c r="N5718" s="9" t="s">
        <v>743</v>
      </c>
      <c r="O5718" s="9" t="s">
        <v>32</v>
      </c>
      <c r="P5718" s="9" t="s">
        <v>22</v>
      </c>
      <c r="Q5718" s="9" t="s">
        <v>28218</v>
      </c>
      <c r="R5718" s="9" t="s">
        <v>46</v>
      </c>
      <c r="S5718" s="9" t="s">
        <v>28219</v>
      </c>
      <c r="T5718" s="9" t="s">
        <v>22</v>
      </c>
    </row>
    <row r="5719" customHeight="1" spans="1:20">
      <c r="A5719" s="6">
        <v>45212</v>
      </c>
      <c r="B5719" s="9" t="s">
        <v>28220</v>
      </c>
      <c r="C5719" s="9" t="s">
        <v>6126</v>
      </c>
      <c r="D5719" s="9" t="s">
        <v>22</v>
      </c>
      <c r="E5719" s="9" t="s">
        <v>28221</v>
      </c>
      <c r="F5719" s="9" t="s">
        <v>28222</v>
      </c>
      <c r="G5719" s="9" t="s">
        <v>53</v>
      </c>
      <c r="H5719" s="9" t="s">
        <v>96</v>
      </c>
      <c r="I5719" s="9" t="s">
        <v>576</v>
      </c>
      <c r="J5719" s="9" t="s">
        <v>27</v>
      </c>
      <c r="K5719" s="9" t="s">
        <v>28</v>
      </c>
      <c r="L5719" s="9" t="s">
        <v>43</v>
      </c>
      <c r="M5719" s="9" t="s">
        <v>44</v>
      </c>
      <c r="N5719" s="9" t="s">
        <v>743</v>
      </c>
      <c r="O5719" s="9" t="s">
        <v>32</v>
      </c>
      <c r="P5719" s="9" t="s">
        <v>22</v>
      </c>
      <c r="Q5719" s="9" t="s">
        <v>28223</v>
      </c>
      <c r="R5719" s="9" t="s">
        <v>46</v>
      </c>
      <c r="S5719" s="9" t="s">
        <v>28224</v>
      </c>
      <c r="T5719" s="9" t="s">
        <v>22</v>
      </c>
    </row>
    <row r="5720" customHeight="1" spans="1:20">
      <c r="A5720" s="6">
        <v>45212</v>
      </c>
      <c r="B5720" s="9" t="s">
        <v>28225</v>
      </c>
      <c r="C5720" s="9" t="s">
        <v>6126</v>
      </c>
      <c r="D5720" s="9" t="s">
        <v>22</v>
      </c>
      <c r="E5720" s="9" t="s">
        <v>20388</v>
      </c>
      <c r="F5720" s="9" t="s">
        <v>20389</v>
      </c>
      <c r="G5720" s="9" t="s">
        <v>82</v>
      </c>
      <c r="H5720" s="9" t="s">
        <v>22</v>
      </c>
      <c r="I5720" s="9" t="s">
        <v>155</v>
      </c>
      <c r="J5720" s="9" t="s">
        <v>27</v>
      </c>
      <c r="K5720" s="9" t="s">
        <v>28</v>
      </c>
      <c r="L5720" s="9" t="s">
        <v>43</v>
      </c>
      <c r="M5720" s="9" t="s">
        <v>30</v>
      </c>
      <c r="N5720" s="9" t="s">
        <v>743</v>
      </c>
      <c r="O5720" s="9" t="s">
        <v>32</v>
      </c>
      <c r="P5720" s="9" t="s">
        <v>22</v>
      </c>
      <c r="Q5720" s="9" t="s">
        <v>28226</v>
      </c>
      <c r="R5720" s="9" t="s">
        <v>46</v>
      </c>
      <c r="S5720" s="9" t="s">
        <v>28227</v>
      </c>
      <c r="T5720" s="9" t="s">
        <v>28228</v>
      </c>
    </row>
    <row r="5721" customHeight="1" spans="1:20">
      <c r="A5721" s="6">
        <v>45212</v>
      </c>
      <c r="B5721" s="9" t="s">
        <v>28229</v>
      </c>
      <c r="C5721" s="9" t="s">
        <v>6126</v>
      </c>
      <c r="D5721" s="9" t="s">
        <v>22</v>
      </c>
      <c r="E5721" s="9" t="s">
        <v>28230</v>
      </c>
      <c r="F5721" s="9" t="s">
        <v>28231</v>
      </c>
      <c r="G5721" s="9" t="s">
        <v>53</v>
      </c>
      <c r="H5721" s="9" t="s">
        <v>22</v>
      </c>
      <c r="I5721" s="9" t="s">
        <v>207</v>
      </c>
      <c r="J5721" s="9" t="s">
        <v>27</v>
      </c>
      <c r="K5721" s="9" t="s">
        <v>28</v>
      </c>
      <c r="L5721" s="9" t="s">
        <v>43</v>
      </c>
      <c r="M5721" s="9" t="s">
        <v>30</v>
      </c>
      <c r="N5721" s="9" t="s">
        <v>743</v>
      </c>
      <c r="O5721" s="9" t="s">
        <v>32</v>
      </c>
      <c r="P5721" s="9" t="s">
        <v>22</v>
      </c>
      <c r="Q5721" s="9" t="s">
        <v>28232</v>
      </c>
      <c r="R5721" s="9" t="s">
        <v>46</v>
      </c>
      <c r="S5721" s="9" t="s">
        <v>28233</v>
      </c>
      <c r="T5721" s="9" t="s">
        <v>28234</v>
      </c>
    </row>
    <row r="5722" customHeight="1" spans="1:20">
      <c r="A5722" s="6">
        <v>45212</v>
      </c>
      <c r="B5722" s="9" t="s">
        <v>28235</v>
      </c>
      <c r="C5722" s="9" t="s">
        <v>6126</v>
      </c>
      <c r="D5722" s="9" t="s">
        <v>22</v>
      </c>
      <c r="E5722" s="9" t="s">
        <v>20410</v>
      </c>
      <c r="F5722" s="9" t="s">
        <v>20411</v>
      </c>
      <c r="G5722" s="9" t="s">
        <v>336</v>
      </c>
      <c r="H5722" s="9" t="s">
        <v>22</v>
      </c>
      <c r="I5722" s="9" t="s">
        <v>162</v>
      </c>
      <c r="J5722" s="9" t="s">
        <v>27</v>
      </c>
      <c r="K5722" s="9" t="s">
        <v>28</v>
      </c>
      <c r="L5722" s="9" t="s">
        <v>43</v>
      </c>
      <c r="M5722" s="9" t="s">
        <v>30</v>
      </c>
      <c r="N5722" s="9" t="s">
        <v>743</v>
      </c>
      <c r="O5722" s="9" t="s">
        <v>32</v>
      </c>
      <c r="P5722" s="9" t="s">
        <v>22</v>
      </c>
      <c r="Q5722" s="9" t="s">
        <v>28236</v>
      </c>
      <c r="R5722" s="9" t="s">
        <v>46</v>
      </c>
      <c r="S5722" s="9" t="s">
        <v>28237</v>
      </c>
      <c r="T5722" s="9" t="s">
        <v>28238</v>
      </c>
    </row>
    <row r="5723" customHeight="1" spans="1:20">
      <c r="A5723" s="6">
        <v>45212</v>
      </c>
      <c r="B5723" s="9" t="s">
        <v>28239</v>
      </c>
      <c r="C5723" s="9" t="s">
        <v>6126</v>
      </c>
      <c r="D5723" s="9" t="s">
        <v>22</v>
      </c>
      <c r="E5723" s="9" t="s">
        <v>28240</v>
      </c>
      <c r="F5723" s="9" t="s">
        <v>28241</v>
      </c>
      <c r="G5723" s="9" t="s">
        <v>336</v>
      </c>
      <c r="H5723" s="9" t="s">
        <v>110</v>
      </c>
      <c r="I5723" s="9" t="s">
        <v>111</v>
      </c>
      <c r="J5723" s="9" t="s">
        <v>27</v>
      </c>
      <c r="K5723" s="9" t="s">
        <v>28</v>
      </c>
      <c r="L5723" s="9" t="s">
        <v>43</v>
      </c>
      <c r="M5723" s="9" t="s">
        <v>30</v>
      </c>
      <c r="N5723" s="9" t="s">
        <v>743</v>
      </c>
      <c r="O5723" s="9" t="s">
        <v>32</v>
      </c>
      <c r="P5723" s="9" t="s">
        <v>22</v>
      </c>
      <c r="Q5723" s="9" t="s">
        <v>28242</v>
      </c>
      <c r="R5723" s="9" t="s">
        <v>46</v>
      </c>
      <c r="S5723" s="9" t="s">
        <v>28243</v>
      </c>
      <c r="T5723" s="9" t="s">
        <v>28244</v>
      </c>
    </row>
    <row r="5724" customHeight="1" spans="1:20">
      <c r="A5724" s="6">
        <v>45212</v>
      </c>
      <c r="B5724" s="9" t="s">
        <v>28245</v>
      </c>
      <c r="C5724" s="9" t="s">
        <v>7120</v>
      </c>
      <c r="D5724" s="9" t="s">
        <v>22</v>
      </c>
      <c r="E5724" s="9" t="s">
        <v>28246</v>
      </c>
      <c r="F5724" s="9" t="s">
        <v>22007</v>
      </c>
      <c r="G5724" s="9" t="s">
        <v>41</v>
      </c>
      <c r="H5724" s="9" t="s">
        <v>96</v>
      </c>
      <c r="I5724" s="9" t="s">
        <v>75</v>
      </c>
      <c r="J5724" s="9" t="s">
        <v>27</v>
      </c>
      <c r="K5724" s="9" t="s">
        <v>28</v>
      </c>
      <c r="L5724" s="9" t="s">
        <v>43</v>
      </c>
      <c r="M5724" s="9" t="s">
        <v>30</v>
      </c>
      <c r="N5724" s="9" t="s">
        <v>31</v>
      </c>
      <c r="O5724" s="9" t="s">
        <v>32</v>
      </c>
      <c r="P5724" s="9" t="s">
        <v>22</v>
      </c>
      <c r="Q5724" s="9" t="s">
        <v>28247</v>
      </c>
      <c r="R5724" s="9" t="s">
        <v>46</v>
      </c>
      <c r="S5724" s="9" t="s">
        <v>28248</v>
      </c>
      <c r="T5724" s="9" t="s">
        <v>28249</v>
      </c>
    </row>
    <row r="5725" customHeight="1" spans="1:20">
      <c r="A5725" s="6">
        <v>45212</v>
      </c>
      <c r="B5725" s="9" t="s">
        <v>28250</v>
      </c>
      <c r="C5725" s="9" t="s">
        <v>7902</v>
      </c>
      <c r="D5725" s="9" t="s">
        <v>22</v>
      </c>
      <c r="E5725" s="9" t="s">
        <v>28251</v>
      </c>
      <c r="F5725" s="9" t="s">
        <v>28252</v>
      </c>
      <c r="G5725" s="9" t="s">
        <v>82</v>
      </c>
      <c r="H5725" s="9" t="s">
        <v>22</v>
      </c>
      <c r="I5725" s="9" t="s">
        <v>412</v>
      </c>
      <c r="J5725" s="9" t="s">
        <v>27</v>
      </c>
      <c r="K5725" s="9" t="s">
        <v>28</v>
      </c>
      <c r="L5725" s="9" t="s">
        <v>43</v>
      </c>
      <c r="M5725" s="9" t="s">
        <v>44</v>
      </c>
      <c r="N5725" s="9" t="s">
        <v>31</v>
      </c>
      <c r="O5725" s="9" t="s">
        <v>32</v>
      </c>
      <c r="P5725" s="9" t="s">
        <v>22</v>
      </c>
      <c r="Q5725" s="9" t="s">
        <v>28253</v>
      </c>
      <c r="R5725" s="9" t="s">
        <v>46</v>
      </c>
      <c r="S5725" s="9" t="s">
        <v>28254</v>
      </c>
      <c r="T5725" s="9" t="s">
        <v>28255</v>
      </c>
    </row>
    <row r="5726" customHeight="1" spans="1:20">
      <c r="A5726" s="6">
        <v>45212</v>
      </c>
      <c r="B5726" s="9" t="s">
        <v>28256</v>
      </c>
      <c r="C5726" s="9" t="s">
        <v>393</v>
      </c>
      <c r="D5726" s="9" t="s">
        <v>22</v>
      </c>
      <c r="E5726" s="9" t="s">
        <v>28257</v>
      </c>
      <c r="F5726" s="9" t="s">
        <v>28258</v>
      </c>
      <c r="G5726" s="9" t="s">
        <v>130</v>
      </c>
      <c r="H5726" s="9" t="s">
        <v>110</v>
      </c>
      <c r="I5726" s="9" t="s">
        <v>26</v>
      </c>
      <c r="J5726" s="9" t="s">
        <v>27</v>
      </c>
      <c r="K5726" s="9" t="s">
        <v>76</v>
      </c>
      <c r="L5726" s="9" t="s">
        <v>29</v>
      </c>
      <c r="M5726" s="9" t="s">
        <v>30</v>
      </c>
      <c r="N5726" s="9" t="s">
        <v>31</v>
      </c>
      <c r="O5726" s="9" t="s">
        <v>32</v>
      </c>
      <c r="P5726" s="9" t="s">
        <v>22</v>
      </c>
      <c r="Q5726" s="9" t="s">
        <v>28259</v>
      </c>
      <c r="R5726" s="9" t="s">
        <v>34</v>
      </c>
      <c r="S5726" s="9" t="s">
        <v>28260</v>
      </c>
      <c r="T5726" s="9" t="s">
        <v>28261</v>
      </c>
    </row>
    <row r="5727" customHeight="1" spans="1:20">
      <c r="A5727" s="6">
        <v>45212</v>
      </c>
      <c r="B5727" s="9" t="s">
        <v>28262</v>
      </c>
      <c r="C5727" s="9" t="s">
        <v>6126</v>
      </c>
      <c r="D5727" s="9" t="s">
        <v>22</v>
      </c>
      <c r="E5727" s="9" t="s">
        <v>26148</v>
      </c>
      <c r="F5727" s="9" t="s">
        <v>26149</v>
      </c>
      <c r="G5727" s="9" t="s">
        <v>82</v>
      </c>
      <c r="H5727" s="9" t="s">
        <v>22</v>
      </c>
      <c r="I5727" s="9" t="s">
        <v>162</v>
      </c>
      <c r="J5727" s="9" t="s">
        <v>27</v>
      </c>
      <c r="K5727" s="9" t="s">
        <v>28</v>
      </c>
      <c r="L5727" s="9" t="s">
        <v>43</v>
      </c>
      <c r="M5727" s="9" t="s">
        <v>44</v>
      </c>
      <c r="N5727" s="9" t="s">
        <v>743</v>
      </c>
      <c r="O5727" s="9" t="s">
        <v>32</v>
      </c>
      <c r="P5727" s="9" t="s">
        <v>22</v>
      </c>
      <c r="Q5727" s="9" t="s">
        <v>28263</v>
      </c>
      <c r="R5727" s="9" t="s">
        <v>46</v>
      </c>
      <c r="S5727" s="9" t="s">
        <v>28264</v>
      </c>
      <c r="T5727" s="9" t="s">
        <v>28265</v>
      </c>
    </row>
    <row r="5728" customHeight="1" spans="1:20">
      <c r="A5728" s="6">
        <v>45212</v>
      </c>
      <c r="B5728" s="9" t="s">
        <v>28266</v>
      </c>
      <c r="C5728" s="9" t="s">
        <v>6126</v>
      </c>
      <c r="D5728" s="9" t="s">
        <v>22</v>
      </c>
      <c r="E5728" s="9" t="s">
        <v>28267</v>
      </c>
      <c r="F5728" s="9" t="s">
        <v>28268</v>
      </c>
      <c r="G5728" s="9" t="s">
        <v>82</v>
      </c>
      <c r="H5728" s="9" t="s">
        <v>22</v>
      </c>
      <c r="I5728" s="9" t="s">
        <v>207</v>
      </c>
      <c r="J5728" s="9" t="s">
        <v>27</v>
      </c>
      <c r="K5728" s="9" t="s">
        <v>28</v>
      </c>
      <c r="L5728" s="9" t="s">
        <v>43</v>
      </c>
      <c r="M5728" s="9" t="s">
        <v>44</v>
      </c>
      <c r="N5728" s="9" t="s">
        <v>743</v>
      </c>
      <c r="O5728" s="9" t="s">
        <v>32</v>
      </c>
      <c r="P5728" s="9" t="s">
        <v>22</v>
      </c>
      <c r="Q5728" s="9" t="s">
        <v>28269</v>
      </c>
      <c r="R5728" s="9" t="s">
        <v>46</v>
      </c>
      <c r="S5728" s="9" t="s">
        <v>28270</v>
      </c>
      <c r="T5728" s="9" t="s">
        <v>12057</v>
      </c>
    </row>
    <row r="5729" customHeight="1" spans="1:20">
      <c r="A5729" s="6">
        <v>45212</v>
      </c>
      <c r="B5729" s="9" t="s">
        <v>28271</v>
      </c>
      <c r="C5729" s="9" t="s">
        <v>6126</v>
      </c>
      <c r="D5729" s="9" t="s">
        <v>22</v>
      </c>
      <c r="E5729" s="9" t="s">
        <v>28272</v>
      </c>
      <c r="F5729" s="9" t="s">
        <v>28273</v>
      </c>
      <c r="G5729" s="9" t="s">
        <v>336</v>
      </c>
      <c r="H5729" s="9" t="s">
        <v>110</v>
      </c>
      <c r="I5729" s="9" t="s">
        <v>315</v>
      </c>
      <c r="J5729" s="9" t="s">
        <v>27</v>
      </c>
      <c r="K5729" s="9" t="s">
        <v>28</v>
      </c>
      <c r="L5729" s="9" t="s">
        <v>43</v>
      </c>
      <c r="M5729" s="9" t="s">
        <v>30</v>
      </c>
      <c r="N5729" s="9" t="s">
        <v>743</v>
      </c>
      <c r="O5729" s="9" t="s">
        <v>32</v>
      </c>
      <c r="P5729" s="9" t="s">
        <v>22</v>
      </c>
      <c r="Q5729" s="9" t="s">
        <v>28274</v>
      </c>
      <c r="R5729" s="9" t="s">
        <v>46</v>
      </c>
      <c r="S5729" s="9" t="s">
        <v>28275</v>
      </c>
      <c r="T5729" s="9" t="s">
        <v>28276</v>
      </c>
    </row>
    <row r="5730" customHeight="1" spans="1:20">
      <c r="A5730" s="6">
        <v>45212</v>
      </c>
      <c r="B5730" s="9" t="s">
        <v>28277</v>
      </c>
      <c r="C5730" s="9" t="s">
        <v>783</v>
      </c>
      <c r="D5730" s="9" t="s">
        <v>22</v>
      </c>
      <c r="E5730" s="9" t="s">
        <v>28278</v>
      </c>
      <c r="F5730" s="9" t="s">
        <v>28279</v>
      </c>
      <c r="G5730" s="9" t="s">
        <v>53</v>
      </c>
      <c r="H5730" s="9" t="s">
        <v>22</v>
      </c>
      <c r="I5730" s="9" t="s">
        <v>162</v>
      </c>
      <c r="J5730" s="9" t="s">
        <v>27</v>
      </c>
      <c r="K5730" s="9" t="s">
        <v>28</v>
      </c>
      <c r="L5730" s="9" t="s">
        <v>43</v>
      </c>
      <c r="M5730" s="9" t="s">
        <v>44</v>
      </c>
      <c r="N5730" s="9" t="s">
        <v>743</v>
      </c>
      <c r="O5730" s="9" t="s">
        <v>32</v>
      </c>
      <c r="P5730" s="9" t="s">
        <v>22</v>
      </c>
      <c r="Q5730" s="9" t="s">
        <v>28280</v>
      </c>
      <c r="R5730" s="9" t="s">
        <v>46</v>
      </c>
      <c r="S5730" s="9" t="s">
        <v>28281</v>
      </c>
      <c r="T5730" s="9" t="s">
        <v>28282</v>
      </c>
    </row>
    <row r="5731" customHeight="1" spans="1:20">
      <c r="A5731" s="6">
        <v>45212</v>
      </c>
      <c r="B5731" s="9" t="s">
        <v>28283</v>
      </c>
      <c r="C5731" s="9" t="s">
        <v>6126</v>
      </c>
      <c r="D5731" s="9" t="s">
        <v>22</v>
      </c>
      <c r="E5731" s="9" t="s">
        <v>24088</v>
      </c>
      <c r="F5731" s="9" t="s">
        <v>24089</v>
      </c>
      <c r="G5731" s="9" t="s">
        <v>82</v>
      </c>
      <c r="H5731" s="9" t="s">
        <v>22</v>
      </c>
      <c r="I5731" s="9" t="s">
        <v>54</v>
      </c>
      <c r="J5731" s="9" t="s">
        <v>27</v>
      </c>
      <c r="K5731" s="9" t="s">
        <v>28</v>
      </c>
      <c r="L5731" s="9" t="s">
        <v>43</v>
      </c>
      <c r="M5731" s="9" t="s">
        <v>30</v>
      </c>
      <c r="N5731" s="9" t="s">
        <v>743</v>
      </c>
      <c r="O5731" s="9" t="s">
        <v>32</v>
      </c>
      <c r="P5731" s="9" t="s">
        <v>22</v>
      </c>
      <c r="Q5731" s="9" t="s">
        <v>28284</v>
      </c>
      <c r="R5731" s="9" t="s">
        <v>46</v>
      </c>
      <c r="S5731" s="9" t="s">
        <v>28285</v>
      </c>
      <c r="T5731" s="9" t="s">
        <v>28286</v>
      </c>
    </row>
    <row r="5732" customHeight="1" spans="1:20">
      <c r="A5732" s="6">
        <v>45212</v>
      </c>
      <c r="B5732" s="9" t="s">
        <v>28287</v>
      </c>
      <c r="C5732" s="9" t="s">
        <v>1167</v>
      </c>
      <c r="D5732" s="9" t="s">
        <v>22</v>
      </c>
      <c r="E5732" s="9" t="s">
        <v>28288</v>
      </c>
      <c r="F5732" s="9" t="s">
        <v>28289</v>
      </c>
      <c r="G5732" s="9" t="s">
        <v>69</v>
      </c>
      <c r="H5732" s="9" t="s">
        <v>22</v>
      </c>
      <c r="I5732" s="9" t="s">
        <v>2203</v>
      </c>
      <c r="J5732" s="9" t="s">
        <v>27</v>
      </c>
      <c r="K5732" s="9" t="s">
        <v>195</v>
      </c>
      <c r="L5732" s="9" t="s">
        <v>43</v>
      </c>
      <c r="M5732" s="9" t="s">
        <v>44</v>
      </c>
      <c r="N5732" s="9" t="s">
        <v>31</v>
      </c>
      <c r="O5732" s="9" t="s">
        <v>32</v>
      </c>
      <c r="P5732" s="9" t="s">
        <v>22</v>
      </c>
      <c r="Q5732" s="9" t="s">
        <v>28290</v>
      </c>
      <c r="R5732" s="9" t="s">
        <v>46</v>
      </c>
      <c r="S5732" s="9" t="s">
        <v>28291</v>
      </c>
      <c r="T5732" s="9" t="s">
        <v>28292</v>
      </c>
    </row>
    <row r="5733" customHeight="1" spans="1:20">
      <c r="A5733" s="6">
        <v>45212</v>
      </c>
      <c r="B5733" s="9" t="s">
        <v>28293</v>
      </c>
      <c r="C5733" s="9" t="s">
        <v>204</v>
      </c>
      <c r="D5733" s="9" t="s">
        <v>22</v>
      </c>
      <c r="E5733" s="9" t="s">
        <v>28294</v>
      </c>
      <c r="F5733" s="9" t="s">
        <v>28295</v>
      </c>
      <c r="G5733" s="9" t="s">
        <v>130</v>
      </c>
      <c r="H5733" s="9" t="s">
        <v>22</v>
      </c>
      <c r="I5733" s="9" t="s">
        <v>97</v>
      </c>
      <c r="J5733" s="9" t="s">
        <v>27</v>
      </c>
      <c r="K5733" s="9" t="s">
        <v>28</v>
      </c>
      <c r="L5733" s="9" t="s">
        <v>43</v>
      </c>
      <c r="M5733" s="9" t="s">
        <v>30</v>
      </c>
      <c r="N5733" s="9" t="s">
        <v>208</v>
      </c>
      <c r="O5733" s="9" t="s">
        <v>32</v>
      </c>
      <c r="P5733" s="9" t="s">
        <v>22</v>
      </c>
      <c r="Q5733" s="9" t="s">
        <v>28296</v>
      </c>
      <c r="R5733" s="9" t="s">
        <v>56</v>
      </c>
      <c r="S5733" s="9" t="s">
        <v>28297</v>
      </c>
      <c r="T5733" s="9" t="s">
        <v>22</v>
      </c>
    </row>
    <row r="5734" customHeight="1" spans="1:20">
      <c r="A5734" s="6">
        <v>45212</v>
      </c>
      <c r="B5734" s="9" t="s">
        <v>28298</v>
      </c>
      <c r="C5734" s="9" t="s">
        <v>204</v>
      </c>
      <c r="D5734" s="9" t="s">
        <v>22</v>
      </c>
      <c r="E5734" s="9" t="s">
        <v>28299</v>
      </c>
      <c r="F5734" s="9" t="s">
        <v>28300</v>
      </c>
      <c r="G5734" s="9" t="s">
        <v>82</v>
      </c>
      <c r="H5734" s="9" t="s">
        <v>110</v>
      </c>
      <c r="I5734" s="9" t="s">
        <v>117</v>
      </c>
      <c r="J5734" s="9" t="s">
        <v>27</v>
      </c>
      <c r="K5734" s="9" t="s">
        <v>28</v>
      </c>
      <c r="L5734" s="9" t="s">
        <v>43</v>
      </c>
      <c r="M5734" s="9" t="s">
        <v>169</v>
      </c>
      <c r="N5734" s="9" t="s">
        <v>208</v>
      </c>
      <c r="O5734" s="9" t="s">
        <v>32</v>
      </c>
      <c r="P5734" s="9" t="s">
        <v>22</v>
      </c>
      <c r="Q5734" s="9" t="s">
        <v>28301</v>
      </c>
      <c r="R5734" s="9" t="s">
        <v>56</v>
      </c>
      <c r="S5734" s="9" t="s">
        <v>28302</v>
      </c>
      <c r="T5734" s="9" t="s">
        <v>22</v>
      </c>
    </row>
    <row r="5735" customHeight="1" spans="1:20">
      <c r="A5735" s="6">
        <v>45212</v>
      </c>
      <c r="B5735" s="9" t="s">
        <v>28303</v>
      </c>
      <c r="C5735" s="9" t="s">
        <v>204</v>
      </c>
      <c r="D5735" s="9" t="s">
        <v>22</v>
      </c>
      <c r="E5735" s="9" t="s">
        <v>28304</v>
      </c>
      <c r="F5735" s="9" t="s">
        <v>28305</v>
      </c>
      <c r="G5735" s="9" t="s">
        <v>82</v>
      </c>
      <c r="H5735" s="9" t="s">
        <v>110</v>
      </c>
      <c r="I5735" s="9" t="s">
        <v>253</v>
      </c>
      <c r="J5735" s="9" t="s">
        <v>27</v>
      </c>
      <c r="K5735" s="9" t="s">
        <v>28</v>
      </c>
      <c r="L5735" s="9" t="s">
        <v>43</v>
      </c>
      <c r="M5735" s="9" t="s">
        <v>169</v>
      </c>
      <c r="N5735" s="9" t="s">
        <v>208</v>
      </c>
      <c r="O5735" s="9" t="s">
        <v>32</v>
      </c>
      <c r="P5735" s="9" t="s">
        <v>22</v>
      </c>
      <c r="Q5735" s="9" t="s">
        <v>28284</v>
      </c>
      <c r="R5735" s="9" t="s">
        <v>56</v>
      </c>
      <c r="S5735" s="9" t="s">
        <v>28306</v>
      </c>
      <c r="T5735" s="9" t="s">
        <v>22</v>
      </c>
    </row>
    <row r="5736" customHeight="1" spans="1:20">
      <c r="A5736" s="6">
        <v>45212</v>
      </c>
      <c r="B5736" s="9" t="s">
        <v>28307</v>
      </c>
      <c r="C5736" s="9" t="s">
        <v>204</v>
      </c>
      <c r="D5736" s="9" t="s">
        <v>22</v>
      </c>
      <c r="E5736" s="9" t="s">
        <v>28308</v>
      </c>
      <c r="F5736" s="9" t="s">
        <v>28309</v>
      </c>
      <c r="G5736" s="9" t="s">
        <v>82</v>
      </c>
      <c r="H5736" s="9" t="s">
        <v>22</v>
      </c>
      <c r="I5736" s="9" t="s">
        <v>991</v>
      </c>
      <c r="J5736" s="9" t="s">
        <v>27</v>
      </c>
      <c r="K5736" s="9" t="s">
        <v>28</v>
      </c>
      <c r="L5736" s="9" t="s">
        <v>43</v>
      </c>
      <c r="M5736" s="9" t="s">
        <v>169</v>
      </c>
      <c r="N5736" s="9" t="s">
        <v>208</v>
      </c>
      <c r="O5736" s="9" t="s">
        <v>32</v>
      </c>
      <c r="P5736" s="9" t="s">
        <v>22</v>
      </c>
      <c r="Q5736" s="9" t="s">
        <v>28310</v>
      </c>
      <c r="R5736" s="9" t="s">
        <v>56</v>
      </c>
      <c r="S5736" s="9" t="s">
        <v>28311</v>
      </c>
      <c r="T5736" s="9" t="s">
        <v>22</v>
      </c>
    </row>
    <row r="5737" customHeight="1" spans="1:20">
      <c r="A5737" s="6">
        <v>45212</v>
      </c>
      <c r="B5737" s="9" t="s">
        <v>28312</v>
      </c>
      <c r="C5737" s="9" t="s">
        <v>204</v>
      </c>
      <c r="D5737" s="9" t="s">
        <v>22</v>
      </c>
      <c r="E5737" s="9" t="s">
        <v>28313</v>
      </c>
      <c r="F5737" s="9" t="s">
        <v>28314</v>
      </c>
      <c r="G5737" s="9" t="s">
        <v>41</v>
      </c>
      <c r="H5737" s="9" t="s">
        <v>22</v>
      </c>
      <c r="I5737" s="9" t="s">
        <v>985</v>
      </c>
      <c r="J5737" s="9" t="s">
        <v>27</v>
      </c>
      <c r="K5737" s="9" t="s">
        <v>28</v>
      </c>
      <c r="L5737" s="9" t="s">
        <v>43</v>
      </c>
      <c r="M5737" s="9" t="s">
        <v>30</v>
      </c>
      <c r="N5737" s="9" t="s">
        <v>208</v>
      </c>
      <c r="O5737" s="9" t="s">
        <v>32</v>
      </c>
      <c r="P5737" s="9" t="s">
        <v>22</v>
      </c>
      <c r="Q5737" s="9" t="s">
        <v>28315</v>
      </c>
      <c r="R5737" s="9" t="s">
        <v>56</v>
      </c>
      <c r="S5737" s="9" t="s">
        <v>28316</v>
      </c>
      <c r="T5737" s="9" t="s">
        <v>22</v>
      </c>
    </row>
    <row r="5738" customHeight="1" spans="1:20">
      <c r="A5738" s="6">
        <v>45212</v>
      </c>
      <c r="B5738" s="9" t="s">
        <v>28317</v>
      </c>
      <c r="C5738" s="9" t="s">
        <v>204</v>
      </c>
      <c r="D5738" s="9" t="s">
        <v>22</v>
      </c>
      <c r="E5738" s="9" t="s">
        <v>28318</v>
      </c>
      <c r="F5738" s="9" t="s">
        <v>28319</v>
      </c>
      <c r="G5738" s="9" t="s">
        <v>2152</v>
      </c>
      <c r="H5738" s="9" t="s">
        <v>22</v>
      </c>
      <c r="I5738" s="9" t="s">
        <v>576</v>
      </c>
      <c r="J5738" s="9" t="s">
        <v>27</v>
      </c>
      <c r="K5738" s="9" t="s">
        <v>28</v>
      </c>
      <c r="L5738" s="9" t="s">
        <v>43</v>
      </c>
      <c r="M5738" s="9" t="s">
        <v>44</v>
      </c>
      <c r="N5738" s="9" t="s">
        <v>208</v>
      </c>
      <c r="O5738" s="9" t="s">
        <v>32</v>
      </c>
      <c r="P5738" s="9" t="s">
        <v>22</v>
      </c>
      <c r="Q5738" s="9" t="s">
        <v>28320</v>
      </c>
      <c r="R5738" s="9" t="s">
        <v>56</v>
      </c>
      <c r="S5738" s="9" t="s">
        <v>28321</v>
      </c>
      <c r="T5738" s="9" t="s">
        <v>22</v>
      </c>
    </row>
    <row r="5739" customHeight="1" spans="1:20">
      <c r="A5739" s="6">
        <v>45212</v>
      </c>
      <c r="B5739" s="9" t="s">
        <v>28322</v>
      </c>
      <c r="C5739" s="9" t="s">
        <v>204</v>
      </c>
      <c r="D5739" s="9" t="s">
        <v>22</v>
      </c>
      <c r="E5739" s="9" t="s">
        <v>28323</v>
      </c>
      <c r="F5739" s="9" t="s">
        <v>28324</v>
      </c>
      <c r="G5739" s="9" t="s">
        <v>25</v>
      </c>
      <c r="H5739" s="9" t="s">
        <v>22</v>
      </c>
      <c r="I5739" s="9" t="s">
        <v>207</v>
      </c>
      <c r="J5739" s="9" t="s">
        <v>27</v>
      </c>
      <c r="K5739" s="9" t="s">
        <v>28</v>
      </c>
      <c r="L5739" s="9" t="s">
        <v>43</v>
      </c>
      <c r="M5739" s="9" t="s">
        <v>30</v>
      </c>
      <c r="N5739" s="9" t="s">
        <v>208</v>
      </c>
      <c r="O5739" s="9" t="s">
        <v>32</v>
      </c>
      <c r="P5739" s="9" t="s">
        <v>22</v>
      </c>
      <c r="Q5739" s="9" t="s">
        <v>28325</v>
      </c>
      <c r="R5739" s="9" t="s">
        <v>56</v>
      </c>
      <c r="S5739" s="9" t="s">
        <v>28326</v>
      </c>
      <c r="T5739" s="9" t="s">
        <v>22</v>
      </c>
    </row>
    <row r="5740" customHeight="1" spans="1:20">
      <c r="A5740" s="6">
        <v>45212</v>
      </c>
      <c r="B5740" s="9" t="s">
        <v>28327</v>
      </c>
      <c r="C5740" s="9" t="s">
        <v>204</v>
      </c>
      <c r="D5740" s="9" t="s">
        <v>22</v>
      </c>
      <c r="E5740" s="9" t="s">
        <v>28328</v>
      </c>
      <c r="F5740" s="9" t="s">
        <v>28329</v>
      </c>
      <c r="G5740" s="9" t="s">
        <v>336</v>
      </c>
      <c r="H5740" s="9" t="s">
        <v>22</v>
      </c>
      <c r="I5740" s="9" t="s">
        <v>3098</v>
      </c>
      <c r="J5740" s="9" t="s">
        <v>27</v>
      </c>
      <c r="K5740" s="9" t="s">
        <v>28</v>
      </c>
      <c r="L5740" s="9" t="s">
        <v>43</v>
      </c>
      <c r="M5740" s="9" t="s">
        <v>30</v>
      </c>
      <c r="N5740" s="9" t="s">
        <v>208</v>
      </c>
      <c r="O5740" s="9" t="s">
        <v>32</v>
      </c>
      <c r="P5740" s="9" t="s">
        <v>22</v>
      </c>
      <c r="Q5740" s="9" t="s">
        <v>28330</v>
      </c>
      <c r="R5740" s="9" t="s">
        <v>56</v>
      </c>
      <c r="S5740" s="9" t="s">
        <v>28331</v>
      </c>
      <c r="T5740" s="9" t="s">
        <v>22</v>
      </c>
    </row>
    <row r="5741" customHeight="1" spans="1:20">
      <c r="A5741" s="6">
        <v>45212</v>
      </c>
      <c r="B5741" s="9" t="s">
        <v>28332</v>
      </c>
      <c r="C5741" s="9" t="s">
        <v>204</v>
      </c>
      <c r="D5741" s="9" t="s">
        <v>22</v>
      </c>
      <c r="E5741" s="9" t="s">
        <v>28333</v>
      </c>
      <c r="F5741" s="9" t="s">
        <v>28334</v>
      </c>
      <c r="G5741" s="9" t="s">
        <v>25</v>
      </c>
      <c r="H5741" s="9" t="s">
        <v>22</v>
      </c>
      <c r="I5741" s="9" t="s">
        <v>70</v>
      </c>
      <c r="J5741" s="9" t="s">
        <v>27</v>
      </c>
      <c r="K5741" s="9" t="s">
        <v>28</v>
      </c>
      <c r="L5741" s="9" t="s">
        <v>43</v>
      </c>
      <c r="M5741" s="9" t="s">
        <v>30</v>
      </c>
      <c r="N5741" s="9" t="s">
        <v>208</v>
      </c>
      <c r="O5741" s="9" t="s">
        <v>32</v>
      </c>
      <c r="P5741" s="9" t="s">
        <v>22</v>
      </c>
      <c r="Q5741" s="9" t="s">
        <v>28335</v>
      </c>
      <c r="R5741" s="9" t="s">
        <v>56</v>
      </c>
      <c r="S5741" s="9" t="s">
        <v>28336</v>
      </c>
      <c r="T5741" s="9" t="s">
        <v>22</v>
      </c>
    </row>
    <row r="5742" customHeight="1" spans="1:20">
      <c r="A5742" s="6">
        <v>45212</v>
      </c>
      <c r="B5742" s="9" t="s">
        <v>28337</v>
      </c>
      <c r="C5742" s="9" t="s">
        <v>204</v>
      </c>
      <c r="D5742" s="9" t="s">
        <v>22</v>
      </c>
      <c r="E5742" s="9" t="s">
        <v>28338</v>
      </c>
      <c r="F5742" s="9" t="s">
        <v>28339</v>
      </c>
      <c r="G5742" s="9" t="s">
        <v>130</v>
      </c>
      <c r="H5742" s="9" t="s">
        <v>22</v>
      </c>
      <c r="I5742" s="9" t="s">
        <v>259</v>
      </c>
      <c r="J5742" s="9" t="s">
        <v>27</v>
      </c>
      <c r="K5742" s="9" t="s">
        <v>28</v>
      </c>
      <c r="L5742" s="9" t="s">
        <v>43</v>
      </c>
      <c r="M5742" s="9" t="s">
        <v>30</v>
      </c>
      <c r="N5742" s="9" t="s">
        <v>208</v>
      </c>
      <c r="O5742" s="9" t="s">
        <v>32</v>
      </c>
      <c r="P5742" s="9" t="s">
        <v>22</v>
      </c>
      <c r="Q5742" s="9" t="s">
        <v>28340</v>
      </c>
      <c r="R5742" s="9" t="s">
        <v>56</v>
      </c>
      <c r="S5742" s="9" t="s">
        <v>28341</v>
      </c>
      <c r="T5742" s="9" t="s">
        <v>22</v>
      </c>
    </row>
    <row r="5743" customHeight="1" spans="1:20">
      <c r="A5743" s="6">
        <v>45212</v>
      </c>
      <c r="B5743" s="9" t="s">
        <v>28342</v>
      </c>
      <c r="C5743" s="9" t="s">
        <v>204</v>
      </c>
      <c r="D5743" s="9" t="s">
        <v>22</v>
      </c>
      <c r="E5743" s="9" t="s">
        <v>28343</v>
      </c>
      <c r="F5743" s="9" t="s">
        <v>28071</v>
      </c>
      <c r="G5743" s="9" t="s">
        <v>69</v>
      </c>
      <c r="H5743" s="9" t="s">
        <v>22</v>
      </c>
      <c r="I5743" s="9" t="s">
        <v>54</v>
      </c>
      <c r="J5743" s="9" t="s">
        <v>27</v>
      </c>
      <c r="K5743" s="9" t="s">
        <v>28</v>
      </c>
      <c r="L5743" s="9" t="s">
        <v>43</v>
      </c>
      <c r="M5743" s="9" t="s">
        <v>44</v>
      </c>
      <c r="N5743" s="9" t="s">
        <v>208</v>
      </c>
      <c r="O5743" s="9" t="s">
        <v>32</v>
      </c>
      <c r="P5743" s="9" t="s">
        <v>22</v>
      </c>
      <c r="Q5743" s="9" t="s">
        <v>28344</v>
      </c>
      <c r="R5743" s="9" t="s">
        <v>56</v>
      </c>
      <c r="S5743" s="20" t="s">
        <v>28345</v>
      </c>
      <c r="T5743" s="9" t="s">
        <v>22</v>
      </c>
    </row>
    <row r="5744" customHeight="1" spans="1:20">
      <c r="A5744" s="6">
        <v>45212</v>
      </c>
      <c r="B5744" s="9" t="s">
        <v>28346</v>
      </c>
      <c r="C5744" s="9" t="s">
        <v>204</v>
      </c>
      <c r="D5744" s="9" t="s">
        <v>22</v>
      </c>
      <c r="E5744" s="9" t="s">
        <v>28347</v>
      </c>
      <c r="F5744" s="9" t="s">
        <v>28348</v>
      </c>
      <c r="G5744" s="9" t="s">
        <v>41</v>
      </c>
      <c r="H5744" s="9" t="s">
        <v>96</v>
      </c>
      <c r="I5744" s="9" t="s">
        <v>56</v>
      </c>
      <c r="J5744" s="9" t="s">
        <v>27</v>
      </c>
      <c r="K5744" s="9" t="s">
        <v>28</v>
      </c>
      <c r="L5744" s="9" t="s">
        <v>43</v>
      </c>
      <c r="M5744" s="9" t="s">
        <v>44</v>
      </c>
      <c r="N5744" s="9" t="s">
        <v>208</v>
      </c>
      <c r="O5744" s="9" t="s">
        <v>32</v>
      </c>
      <c r="P5744" s="9" t="s">
        <v>22</v>
      </c>
      <c r="Q5744" s="9" t="s">
        <v>28349</v>
      </c>
      <c r="R5744" s="9" t="s">
        <v>56</v>
      </c>
      <c r="S5744" s="9" t="s">
        <v>28350</v>
      </c>
      <c r="T5744" s="9" t="s">
        <v>22</v>
      </c>
    </row>
    <row r="5745" customHeight="1" spans="1:20">
      <c r="A5745" s="6">
        <v>45212</v>
      </c>
      <c r="B5745" s="9" t="s">
        <v>28351</v>
      </c>
      <c r="C5745" s="9" t="s">
        <v>204</v>
      </c>
      <c r="D5745" s="9" t="s">
        <v>22</v>
      </c>
      <c r="E5745" s="9" t="s">
        <v>28352</v>
      </c>
      <c r="F5745" s="9" t="s">
        <v>28353</v>
      </c>
      <c r="G5745" s="9" t="s">
        <v>41</v>
      </c>
      <c r="H5745" s="9" t="s">
        <v>22</v>
      </c>
      <c r="I5745" s="9" t="s">
        <v>207</v>
      </c>
      <c r="J5745" s="9" t="s">
        <v>27</v>
      </c>
      <c r="K5745" s="9" t="s">
        <v>28</v>
      </c>
      <c r="L5745" s="9" t="s">
        <v>43</v>
      </c>
      <c r="M5745" s="9" t="s">
        <v>30</v>
      </c>
      <c r="N5745" s="9" t="s">
        <v>208</v>
      </c>
      <c r="O5745" s="9" t="s">
        <v>32</v>
      </c>
      <c r="P5745" s="9" t="s">
        <v>22</v>
      </c>
      <c r="Q5745" s="9" t="s">
        <v>28354</v>
      </c>
      <c r="R5745" s="9" t="s">
        <v>56</v>
      </c>
      <c r="S5745" s="9" t="s">
        <v>28355</v>
      </c>
      <c r="T5745" s="9" t="s">
        <v>22</v>
      </c>
    </row>
    <row r="5746" customHeight="1" spans="1:20">
      <c r="A5746" s="6">
        <v>45212</v>
      </c>
      <c r="B5746" s="9" t="s">
        <v>28356</v>
      </c>
      <c r="C5746" s="9" t="s">
        <v>204</v>
      </c>
      <c r="D5746" s="9" t="s">
        <v>22</v>
      </c>
      <c r="E5746" s="9" t="s">
        <v>28357</v>
      </c>
      <c r="F5746" s="9" t="s">
        <v>28358</v>
      </c>
      <c r="G5746" s="9" t="s">
        <v>25</v>
      </c>
      <c r="H5746" s="9" t="s">
        <v>22</v>
      </c>
      <c r="I5746" s="9" t="s">
        <v>277</v>
      </c>
      <c r="J5746" s="9" t="s">
        <v>27</v>
      </c>
      <c r="K5746" s="9" t="s">
        <v>28</v>
      </c>
      <c r="L5746" s="9" t="s">
        <v>43</v>
      </c>
      <c r="M5746" s="9" t="s">
        <v>30</v>
      </c>
      <c r="N5746" s="9" t="s">
        <v>208</v>
      </c>
      <c r="O5746" s="9" t="s">
        <v>32</v>
      </c>
      <c r="P5746" s="9" t="s">
        <v>22</v>
      </c>
      <c r="Q5746" s="9" t="s">
        <v>28359</v>
      </c>
      <c r="R5746" s="9" t="s">
        <v>56</v>
      </c>
      <c r="S5746" s="9" t="s">
        <v>28360</v>
      </c>
      <c r="T5746" s="9" t="s">
        <v>22</v>
      </c>
    </row>
    <row r="5747" customHeight="1" spans="1:20">
      <c r="A5747" s="6">
        <v>45212</v>
      </c>
      <c r="B5747" s="9" t="s">
        <v>28361</v>
      </c>
      <c r="C5747" s="9" t="s">
        <v>204</v>
      </c>
      <c r="D5747" s="9" t="s">
        <v>22</v>
      </c>
      <c r="E5747" s="9" t="s">
        <v>28362</v>
      </c>
      <c r="F5747" s="9" t="s">
        <v>28363</v>
      </c>
      <c r="G5747" s="9" t="s">
        <v>130</v>
      </c>
      <c r="H5747" s="9" t="s">
        <v>110</v>
      </c>
      <c r="I5747" s="9" t="s">
        <v>576</v>
      </c>
      <c r="J5747" s="9" t="s">
        <v>27</v>
      </c>
      <c r="K5747" s="9" t="s">
        <v>28</v>
      </c>
      <c r="L5747" s="9" t="s">
        <v>43</v>
      </c>
      <c r="M5747" s="9" t="s">
        <v>44</v>
      </c>
      <c r="N5747" s="9" t="s">
        <v>208</v>
      </c>
      <c r="O5747" s="9" t="s">
        <v>32</v>
      </c>
      <c r="P5747" s="9" t="s">
        <v>22</v>
      </c>
      <c r="Q5747" s="9" t="s">
        <v>28364</v>
      </c>
      <c r="R5747" s="9" t="s">
        <v>56</v>
      </c>
      <c r="S5747" s="9" t="s">
        <v>28365</v>
      </c>
      <c r="T5747" s="9" t="s">
        <v>22</v>
      </c>
    </row>
    <row r="5748" customHeight="1" spans="1:20">
      <c r="A5748" s="6">
        <v>45212</v>
      </c>
      <c r="B5748" s="9" t="s">
        <v>28366</v>
      </c>
      <c r="C5748" s="9" t="s">
        <v>204</v>
      </c>
      <c r="D5748" s="9" t="s">
        <v>22</v>
      </c>
      <c r="E5748" s="9" t="s">
        <v>28367</v>
      </c>
      <c r="F5748" s="9" t="s">
        <v>28368</v>
      </c>
      <c r="G5748" s="9" t="s">
        <v>53</v>
      </c>
      <c r="H5748" s="9" t="s">
        <v>22</v>
      </c>
      <c r="I5748" s="9" t="s">
        <v>83</v>
      </c>
      <c r="J5748" s="9" t="s">
        <v>27</v>
      </c>
      <c r="K5748" s="9" t="s">
        <v>28</v>
      </c>
      <c r="L5748" s="9" t="s">
        <v>43</v>
      </c>
      <c r="M5748" s="9" t="s">
        <v>30</v>
      </c>
      <c r="N5748" s="9" t="s">
        <v>208</v>
      </c>
      <c r="O5748" s="9" t="s">
        <v>32</v>
      </c>
      <c r="P5748" s="9" t="s">
        <v>22</v>
      </c>
      <c r="Q5748" s="9" t="s">
        <v>28369</v>
      </c>
      <c r="R5748" s="9" t="s">
        <v>56</v>
      </c>
      <c r="S5748" s="9" t="s">
        <v>28370</v>
      </c>
      <c r="T5748" s="9" t="s">
        <v>22</v>
      </c>
    </row>
    <row r="5749" customHeight="1" spans="1:20">
      <c r="A5749" s="6">
        <v>45212</v>
      </c>
      <c r="B5749" s="9" t="s">
        <v>28371</v>
      </c>
      <c r="C5749" s="9" t="s">
        <v>274</v>
      </c>
      <c r="D5749" s="9" t="s">
        <v>22</v>
      </c>
      <c r="E5749" s="9" t="s">
        <v>15504</v>
      </c>
      <c r="F5749" s="9" t="s">
        <v>15505</v>
      </c>
      <c r="G5749" s="9" t="s">
        <v>336</v>
      </c>
      <c r="H5749" s="9" t="s">
        <v>110</v>
      </c>
      <c r="I5749" s="9" t="s">
        <v>277</v>
      </c>
      <c r="J5749" s="9" t="s">
        <v>27</v>
      </c>
      <c r="K5749" s="9" t="s">
        <v>28</v>
      </c>
      <c r="L5749" s="9" t="s">
        <v>43</v>
      </c>
      <c r="M5749" s="9" t="s">
        <v>44</v>
      </c>
      <c r="N5749" s="9" t="s">
        <v>208</v>
      </c>
      <c r="O5749" s="9" t="s">
        <v>32</v>
      </c>
      <c r="P5749" s="9" t="s">
        <v>22</v>
      </c>
      <c r="Q5749" s="9" t="s">
        <v>28372</v>
      </c>
      <c r="R5749" s="9" t="s">
        <v>56</v>
      </c>
      <c r="S5749" s="20" t="s">
        <v>28373</v>
      </c>
      <c r="T5749" s="9" t="s">
        <v>22</v>
      </c>
    </row>
    <row r="5750" customHeight="1" spans="1:20">
      <c r="A5750" s="6">
        <v>45212</v>
      </c>
      <c r="B5750" s="9" t="s">
        <v>28374</v>
      </c>
      <c r="C5750" s="9" t="s">
        <v>274</v>
      </c>
      <c r="D5750" s="9" t="s">
        <v>22</v>
      </c>
      <c r="E5750" s="9" t="s">
        <v>28375</v>
      </c>
      <c r="F5750" s="9" t="s">
        <v>28376</v>
      </c>
      <c r="G5750" s="9" t="s">
        <v>25</v>
      </c>
      <c r="H5750" s="9" t="s">
        <v>22</v>
      </c>
      <c r="I5750" s="9" t="s">
        <v>214</v>
      </c>
      <c r="J5750" s="9" t="s">
        <v>27</v>
      </c>
      <c r="K5750" s="9" t="s">
        <v>28</v>
      </c>
      <c r="L5750" s="9" t="s">
        <v>43</v>
      </c>
      <c r="M5750" s="9" t="s">
        <v>44</v>
      </c>
      <c r="N5750" s="9" t="s">
        <v>208</v>
      </c>
      <c r="O5750" s="9" t="s">
        <v>32</v>
      </c>
      <c r="P5750" s="9" t="s">
        <v>22</v>
      </c>
      <c r="Q5750" s="9" t="s">
        <v>28377</v>
      </c>
      <c r="R5750" s="9" t="s">
        <v>56</v>
      </c>
      <c r="S5750" s="9" t="s">
        <v>28378</v>
      </c>
      <c r="T5750" s="9" t="s">
        <v>22</v>
      </c>
    </row>
    <row r="5751" customHeight="1" spans="1:20">
      <c r="A5751" s="6">
        <v>45212</v>
      </c>
      <c r="B5751" s="9" t="s">
        <v>28379</v>
      </c>
      <c r="C5751" s="9" t="s">
        <v>204</v>
      </c>
      <c r="D5751" s="9" t="s">
        <v>22</v>
      </c>
      <c r="E5751" s="9" t="s">
        <v>28380</v>
      </c>
      <c r="F5751" s="9" t="s">
        <v>28381</v>
      </c>
      <c r="G5751" s="9" t="s">
        <v>336</v>
      </c>
      <c r="H5751" s="9" t="s">
        <v>137</v>
      </c>
      <c r="I5751" s="9" t="s">
        <v>315</v>
      </c>
      <c r="J5751" s="9" t="s">
        <v>27</v>
      </c>
      <c r="K5751" s="9" t="s">
        <v>28</v>
      </c>
      <c r="L5751" s="9" t="s">
        <v>43</v>
      </c>
      <c r="M5751" s="9" t="s">
        <v>30</v>
      </c>
      <c r="N5751" s="9" t="s">
        <v>208</v>
      </c>
      <c r="O5751" s="9" t="s">
        <v>32</v>
      </c>
      <c r="P5751" s="9" t="s">
        <v>22</v>
      </c>
      <c r="Q5751" s="9" t="s">
        <v>28382</v>
      </c>
      <c r="R5751" s="9" t="s">
        <v>56</v>
      </c>
      <c r="S5751" s="9" t="s">
        <v>28383</v>
      </c>
      <c r="T5751" s="9" t="s">
        <v>22</v>
      </c>
    </row>
    <row r="5752" customHeight="1" spans="1:20">
      <c r="A5752" s="6">
        <v>45212</v>
      </c>
      <c r="B5752" s="9" t="s">
        <v>28384</v>
      </c>
      <c r="C5752" s="9" t="s">
        <v>274</v>
      </c>
      <c r="D5752" s="9" t="s">
        <v>22</v>
      </c>
      <c r="E5752" s="9" t="s">
        <v>28385</v>
      </c>
      <c r="F5752" s="9" t="s">
        <v>28386</v>
      </c>
      <c r="G5752" s="9" t="s">
        <v>130</v>
      </c>
      <c r="H5752" s="9" t="s">
        <v>22</v>
      </c>
      <c r="I5752" s="9" t="s">
        <v>337</v>
      </c>
      <c r="J5752" s="9" t="s">
        <v>27</v>
      </c>
      <c r="K5752" s="9" t="s">
        <v>28</v>
      </c>
      <c r="L5752" s="9" t="s">
        <v>43</v>
      </c>
      <c r="M5752" s="9" t="s">
        <v>30</v>
      </c>
      <c r="N5752" s="9" t="s">
        <v>208</v>
      </c>
      <c r="O5752" s="9" t="s">
        <v>32</v>
      </c>
      <c r="P5752" s="9" t="s">
        <v>22</v>
      </c>
      <c r="Q5752" s="9" t="s">
        <v>28387</v>
      </c>
      <c r="R5752" s="9" t="s">
        <v>56</v>
      </c>
      <c r="S5752" s="9" t="s">
        <v>28388</v>
      </c>
      <c r="T5752" s="9" t="s">
        <v>22</v>
      </c>
    </row>
    <row r="5753" customHeight="1" spans="1:20">
      <c r="A5753" s="6">
        <v>45212</v>
      </c>
      <c r="B5753" s="9" t="s">
        <v>28389</v>
      </c>
      <c r="C5753" s="9" t="s">
        <v>2978</v>
      </c>
      <c r="D5753" s="9" t="s">
        <v>22</v>
      </c>
      <c r="E5753" s="9" t="s">
        <v>28390</v>
      </c>
      <c r="F5753" s="9" t="s">
        <v>28391</v>
      </c>
      <c r="G5753" s="9" t="s">
        <v>25</v>
      </c>
      <c r="H5753" s="9" t="s">
        <v>22</v>
      </c>
      <c r="I5753" s="9" t="s">
        <v>26</v>
      </c>
      <c r="J5753" s="9" t="s">
        <v>27</v>
      </c>
      <c r="K5753" s="9" t="s">
        <v>76</v>
      </c>
      <c r="L5753" s="9" t="s">
        <v>29</v>
      </c>
      <c r="M5753" s="9" t="s">
        <v>30</v>
      </c>
      <c r="N5753" s="9" t="s">
        <v>31</v>
      </c>
      <c r="O5753" s="9" t="s">
        <v>32</v>
      </c>
      <c r="P5753" s="9" t="s">
        <v>22</v>
      </c>
      <c r="Q5753" s="9" t="s">
        <v>28392</v>
      </c>
      <c r="R5753" s="9" t="s">
        <v>34</v>
      </c>
      <c r="S5753" s="9" t="s">
        <v>28393</v>
      </c>
      <c r="T5753" s="9" t="s">
        <v>28394</v>
      </c>
    </row>
    <row r="5754" customHeight="1" spans="1:20">
      <c r="A5754" s="6">
        <v>45212</v>
      </c>
      <c r="B5754" s="9" t="s">
        <v>28395</v>
      </c>
      <c r="C5754" s="9" t="s">
        <v>399</v>
      </c>
      <c r="D5754" s="9" t="s">
        <v>22</v>
      </c>
      <c r="E5754" s="9" t="s">
        <v>28396</v>
      </c>
      <c r="F5754" s="9" t="s">
        <v>28397</v>
      </c>
      <c r="G5754" s="9" t="s">
        <v>53</v>
      </c>
      <c r="H5754" s="9" t="s">
        <v>22</v>
      </c>
      <c r="I5754" s="9" t="s">
        <v>149</v>
      </c>
      <c r="J5754" s="9" t="s">
        <v>27</v>
      </c>
      <c r="K5754" s="9" t="s">
        <v>28</v>
      </c>
      <c r="L5754" s="9" t="s">
        <v>43</v>
      </c>
      <c r="M5754" s="9" t="s">
        <v>30</v>
      </c>
      <c r="N5754" s="9" t="s">
        <v>31</v>
      </c>
      <c r="O5754" s="9" t="s">
        <v>32</v>
      </c>
      <c r="P5754" s="9" t="s">
        <v>22</v>
      </c>
      <c r="Q5754" s="9" t="s">
        <v>28398</v>
      </c>
      <c r="R5754" s="9" t="s">
        <v>46</v>
      </c>
      <c r="S5754" s="9" t="s">
        <v>28399</v>
      </c>
      <c r="T5754" s="9" t="s">
        <v>28400</v>
      </c>
    </row>
    <row r="5755" customHeight="1" spans="1:20">
      <c r="A5755" s="6">
        <v>45212</v>
      </c>
      <c r="B5755" s="9" t="s">
        <v>28401</v>
      </c>
      <c r="C5755" s="9" t="s">
        <v>381</v>
      </c>
      <c r="D5755" s="9" t="s">
        <v>22</v>
      </c>
      <c r="E5755" s="9" t="s">
        <v>28402</v>
      </c>
      <c r="F5755" s="9" t="s">
        <v>28403</v>
      </c>
      <c r="G5755" s="9" t="s">
        <v>130</v>
      </c>
      <c r="H5755" s="9" t="s">
        <v>22</v>
      </c>
      <c r="I5755" s="9" t="s">
        <v>337</v>
      </c>
      <c r="J5755" s="9" t="s">
        <v>27</v>
      </c>
      <c r="K5755" s="9" t="s">
        <v>28</v>
      </c>
      <c r="L5755" s="9" t="s">
        <v>43</v>
      </c>
      <c r="M5755" s="9" t="s">
        <v>30</v>
      </c>
      <c r="N5755" s="9" t="s">
        <v>31</v>
      </c>
      <c r="O5755" s="9" t="s">
        <v>32</v>
      </c>
      <c r="P5755" s="9" t="s">
        <v>22</v>
      </c>
      <c r="Q5755" s="9" t="s">
        <v>28404</v>
      </c>
      <c r="R5755" s="9" t="s">
        <v>46</v>
      </c>
      <c r="S5755" s="9" t="s">
        <v>28405</v>
      </c>
      <c r="T5755" s="9" t="s">
        <v>28406</v>
      </c>
    </row>
    <row r="5756" customHeight="1" spans="1:20">
      <c r="A5756" s="6">
        <v>45212</v>
      </c>
      <c r="B5756" s="9" t="s">
        <v>28407</v>
      </c>
      <c r="C5756" s="9" t="s">
        <v>646</v>
      </c>
      <c r="D5756" s="9" t="s">
        <v>22</v>
      </c>
      <c r="E5756" s="9" t="s">
        <v>13470</v>
      </c>
      <c r="F5756" s="9" t="s">
        <v>13471</v>
      </c>
      <c r="G5756" s="9" t="s">
        <v>130</v>
      </c>
      <c r="H5756" s="9" t="s">
        <v>22</v>
      </c>
      <c r="I5756" s="9" t="s">
        <v>315</v>
      </c>
      <c r="J5756" s="9" t="s">
        <v>27</v>
      </c>
      <c r="K5756" s="9" t="s">
        <v>28</v>
      </c>
      <c r="L5756" s="9" t="s">
        <v>43</v>
      </c>
      <c r="M5756" s="9" t="s">
        <v>30</v>
      </c>
      <c r="N5756" s="9" t="s">
        <v>31</v>
      </c>
      <c r="O5756" s="9" t="s">
        <v>32</v>
      </c>
      <c r="P5756" s="9" t="s">
        <v>22</v>
      </c>
      <c r="Q5756" s="9" t="s">
        <v>28408</v>
      </c>
      <c r="R5756" s="9" t="s">
        <v>46</v>
      </c>
      <c r="S5756" s="9" t="s">
        <v>28409</v>
      </c>
      <c r="T5756" s="9" t="s">
        <v>28410</v>
      </c>
    </row>
    <row r="5757" customHeight="1" spans="1:20">
      <c r="A5757" s="6">
        <v>45212</v>
      </c>
      <c r="B5757" s="9" t="s">
        <v>28411</v>
      </c>
      <c r="C5757" s="9" t="s">
        <v>399</v>
      </c>
      <c r="D5757" s="9" t="s">
        <v>22</v>
      </c>
      <c r="E5757" s="9" t="s">
        <v>28412</v>
      </c>
      <c r="F5757" s="9" t="s">
        <v>28413</v>
      </c>
      <c r="G5757" s="9" t="s">
        <v>130</v>
      </c>
      <c r="H5757" s="9" t="s">
        <v>96</v>
      </c>
      <c r="I5757" s="9" t="s">
        <v>315</v>
      </c>
      <c r="J5757" s="9" t="s">
        <v>27</v>
      </c>
      <c r="K5757" s="9" t="s">
        <v>28</v>
      </c>
      <c r="L5757" s="9" t="s">
        <v>43</v>
      </c>
      <c r="M5757" s="9" t="s">
        <v>30</v>
      </c>
      <c r="N5757" s="9" t="s">
        <v>31</v>
      </c>
      <c r="O5757" s="9" t="s">
        <v>32</v>
      </c>
      <c r="P5757" s="9" t="s">
        <v>22</v>
      </c>
      <c r="Q5757" s="9" t="s">
        <v>28414</v>
      </c>
      <c r="R5757" s="9" t="s">
        <v>46</v>
      </c>
      <c r="S5757" s="9" t="s">
        <v>28415</v>
      </c>
      <c r="T5757" s="9" t="s">
        <v>28416</v>
      </c>
    </row>
    <row r="5758" customHeight="1" spans="1:20">
      <c r="A5758" s="6">
        <v>45212</v>
      </c>
      <c r="B5758" s="9" t="s">
        <v>28417</v>
      </c>
      <c r="C5758" s="9" t="s">
        <v>399</v>
      </c>
      <c r="D5758" s="9" t="s">
        <v>22</v>
      </c>
      <c r="E5758" s="9" t="s">
        <v>28418</v>
      </c>
      <c r="F5758" s="9" t="s">
        <v>28419</v>
      </c>
      <c r="G5758" s="9" t="s">
        <v>130</v>
      </c>
      <c r="H5758" s="9" t="s">
        <v>22</v>
      </c>
      <c r="I5758" s="9" t="s">
        <v>104</v>
      </c>
      <c r="J5758" s="9" t="s">
        <v>27</v>
      </c>
      <c r="K5758" s="9" t="s">
        <v>28</v>
      </c>
      <c r="L5758" s="9" t="s">
        <v>43</v>
      </c>
      <c r="M5758" s="9" t="s">
        <v>30</v>
      </c>
      <c r="N5758" s="9" t="s">
        <v>31</v>
      </c>
      <c r="O5758" s="9" t="s">
        <v>32</v>
      </c>
      <c r="P5758" s="9" t="s">
        <v>22</v>
      </c>
      <c r="Q5758" s="9" t="s">
        <v>28420</v>
      </c>
      <c r="R5758" s="9" t="s">
        <v>46</v>
      </c>
      <c r="S5758" s="9" t="s">
        <v>28421</v>
      </c>
      <c r="T5758" s="9" t="s">
        <v>28422</v>
      </c>
    </row>
    <row r="5759" customHeight="1" spans="1:20">
      <c r="A5759" s="6">
        <v>45212</v>
      </c>
      <c r="B5759" s="9" t="s">
        <v>28423</v>
      </c>
      <c r="C5759" s="9" t="s">
        <v>204</v>
      </c>
      <c r="D5759" s="9" t="s">
        <v>22</v>
      </c>
      <c r="E5759" s="9" t="s">
        <v>28424</v>
      </c>
      <c r="F5759" s="9" t="s">
        <v>28425</v>
      </c>
      <c r="G5759" s="9" t="s">
        <v>41</v>
      </c>
      <c r="H5759" s="9" t="s">
        <v>22</v>
      </c>
      <c r="I5759" s="9" t="s">
        <v>576</v>
      </c>
      <c r="J5759" s="9" t="s">
        <v>27</v>
      </c>
      <c r="K5759" s="9" t="s">
        <v>28</v>
      </c>
      <c r="L5759" s="9" t="s">
        <v>43</v>
      </c>
      <c r="M5759" s="9" t="s">
        <v>44</v>
      </c>
      <c r="N5759" s="9" t="s">
        <v>208</v>
      </c>
      <c r="O5759" s="9" t="s">
        <v>32</v>
      </c>
      <c r="P5759" s="9" t="s">
        <v>22</v>
      </c>
      <c r="Q5759" s="9" t="s">
        <v>28426</v>
      </c>
      <c r="R5759" s="9" t="s">
        <v>56</v>
      </c>
      <c r="S5759" s="9" t="s">
        <v>28427</v>
      </c>
      <c r="T5759" s="9" t="s">
        <v>22</v>
      </c>
    </row>
    <row r="5760" customHeight="1" spans="1:20">
      <c r="A5760" s="6">
        <v>45212</v>
      </c>
      <c r="B5760" s="9" t="s">
        <v>28428</v>
      </c>
      <c r="C5760" s="9" t="s">
        <v>3870</v>
      </c>
      <c r="D5760" s="9" t="s">
        <v>22</v>
      </c>
      <c r="E5760" s="9" t="s">
        <v>23253</v>
      </c>
      <c r="F5760" s="9" t="s">
        <v>23254</v>
      </c>
      <c r="G5760" s="9" t="s">
        <v>82</v>
      </c>
      <c r="H5760" s="9" t="s">
        <v>110</v>
      </c>
      <c r="I5760" s="9" t="s">
        <v>168</v>
      </c>
      <c r="J5760" s="9" t="s">
        <v>27</v>
      </c>
      <c r="K5760" s="9" t="s">
        <v>28</v>
      </c>
      <c r="L5760" s="9" t="s">
        <v>43</v>
      </c>
      <c r="M5760" s="9" t="s">
        <v>169</v>
      </c>
      <c r="N5760" s="9" t="s">
        <v>31</v>
      </c>
      <c r="O5760" s="9" t="s">
        <v>32</v>
      </c>
      <c r="P5760" s="9" t="s">
        <v>22</v>
      </c>
      <c r="Q5760" s="9" t="s">
        <v>28429</v>
      </c>
      <c r="R5760" s="9" t="s">
        <v>46</v>
      </c>
      <c r="S5760" s="9" t="s">
        <v>28430</v>
      </c>
      <c r="T5760" s="9" t="s">
        <v>28431</v>
      </c>
    </row>
    <row r="5761" customHeight="1" spans="1:20">
      <c r="A5761" s="6">
        <v>45212</v>
      </c>
      <c r="B5761" s="9" t="s">
        <v>28432</v>
      </c>
      <c r="C5761" s="9" t="s">
        <v>274</v>
      </c>
      <c r="D5761" s="9" t="s">
        <v>22</v>
      </c>
      <c r="E5761" s="9" t="s">
        <v>28433</v>
      </c>
      <c r="F5761" s="9" t="s">
        <v>28434</v>
      </c>
      <c r="G5761" s="9" t="s">
        <v>82</v>
      </c>
      <c r="H5761" s="9" t="s">
        <v>22</v>
      </c>
      <c r="I5761" s="9" t="s">
        <v>337</v>
      </c>
      <c r="J5761" s="9" t="s">
        <v>27</v>
      </c>
      <c r="K5761" s="9" t="s">
        <v>28</v>
      </c>
      <c r="L5761" s="9" t="s">
        <v>43</v>
      </c>
      <c r="M5761" s="9" t="s">
        <v>44</v>
      </c>
      <c r="N5761" s="9" t="s">
        <v>208</v>
      </c>
      <c r="O5761" s="9" t="s">
        <v>32</v>
      </c>
      <c r="P5761" s="9" t="s">
        <v>22</v>
      </c>
      <c r="Q5761" s="9" t="s">
        <v>28435</v>
      </c>
      <c r="R5761" s="9" t="s">
        <v>56</v>
      </c>
      <c r="S5761" s="9" t="s">
        <v>28436</v>
      </c>
      <c r="T5761" s="9" t="s">
        <v>22</v>
      </c>
    </row>
    <row r="5762" customHeight="1" spans="1:20">
      <c r="A5762" s="6">
        <v>45212</v>
      </c>
      <c r="B5762" s="9" t="s">
        <v>28437</v>
      </c>
      <c r="C5762" s="9" t="s">
        <v>204</v>
      </c>
      <c r="D5762" s="9" t="s">
        <v>22</v>
      </c>
      <c r="E5762" s="9" t="s">
        <v>28438</v>
      </c>
      <c r="F5762" s="9" t="s">
        <v>28439</v>
      </c>
      <c r="G5762" s="9" t="s">
        <v>25</v>
      </c>
      <c r="H5762" s="9" t="s">
        <v>22</v>
      </c>
      <c r="I5762" s="9" t="s">
        <v>149</v>
      </c>
      <c r="J5762" s="9" t="s">
        <v>27</v>
      </c>
      <c r="K5762" s="9" t="s">
        <v>28</v>
      </c>
      <c r="L5762" s="9" t="s">
        <v>43</v>
      </c>
      <c r="M5762" s="9" t="s">
        <v>30</v>
      </c>
      <c r="N5762" s="9" t="s">
        <v>208</v>
      </c>
      <c r="O5762" s="9" t="s">
        <v>32</v>
      </c>
      <c r="P5762" s="9" t="s">
        <v>22</v>
      </c>
      <c r="Q5762" s="9" t="s">
        <v>28440</v>
      </c>
      <c r="R5762" s="9" t="s">
        <v>56</v>
      </c>
      <c r="S5762" s="9" t="s">
        <v>28441</v>
      </c>
      <c r="T5762" s="9" t="s">
        <v>22</v>
      </c>
    </row>
    <row r="5763" customHeight="1" spans="1:20">
      <c r="A5763" s="6">
        <v>45212</v>
      </c>
      <c r="B5763" s="9" t="s">
        <v>28442</v>
      </c>
      <c r="C5763" s="9" t="s">
        <v>204</v>
      </c>
      <c r="D5763" s="9" t="s">
        <v>22</v>
      </c>
      <c r="E5763" s="9" t="s">
        <v>28443</v>
      </c>
      <c r="F5763" s="9" t="s">
        <v>28444</v>
      </c>
      <c r="G5763" s="9" t="s">
        <v>62</v>
      </c>
      <c r="H5763" s="9" t="s">
        <v>96</v>
      </c>
      <c r="I5763" s="9" t="s">
        <v>511</v>
      </c>
      <c r="J5763" s="9" t="s">
        <v>27</v>
      </c>
      <c r="K5763" s="9" t="s">
        <v>76</v>
      </c>
      <c r="L5763" s="9" t="s">
        <v>43</v>
      </c>
      <c r="M5763" s="9" t="s">
        <v>44</v>
      </c>
      <c r="N5763" s="9" t="s">
        <v>208</v>
      </c>
      <c r="O5763" s="9" t="s">
        <v>32</v>
      </c>
      <c r="P5763" s="9" t="s">
        <v>22</v>
      </c>
      <c r="Q5763" s="9" t="s">
        <v>28445</v>
      </c>
      <c r="R5763" s="9" t="s">
        <v>56</v>
      </c>
      <c r="S5763" s="9" t="s">
        <v>28446</v>
      </c>
      <c r="T5763" s="9" t="s">
        <v>22</v>
      </c>
    </row>
    <row r="5764" customHeight="1" spans="1:20">
      <c r="A5764" s="6">
        <v>45212</v>
      </c>
      <c r="B5764" s="9" t="s">
        <v>28447</v>
      </c>
      <c r="C5764" s="9" t="s">
        <v>204</v>
      </c>
      <c r="D5764" s="9" t="s">
        <v>22</v>
      </c>
      <c r="E5764" s="9" t="s">
        <v>28448</v>
      </c>
      <c r="F5764" s="9" t="s">
        <v>28449</v>
      </c>
      <c r="G5764" s="9" t="s">
        <v>41</v>
      </c>
      <c r="H5764" s="9" t="s">
        <v>110</v>
      </c>
      <c r="I5764" s="9" t="s">
        <v>207</v>
      </c>
      <c r="J5764" s="9" t="s">
        <v>27</v>
      </c>
      <c r="K5764" s="9" t="s">
        <v>28</v>
      </c>
      <c r="L5764" s="9" t="s">
        <v>43</v>
      </c>
      <c r="M5764" s="9" t="s">
        <v>44</v>
      </c>
      <c r="N5764" s="9" t="s">
        <v>208</v>
      </c>
      <c r="O5764" s="9" t="s">
        <v>32</v>
      </c>
      <c r="P5764" s="9" t="s">
        <v>22</v>
      </c>
      <c r="Q5764" s="9" t="s">
        <v>28450</v>
      </c>
      <c r="R5764" s="9" t="s">
        <v>56</v>
      </c>
      <c r="S5764" s="9" t="s">
        <v>28451</v>
      </c>
      <c r="T5764" s="9" t="s">
        <v>22</v>
      </c>
    </row>
    <row r="5765" customHeight="1" spans="1:20">
      <c r="A5765" s="6">
        <v>45212</v>
      </c>
      <c r="B5765" s="9" t="s">
        <v>28452</v>
      </c>
      <c r="C5765" s="9" t="s">
        <v>274</v>
      </c>
      <c r="D5765" s="9" t="s">
        <v>22</v>
      </c>
      <c r="E5765" s="9" t="s">
        <v>28453</v>
      </c>
      <c r="F5765" s="9" t="s">
        <v>28454</v>
      </c>
      <c r="G5765" s="9" t="s">
        <v>62</v>
      </c>
      <c r="H5765" s="9" t="s">
        <v>110</v>
      </c>
      <c r="I5765" s="9" t="s">
        <v>412</v>
      </c>
      <c r="J5765" s="9" t="s">
        <v>27</v>
      </c>
      <c r="K5765" s="9" t="s">
        <v>28</v>
      </c>
      <c r="L5765" s="9" t="s">
        <v>43</v>
      </c>
      <c r="M5765" s="9" t="s">
        <v>30</v>
      </c>
      <c r="N5765" s="9" t="s">
        <v>208</v>
      </c>
      <c r="O5765" s="9" t="s">
        <v>32</v>
      </c>
      <c r="P5765" s="9" t="s">
        <v>22</v>
      </c>
      <c r="Q5765" s="9" t="s">
        <v>28455</v>
      </c>
      <c r="R5765" s="9" t="s">
        <v>56</v>
      </c>
      <c r="S5765" s="9" t="s">
        <v>28456</v>
      </c>
      <c r="T5765" s="9" t="s">
        <v>22</v>
      </c>
    </row>
    <row r="5766" customHeight="1" spans="1:20">
      <c r="A5766" s="6">
        <v>45212</v>
      </c>
      <c r="B5766" s="9" t="s">
        <v>28457</v>
      </c>
      <c r="C5766" s="9" t="s">
        <v>646</v>
      </c>
      <c r="D5766" s="9" t="s">
        <v>22</v>
      </c>
      <c r="E5766" s="9" t="s">
        <v>28458</v>
      </c>
      <c r="F5766" s="9" t="s">
        <v>28459</v>
      </c>
      <c r="G5766" s="9" t="s">
        <v>130</v>
      </c>
      <c r="H5766" s="9" t="s">
        <v>22</v>
      </c>
      <c r="I5766" s="9" t="s">
        <v>70</v>
      </c>
      <c r="J5766" s="9" t="s">
        <v>27</v>
      </c>
      <c r="K5766" s="9" t="s">
        <v>28</v>
      </c>
      <c r="L5766" s="9" t="s">
        <v>43</v>
      </c>
      <c r="M5766" s="9" t="s">
        <v>30</v>
      </c>
      <c r="N5766" s="9" t="s">
        <v>31</v>
      </c>
      <c r="O5766" s="9" t="s">
        <v>32</v>
      </c>
      <c r="P5766" s="9" t="s">
        <v>22</v>
      </c>
      <c r="Q5766" s="9" t="s">
        <v>28460</v>
      </c>
      <c r="R5766" s="9" t="s">
        <v>46</v>
      </c>
      <c r="S5766" s="9" t="s">
        <v>28461</v>
      </c>
      <c r="T5766" s="9" t="s">
        <v>28462</v>
      </c>
    </row>
    <row r="5767" customHeight="1" spans="1:20">
      <c r="A5767" s="6">
        <v>45212</v>
      </c>
      <c r="B5767" s="9" t="s">
        <v>28463</v>
      </c>
      <c r="C5767" s="9" t="s">
        <v>50</v>
      </c>
      <c r="D5767" s="9" t="s">
        <v>22</v>
      </c>
      <c r="E5767" s="9" t="s">
        <v>28464</v>
      </c>
      <c r="F5767" s="9" t="s">
        <v>28465</v>
      </c>
      <c r="G5767" s="9" t="s">
        <v>130</v>
      </c>
      <c r="H5767" s="9" t="s">
        <v>22</v>
      </c>
      <c r="I5767" s="9" t="s">
        <v>384</v>
      </c>
      <c r="J5767" s="9" t="s">
        <v>27</v>
      </c>
      <c r="K5767" s="9" t="s">
        <v>28</v>
      </c>
      <c r="L5767" s="9" t="s">
        <v>43</v>
      </c>
      <c r="M5767" s="9" t="s">
        <v>30</v>
      </c>
      <c r="N5767" s="9" t="s">
        <v>31</v>
      </c>
      <c r="O5767" s="9" t="s">
        <v>32</v>
      </c>
      <c r="P5767" s="9" t="s">
        <v>22</v>
      </c>
      <c r="Q5767" s="9" t="s">
        <v>28466</v>
      </c>
      <c r="R5767" s="9" t="s">
        <v>56</v>
      </c>
      <c r="S5767" s="9" t="s">
        <v>28467</v>
      </c>
      <c r="T5767" s="9" t="s">
        <v>22</v>
      </c>
    </row>
    <row r="5768" customHeight="1" spans="1:20">
      <c r="A5768" s="6">
        <v>45212</v>
      </c>
      <c r="B5768" s="9" t="s">
        <v>28468</v>
      </c>
      <c r="C5768" s="9" t="s">
        <v>50</v>
      </c>
      <c r="D5768" s="9" t="s">
        <v>22</v>
      </c>
      <c r="E5768" s="9" t="s">
        <v>28469</v>
      </c>
      <c r="F5768" s="9" t="s">
        <v>28470</v>
      </c>
      <c r="G5768" s="9" t="s">
        <v>130</v>
      </c>
      <c r="H5768" s="9" t="s">
        <v>15344</v>
      </c>
      <c r="I5768" s="9" t="s">
        <v>912</v>
      </c>
      <c r="J5768" s="9" t="s">
        <v>27</v>
      </c>
      <c r="K5768" s="9" t="s">
        <v>28</v>
      </c>
      <c r="L5768" s="9" t="s">
        <v>43</v>
      </c>
      <c r="M5768" s="9" t="s">
        <v>30</v>
      </c>
      <c r="N5768" s="9" t="s">
        <v>31</v>
      </c>
      <c r="O5768" s="9" t="s">
        <v>32</v>
      </c>
      <c r="P5768" s="9" t="s">
        <v>22</v>
      </c>
      <c r="Q5768" s="9" t="s">
        <v>28471</v>
      </c>
      <c r="R5768" s="9" t="s">
        <v>56</v>
      </c>
      <c r="S5768" s="9" t="s">
        <v>28472</v>
      </c>
      <c r="T5768" s="9" t="s">
        <v>22</v>
      </c>
    </row>
    <row r="5769" customHeight="1" spans="1:20">
      <c r="A5769" s="6">
        <v>45212</v>
      </c>
      <c r="B5769" s="9" t="s">
        <v>28473</v>
      </c>
      <c r="C5769" s="9" t="s">
        <v>50</v>
      </c>
      <c r="D5769" s="9" t="s">
        <v>22</v>
      </c>
      <c r="E5769" s="9" t="s">
        <v>28474</v>
      </c>
      <c r="F5769" s="9" t="s">
        <v>28475</v>
      </c>
      <c r="G5769" s="9" t="s">
        <v>247</v>
      </c>
      <c r="H5769" s="9" t="s">
        <v>22</v>
      </c>
      <c r="I5769" s="9" t="s">
        <v>384</v>
      </c>
      <c r="J5769" s="9" t="s">
        <v>27</v>
      </c>
      <c r="K5769" s="9" t="s">
        <v>28</v>
      </c>
      <c r="L5769" s="9" t="s">
        <v>43</v>
      </c>
      <c r="M5769" s="9" t="s">
        <v>44</v>
      </c>
      <c r="N5769" s="9" t="s">
        <v>31</v>
      </c>
      <c r="O5769" s="9" t="s">
        <v>32</v>
      </c>
      <c r="P5769" s="9" t="s">
        <v>22</v>
      </c>
      <c r="Q5769" s="9" t="s">
        <v>28476</v>
      </c>
      <c r="R5769" s="9" t="s">
        <v>56</v>
      </c>
      <c r="S5769" s="9" t="s">
        <v>28477</v>
      </c>
      <c r="T5769" s="9" t="s">
        <v>22</v>
      </c>
    </row>
    <row r="5770" customHeight="1" spans="1:20">
      <c r="A5770" s="6">
        <v>45212</v>
      </c>
      <c r="B5770" s="9" t="s">
        <v>28478</v>
      </c>
      <c r="C5770" s="9" t="s">
        <v>50</v>
      </c>
      <c r="D5770" s="9" t="s">
        <v>22</v>
      </c>
      <c r="E5770" s="9" t="s">
        <v>28479</v>
      </c>
      <c r="F5770" s="9" t="s">
        <v>28480</v>
      </c>
      <c r="G5770" s="9" t="s">
        <v>130</v>
      </c>
      <c r="H5770" s="9" t="s">
        <v>22</v>
      </c>
      <c r="I5770" s="9" t="s">
        <v>576</v>
      </c>
      <c r="J5770" s="9" t="s">
        <v>27</v>
      </c>
      <c r="K5770" s="9" t="s">
        <v>28</v>
      </c>
      <c r="L5770" s="9" t="s">
        <v>43</v>
      </c>
      <c r="M5770" s="9" t="s">
        <v>30</v>
      </c>
      <c r="N5770" s="9" t="s">
        <v>31</v>
      </c>
      <c r="O5770" s="9" t="s">
        <v>32</v>
      </c>
      <c r="P5770" s="9" t="s">
        <v>22</v>
      </c>
      <c r="Q5770" s="9" t="s">
        <v>28481</v>
      </c>
      <c r="R5770" s="9" t="s">
        <v>56</v>
      </c>
      <c r="S5770" s="9" t="s">
        <v>28482</v>
      </c>
      <c r="T5770" s="9" t="s">
        <v>22</v>
      </c>
    </row>
    <row r="5771" customHeight="1" spans="1:20">
      <c r="A5771" s="6">
        <v>45212</v>
      </c>
      <c r="B5771" s="9" t="s">
        <v>28483</v>
      </c>
      <c r="C5771" s="9" t="s">
        <v>59</v>
      </c>
      <c r="D5771" s="9" t="s">
        <v>22</v>
      </c>
      <c r="E5771" s="9" t="s">
        <v>28484</v>
      </c>
      <c r="F5771" s="9" t="s">
        <v>28485</v>
      </c>
      <c r="G5771" s="9" t="s">
        <v>130</v>
      </c>
      <c r="H5771" s="9" t="s">
        <v>22</v>
      </c>
      <c r="I5771" s="9" t="s">
        <v>277</v>
      </c>
      <c r="J5771" s="9" t="s">
        <v>27</v>
      </c>
      <c r="K5771" s="9" t="s">
        <v>28</v>
      </c>
      <c r="L5771" s="9" t="s">
        <v>43</v>
      </c>
      <c r="M5771" s="9" t="s">
        <v>30</v>
      </c>
      <c r="N5771" s="9" t="s">
        <v>31</v>
      </c>
      <c r="O5771" s="9" t="s">
        <v>32</v>
      </c>
      <c r="P5771" s="9" t="s">
        <v>22</v>
      </c>
      <c r="Q5771" s="9" t="s">
        <v>28486</v>
      </c>
      <c r="R5771" s="9" t="s">
        <v>46</v>
      </c>
      <c r="S5771" s="9" t="s">
        <v>28487</v>
      </c>
      <c r="T5771" s="9" t="s">
        <v>22</v>
      </c>
    </row>
    <row r="5772" customHeight="1" spans="1:20">
      <c r="A5772" s="6">
        <v>45212</v>
      </c>
      <c r="B5772" s="9" t="s">
        <v>28488</v>
      </c>
      <c r="C5772" s="9" t="s">
        <v>7199</v>
      </c>
      <c r="D5772" s="9" t="s">
        <v>22</v>
      </c>
      <c r="E5772" s="9" t="s">
        <v>28489</v>
      </c>
      <c r="F5772" s="9" t="s">
        <v>28490</v>
      </c>
      <c r="G5772" s="9" t="s">
        <v>69</v>
      </c>
      <c r="H5772" s="9" t="s">
        <v>22</v>
      </c>
      <c r="I5772" s="9" t="s">
        <v>880</v>
      </c>
      <c r="J5772" s="9" t="s">
        <v>27</v>
      </c>
      <c r="K5772" s="9" t="s">
        <v>28</v>
      </c>
      <c r="L5772" s="9" t="s">
        <v>43</v>
      </c>
      <c r="M5772" s="9" t="s">
        <v>30</v>
      </c>
      <c r="N5772" s="9" t="s">
        <v>31</v>
      </c>
      <c r="O5772" s="9" t="s">
        <v>32</v>
      </c>
      <c r="P5772" s="9" t="s">
        <v>22</v>
      </c>
      <c r="Q5772" s="9" t="s">
        <v>28491</v>
      </c>
      <c r="R5772" s="9" t="s">
        <v>46</v>
      </c>
      <c r="S5772" s="9" t="s">
        <v>28492</v>
      </c>
      <c r="T5772" s="9" t="s">
        <v>22</v>
      </c>
    </row>
    <row r="5773" customHeight="1" spans="1:20">
      <c r="A5773" s="6">
        <v>45212</v>
      </c>
      <c r="B5773" s="9" t="s">
        <v>28493</v>
      </c>
      <c r="C5773" s="9" t="s">
        <v>50</v>
      </c>
      <c r="D5773" s="9" t="s">
        <v>22</v>
      </c>
      <c r="E5773" s="9" t="s">
        <v>27680</v>
      </c>
      <c r="F5773" s="9" t="s">
        <v>27681</v>
      </c>
      <c r="G5773" s="9" t="s">
        <v>336</v>
      </c>
      <c r="H5773" s="9" t="s">
        <v>22</v>
      </c>
      <c r="I5773" s="9" t="s">
        <v>293</v>
      </c>
      <c r="J5773" s="9" t="s">
        <v>27</v>
      </c>
      <c r="K5773" s="9" t="s">
        <v>28</v>
      </c>
      <c r="L5773" s="9" t="s">
        <v>43</v>
      </c>
      <c r="M5773" s="9" t="s">
        <v>30</v>
      </c>
      <c r="N5773" s="9" t="s">
        <v>31</v>
      </c>
      <c r="O5773" s="9" t="s">
        <v>32</v>
      </c>
      <c r="P5773" s="9" t="s">
        <v>22</v>
      </c>
      <c r="Q5773" s="9" t="s">
        <v>28494</v>
      </c>
      <c r="R5773" s="9" t="s">
        <v>56</v>
      </c>
      <c r="S5773" s="9" t="s">
        <v>28495</v>
      </c>
      <c r="T5773" s="9" t="s">
        <v>22</v>
      </c>
    </row>
    <row r="5774" customHeight="1" spans="1:20">
      <c r="A5774" s="6">
        <v>45212</v>
      </c>
      <c r="B5774" s="9" t="s">
        <v>28496</v>
      </c>
      <c r="C5774" s="9" t="s">
        <v>6302</v>
      </c>
      <c r="D5774" s="9" t="s">
        <v>22</v>
      </c>
      <c r="E5774" s="9" t="s">
        <v>28497</v>
      </c>
      <c r="F5774" s="9" t="s">
        <v>28498</v>
      </c>
      <c r="G5774" s="9" t="s">
        <v>130</v>
      </c>
      <c r="H5774" s="9" t="s">
        <v>110</v>
      </c>
      <c r="I5774" s="9" t="s">
        <v>162</v>
      </c>
      <c r="J5774" s="9" t="s">
        <v>27</v>
      </c>
      <c r="K5774" s="9" t="s">
        <v>28</v>
      </c>
      <c r="L5774" s="9" t="s">
        <v>43</v>
      </c>
      <c r="M5774" s="9" t="s">
        <v>30</v>
      </c>
      <c r="N5774" s="9" t="s">
        <v>31</v>
      </c>
      <c r="O5774" s="9" t="s">
        <v>32</v>
      </c>
      <c r="P5774" s="9" t="s">
        <v>22</v>
      </c>
      <c r="Q5774" s="9" t="s">
        <v>28499</v>
      </c>
      <c r="R5774" s="9" t="s">
        <v>46</v>
      </c>
      <c r="S5774" s="9" t="s">
        <v>28500</v>
      </c>
      <c r="T5774" s="9" t="s">
        <v>28501</v>
      </c>
    </row>
    <row r="5775" customHeight="1" spans="1:20">
      <c r="A5775" s="6">
        <v>45212</v>
      </c>
      <c r="B5775" s="9" t="s">
        <v>28502</v>
      </c>
      <c r="C5775" s="9" t="s">
        <v>6302</v>
      </c>
      <c r="D5775" s="9" t="s">
        <v>22</v>
      </c>
      <c r="E5775" s="9" t="s">
        <v>28503</v>
      </c>
      <c r="F5775" s="9" t="s">
        <v>28504</v>
      </c>
      <c r="G5775" s="9" t="s">
        <v>25</v>
      </c>
      <c r="H5775" s="9" t="s">
        <v>22</v>
      </c>
      <c r="I5775" s="9" t="s">
        <v>315</v>
      </c>
      <c r="J5775" s="9" t="s">
        <v>27</v>
      </c>
      <c r="K5775" s="9" t="s">
        <v>28</v>
      </c>
      <c r="L5775" s="9" t="s">
        <v>43</v>
      </c>
      <c r="M5775" s="9" t="s">
        <v>44</v>
      </c>
      <c r="N5775" s="9" t="s">
        <v>31</v>
      </c>
      <c r="O5775" s="9" t="s">
        <v>32</v>
      </c>
      <c r="P5775" s="9" t="s">
        <v>22</v>
      </c>
      <c r="Q5775" s="9" t="s">
        <v>28505</v>
      </c>
      <c r="R5775" s="9" t="s">
        <v>46</v>
      </c>
      <c r="S5775" s="9" t="s">
        <v>28506</v>
      </c>
      <c r="T5775" s="9" t="s">
        <v>28507</v>
      </c>
    </row>
    <row r="5776" customHeight="1" spans="1:20">
      <c r="A5776" s="6">
        <v>45212</v>
      </c>
      <c r="B5776" s="9" t="s">
        <v>28508</v>
      </c>
      <c r="C5776" s="9" t="s">
        <v>6302</v>
      </c>
      <c r="D5776" s="9" t="s">
        <v>22</v>
      </c>
      <c r="E5776" s="9" t="s">
        <v>28509</v>
      </c>
      <c r="F5776" s="9" t="s">
        <v>28510</v>
      </c>
      <c r="G5776" s="9" t="s">
        <v>130</v>
      </c>
      <c r="H5776" s="9" t="s">
        <v>22</v>
      </c>
      <c r="I5776" s="9" t="s">
        <v>111</v>
      </c>
      <c r="J5776" s="9" t="s">
        <v>27</v>
      </c>
      <c r="K5776" s="9" t="s">
        <v>28</v>
      </c>
      <c r="L5776" s="9" t="s">
        <v>43</v>
      </c>
      <c r="M5776" s="9" t="s">
        <v>30</v>
      </c>
      <c r="N5776" s="9" t="s">
        <v>31</v>
      </c>
      <c r="O5776" s="9" t="s">
        <v>32</v>
      </c>
      <c r="P5776" s="9" t="s">
        <v>22</v>
      </c>
      <c r="Q5776" s="9" t="s">
        <v>28511</v>
      </c>
      <c r="R5776" s="9" t="s">
        <v>46</v>
      </c>
      <c r="S5776" s="9" t="s">
        <v>28512</v>
      </c>
      <c r="T5776" s="9" t="s">
        <v>28513</v>
      </c>
    </row>
    <row r="5777" customHeight="1" spans="1:20">
      <c r="A5777" s="6">
        <v>45212</v>
      </c>
      <c r="B5777" s="9" t="s">
        <v>28514</v>
      </c>
      <c r="C5777" s="9" t="s">
        <v>50</v>
      </c>
      <c r="D5777" s="9" t="s">
        <v>22</v>
      </c>
      <c r="E5777" s="9" t="s">
        <v>28515</v>
      </c>
      <c r="F5777" s="9" t="s">
        <v>28516</v>
      </c>
      <c r="G5777" s="9" t="s">
        <v>130</v>
      </c>
      <c r="H5777" s="9" t="s">
        <v>22</v>
      </c>
      <c r="I5777" s="9" t="s">
        <v>384</v>
      </c>
      <c r="J5777" s="9" t="s">
        <v>27</v>
      </c>
      <c r="K5777" s="9" t="s">
        <v>28</v>
      </c>
      <c r="L5777" s="9" t="s">
        <v>43</v>
      </c>
      <c r="M5777" s="9" t="s">
        <v>30</v>
      </c>
      <c r="N5777" s="9" t="s">
        <v>31</v>
      </c>
      <c r="O5777" s="9" t="s">
        <v>32</v>
      </c>
      <c r="P5777" s="9" t="s">
        <v>22</v>
      </c>
      <c r="Q5777" s="9" t="s">
        <v>28517</v>
      </c>
      <c r="R5777" s="9" t="s">
        <v>46</v>
      </c>
      <c r="S5777" s="9" t="s">
        <v>28518</v>
      </c>
      <c r="T5777" s="9" t="s">
        <v>28519</v>
      </c>
    </row>
    <row r="5778" customHeight="1" spans="1:20">
      <c r="A5778" s="6">
        <v>45212</v>
      </c>
      <c r="B5778" s="9" t="s">
        <v>28520</v>
      </c>
      <c r="C5778" s="9" t="s">
        <v>4902</v>
      </c>
      <c r="D5778" s="9" t="s">
        <v>22</v>
      </c>
      <c r="E5778" s="9" t="s">
        <v>28521</v>
      </c>
      <c r="F5778" s="9" t="s">
        <v>28522</v>
      </c>
      <c r="G5778" s="9" t="s">
        <v>130</v>
      </c>
      <c r="H5778" s="9" t="s">
        <v>22</v>
      </c>
      <c r="I5778" s="9" t="s">
        <v>75</v>
      </c>
      <c r="J5778" s="9" t="s">
        <v>27</v>
      </c>
      <c r="K5778" s="9" t="s">
        <v>28</v>
      </c>
      <c r="L5778" s="9" t="s">
        <v>43</v>
      </c>
      <c r="M5778" s="9" t="s">
        <v>30</v>
      </c>
      <c r="N5778" s="9" t="s">
        <v>31</v>
      </c>
      <c r="O5778" s="9" t="s">
        <v>32</v>
      </c>
      <c r="P5778" s="9" t="s">
        <v>22</v>
      </c>
      <c r="Q5778" s="9" t="s">
        <v>28523</v>
      </c>
      <c r="R5778" s="9" t="s">
        <v>46</v>
      </c>
      <c r="S5778" s="9" t="s">
        <v>28524</v>
      </c>
      <c r="T5778" s="9" t="s">
        <v>28525</v>
      </c>
    </row>
    <row r="5779" customHeight="1" spans="1:20">
      <c r="A5779" s="6">
        <v>45212</v>
      </c>
      <c r="B5779" s="9" t="s">
        <v>28526</v>
      </c>
      <c r="C5779" s="9" t="s">
        <v>7199</v>
      </c>
      <c r="D5779" s="9" t="s">
        <v>22</v>
      </c>
      <c r="E5779" s="9" t="s">
        <v>28527</v>
      </c>
      <c r="F5779" s="9" t="s">
        <v>28528</v>
      </c>
      <c r="G5779" s="9" t="s">
        <v>53</v>
      </c>
      <c r="H5779" s="9" t="s">
        <v>110</v>
      </c>
      <c r="I5779" s="9" t="s">
        <v>26</v>
      </c>
      <c r="J5779" s="9" t="s">
        <v>27</v>
      </c>
      <c r="K5779" s="9" t="s">
        <v>76</v>
      </c>
      <c r="L5779" s="9" t="s">
        <v>29</v>
      </c>
      <c r="M5779" s="9" t="s">
        <v>30</v>
      </c>
      <c r="N5779" s="9" t="s">
        <v>31</v>
      </c>
      <c r="O5779" s="9" t="s">
        <v>32</v>
      </c>
      <c r="P5779" s="9" t="s">
        <v>22</v>
      </c>
      <c r="Q5779" s="9" t="s">
        <v>28529</v>
      </c>
      <c r="R5779" s="9" t="s">
        <v>34</v>
      </c>
      <c r="S5779" s="9" t="s">
        <v>28530</v>
      </c>
      <c r="T5779" s="9" t="s">
        <v>28531</v>
      </c>
    </row>
    <row r="5780" customHeight="1" spans="1:20">
      <c r="A5780" s="6">
        <v>45212</v>
      </c>
      <c r="B5780" s="9" t="s">
        <v>28532</v>
      </c>
      <c r="C5780" s="9" t="s">
        <v>7199</v>
      </c>
      <c r="D5780" s="9" t="s">
        <v>22</v>
      </c>
      <c r="E5780" s="9" t="s">
        <v>28533</v>
      </c>
      <c r="F5780" s="9" t="s">
        <v>28534</v>
      </c>
      <c r="G5780" s="9" t="s">
        <v>247</v>
      </c>
      <c r="H5780" s="9" t="s">
        <v>22</v>
      </c>
      <c r="I5780" s="9" t="s">
        <v>576</v>
      </c>
      <c r="J5780" s="9" t="s">
        <v>27</v>
      </c>
      <c r="K5780" s="9" t="s">
        <v>28</v>
      </c>
      <c r="L5780" s="9" t="s">
        <v>43</v>
      </c>
      <c r="M5780" s="9" t="s">
        <v>44</v>
      </c>
      <c r="N5780" s="9" t="s">
        <v>31</v>
      </c>
      <c r="O5780" s="9" t="s">
        <v>32</v>
      </c>
      <c r="P5780" s="9" t="s">
        <v>22</v>
      </c>
      <c r="Q5780" s="9" t="s">
        <v>28535</v>
      </c>
      <c r="R5780" s="9" t="s">
        <v>46</v>
      </c>
      <c r="S5780" s="9" t="s">
        <v>28536</v>
      </c>
      <c r="T5780" s="9" t="s">
        <v>28537</v>
      </c>
    </row>
    <row r="5781" customHeight="1" spans="1:20">
      <c r="A5781" s="6">
        <v>45212</v>
      </c>
      <c r="B5781" s="9" t="s">
        <v>28538</v>
      </c>
      <c r="C5781" s="9" t="s">
        <v>16210</v>
      </c>
      <c r="D5781" s="9" t="s">
        <v>22</v>
      </c>
      <c r="E5781" s="9" t="s">
        <v>28539</v>
      </c>
      <c r="F5781" s="9" t="s">
        <v>28540</v>
      </c>
      <c r="G5781" s="9" t="s">
        <v>53</v>
      </c>
      <c r="H5781" s="9" t="s">
        <v>22</v>
      </c>
      <c r="I5781" s="9" t="s">
        <v>490</v>
      </c>
      <c r="J5781" s="9" t="s">
        <v>27</v>
      </c>
      <c r="K5781" s="9" t="s">
        <v>28</v>
      </c>
      <c r="L5781" s="9" t="s">
        <v>43</v>
      </c>
      <c r="M5781" s="9" t="s">
        <v>30</v>
      </c>
      <c r="N5781" s="9" t="s">
        <v>31</v>
      </c>
      <c r="O5781" s="9" t="s">
        <v>32</v>
      </c>
      <c r="P5781" s="9" t="s">
        <v>22</v>
      </c>
      <c r="Q5781" s="9" t="s">
        <v>28541</v>
      </c>
      <c r="R5781" s="9" t="s">
        <v>46</v>
      </c>
      <c r="S5781" s="9" t="s">
        <v>28542</v>
      </c>
      <c r="T5781" s="9" t="s">
        <v>28543</v>
      </c>
    </row>
    <row r="5782" customHeight="1" spans="1:20">
      <c r="A5782" s="6">
        <v>45212</v>
      </c>
      <c r="B5782" s="9" t="s">
        <v>28544</v>
      </c>
      <c r="C5782" s="9" t="s">
        <v>6302</v>
      </c>
      <c r="D5782" s="9" t="s">
        <v>22</v>
      </c>
      <c r="E5782" s="9" t="s">
        <v>28545</v>
      </c>
      <c r="F5782" s="9" t="s">
        <v>28546</v>
      </c>
      <c r="G5782" s="9" t="s">
        <v>82</v>
      </c>
      <c r="H5782" s="9" t="s">
        <v>22</v>
      </c>
      <c r="I5782" s="9" t="s">
        <v>880</v>
      </c>
      <c r="J5782" s="9" t="s">
        <v>27</v>
      </c>
      <c r="K5782" s="9" t="s">
        <v>28</v>
      </c>
      <c r="L5782" s="9" t="s">
        <v>43</v>
      </c>
      <c r="M5782" s="9" t="s">
        <v>44</v>
      </c>
      <c r="N5782" s="9" t="s">
        <v>31</v>
      </c>
      <c r="O5782" s="9" t="s">
        <v>32</v>
      </c>
      <c r="P5782" s="9" t="s">
        <v>22</v>
      </c>
      <c r="Q5782" s="9" t="s">
        <v>28547</v>
      </c>
      <c r="R5782" s="9" t="s">
        <v>46</v>
      </c>
      <c r="S5782" s="9" t="s">
        <v>28548</v>
      </c>
      <c r="T5782" s="9" t="s">
        <v>28549</v>
      </c>
    </row>
    <row r="5783" customHeight="1" spans="1:20">
      <c r="A5783" s="6">
        <v>45212</v>
      </c>
      <c r="B5783" s="9" t="s">
        <v>28550</v>
      </c>
      <c r="C5783" s="9" t="s">
        <v>6409</v>
      </c>
      <c r="D5783" s="9" t="s">
        <v>22</v>
      </c>
      <c r="E5783" s="9" t="s">
        <v>28551</v>
      </c>
      <c r="F5783" s="9" t="s">
        <v>4281</v>
      </c>
      <c r="G5783" s="9" t="s">
        <v>130</v>
      </c>
      <c r="H5783" s="9" t="s">
        <v>22</v>
      </c>
      <c r="I5783" s="9" t="s">
        <v>991</v>
      </c>
      <c r="J5783" s="9" t="s">
        <v>27</v>
      </c>
      <c r="K5783" s="9" t="s">
        <v>28</v>
      </c>
      <c r="L5783" s="9" t="s">
        <v>43</v>
      </c>
      <c r="M5783" s="9" t="s">
        <v>30</v>
      </c>
      <c r="N5783" s="9" t="s">
        <v>31</v>
      </c>
      <c r="O5783" s="9" t="s">
        <v>32</v>
      </c>
      <c r="P5783" s="9" t="s">
        <v>22</v>
      </c>
      <c r="Q5783" s="9" t="s">
        <v>28552</v>
      </c>
      <c r="R5783" s="9" t="s">
        <v>46</v>
      </c>
      <c r="S5783" s="9" t="s">
        <v>28553</v>
      </c>
      <c r="T5783" s="9" t="s">
        <v>28554</v>
      </c>
    </row>
    <row r="5784" customHeight="1" spans="1:20">
      <c r="A5784" s="6">
        <v>45212</v>
      </c>
      <c r="B5784" s="9" t="s">
        <v>28555</v>
      </c>
      <c r="C5784" s="9" t="s">
        <v>6302</v>
      </c>
      <c r="D5784" s="9" t="s">
        <v>22</v>
      </c>
      <c r="E5784" s="9" t="s">
        <v>28556</v>
      </c>
      <c r="F5784" s="9" t="s">
        <v>28557</v>
      </c>
      <c r="G5784" s="9" t="s">
        <v>130</v>
      </c>
      <c r="H5784" s="9" t="s">
        <v>22</v>
      </c>
      <c r="I5784" s="9" t="s">
        <v>97</v>
      </c>
      <c r="J5784" s="9" t="s">
        <v>27</v>
      </c>
      <c r="K5784" s="9" t="s">
        <v>28</v>
      </c>
      <c r="L5784" s="9" t="s">
        <v>43</v>
      </c>
      <c r="M5784" s="9" t="s">
        <v>30</v>
      </c>
      <c r="N5784" s="9" t="s">
        <v>31</v>
      </c>
      <c r="O5784" s="9" t="s">
        <v>32</v>
      </c>
      <c r="P5784" s="9" t="s">
        <v>22</v>
      </c>
      <c r="Q5784" s="9" t="s">
        <v>28558</v>
      </c>
      <c r="R5784" s="9" t="s">
        <v>46</v>
      </c>
      <c r="S5784" s="9" t="s">
        <v>28559</v>
      </c>
      <c r="T5784" s="9" t="s">
        <v>28560</v>
      </c>
    </row>
    <row r="5785" customHeight="1" spans="1:20">
      <c r="A5785" s="6">
        <v>45212</v>
      </c>
      <c r="B5785" s="9" t="s">
        <v>28561</v>
      </c>
      <c r="C5785" s="9" t="s">
        <v>7199</v>
      </c>
      <c r="D5785" s="9" t="s">
        <v>22</v>
      </c>
      <c r="E5785" s="9" t="s">
        <v>16235</v>
      </c>
      <c r="F5785" s="9" t="s">
        <v>8100</v>
      </c>
      <c r="G5785" s="9" t="s">
        <v>130</v>
      </c>
      <c r="H5785" s="9" t="s">
        <v>22</v>
      </c>
      <c r="I5785" s="9" t="s">
        <v>26</v>
      </c>
      <c r="J5785" s="9" t="s">
        <v>27</v>
      </c>
      <c r="K5785" s="9" t="s">
        <v>76</v>
      </c>
      <c r="L5785" s="9" t="s">
        <v>29</v>
      </c>
      <c r="M5785" s="9" t="s">
        <v>30</v>
      </c>
      <c r="N5785" s="9" t="s">
        <v>31</v>
      </c>
      <c r="O5785" s="9" t="s">
        <v>32</v>
      </c>
      <c r="P5785" s="9" t="s">
        <v>22</v>
      </c>
      <c r="Q5785" s="9" t="s">
        <v>28562</v>
      </c>
      <c r="R5785" s="9" t="s">
        <v>34</v>
      </c>
      <c r="S5785" s="9" t="s">
        <v>28563</v>
      </c>
      <c r="T5785" s="9" t="s">
        <v>28564</v>
      </c>
    </row>
    <row r="5786" customHeight="1" spans="1:20">
      <c r="A5786" s="6">
        <v>45212</v>
      </c>
      <c r="B5786" s="9" t="s">
        <v>28565</v>
      </c>
      <c r="C5786" s="9" t="s">
        <v>5170</v>
      </c>
      <c r="D5786" s="9" t="s">
        <v>22</v>
      </c>
      <c r="E5786" s="9" t="s">
        <v>28566</v>
      </c>
      <c r="F5786" s="9" t="s">
        <v>28567</v>
      </c>
      <c r="G5786" s="9" t="s">
        <v>130</v>
      </c>
      <c r="H5786" s="9" t="s">
        <v>22</v>
      </c>
      <c r="I5786" s="9" t="s">
        <v>42</v>
      </c>
      <c r="J5786" s="9" t="s">
        <v>27</v>
      </c>
      <c r="K5786" s="9" t="s">
        <v>28</v>
      </c>
      <c r="L5786" s="9" t="s">
        <v>43</v>
      </c>
      <c r="M5786" s="9" t="s">
        <v>30</v>
      </c>
      <c r="N5786" s="9" t="s">
        <v>31</v>
      </c>
      <c r="O5786" s="9" t="s">
        <v>32</v>
      </c>
      <c r="P5786" s="9" t="s">
        <v>22</v>
      </c>
      <c r="Q5786" s="9" t="s">
        <v>28568</v>
      </c>
      <c r="R5786" s="9" t="s">
        <v>46</v>
      </c>
      <c r="S5786" s="9" t="s">
        <v>28569</v>
      </c>
      <c r="T5786" s="9" t="s">
        <v>28570</v>
      </c>
    </row>
    <row r="5787" customHeight="1" spans="1:20">
      <c r="A5787" s="6">
        <v>45212</v>
      </c>
      <c r="B5787" s="9" t="s">
        <v>28571</v>
      </c>
      <c r="C5787" s="9" t="s">
        <v>6409</v>
      </c>
      <c r="D5787" s="9" t="s">
        <v>22</v>
      </c>
      <c r="E5787" s="9" t="s">
        <v>22527</v>
      </c>
      <c r="F5787" s="9" t="s">
        <v>22528</v>
      </c>
      <c r="G5787" s="9" t="s">
        <v>82</v>
      </c>
      <c r="H5787" s="9" t="s">
        <v>22</v>
      </c>
      <c r="I5787" s="9" t="s">
        <v>207</v>
      </c>
      <c r="J5787" s="9" t="s">
        <v>27</v>
      </c>
      <c r="K5787" s="9" t="s">
        <v>28</v>
      </c>
      <c r="L5787" s="9" t="s">
        <v>43</v>
      </c>
      <c r="M5787" s="9" t="s">
        <v>44</v>
      </c>
      <c r="N5787" s="9" t="s">
        <v>31</v>
      </c>
      <c r="O5787" s="9" t="s">
        <v>32</v>
      </c>
      <c r="P5787" s="9" t="s">
        <v>22</v>
      </c>
      <c r="Q5787" s="9" t="s">
        <v>28572</v>
      </c>
      <c r="R5787" s="9" t="s">
        <v>46</v>
      </c>
      <c r="S5787" s="9" t="s">
        <v>28573</v>
      </c>
      <c r="T5787" s="9" t="s">
        <v>28574</v>
      </c>
    </row>
    <row r="5788" customHeight="1" spans="1:20">
      <c r="A5788" s="6">
        <v>45212</v>
      </c>
      <c r="B5788" s="9" t="s">
        <v>28575</v>
      </c>
      <c r="C5788" s="9" t="s">
        <v>2978</v>
      </c>
      <c r="D5788" s="9" t="s">
        <v>22</v>
      </c>
      <c r="E5788" s="9" t="s">
        <v>28390</v>
      </c>
      <c r="F5788" s="9" t="s">
        <v>28391</v>
      </c>
      <c r="G5788" s="9" t="s">
        <v>25</v>
      </c>
      <c r="H5788" s="9" t="s">
        <v>22</v>
      </c>
      <c r="I5788" s="9" t="s">
        <v>26</v>
      </c>
      <c r="J5788" s="9" t="s">
        <v>27</v>
      </c>
      <c r="K5788" s="9" t="s">
        <v>76</v>
      </c>
      <c r="L5788" s="9" t="s">
        <v>29</v>
      </c>
      <c r="M5788" s="9" t="s">
        <v>30</v>
      </c>
      <c r="N5788" s="9" t="s">
        <v>31</v>
      </c>
      <c r="O5788" s="9" t="s">
        <v>32</v>
      </c>
      <c r="P5788" s="9" t="s">
        <v>22</v>
      </c>
      <c r="Q5788" s="9" t="s">
        <v>28576</v>
      </c>
      <c r="R5788" s="9" t="s">
        <v>34</v>
      </c>
      <c r="S5788" s="9" t="s">
        <v>28577</v>
      </c>
      <c r="T5788" s="9" t="s">
        <v>22</v>
      </c>
    </row>
    <row r="5789" customHeight="1" spans="1:20">
      <c r="A5789" s="6">
        <v>45212</v>
      </c>
      <c r="B5789" s="9" t="s">
        <v>28578</v>
      </c>
      <c r="C5789" s="9" t="s">
        <v>4967</v>
      </c>
      <c r="D5789" s="9" t="s">
        <v>22</v>
      </c>
      <c r="E5789" s="9" t="s">
        <v>3458</v>
      </c>
      <c r="F5789" s="9" t="s">
        <v>3459</v>
      </c>
      <c r="G5789" s="9" t="s">
        <v>41</v>
      </c>
      <c r="H5789" s="9" t="s">
        <v>22</v>
      </c>
      <c r="I5789" s="9" t="s">
        <v>207</v>
      </c>
      <c r="J5789" s="9" t="s">
        <v>27</v>
      </c>
      <c r="K5789" s="9" t="s">
        <v>28</v>
      </c>
      <c r="L5789" s="9" t="s">
        <v>43</v>
      </c>
      <c r="M5789" s="9" t="s">
        <v>30</v>
      </c>
      <c r="N5789" s="9" t="s">
        <v>31</v>
      </c>
      <c r="O5789" s="9" t="s">
        <v>32</v>
      </c>
      <c r="P5789" s="9" t="s">
        <v>22</v>
      </c>
      <c r="Q5789" s="9" t="s">
        <v>28579</v>
      </c>
      <c r="R5789" s="9" t="s">
        <v>46</v>
      </c>
      <c r="S5789" s="9" t="s">
        <v>28580</v>
      </c>
      <c r="T5789" s="9" t="s">
        <v>22</v>
      </c>
    </row>
    <row r="5790" customHeight="1" spans="1:20">
      <c r="A5790" s="6">
        <v>45212</v>
      </c>
      <c r="B5790" s="9" t="s">
        <v>28581</v>
      </c>
      <c r="C5790" s="9" t="s">
        <v>646</v>
      </c>
      <c r="D5790" s="9" t="s">
        <v>22</v>
      </c>
      <c r="E5790" s="9" t="s">
        <v>28582</v>
      </c>
      <c r="F5790" s="9" t="s">
        <v>28583</v>
      </c>
      <c r="G5790" s="9" t="s">
        <v>41</v>
      </c>
      <c r="H5790" s="9" t="s">
        <v>22</v>
      </c>
      <c r="I5790" s="9" t="s">
        <v>26</v>
      </c>
      <c r="J5790" s="9" t="s">
        <v>27</v>
      </c>
      <c r="K5790" s="9" t="s">
        <v>76</v>
      </c>
      <c r="L5790" s="9" t="s">
        <v>29</v>
      </c>
      <c r="M5790" s="9" t="s">
        <v>30</v>
      </c>
      <c r="N5790" s="9" t="s">
        <v>31</v>
      </c>
      <c r="O5790" s="9" t="s">
        <v>32</v>
      </c>
      <c r="P5790" s="9" t="s">
        <v>22</v>
      </c>
      <c r="Q5790" s="9" t="s">
        <v>28584</v>
      </c>
      <c r="R5790" s="9" t="s">
        <v>34</v>
      </c>
      <c r="S5790" s="9" t="s">
        <v>28585</v>
      </c>
      <c r="T5790" s="9" t="s">
        <v>22</v>
      </c>
    </row>
    <row r="5791" customHeight="1" spans="1:20">
      <c r="A5791" s="6">
        <v>45212</v>
      </c>
      <c r="B5791" s="9" t="s">
        <v>28586</v>
      </c>
      <c r="C5791" s="9" t="s">
        <v>817</v>
      </c>
      <c r="D5791" s="9" t="s">
        <v>22</v>
      </c>
      <c r="E5791" s="9" t="s">
        <v>2468</v>
      </c>
      <c r="F5791" s="9" t="s">
        <v>2469</v>
      </c>
      <c r="G5791" s="9" t="s">
        <v>82</v>
      </c>
      <c r="H5791" s="9" t="s">
        <v>22</v>
      </c>
      <c r="I5791" s="9" t="s">
        <v>277</v>
      </c>
      <c r="J5791" s="9" t="s">
        <v>27</v>
      </c>
      <c r="K5791" s="9" t="s">
        <v>28</v>
      </c>
      <c r="L5791" s="9" t="s">
        <v>43</v>
      </c>
      <c r="M5791" s="9" t="s">
        <v>44</v>
      </c>
      <c r="N5791" s="9" t="s">
        <v>31</v>
      </c>
      <c r="O5791" s="9" t="s">
        <v>32</v>
      </c>
      <c r="P5791" s="9" t="s">
        <v>22</v>
      </c>
      <c r="Q5791" s="9" t="s">
        <v>28587</v>
      </c>
      <c r="R5791" s="9" t="s">
        <v>46</v>
      </c>
      <c r="S5791" s="9" t="s">
        <v>28588</v>
      </c>
      <c r="T5791" s="9" t="s">
        <v>22</v>
      </c>
    </row>
    <row r="5792" customHeight="1" spans="1:20">
      <c r="A5792" s="6">
        <v>45212</v>
      </c>
      <c r="B5792" s="9" t="s">
        <v>28589</v>
      </c>
      <c r="C5792" s="9" t="s">
        <v>1475</v>
      </c>
      <c r="D5792" s="9" t="s">
        <v>22</v>
      </c>
      <c r="E5792" s="9" t="s">
        <v>28590</v>
      </c>
      <c r="F5792" s="9" t="s">
        <v>28591</v>
      </c>
      <c r="G5792" s="9" t="s">
        <v>336</v>
      </c>
      <c r="H5792" s="9" t="s">
        <v>22</v>
      </c>
      <c r="I5792" s="9" t="s">
        <v>155</v>
      </c>
      <c r="J5792" s="9" t="s">
        <v>27</v>
      </c>
      <c r="K5792" s="9" t="s">
        <v>28</v>
      </c>
      <c r="L5792" s="9" t="s">
        <v>43</v>
      </c>
      <c r="M5792" s="9" t="s">
        <v>30</v>
      </c>
      <c r="N5792" s="9" t="s">
        <v>31</v>
      </c>
      <c r="O5792" s="9" t="s">
        <v>32</v>
      </c>
      <c r="P5792" s="9" t="s">
        <v>22</v>
      </c>
      <c r="Q5792" s="9" t="s">
        <v>28592</v>
      </c>
      <c r="R5792" s="9" t="s">
        <v>46</v>
      </c>
      <c r="S5792" s="9" t="s">
        <v>28593</v>
      </c>
      <c r="T5792" s="9" t="s">
        <v>22</v>
      </c>
    </row>
    <row r="5793" customHeight="1" spans="1:20">
      <c r="A5793" s="6">
        <v>45212</v>
      </c>
      <c r="B5793" s="9" t="s">
        <v>28594</v>
      </c>
      <c r="C5793" s="9" t="s">
        <v>7563</v>
      </c>
      <c r="D5793" s="9" t="s">
        <v>22</v>
      </c>
      <c r="E5793" s="9" t="s">
        <v>28595</v>
      </c>
      <c r="F5793" s="9" t="s">
        <v>28596</v>
      </c>
      <c r="G5793" s="9" t="s">
        <v>25</v>
      </c>
      <c r="H5793" s="9" t="s">
        <v>22</v>
      </c>
      <c r="I5793" s="9" t="s">
        <v>26</v>
      </c>
      <c r="J5793" s="9" t="s">
        <v>27</v>
      </c>
      <c r="K5793" s="9" t="s">
        <v>28</v>
      </c>
      <c r="L5793" s="9" t="s">
        <v>29</v>
      </c>
      <c r="M5793" s="9" t="s">
        <v>30</v>
      </c>
      <c r="N5793" s="9" t="s">
        <v>31</v>
      </c>
      <c r="O5793" s="9" t="s">
        <v>32</v>
      </c>
      <c r="P5793" s="9" t="s">
        <v>22</v>
      </c>
      <c r="Q5793" s="9" t="s">
        <v>28597</v>
      </c>
      <c r="R5793" s="9" t="s">
        <v>34</v>
      </c>
      <c r="S5793" s="9" t="s">
        <v>28598</v>
      </c>
      <c r="T5793" s="9" t="s">
        <v>28599</v>
      </c>
    </row>
    <row r="5794" customHeight="1" spans="1:20">
      <c r="A5794" s="6">
        <v>45212</v>
      </c>
      <c r="B5794" s="9" t="s">
        <v>28600</v>
      </c>
      <c r="C5794" s="9" t="s">
        <v>646</v>
      </c>
      <c r="D5794" s="9" t="s">
        <v>22</v>
      </c>
      <c r="E5794" s="9" t="s">
        <v>28601</v>
      </c>
      <c r="F5794" s="9" t="s">
        <v>28602</v>
      </c>
      <c r="G5794" s="9" t="s">
        <v>25</v>
      </c>
      <c r="H5794" s="9" t="s">
        <v>96</v>
      </c>
      <c r="I5794" s="9" t="s">
        <v>985</v>
      </c>
      <c r="J5794" s="9" t="s">
        <v>27</v>
      </c>
      <c r="K5794" s="9" t="s">
        <v>28</v>
      </c>
      <c r="L5794" s="9" t="s">
        <v>43</v>
      </c>
      <c r="M5794" s="9" t="s">
        <v>30</v>
      </c>
      <c r="N5794" s="9" t="s">
        <v>31</v>
      </c>
      <c r="O5794" s="9" t="s">
        <v>32</v>
      </c>
      <c r="P5794" s="9" t="s">
        <v>22</v>
      </c>
      <c r="Q5794" s="9" t="s">
        <v>28603</v>
      </c>
      <c r="R5794" s="9" t="s">
        <v>46</v>
      </c>
      <c r="S5794" s="9" t="s">
        <v>28604</v>
      </c>
      <c r="T5794" s="9" t="s">
        <v>28605</v>
      </c>
    </row>
    <row r="5795" customHeight="1" spans="1:20">
      <c r="A5795" s="6">
        <v>45212</v>
      </c>
      <c r="B5795" s="9" t="s">
        <v>28606</v>
      </c>
      <c r="C5795" s="9" t="s">
        <v>6409</v>
      </c>
      <c r="D5795" s="9" t="s">
        <v>22</v>
      </c>
      <c r="E5795" s="9" t="s">
        <v>28607</v>
      </c>
      <c r="F5795" s="9" t="s">
        <v>28608</v>
      </c>
      <c r="G5795" s="9" t="s">
        <v>25</v>
      </c>
      <c r="H5795" s="9" t="s">
        <v>110</v>
      </c>
      <c r="I5795" s="9" t="s">
        <v>97</v>
      </c>
      <c r="J5795" s="9" t="s">
        <v>27</v>
      </c>
      <c r="K5795" s="9" t="s">
        <v>28</v>
      </c>
      <c r="L5795" s="9" t="s">
        <v>43</v>
      </c>
      <c r="M5795" s="9" t="s">
        <v>44</v>
      </c>
      <c r="N5795" s="9" t="s">
        <v>31</v>
      </c>
      <c r="O5795" s="9" t="s">
        <v>32</v>
      </c>
      <c r="P5795" s="9" t="s">
        <v>22</v>
      </c>
      <c r="Q5795" s="9" t="s">
        <v>28609</v>
      </c>
      <c r="R5795" s="9" t="s">
        <v>46</v>
      </c>
      <c r="S5795" s="9" t="s">
        <v>28610</v>
      </c>
      <c r="T5795" s="9" t="s">
        <v>28611</v>
      </c>
    </row>
    <row r="5796" customHeight="1" spans="1:20">
      <c r="A5796" s="6">
        <v>45212</v>
      </c>
      <c r="B5796" s="9" t="s">
        <v>28612</v>
      </c>
      <c r="C5796" s="9" t="s">
        <v>646</v>
      </c>
      <c r="D5796" s="9" t="s">
        <v>22</v>
      </c>
      <c r="E5796" s="9" t="s">
        <v>28613</v>
      </c>
      <c r="F5796" s="9" t="s">
        <v>28614</v>
      </c>
      <c r="G5796" s="9" t="s">
        <v>336</v>
      </c>
      <c r="H5796" s="9" t="s">
        <v>22</v>
      </c>
      <c r="I5796" s="9" t="s">
        <v>293</v>
      </c>
      <c r="J5796" s="9" t="s">
        <v>27</v>
      </c>
      <c r="K5796" s="9" t="s">
        <v>28</v>
      </c>
      <c r="L5796" s="9" t="s">
        <v>43</v>
      </c>
      <c r="M5796" s="9" t="s">
        <v>30</v>
      </c>
      <c r="N5796" s="9" t="s">
        <v>31</v>
      </c>
      <c r="O5796" s="9" t="s">
        <v>32</v>
      </c>
      <c r="P5796" s="9" t="s">
        <v>22</v>
      </c>
      <c r="Q5796" s="9" t="s">
        <v>28615</v>
      </c>
      <c r="R5796" s="9" t="s">
        <v>46</v>
      </c>
      <c r="S5796" s="9" t="s">
        <v>28616</v>
      </c>
      <c r="T5796" s="9" t="s">
        <v>28617</v>
      </c>
    </row>
    <row r="5797" customHeight="1" spans="1:20">
      <c r="A5797" s="6">
        <v>45212</v>
      </c>
      <c r="B5797" s="9" t="s">
        <v>28618</v>
      </c>
      <c r="C5797" s="9" t="s">
        <v>6409</v>
      </c>
      <c r="D5797" s="9" t="s">
        <v>22</v>
      </c>
      <c r="E5797" s="9" t="s">
        <v>28619</v>
      </c>
      <c r="F5797" s="9" t="s">
        <v>28620</v>
      </c>
      <c r="G5797" s="9" t="s">
        <v>336</v>
      </c>
      <c r="H5797" s="9" t="s">
        <v>22</v>
      </c>
      <c r="I5797" s="9" t="s">
        <v>111</v>
      </c>
      <c r="J5797" s="9" t="s">
        <v>27</v>
      </c>
      <c r="K5797" s="9" t="s">
        <v>28</v>
      </c>
      <c r="L5797" s="9" t="s">
        <v>43</v>
      </c>
      <c r="M5797" s="9" t="s">
        <v>30</v>
      </c>
      <c r="N5797" s="9" t="s">
        <v>31</v>
      </c>
      <c r="O5797" s="9" t="s">
        <v>32</v>
      </c>
      <c r="P5797" s="9" t="s">
        <v>22</v>
      </c>
      <c r="Q5797" s="9" t="s">
        <v>28621</v>
      </c>
      <c r="R5797" s="9" t="s">
        <v>46</v>
      </c>
      <c r="S5797" s="9" t="s">
        <v>28622</v>
      </c>
      <c r="T5797" s="9" t="s">
        <v>28623</v>
      </c>
    </row>
    <row r="5798" customHeight="1" spans="1:20">
      <c r="A5798" s="6">
        <v>45212</v>
      </c>
      <c r="B5798" s="9" t="s">
        <v>28624</v>
      </c>
      <c r="C5798" s="9" t="s">
        <v>646</v>
      </c>
      <c r="D5798" s="9" t="s">
        <v>22</v>
      </c>
      <c r="E5798" s="9" t="s">
        <v>28625</v>
      </c>
      <c r="F5798" s="9" t="s">
        <v>28626</v>
      </c>
      <c r="G5798" s="9" t="s">
        <v>82</v>
      </c>
      <c r="H5798" s="9" t="s">
        <v>22</v>
      </c>
      <c r="I5798" s="9" t="s">
        <v>155</v>
      </c>
      <c r="J5798" s="9" t="s">
        <v>27</v>
      </c>
      <c r="K5798" s="9" t="s">
        <v>28</v>
      </c>
      <c r="L5798" s="9" t="s">
        <v>43</v>
      </c>
      <c r="M5798" s="9" t="s">
        <v>44</v>
      </c>
      <c r="N5798" s="9" t="s">
        <v>31</v>
      </c>
      <c r="O5798" s="9" t="s">
        <v>32</v>
      </c>
      <c r="P5798" s="9" t="s">
        <v>22</v>
      </c>
      <c r="Q5798" s="9" t="s">
        <v>28627</v>
      </c>
      <c r="R5798" s="9" t="s">
        <v>46</v>
      </c>
      <c r="S5798" s="9" t="s">
        <v>28628</v>
      </c>
      <c r="T5798" s="9" t="s">
        <v>13693</v>
      </c>
    </row>
    <row r="5799" customHeight="1" spans="1:20">
      <c r="A5799" s="6">
        <v>45212</v>
      </c>
      <c r="B5799" s="9" t="s">
        <v>28629</v>
      </c>
      <c r="C5799" s="9" t="s">
        <v>2825</v>
      </c>
      <c r="D5799" s="9" t="s">
        <v>22</v>
      </c>
      <c r="E5799" s="9" t="s">
        <v>28630</v>
      </c>
      <c r="F5799" s="9" t="s">
        <v>28631</v>
      </c>
      <c r="G5799" s="9" t="s">
        <v>82</v>
      </c>
      <c r="H5799" s="9" t="s">
        <v>22</v>
      </c>
      <c r="I5799" s="9" t="s">
        <v>63</v>
      </c>
      <c r="J5799" s="9" t="s">
        <v>27</v>
      </c>
      <c r="K5799" s="9" t="s">
        <v>28</v>
      </c>
      <c r="L5799" s="9" t="s">
        <v>43</v>
      </c>
      <c r="M5799" s="9" t="s">
        <v>44</v>
      </c>
      <c r="N5799" s="9" t="s">
        <v>31</v>
      </c>
      <c r="O5799" s="9" t="s">
        <v>32</v>
      </c>
      <c r="P5799" s="9" t="s">
        <v>22</v>
      </c>
      <c r="Q5799" s="9" t="s">
        <v>28632</v>
      </c>
      <c r="R5799" s="9" t="s">
        <v>46</v>
      </c>
      <c r="S5799" s="9" t="s">
        <v>28633</v>
      </c>
      <c r="T5799" s="9" t="s">
        <v>13693</v>
      </c>
    </row>
    <row r="5800" customHeight="1" spans="1:20">
      <c r="A5800" s="6">
        <v>45212</v>
      </c>
      <c r="B5800" s="9" t="s">
        <v>28634</v>
      </c>
      <c r="C5800" s="9" t="s">
        <v>2825</v>
      </c>
      <c r="D5800" s="9" t="s">
        <v>22</v>
      </c>
      <c r="E5800" s="9" t="s">
        <v>28635</v>
      </c>
      <c r="F5800" s="9" t="s">
        <v>28636</v>
      </c>
      <c r="G5800" s="9" t="s">
        <v>82</v>
      </c>
      <c r="H5800" s="9" t="s">
        <v>22</v>
      </c>
      <c r="I5800" s="9" t="s">
        <v>277</v>
      </c>
      <c r="J5800" s="9" t="s">
        <v>27</v>
      </c>
      <c r="K5800" s="9" t="s">
        <v>28</v>
      </c>
      <c r="L5800" s="9" t="s">
        <v>43</v>
      </c>
      <c r="M5800" s="9" t="s">
        <v>44</v>
      </c>
      <c r="N5800" s="9" t="s">
        <v>31</v>
      </c>
      <c r="O5800" s="9" t="s">
        <v>32</v>
      </c>
      <c r="P5800" s="9" t="s">
        <v>22</v>
      </c>
      <c r="Q5800" s="9" t="s">
        <v>28637</v>
      </c>
      <c r="R5800" s="9" t="s">
        <v>46</v>
      </c>
      <c r="S5800" s="9" t="s">
        <v>28638</v>
      </c>
      <c r="T5800" s="9" t="s">
        <v>13693</v>
      </c>
    </row>
    <row r="5801" customHeight="1" spans="1:20">
      <c r="A5801" s="6">
        <v>45212</v>
      </c>
      <c r="B5801" s="9" t="s">
        <v>28639</v>
      </c>
      <c r="C5801" s="9" t="s">
        <v>2825</v>
      </c>
      <c r="D5801" s="9" t="s">
        <v>22</v>
      </c>
      <c r="E5801" s="9" t="s">
        <v>28640</v>
      </c>
      <c r="F5801" s="9" t="s">
        <v>28641</v>
      </c>
      <c r="G5801" s="9" t="s">
        <v>82</v>
      </c>
      <c r="H5801" s="9" t="s">
        <v>22</v>
      </c>
      <c r="I5801" s="9" t="s">
        <v>149</v>
      </c>
      <c r="J5801" s="9" t="s">
        <v>27</v>
      </c>
      <c r="K5801" s="9" t="s">
        <v>28</v>
      </c>
      <c r="L5801" s="9" t="s">
        <v>43</v>
      </c>
      <c r="M5801" s="9" t="s">
        <v>44</v>
      </c>
      <c r="N5801" s="9" t="s">
        <v>31</v>
      </c>
      <c r="O5801" s="9" t="s">
        <v>32</v>
      </c>
      <c r="P5801" s="9" t="s">
        <v>22</v>
      </c>
      <c r="Q5801" s="9" t="s">
        <v>28642</v>
      </c>
      <c r="R5801" s="9" t="s">
        <v>46</v>
      </c>
      <c r="S5801" s="9" t="s">
        <v>28643</v>
      </c>
      <c r="T5801" s="9" t="s">
        <v>28644</v>
      </c>
    </row>
    <row r="5802" customHeight="1" spans="1:20">
      <c r="A5802" s="6">
        <v>45212</v>
      </c>
      <c r="B5802" s="9" t="s">
        <v>28645</v>
      </c>
      <c r="C5802" s="9" t="s">
        <v>2825</v>
      </c>
      <c r="D5802" s="9" t="s">
        <v>22</v>
      </c>
      <c r="E5802" s="9" t="s">
        <v>28646</v>
      </c>
      <c r="F5802" s="9" t="s">
        <v>15798</v>
      </c>
      <c r="G5802" s="9" t="s">
        <v>82</v>
      </c>
      <c r="H5802" s="9" t="s">
        <v>22</v>
      </c>
      <c r="I5802" s="9" t="s">
        <v>299</v>
      </c>
      <c r="J5802" s="9" t="s">
        <v>27</v>
      </c>
      <c r="K5802" s="9" t="s">
        <v>28</v>
      </c>
      <c r="L5802" s="9" t="s">
        <v>43</v>
      </c>
      <c r="M5802" s="9" t="s">
        <v>44</v>
      </c>
      <c r="N5802" s="9" t="s">
        <v>31</v>
      </c>
      <c r="O5802" s="9" t="s">
        <v>32</v>
      </c>
      <c r="P5802" s="9" t="s">
        <v>22</v>
      </c>
      <c r="Q5802" s="9" t="s">
        <v>28647</v>
      </c>
      <c r="R5802" s="9" t="s">
        <v>46</v>
      </c>
      <c r="S5802" s="9" t="s">
        <v>28648</v>
      </c>
      <c r="T5802" s="9" t="s">
        <v>28649</v>
      </c>
    </row>
    <row r="5803" customHeight="1" spans="1:20">
      <c r="A5803" s="6">
        <v>45212</v>
      </c>
      <c r="B5803" s="9" t="s">
        <v>28650</v>
      </c>
      <c r="C5803" s="9" t="s">
        <v>8250</v>
      </c>
      <c r="D5803" s="9" t="s">
        <v>22</v>
      </c>
      <c r="E5803" s="9" t="s">
        <v>28651</v>
      </c>
      <c r="F5803" s="9" t="s">
        <v>28652</v>
      </c>
      <c r="G5803" s="9" t="s">
        <v>82</v>
      </c>
      <c r="H5803" s="9" t="s">
        <v>22</v>
      </c>
      <c r="I5803" s="9" t="s">
        <v>299</v>
      </c>
      <c r="J5803" s="9" t="s">
        <v>27</v>
      </c>
      <c r="K5803" s="9" t="s">
        <v>28</v>
      </c>
      <c r="L5803" s="9" t="s">
        <v>43</v>
      </c>
      <c r="M5803" s="9" t="s">
        <v>44</v>
      </c>
      <c r="N5803" s="9" t="s">
        <v>31</v>
      </c>
      <c r="O5803" s="9" t="s">
        <v>32</v>
      </c>
      <c r="P5803" s="9" t="s">
        <v>22</v>
      </c>
      <c r="Q5803" s="9" t="s">
        <v>28653</v>
      </c>
      <c r="R5803" s="9" t="s">
        <v>46</v>
      </c>
      <c r="S5803" s="9" t="s">
        <v>28654</v>
      </c>
      <c r="T5803" s="9" t="s">
        <v>28655</v>
      </c>
    </row>
    <row r="5804" customHeight="1" spans="1:20">
      <c r="A5804" s="6">
        <v>45212</v>
      </c>
      <c r="B5804" s="9" t="s">
        <v>28656</v>
      </c>
      <c r="C5804" s="9" t="s">
        <v>8250</v>
      </c>
      <c r="D5804" s="9" t="s">
        <v>22</v>
      </c>
      <c r="E5804" s="9" t="s">
        <v>28657</v>
      </c>
      <c r="F5804" s="9" t="s">
        <v>28658</v>
      </c>
      <c r="G5804" s="9" t="s">
        <v>130</v>
      </c>
      <c r="H5804" s="9" t="s">
        <v>22</v>
      </c>
      <c r="I5804" s="9" t="s">
        <v>490</v>
      </c>
      <c r="J5804" s="9" t="s">
        <v>27</v>
      </c>
      <c r="K5804" s="9" t="s">
        <v>28</v>
      </c>
      <c r="L5804" s="9" t="s">
        <v>43</v>
      </c>
      <c r="M5804" s="9" t="s">
        <v>30</v>
      </c>
      <c r="N5804" s="9" t="s">
        <v>31</v>
      </c>
      <c r="O5804" s="9" t="s">
        <v>32</v>
      </c>
      <c r="P5804" s="9" t="s">
        <v>22</v>
      </c>
      <c r="Q5804" s="9" t="s">
        <v>28659</v>
      </c>
      <c r="R5804" s="9" t="s">
        <v>46</v>
      </c>
      <c r="S5804" s="9" t="s">
        <v>28660</v>
      </c>
      <c r="T5804" s="9" t="s">
        <v>28661</v>
      </c>
    </row>
    <row r="5805" customHeight="1" spans="1:20">
      <c r="A5805" s="6">
        <v>45212</v>
      </c>
      <c r="B5805" s="9" t="s">
        <v>28662</v>
      </c>
      <c r="C5805" s="9" t="s">
        <v>6409</v>
      </c>
      <c r="D5805" s="9" t="s">
        <v>22</v>
      </c>
      <c r="E5805" s="9" t="s">
        <v>28663</v>
      </c>
      <c r="F5805" s="9" t="s">
        <v>28664</v>
      </c>
      <c r="G5805" s="9" t="s">
        <v>130</v>
      </c>
      <c r="H5805" s="9" t="s">
        <v>22</v>
      </c>
      <c r="I5805" s="9" t="s">
        <v>1072</v>
      </c>
      <c r="J5805" s="9" t="s">
        <v>27</v>
      </c>
      <c r="K5805" s="9" t="s">
        <v>28</v>
      </c>
      <c r="L5805" s="9" t="s">
        <v>43</v>
      </c>
      <c r="M5805" s="9" t="s">
        <v>30</v>
      </c>
      <c r="N5805" s="9" t="s">
        <v>31</v>
      </c>
      <c r="O5805" s="9" t="s">
        <v>32</v>
      </c>
      <c r="P5805" s="9" t="s">
        <v>22</v>
      </c>
      <c r="Q5805" s="9" t="s">
        <v>28665</v>
      </c>
      <c r="R5805" s="9" t="s">
        <v>46</v>
      </c>
      <c r="S5805" s="9" t="s">
        <v>28666</v>
      </c>
      <c r="T5805" s="9" t="s">
        <v>28667</v>
      </c>
    </row>
    <row r="5806" customHeight="1" spans="1:20">
      <c r="A5806" s="6">
        <v>45212</v>
      </c>
      <c r="B5806" s="9" t="s">
        <v>28668</v>
      </c>
      <c r="C5806" s="9" t="s">
        <v>817</v>
      </c>
      <c r="D5806" s="9" t="s">
        <v>22</v>
      </c>
      <c r="E5806" s="9" t="s">
        <v>28669</v>
      </c>
      <c r="F5806" s="9" t="s">
        <v>28670</v>
      </c>
      <c r="G5806" s="9" t="s">
        <v>194</v>
      </c>
      <c r="H5806" s="9" t="s">
        <v>22</v>
      </c>
      <c r="I5806" s="9" t="s">
        <v>277</v>
      </c>
      <c r="J5806" s="9" t="s">
        <v>27</v>
      </c>
      <c r="K5806" s="9" t="s">
        <v>28</v>
      </c>
      <c r="L5806" s="9" t="s">
        <v>43</v>
      </c>
      <c r="M5806" s="9" t="s">
        <v>44</v>
      </c>
      <c r="N5806" s="9" t="s">
        <v>31</v>
      </c>
      <c r="O5806" s="9" t="s">
        <v>32</v>
      </c>
      <c r="P5806" s="9" t="s">
        <v>22</v>
      </c>
      <c r="Q5806" s="9" t="s">
        <v>28671</v>
      </c>
      <c r="R5806" s="9" t="s">
        <v>46</v>
      </c>
      <c r="S5806" s="9" t="s">
        <v>28672</v>
      </c>
      <c r="T5806" s="9" t="s">
        <v>28673</v>
      </c>
    </row>
    <row r="5807" customHeight="1" spans="1:20">
      <c r="A5807" s="6">
        <v>45212</v>
      </c>
      <c r="B5807" s="9" t="s">
        <v>28674</v>
      </c>
      <c r="C5807" s="9" t="s">
        <v>2825</v>
      </c>
      <c r="D5807" s="9" t="s">
        <v>22</v>
      </c>
      <c r="E5807" s="9" t="s">
        <v>28675</v>
      </c>
      <c r="F5807" s="9" t="s">
        <v>28676</v>
      </c>
      <c r="G5807" s="9" t="s">
        <v>82</v>
      </c>
      <c r="H5807" s="9" t="s">
        <v>22</v>
      </c>
      <c r="I5807" s="9" t="s">
        <v>241</v>
      </c>
      <c r="J5807" s="9" t="s">
        <v>27</v>
      </c>
      <c r="K5807" s="9" t="s">
        <v>28</v>
      </c>
      <c r="L5807" s="9" t="s">
        <v>43</v>
      </c>
      <c r="M5807" s="9" t="s">
        <v>44</v>
      </c>
      <c r="N5807" s="9" t="s">
        <v>31</v>
      </c>
      <c r="O5807" s="9" t="s">
        <v>32</v>
      </c>
      <c r="P5807" s="9" t="s">
        <v>22</v>
      </c>
      <c r="Q5807" s="9" t="s">
        <v>28677</v>
      </c>
      <c r="R5807" s="9" t="s">
        <v>46</v>
      </c>
      <c r="S5807" s="9" t="s">
        <v>28678</v>
      </c>
      <c r="T5807" s="9" t="s">
        <v>28679</v>
      </c>
    </row>
    <row r="5808" customHeight="1" spans="1:20">
      <c r="A5808" s="6">
        <v>45212</v>
      </c>
      <c r="B5808" s="9" t="s">
        <v>28680</v>
      </c>
      <c r="C5808" s="9" t="s">
        <v>817</v>
      </c>
      <c r="D5808" s="9" t="s">
        <v>22</v>
      </c>
      <c r="E5808" s="9" t="s">
        <v>24482</v>
      </c>
      <c r="F5808" s="9" t="s">
        <v>24483</v>
      </c>
      <c r="G5808" s="9" t="s">
        <v>25</v>
      </c>
      <c r="H5808" s="9" t="s">
        <v>96</v>
      </c>
      <c r="I5808" s="9" t="s">
        <v>384</v>
      </c>
      <c r="J5808" s="9" t="s">
        <v>27</v>
      </c>
      <c r="K5808" s="9" t="s">
        <v>28</v>
      </c>
      <c r="L5808" s="9" t="s">
        <v>43</v>
      </c>
      <c r="M5808" s="9" t="s">
        <v>30</v>
      </c>
      <c r="N5808" s="9" t="s">
        <v>31</v>
      </c>
      <c r="O5808" s="9" t="s">
        <v>32</v>
      </c>
      <c r="P5808" s="9" t="s">
        <v>22</v>
      </c>
      <c r="Q5808" s="9" t="s">
        <v>28681</v>
      </c>
      <c r="R5808" s="9" t="s">
        <v>46</v>
      </c>
      <c r="S5808" s="9" t="s">
        <v>28682</v>
      </c>
      <c r="T5808" s="9" t="s">
        <v>28683</v>
      </c>
    </row>
    <row r="5809" customHeight="1" spans="1:20">
      <c r="A5809" s="6">
        <v>45212</v>
      </c>
      <c r="B5809" s="9" t="s">
        <v>28684</v>
      </c>
      <c r="C5809" s="9" t="s">
        <v>6949</v>
      </c>
      <c r="D5809" s="9" t="s">
        <v>22</v>
      </c>
      <c r="E5809" s="9" t="s">
        <v>5484</v>
      </c>
      <c r="F5809" s="9" t="s">
        <v>5485</v>
      </c>
      <c r="G5809" s="9" t="s">
        <v>25</v>
      </c>
      <c r="H5809" s="9" t="s">
        <v>22</v>
      </c>
      <c r="I5809" s="9" t="s">
        <v>70</v>
      </c>
      <c r="J5809" s="9" t="s">
        <v>27</v>
      </c>
      <c r="K5809" s="9" t="s">
        <v>28</v>
      </c>
      <c r="L5809" s="9" t="s">
        <v>43</v>
      </c>
      <c r="M5809" s="9" t="s">
        <v>44</v>
      </c>
      <c r="N5809" s="9" t="s">
        <v>208</v>
      </c>
      <c r="O5809" s="9" t="s">
        <v>32</v>
      </c>
      <c r="P5809" s="9" t="s">
        <v>22</v>
      </c>
      <c r="Q5809" s="9" t="s">
        <v>28685</v>
      </c>
      <c r="R5809" s="9" t="s">
        <v>46</v>
      </c>
      <c r="S5809" s="9" t="s">
        <v>28686</v>
      </c>
      <c r="T5809" s="9" t="s">
        <v>28687</v>
      </c>
    </row>
    <row r="5810" customHeight="1" spans="1:20">
      <c r="A5810" s="6">
        <v>45212</v>
      </c>
      <c r="B5810" s="9" t="s">
        <v>28688</v>
      </c>
      <c r="C5810" s="9" t="s">
        <v>6949</v>
      </c>
      <c r="D5810" s="9" t="s">
        <v>22</v>
      </c>
      <c r="E5810" s="9" t="s">
        <v>28689</v>
      </c>
      <c r="F5810" s="9" t="s">
        <v>28690</v>
      </c>
      <c r="G5810" s="9" t="s">
        <v>25</v>
      </c>
      <c r="H5810" s="9" t="s">
        <v>22</v>
      </c>
      <c r="I5810" s="9" t="s">
        <v>104</v>
      </c>
      <c r="J5810" s="9" t="s">
        <v>27</v>
      </c>
      <c r="K5810" s="9" t="s">
        <v>28</v>
      </c>
      <c r="L5810" s="9" t="s">
        <v>43</v>
      </c>
      <c r="M5810" s="9" t="s">
        <v>44</v>
      </c>
      <c r="N5810" s="9" t="s">
        <v>208</v>
      </c>
      <c r="O5810" s="9" t="s">
        <v>32</v>
      </c>
      <c r="P5810" s="9" t="s">
        <v>22</v>
      </c>
      <c r="Q5810" s="9" t="s">
        <v>28691</v>
      </c>
      <c r="R5810" s="9" t="s">
        <v>46</v>
      </c>
      <c r="S5810" s="9" t="s">
        <v>28692</v>
      </c>
      <c r="T5810" s="9" t="s">
        <v>28693</v>
      </c>
    </row>
    <row r="5811" customHeight="1" spans="1:20">
      <c r="A5811" s="6">
        <v>45212</v>
      </c>
      <c r="B5811" s="9" t="s">
        <v>28694</v>
      </c>
      <c r="C5811" s="9" t="s">
        <v>5512</v>
      </c>
      <c r="D5811" s="9" t="s">
        <v>22</v>
      </c>
      <c r="E5811" s="9" t="s">
        <v>28695</v>
      </c>
      <c r="F5811" s="9" t="s">
        <v>28696</v>
      </c>
      <c r="G5811" s="9" t="s">
        <v>130</v>
      </c>
      <c r="H5811" s="9" t="s">
        <v>22</v>
      </c>
      <c r="I5811" s="9" t="s">
        <v>412</v>
      </c>
      <c r="J5811" s="9" t="s">
        <v>27</v>
      </c>
      <c r="K5811" s="9" t="s">
        <v>28</v>
      </c>
      <c r="L5811" s="9" t="s">
        <v>43</v>
      </c>
      <c r="M5811" s="9" t="s">
        <v>30</v>
      </c>
      <c r="N5811" s="9" t="s">
        <v>5516</v>
      </c>
      <c r="O5811" s="9" t="s">
        <v>32</v>
      </c>
      <c r="P5811" s="9" t="s">
        <v>22</v>
      </c>
      <c r="Q5811" s="9" t="s">
        <v>28697</v>
      </c>
      <c r="R5811" s="9" t="s">
        <v>5515</v>
      </c>
      <c r="S5811" s="9" t="s">
        <v>28698</v>
      </c>
      <c r="T5811" s="9" t="s">
        <v>22</v>
      </c>
    </row>
    <row r="5812" customHeight="1" spans="1:20">
      <c r="A5812" s="6">
        <v>45212</v>
      </c>
      <c r="B5812" s="9" t="s">
        <v>28699</v>
      </c>
      <c r="C5812" s="9" t="s">
        <v>179</v>
      </c>
      <c r="D5812" s="9" t="s">
        <v>22</v>
      </c>
      <c r="E5812" s="9" t="s">
        <v>28700</v>
      </c>
      <c r="F5812" s="9" t="s">
        <v>28701</v>
      </c>
      <c r="G5812" s="9" t="s">
        <v>41</v>
      </c>
      <c r="H5812" s="9" t="s">
        <v>22</v>
      </c>
      <c r="I5812" s="9" t="s">
        <v>880</v>
      </c>
      <c r="J5812" s="9" t="s">
        <v>27</v>
      </c>
      <c r="K5812" s="9" t="s">
        <v>28</v>
      </c>
      <c r="L5812" s="9" t="s">
        <v>43</v>
      </c>
      <c r="M5812" s="9" t="s">
        <v>44</v>
      </c>
      <c r="N5812" s="9" t="s">
        <v>31</v>
      </c>
      <c r="O5812" s="9" t="s">
        <v>32</v>
      </c>
      <c r="P5812" s="9" t="s">
        <v>22</v>
      </c>
      <c r="Q5812" s="9" t="s">
        <v>28702</v>
      </c>
      <c r="R5812" s="9" t="s">
        <v>46</v>
      </c>
      <c r="S5812" s="9" t="s">
        <v>28703</v>
      </c>
      <c r="T5812" s="9" t="s">
        <v>28704</v>
      </c>
    </row>
    <row r="5813" customHeight="1" spans="1:20">
      <c r="A5813" s="6">
        <v>45212</v>
      </c>
      <c r="B5813" s="9" t="s">
        <v>28705</v>
      </c>
      <c r="C5813" s="9" t="s">
        <v>817</v>
      </c>
      <c r="D5813" s="9" t="s">
        <v>22</v>
      </c>
      <c r="E5813" s="9" t="s">
        <v>28706</v>
      </c>
      <c r="F5813" s="9" t="s">
        <v>28707</v>
      </c>
      <c r="G5813" s="9" t="s">
        <v>25</v>
      </c>
      <c r="H5813" s="9" t="s">
        <v>22</v>
      </c>
      <c r="I5813" s="9" t="s">
        <v>277</v>
      </c>
      <c r="J5813" s="9" t="s">
        <v>27</v>
      </c>
      <c r="K5813" s="9" t="s">
        <v>28</v>
      </c>
      <c r="L5813" s="9" t="s">
        <v>43</v>
      </c>
      <c r="M5813" s="9" t="s">
        <v>44</v>
      </c>
      <c r="N5813" s="9" t="s">
        <v>31</v>
      </c>
      <c r="O5813" s="9" t="s">
        <v>32</v>
      </c>
      <c r="P5813" s="9" t="s">
        <v>22</v>
      </c>
      <c r="Q5813" s="9" t="s">
        <v>28708</v>
      </c>
      <c r="R5813" s="9" t="s">
        <v>46</v>
      </c>
      <c r="S5813" s="9" t="s">
        <v>28709</v>
      </c>
      <c r="T5813" s="9" t="s">
        <v>28710</v>
      </c>
    </row>
    <row r="5814" customHeight="1" spans="1:20">
      <c r="A5814" s="6">
        <v>45212</v>
      </c>
      <c r="B5814" s="9" t="s">
        <v>28711</v>
      </c>
      <c r="C5814" s="9" t="s">
        <v>1127</v>
      </c>
      <c r="D5814" s="9" t="s">
        <v>22</v>
      </c>
      <c r="E5814" s="9" t="s">
        <v>28712</v>
      </c>
      <c r="F5814" s="9" t="s">
        <v>28713</v>
      </c>
      <c r="G5814" s="9" t="s">
        <v>69</v>
      </c>
      <c r="H5814" s="9" t="s">
        <v>22</v>
      </c>
      <c r="I5814" s="9" t="s">
        <v>26</v>
      </c>
      <c r="J5814" s="9" t="s">
        <v>27</v>
      </c>
      <c r="K5814" s="9" t="s">
        <v>195</v>
      </c>
      <c r="L5814" s="9" t="s">
        <v>29</v>
      </c>
      <c r="M5814" s="9" t="s">
        <v>30</v>
      </c>
      <c r="N5814" s="9" t="s">
        <v>31</v>
      </c>
      <c r="O5814" s="9" t="s">
        <v>32</v>
      </c>
      <c r="P5814" s="9" t="s">
        <v>22</v>
      </c>
      <c r="Q5814" s="9" t="s">
        <v>28714</v>
      </c>
      <c r="R5814" s="9" t="s">
        <v>34</v>
      </c>
      <c r="S5814" s="9" t="s">
        <v>28715</v>
      </c>
      <c r="T5814" s="9" t="s">
        <v>28716</v>
      </c>
    </row>
    <row r="5815" customHeight="1" spans="1:20">
      <c r="A5815" s="6">
        <v>45212</v>
      </c>
      <c r="B5815" s="9" t="s">
        <v>28717</v>
      </c>
      <c r="C5815" s="9" t="s">
        <v>817</v>
      </c>
      <c r="D5815" s="9" t="s">
        <v>22</v>
      </c>
      <c r="E5815" s="9" t="s">
        <v>28718</v>
      </c>
      <c r="F5815" s="9" t="s">
        <v>28368</v>
      </c>
      <c r="G5815" s="9" t="s">
        <v>247</v>
      </c>
      <c r="H5815" s="9" t="s">
        <v>22</v>
      </c>
      <c r="I5815" s="9" t="s">
        <v>124</v>
      </c>
      <c r="J5815" s="9" t="s">
        <v>27</v>
      </c>
      <c r="K5815" s="9" t="s">
        <v>28</v>
      </c>
      <c r="L5815" s="9" t="s">
        <v>43</v>
      </c>
      <c r="M5815" s="9" t="s">
        <v>44</v>
      </c>
      <c r="N5815" s="9" t="s">
        <v>31</v>
      </c>
      <c r="O5815" s="9" t="s">
        <v>32</v>
      </c>
      <c r="P5815" s="9" t="s">
        <v>22</v>
      </c>
      <c r="Q5815" s="9" t="s">
        <v>28719</v>
      </c>
      <c r="R5815" s="9" t="s">
        <v>46</v>
      </c>
      <c r="S5815" s="9" t="s">
        <v>28720</v>
      </c>
      <c r="T5815" s="9" t="s">
        <v>28721</v>
      </c>
    </row>
    <row r="5816" customHeight="1" spans="1:20">
      <c r="A5816" s="6">
        <v>45212</v>
      </c>
      <c r="B5816" s="9" t="s">
        <v>28722</v>
      </c>
      <c r="C5816" s="9" t="s">
        <v>8114</v>
      </c>
      <c r="D5816" s="9" t="s">
        <v>22</v>
      </c>
      <c r="E5816" s="9" t="s">
        <v>28723</v>
      </c>
      <c r="F5816" s="9" t="s">
        <v>28724</v>
      </c>
      <c r="G5816" s="9" t="s">
        <v>41</v>
      </c>
      <c r="H5816" s="9" t="s">
        <v>22</v>
      </c>
      <c r="I5816" s="9" t="s">
        <v>511</v>
      </c>
      <c r="J5816" s="9" t="s">
        <v>27</v>
      </c>
      <c r="K5816" s="9" t="s">
        <v>28</v>
      </c>
      <c r="L5816" s="9" t="s">
        <v>43</v>
      </c>
      <c r="M5816" s="9" t="s">
        <v>30</v>
      </c>
      <c r="N5816" s="9" t="s">
        <v>5516</v>
      </c>
      <c r="O5816" s="9" t="s">
        <v>32</v>
      </c>
      <c r="P5816" s="9" t="s">
        <v>22</v>
      </c>
      <c r="Q5816" s="9" t="s">
        <v>28725</v>
      </c>
      <c r="R5816" s="9" t="s">
        <v>8115</v>
      </c>
      <c r="S5816" s="9" t="s">
        <v>13833</v>
      </c>
      <c r="T5816" s="9" t="s">
        <v>22</v>
      </c>
    </row>
    <row r="5817" customHeight="1" spans="1:20">
      <c r="A5817" s="6">
        <v>45212</v>
      </c>
      <c r="B5817" s="9" t="s">
        <v>28726</v>
      </c>
      <c r="C5817" s="9" t="s">
        <v>8114</v>
      </c>
      <c r="D5817" s="9" t="s">
        <v>22</v>
      </c>
      <c r="E5817" s="9" t="s">
        <v>19895</v>
      </c>
      <c r="F5817" s="9" t="s">
        <v>19896</v>
      </c>
      <c r="G5817" s="9" t="s">
        <v>130</v>
      </c>
      <c r="H5817" s="9" t="s">
        <v>22</v>
      </c>
      <c r="I5817" s="9" t="s">
        <v>931</v>
      </c>
      <c r="J5817" s="9" t="s">
        <v>27</v>
      </c>
      <c r="K5817" s="9" t="s">
        <v>28</v>
      </c>
      <c r="L5817" s="9" t="s">
        <v>43</v>
      </c>
      <c r="M5817" s="9" t="s">
        <v>30</v>
      </c>
      <c r="N5817" s="9" t="s">
        <v>5516</v>
      </c>
      <c r="O5817" s="9" t="s">
        <v>32</v>
      </c>
      <c r="P5817" s="9" t="s">
        <v>22</v>
      </c>
      <c r="Q5817" s="9" t="s">
        <v>28727</v>
      </c>
      <c r="R5817" s="9" t="s">
        <v>8115</v>
      </c>
      <c r="S5817" s="9" t="s">
        <v>13833</v>
      </c>
      <c r="T5817" s="9" t="s">
        <v>22</v>
      </c>
    </row>
    <row r="5818" customHeight="1" spans="1:20">
      <c r="A5818" s="6">
        <v>45212</v>
      </c>
      <c r="B5818" s="9" t="s">
        <v>28728</v>
      </c>
      <c r="C5818" s="9" t="s">
        <v>5616</v>
      </c>
      <c r="D5818" s="9" t="s">
        <v>22</v>
      </c>
      <c r="E5818" s="9" t="s">
        <v>28729</v>
      </c>
      <c r="F5818" s="9" t="s">
        <v>28730</v>
      </c>
      <c r="G5818" s="9" t="s">
        <v>130</v>
      </c>
      <c r="H5818" s="9" t="s">
        <v>22</v>
      </c>
      <c r="I5818" s="9" t="s">
        <v>90</v>
      </c>
      <c r="J5818" s="9" t="s">
        <v>27</v>
      </c>
      <c r="K5818" s="9" t="s">
        <v>28</v>
      </c>
      <c r="L5818" s="9" t="s">
        <v>43</v>
      </c>
      <c r="M5818" s="9" t="s">
        <v>44</v>
      </c>
      <c r="N5818" s="9" t="s">
        <v>31</v>
      </c>
      <c r="O5818" s="9" t="s">
        <v>32</v>
      </c>
      <c r="P5818" s="9" t="s">
        <v>22</v>
      </c>
      <c r="Q5818" s="9" t="s">
        <v>28731</v>
      </c>
      <c r="R5818" s="9" t="s">
        <v>46</v>
      </c>
      <c r="S5818" s="9" t="s">
        <v>28732</v>
      </c>
      <c r="T5818" s="9" t="s">
        <v>28733</v>
      </c>
    </row>
    <row r="5819" customHeight="1" spans="1:20">
      <c r="A5819" s="6">
        <v>45212</v>
      </c>
      <c r="B5819" s="9" t="s">
        <v>28734</v>
      </c>
      <c r="C5819" s="9" t="s">
        <v>6439</v>
      </c>
      <c r="D5819" s="9" t="s">
        <v>22</v>
      </c>
      <c r="E5819" s="9" t="s">
        <v>28735</v>
      </c>
      <c r="F5819" s="9" t="s">
        <v>28736</v>
      </c>
      <c r="G5819" s="9" t="s">
        <v>41</v>
      </c>
      <c r="H5819" s="9" t="s">
        <v>96</v>
      </c>
      <c r="I5819" s="9" t="s">
        <v>576</v>
      </c>
      <c r="J5819" s="9" t="s">
        <v>27</v>
      </c>
      <c r="K5819" s="9" t="s">
        <v>28</v>
      </c>
      <c r="L5819" s="9" t="s">
        <v>43</v>
      </c>
      <c r="M5819" s="9" t="s">
        <v>30</v>
      </c>
      <c r="N5819" s="9" t="s">
        <v>31</v>
      </c>
      <c r="O5819" s="9" t="s">
        <v>32</v>
      </c>
      <c r="P5819" s="9" t="s">
        <v>22</v>
      </c>
      <c r="Q5819" s="9" t="s">
        <v>28737</v>
      </c>
      <c r="R5819" s="9" t="s">
        <v>46</v>
      </c>
      <c r="S5819" s="9" t="s">
        <v>28738</v>
      </c>
      <c r="T5819" s="9" t="s">
        <v>28739</v>
      </c>
    </row>
    <row r="5820" customHeight="1" spans="1:20">
      <c r="A5820" s="6">
        <v>45212</v>
      </c>
      <c r="B5820" s="9" t="s">
        <v>28740</v>
      </c>
      <c r="C5820" s="9" t="s">
        <v>5616</v>
      </c>
      <c r="D5820" s="9" t="s">
        <v>22</v>
      </c>
      <c r="E5820" s="9" t="s">
        <v>28741</v>
      </c>
      <c r="F5820" s="9" t="s">
        <v>28742</v>
      </c>
      <c r="G5820" s="9" t="s">
        <v>82</v>
      </c>
      <c r="H5820" s="9" t="s">
        <v>22</v>
      </c>
      <c r="I5820" s="9" t="s">
        <v>384</v>
      </c>
      <c r="J5820" s="9" t="s">
        <v>27</v>
      </c>
      <c r="K5820" s="9" t="s">
        <v>28</v>
      </c>
      <c r="L5820" s="9" t="s">
        <v>43</v>
      </c>
      <c r="M5820" s="9" t="s">
        <v>44</v>
      </c>
      <c r="N5820" s="9" t="s">
        <v>31</v>
      </c>
      <c r="O5820" s="9" t="s">
        <v>32</v>
      </c>
      <c r="P5820" s="9" t="s">
        <v>22</v>
      </c>
      <c r="Q5820" s="9" t="s">
        <v>28743</v>
      </c>
      <c r="R5820" s="9" t="s">
        <v>46</v>
      </c>
      <c r="S5820" s="9" t="s">
        <v>28744</v>
      </c>
      <c r="T5820" s="9" t="s">
        <v>28745</v>
      </c>
    </row>
    <row r="5821" customHeight="1" spans="1:20">
      <c r="A5821" s="6">
        <v>45212</v>
      </c>
      <c r="B5821" s="9" t="s">
        <v>28746</v>
      </c>
      <c r="C5821" s="9" t="s">
        <v>6855</v>
      </c>
      <c r="D5821" s="9" t="s">
        <v>22</v>
      </c>
      <c r="E5821" s="9" t="s">
        <v>28747</v>
      </c>
      <c r="F5821" s="9" t="s">
        <v>28748</v>
      </c>
      <c r="G5821" s="9" t="s">
        <v>247</v>
      </c>
      <c r="H5821" s="9" t="s">
        <v>110</v>
      </c>
      <c r="I5821" s="9" t="s">
        <v>241</v>
      </c>
      <c r="J5821" s="9" t="s">
        <v>27</v>
      </c>
      <c r="K5821" s="9" t="s">
        <v>28</v>
      </c>
      <c r="L5821" s="9" t="s">
        <v>43</v>
      </c>
      <c r="M5821" s="9" t="s">
        <v>30</v>
      </c>
      <c r="N5821" s="9" t="s">
        <v>31</v>
      </c>
      <c r="O5821" s="9" t="s">
        <v>32</v>
      </c>
      <c r="P5821" s="9" t="s">
        <v>22</v>
      </c>
      <c r="Q5821" s="9" t="s">
        <v>28749</v>
      </c>
      <c r="R5821" s="9" t="s">
        <v>46</v>
      </c>
      <c r="S5821" s="9" t="s">
        <v>28750</v>
      </c>
      <c r="T5821" s="9" t="s">
        <v>28751</v>
      </c>
    </row>
    <row r="5822" customHeight="1" spans="1:20">
      <c r="A5822" s="6">
        <v>45212</v>
      </c>
      <c r="B5822" s="9" t="s">
        <v>28752</v>
      </c>
      <c r="C5822" s="9" t="s">
        <v>14075</v>
      </c>
      <c r="D5822" s="9" t="s">
        <v>22</v>
      </c>
      <c r="E5822" s="9" t="s">
        <v>28753</v>
      </c>
      <c r="F5822" s="9" t="s">
        <v>28754</v>
      </c>
      <c r="G5822" s="9" t="s">
        <v>130</v>
      </c>
      <c r="H5822" s="9" t="s">
        <v>161</v>
      </c>
      <c r="I5822" s="9" t="s">
        <v>576</v>
      </c>
      <c r="J5822" s="9" t="s">
        <v>27</v>
      </c>
      <c r="K5822" s="9" t="s">
        <v>28</v>
      </c>
      <c r="L5822" s="9" t="s">
        <v>43</v>
      </c>
      <c r="M5822" s="9" t="s">
        <v>30</v>
      </c>
      <c r="N5822" s="9" t="s">
        <v>31</v>
      </c>
      <c r="O5822" s="9" t="s">
        <v>32</v>
      </c>
      <c r="P5822" s="9" t="s">
        <v>22</v>
      </c>
      <c r="Q5822" s="9" t="s">
        <v>28755</v>
      </c>
      <c r="R5822" s="9" t="s">
        <v>46</v>
      </c>
      <c r="S5822" s="9" t="s">
        <v>28756</v>
      </c>
      <c r="T5822" s="9" t="s">
        <v>28757</v>
      </c>
    </row>
    <row r="5823" customHeight="1" spans="1:20">
      <c r="A5823" s="6">
        <v>45212</v>
      </c>
      <c r="B5823" s="9" t="s">
        <v>28758</v>
      </c>
      <c r="C5823" s="9" t="s">
        <v>28759</v>
      </c>
      <c r="D5823" s="9" t="s">
        <v>22</v>
      </c>
      <c r="E5823" s="9" t="s">
        <v>28760</v>
      </c>
      <c r="F5823" s="9" t="s">
        <v>28761</v>
      </c>
      <c r="G5823" s="9" t="s">
        <v>25</v>
      </c>
      <c r="H5823" s="9" t="s">
        <v>22</v>
      </c>
      <c r="I5823" s="9" t="s">
        <v>511</v>
      </c>
      <c r="J5823" s="9" t="s">
        <v>27</v>
      </c>
      <c r="K5823" s="9" t="s">
        <v>28</v>
      </c>
      <c r="L5823" s="9" t="s">
        <v>43</v>
      </c>
      <c r="M5823" s="9" t="s">
        <v>44</v>
      </c>
      <c r="N5823" s="9" t="s">
        <v>31</v>
      </c>
      <c r="O5823" s="9" t="s">
        <v>32</v>
      </c>
      <c r="P5823" s="9" t="s">
        <v>22</v>
      </c>
      <c r="Q5823" s="9" t="s">
        <v>28762</v>
      </c>
      <c r="R5823" s="9" t="s">
        <v>46</v>
      </c>
      <c r="S5823" s="9" t="s">
        <v>28763</v>
      </c>
      <c r="T5823" s="9" t="s">
        <v>28764</v>
      </c>
    </row>
    <row r="5824" customHeight="1" spans="1:20">
      <c r="A5824" s="6">
        <v>45212</v>
      </c>
      <c r="B5824" s="9" t="s">
        <v>28765</v>
      </c>
      <c r="C5824" s="9" t="s">
        <v>14075</v>
      </c>
      <c r="D5824" s="9" t="s">
        <v>22</v>
      </c>
      <c r="E5824" s="9" t="s">
        <v>28766</v>
      </c>
      <c r="F5824" s="9" t="s">
        <v>28767</v>
      </c>
      <c r="G5824" s="9" t="s">
        <v>82</v>
      </c>
      <c r="H5824" s="9" t="s">
        <v>137</v>
      </c>
      <c r="I5824" s="9" t="s">
        <v>241</v>
      </c>
      <c r="J5824" s="9" t="s">
        <v>27</v>
      </c>
      <c r="K5824" s="9" t="s">
        <v>28</v>
      </c>
      <c r="L5824" s="9" t="s">
        <v>43</v>
      </c>
      <c r="M5824" s="9" t="s">
        <v>44</v>
      </c>
      <c r="N5824" s="9" t="s">
        <v>31</v>
      </c>
      <c r="O5824" s="9" t="s">
        <v>32</v>
      </c>
      <c r="P5824" s="9" t="s">
        <v>22</v>
      </c>
      <c r="Q5824" s="9" t="s">
        <v>28768</v>
      </c>
      <c r="R5824" s="9" t="s">
        <v>46</v>
      </c>
      <c r="S5824" s="9" t="s">
        <v>28769</v>
      </c>
      <c r="T5824" s="9" t="s">
        <v>28770</v>
      </c>
    </row>
    <row r="5825" customHeight="1" spans="1:20">
      <c r="A5825" s="6">
        <v>45212</v>
      </c>
      <c r="B5825" s="9" t="s">
        <v>28771</v>
      </c>
      <c r="C5825" s="9" t="s">
        <v>817</v>
      </c>
      <c r="D5825" s="9" t="s">
        <v>22</v>
      </c>
      <c r="E5825" s="9" t="s">
        <v>28772</v>
      </c>
      <c r="F5825" s="9" t="s">
        <v>28773</v>
      </c>
      <c r="G5825" s="9" t="s">
        <v>25</v>
      </c>
      <c r="H5825" s="9" t="s">
        <v>110</v>
      </c>
      <c r="I5825" s="9" t="s">
        <v>26</v>
      </c>
      <c r="J5825" s="9" t="s">
        <v>27</v>
      </c>
      <c r="K5825" s="9" t="s">
        <v>76</v>
      </c>
      <c r="L5825" s="9" t="s">
        <v>29</v>
      </c>
      <c r="M5825" s="9" t="s">
        <v>30</v>
      </c>
      <c r="N5825" s="9" t="s">
        <v>31</v>
      </c>
      <c r="O5825" s="9" t="s">
        <v>32</v>
      </c>
      <c r="P5825" s="9" t="s">
        <v>22</v>
      </c>
      <c r="Q5825" s="9" t="s">
        <v>28774</v>
      </c>
      <c r="R5825" s="9" t="s">
        <v>34</v>
      </c>
      <c r="S5825" s="9" t="s">
        <v>28775</v>
      </c>
      <c r="T5825" s="9" t="s">
        <v>22</v>
      </c>
    </row>
    <row r="5826" customHeight="1" spans="1:20">
      <c r="A5826" s="6">
        <v>45212</v>
      </c>
      <c r="B5826" s="9" t="s">
        <v>28776</v>
      </c>
      <c r="C5826" s="9" t="s">
        <v>6506</v>
      </c>
      <c r="D5826" s="9" t="s">
        <v>22</v>
      </c>
      <c r="E5826" s="9" t="s">
        <v>28777</v>
      </c>
      <c r="F5826" s="9" t="s">
        <v>28778</v>
      </c>
      <c r="G5826" s="9" t="s">
        <v>53</v>
      </c>
      <c r="H5826" s="9" t="s">
        <v>22</v>
      </c>
      <c r="I5826" s="9" t="s">
        <v>9203</v>
      </c>
      <c r="J5826" s="9" t="s">
        <v>27</v>
      </c>
      <c r="K5826" s="9" t="s">
        <v>28</v>
      </c>
      <c r="L5826" s="9" t="s">
        <v>43</v>
      </c>
      <c r="M5826" s="9" t="s">
        <v>30</v>
      </c>
      <c r="N5826" s="9" t="s">
        <v>208</v>
      </c>
      <c r="O5826" s="9" t="s">
        <v>32</v>
      </c>
      <c r="P5826" s="9" t="s">
        <v>22</v>
      </c>
      <c r="Q5826" s="9" t="s">
        <v>22</v>
      </c>
      <c r="R5826" s="9" t="s">
        <v>9203</v>
      </c>
      <c r="S5826" s="9" t="s">
        <v>28779</v>
      </c>
      <c r="T5826" s="9" t="s">
        <v>22</v>
      </c>
    </row>
    <row r="5827" customHeight="1" spans="1:20">
      <c r="A5827" s="6">
        <v>45212</v>
      </c>
      <c r="B5827" s="9" t="s">
        <v>28780</v>
      </c>
      <c r="C5827" s="9" t="s">
        <v>6506</v>
      </c>
      <c r="D5827" s="9" t="s">
        <v>22</v>
      </c>
      <c r="E5827" s="9" t="s">
        <v>26904</v>
      </c>
      <c r="F5827" s="9" t="s">
        <v>26905</v>
      </c>
      <c r="G5827" s="9" t="s">
        <v>62</v>
      </c>
      <c r="H5827" s="9" t="s">
        <v>110</v>
      </c>
      <c r="I5827" s="9" t="s">
        <v>277</v>
      </c>
      <c r="J5827" s="9" t="s">
        <v>27</v>
      </c>
      <c r="K5827" s="9" t="s">
        <v>28</v>
      </c>
      <c r="L5827" s="9" t="s">
        <v>43</v>
      </c>
      <c r="M5827" s="9" t="s">
        <v>44</v>
      </c>
      <c r="N5827" s="9" t="s">
        <v>208</v>
      </c>
      <c r="O5827" s="9" t="s">
        <v>32</v>
      </c>
      <c r="P5827" s="9" t="s">
        <v>22</v>
      </c>
      <c r="Q5827" s="9" t="s">
        <v>28781</v>
      </c>
      <c r="R5827" s="9" t="s">
        <v>46</v>
      </c>
      <c r="S5827" s="9" t="s">
        <v>28782</v>
      </c>
      <c r="T5827" s="9" t="s">
        <v>22</v>
      </c>
    </row>
    <row r="5828" customHeight="1" spans="1:20">
      <c r="A5828" s="6">
        <v>45212</v>
      </c>
      <c r="B5828" s="9" t="s">
        <v>28783</v>
      </c>
      <c r="C5828" s="9" t="s">
        <v>6506</v>
      </c>
      <c r="D5828" s="9" t="s">
        <v>22</v>
      </c>
      <c r="E5828" s="9" t="s">
        <v>28784</v>
      </c>
      <c r="F5828" s="9" t="s">
        <v>28785</v>
      </c>
      <c r="G5828" s="9" t="s">
        <v>82</v>
      </c>
      <c r="H5828" s="9" t="s">
        <v>22</v>
      </c>
      <c r="I5828" s="9" t="s">
        <v>207</v>
      </c>
      <c r="J5828" s="9" t="s">
        <v>27</v>
      </c>
      <c r="K5828" s="9" t="s">
        <v>28</v>
      </c>
      <c r="L5828" s="9" t="s">
        <v>43</v>
      </c>
      <c r="M5828" s="9" t="s">
        <v>44</v>
      </c>
      <c r="N5828" s="9" t="s">
        <v>208</v>
      </c>
      <c r="O5828" s="9" t="s">
        <v>32</v>
      </c>
      <c r="P5828" s="9" t="s">
        <v>22</v>
      </c>
      <c r="Q5828" s="9" t="s">
        <v>28786</v>
      </c>
      <c r="R5828" s="9" t="s">
        <v>46</v>
      </c>
      <c r="S5828" s="9" t="s">
        <v>28787</v>
      </c>
      <c r="T5828" s="9" t="s">
        <v>22</v>
      </c>
    </row>
    <row r="5829" customHeight="1" spans="1:20">
      <c r="A5829" s="6">
        <v>45212</v>
      </c>
      <c r="B5829" s="9" t="s">
        <v>28788</v>
      </c>
      <c r="C5829" s="9" t="s">
        <v>6506</v>
      </c>
      <c r="D5829" s="9" t="s">
        <v>22</v>
      </c>
      <c r="E5829" s="9" t="s">
        <v>28789</v>
      </c>
      <c r="F5829" s="9" t="s">
        <v>28790</v>
      </c>
      <c r="G5829" s="9" t="s">
        <v>130</v>
      </c>
      <c r="H5829" s="9" t="s">
        <v>110</v>
      </c>
      <c r="I5829" s="9" t="s">
        <v>490</v>
      </c>
      <c r="J5829" s="9" t="s">
        <v>27</v>
      </c>
      <c r="K5829" s="9" t="s">
        <v>28</v>
      </c>
      <c r="L5829" s="9" t="s">
        <v>43</v>
      </c>
      <c r="M5829" s="9" t="s">
        <v>30</v>
      </c>
      <c r="N5829" s="9" t="s">
        <v>208</v>
      </c>
      <c r="O5829" s="9" t="s">
        <v>32</v>
      </c>
      <c r="P5829" s="9" t="s">
        <v>22</v>
      </c>
      <c r="Q5829" s="9" t="s">
        <v>28791</v>
      </c>
      <c r="R5829" s="9" t="s">
        <v>46</v>
      </c>
      <c r="S5829" s="9" t="s">
        <v>28792</v>
      </c>
      <c r="T5829" s="9" t="s">
        <v>22</v>
      </c>
    </row>
    <row r="5830" customHeight="1" spans="1:20">
      <c r="A5830" s="6">
        <v>45212</v>
      </c>
      <c r="B5830" s="9" t="s">
        <v>28793</v>
      </c>
      <c r="C5830" s="9" t="s">
        <v>6506</v>
      </c>
      <c r="D5830" s="9" t="s">
        <v>22</v>
      </c>
      <c r="E5830" s="9" t="s">
        <v>28794</v>
      </c>
      <c r="F5830" s="9" t="s">
        <v>28795</v>
      </c>
      <c r="G5830" s="9" t="s">
        <v>194</v>
      </c>
      <c r="H5830" s="9" t="s">
        <v>22</v>
      </c>
      <c r="I5830" s="9" t="s">
        <v>384</v>
      </c>
      <c r="J5830" s="9" t="s">
        <v>27</v>
      </c>
      <c r="K5830" s="9" t="s">
        <v>76</v>
      </c>
      <c r="L5830" s="9" t="s">
        <v>43</v>
      </c>
      <c r="M5830" s="9" t="s">
        <v>44</v>
      </c>
      <c r="N5830" s="9" t="s">
        <v>208</v>
      </c>
      <c r="O5830" s="9" t="s">
        <v>32</v>
      </c>
      <c r="P5830" s="9" t="s">
        <v>22</v>
      </c>
      <c r="Q5830" s="9" t="s">
        <v>28796</v>
      </c>
      <c r="R5830" s="9" t="s">
        <v>46</v>
      </c>
      <c r="S5830" s="9" t="s">
        <v>28797</v>
      </c>
      <c r="T5830" s="9" t="s">
        <v>22</v>
      </c>
    </row>
    <row r="5831" customHeight="1" spans="1:20">
      <c r="A5831" s="6">
        <v>45212</v>
      </c>
      <c r="B5831" s="9" t="s">
        <v>28798</v>
      </c>
      <c r="C5831" s="9" t="s">
        <v>6506</v>
      </c>
      <c r="D5831" s="9" t="s">
        <v>22</v>
      </c>
      <c r="E5831" s="9" t="s">
        <v>28799</v>
      </c>
      <c r="F5831" s="9" t="s">
        <v>28800</v>
      </c>
      <c r="G5831" s="9" t="s">
        <v>69</v>
      </c>
      <c r="H5831" s="9" t="s">
        <v>22</v>
      </c>
      <c r="I5831" s="9" t="s">
        <v>117</v>
      </c>
      <c r="J5831" s="9" t="s">
        <v>27</v>
      </c>
      <c r="K5831" s="9" t="s">
        <v>76</v>
      </c>
      <c r="L5831" s="9" t="s">
        <v>43</v>
      </c>
      <c r="M5831" s="9" t="s">
        <v>44</v>
      </c>
      <c r="N5831" s="9" t="s">
        <v>208</v>
      </c>
      <c r="O5831" s="9" t="s">
        <v>32</v>
      </c>
      <c r="P5831" s="9" t="s">
        <v>22</v>
      </c>
      <c r="Q5831" s="9" t="s">
        <v>28801</v>
      </c>
      <c r="R5831" s="9" t="s">
        <v>46</v>
      </c>
      <c r="S5831" s="9" t="s">
        <v>28802</v>
      </c>
      <c r="T5831" s="9" t="s">
        <v>22</v>
      </c>
    </row>
    <row r="5832" customHeight="1" spans="1:20">
      <c r="A5832" s="6">
        <v>45212</v>
      </c>
      <c r="B5832" s="9" t="s">
        <v>28803</v>
      </c>
      <c r="C5832" s="9" t="s">
        <v>6506</v>
      </c>
      <c r="D5832" s="9" t="s">
        <v>22</v>
      </c>
      <c r="E5832" s="9" t="s">
        <v>28804</v>
      </c>
      <c r="F5832" s="9" t="s">
        <v>28805</v>
      </c>
      <c r="G5832" s="9" t="s">
        <v>41</v>
      </c>
      <c r="H5832" s="9" t="s">
        <v>22</v>
      </c>
      <c r="I5832" s="9" t="s">
        <v>97</v>
      </c>
      <c r="J5832" s="9" t="s">
        <v>27</v>
      </c>
      <c r="K5832" s="9" t="s">
        <v>28</v>
      </c>
      <c r="L5832" s="9" t="s">
        <v>43</v>
      </c>
      <c r="M5832" s="9" t="s">
        <v>30</v>
      </c>
      <c r="N5832" s="9" t="s">
        <v>208</v>
      </c>
      <c r="O5832" s="9" t="s">
        <v>32</v>
      </c>
      <c r="P5832" s="9" t="s">
        <v>22</v>
      </c>
      <c r="Q5832" s="9" t="s">
        <v>28806</v>
      </c>
      <c r="R5832" s="9" t="s">
        <v>46</v>
      </c>
      <c r="S5832" s="9" t="s">
        <v>28807</v>
      </c>
      <c r="T5832" s="9" t="s">
        <v>22</v>
      </c>
    </row>
    <row r="5833" customHeight="1" spans="1:20">
      <c r="A5833" s="6">
        <v>45212</v>
      </c>
      <c r="B5833" s="9" t="s">
        <v>28808</v>
      </c>
      <c r="C5833" s="9" t="s">
        <v>6506</v>
      </c>
      <c r="D5833" s="9" t="s">
        <v>22</v>
      </c>
      <c r="E5833" s="9" t="s">
        <v>28809</v>
      </c>
      <c r="F5833" s="9" t="s">
        <v>28810</v>
      </c>
      <c r="G5833" s="9" t="s">
        <v>53</v>
      </c>
      <c r="H5833" s="9" t="s">
        <v>22</v>
      </c>
      <c r="I5833" s="9" t="s">
        <v>9203</v>
      </c>
      <c r="J5833" s="9" t="s">
        <v>27</v>
      </c>
      <c r="K5833" s="9" t="s">
        <v>28</v>
      </c>
      <c r="L5833" s="9" t="s">
        <v>43</v>
      </c>
      <c r="M5833" s="9" t="s">
        <v>30</v>
      </c>
      <c r="N5833" s="9" t="s">
        <v>208</v>
      </c>
      <c r="O5833" s="9" t="s">
        <v>32</v>
      </c>
      <c r="P5833" s="9" t="s">
        <v>22</v>
      </c>
      <c r="Q5833" s="9" t="s">
        <v>22</v>
      </c>
      <c r="R5833" s="9" t="s">
        <v>9203</v>
      </c>
      <c r="S5833" s="9" t="s">
        <v>28811</v>
      </c>
      <c r="T5833" s="9" t="s">
        <v>22</v>
      </c>
    </row>
    <row r="5834" customHeight="1" spans="1:20">
      <c r="A5834" s="6">
        <v>45212</v>
      </c>
      <c r="B5834" s="9" t="s">
        <v>28812</v>
      </c>
      <c r="C5834" s="9" t="s">
        <v>6506</v>
      </c>
      <c r="D5834" s="9" t="s">
        <v>22</v>
      </c>
      <c r="E5834" s="9" t="s">
        <v>28813</v>
      </c>
      <c r="F5834" s="9" t="s">
        <v>28814</v>
      </c>
      <c r="G5834" s="9" t="s">
        <v>41</v>
      </c>
      <c r="H5834" s="9" t="s">
        <v>22</v>
      </c>
      <c r="I5834" s="9" t="s">
        <v>3098</v>
      </c>
      <c r="J5834" s="9" t="s">
        <v>27</v>
      </c>
      <c r="K5834" s="9" t="s">
        <v>28</v>
      </c>
      <c r="L5834" s="9" t="s">
        <v>43</v>
      </c>
      <c r="M5834" s="9" t="s">
        <v>30</v>
      </c>
      <c r="N5834" s="9" t="s">
        <v>208</v>
      </c>
      <c r="O5834" s="9" t="s">
        <v>32</v>
      </c>
      <c r="P5834" s="9" t="s">
        <v>22</v>
      </c>
      <c r="Q5834" s="9" t="s">
        <v>28815</v>
      </c>
      <c r="R5834" s="9" t="s">
        <v>46</v>
      </c>
      <c r="S5834" s="9" t="s">
        <v>28816</v>
      </c>
      <c r="T5834" s="9" t="s">
        <v>22</v>
      </c>
    </row>
    <row r="5835" customHeight="1" spans="1:20">
      <c r="A5835" s="6">
        <v>45212</v>
      </c>
      <c r="B5835" s="9" t="s">
        <v>28817</v>
      </c>
      <c r="C5835" s="9" t="s">
        <v>6506</v>
      </c>
      <c r="D5835" s="9" t="s">
        <v>22</v>
      </c>
      <c r="E5835" s="9" t="s">
        <v>3096</v>
      </c>
      <c r="F5835" s="9" t="s">
        <v>3097</v>
      </c>
      <c r="G5835" s="9" t="s">
        <v>62</v>
      </c>
      <c r="H5835" s="9" t="s">
        <v>22</v>
      </c>
      <c r="I5835" s="9" t="s">
        <v>2203</v>
      </c>
      <c r="J5835" s="9" t="s">
        <v>27</v>
      </c>
      <c r="K5835" s="9" t="s">
        <v>28</v>
      </c>
      <c r="L5835" s="9" t="s">
        <v>43</v>
      </c>
      <c r="M5835" s="9" t="s">
        <v>44</v>
      </c>
      <c r="N5835" s="9" t="s">
        <v>208</v>
      </c>
      <c r="O5835" s="9" t="s">
        <v>32</v>
      </c>
      <c r="P5835" s="9" t="s">
        <v>22</v>
      </c>
      <c r="Q5835" s="9" t="s">
        <v>28818</v>
      </c>
      <c r="R5835" s="9" t="s">
        <v>46</v>
      </c>
      <c r="S5835" s="9" t="s">
        <v>28819</v>
      </c>
      <c r="T5835" s="9" t="s">
        <v>22</v>
      </c>
    </row>
    <row r="5836" customHeight="1" spans="1:20">
      <c r="A5836" s="6">
        <v>45212</v>
      </c>
      <c r="B5836" s="9" t="s">
        <v>28820</v>
      </c>
      <c r="C5836" s="9" t="s">
        <v>6506</v>
      </c>
      <c r="D5836" s="9" t="s">
        <v>22</v>
      </c>
      <c r="E5836" s="9" t="s">
        <v>28821</v>
      </c>
      <c r="F5836" s="9" t="s">
        <v>28822</v>
      </c>
      <c r="G5836" s="9" t="s">
        <v>130</v>
      </c>
      <c r="H5836" s="9" t="s">
        <v>22</v>
      </c>
      <c r="I5836" s="9" t="s">
        <v>880</v>
      </c>
      <c r="J5836" s="9" t="s">
        <v>27</v>
      </c>
      <c r="K5836" s="9" t="s">
        <v>28</v>
      </c>
      <c r="L5836" s="9" t="s">
        <v>43</v>
      </c>
      <c r="M5836" s="9" t="s">
        <v>30</v>
      </c>
      <c r="N5836" s="9" t="s">
        <v>208</v>
      </c>
      <c r="O5836" s="9" t="s">
        <v>32</v>
      </c>
      <c r="P5836" s="9" t="s">
        <v>22</v>
      </c>
      <c r="Q5836" s="9" t="s">
        <v>28823</v>
      </c>
      <c r="R5836" s="9" t="s">
        <v>46</v>
      </c>
      <c r="S5836" s="9" t="s">
        <v>28824</v>
      </c>
      <c r="T5836" s="9" t="s">
        <v>22</v>
      </c>
    </row>
    <row r="5837" customHeight="1" spans="1:20">
      <c r="A5837" s="6">
        <v>45212</v>
      </c>
      <c r="B5837" s="9" t="s">
        <v>28825</v>
      </c>
      <c r="C5837" s="9" t="s">
        <v>6506</v>
      </c>
      <c r="D5837" s="9" t="s">
        <v>22</v>
      </c>
      <c r="E5837" s="9" t="s">
        <v>28826</v>
      </c>
      <c r="F5837" s="9" t="s">
        <v>28827</v>
      </c>
      <c r="G5837" s="9" t="s">
        <v>82</v>
      </c>
      <c r="H5837" s="9" t="s">
        <v>22</v>
      </c>
      <c r="I5837" s="9" t="s">
        <v>259</v>
      </c>
      <c r="J5837" s="9" t="s">
        <v>27</v>
      </c>
      <c r="K5837" s="9" t="s">
        <v>28</v>
      </c>
      <c r="L5837" s="9" t="s">
        <v>43</v>
      </c>
      <c r="M5837" s="9" t="s">
        <v>30</v>
      </c>
      <c r="N5837" s="9" t="s">
        <v>208</v>
      </c>
      <c r="O5837" s="9" t="s">
        <v>32</v>
      </c>
      <c r="P5837" s="9" t="s">
        <v>22</v>
      </c>
      <c r="Q5837" s="9" t="s">
        <v>28828</v>
      </c>
      <c r="R5837" s="9" t="s">
        <v>46</v>
      </c>
      <c r="S5837" s="9" t="s">
        <v>28829</v>
      </c>
      <c r="T5837" s="9" t="s">
        <v>22</v>
      </c>
    </row>
    <row r="5838" customHeight="1" spans="1:20">
      <c r="A5838" s="6">
        <v>45212</v>
      </c>
      <c r="B5838" s="9" t="s">
        <v>28830</v>
      </c>
      <c r="C5838" s="9" t="s">
        <v>6506</v>
      </c>
      <c r="D5838" s="9" t="s">
        <v>22</v>
      </c>
      <c r="E5838" s="9" t="s">
        <v>28831</v>
      </c>
      <c r="F5838" s="9" t="s">
        <v>28832</v>
      </c>
      <c r="G5838" s="9" t="s">
        <v>25</v>
      </c>
      <c r="H5838" s="9" t="s">
        <v>22</v>
      </c>
      <c r="I5838" s="9" t="s">
        <v>83</v>
      </c>
      <c r="J5838" s="9" t="s">
        <v>27</v>
      </c>
      <c r="K5838" s="9" t="s">
        <v>28</v>
      </c>
      <c r="L5838" s="9" t="s">
        <v>43</v>
      </c>
      <c r="M5838" s="9" t="s">
        <v>30</v>
      </c>
      <c r="N5838" s="9" t="s">
        <v>208</v>
      </c>
      <c r="O5838" s="9" t="s">
        <v>32</v>
      </c>
      <c r="P5838" s="9" t="s">
        <v>22</v>
      </c>
      <c r="Q5838" s="9" t="s">
        <v>28833</v>
      </c>
      <c r="R5838" s="9" t="s">
        <v>46</v>
      </c>
      <c r="S5838" s="9" t="s">
        <v>28834</v>
      </c>
      <c r="T5838" s="9" t="s">
        <v>22</v>
      </c>
    </row>
    <row r="5839" customHeight="1" spans="1:20">
      <c r="A5839" s="6">
        <v>45212</v>
      </c>
      <c r="B5839" s="9" t="s">
        <v>28835</v>
      </c>
      <c r="C5839" s="9" t="s">
        <v>6506</v>
      </c>
      <c r="D5839" s="9" t="s">
        <v>22</v>
      </c>
      <c r="E5839" s="9" t="s">
        <v>28836</v>
      </c>
      <c r="F5839" s="9" t="s">
        <v>28837</v>
      </c>
      <c r="G5839" s="9" t="s">
        <v>41</v>
      </c>
      <c r="H5839" s="9" t="s">
        <v>22</v>
      </c>
      <c r="I5839" s="9" t="s">
        <v>931</v>
      </c>
      <c r="J5839" s="9" t="s">
        <v>27</v>
      </c>
      <c r="K5839" s="9" t="s">
        <v>28</v>
      </c>
      <c r="L5839" s="9" t="s">
        <v>43</v>
      </c>
      <c r="M5839" s="9" t="s">
        <v>30</v>
      </c>
      <c r="N5839" s="9" t="s">
        <v>208</v>
      </c>
      <c r="O5839" s="9" t="s">
        <v>32</v>
      </c>
      <c r="P5839" s="9" t="s">
        <v>22</v>
      </c>
      <c r="Q5839" s="9" t="s">
        <v>28838</v>
      </c>
      <c r="R5839" s="9" t="s">
        <v>46</v>
      </c>
      <c r="S5839" s="9" t="s">
        <v>28839</v>
      </c>
      <c r="T5839" s="9" t="s">
        <v>22</v>
      </c>
    </row>
    <row r="5840" customHeight="1" spans="1:20">
      <c r="A5840" s="6">
        <v>45212</v>
      </c>
      <c r="B5840" s="9" t="s">
        <v>28840</v>
      </c>
      <c r="C5840" s="9" t="s">
        <v>6506</v>
      </c>
      <c r="D5840" s="9" t="s">
        <v>22</v>
      </c>
      <c r="E5840" s="9" t="s">
        <v>28841</v>
      </c>
      <c r="F5840" s="9" t="s">
        <v>28842</v>
      </c>
      <c r="G5840" s="9" t="s">
        <v>53</v>
      </c>
      <c r="H5840" s="9" t="s">
        <v>22</v>
      </c>
      <c r="I5840" s="9" t="s">
        <v>111</v>
      </c>
      <c r="J5840" s="9" t="s">
        <v>27</v>
      </c>
      <c r="K5840" s="9" t="s">
        <v>28</v>
      </c>
      <c r="L5840" s="9" t="s">
        <v>43</v>
      </c>
      <c r="M5840" s="9" t="s">
        <v>30</v>
      </c>
      <c r="N5840" s="9" t="s">
        <v>208</v>
      </c>
      <c r="O5840" s="9" t="s">
        <v>32</v>
      </c>
      <c r="P5840" s="9" t="s">
        <v>22</v>
      </c>
      <c r="Q5840" s="9" t="s">
        <v>28843</v>
      </c>
      <c r="R5840" s="9" t="s">
        <v>46</v>
      </c>
      <c r="S5840" s="9" t="s">
        <v>28844</v>
      </c>
      <c r="T5840" s="9" t="s">
        <v>22</v>
      </c>
    </row>
    <row r="5841" customHeight="1" spans="1:20">
      <c r="A5841" s="6">
        <v>45212</v>
      </c>
      <c r="B5841" s="9" t="s">
        <v>28845</v>
      </c>
      <c r="C5841" s="9" t="s">
        <v>6506</v>
      </c>
      <c r="D5841" s="9" t="s">
        <v>22</v>
      </c>
      <c r="E5841" s="9" t="s">
        <v>28846</v>
      </c>
      <c r="F5841" s="9" t="s">
        <v>28847</v>
      </c>
      <c r="G5841" s="9" t="s">
        <v>130</v>
      </c>
      <c r="H5841" s="9" t="s">
        <v>110</v>
      </c>
      <c r="I5841" s="9" t="s">
        <v>2203</v>
      </c>
      <c r="J5841" s="9" t="s">
        <v>27</v>
      </c>
      <c r="K5841" s="9" t="s">
        <v>28</v>
      </c>
      <c r="L5841" s="9" t="s">
        <v>43</v>
      </c>
      <c r="M5841" s="9" t="s">
        <v>30</v>
      </c>
      <c r="N5841" s="9" t="s">
        <v>208</v>
      </c>
      <c r="O5841" s="9" t="s">
        <v>32</v>
      </c>
      <c r="P5841" s="9" t="s">
        <v>22</v>
      </c>
      <c r="Q5841" s="9" t="s">
        <v>28848</v>
      </c>
      <c r="R5841" s="9" t="s">
        <v>46</v>
      </c>
      <c r="S5841" s="9" t="s">
        <v>22698</v>
      </c>
      <c r="T5841" s="9" t="s">
        <v>22</v>
      </c>
    </row>
    <row r="5842" customHeight="1" spans="1:20">
      <c r="A5842" s="6">
        <v>45212</v>
      </c>
      <c r="B5842" s="9" t="s">
        <v>28849</v>
      </c>
      <c r="C5842" s="9" t="s">
        <v>6506</v>
      </c>
      <c r="D5842" s="9" t="s">
        <v>22</v>
      </c>
      <c r="E5842" s="9" t="s">
        <v>28850</v>
      </c>
      <c r="F5842" s="9" t="s">
        <v>25314</v>
      </c>
      <c r="G5842" s="9" t="s">
        <v>130</v>
      </c>
      <c r="H5842" s="9" t="s">
        <v>110</v>
      </c>
      <c r="I5842" s="9" t="s">
        <v>490</v>
      </c>
      <c r="J5842" s="9" t="s">
        <v>27</v>
      </c>
      <c r="K5842" s="9" t="s">
        <v>28</v>
      </c>
      <c r="L5842" s="9" t="s">
        <v>43</v>
      </c>
      <c r="M5842" s="9" t="s">
        <v>44</v>
      </c>
      <c r="N5842" s="9" t="s">
        <v>208</v>
      </c>
      <c r="O5842" s="9" t="s">
        <v>32</v>
      </c>
      <c r="P5842" s="9" t="s">
        <v>22</v>
      </c>
      <c r="Q5842" s="9" t="s">
        <v>28851</v>
      </c>
      <c r="R5842" s="9" t="s">
        <v>46</v>
      </c>
      <c r="S5842" s="9" t="s">
        <v>28852</v>
      </c>
      <c r="T5842" s="9" t="s">
        <v>22</v>
      </c>
    </row>
    <row r="5843" customHeight="1" spans="1:20">
      <c r="A5843" s="6">
        <v>45212</v>
      </c>
      <c r="B5843" s="9" t="s">
        <v>28853</v>
      </c>
      <c r="C5843" s="9" t="s">
        <v>6506</v>
      </c>
      <c r="D5843" s="9" t="s">
        <v>22</v>
      </c>
      <c r="E5843" s="9" t="s">
        <v>28854</v>
      </c>
      <c r="F5843" s="9" t="s">
        <v>28855</v>
      </c>
      <c r="G5843" s="9" t="s">
        <v>82</v>
      </c>
      <c r="H5843" s="9" t="s">
        <v>22</v>
      </c>
      <c r="I5843" s="9" t="s">
        <v>299</v>
      </c>
      <c r="J5843" s="9" t="s">
        <v>27</v>
      </c>
      <c r="K5843" s="9" t="s">
        <v>28</v>
      </c>
      <c r="L5843" s="9" t="s">
        <v>43</v>
      </c>
      <c r="M5843" s="9" t="s">
        <v>44</v>
      </c>
      <c r="N5843" s="9" t="s">
        <v>208</v>
      </c>
      <c r="O5843" s="9" t="s">
        <v>32</v>
      </c>
      <c r="P5843" s="9" t="s">
        <v>22</v>
      </c>
      <c r="Q5843" s="9" t="s">
        <v>28856</v>
      </c>
      <c r="R5843" s="9" t="s">
        <v>46</v>
      </c>
      <c r="S5843" s="9" t="s">
        <v>28857</v>
      </c>
      <c r="T5843" s="9" t="s">
        <v>28858</v>
      </c>
    </row>
    <row r="5844" customHeight="1" spans="1:20">
      <c r="A5844" s="6">
        <v>45212</v>
      </c>
      <c r="B5844" s="9" t="s">
        <v>28859</v>
      </c>
      <c r="C5844" s="9" t="s">
        <v>6506</v>
      </c>
      <c r="D5844" s="9" t="s">
        <v>22</v>
      </c>
      <c r="E5844" s="9" t="s">
        <v>28860</v>
      </c>
      <c r="F5844" s="9" t="s">
        <v>28861</v>
      </c>
      <c r="G5844" s="9" t="s">
        <v>69</v>
      </c>
      <c r="H5844" s="9" t="s">
        <v>22</v>
      </c>
      <c r="I5844" s="9" t="s">
        <v>576</v>
      </c>
      <c r="J5844" s="9" t="s">
        <v>27</v>
      </c>
      <c r="K5844" s="9" t="s">
        <v>28</v>
      </c>
      <c r="L5844" s="9" t="s">
        <v>43</v>
      </c>
      <c r="M5844" s="9" t="s">
        <v>44</v>
      </c>
      <c r="N5844" s="9" t="s">
        <v>208</v>
      </c>
      <c r="O5844" s="9" t="s">
        <v>32</v>
      </c>
      <c r="P5844" s="9" t="s">
        <v>22</v>
      </c>
      <c r="Q5844" s="9" t="s">
        <v>28862</v>
      </c>
      <c r="R5844" s="9" t="s">
        <v>46</v>
      </c>
      <c r="S5844" s="9" t="s">
        <v>28863</v>
      </c>
      <c r="T5844" s="9" t="s">
        <v>28864</v>
      </c>
    </row>
    <row r="5845" customHeight="1" spans="1:20">
      <c r="A5845" s="6">
        <v>45212</v>
      </c>
      <c r="B5845" s="9" t="s">
        <v>28865</v>
      </c>
      <c r="C5845" s="9" t="s">
        <v>9229</v>
      </c>
      <c r="D5845" s="9" t="s">
        <v>22</v>
      </c>
      <c r="E5845" s="9" t="s">
        <v>28866</v>
      </c>
      <c r="F5845" s="9" t="s">
        <v>22516</v>
      </c>
      <c r="G5845" s="9" t="s">
        <v>25</v>
      </c>
      <c r="H5845" s="9" t="s">
        <v>22</v>
      </c>
      <c r="I5845" s="9" t="s">
        <v>63</v>
      </c>
      <c r="J5845" s="9" t="s">
        <v>27</v>
      </c>
      <c r="K5845" s="9" t="s">
        <v>28</v>
      </c>
      <c r="L5845" s="9" t="s">
        <v>43</v>
      </c>
      <c r="M5845" s="9" t="s">
        <v>44</v>
      </c>
      <c r="N5845" s="9" t="s">
        <v>208</v>
      </c>
      <c r="O5845" s="9" t="s">
        <v>32</v>
      </c>
      <c r="P5845" s="9" t="s">
        <v>22</v>
      </c>
      <c r="Q5845" s="9" t="s">
        <v>28867</v>
      </c>
      <c r="R5845" s="9" t="s">
        <v>46</v>
      </c>
      <c r="S5845" s="9" t="s">
        <v>28868</v>
      </c>
      <c r="T5845" s="9" t="s">
        <v>28869</v>
      </c>
    </row>
    <row r="5846" customHeight="1" spans="1:20">
      <c r="A5846" s="6">
        <v>45212</v>
      </c>
      <c r="B5846" s="9" t="s">
        <v>28870</v>
      </c>
      <c r="C5846" s="9" t="s">
        <v>6506</v>
      </c>
      <c r="D5846" s="9" t="s">
        <v>22</v>
      </c>
      <c r="E5846" s="9" t="s">
        <v>28871</v>
      </c>
      <c r="F5846" s="9" t="s">
        <v>28872</v>
      </c>
      <c r="G5846" s="9" t="s">
        <v>41</v>
      </c>
      <c r="H5846" s="9" t="s">
        <v>22</v>
      </c>
      <c r="I5846" s="9" t="s">
        <v>576</v>
      </c>
      <c r="J5846" s="9" t="s">
        <v>27</v>
      </c>
      <c r="K5846" s="9" t="s">
        <v>28</v>
      </c>
      <c r="L5846" s="9" t="s">
        <v>43</v>
      </c>
      <c r="M5846" s="9" t="s">
        <v>44</v>
      </c>
      <c r="N5846" s="9" t="s">
        <v>208</v>
      </c>
      <c r="O5846" s="9" t="s">
        <v>32</v>
      </c>
      <c r="P5846" s="9" t="s">
        <v>22</v>
      </c>
      <c r="Q5846" s="9" t="s">
        <v>28873</v>
      </c>
      <c r="R5846" s="9" t="s">
        <v>46</v>
      </c>
      <c r="S5846" s="9" t="s">
        <v>28874</v>
      </c>
      <c r="T5846" s="9" t="s">
        <v>28875</v>
      </c>
    </row>
    <row r="5847" customHeight="1" spans="1:20">
      <c r="A5847" s="6">
        <v>45212</v>
      </c>
      <c r="B5847" s="9" t="s">
        <v>28876</v>
      </c>
      <c r="C5847" s="9" t="s">
        <v>6506</v>
      </c>
      <c r="D5847" s="9" t="s">
        <v>22</v>
      </c>
      <c r="E5847" s="9" t="s">
        <v>28877</v>
      </c>
      <c r="F5847" s="9" t="s">
        <v>28878</v>
      </c>
      <c r="G5847" s="9" t="s">
        <v>82</v>
      </c>
      <c r="H5847" s="9" t="s">
        <v>22</v>
      </c>
      <c r="I5847" s="9" t="s">
        <v>3098</v>
      </c>
      <c r="J5847" s="9" t="s">
        <v>27</v>
      </c>
      <c r="K5847" s="9" t="s">
        <v>28</v>
      </c>
      <c r="L5847" s="9" t="s">
        <v>43</v>
      </c>
      <c r="M5847" s="9" t="s">
        <v>30</v>
      </c>
      <c r="N5847" s="9" t="s">
        <v>208</v>
      </c>
      <c r="O5847" s="9" t="s">
        <v>32</v>
      </c>
      <c r="P5847" s="9" t="s">
        <v>22</v>
      </c>
      <c r="Q5847" s="9" t="s">
        <v>28879</v>
      </c>
      <c r="R5847" s="9" t="s">
        <v>46</v>
      </c>
      <c r="S5847" s="9" t="s">
        <v>28880</v>
      </c>
      <c r="T5847" s="9" t="s">
        <v>28881</v>
      </c>
    </row>
    <row r="5848" customHeight="1" spans="1:20">
      <c r="A5848" s="6">
        <v>45212</v>
      </c>
      <c r="B5848" s="9" t="s">
        <v>28882</v>
      </c>
      <c r="C5848" s="9" t="s">
        <v>6506</v>
      </c>
      <c r="D5848" s="9" t="s">
        <v>22</v>
      </c>
      <c r="E5848" s="9" t="s">
        <v>28883</v>
      </c>
      <c r="F5848" s="9" t="s">
        <v>28884</v>
      </c>
      <c r="G5848" s="9" t="s">
        <v>25</v>
      </c>
      <c r="H5848" s="9" t="s">
        <v>110</v>
      </c>
      <c r="I5848" s="9" t="s">
        <v>412</v>
      </c>
      <c r="J5848" s="9" t="s">
        <v>27</v>
      </c>
      <c r="K5848" s="9" t="s">
        <v>28</v>
      </c>
      <c r="L5848" s="9" t="s">
        <v>43</v>
      </c>
      <c r="M5848" s="9" t="s">
        <v>44</v>
      </c>
      <c r="N5848" s="9" t="s">
        <v>208</v>
      </c>
      <c r="O5848" s="9" t="s">
        <v>32</v>
      </c>
      <c r="P5848" s="9" t="s">
        <v>22</v>
      </c>
      <c r="Q5848" s="9" t="s">
        <v>28885</v>
      </c>
      <c r="R5848" s="9" t="s">
        <v>46</v>
      </c>
      <c r="S5848" s="9" t="s">
        <v>28886</v>
      </c>
      <c r="T5848" s="9" t="s">
        <v>28887</v>
      </c>
    </row>
    <row r="5849" customHeight="1" spans="1:20">
      <c r="A5849" s="6">
        <v>45212</v>
      </c>
      <c r="B5849" s="9" t="s">
        <v>28888</v>
      </c>
      <c r="C5849" s="9" t="s">
        <v>6506</v>
      </c>
      <c r="D5849" s="9" t="s">
        <v>22</v>
      </c>
      <c r="E5849" s="9" t="s">
        <v>28889</v>
      </c>
      <c r="F5849" s="9" t="s">
        <v>28890</v>
      </c>
      <c r="G5849" s="9" t="s">
        <v>41</v>
      </c>
      <c r="H5849" s="9" t="s">
        <v>22</v>
      </c>
      <c r="I5849" s="9" t="s">
        <v>991</v>
      </c>
      <c r="J5849" s="9" t="s">
        <v>27</v>
      </c>
      <c r="K5849" s="9" t="s">
        <v>28</v>
      </c>
      <c r="L5849" s="9" t="s">
        <v>43</v>
      </c>
      <c r="M5849" s="9" t="s">
        <v>44</v>
      </c>
      <c r="N5849" s="9" t="s">
        <v>208</v>
      </c>
      <c r="O5849" s="9" t="s">
        <v>32</v>
      </c>
      <c r="P5849" s="9" t="s">
        <v>22</v>
      </c>
      <c r="Q5849" s="9" t="s">
        <v>28404</v>
      </c>
      <c r="R5849" s="9" t="s">
        <v>46</v>
      </c>
      <c r="S5849" s="9" t="s">
        <v>28891</v>
      </c>
      <c r="T5849" s="9" t="s">
        <v>28892</v>
      </c>
    </row>
    <row r="5850" customHeight="1" spans="1:20">
      <c r="A5850" s="6">
        <v>45212</v>
      </c>
      <c r="B5850" s="9" t="s">
        <v>28893</v>
      </c>
      <c r="C5850" s="9" t="s">
        <v>6506</v>
      </c>
      <c r="D5850" s="9" t="s">
        <v>22</v>
      </c>
      <c r="E5850" s="9" t="s">
        <v>28894</v>
      </c>
      <c r="F5850" s="9" t="s">
        <v>28895</v>
      </c>
      <c r="G5850" s="9" t="s">
        <v>130</v>
      </c>
      <c r="H5850" s="9" t="s">
        <v>22</v>
      </c>
      <c r="I5850" s="9" t="s">
        <v>104</v>
      </c>
      <c r="J5850" s="9" t="s">
        <v>27</v>
      </c>
      <c r="K5850" s="9" t="s">
        <v>28</v>
      </c>
      <c r="L5850" s="9" t="s">
        <v>43</v>
      </c>
      <c r="M5850" s="9" t="s">
        <v>30</v>
      </c>
      <c r="N5850" s="9" t="s">
        <v>208</v>
      </c>
      <c r="O5850" s="9" t="s">
        <v>32</v>
      </c>
      <c r="P5850" s="9" t="s">
        <v>22</v>
      </c>
      <c r="Q5850" s="9" t="s">
        <v>28896</v>
      </c>
      <c r="R5850" s="9" t="s">
        <v>46</v>
      </c>
      <c r="S5850" s="9" t="s">
        <v>28897</v>
      </c>
      <c r="T5850" s="9" t="s">
        <v>28898</v>
      </c>
    </row>
    <row r="5851" customHeight="1" spans="1:20">
      <c r="A5851" s="6">
        <v>45212</v>
      </c>
      <c r="B5851" s="9" t="s">
        <v>28899</v>
      </c>
      <c r="C5851" s="9" t="s">
        <v>6506</v>
      </c>
      <c r="D5851" s="9" t="s">
        <v>22</v>
      </c>
      <c r="E5851" s="9" t="s">
        <v>28900</v>
      </c>
      <c r="F5851" s="9" t="s">
        <v>11480</v>
      </c>
      <c r="G5851" s="9" t="s">
        <v>69</v>
      </c>
      <c r="H5851" s="9" t="s">
        <v>22</v>
      </c>
      <c r="I5851" s="9" t="s">
        <v>315</v>
      </c>
      <c r="J5851" s="9" t="s">
        <v>27</v>
      </c>
      <c r="K5851" s="9" t="s">
        <v>28</v>
      </c>
      <c r="L5851" s="9" t="s">
        <v>43</v>
      </c>
      <c r="M5851" s="9" t="s">
        <v>44</v>
      </c>
      <c r="N5851" s="9" t="s">
        <v>208</v>
      </c>
      <c r="O5851" s="9" t="s">
        <v>32</v>
      </c>
      <c r="P5851" s="9" t="s">
        <v>22</v>
      </c>
      <c r="Q5851" s="9" t="s">
        <v>28901</v>
      </c>
      <c r="R5851" s="9" t="s">
        <v>46</v>
      </c>
      <c r="S5851" s="9" t="s">
        <v>28902</v>
      </c>
      <c r="T5851" s="9" t="s">
        <v>28903</v>
      </c>
    </row>
    <row r="5852" customHeight="1" spans="1:20">
      <c r="A5852" s="6">
        <v>45212</v>
      </c>
      <c r="B5852" s="9" t="s">
        <v>28904</v>
      </c>
      <c r="C5852" s="9" t="s">
        <v>6506</v>
      </c>
      <c r="D5852" s="9" t="s">
        <v>22</v>
      </c>
      <c r="E5852" s="9" t="s">
        <v>28905</v>
      </c>
      <c r="F5852" s="9" t="s">
        <v>28906</v>
      </c>
      <c r="G5852" s="9" t="s">
        <v>69</v>
      </c>
      <c r="H5852" s="9" t="s">
        <v>22</v>
      </c>
      <c r="I5852" s="9" t="s">
        <v>162</v>
      </c>
      <c r="J5852" s="9" t="s">
        <v>27</v>
      </c>
      <c r="K5852" s="9" t="s">
        <v>28</v>
      </c>
      <c r="L5852" s="9" t="s">
        <v>43</v>
      </c>
      <c r="M5852" s="9" t="s">
        <v>44</v>
      </c>
      <c r="N5852" s="9" t="s">
        <v>208</v>
      </c>
      <c r="O5852" s="9" t="s">
        <v>32</v>
      </c>
      <c r="P5852" s="9" t="s">
        <v>22</v>
      </c>
      <c r="Q5852" s="9" t="s">
        <v>28907</v>
      </c>
      <c r="R5852" s="9" t="s">
        <v>46</v>
      </c>
      <c r="S5852" s="9" t="s">
        <v>28908</v>
      </c>
      <c r="T5852" s="9" t="s">
        <v>28909</v>
      </c>
    </row>
    <row r="5853" customHeight="1" spans="1:20">
      <c r="A5853" s="6">
        <v>45212</v>
      </c>
      <c r="B5853" s="9" t="s">
        <v>28910</v>
      </c>
      <c r="C5853" s="9" t="s">
        <v>6506</v>
      </c>
      <c r="D5853" s="9" t="s">
        <v>22</v>
      </c>
      <c r="E5853" s="9" t="s">
        <v>28911</v>
      </c>
      <c r="F5853" s="9" t="s">
        <v>28912</v>
      </c>
      <c r="G5853" s="9" t="s">
        <v>82</v>
      </c>
      <c r="H5853" s="9" t="s">
        <v>22</v>
      </c>
      <c r="I5853" s="9" t="s">
        <v>293</v>
      </c>
      <c r="J5853" s="9" t="s">
        <v>27</v>
      </c>
      <c r="K5853" s="9" t="s">
        <v>28</v>
      </c>
      <c r="L5853" s="9" t="s">
        <v>43</v>
      </c>
      <c r="M5853" s="9" t="s">
        <v>44</v>
      </c>
      <c r="N5853" s="9" t="s">
        <v>208</v>
      </c>
      <c r="O5853" s="9" t="s">
        <v>32</v>
      </c>
      <c r="P5853" s="9" t="s">
        <v>22</v>
      </c>
      <c r="Q5853" s="9" t="s">
        <v>28913</v>
      </c>
      <c r="R5853" s="9" t="s">
        <v>46</v>
      </c>
      <c r="S5853" s="9" t="s">
        <v>28914</v>
      </c>
      <c r="T5853" s="9" t="s">
        <v>28915</v>
      </c>
    </row>
    <row r="5854" customHeight="1" spans="1:20">
      <c r="A5854" s="6">
        <v>45212</v>
      </c>
      <c r="B5854" s="9" t="s">
        <v>28916</v>
      </c>
      <c r="C5854" s="9" t="s">
        <v>6506</v>
      </c>
      <c r="D5854" s="9" t="s">
        <v>22</v>
      </c>
      <c r="E5854" s="9" t="s">
        <v>28917</v>
      </c>
      <c r="F5854" s="9" t="s">
        <v>28918</v>
      </c>
      <c r="G5854" s="9" t="s">
        <v>3125</v>
      </c>
      <c r="H5854" s="9" t="s">
        <v>110</v>
      </c>
      <c r="I5854" s="9" t="s">
        <v>991</v>
      </c>
      <c r="J5854" s="9" t="s">
        <v>27</v>
      </c>
      <c r="K5854" s="9" t="s">
        <v>28</v>
      </c>
      <c r="L5854" s="9" t="s">
        <v>43</v>
      </c>
      <c r="M5854" s="9" t="s">
        <v>44</v>
      </c>
      <c r="N5854" s="9" t="s">
        <v>208</v>
      </c>
      <c r="O5854" s="9" t="s">
        <v>32</v>
      </c>
      <c r="P5854" s="9" t="s">
        <v>22</v>
      </c>
      <c r="Q5854" s="9" t="s">
        <v>28919</v>
      </c>
      <c r="R5854" s="9" t="s">
        <v>46</v>
      </c>
      <c r="S5854" s="9" t="s">
        <v>28920</v>
      </c>
      <c r="T5854" s="9" t="s">
        <v>28921</v>
      </c>
    </row>
    <row r="5855" customHeight="1" spans="1:20">
      <c r="A5855" s="6">
        <v>45212</v>
      </c>
      <c r="B5855" s="9" t="s">
        <v>28922</v>
      </c>
      <c r="C5855" s="9" t="s">
        <v>6506</v>
      </c>
      <c r="D5855" s="9" t="s">
        <v>22</v>
      </c>
      <c r="E5855" s="9" t="s">
        <v>28923</v>
      </c>
      <c r="F5855" s="9" t="s">
        <v>28924</v>
      </c>
      <c r="G5855" s="9" t="s">
        <v>62</v>
      </c>
      <c r="H5855" s="9" t="s">
        <v>22</v>
      </c>
      <c r="I5855" s="9" t="s">
        <v>83</v>
      </c>
      <c r="J5855" s="9" t="s">
        <v>27</v>
      </c>
      <c r="K5855" s="9" t="s">
        <v>28</v>
      </c>
      <c r="L5855" s="9" t="s">
        <v>43</v>
      </c>
      <c r="M5855" s="9" t="s">
        <v>44</v>
      </c>
      <c r="N5855" s="9" t="s">
        <v>208</v>
      </c>
      <c r="O5855" s="9" t="s">
        <v>32</v>
      </c>
      <c r="P5855" s="9" t="s">
        <v>22</v>
      </c>
      <c r="Q5855" s="9" t="s">
        <v>28925</v>
      </c>
      <c r="R5855" s="9" t="s">
        <v>46</v>
      </c>
      <c r="S5855" s="9" t="s">
        <v>28926</v>
      </c>
      <c r="T5855" s="9" t="s">
        <v>28927</v>
      </c>
    </row>
    <row r="5856" customHeight="1" spans="1:20">
      <c r="A5856" s="6">
        <v>45212</v>
      </c>
      <c r="B5856" s="9" t="s">
        <v>28928</v>
      </c>
      <c r="C5856" s="9" t="s">
        <v>6506</v>
      </c>
      <c r="D5856" s="9" t="s">
        <v>22</v>
      </c>
      <c r="E5856" s="9" t="s">
        <v>28929</v>
      </c>
      <c r="F5856" s="9" t="s">
        <v>28930</v>
      </c>
      <c r="G5856" s="9" t="s">
        <v>41</v>
      </c>
      <c r="H5856" s="9" t="s">
        <v>110</v>
      </c>
      <c r="I5856" s="9" t="s">
        <v>162</v>
      </c>
      <c r="J5856" s="9" t="s">
        <v>27</v>
      </c>
      <c r="K5856" s="9" t="s">
        <v>28</v>
      </c>
      <c r="L5856" s="9" t="s">
        <v>43</v>
      </c>
      <c r="M5856" s="9" t="s">
        <v>44</v>
      </c>
      <c r="N5856" s="9" t="s">
        <v>208</v>
      </c>
      <c r="O5856" s="9" t="s">
        <v>32</v>
      </c>
      <c r="P5856" s="9" t="s">
        <v>22</v>
      </c>
      <c r="Q5856" s="9" t="s">
        <v>28931</v>
      </c>
      <c r="R5856" s="9" t="s">
        <v>46</v>
      </c>
      <c r="S5856" s="9" t="s">
        <v>28932</v>
      </c>
      <c r="T5856" s="9" t="s">
        <v>28933</v>
      </c>
    </row>
    <row r="5857" customHeight="1" spans="1:20">
      <c r="A5857" s="6">
        <v>45212</v>
      </c>
      <c r="B5857" s="9" t="s">
        <v>28934</v>
      </c>
      <c r="C5857" s="9" t="s">
        <v>6506</v>
      </c>
      <c r="D5857" s="9" t="s">
        <v>22</v>
      </c>
      <c r="E5857" s="9" t="s">
        <v>28935</v>
      </c>
      <c r="F5857" s="9" t="s">
        <v>28936</v>
      </c>
      <c r="G5857" s="9" t="s">
        <v>82</v>
      </c>
      <c r="H5857" s="9" t="s">
        <v>22</v>
      </c>
      <c r="I5857" s="9" t="s">
        <v>490</v>
      </c>
      <c r="J5857" s="9" t="s">
        <v>27</v>
      </c>
      <c r="K5857" s="9" t="s">
        <v>28</v>
      </c>
      <c r="L5857" s="9" t="s">
        <v>43</v>
      </c>
      <c r="M5857" s="9" t="s">
        <v>44</v>
      </c>
      <c r="N5857" s="9" t="s">
        <v>208</v>
      </c>
      <c r="O5857" s="9" t="s">
        <v>32</v>
      </c>
      <c r="P5857" s="9" t="s">
        <v>22</v>
      </c>
      <c r="Q5857" s="9" t="s">
        <v>28937</v>
      </c>
      <c r="R5857" s="9" t="s">
        <v>46</v>
      </c>
      <c r="S5857" s="9" t="s">
        <v>28938</v>
      </c>
      <c r="T5857" s="9" t="s">
        <v>28939</v>
      </c>
    </row>
    <row r="5858" customHeight="1" spans="1:20">
      <c r="A5858" s="6">
        <v>45212</v>
      </c>
      <c r="B5858" s="9" t="s">
        <v>28940</v>
      </c>
      <c r="C5858" s="9" t="s">
        <v>6506</v>
      </c>
      <c r="D5858" s="9" t="s">
        <v>22</v>
      </c>
      <c r="E5858" s="9" t="s">
        <v>28941</v>
      </c>
      <c r="F5858" s="9" t="s">
        <v>28942</v>
      </c>
      <c r="G5858" s="9" t="s">
        <v>194</v>
      </c>
      <c r="H5858" s="9" t="s">
        <v>22</v>
      </c>
      <c r="I5858" s="9" t="s">
        <v>111</v>
      </c>
      <c r="J5858" s="9" t="s">
        <v>27</v>
      </c>
      <c r="K5858" s="9" t="s">
        <v>28</v>
      </c>
      <c r="L5858" s="9" t="s">
        <v>43</v>
      </c>
      <c r="M5858" s="9" t="s">
        <v>30</v>
      </c>
      <c r="N5858" s="9" t="s">
        <v>208</v>
      </c>
      <c r="O5858" s="9" t="s">
        <v>32</v>
      </c>
      <c r="P5858" s="9" t="s">
        <v>22</v>
      </c>
      <c r="Q5858" s="9" t="s">
        <v>28943</v>
      </c>
      <c r="R5858" s="9" t="s">
        <v>46</v>
      </c>
      <c r="S5858" s="9" t="s">
        <v>28944</v>
      </c>
      <c r="T5858" s="9" t="s">
        <v>28945</v>
      </c>
    </row>
    <row r="5859" customHeight="1" spans="1:20">
      <c r="A5859" s="6">
        <v>45212</v>
      </c>
      <c r="B5859" s="9" t="s">
        <v>28946</v>
      </c>
      <c r="C5859" s="9" t="s">
        <v>783</v>
      </c>
      <c r="D5859" s="9" t="s">
        <v>22</v>
      </c>
      <c r="E5859" s="9" t="s">
        <v>28947</v>
      </c>
      <c r="F5859" s="9" t="s">
        <v>16494</v>
      </c>
      <c r="G5859" s="9" t="s">
        <v>247</v>
      </c>
      <c r="H5859" s="9" t="s">
        <v>22</v>
      </c>
      <c r="I5859" s="9" t="s">
        <v>337</v>
      </c>
      <c r="J5859" s="9" t="s">
        <v>27</v>
      </c>
      <c r="K5859" s="9" t="s">
        <v>28</v>
      </c>
      <c r="L5859" s="9" t="s">
        <v>43</v>
      </c>
      <c r="M5859" s="9" t="s">
        <v>44</v>
      </c>
      <c r="N5859" s="9" t="s">
        <v>743</v>
      </c>
      <c r="O5859" s="9" t="s">
        <v>32</v>
      </c>
      <c r="P5859" s="9" t="s">
        <v>22</v>
      </c>
      <c r="Q5859" s="9" t="s">
        <v>27722</v>
      </c>
      <c r="R5859" s="9" t="s">
        <v>46</v>
      </c>
      <c r="S5859" s="9" t="s">
        <v>28948</v>
      </c>
      <c r="T5859" s="9" t="s">
        <v>28949</v>
      </c>
    </row>
    <row r="5860" customHeight="1" spans="1:20">
      <c r="A5860" s="6">
        <v>45212</v>
      </c>
      <c r="B5860" s="9" t="s">
        <v>28950</v>
      </c>
      <c r="C5860" s="9" t="s">
        <v>6506</v>
      </c>
      <c r="D5860" s="9" t="s">
        <v>22</v>
      </c>
      <c r="E5860" s="9" t="s">
        <v>28951</v>
      </c>
      <c r="F5860" s="9" t="s">
        <v>2897</v>
      </c>
      <c r="G5860" s="9" t="s">
        <v>62</v>
      </c>
      <c r="H5860" s="9" t="s">
        <v>22</v>
      </c>
      <c r="I5860" s="9" t="s">
        <v>149</v>
      </c>
      <c r="J5860" s="9" t="s">
        <v>27</v>
      </c>
      <c r="K5860" s="9" t="s">
        <v>76</v>
      </c>
      <c r="L5860" s="9" t="s">
        <v>43</v>
      </c>
      <c r="M5860" s="9" t="s">
        <v>799</v>
      </c>
      <c r="N5860" s="9" t="s">
        <v>208</v>
      </c>
      <c r="O5860" s="9" t="s">
        <v>32</v>
      </c>
      <c r="P5860" s="9" t="s">
        <v>22</v>
      </c>
      <c r="Q5860" s="9" t="s">
        <v>28952</v>
      </c>
      <c r="R5860" s="9" t="s">
        <v>46</v>
      </c>
      <c r="S5860" s="9" t="s">
        <v>28953</v>
      </c>
      <c r="T5860" s="9" t="s">
        <v>28954</v>
      </c>
    </row>
    <row r="5861" customHeight="1" spans="1:20">
      <c r="A5861" s="6">
        <v>45212</v>
      </c>
      <c r="B5861" s="9" t="s">
        <v>28955</v>
      </c>
      <c r="C5861" s="9" t="s">
        <v>6495</v>
      </c>
      <c r="D5861" s="9" t="s">
        <v>22</v>
      </c>
      <c r="E5861" s="9" t="s">
        <v>28956</v>
      </c>
      <c r="F5861" s="9" t="s">
        <v>28957</v>
      </c>
      <c r="G5861" s="9" t="s">
        <v>41</v>
      </c>
      <c r="H5861" s="9" t="s">
        <v>22</v>
      </c>
      <c r="I5861" s="9" t="s">
        <v>26</v>
      </c>
      <c r="J5861" s="9" t="s">
        <v>27</v>
      </c>
      <c r="K5861" s="9" t="s">
        <v>28</v>
      </c>
      <c r="L5861" s="9" t="s">
        <v>29</v>
      </c>
      <c r="M5861" s="9" t="s">
        <v>30</v>
      </c>
      <c r="N5861" s="9" t="s">
        <v>31</v>
      </c>
      <c r="O5861" s="9" t="s">
        <v>32</v>
      </c>
      <c r="P5861" s="9" t="s">
        <v>22</v>
      </c>
      <c r="Q5861" s="9" t="s">
        <v>28958</v>
      </c>
      <c r="R5861" s="9" t="s">
        <v>34</v>
      </c>
      <c r="S5861" s="9" t="s">
        <v>28959</v>
      </c>
      <c r="T5861" s="9" t="s">
        <v>28960</v>
      </c>
    </row>
    <row r="5862" customHeight="1" spans="1:20">
      <c r="A5862" s="6">
        <v>45212</v>
      </c>
      <c r="B5862" s="9" t="s">
        <v>28961</v>
      </c>
      <c r="C5862" s="9" t="s">
        <v>4541</v>
      </c>
      <c r="D5862" s="9" t="s">
        <v>22</v>
      </c>
      <c r="E5862" s="9" t="s">
        <v>18807</v>
      </c>
      <c r="F5862" s="9" t="s">
        <v>8028</v>
      </c>
      <c r="G5862" s="9" t="s">
        <v>25</v>
      </c>
      <c r="H5862" s="9" t="s">
        <v>22</v>
      </c>
      <c r="I5862" s="9" t="s">
        <v>26</v>
      </c>
      <c r="J5862" s="9" t="s">
        <v>27</v>
      </c>
      <c r="K5862" s="9" t="s">
        <v>76</v>
      </c>
      <c r="L5862" s="9" t="s">
        <v>29</v>
      </c>
      <c r="M5862" s="9" t="s">
        <v>30</v>
      </c>
      <c r="N5862" s="9" t="s">
        <v>31</v>
      </c>
      <c r="O5862" s="9" t="s">
        <v>32</v>
      </c>
      <c r="P5862" s="9" t="s">
        <v>22</v>
      </c>
      <c r="Q5862" s="9" t="s">
        <v>28962</v>
      </c>
      <c r="R5862" s="9" t="s">
        <v>34</v>
      </c>
      <c r="S5862" s="9" t="s">
        <v>28963</v>
      </c>
      <c r="T5862" s="9" t="s">
        <v>28964</v>
      </c>
    </row>
    <row r="5863" customHeight="1" spans="1:20">
      <c r="A5863" s="6">
        <v>45212</v>
      </c>
      <c r="B5863" s="9" t="s">
        <v>28965</v>
      </c>
      <c r="C5863" s="9" t="s">
        <v>10544</v>
      </c>
      <c r="D5863" s="9" t="s">
        <v>22</v>
      </c>
      <c r="E5863" s="9" t="s">
        <v>28894</v>
      </c>
      <c r="F5863" s="9" t="s">
        <v>28895</v>
      </c>
      <c r="G5863" s="9" t="s">
        <v>130</v>
      </c>
      <c r="H5863" s="9" t="s">
        <v>22</v>
      </c>
      <c r="I5863" s="9" t="s">
        <v>26</v>
      </c>
      <c r="J5863" s="9" t="s">
        <v>27</v>
      </c>
      <c r="K5863" s="9" t="s">
        <v>76</v>
      </c>
      <c r="L5863" s="9" t="s">
        <v>29</v>
      </c>
      <c r="M5863" s="9" t="s">
        <v>30</v>
      </c>
      <c r="N5863" s="9" t="s">
        <v>31</v>
      </c>
      <c r="O5863" s="9" t="s">
        <v>32</v>
      </c>
      <c r="P5863" s="9" t="s">
        <v>22</v>
      </c>
      <c r="Q5863" s="9" t="s">
        <v>28966</v>
      </c>
      <c r="R5863" s="9" t="s">
        <v>34</v>
      </c>
      <c r="S5863" s="9" t="s">
        <v>28967</v>
      </c>
      <c r="T5863" s="9" t="s">
        <v>28968</v>
      </c>
    </row>
    <row r="5864" customHeight="1" spans="1:20">
      <c r="A5864" s="6">
        <v>45212</v>
      </c>
      <c r="B5864" s="9" t="s">
        <v>28969</v>
      </c>
      <c r="C5864" s="9" t="s">
        <v>817</v>
      </c>
      <c r="D5864" s="9" t="s">
        <v>22</v>
      </c>
      <c r="E5864" s="9" t="s">
        <v>28970</v>
      </c>
      <c r="F5864" s="9" t="s">
        <v>12321</v>
      </c>
      <c r="G5864" s="9" t="s">
        <v>130</v>
      </c>
      <c r="H5864" s="9" t="s">
        <v>22</v>
      </c>
      <c r="I5864" s="9" t="s">
        <v>63</v>
      </c>
      <c r="J5864" s="9" t="s">
        <v>27</v>
      </c>
      <c r="K5864" s="9" t="s">
        <v>28</v>
      </c>
      <c r="L5864" s="9" t="s">
        <v>43</v>
      </c>
      <c r="M5864" s="9" t="s">
        <v>30</v>
      </c>
      <c r="N5864" s="9" t="s">
        <v>31</v>
      </c>
      <c r="O5864" s="9" t="s">
        <v>32</v>
      </c>
      <c r="P5864" s="9" t="s">
        <v>22</v>
      </c>
      <c r="Q5864" s="9" t="s">
        <v>28971</v>
      </c>
      <c r="R5864" s="9" t="s">
        <v>46</v>
      </c>
      <c r="S5864" s="9" t="s">
        <v>28972</v>
      </c>
      <c r="T5864" s="9" t="s">
        <v>28973</v>
      </c>
    </row>
    <row r="5865" customHeight="1" spans="1:20">
      <c r="A5865" s="6">
        <v>45212</v>
      </c>
      <c r="B5865" s="9" t="s">
        <v>28974</v>
      </c>
      <c r="C5865" s="9" t="s">
        <v>6666</v>
      </c>
      <c r="D5865" s="9" t="s">
        <v>22</v>
      </c>
      <c r="E5865" s="9" t="s">
        <v>28975</v>
      </c>
      <c r="F5865" s="9" t="s">
        <v>28976</v>
      </c>
      <c r="G5865" s="9" t="s">
        <v>82</v>
      </c>
      <c r="H5865" s="9" t="s">
        <v>22</v>
      </c>
      <c r="I5865" s="9" t="s">
        <v>576</v>
      </c>
      <c r="J5865" s="9" t="s">
        <v>27</v>
      </c>
      <c r="K5865" s="9" t="s">
        <v>28</v>
      </c>
      <c r="L5865" s="9" t="s">
        <v>43</v>
      </c>
      <c r="M5865" s="9" t="s">
        <v>44</v>
      </c>
      <c r="N5865" s="9" t="s">
        <v>31</v>
      </c>
      <c r="O5865" s="9" t="s">
        <v>32</v>
      </c>
      <c r="P5865" s="9" t="s">
        <v>6656</v>
      </c>
      <c r="Q5865" s="9" t="s">
        <v>28977</v>
      </c>
      <c r="R5865" s="9" t="s">
        <v>46</v>
      </c>
      <c r="S5865" s="9" t="s">
        <v>28978</v>
      </c>
      <c r="T5865" s="9" t="s">
        <v>22</v>
      </c>
    </row>
    <row r="5866" customHeight="1" spans="1:20">
      <c r="A5866" s="6">
        <v>45212</v>
      </c>
      <c r="B5866" s="9" t="s">
        <v>28979</v>
      </c>
      <c r="C5866" s="9" t="s">
        <v>8242</v>
      </c>
      <c r="D5866" s="9" t="s">
        <v>22</v>
      </c>
      <c r="E5866" s="9" t="s">
        <v>28980</v>
      </c>
      <c r="F5866" s="9" t="s">
        <v>28981</v>
      </c>
      <c r="G5866" s="9" t="s">
        <v>247</v>
      </c>
      <c r="H5866" s="9" t="s">
        <v>22</v>
      </c>
      <c r="I5866" s="9" t="s">
        <v>207</v>
      </c>
      <c r="J5866" s="9" t="s">
        <v>27</v>
      </c>
      <c r="K5866" s="9" t="s">
        <v>28</v>
      </c>
      <c r="L5866" s="9" t="s">
        <v>43</v>
      </c>
      <c r="M5866" s="9" t="s">
        <v>44</v>
      </c>
      <c r="N5866" s="9" t="s">
        <v>31</v>
      </c>
      <c r="O5866" s="9" t="s">
        <v>32</v>
      </c>
      <c r="P5866" s="9" t="s">
        <v>6656</v>
      </c>
      <c r="Q5866" s="9" t="s">
        <v>28982</v>
      </c>
      <c r="R5866" s="9" t="s">
        <v>46</v>
      </c>
      <c r="S5866" s="9" t="s">
        <v>28983</v>
      </c>
      <c r="T5866" s="9" t="s">
        <v>22</v>
      </c>
    </row>
    <row r="5867" customHeight="1" spans="1:20">
      <c r="A5867" s="6">
        <v>45212</v>
      </c>
      <c r="B5867" s="9" t="s">
        <v>28984</v>
      </c>
      <c r="C5867" s="9" t="s">
        <v>8242</v>
      </c>
      <c r="D5867" s="9" t="s">
        <v>22</v>
      </c>
      <c r="E5867" s="9" t="s">
        <v>28985</v>
      </c>
      <c r="F5867" s="9" t="s">
        <v>28986</v>
      </c>
      <c r="G5867" s="9" t="s">
        <v>82</v>
      </c>
      <c r="H5867" s="9" t="s">
        <v>22</v>
      </c>
      <c r="I5867" s="9" t="s">
        <v>26</v>
      </c>
      <c r="J5867" s="9" t="s">
        <v>27</v>
      </c>
      <c r="K5867" s="9" t="s">
        <v>28</v>
      </c>
      <c r="L5867" s="9" t="s">
        <v>29</v>
      </c>
      <c r="M5867" s="9" t="s">
        <v>30</v>
      </c>
      <c r="N5867" s="9" t="s">
        <v>31</v>
      </c>
      <c r="O5867" s="9" t="s">
        <v>32</v>
      </c>
      <c r="P5867" s="9" t="s">
        <v>12436</v>
      </c>
      <c r="Q5867" s="9" t="s">
        <v>28987</v>
      </c>
      <c r="R5867" s="9" t="s">
        <v>34</v>
      </c>
      <c r="S5867" s="9" t="s">
        <v>28988</v>
      </c>
      <c r="T5867" s="9" t="s">
        <v>28989</v>
      </c>
    </row>
    <row r="5868" customHeight="1" spans="1:20">
      <c r="A5868" s="6">
        <v>45212</v>
      </c>
      <c r="B5868" s="9" t="s">
        <v>28990</v>
      </c>
      <c r="C5868" s="9" t="s">
        <v>6666</v>
      </c>
      <c r="D5868" s="9" t="s">
        <v>22</v>
      </c>
      <c r="E5868" s="9" t="s">
        <v>28991</v>
      </c>
      <c r="F5868" s="9" t="s">
        <v>28992</v>
      </c>
      <c r="G5868" s="9" t="s">
        <v>82</v>
      </c>
      <c r="H5868" s="9" t="s">
        <v>22</v>
      </c>
      <c r="I5868" s="9" t="s">
        <v>315</v>
      </c>
      <c r="J5868" s="9" t="s">
        <v>27</v>
      </c>
      <c r="K5868" s="9" t="s">
        <v>28</v>
      </c>
      <c r="L5868" s="9" t="s">
        <v>43</v>
      </c>
      <c r="M5868" s="9" t="s">
        <v>44</v>
      </c>
      <c r="N5868" s="9" t="s">
        <v>31</v>
      </c>
      <c r="O5868" s="9" t="s">
        <v>32</v>
      </c>
      <c r="P5868" s="9" t="s">
        <v>6207</v>
      </c>
      <c r="Q5868" s="9" t="s">
        <v>28993</v>
      </c>
      <c r="R5868" s="9" t="s">
        <v>46</v>
      </c>
      <c r="S5868" s="9" t="s">
        <v>28994</v>
      </c>
      <c r="T5868" s="9" t="s">
        <v>22824</v>
      </c>
    </row>
    <row r="5869" customHeight="1" spans="1:20">
      <c r="A5869" s="6">
        <v>45212</v>
      </c>
      <c r="B5869" s="9" t="s">
        <v>28995</v>
      </c>
      <c r="C5869" s="9" t="s">
        <v>10688</v>
      </c>
      <c r="D5869" s="9" t="s">
        <v>22</v>
      </c>
      <c r="E5869" s="9" t="s">
        <v>28996</v>
      </c>
      <c r="F5869" s="9" t="s">
        <v>28997</v>
      </c>
      <c r="G5869" s="9" t="s">
        <v>336</v>
      </c>
      <c r="H5869" s="9" t="s">
        <v>22</v>
      </c>
      <c r="I5869" s="9" t="s">
        <v>511</v>
      </c>
      <c r="J5869" s="9" t="s">
        <v>27</v>
      </c>
      <c r="K5869" s="9" t="s">
        <v>28</v>
      </c>
      <c r="L5869" s="9" t="s">
        <v>43</v>
      </c>
      <c r="M5869" s="9" t="s">
        <v>30</v>
      </c>
      <c r="N5869" s="9" t="s">
        <v>31</v>
      </c>
      <c r="O5869" s="9" t="s">
        <v>32</v>
      </c>
      <c r="P5869" s="9" t="s">
        <v>6656</v>
      </c>
      <c r="Q5869" s="9" t="s">
        <v>28998</v>
      </c>
      <c r="R5869" s="9" t="s">
        <v>46</v>
      </c>
      <c r="S5869" s="9" t="s">
        <v>28999</v>
      </c>
      <c r="T5869" s="9" t="s">
        <v>29000</v>
      </c>
    </row>
    <row r="5870" customHeight="1" spans="1:20">
      <c r="A5870" s="6">
        <v>45212</v>
      </c>
      <c r="B5870" s="9" t="s">
        <v>29001</v>
      </c>
      <c r="C5870" s="9" t="s">
        <v>9312</v>
      </c>
      <c r="D5870" s="9" t="s">
        <v>22</v>
      </c>
      <c r="E5870" s="9" t="s">
        <v>29002</v>
      </c>
      <c r="F5870" s="9" t="s">
        <v>4086</v>
      </c>
      <c r="G5870" s="9" t="s">
        <v>82</v>
      </c>
      <c r="H5870" s="9" t="s">
        <v>22</v>
      </c>
      <c r="I5870" s="9" t="s">
        <v>511</v>
      </c>
      <c r="J5870" s="9" t="s">
        <v>27</v>
      </c>
      <c r="K5870" s="9" t="s">
        <v>28</v>
      </c>
      <c r="L5870" s="9" t="s">
        <v>43</v>
      </c>
      <c r="M5870" s="9" t="s">
        <v>44</v>
      </c>
      <c r="N5870" s="9" t="s">
        <v>31</v>
      </c>
      <c r="O5870" s="9" t="s">
        <v>32</v>
      </c>
      <c r="P5870" s="9" t="s">
        <v>20944</v>
      </c>
      <c r="Q5870" s="9" t="s">
        <v>29003</v>
      </c>
      <c r="R5870" s="9" t="s">
        <v>46</v>
      </c>
      <c r="S5870" s="9" t="s">
        <v>29004</v>
      </c>
      <c r="T5870" s="9" t="s">
        <v>8233</v>
      </c>
    </row>
    <row r="5871" customHeight="1" spans="1:20">
      <c r="A5871" s="6">
        <v>45212</v>
      </c>
      <c r="B5871" s="9" t="s">
        <v>29005</v>
      </c>
      <c r="C5871" s="9" t="s">
        <v>6653</v>
      </c>
      <c r="D5871" s="9" t="s">
        <v>22</v>
      </c>
      <c r="E5871" s="9" t="s">
        <v>29006</v>
      </c>
      <c r="F5871" s="9" t="s">
        <v>29007</v>
      </c>
      <c r="G5871" s="9" t="s">
        <v>62</v>
      </c>
      <c r="H5871" s="9" t="s">
        <v>22</v>
      </c>
      <c r="I5871" s="9" t="s">
        <v>75</v>
      </c>
      <c r="J5871" s="9" t="s">
        <v>27</v>
      </c>
      <c r="K5871" s="9" t="s">
        <v>28</v>
      </c>
      <c r="L5871" s="9" t="s">
        <v>43</v>
      </c>
      <c r="M5871" s="9" t="s">
        <v>30</v>
      </c>
      <c r="N5871" s="9" t="s">
        <v>31</v>
      </c>
      <c r="O5871" s="9" t="s">
        <v>32</v>
      </c>
      <c r="P5871" s="9" t="s">
        <v>6656</v>
      </c>
      <c r="Q5871" s="9" t="s">
        <v>29008</v>
      </c>
      <c r="R5871" s="9" t="s">
        <v>46</v>
      </c>
      <c r="S5871" s="9" t="s">
        <v>29009</v>
      </c>
      <c r="T5871" s="9" t="s">
        <v>8233</v>
      </c>
    </row>
    <row r="5872" customHeight="1" spans="1:20">
      <c r="A5872" s="6">
        <v>45212</v>
      </c>
      <c r="B5872" s="9" t="s">
        <v>29010</v>
      </c>
      <c r="C5872" s="9" t="s">
        <v>10688</v>
      </c>
      <c r="D5872" s="9" t="s">
        <v>22</v>
      </c>
      <c r="E5872" s="9" t="s">
        <v>29011</v>
      </c>
      <c r="F5872" s="9" t="s">
        <v>29012</v>
      </c>
      <c r="G5872" s="9" t="s">
        <v>25</v>
      </c>
      <c r="H5872" s="9" t="s">
        <v>22</v>
      </c>
      <c r="I5872" s="9" t="s">
        <v>511</v>
      </c>
      <c r="J5872" s="9" t="s">
        <v>27</v>
      </c>
      <c r="K5872" s="9" t="s">
        <v>28</v>
      </c>
      <c r="L5872" s="9" t="s">
        <v>43</v>
      </c>
      <c r="M5872" s="9" t="s">
        <v>30</v>
      </c>
      <c r="N5872" s="9" t="s">
        <v>31</v>
      </c>
      <c r="O5872" s="9" t="s">
        <v>32</v>
      </c>
      <c r="P5872" s="9" t="s">
        <v>6656</v>
      </c>
      <c r="Q5872" s="9" t="s">
        <v>29013</v>
      </c>
      <c r="R5872" s="9" t="s">
        <v>46</v>
      </c>
      <c r="S5872" s="9" t="s">
        <v>29014</v>
      </c>
      <c r="T5872" s="9" t="s">
        <v>29015</v>
      </c>
    </row>
    <row r="5873" customHeight="1" spans="1:20">
      <c r="A5873" s="6">
        <v>45212</v>
      </c>
      <c r="B5873" s="9" t="s">
        <v>29016</v>
      </c>
      <c r="C5873" s="9" t="s">
        <v>6653</v>
      </c>
      <c r="D5873" s="9" t="s">
        <v>22</v>
      </c>
      <c r="E5873" s="9" t="s">
        <v>29017</v>
      </c>
      <c r="F5873" s="9" t="s">
        <v>29018</v>
      </c>
      <c r="G5873" s="9" t="s">
        <v>41</v>
      </c>
      <c r="H5873" s="9" t="s">
        <v>96</v>
      </c>
      <c r="I5873" s="9" t="s">
        <v>315</v>
      </c>
      <c r="J5873" s="9" t="s">
        <v>27</v>
      </c>
      <c r="K5873" s="9" t="s">
        <v>28</v>
      </c>
      <c r="L5873" s="9" t="s">
        <v>43</v>
      </c>
      <c r="M5873" s="9" t="s">
        <v>30</v>
      </c>
      <c r="N5873" s="9" t="s">
        <v>31</v>
      </c>
      <c r="O5873" s="9" t="s">
        <v>32</v>
      </c>
      <c r="P5873" s="9" t="s">
        <v>6656</v>
      </c>
      <c r="Q5873" s="9" t="s">
        <v>29019</v>
      </c>
      <c r="R5873" s="9" t="s">
        <v>46</v>
      </c>
      <c r="S5873" s="9" t="s">
        <v>29020</v>
      </c>
      <c r="T5873" s="9" t="s">
        <v>29021</v>
      </c>
    </row>
    <row r="5874" customHeight="1" spans="1:20">
      <c r="A5874" s="6">
        <v>45212</v>
      </c>
      <c r="B5874" s="9" t="s">
        <v>29022</v>
      </c>
      <c r="C5874" s="9" t="s">
        <v>6666</v>
      </c>
      <c r="D5874" s="9" t="s">
        <v>22</v>
      </c>
      <c r="E5874" s="9" t="s">
        <v>29023</v>
      </c>
      <c r="F5874" s="9" t="s">
        <v>29024</v>
      </c>
      <c r="G5874" s="9" t="s">
        <v>69</v>
      </c>
      <c r="H5874" s="9" t="s">
        <v>22</v>
      </c>
      <c r="I5874" s="9" t="s">
        <v>207</v>
      </c>
      <c r="J5874" s="9" t="s">
        <v>27</v>
      </c>
      <c r="K5874" s="9" t="s">
        <v>28</v>
      </c>
      <c r="L5874" s="9" t="s">
        <v>43</v>
      </c>
      <c r="M5874" s="9" t="s">
        <v>30</v>
      </c>
      <c r="N5874" s="9" t="s">
        <v>31</v>
      </c>
      <c r="O5874" s="9" t="s">
        <v>32</v>
      </c>
      <c r="P5874" s="9" t="s">
        <v>6656</v>
      </c>
      <c r="Q5874" s="9" t="s">
        <v>29025</v>
      </c>
      <c r="R5874" s="9" t="s">
        <v>46</v>
      </c>
      <c r="S5874" s="9" t="s">
        <v>29026</v>
      </c>
      <c r="T5874" s="9" t="s">
        <v>29027</v>
      </c>
    </row>
    <row r="5875" customHeight="1" spans="1:20">
      <c r="A5875" s="6">
        <v>45212</v>
      </c>
      <c r="B5875" s="9" t="s">
        <v>29028</v>
      </c>
      <c r="C5875" s="9" t="s">
        <v>6660</v>
      </c>
      <c r="D5875" s="9" t="s">
        <v>22</v>
      </c>
      <c r="E5875" s="9" t="s">
        <v>29029</v>
      </c>
      <c r="F5875" s="9" t="s">
        <v>29030</v>
      </c>
      <c r="G5875" s="9" t="s">
        <v>247</v>
      </c>
      <c r="H5875" s="9" t="s">
        <v>110</v>
      </c>
      <c r="I5875" s="9" t="s">
        <v>75</v>
      </c>
      <c r="J5875" s="9" t="s">
        <v>27</v>
      </c>
      <c r="K5875" s="9" t="s">
        <v>28</v>
      </c>
      <c r="L5875" s="9" t="s">
        <v>43</v>
      </c>
      <c r="M5875" s="9" t="s">
        <v>30</v>
      </c>
      <c r="N5875" s="9" t="s">
        <v>31</v>
      </c>
      <c r="O5875" s="9" t="s">
        <v>32</v>
      </c>
      <c r="P5875" s="9" t="s">
        <v>22</v>
      </c>
      <c r="Q5875" s="9" t="s">
        <v>29031</v>
      </c>
      <c r="R5875" s="9" t="s">
        <v>46</v>
      </c>
      <c r="S5875" s="9" t="s">
        <v>29032</v>
      </c>
      <c r="T5875" s="9" t="s">
        <v>29033</v>
      </c>
    </row>
    <row r="5876" customHeight="1" spans="1:20">
      <c r="A5876" s="6">
        <v>45212</v>
      </c>
      <c r="B5876" s="9" t="s">
        <v>29034</v>
      </c>
      <c r="C5876" s="9" t="s">
        <v>29035</v>
      </c>
      <c r="D5876" s="9" t="s">
        <v>22</v>
      </c>
      <c r="E5876" s="9" t="s">
        <v>29036</v>
      </c>
      <c r="F5876" s="9" t="s">
        <v>29037</v>
      </c>
      <c r="G5876" s="9" t="s">
        <v>82</v>
      </c>
      <c r="H5876" s="9" t="s">
        <v>22</v>
      </c>
      <c r="I5876" s="9" t="s">
        <v>168</v>
      </c>
      <c r="J5876" s="9" t="s">
        <v>27</v>
      </c>
      <c r="K5876" s="9" t="s">
        <v>28</v>
      </c>
      <c r="L5876" s="9" t="s">
        <v>43</v>
      </c>
      <c r="M5876" s="9" t="s">
        <v>169</v>
      </c>
      <c r="N5876" s="9" t="s">
        <v>208</v>
      </c>
      <c r="O5876" s="9" t="s">
        <v>32</v>
      </c>
      <c r="P5876" s="9" t="s">
        <v>22</v>
      </c>
      <c r="Q5876" s="9" t="s">
        <v>29038</v>
      </c>
      <c r="R5876" s="9" t="s">
        <v>46</v>
      </c>
      <c r="S5876" s="9" t="s">
        <v>29039</v>
      </c>
      <c r="T5876" s="9" t="s">
        <v>29040</v>
      </c>
    </row>
    <row r="5877" customHeight="1" spans="1:20">
      <c r="A5877" s="6">
        <v>45212</v>
      </c>
      <c r="B5877" s="9" t="s">
        <v>29041</v>
      </c>
      <c r="C5877" s="9" t="s">
        <v>8020</v>
      </c>
      <c r="D5877" s="9" t="s">
        <v>22</v>
      </c>
      <c r="E5877" s="9" t="s">
        <v>29042</v>
      </c>
      <c r="F5877" s="9" t="s">
        <v>29043</v>
      </c>
      <c r="G5877" s="9" t="s">
        <v>82</v>
      </c>
      <c r="H5877" s="9" t="s">
        <v>22</v>
      </c>
      <c r="I5877" s="9" t="s">
        <v>155</v>
      </c>
      <c r="J5877" s="9" t="s">
        <v>27</v>
      </c>
      <c r="K5877" s="9" t="s">
        <v>28</v>
      </c>
      <c r="L5877" s="9" t="s">
        <v>43</v>
      </c>
      <c r="M5877" s="9" t="s">
        <v>30</v>
      </c>
      <c r="N5877" s="9" t="s">
        <v>31</v>
      </c>
      <c r="O5877" s="9" t="s">
        <v>32</v>
      </c>
      <c r="P5877" s="9" t="s">
        <v>22</v>
      </c>
      <c r="Q5877" s="9" t="s">
        <v>29044</v>
      </c>
      <c r="R5877" s="9" t="s">
        <v>46</v>
      </c>
      <c r="S5877" s="9" t="s">
        <v>29045</v>
      </c>
      <c r="T5877" s="9" t="s">
        <v>29046</v>
      </c>
    </row>
    <row r="5878" customHeight="1" spans="1:20">
      <c r="A5878" s="6">
        <v>45212</v>
      </c>
      <c r="B5878" s="9" t="s">
        <v>29047</v>
      </c>
      <c r="C5878" s="9" t="s">
        <v>6717</v>
      </c>
      <c r="D5878" s="9" t="s">
        <v>22</v>
      </c>
      <c r="E5878" s="9" t="s">
        <v>29048</v>
      </c>
      <c r="F5878" s="9" t="s">
        <v>29049</v>
      </c>
      <c r="G5878" s="9" t="s">
        <v>130</v>
      </c>
      <c r="H5878" s="9" t="s">
        <v>22</v>
      </c>
      <c r="I5878" s="9" t="s">
        <v>26</v>
      </c>
      <c r="J5878" s="9" t="s">
        <v>27</v>
      </c>
      <c r="K5878" s="9" t="s">
        <v>76</v>
      </c>
      <c r="L5878" s="9" t="s">
        <v>29</v>
      </c>
      <c r="M5878" s="9" t="s">
        <v>30</v>
      </c>
      <c r="N5878" s="9" t="s">
        <v>31</v>
      </c>
      <c r="O5878" s="9" t="s">
        <v>32</v>
      </c>
      <c r="P5878" s="9" t="s">
        <v>22</v>
      </c>
      <c r="Q5878" s="9" t="s">
        <v>29050</v>
      </c>
      <c r="R5878" s="9" t="s">
        <v>34</v>
      </c>
      <c r="S5878" s="9" t="s">
        <v>29051</v>
      </c>
      <c r="T5878" s="9" t="s">
        <v>22</v>
      </c>
    </row>
    <row r="5879" customHeight="1" spans="1:20">
      <c r="A5879" s="6">
        <v>45212</v>
      </c>
      <c r="B5879" s="9" t="s">
        <v>29052</v>
      </c>
      <c r="C5879" s="9" t="s">
        <v>9343</v>
      </c>
      <c r="D5879" s="9" t="s">
        <v>22</v>
      </c>
      <c r="E5879" s="9" t="s">
        <v>29053</v>
      </c>
      <c r="F5879" s="9" t="s">
        <v>24478</v>
      </c>
      <c r="G5879" s="9" t="s">
        <v>41</v>
      </c>
      <c r="H5879" s="9" t="s">
        <v>22</v>
      </c>
      <c r="I5879" s="9" t="s">
        <v>26</v>
      </c>
      <c r="J5879" s="9" t="s">
        <v>27</v>
      </c>
      <c r="K5879" s="9" t="s">
        <v>76</v>
      </c>
      <c r="L5879" s="9" t="s">
        <v>29</v>
      </c>
      <c r="M5879" s="9" t="s">
        <v>30</v>
      </c>
      <c r="N5879" s="9" t="s">
        <v>31</v>
      </c>
      <c r="O5879" s="9" t="s">
        <v>32</v>
      </c>
      <c r="P5879" s="9" t="s">
        <v>22</v>
      </c>
      <c r="Q5879" s="9" t="s">
        <v>29054</v>
      </c>
      <c r="R5879" s="9" t="s">
        <v>34</v>
      </c>
      <c r="S5879" s="9" t="s">
        <v>29055</v>
      </c>
      <c r="T5879" s="9" t="s">
        <v>22</v>
      </c>
    </row>
    <row r="5880" customHeight="1" spans="1:20">
      <c r="A5880" s="6">
        <v>45212</v>
      </c>
      <c r="B5880" s="9" t="s">
        <v>29056</v>
      </c>
      <c r="C5880" s="9" t="s">
        <v>6707</v>
      </c>
      <c r="D5880" s="9" t="s">
        <v>22</v>
      </c>
      <c r="E5880" s="9" t="s">
        <v>29057</v>
      </c>
      <c r="F5880" s="9" t="s">
        <v>29058</v>
      </c>
      <c r="G5880" s="9" t="s">
        <v>247</v>
      </c>
      <c r="H5880" s="9" t="s">
        <v>22</v>
      </c>
      <c r="I5880" s="9" t="s">
        <v>97</v>
      </c>
      <c r="J5880" s="9" t="s">
        <v>27</v>
      </c>
      <c r="K5880" s="9" t="s">
        <v>28</v>
      </c>
      <c r="L5880" s="9" t="s">
        <v>43</v>
      </c>
      <c r="M5880" s="9" t="s">
        <v>44</v>
      </c>
      <c r="N5880" s="9" t="s">
        <v>743</v>
      </c>
      <c r="O5880" s="9" t="s">
        <v>32</v>
      </c>
      <c r="P5880" s="9" t="s">
        <v>22</v>
      </c>
      <c r="Q5880" s="9" t="s">
        <v>29059</v>
      </c>
      <c r="R5880" s="9" t="s">
        <v>46</v>
      </c>
      <c r="S5880" s="9" t="s">
        <v>29060</v>
      </c>
      <c r="T5880" s="9" t="s">
        <v>29061</v>
      </c>
    </row>
    <row r="5881" customHeight="1" spans="1:20">
      <c r="A5881" s="6">
        <v>45212</v>
      </c>
      <c r="B5881" s="9" t="s">
        <v>29062</v>
      </c>
      <c r="C5881" s="9" t="s">
        <v>9343</v>
      </c>
      <c r="D5881" s="9" t="s">
        <v>22</v>
      </c>
      <c r="E5881" s="9" t="s">
        <v>29063</v>
      </c>
      <c r="F5881" s="9" t="s">
        <v>29064</v>
      </c>
      <c r="G5881" s="9" t="s">
        <v>130</v>
      </c>
      <c r="H5881" s="9" t="s">
        <v>22</v>
      </c>
      <c r="I5881" s="9" t="s">
        <v>207</v>
      </c>
      <c r="J5881" s="9" t="s">
        <v>27</v>
      </c>
      <c r="K5881" s="9" t="s">
        <v>28</v>
      </c>
      <c r="L5881" s="9" t="s">
        <v>43</v>
      </c>
      <c r="M5881" s="9" t="s">
        <v>30</v>
      </c>
      <c r="N5881" s="9" t="s">
        <v>31</v>
      </c>
      <c r="O5881" s="9" t="s">
        <v>32</v>
      </c>
      <c r="P5881" s="9" t="s">
        <v>22</v>
      </c>
      <c r="Q5881" s="9" t="s">
        <v>29065</v>
      </c>
      <c r="R5881" s="9" t="s">
        <v>46</v>
      </c>
      <c r="S5881" s="9" t="s">
        <v>29066</v>
      </c>
      <c r="T5881" s="9" t="s">
        <v>29067</v>
      </c>
    </row>
    <row r="5882" customHeight="1" spans="1:20">
      <c r="A5882" s="6">
        <v>45212</v>
      </c>
      <c r="B5882" s="9" t="s">
        <v>29068</v>
      </c>
      <c r="C5882" s="9" t="s">
        <v>38</v>
      </c>
      <c r="D5882" s="9" t="s">
        <v>22</v>
      </c>
      <c r="E5882" s="9" t="s">
        <v>24219</v>
      </c>
      <c r="F5882" s="9" t="s">
        <v>24220</v>
      </c>
      <c r="G5882" s="9" t="s">
        <v>2152</v>
      </c>
      <c r="H5882" s="9" t="s">
        <v>22</v>
      </c>
      <c r="I5882" s="9" t="s">
        <v>70</v>
      </c>
      <c r="J5882" s="9" t="s">
        <v>27</v>
      </c>
      <c r="K5882" s="9" t="s">
        <v>28</v>
      </c>
      <c r="L5882" s="9" t="s">
        <v>43</v>
      </c>
      <c r="M5882" s="9" t="s">
        <v>44</v>
      </c>
      <c r="N5882" s="9" t="s">
        <v>31</v>
      </c>
      <c r="O5882" s="9" t="s">
        <v>32</v>
      </c>
      <c r="P5882" s="9" t="s">
        <v>22</v>
      </c>
      <c r="Q5882" s="9" t="s">
        <v>29069</v>
      </c>
      <c r="R5882" s="9" t="s">
        <v>46</v>
      </c>
      <c r="S5882" s="9" t="s">
        <v>29070</v>
      </c>
      <c r="T5882" s="9" t="s">
        <v>29071</v>
      </c>
    </row>
    <row r="5883" customHeight="1" spans="1:20">
      <c r="A5883" s="6">
        <v>45212</v>
      </c>
      <c r="B5883" s="9" t="s">
        <v>29072</v>
      </c>
      <c r="C5883" s="9" t="s">
        <v>9343</v>
      </c>
      <c r="D5883" s="9" t="s">
        <v>22</v>
      </c>
      <c r="E5883" s="9" t="s">
        <v>29073</v>
      </c>
      <c r="F5883" s="9" t="s">
        <v>29074</v>
      </c>
      <c r="G5883" s="9" t="s">
        <v>41</v>
      </c>
      <c r="H5883" s="9" t="s">
        <v>22</v>
      </c>
      <c r="I5883" s="9" t="s">
        <v>259</v>
      </c>
      <c r="J5883" s="9" t="s">
        <v>27</v>
      </c>
      <c r="K5883" s="9" t="s">
        <v>28</v>
      </c>
      <c r="L5883" s="9" t="s">
        <v>43</v>
      </c>
      <c r="M5883" s="9" t="s">
        <v>30</v>
      </c>
      <c r="N5883" s="9" t="s">
        <v>31</v>
      </c>
      <c r="O5883" s="9" t="s">
        <v>32</v>
      </c>
      <c r="P5883" s="9" t="s">
        <v>22</v>
      </c>
      <c r="Q5883" s="9" t="s">
        <v>29075</v>
      </c>
      <c r="R5883" s="9" t="s">
        <v>46</v>
      </c>
      <c r="S5883" s="9" t="s">
        <v>29076</v>
      </c>
      <c r="T5883" s="9" t="s">
        <v>29077</v>
      </c>
    </row>
    <row r="5884" customHeight="1" spans="1:20">
      <c r="A5884" s="6">
        <v>45212</v>
      </c>
      <c r="B5884" s="9" t="s">
        <v>29078</v>
      </c>
      <c r="C5884" s="9" t="s">
        <v>5035</v>
      </c>
      <c r="D5884" s="9" t="s">
        <v>22</v>
      </c>
      <c r="E5884" s="9" t="s">
        <v>29079</v>
      </c>
      <c r="F5884" s="9" t="s">
        <v>29080</v>
      </c>
      <c r="G5884" s="9" t="s">
        <v>82</v>
      </c>
      <c r="H5884" s="9" t="s">
        <v>22</v>
      </c>
      <c r="I5884" s="9" t="s">
        <v>26</v>
      </c>
      <c r="J5884" s="9" t="s">
        <v>27</v>
      </c>
      <c r="K5884" s="9" t="s">
        <v>28</v>
      </c>
      <c r="L5884" s="9" t="s">
        <v>29</v>
      </c>
      <c r="M5884" s="9" t="s">
        <v>169</v>
      </c>
      <c r="N5884" s="9" t="s">
        <v>31</v>
      </c>
      <c r="O5884" s="9" t="s">
        <v>32</v>
      </c>
      <c r="P5884" s="9" t="s">
        <v>22</v>
      </c>
      <c r="Q5884" s="9" t="s">
        <v>29081</v>
      </c>
      <c r="R5884" s="9" t="s">
        <v>34</v>
      </c>
      <c r="S5884" s="9" t="s">
        <v>29082</v>
      </c>
      <c r="T5884" s="9" t="s">
        <v>29083</v>
      </c>
    </row>
    <row r="5885" customHeight="1" spans="1:20">
      <c r="A5885" s="6">
        <v>45212</v>
      </c>
      <c r="B5885" s="9" t="s">
        <v>29084</v>
      </c>
      <c r="C5885" s="9" t="s">
        <v>783</v>
      </c>
      <c r="D5885" s="9" t="s">
        <v>22</v>
      </c>
      <c r="E5885" s="9" t="s">
        <v>29085</v>
      </c>
      <c r="F5885" s="9" t="s">
        <v>29086</v>
      </c>
      <c r="G5885" s="9" t="s">
        <v>82</v>
      </c>
      <c r="H5885" s="9" t="s">
        <v>22</v>
      </c>
      <c r="I5885" s="9" t="s">
        <v>576</v>
      </c>
      <c r="J5885" s="9" t="s">
        <v>27</v>
      </c>
      <c r="K5885" s="9" t="s">
        <v>28</v>
      </c>
      <c r="L5885" s="9" t="s">
        <v>43</v>
      </c>
      <c r="M5885" s="9" t="s">
        <v>44</v>
      </c>
      <c r="N5885" s="9" t="s">
        <v>743</v>
      </c>
      <c r="O5885" s="9" t="s">
        <v>32</v>
      </c>
      <c r="P5885" s="9" t="s">
        <v>22</v>
      </c>
      <c r="Q5885" s="9" t="s">
        <v>29087</v>
      </c>
      <c r="R5885" s="9" t="s">
        <v>46</v>
      </c>
      <c r="S5885" s="9" t="s">
        <v>29088</v>
      </c>
      <c r="T5885" s="9" t="s">
        <v>22</v>
      </c>
    </row>
    <row r="5886" customHeight="1" spans="1:20">
      <c r="A5886" s="6">
        <v>45212</v>
      </c>
      <c r="B5886" s="9" t="s">
        <v>29089</v>
      </c>
      <c r="C5886" s="9" t="s">
        <v>14075</v>
      </c>
      <c r="D5886" s="9" t="s">
        <v>22</v>
      </c>
      <c r="E5886" s="9" t="s">
        <v>29090</v>
      </c>
      <c r="F5886" s="9" t="s">
        <v>12690</v>
      </c>
      <c r="G5886" s="9" t="s">
        <v>82</v>
      </c>
      <c r="H5886" s="9" t="s">
        <v>22</v>
      </c>
      <c r="I5886" s="9" t="s">
        <v>253</v>
      </c>
      <c r="J5886" s="9" t="s">
        <v>27</v>
      </c>
      <c r="K5886" s="9" t="s">
        <v>28</v>
      </c>
      <c r="L5886" s="9" t="s">
        <v>43</v>
      </c>
      <c r="M5886" s="9" t="s">
        <v>44</v>
      </c>
      <c r="N5886" s="9" t="s">
        <v>31</v>
      </c>
      <c r="O5886" s="9" t="s">
        <v>32</v>
      </c>
      <c r="P5886" s="9" t="s">
        <v>22</v>
      </c>
      <c r="Q5886" s="9" t="s">
        <v>29091</v>
      </c>
      <c r="R5886" s="9" t="s">
        <v>46</v>
      </c>
      <c r="S5886" s="9" t="s">
        <v>29092</v>
      </c>
      <c r="T5886" s="9" t="s">
        <v>22</v>
      </c>
    </row>
    <row r="5887" customHeight="1" spans="1:20">
      <c r="A5887" s="6">
        <v>45212</v>
      </c>
      <c r="B5887" s="9" t="s">
        <v>29093</v>
      </c>
      <c r="C5887" s="9" t="s">
        <v>14075</v>
      </c>
      <c r="D5887" s="9" t="s">
        <v>22</v>
      </c>
      <c r="E5887" s="9" t="s">
        <v>29094</v>
      </c>
      <c r="F5887" s="9" t="s">
        <v>29095</v>
      </c>
      <c r="G5887" s="9" t="s">
        <v>82</v>
      </c>
      <c r="H5887" s="9" t="s">
        <v>22</v>
      </c>
      <c r="I5887" s="9" t="s">
        <v>175</v>
      </c>
      <c r="J5887" s="9" t="s">
        <v>27</v>
      </c>
      <c r="K5887" s="9" t="s">
        <v>28</v>
      </c>
      <c r="L5887" s="9" t="s">
        <v>43</v>
      </c>
      <c r="M5887" s="9" t="s">
        <v>44</v>
      </c>
      <c r="N5887" s="9" t="s">
        <v>31</v>
      </c>
      <c r="O5887" s="9" t="s">
        <v>32</v>
      </c>
      <c r="P5887" s="9" t="s">
        <v>22</v>
      </c>
      <c r="Q5887" s="9" t="s">
        <v>29096</v>
      </c>
      <c r="R5887" s="9" t="s">
        <v>46</v>
      </c>
      <c r="S5887" s="9" t="s">
        <v>29097</v>
      </c>
      <c r="T5887" s="9" t="s">
        <v>22</v>
      </c>
    </row>
    <row r="5888" customHeight="1" spans="1:20">
      <c r="A5888" s="6">
        <v>45212</v>
      </c>
      <c r="B5888" s="9" t="s">
        <v>29098</v>
      </c>
      <c r="C5888" s="9" t="s">
        <v>1299</v>
      </c>
      <c r="D5888" s="9" t="s">
        <v>22</v>
      </c>
      <c r="E5888" s="9" t="s">
        <v>29099</v>
      </c>
      <c r="F5888" s="9" t="s">
        <v>29100</v>
      </c>
      <c r="G5888" s="9" t="s">
        <v>130</v>
      </c>
      <c r="H5888" s="9" t="s">
        <v>22</v>
      </c>
      <c r="I5888" s="9" t="s">
        <v>214</v>
      </c>
      <c r="J5888" s="9" t="s">
        <v>27</v>
      </c>
      <c r="K5888" s="9" t="s">
        <v>28</v>
      </c>
      <c r="L5888" s="9" t="s">
        <v>43</v>
      </c>
      <c r="M5888" s="9" t="s">
        <v>30</v>
      </c>
      <c r="N5888" s="9" t="s">
        <v>208</v>
      </c>
      <c r="O5888" s="9" t="s">
        <v>32</v>
      </c>
      <c r="P5888" s="9" t="s">
        <v>22</v>
      </c>
      <c r="Q5888" s="9" t="s">
        <v>29101</v>
      </c>
      <c r="R5888" s="9" t="s">
        <v>56</v>
      </c>
      <c r="S5888" s="9" t="s">
        <v>29102</v>
      </c>
      <c r="T5888" s="9" t="s">
        <v>22</v>
      </c>
    </row>
    <row r="5889" customHeight="1" spans="1:20">
      <c r="A5889" s="6">
        <v>45212</v>
      </c>
      <c r="B5889" s="9" t="s">
        <v>29103</v>
      </c>
      <c r="C5889" s="9" t="s">
        <v>1299</v>
      </c>
      <c r="D5889" s="9" t="s">
        <v>22</v>
      </c>
      <c r="E5889" s="9" t="s">
        <v>29104</v>
      </c>
      <c r="F5889" s="9" t="s">
        <v>29105</v>
      </c>
      <c r="G5889" s="9" t="s">
        <v>336</v>
      </c>
      <c r="H5889" s="9" t="s">
        <v>22</v>
      </c>
      <c r="I5889" s="9" t="s">
        <v>337</v>
      </c>
      <c r="J5889" s="9" t="s">
        <v>27</v>
      </c>
      <c r="K5889" s="9" t="s">
        <v>28</v>
      </c>
      <c r="L5889" s="9" t="s">
        <v>43</v>
      </c>
      <c r="M5889" s="9" t="s">
        <v>44</v>
      </c>
      <c r="N5889" s="9" t="s">
        <v>208</v>
      </c>
      <c r="O5889" s="9" t="s">
        <v>32</v>
      </c>
      <c r="P5889" s="9" t="s">
        <v>22</v>
      </c>
      <c r="Q5889" s="9" t="s">
        <v>29106</v>
      </c>
      <c r="R5889" s="9" t="s">
        <v>56</v>
      </c>
      <c r="S5889" s="9" t="s">
        <v>16331</v>
      </c>
      <c r="T5889" s="9" t="s">
        <v>22</v>
      </c>
    </row>
    <row r="5890" customHeight="1" spans="1:20">
      <c r="A5890" s="6">
        <v>45212</v>
      </c>
      <c r="B5890" s="9" t="s">
        <v>29107</v>
      </c>
      <c r="C5890" s="9" t="s">
        <v>1299</v>
      </c>
      <c r="D5890" s="9" t="s">
        <v>22</v>
      </c>
      <c r="E5890" s="9" t="s">
        <v>3146</v>
      </c>
      <c r="F5890" s="9" t="s">
        <v>3147</v>
      </c>
      <c r="G5890" s="9" t="s">
        <v>69</v>
      </c>
      <c r="H5890" s="9" t="s">
        <v>96</v>
      </c>
      <c r="I5890" s="9" t="s">
        <v>162</v>
      </c>
      <c r="J5890" s="9" t="s">
        <v>27</v>
      </c>
      <c r="K5890" s="9" t="s">
        <v>28</v>
      </c>
      <c r="L5890" s="9" t="s">
        <v>43</v>
      </c>
      <c r="M5890" s="9" t="s">
        <v>44</v>
      </c>
      <c r="N5890" s="9" t="s">
        <v>208</v>
      </c>
      <c r="O5890" s="9" t="s">
        <v>32</v>
      </c>
      <c r="P5890" s="9" t="s">
        <v>22</v>
      </c>
      <c r="Q5890" s="9" t="s">
        <v>29108</v>
      </c>
      <c r="R5890" s="9" t="s">
        <v>56</v>
      </c>
      <c r="S5890" s="9" t="s">
        <v>29109</v>
      </c>
      <c r="T5890" s="9" t="s">
        <v>22</v>
      </c>
    </row>
    <row r="5891" customHeight="1" spans="1:20">
      <c r="A5891" s="6">
        <v>45212</v>
      </c>
      <c r="B5891" s="9" t="s">
        <v>29110</v>
      </c>
      <c r="C5891" s="9" t="s">
        <v>1299</v>
      </c>
      <c r="D5891" s="9" t="s">
        <v>22</v>
      </c>
      <c r="E5891" s="9" t="s">
        <v>29111</v>
      </c>
      <c r="F5891" s="9" t="s">
        <v>29112</v>
      </c>
      <c r="G5891" s="9" t="s">
        <v>82</v>
      </c>
      <c r="H5891" s="9" t="s">
        <v>22</v>
      </c>
      <c r="I5891" s="9" t="s">
        <v>117</v>
      </c>
      <c r="J5891" s="9" t="s">
        <v>27</v>
      </c>
      <c r="K5891" s="9" t="s">
        <v>28</v>
      </c>
      <c r="L5891" s="9" t="s">
        <v>43</v>
      </c>
      <c r="M5891" s="9" t="s">
        <v>44</v>
      </c>
      <c r="N5891" s="9" t="s">
        <v>208</v>
      </c>
      <c r="O5891" s="9" t="s">
        <v>32</v>
      </c>
      <c r="P5891" s="9" t="s">
        <v>22</v>
      </c>
      <c r="Q5891" s="9" t="s">
        <v>29113</v>
      </c>
      <c r="R5891" s="9" t="s">
        <v>56</v>
      </c>
      <c r="S5891" s="9" t="s">
        <v>29114</v>
      </c>
      <c r="T5891" s="9" t="s">
        <v>22</v>
      </c>
    </row>
    <row r="5892" customHeight="1" spans="1:20">
      <c r="A5892" s="6">
        <v>45212</v>
      </c>
      <c r="B5892" s="9" t="s">
        <v>29115</v>
      </c>
      <c r="C5892" s="9" t="s">
        <v>21069</v>
      </c>
      <c r="D5892" s="9" t="s">
        <v>22</v>
      </c>
      <c r="E5892" s="9" t="s">
        <v>29116</v>
      </c>
      <c r="F5892" s="9" t="s">
        <v>29117</v>
      </c>
      <c r="G5892" s="9" t="s">
        <v>336</v>
      </c>
      <c r="H5892" s="9" t="s">
        <v>22</v>
      </c>
      <c r="I5892" s="9" t="s">
        <v>576</v>
      </c>
      <c r="J5892" s="9" t="s">
        <v>27</v>
      </c>
      <c r="K5892" s="9" t="s">
        <v>28</v>
      </c>
      <c r="L5892" s="9" t="s">
        <v>43</v>
      </c>
      <c r="M5892" s="9" t="s">
        <v>30</v>
      </c>
      <c r="N5892" s="9" t="s">
        <v>208</v>
      </c>
      <c r="O5892" s="9" t="s">
        <v>32</v>
      </c>
      <c r="P5892" s="9" t="s">
        <v>22</v>
      </c>
      <c r="Q5892" s="9" t="s">
        <v>29118</v>
      </c>
      <c r="R5892" s="9" t="s">
        <v>46</v>
      </c>
      <c r="S5892" s="9" t="s">
        <v>29119</v>
      </c>
      <c r="T5892" s="9" t="s">
        <v>22</v>
      </c>
    </row>
    <row r="5893" customHeight="1" spans="1:20">
      <c r="A5893" s="6">
        <v>45212</v>
      </c>
      <c r="B5893" s="9" t="s">
        <v>29120</v>
      </c>
      <c r="C5893" s="9" t="s">
        <v>18999</v>
      </c>
      <c r="D5893" s="9" t="s">
        <v>22</v>
      </c>
      <c r="E5893" s="9" t="s">
        <v>29121</v>
      </c>
      <c r="F5893" s="9" t="s">
        <v>29122</v>
      </c>
      <c r="G5893" s="9" t="s">
        <v>2152</v>
      </c>
      <c r="H5893" s="9" t="s">
        <v>22</v>
      </c>
      <c r="I5893" s="9" t="s">
        <v>384</v>
      </c>
      <c r="J5893" s="9" t="s">
        <v>27</v>
      </c>
      <c r="K5893" s="9" t="s">
        <v>76</v>
      </c>
      <c r="L5893" s="9" t="s">
        <v>43</v>
      </c>
      <c r="M5893" s="9" t="s">
        <v>30</v>
      </c>
      <c r="N5893" s="9" t="s">
        <v>208</v>
      </c>
      <c r="O5893" s="9" t="s">
        <v>32</v>
      </c>
      <c r="P5893" s="9" t="s">
        <v>22</v>
      </c>
      <c r="Q5893" s="9" t="s">
        <v>29123</v>
      </c>
      <c r="R5893" s="9" t="s">
        <v>46</v>
      </c>
      <c r="S5893" s="9" t="s">
        <v>29124</v>
      </c>
      <c r="T5893" s="9" t="s">
        <v>22</v>
      </c>
    </row>
    <row r="5894" customHeight="1" spans="1:20">
      <c r="A5894" s="6">
        <v>45212</v>
      </c>
      <c r="B5894" s="9" t="s">
        <v>29125</v>
      </c>
      <c r="C5894" s="9" t="s">
        <v>1299</v>
      </c>
      <c r="D5894" s="9" t="s">
        <v>22</v>
      </c>
      <c r="E5894" s="9" t="s">
        <v>29126</v>
      </c>
      <c r="F5894" s="9" t="s">
        <v>29127</v>
      </c>
      <c r="G5894" s="9" t="s">
        <v>130</v>
      </c>
      <c r="H5894" s="9" t="s">
        <v>22</v>
      </c>
      <c r="I5894" s="9" t="s">
        <v>63</v>
      </c>
      <c r="J5894" s="9" t="s">
        <v>27</v>
      </c>
      <c r="K5894" s="9" t="s">
        <v>28</v>
      </c>
      <c r="L5894" s="9" t="s">
        <v>43</v>
      </c>
      <c r="M5894" s="9" t="s">
        <v>44</v>
      </c>
      <c r="N5894" s="9" t="s">
        <v>208</v>
      </c>
      <c r="O5894" s="9" t="s">
        <v>32</v>
      </c>
      <c r="P5894" s="9" t="s">
        <v>22</v>
      </c>
      <c r="Q5894" s="9" t="s">
        <v>29128</v>
      </c>
      <c r="R5894" s="9" t="s">
        <v>56</v>
      </c>
      <c r="S5894" s="9" t="s">
        <v>27021</v>
      </c>
      <c r="T5894" s="9" t="s">
        <v>22</v>
      </c>
    </row>
    <row r="5895" customHeight="1" spans="1:20">
      <c r="A5895" s="6">
        <v>45212</v>
      </c>
      <c r="B5895" s="9" t="s">
        <v>29129</v>
      </c>
      <c r="C5895" s="9" t="s">
        <v>1299</v>
      </c>
      <c r="D5895" s="9" t="s">
        <v>22</v>
      </c>
      <c r="E5895" s="9" t="s">
        <v>29130</v>
      </c>
      <c r="F5895" s="9" t="s">
        <v>29131</v>
      </c>
      <c r="G5895" s="9" t="s">
        <v>130</v>
      </c>
      <c r="H5895" s="9" t="s">
        <v>22</v>
      </c>
      <c r="I5895" s="9" t="s">
        <v>54</v>
      </c>
      <c r="J5895" s="9" t="s">
        <v>27</v>
      </c>
      <c r="K5895" s="9" t="s">
        <v>28</v>
      </c>
      <c r="L5895" s="9" t="s">
        <v>43</v>
      </c>
      <c r="M5895" s="9" t="s">
        <v>30</v>
      </c>
      <c r="N5895" s="9" t="s">
        <v>208</v>
      </c>
      <c r="O5895" s="9" t="s">
        <v>32</v>
      </c>
      <c r="P5895" s="9" t="s">
        <v>22</v>
      </c>
      <c r="Q5895" s="9" t="s">
        <v>29132</v>
      </c>
      <c r="R5895" s="9" t="s">
        <v>46</v>
      </c>
      <c r="S5895" s="9" t="s">
        <v>29133</v>
      </c>
      <c r="T5895" s="9" t="s">
        <v>22</v>
      </c>
    </row>
    <row r="5896" customHeight="1" spans="1:20">
      <c r="A5896" s="6">
        <v>45212</v>
      </c>
      <c r="B5896" s="9" t="s">
        <v>29134</v>
      </c>
      <c r="C5896" s="9" t="s">
        <v>7897</v>
      </c>
      <c r="D5896" s="9" t="s">
        <v>22</v>
      </c>
      <c r="E5896" s="9" t="s">
        <v>29135</v>
      </c>
      <c r="F5896" s="9" t="s">
        <v>29136</v>
      </c>
      <c r="G5896" s="9" t="s">
        <v>69</v>
      </c>
      <c r="H5896" s="9" t="s">
        <v>96</v>
      </c>
      <c r="I5896" s="9" t="s">
        <v>155</v>
      </c>
      <c r="J5896" s="9" t="s">
        <v>27</v>
      </c>
      <c r="K5896" s="9" t="s">
        <v>28</v>
      </c>
      <c r="L5896" s="9" t="s">
        <v>43</v>
      </c>
      <c r="M5896" s="9" t="s">
        <v>44</v>
      </c>
      <c r="N5896" s="9" t="s">
        <v>208</v>
      </c>
      <c r="O5896" s="9" t="s">
        <v>32</v>
      </c>
      <c r="P5896" s="9" t="s">
        <v>22</v>
      </c>
      <c r="Q5896" s="9" t="s">
        <v>29137</v>
      </c>
      <c r="R5896" s="9" t="s">
        <v>46</v>
      </c>
      <c r="S5896" s="9" t="s">
        <v>29138</v>
      </c>
      <c r="T5896" s="9" t="s">
        <v>22</v>
      </c>
    </row>
    <row r="5897" customHeight="1" spans="1:20">
      <c r="A5897" s="6">
        <v>45212</v>
      </c>
      <c r="B5897" s="9" t="s">
        <v>29139</v>
      </c>
      <c r="C5897" s="9" t="s">
        <v>1299</v>
      </c>
      <c r="D5897" s="9" t="s">
        <v>22</v>
      </c>
      <c r="E5897" s="9" t="s">
        <v>29140</v>
      </c>
      <c r="F5897" s="9" t="s">
        <v>29141</v>
      </c>
      <c r="G5897" s="9" t="s">
        <v>53</v>
      </c>
      <c r="H5897" s="9" t="s">
        <v>96</v>
      </c>
      <c r="I5897" s="9" t="s">
        <v>469</v>
      </c>
      <c r="J5897" s="9" t="s">
        <v>27</v>
      </c>
      <c r="K5897" s="9" t="s">
        <v>28</v>
      </c>
      <c r="L5897" s="9" t="s">
        <v>43</v>
      </c>
      <c r="M5897" s="9" t="s">
        <v>30</v>
      </c>
      <c r="N5897" s="9" t="s">
        <v>208</v>
      </c>
      <c r="O5897" s="9" t="s">
        <v>32</v>
      </c>
      <c r="P5897" s="9" t="s">
        <v>22</v>
      </c>
      <c r="Q5897" s="9" t="s">
        <v>29142</v>
      </c>
      <c r="R5897" s="9" t="s">
        <v>56</v>
      </c>
      <c r="S5897" s="9" t="s">
        <v>16340</v>
      </c>
      <c r="T5897" s="9" t="s">
        <v>22</v>
      </c>
    </row>
    <row r="5898" customHeight="1" spans="1:20">
      <c r="A5898" s="6">
        <v>45212</v>
      </c>
      <c r="B5898" s="9" t="s">
        <v>29143</v>
      </c>
      <c r="C5898" s="9" t="s">
        <v>1299</v>
      </c>
      <c r="D5898" s="9" t="s">
        <v>22</v>
      </c>
      <c r="E5898" s="9" t="s">
        <v>29144</v>
      </c>
      <c r="F5898" s="9" t="s">
        <v>29145</v>
      </c>
      <c r="G5898" s="9" t="s">
        <v>130</v>
      </c>
      <c r="H5898" s="9" t="s">
        <v>22</v>
      </c>
      <c r="I5898" s="9" t="s">
        <v>155</v>
      </c>
      <c r="J5898" s="9" t="s">
        <v>27</v>
      </c>
      <c r="K5898" s="9" t="s">
        <v>28</v>
      </c>
      <c r="L5898" s="9" t="s">
        <v>43</v>
      </c>
      <c r="M5898" s="9" t="s">
        <v>30</v>
      </c>
      <c r="N5898" s="9" t="s">
        <v>208</v>
      </c>
      <c r="O5898" s="9" t="s">
        <v>32</v>
      </c>
      <c r="P5898" s="9" t="s">
        <v>22</v>
      </c>
      <c r="Q5898" s="9" t="s">
        <v>29146</v>
      </c>
      <c r="R5898" s="9" t="s">
        <v>56</v>
      </c>
      <c r="S5898" s="9" t="s">
        <v>29147</v>
      </c>
      <c r="T5898" s="9" t="s">
        <v>22</v>
      </c>
    </row>
    <row r="5899" customHeight="1" spans="1:20">
      <c r="A5899" s="6">
        <v>45212</v>
      </c>
      <c r="B5899" s="9" t="s">
        <v>29148</v>
      </c>
      <c r="C5899" s="9" t="s">
        <v>1299</v>
      </c>
      <c r="D5899" s="9" t="s">
        <v>22</v>
      </c>
      <c r="E5899" s="9" t="s">
        <v>29149</v>
      </c>
      <c r="F5899" s="9" t="s">
        <v>29150</v>
      </c>
      <c r="G5899" s="9" t="s">
        <v>130</v>
      </c>
      <c r="H5899" s="9" t="s">
        <v>22</v>
      </c>
      <c r="I5899" s="9" t="s">
        <v>90</v>
      </c>
      <c r="J5899" s="9" t="s">
        <v>27</v>
      </c>
      <c r="K5899" s="9" t="s">
        <v>28</v>
      </c>
      <c r="L5899" s="9" t="s">
        <v>43</v>
      </c>
      <c r="M5899" s="9" t="s">
        <v>30</v>
      </c>
      <c r="N5899" s="9" t="s">
        <v>208</v>
      </c>
      <c r="O5899" s="9" t="s">
        <v>32</v>
      </c>
      <c r="P5899" s="9" t="s">
        <v>22</v>
      </c>
      <c r="Q5899" s="9" t="s">
        <v>29151</v>
      </c>
      <c r="R5899" s="9" t="s">
        <v>56</v>
      </c>
      <c r="S5899" s="9" t="s">
        <v>29152</v>
      </c>
      <c r="T5899" s="9" t="s">
        <v>22</v>
      </c>
    </row>
    <row r="5900" customHeight="1" spans="1:20">
      <c r="A5900" s="6">
        <v>45212</v>
      </c>
      <c r="B5900" s="9" t="s">
        <v>29153</v>
      </c>
      <c r="C5900" s="9" t="s">
        <v>783</v>
      </c>
      <c r="D5900" s="9" t="s">
        <v>22</v>
      </c>
      <c r="E5900" s="9" t="s">
        <v>29154</v>
      </c>
      <c r="F5900" s="9" t="s">
        <v>29155</v>
      </c>
      <c r="G5900" s="9" t="s">
        <v>130</v>
      </c>
      <c r="H5900" s="9" t="s">
        <v>22</v>
      </c>
      <c r="I5900" s="9" t="s">
        <v>3098</v>
      </c>
      <c r="J5900" s="9" t="s">
        <v>27</v>
      </c>
      <c r="K5900" s="9" t="s">
        <v>28</v>
      </c>
      <c r="L5900" s="9" t="s">
        <v>43</v>
      </c>
      <c r="M5900" s="9" t="s">
        <v>30</v>
      </c>
      <c r="N5900" s="9" t="s">
        <v>743</v>
      </c>
      <c r="O5900" s="9" t="s">
        <v>32</v>
      </c>
      <c r="P5900" s="9" t="s">
        <v>22</v>
      </c>
      <c r="Q5900" s="9" t="s">
        <v>29156</v>
      </c>
      <c r="R5900" s="9" t="s">
        <v>46</v>
      </c>
      <c r="S5900" s="9" t="s">
        <v>29157</v>
      </c>
      <c r="T5900" s="9" t="s">
        <v>29158</v>
      </c>
    </row>
    <row r="5901" customHeight="1" spans="1:20">
      <c r="A5901" s="6">
        <v>45212</v>
      </c>
      <c r="B5901" s="9" t="s">
        <v>29159</v>
      </c>
      <c r="C5901" s="9" t="s">
        <v>783</v>
      </c>
      <c r="D5901" s="9" t="s">
        <v>22</v>
      </c>
      <c r="E5901" s="9" t="s">
        <v>16391</v>
      </c>
      <c r="F5901" s="9" t="s">
        <v>16392</v>
      </c>
      <c r="G5901" s="9" t="s">
        <v>82</v>
      </c>
      <c r="H5901" s="9" t="s">
        <v>22</v>
      </c>
      <c r="I5901" s="9" t="s">
        <v>168</v>
      </c>
      <c r="J5901" s="9" t="s">
        <v>27</v>
      </c>
      <c r="K5901" s="9" t="s">
        <v>195</v>
      </c>
      <c r="L5901" s="9" t="s">
        <v>22</v>
      </c>
      <c r="M5901" s="9" t="s">
        <v>169</v>
      </c>
      <c r="N5901" s="9" t="s">
        <v>743</v>
      </c>
      <c r="O5901" s="9" t="s">
        <v>32</v>
      </c>
      <c r="P5901" s="9" t="s">
        <v>22</v>
      </c>
      <c r="Q5901" s="9" t="s">
        <v>29160</v>
      </c>
      <c r="R5901" s="9" t="s">
        <v>46</v>
      </c>
      <c r="S5901" s="9" t="s">
        <v>16394</v>
      </c>
      <c r="T5901" s="9" t="s">
        <v>29161</v>
      </c>
    </row>
    <row r="5902" customHeight="1" spans="1:20">
      <c r="A5902" s="6">
        <v>45212</v>
      </c>
      <c r="B5902" s="9" t="s">
        <v>29162</v>
      </c>
      <c r="C5902" s="9" t="s">
        <v>5035</v>
      </c>
      <c r="D5902" s="9" t="s">
        <v>22</v>
      </c>
      <c r="E5902" s="9" t="s">
        <v>29163</v>
      </c>
      <c r="F5902" s="9" t="s">
        <v>29164</v>
      </c>
      <c r="G5902" s="9" t="s">
        <v>25</v>
      </c>
      <c r="H5902" s="9" t="s">
        <v>22</v>
      </c>
      <c r="I5902" s="9" t="s">
        <v>337</v>
      </c>
      <c r="J5902" s="9" t="s">
        <v>27</v>
      </c>
      <c r="K5902" s="9" t="s">
        <v>28</v>
      </c>
      <c r="L5902" s="9" t="s">
        <v>43</v>
      </c>
      <c r="M5902" s="9" t="s">
        <v>44</v>
      </c>
      <c r="N5902" s="9" t="s">
        <v>31</v>
      </c>
      <c r="O5902" s="9" t="s">
        <v>32</v>
      </c>
      <c r="P5902" s="9" t="s">
        <v>22</v>
      </c>
      <c r="Q5902" s="9" t="s">
        <v>29165</v>
      </c>
      <c r="R5902" s="9" t="s">
        <v>46</v>
      </c>
      <c r="S5902" s="9" t="s">
        <v>29166</v>
      </c>
      <c r="T5902" s="9" t="s">
        <v>29167</v>
      </c>
    </row>
    <row r="5903" customHeight="1" spans="1:20">
      <c r="A5903" s="6">
        <v>45212</v>
      </c>
      <c r="B5903" s="9" t="s">
        <v>29168</v>
      </c>
      <c r="C5903" s="9" t="s">
        <v>6949</v>
      </c>
      <c r="D5903" s="9" t="s">
        <v>22</v>
      </c>
      <c r="E5903" s="9" t="s">
        <v>29169</v>
      </c>
      <c r="F5903" s="9" t="s">
        <v>29170</v>
      </c>
      <c r="G5903" s="9" t="s">
        <v>25</v>
      </c>
      <c r="H5903" s="9" t="s">
        <v>22</v>
      </c>
      <c r="I5903" s="9" t="s">
        <v>511</v>
      </c>
      <c r="J5903" s="9" t="s">
        <v>27</v>
      </c>
      <c r="K5903" s="9" t="s">
        <v>28</v>
      </c>
      <c r="L5903" s="9" t="s">
        <v>43</v>
      </c>
      <c r="M5903" s="9" t="s">
        <v>30</v>
      </c>
      <c r="N5903" s="9" t="s">
        <v>208</v>
      </c>
      <c r="O5903" s="9" t="s">
        <v>32</v>
      </c>
      <c r="P5903" s="9" t="s">
        <v>22</v>
      </c>
      <c r="Q5903" s="9" t="s">
        <v>29171</v>
      </c>
      <c r="R5903" s="9" t="s">
        <v>46</v>
      </c>
      <c r="S5903" s="9" t="s">
        <v>29172</v>
      </c>
      <c r="T5903" s="9" t="s">
        <v>29173</v>
      </c>
    </row>
    <row r="5904" customHeight="1" spans="1:20">
      <c r="A5904" s="6">
        <v>45212</v>
      </c>
      <c r="B5904" s="9" t="s">
        <v>29174</v>
      </c>
      <c r="C5904" s="9" t="s">
        <v>783</v>
      </c>
      <c r="D5904" s="9" t="s">
        <v>22</v>
      </c>
      <c r="E5904" s="9" t="s">
        <v>29175</v>
      </c>
      <c r="F5904" s="9" t="s">
        <v>29176</v>
      </c>
      <c r="G5904" s="9" t="s">
        <v>82</v>
      </c>
      <c r="H5904" s="9" t="s">
        <v>22</v>
      </c>
      <c r="I5904" s="9" t="s">
        <v>149</v>
      </c>
      <c r="J5904" s="9" t="s">
        <v>27</v>
      </c>
      <c r="K5904" s="9" t="s">
        <v>28</v>
      </c>
      <c r="L5904" s="9" t="s">
        <v>43</v>
      </c>
      <c r="M5904" s="9" t="s">
        <v>30</v>
      </c>
      <c r="N5904" s="9" t="s">
        <v>743</v>
      </c>
      <c r="O5904" s="9" t="s">
        <v>32</v>
      </c>
      <c r="P5904" s="9" t="s">
        <v>22</v>
      </c>
      <c r="Q5904" s="9" t="s">
        <v>29177</v>
      </c>
      <c r="R5904" s="9" t="s">
        <v>46</v>
      </c>
      <c r="S5904" s="9" t="s">
        <v>29178</v>
      </c>
      <c r="T5904" s="9" t="s">
        <v>29179</v>
      </c>
    </row>
    <row r="5905" customHeight="1" spans="1:20">
      <c r="A5905" s="6">
        <v>45212</v>
      </c>
      <c r="B5905" s="9" t="s">
        <v>29180</v>
      </c>
      <c r="C5905" s="9" t="s">
        <v>783</v>
      </c>
      <c r="D5905" s="9" t="s">
        <v>22</v>
      </c>
      <c r="E5905" s="9" t="s">
        <v>29181</v>
      </c>
      <c r="F5905" s="9" t="s">
        <v>24877</v>
      </c>
      <c r="G5905" s="9" t="s">
        <v>25</v>
      </c>
      <c r="H5905" s="9" t="s">
        <v>22</v>
      </c>
      <c r="I5905" s="9" t="s">
        <v>149</v>
      </c>
      <c r="J5905" s="9" t="s">
        <v>27</v>
      </c>
      <c r="K5905" s="9" t="s">
        <v>28</v>
      </c>
      <c r="L5905" s="9" t="s">
        <v>43</v>
      </c>
      <c r="M5905" s="9" t="s">
        <v>30</v>
      </c>
      <c r="N5905" s="9" t="s">
        <v>743</v>
      </c>
      <c r="O5905" s="9" t="s">
        <v>32</v>
      </c>
      <c r="P5905" s="9" t="s">
        <v>22</v>
      </c>
      <c r="Q5905" s="9" t="s">
        <v>29182</v>
      </c>
      <c r="R5905" s="9" t="s">
        <v>46</v>
      </c>
      <c r="S5905" s="9" t="s">
        <v>29183</v>
      </c>
      <c r="T5905" s="9" t="s">
        <v>29184</v>
      </c>
    </row>
    <row r="5906" customHeight="1" spans="1:20">
      <c r="A5906" s="6">
        <v>45212</v>
      </c>
      <c r="B5906" s="9" t="s">
        <v>29185</v>
      </c>
      <c r="C5906" s="9" t="s">
        <v>6949</v>
      </c>
      <c r="D5906" s="9" t="s">
        <v>22</v>
      </c>
      <c r="E5906" s="9" t="s">
        <v>29186</v>
      </c>
      <c r="F5906" s="9" t="s">
        <v>29187</v>
      </c>
      <c r="G5906" s="9" t="s">
        <v>247</v>
      </c>
      <c r="H5906" s="9" t="s">
        <v>22</v>
      </c>
      <c r="I5906" s="9" t="s">
        <v>337</v>
      </c>
      <c r="J5906" s="9" t="s">
        <v>27</v>
      </c>
      <c r="K5906" s="9" t="s">
        <v>28</v>
      </c>
      <c r="L5906" s="9" t="s">
        <v>43</v>
      </c>
      <c r="M5906" s="9" t="s">
        <v>44</v>
      </c>
      <c r="N5906" s="9" t="s">
        <v>208</v>
      </c>
      <c r="O5906" s="9" t="s">
        <v>32</v>
      </c>
      <c r="P5906" s="9" t="s">
        <v>22</v>
      </c>
      <c r="Q5906" s="9" t="s">
        <v>29188</v>
      </c>
      <c r="R5906" s="9" t="s">
        <v>46</v>
      </c>
      <c r="S5906" s="9" t="s">
        <v>29189</v>
      </c>
      <c r="T5906" s="9" t="s">
        <v>29190</v>
      </c>
    </row>
    <row r="5907" customHeight="1" spans="1:20">
      <c r="A5907" s="6">
        <v>45212</v>
      </c>
      <c r="B5907" s="9" t="s">
        <v>29191</v>
      </c>
      <c r="C5907" s="9" t="s">
        <v>6956</v>
      </c>
      <c r="D5907" s="9" t="s">
        <v>22</v>
      </c>
      <c r="E5907" s="9" t="s">
        <v>29192</v>
      </c>
      <c r="F5907" s="9" t="s">
        <v>22</v>
      </c>
      <c r="G5907" s="9" t="s">
        <v>22</v>
      </c>
      <c r="H5907" s="9" t="s">
        <v>22</v>
      </c>
      <c r="I5907" s="9" t="s">
        <v>235</v>
      </c>
      <c r="J5907" s="9" t="s">
        <v>27</v>
      </c>
      <c r="K5907" s="9" t="s">
        <v>28</v>
      </c>
      <c r="L5907" s="9" t="s">
        <v>43</v>
      </c>
      <c r="M5907" s="9" t="s">
        <v>30</v>
      </c>
      <c r="N5907" s="9" t="s">
        <v>208</v>
      </c>
      <c r="O5907" s="9" t="s">
        <v>32</v>
      </c>
      <c r="P5907" s="9" t="s">
        <v>22</v>
      </c>
      <c r="Q5907" s="9" t="s">
        <v>29193</v>
      </c>
      <c r="R5907" s="9" t="s">
        <v>46</v>
      </c>
      <c r="S5907" s="9" t="s">
        <v>29194</v>
      </c>
      <c r="T5907" s="9" t="s">
        <v>29195</v>
      </c>
    </row>
    <row r="5908" customHeight="1" spans="1:20">
      <c r="A5908" s="6">
        <v>45212</v>
      </c>
      <c r="B5908" s="9" t="s">
        <v>29196</v>
      </c>
      <c r="C5908" s="9" t="s">
        <v>6956</v>
      </c>
      <c r="D5908" s="9" t="s">
        <v>22</v>
      </c>
      <c r="E5908" s="9" t="s">
        <v>29197</v>
      </c>
      <c r="F5908" s="9" t="s">
        <v>29198</v>
      </c>
      <c r="G5908" s="9" t="s">
        <v>247</v>
      </c>
      <c r="H5908" s="9" t="s">
        <v>22</v>
      </c>
      <c r="I5908" s="9" t="s">
        <v>104</v>
      </c>
      <c r="J5908" s="9" t="s">
        <v>27</v>
      </c>
      <c r="K5908" s="9" t="s">
        <v>28</v>
      </c>
      <c r="L5908" s="9" t="s">
        <v>43</v>
      </c>
      <c r="M5908" s="9" t="s">
        <v>30</v>
      </c>
      <c r="N5908" s="9" t="s">
        <v>208</v>
      </c>
      <c r="O5908" s="9" t="s">
        <v>32</v>
      </c>
      <c r="P5908" s="9" t="s">
        <v>22</v>
      </c>
      <c r="Q5908" s="9" t="s">
        <v>29199</v>
      </c>
      <c r="R5908" s="9" t="s">
        <v>46</v>
      </c>
      <c r="S5908" s="9" t="s">
        <v>29200</v>
      </c>
      <c r="T5908" s="9" t="s">
        <v>29201</v>
      </c>
    </row>
    <row r="5909" customHeight="1" spans="1:20">
      <c r="A5909" s="6">
        <v>45212</v>
      </c>
      <c r="B5909" s="9" t="s">
        <v>29202</v>
      </c>
      <c r="C5909" s="9" t="s">
        <v>783</v>
      </c>
      <c r="D5909" s="9" t="s">
        <v>22</v>
      </c>
      <c r="E5909" s="9" t="s">
        <v>29203</v>
      </c>
      <c r="F5909" s="9" t="s">
        <v>29164</v>
      </c>
      <c r="G5909" s="9" t="s">
        <v>53</v>
      </c>
      <c r="H5909" s="9" t="s">
        <v>22</v>
      </c>
      <c r="I5909" s="9" t="s">
        <v>412</v>
      </c>
      <c r="J5909" s="9" t="s">
        <v>27</v>
      </c>
      <c r="K5909" s="9" t="s">
        <v>28</v>
      </c>
      <c r="L5909" s="9" t="s">
        <v>43</v>
      </c>
      <c r="M5909" s="9" t="s">
        <v>44</v>
      </c>
      <c r="N5909" s="9" t="s">
        <v>743</v>
      </c>
      <c r="O5909" s="9" t="s">
        <v>32</v>
      </c>
      <c r="P5909" s="9" t="s">
        <v>22</v>
      </c>
      <c r="Q5909" s="9" t="s">
        <v>29204</v>
      </c>
      <c r="R5909" s="9" t="s">
        <v>46</v>
      </c>
      <c r="S5909" s="9" t="s">
        <v>29205</v>
      </c>
      <c r="T5909" s="9" t="s">
        <v>29206</v>
      </c>
    </row>
    <row r="5910" customHeight="1" spans="1:20">
      <c r="A5910" s="6">
        <v>45212</v>
      </c>
      <c r="B5910" s="9" t="s">
        <v>29207</v>
      </c>
      <c r="C5910" s="9" t="s">
        <v>7103</v>
      </c>
      <c r="D5910" s="9" t="s">
        <v>22</v>
      </c>
      <c r="E5910" s="9" t="s">
        <v>29208</v>
      </c>
      <c r="F5910" s="9" t="s">
        <v>29209</v>
      </c>
      <c r="G5910" s="9" t="s">
        <v>25</v>
      </c>
      <c r="H5910" s="9" t="s">
        <v>22</v>
      </c>
      <c r="I5910" s="9" t="s">
        <v>63</v>
      </c>
      <c r="J5910" s="9" t="s">
        <v>27</v>
      </c>
      <c r="K5910" s="9" t="s">
        <v>28</v>
      </c>
      <c r="L5910" s="9" t="s">
        <v>43</v>
      </c>
      <c r="M5910" s="9" t="s">
        <v>44</v>
      </c>
      <c r="N5910" s="9" t="s">
        <v>743</v>
      </c>
      <c r="O5910" s="9" t="s">
        <v>32</v>
      </c>
      <c r="P5910" s="9" t="s">
        <v>22</v>
      </c>
      <c r="Q5910" s="9" t="s">
        <v>29210</v>
      </c>
      <c r="R5910" s="9" t="s">
        <v>46</v>
      </c>
      <c r="S5910" s="9" t="s">
        <v>29211</v>
      </c>
      <c r="T5910" s="9" t="s">
        <v>29212</v>
      </c>
    </row>
    <row r="5911" customHeight="1" spans="1:20">
      <c r="A5911" s="6">
        <v>45212</v>
      </c>
      <c r="B5911" s="9" t="s">
        <v>29213</v>
      </c>
      <c r="C5911" s="9" t="s">
        <v>783</v>
      </c>
      <c r="D5911" s="9" t="s">
        <v>22</v>
      </c>
      <c r="E5911" s="9" t="s">
        <v>28402</v>
      </c>
      <c r="F5911" s="9" t="s">
        <v>28403</v>
      </c>
      <c r="G5911" s="9" t="s">
        <v>130</v>
      </c>
      <c r="H5911" s="9" t="s">
        <v>22</v>
      </c>
      <c r="I5911" s="9" t="s">
        <v>253</v>
      </c>
      <c r="J5911" s="9" t="s">
        <v>27</v>
      </c>
      <c r="K5911" s="9" t="s">
        <v>28</v>
      </c>
      <c r="L5911" s="9" t="s">
        <v>43</v>
      </c>
      <c r="M5911" s="9" t="s">
        <v>30</v>
      </c>
      <c r="N5911" s="9" t="s">
        <v>743</v>
      </c>
      <c r="O5911" s="9" t="s">
        <v>32</v>
      </c>
      <c r="P5911" s="9" t="s">
        <v>22</v>
      </c>
      <c r="Q5911" s="9" t="s">
        <v>29214</v>
      </c>
      <c r="R5911" s="9" t="s">
        <v>46</v>
      </c>
      <c r="S5911" s="9" t="s">
        <v>29215</v>
      </c>
      <c r="T5911" s="9" t="s">
        <v>29216</v>
      </c>
    </row>
    <row r="5912" customHeight="1" spans="1:20">
      <c r="A5912" s="6">
        <v>45212</v>
      </c>
      <c r="B5912" s="9" t="s">
        <v>29217</v>
      </c>
      <c r="C5912" s="9" t="s">
        <v>7401</v>
      </c>
      <c r="D5912" s="9" t="s">
        <v>22</v>
      </c>
      <c r="E5912" s="9" t="s">
        <v>29218</v>
      </c>
      <c r="F5912" s="9" t="s">
        <v>29219</v>
      </c>
      <c r="G5912" s="9" t="s">
        <v>41</v>
      </c>
      <c r="H5912" s="9" t="s">
        <v>22</v>
      </c>
      <c r="I5912" s="9" t="s">
        <v>315</v>
      </c>
      <c r="J5912" s="9" t="s">
        <v>27</v>
      </c>
      <c r="K5912" s="9" t="s">
        <v>28</v>
      </c>
      <c r="L5912" s="9" t="s">
        <v>43</v>
      </c>
      <c r="M5912" s="9" t="s">
        <v>44</v>
      </c>
      <c r="N5912" s="9" t="s">
        <v>208</v>
      </c>
      <c r="O5912" s="9" t="s">
        <v>32</v>
      </c>
      <c r="P5912" s="9" t="s">
        <v>22</v>
      </c>
      <c r="Q5912" s="9" t="s">
        <v>29220</v>
      </c>
      <c r="R5912" s="9" t="s">
        <v>46</v>
      </c>
      <c r="S5912" s="9" t="s">
        <v>29221</v>
      </c>
      <c r="T5912" s="9" t="s">
        <v>29222</v>
      </c>
    </row>
    <row r="5913" customHeight="1" spans="1:20">
      <c r="A5913" s="6">
        <v>45212</v>
      </c>
      <c r="B5913" s="9" t="s">
        <v>29223</v>
      </c>
      <c r="C5913" s="9" t="s">
        <v>6956</v>
      </c>
      <c r="D5913" s="9" t="s">
        <v>22</v>
      </c>
      <c r="E5913" s="9" t="s">
        <v>29224</v>
      </c>
      <c r="F5913" s="9" t="s">
        <v>29225</v>
      </c>
      <c r="G5913" s="9" t="s">
        <v>41</v>
      </c>
      <c r="H5913" s="9" t="s">
        <v>22</v>
      </c>
      <c r="I5913" s="9" t="s">
        <v>1181</v>
      </c>
      <c r="J5913" s="9" t="s">
        <v>27</v>
      </c>
      <c r="K5913" s="9" t="s">
        <v>28</v>
      </c>
      <c r="L5913" s="9" t="s">
        <v>43</v>
      </c>
      <c r="M5913" s="9" t="s">
        <v>30</v>
      </c>
      <c r="N5913" s="9" t="s">
        <v>208</v>
      </c>
      <c r="O5913" s="9" t="s">
        <v>32</v>
      </c>
      <c r="P5913" s="9" t="s">
        <v>22</v>
      </c>
      <c r="Q5913" s="9" t="s">
        <v>29226</v>
      </c>
      <c r="R5913" s="9" t="s">
        <v>46</v>
      </c>
      <c r="S5913" s="9" t="s">
        <v>29227</v>
      </c>
      <c r="T5913" s="9" t="s">
        <v>29228</v>
      </c>
    </row>
    <row r="5914" customHeight="1" spans="1:20">
      <c r="A5914" s="6">
        <v>45212</v>
      </c>
      <c r="B5914" s="9" t="s">
        <v>29229</v>
      </c>
      <c r="C5914" s="9" t="s">
        <v>6949</v>
      </c>
      <c r="D5914" s="9" t="s">
        <v>22</v>
      </c>
      <c r="E5914" s="9" t="s">
        <v>29230</v>
      </c>
      <c r="F5914" s="9" t="s">
        <v>29231</v>
      </c>
      <c r="G5914" s="9" t="s">
        <v>130</v>
      </c>
      <c r="H5914" s="9" t="s">
        <v>22</v>
      </c>
      <c r="I5914" s="9" t="s">
        <v>149</v>
      </c>
      <c r="J5914" s="9" t="s">
        <v>27</v>
      </c>
      <c r="K5914" s="9" t="s">
        <v>28</v>
      </c>
      <c r="L5914" s="9" t="s">
        <v>43</v>
      </c>
      <c r="M5914" s="9" t="s">
        <v>44</v>
      </c>
      <c r="N5914" s="9" t="s">
        <v>208</v>
      </c>
      <c r="O5914" s="9" t="s">
        <v>32</v>
      </c>
      <c r="P5914" s="9" t="s">
        <v>22</v>
      </c>
      <c r="Q5914" s="9" t="s">
        <v>29232</v>
      </c>
      <c r="R5914" s="9" t="s">
        <v>46</v>
      </c>
      <c r="S5914" s="9" t="s">
        <v>29233</v>
      </c>
      <c r="T5914" s="9" t="s">
        <v>29234</v>
      </c>
    </row>
    <row r="5915" customHeight="1" spans="1:20">
      <c r="A5915" s="6">
        <v>45212</v>
      </c>
      <c r="B5915" s="9" t="s">
        <v>29235</v>
      </c>
      <c r="C5915" s="9" t="s">
        <v>6949</v>
      </c>
      <c r="D5915" s="9" t="s">
        <v>22</v>
      </c>
      <c r="E5915" s="9" t="s">
        <v>29236</v>
      </c>
      <c r="F5915" s="9" t="s">
        <v>15246</v>
      </c>
      <c r="G5915" s="9" t="s">
        <v>25</v>
      </c>
      <c r="H5915" s="9" t="s">
        <v>22</v>
      </c>
      <c r="I5915" s="9" t="s">
        <v>490</v>
      </c>
      <c r="J5915" s="9" t="s">
        <v>27</v>
      </c>
      <c r="K5915" s="9" t="s">
        <v>28</v>
      </c>
      <c r="L5915" s="9" t="s">
        <v>43</v>
      </c>
      <c r="M5915" s="9" t="s">
        <v>30</v>
      </c>
      <c r="N5915" s="9" t="s">
        <v>208</v>
      </c>
      <c r="O5915" s="9" t="s">
        <v>32</v>
      </c>
      <c r="P5915" s="9" t="s">
        <v>22</v>
      </c>
      <c r="Q5915" s="9" t="s">
        <v>29237</v>
      </c>
      <c r="R5915" s="9" t="s">
        <v>46</v>
      </c>
      <c r="S5915" s="9" t="s">
        <v>29238</v>
      </c>
      <c r="T5915" s="9" t="s">
        <v>29239</v>
      </c>
    </row>
    <row r="5916" customHeight="1" spans="1:20">
      <c r="A5916" s="6">
        <v>45212</v>
      </c>
      <c r="B5916" s="9" t="s">
        <v>29240</v>
      </c>
      <c r="C5916" s="9" t="s">
        <v>6949</v>
      </c>
      <c r="D5916" s="9" t="s">
        <v>22</v>
      </c>
      <c r="E5916" s="9" t="s">
        <v>29241</v>
      </c>
      <c r="F5916" s="9" t="s">
        <v>29242</v>
      </c>
      <c r="G5916" s="9" t="s">
        <v>130</v>
      </c>
      <c r="H5916" s="9" t="s">
        <v>22</v>
      </c>
      <c r="I5916" s="9" t="s">
        <v>299</v>
      </c>
      <c r="J5916" s="9" t="s">
        <v>27</v>
      </c>
      <c r="K5916" s="9" t="s">
        <v>28</v>
      </c>
      <c r="L5916" s="9" t="s">
        <v>43</v>
      </c>
      <c r="M5916" s="9" t="s">
        <v>44</v>
      </c>
      <c r="N5916" s="9" t="s">
        <v>208</v>
      </c>
      <c r="O5916" s="9" t="s">
        <v>32</v>
      </c>
      <c r="P5916" s="9" t="s">
        <v>22</v>
      </c>
      <c r="Q5916" s="9" t="s">
        <v>29243</v>
      </c>
      <c r="R5916" s="9" t="s">
        <v>46</v>
      </c>
      <c r="S5916" s="9" t="s">
        <v>29244</v>
      </c>
      <c r="T5916" s="9" t="s">
        <v>29245</v>
      </c>
    </row>
    <row r="5917" customHeight="1" spans="1:20">
      <c r="A5917" s="6">
        <v>45212</v>
      </c>
      <c r="B5917" s="9" t="s">
        <v>29246</v>
      </c>
      <c r="C5917" s="9" t="s">
        <v>6956</v>
      </c>
      <c r="D5917" s="9" t="s">
        <v>22</v>
      </c>
      <c r="E5917" s="9" t="s">
        <v>29247</v>
      </c>
      <c r="F5917" s="9" t="s">
        <v>29248</v>
      </c>
      <c r="G5917" s="9" t="s">
        <v>82</v>
      </c>
      <c r="H5917" s="9" t="s">
        <v>22</v>
      </c>
      <c r="I5917" s="9" t="s">
        <v>124</v>
      </c>
      <c r="J5917" s="9" t="s">
        <v>27</v>
      </c>
      <c r="K5917" s="9" t="s">
        <v>28</v>
      </c>
      <c r="L5917" s="9" t="s">
        <v>43</v>
      </c>
      <c r="M5917" s="9" t="s">
        <v>44</v>
      </c>
      <c r="N5917" s="9" t="s">
        <v>208</v>
      </c>
      <c r="O5917" s="9" t="s">
        <v>32</v>
      </c>
      <c r="P5917" s="9" t="s">
        <v>22</v>
      </c>
      <c r="Q5917" s="9" t="s">
        <v>29249</v>
      </c>
      <c r="R5917" s="9" t="s">
        <v>46</v>
      </c>
      <c r="S5917" s="9" t="s">
        <v>29250</v>
      </c>
      <c r="T5917" s="9" t="s">
        <v>29251</v>
      </c>
    </row>
    <row r="5918" customHeight="1" spans="1:20">
      <c r="A5918" s="6">
        <v>45212</v>
      </c>
      <c r="B5918" s="9" t="s">
        <v>29252</v>
      </c>
      <c r="C5918" s="9" t="s">
        <v>1023</v>
      </c>
      <c r="D5918" s="9" t="s">
        <v>22</v>
      </c>
      <c r="E5918" s="9" t="s">
        <v>29253</v>
      </c>
      <c r="F5918" s="9" t="s">
        <v>3449</v>
      </c>
      <c r="G5918" s="9" t="s">
        <v>25</v>
      </c>
      <c r="H5918" s="9" t="s">
        <v>22</v>
      </c>
      <c r="I5918" s="9" t="s">
        <v>412</v>
      </c>
      <c r="J5918" s="9" t="s">
        <v>27</v>
      </c>
      <c r="K5918" s="9" t="s">
        <v>28</v>
      </c>
      <c r="L5918" s="9" t="s">
        <v>43</v>
      </c>
      <c r="M5918" s="9" t="s">
        <v>44</v>
      </c>
      <c r="N5918" s="9" t="s">
        <v>31</v>
      </c>
      <c r="O5918" s="9" t="s">
        <v>32</v>
      </c>
      <c r="P5918" s="9" t="s">
        <v>22</v>
      </c>
      <c r="Q5918" s="9" t="s">
        <v>29254</v>
      </c>
      <c r="R5918" s="9" t="s">
        <v>46</v>
      </c>
      <c r="S5918" s="9" t="s">
        <v>29255</v>
      </c>
      <c r="T5918" s="9" t="s">
        <v>29256</v>
      </c>
    </row>
    <row r="5919" customHeight="1" spans="1:20">
      <c r="A5919" s="6">
        <v>45212</v>
      </c>
      <c r="B5919" s="9" t="s">
        <v>29257</v>
      </c>
      <c r="C5919" s="9" t="s">
        <v>6949</v>
      </c>
      <c r="D5919" s="9" t="s">
        <v>22</v>
      </c>
      <c r="E5919" s="9" t="s">
        <v>29258</v>
      </c>
      <c r="F5919" s="9" t="s">
        <v>29259</v>
      </c>
      <c r="G5919" s="9" t="s">
        <v>53</v>
      </c>
      <c r="H5919" s="9" t="s">
        <v>22</v>
      </c>
      <c r="I5919" s="9" t="s">
        <v>155</v>
      </c>
      <c r="J5919" s="9" t="s">
        <v>27</v>
      </c>
      <c r="K5919" s="9" t="s">
        <v>28</v>
      </c>
      <c r="L5919" s="9" t="s">
        <v>43</v>
      </c>
      <c r="M5919" s="9" t="s">
        <v>44</v>
      </c>
      <c r="N5919" s="9" t="s">
        <v>208</v>
      </c>
      <c r="O5919" s="9" t="s">
        <v>32</v>
      </c>
      <c r="P5919" s="9" t="s">
        <v>22</v>
      </c>
      <c r="Q5919" s="9" t="s">
        <v>29260</v>
      </c>
      <c r="R5919" s="9" t="s">
        <v>46</v>
      </c>
      <c r="S5919" s="9" t="s">
        <v>29261</v>
      </c>
      <c r="T5919" s="9" t="s">
        <v>29262</v>
      </c>
    </row>
    <row r="5920" customHeight="1" spans="1:20">
      <c r="A5920" s="6">
        <v>45212</v>
      </c>
      <c r="B5920" s="9" t="s">
        <v>29263</v>
      </c>
      <c r="C5920" s="9" t="s">
        <v>7484</v>
      </c>
      <c r="D5920" s="9" t="s">
        <v>22</v>
      </c>
      <c r="E5920" s="9" t="s">
        <v>29264</v>
      </c>
      <c r="F5920" s="9" t="s">
        <v>29265</v>
      </c>
      <c r="G5920" s="9" t="s">
        <v>82</v>
      </c>
      <c r="H5920" s="9" t="s">
        <v>22</v>
      </c>
      <c r="I5920" s="9" t="s">
        <v>701</v>
      </c>
      <c r="J5920" s="9" t="s">
        <v>27</v>
      </c>
      <c r="K5920" s="9" t="s">
        <v>28</v>
      </c>
      <c r="L5920" s="9" t="s">
        <v>43</v>
      </c>
      <c r="M5920" s="9" t="s">
        <v>30</v>
      </c>
      <c r="N5920" s="9" t="s">
        <v>31</v>
      </c>
      <c r="O5920" s="9" t="s">
        <v>32</v>
      </c>
      <c r="P5920" s="9" t="s">
        <v>22</v>
      </c>
      <c r="Q5920" s="9" t="s">
        <v>29266</v>
      </c>
      <c r="R5920" s="9" t="s">
        <v>46</v>
      </c>
      <c r="S5920" s="9" t="s">
        <v>29267</v>
      </c>
      <c r="T5920" s="9" t="s">
        <v>29268</v>
      </c>
    </row>
    <row r="5921" customHeight="1" spans="1:20">
      <c r="A5921" s="6">
        <v>45212</v>
      </c>
      <c r="B5921" s="9" t="s">
        <v>29269</v>
      </c>
      <c r="C5921" s="9" t="s">
        <v>6949</v>
      </c>
      <c r="D5921" s="9" t="s">
        <v>22</v>
      </c>
      <c r="E5921" s="9" t="s">
        <v>29270</v>
      </c>
      <c r="F5921" s="9" t="s">
        <v>29271</v>
      </c>
      <c r="G5921" s="9" t="s">
        <v>41</v>
      </c>
      <c r="H5921" s="9" t="s">
        <v>22</v>
      </c>
      <c r="I5921" s="9" t="s">
        <v>315</v>
      </c>
      <c r="J5921" s="9" t="s">
        <v>27</v>
      </c>
      <c r="K5921" s="9" t="s">
        <v>28</v>
      </c>
      <c r="L5921" s="9" t="s">
        <v>43</v>
      </c>
      <c r="M5921" s="9" t="s">
        <v>44</v>
      </c>
      <c r="N5921" s="9" t="s">
        <v>208</v>
      </c>
      <c r="O5921" s="9" t="s">
        <v>32</v>
      </c>
      <c r="P5921" s="9" t="s">
        <v>22</v>
      </c>
      <c r="Q5921" s="9" t="s">
        <v>29272</v>
      </c>
      <c r="R5921" s="9" t="s">
        <v>46</v>
      </c>
      <c r="S5921" s="9" t="s">
        <v>29273</v>
      </c>
      <c r="T5921" s="9" t="s">
        <v>29274</v>
      </c>
    </row>
    <row r="5922" customHeight="1" spans="1:20">
      <c r="A5922" s="6">
        <v>45212</v>
      </c>
      <c r="B5922" s="9" t="s">
        <v>29275</v>
      </c>
      <c r="C5922" s="9" t="s">
        <v>6728</v>
      </c>
      <c r="D5922" s="9" t="s">
        <v>22</v>
      </c>
      <c r="E5922" s="9" t="s">
        <v>29276</v>
      </c>
      <c r="F5922" s="9" t="s">
        <v>29277</v>
      </c>
      <c r="G5922" s="9" t="s">
        <v>25</v>
      </c>
      <c r="H5922" s="9" t="s">
        <v>110</v>
      </c>
      <c r="I5922" s="9" t="s">
        <v>162</v>
      </c>
      <c r="J5922" s="9" t="s">
        <v>27</v>
      </c>
      <c r="K5922" s="9" t="s">
        <v>28</v>
      </c>
      <c r="L5922" s="9" t="s">
        <v>43</v>
      </c>
      <c r="M5922" s="9" t="s">
        <v>44</v>
      </c>
      <c r="N5922" s="9" t="s">
        <v>208</v>
      </c>
      <c r="O5922" s="9" t="s">
        <v>32</v>
      </c>
      <c r="P5922" s="9" t="s">
        <v>22</v>
      </c>
      <c r="Q5922" s="9" t="s">
        <v>29278</v>
      </c>
      <c r="R5922" s="9" t="s">
        <v>46</v>
      </c>
      <c r="S5922" s="9" t="s">
        <v>29279</v>
      </c>
      <c r="T5922" s="9" t="s">
        <v>29280</v>
      </c>
    </row>
    <row r="5923" customHeight="1" spans="1:20">
      <c r="A5923" s="6">
        <v>45212</v>
      </c>
      <c r="B5923" s="9" t="s">
        <v>29281</v>
      </c>
      <c r="C5923" s="9" t="s">
        <v>6949</v>
      </c>
      <c r="D5923" s="9" t="s">
        <v>22</v>
      </c>
      <c r="E5923" s="9" t="s">
        <v>29282</v>
      </c>
      <c r="F5923" s="9" t="s">
        <v>29283</v>
      </c>
      <c r="G5923" s="9" t="s">
        <v>41</v>
      </c>
      <c r="H5923" s="9" t="s">
        <v>22</v>
      </c>
      <c r="I5923" s="9" t="s">
        <v>111</v>
      </c>
      <c r="J5923" s="9" t="s">
        <v>27</v>
      </c>
      <c r="K5923" s="9" t="s">
        <v>28</v>
      </c>
      <c r="L5923" s="9" t="s">
        <v>43</v>
      </c>
      <c r="M5923" s="9" t="s">
        <v>44</v>
      </c>
      <c r="N5923" s="9" t="s">
        <v>208</v>
      </c>
      <c r="O5923" s="9" t="s">
        <v>32</v>
      </c>
      <c r="P5923" s="9" t="s">
        <v>22</v>
      </c>
      <c r="Q5923" s="9" t="s">
        <v>29284</v>
      </c>
      <c r="R5923" s="9" t="s">
        <v>46</v>
      </c>
      <c r="S5923" s="9" t="s">
        <v>29285</v>
      </c>
      <c r="T5923" s="9" t="s">
        <v>29286</v>
      </c>
    </row>
    <row r="5924" customHeight="1" spans="1:20">
      <c r="A5924" s="6">
        <v>45212</v>
      </c>
      <c r="B5924" s="9" t="s">
        <v>29287</v>
      </c>
      <c r="C5924" s="9" t="s">
        <v>6949</v>
      </c>
      <c r="D5924" s="9" t="s">
        <v>22</v>
      </c>
      <c r="E5924" s="9" t="s">
        <v>29288</v>
      </c>
      <c r="F5924" s="9" t="s">
        <v>29289</v>
      </c>
      <c r="G5924" s="9" t="s">
        <v>53</v>
      </c>
      <c r="H5924" s="9" t="s">
        <v>22</v>
      </c>
      <c r="I5924" s="9" t="s">
        <v>384</v>
      </c>
      <c r="J5924" s="9" t="s">
        <v>27</v>
      </c>
      <c r="K5924" s="9" t="s">
        <v>28</v>
      </c>
      <c r="L5924" s="9" t="s">
        <v>43</v>
      </c>
      <c r="M5924" s="9" t="s">
        <v>44</v>
      </c>
      <c r="N5924" s="9" t="s">
        <v>208</v>
      </c>
      <c r="O5924" s="9" t="s">
        <v>32</v>
      </c>
      <c r="P5924" s="9" t="s">
        <v>22</v>
      </c>
      <c r="Q5924" s="9" t="s">
        <v>29290</v>
      </c>
      <c r="R5924" s="9" t="s">
        <v>46</v>
      </c>
      <c r="S5924" s="9" t="s">
        <v>29291</v>
      </c>
      <c r="T5924" s="9" t="s">
        <v>29292</v>
      </c>
    </row>
    <row r="5925" customHeight="1" spans="1:20">
      <c r="A5925" s="6">
        <v>45212</v>
      </c>
      <c r="B5925" s="9" t="s">
        <v>29293</v>
      </c>
      <c r="C5925" s="9" t="s">
        <v>6949</v>
      </c>
      <c r="D5925" s="9" t="s">
        <v>22</v>
      </c>
      <c r="E5925" s="9" t="s">
        <v>29294</v>
      </c>
      <c r="F5925" s="9" t="s">
        <v>2836</v>
      </c>
      <c r="G5925" s="9" t="s">
        <v>130</v>
      </c>
      <c r="H5925" s="9" t="s">
        <v>22</v>
      </c>
      <c r="I5925" s="9" t="s">
        <v>111</v>
      </c>
      <c r="J5925" s="9" t="s">
        <v>27</v>
      </c>
      <c r="K5925" s="9" t="s">
        <v>28</v>
      </c>
      <c r="L5925" s="9" t="s">
        <v>43</v>
      </c>
      <c r="M5925" s="9" t="s">
        <v>44</v>
      </c>
      <c r="N5925" s="9" t="s">
        <v>208</v>
      </c>
      <c r="O5925" s="9" t="s">
        <v>32</v>
      </c>
      <c r="P5925" s="9" t="s">
        <v>22</v>
      </c>
      <c r="Q5925" s="9" t="s">
        <v>29295</v>
      </c>
      <c r="R5925" s="9" t="s">
        <v>46</v>
      </c>
      <c r="S5925" s="9" t="s">
        <v>29296</v>
      </c>
      <c r="T5925" s="9" t="s">
        <v>29297</v>
      </c>
    </row>
    <row r="5926" customHeight="1" spans="1:20">
      <c r="A5926" s="6">
        <v>45212</v>
      </c>
      <c r="B5926" s="9" t="s">
        <v>29298</v>
      </c>
      <c r="C5926" s="9" t="s">
        <v>121</v>
      </c>
      <c r="D5926" s="9" t="s">
        <v>22</v>
      </c>
      <c r="E5926" s="9" t="s">
        <v>29299</v>
      </c>
      <c r="F5926" s="9" t="s">
        <v>29300</v>
      </c>
      <c r="G5926" s="9" t="s">
        <v>82</v>
      </c>
      <c r="H5926" s="9" t="s">
        <v>22</v>
      </c>
      <c r="I5926" s="9" t="s">
        <v>576</v>
      </c>
      <c r="J5926" s="9" t="s">
        <v>27</v>
      </c>
      <c r="K5926" s="9" t="s">
        <v>28</v>
      </c>
      <c r="L5926" s="9" t="s">
        <v>43</v>
      </c>
      <c r="M5926" s="9" t="s">
        <v>30</v>
      </c>
      <c r="N5926" s="9" t="s">
        <v>31</v>
      </c>
      <c r="O5926" s="9" t="s">
        <v>32</v>
      </c>
      <c r="P5926" s="9" t="s">
        <v>22</v>
      </c>
      <c r="Q5926" s="9" t="s">
        <v>29301</v>
      </c>
      <c r="R5926" s="9" t="s">
        <v>46</v>
      </c>
      <c r="S5926" s="9" t="s">
        <v>29302</v>
      </c>
      <c r="T5926" s="9" t="s">
        <v>29303</v>
      </c>
    </row>
    <row r="5927" customHeight="1" spans="1:20">
      <c r="A5927" s="6">
        <v>45212</v>
      </c>
      <c r="B5927" s="9" t="s">
        <v>29304</v>
      </c>
      <c r="C5927" s="9" t="s">
        <v>50</v>
      </c>
      <c r="D5927" s="9" t="s">
        <v>22</v>
      </c>
      <c r="E5927" s="9" t="s">
        <v>29305</v>
      </c>
      <c r="F5927" s="9" t="s">
        <v>29306</v>
      </c>
      <c r="G5927" s="9" t="s">
        <v>62</v>
      </c>
      <c r="H5927" s="9" t="s">
        <v>110</v>
      </c>
      <c r="I5927" s="9" t="s">
        <v>241</v>
      </c>
      <c r="J5927" s="9" t="s">
        <v>27</v>
      </c>
      <c r="K5927" s="9" t="s">
        <v>28</v>
      </c>
      <c r="L5927" s="9" t="s">
        <v>43</v>
      </c>
      <c r="M5927" s="9" t="s">
        <v>44</v>
      </c>
      <c r="N5927" s="9" t="s">
        <v>31</v>
      </c>
      <c r="O5927" s="9" t="s">
        <v>32</v>
      </c>
      <c r="P5927" s="9" t="s">
        <v>22</v>
      </c>
      <c r="Q5927" s="9" t="s">
        <v>29307</v>
      </c>
      <c r="R5927" s="9" t="s">
        <v>56</v>
      </c>
      <c r="S5927" s="20" t="s">
        <v>29308</v>
      </c>
      <c r="T5927" s="9" t="s">
        <v>22</v>
      </c>
    </row>
    <row r="5928" customHeight="1" spans="1:20">
      <c r="A5928" s="6">
        <v>45212</v>
      </c>
      <c r="B5928" s="9" t="s">
        <v>29309</v>
      </c>
      <c r="C5928" s="9" t="s">
        <v>50</v>
      </c>
      <c r="D5928" s="9" t="s">
        <v>22</v>
      </c>
      <c r="E5928" s="9" t="s">
        <v>29310</v>
      </c>
      <c r="F5928" s="9" t="s">
        <v>29311</v>
      </c>
      <c r="G5928" s="9" t="s">
        <v>130</v>
      </c>
      <c r="H5928" s="9" t="s">
        <v>22</v>
      </c>
      <c r="I5928" s="9" t="s">
        <v>985</v>
      </c>
      <c r="J5928" s="9" t="s">
        <v>27</v>
      </c>
      <c r="K5928" s="9" t="s">
        <v>28</v>
      </c>
      <c r="L5928" s="9" t="s">
        <v>43</v>
      </c>
      <c r="M5928" s="9" t="s">
        <v>44</v>
      </c>
      <c r="N5928" s="9" t="s">
        <v>31</v>
      </c>
      <c r="O5928" s="9" t="s">
        <v>32</v>
      </c>
      <c r="P5928" s="9" t="s">
        <v>22</v>
      </c>
      <c r="Q5928" s="9" t="s">
        <v>29312</v>
      </c>
      <c r="R5928" s="9" t="s">
        <v>56</v>
      </c>
      <c r="S5928" s="20" t="s">
        <v>29313</v>
      </c>
      <c r="T5928" s="9" t="s">
        <v>22</v>
      </c>
    </row>
    <row r="5929" customHeight="1" spans="1:20">
      <c r="A5929" s="6">
        <v>45212</v>
      </c>
      <c r="B5929" s="9" t="s">
        <v>29314</v>
      </c>
      <c r="C5929" s="9" t="s">
        <v>50</v>
      </c>
      <c r="D5929" s="9" t="s">
        <v>22</v>
      </c>
      <c r="E5929" s="9" t="s">
        <v>29315</v>
      </c>
      <c r="F5929" s="9" t="s">
        <v>29316</v>
      </c>
      <c r="G5929" s="9" t="s">
        <v>69</v>
      </c>
      <c r="H5929" s="9" t="s">
        <v>22</v>
      </c>
      <c r="I5929" s="9" t="s">
        <v>75</v>
      </c>
      <c r="J5929" s="9" t="s">
        <v>27</v>
      </c>
      <c r="K5929" s="9" t="s">
        <v>76</v>
      </c>
      <c r="L5929" s="9" t="s">
        <v>43</v>
      </c>
      <c r="M5929" s="9" t="s">
        <v>30</v>
      </c>
      <c r="N5929" s="9" t="s">
        <v>31</v>
      </c>
      <c r="O5929" s="9" t="s">
        <v>32</v>
      </c>
      <c r="P5929" s="9" t="s">
        <v>22</v>
      </c>
      <c r="Q5929" s="9" t="s">
        <v>29317</v>
      </c>
      <c r="R5929" s="9" t="s">
        <v>56</v>
      </c>
      <c r="S5929" s="9" t="s">
        <v>29318</v>
      </c>
      <c r="T5929" s="9" t="s">
        <v>22</v>
      </c>
    </row>
    <row r="5930" customHeight="1" spans="1:20">
      <c r="A5930" s="6">
        <v>45212</v>
      </c>
      <c r="B5930" s="9" t="s">
        <v>29319</v>
      </c>
      <c r="C5930" s="9" t="s">
        <v>646</v>
      </c>
      <c r="D5930" s="9" t="s">
        <v>22</v>
      </c>
      <c r="E5930" s="9" t="s">
        <v>29320</v>
      </c>
      <c r="F5930" s="9" t="s">
        <v>29321</v>
      </c>
      <c r="G5930" s="9" t="s">
        <v>130</v>
      </c>
      <c r="H5930" s="9" t="s">
        <v>22</v>
      </c>
      <c r="I5930" s="9" t="s">
        <v>277</v>
      </c>
      <c r="J5930" s="9" t="s">
        <v>27</v>
      </c>
      <c r="K5930" s="9" t="s">
        <v>28</v>
      </c>
      <c r="L5930" s="9" t="s">
        <v>43</v>
      </c>
      <c r="M5930" s="9" t="s">
        <v>30</v>
      </c>
      <c r="N5930" s="9" t="s">
        <v>31</v>
      </c>
      <c r="O5930" s="9" t="s">
        <v>32</v>
      </c>
      <c r="P5930" s="9" t="s">
        <v>22</v>
      </c>
      <c r="Q5930" s="9" t="s">
        <v>29322</v>
      </c>
      <c r="R5930" s="9" t="s">
        <v>46</v>
      </c>
      <c r="S5930" s="9" t="s">
        <v>29323</v>
      </c>
      <c r="T5930" s="9" t="s">
        <v>29324</v>
      </c>
    </row>
    <row r="5931" customHeight="1" spans="1:20">
      <c r="A5931" s="6">
        <v>45212</v>
      </c>
      <c r="B5931" s="9" t="s">
        <v>29325</v>
      </c>
      <c r="C5931" s="9" t="s">
        <v>2825</v>
      </c>
      <c r="D5931" s="9" t="s">
        <v>22</v>
      </c>
      <c r="E5931" s="9" t="s">
        <v>29326</v>
      </c>
      <c r="F5931" s="9" t="s">
        <v>29327</v>
      </c>
      <c r="G5931" s="9" t="s">
        <v>82</v>
      </c>
      <c r="H5931" s="9" t="s">
        <v>22</v>
      </c>
      <c r="I5931" s="9" t="s">
        <v>277</v>
      </c>
      <c r="J5931" s="9" t="s">
        <v>27</v>
      </c>
      <c r="K5931" s="9" t="s">
        <v>28</v>
      </c>
      <c r="L5931" s="9" t="s">
        <v>43</v>
      </c>
      <c r="M5931" s="9" t="s">
        <v>44</v>
      </c>
      <c r="N5931" s="9" t="s">
        <v>31</v>
      </c>
      <c r="O5931" s="9" t="s">
        <v>32</v>
      </c>
      <c r="P5931" s="9" t="s">
        <v>22</v>
      </c>
      <c r="Q5931" s="9" t="s">
        <v>29328</v>
      </c>
      <c r="R5931" s="9" t="s">
        <v>46</v>
      </c>
      <c r="S5931" s="9" t="s">
        <v>29329</v>
      </c>
      <c r="T5931" s="9" t="s">
        <v>29330</v>
      </c>
    </row>
    <row r="5932" customHeight="1" spans="1:20">
      <c r="A5932" s="6">
        <v>45212</v>
      </c>
      <c r="B5932" s="9" t="s">
        <v>29331</v>
      </c>
      <c r="C5932" s="9" t="s">
        <v>2825</v>
      </c>
      <c r="D5932" s="9" t="s">
        <v>22</v>
      </c>
      <c r="E5932" s="9" t="s">
        <v>29332</v>
      </c>
      <c r="F5932" s="9" t="s">
        <v>29333</v>
      </c>
      <c r="G5932" s="9" t="s">
        <v>82</v>
      </c>
      <c r="H5932" s="9" t="s">
        <v>22</v>
      </c>
      <c r="I5932" s="9" t="s">
        <v>111</v>
      </c>
      <c r="J5932" s="9" t="s">
        <v>27</v>
      </c>
      <c r="K5932" s="9" t="s">
        <v>28</v>
      </c>
      <c r="L5932" s="9" t="s">
        <v>43</v>
      </c>
      <c r="M5932" s="9" t="s">
        <v>30</v>
      </c>
      <c r="N5932" s="9" t="s">
        <v>31</v>
      </c>
      <c r="O5932" s="9" t="s">
        <v>32</v>
      </c>
      <c r="P5932" s="9" t="s">
        <v>22</v>
      </c>
      <c r="Q5932" s="9" t="s">
        <v>29334</v>
      </c>
      <c r="R5932" s="9" t="s">
        <v>46</v>
      </c>
      <c r="S5932" s="9" t="s">
        <v>29335</v>
      </c>
      <c r="T5932" s="9" t="s">
        <v>29336</v>
      </c>
    </row>
    <row r="5933" customHeight="1" spans="1:20">
      <c r="A5933" s="6">
        <v>45212</v>
      </c>
      <c r="B5933" s="9" t="s">
        <v>29337</v>
      </c>
      <c r="C5933" s="9" t="s">
        <v>399</v>
      </c>
      <c r="D5933" s="9" t="s">
        <v>22</v>
      </c>
      <c r="E5933" s="9" t="s">
        <v>15576</v>
      </c>
      <c r="F5933" s="9" t="s">
        <v>15577</v>
      </c>
      <c r="G5933" s="9" t="s">
        <v>82</v>
      </c>
      <c r="H5933" s="9" t="s">
        <v>22</v>
      </c>
      <c r="I5933" s="9" t="s">
        <v>75</v>
      </c>
      <c r="J5933" s="9" t="s">
        <v>27</v>
      </c>
      <c r="K5933" s="9" t="s">
        <v>28</v>
      </c>
      <c r="L5933" s="9" t="s">
        <v>43</v>
      </c>
      <c r="M5933" s="9" t="s">
        <v>44</v>
      </c>
      <c r="N5933" s="9" t="s">
        <v>31</v>
      </c>
      <c r="O5933" s="9" t="s">
        <v>32</v>
      </c>
      <c r="P5933" s="9" t="s">
        <v>22</v>
      </c>
      <c r="Q5933" s="9" t="s">
        <v>29338</v>
      </c>
      <c r="R5933" s="9" t="s">
        <v>46</v>
      </c>
      <c r="S5933" s="9" t="s">
        <v>29339</v>
      </c>
      <c r="T5933" s="9" t="s">
        <v>29340</v>
      </c>
    </row>
    <row r="5934" customHeight="1" spans="1:20">
      <c r="A5934" s="6">
        <v>45212</v>
      </c>
      <c r="B5934" s="9" t="s">
        <v>29341</v>
      </c>
      <c r="C5934" s="9" t="s">
        <v>50</v>
      </c>
      <c r="D5934" s="9" t="s">
        <v>22</v>
      </c>
      <c r="E5934" s="9" t="s">
        <v>29342</v>
      </c>
      <c r="F5934" s="9" t="s">
        <v>29343</v>
      </c>
      <c r="G5934" s="9" t="s">
        <v>130</v>
      </c>
      <c r="H5934" s="9" t="s">
        <v>22</v>
      </c>
      <c r="I5934" s="9" t="s">
        <v>511</v>
      </c>
      <c r="J5934" s="9" t="s">
        <v>27</v>
      </c>
      <c r="K5934" s="9" t="s">
        <v>28</v>
      </c>
      <c r="L5934" s="9" t="s">
        <v>43</v>
      </c>
      <c r="M5934" s="9" t="s">
        <v>44</v>
      </c>
      <c r="N5934" s="9" t="s">
        <v>31</v>
      </c>
      <c r="O5934" s="9" t="s">
        <v>32</v>
      </c>
      <c r="P5934" s="9" t="s">
        <v>22</v>
      </c>
      <c r="Q5934" s="9" t="s">
        <v>29344</v>
      </c>
      <c r="R5934" s="9" t="s">
        <v>56</v>
      </c>
      <c r="S5934" s="9" t="s">
        <v>29345</v>
      </c>
      <c r="T5934" s="9" t="s">
        <v>22</v>
      </c>
    </row>
    <row r="5935" customHeight="1" spans="1:20">
      <c r="A5935" s="6">
        <v>45212</v>
      </c>
      <c r="B5935" s="9" t="s">
        <v>29346</v>
      </c>
      <c r="C5935" s="9" t="s">
        <v>121</v>
      </c>
      <c r="D5935" s="9" t="s">
        <v>22</v>
      </c>
      <c r="E5935" s="9" t="s">
        <v>29347</v>
      </c>
      <c r="F5935" s="9" t="s">
        <v>29348</v>
      </c>
      <c r="G5935" s="9" t="s">
        <v>130</v>
      </c>
      <c r="H5935" s="9" t="s">
        <v>22</v>
      </c>
      <c r="I5935" s="9" t="s">
        <v>1595</v>
      </c>
      <c r="J5935" s="9" t="s">
        <v>27</v>
      </c>
      <c r="K5935" s="9" t="s">
        <v>28</v>
      </c>
      <c r="L5935" s="9" t="s">
        <v>43</v>
      </c>
      <c r="M5935" s="9" t="s">
        <v>30</v>
      </c>
      <c r="N5935" s="9" t="s">
        <v>31</v>
      </c>
      <c r="O5935" s="9" t="s">
        <v>32</v>
      </c>
      <c r="P5935" s="9" t="s">
        <v>22</v>
      </c>
      <c r="Q5935" s="9" t="s">
        <v>29349</v>
      </c>
      <c r="R5935" s="9" t="s">
        <v>56</v>
      </c>
      <c r="S5935" s="9" t="s">
        <v>29350</v>
      </c>
      <c r="T5935" s="9" t="s">
        <v>22</v>
      </c>
    </row>
    <row r="5936" customHeight="1" spans="1:20">
      <c r="A5936" s="6">
        <v>45212</v>
      </c>
      <c r="B5936" s="9" t="s">
        <v>29351</v>
      </c>
      <c r="C5936" s="9" t="s">
        <v>204</v>
      </c>
      <c r="D5936" s="9" t="s">
        <v>22</v>
      </c>
      <c r="E5936" s="9" t="s">
        <v>29352</v>
      </c>
      <c r="F5936" s="9" t="s">
        <v>19575</v>
      </c>
      <c r="G5936" s="9" t="s">
        <v>69</v>
      </c>
      <c r="H5936" s="9" t="s">
        <v>22</v>
      </c>
      <c r="I5936" s="9" t="s">
        <v>337</v>
      </c>
      <c r="J5936" s="9" t="s">
        <v>27</v>
      </c>
      <c r="K5936" s="9" t="s">
        <v>76</v>
      </c>
      <c r="L5936" s="9" t="s">
        <v>43</v>
      </c>
      <c r="M5936" s="9" t="s">
        <v>44</v>
      </c>
      <c r="N5936" s="9" t="s">
        <v>208</v>
      </c>
      <c r="O5936" s="9" t="s">
        <v>32</v>
      </c>
      <c r="P5936" s="9" t="s">
        <v>22</v>
      </c>
      <c r="Q5936" s="9" t="s">
        <v>29353</v>
      </c>
      <c r="R5936" s="9" t="s">
        <v>56</v>
      </c>
      <c r="S5936" s="9" t="s">
        <v>29354</v>
      </c>
      <c r="T5936" s="9" t="s">
        <v>22</v>
      </c>
    </row>
    <row r="5937" customHeight="1" spans="1:20">
      <c r="A5937" s="6">
        <v>45212</v>
      </c>
      <c r="B5937" s="9" t="s">
        <v>29355</v>
      </c>
      <c r="C5937" s="9" t="s">
        <v>50</v>
      </c>
      <c r="D5937" s="9" t="s">
        <v>22</v>
      </c>
      <c r="E5937" s="9" t="s">
        <v>29356</v>
      </c>
      <c r="F5937" s="9" t="s">
        <v>29357</v>
      </c>
      <c r="G5937" s="9" t="s">
        <v>130</v>
      </c>
      <c r="H5937" s="9" t="s">
        <v>96</v>
      </c>
      <c r="I5937" s="9" t="s">
        <v>131</v>
      </c>
      <c r="J5937" s="9" t="s">
        <v>27</v>
      </c>
      <c r="K5937" s="9" t="s">
        <v>28</v>
      </c>
      <c r="L5937" s="9" t="s">
        <v>43</v>
      </c>
      <c r="M5937" s="9" t="s">
        <v>30</v>
      </c>
      <c r="N5937" s="9" t="s">
        <v>31</v>
      </c>
      <c r="O5937" s="9" t="s">
        <v>32</v>
      </c>
      <c r="P5937" s="9" t="s">
        <v>22</v>
      </c>
      <c r="Q5937" s="9" t="s">
        <v>29358</v>
      </c>
      <c r="R5937" s="9" t="s">
        <v>56</v>
      </c>
      <c r="S5937" s="9" t="s">
        <v>29359</v>
      </c>
      <c r="T5937" s="9" t="s">
        <v>22</v>
      </c>
    </row>
    <row r="5938" customHeight="1" spans="1:20">
      <c r="A5938" s="6">
        <v>45212</v>
      </c>
      <c r="B5938" s="9" t="s">
        <v>29360</v>
      </c>
      <c r="C5938" s="9" t="s">
        <v>50</v>
      </c>
      <c r="D5938" s="9" t="s">
        <v>22</v>
      </c>
      <c r="E5938" s="9" t="s">
        <v>29361</v>
      </c>
      <c r="F5938" s="9" t="s">
        <v>29362</v>
      </c>
      <c r="G5938" s="9" t="s">
        <v>130</v>
      </c>
      <c r="H5938" s="9" t="s">
        <v>22</v>
      </c>
      <c r="I5938" s="9" t="s">
        <v>155</v>
      </c>
      <c r="J5938" s="9" t="s">
        <v>27</v>
      </c>
      <c r="K5938" s="9" t="s">
        <v>28</v>
      </c>
      <c r="L5938" s="9" t="s">
        <v>43</v>
      </c>
      <c r="M5938" s="9" t="s">
        <v>30</v>
      </c>
      <c r="N5938" s="9" t="s">
        <v>31</v>
      </c>
      <c r="O5938" s="9" t="s">
        <v>32</v>
      </c>
      <c r="P5938" s="9" t="s">
        <v>22</v>
      </c>
      <c r="Q5938" s="9" t="s">
        <v>29363</v>
      </c>
      <c r="R5938" s="9" t="s">
        <v>56</v>
      </c>
      <c r="S5938" s="9" t="s">
        <v>29364</v>
      </c>
      <c r="T5938" s="9" t="s">
        <v>22</v>
      </c>
    </row>
    <row r="5939" customHeight="1" spans="1:20">
      <c r="A5939" s="6">
        <v>45212</v>
      </c>
      <c r="B5939" s="9" t="s">
        <v>29365</v>
      </c>
      <c r="C5939" s="9" t="s">
        <v>50</v>
      </c>
      <c r="D5939" s="9" t="s">
        <v>22</v>
      </c>
      <c r="E5939" s="9" t="s">
        <v>29366</v>
      </c>
      <c r="F5939" s="9" t="s">
        <v>29367</v>
      </c>
      <c r="G5939" s="9" t="s">
        <v>53</v>
      </c>
      <c r="H5939" s="9" t="s">
        <v>22</v>
      </c>
      <c r="I5939" s="9" t="s">
        <v>448</v>
      </c>
      <c r="J5939" s="9" t="s">
        <v>27</v>
      </c>
      <c r="K5939" s="9" t="s">
        <v>28</v>
      </c>
      <c r="L5939" s="9" t="s">
        <v>43</v>
      </c>
      <c r="M5939" s="9" t="s">
        <v>44</v>
      </c>
      <c r="N5939" s="9" t="s">
        <v>31</v>
      </c>
      <c r="O5939" s="9" t="s">
        <v>32</v>
      </c>
      <c r="P5939" s="9" t="s">
        <v>22</v>
      </c>
      <c r="Q5939" s="9" t="s">
        <v>29368</v>
      </c>
      <c r="R5939" s="9" t="s">
        <v>56</v>
      </c>
      <c r="S5939" s="9" t="s">
        <v>29369</v>
      </c>
      <c r="T5939" s="9" t="s">
        <v>22</v>
      </c>
    </row>
    <row r="5940" customHeight="1" spans="1:20">
      <c r="A5940" s="6">
        <v>45212</v>
      </c>
      <c r="B5940" s="9" t="s">
        <v>29370</v>
      </c>
      <c r="C5940" s="9" t="s">
        <v>204</v>
      </c>
      <c r="D5940" s="9" t="s">
        <v>22</v>
      </c>
      <c r="E5940" s="9" t="s">
        <v>29371</v>
      </c>
      <c r="F5940" s="9" t="s">
        <v>29372</v>
      </c>
      <c r="G5940" s="9" t="s">
        <v>130</v>
      </c>
      <c r="H5940" s="9" t="s">
        <v>110</v>
      </c>
      <c r="I5940" s="9" t="s">
        <v>124</v>
      </c>
      <c r="J5940" s="9" t="s">
        <v>27</v>
      </c>
      <c r="K5940" s="9" t="s">
        <v>28</v>
      </c>
      <c r="L5940" s="9" t="s">
        <v>43</v>
      </c>
      <c r="M5940" s="9" t="s">
        <v>30</v>
      </c>
      <c r="N5940" s="9" t="s">
        <v>208</v>
      </c>
      <c r="O5940" s="9" t="s">
        <v>32</v>
      </c>
      <c r="P5940" s="9" t="s">
        <v>22</v>
      </c>
      <c r="Q5940" s="9" t="s">
        <v>29373</v>
      </c>
      <c r="R5940" s="9" t="s">
        <v>56</v>
      </c>
      <c r="S5940" s="20" t="s">
        <v>29374</v>
      </c>
      <c r="T5940" s="9" t="s">
        <v>22</v>
      </c>
    </row>
    <row r="5941" customHeight="1" spans="1:20">
      <c r="A5941" s="6">
        <v>45212</v>
      </c>
      <c r="B5941" s="9" t="s">
        <v>29375</v>
      </c>
      <c r="C5941" s="9" t="s">
        <v>204</v>
      </c>
      <c r="D5941" s="9" t="s">
        <v>22</v>
      </c>
      <c r="E5941" s="9" t="s">
        <v>29376</v>
      </c>
      <c r="F5941" s="9" t="s">
        <v>29377</v>
      </c>
      <c r="G5941" s="9" t="s">
        <v>130</v>
      </c>
      <c r="H5941" s="9" t="s">
        <v>22</v>
      </c>
      <c r="I5941" s="9" t="s">
        <v>155</v>
      </c>
      <c r="J5941" s="9" t="s">
        <v>27</v>
      </c>
      <c r="K5941" s="9" t="s">
        <v>28</v>
      </c>
      <c r="L5941" s="9" t="s">
        <v>43</v>
      </c>
      <c r="M5941" s="9" t="s">
        <v>44</v>
      </c>
      <c r="N5941" s="9" t="s">
        <v>208</v>
      </c>
      <c r="O5941" s="9" t="s">
        <v>32</v>
      </c>
      <c r="P5941" s="9" t="s">
        <v>22</v>
      </c>
      <c r="Q5941" s="9" t="s">
        <v>29378</v>
      </c>
      <c r="R5941" s="9" t="s">
        <v>56</v>
      </c>
      <c r="S5941" s="9" t="s">
        <v>29379</v>
      </c>
      <c r="T5941" s="9" t="s">
        <v>22</v>
      </c>
    </row>
    <row r="5942" customHeight="1" spans="1:20">
      <c r="A5942" s="6">
        <v>45212</v>
      </c>
      <c r="B5942" s="9" t="s">
        <v>29380</v>
      </c>
      <c r="C5942" s="9" t="s">
        <v>204</v>
      </c>
      <c r="D5942" s="9" t="s">
        <v>22</v>
      </c>
      <c r="E5942" s="9" t="s">
        <v>29381</v>
      </c>
      <c r="F5942" s="9" t="s">
        <v>29382</v>
      </c>
      <c r="G5942" s="9" t="s">
        <v>82</v>
      </c>
      <c r="H5942" s="9" t="s">
        <v>22</v>
      </c>
      <c r="I5942" s="9" t="s">
        <v>511</v>
      </c>
      <c r="J5942" s="9" t="s">
        <v>27</v>
      </c>
      <c r="K5942" s="9" t="s">
        <v>28</v>
      </c>
      <c r="L5942" s="9" t="s">
        <v>43</v>
      </c>
      <c r="M5942" s="9" t="s">
        <v>44</v>
      </c>
      <c r="N5942" s="9" t="s">
        <v>208</v>
      </c>
      <c r="O5942" s="9" t="s">
        <v>32</v>
      </c>
      <c r="P5942" s="9" t="s">
        <v>22</v>
      </c>
      <c r="Q5942" s="9" t="s">
        <v>29383</v>
      </c>
      <c r="R5942" s="9" t="s">
        <v>56</v>
      </c>
      <c r="S5942" s="20" t="s">
        <v>29384</v>
      </c>
      <c r="T5942" s="9" t="s">
        <v>22</v>
      </c>
    </row>
    <row r="5943" customHeight="1" spans="1:20">
      <c r="A5943" s="6">
        <v>45212</v>
      </c>
      <c r="B5943" s="9" t="s">
        <v>29385</v>
      </c>
      <c r="C5943" s="9" t="s">
        <v>204</v>
      </c>
      <c r="D5943" s="9" t="s">
        <v>22</v>
      </c>
      <c r="E5943" s="9" t="s">
        <v>29386</v>
      </c>
      <c r="F5943" s="9" t="s">
        <v>29387</v>
      </c>
      <c r="G5943" s="9" t="s">
        <v>130</v>
      </c>
      <c r="H5943" s="9" t="s">
        <v>110</v>
      </c>
      <c r="I5943" s="9" t="s">
        <v>253</v>
      </c>
      <c r="J5943" s="9" t="s">
        <v>27</v>
      </c>
      <c r="K5943" s="9" t="s">
        <v>28</v>
      </c>
      <c r="L5943" s="9" t="s">
        <v>43</v>
      </c>
      <c r="M5943" s="9" t="s">
        <v>30</v>
      </c>
      <c r="N5943" s="9" t="s">
        <v>208</v>
      </c>
      <c r="O5943" s="9" t="s">
        <v>32</v>
      </c>
      <c r="P5943" s="9" t="s">
        <v>22</v>
      </c>
      <c r="Q5943" s="9" t="s">
        <v>29388</v>
      </c>
      <c r="R5943" s="9" t="s">
        <v>56</v>
      </c>
      <c r="S5943" s="9" t="s">
        <v>29389</v>
      </c>
      <c r="T5943" s="9" t="s">
        <v>22</v>
      </c>
    </row>
    <row r="5944" customHeight="1" spans="1:20">
      <c r="A5944" s="6">
        <v>45212</v>
      </c>
      <c r="B5944" s="9" t="s">
        <v>29390</v>
      </c>
      <c r="C5944" s="9" t="s">
        <v>274</v>
      </c>
      <c r="D5944" s="9" t="s">
        <v>22</v>
      </c>
      <c r="E5944" s="9" t="s">
        <v>29391</v>
      </c>
      <c r="F5944" s="9" t="s">
        <v>29392</v>
      </c>
      <c r="G5944" s="9" t="s">
        <v>130</v>
      </c>
      <c r="H5944" s="9" t="s">
        <v>22</v>
      </c>
      <c r="I5944" s="9" t="s">
        <v>277</v>
      </c>
      <c r="J5944" s="9" t="s">
        <v>27</v>
      </c>
      <c r="K5944" s="9" t="s">
        <v>28</v>
      </c>
      <c r="L5944" s="9" t="s">
        <v>43</v>
      </c>
      <c r="M5944" s="9" t="s">
        <v>30</v>
      </c>
      <c r="N5944" s="9" t="s">
        <v>208</v>
      </c>
      <c r="O5944" s="9" t="s">
        <v>32</v>
      </c>
      <c r="P5944" s="9" t="s">
        <v>22</v>
      </c>
      <c r="Q5944" s="9" t="s">
        <v>29393</v>
      </c>
      <c r="R5944" s="9" t="s">
        <v>56</v>
      </c>
      <c r="S5944" s="9" t="s">
        <v>29394</v>
      </c>
      <c r="T5944" s="9" t="s">
        <v>22</v>
      </c>
    </row>
    <row r="5945" customHeight="1" spans="1:20">
      <c r="A5945" s="6">
        <v>45212</v>
      </c>
      <c r="B5945" s="9" t="s">
        <v>29395</v>
      </c>
      <c r="C5945" s="9" t="s">
        <v>274</v>
      </c>
      <c r="D5945" s="9" t="s">
        <v>22</v>
      </c>
      <c r="E5945" s="9" t="s">
        <v>29396</v>
      </c>
      <c r="F5945" s="9" t="s">
        <v>29397</v>
      </c>
      <c r="G5945" s="9" t="s">
        <v>130</v>
      </c>
      <c r="H5945" s="9" t="s">
        <v>22</v>
      </c>
      <c r="I5945" s="9" t="s">
        <v>277</v>
      </c>
      <c r="J5945" s="9" t="s">
        <v>27</v>
      </c>
      <c r="K5945" s="9" t="s">
        <v>28</v>
      </c>
      <c r="L5945" s="9" t="s">
        <v>43</v>
      </c>
      <c r="M5945" s="9" t="s">
        <v>30</v>
      </c>
      <c r="N5945" s="9" t="s">
        <v>208</v>
      </c>
      <c r="O5945" s="9" t="s">
        <v>32</v>
      </c>
      <c r="P5945" s="9" t="s">
        <v>22</v>
      </c>
      <c r="Q5945" s="9" t="s">
        <v>29398</v>
      </c>
      <c r="R5945" s="9" t="s">
        <v>56</v>
      </c>
      <c r="S5945" s="9" t="s">
        <v>29399</v>
      </c>
      <c r="T5945" s="9" t="s">
        <v>22</v>
      </c>
    </row>
    <row r="5946" customHeight="1" spans="1:20">
      <c r="A5946" s="6">
        <v>45212</v>
      </c>
      <c r="B5946" s="9" t="s">
        <v>29400</v>
      </c>
      <c r="C5946" s="9" t="s">
        <v>2825</v>
      </c>
      <c r="D5946" s="9" t="s">
        <v>22</v>
      </c>
      <c r="E5946" s="9" t="s">
        <v>29401</v>
      </c>
      <c r="F5946" s="9" t="s">
        <v>29402</v>
      </c>
      <c r="G5946" s="9" t="s">
        <v>82</v>
      </c>
      <c r="H5946" s="9" t="s">
        <v>22</v>
      </c>
      <c r="I5946" s="9" t="s">
        <v>490</v>
      </c>
      <c r="J5946" s="9" t="s">
        <v>27</v>
      </c>
      <c r="K5946" s="9" t="s">
        <v>28</v>
      </c>
      <c r="L5946" s="9" t="s">
        <v>43</v>
      </c>
      <c r="M5946" s="9" t="s">
        <v>44</v>
      </c>
      <c r="N5946" s="9" t="s">
        <v>31</v>
      </c>
      <c r="O5946" s="9" t="s">
        <v>32</v>
      </c>
      <c r="P5946" s="9" t="s">
        <v>22</v>
      </c>
      <c r="Q5946" s="9" t="s">
        <v>29403</v>
      </c>
      <c r="R5946" s="9" t="s">
        <v>46</v>
      </c>
      <c r="S5946" s="9" t="s">
        <v>29404</v>
      </c>
      <c r="T5946" s="9" t="s">
        <v>29405</v>
      </c>
    </row>
    <row r="5947" customHeight="1" spans="1:20">
      <c r="A5947" s="6">
        <v>45212</v>
      </c>
      <c r="B5947" s="9" t="s">
        <v>29406</v>
      </c>
      <c r="C5947" s="9" t="s">
        <v>3281</v>
      </c>
      <c r="D5947" s="9" t="s">
        <v>22</v>
      </c>
      <c r="E5947" s="9" t="s">
        <v>27540</v>
      </c>
      <c r="F5947" s="9" t="s">
        <v>27541</v>
      </c>
      <c r="G5947" s="9" t="s">
        <v>25</v>
      </c>
      <c r="H5947" s="9" t="s">
        <v>22</v>
      </c>
      <c r="I5947" s="9" t="s">
        <v>3098</v>
      </c>
      <c r="J5947" s="9" t="s">
        <v>27</v>
      </c>
      <c r="K5947" s="9" t="s">
        <v>28</v>
      </c>
      <c r="L5947" s="9" t="s">
        <v>43</v>
      </c>
      <c r="M5947" s="9" t="s">
        <v>44</v>
      </c>
      <c r="N5947" s="9" t="s">
        <v>31</v>
      </c>
      <c r="O5947" s="9" t="s">
        <v>32</v>
      </c>
      <c r="P5947" s="9" t="s">
        <v>22</v>
      </c>
      <c r="Q5947" s="9" t="s">
        <v>29407</v>
      </c>
      <c r="R5947" s="9" t="s">
        <v>46</v>
      </c>
      <c r="S5947" s="9" t="s">
        <v>29408</v>
      </c>
      <c r="T5947" s="9" t="s">
        <v>29409</v>
      </c>
    </row>
    <row r="5948" customHeight="1" spans="1:20">
      <c r="A5948" s="6">
        <v>45212</v>
      </c>
      <c r="B5948" s="9" t="s">
        <v>29410</v>
      </c>
      <c r="C5948" s="9" t="s">
        <v>14075</v>
      </c>
      <c r="D5948" s="9" t="s">
        <v>22</v>
      </c>
      <c r="E5948" s="9" t="s">
        <v>29411</v>
      </c>
      <c r="F5948" s="9" t="s">
        <v>29412</v>
      </c>
      <c r="G5948" s="9" t="s">
        <v>25</v>
      </c>
      <c r="H5948" s="9" t="s">
        <v>22</v>
      </c>
      <c r="I5948" s="9" t="s">
        <v>26</v>
      </c>
      <c r="J5948" s="9" t="s">
        <v>27</v>
      </c>
      <c r="K5948" s="9" t="s">
        <v>76</v>
      </c>
      <c r="L5948" s="9" t="s">
        <v>29</v>
      </c>
      <c r="M5948" s="9" t="s">
        <v>30</v>
      </c>
      <c r="N5948" s="9" t="s">
        <v>31</v>
      </c>
      <c r="O5948" s="9" t="s">
        <v>32</v>
      </c>
      <c r="P5948" s="9" t="s">
        <v>22</v>
      </c>
      <c r="Q5948" s="9" t="s">
        <v>29413</v>
      </c>
      <c r="R5948" s="9" t="s">
        <v>34</v>
      </c>
      <c r="S5948" s="9" t="s">
        <v>29414</v>
      </c>
      <c r="T5948" s="9" t="s">
        <v>29415</v>
      </c>
    </row>
    <row r="5949" customHeight="1" spans="1:20">
      <c r="A5949" s="6">
        <v>45212</v>
      </c>
      <c r="B5949" s="9" t="s">
        <v>29416</v>
      </c>
      <c r="C5949" s="9" t="s">
        <v>1240</v>
      </c>
      <c r="D5949" s="9" t="s">
        <v>22</v>
      </c>
      <c r="E5949" s="9" t="s">
        <v>29417</v>
      </c>
      <c r="F5949" s="9" t="s">
        <v>29418</v>
      </c>
      <c r="G5949" s="9" t="s">
        <v>336</v>
      </c>
      <c r="H5949" s="9" t="s">
        <v>110</v>
      </c>
      <c r="I5949" s="9" t="s">
        <v>26</v>
      </c>
      <c r="J5949" s="9" t="s">
        <v>27</v>
      </c>
      <c r="K5949" s="9" t="s">
        <v>28</v>
      </c>
      <c r="L5949" s="9" t="s">
        <v>29</v>
      </c>
      <c r="M5949" s="9" t="s">
        <v>30</v>
      </c>
      <c r="N5949" s="9" t="s">
        <v>31</v>
      </c>
      <c r="O5949" s="9" t="s">
        <v>32</v>
      </c>
      <c r="P5949" s="9" t="s">
        <v>22</v>
      </c>
      <c r="Q5949" s="9" t="s">
        <v>29419</v>
      </c>
      <c r="R5949" s="9" t="s">
        <v>34</v>
      </c>
      <c r="S5949" s="9" t="s">
        <v>29420</v>
      </c>
      <c r="T5949" s="9" t="s">
        <v>29421</v>
      </c>
    </row>
    <row r="5950" customHeight="1" spans="1:20">
      <c r="A5950" s="6">
        <v>45212</v>
      </c>
      <c r="B5950" s="9" t="s">
        <v>29422</v>
      </c>
      <c r="C5950" s="9" t="s">
        <v>7465</v>
      </c>
      <c r="D5950" s="9" t="s">
        <v>22</v>
      </c>
      <c r="E5950" s="9" t="s">
        <v>25494</v>
      </c>
      <c r="F5950" s="9" t="s">
        <v>25495</v>
      </c>
      <c r="G5950" s="9" t="s">
        <v>53</v>
      </c>
      <c r="H5950" s="9" t="s">
        <v>22</v>
      </c>
      <c r="I5950" s="9" t="s">
        <v>26</v>
      </c>
      <c r="J5950" s="9" t="s">
        <v>27</v>
      </c>
      <c r="K5950" s="9" t="s">
        <v>76</v>
      </c>
      <c r="L5950" s="9" t="s">
        <v>29</v>
      </c>
      <c r="M5950" s="9" t="s">
        <v>44</v>
      </c>
      <c r="N5950" s="9" t="s">
        <v>31</v>
      </c>
      <c r="O5950" s="9" t="s">
        <v>32</v>
      </c>
      <c r="P5950" s="9" t="s">
        <v>22</v>
      </c>
      <c r="Q5950" s="9" t="s">
        <v>29423</v>
      </c>
      <c r="R5950" s="9" t="s">
        <v>34</v>
      </c>
      <c r="S5950" s="9" t="s">
        <v>29424</v>
      </c>
      <c r="T5950" s="9" t="s">
        <v>29425</v>
      </c>
    </row>
    <row r="5951" customHeight="1" spans="1:20">
      <c r="A5951" s="6">
        <v>45212</v>
      </c>
      <c r="B5951" s="9" t="s">
        <v>29426</v>
      </c>
      <c r="C5951" s="9" t="s">
        <v>6489</v>
      </c>
      <c r="D5951" s="9" t="s">
        <v>22</v>
      </c>
      <c r="E5951" s="9" t="s">
        <v>29427</v>
      </c>
      <c r="F5951" s="9" t="s">
        <v>29428</v>
      </c>
      <c r="G5951" s="9" t="s">
        <v>41</v>
      </c>
      <c r="H5951" s="9" t="s">
        <v>22</v>
      </c>
      <c r="I5951" s="9" t="s">
        <v>26</v>
      </c>
      <c r="J5951" s="9" t="s">
        <v>27</v>
      </c>
      <c r="K5951" s="9" t="s">
        <v>76</v>
      </c>
      <c r="L5951" s="9" t="s">
        <v>29</v>
      </c>
      <c r="M5951" s="9" t="s">
        <v>30</v>
      </c>
      <c r="N5951" s="9" t="s">
        <v>31</v>
      </c>
      <c r="O5951" s="9" t="s">
        <v>32</v>
      </c>
      <c r="P5951" s="9" t="s">
        <v>22</v>
      </c>
      <c r="Q5951" s="9" t="s">
        <v>29429</v>
      </c>
      <c r="R5951" s="9" t="s">
        <v>34</v>
      </c>
      <c r="S5951" s="9" t="s">
        <v>29430</v>
      </c>
      <c r="T5951" s="9" t="s">
        <v>29431</v>
      </c>
    </row>
    <row r="5952" customHeight="1" spans="1:20">
      <c r="A5952" s="6">
        <v>45212</v>
      </c>
      <c r="B5952" s="9" t="s">
        <v>29432</v>
      </c>
      <c r="C5952" s="9" t="s">
        <v>646</v>
      </c>
      <c r="D5952" s="9" t="s">
        <v>22</v>
      </c>
      <c r="E5952" s="9" t="s">
        <v>29433</v>
      </c>
      <c r="F5952" s="9" t="s">
        <v>29434</v>
      </c>
      <c r="G5952" s="9" t="s">
        <v>25</v>
      </c>
      <c r="H5952" s="9" t="s">
        <v>22</v>
      </c>
      <c r="I5952" s="9" t="s">
        <v>511</v>
      </c>
      <c r="J5952" s="9" t="s">
        <v>27</v>
      </c>
      <c r="K5952" s="9" t="s">
        <v>28</v>
      </c>
      <c r="L5952" s="9" t="s">
        <v>43</v>
      </c>
      <c r="M5952" s="9" t="s">
        <v>30</v>
      </c>
      <c r="N5952" s="9" t="s">
        <v>31</v>
      </c>
      <c r="O5952" s="9" t="s">
        <v>32</v>
      </c>
      <c r="P5952" s="9" t="s">
        <v>22</v>
      </c>
      <c r="Q5952" s="9" t="s">
        <v>29435</v>
      </c>
      <c r="R5952" s="9" t="s">
        <v>46</v>
      </c>
      <c r="S5952" s="9" t="s">
        <v>29436</v>
      </c>
      <c r="T5952" s="9" t="s">
        <v>29437</v>
      </c>
    </row>
    <row r="5953" customHeight="1" spans="1:20">
      <c r="A5953" s="6">
        <v>45212</v>
      </c>
      <c r="B5953" s="9" t="s">
        <v>29438</v>
      </c>
      <c r="C5953" s="9" t="s">
        <v>17177</v>
      </c>
      <c r="D5953" s="9" t="s">
        <v>22</v>
      </c>
      <c r="E5953" s="9" t="s">
        <v>27491</v>
      </c>
      <c r="F5953" s="9" t="s">
        <v>27492</v>
      </c>
      <c r="G5953" s="9" t="s">
        <v>247</v>
      </c>
      <c r="H5953" s="9" t="s">
        <v>22</v>
      </c>
      <c r="I5953" s="9" t="s">
        <v>511</v>
      </c>
      <c r="J5953" s="9" t="s">
        <v>27</v>
      </c>
      <c r="K5953" s="9" t="s">
        <v>28</v>
      </c>
      <c r="L5953" s="9" t="s">
        <v>43</v>
      </c>
      <c r="M5953" s="9" t="s">
        <v>44</v>
      </c>
      <c r="N5953" s="9" t="s">
        <v>31</v>
      </c>
      <c r="O5953" s="9" t="s">
        <v>32</v>
      </c>
      <c r="P5953" s="9" t="s">
        <v>22</v>
      </c>
      <c r="Q5953" s="9" t="s">
        <v>29439</v>
      </c>
      <c r="R5953" s="9" t="s">
        <v>46</v>
      </c>
      <c r="S5953" s="9" t="s">
        <v>29440</v>
      </c>
      <c r="T5953" s="9" t="s">
        <v>29441</v>
      </c>
    </row>
    <row r="5954" customHeight="1" spans="1:20">
      <c r="A5954" s="6">
        <v>45212</v>
      </c>
      <c r="B5954" s="9" t="s">
        <v>29442</v>
      </c>
      <c r="C5954" s="9" t="s">
        <v>646</v>
      </c>
      <c r="D5954" s="9" t="s">
        <v>22</v>
      </c>
      <c r="E5954" s="9" t="s">
        <v>29443</v>
      </c>
      <c r="F5954" s="9" t="s">
        <v>29444</v>
      </c>
      <c r="G5954" s="9" t="s">
        <v>82</v>
      </c>
      <c r="H5954" s="9" t="s">
        <v>22</v>
      </c>
      <c r="I5954" s="9" t="s">
        <v>315</v>
      </c>
      <c r="J5954" s="9" t="s">
        <v>27</v>
      </c>
      <c r="K5954" s="9" t="s">
        <v>28</v>
      </c>
      <c r="L5954" s="9" t="s">
        <v>43</v>
      </c>
      <c r="M5954" s="9" t="s">
        <v>44</v>
      </c>
      <c r="N5954" s="9" t="s">
        <v>31</v>
      </c>
      <c r="O5954" s="9" t="s">
        <v>32</v>
      </c>
      <c r="P5954" s="9" t="s">
        <v>22</v>
      </c>
      <c r="Q5954" s="9" t="s">
        <v>29445</v>
      </c>
      <c r="R5954" s="9" t="s">
        <v>46</v>
      </c>
      <c r="S5954" s="9" t="s">
        <v>29446</v>
      </c>
      <c r="T5954" s="9" t="s">
        <v>29447</v>
      </c>
    </row>
    <row r="5955" customHeight="1" spans="1:20">
      <c r="A5955" s="6">
        <v>45212</v>
      </c>
      <c r="B5955" s="9" t="s">
        <v>29448</v>
      </c>
      <c r="C5955" s="9" t="s">
        <v>810</v>
      </c>
      <c r="D5955" s="9" t="s">
        <v>22</v>
      </c>
      <c r="E5955" s="9" t="s">
        <v>29449</v>
      </c>
      <c r="F5955" s="9" t="s">
        <v>29450</v>
      </c>
      <c r="G5955" s="9" t="s">
        <v>247</v>
      </c>
      <c r="H5955" s="9" t="s">
        <v>22</v>
      </c>
      <c r="I5955" s="9" t="s">
        <v>1181</v>
      </c>
      <c r="J5955" s="9" t="s">
        <v>27</v>
      </c>
      <c r="K5955" s="9" t="s">
        <v>28</v>
      </c>
      <c r="L5955" s="9" t="s">
        <v>43</v>
      </c>
      <c r="M5955" s="9" t="s">
        <v>30</v>
      </c>
      <c r="N5955" s="9" t="s">
        <v>31</v>
      </c>
      <c r="O5955" s="9" t="s">
        <v>32</v>
      </c>
      <c r="P5955" s="9" t="s">
        <v>22</v>
      </c>
      <c r="Q5955" s="9" t="s">
        <v>29451</v>
      </c>
      <c r="R5955" s="9" t="s">
        <v>46</v>
      </c>
      <c r="S5955" s="9" t="s">
        <v>29452</v>
      </c>
      <c r="T5955" s="9" t="s">
        <v>29453</v>
      </c>
    </row>
    <row r="5956" customHeight="1" spans="1:20">
      <c r="A5956" s="6">
        <v>45212</v>
      </c>
      <c r="B5956" s="9" t="s">
        <v>29454</v>
      </c>
      <c r="C5956" s="9" t="s">
        <v>646</v>
      </c>
      <c r="D5956" s="9" t="s">
        <v>22</v>
      </c>
      <c r="E5956" s="9" t="s">
        <v>29455</v>
      </c>
      <c r="F5956" s="9" t="s">
        <v>29456</v>
      </c>
      <c r="G5956" s="9" t="s">
        <v>2152</v>
      </c>
      <c r="H5956" s="9" t="s">
        <v>22</v>
      </c>
      <c r="I5956" s="9" t="s">
        <v>54</v>
      </c>
      <c r="J5956" s="9" t="s">
        <v>27</v>
      </c>
      <c r="K5956" s="9" t="s">
        <v>76</v>
      </c>
      <c r="L5956" s="9" t="s">
        <v>43</v>
      </c>
      <c r="M5956" s="9" t="s">
        <v>44</v>
      </c>
      <c r="N5956" s="9" t="s">
        <v>31</v>
      </c>
      <c r="O5956" s="9" t="s">
        <v>32</v>
      </c>
      <c r="P5956" s="9" t="s">
        <v>22</v>
      </c>
      <c r="Q5956" s="9" t="s">
        <v>29457</v>
      </c>
      <c r="R5956" s="9" t="s">
        <v>46</v>
      </c>
      <c r="S5956" s="9" t="s">
        <v>29458</v>
      </c>
      <c r="T5956" s="9" t="s">
        <v>29459</v>
      </c>
    </row>
    <row r="5957" customHeight="1" spans="1:20">
      <c r="A5957" s="6">
        <v>45212</v>
      </c>
      <c r="B5957" s="9" t="s">
        <v>29460</v>
      </c>
      <c r="C5957" s="9" t="s">
        <v>646</v>
      </c>
      <c r="D5957" s="9" t="s">
        <v>22</v>
      </c>
      <c r="E5957" s="9" t="s">
        <v>28695</v>
      </c>
      <c r="F5957" s="9" t="s">
        <v>28696</v>
      </c>
      <c r="G5957" s="9" t="s">
        <v>130</v>
      </c>
      <c r="H5957" s="9" t="s">
        <v>22</v>
      </c>
      <c r="I5957" s="9" t="s">
        <v>1078</v>
      </c>
      <c r="J5957" s="9" t="s">
        <v>27</v>
      </c>
      <c r="K5957" s="9" t="s">
        <v>28</v>
      </c>
      <c r="L5957" s="9" t="s">
        <v>43</v>
      </c>
      <c r="M5957" s="9" t="s">
        <v>30</v>
      </c>
      <c r="N5957" s="9" t="s">
        <v>31</v>
      </c>
      <c r="O5957" s="9" t="s">
        <v>32</v>
      </c>
      <c r="P5957" s="9" t="s">
        <v>22</v>
      </c>
      <c r="Q5957" s="9" t="s">
        <v>29461</v>
      </c>
      <c r="R5957" s="9" t="s">
        <v>46</v>
      </c>
      <c r="S5957" s="9" t="s">
        <v>29462</v>
      </c>
      <c r="T5957" s="9" t="s">
        <v>29463</v>
      </c>
    </row>
    <row r="5958" customHeight="1" spans="1:20">
      <c r="A5958" s="6">
        <v>45212</v>
      </c>
      <c r="B5958" s="9" t="s">
        <v>29464</v>
      </c>
      <c r="C5958" s="9" t="s">
        <v>1914</v>
      </c>
      <c r="D5958" s="9" t="s">
        <v>22</v>
      </c>
      <c r="E5958" s="9" t="s">
        <v>29465</v>
      </c>
      <c r="F5958" s="9" t="s">
        <v>29466</v>
      </c>
      <c r="G5958" s="9" t="s">
        <v>53</v>
      </c>
      <c r="H5958" s="9" t="s">
        <v>22</v>
      </c>
      <c r="I5958" s="9" t="s">
        <v>315</v>
      </c>
      <c r="J5958" s="9" t="s">
        <v>27</v>
      </c>
      <c r="K5958" s="9" t="s">
        <v>28</v>
      </c>
      <c r="L5958" s="9" t="s">
        <v>43</v>
      </c>
      <c r="M5958" s="9" t="s">
        <v>44</v>
      </c>
      <c r="N5958" s="9" t="s">
        <v>31</v>
      </c>
      <c r="O5958" s="9" t="s">
        <v>32</v>
      </c>
      <c r="P5958" s="9" t="s">
        <v>22</v>
      </c>
      <c r="Q5958" s="9" t="s">
        <v>29467</v>
      </c>
      <c r="R5958" s="9" t="s">
        <v>46</v>
      </c>
      <c r="S5958" s="9" t="s">
        <v>29468</v>
      </c>
      <c r="T5958" s="9" t="s">
        <v>29469</v>
      </c>
    </row>
    <row r="5959" customHeight="1" spans="1:20">
      <c r="A5959" s="6">
        <v>45212</v>
      </c>
      <c r="B5959" s="9" t="s">
        <v>29470</v>
      </c>
      <c r="C5959" s="9" t="s">
        <v>4967</v>
      </c>
      <c r="D5959" s="9" t="s">
        <v>22</v>
      </c>
      <c r="E5959" s="9" t="s">
        <v>29471</v>
      </c>
      <c r="F5959" s="9" t="s">
        <v>29472</v>
      </c>
      <c r="G5959" s="9" t="s">
        <v>69</v>
      </c>
      <c r="H5959" s="9" t="s">
        <v>161</v>
      </c>
      <c r="I5959" s="9" t="s">
        <v>277</v>
      </c>
      <c r="J5959" s="9" t="s">
        <v>27</v>
      </c>
      <c r="K5959" s="9" t="s">
        <v>28</v>
      </c>
      <c r="L5959" s="9" t="s">
        <v>43</v>
      </c>
      <c r="M5959" s="9" t="s">
        <v>44</v>
      </c>
      <c r="N5959" s="9" t="s">
        <v>31</v>
      </c>
      <c r="O5959" s="9" t="s">
        <v>32</v>
      </c>
      <c r="P5959" s="9" t="s">
        <v>22</v>
      </c>
      <c r="Q5959" s="9" t="s">
        <v>29473</v>
      </c>
      <c r="R5959" s="9" t="s">
        <v>46</v>
      </c>
      <c r="S5959" s="9" t="s">
        <v>29474</v>
      </c>
      <c r="T5959" s="9" t="s">
        <v>29475</v>
      </c>
    </row>
    <row r="5960" customHeight="1" spans="1:20">
      <c r="A5960" s="6">
        <v>45212</v>
      </c>
      <c r="B5960" s="9" t="s">
        <v>29476</v>
      </c>
      <c r="C5960" s="9" t="s">
        <v>1475</v>
      </c>
      <c r="D5960" s="9" t="s">
        <v>22</v>
      </c>
      <c r="E5960" s="9" t="s">
        <v>29477</v>
      </c>
      <c r="F5960" s="9" t="s">
        <v>8518</v>
      </c>
      <c r="G5960" s="9" t="s">
        <v>62</v>
      </c>
      <c r="H5960" s="9" t="s">
        <v>22</v>
      </c>
      <c r="I5960" s="9" t="s">
        <v>511</v>
      </c>
      <c r="J5960" s="9" t="s">
        <v>27</v>
      </c>
      <c r="K5960" s="9" t="s">
        <v>76</v>
      </c>
      <c r="L5960" s="9" t="s">
        <v>43</v>
      </c>
      <c r="M5960" s="9" t="s">
        <v>30</v>
      </c>
      <c r="N5960" s="9" t="s">
        <v>31</v>
      </c>
      <c r="O5960" s="9" t="s">
        <v>32</v>
      </c>
      <c r="P5960" s="9" t="s">
        <v>22</v>
      </c>
      <c r="Q5960" s="9" t="s">
        <v>29478</v>
      </c>
      <c r="R5960" s="9" t="s">
        <v>46</v>
      </c>
      <c r="S5960" s="9" t="s">
        <v>29479</v>
      </c>
      <c r="T5960" s="9" t="s">
        <v>29480</v>
      </c>
    </row>
    <row r="5961" customHeight="1" spans="1:20">
      <c r="A5961" s="6">
        <v>45212</v>
      </c>
      <c r="B5961" s="9" t="s">
        <v>29481</v>
      </c>
      <c r="C5961" s="9" t="s">
        <v>2825</v>
      </c>
      <c r="D5961" s="9" t="s">
        <v>22</v>
      </c>
      <c r="E5961" s="9" t="s">
        <v>29482</v>
      </c>
      <c r="F5961" s="9" t="s">
        <v>29483</v>
      </c>
      <c r="G5961" s="9" t="s">
        <v>82</v>
      </c>
      <c r="H5961" s="9" t="s">
        <v>22</v>
      </c>
      <c r="I5961" s="9" t="s">
        <v>511</v>
      </c>
      <c r="J5961" s="9" t="s">
        <v>27</v>
      </c>
      <c r="K5961" s="9" t="s">
        <v>28</v>
      </c>
      <c r="L5961" s="9" t="s">
        <v>43</v>
      </c>
      <c r="M5961" s="9" t="s">
        <v>44</v>
      </c>
      <c r="N5961" s="9" t="s">
        <v>31</v>
      </c>
      <c r="O5961" s="9" t="s">
        <v>32</v>
      </c>
      <c r="P5961" s="9" t="s">
        <v>22</v>
      </c>
      <c r="Q5961" s="9" t="s">
        <v>29484</v>
      </c>
      <c r="R5961" s="9" t="s">
        <v>46</v>
      </c>
      <c r="S5961" s="9" t="s">
        <v>29485</v>
      </c>
      <c r="T5961" s="9" t="s">
        <v>29486</v>
      </c>
    </row>
    <row r="5962" customHeight="1" spans="1:20">
      <c r="A5962" s="6">
        <v>45212</v>
      </c>
      <c r="B5962" s="9" t="s">
        <v>29487</v>
      </c>
      <c r="C5962" s="9" t="s">
        <v>2825</v>
      </c>
      <c r="D5962" s="9" t="s">
        <v>22</v>
      </c>
      <c r="E5962" s="9" t="s">
        <v>29488</v>
      </c>
      <c r="F5962" s="9" t="s">
        <v>29489</v>
      </c>
      <c r="G5962" s="9" t="s">
        <v>82</v>
      </c>
      <c r="H5962" s="9" t="s">
        <v>22</v>
      </c>
      <c r="I5962" s="9" t="s">
        <v>155</v>
      </c>
      <c r="J5962" s="9" t="s">
        <v>27</v>
      </c>
      <c r="K5962" s="9" t="s">
        <v>28</v>
      </c>
      <c r="L5962" s="9" t="s">
        <v>43</v>
      </c>
      <c r="M5962" s="9" t="s">
        <v>44</v>
      </c>
      <c r="N5962" s="9" t="s">
        <v>31</v>
      </c>
      <c r="O5962" s="9" t="s">
        <v>32</v>
      </c>
      <c r="P5962" s="9" t="s">
        <v>22</v>
      </c>
      <c r="Q5962" s="9" t="s">
        <v>29490</v>
      </c>
      <c r="R5962" s="9" t="s">
        <v>46</v>
      </c>
      <c r="S5962" s="9" t="s">
        <v>29491</v>
      </c>
      <c r="T5962" s="9" t="s">
        <v>9576</v>
      </c>
    </row>
    <row r="5963" customHeight="1" spans="1:20">
      <c r="A5963" s="6">
        <v>45212</v>
      </c>
      <c r="B5963" s="9" t="s">
        <v>29492</v>
      </c>
      <c r="C5963" s="9" t="s">
        <v>3819</v>
      </c>
      <c r="D5963" s="9" t="s">
        <v>22</v>
      </c>
      <c r="E5963" s="9" t="s">
        <v>29493</v>
      </c>
      <c r="F5963" s="9" t="s">
        <v>29494</v>
      </c>
      <c r="G5963" s="9" t="s">
        <v>25</v>
      </c>
      <c r="H5963" s="9" t="s">
        <v>22</v>
      </c>
      <c r="I5963" s="9" t="s">
        <v>63</v>
      </c>
      <c r="J5963" s="9" t="s">
        <v>27</v>
      </c>
      <c r="K5963" s="9" t="s">
        <v>28</v>
      </c>
      <c r="L5963" s="9" t="s">
        <v>43</v>
      </c>
      <c r="M5963" s="9" t="s">
        <v>44</v>
      </c>
      <c r="N5963" s="9" t="s">
        <v>31</v>
      </c>
      <c r="O5963" s="9" t="s">
        <v>32</v>
      </c>
      <c r="P5963" s="9" t="s">
        <v>22</v>
      </c>
      <c r="Q5963" s="9" t="s">
        <v>29495</v>
      </c>
      <c r="R5963" s="9" t="s">
        <v>46</v>
      </c>
      <c r="S5963" s="9" t="s">
        <v>29496</v>
      </c>
      <c r="T5963" s="9" t="s">
        <v>29497</v>
      </c>
    </row>
    <row r="5964" customHeight="1" spans="1:20">
      <c r="A5964" s="6">
        <v>45212</v>
      </c>
      <c r="B5964" s="9" t="s">
        <v>29498</v>
      </c>
      <c r="C5964" s="9" t="s">
        <v>2868</v>
      </c>
      <c r="D5964" s="9" t="s">
        <v>22</v>
      </c>
      <c r="E5964" s="9" t="s">
        <v>29499</v>
      </c>
      <c r="F5964" s="9" t="s">
        <v>22</v>
      </c>
      <c r="G5964" s="9" t="s">
        <v>22</v>
      </c>
      <c r="H5964" s="9" t="s">
        <v>22</v>
      </c>
      <c r="I5964" s="9" t="s">
        <v>490</v>
      </c>
      <c r="J5964" s="9" t="s">
        <v>27</v>
      </c>
      <c r="K5964" s="9" t="s">
        <v>28</v>
      </c>
      <c r="L5964" s="9" t="s">
        <v>43</v>
      </c>
      <c r="M5964" s="9" t="s">
        <v>30</v>
      </c>
      <c r="N5964" s="9" t="s">
        <v>31</v>
      </c>
      <c r="O5964" s="9" t="s">
        <v>32</v>
      </c>
      <c r="P5964" s="9" t="s">
        <v>22</v>
      </c>
      <c r="Q5964" s="9" t="s">
        <v>29500</v>
      </c>
      <c r="R5964" s="9" t="s">
        <v>46</v>
      </c>
      <c r="S5964" s="9" t="s">
        <v>29501</v>
      </c>
      <c r="T5964" s="9" t="s">
        <v>29502</v>
      </c>
    </row>
    <row r="5965" customHeight="1" spans="1:20">
      <c r="A5965" s="6">
        <v>45212</v>
      </c>
      <c r="B5965" s="9" t="s">
        <v>29503</v>
      </c>
      <c r="C5965" s="9" t="s">
        <v>2825</v>
      </c>
      <c r="D5965" s="9" t="s">
        <v>22</v>
      </c>
      <c r="E5965" s="9" t="s">
        <v>29504</v>
      </c>
      <c r="F5965" s="9" t="s">
        <v>29505</v>
      </c>
      <c r="G5965" s="9" t="s">
        <v>82</v>
      </c>
      <c r="H5965" s="9" t="s">
        <v>22</v>
      </c>
      <c r="I5965" s="9" t="s">
        <v>469</v>
      </c>
      <c r="J5965" s="9" t="s">
        <v>27</v>
      </c>
      <c r="K5965" s="9" t="s">
        <v>28</v>
      </c>
      <c r="L5965" s="9" t="s">
        <v>43</v>
      </c>
      <c r="M5965" s="9" t="s">
        <v>44</v>
      </c>
      <c r="N5965" s="9" t="s">
        <v>31</v>
      </c>
      <c r="O5965" s="9" t="s">
        <v>32</v>
      </c>
      <c r="P5965" s="9" t="s">
        <v>22</v>
      </c>
      <c r="Q5965" s="9" t="s">
        <v>29506</v>
      </c>
      <c r="R5965" s="9" t="s">
        <v>46</v>
      </c>
      <c r="S5965" s="9" t="s">
        <v>29507</v>
      </c>
      <c r="T5965" s="9" t="s">
        <v>29508</v>
      </c>
    </row>
    <row r="5966" customHeight="1" spans="1:20">
      <c r="A5966" s="6">
        <v>45212</v>
      </c>
      <c r="B5966" s="9" t="s">
        <v>29509</v>
      </c>
      <c r="C5966" s="9" t="s">
        <v>1023</v>
      </c>
      <c r="D5966" s="9" t="s">
        <v>22</v>
      </c>
      <c r="E5966" s="9" t="s">
        <v>21933</v>
      </c>
      <c r="F5966" s="9" t="s">
        <v>21934</v>
      </c>
      <c r="G5966" s="9" t="s">
        <v>82</v>
      </c>
      <c r="H5966" s="9" t="s">
        <v>22</v>
      </c>
      <c r="I5966" s="9" t="s">
        <v>97</v>
      </c>
      <c r="J5966" s="9" t="s">
        <v>27</v>
      </c>
      <c r="K5966" s="9" t="s">
        <v>28</v>
      </c>
      <c r="L5966" s="9" t="s">
        <v>43</v>
      </c>
      <c r="M5966" s="9" t="s">
        <v>169</v>
      </c>
      <c r="N5966" s="9" t="s">
        <v>31</v>
      </c>
      <c r="O5966" s="9" t="s">
        <v>32</v>
      </c>
      <c r="P5966" s="9" t="s">
        <v>22</v>
      </c>
      <c r="Q5966" s="9" t="s">
        <v>29510</v>
      </c>
      <c r="R5966" s="9" t="s">
        <v>46</v>
      </c>
      <c r="S5966" s="9" t="s">
        <v>29511</v>
      </c>
      <c r="T5966" s="9" t="s">
        <v>29512</v>
      </c>
    </row>
    <row r="5967" customHeight="1" spans="1:20">
      <c r="A5967" s="6">
        <v>45212</v>
      </c>
      <c r="B5967" s="9" t="s">
        <v>29513</v>
      </c>
      <c r="C5967" s="9" t="s">
        <v>6409</v>
      </c>
      <c r="D5967" s="9" t="s">
        <v>22</v>
      </c>
      <c r="E5967" s="9" t="s">
        <v>29514</v>
      </c>
      <c r="F5967" s="9" t="s">
        <v>29515</v>
      </c>
      <c r="G5967" s="9" t="s">
        <v>130</v>
      </c>
      <c r="H5967" s="9" t="s">
        <v>22</v>
      </c>
      <c r="I5967" s="9" t="s">
        <v>270</v>
      </c>
      <c r="J5967" s="9" t="s">
        <v>27</v>
      </c>
      <c r="K5967" s="9" t="s">
        <v>28</v>
      </c>
      <c r="L5967" s="9" t="s">
        <v>43</v>
      </c>
      <c r="M5967" s="9" t="s">
        <v>30</v>
      </c>
      <c r="N5967" s="9" t="s">
        <v>31</v>
      </c>
      <c r="O5967" s="9" t="s">
        <v>32</v>
      </c>
      <c r="P5967" s="9" t="s">
        <v>22</v>
      </c>
      <c r="Q5967" s="9" t="s">
        <v>29516</v>
      </c>
      <c r="R5967" s="9" t="s">
        <v>46</v>
      </c>
      <c r="S5967" s="9" t="s">
        <v>29517</v>
      </c>
      <c r="T5967" s="9" t="s">
        <v>29518</v>
      </c>
    </row>
    <row r="5968" customHeight="1" spans="1:20">
      <c r="A5968" s="6">
        <v>45212</v>
      </c>
      <c r="B5968" s="9" t="s">
        <v>29519</v>
      </c>
      <c r="C5968" s="9" t="s">
        <v>817</v>
      </c>
      <c r="D5968" s="9" t="s">
        <v>22</v>
      </c>
      <c r="E5968" s="9" t="s">
        <v>29520</v>
      </c>
      <c r="F5968" s="9" t="s">
        <v>29521</v>
      </c>
      <c r="G5968" s="9" t="s">
        <v>194</v>
      </c>
      <c r="H5968" s="9" t="s">
        <v>22</v>
      </c>
      <c r="I5968" s="9" t="s">
        <v>241</v>
      </c>
      <c r="J5968" s="9" t="s">
        <v>27</v>
      </c>
      <c r="K5968" s="9" t="s">
        <v>28</v>
      </c>
      <c r="L5968" s="9" t="s">
        <v>43</v>
      </c>
      <c r="M5968" s="9" t="s">
        <v>44</v>
      </c>
      <c r="N5968" s="9" t="s">
        <v>31</v>
      </c>
      <c r="O5968" s="9" t="s">
        <v>32</v>
      </c>
      <c r="P5968" s="9" t="s">
        <v>22</v>
      </c>
      <c r="Q5968" s="9" t="s">
        <v>29522</v>
      </c>
      <c r="R5968" s="9" t="s">
        <v>46</v>
      </c>
      <c r="S5968" s="9" t="s">
        <v>29523</v>
      </c>
      <c r="T5968" s="9" t="s">
        <v>29524</v>
      </c>
    </row>
    <row r="5969" customHeight="1" spans="1:20">
      <c r="A5969" s="6">
        <v>45212</v>
      </c>
      <c r="B5969" s="9" t="s">
        <v>29525</v>
      </c>
      <c r="C5969" s="9" t="s">
        <v>7280</v>
      </c>
      <c r="D5969" s="9" t="s">
        <v>22</v>
      </c>
      <c r="E5969" s="9" t="s">
        <v>29526</v>
      </c>
      <c r="F5969" s="9" t="s">
        <v>22</v>
      </c>
      <c r="G5969" s="9" t="s">
        <v>22</v>
      </c>
      <c r="H5969" s="9" t="s">
        <v>96</v>
      </c>
      <c r="I5969" s="9" t="s">
        <v>293</v>
      </c>
      <c r="J5969" s="9" t="s">
        <v>27</v>
      </c>
      <c r="K5969" s="9" t="s">
        <v>28</v>
      </c>
      <c r="L5969" s="9" t="s">
        <v>43</v>
      </c>
      <c r="M5969" s="9" t="s">
        <v>30</v>
      </c>
      <c r="N5969" s="9" t="s">
        <v>31</v>
      </c>
      <c r="O5969" s="9" t="s">
        <v>32</v>
      </c>
      <c r="P5969" s="9" t="s">
        <v>22</v>
      </c>
      <c r="Q5969" s="9" t="s">
        <v>29527</v>
      </c>
      <c r="R5969" s="9" t="s">
        <v>46</v>
      </c>
      <c r="S5969" s="9" t="s">
        <v>29528</v>
      </c>
      <c r="T5969" s="9" t="s">
        <v>29529</v>
      </c>
    </row>
    <row r="5970" customHeight="1" spans="1:20">
      <c r="A5970" s="6">
        <v>45212</v>
      </c>
      <c r="B5970" s="9" t="s">
        <v>29530</v>
      </c>
      <c r="C5970" s="9" t="s">
        <v>1023</v>
      </c>
      <c r="D5970" s="9" t="s">
        <v>22</v>
      </c>
      <c r="E5970" s="9" t="s">
        <v>4779</v>
      </c>
      <c r="F5970" s="9" t="s">
        <v>4780</v>
      </c>
      <c r="G5970" s="9" t="s">
        <v>62</v>
      </c>
      <c r="H5970" s="9" t="s">
        <v>22</v>
      </c>
      <c r="I5970" s="9" t="s">
        <v>293</v>
      </c>
      <c r="J5970" s="9" t="s">
        <v>27</v>
      </c>
      <c r="K5970" s="9" t="s">
        <v>76</v>
      </c>
      <c r="L5970" s="9" t="s">
        <v>43</v>
      </c>
      <c r="M5970" s="9" t="s">
        <v>44</v>
      </c>
      <c r="N5970" s="9" t="s">
        <v>31</v>
      </c>
      <c r="O5970" s="9" t="s">
        <v>32</v>
      </c>
      <c r="P5970" s="9" t="s">
        <v>22</v>
      </c>
      <c r="Q5970" s="9" t="s">
        <v>29531</v>
      </c>
      <c r="R5970" s="9" t="s">
        <v>46</v>
      </c>
      <c r="S5970" s="9" t="s">
        <v>29532</v>
      </c>
      <c r="T5970" s="9" t="s">
        <v>29533</v>
      </c>
    </row>
    <row r="5971" customHeight="1" spans="1:20">
      <c r="A5971" s="6">
        <v>45212</v>
      </c>
      <c r="B5971" s="9" t="s">
        <v>29534</v>
      </c>
      <c r="C5971" s="9" t="s">
        <v>7176</v>
      </c>
      <c r="D5971" s="9" t="s">
        <v>22</v>
      </c>
      <c r="E5971" s="9" t="s">
        <v>29535</v>
      </c>
      <c r="F5971" s="9" t="s">
        <v>29536</v>
      </c>
      <c r="G5971" s="9" t="s">
        <v>69</v>
      </c>
      <c r="H5971" s="9" t="s">
        <v>96</v>
      </c>
      <c r="I5971" s="9" t="s">
        <v>384</v>
      </c>
      <c r="J5971" s="9" t="s">
        <v>27</v>
      </c>
      <c r="K5971" s="9" t="s">
        <v>28</v>
      </c>
      <c r="L5971" s="9" t="s">
        <v>43</v>
      </c>
      <c r="M5971" s="9" t="s">
        <v>30</v>
      </c>
      <c r="N5971" s="9" t="s">
        <v>31</v>
      </c>
      <c r="O5971" s="9" t="s">
        <v>32</v>
      </c>
      <c r="P5971" s="9" t="s">
        <v>22</v>
      </c>
      <c r="Q5971" s="9" t="s">
        <v>29537</v>
      </c>
      <c r="R5971" s="9" t="s">
        <v>46</v>
      </c>
      <c r="S5971" s="9" t="s">
        <v>29538</v>
      </c>
      <c r="T5971" s="9" t="s">
        <v>29539</v>
      </c>
    </row>
    <row r="5972" customHeight="1" spans="1:20">
      <c r="A5972" s="6">
        <v>45212</v>
      </c>
      <c r="B5972" s="9" t="s">
        <v>29540</v>
      </c>
      <c r="C5972" s="9" t="s">
        <v>7120</v>
      </c>
      <c r="D5972" s="9" t="s">
        <v>22</v>
      </c>
      <c r="E5972" s="9" t="s">
        <v>29541</v>
      </c>
      <c r="F5972" s="9" t="s">
        <v>29542</v>
      </c>
      <c r="G5972" s="9" t="s">
        <v>69</v>
      </c>
      <c r="H5972" s="9" t="s">
        <v>22</v>
      </c>
      <c r="I5972" s="9" t="s">
        <v>469</v>
      </c>
      <c r="J5972" s="9" t="s">
        <v>27</v>
      </c>
      <c r="K5972" s="9" t="s">
        <v>28</v>
      </c>
      <c r="L5972" s="9" t="s">
        <v>43</v>
      </c>
      <c r="M5972" s="9" t="s">
        <v>44</v>
      </c>
      <c r="N5972" s="9" t="s">
        <v>31</v>
      </c>
      <c r="O5972" s="9" t="s">
        <v>32</v>
      </c>
      <c r="P5972" s="9" t="s">
        <v>22</v>
      </c>
      <c r="Q5972" s="9" t="s">
        <v>29543</v>
      </c>
      <c r="R5972" s="9" t="s">
        <v>46</v>
      </c>
      <c r="S5972" s="9" t="s">
        <v>29544</v>
      </c>
      <c r="T5972" s="9" t="s">
        <v>29545</v>
      </c>
    </row>
    <row r="5973" customHeight="1" spans="1:20">
      <c r="A5973" s="6">
        <v>45212</v>
      </c>
      <c r="B5973" s="9" t="s">
        <v>29546</v>
      </c>
      <c r="C5973" s="9" t="s">
        <v>4635</v>
      </c>
      <c r="D5973" s="9" t="s">
        <v>22</v>
      </c>
      <c r="E5973" s="9" t="s">
        <v>29547</v>
      </c>
      <c r="F5973" s="9" t="s">
        <v>9369</v>
      </c>
      <c r="G5973" s="9" t="s">
        <v>130</v>
      </c>
      <c r="H5973" s="9" t="s">
        <v>22</v>
      </c>
      <c r="I5973" s="9" t="s">
        <v>412</v>
      </c>
      <c r="J5973" s="9" t="s">
        <v>27</v>
      </c>
      <c r="K5973" s="9" t="s">
        <v>28</v>
      </c>
      <c r="L5973" s="9" t="s">
        <v>43</v>
      </c>
      <c r="M5973" s="9" t="s">
        <v>44</v>
      </c>
      <c r="N5973" s="9" t="s">
        <v>31</v>
      </c>
      <c r="O5973" s="9" t="s">
        <v>32</v>
      </c>
      <c r="P5973" s="9" t="s">
        <v>22</v>
      </c>
      <c r="Q5973" s="9" t="s">
        <v>29548</v>
      </c>
      <c r="R5973" s="9" t="s">
        <v>46</v>
      </c>
      <c r="S5973" s="9" t="s">
        <v>29549</v>
      </c>
      <c r="T5973" s="9" t="s">
        <v>29550</v>
      </c>
    </row>
    <row r="5974" customHeight="1" spans="1:20">
      <c r="A5974" s="6">
        <v>45212</v>
      </c>
      <c r="B5974" s="9" t="s">
        <v>29551</v>
      </c>
      <c r="C5974" s="9" t="s">
        <v>29552</v>
      </c>
      <c r="D5974" s="9" t="s">
        <v>22</v>
      </c>
      <c r="E5974" s="9" t="s">
        <v>29553</v>
      </c>
      <c r="F5974" s="9" t="s">
        <v>29554</v>
      </c>
      <c r="G5974" s="9" t="s">
        <v>41</v>
      </c>
      <c r="H5974" s="9" t="s">
        <v>110</v>
      </c>
      <c r="I5974" s="9" t="s">
        <v>149</v>
      </c>
      <c r="J5974" s="9" t="s">
        <v>27</v>
      </c>
      <c r="K5974" s="9" t="s">
        <v>28</v>
      </c>
      <c r="L5974" s="9" t="s">
        <v>43</v>
      </c>
      <c r="M5974" s="9" t="s">
        <v>44</v>
      </c>
      <c r="N5974" s="9" t="s">
        <v>31</v>
      </c>
      <c r="O5974" s="9" t="s">
        <v>32</v>
      </c>
      <c r="P5974" s="9" t="s">
        <v>22</v>
      </c>
      <c r="Q5974" s="9" t="s">
        <v>29555</v>
      </c>
      <c r="R5974" s="9" t="s">
        <v>46</v>
      </c>
      <c r="S5974" s="9" t="s">
        <v>29556</v>
      </c>
      <c r="T5974" s="9" t="s">
        <v>29557</v>
      </c>
    </row>
    <row r="5975" customHeight="1" spans="1:20">
      <c r="A5975" s="6">
        <v>45212</v>
      </c>
      <c r="B5975" s="9" t="s">
        <v>29558</v>
      </c>
      <c r="C5975" s="9" t="s">
        <v>6855</v>
      </c>
      <c r="D5975" s="9" t="s">
        <v>22</v>
      </c>
      <c r="E5975" s="9" t="s">
        <v>29559</v>
      </c>
      <c r="F5975" s="9" t="s">
        <v>29560</v>
      </c>
      <c r="G5975" s="9" t="s">
        <v>130</v>
      </c>
      <c r="H5975" s="9" t="s">
        <v>22</v>
      </c>
      <c r="I5975" s="9" t="s">
        <v>277</v>
      </c>
      <c r="J5975" s="9" t="s">
        <v>27</v>
      </c>
      <c r="K5975" s="9" t="s">
        <v>28</v>
      </c>
      <c r="L5975" s="9" t="s">
        <v>43</v>
      </c>
      <c r="M5975" s="9" t="s">
        <v>30</v>
      </c>
      <c r="N5975" s="9" t="s">
        <v>31</v>
      </c>
      <c r="O5975" s="9" t="s">
        <v>32</v>
      </c>
      <c r="P5975" s="9" t="s">
        <v>22</v>
      </c>
      <c r="Q5975" s="9" t="s">
        <v>29561</v>
      </c>
      <c r="R5975" s="9" t="s">
        <v>46</v>
      </c>
      <c r="S5975" s="9" t="s">
        <v>29562</v>
      </c>
      <c r="T5975" s="9" t="s">
        <v>29563</v>
      </c>
    </row>
    <row r="5976" customHeight="1" spans="1:20">
      <c r="A5976" s="6">
        <v>45212</v>
      </c>
      <c r="B5976" s="9" t="s">
        <v>29564</v>
      </c>
      <c r="C5976" s="9" t="s">
        <v>7176</v>
      </c>
      <c r="D5976" s="9" t="s">
        <v>22</v>
      </c>
      <c r="E5976" s="9" t="s">
        <v>20612</v>
      </c>
      <c r="F5976" s="9" t="s">
        <v>20613</v>
      </c>
      <c r="G5976" s="9" t="s">
        <v>53</v>
      </c>
      <c r="H5976" s="9" t="s">
        <v>22</v>
      </c>
      <c r="I5976" s="9" t="s">
        <v>412</v>
      </c>
      <c r="J5976" s="9" t="s">
        <v>27</v>
      </c>
      <c r="K5976" s="9" t="s">
        <v>28</v>
      </c>
      <c r="L5976" s="9" t="s">
        <v>43</v>
      </c>
      <c r="M5976" s="9" t="s">
        <v>30</v>
      </c>
      <c r="N5976" s="9" t="s">
        <v>31</v>
      </c>
      <c r="O5976" s="9" t="s">
        <v>32</v>
      </c>
      <c r="P5976" s="9" t="s">
        <v>22</v>
      </c>
      <c r="Q5976" s="9" t="s">
        <v>29565</v>
      </c>
      <c r="R5976" s="9" t="s">
        <v>46</v>
      </c>
      <c r="S5976" s="9" t="s">
        <v>29566</v>
      </c>
      <c r="T5976" s="9" t="s">
        <v>29567</v>
      </c>
    </row>
    <row r="5977" customHeight="1" spans="1:20">
      <c r="A5977" s="6">
        <v>45212</v>
      </c>
      <c r="B5977" s="9" t="s">
        <v>29568</v>
      </c>
      <c r="C5977" s="9" t="s">
        <v>783</v>
      </c>
      <c r="D5977" s="9" t="s">
        <v>22</v>
      </c>
      <c r="E5977" s="9" t="s">
        <v>29569</v>
      </c>
      <c r="F5977" s="9" t="s">
        <v>29570</v>
      </c>
      <c r="G5977" s="9" t="s">
        <v>82</v>
      </c>
      <c r="H5977" s="9" t="s">
        <v>22</v>
      </c>
      <c r="I5977" s="9" t="s">
        <v>337</v>
      </c>
      <c r="J5977" s="9" t="s">
        <v>27</v>
      </c>
      <c r="K5977" s="9" t="s">
        <v>28</v>
      </c>
      <c r="L5977" s="9" t="s">
        <v>43</v>
      </c>
      <c r="M5977" s="9" t="s">
        <v>169</v>
      </c>
      <c r="N5977" s="9" t="s">
        <v>743</v>
      </c>
      <c r="O5977" s="9" t="s">
        <v>32</v>
      </c>
      <c r="P5977" s="9" t="s">
        <v>22</v>
      </c>
      <c r="Q5977" s="9" t="s">
        <v>29571</v>
      </c>
      <c r="R5977" s="9" t="s">
        <v>46</v>
      </c>
      <c r="S5977" s="9" t="s">
        <v>29572</v>
      </c>
      <c r="T5977" s="9" t="s">
        <v>22</v>
      </c>
    </row>
    <row r="5978" customHeight="1" spans="1:20">
      <c r="A5978" s="6">
        <v>45212</v>
      </c>
      <c r="B5978" s="9" t="s">
        <v>29573</v>
      </c>
      <c r="C5978" s="9" t="s">
        <v>5213</v>
      </c>
      <c r="D5978" s="9" t="s">
        <v>22</v>
      </c>
      <c r="E5978" s="9" t="s">
        <v>24782</v>
      </c>
      <c r="F5978" s="9" t="s">
        <v>24783</v>
      </c>
      <c r="G5978" s="9" t="s">
        <v>62</v>
      </c>
      <c r="H5978" s="9" t="s">
        <v>22</v>
      </c>
      <c r="I5978" s="9" t="s">
        <v>337</v>
      </c>
      <c r="J5978" s="9" t="s">
        <v>27</v>
      </c>
      <c r="K5978" s="9" t="s">
        <v>76</v>
      </c>
      <c r="L5978" s="9" t="s">
        <v>43</v>
      </c>
      <c r="M5978" s="9" t="s">
        <v>44</v>
      </c>
      <c r="N5978" s="9" t="s">
        <v>208</v>
      </c>
      <c r="O5978" s="9" t="s">
        <v>32</v>
      </c>
      <c r="P5978" s="9" t="s">
        <v>22</v>
      </c>
      <c r="Q5978" s="9" t="s">
        <v>29574</v>
      </c>
      <c r="R5978" s="9" t="s">
        <v>46</v>
      </c>
      <c r="S5978" s="9" t="s">
        <v>29575</v>
      </c>
      <c r="T5978" s="9" t="s">
        <v>22</v>
      </c>
    </row>
    <row r="5979" customHeight="1" spans="1:20">
      <c r="A5979" s="6">
        <v>45212</v>
      </c>
      <c r="B5979" s="9" t="s">
        <v>29576</v>
      </c>
      <c r="C5979" s="9" t="s">
        <v>5213</v>
      </c>
      <c r="D5979" s="9" t="s">
        <v>22</v>
      </c>
      <c r="E5979" s="9" t="s">
        <v>29577</v>
      </c>
      <c r="F5979" s="9" t="s">
        <v>29578</v>
      </c>
      <c r="G5979" s="9" t="s">
        <v>41</v>
      </c>
      <c r="H5979" s="9" t="s">
        <v>22</v>
      </c>
      <c r="I5979" s="9" t="s">
        <v>207</v>
      </c>
      <c r="J5979" s="9" t="s">
        <v>27</v>
      </c>
      <c r="K5979" s="9" t="s">
        <v>28</v>
      </c>
      <c r="L5979" s="9" t="s">
        <v>43</v>
      </c>
      <c r="M5979" s="9" t="s">
        <v>30</v>
      </c>
      <c r="N5979" s="9" t="s">
        <v>208</v>
      </c>
      <c r="O5979" s="9" t="s">
        <v>32</v>
      </c>
      <c r="P5979" s="9" t="s">
        <v>22</v>
      </c>
      <c r="Q5979" s="9" t="s">
        <v>29579</v>
      </c>
      <c r="R5979" s="9" t="s">
        <v>46</v>
      </c>
      <c r="S5979" s="9" t="s">
        <v>29580</v>
      </c>
      <c r="T5979" s="9" t="s">
        <v>22</v>
      </c>
    </row>
    <row r="5980" customHeight="1" spans="1:20">
      <c r="A5980" s="6">
        <v>45212</v>
      </c>
      <c r="B5980" s="9" t="s">
        <v>29581</v>
      </c>
      <c r="C5980" s="9" t="s">
        <v>783</v>
      </c>
      <c r="D5980" s="9" t="s">
        <v>22</v>
      </c>
      <c r="E5980" s="9" t="s">
        <v>29582</v>
      </c>
      <c r="F5980" s="9" t="s">
        <v>29583</v>
      </c>
      <c r="G5980" s="9" t="s">
        <v>82</v>
      </c>
      <c r="H5980" s="9" t="s">
        <v>22</v>
      </c>
      <c r="I5980" s="9" t="s">
        <v>168</v>
      </c>
      <c r="J5980" s="9" t="s">
        <v>27</v>
      </c>
      <c r="K5980" s="9" t="s">
        <v>28</v>
      </c>
      <c r="L5980" s="9" t="s">
        <v>43</v>
      </c>
      <c r="M5980" s="9" t="s">
        <v>169</v>
      </c>
      <c r="N5980" s="9" t="s">
        <v>743</v>
      </c>
      <c r="O5980" s="9" t="s">
        <v>32</v>
      </c>
      <c r="P5980" s="9" t="s">
        <v>22</v>
      </c>
      <c r="Q5980" s="9" t="s">
        <v>29584</v>
      </c>
      <c r="R5980" s="9" t="s">
        <v>46</v>
      </c>
      <c r="S5980" s="9" t="s">
        <v>29585</v>
      </c>
      <c r="T5980" s="9" t="s">
        <v>29586</v>
      </c>
    </row>
    <row r="5981" customHeight="1" spans="1:20">
      <c r="A5981" s="6">
        <v>45212</v>
      </c>
      <c r="B5981" s="9" t="s">
        <v>29587</v>
      </c>
      <c r="C5981" s="9" t="s">
        <v>29588</v>
      </c>
      <c r="D5981" s="9" t="s">
        <v>22</v>
      </c>
      <c r="E5981" s="9" t="s">
        <v>29589</v>
      </c>
      <c r="F5981" s="9" t="s">
        <v>29590</v>
      </c>
      <c r="G5981" s="9" t="s">
        <v>25</v>
      </c>
      <c r="H5981" s="9" t="s">
        <v>22</v>
      </c>
      <c r="I5981" s="9" t="s">
        <v>4047</v>
      </c>
      <c r="J5981" s="9" t="s">
        <v>27</v>
      </c>
      <c r="K5981" s="9" t="s">
        <v>28</v>
      </c>
      <c r="L5981" s="9" t="s">
        <v>29</v>
      </c>
      <c r="M5981" s="9" t="s">
        <v>799</v>
      </c>
      <c r="N5981" s="9" t="s">
        <v>743</v>
      </c>
      <c r="O5981" s="9" t="s">
        <v>32</v>
      </c>
      <c r="P5981" s="9" t="s">
        <v>22</v>
      </c>
      <c r="Q5981" s="9" t="s">
        <v>29591</v>
      </c>
      <c r="R5981" s="9" t="s">
        <v>46</v>
      </c>
      <c r="S5981" s="9" t="s">
        <v>29592</v>
      </c>
      <c r="T5981" s="9" t="s">
        <v>29593</v>
      </c>
    </row>
    <row r="5982" customHeight="1" spans="1:20">
      <c r="A5982" s="6">
        <v>45212</v>
      </c>
      <c r="B5982" s="9" t="s">
        <v>29594</v>
      </c>
      <c r="C5982" s="9" t="s">
        <v>783</v>
      </c>
      <c r="D5982" s="9" t="s">
        <v>22</v>
      </c>
      <c r="E5982" s="9" t="s">
        <v>29595</v>
      </c>
      <c r="F5982" s="9" t="s">
        <v>29596</v>
      </c>
      <c r="G5982" s="9" t="s">
        <v>82</v>
      </c>
      <c r="H5982" s="9" t="s">
        <v>96</v>
      </c>
      <c r="I5982" s="9" t="s">
        <v>168</v>
      </c>
      <c r="J5982" s="9" t="s">
        <v>27</v>
      </c>
      <c r="K5982" s="9" t="s">
        <v>28</v>
      </c>
      <c r="L5982" s="9" t="s">
        <v>43</v>
      </c>
      <c r="M5982" s="9" t="s">
        <v>169</v>
      </c>
      <c r="N5982" s="9" t="s">
        <v>743</v>
      </c>
      <c r="O5982" s="9" t="s">
        <v>32</v>
      </c>
      <c r="P5982" s="9" t="s">
        <v>22</v>
      </c>
      <c r="Q5982" s="9" t="s">
        <v>29597</v>
      </c>
      <c r="R5982" s="9" t="s">
        <v>46</v>
      </c>
      <c r="S5982" s="9" t="s">
        <v>29598</v>
      </c>
      <c r="T5982" s="9" t="s">
        <v>29599</v>
      </c>
    </row>
    <row r="5983" customHeight="1" spans="1:20">
      <c r="A5983" s="6">
        <v>45212</v>
      </c>
      <c r="B5983" s="9" t="s">
        <v>29600</v>
      </c>
      <c r="C5983" s="9" t="s">
        <v>783</v>
      </c>
      <c r="D5983" s="9" t="s">
        <v>22</v>
      </c>
      <c r="E5983" s="9" t="s">
        <v>29601</v>
      </c>
      <c r="F5983" s="9" t="s">
        <v>29602</v>
      </c>
      <c r="G5983" s="9" t="s">
        <v>53</v>
      </c>
      <c r="H5983" s="9" t="s">
        <v>22</v>
      </c>
      <c r="I5983" s="9" t="s">
        <v>75</v>
      </c>
      <c r="J5983" s="9" t="s">
        <v>27</v>
      </c>
      <c r="K5983" s="9" t="s">
        <v>28</v>
      </c>
      <c r="L5983" s="9" t="s">
        <v>43</v>
      </c>
      <c r="M5983" s="9" t="s">
        <v>30</v>
      </c>
      <c r="N5983" s="9" t="s">
        <v>743</v>
      </c>
      <c r="O5983" s="9" t="s">
        <v>32</v>
      </c>
      <c r="P5983" s="9" t="s">
        <v>22</v>
      </c>
      <c r="Q5983" s="9" t="s">
        <v>29603</v>
      </c>
      <c r="R5983" s="9" t="s">
        <v>46</v>
      </c>
      <c r="S5983" s="9" t="s">
        <v>29604</v>
      </c>
      <c r="T5983" s="9" t="s">
        <v>29605</v>
      </c>
    </row>
    <row r="5984" customHeight="1" spans="1:20">
      <c r="A5984" s="6">
        <v>45212</v>
      </c>
      <c r="B5984" s="9" t="s">
        <v>29606</v>
      </c>
      <c r="C5984" s="9" t="s">
        <v>783</v>
      </c>
      <c r="D5984" s="9" t="s">
        <v>22</v>
      </c>
      <c r="E5984" s="9" t="s">
        <v>29607</v>
      </c>
      <c r="F5984" s="9" t="s">
        <v>29608</v>
      </c>
      <c r="G5984" s="9" t="s">
        <v>82</v>
      </c>
      <c r="H5984" s="9" t="s">
        <v>161</v>
      </c>
      <c r="I5984" s="9" t="s">
        <v>168</v>
      </c>
      <c r="J5984" s="9" t="s">
        <v>27</v>
      </c>
      <c r="K5984" s="9" t="s">
        <v>195</v>
      </c>
      <c r="L5984" s="9" t="s">
        <v>22</v>
      </c>
      <c r="M5984" s="9" t="s">
        <v>169</v>
      </c>
      <c r="N5984" s="9" t="s">
        <v>743</v>
      </c>
      <c r="O5984" s="9" t="s">
        <v>32</v>
      </c>
      <c r="P5984" s="9" t="s">
        <v>22</v>
      </c>
      <c r="Q5984" s="9" t="s">
        <v>29609</v>
      </c>
      <c r="R5984" s="9" t="s">
        <v>46</v>
      </c>
      <c r="S5984" s="9" t="s">
        <v>29610</v>
      </c>
      <c r="T5984" s="9" t="s">
        <v>29611</v>
      </c>
    </row>
    <row r="5985" customHeight="1" spans="1:20">
      <c r="A5985" s="6">
        <v>45212</v>
      </c>
      <c r="B5985" s="9" t="s">
        <v>29612</v>
      </c>
      <c r="C5985" s="9" t="s">
        <v>783</v>
      </c>
      <c r="D5985" s="9" t="s">
        <v>22</v>
      </c>
      <c r="E5985" s="9" t="s">
        <v>29613</v>
      </c>
      <c r="F5985" s="9" t="s">
        <v>29614</v>
      </c>
      <c r="G5985" s="9" t="s">
        <v>41</v>
      </c>
      <c r="H5985" s="9" t="s">
        <v>22</v>
      </c>
      <c r="I5985" s="9" t="s">
        <v>149</v>
      </c>
      <c r="J5985" s="9" t="s">
        <v>27</v>
      </c>
      <c r="K5985" s="9" t="s">
        <v>28</v>
      </c>
      <c r="L5985" s="9" t="s">
        <v>43</v>
      </c>
      <c r="M5985" s="9" t="s">
        <v>44</v>
      </c>
      <c r="N5985" s="9" t="s">
        <v>743</v>
      </c>
      <c r="O5985" s="9" t="s">
        <v>32</v>
      </c>
      <c r="P5985" s="9" t="s">
        <v>22</v>
      </c>
      <c r="Q5985" s="9" t="s">
        <v>29615</v>
      </c>
      <c r="R5985" s="9" t="s">
        <v>46</v>
      </c>
      <c r="S5985" s="9" t="s">
        <v>29616</v>
      </c>
      <c r="T5985" s="9" t="s">
        <v>29617</v>
      </c>
    </row>
    <row r="5986" customHeight="1" spans="1:20">
      <c r="A5986" s="6">
        <v>45212</v>
      </c>
      <c r="B5986" s="9" t="s">
        <v>29618</v>
      </c>
      <c r="C5986" s="9" t="s">
        <v>783</v>
      </c>
      <c r="D5986" s="9" t="s">
        <v>22</v>
      </c>
      <c r="E5986" s="9" t="s">
        <v>29619</v>
      </c>
      <c r="F5986" s="9" t="s">
        <v>29620</v>
      </c>
      <c r="G5986" s="9" t="s">
        <v>82</v>
      </c>
      <c r="H5986" s="9" t="s">
        <v>22</v>
      </c>
      <c r="I5986" s="9" t="s">
        <v>168</v>
      </c>
      <c r="J5986" s="9" t="s">
        <v>27</v>
      </c>
      <c r="K5986" s="9" t="s">
        <v>28</v>
      </c>
      <c r="L5986" s="9" t="s">
        <v>43</v>
      </c>
      <c r="M5986" s="9" t="s">
        <v>169</v>
      </c>
      <c r="N5986" s="9" t="s">
        <v>743</v>
      </c>
      <c r="O5986" s="9" t="s">
        <v>32</v>
      </c>
      <c r="P5986" s="9" t="s">
        <v>22</v>
      </c>
      <c r="Q5986" s="9" t="s">
        <v>29621</v>
      </c>
      <c r="R5986" s="9" t="s">
        <v>46</v>
      </c>
      <c r="S5986" s="9" t="s">
        <v>29622</v>
      </c>
      <c r="T5986" s="9" t="s">
        <v>29623</v>
      </c>
    </row>
    <row r="5987" customHeight="1" spans="1:20">
      <c r="A5987" s="6">
        <v>45212</v>
      </c>
      <c r="B5987" s="9" t="s">
        <v>29624</v>
      </c>
      <c r="C5987" s="9" t="s">
        <v>6918</v>
      </c>
      <c r="D5987" s="9" t="s">
        <v>22</v>
      </c>
      <c r="E5987" s="9" t="s">
        <v>29625</v>
      </c>
      <c r="F5987" s="9" t="s">
        <v>29626</v>
      </c>
      <c r="G5987" s="9" t="s">
        <v>25</v>
      </c>
      <c r="H5987" s="9" t="s">
        <v>22</v>
      </c>
      <c r="I5987" s="9" t="s">
        <v>315</v>
      </c>
      <c r="J5987" s="9" t="s">
        <v>27</v>
      </c>
      <c r="K5987" s="9" t="s">
        <v>28</v>
      </c>
      <c r="L5987" s="9" t="s">
        <v>43</v>
      </c>
      <c r="M5987" s="9" t="s">
        <v>44</v>
      </c>
      <c r="N5987" s="9" t="s">
        <v>743</v>
      </c>
      <c r="O5987" s="9" t="s">
        <v>32</v>
      </c>
      <c r="P5987" s="9" t="s">
        <v>22</v>
      </c>
      <c r="Q5987" s="9" t="s">
        <v>29627</v>
      </c>
      <c r="R5987" s="9" t="s">
        <v>46</v>
      </c>
      <c r="S5987" s="9" t="s">
        <v>29628</v>
      </c>
      <c r="T5987" s="9" t="s">
        <v>29629</v>
      </c>
    </row>
    <row r="5988" customHeight="1" spans="1:20">
      <c r="A5988" s="6">
        <v>45212</v>
      </c>
      <c r="B5988" s="9" t="s">
        <v>29630</v>
      </c>
      <c r="C5988" s="9" t="s">
        <v>6506</v>
      </c>
      <c r="D5988" s="9" t="s">
        <v>22</v>
      </c>
      <c r="E5988" s="9" t="s">
        <v>29631</v>
      </c>
      <c r="F5988" s="9" t="s">
        <v>29632</v>
      </c>
      <c r="G5988" s="9" t="s">
        <v>69</v>
      </c>
      <c r="H5988" s="9" t="s">
        <v>22</v>
      </c>
      <c r="I5988" s="9" t="s">
        <v>991</v>
      </c>
      <c r="J5988" s="9" t="s">
        <v>27</v>
      </c>
      <c r="K5988" s="9" t="s">
        <v>28</v>
      </c>
      <c r="L5988" s="9" t="s">
        <v>43</v>
      </c>
      <c r="M5988" s="9" t="s">
        <v>30</v>
      </c>
      <c r="N5988" s="9" t="s">
        <v>208</v>
      </c>
      <c r="O5988" s="9" t="s">
        <v>32</v>
      </c>
      <c r="P5988" s="9" t="s">
        <v>22</v>
      </c>
      <c r="Q5988" s="9" t="s">
        <v>29633</v>
      </c>
      <c r="R5988" s="9" t="s">
        <v>46</v>
      </c>
      <c r="S5988" s="9" t="s">
        <v>29634</v>
      </c>
      <c r="T5988" s="9" t="s">
        <v>29635</v>
      </c>
    </row>
    <row r="5989" customHeight="1" spans="1:20">
      <c r="A5989" s="6">
        <v>45212</v>
      </c>
      <c r="B5989" s="9" t="s">
        <v>29636</v>
      </c>
      <c r="C5989" s="9" t="s">
        <v>783</v>
      </c>
      <c r="D5989" s="9" t="s">
        <v>22</v>
      </c>
      <c r="E5989" s="9" t="s">
        <v>29637</v>
      </c>
      <c r="F5989" s="9" t="s">
        <v>29638</v>
      </c>
      <c r="G5989" s="9" t="s">
        <v>82</v>
      </c>
      <c r="H5989" s="9" t="s">
        <v>96</v>
      </c>
      <c r="I5989" s="9" t="s">
        <v>168</v>
      </c>
      <c r="J5989" s="9" t="s">
        <v>27</v>
      </c>
      <c r="K5989" s="9" t="s">
        <v>28</v>
      </c>
      <c r="L5989" s="9" t="s">
        <v>43</v>
      </c>
      <c r="M5989" s="9" t="s">
        <v>169</v>
      </c>
      <c r="N5989" s="9" t="s">
        <v>743</v>
      </c>
      <c r="O5989" s="9" t="s">
        <v>32</v>
      </c>
      <c r="P5989" s="9" t="s">
        <v>22</v>
      </c>
      <c r="Q5989" s="9" t="s">
        <v>29639</v>
      </c>
      <c r="R5989" s="9" t="s">
        <v>46</v>
      </c>
      <c r="S5989" s="9" t="s">
        <v>29640</v>
      </c>
      <c r="T5989" s="9" t="s">
        <v>29641</v>
      </c>
    </row>
    <row r="5990" customHeight="1" spans="1:20">
      <c r="A5990" s="6">
        <v>45212</v>
      </c>
      <c r="B5990" s="9" t="s">
        <v>29642</v>
      </c>
      <c r="C5990" s="9" t="s">
        <v>783</v>
      </c>
      <c r="D5990" s="9" t="s">
        <v>22</v>
      </c>
      <c r="E5990" s="9" t="s">
        <v>29643</v>
      </c>
      <c r="F5990" s="9" t="s">
        <v>29644</v>
      </c>
      <c r="G5990" s="9" t="s">
        <v>82</v>
      </c>
      <c r="H5990" s="9" t="s">
        <v>22</v>
      </c>
      <c r="I5990" s="9" t="s">
        <v>511</v>
      </c>
      <c r="J5990" s="9" t="s">
        <v>27</v>
      </c>
      <c r="K5990" s="9" t="s">
        <v>28</v>
      </c>
      <c r="L5990" s="9" t="s">
        <v>43</v>
      </c>
      <c r="M5990" s="9" t="s">
        <v>169</v>
      </c>
      <c r="N5990" s="9" t="s">
        <v>743</v>
      </c>
      <c r="O5990" s="9" t="s">
        <v>32</v>
      </c>
      <c r="P5990" s="9" t="s">
        <v>22</v>
      </c>
      <c r="Q5990" s="9" t="s">
        <v>29645</v>
      </c>
      <c r="R5990" s="9" t="s">
        <v>46</v>
      </c>
      <c r="S5990" s="9" t="s">
        <v>29646</v>
      </c>
      <c r="T5990" s="9" t="s">
        <v>29647</v>
      </c>
    </row>
    <row r="5991" customHeight="1" spans="1:20">
      <c r="A5991" s="6">
        <v>45212</v>
      </c>
      <c r="B5991" s="9" t="s">
        <v>29648</v>
      </c>
      <c r="C5991" s="9" t="s">
        <v>783</v>
      </c>
      <c r="D5991" s="9" t="s">
        <v>22</v>
      </c>
      <c r="E5991" s="9" t="s">
        <v>29649</v>
      </c>
      <c r="F5991" s="9" t="s">
        <v>29650</v>
      </c>
      <c r="G5991" s="9" t="s">
        <v>82</v>
      </c>
      <c r="H5991" s="9" t="s">
        <v>22</v>
      </c>
      <c r="I5991" s="9" t="s">
        <v>168</v>
      </c>
      <c r="J5991" s="9" t="s">
        <v>27</v>
      </c>
      <c r="K5991" s="9" t="s">
        <v>28</v>
      </c>
      <c r="L5991" s="9" t="s">
        <v>43</v>
      </c>
      <c r="M5991" s="9" t="s">
        <v>169</v>
      </c>
      <c r="N5991" s="9" t="s">
        <v>743</v>
      </c>
      <c r="O5991" s="9" t="s">
        <v>32</v>
      </c>
      <c r="P5991" s="9" t="s">
        <v>22</v>
      </c>
      <c r="Q5991" s="9" t="s">
        <v>29651</v>
      </c>
      <c r="R5991" s="9" t="s">
        <v>46</v>
      </c>
      <c r="S5991" s="9" t="s">
        <v>29652</v>
      </c>
      <c r="T5991" s="9" t="s">
        <v>29653</v>
      </c>
    </row>
    <row r="5992" customHeight="1" spans="1:20">
      <c r="A5992" s="6">
        <v>45212</v>
      </c>
      <c r="B5992" s="9" t="s">
        <v>29654</v>
      </c>
      <c r="C5992" s="9" t="s">
        <v>6506</v>
      </c>
      <c r="D5992" s="9" t="s">
        <v>22</v>
      </c>
      <c r="E5992" s="9" t="s">
        <v>27622</v>
      </c>
      <c r="F5992" s="9" t="s">
        <v>24473</v>
      </c>
      <c r="G5992" s="9" t="s">
        <v>130</v>
      </c>
      <c r="H5992" s="9" t="s">
        <v>96</v>
      </c>
      <c r="I5992" s="9" t="s">
        <v>576</v>
      </c>
      <c r="J5992" s="9" t="s">
        <v>27</v>
      </c>
      <c r="K5992" s="9" t="s">
        <v>28</v>
      </c>
      <c r="L5992" s="9" t="s">
        <v>43</v>
      </c>
      <c r="M5992" s="9" t="s">
        <v>30</v>
      </c>
      <c r="N5992" s="9" t="s">
        <v>208</v>
      </c>
      <c r="O5992" s="9" t="s">
        <v>32</v>
      </c>
      <c r="P5992" s="9" t="s">
        <v>22</v>
      </c>
      <c r="Q5992" s="9" t="s">
        <v>29655</v>
      </c>
      <c r="R5992" s="9" t="s">
        <v>46</v>
      </c>
      <c r="S5992" s="9" t="s">
        <v>29656</v>
      </c>
      <c r="T5992" s="9" t="s">
        <v>29657</v>
      </c>
    </row>
    <row r="5993" customHeight="1" spans="1:20">
      <c r="A5993" s="6">
        <v>45212</v>
      </c>
      <c r="B5993" s="9" t="s">
        <v>29658</v>
      </c>
      <c r="C5993" s="9" t="s">
        <v>191</v>
      </c>
      <c r="D5993" s="9" t="s">
        <v>22</v>
      </c>
      <c r="E5993" s="9" t="s">
        <v>29659</v>
      </c>
      <c r="F5993" s="9" t="s">
        <v>29590</v>
      </c>
      <c r="G5993" s="9" t="s">
        <v>25</v>
      </c>
      <c r="H5993" s="9" t="s">
        <v>22</v>
      </c>
      <c r="I5993" s="9" t="s">
        <v>26</v>
      </c>
      <c r="J5993" s="9" t="s">
        <v>27</v>
      </c>
      <c r="K5993" s="9" t="s">
        <v>76</v>
      </c>
      <c r="L5993" s="9" t="s">
        <v>29</v>
      </c>
      <c r="M5993" s="9" t="s">
        <v>30</v>
      </c>
      <c r="N5993" s="9" t="s">
        <v>31</v>
      </c>
      <c r="O5993" s="9" t="s">
        <v>32</v>
      </c>
      <c r="P5993" s="9" t="s">
        <v>22</v>
      </c>
      <c r="Q5993" s="9" t="s">
        <v>29660</v>
      </c>
      <c r="R5993" s="9" t="s">
        <v>34</v>
      </c>
      <c r="S5993" s="9" t="s">
        <v>29661</v>
      </c>
      <c r="T5993" s="9" t="s">
        <v>29662</v>
      </c>
    </row>
    <row r="5994" customHeight="1" spans="1:20">
      <c r="A5994" s="6">
        <v>45212</v>
      </c>
      <c r="B5994" s="9" t="s">
        <v>29663</v>
      </c>
      <c r="C5994" s="9" t="s">
        <v>2911</v>
      </c>
      <c r="D5994" s="9" t="s">
        <v>22</v>
      </c>
      <c r="E5994" s="9" t="s">
        <v>29664</v>
      </c>
      <c r="F5994" s="9" t="s">
        <v>29665</v>
      </c>
      <c r="G5994" s="9" t="s">
        <v>82</v>
      </c>
      <c r="H5994" s="9" t="s">
        <v>22</v>
      </c>
      <c r="I5994" s="9" t="s">
        <v>26</v>
      </c>
      <c r="J5994" s="9" t="s">
        <v>27</v>
      </c>
      <c r="K5994" s="9" t="s">
        <v>28</v>
      </c>
      <c r="L5994" s="9" t="s">
        <v>29</v>
      </c>
      <c r="M5994" s="9" t="s">
        <v>30</v>
      </c>
      <c r="N5994" s="9" t="s">
        <v>31</v>
      </c>
      <c r="O5994" s="9" t="s">
        <v>32</v>
      </c>
      <c r="P5994" s="9" t="s">
        <v>22</v>
      </c>
      <c r="Q5994" s="9" t="s">
        <v>29666</v>
      </c>
      <c r="R5994" s="9" t="s">
        <v>34</v>
      </c>
      <c r="S5994" s="9" t="s">
        <v>29667</v>
      </c>
      <c r="T5994" s="9" t="s">
        <v>29668</v>
      </c>
    </row>
    <row r="5995" customHeight="1" spans="1:20">
      <c r="A5995" s="6">
        <v>45212</v>
      </c>
      <c r="B5995" s="9" t="s">
        <v>29669</v>
      </c>
      <c r="C5995" s="9" t="s">
        <v>393</v>
      </c>
      <c r="D5995" s="9" t="s">
        <v>22</v>
      </c>
      <c r="E5995" s="9" t="s">
        <v>29053</v>
      </c>
      <c r="F5995" s="9" t="s">
        <v>24478</v>
      </c>
      <c r="G5995" s="9" t="s">
        <v>41</v>
      </c>
      <c r="H5995" s="9" t="s">
        <v>22</v>
      </c>
      <c r="I5995" s="9" t="s">
        <v>26</v>
      </c>
      <c r="J5995" s="9" t="s">
        <v>27</v>
      </c>
      <c r="K5995" s="9" t="s">
        <v>76</v>
      </c>
      <c r="L5995" s="9" t="s">
        <v>29</v>
      </c>
      <c r="M5995" s="9" t="s">
        <v>30</v>
      </c>
      <c r="N5995" s="9" t="s">
        <v>31</v>
      </c>
      <c r="O5995" s="9" t="s">
        <v>32</v>
      </c>
      <c r="P5995" s="9" t="s">
        <v>22</v>
      </c>
      <c r="Q5995" s="9" t="s">
        <v>29670</v>
      </c>
      <c r="R5995" s="9" t="s">
        <v>34</v>
      </c>
      <c r="S5995" s="9" t="s">
        <v>29671</v>
      </c>
      <c r="T5995" s="9" t="s">
        <v>29672</v>
      </c>
    </row>
    <row r="5996" customHeight="1" spans="1:20">
      <c r="A5996" s="6">
        <v>45212</v>
      </c>
      <c r="B5996" s="9" t="s">
        <v>29673</v>
      </c>
      <c r="C5996" s="9" t="s">
        <v>191</v>
      </c>
      <c r="D5996" s="9" t="s">
        <v>22</v>
      </c>
      <c r="E5996" s="9" t="s">
        <v>29631</v>
      </c>
      <c r="F5996" s="9" t="s">
        <v>29632</v>
      </c>
      <c r="G5996" s="9" t="s">
        <v>69</v>
      </c>
      <c r="H5996" s="9" t="s">
        <v>22</v>
      </c>
      <c r="I5996" s="9" t="s">
        <v>26</v>
      </c>
      <c r="J5996" s="9" t="s">
        <v>27</v>
      </c>
      <c r="K5996" s="9" t="s">
        <v>195</v>
      </c>
      <c r="L5996" s="9" t="s">
        <v>29</v>
      </c>
      <c r="M5996" s="9" t="s">
        <v>30</v>
      </c>
      <c r="N5996" s="9" t="s">
        <v>31</v>
      </c>
      <c r="O5996" s="9" t="s">
        <v>32</v>
      </c>
      <c r="P5996" s="9" t="s">
        <v>22</v>
      </c>
      <c r="Q5996" s="9" t="s">
        <v>29674</v>
      </c>
      <c r="R5996" s="9" t="s">
        <v>34</v>
      </c>
      <c r="S5996" s="9" t="s">
        <v>29675</v>
      </c>
      <c r="T5996" s="9" t="s">
        <v>29676</v>
      </c>
    </row>
    <row r="5997" customHeight="1" spans="1:20">
      <c r="A5997" s="6">
        <v>45212</v>
      </c>
      <c r="B5997" s="9" t="s">
        <v>29677</v>
      </c>
      <c r="C5997" s="9" t="s">
        <v>783</v>
      </c>
      <c r="D5997" s="9" t="s">
        <v>22</v>
      </c>
      <c r="E5997" s="9" t="s">
        <v>29678</v>
      </c>
      <c r="F5997" s="9" t="s">
        <v>23335</v>
      </c>
      <c r="G5997" s="9" t="s">
        <v>82</v>
      </c>
      <c r="H5997" s="9" t="s">
        <v>22</v>
      </c>
      <c r="I5997" s="9" t="s">
        <v>168</v>
      </c>
      <c r="J5997" s="9" t="s">
        <v>27</v>
      </c>
      <c r="K5997" s="9" t="s">
        <v>195</v>
      </c>
      <c r="L5997" s="9" t="s">
        <v>22</v>
      </c>
      <c r="M5997" s="9" t="s">
        <v>169</v>
      </c>
      <c r="N5997" s="9" t="s">
        <v>743</v>
      </c>
      <c r="O5997" s="9" t="s">
        <v>32</v>
      </c>
      <c r="P5997" s="9" t="s">
        <v>22</v>
      </c>
      <c r="Q5997" s="9" t="s">
        <v>29679</v>
      </c>
      <c r="R5997" s="9" t="s">
        <v>46</v>
      </c>
      <c r="S5997" s="9" t="s">
        <v>29680</v>
      </c>
      <c r="T5997" s="9" t="s">
        <v>29681</v>
      </c>
    </row>
    <row r="5998" customHeight="1" spans="1:20">
      <c r="A5998" s="6">
        <v>45212</v>
      </c>
      <c r="B5998" s="9" t="s">
        <v>29682</v>
      </c>
      <c r="C5998" s="9" t="s">
        <v>29683</v>
      </c>
      <c r="D5998" s="9" t="s">
        <v>22</v>
      </c>
      <c r="E5998" s="9" t="s">
        <v>29684</v>
      </c>
      <c r="F5998" s="9" t="s">
        <v>29685</v>
      </c>
      <c r="G5998" s="9" t="s">
        <v>82</v>
      </c>
      <c r="H5998" s="9" t="s">
        <v>22</v>
      </c>
      <c r="I5998" s="9" t="s">
        <v>168</v>
      </c>
      <c r="J5998" s="9" t="s">
        <v>27</v>
      </c>
      <c r="K5998" s="9" t="s">
        <v>28</v>
      </c>
      <c r="L5998" s="9" t="s">
        <v>43</v>
      </c>
      <c r="M5998" s="9" t="s">
        <v>169</v>
      </c>
      <c r="N5998" s="9" t="s">
        <v>31</v>
      </c>
      <c r="O5998" s="9" t="s">
        <v>32</v>
      </c>
      <c r="P5998" s="9" t="s">
        <v>22</v>
      </c>
      <c r="Q5998" s="9" t="s">
        <v>29686</v>
      </c>
      <c r="R5998" s="9" t="s">
        <v>46</v>
      </c>
      <c r="S5998" s="9" t="s">
        <v>29687</v>
      </c>
      <c r="T5998" s="9" t="s">
        <v>29688</v>
      </c>
    </row>
    <row r="5999" customHeight="1" spans="1:20">
      <c r="A5999" s="6">
        <v>45212</v>
      </c>
      <c r="B5999" s="9" t="s">
        <v>29689</v>
      </c>
      <c r="C5999" s="9" t="s">
        <v>7465</v>
      </c>
      <c r="D5999" s="9" t="s">
        <v>22</v>
      </c>
      <c r="E5999" s="9" t="s">
        <v>29690</v>
      </c>
      <c r="F5999" s="9" t="s">
        <v>29691</v>
      </c>
      <c r="G5999" s="9" t="s">
        <v>53</v>
      </c>
      <c r="H5999" s="9" t="s">
        <v>22</v>
      </c>
      <c r="I5999" s="9" t="s">
        <v>337</v>
      </c>
      <c r="J5999" s="9" t="s">
        <v>27</v>
      </c>
      <c r="K5999" s="9" t="s">
        <v>28</v>
      </c>
      <c r="L5999" s="9" t="s">
        <v>43</v>
      </c>
      <c r="M5999" s="9" t="s">
        <v>30</v>
      </c>
      <c r="N5999" s="9" t="s">
        <v>31</v>
      </c>
      <c r="O5999" s="9" t="s">
        <v>32</v>
      </c>
      <c r="P5999" s="9" t="s">
        <v>22</v>
      </c>
      <c r="Q5999" s="9" t="s">
        <v>29692</v>
      </c>
      <c r="R5999" s="9" t="s">
        <v>46</v>
      </c>
      <c r="S5999" s="9" t="s">
        <v>29693</v>
      </c>
      <c r="T5999" s="9" t="s">
        <v>29694</v>
      </c>
    </row>
    <row r="6000" customHeight="1" spans="1:20">
      <c r="A6000" s="6">
        <v>45212</v>
      </c>
      <c r="B6000" s="9" t="s">
        <v>29695</v>
      </c>
      <c r="C6000" s="9" t="s">
        <v>7563</v>
      </c>
      <c r="D6000" s="9" t="s">
        <v>22</v>
      </c>
      <c r="E6000" s="9" t="s">
        <v>29696</v>
      </c>
      <c r="F6000" s="9" t="s">
        <v>29697</v>
      </c>
      <c r="G6000" s="9" t="s">
        <v>25</v>
      </c>
      <c r="H6000" s="9" t="s">
        <v>22</v>
      </c>
      <c r="I6000" s="9" t="s">
        <v>26</v>
      </c>
      <c r="J6000" s="9" t="s">
        <v>27</v>
      </c>
      <c r="K6000" s="9" t="s">
        <v>28</v>
      </c>
      <c r="L6000" s="9" t="s">
        <v>29</v>
      </c>
      <c r="M6000" s="9" t="s">
        <v>30</v>
      </c>
      <c r="N6000" s="9" t="s">
        <v>31</v>
      </c>
      <c r="O6000" s="9" t="s">
        <v>32</v>
      </c>
      <c r="P6000" s="9" t="s">
        <v>22</v>
      </c>
      <c r="Q6000" s="9" t="s">
        <v>28931</v>
      </c>
      <c r="R6000" s="9" t="s">
        <v>34</v>
      </c>
      <c r="S6000" s="9" t="s">
        <v>29698</v>
      </c>
      <c r="T6000" s="9" t="s">
        <v>29699</v>
      </c>
    </row>
    <row r="6001" customHeight="1" spans="1:20">
      <c r="A6001" s="6">
        <v>45212</v>
      </c>
      <c r="B6001" s="9" t="s">
        <v>29700</v>
      </c>
      <c r="C6001" s="9" t="s">
        <v>29701</v>
      </c>
      <c r="D6001" s="9" t="s">
        <v>22</v>
      </c>
      <c r="E6001" s="9" t="s">
        <v>29702</v>
      </c>
      <c r="F6001" s="9" t="s">
        <v>29703</v>
      </c>
      <c r="G6001" s="9" t="s">
        <v>82</v>
      </c>
      <c r="H6001" s="9" t="s">
        <v>22</v>
      </c>
      <c r="I6001" s="9" t="s">
        <v>70</v>
      </c>
      <c r="J6001" s="9" t="s">
        <v>27</v>
      </c>
      <c r="K6001" s="9" t="s">
        <v>28</v>
      </c>
      <c r="L6001" s="9" t="s">
        <v>43</v>
      </c>
      <c r="M6001" s="9" t="s">
        <v>44</v>
      </c>
      <c r="N6001" s="9" t="s">
        <v>31</v>
      </c>
      <c r="O6001" s="9" t="s">
        <v>32</v>
      </c>
      <c r="P6001" s="9" t="s">
        <v>22</v>
      </c>
      <c r="Q6001" s="9" t="s">
        <v>29704</v>
      </c>
      <c r="R6001" s="9" t="s">
        <v>46</v>
      </c>
      <c r="S6001" s="9" t="s">
        <v>29705</v>
      </c>
      <c r="T6001" s="9" t="s">
        <v>29706</v>
      </c>
    </row>
    <row r="6002" customHeight="1" spans="1:20">
      <c r="A6002" s="6">
        <v>45212</v>
      </c>
      <c r="B6002" s="9" t="s">
        <v>29707</v>
      </c>
      <c r="C6002" s="9" t="s">
        <v>381</v>
      </c>
      <c r="D6002" s="9" t="s">
        <v>22</v>
      </c>
      <c r="E6002" s="9" t="s">
        <v>29708</v>
      </c>
      <c r="F6002" s="9" t="s">
        <v>29709</v>
      </c>
      <c r="G6002" s="9" t="s">
        <v>336</v>
      </c>
      <c r="H6002" s="9" t="s">
        <v>22</v>
      </c>
      <c r="I6002" s="9" t="s">
        <v>337</v>
      </c>
      <c r="J6002" s="9" t="s">
        <v>27</v>
      </c>
      <c r="K6002" s="9" t="s">
        <v>28</v>
      </c>
      <c r="L6002" s="9" t="s">
        <v>43</v>
      </c>
      <c r="M6002" s="9" t="s">
        <v>44</v>
      </c>
      <c r="N6002" s="9" t="s">
        <v>31</v>
      </c>
      <c r="O6002" s="9" t="s">
        <v>32</v>
      </c>
      <c r="P6002" s="9" t="s">
        <v>22</v>
      </c>
      <c r="Q6002" s="9" t="s">
        <v>29710</v>
      </c>
      <c r="R6002" s="9" t="s">
        <v>46</v>
      </c>
      <c r="S6002" s="9" t="s">
        <v>29711</v>
      </c>
      <c r="T6002" s="9" t="s">
        <v>29712</v>
      </c>
    </row>
    <row r="6003" customHeight="1" spans="1:20">
      <c r="A6003" s="6">
        <v>45212</v>
      </c>
      <c r="B6003" s="9" t="s">
        <v>29713</v>
      </c>
      <c r="C6003" s="9" t="s">
        <v>5035</v>
      </c>
      <c r="D6003" s="9" t="s">
        <v>22</v>
      </c>
      <c r="E6003" s="9" t="s">
        <v>29714</v>
      </c>
      <c r="F6003" s="9" t="s">
        <v>27570</v>
      </c>
      <c r="G6003" s="9" t="s">
        <v>130</v>
      </c>
      <c r="H6003" s="9" t="s">
        <v>22</v>
      </c>
      <c r="I6003" s="9" t="s">
        <v>26</v>
      </c>
      <c r="J6003" s="9" t="s">
        <v>27</v>
      </c>
      <c r="K6003" s="9" t="s">
        <v>76</v>
      </c>
      <c r="L6003" s="9" t="s">
        <v>29</v>
      </c>
      <c r="M6003" s="9" t="s">
        <v>44</v>
      </c>
      <c r="N6003" s="9" t="s">
        <v>31</v>
      </c>
      <c r="O6003" s="9" t="s">
        <v>32</v>
      </c>
      <c r="P6003" s="9" t="s">
        <v>22</v>
      </c>
      <c r="Q6003" s="9" t="s">
        <v>29715</v>
      </c>
      <c r="R6003" s="9" t="s">
        <v>34</v>
      </c>
      <c r="S6003" s="9" t="s">
        <v>29716</v>
      </c>
      <c r="T6003" s="9" t="s">
        <v>29717</v>
      </c>
    </row>
    <row r="6004" customHeight="1" spans="1:20">
      <c r="A6004" s="6">
        <v>45212</v>
      </c>
      <c r="B6004" s="9" t="s">
        <v>29718</v>
      </c>
      <c r="C6004" s="9" t="s">
        <v>5035</v>
      </c>
      <c r="D6004" s="9" t="s">
        <v>22</v>
      </c>
      <c r="E6004" s="9" t="s">
        <v>29719</v>
      </c>
      <c r="F6004" s="9" t="s">
        <v>27470</v>
      </c>
      <c r="G6004" s="9" t="s">
        <v>336</v>
      </c>
      <c r="H6004" s="9" t="s">
        <v>22</v>
      </c>
      <c r="I6004" s="9" t="s">
        <v>26</v>
      </c>
      <c r="J6004" s="9" t="s">
        <v>27</v>
      </c>
      <c r="K6004" s="9" t="s">
        <v>76</v>
      </c>
      <c r="L6004" s="9" t="s">
        <v>29</v>
      </c>
      <c r="M6004" s="9" t="s">
        <v>799</v>
      </c>
      <c r="N6004" s="9" t="s">
        <v>31</v>
      </c>
      <c r="O6004" s="9" t="s">
        <v>32</v>
      </c>
      <c r="P6004" s="9" t="s">
        <v>22</v>
      </c>
      <c r="Q6004" s="9" t="s">
        <v>29720</v>
      </c>
      <c r="R6004" s="9" t="s">
        <v>34</v>
      </c>
      <c r="S6004" s="9" t="s">
        <v>29721</v>
      </c>
      <c r="T6004" s="9" t="s">
        <v>29722</v>
      </c>
    </row>
    <row r="6005" customHeight="1" spans="1:20">
      <c r="A6005" s="6">
        <v>45212</v>
      </c>
      <c r="B6005" s="9" t="s">
        <v>29723</v>
      </c>
      <c r="C6005" s="9" t="s">
        <v>4058</v>
      </c>
      <c r="D6005" s="9" t="s">
        <v>22</v>
      </c>
      <c r="E6005" s="9" t="s">
        <v>23334</v>
      </c>
      <c r="F6005" s="9" t="s">
        <v>23335</v>
      </c>
      <c r="G6005" s="9" t="s">
        <v>62</v>
      </c>
      <c r="H6005" s="9" t="s">
        <v>22</v>
      </c>
      <c r="I6005" s="9" t="s">
        <v>26</v>
      </c>
      <c r="J6005" s="9" t="s">
        <v>27</v>
      </c>
      <c r="K6005" s="9" t="s">
        <v>195</v>
      </c>
      <c r="L6005" s="9" t="s">
        <v>29</v>
      </c>
      <c r="M6005" s="9" t="s">
        <v>44</v>
      </c>
      <c r="N6005" s="9" t="s">
        <v>31</v>
      </c>
      <c r="O6005" s="9" t="s">
        <v>32</v>
      </c>
      <c r="P6005" s="9" t="s">
        <v>22</v>
      </c>
      <c r="Q6005" s="9" t="s">
        <v>29724</v>
      </c>
      <c r="R6005" s="9" t="s">
        <v>34</v>
      </c>
      <c r="S6005" s="9" t="s">
        <v>29725</v>
      </c>
      <c r="T6005" s="9" t="s">
        <v>29726</v>
      </c>
    </row>
    <row r="6006" customHeight="1" spans="1:20">
      <c r="A6006" s="6">
        <v>45212</v>
      </c>
      <c r="B6006" s="9" t="s">
        <v>29727</v>
      </c>
      <c r="C6006" s="9" t="s">
        <v>783</v>
      </c>
      <c r="D6006" s="9" t="s">
        <v>22</v>
      </c>
      <c r="E6006" s="9" t="s">
        <v>29728</v>
      </c>
      <c r="F6006" s="9" t="s">
        <v>29729</v>
      </c>
      <c r="G6006" s="9" t="s">
        <v>82</v>
      </c>
      <c r="H6006" s="9" t="s">
        <v>22</v>
      </c>
      <c r="I6006" s="9" t="s">
        <v>75</v>
      </c>
      <c r="J6006" s="9" t="s">
        <v>27</v>
      </c>
      <c r="K6006" s="9" t="s">
        <v>28</v>
      </c>
      <c r="L6006" s="9" t="s">
        <v>43</v>
      </c>
      <c r="M6006" s="9" t="s">
        <v>169</v>
      </c>
      <c r="N6006" s="9" t="s">
        <v>743</v>
      </c>
      <c r="O6006" s="9" t="s">
        <v>32</v>
      </c>
      <c r="P6006" s="9" t="s">
        <v>22</v>
      </c>
      <c r="Q6006" s="9" t="s">
        <v>29730</v>
      </c>
      <c r="R6006" s="9" t="s">
        <v>46</v>
      </c>
      <c r="S6006" s="9" t="s">
        <v>29731</v>
      </c>
      <c r="T6006" s="9" t="s">
        <v>29732</v>
      </c>
    </row>
    <row r="6007" customHeight="1" spans="1:20">
      <c r="A6007" s="6">
        <v>45212</v>
      </c>
      <c r="B6007" s="9" t="s">
        <v>29733</v>
      </c>
      <c r="C6007" s="9" t="s">
        <v>783</v>
      </c>
      <c r="D6007" s="9" t="s">
        <v>22</v>
      </c>
      <c r="E6007" s="9" t="s">
        <v>29734</v>
      </c>
      <c r="F6007" s="9" t="s">
        <v>29735</v>
      </c>
      <c r="G6007" s="9" t="s">
        <v>82</v>
      </c>
      <c r="H6007" s="9" t="s">
        <v>22</v>
      </c>
      <c r="I6007" s="9" t="s">
        <v>412</v>
      </c>
      <c r="J6007" s="9" t="s">
        <v>27</v>
      </c>
      <c r="K6007" s="9" t="s">
        <v>28</v>
      </c>
      <c r="L6007" s="9" t="s">
        <v>43</v>
      </c>
      <c r="M6007" s="9" t="s">
        <v>169</v>
      </c>
      <c r="N6007" s="9" t="s">
        <v>743</v>
      </c>
      <c r="O6007" s="9" t="s">
        <v>32</v>
      </c>
      <c r="P6007" s="9" t="s">
        <v>22</v>
      </c>
      <c r="Q6007" s="9" t="s">
        <v>29736</v>
      </c>
      <c r="R6007" s="9" t="s">
        <v>46</v>
      </c>
      <c r="S6007" s="9" t="s">
        <v>29737</v>
      </c>
      <c r="T6007" s="9" t="s">
        <v>29738</v>
      </c>
    </row>
    <row r="6008" customHeight="1" spans="1:20">
      <c r="A6008" s="6">
        <v>45212</v>
      </c>
      <c r="B6008" s="9" t="s">
        <v>29739</v>
      </c>
      <c r="C6008" s="9" t="s">
        <v>783</v>
      </c>
      <c r="D6008" s="9" t="s">
        <v>22</v>
      </c>
      <c r="E6008" s="9" t="s">
        <v>29740</v>
      </c>
      <c r="F6008" s="9" t="s">
        <v>29741</v>
      </c>
      <c r="G6008" s="9" t="s">
        <v>82</v>
      </c>
      <c r="H6008" s="9" t="s">
        <v>110</v>
      </c>
      <c r="I6008" s="9" t="s">
        <v>168</v>
      </c>
      <c r="J6008" s="9" t="s">
        <v>27</v>
      </c>
      <c r="K6008" s="9" t="s">
        <v>28</v>
      </c>
      <c r="L6008" s="9" t="s">
        <v>43</v>
      </c>
      <c r="M6008" s="9" t="s">
        <v>169</v>
      </c>
      <c r="N6008" s="9" t="s">
        <v>743</v>
      </c>
      <c r="O6008" s="9" t="s">
        <v>32</v>
      </c>
      <c r="P6008" s="9" t="s">
        <v>22</v>
      </c>
      <c r="Q6008" s="9" t="s">
        <v>29742</v>
      </c>
      <c r="R6008" s="9" t="s">
        <v>46</v>
      </c>
      <c r="S6008" s="9" t="s">
        <v>29743</v>
      </c>
      <c r="T6008" s="9" t="s">
        <v>29744</v>
      </c>
    </row>
    <row r="6009" customHeight="1" spans="1:20">
      <c r="A6009" s="6">
        <v>45212</v>
      </c>
      <c r="B6009" s="9" t="s">
        <v>29745</v>
      </c>
      <c r="C6009" s="9" t="s">
        <v>783</v>
      </c>
      <c r="D6009" s="9" t="s">
        <v>22</v>
      </c>
      <c r="E6009" s="9" t="s">
        <v>29746</v>
      </c>
      <c r="F6009" s="9" t="s">
        <v>27617</v>
      </c>
      <c r="G6009" s="9" t="s">
        <v>82</v>
      </c>
      <c r="H6009" s="9" t="s">
        <v>22</v>
      </c>
      <c r="I6009" s="9" t="s">
        <v>168</v>
      </c>
      <c r="J6009" s="9" t="s">
        <v>27</v>
      </c>
      <c r="K6009" s="9" t="s">
        <v>28</v>
      </c>
      <c r="L6009" s="9" t="s">
        <v>43</v>
      </c>
      <c r="M6009" s="9" t="s">
        <v>169</v>
      </c>
      <c r="N6009" s="9" t="s">
        <v>743</v>
      </c>
      <c r="O6009" s="9" t="s">
        <v>32</v>
      </c>
      <c r="P6009" s="9" t="s">
        <v>22</v>
      </c>
      <c r="Q6009" s="9" t="s">
        <v>29747</v>
      </c>
      <c r="R6009" s="9" t="s">
        <v>46</v>
      </c>
      <c r="S6009" s="9" t="s">
        <v>29748</v>
      </c>
      <c r="T6009" s="9" t="s">
        <v>29749</v>
      </c>
    </row>
    <row r="6010" customHeight="1" spans="1:20">
      <c r="A6010" s="6">
        <v>45212</v>
      </c>
      <c r="B6010" s="9" t="s">
        <v>29750</v>
      </c>
      <c r="C6010" s="9" t="s">
        <v>783</v>
      </c>
      <c r="D6010" s="9" t="s">
        <v>22</v>
      </c>
      <c r="E6010" s="9" t="s">
        <v>29079</v>
      </c>
      <c r="F6010" s="9" t="s">
        <v>29080</v>
      </c>
      <c r="G6010" s="9" t="s">
        <v>82</v>
      </c>
      <c r="H6010" s="9" t="s">
        <v>22</v>
      </c>
      <c r="I6010" s="9" t="s">
        <v>985</v>
      </c>
      <c r="J6010" s="9" t="s">
        <v>27</v>
      </c>
      <c r="K6010" s="9" t="s">
        <v>28</v>
      </c>
      <c r="L6010" s="9" t="s">
        <v>43</v>
      </c>
      <c r="M6010" s="9" t="s">
        <v>169</v>
      </c>
      <c r="N6010" s="9" t="s">
        <v>743</v>
      </c>
      <c r="O6010" s="9" t="s">
        <v>32</v>
      </c>
      <c r="P6010" s="9" t="s">
        <v>22</v>
      </c>
      <c r="Q6010" s="9" t="s">
        <v>29751</v>
      </c>
      <c r="R6010" s="9" t="s">
        <v>46</v>
      </c>
      <c r="S6010" s="9" t="s">
        <v>29752</v>
      </c>
      <c r="T6010" s="9" t="s">
        <v>29753</v>
      </c>
    </row>
    <row r="6011" customHeight="1" spans="1:20">
      <c r="A6011" s="6">
        <v>45212</v>
      </c>
      <c r="B6011" s="9" t="s">
        <v>29754</v>
      </c>
      <c r="C6011" s="9" t="s">
        <v>783</v>
      </c>
      <c r="D6011" s="9" t="s">
        <v>22</v>
      </c>
      <c r="E6011" s="9" t="s">
        <v>29755</v>
      </c>
      <c r="F6011" s="9" t="s">
        <v>29756</v>
      </c>
      <c r="G6011" s="9" t="s">
        <v>82</v>
      </c>
      <c r="H6011" s="9" t="s">
        <v>22</v>
      </c>
      <c r="I6011" s="9" t="s">
        <v>4047</v>
      </c>
      <c r="J6011" s="9" t="s">
        <v>27</v>
      </c>
      <c r="K6011" s="9" t="s">
        <v>28</v>
      </c>
      <c r="L6011" s="9" t="s">
        <v>29</v>
      </c>
      <c r="M6011" s="9" t="s">
        <v>169</v>
      </c>
      <c r="N6011" s="9" t="s">
        <v>743</v>
      </c>
      <c r="O6011" s="9" t="s">
        <v>32</v>
      </c>
      <c r="P6011" s="9" t="s">
        <v>22</v>
      </c>
      <c r="Q6011" s="9" t="s">
        <v>29757</v>
      </c>
      <c r="R6011" s="9" t="s">
        <v>46</v>
      </c>
      <c r="S6011" s="9" t="s">
        <v>29758</v>
      </c>
      <c r="T6011" s="9" t="s">
        <v>29759</v>
      </c>
    </row>
    <row r="6012" customHeight="1" spans="1:20">
      <c r="A6012" s="6">
        <v>45212</v>
      </c>
      <c r="B6012" s="9" t="s">
        <v>29760</v>
      </c>
      <c r="C6012" s="9" t="s">
        <v>783</v>
      </c>
      <c r="D6012" s="9" t="s">
        <v>22</v>
      </c>
      <c r="E6012" s="9" t="s">
        <v>29761</v>
      </c>
      <c r="F6012" s="9" t="s">
        <v>29762</v>
      </c>
      <c r="G6012" s="9" t="s">
        <v>82</v>
      </c>
      <c r="H6012" s="9" t="s">
        <v>22</v>
      </c>
      <c r="I6012" s="9" t="s">
        <v>168</v>
      </c>
      <c r="J6012" s="9" t="s">
        <v>27</v>
      </c>
      <c r="K6012" s="9" t="s">
        <v>28</v>
      </c>
      <c r="L6012" s="9" t="s">
        <v>43</v>
      </c>
      <c r="M6012" s="9" t="s">
        <v>169</v>
      </c>
      <c r="N6012" s="9" t="s">
        <v>743</v>
      </c>
      <c r="O6012" s="9" t="s">
        <v>32</v>
      </c>
      <c r="P6012" s="9" t="s">
        <v>22</v>
      </c>
      <c r="Q6012" s="9" t="s">
        <v>29763</v>
      </c>
      <c r="R6012" s="9" t="s">
        <v>46</v>
      </c>
      <c r="S6012" s="9" t="s">
        <v>29764</v>
      </c>
      <c r="T6012" s="9" t="s">
        <v>29765</v>
      </c>
    </row>
    <row r="6013" customHeight="1" spans="1:20">
      <c r="A6013" s="6">
        <v>45212</v>
      </c>
      <c r="B6013" s="9" t="s">
        <v>29766</v>
      </c>
      <c r="C6013" s="9" t="s">
        <v>783</v>
      </c>
      <c r="D6013" s="9" t="s">
        <v>22</v>
      </c>
      <c r="E6013" s="9" t="s">
        <v>29767</v>
      </c>
      <c r="F6013" s="9" t="s">
        <v>29768</v>
      </c>
      <c r="G6013" s="9" t="s">
        <v>82</v>
      </c>
      <c r="H6013" s="9" t="s">
        <v>96</v>
      </c>
      <c r="I6013" s="9" t="s">
        <v>168</v>
      </c>
      <c r="J6013" s="9" t="s">
        <v>27</v>
      </c>
      <c r="K6013" s="9" t="s">
        <v>28</v>
      </c>
      <c r="L6013" s="9" t="s">
        <v>43</v>
      </c>
      <c r="M6013" s="9" t="s">
        <v>169</v>
      </c>
      <c r="N6013" s="9" t="s">
        <v>743</v>
      </c>
      <c r="O6013" s="9" t="s">
        <v>32</v>
      </c>
      <c r="P6013" s="9" t="s">
        <v>22</v>
      </c>
      <c r="Q6013" s="9" t="s">
        <v>29769</v>
      </c>
      <c r="R6013" s="9" t="s">
        <v>46</v>
      </c>
      <c r="S6013" s="9" t="s">
        <v>29770</v>
      </c>
      <c r="T6013" s="9" t="s">
        <v>29771</v>
      </c>
    </row>
    <row r="6014" customHeight="1" spans="1:20">
      <c r="A6014" s="6">
        <v>45212</v>
      </c>
      <c r="B6014" s="9" t="s">
        <v>29772</v>
      </c>
      <c r="C6014" s="9" t="s">
        <v>783</v>
      </c>
      <c r="D6014" s="9" t="s">
        <v>22</v>
      </c>
      <c r="E6014" s="9" t="s">
        <v>29773</v>
      </c>
      <c r="F6014" s="9" t="s">
        <v>5074</v>
      </c>
      <c r="G6014" s="9" t="s">
        <v>82</v>
      </c>
      <c r="H6014" s="9" t="s">
        <v>22</v>
      </c>
      <c r="I6014" s="9" t="s">
        <v>4047</v>
      </c>
      <c r="J6014" s="9" t="s">
        <v>27</v>
      </c>
      <c r="K6014" s="9" t="s">
        <v>28</v>
      </c>
      <c r="L6014" s="9" t="s">
        <v>29</v>
      </c>
      <c r="M6014" s="9" t="s">
        <v>169</v>
      </c>
      <c r="N6014" s="9" t="s">
        <v>743</v>
      </c>
      <c r="O6014" s="9" t="s">
        <v>32</v>
      </c>
      <c r="P6014" s="9" t="s">
        <v>22</v>
      </c>
      <c r="Q6014" s="9" t="s">
        <v>29774</v>
      </c>
      <c r="R6014" s="9" t="s">
        <v>46</v>
      </c>
      <c r="S6014" s="9" t="s">
        <v>29775</v>
      </c>
      <c r="T6014" s="9" t="s">
        <v>29776</v>
      </c>
    </row>
    <row r="6015" customHeight="1" spans="1:20">
      <c r="A6015" s="6">
        <v>45212</v>
      </c>
      <c r="B6015" s="9" t="s">
        <v>29777</v>
      </c>
      <c r="C6015" s="9" t="s">
        <v>783</v>
      </c>
      <c r="D6015" s="9" t="s">
        <v>22</v>
      </c>
      <c r="E6015" s="9" t="s">
        <v>29778</v>
      </c>
      <c r="F6015" s="9" t="s">
        <v>20423</v>
      </c>
      <c r="G6015" s="9" t="s">
        <v>41</v>
      </c>
      <c r="H6015" s="9" t="s">
        <v>22</v>
      </c>
      <c r="I6015" s="9" t="s">
        <v>315</v>
      </c>
      <c r="J6015" s="9" t="s">
        <v>27</v>
      </c>
      <c r="K6015" s="9" t="s">
        <v>28</v>
      </c>
      <c r="L6015" s="9" t="s">
        <v>43</v>
      </c>
      <c r="M6015" s="9" t="s">
        <v>44</v>
      </c>
      <c r="N6015" s="9" t="s">
        <v>743</v>
      </c>
      <c r="O6015" s="9" t="s">
        <v>32</v>
      </c>
      <c r="P6015" s="9" t="s">
        <v>22</v>
      </c>
      <c r="Q6015" s="9" t="s">
        <v>29779</v>
      </c>
      <c r="R6015" s="9" t="s">
        <v>46</v>
      </c>
      <c r="S6015" s="9" t="s">
        <v>29780</v>
      </c>
      <c r="T6015" s="9" t="s">
        <v>29781</v>
      </c>
    </row>
    <row r="6016" customHeight="1" spans="1:20">
      <c r="A6016" s="6">
        <v>45212</v>
      </c>
      <c r="B6016" s="9" t="s">
        <v>29782</v>
      </c>
      <c r="C6016" s="9" t="s">
        <v>783</v>
      </c>
      <c r="D6016" s="9" t="s">
        <v>22</v>
      </c>
      <c r="E6016" s="9" t="s">
        <v>29783</v>
      </c>
      <c r="F6016" s="9" t="s">
        <v>29784</v>
      </c>
      <c r="G6016" s="9" t="s">
        <v>82</v>
      </c>
      <c r="H6016" s="9" t="s">
        <v>96</v>
      </c>
      <c r="I6016" s="9" t="s">
        <v>168</v>
      </c>
      <c r="J6016" s="9" t="s">
        <v>27</v>
      </c>
      <c r="K6016" s="9" t="s">
        <v>28</v>
      </c>
      <c r="L6016" s="9" t="s">
        <v>43</v>
      </c>
      <c r="M6016" s="9" t="s">
        <v>169</v>
      </c>
      <c r="N6016" s="9" t="s">
        <v>743</v>
      </c>
      <c r="O6016" s="9" t="s">
        <v>32</v>
      </c>
      <c r="P6016" s="9" t="s">
        <v>22</v>
      </c>
      <c r="Q6016" s="9" t="s">
        <v>29785</v>
      </c>
      <c r="R6016" s="9" t="s">
        <v>46</v>
      </c>
      <c r="S6016" s="9" t="s">
        <v>29786</v>
      </c>
      <c r="T6016" s="9" t="s">
        <v>29787</v>
      </c>
    </row>
    <row r="6017" customHeight="1" spans="1:20">
      <c r="A6017" s="6">
        <v>45212</v>
      </c>
      <c r="B6017" s="9" t="s">
        <v>29788</v>
      </c>
      <c r="C6017" s="9" t="s">
        <v>783</v>
      </c>
      <c r="D6017" s="9" t="s">
        <v>22</v>
      </c>
      <c r="E6017" s="9" t="s">
        <v>29789</v>
      </c>
      <c r="F6017" s="9" t="s">
        <v>29790</v>
      </c>
      <c r="G6017" s="9" t="s">
        <v>41</v>
      </c>
      <c r="H6017" s="9" t="s">
        <v>22</v>
      </c>
      <c r="I6017" s="9" t="s">
        <v>63</v>
      </c>
      <c r="J6017" s="9" t="s">
        <v>27</v>
      </c>
      <c r="K6017" s="9" t="s">
        <v>28</v>
      </c>
      <c r="L6017" s="9" t="s">
        <v>43</v>
      </c>
      <c r="M6017" s="9" t="s">
        <v>44</v>
      </c>
      <c r="N6017" s="9" t="s">
        <v>743</v>
      </c>
      <c r="O6017" s="9" t="s">
        <v>32</v>
      </c>
      <c r="P6017" s="9" t="s">
        <v>22</v>
      </c>
      <c r="Q6017" s="9" t="s">
        <v>29791</v>
      </c>
      <c r="R6017" s="9" t="s">
        <v>46</v>
      </c>
      <c r="S6017" s="9" t="s">
        <v>29792</v>
      </c>
      <c r="T6017" s="9" t="s">
        <v>29793</v>
      </c>
    </row>
    <row r="6018" customHeight="1" spans="1:20">
      <c r="A6018" s="6">
        <v>45212</v>
      </c>
      <c r="B6018" s="9" t="s">
        <v>29794</v>
      </c>
      <c r="C6018" s="9" t="s">
        <v>783</v>
      </c>
      <c r="D6018" s="9" t="s">
        <v>22</v>
      </c>
      <c r="E6018" s="9" t="s">
        <v>29795</v>
      </c>
      <c r="F6018" s="9" t="s">
        <v>17190</v>
      </c>
      <c r="G6018" s="9" t="s">
        <v>82</v>
      </c>
      <c r="H6018" s="9" t="s">
        <v>22</v>
      </c>
      <c r="I6018" s="9" t="s">
        <v>168</v>
      </c>
      <c r="J6018" s="9" t="s">
        <v>27</v>
      </c>
      <c r="K6018" s="9" t="s">
        <v>28</v>
      </c>
      <c r="L6018" s="9" t="s">
        <v>43</v>
      </c>
      <c r="M6018" s="9" t="s">
        <v>169</v>
      </c>
      <c r="N6018" s="9" t="s">
        <v>743</v>
      </c>
      <c r="O6018" s="9" t="s">
        <v>32</v>
      </c>
      <c r="P6018" s="9" t="s">
        <v>22</v>
      </c>
      <c r="Q6018" s="9" t="s">
        <v>29796</v>
      </c>
      <c r="R6018" s="9" t="s">
        <v>46</v>
      </c>
      <c r="S6018" s="9" t="s">
        <v>29797</v>
      </c>
      <c r="T6018" s="9" t="s">
        <v>29798</v>
      </c>
    </row>
    <row r="6019" customHeight="1" spans="1:20">
      <c r="A6019" s="6">
        <v>45212</v>
      </c>
      <c r="B6019" s="9" t="s">
        <v>29799</v>
      </c>
      <c r="C6019" s="9" t="s">
        <v>783</v>
      </c>
      <c r="D6019" s="9" t="s">
        <v>22</v>
      </c>
      <c r="E6019" s="9" t="s">
        <v>29800</v>
      </c>
      <c r="F6019" s="9" t="s">
        <v>29801</v>
      </c>
      <c r="G6019" s="9" t="s">
        <v>82</v>
      </c>
      <c r="H6019" s="9" t="s">
        <v>22</v>
      </c>
      <c r="I6019" s="9" t="s">
        <v>168</v>
      </c>
      <c r="J6019" s="9" t="s">
        <v>27</v>
      </c>
      <c r="K6019" s="9" t="s">
        <v>28</v>
      </c>
      <c r="L6019" s="9" t="s">
        <v>43</v>
      </c>
      <c r="M6019" s="9" t="s">
        <v>169</v>
      </c>
      <c r="N6019" s="9" t="s">
        <v>743</v>
      </c>
      <c r="O6019" s="9" t="s">
        <v>32</v>
      </c>
      <c r="P6019" s="9" t="s">
        <v>22</v>
      </c>
      <c r="Q6019" s="9" t="s">
        <v>29802</v>
      </c>
      <c r="R6019" s="9" t="s">
        <v>46</v>
      </c>
      <c r="S6019" s="9" t="s">
        <v>29803</v>
      </c>
      <c r="T6019" s="9" t="s">
        <v>29804</v>
      </c>
    </row>
    <row r="6020" customHeight="1" spans="1:20">
      <c r="A6020" s="6">
        <v>45212</v>
      </c>
      <c r="B6020" s="9" t="s">
        <v>29805</v>
      </c>
      <c r="C6020" s="9" t="s">
        <v>783</v>
      </c>
      <c r="D6020" s="9" t="s">
        <v>22</v>
      </c>
      <c r="E6020" s="9" t="s">
        <v>29806</v>
      </c>
      <c r="F6020" s="9" t="s">
        <v>29807</v>
      </c>
      <c r="G6020" s="9" t="s">
        <v>82</v>
      </c>
      <c r="H6020" s="9" t="s">
        <v>22</v>
      </c>
      <c r="I6020" s="9" t="s">
        <v>75</v>
      </c>
      <c r="J6020" s="9" t="s">
        <v>27</v>
      </c>
      <c r="K6020" s="9" t="s">
        <v>28</v>
      </c>
      <c r="L6020" s="9" t="s">
        <v>43</v>
      </c>
      <c r="M6020" s="9" t="s">
        <v>44</v>
      </c>
      <c r="N6020" s="9" t="s">
        <v>743</v>
      </c>
      <c r="O6020" s="9" t="s">
        <v>32</v>
      </c>
      <c r="P6020" s="9" t="s">
        <v>22</v>
      </c>
      <c r="Q6020" s="9" t="s">
        <v>29808</v>
      </c>
      <c r="R6020" s="9" t="s">
        <v>46</v>
      </c>
      <c r="S6020" s="9" t="s">
        <v>29809</v>
      </c>
      <c r="T6020" s="9" t="s">
        <v>29810</v>
      </c>
    </row>
    <row r="6021" customHeight="1" spans="1:20">
      <c r="A6021" s="6">
        <v>45212</v>
      </c>
      <c r="B6021" s="9" t="s">
        <v>29811</v>
      </c>
      <c r="C6021" s="9" t="s">
        <v>6855</v>
      </c>
      <c r="D6021" s="9" t="s">
        <v>22</v>
      </c>
      <c r="E6021" s="9" t="s">
        <v>29812</v>
      </c>
      <c r="F6021" s="9" t="s">
        <v>29813</v>
      </c>
      <c r="G6021" s="9" t="s">
        <v>41</v>
      </c>
      <c r="H6021" s="9" t="s">
        <v>22</v>
      </c>
      <c r="I6021" s="9" t="s">
        <v>207</v>
      </c>
      <c r="J6021" s="9" t="s">
        <v>27</v>
      </c>
      <c r="K6021" s="9" t="s">
        <v>28</v>
      </c>
      <c r="L6021" s="9" t="s">
        <v>43</v>
      </c>
      <c r="M6021" s="9" t="s">
        <v>44</v>
      </c>
      <c r="N6021" s="9" t="s">
        <v>31</v>
      </c>
      <c r="O6021" s="9" t="s">
        <v>32</v>
      </c>
      <c r="P6021" s="9" t="s">
        <v>22</v>
      </c>
      <c r="Q6021" s="9" t="s">
        <v>29814</v>
      </c>
      <c r="R6021" s="9" t="s">
        <v>46</v>
      </c>
      <c r="S6021" s="9" t="s">
        <v>29815</v>
      </c>
      <c r="T6021" s="9" t="s">
        <v>29816</v>
      </c>
    </row>
    <row r="6022" customHeight="1" spans="1:20">
      <c r="A6022" s="6">
        <v>45212</v>
      </c>
      <c r="B6022" s="9" t="s">
        <v>29817</v>
      </c>
      <c r="C6022" s="9" t="s">
        <v>14146</v>
      </c>
      <c r="D6022" s="9" t="s">
        <v>22</v>
      </c>
      <c r="E6022" s="9" t="s">
        <v>29818</v>
      </c>
      <c r="F6022" s="9" t="s">
        <v>22</v>
      </c>
      <c r="G6022" s="9" t="s">
        <v>22</v>
      </c>
      <c r="H6022" s="9" t="s">
        <v>22</v>
      </c>
      <c r="I6022" s="9" t="s">
        <v>207</v>
      </c>
      <c r="J6022" s="9" t="s">
        <v>27</v>
      </c>
      <c r="K6022" s="9" t="s">
        <v>28</v>
      </c>
      <c r="L6022" s="9" t="s">
        <v>43</v>
      </c>
      <c r="M6022" s="9" t="s">
        <v>799</v>
      </c>
      <c r="N6022" s="9" t="s">
        <v>743</v>
      </c>
      <c r="O6022" s="9" t="s">
        <v>32</v>
      </c>
      <c r="P6022" s="9" t="s">
        <v>22</v>
      </c>
      <c r="Q6022" s="9" t="s">
        <v>29819</v>
      </c>
      <c r="R6022" s="9" t="s">
        <v>46</v>
      </c>
      <c r="S6022" s="9" t="s">
        <v>29820</v>
      </c>
      <c r="T6022" s="9" t="s">
        <v>29821</v>
      </c>
    </row>
    <row r="6023" customHeight="1" spans="1:20">
      <c r="A6023" s="6">
        <v>45212</v>
      </c>
      <c r="B6023" s="9" t="s">
        <v>29822</v>
      </c>
      <c r="C6023" s="9" t="s">
        <v>6660</v>
      </c>
      <c r="D6023" s="9" t="s">
        <v>22</v>
      </c>
      <c r="E6023" s="9" t="s">
        <v>29823</v>
      </c>
      <c r="F6023" s="9" t="s">
        <v>29824</v>
      </c>
      <c r="G6023" s="9" t="s">
        <v>41</v>
      </c>
      <c r="H6023" s="9" t="s">
        <v>22</v>
      </c>
      <c r="I6023" s="9" t="s">
        <v>412</v>
      </c>
      <c r="J6023" s="9" t="s">
        <v>27</v>
      </c>
      <c r="K6023" s="9" t="s">
        <v>28</v>
      </c>
      <c r="L6023" s="9" t="s">
        <v>43</v>
      </c>
      <c r="M6023" s="9" t="s">
        <v>30</v>
      </c>
      <c r="N6023" s="9" t="s">
        <v>31</v>
      </c>
      <c r="O6023" s="9" t="s">
        <v>32</v>
      </c>
      <c r="P6023" s="9" t="s">
        <v>22</v>
      </c>
      <c r="Q6023" s="9" t="s">
        <v>29825</v>
      </c>
      <c r="R6023" s="9" t="s">
        <v>46</v>
      </c>
      <c r="S6023" s="9" t="s">
        <v>29826</v>
      </c>
      <c r="T6023" s="9" t="s">
        <v>29827</v>
      </c>
    </row>
    <row r="6024" customHeight="1" spans="1:20">
      <c r="A6024" s="6">
        <v>45212</v>
      </c>
      <c r="B6024" s="9" t="s">
        <v>29828</v>
      </c>
      <c r="C6024" s="9" t="s">
        <v>8554</v>
      </c>
      <c r="D6024" s="9" t="s">
        <v>22</v>
      </c>
      <c r="E6024" s="9" t="s">
        <v>29829</v>
      </c>
      <c r="F6024" s="9" t="s">
        <v>29830</v>
      </c>
      <c r="G6024" s="9" t="s">
        <v>130</v>
      </c>
      <c r="H6024" s="9" t="s">
        <v>22</v>
      </c>
      <c r="I6024" s="9" t="s">
        <v>412</v>
      </c>
      <c r="J6024" s="9" t="s">
        <v>27</v>
      </c>
      <c r="K6024" s="9" t="s">
        <v>28</v>
      </c>
      <c r="L6024" s="9" t="s">
        <v>43</v>
      </c>
      <c r="M6024" s="9" t="s">
        <v>30</v>
      </c>
      <c r="N6024" s="9" t="s">
        <v>31</v>
      </c>
      <c r="O6024" s="9" t="s">
        <v>32</v>
      </c>
      <c r="P6024" s="9" t="s">
        <v>22</v>
      </c>
      <c r="Q6024" s="9" t="s">
        <v>29831</v>
      </c>
      <c r="R6024" s="9" t="s">
        <v>46</v>
      </c>
      <c r="S6024" s="9" t="s">
        <v>29832</v>
      </c>
      <c r="T6024" s="9" t="s">
        <v>29833</v>
      </c>
    </row>
    <row r="6025" customHeight="1" spans="1:20">
      <c r="A6025" s="6">
        <v>45212</v>
      </c>
      <c r="B6025" s="9" t="s">
        <v>29834</v>
      </c>
      <c r="C6025" s="9" t="s">
        <v>6660</v>
      </c>
      <c r="D6025" s="9" t="s">
        <v>22</v>
      </c>
      <c r="E6025" s="9" t="s">
        <v>29835</v>
      </c>
      <c r="F6025" s="9" t="s">
        <v>29836</v>
      </c>
      <c r="G6025" s="9" t="s">
        <v>336</v>
      </c>
      <c r="H6025" s="9" t="s">
        <v>96</v>
      </c>
      <c r="I6025" s="9" t="s">
        <v>111</v>
      </c>
      <c r="J6025" s="9" t="s">
        <v>27</v>
      </c>
      <c r="K6025" s="9" t="s">
        <v>28</v>
      </c>
      <c r="L6025" s="9" t="s">
        <v>43</v>
      </c>
      <c r="M6025" s="9" t="s">
        <v>44</v>
      </c>
      <c r="N6025" s="9" t="s">
        <v>31</v>
      </c>
      <c r="O6025" s="9" t="s">
        <v>32</v>
      </c>
      <c r="P6025" s="9" t="s">
        <v>22</v>
      </c>
      <c r="Q6025" s="9" t="s">
        <v>29837</v>
      </c>
      <c r="R6025" s="9" t="s">
        <v>46</v>
      </c>
      <c r="S6025" s="9" t="s">
        <v>29838</v>
      </c>
      <c r="T6025" s="9" t="s">
        <v>29839</v>
      </c>
    </row>
    <row r="6026" customHeight="1" spans="1:20">
      <c r="A6026" s="6">
        <v>45212</v>
      </c>
      <c r="B6026" s="9" t="s">
        <v>29840</v>
      </c>
      <c r="C6026" s="9" t="s">
        <v>23524</v>
      </c>
      <c r="D6026" s="9" t="s">
        <v>22</v>
      </c>
      <c r="E6026" s="9" t="s">
        <v>29841</v>
      </c>
      <c r="F6026" s="9" t="s">
        <v>29842</v>
      </c>
      <c r="G6026" s="9" t="s">
        <v>82</v>
      </c>
      <c r="H6026" s="9" t="s">
        <v>110</v>
      </c>
      <c r="I6026" s="9" t="s">
        <v>111</v>
      </c>
      <c r="J6026" s="9" t="s">
        <v>27</v>
      </c>
      <c r="K6026" s="9" t="s">
        <v>28</v>
      </c>
      <c r="L6026" s="9" t="s">
        <v>43</v>
      </c>
      <c r="M6026" s="9" t="s">
        <v>6026</v>
      </c>
      <c r="N6026" s="9" t="s">
        <v>31</v>
      </c>
      <c r="O6026" s="9" t="s">
        <v>32</v>
      </c>
      <c r="P6026" s="9" t="s">
        <v>22</v>
      </c>
      <c r="Q6026" s="9" t="s">
        <v>29843</v>
      </c>
      <c r="R6026" s="9" t="s">
        <v>46</v>
      </c>
      <c r="S6026" s="9" t="s">
        <v>29844</v>
      </c>
      <c r="T6026" s="9" t="s">
        <v>29845</v>
      </c>
    </row>
    <row r="6027" customHeight="1" spans="1:20">
      <c r="A6027" s="6">
        <v>45212</v>
      </c>
      <c r="B6027" s="9" t="s">
        <v>29846</v>
      </c>
      <c r="C6027" s="9" t="s">
        <v>6660</v>
      </c>
      <c r="D6027" s="9" t="s">
        <v>22</v>
      </c>
      <c r="E6027" s="9" t="s">
        <v>29847</v>
      </c>
      <c r="F6027" s="9" t="s">
        <v>9574</v>
      </c>
      <c r="G6027" s="9" t="s">
        <v>82</v>
      </c>
      <c r="H6027" s="9" t="s">
        <v>22</v>
      </c>
      <c r="I6027" s="9" t="s">
        <v>26</v>
      </c>
      <c r="J6027" s="9" t="s">
        <v>27</v>
      </c>
      <c r="K6027" s="9" t="s">
        <v>28</v>
      </c>
      <c r="L6027" s="9" t="s">
        <v>29</v>
      </c>
      <c r="M6027" s="9" t="s">
        <v>30</v>
      </c>
      <c r="N6027" s="9" t="s">
        <v>31</v>
      </c>
      <c r="O6027" s="9" t="s">
        <v>32</v>
      </c>
      <c r="P6027" s="9" t="s">
        <v>22</v>
      </c>
      <c r="Q6027" s="9" t="s">
        <v>29848</v>
      </c>
      <c r="R6027" s="9" t="s">
        <v>34</v>
      </c>
      <c r="S6027" s="9" t="s">
        <v>29849</v>
      </c>
      <c r="T6027" s="9" t="s">
        <v>29850</v>
      </c>
    </row>
    <row r="6028" customHeight="1" spans="1:20">
      <c r="A6028" s="6">
        <v>45213</v>
      </c>
      <c r="B6028" s="9" t="s">
        <v>29851</v>
      </c>
      <c r="C6028" s="9" t="s">
        <v>817</v>
      </c>
      <c r="D6028" s="9" t="s">
        <v>22</v>
      </c>
      <c r="E6028" s="9" t="s">
        <v>29852</v>
      </c>
      <c r="F6028" s="9" t="s">
        <v>29853</v>
      </c>
      <c r="G6028" s="9" t="s">
        <v>130</v>
      </c>
      <c r="H6028" s="9" t="s">
        <v>22</v>
      </c>
      <c r="I6028" s="9" t="s">
        <v>26</v>
      </c>
      <c r="J6028" s="9" t="s">
        <v>27</v>
      </c>
      <c r="K6028" s="9" t="s">
        <v>76</v>
      </c>
      <c r="L6028" s="9" t="s">
        <v>29</v>
      </c>
      <c r="M6028" s="9" t="s">
        <v>30</v>
      </c>
      <c r="N6028" s="9" t="s">
        <v>31</v>
      </c>
      <c r="O6028" s="9" t="s">
        <v>32</v>
      </c>
      <c r="P6028" s="9" t="s">
        <v>22</v>
      </c>
      <c r="Q6028" s="9" t="s">
        <v>29854</v>
      </c>
      <c r="R6028" s="9" t="s">
        <v>34</v>
      </c>
      <c r="S6028" s="9" t="s">
        <v>29855</v>
      </c>
      <c r="T6028" s="9" t="s">
        <v>29856</v>
      </c>
    </row>
    <row r="6029" customHeight="1" spans="1:20">
      <c r="A6029" s="6">
        <v>45213</v>
      </c>
      <c r="B6029" s="9" t="s">
        <v>29857</v>
      </c>
      <c r="C6029" s="9" t="s">
        <v>1127</v>
      </c>
      <c r="D6029" s="9" t="s">
        <v>22</v>
      </c>
      <c r="E6029" s="9" t="s">
        <v>29858</v>
      </c>
      <c r="F6029" s="9" t="s">
        <v>19831</v>
      </c>
      <c r="G6029" s="9" t="s">
        <v>69</v>
      </c>
      <c r="H6029" s="9" t="s">
        <v>22</v>
      </c>
      <c r="I6029" s="9" t="s">
        <v>26</v>
      </c>
      <c r="J6029" s="9" t="s">
        <v>27</v>
      </c>
      <c r="K6029" s="9" t="s">
        <v>195</v>
      </c>
      <c r="L6029" s="9" t="s">
        <v>29</v>
      </c>
      <c r="M6029" s="9" t="s">
        <v>30</v>
      </c>
      <c r="N6029" s="9" t="s">
        <v>31</v>
      </c>
      <c r="O6029" s="9" t="s">
        <v>32</v>
      </c>
      <c r="P6029" s="9" t="s">
        <v>22</v>
      </c>
      <c r="Q6029" s="9" t="s">
        <v>29859</v>
      </c>
      <c r="R6029" s="9" t="s">
        <v>34</v>
      </c>
      <c r="S6029" s="9" t="s">
        <v>29860</v>
      </c>
      <c r="T6029" s="9" t="s">
        <v>29861</v>
      </c>
    </row>
    <row r="6030" customHeight="1" spans="1:20">
      <c r="A6030" s="6">
        <v>45213</v>
      </c>
      <c r="B6030" s="9" t="s">
        <v>29862</v>
      </c>
      <c r="C6030" s="9" t="s">
        <v>817</v>
      </c>
      <c r="D6030" s="9" t="s">
        <v>22</v>
      </c>
      <c r="E6030" s="9" t="s">
        <v>29863</v>
      </c>
      <c r="F6030" s="9" t="s">
        <v>29864</v>
      </c>
      <c r="G6030" s="9" t="s">
        <v>25</v>
      </c>
      <c r="H6030" s="9" t="s">
        <v>22</v>
      </c>
      <c r="I6030" s="9" t="s">
        <v>63</v>
      </c>
      <c r="J6030" s="9" t="s">
        <v>27</v>
      </c>
      <c r="K6030" s="9" t="s">
        <v>28</v>
      </c>
      <c r="L6030" s="9" t="s">
        <v>43</v>
      </c>
      <c r="M6030" s="9" t="s">
        <v>44</v>
      </c>
      <c r="N6030" s="9" t="s">
        <v>31</v>
      </c>
      <c r="O6030" s="9" t="s">
        <v>32</v>
      </c>
      <c r="P6030" s="9" t="s">
        <v>22</v>
      </c>
      <c r="Q6030" s="9" t="s">
        <v>29865</v>
      </c>
      <c r="R6030" s="9" t="s">
        <v>46</v>
      </c>
      <c r="S6030" s="9" t="s">
        <v>29866</v>
      </c>
      <c r="T6030" s="9" t="s">
        <v>29867</v>
      </c>
    </row>
    <row r="6031" customHeight="1" spans="1:20">
      <c r="A6031" s="6">
        <v>45213</v>
      </c>
      <c r="B6031" s="9" t="s">
        <v>29868</v>
      </c>
      <c r="C6031" s="9" t="s">
        <v>179</v>
      </c>
      <c r="D6031" s="9" t="s">
        <v>22</v>
      </c>
      <c r="E6031" s="9" t="s">
        <v>29869</v>
      </c>
      <c r="F6031" s="9" t="s">
        <v>29870</v>
      </c>
      <c r="G6031" s="9" t="s">
        <v>69</v>
      </c>
      <c r="H6031" s="9" t="s">
        <v>22</v>
      </c>
      <c r="I6031" s="9" t="s">
        <v>384</v>
      </c>
      <c r="J6031" s="9" t="s">
        <v>27</v>
      </c>
      <c r="K6031" s="9" t="s">
        <v>76</v>
      </c>
      <c r="L6031" s="9" t="s">
        <v>43</v>
      </c>
      <c r="M6031" s="9" t="s">
        <v>30</v>
      </c>
      <c r="N6031" s="9" t="s">
        <v>31</v>
      </c>
      <c r="O6031" s="9" t="s">
        <v>32</v>
      </c>
      <c r="P6031" s="9" t="s">
        <v>22</v>
      </c>
      <c r="Q6031" s="9" t="s">
        <v>29871</v>
      </c>
      <c r="R6031" s="9" t="s">
        <v>46</v>
      </c>
      <c r="S6031" s="9" t="s">
        <v>29872</v>
      </c>
      <c r="T6031" s="9" t="s">
        <v>29873</v>
      </c>
    </row>
    <row r="6032" customHeight="1" spans="1:20">
      <c r="A6032" s="6">
        <v>45213</v>
      </c>
      <c r="B6032" s="9" t="s">
        <v>29874</v>
      </c>
      <c r="C6032" s="9" t="s">
        <v>121</v>
      </c>
      <c r="D6032" s="9" t="s">
        <v>22</v>
      </c>
      <c r="E6032" s="9" t="s">
        <v>29875</v>
      </c>
      <c r="F6032" s="9" t="s">
        <v>29876</v>
      </c>
      <c r="G6032" s="9" t="s">
        <v>53</v>
      </c>
      <c r="H6032" s="9" t="s">
        <v>22</v>
      </c>
      <c r="I6032" s="9" t="s">
        <v>83</v>
      </c>
      <c r="J6032" s="9" t="s">
        <v>27</v>
      </c>
      <c r="K6032" s="9" t="s">
        <v>28</v>
      </c>
      <c r="L6032" s="9" t="s">
        <v>43</v>
      </c>
      <c r="M6032" s="9" t="s">
        <v>44</v>
      </c>
      <c r="N6032" s="9" t="s">
        <v>31</v>
      </c>
      <c r="O6032" s="9" t="s">
        <v>32</v>
      </c>
      <c r="P6032" s="9" t="s">
        <v>22</v>
      </c>
      <c r="Q6032" s="9" t="s">
        <v>29877</v>
      </c>
      <c r="R6032" s="9" t="s">
        <v>46</v>
      </c>
      <c r="S6032" s="9" t="s">
        <v>29878</v>
      </c>
      <c r="T6032" s="9" t="s">
        <v>29879</v>
      </c>
    </row>
    <row r="6033" customHeight="1" spans="1:20">
      <c r="A6033" s="6">
        <v>45213</v>
      </c>
      <c r="B6033" s="9" t="s">
        <v>29880</v>
      </c>
      <c r="C6033" s="9" t="s">
        <v>38</v>
      </c>
      <c r="D6033" s="9" t="s">
        <v>22</v>
      </c>
      <c r="E6033" s="9" t="s">
        <v>29881</v>
      </c>
      <c r="F6033" s="9" t="s">
        <v>29882</v>
      </c>
      <c r="G6033" s="9" t="s">
        <v>336</v>
      </c>
      <c r="H6033" s="9" t="s">
        <v>110</v>
      </c>
      <c r="I6033" s="9" t="s">
        <v>155</v>
      </c>
      <c r="J6033" s="9" t="s">
        <v>27</v>
      </c>
      <c r="K6033" s="9" t="s">
        <v>28</v>
      </c>
      <c r="L6033" s="9" t="s">
        <v>43</v>
      </c>
      <c r="M6033" s="9" t="s">
        <v>44</v>
      </c>
      <c r="N6033" s="9" t="s">
        <v>31</v>
      </c>
      <c r="O6033" s="9" t="s">
        <v>32</v>
      </c>
      <c r="P6033" s="9" t="s">
        <v>22</v>
      </c>
      <c r="Q6033" s="9" t="s">
        <v>29883</v>
      </c>
      <c r="R6033" s="9" t="s">
        <v>46</v>
      </c>
      <c r="S6033" s="9" t="s">
        <v>29884</v>
      </c>
      <c r="T6033" s="9" t="s">
        <v>29885</v>
      </c>
    </row>
    <row r="6034" customHeight="1" spans="1:20">
      <c r="A6034" s="6">
        <v>45213</v>
      </c>
      <c r="B6034" s="9" t="s">
        <v>29886</v>
      </c>
      <c r="C6034" s="9" t="s">
        <v>399</v>
      </c>
      <c r="D6034" s="9" t="s">
        <v>22</v>
      </c>
      <c r="E6034" s="9" t="s">
        <v>29887</v>
      </c>
      <c r="F6034" s="9" t="s">
        <v>29888</v>
      </c>
      <c r="G6034" s="9" t="s">
        <v>336</v>
      </c>
      <c r="H6034" s="9" t="s">
        <v>22</v>
      </c>
      <c r="I6034" s="9" t="s">
        <v>207</v>
      </c>
      <c r="J6034" s="9" t="s">
        <v>27</v>
      </c>
      <c r="K6034" s="9" t="s">
        <v>28</v>
      </c>
      <c r="L6034" s="9" t="s">
        <v>43</v>
      </c>
      <c r="M6034" s="9" t="s">
        <v>44</v>
      </c>
      <c r="N6034" s="9" t="s">
        <v>31</v>
      </c>
      <c r="O6034" s="9" t="s">
        <v>32</v>
      </c>
      <c r="P6034" s="9" t="s">
        <v>22</v>
      </c>
      <c r="Q6034" s="9" t="s">
        <v>29889</v>
      </c>
      <c r="R6034" s="9" t="s">
        <v>46</v>
      </c>
      <c r="S6034" s="9" t="s">
        <v>29890</v>
      </c>
      <c r="T6034" s="9" t="s">
        <v>29891</v>
      </c>
    </row>
    <row r="6035" customHeight="1" spans="1:20">
      <c r="A6035" s="6">
        <v>45213</v>
      </c>
      <c r="B6035" s="9" t="s">
        <v>29892</v>
      </c>
      <c r="C6035" s="9" t="s">
        <v>646</v>
      </c>
      <c r="D6035" s="9" t="s">
        <v>22</v>
      </c>
      <c r="E6035" s="9" t="s">
        <v>29893</v>
      </c>
      <c r="F6035" s="9" t="s">
        <v>29894</v>
      </c>
      <c r="G6035" s="9" t="s">
        <v>25</v>
      </c>
      <c r="H6035" s="9" t="s">
        <v>22</v>
      </c>
      <c r="I6035" s="9" t="s">
        <v>277</v>
      </c>
      <c r="J6035" s="9" t="s">
        <v>27</v>
      </c>
      <c r="K6035" s="9" t="s">
        <v>28</v>
      </c>
      <c r="L6035" s="9" t="s">
        <v>43</v>
      </c>
      <c r="M6035" s="9" t="s">
        <v>44</v>
      </c>
      <c r="N6035" s="9" t="s">
        <v>31</v>
      </c>
      <c r="O6035" s="9" t="s">
        <v>32</v>
      </c>
      <c r="P6035" s="9" t="s">
        <v>22</v>
      </c>
      <c r="Q6035" s="9" t="s">
        <v>29895</v>
      </c>
      <c r="R6035" s="9" t="s">
        <v>46</v>
      </c>
      <c r="S6035" s="9" t="s">
        <v>29896</v>
      </c>
      <c r="T6035" s="9" t="s">
        <v>29897</v>
      </c>
    </row>
    <row r="6036" customHeight="1" spans="1:20">
      <c r="A6036" s="6">
        <v>45213</v>
      </c>
      <c r="B6036" s="9" t="s">
        <v>29898</v>
      </c>
      <c r="C6036" s="9" t="s">
        <v>7660</v>
      </c>
      <c r="D6036" s="9" t="s">
        <v>22</v>
      </c>
      <c r="E6036" s="9" t="s">
        <v>29899</v>
      </c>
      <c r="F6036" s="9" t="s">
        <v>3097</v>
      </c>
      <c r="G6036" s="9" t="s">
        <v>41</v>
      </c>
      <c r="H6036" s="9" t="s">
        <v>22</v>
      </c>
      <c r="I6036" s="9" t="s">
        <v>384</v>
      </c>
      <c r="J6036" s="9" t="s">
        <v>27</v>
      </c>
      <c r="K6036" s="9" t="s">
        <v>28</v>
      </c>
      <c r="L6036" s="9" t="s">
        <v>43</v>
      </c>
      <c r="M6036" s="9" t="s">
        <v>44</v>
      </c>
      <c r="N6036" s="9" t="s">
        <v>208</v>
      </c>
      <c r="O6036" s="9" t="s">
        <v>32</v>
      </c>
      <c r="P6036" s="9" t="s">
        <v>22</v>
      </c>
      <c r="Q6036" s="9" t="s">
        <v>29900</v>
      </c>
      <c r="R6036" s="9" t="s">
        <v>46</v>
      </c>
      <c r="S6036" s="9" t="s">
        <v>29901</v>
      </c>
      <c r="T6036" s="9" t="s">
        <v>22</v>
      </c>
    </row>
    <row r="6037" customHeight="1" spans="1:20">
      <c r="A6037" s="6">
        <v>45213</v>
      </c>
      <c r="B6037" s="9" t="s">
        <v>29902</v>
      </c>
      <c r="C6037" s="9" t="s">
        <v>21833</v>
      </c>
      <c r="D6037" s="9" t="s">
        <v>22</v>
      </c>
      <c r="E6037" s="9" t="s">
        <v>29903</v>
      </c>
      <c r="F6037" s="9" t="s">
        <v>29904</v>
      </c>
      <c r="G6037" s="9" t="s">
        <v>41</v>
      </c>
      <c r="H6037" s="9" t="s">
        <v>96</v>
      </c>
      <c r="I6037" s="9" t="s">
        <v>384</v>
      </c>
      <c r="J6037" s="9" t="s">
        <v>27</v>
      </c>
      <c r="K6037" s="9" t="s">
        <v>28</v>
      </c>
      <c r="L6037" s="9" t="s">
        <v>43</v>
      </c>
      <c r="M6037" s="9" t="s">
        <v>30</v>
      </c>
      <c r="N6037" s="9" t="s">
        <v>31</v>
      </c>
      <c r="O6037" s="9" t="s">
        <v>32</v>
      </c>
      <c r="P6037" s="9" t="s">
        <v>22</v>
      </c>
      <c r="Q6037" s="9" t="s">
        <v>29905</v>
      </c>
      <c r="R6037" s="9" t="s">
        <v>46</v>
      </c>
      <c r="S6037" s="9" t="s">
        <v>29906</v>
      </c>
      <c r="T6037" s="9" t="s">
        <v>29907</v>
      </c>
    </row>
    <row r="6038" customHeight="1" spans="1:20">
      <c r="A6038" s="6">
        <v>45213</v>
      </c>
      <c r="B6038" s="9" t="s">
        <v>29908</v>
      </c>
      <c r="C6038" s="9" t="s">
        <v>21833</v>
      </c>
      <c r="D6038" s="9" t="s">
        <v>22</v>
      </c>
      <c r="E6038" s="9" t="s">
        <v>29909</v>
      </c>
      <c r="F6038" s="9" t="s">
        <v>29910</v>
      </c>
      <c r="G6038" s="9" t="s">
        <v>62</v>
      </c>
      <c r="H6038" s="9" t="s">
        <v>22</v>
      </c>
      <c r="I6038" s="9" t="s">
        <v>337</v>
      </c>
      <c r="J6038" s="9" t="s">
        <v>27</v>
      </c>
      <c r="K6038" s="9" t="s">
        <v>28</v>
      </c>
      <c r="L6038" s="9" t="s">
        <v>43</v>
      </c>
      <c r="M6038" s="9" t="s">
        <v>44</v>
      </c>
      <c r="N6038" s="9" t="s">
        <v>31</v>
      </c>
      <c r="O6038" s="9" t="s">
        <v>32</v>
      </c>
      <c r="P6038" s="9" t="s">
        <v>22</v>
      </c>
      <c r="Q6038" s="9" t="s">
        <v>29911</v>
      </c>
      <c r="R6038" s="9" t="s">
        <v>46</v>
      </c>
      <c r="S6038" s="9" t="s">
        <v>29912</v>
      </c>
      <c r="T6038" s="9" t="s">
        <v>29913</v>
      </c>
    </row>
    <row r="6039" customHeight="1" spans="1:20">
      <c r="A6039" s="6">
        <v>45213</v>
      </c>
      <c r="B6039" s="9" t="s">
        <v>29914</v>
      </c>
      <c r="C6039" s="9" t="s">
        <v>16850</v>
      </c>
      <c r="D6039" s="9" t="s">
        <v>22</v>
      </c>
      <c r="E6039" s="9" t="s">
        <v>29915</v>
      </c>
      <c r="F6039" s="9" t="s">
        <v>22</v>
      </c>
      <c r="G6039" s="9" t="s">
        <v>22</v>
      </c>
      <c r="H6039" s="9" t="s">
        <v>22</v>
      </c>
      <c r="I6039" s="9" t="s">
        <v>83</v>
      </c>
      <c r="J6039" s="9" t="s">
        <v>27</v>
      </c>
      <c r="K6039" s="9" t="s">
        <v>28</v>
      </c>
      <c r="L6039" s="9" t="s">
        <v>43</v>
      </c>
      <c r="M6039" s="9" t="s">
        <v>44</v>
      </c>
      <c r="N6039" s="9" t="s">
        <v>743</v>
      </c>
      <c r="O6039" s="9" t="s">
        <v>32</v>
      </c>
      <c r="P6039" s="9" t="s">
        <v>22</v>
      </c>
      <c r="Q6039" s="9" t="s">
        <v>29916</v>
      </c>
      <c r="R6039" s="9" t="s">
        <v>46</v>
      </c>
      <c r="S6039" s="9" t="s">
        <v>29917</v>
      </c>
      <c r="T6039" s="9" t="s">
        <v>29918</v>
      </c>
    </row>
    <row r="6040" customHeight="1" spans="1:20">
      <c r="A6040" s="6">
        <v>45213</v>
      </c>
      <c r="B6040" s="9" t="s">
        <v>29919</v>
      </c>
      <c r="C6040" s="9" t="s">
        <v>9317</v>
      </c>
      <c r="D6040" s="9" t="s">
        <v>22</v>
      </c>
      <c r="E6040" s="9" t="s">
        <v>29920</v>
      </c>
      <c r="F6040" s="9" t="s">
        <v>29921</v>
      </c>
      <c r="G6040" s="9" t="s">
        <v>130</v>
      </c>
      <c r="H6040" s="9" t="s">
        <v>22</v>
      </c>
      <c r="I6040" s="9" t="s">
        <v>241</v>
      </c>
      <c r="J6040" s="9" t="s">
        <v>27</v>
      </c>
      <c r="K6040" s="9" t="s">
        <v>28</v>
      </c>
      <c r="L6040" s="9" t="s">
        <v>43</v>
      </c>
      <c r="M6040" s="9" t="s">
        <v>30</v>
      </c>
      <c r="N6040" s="9" t="s">
        <v>31</v>
      </c>
      <c r="O6040" s="9" t="s">
        <v>32</v>
      </c>
      <c r="P6040" s="9" t="s">
        <v>22</v>
      </c>
      <c r="Q6040" s="9" t="s">
        <v>29922</v>
      </c>
      <c r="R6040" s="9" t="s">
        <v>46</v>
      </c>
      <c r="S6040" s="9" t="s">
        <v>29923</v>
      </c>
      <c r="T6040" s="9" t="s">
        <v>29924</v>
      </c>
    </row>
    <row r="6041" customHeight="1" spans="1:20">
      <c r="A6041" s="6">
        <v>45213</v>
      </c>
      <c r="B6041" s="9" t="s">
        <v>29925</v>
      </c>
      <c r="C6041" s="9" t="s">
        <v>9209</v>
      </c>
      <c r="D6041" s="9" t="s">
        <v>22</v>
      </c>
      <c r="E6041" s="9" t="s">
        <v>29926</v>
      </c>
      <c r="F6041" s="9" t="s">
        <v>29927</v>
      </c>
      <c r="G6041" s="9" t="s">
        <v>25</v>
      </c>
      <c r="H6041" s="9" t="s">
        <v>22</v>
      </c>
      <c r="I6041" s="9" t="s">
        <v>29928</v>
      </c>
      <c r="J6041" s="9" t="s">
        <v>27</v>
      </c>
      <c r="K6041" s="9" t="s">
        <v>28</v>
      </c>
      <c r="L6041" s="9" t="s">
        <v>43</v>
      </c>
      <c r="M6041" s="9" t="s">
        <v>44</v>
      </c>
      <c r="N6041" s="9" t="s">
        <v>31</v>
      </c>
      <c r="O6041" s="9" t="s">
        <v>32</v>
      </c>
      <c r="P6041" s="9" t="s">
        <v>22</v>
      </c>
      <c r="Q6041" s="9" t="s">
        <v>29929</v>
      </c>
      <c r="R6041" s="9" t="s">
        <v>46</v>
      </c>
      <c r="S6041" s="9" t="s">
        <v>29930</v>
      </c>
      <c r="T6041" s="9" t="s">
        <v>29931</v>
      </c>
    </row>
    <row r="6042" customHeight="1" spans="1:20">
      <c r="A6042" s="6">
        <v>45213</v>
      </c>
      <c r="B6042" s="9" t="s">
        <v>29932</v>
      </c>
      <c r="C6042" s="9" t="s">
        <v>26985</v>
      </c>
      <c r="D6042" s="9" t="s">
        <v>22</v>
      </c>
      <c r="E6042" s="9" t="s">
        <v>16235</v>
      </c>
      <c r="F6042" s="9" t="s">
        <v>8100</v>
      </c>
      <c r="G6042" s="9" t="s">
        <v>130</v>
      </c>
      <c r="H6042" s="9" t="s">
        <v>22</v>
      </c>
      <c r="I6042" s="9" t="s">
        <v>253</v>
      </c>
      <c r="J6042" s="9" t="s">
        <v>27</v>
      </c>
      <c r="K6042" s="9" t="s">
        <v>28</v>
      </c>
      <c r="L6042" s="9" t="s">
        <v>43</v>
      </c>
      <c r="M6042" s="9" t="s">
        <v>44</v>
      </c>
      <c r="N6042" s="9" t="s">
        <v>31</v>
      </c>
      <c r="O6042" s="9" t="s">
        <v>32</v>
      </c>
      <c r="P6042" s="9" t="s">
        <v>22</v>
      </c>
      <c r="Q6042" s="9" t="s">
        <v>29933</v>
      </c>
      <c r="R6042" s="9" t="s">
        <v>46</v>
      </c>
      <c r="S6042" s="9" t="s">
        <v>29934</v>
      </c>
      <c r="T6042" s="9" t="s">
        <v>29935</v>
      </c>
    </row>
    <row r="6043" customHeight="1" spans="1:20">
      <c r="A6043" s="6">
        <v>45213</v>
      </c>
      <c r="B6043" s="9" t="s">
        <v>29936</v>
      </c>
      <c r="C6043" s="9" t="s">
        <v>1167</v>
      </c>
      <c r="D6043" s="9" t="s">
        <v>22</v>
      </c>
      <c r="E6043" s="9" t="s">
        <v>29937</v>
      </c>
      <c r="F6043" s="9" t="s">
        <v>29938</v>
      </c>
      <c r="G6043" s="9" t="s">
        <v>53</v>
      </c>
      <c r="H6043" s="9" t="s">
        <v>22</v>
      </c>
      <c r="I6043" s="9" t="s">
        <v>1181</v>
      </c>
      <c r="J6043" s="9" t="s">
        <v>27</v>
      </c>
      <c r="K6043" s="9" t="s">
        <v>28</v>
      </c>
      <c r="L6043" s="9" t="s">
        <v>43</v>
      </c>
      <c r="M6043" s="9" t="s">
        <v>44</v>
      </c>
      <c r="N6043" s="9" t="s">
        <v>31</v>
      </c>
      <c r="O6043" s="9" t="s">
        <v>32</v>
      </c>
      <c r="P6043" s="9" t="s">
        <v>22</v>
      </c>
      <c r="Q6043" s="9" t="s">
        <v>29939</v>
      </c>
      <c r="R6043" s="9" t="s">
        <v>46</v>
      </c>
      <c r="S6043" s="9" t="s">
        <v>29940</v>
      </c>
      <c r="T6043" s="9" t="s">
        <v>29941</v>
      </c>
    </row>
    <row r="6044" customHeight="1" spans="1:20">
      <c r="A6044" s="6">
        <v>45213</v>
      </c>
      <c r="B6044" s="9" t="s">
        <v>29942</v>
      </c>
      <c r="C6044" s="9" t="s">
        <v>7304</v>
      </c>
      <c r="D6044" s="9" t="s">
        <v>22</v>
      </c>
      <c r="E6044" s="9" t="s">
        <v>29943</v>
      </c>
      <c r="F6044" s="9" t="s">
        <v>22</v>
      </c>
      <c r="G6044" s="9" t="s">
        <v>22</v>
      </c>
      <c r="H6044" s="9" t="s">
        <v>22</v>
      </c>
      <c r="I6044" s="9" t="s">
        <v>277</v>
      </c>
      <c r="J6044" s="9" t="s">
        <v>27</v>
      </c>
      <c r="K6044" s="9" t="s">
        <v>28</v>
      </c>
      <c r="L6044" s="9" t="s">
        <v>43</v>
      </c>
      <c r="M6044" s="9" t="s">
        <v>30</v>
      </c>
      <c r="N6044" s="9" t="s">
        <v>31</v>
      </c>
      <c r="O6044" s="9" t="s">
        <v>32</v>
      </c>
      <c r="P6044" s="9" t="s">
        <v>22</v>
      </c>
      <c r="Q6044" s="9" t="s">
        <v>29944</v>
      </c>
      <c r="R6044" s="9" t="s">
        <v>46</v>
      </c>
      <c r="S6044" s="9" t="s">
        <v>29945</v>
      </c>
      <c r="T6044" s="9" t="s">
        <v>22</v>
      </c>
    </row>
    <row r="6045" customHeight="1" spans="1:20">
      <c r="A6045" s="6">
        <v>45213</v>
      </c>
      <c r="B6045" s="9" t="s">
        <v>29946</v>
      </c>
      <c r="C6045" s="9" t="s">
        <v>7617</v>
      </c>
      <c r="D6045" s="9" t="s">
        <v>22</v>
      </c>
      <c r="E6045" s="9" t="s">
        <v>29947</v>
      </c>
      <c r="F6045" s="9" t="s">
        <v>23276</v>
      </c>
      <c r="G6045" s="9" t="s">
        <v>130</v>
      </c>
      <c r="H6045" s="9" t="s">
        <v>110</v>
      </c>
      <c r="I6045" s="9" t="s">
        <v>448</v>
      </c>
      <c r="J6045" s="9" t="s">
        <v>27</v>
      </c>
      <c r="K6045" s="9" t="s">
        <v>28</v>
      </c>
      <c r="L6045" s="9" t="s">
        <v>43</v>
      </c>
      <c r="M6045" s="9" t="s">
        <v>30</v>
      </c>
      <c r="N6045" s="9" t="s">
        <v>31</v>
      </c>
      <c r="O6045" s="9" t="s">
        <v>32</v>
      </c>
      <c r="P6045" s="9" t="s">
        <v>6207</v>
      </c>
      <c r="Q6045" s="9" t="s">
        <v>29948</v>
      </c>
      <c r="R6045" s="9" t="s">
        <v>46</v>
      </c>
      <c r="S6045" s="9" t="s">
        <v>29949</v>
      </c>
      <c r="T6045" s="9" t="s">
        <v>22</v>
      </c>
    </row>
    <row r="6046" customHeight="1" spans="1:20">
      <c r="A6046" s="6">
        <v>45213</v>
      </c>
      <c r="B6046" s="9" t="s">
        <v>29950</v>
      </c>
      <c r="C6046" s="9" t="s">
        <v>6918</v>
      </c>
      <c r="D6046" s="9" t="s">
        <v>22</v>
      </c>
      <c r="E6046" s="9" t="s">
        <v>29951</v>
      </c>
      <c r="F6046" s="9" t="s">
        <v>29952</v>
      </c>
      <c r="G6046" s="9" t="s">
        <v>82</v>
      </c>
      <c r="H6046" s="9" t="s">
        <v>22</v>
      </c>
      <c r="I6046" s="9" t="s">
        <v>469</v>
      </c>
      <c r="J6046" s="9" t="s">
        <v>27</v>
      </c>
      <c r="K6046" s="9" t="s">
        <v>28</v>
      </c>
      <c r="L6046" s="9" t="s">
        <v>43</v>
      </c>
      <c r="M6046" s="9" t="s">
        <v>44</v>
      </c>
      <c r="N6046" s="9" t="s">
        <v>743</v>
      </c>
      <c r="O6046" s="9" t="s">
        <v>32</v>
      </c>
      <c r="P6046" s="9" t="s">
        <v>22</v>
      </c>
      <c r="Q6046" s="9" t="s">
        <v>29953</v>
      </c>
      <c r="R6046" s="9" t="s">
        <v>46</v>
      </c>
      <c r="S6046" s="9" t="s">
        <v>29954</v>
      </c>
      <c r="T6046" s="9" t="s">
        <v>29955</v>
      </c>
    </row>
    <row r="6047" customHeight="1" spans="1:20">
      <c r="A6047" s="6">
        <v>45213</v>
      </c>
      <c r="B6047" s="9" t="s">
        <v>29956</v>
      </c>
      <c r="C6047" s="9" t="s">
        <v>6918</v>
      </c>
      <c r="D6047" s="9" t="s">
        <v>22</v>
      </c>
      <c r="E6047" s="9" t="s">
        <v>29957</v>
      </c>
      <c r="F6047" s="9" t="s">
        <v>29958</v>
      </c>
      <c r="G6047" s="9" t="s">
        <v>82</v>
      </c>
      <c r="H6047" s="9" t="s">
        <v>22</v>
      </c>
      <c r="I6047" s="9" t="s">
        <v>270</v>
      </c>
      <c r="J6047" s="9" t="s">
        <v>27</v>
      </c>
      <c r="K6047" s="9" t="s">
        <v>28</v>
      </c>
      <c r="L6047" s="9" t="s">
        <v>43</v>
      </c>
      <c r="M6047" s="9" t="s">
        <v>44</v>
      </c>
      <c r="N6047" s="9" t="s">
        <v>743</v>
      </c>
      <c r="O6047" s="9" t="s">
        <v>32</v>
      </c>
      <c r="P6047" s="9" t="s">
        <v>22</v>
      </c>
      <c r="Q6047" s="9" t="s">
        <v>29959</v>
      </c>
      <c r="R6047" s="9" t="s">
        <v>46</v>
      </c>
      <c r="S6047" s="9" t="s">
        <v>29960</v>
      </c>
      <c r="T6047" s="9" t="s">
        <v>29961</v>
      </c>
    </row>
    <row r="6048" customHeight="1" spans="1:20">
      <c r="A6048" s="6">
        <v>45213</v>
      </c>
      <c r="B6048" s="9" t="s">
        <v>29962</v>
      </c>
      <c r="C6048" s="9" t="s">
        <v>399</v>
      </c>
      <c r="D6048" s="9" t="s">
        <v>22</v>
      </c>
      <c r="E6048" s="9" t="s">
        <v>4155</v>
      </c>
      <c r="F6048" s="9" t="s">
        <v>4156</v>
      </c>
      <c r="G6048" s="9" t="s">
        <v>82</v>
      </c>
      <c r="H6048" s="9" t="s">
        <v>22</v>
      </c>
      <c r="I6048" s="9" t="s">
        <v>34</v>
      </c>
      <c r="J6048" s="9" t="s">
        <v>27</v>
      </c>
      <c r="K6048" s="9" t="s">
        <v>28</v>
      </c>
      <c r="L6048" s="9" t="s">
        <v>43</v>
      </c>
      <c r="M6048" s="9" t="s">
        <v>30</v>
      </c>
      <c r="N6048" s="9" t="s">
        <v>31</v>
      </c>
      <c r="O6048" s="9" t="s">
        <v>32</v>
      </c>
      <c r="P6048" s="9" t="s">
        <v>22</v>
      </c>
      <c r="Q6048" s="9" t="s">
        <v>29963</v>
      </c>
      <c r="R6048" s="9" t="s">
        <v>34</v>
      </c>
      <c r="S6048" s="9" t="s">
        <v>29964</v>
      </c>
      <c r="T6048" s="9" t="s">
        <v>29965</v>
      </c>
    </row>
    <row r="6049" customHeight="1" spans="1:20">
      <c r="A6049" s="6">
        <v>45213</v>
      </c>
      <c r="B6049" s="9" t="s">
        <v>29966</v>
      </c>
      <c r="C6049" s="9" t="s">
        <v>5644</v>
      </c>
      <c r="D6049" s="9" t="s">
        <v>22</v>
      </c>
      <c r="E6049" s="9" t="s">
        <v>29967</v>
      </c>
      <c r="F6049" s="9" t="s">
        <v>29968</v>
      </c>
      <c r="G6049" s="9" t="s">
        <v>82</v>
      </c>
      <c r="H6049" s="9" t="s">
        <v>22</v>
      </c>
      <c r="I6049" s="9" t="s">
        <v>168</v>
      </c>
      <c r="J6049" s="9" t="s">
        <v>27</v>
      </c>
      <c r="K6049" s="9" t="s">
        <v>28</v>
      </c>
      <c r="L6049" s="9" t="s">
        <v>43</v>
      </c>
      <c r="M6049" s="9" t="s">
        <v>169</v>
      </c>
      <c r="N6049" s="9" t="s">
        <v>5633</v>
      </c>
      <c r="O6049" s="9" t="s">
        <v>32</v>
      </c>
      <c r="P6049" s="9" t="s">
        <v>22</v>
      </c>
      <c r="Q6049" s="9" t="s">
        <v>29969</v>
      </c>
      <c r="R6049" s="9" t="s">
        <v>168</v>
      </c>
      <c r="S6049" s="9" t="s">
        <v>29970</v>
      </c>
      <c r="T6049" s="9" t="s">
        <v>5655</v>
      </c>
    </row>
    <row r="6050" customHeight="1" spans="1:20">
      <c r="A6050" s="6">
        <v>45213</v>
      </c>
      <c r="B6050" s="9" t="s">
        <v>29971</v>
      </c>
      <c r="C6050" s="9" t="s">
        <v>5629</v>
      </c>
      <c r="D6050" s="9" t="s">
        <v>22</v>
      </c>
      <c r="E6050" s="9" t="s">
        <v>29972</v>
      </c>
      <c r="F6050" s="9" t="s">
        <v>29973</v>
      </c>
      <c r="G6050" s="9" t="s">
        <v>82</v>
      </c>
      <c r="H6050" s="9" t="s">
        <v>96</v>
      </c>
      <c r="I6050" s="9" t="s">
        <v>5632</v>
      </c>
      <c r="J6050" s="9" t="s">
        <v>27</v>
      </c>
      <c r="K6050" s="9" t="s">
        <v>28</v>
      </c>
      <c r="L6050" s="9" t="s">
        <v>43</v>
      </c>
      <c r="M6050" s="9" t="s">
        <v>169</v>
      </c>
      <c r="N6050" s="9" t="s">
        <v>5633</v>
      </c>
      <c r="O6050" s="9" t="s">
        <v>32</v>
      </c>
      <c r="P6050" s="9" t="s">
        <v>22</v>
      </c>
      <c r="Q6050" s="9" t="s">
        <v>29974</v>
      </c>
      <c r="R6050" s="9" t="s">
        <v>168</v>
      </c>
      <c r="S6050" s="9" t="s">
        <v>29975</v>
      </c>
      <c r="T6050" s="9" t="s">
        <v>5636</v>
      </c>
    </row>
    <row r="6051" customHeight="1" spans="1:20">
      <c r="A6051" s="6">
        <v>45213</v>
      </c>
      <c r="B6051" s="9" t="s">
        <v>29976</v>
      </c>
      <c r="C6051" s="9" t="s">
        <v>5644</v>
      </c>
      <c r="D6051" s="9" t="s">
        <v>22</v>
      </c>
      <c r="E6051" s="9" t="s">
        <v>29977</v>
      </c>
      <c r="F6051" s="9" t="s">
        <v>29978</v>
      </c>
      <c r="G6051" s="9" t="s">
        <v>82</v>
      </c>
      <c r="H6051" s="9" t="s">
        <v>96</v>
      </c>
      <c r="I6051" s="9" t="s">
        <v>168</v>
      </c>
      <c r="J6051" s="9" t="s">
        <v>27</v>
      </c>
      <c r="K6051" s="9" t="s">
        <v>28</v>
      </c>
      <c r="L6051" s="9" t="s">
        <v>43</v>
      </c>
      <c r="M6051" s="9" t="s">
        <v>169</v>
      </c>
      <c r="N6051" s="9" t="s">
        <v>5633</v>
      </c>
      <c r="O6051" s="9" t="s">
        <v>32</v>
      </c>
      <c r="P6051" s="9" t="s">
        <v>22</v>
      </c>
      <c r="Q6051" s="9" t="s">
        <v>29979</v>
      </c>
      <c r="R6051" s="9" t="s">
        <v>168</v>
      </c>
      <c r="S6051" s="9" t="s">
        <v>29980</v>
      </c>
      <c r="T6051" s="9" t="s">
        <v>5723</v>
      </c>
    </row>
    <row r="6052" customHeight="1" spans="1:20">
      <c r="A6052" s="6">
        <v>45213</v>
      </c>
      <c r="B6052" s="9" t="s">
        <v>29981</v>
      </c>
      <c r="C6052" s="9" t="s">
        <v>7835</v>
      </c>
      <c r="D6052" s="9" t="s">
        <v>22</v>
      </c>
      <c r="E6052" s="9" t="s">
        <v>29982</v>
      </c>
      <c r="F6052" s="9" t="s">
        <v>29983</v>
      </c>
      <c r="G6052" s="9" t="s">
        <v>82</v>
      </c>
      <c r="H6052" s="9" t="s">
        <v>22</v>
      </c>
      <c r="I6052" s="9" t="s">
        <v>168</v>
      </c>
      <c r="J6052" s="9" t="s">
        <v>27</v>
      </c>
      <c r="K6052" s="9" t="s">
        <v>28</v>
      </c>
      <c r="L6052" s="9" t="s">
        <v>43</v>
      </c>
      <c r="M6052" s="9" t="s">
        <v>169</v>
      </c>
      <c r="N6052" s="9" t="s">
        <v>5633</v>
      </c>
      <c r="O6052" s="9" t="s">
        <v>32</v>
      </c>
      <c r="P6052" s="9" t="s">
        <v>22</v>
      </c>
      <c r="Q6052" s="9" t="s">
        <v>29984</v>
      </c>
      <c r="R6052" s="9" t="s">
        <v>168</v>
      </c>
      <c r="S6052" s="9" t="s">
        <v>29985</v>
      </c>
      <c r="T6052" s="9" t="s">
        <v>5668</v>
      </c>
    </row>
    <row r="6053" customHeight="1" spans="1:20">
      <c r="A6053" s="6">
        <v>45213</v>
      </c>
      <c r="B6053" s="9" t="s">
        <v>29986</v>
      </c>
      <c r="C6053" s="9" t="s">
        <v>5629</v>
      </c>
      <c r="D6053" s="9" t="s">
        <v>22</v>
      </c>
      <c r="E6053" s="9" t="s">
        <v>29987</v>
      </c>
      <c r="F6053" s="9" t="s">
        <v>23927</v>
      </c>
      <c r="G6053" s="9" t="s">
        <v>82</v>
      </c>
      <c r="H6053" s="9" t="s">
        <v>15344</v>
      </c>
      <c r="I6053" s="9" t="s">
        <v>5632</v>
      </c>
      <c r="J6053" s="9" t="s">
        <v>27</v>
      </c>
      <c r="K6053" s="9" t="s">
        <v>28</v>
      </c>
      <c r="L6053" s="9" t="s">
        <v>43</v>
      </c>
      <c r="M6053" s="9" t="s">
        <v>169</v>
      </c>
      <c r="N6053" s="9" t="s">
        <v>5633</v>
      </c>
      <c r="O6053" s="9" t="s">
        <v>32</v>
      </c>
      <c r="P6053" s="9" t="s">
        <v>22</v>
      </c>
      <c r="Q6053" s="9" t="s">
        <v>29988</v>
      </c>
      <c r="R6053" s="9" t="s">
        <v>168</v>
      </c>
      <c r="S6053" s="9" t="s">
        <v>29989</v>
      </c>
      <c r="T6053" s="9" t="s">
        <v>5655</v>
      </c>
    </row>
    <row r="6054" customHeight="1" spans="1:20">
      <c r="A6054" s="6">
        <v>45213</v>
      </c>
      <c r="B6054" s="9" t="s">
        <v>29990</v>
      </c>
      <c r="C6054" s="9" t="s">
        <v>5629</v>
      </c>
      <c r="D6054" s="9" t="s">
        <v>22</v>
      </c>
      <c r="E6054" s="9" t="s">
        <v>29991</v>
      </c>
      <c r="F6054" s="9" t="s">
        <v>29735</v>
      </c>
      <c r="G6054" s="9" t="s">
        <v>82</v>
      </c>
      <c r="H6054" s="9" t="s">
        <v>22</v>
      </c>
      <c r="I6054" s="9" t="s">
        <v>5632</v>
      </c>
      <c r="J6054" s="9" t="s">
        <v>27</v>
      </c>
      <c r="K6054" s="9" t="s">
        <v>28</v>
      </c>
      <c r="L6054" s="9" t="s">
        <v>43</v>
      </c>
      <c r="M6054" s="9" t="s">
        <v>169</v>
      </c>
      <c r="N6054" s="9" t="s">
        <v>5633</v>
      </c>
      <c r="O6054" s="9" t="s">
        <v>32</v>
      </c>
      <c r="P6054" s="9" t="s">
        <v>22</v>
      </c>
      <c r="Q6054" s="9" t="s">
        <v>29992</v>
      </c>
      <c r="R6054" s="9" t="s">
        <v>168</v>
      </c>
      <c r="S6054" s="9" t="s">
        <v>29993</v>
      </c>
      <c r="T6054" s="9" t="s">
        <v>5655</v>
      </c>
    </row>
    <row r="6055" customHeight="1" spans="1:20">
      <c r="A6055" s="6">
        <v>45213</v>
      </c>
      <c r="B6055" s="9" t="s">
        <v>29994</v>
      </c>
      <c r="C6055" s="9" t="s">
        <v>5644</v>
      </c>
      <c r="D6055" s="9" t="s">
        <v>22</v>
      </c>
      <c r="E6055" s="9" t="s">
        <v>29995</v>
      </c>
      <c r="F6055" s="9" t="s">
        <v>29996</v>
      </c>
      <c r="G6055" s="9" t="s">
        <v>82</v>
      </c>
      <c r="H6055" s="9" t="s">
        <v>110</v>
      </c>
      <c r="I6055" s="9" t="s">
        <v>168</v>
      </c>
      <c r="J6055" s="9" t="s">
        <v>27</v>
      </c>
      <c r="K6055" s="9" t="s">
        <v>28</v>
      </c>
      <c r="L6055" s="9" t="s">
        <v>43</v>
      </c>
      <c r="M6055" s="9" t="s">
        <v>169</v>
      </c>
      <c r="N6055" s="9" t="s">
        <v>5633</v>
      </c>
      <c r="O6055" s="9" t="s">
        <v>32</v>
      </c>
      <c r="P6055" s="9" t="s">
        <v>22</v>
      </c>
      <c r="Q6055" s="9" t="s">
        <v>29997</v>
      </c>
      <c r="R6055" s="9" t="s">
        <v>168</v>
      </c>
      <c r="S6055" s="9" t="s">
        <v>29998</v>
      </c>
      <c r="T6055" s="9" t="s">
        <v>5717</v>
      </c>
    </row>
    <row r="6056" customHeight="1" spans="1:20">
      <c r="A6056" s="6">
        <v>45213</v>
      </c>
      <c r="B6056" s="9" t="s">
        <v>29999</v>
      </c>
      <c r="C6056" s="9" t="s">
        <v>5848</v>
      </c>
      <c r="D6056" s="9" t="s">
        <v>22</v>
      </c>
      <c r="E6056" s="9" t="s">
        <v>30000</v>
      </c>
      <c r="F6056" s="9" t="s">
        <v>30001</v>
      </c>
      <c r="G6056" s="9" t="s">
        <v>82</v>
      </c>
      <c r="H6056" s="9" t="s">
        <v>22</v>
      </c>
      <c r="I6056" s="9" t="s">
        <v>168</v>
      </c>
      <c r="J6056" s="9" t="s">
        <v>27</v>
      </c>
      <c r="K6056" s="9" t="s">
        <v>28</v>
      </c>
      <c r="L6056" s="9" t="s">
        <v>43</v>
      </c>
      <c r="M6056" s="9" t="s">
        <v>169</v>
      </c>
      <c r="N6056" s="9" t="s">
        <v>5633</v>
      </c>
      <c r="O6056" s="9" t="s">
        <v>32</v>
      </c>
      <c r="P6056" s="9" t="s">
        <v>22</v>
      </c>
      <c r="Q6056" s="9" t="s">
        <v>30002</v>
      </c>
      <c r="R6056" s="9" t="s">
        <v>168</v>
      </c>
      <c r="S6056" s="9" t="s">
        <v>30003</v>
      </c>
      <c r="T6056" s="9" t="s">
        <v>5655</v>
      </c>
    </row>
    <row r="6057" customHeight="1" spans="1:20">
      <c r="A6057" s="6">
        <v>45213</v>
      </c>
      <c r="B6057" s="9" t="s">
        <v>30004</v>
      </c>
      <c r="C6057" s="9" t="s">
        <v>5644</v>
      </c>
      <c r="D6057" s="9" t="s">
        <v>22</v>
      </c>
      <c r="E6057" s="9" t="s">
        <v>30005</v>
      </c>
      <c r="F6057" s="9" t="s">
        <v>30006</v>
      </c>
      <c r="G6057" s="9" t="s">
        <v>82</v>
      </c>
      <c r="H6057" s="9" t="s">
        <v>22</v>
      </c>
      <c r="I6057" s="9" t="s">
        <v>46</v>
      </c>
      <c r="J6057" s="9" t="s">
        <v>27</v>
      </c>
      <c r="K6057" s="9" t="s">
        <v>28</v>
      </c>
      <c r="L6057" s="9" t="s">
        <v>43</v>
      </c>
      <c r="M6057" s="9" t="s">
        <v>169</v>
      </c>
      <c r="N6057" s="9" t="s">
        <v>5633</v>
      </c>
      <c r="O6057" s="9" t="s">
        <v>32</v>
      </c>
      <c r="P6057" s="9" t="s">
        <v>22</v>
      </c>
      <c r="Q6057" s="9" t="s">
        <v>30007</v>
      </c>
      <c r="R6057" s="9" t="s">
        <v>168</v>
      </c>
      <c r="S6057" s="9" t="s">
        <v>30008</v>
      </c>
      <c r="T6057" s="9" t="s">
        <v>5723</v>
      </c>
    </row>
    <row r="6058" customHeight="1" spans="1:20">
      <c r="A6058" s="6">
        <v>45213</v>
      </c>
      <c r="B6058" s="9" t="s">
        <v>30009</v>
      </c>
      <c r="C6058" s="9" t="s">
        <v>5685</v>
      </c>
      <c r="D6058" s="9" t="s">
        <v>22</v>
      </c>
      <c r="E6058" s="9" t="s">
        <v>30010</v>
      </c>
      <c r="F6058" s="9" t="s">
        <v>30011</v>
      </c>
      <c r="G6058" s="9" t="s">
        <v>82</v>
      </c>
      <c r="H6058" s="9" t="s">
        <v>110</v>
      </c>
      <c r="I6058" s="9" t="s">
        <v>168</v>
      </c>
      <c r="J6058" s="9" t="s">
        <v>27</v>
      </c>
      <c r="K6058" s="9" t="s">
        <v>28</v>
      </c>
      <c r="L6058" s="9" t="s">
        <v>43</v>
      </c>
      <c r="M6058" s="9" t="s">
        <v>169</v>
      </c>
      <c r="N6058" s="9" t="s">
        <v>5633</v>
      </c>
      <c r="O6058" s="9" t="s">
        <v>32</v>
      </c>
      <c r="P6058" s="9" t="s">
        <v>22</v>
      </c>
      <c r="Q6058" s="9" t="s">
        <v>30012</v>
      </c>
      <c r="R6058" s="9" t="s">
        <v>168</v>
      </c>
      <c r="S6058" s="9" t="s">
        <v>30013</v>
      </c>
      <c r="T6058" s="9" t="s">
        <v>5717</v>
      </c>
    </row>
    <row r="6059" customHeight="1" spans="1:20">
      <c r="A6059" s="6">
        <v>45213</v>
      </c>
      <c r="B6059" s="9" t="s">
        <v>30014</v>
      </c>
      <c r="C6059" s="9" t="s">
        <v>5629</v>
      </c>
      <c r="D6059" s="9" t="s">
        <v>22</v>
      </c>
      <c r="E6059" s="9" t="s">
        <v>30015</v>
      </c>
      <c r="F6059" s="9" t="s">
        <v>5813</v>
      </c>
      <c r="G6059" s="9" t="s">
        <v>82</v>
      </c>
      <c r="H6059" s="9" t="s">
        <v>22</v>
      </c>
      <c r="I6059" s="9" t="s">
        <v>5632</v>
      </c>
      <c r="J6059" s="9" t="s">
        <v>27</v>
      </c>
      <c r="K6059" s="9" t="s">
        <v>28</v>
      </c>
      <c r="L6059" s="9" t="s">
        <v>43</v>
      </c>
      <c r="M6059" s="9" t="s">
        <v>169</v>
      </c>
      <c r="N6059" s="9" t="s">
        <v>5633</v>
      </c>
      <c r="O6059" s="9" t="s">
        <v>32</v>
      </c>
      <c r="P6059" s="9" t="s">
        <v>22</v>
      </c>
      <c r="Q6059" s="9" t="s">
        <v>30016</v>
      </c>
      <c r="R6059" s="9" t="s">
        <v>168</v>
      </c>
      <c r="S6059" s="9" t="s">
        <v>27817</v>
      </c>
      <c r="T6059" s="9" t="s">
        <v>5655</v>
      </c>
    </row>
    <row r="6060" customHeight="1" spans="1:20">
      <c r="A6060" s="6">
        <v>45213</v>
      </c>
      <c r="B6060" s="9" t="s">
        <v>30017</v>
      </c>
      <c r="C6060" s="9" t="s">
        <v>5629</v>
      </c>
      <c r="D6060" s="9" t="s">
        <v>22</v>
      </c>
      <c r="E6060" s="9" t="s">
        <v>30018</v>
      </c>
      <c r="F6060" s="9" t="s">
        <v>30019</v>
      </c>
      <c r="G6060" s="9" t="s">
        <v>82</v>
      </c>
      <c r="H6060" s="9" t="s">
        <v>96</v>
      </c>
      <c r="I6060" s="9" t="s">
        <v>5632</v>
      </c>
      <c r="J6060" s="9" t="s">
        <v>27</v>
      </c>
      <c r="K6060" s="9" t="s">
        <v>28</v>
      </c>
      <c r="L6060" s="9" t="s">
        <v>43</v>
      </c>
      <c r="M6060" s="9" t="s">
        <v>169</v>
      </c>
      <c r="N6060" s="9" t="s">
        <v>5633</v>
      </c>
      <c r="O6060" s="9" t="s">
        <v>32</v>
      </c>
      <c r="P6060" s="9" t="s">
        <v>22</v>
      </c>
      <c r="Q6060" s="9" t="s">
        <v>30020</v>
      </c>
      <c r="R6060" s="9" t="s">
        <v>168</v>
      </c>
      <c r="S6060" s="9" t="s">
        <v>30021</v>
      </c>
      <c r="T6060" s="9" t="s">
        <v>8758</v>
      </c>
    </row>
    <row r="6061" customHeight="1" spans="1:20">
      <c r="A6061" s="6">
        <v>45213</v>
      </c>
      <c r="B6061" s="9" t="s">
        <v>30022</v>
      </c>
      <c r="C6061" s="9" t="s">
        <v>5629</v>
      </c>
      <c r="D6061" s="9" t="s">
        <v>22</v>
      </c>
      <c r="E6061" s="9" t="s">
        <v>25937</v>
      </c>
      <c r="F6061" s="9" t="s">
        <v>25938</v>
      </c>
      <c r="G6061" s="9" t="s">
        <v>82</v>
      </c>
      <c r="H6061" s="9" t="s">
        <v>96</v>
      </c>
      <c r="I6061" s="9" t="s">
        <v>5632</v>
      </c>
      <c r="J6061" s="9" t="s">
        <v>27</v>
      </c>
      <c r="K6061" s="9" t="s">
        <v>28</v>
      </c>
      <c r="L6061" s="9" t="s">
        <v>43</v>
      </c>
      <c r="M6061" s="9" t="s">
        <v>169</v>
      </c>
      <c r="N6061" s="9" t="s">
        <v>5633</v>
      </c>
      <c r="O6061" s="9" t="s">
        <v>32</v>
      </c>
      <c r="P6061" s="9" t="s">
        <v>22</v>
      </c>
      <c r="Q6061" s="9" t="s">
        <v>30023</v>
      </c>
      <c r="R6061" s="9" t="s">
        <v>168</v>
      </c>
      <c r="S6061" s="9" t="s">
        <v>30024</v>
      </c>
      <c r="T6061" s="9" t="s">
        <v>5649</v>
      </c>
    </row>
    <row r="6062" customHeight="1" spans="1:20">
      <c r="A6062" s="6">
        <v>45213</v>
      </c>
      <c r="B6062" s="9" t="s">
        <v>30025</v>
      </c>
      <c r="C6062" s="9" t="s">
        <v>5644</v>
      </c>
      <c r="D6062" s="9" t="s">
        <v>22</v>
      </c>
      <c r="E6062" s="9" t="s">
        <v>30026</v>
      </c>
      <c r="F6062" s="9" t="s">
        <v>30027</v>
      </c>
      <c r="G6062" s="9" t="s">
        <v>82</v>
      </c>
      <c r="H6062" s="9" t="s">
        <v>110</v>
      </c>
      <c r="I6062" s="9" t="s">
        <v>168</v>
      </c>
      <c r="J6062" s="9" t="s">
        <v>27</v>
      </c>
      <c r="K6062" s="9" t="s">
        <v>28</v>
      </c>
      <c r="L6062" s="9" t="s">
        <v>43</v>
      </c>
      <c r="M6062" s="9" t="s">
        <v>169</v>
      </c>
      <c r="N6062" s="9" t="s">
        <v>5633</v>
      </c>
      <c r="O6062" s="9" t="s">
        <v>32</v>
      </c>
      <c r="P6062" s="9" t="s">
        <v>22</v>
      </c>
      <c r="Q6062" s="9" t="s">
        <v>30028</v>
      </c>
      <c r="R6062" s="9" t="s">
        <v>168</v>
      </c>
      <c r="S6062" s="9" t="s">
        <v>30029</v>
      </c>
      <c r="T6062" s="9" t="s">
        <v>8758</v>
      </c>
    </row>
    <row r="6063" customHeight="1" spans="1:20">
      <c r="A6063" s="6">
        <v>45213</v>
      </c>
      <c r="B6063" s="9" t="s">
        <v>30030</v>
      </c>
      <c r="C6063" s="9" t="s">
        <v>5629</v>
      </c>
      <c r="D6063" s="9" t="s">
        <v>22</v>
      </c>
      <c r="E6063" s="9" t="s">
        <v>30031</v>
      </c>
      <c r="F6063" s="9" t="s">
        <v>30032</v>
      </c>
      <c r="G6063" s="9" t="s">
        <v>82</v>
      </c>
      <c r="H6063" s="9" t="s">
        <v>137</v>
      </c>
      <c r="I6063" s="9" t="s">
        <v>5632</v>
      </c>
      <c r="J6063" s="9" t="s">
        <v>27</v>
      </c>
      <c r="K6063" s="9" t="s">
        <v>28</v>
      </c>
      <c r="L6063" s="9" t="s">
        <v>43</v>
      </c>
      <c r="M6063" s="9" t="s">
        <v>169</v>
      </c>
      <c r="N6063" s="9" t="s">
        <v>5633</v>
      </c>
      <c r="O6063" s="9" t="s">
        <v>32</v>
      </c>
      <c r="P6063" s="9" t="s">
        <v>22</v>
      </c>
      <c r="Q6063" s="9" t="s">
        <v>30033</v>
      </c>
      <c r="R6063" s="9" t="s">
        <v>168</v>
      </c>
      <c r="S6063" s="9" t="s">
        <v>30034</v>
      </c>
      <c r="T6063" s="9" t="s">
        <v>5636</v>
      </c>
    </row>
    <row r="6064" customHeight="1" spans="1:20">
      <c r="A6064" s="6">
        <v>45213</v>
      </c>
      <c r="B6064" s="9" t="s">
        <v>30035</v>
      </c>
      <c r="C6064" s="9" t="s">
        <v>5629</v>
      </c>
      <c r="D6064" s="9" t="s">
        <v>22</v>
      </c>
      <c r="E6064" s="9" t="s">
        <v>30036</v>
      </c>
      <c r="F6064" s="9" t="s">
        <v>7380</v>
      </c>
      <c r="G6064" s="9" t="s">
        <v>82</v>
      </c>
      <c r="H6064" s="9" t="s">
        <v>96</v>
      </c>
      <c r="I6064" s="9" t="s">
        <v>5632</v>
      </c>
      <c r="J6064" s="9" t="s">
        <v>27</v>
      </c>
      <c r="K6064" s="9" t="s">
        <v>28</v>
      </c>
      <c r="L6064" s="9" t="s">
        <v>43</v>
      </c>
      <c r="M6064" s="9" t="s">
        <v>169</v>
      </c>
      <c r="N6064" s="9" t="s">
        <v>5633</v>
      </c>
      <c r="O6064" s="9" t="s">
        <v>32</v>
      </c>
      <c r="P6064" s="9" t="s">
        <v>22</v>
      </c>
      <c r="Q6064" s="9" t="s">
        <v>30037</v>
      </c>
      <c r="R6064" s="9" t="s">
        <v>168</v>
      </c>
      <c r="S6064" s="9" t="s">
        <v>30038</v>
      </c>
      <c r="T6064" s="9" t="s">
        <v>5655</v>
      </c>
    </row>
    <row r="6065" customHeight="1" spans="1:20">
      <c r="A6065" s="6">
        <v>45213</v>
      </c>
      <c r="B6065" s="9" t="s">
        <v>30039</v>
      </c>
      <c r="C6065" s="9" t="s">
        <v>5644</v>
      </c>
      <c r="D6065" s="9" t="s">
        <v>22</v>
      </c>
      <c r="E6065" s="9" t="s">
        <v>30040</v>
      </c>
      <c r="F6065" s="9" t="s">
        <v>30041</v>
      </c>
      <c r="G6065" s="9" t="s">
        <v>82</v>
      </c>
      <c r="H6065" s="9" t="s">
        <v>110</v>
      </c>
      <c r="I6065" s="9" t="s">
        <v>168</v>
      </c>
      <c r="J6065" s="9" t="s">
        <v>27</v>
      </c>
      <c r="K6065" s="9" t="s">
        <v>28</v>
      </c>
      <c r="L6065" s="9" t="s">
        <v>43</v>
      </c>
      <c r="M6065" s="9" t="s">
        <v>169</v>
      </c>
      <c r="N6065" s="9" t="s">
        <v>5633</v>
      </c>
      <c r="O6065" s="9" t="s">
        <v>32</v>
      </c>
      <c r="P6065" s="9" t="s">
        <v>22</v>
      </c>
      <c r="Q6065" s="9" t="s">
        <v>30042</v>
      </c>
      <c r="R6065" s="9" t="s">
        <v>168</v>
      </c>
      <c r="S6065" s="9" t="s">
        <v>30043</v>
      </c>
      <c r="T6065" s="9" t="s">
        <v>5655</v>
      </c>
    </row>
    <row r="6066" customHeight="1" spans="1:20">
      <c r="A6066" s="6">
        <v>45213</v>
      </c>
      <c r="B6066" s="9" t="s">
        <v>30044</v>
      </c>
      <c r="C6066" s="9" t="s">
        <v>5879</v>
      </c>
      <c r="D6066" s="9" t="s">
        <v>22</v>
      </c>
      <c r="E6066" s="9" t="s">
        <v>30045</v>
      </c>
      <c r="F6066" s="9" t="s">
        <v>30046</v>
      </c>
      <c r="G6066" s="9" t="s">
        <v>82</v>
      </c>
      <c r="H6066" s="9" t="s">
        <v>110</v>
      </c>
      <c r="I6066" s="9" t="s">
        <v>5737</v>
      </c>
      <c r="J6066" s="9" t="s">
        <v>27</v>
      </c>
      <c r="K6066" s="9" t="s">
        <v>28</v>
      </c>
      <c r="L6066" s="9" t="s">
        <v>43</v>
      </c>
      <c r="M6066" s="9" t="s">
        <v>169</v>
      </c>
      <c r="N6066" s="9" t="s">
        <v>5633</v>
      </c>
      <c r="O6066" s="9" t="s">
        <v>32</v>
      </c>
      <c r="P6066" s="9" t="s">
        <v>22</v>
      </c>
      <c r="Q6066" s="9" t="s">
        <v>30047</v>
      </c>
      <c r="R6066" s="9" t="s">
        <v>168</v>
      </c>
      <c r="S6066" s="9" t="s">
        <v>30048</v>
      </c>
      <c r="T6066" s="9" t="s">
        <v>5655</v>
      </c>
    </row>
    <row r="6067" customHeight="1" spans="1:20">
      <c r="A6067" s="6">
        <v>45213</v>
      </c>
      <c r="B6067" s="9" t="s">
        <v>30049</v>
      </c>
      <c r="C6067" s="9" t="s">
        <v>5629</v>
      </c>
      <c r="D6067" s="9" t="s">
        <v>22</v>
      </c>
      <c r="E6067" s="9" t="s">
        <v>30050</v>
      </c>
      <c r="F6067" s="9" t="s">
        <v>30051</v>
      </c>
      <c r="G6067" s="9" t="s">
        <v>82</v>
      </c>
      <c r="H6067" s="9" t="s">
        <v>110</v>
      </c>
      <c r="I6067" s="9" t="s">
        <v>5632</v>
      </c>
      <c r="J6067" s="9" t="s">
        <v>27</v>
      </c>
      <c r="K6067" s="9" t="s">
        <v>28</v>
      </c>
      <c r="L6067" s="9" t="s">
        <v>43</v>
      </c>
      <c r="M6067" s="9" t="s">
        <v>169</v>
      </c>
      <c r="N6067" s="9" t="s">
        <v>5633</v>
      </c>
      <c r="O6067" s="9" t="s">
        <v>32</v>
      </c>
      <c r="P6067" s="9" t="s">
        <v>22</v>
      </c>
      <c r="Q6067" s="9" t="s">
        <v>30052</v>
      </c>
      <c r="R6067" s="9" t="s">
        <v>168</v>
      </c>
      <c r="S6067" s="9" t="s">
        <v>30053</v>
      </c>
      <c r="T6067" s="9" t="s">
        <v>5751</v>
      </c>
    </row>
    <row r="6068" customHeight="1" spans="1:20">
      <c r="A6068" s="6">
        <v>45213</v>
      </c>
      <c r="B6068" s="9" t="s">
        <v>30054</v>
      </c>
      <c r="C6068" s="9" t="s">
        <v>5629</v>
      </c>
      <c r="D6068" s="9" t="s">
        <v>22</v>
      </c>
      <c r="E6068" s="9" t="s">
        <v>30055</v>
      </c>
      <c r="F6068" s="9" t="s">
        <v>30056</v>
      </c>
      <c r="G6068" s="9" t="s">
        <v>82</v>
      </c>
      <c r="H6068" s="9" t="s">
        <v>22</v>
      </c>
      <c r="I6068" s="9" t="s">
        <v>5632</v>
      </c>
      <c r="J6068" s="9" t="s">
        <v>27</v>
      </c>
      <c r="K6068" s="9" t="s">
        <v>28</v>
      </c>
      <c r="L6068" s="9" t="s">
        <v>43</v>
      </c>
      <c r="M6068" s="9" t="s">
        <v>169</v>
      </c>
      <c r="N6068" s="9" t="s">
        <v>5633</v>
      </c>
      <c r="O6068" s="9" t="s">
        <v>32</v>
      </c>
      <c r="P6068" s="9" t="s">
        <v>22</v>
      </c>
      <c r="Q6068" s="9" t="s">
        <v>30057</v>
      </c>
      <c r="R6068" s="9" t="s">
        <v>168</v>
      </c>
      <c r="S6068" s="9" t="s">
        <v>30058</v>
      </c>
      <c r="T6068" s="9" t="s">
        <v>5636</v>
      </c>
    </row>
    <row r="6069" customHeight="1" spans="1:20">
      <c r="A6069" s="6">
        <v>45213</v>
      </c>
      <c r="B6069" s="9" t="s">
        <v>30059</v>
      </c>
      <c r="C6069" s="9" t="s">
        <v>5629</v>
      </c>
      <c r="D6069" s="9" t="s">
        <v>22</v>
      </c>
      <c r="E6069" s="9" t="s">
        <v>30060</v>
      </c>
      <c r="F6069" s="9" t="s">
        <v>30061</v>
      </c>
      <c r="G6069" s="9" t="s">
        <v>82</v>
      </c>
      <c r="H6069" s="9" t="s">
        <v>22</v>
      </c>
      <c r="I6069" s="9" t="s">
        <v>5632</v>
      </c>
      <c r="J6069" s="9" t="s">
        <v>27</v>
      </c>
      <c r="K6069" s="9" t="s">
        <v>28</v>
      </c>
      <c r="L6069" s="9" t="s">
        <v>43</v>
      </c>
      <c r="M6069" s="9" t="s">
        <v>169</v>
      </c>
      <c r="N6069" s="9" t="s">
        <v>5633</v>
      </c>
      <c r="O6069" s="9" t="s">
        <v>32</v>
      </c>
      <c r="P6069" s="9" t="s">
        <v>22</v>
      </c>
      <c r="Q6069" s="9" t="s">
        <v>30062</v>
      </c>
      <c r="R6069" s="9" t="s">
        <v>168</v>
      </c>
      <c r="S6069" s="9" t="s">
        <v>30063</v>
      </c>
      <c r="T6069" s="9" t="s">
        <v>5655</v>
      </c>
    </row>
    <row r="6070" customHeight="1" spans="1:20">
      <c r="A6070" s="6">
        <v>45213</v>
      </c>
      <c r="B6070" s="9" t="s">
        <v>30064</v>
      </c>
      <c r="C6070" s="9" t="s">
        <v>5629</v>
      </c>
      <c r="D6070" s="9" t="s">
        <v>22</v>
      </c>
      <c r="E6070" s="9" t="s">
        <v>30065</v>
      </c>
      <c r="F6070" s="9" t="s">
        <v>30066</v>
      </c>
      <c r="G6070" s="9" t="s">
        <v>82</v>
      </c>
      <c r="H6070" s="9" t="s">
        <v>22</v>
      </c>
      <c r="I6070" s="9" t="s">
        <v>5632</v>
      </c>
      <c r="J6070" s="9" t="s">
        <v>27</v>
      </c>
      <c r="K6070" s="9" t="s">
        <v>28</v>
      </c>
      <c r="L6070" s="9" t="s">
        <v>43</v>
      </c>
      <c r="M6070" s="9" t="s">
        <v>169</v>
      </c>
      <c r="N6070" s="9" t="s">
        <v>5633</v>
      </c>
      <c r="O6070" s="9" t="s">
        <v>32</v>
      </c>
      <c r="P6070" s="9" t="s">
        <v>22</v>
      </c>
      <c r="Q6070" s="9" t="s">
        <v>30067</v>
      </c>
      <c r="R6070" s="9" t="s">
        <v>168</v>
      </c>
      <c r="S6070" s="9" t="s">
        <v>30068</v>
      </c>
      <c r="T6070" s="9" t="s">
        <v>5690</v>
      </c>
    </row>
    <row r="6071" customHeight="1" spans="1:20">
      <c r="A6071" s="6">
        <v>45213</v>
      </c>
      <c r="B6071" s="9" t="s">
        <v>30069</v>
      </c>
      <c r="C6071" s="9" t="s">
        <v>5644</v>
      </c>
      <c r="D6071" s="9" t="s">
        <v>22</v>
      </c>
      <c r="E6071" s="9" t="s">
        <v>30070</v>
      </c>
      <c r="F6071" s="9" t="s">
        <v>30071</v>
      </c>
      <c r="G6071" s="9" t="s">
        <v>82</v>
      </c>
      <c r="H6071" s="9" t="s">
        <v>22</v>
      </c>
      <c r="I6071" s="9" t="s">
        <v>168</v>
      </c>
      <c r="J6071" s="9" t="s">
        <v>27</v>
      </c>
      <c r="K6071" s="9" t="s">
        <v>28</v>
      </c>
      <c r="L6071" s="9" t="s">
        <v>43</v>
      </c>
      <c r="M6071" s="9" t="s">
        <v>169</v>
      </c>
      <c r="N6071" s="9" t="s">
        <v>5633</v>
      </c>
      <c r="O6071" s="9" t="s">
        <v>32</v>
      </c>
      <c r="P6071" s="9" t="s">
        <v>22</v>
      </c>
      <c r="Q6071" s="9" t="s">
        <v>30072</v>
      </c>
      <c r="R6071" s="9" t="s">
        <v>168</v>
      </c>
      <c r="S6071" s="9" t="s">
        <v>30073</v>
      </c>
      <c r="T6071" s="9" t="s">
        <v>5636</v>
      </c>
    </row>
    <row r="6072" customHeight="1" spans="1:20">
      <c r="A6072" s="6">
        <v>45213</v>
      </c>
      <c r="B6072" s="9" t="s">
        <v>30074</v>
      </c>
      <c r="C6072" s="9" t="s">
        <v>6050</v>
      </c>
      <c r="D6072" s="9" t="s">
        <v>22</v>
      </c>
      <c r="E6072" s="9" t="s">
        <v>30075</v>
      </c>
      <c r="F6072" s="9" t="s">
        <v>22</v>
      </c>
      <c r="G6072" s="9" t="s">
        <v>22</v>
      </c>
      <c r="H6072" s="9" t="s">
        <v>22</v>
      </c>
      <c r="I6072" s="9" t="s">
        <v>214</v>
      </c>
      <c r="J6072" s="9" t="s">
        <v>27</v>
      </c>
      <c r="K6072" s="9" t="s">
        <v>28</v>
      </c>
      <c r="L6072" s="9" t="s">
        <v>43</v>
      </c>
      <c r="M6072" s="9" t="s">
        <v>30</v>
      </c>
      <c r="N6072" s="9" t="s">
        <v>5633</v>
      </c>
      <c r="O6072" s="9" t="s">
        <v>32</v>
      </c>
      <c r="P6072" s="9" t="s">
        <v>22</v>
      </c>
      <c r="Q6072" s="9" t="s">
        <v>30076</v>
      </c>
      <c r="R6072" s="9" t="s">
        <v>168</v>
      </c>
      <c r="S6072" s="9" t="s">
        <v>30077</v>
      </c>
      <c r="T6072" s="9" t="s">
        <v>30078</v>
      </c>
    </row>
    <row r="6073" customHeight="1" spans="1:20">
      <c r="A6073" s="6">
        <v>45213</v>
      </c>
      <c r="B6073" s="9" t="s">
        <v>30079</v>
      </c>
      <c r="C6073" s="9" t="s">
        <v>5848</v>
      </c>
      <c r="D6073" s="9" t="s">
        <v>22</v>
      </c>
      <c r="E6073" s="9" t="s">
        <v>30080</v>
      </c>
      <c r="F6073" s="9" t="s">
        <v>30081</v>
      </c>
      <c r="G6073" s="9" t="s">
        <v>82</v>
      </c>
      <c r="H6073" s="9" t="s">
        <v>22</v>
      </c>
      <c r="I6073" s="9" t="s">
        <v>168</v>
      </c>
      <c r="J6073" s="9" t="s">
        <v>27</v>
      </c>
      <c r="K6073" s="9" t="s">
        <v>28</v>
      </c>
      <c r="L6073" s="9" t="s">
        <v>43</v>
      </c>
      <c r="M6073" s="9" t="s">
        <v>169</v>
      </c>
      <c r="N6073" s="9" t="s">
        <v>5633</v>
      </c>
      <c r="O6073" s="9" t="s">
        <v>32</v>
      </c>
      <c r="P6073" s="9" t="s">
        <v>22</v>
      </c>
      <c r="Q6073" s="9" t="s">
        <v>30082</v>
      </c>
      <c r="R6073" s="9" t="s">
        <v>168</v>
      </c>
      <c r="S6073" s="9" t="s">
        <v>30083</v>
      </c>
      <c r="T6073" s="9" t="s">
        <v>5655</v>
      </c>
    </row>
    <row r="6074" customHeight="1" spans="1:20">
      <c r="A6074" s="6">
        <v>45213</v>
      </c>
      <c r="B6074" s="9" t="s">
        <v>30084</v>
      </c>
      <c r="C6074" s="9" t="s">
        <v>5629</v>
      </c>
      <c r="D6074" s="9" t="s">
        <v>22</v>
      </c>
      <c r="E6074" s="9" t="s">
        <v>30085</v>
      </c>
      <c r="F6074" s="9" t="s">
        <v>30086</v>
      </c>
      <c r="G6074" s="9" t="s">
        <v>82</v>
      </c>
      <c r="H6074" s="9" t="s">
        <v>22</v>
      </c>
      <c r="I6074" s="9" t="s">
        <v>5632</v>
      </c>
      <c r="J6074" s="9" t="s">
        <v>27</v>
      </c>
      <c r="K6074" s="9" t="s">
        <v>28</v>
      </c>
      <c r="L6074" s="9" t="s">
        <v>43</v>
      </c>
      <c r="M6074" s="9" t="s">
        <v>169</v>
      </c>
      <c r="N6074" s="9" t="s">
        <v>5633</v>
      </c>
      <c r="O6074" s="9" t="s">
        <v>32</v>
      </c>
      <c r="P6074" s="9" t="s">
        <v>22</v>
      </c>
      <c r="Q6074" s="9" t="s">
        <v>30087</v>
      </c>
      <c r="R6074" s="9" t="s">
        <v>168</v>
      </c>
      <c r="S6074" s="9" t="s">
        <v>30088</v>
      </c>
      <c r="T6074" s="9" t="s">
        <v>5723</v>
      </c>
    </row>
    <row r="6075" customHeight="1" spans="1:20">
      <c r="A6075" s="6">
        <v>45213</v>
      </c>
      <c r="B6075" s="9" t="s">
        <v>30089</v>
      </c>
      <c r="C6075" s="9" t="s">
        <v>5644</v>
      </c>
      <c r="D6075" s="9" t="s">
        <v>22</v>
      </c>
      <c r="E6075" s="9" t="s">
        <v>30090</v>
      </c>
      <c r="F6075" s="9" t="s">
        <v>30091</v>
      </c>
      <c r="G6075" s="9" t="s">
        <v>82</v>
      </c>
      <c r="H6075" s="9" t="s">
        <v>96</v>
      </c>
      <c r="I6075" s="9" t="s">
        <v>168</v>
      </c>
      <c r="J6075" s="9" t="s">
        <v>27</v>
      </c>
      <c r="K6075" s="9" t="s">
        <v>28</v>
      </c>
      <c r="L6075" s="9" t="s">
        <v>43</v>
      </c>
      <c r="M6075" s="9" t="s">
        <v>169</v>
      </c>
      <c r="N6075" s="9" t="s">
        <v>5633</v>
      </c>
      <c r="O6075" s="9" t="s">
        <v>32</v>
      </c>
      <c r="P6075" s="9" t="s">
        <v>22</v>
      </c>
      <c r="Q6075" s="9" t="s">
        <v>30092</v>
      </c>
      <c r="R6075" s="9" t="s">
        <v>168</v>
      </c>
      <c r="S6075" s="9" t="s">
        <v>30093</v>
      </c>
      <c r="T6075" s="9" t="s">
        <v>5642</v>
      </c>
    </row>
    <row r="6076" customHeight="1" spans="1:20">
      <c r="A6076" s="6">
        <v>45213</v>
      </c>
      <c r="B6076" s="9" t="s">
        <v>30094</v>
      </c>
      <c r="C6076" s="9" t="s">
        <v>5629</v>
      </c>
      <c r="D6076" s="9" t="s">
        <v>22</v>
      </c>
      <c r="E6076" s="9" t="s">
        <v>30095</v>
      </c>
      <c r="F6076" s="9" t="s">
        <v>30096</v>
      </c>
      <c r="G6076" s="9" t="s">
        <v>82</v>
      </c>
      <c r="H6076" s="9" t="s">
        <v>22</v>
      </c>
      <c r="I6076" s="9" t="s">
        <v>5632</v>
      </c>
      <c r="J6076" s="9" t="s">
        <v>27</v>
      </c>
      <c r="K6076" s="9" t="s">
        <v>28</v>
      </c>
      <c r="L6076" s="9" t="s">
        <v>43</v>
      </c>
      <c r="M6076" s="9" t="s">
        <v>169</v>
      </c>
      <c r="N6076" s="9" t="s">
        <v>5633</v>
      </c>
      <c r="O6076" s="9" t="s">
        <v>32</v>
      </c>
      <c r="P6076" s="9" t="s">
        <v>22</v>
      </c>
      <c r="Q6076" s="9" t="s">
        <v>30097</v>
      </c>
      <c r="R6076" s="9" t="s">
        <v>168</v>
      </c>
      <c r="S6076" s="9" t="s">
        <v>30098</v>
      </c>
      <c r="T6076" s="9" t="s">
        <v>5668</v>
      </c>
    </row>
    <row r="6077" customHeight="1" spans="1:20">
      <c r="A6077" s="6">
        <v>45213</v>
      </c>
      <c r="B6077" s="9" t="s">
        <v>30099</v>
      </c>
      <c r="C6077" s="9" t="s">
        <v>5644</v>
      </c>
      <c r="D6077" s="9" t="s">
        <v>22</v>
      </c>
      <c r="E6077" s="9" t="s">
        <v>30100</v>
      </c>
      <c r="F6077" s="9" t="s">
        <v>30101</v>
      </c>
      <c r="G6077" s="9" t="s">
        <v>82</v>
      </c>
      <c r="H6077" s="9" t="s">
        <v>22</v>
      </c>
      <c r="I6077" s="9" t="s">
        <v>168</v>
      </c>
      <c r="J6077" s="9" t="s">
        <v>27</v>
      </c>
      <c r="K6077" s="9" t="s">
        <v>28</v>
      </c>
      <c r="L6077" s="9" t="s">
        <v>43</v>
      </c>
      <c r="M6077" s="9" t="s">
        <v>169</v>
      </c>
      <c r="N6077" s="9" t="s">
        <v>5633</v>
      </c>
      <c r="O6077" s="9" t="s">
        <v>32</v>
      </c>
      <c r="P6077" s="9" t="s">
        <v>22</v>
      </c>
      <c r="Q6077" s="9" t="s">
        <v>30102</v>
      </c>
      <c r="R6077" s="9" t="s">
        <v>168</v>
      </c>
      <c r="S6077" s="9" t="s">
        <v>30103</v>
      </c>
      <c r="T6077" s="9" t="s">
        <v>5649</v>
      </c>
    </row>
    <row r="6078" customHeight="1" spans="1:20">
      <c r="A6078" s="6">
        <v>45213</v>
      </c>
      <c r="B6078" s="9" t="s">
        <v>30104</v>
      </c>
      <c r="C6078" s="9" t="s">
        <v>5644</v>
      </c>
      <c r="D6078" s="9" t="s">
        <v>22</v>
      </c>
      <c r="E6078" s="9" t="s">
        <v>30105</v>
      </c>
      <c r="F6078" s="9" t="s">
        <v>30106</v>
      </c>
      <c r="G6078" s="9" t="s">
        <v>82</v>
      </c>
      <c r="H6078" s="9" t="s">
        <v>22</v>
      </c>
      <c r="I6078" s="9" t="s">
        <v>299</v>
      </c>
      <c r="J6078" s="9" t="s">
        <v>27</v>
      </c>
      <c r="K6078" s="9" t="s">
        <v>28</v>
      </c>
      <c r="L6078" s="9" t="s">
        <v>43</v>
      </c>
      <c r="M6078" s="9" t="s">
        <v>169</v>
      </c>
      <c r="N6078" s="9" t="s">
        <v>5633</v>
      </c>
      <c r="O6078" s="9" t="s">
        <v>32</v>
      </c>
      <c r="P6078" s="9" t="s">
        <v>22</v>
      </c>
      <c r="Q6078" s="9" t="s">
        <v>30107</v>
      </c>
      <c r="R6078" s="9" t="s">
        <v>168</v>
      </c>
      <c r="S6078" s="9" t="s">
        <v>30108</v>
      </c>
      <c r="T6078" s="9" t="s">
        <v>5723</v>
      </c>
    </row>
    <row r="6079" customHeight="1" spans="1:20">
      <c r="A6079" s="6">
        <v>45213</v>
      </c>
      <c r="B6079" s="9" t="s">
        <v>30109</v>
      </c>
      <c r="C6079" s="9" t="s">
        <v>5879</v>
      </c>
      <c r="D6079" s="9" t="s">
        <v>22</v>
      </c>
      <c r="E6079" s="9" t="s">
        <v>30110</v>
      </c>
      <c r="F6079" s="9" t="s">
        <v>30111</v>
      </c>
      <c r="G6079" s="9" t="s">
        <v>82</v>
      </c>
      <c r="H6079" s="9" t="s">
        <v>22</v>
      </c>
      <c r="I6079" s="9" t="s">
        <v>5737</v>
      </c>
      <c r="J6079" s="9" t="s">
        <v>27</v>
      </c>
      <c r="K6079" s="9" t="s">
        <v>28</v>
      </c>
      <c r="L6079" s="9" t="s">
        <v>43</v>
      </c>
      <c r="M6079" s="9" t="s">
        <v>169</v>
      </c>
      <c r="N6079" s="9" t="s">
        <v>5633</v>
      </c>
      <c r="O6079" s="9" t="s">
        <v>32</v>
      </c>
      <c r="P6079" s="9" t="s">
        <v>22</v>
      </c>
      <c r="Q6079" s="9" t="s">
        <v>30112</v>
      </c>
      <c r="R6079" s="9" t="s">
        <v>168</v>
      </c>
      <c r="S6079" s="9" t="s">
        <v>7772</v>
      </c>
      <c r="T6079" s="9" t="s">
        <v>5649</v>
      </c>
    </row>
    <row r="6080" customHeight="1" spans="1:20">
      <c r="A6080" s="6">
        <v>45213</v>
      </c>
      <c r="B6080" s="9" t="s">
        <v>30113</v>
      </c>
      <c r="C6080" s="9" t="s">
        <v>5644</v>
      </c>
      <c r="D6080" s="9" t="s">
        <v>22</v>
      </c>
      <c r="E6080" s="9" t="s">
        <v>30114</v>
      </c>
      <c r="F6080" s="9" t="s">
        <v>30115</v>
      </c>
      <c r="G6080" s="9" t="s">
        <v>82</v>
      </c>
      <c r="H6080" s="9" t="s">
        <v>96</v>
      </c>
      <c r="I6080" s="9" t="s">
        <v>2203</v>
      </c>
      <c r="J6080" s="9" t="s">
        <v>27</v>
      </c>
      <c r="K6080" s="9" t="s">
        <v>28</v>
      </c>
      <c r="L6080" s="9" t="s">
        <v>43</v>
      </c>
      <c r="M6080" s="9" t="s">
        <v>169</v>
      </c>
      <c r="N6080" s="9" t="s">
        <v>5633</v>
      </c>
      <c r="O6080" s="9" t="s">
        <v>32</v>
      </c>
      <c r="P6080" s="9" t="s">
        <v>22</v>
      </c>
      <c r="Q6080" s="9" t="s">
        <v>30116</v>
      </c>
      <c r="R6080" s="9" t="s">
        <v>168</v>
      </c>
      <c r="S6080" s="9" t="s">
        <v>30117</v>
      </c>
      <c r="T6080" s="9" t="s">
        <v>5655</v>
      </c>
    </row>
    <row r="6081" customHeight="1" spans="1:20">
      <c r="A6081" s="6">
        <v>45213</v>
      </c>
      <c r="B6081" s="9" t="s">
        <v>30118</v>
      </c>
      <c r="C6081" s="9" t="s">
        <v>5644</v>
      </c>
      <c r="D6081" s="9" t="s">
        <v>22</v>
      </c>
      <c r="E6081" s="9" t="s">
        <v>30119</v>
      </c>
      <c r="F6081" s="9" t="s">
        <v>30120</v>
      </c>
      <c r="G6081" s="9" t="s">
        <v>82</v>
      </c>
      <c r="H6081" s="9" t="s">
        <v>110</v>
      </c>
      <c r="I6081" s="9" t="s">
        <v>4047</v>
      </c>
      <c r="J6081" s="9" t="s">
        <v>27</v>
      </c>
      <c r="K6081" s="9" t="s">
        <v>28</v>
      </c>
      <c r="L6081" s="9" t="s">
        <v>43</v>
      </c>
      <c r="M6081" s="9" t="s">
        <v>169</v>
      </c>
      <c r="N6081" s="9" t="s">
        <v>5633</v>
      </c>
      <c r="O6081" s="9" t="s">
        <v>32</v>
      </c>
      <c r="P6081" s="9" t="s">
        <v>22</v>
      </c>
      <c r="Q6081" s="9" t="s">
        <v>30121</v>
      </c>
      <c r="R6081" s="9" t="s">
        <v>168</v>
      </c>
      <c r="S6081" s="9" t="s">
        <v>30122</v>
      </c>
      <c r="T6081" s="9" t="s">
        <v>5723</v>
      </c>
    </row>
    <row r="6082" customHeight="1" spans="1:20">
      <c r="A6082" s="6">
        <v>45213</v>
      </c>
      <c r="B6082" s="9" t="s">
        <v>30123</v>
      </c>
      <c r="C6082" s="9" t="s">
        <v>5629</v>
      </c>
      <c r="D6082" s="9" t="s">
        <v>22</v>
      </c>
      <c r="E6082" s="9" t="s">
        <v>30124</v>
      </c>
      <c r="F6082" s="9" t="s">
        <v>5320</v>
      </c>
      <c r="G6082" s="9" t="s">
        <v>82</v>
      </c>
      <c r="H6082" s="9" t="s">
        <v>22</v>
      </c>
      <c r="I6082" s="9" t="s">
        <v>5632</v>
      </c>
      <c r="J6082" s="9" t="s">
        <v>27</v>
      </c>
      <c r="K6082" s="9" t="s">
        <v>28</v>
      </c>
      <c r="L6082" s="9" t="s">
        <v>43</v>
      </c>
      <c r="M6082" s="9" t="s">
        <v>169</v>
      </c>
      <c r="N6082" s="9" t="s">
        <v>5633</v>
      </c>
      <c r="O6082" s="9" t="s">
        <v>32</v>
      </c>
      <c r="P6082" s="9" t="s">
        <v>22</v>
      </c>
      <c r="Q6082" s="9" t="s">
        <v>30125</v>
      </c>
      <c r="R6082" s="9" t="s">
        <v>168</v>
      </c>
      <c r="S6082" s="9" t="s">
        <v>30126</v>
      </c>
      <c r="T6082" s="9" t="s">
        <v>5723</v>
      </c>
    </row>
    <row r="6083" customHeight="1" spans="1:20">
      <c r="A6083" s="6">
        <v>45213</v>
      </c>
      <c r="B6083" s="9" t="s">
        <v>30127</v>
      </c>
      <c r="C6083" s="9" t="s">
        <v>7835</v>
      </c>
      <c r="D6083" s="9" t="s">
        <v>22</v>
      </c>
      <c r="E6083" s="9" t="s">
        <v>30128</v>
      </c>
      <c r="F6083" s="9" t="s">
        <v>30129</v>
      </c>
      <c r="G6083" s="9" t="s">
        <v>82</v>
      </c>
      <c r="H6083" s="9" t="s">
        <v>22</v>
      </c>
      <c r="I6083" s="9" t="s">
        <v>1255</v>
      </c>
      <c r="J6083" s="9" t="s">
        <v>27</v>
      </c>
      <c r="K6083" s="9" t="s">
        <v>28</v>
      </c>
      <c r="L6083" s="9" t="s">
        <v>43</v>
      </c>
      <c r="M6083" s="9" t="s">
        <v>169</v>
      </c>
      <c r="N6083" s="9" t="s">
        <v>5633</v>
      </c>
      <c r="O6083" s="9" t="s">
        <v>32</v>
      </c>
      <c r="P6083" s="9" t="s">
        <v>22</v>
      </c>
      <c r="Q6083" s="9" t="s">
        <v>30130</v>
      </c>
      <c r="R6083" s="9" t="s">
        <v>168</v>
      </c>
      <c r="S6083" s="9" t="s">
        <v>30131</v>
      </c>
      <c r="T6083" s="9" t="s">
        <v>5690</v>
      </c>
    </row>
    <row r="6084" customHeight="1" spans="1:20">
      <c r="A6084" s="6">
        <v>45213</v>
      </c>
      <c r="B6084" s="9" t="s">
        <v>30132</v>
      </c>
      <c r="C6084" s="9" t="s">
        <v>5644</v>
      </c>
      <c r="D6084" s="9" t="s">
        <v>22</v>
      </c>
      <c r="E6084" s="9" t="s">
        <v>30133</v>
      </c>
      <c r="F6084" s="9" t="s">
        <v>30134</v>
      </c>
      <c r="G6084" s="9" t="s">
        <v>82</v>
      </c>
      <c r="H6084" s="9" t="s">
        <v>110</v>
      </c>
      <c r="I6084" s="9" t="s">
        <v>168</v>
      </c>
      <c r="J6084" s="9" t="s">
        <v>27</v>
      </c>
      <c r="K6084" s="9" t="s">
        <v>28</v>
      </c>
      <c r="L6084" s="9" t="s">
        <v>43</v>
      </c>
      <c r="M6084" s="9" t="s">
        <v>169</v>
      </c>
      <c r="N6084" s="9" t="s">
        <v>5633</v>
      </c>
      <c r="O6084" s="9" t="s">
        <v>32</v>
      </c>
      <c r="P6084" s="9" t="s">
        <v>22</v>
      </c>
      <c r="Q6084" s="9" t="s">
        <v>30135</v>
      </c>
      <c r="R6084" s="9" t="s">
        <v>168</v>
      </c>
      <c r="S6084" s="9" t="s">
        <v>30136</v>
      </c>
      <c r="T6084" s="9" t="s">
        <v>5723</v>
      </c>
    </row>
    <row r="6085" customHeight="1" spans="1:20">
      <c r="A6085" s="6">
        <v>45213</v>
      </c>
      <c r="B6085" s="9" t="s">
        <v>30137</v>
      </c>
      <c r="C6085" s="9" t="s">
        <v>5629</v>
      </c>
      <c r="D6085" s="9" t="s">
        <v>22</v>
      </c>
      <c r="E6085" s="9" t="s">
        <v>30138</v>
      </c>
      <c r="F6085" s="9" t="s">
        <v>30139</v>
      </c>
      <c r="G6085" s="9" t="s">
        <v>82</v>
      </c>
      <c r="H6085" s="9" t="s">
        <v>22</v>
      </c>
      <c r="I6085" s="9" t="s">
        <v>5632</v>
      </c>
      <c r="J6085" s="9" t="s">
        <v>27</v>
      </c>
      <c r="K6085" s="9" t="s">
        <v>28</v>
      </c>
      <c r="L6085" s="9" t="s">
        <v>43</v>
      </c>
      <c r="M6085" s="9" t="s">
        <v>169</v>
      </c>
      <c r="N6085" s="9" t="s">
        <v>5633</v>
      </c>
      <c r="O6085" s="9" t="s">
        <v>32</v>
      </c>
      <c r="P6085" s="9" t="s">
        <v>22</v>
      </c>
      <c r="Q6085" s="9" t="s">
        <v>30140</v>
      </c>
      <c r="R6085" s="9" t="s">
        <v>168</v>
      </c>
      <c r="S6085" s="9" t="s">
        <v>30141</v>
      </c>
      <c r="T6085" s="9" t="s">
        <v>5723</v>
      </c>
    </row>
    <row r="6086" customHeight="1" spans="1:20">
      <c r="A6086" s="6">
        <v>45213</v>
      </c>
      <c r="B6086" s="9" t="s">
        <v>30142</v>
      </c>
      <c r="C6086" s="9" t="s">
        <v>5629</v>
      </c>
      <c r="D6086" s="9" t="s">
        <v>22</v>
      </c>
      <c r="E6086" s="9" t="s">
        <v>30143</v>
      </c>
      <c r="F6086" s="9" t="s">
        <v>30144</v>
      </c>
      <c r="G6086" s="9" t="s">
        <v>82</v>
      </c>
      <c r="H6086" s="9" t="s">
        <v>110</v>
      </c>
      <c r="I6086" s="9" t="s">
        <v>5632</v>
      </c>
      <c r="J6086" s="9" t="s">
        <v>27</v>
      </c>
      <c r="K6086" s="9" t="s">
        <v>28</v>
      </c>
      <c r="L6086" s="9" t="s">
        <v>43</v>
      </c>
      <c r="M6086" s="9" t="s">
        <v>169</v>
      </c>
      <c r="N6086" s="9" t="s">
        <v>5633</v>
      </c>
      <c r="O6086" s="9" t="s">
        <v>32</v>
      </c>
      <c r="P6086" s="9" t="s">
        <v>22</v>
      </c>
      <c r="Q6086" s="9" t="s">
        <v>30145</v>
      </c>
      <c r="R6086" s="9" t="s">
        <v>168</v>
      </c>
      <c r="S6086" s="9" t="s">
        <v>30146</v>
      </c>
      <c r="T6086" s="9" t="s">
        <v>5649</v>
      </c>
    </row>
    <row r="6087" customHeight="1" spans="1:20">
      <c r="A6087" s="6">
        <v>45213</v>
      </c>
      <c r="B6087" s="9" t="s">
        <v>30147</v>
      </c>
      <c r="C6087" s="9" t="s">
        <v>5629</v>
      </c>
      <c r="D6087" s="9" t="s">
        <v>22</v>
      </c>
      <c r="E6087" s="9" t="s">
        <v>30148</v>
      </c>
      <c r="F6087" s="9" t="s">
        <v>30149</v>
      </c>
      <c r="G6087" s="9" t="s">
        <v>82</v>
      </c>
      <c r="H6087" s="9" t="s">
        <v>22</v>
      </c>
      <c r="I6087" s="9" t="s">
        <v>5632</v>
      </c>
      <c r="J6087" s="9" t="s">
        <v>27</v>
      </c>
      <c r="K6087" s="9" t="s">
        <v>28</v>
      </c>
      <c r="L6087" s="9" t="s">
        <v>43</v>
      </c>
      <c r="M6087" s="9" t="s">
        <v>169</v>
      </c>
      <c r="N6087" s="9" t="s">
        <v>5633</v>
      </c>
      <c r="O6087" s="9" t="s">
        <v>32</v>
      </c>
      <c r="P6087" s="9" t="s">
        <v>22</v>
      </c>
      <c r="Q6087" s="9" t="s">
        <v>30150</v>
      </c>
      <c r="R6087" s="9" t="s">
        <v>168</v>
      </c>
      <c r="S6087" s="9" t="s">
        <v>30151</v>
      </c>
      <c r="T6087" s="9" t="s">
        <v>5636</v>
      </c>
    </row>
    <row r="6088" customHeight="1" spans="1:20">
      <c r="A6088" s="6">
        <v>45213</v>
      </c>
      <c r="B6088" s="9" t="s">
        <v>30152</v>
      </c>
      <c r="C6088" s="9" t="s">
        <v>5644</v>
      </c>
      <c r="D6088" s="9" t="s">
        <v>22</v>
      </c>
      <c r="E6088" s="9" t="s">
        <v>30153</v>
      </c>
      <c r="F6088" s="9" t="s">
        <v>30154</v>
      </c>
      <c r="G6088" s="9" t="s">
        <v>82</v>
      </c>
      <c r="H6088" s="9" t="s">
        <v>96</v>
      </c>
      <c r="I6088" s="9" t="s">
        <v>168</v>
      </c>
      <c r="J6088" s="9" t="s">
        <v>27</v>
      </c>
      <c r="K6088" s="9" t="s">
        <v>28</v>
      </c>
      <c r="L6088" s="9" t="s">
        <v>43</v>
      </c>
      <c r="M6088" s="9" t="s">
        <v>169</v>
      </c>
      <c r="N6088" s="9" t="s">
        <v>5633</v>
      </c>
      <c r="O6088" s="9" t="s">
        <v>32</v>
      </c>
      <c r="P6088" s="9" t="s">
        <v>22</v>
      </c>
      <c r="Q6088" s="9" t="s">
        <v>30155</v>
      </c>
      <c r="R6088" s="9" t="s">
        <v>168</v>
      </c>
      <c r="S6088" s="9" t="s">
        <v>30156</v>
      </c>
      <c r="T6088" s="9" t="s">
        <v>8758</v>
      </c>
    </row>
    <row r="6089" customHeight="1" spans="1:20">
      <c r="A6089" s="6">
        <v>45213</v>
      </c>
      <c r="B6089" s="9" t="s">
        <v>30157</v>
      </c>
      <c r="C6089" s="9" t="s">
        <v>5629</v>
      </c>
      <c r="D6089" s="9" t="s">
        <v>22</v>
      </c>
      <c r="E6089" s="9" t="s">
        <v>30158</v>
      </c>
      <c r="F6089" s="9" t="s">
        <v>30159</v>
      </c>
      <c r="G6089" s="9" t="s">
        <v>82</v>
      </c>
      <c r="H6089" s="9" t="s">
        <v>22</v>
      </c>
      <c r="I6089" s="9" t="s">
        <v>5632</v>
      </c>
      <c r="J6089" s="9" t="s">
        <v>27</v>
      </c>
      <c r="K6089" s="9" t="s">
        <v>28</v>
      </c>
      <c r="L6089" s="9" t="s">
        <v>43</v>
      </c>
      <c r="M6089" s="9" t="s">
        <v>169</v>
      </c>
      <c r="N6089" s="9" t="s">
        <v>5633</v>
      </c>
      <c r="O6089" s="9" t="s">
        <v>32</v>
      </c>
      <c r="P6089" s="9" t="s">
        <v>22</v>
      </c>
      <c r="Q6089" s="9" t="s">
        <v>30160</v>
      </c>
      <c r="R6089" s="9" t="s">
        <v>168</v>
      </c>
      <c r="S6089" s="9" t="s">
        <v>30161</v>
      </c>
      <c r="T6089" s="9" t="s">
        <v>6081</v>
      </c>
    </row>
    <row r="6090" customHeight="1" spans="1:20">
      <c r="A6090" s="6">
        <v>45213</v>
      </c>
      <c r="B6090" s="9" t="s">
        <v>30162</v>
      </c>
      <c r="C6090" s="9" t="s">
        <v>5822</v>
      </c>
      <c r="D6090" s="9" t="s">
        <v>22</v>
      </c>
      <c r="E6090" s="9" t="s">
        <v>30163</v>
      </c>
      <c r="F6090" s="9" t="s">
        <v>30164</v>
      </c>
      <c r="G6090" s="9" t="s">
        <v>82</v>
      </c>
      <c r="H6090" s="9" t="s">
        <v>22</v>
      </c>
      <c r="I6090" s="9" t="s">
        <v>5737</v>
      </c>
      <c r="J6090" s="9" t="s">
        <v>27</v>
      </c>
      <c r="K6090" s="9" t="s">
        <v>28</v>
      </c>
      <c r="L6090" s="9" t="s">
        <v>43</v>
      </c>
      <c r="M6090" s="9" t="s">
        <v>169</v>
      </c>
      <c r="N6090" s="9" t="s">
        <v>5633</v>
      </c>
      <c r="O6090" s="9" t="s">
        <v>32</v>
      </c>
      <c r="P6090" s="9" t="s">
        <v>22</v>
      </c>
      <c r="Q6090" s="9" t="s">
        <v>30165</v>
      </c>
      <c r="R6090" s="9" t="s">
        <v>168</v>
      </c>
      <c r="S6090" s="9" t="s">
        <v>30166</v>
      </c>
      <c r="T6090" s="9" t="s">
        <v>5723</v>
      </c>
    </row>
    <row r="6091" customHeight="1" spans="1:20">
      <c r="A6091" s="6">
        <v>45213</v>
      </c>
      <c r="B6091" s="9" t="s">
        <v>30167</v>
      </c>
      <c r="C6091" s="9" t="s">
        <v>5879</v>
      </c>
      <c r="D6091" s="9" t="s">
        <v>22</v>
      </c>
      <c r="E6091" s="9" t="s">
        <v>30168</v>
      </c>
      <c r="F6091" s="9" t="s">
        <v>30164</v>
      </c>
      <c r="G6091" s="9" t="s">
        <v>82</v>
      </c>
      <c r="H6091" s="9" t="s">
        <v>96</v>
      </c>
      <c r="I6091" s="9" t="s">
        <v>5737</v>
      </c>
      <c r="J6091" s="9" t="s">
        <v>27</v>
      </c>
      <c r="K6091" s="9" t="s">
        <v>28</v>
      </c>
      <c r="L6091" s="9" t="s">
        <v>43</v>
      </c>
      <c r="M6091" s="9" t="s">
        <v>169</v>
      </c>
      <c r="N6091" s="9" t="s">
        <v>5633</v>
      </c>
      <c r="O6091" s="9" t="s">
        <v>32</v>
      </c>
      <c r="P6091" s="9" t="s">
        <v>22</v>
      </c>
      <c r="Q6091" s="9" t="s">
        <v>30169</v>
      </c>
      <c r="R6091" s="9" t="s">
        <v>168</v>
      </c>
      <c r="S6091" s="9" t="s">
        <v>30170</v>
      </c>
      <c r="T6091" s="9" t="s">
        <v>5723</v>
      </c>
    </row>
    <row r="6092" customHeight="1" spans="1:20">
      <c r="A6092" s="6">
        <v>45213</v>
      </c>
      <c r="B6092" s="9" t="s">
        <v>30171</v>
      </c>
      <c r="C6092" s="9" t="s">
        <v>5629</v>
      </c>
      <c r="D6092" s="9" t="s">
        <v>22</v>
      </c>
      <c r="E6092" s="9" t="s">
        <v>30172</v>
      </c>
      <c r="F6092" s="9" t="s">
        <v>30173</v>
      </c>
      <c r="G6092" s="9" t="s">
        <v>82</v>
      </c>
      <c r="H6092" s="9" t="s">
        <v>22</v>
      </c>
      <c r="I6092" s="9" t="s">
        <v>5632</v>
      </c>
      <c r="J6092" s="9" t="s">
        <v>27</v>
      </c>
      <c r="K6092" s="9" t="s">
        <v>28</v>
      </c>
      <c r="L6092" s="9" t="s">
        <v>43</v>
      </c>
      <c r="M6092" s="9" t="s">
        <v>169</v>
      </c>
      <c r="N6092" s="9" t="s">
        <v>5633</v>
      </c>
      <c r="O6092" s="9" t="s">
        <v>32</v>
      </c>
      <c r="P6092" s="9" t="s">
        <v>22</v>
      </c>
      <c r="Q6092" s="9" t="s">
        <v>30174</v>
      </c>
      <c r="R6092" s="9" t="s">
        <v>168</v>
      </c>
      <c r="S6092" s="9" t="s">
        <v>30175</v>
      </c>
      <c r="T6092" s="9" t="s">
        <v>5668</v>
      </c>
    </row>
    <row r="6093" customHeight="1" spans="1:20">
      <c r="A6093" s="6">
        <v>45213</v>
      </c>
      <c r="B6093" s="9" t="s">
        <v>30176</v>
      </c>
      <c r="C6093" s="9" t="s">
        <v>5644</v>
      </c>
      <c r="D6093" s="9" t="s">
        <v>22</v>
      </c>
      <c r="E6093" s="9" t="s">
        <v>30177</v>
      </c>
      <c r="F6093" s="9" t="s">
        <v>30178</v>
      </c>
      <c r="G6093" s="9" t="s">
        <v>82</v>
      </c>
      <c r="H6093" s="9" t="s">
        <v>22</v>
      </c>
      <c r="I6093" s="9" t="s">
        <v>168</v>
      </c>
      <c r="J6093" s="9" t="s">
        <v>27</v>
      </c>
      <c r="K6093" s="9" t="s">
        <v>28</v>
      </c>
      <c r="L6093" s="9" t="s">
        <v>43</v>
      </c>
      <c r="M6093" s="9" t="s">
        <v>169</v>
      </c>
      <c r="N6093" s="9" t="s">
        <v>5633</v>
      </c>
      <c r="O6093" s="9" t="s">
        <v>32</v>
      </c>
      <c r="P6093" s="9" t="s">
        <v>22</v>
      </c>
      <c r="Q6093" s="9" t="s">
        <v>30179</v>
      </c>
      <c r="R6093" s="9" t="s">
        <v>168</v>
      </c>
      <c r="S6093" s="9" t="s">
        <v>30180</v>
      </c>
      <c r="T6093" s="9" t="s">
        <v>5642</v>
      </c>
    </row>
    <row r="6094" customHeight="1" spans="1:20">
      <c r="A6094" s="6">
        <v>45213</v>
      </c>
      <c r="B6094" s="9" t="s">
        <v>30181</v>
      </c>
      <c r="C6094" s="9" t="s">
        <v>5879</v>
      </c>
      <c r="D6094" s="9" t="s">
        <v>22</v>
      </c>
      <c r="E6094" s="9" t="s">
        <v>30182</v>
      </c>
      <c r="F6094" s="9" t="s">
        <v>30183</v>
      </c>
      <c r="G6094" s="9" t="s">
        <v>82</v>
      </c>
      <c r="H6094" s="9" t="s">
        <v>22</v>
      </c>
      <c r="I6094" s="9" t="s">
        <v>5737</v>
      </c>
      <c r="J6094" s="9" t="s">
        <v>27</v>
      </c>
      <c r="K6094" s="9" t="s">
        <v>28</v>
      </c>
      <c r="L6094" s="9" t="s">
        <v>43</v>
      </c>
      <c r="M6094" s="9" t="s">
        <v>169</v>
      </c>
      <c r="N6094" s="9" t="s">
        <v>5633</v>
      </c>
      <c r="O6094" s="9" t="s">
        <v>32</v>
      </c>
      <c r="P6094" s="9" t="s">
        <v>22</v>
      </c>
      <c r="Q6094" s="9" t="s">
        <v>30184</v>
      </c>
      <c r="R6094" s="9" t="s">
        <v>168</v>
      </c>
      <c r="S6094" s="9" t="s">
        <v>30185</v>
      </c>
      <c r="T6094" s="9" t="s">
        <v>5668</v>
      </c>
    </row>
    <row r="6095" customHeight="1" spans="1:20">
      <c r="A6095" s="6">
        <v>45213</v>
      </c>
      <c r="B6095" s="9" t="s">
        <v>30186</v>
      </c>
      <c r="C6095" s="9" t="s">
        <v>5879</v>
      </c>
      <c r="D6095" s="9" t="s">
        <v>22</v>
      </c>
      <c r="E6095" s="9" t="s">
        <v>30187</v>
      </c>
      <c r="F6095" s="9" t="s">
        <v>30188</v>
      </c>
      <c r="G6095" s="9" t="s">
        <v>82</v>
      </c>
      <c r="H6095" s="9" t="s">
        <v>110</v>
      </c>
      <c r="I6095" s="9" t="s">
        <v>5737</v>
      </c>
      <c r="J6095" s="9" t="s">
        <v>27</v>
      </c>
      <c r="K6095" s="9" t="s">
        <v>28</v>
      </c>
      <c r="L6095" s="9" t="s">
        <v>43</v>
      </c>
      <c r="M6095" s="9" t="s">
        <v>169</v>
      </c>
      <c r="N6095" s="9" t="s">
        <v>5633</v>
      </c>
      <c r="O6095" s="9" t="s">
        <v>32</v>
      </c>
      <c r="P6095" s="9" t="s">
        <v>22</v>
      </c>
      <c r="Q6095" s="9" t="s">
        <v>30189</v>
      </c>
      <c r="R6095" s="9" t="s">
        <v>168</v>
      </c>
      <c r="S6095" s="9" t="s">
        <v>30190</v>
      </c>
      <c r="T6095" s="9" t="s">
        <v>5723</v>
      </c>
    </row>
    <row r="6096" customHeight="1" spans="1:20">
      <c r="A6096" s="6">
        <v>45213</v>
      </c>
      <c r="B6096" s="9" t="s">
        <v>30191</v>
      </c>
      <c r="C6096" s="9" t="s">
        <v>5848</v>
      </c>
      <c r="D6096" s="9" t="s">
        <v>22</v>
      </c>
      <c r="E6096" s="9" t="s">
        <v>30192</v>
      </c>
      <c r="F6096" s="9" t="s">
        <v>30193</v>
      </c>
      <c r="G6096" s="9" t="s">
        <v>82</v>
      </c>
      <c r="H6096" s="9" t="s">
        <v>96</v>
      </c>
      <c r="I6096" s="9" t="s">
        <v>293</v>
      </c>
      <c r="J6096" s="9" t="s">
        <v>27</v>
      </c>
      <c r="K6096" s="9" t="s">
        <v>28</v>
      </c>
      <c r="L6096" s="9" t="s">
        <v>43</v>
      </c>
      <c r="M6096" s="9" t="s">
        <v>169</v>
      </c>
      <c r="N6096" s="9" t="s">
        <v>5633</v>
      </c>
      <c r="O6096" s="9" t="s">
        <v>32</v>
      </c>
      <c r="P6096" s="9" t="s">
        <v>22</v>
      </c>
      <c r="Q6096" s="9" t="s">
        <v>30194</v>
      </c>
      <c r="R6096" s="9" t="s">
        <v>168</v>
      </c>
      <c r="S6096" s="9" t="s">
        <v>30195</v>
      </c>
      <c r="T6096" s="9" t="s">
        <v>5655</v>
      </c>
    </row>
    <row r="6097" customHeight="1" spans="1:20">
      <c r="A6097" s="6">
        <v>45213</v>
      </c>
      <c r="B6097" s="9" t="s">
        <v>30196</v>
      </c>
      <c r="C6097" s="9" t="s">
        <v>5848</v>
      </c>
      <c r="D6097" s="9" t="s">
        <v>22</v>
      </c>
      <c r="E6097" s="9" t="s">
        <v>30197</v>
      </c>
      <c r="F6097" s="9" t="s">
        <v>30198</v>
      </c>
      <c r="G6097" s="9" t="s">
        <v>82</v>
      </c>
      <c r="H6097" s="9" t="s">
        <v>22</v>
      </c>
      <c r="I6097" s="9" t="s">
        <v>168</v>
      </c>
      <c r="J6097" s="9" t="s">
        <v>27</v>
      </c>
      <c r="K6097" s="9" t="s">
        <v>28</v>
      </c>
      <c r="L6097" s="9" t="s">
        <v>43</v>
      </c>
      <c r="M6097" s="9" t="s">
        <v>169</v>
      </c>
      <c r="N6097" s="9" t="s">
        <v>5633</v>
      </c>
      <c r="O6097" s="9" t="s">
        <v>32</v>
      </c>
      <c r="P6097" s="9" t="s">
        <v>22</v>
      </c>
      <c r="Q6097" s="9" t="s">
        <v>30199</v>
      </c>
      <c r="R6097" s="9" t="s">
        <v>168</v>
      </c>
      <c r="S6097" s="9" t="s">
        <v>30200</v>
      </c>
      <c r="T6097" s="9" t="s">
        <v>6081</v>
      </c>
    </row>
    <row r="6098" customHeight="1" spans="1:20">
      <c r="A6098" s="6">
        <v>45213</v>
      </c>
      <c r="B6098" s="9" t="s">
        <v>30201</v>
      </c>
      <c r="C6098" s="9" t="s">
        <v>5951</v>
      </c>
      <c r="D6098" s="9" t="s">
        <v>22</v>
      </c>
      <c r="E6098" s="9" t="s">
        <v>30202</v>
      </c>
      <c r="F6098" s="9" t="s">
        <v>30203</v>
      </c>
      <c r="G6098" s="9" t="s">
        <v>82</v>
      </c>
      <c r="H6098" s="9" t="s">
        <v>22</v>
      </c>
      <c r="I6098" s="9" t="s">
        <v>5737</v>
      </c>
      <c r="J6098" s="9" t="s">
        <v>27</v>
      </c>
      <c r="K6098" s="9" t="s">
        <v>28</v>
      </c>
      <c r="L6098" s="9" t="s">
        <v>43</v>
      </c>
      <c r="M6098" s="9" t="s">
        <v>169</v>
      </c>
      <c r="N6098" s="9" t="s">
        <v>5633</v>
      </c>
      <c r="O6098" s="9" t="s">
        <v>32</v>
      </c>
      <c r="P6098" s="9" t="s">
        <v>22</v>
      </c>
      <c r="Q6098" s="9" t="s">
        <v>30204</v>
      </c>
      <c r="R6098" s="9" t="s">
        <v>168</v>
      </c>
      <c r="S6098" s="9" t="s">
        <v>30205</v>
      </c>
      <c r="T6098" s="9" t="s">
        <v>5655</v>
      </c>
    </row>
    <row r="6099" customHeight="1" spans="1:20">
      <c r="A6099" s="6">
        <v>45213</v>
      </c>
      <c r="B6099" s="9" t="s">
        <v>30206</v>
      </c>
      <c r="C6099" s="9" t="s">
        <v>5879</v>
      </c>
      <c r="D6099" s="9" t="s">
        <v>22</v>
      </c>
      <c r="E6099" s="9" t="s">
        <v>30207</v>
      </c>
      <c r="F6099" s="9" t="s">
        <v>30208</v>
      </c>
      <c r="G6099" s="9" t="s">
        <v>82</v>
      </c>
      <c r="H6099" s="9" t="s">
        <v>96</v>
      </c>
      <c r="I6099" s="9" t="s">
        <v>5737</v>
      </c>
      <c r="J6099" s="9" t="s">
        <v>27</v>
      </c>
      <c r="K6099" s="9" t="s">
        <v>28</v>
      </c>
      <c r="L6099" s="9" t="s">
        <v>43</v>
      </c>
      <c r="M6099" s="9" t="s">
        <v>169</v>
      </c>
      <c r="N6099" s="9" t="s">
        <v>5633</v>
      </c>
      <c r="O6099" s="9" t="s">
        <v>32</v>
      </c>
      <c r="P6099" s="9" t="s">
        <v>22</v>
      </c>
      <c r="Q6099" s="9" t="s">
        <v>30209</v>
      </c>
      <c r="R6099" s="9" t="s">
        <v>168</v>
      </c>
      <c r="S6099" s="9" t="s">
        <v>30210</v>
      </c>
      <c r="T6099" s="9" t="s">
        <v>8758</v>
      </c>
    </row>
    <row r="6100" customHeight="1" spans="1:20">
      <c r="A6100" s="6">
        <v>45213</v>
      </c>
      <c r="B6100" s="9" t="s">
        <v>30211</v>
      </c>
      <c r="C6100" s="9" t="s">
        <v>5629</v>
      </c>
      <c r="D6100" s="9" t="s">
        <v>22</v>
      </c>
      <c r="E6100" s="9" t="s">
        <v>30212</v>
      </c>
      <c r="F6100" s="9" t="s">
        <v>30213</v>
      </c>
      <c r="G6100" s="9" t="s">
        <v>82</v>
      </c>
      <c r="H6100" s="9" t="s">
        <v>110</v>
      </c>
      <c r="I6100" s="9" t="s">
        <v>5632</v>
      </c>
      <c r="J6100" s="9" t="s">
        <v>27</v>
      </c>
      <c r="K6100" s="9" t="s">
        <v>28</v>
      </c>
      <c r="L6100" s="9" t="s">
        <v>43</v>
      </c>
      <c r="M6100" s="9" t="s">
        <v>169</v>
      </c>
      <c r="N6100" s="9" t="s">
        <v>5633</v>
      </c>
      <c r="O6100" s="9" t="s">
        <v>32</v>
      </c>
      <c r="P6100" s="9" t="s">
        <v>22</v>
      </c>
      <c r="Q6100" s="9" t="s">
        <v>30214</v>
      </c>
      <c r="R6100" s="9" t="s">
        <v>168</v>
      </c>
      <c r="S6100" s="9" t="s">
        <v>30215</v>
      </c>
      <c r="T6100" s="9" t="s">
        <v>5636</v>
      </c>
    </row>
    <row r="6101" customHeight="1" spans="1:20">
      <c r="A6101" s="6">
        <v>45213</v>
      </c>
      <c r="B6101" s="9" t="s">
        <v>30216</v>
      </c>
      <c r="C6101" s="9" t="s">
        <v>5629</v>
      </c>
      <c r="D6101" s="9" t="s">
        <v>22</v>
      </c>
      <c r="E6101" s="9" t="s">
        <v>30217</v>
      </c>
      <c r="F6101" s="9" t="s">
        <v>30218</v>
      </c>
      <c r="G6101" s="9" t="s">
        <v>82</v>
      </c>
      <c r="H6101" s="9" t="s">
        <v>22</v>
      </c>
      <c r="I6101" s="9" t="s">
        <v>5632</v>
      </c>
      <c r="J6101" s="9" t="s">
        <v>27</v>
      </c>
      <c r="K6101" s="9" t="s">
        <v>28</v>
      </c>
      <c r="L6101" s="9" t="s">
        <v>43</v>
      </c>
      <c r="M6101" s="9" t="s">
        <v>169</v>
      </c>
      <c r="N6101" s="9" t="s">
        <v>5633</v>
      </c>
      <c r="O6101" s="9" t="s">
        <v>32</v>
      </c>
      <c r="P6101" s="9" t="s">
        <v>22</v>
      </c>
      <c r="Q6101" s="9" t="s">
        <v>30219</v>
      </c>
      <c r="R6101" s="9" t="s">
        <v>168</v>
      </c>
      <c r="S6101" s="9" t="s">
        <v>30220</v>
      </c>
      <c r="T6101" s="9" t="s">
        <v>5690</v>
      </c>
    </row>
    <row r="6102" customHeight="1" spans="1:20">
      <c r="A6102" s="6">
        <v>45213</v>
      </c>
      <c r="B6102" s="9" t="s">
        <v>30221</v>
      </c>
      <c r="C6102" s="9" t="s">
        <v>5629</v>
      </c>
      <c r="D6102" s="9" t="s">
        <v>22</v>
      </c>
      <c r="E6102" s="9" t="s">
        <v>30222</v>
      </c>
      <c r="F6102" s="9" t="s">
        <v>30223</v>
      </c>
      <c r="G6102" s="9" t="s">
        <v>82</v>
      </c>
      <c r="H6102" s="9" t="s">
        <v>22</v>
      </c>
      <c r="I6102" s="9" t="s">
        <v>5632</v>
      </c>
      <c r="J6102" s="9" t="s">
        <v>27</v>
      </c>
      <c r="K6102" s="9" t="s">
        <v>28</v>
      </c>
      <c r="L6102" s="9" t="s">
        <v>43</v>
      </c>
      <c r="M6102" s="9" t="s">
        <v>169</v>
      </c>
      <c r="N6102" s="9" t="s">
        <v>5633</v>
      </c>
      <c r="O6102" s="9" t="s">
        <v>32</v>
      </c>
      <c r="P6102" s="9" t="s">
        <v>22</v>
      </c>
      <c r="Q6102" s="9" t="s">
        <v>30224</v>
      </c>
      <c r="R6102" s="9" t="s">
        <v>168</v>
      </c>
      <c r="S6102" s="9" t="s">
        <v>30225</v>
      </c>
      <c r="T6102" s="9" t="s">
        <v>5740</v>
      </c>
    </row>
    <row r="6103" customHeight="1" spans="1:20">
      <c r="A6103" s="6">
        <v>45213</v>
      </c>
      <c r="B6103" s="9" t="s">
        <v>30226</v>
      </c>
      <c r="C6103" s="9" t="s">
        <v>5629</v>
      </c>
      <c r="D6103" s="9" t="s">
        <v>22</v>
      </c>
      <c r="E6103" s="9" t="s">
        <v>30227</v>
      </c>
      <c r="F6103" s="9" t="s">
        <v>30228</v>
      </c>
      <c r="G6103" s="9" t="s">
        <v>82</v>
      </c>
      <c r="H6103" s="9" t="s">
        <v>137</v>
      </c>
      <c r="I6103" s="9" t="s">
        <v>5632</v>
      </c>
      <c r="J6103" s="9" t="s">
        <v>27</v>
      </c>
      <c r="K6103" s="9" t="s">
        <v>28</v>
      </c>
      <c r="L6103" s="9" t="s">
        <v>43</v>
      </c>
      <c r="M6103" s="9" t="s">
        <v>169</v>
      </c>
      <c r="N6103" s="9" t="s">
        <v>5633</v>
      </c>
      <c r="O6103" s="9" t="s">
        <v>32</v>
      </c>
      <c r="P6103" s="9" t="s">
        <v>22</v>
      </c>
      <c r="Q6103" s="9" t="s">
        <v>29939</v>
      </c>
      <c r="R6103" s="9" t="s">
        <v>168</v>
      </c>
      <c r="S6103" s="9" t="s">
        <v>30229</v>
      </c>
      <c r="T6103" s="9" t="s">
        <v>6102</v>
      </c>
    </row>
    <row r="6104" customHeight="1" spans="1:20">
      <c r="A6104" s="6">
        <v>45213</v>
      </c>
      <c r="B6104" s="9" t="s">
        <v>30230</v>
      </c>
      <c r="C6104" s="9" t="s">
        <v>5629</v>
      </c>
      <c r="D6104" s="9" t="s">
        <v>22</v>
      </c>
      <c r="E6104" s="9" t="s">
        <v>30231</v>
      </c>
      <c r="F6104" s="9" t="s">
        <v>30232</v>
      </c>
      <c r="G6104" s="9" t="s">
        <v>82</v>
      </c>
      <c r="H6104" s="9" t="s">
        <v>96</v>
      </c>
      <c r="I6104" s="9" t="s">
        <v>5632</v>
      </c>
      <c r="J6104" s="9" t="s">
        <v>27</v>
      </c>
      <c r="K6104" s="9" t="s">
        <v>28</v>
      </c>
      <c r="L6104" s="9" t="s">
        <v>43</v>
      </c>
      <c r="M6104" s="9" t="s">
        <v>169</v>
      </c>
      <c r="N6104" s="9" t="s">
        <v>5633</v>
      </c>
      <c r="O6104" s="9" t="s">
        <v>32</v>
      </c>
      <c r="P6104" s="9" t="s">
        <v>22</v>
      </c>
      <c r="Q6104" s="9" t="s">
        <v>30233</v>
      </c>
      <c r="R6104" s="9" t="s">
        <v>168</v>
      </c>
      <c r="S6104" s="9" t="s">
        <v>30234</v>
      </c>
      <c r="T6104" s="9" t="s">
        <v>5655</v>
      </c>
    </row>
    <row r="6105" customHeight="1" spans="1:20">
      <c r="A6105" s="6">
        <v>45213</v>
      </c>
      <c r="B6105" s="9" t="s">
        <v>30235</v>
      </c>
      <c r="C6105" s="9" t="s">
        <v>5685</v>
      </c>
      <c r="D6105" s="9" t="s">
        <v>22</v>
      </c>
      <c r="E6105" s="9" t="s">
        <v>30236</v>
      </c>
      <c r="F6105" s="9" t="s">
        <v>30237</v>
      </c>
      <c r="G6105" s="9" t="s">
        <v>82</v>
      </c>
      <c r="H6105" s="9" t="s">
        <v>96</v>
      </c>
      <c r="I6105" s="9" t="s">
        <v>168</v>
      </c>
      <c r="J6105" s="9" t="s">
        <v>27</v>
      </c>
      <c r="K6105" s="9" t="s">
        <v>28</v>
      </c>
      <c r="L6105" s="9" t="s">
        <v>43</v>
      </c>
      <c r="M6105" s="9" t="s">
        <v>169</v>
      </c>
      <c r="N6105" s="9" t="s">
        <v>5633</v>
      </c>
      <c r="O6105" s="9" t="s">
        <v>32</v>
      </c>
      <c r="P6105" s="9" t="s">
        <v>22</v>
      </c>
      <c r="Q6105" s="9" t="s">
        <v>30238</v>
      </c>
      <c r="R6105" s="9" t="s">
        <v>168</v>
      </c>
      <c r="S6105" s="9" t="s">
        <v>30239</v>
      </c>
      <c r="T6105" s="9" t="s">
        <v>5717</v>
      </c>
    </row>
    <row r="6106" customHeight="1" spans="1:20">
      <c r="A6106" s="6">
        <v>45213</v>
      </c>
      <c r="B6106" s="9" t="s">
        <v>30240</v>
      </c>
      <c r="C6106" s="9" t="s">
        <v>5644</v>
      </c>
      <c r="D6106" s="9" t="s">
        <v>22</v>
      </c>
      <c r="E6106" s="9" t="s">
        <v>30241</v>
      </c>
      <c r="F6106" s="9" t="s">
        <v>30242</v>
      </c>
      <c r="G6106" s="9" t="s">
        <v>82</v>
      </c>
      <c r="H6106" s="9" t="s">
        <v>96</v>
      </c>
      <c r="I6106" s="9" t="s">
        <v>175</v>
      </c>
      <c r="J6106" s="9" t="s">
        <v>27</v>
      </c>
      <c r="K6106" s="9" t="s">
        <v>28</v>
      </c>
      <c r="L6106" s="9" t="s">
        <v>43</v>
      </c>
      <c r="M6106" s="9" t="s">
        <v>169</v>
      </c>
      <c r="N6106" s="9" t="s">
        <v>5633</v>
      </c>
      <c r="O6106" s="9" t="s">
        <v>32</v>
      </c>
      <c r="P6106" s="9" t="s">
        <v>22</v>
      </c>
      <c r="Q6106" s="9" t="s">
        <v>30243</v>
      </c>
      <c r="R6106" s="9" t="s">
        <v>168</v>
      </c>
      <c r="S6106" s="9" t="s">
        <v>30244</v>
      </c>
      <c r="T6106" s="9" t="s">
        <v>5740</v>
      </c>
    </row>
    <row r="6107" customHeight="1" spans="1:20">
      <c r="A6107" s="6">
        <v>45213</v>
      </c>
      <c r="B6107" s="9" t="s">
        <v>30245</v>
      </c>
      <c r="C6107" s="9" t="s">
        <v>5629</v>
      </c>
      <c r="D6107" s="9" t="s">
        <v>22</v>
      </c>
      <c r="E6107" s="9" t="s">
        <v>30246</v>
      </c>
      <c r="F6107" s="9" t="s">
        <v>30247</v>
      </c>
      <c r="G6107" s="9" t="s">
        <v>82</v>
      </c>
      <c r="H6107" s="9" t="s">
        <v>96</v>
      </c>
      <c r="I6107" s="9" t="s">
        <v>5632</v>
      </c>
      <c r="J6107" s="9" t="s">
        <v>27</v>
      </c>
      <c r="K6107" s="9" t="s">
        <v>28</v>
      </c>
      <c r="L6107" s="9" t="s">
        <v>43</v>
      </c>
      <c r="M6107" s="9" t="s">
        <v>169</v>
      </c>
      <c r="N6107" s="9" t="s">
        <v>5633</v>
      </c>
      <c r="O6107" s="9" t="s">
        <v>32</v>
      </c>
      <c r="P6107" s="9" t="s">
        <v>22</v>
      </c>
      <c r="Q6107" s="9" t="s">
        <v>30248</v>
      </c>
      <c r="R6107" s="9" t="s">
        <v>168</v>
      </c>
      <c r="S6107" s="9" t="s">
        <v>30249</v>
      </c>
      <c r="T6107" s="9" t="s">
        <v>5740</v>
      </c>
    </row>
    <row r="6108" customHeight="1" spans="1:20">
      <c r="A6108" s="6">
        <v>45213</v>
      </c>
      <c r="B6108" s="9" t="s">
        <v>30250</v>
      </c>
      <c r="C6108" s="9" t="s">
        <v>5629</v>
      </c>
      <c r="D6108" s="9" t="s">
        <v>22</v>
      </c>
      <c r="E6108" s="9" t="s">
        <v>30251</v>
      </c>
      <c r="F6108" s="9" t="s">
        <v>30252</v>
      </c>
      <c r="G6108" s="9" t="s">
        <v>82</v>
      </c>
      <c r="H6108" s="9" t="s">
        <v>110</v>
      </c>
      <c r="I6108" s="9" t="s">
        <v>5632</v>
      </c>
      <c r="J6108" s="9" t="s">
        <v>27</v>
      </c>
      <c r="K6108" s="9" t="s">
        <v>28</v>
      </c>
      <c r="L6108" s="9" t="s">
        <v>43</v>
      </c>
      <c r="M6108" s="9" t="s">
        <v>169</v>
      </c>
      <c r="N6108" s="9" t="s">
        <v>5633</v>
      </c>
      <c r="O6108" s="9" t="s">
        <v>32</v>
      </c>
      <c r="P6108" s="9" t="s">
        <v>22</v>
      </c>
      <c r="Q6108" s="9" t="s">
        <v>30253</v>
      </c>
      <c r="R6108" s="9" t="s">
        <v>168</v>
      </c>
      <c r="S6108" s="9" t="s">
        <v>30254</v>
      </c>
      <c r="T6108" s="9" t="s">
        <v>5649</v>
      </c>
    </row>
    <row r="6109" customHeight="1" spans="1:20">
      <c r="A6109" s="6">
        <v>45213</v>
      </c>
      <c r="B6109" s="9" t="s">
        <v>30255</v>
      </c>
      <c r="C6109" s="9" t="s">
        <v>5629</v>
      </c>
      <c r="D6109" s="9" t="s">
        <v>22</v>
      </c>
      <c r="E6109" s="9" t="s">
        <v>30256</v>
      </c>
      <c r="F6109" s="9" t="s">
        <v>30257</v>
      </c>
      <c r="G6109" s="9" t="s">
        <v>82</v>
      </c>
      <c r="H6109" s="9" t="s">
        <v>96</v>
      </c>
      <c r="I6109" s="9" t="s">
        <v>5632</v>
      </c>
      <c r="J6109" s="9" t="s">
        <v>27</v>
      </c>
      <c r="K6109" s="9" t="s">
        <v>28</v>
      </c>
      <c r="L6109" s="9" t="s">
        <v>43</v>
      </c>
      <c r="M6109" s="9" t="s">
        <v>169</v>
      </c>
      <c r="N6109" s="9" t="s">
        <v>5633</v>
      </c>
      <c r="O6109" s="9" t="s">
        <v>32</v>
      </c>
      <c r="P6109" s="9" t="s">
        <v>22</v>
      </c>
      <c r="Q6109" s="9" t="s">
        <v>30258</v>
      </c>
      <c r="R6109" s="9" t="s">
        <v>168</v>
      </c>
      <c r="S6109" s="9" t="s">
        <v>30259</v>
      </c>
      <c r="T6109" s="9" t="s">
        <v>5740</v>
      </c>
    </row>
    <row r="6110" customHeight="1" spans="1:20">
      <c r="A6110" s="6">
        <v>45213</v>
      </c>
      <c r="B6110" s="9" t="s">
        <v>30260</v>
      </c>
      <c r="C6110" s="9" t="s">
        <v>5629</v>
      </c>
      <c r="D6110" s="9" t="s">
        <v>22</v>
      </c>
      <c r="E6110" s="9" t="s">
        <v>30261</v>
      </c>
      <c r="F6110" s="9" t="s">
        <v>30262</v>
      </c>
      <c r="G6110" s="9" t="s">
        <v>82</v>
      </c>
      <c r="H6110" s="9" t="s">
        <v>110</v>
      </c>
      <c r="I6110" s="9" t="s">
        <v>5632</v>
      </c>
      <c r="J6110" s="9" t="s">
        <v>27</v>
      </c>
      <c r="K6110" s="9" t="s">
        <v>28</v>
      </c>
      <c r="L6110" s="9" t="s">
        <v>43</v>
      </c>
      <c r="M6110" s="9" t="s">
        <v>169</v>
      </c>
      <c r="N6110" s="9" t="s">
        <v>5633</v>
      </c>
      <c r="O6110" s="9" t="s">
        <v>32</v>
      </c>
      <c r="P6110" s="9" t="s">
        <v>22</v>
      </c>
      <c r="Q6110" s="9" t="s">
        <v>30263</v>
      </c>
      <c r="R6110" s="9" t="s">
        <v>168</v>
      </c>
      <c r="S6110" s="9" t="s">
        <v>30264</v>
      </c>
      <c r="T6110" s="9" t="s">
        <v>5723</v>
      </c>
    </row>
    <row r="6111" customHeight="1" spans="1:20">
      <c r="A6111" s="6">
        <v>45213</v>
      </c>
      <c r="B6111" s="9" t="s">
        <v>30265</v>
      </c>
      <c r="C6111" s="9" t="s">
        <v>5629</v>
      </c>
      <c r="D6111" s="9" t="s">
        <v>22</v>
      </c>
      <c r="E6111" s="9" t="s">
        <v>30266</v>
      </c>
      <c r="F6111" s="9" t="s">
        <v>16802</v>
      </c>
      <c r="G6111" s="9" t="s">
        <v>82</v>
      </c>
      <c r="H6111" s="9" t="s">
        <v>22</v>
      </c>
      <c r="I6111" s="9" t="s">
        <v>5632</v>
      </c>
      <c r="J6111" s="9" t="s">
        <v>27</v>
      </c>
      <c r="K6111" s="9" t="s">
        <v>28</v>
      </c>
      <c r="L6111" s="9" t="s">
        <v>43</v>
      </c>
      <c r="M6111" s="9" t="s">
        <v>169</v>
      </c>
      <c r="N6111" s="9" t="s">
        <v>5633</v>
      </c>
      <c r="O6111" s="9" t="s">
        <v>32</v>
      </c>
      <c r="P6111" s="9" t="s">
        <v>22</v>
      </c>
      <c r="Q6111" s="9" t="s">
        <v>30267</v>
      </c>
      <c r="R6111" s="9" t="s">
        <v>168</v>
      </c>
      <c r="S6111" s="9" t="s">
        <v>30268</v>
      </c>
      <c r="T6111" s="9" t="s">
        <v>5636</v>
      </c>
    </row>
    <row r="6112" customHeight="1" spans="1:20">
      <c r="A6112" s="6">
        <v>45213</v>
      </c>
      <c r="B6112" s="9" t="s">
        <v>30269</v>
      </c>
      <c r="C6112" s="9" t="s">
        <v>5644</v>
      </c>
      <c r="D6112" s="9" t="s">
        <v>22</v>
      </c>
      <c r="E6112" s="9" t="s">
        <v>30270</v>
      </c>
      <c r="F6112" s="9" t="s">
        <v>30271</v>
      </c>
      <c r="G6112" s="9" t="s">
        <v>82</v>
      </c>
      <c r="H6112" s="9" t="s">
        <v>22</v>
      </c>
      <c r="I6112" s="9" t="s">
        <v>241</v>
      </c>
      <c r="J6112" s="9" t="s">
        <v>27</v>
      </c>
      <c r="K6112" s="9" t="s">
        <v>28</v>
      </c>
      <c r="L6112" s="9" t="s">
        <v>43</v>
      </c>
      <c r="M6112" s="9" t="s">
        <v>169</v>
      </c>
      <c r="N6112" s="9" t="s">
        <v>5633</v>
      </c>
      <c r="O6112" s="9" t="s">
        <v>32</v>
      </c>
      <c r="P6112" s="9" t="s">
        <v>22</v>
      </c>
      <c r="Q6112" s="9" t="s">
        <v>30272</v>
      </c>
      <c r="R6112" s="9" t="s">
        <v>168</v>
      </c>
      <c r="S6112" s="9" t="s">
        <v>30273</v>
      </c>
      <c r="T6112" s="9" t="s">
        <v>5655</v>
      </c>
    </row>
    <row r="6113" customHeight="1" spans="1:20">
      <c r="A6113" s="6">
        <v>45213</v>
      </c>
      <c r="B6113" s="9" t="s">
        <v>30274</v>
      </c>
      <c r="C6113" s="9" t="s">
        <v>5629</v>
      </c>
      <c r="D6113" s="9" t="s">
        <v>22</v>
      </c>
      <c r="E6113" s="9" t="s">
        <v>30275</v>
      </c>
      <c r="F6113" s="9" t="s">
        <v>30276</v>
      </c>
      <c r="G6113" s="9" t="s">
        <v>82</v>
      </c>
      <c r="H6113" s="9" t="s">
        <v>96</v>
      </c>
      <c r="I6113" s="9" t="s">
        <v>5632</v>
      </c>
      <c r="J6113" s="9" t="s">
        <v>27</v>
      </c>
      <c r="K6113" s="9" t="s">
        <v>28</v>
      </c>
      <c r="L6113" s="9" t="s">
        <v>43</v>
      </c>
      <c r="M6113" s="9" t="s">
        <v>169</v>
      </c>
      <c r="N6113" s="9" t="s">
        <v>5633</v>
      </c>
      <c r="O6113" s="9" t="s">
        <v>32</v>
      </c>
      <c r="P6113" s="9" t="s">
        <v>22</v>
      </c>
      <c r="Q6113" s="9" t="s">
        <v>30277</v>
      </c>
      <c r="R6113" s="9" t="s">
        <v>168</v>
      </c>
      <c r="S6113" s="9" t="s">
        <v>27817</v>
      </c>
      <c r="T6113" s="9" t="s">
        <v>5649</v>
      </c>
    </row>
    <row r="6114" customHeight="1" spans="1:20">
      <c r="A6114" s="6">
        <v>45213</v>
      </c>
      <c r="B6114" s="9" t="s">
        <v>30278</v>
      </c>
      <c r="C6114" s="9" t="s">
        <v>5848</v>
      </c>
      <c r="D6114" s="9" t="s">
        <v>22</v>
      </c>
      <c r="E6114" s="9" t="s">
        <v>30279</v>
      </c>
      <c r="F6114" s="9" t="s">
        <v>8735</v>
      </c>
      <c r="G6114" s="9" t="s">
        <v>82</v>
      </c>
      <c r="H6114" s="9" t="s">
        <v>96</v>
      </c>
      <c r="I6114" s="9" t="s">
        <v>168</v>
      </c>
      <c r="J6114" s="9" t="s">
        <v>27</v>
      </c>
      <c r="K6114" s="9" t="s">
        <v>28</v>
      </c>
      <c r="L6114" s="9" t="s">
        <v>43</v>
      </c>
      <c r="M6114" s="9" t="s">
        <v>169</v>
      </c>
      <c r="N6114" s="9" t="s">
        <v>5633</v>
      </c>
      <c r="O6114" s="9" t="s">
        <v>32</v>
      </c>
      <c r="P6114" s="9" t="s">
        <v>22</v>
      </c>
      <c r="Q6114" s="9" t="s">
        <v>30280</v>
      </c>
      <c r="R6114" s="9" t="s">
        <v>168</v>
      </c>
      <c r="S6114" s="9" t="s">
        <v>30281</v>
      </c>
      <c r="T6114" s="9" t="s">
        <v>7784</v>
      </c>
    </row>
    <row r="6115" customHeight="1" spans="1:20">
      <c r="A6115" s="6">
        <v>45213</v>
      </c>
      <c r="B6115" s="9" t="s">
        <v>30282</v>
      </c>
      <c r="C6115" s="9" t="s">
        <v>5644</v>
      </c>
      <c r="D6115" s="9" t="s">
        <v>22</v>
      </c>
      <c r="E6115" s="9" t="s">
        <v>30283</v>
      </c>
      <c r="F6115" s="9" t="s">
        <v>30284</v>
      </c>
      <c r="G6115" s="9" t="s">
        <v>82</v>
      </c>
      <c r="H6115" s="9" t="s">
        <v>22</v>
      </c>
      <c r="I6115" s="9" t="s">
        <v>168</v>
      </c>
      <c r="J6115" s="9" t="s">
        <v>27</v>
      </c>
      <c r="K6115" s="9" t="s">
        <v>28</v>
      </c>
      <c r="L6115" s="9" t="s">
        <v>43</v>
      </c>
      <c r="M6115" s="9" t="s">
        <v>169</v>
      </c>
      <c r="N6115" s="9" t="s">
        <v>5633</v>
      </c>
      <c r="O6115" s="9" t="s">
        <v>32</v>
      </c>
      <c r="P6115" s="9" t="s">
        <v>22</v>
      </c>
      <c r="Q6115" s="9" t="s">
        <v>30285</v>
      </c>
      <c r="R6115" s="9" t="s">
        <v>168</v>
      </c>
      <c r="S6115" s="9" t="s">
        <v>30286</v>
      </c>
      <c r="T6115" s="9" t="s">
        <v>6075</v>
      </c>
    </row>
    <row r="6116" customHeight="1" spans="1:20">
      <c r="A6116" s="6">
        <v>45213</v>
      </c>
      <c r="B6116" s="9" t="s">
        <v>30287</v>
      </c>
      <c r="C6116" s="9" t="s">
        <v>5629</v>
      </c>
      <c r="D6116" s="9" t="s">
        <v>22</v>
      </c>
      <c r="E6116" s="9" t="s">
        <v>30288</v>
      </c>
      <c r="F6116" s="9" t="s">
        <v>30289</v>
      </c>
      <c r="G6116" s="9" t="s">
        <v>82</v>
      </c>
      <c r="H6116" s="9" t="s">
        <v>96</v>
      </c>
      <c r="I6116" s="9" t="s">
        <v>5632</v>
      </c>
      <c r="J6116" s="9" t="s">
        <v>27</v>
      </c>
      <c r="K6116" s="9" t="s">
        <v>28</v>
      </c>
      <c r="L6116" s="9" t="s">
        <v>43</v>
      </c>
      <c r="M6116" s="9" t="s">
        <v>169</v>
      </c>
      <c r="N6116" s="9" t="s">
        <v>5633</v>
      </c>
      <c r="O6116" s="9" t="s">
        <v>32</v>
      </c>
      <c r="P6116" s="9" t="s">
        <v>22</v>
      </c>
      <c r="Q6116" s="9" t="s">
        <v>30290</v>
      </c>
      <c r="R6116" s="9" t="s">
        <v>168</v>
      </c>
      <c r="S6116" s="9" t="s">
        <v>30291</v>
      </c>
      <c r="T6116" s="9" t="s">
        <v>5655</v>
      </c>
    </row>
    <row r="6117" customHeight="1" spans="1:20">
      <c r="A6117" s="6">
        <v>45213</v>
      </c>
      <c r="B6117" s="9" t="s">
        <v>30292</v>
      </c>
      <c r="C6117" s="9" t="s">
        <v>817</v>
      </c>
      <c r="D6117" s="9" t="s">
        <v>22</v>
      </c>
      <c r="E6117" s="9" t="s">
        <v>13845</v>
      </c>
      <c r="F6117" s="9" t="s">
        <v>7753</v>
      </c>
      <c r="G6117" s="9" t="s">
        <v>62</v>
      </c>
      <c r="H6117" s="9" t="s">
        <v>22</v>
      </c>
      <c r="I6117" s="9" t="s">
        <v>26</v>
      </c>
      <c r="J6117" s="9" t="s">
        <v>27</v>
      </c>
      <c r="K6117" s="9" t="s">
        <v>195</v>
      </c>
      <c r="L6117" s="9" t="s">
        <v>29</v>
      </c>
      <c r="M6117" s="9" t="s">
        <v>30</v>
      </c>
      <c r="N6117" s="9" t="s">
        <v>31</v>
      </c>
      <c r="O6117" s="9" t="s">
        <v>32</v>
      </c>
      <c r="P6117" s="9" t="s">
        <v>22</v>
      </c>
      <c r="Q6117" s="9" t="s">
        <v>30293</v>
      </c>
      <c r="R6117" s="9" t="s">
        <v>34</v>
      </c>
      <c r="S6117" s="9" t="s">
        <v>30294</v>
      </c>
      <c r="T6117" s="9" t="s">
        <v>30295</v>
      </c>
    </row>
    <row r="6118" customHeight="1" spans="1:20">
      <c r="A6118" s="6">
        <v>45213</v>
      </c>
      <c r="B6118" s="9" t="s">
        <v>30296</v>
      </c>
      <c r="C6118" s="9" t="s">
        <v>5644</v>
      </c>
      <c r="D6118" s="9" t="s">
        <v>22</v>
      </c>
      <c r="E6118" s="9" t="s">
        <v>30297</v>
      </c>
      <c r="F6118" s="9" t="s">
        <v>30298</v>
      </c>
      <c r="G6118" s="9" t="s">
        <v>82</v>
      </c>
      <c r="H6118" s="9" t="s">
        <v>22</v>
      </c>
      <c r="I6118" s="9" t="s">
        <v>168</v>
      </c>
      <c r="J6118" s="9" t="s">
        <v>27</v>
      </c>
      <c r="K6118" s="9" t="s">
        <v>28</v>
      </c>
      <c r="L6118" s="9" t="s">
        <v>43</v>
      </c>
      <c r="M6118" s="9" t="s">
        <v>169</v>
      </c>
      <c r="N6118" s="9" t="s">
        <v>5633</v>
      </c>
      <c r="O6118" s="9" t="s">
        <v>32</v>
      </c>
      <c r="P6118" s="9" t="s">
        <v>22</v>
      </c>
      <c r="Q6118" s="9" t="s">
        <v>30299</v>
      </c>
      <c r="R6118" s="9" t="s">
        <v>168</v>
      </c>
      <c r="S6118" s="9" t="s">
        <v>30300</v>
      </c>
      <c r="T6118" s="9" t="s">
        <v>5655</v>
      </c>
    </row>
    <row r="6119" customHeight="1" spans="1:20">
      <c r="A6119" s="6">
        <v>45213</v>
      </c>
      <c r="B6119" s="9" t="s">
        <v>30301</v>
      </c>
      <c r="C6119" s="9" t="s">
        <v>5629</v>
      </c>
      <c r="D6119" s="9" t="s">
        <v>22</v>
      </c>
      <c r="E6119" s="9" t="s">
        <v>30302</v>
      </c>
      <c r="F6119" s="9" t="s">
        <v>29127</v>
      </c>
      <c r="G6119" s="9" t="s">
        <v>82</v>
      </c>
      <c r="H6119" s="9" t="s">
        <v>15344</v>
      </c>
      <c r="I6119" s="9" t="s">
        <v>5632</v>
      </c>
      <c r="J6119" s="9" t="s">
        <v>27</v>
      </c>
      <c r="K6119" s="9" t="s">
        <v>28</v>
      </c>
      <c r="L6119" s="9" t="s">
        <v>43</v>
      </c>
      <c r="M6119" s="9" t="s">
        <v>169</v>
      </c>
      <c r="N6119" s="9" t="s">
        <v>5633</v>
      </c>
      <c r="O6119" s="9" t="s">
        <v>32</v>
      </c>
      <c r="P6119" s="9" t="s">
        <v>22</v>
      </c>
      <c r="Q6119" s="9" t="s">
        <v>30303</v>
      </c>
      <c r="R6119" s="9" t="s">
        <v>168</v>
      </c>
      <c r="S6119" s="9" t="s">
        <v>30304</v>
      </c>
      <c r="T6119" s="9" t="s">
        <v>5740</v>
      </c>
    </row>
    <row r="6120" customHeight="1" spans="1:20">
      <c r="A6120" s="6">
        <v>45213</v>
      </c>
      <c r="B6120" s="9" t="s">
        <v>30305</v>
      </c>
      <c r="C6120" s="9" t="s">
        <v>5629</v>
      </c>
      <c r="D6120" s="9" t="s">
        <v>22</v>
      </c>
      <c r="E6120" s="9" t="s">
        <v>30306</v>
      </c>
      <c r="F6120" s="9" t="s">
        <v>30307</v>
      </c>
      <c r="G6120" s="9" t="s">
        <v>82</v>
      </c>
      <c r="H6120" s="9" t="s">
        <v>137</v>
      </c>
      <c r="I6120" s="9" t="s">
        <v>5632</v>
      </c>
      <c r="J6120" s="9" t="s">
        <v>27</v>
      </c>
      <c r="K6120" s="9" t="s">
        <v>28</v>
      </c>
      <c r="L6120" s="9" t="s">
        <v>43</v>
      </c>
      <c r="M6120" s="9" t="s">
        <v>169</v>
      </c>
      <c r="N6120" s="9" t="s">
        <v>5633</v>
      </c>
      <c r="O6120" s="9" t="s">
        <v>32</v>
      </c>
      <c r="P6120" s="9" t="s">
        <v>22</v>
      </c>
      <c r="Q6120" s="9" t="s">
        <v>30308</v>
      </c>
      <c r="R6120" s="9" t="s">
        <v>168</v>
      </c>
      <c r="S6120" s="9" t="s">
        <v>30309</v>
      </c>
      <c r="T6120" s="9" t="s">
        <v>5655</v>
      </c>
    </row>
    <row r="6121" customHeight="1" spans="1:20">
      <c r="A6121" s="6">
        <v>45213</v>
      </c>
      <c r="B6121" s="9" t="s">
        <v>30310</v>
      </c>
      <c r="C6121" s="9" t="s">
        <v>5629</v>
      </c>
      <c r="D6121" s="9" t="s">
        <v>22</v>
      </c>
      <c r="E6121" s="9" t="s">
        <v>30311</v>
      </c>
      <c r="F6121" s="9" t="s">
        <v>30312</v>
      </c>
      <c r="G6121" s="9" t="s">
        <v>82</v>
      </c>
      <c r="H6121" s="9" t="s">
        <v>22</v>
      </c>
      <c r="I6121" s="9" t="s">
        <v>5632</v>
      </c>
      <c r="J6121" s="9" t="s">
        <v>27</v>
      </c>
      <c r="K6121" s="9" t="s">
        <v>28</v>
      </c>
      <c r="L6121" s="9" t="s">
        <v>43</v>
      </c>
      <c r="M6121" s="9" t="s">
        <v>169</v>
      </c>
      <c r="N6121" s="9" t="s">
        <v>5633</v>
      </c>
      <c r="O6121" s="9" t="s">
        <v>32</v>
      </c>
      <c r="P6121" s="9" t="s">
        <v>22</v>
      </c>
      <c r="Q6121" s="9" t="s">
        <v>30313</v>
      </c>
      <c r="R6121" s="9" t="s">
        <v>168</v>
      </c>
      <c r="S6121" s="9" t="s">
        <v>30314</v>
      </c>
      <c r="T6121" s="9" t="s">
        <v>5655</v>
      </c>
    </row>
    <row r="6122" customHeight="1" spans="1:20">
      <c r="A6122" s="6">
        <v>45213</v>
      </c>
      <c r="B6122" s="9" t="s">
        <v>30315</v>
      </c>
      <c r="C6122" s="9" t="s">
        <v>5685</v>
      </c>
      <c r="D6122" s="9" t="s">
        <v>22</v>
      </c>
      <c r="E6122" s="9" t="s">
        <v>30316</v>
      </c>
      <c r="F6122" s="9" t="s">
        <v>30317</v>
      </c>
      <c r="G6122" s="9" t="s">
        <v>82</v>
      </c>
      <c r="H6122" s="9" t="s">
        <v>110</v>
      </c>
      <c r="I6122" s="9" t="s">
        <v>168</v>
      </c>
      <c r="J6122" s="9" t="s">
        <v>27</v>
      </c>
      <c r="K6122" s="9" t="s">
        <v>28</v>
      </c>
      <c r="L6122" s="9" t="s">
        <v>43</v>
      </c>
      <c r="M6122" s="9" t="s">
        <v>169</v>
      </c>
      <c r="N6122" s="9" t="s">
        <v>5633</v>
      </c>
      <c r="O6122" s="9" t="s">
        <v>32</v>
      </c>
      <c r="P6122" s="9" t="s">
        <v>22</v>
      </c>
      <c r="Q6122" s="9" t="s">
        <v>30318</v>
      </c>
      <c r="R6122" s="9" t="s">
        <v>168</v>
      </c>
      <c r="S6122" s="9" t="s">
        <v>30319</v>
      </c>
      <c r="T6122" s="9" t="s">
        <v>5723</v>
      </c>
    </row>
    <row r="6123" customHeight="1" spans="1:20">
      <c r="A6123" s="6">
        <v>45213</v>
      </c>
      <c r="B6123" s="9" t="s">
        <v>30320</v>
      </c>
      <c r="C6123" s="9" t="s">
        <v>5644</v>
      </c>
      <c r="D6123" s="9" t="s">
        <v>22</v>
      </c>
      <c r="E6123" s="9" t="s">
        <v>30321</v>
      </c>
      <c r="F6123" s="9" t="s">
        <v>30322</v>
      </c>
      <c r="G6123" s="9" t="s">
        <v>82</v>
      </c>
      <c r="H6123" s="9" t="s">
        <v>22</v>
      </c>
      <c r="I6123" s="9" t="s">
        <v>111</v>
      </c>
      <c r="J6123" s="9" t="s">
        <v>27</v>
      </c>
      <c r="K6123" s="9" t="s">
        <v>28</v>
      </c>
      <c r="L6123" s="9" t="s">
        <v>43</v>
      </c>
      <c r="M6123" s="9" t="s">
        <v>169</v>
      </c>
      <c r="N6123" s="9" t="s">
        <v>5633</v>
      </c>
      <c r="O6123" s="9" t="s">
        <v>32</v>
      </c>
      <c r="P6123" s="9" t="s">
        <v>22</v>
      </c>
      <c r="Q6123" s="9" t="s">
        <v>30323</v>
      </c>
      <c r="R6123" s="9" t="s">
        <v>168</v>
      </c>
      <c r="S6123" s="9" t="s">
        <v>30324</v>
      </c>
      <c r="T6123" s="9" t="s">
        <v>5655</v>
      </c>
    </row>
    <row r="6124" customHeight="1" spans="1:20">
      <c r="A6124" s="6">
        <v>45213</v>
      </c>
      <c r="B6124" s="9" t="s">
        <v>30325</v>
      </c>
      <c r="C6124" s="9" t="s">
        <v>5951</v>
      </c>
      <c r="D6124" s="9" t="s">
        <v>22</v>
      </c>
      <c r="E6124" s="9" t="s">
        <v>30326</v>
      </c>
      <c r="F6124" s="9" t="s">
        <v>30327</v>
      </c>
      <c r="G6124" s="9" t="s">
        <v>82</v>
      </c>
      <c r="H6124" s="9" t="s">
        <v>22</v>
      </c>
      <c r="I6124" s="9" t="s">
        <v>5737</v>
      </c>
      <c r="J6124" s="9" t="s">
        <v>27</v>
      </c>
      <c r="K6124" s="9" t="s">
        <v>28</v>
      </c>
      <c r="L6124" s="9" t="s">
        <v>43</v>
      </c>
      <c r="M6124" s="9" t="s">
        <v>169</v>
      </c>
      <c r="N6124" s="9" t="s">
        <v>5633</v>
      </c>
      <c r="O6124" s="9" t="s">
        <v>32</v>
      </c>
      <c r="P6124" s="9" t="s">
        <v>22</v>
      </c>
      <c r="Q6124" s="9" t="s">
        <v>30328</v>
      </c>
      <c r="R6124" s="9" t="s">
        <v>168</v>
      </c>
      <c r="S6124" s="9" t="s">
        <v>30329</v>
      </c>
      <c r="T6124" s="9" t="s">
        <v>6102</v>
      </c>
    </row>
    <row r="6125" customHeight="1" spans="1:20">
      <c r="A6125" s="6">
        <v>45213</v>
      </c>
      <c r="B6125" s="9" t="s">
        <v>30330</v>
      </c>
      <c r="C6125" s="9" t="s">
        <v>6674</v>
      </c>
      <c r="D6125" s="9" t="s">
        <v>22</v>
      </c>
      <c r="E6125" s="9" t="s">
        <v>30331</v>
      </c>
      <c r="F6125" s="9" t="s">
        <v>30332</v>
      </c>
      <c r="G6125" s="9" t="s">
        <v>53</v>
      </c>
      <c r="H6125" s="9" t="s">
        <v>22</v>
      </c>
      <c r="I6125" s="9" t="s">
        <v>26</v>
      </c>
      <c r="J6125" s="9" t="s">
        <v>27</v>
      </c>
      <c r="K6125" s="9" t="s">
        <v>76</v>
      </c>
      <c r="L6125" s="9" t="s">
        <v>29</v>
      </c>
      <c r="M6125" s="9" t="s">
        <v>169</v>
      </c>
      <c r="N6125" s="9" t="s">
        <v>31</v>
      </c>
      <c r="O6125" s="9" t="s">
        <v>32</v>
      </c>
      <c r="P6125" s="9" t="s">
        <v>22</v>
      </c>
      <c r="Q6125" s="9" t="s">
        <v>30333</v>
      </c>
      <c r="R6125" s="9" t="s">
        <v>34</v>
      </c>
      <c r="S6125" s="9" t="s">
        <v>30334</v>
      </c>
      <c r="T6125" s="9" t="s">
        <v>30335</v>
      </c>
    </row>
    <row r="6126" customHeight="1" spans="1:20">
      <c r="A6126" s="6">
        <v>45213</v>
      </c>
      <c r="B6126" s="9" t="s">
        <v>30336</v>
      </c>
      <c r="C6126" s="9" t="s">
        <v>5629</v>
      </c>
      <c r="D6126" s="9" t="s">
        <v>22</v>
      </c>
      <c r="E6126" s="9" t="s">
        <v>30337</v>
      </c>
      <c r="F6126" s="9" t="s">
        <v>30338</v>
      </c>
      <c r="G6126" s="9" t="s">
        <v>82</v>
      </c>
      <c r="H6126" s="9" t="s">
        <v>22</v>
      </c>
      <c r="I6126" s="9" t="s">
        <v>5632</v>
      </c>
      <c r="J6126" s="9" t="s">
        <v>27</v>
      </c>
      <c r="K6126" s="9" t="s">
        <v>28</v>
      </c>
      <c r="L6126" s="9" t="s">
        <v>43</v>
      </c>
      <c r="M6126" s="9" t="s">
        <v>169</v>
      </c>
      <c r="N6126" s="9" t="s">
        <v>5633</v>
      </c>
      <c r="O6126" s="9" t="s">
        <v>32</v>
      </c>
      <c r="P6126" s="9" t="s">
        <v>22</v>
      </c>
      <c r="Q6126" s="9" t="s">
        <v>30339</v>
      </c>
      <c r="R6126" s="9" t="s">
        <v>168</v>
      </c>
      <c r="S6126" s="9" t="s">
        <v>30340</v>
      </c>
      <c r="T6126" s="9" t="s">
        <v>5655</v>
      </c>
    </row>
    <row r="6127" customHeight="1" spans="1:20">
      <c r="A6127" s="6">
        <v>45213</v>
      </c>
      <c r="B6127" s="9" t="s">
        <v>30341</v>
      </c>
      <c r="C6127" s="9" t="s">
        <v>5644</v>
      </c>
      <c r="D6127" s="9" t="s">
        <v>22</v>
      </c>
      <c r="E6127" s="9" t="s">
        <v>30342</v>
      </c>
      <c r="F6127" s="9" t="s">
        <v>30343</v>
      </c>
      <c r="G6127" s="9" t="s">
        <v>82</v>
      </c>
      <c r="H6127" s="9" t="s">
        <v>96</v>
      </c>
      <c r="I6127" s="9" t="s">
        <v>168</v>
      </c>
      <c r="J6127" s="9" t="s">
        <v>27</v>
      </c>
      <c r="K6127" s="9" t="s">
        <v>28</v>
      </c>
      <c r="L6127" s="9" t="s">
        <v>43</v>
      </c>
      <c r="M6127" s="9" t="s">
        <v>169</v>
      </c>
      <c r="N6127" s="9" t="s">
        <v>5633</v>
      </c>
      <c r="O6127" s="9" t="s">
        <v>32</v>
      </c>
      <c r="P6127" s="9" t="s">
        <v>22</v>
      </c>
      <c r="Q6127" s="9" t="s">
        <v>30344</v>
      </c>
      <c r="R6127" s="9" t="s">
        <v>46</v>
      </c>
      <c r="S6127" s="9" t="s">
        <v>30345</v>
      </c>
      <c r="T6127" s="9" t="s">
        <v>5661</v>
      </c>
    </row>
    <row r="6128" customHeight="1" spans="1:20">
      <c r="A6128" s="6">
        <v>45213</v>
      </c>
      <c r="B6128" s="9" t="s">
        <v>30346</v>
      </c>
      <c r="C6128" s="9" t="s">
        <v>6050</v>
      </c>
      <c r="D6128" s="9" t="s">
        <v>22</v>
      </c>
      <c r="E6128" s="9" t="s">
        <v>30347</v>
      </c>
      <c r="F6128" s="9" t="s">
        <v>22</v>
      </c>
      <c r="G6128" s="9" t="s">
        <v>22</v>
      </c>
      <c r="H6128" s="9" t="s">
        <v>22</v>
      </c>
      <c r="I6128" s="9" t="s">
        <v>448</v>
      </c>
      <c r="J6128" s="9" t="s">
        <v>27</v>
      </c>
      <c r="K6128" s="9" t="s">
        <v>28</v>
      </c>
      <c r="L6128" s="9" t="s">
        <v>43</v>
      </c>
      <c r="M6128" s="9" t="s">
        <v>30</v>
      </c>
      <c r="N6128" s="9" t="s">
        <v>5633</v>
      </c>
      <c r="O6128" s="9" t="s">
        <v>32</v>
      </c>
      <c r="P6128" s="9" t="s">
        <v>22</v>
      </c>
      <c r="Q6128" s="9" t="s">
        <v>30348</v>
      </c>
      <c r="R6128" s="9" t="s">
        <v>168</v>
      </c>
      <c r="S6128" s="9" t="s">
        <v>30349</v>
      </c>
      <c r="T6128" s="9" t="s">
        <v>6054</v>
      </c>
    </row>
    <row r="6129" customHeight="1" spans="1:20">
      <c r="A6129" s="6">
        <v>45213</v>
      </c>
      <c r="B6129" s="9" t="s">
        <v>30350</v>
      </c>
      <c r="C6129" s="9" t="s">
        <v>5644</v>
      </c>
      <c r="D6129" s="9" t="s">
        <v>22</v>
      </c>
      <c r="E6129" s="9" t="s">
        <v>30351</v>
      </c>
      <c r="F6129" s="9" t="s">
        <v>30352</v>
      </c>
      <c r="G6129" s="9" t="s">
        <v>82</v>
      </c>
      <c r="H6129" s="9" t="s">
        <v>22</v>
      </c>
      <c r="I6129" s="9" t="s">
        <v>253</v>
      </c>
      <c r="J6129" s="9" t="s">
        <v>27</v>
      </c>
      <c r="K6129" s="9" t="s">
        <v>28</v>
      </c>
      <c r="L6129" s="9" t="s">
        <v>43</v>
      </c>
      <c r="M6129" s="9" t="s">
        <v>169</v>
      </c>
      <c r="N6129" s="9" t="s">
        <v>5633</v>
      </c>
      <c r="O6129" s="9" t="s">
        <v>32</v>
      </c>
      <c r="P6129" s="9" t="s">
        <v>22</v>
      </c>
      <c r="Q6129" s="9" t="s">
        <v>30353</v>
      </c>
      <c r="R6129" s="9" t="s">
        <v>168</v>
      </c>
      <c r="S6129" s="9" t="s">
        <v>30354</v>
      </c>
      <c r="T6129" s="9" t="s">
        <v>5655</v>
      </c>
    </row>
    <row r="6130" customHeight="1" spans="1:20">
      <c r="A6130" s="6">
        <v>45213</v>
      </c>
      <c r="B6130" s="9" t="s">
        <v>30355</v>
      </c>
      <c r="C6130" s="9" t="s">
        <v>7835</v>
      </c>
      <c r="D6130" s="9" t="s">
        <v>22</v>
      </c>
      <c r="E6130" s="9" t="s">
        <v>30356</v>
      </c>
      <c r="F6130" s="9" t="s">
        <v>30357</v>
      </c>
      <c r="G6130" s="9" t="s">
        <v>82</v>
      </c>
      <c r="H6130" s="9" t="s">
        <v>22</v>
      </c>
      <c r="I6130" s="9" t="s">
        <v>168</v>
      </c>
      <c r="J6130" s="9" t="s">
        <v>27</v>
      </c>
      <c r="K6130" s="9" t="s">
        <v>28</v>
      </c>
      <c r="L6130" s="9" t="s">
        <v>43</v>
      </c>
      <c r="M6130" s="9" t="s">
        <v>169</v>
      </c>
      <c r="N6130" s="9" t="s">
        <v>5633</v>
      </c>
      <c r="O6130" s="9" t="s">
        <v>32</v>
      </c>
      <c r="P6130" s="9" t="s">
        <v>22</v>
      </c>
      <c r="Q6130" s="9" t="s">
        <v>30358</v>
      </c>
      <c r="R6130" s="9" t="s">
        <v>168</v>
      </c>
      <c r="S6130" s="9" t="s">
        <v>30359</v>
      </c>
      <c r="T6130" s="9" t="s">
        <v>30360</v>
      </c>
    </row>
    <row r="6131" customHeight="1" spans="1:20">
      <c r="A6131" s="6">
        <v>45213</v>
      </c>
      <c r="B6131" s="9" t="s">
        <v>30361</v>
      </c>
      <c r="C6131" s="9" t="s">
        <v>5951</v>
      </c>
      <c r="D6131" s="9" t="s">
        <v>22</v>
      </c>
      <c r="E6131" s="9" t="s">
        <v>30362</v>
      </c>
      <c r="F6131" s="9" t="s">
        <v>30363</v>
      </c>
      <c r="G6131" s="9" t="s">
        <v>82</v>
      </c>
      <c r="H6131" s="9" t="s">
        <v>22</v>
      </c>
      <c r="I6131" s="9" t="s">
        <v>5737</v>
      </c>
      <c r="J6131" s="9" t="s">
        <v>27</v>
      </c>
      <c r="K6131" s="9" t="s">
        <v>28</v>
      </c>
      <c r="L6131" s="9" t="s">
        <v>43</v>
      </c>
      <c r="M6131" s="9" t="s">
        <v>169</v>
      </c>
      <c r="N6131" s="9" t="s">
        <v>5633</v>
      </c>
      <c r="O6131" s="9" t="s">
        <v>32</v>
      </c>
      <c r="P6131" s="9" t="s">
        <v>22</v>
      </c>
      <c r="Q6131" s="9" t="s">
        <v>30364</v>
      </c>
      <c r="R6131" s="9" t="s">
        <v>168</v>
      </c>
      <c r="S6131" s="9" t="s">
        <v>30365</v>
      </c>
      <c r="T6131" s="9" t="s">
        <v>5655</v>
      </c>
    </row>
    <row r="6132" customHeight="1" spans="1:20">
      <c r="A6132" s="6">
        <v>45213</v>
      </c>
      <c r="B6132" s="9" t="s">
        <v>30366</v>
      </c>
      <c r="C6132" s="9" t="s">
        <v>5644</v>
      </c>
      <c r="D6132" s="9" t="s">
        <v>22</v>
      </c>
      <c r="E6132" s="9" t="s">
        <v>30367</v>
      </c>
      <c r="F6132" s="9" t="s">
        <v>30368</v>
      </c>
      <c r="G6132" s="9" t="s">
        <v>82</v>
      </c>
      <c r="H6132" s="9" t="s">
        <v>22</v>
      </c>
      <c r="I6132" s="9" t="s">
        <v>168</v>
      </c>
      <c r="J6132" s="9" t="s">
        <v>27</v>
      </c>
      <c r="K6132" s="9" t="s">
        <v>28</v>
      </c>
      <c r="L6132" s="9" t="s">
        <v>43</v>
      </c>
      <c r="M6132" s="9" t="s">
        <v>169</v>
      </c>
      <c r="N6132" s="9" t="s">
        <v>5633</v>
      </c>
      <c r="O6132" s="9" t="s">
        <v>32</v>
      </c>
      <c r="P6132" s="9" t="s">
        <v>22</v>
      </c>
      <c r="Q6132" s="9" t="s">
        <v>30369</v>
      </c>
      <c r="R6132" s="9" t="s">
        <v>168</v>
      </c>
      <c r="S6132" s="9" t="s">
        <v>30370</v>
      </c>
      <c r="T6132" s="9" t="s">
        <v>5655</v>
      </c>
    </row>
    <row r="6133" customHeight="1" spans="1:20">
      <c r="A6133" s="6">
        <v>45213</v>
      </c>
      <c r="B6133" s="9" t="s">
        <v>30371</v>
      </c>
      <c r="C6133" s="9" t="s">
        <v>6126</v>
      </c>
      <c r="D6133" s="9" t="s">
        <v>22</v>
      </c>
      <c r="E6133" s="9" t="s">
        <v>30372</v>
      </c>
      <c r="F6133" s="9" t="s">
        <v>30373</v>
      </c>
      <c r="G6133" s="9" t="s">
        <v>82</v>
      </c>
      <c r="H6133" s="9" t="s">
        <v>22</v>
      </c>
      <c r="I6133" s="9" t="s">
        <v>235</v>
      </c>
      <c r="J6133" s="9" t="s">
        <v>27</v>
      </c>
      <c r="K6133" s="9" t="s">
        <v>28</v>
      </c>
      <c r="L6133" s="9" t="s">
        <v>43</v>
      </c>
      <c r="M6133" s="9" t="s">
        <v>44</v>
      </c>
      <c r="N6133" s="9" t="s">
        <v>743</v>
      </c>
      <c r="O6133" s="9" t="s">
        <v>32</v>
      </c>
      <c r="P6133" s="9" t="s">
        <v>22</v>
      </c>
      <c r="Q6133" s="9" t="s">
        <v>30374</v>
      </c>
      <c r="R6133" s="9" t="s">
        <v>46</v>
      </c>
      <c r="S6133" s="9" t="s">
        <v>30375</v>
      </c>
      <c r="T6133" s="9" t="s">
        <v>22</v>
      </c>
    </row>
    <row r="6134" customHeight="1" spans="1:20">
      <c r="A6134" s="6">
        <v>45213</v>
      </c>
      <c r="B6134" s="9" t="s">
        <v>30376</v>
      </c>
      <c r="C6134" s="9" t="s">
        <v>6126</v>
      </c>
      <c r="D6134" s="9" t="s">
        <v>22</v>
      </c>
      <c r="E6134" s="9" t="s">
        <v>30377</v>
      </c>
      <c r="F6134" s="9" t="s">
        <v>30378</v>
      </c>
      <c r="G6134" s="9" t="s">
        <v>62</v>
      </c>
      <c r="H6134" s="9" t="s">
        <v>110</v>
      </c>
      <c r="I6134" s="9" t="s">
        <v>214</v>
      </c>
      <c r="J6134" s="9" t="s">
        <v>27</v>
      </c>
      <c r="K6134" s="9" t="s">
        <v>76</v>
      </c>
      <c r="L6134" s="9" t="s">
        <v>43</v>
      </c>
      <c r="M6134" s="9" t="s">
        <v>30</v>
      </c>
      <c r="N6134" s="9" t="s">
        <v>743</v>
      </c>
      <c r="O6134" s="9" t="s">
        <v>32</v>
      </c>
      <c r="P6134" s="9" t="s">
        <v>22</v>
      </c>
      <c r="Q6134" s="9" t="s">
        <v>30379</v>
      </c>
      <c r="R6134" s="9" t="s">
        <v>46</v>
      </c>
      <c r="S6134" s="9" t="s">
        <v>30380</v>
      </c>
      <c r="T6134" s="9" t="s">
        <v>22</v>
      </c>
    </row>
    <row r="6135" customHeight="1" spans="1:20">
      <c r="A6135" s="6">
        <v>45213</v>
      </c>
      <c r="B6135" s="9" t="s">
        <v>30381</v>
      </c>
      <c r="C6135" s="9" t="s">
        <v>6126</v>
      </c>
      <c r="D6135" s="9" t="s">
        <v>22</v>
      </c>
      <c r="E6135" s="9" t="s">
        <v>30382</v>
      </c>
      <c r="F6135" s="9" t="s">
        <v>30383</v>
      </c>
      <c r="G6135" s="9" t="s">
        <v>41</v>
      </c>
      <c r="H6135" s="9" t="s">
        <v>22</v>
      </c>
      <c r="I6135" s="9" t="s">
        <v>155</v>
      </c>
      <c r="J6135" s="9" t="s">
        <v>27</v>
      </c>
      <c r="K6135" s="9" t="s">
        <v>28</v>
      </c>
      <c r="L6135" s="9" t="s">
        <v>43</v>
      </c>
      <c r="M6135" s="9" t="s">
        <v>44</v>
      </c>
      <c r="N6135" s="9" t="s">
        <v>743</v>
      </c>
      <c r="O6135" s="9" t="s">
        <v>32</v>
      </c>
      <c r="P6135" s="9" t="s">
        <v>22</v>
      </c>
      <c r="Q6135" s="9" t="s">
        <v>30384</v>
      </c>
      <c r="R6135" s="9" t="s">
        <v>46</v>
      </c>
      <c r="S6135" s="9" t="s">
        <v>30385</v>
      </c>
      <c r="T6135" s="9" t="s">
        <v>30386</v>
      </c>
    </row>
    <row r="6136" customHeight="1" spans="1:20">
      <c r="A6136" s="6">
        <v>45213</v>
      </c>
      <c r="B6136" s="9" t="s">
        <v>30387</v>
      </c>
      <c r="C6136" s="9" t="s">
        <v>6126</v>
      </c>
      <c r="D6136" s="9" t="s">
        <v>22</v>
      </c>
      <c r="E6136" s="9" t="s">
        <v>30388</v>
      </c>
      <c r="F6136" s="9" t="s">
        <v>26109</v>
      </c>
      <c r="G6136" s="9" t="s">
        <v>247</v>
      </c>
      <c r="H6136" s="9" t="s">
        <v>22</v>
      </c>
      <c r="I6136" s="9" t="s">
        <v>207</v>
      </c>
      <c r="J6136" s="9" t="s">
        <v>27</v>
      </c>
      <c r="K6136" s="9" t="s">
        <v>28</v>
      </c>
      <c r="L6136" s="9" t="s">
        <v>43</v>
      </c>
      <c r="M6136" s="9" t="s">
        <v>44</v>
      </c>
      <c r="N6136" s="9" t="s">
        <v>743</v>
      </c>
      <c r="O6136" s="9" t="s">
        <v>32</v>
      </c>
      <c r="P6136" s="9" t="s">
        <v>22</v>
      </c>
      <c r="Q6136" s="9" t="s">
        <v>30389</v>
      </c>
      <c r="R6136" s="9" t="s">
        <v>46</v>
      </c>
      <c r="S6136" s="9" t="s">
        <v>30390</v>
      </c>
      <c r="T6136" s="9" t="s">
        <v>30391</v>
      </c>
    </row>
    <row r="6137" customHeight="1" spans="1:20">
      <c r="A6137" s="6">
        <v>45213</v>
      </c>
      <c r="B6137" s="9" t="s">
        <v>30392</v>
      </c>
      <c r="C6137" s="9" t="s">
        <v>6126</v>
      </c>
      <c r="D6137" s="9" t="s">
        <v>22</v>
      </c>
      <c r="E6137" s="9" t="s">
        <v>26102</v>
      </c>
      <c r="F6137" s="9" t="s">
        <v>26103</v>
      </c>
      <c r="G6137" s="9" t="s">
        <v>82</v>
      </c>
      <c r="H6137" s="9" t="s">
        <v>22</v>
      </c>
      <c r="I6137" s="9" t="s">
        <v>207</v>
      </c>
      <c r="J6137" s="9" t="s">
        <v>27</v>
      </c>
      <c r="K6137" s="9" t="s">
        <v>28</v>
      </c>
      <c r="L6137" s="9" t="s">
        <v>43</v>
      </c>
      <c r="M6137" s="9" t="s">
        <v>30</v>
      </c>
      <c r="N6137" s="9" t="s">
        <v>743</v>
      </c>
      <c r="O6137" s="9" t="s">
        <v>32</v>
      </c>
      <c r="P6137" s="9" t="s">
        <v>22</v>
      </c>
      <c r="Q6137" s="9" t="s">
        <v>30393</v>
      </c>
      <c r="R6137" s="9" t="s">
        <v>46</v>
      </c>
      <c r="S6137" s="9" t="s">
        <v>30394</v>
      </c>
      <c r="T6137" s="9" t="s">
        <v>30395</v>
      </c>
    </row>
    <row r="6138" customHeight="1" spans="1:20">
      <c r="A6138" s="6">
        <v>45213</v>
      </c>
      <c r="B6138" s="9" t="s">
        <v>30396</v>
      </c>
      <c r="C6138" s="9" t="s">
        <v>6126</v>
      </c>
      <c r="D6138" s="9" t="s">
        <v>22</v>
      </c>
      <c r="E6138" s="9" t="s">
        <v>30397</v>
      </c>
      <c r="F6138" s="9" t="s">
        <v>30398</v>
      </c>
      <c r="G6138" s="9" t="s">
        <v>53</v>
      </c>
      <c r="H6138" s="9" t="s">
        <v>110</v>
      </c>
      <c r="I6138" s="9" t="s">
        <v>207</v>
      </c>
      <c r="J6138" s="9" t="s">
        <v>27</v>
      </c>
      <c r="K6138" s="9" t="s">
        <v>28</v>
      </c>
      <c r="L6138" s="9" t="s">
        <v>43</v>
      </c>
      <c r="M6138" s="9" t="s">
        <v>44</v>
      </c>
      <c r="N6138" s="9" t="s">
        <v>743</v>
      </c>
      <c r="O6138" s="9" t="s">
        <v>32</v>
      </c>
      <c r="P6138" s="9" t="s">
        <v>22</v>
      </c>
      <c r="Q6138" s="9" t="s">
        <v>30399</v>
      </c>
      <c r="R6138" s="9" t="s">
        <v>46</v>
      </c>
      <c r="S6138" s="9" t="s">
        <v>30400</v>
      </c>
      <c r="T6138" s="9" t="s">
        <v>30401</v>
      </c>
    </row>
    <row r="6139" customHeight="1" spans="1:20">
      <c r="A6139" s="6">
        <v>45213</v>
      </c>
      <c r="B6139" s="9" t="s">
        <v>30402</v>
      </c>
      <c r="C6139" s="9" t="s">
        <v>6126</v>
      </c>
      <c r="D6139" s="9" t="s">
        <v>22</v>
      </c>
      <c r="E6139" s="9" t="s">
        <v>30403</v>
      </c>
      <c r="F6139" s="9" t="s">
        <v>30404</v>
      </c>
      <c r="G6139" s="9" t="s">
        <v>130</v>
      </c>
      <c r="H6139" s="9" t="s">
        <v>22</v>
      </c>
      <c r="I6139" s="9" t="s">
        <v>214</v>
      </c>
      <c r="J6139" s="9" t="s">
        <v>27</v>
      </c>
      <c r="K6139" s="9" t="s">
        <v>28</v>
      </c>
      <c r="L6139" s="9" t="s">
        <v>43</v>
      </c>
      <c r="M6139" s="9" t="s">
        <v>30</v>
      </c>
      <c r="N6139" s="9" t="s">
        <v>743</v>
      </c>
      <c r="O6139" s="9" t="s">
        <v>32</v>
      </c>
      <c r="P6139" s="9" t="s">
        <v>22</v>
      </c>
      <c r="Q6139" s="9" t="s">
        <v>30405</v>
      </c>
      <c r="R6139" s="9" t="s">
        <v>46</v>
      </c>
      <c r="S6139" s="9" t="s">
        <v>30406</v>
      </c>
      <c r="T6139" s="9" t="s">
        <v>30407</v>
      </c>
    </row>
    <row r="6140" customHeight="1" spans="1:20">
      <c r="A6140" s="6">
        <v>45213</v>
      </c>
      <c r="B6140" s="9" t="s">
        <v>30408</v>
      </c>
      <c r="C6140" s="9" t="s">
        <v>6126</v>
      </c>
      <c r="D6140" s="9" t="s">
        <v>22</v>
      </c>
      <c r="E6140" s="9" t="s">
        <v>30409</v>
      </c>
      <c r="F6140" s="9" t="s">
        <v>30410</v>
      </c>
      <c r="G6140" s="9" t="s">
        <v>336</v>
      </c>
      <c r="H6140" s="9" t="s">
        <v>110</v>
      </c>
      <c r="I6140" s="9" t="s">
        <v>97</v>
      </c>
      <c r="J6140" s="9" t="s">
        <v>27</v>
      </c>
      <c r="K6140" s="9" t="s">
        <v>28</v>
      </c>
      <c r="L6140" s="9" t="s">
        <v>43</v>
      </c>
      <c r="M6140" s="9" t="s">
        <v>44</v>
      </c>
      <c r="N6140" s="9" t="s">
        <v>743</v>
      </c>
      <c r="O6140" s="9" t="s">
        <v>32</v>
      </c>
      <c r="P6140" s="9" t="s">
        <v>22</v>
      </c>
      <c r="Q6140" s="9" t="s">
        <v>30411</v>
      </c>
      <c r="R6140" s="9" t="s">
        <v>46</v>
      </c>
      <c r="S6140" s="9" t="s">
        <v>30412</v>
      </c>
      <c r="T6140" s="9" t="s">
        <v>26135</v>
      </c>
    </row>
    <row r="6141" customHeight="1" spans="1:20">
      <c r="A6141" s="6">
        <v>45213</v>
      </c>
      <c r="B6141" s="9" t="s">
        <v>30413</v>
      </c>
      <c r="C6141" s="9" t="s">
        <v>783</v>
      </c>
      <c r="D6141" s="9" t="s">
        <v>22</v>
      </c>
      <c r="E6141" s="9" t="s">
        <v>30414</v>
      </c>
      <c r="F6141" s="9" t="s">
        <v>30415</v>
      </c>
      <c r="G6141" s="9" t="s">
        <v>53</v>
      </c>
      <c r="H6141" s="9" t="s">
        <v>22</v>
      </c>
      <c r="I6141" s="9" t="s">
        <v>2203</v>
      </c>
      <c r="J6141" s="9" t="s">
        <v>27</v>
      </c>
      <c r="K6141" s="9" t="s">
        <v>28</v>
      </c>
      <c r="L6141" s="9" t="s">
        <v>43</v>
      </c>
      <c r="M6141" s="9" t="s">
        <v>30</v>
      </c>
      <c r="N6141" s="9" t="s">
        <v>743</v>
      </c>
      <c r="O6141" s="9" t="s">
        <v>32</v>
      </c>
      <c r="P6141" s="9" t="s">
        <v>22</v>
      </c>
      <c r="Q6141" s="9" t="s">
        <v>30416</v>
      </c>
      <c r="R6141" s="9" t="s">
        <v>46</v>
      </c>
      <c r="S6141" s="9" t="s">
        <v>30417</v>
      </c>
      <c r="T6141" s="9" t="s">
        <v>26135</v>
      </c>
    </row>
    <row r="6142" customHeight="1" spans="1:20">
      <c r="A6142" s="6">
        <v>45213</v>
      </c>
      <c r="B6142" s="9" t="s">
        <v>30418</v>
      </c>
      <c r="C6142" s="9" t="s">
        <v>7902</v>
      </c>
      <c r="D6142" s="9" t="s">
        <v>22</v>
      </c>
      <c r="E6142" s="9" t="s">
        <v>20410</v>
      </c>
      <c r="F6142" s="9" t="s">
        <v>20411</v>
      </c>
      <c r="G6142" s="9" t="s">
        <v>336</v>
      </c>
      <c r="H6142" s="9" t="s">
        <v>22</v>
      </c>
      <c r="I6142" s="9" t="s">
        <v>26</v>
      </c>
      <c r="J6142" s="9" t="s">
        <v>27</v>
      </c>
      <c r="K6142" s="9" t="s">
        <v>76</v>
      </c>
      <c r="L6142" s="9" t="s">
        <v>29</v>
      </c>
      <c r="M6142" s="9" t="s">
        <v>30</v>
      </c>
      <c r="N6142" s="9" t="s">
        <v>31</v>
      </c>
      <c r="O6142" s="9" t="s">
        <v>32</v>
      </c>
      <c r="P6142" s="9" t="s">
        <v>22</v>
      </c>
      <c r="Q6142" s="9" t="s">
        <v>30419</v>
      </c>
      <c r="R6142" s="9" t="s">
        <v>34</v>
      </c>
      <c r="S6142" s="9" t="s">
        <v>30420</v>
      </c>
      <c r="T6142" s="9" t="s">
        <v>30421</v>
      </c>
    </row>
    <row r="6143" customHeight="1" spans="1:20">
      <c r="A6143" s="6">
        <v>45213</v>
      </c>
      <c r="B6143" s="9" t="s">
        <v>30422</v>
      </c>
      <c r="C6143" s="9" t="s">
        <v>6126</v>
      </c>
      <c r="D6143" s="9" t="s">
        <v>22</v>
      </c>
      <c r="E6143" s="9" t="s">
        <v>30423</v>
      </c>
      <c r="F6143" s="9" t="s">
        <v>30424</v>
      </c>
      <c r="G6143" s="9" t="s">
        <v>25</v>
      </c>
      <c r="H6143" s="9" t="s">
        <v>22</v>
      </c>
      <c r="I6143" s="9" t="s">
        <v>384</v>
      </c>
      <c r="J6143" s="9" t="s">
        <v>27</v>
      </c>
      <c r="K6143" s="9" t="s">
        <v>28</v>
      </c>
      <c r="L6143" s="9" t="s">
        <v>43</v>
      </c>
      <c r="M6143" s="9" t="s">
        <v>44</v>
      </c>
      <c r="N6143" s="9" t="s">
        <v>743</v>
      </c>
      <c r="O6143" s="9" t="s">
        <v>32</v>
      </c>
      <c r="P6143" s="9" t="s">
        <v>22</v>
      </c>
      <c r="Q6143" s="9" t="s">
        <v>30425</v>
      </c>
      <c r="R6143" s="9" t="s">
        <v>46</v>
      </c>
      <c r="S6143" s="9" t="s">
        <v>30426</v>
      </c>
      <c r="T6143" s="9" t="s">
        <v>30427</v>
      </c>
    </row>
    <row r="6144" customHeight="1" spans="1:20">
      <c r="A6144" s="6">
        <v>45213</v>
      </c>
      <c r="B6144" s="9" t="s">
        <v>30428</v>
      </c>
      <c r="C6144" s="9" t="s">
        <v>6126</v>
      </c>
      <c r="D6144" s="9" t="s">
        <v>22</v>
      </c>
      <c r="E6144" s="9" t="s">
        <v>30429</v>
      </c>
      <c r="F6144" s="9" t="s">
        <v>30430</v>
      </c>
      <c r="G6144" s="9" t="s">
        <v>53</v>
      </c>
      <c r="H6144" s="9" t="s">
        <v>22</v>
      </c>
      <c r="I6144" s="9" t="s">
        <v>162</v>
      </c>
      <c r="J6144" s="9" t="s">
        <v>27</v>
      </c>
      <c r="K6144" s="9" t="s">
        <v>28</v>
      </c>
      <c r="L6144" s="9" t="s">
        <v>43</v>
      </c>
      <c r="M6144" s="9" t="s">
        <v>44</v>
      </c>
      <c r="N6144" s="9" t="s">
        <v>743</v>
      </c>
      <c r="O6144" s="9" t="s">
        <v>32</v>
      </c>
      <c r="P6144" s="9" t="s">
        <v>22</v>
      </c>
      <c r="Q6144" s="9" t="s">
        <v>30431</v>
      </c>
      <c r="R6144" s="9" t="s">
        <v>46</v>
      </c>
      <c r="S6144" s="9" t="s">
        <v>30432</v>
      </c>
      <c r="T6144" s="9" t="s">
        <v>30433</v>
      </c>
    </row>
    <row r="6145" customHeight="1" spans="1:20">
      <c r="A6145" s="6">
        <v>45213</v>
      </c>
      <c r="B6145" s="9" t="s">
        <v>30434</v>
      </c>
      <c r="C6145" s="9" t="s">
        <v>6126</v>
      </c>
      <c r="D6145" s="9" t="s">
        <v>22</v>
      </c>
      <c r="E6145" s="9" t="s">
        <v>30435</v>
      </c>
      <c r="F6145" s="9" t="s">
        <v>30436</v>
      </c>
      <c r="G6145" s="9" t="s">
        <v>82</v>
      </c>
      <c r="H6145" s="9" t="s">
        <v>22</v>
      </c>
      <c r="I6145" s="9" t="s">
        <v>1713</v>
      </c>
      <c r="J6145" s="9" t="s">
        <v>27</v>
      </c>
      <c r="K6145" s="9" t="s">
        <v>28</v>
      </c>
      <c r="L6145" s="9" t="s">
        <v>43</v>
      </c>
      <c r="M6145" s="9" t="s">
        <v>44</v>
      </c>
      <c r="N6145" s="9" t="s">
        <v>743</v>
      </c>
      <c r="O6145" s="9" t="s">
        <v>32</v>
      </c>
      <c r="P6145" s="9" t="s">
        <v>22</v>
      </c>
      <c r="Q6145" s="9" t="s">
        <v>30437</v>
      </c>
      <c r="R6145" s="9" t="s">
        <v>46</v>
      </c>
      <c r="S6145" s="9" t="s">
        <v>30438</v>
      </c>
      <c r="T6145" s="9" t="s">
        <v>30439</v>
      </c>
    </row>
    <row r="6146" customHeight="1" spans="1:20">
      <c r="A6146" s="6">
        <v>45213</v>
      </c>
      <c r="B6146" s="9" t="s">
        <v>30440</v>
      </c>
      <c r="C6146" s="9" t="s">
        <v>6126</v>
      </c>
      <c r="D6146" s="9" t="s">
        <v>22</v>
      </c>
      <c r="E6146" s="9" t="s">
        <v>30441</v>
      </c>
      <c r="F6146" s="9" t="s">
        <v>30442</v>
      </c>
      <c r="G6146" s="9" t="s">
        <v>82</v>
      </c>
      <c r="H6146" s="9" t="s">
        <v>22</v>
      </c>
      <c r="I6146" s="9" t="s">
        <v>207</v>
      </c>
      <c r="J6146" s="9" t="s">
        <v>27</v>
      </c>
      <c r="K6146" s="9" t="s">
        <v>28</v>
      </c>
      <c r="L6146" s="9" t="s">
        <v>43</v>
      </c>
      <c r="M6146" s="9" t="s">
        <v>44</v>
      </c>
      <c r="N6146" s="9" t="s">
        <v>743</v>
      </c>
      <c r="O6146" s="9" t="s">
        <v>32</v>
      </c>
      <c r="P6146" s="9" t="s">
        <v>22</v>
      </c>
      <c r="Q6146" s="9" t="s">
        <v>30443</v>
      </c>
      <c r="R6146" s="9" t="s">
        <v>46</v>
      </c>
      <c r="S6146" s="9" t="s">
        <v>30444</v>
      </c>
      <c r="T6146" s="9" t="s">
        <v>30439</v>
      </c>
    </row>
    <row r="6147" customHeight="1" spans="1:20">
      <c r="A6147" s="6">
        <v>45213</v>
      </c>
      <c r="B6147" s="9" t="s">
        <v>30445</v>
      </c>
      <c r="C6147" s="9" t="s">
        <v>6126</v>
      </c>
      <c r="D6147" s="9" t="s">
        <v>22</v>
      </c>
      <c r="E6147" s="9" t="s">
        <v>30446</v>
      </c>
      <c r="F6147" s="9" t="s">
        <v>30447</v>
      </c>
      <c r="G6147" s="9" t="s">
        <v>247</v>
      </c>
      <c r="H6147" s="9" t="s">
        <v>22</v>
      </c>
      <c r="I6147" s="9" t="s">
        <v>511</v>
      </c>
      <c r="J6147" s="9" t="s">
        <v>27</v>
      </c>
      <c r="K6147" s="9" t="s">
        <v>28</v>
      </c>
      <c r="L6147" s="9" t="s">
        <v>43</v>
      </c>
      <c r="M6147" s="9" t="s">
        <v>44</v>
      </c>
      <c r="N6147" s="9" t="s">
        <v>743</v>
      </c>
      <c r="O6147" s="9" t="s">
        <v>32</v>
      </c>
      <c r="P6147" s="9" t="s">
        <v>22</v>
      </c>
      <c r="Q6147" s="9" t="s">
        <v>30448</v>
      </c>
      <c r="R6147" s="9" t="s">
        <v>46</v>
      </c>
      <c r="S6147" s="9" t="s">
        <v>30449</v>
      </c>
      <c r="T6147" s="9" t="s">
        <v>30450</v>
      </c>
    </row>
    <row r="6148" customHeight="1" spans="1:20">
      <c r="A6148" s="6">
        <v>45213</v>
      </c>
      <c r="B6148" s="9" t="s">
        <v>30451</v>
      </c>
      <c r="C6148" s="9" t="s">
        <v>6126</v>
      </c>
      <c r="D6148" s="9" t="s">
        <v>22</v>
      </c>
      <c r="E6148" s="9" t="s">
        <v>30452</v>
      </c>
      <c r="F6148" s="9" t="s">
        <v>30453</v>
      </c>
      <c r="G6148" s="9" t="s">
        <v>41</v>
      </c>
      <c r="H6148" s="9" t="s">
        <v>22</v>
      </c>
      <c r="I6148" s="9" t="s">
        <v>214</v>
      </c>
      <c r="J6148" s="9" t="s">
        <v>27</v>
      </c>
      <c r="K6148" s="9" t="s">
        <v>28</v>
      </c>
      <c r="L6148" s="9" t="s">
        <v>43</v>
      </c>
      <c r="M6148" s="9" t="s">
        <v>30</v>
      </c>
      <c r="N6148" s="9" t="s">
        <v>743</v>
      </c>
      <c r="O6148" s="9" t="s">
        <v>32</v>
      </c>
      <c r="P6148" s="9" t="s">
        <v>22</v>
      </c>
      <c r="Q6148" s="9" t="s">
        <v>30454</v>
      </c>
      <c r="R6148" s="9" t="s">
        <v>46</v>
      </c>
      <c r="S6148" s="9" t="s">
        <v>30455</v>
      </c>
      <c r="T6148" s="9" t="s">
        <v>30456</v>
      </c>
    </row>
    <row r="6149" customHeight="1" spans="1:20">
      <c r="A6149" s="6">
        <v>45213</v>
      </c>
      <c r="B6149" s="9" t="s">
        <v>30457</v>
      </c>
      <c r="C6149" s="9" t="s">
        <v>6126</v>
      </c>
      <c r="D6149" s="9" t="s">
        <v>22</v>
      </c>
      <c r="E6149" s="9" t="s">
        <v>30458</v>
      </c>
      <c r="F6149" s="9" t="s">
        <v>30459</v>
      </c>
      <c r="G6149" s="9" t="s">
        <v>25</v>
      </c>
      <c r="H6149" s="9" t="s">
        <v>22</v>
      </c>
      <c r="I6149" s="9" t="s">
        <v>576</v>
      </c>
      <c r="J6149" s="9" t="s">
        <v>27</v>
      </c>
      <c r="K6149" s="9" t="s">
        <v>28</v>
      </c>
      <c r="L6149" s="9" t="s">
        <v>43</v>
      </c>
      <c r="M6149" s="9" t="s">
        <v>30</v>
      </c>
      <c r="N6149" s="9" t="s">
        <v>743</v>
      </c>
      <c r="O6149" s="9" t="s">
        <v>32</v>
      </c>
      <c r="P6149" s="9" t="s">
        <v>22</v>
      </c>
      <c r="Q6149" s="9" t="s">
        <v>30460</v>
      </c>
      <c r="R6149" s="9" t="s">
        <v>46</v>
      </c>
      <c r="S6149" s="9" t="s">
        <v>30461</v>
      </c>
      <c r="T6149" s="9" t="s">
        <v>30462</v>
      </c>
    </row>
    <row r="6150" customHeight="1" spans="1:20">
      <c r="A6150" s="6">
        <v>45213</v>
      </c>
      <c r="B6150" s="9" t="s">
        <v>30463</v>
      </c>
      <c r="C6150" s="9" t="s">
        <v>6126</v>
      </c>
      <c r="D6150" s="9" t="s">
        <v>22</v>
      </c>
      <c r="E6150" s="9" t="s">
        <v>30464</v>
      </c>
      <c r="F6150" s="9" t="s">
        <v>30465</v>
      </c>
      <c r="G6150" s="9" t="s">
        <v>25</v>
      </c>
      <c r="H6150" s="9" t="s">
        <v>22</v>
      </c>
      <c r="I6150" s="9" t="s">
        <v>155</v>
      </c>
      <c r="J6150" s="9" t="s">
        <v>27</v>
      </c>
      <c r="K6150" s="9" t="s">
        <v>28</v>
      </c>
      <c r="L6150" s="9" t="s">
        <v>43</v>
      </c>
      <c r="M6150" s="9" t="s">
        <v>30</v>
      </c>
      <c r="N6150" s="9" t="s">
        <v>743</v>
      </c>
      <c r="O6150" s="9" t="s">
        <v>32</v>
      </c>
      <c r="P6150" s="9" t="s">
        <v>22</v>
      </c>
      <c r="Q6150" s="9" t="s">
        <v>30466</v>
      </c>
      <c r="R6150" s="9" t="s">
        <v>46</v>
      </c>
      <c r="S6150" s="9" t="s">
        <v>30467</v>
      </c>
      <c r="T6150" s="9" t="s">
        <v>22310</v>
      </c>
    </row>
    <row r="6151" customHeight="1" spans="1:20">
      <c r="A6151" s="6">
        <v>45213</v>
      </c>
      <c r="B6151" s="9" t="s">
        <v>30468</v>
      </c>
      <c r="C6151" s="9" t="s">
        <v>6126</v>
      </c>
      <c r="D6151" s="9" t="s">
        <v>22</v>
      </c>
      <c r="E6151" s="9" t="s">
        <v>26158</v>
      </c>
      <c r="F6151" s="9" t="s">
        <v>26159</v>
      </c>
      <c r="G6151" s="9" t="s">
        <v>130</v>
      </c>
      <c r="H6151" s="9" t="s">
        <v>96</v>
      </c>
      <c r="I6151" s="9" t="s">
        <v>576</v>
      </c>
      <c r="J6151" s="9" t="s">
        <v>27</v>
      </c>
      <c r="K6151" s="9" t="s">
        <v>28</v>
      </c>
      <c r="L6151" s="9" t="s">
        <v>43</v>
      </c>
      <c r="M6151" s="9" t="s">
        <v>30</v>
      </c>
      <c r="N6151" s="9" t="s">
        <v>743</v>
      </c>
      <c r="O6151" s="9" t="s">
        <v>32</v>
      </c>
      <c r="P6151" s="9" t="s">
        <v>22</v>
      </c>
      <c r="Q6151" s="9" t="s">
        <v>30469</v>
      </c>
      <c r="R6151" s="9" t="s">
        <v>46</v>
      </c>
      <c r="S6151" s="9" t="s">
        <v>30470</v>
      </c>
      <c r="T6151" s="9" t="s">
        <v>26162</v>
      </c>
    </row>
    <row r="6152" customHeight="1" spans="1:20">
      <c r="A6152" s="6">
        <v>45213</v>
      </c>
      <c r="B6152" s="9" t="s">
        <v>30471</v>
      </c>
      <c r="C6152" s="9" t="s">
        <v>6126</v>
      </c>
      <c r="D6152" s="9" t="s">
        <v>22</v>
      </c>
      <c r="E6152" s="9" t="s">
        <v>30472</v>
      </c>
      <c r="F6152" s="9" t="s">
        <v>30071</v>
      </c>
      <c r="G6152" s="9" t="s">
        <v>82</v>
      </c>
      <c r="H6152" s="9" t="s">
        <v>22</v>
      </c>
      <c r="I6152" s="9" t="s">
        <v>337</v>
      </c>
      <c r="J6152" s="9" t="s">
        <v>27</v>
      </c>
      <c r="K6152" s="9" t="s">
        <v>28</v>
      </c>
      <c r="L6152" s="9" t="s">
        <v>43</v>
      </c>
      <c r="M6152" s="9" t="s">
        <v>30</v>
      </c>
      <c r="N6152" s="9" t="s">
        <v>743</v>
      </c>
      <c r="O6152" s="9" t="s">
        <v>32</v>
      </c>
      <c r="P6152" s="9" t="s">
        <v>22</v>
      </c>
      <c r="Q6152" s="9" t="s">
        <v>30473</v>
      </c>
      <c r="R6152" s="9" t="s">
        <v>46</v>
      </c>
      <c r="S6152" s="9" t="s">
        <v>30474</v>
      </c>
      <c r="T6152" s="9" t="s">
        <v>30475</v>
      </c>
    </row>
    <row r="6153" customHeight="1" spans="1:20">
      <c r="A6153" s="6">
        <v>45213</v>
      </c>
      <c r="B6153" s="9" t="s">
        <v>30476</v>
      </c>
      <c r="C6153" s="9" t="s">
        <v>6126</v>
      </c>
      <c r="D6153" s="9" t="s">
        <v>22</v>
      </c>
      <c r="E6153" s="9" t="s">
        <v>30477</v>
      </c>
      <c r="F6153" s="9" t="s">
        <v>22240</v>
      </c>
      <c r="G6153" s="9" t="s">
        <v>53</v>
      </c>
      <c r="H6153" s="9" t="s">
        <v>22</v>
      </c>
      <c r="I6153" s="9" t="s">
        <v>63</v>
      </c>
      <c r="J6153" s="9" t="s">
        <v>27</v>
      </c>
      <c r="K6153" s="9" t="s">
        <v>28</v>
      </c>
      <c r="L6153" s="9" t="s">
        <v>43</v>
      </c>
      <c r="M6153" s="9" t="s">
        <v>44</v>
      </c>
      <c r="N6153" s="9" t="s">
        <v>743</v>
      </c>
      <c r="O6153" s="9" t="s">
        <v>32</v>
      </c>
      <c r="P6153" s="9" t="s">
        <v>22</v>
      </c>
      <c r="Q6153" s="9" t="s">
        <v>30478</v>
      </c>
      <c r="R6153" s="9" t="s">
        <v>46</v>
      </c>
      <c r="S6153" s="9" t="s">
        <v>30479</v>
      </c>
      <c r="T6153" s="9" t="s">
        <v>30480</v>
      </c>
    </row>
    <row r="6154" customHeight="1" spans="1:20">
      <c r="A6154" s="6">
        <v>45213</v>
      </c>
      <c r="B6154" s="9" t="s">
        <v>30481</v>
      </c>
      <c r="C6154" s="9" t="s">
        <v>6126</v>
      </c>
      <c r="D6154" s="9" t="s">
        <v>22</v>
      </c>
      <c r="E6154" s="9" t="s">
        <v>30482</v>
      </c>
      <c r="F6154" s="9" t="s">
        <v>30483</v>
      </c>
      <c r="G6154" s="9" t="s">
        <v>62</v>
      </c>
      <c r="H6154" s="9" t="s">
        <v>22</v>
      </c>
      <c r="I6154" s="9" t="s">
        <v>162</v>
      </c>
      <c r="J6154" s="9" t="s">
        <v>27</v>
      </c>
      <c r="K6154" s="9" t="s">
        <v>28</v>
      </c>
      <c r="L6154" s="9" t="s">
        <v>43</v>
      </c>
      <c r="M6154" s="9" t="s">
        <v>44</v>
      </c>
      <c r="N6154" s="9" t="s">
        <v>743</v>
      </c>
      <c r="O6154" s="9" t="s">
        <v>32</v>
      </c>
      <c r="P6154" s="9" t="s">
        <v>22</v>
      </c>
      <c r="Q6154" s="9" t="s">
        <v>30484</v>
      </c>
      <c r="R6154" s="9" t="s">
        <v>46</v>
      </c>
      <c r="S6154" s="9" t="s">
        <v>30485</v>
      </c>
      <c r="T6154" s="9" t="s">
        <v>30486</v>
      </c>
    </row>
    <row r="6155" customHeight="1" spans="1:20">
      <c r="A6155" s="6">
        <v>45213</v>
      </c>
      <c r="B6155" s="9" t="s">
        <v>30487</v>
      </c>
      <c r="C6155" s="9" t="s">
        <v>6126</v>
      </c>
      <c r="D6155" s="9" t="s">
        <v>22</v>
      </c>
      <c r="E6155" s="9" t="s">
        <v>22341</v>
      </c>
      <c r="F6155" s="9" t="s">
        <v>22342</v>
      </c>
      <c r="G6155" s="9" t="s">
        <v>82</v>
      </c>
      <c r="H6155" s="9" t="s">
        <v>22</v>
      </c>
      <c r="I6155" s="9" t="s">
        <v>511</v>
      </c>
      <c r="J6155" s="9" t="s">
        <v>27</v>
      </c>
      <c r="K6155" s="9" t="s">
        <v>28</v>
      </c>
      <c r="L6155" s="9" t="s">
        <v>43</v>
      </c>
      <c r="M6155" s="9" t="s">
        <v>44</v>
      </c>
      <c r="N6155" s="9" t="s">
        <v>743</v>
      </c>
      <c r="O6155" s="9" t="s">
        <v>32</v>
      </c>
      <c r="P6155" s="9" t="s">
        <v>22</v>
      </c>
      <c r="Q6155" s="9" t="s">
        <v>30488</v>
      </c>
      <c r="R6155" s="9" t="s">
        <v>46</v>
      </c>
      <c r="S6155" s="9" t="s">
        <v>30489</v>
      </c>
      <c r="T6155" s="9" t="s">
        <v>30490</v>
      </c>
    </row>
    <row r="6156" customHeight="1" spans="1:20">
      <c r="A6156" s="6">
        <v>45213</v>
      </c>
      <c r="B6156" s="9" t="s">
        <v>30491</v>
      </c>
      <c r="C6156" s="9" t="s">
        <v>204</v>
      </c>
      <c r="D6156" s="9" t="s">
        <v>22</v>
      </c>
      <c r="E6156" s="9" t="s">
        <v>30492</v>
      </c>
      <c r="F6156" s="9" t="s">
        <v>30493</v>
      </c>
      <c r="G6156" s="9" t="s">
        <v>82</v>
      </c>
      <c r="H6156" s="9" t="s">
        <v>22</v>
      </c>
      <c r="I6156" s="9" t="s">
        <v>207</v>
      </c>
      <c r="J6156" s="9" t="s">
        <v>27</v>
      </c>
      <c r="K6156" s="9" t="s">
        <v>28</v>
      </c>
      <c r="L6156" s="9" t="s">
        <v>43</v>
      </c>
      <c r="M6156" s="9" t="s">
        <v>169</v>
      </c>
      <c r="N6156" s="9" t="s">
        <v>208</v>
      </c>
      <c r="O6156" s="9" t="s">
        <v>32</v>
      </c>
      <c r="P6156" s="9" t="s">
        <v>22</v>
      </c>
      <c r="Q6156" s="9" t="s">
        <v>30494</v>
      </c>
      <c r="R6156" s="9" t="s">
        <v>56</v>
      </c>
      <c r="S6156" s="9" t="s">
        <v>30495</v>
      </c>
      <c r="T6156" s="9" t="s">
        <v>22</v>
      </c>
    </row>
    <row r="6157" customHeight="1" spans="1:20">
      <c r="A6157" s="6">
        <v>45213</v>
      </c>
      <c r="B6157" s="9" t="s">
        <v>30496</v>
      </c>
      <c r="C6157" s="9" t="s">
        <v>204</v>
      </c>
      <c r="D6157" s="9" t="s">
        <v>22</v>
      </c>
      <c r="E6157" s="9" t="s">
        <v>30497</v>
      </c>
      <c r="F6157" s="9" t="s">
        <v>30498</v>
      </c>
      <c r="G6157" s="9" t="s">
        <v>82</v>
      </c>
      <c r="H6157" s="9" t="s">
        <v>96</v>
      </c>
      <c r="I6157" s="9" t="s">
        <v>235</v>
      </c>
      <c r="J6157" s="9" t="s">
        <v>27</v>
      </c>
      <c r="K6157" s="9" t="s">
        <v>28</v>
      </c>
      <c r="L6157" s="9" t="s">
        <v>43</v>
      </c>
      <c r="M6157" s="9" t="s">
        <v>169</v>
      </c>
      <c r="N6157" s="9" t="s">
        <v>208</v>
      </c>
      <c r="O6157" s="9" t="s">
        <v>32</v>
      </c>
      <c r="P6157" s="9" t="s">
        <v>22</v>
      </c>
      <c r="Q6157" s="9" t="s">
        <v>30499</v>
      </c>
      <c r="R6157" s="9" t="s">
        <v>56</v>
      </c>
      <c r="S6157" s="9" t="s">
        <v>30500</v>
      </c>
      <c r="T6157" s="9" t="s">
        <v>22</v>
      </c>
    </row>
    <row r="6158" customHeight="1" spans="1:20">
      <c r="A6158" s="6">
        <v>45213</v>
      </c>
      <c r="B6158" s="9" t="s">
        <v>30501</v>
      </c>
      <c r="C6158" s="9" t="s">
        <v>204</v>
      </c>
      <c r="D6158" s="9" t="s">
        <v>22</v>
      </c>
      <c r="E6158" s="9" t="s">
        <v>30502</v>
      </c>
      <c r="F6158" s="9" t="s">
        <v>30503</v>
      </c>
      <c r="G6158" s="9" t="s">
        <v>130</v>
      </c>
      <c r="H6158" s="9" t="s">
        <v>22</v>
      </c>
      <c r="I6158" s="9" t="s">
        <v>241</v>
      </c>
      <c r="J6158" s="9" t="s">
        <v>27</v>
      </c>
      <c r="K6158" s="9" t="s">
        <v>28</v>
      </c>
      <c r="L6158" s="9" t="s">
        <v>43</v>
      </c>
      <c r="M6158" s="9" t="s">
        <v>30</v>
      </c>
      <c r="N6158" s="9" t="s">
        <v>208</v>
      </c>
      <c r="O6158" s="9" t="s">
        <v>32</v>
      </c>
      <c r="P6158" s="9" t="s">
        <v>22</v>
      </c>
      <c r="Q6158" s="9" t="s">
        <v>30504</v>
      </c>
      <c r="R6158" s="9" t="s">
        <v>56</v>
      </c>
      <c r="S6158" s="9" t="s">
        <v>30505</v>
      </c>
      <c r="T6158" s="9" t="s">
        <v>22</v>
      </c>
    </row>
    <row r="6159" customHeight="1" spans="1:20">
      <c r="A6159" s="6">
        <v>45213</v>
      </c>
      <c r="B6159" s="9" t="s">
        <v>30506</v>
      </c>
      <c r="C6159" s="9" t="s">
        <v>204</v>
      </c>
      <c r="D6159" s="9" t="s">
        <v>22</v>
      </c>
      <c r="E6159" s="9" t="s">
        <v>30507</v>
      </c>
      <c r="F6159" s="9" t="s">
        <v>30508</v>
      </c>
      <c r="G6159" s="9" t="s">
        <v>82</v>
      </c>
      <c r="H6159" s="9" t="s">
        <v>96</v>
      </c>
      <c r="I6159" s="9" t="s">
        <v>214</v>
      </c>
      <c r="J6159" s="9" t="s">
        <v>27</v>
      </c>
      <c r="K6159" s="9" t="s">
        <v>28</v>
      </c>
      <c r="L6159" s="9" t="s">
        <v>43</v>
      </c>
      <c r="M6159" s="9" t="s">
        <v>169</v>
      </c>
      <c r="N6159" s="9" t="s">
        <v>208</v>
      </c>
      <c r="O6159" s="9" t="s">
        <v>32</v>
      </c>
      <c r="P6159" s="9" t="s">
        <v>22</v>
      </c>
      <c r="Q6159" s="9" t="s">
        <v>30509</v>
      </c>
      <c r="R6159" s="9" t="s">
        <v>56</v>
      </c>
      <c r="S6159" s="9" t="s">
        <v>30510</v>
      </c>
      <c r="T6159" s="9" t="s">
        <v>22</v>
      </c>
    </row>
    <row r="6160" customHeight="1" spans="1:20">
      <c r="A6160" s="6">
        <v>45213</v>
      </c>
      <c r="B6160" s="9" t="s">
        <v>30511</v>
      </c>
      <c r="C6160" s="9" t="s">
        <v>204</v>
      </c>
      <c r="D6160" s="9" t="s">
        <v>22</v>
      </c>
      <c r="E6160" s="9" t="s">
        <v>30512</v>
      </c>
      <c r="F6160" s="9" t="s">
        <v>30513</v>
      </c>
      <c r="G6160" s="9" t="s">
        <v>82</v>
      </c>
      <c r="H6160" s="9" t="s">
        <v>110</v>
      </c>
      <c r="I6160" s="9" t="s">
        <v>277</v>
      </c>
      <c r="J6160" s="9" t="s">
        <v>27</v>
      </c>
      <c r="K6160" s="9" t="s">
        <v>28</v>
      </c>
      <c r="L6160" s="9" t="s">
        <v>43</v>
      </c>
      <c r="M6160" s="9" t="s">
        <v>169</v>
      </c>
      <c r="N6160" s="9" t="s">
        <v>208</v>
      </c>
      <c r="O6160" s="9" t="s">
        <v>32</v>
      </c>
      <c r="P6160" s="9" t="s">
        <v>22</v>
      </c>
      <c r="Q6160" s="9" t="s">
        <v>30514</v>
      </c>
      <c r="R6160" s="9" t="s">
        <v>56</v>
      </c>
      <c r="S6160" s="9" t="s">
        <v>30515</v>
      </c>
      <c r="T6160" s="9" t="s">
        <v>22</v>
      </c>
    </row>
    <row r="6161" customHeight="1" spans="1:20">
      <c r="A6161" s="6">
        <v>45213</v>
      </c>
      <c r="B6161" s="9" t="s">
        <v>30516</v>
      </c>
      <c r="C6161" s="9" t="s">
        <v>204</v>
      </c>
      <c r="D6161" s="9" t="s">
        <v>22</v>
      </c>
      <c r="E6161" s="9" t="s">
        <v>30517</v>
      </c>
      <c r="F6161" s="9" t="s">
        <v>30518</v>
      </c>
      <c r="G6161" s="9" t="s">
        <v>336</v>
      </c>
      <c r="H6161" s="9" t="s">
        <v>15344</v>
      </c>
      <c r="I6161" s="9" t="s">
        <v>412</v>
      </c>
      <c r="J6161" s="9" t="s">
        <v>27</v>
      </c>
      <c r="K6161" s="9" t="s">
        <v>28</v>
      </c>
      <c r="L6161" s="9" t="s">
        <v>43</v>
      </c>
      <c r="M6161" s="9" t="s">
        <v>44</v>
      </c>
      <c r="N6161" s="9" t="s">
        <v>208</v>
      </c>
      <c r="O6161" s="9" t="s">
        <v>32</v>
      </c>
      <c r="P6161" s="9" t="s">
        <v>22</v>
      </c>
      <c r="Q6161" s="9" t="s">
        <v>30519</v>
      </c>
      <c r="R6161" s="9" t="s">
        <v>56</v>
      </c>
      <c r="S6161" s="9" t="s">
        <v>30520</v>
      </c>
      <c r="T6161" s="9" t="s">
        <v>22</v>
      </c>
    </row>
    <row r="6162" customHeight="1" spans="1:20">
      <c r="A6162" s="6">
        <v>45213</v>
      </c>
      <c r="B6162" s="9" t="s">
        <v>30521</v>
      </c>
      <c r="C6162" s="9" t="s">
        <v>121</v>
      </c>
      <c r="D6162" s="9" t="s">
        <v>22</v>
      </c>
      <c r="E6162" s="9" t="s">
        <v>30522</v>
      </c>
      <c r="F6162" s="9" t="s">
        <v>30523</v>
      </c>
      <c r="G6162" s="9" t="s">
        <v>336</v>
      </c>
      <c r="H6162" s="9" t="s">
        <v>22</v>
      </c>
      <c r="I6162" s="9" t="s">
        <v>576</v>
      </c>
      <c r="J6162" s="9" t="s">
        <v>27</v>
      </c>
      <c r="K6162" s="9" t="s">
        <v>28</v>
      </c>
      <c r="L6162" s="9" t="s">
        <v>43</v>
      </c>
      <c r="M6162" s="9" t="s">
        <v>44</v>
      </c>
      <c r="N6162" s="9" t="s">
        <v>31</v>
      </c>
      <c r="O6162" s="9" t="s">
        <v>32</v>
      </c>
      <c r="P6162" s="9" t="s">
        <v>22</v>
      </c>
      <c r="Q6162" s="9" t="s">
        <v>30524</v>
      </c>
      <c r="R6162" s="9" t="s">
        <v>56</v>
      </c>
      <c r="S6162" s="9" t="s">
        <v>30525</v>
      </c>
      <c r="T6162" s="9" t="s">
        <v>22</v>
      </c>
    </row>
    <row r="6163" customHeight="1" spans="1:20">
      <c r="A6163" s="6">
        <v>45213</v>
      </c>
      <c r="B6163" s="9" t="s">
        <v>30526</v>
      </c>
      <c r="C6163" s="9" t="s">
        <v>121</v>
      </c>
      <c r="D6163" s="9" t="s">
        <v>22</v>
      </c>
      <c r="E6163" s="9" t="s">
        <v>30527</v>
      </c>
      <c r="F6163" s="9" t="s">
        <v>30528</v>
      </c>
      <c r="G6163" s="9" t="s">
        <v>41</v>
      </c>
      <c r="H6163" s="9" t="s">
        <v>22</v>
      </c>
      <c r="I6163" s="9" t="s">
        <v>97</v>
      </c>
      <c r="J6163" s="9" t="s">
        <v>27</v>
      </c>
      <c r="K6163" s="9" t="s">
        <v>28</v>
      </c>
      <c r="L6163" s="9" t="s">
        <v>43</v>
      </c>
      <c r="M6163" s="9" t="s">
        <v>44</v>
      </c>
      <c r="N6163" s="9" t="s">
        <v>31</v>
      </c>
      <c r="O6163" s="9" t="s">
        <v>32</v>
      </c>
      <c r="P6163" s="9" t="s">
        <v>22</v>
      </c>
      <c r="Q6163" s="9" t="s">
        <v>30529</v>
      </c>
      <c r="R6163" s="9" t="s">
        <v>56</v>
      </c>
      <c r="S6163" s="9" t="s">
        <v>30530</v>
      </c>
      <c r="T6163" s="9" t="s">
        <v>22</v>
      </c>
    </row>
    <row r="6164" customHeight="1" spans="1:20">
      <c r="A6164" s="6">
        <v>45213</v>
      </c>
      <c r="B6164" s="9" t="s">
        <v>30531</v>
      </c>
      <c r="C6164" s="9" t="s">
        <v>204</v>
      </c>
      <c r="D6164" s="9" t="s">
        <v>22</v>
      </c>
      <c r="E6164" s="9" t="s">
        <v>30532</v>
      </c>
      <c r="F6164" s="9" t="s">
        <v>30533</v>
      </c>
      <c r="G6164" s="9" t="s">
        <v>336</v>
      </c>
      <c r="H6164" s="9" t="s">
        <v>110</v>
      </c>
      <c r="I6164" s="9" t="s">
        <v>931</v>
      </c>
      <c r="J6164" s="9" t="s">
        <v>27</v>
      </c>
      <c r="K6164" s="9" t="s">
        <v>28</v>
      </c>
      <c r="L6164" s="9" t="s">
        <v>43</v>
      </c>
      <c r="M6164" s="9" t="s">
        <v>44</v>
      </c>
      <c r="N6164" s="9" t="s">
        <v>208</v>
      </c>
      <c r="O6164" s="9" t="s">
        <v>32</v>
      </c>
      <c r="P6164" s="9" t="s">
        <v>22</v>
      </c>
      <c r="Q6164" s="9" t="s">
        <v>30534</v>
      </c>
      <c r="R6164" s="9" t="s">
        <v>56</v>
      </c>
      <c r="S6164" s="9" t="s">
        <v>30535</v>
      </c>
      <c r="T6164" s="9" t="s">
        <v>22</v>
      </c>
    </row>
    <row r="6165" customHeight="1" spans="1:20">
      <c r="A6165" s="6">
        <v>45213</v>
      </c>
      <c r="B6165" s="9" t="s">
        <v>30536</v>
      </c>
      <c r="C6165" s="9" t="s">
        <v>204</v>
      </c>
      <c r="D6165" s="9" t="s">
        <v>22</v>
      </c>
      <c r="E6165" s="9" t="s">
        <v>30537</v>
      </c>
      <c r="F6165" s="9" t="s">
        <v>30538</v>
      </c>
      <c r="G6165" s="9" t="s">
        <v>130</v>
      </c>
      <c r="H6165" s="9" t="s">
        <v>22</v>
      </c>
      <c r="I6165" s="9" t="s">
        <v>30539</v>
      </c>
      <c r="J6165" s="9" t="s">
        <v>27</v>
      </c>
      <c r="K6165" s="9" t="s">
        <v>28</v>
      </c>
      <c r="L6165" s="9" t="s">
        <v>43</v>
      </c>
      <c r="M6165" s="9" t="s">
        <v>30</v>
      </c>
      <c r="N6165" s="9" t="s">
        <v>208</v>
      </c>
      <c r="O6165" s="9" t="s">
        <v>32</v>
      </c>
      <c r="P6165" s="9" t="s">
        <v>22</v>
      </c>
      <c r="Q6165" s="9" t="s">
        <v>30540</v>
      </c>
      <c r="R6165" s="9" t="s">
        <v>56</v>
      </c>
      <c r="S6165" s="9" t="s">
        <v>30541</v>
      </c>
      <c r="T6165" s="9" t="s">
        <v>22</v>
      </c>
    </row>
    <row r="6166" customHeight="1" spans="1:20">
      <c r="A6166" s="6">
        <v>45213</v>
      </c>
      <c r="B6166" s="9" t="s">
        <v>30542</v>
      </c>
      <c r="C6166" s="9" t="s">
        <v>274</v>
      </c>
      <c r="D6166" s="9" t="s">
        <v>22</v>
      </c>
      <c r="E6166" s="9" t="s">
        <v>30543</v>
      </c>
      <c r="F6166" s="9" t="s">
        <v>30544</v>
      </c>
      <c r="G6166" s="9" t="s">
        <v>62</v>
      </c>
      <c r="H6166" s="9" t="s">
        <v>110</v>
      </c>
      <c r="I6166" s="9" t="s">
        <v>155</v>
      </c>
      <c r="J6166" s="9" t="s">
        <v>27</v>
      </c>
      <c r="K6166" s="9" t="s">
        <v>28</v>
      </c>
      <c r="L6166" s="9" t="s">
        <v>43</v>
      </c>
      <c r="M6166" s="9" t="s">
        <v>44</v>
      </c>
      <c r="N6166" s="9" t="s">
        <v>208</v>
      </c>
      <c r="O6166" s="9" t="s">
        <v>32</v>
      </c>
      <c r="P6166" s="9" t="s">
        <v>22</v>
      </c>
      <c r="Q6166" s="9" t="s">
        <v>30545</v>
      </c>
      <c r="R6166" s="9" t="s">
        <v>56</v>
      </c>
      <c r="S6166" s="9" t="s">
        <v>30546</v>
      </c>
      <c r="T6166" s="9" t="s">
        <v>22</v>
      </c>
    </row>
    <row r="6167" customHeight="1" spans="1:20">
      <c r="A6167" s="6">
        <v>45213</v>
      </c>
      <c r="B6167" s="9" t="s">
        <v>30547</v>
      </c>
      <c r="C6167" s="9" t="s">
        <v>204</v>
      </c>
      <c r="D6167" s="9" t="s">
        <v>22</v>
      </c>
      <c r="E6167" s="9" t="s">
        <v>30548</v>
      </c>
      <c r="F6167" s="9" t="s">
        <v>30549</v>
      </c>
      <c r="G6167" s="9" t="s">
        <v>53</v>
      </c>
      <c r="H6167" s="9" t="s">
        <v>22</v>
      </c>
      <c r="I6167" s="9" t="s">
        <v>9666</v>
      </c>
      <c r="J6167" s="9" t="s">
        <v>27</v>
      </c>
      <c r="K6167" s="9" t="s">
        <v>28</v>
      </c>
      <c r="L6167" s="9" t="s">
        <v>43</v>
      </c>
      <c r="M6167" s="9" t="s">
        <v>44</v>
      </c>
      <c r="N6167" s="9" t="s">
        <v>208</v>
      </c>
      <c r="O6167" s="9" t="s">
        <v>32</v>
      </c>
      <c r="P6167" s="9" t="s">
        <v>22</v>
      </c>
      <c r="Q6167" s="9" t="s">
        <v>30550</v>
      </c>
      <c r="R6167" s="9" t="s">
        <v>56</v>
      </c>
      <c r="S6167" s="9" t="s">
        <v>30551</v>
      </c>
      <c r="T6167" s="9" t="s">
        <v>22</v>
      </c>
    </row>
    <row r="6168" customHeight="1" spans="1:20">
      <c r="A6168" s="6">
        <v>45213</v>
      </c>
      <c r="B6168" s="9" t="s">
        <v>30552</v>
      </c>
      <c r="C6168" s="9" t="s">
        <v>204</v>
      </c>
      <c r="D6168" s="9" t="s">
        <v>22</v>
      </c>
      <c r="E6168" s="9" t="s">
        <v>30553</v>
      </c>
      <c r="F6168" s="9" t="s">
        <v>30554</v>
      </c>
      <c r="G6168" s="9" t="s">
        <v>130</v>
      </c>
      <c r="H6168" s="9" t="s">
        <v>22</v>
      </c>
      <c r="I6168" s="9" t="s">
        <v>162</v>
      </c>
      <c r="J6168" s="9" t="s">
        <v>27</v>
      </c>
      <c r="K6168" s="9" t="s">
        <v>28</v>
      </c>
      <c r="L6168" s="9" t="s">
        <v>43</v>
      </c>
      <c r="M6168" s="9" t="s">
        <v>30</v>
      </c>
      <c r="N6168" s="9" t="s">
        <v>208</v>
      </c>
      <c r="O6168" s="9" t="s">
        <v>32</v>
      </c>
      <c r="P6168" s="9" t="s">
        <v>22</v>
      </c>
      <c r="Q6168" s="9" t="s">
        <v>30555</v>
      </c>
      <c r="R6168" s="9" t="s">
        <v>56</v>
      </c>
      <c r="S6168" s="9" t="s">
        <v>30556</v>
      </c>
      <c r="T6168" s="9" t="s">
        <v>22</v>
      </c>
    </row>
    <row r="6169" customHeight="1" spans="1:20">
      <c r="A6169" s="6">
        <v>45213</v>
      </c>
      <c r="B6169" s="9" t="s">
        <v>30557</v>
      </c>
      <c r="C6169" s="9" t="s">
        <v>204</v>
      </c>
      <c r="D6169" s="9" t="s">
        <v>22</v>
      </c>
      <c r="E6169" s="9" t="s">
        <v>30558</v>
      </c>
      <c r="F6169" s="9" t="s">
        <v>30559</v>
      </c>
      <c r="G6169" s="9" t="s">
        <v>336</v>
      </c>
      <c r="H6169" s="9" t="s">
        <v>22</v>
      </c>
      <c r="I6169" s="9" t="s">
        <v>912</v>
      </c>
      <c r="J6169" s="9" t="s">
        <v>27</v>
      </c>
      <c r="K6169" s="9" t="s">
        <v>28</v>
      </c>
      <c r="L6169" s="9" t="s">
        <v>43</v>
      </c>
      <c r="M6169" s="9" t="s">
        <v>44</v>
      </c>
      <c r="N6169" s="9" t="s">
        <v>208</v>
      </c>
      <c r="O6169" s="9" t="s">
        <v>32</v>
      </c>
      <c r="P6169" s="9" t="s">
        <v>22</v>
      </c>
      <c r="Q6169" s="9" t="s">
        <v>30560</v>
      </c>
      <c r="R6169" s="9" t="s">
        <v>56</v>
      </c>
      <c r="S6169" s="9" t="s">
        <v>30561</v>
      </c>
      <c r="T6169" s="9" t="s">
        <v>22</v>
      </c>
    </row>
    <row r="6170" customHeight="1" spans="1:20">
      <c r="A6170" s="6">
        <v>45213</v>
      </c>
      <c r="B6170" s="9" t="s">
        <v>30562</v>
      </c>
      <c r="C6170" s="9" t="s">
        <v>204</v>
      </c>
      <c r="D6170" s="9" t="s">
        <v>22</v>
      </c>
      <c r="E6170" s="9" t="s">
        <v>30563</v>
      </c>
      <c r="F6170" s="9" t="s">
        <v>30564</v>
      </c>
      <c r="G6170" s="9" t="s">
        <v>25</v>
      </c>
      <c r="H6170" s="9" t="s">
        <v>22</v>
      </c>
      <c r="I6170" s="9" t="s">
        <v>253</v>
      </c>
      <c r="J6170" s="9" t="s">
        <v>27</v>
      </c>
      <c r="K6170" s="9" t="s">
        <v>28</v>
      </c>
      <c r="L6170" s="9" t="s">
        <v>43</v>
      </c>
      <c r="M6170" s="9" t="s">
        <v>44</v>
      </c>
      <c r="N6170" s="9" t="s">
        <v>208</v>
      </c>
      <c r="O6170" s="9" t="s">
        <v>32</v>
      </c>
      <c r="P6170" s="9" t="s">
        <v>22</v>
      </c>
      <c r="Q6170" s="9" t="s">
        <v>30565</v>
      </c>
      <c r="R6170" s="9" t="s">
        <v>56</v>
      </c>
      <c r="S6170" s="9" t="s">
        <v>30566</v>
      </c>
      <c r="T6170" s="9" t="s">
        <v>22</v>
      </c>
    </row>
    <row r="6171" customHeight="1" spans="1:20">
      <c r="A6171" s="6">
        <v>45213</v>
      </c>
      <c r="B6171" s="9" t="s">
        <v>30567</v>
      </c>
      <c r="C6171" s="9" t="s">
        <v>204</v>
      </c>
      <c r="D6171" s="9" t="s">
        <v>22</v>
      </c>
      <c r="E6171" s="9" t="s">
        <v>30568</v>
      </c>
      <c r="F6171" s="9" t="s">
        <v>30569</v>
      </c>
      <c r="G6171" s="9" t="s">
        <v>53</v>
      </c>
      <c r="H6171" s="9" t="s">
        <v>110</v>
      </c>
      <c r="I6171" s="9" t="s">
        <v>253</v>
      </c>
      <c r="J6171" s="9" t="s">
        <v>27</v>
      </c>
      <c r="K6171" s="9" t="s">
        <v>28</v>
      </c>
      <c r="L6171" s="9" t="s">
        <v>43</v>
      </c>
      <c r="M6171" s="9" t="s">
        <v>30</v>
      </c>
      <c r="N6171" s="9" t="s">
        <v>208</v>
      </c>
      <c r="O6171" s="9" t="s">
        <v>32</v>
      </c>
      <c r="P6171" s="9" t="s">
        <v>22</v>
      </c>
      <c r="Q6171" s="9" t="s">
        <v>30570</v>
      </c>
      <c r="R6171" s="9" t="s">
        <v>56</v>
      </c>
      <c r="S6171" s="20" t="s">
        <v>30571</v>
      </c>
      <c r="T6171" s="9" t="s">
        <v>22</v>
      </c>
    </row>
    <row r="6172" customHeight="1" spans="1:20">
      <c r="A6172" s="6">
        <v>45213</v>
      </c>
      <c r="B6172" s="9" t="s">
        <v>30572</v>
      </c>
      <c r="C6172" s="9" t="s">
        <v>204</v>
      </c>
      <c r="D6172" s="9" t="s">
        <v>22</v>
      </c>
      <c r="E6172" s="9" t="s">
        <v>30573</v>
      </c>
      <c r="F6172" s="9" t="s">
        <v>30574</v>
      </c>
      <c r="G6172" s="9" t="s">
        <v>130</v>
      </c>
      <c r="H6172" s="9" t="s">
        <v>22</v>
      </c>
      <c r="I6172" s="9" t="s">
        <v>277</v>
      </c>
      <c r="J6172" s="9" t="s">
        <v>27</v>
      </c>
      <c r="K6172" s="9" t="s">
        <v>28</v>
      </c>
      <c r="L6172" s="9" t="s">
        <v>43</v>
      </c>
      <c r="M6172" s="9" t="s">
        <v>30</v>
      </c>
      <c r="N6172" s="9" t="s">
        <v>208</v>
      </c>
      <c r="O6172" s="9" t="s">
        <v>32</v>
      </c>
      <c r="P6172" s="9" t="s">
        <v>22</v>
      </c>
      <c r="Q6172" s="9" t="s">
        <v>30575</v>
      </c>
      <c r="R6172" s="9" t="s">
        <v>56</v>
      </c>
      <c r="S6172" s="9" t="s">
        <v>30576</v>
      </c>
      <c r="T6172" s="9" t="s">
        <v>22</v>
      </c>
    </row>
    <row r="6173" customHeight="1" spans="1:20">
      <c r="A6173" s="6">
        <v>45213</v>
      </c>
      <c r="B6173" s="9" t="s">
        <v>30577</v>
      </c>
      <c r="C6173" s="9" t="s">
        <v>204</v>
      </c>
      <c r="D6173" s="9" t="s">
        <v>22</v>
      </c>
      <c r="E6173" s="9" t="s">
        <v>30578</v>
      </c>
      <c r="F6173" s="9" t="s">
        <v>30579</v>
      </c>
      <c r="G6173" s="9" t="s">
        <v>82</v>
      </c>
      <c r="H6173" s="9" t="s">
        <v>22</v>
      </c>
      <c r="I6173" s="9" t="s">
        <v>384</v>
      </c>
      <c r="J6173" s="9" t="s">
        <v>27</v>
      </c>
      <c r="K6173" s="9" t="s">
        <v>28</v>
      </c>
      <c r="L6173" s="9" t="s">
        <v>43</v>
      </c>
      <c r="M6173" s="9" t="s">
        <v>44</v>
      </c>
      <c r="N6173" s="9" t="s">
        <v>208</v>
      </c>
      <c r="O6173" s="9" t="s">
        <v>32</v>
      </c>
      <c r="P6173" s="9" t="s">
        <v>22</v>
      </c>
      <c r="Q6173" s="9" t="s">
        <v>30580</v>
      </c>
      <c r="R6173" s="9" t="s">
        <v>56</v>
      </c>
      <c r="S6173" s="9" t="s">
        <v>30581</v>
      </c>
      <c r="T6173" s="9" t="s">
        <v>22</v>
      </c>
    </row>
    <row r="6174" customHeight="1" spans="1:20">
      <c r="A6174" s="6">
        <v>45213</v>
      </c>
      <c r="B6174" s="9" t="s">
        <v>30582</v>
      </c>
      <c r="C6174" s="9" t="s">
        <v>204</v>
      </c>
      <c r="D6174" s="9" t="s">
        <v>22</v>
      </c>
      <c r="E6174" s="9" t="s">
        <v>30583</v>
      </c>
      <c r="F6174" s="9" t="s">
        <v>30584</v>
      </c>
      <c r="G6174" s="9" t="s">
        <v>41</v>
      </c>
      <c r="H6174" s="9" t="s">
        <v>110</v>
      </c>
      <c r="I6174" s="9" t="s">
        <v>270</v>
      </c>
      <c r="J6174" s="9" t="s">
        <v>27</v>
      </c>
      <c r="K6174" s="9" t="s">
        <v>28</v>
      </c>
      <c r="L6174" s="9" t="s">
        <v>43</v>
      </c>
      <c r="M6174" s="9" t="s">
        <v>44</v>
      </c>
      <c r="N6174" s="9" t="s">
        <v>208</v>
      </c>
      <c r="O6174" s="9" t="s">
        <v>32</v>
      </c>
      <c r="P6174" s="9" t="s">
        <v>22</v>
      </c>
      <c r="Q6174" s="9" t="s">
        <v>30585</v>
      </c>
      <c r="R6174" s="9" t="s">
        <v>56</v>
      </c>
      <c r="S6174" s="9" t="s">
        <v>30586</v>
      </c>
      <c r="T6174" s="9" t="s">
        <v>22</v>
      </c>
    </row>
    <row r="6175" customHeight="1" spans="1:20">
      <c r="A6175" s="6">
        <v>45213</v>
      </c>
      <c r="B6175" s="9" t="s">
        <v>30587</v>
      </c>
      <c r="C6175" s="9" t="s">
        <v>204</v>
      </c>
      <c r="D6175" s="9" t="s">
        <v>22</v>
      </c>
      <c r="E6175" s="9" t="s">
        <v>30588</v>
      </c>
      <c r="F6175" s="9" t="s">
        <v>30589</v>
      </c>
      <c r="G6175" s="9" t="s">
        <v>130</v>
      </c>
      <c r="H6175" s="9" t="s">
        <v>22</v>
      </c>
      <c r="I6175" s="9" t="s">
        <v>155</v>
      </c>
      <c r="J6175" s="9" t="s">
        <v>27</v>
      </c>
      <c r="K6175" s="9" t="s">
        <v>28</v>
      </c>
      <c r="L6175" s="9" t="s">
        <v>43</v>
      </c>
      <c r="M6175" s="9" t="s">
        <v>30</v>
      </c>
      <c r="N6175" s="9" t="s">
        <v>208</v>
      </c>
      <c r="O6175" s="9" t="s">
        <v>32</v>
      </c>
      <c r="P6175" s="9" t="s">
        <v>22</v>
      </c>
      <c r="Q6175" s="9" t="s">
        <v>30590</v>
      </c>
      <c r="R6175" s="9" t="s">
        <v>56</v>
      </c>
      <c r="S6175" s="9" t="s">
        <v>30591</v>
      </c>
      <c r="T6175" s="9" t="s">
        <v>22</v>
      </c>
    </row>
    <row r="6176" customHeight="1" spans="1:20">
      <c r="A6176" s="6">
        <v>45213</v>
      </c>
      <c r="B6176" s="9" t="s">
        <v>30592</v>
      </c>
      <c r="C6176" s="9" t="s">
        <v>204</v>
      </c>
      <c r="D6176" s="9" t="s">
        <v>22</v>
      </c>
      <c r="E6176" s="9" t="s">
        <v>30593</v>
      </c>
      <c r="F6176" s="9" t="s">
        <v>30594</v>
      </c>
      <c r="G6176" s="9" t="s">
        <v>69</v>
      </c>
      <c r="H6176" s="9" t="s">
        <v>22</v>
      </c>
      <c r="I6176" s="9" t="s">
        <v>985</v>
      </c>
      <c r="J6176" s="9" t="s">
        <v>27</v>
      </c>
      <c r="K6176" s="9" t="s">
        <v>76</v>
      </c>
      <c r="L6176" s="9" t="s">
        <v>43</v>
      </c>
      <c r="M6176" s="9" t="s">
        <v>30</v>
      </c>
      <c r="N6176" s="9" t="s">
        <v>208</v>
      </c>
      <c r="O6176" s="9" t="s">
        <v>32</v>
      </c>
      <c r="P6176" s="9" t="s">
        <v>22</v>
      </c>
      <c r="Q6176" s="9" t="s">
        <v>30595</v>
      </c>
      <c r="R6176" s="9" t="s">
        <v>56</v>
      </c>
      <c r="S6176" s="9" t="s">
        <v>30596</v>
      </c>
      <c r="T6176" s="9" t="s">
        <v>22</v>
      </c>
    </row>
    <row r="6177" customHeight="1" spans="1:20">
      <c r="A6177" s="6">
        <v>45213</v>
      </c>
      <c r="B6177" s="9" t="s">
        <v>30597</v>
      </c>
      <c r="C6177" s="9" t="s">
        <v>204</v>
      </c>
      <c r="D6177" s="9" t="s">
        <v>22</v>
      </c>
      <c r="E6177" s="9" t="s">
        <v>30598</v>
      </c>
      <c r="F6177" s="9" t="s">
        <v>30599</v>
      </c>
      <c r="G6177" s="9" t="s">
        <v>41</v>
      </c>
      <c r="H6177" s="9" t="s">
        <v>22</v>
      </c>
      <c r="I6177" s="9" t="s">
        <v>117</v>
      </c>
      <c r="J6177" s="9" t="s">
        <v>27</v>
      </c>
      <c r="K6177" s="9" t="s">
        <v>28</v>
      </c>
      <c r="L6177" s="9" t="s">
        <v>43</v>
      </c>
      <c r="M6177" s="9" t="s">
        <v>44</v>
      </c>
      <c r="N6177" s="9" t="s">
        <v>208</v>
      </c>
      <c r="O6177" s="9" t="s">
        <v>32</v>
      </c>
      <c r="P6177" s="9" t="s">
        <v>22</v>
      </c>
      <c r="Q6177" s="9" t="s">
        <v>30600</v>
      </c>
      <c r="R6177" s="9" t="s">
        <v>56</v>
      </c>
      <c r="S6177" s="9" t="s">
        <v>30601</v>
      </c>
      <c r="T6177" s="9" t="s">
        <v>22</v>
      </c>
    </row>
    <row r="6178" customHeight="1" spans="1:20">
      <c r="A6178" s="6">
        <v>45213</v>
      </c>
      <c r="B6178" s="9" t="s">
        <v>30602</v>
      </c>
      <c r="C6178" s="9" t="s">
        <v>204</v>
      </c>
      <c r="D6178" s="9" t="s">
        <v>22</v>
      </c>
      <c r="E6178" s="9" t="s">
        <v>30603</v>
      </c>
      <c r="F6178" s="9" t="s">
        <v>30604</v>
      </c>
      <c r="G6178" s="9" t="s">
        <v>53</v>
      </c>
      <c r="H6178" s="9" t="s">
        <v>22</v>
      </c>
      <c r="I6178" s="9" t="s">
        <v>732</v>
      </c>
      <c r="J6178" s="9" t="s">
        <v>27</v>
      </c>
      <c r="K6178" s="9" t="s">
        <v>28</v>
      </c>
      <c r="L6178" s="9" t="s">
        <v>43</v>
      </c>
      <c r="M6178" s="9" t="s">
        <v>44</v>
      </c>
      <c r="N6178" s="9" t="s">
        <v>208</v>
      </c>
      <c r="O6178" s="9" t="s">
        <v>32</v>
      </c>
      <c r="P6178" s="9" t="s">
        <v>22</v>
      </c>
      <c r="Q6178" s="9" t="s">
        <v>30605</v>
      </c>
      <c r="R6178" s="9" t="s">
        <v>56</v>
      </c>
      <c r="S6178" s="9" t="s">
        <v>30606</v>
      </c>
      <c r="T6178" s="9" t="s">
        <v>22</v>
      </c>
    </row>
    <row r="6179" customHeight="1" spans="1:20">
      <c r="A6179" s="6">
        <v>45213</v>
      </c>
      <c r="B6179" s="9" t="s">
        <v>30607</v>
      </c>
      <c r="C6179" s="9" t="s">
        <v>204</v>
      </c>
      <c r="D6179" s="9" t="s">
        <v>22</v>
      </c>
      <c r="E6179" s="9" t="s">
        <v>30608</v>
      </c>
      <c r="F6179" s="9" t="s">
        <v>11960</v>
      </c>
      <c r="G6179" s="9" t="s">
        <v>130</v>
      </c>
      <c r="H6179" s="9" t="s">
        <v>22</v>
      </c>
      <c r="I6179" s="9" t="s">
        <v>63</v>
      </c>
      <c r="J6179" s="9" t="s">
        <v>27</v>
      </c>
      <c r="K6179" s="9" t="s">
        <v>28</v>
      </c>
      <c r="L6179" s="9" t="s">
        <v>43</v>
      </c>
      <c r="M6179" s="9" t="s">
        <v>30</v>
      </c>
      <c r="N6179" s="9" t="s">
        <v>208</v>
      </c>
      <c r="O6179" s="9" t="s">
        <v>32</v>
      </c>
      <c r="P6179" s="9" t="s">
        <v>22</v>
      </c>
      <c r="Q6179" s="9" t="s">
        <v>30609</v>
      </c>
      <c r="R6179" s="9" t="s">
        <v>56</v>
      </c>
      <c r="S6179" s="9" t="s">
        <v>30610</v>
      </c>
      <c r="T6179" s="9" t="s">
        <v>22</v>
      </c>
    </row>
    <row r="6180" customHeight="1" spans="1:20">
      <c r="A6180" s="6">
        <v>45213</v>
      </c>
      <c r="B6180" s="9" t="s">
        <v>30611</v>
      </c>
      <c r="C6180" s="9" t="s">
        <v>3870</v>
      </c>
      <c r="D6180" s="9" t="s">
        <v>22</v>
      </c>
      <c r="E6180" s="9" t="s">
        <v>30612</v>
      </c>
      <c r="F6180" s="9" t="s">
        <v>30613</v>
      </c>
      <c r="G6180" s="9" t="s">
        <v>2152</v>
      </c>
      <c r="H6180" s="9" t="s">
        <v>110</v>
      </c>
      <c r="I6180" s="9" t="s">
        <v>26</v>
      </c>
      <c r="J6180" s="9" t="s">
        <v>27</v>
      </c>
      <c r="K6180" s="9" t="s">
        <v>195</v>
      </c>
      <c r="L6180" s="9" t="s">
        <v>29</v>
      </c>
      <c r="M6180" s="9" t="s">
        <v>30</v>
      </c>
      <c r="N6180" s="9" t="s">
        <v>31</v>
      </c>
      <c r="O6180" s="9" t="s">
        <v>32</v>
      </c>
      <c r="P6180" s="9" t="s">
        <v>22</v>
      </c>
      <c r="Q6180" s="9" t="s">
        <v>30614</v>
      </c>
      <c r="R6180" s="9" t="s">
        <v>34</v>
      </c>
      <c r="S6180" s="9" t="s">
        <v>30615</v>
      </c>
      <c r="T6180" s="9" t="s">
        <v>30616</v>
      </c>
    </row>
    <row r="6181" customHeight="1" spans="1:20">
      <c r="A6181" s="6">
        <v>45213</v>
      </c>
      <c r="B6181" s="9" t="s">
        <v>30617</v>
      </c>
      <c r="C6181" s="9" t="s">
        <v>204</v>
      </c>
      <c r="D6181" s="9" t="s">
        <v>22</v>
      </c>
      <c r="E6181" s="9" t="s">
        <v>30618</v>
      </c>
      <c r="F6181" s="9" t="s">
        <v>30619</v>
      </c>
      <c r="G6181" s="9" t="s">
        <v>336</v>
      </c>
      <c r="H6181" s="9" t="s">
        <v>22</v>
      </c>
      <c r="I6181" s="9" t="s">
        <v>70</v>
      </c>
      <c r="J6181" s="9" t="s">
        <v>27</v>
      </c>
      <c r="K6181" s="9" t="s">
        <v>28</v>
      </c>
      <c r="L6181" s="9" t="s">
        <v>43</v>
      </c>
      <c r="M6181" s="9" t="s">
        <v>30</v>
      </c>
      <c r="N6181" s="9" t="s">
        <v>208</v>
      </c>
      <c r="O6181" s="9" t="s">
        <v>32</v>
      </c>
      <c r="P6181" s="9" t="s">
        <v>22</v>
      </c>
      <c r="Q6181" s="9" t="s">
        <v>30620</v>
      </c>
      <c r="R6181" s="9" t="s">
        <v>56</v>
      </c>
      <c r="S6181" s="9" t="s">
        <v>30621</v>
      </c>
      <c r="T6181" s="9" t="s">
        <v>22</v>
      </c>
    </row>
    <row r="6182" customHeight="1" spans="1:20">
      <c r="A6182" s="6">
        <v>45213</v>
      </c>
      <c r="B6182" s="9" t="s">
        <v>30622</v>
      </c>
      <c r="C6182" s="9" t="s">
        <v>2978</v>
      </c>
      <c r="D6182" s="9" t="s">
        <v>22</v>
      </c>
      <c r="E6182" s="9" t="s">
        <v>30618</v>
      </c>
      <c r="F6182" s="9" t="s">
        <v>30619</v>
      </c>
      <c r="G6182" s="9" t="s">
        <v>336</v>
      </c>
      <c r="H6182" s="9" t="s">
        <v>22</v>
      </c>
      <c r="I6182" s="9" t="s">
        <v>5515</v>
      </c>
      <c r="J6182" s="9" t="s">
        <v>27</v>
      </c>
      <c r="K6182" s="9" t="s">
        <v>28</v>
      </c>
      <c r="L6182" s="9" t="s">
        <v>43</v>
      </c>
      <c r="M6182" s="9" t="s">
        <v>30</v>
      </c>
      <c r="N6182" s="9" t="s">
        <v>31</v>
      </c>
      <c r="O6182" s="9" t="s">
        <v>32</v>
      </c>
      <c r="P6182" s="9" t="s">
        <v>22</v>
      </c>
      <c r="Q6182" s="9" t="s">
        <v>30623</v>
      </c>
      <c r="R6182" s="9" t="s">
        <v>46</v>
      </c>
      <c r="S6182" s="9" t="s">
        <v>30624</v>
      </c>
      <c r="T6182" s="9" t="s">
        <v>30625</v>
      </c>
    </row>
    <row r="6183" customHeight="1" spans="1:20">
      <c r="A6183" s="6">
        <v>45213</v>
      </c>
      <c r="B6183" s="9" t="s">
        <v>30626</v>
      </c>
      <c r="C6183" s="9" t="s">
        <v>824</v>
      </c>
      <c r="D6183" s="9" t="s">
        <v>22</v>
      </c>
      <c r="E6183" s="9" t="s">
        <v>28304</v>
      </c>
      <c r="F6183" s="9" t="s">
        <v>28305</v>
      </c>
      <c r="G6183" s="9" t="s">
        <v>41</v>
      </c>
      <c r="H6183" s="9" t="s">
        <v>110</v>
      </c>
      <c r="I6183" s="9" t="s">
        <v>241</v>
      </c>
      <c r="J6183" s="9" t="s">
        <v>27</v>
      </c>
      <c r="K6183" s="9" t="s">
        <v>28</v>
      </c>
      <c r="L6183" s="9" t="s">
        <v>43</v>
      </c>
      <c r="M6183" s="9" t="s">
        <v>30</v>
      </c>
      <c r="N6183" s="9" t="s">
        <v>31</v>
      </c>
      <c r="O6183" s="9" t="s">
        <v>32</v>
      </c>
      <c r="P6183" s="9" t="s">
        <v>22</v>
      </c>
      <c r="Q6183" s="9" t="s">
        <v>30627</v>
      </c>
      <c r="R6183" s="9" t="s">
        <v>46</v>
      </c>
      <c r="S6183" s="9" t="s">
        <v>30628</v>
      </c>
      <c r="T6183" s="9" t="s">
        <v>30629</v>
      </c>
    </row>
    <row r="6184" customHeight="1" spans="1:20">
      <c r="A6184" s="6">
        <v>45213</v>
      </c>
      <c r="B6184" s="9" t="s">
        <v>30630</v>
      </c>
      <c r="C6184" s="9" t="s">
        <v>399</v>
      </c>
      <c r="D6184" s="9" t="s">
        <v>22</v>
      </c>
      <c r="E6184" s="9" t="s">
        <v>30631</v>
      </c>
      <c r="F6184" s="9" t="s">
        <v>30632</v>
      </c>
      <c r="G6184" s="9" t="s">
        <v>130</v>
      </c>
      <c r="H6184" s="9" t="s">
        <v>22</v>
      </c>
      <c r="I6184" s="9" t="s">
        <v>277</v>
      </c>
      <c r="J6184" s="9" t="s">
        <v>27</v>
      </c>
      <c r="K6184" s="9" t="s">
        <v>28</v>
      </c>
      <c r="L6184" s="9" t="s">
        <v>43</v>
      </c>
      <c r="M6184" s="9" t="s">
        <v>30</v>
      </c>
      <c r="N6184" s="9" t="s">
        <v>31</v>
      </c>
      <c r="O6184" s="9" t="s">
        <v>32</v>
      </c>
      <c r="P6184" s="9" t="s">
        <v>22</v>
      </c>
      <c r="Q6184" s="9" t="s">
        <v>30633</v>
      </c>
      <c r="R6184" s="9" t="s">
        <v>46</v>
      </c>
      <c r="S6184" s="9" t="s">
        <v>30634</v>
      </c>
      <c r="T6184" s="9" t="s">
        <v>30635</v>
      </c>
    </row>
    <row r="6185" customHeight="1" spans="1:20">
      <c r="A6185" s="6">
        <v>45213</v>
      </c>
      <c r="B6185" s="9" t="s">
        <v>30636</v>
      </c>
      <c r="C6185" s="9" t="s">
        <v>2978</v>
      </c>
      <c r="D6185" s="9" t="s">
        <v>22</v>
      </c>
      <c r="E6185" s="9" t="s">
        <v>30637</v>
      </c>
      <c r="F6185" s="9" t="s">
        <v>30638</v>
      </c>
      <c r="G6185" s="9" t="s">
        <v>62</v>
      </c>
      <c r="H6185" s="9" t="s">
        <v>22</v>
      </c>
      <c r="I6185" s="9" t="s">
        <v>1713</v>
      </c>
      <c r="J6185" s="9" t="s">
        <v>27</v>
      </c>
      <c r="K6185" s="9" t="s">
        <v>28</v>
      </c>
      <c r="L6185" s="9" t="s">
        <v>43</v>
      </c>
      <c r="M6185" s="9" t="s">
        <v>30</v>
      </c>
      <c r="N6185" s="9" t="s">
        <v>31</v>
      </c>
      <c r="O6185" s="9" t="s">
        <v>32</v>
      </c>
      <c r="P6185" s="9" t="s">
        <v>22</v>
      </c>
      <c r="Q6185" s="9" t="s">
        <v>30639</v>
      </c>
      <c r="R6185" s="9" t="s">
        <v>46</v>
      </c>
      <c r="S6185" s="9" t="s">
        <v>30640</v>
      </c>
      <c r="T6185" s="9" t="s">
        <v>30641</v>
      </c>
    </row>
    <row r="6186" customHeight="1" spans="1:20">
      <c r="A6186" s="6">
        <v>45213</v>
      </c>
      <c r="B6186" s="9" t="s">
        <v>30642</v>
      </c>
      <c r="C6186" s="9" t="s">
        <v>204</v>
      </c>
      <c r="D6186" s="9" t="s">
        <v>22</v>
      </c>
      <c r="E6186" s="9" t="s">
        <v>30643</v>
      </c>
      <c r="F6186" s="9" t="s">
        <v>30644</v>
      </c>
      <c r="G6186" s="9" t="s">
        <v>130</v>
      </c>
      <c r="H6186" s="9" t="s">
        <v>22</v>
      </c>
      <c r="I6186" s="9" t="s">
        <v>511</v>
      </c>
      <c r="J6186" s="9" t="s">
        <v>27</v>
      </c>
      <c r="K6186" s="9" t="s">
        <v>28</v>
      </c>
      <c r="L6186" s="9" t="s">
        <v>43</v>
      </c>
      <c r="M6186" s="9" t="s">
        <v>44</v>
      </c>
      <c r="N6186" s="9" t="s">
        <v>208</v>
      </c>
      <c r="O6186" s="9" t="s">
        <v>32</v>
      </c>
      <c r="P6186" s="9" t="s">
        <v>22</v>
      </c>
      <c r="Q6186" s="9" t="s">
        <v>30645</v>
      </c>
      <c r="R6186" s="9" t="s">
        <v>56</v>
      </c>
      <c r="S6186" s="9" t="s">
        <v>30646</v>
      </c>
      <c r="T6186" s="9" t="s">
        <v>22</v>
      </c>
    </row>
    <row r="6187" customHeight="1" spans="1:20">
      <c r="A6187" s="6">
        <v>45213</v>
      </c>
      <c r="B6187" s="9" t="s">
        <v>30647</v>
      </c>
      <c r="C6187" s="9" t="s">
        <v>204</v>
      </c>
      <c r="D6187" s="9" t="s">
        <v>22</v>
      </c>
      <c r="E6187" s="9" t="s">
        <v>6365</v>
      </c>
      <c r="F6187" s="9" t="s">
        <v>6366</v>
      </c>
      <c r="G6187" s="9" t="s">
        <v>69</v>
      </c>
      <c r="H6187" s="9" t="s">
        <v>22</v>
      </c>
      <c r="I6187" s="9" t="s">
        <v>576</v>
      </c>
      <c r="J6187" s="9" t="s">
        <v>27</v>
      </c>
      <c r="K6187" s="9" t="s">
        <v>28</v>
      </c>
      <c r="L6187" s="9" t="s">
        <v>43</v>
      </c>
      <c r="M6187" s="9" t="s">
        <v>44</v>
      </c>
      <c r="N6187" s="9" t="s">
        <v>208</v>
      </c>
      <c r="O6187" s="9" t="s">
        <v>32</v>
      </c>
      <c r="P6187" s="9" t="s">
        <v>22</v>
      </c>
      <c r="Q6187" s="9" t="s">
        <v>30648</v>
      </c>
      <c r="R6187" s="9" t="s">
        <v>56</v>
      </c>
      <c r="S6187" s="9" t="s">
        <v>30649</v>
      </c>
      <c r="T6187" s="9" t="s">
        <v>22</v>
      </c>
    </row>
    <row r="6188" customHeight="1" spans="1:20">
      <c r="A6188" s="6">
        <v>45213</v>
      </c>
      <c r="B6188" s="9" t="s">
        <v>30650</v>
      </c>
      <c r="C6188" s="9" t="s">
        <v>204</v>
      </c>
      <c r="D6188" s="9" t="s">
        <v>22</v>
      </c>
      <c r="E6188" s="9" t="s">
        <v>30651</v>
      </c>
      <c r="F6188" s="9" t="s">
        <v>30652</v>
      </c>
      <c r="G6188" s="9" t="s">
        <v>53</v>
      </c>
      <c r="H6188" s="9" t="s">
        <v>22</v>
      </c>
      <c r="I6188" s="9" t="s">
        <v>149</v>
      </c>
      <c r="J6188" s="9" t="s">
        <v>27</v>
      </c>
      <c r="K6188" s="9" t="s">
        <v>28</v>
      </c>
      <c r="L6188" s="9" t="s">
        <v>43</v>
      </c>
      <c r="M6188" s="9" t="s">
        <v>44</v>
      </c>
      <c r="N6188" s="9" t="s">
        <v>208</v>
      </c>
      <c r="O6188" s="9" t="s">
        <v>32</v>
      </c>
      <c r="P6188" s="9" t="s">
        <v>22</v>
      </c>
      <c r="Q6188" s="9" t="s">
        <v>30653</v>
      </c>
      <c r="R6188" s="9" t="s">
        <v>56</v>
      </c>
      <c r="S6188" s="9" t="s">
        <v>30654</v>
      </c>
      <c r="T6188" s="9" t="s">
        <v>22</v>
      </c>
    </row>
    <row r="6189" customHeight="1" spans="1:20">
      <c r="A6189" s="6">
        <v>45213</v>
      </c>
      <c r="B6189" s="9" t="s">
        <v>30655</v>
      </c>
      <c r="C6189" s="9" t="s">
        <v>204</v>
      </c>
      <c r="D6189" s="9" t="s">
        <v>22</v>
      </c>
      <c r="E6189" s="9" t="s">
        <v>26338</v>
      </c>
      <c r="F6189" s="9" t="s">
        <v>26339</v>
      </c>
      <c r="G6189" s="9" t="s">
        <v>130</v>
      </c>
      <c r="H6189" s="9" t="s">
        <v>22</v>
      </c>
      <c r="I6189" s="9" t="s">
        <v>155</v>
      </c>
      <c r="J6189" s="9" t="s">
        <v>27</v>
      </c>
      <c r="K6189" s="9" t="s">
        <v>28</v>
      </c>
      <c r="L6189" s="9" t="s">
        <v>43</v>
      </c>
      <c r="M6189" s="9" t="s">
        <v>30</v>
      </c>
      <c r="N6189" s="9" t="s">
        <v>208</v>
      </c>
      <c r="O6189" s="9" t="s">
        <v>32</v>
      </c>
      <c r="P6189" s="9" t="s">
        <v>22</v>
      </c>
      <c r="Q6189" s="9" t="s">
        <v>30656</v>
      </c>
      <c r="R6189" s="9" t="s">
        <v>46</v>
      </c>
      <c r="S6189" s="9" t="s">
        <v>30657</v>
      </c>
      <c r="T6189" s="9" t="s">
        <v>30658</v>
      </c>
    </row>
    <row r="6190" customHeight="1" spans="1:20">
      <c r="A6190" s="6">
        <v>45213</v>
      </c>
      <c r="B6190" s="9" t="s">
        <v>30659</v>
      </c>
      <c r="C6190" s="9" t="s">
        <v>7199</v>
      </c>
      <c r="D6190" s="9" t="s">
        <v>22</v>
      </c>
      <c r="E6190" s="9" t="s">
        <v>30660</v>
      </c>
      <c r="F6190" s="9" t="s">
        <v>30661</v>
      </c>
      <c r="G6190" s="9" t="s">
        <v>53</v>
      </c>
      <c r="H6190" s="9" t="s">
        <v>22</v>
      </c>
      <c r="I6190" s="9" t="s">
        <v>1595</v>
      </c>
      <c r="J6190" s="9" t="s">
        <v>27</v>
      </c>
      <c r="K6190" s="9" t="s">
        <v>28</v>
      </c>
      <c r="L6190" s="9" t="s">
        <v>43</v>
      </c>
      <c r="M6190" s="9" t="s">
        <v>44</v>
      </c>
      <c r="N6190" s="9" t="s">
        <v>31</v>
      </c>
      <c r="O6190" s="9" t="s">
        <v>32</v>
      </c>
      <c r="P6190" s="9" t="s">
        <v>22</v>
      </c>
      <c r="Q6190" s="9" t="s">
        <v>30662</v>
      </c>
      <c r="R6190" s="9" t="s">
        <v>46</v>
      </c>
      <c r="S6190" s="9" t="s">
        <v>30663</v>
      </c>
      <c r="T6190" s="9" t="s">
        <v>22</v>
      </c>
    </row>
    <row r="6191" customHeight="1" spans="1:20">
      <c r="A6191" s="6">
        <v>45213</v>
      </c>
      <c r="B6191" s="9" t="s">
        <v>30664</v>
      </c>
      <c r="C6191" s="9" t="s">
        <v>50</v>
      </c>
      <c r="D6191" s="9" t="s">
        <v>22</v>
      </c>
      <c r="E6191" s="9" t="s">
        <v>30665</v>
      </c>
      <c r="F6191" s="9" t="s">
        <v>30666</v>
      </c>
      <c r="G6191" s="9" t="s">
        <v>130</v>
      </c>
      <c r="H6191" s="9" t="s">
        <v>22</v>
      </c>
      <c r="I6191" s="9" t="s">
        <v>576</v>
      </c>
      <c r="J6191" s="9" t="s">
        <v>27</v>
      </c>
      <c r="K6191" s="9" t="s">
        <v>28</v>
      </c>
      <c r="L6191" s="9" t="s">
        <v>43</v>
      </c>
      <c r="M6191" s="9" t="s">
        <v>30</v>
      </c>
      <c r="N6191" s="9" t="s">
        <v>31</v>
      </c>
      <c r="O6191" s="9" t="s">
        <v>32</v>
      </c>
      <c r="P6191" s="9" t="s">
        <v>22</v>
      </c>
      <c r="Q6191" s="9" t="s">
        <v>30667</v>
      </c>
      <c r="R6191" s="9" t="s">
        <v>56</v>
      </c>
      <c r="S6191" s="9" t="s">
        <v>30668</v>
      </c>
      <c r="T6191" s="9" t="s">
        <v>22</v>
      </c>
    </row>
    <row r="6192" customHeight="1" spans="1:20">
      <c r="A6192" s="6">
        <v>45213</v>
      </c>
      <c r="B6192" s="9" t="s">
        <v>30669</v>
      </c>
      <c r="C6192" s="9" t="s">
        <v>50</v>
      </c>
      <c r="D6192" s="9" t="s">
        <v>22</v>
      </c>
      <c r="E6192" s="9" t="s">
        <v>30670</v>
      </c>
      <c r="F6192" s="9" t="s">
        <v>30671</v>
      </c>
      <c r="G6192" s="9" t="s">
        <v>130</v>
      </c>
      <c r="H6192" s="9" t="s">
        <v>22</v>
      </c>
      <c r="I6192" s="9" t="s">
        <v>207</v>
      </c>
      <c r="J6192" s="9" t="s">
        <v>27</v>
      </c>
      <c r="K6192" s="9" t="s">
        <v>28</v>
      </c>
      <c r="L6192" s="9" t="s">
        <v>43</v>
      </c>
      <c r="M6192" s="9" t="s">
        <v>30</v>
      </c>
      <c r="N6192" s="9" t="s">
        <v>31</v>
      </c>
      <c r="O6192" s="9" t="s">
        <v>32</v>
      </c>
      <c r="P6192" s="9" t="s">
        <v>22</v>
      </c>
      <c r="Q6192" s="9" t="s">
        <v>30672</v>
      </c>
      <c r="R6192" s="9" t="s">
        <v>56</v>
      </c>
      <c r="S6192" s="9" t="s">
        <v>30673</v>
      </c>
      <c r="T6192" s="9" t="s">
        <v>22</v>
      </c>
    </row>
    <row r="6193" customHeight="1" spans="1:20">
      <c r="A6193" s="6">
        <v>45213</v>
      </c>
      <c r="B6193" s="9" t="s">
        <v>30674</v>
      </c>
      <c r="C6193" s="9" t="s">
        <v>50</v>
      </c>
      <c r="D6193" s="9" t="s">
        <v>22</v>
      </c>
      <c r="E6193" s="9" t="s">
        <v>30675</v>
      </c>
      <c r="F6193" s="9" t="s">
        <v>30676</v>
      </c>
      <c r="G6193" s="9" t="s">
        <v>247</v>
      </c>
      <c r="H6193" s="9" t="s">
        <v>22</v>
      </c>
      <c r="I6193" s="9" t="s">
        <v>1181</v>
      </c>
      <c r="J6193" s="9" t="s">
        <v>27</v>
      </c>
      <c r="K6193" s="9" t="s">
        <v>28</v>
      </c>
      <c r="L6193" s="9" t="s">
        <v>43</v>
      </c>
      <c r="M6193" s="9" t="s">
        <v>30</v>
      </c>
      <c r="N6193" s="9" t="s">
        <v>31</v>
      </c>
      <c r="O6193" s="9" t="s">
        <v>32</v>
      </c>
      <c r="P6193" s="9" t="s">
        <v>22</v>
      </c>
      <c r="Q6193" s="9" t="s">
        <v>30677</v>
      </c>
      <c r="R6193" s="9" t="s">
        <v>56</v>
      </c>
      <c r="S6193" s="9" t="s">
        <v>30678</v>
      </c>
      <c r="T6193" s="9" t="s">
        <v>22</v>
      </c>
    </row>
    <row r="6194" customHeight="1" spans="1:20">
      <c r="A6194" s="6">
        <v>45213</v>
      </c>
      <c r="B6194" s="9" t="s">
        <v>30679</v>
      </c>
      <c r="C6194" s="9" t="s">
        <v>6302</v>
      </c>
      <c r="D6194" s="9" t="s">
        <v>22</v>
      </c>
      <c r="E6194" s="9" t="s">
        <v>20612</v>
      </c>
      <c r="F6194" s="9" t="s">
        <v>20613</v>
      </c>
      <c r="G6194" s="9" t="s">
        <v>53</v>
      </c>
      <c r="H6194" s="9" t="s">
        <v>22</v>
      </c>
      <c r="I6194" s="9" t="s">
        <v>880</v>
      </c>
      <c r="J6194" s="9" t="s">
        <v>27</v>
      </c>
      <c r="K6194" s="9" t="s">
        <v>28</v>
      </c>
      <c r="L6194" s="9" t="s">
        <v>43</v>
      </c>
      <c r="M6194" s="9" t="s">
        <v>30</v>
      </c>
      <c r="N6194" s="9" t="s">
        <v>31</v>
      </c>
      <c r="O6194" s="9" t="s">
        <v>32</v>
      </c>
      <c r="P6194" s="9" t="s">
        <v>22</v>
      </c>
      <c r="Q6194" s="9" t="s">
        <v>30680</v>
      </c>
      <c r="R6194" s="9" t="s">
        <v>46</v>
      </c>
      <c r="S6194" s="9" t="s">
        <v>30681</v>
      </c>
      <c r="T6194" s="9" t="s">
        <v>30682</v>
      </c>
    </row>
    <row r="6195" customHeight="1" spans="1:20">
      <c r="A6195" s="6">
        <v>45213</v>
      </c>
      <c r="B6195" s="9" t="s">
        <v>30683</v>
      </c>
      <c r="C6195" s="9" t="s">
        <v>7176</v>
      </c>
      <c r="D6195" s="9" t="s">
        <v>22</v>
      </c>
      <c r="E6195" s="9" t="s">
        <v>30684</v>
      </c>
      <c r="F6195" s="9" t="s">
        <v>30685</v>
      </c>
      <c r="G6195" s="9" t="s">
        <v>53</v>
      </c>
      <c r="H6195" s="9" t="s">
        <v>22</v>
      </c>
      <c r="I6195" s="9" t="s">
        <v>207</v>
      </c>
      <c r="J6195" s="9" t="s">
        <v>27</v>
      </c>
      <c r="K6195" s="9" t="s">
        <v>28</v>
      </c>
      <c r="L6195" s="9" t="s">
        <v>43</v>
      </c>
      <c r="M6195" s="9" t="s">
        <v>30</v>
      </c>
      <c r="N6195" s="9" t="s">
        <v>31</v>
      </c>
      <c r="O6195" s="9" t="s">
        <v>32</v>
      </c>
      <c r="P6195" s="9" t="s">
        <v>22</v>
      </c>
      <c r="Q6195" s="9" t="s">
        <v>30686</v>
      </c>
      <c r="R6195" s="9" t="s">
        <v>46</v>
      </c>
      <c r="S6195" s="9" t="s">
        <v>30687</v>
      </c>
      <c r="T6195" s="9" t="s">
        <v>30688</v>
      </c>
    </row>
    <row r="6196" customHeight="1" spans="1:20">
      <c r="A6196" s="6">
        <v>45213</v>
      </c>
      <c r="B6196" s="9" t="s">
        <v>30689</v>
      </c>
      <c r="C6196" s="9" t="s">
        <v>16210</v>
      </c>
      <c r="D6196" s="9" t="s">
        <v>22</v>
      </c>
      <c r="E6196" s="9" t="s">
        <v>30690</v>
      </c>
      <c r="F6196" s="9" t="s">
        <v>30691</v>
      </c>
      <c r="G6196" s="9" t="s">
        <v>53</v>
      </c>
      <c r="H6196" s="9" t="s">
        <v>22</v>
      </c>
      <c r="I6196" s="9" t="s">
        <v>3098</v>
      </c>
      <c r="J6196" s="9" t="s">
        <v>27</v>
      </c>
      <c r="K6196" s="9" t="s">
        <v>28</v>
      </c>
      <c r="L6196" s="9" t="s">
        <v>43</v>
      </c>
      <c r="M6196" s="9" t="s">
        <v>30</v>
      </c>
      <c r="N6196" s="9" t="s">
        <v>31</v>
      </c>
      <c r="O6196" s="9" t="s">
        <v>32</v>
      </c>
      <c r="P6196" s="9" t="s">
        <v>22</v>
      </c>
      <c r="Q6196" s="9" t="s">
        <v>30692</v>
      </c>
      <c r="R6196" s="9" t="s">
        <v>46</v>
      </c>
      <c r="S6196" s="9" t="s">
        <v>30693</v>
      </c>
      <c r="T6196" s="9" t="s">
        <v>30694</v>
      </c>
    </row>
    <row r="6197" customHeight="1" spans="1:20">
      <c r="A6197" s="6">
        <v>45213</v>
      </c>
      <c r="B6197" s="9" t="s">
        <v>30695</v>
      </c>
      <c r="C6197" s="9" t="s">
        <v>7176</v>
      </c>
      <c r="D6197" s="9" t="s">
        <v>22</v>
      </c>
      <c r="E6197" s="9" t="s">
        <v>30696</v>
      </c>
      <c r="F6197" s="9" t="s">
        <v>30697</v>
      </c>
      <c r="G6197" s="9" t="s">
        <v>82</v>
      </c>
      <c r="H6197" s="9" t="s">
        <v>110</v>
      </c>
      <c r="I6197" s="9" t="s">
        <v>448</v>
      </c>
      <c r="J6197" s="9" t="s">
        <v>27</v>
      </c>
      <c r="K6197" s="9" t="s">
        <v>28</v>
      </c>
      <c r="L6197" s="9" t="s">
        <v>43</v>
      </c>
      <c r="M6197" s="9" t="s">
        <v>30</v>
      </c>
      <c r="N6197" s="9" t="s">
        <v>31</v>
      </c>
      <c r="O6197" s="9" t="s">
        <v>32</v>
      </c>
      <c r="P6197" s="9" t="s">
        <v>22</v>
      </c>
      <c r="Q6197" s="9" t="s">
        <v>30698</v>
      </c>
      <c r="R6197" s="9" t="s">
        <v>46</v>
      </c>
      <c r="S6197" s="9" t="s">
        <v>30699</v>
      </c>
      <c r="T6197" s="9" t="s">
        <v>30700</v>
      </c>
    </row>
    <row r="6198" customHeight="1" spans="1:20">
      <c r="A6198" s="6">
        <v>45213</v>
      </c>
      <c r="B6198" s="9" t="s">
        <v>30701</v>
      </c>
      <c r="C6198" s="9" t="s">
        <v>6302</v>
      </c>
      <c r="D6198" s="9" t="s">
        <v>22</v>
      </c>
      <c r="E6198" s="9" t="s">
        <v>30702</v>
      </c>
      <c r="F6198" s="9" t="s">
        <v>30703</v>
      </c>
      <c r="G6198" s="9" t="s">
        <v>336</v>
      </c>
      <c r="H6198" s="9" t="s">
        <v>22</v>
      </c>
      <c r="I6198" s="9" t="s">
        <v>26</v>
      </c>
      <c r="J6198" s="9" t="s">
        <v>27</v>
      </c>
      <c r="K6198" s="9" t="s">
        <v>76</v>
      </c>
      <c r="L6198" s="9" t="s">
        <v>29</v>
      </c>
      <c r="M6198" s="9" t="s">
        <v>30</v>
      </c>
      <c r="N6198" s="9" t="s">
        <v>31</v>
      </c>
      <c r="O6198" s="9" t="s">
        <v>32</v>
      </c>
      <c r="P6198" s="9" t="s">
        <v>22</v>
      </c>
      <c r="Q6198" s="9" t="s">
        <v>30704</v>
      </c>
      <c r="R6198" s="9" t="s">
        <v>34</v>
      </c>
      <c r="S6198" s="9" t="s">
        <v>30705</v>
      </c>
      <c r="T6198" s="9" t="s">
        <v>30706</v>
      </c>
    </row>
    <row r="6199" customHeight="1" spans="1:20">
      <c r="A6199" s="6">
        <v>45213</v>
      </c>
      <c r="B6199" s="9" t="s">
        <v>30707</v>
      </c>
      <c r="C6199" s="9" t="s">
        <v>30708</v>
      </c>
      <c r="D6199" s="9" t="s">
        <v>22</v>
      </c>
      <c r="E6199" s="9" t="s">
        <v>30709</v>
      </c>
      <c r="F6199" s="9" t="s">
        <v>30710</v>
      </c>
      <c r="G6199" s="9" t="s">
        <v>41</v>
      </c>
      <c r="H6199" s="9" t="s">
        <v>22</v>
      </c>
      <c r="I6199" s="9" t="s">
        <v>162</v>
      </c>
      <c r="J6199" s="9" t="s">
        <v>27</v>
      </c>
      <c r="K6199" s="9" t="s">
        <v>28</v>
      </c>
      <c r="L6199" s="9" t="s">
        <v>43</v>
      </c>
      <c r="M6199" s="9" t="s">
        <v>44</v>
      </c>
      <c r="N6199" s="9" t="s">
        <v>31</v>
      </c>
      <c r="O6199" s="9" t="s">
        <v>32</v>
      </c>
      <c r="P6199" s="9" t="s">
        <v>22</v>
      </c>
      <c r="Q6199" s="9" t="s">
        <v>30711</v>
      </c>
      <c r="R6199" s="9" t="s">
        <v>46</v>
      </c>
      <c r="S6199" s="9" t="s">
        <v>30712</v>
      </c>
      <c r="T6199" s="9" t="s">
        <v>30713</v>
      </c>
    </row>
    <row r="6200" customHeight="1" spans="1:20">
      <c r="A6200" s="6">
        <v>45213</v>
      </c>
      <c r="B6200" s="9" t="s">
        <v>30714</v>
      </c>
      <c r="C6200" s="9" t="s">
        <v>6409</v>
      </c>
      <c r="D6200" s="9" t="s">
        <v>22</v>
      </c>
      <c r="E6200" s="9" t="s">
        <v>10418</v>
      </c>
      <c r="F6200" s="9" t="s">
        <v>10419</v>
      </c>
      <c r="G6200" s="9" t="s">
        <v>130</v>
      </c>
      <c r="H6200" s="9" t="s">
        <v>22</v>
      </c>
      <c r="I6200" s="9" t="s">
        <v>985</v>
      </c>
      <c r="J6200" s="9" t="s">
        <v>27</v>
      </c>
      <c r="K6200" s="9" t="s">
        <v>28</v>
      </c>
      <c r="L6200" s="9" t="s">
        <v>43</v>
      </c>
      <c r="M6200" s="9" t="s">
        <v>30</v>
      </c>
      <c r="N6200" s="9" t="s">
        <v>31</v>
      </c>
      <c r="O6200" s="9" t="s">
        <v>32</v>
      </c>
      <c r="P6200" s="9" t="s">
        <v>22</v>
      </c>
      <c r="Q6200" s="9" t="s">
        <v>30715</v>
      </c>
      <c r="R6200" s="9" t="s">
        <v>46</v>
      </c>
      <c r="S6200" s="9" t="s">
        <v>30716</v>
      </c>
      <c r="T6200" s="9" t="s">
        <v>18439</v>
      </c>
    </row>
    <row r="6201" customHeight="1" spans="1:20">
      <c r="A6201" s="6">
        <v>45213</v>
      </c>
      <c r="B6201" s="9" t="s">
        <v>30717</v>
      </c>
      <c r="C6201" s="9" t="s">
        <v>399</v>
      </c>
      <c r="D6201" s="9" t="s">
        <v>22</v>
      </c>
      <c r="E6201" s="9" t="s">
        <v>30718</v>
      </c>
      <c r="F6201" s="9" t="s">
        <v>30719</v>
      </c>
      <c r="G6201" s="9" t="s">
        <v>69</v>
      </c>
      <c r="H6201" s="9" t="s">
        <v>22</v>
      </c>
      <c r="I6201" s="9" t="s">
        <v>4092</v>
      </c>
      <c r="J6201" s="9" t="s">
        <v>27</v>
      </c>
      <c r="K6201" s="9" t="s">
        <v>28</v>
      </c>
      <c r="L6201" s="9" t="s">
        <v>43</v>
      </c>
      <c r="M6201" s="9" t="s">
        <v>30</v>
      </c>
      <c r="N6201" s="9" t="s">
        <v>31</v>
      </c>
      <c r="O6201" s="9" t="s">
        <v>32</v>
      </c>
      <c r="P6201" s="9" t="s">
        <v>22</v>
      </c>
      <c r="Q6201" s="9" t="s">
        <v>30720</v>
      </c>
      <c r="R6201" s="9" t="s">
        <v>4092</v>
      </c>
      <c r="S6201" s="9" t="s">
        <v>30721</v>
      </c>
      <c r="T6201" s="9" t="s">
        <v>30722</v>
      </c>
    </row>
    <row r="6202" customHeight="1" spans="1:20">
      <c r="A6202" s="6">
        <v>45213</v>
      </c>
      <c r="B6202" s="9" t="s">
        <v>30723</v>
      </c>
      <c r="C6202" s="9" t="s">
        <v>1475</v>
      </c>
      <c r="D6202" s="9" t="s">
        <v>22</v>
      </c>
      <c r="E6202" s="9" t="s">
        <v>4090</v>
      </c>
      <c r="F6202" s="9" t="s">
        <v>4091</v>
      </c>
      <c r="G6202" s="9" t="s">
        <v>82</v>
      </c>
      <c r="H6202" s="9" t="s">
        <v>22</v>
      </c>
      <c r="I6202" s="9" t="s">
        <v>4092</v>
      </c>
      <c r="J6202" s="9" t="s">
        <v>27</v>
      </c>
      <c r="K6202" s="9" t="s">
        <v>28</v>
      </c>
      <c r="L6202" s="9" t="s">
        <v>43</v>
      </c>
      <c r="M6202" s="9" t="s">
        <v>30</v>
      </c>
      <c r="N6202" s="9" t="s">
        <v>31</v>
      </c>
      <c r="O6202" s="9" t="s">
        <v>32</v>
      </c>
      <c r="P6202" s="9" t="s">
        <v>22</v>
      </c>
      <c r="Q6202" s="9" t="s">
        <v>30724</v>
      </c>
      <c r="R6202" s="9" t="s">
        <v>4092</v>
      </c>
      <c r="S6202" s="9" t="s">
        <v>30725</v>
      </c>
      <c r="T6202" s="9" t="s">
        <v>30726</v>
      </c>
    </row>
    <row r="6203" customHeight="1" spans="1:20">
      <c r="A6203" s="6">
        <v>45213</v>
      </c>
      <c r="B6203" s="9" t="s">
        <v>30727</v>
      </c>
      <c r="C6203" s="9" t="s">
        <v>26985</v>
      </c>
      <c r="D6203" s="9" t="s">
        <v>22</v>
      </c>
      <c r="E6203" s="9" t="s">
        <v>28723</v>
      </c>
      <c r="F6203" s="9" t="s">
        <v>28724</v>
      </c>
      <c r="G6203" s="9" t="s">
        <v>41</v>
      </c>
      <c r="H6203" s="9" t="s">
        <v>22</v>
      </c>
      <c r="I6203" s="9" t="s">
        <v>42</v>
      </c>
      <c r="J6203" s="9" t="s">
        <v>27</v>
      </c>
      <c r="K6203" s="9" t="s">
        <v>28</v>
      </c>
      <c r="L6203" s="9" t="s">
        <v>43</v>
      </c>
      <c r="M6203" s="9" t="s">
        <v>30</v>
      </c>
      <c r="N6203" s="9" t="s">
        <v>31</v>
      </c>
      <c r="O6203" s="9" t="s">
        <v>32</v>
      </c>
      <c r="P6203" s="9" t="s">
        <v>22</v>
      </c>
      <c r="Q6203" s="9" t="s">
        <v>30728</v>
      </c>
      <c r="R6203" s="9" t="s">
        <v>46</v>
      </c>
      <c r="S6203" s="9" t="s">
        <v>30729</v>
      </c>
      <c r="T6203" s="9" t="s">
        <v>30730</v>
      </c>
    </row>
    <row r="6204" customHeight="1" spans="1:20">
      <c r="A6204" s="6">
        <v>45213</v>
      </c>
      <c r="B6204" s="9" t="s">
        <v>30731</v>
      </c>
      <c r="C6204" s="9" t="s">
        <v>8250</v>
      </c>
      <c r="D6204" s="9" t="s">
        <v>22</v>
      </c>
      <c r="E6204" s="9" t="s">
        <v>30732</v>
      </c>
      <c r="F6204" s="9" t="s">
        <v>30733</v>
      </c>
      <c r="G6204" s="9" t="s">
        <v>62</v>
      </c>
      <c r="H6204" s="9" t="s">
        <v>22</v>
      </c>
      <c r="I6204" s="9" t="s">
        <v>490</v>
      </c>
      <c r="J6204" s="9" t="s">
        <v>27</v>
      </c>
      <c r="K6204" s="9" t="s">
        <v>28</v>
      </c>
      <c r="L6204" s="9" t="s">
        <v>43</v>
      </c>
      <c r="M6204" s="9" t="s">
        <v>30</v>
      </c>
      <c r="N6204" s="9" t="s">
        <v>31</v>
      </c>
      <c r="O6204" s="9" t="s">
        <v>32</v>
      </c>
      <c r="P6204" s="9" t="s">
        <v>22</v>
      </c>
      <c r="Q6204" s="9" t="s">
        <v>30734</v>
      </c>
      <c r="R6204" s="9" t="s">
        <v>46</v>
      </c>
      <c r="S6204" s="9" t="s">
        <v>30735</v>
      </c>
      <c r="T6204" s="9" t="s">
        <v>30736</v>
      </c>
    </row>
    <row r="6205" customHeight="1" spans="1:20">
      <c r="A6205" s="6">
        <v>45213</v>
      </c>
      <c r="B6205" s="9" t="s">
        <v>30737</v>
      </c>
      <c r="C6205" s="9" t="s">
        <v>646</v>
      </c>
      <c r="D6205" s="9" t="s">
        <v>22</v>
      </c>
      <c r="E6205" s="9" t="s">
        <v>30738</v>
      </c>
      <c r="F6205" s="9" t="s">
        <v>30739</v>
      </c>
      <c r="G6205" s="9" t="s">
        <v>53</v>
      </c>
      <c r="H6205" s="9" t="s">
        <v>22</v>
      </c>
      <c r="I6205" s="9" t="s">
        <v>412</v>
      </c>
      <c r="J6205" s="9" t="s">
        <v>27</v>
      </c>
      <c r="K6205" s="9" t="s">
        <v>28</v>
      </c>
      <c r="L6205" s="9" t="s">
        <v>43</v>
      </c>
      <c r="M6205" s="9" t="s">
        <v>44</v>
      </c>
      <c r="N6205" s="9" t="s">
        <v>31</v>
      </c>
      <c r="O6205" s="9" t="s">
        <v>32</v>
      </c>
      <c r="P6205" s="9" t="s">
        <v>22</v>
      </c>
      <c r="Q6205" s="9" t="s">
        <v>30740</v>
      </c>
      <c r="R6205" s="9" t="s">
        <v>46</v>
      </c>
      <c r="S6205" s="9" t="s">
        <v>30741</v>
      </c>
      <c r="T6205" s="9" t="s">
        <v>30742</v>
      </c>
    </row>
    <row r="6206" customHeight="1" spans="1:20">
      <c r="A6206" s="6">
        <v>45213</v>
      </c>
      <c r="B6206" s="9" t="s">
        <v>30743</v>
      </c>
      <c r="C6206" s="9" t="s">
        <v>19756</v>
      </c>
      <c r="D6206" s="9" t="s">
        <v>22</v>
      </c>
      <c r="E6206" s="9" t="s">
        <v>30744</v>
      </c>
      <c r="F6206" s="9" t="s">
        <v>30745</v>
      </c>
      <c r="G6206" s="9" t="s">
        <v>41</v>
      </c>
      <c r="H6206" s="9" t="s">
        <v>22</v>
      </c>
      <c r="I6206" s="9" t="s">
        <v>299</v>
      </c>
      <c r="J6206" s="9" t="s">
        <v>27</v>
      </c>
      <c r="K6206" s="9" t="s">
        <v>28</v>
      </c>
      <c r="L6206" s="9" t="s">
        <v>43</v>
      </c>
      <c r="M6206" s="9" t="s">
        <v>44</v>
      </c>
      <c r="N6206" s="9" t="s">
        <v>743</v>
      </c>
      <c r="O6206" s="9" t="s">
        <v>32</v>
      </c>
      <c r="P6206" s="9" t="s">
        <v>22</v>
      </c>
      <c r="Q6206" s="9" t="s">
        <v>30746</v>
      </c>
      <c r="R6206" s="9" t="s">
        <v>46</v>
      </c>
      <c r="S6206" s="9" t="s">
        <v>30747</v>
      </c>
      <c r="T6206" s="9" t="s">
        <v>30748</v>
      </c>
    </row>
    <row r="6207" customHeight="1" spans="1:20">
      <c r="A6207" s="6">
        <v>45213</v>
      </c>
      <c r="B6207" s="9" t="s">
        <v>30749</v>
      </c>
      <c r="C6207" s="9" t="s">
        <v>6439</v>
      </c>
      <c r="D6207" s="9" t="s">
        <v>22</v>
      </c>
      <c r="E6207" s="9" t="s">
        <v>30750</v>
      </c>
      <c r="F6207" s="9" t="s">
        <v>22</v>
      </c>
      <c r="G6207" s="9" t="s">
        <v>22</v>
      </c>
      <c r="H6207" s="9" t="s">
        <v>22</v>
      </c>
      <c r="I6207" s="9" t="s">
        <v>576</v>
      </c>
      <c r="J6207" s="9" t="s">
        <v>27</v>
      </c>
      <c r="K6207" s="9" t="s">
        <v>28</v>
      </c>
      <c r="L6207" s="9" t="s">
        <v>43</v>
      </c>
      <c r="M6207" s="9" t="s">
        <v>44</v>
      </c>
      <c r="N6207" s="9" t="s">
        <v>31</v>
      </c>
      <c r="O6207" s="9" t="s">
        <v>32</v>
      </c>
      <c r="P6207" s="9" t="s">
        <v>22</v>
      </c>
      <c r="Q6207" s="9" t="s">
        <v>30751</v>
      </c>
      <c r="R6207" s="9" t="s">
        <v>46</v>
      </c>
      <c r="S6207" s="9" t="s">
        <v>30752</v>
      </c>
      <c r="T6207" s="9" t="s">
        <v>30753</v>
      </c>
    </row>
    <row r="6208" customHeight="1" spans="1:20">
      <c r="A6208" s="6">
        <v>45213</v>
      </c>
      <c r="B6208" s="9" t="s">
        <v>30754</v>
      </c>
      <c r="C6208" s="9" t="s">
        <v>9209</v>
      </c>
      <c r="D6208" s="9" t="s">
        <v>22</v>
      </c>
      <c r="E6208" s="9" t="s">
        <v>30755</v>
      </c>
      <c r="F6208" s="9" t="s">
        <v>30756</v>
      </c>
      <c r="G6208" s="9" t="s">
        <v>62</v>
      </c>
      <c r="H6208" s="9" t="s">
        <v>22</v>
      </c>
      <c r="I6208" s="9" t="s">
        <v>131</v>
      </c>
      <c r="J6208" s="9" t="s">
        <v>27</v>
      </c>
      <c r="K6208" s="9" t="s">
        <v>28</v>
      </c>
      <c r="L6208" s="9" t="s">
        <v>43</v>
      </c>
      <c r="M6208" s="9" t="s">
        <v>44</v>
      </c>
      <c r="N6208" s="9" t="s">
        <v>31</v>
      </c>
      <c r="O6208" s="9" t="s">
        <v>32</v>
      </c>
      <c r="P6208" s="9" t="s">
        <v>22</v>
      </c>
      <c r="Q6208" s="9" t="s">
        <v>30757</v>
      </c>
      <c r="R6208" s="9" t="s">
        <v>46</v>
      </c>
      <c r="S6208" s="9" t="s">
        <v>30758</v>
      </c>
      <c r="T6208" s="9" t="s">
        <v>30759</v>
      </c>
    </row>
    <row r="6209" customHeight="1" spans="1:20">
      <c r="A6209" s="6">
        <v>45213</v>
      </c>
      <c r="B6209" s="9" t="s">
        <v>30760</v>
      </c>
      <c r="C6209" s="9" t="s">
        <v>10424</v>
      </c>
      <c r="D6209" s="9" t="s">
        <v>22</v>
      </c>
      <c r="E6209" s="9" t="s">
        <v>30761</v>
      </c>
      <c r="F6209" s="9" t="s">
        <v>30762</v>
      </c>
      <c r="G6209" s="9" t="s">
        <v>25</v>
      </c>
      <c r="H6209" s="9" t="s">
        <v>22</v>
      </c>
      <c r="I6209" s="9" t="s">
        <v>97</v>
      </c>
      <c r="J6209" s="9" t="s">
        <v>27</v>
      </c>
      <c r="K6209" s="9" t="s">
        <v>28</v>
      </c>
      <c r="L6209" s="9" t="s">
        <v>43</v>
      </c>
      <c r="M6209" s="9" t="s">
        <v>30</v>
      </c>
      <c r="N6209" s="9" t="s">
        <v>743</v>
      </c>
      <c r="O6209" s="9" t="s">
        <v>32</v>
      </c>
      <c r="P6209" s="9" t="s">
        <v>22</v>
      </c>
      <c r="Q6209" s="9" t="s">
        <v>30763</v>
      </c>
      <c r="R6209" s="9" t="s">
        <v>46</v>
      </c>
      <c r="S6209" s="9" t="s">
        <v>30764</v>
      </c>
      <c r="T6209" s="9" t="s">
        <v>30765</v>
      </c>
    </row>
    <row r="6210" customHeight="1" spans="1:20">
      <c r="A6210" s="6">
        <v>45213</v>
      </c>
      <c r="B6210" s="9" t="s">
        <v>30766</v>
      </c>
      <c r="C6210" s="9" t="s">
        <v>771</v>
      </c>
      <c r="D6210" s="9" t="s">
        <v>22</v>
      </c>
      <c r="E6210" s="9" t="s">
        <v>4338</v>
      </c>
      <c r="F6210" s="9" t="s">
        <v>4339</v>
      </c>
      <c r="G6210" s="9" t="s">
        <v>82</v>
      </c>
      <c r="H6210" s="9" t="s">
        <v>22</v>
      </c>
      <c r="I6210" s="9" t="s">
        <v>155</v>
      </c>
      <c r="J6210" s="9" t="s">
        <v>27</v>
      </c>
      <c r="K6210" s="9" t="s">
        <v>28</v>
      </c>
      <c r="L6210" s="9" t="s">
        <v>43</v>
      </c>
      <c r="M6210" s="9" t="s">
        <v>169</v>
      </c>
      <c r="N6210" s="9" t="s">
        <v>31</v>
      </c>
      <c r="O6210" s="9" t="s">
        <v>32</v>
      </c>
      <c r="P6210" s="9" t="s">
        <v>22</v>
      </c>
      <c r="Q6210" s="9" t="s">
        <v>30767</v>
      </c>
      <c r="R6210" s="9" t="s">
        <v>46</v>
      </c>
      <c r="S6210" s="9" t="s">
        <v>30768</v>
      </c>
      <c r="T6210" s="9" t="s">
        <v>10536</v>
      </c>
    </row>
    <row r="6211" customHeight="1" spans="1:20">
      <c r="A6211" s="6">
        <v>45213</v>
      </c>
      <c r="B6211" s="9" t="s">
        <v>30769</v>
      </c>
      <c r="C6211" s="9" t="s">
        <v>6489</v>
      </c>
      <c r="D6211" s="9" t="s">
        <v>22</v>
      </c>
      <c r="E6211" s="9" t="s">
        <v>30770</v>
      </c>
      <c r="F6211" s="9" t="s">
        <v>30771</v>
      </c>
      <c r="G6211" s="9" t="s">
        <v>53</v>
      </c>
      <c r="H6211" s="9" t="s">
        <v>22</v>
      </c>
      <c r="I6211" s="9" t="s">
        <v>985</v>
      </c>
      <c r="J6211" s="9" t="s">
        <v>27</v>
      </c>
      <c r="K6211" s="9" t="s">
        <v>28</v>
      </c>
      <c r="L6211" s="9" t="s">
        <v>43</v>
      </c>
      <c r="M6211" s="9" t="s">
        <v>44</v>
      </c>
      <c r="N6211" s="9" t="s">
        <v>31</v>
      </c>
      <c r="O6211" s="9" t="s">
        <v>32</v>
      </c>
      <c r="P6211" s="9" t="s">
        <v>22</v>
      </c>
      <c r="Q6211" s="9" t="s">
        <v>30772</v>
      </c>
      <c r="R6211" s="9" t="s">
        <v>46</v>
      </c>
      <c r="S6211" s="9" t="s">
        <v>30773</v>
      </c>
      <c r="T6211" s="9" t="s">
        <v>30774</v>
      </c>
    </row>
    <row r="6212" customHeight="1" spans="1:20">
      <c r="A6212" s="6">
        <v>45213</v>
      </c>
      <c r="B6212" s="9" t="s">
        <v>30775</v>
      </c>
      <c r="C6212" s="9" t="s">
        <v>79</v>
      </c>
      <c r="D6212" s="9" t="s">
        <v>22</v>
      </c>
      <c r="E6212" s="9" t="s">
        <v>30776</v>
      </c>
      <c r="F6212" s="9" t="s">
        <v>30777</v>
      </c>
      <c r="G6212" s="9" t="s">
        <v>130</v>
      </c>
      <c r="H6212" s="9" t="s">
        <v>22</v>
      </c>
      <c r="I6212" s="9" t="s">
        <v>214</v>
      </c>
      <c r="J6212" s="9" t="s">
        <v>27</v>
      </c>
      <c r="K6212" s="9" t="s">
        <v>28</v>
      </c>
      <c r="L6212" s="9" t="s">
        <v>43</v>
      </c>
      <c r="M6212" s="9" t="s">
        <v>44</v>
      </c>
      <c r="N6212" s="9" t="s">
        <v>31</v>
      </c>
      <c r="O6212" s="9" t="s">
        <v>32</v>
      </c>
      <c r="P6212" s="9" t="s">
        <v>22</v>
      </c>
      <c r="Q6212" s="9" t="s">
        <v>30778</v>
      </c>
      <c r="R6212" s="9" t="s">
        <v>46</v>
      </c>
      <c r="S6212" s="9" t="s">
        <v>30779</v>
      </c>
      <c r="T6212" s="9" t="s">
        <v>22</v>
      </c>
    </row>
    <row r="6213" customHeight="1" spans="1:20">
      <c r="A6213" s="6">
        <v>45213</v>
      </c>
      <c r="B6213" s="9" t="s">
        <v>30780</v>
      </c>
      <c r="C6213" s="9" t="s">
        <v>6506</v>
      </c>
      <c r="D6213" s="9" t="s">
        <v>22</v>
      </c>
      <c r="E6213" s="9" t="s">
        <v>30781</v>
      </c>
      <c r="F6213" s="9" t="s">
        <v>30782</v>
      </c>
      <c r="G6213" s="9" t="s">
        <v>194</v>
      </c>
      <c r="H6213" s="9" t="s">
        <v>22</v>
      </c>
      <c r="I6213" s="9" t="s">
        <v>241</v>
      </c>
      <c r="J6213" s="9" t="s">
        <v>27</v>
      </c>
      <c r="K6213" s="9" t="s">
        <v>28</v>
      </c>
      <c r="L6213" s="9" t="s">
        <v>43</v>
      </c>
      <c r="M6213" s="9" t="s">
        <v>30</v>
      </c>
      <c r="N6213" s="9" t="s">
        <v>208</v>
      </c>
      <c r="O6213" s="9" t="s">
        <v>32</v>
      </c>
      <c r="P6213" s="9" t="s">
        <v>22</v>
      </c>
      <c r="Q6213" s="9" t="s">
        <v>30783</v>
      </c>
      <c r="R6213" s="9" t="s">
        <v>46</v>
      </c>
      <c r="S6213" s="9" t="s">
        <v>30784</v>
      </c>
      <c r="T6213" s="9" t="s">
        <v>22</v>
      </c>
    </row>
    <row r="6214" customHeight="1" spans="1:20">
      <c r="A6214" s="6">
        <v>45213</v>
      </c>
      <c r="B6214" s="9" t="s">
        <v>30785</v>
      </c>
      <c r="C6214" s="9" t="s">
        <v>6506</v>
      </c>
      <c r="D6214" s="9" t="s">
        <v>22</v>
      </c>
      <c r="E6214" s="9" t="s">
        <v>30786</v>
      </c>
      <c r="F6214" s="9" t="s">
        <v>30787</v>
      </c>
      <c r="G6214" s="9" t="s">
        <v>82</v>
      </c>
      <c r="H6214" s="9" t="s">
        <v>22</v>
      </c>
      <c r="I6214" s="9" t="s">
        <v>384</v>
      </c>
      <c r="J6214" s="9" t="s">
        <v>27</v>
      </c>
      <c r="K6214" s="9" t="s">
        <v>28</v>
      </c>
      <c r="L6214" s="9" t="s">
        <v>43</v>
      </c>
      <c r="M6214" s="9" t="s">
        <v>30</v>
      </c>
      <c r="N6214" s="9" t="s">
        <v>208</v>
      </c>
      <c r="O6214" s="9" t="s">
        <v>32</v>
      </c>
      <c r="P6214" s="9" t="s">
        <v>22</v>
      </c>
      <c r="Q6214" s="9" t="s">
        <v>30788</v>
      </c>
      <c r="R6214" s="9" t="s">
        <v>46</v>
      </c>
      <c r="S6214" s="9" t="s">
        <v>30789</v>
      </c>
      <c r="T6214" s="9" t="s">
        <v>22</v>
      </c>
    </row>
    <row r="6215" customHeight="1" spans="1:20">
      <c r="A6215" s="6">
        <v>45213</v>
      </c>
      <c r="B6215" s="9" t="s">
        <v>30790</v>
      </c>
      <c r="C6215" s="9" t="s">
        <v>6506</v>
      </c>
      <c r="D6215" s="9" t="s">
        <v>22</v>
      </c>
      <c r="E6215" s="9" t="s">
        <v>13916</v>
      </c>
      <c r="F6215" s="9" t="s">
        <v>13917</v>
      </c>
      <c r="G6215" s="9" t="s">
        <v>69</v>
      </c>
      <c r="H6215" s="9" t="s">
        <v>22</v>
      </c>
      <c r="I6215" s="9" t="s">
        <v>54</v>
      </c>
      <c r="J6215" s="9" t="s">
        <v>27</v>
      </c>
      <c r="K6215" s="9" t="s">
        <v>28</v>
      </c>
      <c r="L6215" s="9" t="s">
        <v>43</v>
      </c>
      <c r="M6215" s="9" t="s">
        <v>44</v>
      </c>
      <c r="N6215" s="9" t="s">
        <v>208</v>
      </c>
      <c r="O6215" s="9" t="s">
        <v>32</v>
      </c>
      <c r="P6215" s="9" t="s">
        <v>22</v>
      </c>
      <c r="Q6215" s="9" t="s">
        <v>30791</v>
      </c>
      <c r="R6215" s="9" t="s">
        <v>46</v>
      </c>
      <c r="S6215" s="9" t="s">
        <v>30792</v>
      </c>
      <c r="T6215" s="9" t="s">
        <v>22</v>
      </c>
    </row>
    <row r="6216" customHeight="1" spans="1:20">
      <c r="A6216" s="6">
        <v>45213</v>
      </c>
      <c r="B6216" s="9" t="s">
        <v>30793</v>
      </c>
      <c r="C6216" s="9" t="s">
        <v>6506</v>
      </c>
      <c r="D6216" s="9" t="s">
        <v>22</v>
      </c>
      <c r="E6216" s="9" t="s">
        <v>30794</v>
      </c>
      <c r="F6216" s="9" t="s">
        <v>30795</v>
      </c>
      <c r="G6216" s="9" t="s">
        <v>130</v>
      </c>
      <c r="H6216" s="9" t="s">
        <v>22</v>
      </c>
      <c r="I6216" s="9" t="s">
        <v>259</v>
      </c>
      <c r="J6216" s="9" t="s">
        <v>27</v>
      </c>
      <c r="K6216" s="9" t="s">
        <v>28</v>
      </c>
      <c r="L6216" s="9" t="s">
        <v>43</v>
      </c>
      <c r="M6216" s="9" t="s">
        <v>44</v>
      </c>
      <c r="N6216" s="9" t="s">
        <v>208</v>
      </c>
      <c r="O6216" s="9" t="s">
        <v>32</v>
      </c>
      <c r="P6216" s="9" t="s">
        <v>22</v>
      </c>
      <c r="Q6216" s="9" t="s">
        <v>30796</v>
      </c>
      <c r="R6216" s="9" t="s">
        <v>46</v>
      </c>
      <c r="S6216" s="9" t="s">
        <v>30797</v>
      </c>
      <c r="T6216" s="9" t="s">
        <v>22</v>
      </c>
    </row>
    <row r="6217" customHeight="1" spans="1:20">
      <c r="A6217" s="6">
        <v>45213</v>
      </c>
      <c r="B6217" s="9" t="s">
        <v>30798</v>
      </c>
      <c r="C6217" s="9" t="s">
        <v>6506</v>
      </c>
      <c r="D6217" s="9" t="s">
        <v>22</v>
      </c>
      <c r="E6217" s="9" t="s">
        <v>30799</v>
      </c>
      <c r="F6217" s="9" t="s">
        <v>30800</v>
      </c>
      <c r="G6217" s="9" t="s">
        <v>69</v>
      </c>
      <c r="H6217" s="9" t="s">
        <v>22</v>
      </c>
      <c r="I6217" s="9" t="s">
        <v>149</v>
      </c>
      <c r="J6217" s="9" t="s">
        <v>27</v>
      </c>
      <c r="K6217" s="9" t="s">
        <v>28</v>
      </c>
      <c r="L6217" s="9" t="s">
        <v>43</v>
      </c>
      <c r="M6217" s="9" t="s">
        <v>30</v>
      </c>
      <c r="N6217" s="9" t="s">
        <v>208</v>
      </c>
      <c r="O6217" s="9" t="s">
        <v>32</v>
      </c>
      <c r="P6217" s="9" t="s">
        <v>22</v>
      </c>
      <c r="Q6217" s="9" t="s">
        <v>30801</v>
      </c>
      <c r="R6217" s="9" t="s">
        <v>46</v>
      </c>
      <c r="S6217" s="9" t="s">
        <v>30802</v>
      </c>
      <c r="T6217" s="9" t="s">
        <v>22</v>
      </c>
    </row>
    <row r="6218" customHeight="1" spans="1:20">
      <c r="A6218" s="6">
        <v>45213</v>
      </c>
      <c r="B6218" s="9" t="s">
        <v>30803</v>
      </c>
      <c r="C6218" s="9" t="s">
        <v>6506</v>
      </c>
      <c r="D6218" s="9" t="s">
        <v>22</v>
      </c>
      <c r="E6218" s="9" t="s">
        <v>30804</v>
      </c>
      <c r="F6218" s="9" t="s">
        <v>30805</v>
      </c>
      <c r="G6218" s="9" t="s">
        <v>53</v>
      </c>
      <c r="H6218" s="9" t="s">
        <v>22</v>
      </c>
      <c r="I6218" s="9" t="s">
        <v>12356</v>
      </c>
      <c r="J6218" s="9" t="s">
        <v>27</v>
      </c>
      <c r="K6218" s="9" t="s">
        <v>28</v>
      </c>
      <c r="L6218" s="9" t="s">
        <v>43</v>
      </c>
      <c r="M6218" s="9" t="s">
        <v>44</v>
      </c>
      <c r="N6218" s="9" t="s">
        <v>208</v>
      </c>
      <c r="O6218" s="9" t="s">
        <v>32</v>
      </c>
      <c r="P6218" s="9" t="s">
        <v>22</v>
      </c>
      <c r="Q6218" s="9" t="s">
        <v>22</v>
      </c>
      <c r="R6218" s="9" t="s">
        <v>12356</v>
      </c>
      <c r="S6218" s="9" t="s">
        <v>30806</v>
      </c>
      <c r="T6218" s="9" t="s">
        <v>22</v>
      </c>
    </row>
    <row r="6219" customHeight="1" spans="1:20">
      <c r="A6219" s="6">
        <v>45213</v>
      </c>
      <c r="B6219" s="9" t="s">
        <v>30807</v>
      </c>
      <c r="C6219" s="9" t="s">
        <v>6506</v>
      </c>
      <c r="D6219" s="9" t="s">
        <v>22</v>
      </c>
      <c r="E6219" s="9" t="s">
        <v>30808</v>
      </c>
      <c r="F6219" s="9" t="s">
        <v>30809</v>
      </c>
      <c r="G6219" s="9" t="s">
        <v>336</v>
      </c>
      <c r="H6219" s="9" t="s">
        <v>22</v>
      </c>
      <c r="I6219" s="9" t="s">
        <v>931</v>
      </c>
      <c r="J6219" s="9" t="s">
        <v>27</v>
      </c>
      <c r="K6219" s="9" t="s">
        <v>28</v>
      </c>
      <c r="L6219" s="9" t="s">
        <v>43</v>
      </c>
      <c r="M6219" s="9" t="s">
        <v>44</v>
      </c>
      <c r="N6219" s="9" t="s">
        <v>208</v>
      </c>
      <c r="O6219" s="9" t="s">
        <v>32</v>
      </c>
      <c r="P6219" s="9" t="s">
        <v>22</v>
      </c>
      <c r="Q6219" s="9" t="s">
        <v>30810</v>
      </c>
      <c r="R6219" s="9" t="s">
        <v>46</v>
      </c>
      <c r="S6219" s="9" t="s">
        <v>30811</v>
      </c>
      <c r="T6219" s="9" t="s">
        <v>22</v>
      </c>
    </row>
    <row r="6220" customHeight="1" spans="1:20">
      <c r="A6220" s="6">
        <v>45213</v>
      </c>
      <c r="B6220" s="9" t="s">
        <v>30812</v>
      </c>
      <c r="C6220" s="9" t="s">
        <v>6506</v>
      </c>
      <c r="D6220" s="9" t="s">
        <v>22</v>
      </c>
      <c r="E6220" s="9" t="s">
        <v>30813</v>
      </c>
      <c r="F6220" s="9" t="s">
        <v>30814</v>
      </c>
      <c r="G6220" s="9" t="s">
        <v>247</v>
      </c>
      <c r="H6220" s="9" t="s">
        <v>22</v>
      </c>
      <c r="I6220" s="9" t="s">
        <v>293</v>
      </c>
      <c r="J6220" s="9" t="s">
        <v>27</v>
      </c>
      <c r="K6220" s="9" t="s">
        <v>28</v>
      </c>
      <c r="L6220" s="9" t="s">
        <v>43</v>
      </c>
      <c r="M6220" s="9" t="s">
        <v>30</v>
      </c>
      <c r="N6220" s="9" t="s">
        <v>208</v>
      </c>
      <c r="O6220" s="9" t="s">
        <v>32</v>
      </c>
      <c r="P6220" s="9" t="s">
        <v>22</v>
      </c>
      <c r="Q6220" s="9" t="s">
        <v>30815</v>
      </c>
      <c r="R6220" s="9" t="s">
        <v>46</v>
      </c>
      <c r="S6220" s="9" t="s">
        <v>30816</v>
      </c>
      <c r="T6220" s="9" t="s">
        <v>22</v>
      </c>
    </row>
    <row r="6221" customHeight="1" spans="1:20">
      <c r="A6221" s="6">
        <v>45213</v>
      </c>
      <c r="B6221" s="9" t="s">
        <v>30817</v>
      </c>
      <c r="C6221" s="9" t="s">
        <v>6506</v>
      </c>
      <c r="D6221" s="9" t="s">
        <v>22</v>
      </c>
      <c r="E6221" s="9" t="s">
        <v>17331</v>
      </c>
      <c r="F6221" s="9" t="s">
        <v>17332</v>
      </c>
      <c r="G6221" s="9" t="s">
        <v>25</v>
      </c>
      <c r="H6221" s="9" t="s">
        <v>22</v>
      </c>
      <c r="I6221" s="9" t="s">
        <v>9666</v>
      </c>
      <c r="J6221" s="9" t="s">
        <v>27</v>
      </c>
      <c r="K6221" s="9" t="s">
        <v>28</v>
      </c>
      <c r="L6221" s="9" t="s">
        <v>43</v>
      </c>
      <c r="M6221" s="9" t="s">
        <v>30</v>
      </c>
      <c r="N6221" s="9" t="s">
        <v>208</v>
      </c>
      <c r="O6221" s="9" t="s">
        <v>32</v>
      </c>
      <c r="P6221" s="9" t="s">
        <v>22</v>
      </c>
      <c r="Q6221" s="9" t="s">
        <v>30818</v>
      </c>
      <c r="R6221" s="9" t="s">
        <v>46</v>
      </c>
      <c r="S6221" s="9" t="s">
        <v>30819</v>
      </c>
      <c r="T6221" s="9" t="s">
        <v>22</v>
      </c>
    </row>
    <row r="6222" customHeight="1" spans="1:20">
      <c r="A6222" s="6">
        <v>45213</v>
      </c>
      <c r="B6222" s="9" t="s">
        <v>30820</v>
      </c>
      <c r="C6222" s="9" t="s">
        <v>6506</v>
      </c>
      <c r="D6222" s="9" t="s">
        <v>22</v>
      </c>
      <c r="E6222" s="9" t="s">
        <v>30821</v>
      </c>
      <c r="F6222" s="9" t="s">
        <v>12208</v>
      </c>
      <c r="G6222" s="9" t="s">
        <v>336</v>
      </c>
      <c r="H6222" s="9" t="s">
        <v>22</v>
      </c>
      <c r="I6222" s="9" t="s">
        <v>277</v>
      </c>
      <c r="J6222" s="9" t="s">
        <v>27</v>
      </c>
      <c r="K6222" s="9" t="s">
        <v>28</v>
      </c>
      <c r="L6222" s="9" t="s">
        <v>43</v>
      </c>
      <c r="M6222" s="9" t="s">
        <v>30</v>
      </c>
      <c r="N6222" s="9" t="s">
        <v>208</v>
      </c>
      <c r="O6222" s="9" t="s">
        <v>32</v>
      </c>
      <c r="P6222" s="9" t="s">
        <v>22</v>
      </c>
      <c r="Q6222" s="9" t="s">
        <v>30822</v>
      </c>
      <c r="R6222" s="9" t="s">
        <v>46</v>
      </c>
      <c r="S6222" s="9" t="s">
        <v>30823</v>
      </c>
      <c r="T6222" s="9" t="s">
        <v>30824</v>
      </c>
    </row>
    <row r="6223" customHeight="1" spans="1:20">
      <c r="A6223" s="6">
        <v>45213</v>
      </c>
      <c r="B6223" s="9" t="s">
        <v>30825</v>
      </c>
      <c r="C6223" s="9" t="s">
        <v>6506</v>
      </c>
      <c r="D6223" s="9" t="s">
        <v>22</v>
      </c>
      <c r="E6223" s="9" t="s">
        <v>30826</v>
      </c>
      <c r="F6223" s="9" t="s">
        <v>30827</v>
      </c>
      <c r="G6223" s="9" t="s">
        <v>41</v>
      </c>
      <c r="H6223" s="9" t="s">
        <v>22</v>
      </c>
      <c r="I6223" s="9" t="s">
        <v>214</v>
      </c>
      <c r="J6223" s="9" t="s">
        <v>27</v>
      </c>
      <c r="K6223" s="9" t="s">
        <v>28</v>
      </c>
      <c r="L6223" s="9" t="s">
        <v>43</v>
      </c>
      <c r="M6223" s="9" t="s">
        <v>44</v>
      </c>
      <c r="N6223" s="9" t="s">
        <v>208</v>
      </c>
      <c r="O6223" s="9" t="s">
        <v>32</v>
      </c>
      <c r="P6223" s="9" t="s">
        <v>22</v>
      </c>
      <c r="Q6223" s="9" t="s">
        <v>30828</v>
      </c>
      <c r="R6223" s="9" t="s">
        <v>46</v>
      </c>
      <c r="S6223" s="9" t="s">
        <v>30829</v>
      </c>
      <c r="T6223" s="9" t="s">
        <v>30830</v>
      </c>
    </row>
    <row r="6224" customHeight="1" spans="1:20">
      <c r="A6224" s="6">
        <v>45213</v>
      </c>
      <c r="B6224" s="9" t="s">
        <v>30831</v>
      </c>
      <c r="C6224" s="9" t="s">
        <v>6506</v>
      </c>
      <c r="D6224" s="9" t="s">
        <v>22</v>
      </c>
      <c r="E6224" s="9" t="s">
        <v>30832</v>
      </c>
      <c r="F6224" s="9" t="s">
        <v>30833</v>
      </c>
      <c r="G6224" s="9" t="s">
        <v>247</v>
      </c>
      <c r="H6224" s="9" t="s">
        <v>22</v>
      </c>
      <c r="I6224" s="9" t="s">
        <v>576</v>
      </c>
      <c r="J6224" s="9" t="s">
        <v>27</v>
      </c>
      <c r="K6224" s="9" t="s">
        <v>28</v>
      </c>
      <c r="L6224" s="9" t="s">
        <v>43</v>
      </c>
      <c r="M6224" s="9" t="s">
        <v>30</v>
      </c>
      <c r="N6224" s="9" t="s">
        <v>208</v>
      </c>
      <c r="O6224" s="9" t="s">
        <v>32</v>
      </c>
      <c r="P6224" s="9" t="s">
        <v>22</v>
      </c>
      <c r="Q6224" s="9" t="s">
        <v>30834</v>
      </c>
      <c r="R6224" s="9" t="s">
        <v>46</v>
      </c>
      <c r="S6224" s="9" t="s">
        <v>30835</v>
      </c>
      <c r="T6224" s="9" t="s">
        <v>30836</v>
      </c>
    </row>
    <row r="6225" customHeight="1" spans="1:20">
      <c r="A6225" s="6">
        <v>45213</v>
      </c>
      <c r="B6225" s="9" t="s">
        <v>30837</v>
      </c>
      <c r="C6225" s="9" t="s">
        <v>6506</v>
      </c>
      <c r="D6225" s="9" t="s">
        <v>22</v>
      </c>
      <c r="E6225" s="9" t="s">
        <v>4300</v>
      </c>
      <c r="F6225" s="9" t="s">
        <v>4301</v>
      </c>
      <c r="G6225" s="9" t="s">
        <v>82</v>
      </c>
      <c r="H6225" s="9" t="s">
        <v>22</v>
      </c>
      <c r="I6225" s="9" t="s">
        <v>124</v>
      </c>
      <c r="J6225" s="9" t="s">
        <v>27</v>
      </c>
      <c r="K6225" s="9" t="s">
        <v>28</v>
      </c>
      <c r="L6225" s="9" t="s">
        <v>43</v>
      </c>
      <c r="M6225" s="9" t="s">
        <v>44</v>
      </c>
      <c r="N6225" s="9" t="s">
        <v>208</v>
      </c>
      <c r="O6225" s="9" t="s">
        <v>32</v>
      </c>
      <c r="P6225" s="9" t="s">
        <v>22</v>
      </c>
      <c r="Q6225" s="9" t="s">
        <v>30838</v>
      </c>
      <c r="R6225" s="9" t="s">
        <v>46</v>
      </c>
      <c r="S6225" s="9" t="s">
        <v>30839</v>
      </c>
      <c r="T6225" s="9" t="s">
        <v>30840</v>
      </c>
    </row>
    <row r="6226" customHeight="1" spans="1:20">
      <c r="A6226" s="6">
        <v>45213</v>
      </c>
      <c r="B6226" s="9" t="s">
        <v>30841</v>
      </c>
      <c r="C6226" s="9" t="s">
        <v>6506</v>
      </c>
      <c r="D6226" s="9" t="s">
        <v>22</v>
      </c>
      <c r="E6226" s="9" t="s">
        <v>28900</v>
      </c>
      <c r="F6226" s="9" t="s">
        <v>11480</v>
      </c>
      <c r="G6226" s="9" t="s">
        <v>69</v>
      </c>
      <c r="H6226" s="9" t="s">
        <v>22</v>
      </c>
      <c r="I6226" s="9" t="s">
        <v>207</v>
      </c>
      <c r="J6226" s="9" t="s">
        <v>27</v>
      </c>
      <c r="K6226" s="9" t="s">
        <v>76</v>
      </c>
      <c r="L6226" s="9" t="s">
        <v>43</v>
      </c>
      <c r="M6226" s="9" t="s">
        <v>44</v>
      </c>
      <c r="N6226" s="9" t="s">
        <v>208</v>
      </c>
      <c r="O6226" s="9" t="s">
        <v>32</v>
      </c>
      <c r="P6226" s="9" t="s">
        <v>22</v>
      </c>
      <c r="Q6226" s="9" t="s">
        <v>30842</v>
      </c>
      <c r="R6226" s="9" t="s">
        <v>46</v>
      </c>
      <c r="S6226" s="9" t="s">
        <v>30843</v>
      </c>
      <c r="T6226" s="9" t="s">
        <v>6625</v>
      </c>
    </row>
    <row r="6227" customHeight="1" spans="1:20">
      <c r="A6227" s="6">
        <v>45213</v>
      </c>
      <c r="B6227" s="9" t="s">
        <v>30844</v>
      </c>
      <c r="C6227" s="9" t="s">
        <v>6506</v>
      </c>
      <c r="D6227" s="9" t="s">
        <v>22</v>
      </c>
      <c r="E6227" s="9" t="s">
        <v>30845</v>
      </c>
      <c r="F6227" s="9" t="s">
        <v>30846</v>
      </c>
      <c r="G6227" s="9" t="s">
        <v>69</v>
      </c>
      <c r="H6227" s="9" t="s">
        <v>22</v>
      </c>
      <c r="I6227" s="9" t="s">
        <v>54</v>
      </c>
      <c r="J6227" s="9" t="s">
        <v>27</v>
      </c>
      <c r="K6227" s="9" t="s">
        <v>28</v>
      </c>
      <c r="L6227" s="9" t="s">
        <v>43</v>
      </c>
      <c r="M6227" s="9" t="s">
        <v>30</v>
      </c>
      <c r="N6227" s="9" t="s">
        <v>208</v>
      </c>
      <c r="O6227" s="9" t="s">
        <v>32</v>
      </c>
      <c r="P6227" s="9" t="s">
        <v>22</v>
      </c>
      <c r="Q6227" s="9" t="s">
        <v>30847</v>
      </c>
      <c r="R6227" s="9" t="s">
        <v>46</v>
      </c>
      <c r="S6227" s="9" t="s">
        <v>30848</v>
      </c>
      <c r="T6227" s="9" t="s">
        <v>30849</v>
      </c>
    </row>
    <row r="6228" customHeight="1" spans="1:20">
      <c r="A6228" s="6">
        <v>45213</v>
      </c>
      <c r="B6228" s="9" t="s">
        <v>30850</v>
      </c>
      <c r="C6228" s="9" t="s">
        <v>6506</v>
      </c>
      <c r="D6228" s="9" t="s">
        <v>22</v>
      </c>
      <c r="E6228" s="9" t="s">
        <v>28941</v>
      </c>
      <c r="F6228" s="9" t="s">
        <v>28942</v>
      </c>
      <c r="G6228" s="9" t="s">
        <v>194</v>
      </c>
      <c r="H6228" s="9" t="s">
        <v>22</v>
      </c>
      <c r="I6228" s="9" t="s">
        <v>490</v>
      </c>
      <c r="J6228" s="9" t="s">
        <v>27</v>
      </c>
      <c r="K6228" s="9" t="s">
        <v>28</v>
      </c>
      <c r="L6228" s="9" t="s">
        <v>43</v>
      </c>
      <c r="M6228" s="9" t="s">
        <v>30</v>
      </c>
      <c r="N6228" s="9" t="s">
        <v>208</v>
      </c>
      <c r="O6228" s="9" t="s">
        <v>32</v>
      </c>
      <c r="P6228" s="9" t="s">
        <v>22</v>
      </c>
      <c r="Q6228" s="9" t="s">
        <v>30851</v>
      </c>
      <c r="R6228" s="9" t="s">
        <v>46</v>
      </c>
      <c r="S6228" s="9" t="s">
        <v>30852</v>
      </c>
      <c r="T6228" s="9" t="s">
        <v>28945</v>
      </c>
    </row>
    <row r="6229" customHeight="1" spans="1:20">
      <c r="A6229" s="6">
        <v>45213</v>
      </c>
      <c r="B6229" s="9" t="s">
        <v>30853</v>
      </c>
      <c r="C6229" s="9" t="s">
        <v>6506</v>
      </c>
      <c r="D6229" s="9" t="s">
        <v>22</v>
      </c>
      <c r="E6229" s="9" t="s">
        <v>30854</v>
      </c>
      <c r="F6229" s="9" t="s">
        <v>28942</v>
      </c>
      <c r="G6229" s="9" t="s">
        <v>247</v>
      </c>
      <c r="H6229" s="9" t="s">
        <v>161</v>
      </c>
      <c r="I6229" s="9" t="s">
        <v>490</v>
      </c>
      <c r="J6229" s="9" t="s">
        <v>27</v>
      </c>
      <c r="K6229" s="9" t="s">
        <v>28</v>
      </c>
      <c r="L6229" s="9" t="s">
        <v>43</v>
      </c>
      <c r="M6229" s="9" t="s">
        <v>44</v>
      </c>
      <c r="N6229" s="9" t="s">
        <v>208</v>
      </c>
      <c r="O6229" s="9" t="s">
        <v>32</v>
      </c>
      <c r="P6229" s="9" t="s">
        <v>22</v>
      </c>
      <c r="Q6229" s="9" t="s">
        <v>30855</v>
      </c>
      <c r="R6229" s="9" t="s">
        <v>46</v>
      </c>
      <c r="S6229" s="9" t="s">
        <v>30856</v>
      </c>
      <c r="T6229" s="9" t="s">
        <v>28945</v>
      </c>
    </row>
    <row r="6230" customHeight="1" spans="1:20">
      <c r="A6230" s="6">
        <v>45213</v>
      </c>
      <c r="B6230" s="9" t="s">
        <v>30857</v>
      </c>
      <c r="C6230" s="9" t="s">
        <v>6506</v>
      </c>
      <c r="D6230" s="9" t="s">
        <v>22</v>
      </c>
      <c r="E6230" s="9" t="s">
        <v>30858</v>
      </c>
      <c r="F6230" s="9" t="s">
        <v>30859</v>
      </c>
      <c r="G6230" s="9" t="s">
        <v>130</v>
      </c>
      <c r="H6230" s="9" t="s">
        <v>22</v>
      </c>
      <c r="I6230" s="9" t="s">
        <v>3098</v>
      </c>
      <c r="J6230" s="9" t="s">
        <v>27</v>
      </c>
      <c r="K6230" s="9" t="s">
        <v>28</v>
      </c>
      <c r="L6230" s="9" t="s">
        <v>43</v>
      </c>
      <c r="M6230" s="9" t="s">
        <v>30</v>
      </c>
      <c r="N6230" s="9" t="s">
        <v>208</v>
      </c>
      <c r="O6230" s="9" t="s">
        <v>32</v>
      </c>
      <c r="P6230" s="9" t="s">
        <v>22</v>
      </c>
      <c r="Q6230" s="9" t="s">
        <v>30860</v>
      </c>
      <c r="R6230" s="9" t="s">
        <v>46</v>
      </c>
      <c r="S6230" s="9" t="s">
        <v>30861</v>
      </c>
      <c r="T6230" s="9" t="s">
        <v>30862</v>
      </c>
    </row>
    <row r="6231" customHeight="1" spans="1:20">
      <c r="A6231" s="6">
        <v>45213</v>
      </c>
      <c r="B6231" s="9" t="s">
        <v>30863</v>
      </c>
      <c r="C6231" s="9" t="s">
        <v>6495</v>
      </c>
      <c r="D6231" s="9" t="s">
        <v>22</v>
      </c>
      <c r="E6231" s="9" t="s">
        <v>28935</v>
      </c>
      <c r="F6231" s="9" t="s">
        <v>28936</v>
      </c>
      <c r="G6231" s="9" t="s">
        <v>82</v>
      </c>
      <c r="H6231" s="9" t="s">
        <v>22</v>
      </c>
      <c r="I6231" s="9" t="s">
        <v>26</v>
      </c>
      <c r="J6231" s="9" t="s">
        <v>27</v>
      </c>
      <c r="K6231" s="9" t="s">
        <v>28</v>
      </c>
      <c r="L6231" s="9" t="s">
        <v>29</v>
      </c>
      <c r="M6231" s="9" t="s">
        <v>30</v>
      </c>
      <c r="N6231" s="9" t="s">
        <v>31</v>
      </c>
      <c r="O6231" s="9" t="s">
        <v>32</v>
      </c>
      <c r="P6231" s="9" t="s">
        <v>22</v>
      </c>
      <c r="Q6231" s="9" t="s">
        <v>30864</v>
      </c>
      <c r="R6231" s="9" t="s">
        <v>34</v>
      </c>
      <c r="S6231" s="9" t="s">
        <v>30865</v>
      </c>
      <c r="T6231" s="9" t="s">
        <v>30866</v>
      </c>
    </row>
    <row r="6232" customHeight="1" spans="1:20">
      <c r="A6232" s="6">
        <v>45213</v>
      </c>
      <c r="B6232" s="9" t="s">
        <v>30867</v>
      </c>
      <c r="C6232" s="9" t="s">
        <v>8242</v>
      </c>
      <c r="D6232" s="9" t="s">
        <v>22</v>
      </c>
      <c r="E6232" s="9" t="s">
        <v>30868</v>
      </c>
      <c r="F6232" s="9" t="s">
        <v>30869</v>
      </c>
      <c r="G6232" s="9" t="s">
        <v>130</v>
      </c>
      <c r="H6232" s="9" t="s">
        <v>22</v>
      </c>
      <c r="I6232" s="9" t="s">
        <v>732</v>
      </c>
      <c r="J6232" s="9" t="s">
        <v>27</v>
      </c>
      <c r="K6232" s="9" t="s">
        <v>28</v>
      </c>
      <c r="L6232" s="9" t="s">
        <v>43</v>
      </c>
      <c r="M6232" s="9" t="s">
        <v>44</v>
      </c>
      <c r="N6232" s="9" t="s">
        <v>31</v>
      </c>
      <c r="O6232" s="9" t="s">
        <v>32</v>
      </c>
      <c r="P6232" s="9" t="s">
        <v>6207</v>
      </c>
      <c r="Q6232" s="9" t="s">
        <v>30746</v>
      </c>
      <c r="R6232" s="9" t="s">
        <v>46</v>
      </c>
      <c r="S6232" s="9" t="s">
        <v>30870</v>
      </c>
      <c r="T6232" s="9" t="s">
        <v>22</v>
      </c>
    </row>
    <row r="6233" customHeight="1" spans="1:20">
      <c r="A6233" s="6">
        <v>45213</v>
      </c>
      <c r="B6233" s="9" t="s">
        <v>30871</v>
      </c>
      <c r="C6233" s="9" t="s">
        <v>6653</v>
      </c>
      <c r="D6233" s="9" t="s">
        <v>22</v>
      </c>
      <c r="E6233" s="9" t="s">
        <v>30872</v>
      </c>
      <c r="F6233" s="9" t="s">
        <v>30873</v>
      </c>
      <c r="G6233" s="9" t="s">
        <v>336</v>
      </c>
      <c r="H6233" s="9" t="s">
        <v>22</v>
      </c>
      <c r="I6233" s="9" t="s">
        <v>162</v>
      </c>
      <c r="J6233" s="9" t="s">
        <v>27</v>
      </c>
      <c r="K6233" s="9" t="s">
        <v>28</v>
      </c>
      <c r="L6233" s="9" t="s">
        <v>43</v>
      </c>
      <c r="M6233" s="9" t="s">
        <v>30</v>
      </c>
      <c r="N6233" s="9" t="s">
        <v>31</v>
      </c>
      <c r="O6233" s="9" t="s">
        <v>32</v>
      </c>
      <c r="P6233" s="9" t="s">
        <v>6207</v>
      </c>
      <c r="Q6233" s="9" t="s">
        <v>30874</v>
      </c>
      <c r="R6233" s="9" t="s">
        <v>46</v>
      </c>
      <c r="S6233" s="9" t="s">
        <v>30875</v>
      </c>
      <c r="T6233" s="9" t="s">
        <v>22</v>
      </c>
    </row>
    <row r="6234" customHeight="1" spans="1:20">
      <c r="A6234" s="6">
        <v>45213</v>
      </c>
      <c r="B6234" s="9" t="s">
        <v>30876</v>
      </c>
      <c r="C6234" s="9" t="s">
        <v>6653</v>
      </c>
      <c r="D6234" s="9" t="s">
        <v>22</v>
      </c>
      <c r="E6234" s="9" t="s">
        <v>30877</v>
      </c>
      <c r="F6234" s="9" t="s">
        <v>30878</v>
      </c>
      <c r="G6234" s="9" t="s">
        <v>336</v>
      </c>
      <c r="H6234" s="9" t="s">
        <v>22</v>
      </c>
      <c r="I6234" s="9" t="s">
        <v>732</v>
      </c>
      <c r="J6234" s="9" t="s">
        <v>27</v>
      </c>
      <c r="K6234" s="9" t="s">
        <v>28</v>
      </c>
      <c r="L6234" s="9" t="s">
        <v>43</v>
      </c>
      <c r="M6234" s="9" t="s">
        <v>44</v>
      </c>
      <c r="N6234" s="9" t="s">
        <v>31</v>
      </c>
      <c r="O6234" s="9" t="s">
        <v>32</v>
      </c>
      <c r="P6234" s="9" t="s">
        <v>9297</v>
      </c>
      <c r="Q6234" s="9" t="s">
        <v>30879</v>
      </c>
      <c r="R6234" s="9" t="s">
        <v>46</v>
      </c>
      <c r="S6234" s="9" t="s">
        <v>30880</v>
      </c>
      <c r="T6234" s="9" t="s">
        <v>22</v>
      </c>
    </row>
    <row r="6235" customHeight="1" spans="1:20">
      <c r="A6235" s="6">
        <v>45213</v>
      </c>
      <c r="B6235" s="9" t="s">
        <v>30881</v>
      </c>
      <c r="C6235" s="9" t="s">
        <v>6653</v>
      </c>
      <c r="D6235" s="9" t="s">
        <v>22</v>
      </c>
      <c r="E6235" s="9" t="s">
        <v>30882</v>
      </c>
      <c r="F6235" s="9" t="s">
        <v>30883</v>
      </c>
      <c r="G6235" s="9" t="s">
        <v>82</v>
      </c>
      <c r="H6235" s="9" t="s">
        <v>22</v>
      </c>
      <c r="I6235" s="9" t="s">
        <v>155</v>
      </c>
      <c r="J6235" s="9" t="s">
        <v>27</v>
      </c>
      <c r="K6235" s="9" t="s">
        <v>28</v>
      </c>
      <c r="L6235" s="9" t="s">
        <v>43</v>
      </c>
      <c r="M6235" s="9" t="s">
        <v>30</v>
      </c>
      <c r="N6235" s="9" t="s">
        <v>31</v>
      </c>
      <c r="O6235" s="9" t="s">
        <v>32</v>
      </c>
      <c r="P6235" s="9" t="s">
        <v>6656</v>
      </c>
      <c r="Q6235" s="9" t="s">
        <v>30884</v>
      </c>
      <c r="R6235" s="9" t="s">
        <v>46</v>
      </c>
      <c r="S6235" s="9" t="s">
        <v>30885</v>
      </c>
      <c r="T6235" s="9" t="s">
        <v>30886</v>
      </c>
    </row>
    <row r="6236" customHeight="1" spans="1:20">
      <c r="A6236" s="6">
        <v>45213</v>
      </c>
      <c r="B6236" s="9" t="s">
        <v>30887</v>
      </c>
      <c r="C6236" s="9" t="s">
        <v>9287</v>
      </c>
      <c r="D6236" s="9" t="s">
        <v>22</v>
      </c>
      <c r="E6236" s="9" t="s">
        <v>30888</v>
      </c>
      <c r="F6236" s="9" t="s">
        <v>30889</v>
      </c>
      <c r="G6236" s="9" t="s">
        <v>53</v>
      </c>
      <c r="H6236" s="9" t="s">
        <v>137</v>
      </c>
      <c r="I6236" s="9" t="s">
        <v>162</v>
      </c>
      <c r="J6236" s="9" t="s">
        <v>27</v>
      </c>
      <c r="K6236" s="9" t="s">
        <v>28</v>
      </c>
      <c r="L6236" s="9" t="s">
        <v>43</v>
      </c>
      <c r="M6236" s="9" t="s">
        <v>44</v>
      </c>
      <c r="N6236" s="9" t="s">
        <v>31</v>
      </c>
      <c r="O6236" s="9" t="s">
        <v>32</v>
      </c>
      <c r="P6236" s="9" t="s">
        <v>6656</v>
      </c>
      <c r="Q6236" s="9" t="s">
        <v>30890</v>
      </c>
      <c r="R6236" s="9" t="s">
        <v>46</v>
      </c>
      <c r="S6236" s="9" t="s">
        <v>30891</v>
      </c>
      <c r="T6236" s="9" t="s">
        <v>30892</v>
      </c>
    </row>
    <row r="6237" customHeight="1" spans="1:20">
      <c r="A6237" s="6">
        <v>45213</v>
      </c>
      <c r="B6237" s="9" t="s">
        <v>30893</v>
      </c>
      <c r="C6237" s="9" t="s">
        <v>10688</v>
      </c>
      <c r="D6237" s="9" t="s">
        <v>22</v>
      </c>
      <c r="E6237" s="9" t="s">
        <v>30894</v>
      </c>
      <c r="F6237" s="9" t="s">
        <v>30895</v>
      </c>
      <c r="G6237" s="9" t="s">
        <v>336</v>
      </c>
      <c r="H6237" s="9" t="s">
        <v>110</v>
      </c>
      <c r="I6237" s="9" t="s">
        <v>54</v>
      </c>
      <c r="J6237" s="9" t="s">
        <v>27</v>
      </c>
      <c r="K6237" s="9" t="s">
        <v>28</v>
      </c>
      <c r="L6237" s="9" t="s">
        <v>43</v>
      </c>
      <c r="M6237" s="9" t="s">
        <v>44</v>
      </c>
      <c r="N6237" s="9" t="s">
        <v>31</v>
      </c>
      <c r="O6237" s="9" t="s">
        <v>32</v>
      </c>
      <c r="P6237" s="9" t="s">
        <v>6656</v>
      </c>
      <c r="Q6237" s="9" t="s">
        <v>30896</v>
      </c>
      <c r="R6237" s="9" t="s">
        <v>46</v>
      </c>
      <c r="S6237" s="9" t="s">
        <v>30897</v>
      </c>
      <c r="T6237" s="9" t="s">
        <v>30898</v>
      </c>
    </row>
    <row r="6238" customHeight="1" spans="1:20">
      <c r="A6238" s="6">
        <v>45213</v>
      </c>
      <c r="B6238" s="9" t="s">
        <v>30899</v>
      </c>
      <c r="C6238" s="9" t="s">
        <v>6666</v>
      </c>
      <c r="D6238" s="9" t="s">
        <v>22</v>
      </c>
      <c r="E6238" s="9" t="s">
        <v>30900</v>
      </c>
      <c r="F6238" s="9" t="s">
        <v>30901</v>
      </c>
      <c r="G6238" s="9" t="s">
        <v>62</v>
      </c>
      <c r="H6238" s="9" t="s">
        <v>22</v>
      </c>
      <c r="I6238" s="9" t="s">
        <v>42</v>
      </c>
      <c r="J6238" s="9" t="s">
        <v>27</v>
      </c>
      <c r="K6238" s="9" t="s">
        <v>76</v>
      </c>
      <c r="L6238" s="9" t="s">
        <v>43</v>
      </c>
      <c r="M6238" s="9" t="s">
        <v>44</v>
      </c>
      <c r="N6238" s="9" t="s">
        <v>31</v>
      </c>
      <c r="O6238" s="9" t="s">
        <v>32</v>
      </c>
      <c r="P6238" s="9" t="s">
        <v>6656</v>
      </c>
      <c r="Q6238" s="9" t="s">
        <v>30902</v>
      </c>
      <c r="R6238" s="9" t="s">
        <v>46</v>
      </c>
      <c r="S6238" s="9" t="s">
        <v>30903</v>
      </c>
      <c r="T6238" s="9" t="s">
        <v>30904</v>
      </c>
    </row>
    <row r="6239" customHeight="1" spans="1:20">
      <c r="A6239" s="6">
        <v>45213</v>
      </c>
      <c r="B6239" s="9" t="s">
        <v>30905</v>
      </c>
      <c r="C6239" s="9" t="s">
        <v>6653</v>
      </c>
      <c r="D6239" s="9" t="s">
        <v>22</v>
      </c>
      <c r="E6239" s="9" t="s">
        <v>30906</v>
      </c>
      <c r="F6239" s="9" t="s">
        <v>30907</v>
      </c>
      <c r="G6239" s="9" t="s">
        <v>82</v>
      </c>
      <c r="H6239" s="9" t="s">
        <v>22</v>
      </c>
      <c r="I6239" s="9" t="s">
        <v>26</v>
      </c>
      <c r="J6239" s="9" t="s">
        <v>27</v>
      </c>
      <c r="K6239" s="9" t="s">
        <v>28</v>
      </c>
      <c r="L6239" s="9" t="s">
        <v>29</v>
      </c>
      <c r="M6239" s="9" t="s">
        <v>30</v>
      </c>
      <c r="N6239" s="9" t="s">
        <v>31</v>
      </c>
      <c r="O6239" s="9" t="s">
        <v>32</v>
      </c>
      <c r="P6239" s="9" t="s">
        <v>6656</v>
      </c>
      <c r="Q6239" s="9" t="s">
        <v>30908</v>
      </c>
      <c r="R6239" s="9" t="s">
        <v>34</v>
      </c>
      <c r="S6239" s="9" t="s">
        <v>30909</v>
      </c>
      <c r="T6239" s="9" t="s">
        <v>30910</v>
      </c>
    </row>
    <row r="6240" customHeight="1" spans="1:20">
      <c r="A6240" s="6">
        <v>45213</v>
      </c>
      <c r="B6240" s="9" t="s">
        <v>30911</v>
      </c>
      <c r="C6240" s="9" t="s">
        <v>6653</v>
      </c>
      <c r="D6240" s="9" t="s">
        <v>22</v>
      </c>
      <c r="E6240" s="9" t="s">
        <v>30912</v>
      </c>
      <c r="F6240" s="9" t="s">
        <v>30913</v>
      </c>
      <c r="G6240" s="9" t="s">
        <v>69</v>
      </c>
      <c r="H6240" s="9" t="s">
        <v>22</v>
      </c>
      <c r="I6240" s="9" t="s">
        <v>70</v>
      </c>
      <c r="J6240" s="9" t="s">
        <v>27</v>
      </c>
      <c r="K6240" s="9" t="s">
        <v>28</v>
      </c>
      <c r="L6240" s="9" t="s">
        <v>43</v>
      </c>
      <c r="M6240" s="9" t="s">
        <v>30</v>
      </c>
      <c r="N6240" s="9" t="s">
        <v>31</v>
      </c>
      <c r="O6240" s="9" t="s">
        <v>32</v>
      </c>
      <c r="P6240" s="9" t="s">
        <v>6656</v>
      </c>
      <c r="Q6240" s="9" t="s">
        <v>30914</v>
      </c>
      <c r="R6240" s="9" t="s">
        <v>46</v>
      </c>
      <c r="S6240" s="9" t="s">
        <v>30915</v>
      </c>
      <c r="T6240" s="9" t="s">
        <v>30916</v>
      </c>
    </row>
    <row r="6241" customHeight="1" spans="1:20">
      <c r="A6241" s="6">
        <v>45213</v>
      </c>
      <c r="B6241" s="9" t="s">
        <v>30917</v>
      </c>
      <c r="C6241" s="9" t="s">
        <v>8489</v>
      </c>
      <c r="D6241" s="9" t="s">
        <v>22</v>
      </c>
      <c r="E6241" s="9" t="s">
        <v>30918</v>
      </c>
      <c r="F6241" s="9" t="s">
        <v>13029</v>
      </c>
      <c r="G6241" s="9" t="s">
        <v>41</v>
      </c>
      <c r="H6241" s="9" t="s">
        <v>22</v>
      </c>
      <c r="I6241" s="9" t="s">
        <v>511</v>
      </c>
      <c r="J6241" s="9" t="s">
        <v>27</v>
      </c>
      <c r="K6241" s="9" t="s">
        <v>28</v>
      </c>
      <c r="L6241" s="9" t="s">
        <v>43</v>
      </c>
      <c r="M6241" s="9" t="s">
        <v>44</v>
      </c>
      <c r="N6241" s="9" t="s">
        <v>31</v>
      </c>
      <c r="O6241" s="9" t="s">
        <v>32</v>
      </c>
      <c r="P6241" s="9" t="s">
        <v>22</v>
      </c>
      <c r="Q6241" s="9" t="s">
        <v>30529</v>
      </c>
      <c r="R6241" s="9" t="s">
        <v>46</v>
      </c>
      <c r="S6241" s="9" t="s">
        <v>30919</v>
      </c>
      <c r="T6241" s="9" t="s">
        <v>30920</v>
      </c>
    </row>
    <row r="6242" customHeight="1" spans="1:20">
      <c r="A6242" s="6">
        <v>45213</v>
      </c>
      <c r="B6242" s="9" t="s">
        <v>30921</v>
      </c>
      <c r="C6242" s="9" t="s">
        <v>16210</v>
      </c>
      <c r="D6242" s="9" t="s">
        <v>22</v>
      </c>
      <c r="E6242" s="9" t="s">
        <v>22860</v>
      </c>
      <c r="F6242" s="9" t="s">
        <v>22861</v>
      </c>
      <c r="G6242" s="9" t="s">
        <v>53</v>
      </c>
      <c r="H6242" s="9" t="s">
        <v>22</v>
      </c>
      <c r="I6242" s="9" t="s">
        <v>490</v>
      </c>
      <c r="J6242" s="9" t="s">
        <v>27</v>
      </c>
      <c r="K6242" s="9" t="s">
        <v>28</v>
      </c>
      <c r="L6242" s="9" t="s">
        <v>43</v>
      </c>
      <c r="M6242" s="9" t="s">
        <v>30</v>
      </c>
      <c r="N6242" s="9" t="s">
        <v>31</v>
      </c>
      <c r="O6242" s="9" t="s">
        <v>32</v>
      </c>
      <c r="P6242" s="9" t="s">
        <v>22</v>
      </c>
      <c r="Q6242" s="9" t="s">
        <v>30922</v>
      </c>
      <c r="R6242" s="9" t="s">
        <v>46</v>
      </c>
      <c r="S6242" s="9" t="s">
        <v>30923</v>
      </c>
      <c r="T6242" s="9" t="s">
        <v>30924</v>
      </c>
    </row>
    <row r="6243" customHeight="1" spans="1:20">
      <c r="A6243" s="6">
        <v>45213</v>
      </c>
      <c r="B6243" s="9" t="s">
        <v>30925</v>
      </c>
      <c r="C6243" s="9" t="s">
        <v>7320</v>
      </c>
      <c r="D6243" s="9" t="s">
        <v>22</v>
      </c>
      <c r="E6243" s="9" t="s">
        <v>30926</v>
      </c>
      <c r="F6243" s="9" t="s">
        <v>30927</v>
      </c>
      <c r="G6243" s="9" t="s">
        <v>25</v>
      </c>
      <c r="H6243" s="9" t="s">
        <v>22</v>
      </c>
      <c r="I6243" s="9" t="s">
        <v>26</v>
      </c>
      <c r="J6243" s="9" t="s">
        <v>27</v>
      </c>
      <c r="K6243" s="9" t="s">
        <v>76</v>
      </c>
      <c r="L6243" s="9" t="s">
        <v>29</v>
      </c>
      <c r="M6243" s="9" t="s">
        <v>30</v>
      </c>
      <c r="N6243" s="9" t="s">
        <v>31</v>
      </c>
      <c r="O6243" s="9" t="s">
        <v>32</v>
      </c>
      <c r="P6243" s="9" t="s">
        <v>22</v>
      </c>
      <c r="Q6243" s="9" t="s">
        <v>30928</v>
      </c>
      <c r="R6243" s="9" t="s">
        <v>34</v>
      </c>
      <c r="S6243" s="9" t="s">
        <v>30929</v>
      </c>
      <c r="T6243" s="9" t="s">
        <v>22</v>
      </c>
    </row>
    <row r="6244" customHeight="1" spans="1:20">
      <c r="A6244" s="6">
        <v>45213</v>
      </c>
      <c r="B6244" s="9" t="s">
        <v>30930</v>
      </c>
      <c r="C6244" s="9" t="s">
        <v>6717</v>
      </c>
      <c r="D6244" s="9" t="s">
        <v>22</v>
      </c>
      <c r="E6244" s="9" t="s">
        <v>30931</v>
      </c>
      <c r="F6244" s="9" t="s">
        <v>30932</v>
      </c>
      <c r="G6244" s="9" t="s">
        <v>41</v>
      </c>
      <c r="H6244" s="9" t="s">
        <v>110</v>
      </c>
      <c r="I6244" s="9" t="s">
        <v>26</v>
      </c>
      <c r="J6244" s="9" t="s">
        <v>27</v>
      </c>
      <c r="K6244" s="9" t="s">
        <v>76</v>
      </c>
      <c r="L6244" s="9" t="s">
        <v>29</v>
      </c>
      <c r="M6244" s="9" t="s">
        <v>44</v>
      </c>
      <c r="N6244" s="9" t="s">
        <v>31</v>
      </c>
      <c r="O6244" s="9" t="s">
        <v>32</v>
      </c>
      <c r="P6244" s="9" t="s">
        <v>22</v>
      </c>
      <c r="Q6244" s="9" t="s">
        <v>30933</v>
      </c>
      <c r="R6244" s="9" t="s">
        <v>34</v>
      </c>
      <c r="S6244" s="9" t="s">
        <v>30934</v>
      </c>
      <c r="T6244" s="9" t="s">
        <v>30935</v>
      </c>
    </row>
    <row r="6245" customHeight="1" spans="1:20">
      <c r="A6245" s="6">
        <v>45213</v>
      </c>
      <c r="B6245" s="9" t="s">
        <v>30936</v>
      </c>
      <c r="C6245" s="9" t="s">
        <v>6728</v>
      </c>
      <c r="D6245" s="9" t="s">
        <v>22</v>
      </c>
      <c r="E6245" s="9" t="s">
        <v>30937</v>
      </c>
      <c r="F6245" s="9" t="s">
        <v>30938</v>
      </c>
      <c r="G6245" s="9" t="s">
        <v>247</v>
      </c>
      <c r="H6245" s="9" t="s">
        <v>22</v>
      </c>
      <c r="I6245" s="9" t="s">
        <v>931</v>
      </c>
      <c r="J6245" s="9" t="s">
        <v>27</v>
      </c>
      <c r="K6245" s="9" t="s">
        <v>28</v>
      </c>
      <c r="L6245" s="9" t="s">
        <v>43</v>
      </c>
      <c r="M6245" s="9" t="s">
        <v>44</v>
      </c>
      <c r="N6245" s="9" t="s">
        <v>208</v>
      </c>
      <c r="O6245" s="9" t="s">
        <v>32</v>
      </c>
      <c r="P6245" s="9" t="s">
        <v>22</v>
      </c>
      <c r="Q6245" s="9" t="s">
        <v>30939</v>
      </c>
      <c r="R6245" s="9" t="s">
        <v>46</v>
      </c>
      <c r="S6245" s="9" t="s">
        <v>30940</v>
      </c>
      <c r="T6245" s="9" t="s">
        <v>30941</v>
      </c>
    </row>
    <row r="6246" customHeight="1" spans="1:20">
      <c r="A6246" s="6">
        <v>45213</v>
      </c>
      <c r="B6246" s="9" t="s">
        <v>30942</v>
      </c>
      <c r="C6246" s="9" t="s">
        <v>783</v>
      </c>
      <c r="D6246" s="9" t="s">
        <v>22</v>
      </c>
      <c r="E6246" s="9" t="s">
        <v>30943</v>
      </c>
      <c r="F6246" s="9" t="s">
        <v>30944</v>
      </c>
      <c r="G6246" s="9" t="s">
        <v>82</v>
      </c>
      <c r="H6246" s="9" t="s">
        <v>22</v>
      </c>
      <c r="I6246" s="9" t="s">
        <v>117</v>
      </c>
      <c r="J6246" s="9" t="s">
        <v>27</v>
      </c>
      <c r="K6246" s="9" t="s">
        <v>28</v>
      </c>
      <c r="L6246" s="9" t="s">
        <v>43</v>
      </c>
      <c r="M6246" s="9" t="s">
        <v>44</v>
      </c>
      <c r="N6246" s="9" t="s">
        <v>743</v>
      </c>
      <c r="O6246" s="9" t="s">
        <v>32</v>
      </c>
      <c r="P6246" s="9" t="s">
        <v>22</v>
      </c>
      <c r="Q6246" s="9" t="s">
        <v>30945</v>
      </c>
      <c r="R6246" s="9" t="s">
        <v>46</v>
      </c>
      <c r="S6246" s="9" t="s">
        <v>30946</v>
      </c>
      <c r="T6246" s="9" t="s">
        <v>22</v>
      </c>
    </row>
    <row r="6247" customHeight="1" spans="1:20">
      <c r="A6247" s="6">
        <v>45213</v>
      </c>
      <c r="B6247" s="9" t="s">
        <v>30947</v>
      </c>
      <c r="C6247" s="9" t="s">
        <v>1299</v>
      </c>
      <c r="D6247" s="9" t="s">
        <v>22</v>
      </c>
      <c r="E6247" s="9" t="s">
        <v>30948</v>
      </c>
      <c r="F6247" s="9" t="s">
        <v>30949</v>
      </c>
      <c r="G6247" s="9" t="s">
        <v>130</v>
      </c>
      <c r="H6247" s="9" t="s">
        <v>110</v>
      </c>
      <c r="I6247" s="9" t="s">
        <v>155</v>
      </c>
      <c r="J6247" s="9" t="s">
        <v>27</v>
      </c>
      <c r="K6247" s="9" t="s">
        <v>28</v>
      </c>
      <c r="L6247" s="9" t="s">
        <v>43</v>
      </c>
      <c r="M6247" s="9" t="s">
        <v>30</v>
      </c>
      <c r="N6247" s="9" t="s">
        <v>208</v>
      </c>
      <c r="O6247" s="9" t="s">
        <v>32</v>
      </c>
      <c r="P6247" s="9" t="s">
        <v>22</v>
      </c>
      <c r="Q6247" s="9" t="s">
        <v>30950</v>
      </c>
      <c r="R6247" s="9" t="s">
        <v>56</v>
      </c>
      <c r="S6247" s="9" t="s">
        <v>30951</v>
      </c>
      <c r="T6247" s="9" t="s">
        <v>22</v>
      </c>
    </row>
    <row r="6248" customHeight="1" spans="1:20">
      <c r="A6248" s="6">
        <v>45213</v>
      </c>
      <c r="B6248" s="9" t="s">
        <v>30952</v>
      </c>
      <c r="C6248" s="9" t="s">
        <v>1299</v>
      </c>
      <c r="D6248" s="9" t="s">
        <v>22</v>
      </c>
      <c r="E6248" s="9" t="s">
        <v>2973</v>
      </c>
      <c r="F6248" s="9" t="s">
        <v>2974</v>
      </c>
      <c r="G6248" s="9" t="s">
        <v>82</v>
      </c>
      <c r="H6248" s="9" t="s">
        <v>22</v>
      </c>
      <c r="I6248" s="9" t="s">
        <v>253</v>
      </c>
      <c r="J6248" s="9" t="s">
        <v>27</v>
      </c>
      <c r="K6248" s="9" t="s">
        <v>28</v>
      </c>
      <c r="L6248" s="9" t="s">
        <v>43</v>
      </c>
      <c r="M6248" s="9" t="s">
        <v>44</v>
      </c>
      <c r="N6248" s="9" t="s">
        <v>208</v>
      </c>
      <c r="O6248" s="9" t="s">
        <v>32</v>
      </c>
      <c r="P6248" s="9" t="s">
        <v>22</v>
      </c>
      <c r="Q6248" s="9" t="s">
        <v>30953</v>
      </c>
      <c r="R6248" s="9" t="s">
        <v>56</v>
      </c>
      <c r="S6248" s="9" t="s">
        <v>30954</v>
      </c>
      <c r="T6248" s="9" t="s">
        <v>22</v>
      </c>
    </row>
    <row r="6249" customHeight="1" spans="1:20">
      <c r="A6249" s="6">
        <v>45213</v>
      </c>
      <c r="B6249" s="9" t="s">
        <v>30955</v>
      </c>
      <c r="C6249" s="9" t="s">
        <v>1299</v>
      </c>
      <c r="D6249" s="9" t="s">
        <v>22</v>
      </c>
      <c r="E6249" s="9" t="s">
        <v>2690</v>
      </c>
      <c r="F6249" s="9" t="s">
        <v>2691</v>
      </c>
      <c r="G6249" s="9" t="s">
        <v>82</v>
      </c>
      <c r="H6249" s="9" t="s">
        <v>22</v>
      </c>
      <c r="I6249" s="9" t="s">
        <v>2203</v>
      </c>
      <c r="J6249" s="9" t="s">
        <v>27</v>
      </c>
      <c r="K6249" s="9" t="s">
        <v>28</v>
      </c>
      <c r="L6249" s="9" t="s">
        <v>43</v>
      </c>
      <c r="M6249" s="9" t="s">
        <v>44</v>
      </c>
      <c r="N6249" s="9" t="s">
        <v>208</v>
      </c>
      <c r="O6249" s="9" t="s">
        <v>32</v>
      </c>
      <c r="P6249" s="9" t="s">
        <v>22</v>
      </c>
      <c r="Q6249" s="9" t="s">
        <v>30956</v>
      </c>
      <c r="R6249" s="9" t="s">
        <v>56</v>
      </c>
      <c r="S6249" s="9" t="s">
        <v>30957</v>
      </c>
      <c r="T6249" s="9" t="s">
        <v>22</v>
      </c>
    </row>
    <row r="6250" customHeight="1" spans="1:20">
      <c r="A6250" s="6">
        <v>45213</v>
      </c>
      <c r="B6250" s="9" t="s">
        <v>30958</v>
      </c>
      <c r="C6250" s="9" t="s">
        <v>1299</v>
      </c>
      <c r="D6250" s="9" t="s">
        <v>22</v>
      </c>
      <c r="E6250" s="9" t="s">
        <v>5108</v>
      </c>
      <c r="F6250" s="9" t="s">
        <v>5109</v>
      </c>
      <c r="G6250" s="9" t="s">
        <v>130</v>
      </c>
      <c r="H6250" s="9" t="s">
        <v>22</v>
      </c>
      <c r="I6250" s="9" t="s">
        <v>1181</v>
      </c>
      <c r="J6250" s="9" t="s">
        <v>27</v>
      </c>
      <c r="K6250" s="9" t="s">
        <v>28</v>
      </c>
      <c r="L6250" s="9" t="s">
        <v>43</v>
      </c>
      <c r="M6250" s="9" t="s">
        <v>44</v>
      </c>
      <c r="N6250" s="9" t="s">
        <v>208</v>
      </c>
      <c r="O6250" s="9" t="s">
        <v>32</v>
      </c>
      <c r="P6250" s="9" t="s">
        <v>22</v>
      </c>
      <c r="Q6250" s="9" t="s">
        <v>30959</v>
      </c>
      <c r="R6250" s="9" t="s">
        <v>56</v>
      </c>
      <c r="S6250" s="9" t="s">
        <v>30960</v>
      </c>
      <c r="T6250" s="9" t="s">
        <v>22</v>
      </c>
    </row>
    <row r="6251" customHeight="1" spans="1:20">
      <c r="A6251" s="6">
        <v>45213</v>
      </c>
      <c r="B6251" s="9" t="s">
        <v>30961</v>
      </c>
      <c r="C6251" s="9" t="s">
        <v>1299</v>
      </c>
      <c r="D6251" s="9" t="s">
        <v>22</v>
      </c>
      <c r="E6251" s="9" t="s">
        <v>30962</v>
      </c>
      <c r="F6251" s="9" t="s">
        <v>30963</v>
      </c>
      <c r="G6251" s="9" t="s">
        <v>82</v>
      </c>
      <c r="H6251" s="9" t="s">
        <v>22</v>
      </c>
      <c r="I6251" s="9" t="s">
        <v>155</v>
      </c>
      <c r="J6251" s="9" t="s">
        <v>27</v>
      </c>
      <c r="K6251" s="9" t="s">
        <v>28</v>
      </c>
      <c r="L6251" s="9" t="s">
        <v>43</v>
      </c>
      <c r="M6251" s="9" t="s">
        <v>30</v>
      </c>
      <c r="N6251" s="9" t="s">
        <v>208</v>
      </c>
      <c r="O6251" s="9" t="s">
        <v>32</v>
      </c>
      <c r="P6251" s="9" t="s">
        <v>22</v>
      </c>
      <c r="Q6251" s="9" t="s">
        <v>30964</v>
      </c>
      <c r="R6251" s="9" t="s">
        <v>56</v>
      </c>
      <c r="S6251" s="9" t="s">
        <v>30965</v>
      </c>
      <c r="T6251" s="9" t="s">
        <v>22</v>
      </c>
    </row>
    <row r="6252" customHeight="1" spans="1:20">
      <c r="A6252" s="6">
        <v>45213</v>
      </c>
      <c r="B6252" s="9" t="s">
        <v>30966</v>
      </c>
      <c r="C6252" s="9" t="s">
        <v>1299</v>
      </c>
      <c r="D6252" s="9" t="s">
        <v>22</v>
      </c>
      <c r="E6252" s="9" t="s">
        <v>30967</v>
      </c>
      <c r="F6252" s="9" t="s">
        <v>30968</v>
      </c>
      <c r="G6252" s="9" t="s">
        <v>53</v>
      </c>
      <c r="H6252" s="9" t="s">
        <v>110</v>
      </c>
      <c r="I6252" s="9" t="s">
        <v>75</v>
      </c>
      <c r="J6252" s="9" t="s">
        <v>27</v>
      </c>
      <c r="K6252" s="9" t="s">
        <v>28</v>
      </c>
      <c r="L6252" s="9" t="s">
        <v>43</v>
      </c>
      <c r="M6252" s="9" t="s">
        <v>44</v>
      </c>
      <c r="N6252" s="9" t="s">
        <v>208</v>
      </c>
      <c r="O6252" s="9" t="s">
        <v>32</v>
      </c>
      <c r="P6252" s="9" t="s">
        <v>22</v>
      </c>
      <c r="Q6252" s="9" t="s">
        <v>30969</v>
      </c>
      <c r="R6252" s="9" t="s">
        <v>56</v>
      </c>
      <c r="S6252" s="9" t="s">
        <v>30970</v>
      </c>
      <c r="T6252" s="9" t="s">
        <v>22</v>
      </c>
    </row>
    <row r="6253" customHeight="1" spans="1:20">
      <c r="A6253" s="6">
        <v>45213</v>
      </c>
      <c r="B6253" s="9" t="s">
        <v>30971</v>
      </c>
      <c r="C6253" s="9" t="s">
        <v>1299</v>
      </c>
      <c r="D6253" s="9" t="s">
        <v>22</v>
      </c>
      <c r="E6253" s="9" t="s">
        <v>30972</v>
      </c>
      <c r="F6253" s="9" t="s">
        <v>30973</v>
      </c>
      <c r="G6253" s="9" t="s">
        <v>82</v>
      </c>
      <c r="H6253" s="9" t="s">
        <v>22</v>
      </c>
      <c r="I6253" s="9" t="s">
        <v>732</v>
      </c>
      <c r="J6253" s="9" t="s">
        <v>27</v>
      </c>
      <c r="K6253" s="9" t="s">
        <v>28</v>
      </c>
      <c r="L6253" s="9" t="s">
        <v>43</v>
      </c>
      <c r="M6253" s="9" t="s">
        <v>44</v>
      </c>
      <c r="N6253" s="9" t="s">
        <v>208</v>
      </c>
      <c r="O6253" s="9" t="s">
        <v>32</v>
      </c>
      <c r="P6253" s="9" t="s">
        <v>22</v>
      </c>
      <c r="Q6253" s="9" t="s">
        <v>30974</v>
      </c>
      <c r="R6253" s="9" t="s">
        <v>56</v>
      </c>
      <c r="S6253" s="9" t="s">
        <v>30975</v>
      </c>
      <c r="T6253" s="9" t="s">
        <v>22</v>
      </c>
    </row>
    <row r="6254" customHeight="1" spans="1:20">
      <c r="A6254" s="6">
        <v>45213</v>
      </c>
      <c r="B6254" s="9" t="s">
        <v>30976</v>
      </c>
      <c r="C6254" s="9" t="s">
        <v>1299</v>
      </c>
      <c r="D6254" s="9" t="s">
        <v>22</v>
      </c>
      <c r="E6254" s="9" t="s">
        <v>30977</v>
      </c>
      <c r="F6254" s="9" t="s">
        <v>30978</v>
      </c>
      <c r="G6254" s="9" t="s">
        <v>336</v>
      </c>
      <c r="H6254" s="9" t="s">
        <v>22</v>
      </c>
      <c r="I6254" s="9" t="s">
        <v>155</v>
      </c>
      <c r="J6254" s="9" t="s">
        <v>27</v>
      </c>
      <c r="K6254" s="9" t="s">
        <v>28</v>
      </c>
      <c r="L6254" s="9" t="s">
        <v>43</v>
      </c>
      <c r="M6254" s="9" t="s">
        <v>30</v>
      </c>
      <c r="N6254" s="9" t="s">
        <v>208</v>
      </c>
      <c r="O6254" s="9" t="s">
        <v>32</v>
      </c>
      <c r="P6254" s="9" t="s">
        <v>22</v>
      </c>
      <c r="Q6254" s="9" t="s">
        <v>30979</v>
      </c>
      <c r="R6254" s="9" t="s">
        <v>56</v>
      </c>
      <c r="S6254" s="9" t="s">
        <v>27152</v>
      </c>
      <c r="T6254" s="9" t="s">
        <v>22</v>
      </c>
    </row>
    <row r="6255" customHeight="1" spans="1:20">
      <c r="A6255" s="6">
        <v>45213</v>
      </c>
      <c r="B6255" s="9" t="s">
        <v>30980</v>
      </c>
      <c r="C6255" s="9" t="s">
        <v>1299</v>
      </c>
      <c r="D6255" s="9" t="s">
        <v>22</v>
      </c>
      <c r="E6255" s="9" t="s">
        <v>30981</v>
      </c>
      <c r="F6255" s="9" t="s">
        <v>30982</v>
      </c>
      <c r="G6255" s="9" t="s">
        <v>62</v>
      </c>
      <c r="H6255" s="9" t="s">
        <v>110</v>
      </c>
      <c r="I6255" s="9" t="s">
        <v>253</v>
      </c>
      <c r="J6255" s="9" t="s">
        <v>27</v>
      </c>
      <c r="K6255" s="9" t="s">
        <v>28</v>
      </c>
      <c r="L6255" s="9" t="s">
        <v>43</v>
      </c>
      <c r="M6255" s="9" t="s">
        <v>30</v>
      </c>
      <c r="N6255" s="9" t="s">
        <v>208</v>
      </c>
      <c r="O6255" s="9" t="s">
        <v>32</v>
      </c>
      <c r="P6255" s="9" t="s">
        <v>22</v>
      </c>
      <c r="Q6255" s="9" t="s">
        <v>30983</v>
      </c>
      <c r="R6255" s="9" t="s">
        <v>56</v>
      </c>
      <c r="S6255" s="9" t="s">
        <v>30984</v>
      </c>
      <c r="T6255" s="9" t="s">
        <v>22</v>
      </c>
    </row>
    <row r="6256" customHeight="1" spans="1:20">
      <c r="A6256" s="6">
        <v>45213</v>
      </c>
      <c r="B6256" s="9" t="s">
        <v>30985</v>
      </c>
      <c r="C6256" s="9" t="s">
        <v>6849</v>
      </c>
      <c r="D6256" s="9" t="s">
        <v>22</v>
      </c>
      <c r="E6256" s="9" t="s">
        <v>30986</v>
      </c>
      <c r="F6256" s="9" t="s">
        <v>30987</v>
      </c>
      <c r="G6256" s="9" t="s">
        <v>62</v>
      </c>
      <c r="H6256" s="9" t="s">
        <v>22</v>
      </c>
      <c r="I6256" s="9" t="s">
        <v>30988</v>
      </c>
      <c r="J6256" s="9" t="s">
        <v>27</v>
      </c>
      <c r="K6256" s="9" t="s">
        <v>28</v>
      </c>
      <c r="L6256" s="9" t="s">
        <v>43</v>
      </c>
      <c r="M6256" s="9" t="s">
        <v>30</v>
      </c>
      <c r="N6256" s="9" t="s">
        <v>208</v>
      </c>
      <c r="O6256" s="9" t="s">
        <v>32</v>
      </c>
      <c r="P6256" s="9" t="s">
        <v>22</v>
      </c>
      <c r="Q6256" s="9" t="s">
        <v>30989</v>
      </c>
      <c r="R6256" s="9" t="s">
        <v>46</v>
      </c>
      <c r="S6256" s="9" t="s">
        <v>30990</v>
      </c>
      <c r="T6256" s="9" t="s">
        <v>22</v>
      </c>
    </row>
    <row r="6257" customHeight="1" spans="1:20">
      <c r="A6257" s="6">
        <v>45213</v>
      </c>
      <c r="B6257" s="9" t="s">
        <v>30991</v>
      </c>
      <c r="C6257" s="9" t="s">
        <v>21069</v>
      </c>
      <c r="D6257" s="9" t="s">
        <v>22</v>
      </c>
      <c r="E6257" s="9" t="s">
        <v>29116</v>
      </c>
      <c r="F6257" s="9" t="s">
        <v>29117</v>
      </c>
      <c r="G6257" s="9" t="s">
        <v>336</v>
      </c>
      <c r="H6257" s="9" t="s">
        <v>22</v>
      </c>
      <c r="I6257" s="9" t="s">
        <v>175</v>
      </c>
      <c r="J6257" s="9" t="s">
        <v>27</v>
      </c>
      <c r="K6257" s="9" t="s">
        <v>28</v>
      </c>
      <c r="L6257" s="9" t="s">
        <v>43</v>
      </c>
      <c r="M6257" s="9" t="s">
        <v>30</v>
      </c>
      <c r="N6257" s="9" t="s">
        <v>208</v>
      </c>
      <c r="O6257" s="9" t="s">
        <v>32</v>
      </c>
      <c r="P6257" s="9" t="s">
        <v>22</v>
      </c>
      <c r="Q6257" s="9" t="s">
        <v>30992</v>
      </c>
      <c r="R6257" s="9" t="s">
        <v>46</v>
      </c>
      <c r="S6257" s="9" t="s">
        <v>30993</v>
      </c>
      <c r="T6257" s="9" t="s">
        <v>22</v>
      </c>
    </row>
    <row r="6258" customHeight="1" spans="1:20">
      <c r="A6258" s="6">
        <v>45213</v>
      </c>
      <c r="B6258" s="9" t="s">
        <v>30994</v>
      </c>
      <c r="C6258" s="9" t="s">
        <v>6880</v>
      </c>
      <c r="D6258" s="9" t="s">
        <v>22</v>
      </c>
      <c r="E6258" s="9" t="s">
        <v>30995</v>
      </c>
      <c r="F6258" s="9" t="s">
        <v>30996</v>
      </c>
      <c r="G6258" s="9" t="s">
        <v>25</v>
      </c>
      <c r="H6258" s="9" t="s">
        <v>22</v>
      </c>
      <c r="I6258" s="9" t="s">
        <v>54</v>
      </c>
      <c r="J6258" s="9" t="s">
        <v>27</v>
      </c>
      <c r="K6258" s="9" t="s">
        <v>28</v>
      </c>
      <c r="L6258" s="9" t="s">
        <v>43</v>
      </c>
      <c r="M6258" s="9" t="s">
        <v>30</v>
      </c>
      <c r="N6258" s="9" t="s">
        <v>208</v>
      </c>
      <c r="O6258" s="9" t="s">
        <v>32</v>
      </c>
      <c r="P6258" s="9" t="s">
        <v>22</v>
      </c>
      <c r="Q6258" s="9" t="s">
        <v>30997</v>
      </c>
      <c r="R6258" s="9" t="s">
        <v>46</v>
      </c>
      <c r="S6258" s="9" t="s">
        <v>30998</v>
      </c>
      <c r="T6258" s="9" t="s">
        <v>22</v>
      </c>
    </row>
    <row r="6259" customHeight="1" spans="1:20">
      <c r="A6259" s="6">
        <v>45213</v>
      </c>
      <c r="B6259" s="9" t="s">
        <v>30999</v>
      </c>
      <c r="C6259" s="9" t="s">
        <v>1299</v>
      </c>
      <c r="D6259" s="9" t="s">
        <v>22</v>
      </c>
      <c r="E6259" s="9" t="s">
        <v>31000</v>
      </c>
      <c r="F6259" s="9" t="s">
        <v>31001</v>
      </c>
      <c r="G6259" s="9" t="s">
        <v>62</v>
      </c>
      <c r="H6259" s="9" t="s">
        <v>96</v>
      </c>
      <c r="I6259" s="9" t="s">
        <v>293</v>
      </c>
      <c r="J6259" s="9" t="s">
        <v>27</v>
      </c>
      <c r="K6259" s="9" t="s">
        <v>28</v>
      </c>
      <c r="L6259" s="9" t="s">
        <v>43</v>
      </c>
      <c r="M6259" s="9" t="s">
        <v>30</v>
      </c>
      <c r="N6259" s="9" t="s">
        <v>208</v>
      </c>
      <c r="O6259" s="9" t="s">
        <v>32</v>
      </c>
      <c r="P6259" s="9" t="s">
        <v>22</v>
      </c>
      <c r="Q6259" s="9" t="s">
        <v>31002</v>
      </c>
      <c r="R6259" s="9" t="s">
        <v>56</v>
      </c>
      <c r="S6259" s="9" t="s">
        <v>31003</v>
      </c>
      <c r="T6259" s="9" t="s">
        <v>22</v>
      </c>
    </row>
    <row r="6260" customHeight="1" spans="1:20">
      <c r="A6260" s="6">
        <v>45213</v>
      </c>
      <c r="B6260" s="9" t="s">
        <v>31004</v>
      </c>
      <c r="C6260" s="9" t="s">
        <v>1299</v>
      </c>
      <c r="D6260" s="9" t="s">
        <v>22</v>
      </c>
      <c r="E6260" s="9" t="s">
        <v>31005</v>
      </c>
      <c r="F6260" s="9" t="s">
        <v>31006</v>
      </c>
      <c r="G6260" s="9" t="s">
        <v>336</v>
      </c>
      <c r="H6260" s="9" t="s">
        <v>22</v>
      </c>
      <c r="I6260" s="9" t="s">
        <v>469</v>
      </c>
      <c r="J6260" s="9" t="s">
        <v>27</v>
      </c>
      <c r="K6260" s="9" t="s">
        <v>195</v>
      </c>
      <c r="L6260" s="9" t="s">
        <v>22</v>
      </c>
      <c r="M6260" s="9" t="s">
        <v>30</v>
      </c>
      <c r="N6260" s="9" t="s">
        <v>208</v>
      </c>
      <c r="O6260" s="9" t="s">
        <v>32</v>
      </c>
      <c r="P6260" s="9" t="s">
        <v>22</v>
      </c>
      <c r="Q6260" s="9" t="s">
        <v>31007</v>
      </c>
      <c r="R6260" s="9" t="s">
        <v>56</v>
      </c>
      <c r="S6260" s="9" t="s">
        <v>31008</v>
      </c>
      <c r="T6260" s="9" t="s">
        <v>22</v>
      </c>
    </row>
    <row r="6261" customHeight="1" spans="1:20">
      <c r="A6261" s="6">
        <v>45213</v>
      </c>
      <c r="B6261" s="9" t="s">
        <v>31009</v>
      </c>
      <c r="C6261" s="9" t="s">
        <v>783</v>
      </c>
      <c r="D6261" s="9" t="s">
        <v>22</v>
      </c>
      <c r="E6261" s="9" t="s">
        <v>31010</v>
      </c>
      <c r="F6261" s="9" t="s">
        <v>31011</v>
      </c>
      <c r="G6261" s="9" t="s">
        <v>130</v>
      </c>
      <c r="H6261" s="9" t="s">
        <v>137</v>
      </c>
      <c r="I6261" s="9" t="s">
        <v>1595</v>
      </c>
      <c r="J6261" s="9" t="s">
        <v>27</v>
      </c>
      <c r="K6261" s="9" t="s">
        <v>28</v>
      </c>
      <c r="L6261" s="9" t="s">
        <v>43</v>
      </c>
      <c r="M6261" s="9" t="s">
        <v>30</v>
      </c>
      <c r="N6261" s="9" t="s">
        <v>743</v>
      </c>
      <c r="O6261" s="9" t="s">
        <v>32</v>
      </c>
      <c r="P6261" s="9" t="s">
        <v>22</v>
      </c>
      <c r="Q6261" s="9" t="s">
        <v>31012</v>
      </c>
      <c r="R6261" s="9" t="s">
        <v>46</v>
      </c>
      <c r="S6261" s="9" t="s">
        <v>31013</v>
      </c>
      <c r="T6261" s="9" t="s">
        <v>31014</v>
      </c>
    </row>
    <row r="6262" customHeight="1" spans="1:20">
      <c r="A6262" s="6">
        <v>45213</v>
      </c>
      <c r="B6262" s="9" t="s">
        <v>31015</v>
      </c>
      <c r="C6262" s="9" t="s">
        <v>783</v>
      </c>
      <c r="D6262" s="9" t="s">
        <v>22</v>
      </c>
      <c r="E6262" s="9" t="s">
        <v>31016</v>
      </c>
      <c r="F6262" s="9" t="s">
        <v>31017</v>
      </c>
      <c r="G6262" s="9" t="s">
        <v>82</v>
      </c>
      <c r="H6262" s="9" t="s">
        <v>96</v>
      </c>
      <c r="I6262" s="9" t="s">
        <v>168</v>
      </c>
      <c r="J6262" s="9" t="s">
        <v>27</v>
      </c>
      <c r="K6262" s="9" t="s">
        <v>28</v>
      </c>
      <c r="L6262" s="9" t="s">
        <v>43</v>
      </c>
      <c r="M6262" s="9" t="s">
        <v>169</v>
      </c>
      <c r="N6262" s="9" t="s">
        <v>743</v>
      </c>
      <c r="O6262" s="9" t="s">
        <v>32</v>
      </c>
      <c r="P6262" s="9" t="s">
        <v>22</v>
      </c>
      <c r="Q6262" s="9" t="s">
        <v>31018</v>
      </c>
      <c r="R6262" s="9" t="s">
        <v>46</v>
      </c>
      <c r="S6262" s="9" t="s">
        <v>31019</v>
      </c>
      <c r="T6262" s="9" t="s">
        <v>31020</v>
      </c>
    </row>
    <row r="6263" customHeight="1" spans="1:20">
      <c r="A6263" s="6">
        <v>45213</v>
      </c>
      <c r="B6263" s="9" t="s">
        <v>31021</v>
      </c>
      <c r="C6263" s="9" t="s">
        <v>6822</v>
      </c>
      <c r="D6263" s="9" t="s">
        <v>22</v>
      </c>
      <c r="E6263" s="9" t="s">
        <v>31022</v>
      </c>
      <c r="F6263" s="9" t="s">
        <v>31023</v>
      </c>
      <c r="G6263" s="9" t="s">
        <v>53</v>
      </c>
      <c r="H6263" s="9" t="s">
        <v>22</v>
      </c>
      <c r="I6263" s="9" t="s">
        <v>985</v>
      </c>
      <c r="J6263" s="9" t="s">
        <v>27</v>
      </c>
      <c r="K6263" s="9" t="s">
        <v>28</v>
      </c>
      <c r="L6263" s="9" t="s">
        <v>43</v>
      </c>
      <c r="M6263" s="9" t="s">
        <v>30</v>
      </c>
      <c r="N6263" s="9" t="s">
        <v>208</v>
      </c>
      <c r="O6263" s="9" t="s">
        <v>32</v>
      </c>
      <c r="P6263" s="9" t="s">
        <v>22</v>
      </c>
      <c r="Q6263" s="9" t="s">
        <v>31024</v>
      </c>
      <c r="R6263" s="9" t="s">
        <v>46</v>
      </c>
      <c r="S6263" s="9" t="s">
        <v>31025</v>
      </c>
      <c r="T6263" s="9" t="s">
        <v>31026</v>
      </c>
    </row>
    <row r="6264" customHeight="1" spans="1:20">
      <c r="A6264" s="6">
        <v>45213</v>
      </c>
      <c r="B6264" s="9" t="s">
        <v>31027</v>
      </c>
      <c r="C6264" s="9" t="s">
        <v>31028</v>
      </c>
      <c r="D6264" s="9" t="s">
        <v>22</v>
      </c>
      <c r="E6264" s="9" t="s">
        <v>31029</v>
      </c>
      <c r="F6264" s="9" t="s">
        <v>31030</v>
      </c>
      <c r="G6264" s="9" t="s">
        <v>130</v>
      </c>
      <c r="H6264" s="9" t="s">
        <v>22</v>
      </c>
      <c r="I6264" s="9" t="s">
        <v>337</v>
      </c>
      <c r="J6264" s="9" t="s">
        <v>27</v>
      </c>
      <c r="K6264" s="9" t="s">
        <v>28</v>
      </c>
      <c r="L6264" s="9" t="s">
        <v>43</v>
      </c>
      <c r="M6264" s="9" t="s">
        <v>30</v>
      </c>
      <c r="N6264" s="9" t="s">
        <v>743</v>
      </c>
      <c r="O6264" s="9" t="s">
        <v>32</v>
      </c>
      <c r="P6264" s="9" t="s">
        <v>22</v>
      </c>
      <c r="Q6264" s="9" t="s">
        <v>31031</v>
      </c>
      <c r="R6264" s="9" t="s">
        <v>46</v>
      </c>
      <c r="S6264" s="9" t="s">
        <v>31032</v>
      </c>
      <c r="T6264" s="9" t="s">
        <v>31033</v>
      </c>
    </row>
    <row r="6265" customHeight="1" spans="1:20">
      <c r="A6265" s="6">
        <v>45213</v>
      </c>
      <c r="B6265" s="9" t="s">
        <v>31034</v>
      </c>
      <c r="C6265" s="9" t="s">
        <v>5213</v>
      </c>
      <c r="D6265" s="9" t="s">
        <v>22</v>
      </c>
      <c r="E6265" s="9" t="s">
        <v>31035</v>
      </c>
      <c r="F6265" s="9" t="s">
        <v>31036</v>
      </c>
      <c r="G6265" s="9" t="s">
        <v>130</v>
      </c>
      <c r="H6265" s="9" t="s">
        <v>22</v>
      </c>
      <c r="I6265" s="9" t="s">
        <v>259</v>
      </c>
      <c r="J6265" s="9" t="s">
        <v>27</v>
      </c>
      <c r="K6265" s="9" t="s">
        <v>28</v>
      </c>
      <c r="L6265" s="9" t="s">
        <v>43</v>
      </c>
      <c r="M6265" s="9" t="s">
        <v>44</v>
      </c>
      <c r="N6265" s="9" t="s">
        <v>208</v>
      </c>
      <c r="O6265" s="9" t="s">
        <v>32</v>
      </c>
      <c r="P6265" s="9" t="s">
        <v>22</v>
      </c>
      <c r="Q6265" s="9" t="s">
        <v>31037</v>
      </c>
      <c r="R6265" s="9" t="s">
        <v>46</v>
      </c>
      <c r="S6265" s="9" t="s">
        <v>31038</v>
      </c>
      <c r="T6265" s="9" t="s">
        <v>21274</v>
      </c>
    </row>
    <row r="6266" customHeight="1" spans="1:20">
      <c r="A6266" s="6">
        <v>45213</v>
      </c>
      <c r="B6266" s="9" t="s">
        <v>31039</v>
      </c>
      <c r="C6266" s="9" t="s">
        <v>6506</v>
      </c>
      <c r="D6266" s="9" t="s">
        <v>22</v>
      </c>
      <c r="E6266" s="9" t="s">
        <v>31040</v>
      </c>
      <c r="F6266" s="9" t="s">
        <v>31041</v>
      </c>
      <c r="G6266" s="9" t="s">
        <v>41</v>
      </c>
      <c r="H6266" s="9" t="s">
        <v>22</v>
      </c>
      <c r="I6266" s="9" t="s">
        <v>277</v>
      </c>
      <c r="J6266" s="9" t="s">
        <v>27</v>
      </c>
      <c r="K6266" s="9" t="s">
        <v>28</v>
      </c>
      <c r="L6266" s="9" t="s">
        <v>43</v>
      </c>
      <c r="M6266" s="9" t="s">
        <v>44</v>
      </c>
      <c r="N6266" s="9" t="s">
        <v>208</v>
      </c>
      <c r="O6266" s="9" t="s">
        <v>32</v>
      </c>
      <c r="P6266" s="9" t="s">
        <v>22</v>
      </c>
      <c r="Q6266" s="9" t="s">
        <v>31042</v>
      </c>
      <c r="R6266" s="9" t="s">
        <v>46</v>
      </c>
      <c r="S6266" s="9" t="s">
        <v>31043</v>
      </c>
      <c r="T6266" s="9" t="s">
        <v>31044</v>
      </c>
    </row>
    <row r="6267" customHeight="1" spans="1:20">
      <c r="A6267" s="6">
        <v>45213</v>
      </c>
      <c r="B6267" s="9" t="s">
        <v>31045</v>
      </c>
      <c r="C6267" s="9" t="s">
        <v>7484</v>
      </c>
      <c r="D6267" s="9" t="s">
        <v>22</v>
      </c>
      <c r="E6267" s="9" t="s">
        <v>31046</v>
      </c>
      <c r="F6267" s="9" t="s">
        <v>31047</v>
      </c>
      <c r="G6267" s="9" t="s">
        <v>53</v>
      </c>
      <c r="H6267" s="9" t="s">
        <v>22</v>
      </c>
      <c r="I6267" s="9" t="s">
        <v>54</v>
      </c>
      <c r="J6267" s="9" t="s">
        <v>27</v>
      </c>
      <c r="K6267" s="9" t="s">
        <v>28</v>
      </c>
      <c r="L6267" s="9" t="s">
        <v>43</v>
      </c>
      <c r="M6267" s="9" t="s">
        <v>30</v>
      </c>
      <c r="N6267" s="9" t="s">
        <v>31</v>
      </c>
      <c r="O6267" s="9" t="s">
        <v>32</v>
      </c>
      <c r="P6267" s="9" t="s">
        <v>22</v>
      </c>
      <c r="Q6267" s="9" t="s">
        <v>31048</v>
      </c>
      <c r="R6267" s="9" t="s">
        <v>46</v>
      </c>
      <c r="S6267" s="9" t="s">
        <v>31049</v>
      </c>
      <c r="T6267" s="9" t="s">
        <v>31050</v>
      </c>
    </row>
    <row r="6268" customHeight="1" spans="1:20">
      <c r="A6268" s="6">
        <v>45213</v>
      </c>
      <c r="B6268" s="9" t="s">
        <v>31051</v>
      </c>
      <c r="C6268" s="9" t="s">
        <v>7120</v>
      </c>
      <c r="D6268" s="9" t="s">
        <v>22</v>
      </c>
      <c r="E6268" s="9" t="s">
        <v>16439</v>
      </c>
      <c r="F6268" s="9" t="s">
        <v>22</v>
      </c>
      <c r="G6268" s="9" t="s">
        <v>22</v>
      </c>
      <c r="H6268" s="9" t="s">
        <v>110</v>
      </c>
      <c r="I6268" s="9" t="s">
        <v>175</v>
      </c>
      <c r="J6268" s="9" t="s">
        <v>27</v>
      </c>
      <c r="K6268" s="9" t="s">
        <v>28</v>
      </c>
      <c r="L6268" s="9" t="s">
        <v>43</v>
      </c>
      <c r="M6268" s="9" t="s">
        <v>30</v>
      </c>
      <c r="N6268" s="9" t="s">
        <v>31</v>
      </c>
      <c r="O6268" s="9" t="s">
        <v>32</v>
      </c>
      <c r="P6268" s="9" t="s">
        <v>22</v>
      </c>
      <c r="Q6268" s="9" t="s">
        <v>31052</v>
      </c>
      <c r="R6268" s="9" t="s">
        <v>46</v>
      </c>
      <c r="S6268" s="9" t="s">
        <v>31053</v>
      </c>
      <c r="T6268" s="9" t="s">
        <v>31054</v>
      </c>
    </row>
    <row r="6269" customHeight="1" spans="1:20">
      <c r="A6269" s="6">
        <v>45213</v>
      </c>
      <c r="B6269" s="9" t="s">
        <v>31055</v>
      </c>
      <c r="C6269" s="9" t="s">
        <v>771</v>
      </c>
      <c r="D6269" s="9" t="s">
        <v>22</v>
      </c>
      <c r="E6269" s="9" t="s">
        <v>31056</v>
      </c>
      <c r="F6269" s="9" t="s">
        <v>1162</v>
      </c>
      <c r="G6269" s="9" t="s">
        <v>336</v>
      </c>
      <c r="H6269" s="9" t="s">
        <v>22</v>
      </c>
      <c r="I6269" s="9" t="s">
        <v>277</v>
      </c>
      <c r="J6269" s="9" t="s">
        <v>27</v>
      </c>
      <c r="K6269" s="9" t="s">
        <v>28</v>
      </c>
      <c r="L6269" s="9" t="s">
        <v>43</v>
      </c>
      <c r="M6269" s="9" t="s">
        <v>44</v>
      </c>
      <c r="N6269" s="9" t="s">
        <v>31</v>
      </c>
      <c r="O6269" s="9" t="s">
        <v>32</v>
      </c>
      <c r="P6269" s="9" t="s">
        <v>22</v>
      </c>
      <c r="Q6269" s="9" t="s">
        <v>31057</v>
      </c>
      <c r="R6269" s="9" t="s">
        <v>46</v>
      </c>
      <c r="S6269" s="9" t="s">
        <v>31058</v>
      </c>
      <c r="T6269" s="9" t="s">
        <v>31059</v>
      </c>
    </row>
    <row r="6270" customHeight="1" spans="1:20">
      <c r="A6270" s="6">
        <v>45213</v>
      </c>
      <c r="B6270" s="9" t="s">
        <v>31060</v>
      </c>
      <c r="C6270" s="9" t="s">
        <v>6949</v>
      </c>
      <c r="D6270" s="9" t="s">
        <v>22</v>
      </c>
      <c r="E6270" s="9" t="s">
        <v>31061</v>
      </c>
      <c r="F6270" s="9" t="s">
        <v>31062</v>
      </c>
      <c r="G6270" s="9" t="s">
        <v>194</v>
      </c>
      <c r="H6270" s="9" t="s">
        <v>96</v>
      </c>
      <c r="I6270" s="9" t="s">
        <v>214</v>
      </c>
      <c r="J6270" s="9" t="s">
        <v>27</v>
      </c>
      <c r="K6270" s="9" t="s">
        <v>28</v>
      </c>
      <c r="L6270" s="9" t="s">
        <v>43</v>
      </c>
      <c r="M6270" s="9" t="s">
        <v>44</v>
      </c>
      <c r="N6270" s="9" t="s">
        <v>208</v>
      </c>
      <c r="O6270" s="9" t="s">
        <v>32</v>
      </c>
      <c r="P6270" s="9" t="s">
        <v>22</v>
      </c>
      <c r="Q6270" s="9" t="s">
        <v>31063</v>
      </c>
      <c r="R6270" s="9" t="s">
        <v>46</v>
      </c>
      <c r="S6270" s="9" t="s">
        <v>31064</v>
      </c>
      <c r="T6270" s="9" t="s">
        <v>31065</v>
      </c>
    </row>
    <row r="6271" customHeight="1" spans="1:20">
      <c r="A6271" s="6">
        <v>45213</v>
      </c>
      <c r="B6271" s="9" t="s">
        <v>31066</v>
      </c>
      <c r="C6271" s="9" t="s">
        <v>6949</v>
      </c>
      <c r="D6271" s="9" t="s">
        <v>22</v>
      </c>
      <c r="E6271" s="9" t="s">
        <v>31067</v>
      </c>
      <c r="F6271" s="9" t="s">
        <v>31062</v>
      </c>
      <c r="G6271" s="9" t="s">
        <v>25</v>
      </c>
      <c r="H6271" s="9" t="s">
        <v>96</v>
      </c>
      <c r="I6271" s="9" t="s">
        <v>299</v>
      </c>
      <c r="J6271" s="9" t="s">
        <v>27</v>
      </c>
      <c r="K6271" s="9" t="s">
        <v>28</v>
      </c>
      <c r="L6271" s="9" t="s">
        <v>43</v>
      </c>
      <c r="M6271" s="9" t="s">
        <v>44</v>
      </c>
      <c r="N6271" s="9" t="s">
        <v>208</v>
      </c>
      <c r="O6271" s="9" t="s">
        <v>32</v>
      </c>
      <c r="P6271" s="9" t="s">
        <v>22</v>
      </c>
      <c r="Q6271" s="9" t="s">
        <v>31068</v>
      </c>
      <c r="R6271" s="9" t="s">
        <v>46</v>
      </c>
      <c r="S6271" s="9" t="s">
        <v>31069</v>
      </c>
      <c r="T6271" s="9" t="s">
        <v>31065</v>
      </c>
    </row>
    <row r="6272" customHeight="1" spans="1:20">
      <c r="A6272" s="6">
        <v>45213</v>
      </c>
      <c r="B6272" s="9" t="s">
        <v>31070</v>
      </c>
      <c r="C6272" s="9" t="s">
        <v>6949</v>
      </c>
      <c r="D6272" s="9" t="s">
        <v>22</v>
      </c>
      <c r="E6272" s="9" t="s">
        <v>31071</v>
      </c>
      <c r="F6272" s="9" t="s">
        <v>31072</v>
      </c>
      <c r="G6272" s="9" t="s">
        <v>41</v>
      </c>
      <c r="H6272" s="9" t="s">
        <v>22</v>
      </c>
      <c r="I6272" s="9" t="s">
        <v>241</v>
      </c>
      <c r="J6272" s="9" t="s">
        <v>27</v>
      </c>
      <c r="K6272" s="9" t="s">
        <v>28</v>
      </c>
      <c r="L6272" s="9" t="s">
        <v>43</v>
      </c>
      <c r="M6272" s="9" t="s">
        <v>44</v>
      </c>
      <c r="N6272" s="9" t="s">
        <v>208</v>
      </c>
      <c r="O6272" s="9" t="s">
        <v>32</v>
      </c>
      <c r="P6272" s="9" t="s">
        <v>22</v>
      </c>
      <c r="Q6272" s="9" t="s">
        <v>31073</v>
      </c>
      <c r="R6272" s="9" t="s">
        <v>46</v>
      </c>
      <c r="S6272" s="9" t="s">
        <v>31074</v>
      </c>
      <c r="T6272" s="9" t="s">
        <v>31075</v>
      </c>
    </row>
    <row r="6273" customHeight="1" spans="1:20">
      <c r="A6273" s="6">
        <v>45213</v>
      </c>
      <c r="B6273" s="9" t="s">
        <v>31076</v>
      </c>
      <c r="C6273" s="9" t="s">
        <v>6949</v>
      </c>
      <c r="D6273" s="9" t="s">
        <v>22</v>
      </c>
      <c r="E6273" s="9" t="s">
        <v>31077</v>
      </c>
      <c r="F6273" s="9" t="s">
        <v>31078</v>
      </c>
      <c r="G6273" s="9" t="s">
        <v>25</v>
      </c>
      <c r="H6273" s="9" t="s">
        <v>22</v>
      </c>
      <c r="I6273" s="9" t="s">
        <v>30539</v>
      </c>
      <c r="J6273" s="9" t="s">
        <v>27</v>
      </c>
      <c r="K6273" s="9" t="s">
        <v>28</v>
      </c>
      <c r="L6273" s="9" t="s">
        <v>43</v>
      </c>
      <c r="M6273" s="9" t="s">
        <v>44</v>
      </c>
      <c r="N6273" s="9" t="s">
        <v>208</v>
      </c>
      <c r="O6273" s="9" t="s">
        <v>32</v>
      </c>
      <c r="P6273" s="9" t="s">
        <v>22</v>
      </c>
      <c r="Q6273" s="9" t="s">
        <v>31079</v>
      </c>
      <c r="R6273" s="9" t="s">
        <v>46</v>
      </c>
      <c r="S6273" s="9" t="s">
        <v>31080</v>
      </c>
      <c r="T6273" s="9" t="s">
        <v>31081</v>
      </c>
    </row>
    <row r="6274" customHeight="1" spans="1:20">
      <c r="A6274" s="6">
        <v>45213</v>
      </c>
      <c r="B6274" s="9" t="s">
        <v>31082</v>
      </c>
      <c r="C6274" s="9" t="s">
        <v>6949</v>
      </c>
      <c r="D6274" s="9" t="s">
        <v>22</v>
      </c>
      <c r="E6274" s="9" t="s">
        <v>31083</v>
      </c>
      <c r="F6274" s="9" t="s">
        <v>31084</v>
      </c>
      <c r="G6274" s="9" t="s">
        <v>25</v>
      </c>
      <c r="H6274" s="9" t="s">
        <v>22</v>
      </c>
      <c r="I6274" s="9" t="s">
        <v>155</v>
      </c>
      <c r="J6274" s="9" t="s">
        <v>27</v>
      </c>
      <c r="K6274" s="9" t="s">
        <v>28</v>
      </c>
      <c r="L6274" s="9" t="s">
        <v>43</v>
      </c>
      <c r="M6274" s="9" t="s">
        <v>44</v>
      </c>
      <c r="N6274" s="9" t="s">
        <v>208</v>
      </c>
      <c r="O6274" s="9" t="s">
        <v>32</v>
      </c>
      <c r="P6274" s="9" t="s">
        <v>22</v>
      </c>
      <c r="Q6274" s="9" t="s">
        <v>31085</v>
      </c>
      <c r="R6274" s="9" t="s">
        <v>46</v>
      </c>
      <c r="S6274" s="9" t="s">
        <v>31086</v>
      </c>
      <c r="T6274" s="9" t="s">
        <v>19291</v>
      </c>
    </row>
    <row r="6275" customHeight="1" spans="1:20">
      <c r="A6275" s="6">
        <v>45213</v>
      </c>
      <c r="B6275" s="9" t="s">
        <v>31087</v>
      </c>
      <c r="C6275" s="9" t="s">
        <v>6949</v>
      </c>
      <c r="D6275" s="9" t="s">
        <v>22</v>
      </c>
      <c r="E6275" s="9" t="s">
        <v>31088</v>
      </c>
      <c r="F6275" s="9" t="s">
        <v>31089</v>
      </c>
      <c r="G6275" s="9" t="s">
        <v>41</v>
      </c>
      <c r="H6275" s="9" t="s">
        <v>22</v>
      </c>
      <c r="I6275" s="9" t="s">
        <v>83</v>
      </c>
      <c r="J6275" s="9" t="s">
        <v>27</v>
      </c>
      <c r="K6275" s="9" t="s">
        <v>28</v>
      </c>
      <c r="L6275" s="9" t="s">
        <v>43</v>
      </c>
      <c r="M6275" s="9" t="s">
        <v>44</v>
      </c>
      <c r="N6275" s="9" t="s">
        <v>208</v>
      </c>
      <c r="O6275" s="9" t="s">
        <v>32</v>
      </c>
      <c r="P6275" s="9" t="s">
        <v>22</v>
      </c>
      <c r="Q6275" s="9" t="s">
        <v>31090</v>
      </c>
      <c r="R6275" s="9" t="s">
        <v>46</v>
      </c>
      <c r="S6275" s="9" t="s">
        <v>31091</v>
      </c>
      <c r="T6275" s="9" t="s">
        <v>31092</v>
      </c>
    </row>
    <row r="6276" customHeight="1" spans="1:20">
      <c r="A6276" s="6">
        <v>45213</v>
      </c>
      <c r="B6276" s="9" t="s">
        <v>31093</v>
      </c>
      <c r="C6276" s="9" t="s">
        <v>6949</v>
      </c>
      <c r="D6276" s="9" t="s">
        <v>22</v>
      </c>
      <c r="E6276" s="9" t="s">
        <v>31094</v>
      </c>
      <c r="F6276" s="9" t="s">
        <v>31095</v>
      </c>
      <c r="G6276" s="9" t="s">
        <v>25</v>
      </c>
      <c r="H6276" s="9" t="s">
        <v>96</v>
      </c>
      <c r="I6276" s="9" t="s">
        <v>42</v>
      </c>
      <c r="J6276" s="9" t="s">
        <v>27</v>
      </c>
      <c r="K6276" s="9" t="s">
        <v>28</v>
      </c>
      <c r="L6276" s="9" t="s">
        <v>43</v>
      </c>
      <c r="M6276" s="9" t="s">
        <v>44</v>
      </c>
      <c r="N6276" s="9" t="s">
        <v>208</v>
      </c>
      <c r="O6276" s="9" t="s">
        <v>32</v>
      </c>
      <c r="P6276" s="9" t="s">
        <v>22</v>
      </c>
      <c r="Q6276" s="9" t="s">
        <v>31096</v>
      </c>
      <c r="R6276" s="9" t="s">
        <v>46</v>
      </c>
      <c r="S6276" s="9" t="s">
        <v>31097</v>
      </c>
      <c r="T6276" s="9" t="s">
        <v>11072</v>
      </c>
    </row>
    <row r="6277" customHeight="1" spans="1:20">
      <c r="A6277" s="6">
        <v>45213</v>
      </c>
      <c r="B6277" s="9" t="s">
        <v>31098</v>
      </c>
      <c r="C6277" s="9" t="s">
        <v>6949</v>
      </c>
      <c r="D6277" s="9" t="s">
        <v>22</v>
      </c>
      <c r="E6277" s="9" t="s">
        <v>31099</v>
      </c>
      <c r="F6277" s="9" t="s">
        <v>31100</v>
      </c>
      <c r="G6277" s="9" t="s">
        <v>53</v>
      </c>
      <c r="H6277" s="9" t="s">
        <v>22</v>
      </c>
      <c r="I6277" s="9" t="s">
        <v>9666</v>
      </c>
      <c r="J6277" s="9" t="s">
        <v>27</v>
      </c>
      <c r="K6277" s="9" t="s">
        <v>28</v>
      </c>
      <c r="L6277" s="9" t="s">
        <v>43</v>
      </c>
      <c r="M6277" s="9" t="s">
        <v>44</v>
      </c>
      <c r="N6277" s="9" t="s">
        <v>208</v>
      </c>
      <c r="O6277" s="9" t="s">
        <v>32</v>
      </c>
      <c r="P6277" s="9" t="s">
        <v>22</v>
      </c>
      <c r="Q6277" s="9" t="s">
        <v>31101</v>
      </c>
      <c r="R6277" s="9" t="s">
        <v>46</v>
      </c>
      <c r="S6277" s="9" t="s">
        <v>31102</v>
      </c>
      <c r="T6277" s="9" t="s">
        <v>31103</v>
      </c>
    </row>
    <row r="6278" customHeight="1" spans="1:20">
      <c r="A6278" s="6">
        <v>45213</v>
      </c>
      <c r="B6278" s="9" t="s">
        <v>31104</v>
      </c>
      <c r="C6278" s="9" t="s">
        <v>10985</v>
      </c>
      <c r="D6278" s="9" t="s">
        <v>22</v>
      </c>
      <c r="E6278" s="9" t="s">
        <v>31105</v>
      </c>
      <c r="F6278" s="9" t="s">
        <v>31106</v>
      </c>
      <c r="G6278" s="9" t="s">
        <v>41</v>
      </c>
      <c r="H6278" s="9" t="s">
        <v>96</v>
      </c>
      <c r="I6278" s="9" t="s">
        <v>149</v>
      </c>
      <c r="J6278" s="9" t="s">
        <v>27</v>
      </c>
      <c r="K6278" s="9" t="s">
        <v>28</v>
      </c>
      <c r="L6278" s="9" t="s">
        <v>43</v>
      </c>
      <c r="M6278" s="9" t="s">
        <v>44</v>
      </c>
      <c r="N6278" s="9" t="s">
        <v>208</v>
      </c>
      <c r="O6278" s="9" t="s">
        <v>32</v>
      </c>
      <c r="P6278" s="9" t="s">
        <v>22</v>
      </c>
      <c r="Q6278" s="9" t="s">
        <v>31107</v>
      </c>
      <c r="R6278" s="9" t="s">
        <v>46</v>
      </c>
      <c r="S6278" s="9" t="s">
        <v>31108</v>
      </c>
      <c r="T6278" s="9" t="s">
        <v>31109</v>
      </c>
    </row>
    <row r="6279" customHeight="1" spans="1:20">
      <c r="A6279" s="6">
        <v>45213</v>
      </c>
      <c r="B6279" s="9" t="s">
        <v>31110</v>
      </c>
      <c r="C6279" s="9" t="s">
        <v>9392</v>
      </c>
      <c r="D6279" s="9" t="s">
        <v>22</v>
      </c>
      <c r="E6279" s="9" t="s">
        <v>31111</v>
      </c>
      <c r="F6279" s="9" t="s">
        <v>31112</v>
      </c>
      <c r="G6279" s="9" t="s">
        <v>336</v>
      </c>
      <c r="H6279" s="9" t="s">
        <v>110</v>
      </c>
      <c r="I6279" s="9" t="s">
        <v>175</v>
      </c>
      <c r="J6279" s="9" t="s">
        <v>27</v>
      </c>
      <c r="K6279" s="9" t="s">
        <v>28</v>
      </c>
      <c r="L6279" s="9" t="s">
        <v>43</v>
      </c>
      <c r="M6279" s="9" t="s">
        <v>44</v>
      </c>
      <c r="N6279" s="9" t="s">
        <v>208</v>
      </c>
      <c r="O6279" s="9" t="s">
        <v>32</v>
      </c>
      <c r="P6279" s="9" t="s">
        <v>22</v>
      </c>
      <c r="Q6279" s="9" t="s">
        <v>31113</v>
      </c>
      <c r="R6279" s="9" t="s">
        <v>46</v>
      </c>
      <c r="S6279" s="9" t="s">
        <v>31114</v>
      </c>
      <c r="T6279" s="9" t="s">
        <v>31115</v>
      </c>
    </row>
    <row r="6280" customHeight="1" spans="1:20">
      <c r="A6280" s="6">
        <v>45213</v>
      </c>
      <c r="B6280" s="9" t="s">
        <v>31116</v>
      </c>
      <c r="C6280" s="9" t="s">
        <v>6949</v>
      </c>
      <c r="D6280" s="9" t="s">
        <v>22</v>
      </c>
      <c r="E6280" s="9" t="s">
        <v>31117</v>
      </c>
      <c r="F6280" s="9" t="s">
        <v>31118</v>
      </c>
      <c r="G6280" s="9" t="s">
        <v>41</v>
      </c>
      <c r="H6280" s="9" t="s">
        <v>110</v>
      </c>
      <c r="I6280" s="9" t="s">
        <v>104</v>
      </c>
      <c r="J6280" s="9" t="s">
        <v>27</v>
      </c>
      <c r="K6280" s="9" t="s">
        <v>28</v>
      </c>
      <c r="L6280" s="9" t="s">
        <v>43</v>
      </c>
      <c r="M6280" s="9" t="s">
        <v>44</v>
      </c>
      <c r="N6280" s="9" t="s">
        <v>208</v>
      </c>
      <c r="O6280" s="9" t="s">
        <v>32</v>
      </c>
      <c r="P6280" s="9" t="s">
        <v>22</v>
      </c>
      <c r="Q6280" s="9" t="s">
        <v>31119</v>
      </c>
      <c r="R6280" s="9" t="s">
        <v>46</v>
      </c>
      <c r="S6280" s="9" t="s">
        <v>31120</v>
      </c>
      <c r="T6280" s="9" t="s">
        <v>31121</v>
      </c>
    </row>
    <row r="6281" customHeight="1" spans="1:20">
      <c r="A6281" s="6">
        <v>45213</v>
      </c>
      <c r="B6281" s="9" t="s">
        <v>31122</v>
      </c>
      <c r="C6281" s="9" t="s">
        <v>6949</v>
      </c>
      <c r="D6281" s="9" t="s">
        <v>22</v>
      </c>
      <c r="E6281" s="9" t="s">
        <v>31123</v>
      </c>
      <c r="F6281" s="9" t="s">
        <v>7679</v>
      </c>
      <c r="G6281" s="9" t="s">
        <v>41</v>
      </c>
      <c r="H6281" s="9" t="s">
        <v>22</v>
      </c>
      <c r="I6281" s="9" t="s">
        <v>97</v>
      </c>
      <c r="J6281" s="9" t="s">
        <v>27</v>
      </c>
      <c r="K6281" s="9" t="s">
        <v>28</v>
      </c>
      <c r="L6281" s="9" t="s">
        <v>43</v>
      </c>
      <c r="M6281" s="9" t="s">
        <v>44</v>
      </c>
      <c r="N6281" s="9" t="s">
        <v>208</v>
      </c>
      <c r="O6281" s="9" t="s">
        <v>32</v>
      </c>
      <c r="P6281" s="9" t="s">
        <v>22</v>
      </c>
      <c r="Q6281" s="9" t="s">
        <v>31124</v>
      </c>
      <c r="R6281" s="9" t="s">
        <v>46</v>
      </c>
      <c r="S6281" s="9" t="s">
        <v>31125</v>
      </c>
      <c r="T6281" s="9" t="s">
        <v>31126</v>
      </c>
    </row>
    <row r="6282" customHeight="1" spans="1:20">
      <c r="A6282" s="6">
        <v>45213</v>
      </c>
      <c r="B6282" s="9" t="s">
        <v>31127</v>
      </c>
      <c r="C6282" s="9" t="s">
        <v>6949</v>
      </c>
      <c r="D6282" s="9" t="s">
        <v>22</v>
      </c>
      <c r="E6282" s="9" t="s">
        <v>31128</v>
      </c>
      <c r="F6282" s="9" t="s">
        <v>31129</v>
      </c>
      <c r="G6282" s="9" t="s">
        <v>25</v>
      </c>
      <c r="H6282" s="9" t="s">
        <v>22</v>
      </c>
      <c r="I6282" s="9" t="s">
        <v>293</v>
      </c>
      <c r="J6282" s="9" t="s">
        <v>27</v>
      </c>
      <c r="K6282" s="9" t="s">
        <v>28</v>
      </c>
      <c r="L6282" s="9" t="s">
        <v>43</v>
      </c>
      <c r="M6282" s="9" t="s">
        <v>44</v>
      </c>
      <c r="N6282" s="9" t="s">
        <v>208</v>
      </c>
      <c r="O6282" s="9" t="s">
        <v>32</v>
      </c>
      <c r="P6282" s="9" t="s">
        <v>22</v>
      </c>
      <c r="Q6282" s="9" t="s">
        <v>31130</v>
      </c>
      <c r="R6282" s="9" t="s">
        <v>46</v>
      </c>
      <c r="S6282" s="9" t="s">
        <v>31131</v>
      </c>
      <c r="T6282" s="9" t="s">
        <v>31132</v>
      </c>
    </row>
    <row r="6283" customHeight="1" spans="1:20">
      <c r="A6283" s="6">
        <v>45213</v>
      </c>
      <c r="B6283" s="9" t="s">
        <v>31133</v>
      </c>
      <c r="C6283" s="9" t="s">
        <v>393</v>
      </c>
      <c r="D6283" s="9" t="s">
        <v>22</v>
      </c>
      <c r="E6283" s="9" t="s">
        <v>31134</v>
      </c>
      <c r="F6283" s="9" t="s">
        <v>31135</v>
      </c>
      <c r="G6283" s="9" t="s">
        <v>25</v>
      </c>
      <c r="H6283" s="9" t="s">
        <v>22</v>
      </c>
      <c r="I6283" s="9" t="s">
        <v>26</v>
      </c>
      <c r="J6283" s="9" t="s">
        <v>27</v>
      </c>
      <c r="K6283" s="9" t="s">
        <v>76</v>
      </c>
      <c r="L6283" s="9" t="s">
        <v>29</v>
      </c>
      <c r="M6283" s="9" t="s">
        <v>30</v>
      </c>
      <c r="N6283" s="9" t="s">
        <v>31</v>
      </c>
      <c r="O6283" s="9" t="s">
        <v>32</v>
      </c>
      <c r="P6283" s="9" t="s">
        <v>22</v>
      </c>
      <c r="Q6283" s="9" t="s">
        <v>31136</v>
      </c>
      <c r="R6283" s="9" t="s">
        <v>34</v>
      </c>
      <c r="S6283" s="9" t="s">
        <v>31137</v>
      </c>
      <c r="T6283" s="9" t="s">
        <v>22</v>
      </c>
    </row>
    <row r="6284" customHeight="1" spans="1:20">
      <c r="A6284" s="6">
        <v>45213</v>
      </c>
      <c r="B6284" s="9" t="s">
        <v>31138</v>
      </c>
      <c r="C6284" s="9" t="s">
        <v>121</v>
      </c>
      <c r="D6284" s="9" t="s">
        <v>22</v>
      </c>
      <c r="E6284" s="9" t="s">
        <v>31139</v>
      </c>
      <c r="F6284" s="9" t="s">
        <v>31140</v>
      </c>
      <c r="G6284" s="9" t="s">
        <v>130</v>
      </c>
      <c r="H6284" s="9" t="s">
        <v>22</v>
      </c>
      <c r="I6284" s="9" t="s">
        <v>149</v>
      </c>
      <c r="J6284" s="9" t="s">
        <v>27</v>
      </c>
      <c r="K6284" s="9" t="s">
        <v>28</v>
      </c>
      <c r="L6284" s="9" t="s">
        <v>43</v>
      </c>
      <c r="M6284" s="9" t="s">
        <v>30</v>
      </c>
      <c r="N6284" s="9" t="s">
        <v>31</v>
      </c>
      <c r="O6284" s="9" t="s">
        <v>32</v>
      </c>
      <c r="P6284" s="9" t="s">
        <v>22</v>
      </c>
      <c r="Q6284" s="9" t="s">
        <v>31141</v>
      </c>
      <c r="R6284" s="9" t="s">
        <v>56</v>
      </c>
      <c r="S6284" s="9" t="s">
        <v>31142</v>
      </c>
      <c r="T6284" s="9" t="s">
        <v>22</v>
      </c>
    </row>
    <row r="6285" customHeight="1" spans="1:20">
      <c r="A6285" s="6">
        <v>45213</v>
      </c>
      <c r="B6285" s="9" t="s">
        <v>31143</v>
      </c>
      <c r="C6285" s="9" t="s">
        <v>50</v>
      </c>
      <c r="D6285" s="9" t="s">
        <v>22</v>
      </c>
      <c r="E6285" s="9" t="s">
        <v>31144</v>
      </c>
      <c r="F6285" s="9" t="s">
        <v>31145</v>
      </c>
      <c r="G6285" s="9" t="s">
        <v>130</v>
      </c>
      <c r="H6285" s="9" t="s">
        <v>22</v>
      </c>
      <c r="I6285" s="9" t="s">
        <v>131</v>
      </c>
      <c r="J6285" s="9" t="s">
        <v>27</v>
      </c>
      <c r="K6285" s="9" t="s">
        <v>28</v>
      </c>
      <c r="L6285" s="9" t="s">
        <v>43</v>
      </c>
      <c r="M6285" s="9" t="s">
        <v>30</v>
      </c>
      <c r="N6285" s="9" t="s">
        <v>31</v>
      </c>
      <c r="O6285" s="9" t="s">
        <v>32</v>
      </c>
      <c r="P6285" s="9" t="s">
        <v>22</v>
      </c>
      <c r="Q6285" s="9" t="s">
        <v>31146</v>
      </c>
      <c r="R6285" s="9" t="s">
        <v>56</v>
      </c>
      <c r="S6285" s="9" t="s">
        <v>31147</v>
      </c>
      <c r="T6285" s="9" t="s">
        <v>22</v>
      </c>
    </row>
    <row r="6286" customHeight="1" spans="1:20">
      <c r="A6286" s="6">
        <v>45213</v>
      </c>
      <c r="B6286" s="9" t="s">
        <v>31148</v>
      </c>
      <c r="C6286" s="9" t="s">
        <v>204</v>
      </c>
      <c r="D6286" s="9" t="s">
        <v>22</v>
      </c>
      <c r="E6286" s="9" t="s">
        <v>31149</v>
      </c>
      <c r="F6286" s="9" t="s">
        <v>31150</v>
      </c>
      <c r="G6286" s="9" t="s">
        <v>130</v>
      </c>
      <c r="H6286" s="9" t="s">
        <v>22</v>
      </c>
      <c r="I6286" s="9" t="s">
        <v>576</v>
      </c>
      <c r="J6286" s="9" t="s">
        <v>27</v>
      </c>
      <c r="K6286" s="9" t="s">
        <v>28</v>
      </c>
      <c r="L6286" s="9" t="s">
        <v>43</v>
      </c>
      <c r="M6286" s="9" t="s">
        <v>30</v>
      </c>
      <c r="N6286" s="9" t="s">
        <v>208</v>
      </c>
      <c r="O6286" s="9" t="s">
        <v>32</v>
      </c>
      <c r="P6286" s="9" t="s">
        <v>22</v>
      </c>
      <c r="Q6286" s="9" t="s">
        <v>31151</v>
      </c>
      <c r="R6286" s="9" t="s">
        <v>56</v>
      </c>
      <c r="S6286" s="20" t="s">
        <v>31152</v>
      </c>
      <c r="T6286" s="9" t="s">
        <v>22</v>
      </c>
    </row>
    <row r="6287" customHeight="1" spans="1:20">
      <c r="A6287" s="6">
        <v>45213</v>
      </c>
      <c r="B6287" s="9" t="s">
        <v>31153</v>
      </c>
      <c r="C6287" s="9" t="s">
        <v>274</v>
      </c>
      <c r="D6287" s="9" t="s">
        <v>22</v>
      </c>
      <c r="E6287" s="9" t="s">
        <v>29140</v>
      </c>
      <c r="F6287" s="9" t="s">
        <v>29141</v>
      </c>
      <c r="G6287" s="9" t="s">
        <v>53</v>
      </c>
      <c r="H6287" s="9" t="s">
        <v>96</v>
      </c>
      <c r="I6287" s="9" t="s">
        <v>1595</v>
      </c>
      <c r="J6287" s="9" t="s">
        <v>27</v>
      </c>
      <c r="K6287" s="9" t="s">
        <v>28</v>
      </c>
      <c r="L6287" s="9" t="s">
        <v>43</v>
      </c>
      <c r="M6287" s="9" t="s">
        <v>30</v>
      </c>
      <c r="N6287" s="9" t="s">
        <v>208</v>
      </c>
      <c r="O6287" s="9" t="s">
        <v>32</v>
      </c>
      <c r="P6287" s="9" t="s">
        <v>22</v>
      </c>
      <c r="Q6287" s="9" t="s">
        <v>31154</v>
      </c>
      <c r="R6287" s="9" t="s">
        <v>56</v>
      </c>
      <c r="S6287" s="9" t="s">
        <v>31155</v>
      </c>
      <c r="T6287" s="9" t="s">
        <v>22</v>
      </c>
    </row>
    <row r="6288" customHeight="1" spans="1:20">
      <c r="A6288" s="6">
        <v>45213</v>
      </c>
      <c r="B6288" s="9" t="s">
        <v>31156</v>
      </c>
      <c r="C6288" s="9" t="s">
        <v>274</v>
      </c>
      <c r="D6288" s="9" t="s">
        <v>22</v>
      </c>
      <c r="E6288" s="9" t="s">
        <v>31157</v>
      </c>
      <c r="F6288" s="9" t="s">
        <v>31158</v>
      </c>
      <c r="G6288" s="9" t="s">
        <v>336</v>
      </c>
      <c r="H6288" s="9" t="s">
        <v>22</v>
      </c>
      <c r="I6288" s="9" t="s">
        <v>63</v>
      </c>
      <c r="J6288" s="9" t="s">
        <v>27</v>
      </c>
      <c r="K6288" s="9" t="s">
        <v>28</v>
      </c>
      <c r="L6288" s="9" t="s">
        <v>43</v>
      </c>
      <c r="M6288" s="9" t="s">
        <v>30</v>
      </c>
      <c r="N6288" s="9" t="s">
        <v>208</v>
      </c>
      <c r="O6288" s="9" t="s">
        <v>32</v>
      </c>
      <c r="P6288" s="9" t="s">
        <v>22</v>
      </c>
      <c r="Q6288" s="9" t="s">
        <v>31159</v>
      </c>
      <c r="R6288" s="9" t="s">
        <v>56</v>
      </c>
      <c r="S6288" s="9" t="s">
        <v>31160</v>
      </c>
      <c r="T6288" s="9" t="s">
        <v>22</v>
      </c>
    </row>
    <row r="6289" customHeight="1" spans="1:20">
      <c r="A6289" s="6">
        <v>45213</v>
      </c>
      <c r="B6289" s="9" t="s">
        <v>31161</v>
      </c>
      <c r="C6289" s="9" t="s">
        <v>646</v>
      </c>
      <c r="D6289" s="9" t="s">
        <v>22</v>
      </c>
      <c r="E6289" s="9" t="s">
        <v>31162</v>
      </c>
      <c r="F6289" s="9" t="s">
        <v>31163</v>
      </c>
      <c r="G6289" s="9" t="s">
        <v>130</v>
      </c>
      <c r="H6289" s="9" t="s">
        <v>22</v>
      </c>
      <c r="I6289" s="9" t="s">
        <v>253</v>
      </c>
      <c r="J6289" s="9" t="s">
        <v>27</v>
      </c>
      <c r="K6289" s="9" t="s">
        <v>28</v>
      </c>
      <c r="L6289" s="9" t="s">
        <v>43</v>
      </c>
      <c r="M6289" s="9" t="s">
        <v>44</v>
      </c>
      <c r="N6289" s="9" t="s">
        <v>31</v>
      </c>
      <c r="O6289" s="9" t="s">
        <v>32</v>
      </c>
      <c r="P6289" s="9" t="s">
        <v>22</v>
      </c>
      <c r="Q6289" s="9" t="s">
        <v>31164</v>
      </c>
      <c r="R6289" s="9" t="s">
        <v>46</v>
      </c>
      <c r="S6289" s="9" t="s">
        <v>31165</v>
      </c>
      <c r="T6289" s="9" t="s">
        <v>31166</v>
      </c>
    </row>
    <row r="6290" customHeight="1" spans="1:20">
      <c r="A6290" s="6">
        <v>45213</v>
      </c>
      <c r="B6290" s="9" t="s">
        <v>31167</v>
      </c>
      <c r="C6290" s="9" t="s">
        <v>7176</v>
      </c>
      <c r="D6290" s="9" t="s">
        <v>22</v>
      </c>
      <c r="E6290" s="9" t="s">
        <v>24448</v>
      </c>
      <c r="F6290" s="9" t="s">
        <v>24449</v>
      </c>
      <c r="G6290" s="9" t="s">
        <v>130</v>
      </c>
      <c r="H6290" s="9" t="s">
        <v>22</v>
      </c>
      <c r="I6290" s="9" t="s">
        <v>26</v>
      </c>
      <c r="J6290" s="9" t="s">
        <v>27</v>
      </c>
      <c r="K6290" s="9" t="s">
        <v>76</v>
      </c>
      <c r="L6290" s="9" t="s">
        <v>29</v>
      </c>
      <c r="M6290" s="9" t="s">
        <v>30</v>
      </c>
      <c r="N6290" s="9" t="s">
        <v>31</v>
      </c>
      <c r="O6290" s="9" t="s">
        <v>32</v>
      </c>
      <c r="P6290" s="9" t="s">
        <v>22</v>
      </c>
      <c r="Q6290" s="9" t="s">
        <v>31168</v>
      </c>
      <c r="R6290" s="9" t="s">
        <v>34</v>
      </c>
      <c r="S6290" s="9" t="s">
        <v>31169</v>
      </c>
      <c r="T6290" s="9" t="s">
        <v>22</v>
      </c>
    </row>
    <row r="6291" customHeight="1" spans="1:20">
      <c r="A6291" s="6">
        <v>45213</v>
      </c>
      <c r="B6291" s="9" t="s">
        <v>31170</v>
      </c>
      <c r="C6291" s="9" t="s">
        <v>6660</v>
      </c>
      <c r="D6291" s="9" t="s">
        <v>22</v>
      </c>
      <c r="E6291" s="9" t="s">
        <v>30906</v>
      </c>
      <c r="F6291" s="9" t="s">
        <v>30907</v>
      </c>
      <c r="G6291" s="9" t="s">
        <v>82</v>
      </c>
      <c r="H6291" s="9" t="s">
        <v>22</v>
      </c>
      <c r="I6291" s="9" t="s">
        <v>26</v>
      </c>
      <c r="J6291" s="9" t="s">
        <v>27</v>
      </c>
      <c r="K6291" s="9" t="s">
        <v>28</v>
      </c>
      <c r="L6291" s="9" t="s">
        <v>29</v>
      </c>
      <c r="M6291" s="9" t="s">
        <v>30</v>
      </c>
      <c r="N6291" s="9" t="s">
        <v>31</v>
      </c>
      <c r="O6291" s="9" t="s">
        <v>32</v>
      </c>
      <c r="P6291" s="9" t="s">
        <v>22</v>
      </c>
      <c r="Q6291" s="9" t="s">
        <v>31171</v>
      </c>
      <c r="R6291" s="9" t="s">
        <v>34</v>
      </c>
      <c r="S6291" s="9" t="s">
        <v>31172</v>
      </c>
      <c r="T6291" s="9" t="s">
        <v>31173</v>
      </c>
    </row>
    <row r="6292" customHeight="1" spans="1:20">
      <c r="A6292" s="6">
        <v>45213</v>
      </c>
      <c r="B6292" s="9" t="s">
        <v>31174</v>
      </c>
      <c r="C6292" s="9" t="s">
        <v>7249</v>
      </c>
      <c r="D6292" s="9" t="s">
        <v>22</v>
      </c>
      <c r="E6292" s="9" t="s">
        <v>31175</v>
      </c>
      <c r="F6292" s="9" t="s">
        <v>8434</v>
      </c>
      <c r="G6292" s="9" t="s">
        <v>82</v>
      </c>
      <c r="H6292" s="9" t="s">
        <v>22</v>
      </c>
      <c r="I6292" s="9" t="s">
        <v>31176</v>
      </c>
      <c r="J6292" s="9" t="s">
        <v>27</v>
      </c>
      <c r="K6292" s="9" t="s">
        <v>28</v>
      </c>
      <c r="L6292" s="9" t="s">
        <v>43</v>
      </c>
      <c r="M6292" s="9" t="s">
        <v>30</v>
      </c>
      <c r="N6292" s="9" t="s">
        <v>31</v>
      </c>
      <c r="O6292" s="9" t="s">
        <v>32</v>
      </c>
      <c r="P6292" s="9" t="s">
        <v>22</v>
      </c>
      <c r="Q6292" s="9" t="s">
        <v>31177</v>
      </c>
      <c r="R6292" s="9" t="s">
        <v>8436</v>
      </c>
      <c r="S6292" s="9" t="s">
        <v>31178</v>
      </c>
      <c r="T6292" s="9" t="s">
        <v>31179</v>
      </c>
    </row>
    <row r="6293" customHeight="1" spans="1:20">
      <c r="A6293" s="6">
        <v>45213</v>
      </c>
      <c r="B6293" s="9" t="s">
        <v>31180</v>
      </c>
      <c r="C6293" s="9" t="s">
        <v>783</v>
      </c>
      <c r="D6293" s="9" t="s">
        <v>22</v>
      </c>
      <c r="E6293" s="9" t="s">
        <v>31181</v>
      </c>
      <c r="F6293" s="9" t="s">
        <v>4339</v>
      </c>
      <c r="G6293" s="9" t="s">
        <v>82</v>
      </c>
      <c r="H6293" s="9" t="s">
        <v>22</v>
      </c>
      <c r="I6293" s="9" t="s">
        <v>168</v>
      </c>
      <c r="J6293" s="9" t="s">
        <v>27</v>
      </c>
      <c r="K6293" s="9" t="s">
        <v>28</v>
      </c>
      <c r="L6293" s="9" t="s">
        <v>43</v>
      </c>
      <c r="M6293" s="9" t="s">
        <v>169</v>
      </c>
      <c r="N6293" s="9" t="s">
        <v>743</v>
      </c>
      <c r="O6293" s="9" t="s">
        <v>32</v>
      </c>
      <c r="P6293" s="9" t="s">
        <v>22</v>
      </c>
      <c r="Q6293" s="9" t="s">
        <v>31182</v>
      </c>
      <c r="R6293" s="9" t="s">
        <v>46</v>
      </c>
      <c r="S6293" s="9" t="s">
        <v>31183</v>
      </c>
      <c r="T6293" s="9" t="s">
        <v>31184</v>
      </c>
    </row>
    <row r="6294" customHeight="1" spans="1:20">
      <c r="A6294" s="6">
        <v>45213</v>
      </c>
      <c r="B6294" s="9" t="s">
        <v>31185</v>
      </c>
      <c r="C6294" s="9" t="s">
        <v>6918</v>
      </c>
      <c r="D6294" s="9" t="s">
        <v>22</v>
      </c>
      <c r="E6294" s="9" t="s">
        <v>31186</v>
      </c>
      <c r="F6294" s="9" t="s">
        <v>31187</v>
      </c>
      <c r="G6294" s="9" t="s">
        <v>53</v>
      </c>
      <c r="H6294" s="9" t="s">
        <v>110</v>
      </c>
      <c r="I6294" s="9" t="s">
        <v>576</v>
      </c>
      <c r="J6294" s="9" t="s">
        <v>27</v>
      </c>
      <c r="K6294" s="9" t="s">
        <v>28</v>
      </c>
      <c r="L6294" s="9" t="s">
        <v>43</v>
      </c>
      <c r="M6294" s="9" t="s">
        <v>44</v>
      </c>
      <c r="N6294" s="9" t="s">
        <v>743</v>
      </c>
      <c r="O6294" s="9" t="s">
        <v>32</v>
      </c>
      <c r="P6294" s="9" t="s">
        <v>22</v>
      </c>
      <c r="Q6294" s="9" t="s">
        <v>31188</v>
      </c>
      <c r="R6294" s="9" t="s">
        <v>46</v>
      </c>
      <c r="S6294" s="9" t="s">
        <v>31189</v>
      </c>
      <c r="T6294" s="9" t="s">
        <v>31190</v>
      </c>
    </row>
    <row r="6295" customHeight="1" spans="1:20">
      <c r="A6295" s="6">
        <v>45213</v>
      </c>
      <c r="B6295" s="9" t="s">
        <v>31191</v>
      </c>
      <c r="C6295" s="9" t="s">
        <v>6918</v>
      </c>
      <c r="D6295" s="9" t="s">
        <v>22</v>
      </c>
      <c r="E6295" s="9" t="s">
        <v>31192</v>
      </c>
      <c r="F6295" s="9" t="s">
        <v>31193</v>
      </c>
      <c r="G6295" s="9" t="s">
        <v>130</v>
      </c>
      <c r="H6295" s="9" t="s">
        <v>22</v>
      </c>
      <c r="I6295" s="9" t="s">
        <v>207</v>
      </c>
      <c r="J6295" s="9" t="s">
        <v>27</v>
      </c>
      <c r="K6295" s="9" t="s">
        <v>28</v>
      </c>
      <c r="L6295" s="9" t="s">
        <v>43</v>
      </c>
      <c r="M6295" s="9" t="s">
        <v>30</v>
      </c>
      <c r="N6295" s="9" t="s">
        <v>743</v>
      </c>
      <c r="O6295" s="9" t="s">
        <v>32</v>
      </c>
      <c r="P6295" s="9" t="s">
        <v>22</v>
      </c>
      <c r="Q6295" s="9" t="s">
        <v>31194</v>
      </c>
      <c r="R6295" s="9" t="s">
        <v>46</v>
      </c>
      <c r="S6295" s="9" t="s">
        <v>31195</v>
      </c>
      <c r="T6295" s="9" t="s">
        <v>31196</v>
      </c>
    </row>
    <row r="6296" customHeight="1" spans="1:20">
      <c r="A6296" s="6">
        <v>45213</v>
      </c>
      <c r="B6296" s="9" t="s">
        <v>31197</v>
      </c>
      <c r="C6296" s="9" t="s">
        <v>783</v>
      </c>
      <c r="D6296" s="9" t="s">
        <v>22</v>
      </c>
      <c r="E6296" s="9" t="s">
        <v>31198</v>
      </c>
      <c r="F6296" s="9" t="s">
        <v>31199</v>
      </c>
      <c r="G6296" s="9" t="s">
        <v>82</v>
      </c>
      <c r="H6296" s="9" t="s">
        <v>22</v>
      </c>
      <c r="I6296" s="9" t="s">
        <v>241</v>
      </c>
      <c r="J6296" s="9" t="s">
        <v>27</v>
      </c>
      <c r="K6296" s="9" t="s">
        <v>28</v>
      </c>
      <c r="L6296" s="9" t="s">
        <v>43</v>
      </c>
      <c r="M6296" s="9" t="s">
        <v>30</v>
      </c>
      <c r="N6296" s="9" t="s">
        <v>743</v>
      </c>
      <c r="O6296" s="9" t="s">
        <v>32</v>
      </c>
      <c r="P6296" s="9" t="s">
        <v>22</v>
      </c>
      <c r="Q6296" s="9" t="s">
        <v>31200</v>
      </c>
      <c r="R6296" s="9" t="s">
        <v>46</v>
      </c>
      <c r="S6296" s="9" t="s">
        <v>31201</v>
      </c>
      <c r="T6296" s="9" t="s">
        <v>31202</v>
      </c>
    </row>
    <row r="6297" customHeight="1" spans="1:20">
      <c r="A6297" s="6">
        <v>45213</v>
      </c>
      <c r="B6297" s="9" t="s">
        <v>31203</v>
      </c>
      <c r="C6297" s="9" t="s">
        <v>6119</v>
      </c>
      <c r="D6297" s="9" t="s">
        <v>22</v>
      </c>
      <c r="E6297" s="9" t="s">
        <v>31204</v>
      </c>
      <c r="F6297" s="9" t="s">
        <v>31205</v>
      </c>
      <c r="G6297" s="9" t="s">
        <v>82</v>
      </c>
      <c r="H6297" s="9" t="s">
        <v>96</v>
      </c>
      <c r="I6297" s="9" t="s">
        <v>168</v>
      </c>
      <c r="J6297" s="9" t="s">
        <v>27</v>
      </c>
      <c r="K6297" s="9" t="s">
        <v>28</v>
      </c>
      <c r="L6297" s="9" t="s">
        <v>43</v>
      </c>
      <c r="M6297" s="9" t="s">
        <v>799</v>
      </c>
      <c r="N6297" s="9" t="s">
        <v>31</v>
      </c>
      <c r="O6297" s="9" t="s">
        <v>32</v>
      </c>
      <c r="P6297" s="9" t="s">
        <v>22</v>
      </c>
      <c r="Q6297" s="9" t="s">
        <v>31206</v>
      </c>
      <c r="R6297" s="9" t="s">
        <v>46</v>
      </c>
      <c r="S6297" s="9" t="s">
        <v>31207</v>
      </c>
      <c r="T6297" s="9" t="s">
        <v>31208</v>
      </c>
    </row>
    <row r="6298" customHeight="1" spans="1:20">
      <c r="A6298" s="6">
        <v>45213</v>
      </c>
      <c r="B6298" s="9" t="s">
        <v>31209</v>
      </c>
      <c r="C6298" s="9" t="s">
        <v>12248</v>
      </c>
      <c r="D6298" s="9" t="s">
        <v>22</v>
      </c>
      <c r="E6298" s="9" t="s">
        <v>31210</v>
      </c>
      <c r="F6298" s="9" t="s">
        <v>31211</v>
      </c>
      <c r="G6298" s="9" t="s">
        <v>82</v>
      </c>
      <c r="H6298" s="9" t="s">
        <v>96</v>
      </c>
      <c r="I6298" s="9" t="s">
        <v>168</v>
      </c>
      <c r="J6298" s="9" t="s">
        <v>27</v>
      </c>
      <c r="K6298" s="9" t="s">
        <v>28</v>
      </c>
      <c r="L6298" s="9" t="s">
        <v>43</v>
      </c>
      <c r="M6298" s="9" t="s">
        <v>169</v>
      </c>
      <c r="N6298" s="9" t="s">
        <v>31</v>
      </c>
      <c r="O6298" s="9" t="s">
        <v>32</v>
      </c>
      <c r="P6298" s="9" t="s">
        <v>22</v>
      </c>
      <c r="Q6298" s="9" t="s">
        <v>31212</v>
      </c>
      <c r="R6298" s="9" t="s">
        <v>46</v>
      </c>
      <c r="S6298" s="9" t="s">
        <v>31213</v>
      </c>
      <c r="T6298" s="9" t="s">
        <v>31214</v>
      </c>
    </row>
    <row r="6299" customHeight="1" spans="1:20">
      <c r="A6299" s="6">
        <v>45213</v>
      </c>
      <c r="B6299" s="9" t="s">
        <v>31215</v>
      </c>
      <c r="C6299" s="9" t="s">
        <v>2868</v>
      </c>
      <c r="D6299" s="9" t="s">
        <v>22</v>
      </c>
      <c r="E6299" s="9" t="s">
        <v>25205</v>
      </c>
      <c r="F6299" s="9" t="s">
        <v>22</v>
      </c>
      <c r="G6299" s="9" t="s">
        <v>22</v>
      </c>
      <c r="H6299" s="9" t="s">
        <v>22</v>
      </c>
      <c r="I6299" s="9" t="s">
        <v>241</v>
      </c>
      <c r="J6299" s="9" t="s">
        <v>27</v>
      </c>
      <c r="K6299" s="9" t="s">
        <v>28</v>
      </c>
      <c r="L6299" s="9" t="s">
        <v>43</v>
      </c>
      <c r="M6299" s="9" t="s">
        <v>30</v>
      </c>
      <c r="N6299" s="9" t="s">
        <v>31</v>
      </c>
      <c r="O6299" s="9" t="s">
        <v>32</v>
      </c>
      <c r="P6299" s="9" t="s">
        <v>22</v>
      </c>
      <c r="Q6299" s="9" t="s">
        <v>31216</v>
      </c>
      <c r="R6299" s="9" t="s">
        <v>46</v>
      </c>
      <c r="S6299" s="9" t="s">
        <v>31217</v>
      </c>
      <c r="T6299" s="9" t="s">
        <v>31218</v>
      </c>
    </row>
    <row r="6300" customHeight="1" spans="1:20">
      <c r="A6300" s="6">
        <v>45213</v>
      </c>
      <c r="B6300" s="9" t="s">
        <v>31219</v>
      </c>
      <c r="C6300" s="9" t="s">
        <v>191</v>
      </c>
      <c r="D6300" s="9" t="s">
        <v>22</v>
      </c>
      <c r="E6300" s="9" t="s">
        <v>31220</v>
      </c>
      <c r="F6300" s="9" t="s">
        <v>8506</v>
      </c>
      <c r="G6300" s="9" t="s">
        <v>336</v>
      </c>
      <c r="H6300" s="9" t="s">
        <v>22</v>
      </c>
      <c r="I6300" s="9" t="s">
        <v>576</v>
      </c>
      <c r="J6300" s="9" t="s">
        <v>27</v>
      </c>
      <c r="K6300" s="9" t="s">
        <v>28</v>
      </c>
      <c r="L6300" s="9" t="s">
        <v>43</v>
      </c>
      <c r="M6300" s="9" t="s">
        <v>30</v>
      </c>
      <c r="N6300" s="9" t="s">
        <v>31</v>
      </c>
      <c r="O6300" s="9" t="s">
        <v>32</v>
      </c>
      <c r="P6300" s="9" t="s">
        <v>22</v>
      </c>
      <c r="Q6300" s="9" t="s">
        <v>31221</v>
      </c>
      <c r="R6300" s="9" t="s">
        <v>46</v>
      </c>
      <c r="S6300" s="9" t="s">
        <v>31222</v>
      </c>
      <c r="T6300" s="9" t="s">
        <v>31223</v>
      </c>
    </row>
    <row r="6301" customHeight="1" spans="1:20">
      <c r="A6301" s="6">
        <v>45213</v>
      </c>
      <c r="B6301" s="9" t="s">
        <v>31224</v>
      </c>
      <c r="C6301" s="9" t="s">
        <v>2825</v>
      </c>
      <c r="D6301" s="9" t="s">
        <v>22</v>
      </c>
      <c r="E6301" s="9" t="s">
        <v>31225</v>
      </c>
      <c r="F6301" s="9" t="s">
        <v>31226</v>
      </c>
      <c r="G6301" s="9" t="s">
        <v>82</v>
      </c>
      <c r="H6301" s="9" t="s">
        <v>22</v>
      </c>
      <c r="I6301" s="9" t="s">
        <v>175</v>
      </c>
      <c r="J6301" s="9" t="s">
        <v>27</v>
      </c>
      <c r="K6301" s="9" t="s">
        <v>28</v>
      </c>
      <c r="L6301" s="9" t="s">
        <v>43</v>
      </c>
      <c r="M6301" s="9" t="s">
        <v>44</v>
      </c>
      <c r="N6301" s="9" t="s">
        <v>31</v>
      </c>
      <c r="O6301" s="9" t="s">
        <v>32</v>
      </c>
      <c r="P6301" s="9" t="s">
        <v>22</v>
      </c>
      <c r="Q6301" s="9" t="s">
        <v>31227</v>
      </c>
      <c r="R6301" s="9" t="s">
        <v>46</v>
      </c>
      <c r="S6301" s="9" t="s">
        <v>31228</v>
      </c>
      <c r="T6301" s="9" t="s">
        <v>31229</v>
      </c>
    </row>
    <row r="6302" customHeight="1" spans="1:20">
      <c r="A6302" s="6">
        <v>45213</v>
      </c>
      <c r="B6302" s="9" t="s">
        <v>31230</v>
      </c>
      <c r="C6302" s="9" t="s">
        <v>2825</v>
      </c>
      <c r="D6302" s="9" t="s">
        <v>22</v>
      </c>
      <c r="E6302" s="9" t="s">
        <v>31231</v>
      </c>
      <c r="F6302" s="9" t="s">
        <v>31232</v>
      </c>
      <c r="G6302" s="9" t="s">
        <v>82</v>
      </c>
      <c r="H6302" s="9" t="s">
        <v>22</v>
      </c>
      <c r="I6302" s="9" t="s">
        <v>131</v>
      </c>
      <c r="J6302" s="9" t="s">
        <v>27</v>
      </c>
      <c r="K6302" s="9" t="s">
        <v>28</v>
      </c>
      <c r="L6302" s="9" t="s">
        <v>43</v>
      </c>
      <c r="M6302" s="9" t="s">
        <v>30</v>
      </c>
      <c r="N6302" s="9" t="s">
        <v>31</v>
      </c>
      <c r="O6302" s="9" t="s">
        <v>32</v>
      </c>
      <c r="P6302" s="9" t="s">
        <v>22</v>
      </c>
      <c r="Q6302" s="9" t="s">
        <v>31233</v>
      </c>
      <c r="R6302" s="9" t="s">
        <v>46</v>
      </c>
      <c r="S6302" s="9" t="s">
        <v>31234</v>
      </c>
      <c r="T6302" s="9" t="s">
        <v>31235</v>
      </c>
    </row>
    <row r="6303" customHeight="1" spans="1:20">
      <c r="A6303" s="6">
        <v>45213</v>
      </c>
      <c r="B6303" s="9" t="s">
        <v>31236</v>
      </c>
      <c r="C6303" s="9" t="s">
        <v>817</v>
      </c>
      <c r="D6303" s="9" t="s">
        <v>22</v>
      </c>
      <c r="E6303" s="9" t="s">
        <v>31237</v>
      </c>
      <c r="F6303" s="9" t="s">
        <v>31238</v>
      </c>
      <c r="G6303" s="9" t="s">
        <v>69</v>
      </c>
      <c r="H6303" s="9" t="s">
        <v>22</v>
      </c>
      <c r="I6303" s="9" t="s">
        <v>880</v>
      </c>
      <c r="J6303" s="9" t="s">
        <v>27</v>
      </c>
      <c r="K6303" s="9" t="s">
        <v>28</v>
      </c>
      <c r="L6303" s="9" t="s">
        <v>43</v>
      </c>
      <c r="M6303" s="9" t="s">
        <v>30</v>
      </c>
      <c r="N6303" s="9" t="s">
        <v>31</v>
      </c>
      <c r="O6303" s="9" t="s">
        <v>32</v>
      </c>
      <c r="P6303" s="9" t="s">
        <v>22</v>
      </c>
      <c r="Q6303" s="9" t="s">
        <v>31239</v>
      </c>
      <c r="R6303" s="9" t="s">
        <v>46</v>
      </c>
      <c r="S6303" s="9" t="s">
        <v>31240</v>
      </c>
      <c r="T6303" s="9" t="s">
        <v>31241</v>
      </c>
    </row>
    <row r="6304" customHeight="1" spans="1:20">
      <c r="A6304" s="6">
        <v>45213</v>
      </c>
      <c r="B6304" s="9" t="s">
        <v>31242</v>
      </c>
      <c r="C6304" s="9" t="s">
        <v>5616</v>
      </c>
      <c r="D6304" s="9" t="s">
        <v>22</v>
      </c>
      <c r="E6304" s="9" t="s">
        <v>31243</v>
      </c>
      <c r="F6304" s="9" t="s">
        <v>31244</v>
      </c>
      <c r="G6304" s="9" t="s">
        <v>69</v>
      </c>
      <c r="H6304" s="9" t="s">
        <v>22</v>
      </c>
      <c r="I6304" s="9" t="s">
        <v>511</v>
      </c>
      <c r="J6304" s="9" t="s">
        <v>27</v>
      </c>
      <c r="K6304" s="9" t="s">
        <v>28</v>
      </c>
      <c r="L6304" s="9" t="s">
        <v>43</v>
      </c>
      <c r="M6304" s="9" t="s">
        <v>44</v>
      </c>
      <c r="N6304" s="9" t="s">
        <v>31</v>
      </c>
      <c r="O6304" s="9" t="s">
        <v>32</v>
      </c>
      <c r="P6304" s="9" t="s">
        <v>22</v>
      </c>
      <c r="Q6304" s="9" t="s">
        <v>31245</v>
      </c>
      <c r="R6304" s="9" t="s">
        <v>46</v>
      </c>
      <c r="S6304" s="9" t="s">
        <v>31246</v>
      </c>
      <c r="T6304" s="9" t="s">
        <v>31247</v>
      </c>
    </row>
    <row r="6305" customHeight="1" spans="1:20">
      <c r="A6305" s="6">
        <v>45213</v>
      </c>
      <c r="B6305" s="9" t="s">
        <v>31248</v>
      </c>
      <c r="C6305" s="9" t="s">
        <v>646</v>
      </c>
      <c r="D6305" s="9" t="s">
        <v>22</v>
      </c>
      <c r="E6305" s="9" t="s">
        <v>26119</v>
      </c>
      <c r="F6305" s="9" t="s">
        <v>26120</v>
      </c>
      <c r="G6305" s="9" t="s">
        <v>336</v>
      </c>
      <c r="H6305" s="9" t="s">
        <v>96</v>
      </c>
      <c r="I6305" s="9" t="s">
        <v>54</v>
      </c>
      <c r="J6305" s="9" t="s">
        <v>27</v>
      </c>
      <c r="K6305" s="9" t="s">
        <v>28</v>
      </c>
      <c r="L6305" s="9" t="s">
        <v>43</v>
      </c>
      <c r="M6305" s="9" t="s">
        <v>30</v>
      </c>
      <c r="N6305" s="9" t="s">
        <v>31</v>
      </c>
      <c r="O6305" s="9" t="s">
        <v>32</v>
      </c>
      <c r="P6305" s="9" t="s">
        <v>22</v>
      </c>
      <c r="Q6305" s="9" t="s">
        <v>31249</v>
      </c>
      <c r="R6305" s="9" t="s">
        <v>46</v>
      </c>
      <c r="S6305" s="9" t="s">
        <v>31250</v>
      </c>
      <c r="T6305" s="9" t="s">
        <v>31251</v>
      </c>
    </row>
    <row r="6306" customHeight="1" spans="1:20">
      <c r="A6306" s="6">
        <v>45213</v>
      </c>
      <c r="B6306" s="9" t="s">
        <v>31252</v>
      </c>
      <c r="C6306" s="9" t="s">
        <v>7249</v>
      </c>
      <c r="D6306" s="9" t="s">
        <v>22</v>
      </c>
      <c r="E6306" s="9" t="s">
        <v>31175</v>
      </c>
      <c r="F6306" s="9" t="s">
        <v>8434</v>
      </c>
      <c r="G6306" s="9" t="s">
        <v>82</v>
      </c>
      <c r="H6306" s="9" t="s">
        <v>22</v>
      </c>
      <c r="I6306" s="9" t="s">
        <v>11382</v>
      </c>
      <c r="J6306" s="9" t="s">
        <v>27</v>
      </c>
      <c r="K6306" s="9" t="s">
        <v>28</v>
      </c>
      <c r="L6306" s="9" t="s">
        <v>43</v>
      </c>
      <c r="M6306" s="9" t="s">
        <v>30</v>
      </c>
      <c r="N6306" s="9" t="s">
        <v>31</v>
      </c>
      <c r="O6306" s="9" t="s">
        <v>32</v>
      </c>
      <c r="P6306" s="9" t="s">
        <v>22</v>
      </c>
      <c r="Q6306" s="9" t="s">
        <v>31253</v>
      </c>
      <c r="R6306" s="9" t="s">
        <v>11382</v>
      </c>
      <c r="S6306" s="9" t="s">
        <v>31178</v>
      </c>
      <c r="T6306" s="9" t="s">
        <v>31254</v>
      </c>
    </row>
    <row r="6307" customHeight="1" spans="1:20">
      <c r="A6307" s="6">
        <v>45213</v>
      </c>
      <c r="B6307" s="9" t="s">
        <v>31255</v>
      </c>
      <c r="C6307" s="9" t="s">
        <v>1023</v>
      </c>
      <c r="D6307" s="9" t="s">
        <v>22</v>
      </c>
      <c r="E6307" s="9" t="s">
        <v>31256</v>
      </c>
      <c r="F6307" s="9" t="s">
        <v>31257</v>
      </c>
      <c r="G6307" s="9" t="s">
        <v>53</v>
      </c>
      <c r="H6307" s="9" t="s">
        <v>110</v>
      </c>
      <c r="I6307" s="9" t="s">
        <v>490</v>
      </c>
      <c r="J6307" s="9" t="s">
        <v>27</v>
      </c>
      <c r="K6307" s="9" t="s">
        <v>28</v>
      </c>
      <c r="L6307" s="9" t="s">
        <v>43</v>
      </c>
      <c r="M6307" s="9" t="s">
        <v>44</v>
      </c>
      <c r="N6307" s="9" t="s">
        <v>31</v>
      </c>
      <c r="O6307" s="9" t="s">
        <v>32</v>
      </c>
      <c r="P6307" s="9" t="s">
        <v>22</v>
      </c>
      <c r="Q6307" s="9" t="s">
        <v>31258</v>
      </c>
      <c r="R6307" s="9" t="s">
        <v>46</v>
      </c>
      <c r="S6307" s="9" t="s">
        <v>31259</v>
      </c>
      <c r="T6307" s="9" t="s">
        <v>31260</v>
      </c>
    </row>
    <row r="6308" customHeight="1" spans="1:20">
      <c r="A6308" s="6">
        <v>45213</v>
      </c>
      <c r="B6308" s="9" t="s">
        <v>31261</v>
      </c>
      <c r="C6308" s="9" t="s">
        <v>2825</v>
      </c>
      <c r="D6308" s="9" t="s">
        <v>22</v>
      </c>
      <c r="E6308" s="9" t="s">
        <v>31262</v>
      </c>
      <c r="F6308" s="9" t="s">
        <v>22</v>
      </c>
      <c r="G6308" s="9" t="s">
        <v>22</v>
      </c>
      <c r="H6308" s="9" t="s">
        <v>22</v>
      </c>
      <c r="I6308" s="9" t="s">
        <v>155</v>
      </c>
      <c r="J6308" s="9" t="s">
        <v>27</v>
      </c>
      <c r="K6308" s="9" t="s">
        <v>28</v>
      </c>
      <c r="L6308" s="9" t="s">
        <v>43</v>
      </c>
      <c r="M6308" s="9" t="s">
        <v>44</v>
      </c>
      <c r="N6308" s="9" t="s">
        <v>31</v>
      </c>
      <c r="O6308" s="9" t="s">
        <v>32</v>
      </c>
      <c r="P6308" s="9" t="s">
        <v>22</v>
      </c>
      <c r="Q6308" s="9" t="s">
        <v>31263</v>
      </c>
      <c r="R6308" s="9" t="s">
        <v>46</v>
      </c>
      <c r="S6308" s="9" t="s">
        <v>31264</v>
      </c>
      <c r="T6308" s="9" t="s">
        <v>31265</v>
      </c>
    </row>
    <row r="6309" customHeight="1" spans="1:20">
      <c r="A6309" s="6">
        <v>45213</v>
      </c>
      <c r="B6309" s="9" t="s">
        <v>31266</v>
      </c>
      <c r="C6309" s="9" t="s">
        <v>817</v>
      </c>
      <c r="D6309" s="9" t="s">
        <v>22</v>
      </c>
      <c r="E6309" s="9" t="s">
        <v>31267</v>
      </c>
      <c r="F6309" s="9" t="s">
        <v>31268</v>
      </c>
      <c r="G6309" s="9" t="s">
        <v>41</v>
      </c>
      <c r="H6309" s="9" t="s">
        <v>96</v>
      </c>
      <c r="I6309" s="9" t="s">
        <v>270</v>
      </c>
      <c r="J6309" s="9" t="s">
        <v>27</v>
      </c>
      <c r="K6309" s="9" t="s">
        <v>28</v>
      </c>
      <c r="L6309" s="9" t="s">
        <v>43</v>
      </c>
      <c r="M6309" s="9" t="s">
        <v>44</v>
      </c>
      <c r="N6309" s="9" t="s">
        <v>31</v>
      </c>
      <c r="O6309" s="9" t="s">
        <v>32</v>
      </c>
      <c r="P6309" s="9" t="s">
        <v>22</v>
      </c>
      <c r="Q6309" s="9" t="s">
        <v>31269</v>
      </c>
      <c r="R6309" s="9" t="s">
        <v>46</v>
      </c>
      <c r="S6309" s="9" t="s">
        <v>31270</v>
      </c>
      <c r="T6309" s="9" t="s">
        <v>31271</v>
      </c>
    </row>
    <row r="6310" customHeight="1" spans="1:20">
      <c r="A6310" s="6">
        <v>45213</v>
      </c>
      <c r="B6310" s="9" t="s">
        <v>31272</v>
      </c>
      <c r="C6310" s="9" t="s">
        <v>11173</v>
      </c>
      <c r="D6310" s="9" t="s">
        <v>22</v>
      </c>
      <c r="E6310" s="9" t="s">
        <v>31273</v>
      </c>
      <c r="F6310" s="9" t="s">
        <v>31274</v>
      </c>
      <c r="G6310" s="9" t="s">
        <v>82</v>
      </c>
      <c r="H6310" s="9" t="s">
        <v>22</v>
      </c>
      <c r="I6310" s="9" t="s">
        <v>511</v>
      </c>
      <c r="J6310" s="9" t="s">
        <v>27</v>
      </c>
      <c r="K6310" s="9" t="s">
        <v>28</v>
      </c>
      <c r="L6310" s="9" t="s">
        <v>43</v>
      </c>
      <c r="M6310" s="9" t="s">
        <v>30</v>
      </c>
      <c r="N6310" s="9" t="s">
        <v>31</v>
      </c>
      <c r="O6310" s="9" t="s">
        <v>32</v>
      </c>
      <c r="P6310" s="9" t="s">
        <v>22</v>
      </c>
      <c r="Q6310" s="9" t="s">
        <v>31275</v>
      </c>
      <c r="R6310" s="9" t="s">
        <v>46</v>
      </c>
      <c r="S6310" s="9" t="s">
        <v>31276</v>
      </c>
      <c r="T6310" s="9" t="s">
        <v>31277</v>
      </c>
    </row>
    <row r="6311" customHeight="1" spans="1:20">
      <c r="A6311" s="6">
        <v>45213</v>
      </c>
      <c r="B6311" s="9" t="s">
        <v>31278</v>
      </c>
      <c r="C6311" s="9" t="s">
        <v>1499</v>
      </c>
      <c r="D6311" s="9" t="s">
        <v>22</v>
      </c>
      <c r="E6311" s="9" t="s">
        <v>31279</v>
      </c>
      <c r="F6311" s="9" t="s">
        <v>22</v>
      </c>
      <c r="G6311" s="9" t="s">
        <v>22</v>
      </c>
      <c r="H6311" s="9" t="s">
        <v>22</v>
      </c>
      <c r="I6311" s="9" t="s">
        <v>576</v>
      </c>
      <c r="J6311" s="9" t="s">
        <v>27</v>
      </c>
      <c r="K6311" s="9" t="s">
        <v>28</v>
      </c>
      <c r="L6311" s="9" t="s">
        <v>43</v>
      </c>
      <c r="M6311" s="9" t="s">
        <v>30</v>
      </c>
      <c r="N6311" s="9" t="s">
        <v>31</v>
      </c>
      <c r="O6311" s="9" t="s">
        <v>32</v>
      </c>
      <c r="P6311" s="9" t="s">
        <v>22</v>
      </c>
      <c r="Q6311" s="9" t="s">
        <v>31280</v>
      </c>
      <c r="R6311" s="9" t="s">
        <v>46</v>
      </c>
      <c r="S6311" s="9" t="s">
        <v>31281</v>
      </c>
      <c r="T6311" s="9" t="s">
        <v>31282</v>
      </c>
    </row>
    <row r="6312" customHeight="1" spans="1:20">
      <c r="A6312" s="6">
        <v>45213</v>
      </c>
      <c r="B6312" s="9" t="s">
        <v>31283</v>
      </c>
      <c r="C6312" s="9" t="s">
        <v>31284</v>
      </c>
      <c r="D6312" s="9" t="s">
        <v>22</v>
      </c>
      <c r="E6312" s="9" t="s">
        <v>31285</v>
      </c>
      <c r="F6312" s="9" t="s">
        <v>29037</v>
      </c>
      <c r="G6312" s="9" t="s">
        <v>82</v>
      </c>
      <c r="H6312" s="9" t="s">
        <v>22</v>
      </c>
      <c r="I6312" s="9" t="s">
        <v>931</v>
      </c>
      <c r="J6312" s="9" t="s">
        <v>27</v>
      </c>
      <c r="K6312" s="9" t="s">
        <v>28</v>
      </c>
      <c r="L6312" s="9" t="s">
        <v>43</v>
      </c>
      <c r="M6312" s="9" t="s">
        <v>44</v>
      </c>
      <c r="N6312" s="9" t="s">
        <v>31</v>
      </c>
      <c r="O6312" s="9" t="s">
        <v>32</v>
      </c>
      <c r="P6312" s="9" t="s">
        <v>22</v>
      </c>
      <c r="Q6312" s="9" t="s">
        <v>31286</v>
      </c>
      <c r="R6312" s="9" t="s">
        <v>46</v>
      </c>
      <c r="S6312" s="9" t="s">
        <v>31287</v>
      </c>
      <c r="T6312" s="9" t="s">
        <v>31288</v>
      </c>
    </row>
    <row r="6313" customHeight="1" spans="1:20">
      <c r="A6313" s="6">
        <v>45213</v>
      </c>
      <c r="B6313" s="9" t="s">
        <v>31289</v>
      </c>
      <c r="C6313" s="9" t="s">
        <v>14063</v>
      </c>
      <c r="D6313" s="9" t="s">
        <v>22</v>
      </c>
      <c r="E6313" s="9" t="s">
        <v>31290</v>
      </c>
      <c r="F6313" s="9" t="s">
        <v>22</v>
      </c>
      <c r="G6313" s="9" t="s">
        <v>22</v>
      </c>
      <c r="H6313" s="9" t="s">
        <v>137</v>
      </c>
      <c r="I6313" s="9" t="s">
        <v>384</v>
      </c>
      <c r="J6313" s="9" t="s">
        <v>27</v>
      </c>
      <c r="K6313" s="9" t="s">
        <v>28</v>
      </c>
      <c r="L6313" s="9" t="s">
        <v>43</v>
      </c>
      <c r="M6313" s="9" t="s">
        <v>30</v>
      </c>
      <c r="N6313" s="9" t="s">
        <v>31</v>
      </c>
      <c r="O6313" s="9" t="s">
        <v>32</v>
      </c>
      <c r="P6313" s="9" t="s">
        <v>22</v>
      </c>
      <c r="Q6313" s="9" t="s">
        <v>31291</v>
      </c>
      <c r="R6313" s="9" t="s">
        <v>46</v>
      </c>
      <c r="S6313" s="9" t="s">
        <v>31292</v>
      </c>
      <c r="T6313" s="9" t="s">
        <v>31293</v>
      </c>
    </row>
    <row r="6314" customHeight="1" spans="1:20">
      <c r="A6314" s="6">
        <v>45213</v>
      </c>
      <c r="B6314" s="9" t="s">
        <v>31294</v>
      </c>
      <c r="C6314" s="9" t="s">
        <v>646</v>
      </c>
      <c r="D6314" s="9" t="s">
        <v>22</v>
      </c>
      <c r="E6314" s="9" t="s">
        <v>31088</v>
      </c>
      <c r="F6314" s="9" t="s">
        <v>31295</v>
      </c>
      <c r="G6314" s="9" t="s">
        <v>41</v>
      </c>
      <c r="H6314" s="9" t="s">
        <v>22</v>
      </c>
      <c r="I6314" s="9" t="s">
        <v>26</v>
      </c>
      <c r="J6314" s="9" t="s">
        <v>27</v>
      </c>
      <c r="K6314" s="9" t="s">
        <v>76</v>
      </c>
      <c r="L6314" s="9" t="s">
        <v>29</v>
      </c>
      <c r="M6314" s="9" t="s">
        <v>30</v>
      </c>
      <c r="N6314" s="9" t="s">
        <v>31</v>
      </c>
      <c r="O6314" s="9" t="s">
        <v>32</v>
      </c>
      <c r="P6314" s="9" t="s">
        <v>22</v>
      </c>
      <c r="Q6314" s="9" t="s">
        <v>31296</v>
      </c>
      <c r="R6314" s="9" t="s">
        <v>34</v>
      </c>
      <c r="S6314" s="9" t="s">
        <v>31297</v>
      </c>
      <c r="T6314" s="9" t="s">
        <v>31298</v>
      </c>
    </row>
    <row r="6315" customHeight="1" spans="1:20">
      <c r="A6315" s="6">
        <v>45213</v>
      </c>
      <c r="B6315" s="9" t="s">
        <v>31299</v>
      </c>
      <c r="C6315" s="9" t="s">
        <v>817</v>
      </c>
      <c r="D6315" s="9" t="s">
        <v>22</v>
      </c>
      <c r="E6315" s="9" t="s">
        <v>23213</v>
      </c>
      <c r="F6315" s="9" t="s">
        <v>23214</v>
      </c>
      <c r="G6315" s="9" t="s">
        <v>25</v>
      </c>
      <c r="H6315" s="9" t="s">
        <v>22</v>
      </c>
      <c r="I6315" s="9" t="s">
        <v>277</v>
      </c>
      <c r="J6315" s="9" t="s">
        <v>27</v>
      </c>
      <c r="K6315" s="9" t="s">
        <v>28</v>
      </c>
      <c r="L6315" s="9" t="s">
        <v>43</v>
      </c>
      <c r="M6315" s="9" t="s">
        <v>30</v>
      </c>
      <c r="N6315" s="9" t="s">
        <v>31</v>
      </c>
      <c r="O6315" s="9" t="s">
        <v>32</v>
      </c>
      <c r="P6315" s="9" t="s">
        <v>22</v>
      </c>
      <c r="Q6315" s="9" t="s">
        <v>31300</v>
      </c>
      <c r="R6315" s="9" t="s">
        <v>46</v>
      </c>
      <c r="S6315" s="9" t="s">
        <v>31301</v>
      </c>
      <c r="T6315" s="9" t="s">
        <v>23217</v>
      </c>
    </row>
    <row r="6316" customHeight="1" spans="1:20">
      <c r="A6316" s="6">
        <v>45213</v>
      </c>
      <c r="B6316" s="9" t="s">
        <v>31302</v>
      </c>
      <c r="C6316" s="9" t="s">
        <v>817</v>
      </c>
      <c r="D6316" s="9" t="s">
        <v>22</v>
      </c>
      <c r="E6316" s="9" t="s">
        <v>26979</v>
      </c>
      <c r="F6316" s="9" t="s">
        <v>26980</v>
      </c>
      <c r="G6316" s="9" t="s">
        <v>41</v>
      </c>
      <c r="H6316" s="9" t="s">
        <v>22</v>
      </c>
      <c r="I6316" s="9" t="s">
        <v>168</v>
      </c>
      <c r="J6316" s="9" t="s">
        <v>27</v>
      </c>
      <c r="K6316" s="9" t="s">
        <v>28</v>
      </c>
      <c r="L6316" s="9" t="s">
        <v>43</v>
      </c>
      <c r="M6316" s="9" t="s">
        <v>169</v>
      </c>
      <c r="N6316" s="9" t="s">
        <v>31</v>
      </c>
      <c r="O6316" s="9" t="s">
        <v>32</v>
      </c>
      <c r="P6316" s="9" t="s">
        <v>22</v>
      </c>
      <c r="Q6316" s="9" t="s">
        <v>31303</v>
      </c>
      <c r="R6316" s="9" t="s">
        <v>46</v>
      </c>
      <c r="S6316" s="9" t="s">
        <v>31304</v>
      </c>
      <c r="T6316" s="9" t="s">
        <v>31305</v>
      </c>
    </row>
    <row r="6317" customHeight="1" spans="1:20">
      <c r="A6317" s="6">
        <v>45213</v>
      </c>
      <c r="B6317" s="9" t="s">
        <v>31306</v>
      </c>
      <c r="C6317" s="9" t="s">
        <v>1127</v>
      </c>
      <c r="D6317" s="9" t="s">
        <v>22</v>
      </c>
      <c r="E6317" s="9" t="s">
        <v>19524</v>
      </c>
      <c r="F6317" s="9" t="s">
        <v>19525</v>
      </c>
      <c r="G6317" s="9" t="s">
        <v>25</v>
      </c>
      <c r="H6317" s="9" t="s">
        <v>22</v>
      </c>
      <c r="I6317" s="9" t="s">
        <v>259</v>
      </c>
      <c r="J6317" s="9" t="s">
        <v>27</v>
      </c>
      <c r="K6317" s="9" t="s">
        <v>28</v>
      </c>
      <c r="L6317" s="9" t="s">
        <v>43</v>
      </c>
      <c r="M6317" s="9" t="s">
        <v>44</v>
      </c>
      <c r="N6317" s="9" t="s">
        <v>31</v>
      </c>
      <c r="O6317" s="9" t="s">
        <v>32</v>
      </c>
      <c r="P6317" s="9" t="s">
        <v>22</v>
      </c>
      <c r="Q6317" s="9" t="s">
        <v>31307</v>
      </c>
      <c r="R6317" s="9" t="s">
        <v>46</v>
      </c>
      <c r="S6317" s="9" t="s">
        <v>31308</v>
      </c>
      <c r="T6317" s="9" t="s">
        <v>31309</v>
      </c>
    </row>
    <row r="6318" customHeight="1" spans="1:20">
      <c r="A6318" s="6">
        <v>45213</v>
      </c>
      <c r="B6318" s="9" t="s">
        <v>31310</v>
      </c>
      <c r="C6318" s="9" t="s">
        <v>783</v>
      </c>
      <c r="D6318" s="9" t="s">
        <v>22</v>
      </c>
      <c r="E6318" s="9" t="s">
        <v>31311</v>
      </c>
      <c r="F6318" s="9" t="s">
        <v>31312</v>
      </c>
      <c r="G6318" s="9" t="s">
        <v>82</v>
      </c>
      <c r="H6318" s="9" t="s">
        <v>22</v>
      </c>
      <c r="I6318" s="9" t="s">
        <v>168</v>
      </c>
      <c r="J6318" s="9" t="s">
        <v>27</v>
      </c>
      <c r="K6318" s="9" t="s">
        <v>28</v>
      </c>
      <c r="L6318" s="9" t="s">
        <v>43</v>
      </c>
      <c r="M6318" s="9" t="s">
        <v>169</v>
      </c>
      <c r="N6318" s="9" t="s">
        <v>743</v>
      </c>
      <c r="O6318" s="9" t="s">
        <v>32</v>
      </c>
      <c r="P6318" s="9" t="s">
        <v>22</v>
      </c>
      <c r="Q6318" s="9" t="s">
        <v>31313</v>
      </c>
      <c r="R6318" s="9" t="s">
        <v>46</v>
      </c>
      <c r="S6318" s="9" t="s">
        <v>31314</v>
      </c>
      <c r="T6318" s="9" t="s">
        <v>31315</v>
      </c>
    </row>
    <row r="6319" customHeight="1" spans="1:20">
      <c r="A6319" s="6">
        <v>45213</v>
      </c>
      <c r="B6319" s="9" t="s">
        <v>31316</v>
      </c>
      <c r="C6319" s="9" t="s">
        <v>783</v>
      </c>
      <c r="D6319" s="9" t="s">
        <v>22</v>
      </c>
      <c r="E6319" s="9" t="s">
        <v>31317</v>
      </c>
      <c r="F6319" s="9" t="s">
        <v>31318</v>
      </c>
      <c r="G6319" s="9" t="s">
        <v>82</v>
      </c>
      <c r="H6319" s="9" t="s">
        <v>22</v>
      </c>
      <c r="I6319" s="9" t="s">
        <v>168</v>
      </c>
      <c r="J6319" s="9" t="s">
        <v>27</v>
      </c>
      <c r="K6319" s="9" t="s">
        <v>28</v>
      </c>
      <c r="L6319" s="9" t="s">
        <v>43</v>
      </c>
      <c r="M6319" s="9" t="s">
        <v>169</v>
      </c>
      <c r="N6319" s="9" t="s">
        <v>743</v>
      </c>
      <c r="O6319" s="9" t="s">
        <v>32</v>
      </c>
      <c r="P6319" s="9" t="s">
        <v>22</v>
      </c>
      <c r="Q6319" s="9" t="s">
        <v>31319</v>
      </c>
      <c r="R6319" s="9" t="s">
        <v>46</v>
      </c>
      <c r="S6319" s="9" t="s">
        <v>31320</v>
      </c>
      <c r="T6319" s="9" t="s">
        <v>31321</v>
      </c>
    </row>
    <row r="6320" customHeight="1" spans="1:20">
      <c r="A6320" s="6">
        <v>45213</v>
      </c>
      <c r="B6320" s="9" t="s">
        <v>31322</v>
      </c>
      <c r="C6320" s="9" t="s">
        <v>783</v>
      </c>
      <c r="D6320" s="9" t="s">
        <v>22</v>
      </c>
      <c r="E6320" s="9" t="s">
        <v>31323</v>
      </c>
      <c r="F6320" s="9" t="s">
        <v>31324</v>
      </c>
      <c r="G6320" s="9" t="s">
        <v>82</v>
      </c>
      <c r="H6320" s="9" t="s">
        <v>110</v>
      </c>
      <c r="I6320" s="9" t="s">
        <v>511</v>
      </c>
      <c r="J6320" s="9" t="s">
        <v>27</v>
      </c>
      <c r="K6320" s="9" t="s">
        <v>28</v>
      </c>
      <c r="L6320" s="9" t="s">
        <v>43</v>
      </c>
      <c r="M6320" s="9" t="s">
        <v>169</v>
      </c>
      <c r="N6320" s="9" t="s">
        <v>743</v>
      </c>
      <c r="O6320" s="9" t="s">
        <v>32</v>
      </c>
      <c r="P6320" s="9" t="s">
        <v>22</v>
      </c>
      <c r="Q6320" s="9" t="s">
        <v>31325</v>
      </c>
      <c r="R6320" s="9" t="s">
        <v>46</v>
      </c>
      <c r="S6320" s="9" t="s">
        <v>31326</v>
      </c>
      <c r="T6320" s="9" t="s">
        <v>31327</v>
      </c>
    </row>
    <row r="6321" customHeight="1" spans="1:20">
      <c r="A6321" s="6">
        <v>45213</v>
      </c>
      <c r="B6321" s="9" t="s">
        <v>31328</v>
      </c>
      <c r="C6321" s="9" t="s">
        <v>6728</v>
      </c>
      <c r="D6321" s="9" t="s">
        <v>22</v>
      </c>
      <c r="E6321" s="9" t="s">
        <v>31329</v>
      </c>
      <c r="F6321" s="9" t="s">
        <v>31318</v>
      </c>
      <c r="G6321" s="9" t="s">
        <v>247</v>
      </c>
      <c r="H6321" s="9" t="s">
        <v>22</v>
      </c>
      <c r="I6321" s="9" t="s">
        <v>277</v>
      </c>
      <c r="J6321" s="9" t="s">
        <v>27</v>
      </c>
      <c r="K6321" s="9" t="s">
        <v>28</v>
      </c>
      <c r="L6321" s="9" t="s">
        <v>43</v>
      </c>
      <c r="M6321" s="9" t="s">
        <v>44</v>
      </c>
      <c r="N6321" s="9" t="s">
        <v>208</v>
      </c>
      <c r="O6321" s="9" t="s">
        <v>32</v>
      </c>
      <c r="P6321" s="9" t="s">
        <v>22</v>
      </c>
      <c r="Q6321" s="9" t="s">
        <v>31330</v>
      </c>
      <c r="R6321" s="9" t="s">
        <v>46</v>
      </c>
      <c r="S6321" s="9" t="s">
        <v>31331</v>
      </c>
      <c r="T6321" s="9" t="s">
        <v>31332</v>
      </c>
    </row>
    <row r="6322" customHeight="1" spans="1:20">
      <c r="A6322" s="6">
        <v>45213</v>
      </c>
      <c r="B6322" s="9" t="s">
        <v>31333</v>
      </c>
      <c r="C6322" s="9" t="s">
        <v>783</v>
      </c>
      <c r="D6322" s="9" t="s">
        <v>22</v>
      </c>
      <c r="E6322" s="9" t="s">
        <v>31334</v>
      </c>
      <c r="F6322" s="9" t="s">
        <v>31335</v>
      </c>
      <c r="G6322" s="9" t="s">
        <v>82</v>
      </c>
      <c r="H6322" s="9" t="s">
        <v>22</v>
      </c>
      <c r="I6322" s="9" t="s">
        <v>4047</v>
      </c>
      <c r="J6322" s="9" t="s">
        <v>27</v>
      </c>
      <c r="K6322" s="9" t="s">
        <v>28</v>
      </c>
      <c r="L6322" s="9" t="s">
        <v>43</v>
      </c>
      <c r="M6322" s="9" t="s">
        <v>169</v>
      </c>
      <c r="N6322" s="9" t="s">
        <v>743</v>
      </c>
      <c r="O6322" s="9" t="s">
        <v>32</v>
      </c>
      <c r="P6322" s="9" t="s">
        <v>22</v>
      </c>
      <c r="Q6322" s="9" t="s">
        <v>31336</v>
      </c>
      <c r="R6322" s="9" t="s">
        <v>46</v>
      </c>
      <c r="S6322" s="9" t="s">
        <v>31337</v>
      </c>
      <c r="T6322" s="9" t="s">
        <v>31338</v>
      </c>
    </row>
    <row r="6323" customHeight="1" spans="1:20">
      <c r="A6323" s="6">
        <v>45213</v>
      </c>
      <c r="B6323" s="9" t="s">
        <v>31339</v>
      </c>
      <c r="C6323" s="9" t="s">
        <v>9229</v>
      </c>
      <c r="D6323" s="9" t="s">
        <v>22</v>
      </c>
      <c r="E6323" s="9" t="s">
        <v>31340</v>
      </c>
      <c r="F6323" s="9" t="s">
        <v>31341</v>
      </c>
      <c r="G6323" s="9" t="s">
        <v>53</v>
      </c>
      <c r="H6323" s="9" t="s">
        <v>96</v>
      </c>
      <c r="I6323" s="9" t="s">
        <v>214</v>
      </c>
      <c r="J6323" s="9" t="s">
        <v>27</v>
      </c>
      <c r="K6323" s="9" t="s">
        <v>28</v>
      </c>
      <c r="L6323" s="9" t="s">
        <v>43</v>
      </c>
      <c r="M6323" s="9" t="s">
        <v>44</v>
      </c>
      <c r="N6323" s="9" t="s">
        <v>208</v>
      </c>
      <c r="O6323" s="9" t="s">
        <v>32</v>
      </c>
      <c r="P6323" s="9" t="s">
        <v>22</v>
      </c>
      <c r="Q6323" s="9" t="s">
        <v>31342</v>
      </c>
      <c r="R6323" s="9" t="s">
        <v>46</v>
      </c>
      <c r="S6323" s="9" t="s">
        <v>31343</v>
      </c>
      <c r="T6323" s="9" t="s">
        <v>31344</v>
      </c>
    </row>
    <row r="6324" customHeight="1" spans="1:20">
      <c r="A6324" s="6">
        <v>45213</v>
      </c>
      <c r="B6324" s="9" t="s">
        <v>31345</v>
      </c>
      <c r="C6324" s="9" t="s">
        <v>6728</v>
      </c>
      <c r="D6324" s="9" t="s">
        <v>22</v>
      </c>
      <c r="E6324" s="9" t="s">
        <v>31346</v>
      </c>
      <c r="F6324" s="9" t="s">
        <v>31347</v>
      </c>
      <c r="G6324" s="9" t="s">
        <v>336</v>
      </c>
      <c r="H6324" s="9" t="s">
        <v>137</v>
      </c>
      <c r="I6324" s="9" t="s">
        <v>337</v>
      </c>
      <c r="J6324" s="9" t="s">
        <v>27</v>
      </c>
      <c r="K6324" s="9" t="s">
        <v>28</v>
      </c>
      <c r="L6324" s="9" t="s">
        <v>43</v>
      </c>
      <c r="M6324" s="9" t="s">
        <v>30</v>
      </c>
      <c r="N6324" s="9" t="s">
        <v>208</v>
      </c>
      <c r="O6324" s="9" t="s">
        <v>32</v>
      </c>
      <c r="P6324" s="9" t="s">
        <v>22</v>
      </c>
      <c r="Q6324" s="9" t="s">
        <v>31348</v>
      </c>
      <c r="R6324" s="9" t="s">
        <v>46</v>
      </c>
      <c r="S6324" s="9" t="s">
        <v>31349</v>
      </c>
      <c r="T6324" s="9" t="s">
        <v>31350</v>
      </c>
    </row>
    <row r="6325" customHeight="1" spans="1:20">
      <c r="A6325" s="6">
        <v>45213</v>
      </c>
      <c r="B6325" s="9" t="s">
        <v>31351</v>
      </c>
      <c r="C6325" s="9" t="s">
        <v>6728</v>
      </c>
      <c r="D6325" s="9" t="s">
        <v>22</v>
      </c>
      <c r="E6325" s="9" t="s">
        <v>31352</v>
      </c>
      <c r="F6325" s="9" t="s">
        <v>31353</v>
      </c>
      <c r="G6325" s="9" t="s">
        <v>130</v>
      </c>
      <c r="H6325" s="9" t="s">
        <v>22</v>
      </c>
      <c r="I6325" s="9" t="s">
        <v>1713</v>
      </c>
      <c r="J6325" s="9" t="s">
        <v>27</v>
      </c>
      <c r="K6325" s="9" t="s">
        <v>28</v>
      </c>
      <c r="L6325" s="9" t="s">
        <v>43</v>
      </c>
      <c r="M6325" s="9" t="s">
        <v>30</v>
      </c>
      <c r="N6325" s="9" t="s">
        <v>208</v>
      </c>
      <c r="O6325" s="9" t="s">
        <v>32</v>
      </c>
      <c r="P6325" s="9" t="s">
        <v>22</v>
      </c>
      <c r="Q6325" s="9" t="s">
        <v>31354</v>
      </c>
      <c r="R6325" s="9" t="s">
        <v>46</v>
      </c>
      <c r="S6325" s="9" t="s">
        <v>31355</v>
      </c>
      <c r="T6325" s="9" t="s">
        <v>31356</v>
      </c>
    </row>
    <row r="6326" customHeight="1" spans="1:20">
      <c r="A6326" s="6">
        <v>45213</v>
      </c>
      <c r="B6326" s="9" t="s">
        <v>31357</v>
      </c>
      <c r="C6326" s="9" t="s">
        <v>5035</v>
      </c>
      <c r="D6326" s="9" t="s">
        <v>22</v>
      </c>
      <c r="E6326" s="9" t="s">
        <v>31358</v>
      </c>
      <c r="F6326" s="9" t="s">
        <v>22</v>
      </c>
      <c r="G6326" s="9" t="s">
        <v>22</v>
      </c>
      <c r="H6326" s="9" t="s">
        <v>22</v>
      </c>
      <c r="I6326" s="9" t="s">
        <v>26</v>
      </c>
      <c r="J6326" s="9" t="s">
        <v>27</v>
      </c>
      <c r="K6326" s="9" t="s">
        <v>28</v>
      </c>
      <c r="L6326" s="9" t="s">
        <v>29</v>
      </c>
      <c r="M6326" s="9" t="s">
        <v>169</v>
      </c>
      <c r="N6326" s="9" t="s">
        <v>31</v>
      </c>
      <c r="O6326" s="9" t="s">
        <v>32</v>
      </c>
      <c r="P6326" s="9" t="s">
        <v>22</v>
      </c>
      <c r="Q6326" s="9" t="s">
        <v>31359</v>
      </c>
      <c r="R6326" s="9" t="s">
        <v>34</v>
      </c>
      <c r="S6326" s="9" t="s">
        <v>31360</v>
      </c>
      <c r="T6326" s="9" t="s">
        <v>31361</v>
      </c>
    </row>
    <row r="6327" customHeight="1" spans="1:20">
      <c r="A6327" s="6">
        <v>45213</v>
      </c>
      <c r="B6327" s="9" t="s">
        <v>31362</v>
      </c>
      <c r="C6327" s="9" t="s">
        <v>5035</v>
      </c>
      <c r="D6327" s="9" t="s">
        <v>22</v>
      </c>
      <c r="E6327" s="9" t="s">
        <v>31363</v>
      </c>
      <c r="F6327" s="9" t="s">
        <v>5074</v>
      </c>
      <c r="G6327" s="9" t="s">
        <v>69</v>
      </c>
      <c r="H6327" s="9" t="s">
        <v>22</v>
      </c>
      <c r="I6327" s="9" t="s">
        <v>26</v>
      </c>
      <c r="J6327" s="9" t="s">
        <v>27</v>
      </c>
      <c r="K6327" s="9" t="s">
        <v>195</v>
      </c>
      <c r="L6327" s="9" t="s">
        <v>29</v>
      </c>
      <c r="M6327" s="9" t="s">
        <v>44</v>
      </c>
      <c r="N6327" s="9" t="s">
        <v>31</v>
      </c>
      <c r="O6327" s="9" t="s">
        <v>32</v>
      </c>
      <c r="P6327" s="9" t="s">
        <v>22</v>
      </c>
      <c r="Q6327" s="9" t="s">
        <v>31364</v>
      </c>
      <c r="R6327" s="9" t="s">
        <v>34</v>
      </c>
      <c r="S6327" s="9" t="s">
        <v>31365</v>
      </c>
      <c r="T6327" s="9" t="s">
        <v>31366</v>
      </c>
    </row>
    <row r="6328" customHeight="1" spans="1:20">
      <c r="A6328" s="6">
        <v>45213</v>
      </c>
      <c r="B6328" s="9" t="s">
        <v>31367</v>
      </c>
      <c r="C6328" s="9" t="s">
        <v>7465</v>
      </c>
      <c r="D6328" s="9" t="s">
        <v>22</v>
      </c>
      <c r="E6328" s="9" t="s">
        <v>31368</v>
      </c>
      <c r="F6328" s="9" t="s">
        <v>31369</v>
      </c>
      <c r="G6328" s="9" t="s">
        <v>130</v>
      </c>
      <c r="H6328" s="9" t="s">
        <v>22</v>
      </c>
      <c r="I6328" s="9" t="s">
        <v>384</v>
      </c>
      <c r="J6328" s="9" t="s">
        <v>27</v>
      </c>
      <c r="K6328" s="9" t="s">
        <v>28</v>
      </c>
      <c r="L6328" s="9" t="s">
        <v>43</v>
      </c>
      <c r="M6328" s="9" t="s">
        <v>30</v>
      </c>
      <c r="N6328" s="9" t="s">
        <v>31</v>
      </c>
      <c r="O6328" s="9" t="s">
        <v>32</v>
      </c>
      <c r="P6328" s="9" t="s">
        <v>22</v>
      </c>
      <c r="Q6328" s="9" t="s">
        <v>31370</v>
      </c>
      <c r="R6328" s="9" t="s">
        <v>46</v>
      </c>
      <c r="S6328" s="9" t="s">
        <v>31371</v>
      </c>
      <c r="T6328" s="9" t="s">
        <v>31372</v>
      </c>
    </row>
    <row r="6329" customHeight="1" spans="1:20">
      <c r="A6329" s="6">
        <v>45213</v>
      </c>
      <c r="B6329" s="9" t="s">
        <v>31373</v>
      </c>
      <c r="C6329" s="9" t="s">
        <v>1167</v>
      </c>
      <c r="D6329" s="9" t="s">
        <v>22</v>
      </c>
      <c r="E6329" s="9" t="s">
        <v>28288</v>
      </c>
      <c r="F6329" s="9" t="s">
        <v>28289</v>
      </c>
      <c r="G6329" s="9" t="s">
        <v>69</v>
      </c>
      <c r="H6329" s="9" t="s">
        <v>22</v>
      </c>
      <c r="I6329" s="9" t="s">
        <v>26</v>
      </c>
      <c r="J6329" s="9" t="s">
        <v>27</v>
      </c>
      <c r="K6329" s="9" t="s">
        <v>195</v>
      </c>
      <c r="L6329" s="9" t="s">
        <v>29</v>
      </c>
      <c r="M6329" s="9" t="s">
        <v>30</v>
      </c>
      <c r="N6329" s="9" t="s">
        <v>31</v>
      </c>
      <c r="O6329" s="9" t="s">
        <v>32</v>
      </c>
      <c r="P6329" s="9" t="s">
        <v>22</v>
      </c>
      <c r="Q6329" s="9" t="s">
        <v>31374</v>
      </c>
      <c r="R6329" s="9" t="s">
        <v>34</v>
      </c>
      <c r="S6329" s="9" t="s">
        <v>31375</v>
      </c>
      <c r="T6329" s="9" t="s">
        <v>31376</v>
      </c>
    </row>
    <row r="6330" customHeight="1" spans="1:20">
      <c r="A6330" s="6">
        <v>45213</v>
      </c>
      <c r="B6330" s="9" t="s">
        <v>31377</v>
      </c>
      <c r="C6330" s="9" t="s">
        <v>783</v>
      </c>
      <c r="D6330" s="9" t="s">
        <v>22</v>
      </c>
      <c r="E6330" s="9" t="s">
        <v>31378</v>
      </c>
      <c r="F6330" s="9" t="s">
        <v>25723</v>
      </c>
      <c r="G6330" s="9" t="s">
        <v>82</v>
      </c>
      <c r="H6330" s="9" t="s">
        <v>22</v>
      </c>
      <c r="I6330" s="9" t="s">
        <v>168</v>
      </c>
      <c r="J6330" s="9" t="s">
        <v>27</v>
      </c>
      <c r="K6330" s="9" t="s">
        <v>28</v>
      </c>
      <c r="L6330" s="9" t="s">
        <v>43</v>
      </c>
      <c r="M6330" s="9" t="s">
        <v>169</v>
      </c>
      <c r="N6330" s="9" t="s">
        <v>743</v>
      </c>
      <c r="O6330" s="9" t="s">
        <v>32</v>
      </c>
      <c r="P6330" s="9" t="s">
        <v>22</v>
      </c>
      <c r="Q6330" s="9" t="s">
        <v>31379</v>
      </c>
      <c r="R6330" s="9" t="s">
        <v>46</v>
      </c>
      <c r="S6330" s="9" t="s">
        <v>31380</v>
      </c>
      <c r="T6330" s="9" t="s">
        <v>31381</v>
      </c>
    </row>
    <row r="6331" customHeight="1" spans="1:20">
      <c r="A6331" s="6">
        <v>45213</v>
      </c>
      <c r="B6331" s="9" t="s">
        <v>31382</v>
      </c>
      <c r="C6331" s="9" t="s">
        <v>783</v>
      </c>
      <c r="D6331" s="9" t="s">
        <v>22</v>
      </c>
      <c r="E6331" s="9" t="s">
        <v>31383</v>
      </c>
      <c r="F6331" s="9" t="s">
        <v>31384</v>
      </c>
      <c r="G6331" s="9" t="s">
        <v>82</v>
      </c>
      <c r="H6331" s="9" t="s">
        <v>22</v>
      </c>
      <c r="I6331" s="9" t="s">
        <v>168</v>
      </c>
      <c r="J6331" s="9" t="s">
        <v>27</v>
      </c>
      <c r="K6331" s="9" t="s">
        <v>28</v>
      </c>
      <c r="L6331" s="9" t="s">
        <v>43</v>
      </c>
      <c r="M6331" s="9" t="s">
        <v>169</v>
      </c>
      <c r="N6331" s="9" t="s">
        <v>743</v>
      </c>
      <c r="O6331" s="9" t="s">
        <v>32</v>
      </c>
      <c r="P6331" s="9" t="s">
        <v>22</v>
      </c>
      <c r="Q6331" s="9" t="s">
        <v>31385</v>
      </c>
      <c r="R6331" s="9" t="s">
        <v>46</v>
      </c>
      <c r="S6331" s="9" t="s">
        <v>31386</v>
      </c>
      <c r="T6331" s="9" t="s">
        <v>31387</v>
      </c>
    </row>
    <row r="6332" customHeight="1" spans="1:20">
      <c r="A6332" s="6">
        <v>45213</v>
      </c>
      <c r="B6332" s="9" t="s">
        <v>31388</v>
      </c>
      <c r="C6332" s="9" t="s">
        <v>783</v>
      </c>
      <c r="D6332" s="9" t="s">
        <v>22</v>
      </c>
      <c r="E6332" s="9" t="s">
        <v>31389</v>
      </c>
      <c r="F6332" s="9" t="s">
        <v>31390</v>
      </c>
      <c r="G6332" s="9" t="s">
        <v>82</v>
      </c>
      <c r="H6332" s="9" t="s">
        <v>22</v>
      </c>
      <c r="I6332" s="9" t="s">
        <v>83</v>
      </c>
      <c r="J6332" s="9" t="s">
        <v>27</v>
      </c>
      <c r="K6332" s="9" t="s">
        <v>28</v>
      </c>
      <c r="L6332" s="9" t="s">
        <v>43</v>
      </c>
      <c r="M6332" s="9" t="s">
        <v>169</v>
      </c>
      <c r="N6332" s="9" t="s">
        <v>743</v>
      </c>
      <c r="O6332" s="9" t="s">
        <v>32</v>
      </c>
      <c r="P6332" s="9" t="s">
        <v>22</v>
      </c>
      <c r="Q6332" s="9" t="s">
        <v>31391</v>
      </c>
      <c r="R6332" s="9" t="s">
        <v>46</v>
      </c>
      <c r="S6332" s="9" t="s">
        <v>31392</v>
      </c>
      <c r="T6332" s="9" t="s">
        <v>31393</v>
      </c>
    </row>
    <row r="6333" customHeight="1" spans="1:20">
      <c r="A6333" s="6">
        <v>45213</v>
      </c>
      <c r="B6333" s="9" t="s">
        <v>31394</v>
      </c>
      <c r="C6333" s="9" t="s">
        <v>783</v>
      </c>
      <c r="D6333" s="9" t="s">
        <v>22</v>
      </c>
      <c r="E6333" s="9" t="s">
        <v>31395</v>
      </c>
      <c r="F6333" s="9" t="s">
        <v>31396</v>
      </c>
      <c r="G6333" s="9" t="s">
        <v>82</v>
      </c>
      <c r="H6333" s="9" t="s">
        <v>22</v>
      </c>
      <c r="I6333" s="9" t="s">
        <v>4047</v>
      </c>
      <c r="J6333" s="9" t="s">
        <v>27</v>
      </c>
      <c r="K6333" s="9" t="s">
        <v>28</v>
      </c>
      <c r="L6333" s="9" t="s">
        <v>43</v>
      </c>
      <c r="M6333" s="9" t="s">
        <v>169</v>
      </c>
      <c r="N6333" s="9" t="s">
        <v>743</v>
      </c>
      <c r="O6333" s="9" t="s">
        <v>32</v>
      </c>
      <c r="P6333" s="9" t="s">
        <v>22</v>
      </c>
      <c r="Q6333" s="9" t="s">
        <v>31397</v>
      </c>
      <c r="R6333" s="9" t="s">
        <v>46</v>
      </c>
      <c r="S6333" s="9" t="s">
        <v>31398</v>
      </c>
      <c r="T6333" s="9" t="s">
        <v>31399</v>
      </c>
    </row>
    <row r="6334" customHeight="1" spans="1:20">
      <c r="A6334" s="6">
        <v>45213</v>
      </c>
      <c r="B6334" s="9" t="s">
        <v>31400</v>
      </c>
      <c r="C6334" s="9" t="s">
        <v>783</v>
      </c>
      <c r="D6334" s="9" t="s">
        <v>22</v>
      </c>
      <c r="E6334" s="9" t="s">
        <v>31401</v>
      </c>
      <c r="F6334" s="9" t="s">
        <v>31402</v>
      </c>
      <c r="G6334" s="9" t="s">
        <v>82</v>
      </c>
      <c r="H6334" s="9" t="s">
        <v>110</v>
      </c>
      <c r="I6334" s="9" t="s">
        <v>168</v>
      </c>
      <c r="J6334" s="9" t="s">
        <v>27</v>
      </c>
      <c r="K6334" s="9" t="s">
        <v>28</v>
      </c>
      <c r="L6334" s="9" t="s">
        <v>43</v>
      </c>
      <c r="M6334" s="9" t="s">
        <v>169</v>
      </c>
      <c r="N6334" s="9" t="s">
        <v>743</v>
      </c>
      <c r="O6334" s="9" t="s">
        <v>32</v>
      </c>
      <c r="P6334" s="9" t="s">
        <v>22</v>
      </c>
      <c r="Q6334" s="9" t="s">
        <v>31403</v>
      </c>
      <c r="R6334" s="9" t="s">
        <v>46</v>
      </c>
      <c r="S6334" s="9" t="s">
        <v>31404</v>
      </c>
      <c r="T6334" s="9" t="s">
        <v>31405</v>
      </c>
    </row>
    <row r="6335" customHeight="1" spans="1:20">
      <c r="A6335" s="6">
        <v>45213</v>
      </c>
      <c r="B6335" s="9" t="s">
        <v>31406</v>
      </c>
      <c r="C6335" s="9" t="s">
        <v>179</v>
      </c>
      <c r="D6335" s="9" t="s">
        <v>22</v>
      </c>
      <c r="E6335" s="9" t="s">
        <v>31407</v>
      </c>
      <c r="F6335" s="9" t="s">
        <v>31408</v>
      </c>
      <c r="G6335" s="9" t="s">
        <v>25</v>
      </c>
      <c r="H6335" s="9" t="s">
        <v>22</v>
      </c>
      <c r="I6335" s="9" t="s">
        <v>2203</v>
      </c>
      <c r="J6335" s="9" t="s">
        <v>27</v>
      </c>
      <c r="K6335" s="9" t="s">
        <v>28</v>
      </c>
      <c r="L6335" s="9" t="s">
        <v>43</v>
      </c>
      <c r="M6335" s="9" t="s">
        <v>169</v>
      </c>
      <c r="N6335" s="9" t="s">
        <v>31</v>
      </c>
      <c r="O6335" s="9" t="s">
        <v>32</v>
      </c>
      <c r="P6335" s="9" t="s">
        <v>22</v>
      </c>
      <c r="Q6335" s="9" t="s">
        <v>31409</v>
      </c>
      <c r="R6335" s="9" t="s">
        <v>46</v>
      </c>
      <c r="S6335" s="9" t="s">
        <v>31410</v>
      </c>
      <c r="T6335" s="9" t="s">
        <v>31411</v>
      </c>
    </row>
    <row r="6336" customHeight="1" spans="1:20">
      <c r="A6336" s="6">
        <v>45213</v>
      </c>
      <c r="B6336" s="9" t="s">
        <v>31412</v>
      </c>
      <c r="C6336" s="9" t="s">
        <v>191</v>
      </c>
      <c r="D6336" s="9" t="s">
        <v>22</v>
      </c>
      <c r="E6336" s="9" t="s">
        <v>31413</v>
      </c>
      <c r="F6336" s="9" t="s">
        <v>31414</v>
      </c>
      <c r="G6336" s="9" t="s">
        <v>25</v>
      </c>
      <c r="H6336" s="9" t="s">
        <v>22</v>
      </c>
      <c r="I6336" s="9" t="s">
        <v>26</v>
      </c>
      <c r="J6336" s="9" t="s">
        <v>27</v>
      </c>
      <c r="K6336" s="9" t="s">
        <v>76</v>
      </c>
      <c r="L6336" s="9" t="s">
        <v>29</v>
      </c>
      <c r="M6336" s="9" t="s">
        <v>30</v>
      </c>
      <c r="N6336" s="9" t="s">
        <v>31</v>
      </c>
      <c r="O6336" s="9" t="s">
        <v>32</v>
      </c>
      <c r="P6336" s="9" t="s">
        <v>22</v>
      </c>
      <c r="Q6336" s="9" t="s">
        <v>31415</v>
      </c>
      <c r="R6336" s="9" t="s">
        <v>34</v>
      </c>
      <c r="S6336" s="9" t="s">
        <v>31416</v>
      </c>
      <c r="T6336" s="9" t="s">
        <v>31417</v>
      </c>
    </row>
    <row r="6337" customHeight="1" spans="1:20">
      <c r="A6337" s="6">
        <v>45213</v>
      </c>
      <c r="B6337" s="9" t="s">
        <v>31418</v>
      </c>
      <c r="C6337" s="9" t="s">
        <v>31419</v>
      </c>
      <c r="D6337" s="9" t="s">
        <v>22</v>
      </c>
      <c r="E6337" s="9" t="s">
        <v>31420</v>
      </c>
      <c r="F6337" s="9" t="s">
        <v>31421</v>
      </c>
      <c r="G6337" s="9" t="s">
        <v>25</v>
      </c>
      <c r="H6337" s="9" t="s">
        <v>22</v>
      </c>
      <c r="I6337" s="9" t="s">
        <v>1595</v>
      </c>
      <c r="J6337" s="9" t="s">
        <v>27</v>
      </c>
      <c r="K6337" s="9" t="s">
        <v>28</v>
      </c>
      <c r="L6337" s="9" t="s">
        <v>43</v>
      </c>
      <c r="M6337" s="9" t="s">
        <v>44</v>
      </c>
      <c r="N6337" s="9" t="s">
        <v>743</v>
      </c>
      <c r="O6337" s="9" t="s">
        <v>32</v>
      </c>
      <c r="P6337" s="9" t="s">
        <v>22</v>
      </c>
      <c r="Q6337" s="9" t="s">
        <v>31422</v>
      </c>
      <c r="R6337" s="9" t="s">
        <v>46</v>
      </c>
      <c r="S6337" s="9" t="s">
        <v>31423</v>
      </c>
      <c r="T6337" s="9" t="s">
        <v>31424</v>
      </c>
    </row>
    <row r="6338" customHeight="1" spans="1:20">
      <c r="A6338" s="6">
        <v>45213</v>
      </c>
      <c r="B6338" s="9" t="s">
        <v>31425</v>
      </c>
      <c r="C6338" s="9" t="s">
        <v>19744</v>
      </c>
      <c r="D6338" s="9" t="s">
        <v>22</v>
      </c>
      <c r="E6338" s="9" t="s">
        <v>31426</v>
      </c>
      <c r="F6338" s="9" t="s">
        <v>31427</v>
      </c>
      <c r="G6338" s="9" t="s">
        <v>25</v>
      </c>
      <c r="H6338" s="9" t="s">
        <v>22</v>
      </c>
      <c r="I6338" s="9" t="s">
        <v>2203</v>
      </c>
      <c r="J6338" s="9" t="s">
        <v>27</v>
      </c>
      <c r="K6338" s="9" t="s">
        <v>28</v>
      </c>
      <c r="L6338" s="9" t="s">
        <v>43</v>
      </c>
      <c r="M6338" s="9" t="s">
        <v>30</v>
      </c>
      <c r="N6338" s="9" t="s">
        <v>743</v>
      </c>
      <c r="O6338" s="9" t="s">
        <v>32</v>
      </c>
      <c r="P6338" s="9" t="s">
        <v>22</v>
      </c>
      <c r="Q6338" s="9" t="s">
        <v>31428</v>
      </c>
      <c r="R6338" s="9" t="s">
        <v>46</v>
      </c>
      <c r="S6338" s="9" t="s">
        <v>31429</v>
      </c>
      <c r="T6338" s="9" t="s">
        <v>31430</v>
      </c>
    </row>
    <row r="6339" customHeight="1" spans="1:20">
      <c r="A6339" s="6">
        <v>45213</v>
      </c>
      <c r="B6339" s="9" t="s">
        <v>31431</v>
      </c>
      <c r="C6339" s="9" t="s">
        <v>31432</v>
      </c>
      <c r="D6339" s="9" t="s">
        <v>22</v>
      </c>
      <c r="E6339" s="9" t="s">
        <v>31433</v>
      </c>
      <c r="F6339" s="9" t="s">
        <v>22</v>
      </c>
      <c r="G6339" s="9" t="s">
        <v>22</v>
      </c>
      <c r="H6339" s="9" t="s">
        <v>22</v>
      </c>
      <c r="I6339" s="9" t="s">
        <v>207</v>
      </c>
      <c r="J6339" s="9" t="s">
        <v>27</v>
      </c>
      <c r="K6339" s="9" t="s">
        <v>28</v>
      </c>
      <c r="L6339" s="9" t="s">
        <v>43</v>
      </c>
      <c r="M6339" s="9" t="s">
        <v>20708</v>
      </c>
      <c r="N6339" s="9" t="s">
        <v>743</v>
      </c>
      <c r="O6339" s="9" t="s">
        <v>32</v>
      </c>
      <c r="P6339" s="9" t="s">
        <v>22</v>
      </c>
      <c r="Q6339" s="9" t="s">
        <v>31434</v>
      </c>
      <c r="R6339" s="9" t="s">
        <v>46</v>
      </c>
      <c r="S6339" s="9" t="s">
        <v>31435</v>
      </c>
      <c r="T6339" s="9" t="s">
        <v>31436</v>
      </c>
    </row>
    <row r="6340" customHeight="1" spans="1:20">
      <c r="A6340" s="6">
        <v>45213</v>
      </c>
      <c r="B6340" s="9" t="s">
        <v>31437</v>
      </c>
      <c r="C6340" s="9" t="s">
        <v>9679</v>
      </c>
      <c r="D6340" s="9" t="s">
        <v>22</v>
      </c>
      <c r="E6340" s="9" t="s">
        <v>31438</v>
      </c>
      <c r="F6340" s="9" t="s">
        <v>31439</v>
      </c>
      <c r="G6340" s="9" t="s">
        <v>41</v>
      </c>
      <c r="H6340" s="9" t="s">
        <v>22</v>
      </c>
      <c r="I6340" s="9" t="s">
        <v>149</v>
      </c>
      <c r="J6340" s="9" t="s">
        <v>27</v>
      </c>
      <c r="K6340" s="9" t="s">
        <v>28</v>
      </c>
      <c r="L6340" s="9" t="s">
        <v>43</v>
      </c>
      <c r="M6340" s="9" t="s">
        <v>30</v>
      </c>
      <c r="N6340" s="9" t="s">
        <v>743</v>
      </c>
      <c r="O6340" s="9" t="s">
        <v>32</v>
      </c>
      <c r="P6340" s="9" t="s">
        <v>22</v>
      </c>
      <c r="Q6340" s="9" t="s">
        <v>31440</v>
      </c>
      <c r="R6340" s="9" t="s">
        <v>46</v>
      </c>
      <c r="S6340" s="9" t="s">
        <v>31441</v>
      </c>
      <c r="T6340" s="9" t="s">
        <v>31442</v>
      </c>
    </row>
    <row r="6341" customHeight="1" spans="1:20">
      <c r="A6341" s="6">
        <v>45213</v>
      </c>
      <c r="B6341" s="9" t="s">
        <v>31443</v>
      </c>
      <c r="C6341" s="9" t="s">
        <v>9317</v>
      </c>
      <c r="D6341" s="9" t="s">
        <v>22</v>
      </c>
      <c r="E6341" s="9" t="s">
        <v>31444</v>
      </c>
      <c r="F6341" s="9" t="s">
        <v>463</v>
      </c>
      <c r="G6341" s="9" t="s">
        <v>41</v>
      </c>
      <c r="H6341" s="9" t="s">
        <v>22</v>
      </c>
      <c r="I6341" s="9" t="s">
        <v>117</v>
      </c>
      <c r="J6341" s="9" t="s">
        <v>27</v>
      </c>
      <c r="K6341" s="9" t="s">
        <v>28</v>
      </c>
      <c r="L6341" s="9" t="s">
        <v>43</v>
      </c>
      <c r="M6341" s="9" t="s">
        <v>30</v>
      </c>
      <c r="N6341" s="9" t="s">
        <v>31</v>
      </c>
      <c r="O6341" s="9" t="s">
        <v>32</v>
      </c>
      <c r="P6341" s="9" t="s">
        <v>22</v>
      </c>
      <c r="Q6341" s="9" t="s">
        <v>31445</v>
      </c>
      <c r="R6341" s="9" t="s">
        <v>46</v>
      </c>
      <c r="S6341" s="9" t="s">
        <v>31446</v>
      </c>
      <c r="T6341" s="9" t="s">
        <v>31447</v>
      </c>
    </row>
    <row r="6342" customHeight="1" spans="1:20">
      <c r="A6342" s="6">
        <v>45213</v>
      </c>
      <c r="B6342" s="9" t="s">
        <v>31448</v>
      </c>
      <c r="C6342" s="9" t="s">
        <v>9326</v>
      </c>
      <c r="D6342" s="9" t="s">
        <v>22</v>
      </c>
      <c r="E6342" s="9" t="s">
        <v>31449</v>
      </c>
      <c r="F6342" s="9" t="s">
        <v>31450</v>
      </c>
      <c r="G6342" s="9" t="s">
        <v>53</v>
      </c>
      <c r="H6342" s="9" t="s">
        <v>110</v>
      </c>
      <c r="I6342" s="9" t="s">
        <v>31451</v>
      </c>
      <c r="J6342" s="9" t="s">
        <v>27</v>
      </c>
      <c r="K6342" s="9" t="s">
        <v>28</v>
      </c>
      <c r="L6342" s="9" t="s">
        <v>43</v>
      </c>
      <c r="M6342" s="9" t="s">
        <v>30</v>
      </c>
      <c r="N6342" s="9" t="s">
        <v>31</v>
      </c>
      <c r="O6342" s="9" t="s">
        <v>32</v>
      </c>
      <c r="P6342" s="9" t="s">
        <v>22</v>
      </c>
      <c r="Q6342" s="9" t="s">
        <v>31452</v>
      </c>
      <c r="R6342" s="9" t="s">
        <v>31451</v>
      </c>
      <c r="S6342" s="9" t="s">
        <v>31453</v>
      </c>
      <c r="T6342" s="9" t="s">
        <v>31454</v>
      </c>
    </row>
    <row r="6343" customHeight="1" spans="1:20">
      <c r="A6343" s="6">
        <v>45213</v>
      </c>
      <c r="B6343" s="9" t="s">
        <v>31455</v>
      </c>
      <c r="C6343" s="9" t="s">
        <v>10712</v>
      </c>
      <c r="D6343" s="9" t="s">
        <v>22</v>
      </c>
      <c r="E6343" s="9" t="s">
        <v>31456</v>
      </c>
      <c r="F6343" s="9" t="s">
        <v>31457</v>
      </c>
      <c r="G6343" s="9" t="s">
        <v>41</v>
      </c>
      <c r="H6343" s="9" t="s">
        <v>22</v>
      </c>
      <c r="I6343" s="9" t="s">
        <v>384</v>
      </c>
      <c r="J6343" s="9" t="s">
        <v>27</v>
      </c>
      <c r="K6343" s="9" t="s">
        <v>28</v>
      </c>
      <c r="L6343" s="9" t="s">
        <v>43</v>
      </c>
      <c r="M6343" s="9" t="s">
        <v>44</v>
      </c>
      <c r="N6343" s="9" t="s">
        <v>31</v>
      </c>
      <c r="O6343" s="9" t="s">
        <v>32</v>
      </c>
      <c r="P6343" s="9" t="s">
        <v>22</v>
      </c>
      <c r="Q6343" s="9" t="s">
        <v>31458</v>
      </c>
      <c r="R6343" s="9" t="s">
        <v>46</v>
      </c>
      <c r="S6343" s="9" t="s">
        <v>31459</v>
      </c>
      <c r="T6343" s="9" t="s">
        <v>31460</v>
      </c>
    </row>
    <row r="6344" customHeight="1" spans="1:20">
      <c r="A6344" s="6">
        <v>45213</v>
      </c>
      <c r="B6344" s="9" t="s">
        <v>31461</v>
      </c>
      <c r="C6344" s="9" t="s">
        <v>3638</v>
      </c>
      <c r="D6344" s="9" t="s">
        <v>22</v>
      </c>
      <c r="E6344" s="9" t="s">
        <v>31462</v>
      </c>
      <c r="F6344" s="9" t="s">
        <v>31463</v>
      </c>
      <c r="G6344" s="9" t="s">
        <v>247</v>
      </c>
      <c r="H6344" s="9" t="s">
        <v>22</v>
      </c>
      <c r="I6344" s="9" t="s">
        <v>26</v>
      </c>
      <c r="J6344" s="9" t="s">
        <v>27</v>
      </c>
      <c r="K6344" s="9" t="s">
        <v>76</v>
      </c>
      <c r="L6344" s="9" t="s">
        <v>29</v>
      </c>
      <c r="M6344" s="9" t="s">
        <v>30</v>
      </c>
      <c r="N6344" s="9" t="s">
        <v>31</v>
      </c>
      <c r="O6344" s="9" t="s">
        <v>32</v>
      </c>
      <c r="P6344" s="9" t="s">
        <v>22</v>
      </c>
      <c r="Q6344" s="9" t="s">
        <v>31464</v>
      </c>
      <c r="R6344" s="9" t="s">
        <v>34</v>
      </c>
      <c r="S6344" s="9" t="s">
        <v>31465</v>
      </c>
      <c r="T6344" s="9" t="s">
        <v>31466</v>
      </c>
    </row>
    <row r="6345" customHeight="1" spans="1:20">
      <c r="A6345" s="6">
        <v>45214</v>
      </c>
      <c r="B6345" s="9" t="s">
        <v>31467</v>
      </c>
      <c r="C6345" s="9" t="s">
        <v>31468</v>
      </c>
      <c r="D6345" s="9" t="s">
        <v>22</v>
      </c>
      <c r="E6345" s="9" t="s">
        <v>31469</v>
      </c>
      <c r="F6345" s="9" t="s">
        <v>31470</v>
      </c>
      <c r="G6345" s="9" t="s">
        <v>53</v>
      </c>
      <c r="H6345" s="9" t="s">
        <v>22</v>
      </c>
      <c r="I6345" s="9" t="s">
        <v>26</v>
      </c>
      <c r="J6345" s="9" t="s">
        <v>27</v>
      </c>
      <c r="K6345" s="9" t="s">
        <v>76</v>
      </c>
      <c r="L6345" s="9" t="s">
        <v>29</v>
      </c>
      <c r="M6345" s="9" t="s">
        <v>30</v>
      </c>
      <c r="N6345" s="9" t="s">
        <v>31</v>
      </c>
      <c r="O6345" s="9" t="s">
        <v>32</v>
      </c>
      <c r="P6345" s="9" t="s">
        <v>22</v>
      </c>
      <c r="Q6345" s="9" t="s">
        <v>31471</v>
      </c>
      <c r="R6345" s="9" t="s">
        <v>34</v>
      </c>
      <c r="S6345" s="9" t="s">
        <v>31472</v>
      </c>
      <c r="T6345" s="9" t="s">
        <v>31473</v>
      </c>
    </row>
    <row r="6346" customHeight="1" spans="1:20">
      <c r="A6346" s="6">
        <v>45214</v>
      </c>
      <c r="B6346" s="9" t="s">
        <v>31474</v>
      </c>
      <c r="C6346" s="9" t="s">
        <v>1023</v>
      </c>
      <c r="D6346" s="9" t="s">
        <v>22</v>
      </c>
      <c r="E6346" s="9" t="s">
        <v>31475</v>
      </c>
      <c r="F6346" s="9" t="s">
        <v>31476</v>
      </c>
      <c r="G6346" s="9" t="s">
        <v>25</v>
      </c>
      <c r="H6346" s="9" t="s">
        <v>22</v>
      </c>
      <c r="I6346" s="9" t="s">
        <v>299</v>
      </c>
      <c r="J6346" s="9" t="s">
        <v>27</v>
      </c>
      <c r="K6346" s="9" t="s">
        <v>28</v>
      </c>
      <c r="L6346" s="9" t="s">
        <v>43</v>
      </c>
      <c r="M6346" s="9" t="s">
        <v>44</v>
      </c>
      <c r="N6346" s="9" t="s">
        <v>31</v>
      </c>
      <c r="O6346" s="9" t="s">
        <v>32</v>
      </c>
      <c r="P6346" s="9" t="s">
        <v>22</v>
      </c>
      <c r="Q6346" s="9" t="s">
        <v>31477</v>
      </c>
      <c r="R6346" s="9" t="s">
        <v>46</v>
      </c>
      <c r="S6346" s="9" t="s">
        <v>31478</v>
      </c>
      <c r="T6346" s="9" t="s">
        <v>31479</v>
      </c>
    </row>
    <row r="6347" customHeight="1" spans="1:20">
      <c r="A6347" s="6">
        <v>45214</v>
      </c>
      <c r="B6347" s="9" t="s">
        <v>31480</v>
      </c>
      <c r="C6347" s="9" t="s">
        <v>79</v>
      </c>
      <c r="D6347" s="9" t="s">
        <v>22</v>
      </c>
      <c r="E6347" s="9" t="s">
        <v>31481</v>
      </c>
      <c r="F6347" s="9" t="s">
        <v>31482</v>
      </c>
      <c r="G6347" s="9" t="s">
        <v>130</v>
      </c>
      <c r="H6347" s="9" t="s">
        <v>22</v>
      </c>
      <c r="I6347" s="9" t="s">
        <v>155</v>
      </c>
      <c r="J6347" s="9" t="s">
        <v>27</v>
      </c>
      <c r="K6347" s="9" t="s">
        <v>28</v>
      </c>
      <c r="L6347" s="9" t="s">
        <v>43</v>
      </c>
      <c r="M6347" s="9" t="s">
        <v>30</v>
      </c>
      <c r="N6347" s="9" t="s">
        <v>31</v>
      </c>
      <c r="O6347" s="9" t="s">
        <v>32</v>
      </c>
      <c r="P6347" s="9" t="s">
        <v>22</v>
      </c>
      <c r="Q6347" s="9" t="s">
        <v>31483</v>
      </c>
      <c r="R6347" s="9" t="s">
        <v>46</v>
      </c>
      <c r="S6347" s="9" t="s">
        <v>31484</v>
      </c>
      <c r="T6347" s="9" t="s">
        <v>31485</v>
      </c>
    </row>
    <row r="6348" customHeight="1" spans="1:20">
      <c r="A6348" s="6">
        <v>45214</v>
      </c>
      <c r="B6348" s="9" t="s">
        <v>31486</v>
      </c>
      <c r="C6348" s="9" t="s">
        <v>817</v>
      </c>
      <c r="D6348" s="9" t="s">
        <v>22</v>
      </c>
      <c r="E6348" s="9" t="s">
        <v>25512</v>
      </c>
      <c r="F6348" s="9" t="s">
        <v>25513</v>
      </c>
      <c r="G6348" s="9" t="s">
        <v>53</v>
      </c>
      <c r="H6348" s="9" t="s">
        <v>22</v>
      </c>
      <c r="I6348" s="9" t="s">
        <v>880</v>
      </c>
      <c r="J6348" s="9" t="s">
        <v>27</v>
      </c>
      <c r="K6348" s="9" t="s">
        <v>28</v>
      </c>
      <c r="L6348" s="9" t="s">
        <v>43</v>
      </c>
      <c r="M6348" s="9" t="s">
        <v>44</v>
      </c>
      <c r="N6348" s="9" t="s">
        <v>31</v>
      </c>
      <c r="O6348" s="9" t="s">
        <v>32</v>
      </c>
      <c r="P6348" s="9" t="s">
        <v>22</v>
      </c>
      <c r="Q6348" s="9" t="s">
        <v>31487</v>
      </c>
      <c r="R6348" s="9" t="s">
        <v>46</v>
      </c>
      <c r="S6348" s="9" t="s">
        <v>31488</v>
      </c>
      <c r="T6348" s="9" t="s">
        <v>31489</v>
      </c>
    </row>
    <row r="6349" customHeight="1" spans="1:20">
      <c r="A6349" s="6">
        <v>45214</v>
      </c>
      <c r="B6349" s="9" t="s">
        <v>31490</v>
      </c>
      <c r="C6349" s="9" t="s">
        <v>381</v>
      </c>
      <c r="D6349" s="9" t="s">
        <v>22</v>
      </c>
      <c r="E6349" s="9" t="s">
        <v>31491</v>
      </c>
      <c r="F6349" s="9" t="s">
        <v>31492</v>
      </c>
      <c r="G6349" s="9" t="s">
        <v>62</v>
      </c>
      <c r="H6349" s="9" t="s">
        <v>96</v>
      </c>
      <c r="I6349" s="9" t="s">
        <v>931</v>
      </c>
      <c r="J6349" s="9" t="s">
        <v>27</v>
      </c>
      <c r="K6349" s="9" t="s">
        <v>76</v>
      </c>
      <c r="L6349" s="9" t="s">
        <v>43</v>
      </c>
      <c r="M6349" s="9" t="s">
        <v>44</v>
      </c>
      <c r="N6349" s="9" t="s">
        <v>31</v>
      </c>
      <c r="O6349" s="9" t="s">
        <v>32</v>
      </c>
      <c r="P6349" s="9" t="s">
        <v>22</v>
      </c>
      <c r="Q6349" s="9" t="s">
        <v>31493</v>
      </c>
      <c r="R6349" s="9" t="s">
        <v>46</v>
      </c>
      <c r="S6349" s="9" t="s">
        <v>31494</v>
      </c>
      <c r="T6349" s="9" t="s">
        <v>31495</v>
      </c>
    </row>
    <row r="6350" customHeight="1" spans="1:20">
      <c r="A6350" s="6">
        <v>45214</v>
      </c>
      <c r="B6350" s="9" t="s">
        <v>31496</v>
      </c>
      <c r="C6350" s="9" t="s">
        <v>179</v>
      </c>
      <c r="D6350" s="9" t="s">
        <v>22</v>
      </c>
      <c r="E6350" s="9" t="s">
        <v>31497</v>
      </c>
      <c r="F6350" s="9" t="s">
        <v>29853</v>
      </c>
      <c r="G6350" s="9" t="s">
        <v>82</v>
      </c>
      <c r="H6350" s="9" t="s">
        <v>22</v>
      </c>
      <c r="I6350" s="9" t="s">
        <v>168</v>
      </c>
      <c r="J6350" s="9" t="s">
        <v>27</v>
      </c>
      <c r="K6350" s="9" t="s">
        <v>28</v>
      </c>
      <c r="L6350" s="9" t="s">
        <v>43</v>
      </c>
      <c r="M6350" s="9" t="s">
        <v>169</v>
      </c>
      <c r="N6350" s="9" t="s">
        <v>31</v>
      </c>
      <c r="O6350" s="9" t="s">
        <v>32</v>
      </c>
      <c r="P6350" s="9" t="s">
        <v>22</v>
      </c>
      <c r="Q6350" s="9" t="s">
        <v>31498</v>
      </c>
      <c r="R6350" s="9" t="s">
        <v>46</v>
      </c>
      <c r="S6350" s="9" t="s">
        <v>31499</v>
      </c>
      <c r="T6350" s="9" t="s">
        <v>31500</v>
      </c>
    </row>
    <row r="6351" customHeight="1" spans="1:20">
      <c r="A6351" s="6">
        <v>45214</v>
      </c>
      <c r="B6351" s="9" t="s">
        <v>31501</v>
      </c>
      <c r="C6351" s="9" t="s">
        <v>3638</v>
      </c>
      <c r="D6351" s="9" t="s">
        <v>22</v>
      </c>
      <c r="E6351" s="9" t="s">
        <v>31502</v>
      </c>
      <c r="F6351" s="9" t="s">
        <v>31112</v>
      </c>
      <c r="G6351" s="9" t="s">
        <v>336</v>
      </c>
      <c r="H6351" s="9" t="s">
        <v>22</v>
      </c>
      <c r="I6351" s="9" t="s">
        <v>175</v>
      </c>
      <c r="J6351" s="9" t="s">
        <v>27</v>
      </c>
      <c r="K6351" s="9" t="s">
        <v>28</v>
      </c>
      <c r="L6351" s="9" t="s">
        <v>43</v>
      </c>
      <c r="M6351" s="9" t="s">
        <v>44</v>
      </c>
      <c r="N6351" s="9" t="s">
        <v>31</v>
      </c>
      <c r="O6351" s="9" t="s">
        <v>32</v>
      </c>
      <c r="P6351" s="9" t="s">
        <v>22</v>
      </c>
      <c r="Q6351" s="9" t="s">
        <v>31503</v>
      </c>
      <c r="R6351" s="9" t="s">
        <v>46</v>
      </c>
      <c r="S6351" s="9" t="s">
        <v>31504</v>
      </c>
      <c r="T6351" s="9" t="s">
        <v>31505</v>
      </c>
    </row>
    <row r="6352" customHeight="1" spans="1:20">
      <c r="A6352" s="6">
        <v>45214</v>
      </c>
      <c r="B6352" s="9" t="s">
        <v>31506</v>
      </c>
      <c r="C6352" s="9" t="s">
        <v>399</v>
      </c>
      <c r="D6352" s="9" t="s">
        <v>22</v>
      </c>
      <c r="E6352" s="9" t="s">
        <v>31507</v>
      </c>
      <c r="F6352" s="9" t="s">
        <v>31508</v>
      </c>
      <c r="G6352" s="9" t="s">
        <v>41</v>
      </c>
      <c r="H6352" s="9" t="s">
        <v>22</v>
      </c>
      <c r="I6352" s="9" t="s">
        <v>149</v>
      </c>
      <c r="J6352" s="9" t="s">
        <v>27</v>
      </c>
      <c r="K6352" s="9" t="s">
        <v>28</v>
      </c>
      <c r="L6352" s="9" t="s">
        <v>43</v>
      </c>
      <c r="M6352" s="9" t="s">
        <v>30</v>
      </c>
      <c r="N6352" s="9" t="s">
        <v>31</v>
      </c>
      <c r="O6352" s="9" t="s">
        <v>32</v>
      </c>
      <c r="P6352" s="9" t="s">
        <v>22</v>
      </c>
      <c r="Q6352" s="9" t="s">
        <v>31509</v>
      </c>
      <c r="R6352" s="9" t="s">
        <v>46</v>
      </c>
      <c r="S6352" s="9" t="s">
        <v>31510</v>
      </c>
      <c r="T6352" s="9" t="s">
        <v>31511</v>
      </c>
    </row>
    <row r="6353" customHeight="1" spans="1:20">
      <c r="A6353" s="6">
        <v>45214</v>
      </c>
      <c r="B6353" s="9" t="s">
        <v>31512</v>
      </c>
      <c r="C6353" s="9" t="s">
        <v>381</v>
      </c>
      <c r="D6353" s="9" t="s">
        <v>22</v>
      </c>
      <c r="E6353" s="9" t="s">
        <v>31513</v>
      </c>
      <c r="F6353" s="9" t="s">
        <v>31514</v>
      </c>
      <c r="G6353" s="9" t="s">
        <v>247</v>
      </c>
      <c r="H6353" s="9" t="s">
        <v>22</v>
      </c>
      <c r="I6353" s="9" t="s">
        <v>104</v>
      </c>
      <c r="J6353" s="9" t="s">
        <v>27</v>
      </c>
      <c r="K6353" s="9" t="s">
        <v>28</v>
      </c>
      <c r="L6353" s="9" t="s">
        <v>43</v>
      </c>
      <c r="M6353" s="9" t="s">
        <v>44</v>
      </c>
      <c r="N6353" s="9" t="s">
        <v>31</v>
      </c>
      <c r="O6353" s="9" t="s">
        <v>32</v>
      </c>
      <c r="P6353" s="9" t="s">
        <v>22</v>
      </c>
      <c r="Q6353" s="9" t="s">
        <v>31515</v>
      </c>
      <c r="R6353" s="9" t="s">
        <v>46</v>
      </c>
      <c r="S6353" s="9" t="s">
        <v>31516</v>
      </c>
      <c r="T6353" s="9" t="s">
        <v>31517</v>
      </c>
    </row>
    <row r="6354" customHeight="1" spans="1:20">
      <c r="A6354" s="6">
        <v>45214</v>
      </c>
      <c r="B6354" s="9" t="s">
        <v>31518</v>
      </c>
      <c r="C6354" s="9" t="s">
        <v>7660</v>
      </c>
      <c r="D6354" s="9" t="s">
        <v>22</v>
      </c>
      <c r="E6354" s="9" t="s">
        <v>31519</v>
      </c>
      <c r="F6354" s="9" t="s">
        <v>31520</v>
      </c>
      <c r="G6354" s="9" t="s">
        <v>130</v>
      </c>
      <c r="H6354" s="9" t="s">
        <v>22</v>
      </c>
      <c r="I6354" s="9" t="s">
        <v>931</v>
      </c>
      <c r="J6354" s="9" t="s">
        <v>27</v>
      </c>
      <c r="K6354" s="9" t="s">
        <v>28</v>
      </c>
      <c r="L6354" s="9" t="s">
        <v>43</v>
      </c>
      <c r="M6354" s="9" t="s">
        <v>30</v>
      </c>
      <c r="N6354" s="9" t="s">
        <v>208</v>
      </c>
      <c r="O6354" s="9" t="s">
        <v>32</v>
      </c>
      <c r="P6354" s="9" t="s">
        <v>22</v>
      </c>
      <c r="Q6354" s="9" t="s">
        <v>31521</v>
      </c>
      <c r="R6354" s="9" t="s">
        <v>46</v>
      </c>
      <c r="S6354" s="9" t="s">
        <v>31522</v>
      </c>
      <c r="T6354" s="9" t="s">
        <v>22</v>
      </c>
    </row>
    <row r="6355" customHeight="1" spans="1:20">
      <c r="A6355" s="6">
        <v>45214</v>
      </c>
      <c r="B6355" s="9" t="s">
        <v>31523</v>
      </c>
      <c r="C6355" s="9" t="s">
        <v>31524</v>
      </c>
      <c r="D6355" s="9" t="s">
        <v>22</v>
      </c>
      <c r="E6355" s="9" t="s">
        <v>31525</v>
      </c>
      <c r="F6355" s="9" t="s">
        <v>6958</v>
      </c>
      <c r="G6355" s="9" t="s">
        <v>22</v>
      </c>
      <c r="H6355" s="9" t="s">
        <v>22</v>
      </c>
      <c r="I6355" s="9" t="s">
        <v>168</v>
      </c>
      <c r="J6355" s="9" t="s">
        <v>27</v>
      </c>
      <c r="K6355" s="9" t="s">
        <v>195</v>
      </c>
      <c r="L6355" s="9" t="s">
        <v>22</v>
      </c>
      <c r="M6355" s="9" t="s">
        <v>169</v>
      </c>
      <c r="N6355" s="9" t="s">
        <v>743</v>
      </c>
      <c r="O6355" s="9" t="s">
        <v>32</v>
      </c>
      <c r="P6355" s="9" t="s">
        <v>22</v>
      </c>
      <c r="Q6355" s="9" t="s">
        <v>31526</v>
      </c>
      <c r="R6355" s="9" t="s">
        <v>46</v>
      </c>
      <c r="S6355" s="9" t="s">
        <v>31527</v>
      </c>
      <c r="T6355" s="9" t="s">
        <v>6054</v>
      </c>
    </row>
    <row r="6356" customHeight="1" spans="1:20">
      <c r="A6356" s="6">
        <v>45214</v>
      </c>
      <c r="B6356" s="9" t="s">
        <v>31528</v>
      </c>
      <c r="C6356" s="9" t="s">
        <v>5616</v>
      </c>
      <c r="D6356" s="9" t="s">
        <v>22</v>
      </c>
      <c r="E6356" s="9" t="s">
        <v>16235</v>
      </c>
      <c r="F6356" s="9" t="s">
        <v>8100</v>
      </c>
      <c r="G6356" s="9" t="s">
        <v>130</v>
      </c>
      <c r="H6356" s="9" t="s">
        <v>22</v>
      </c>
      <c r="I6356" s="9" t="s">
        <v>412</v>
      </c>
      <c r="J6356" s="9" t="s">
        <v>27</v>
      </c>
      <c r="K6356" s="9" t="s">
        <v>28</v>
      </c>
      <c r="L6356" s="9" t="s">
        <v>43</v>
      </c>
      <c r="M6356" s="9" t="s">
        <v>44</v>
      </c>
      <c r="N6356" s="9" t="s">
        <v>31</v>
      </c>
      <c r="O6356" s="9" t="s">
        <v>32</v>
      </c>
      <c r="P6356" s="9" t="s">
        <v>22</v>
      </c>
      <c r="Q6356" s="9" t="s">
        <v>31529</v>
      </c>
      <c r="R6356" s="9" t="s">
        <v>46</v>
      </c>
      <c r="S6356" s="9" t="s">
        <v>31530</v>
      </c>
      <c r="T6356" s="9" t="s">
        <v>31531</v>
      </c>
    </row>
    <row r="6357" customHeight="1" spans="1:20">
      <c r="A6357" s="6">
        <v>45214</v>
      </c>
      <c r="B6357" s="9" t="s">
        <v>31532</v>
      </c>
      <c r="C6357" s="9" t="s">
        <v>817</v>
      </c>
      <c r="D6357" s="9" t="s">
        <v>22</v>
      </c>
      <c r="E6357" s="9" t="s">
        <v>31533</v>
      </c>
      <c r="F6357" s="9" t="s">
        <v>7287</v>
      </c>
      <c r="G6357" s="9" t="s">
        <v>53</v>
      </c>
      <c r="H6357" s="9" t="s">
        <v>22</v>
      </c>
      <c r="I6357" s="9" t="s">
        <v>384</v>
      </c>
      <c r="J6357" s="9" t="s">
        <v>27</v>
      </c>
      <c r="K6357" s="9" t="s">
        <v>28</v>
      </c>
      <c r="L6357" s="9" t="s">
        <v>43</v>
      </c>
      <c r="M6357" s="9" t="s">
        <v>44</v>
      </c>
      <c r="N6357" s="9" t="s">
        <v>31</v>
      </c>
      <c r="O6357" s="9" t="s">
        <v>32</v>
      </c>
      <c r="P6357" s="9" t="s">
        <v>22</v>
      </c>
      <c r="Q6357" s="9" t="s">
        <v>31534</v>
      </c>
      <c r="R6357" s="9" t="s">
        <v>46</v>
      </c>
      <c r="S6357" s="9" t="s">
        <v>31535</v>
      </c>
      <c r="T6357" s="9" t="s">
        <v>22</v>
      </c>
    </row>
    <row r="6358" customHeight="1" spans="1:20">
      <c r="A6358" s="6">
        <v>45214</v>
      </c>
      <c r="B6358" s="9" t="s">
        <v>31536</v>
      </c>
      <c r="C6358" s="9" t="s">
        <v>6918</v>
      </c>
      <c r="D6358" s="9" t="s">
        <v>22</v>
      </c>
      <c r="E6358" s="9" t="s">
        <v>31537</v>
      </c>
      <c r="F6358" s="9" t="s">
        <v>31538</v>
      </c>
      <c r="G6358" s="9" t="s">
        <v>41</v>
      </c>
      <c r="H6358" s="9" t="s">
        <v>22</v>
      </c>
      <c r="I6358" s="9" t="s">
        <v>162</v>
      </c>
      <c r="J6358" s="9" t="s">
        <v>27</v>
      </c>
      <c r="K6358" s="9" t="s">
        <v>28</v>
      </c>
      <c r="L6358" s="9" t="s">
        <v>43</v>
      </c>
      <c r="M6358" s="9" t="s">
        <v>44</v>
      </c>
      <c r="N6358" s="9" t="s">
        <v>743</v>
      </c>
      <c r="O6358" s="9" t="s">
        <v>32</v>
      </c>
      <c r="P6358" s="9" t="s">
        <v>22</v>
      </c>
      <c r="Q6358" s="9" t="s">
        <v>31539</v>
      </c>
      <c r="R6358" s="9" t="s">
        <v>46</v>
      </c>
      <c r="S6358" s="9" t="s">
        <v>31540</v>
      </c>
      <c r="T6358" s="9" t="s">
        <v>22</v>
      </c>
    </row>
    <row r="6359" customHeight="1" spans="1:20">
      <c r="A6359" s="6">
        <v>45214</v>
      </c>
      <c r="B6359" s="9" t="s">
        <v>31541</v>
      </c>
      <c r="C6359" s="9" t="s">
        <v>6918</v>
      </c>
      <c r="D6359" s="9" t="s">
        <v>22</v>
      </c>
      <c r="E6359" s="9" t="s">
        <v>31542</v>
      </c>
      <c r="F6359" s="9" t="s">
        <v>31543</v>
      </c>
      <c r="G6359" s="9" t="s">
        <v>247</v>
      </c>
      <c r="H6359" s="9" t="s">
        <v>22</v>
      </c>
      <c r="I6359" s="9" t="s">
        <v>1713</v>
      </c>
      <c r="J6359" s="9" t="s">
        <v>27</v>
      </c>
      <c r="K6359" s="9" t="s">
        <v>28</v>
      </c>
      <c r="L6359" s="9" t="s">
        <v>43</v>
      </c>
      <c r="M6359" s="9" t="s">
        <v>30</v>
      </c>
      <c r="N6359" s="9" t="s">
        <v>743</v>
      </c>
      <c r="O6359" s="9" t="s">
        <v>32</v>
      </c>
      <c r="P6359" s="9" t="s">
        <v>22</v>
      </c>
      <c r="Q6359" s="9" t="s">
        <v>31544</v>
      </c>
      <c r="R6359" s="9" t="s">
        <v>46</v>
      </c>
      <c r="S6359" s="9" t="s">
        <v>31545</v>
      </c>
      <c r="T6359" s="9" t="s">
        <v>31546</v>
      </c>
    </row>
    <row r="6360" customHeight="1" spans="1:20">
      <c r="A6360" s="6">
        <v>45214</v>
      </c>
      <c r="B6360" s="9" t="s">
        <v>31547</v>
      </c>
      <c r="C6360" s="9" t="s">
        <v>7320</v>
      </c>
      <c r="D6360" s="9" t="s">
        <v>22</v>
      </c>
      <c r="E6360" s="9" t="s">
        <v>7327</v>
      </c>
      <c r="F6360" s="9" t="s">
        <v>7328</v>
      </c>
      <c r="G6360" s="9" t="s">
        <v>62</v>
      </c>
      <c r="H6360" s="9" t="s">
        <v>22</v>
      </c>
      <c r="I6360" s="9" t="s">
        <v>26</v>
      </c>
      <c r="J6360" s="9" t="s">
        <v>27</v>
      </c>
      <c r="K6360" s="9" t="s">
        <v>195</v>
      </c>
      <c r="L6360" s="9" t="s">
        <v>43</v>
      </c>
      <c r="M6360" s="9" t="s">
        <v>30</v>
      </c>
      <c r="N6360" s="9" t="s">
        <v>31</v>
      </c>
      <c r="O6360" s="9" t="s">
        <v>32</v>
      </c>
      <c r="P6360" s="9" t="s">
        <v>22</v>
      </c>
      <c r="Q6360" s="9" t="s">
        <v>31548</v>
      </c>
      <c r="R6360" s="9" t="s">
        <v>34</v>
      </c>
      <c r="S6360" s="9" t="s">
        <v>31549</v>
      </c>
      <c r="T6360" s="9" t="s">
        <v>31550</v>
      </c>
    </row>
    <row r="6361" customHeight="1" spans="1:20">
      <c r="A6361" s="6">
        <v>45214</v>
      </c>
      <c r="B6361" s="9" t="s">
        <v>31551</v>
      </c>
      <c r="C6361" s="9" t="s">
        <v>9287</v>
      </c>
      <c r="D6361" s="9" t="s">
        <v>22</v>
      </c>
      <c r="E6361" s="9" t="s">
        <v>31552</v>
      </c>
      <c r="F6361" s="9" t="s">
        <v>31553</v>
      </c>
      <c r="G6361" s="9" t="s">
        <v>41</v>
      </c>
      <c r="H6361" s="9" t="s">
        <v>22</v>
      </c>
      <c r="I6361" s="9" t="s">
        <v>26</v>
      </c>
      <c r="J6361" s="9" t="s">
        <v>27</v>
      </c>
      <c r="K6361" s="9" t="s">
        <v>28</v>
      </c>
      <c r="L6361" s="9" t="s">
        <v>43</v>
      </c>
      <c r="M6361" s="9" t="s">
        <v>30</v>
      </c>
      <c r="N6361" s="9" t="s">
        <v>31</v>
      </c>
      <c r="O6361" s="9" t="s">
        <v>32</v>
      </c>
      <c r="P6361" s="9" t="s">
        <v>6656</v>
      </c>
      <c r="Q6361" s="9" t="s">
        <v>31554</v>
      </c>
      <c r="R6361" s="9" t="s">
        <v>34</v>
      </c>
      <c r="S6361" s="9" t="s">
        <v>31555</v>
      </c>
      <c r="T6361" s="9" t="s">
        <v>31556</v>
      </c>
    </row>
    <row r="6362" customHeight="1" spans="1:20">
      <c r="A6362" s="6">
        <v>45214</v>
      </c>
      <c r="B6362" s="9" t="s">
        <v>31557</v>
      </c>
      <c r="C6362" s="9" t="s">
        <v>5644</v>
      </c>
      <c r="D6362" s="9" t="s">
        <v>22</v>
      </c>
      <c r="E6362" s="9" t="s">
        <v>31558</v>
      </c>
      <c r="F6362" s="9" t="s">
        <v>31559</v>
      </c>
      <c r="G6362" s="9" t="s">
        <v>82</v>
      </c>
      <c r="H6362" s="9" t="s">
        <v>22</v>
      </c>
      <c r="I6362" s="9" t="s">
        <v>732</v>
      </c>
      <c r="J6362" s="9" t="s">
        <v>27</v>
      </c>
      <c r="K6362" s="9" t="s">
        <v>28</v>
      </c>
      <c r="L6362" s="9" t="s">
        <v>43</v>
      </c>
      <c r="M6362" s="9" t="s">
        <v>169</v>
      </c>
      <c r="N6362" s="9" t="s">
        <v>5633</v>
      </c>
      <c r="O6362" s="9" t="s">
        <v>32</v>
      </c>
      <c r="P6362" s="9" t="s">
        <v>22</v>
      </c>
      <c r="Q6362" s="9" t="s">
        <v>31560</v>
      </c>
      <c r="R6362" s="9" t="s">
        <v>168</v>
      </c>
      <c r="S6362" s="9" t="s">
        <v>31561</v>
      </c>
      <c r="T6362" s="9" t="s">
        <v>5649</v>
      </c>
    </row>
    <row r="6363" customHeight="1" spans="1:20">
      <c r="A6363" s="6">
        <v>45214</v>
      </c>
      <c r="B6363" s="9" t="s">
        <v>31562</v>
      </c>
      <c r="C6363" s="9" t="s">
        <v>5644</v>
      </c>
      <c r="D6363" s="9" t="s">
        <v>22</v>
      </c>
      <c r="E6363" s="9" t="s">
        <v>31563</v>
      </c>
      <c r="F6363" s="9" t="s">
        <v>31564</v>
      </c>
      <c r="G6363" s="9" t="s">
        <v>82</v>
      </c>
      <c r="H6363" s="9" t="s">
        <v>96</v>
      </c>
      <c r="I6363" s="9" t="s">
        <v>175</v>
      </c>
      <c r="J6363" s="9" t="s">
        <v>27</v>
      </c>
      <c r="K6363" s="9" t="s">
        <v>28</v>
      </c>
      <c r="L6363" s="9" t="s">
        <v>43</v>
      </c>
      <c r="M6363" s="9" t="s">
        <v>169</v>
      </c>
      <c r="N6363" s="9" t="s">
        <v>5633</v>
      </c>
      <c r="O6363" s="9" t="s">
        <v>32</v>
      </c>
      <c r="P6363" s="9" t="s">
        <v>22</v>
      </c>
      <c r="Q6363" s="9" t="s">
        <v>31565</v>
      </c>
      <c r="R6363" s="9" t="s">
        <v>168</v>
      </c>
      <c r="S6363" s="9" t="s">
        <v>31566</v>
      </c>
      <c r="T6363" s="9" t="s">
        <v>5690</v>
      </c>
    </row>
    <row r="6364" customHeight="1" spans="1:20">
      <c r="A6364" s="6">
        <v>45214</v>
      </c>
      <c r="B6364" s="9" t="s">
        <v>31567</v>
      </c>
      <c r="C6364" s="9" t="s">
        <v>5644</v>
      </c>
      <c r="D6364" s="9" t="s">
        <v>22</v>
      </c>
      <c r="E6364" s="9" t="s">
        <v>31568</v>
      </c>
      <c r="F6364" s="9" t="s">
        <v>31569</v>
      </c>
      <c r="G6364" s="9" t="s">
        <v>82</v>
      </c>
      <c r="H6364" s="9" t="s">
        <v>22</v>
      </c>
      <c r="I6364" s="9" t="s">
        <v>168</v>
      </c>
      <c r="J6364" s="9" t="s">
        <v>27</v>
      </c>
      <c r="K6364" s="9" t="s">
        <v>28</v>
      </c>
      <c r="L6364" s="9" t="s">
        <v>43</v>
      </c>
      <c r="M6364" s="9" t="s">
        <v>169</v>
      </c>
      <c r="N6364" s="9" t="s">
        <v>5633</v>
      </c>
      <c r="O6364" s="9" t="s">
        <v>32</v>
      </c>
      <c r="P6364" s="9" t="s">
        <v>22</v>
      </c>
      <c r="Q6364" s="9" t="s">
        <v>31570</v>
      </c>
      <c r="R6364" s="9" t="s">
        <v>168</v>
      </c>
      <c r="S6364" s="9" t="s">
        <v>31571</v>
      </c>
      <c r="T6364" s="9" t="s">
        <v>5642</v>
      </c>
    </row>
    <row r="6365" customHeight="1" spans="1:20">
      <c r="A6365" s="6">
        <v>45214</v>
      </c>
      <c r="B6365" s="9" t="s">
        <v>31572</v>
      </c>
      <c r="C6365" s="9" t="s">
        <v>5644</v>
      </c>
      <c r="D6365" s="9" t="s">
        <v>22</v>
      </c>
      <c r="E6365" s="9" t="s">
        <v>31573</v>
      </c>
      <c r="F6365" s="9" t="s">
        <v>31574</v>
      </c>
      <c r="G6365" s="9" t="s">
        <v>82</v>
      </c>
      <c r="H6365" s="9" t="s">
        <v>96</v>
      </c>
      <c r="I6365" s="9" t="s">
        <v>175</v>
      </c>
      <c r="J6365" s="9" t="s">
        <v>27</v>
      </c>
      <c r="K6365" s="9" t="s">
        <v>28</v>
      </c>
      <c r="L6365" s="9" t="s">
        <v>43</v>
      </c>
      <c r="M6365" s="9" t="s">
        <v>169</v>
      </c>
      <c r="N6365" s="9" t="s">
        <v>5633</v>
      </c>
      <c r="O6365" s="9" t="s">
        <v>32</v>
      </c>
      <c r="P6365" s="9" t="s">
        <v>22</v>
      </c>
      <c r="Q6365" s="9" t="s">
        <v>31575</v>
      </c>
      <c r="R6365" s="9" t="s">
        <v>168</v>
      </c>
      <c r="S6365" s="9" t="s">
        <v>31576</v>
      </c>
      <c r="T6365" s="9" t="s">
        <v>5655</v>
      </c>
    </row>
    <row r="6366" customHeight="1" spans="1:20">
      <c r="A6366" s="6">
        <v>45214</v>
      </c>
      <c r="B6366" s="9" t="s">
        <v>31577</v>
      </c>
      <c r="C6366" s="9" t="s">
        <v>5644</v>
      </c>
      <c r="D6366" s="9" t="s">
        <v>22</v>
      </c>
      <c r="E6366" s="9" t="s">
        <v>31578</v>
      </c>
      <c r="F6366" s="9" t="s">
        <v>31579</v>
      </c>
      <c r="G6366" s="9" t="s">
        <v>82</v>
      </c>
      <c r="H6366" s="9" t="s">
        <v>22</v>
      </c>
      <c r="I6366" s="9" t="s">
        <v>912</v>
      </c>
      <c r="J6366" s="9" t="s">
        <v>27</v>
      </c>
      <c r="K6366" s="9" t="s">
        <v>28</v>
      </c>
      <c r="L6366" s="9" t="s">
        <v>43</v>
      </c>
      <c r="M6366" s="9" t="s">
        <v>169</v>
      </c>
      <c r="N6366" s="9" t="s">
        <v>5633</v>
      </c>
      <c r="O6366" s="9" t="s">
        <v>32</v>
      </c>
      <c r="P6366" s="9" t="s">
        <v>22</v>
      </c>
      <c r="Q6366" s="9" t="s">
        <v>31580</v>
      </c>
      <c r="R6366" s="9" t="s">
        <v>168</v>
      </c>
      <c r="S6366" s="9" t="s">
        <v>31581</v>
      </c>
      <c r="T6366" s="9" t="s">
        <v>5655</v>
      </c>
    </row>
    <row r="6367" customHeight="1" spans="1:20">
      <c r="A6367" s="6">
        <v>45214</v>
      </c>
      <c r="B6367" s="9" t="s">
        <v>31582</v>
      </c>
      <c r="C6367" s="9" t="s">
        <v>5879</v>
      </c>
      <c r="D6367" s="9" t="s">
        <v>22</v>
      </c>
      <c r="E6367" s="9" t="s">
        <v>31583</v>
      </c>
      <c r="F6367" s="9" t="s">
        <v>31584</v>
      </c>
      <c r="G6367" s="9" t="s">
        <v>82</v>
      </c>
      <c r="H6367" s="9" t="s">
        <v>22</v>
      </c>
      <c r="I6367" s="9" t="s">
        <v>5737</v>
      </c>
      <c r="J6367" s="9" t="s">
        <v>27</v>
      </c>
      <c r="K6367" s="9" t="s">
        <v>28</v>
      </c>
      <c r="L6367" s="9" t="s">
        <v>43</v>
      </c>
      <c r="M6367" s="9" t="s">
        <v>169</v>
      </c>
      <c r="N6367" s="9" t="s">
        <v>5633</v>
      </c>
      <c r="O6367" s="9" t="s">
        <v>32</v>
      </c>
      <c r="P6367" s="9" t="s">
        <v>22</v>
      </c>
      <c r="Q6367" s="9" t="s">
        <v>31585</v>
      </c>
      <c r="R6367" s="9" t="s">
        <v>168</v>
      </c>
      <c r="S6367" s="9" t="s">
        <v>31586</v>
      </c>
      <c r="T6367" s="9" t="s">
        <v>6102</v>
      </c>
    </row>
    <row r="6368" customHeight="1" spans="1:20">
      <c r="A6368" s="6">
        <v>45214</v>
      </c>
      <c r="B6368" s="9" t="s">
        <v>31587</v>
      </c>
      <c r="C6368" s="9" t="s">
        <v>5629</v>
      </c>
      <c r="D6368" s="9" t="s">
        <v>22</v>
      </c>
      <c r="E6368" s="9" t="s">
        <v>31588</v>
      </c>
      <c r="F6368" s="9" t="s">
        <v>31589</v>
      </c>
      <c r="G6368" s="9" t="s">
        <v>82</v>
      </c>
      <c r="H6368" s="9" t="s">
        <v>22</v>
      </c>
      <c r="I6368" s="9" t="s">
        <v>5632</v>
      </c>
      <c r="J6368" s="9" t="s">
        <v>27</v>
      </c>
      <c r="K6368" s="9" t="s">
        <v>28</v>
      </c>
      <c r="L6368" s="9" t="s">
        <v>43</v>
      </c>
      <c r="M6368" s="9" t="s">
        <v>169</v>
      </c>
      <c r="N6368" s="9" t="s">
        <v>5633</v>
      </c>
      <c r="O6368" s="9" t="s">
        <v>32</v>
      </c>
      <c r="P6368" s="9" t="s">
        <v>22</v>
      </c>
      <c r="Q6368" s="9" t="s">
        <v>31590</v>
      </c>
      <c r="R6368" s="9" t="s">
        <v>168</v>
      </c>
      <c r="S6368" s="9" t="s">
        <v>31591</v>
      </c>
      <c r="T6368" s="9" t="s">
        <v>5723</v>
      </c>
    </row>
    <row r="6369" customHeight="1" spans="1:20">
      <c r="A6369" s="6">
        <v>45214</v>
      </c>
      <c r="B6369" s="9" t="s">
        <v>31592</v>
      </c>
      <c r="C6369" s="9" t="s">
        <v>5644</v>
      </c>
      <c r="D6369" s="9" t="s">
        <v>22</v>
      </c>
      <c r="E6369" s="9" t="s">
        <v>31593</v>
      </c>
      <c r="F6369" s="9" t="s">
        <v>31594</v>
      </c>
      <c r="G6369" s="9" t="s">
        <v>82</v>
      </c>
      <c r="H6369" s="9" t="s">
        <v>22</v>
      </c>
      <c r="I6369" s="9" t="s">
        <v>412</v>
      </c>
      <c r="J6369" s="9" t="s">
        <v>27</v>
      </c>
      <c r="K6369" s="9" t="s">
        <v>28</v>
      </c>
      <c r="L6369" s="9" t="s">
        <v>43</v>
      </c>
      <c r="M6369" s="9" t="s">
        <v>169</v>
      </c>
      <c r="N6369" s="9" t="s">
        <v>5633</v>
      </c>
      <c r="O6369" s="9" t="s">
        <v>32</v>
      </c>
      <c r="P6369" s="9" t="s">
        <v>22</v>
      </c>
      <c r="Q6369" s="9" t="s">
        <v>31595</v>
      </c>
      <c r="R6369" s="9" t="s">
        <v>168</v>
      </c>
      <c r="S6369" s="9" t="s">
        <v>31596</v>
      </c>
      <c r="T6369" s="9" t="s">
        <v>5655</v>
      </c>
    </row>
    <row r="6370" customHeight="1" spans="1:20">
      <c r="A6370" s="6">
        <v>45214</v>
      </c>
      <c r="B6370" s="9" t="s">
        <v>31597</v>
      </c>
      <c r="C6370" s="9" t="s">
        <v>5644</v>
      </c>
      <c r="D6370" s="9" t="s">
        <v>22</v>
      </c>
      <c r="E6370" s="9" t="s">
        <v>31598</v>
      </c>
      <c r="F6370" s="9" t="s">
        <v>31599</v>
      </c>
      <c r="G6370" s="9" t="s">
        <v>82</v>
      </c>
      <c r="H6370" s="9" t="s">
        <v>96</v>
      </c>
      <c r="I6370" s="9" t="s">
        <v>168</v>
      </c>
      <c r="J6370" s="9" t="s">
        <v>27</v>
      </c>
      <c r="K6370" s="9" t="s">
        <v>28</v>
      </c>
      <c r="L6370" s="9" t="s">
        <v>43</v>
      </c>
      <c r="M6370" s="9" t="s">
        <v>169</v>
      </c>
      <c r="N6370" s="9" t="s">
        <v>5633</v>
      </c>
      <c r="O6370" s="9" t="s">
        <v>32</v>
      </c>
      <c r="P6370" s="9" t="s">
        <v>22</v>
      </c>
      <c r="Q6370" s="9" t="s">
        <v>31600</v>
      </c>
      <c r="R6370" s="9" t="s">
        <v>168</v>
      </c>
      <c r="S6370" s="9" t="s">
        <v>31601</v>
      </c>
      <c r="T6370" s="9" t="s">
        <v>5649</v>
      </c>
    </row>
    <row r="6371" customHeight="1" spans="1:20">
      <c r="A6371" s="6">
        <v>45214</v>
      </c>
      <c r="B6371" s="9" t="s">
        <v>31602</v>
      </c>
      <c r="C6371" s="9" t="s">
        <v>5822</v>
      </c>
      <c r="D6371" s="9" t="s">
        <v>22</v>
      </c>
      <c r="E6371" s="9" t="s">
        <v>31603</v>
      </c>
      <c r="F6371" s="9" t="s">
        <v>31604</v>
      </c>
      <c r="G6371" s="9" t="s">
        <v>82</v>
      </c>
      <c r="H6371" s="9" t="s">
        <v>22</v>
      </c>
      <c r="I6371" s="9" t="s">
        <v>5737</v>
      </c>
      <c r="J6371" s="9" t="s">
        <v>27</v>
      </c>
      <c r="K6371" s="9" t="s">
        <v>28</v>
      </c>
      <c r="L6371" s="9" t="s">
        <v>43</v>
      </c>
      <c r="M6371" s="9" t="s">
        <v>169</v>
      </c>
      <c r="N6371" s="9" t="s">
        <v>5633</v>
      </c>
      <c r="O6371" s="9" t="s">
        <v>32</v>
      </c>
      <c r="P6371" s="9" t="s">
        <v>22</v>
      </c>
      <c r="Q6371" s="9" t="s">
        <v>31605</v>
      </c>
      <c r="R6371" s="9" t="s">
        <v>168</v>
      </c>
      <c r="S6371" s="9" t="s">
        <v>31606</v>
      </c>
      <c r="T6371" s="9" t="s">
        <v>5649</v>
      </c>
    </row>
    <row r="6372" customHeight="1" spans="1:20">
      <c r="A6372" s="6">
        <v>45214</v>
      </c>
      <c r="B6372" s="9" t="s">
        <v>31607</v>
      </c>
      <c r="C6372" s="9" t="s">
        <v>5644</v>
      </c>
      <c r="D6372" s="9" t="s">
        <v>22</v>
      </c>
      <c r="E6372" s="9" t="s">
        <v>31608</v>
      </c>
      <c r="F6372" s="9" t="s">
        <v>31609</v>
      </c>
      <c r="G6372" s="9" t="s">
        <v>82</v>
      </c>
      <c r="H6372" s="9" t="s">
        <v>22</v>
      </c>
      <c r="I6372" s="9" t="s">
        <v>168</v>
      </c>
      <c r="J6372" s="9" t="s">
        <v>27</v>
      </c>
      <c r="K6372" s="9" t="s">
        <v>28</v>
      </c>
      <c r="L6372" s="9" t="s">
        <v>43</v>
      </c>
      <c r="M6372" s="9" t="s">
        <v>169</v>
      </c>
      <c r="N6372" s="9" t="s">
        <v>5633</v>
      </c>
      <c r="O6372" s="9" t="s">
        <v>32</v>
      </c>
      <c r="P6372" s="9" t="s">
        <v>22</v>
      </c>
      <c r="Q6372" s="9" t="s">
        <v>31610</v>
      </c>
      <c r="R6372" s="9" t="s">
        <v>168</v>
      </c>
      <c r="S6372" s="9" t="s">
        <v>31611</v>
      </c>
      <c r="T6372" s="9" t="s">
        <v>5649</v>
      </c>
    </row>
    <row r="6373" customHeight="1" spans="1:20">
      <c r="A6373" s="6">
        <v>45214</v>
      </c>
      <c r="B6373" s="9" t="s">
        <v>31612</v>
      </c>
      <c r="C6373" s="9" t="s">
        <v>5629</v>
      </c>
      <c r="D6373" s="9" t="s">
        <v>22</v>
      </c>
      <c r="E6373" s="9" t="s">
        <v>31613</v>
      </c>
      <c r="F6373" s="9" t="s">
        <v>31614</v>
      </c>
      <c r="G6373" s="9" t="s">
        <v>82</v>
      </c>
      <c r="H6373" s="9" t="s">
        <v>22</v>
      </c>
      <c r="I6373" s="9" t="s">
        <v>5632</v>
      </c>
      <c r="J6373" s="9" t="s">
        <v>27</v>
      </c>
      <c r="K6373" s="9" t="s">
        <v>28</v>
      </c>
      <c r="L6373" s="9" t="s">
        <v>43</v>
      </c>
      <c r="M6373" s="9" t="s">
        <v>169</v>
      </c>
      <c r="N6373" s="9" t="s">
        <v>5633</v>
      </c>
      <c r="O6373" s="9" t="s">
        <v>32</v>
      </c>
      <c r="P6373" s="9" t="s">
        <v>22</v>
      </c>
      <c r="Q6373" s="9" t="s">
        <v>31615</v>
      </c>
      <c r="R6373" s="9" t="s">
        <v>168</v>
      </c>
      <c r="S6373" s="9" t="s">
        <v>31616</v>
      </c>
      <c r="T6373" s="9" t="s">
        <v>5636</v>
      </c>
    </row>
    <row r="6374" customHeight="1" spans="1:20">
      <c r="A6374" s="6">
        <v>45214</v>
      </c>
      <c r="B6374" s="9" t="s">
        <v>31617</v>
      </c>
      <c r="C6374" s="9" t="s">
        <v>5644</v>
      </c>
      <c r="D6374" s="9" t="s">
        <v>22</v>
      </c>
      <c r="E6374" s="9" t="s">
        <v>31618</v>
      </c>
      <c r="F6374" s="9" t="s">
        <v>31619</v>
      </c>
      <c r="G6374" s="9" t="s">
        <v>82</v>
      </c>
      <c r="H6374" s="9" t="s">
        <v>96</v>
      </c>
      <c r="I6374" s="9" t="s">
        <v>1255</v>
      </c>
      <c r="J6374" s="9" t="s">
        <v>27</v>
      </c>
      <c r="K6374" s="9" t="s">
        <v>28</v>
      </c>
      <c r="L6374" s="9" t="s">
        <v>43</v>
      </c>
      <c r="M6374" s="9" t="s">
        <v>169</v>
      </c>
      <c r="N6374" s="9" t="s">
        <v>5633</v>
      </c>
      <c r="O6374" s="9" t="s">
        <v>32</v>
      </c>
      <c r="P6374" s="9" t="s">
        <v>22</v>
      </c>
      <c r="Q6374" s="9" t="s">
        <v>31620</v>
      </c>
      <c r="R6374" s="9" t="s">
        <v>168</v>
      </c>
      <c r="S6374" s="9" t="s">
        <v>31621</v>
      </c>
      <c r="T6374" s="9" t="s">
        <v>5655</v>
      </c>
    </row>
    <row r="6375" customHeight="1" spans="1:20">
      <c r="A6375" s="6">
        <v>45214</v>
      </c>
      <c r="B6375" s="9" t="s">
        <v>31622</v>
      </c>
      <c r="C6375" s="9" t="s">
        <v>5629</v>
      </c>
      <c r="D6375" s="9" t="s">
        <v>22</v>
      </c>
      <c r="E6375" s="9" t="s">
        <v>31623</v>
      </c>
      <c r="F6375" s="9" t="s">
        <v>31624</v>
      </c>
      <c r="G6375" s="9" t="s">
        <v>82</v>
      </c>
      <c r="H6375" s="9" t="s">
        <v>22</v>
      </c>
      <c r="I6375" s="9" t="s">
        <v>5632</v>
      </c>
      <c r="J6375" s="9" t="s">
        <v>27</v>
      </c>
      <c r="K6375" s="9" t="s">
        <v>28</v>
      </c>
      <c r="L6375" s="9" t="s">
        <v>43</v>
      </c>
      <c r="M6375" s="9" t="s">
        <v>169</v>
      </c>
      <c r="N6375" s="9" t="s">
        <v>5633</v>
      </c>
      <c r="O6375" s="9" t="s">
        <v>32</v>
      </c>
      <c r="P6375" s="9" t="s">
        <v>22</v>
      </c>
      <c r="Q6375" s="9" t="s">
        <v>31625</v>
      </c>
      <c r="R6375" s="9" t="s">
        <v>168</v>
      </c>
      <c r="S6375" s="9" t="s">
        <v>31626</v>
      </c>
      <c r="T6375" s="9" t="s">
        <v>5668</v>
      </c>
    </row>
    <row r="6376" customHeight="1" spans="1:20">
      <c r="A6376" s="6">
        <v>45214</v>
      </c>
      <c r="B6376" s="9" t="s">
        <v>31627</v>
      </c>
      <c r="C6376" s="9" t="s">
        <v>5644</v>
      </c>
      <c r="D6376" s="9" t="s">
        <v>22</v>
      </c>
      <c r="E6376" s="9" t="s">
        <v>31628</v>
      </c>
      <c r="F6376" s="9" t="s">
        <v>31629</v>
      </c>
      <c r="G6376" s="9" t="s">
        <v>82</v>
      </c>
      <c r="H6376" s="9" t="s">
        <v>22</v>
      </c>
      <c r="I6376" s="9" t="s">
        <v>168</v>
      </c>
      <c r="J6376" s="9" t="s">
        <v>27</v>
      </c>
      <c r="K6376" s="9" t="s">
        <v>28</v>
      </c>
      <c r="L6376" s="9" t="s">
        <v>43</v>
      </c>
      <c r="M6376" s="9" t="s">
        <v>169</v>
      </c>
      <c r="N6376" s="9" t="s">
        <v>5633</v>
      </c>
      <c r="O6376" s="9" t="s">
        <v>32</v>
      </c>
      <c r="P6376" s="9" t="s">
        <v>22</v>
      </c>
      <c r="Q6376" s="9" t="s">
        <v>31630</v>
      </c>
      <c r="R6376" s="9" t="s">
        <v>168</v>
      </c>
      <c r="S6376" s="9" t="s">
        <v>31631</v>
      </c>
      <c r="T6376" s="9" t="s">
        <v>5723</v>
      </c>
    </row>
    <row r="6377" customHeight="1" spans="1:20">
      <c r="A6377" s="6">
        <v>45214</v>
      </c>
      <c r="B6377" s="9" t="s">
        <v>31632</v>
      </c>
      <c r="C6377" s="9" t="s">
        <v>5644</v>
      </c>
      <c r="D6377" s="9" t="s">
        <v>22</v>
      </c>
      <c r="E6377" s="9" t="s">
        <v>31633</v>
      </c>
      <c r="F6377" s="9" t="s">
        <v>31634</v>
      </c>
      <c r="G6377" s="9" t="s">
        <v>82</v>
      </c>
      <c r="H6377" s="9" t="s">
        <v>22</v>
      </c>
      <c r="I6377" s="9" t="s">
        <v>168</v>
      </c>
      <c r="J6377" s="9" t="s">
        <v>27</v>
      </c>
      <c r="K6377" s="9" t="s">
        <v>28</v>
      </c>
      <c r="L6377" s="9" t="s">
        <v>43</v>
      </c>
      <c r="M6377" s="9" t="s">
        <v>169</v>
      </c>
      <c r="N6377" s="9" t="s">
        <v>5633</v>
      </c>
      <c r="O6377" s="9" t="s">
        <v>32</v>
      </c>
      <c r="P6377" s="9" t="s">
        <v>22</v>
      </c>
      <c r="Q6377" s="9" t="s">
        <v>31635</v>
      </c>
      <c r="R6377" s="9" t="s">
        <v>168</v>
      </c>
      <c r="S6377" s="9" t="s">
        <v>31636</v>
      </c>
      <c r="T6377" s="9" t="s">
        <v>5690</v>
      </c>
    </row>
    <row r="6378" customHeight="1" spans="1:20">
      <c r="A6378" s="6">
        <v>45214</v>
      </c>
      <c r="B6378" s="9" t="s">
        <v>31637</v>
      </c>
      <c r="C6378" s="9" t="s">
        <v>5644</v>
      </c>
      <c r="D6378" s="9" t="s">
        <v>22</v>
      </c>
      <c r="E6378" s="9" t="s">
        <v>31638</v>
      </c>
      <c r="F6378" s="9" t="s">
        <v>31639</v>
      </c>
      <c r="G6378" s="9" t="s">
        <v>82</v>
      </c>
      <c r="H6378" s="9" t="s">
        <v>22</v>
      </c>
      <c r="I6378" s="9" t="s">
        <v>175</v>
      </c>
      <c r="J6378" s="9" t="s">
        <v>27</v>
      </c>
      <c r="K6378" s="9" t="s">
        <v>28</v>
      </c>
      <c r="L6378" s="9" t="s">
        <v>43</v>
      </c>
      <c r="M6378" s="9" t="s">
        <v>169</v>
      </c>
      <c r="N6378" s="9" t="s">
        <v>5633</v>
      </c>
      <c r="O6378" s="9" t="s">
        <v>32</v>
      </c>
      <c r="P6378" s="9" t="s">
        <v>22</v>
      </c>
      <c r="Q6378" s="9" t="s">
        <v>31640</v>
      </c>
      <c r="R6378" s="9" t="s">
        <v>168</v>
      </c>
      <c r="S6378" s="9" t="s">
        <v>31641</v>
      </c>
      <c r="T6378" s="9" t="s">
        <v>5649</v>
      </c>
    </row>
    <row r="6379" customHeight="1" spans="1:20">
      <c r="A6379" s="6">
        <v>45214</v>
      </c>
      <c r="B6379" s="9" t="s">
        <v>31642</v>
      </c>
      <c r="C6379" s="9" t="s">
        <v>5644</v>
      </c>
      <c r="D6379" s="9" t="s">
        <v>22</v>
      </c>
      <c r="E6379" s="9" t="s">
        <v>31643</v>
      </c>
      <c r="F6379" s="9" t="s">
        <v>31644</v>
      </c>
      <c r="G6379" s="9" t="s">
        <v>82</v>
      </c>
      <c r="H6379" s="9" t="s">
        <v>96</v>
      </c>
      <c r="I6379" s="9" t="s">
        <v>168</v>
      </c>
      <c r="J6379" s="9" t="s">
        <v>27</v>
      </c>
      <c r="K6379" s="9" t="s">
        <v>28</v>
      </c>
      <c r="L6379" s="9" t="s">
        <v>43</v>
      </c>
      <c r="M6379" s="9" t="s">
        <v>169</v>
      </c>
      <c r="N6379" s="9" t="s">
        <v>5633</v>
      </c>
      <c r="O6379" s="9" t="s">
        <v>32</v>
      </c>
      <c r="P6379" s="9" t="s">
        <v>22</v>
      </c>
      <c r="Q6379" s="9" t="s">
        <v>31645</v>
      </c>
      <c r="R6379" s="9" t="s">
        <v>168</v>
      </c>
      <c r="S6379" s="9" t="s">
        <v>31646</v>
      </c>
      <c r="T6379" s="9" t="s">
        <v>5723</v>
      </c>
    </row>
    <row r="6380" customHeight="1" spans="1:20">
      <c r="A6380" s="6">
        <v>45214</v>
      </c>
      <c r="B6380" s="9" t="s">
        <v>31647</v>
      </c>
      <c r="C6380" s="9" t="s">
        <v>5629</v>
      </c>
      <c r="D6380" s="9" t="s">
        <v>22</v>
      </c>
      <c r="E6380" s="9" t="s">
        <v>31648</v>
      </c>
      <c r="F6380" s="9" t="s">
        <v>31649</v>
      </c>
      <c r="G6380" s="9" t="s">
        <v>82</v>
      </c>
      <c r="H6380" s="9" t="s">
        <v>22</v>
      </c>
      <c r="I6380" s="9" t="s">
        <v>5632</v>
      </c>
      <c r="J6380" s="9" t="s">
        <v>27</v>
      </c>
      <c r="K6380" s="9" t="s">
        <v>28</v>
      </c>
      <c r="L6380" s="9" t="s">
        <v>43</v>
      </c>
      <c r="M6380" s="9" t="s">
        <v>169</v>
      </c>
      <c r="N6380" s="9" t="s">
        <v>5633</v>
      </c>
      <c r="O6380" s="9" t="s">
        <v>32</v>
      </c>
      <c r="P6380" s="9" t="s">
        <v>22</v>
      </c>
      <c r="Q6380" s="9" t="s">
        <v>31650</v>
      </c>
      <c r="R6380" s="9" t="s">
        <v>168</v>
      </c>
      <c r="S6380" s="9" t="s">
        <v>31651</v>
      </c>
      <c r="T6380" s="9" t="s">
        <v>31652</v>
      </c>
    </row>
    <row r="6381" customHeight="1" spans="1:20">
      <c r="A6381" s="6">
        <v>45214</v>
      </c>
      <c r="B6381" s="9" t="s">
        <v>31653</v>
      </c>
      <c r="C6381" s="9" t="s">
        <v>5685</v>
      </c>
      <c r="D6381" s="9" t="s">
        <v>22</v>
      </c>
      <c r="E6381" s="9" t="s">
        <v>31654</v>
      </c>
      <c r="F6381" s="9" t="s">
        <v>31655</v>
      </c>
      <c r="G6381" s="9" t="s">
        <v>82</v>
      </c>
      <c r="H6381" s="9" t="s">
        <v>22</v>
      </c>
      <c r="I6381" s="9" t="s">
        <v>168</v>
      </c>
      <c r="J6381" s="9" t="s">
        <v>27</v>
      </c>
      <c r="K6381" s="9" t="s">
        <v>28</v>
      </c>
      <c r="L6381" s="9" t="s">
        <v>43</v>
      </c>
      <c r="M6381" s="9" t="s">
        <v>169</v>
      </c>
      <c r="N6381" s="9" t="s">
        <v>5633</v>
      </c>
      <c r="O6381" s="9" t="s">
        <v>32</v>
      </c>
      <c r="P6381" s="9" t="s">
        <v>22</v>
      </c>
      <c r="Q6381" s="9" t="s">
        <v>31656</v>
      </c>
      <c r="R6381" s="9" t="s">
        <v>168</v>
      </c>
      <c r="S6381" s="9" t="s">
        <v>31657</v>
      </c>
      <c r="T6381" s="9" t="s">
        <v>5717</v>
      </c>
    </row>
    <row r="6382" customHeight="1" spans="1:20">
      <c r="A6382" s="6">
        <v>45214</v>
      </c>
      <c r="B6382" s="9" t="s">
        <v>31658</v>
      </c>
      <c r="C6382" s="9" t="s">
        <v>5879</v>
      </c>
      <c r="D6382" s="9" t="s">
        <v>22</v>
      </c>
      <c r="E6382" s="9" t="s">
        <v>31659</v>
      </c>
      <c r="F6382" s="9" t="s">
        <v>27997</v>
      </c>
      <c r="G6382" s="9" t="s">
        <v>82</v>
      </c>
      <c r="H6382" s="9" t="s">
        <v>22</v>
      </c>
      <c r="I6382" s="9" t="s">
        <v>5737</v>
      </c>
      <c r="J6382" s="9" t="s">
        <v>27</v>
      </c>
      <c r="K6382" s="9" t="s">
        <v>28</v>
      </c>
      <c r="L6382" s="9" t="s">
        <v>43</v>
      </c>
      <c r="M6382" s="9" t="s">
        <v>169</v>
      </c>
      <c r="N6382" s="9" t="s">
        <v>5633</v>
      </c>
      <c r="O6382" s="9" t="s">
        <v>32</v>
      </c>
      <c r="P6382" s="9" t="s">
        <v>22</v>
      </c>
      <c r="Q6382" s="9" t="s">
        <v>31660</v>
      </c>
      <c r="R6382" s="9" t="s">
        <v>168</v>
      </c>
      <c r="S6382" s="9" t="s">
        <v>31661</v>
      </c>
      <c r="T6382" s="9" t="s">
        <v>5668</v>
      </c>
    </row>
    <row r="6383" customHeight="1" spans="1:20">
      <c r="A6383" s="6">
        <v>45214</v>
      </c>
      <c r="B6383" s="9" t="s">
        <v>31662</v>
      </c>
      <c r="C6383" s="9" t="s">
        <v>5685</v>
      </c>
      <c r="D6383" s="9" t="s">
        <v>22</v>
      </c>
      <c r="E6383" s="9" t="s">
        <v>31663</v>
      </c>
      <c r="F6383" s="9" t="s">
        <v>31664</v>
      </c>
      <c r="G6383" s="9" t="s">
        <v>82</v>
      </c>
      <c r="H6383" s="9" t="s">
        <v>110</v>
      </c>
      <c r="I6383" s="9" t="s">
        <v>168</v>
      </c>
      <c r="J6383" s="9" t="s">
        <v>27</v>
      </c>
      <c r="K6383" s="9" t="s">
        <v>28</v>
      </c>
      <c r="L6383" s="9" t="s">
        <v>43</v>
      </c>
      <c r="M6383" s="9" t="s">
        <v>169</v>
      </c>
      <c r="N6383" s="9" t="s">
        <v>5633</v>
      </c>
      <c r="O6383" s="9" t="s">
        <v>32</v>
      </c>
      <c r="P6383" s="9" t="s">
        <v>22</v>
      </c>
      <c r="Q6383" s="9" t="s">
        <v>31665</v>
      </c>
      <c r="R6383" s="9" t="s">
        <v>168</v>
      </c>
      <c r="S6383" s="9" t="s">
        <v>31666</v>
      </c>
      <c r="T6383" s="9" t="s">
        <v>5649</v>
      </c>
    </row>
    <row r="6384" customHeight="1" spans="1:20">
      <c r="A6384" s="6">
        <v>45214</v>
      </c>
      <c r="B6384" s="9" t="s">
        <v>31667</v>
      </c>
      <c r="C6384" s="9" t="s">
        <v>5629</v>
      </c>
      <c r="D6384" s="9" t="s">
        <v>22</v>
      </c>
      <c r="E6384" s="9" t="s">
        <v>31668</v>
      </c>
      <c r="F6384" s="9" t="s">
        <v>31669</v>
      </c>
      <c r="G6384" s="9" t="s">
        <v>82</v>
      </c>
      <c r="H6384" s="9" t="s">
        <v>22</v>
      </c>
      <c r="I6384" s="9" t="s">
        <v>5632</v>
      </c>
      <c r="J6384" s="9" t="s">
        <v>27</v>
      </c>
      <c r="K6384" s="9" t="s">
        <v>28</v>
      </c>
      <c r="L6384" s="9" t="s">
        <v>43</v>
      </c>
      <c r="M6384" s="9" t="s">
        <v>169</v>
      </c>
      <c r="N6384" s="9" t="s">
        <v>5633</v>
      </c>
      <c r="O6384" s="9" t="s">
        <v>32</v>
      </c>
      <c r="P6384" s="9" t="s">
        <v>22</v>
      </c>
      <c r="Q6384" s="9" t="s">
        <v>31670</v>
      </c>
      <c r="R6384" s="9" t="s">
        <v>168</v>
      </c>
      <c r="S6384" s="9" t="s">
        <v>31671</v>
      </c>
      <c r="T6384" s="9" t="s">
        <v>5655</v>
      </c>
    </row>
    <row r="6385" customHeight="1" spans="1:20">
      <c r="A6385" s="6">
        <v>45214</v>
      </c>
      <c r="B6385" s="9" t="s">
        <v>31672</v>
      </c>
      <c r="C6385" s="9" t="s">
        <v>5644</v>
      </c>
      <c r="D6385" s="9" t="s">
        <v>22</v>
      </c>
      <c r="E6385" s="9" t="s">
        <v>31673</v>
      </c>
      <c r="F6385" s="9" t="s">
        <v>31674</v>
      </c>
      <c r="G6385" s="9" t="s">
        <v>82</v>
      </c>
      <c r="H6385" s="9" t="s">
        <v>22</v>
      </c>
      <c r="I6385" s="9" t="s">
        <v>168</v>
      </c>
      <c r="J6385" s="9" t="s">
        <v>27</v>
      </c>
      <c r="K6385" s="9" t="s">
        <v>28</v>
      </c>
      <c r="L6385" s="9" t="s">
        <v>43</v>
      </c>
      <c r="M6385" s="9" t="s">
        <v>169</v>
      </c>
      <c r="N6385" s="9" t="s">
        <v>5633</v>
      </c>
      <c r="O6385" s="9" t="s">
        <v>32</v>
      </c>
      <c r="P6385" s="9" t="s">
        <v>22</v>
      </c>
      <c r="Q6385" s="9" t="s">
        <v>31675</v>
      </c>
      <c r="R6385" s="9" t="s">
        <v>168</v>
      </c>
      <c r="S6385" s="9" t="s">
        <v>31676</v>
      </c>
      <c r="T6385" s="9" t="s">
        <v>5642</v>
      </c>
    </row>
    <row r="6386" customHeight="1" spans="1:20">
      <c r="A6386" s="6">
        <v>45214</v>
      </c>
      <c r="B6386" s="9" t="s">
        <v>31677</v>
      </c>
      <c r="C6386" s="9" t="s">
        <v>5685</v>
      </c>
      <c r="D6386" s="9" t="s">
        <v>22</v>
      </c>
      <c r="E6386" s="9" t="s">
        <v>31678</v>
      </c>
      <c r="F6386" s="9" t="s">
        <v>31679</v>
      </c>
      <c r="G6386" s="9" t="s">
        <v>82</v>
      </c>
      <c r="H6386" s="9" t="s">
        <v>96</v>
      </c>
      <c r="I6386" s="9" t="s">
        <v>168</v>
      </c>
      <c r="J6386" s="9" t="s">
        <v>27</v>
      </c>
      <c r="K6386" s="9" t="s">
        <v>28</v>
      </c>
      <c r="L6386" s="9" t="s">
        <v>43</v>
      </c>
      <c r="M6386" s="9" t="s">
        <v>169</v>
      </c>
      <c r="N6386" s="9" t="s">
        <v>5633</v>
      </c>
      <c r="O6386" s="9" t="s">
        <v>32</v>
      </c>
      <c r="P6386" s="9" t="s">
        <v>22</v>
      </c>
      <c r="Q6386" s="9" t="s">
        <v>31680</v>
      </c>
      <c r="R6386" s="9" t="s">
        <v>168</v>
      </c>
      <c r="S6386" s="9" t="s">
        <v>31681</v>
      </c>
      <c r="T6386" s="9" t="s">
        <v>5717</v>
      </c>
    </row>
    <row r="6387" customHeight="1" spans="1:20">
      <c r="A6387" s="6">
        <v>45214</v>
      </c>
      <c r="B6387" s="9" t="s">
        <v>31682</v>
      </c>
      <c r="C6387" s="9" t="s">
        <v>5644</v>
      </c>
      <c r="D6387" s="9" t="s">
        <v>22</v>
      </c>
      <c r="E6387" s="9" t="s">
        <v>31683</v>
      </c>
      <c r="F6387" s="9" t="s">
        <v>31684</v>
      </c>
      <c r="G6387" s="9" t="s">
        <v>82</v>
      </c>
      <c r="H6387" s="9" t="s">
        <v>96</v>
      </c>
      <c r="I6387" s="9" t="s">
        <v>168</v>
      </c>
      <c r="J6387" s="9" t="s">
        <v>27</v>
      </c>
      <c r="K6387" s="9" t="s">
        <v>28</v>
      </c>
      <c r="L6387" s="9" t="s">
        <v>43</v>
      </c>
      <c r="M6387" s="9" t="s">
        <v>169</v>
      </c>
      <c r="N6387" s="9" t="s">
        <v>5633</v>
      </c>
      <c r="O6387" s="9" t="s">
        <v>32</v>
      </c>
      <c r="P6387" s="9" t="s">
        <v>22</v>
      </c>
      <c r="Q6387" s="9" t="s">
        <v>31685</v>
      </c>
      <c r="R6387" s="9" t="s">
        <v>168</v>
      </c>
      <c r="S6387" s="9" t="s">
        <v>31686</v>
      </c>
      <c r="T6387" s="9" t="s">
        <v>5655</v>
      </c>
    </row>
    <row r="6388" customHeight="1" spans="1:20">
      <c r="A6388" s="6">
        <v>45214</v>
      </c>
      <c r="B6388" s="9" t="s">
        <v>31687</v>
      </c>
      <c r="C6388" s="9" t="s">
        <v>5629</v>
      </c>
      <c r="D6388" s="9" t="s">
        <v>22</v>
      </c>
      <c r="E6388" s="9" t="s">
        <v>31688</v>
      </c>
      <c r="F6388" s="9" t="s">
        <v>31689</v>
      </c>
      <c r="G6388" s="9" t="s">
        <v>82</v>
      </c>
      <c r="H6388" s="9" t="s">
        <v>110</v>
      </c>
      <c r="I6388" s="9" t="s">
        <v>5632</v>
      </c>
      <c r="J6388" s="9" t="s">
        <v>27</v>
      </c>
      <c r="K6388" s="9" t="s">
        <v>28</v>
      </c>
      <c r="L6388" s="9" t="s">
        <v>43</v>
      </c>
      <c r="M6388" s="9" t="s">
        <v>169</v>
      </c>
      <c r="N6388" s="9" t="s">
        <v>5633</v>
      </c>
      <c r="O6388" s="9" t="s">
        <v>32</v>
      </c>
      <c r="P6388" s="9" t="s">
        <v>22</v>
      </c>
      <c r="Q6388" s="9" t="s">
        <v>31690</v>
      </c>
      <c r="R6388" s="9" t="s">
        <v>168</v>
      </c>
      <c r="S6388" s="9" t="s">
        <v>31691</v>
      </c>
      <c r="T6388" s="9" t="s">
        <v>5655</v>
      </c>
    </row>
    <row r="6389" customHeight="1" spans="1:20">
      <c r="A6389" s="6">
        <v>45214</v>
      </c>
      <c r="B6389" s="9" t="s">
        <v>31692</v>
      </c>
      <c r="C6389" s="9" t="s">
        <v>5685</v>
      </c>
      <c r="D6389" s="9" t="s">
        <v>22</v>
      </c>
      <c r="E6389" s="9" t="s">
        <v>31693</v>
      </c>
      <c r="F6389" s="9" t="s">
        <v>31694</v>
      </c>
      <c r="G6389" s="9" t="s">
        <v>82</v>
      </c>
      <c r="H6389" s="9" t="s">
        <v>110</v>
      </c>
      <c r="I6389" s="9" t="s">
        <v>168</v>
      </c>
      <c r="J6389" s="9" t="s">
        <v>27</v>
      </c>
      <c r="K6389" s="9" t="s">
        <v>28</v>
      </c>
      <c r="L6389" s="9" t="s">
        <v>43</v>
      </c>
      <c r="M6389" s="9" t="s">
        <v>169</v>
      </c>
      <c r="N6389" s="9" t="s">
        <v>5633</v>
      </c>
      <c r="O6389" s="9" t="s">
        <v>32</v>
      </c>
      <c r="P6389" s="9" t="s">
        <v>22</v>
      </c>
      <c r="Q6389" s="9" t="s">
        <v>31695</v>
      </c>
      <c r="R6389" s="9" t="s">
        <v>168</v>
      </c>
      <c r="S6389" s="9" t="s">
        <v>31696</v>
      </c>
      <c r="T6389" s="9" t="s">
        <v>5690</v>
      </c>
    </row>
    <row r="6390" customHeight="1" spans="1:20">
      <c r="A6390" s="6">
        <v>45214</v>
      </c>
      <c r="B6390" s="9" t="s">
        <v>31697</v>
      </c>
      <c r="C6390" s="9" t="s">
        <v>5629</v>
      </c>
      <c r="D6390" s="9" t="s">
        <v>22</v>
      </c>
      <c r="E6390" s="9" t="s">
        <v>31698</v>
      </c>
      <c r="F6390" s="9" t="s">
        <v>31699</v>
      </c>
      <c r="G6390" s="9" t="s">
        <v>82</v>
      </c>
      <c r="H6390" s="9" t="s">
        <v>110</v>
      </c>
      <c r="I6390" s="9" t="s">
        <v>5632</v>
      </c>
      <c r="J6390" s="9" t="s">
        <v>27</v>
      </c>
      <c r="K6390" s="9" t="s">
        <v>28</v>
      </c>
      <c r="L6390" s="9" t="s">
        <v>43</v>
      </c>
      <c r="M6390" s="9" t="s">
        <v>169</v>
      </c>
      <c r="N6390" s="9" t="s">
        <v>5633</v>
      </c>
      <c r="O6390" s="9" t="s">
        <v>32</v>
      </c>
      <c r="P6390" s="9" t="s">
        <v>22</v>
      </c>
      <c r="Q6390" s="9" t="s">
        <v>31700</v>
      </c>
      <c r="R6390" s="9" t="s">
        <v>168</v>
      </c>
      <c r="S6390" s="9" t="s">
        <v>31701</v>
      </c>
      <c r="T6390" s="9" t="s">
        <v>6102</v>
      </c>
    </row>
    <row r="6391" customHeight="1" spans="1:20">
      <c r="A6391" s="6">
        <v>45214</v>
      </c>
      <c r="B6391" s="9" t="s">
        <v>31702</v>
      </c>
      <c r="C6391" s="9" t="s">
        <v>5629</v>
      </c>
      <c r="D6391" s="9" t="s">
        <v>22</v>
      </c>
      <c r="E6391" s="9" t="s">
        <v>31703</v>
      </c>
      <c r="F6391" s="9" t="s">
        <v>15893</v>
      </c>
      <c r="G6391" s="9" t="s">
        <v>82</v>
      </c>
      <c r="H6391" s="9" t="s">
        <v>22</v>
      </c>
      <c r="I6391" s="9" t="s">
        <v>5632</v>
      </c>
      <c r="J6391" s="9" t="s">
        <v>27</v>
      </c>
      <c r="K6391" s="9" t="s">
        <v>28</v>
      </c>
      <c r="L6391" s="9" t="s">
        <v>43</v>
      </c>
      <c r="M6391" s="9" t="s">
        <v>169</v>
      </c>
      <c r="N6391" s="9" t="s">
        <v>5633</v>
      </c>
      <c r="O6391" s="9" t="s">
        <v>32</v>
      </c>
      <c r="P6391" s="9" t="s">
        <v>22</v>
      </c>
      <c r="Q6391" s="9" t="s">
        <v>31704</v>
      </c>
      <c r="R6391" s="9" t="s">
        <v>168</v>
      </c>
      <c r="S6391" s="9" t="s">
        <v>31705</v>
      </c>
      <c r="T6391" s="9" t="s">
        <v>5690</v>
      </c>
    </row>
    <row r="6392" customHeight="1" spans="1:20">
      <c r="A6392" s="6">
        <v>45214</v>
      </c>
      <c r="B6392" s="9" t="s">
        <v>31706</v>
      </c>
      <c r="C6392" s="9" t="s">
        <v>5685</v>
      </c>
      <c r="D6392" s="9" t="s">
        <v>22</v>
      </c>
      <c r="E6392" s="9" t="s">
        <v>31707</v>
      </c>
      <c r="F6392" s="9" t="s">
        <v>31708</v>
      </c>
      <c r="G6392" s="9" t="s">
        <v>82</v>
      </c>
      <c r="H6392" s="9" t="s">
        <v>22</v>
      </c>
      <c r="I6392" s="9" t="s">
        <v>168</v>
      </c>
      <c r="J6392" s="9" t="s">
        <v>27</v>
      </c>
      <c r="K6392" s="9" t="s">
        <v>28</v>
      </c>
      <c r="L6392" s="9" t="s">
        <v>43</v>
      </c>
      <c r="M6392" s="9" t="s">
        <v>169</v>
      </c>
      <c r="N6392" s="9" t="s">
        <v>5633</v>
      </c>
      <c r="O6392" s="9" t="s">
        <v>32</v>
      </c>
      <c r="P6392" s="9" t="s">
        <v>22</v>
      </c>
      <c r="Q6392" s="9" t="s">
        <v>31709</v>
      </c>
      <c r="R6392" s="9" t="s">
        <v>168</v>
      </c>
      <c r="S6392" s="9" t="s">
        <v>31710</v>
      </c>
      <c r="T6392" s="9" t="s">
        <v>7784</v>
      </c>
    </row>
    <row r="6393" customHeight="1" spans="1:20">
      <c r="A6393" s="6">
        <v>45214</v>
      </c>
      <c r="B6393" s="9" t="s">
        <v>31711</v>
      </c>
      <c r="C6393" s="9" t="s">
        <v>5629</v>
      </c>
      <c r="D6393" s="9" t="s">
        <v>22</v>
      </c>
      <c r="E6393" s="9" t="s">
        <v>31712</v>
      </c>
      <c r="F6393" s="9" t="s">
        <v>31713</v>
      </c>
      <c r="G6393" s="9" t="s">
        <v>82</v>
      </c>
      <c r="H6393" s="9" t="s">
        <v>22</v>
      </c>
      <c r="I6393" s="9" t="s">
        <v>5632</v>
      </c>
      <c r="J6393" s="9" t="s">
        <v>27</v>
      </c>
      <c r="K6393" s="9" t="s">
        <v>28</v>
      </c>
      <c r="L6393" s="9" t="s">
        <v>43</v>
      </c>
      <c r="M6393" s="9" t="s">
        <v>169</v>
      </c>
      <c r="N6393" s="9" t="s">
        <v>5633</v>
      </c>
      <c r="O6393" s="9" t="s">
        <v>32</v>
      </c>
      <c r="P6393" s="9" t="s">
        <v>22</v>
      </c>
      <c r="Q6393" s="9" t="s">
        <v>31714</v>
      </c>
      <c r="R6393" s="9" t="s">
        <v>168</v>
      </c>
      <c r="S6393" s="9" t="s">
        <v>31715</v>
      </c>
      <c r="T6393" s="9" t="s">
        <v>8758</v>
      </c>
    </row>
    <row r="6394" customHeight="1" spans="1:20">
      <c r="A6394" s="6">
        <v>45214</v>
      </c>
      <c r="B6394" s="9" t="s">
        <v>31716</v>
      </c>
      <c r="C6394" s="9" t="s">
        <v>5629</v>
      </c>
      <c r="D6394" s="9" t="s">
        <v>22</v>
      </c>
      <c r="E6394" s="9" t="s">
        <v>31717</v>
      </c>
      <c r="F6394" s="9" t="s">
        <v>31718</v>
      </c>
      <c r="G6394" s="9" t="s">
        <v>82</v>
      </c>
      <c r="H6394" s="9" t="s">
        <v>96</v>
      </c>
      <c r="I6394" s="9" t="s">
        <v>5632</v>
      </c>
      <c r="J6394" s="9" t="s">
        <v>27</v>
      </c>
      <c r="K6394" s="9" t="s">
        <v>28</v>
      </c>
      <c r="L6394" s="9" t="s">
        <v>43</v>
      </c>
      <c r="M6394" s="9" t="s">
        <v>169</v>
      </c>
      <c r="N6394" s="9" t="s">
        <v>5633</v>
      </c>
      <c r="O6394" s="9" t="s">
        <v>32</v>
      </c>
      <c r="P6394" s="9" t="s">
        <v>22</v>
      </c>
      <c r="Q6394" s="9" t="s">
        <v>31719</v>
      </c>
      <c r="R6394" s="9" t="s">
        <v>168</v>
      </c>
      <c r="S6394" s="9" t="s">
        <v>31720</v>
      </c>
      <c r="T6394" s="9" t="s">
        <v>5636</v>
      </c>
    </row>
    <row r="6395" customHeight="1" spans="1:20">
      <c r="A6395" s="6">
        <v>45214</v>
      </c>
      <c r="B6395" s="9" t="s">
        <v>31721</v>
      </c>
      <c r="C6395" s="9" t="s">
        <v>5644</v>
      </c>
      <c r="D6395" s="9" t="s">
        <v>22</v>
      </c>
      <c r="E6395" s="9" t="s">
        <v>31722</v>
      </c>
      <c r="F6395" s="9" t="s">
        <v>31723</v>
      </c>
      <c r="G6395" s="9" t="s">
        <v>82</v>
      </c>
      <c r="H6395" s="9" t="s">
        <v>22</v>
      </c>
      <c r="I6395" s="9" t="s">
        <v>168</v>
      </c>
      <c r="J6395" s="9" t="s">
        <v>27</v>
      </c>
      <c r="K6395" s="9" t="s">
        <v>28</v>
      </c>
      <c r="L6395" s="9" t="s">
        <v>43</v>
      </c>
      <c r="M6395" s="9" t="s">
        <v>169</v>
      </c>
      <c r="N6395" s="9" t="s">
        <v>5633</v>
      </c>
      <c r="O6395" s="9" t="s">
        <v>32</v>
      </c>
      <c r="P6395" s="9" t="s">
        <v>22</v>
      </c>
      <c r="Q6395" s="9" t="s">
        <v>31724</v>
      </c>
      <c r="R6395" s="9" t="s">
        <v>168</v>
      </c>
      <c r="S6395" s="9" t="s">
        <v>31725</v>
      </c>
      <c r="T6395" s="9" t="s">
        <v>5723</v>
      </c>
    </row>
    <row r="6396" customHeight="1" spans="1:20">
      <c r="A6396" s="6">
        <v>45214</v>
      </c>
      <c r="B6396" s="9" t="s">
        <v>31726</v>
      </c>
      <c r="C6396" s="9" t="s">
        <v>5629</v>
      </c>
      <c r="D6396" s="9" t="s">
        <v>22</v>
      </c>
      <c r="E6396" s="9" t="s">
        <v>31727</v>
      </c>
      <c r="F6396" s="9" t="s">
        <v>10783</v>
      </c>
      <c r="G6396" s="9" t="s">
        <v>82</v>
      </c>
      <c r="H6396" s="9" t="s">
        <v>22</v>
      </c>
      <c r="I6396" s="9" t="s">
        <v>5632</v>
      </c>
      <c r="J6396" s="9" t="s">
        <v>27</v>
      </c>
      <c r="K6396" s="9" t="s">
        <v>28</v>
      </c>
      <c r="L6396" s="9" t="s">
        <v>43</v>
      </c>
      <c r="M6396" s="9" t="s">
        <v>169</v>
      </c>
      <c r="N6396" s="9" t="s">
        <v>5633</v>
      </c>
      <c r="O6396" s="9" t="s">
        <v>32</v>
      </c>
      <c r="P6396" s="9" t="s">
        <v>22</v>
      </c>
      <c r="Q6396" s="9" t="s">
        <v>31728</v>
      </c>
      <c r="R6396" s="9" t="s">
        <v>168</v>
      </c>
      <c r="S6396" s="9" t="s">
        <v>31729</v>
      </c>
      <c r="T6396" s="9" t="s">
        <v>5717</v>
      </c>
    </row>
    <row r="6397" customHeight="1" spans="1:20">
      <c r="A6397" s="6">
        <v>45214</v>
      </c>
      <c r="B6397" s="9" t="s">
        <v>31730</v>
      </c>
      <c r="C6397" s="9" t="s">
        <v>5848</v>
      </c>
      <c r="D6397" s="9" t="s">
        <v>22</v>
      </c>
      <c r="E6397" s="9" t="s">
        <v>20157</v>
      </c>
      <c r="F6397" s="9" t="s">
        <v>20158</v>
      </c>
      <c r="G6397" s="9" t="s">
        <v>82</v>
      </c>
      <c r="H6397" s="9" t="s">
        <v>22</v>
      </c>
      <c r="I6397" s="9" t="s">
        <v>168</v>
      </c>
      <c r="J6397" s="9" t="s">
        <v>27</v>
      </c>
      <c r="K6397" s="9" t="s">
        <v>28</v>
      </c>
      <c r="L6397" s="9" t="s">
        <v>43</v>
      </c>
      <c r="M6397" s="9" t="s">
        <v>169</v>
      </c>
      <c r="N6397" s="9" t="s">
        <v>5633</v>
      </c>
      <c r="O6397" s="9" t="s">
        <v>32</v>
      </c>
      <c r="P6397" s="9" t="s">
        <v>22</v>
      </c>
      <c r="Q6397" s="9" t="s">
        <v>31731</v>
      </c>
      <c r="R6397" s="9" t="s">
        <v>168</v>
      </c>
      <c r="S6397" s="9" t="s">
        <v>31732</v>
      </c>
      <c r="T6397" s="9" t="s">
        <v>5655</v>
      </c>
    </row>
    <row r="6398" customHeight="1" spans="1:20">
      <c r="A6398" s="6">
        <v>45214</v>
      </c>
      <c r="B6398" s="9" t="s">
        <v>31733</v>
      </c>
      <c r="C6398" s="9" t="s">
        <v>5644</v>
      </c>
      <c r="D6398" s="9" t="s">
        <v>22</v>
      </c>
      <c r="E6398" s="9" t="s">
        <v>31734</v>
      </c>
      <c r="F6398" s="9" t="s">
        <v>31735</v>
      </c>
      <c r="G6398" s="9" t="s">
        <v>82</v>
      </c>
      <c r="H6398" s="9" t="s">
        <v>22</v>
      </c>
      <c r="I6398" s="9" t="s">
        <v>168</v>
      </c>
      <c r="J6398" s="9" t="s">
        <v>27</v>
      </c>
      <c r="K6398" s="9" t="s">
        <v>28</v>
      </c>
      <c r="L6398" s="9" t="s">
        <v>43</v>
      </c>
      <c r="M6398" s="9" t="s">
        <v>169</v>
      </c>
      <c r="N6398" s="9" t="s">
        <v>5633</v>
      </c>
      <c r="O6398" s="9" t="s">
        <v>32</v>
      </c>
      <c r="P6398" s="9" t="s">
        <v>22</v>
      </c>
      <c r="Q6398" s="9" t="s">
        <v>31736</v>
      </c>
      <c r="R6398" s="9" t="s">
        <v>168</v>
      </c>
      <c r="S6398" s="9" t="s">
        <v>31737</v>
      </c>
      <c r="T6398" s="9" t="s">
        <v>5636</v>
      </c>
    </row>
    <row r="6399" customHeight="1" spans="1:20">
      <c r="A6399" s="6">
        <v>45214</v>
      </c>
      <c r="B6399" s="9" t="s">
        <v>31738</v>
      </c>
      <c r="C6399" s="9" t="s">
        <v>5629</v>
      </c>
      <c r="D6399" s="9" t="s">
        <v>22</v>
      </c>
      <c r="E6399" s="9" t="s">
        <v>31739</v>
      </c>
      <c r="F6399" s="9" t="s">
        <v>31740</v>
      </c>
      <c r="G6399" s="9" t="s">
        <v>82</v>
      </c>
      <c r="H6399" s="9" t="s">
        <v>22</v>
      </c>
      <c r="I6399" s="9" t="s">
        <v>5632</v>
      </c>
      <c r="J6399" s="9" t="s">
        <v>27</v>
      </c>
      <c r="K6399" s="9" t="s">
        <v>28</v>
      </c>
      <c r="L6399" s="9" t="s">
        <v>43</v>
      </c>
      <c r="M6399" s="9" t="s">
        <v>169</v>
      </c>
      <c r="N6399" s="9" t="s">
        <v>5633</v>
      </c>
      <c r="O6399" s="9" t="s">
        <v>32</v>
      </c>
      <c r="P6399" s="9" t="s">
        <v>22</v>
      </c>
      <c r="Q6399" s="9" t="s">
        <v>31741</v>
      </c>
      <c r="R6399" s="9" t="s">
        <v>168</v>
      </c>
      <c r="S6399" s="9" t="s">
        <v>31742</v>
      </c>
      <c r="T6399" s="9" t="s">
        <v>5723</v>
      </c>
    </row>
    <row r="6400" customHeight="1" spans="1:20">
      <c r="A6400" s="6">
        <v>45214</v>
      </c>
      <c r="B6400" s="9" t="s">
        <v>31743</v>
      </c>
      <c r="C6400" s="9" t="s">
        <v>5879</v>
      </c>
      <c r="D6400" s="9" t="s">
        <v>22</v>
      </c>
      <c r="E6400" s="9" t="s">
        <v>31744</v>
      </c>
      <c r="F6400" s="9" t="s">
        <v>31745</v>
      </c>
      <c r="G6400" s="9" t="s">
        <v>82</v>
      </c>
      <c r="H6400" s="9" t="s">
        <v>22</v>
      </c>
      <c r="I6400" s="9" t="s">
        <v>5737</v>
      </c>
      <c r="J6400" s="9" t="s">
        <v>27</v>
      </c>
      <c r="K6400" s="9" t="s">
        <v>28</v>
      </c>
      <c r="L6400" s="9" t="s">
        <v>43</v>
      </c>
      <c r="M6400" s="9" t="s">
        <v>169</v>
      </c>
      <c r="N6400" s="9" t="s">
        <v>5633</v>
      </c>
      <c r="O6400" s="9" t="s">
        <v>32</v>
      </c>
      <c r="P6400" s="9" t="s">
        <v>22</v>
      </c>
      <c r="Q6400" s="9" t="s">
        <v>31746</v>
      </c>
      <c r="R6400" s="9" t="s">
        <v>168</v>
      </c>
      <c r="S6400" s="9" t="s">
        <v>31747</v>
      </c>
      <c r="T6400" s="9" t="s">
        <v>5655</v>
      </c>
    </row>
    <row r="6401" customHeight="1" spans="1:20">
      <c r="A6401" s="6">
        <v>45214</v>
      </c>
      <c r="B6401" s="9" t="s">
        <v>31748</v>
      </c>
      <c r="C6401" s="9" t="s">
        <v>5629</v>
      </c>
      <c r="D6401" s="9" t="s">
        <v>22</v>
      </c>
      <c r="E6401" s="9" t="s">
        <v>31749</v>
      </c>
      <c r="F6401" s="9" t="s">
        <v>31750</v>
      </c>
      <c r="G6401" s="9" t="s">
        <v>82</v>
      </c>
      <c r="H6401" s="9" t="s">
        <v>96</v>
      </c>
      <c r="I6401" s="9" t="s">
        <v>5632</v>
      </c>
      <c r="J6401" s="9" t="s">
        <v>27</v>
      </c>
      <c r="K6401" s="9" t="s">
        <v>28</v>
      </c>
      <c r="L6401" s="9" t="s">
        <v>43</v>
      </c>
      <c r="M6401" s="9" t="s">
        <v>169</v>
      </c>
      <c r="N6401" s="9" t="s">
        <v>5633</v>
      </c>
      <c r="O6401" s="9" t="s">
        <v>32</v>
      </c>
      <c r="P6401" s="9" t="s">
        <v>22</v>
      </c>
      <c r="Q6401" s="9" t="s">
        <v>31751</v>
      </c>
      <c r="R6401" s="9" t="s">
        <v>46</v>
      </c>
      <c r="S6401" s="9" t="s">
        <v>31752</v>
      </c>
      <c r="T6401" s="9" t="s">
        <v>31753</v>
      </c>
    </row>
    <row r="6402" customHeight="1" spans="1:20">
      <c r="A6402" s="6">
        <v>45214</v>
      </c>
      <c r="B6402" s="9" t="s">
        <v>31754</v>
      </c>
      <c r="C6402" s="9" t="s">
        <v>5685</v>
      </c>
      <c r="D6402" s="9" t="s">
        <v>22</v>
      </c>
      <c r="E6402" s="9" t="s">
        <v>31749</v>
      </c>
      <c r="F6402" s="9" t="s">
        <v>31750</v>
      </c>
      <c r="G6402" s="9" t="s">
        <v>336</v>
      </c>
      <c r="H6402" s="9" t="s">
        <v>96</v>
      </c>
      <c r="I6402" s="9" t="s">
        <v>175</v>
      </c>
      <c r="J6402" s="9" t="s">
        <v>27</v>
      </c>
      <c r="K6402" s="9" t="s">
        <v>28</v>
      </c>
      <c r="L6402" s="9" t="s">
        <v>43</v>
      </c>
      <c r="M6402" s="9" t="s">
        <v>169</v>
      </c>
      <c r="N6402" s="9" t="s">
        <v>5633</v>
      </c>
      <c r="O6402" s="9" t="s">
        <v>32</v>
      </c>
      <c r="P6402" s="9" t="s">
        <v>22</v>
      </c>
      <c r="Q6402" s="9" t="s">
        <v>31755</v>
      </c>
      <c r="R6402" s="9" t="s">
        <v>168</v>
      </c>
      <c r="S6402" s="9" t="s">
        <v>31756</v>
      </c>
      <c r="T6402" s="9" t="s">
        <v>5649</v>
      </c>
    </row>
    <row r="6403" customHeight="1" spans="1:20">
      <c r="A6403" s="6">
        <v>45214</v>
      </c>
      <c r="B6403" s="9" t="s">
        <v>31757</v>
      </c>
      <c r="C6403" s="9" t="s">
        <v>5822</v>
      </c>
      <c r="D6403" s="9" t="s">
        <v>22</v>
      </c>
      <c r="E6403" s="9" t="s">
        <v>31758</v>
      </c>
      <c r="F6403" s="9" t="s">
        <v>12750</v>
      </c>
      <c r="G6403" s="9" t="s">
        <v>82</v>
      </c>
      <c r="H6403" s="9" t="s">
        <v>22</v>
      </c>
      <c r="I6403" s="9" t="s">
        <v>5737</v>
      </c>
      <c r="J6403" s="9" t="s">
        <v>27</v>
      </c>
      <c r="K6403" s="9" t="s">
        <v>28</v>
      </c>
      <c r="L6403" s="9" t="s">
        <v>43</v>
      </c>
      <c r="M6403" s="9" t="s">
        <v>169</v>
      </c>
      <c r="N6403" s="9" t="s">
        <v>5633</v>
      </c>
      <c r="O6403" s="9" t="s">
        <v>32</v>
      </c>
      <c r="P6403" s="9" t="s">
        <v>22</v>
      </c>
      <c r="Q6403" s="9" t="s">
        <v>31759</v>
      </c>
      <c r="R6403" s="9" t="s">
        <v>168</v>
      </c>
      <c r="S6403" s="9" t="s">
        <v>31760</v>
      </c>
      <c r="T6403" s="9" t="s">
        <v>7784</v>
      </c>
    </row>
    <row r="6404" customHeight="1" spans="1:20">
      <c r="A6404" s="6">
        <v>45214</v>
      </c>
      <c r="B6404" s="9" t="s">
        <v>31761</v>
      </c>
      <c r="C6404" s="9" t="s">
        <v>5879</v>
      </c>
      <c r="D6404" s="9" t="s">
        <v>22</v>
      </c>
      <c r="E6404" s="9" t="s">
        <v>31762</v>
      </c>
      <c r="F6404" s="9" t="s">
        <v>31763</v>
      </c>
      <c r="G6404" s="9" t="s">
        <v>82</v>
      </c>
      <c r="H6404" s="9" t="s">
        <v>96</v>
      </c>
      <c r="I6404" s="9" t="s">
        <v>5737</v>
      </c>
      <c r="J6404" s="9" t="s">
        <v>27</v>
      </c>
      <c r="K6404" s="9" t="s">
        <v>28</v>
      </c>
      <c r="L6404" s="9" t="s">
        <v>43</v>
      </c>
      <c r="M6404" s="9" t="s">
        <v>169</v>
      </c>
      <c r="N6404" s="9" t="s">
        <v>5633</v>
      </c>
      <c r="O6404" s="9" t="s">
        <v>32</v>
      </c>
      <c r="P6404" s="9" t="s">
        <v>22</v>
      </c>
      <c r="Q6404" s="9" t="s">
        <v>31764</v>
      </c>
      <c r="R6404" s="9" t="s">
        <v>168</v>
      </c>
      <c r="S6404" s="9" t="s">
        <v>31765</v>
      </c>
      <c r="T6404" s="9" t="s">
        <v>5690</v>
      </c>
    </row>
    <row r="6405" customHeight="1" spans="1:20">
      <c r="A6405" s="6">
        <v>45214</v>
      </c>
      <c r="B6405" s="9" t="s">
        <v>31766</v>
      </c>
      <c r="C6405" s="9" t="s">
        <v>5629</v>
      </c>
      <c r="D6405" s="9" t="s">
        <v>22</v>
      </c>
      <c r="E6405" s="9" t="s">
        <v>31767</v>
      </c>
      <c r="F6405" s="9" t="s">
        <v>8466</v>
      </c>
      <c r="G6405" s="9" t="s">
        <v>82</v>
      </c>
      <c r="H6405" s="9" t="s">
        <v>96</v>
      </c>
      <c r="I6405" s="9" t="s">
        <v>5632</v>
      </c>
      <c r="J6405" s="9" t="s">
        <v>27</v>
      </c>
      <c r="K6405" s="9" t="s">
        <v>28</v>
      </c>
      <c r="L6405" s="9" t="s">
        <v>43</v>
      </c>
      <c r="M6405" s="9" t="s">
        <v>169</v>
      </c>
      <c r="N6405" s="9" t="s">
        <v>5633</v>
      </c>
      <c r="O6405" s="9" t="s">
        <v>32</v>
      </c>
      <c r="P6405" s="9" t="s">
        <v>22</v>
      </c>
      <c r="Q6405" s="9" t="s">
        <v>31768</v>
      </c>
      <c r="R6405" s="9" t="s">
        <v>168</v>
      </c>
      <c r="S6405" s="9" t="s">
        <v>31769</v>
      </c>
      <c r="T6405" s="9" t="s">
        <v>8751</v>
      </c>
    </row>
    <row r="6406" customHeight="1" spans="1:20">
      <c r="A6406" s="6">
        <v>45214</v>
      </c>
      <c r="B6406" s="9" t="s">
        <v>31770</v>
      </c>
      <c r="C6406" s="9" t="s">
        <v>7701</v>
      </c>
      <c r="D6406" s="9" t="s">
        <v>22</v>
      </c>
      <c r="E6406" s="9" t="s">
        <v>31771</v>
      </c>
      <c r="F6406" s="9" t="s">
        <v>31772</v>
      </c>
      <c r="G6406" s="9" t="s">
        <v>82</v>
      </c>
      <c r="H6406" s="9" t="s">
        <v>22</v>
      </c>
      <c r="I6406" s="9" t="s">
        <v>5737</v>
      </c>
      <c r="J6406" s="9" t="s">
        <v>27</v>
      </c>
      <c r="K6406" s="9" t="s">
        <v>28</v>
      </c>
      <c r="L6406" s="9" t="s">
        <v>43</v>
      </c>
      <c r="M6406" s="9" t="s">
        <v>169</v>
      </c>
      <c r="N6406" s="9" t="s">
        <v>5633</v>
      </c>
      <c r="O6406" s="9" t="s">
        <v>32</v>
      </c>
      <c r="P6406" s="9" t="s">
        <v>22</v>
      </c>
      <c r="Q6406" s="9" t="s">
        <v>31773</v>
      </c>
      <c r="R6406" s="9" t="s">
        <v>168</v>
      </c>
      <c r="S6406" s="9" t="s">
        <v>31774</v>
      </c>
      <c r="T6406" s="9" t="s">
        <v>5717</v>
      </c>
    </row>
    <row r="6407" customHeight="1" spans="1:20">
      <c r="A6407" s="6">
        <v>45214</v>
      </c>
      <c r="B6407" s="9" t="s">
        <v>31775</v>
      </c>
      <c r="C6407" s="9" t="s">
        <v>5629</v>
      </c>
      <c r="D6407" s="9" t="s">
        <v>22</v>
      </c>
      <c r="E6407" s="9" t="s">
        <v>31776</v>
      </c>
      <c r="F6407" s="9" t="s">
        <v>31777</v>
      </c>
      <c r="G6407" s="9" t="s">
        <v>82</v>
      </c>
      <c r="H6407" s="9" t="s">
        <v>22</v>
      </c>
      <c r="I6407" s="9" t="s">
        <v>5632</v>
      </c>
      <c r="J6407" s="9" t="s">
        <v>27</v>
      </c>
      <c r="K6407" s="9" t="s">
        <v>28</v>
      </c>
      <c r="L6407" s="9" t="s">
        <v>43</v>
      </c>
      <c r="M6407" s="9" t="s">
        <v>169</v>
      </c>
      <c r="N6407" s="9" t="s">
        <v>5633</v>
      </c>
      <c r="O6407" s="9" t="s">
        <v>32</v>
      </c>
      <c r="P6407" s="9" t="s">
        <v>22</v>
      </c>
      <c r="Q6407" s="9" t="s">
        <v>31778</v>
      </c>
      <c r="R6407" s="9" t="s">
        <v>168</v>
      </c>
      <c r="S6407" s="9" t="s">
        <v>31779</v>
      </c>
      <c r="T6407" s="9" t="s">
        <v>5649</v>
      </c>
    </row>
    <row r="6408" customHeight="1" spans="1:20">
      <c r="A6408" s="6">
        <v>45214</v>
      </c>
      <c r="B6408" s="9" t="s">
        <v>31780</v>
      </c>
      <c r="C6408" s="9" t="s">
        <v>5644</v>
      </c>
      <c r="D6408" s="9" t="s">
        <v>22</v>
      </c>
      <c r="E6408" s="9" t="s">
        <v>31781</v>
      </c>
      <c r="F6408" s="9" t="s">
        <v>31782</v>
      </c>
      <c r="G6408" s="9" t="s">
        <v>82</v>
      </c>
      <c r="H6408" s="9" t="s">
        <v>22</v>
      </c>
      <c r="I6408" s="9" t="s">
        <v>117</v>
      </c>
      <c r="J6408" s="9" t="s">
        <v>27</v>
      </c>
      <c r="K6408" s="9" t="s">
        <v>28</v>
      </c>
      <c r="L6408" s="9" t="s">
        <v>43</v>
      </c>
      <c r="M6408" s="9" t="s">
        <v>169</v>
      </c>
      <c r="N6408" s="9" t="s">
        <v>5633</v>
      </c>
      <c r="O6408" s="9" t="s">
        <v>32</v>
      </c>
      <c r="P6408" s="9" t="s">
        <v>22</v>
      </c>
      <c r="Q6408" s="9" t="s">
        <v>31783</v>
      </c>
      <c r="R6408" s="9" t="s">
        <v>168</v>
      </c>
      <c r="S6408" s="9" t="s">
        <v>31784</v>
      </c>
      <c r="T6408" s="9" t="s">
        <v>7779</v>
      </c>
    </row>
    <row r="6409" customHeight="1" spans="1:20">
      <c r="A6409" s="6">
        <v>45214</v>
      </c>
      <c r="B6409" s="9" t="s">
        <v>31785</v>
      </c>
      <c r="C6409" s="9" t="s">
        <v>5644</v>
      </c>
      <c r="D6409" s="9" t="s">
        <v>22</v>
      </c>
      <c r="E6409" s="9" t="s">
        <v>31786</v>
      </c>
      <c r="F6409" s="9" t="s">
        <v>31787</v>
      </c>
      <c r="G6409" s="9" t="s">
        <v>82</v>
      </c>
      <c r="H6409" s="9" t="s">
        <v>22</v>
      </c>
      <c r="I6409" s="9" t="s">
        <v>168</v>
      </c>
      <c r="J6409" s="9" t="s">
        <v>27</v>
      </c>
      <c r="K6409" s="9" t="s">
        <v>28</v>
      </c>
      <c r="L6409" s="9" t="s">
        <v>43</v>
      </c>
      <c r="M6409" s="9" t="s">
        <v>169</v>
      </c>
      <c r="N6409" s="9" t="s">
        <v>5633</v>
      </c>
      <c r="O6409" s="9" t="s">
        <v>32</v>
      </c>
      <c r="P6409" s="9" t="s">
        <v>22</v>
      </c>
      <c r="Q6409" s="9" t="s">
        <v>31788</v>
      </c>
      <c r="R6409" s="9" t="s">
        <v>168</v>
      </c>
      <c r="S6409" s="9" t="s">
        <v>31789</v>
      </c>
      <c r="T6409" s="9" t="s">
        <v>5649</v>
      </c>
    </row>
    <row r="6410" customHeight="1" spans="1:20">
      <c r="A6410" s="6">
        <v>45214</v>
      </c>
      <c r="B6410" s="9" t="s">
        <v>31790</v>
      </c>
      <c r="C6410" s="9" t="s">
        <v>5644</v>
      </c>
      <c r="D6410" s="9" t="s">
        <v>22</v>
      </c>
      <c r="E6410" s="9" t="s">
        <v>31791</v>
      </c>
      <c r="F6410" s="9" t="s">
        <v>31792</v>
      </c>
      <c r="G6410" s="9" t="s">
        <v>82</v>
      </c>
      <c r="H6410" s="9" t="s">
        <v>15344</v>
      </c>
      <c r="I6410" s="9" t="s">
        <v>63</v>
      </c>
      <c r="J6410" s="9" t="s">
        <v>27</v>
      </c>
      <c r="K6410" s="9" t="s">
        <v>28</v>
      </c>
      <c r="L6410" s="9" t="s">
        <v>43</v>
      </c>
      <c r="M6410" s="9" t="s">
        <v>169</v>
      </c>
      <c r="N6410" s="9" t="s">
        <v>5633</v>
      </c>
      <c r="O6410" s="9" t="s">
        <v>32</v>
      </c>
      <c r="P6410" s="9" t="s">
        <v>22</v>
      </c>
      <c r="Q6410" s="9" t="s">
        <v>31793</v>
      </c>
      <c r="R6410" s="9" t="s">
        <v>168</v>
      </c>
      <c r="S6410" s="9" t="s">
        <v>31794</v>
      </c>
      <c r="T6410" s="9" t="s">
        <v>7779</v>
      </c>
    </row>
    <row r="6411" customHeight="1" spans="1:20">
      <c r="A6411" s="6">
        <v>45214</v>
      </c>
      <c r="B6411" s="9" t="s">
        <v>31795</v>
      </c>
      <c r="C6411" s="9" t="s">
        <v>5822</v>
      </c>
      <c r="D6411" s="9" t="s">
        <v>22</v>
      </c>
      <c r="E6411" s="9" t="s">
        <v>31796</v>
      </c>
      <c r="F6411" s="9" t="s">
        <v>31797</v>
      </c>
      <c r="G6411" s="9" t="s">
        <v>82</v>
      </c>
      <c r="H6411" s="9" t="s">
        <v>22</v>
      </c>
      <c r="I6411" s="9" t="s">
        <v>5737</v>
      </c>
      <c r="J6411" s="9" t="s">
        <v>27</v>
      </c>
      <c r="K6411" s="9" t="s">
        <v>28</v>
      </c>
      <c r="L6411" s="9" t="s">
        <v>43</v>
      </c>
      <c r="M6411" s="9" t="s">
        <v>169</v>
      </c>
      <c r="N6411" s="9" t="s">
        <v>5633</v>
      </c>
      <c r="O6411" s="9" t="s">
        <v>32</v>
      </c>
      <c r="P6411" s="9" t="s">
        <v>22</v>
      </c>
      <c r="Q6411" s="9" t="s">
        <v>31798</v>
      </c>
      <c r="R6411" s="9" t="s">
        <v>168</v>
      </c>
      <c r="S6411" s="9" t="s">
        <v>31799</v>
      </c>
      <c r="T6411" s="9" t="s">
        <v>7784</v>
      </c>
    </row>
    <row r="6412" customHeight="1" spans="1:20">
      <c r="A6412" s="6">
        <v>45214</v>
      </c>
      <c r="B6412" s="9" t="s">
        <v>31800</v>
      </c>
      <c r="C6412" s="9" t="s">
        <v>5644</v>
      </c>
      <c r="D6412" s="9" t="s">
        <v>22</v>
      </c>
      <c r="E6412" s="9" t="s">
        <v>31801</v>
      </c>
      <c r="F6412" s="9" t="s">
        <v>31802</v>
      </c>
      <c r="G6412" s="9" t="s">
        <v>82</v>
      </c>
      <c r="H6412" s="9" t="s">
        <v>22</v>
      </c>
      <c r="I6412" s="9" t="s">
        <v>1713</v>
      </c>
      <c r="J6412" s="9" t="s">
        <v>27</v>
      </c>
      <c r="K6412" s="9" t="s">
        <v>28</v>
      </c>
      <c r="L6412" s="9" t="s">
        <v>43</v>
      </c>
      <c r="M6412" s="9" t="s">
        <v>169</v>
      </c>
      <c r="N6412" s="9" t="s">
        <v>5633</v>
      </c>
      <c r="O6412" s="9" t="s">
        <v>32</v>
      </c>
      <c r="P6412" s="9" t="s">
        <v>22</v>
      </c>
      <c r="Q6412" s="9" t="s">
        <v>31803</v>
      </c>
      <c r="R6412" s="9" t="s">
        <v>168</v>
      </c>
      <c r="S6412" s="9" t="s">
        <v>31804</v>
      </c>
      <c r="T6412" s="9" t="s">
        <v>5655</v>
      </c>
    </row>
    <row r="6413" customHeight="1" spans="1:20">
      <c r="A6413" s="6">
        <v>45214</v>
      </c>
      <c r="B6413" s="9" t="s">
        <v>31805</v>
      </c>
      <c r="C6413" s="9" t="s">
        <v>5629</v>
      </c>
      <c r="D6413" s="9" t="s">
        <v>22</v>
      </c>
      <c r="E6413" s="9" t="s">
        <v>31806</v>
      </c>
      <c r="F6413" s="9" t="s">
        <v>31807</v>
      </c>
      <c r="G6413" s="9" t="s">
        <v>82</v>
      </c>
      <c r="H6413" s="9" t="s">
        <v>15344</v>
      </c>
      <c r="I6413" s="9" t="s">
        <v>5632</v>
      </c>
      <c r="J6413" s="9" t="s">
        <v>27</v>
      </c>
      <c r="K6413" s="9" t="s">
        <v>28</v>
      </c>
      <c r="L6413" s="9" t="s">
        <v>43</v>
      </c>
      <c r="M6413" s="9" t="s">
        <v>169</v>
      </c>
      <c r="N6413" s="9" t="s">
        <v>5633</v>
      </c>
      <c r="O6413" s="9" t="s">
        <v>32</v>
      </c>
      <c r="P6413" s="9" t="s">
        <v>22</v>
      </c>
      <c r="Q6413" s="9" t="s">
        <v>31808</v>
      </c>
      <c r="R6413" s="9" t="s">
        <v>168</v>
      </c>
      <c r="S6413" s="9" t="s">
        <v>31809</v>
      </c>
      <c r="T6413" s="9" t="s">
        <v>5668</v>
      </c>
    </row>
    <row r="6414" customHeight="1" spans="1:20">
      <c r="A6414" s="6">
        <v>45214</v>
      </c>
      <c r="B6414" s="9" t="s">
        <v>31810</v>
      </c>
      <c r="C6414" s="9" t="s">
        <v>5848</v>
      </c>
      <c r="D6414" s="9" t="s">
        <v>22</v>
      </c>
      <c r="E6414" s="9" t="s">
        <v>31811</v>
      </c>
      <c r="F6414" s="9" t="s">
        <v>31812</v>
      </c>
      <c r="G6414" s="9" t="s">
        <v>82</v>
      </c>
      <c r="H6414" s="9" t="s">
        <v>22</v>
      </c>
      <c r="I6414" s="9" t="s">
        <v>168</v>
      </c>
      <c r="J6414" s="9" t="s">
        <v>27</v>
      </c>
      <c r="K6414" s="9" t="s">
        <v>28</v>
      </c>
      <c r="L6414" s="9" t="s">
        <v>43</v>
      </c>
      <c r="M6414" s="9" t="s">
        <v>169</v>
      </c>
      <c r="N6414" s="9" t="s">
        <v>5633</v>
      </c>
      <c r="O6414" s="9" t="s">
        <v>32</v>
      </c>
      <c r="P6414" s="9" t="s">
        <v>22</v>
      </c>
      <c r="Q6414" s="9" t="s">
        <v>31813</v>
      </c>
      <c r="R6414" s="9" t="s">
        <v>168</v>
      </c>
      <c r="S6414" s="9" t="s">
        <v>31814</v>
      </c>
      <c r="T6414" s="9" t="s">
        <v>5655</v>
      </c>
    </row>
    <row r="6415" customHeight="1" spans="1:20">
      <c r="A6415" s="6">
        <v>45214</v>
      </c>
      <c r="B6415" s="9" t="s">
        <v>31815</v>
      </c>
      <c r="C6415" s="9" t="s">
        <v>5629</v>
      </c>
      <c r="D6415" s="9" t="s">
        <v>22</v>
      </c>
      <c r="E6415" s="9" t="s">
        <v>31816</v>
      </c>
      <c r="F6415" s="9" t="s">
        <v>31817</v>
      </c>
      <c r="G6415" s="9" t="s">
        <v>82</v>
      </c>
      <c r="H6415" s="9" t="s">
        <v>22</v>
      </c>
      <c r="I6415" s="9" t="s">
        <v>5632</v>
      </c>
      <c r="J6415" s="9" t="s">
        <v>27</v>
      </c>
      <c r="K6415" s="9" t="s">
        <v>28</v>
      </c>
      <c r="L6415" s="9" t="s">
        <v>43</v>
      </c>
      <c r="M6415" s="9" t="s">
        <v>169</v>
      </c>
      <c r="N6415" s="9" t="s">
        <v>5633</v>
      </c>
      <c r="O6415" s="9" t="s">
        <v>32</v>
      </c>
      <c r="P6415" s="9" t="s">
        <v>22</v>
      </c>
      <c r="Q6415" s="9" t="s">
        <v>31818</v>
      </c>
      <c r="R6415" s="9" t="s">
        <v>168</v>
      </c>
      <c r="S6415" s="9" t="s">
        <v>31819</v>
      </c>
      <c r="T6415" s="9" t="s">
        <v>5649</v>
      </c>
    </row>
    <row r="6416" customHeight="1" spans="1:20">
      <c r="A6416" s="6">
        <v>45214</v>
      </c>
      <c r="B6416" s="9" t="s">
        <v>31820</v>
      </c>
      <c r="C6416" s="9" t="s">
        <v>5629</v>
      </c>
      <c r="D6416" s="9" t="s">
        <v>22</v>
      </c>
      <c r="E6416" s="9" t="s">
        <v>31821</v>
      </c>
      <c r="F6416" s="9" t="s">
        <v>31822</v>
      </c>
      <c r="G6416" s="9" t="s">
        <v>82</v>
      </c>
      <c r="H6416" s="9" t="s">
        <v>96</v>
      </c>
      <c r="I6416" s="9" t="s">
        <v>5632</v>
      </c>
      <c r="J6416" s="9" t="s">
        <v>27</v>
      </c>
      <c r="K6416" s="9" t="s">
        <v>28</v>
      </c>
      <c r="L6416" s="9" t="s">
        <v>43</v>
      </c>
      <c r="M6416" s="9" t="s">
        <v>169</v>
      </c>
      <c r="N6416" s="9" t="s">
        <v>5633</v>
      </c>
      <c r="O6416" s="9" t="s">
        <v>32</v>
      </c>
      <c r="P6416" s="9" t="s">
        <v>22</v>
      </c>
      <c r="Q6416" s="9" t="s">
        <v>31823</v>
      </c>
      <c r="R6416" s="9" t="s">
        <v>168</v>
      </c>
      <c r="S6416" s="9" t="s">
        <v>31824</v>
      </c>
      <c r="T6416" s="9" t="s">
        <v>5690</v>
      </c>
    </row>
    <row r="6417" customHeight="1" spans="1:20">
      <c r="A6417" s="6">
        <v>45214</v>
      </c>
      <c r="B6417" s="9" t="s">
        <v>31825</v>
      </c>
      <c r="C6417" s="9" t="s">
        <v>5644</v>
      </c>
      <c r="D6417" s="9" t="s">
        <v>22</v>
      </c>
      <c r="E6417" s="9" t="s">
        <v>31826</v>
      </c>
      <c r="F6417" s="9" t="s">
        <v>31827</v>
      </c>
      <c r="G6417" s="9" t="s">
        <v>82</v>
      </c>
      <c r="H6417" s="9" t="s">
        <v>110</v>
      </c>
      <c r="I6417" s="9" t="s">
        <v>168</v>
      </c>
      <c r="J6417" s="9" t="s">
        <v>27</v>
      </c>
      <c r="K6417" s="9" t="s">
        <v>28</v>
      </c>
      <c r="L6417" s="9" t="s">
        <v>43</v>
      </c>
      <c r="M6417" s="9" t="s">
        <v>169</v>
      </c>
      <c r="N6417" s="9" t="s">
        <v>5633</v>
      </c>
      <c r="O6417" s="9" t="s">
        <v>32</v>
      </c>
      <c r="P6417" s="9" t="s">
        <v>22</v>
      </c>
      <c r="Q6417" s="9" t="s">
        <v>31828</v>
      </c>
      <c r="R6417" s="9" t="s">
        <v>168</v>
      </c>
      <c r="S6417" s="9" t="s">
        <v>31829</v>
      </c>
      <c r="T6417" s="9" t="s">
        <v>5668</v>
      </c>
    </row>
    <row r="6418" customHeight="1" spans="1:20">
      <c r="A6418" s="6">
        <v>45214</v>
      </c>
      <c r="B6418" s="9" t="s">
        <v>31830</v>
      </c>
      <c r="C6418" s="9" t="s">
        <v>5629</v>
      </c>
      <c r="D6418" s="9" t="s">
        <v>22</v>
      </c>
      <c r="E6418" s="9" t="s">
        <v>31831</v>
      </c>
      <c r="F6418" s="9" t="s">
        <v>31832</v>
      </c>
      <c r="G6418" s="9" t="s">
        <v>82</v>
      </c>
      <c r="H6418" s="9" t="s">
        <v>22</v>
      </c>
      <c r="I6418" s="9" t="s">
        <v>5632</v>
      </c>
      <c r="J6418" s="9" t="s">
        <v>27</v>
      </c>
      <c r="K6418" s="9" t="s">
        <v>28</v>
      </c>
      <c r="L6418" s="9" t="s">
        <v>43</v>
      </c>
      <c r="M6418" s="9" t="s">
        <v>169</v>
      </c>
      <c r="N6418" s="9" t="s">
        <v>5633</v>
      </c>
      <c r="O6418" s="9" t="s">
        <v>32</v>
      </c>
      <c r="P6418" s="9" t="s">
        <v>22</v>
      </c>
      <c r="Q6418" s="9" t="s">
        <v>31833</v>
      </c>
      <c r="R6418" s="9" t="s">
        <v>168</v>
      </c>
      <c r="S6418" s="9" t="s">
        <v>31834</v>
      </c>
      <c r="T6418" s="9" t="s">
        <v>5690</v>
      </c>
    </row>
    <row r="6419" customHeight="1" spans="1:20">
      <c r="A6419" s="6">
        <v>45214</v>
      </c>
      <c r="B6419" s="9" t="s">
        <v>31835</v>
      </c>
      <c r="C6419" s="9" t="s">
        <v>5685</v>
      </c>
      <c r="D6419" s="9" t="s">
        <v>22</v>
      </c>
      <c r="E6419" s="9" t="s">
        <v>31836</v>
      </c>
      <c r="F6419" s="9" t="s">
        <v>31837</v>
      </c>
      <c r="G6419" s="9" t="s">
        <v>82</v>
      </c>
      <c r="H6419" s="9" t="s">
        <v>110</v>
      </c>
      <c r="I6419" s="9" t="s">
        <v>46</v>
      </c>
      <c r="J6419" s="9" t="s">
        <v>27</v>
      </c>
      <c r="K6419" s="9" t="s">
        <v>28</v>
      </c>
      <c r="L6419" s="9" t="s">
        <v>43</v>
      </c>
      <c r="M6419" s="9" t="s">
        <v>169</v>
      </c>
      <c r="N6419" s="9" t="s">
        <v>5633</v>
      </c>
      <c r="O6419" s="9" t="s">
        <v>32</v>
      </c>
      <c r="P6419" s="9" t="s">
        <v>22</v>
      </c>
      <c r="Q6419" s="9" t="s">
        <v>31838</v>
      </c>
      <c r="R6419" s="9" t="s">
        <v>168</v>
      </c>
      <c r="S6419" s="9" t="s">
        <v>31839</v>
      </c>
      <c r="T6419" s="9" t="s">
        <v>5717</v>
      </c>
    </row>
    <row r="6420" customHeight="1" spans="1:20">
      <c r="A6420" s="6">
        <v>45214</v>
      </c>
      <c r="B6420" s="9" t="s">
        <v>31840</v>
      </c>
      <c r="C6420" s="9" t="s">
        <v>5629</v>
      </c>
      <c r="D6420" s="9" t="s">
        <v>22</v>
      </c>
      <c r="E6420" s="9" t="s">
        <v>31841</v>
      </c>
      <c r="F6420" s="9" t="s">
        <v>31842</v>
      </c>
      <c r="G6420" s="9" t="s">
        <v>82</v>
      </c>
      <c r="H6420" s="9" t="s">
        <v>22</v>
      </c>
      <c r="I6420" s="9" t="s">
        <v>5632</v>
      </c>
      <c r="J6420" s="9" t="s">
        <v>27</v>
      </c>
      <c r="K6420" s="9" t="s">
        <v>28</v>
      </c>
      <c r="L6420" s="9" t="s">
        <v>43</v>
      </c>
      <c r="M6420" s="9" t="s">
        <v>169</v>
      </c>
      <c r="N6420" s="9" t="s">
        <v>5633</v>
      </c>
      <c r="O6420" s="9" t="s">
        <v>32</v>
      </c>
      <c r="P6420" s="9" t="s">
        <v>22</v>
      </c>
      <c r="Q6420" s="9" t="s">
        <v>31843</v>
      </c>
      <c r="R6420" s="9" t="s">
        <v>168</v>
      </c>
      <c r="S6420" s="9" t="s">
        <v>31844</v>
      </c>
      <c r="T6420" s="9" t="s">
        <v>5642</v>
      </c>
    </row>
    <row r="6421" customHeight="1" spans="1:20">
      <c r="A6421" s="6">
        <v>45214</v>
      </c>
      <c r="B6421" s="9" t="s">
        <v>31845</v>
      </c>
      <c r="C6421" s="9" t="s">
        <v>5644</v>
      </c>
      <c r="D6421" s="9" t="s">
        <v>22</v>
      </c>
      <c r="E6421" s="9" t="s">
        <v>31846</v>
      </c>
      <c r="F6421" s="9" t="s">
        <v>31847</v>
      </c>
      <c r="G6421" s="9" t="s">
        <v>82</v>
      </c>
      <c r="H6421" s="9" t="s">
        <v>110</v>
      </c>
      <c r="I6421" s="9" t="s">
        <v>168</v>
      </c>
      <c r="J6421" s="9" t="s">
        <v>27</v>
      </c>
      <c r="K6421" s="9" t="s">
        <v>28</v>
      </c>
      <c r="L6421" s="9" t="s">
        <v>43</v>
      </c>
      <c r="M6421" s="9" t="s">
        <v>169</v>
      </c>
      <c r="N6421" s="9" t="s">
        <v>5633</v>
      </c>
      <c r="O6421" s="9" t="s">
        <v>32</v>
      </c>
      <c r="P6421" s="9" t="s">
        <v>22</v>
      </c>
      <c r="Q6421" s="9" t="s">
        <v>31848</v>
      </c>
      <c r="R6421" s="9" t="s">
        <v>168</v>
      </c>
      <c r="S6421" s="9" t="s">
        <v>31849</v>
      </c>
      <c r="T6421" s="9" t="s">
        <v>5649</v>
      </c>
    </row>
    <row r="6422" customHeight="1" spans="1:20">
      <c r="A6422" s="6">
        <v>45214</v>
      </c>
      <c r="B6422" s="9" t="s">
        <v>31850</v>
      </c>
      <c r="C6422" s="9" t="s">
        <v>5644</v>
      </c>
      <c r="D6422" s="9" t="s">
        <v>22</v>
      </c>
      <c r="E6422" s="9" t="s">
        <v>31851</v>
      </c>
      <c r="F6422" s="9" t="s">
        <v>31852</v>
      </c>
      <c r="G6422" s="9" t="s">
        <v>82</v>
      </c>
      <c r="H6422" s="9" t="s">
        <v>22</v>
      </c>
      <c r="I6422" s="9" t="s">
        <v>168</v>
      </c>
      <c r="J6422" s="9" t="s">
        <v>27</v>
      </c>
      <c r="K6422" s="9" t="s">
        <v>28</v>
      </c>
      <c r="L6422" s="9" t="s">
        <v>43</v>
      </c>
      <c r="M6422" s="9" t="s">
        <v>169</v>
      </c>
      <c r="N6422" s="9" t="s">
        <v>5633</v>
      </c>
      <c r="O6422" s="9" t="s">
        <v>32</v>
      </c>
      <c r="P6422" s="9" t="s">
        <v>22</v>
      </c>
      <c r="Q6422" s="9" t="s">
        <v>31853</v>
      </c>
      <c r="R6422" s="9" t="s">
        <v>168</v>
      </c>
      <c r="S6422" s="9" t="s">
        <v>31854</v>
      </c>
      <c r="T6422" s="9" t="s">
        <v>7784</v>
      </c>
    </row>
    <row r="6423" customHeight="1" spans="1:20">
      <c r="A6423" s="6">
        <v>45214</v>
      </c>
      <c r="B6423" s="9" t="s">
        <v>31855</v>
      </c>
      <c r="C6423" s="9" t="s">
        <v>5848</v>
      </c>
      <c r="D6423" s="9" t="s">
        <v>22</v>
      </c>
      <c r="E6423" s="9" t="s">
        <v>31856</v>
      </c>
      <c r="F6423" s="9" t="s">
        <v>31857</v>
      </c>
      <c r="G6423" s="9" t="s">
        <v>82</v>
      </c>
      <c r="H6423" s="9" t="s">
        <v>22</v>
      </c>
      <c r="I6423" s="9" t="s">
        <v>168</v>
      </c>
      <c r="J6423" s="9" t="s">
        <v>27</v>
      </c>
      <c r="K6423" s="9" t="s">
        <v>28</v>
      </c>
      <c r="L6423" s="9" t="s">
        <v>43</v>
      </c>
      <c r="M6423" s="9" t="s">
        <v>169</v>
      </c>
      <c r="N6423" s="9" t="s">
        <v>5633</v>
      </c>
      <c r="O6423" s="9" t="s">
        <v>32</v>
      </c>
      <c r="P6423" s="9" t="s">
        <v>22</v>
      </c>
      <c r="Q6423" s="9" t="s">
        <v>31858</v>
      </c>
      <c r="R6423" s="9" t="s">
        <v>168</v>
      </c>
      <c r="S6423" s="9" t="s">
        <v>31859</v>
      </c>
      <c r="T6423" s="9" t="s">
        <v>5636</v>
      </c>
    </row>
    <row r="6424" customHeight="1" spans="1:20">
      <c r="A6424" s="6">
        <v>45214</v>
      </c>
      <c r="B6424" s="9" t="s">
        <v>31860</v>
      </c>
      <c r="C6424" s="9" t="s">
        <v>7724</v>
      </c>
      <c r="D6424" s="9" t="s">
        <v>22</v>
      </c>
      <c r="E6424" s="9" t="s">
        <v>31861</v>
      </c>
      <c r="F6424" s="9" t="s">
        <v>30208</v>
      </c>
      <c r="G6424" s="9" t="s">
        <v>336</v>
      </c>
      <c r="H6424" s="9" t="s">
        <v>22</v>
      </c>
      <c r="I6424" s="9" t="s">
        <v>26</v>
      </c>
      <c r="J6424" s="9" t="s">
        <v>27</v>
      </c>
      <c r="K6424" s="9" t="s">
        <v>76</v>
      </c>
      <c r="L6424" s="9" t="s">
        <v>29</v>
      </c>
      <c r="M6424" s="9" t="s">
        <v>169</v>
      </c>
      <c r="N6424" s="9" t="s">
        <v>31</v>
      </c>
      <c r="O6424" s="9" t="s">
        <v>32</v>
      </c>
      <c r="P6424" s="9" t="s">
        <v>22</v>
      </c>
      <c r="Q6424" s="9" t="s">
        <v>31862</v>
      </c>
      <c r="R6424" s="9" t="s">
        <v>34</v>
      </c>
      <c r="S6424" s="9" t="s">
        <v>31863</v>
      </c>
      <c r="T6424" s="9" t="s">
        <v>31864</v>
      </c>
    </row>
    <row r="6425" customHeight="1" spans="1:20">
      <c r="A6425" s="6">
        <v>45214</v>
      </c>
      <c r="B6425" s="9" t="s">
        <v>31865</v>
      </c>
      <c r="C6425" s="9" t="s">
        <v>7724</v>
      </c>
      <c r="D6425" s="9" t="s">
        <v>22</v>
      </c>
      <c r="E6425" s="9" t="s">
        <v>31866</v>
      </c>
      <c r="F6425" s="9" t="s">
        <v>31867</v>
      </c>
      <c r="G6425" s="9" t="s">
        <v>41</v>
      </c>
      <c r="H6425" s="9" t="s">
        <v>110</v>
      </c>
      <c r="I6425" s="9" t="s">
        <v>26</v>
      </c>
      <c r="J6425" s="9" t="s">
        <v>27</v>
      </c>
      <c r="K6425" s="9" t="s">
        <v>76</v>
      </c>
      <c r="L6425" s="9" t="s">
        <v>29</v>
      </c>
      <c r="M6425" s="9" t="s">
        <v>169</v>
      </c>
      <c r="N6425" s="9" t="s">
        <v>31</v>
      </c>
      <c r="O6425" s="9" t="s">
        <v>32</v>
      </c>
      <c r="P6425" s="9" t="s">
        <v>22</v>
      </c>
      <c r="Q6425" s="9" t="s">
        <v>31868</v>
      </c>
      <c r="R6425" s="9" t="s">
        <v>34</v>
      </c>
      <c r="S6425" s="9" t="s">
        <v>31869</v>
      </c>
      <c r="T6425" s="9" t="s">
        <v>31870</v>
      </c>
    </row>
    <row r="6426" customHeight="1" spans="1:20">
      <c r="A6426" s="6">
        <v>45214</v>
      </c>
      <c r="B6426" s="9" t="s">
        <v>31871</v>
      </c>
      <c r="C6426" s="9" t="s">
        <v>5644</v>
      </c>
      <c r="D6426" s="9" t="s">
        <v>22</v>
      </c>
      <c r="E6426" s="9" t="s">
        <v>31872</v>
      </c>
      <c r="F6426" s="9" t="s">
        <v>31873</v>
      </c>
      <c r="G6426" s="9" t="s">
        <v>82</v>
      </c>
      <c r="H6426" s="9" t="s">
        <v>22</v>
      </c>
      <c r="I6426" s="9" t="s">
        <v>168</v>
      </c>
      <c r="J6426" s="9" t="s">
        <v>27</v>
      </c>
      <c r="K6426" s="9" t="s">
        <v>28</v>
      </c>
      <c r="L6426" s="9" t="s">
        <v>43</v>
      </c>
      <c r="M6426" s="9" t="s">
        <v>169</v>
      </c>
      <c r="N6426" s="9" t="s">
        <v>5633</v>
      </c>
      <c r="O6426" s="9" t="s">
        <v>32</v>
      </c>
      <c r="P6426" s="9" t="s">
        <v>22</v>
      </c>
      <c r="Q6426" s="9" t="s">
        <v>31874</v>
      </c>
      <c r="R6426" s="9" t="s">
        <v>168</v>
      </c>
      <c r="S6426" s="9" t="s">
        <v>31875</v>
      </c>
      <c r="T6426" s="9" t="s">
        <v>5649</v>
      </c>
    </row>
    <row r="6427" customHeight="1" spans="1:20">
      <c r="A6427" s="6">
        <v>45214</v>
      </c>
      <c r="B6427" s="9" t="s">
        <v>31876</v>
      </c>
      <c r="C6427" s="9" t="s">
        <v>5629</v>
      </c>
      <c r="D6427" s="9" t="s">
        <v>22</v>
      </c>
      <c r="E6427" s="9" t="s">
        <v>31877</v>
      </c>
      <c r="F6427" s="9" t="s">
        <v>31878</v>
      </c>
      <c r="G6427" s="9" t="s">
        <v>82</v>
      </c>
      <c r="H6427" s="9" t="s">
        <v>22</v>
      </c>
      <c r="I6427" s="9" t="s">
        <v>5632</v>
      </c>
      <c r="J6427" s="9" t="s">
        <v>27</v>
      </c>
      <c r="K6427" s="9" t="s">
        <v>28</v>
      </c>
      <c r="L6427" s="9" t="s">
        <v>43</v>
      </c>
      <c r="M6427" s="9" t="s">
        <v>169</v>
      </c>
      <c r="N6427" s="9" t="s">
        <v>5633</v>
      </c>
      <c r="O6427" s="9" t="s">
        <v>32</v>
      </c>
      <c r="P6427" s="9" t="s">
        <v>22</v>
      </c>
      <c r="Q6427" s="9" t="s">
        <v>31879</v>
      </c>
      <c r="R6427" s="9" t="s">
        <v>168</v>
      </c>
      <c r="S6427" s="9" t="s">
        <v>24020</v>
      </c>
      <c r="T6427" s="9" t="s">
        <v>5636</v>
      </c>
    </row>
    <row r="6428" customHeight="1" spans="1:20">
      <c r="A6428" s="6">
        <v>45214</v>
      </c>
      <c r="B6428" s="9" t="s">
        <v>31880</v>
      </c>
      <c r="C6428" s="9" t="s">
        <v>6126</v>
      </c>
      <c r="D6428" s="9" t="s">
        <v>22</v>
      </c>
      <c r="E6428" s="9" t="s">
        <v>29951</v>
      </c>
      <c r="F6428" s="9" t="s">
        <v>29952</v>
      </c>
      <c r="G6428" s="9" t="s">
        <v>82</v>
      </c>
      <c r="H6428" s="9" t="s">
        <v>22</v>
      </c>
      <c r="I6428" s="9" t="s">
        <v>175</v>
      </c>
      <c r="J6428" s="9" t="s">
        <v>27</v>
      </c>
      <c r="K6428" s="9" t="s">
        <v>195</v>
      </c>
      <c r="L6428" s="9" t="s">
        <v>22</v>
      </c>
      <c r="M6428" s="9" t="s">
        <v>44</v>
      </c>
      <c r="N6428" s="9" t="s">
        <v>743</v>
      </c>
      <c r="O6428" s="9" t="s">
        <v>32</v>
      </c>
      <c r="P6428" s="9" t="s">
        <v>22</v>
      </c>
      <c r="Q6428" s="9" t="s">
        <v>31881</v>
      </c>
      <c r="R6428" s="9" t="s">
        <v>46</v>
      </c>
      <c r="S6428" s="9" t="s">
        <v>31882</v>
      </c>
      <c r="T6428" s="9" t="s">
        <v>22</v>
      </c>
    </row>
    <row r="6429" customHeight="1" spans="1:20">
      <c r="A6429" s="6">
        <v>45214</v>
      </c>
      <c r="B6429" s="9" t="s">
        <v>31883</v>
      </c>
      <c r="C6429" s="9" t="s">
        <v>6126</v>
      </c>
      <c r="D6429" s="9" t="s">
        <v>22</v>
      </c>
      <c r="E6429" s="9" t="s">
        <v>31884</v>
      </c>
      <c r="F6429" s="9" t="s">
        <v>31885</v>
      </c>
      <c r="G6429" s="9" t="s">
        <v>69</v>
      </c>
      <c r="H6429" s="9" t="s">
        <v>22</v>
      </c>
      <c r="I6429" s="9" t="s">
        <v>985</v>
      </c>
      <c r="J6429" s="9" t="s">
        <v>27</v>
      </c>
      <c r="K6429" s="9" t="s">
        <v>28</v>
      </c>
      <c r="L6429" s="9" t="s">
        <v>43</v>
      </c>
      <c r="M6429" s="9" t="s">
        <v>30</v>
      </c>
      <c r="N6429" s="9" t="s">
        <v>743</v>
      </c>
      <c r="O6429" s="9" t="s">
        <v>32</v>
      </c>
      <c r="P6429" s="9" t="s">
        <v>22</v>
      </c>
      <c r="Q6429" s="9" t="s">
        <v>31886</v>
      </c>
      <c r="R6429" s="9" t="s">
        <v>46</v>
      </c>
      <c r="S6429" s="9" t="s">
        <v>31887</v>
      </c>
      <c r="T6429" s="9" t="s">
        <v>31888</v>
      </c>
    </row>
    <row r="6430" customHeight="1" spans="1:20">
      <c r="A6430" s="6">
        <v>45214</v>
      </c>
      <c r="B6430" s="9" t="s">
        <v>31889</v>
      </c>
      <c r="C6430" s="9" t="s">
        <v>6126</v>
      </c>
      <c r="D6430" s="9" t="s">
        <v>22</v>
      </c>
      <c r="E6430" s="9" t="s">
        <v>31890</v>
      </c>
      <c r="F6430" s="9" t="s">
        <v>31891</v>
      </c>
      <c r="G6430" s="9" t="s">
        <v>25</v>
      </c>
      <c r="H6430" s="9" t="s">
        <v>96</v>
      </c>
      <c r="I6430" s="9" t="s">
        <v>384</v>
      </c>
      <c r="J6430" s="9" t="s">
        <v>27</v>
      </c>
      <c r="K6430" s="9" t="s">
        <v>28</v>
      </c>
      <c r="L6430" s="9" t="s">
        <v>43</v>
      </c>
      <c r="M6430" s="9" t="s">
        <v>30</v>
      </c>
      <c r="N6430" s="9" t="s">
        <v>743</v>
      </c>
      <c r="O6430" s="9" t="s">
        <v>32</v>
      </c>
      <c r="P6430" s="9" t="s">
        <v>22</v>
      </c>
      <c r="Q6430" s="9" t="s">
        <v>31892</v>
      </c>
      <c r="R6430" s="9" t="s">
        <v>46</v>
      </c>
      <c r="S6430" s="9" t="s">
        <v>31893</v>
      </c>
      <c r="T6430" s="9" t="s">
        <v>26135</v>
      </c>
    </row>
    <row r="6431" customHeight="1" spans="1:20">
      <c r="A6431" s="6">
        <v>45214</v>
      </c>
      <c r="B6431" s="9" t="s">
        <v>31894</v>
      </c>
      <c r="C6431" s="9" t="s">
        <v>7120</v>
      </c>
      <c r="D6431" s="9" t="s">
        <v>22</v>
      </c>
      <c r="E6431" s="9" t="s">
        <v>31895</v>
      </c>
      <c r="F6431" s="9" t="s">
        <v>31896</v>
      </c>
      <c r="G6431" s="9" t="s">
        <v>25</v>
      </c>
      <c r="H6431" s="9" t="s">
        <v>110</v>
      </c>
      <c r="I6431" s="9" t="s">
        <v>253</v>
      </c>
      <c r="J6431" s="9" t="s">
        <v>27</v>
      </c>
      <c r="K6431" s="9" t="s">
        <v>28</v>
      </c>
      <c r="L6431" s="9" t="s">
        <v>43</v>
      </c>
      <c r="M6431" s="9" t="s">
        <v>30</v>
      </c>
      <c r="N6431" s="9" t="s">
        <v>31</v>
      </c>
      <c r="O6431" s="9" t="s">
        <v>32</v>
      </c>
      <c r="P6431" s="9" t="s">
        <v>22</v>
      </c>
      <c r="Q6431" s="9" t="s">
        <v>31897</v>
      </c>
      <c r="R6431" s="9" t="s">
        <v>46</v>
      </c>
      <c r="S6431" s="9" t="s">
        <v>31898</v>
      </c>
      <c r="T6431" s="9" t="s">
        <v>18191</v>
      </c>
    </row>
    <row r="6432" customHeight="1" spans="1:20">
      <c r="A6432" s="6">
        <v>45214</v>
      </c>
      <c r="B6432" s="9" t="s">
        <v>31899</v>
      </c>
      <c r="C6432" s="9" t="s">
        <v>6126</v>
      </c>
      <c r="D6432" s="9" t="s">
        <v>22</v>
      </c>
      <c r="E6432" s="9" t="s">
        <v>30423</v>
      </c>
      <c r="F6432" s="9" t="s">
        <v>30424</v>
      </c>
      <c r="G6432" s="9" t="s">
        <v>25</v>
      </c>
      <c r="H6432" s="9" t="s">
        <v>22</v>
      </c>
      <c r="I6432" s="9" t="s">
        <v>117</v>
      </c>
      <c r="J6432" s="9" t="s">
        <v>27</v>
      </c>
      <c r="K6432" s="9" t="s">
        <v>28</v>
      </c>
      <c r="L6432" s="9" t="s">
        <v>43</v>
      </c>
      <c r="M6432" s="9" t="s">
        <v>44</v>
      </c>
      <c r="N6432" s="9" t="s">
        <v>743</v>
      </c>
      <c r="O6432" s="9" t="s">
        <v>32</v>
      </c>
      <c r="P6432" s="9" t="s">
        <v>22</v>
      </c>
      <c r="Q6432" s="9" t="s">
        <v>31900</v>
      </c>
      <c r="R6432" s="9" t="s">
        <v>46</v>
      </c>
      <c r="S6432" s="9" t="s">
        <v>31901</v>
      </c>
      <c r="T6432" s="9" t="s">
        <v>31902</v>
      </c>
    </row>
    <row r="6433" customHeight="1" spans="1:20">
      <c r="A6433" s="6">
        <v>45214</v>
      </c>
      <c r="B6433" s="9" t="s">
        <v>31903</v>
      </c>
      <c r="C6433" s="9" t="s">
        <v>6126</v>
      </c>
      <c r="D6433" s="9" t="s">
        <v>22</v>
      </c>
      <c r="E6433" s="9" t="s">
        <v>31904</v>
      </c>
      <c r="F6433" s="9" t="s">
        <v>31905</v>
      </c>
      <c r="G6433" s="9" t="s">
        <v>82</v>
      </c>
      <c r="H6433" s="9" t="s">
        <v>22</v>
      </c>
      <c r="I6433" s="9" t="s">
        <v>576</v>
      </c>
      <c r="J6433" s="9" t="s">
        <v>27</v>
      </c>
      <c r="K6433" s="9" t="s">
        <v>28</v>
      </c>
      <c r="L6433" s="9" t="s">
        <v>43</v>
      </c>
      <c r="M6433" s="9" t="s">
        <v>44</v>
      </c>
      <c r="N6433" s="9" t="s">
        <v>743</v>
      </c>
      <c r="O6433" s="9" t="s">
        <v>32</v>
      </c>
      <c r="P6433" s="9" t="s">
        <v>22</v>
      </c>
      <c r="Q6433" s="9" t="s">
        <v>31906</v>
      </c>
      <c r="R6433" s="9" t="s">
        <v>46</v>
      </c>
      <c r="S6433" s="9" t="s">
        <v>31907</v>
      </c>
      <c r="T6433" s="9" t="s">
        <v>20420</v>
      </c>
    </row>
    <row r="6434" customHeight="1" spans="1:20">
      <c r="A6434" s="6">
        <v>45214</v>
      </c>
      <c r="B6434" s="9" t="s">
        <v>31908</v>
      </c>
      <c r="C6434" s="9" t="s">
        <v>6126</v>
      </c>
      <c r="D6434" s="9" t="s">
        <v>22</v>
      </c>
      <c r="E6434" s="9" t="s">
        <v>30372</v>
      </c>
      <c r="F6434" s="9" t="s">
        <v>30373</v>
      </c>
      <c r="G6434" s="9" t="s">
        <v>82</v>
      </c>
      <c r="H6434" s="9" t="s">
        <v>22</v>
      </c>
      <c r="I6434" s="9" t="s">
        <v>293</v>
      </c>
      <c r="J6434" s="9" t="s">
        <v>27</v>
      </c>
      <c r="K6434" s="9" t="s">
        <v>28</v>
      </c>
      <c r="L6434" s="9" t="s">
        <v>43</v>
      </c>
      <c r="M6434" s="9" t="s">
        <v>44</v>
      </c>
      <c r="N6434" s="9" t="s">
        <v>743</v>
      </c>
      <c r="O6434" s="9" t="s">
        <v>32</v>
      </c>
      <c r="P6434" s="9" t="s">
        <v>22</v>
      </c>
      <c r="Q6434" s="9" t="s">
        <v>31909</v>
      </c>
      <c r="R6434" s="9" t="s">
        <v>46</v>
      </c>
      <c r="S6434" s="9" t="s">
        <v>31910</v>
      </c>
      <c r="T6434" s="9" t="s">
        <v>31911</v>
      </c>
    </row>
    <row r="6435" customHeight="1" spans="1:20">
      <c r="A6435" s="6">
        <v>45214</v>
      </c>
      <c r="B6435" s="9" t="s">
        <v>31912</v>
      </c>
      <c r="C6435" s="9" t="s">
        <v>6126</v>
      </c>
      <c r="D6435" s="9" t="s">
        <v>22</v>
      </c>
      <c r="E6435" s="9" t="s">
        <v>31913</v>
      </c>
      <c r="F6435" s="9" t="s">
        <v>31914</v>
      </c>
      <c r="G6435" s="9" t="s">
        <v>82</v>
      </c>
      <c r="H6435" s="9" t="s">
        <v>22</v>
      </c>
      <c r="I6435" s="9" t="s">
        <v>384</v>
      </c>
      <c r="J6435" s="9" t="s">
        <v>27</v>
      </c>
      <c r="K6435" s="9" t="s">
        <v>28</v>
      </c>
      <c r="L6435" s="9" t="s">
        <v>43</v>
      </c>
      <c r="M6435" s="9" t="s">
        <v>44</v>
      </c>
      <c r="N6435" s="9" t="s">
        <v>743</v>
      </c>
      <c r="O6435" s="9" t="s">
        <v>32</v>
      </c>
      <c r="P6435" s="9" t="s">
        <v>22</v>
      </c>
      <c r="Q6435" s="9" t="s">
        <v>31915</v>
      </c>
      <c r="R6435" s="9" t="s">
        <v>46</v>
      </c>
      <c r="S6435" s="9" t="s">
        <v>31916</v>
      </c>
      <c r="T6435" s="9" t="s">
        <v>22300</v>
      </c>
    </row>
    <row r="6436" customHeight="1" spans="1:20">
      <c r="A6436" s="6">
        <v>45214</v>
      </c>
      <c r="B6436" s="9" t="s">
        <v>31917</v>
      </c>
      <c r="C6436" s="9" t="s">
        <v>6126</v>
      </c>
      <c r="D6436" s="9" t="s">
        <v>22</v>
      </c>
      <c r="E6436" s="9" t="s">
        <v>31918</v>
      </c>
      <c r="F6436" s="9" t="s">
        <v>31919</v>
      </c>
      <c r="G6436" s="9" t="s">
        <v>247</v>
      </c>
      <c r="H6436" s="9" t="s">
        <v>22</v>
      </c>
      <c r="I6436" s="9" t="s">
        <v>111</v>
      </c>
      <c r="J6436" s="9" t="s">
        <v>27</v>
      </c>
      <c r="K6436" s="9" t="s">
        <v>28</v>
      </c>
      <c r="L6436" s="9" t="s">
        <v>43</v>
      </c>
      <c r="M6436" s="9" t="s">
        <v>44</v>
      </c>
      <c r="N6436" s="9" t="s">
        <v>743</v>
      </c>
      <c r="O6436" s="9" t="s">
        <v>32</v>
      </c>
      <c r="P6436" s="9" t="s">
        <v>22</v>
      </c>
      <c r="Q6436" s="9" t="s">
        <v>31920</v>
      </c>
      <c r="R6436" s="9" t="s">
        <v>46</v>
      </c>
      <c r="S6436" s="9" t="s">
        <v>31921</v>
      </c>
      <c r="T6436" s="9" t="s">
        <v>31922</v>
      </c>
    </row>
    <row r="6437" customHeight="1" spans="1:20">
      <c r="A6437" s="6">
        <v>45214</v>
      </c>
      <c r="B6437" s="9" t="s">
        <v>31923</v>
      </c>
      <c r="C6437" s="9" t="s">
        <v>6126</v>
      </c>
      <c r="D6437" s="9" t="s">
        <v>22</v>
      </c>
      <c r="E6437" s="9" t="s">
        <v>31924</v>
      </c>
      <c r="F6437" s="9" t="s">
        <v>31925</v>
      </c>
      <c r="G6437" s="9" t="s">
        <v>62</v>
      </c>
      <c r="H6437" s="9" t="s">
        <v>22</v>
      </c>
      <c r="I6437" s="9" t="s">
        <v>162</v>
      </c>
      <c r="J6437" s="9" t="s">
        <v>27</v>
      </c>
      <c r="K6437" s="9" t="s">
        <v>28</v>
      </c>
      <c r="L6437" s="9" t="s">
        <v>43</v>
      </c>
      <c r="M6437" s="9" t="s">
        <v>44</v>
      </c>
      <c r="N6437" s="9" t="s">
        <v>743</v>
      </c>
      <c r="O6437" s="9" t="s">
        <v>32</v>
      </c>
      <c r="P6437" s="9" t="s">
        <v>22</v>
      </c>
      <c r="Q6437" s="9" t="s">
        <v>31926</v>
      </c>
      <c r="R6437" s="9" t="s">
        <v>46</v>
      </c>
      <c r="S6437" s="9" t="s">
        <v>31927</v>
      </c>
      <c r="T6437" s="9" t="s">
        <v>31928</v>
      </c>
    </row>
    <row r="6438" customHeight="1" spans="1:20">
      <c r="A6438" s="6">
        <v>45214</v>
      </c>
      <c r="B6438" s="9" t="s">
        <v>31929</v>
      </c>
      <c r="C6438" s="9" t="s">
        <v>18151</v>
      </c>
      <c r="D6438" s="9" t="s">
        <v>22</v>
      </c>
      <c r="E6438" s="9" t="s">
        <v>31930</v>
      </c>
      <c r="F6438" s="9" t="s">
        <v>31931</v>
      </c>
      <c r="G6438" s="9" t="s">
        <v>336</v>
      </c>
      <c r="H6438" s="9" t="s">
        <v>22</v>
      </c>
      <c r="I6438" s="9" t="s">
        <v>576</v>
      </c>
      <c r="J6438" s="9" t="s">
        <v>27</v>
      </c>
      <c r="K6438" s="9" t="s">
        <v>28</v>
      </c>
      <c r="L6438" s="9" t="s">
        <v>43</v>
      </c>
      <c r="M6438" s="9" t="s">
        <v>30</v>
      </c>
      <c r="N6438" s="9" t="s">
        <v>743</v>
      </c>
      <c r="O6438" s="9" t="s">
        <v>32</v>
      </c>
      <c r="P6438" s="9" t="s">
        <v>22</v>
      </c>
      <c r="Q6438" s="9" t="s">
        <v>31932</v>
      </c>
      <c r="R6438" s="9" t="s">
        <v>46</v>
      </c>
      <c r="S6438" s="9" t="s">
        <v>31933</v>
      </c>
      <c r="T6438" s="9" t="s">
        <v>31934</v>
      </c>
    </row>
    <row r="6439" customHeight="1" spans="1:20">
      <c r="A6439" s="6">
        <v>45214</v>
      </c>
      <c r="B6439" s="9" t="s">
        <v>31935</v>
      </c>
      <c r="C6439" s="9" t="s">
        <v>6126</v>
      </c>
      <c r="D6439" s="9" t="s">
        <v>22</v>
      </c>
      <c r="E6439" s="9" t="s">
        <v>31936</v>
      </c>
      <c r="F6439" s="9" t="s">
        <v>31937</v>
      </c>
      <c r="G6439" s="9" t="s">
        <v>62</v>
      </c>
      <c r="H6439" s="9" t="s">
        <v>22</v>
      </c>
      <c r="I6439" s="9" t="s">
        <v>54</v>
      </c>
      <c r="J6439" s="9" t="s">
        <v>27</v>
      </c>
      <c r="K6439" s="9" t="s">
        <v>28</v>
      </c>
      <c r="L6439" s="9" t="s">
        <v>43</v>
      </c>
      <c r="M6439" s="9" t="s">
        <v>30</v>
      </c>
      <c r="N6439" s="9" t="s">
        <v>743</v>
      </c>
      <c r="O6439" s="9" t="s">
        <v>32</v>
      </c>
      <c r="P6439" s="9" t="s">
        <v>22</v>
      </c>
      <c r="Q6439" s="9" t="s">
        <v>31938</v>
      </c>
      <c r="R6439" s="9" t="s">
        <v>46</v>
      </c>
      <c r="S6439" s="9" t="s">
        <v>31939</v>
      </c>
      <c r="T6439" s="9" t="s">
        <v>31940</v>
      </c>
    </row>
    <row r="6440" customHeight="1" spans="1:20">
      <c r="A6440" s="6">
        <v>45214</v>
      </c>
      <c r="B6440" s="9" t="s">
        <v>31941</v>
      </c>
      <c r="C6440" s="9" t="s">
        <v>6126</v>
      </c>
      <c r="D6440" s="9" t="s">
        <v>22</v>
      </c>
      <c r="E6440" s="9" t="s">
        <v>31942</v>
      </c>
      <c r="F6440" s="9" t="s">
        <v>31943</v>
      </c>
      <c r="G6440" s="9" t="s">
        <v>82</v>
      </c>
      <c r="H6440" s="9" t="s">
        <v>22</v>
      </c>
      <c r="I6440" s="9" t="s">
        <v>54</v>
      </c>
      <c r="J6440" s="9" t="s">
        <v>27</v>
      </c>
      <c r="K6440" s="9" t="s">
        <v>195</v>
      </c>
      <c r="L6440" s="9" t="s">
        <v>22</v>
      </c>
      <c r="M6440" s="9" t="s">
        <v>44</v>
      </c>
      <c r="N6440" s="9" t="s">
        <v>743</v>
      </c>
      <c r="O6440" s="9" t="s">
        <v>32</v>
      </c>
      <c r="P6440" s="9" t="s">
        <v>22</v>
      </c>
      <c r="Q6440" s="9" t="s">
        <v>31944</v>
      </c>
      <c r="R6440" s="9" t="s">
        <v>46</v>
      </c>
      <c r="S6440" s="9" t="s">
        <v>31945</v>
      </c>
      <c r="T6440" s="9" t="s">
        <v>31946</v>
      </c>
    </row>
    <row r="6441" customHeight="1" spans="1:20">
      <c r="A6441" s="6">
        <v>45214</v>
      </c>
      <c r="B6441" s="9" t="s">
        <v>31947</v>
      </c>
      <c r="C6441" s="9" t="s">
        <v>6126</v>
      </c>
      <c r="D6441" s="9" t="s">
        <v>22</v>
      </c>
      <c r="E6441" s="9" t="s">
        <v>31948</v>
      </c>
      <c r="F6441" s="9" t="s">
        <v>31949</v>
      </c>
      <c r="G6441" s="9" t="s">
        <v>82</v>
      </c>
      <c r="H6441" s="9" t="s">
        <v>22</v>
      </c>
      <c r="I6441" s="9" t="s">
        <v>448</v>
      </c>
      <c r="J6441" s="9" t="s">
        <v>27</v>
      </c>
      <c r="K6441" s="9" t="s">
        <v>28</v>
      </c>
      <c r="L6441" s="9" t="s">
        <v>43</v>
      </c>
      <c r="M6441" s="9" t="s">
        <v>44</v>
      </c>
      <c r="N6441" s="9" t="s">
        <v>743</v>
      </c>
      <c r="O6441" s="9" t="s">
        <v>32</v>
      </c>
      <c r="P6441" s="9" t="s">
        <v>22</v>
      </c>
      <c r="Q6441" s="9" t="s">
        <v>31950</v>
      </c>
      <c r="R6441" s="9" t="s">
        <v>46</v>
      </c>
      <c r="S6441" s="9" t="s">
        <v>31951</v>
      </c>
      <c r="T6441" s="9" t="s">
        <v>31952</v>
      </c>
    </row>
    <row r="6442" customHeight="1" spans="1:20">
      <c r="A6442" s="6">
        <v>45214</v>
      </c>
      <c r="B6442" s="9" t="s">
        <v>31953</v>
      </c>
      <c r="C6442" s="9" t="s">
        <v>1167</v>
      </c>
      <c r="D6442" s="9" t="s">
        <v>22</v>
      </c>
      <c r="E6442" s="9" t="s">
        <v>31954</v>
      </c>
      <c r="F6442" s="9" t="s">
        <v>31955</v>
      </c>
      <c r="G6442" s="9" t="s">
        <v>69</v>
      </c>
      <c r="H6442" s="9" t="s">
        <v>22</v>
      </c>
      <c r="I6442" s="9" t="s">
        <v>26</v>
      </c>
      <c r="J6442" s="9" t="s">
        <v>27</v>
      </c>
      <c r="K6442" s="9" t="s">
        <v>195</v>
      </c>
      <c r="L6442" s="9" t="s">
        <v>29</v>
      </c>
      <c r="M6442" s="9" t="s">
        <v>30</v>
      </c>
      <c r="N6442" s="9" t="s">
        <v>31</v>
      </c>
      <c r="O6442" s="9" t="s">
        <v>32</v>
      </c>
      <c r="P6442" s="9" t="s">
        <v>22</v>
      </c>
      <c r="Q6442" s="9" t="s">
        <v>31956</v>
      </c>
      <c r="R6442" s="9" t="s">
        <v>34</v>
      </c>
      <c r="S6442" s="9" t="s">
        <v>31957</v>
      </c>
      <c r="T6442" s="9" t="s">
        <v>22</v>
      </c>
    </row>
    <row r="6443" customHeight="1" spans="1:20">
      <c r="A6443" s="6">
        <v>45214</v>
      </c>
      <c r="B6443" s="9" t="s">
        <v>31958</v>
      </c>
      <c r="C6443" s="9" t="s">
        <v>204</v>
      </c>
      <c r="D6443" s="9" t="s">
        <v>22</v>
      </c>
      <c r="E6443" s="9" t="s">
        <v>31959</v>
      </c>
      <c r="F6443" s="9" t="s">
        <v>13767</v>
      </c>
      <c r="G6443" s="9" t="s">
        <v>69</v>
      </c>
      <c r="H6443" s="9" t="s">
        <v>22</v>
      </c>
      <c r="I6443" s="9" t="s">
        <v>235</v>
      </c>
      <c r="J6443" s="9" t="s">
        <v>27</v>
      </c>
      <c r="K6443" s="9" t="s">
        <v>28</v>
      </c>
      <c r="L6443" s="9" t="s">
        <v>43</v>
      </c>
      <c r="M6443" s="9" t="s">
        <v>799</v>
      </c>
      <c r="N6443" s="9" t="s">
        <v>208</v>
      </c>
      <c r="O6443" s="9" t="s">
        <v>32</v>
      </c>
      <c r="P6443" s="9" t="s">
        <v>22</v>
      </c>
      <c r="Q6443" s="9" t="s">
        <v>31960</v>
      </c>
      <c r="R6443" s="9" t="s">
        <v>56</v>
      </c>
      <c r="S6443" s="9" t="s">
        <v>31961</v>
      </c>
      <c r="T6443" s="9" t="s">
        <v>22</v>
      </c>
    </row>
    <row r="6444" customHeight="1" spans="1:20">
      <c r="A6444" s="6">
        <v>45214</v>
      </c>
      <c r="B6444" s="9" t="s">
        <v>31962</v>
      </c>
      <c r="C6444" s="9" t="s">
        <v>204</v>
      </c>
      <c r="D6444" s="9" t="s">
        <v>22</v>
      </c>
      <c r="E6444" s="9" t="s">
        <v>31963</v>
      </c>
      <c r="F6444" s="9" t="s">
        <v>31964</v>
      </c>
      <c r="G6444" s="9" t="s">
        <v>130</v>
      </c>
      <c r="H6444" s="9" t="s">
        <v>96</v>
      </c>
      <c r="I6444" s="9" t="s">
        <v>985</v>
      </c>
      <c r="J6444" s="9" t="s">
        <v>27</v>
      </c>
      <c r="K6444" s="9" t="s">
        <v>28</v>
      </c>
      <c r="L6444" s="9" t="s">
        <v>43</v>
      </c>
      <c r="M6444" s="9" t="s">
        <v>44</v>
      </c>
      <c r="N6444" s="9" t="s">
        <v>208</v>
      </c>
      <c r="O6444" s="9" t="s">
        <v>32</v>
      </c>
      <c r="P6444" s="9" t="s">
        <v>22</v>
      </c>
      <c r="Q6444" s="9" t="s">
        <v>31965</v>
      </c>
      <c r="R6444" s="9" t="s">
        <v>56</v>
      </c>
      <c r="S6444" s="9" t="s">
        <v>31966</v>
      </c>
      <c r="T6444" s="9" t="s">
        <v>22</v>
      </c>
    </row>
    <row r="6445" customHeight="1" spans="1:20">
      <c r="A6445" s="6">
        <v>45214</v>
      </c>
      <c r="B6445" s="9" t="s">
        <v>31967</v>
      </c>
      <c r="C6445" s="9" t="s">
        <v>121</v>
      </c>
      <c r="D6445" s="9" t="s">
        <v>22</v>
      </c>
      <c r="E6445" s="9" t="s">
        <v>31968</v>
      </c>
      <c r="F6445" s="9" t="s">
        <v>31969</v>
      </c>
      <c r="G6445" s="9" t="s">
        <v>25</v>
      </c>
      <c r="H6445" s="9" t="s">
        <v>22</v>
      </c>
      <c r="I6445" s="9" t="s">
        <v>235</v>
      </c>
      <c r="J6445" s="9" t="s">
        <v>27</v>
      </c>
      <c r="K6445" s="9" t="s">
        <v>28</v>
      </c>
      <c r="L6445" s="9" t="s">
        <v>43</v>
      </c>
      <c r="M6445" s="9" t="s">
        <v>30</v>
      </c>
      <c r="N6445" s="9" t="s">
        <v>31</v>
      </c>
      <c r="O6445" s="9" t="s">
        <v>32</v>
      </c>
      <c r="P6445" s="9" t="s">
        <v>22</v>
      </c>
      <c r="Q6445" s="9" t="s">
        <v>31970</v>
      </c>
      <c r="R6445" s="9" t="s">
        <v>56</v>
      </c>
      <c r="S6445" s="9" t="s">
        <v>31971</v>
      </c>
      <c r="T6445" s="9" t="s">
        <v>22</v>
      </c>
    </row>
    <row r="6446" customHeight="1" spans="1:20">
      <c r="A6446" s="6">
        <v>45214</v>
      </c>
      <c r="B6446" s="9" t="s">
        <v>31972</v>
      </c>
      <c r="C6446" s="9" t="s">
        <v>204</v>
      </c>
      <c r="D6446" s="9" t="s">
        <v>22</v>
      </c>
      <c r="E6446" s="9" t="s">
        <v>31973</v>
      </c>
      <c r="F6446" s="9" t="s">
        <v>31974</v>
      </c>
      <c r="G6446" s="9" t="s">
        <v>130</v>
      </c>
      <c r="H6446" s="9" t="s">
        <v>22</v>
      </c>
      <c r="I6446" s="9" t="s">
        <v>30539</v>
      </c>
      <c r="J6446" s="9" t="s">
        <v>27</v>
      </c>
      <c r="K6446" s="9" t="s">
        <v>28</v>
      </c>
      <c r="L6446" s="9" t="s">
        <v>43</v>
      </c>
      <c r="M6446" s="9" t="s">
        <v>44</v>
      </c>
      <c r="N6446" s="9" t="s">
        <v>208</v>
      </c>
      <c r="O6446" s="9" t="s">
        <v>32</v>
      </c>
      <c r="P6446" s="9" t="s">
        <v>22</v>
      </c>
      <c r="Q6446" s="9" t="s">
        <v>31975</v>
      </c>
      <c r="R6446" s="9" t="s">
        <v>56</v>
      </c>
      <c r="S6446" s="9" t="s">
        <v>31976</v>
      </c>
      <c r="T6446" s="9" t="s">
        <v>22</v>
      </c>
    </row>
    <row r="6447" customHeight="1" spans="1:20">
      <c r="A6447" s="6">
        <v>45214</v>
      </c>
      <c r="B6447" s="9" t="s">
        <v>31977</v>
      </c>
      <c r="C6447" s="9" t="s">
        <v>204</v>
      </c>
      <c r="D6447" s="9" t="s">
        <v>22</v>
      </c>
      <c r="E6447" s="9" t="s">
        <v>31978</v>
      </c>
      <c r="F6447" s="9" t="s">
        <v>31979</v>
      </c>
      <c r="G6447" s="9" t="s">
        <v>130</v>
      </c>
      <c r="H6447" s="9" t="s">
        <v>22</v>
      </c>
      <c r="I6447" s="9" t="s">
        <v>412</v>
      </c>
      <c r="J6447" s="9" t="s">
        <v>27</v>
      </c>
      <c r="K6447" s="9" t="s">
        <v>28</v>
      </c>
      <c r="L6447" s="9" t="s">
        <v>43</v>
      </c>
      <c r="M6447" s="9" t="s">
        <v>30</v>
      </c>
      <c r="N6447" s="9" t="s">
        <v>208</v>
      </c>
      <c r="O6447" s="9" t="s">
        <v>32</v>
      </c>
      <c r="P6447" s="9" t="s">
        <v>22</v>
      </c>
      <c r="Q6447" s="9" t="s">
        <v>31980</v>
      </c>
      <c r="R6447" s="9" t="s">
        <v>56</v>
      </c>
      <c r="S6447" s="9" t="s">
        <v>31981</v>
      </c>
      <c r="T6447" s="9" t="s">
        <v>22</v>
      </c>
    </row>
    <row r="6448" customHeight="1" spans="1:20">
      <c r="A6448" s="6">
        <v>45214</v>
      </c>
      <c r="B6448" s="9" t="s">
        <v>31982</v>
      </c>
      <c r="C6448" s="9" t="s">
        <v>204</v>
      </c>
      <c r="D6448" s="9" t="s">
        <v>22</v>
      </c>
      <c r="E6448" s="9" t="s">
        <v>31983</v>
      </c>
      <c r="F6448" s="9" t="s">
        <v>31984</v>
      </c>
      <c r="G6448" s="9" t="s">
        <v>25</v>
      </c>
      <c r="H6448" s="9" t="s">
        <v>22</v>
      </c>
      <c r="I6448" s="9" t="s">
        <v>384</v>
      </c>
      <c r="J6448" s="9" t="s">
        <v>27</v>
      </c>
      <c r="K6448" s="9" t="s">
        <v>28</v>
      </c>
      <c r="L6448" s="9" t="s">
        <v>43</v>
      </c>
      <c r="M6448" s="9" t="s">
        <v>44</v>
      </c>
      <c r="N6448" s="9" t="s">
        <v>208</v>
      </c>
      <c r="O6448" s="9" t="s">
        <v>32</v>
      </c>
      <c r="P6448" s="9" t="s">
        <v>22</v>
      </c>
      <c r="Q6448" s="9" t="s">
        <v>31985</v>
      </c>
      <c r="R6448" s="9" t="s">
        <v>56</v>
      </c>
      <c r="S6448" s="9" t="s">
        <v>31986</v>
      </c>
      <c r="T6448" s="9" t="s">
        <v>22</v>
      </c>
    </row>
    <row r="6449" customHeight="1" spans="1:20">
      <c r="A6449" s="6">
        <v>45214</v>
      </c>
      <c r="B6449" s="9" t="s">
        <v>31987</v>
      </c>
      <c r="C6449" s="9" t="s">
        <v>204</v>
      </c>
      <c r="D6449" s="9" t="s">
        <v>22</v>
      </c>
      <c r="E6449" s="9" t="s">
        <v>31988</v>
      </c>
      <c r="F6449" s="9" t="s">
        <v>31989</v>
      </c>
      <c r="G6449" s="9" t="s">
        <v>336</v>
      </c>
      <c r="H6449" s="9" t="s">
        <v>22</v>
      </c>
      <c r="I6449" s="9" t="s">
        <v>931</v>
      </c>
      <c r="J6449" s="9" t="s">
        <v>27</v>
      </c>
      <c r="K6449" s="9" t="s">
        <v>28</v>
      </c>
      <c r="L6449" s="9" t="s">
        <v>43</v>
      </c>
      <c r="M6449" s="9" t="s">
        <v>30</v>
      </c>
      <c r="N6449" s="9" t="s">
        <v>208</v>
      </c>
      <c r="O6449" s="9" t="s">
        <v>32</v>
      </c>
      <c r="P6449" s="9" t="s">
        <v>22</v>
      </c>
      <c r="Q6449" s="9" t="s">
        <v>31990</v>
      </c>
      <c r="R6449" s="9" t="s">
        <v>56</v>
      </c>
      <c r="S6449" s="9" t="s">
        <v>31991</v>
      </c>
      <c r="T6449" s="9" t="s">
        <v>22</v>
      </c>
    </row>
    <row r="6450" customHeight="1" spans="1:20">
      <c r="A6450" s="6">
        <v>45214</v>
      </c>
      <c r="B6450" s="9" t="s">
        <v>31992</v>
      </c>
      <c r="C6450" s="9" t="s">
        <v>204</v>
      </c>
      <c r="D6450" s="9" t="s">
        <v>22</v>
      </c>
      <c r="E6450" s="9" t="s">
        <v>31993</v>
      </c>
      <c r="F6450" s="9" t="s">
        <v>31994</v>
      </c>
      <c r="G6450" s="9" t="s">
        <v>53</v>
      </c>
      <c r="H6450" s="9" t="s">
        <v>137</v>
      </c>
      <c r="I6450" s="9" t="s">
        <v>299</v>
      </c>
      <c r="J6450" s="9" t="s">
        <v>27</v>
      </c>
      <c r="K6450" s="9" t="s">
        <v>28</v>
      </c>
      <c r="L6450" s="9" t="s">
        <v>43</v>
      </c>
      <c r="M6450" s="9" t="s">
        <v>44</v>
      </c>
      <c r="N6450" s="9" t="s">
        <v>208</v>
      </c>
      <c r="O6450" s="9" t="s">
        <v>32</v>
      </c>
      <c r="P6450" s="9" t="s">
        <v>22</v>
      </c>
      <c r="Q6450" s="9" t="s">
        <v>31995</v>
      </c>
      <c r="R6450" s="9" t="s">
        <v>56</v>
      </c>
      <c r="S6450" s="9" t="s">
        <v>31996</v>
      </c>
      <c r="T6450" s="9" t="s">
        <v>22</v>
      </c>
    </row>
    <row r="6451" customHeight="1" spans="1:20">
      <c r="A6451" s="6">
        <v>45214</v>
      </c>
      <c r="B6451" s="9" t="s">
        <v>31997</v>
      </c>
      <c r="C6451" s="9" t="s">
        <v>204</v>
      </c>
      <c r="D6451" s="9" t="s">
        <v>22</v>
      </c>
      <c r="E6451" s="9" t="s">
        <v>31998</v>
      </c>
      <c r="F6451" s="9" t="s">
        <v>31999</v>
      </c>
      <c r="G6451" s="9" t="s">
        <v>53</v>
      </c>
      <c r="H6451" s="9" t="s">
        <v>22</v>
      </c>
      <c r="I6451" s="9" t="s">
        <v>931</v>
      </c>
      <c r="J6451" s="9" t="s">
        <v>27</v>
      </c>
      <c r="K6451" s="9" t="s">
        <v>28</v>
      </c>
      <c r="L6451" s="9" t="s">
        <v>43</v>
      </c>
      <c r="M6451" s="9" t="s">
        <v>30</v>
      </c>
      <c r="N6451" s="9" t="s">
        <v>208</v>
      </c>
      <c r="O6451" s="9" t="s">
        <v>32</v>
      </c>
      <c r="P6451" s="9" t="s">
        <v>22</v>
      </c>
      <c r="Q6451" s="9" t="s">
        <v>32000</v>
      </c>
      <c r="R6451" s="9" t="s">
        <v>56</v>
      </c>
      <c r="S6451" s="9" t="s">
        <v>32001</v>
      </c>
      <c r="T6451" s="9" t="s">
        <v>22</v>
      </c>
    </row>
    <row r="6452" customHeight="1" spans="1:20">
      <c r="A6452" s="6">
        <v>45214</v>
      </c>
      <c r="B6452" s="9" t="s">
        <v>32002</v>
      </c>
      <c r="C6452" s="9" t="s">
        <v>204</v>
      </c>
      <c r="D6452" s="9" t="s">
        <v>22</v>
      </c>
      <c r="E6452" s="9" t="s">
        <v>32003</v>
      </c>
      <c r="F6452" s="9" t="s">
        <v>32004</v>
      </c>
      <c r="G6452" s="9" t="s">
        <v>130</v>
      </c>
      <c r="H6452" s="9" t="s">
        <v>22</v>
      </c>
      <c r="I6452" s="9" t="s">
        <v>97</v>
      </c>
      <c r="J6452" s="9" t="s">
        <v>27</v>
      </c>
      <c r="K6452" s="9" t="s">
        <v>28</v>
      </c>
      <c r="L6452" s="9" t="s">
        <v>43</v>
      </c>
      <c r="M6452" s="9" t="s">
        <v>44</v>
      </c>
      <c r="N6452" s="9" t="s">
        <v>208</v>
      </c>
      <c r="O6452" s="9" t="s">
        <v>32</v>
      </c>
      <c r="P6452" s="9" t="s">
        <v>22</v>
      </c>
      <c r="Q6452" s="9" t="s">
        <v>32005</v>
      </c>
      <c r="R6452" s="9" t="s">
        <v>56</v>
      </c>
      <c r="S6452" s="9" t="s">
        <v>32006</v>
      </c>
      <c r="T6452" s="9" t="s">
        <v>22</v>
      </c>
    </row>
    <row r="6453" customHeight="1" spans="1:20">
      <c r="A6453" s="6">
        <v>45214</v>
      </c>
      <c r="B6453" s="9" t="s">
        <v>32007</v>
      </c>
      <c r="C6453" s="9" t="s">
        <v>204</v>
      </c>
      <c r="D6453" s="9" t="s">
        <v>22</v>
      </c>
      <c r="E6453" s="9" t="s">
        <v>32008</v>
      </c>
      <c r="F6453" s="9" t="s">
        <v>32009</v>
      </c>
      <c r="G6453" s="9" t="s">
        <v>25</v>
      </c>
      <c r="H6453" s="9" t="s">
        <v>22</v>
      </c>
      <c r="I6453" s="9" t="s">
        <v>253</v>
      </c>
      <c r="J6453" s="9" t="s">
        <v>27</v>
      </c>
      <c r="K6453" s="9" t="s">
        <v>28</v>
      </c>
      <c r="L6453" s="9" t="s">
        <v>43</v>
      </c>
      <c r="M6453" s="9" t="s">
        <v>30</v>
      </c>
      <c r="N6453" s="9" t="s">
        <v>208</v>
      </c>
      <c r="O6453" s="9" t="s">
        <v>32</v>
      </c>
      <c r="P6453" s="9" t="s">
        <v>22</v>
      </c>
      <c r="Q6453" s="9" t="s">
        <v>32010</v>
      </c>
      <c r="R6453" s="9" t="s">
        <v>56</v>
      </c>
      <c r="S6453" s="9" t="s">
        <v>32011</v>
      </c>
      <c r="T6453" s="9" t="s">
        <v>22</v>
      </c>
    </row>
    <row r="6454" customHeight="1" spans="1:20">
      <c r="A6454" s="6">
        <v>45214</v>
      </c>
      <c r="B6454" s="9" t="s">
        <v>32012</v>
      </c>
      <c r="C6454" s="9" t="s">
        <v>204</v>
      </c>
      <c r="D6454" s="9" t="s">
        <v>22</v>
      </c>
      <c r="E6454" s="9" t="s">
        <v>29899</v>
      </c>
      <c r="F6454" s="9" t="s">
        <v>3097</v>
      </c>
      <c r="G6454" s="9" t="s">
        <v>41</v>
      </c>
      <c r="H6454" s="9" t="s">
        <v>22</v>
      </c>
      <c r="I6454" s="9" t="s">
        <v>384</v>
      </c>
      <c r="J6454" s="9" t="s">
        <v>27</v>
      </c>
      <c r="K6454" s="9" t="s">
        <v>28</v>
      </c>
      <c r="L6454" s="9" t="s">
        <v>43</v>
      </c>
      <c r="M6454" s="9" t="s">
        <v>44</v>
      </c>
      <c r="N6454" s="9" t="s">
        <v>208</v>
      </c>
      <c r="O6454" s="9" t="s">
        <v>32</v>
      </c>
      <c r="P6454" s="9" t="s">
        <v>22</v>
      </c>
      <c r="Q6454" s="9" t="s">
        <v>32013</v>
      </c>
      <c r="R6454" s="9" t="s">
        <v>56</v>
      </c>
      <c r="S6454" s="9" t="s">
        <v>32014</v>
      </c>
      <c r="T6454" s="9" t="s">
        <v>22</v>
      </c>
    </row>
    <row r="6455" customHeight="1" spans="1:20">
      <c r="A6455" s="6">
        <v>45214</v>
      </c>
      <c r="B6455" s="9" t="s">
        <v>32015</v>
      </c>
      <c r="C6455" s="9" t="s">
        <v>646</v>
      </c>
      <c r="D6455" s="9" t="s">
        <v>22</v>
      </c>
      <c r="E6455" s="9" t="s">
        <v>32016</v>
      </c>
      <c r="F6455" s="9" t="s">
        <v>32017</v>
      </c>
      <c r="G6455" s="9" t="s">
        <v>130</v>
      </c>
      <c r="H6455" s="9" t="s">
        <v>22</v>
      </c>
      <c r="I6455" s="9" t="s">
        <v>117</v>
      </c>
      <c r="J6455" s="9" t="s">
        <v>27</v>
      </c>
      <c r="K6455" s="9" t="s">
        <v>28</v>
      </c>
      <c r="L6455" s="9" t="s">
        <v>43</v>
      </c>
      <c r="M6455" s="9" t="s">
        <v>30</v>
      </c>
      <c r="N6455" s="9" t="s">
        <v>31</v>
      </c>
      <c r="O6455" s="9" t="s">
        <v>32</v>
      </c>
      <c r="P6455" s="9" t="s">
        <v>22</v>
      </c>
      <c r="Q6455" s="9" t="s">
        <v>32018</v>
      </c>
      <c r="R6455" s="9" t="s">
        <v>46</v>
      </c>
      <c r="S6455" s="9" t="s">
        <v>32019</v>
      </c>
      <c r="T6455" s="9" t="s">
        <v>32020</v>
      </c>
    </row>
    <row r="6456" customHeight="1" spans="1:20">
      <c r="A6456" s="6">
        <v>45214</v>
      </c>
      <c r="B6456" s="9" t="s">
        <v>32021</v>
      </c>
      <c r="C6456" s="9" t="s">
        <v>399</v>
      </c>
      <c r="D6456" s="9" t="s">
        <v>22</v>
      </c>
      <c r="E6456" s="9" t="s">
        <v>32022</v>
      </c>
      <c r="F6456" s="9" t="s">
        <v>32023</v>
      </c>
      <c r="G6456" s="9" t="s">
        <v>336</v>
      </c>
      <c r="H6456" s="9" t="s">
        <v>110</v>
      </c>
      <c r="I6456" s="9" t="s">
        <v>253</v>
      </c>
      <c r="J6456" s="9" t="s">
        <v>27</v>
      </c>
      <c r="K6456" s="9" t="s">
        <v>28</v>
      </c>
      <c r="L6456" s="9" t="s">
        <v>43</v>
      </c>
      <c r="M6456" s="9" t="s">
        <v>44</v>
      </c>
      <c r="N6456" s="9" t="s">
        <v>31</v>
      </c>
      <c r="O6456" s="9" t="s">
        <v>32</v>
      </c>
      <c r="P6456" s="9" t="s">
        <v>22</v>
      </c>
      <c r="Q6456" s="9" t="s">
        <v>32024</v>
      </c>
      <c r="R6456" s="9" t="s">
        <v>46</v>
      </c>
      <c r="S6456" s="9" t="s">
        <v>32025</v>
      </c>
      <c r="T6456" s="9" t="s">
        <v>32026</v>
      </c>
    </row>
    <row r="6457" customHeight="1" spans="1:20">
      <c r="A6457" s="6">
        <v>45214</v>
      </c>
      <c r="B6457" s="9" t="s">
        <v>32027</v>
      </c>
      <c r="C6457" s="9" t="s">
        <v>59</v>
      </c>
      <c r="D6457" s="9" t="s">
        <v>22</v>
      </c>
      <c r="E6457" s="9" t="s">
        <v>32028</v>
      </c>
      <c r="F6457" s="9" t="s">
        <v>32029</v>
      </c>
      <c r="G6457" s="9" t="s">
        <v>336</v>
      </c>
      <c r="H6457" s="9" t="s">
        <v>22</v>
      </c>
      <c r="I6457" s="9" t="s">
        <v>83</v>
      </c>
      <c r="J6457" s="9" t="s">
        <v>27</v>
      </c>
      <c r="K6457" s="9" t="s">
        <v>28</v>
      </c>
      <c r="L6457" s="9" t="s">
        <v>43</v>
      </c>
      <c r="M6457" s="9" t="s">
        <v>44</v>
      </c>
      <c r="N6457" s="9" t="s">
        <v>31</v>
      </c>
      <c r="O6457" s="9" t="s">
        <v>32</v>
      </c>
      <c r="P6457" s="9" t="s">
        <v>22</v>
      </c>
      <c r="Q6457" s="9" t="s">
        <v>32030</v>
      </c>
      <c r="R6457" s="9" t="s">
        <v>46</v>
      </c>
      <c r="S6457" s="9" t="s">
        <v>32031</v>
      </c>
      <c r="T6457" s="9" t="s">
        <v>32032</v>
      </c>
    </row>
    <row r="6458" customHeight="1" spans="1:20">
      <c r="A6458" s="6">
        <v>45214</v>
      </c>
      <c r="B6458" s="9" t="s">
        <v>32033</v>
      </c>
      <c r="C6458" s="9" t="s">
        <v>3870</v>
      </c>
      <c r="D6458" s="9" t="s">
        <v>22</v>
      </c>
      <c r="E6458" s="9" t="s">
        <v>32034</v>
      </c>
      <c r="F6458" s="9" t="s">
        <v>32035</v>
      </c>
      <c r="G6458" s="9" t="s">
        <v>69</v>
      </c>
      <c r="H6458" s="9" t="s">
        <v>22</v>
      </c>
      <c r="I6458" s="9" t="s">
        <v>701</v>
      </c>
      <c r="J6458" s="9" t="s">
        <v>27</v>
      </c>
      <c r="K6458" s="9" t="s">
        <v>28</v>
      </c>
      <c r="L6458" s="9" t="s">
        <v>43</v>
      </c>
      <c r="M6458" s="9" t="s">
        <v>44</v>
      </c>
      <c r="N6458" s="9" t="s">
        <v>31</v>
      </c>
      <c r="O6458" s="9" t="s">
        <v>32</v>
      </c>
      <c r="P6458" s="9" t="s">
        <v>22</v>
      </c>
      <c r="Q6458" s="9" t="s">
        <v>32036</v>
      </c>
      <c r="R6458" s="9" t="s">
        <v>46</v>
      </c>
      <c r="S6458" s="9" t="s">
        <v>32037</v>
      </c>
      <c r="T6458" s="9" t="s">
        <v>32038</v>
      </c>
    </row>
    <row r="6459" customHeight="1" spans="1:20">
      <c r="A6459" s="6">
        <v>45214</v>
      </c>
      <c r="B6459" s="9" t="s">
        <v>32039</v>
      </c>
      <c r="C6459" s="9" t="s">
        <v>204</v>
      </c>
      <c r="D6459" s="9" t="s">
        <v>22</v>
      </c>
      <c r="E6459" s="9" t="s">
        <v>32040</v>
      </c>
      <c r="F6459" s="9" t="s">
        <v>32041</v>
      </c>
      <c r="G6459" s="9" t="s">
        <v>41</v>
      </c>
      <c r="H6459" s="9" t="s">
        <v>110</v>
      </c>
      <c r="I6459" s="9" t="s">
        <v>207</v>
      </c>
      <c r="J6459" s="9" t="s">
        <v>27</v>
      </c>
      <c r="K6459" s="9" t="s">
        <v>28</v>
      </c>
      <c r="L6459" s="9" t="s">
        <v>43</v>
      </c>
      <c r="M6459" s="9" t="s">
        <v>30</v>
      </c>
      <c r="N6459" s="9" t="s">
        <v>208</v>
      </c>
      <c r="O6459" s="9" t="s">
        <v>32</v>
      </c>
      <c r="P6459" s="9" t="s">
        <v>22</v>
      </c>
      <c r="Q6459" s="9" t="s">
        <v>32042</v>
      </c>
      <c r="R6459" s="9" t="s">
        <v>56</v>
      </c>
      <c r="S6459" s="9" t="s">
        <v>32043</v>
      </c>
      <c r="T6459" s="9" t="s">
        <v>22</v>
      </c>
    </row>
    <row r="6460" customHeight="1" spans="1:20">
      <c r="A6460" s="6">
        <v>45214</v>
      </c>
      <c r="B6460" s="9" t="s">
        <v>32044</v>
      </c>
      <c r="C6460" s="9" t="s">
        <v>204</v>
      </c>
      <c r="D6460" s="9" t="s">
        <v>22</v>
      </c>
      <c r="E6460" s="9" t="s">
        <v>32045</v>
      </c>
      <c r="F6460" s="9" t="s">
        <v>32046</v>
      </c>
      <c r="G6460" s="9" t="s">
        <v>130</v>
      </c>
      <c r="H6460" s="9" t="s">
        <v>110</v>
      </c>
      <c r="I6460" s="9" t="s">
        <v>175</v>
      </c>
      <c r="J6460" s="9" t="s">
        <v>27</v>
      </c>
      <c r="K6460" s="9" t="s">
        <v>28</v>
      </c>
      <c r="L6460" s="9" t="s">
        <v>43</v>
      </c>
      <c r="M6460" s="9" t="s">
        <v>30</v>
      </c>
      <c r="N6460" s="9" t="s">
        <v>208</v>
      </c>
      <c r="O6460" s="9" t="s">
        <v>32</v>
      </c>
      <c r="P6460" s="9" t="s">
        <v>22</v>
      </c>
      <c r="Q6460" s="9" t="s">
        <v>32047</v>
      </c>
      <c r="R6460" s="9" t="s">
        <v>56</v>
      </c>
      <c r="S6460" s="9" t="s">
        <v>32048</v>
      </c>
      <c r="T6460" s="9" t="s">
        <v>22</v>
      </c>
    </row>
    <row r="6461" customHeight="1" spans="1:20">
      <c r="A6461" s="6">
        <v>45214</v>
      </c>
      <c r="B6461" s="9" t="s">
        <v>32049</v>
      </c>
      <c r="C6461" s="9" t="s">
        <v>204</v>
      </c>
      <c r="D6461" s="9" t="s">
        <v>22</v>
      </c>
      <c r="E6461" s="9" t="s">
        <v>32050</v>
      </c>
      <c r="F6461" s="9" t="s">
        <v>32051</v>
      </c>
      <c r="G6461" s="9" t="s">
        <v>69</v>
      </c>
      <c r="H6461" s="9" t="s">
        <v>22</v>
      </c>
      <c r="I6461" s="9" t="s">
        <v>253</v>
      </c>
      <c r="J6461" s="9" t="s">
        <v>27</v>
      </c>
      <c r="K6461" s="9" t="s">
        <v>28</v>
      </c>
      <c r="L6461" s="9" t="s">
        <v>43</v>
      </c>
      <c r="M6461" s="9" t="s">
        <v>44</v>
      </c>
      <c r="N6461" s="9" t="s">
        <v>208</v>
      </c>
      <c r="O6461" s="9" t="s">
        <v>32</v>
      </c>
      <c r="P6461" s="9" t="s">
        <v>22</v>
      </c>
      <c r="Q6461" s="9" t="s">
        <v>32052</v>
      </c>
      <c r="R6461" s="9" t="s">
        <v>56</v>
      </c>
      <c r="S6461" s="9" t="s">
        <v>32053</v>
      </c>
      <c r="T6461" s="9" t="s">
        <v>22</v>
      </c>
    </row>
    <row r="6462" customHeight="1" spans="1:20">
      <c r="A6462" s="6">
        <v>45214</v>
      </c>
      <c r="B6462" s="9" t="s">
        <v>32054</v>
      </c>
      <c r="C6462" s="9" t="s">
        <v>50</v>
      </c>
      <c r="D6462" s="9" t="s">
        <v>22</v>
      </c>
      <c r="E6462" s="9" t="s">
        <v>32055</v>
      </c>
      <c r="F6462" s="9" t="s">
        <v>32056</v>
      </c>
      <c r="G6462" s="9" t="s">
        <v>41</v>
      </c>
      <c r="H6462" s="9" t="s">
        <v>22</v>
      </c>
      <c r="I6462" s="9" t="s">
        <v>207</v>
      </c>
      <c r="J6462" s="9" t="s">
        <v>27</v>
      </c>
      <c r="K6462" s="9" t="s">
        <v>28</v>
      </c>
      <c r="L6462" s="9" t="s">
        <v>43</v>
      </c>
      <c r="M6462" s="9" t="s">
        <v>30</v>
      </c>
      <c r="N6462" s="9" t="s">
        <v>31</v>
      </c>
      <c r="O6462" s="9" t="s">
        <v>32</v>
      </c>
      <c r="P6462" s="9" t="s">
        <v>22</v>
      </c>
      <c r="Q6462" s="9" t="s">
        <v>32057</v>
      </c>
      <c r="R6462" s="9" t="s">
        <v>56</v>
      </c>
      <c r="S6462" s="9" t="s">
        <v>32058</v>
      </c>
      <c r="T6462" s="9" t="s">
        <v>22</v>
      </c>
    </row>
    <row r="6463" customHeight="1" spans="1:20">
      <c r="A6463" s="6">
        <v>45214</v>
      </c>
      <c r="B6463" s="9" t="s">
        <v>32059</v>
      </c>
      <c r="C6463" s="9" t="s">
        <v>50</v>
      </c>
      <c r="D6463" s="9" t="s">
        <v>22</v>
      </c>
      <c r="E6463" s="9" t="s">
        <v>32060</v>
      </c>
      <c r="F6463" s="9" t="s">
        <v>32061</v>
      </c>
      <c r="G6463" s="9" t="s">
        <v>41</v>
      </c>
      <c r="H6463" s="9" t="s">
        <v>22</v>
      </c>
      <c r="I6463" s="9" t="s">
        <v>412</v>
      </c>
      <c r="J6463" s="9" t="s">
        <v>27</v>
      </c>
      <c r="K6463" s="9" t="s">
        <v>28</v>
      </c>
      <c r="L6463" s="9" t="s">
        <v>43</v>
      </c>
      <c r="M6463" s="9" t="s">
        <v>30</v>
      </c>
      <c r="N6463" s="9" t="s">
        <v>31</v>
      </c>
      <c r="O6463" s="9" t="s">
        <v>32</v>
      </c>
      <c r="P6463" s="9" t="s">
        <v>22</v>
      </c>
      <c r="Q6463" s="9" t="s">
        <v>32062</v>
      </c>
      <c r="R6463" s="9" t="s">
        <v>56</v>
      </c>
      <c r="S6463" s="9" t="s">
        <v>32063</v>
      </c>
      <c r="T6463" s="9" t="s">
        <v>22</v>
      </c>
    </row>
    <row r="6464" customHeight="1" spans="1:20">
      <c r="A6464" s="6">
        <v>45214</v>
      </c>
      <c r="B6464" s="9" t="s">
        <v>32064</v>
      </c>
      <c r="C6464" s="9" t="s">
        <v>7199</v>
      </c>
      <c r="D6464" s="9" t="s">
        <v>22</v>
      </c>
      <c r="E6464" s="9" t="s">
        <v>32065</v>
      </c>
      <c r="F6464" s="9" t="s">
        <v>32066</v>
      </c>
      <c r="G6464" s="9" t="s">
        <v>41</v>
      </c>
      <c r="H6464" s="9" t="s">
        <v>22</v>
      </c>
      <c r="I6464" s="9" t="s">
        <v>253</v>
      </c>
      <c r="J6464" s="9" t="s">
        <v>27</v>
      </c>
      <c r="K6464" s="9" t="s">
        <v>28</v>
      </c>
      <c r="L6464" s="9" t="s">
        <v>43</v>
      </c>
      <c r="M6464" s="9" t="s">
        <v>30</v>
      </c>
      <c r="N6464" s="9" t="s">
        <v>31</v>
      </c>
      <c r="O6464" s="9" t="s">
        <v>32</v>
      </c>
      <c r="P6464" s="9" t="s">
        <v>22</v>
      </c>
      <c r="Q6464" s="9" t="s">
        <v>32067</v>
      </c>
      <c r="R6464" s="9" t="s">
        <v>46</v>
      </c>
      <c r="S6464" s="9" t="s">
        <v>32068</v>
      </c>
      <c r="T6464" s="9" t="s">
        <v>22</v>
      </c>
    </row>
    <row r="6465" customHeight="1" spans="1:20">
      <c r="A6465" s="6">
        <v>45214</v>
      </c>
      <c r="B6465" s="9" t="s">
        <v>32069</v>
      </c>
      <c r="C6465" s="9" t="s">
        <v>50</v>
      </c>
      <c r="D6465" s="9" t="s">
        <v>22</v>
      </c>
      <c r="E6465" s="9" t="s">
        <v>32070</v>
      </c>
      <c r="F6465" s="9" t="s">
        <v>32071</v>
      </c>
      <c r="G6465" s="9" t="s">
        <v>130</v>
      </c>
      <c r="H6465" s="9" t="s">
        <v>22</v>
      </c>
      <c r="I6465" s="9" t="s">
        <v>214</v>
      </c>
      <c r="J6465" s="9" t="s">
        <v>27</v>
      </c>
      <c r="K6465" s="9" t="s">
        <v>28</v>
      </c>
      <c r="L6465" s="9" t="s">
        <v>43</v>
      </c>
      <c r="M6465" s="9" t="s">
        <v>30</v>
      </c>
      <c r="N6465" s="9" t="s">
        <v>31</v>
      </c>
      <c r="O6465" s="9" t="s">
        <v>32</v>
      </c>
      <c r="P6465" s="9" t="s">
        <v>22</v>
      </c>
      <c r="Q6465" s="9" t="s">
        <v>32072</v>
      </c>
      <c r="R6465" s="9" t="s">
        <v>56</v>
      </c>
      <c r="S6465" s="9" t="s">
        <v>32073</v>
      </c>
      <c r="T6465" s="9" t="s">
        <v>22</v>
      </c>
    </row>
    <row r="6466" customHeight="1" spans="1:20">
      <c r="A6466" s="6">
        <v>45214</v>
      </c>
      <c r="B6466" s="9" t="s">
        <v>32074</v>
      </c>
      <c r="C6466" s="9" t="s">
        <v>6302</v>
      </c>
      <c r="D6466" s="9" t="s">
        <v>22</v>
      </c>
      <c r="E6466" s="9" t="s">
        <v>32075</v>
      </c>
      <c r="F6466" s="9" t="s">
        <v>32076</v>
      </c>
      <c r="G6466" s="9" t="s">
        <v>336</v>
      </c>
      <c r="H6466" s="9" t="s">
        <v>22</v>
      </c>
      <c r="I6466" s="9" t="s">
        <v>299</v>
      </c>
      <c r="J6466" s="9" t="s">
        <v>27</v>
      </c>
      <c r="K6466" s="9" t="s">
        <v>28</v>
      </c>
      <c r="L6466" s="9" t="s">
        <v>43</v>
      </c>
      <c r="M6466" s="9" t="s">
        <v>30</v>
      </c>
      <c r="N6466" s="9" t="s">
        <v>31</v>
      </c>
      <c r="O6466" s="9" t="s">
        <v>32</v>
      </c>
      <c r="P6466" s="9" t="s">
        <v>22</v>
      </c>
      <c r="Q6466" s="9" t="s">
        <v>32077</v>
      </c>
      <c r="R6466" s="9" t="s">
        <v>46</v>
      </c>
      <c r="S6466" s="9" t="s">
        <v>32078</v>
      </c>
      <c r="T6466" s="9" t="s">
        <v>22</v>
      </c>
    </row>
    <row r="6467" customHeight="1" spans="1:20">
      <c r="A6467" s="6">
        <v>45214</v>
      </c>
      <c r="B6467" s="9" t="s">
        <v>32079</v>
      </c>
      <c r="C6467" s="9" t="s">
        <v>50</v>
      </c>
      <c r="D6467" s="9" t="s">
        <v>22</v>
      </c>
      <c r="E6467" s="9" t="s">
        <v>32080</v>
      </c>
      <c r="F6467" s="9" t="s">
        <v>32081</v>
      </c>
      <c r="G6467" s="9" t="s">
        <v>41</v>
      </c>
      <c r="H6467" s="9" t="s">
        <v>96</v>
      </c>
      <c r="I6467" s="9" t="s">
        <v>97</v>
      </c>
      <c r="J6467" s="9" t="s">
        <v>27</v>
      </c>
      <c r="K6467" s="9" t="s">
        <v>28</v>
      </c>
      <c r="L6467" s="9" t="s">
        <v>43</v>
      </c>
      <c r="M6467" s="9" t="s">
        <v>44</v>
      </c>
      <c r="N6467" s="9" t="s">
        <v>31</v>
      </c>
      <c r="O6467" s="9" t="s">
        <v>32</v>
      </c>
      <c r="P6467" s="9" t="s">
        <v>22</v>
      </c>
      <c r="Q6467" s="9" t="s">
        <v>32082</v>
      </c>
      <c r="R6467" s="9" t="s">
        <v>56</v>
      </c>
      <c r="S6467" s="9" t="s">
        <v>32083</v>
      </c>
      <c r="T6467" s="9" t="s">
        <v>22</v>
      </c>
    </row>
    <row r="6468" customHeight="1" spans="1:20">
      <c r="A6468" s="6">
        <v>45214</v>
      </c>
      <c r="B6468" s="9" t="s">
        <v>32084</v>
      </c>
      <c r="C6468" s="9" t="s">
        <v>50</v>
      </c>
      <c r="D6468" s="9" t="s">
        <v>22</v>
      </c>
      <c r="E6468" s="9" t="s">
        <v>32085</v>
      </c>
      <c r="F6468" s="9" t="s">
        <v>32086</v>
      </c>
      <c r="G6468" s="9" t="s">
        <v>130</v>
      </c>
      <c r="H6468" s="9" t="s">
        <v>22</v>
      </c>
      <c r="I6468" s="9" t="s">
        <v>175</v>
      </c>
      <c r="J6468" s="9" t="s">
        <v>27</v>
      </c>
      <c r="K6468" s="9" t="s">
        <v>28</v>
      </c>
      <c r="L6468" s="9" t="s">
        <v>43</v>
      </c>
      <c r="M6468" s="9" t="s">
        <v>30</v>
      </c>
      <c r="N6468" s="9" t="s">
        <v>31</v>
      </c>
      <c r="O6468" s="9" t="s">
        <v>32</v>
      </c>
      <c r="P6468" s="9" t="s">
        <v>22</v>
      </c>
      <c r="Q6468" s="9" t="s">
        <v>32087</v>
      </c>
      <c r="R6468" s="9" t="s">
        <v>56</v>
      </c>
      <c r="S6468" s="9" t="s">
        <v>32088</v>
      </c>
      <c r="T6468" s="9" t="s">
        <v>22</v>
      </c>
    </row>
    <row r="6469" customHeight="1" spans="1:20">
      <c r="A6469" s="6">
        <v>45214</v>
      </c>
      <c r="B6469" s="9" t="s">
        <v>32089</v>
      </c>
      <c r="C6469" s="9" t="s">
        <v>50</v>
      </c>
      <c r="D6469" s="9" t="s">
        <v>22</v>
      </c>
      <c r="E6469" s="9" t="s">
        <v>32090</v>
      </c>
      <c r="F6469" s="9" t="s">
        <v>32091</v>
      </c>
      <c r="G6469" s="9" t="s">
        <v>25</v>
      </c>
      <c r="H6469" s="9" t="s">
        <v>22</v>
      </c>
      <c r="I6469" s="9" t="s">
        <v>732</v>
      </c>
      <c r="J6469" s="9" t="s">
        <v>27</v>
      </c>
      <c r="K6469" s="9" t="s">
        <v>28</v>
      </c>
      <c r="L6469" s="9" t="s">
        <v>43</v>
      </c>
      <c r="M6469" s="9" t="s">
        <v>30</v>
      </c>
      <c r="N6469" s="9" t="s">
        <v>31</v>
      </c>
      <c r="O6469" s="9" t="s">
        <v>32</v>
      </c>
      <c r="P6469" s="9" t="s">
        <v>22</v>
      </c>
      <c r="Q6469" s="9" t="s">
        <v>32092</v>
      </c>
      <c r="R6469" s="9" t="s">
        <v>56</v>
      </c>
      <c r="S6469" s="9" t="s">
        <v>32093</v>
      </c>
      <c r="T6469" s="9" t="s">
        <v>22</v>
      </c>
    </row>
    <row r="6470" customHeight="1" spans="1:20">
      <c r="A6470" s="6">
        <v>45214</v>
      </c>
      <c r="B6470" s="9" t="s">
        <v>32094</v>
      </c>
      <c r="C6470" s="9" t="s">
        <v>50</v>
      </c>
      <c r="D6470" s="9" t="s">
        <v>22</v>
      </c>
      <c r="E6470" s="9" t="s">
        <v>32095</v>
      </c>
      <c r="F6470" s="9" t="s">
        <v>32096</v>
      </c>
      <c r="G6470" s="9" t="s">
        <v>336</v>
      </c>
      <c r="H6470" s="9" t="s">
        <v>22</v>
      </c>
      <c r="I6470" s="9" t="s">
        <v>63</v>
      </c>
      <c r="J6470" s="9" t="s">
        <v>27</v>
      </c>
      <c r="K6470" s="9" t="s">
        <v>28</v>
      </c>
      <c r="L6470" s="9" t="s">
        <v>43</v>
      </c>
      <c r="M6470" s="9" t="s">
        <v>44</v>
      </c>
      <c r="N6470" s="9" t="s">
        <v>31</v>
      </c>
      <c r="O6470" s="9" t="s">
        <v>32</v>
      </c>
      <c r="P6470" s="9" t="s">
        <v>22</v>
      </c>
      <c r="Q6470" s="9" t="s">
        <v>32097</v>
      </c>
      <c r="R6470" s="9" t="s">
        <v>56</v>
      </c>
      <c r="S6470" s="9" t="s">
        <v>32098</v>
      </c>
      <c r="T6470" s="9" t="s">
        <v>22</v>
      </c>
    </row>
    <row r="6471" customHeight="1" spans="1:20">
      <c r="A6471" s="6">
        <v>45214</v>
      </c>
      <c r="B6471" s="9" t="s">
        <v>32099</v>
      </c>
      <c r="C6471" s="9" t="s">
        <v>50</v>
      </c>
      <c r="D6471" s="9" t="s">
        <v>22</v>
      </c>
      <c r="E6471" s="9" t="s">
        <v>32100</v>
      </c>
      <c r="F6471" s="9" t="s">
        <v>32101</v>
      </c>
      <c r="G6471" s="9" t="s">
        <v>53</v>
      </c>
      <c r="H6471" s="9" t="s">
        <v>22</v>
      </c>
      <c r="I6471" s="9" t="s">
        <v>253</v>
      </c>
      <c r="J6471" s="9" t="s">
        <v>27</v>
      </c>
      <c r="K6471" s="9" t="s">
        <v>28</v>
      </c>
      <c r="L6471" s="9" t="s">
        <v>43</v>
      </c>
      <c r="M6471" s="9" t="s">
        <v>30</v>
      </c>
      <c r="N6471" s="9" t="s">
        <v>31</v>
      </c>
      <c r="O6471" s="9" t="s">
        <v>32</v>
      </c>
      <c r="P6471" s="9" t="s">
        <v>22</v>
      </c>
      <c r="Q6471" s="9" t="s">
        <v>32102</v>
      </c>
      <c r="R6471" s="9" t="s">
        <v>56</v>
      </c>
      <c r="S6471" s="9" t="s">
        <v>32103</v>
      </c>
      <c r="T6471" s="9" t="s">
        <v>22</v>
      </c>
    </row>
    <row r="6472" customHeight="1" spans="1:20">
      <c r="A6472" s="6">
        <v>45214</v>
      </c>
      <c r="B6472" s="9" t="s">
        <v>32104</v>
      </c>
      <c r="C6472" s="9" t="s">
        <v>50</v>
      </c>
      <c r="D6472" s="9" t="s">
        <v>22</v>
      </c>
      <c r="E6472" s="9" t="s">
        <v>32105</v>
      </c>
      <c r="F6472" s="9" t="s">
        <v>32106</v>
      </c>
      <c r="G6472" s="9" t="s">
        <v>25</v>
      </c>
      <c r="H6472" s="9" t="s">
        <v>22</v>
      </c>
      <c r="I6472" s="9" t="s">
        <v>985</v>
      </c>
      <c r="J6472" s="9" t="s">
        <v>27</v>
      </c>
      <c r="K6472" s="9" t="s">
        <v>28</v>
      </c>
      <c r="L6472" s="9" t="s">
        <v>43</v>
      </c>
      <c r="M6472" s="9" t="s">
        <v>30</v>
      </c>
      <c r="N6472" s="9" t="s">
        <v>31</v>
      </c>
      <c r="O6472" s="9" t="s">
        <v>32</v>
      </c>
      <c r="P6472" s="9" t="s">
        <v>22</v>
      </c>
      <c r="Q6472" s="9" t="s">
        <v>32107</v>
      </c>
      <c r="R6472" s="9" t="s">
        <v>56</v>
      </c>
      <c r="S6472" s="9" t="s">
        <v>32108</v>
      </c>
      <c r="T6472" s="9" t="s">
        <v>22</v>
      </c>
    </row>
    <row r="6473" customHeight="1" spans="1:20">
      <c r="A6473" s="6">
        <v>45214</v>
      </c>
      <c r="B6473" s="9" t="s">
        <v>32109</v>
      </c>
      <c r="C6473" s="9" t="s">
        <v>817</v>
      </c>
      <c r="D6473" s="9" t="s">
        <v>22</v>
      </c>
      <c r="E6473" s="9" t="s">
        <v>32110</v>
      </c>
      <c r="F6473" s="9" t="s">
        <v>32111</v>
      </c>
      <c r="G6473" s="9" t="s">
        <v>336</v>
      </c>
      <c r="H6473" s="9" t="s">
        <v>22</v>
      </c>
      <c r="I6473" s="9" t="s">
        <v>155</v>
      </c>
      <c r="J6473" s="9" t="s">
        <v>27</v>
      </c>
      <c r="K6473" s="9" t="s">
        <v>28</v>
      </c>
      <c r="L6473" s="9" t="s">
        <v>43</v>
      </c>
      <c r="M6473" s="9" t="s">
        <v>44</v>
      </c>
      <c r="N6473" s="9" t="s">
        <v>31</v>
      </c>
      <c r="O6473" s="9" t="s">
        <v>32</v>
      </c>
      <c r="P6473" s="9" t="s">
        <v>22</v>
      </c>
      <c r="Q6473" s="9" t="s">
        <v>32112</v>
      </c>
      <c r="R6473" s="9" t="s">
        <v>46</v>
      </c>
      <c r="S6473" s="9" t="s">
        <v>32113</v>
      </c>
      <c r="T6473" s="9" t="s">
        <v>32114</v>
      </c>
    </row>
    <row r="6474" customHeight="1" spans="1:20">
      <c r="A6474" s="6">
        <v>45214</v>
      </c>
      <c r="B6474" s="9" t="s">
        <v>32115</v>
      </c>
      <c r="C6474" s="9" t="s">
        <v>6302</v>
      </c>
      <c r="D6474" s="9" t="s">
        <v>22</v>
      </c>
      <c r="E6474" s="9" t="s">
        <v>32116</v>
      </c>
      <c r="F6474" s="9" t="s">
        <v>32117</v>
      </c>
      <c r="G6474" s="9" t="s">
        <v>82</v>
      </c>
      <c r="H6474" s="9" t="s">
        <v>22</v>
      </c>
      <c r="I6474" s="9" t="s">
        <v>207</v>
      </c>
      <c r="J6474" s="9" t="s">
        <v>27</v>
      </c>
      <c r="K6474" s="9" t="s">
        <v>28</v>
      </c>
      <c r="L6474" s="9" t="s">
        <v>43</v>
      </c>
      <c r="M6474" s="9" t="s">
        <v>30</v>
      </c>
      <c r="N6474" s="9" t="s">
        <v>31</v>
      </c>
      <c r="O6474" s="9" t="s">
        <v>32</v>
      </c>
      <c r="P6474" s="9" t="s">
        <v>22</v>
      </c>
      <c r="Q6474" s="9" t="s">
        <v>32118</v>
      </c>
      <c r="R6474" s="9" t="s">
        <v>46</v>
      </c>
      <c r="S6474" s="9" t="s">
        <v>32119</v>
      </c>
      <c r="T6474" s="9" t="s">
        <v>32120</v>
      </c>
    </row>
    <row r="6475" customHeight="1" spans="1:20">
      <c r="A6475" s="6">
        <v>45214</v>
      </c>
      <c r="B6475" s="9" t="s">
        <v>32121</v>
      </c>
      <c r="C6475" s="9" t="s">
        <v>6409</v>
      </c>
      <c r="D6475" s="9" t="s">
        <v>22</v>
      </c>
      <c r="E6475" s="9" t="s">
        <v>32122</v>
      </c>
      <c r="F6475" s="9" t="s">
        <v>32123</v>
      </c>
      <c r="G6475" s="9" t="s">
        <v>194</v>
      </c>
      <c r="H6475" s="9" t="s">
        <v>22</v>
      </c>
      <c r="I6475" s="9" t="s">
        <v>54</v>
      </c>
      <c r="J6475" s="9" t="s">
        <v>27</v>
      </c>
      <c r="K6475" s="9" t="s">
        <v>28</v>
      </c>
      <c r="L6475" s="9" t="s">
        <v>43</v>
      </c>
      <c r="M6475" s="9" t="s">
        <v>30</v>
      </c>
      <c r="N6475" s="9" t="s">
        <v>31</v>
      </c>
      <c r="O6475" s="9" t="s">
        <v>32</v>
      </c>
      <c r="P6475" s="9" t="s">
        <v>22</v>
      </c>
      <c r="Q6475" s="9" t="s">
        <v>32124</v>
      </c>
      <c r="R6475" s="9" t="s">
        <v>46</v>
      </c>
      <c r="S6475" s="9" t="s">
        <v>32125</v>
      </c>
      <c r="T6475" s="9" t="s">
        <v>32126</v>
      </c>
    </row>
    <row r="6476" customHeight="1" spans="1:20">
      <c r="A6476" s="6">
        <v>45214</v>
      </c>
      <c r="B6476" s="9" t="s">
        <v>32127</v>
      </c>
      <c r="C6476" s="9" t="s">
        <v>6409</v>
      </c>
      <c r="D6476" s="9" t="s">
        <v>22</v>
      </c>
      <c r="E6476" s="9" t="s">
        <v>32128</v>
      </c>
      <c r="F6476" s="9" t="s">
        <v>24440</v>
      </c>
      <c r="G6476" s="9" t="s">
        <v>82</v>
      </c>
      <c r="H6476" s="9" t="s">
        <v>22</v>
      </c>
      <c r="I6476" s="9" t="s">
        <v>175</v>
      </c>
      <c r="J6476" s="9" t="s">
        <v>27</v>
      </c>
      <c r="K6476" s="9" t="s">
        <v>28</v>
      </c>
      <c r="L6476" s="9" t="s">
        <v>43</v>
      </c>
      <c r="M6476" s="9" t="s">
        <v>44</v>
      </c>
      <c r="N6476" s="9" t="s">
        <v>31</v>
      </c>
      <c r="O6476" s="9" t="s">
        <v>32</v>
      </c>
      <c r="P6476" s="9" t="s">
        <v>22</v>
      </c>
      <c r="Q6476" s="9" t="s">
        <v>32129</v>
      </c>
      <c r="R6476" s="9" t="s">
        <v>46</v>
      </c>
      <c r="S6476" s="9" t="s">
        <v>32130</v>
      </c>
      <c r="T6476" s="9" t="s">
        <v>32131</v>
      </c>
    </row>
    <row r="6477" customHeight="1" spans="1:20">
      <c r="A6477" s="6">
        <v>45214</v>
      </c>
      <c r="B6477" s="9" t="s">
        <v>32132</v>
      </c>
      <c r="C6477" s="9" t="s">
        <v>6409</v>
      </c>
      <c r="D6477" s="9" t="s">
        <v>22</v>
      </c>
      <c r="E6477" s="9" t="s">
        <v>19450</v>
      </c>
      <c r="F6477" s="9" t="s">
        <v>19451</v>
      </c>
      <c r="G6477" s="9" t="s">
        <v>130</v>
      </c>
      <c r="H6477" s="9" t="s">
        <v>22</v>
      </c>
      <c r="I6477" s="9" t="s">
        <v>253</v>
      </c>
      <c r="J6477" s="9" t="s">
        <v>27</v>
      </c>
      <c r="K6477" s="9" t="s">
        <v>28</v>
      </c>
      <c r="L6477" s="9" t="s">
        <v>43</v>
      </c>
      <c r="M6477" s="9" t="s">
        <v>30</v>
      </c>
      <c r="N6477" s="9" t="s">
        <v>31</v>
      </c>
      <c r="O6477" s="9" t="s">
        <v>32</v>
      </c>
      <c r="P6477" s="9" t="s">
        <v>22</v>
      </c>
      <c r="Q6477" s="9" t="s">
        <v>32133</v>
      </c>
      <c r="R6477" s="9" t="s">
        <v>46</v>
      </c>
      <c r="S6477" s="9" t="s">
        <v>32134</v>
      </c>
      <c r="T6477" s="9" t="s">
        <v>32135</v>
      </c>
    </row>
    <row r="6478" customHeight="1" spans="1:20">
      <c r="A6478" s="6">
        <v>45214</v>
      </c>
      <c r="B6478" s="9" t="s">
        <v>32136</v>
      </c>
      <c r="C6478" s="9" t="s">
        <v>8063</v>
      </c>
      <c r="D6478" s="9" t="s">
        <v>22</v>
      </c>
      <c r="E6478" s="9" t="s">
        <v>32137</v>
      </c>
      <c r="F6478" s="9" t="s">
        <v>32138</v>
      </c>
      <c r="G6478" s="9" t="s">
        <v>53</v>
      </c>
      <c r="H6478" s="9" t="s">
        <v>22</v>
      </c>
      <c r="I6478" s="9" t="s">
        <v>253</v>
      </c>
      <c r="J6478" s="9" t="s">
        <v>27</v>
      </c>
      <c r="K6478" s="9" t="s">
        <v>28</v>
      </c>
      <c r="L6478" s="9" t="s">
        <v>43</v>
      </c>
      <c r="M6478" s="9" t="s">
        <v>44</v>
      </c>
      <c r="N6478" s="9" t="s">
        <v>31</v>
      </c>
      <c r="O6478" s="9" t="s">
        <v>32</v>
      </c>
      <c r="P6478" s="9" t="s">
        <v>22</v>
      </c>
      <c r="Q6478" s="9" t="s">
        <v>32139</v>
      </c>
      <c r="R6478" s="9" t="s">
        <v>46</v>
      </c>
      <c r="S6478" s="9" t="s">
        <v>32140</v>
      </c>
      <c r="T6478" s="9" t="s">
        <v>32141</v>
      </c>
    </row>
    <row r="6479" customHeight="1" spans="1:20">
      <c r="A6479" s="6">
        <v>45214</v>
      </c>
      <c r="B6479" s="9" t="s">
        <v>32142</v>
      </c>
      <c r="C6479" s="9" t="s">
        <v>817</v>
      </c>
      <c r="D6479" s="9" t="s">
        <v>22</v>
      </c>
      <c r="E6479" s="9" t="s">
        <v>32143</v>
      </c>
      <c r="F6479" s="9" t="s">
        <v>32144</v>
      </c>
      <c r="G6479" s="9" t="s">
        <v>336</v>
      </c>
      <c r="H6479" s="9" t="s">
        <v>22</v>
      </c>
      <c r="I6479" s="9" t="s">
        <v>131</v>
      </c>
      <c r="J6479" s="9" t="s">
        <v>27</v>
      </c>
      <c r="K6479" s="9" t="s">
        <v>28</v>
      </c>
      <c r="L6479" s="9" t="s">
        <v>43</v>
      </c>
      <c r="M6479" s="9" t="s">
        <v>44</v>
      </c>
      <c r="N6479" s="9" t="s">
        <v>31</v>
      </c>
      <c r="O6479" s="9" t="s">
        <v>32</v>
      </c>
      <c r="P6479" s="9" t="s">
        <v>22</v>
      </c>
      <c r="Q6479" s="9" t="s">
        <v>32145</v>
      </c>
      <c r="R6479" s="9" t="s">
        <v>46</v>
      </c>
      <c r="S6479" s="9" t="s">
        <v>32146</v>
      </c>
      <c r="T6479" s="9" t="s">
        <v>32147</v>
      </c>
    </row>
    <row r="6480" customHeight="1" spans="1:20">
      <c r="A6480" s="6">
        <v>45214</v>
      </c>
      <c r="B6480" s="9" t="s">
        <v>32148</v>
      </c>
      <c r="C6480" s="9" t="s">
        <v>191</v>
      </c>
      <c r="D6480" s="9" t="s">
        <v>22</v>
      </c>
      <c r="E6480" s="9" t="s">
        <v>32149</v>
      </c>
      <c r="F6480" s="9" t="s">
        <v>32150</v>
      </c>
      <c r="G6480" s="9" t="s">
        <v>82</v>
      </c>
      <c r="H6480" s="9" t="s">
        <v>22</v>
      </c>
      <c r="I6480" s="9" t="s">
        <v>26</v>
      </c>
      <c r="J6480" s="9" t="s">
        <v>27</v>
      </c>
      <c r="K6480" s="9" t="s">
        <v>28</v>
      </c>
      <c r="L6480" s="9" t="s">
        <v>29</v>
      </c>
      <c r="M6480" s="9" t="s">
        <v>169</v>
      </c>
      <c r="N6480" s="9" t="s">
        <v>31</v>
      </c>
      <c r="O6480" s="9" t="s">
        <v>32</v>
      </c>
      <c r="P6480" s="9" t="s">
        <v>22</v>
      </c>
      <c r="Q6480" s="9" t="s">
        <v>32151</v>
      </c>
      <c r="R6480" s="9" t="s">
        <v>34</v>
      </c>
      <c r="S6480" s="9" t="s">
        <v>32152</v>
      </c>
      <c r="T6480" s="9" t="s">
        <v>32153</v>
      </c>
    </row>
    <row r="6481" customHeight="1" spans="1:20">
      <c r="A6481" s="6">
        <v>45214</v>
      </c>
      <c r="B6481" s="9" t="s">
        <v>32154</v>
      </c>
      <c r="C6481" s="9" t="s">
        <v>6439</v>
      </c>
      <c r="D6481" s="9" t="s">
        <v>22</v>
      </c>
      <c r="E6481" s="9" t="s">
        <v>32155</v>
      </c>
      <c r="F6481" s="9" t="s">
        <v>32156</v>
      </c>
      <c r="G6481" s="9" t="s">
        <v>82</v>
      </c>
      <c r="H6481" s="9" t="s">
        <v>110</v>
      </c>
      <c r="I6481" s="9" t="s">
        <v>576</v>
      </c>
      <c r="J6481" s="9" t="s">
        <v>27</v>
      </c>
      <c r="K6481" s="9" t="s">
        <v>28</v>
      </c>
      <c r="L6481" s="9" t="s">
        <v>43</v>
      </c>
      <c r="M6481" s="9" t="s">
        <v>30</v>
      </c>
      <c r="N6481" s="9" t="s">
        <v>31</v>
      </c>
      <c r="O6481" s="9" t="s">
        <v>32</v>
      </c>
      <c r="P6481" s="9" t="s">
        <v>22</v>
      </c>
      <c r="Q6481" s="9" t="s">
        <v>32157</v>
      </c>
      <c r="R6481" s="9" t="s">
        <v>46</v>
      </c>
      <c r="S6481" s="9" t="s">
        <v>32158</v>
      </c>
      <c r="T6481" s="9" t="s">
        <v>32159</v>
      </c>
    </row>
    <row r="6482" customHeight="1" spans="1:20">
      <c r="A6482" s="6">
        <v>45214</v>
      </c>
      <c r="B6482" s="9" t="s">
        <v>32160</v>
      </c>
      <c r="C6482" s="9" t="s">
        <v>6439</v>
      </c>
      <c r="D6482" s="9" t="s">
        <v>22</v>
      </c>
      <c r="E6482" s="9" t="s">
        <v>30750</v>
      </c>
      <c r="F6482" s="9" t="s">
        <v>22</v>
      </c>
      <c r="G6482" s="9" t="s">
        <v>22</v>
      </c>
      <c r="H6482" s="9" t="s">
        <v>22</v>
      </c>
      <c r="I6482" s="9" t="s">
        <v>97</v>
      </c>
      <c r="J6482" s="9" t="s">
        <v>27</v>
      </c>
      <c r="K6482" s="9" t="s">
        <v>28</v>
      </c>
      <c r="L6482" s="9" t="s">
        <v>43</v>
      </c>
      <c r="M6482" s="9" t="s">
        <v>30</v>
      </c>
      <c r="N6482" s="9" t="s">
        <v>31</v>
      </c>
      <c r="O6482" s="9" t="s">
        <v>32</v>
      </c>
      <c r="P6482" s="9" t="s">
        <v>22</v>
      </c>
      <c r="Q6482" s="9" t="s">
        <v>32161</v>
      </c>
      <c r="R6482" s="9" t="s">
        <v>46</v>
      </c>
      <c r="S6482" s="9" t="s">
        <v>32162</v>
      </c>
      <c r="T6482" s="9" t="s">
        <v>32163</v>
      </c>
    </row>
    <row r="6483" customHeight="1" spans="1:20">
      <c r="A6483" s="6">
        <v>45214</v>
      </c>
      <c r="B6483" s="9" t="s">
        <v>32164</v>
      </c>
      <c r="C6483" s="9" t="s">
        <v>8114</v>
      </c>
      <c r="D6483" s="9" t="s">
        <v>22</v>
      </c>
      <c r="E6483" s="9" t="s">
        <v>10418</v>
      </c>
      <c r="F6483" s="9" t="s">
        <v>10419</v>
      </c>
      <c r="G6483" s="9" t="s">
        <v>130</v>
      </c>
      <c r="H6483" s="9" t="s">
        <v>22</v>
      </c>
      <c r="I6483" s="9" t="s">
        <v>412</v>
      </c>
      <c r="J6483" s="9" t="s">
        <v>27</v>
      </c>
      <c r="K6483" s="9" t="s">
        <v>28</v>
      </c>
      <c r="L6483" s="9" t="s">
        <v>43</v>
      </c>
      <c r="M6483" s="9" t="s">
        <v>30</v>
      </c>
      <c r="N6483" s="9" t="s">
        <v>5516</v>
      </c>
      <c r="O6483" s="9" t="s">
        <v>32</v>
      </c>
      <c r="P6483" s="9" t="s">
        <v>22</v>
      </c>
      <c r="Q6483" s="9" t="s">
        <v>32165</v>
      </c>
      <c r="R6483" s="9" t="s">
        <v>8115</v>
      </c>
      <c r="S6483" s="9" t="s">
        <v>13833</v>
      </c>
      <c r="T6483" s="9" t="s">
        <v>22</v>
      </c>
    </row>
    <row r="6484" customHeight="1" spans="1:20">
      <c r="A6484" s="6">
        <v>45214</v>
      </c>
      <c r="B6484" s="9" t="s">
        <v>32166</v>
      </c>
      <c r="C6484" s="9" t="s">
        <v>771</v>
      </c>
      <c r="D6484" s="9" t="s">
        <v>22</v>
      </c>
      <c r="E6484" s="9" t="s">
        <v>10533</v>
      </c>
      <c r="F6484" s="9" t="s">
        <v>4339</v>
      </c>
      <c r="G6484" s="9" t="s">
        <v>82</v>
      </c>
      <c r="H6484" s="9" t="s">
        <v>22</v>
      </c>
      <c r="I6484" s="9" t="s">
        <v>253</v>
      </c>
      <c r="J6484" s="9" t="s">
        <v>27</v>
      </c>
      <c r="K6484" s="9" t="s">
        <v>28</v>
      </c>
      <c r="L6484" s="9" t="s">
        <v>43</v>
      </c>
      <c r="M6484" s="9" t="s">
        <v>44</v>
      </c>
      <c r="N6484" s="9" t="s">
        <v>31</v>
      </c>
      <c r="O6484" s="9" t="s">
        <v>32</v>
      </c>
      <c r="P6484" s="9" t="s">
        <v>22</v>
      </c>
      <c r="Q6484" s="9" t="s">
        <v>32167</v>
      </c>
      <c r="R6484" s="9" t="s">
        <v>46</v>
      </c>
      <c r="S6484" s="9" t="s">
        <v>32168</v>
      </c>
      <c r="T6484" s="9" t="s">
        <v>32169</v>
      </c>
    </row>
    <row r="6485" customHeight="1" spans="1:20">
      <c r="A6485" s="6">
        <v>45214</v>
      </c>
      <c r="B6485" s="9" t="s">
        <v>32170</v>
      </c>
      <c r="C6485" s="9" t="s">
        <v>14075</v>
      </c>
      <c r="D6485" s="9" t="s">
        <v>22</v>
      </c>
      <c r="E6485" s="9" t="s">
        <v>32171</v>
      </c>
      <c r="F6485" s="9" t="s">
        <v>32172</v>
      </c>
      <c r="G6485" s="9" t="s">
        <v>130</v>
      </c>
      <c r="H6485" s="9" t="s">
        <v>22</v>
      </c>
      <c r="I6485" s="9" t="s">
        <v>448</v>
      </c>
      <c r="J6485" s="9" t="s">
        <v>27</v>
      </c>
      <c r="K6485" s="9" t="s">
        <v>28</v>
      </c>
      <c r="L6485" s="9" t="s">
        <v>43</v>
      </c>
      <c r="M6485" s="9" t="s">
        <v>30</v>
      </c>
      <c r="N6485" s="9" t="s">
        <v>31</v>
      </c>
      <c r="O6485" s="9" t="s">
        <v>32</v>
      </c>
      <c r="P6485" s="9" t="s">
        <v>22</v>
      </c>
      <c r="Q6485" s="9" t="s">
        <v>32173</v>
      </c>
      <c r="R6485" s="9" t="s">
        <v>46</v>
      </c>
      <c r="S6485" s="9" t="s">
        <v>32174</v>
      </c>
      <c r="T6485" s="9" t="s">
        <v>32175</v>
      </c>
    </row>
    <row r="6486" customHeight="1" spans="1:20">
      <c r="A6486" s="6">
        <v>45214</v>
      </c>
      <c r="B6486" s="9" t="s">
        <v>32176</v>
      </c>
      <c r="C6486" s="9" t="s">
        <v>6506</v>
      </c>
      <c r="D6486" s="9" t="s">
        <v>22</v>
      </c>
      <c r="E6486" s="9" t="s">
        <v>32177</v>
      </c>
      <c r="F6486" s="9" t="s">
        <v>32178</v>
      </c>
      <c r="G6486" s="9" t="s">
        <v>130</v>
      </c>
      <c r="H6486" s="9" t="s">
        <v>22</v>
      </c>
      <c r="I6486" s="9" t="s">
        <v>97</v>
      </c>
      <c r="J6486" s="9" t="s">
        <v>27</v>
      </c>
      <c r="K6486" s="9" t="s">
        <v>28</v>
      </c>
      <c r="L6486" s="9" t="s">
        <v>43</v>
      </c>
      <c r="M6486" s="9" t="s">
        <v>30</v>
      </c>
      <c r="N6486" s="9" t="s">
        <v>208</v>
      </c>
      <c r="O6486" s="9" t="s">
        <v>32</v>
      </c>
      <c r="P6486" s="9" t="s">
        <v>22</v>
      </c>
      <c r="Q6486" s="9" t="s">
        <v>32179</v>
      </c>
      <c r="R6486" s="9" t="s">
        <v>46</v>
      </c>
      <c r="S6486" s="20" t="s">
        <v>32180</v>
      </c>
      <c r="T6486" s="9" t="s">
        <v>22</v>
      </c>
    </row>
    <row r="6487" customHeight="1" spans="1:20">
      <c r="A6487" s="6">
        <v>45214</v>
      </c>
      <c r="B6487" s="9" t="s">
        <v>32181</v>
      </c>
      <c r="C6487" s="9" t="s">
        <v>6506</v>
      </c>
      <c r="D6487" s="9" t="s">
        <v>22</v>
      </c>
      <c r="E6487" s="9" t="s">
        <v>32182</v>
      </c>
      <c r="F6487" s="9" t="s">
        <v>32183</v>
      </c>
      <c r="G6487" s="9" t="s">
        <v>41</v>
      </c>
      <c r="H6487" s="9" t="s">
        <v>22</v>
      </c>
      <c r="I6487" s="9" t="s">
        <v>131</v>
      </c>
      <c r="J6487" s="9" t="s">
        <v>27</v>
      </c>
      <c r="K6487" s="9" t="s">
        <v>28</v>
      </c>
      <c r="L6487" s="9" t="s">
        <v>43</v>
      </c>
      <c r="M6487" s="9" t="s">
        <v>30</v>
      </c>
      <c r="N6487" s="9" t="s">
        <v>208</v>
      </c>
      <c r="O6487" s="9" t="s">
        <v>32</v>
      </c>
      <c r="P6487" s="9" t="s">
        <v>22</v>
      </c>
      <c r="Q6487" s="9" t="s">
        <v>32184</v>
      </c>
      <c r="R6487" s="9" t="s">
        <v>46</v>
      </c>
      <c r="S6487" s="9" t="s">
        <v>32185</v>
      </c>
      <c r="T6487" s="9" t="s">
        <v>22</v>
      </c>
    </row>
    <row r="6488" customHeight="1" spans="1:20">
      <c r="A6488" s="6">
        <v>45214</v>
      </c>
      <c r="B6488" s="9" t="s">
        <v>32186</v>
      </c>
      <c r="C6488" s="9" t="s">
        <v>6506</v>
      </c>
      <c r="D6488" s="9" t="s">
        <v>22</v>
      </c>
      <c r="E6488" s="9" t="s">
        <v>32187</v>
      </c>
      <c r="F6488" s="9" t="s">
        <v>32188</v>
      </c>
      <c r="G6488" s="9" t="s">
        <v>41</v>
      </c>
      <c r="H6488" s="9" t="s">
        <v>22</v>
      </c>
      <c r="I6488" s="9" t="s">
        <v>9666</v>
      </c>
      <c r="J6488" s="9" t="s">
        <v>27</v>
      </c>
      <c r="K6488" s="9" t="s">
        <v>28</v>
      </c>
      <c r="L6488" s="9" t="s">
        <v>43</v>
      </c>
      <c r="M6488" s="9" t="s">
        <v>30</v>
      </c>
      <c r="N6488" s="9" t="s">
        <v>208</v>
      </c>
      <c r="O6488" s="9" t="s">
        <v>32</v>
      </c>
      <c r="P6488" s="9" t="s">
        <v>22</v>
      </c>
      <c r="Q6488" s="9" t="s">
        <v>32189</v>
      </c>
      <c r="R6488" s="9" t="s">
        <v>46</v>
      </c>
      <c r="S6488" s="9" t="s">
        <v>26816</v>
      </c>
      <c r="T6488" s="9" t="s">
        <v>22</v>
      </c>
    </row>
    <row r="6489" customHeight="1" spans="1:20">
      <c r="A6489" s="6">
        <v>45214</v>
      </c>
      <c r="B6489" s="9" t="s">
        <v>32190</v>
      </c>
      <c r="C6489" s="9" t="s">
        <v>9229</v>
      </c>
      <c r="D6489" s="9" t="s">
        <v>22</v>
      </c>
      <c r="E6489" s="9" t="s">
        <v>32191</v>
      </c>
      <c r="F6489" s="9" t="s">
        <v>32192</v>
      </c>
      <c r="G6489" s="9" t="s">
        <v>62</v>
      </c>
      <c r="H6489" s="9" t="s">
        <v>22</v>
      </c>
      <c r="I6489" s="9" t="s">
        <v>1078</v>
      </c>
      <c r="J6489" s="9" t="s">
        <v>27</v>
      </c>
      <c r="K6489" s="9" t="s">
        <v>28</v>
      </c>
      <c r="L6489" s="9" t="s">
        <v>43</v>
      </c>
      <c r="M6489" s="9" t="s">
        <v>30</v>
      </c>
      <c r="N6489" s="9" t="s">
        <v>208</v>
      </c>
      <c r="O6489" s="9" t="s">
        <v>32</v>
      </c>
      <c r="P6489" s="9" t="s">
        <v>22</v>
      </c>
      <c r="Q6489" s="9" t="s">
        <v>32193</v>
      </c>
      <c r="R6489" s="9" t="s">
        <v>46</v>
      </c>
      <c r="S6489" s="9" t="s">
        <v>32194</v>
      </c>
      <c r="T6489" s="9" t="s">
        <v>22</v>
      </c>
    </row>
    <row r="6490" customHeight="1" spans="1:20">
      <c r="A6490" s="6">
        <v>45214</v>
      </c>
      <c r="B6490" s="9" t="s">
        <v>32195</v>
      </c>
      <c r="C6490" s="9" t="s">
        <v>2911</v>
      </c>
      <c r="D6490" s="9" t="s">
        <v>22</v>
      </c>
      <c r="E6490" s="9" t="s">
        <v>32196</v>
      </c>
      <c r="F6490" s="9" t="s">
        <v>32197</v>
      </c>
      <c r="G6490" s="9" t="s">
        <v>130</v>
      </c>
      <c r="H6490" s="9" t="s">
        <v>22</v>
      </c>
      <c r="I6490" s="9" t="s">
        <v>4092</v>
      </c>
      <c r="J6490" s="9" t="s">
        <v>27</v>
      </c>
      <c r="K6490" s="9" t="s">
        <v>195</v>
      </c>
      <c r="L6490" s="9" t="s">
        <v>28</v>
      </c>
      <c r="M6490" s="9" t="s">
        <v>30</v>
      </c>
      <c r="N6490" s="9" t="s">
        <v>31</v>
      </c>
      <c r="O6490" s="9" t="s">
        <v>32</v>
      </c>
      <c r="P6490" s="9" t="s">
        <v>22</v>
      </c>
      <c r="Q6490" s="9" t="s">
        <v>32198</v>
      </c>
      <c r="R6490" s="9" t="s">
        <v>4092</v>
      </c>
      <c r="S6490" s="9" t="s">
        <v>32199</v>
      </c>
      <c r="T6490" s="9" t="s">
        <v>22</v>
      </c>
    </row>
    <row r="6491" customHeight="1" spans="1:20">
      <c r="A6491" s="6">
        <v>45214</v>
      </c>
      <c r="B6491" s="9" t="s">
        <v>32200</v>
      </c>
      <c r="C6491" s="9" t="s">
        <v>6506</v>
      </c>
      <c r="D6491" s="9" t="s">
        <v>22</v>
      </c>
      <c r="E6491" s="9" t="s">
        <v>32201</v>
      </c>
      <c r="F6491" s="9" t="s">
        <v>32202</v>
      </c>
      <c r="G6491" s="9" t="s">
        <v>25</v>
      </c>
      <c r="H6491" s="9" t="s">
        <v>22</v>
      </c>
      <c r="I6491" s="9" t="s">
        <v>97</v>
      </c>
      <c r="J6491" s="9" t="s">
        <v>27</v>
      </c>
      <c r="K6491" s="9" t="s">
        <v>28</v>
      </c>
      <c r="L6491" s="9" t="s">
        <v>43</v>
      </c>
      <c r="M6491" s="9" t="s">
        <v>30</v>
      </c>
      <c r="N6491" s="9" t="s">
        <v>208</v>
      </c>
      <c r="O6491" s="9" t="s">
        <v>32</v>
      </c>
      <c r="P6491" s="9" t="s">
        <v>22</v>
      </c>
      <c r="Q6491" s="9" t="s">
        <v>32203</v>
      </c>
      <c r="R6491" s="9" t="s">
        <v>46</v>
      </c>
      <c r="S6491" s="9" t="s">
        <v>32204</v>
      </c>
      <c r="T6491" s="9" t="s">
        <v>22</v>
      </c>
    </row>
    <row r="6492" customHeight="1" spans="1:20">
      <c r="A6492" s="6">
        <v>45214</v>
      </c>
      <c r="B6492" s="9" t="s">
        <v>32205</v>
      </c>
      <c r="C6492" s="9" t="s">
        <v>6506</v>
      </c>
      <c r="D6492" s="9" t="s">
        <v>22</v>
      </c>
      <c r="E6492" s="9" t="s">
        <v>32206</v>
      </c>
      <c r="F6492" s="9" t="s">
        <v>32207</v>
      </c>
      <c r="G6492" s="9" t="s">
        <v>41</v>
      </c>
      <c r="H6492" s="9" t="s">
        <v>22</v>
      </c>
      <c r="I6492" s="9" t="s">
        <v>162</v>
      </c>
      <c r="J6492" s="9" t="s">
        <v>27</v>
      </c>
      <c r="K6492" s="9" t="s">
        <v>28</v>
      </c>
      <c r="L6492" s="9" t="s">
        <v>43</v>
      </c>
      <c r="M6492" s="9" t="s">
        <v>30</v>
      </c>
      <c r="N6492" s="9" t="s">
        <v>208</v>
      </c>
      <c r="O6492" s="9" t="s">
        <v>32</v>
      </c>
      <c r="P6492" s="9" t="s">
        <v>22</v>
      </c>
      <c r="Q6492" s="9" t="s">
        <v>32208</v>
      </c>
      <c r="R6492" s="9" t="s">
        <v>46</v>
      </c>
      <c r="S6492" s="9" t="s">
        <v>32209</v>
      </c>
      <c r="T6492" s="9" t="s">
        <v>22</v>
      </c>
    </row>
    <row r="6493" customHeight="1" spans="1:20">
      <c r="A6493" s="6">
        <v>45214</v>
      </c>
      <c r="B6493" s="9" t="s">
        <v>32210</v>
      </c>
      <c r="C6493" s="9" t="s">
        <v>6506</v>
      </c>
      <c r="D6493" s="9" t="s">
        <v>22</v>
      </c>
      <c r="E6493" s="9" t="s">
        <v>32211</v>
      </c>
      <c r="F6493" s="9" t="s">
        <v>32212</v>
      </c>
      <c r="G6493" s="9" t="s">
        <v>336</v>
      </c>
      <c r="H6493" s="9" t="s">
        <v>22</v>
      </c>
      <c r="I6493" s="9" t="s">
        <v>9666</v>
      </c>
      <c r="J6493" s="9" t="s">
        <v>27</v>
      </c>
      <c r="K6493" s="9" t="s">
        <v>195</v>
      </c>
      <c r="L6493" s="9" t="s">
        <v>22</v>
      </c>
      <c r="M6493" s="9" t="s">
        <v>30</v>
      </c>
      <c r="N6493" s="9" t="s">
        <v>208</v>
      </c>
      <c r="O6493" s="9" t="s">
        <v>32</v>
      </c>
      <c r="P6493" s="9" t="s">
        <v>22</v>
      </c>
      <c r="Q6493" s="9" t="s">
        <v>32213</v>
      </c>
      <c r="R6493" s="9" t="s">
        <v>46</v>
      </c>
      <c r="S6493" s="9" t="s">
        <v>32214</v>
      </c>
      <c r="T6493" s="9" t="s">
        <v>22</v>
      </c>
    </row>
    <row r="6494" customHeight="1" spans="1:20">
      <c r="A6494" s="6">
        <v>45214</v>
      </c>
      <c r="B6494" s="9" t="s">
        <v>32215</v>
      </c>
      <c r="C6494" s="9" t="s">
        <v>6506</v>
      </c>
      <c r="D6494" s="9" t="s">
        <v>22</v>
      </c>
      <c r="E6494" s="9" t="s">
        <v>32216</v>
      </c>
      <c r="F6494" s="9" t="s">
        <v>29583</v>
      </c>
      <c r="G6494" s="9" t="s">
        <v>25</v>
      </c>
      <c r="H6494" s="9" t="s">
        <v>22</v>
      </c>
      <c r="I6494" s="9" t="s">
        <v>9666</v>
      </c>
      <c r="J6494" s="9" t="s">
        <v>27</v>
      </c>
      <c r="K6494" s="9" t="s">
        <v>28</v>
      </c>
      <c r="L6494" s="9" t="s">
        <v>43</v>
      </c>
      <c r="M6494" s="9" t="s">
        <v>30</v>
      </c>
      <c r="N6494" s="9" t="s">
        <v>208</v>
      </c>
      <c r="O6494" s="9" t="s">
        <v>32</v>
      </c>
      <c r="P6494" s="9" t="s">
        <v>22</v>
      </c>
      <c r="Q6494" s="9" t="s">
        <v>32217</v>
      </c>
      <c r="R6494" s="9" t="s">
        <v>46</v>
      </c>
      <c r="S6494" s="9" t="s">
        <v>32218</v>
      </c>
      <c r="T6494" s="9" t="s">
        <v>22</v>
      </c>
    </row>
    <row r="6495" customHeight="1" spans="1:20">
      <c r="A6495" s="6">
        <v>45214</v>
      </c>
      <c r="B6495" s="9" t="s">
        <v>32219</v>
      </c>
      <c r="C6495" s="9" t="s">
        <v>6506</v>
      </c>
      <c r="D6495" s="9" t="s">
        <v>22</v>
      </c>
      <c r="E6495" s="9" t="s">
        <v>19024</v>
      </c>
      <c r="F6495" s="9" t="s">
        <v>19025</v>
      </c>
      <c r="G6495" s="9" t="s">
        <v>130</v>
      </c>
      <c r="H6495" s="9" t="s">
        <v>22</v>
      </c>
      <c r="I6495" s="9" t="s">
        <v>9666</v>
      </c>
      <c r="J6495" s="9" t="s">
        <v>27</v>
      </c>
      <c r="K6495" s="9" t="s">
        <v>28</v>
      </c>
      <c r="L6495" s="9" t="s">
        <v>43</v>
      </c>
      <c r="M6495" s="9" t="s">
        <v>44</v>
      </c>
      <c r="N6495" s="9" t="s">
        <v>208</v>
      </c>
      <c r="O6495" s="9" t="s">
        <v>32</v>
      </c>
      <c r="P6495" s="9" t="s">
        <v>22</v>
      </c>
      <c r="Q6495" s="9" t="s">
        <v>32220</v>
      </c>
      <c r="R6495" s="9" t="s">
        <v>46</v>
      </c>
      <c r="S6495" s="9" t="s">
        <v>32221</v>
      </c>
      <c r="T6495" s="9" t="s">
        <v>22</v>
      </c>
    </row>
    <row r="6496" customHeight="1" spans="1:20">
      <c r="A6496" s="6">
        <v>45214</v>
      </c>
      <c r="B6496" s="9" t="s">
        <v>32222</v>
      </c>
      <c r="C6496" s="9" t="s">
        <v>6506</v>
      </c>
      <c r="D6496" s="9" t="s">
        <v>22</v>
      </c>
      <c r="E6496" s="9" t="s">
        <v>32223</v>
      </c>
      <c r="F6496" s="9" t="s">
        <v>32224</v>
      </c>
      <c r="G6496" s="9" t="s">
        <v>130</v>
      </c>
      <c r="H6496" s="9" t="s">
        <v>22</v>
      </c>
      <c r="I6496" s="9" t="s">
        <v>732</v>
      </c>
      <c r="J6496" s="9" t="s">
        <v>27</v>
      </c>
      <c r="K6496" s="9" t="s">
        <v>28</v>
      </c>
      <c r="L6496" s="9" t="s">
        <v>43</v>
      </c>
      <c r="M6496" s="9" t="s">
        <v>30</v>
      </c>
      <c r="N6496" s="9" t="s">
        <v>208</v>
      </c>
      <c r="O6496" s="9" t="s">
        <v>32</v>
      </c>
      <c r="P6496" s="9" t="s">
        <v>22</v>
      </c>
      <c r="Q6496" s="9" t="s">
        <v>32225</v>
      </c>
      <c r="R6496" s="9" t="s">
        <v>46</v>
      </c>
      <c r="S6496" s="9" t="s">
        <v>32226</v>
      </c>
      <c r="T6496" s="9" t="s">
        <v>22</v>
      </c>
    </row>
    <row r="6497" customHeight="1" spans="1:20">
      <c r="A6497" s="6">
        <v>45214</v>
      </c>
      <c r="B6497" s="9" t="s">
        <v>32227</v>
      </c>
      <c r="C6497" s="9" t="s">
        <v>4541</v>
      </c>
      <c r="D6497" s="9" t="s">
        <v>22</v>
      </c>
      <c r="E6497" s="9" t="s">
        <v>31071</v>
      </c>
      <c r="F6497" s="9" t="s">
        <v>31072</v>
      </c>
      <c r="G6497" s="9" t="s">
        <v>41</v>
      </c>
      <c r="H6497" s="9" t="s">
        <v>22</v>
      </c>
      <c r="I6497" s="9" t="s">
        <v>34</v>
      </c>
      <c r="J6497" s="9" t="s">
        <v>27</v>
      </c>
      <c r="K6497" s="9" t="s">
        <v>28</v>
      </c>
      <c r="L6497" s="9" t="s">
        <v>5216</v>
      </c>
      <c r="M6497" s="9" t="s">
        <v>44</v>
      </c>
      <c r="N6497" s="9" t="s">
        <v>31</v>
      </c>
      <c r="O6497" s="9" t="s">
        <v>32</v>
      </c>
      <c r="P6497" s="9" t="s">
        <v>22</v>
      </c>
      <c r="Q6497" s="9" t="s">
        <v>32228</v>
      </c>
      <c r="R6497" s="9" t="s">
        <v>34</v>
      </c>
      <c r="S6497" s="20" t="s">
        <v>32229</v>
      </c>
      <c r="T6497" s="9" t="s">
        <v>32230</v>
      </c>
    </row>
    <row r="6498" customHeight="1" spans="1:20">
      <c r="A6498" s="6">
        <v>45214</v>
      </c>
      <c r="B6498" s="9" t="s">
        <v>32231</v>
      </c>
      <c r="C6498" s="9" t="s">
        <v>6506</v>
      </c>
      <c r="D6498" s="9" t="s">
        <v>22</v>
      </c>
      <c r="E6498" s="9" t="s">
        <v>32232</v>
      </c>
      <c r="F6498" s="9" t="s">
        <v>32233</v>
      </c>
      <c r="G6498" s="9" t="s">
        <v>41</v>
      </c>
      <c r="H6498" s="9" t="s">
        <v>22</v>
      </c>
      <c r="I6498" s="9" t="s">
        <v>1713</v>
      </c>
      <c r="J6498" s="9" t="s">
        <v>27</v>
      </c>
      <c r="K6498" s="9" t="s">
        <v>195</v>
      </c>
      <c r="L6498" s="9" t="s">
        <v>22</v>
      </c>
      <c r="M6498" s="9" t="s">
        <v>44</v>
      </c>
      <c r="N6498" s="9" t="s">
        <v>208</v>
      </c>
      <c r="O6498" s="9" t="s">
        <v>32</v>
      </c>
      <c r="P6498" s="9" t="s">
        <v>22</v>
      </c>
      <c r="Q6498" s="9" t="s">
        <v>32234</v>
      </c>
      <c r="R6498" s="9" t="s">
        <v>46</v>
      </c>
      <c r="S6498" s="9" t="s">
        <v>32235</v>
      </c>
      <c r="T6498" s="9" t="s">
        <v>32236</v>
      </c>
    </row>
    <row r="6499" customHeight="1" spans="1:20">
      <c r="A6499" s="6">
        <v>45214</v>
      </c>
      <c r="B6499" s="9" t="s">
        <v>32237</v>
      </c>
      <c r="C6499" s="9" t="s">
        <v>6506</v>
      </c>
      <c r="D6499" s="9" t="s">
        <v>22</v>
      </c>
      <c r="E6499" s="9" t="s">
        <v>32238</v>
      </c>
      <c r="F6499" s="9" t="s">
        <v>28136</v>
      </c>
      <c r="G6499" s="9" t="s">
        <v>82</v>
      </c>
      <c r="H6499" s="9" t="s">
        <v>22</v>
      </c>
      <c r="I6499" s="9" t="s">
        <v>880</v>
      </c>
      <c r="J6499" s="9" t="s">
        <v>27</v>
      </c>
      <c r="K6499" s="9" t="s">
        <v>28</v>
      </c>
      <c r="L6499" s="9" t="s">
        <v>43</v>
      </c>
      <c r="M6499" s="9" t="s">
        <v>30</v>
      </c>
      <c r="N6499" s="9" t="s">
        <v>208</v>
      </c>
      <c r="O6499" s="9" t="s">
        <v>32</v>
      </c>
      <c r="P6499" s="9" t="s">
        <v>22</v>
      </c>
      <c r="Q6499" s="9" t="s">
        <v>32239</v>
      </c>
      <c r="R6499" s="9" t="s">
        <v>46</v>
      </c>
      <c r="S6499" s="9" t="s">
        <v>32240</v>
      </c>
      <c r="T6499" s="9" t="s">
        <v>32241</v>
      </c>
    </row>
    <row r="6500" customHeight="1" spans="1:20">
      <c r="A6500" s="6">
        <v>45214</v>
      </c>
      <c r="B6500" s="9" t="s">
        <v>32242</v>
      </c>
      <c r="C6500" s="9" t="s">
        <v>6506</v>
      </c>
      <c r="D6500" s="9" t="s">
        <v>22</v>
      </c>
      <c r="E6500" s="9" t="s">
        <v>32243</v>
      </c>
      <c r="F6500" s="9" t="s">
        <v>32244</v>
      </c>
      <c r="G6500" s="9" t="s">
        <v>41</v>
      </c>
      <c r="H6500" s="9" t="s">
        <v>110</v>
      </c>
      <c r="I6500" s="9" t="s">
        <v>117</v>
      </c>
      <c r="J6500" s="9" t="s">
        <v>27</v>
      </c>
      <c r="K6500" s="9" t="s">
        <v>28</v>
      </c>
      <c r="L6500" s="9" t="s">
        <v>43</v>
      </c>
      <c r="M6500" s="9" t="s">
        <v>44</v>
      </c>
      <c r="N6500" s="9" t="s">
        <v>208</v>
      </c>
      <c r="O6500" s="9" t="s">
        <v>32</v>
      </c>
      <c r="P6500" s="9" t="s">
        <v>22</v>
      </c>
      <c r="Q6500" s="9" t="s">
        <v>32245</v>
      </c>
      <c r="R6500" s="9" t="s">
        <v>46</v>
      </c>
      <c r="S6500" s="9" t="s">
        <v>32246</v>
      </c>
      <c r="T6500" s="9" t="s">
        <v>32247</v>
      </c>
    </row>
    <row r="6501" customHeight="1" spans="1:20">
      <c r="A6501" s="6">
        <v>45214</v>
      </c>
      <c r="B6501" s="9" t="s">
        <v>32248</v>
      </c>
      <c r="C6501" s="9" t="s">
        <v>16234</v>
      </c>
      <c r="D6501" s="9" t="s">
        <v>22</v>
      </c>
      <c r="E6501" s="9" t="s">
        <v>28935</v>
      </c>
      <c r="F6501" s="9" t="s">
        <v>28936</v>
      </c>
      <c r="G6501" s="9" t="s">
        <v>82</v>
      </c>
      <c r="H6501" s="9" t="s">
        <v>22</v>
      </c>
      <c r="I6501" s="9" t="s">
        <v>26</v>
      </c>
      <c r="J6501" s="9" t="s">
        <v>27</v>
      </c>
      <c r="K6501" s="9" t="s">
        <v>28</v>
      </c>
      <c r="L6501" s="9" t="s">
        <v>29</v>
      </c>
      <c r="M6501" s="9" t="s">
        <v>30</v>
      </c>
      <c r="N6501" s="9" t="s">
        <v>31</v>
      </c>
      <c r="O6501" s="9" t="s">
        <v>32</v>
      </c>
      <c r="P6501" s="9" t="s">
        <v>22</v>
      </c>
      <c r="Q6501" s="9" t="s">
        <v>32249</v>
      </c>
      <c r="R6501" s="9" t="s">
        <v>34</v>
      </c>
      <c r="S6501" s="9" t="s">
        <v>32250</v>
      </c>
      <c r="T6501" s="9" t="s">
        <v>32251</v>
      </c>
    </row>
    <row r="6502" customHeight="1" spans="1:20">
      <c r="A6502" s="6">
        <v>45214</v>
      </c>
      <c r="B6502" s="9" t="s">
        <v>32252</v>
      </c>
      <c r="C6502" s="9" t="s">
        <v>393</v>
      </c>
      <c r="D6502" s="9" t="s">
        <v>22</v>
      </c>
      <c r="E6502" s="9" t="s">
        <v>32253</v>
      </c>
      <c r="F6502" s="9" t="s">
        <v>32254</v>
      </c>
      <c r="G6502" s="9" t="s">
        <v>69</v>
      </c>
      <c r="H6502" s="9" t="s">
        <v>22</v>
      </c>
      <c r="I6502" s="9" t="s">
        <v>26</v>
      </c>
      <c r="J6502" s="9" t="s">
        <v>27</v>
      </c>
      <c r="K6502" s="9" t="s">
        <v>195</v>
      </c>
      <c r="L6502" s="9" t="s">
        <v>29</v>
      </c>
      <c r="M6502" s="9" t="s">
        <v>30</v>
      </c>
      <c r="N6502" s="9" t="s">
        <v>31</v>
      </c>
      <c r="O6502" s="9" t="s">
        <v>32</v>
      </c>
      <c r="P6502" s="9" t="s">
        <v>22</v>
      </c>
      <c r="Q6502" s="9" t="s">
        <v>32255</v>
      </c>
      <c r="R6502" s="9" t="s">
        <v>34</v>
      </c>
      <c r="S6502" s="9" t="s">
        <v>32256</v>
      </c>
      <c r="T6502" s="9" t="s">
        <v>32257</v>
      </c>
    </row>
    <row r="6503" customHeight="1" spans="1:20">
      <c r="A6503" s="6">
        <v>45214</v>
      </c>
      <c r="B6503" s="9" t="s">
        <v>32258</v>
      </c>
      <c r="C6503" s="9" t="s">
        <v>6653</v>
      </c>
      <c r="D6503" s="9" t="s">
        <v>22</v>
      </c>
      <c r="E6503" s="9" t="s">
        <v>32259</v>
      </c>
      <c r="F6503" s="9" t="s">
        <v>32260</v>
      </c>
      <c r="G6503" s="9" t="s">
        <v>69</v>
      </c>
      <c r="H6503" s="9" t="s">
        <v>22</v>
      </c>
      <c r="I6503" s="9" t="s">
        <v>32261</v>
      </c>
      <c r="J6503" s="9" t="s">
        <v>27</v>
      </c>
      <c r="K6503" s="9" t="s">
        <v>76</v>
      </c>
      <c r="L6503" s="9" t="s">
        <v>43</v>
      </c>
      <c r="M6503" s="9" t="s">
        <v>30</v>
      </c>
      <c r="N6503" s="9" t="s">
        <v>31</v>
      </c>
      <c r="O6503" s="9" t="s">
        <v>32</v>
      </c>
      <c r="P6503" s="9" t="s">
        <v>18867</v>
      </c>
      <c r="Q6503" s="9" t="s">
        <v>32262</v>
      </c>
      <c r="R6503" s="9" t="s">
        <v>22</v>
      </c>
      <c r="S6503" s="9" t="s">
        <v>32263</v>
      </c>
      <c r="T6503" s="9" t="s">
        <v>22</v>
      </c>
    </row>
    <row r="6504" customHeight="1" spans="1:20">
      <c r="A6504" s="6">
        <v>45214</v>
      </c>
      <c r="B6504" s="9" t="s">
        <v>32264</v>
      </c>
      <c r="C6504" s="9" t="s">
        <v>9326</v>
      </c>
      <c r="D6504" s="9" t="s">
        <v>22</v>
      </c>
      <c r="E6504" s="9" t="s">
        <v>32265</v>
      </c>
      <c r="F6504" s="9" t="s">
        <v>32266</v>
      </c>
      <c r="G6504" s="9" t="s">
        <v>62</v>
      </c>
      <c r="H6504" s="9" t="s">
        <v>22</v>
      </c>
      <c r="I6504" s="9" t="s">
        <v>1713</v>
      </c>
      <c r="J6504" s="9" t="s">
        <v>27</v>
      </c>
      <c r="K6504" s="9" t="s">
        <v>28</v>
      </c>
      <c r="L6504" s="9" t="s">
        <v>43</v>
      </c>
      <c r="M6504" s="9" t="s">
        <v>44</v>
      </c>
      <c r="N6504" s="9" t="s">
        <v>31</v>
      </c>
      <c r="O6504" s="9" t="s">
        <v>32</v>
      </c>
      <c r="P6504" s="9" t="s">
        <v>22</v>
      </c>
      <c r="Q6504" s="9" t="s">
        <v>32267</v>
      </c>
      <c r="R6504" s="9" t="s">
        <v>46</v>
      </c>
      <c r="S6504" s="9" t="s">
        <v>32268</v>
      </c>
      <c r="T6504" s="9" t="s">
        <v>22</v>
      </c>
    </row>
    <row r="6505" customHeight="1" spans="1:20">
      <c r="A6505" s="6">
        <v>45214</v>
      </c>
      <c r="B6505" s="9" t="s">
        <v>32269</v>
      </c>
      <c r="C6505" s="9" t="s">
        <v>6666</v>
      </c>
      <c r="D6505" s="9" t="s">
        <v>22</v>
      </c>
      <c r="E6505" s="9" t="s">
        <v>32270</v>
      </c>
      <c r="F6505" s="9" t="s">
        <v>32271</v>
      </c>
      <c r="G6505" s="9" t="s">
        <v>25</v>
      </c>
      <c r="H6505" s="9" t="s">
        <v>22</v>
      </c>
      <c r="I6505" s="9" t="s">
        <v>384</v>
      </c>
      <c r="J6505" s="9" t="s">
        <v>27</v>
      </c>
      <c r="K6505" s="9" t="s">
        <v>28</v>
      </c>
      <c r="L6505" s="9" t="s">
        <v>43</v>
      </c>
      <c r="M6505" s="9" t="s">
        <v>30</v>
      </c>
      <c r="N6505" s="9" t="s">
        <v>31</v>
      </c>
      <c r="O6505" s="9" t="s">
        <v>32</v>
      </c>
      <c r="P6505" s="9" t="s">
        <v>6656</v>
      </c>
      <c r="Q6505" s="9" t="s">
        <v>32272</v>
      </c>
      <c r="R6505" s="9" t="s">
        <v>46</v>
      </c>
      <c r="S6505" s="9" t="s">
        <v>32273</v>
      </c>
      <c r="T6505" s="9" t="s">
        <v>22</v>
      </c>
    </row>
    <row r="6506" customHeight="1" spans="1:20">
      <c r="A6506" s="6">
        <v>45214</v>
      </c>
      <c r="B6506" s="9" t="s">
        <v>32274</v>
      </c>
      <c r="C6506" s="9" t="s">
        <v>6653</v>
      </c>
      <c r="D6506" s="9" t="s">
        <v>22</v>
      </c>
      <c r="E6506" s="9" t="s">
        <v>32275</v>
      </c>
      <c r="F6506" s="9" t="s">
        <v>32276</v>
      </c>
      <c r="G6506" s="9" t="s">
        <v>82</v>
      </c>
      <c r="H6506" s="9" t="s">
        <v>22</v>
      </c>
      <c r="I6506" s="9" t="s">
        <v>26</v>
      </c>
      <c r="J6506" s="9" t="s">
        <v>27</v>
      </c>
      <c r="K6506" s="9" t="s">
        <v>28</v>
      </c>
      <c r="L6506" s="9" t="s">
        <v>29</v>
      </c>
      <c r="M6506" s="9" t="s">
        <v>30</v>
      </c>
      <c r="N6506" s="9" t="s">
        <v>31</v>
      </c>
      <c r="O6506" s="9" t="s">
        <v>32</v>
      </c>
      <c r="P6506" s="9" t="s">
        <v>6656</v>
      </c>
      <c r="Q6506" s="9" t="s">
        <v>32277</v>
      </c>
      <c r="R6506" s="9" t="s">
        <v>34</v>
      </c>
      <c r="S6506" s="9" t="s">
        <v>32278</v>
      </c>
      <c r="T6506" s="9" t="s">
        <v>32279</v>
      </c>
    </row>
    <row r="6507" customHeight="1" spans="1:20">
      <c r="A6507" s="6">
        <v>45214</v>
      </c>
      <c r="B6507" s="9" t="s">
        <v>32280</v>
      </c>
      <c r="C6507" s="9" t="s">
        <v>6653</v>
      </c>
      <c r="D6507" s="9" t="s">
        <v>22</v>
      </c>
      <c r="E6507" s="9" t="s">
        <v>32281</v>
      </c>
      <c r="F6507" s="9" t="s">
        <v>32282</v>
      </c>
      <c r="G6507" s="9" t="s">
        <v>25</v>
      </c>
      <c r="H6507" s="9" t="s">
        <v>22</v>
      </c>
      <c r="I6507" s="9" t="s">
        <v>26</v>
      </c>
      <c r="J6507" s="9" t="s">
        <v>27</v>
      </c>
      <c r="K6507" s="9" t="s">
        <v>76</v>
      </c>
      <c r="L6507" s="9" t="s">
        <v>29</v>
      </c>
      <c r="M6507" s="9" t="s">
        <v>30</v>
      </c>
      <c r="N6507" s="9" t="s">
        <v>31</v>
      </c>
      <c r="O6507" s="9" t="s">
        <v>32</v>
      </c>
      <c r="P6507" s="9" t="s">
        <v>6656</v>
      </c>
      <c r="Q6507" s="9" t="s">
        <v>32283</v>
      </c>
      <c r="R6507" s="9" t="s">
        <v>34</v>
      </c>
      <c r="S6507" s="9" t="s">
        <v>32284</v>
      </c>
      <c r="T6507" s="9" t="s">
        <v>32285</v>
      </c>
    </row>
    <row r="6508" customHeight="1" spans="1:20">
      <c r="A6508" s="6">
        <v>45214</v>
      </c>
      <c r="B6508" s="9" t="s">
        <v>32286</v>
      </c>
      <c r="C6508" s="9" t="s">
        <v>6653</v>
      </c>
      <c r="D6508" s="9" t="s">
        <v>22</v>
      </c>
      <c r="E6508" s="9" t="s">
        <v>32287</v>
      </c>
      <c r="F6508" s="9" t="s">
        <v>32288</v>
      </c>
      <c r="G6508" s="9" t="s">
        <v>25</v>
      </c>
      <c r="H6508" s="9" t="s">
        <v>22</v>
      </c>
      <c r="I6508" s="9" t="s">
        <v>384</v>
      </c>
      <c r="J6508" s="9" t="s">
        <v>27</v>
      </c>
      <c r="K6508" s="9" t="s">
        <v>28</v>
      </c>
      <c r="L6508" s="9" t="s">
        <v>43</v>
      </c>
      <c r="M6508" s="9" t="s">
        <v>44</v>
      </c>
      <c r="N6508" s="9" t="s">
        <v>31</v>
      </c>
      <c r="O6508" s="9" t="s">
        <v>32</v>
      </c>
      <c r="P6508" s="9" t="s">
        <v>6656</v>
      </c>
      <c r="Q6508" s="9" t="s">
        <v>32289</v>
      </c>
      <c r="R6508" s="9" t="s">
        <v>46</v>
      </c>
      <c r="S6508" s="9" t="s">
        <v>32290</v>
      </c>
      <c r="T6508" s="9" t="s">
        <v>32291</v>
      </c>
    </row>
    <row r="6509" customHeight="1" spans="1:20">
      <c r="A6509" s="6">
        <v>45214</v>
      </c>
      <c r="B6509" s="9" t="s">
        <v>32292</v>
      </c>
      <c r="C6509" s="9" t="s">
        <v>32293</v>
      </c>
      <c r="D6509" s="9" t="s">
        <v>22</v>
      </c>
      <c r="E6509" s="9" t="s">
        <v>32294</v>
      </c>
      <c r="F6509" s="9" t="s">
        <v>32295</v>
      </c>
      <c r="G6509" s="9" t="s">
        <v>62</v>
      </c>
      <c r="H6509" s="9" t="s">
        <v>22</v>
      </c>
      <c r="I6509" s="9" t="s">
        <v>54</v>
      </c>
      <c r="J6509" s="9" t="s">
        <v>27</v>
      </c>
      <c r="K6509" s="9" t="s">
        <v>28</v>
      </c>
      <c r="L6509" s="9" t="s">
        <v>43</v>
      </c>
      <c r="M6509" s="9" t="s">
        <v>30</v>
      </c>
      <c r="N6509" s="9" t="s">
        <v>31</v>
      </c>
      <c r="O6509" s="9" t="s">
        <v>32</v>
      </c>
      <c r="P6509" s="9" t="s">
        <v>6656</v>
      </c>
      <c r="Q6509" s="9" t="s">
        <v>32296</v>
      </c>
      <c r="R6509" s="9" t="s">
        <v>46</v>
      </c>
      <c r="S6509" s="9" t="s">
        <v>32297</v>
      </c>
      <c r="T6509" s="9" t="s">
        <v>32298</v>
      </c>
    </row>
    <row r="6510" customHeight="1" spans="1:20">
      <c r="A6510" s="6">
        <v>45214</v>
      </c>
      <c r="B6510" s="9" t="s">
        <v>32299</v>
      </c>
      <c r="C6510" s="9" t="s">
        <v>6666</v>
      </c>
      <c r="D6510" s="9" t="s">
        <v>22</v>
      </c>
      <c r="E6510" s="9" t="s">
        <v>32300</v>
      </c>
      <c r="F6510" s="9" t="s">
        <v>32301</v>
      </c>
      <c r="G6510" s="9" t="s">
        <v>62</v>
      </c>
      <c r="H6510" s="9" t="s">
        <v>22</v>
      </c>
      <c r="I6510" s="9" t="s">
        <v>124</v>
      </c>
      <c r="J6510" s="9" t="s">
        <v>27</v>
      </c>
      <c r="K6510" s="9" t="s">
        <v>28</v>
      </c>
      <c r="L6510" s="9" t="s">
        <v>43</v>
      </c>
      <c r="M6510" s="9" t="s">
        <v>44</v>
      </c>
      <c r="N6510" s="9" t="s">
        <v>31</v>
      </c>
      <c r="O6510" s="9" t="s">
        <v>32</v>
      </c>
      <c r="P6510" s="9" t="s">
        <v>6207</v>
      </c>
      <c r="Q6510" s="9" t="s">
        <v>32302</v>
      </c>
      <c r="R6510" s="9" t="s">
        <v>46</v>
      </c>
      <c r="S6510" s="9" t="s">
        <v>32303</v>
      </c>
      <c r="T6510" s="9" t="s">
        <v>32304</v>
      </c>
    </row>
    <row r="6511" customHeight="1" spans="1:20">
      <c r="A6511" s="6">
        <v>45214</v>
      </c>
      <c r="B6511" s="9" t="s">
        <v>32305</v>
      </c>
      <c r="C6511" s="9" t="s">
        <v>30708</v>
      </c>
      <c r="D6511" s="9" t="s">
        <v>22</v>
      </c>
      <c r="E6511" s="9" t="s">
        <v>32306</v>
      </c>
      <c r="F6511" s="9" t="s">
        <v>32307</v>
      </c>
      <c r="G6511" s="9" t="s">
        <v>69</v>
      </c>
      <c r="H6511" s="9" t="s">
        <v>22</v>
      </c>
      <c r="I6511" s="9" t="s">
        <v>75</v>
      </c>
      <c r="J6511" s="9" t="s">
        <v>27</v>
      </c>
      <c r="K6511" s="9" t="s">
        <v>28</v>
      </c>
      <c r="L6511" s="9" t="s">
        <v>43</v>
      </c>
      <c r="M6511" s="9" t="s">
        <v>44</v>
      </c>
      <c r="N6511" s="9" t="s">
        <v>31</v>
      </c>
      <c r="O6511" s="9" t="s">
        <v>32</v>
      </c>
      <c r="P6511" s="9" t="s">
        <v>22</v>
      </c>
      <c r="Q6511" s="9" t="s">
        <v>32308</v>
      </c>
      <c r="R6511" s="9" t="s">
        <v>46</v>
      </c>
      <c r="S6511" s="9" t="s">
        <v>32309</v>
      </c>
      <c r="T6511" s="9" t="s">
        <v>32310</v>
      </c>
    </row>
    <row r="6512" customHeight="1" spans="1:20">
      <c r="A6512" s="6">
        <v>45214</v>
      </c>
      <c r="B6512" s="9" t="s">
        <v>32311</v>
      </c>
      <c r="C6512" s="9" t="s">
        <v>16210</v>
      </c>
      <c r="D6512" s="9" t="s">
        <v>22</v>
      </c>
      <c r="E6512" s="9" t="s">
        <v>22854</v>
      </c>
      <c r="F6512" s="9" t="s">
        <v>22855</v>
      </c>
      <c r="G6512" s="9" t="s">
        <v>53</v>
      </c>
      <c r="H6512" s="9" t="s">
        <v>22</v>
      </c>
      <c r="I6512" s="9" t="s">
        <v>732</v>
      </c>
      <c r="J6512" s="9" t="s">
        <v>27</v>
      </c>
      <c r="K6512" s="9" t="s">
        <v>28</v>
      </c>
      <c r="L6512" s="9" t="s">
        <v>43</v>
      </c>
      <c r="M6512" s="9" t="s">
        <v>30</v>
      </c>
      <c r="N6512" s="9" t="s">
        <v>31</v>
      </c>
      <c r="O6512" s="9" t="s">
        <v>32</v>
      </c>
      <c r="P6512" s="9" t="s">
        <v>22</v>
      </c>
      <c r="Q6512" s="9" t="s">
        <v>32312</v>
      </c>
      <c r="R6512" s="9" t="s">
        <v>46</v>
      </c>
      <c r="S6512" s="9" t="s">
        <v>32313</v>
      </c>
      <c r="T6512" s="9" t="s">
        <v>32314</v>
      </c>
    </row>
    <row r="6513" customHeight="1" spans="1:20">
      <c r="A6513" s="6">
        <v>45214</v>
      </c>
      <c r="B6513" s="9" t="s">
        <v>32315</v>
      </c>
      <c r="C6513" s="9" t="s">
        <v>8020</v>
      </c>
      <c r="D6513" s="9" t="s">
        <v>22</v>
      </c>
      <c r="E6513" s="9" t="s">
        <v>32090</v>
      </c>
      <c r="F6513" s="9" t="s">
        <v>32091</v>
      </c>
      <c r="G6513" s="9" t="s">
        <v>25</v>
      </c>
      <c r="H6513" s="9" t="s">
        <v>22</v>
      </c>
      <c r="I6513" s="9" t="s">
        <v>299</v>
      </c>
      <c r="J6513" s="9" t="s">
        <v>27</v>
      </c>
      <c r="K6513" s="9" t="s">
        <v>28</v>
      </c>
      <c r="L6513" s="9" t="s">
        <v>43</v>
      </c>
      <c r="M6513" s="9" t="s">
        <v>30</v>
      </c>
      <c r="N6513" s="9" t="s">
        <v>31</v>
      </c>
      <c r="O6513" s="9" t="s">
        <v>32</v>
      </c>
      <c r="P6513" s="9" t="s">
        <v>22</v>
      </c>
      <c r="Q6513" s="9" t="s">
        <v>32316</v>
      </c>
      <c r="R6513" s="9" t="s">
        <v>46</v>
      </c>
      <c r="S6513" s="9" t="s">
        <v>32317</v>
      </c>
      <c r="T6513" s="9" t="s">
        <v>32318</v>
      </c>
    </row>
    <row r="6514" customHeight="1" spans="1:20">
      <c r="A6514" s="6">
        <v>45214</v>
      </c>
      <c r="B6514" s="9" t="s">
        <v>32319</v>
      </c>
      <c r="C6514" s="9" t="s">
        <v>646</v>
      </c>
      <c r="D6514" s="9" t="s">
        <v>22</v>
      </c>
      <c r="E6514" s="9" t="s">
        <v>32320</v>
      </c>
      <c r="F6514" s="9" t="s">
        <v>9331</v>
      </c>
      <c r="G6514" s="9" t="s">
        <v>53</v>
      </c>
      <c r="H6514" s="9" t="s">
        <v>22</v>
      </c>
      <c r="I6514" s="9" t="s">
        <v>162</v>
      </c>
      <c r="J6514" s="9" t="s">
        <v>27</v>
      </c>
      <c r="K6514" s="9" t="s">
        <v>28</v>
      </c>
      <c r="L6514" s="9" t="s">
        <v>43</v>
      </c>
      <c r="M6514" s="9" t="s">
        <v>30</v>
      </c>
      <c r="N6514" s="9" t="s">
        <v>31</v>
      </c>
      <c r="O6514" s="9" t="s">
        <v>32</v>
      </c>
      <c r="P6514" s="9" t="s">
        <v>22</v>
      </c>
      <c r="Q6514" s="9" t="s">
        <v>32321</v>
      </c>
      <c r="R6514" s="9" t="s">
        <v>46</v>
      </c>
      <c r="S6514" s="9" t="s">
        <v>32322</v>
      </c>
      <c r="T6514" s="9" t="s">
        <v>32323</v>
      </c>
    </row>
    <row r="6515" customHeight="1" spans="1:20">
      <c r="A6515" s="6">
        <v>45214</v>
      </c>
      <c r="B6515" s="9" t="s">
        <v>32324</v>
      </c>
      <c r="C6515" s="9" t="s">
        <v>783</v>
      </c>
      <c r="D6515" s="9" t="s">
        <v>22</v>
      </c>
      <c r="E6515" s="9" t="s">
        <v>32325</v>
      </c>
      <c r="F6515" s="9" t="s">
        <v>906</v>
      </c>
      <c r="G6515" s="9" t="s">
        <v>82</v>
      </c>
      <c r="H6515" s="9" t="s">
        <v>22</v>
      </c>
      <c r="I6515" s="9" t="s">
        <v>175</v>
      </c>
      <c r="J6515" s="9" t="s">
        <v>27</v>
      </c>
      <c r="K6515" s="9" t="s">
        <v>28</v>
      </c>
      <c r="L6515" s="9" t="s">
        <v>43</v>
      </c>
      <c r="M6515" s="9" t="s">
        <v>169</v>
      </c>
      <c r="N6515" s="9" t="s">
        <v>743</v>
      </c>
      <c r="O6515" s="9" t="s">
        <v>32</v>
      </c>
      <c r="P6515" s="9" t="s">
        <v>22</v>
      </c>
      <c r="Q6515" s="9" t="s">
        <v>32326</v>
      </c>
      <c r="R6515" s="9" t="s">
        <v>46</v>
      </c>
      <c r="S6515" s="9" t="s">
        <v>32327</v>
      </c>
      <c r="T6515" s="9" t="s">
        <v>22</v>
      </c>
    </row>
    <row r="6516" customHeight="1" spans="1:20">
      <c r="A6516" s="6">
        <v>45214</v>
      </c>
      <c r="B6516" s="9" t="s">
        <v>32328</v>
      </c>
      <c r="C6516" s="9" t="s">
        <v>1299</v>
      </c>
      <c r="D6516" s="9" t="s">
        <v>22</v>
      </c>
      <c r="E6516" s="9" t="s">
        <v>32329</v>
      </c>
      <c r="F6516" s="9" t="s">
        <v>32330</v>
      </c>
      <c r="G6516" s="9" t="s">
        <v>53</v>
      </c>
      <c r="H6516" s="9" t="s">
        <v>22</v>
      </c>
      <c r="I6516" s="9" t="s">
        <v>412</v>
      </c>
      <c r="J6516" s="9" t="s">
        <v>27</v>
      </c>
      <c r="K6516" s="9" t="s">
        <v>28</v>
      </c>
      <c r="L6516" s="9" t="s">
        <v>43</v>
      </c>
      <c r="M6516" s="9" t="s">
        <v>44</v>
      </c>
      <c r="N6516" s="9" t="s">
        <v>208</v>
      </c>
      <c r="O6516" s="9" t="s">
        <v>32</v>
      </c>
      <c r="P6516" s="9" t="s">
        <v>22</v>
      </c>
      <c r="Q6516" s="9" t="s">
        <v>32331</v>
      </c>
      <c r="R6516" s="9" t="s">
        <v>56</v>
      </c>
      <c r="S6516" s="9" t="s">
        <v>32332</v>
      </c>
      <c r="T6516" s="9" t="s">
        <v>22</v>
      </c>
    </row>
    <row r="6517" customHeight="1" spans="1:20">
      <c r="A6517" s="6">
        <v>45214</v>
      </c>
      <c r="B6517" s="9" t="s">
        <v>32333</v>
      </c>
      <c r="C6517" s="9" t="s">
        <v>1299</v>
      </c>
      <c r="D6517" s="9" t="s">
        <v>22</v>
      </c>
      <c r="E6517" s="9" t="s">
        <v>32334</v>
      </c>
      <c r="F6517" s="9" t="s">
        <v>32335</v>
      </c>
      <c r="G6517" s="9" t="s">
        <v>194</v>
      </c>
      <c r="H6517" s="9" t="s">
        <v>110</v>
      </c>
      <c r="I6517" s="9" t="s">
        <v>104</v>
      </c>
      <c r="J6517" s="9" t="s">
        <v>27</v>
      </c>
      <c r="K6517" s="9" t="s">
        <v>28</v>
      </c>
      <c r="L6517" s="9" t="s">
        <v>43</v>
      </c>
      <c r="M6517" s="9" t="s">
        <v>30</v>
      </c>
      <c r="N6517" s="9" t="s">
        <v>208</v>
      </c>
      <c r="O6517" s="9" t="s">
        <v>32</v>
      </c>
      <c r="P6517" s="9" t="s">
        <v>22</v>
      </c>
      <c r="Q6517" s="9" t="s">
        <v>32336</v>
      </c>
      <c r="R6517" s="9" t="s">
        <v>46</v>
      </c>
      <c r="S6517" s="9" t="s">
        <v>32337</v>
      </c>
      <c r="T6517" s="9" t="s">
        <v>22</v>
      </c>
    </row>
    <row r="6518" customHeight="1" spans="1:20">
      <c r="A6518" s="6">
        <v>45214</v>
      </c>
      <c r="B6518" s="9" t="s">
        <v>32338</v>
      </c>
      <c r="C6518" s="9" t="s">
        <v>393</v>
      </c>
      <c r="D6518" s="9" t="s">
        <v>22</v>
      </c>
      <c r="E6518" s="9" t="s">
        <v>32339</v>
      </c>
      <c r="F6518" s="9" t="s">
        <v>8790</v>
      </c>
      <c r="G6518" s="9" t="s">
        <v>25</v>
      </c>
      <c r="H6518" s="9" t="s">
        <v>96</v>
      </c>
      <c r="I6518" s="9" t="s">
        <v>175</v>
      </c>
      <c r="J6518" s="9" t="s">
        <v>27</v>
      </c>
      <c r="K6518" s="9" t="s">
        <v>28</v>
      </c>
      <c r="L6518" s="9" t="s">
        <v>43</v>
      </c>
      <c r="M6518" s="9" t="s">
        <v>44</v>
      </c>
      <c r="N6518" s="9" t="s">
        <v>31</v>
      </c>
      <c r="O6518" s="9" t="s">
        <v>32</v>
      </c>
      <c r="P6518" s="9" t="s">
        <v>22</v>
      </c>
      <c r="Q6518" s="9" t="s">
        <v>32340</v>
      </c>
      <c r="R6518" s="9" t="s">
        <v>46</v>
      </c>
      <c r="S6518" s="9" t="s">
        <v>32341</v>
      </c>
      <c r="T6518" s="9" t="s">
        <v>22</v>
      </c>
    </row>
    <row r="6519" customHeight="1" spans="1:20">
      <c r="A6519" s="6">
        <v>45214</v>
      </c>
      <c r="B6519" s="9" t="s">
        <v>32342</v>
      </c>
      <c r="C6519" s="9" t="s">
        <v>1299</v>
      </c>
      <c r="D6519" s="9" t="s">
        <v>22</v>
      </c>
      <c r="E6519" s="9" t="s">
        <v>32343</v>
      </c>
      <c r="F6519" s="9" t="s">
        <v>32344</v>
      </c>
      <c r="G6519" s="9" t="s">
        <v>82</v>
      </c>
      <c r="H6519" s="9" t="s">
        <v>22</v>
      </c>
      <c r="I6519" s="9" t="s">
        <v>1713</v>
      </c>
      <c r="J6519" s="9" t="s">
        <v>27</v>
      </c>
      <c r="K6519" s="9" t="s">
        <v>28</v>
      </c>
      <c r="L6519" s="9" t="s">
        <v>43</v>
      </c>
      <c r="M6519" s="9" t="s">
        <v>44</v>
      </c>
      <c r="N6519" s="9" t="s">
        <v>208</v>
      </c>
      <c r="O6519" s="9" t="s">
        <v>32</v>
      </c>
      <c r="P6519" s="9" t="s">
        <v>22</v>
      </c>
      <c r="Q6519" s="9" t="s">
        <v>32345</v>
      </c>
      <c r="R6519" s="9" t="s">
        <v>56</v>
      </c>
      <c r="S6519" s="9" t="s">
        <v>32346</v>
      </c>
      <c r="T6519" s="9" t="s">
        <v>22</v>
      </c>
    </row>
    <row r="6520" customHeight="1" spans="1:20">
      <c r="A6520" s="6">
        <v>45214</v>
      </c>
      <c r="B6520" s="9" t="s">
        <v>32347</v>
      </c>
      <c r="C6520" s="9" t="s">
        <v>1299</v>
      </c>
      <c r="D6520" s="9" t="s">
        <v>22</v>
      </c>
      <c r="E6520" s="9" t="s">
        <v>32348</v>
      </c>
      <c r="F6520" s="9" t="s">
        <v>32349</v>
      </c>
      <c r="G6520" s="9" t="s">
        <v>82</v>
      </c>
      <c r="H6520" s="9" t="s">
        <v>96</v>
      </c>
      <c r="I6520" s="9" t="s">
        <v>985</v>
      </c>
      <c r="J6520" s="9" t="s">
        <v>27</v>
      </c>
      <c r="K6520" s="9" t="s">
        <v>28</v>
      </c>
      <c r="L6520" s="9" t="s">
        <v>43</v>
      </c>
      <c r="M6520" s="9" t="s">
        <v>30</v>
      </c>
      <c r="N6520" s="9" t="s">
        <v>208</v>
      </c>
      <c r="O6520" s="9" t="s">
        <v>32</v>
      </c>
      <c r="P6520" s="9" t="s">
        <v>22</v>
      </c>
      <c r="Q6520" s="9" t="s">
        <v>32350</v>
      </c>
      <c r="R6520" s="9" t="s">
        <v>56</v>
      </c>
      <c r="S6520" s="9" t="s">
        <v>32351</v>
      </c>
      <c r="T6520" s="9" t="s">
        <v>22</v>
      </c>
    </row>
    <row r="6521" customHeight="1" spans="1:20">
      <c r="A6521" s="6">
        <v>45214</v>
      </c>
      <c r="B6521" s="9" t="s">
        <v>32352</v>
      </c>
      <c r="C6521" s="9" t="s">
        <v>783</v>
      </c>
      <c r="D6521" s="9" t="s">
        <v>22</v>
      </c>
      <c r="E6521" s="9" t="s">
        <v>32353</v>
      </c>
      <c r="F6521" s="9" t="s">
        <v>32354</v>
      </c>
      <c r="G6521" s="9" t="s">
        <v>53</v>
      </c>
      <c r="H6521" s="9" t="s">
        <v>22</v>
      </c>
      <c r="I6521" s="9" t="s">
        <v>214</v>
      </c>
      <c r="J6521" s="9" t="s">
        <v>27</v>
      </c>
      <c r="K6521" s="9" t="s">
        <v>28</v>
      </c>
      <c r="L6521" s="9" t="s">
        <v>43</v>
      </c>
      <c r="M6521" s="9" t="s">
        <v>30</v>
      </c>
      <c r="N6521" s="9" t="s">
        <v>743</v>
      </c>
      <c r="O6521" s="9" t="s">
        <v>32</v>
      </c>
      <c r="P6521" s="9" t="s">
        <v>22</v>
      </c>
      <c r="Q6521" s="9" t="s">
        <v>32355</v>
      </c>
      <c r="R6521" s="9" t="s">
        <v>46</v>
      </c>
      <c r="S6521" s="9" t="s">
        <v>32356</v>
      </c>
      <c r="T6521" s="9" t="s">
        <v>22</v>
      </c>
    </row>
    <row r="6522" customHeight="1" spans="1:20">
      <c r="A6522" s="6">
        <v>45214</v>
      </c>
      <c r="B6522" s="9" t="s">
        <v>32357</v>
      </c>
      <c r="C6522" s="9" t="s">
        <v>783</v>
      </c>
      <c r="D6522" s="9" t="s">
        <v>22</v>
      </c>
      <c r="E6522" s="9" t="s">
        <v>32358</v>
      </c>
      <c r="F6522" s="9" t="s">
        <v>32359</v>
      </c>
      <c r="G6522" s="9" t="s">
        <v>82</v>
      </c>
      <c r="H6522" s="9" t="s">
        <v>96</v>
      </c>
      <c r="I6522" s="9" t="s">
        <v>124</v>
      </c>
      <c r="J6522" s="9" t="s">
        <v>27</v>
      </c>
      <c r="K6522" s="9" t="s">
        <v>28</v>
      </c>
      <c r="L6522" s="9" t="s">
        <v>43</v>
      </c>
      <c r="M6522" s="9" t="s">
        <v>30</v>
      </c>
      <c r="N6522" s="9" t="s">
        <v>743</v>
      </c>
      <c r="O6522" s="9" t="s">
        <v>32</v>
      </c>
      <c r="P6522" s="9" t="s">
        <v>22</v>
      </c>
      <c r="Q6522" s="9" t="s">
        <v>32360</v>
      </c>
      <c r="R6522" s="9" t="s">
        <v>46</v>
      </c>
      <c r="S6522" s="9" t="s">
        <v>32361</v>
      </c>
      <c r="T6522" s="9" t="s">
        <v>22</v>
      </c>
    </row>
    <row r="6523" customHeight="1" spans="1:20">
      <c r="A6523" s="6">
        <v>45214</v>
      </c>
      <c r="B6523" s="9" t="s">
        <v>32362</v>
      </c>
      <c r="C6523" s="9" t="s">
        <v>6849</v>
      </c>
      <c r="D6523" s="9" t="s">
        <v>22</v>
      </c>
      <c r="E6523" s="9" t="s">
        <v>32363</v>
      </c>
      <c r="F6523" s="9" t="s">
        <v>32364</v>
      </c>
      <c r="G6523" s="9" t="s">
        <v>130</v>
      </c>
      <c r="H6523" s="9" t="s">
        <v>96</v>
      </c>
      <c r="I6523" s="9" t="s">
        <v>880</v>
      </c>
      <c r="J6523" s="9" t="s">
        <v>27</v>
      </c>
      <c r="K6523" s="9" t="s">
        <v>28</v>
      </c>
      <c r="L6523" s="9" t="s">
        <v>43</v>
      </c>
      <c r="M6523" s="9" t="s">
        <v>30</v>
      </c>
      <c r="N6523" s="9" t="s">
        <v>208</v>
      </c>
      <c r="O6523" s="9" t="s">
        <v>32</v>
      </c>
      <c r="P6523" s="9" t="s">
        <v>22</v>
      </c>
      <c r="Q6523" s="9" t="s">
        <v>32365</v>
      </c>
      <c r="R6523" s="9" t="s">
        <v>46</v>
      </c>
      <c r="S6523" s="9" t="s">
        <v>32366</v>
      </c>
      <c r="T6523" s="9" t="s">
        <v>22</v>
      </c>
    </row>
    <row r="6524" customHeight="1" spans="1:20">
      <c r="A6524" s="6">
        <v>45214</v>
      </c>
      <c r="B6524" s="9" t="s">
        <v>32367</v>
      </c>
      <c r="C6524" s="9" t="s">
        <v>32368</v>
      </c>
      <c r="D6524" s="9" t="s">
        <v>22</v>
      </c>
      <c r="E6524" s="9" t="s">
        <v>15785</v>
      </c>
      <c r="F6524" s="9" t="s">
        <v>15786</v>
      </c>
      <c r="G6524" s="9" t="s">
        <v>336</v>
      </c>
      <c r="H6524" s="9" t="s">
        <v>22</v>
      </c>
      <c r="I6524" s="9" t="s">
        <v>701</v>
      </c>
      <c r="J6524" s="9" t="s">
        <v>27</v>
      </c>
      <c r="K6524" s="9" t="s">
        <v>28</v>
      </c>
      <c r="L6524" s="9" t="s">
        <v>43</v>
      </c>
      <c r="M6524" s="9" t="s">
        <v>44</v>
      </c>
      <c r="N6524" s="9" t="s">
        <v>208</v>
      </c>
      <c r="O6524" s="9" t="s">
        <v>32</v>
      </c>
      <c r="P6524" s="9" t="s">
        <v>22</v>
      </c>
      <c r="Q6524" s="9" t="s">
        <v>32369</v>
      </c>
      <c r="R6524" s="9" t="s">
        <v>46</v>
      </c>
      <c r="S6524" s="9" t="s">
        <v>32370</v>
      </c>
      <c r="T6524" s="9" t="s">
        <v>22</v>
      </c>
    </row>
    <row r="6525" customHeight="1" spans="1:20">
      <c r="A6525" s="6">
        <v>45214</v>
      </c>
      <c r="B6525" s="9" t="s">
        <v>32371</v>
      </c>
      <c r="C6525" s="9" t="s">
        <v>1299</v>
      </c>
      <c r="D6525" s="9" t="s">
        <v>22</v>
      </c>
      <c r="E6525" s="9" t="s">
        <v>32372</v>
      </c>
      <c r="F6525" s="9" t="s">
        <v>32373</v>
      </c>
      <c r="G6525" s="9" t="s">
        <v>41</v>
      </c>
      <c r="H6525" s="9" t="s">
        <v>22</v>
      </c>
      <c r="I6525" s="9" t="s">
        <v>117</v>
      </c>
      <c r="J6525" s="9" t="s">
        <v>27</v>
      </c>
      <c r="K6525" s="9" t="s">
        <v>28</v>
      </c>
      <c r="L6525" s="9" t="s">
        <v>43</v>
      </c>
      <c r="M6525" s="9" t="s">
        <v>44</v>
      </c>
      <c r="N6525" s="9" t="s">
        <v>208</v>
      </c>
      <c r="O6525" s="9" t="s">
        <v>32</v>
      </c>
      <c r="P6525" s="9" t="s">
        <v>22</v>
      </c>
      <c r="Q6525" s="9" t="s">
        <v>32374</v>
      </c>
      <c r="R6525" s="9" t="s">
        <v>56</v>
      </c>
      <c r="S6525" s="9" t="s">
        <v>32375</v>
      </c>
      <c r="T6525" s="9" t="s">
        <v>22</v>
      </c>
    </row>
    <row r="6526" customHeight="1" spans="1:20">
      <c r="A6526" s="6">
        <v>45214</v>
      </c>
      <c r="B6526" s="9" t="s">
        <v>32376</v>
      </c>
      <c r="C6526" s="9" t="s">
        <v>6822</v>
      </c>
      <c r="D6526" s="9" t="s">
        <v>22</v>
      </c>
      <c r="E6526" s="9" t="s">
        <v>32377</v>
      </c>
      <c r="F6526" s="9" t="s">
        <v>32378</v>
      </c>
      <c r="G6526" s="9" t="s">
        <v>53</v>
      </c>
      <c r="H6526" s="9" t="s">
        <v>22</v>
      </c>
      <c r="I6526" s="9" t="s">
        <v>576</v>
      </c>
      <c r="J6526" s="9" t="s">
        <v>27</v>
      </c>
      <c r="K6526" s="9" t="s">
        <v>28</v>
      </c>
      <c r="L6526" s="9" t="s">
        <v>43</v>
      </c>
      <c r="M6526" s="9" t="s">
        <v>30</v>
      </c>
      <c r="N6526" s="9" t="s">
        <v>208</v>
      </c>
      <c r="O6526" s="9" t="s">
        <v>32</v>
      </c>
      <c r="P6526" s="9" t="s">
        <v>22</v>
      </c>
      <c r="Q6526" s="9" t="s">
        <v>32379</v>
      </c>
      <c r="R6526" s="9" t="s">
        <v>46</v>
      </c>
      <c r="S6526" s="9" t="s">
        <v>32380</v>
      </c>
      <c r="T6526" s="9" t="s">
        <v>22</v>
      </c>
    </row>
    <row r="6527" customHeight="1" spans="1:20">
      <c r="A6527" s="6">
        <v>45214</v>
      </c>
      <c r="B6527" s="9" t="s">
        <v>32381</v>
      </c>
      <c r="C6527" s="9" t="s">
        <v>1299</v>
      </c>
      <c r="D6527" s="9" t="s">
        <v>22</v>
      </c>
      <c r="E6527" s="9" t="s">
        <v>32382</v>
      </c>
      <c r="F6527" s="9" t="s">
        <v>32383</v>
      </c>
      <c r="G6527" s="9" t="s">
        <v>130</v>
      </c>
      <c r="H6527" s="9" t="s">
        <v>22</v>
      </c>
      <c r="I6527" s="9" t="s">
        <v>384</v>
      </c>
      <c r="J6527" s="9" t="s">
        <v>27</v>
      </c>
      <c r="K6527" s="9" t="s">
        <v>28</v>
      </c>
      <c r="L6527" s="9" t="s">
        <v>43</v>
      </c>
      <c r="M6527" s="9" t="s">
        <v>44</v>
      </c>
      <c r="N6527" s="9" t="s">
        <v>208</v>
      </c>
      <c r="O6527" s="9" t="s">
        <v>32</v>
      </c>
      <c r="P6527" s="9" t="s">
        <v>22</v>
      </c>
      <c r="Q6527" s="9" t="s">
        <v>32384</v>
      </c>
      <c r="R6527" s="9" t="s">
        <v>56</v>
      </c>
      <c r="S6527" s="9" t="s">
        <v>32385</v>
      </c>
      <c r="T6527" s="9" t="s">
        <v>22</v>
      </c>
    </row>
    <row r="6528" customHeight="1" spans="1:20">
      <c r="A6528" s="6">
        <v>45214</v>
      </c>
      <c r="B6528" s="9" t="s">
        <v>32386</v>
      </c>
      <c r="C6528" s="9" t="s">
        <v>1299</v>
      </c>
      <c r="D6528" s="9" t="s">
        <v>22</v>
      </c>
      <c r="E6528" s="9" t="s">
        <v>32387</v>
      </c>
      <c r="F6528" s="9" t="s">
        <v>8793</v>
      </c>
      <c r="G6528" s="9" t="s">
        <v>130</v>
      </c>
      <c r="H6528" s="9" t="s">
        <v>418</v>
      </c>
      <c r="I6528" s="9" t="s">
        <v>75</v>
      </c>
      <c r="J6528" s="9" t="s">
        <v>27</v>
      </c>
      <c r="K6528" s="9" t="s">
        <v>28</v>
      </c>
      <c r="L6528" s="9" t="s">
        <v>43</v>
      </c>
      <c r="M6528" s="9" t="s">
        <v>30</v>
      </c>
      <c r="N6528" s="9" t="s">
        <v>208</v>
      </c>
      <c r="O6528" s="9" t="s">
        <v>32</v>
      </c>
      <c r="P6528" s="9" t="s">
        <v>22</v>
      </c>
      <c r="Q6528" s="9" t="s">
        <v>32388</v>
      </c>
      <c r="R6528" s="9" t="s">
        <v>56</v>
      </c>
      <c r="S6528" s="9" t="s">
        <v>32389</v>
      </c>
      <c r="T6528" s="9" t="s">
        <v>22</v>
      </c>
    </row>
    <row r="6529" customHeight="1" spans="1:20">
      <c r="A6529" s="6">
        <v>45214</v>
      </c>
      <c r="B6529" s="9" t="s">
        <v>32390</v>
      </c>
      <c r="C6529" s="9" t="s">
        <v>9229</v>
      </c>
      <c r="D6529" s="9" t="s">
        <v>22</v>
      </c>
      <c r="E6529" s="9" t="s">
        <v>32391</v>
      </c>
      <c r="F6529" s="9" t="s">
        <v>32392</v>
      </c>
      <c r="G6529" s="9" t="s">
        <v>53</v>
      </c>
      <c r="H6529" s="9" t="s">
        <v>22</v>
      </c>
      <c r="I6529" s="9" t="s">
        <v>207</v>
      </c>
      <c r="J6529" s="9" t="s">
        <v>27</v>
      </c>
      <c r="K6529" s="9" t="s">
        <v>28</v>
      </c>
      <c r="L6529" s="9" t="s">
        <v>43</v>
      </c>
      <c r="M6529" s="9" t="s">
        <v>44</v>
      </c>
      <c r="N6529" s="9" t="s">
        <v>208</v>
      </c>
      <c r="O6529" s="9" t="s">
        <v>32</v>
      </c>
      <c r="P6529" s="9" t="s">
        <v>22</v>
      </c>
      <c r="Q6529" s="9" t="s">
        <v>32393</v>
      </c>
      <c r="R6529" s="9" t="s">
        <v>46</v>
      </c>
      <c r="S6529" s="9" t="s">
        <v>32394</v>
      </c>
      <c r="T6529" s="9" t="s">
        <v>32395</v>
      </c>
    </row>
    <row r="6530" customHeight="1" spans="1:20">
      <c r="A6530" s="6">
        <v>45214</v>
      </c>
      <c r="B6530" s="9" t="s">
        <v>32396</v>
      </c>
      <c r="C6530" s="9" t="s">
        <v>10985</v>
      </c>
      <c r="D6530" s="9" t="s">
        <v>22</v>
      </c>
      <c r="E6530" s="9" t="s">
        <v>32397</v>
      </c>
      <c r="F6530" s="9" t="s">
        <v>32398</v>
      </c>
      <c r="G6530" s="9" t="s">
        <v>25</v>
      </c>
      <c r="H6530" s="9" t="s">
        <v>22</v>
      </c>
      <c r="I6530" s="9" t="s">
        <v>1713</v>
      </c>
      <c r="J6530" s="9" t="s">
        <v>27</v>
      </c>
      <c r="K6530" s="9" t="s">
        <v>28</v>
      </c>
      <c r="L6530" s="9" t="s">
        <v>43</v>
      </c>
      <c r="M6530" s="9" t="s">
        <v>44</v>
      </c>
      <c r="N6530" s="9" t="s">
        <v>208</v>
      </c>
      <c r="O6530" s="9" t="s">
        <v>32</v>
      </c>
      <c r="P6530" s="9" t="s">
        <v>22</v>
      </c>
      <c r="Q6530" s="9" t="s">
        <v>32399</v>
      </c>
      <c r="R6530" s="9" t="s">
        <v>46</v>
      </c>
      <c r="S6530" s="9" t="s">
        <v>32400</v>
      </c>
      <c r="T6530" s="9" t="s">
        <v>19195</v>
      </c>
    </row>
    <row r="6531" customHeight="1" spans="1:20">
      <c r="A6531" s="6">
        <v>45214</v>
      </c>
      <c r="B6531" s="9" t="s">
        <v>32401</v>
      </c>
      <c r="C6531" s="9" t="s">
        <v>6949</v>
      </c>
      <c r="D6531" s="9" t="s">
        <v>22</v>
      </c>
      <c r="E6531" s="9" t="s">
        <v>32402</v>
      </c>
      <c r="F6531" s="9" t="s">
        <v>32403</v>
      </c>
      <c r="G6531" s="9" t="s">
        <v>336</v>
      </c>
      <c r="H6531" s="9" t="s">
        <v>22</v>
      </c>
      <c r="I6531" s="9" t="s">
        <v>412</v>
      </c>
      <c r="J6531" s="9" t="s">
        <v>27</v>
      </c>
      <c r="K6531" s="9" t="s">
        <v>28</v>
      </c>
      <c r="L6531" s="9" t="s">
        <v>43</v>
      </c>
      <c r="M6531" s="9" t="s">
        <v>44</v>
      </c>
      <c r="N6531" s="9" t="s">
        <v>208</v>
      </c>
      <c r="O6531" s="9" t="s">
        <v>32</v>
      </c>
      <c r="P6531" s="9" t="s">
        <v>22</v>
      </c>
      <c r="Q6531" s="9" t="s">
        <v>32404</v>
      </c>
      <c r="R6531" s="9" t="s">
        <v>46</v>
      </c>
      <c r="S6531" s="9" t="s">
        <v>32405</v>
      </c>
      <c r="T6531" s="9" t="s">
        <v>32406</v>
      </c>
    </row>
    <row r="6532" customHeight="1" spans="1:20">
      <c r="A6532" s="6">
        <v>45214</v>
      </c>
      <c r="B6532" s="9" t="s">
        <v>32407</v>
      </c>
      <c r="C6532" s="9" t="s">
        <v>783</v>
      </c>
      <c r="D6532" s="9" t="s">
        <v>22</v>
      </c>
      <c r="E6532" s="9" t="s">
        <v>32408</v>
      </c>
      <c r="F6532" s="9" t="s">
        <v>32409</v>
      </c>
      <c r="G6532" s="9" t="s">
        <v>82</v>
      </c>
      <c r="H6532" s="9" t="s">
        <v>22</v>
      </c>
      <c r="I6532" s="9" t="s">
        <v>155</v>
      </c>
      <c r="J6532" s="9" t="s">
        <v>27</v>
      </c>
      <c r="K6532" s="9" t="s">
        <v>28</v>
      </c>
      <c r="L6532" s="9" t="s">
        <v>43</v>
      </c>
      <c r="M6532" s="9" t="s">
        <v>169</v>
      </c>
      <c r="N6532" s="9" t="s">
        <v>743</v>
      </c>
      <c r="O6532" s="9" t="s">
        <v>32</v>
      </c>
      <c r="P6532" s="9" t="s">
        <v>22</v>
      </c>
      <c r="Q6532" s="9" t="s">
        <v>32410</v>
      </c>
      <c r="R6532" s="9" t="s">
        <v>46</v>
      </c>
      <c r="S6532" s="9" t="s">
        <v>32411</v>
      </c>
      <c r="T6532" s="9" t="s">
        <v>32412</v>
      </c>
    </row>
    <row r="6533" customHeight="1" spans="1:20">
      <c r="A6533" s="6">
        <v>45214</v>
      </c>
      <c r="B6533" s="9" t="s">
        <v>32413</v>
      </c>
      <c r="C6533" s="9" t="s">
        <v>6728</v>
      </c>
      <c r="D6533" s="9" t="s">
        <v>22</v>
      </c>
      <c r="E6533" s="9" t="s">
        <v>32414</v>
      </c>
      <c r="F6533" s="9" t="s">
        <v>21829</v>
      </c>
      <c r="G6533" s="9" t="s">
        <v>82</v>
      </c>
      <c r="H6533" s="9" t="s">
        <v>22</v>
      </c>
      <c r="I6533" s="9" t="s">
        <v>985</v>
      </c>
      <c r="J6533" s="9" t="s">
        <v>27</v>
      </c>
      <c r="K6533" s="9" t="s">
        <v>28</v>
      </c>
      <c r="L6533" s="9" t="s">
        <v>43</v>
      </c>
      <c r="M6533" s="9" t="s">
        <v>169</v>
      </c>
      <c r="N6533" s="9" t="s">
        <v>208</v>
      </c>
      <c r="O6533" s="9" t="s">
        <v>32</v>
      </c>
      <c r="P6533" s="9" t="s">
        <v>22</v>
      </c>
      <c r="Q6533" s="9" t="s">
        <v>32415</v>
      </c>
      <c r="R6533" s="9" t="s">
        <v>46</v>
      </c>
      <c r="S6533" s="9" t="s">
        <v>32416</v>
      </c>
      <c r="T6533" s="9" t="s">
        <v>32417</v>
      </c>
    </row>
    <row r="6534" customHeight="1" spans="1:20">
      <c r="A6534" s="6">
        <v>45214</v>
      </c>
      <c r="B6534" s="9" t="s">
        <v>32418</v>
      </c>
      <c r="C6534" s="9" t="s">
        <v>6707</v>
      </c>
      <c r="D6534" s="9" t="s">
        <v>22</v>
      </c>
      <c r="E6534" s="9" t="s">
        <v>32419</v>
      </c>
      <c r="F6534" s="9" t="s">
        <v>32420</v>
      </c>
      <c r="G6534" s="9" t="s">
        <v>53</v>
      </c>
      <c r="H6534" s="9" t="s">
        <v>110</v>
      </c>
      <c r="I6534" s="9" t="s">
        <v>207</v>
      </c>
      <c r="J6534" s="9" t="s">
        <v>27</v>
      </c>
      <c r="K6534" s="9" t="s">
        <v>28</v>
      </c>
      <c r="L6534" s="9" t="s">
        <v>43</v>
      </c>
      <c r="M6534" s="9" t="s">
        <v>44</v>
      </c>
      <c r="N6534" s="9" t="s">
        <v>743</v>
      </c>
      <c r="O6534" s="9" t="s">
        <v>32</v>
      </c>
      <c r="P6534" s="9" t="s">
        <v>22</v>
      </c>
      <c r="Q6534" s="9" t="s">
        <v>32421</v>
      </c>
      <c r="R6534" s="9" t="s">
        <v>46</v>
      </c>
      <c r="S6534" s="9" t="s">
        <v>32422</v>
      </c>
      <c r="T6534" s="9" t="s">
        <v>32423</v>
      </c>
    </row>
    <row r="6535" customHeight="1" spans="1:20">
      <c r="A6535" s="6">
        <v>45214</v>
      </c>
      <c r="B6535" s="9" t="s">
        <v>32424</v>
      </c>
      <c r="C6535" s="9" t="s">
        <v>783</v>
      </c>
      <c r="D6535" s="9" t="s">
        <v>22</v>
      </c>
      <c r="E6535" s="9" t="s">
        <v>32425</v>
      </c>
      <c r="F6535" s="9" t="s">
        <v>32426</v>
      </c>
      <c r="G6535" s="9" t="s">
        <v>130</v>
      </c>
      <c r="H6535" s="9" t="s">
        <v>22</v>
      </c>
      <c r="I6535" s="9" t="s">
        <v>97</v>
      </c>
      <c r="J6535" s="9" t="s">
        <v>27</v>
      </c>
      <c r="K6535" s="9" t="s">
        <v>28</v>
      </c>
      <c r="L6535" s="9" t="s">
        <v>43</v>
      </c>
      <c r="M6535" s="9" t="s">
        <v>30</v>
      </c>
      <c r="N6535" s="9" t="s">
        <v>743</v>
      </c>
      <c r="O6535" s="9" t="s">
        <v>32</v>
      </c>
      <c r="P6535" s="9" t="s">
        <v>22</v>
      </c>
      <c r="Q6535" s="9" t="s">
        <v>32427</v>
      </c>
      <c r="R6535" s="9" t="s">
        <v>46</v>
      </c>
      <c r="S6535" s="9" t="s">
        <v>32428</v>
      </c>
      <c r="T6535" s="9" t="s">
        <v>32429</v>
      </c>
    </row>
    <row r="6536" customHeight="1" spans="1:20">
      <c r="A6536" s="6">
        <v>45214</v>
      </c>
      <c r="B6536" s="9" t="s">
        <v>32430</v>
      </c>
      <c r="C6536" s="9" t="s">
        <v>6949</v>
      </c>
      <c r="D6536" s="9" t="s">
        <v>22</v>
      </c>
      <c r="E6536" s="9" t="s">
        <v>32431</v>
      </c>
      <c r="F6536" s="9" t="s">
        <v>32432</v>
      </c>
      <c r="G6536" s="9" t="s">
        <v>69</v>
      </c>
      <c r="H6536" s="9" t="s">
        <v>22</v>
      </c>
      <c r="I6536" s="9" t="s">
        <v>315</v>
      </c>
      <c r="J6536" s="9" t="s">
        <v>27</v>
      </c>
      <c r="K6536" s="9" t="s">
        <v>28</v>
      </c>
      <c r="L6536" s="9" t="s">
        <v>43</v>
      </c>
      <c r="M6536" s="9" t="s">
        <v>44</v>
      </c>
      <c r="N6536" s="9" t="s">
        <v>208</v>
      </c>
      <c r="O6536" s="9" t="s">
        <v>32</v>
      </c>
      <c r="P6536" s="9" t="s">
        <v>22</v>
      </c>
      <c r="Q6536" s="9" t="s">
        <v>32433</v>
      </c>
      <c r="R6536" s="9" t="s">
        <v>46</v>
      </c>
      <c r="S6536" s="9" t="s">
        <v>32434</v>
      </c>
      <c r="T6536" s="9" t="s">
        <v>32435</v>
      </c>
    </row>
    <row r="6537" customHeight="1" spans="1:20">
      <c r="A6537" s="6">
        <v>45214</v>
      </c>
      <c r="B6537" s="9" t="s">
        <v>32436</v>
      </c>
      <c r="C6537" s="9" t="s">
        <v>6949</v>
      </c>
      <c r="D6537" s="9" t="s">
        <v>22</v>
      </c>
      <c r="E6537" s="9" t="s">
        <v>32437</v>
      </c>
      <c r="F6537" s="9" t="s">
        <v>32438</v>
      </c>
      <c r="G6537" s="9" t="s">
        <v>53</v>
      </c>
      <c r="H6537" s="9" t="s">
        <v>22</v>
      </c>
      <c r="I6537" s="9" t="s">
        <v>299</v>
      </c>
      <c r="J6537" s="9" t="s">
        <v>27</v>
      </c>
      <c r="K6537" s="9" t="s">
        <v>28</v>
      </c>
      <c r="L6537" s="9" t="s">
        <v>43</v>
      </c>
      <c r="M6537" s="9" t="s">
        <v>44</v>
      </c>
      <c r="N6537" s="9" t="s">
        <v>208</v>
      </c>
      <c r="O6537" s="9" t="s">
        <v>32</v>
      </c>
      <c r="P6537" s="9" t="s">
        <v>22</v>
      </c>
      <c r="Q6537" s="9" t="s">
        <v>32439</v>
      </c>
      <c r="R6537" s="9" t="s">
        <v>46</v>
      </c>
      <c r="S6537" s="9" t="s">
        <v>32440</v>
      </c>
      <c r="T6537" s="9" t="s">
        <v>16586</v>
      </c>
    </row>
    <row r="6538" customHeight="1" spans="1:20">
      <c r="A6538" s="6">
        <v>45214</v>
      </c>
      <c r="B6538" s="9" t="s">
        <v>32441</v>
      </c>
      <c r="C6538" s="9" t="s">
        <v>6949</v>
      </c>
      <c r="D6538" s="9" t="s">
        <v>22</v>
      </c>
      <c r="E6538" s="9" t="s">
        <v>32442</v>
      </c>
      <c r="F6538" s="9" t="s">
        <v>32443</v>
      </c>
      <c r="G6538" s="9" t="s">
        <v>82</v>
      </c>
      <c r="H6538" s="9" t="s">
        <v>22</v>
      </c>
      <c r="I6538" s="9" t="s">
        <v>732</v>
      </c>
      <c r="J6538" s="9" t="s">
        <v>27</v>
      </c>
      <c r="K6538" s="9" t="s">
        <v>28</v>
      </c>
      <c r="L6538" s="9" t="s">
        <v>43</v>
      </c>
      <c r="M6538" s="9" t="s">
        <v>30</v>
      </c>
      <c r="N6538" s="9" t="s">
        <v>208</v>
      </c>
      <c r="O6538" s="9" t="s">
        <v>32</v>
      </c>
      <c r="P6538" s="9" t="s">
        <v>22</v>
      </c>
      <c r="Q6538" s="9" t="s">
        <v>32444</v>
      </c>
      <c r="R6538" s="9" t="s">
        <v>46</v>
      </c>
      <c r="S6538" s="9" t="s">
        <v>32445</v>
      </c>
      <c r="T6538" s="9" t="s">
        <v>32446</v>
      </c>
    </row>
    <row r="6539" customHeight="1" spans="1:20">
      <c r="A6539" s="6">
        <v>45214</v>
      </c>
      <c r="B6539" s="9" t="s">
        <v>32447</v>
      </c>
      <c r="C6539" s="9" t="s">
        <v>6949</v>
      </c>
      <c r="D6539" s="9" t="s">
        <v>22</v>
      </c>
      <c r="E6539" s="9" t="s">
        <v>32448</v>
      </c>
      <c r="F6539" s="9" t="s">
        <v>32449</v>
      </c>
      <c r="G6539" s="9" t="s">
        <v>69</v>
      </c>
      <c r="H6539" s="9" t="s">
        <v>22</v>
      </c>
      <c r="I6539" s="9" t="s">
        <v>175</v>
      </c>
      <c r="J6539" s="9" t="s">
        <v>27</v>
      </c>
      <c r="K6539" s="9" t="s">
        <v>28</v>
      </c>
      <c r="L6539" s="9" t="s">
        <v>43</v>
      </c>
      <c r="M6539" s="9" t="s">
        <v>44</v>
      </c>
      <c r="N6539" s="9" t="s">
        <v>208</v>
      </c>
      <c r="O6539" s="9" t="s">
        <v>32</v>
      </c>
      <c r="P6539" s="9" t="s">
        <v>22</v>
      </c>
      <c r="Q6539" s="9" t="s">
        <v>32450</v>
      </c>
      <c r="R6539" s="9" t="s">
        <v>46</v>
      </c>
      <c r="S6539" s="9" t="s">
        <v>32451</v>
      </c>
      <c r="T6539" s="9" t="s">
        <v>32452</v>
      </c>
    </row>
    <row r="6540" customHeight="1" spans="1:20">
      <c r="A6540" s="6">
        <v>45214</v>
      </c>
      <c r="B6540" s="9" t="s">
        <v>32453</v>
      </c>
      <c r="C6540" s="9" t="s">
        <v>6822</v>
      </c>
      <c r="D6540" s="9" t="s">
        <v>22</v>
      </c>
      <c r="E6540" s="9" t="s">
        <v>32454</v>
      </c>
      <c r="F6540" s="9" t="s">
        <v>32455</v>
      </c>
      <c r="G6540" s="9" t="s">
        <v>82</v>
      </c>
      <c r="H6540" s="9" t="s">
        <v>22</v>
      </c>
      <c r="I6540" s="9" t="s">
        <v>63</v>
      </c>
      <c r="J6540" s="9" t="s">
        <v>27</v>
      </c>
      <c r="K6540" s="9" t="s">
        <v>28</v>
      </c>
      <c r="L6540" s="9" t="s">
        <v>43</v>
      </c>
      <c r="M6540" s="9" t="s">
        <v>30</v>
      </c>
      <c r="N6540" s="9" t="s">
        <v>208</v>
      </c>
      <c r="O6540" s="9" t="s">
        <v>32</v>
      </c>
      <c r="P6540" s="9" t="s">
        <v>22</v>
      </c>
      <c r="Q6540" s="9" t="s">
        <v>32456</v>
      </c>
      <c r="R6540" s="9" t="s">
        <v>46</v>
      </c>
      <c r="S6540" s="9" t="s">
        <v>32457</v>
      </c>
      <c r="T6540" s="9" t="s">
        <v>32458</v>
      </c>
    </row>
    <row r="6541" customHeight="1" spans="1:20">
      <c r="A6541" s="6">
        <v>45214</v>
      </c>
      <c r="B6541" s="9" t="s">
        <v>32459</v>
      </c>
      <c r="C6541" s="9" t="s">
        <v>6949</v>
      </c>
      <c r="D6541" s="9" t="s">
        <v>22</v>
      </c>
      <c r="E6541" s="9" t="s">
        <v>32460</v>
      </c>
      <c r="F6541" s="9" t="s">
        <v>32461</v>
      </c>
      <c r="G6541" s="9" t="s">
        <v>53</v>
      </c>
      <c r="H6541" s="9" t="s">
        <v>22</v>
      </c>
      <c r="I6541" s="9" t="s">
        <v>253</v>
      </c>
      <c r="J6541" s="9" t="s">
        <v>27</v>
      </c>
      <c r="K6541" s="9" t="s">
        <v>28</v>
      </c>
      <c r="L6541" s="9" t="s">
        <v>43</v>
      </c>
      <c r="M6541" s="9" t="s">
        <v>30</v>
      </c>
      <c r="N6541" s="9" t="s">
        <v>208</v>
      </c>
      <c r="O6541" s="9" t="s">
        <v>32</v>
      </c>
      <c r="P6541" s="9" t="s">
        <v>22</v>
      </c>
      <c r="Q6541" s="9" t="s">
        <v>32462</v>
      </c>
      <c r="R6541" s="9" t="s">
        <v>46</v>
      </c>
      <c r="S6541" s="9" t="s">
        <v>32463</v>
      </c>
      <c r="T6541" s="9" t="s">
        <v>32464</v>
      </c>
    </row>
    <row r="6542" customHeight="1" spans="1:20">
      <c r="A6542" s="6">
        <v>45214</v>
      </c>
      <c r="B6542" s="9" t="s">
        <v>32465</v>
      </c>
      <c r="C6542" s="9" t="s">
        <v>6728</v>
      </c>
      <c r="D6542" s="9" t="s">
        <v>22</v>
      </c>
      <c r="E6542" s="9" t="s">
        <v>32466</v>
      </c>
      <c r="F6542" s="9" t="s">
        <v>32467</v>
      </c>
      <c r="G6542" s="9" t="s">
        <v>25</v>
      </c>
      <c r="H6542" s="9" t="s">
        <v>22</v>
      </c>
      <c r="I6542" s="9" t="s">
        <v>1842</v>
      </c>
      <c r="J6542" s="9" t="s">
        <v>27</v>
      </c>
      <c r="K6542" s="9" t="s">
        <v>28</v>
      </c>
      <c r="L6542" s="9" t="s">
        <v>43</v>
      </c>
      <c r="M6542" s="9" t="s">
        <v>30</v>
      </c>
      <c r="N6542" s="9" t="s">
        <v>208</v>
      </c>
      <c r="O6542" s="9" t="s">
        <v>32</v>
      </c>
      <c r="P6542" s="9" t="s">
        <v>22</v>
      </c>
      <c r="Q6542" s="9" t="s">
        <v>32468</v>
      </c>
      <c r="R6542" s="9" t="s">
        <v>46</v>
      </c>
      <c r="S6542" s="9" t="s">
        <v>32469</v>
      </c>
      <c r="T6542" s="9" t="s">
        <v>32470</v>
      </c>
    </row>
    <row r="6543" customHeight="1" spans="1:20">
      <c r="A6543" s="6">
        <v>45214</v>
      </c>
      <c r="B6543" s="9" t="s">
        <v>32471</v>
      </c>
      <c r="C6543" s="9" t="s">
        <v>7484</v>
      </c>
      <c r="D6543" s="9" t="s">
        <v>22</v>
      </c>
      <c r="E6543" s="9" t="s">
        <v>32472</v>
      </c>
      <c r="F6543" s="9" t="s">
        <v>32473</v>
      </c>
      <c r="G6543" s="9" t="s">
        <v>53</v>
      </c>
      <c r="H6543" s="9" t="s">
        <v>22</v>
      </c>
      <c r="I6543" s="9" t="s">
        <v>26</v>
      </c>
      <c r="J6543" s="9" t="s">
        <v>27</v>
      </c>
      <c r="K6543" s="9" t="s">
        <v>76</v>
      </c>
      <c r="L6543" s="9" t="s">
        <v>29</v>
      </c>
      <c r="M6543" s="9" t="s">
        <v>30</v>
      </c>
      <c r="N6543" s="9" t="s">
        <v>31</v>
      </c>
      <c r="O6543" s="9" t="s">
        <v>32</v>
      </c>
      <c r="P6543" s="9" t="s">
        <v>22</v>
      </c>
      <c r="Q6543" s="9" t="s">
        <v>32474</v>
      </c>
      <c r="R6543" s="9" t="s">
        <v>34</v>
      </c>
      <c r="S6543" s="9" t="s">
        <v>32475</v>
      </c>
      <c r="T6543" s="9" t="s">
        <v>32476</v>
      </c>
    </row>
    <row r="6544" customHeight="1" spans="1:20">
      <c r="A6544" s="6">
        <v>45214</v>
      </c>
      <c r="B6544" s="9" t="s">
        <v>32477</v>
      </c>
      <c r="C6544" s="9" t="s">
        <v>3281</v>
      </c>
      <c r="D6544" s="9" t="s">
        <v>22</v>
      </c>
      <c r="E6544" s="9" t="s">
        <v>32478</v>
      </c>
      <c r="F6544" s="9" t="s">
        <v>32479</v>
      </c>
      <c r="G6544" s="9" t="s">
        <v>25</v>
      </c>
      <c r="H6544" s="9" t="s">
        <v>22</v>
      </c>
      <c r="I6544" s="9" t="s">
        <v>26</v>
      </c>
      <c r="J6544" s="9" t="s">
        <v>27</v>
      </c>
      <c r="K6544" s="9" t="s">
        <v>76</v>
      </c>
      <c r="L6544" s="9" t="s">
        <v>29</v>
      </c>
      <c r="M6544" s="9" t="s">
        <v>30</v>
      </c>
      <c r="N6544" s="9" t="s">
        <v>31</v>
      </c>
      <c r="O6544" s="9" t="s">
        <v>32</v>
      </c>
      <c r="P6544" s="9" t="s">
        <v>22</v>
      </c>
      <c r="Q6544" s="9" t="s">
        <v>32480</v>
      </c>
      <c r="R6544" s="9" t="s">
        <v>34</v>
      </c>
      <c r="S6544" s="9" t="s">
        <v>32481</v>
      </c>
      <c r="T6544" s="9" t="s">
        <v>32482</v>
      </c>
    </row>
    <row r="6545" customHeight="1" spans="1:20">
      <c r="A6545" s="6">
        <v>45214</v>
      </c>
      <c r="B6545" s="9" t="s">
        <v>32483</v>
      </c>
      <c r="C6545" s="9" t="s">
        <v>204</v>
      </c>
      <c r="D6545" s="9" t="s">
        <v>22</v>
      </c>
      <c r="E6545" s="9" t="s">
        <v>31157</v>
      </c>
      <c r="F6545" s="9" t="s">
        <v>31158</v>
      </c>
      <c r="G6545" s="9" t="s">
        <v>336</v>
      </c>
      <c r="H6545" s="9" t="s">
        <v>22</v>
      </c>
      <c r="I6545" s="9" t="s">
        <v>155</v>
      </c>
      <c r="J6545" s="9" t="s">
        <v>27</v>
      </c>
      <c r="K6545" s="9" t="s">
        <v>28</v>
      </c>
      <c r="L6545" s="9" t="s">
        <v>43</v>
      </c>
      <c r="M6545" s="9" t="s">
        <v>30</v>
      </c>
      <c r="N6545" s="9" t="s">
        <v>208</v>
      </c>
      <c r="O6545" s="9" t="s">
        <v>32</v>
      </c>
      <c r="P6545" s="9" t="s">
        <v>22</v>
      </c>
      <c r="Q6545" s="9" t="s">
        <v>32484</v>
      </c>
      <c r="R6545" s="9" t="s">
        <v>56</v>
      </c>
      <c r="S6545" s="9" t="s">
        <v>32485</v>
      </c>
      <c r="T6545" s="9" t="s">
        <v>22</v>
      </c>
    </row>
    <row r="6546" customHeight="1" spans="1:20">
      <c r="A6546" s="6">
        <v>45214</v>
      </c>
      <c r="B6546" s="9" t="s">
        <v>32486</v>
      </c>
      <c r="C6546" s="9" t="s">
        <v>121</v>
      </c>
      <c r="D6546" s="9" t="s">
        <v>22</v>
      </c>
      <c r="E6546" s="9" t="s">
        <v>26702</v>
      </c>
      <c r="F6546" s="9" t="s">
        <v>26703</v>
      </c>
      <c r="G6546" s="9" t="s">
        <v>62</v>
      </c>
      <c r="H6546" s="9" t="s">
        <v>22</v>
      </c>
      <c r="I6546" s="9" t="s">
        <v>70</v>
      </c>
      <c r="J6546" s="9" t="s">
        <v>27</v>
      </c>
      <c r="K6546" s="9" t="s">
        <v>28</v>
      </c>
      <c r="L6546" s="9" t="s">
        <v>43</v>
      </c>
      <c r="M6546" s="9" t="s">
        <v>44</v>
      </c>
      <c r="N6546" s="9" t="s">
        <v>31</v>
      </c>
      <c r="O6546" s="9" t="s">
        <v>32</v>
      </c>
      <c r="P6546" s="9" t="s">
        <v>22</v>
      </c>
      <c r="Q6546" s="9" t="s">
        <v>32487</v>
      </c>
      <c r="R6546" s="9" t="s">
        <v>56</v>
      </c>
      <c r="S6546" s="9" t="s">
        <v>32488</v>
      </c>
      <c r="T6546" s="9" t="s">
        <v>22</v>
      </c>
    </row>
    <row r="6547" customHeight="1" spans="1:20">
      <c r="A6547" s="6">
        <v>45214</v>
      </c>
      <c r="B6547" s="9" t="s">
        <v>32489</v>
      </c>
      <c r="C6547" s="9" t="s">
        <v>121</v>
      </c>
      <c r="D6547" s="9" t="s">
        <v>22</v>
      </c>
      <c r="E6547" s="9" t="s">
        <v>32490</v>
      </c>
      <c r="F6547" s="9" t="s">
        <v>32491</v>
      </c>
      <c r="G6547" s="9" t="s">
        <v>53</v>
      </c>
      <c r="H6547" s="9" t="s">
        <v>110</v>
      </c>
      <c r="I6547" s="9" t="s">
        <v>448</v>
      </c>
      <c r="J6547" s="9" t="s">
        <v>27</v>
      </c>
      <c r="K6547" s="9" t="s">
        <v>28</v>
      </c>
      <c r="L6547" s="9" t="s">
        <v>43</v>
      </c>
      <c r="M6547" s="9" t="s">
        <v>44</v>
      </c>
      <c r="N6547" s="9" t="s">
        <v>31</v>
      </c>
      <c r="O6547" s="9" t="s">
        <v>32</v>
      </c>
      <c r="P6547" s="9" t="s">
        <v>22</v>
      </c>
      <c r="Q6547" s="9" t="s">
        <v>32492</v>
      </c>
      <c r="R6547" s="9" t="s">
        <v>56</v>
      </c>
      <c r="S6547" s="20" t="s">
        <v>32493</v>
      </c>
      <c r="T6547" s="9" t="s">
        <v>22</v>
      </c>
    </row>
    <row r="6548" customHeight="1" spans="1:20">
      <c r="A6548" s="6">
        <v>45214</v>
      </c>
      <c r="B6548" s="9" t="s">
        <v>32494</v>
      </c>
      <c r="C6548" s="9" t="s">
        <v>121</v>
      </c>
      <c r="D6548" s="9" t="s">
        <v>22</v>
      </c>
      <c r="E6548" s="9" t="s">
        <v>32495</v>
      </c>
      <c r="F6548" s="9" t="s">
        <v>32496</v>
      </c>
      <c r="G6548" s="9" t="s">
        <v>247</v>
      </c>
      <c r="H6548" s="9" t="s">
        <v>22</v>
      </c>
      <c r="I6548" s="9" t="s">
        <v>732</v>
      </c>
      <c r="J6548" s="9" t="s">
        <v>27</v>
      </c>
      <c r="K6548" s="9" t="s">
        <v>28</v>
      </c>
      <c r="L6548" s="9" t="s">
        <v>43</v>
      </c>
      <c r="M6548" s="9" t="s">
        <v>30</v>
      </c>
      <c r="N6548" s="9" t="s">
        <v>31</v>
      </c>
      <c r="O6548" s="9" t="s">
        <v>32</v>
      </c>
      <c r="P6548" s="9" t="s">
        <v>22</v>
      </c>
      <c r="Q6548" s="9" t="s">
        <v>32497</v>
      </c>
      <c r="R6548" s="9" t="s">
        <v>56</v>
      </c>
      <c r="S6548" s="9" t="s">
        <v>32498</v>
      </c>
      <c r="T6548" s="9" t="s">
        <v>22</v>
      </c>
    </row>
    <row r="6549" customHeight="1" spans="1:20">
      <c r="A6549" s="6">
        <v>45214</v>
      </c>
      <c r="B6549" s="9" t="s">
        <v>32499</v>
      </c>
      <c r="C6549" s="9" t="s">
        <v>50</v>
      </c>
      <c r="D6549" s="9" t="s">
        <v>22</v>
      </c>
      <c r="E6549" s="9" t="s">
        <v>32500</v>
      </c>
      <c r="F6549" s="9" t="s">
        <v>32501</v>
      </c>
      <c r="G6549" s="9" t="s">
        <v>25</v>
      </c>
      <c r="H6549" s="9" t="s">
        <v>22</v>
      </c>
      <c r="I6549" s="9" t="s">
        <v>412</v>
      </c>
      <c r="J6549" s="9" t="s">
        <v>27</v>
      </c>
      <c r="K6549" s="9" t="s">
        <v>28</v>
      </c>
      <c r="L6549" s="9" t="s">
        <v>43</v>
      </c>
      <c r="M6549" s="9" t="s">
        <v>30</v>
      </c>
      <c r="N6549" s="9" t="s">
        <v>31</v>
      </c>
      <c r="O6549" s="9" t="s">
        <v>32</v>
      </c>
      <c r="P6549" s="9" t="s">
        <v>22</v>
      </c>
      <c r="Q6549" s="9" t="s">
        <v>32502</v>
      </c>
      <c r="R6549" s="9" t="s">
        <v>56</v>
      </c>
      <c r="S6549" s="9" t="s">
        <v>32503</v>
      </c>
      <c r="T6549" s="9" t="s">
        <v>22</v>
      </c>
    </row>
    <row r="6550" customHeight="1" spans="1:20">
      <c r="A6550" s="6">
        <v>45214</v>
      </c>
      <c r="B6550" s="9" t="s">
        <v>32504</v>
      </c>
      <c r="C6550" s="9" t="s">
        <v>50</v>
      </c>
      <c r="D6550" s="9" t="s">
        <v>22</v>
      </c>
      <c r="E6550" s="9" t="s">
        <v>32505</v>
      </c>
      <c r="F6550" s="9" t="s">
        <v>31964</v>
      </c>
      <c r="G6550" s="9" t="s">
        <v>336</v>
      </c>
      <c r="H6550" s="9" t="s">
        <v>96</v>
      </c>
      <c r="I6550" s="9" t="s">
        <v>131</v>
      </c>
      <c r="J6550" s="9" t="s">
        <v>27</v>
      </c>
      <c r="K6550" s="9" t="s">
        <v>28</v>
      </c>
      <c r="L6550" s="9" t="s">
        <v>43</v>
      </c>
      <c r="M6550" s="9" t="s">
        <v>44</v>
      </c>
      <c r="N6550" s="9" t="s">
        <v>31</v>
      </c>
      <c r="O6550" s="9" t="s">
        <v>32</v>
      </c>
      <c r="P6550" s="9" t="s">
        <v>22</v>
      </c>
      <c r="Q6550" s="9" t="s">
        <v>32506</v>
      </c>
      <c r="R6550" s="9" t="s">
        <v>56</v>
      </c>
      <c r="S6550" s="9" t="s">
        <v>32507</v>
      </c>
      <c r="T6550" s="9" t="s">
        <v>22</v>
      </c>
    </row>
    <row r="6551" customHeight="1" spans="1:20">
      <c r="A6551" s="6">
        <v>45214</v>
      </c>
      <c r="B6551" s="9" t="s">
        <v>32508</v>
      </c>
      <c r="C6551" s="9" t="s">
        <v>274</v>
      </c>
      <c r="D6551" s="9" t="s">
        <v>22</v>
      </c>
      <c r="E6551" s="9" t="s">
        <v>32509</v>
      </c>
      <c r="F6551" s="9" t="s">
        <v>32510</v>
      </c>
      <c r="G6551" s="9" t="s">
        <v>41</v>
      </c>
      <c r="H6551" s="9" t="s">
        <v>110</v>
      </c>
      <c r="I6551" s="9" t="s">
        <v>241</v>
      </c>
      <c r="J6551" s="9" t="s">
        <v>27</v>
      </c>
      <c r="K6551" s="9" t="s">
        <v>28</v>
      </c>
      <c r="L6551" s="9" t="s">
        <v>43</v>
      </c>
      <c r="M6551" s="9" t="s">
        <v>44</v>
      </c>
      <c r="N6551" s="9" t="s">
        <v>208</v>
      </c>
      <c r="O6551" s="9" t="s">
        <v>32</v>
      </c>
      <c r="P6551" s="9" t="s">
        <v>22</v>
      </c>
      <c r="Q6551" s="9" t="s">
        <v>32511</v>
      </c>
      <c r="R6551" s="9" t="s">
        <v>56</v>
      </c>
      <c r="S6551" s="9" t="s">
        <v>32512</v>
      </c>
      <c r="T6551" s="9" t="s">
        <v>22</v>
      </c>
    </row>
    <row r="6552" customHeight="1" spans="1:20">
      <c r="A6552" s="6">
        <v>45214</v>
      </c>
      <c r="B6552" s="9" t="s">
        <v>32513</v>
      </c>
      <c r="C6552" s="9" t="s">
        <v>274</v>
      </c>
      <c r="D6552" s="9" t="s">
        <v>22</v>
      </c>
      <c r="E6552" s="9" t="s">
        <v>32514</v>
      </c>
      <c r="F6552" s="9" t="s">
        <v>32515</v>
      </c>
      <c r="G6552" s="9" t="s">
        <v>25</v>
      </c>
      <c r="H6552" s="9" t="s">
        <v>96</v>
      </c>
      <c r="I6552" s="9" t="s">
        <v>412</v>
      </c>
      <c r="J6552" s="9" t="s">
        <v>27</v>
      </c>
      <c r="K6552" s="9" t="s">
        <v>28</v>
      </c>
      <c r="L6552" s="9" t="s">
        <v>43</v>
      </c>
      <c r="M6552" s="9" t="s">
        <v>44</v>
      </c>
      <c r="N6552" s="9" t="s">
        <v>208</v>
      </c>
      <c r="O6552" s="9" t="s">
        <v>32</v>
      </c>
      <c r="P6552" s="9" t="s">
        <v>22</v>
      </c>
      <c r="Q6552" s="9" t="s">
        <v>32516</v>
      </c>
      <c r="R6552" s="9" t="s">
        <v>56</v>
      </c>
      <c r="S6552" s="20" t="s">
        <v>32517</v>
      </c>
      <c r="T6552" s="9" t="s">
        <v>22</v>
      </c>
    </row>
    <row r="6553" customHeight="1" spans="1:20">
      <c r="A6553" s="6">
        <v>45214</v>
      </c>
      <c r="B6553" s="9" t="s">
        <v>32518</v>
      </c>
      <c r="C6553" s="9" t="s">
        <v>121</v>
      </c>
      <c r="D6553" s="9" t="s">
        <v>22</v>
      </c>
      <c r="E6553" s="9" t="s">
        <v>32519</v>
      </c>
      <c r="F6553" s="9" t="s">
        <v>32520</v>
      </c>
      <c r="G6553" s="9" t="s">
        <v>336</v>
      </c>
      <c r="H6553" s="9" t="s">
        <v>22</v>
      </c>
      <c r="I6553" s="9" t="s">
        <v>241</v>
      </c>
      <c r="J6553" s="9" t="s">
        <v>27</v>
      </c>
      <c r="K6553" s="9" t="s">
        <v>28</v>
      </c>
      <c r="L6553" s="9" t="s">
        <v>43</v>
      </c>
      <c r="M6553" s="9" t="s">
        <v>44</v>
      </c>
      <c r="N6553" s="9" t="s">
        <v>31</v>
      </c>
      <c r="O6553" s="9" t="s">
        <v>32</v>
      </c>
      <c r="P6553" s="9" t="s">
        <v>22</v>
      </c>
      <c r="Q6553" s="9" t="s">
        <v>32521</v>
      </c>
      <c r="R6553" s="9" t="s">
        <v>56</v>
      </c>
      <c r="S6553" s="20" t="s">
        <v>32522</v>
      </c>
      <c r="T6553" s="9" t="s">
        <v>22</v>
      </c>
    </row>
    <row r="6554" customHeight="1" spans="1:20">
      <c r="A6554" s="6">
        <v>45214</v>
      </c>
      <c r="B6554" s="9" t="s">
        <v>32523</v>
      </c>
      <c r="C6554" s="9" t="s">
        <v>121</v>
      </c>
      <c r="D6554" s="9" t="s">
        <v>22</v>
      </c>
      <c r="E6554" s="9" t="s">
        <v>32524</v>
      </c>
      <c r="F6554" s="9" t="s">
        <v>31994</v>
      </c>
      <c r="G6554" s="9" t="s">
        <v>69</v>
      </c>
      <c r="H6554" s="9" t="s">
        <v>137</v>
      </c>
      <c r="I6554" s="9" t="s">
        <v>175</v>
      </c>
      <c r="J6554" s="9" t="s">
        <v>27</v>
      </c>
      <c r="K6554" s="9" t="s">
        <v>28</v>
      </c>
      <c r="L6554" s="9" t="s">
        <v>43</v>
      </c>
      <c r="M6554" s="9" t="s">
        <v>44</v>
      </c>
      <c r="N6554" s="9" t="s">
        <v>31</v>
      </c>
      <c r="O6554" s="9" t="s">
        <v>32</v>
      </c>
      <c r="P6554" s="9" t="s">
        <v>22</v>
      </c>
      <c r="Q6554" s="9" t="s">
        <v>32525</v>
      </c>
      <c r="R6554" s="9" t="s">
        <v>56</v>
      </c>
      <c r="S6554" s="20" t="s">
        <v>32526</v>
      </c>
      <c r="T6554" s="9" t="s">
        <v>22</v>
      </c>
    </row>
    <row r="6555" customHeight="1" spans="1:20">
      <c r="A6555" s="6">
        <v>45214</v>
      </c>
      <c r="B6555" s="9" t="s">
        <v>32527</v>
      </c>
      <c r="C6555" s="9" t="s">
        <v>204</v>
      </c>
      <c r="D6555" s="9" t="s">
        <v>22</v>
      </c>
      <c r="E6555" s="9" t="s">
        <v>32528</v>
      </c>
      <c r="F6555" s="9" t="s">
        <v>32529</v>
      </c>
      <c r="G6555" s="9" t="s">
        <v>130</v>
      </c>
      <c r="H6555" s="9" t="s">
        <v>22</v>
      </c>
      <c r="I6555" s="9" t="s">
        <v>207</v>
      </c>
      <c r="J6555" s="9" t="s">
        <v>27</v>
      </c>
      <c r="K6555" s="9" t="s">
        <v>28</v>
      </c>
      <c r="L6555" s="9" t="s">
        <v>43</v>
      </c>
      <c r="M6555" s="9" t="s">
        <v>44</v>
      </c>
      <c r="N6555" s="9" t="s">
        <v>208</v>
      </c>
      <c r="O6555" s="9" t="s">
        <v>32</v>
      </c>
      <c r="P6555" s="9" t="s">
        <v>22</v>
      </c>
      <c r="Q6555" s="9" t="s">
        <v>32530</v>
      </c>
      <c r="R6555" s="9" t="s">
        <v>56</v>
      </c>
      <c r="S6555" s="9" t="s">
        <v>32531</v>
      </c>
      <c r="T6555" s="9" t="s">
        <v>22</v>
      </c>
    </row>
    <row r="6556" customHeight="1" spans="1:20">
      <c r="A6556" s="6">
        <v>45214</v>
      </c>
      <c r="B6556" s="9" t="s">
        <v>32532</v>
      </c>
      <c r="C6556" s="9" t="s">
        <v>204</v>
      </c>
      <c r="D6556" s="9" t="s">
        <v>22</v>
      </c>
      <c r="E6556" s="9" t="s">
        <v>32533</v>
      </c>
      <c r="F6556" s="9" t="s">
        <v>32534</v>
      </c>
      <c r="G6556" s="9" t="s">
        <v>130</v>
      </c>
      <c r="H6556" s="9" t="s">
        <v>22</v>
      </c>
      <c r="I6556" s="9" t="s">
        <v>241</v>
      </c>
      <c r="J6556" s="9" t="s">
        <v>27</v>
      </c>
      <c r="K6556" s="9" t="s">
        <v>28</v>
      </c>
      <c r="L6556" s="9" t="s">
        <v>43</v>
      </c>
      <c r="M6556" s="9" t="s">
        <v>30</v>
      </c>
      <c r="N6556" s="9" t="s">
        <v>208</v>
      </c>
      <c r="O6556" s="9" t="s">
        <v>32</v>
      </c>
      <c r="P6556" s="9" t="s">
        <v>22</v>
      </c>
      <c r="Q6556" s="9" t="s">
        <v>32535</v>
      </c>
      <c r="R6556" s="9" t="s">
        <v>56</v>
      </c>
      <c r="S6556" s="20" t="s">
        <v>32536</v>
      </c>
      <c r="T6556" s="9" t="s">
        <v>22</v>
      </c>
    </row>
    <row r="6557" customHeight="1" spans="1:20">
      <c r="A6557" s="6">
        <v>45214</v>
      </c>
      <c r="B6557" s="9" t="s">
        <v>32537</v>
      </c>
      <c r="C6557" s="9" t="s">
        <v>204</v>
      </c>
      <c r="D6557" s="9" t="s">
        <v>22</v>
      </c>
      <c r="E6557" s="9" t="s">
        <v>32538</v>
      </c>
      <c r="F6557" s="9" t="s">
        <v>32539</v>
      </c>
      <c r="G6557" s="9" t="s">
        <v>247</v>
      </c>
      <c r="H6557" s="9" t="s">
        <v>22</v>
      </c>
      <c r="I6557" s="9" t="s">
        <v>931</v>
      </c>
      <c r="J6557" s="9" t="s">
        <v>27</v>
      </c>
      <c r="K6557" s="9" t="s">
        <v>28</v>
      </c>
      <c r="L6557" s="9" t="s">
        <v>43</v>
      </c>
      <c r="M6557" s="9" t="s">
        <v>44</v>
      </c>
      <c r="N6557" s="9" t="s">
        <v>208</v>
      </c>
      <c r="O6557" s="9" t="s">
        <v>32</v>
      </c>
      <c r="P6557" s="9" t="s">
        <v>22</v>
      </c>
      <c r="Q6557" s="9" t="s">
        <v>32540</v>
      </c>
      <c r="R6557" s="9" t="s">
        <v>56</v>
      </c>
      <c r="S6557" s="9" t="s">
        <v>32541</v>
      </c>
      <c r="T6557" s="9" t="s">
        <v>22</v>
      </c>
    </row>
    <row r="6558" customHeight="1" spans="1:20">
      <c r="A6558" s="6">
        <v>45214</v>
      </c>
      <c r="B6558" s="9" t="s">
        <v>32542</v>
      </c>
      <c r="C6558" s="9" t="s">
        <v>204</v>
      </c>
      <c r="D6558" s="9" t="s">
        <v>22</v>
      </c>
      <c r="E6558" s="9" t="s">
        <v>32543</v>
      </c>
      <c r="F6558" s="9" t="s">
        <v>32544</v>
      </c>
      <c r="G6558" s="9" t="s">
        <v>53</v>
      </c>
      <c r="H6558" s="9" t="s">
        <v>110</v>
      </c>
      <c r="I6558" s="9" t="s">
        <v>253</v>
      </c>
      <c r="J6558" s="9" t="s">
        <v>27</v>
      </c>
      <c r="K6558" s="9" t="s">
        <v>28</v>
      </c>
      <c r="L6558" s="9" t="s">
        <v>43</v>
      </c>
      <c r="M6558" s="9" t="s">
        <v>44</v>
      </c>
      <c r="N6558" s="9" t="s">
        <v>208</v>
      </c>
      <c r="O6558" s="9" t="s">
        <v>32</v>
      </c>
      <c r="P6558" s="9" t="s">
        <v>22</v>
      </c>
      <c r="Q6558" s="9" t="s">
        <v>32545</v>
      </c>
      <c r="R6558" s="9" t="s">
        <v>56</v>
      </c>
      <c r="S6558" s="9" t="s">
        <v>32546</v>
      </c>
      <c r="T6558" s="9" t="s">
        <v>22</v>
      </c>
    </row>
    <row r="6559" customHeight="1" spans="1:20">
      <c r="A6559" s="6">
        <v>45214</v>
      </c>
      <c r="B6559" s="9" t="s">
        <v>32547</v>
      </c>
      <c r="C6559" s="9" t="s">
        <v>7320</v>
      </c>
      <c r="D6559" s="9" t="s">
        <v>22</v>
      </c>
      <c r="E6559" s="9" t="s">
        <v>31542</v>
      </c>
      <c r="F6559" s="9" t="s">
        <v>31543</v>
      </c>
      <c r="G6559" s="9" t="s">
        <v>247</v>
      </c>
      <c r="H6559" s="9" t="s">
        <v>22</v>
      </c>
      <c r="I6559" s="9" t="s">
        <v>26</v>
      </c>
      <c r="J6559" s="9" t="s">
        <v>27</v>
      </c>
      <c r="K6559" s="9" t="s">
        <v>76</v>
      </c>
      <c r="L6559" s="9" t="s">
        <v>29</v>
      </c>
      <c r="M6559" s="9" t="s">
        <v>30</v>
      </c>
      <c r="N6559" s="9" t="s">
        <v>31</v>
      </c>
      <c r="O6559" s="9" t="s">
        <v>32</v>
      </c>
      <c r="P6559" s="9" t="s">
        <v>22</v>
      </c>
      <c r="Q6559" s="9" t="s">
        <v>32548</v>
      </c>
      <c r="R6559" s="9" t="s">
        <v>34</v>
      </c>
      <c r="S6559" s="9" t="s">
        <v>32549</v>
      </c>
      <c r="T6559" s="9" t="s">
        <v>32550</v>
      </c>
    </row>
    <row r="6560" customHeight="1" spans="1:20">
      <c r="A6560" s="6">
        <v>45214</v>
      </c>
      <c r="B6560" s="9" t="s">
        <v>32551</v>
      </c>
      <c r="C6560" s="9" t="s">
        <v>783</v>
      </c>
      <c r="D6560" s="9" t="s">
        <v>22</v>
      </c>
      <c r="E6560" s="9" t="s">
        <v>32552</v>
      </c>
      <c r="F6560" s="9" t="s">
        <v>32553</v>
      </c>
      <c r="G6560" s="9" t="s">
        <v>247</v>
      </c>
      <c r="H6560" s="9" t="s">
        <v>22</v>
      </c>
      <c r="I6560" s="9" t="s">
        <v>149</v>
      </c>
      <c r="J6560" s="9" t="s">
        <v>27</v>
      </c>
      <c r="K6560" s="9" t="s">
        <v>28</v>
      </c>
      <c r="L6560" s="9" t="s">
        <v>43</v>
      </c>
      <c r="M6560" s="9" t="s">
        <v>44</v>
      </c>
      <c r="N6560" s="9" t="s">
        <v>743</v>
      </c>
      <c r="O6560" s="9" t="s">
        <v>32</v>
      </c>
      <c r="P6560" s="9" t="s">
        <v>22</v>
      </c>
      <c r="Q6560" s="9" t="s">
        <v>32554</v>
      </c>
      <c r="R6560" s="9" t="s">
        <v>46</v>
      </c>
      <c r="S6560" s="9" t="s">
        <v>32555</v>
      </c>
      <c r="T6560" s="9" t="s">
        <v>32556</v>
      </c>
    </row>
    <row r="6561" customHeight="1" spans="1:20">
      <c r="A6561" s="6">
        <v>45214</v>
      </c>
      <c r="B6561" s="9" t="s">
        <v>32557</v>
      </c>
      <c r="C6561" s="9" t="s">
        <v>6126</v>
      </c>
      <c r="D6561" s="9" t="s">
        <v>22</v>
      </c>
      <c r="E6561" s="9" t="s">
        <v>32558</v>
      </c>
      <c r="F6561" s="9" t="s">
        <v>32559</v>
      </c>
      <c r="G6561" s="9" t="s">
        <v>336</v>
      </c>
      <c r="H6561" s="9" t="s">
        <v>22</v>
      </c>
      <c r="I6561" s="9" t="s">
        <v>384</v>
      </c>
      <c r="J6561" s="9" t="s">
        <v>27</v>
      </c>
      <c r="K6561" s="9" t="s">
        <v>28</v>
      </c>
      <c r="L6561" s="9" t="s">
        <v>43</v>
      </c>
      <c r="M6561" s="9" t="s">
        <v>44</v>
      </c>
      <c r="N6561" s="9" t="s">
        <v>743</v>
      </c>
      <c r="O6561" s="9" t="s">
        <v>32</v>
      </c>
      <c r="P6561" s="9" t="s">
        <v>22</v>
      </c>
      <c r="Q6561" s="9" t="s">
        <v>32560</v>
      </c>
      <c r="R6561" s="9" t="s">
        <v>46</v>
      </c>
      <c r="S6561" s="9" t="s">
        <v>32561</v>
      </c>
      <c r="T6561" s="9" t="s">
        <v>32562</v>
      </c>
    </row>
    <row r="6562" customHeight="1" spans="1:20">
      <c r="A6562" s="6">
        <v>45214</v>
      </c>
      <c r="B6562" s="9" t="s">
        <v>32563</v>
      </c>
      <c r="C6562" s="9" t="s">
        <v>646</v>
      </c>
      <c r="D6562" s="9" t="s">
        <v>22</v>
      </c>
      <c r="E6562" s="9" t="s">
        <v>32564</v>
      </c>
      <c r="F6562" s="9" t="s">
        <v>32565</v>
      </c>
      <c r="G6562" s="9" t="s">
        <v>82</v>
      </c>
      <c r="H6562" s="9" t="s">
        <v>22</v>
      </c>
      <c r="I6562" s="9" t="s">
        <v>117</v>
      </c>
      <c r="J6562" s="9" t="s">
        <v>27</v>
      </c>
      <c r="K6562" s="9" t="s">
        <v>28</v>
      </c>
      <c r="L6562" s="9" t="s">
        <v>43</v>
      </c>
      <c r="M6562" s="9" t="s">
        <v>44</v>
      </c>
      <c r="N6562" s="9" t="s">
        <v>31</v>
      </c>
      <c r="O6562" s="9" t="s">
        <v>32</v>
      </c>
      <c r="P6562" s="9" t="s">
        <v>22</v>
      </c>
      <c r="Q6562" s="9" t="s">
        <v>32566</v>
      </c>
      <c r="R6562" s="9" t="s">
        <v>46</v>
      </c>
      <c r="S6562" s="9" t="s">
        <v>32567</v>
      </c>
      <c r="T6562" s="9" t="s">
        <v>32568</v>
      </c>
    </row>
    <row r="6563" customHeight="1" spans="1:20">
      <c r="A6563" s="6">
        <v>45214</v>
      </c>
      <c r="B6563" s="9" t="s">
        <v>32569</v>
      </c>
      <c r="C6563" s="9" t="s">
        <v>32570</v>
      </c>
      <c r="D6563" s="9" t="s">
        <v>22</v>
      </c>
      <c r="E6563" s="9" t="s">
        <v>32571</v>
      </c>
      <c r="F6563" s="9" t="s">
        <v>32572</v>
      </c>
      <c r="G6563" s="9" t="s">
        <v>82</v>
      </c>
      <c r="H6563" s="9" t="s">
        <v>22</v>
      </c>
      <c r="I6563" s="9" t="s">
        <v>46</v>
      </c>
      <c r="J6563" s="9" t="s">
        <v>27</v>
      </c>
      <c r="K6563" s="9" t="s">
        <v>28</v>
      </c>
      <c r="L6563" s="9" t="s">
        <v>43</v>
      </c>
      <c r="M6563" s="9" t="s">
        <v>169</v>
      </c>
      <c r="N6563" s="9" t="s">
        <v>31</v>
      </c>
      <c r="O6563" s="9" t="s">
        <v>32</v>
      </c>
      <c r="P6563" s="9" t="s">
        <v>22</v>
      </c>
      <c r="Q6563" s="9" t="s">
        <v>32573</v>
      </c>
      <c r="R6563" s="9" t="s">
        <v>46</v>
      </c>
      <c r="S6563" s="9" t="s">
        <v>32574</v>
      </c>
      <c r="T6563" s="9" t="s">
        <v>32575</v>
      </c>
    </row>
    <row r="6564" customHeight="1" spans="1:20">
      <c r="A6564" s="6">
        <v>45214</v>
      </c>
      <c r="B6564" s="9" t="s">
        <v>32576</v>
      </c>
      <c r="C6564" s="9" t="s">
        <v>837</v>
      </c>
      <c r="D6564" s="9" t="s">
        <v>22</v>
      </c>
      <c r="E6564" s="9" t="s">
        <v>32577</v>
      </c>
      <c r="F6564" s="9" t="s">
        <v>32578</v>
      </c>
      <c r="G6564" s="9" t="s">
        <v>82</v>
      </c>
      <c r="H6564" s="9" t="s">
        <v>22</v>
      </c>
      <c r="I6564" s="9" t="s">
        <v>168</v>
      </c>
      <c r="J6564" s="9" t="s">
        <v>27</v>
      </c>
      <c r="K6564" s="9" t="s">
        <v>28</v>
      </c>
      <c r="L6564" s="9" t="s">
        <v>43</v>
      </c>
      <c r="M6564" s="9" t="s">
        <v>169</v>
      </c>
      <c r="N6564" s="9" t="s">
        <v>31</v>
      </c>
      <c r="O6564" s="9" t="s">
        <v>32</v>
      </c>
      <c r="P6564" s="9" t="s">
        <v>22</v>
      </c>
      <c r="Q6564" s="9" t="s">
        <v>32579</v>
      </c>
      <c r="R6564" s="9" t="s">
        <v>46</v>
      </c>
      <c r="S6564" s="9" t="s">
        <v>32580</v>
      </c>
      <c r="T6564" s="9" t="s">
        <v>32581</v>
      </c>
    </row>
    <row r="6565" customHeight="1" spans="1:20">
      <c r="A6565" s="6">
        <v>45214</v>
      </c>
      <c r="B6565" s="9" t="s">
        <v>32582</v>
      </c>
      <c r="C6565" s="9" t="s">
        <v>2911</v>
      </c>
      <c r="D6565" s="9" t="s">
        <v>22</v>
      </c>
      <c r="E6565" s="9" t="s">
        <v>32583</v>
      </c>
      <c r="F6565" s="9" t="s">
        <v>32584</v>
      </c>
      <c r="G6565" s="9" t="s">
        <v>53</v>
      </c>
      <c r="H6565" s="9" t="s">
        <v>22</v>
      </c>
      <c r="I6565" s="9" t="s">
        <v>1078</v>
      </c>
      <c r="J6565" s="9" t="s">
        <v>27</v>
      </c>
      <c r="K6565" s="9" t="s">
        <v>28</v>
      </c>
      <c r="L6565" s="9" t="s">
        <v>43</v>
      </c>
      <c r="M6565" s="9" t="s">
        <v>30</v>
      </c>
      <c r="N6565" s="9" t="s">
        <v>31</v>
      </c>
      <c r="O6565" s="9" t="s">
        <v>32</v>
      </c>
      <c r="P6565" s="9" t="s">
        <v>22</v>
      </c>
      <c r="Q6565" s="9" t="s">
        <v>32585</v>
      </c>
      <c r="R6565" s="9" t="s">
        <v>46</v>
      </c>
      <c r="S6565" s="9" t="s">
        <v>32586</v>
      </c>
      <c r="T6565" s="9" t="s">
        <v>32587</v>
      </c>
    </row>
    <row r="6566" customHeight="1" spans="1:20">
      <c r="A6566" s="6">
        <v>45214</v>
      </c>
      <c r="B6566" s="9" t="s">
        <v>32588</v>
      </c>
      <c r="C6566" s="9" t="s">
        <v>8489</v>
      </c>
      <c r="D6566" s="9" t="s">
        <v>22</v>
      </c>
      <c r="E6566" s="9" t="s">
        <v>32589</v>
      </c>
      <c r="F6566" s="9" t="s">
        <v>32590</v>
      </c>
      <c r="G6566" s="9" t="s">
        <v>25</v>
      </c>
      <c r="H6566" s="9" t="s">
        <v>22</v>
      </c>
      <c r="I6566" s="9" t="s">
        <v>70</v>
      </c>
      <c r="J6566" s="9" t="s">
        <v>27</v>
      </c>
      <c r="K6566" s="9" t="s">
        <v>28</v>
      </c>
      <c r="L6566" s="9" t="s">
        <v>43</v>
      </c>
      <c r="M6566" s="9" t="s">
        <v>44</v>
      </c>
      <c r="N6566" s="9" t="s">
        <v>31</v>
      </c>
      <c r="O6566" s="9" t="s">
        <v>32</v>
      </c>
      <c r="P6566" s="9" t="s">
        <v>22</v>
      </c>
      <c r="Q6566" s="9" t="s">
        <v>32591</v>
      </c>
      <c r="R6566" s="9" t="s">
        <v>46</v>
      </c>
      <c r="S6566" s="9" t="s">
        <v>32592</v>
      </c>
      <c r="T6566" s="9" t="s">
        <v>32593</v>
      </c>
    </row>
    <row r="6567" customHeight="1" spans="1:20">
      <c r="A6567" s="6">
        <v>45214</v>
      </c>
      <c r="B6567" s="9" t="s">
        <v>32594</v>
      </c>
      <c r="C6567" s="9" t="s">
        <v>4902</v>
      </c>
      <c r="D6567" s="9" t="s">
        <v>22</v>
      </c>
      <c r="E6567" s="9" t="s">
        <v>32595</v>
      </c>
      <c r="F6567" s="9" t="s">
        <v>32596</v>
      </c>
      <c r="G6567" s="9" t="s">
        <v>130</v>
      </c>
      <c r="H6567" s="9" t="s">
        <v>22</v>
      </c>
      <c r="I6567" s="9" t="s">
        <v>315</v>
      </c>
      <c r="J6567" s="9" t="s">
        <v>27</v>
      </c>
      <c r="K6567" s="9" t="s">
        <v>28</v>
      </c>
      <c r="L6567" s="9" t="s">
        <v>43</v>
      </c>
      <c r="M6567" s="9" t="s">
        <v>30</v>
      </c>
      <c r="N6567" s="9" t="s">
        <v>31</v>
      </c>
      <c r="O6567" s="9" t="s">
        <v>32</v>
      </c>
      <c r="P6567" s="9" t="s">
        <v>22</v>
      </c>
      <c r="Q6567" s="9" t="s">
        <v>32597</v>
      </c>
      <c r="R6567" s="9" t="s">
        <v>46</v>
      </c>
      <c r="S6567" s="9" t="s">
        <v>32598</v>
      </c>
      <c r="T6567" s="9" t="s">
        <v>32599</v>
      </c>
    </row>
    <row r="6568" customHeight="1" spans="1:20">
      <c r="A6568" s="6">
        <v>45214</v>
      </c>
      <c r="B6568" s="9" t="s">
        <v>32600</v>
      </c>
      <c r="C6568" s="9" t="s">
        <v>1475</v>
      </c>
      <c r="D6568" s="9" t="s">
        <v>22</v>
      </c>
      <c r="E6568" s="9" t="s">
        <v>32601</v>
      </c>
      <c r="F6568" s="9" t="s">
        <v>32602</v>
      </c>
      <c r="G6568" s="9" t="s">
        <v>82</v>
      </c>
      <c r="H6568" s="9" t="s">
        <v>22</v>
      </c>
      <c r="I6568" s="9" t="s">
        <v>3098</v>
      </c>
      <c r="J6568" s="9" t="s">
        <v>27</v>
      </c>
      <c r="K6568" s="9" t="s">
        <v>28</v>
      </c>
      <c r="L6568" s="9" t="s">
        <v>43</v>
      </c>
      <c r="M6568" s="9" t="s">
        <v>44</v>
      </c>
      <c r="N6568" s="9" t="s">
        <v>31</v>
      </c>
      <c r="O6568" s="9" t="s">
        <v>32</v>
      </c>
      <c r="P6568" s="9" t="s">
        <v>22</v>
      </c>
      <c r="Q6568" s="9" t="s">
        <v>32603</v>
      </c>
      <c r="R6568" s="9" t="s">
        <v>46</v>
      </c>
      <c r="S6568" s="9" t="s">
        <v>32604</v>
      </c>
      <c r="T6568" s="9" t="s">
        <v>32605</v>
      </c>
    </row>
    <row r="6569" customHeight="1" spans="1:20">
      <c r="A6569" s="6">
        <v>45214</v>
      </c>
      <c r="B6569" s="9" t="s">
        <v>32606</v>
      </c>
      <c r="C6569" s="9" t="s">
        <v>1167</v>
      </c>
      <c r="D6569" s="9" t="s">
        <v>22</v>
      </c>
      <c r="E6569" s="9" t="s">
        <v>27400</v>
      </c>
      <c r="F6569" s="9" t="s">
        <v>22</v>
      </c>
      <c r="G6569" s="9" t="s">
        <v>22</v>
      </c>
      <c r="H6569" s="9" t="s">
        <v>22</v>
      </c>
      <c r="I6569" s="9" t="s">
        <v>931</v>
      </c>
      <c r="J6569" s="9" t="s">
        <v>27</v>
      </c>
      <c r="K6569" s="9" t="s">
        <v>28</v>
      </c>
      <c r="L6569" s="9" t="s">
        <v>43</v>
      </c>
      <c r="M6569" s="9" t="s">
        <v>30</v>
      </c>
      <c r="N6569" s="9" t="s">
        <v>31</v>
      </c>
      <c r="O6569" s="9" t="s">
        <v>32</v>
      </c>
      <c r="P6569" s="9" t="s">
        <v>22</v>
      </c>
      <c r="Q6569" s="9" t="s">
        <v>32607</v>
      </c>
      <c r="R6569" s="9" t="s">
        <v>46</v>
      </c>
      <c r="S6569" s="9" t="s">
        <v>32608</v>
      </c>
      <c r="T6569" s="9" t="s">
        <v>32609</v>
      </c>
    </row>
    <row r="6570" customHeight="1" spans="1:20">
      <c r="A6570" s="6">
        <v>45214</v>
      </c>
      <c r="B6570" s="9" t="s">
        <v>32610</v>
      </c>
      <c r="C6570" s="9" t="s">
        <v>2868</v>
      </c>
      <c r="D6570" s="9" t="s">
        <v>22</v>
      </c>
      <c r="E6570" s="9" t="s">
        <v>32611</v>
      </c>
      <c r="F6570" s="9" t="s">
        <v>22</v>
      </c>
      <c r="G6570" s="9" t="s">
        <v>22</v>
      </c>
      <c r="H6570" s="9" t="s">
        <v>22</v>
      </c>
      <c r="I6570" s="9" t="s">
        <v>315</v>
      </c>
      <c r="J6570" s="9" t="s">
        <v>27</v>
      </c>
      <c r="K6570" s="9" t="s">
        <v>28</v>
      </c>
      <c r="L6570" s="9" t="s">
        <v>43</v>
      </c>
      <c r="M6570" s="9" t="s">
        <v>30</v>
      </c>
      <c r="N6570" s="9" t="s">
        <v>31</v>
      </c>
      <c r="O6570" s="9" t="s">
        <v>32</v>
      </c>
      <c r="P6570" s="9" t="s">
        <v>22</v>
      </c>
      <c r="Q6570" s="9" t="s">
        <v>32612</v>
      </c>
      <c r="R6570" s="9" t="s">
        <v>46</v>
      </c>
      <c r="S6570" s="9" t="s">
        <v>32613</v>
      </c>
      <c r="T6570" s="9" t="s">
        <v>32614</v>
      </c>
    </row>
    <row r="6571" customHeight="1" spans="1:20">
      <c r="A6571" s="6">
        <v>45214</v>
      </c>
      <c r="B6571" s="9" t="s">
        <v>32615</v>
      </c>
      <c r="C6571" s="9" t="s">
        <v>4006</v>
      </c>
      <c r="D6571" s="9" t="s">
        <v>22</v>
      </c>
      <c r="E6571" s="9" t="s">
        <v>21198</v>
      </c>
      <c r="F6571" s="9" t="s">
        <v>22</v>
      </c>
      <c r="G6571" s="9" t="s">
        <v>22</v>
      </c>
      <c r="H6571" s="9" t="s">
        <v>22</v>
      </c>
      <c r="I6571" s="9" t="s">
        <v>75</v>
      </c>
      <c r="J6571" s="9" t="s">
        <v>27</v>
      </c>
      <c r="K6571" s="9" t="s">
        <v>28</v>
      </c>
      <c r="L6571" s="9" t="s">
        <v>43</v>
      </c>
      <c r="M6571" s="9" t="s">
        <v>30</v>
      </c>
      <c r="N6571" s="9" t="s">
        <v>31</v>
      </c>
      <c r="O6571" s="9" t="s">
        <v>32</v>
      </c>
      <c r="P6571" s="9" t="s">
        <v>22</v>
      </c>
      <c r="Q6571" s="9" t="s">
        <v>32616</v>
      </c>
      <c r="R6571" s="9" t="s">
        <v>46</v>
      </c>
      <c r="S6571" s="9" t="s">
        <v>32617</v>
      </c>
      <c r="T6571" s="9" t="s">
        <v>32618</v>
      </c>
    </row>
    <row r="6572" customHeight="1" spans="1:20">
      <c r="A6572" s="6">
        <v>45214</v>
      </c>
      <c r="B6572" s="9" t="s">
        <v>32619</v>
      </c>
      <c r="C6572" s="9" t="s">
        <v>32620</v>
      </c>
      <c r="D6572" s="9" t="s">
        <v>22</v>
      </c>
      <c r="E6572" s="9" t="s">
        <v>32621</v>
      </c>
      <c r="F6572" s="9" t="s">
        <v>32622</v>
      </c>
      <c r="G6572" s="9" t="s">
        <v>25</v>
      </c>
      <c r="H6572" s="9" t="s">
        <v>22</v>
      </c>
      <c r="I6572" s="9" t="s">
        <v>1595</v>
      </c>
      <c r="J6572" s="9" t="s">
        <v>27</v>
      </c>
      <c r="K6572" s="9" t="s">
        <v>28</v>
      </c>
      <c r="L6572" s="9" t="s">
        <v>43</v>
      </c>
      <c r="M6572" s="9" t="s">
        <v>44</v>
      </c>
      <c r="N6572" s="9" t="s">
        <v>31</v>
      </c>
      <c r="O6572" s="9" t="s">
        <v>32</v>
      </c>
      <c r="P6572" s="9" t="s">
        <v>22</v>
      </c>
      <c r="Q6572" s="9" t="s">
        <v>32623</v>
      </c>
      <c r="R6572" s="9" t="s">
        <v>46</v>
      </c>
      <c r="S6572" s="9" t="s">
        <v>32624</v>
      </c>
      <c r="T6572" s="9" t="s">
        <v>32625</v>
      </c>
    </row>
    <row r="6573" customHeight="1" spans="1:20">
      <c r="A6573" s="6">
        <v>45214</v>
      </c>
      <c r="B6573" s="9" t="s">
        <v>32626</v>
      </c>
      <c r="C6573" s="9" t="s">
        <v>2825</v>
      </c>
      <c r="D6573" s="9" t="s">
        <v>22</v>
      </c>
      <c r="E6573" s="9" t="s">
        <v>32627</v>
      </c>
      <c r="F6573" s="9" t="s">
        <v>32628</v>
      </c>
      <c r="G6573" s="9" t="s">
        <v>82</v>
      </c>
      <c r="H6573" s="9" t="s">
        <v>22</v>
      </c>
      <c r="I6573" s="9" t="s">
        <v>235</v>
      </c>
      <c r="J6573" s="9" t="s">
        <v>27</v>
      </c>
      <c r="K6573" s="9" t="s">
        <v>28</v>
      </c>
      <c r="L6573" s="9" t="s">
        <v>43</v>
      </c>
      <c r="M6573" s="9" t="s">
        <v>44</v>
      </c>
      <c r="N6573" s="9" t="s">
        <v>31</v>
      </c>
      <c r="O6573" s="9" t="s">
        <v>32</v>
      </c>
      <c r="P6573" s="9" t="s">
        <v>22</v>
      </c>
      <c r="Q6573" s="9" t="s">
        <v>32629</v>
      </c>
      <c r="R6573" s="9" t="s">
        <v>46</v>
      </c>
      <c r="S6573" s="9" t="s">
        <v>32630</v>
      </c>
      <c r="T6573" s="9" t="s">
        <v>32631</v>
      </c>
    </row>
    <row r="6574" customHeight="1" spans="1:20">
      <c r="A6574" s="6">
        <v>45214</v>
      </c>
      <c r="B6574" s="9" t="s">
        <v>32632</v>
      </c>
      <c r="C6574" s="9" t="s">
        <v>8020</v>
      </c>
      <c r="D6574" s="9" t="s">
        <v>22</v>
      </c>
      <c r="E6574" s="9" t="s">
        <v>32633</v>
      </c>
      <c r="F6574" s="9" t="s">
        <v>32634</v>
      </c>
      <c r="G6574" s="9" t="s">
        <v>82</v>
      </c>
      <c r="H6574" s="9" t="s">
        <v>22</v>
      </c>
      <c r="I6574" s="9" t="s">
        <v>162</v>
      </c>
      <c r="J6574" s="9" t="s">
        <v>27</v>
      </c>
      <c r="K6574" s="9" t="s">
        <v>28</v>
      </c>
      <c r="L6574" s="9" t="s">
        <v>43</v>
      </c>
      <c r="M6574" s="9" t="s">
        <v>44</v>
      </c>
      <c r="N6574" s="9" t="s">
        <v>31</v>
      </c>
      <c r="O6574" s="9" t="s">
        <v>32</v>
      </c>
      <c r="P6574" s="9" t="s">
        <v>22</v>
      </c>
      <c r="Q6574" s="9" t="s">
        <v>32635</v>
      </c>
      <c r="R6574" s="9" t="s">
        <v>46</v>
      </c>
      <c r="S6574" s="9" t="s">
        <v>32636</v>
      </c>
      <c r="T6574" s="9" t="s">
        <v>32637</v>
      </c>
    </row>
    <row r="6575" customHeight="1" spans="1:20">
      <c r="A6575" s="6">
        <v>45214</v>
      </c>
      <c r="B6575" s="9" t="s">
        <v>32638</v>
      </c>
      <c r="C6575" s="9" t="s">
        <v>9229</v>
      </c>
      <c r="D6575" s="9" t="s">
        <v>22</v>
      </c>
      <c r="E6575" s="9" t="s">
        <v>32639</v>
      </c>
      <c r="F6575" s="9" t="s">
        <v>32640</v>
      </c>
      <c r="G6575" s="9" t="s">
        <v>82</v>
      </c>
      <c r="H6575" s="9" t="s">
        <v>22</v>
      </c>
      <c r="I6575" s="9" t="s">
        <v>175</v>
      </c>
      <c r="J6575" s="9" t="s">
        <v>27</v>
      </c>
      <c r="K6575" s="9" t="s">
        <v>28</v>
      </c>
      <c r="L6575" s="9" t="s">
        <v>43</v>
      </c>
      <c r="M6575" s="9" t="s">
        <v>30</v>
      </c>
      <c r="N6575" s="9" t="s">
        <v>208</v>
      </c>
      <c r="O6575" s="9" t="s">
        <v>32</v>
      </c>
      <c r="P6575" s="9" t="s">
        <v>22</v>
      </c>
      <c r="Q6575" s="9" t="s">
        <v>31498</v>
      </c>
      <c r="R6575" s="9" t="s">
        <v>46</v>
      </c>
      <c r="S6575" s="9" t="s">
        <v>32641</v>
      </c>
      <c r="T6575" s="9" t="s">
        <v>32642</v>
      </c>
    </row>
    <row r="6576" customHeight="1" spans="1:20">
      <c r="A6576" s="6">
        <v>45214</v>
      </c>
      <c r="B6576" s="9" t="s">
        <v>32643</v>
      </c>
      <c r="C6576" s="9" t="s">
        <v>2825</v>
      </c>
      <c r="D6576" s="9" t="s">
        <v>22</v>
      </c>
      <c r="E6576" s="9" t="s">
        <v>32644</v>
      </c>
      <c r="F6576" s="9" t="s">
        <v>32645</v>
      </c>
      <c r="G6576" s="9" t="s">
        <v>130</v>
      </c>
      <c r="H6576" s="9" t="s">
        <v>22</v>
      </c>
      <c r="I6576" s="9" t="s">
        <v>117</v>
      </c>
      <c r="J6576" s="9" t="s">
        <v>27</v>
      </c>
      <c r="K6576" s="9" t="s">
        <v>28</v>
      </c>
      <c r="L6576" s="9" t="s">
        <v>43</v>
      </c>
      <c r="M6576" s="9" t="s">
        <v>44</v>
      </c>
      <c r="N6576" s="9" t="s">
        <v>31</v>
      </c>
      <c r="O6576" s="9" t="s">
        <v>32</v>
      </c>
      <c r="P6576" s="9" t="s">
        <v>22</v>
      </c>
      <c r="Q6576" s="9" t="s">
        <v>32646</v>
      </c>
      <c r="R6576" s="9" t="s">
        <v>46</v>
      </c>
      <c r="S6576" s="9" t="s">
        <v>32647</v>
      </c>
      <c r="T6576" s="9" t="s">
        <v>32648</v>
      </c>
    </row>
    <row r="6577" customHeight="1" spans="1:20">
      <c r="A6577" s="6">
        <v>45214</v>
      </c>
      <c r="B6577" s="9" t="s">
        <v>32649</v>
      </c>
      <c r="C6577" s="9" t="s">
        <v>2825</v>
      </c>
      <c r="D6577" s="9" t="s">
        <v>22</v>
      </c>
      <c r="E6577" s="9" t="s">
        <v>32650</v>
      </c>
      <c r="F6577" s="9" t="s">
        <v>32651</v>
      </c>
      <c r="G6577" s="9" t="s">
        <v>82</v>
      </c>
      <c r="H6577" s="9" t="s">
        <v>22</v>
      </c>
      <c r="I6577" s="9" t="s">
        <v>315</v>
      </c>
      <c r="J6577" s="9" t="s">
        <v>27</v>
      </c>
      <c r="K6577" s="9" t="s">
        <v>28</v>
      </c>
      <c r="L6577" s="9" t="s">
        <v>43</v>
      </c>
      <c r="M6577" s="9" t="s">
        <v>30</v>
      </c>
      <c r="N6577" s="9" t="s">
        <v>31</v>
      </c>
      <c r="O6577" s="9" t="s">
        <v>32</v>
      </c>
      <c r="P6577" s="9" t="s">
        <v>22</v>
      </c>
      <c r="Q6577" s="9" t="s">
        <v>32652</v>
      </c>
      <c r="R6577" s="9" t="s">
        <v>46</v>
      </c>
      <c r="S6577" s="9" t="s">
        <v>32653</v>
      </c>
      <c r="T6577" s="9" t="s">
        <v>32654</v>
      </c>
    </row>
    <row r="6578" customHeight="1" spans="1:20">
      <c r="A6578" s="6">
        <v>45214</v>
      </c>
      <c r="B6578" s="9" t="s">
        <v>32655</v>
      </c>
      <c r="C6578" s="9" t="s">
        <v>10712</v>
      </c>
      <c r="D6578" s="9" t="s">
        <v>22</v>
      </c>
      <c r="E6578" s="9" t="s">
        <v>32656</v>
      </c>
      <c r="F6578" s="9" t="s">
        <v>22</v>
      </c>
      <c r="G6578" s="9" t="s">
        <v>22</v>
      </c>
      <c r="H6578" s="9" t="s">
        <v>22</v>
      </c>
      <c r="I6578" s="9" t="s">
        <v>253</v>
      </c>
      <c r="J6578" s="9" t="s">
        <v>27</v>
      </c>
      <c r="K6578" s="9" t="s">
        <v>28</v>
      </c>
      <c r="L6578" s="9" t="s">
        <v>43</v>
      </c>
      <c r="M6578" s="9" t="s">
        <v>30</v>
      </c>
      <c r="N6578" s="9" t="s">
        <v>31</v>
      </c>
      <c r="O6578" s="9" t="s">
        <v>32</v>
      </c>
      <c r="P6578" s="9" t="s">
        <v>22</v>
      </c>
      <c r="Q6578" s="9" t="s">
        <v>32657</v>
      </c>
      <c r="R6578" s="9" t="s">
        <v>46</v>
      </c>
      <c r="S6578" s="9" t="s">
        <v>32658</v>
      </c>
      <c r="T6578" s="9" t="s">
        <v>32659</v>
      </c>
    </row>
    <row r="6579" customHeight="1" spans="1:20">
      <c r="A6579" s="6">
        <v>45214</v>
      </c>
      <c r="B6579" s="9" t="s">
        <v>32660</v>
      </c>
      <c r="C6579" s="9" t="s">
        <v>6694</v>
      </c>
      <c r="D6579" s="9" t="s">
        <v>22</v>
      </c>
      <c r="E6579" s="9" t="s">
        <v>32661</v>
      </c>
      <c r="F6579" s="9" t="s">
        <v>32662</v>
      </c>
      <c r="G6579" s="9" t="s">
        <v>62</v>
      </c>
      <c r="H6579" s="9" t="s">
        <v>22</v>
      </c>
      <c r="I6579" s="9" t="s">
        <v>97</v>
      </c>
      <c r="J6579" s="9" t="s">
        <v>27</v>
      </c>
      <c r="K6579" s="9" t="s">
        <v>28</v>
      </c>
      <c r="L6579" s="9" t="s">
        <v>43</v>
      </c>
      <c r="M6579" s="9" t="s">
        <v>30</v>
      </c>
      <c r="N6579" s="9" t="s">
        <v>31</v>
      </c>
      <c r="O6579" s="9" t="s">
        <v>32</v>
      </c>
      <c r="P6579" s="9" t="s">
        <v>22</v>
      </c>
      <c r="Q6579" s="9" t="s">
        <v>32663</v>
      </c>
      <c r="R6579" s="9" t="s">
        <v>46</v>
      </c>
      <c r="S6579" s="9" t="s">
        <v>32664</v>
      </c>
      <c r="T6579" s="9" t="s">
        <v>32665</v>
      </c>
    </row>
    <row r="6580" customHeight="1" spans="1:20">
      <c r="A6580" s="6">
        <v>45214</v>
      </c>
      <c r="B6580" s="9" t="s">
        <v>32666</v>
      </c>
      <c r="C6580" s="9" t="s">
        <v>817</v>
      </c>
      <c r="D6580" s="9" t="s">
        <v>22</v>
      </c>
      <c r="E6580" s="9" t="s">
        <v>32667</v>
      </c>
      <c r="F6580" s="9" t="s">
        <v>3884</v>
      </c>
      <c r="G6580" s="9" t="s">
        <v>25</v>
      </c>
      <c r="H6580" s="9" t="s">
        <v>22</v>
      </c>
      <c r="I6580" s="9" t="s">
        <v>732</v>
      </c>
      <c r="J6580" s="9" t="s">
        <v>27</v>
      </c>
      <c r="K6580" s="9" t="s">
        <v>28</v>
      </c>
      <c r="L6580" s="9" t="s">
        <v>43</v>
      </c>
      <c r="M6580" s="9" t="s">
        <v>30</v>
      </c>
      <c r="N6580" s="9" t="s">
        <v>31</v>
      </c>
      <c r="O6580" s="9" t="s">
        <v>32</v>
      </c>
      <c r="P6580" s="9" t="s">
        <v>22</v>
      </c>
      <c r="Q6580" s="9" t="s">
        <v>32668</v>
      </c>
      <c r="R6580" s="9" t="s">
        <v>46</v>
      </c>
      <c r="S6580" s="9" t="s">
        <v>32669</v>
      </c>
      <c r="T6580" s="9" t="s">
        <v>32670</v>
      </c>
    </row>
    <row r="6581" customHeight="1" spans="1:20">
      <c r="A6581" s="6">
        <v>45214</v>
      </c>
      <c r="B6581" s="9" t="s">
        <v>32671</v>
      </c>
      <c r="C6581" s="9" t="s">
        <v>5213</v>
      </c>
      <c r="D6581" s="9" t="s">
        <v>22</v>
      </c>
      <c r="E6581" s="9" t="s">
        <v>32672</v>
      </c>
      <c r="F6581" s="9" t="s">
        <v>32673</v>
      </c>
      <c r="G6581" s="9" t="s">
        <v>62</v>
      </c>
      <c r="H6581" s="9" t="s">
        <v>22</v>
      </c>
      <c r="I6581" s="9" t="s">
        <v>299</v>
      </c>
      <c r="J6581" s="9" t="s">
        <v>27</v>
      </c>
      <c r="K6581" s="9" t="s">
        <v>28</v>
      </c>
      <c r="L6581" s="9" t="s">
        <v>43</v>
      </c>
      <c r="M6581" s="9" t="s">
        <v>30</v>
      </c>
      <c r="N6581" s="9" t="s">
        <v>208</v>
      </c>
      <c r="O6581" s="9" t="s">
        <v>32</v>
      </c>
      <c r="P6581" s="9" t="s">
        <v>22</v>
      </c>
      <c r="Q6581" s="9" t="s">
        <v>32674</v>
      </c>
      <c r="R6581" s="9" t="s">
        <v>46</v>
      </c>
      <c r="S6581" s="9" t="s">
        <v>32675</v>
      </c>
      <c r="T6581" s="9" t="s">
        <v>22</v>
      </c>
    </row>
    <row r="6582" customHeight="1" spans="1:20">
      <c r="A6582" s="6">
        <v>45214</v>
      </c>
      <c r="B6582" s="9" t="s">
        <v>32676</v>
      </c>
      <c r="C6582" s="9" t="s">
        <v>5213</v>
      </c>
      <c r="D6582" s="9" t="s">
        <v>22</v>
      </c>
      <c r="E6582" s="9" t="s">
        <v>32677</v>
      </c>
      <c r="F6582" s="9" t="s">
        <v>32678</v>
      </c>
      <c r="G6582" s="9" t="s">
        <v>82</v>
      </c>
      <c r="H6582" s="9" t="s">
        <v>22</v>
      </c>
      <c r="I6582" s="9" t="s">
        <v>104</v>
      </c>
      <c r="J6582" s="9" t="s">
        <v>27</v>
      </c>
      <c r="K6582" s="9" t="s">
        <v>28</v>
      </c>
      <c r="L6582" s="9" t="s">
        <v>43</v>
      </c>
      <c r="M6582" s="9" t="s">
        <v>30</v>
      </c>
      <c r="N6582" s="9" t="s">
        <v>208</v>
      </c>
      <c r="O6582" s="9" t="s">
        <v>32</v>
      </c>
      <c r="P6582" s="9" t="s">
        <v>22</v>
      </c>
      <c r="Q6582" s="9" t="s">
        <v>32679</v>
      </c>
      <c r="R6582" s="9" t="s">
        <v>46</v>
      </c>
      <c r="S6582" s="9" t="s">
        <v>32680</v>
      </c>
      <c r="T6582" s="9" t="s">
        <v>22</v>
      </c>
    </row>
    <row r="6583" customHeight="1" spans="1:20">
      <c r="A6583" s="6">
        <v>45214</v>
      </c>
      <c r="B6583" s="9" t="s">
        <v>32681</v>
      </c>
      <c r="C6583" s="9" t="s">
        <v>783</v>
      </c>
      <c r="D6583" s="9" t="s">
        <v>22</v>
      </c>
      <c r="E6583" s="9" t="s">
        <v>32682</v>
      </c>
      <c r="F6583" s="9" t="s">
        <v>32683</v>
      </c>
      <c r="G6583" s="9" t="s">
        <v>82</v>
      </c>
      <c r="H6583" s="9" t="s">
        <v>96</v>
      </c>
      <c r="I6583" s="9" t="s">
        <v>168</v>
      </c>
      <c r="J6583" s="9" t="s">
        <v>27</v>
      </c>
      <c r="K6583" s="9" t="s">
        <v>28</v>
      </c>
      <c r="L6583" s="9" t="s">
        <v>43</v>
      </c>
      <c r="M6583" s="9" t="s">
        <v>169</v>
      </c>
      <c r="N6583" s="9" t="s">
        <v>743</v>
      </c>
      <c r="O6583" s="9" t="s">
        <v>32</v>
      </c>
      <c r="P6583" s="9" t="s">
        <v>22</v>
      </c>
      <c r="Q6583" s="9" t="s">
        <v>32502</v>
      </c>
      <c r="R6583" s="9" t="s">
        <v>46</v>
      </c>
      <c r="S6583" s="9" t="s">
        <v>32684</v>
      </c>
      <c r="T6583" s="9" t="s">
        <v>22</v>
      </c>
    </row>
    <row r="6584" customHeight="1" spans="1:20">
      <c r="A6584" s="6">
        <v>45214</v>
      </c>
      <c r="B6584" s="9" t="s">
        <v>32685</v>
      </c>
      <c r="C6584" s="9" t="s">
        <v>7401</v>
      </c>
      <c r="D6584" s="9" t="s">
        <v>22</v>
      </c>
      <c r="E6584" s="9" t="s">
        <v>32686</v>
      </c>
      <c r="F6584" s="9" t="s">
        <v>32687</v>
      </c>
      <c r="G6584" s="9" t="s">
        <v>82</v>
      </c>
      <c r="H6584" s="9" t="s">
        <v>22</v>
      </c>
      <c r="I6584" s="9" t="s">
        <v>162</v>
      </c>
      <c r="J6584" s="9" t="s">
        <v>27</v>
      </c>
      <c r="K6584" s="9" t="s">
        <v>28</v>
      </c>
      <c r="L6584" s="9" t="s">
        <v>43</v>
      </c>
      <c r="M6584" s="9" t="s">
        <v>44</v>
      </c>
      <c r="N6584" s="9" t="s">
        <v>208</v>
      </c>
      <c r="O6584" s="9" t="s">
        <v>32</v>
      </c>
      <c r="P6584" s="9" t="s">
        <v>22</v>
      </c>
      <c r="Q6584" s="9" t="s">
        <v>32688</v>
      </c>
      <c r="R6584" s="9" t="s">
        <v>46</v>
      </c>
      <c r="S6584" s="9" t="s">
        <v>32689</v>
      </c>
      <c r="T6584" s="9" t="s">
        <v>32690</v>
      </c>
    </row>
    <row r="6585" customHeight="1" spans="1:20">
      <c r="A6585" s="6">
        <v>45214</v>
      </c>
      <c r="B6585" s="9" t="s">
        <v>32691</v>
      </c>
      <c r="C6585" s="9" t="s">
        <v>1914</v>
      </c>
      <c r="D6585" s="9" t="s">
        <v>22</v>
      </c>
      <c r="E6585" s="9" t="s">
        <v>32692</v>
      </c>
      <c r="F6585" s="9" t="s">
        <v>32693</v>
      </c>
      <c r="G6585" s="9" t="s">
        <v>41</v>
      </c>
      <c r="H6585" s="9" t="s">
        <v>22</v>
      </c>
      <c r="I6585" s="9" t="s">
        <v>931</v>
      </c>
      <c r="J6585" s="9" t="s">
        <v>27</v>
      </c>
      <c r="K6585" s="9" t="s">
        <v>28</v>
      </c>
      <c r="L6585" s="9" t="s">
        <v>43</v>
      </c>
      <c r="M6585" s="9" t="s">
        <v>30</v>
      </c>
      <c r="N6585" s="9" t="s">
        <v>31</v>
      </c>
      <c r="O6585" s="9" t="s">
        <v>32</v>
      </c>
      <c r="P6585" s="9" t="s">
        <v>22</v>
      </c>
      <c r="Q6585" s="9" t="s">
        <v>32694</v>
      </c>
      <c r="R6585" s="9" t="s">
        <v>46</v>
      </c>
      <c r="S6585" s="9" t="s">
        <v>32695</v>
      </c>
      <c r="T6585" s="9" t="s">
        <v>32696</v>
      </c>
    </row>
    <row r="6586" customHeight="1" spans="1:20">
      <c r="A6586" s="6">
        <v>45214</v>
      </c>
      <c r="B6586" s="9" t="s">
        <v>32697</v>
      </c>
      <c r="C6586" s="9" t="s">
        <v>17160</v>
      </c>
      <c r="D6586" s="9" t="s">
        <v>22</v>
      </c>
      <c r="E6586" s="9" t="s">
        <v>32698</v>
      </c>
      <c r="F6586" s="9" t="s">
        <v>32699</v>
      </c>
      <c r="G6586" s="9" t="s">
        <v>41</v>
      </c>
      <c r="H6586" s="9" t="s">
        <v>110</v>
      </c>
      <c r="I6586" s="9" t="s">
        <v>162</v>
      </c>
      <c r="J6586" s="9" t="s">
        <v>27</v>
      </c>
      <c r="K6586" s="9" t="s">
        <v>28</v>
      </c>
      <c r="L6586" s="9" t="s">
        <v>43</v>
      </c>
      <c r="M6586" s="9" t="s">
        <v>169</v>
      </c>
      <c r="N6586" s="9" t="s">
        <v>31</v>
      </c>
      <c r="O6586" s="9" t="s">
        <v>32</v>
      </c>
      <c r="P6586" s="9" t="s">
        <v>22</v>
      </c>
      <c r="Q6586" s="9" t="s">
        <v>32700</v>
      </c>
      <c r="R6586" s="9" t="s">
        <v>46</v>
      </c>
      <c r="S6586" s="9" t="s">
        <v>32701</v>
      </c>
      <c r="T6586" s="9" t="s">
        <v>31338</v>
      </c>
    </row>
    <row r="6587" customHeight="1" spans="1:20">
      <c r="A6587" s="6">
        <v>45214</v>
      </c>
      <c r="B6587" s="9" t="s">
        <v>32702</v>
      </c>
      <c r="C6587" s="9" t="s">
        <v>1167</v>
      </c>
      <c r="D6587" s="9" t="s">
        <v>22</v>
      </c>
      <c r="E6587" s="9" t="s">
        <v>32703</v>
      </c>
      <c r="F6587" s="9" t="s">
        <v>32704</v>
      </c>
      <c r="G6587" s="9" t="s">
        <v>25</v>
      </c>
      <c r="H6587" s="9" t="s">
        <v>22</v>
      </c>
      <c r="I6587" s="9" t="s">
        <v>207</v>
      </c>
      <c r="J6587" s="9" t="s">
        <v>27</v>
      </c>
      <c r="K6587" s="9" t="s">
        <v>28</v>
      </c>
      <c r="L6587" s="9" t="s">
        <v>43</v>
      </c>
      <c r="M6587" s="9" t="s">
        <v>44</v>
      </c>
      <c r="N6587" s="9" t="s">
        <v>31</v>
      </c>
      <c r="O6587" s="9" t="s">
        <v>32</v>
      </c>
      <c r="P6587" s="9" t="s">
        <v>22</v>
      </c>
      <c r="Q6587" s="9" t="s">
        <v>32705</v>
      </c>
      <c r="R6587" s="9" t="s">
        <v>46</v>
      </c>
      <c r="S6587" s="9" t="s">
        <v>32706</v>
      </c>
      <c r="T6587" s="9" t="s">
        <v>32707</v>
      </c>
    </row>
    <row r="6588" customHeight="1" spans="1:20">
      <c r="A6588" s="6">
        <v>45214</v>
      </c>
      <c r="B6588" s="9" t="s">
        <v>32708</v>
      </c>
      <c r="C6588" s="9" t="s">
        <v>6717</v>
      </c>
      <c r="D6588" s="9" t="s">
        <v>22</v>
      </c>
      <c r="E6588" s="9" t="s">
        <v>32709</v>
      </c>
      <c r="F6588" s="9" t="s">
        <v>31341</v>
      </c>
      <c r="G6588" s="9" t="s">
        <v>69</v>
      </c>
      <c r="H6588" s="9" t="s">
        <v>110</v>
      </c>
      <c r="I6588" s="9" t="s">
        <v>26</v>
      </c>
      <c r="J6588" s="9" t="s">
        <v>27</v>
      </c>
      <c r="K6588" s="9" t="s">
        <v>195</v>
      </c>
      <c r="L6588" s="9" t="s">
        <v>29</v>
      </c>
      <c r="M6588" s="9" t="s">
        <v>44</v>
      </c>
      <c r="N6588" s="9" t="s">
        <v>31</v>
      </c>
      <c r="O6588" s="9" t="s">
        <v>32</v>
      </c>
      <c r="P6588" s="9" t="s">
        <v>22</v>
      </c>
      <c r="Q6588" s="9" t="s">
        <v>32710</v>
      </c>
      <c r="R6588" s="9" t="s">
        <v>34</v>
      </c>
      <c r="S6588" s="9" t="s">
        <v>32711</v>
      </c>
      <c r="T6588" s="9" t="s">
        <v>32712</v>
      </c>
    </row>
    <row r="6589" customHeight="1" spans="1:20">
      <c r="A6589" s="6">
        <v>45214</v>
      </c>
      <c r="B6589" s="9" t="s">
        <v>32713</v>
      </c>
      <c r="C6589" s="9" t="s">
        <v>1167</v>
      </c>
      <c r="D6589" s="9" t="s">
        <v>22</v>
      </c>
      <c r="E6589" s="9" t="s">
        <v>32714</v>
      </c>
      <c r="F6589" s="9" t="s">
        <v>32715</v>
      </c>
      <c r="G6589" s="9" t="s">
        <v>82</v>
      </c>
      <c r="H6589" s="9" t="s">
        <v>22</v>
      </c>
      <c r="I6589" s="9" t="s">
        <v>26</v>
      </c>
      <c r="J6589" s="9" t="s">
        <v>27</v>
      </c>
      <c r="K6589" s="9" t="s">
        <v>28</v>
      </c>
      <c r="L6589" s="9" t="s">
        <v>29</v>
      </c>
      <c r="M6589" s="9" t="s">
        <v>30</v>
      </c>
      <c r="N6589" s="9" t="s">
        <v>31</v>
      </c>
      <c r="O6589" s="9" t="s">
        <v>32</v>
      </c>
      <c r="P6589" s="9" t="s">
        <v>22</v>
      </c>
      <c r="Q6589" s="9" t="s">
        <v>32716</v>
      </c>
      <c r="R6589" s="9" t="s">
        <v>34</v>
      </c>
      <c r="S6589" s="9" t="s">
        <v>32717</v>
      </c>
      <c r="T6589" s="9" t="s">
        <v>32718</v>
      </c>
    </row>
    <row r="6590" customHeight="1" spans="1:20">
      <c r="A6590" s="6">
        <v>45214</v>
      </c>
      <c r="B6590" s="9" t="s">
        <v>32719</v>
      </c>
      <c r="C6590" s="9" t="s">
        <v>783</v>
      </c>
      <c r="D6590" s="9" t="s">
        <v>22</v>
      </c>
      <c r="E6590" s="9" t="s">
        <v>32720</v>
      </c>
      <c r="F6590" s="9" t="s">
        <v>32721</v>
      </c>
      <c r="G6590" s="9" t="s">
        <v>82</v>
      </c>
      <c r="H6590" s="9" t="s">
        <v>22</v>
      </c>
      <c r="I6590" s="9" t="s">
        <v>168</v>
      </c>
      <c r="J6590" s="9" t="s">
        <v>27</v>
      </c>
      <c r="K6590" s="9" t="s">
        <v>28</v>
      </c>
      <c r="L6590" s="9" t="s">
        <v>43</v>
      </c>
      <c r="M6590" s="9" t="s">
        <v>169</v>
      </c>
      <c r="N6590" s="9" t="s">
        <v>743</v>
      </c>
      <c r="O6590" s="9" t="s">
        <v>32</v>
      </c>
      <c r="P6590" s="9" t="s">
        <v>22</v>
      </c>
      <c r="Q6590" s="9" t="s">
        <v>32722</v>
      </c>
      <c r="R6590" s="9" t="s">
        <v>46</v>
      </c>
      <c r="S6590" s="9" t="s">
        <v>32723</v>
      </c>
      <c r="T6590" s="9" t="s">
        <v>32724</v>
      </c>
    </row>
    <row r="6591" customHeight="1" spans="1:20">
      <c r="A6591" s="6">
        <v>45214</v>
      </c>
      <c r="B6591" s="9" t="s">
        <v>32725</v>
      </c>
      <c r="C6591" s="9" t="s">
        <v>783</v>
      </c>
      <c r="D6591" s="9" t="s">
        <v>22</v>
      </c>
      <c r="E6591" s="9" t="s">
        <v>32726</v>
      </c>
      <c r="F6591" s="9" t="s">
        <v>32704</v>
      </c>
      <c r="G6591" s="9" t="s">
        <v>82</v>
      </c>
      <c r="H6591" s="9" t="s">
        <v>22</v>
      </c>
      <c r="I6591" s="9" t="s">
        <v>207</v>
      </c>
      <c r="J6591" s="9" t="s">
        <v>27</v>
      </c>
      <c r="K6591" s="9" t="s">
        <v>28</v>
      </c>
      <c r="L6591" s="9" t="s">
        <v>43</v>
      </c>
      <c r="M6591" s="9" t="s">
        <v>169</v>
      </c>
      <c r="N6591" s="9" t="s">
        <v>743</v>
      </c>
      <c r="O6591" s="9" t="s">
        <v>32</v>
      </c>
      <c r="P6591" s="9" t="s">
        <v>22</v>
      </c>
      <c r="Q6591" s="9" t="s">
        <v>32727</v>
      </c>
      <c r="R6591" s="9" t="s">
        <v>46</v>
      </c>
      <c r="S6591" s="9" t="s">
        <v>32728</v>
      </c>
      <c r="T6591" s="9" t="s">
        <v>32707</v>
      </c>
    </row>
    <row r="6592" customHeight="1" spans="1:20">
      <c r="A6592" s="6">
        <v>45214</v>
      </c>
      <c r="B6592" s="9" t="s">
        <v>32729</v>
      </c>
      <c r="C6592" s="9" t="s">
        <v>783</v>
      </c>
      <c r="D6592" s="9" t="s">
        <v>22</v>
      </c>
      <c r="E6592" s="9" t="s">
        <v>32730</v>
      </c>
      <c r="F6592" s="9" t="s">
        <v>32731</v>
      </c>
      <c r="G6592" s="9" t="s">
        <v>82</v>
      </c>
      <c r="H6592" s="9" t="s">
        <v>137</v>
      </c>
      <c r="I6592" s="9" t="s">
        <v>168</v>
      </c>
      <c r="J6592" s="9" t="s">
        <v>27</v>
      </c>
      <c r="K6592" s="9" t="s">
        <v>28</v>
      </c>
      <c r="L6592" s="9" t="s">
        <v>43</v>
      </c>
      <c r="M6592" s="9" t="s">
        <v>169</v>
      </c>
      <c r="N6592" s="9" t="s">
        <v>743</v>
      </c>
      <c r="O6592" s="9" t="s">
        <v>32</v>
      </c>
      <c r="P6592" s="9" t="s">
        <v>22</v>
      </c>
      <c r="Q6592" s="9" t="s">
        <v>32732</v>
      </c>
      <c r="R6592" s="9" t="s">
        <v>46</v>
      </c>
      <c r="S6592" s="9" t="s">
        <v>32733</v>
      </c>
      <c r="T6592" s="9" t="s">
        <v>32734</v>
      </c>
    </row>
    <row r="6593" customHeight="1" spans="1:20">
      <c r="A6593" s="6">
        <v>45214</v>
      </c>
      <c r="B6593" s="9" t="s">
        <v>32735</v>
      </c>
      <c r="C6593" s="9" t="s">
        <v>32736</v>
      </c>
      <c r="D6593" s="9" t="s">
        <v>22</v>
      </c>
      <c r="E6593" s="9" t="s">
        <v>32737</v>
      </c>
      <c r="F6593" s="9" t="s">
        <v>32738</v>
      </c>
      <c r="G6593" s="9" t="s">
        <v>41</v>
      </c>
      <c r="H6593" s="9" t="s">
        <v>22</v>
      </c>
      <c r="I6593" s="9" t="s">
        <v>912</v>
      </c>
      <c r="J6593" s="9" t="s">
        <v>27</v>
      </c>
      <c r="K6593" s="9" t="s">
        <v>28</v>
      </c>
      <c r="L6593" s="9" t="s">
        <v>43</v>
      </c>
      <c r="M6593" s="9" t="s">
        <v>44</v>
      </c>
      <c r="N6593" s="9" t="s">
        <v>31</v>
      </c>
      <c r="O6593" s="9" t="s">
        <v>32</v>
      </c>
      <c r="P6593" s="9" t="s">
        <v>22</v>
      </c>
      <c r="Q6593" s="9" t="s">
        <v>32739</v>
      </c>
      <c r="R6593" s="9" t="s">
        <v>46</v>
      </c>
      <c r="S6593" s="9" t="s">
        <v>32740</v>
      </c>
      <c r="T6593" s="9" t="s">
        <v>32741</v>
      </c>
    </row>
    <row r="6594" customHeight="1" spans="1:20">
      <c r="A6594" s="6">
        <v>45214</v>
      </c>
      <c r="B6594" s="9" t="s">
        <v>32742</v>
      </c>
      <c r="C6594" s="9" t="s">
        <v>9326</v>
      </c>
      <c r="D6594" s="9" t="s">
        <v>22</v>
      </c>
      <c r="E6594" s="9" t="s">
        <v>32743</v>
      </c>
      <c r="F6594" s="9" t="s">
        <v>32744</v>
      </c>
      <c r="G6594" s="9" t="s">
        <v>82</v>
      </c>
      <c r="H6594" s="9" t="s">
        <v>96</v>
      </c>
      <c r="I6594" s="9" t="s">
        <v>131</v>
      </c>
      <c r="J6594" s="9" t="s">
        <v>27</v>
      </c>
      <c r="K6594" s="9" t="s">
        <v>28</v>
      </c>
      <c r="L6594" s="9" t="s">
        <v>43</v>
      </c>
      <c r="M6594" s="9" t="s">
        <v>799</v>
      </c>
      <c r="N6594" s="9" t="s">
        <v>31</v>
      </c>
      <c r="O6594" s="9" t="s">
        <v>32</v>
      </c>
      <c r="P6594" s="9" t="s">
        <v>22</v>
      </c>
      <c r="Q6594" s="9" t="s">
        <v>32745</v>
      </c>
      <c r="R6594" s="9" t="s">
        <v>46</v>
      </c>
      <c r="S6594" s="9" t="s">
        <v>32746</v>
      </c>
      <c r="T6594" s="9" t="s">
        <v>32747</v>
      </c>
    </row>
    <row r="6595" customHeight="1" spans="1:20">
      <c r="A6595" s="6">
        <v>45214</v>
      </c>
      <c r="B6595" s="9" t="s">
        <v>32748</v>
      </c>
      <c r="C6595" s="9" t="s">
        <v>9326</v>
      </c>
      <c r="D6595" s="9" t="s">
        <v>22</v>
      </c>
      <c r="E6595" s="9" t="s">
        <v>31449</v>
      </c>
      <c r="F6595" s="9" t="s">
        <v>31450</v>
      </c>
      <c r="G6595" s="9" t="s">
        <v>53</v>
      </c>
      <c r="H6595" s="9" t="s">
        <v>110</v>
      </c>
      <c r="I6595" s="9" t="s">
        <v>931</v>
      </c>
      <c r="J6595" s="9" t="s">
        <v>27</v>
      </c>
      <c r="K6595" s="9" t="s">
        <v>28</v>
      </c>
      <c r="L6595" s="9" t="s">
        <v>43</v>
      </c>
      <c r="M6595" s="9" t="s">
        <v>30</v>
      </c>
      <c r="N6595" s="9" t="s">
        <v>31</v>
      </c>
      <c r="O6595" s="9" t="s">
        <v>32</v>
      </c>
      <c r="P6595" s="9" t="s">
        <v>22</v>
      </c>
      <c r="Q6595" s="9" t="s">
        <v>32749</v>
      </c>
      <c r="R6595" s="9" t="s">
        <v>46</v>
      </c>
      <c r="S6595" s="9" t="s">
        <v>32750</v>
      </c>
      <c r="T6595" s="9" t="s">
        <v>31454</v>
      </c>
    </row>
    <row r="6596" customHeight="1" spans="1:20">
      <c r="A6596" s="6">
        <v>45215</v>
      </c>
      <c r="B6596" s="9" t="s">
        <v>32751</v>
      </c>
      <c r="C6596" s="9" t="s">
        <v>5512</v>
      </c>
      <c r="D6596" s="11" t="s">
        <v>22</v>
      </c>
      <c r="E6596" s="9" t="s">
        <v>2740</v>
      </c>
      <c r="F6596" s="9" t="s">
        <v>2741</v>
      </c>
      <c r="G6596" s="11" t="s">
        <v>25</v>
      </c>
      <c r="H6596" s="11" t="s">
        <v>22</v>
      </c>
      <c r="I6596" s="11" t="s">
        <v>83</v>
      </c>
      <c r="J6596" s="11" t="s">
        <v>27</v>
      </c>
      <c r="K6596" s="11" t="s">
        <v>28</v>
      </c>
      <c r="L6596" s="11" t="s">
        <v>43</v>
      </c>
      <c r="M6596" s="9" t="s">
        <v>30</v>
      </c>
      <c r="N6596" s="9" t="s">
        <v>5516</v>
      </c>
      <c r="O6596" s="11" t="s">
        <v>32</v>
      </c>
      <c r="P6596" s="11" t="s">
        <v>22</v>
      </c>
      <c r="Q6596" s="11" t="s">
        <v>32752</v>
      </c>
      <c r="R6596" s="11" t="s">
        <v>5515</v>
      </c>
      <c r="S6596" s="9" t="s">
        <v>32753</v>
      </c>
      <c r="T6596" s="9" t="s">
        <v>22</v>
      </c>
    </row>
    <row r="6597" customHeight="1" spans="1:20">
      <c r="A6597" s="6">
        <v>45215</v>
      </c>
      <c r="B6597" s="9" t="s">
        <v>32754</v>
      </c>
      <c r="C6597" s="9" t="s">
        <v>646</v>
      </c>
      <c r="D6597" s="11" t="s">
        <v>22</v>
      </c>
      <c r="E6597" s="9" t="s">
        <v>32755</v>
      </c>
      <c r="F6597" s="9" t="s">
        <v>32756</v>
      </c>
      <c r="G6597" s="11" t="s">
        <v>53</v>
      </c>
      <c r="H6597" s="11" t="s">
        <v>22</v>
      </c>
      <c r="I6597" s="11" t="s">
        <v>412</v>
      </c>
      <c r="J6597" s="11" t="s">
        <v>27</v>
      </c>
      <c r="K6597" s="11" t="s">
        <v>28</v>
      </c>
      <c r="L6597" s="11" t="s">
        <v>43</v>
      </c>
      <c r="M6597" s="9" t="s">
        <v>44</v>
      </c>
      <c r="N6597" s="9" t="s">
        <v>31</v>
      </c>
      <c r="O6597" s="11" t="s">
        <v>32</v>
      </c>
      <c r="P6597" s="11" t="s">
        <v>22</v>
      </c>
      <c r="Q6597" s="11" t="s">
        <v>32757</v>
      </c>
      <c r="R6597" s="11" t="s">
        <v>46</v>
      </c>
      <c r="S6597" s="9" t="s">
        <v>32758</v>
      </c>
      <c r="T6597" s="9" t="s">
        <v>32759</v>
      </c>
    </row>
    <row r="6598" customHeight="1" spans="1:20">
      <c r="A6598" s="6">
        <v>45215</v>
      </c>
      <c r="B6598" s="9" t="s">
        <v>32760</v>
      </c>
      <c r="C6598" s="9" t="s">
        <v>121</v>
      </c>
      <c r="D6598" s="11" t="s">
        <v>22</v>
      </c>
      <c r="E6598" s="9" t="s">
        <v>32761</v>
      </c>
      <c r="F6598" s="9" t="s">
        <v>32762</v>
      </c>
      <c r="G6598" s="11" t="s">
        <v>25</v>
      </c>
      <c r="H6598" s="11" t="s">
        <v>22</v>
      </c>
      <c r="I6598" s="11" t="s">
        <v>9666</v>
      </c>
      <c r="J6598" s="11" t="s">
        <v>27</v>
      </c>
      <c r="K6598" s="11" t="s">
        <v>28</v>
      </c>
      <c r="L6598" s="11" t="s">
        <v>43</v>
      </c>
      <c r="M6598" s="9" t="s">
        <v>30</v>
      </c>
      <c r="N6598" s="9" t="s">
        <v>31</v>
      </c>
      <c r="O6598" s="11" t="s">
        <v>32</v>
      </c>
      <c r="P6598" s="11" t="s">
        <v>22</v>
      </c>
      <c r="Q6598" s="11" t="s">
        <v>32763</v>
      </c>
      <c r="R6598" s="11" t="s">
        <v>46</v>
      </c>
      <c r="S6598" s="9" t="s">
        <v>32764</v>
      </c>
      <c r="T6598" s="9" t="s">
        <v>32765</v>
      </c>
    </row>
    <row r="6599" customHeight="1" spans="1:20">
      <c r="A6599" s="6">
        <v>45215</v>
      </c>
      <c r="B6599" s="9" t="s">
        <v>32766</v>
      </c>
      <c r="C6599" s="9" t="s">
        <v>646</v>
      </c>
      <c r="D6599" s="11" t="s">
        <v>22</v>
      </c>
      <c r="E6599" s="9" t="s">
        <v>32767</v>
      </c>
      <c r="F6599" s="9" t="s">
        <v>32768</v>
      </c>
      <c r="G6599" s="11" t="s">
        <v>25</v>
      </c>
      <c r="H6599" s="11" t="s">
        <v>22</v>
      </c>
      <c r="I6599" s="11" t="s">
        <v>70</v>
      </c>
      <c r="J6599" s="11" t="s">
        <v>27</v>
      </c>
      <c r="K6599" s="11" t="s">
        <v>28</v>
      </c>
      <c r="L6599" s="11" t="s">
        <v>43</v>
      </c>
      <c r="M6599" s="9" t="s">
        <v>44</v>
      </c>
      <c r="N6599" s="9" t="s">
        <v>31</v>
      </c>
      <c r="O6599" s="11" t="s">
        <v>32</v>
      </c>
      <c r="P6599" s="11" t="s">
        <v>22</v>
      </c>
      <c r="Q6599" s="11" t="s">
        <v>32769</v>
      </c>
      <c r="R6599" s="11" t="s">
        <v>46</v>
      </c>
      <c r="S6599" s="9" t="s">
        <v>32770</v>
      </c>
      <c r="T6599" s="9" t="s">
        <v>32771</v>
      </c>
    </row>
    <row r="6600" customHeight="1" spans="1:20">
      <c r="A6600" s="6">
        <v>45215</v>
      </c>
      <c r="B6600" s="9" t="s">
        <v>32772</v>
      </c>
      <c r="C6600" s="9" t="s">
        <v>121</v>
      </c>
      <c r="D6600" s="11" t="s">
        <v>22</v>
      </c>
      <c r="E6600" s="9" t="s">
        <v>32773</v>
      </c>
      <c r="F6600" s="9" t="s">
        <v>32774</v>
      </c>
      <c r="G6600" s="11" t="s">
        <v>53</v>
      </c>
      <c r="H6600" s="11" t="s">
        <v>22</v>
      </c>
      <c r="I6600" s="11" t="s">
        <v>235</v>
      </c>
      <c r="J6600" s="11" t="s">
        <v>27</v>
      </c>
      <c r="K6600" s="11" t="s">
        <v>28</v>
      </c>
      <c r="L6600" s="11" t="s">
        <v>43</v>
      </c>
      <c r="M6600" s="9" t="s">
        <v>30</v>
      </c>
      <c r="N6600" s="9" t="s">
        <v>31</v>
      </c>
      <c r="O6600" s="11" t="s">
        <v>32</v>
      </c>
      <c r="P6600" s="11" t="s">
        <v>22</v>
      </c>
      <c r="Q6600" s="11" t="s">
        <v>32775</v>
      </c>
      <c r="R6600" s="11" t="s">
        <v>46</v>
      </c>
      <c r="S6600" s="9" t="s">
        <v>32776</v>
      </c>
      <c r="T6600" s="9" t="s">
        <v>32777</v>
      </c>
    </row>
    <row r="6601" customHeight="1" spans="1:20">
      <c r="A6601" s="6">
        <v>45215</v>
      </c>
      <c r="B6601" s="9" t="s">
        <v>32778</v>
      </c>
      <c r="C6601" s="9" t="s">
        <v>5213</v>
      </c>
      <c r="D6601" s="11" t="s">
        <v>22</v>
      </c>
      <c r="E6601" s="9" t="s">
        <v>32779</v>
      </c>
      <c r="F6601" s="9" t="s">
        <v>32780</v>
      </c>
      <c r="G6601" s="11" t="s">
        <v>130</v>
      </c>
      <c r="H6601" s="11" t="s">
        <v>22</v>
      </c>
      <c r="I6601" s="11" t="s">
        <v>155</v>
      </c>
      <c r="J6601" s="11" t="s">
        <v>27</v>
      </c>
      <c r="K6601" s="11" t="s">
        <v>28</v>
      </c>
      <c r="L6601" s="11" t="s">
        <v>43</v>
      </c>
      <c r="M6601" s="9" t="s">
        <v>30</v>
      </c>
      <c r="N6601" s="9" t="s">
        <v>208</v>
      </c>
      <c r="O6601" s="11" t="s">
        <v>32</v>
      </c>
      <c r="P6601" s="11" t="s">
        <v>22</v>
      </c>
      <c r="Q6601" s="11" t="s">
        <v>32781</v>
      </c>
      <c r="R6601" s="11" t="s">
        <v>46</v>
      </c>
      <c r="S6601" s="9" t="s">
        <v>32782</v>
      </c>
      <c r="T6601" s="9" t="s">
        <v>32783</v>
      </c>
    </row>
    <row r="6602" customHeight="1" spans="1:20">
      <c r="A6602" s="6">
        <v>45215</v>
      </c>
      <c r="B6602" s="9" t="s">
        <v>32784</v>
      </c>
      <c r="C6602" s="9" t="s">
        <v>204</v>
      </c>
      <c r="D6602" s="11" t="s">
        <v>22</v>
      </c>
      <c r="E6602" s="9" t="s">
        <v>32785</v>
      </c>
      <c r="F6602" s="9" t="s">
        <v>32786</v>
      </c>
      <c r="G6602" s="11" t="s">
        <v>130</v>
      </c>
      <c r="H6602" s="11" t="s">
        <v>110</v>
      </c>
      <c r="I6602" s="11" t="s">
        <v>214</v>
      </c>
      <c r="J6602" s="11" t="s">
        <v>27</v>
      </c>
      <c r="K6602" s="11" t="s">
        <v>28</v>
      </c>
      <c r="L6602" s="11" t="s">
        <v>43</v>
      </c>
      <c r="M6602" s="9" t="s">
        <v>30</v>
      </c>
      <c r="N6602" s="9" t="s">
        <v>208</v>
      </c>
      <c r="O6602" s="11" t="s">
        <v>32</v>
      </c>
      <c r="P6602" s="11" t="s">
        <v>22</v>
      </c>
      <c r="Q6602" s="11" t="s">
        <v>32787</v>
      </c>
      <c r="R6602" s="11" t="s">
        <v>46</v>
      </c>
      <c r="S6602" s="9" t="s">
        <v>32788</v>
      </c>
      <c r="T6602" s="9" t="s">
        <v>32789</v>
      </c>
    </row>
    <row r="6603" customHeight="1" spans="1:20">
      <c r="A6603" s="6">
        <v>45215</v>
      </c>
      <c r="B6603" s="9" t="s">
        <v>32790</v>
      </c>
      <c r="C6603" s="9" t="s">
        <v>399</v>
      </c>
      <c r="D6603" s="11" t="s">
        <v>22</v>
      </c>
      <c r="E6603" s="9" t="s">
        <v>32791</v>
      </c>
      <c r="F6603" s="9" t="s">
        <v>32792</v>
      </c>
      <c r="G6603" s="11" t="s">
        <v>336</v>
      </c>
      <c r="H6603" s="11" t="s">
        <v>22</v>
      </c>
      <c r="I6603" s="11" t="s">
        <v>315</v>
      </c>
      <c r="J6603" s="11" t="s">
        <v>27</v>
      </c>
      <c r="K6603" s="11" t="s">
        <v>28</v>
      </c>
      <c r="L6603" s="11" t="s">
        <v>43</v>
      </c>
      <c r="M6603" s="9" t="s">
        <v>44</v>
      </c>
      <c r="N6603" s="9" t="s">
        <v>31</v>
      </c>
      <c r="O6603" s="11" t="s">
        <v>32</v>
      </c>
      <c r="P6603" s="11" t="s">
        <v>22</v>
      </c>
      <c r="Q6603" s="11" t="s">
        <v>32793</v>
      </c>
      <c r="R6603" s="11" t="s">
        <v>46</v>
      </c>
      <c r="S6603" s="9" t="s">
        <v>32794</v>
      </c>
      <c r="T6603" s="9" t="s">
        <v>32795</v>
      </c>
    </row>
    <row r="6604" customHeight="1" spans="1:20">
      <c r="A6604" s="6">
        <v>45215</v>
      </c>
      <c r="B6604" s="9" t="s">
        <v>32796</v>
      </c>
      <c r="C6604" s="9" t="s">
        <v>7660</v>
      </c>
      <c r="D6604" s="11" t="s">
        <v>22</v>
      </c>
      <c r="E6604" s="9" t="s">
        <v>32797</v>
      </c>
      <c r="F6604" s="9" t="s">
        <v>32798</v>
      </c>
      <c r="G6604" s="11" t="s">
        <v>82</v>
      </c>
      <c r="H6604" s="11" t="s">
        <v>22</v>
      </c>
      <c r="I6604" s="11" t="s">
        <v>253</v>
      </c>
      <c r="J6604" s="11" t="s">
        <v>27</v>
      </c>
      <c r="K6604" s="11" t="s">
        <v>28</v>
      </c>
      <c r="L6604" s="11" t="s">
        <v>43</v>
      </c>
      <c r="M6604" s="9" t="s">
        <v>44</v>
      </c>
      <c r="N6604" s="9" t="s">
        <v>208</v>
      </c>
      <c r="O6604" s="11" t="s">
        <v>32</v>
      </c>
      <c r="P6604" s="11" t="s">
        <v>22</v>
      </c>
      <c r="Q6604" s="11" t="s">
        <v>32799</v>
      </c>
      <c r="R6604" s="11" t="s">
        <v>46</v>
      </c>
      <c r="S6604" s="9" t="s">
        <v>32800</v>
      </c>
      <c r="T6604" s="9" t="s">
        <v>22</v>
      </c>
    </row>
    <row r="6605" customHeight="1" spans="1:20">
      <c r="A6605" s="6">
        <v>45215</v>
      </c>
      <c r="B6605" s="9" t="s">
        <v>32801</v>
      </c>
      <c r="C6605" s="9" t="s">
        <v>23590</v>
      </c>
      <c r="D6605" s="11" t="s">
        <v>22</v>
      </c>
      <c r="E6605" s="9" t="s">
        <v>32802</v>
      </c>
      <c r="F6605" s="9" t="s">
        <v>32803</v>
      </c>
      <c r="G6605" s="11" t="s">
        <v>41</v>
      </c>
      <c r="H6605" s="11" t="s">
        <v>110</v>
      </c>
      <c r="I6605" s="11" t="s">
        <v>75</v>
      </c>
      <c r="J6605" s="11" t="s">
        <v>27</v>
      </c>
      <c r="K6605" s="11" t="s">
        <v>28</v>
      </c>
      <c r="L6605" s="11" t="s">
        <v>43</v>
      </c>
      <c r="M6605" s="9" t="s">
        <v>44</v>
      </c>
      <c r="N6605" s="9" t="s">
        <v>31</v>
      </c>
      <c r="O6605" s="11" t="s">
        <v>32</v>
      </c>
      <c r="P6605" s="11" t="s">
        <v>22</v>
      </c>
      <c r="Q6605" s="11" t="s">
        <v>32804</v>
      </c>
      <c r="R6605" s="11" t="s">
        <v>46</v>
      </c>
      <c r="S6605" s="9" t="s">
        <v>32805</v>
      </c>
      <c r="T6605" s="9" t="s">
        <v>32806</v>
      </c>
    </row>
    <row r="6606" customHeight="1" spans="1:20">
      <c r="A6606" s="6">
        <v>45215</v>
      </c>
      <c r="B6606" s="9" t="s">
        <v>32807</v>
      </c>
      <c r="C6606" s="9" t="s">
        <v>9317</v>
      </c>
      <c r="D6606" s="11" t="s">
        <v>22</v>
      </c>
      <c r="E6606" s="9" t="s">
        <v>32808</v>
      </c>
      <c r="F6606" s="9" t="s">
        <v>32809</v>
      </c>
      <c r="G6606" s="11" t="s">
        <v>130</v>
      </c>
      <c r="H6606" s="11" t="s">
        <v>22</v>
      </c>
      <c r="I6606" s="11" t="s">
        <v>175</v>
      </c>
      <c r="J6606" s="11" t="s">
        <v>27</v>
      </c>
      <c r="K6606" s="11" t="s">
        <v>28</v>
      </c>
      <c r="L6606" s="11" t="s">
        <v>43</v>
      </c>
      <c r="M6606" s="9" t="s">
        <v>30</v>
      </c>
      <c r="N6606" s="9" t="s">
        <v>31</v>
      </c>
      <c r="O6606" s="11" t="s">
        <v>32</v>
      </c>
      <c r="P6606" s="11" t="s">
        <v>22</v>
      </c>
      <c r="Q6606" s="11" t="s">
        <v>32810</v>
      </c>
      <c r="R6606" s="11" t="s">
        <v>46</v>
      </c>
      <c r="S6606" s="9" t="s">
        <v>32811</v>
      </c>
      <c r="T6606" s="9" t="s">
        <v>32812</v>
      </c>
    </row>
    <row r="6607" customHeight="1" spans="1:20">
      <c r="A6607" s="6">
        <v>45215</v>
      </c>
      <c r="B6607" s="9" t="s">
        <v>32813</v>
      </c>
      <c r="C6607" s="9" t="s">
        <v>8489</v>
      </c>
      <c r="D6607" s="11" t="s">
        <v>22</v>
      </c>
      <c r="E6607" s="9" t="s">
        <v>32814</v>
      </c>
      <c r="F6607" s="9" t="s">
        <v>32815</v>
      </c>
      <c r="G6607" s="11" t="s">
        <v>69</v>
      </c>
      <c r="H6607" s="11" t="s">
        <v>22</v>
      </c>
      <c r="I6607" s="11" t="s">
        <v>124</v>
      </c>
      <c r="J6607" s="11" t="s">
        <v>27</v>
      </c>
      <c r="K6607" s="11" t="s">
        <v>28</v>
      </c>
      <c r="L6607" s="11" t="s">
        <v>43</v>
      </c>
      <c r="M6607" s="9" t="s">
        <v>44</v>
      </c>
      <c r="N6607" s="9" t="s">
        <v>31</v>
      </c>
      <c r="O6607" s="11" t="s">
        <v>32</v>
      </c>
      <c r="P6607" s="11" t="s">
        <v>22</v>
      </c>
      <c r="Q6607" s="11" t="s">
        <v>32816</v>
      </c>
      <c r="R6607" s="11" t="s">
        <v>46</v>
      </c>
      <c r="S6607" s="9" t="s">
        <v>32817</v>
      </c>
      <c r="T6607" s="9" t="s">
        <v>22</v>
      </c>
    </row>
    <row r="6608" customHeight="1" spans="1:20">
      <c r="A6608" s="6">
        <v>45215</v>
      </c>
      <c r="B6608" s="9" t="s">
        <v>32818</v>
      </c>
      <c r="C6608" s="9" t="s">
        <v>8489</v>
      </c>
      <c r="D6608" s="11" t="s">
        <v>22</v>
      </c>
      <c r="E6608" s="9" t="s">
        <v>32819</v>
      </c>
      <c r="F6608" s="9" t="s">
        <v>32820</v>
      </c>
      <c r="G6608" s="11" t="s">
        <v>41</v>
      </c>
      <c r="H6608" s="11" t="s">
        <v>22</v>
      </c>
      <c r="I6608" s="11" t="s">
        <v>511</v>
      </c>
      <c r="J6608" s="11" t="s">
        <v>27</v>
      </c>
      <c r="K6608" s="11" t="s">
        <v>28</v>
      </c>
      <c r="L6608" s="11" t="s">
        <v>43</v>
      </c>
      <c r="M6608" s="9" t="s">
        <v>30</v>
      </c>
      <c r="N6608" s="9" t="s">
        <v>31</v>
      </c>
      <c r="O6608" s="11" t="s">
        <v>32</v>
      </c>
      <c r="P6608" s="11" t="s">
        <v>22</v>
      </c>
      <c r="Q6608" s="11" t="s">
        <v>32821</v>
      </c>
      <c r="R6608" s="11" t="s">
        <v>46</v>
      </c>
      <c r="S6608" s="9" t="s">
        <v>32822</v>
      </c>
      <c r="T6608" s="9" t="s">
        <v>22</v>
      </c>
    </row>
    <row r="6609" customHeight="1" spans="1:20">
      <c r="A6609" s="6">
        <v>45215</v>
      </c>
      <c r="B6609" s="9" t="s">
        <v>32823</v>
      </c>
      <c r="C6609" s="9" t="s">
        <v>9326</v>
      </c>
      <c r="D6609" s="11" t="s">
        <v>22</v>
      </c>
      <c r="E6609" s="9" t="s">
        <v>32824</v>
      </c>
      <c r="F6609" s="9" t="s">
        <v>32825</v>
      </c>
      <c r="G6609" s="11" t="s">
        <v>62</v>
      </c>
      <c r="H6609" s="11" t="s">
        <v>22</v>
      </c>
      <c r="I6609" s="11" t="s">
        <v>412</v>
      </c>
      <c r="J6609" s="11" t="s">
        <v>27</v>
      </c>
      <c r="K6609" s="11" t="s">
        <v>28</v>
      </c>
      <c r="L6609" s="11" t="s">
        <v>43</v>
      </c>
      <c r="M6609" s="9" t="s">
        <v>44</v>
      </c>
      <c r="N6609" s="9" t="s">
        <v>31</v>
      </c>
      <c r="O6609" s="11" t="s">
        <v>32</v>
      </c>
      <c r="P6609" s="11" t="s">
        <v>22</v>
      </c>
      <c r="Q6609" s="11" t="s">
        <v>32826</v>
      </c>
      <c r="R6609" s="11" t="s">
        <v>46</v>
      </c>
      <c r="S6609" s="9" t="s">
        <v>32827</v>
      </c>
      <c r="T6609" s="9" t="s">
        <v>22</v>
      </c>
    </row>
    <row r="6610" customHeight="1" spans="1:20">
      <c r="A6610" s="6">
        <v>45215</v>
      </c>
      <c r="B6610" s="9" t="s">
        <v>32828</v>
      </c>
      <c r="C6610" s="9" t="s">
        <v>79</v>
      </c>
      <c r="D6610" s="11" t="s">
        <v>22</v>
      </c>
      <c r="E6610" s="9" t="s">
        <v>32829</v>
      </c>
      <c r="F6610" s="9" t="s">
        <v>27709</v>
      </c>
      <c r="G6610" s="11" t="s">
        <v>22</v>
      </c>
      <c r="H6610" s="11" t="s">
        <v>110</v>
      </c>
      <c r="I6610" s="11" t="s">
        <v>26</v>
      </c>
      <c r="J6610" s="11" t="s">
        <v>27</v>
      </c>
      <c r="K6610" s="11" t="s">
        <v>28</v>
      </c>
      <c r="L6610" s="11" t="s">
        <v>43</v>
      </c>
      <c r="M6610" s="9" t="s">
        <v>30</v>
      </c>
      <c r="N6610" s="9" t="s">
        <v>31</v>
      </c>
      <c r="O6610" s="11" t="s">
        <v>32</v>
      </c>
      <c r="P6610" s="11" t="s">
        <v>22</v>
      </c>
      <c r="Q6610" s="11" t="s">
        <v>32830</v>
      </c>
      <c r="R6610" s="11" t="s">
        <v>34</v>
      </c>
      <c r="S6610" s="9" t="s">
        <v>32831</v>
      </c>
      <c r="T6610" s="9" t="s">
        <v>32832</v>
      </c>
    </row>
    <row r="6611" customHeight="1" spans="1:20">
      <c r="A6611" s="6">
        <v>45215</v>
      </c>
      <c r="B6611" s="9" t="s">
        <v>32833</v>
      </c>
      <c r="C6611" s="9" t="s">
        <v>79</v>
      </c>
      <c r="D6611" s="11" t="s">
        <v>22</v>
      </c>
      <c r="E6611" s="9" t="s">
        <v>32834</v>
      </c>
      <c r="F6611" s="9" t="s">
        <v>29086</v>
      </c>
      <c r="G6611" s="11" t="s">
        <v>22</v>
      </c>
      <c r="H6611" s="11" t="s">
        <v>22</v>
      </c>
      <c r="I6611" s="11" t="s">
        <v>26</v>
      </c>
      <c r="J6611" s="11" t="s">
        <v>27</v>
      </c>
      <c r="K6611" s="11" t="s">
        <v>28</v>
      </c>
      <c r="L6611" s="11" t="s">
        <v>43</v>
      </c>
      <c r="M6611" s="9" t="s">
        <v>30</v>
      </c>
      <c r="N6611" s="9" t="s">
        <v>31</v>
      </c>
      <c r="O6611" s="11" t="s">
        <v>32</v>
      </c>
      <c r="P6611" s="11" t="s">
        <v>22</v>
      </c>
      <c r="Q6611" s="11" t="s">
        <v>32835</v>
      </c>
      <c r="R6611" s="11" t="s">
        <v>34</v>
      </c>
      <c r="S6611" s="9" t="s">
        <v>32836</v>
      </c>
      <c r="T6611" s="9" t="s">
        <v>32837</v>
      </c>
    </row>
    <row r="6612" customHeight="1" spans="1:20">
      <c r="A6612" s="6">
        <v>45215</v>
      </c>
      <c r="B6612" s="9" t="s">
        <v>32838</v>
      </c>
      <c r="C6612" s="9" t="s">
        <v>79</v>
      </c>
      <c r="D6612" s="11" t="s">
        <v>22</v>
      </c>
      <c r="E6612" s="9" t="s">
        <v>32834</v>
      </c>
      <c r="F6612" s="9" t="s">
        <v>29086</v>
      </c>
      <c r="G6612" s="11" t="s">
        <v>22</v>
      </c>
      <c r="H6612" s="11" t="s">
        <v>22</v>
      </c>
      <c r="I6612" s="11" t="s">
        <v>26</v>
      </c>
      <c r="J6612" s="11" t="s">
        <v>27</v>
      </c>
      <c r="K6612" s="11" t="s">
        <v>28</v>
      </c>
      <c r="L6612" s="11" t="s">
        <v>43</v>
      </c>
      <c r="M6612" s="9" t="s">
        <v>30</v>
      </c>
      <c r="N6612" s="9" t="s">
        <v>31</v>
      </c>
      <c r="O6612" s="11" t="s">
        <v>32</v>
      </c>
      <c r="P6612" s="11" t="s">
        <v>22</v>
      </c>
      <c r="Q6612" s="11" t="s">
        <v>32839</v>
      </c>
      <c r="R6612" s="11" t="s">
        <v>34</v>
      </c>
      <c r="S6612" s="9" t="s">
        <v>32840</v>
      </c>
      <c r="T6612" s="9" t="s">
        <v>32837</v>
      </c>
    </row>
    <row r="6613" customHeight="1" spans="1:20">
      <c r="A6613" s="6">
        <v>45215</v>
      </c>
      <c r="B6613" s="9" t="s">
        <v>32841</v>
      </c>
      <c r="C6613" s="9" t="s">
        <v>79</v>
      </c>
      <c r="D6613" s="11" t="s">
        <v>22</v>
      </c>
      <c r="E6613" s="9" t="s">
        <v>19627</v>
      </c>
      <c r="F6613" s="9" t="s">
        <v>19628</v>
      </c>
      <c r="G6613" s="11" t="s">
        <v>22</v>
      </c>
      <c r="H6613" s="11" t="s">
        <v>22</v>
      </c>
      <c r="I6613" s="11" t="s">
        <v>26</v>
      </c>
      <c r="J6613" s="11" t="s">
        <v>27</v>
      </c>
      <c r="K6613" s="11" t="s">
        <v>28</v>
      </c>
      <c r="L6613" s="11" t="s">
        <v>43</v>
      </c>
      <c r="M6613" s="9" t="s">
        <v>30</v>
      </c>
      <c r="N6613" s="9" t="s">
        <v>31</v>
      </c>
      <c r="O6613" s="11" t="s">
        <v>32</v>
      </c>
      <c r="P6613" s="11" t="s">
        <v>22</v>
      </c>
      <c r="Q6613" s="11" t="s">
        <v>32842</v>
      </c>
      <c r="R6613" s="11" t="s">
        <v>34</v>
      </c>
      <c r="S6613" s="9" t="s">
        <v>32843</v>
      </c>
      <c r="T6613" s="9" t="s">
        <v>32844</v>
      </c>
    </row>
    <row r="6614" customHeight="1" spans="1:20">
      <c r="A6614" s="6">
        <v>45215</v>
      </c>
      <c r="B6614" s="9" t="s">
        <v>32845</v>
      </c>
      <c r="C6614" s="9" t="s">
        <v>79</v>
      </c>
      <c r="D6614" s="11" t="s">
        <v>22</v>
      </c>
      <c r="E6614" s="9" t="s">
        <v>23486</v>
      </c>
      <c r="F6614" s="9" t="s">
        <v>32846</v>
      </c>
      <c r="G6614" s="11" t="s">
        <v>22</v>
      </c>
      <c r="H6614" s="11" t="s">
        <v>22</v>
      </c>
      <c r="I6614" s="11" t="s">
        <v>26</v>
      </c>
      <c r="J6614" s="11" t="s">
        <v>27</v>
      </c>
      <c r="K6614" s="11" t="s">
        <v>28</v>
      </c>
      <c r="L6614" s="11" t="s">
        <v>43</v>
      </c>
      <c r="M6614" s="9" t="s">
        <v>30</v>
      </c>
      <c r="N6614" s="9" t="s">
        <v>31</v>
      </c>
      <c r="O6614" s="11" t="s">
        <v>32</v>
      </c>
      <c r="P6614" s="11" t="s">
        <v>22</v>
      </c>
      <c r="Q6614" s="11" t="s">
        <v>32847</v>
      </c>
      <c r="R6614" s="11" t="s">
        <v>34</v>
      </c>
      <c r="S6614" s="9" t="s">
        <v>32848</v>
      </c>
      <c r="T6614" s="9" t="s">
        <v>32849</v>
      </c>
    </row>
    <row r="6615" customHeight="1" spans="1:20">
      <c r="A6615" s="6">
        <v>45215</v>
      </c>
      <c r="B6615" s="9" t="s">
        <v>32850</v>
      </c>
      <c r="C6615" s="9" t="s">
        <v>79</v>
      </c>
      <c r="D6615" s="11" t="s">
        <v>22</v>
      </c>
      <c r="E6615" s="9" t="s">
        <v>23486</v>
      </c>
      <c r="F6615" s="9" t="s">
        <v>32846</v>
      </c>
      <c r="G6615" s="11" t="s">
        <v>22</v>
      </c>
      <c r="H6615" s="11" t="s">
        <v>22</v>
      </c>
      <c r="I6615" s="11" t="s">
        <v>26</v>
      </c>
      <c r="J6615" s="11" t="s">
        <v>27</v>
      </c>
      <c r="K6615" s="11" t="s">
        <v>28</v>
      </c>
      <c r="L6615" s="11" t="s">
        <v>43</v>
      </c>
      <c r="M6615" s="9" t="s">
        <v>30</v>
      </c>
      <c r="N6615" s="9" t="s">
        <v>31</v>
      </c>
      <c r="O6615" s="11" t="s">
        <v>32</v>
      </c>
      <c r="P6615" s="11" t="s">
        <v>22</v>
      </c>
      <c r="Q6615" s="11" t="s">
        <v>32851</v>
      </c>
      <c r="R6615" s="11" t="s">
        <v>34</v>
      </c>
      <c r="S6615" s="9" t="s">
        <v>32852</v>
      </c>
      <c r="T6615" s="9" t="s">
        <v>32849</v>
      </c>
    </row>
    <row r="6616" customHeight="1" spans="1:20">
      <c r="A6616" s="6">
        <v>45215</v>
      </c>
      <c r="B6616" s="9" t="s">
        <v>32853</v>
      </c>
      <c r="C6616" s="9" t="s">
        <v>79</v>
      </c>
      <c r="D6616" s="11" t="s">
        <v>22</v>
      </c>
      <c r="E6616" s="9" t="s">
        <v>32854</v>
      </c>
      <c r="F6616" s="9" t="s">
        <v>21100</v>
      </c>
      <c r="G6616" s="11" t="s">
        <v>22</v>
      </c>
      <c r="H6616" s="11" t="s">
        <v>22</v>
      </c>
      <c r="I6616" s="11" t="s">
        <v>26</v>
      </c>
      <c r="J6616" s="11" t="s">
        <v>27</v>
      </c>
      <c r="K6616" s="11" t="s">
        <v>28</v>
      </c>
      <c r="L6616" s="11" t="s">
        <v>43</v>
      </c>
      <c r="M6616" s="9" t="s">
        <v>30</v>
      </c>
      <c r="N6616" s="9" t="s">
        <v>31</v>
      </c>
      <c r="O6616" s="11" t="s">
        <v>32</v>
      </c>
      <c r="P6616" s="11" t="s">
        <v>22</v>
      </c>
      <c r="Q6616" s="11" t="s">
        <v>32855</v>
      </c>
      <c r="R6616" s="11" t="s">
        <v>34</v>
      </c>
      <c r="S6616" s="9" t="s">
        <v>32856</v>
      </c>
      <c r="T6616" s="9" t="s">
        <v>32857</v>
      </c>
    </row>
    <row r="6617" customHeight="1" spans="1:20">
      <c r="A6617" s="6">
        <v>45215</v>
      </c>
      <c r="B6617" s="9" t="s">
        <v>32858</v>
      </c>
      <c r="C6617" s="9" t="s">
        <v>79</v>
      </c>
      <c r="D6617" s="11" t="s">
        <v>22</v>
      </c>
      <c r="E6617" s="9" t="s">
        <v>18610</v>
      </c>
      <c r="F6617" s="9" t="s">
        <v>32859</v>
      </c>
      <c r="G6617" s="11" t="s">
        <v>22</v>
      </c>
      <c r="H6617" s="11" t="s">
        <v>22</v>
      </c>
      <c r="I6617" s="11" t="s">
        <v>26</v>
      </c>
      <c r="J6617" s="11" t="s">
        <v>27</v>
      </c>
      <c r="K6617" s="11" t="s">
        <v>28</v>
      </c>
      <c r="L6617" s="11" t="s">
        <v>43</v>
      </c>
      <c r="M6617" s="9" t="s">
        <v>30</v>
      </c>
      <c r="N6617" s="9" t="s">
        <v>31</v>
      </c>
      <c r="O6617" s="11" t="s">
        <v>32</v>
      </c>
      <c r="P6617" s="11" t="s">
        <v>22</v>
      </c>
      <c r="Q6617" s="11" t="s">
        <v>32860</v>
      </c>
      <c r="R6617" s="11" t="s">
        <v>34</v>
      </c>
      <c r="S6617" s="9" t="s">
        <v>32861</v>
      </c>
      <c r="T6617" s="9" t="s">
        <v>32862</v>
      </c>
    </row>
    <row r="6618" customHeight="1" spans="1:20">
      <c r="A6618" s="6">
        <v>45215</v>
      </c>
      <c r="B6618" s="9" t="s">
        <v>32863</v>
      </c>
      <c r="C6618" s="9" t="s">
        <v>79</v>
      </c>
      <c r="D6618" s="11" t="s">
        <v>22</v>
      </c>
      <c r="E6618" s="9" t="s">
        <v>29625</v>
      </c>
      <c r="F6618" s="9" t="s">
        <v>29626</v>
      </c>
      <c r="G6618" s="11" t="s">
        <v>22</v>
      </c>
      <c r="H6618" s="11" t="s">
        <v>22</v>
      </c>
      <c r="I6618" s="11" t="s">
        <v>26</v>
      </c>
      <c r="J6618" s="11" t="s">
        <v>27</v>
      </c>
      <c r="K6618" s="11" t="s">
        <v>28</v>
      </c>
      <c r="L6618" s="11" t="s">
        <v>43</v>
      </c>
      <c r="M6618" s="9" t="s">
        <v>30</v>
      </c>
      <c r="N6618" s="9" t="s">
        <v>31</v>
      </c>
      <c r="O6618" s="11" t="s">
        <v>32</v>
      </c>
      <c r="P6618" s="11" t="s">
        <v>22</v>
      </c>
      <c r="Q6618" s="11" t="s">
        <v>32864</v>
      </c>
      <c r="R6618" s="11" t="s">
        <v>34</v>
      </c>
      <c r="S6618" s="9" t="s">
        <v>32865</v>
      </c>
      <c r="T6618" s="9" t="s">
        <v>32866</v>
      </c>
    </row>
    <row r="6619" customHeight="1" spans="1:20">
      <c r="A6619" s="6">
        <v>45215</v>
      </c>
      <c r="B6619" s="9" t="s">
        <v>32867</v>
      </c>
      <c r="C6619" s="9" t="s">
        <v>79</v>
      </c>
      <c r="D6619" s="11" t="s">
        <v>22</v>
      </c>
      <c r="E6619" s="9" t="s">
        <v>32868</v>
      </c>
      <c r="F6619" s="9" t="s">
        <v>32869</v>
      </c>
      <c r="G6619" s="11" t="s">
        <v>22</v>
      </c>
      <c r="H6619" s="11" t="s">
        <v>22</v>
      </c>
      <c r="I6619" s="11" t="s">
        <v>26</v>
      </c>
      <c r="J6619" s="11" t="s">
        <v>27</v>
      </c>
      <c r="K6619" s="11" t="s">
        <v>28</v>
      </c>
      <c r="L6619" s="11" t="s">
        <v>43</v>
      </c>
      <c r="M6619" s="9" t="s">
        <v>30</v>
      </c>
      <c r="N6619" s="9" t="s">
        <v>31</v>
      </c>
      <c r="O6619" s="11" t="s">
        <v>32</v>
      </c>
      <c r="P6619" s="11" t="s">
        <v>22</v>
      </c>
      <c r="Q6619" s="11" t="s">
        <v>32870</v>
      </c>
      <c r="R6619" s="11" t="s">
        <v>34</v>
      </c>
      <c r="S6619" s="9" t="s">
        <v>32871</v>
      </c>
      <c r="T6619" s="9" t="s">
        <v>32872</v>
      </c>
    </row>
    <row r="6620" customHeight="1" spans="1:20">
      <c r="A6620" s="6">
        <v>45215</v>
      </c>
      <c r="B6620" s="9" t="s">
        <v>32873</v>
      </c>
      <c r="C6620" s="9" t="s">
        <v>79</v>
      </c>
      <c r="D6620" s="11" t="s">
        <v>22</v>
      </c>
      <c r="E6620" s="9" t="s">
        <v>32874</v>
      </c>
      <c r="F6620" s="9" t="s">
        <v>32875</v>
      </c>
      <c r="G6620" s="11" t="s">
        <v>22</v>
      </c>
      <c r="H6620" s="11" t="s">
        <v>22</v>
      </c>
      <c r="I6620" s="11" t="s">
        <v>26</v>
      </c>
      <c r="J6620" s="11" t="s">
        <v>27</v>
      </c>
      <c r="K6620" s="11" t="s">
        <v>28</v>
      </c>
      <c r="L6620" s="11" t="s">
        <v>43</v>
      </c>
      <c r="M6620" s="9" t="s">
        <v>30</v>
      </c>
      <c r="N6620" s="9" t="s">
        <v>31</v>
      </c>
      <c r="O6620" s="11" t="s">
        <v>32</v>
      </c>
      <c r="P6620" s="11" t="s">
        <v>22</v>
      </c>
      <c r="Q6620" s="11" t="s">
        <v>32876</v>
      </c>
      <c r="R6620" s="11" t="s">
        <v>34</v>
      </c>
      <c r="S6620" s="9" t="s">
        <v>32877</v>
      </c>
      <c r="T6620" s="9" t="s">
        <v>32878</v>
      </c>
    </row>
    <row r="6621" customHeight="1" spans="1:20">
      <c r="A6621" s="6">
        <v>45215</v>
      </c>
      <c r="B6621" s="9" t="s">
        <v>32879</v>
      </c>
      <c r="C6621" s="9" t="s">
        <v>79</v>
      </c>
      <c r="D6621" s="11" t="s">
        <v>22</v>
      </c>
      <c r="E6621" s="9" t="s">
        <v>32880</v>
      </c>
      <c r="F6621" s="9" t="s">
        <v>32881</v>
      </c>
      <c r="G6621" s="11" t="s">
        <v>22</v>
      </c>
      <c r="H6621" s="11" t="s">
        <v>22</v>
      </c>
      <c r="I6621" s="11" t="s">
        <v>26</v>
      </c>
      <c r="J6621" s="11" t="s">
        <v>27</v>
      </c>
      <c r="K6621" s="11" t="s">
        <v>28</v>
      </c>
      <c r="L6621" s="11" t="s">
        <v>43</v>
      </c>
      <c r="M6621" s="9" t="s">
        <v>30</v>
      </c>
      <c r="N6621" s="9" t="s">
        <v>31</v>
      </c>
      <c r="O6621" s="11" t="s">
        <v>32</v>
      </c>
      <c r="P6621" s="11" t="s">
        <v>22</v>
      </c>
      <c r="Q6621" s="11" t="s">
        <v>32882</v>
      </c>
      <c r="R6621" s="11" t="s">
        <v>34</v>
      </c>
      <c r="S6621" s="9" t="s">
        <v>32883</v>
      </c>
      <c r="T6621" s="9" t="s">
        <v>32884</v>
      </c>
    </row>
    <row r="6622" customHeight="1" spans="1:20">
      <c r="A6622" s="6">
        <v>45215</v>
      </c>
      <c r="B6622" s="9" t="s">
        <v>32885</v>
      </c>
      <c r="C6622" s="9" t="s">
        <v>79</v>
      </c>
      <c r="D6622" s="11" t="s">
        <v>22</v>
      </c>
      <c r="E6622" s="9" t="s">
        <v>32886</v>
      </c>
      <c r="F6622" s="9" t="s">
        <v>32887</v>
      </c>
      <c r="G6622" s="11" t="s">
        <v>22</v>
      </c>
      <c r="H6622" s="11" t="s">
        <v>22</v>
      </c>
      <c r="I6622" s="11" t="s">
        <v>26</v>
      </c>
      <c r="J6622" s="11" t="s">
        <v>27</v>
      </c>
      <c r="K6622" s="11" t="s">
        <v>28</v>
      </c>
      <c r="L6622" s="11" t="s">
        <v>43</v>
      </c>
      <c r="M6622" s="9" t="s">
        <v>30</v>
      </c>
      <c r="N6622" s="9" t="s">
        <v>31</v>
      </c>
      <c r="O6622" s="11" t="s">
        <v>32</v>
      </c>
      <c r="P6622" s="11" t="s">
        <v>22</v>
      </c>
      <c r="Q6622" s="11" t="s">
        <v>32888</v>
      </c>
      <c r="R6622" s="11" t="s">
        <v>34</v>
      </c>
      <c r="S6622" s="9" t="s">
        <v>32889</v>
      </c>
      <c r="T6622" s="9" t="s">
        <v>32890</v>
      </c>
    </row>
    <row r="6623" customHeight="1" spans="1:20">
      <c r="A6623" s="6">
        <v>45215</v>
      </c>
      <c r="B6623" s="9" t="s">
        <v>32891</v>
      </c>
      <c r="C6623" s="9" t="s">
        <v>79</v>
      </c>
      <c r="D6623" s="11" t="s">
        <v>22</v>
      </c>
      <c r="E6623" s="9" t="s">
        <v>32892</v>
      </c>
      <c r="F6623" s="9" t="s">
        <v>32893</v>
      </c>
      <c r="G6623" s="11" t="s">
        <v>22</v>
      </c>
      <c r="H6623" s="11" t="s">
        <v>22</v>
      </c>
      <c r="I6623" s="11" t="s">
        <v>26</v>
      </c>
      <c r="J6623" s="11" t="s">
        <v>27</v>
      </c>
      <c r="K6623" s="11" t="s">
        <v>28</v>
      </c>
      <c r="L6623" s="11" t="s">
        <v>43</v>
      </c>
      <c r="M6623" s="9" t="s">
        <v>30</v>
      </c>
      <c r="N6623" s="9" t="s">
        <v>31</v>
      </c>
      <c r="O6623" s="11" t="s">
        <v>32</v>
      </c>
      <c r="P6623" s="11" t="s">
        <v>22</v>
      </c>
      <c r="Q6623" s="11" t="s">
        <v>32894</v>
      </c>
      <c r="R6623" s="11" t="s">
        <v>34</v>
      </c>
      <c r="S6623" s="9" t="s">
        <v>32895</v>
      </c>
      <c r="T6623" s="9" t="s">
        <v>32896</v>
      </c>
    </row>
    <row r="6624" customHeight="1" spans="1:20">
      <c r="A6624" s="6">
        <v>45215</v>
      </c>
      <c r="B6624" s="9" t="s">
        <v>32897</v>
      </c>
      <c r="C6624" s="9" t="s">
        <v>79</v>
      </c>
      <c r="D6624" s="11" t="s">
        <v>22</v>
      </c>
      <c r="E6624" s="9" t="s">
        <v>28935</v>
      </c>
      <c r="F6624" s="9" t="s">
        <v>28936</v>
      </c>
      <c r="G6624" s="11" t="s">
        <v>22</v>
      </c>
      <c r="H6624" s="11" t="s">
        <v>22</v>
      </c>
      <c r="I6624" s="11" t="s">
        <v>26</v>
      </c>
      <c r="J6624" s="11" t="s">
        <v>27</v>
      </c>
      <c r="K6624" s="11" t="s">
        <v>28</v>
      </c>
      <c r="L6624" s="11" t="s">
        <v>43</v>
      </c>
      <c r="M6624" s="9" t="s">
        <v>30</v>
      </c>
      <c r="N6624" s="9" t="s">
        <v>31</v>
      </c>
      <c r="O6624" s="11" t="s">
        <v>32</v>
      </c>
      <c r="P6624" s="11" t="s">
        <v>22</v>
      </c>
      <c r="Q6624" s="11" t="s">
        <v>32898</v>
      </c>
      <c r="R6624" s="11" t="s">
        <v>34</v>
      </c>
      <c r="S6624" s="9" t="s">
        <v>32899</v>
      </c>
      <c r="T6624" s="9" t="s">
        <v>32900</v>
      </c>
    </row>
    <row r="6625" customHeight="1" spans="1:20">
      <c r="A6625" s="6">
        <v>45215</v>
      </c>
      <c r="B6625" s="9" t="s">
        <v>32901</v>
      </c>
      <c r="C6625" s="9" t="s">
        <v>79</v>
      </c>
      <c r="D6625" s="11" t="s">
        <v>22</v>
      </c>
      <c r="E6625" s="9" t="s">
        <v>28935</v>
      </c>
      <c r="F6625" s="9" t="s">
        <v>28936</v>
      </c>
      <c r="G6625" s="11" t="s">
        <v>22</v>
      </c>
      <c r="H6625" s="11" t="s">
        <v>22</v>
      </c>
      <c r="I6625" s="11" t="s">
        <v>26</v>
      </c>
      <c r="J6625" s="11" t="s">
        <v>27</v>
      </c>
      <c r="K6625" s="11" t="s">
        <v>28</v>
      </c>
      <c r="L6625" s="11" t="s">
        <v>43</v>
      </c>
      <c r="M6625" s="9" t="s">
        <v>30</v>
      </c>
      <c r="N6625" s="9" t="s">
        <v>31</v>
      </c>
      <c r="O6625" s="11" t="s">
        <v>32</v>
      </c>
      <c r="P6625" s="11" t="s">
        <v>22</v>
      </c>
      <c r="Q6625" s="11" t="s">
        <v>32902</v>
      </c>
      <c r="R6625" s="11" t="s">
        <v>34</v>
      </c>
      <c r="S6625" s="9" t="s">
        <v>32903</v>
      </c>
      <c r="T6625" s="9" t="s">
        <v>32904</v>
      </c>
    </row>
    <row r="6626" customHeight="1" spans="1:20">
      <c r="A6626" s="6">
        <v>45215</v>
      </c>
      <c r="B6626" s="9" t="s">
        <v>32905</v>
      </c>
      <c r="C6626" s="9" t="s">
        <v>79</v>
      </c>
      <c r="D6626" s="11" t="s">
        <v>22</v>
      </c>
      <c r="E6626" s="9" t="s">
        <v>32906</v>
      </c>
      <c r="F6626" s="9" t="s">
        <v>32907</v>
      </c>
      <c r="G6626" s="11" t="s">
        <v>22</v>
      </c>
      <c r="H6626" s="11" t="s">
        <v>22</v>
      </c>
      <c r="I6626" s="11" t="s">
        <v>26</v>
      </c>
      <c r="J6626" s="11" t="s">
        <v>27</v>
      </c>
      <c r="K6626" s="11" t="s">
        <v>28</v>
      </c>
      <c r="L6626" s="11" t="s">
        <v>43</v>
      </c>
      <c r="M6626" s="9" t="s">
        <v>30</v>
      </c>
      <c r="N6626" s="9" t="s">
        <v>31</v>
      </c>
      <c r="O6626" s="11" t="s">
        <v>32</v>
      </c>
      <c r="P6626" s="11" t="s">
        <v>22</v>
      </c>
      <c r="Q6626" s="11" t="s">
        <v>32908</v>
      </c>
      <c r="R6626" s="11" t="s">
        <v>34</v>
      </c>
      <c r="S6626" s="9" t="s">
        <v>32909</v>
      </c>
      <c r="T6626" s="9" t="s">
        <v>32910</v>
      </c>
    </row>
    <row r="6627" customHeight="1" spans="1:20">
      <c r="A6627" s="6">
        <v>45215</v>
      </c>
      <c r="B6627" s="9" t="s">
        <v>32911</v>
      </c>
      <c r="C6627" s="9" t="s">
        <v>79</v>
      </c>
      <c r="D6627" s="11" t="s">
        <v>22</v>
      </c>
      <c r="E6627" s="9" t="s">
        <v>30593</v>
      </c>
      <c r="F6627" s="9" t="s">
        <v>30594</v>
      </c>
      <c r="G6627" s="11" t="s">
        <v>22</v>
      </c>
      <c r="H6627" s="11" t="s">
        <v>22</v>
      </c>
      <c r="I6627" s="11" t="s">
        <v>26</v>
      </c>
      <c r="J6627" s="11" t="s">
        <v>27</v>
      </c>
      <c r="K6627" s="11" t="s">
        <v>28</v>
      </c>
      <c r="L6627" s="11" t="s">
        <v>43</v>
      </c>
      <c r="M6627" s="9" t="s">
        <v>30</v>
      </c>
      <c r="N6627" s="9" t="s">
        <v>31</v>
      </c>
      <c r="O6627" s="11" t="s">
        <v>32</v>
      </c>
      <c r="P6627" s="11" t="s">
        <v>22</v>
      </c>
      <c r="Q6627" s="11" t="s">
        <v>32912</v>
      </c>
      <c r="R6627" s="11" t="s">
        <v>34</v>
      </c>
      <c r="S6627" s="9" t="s">
        <v>32913</v>
      </c>
      <c r="T6627" s="9" t="s">
        <v>32914</v>
      </c>
    </row>
    <row r="6628" customHeight="1" spans="1:20">
      <c r="A6628" s="6">
        <v>45215</v>
      </c>
      <c r="B6628" s="9" t="s">
        <v>32915</v>
      </c>
      <c r="C6628" s="9" t="s">
        <v>79</v>
      </c>
      <c r="D6628" s="11" t="s">
        <v>22</v>
      </c>
      <c r="E6628" s="9" t="s">
        <v>32916</v>
      </c>
      <c r="F6628" s="9" t="s">
        <v>32917</v>
      </c>
      <c r="G6628" s="11" t="s">
        <v>22</v>
      </c>
      <c r="H6628" s="11" t="s">
        <v>22</v>
      </c>
      <c r="I6628" s="11" t="s">
        <v>26</v>
      </c>
      <c r="J6628" s="11" t="s">
        <v>27</v>
      </c>
      <c r="K6628" s="11" t="s">
        <v>28</v>
      </c>
      <c r="L6628" s="11" t="s">
        <v>43</v>
      </c>
      <c r="M6628" s="9" t="s">
        <v>30</v>
      </c>
      <c r="N6628" s="9" t="s">
        <v>31</v>
      </c>
      <c r="O6628" s="11" t="s">
        <v>32</v>
      </c>
      <c r="P6628" s="11" t="s">
        <v>22</v>
      </c>
      <c r="Q6628" s="11" t="s">
        <v>32918</v>
      </c>
      <c r="R6628" s="11" t="s">
        <v>34</v>
      </c>
      <c r="S6628" s="9" t="s">
        <v>32919</v>
      </c>
      <c r="T6628" s="9" t="s">
        <v>32920</v>
      </c>
    </row>
    <row r="6629" customHeight="1" spans="1:20">
      <c r="A6629" s="6">
        <v>45215</v>
      </c>
      <c r="B6629" s="9" t="s">
        <v>32921</v>
      </c>
      <c r="C6629" s="9" t="s">
        <v>79</v>
      </c>
      <c r="D6629" s="11" t="s">
        <v>22</v>
      </c>
      <c r="E6629" s="9" t="s">
        <v>32922</v>
      </c>
      <c r="F6629" s="9" t="s">
        <v>32923</v>
      </c>
      <c r="G6629" s="11" t="s">
        <v>22</v>
      </c>
      <c r="H6629" s="11" t="s">
        <v>22</v>
      </c>
      <c r="I6629" s="11" t="s">
        <v>26</v>
      </c>
      <c r="J6629" s="11" t="s">
        <v>27</v>
      </c>
      <c r="K6629" s="11" t="s">
        <v>28</v>
      </c>
      <c r="L6629" s="11" t="s">
        <v>43</v>
      </c>
      <c r="M6629" s="9" t="s">
        <v>30</v>
      </c>
      <c r="N6629" s="9" t="s">
        <v>31</v>
      </c>
      <c r="O6629" s="11" t="s">
        <v>32</v>
      </c>
      <c r="P6629" s="11" t="s">
        <v>22</v>
      </c>
      <c r="Q6629" s="11" t="s">
        <v>32924</v>
      </c>
      <c r="R6629" s="11" t="s">
        <v>34</v>
      </c>
      <c r="S6629" s="9" t="s">
        <v>32925</v>
      </c>
      <c r="T6629" s="9" t="s">
        <v>32926</v>
      </c>
    </row>
    <row r="6630" customHeight="1" spans="1:20">
      <c r="A6630" s="6">
        <v>45215</v>
      </c>
      <c r="B6630" s="9" t="s">
        <v>32927</v>
      </c>
      <c r="C6630" s="9" t="s">
        <v>79</v>
      </c>
      <c r="D6630" s="11" t="s">
        <v>22</v>
      </c>
      <c r="E6630" s="9" t="s">
        <v>32922</v>
      </c>
      <c r="F6630" s="9" t="s">
        <v>32923</v>
      </c>
      <c r="G6630" s="11" t="s">
        <v>22</v>
      </c>
      <c r="H6630" s="11" t="s">
        <v>22</v>
      </c>
      <c r="I6630" s="11" t="s">
        <v>26</v>
      </c>
      <c r="J6630" s="11" t="s">
        <v>27</v>
      </c>
      <c r="K6630" s="11" t="s">
        <v>28</v>
      </c>
      <c r="L6630" s="11" t="s">
        <v>43</v>
      </c>
      <c r="M6630" s="9" t="s">
        <v>30</v>
      </c>
      <c r="N6630" s="9" t="s">
        <v>31</v>
      </c>
      <c r="O6630" s="11" t="s">
        <v>32</v>
      </c>
      <c r="P6630" s="11" t="s">
        <v>22</v>
      </c>
      <c r="Q6630" s="11" t="s">
        <v>32928</v>
      </c>
      <c r="R6630" s="11" t="s">
        <v>34</v>
      </c>
      <c r="S6630" s="9" t="s">
        <v>32929</v>
      </c>
      <c r="T6630" s="9" t="s">
        <v>32926</v>
      </c>
    </row>
    <row r="6631" customHeight="1" spans="1:20">
      <c r="A6631" s="6">
        <v>45215</v>
      </c>
      <c r="B6631" s="9" t="s">
        <v>32930</v>
      </c>
      <c r="C6631" s="9" t="s">
        <v>79</v>
      </c>
      <c r="D6631" s="11" t="s">
        <v>22</v>
      </c>
      <c r="E6631" s="9" t="s">
        <v>5011</v>
      </c>
      <c r="F6631" s="9" t="s">
        <v>5012</v>
      </c>
      <c r="G6631" s="11" t="s">
        <v>22</v>
      </c>
      <c r="H6631" s="11" t="s">
        <v>22</v>
      </c>
      <c r="I6631" s="11" t="s">
        <v>26</v>
      </c>
      <c r="J6631" s="11" t="s">
        <v>27</v>
      </c>
      <c r="K6631" s="11" t="s">
        <v>28</v>
      </c>
      <c r="L6631" s="11" t="s">
        <v>43</v>
      </c>
      <c r="M6631" s="9" t="s">
        <v>30</v>
      </c>
      <c r="N6631" s="9" t="s">
        <v>31</v>
      </c>
      <c r="O6631" s="11" t="s">
        <v>32</v>
      </c>
      <c r="P6631" s="11" t="s">
        <v>22</v>
      </c>
      <c r="Q6631" s="11" t="s">
        <v>32931</v>
      </c>
      <c r="R6631" s="11" t="s">
        <v>34</v>
      </c>
      <c r="S6631" s="9" t="s">
        <v>32932</v>
      </c>
      <c r="T6631" s="9" t="s">
        <v>32933</v>
      </c>
    </row>
    <row r="6632" customHeight="1" spans="1:20">
      <c r="A6632" s="6">
        <v>45215</v>
      </c>
      <c r="B6632" s="9" t="s">
        <v>32934</v>
      </c>
      <c r="C6632" s="9" t="s">
        <v>79</v>
      </c>
      <c r="D6632" s="11" t="s">
        <v>22</v>
      </c>
      <c r="E6632" s="9" t="s">
        <v>32935</v>
      </c>
      <c r="F6632" s="9" t="s">
        <v>32936</v>
      </c>
      <c r="G6632" s="11" t="s">
        <v>22</v>
      </c>
      <c r="H6632" s="11" t="s">
        <v>22</v>
      </c>
      <c r="I6632" s="11" t="s">
        <v>26</v>
      </c>
      <c r="J6632" s="11" t="s">
        <v>27</v>
      </c>
      <c r="K6632" s="11" t="s">
        <v>28</v>
      </c>
      <c r="L6632" s="11" t="s">
        <v>43</v>
      </c>
      <c r="M6632" s="9" t="s">
        <v>30</v>
      </c>
      <c r="N6632" s="9" t="s">
        <v>31</v>
      </c>
      <c r="O6632" s="11" t="s">
        <v>32</v>
      </c>
      <c r="P6632" s="11" t="s">
        <v>22</v>
      </c>
      <c r="Q6632" s="11" t="s">
        <v>32937</v>
      </c>
      <c r="R6632" s="11" t="s">
        <v>34</v>
      </c>
      <c r="S6632" s="9" t="s">
        <v>32938</v>
      </c>
      <c r="T6632" s="9" t="s">
        <v>32939</v>
      </c>
    </row>
    <row r="6633" customHeight="1" spans="1:20">
      <c r="A6633" s="6">
        <v>45215</v>
      </c>
      <c r="B6633" s="9" t="s">
        <v>32940</v>
      </c>
      <c r="C6633" s="9" t="s">
        <v>79</v>
      </c>
      <c r="D6633" s="11" t="s">
        <v>22</v>
      </c>
      <c r="E6633" s="9" t="s">
        <v>32941</v>
      </c>
      <c r="F6633" s="9" t="s">
        <v>32942</v>
      </c>
      <c r="G6633" s="11" t="s">
        <v>22</v>
      </c>
      <c r="H6633" s="11" t="s">
        <v>22</v>
      </c>
      <c r="I6633" s="11" t="s">
        <v>26</v>
      </c>
      <c r="J6633" s="11" t="s">
        <v>27</v>
      </c>
      <c r="K6633" s="11" t="s">
        <v>28</v>
      </c>
      <c r="L6633" s="11" t="s">
        <v>43</v>
      </c>
      <c r="M6633" s="9" t="s">
        <v>30</v>
      </c>
      <c r="N6633" s="9" t="s">
        <v>31</v>
      </c>
      <c r="O6633" s="11" t="s">
        <v>32</v>
      </c>
      <c r="P6633" s="11" t="s">
        <v>22</v>
      </c>
      <c r="Q6633" s="11" t="s">
        <v>32943</v>
      </c>
      <c r="R6633" s="11" t="s">
        <v>34</v>
      </c>
      <c r="S6633" s="9" t="s">
        <v>32944</v>
      </c>
      <c r="T6633" s="9" t="s">
        <v>32945</v>
      </c>
    </row>
    <row r="6634" customHeight="1" spans="1:20">
      <c r="A6634" s="6">
        <v>45215</v>
      </c>
      <c r="B6634" s="9" t="s">
        <v>32946</v>
      </c>
      <c r="C6634" s="9" t="s">
        <v>79</v>
      </c>
      <c r="D6634" s="11" t="s">
        <v>22</v>
      </c>
      <c r="E6634" s="9" t="s">
        <v>32947</v>
      </c>
      <c r="F6634" s="9" t="s">
        <v>32942</v>
      </c>
      <c r="G6634" s="11" t="s">
        <v>22</v>
      </c>
      <c r="H6634" s="11" t="s">
        <v>22</v>
      </c>
      <c r="I6634" s="11" t="s">
        <v>26</v>
      </c>
      <c r="J6634" s="11" t="s">
        <v>27</v>
      </c>
      <c r="K6634" s="11" t="s">
        <v>28</v>
      </c>
      <c r="L6634" s="11" t="s">
        <v>43</v>
      </c>
      <c r="M6634" s="9" t="s">
        <v>30</v>
      </c>
      <c r="N6634" s="9" t="s">
        <v>31</v>
      </c>
      <c r="O6634" s="11" t="s">
        <v>32</v>
      </c>
      <c r="P6634" s="11" t="s">
        <v>22</v>
      </c>
      <c r="Q6634" s="11" t="s">
        <v>32948</v>
      </c>
      <c r="R6634" s="11" t="s">
        <v>34</v>
      </c>
      <c r="S6634" s="9" t="s">
        <v>32949</v>
      </c>
      <c r="T6634" s="9" t="s">
        <v>32945</v>
      </c>
    </row>
    <row r="6635" customHeight="1" spans="1:20">
      <c r="A6635" s="6">
        <v>45215</v>
      </c>
      <c r="B6635" s="9" t="s">
        <v>32950</v>
      </c>
      <c r="C6635" s="9" t="s">
        <v>79</v>
      </c>
      <c r="D6635" s="11" t="s">
        <v>22</v>
      </c>
      <c r="E6635" s="9" t="s">
        <v>4041</v>
      </c>
      <c r="F6635" s="9" t="s">
        <v>4042</v>
      </c>
      <c r="G6635" s="11" t="s">
        <v>22</v>
      </c>
      <c r="H6635" s="11" t="s">
        <v>22</v>
      </c>
      <c r="I6635" s="11" t="s">
        <v>26</v>
      </c>
      <c r="J6635" s="11" t="s">
        <v>27</v>
      </c>
      <c r="K6635" s="11" t="s">
        <v>28</v>
      </c>
      <c r="L6635" s="11" t="s">
        <v>43</v>
      </c>
      <c r="M6635" s="9" t="s">
        <v>30</v>
      </c>
      <c r="N6635" s="9" t="s">
        <v>31</v>
      </c>
      <c r="O6635" s="11" t="s">
        <v>32</v>
      </c>
      <c r="P6635" s="11" t="s">
        <v>22</v>
      </c>
      <c r="Q6635" s="11" t="s">
        <v>32951</v>
      </c>
      <c r="R6635" s="11" t="s">
        <v>34</v>
      </c>
      <c r="S6635" s="9" t="s">
        <v>32952</v>
      </c>
      <c r="T6635" s="9" t="s">
        <v>32953</v>
      </c>
    </row>
    <row r="6636" customHeight="1" spans="1:20">
      <c r="A6636" s="6">
        <v>45215</v>
      </c>
      <c r="B6636" s="9" t="s">
        <v>32954</v>
      </c>
      <c r="C6636" s="9" t="s">
        <v>79</v>
      </c>
      <c r="D6636" s="11" t="s">
        <v>22</v>
      </c>
      <c r="E6636" s="9" t="s">
        <v>4041</v>
      </c>
      <c r="F6636" s="9" t="s">
        <v>4042</v>
      </c>
      <c r="G6636" s="11" t="s">
        <v>22</v>
      </c>
      <c r="H6636" s="11" t="s">
        <v>22</v>
      </c>
      <c r="I6636" s="11" t="s">
        <v>26</v>
      </c>
      <c r="J6636" s="11" t="s">
        <v>27</v>
      </c>
      <c r="K6636" s="11" t="s">
        <v>28</v>
      </c>
      <c r="L6636" s="11" t="s">
        <v>43</v>
      </c>
      <c r="M6636" s="9" t="s">
        <v>30</v>
      </c>
      <c r="N6636" s="9" t="s">
        <v>31</v>
      </c>
      <c r="O6636" s="11" t="s">
        <v>32</v>
      </c>
      <c r="P6636" s="11" t="s">
        <v>22</v>
      </c>
      <c r="Q6636" s="11" t="s">
        <v>32955</v>
      </c>
      <c r="R6636" s="11" t="s">
        <v>34</v>
      </c>
      <c r="S6636" s="9" t="s">
        <v>32956</v>
      </c>
      <c r="T6636" s="9" t="s">
        <v>32953</v>
      </c>
    </row>
    <row r="6637" customHeight="1" spans="1:20">
      <c r="A6637" s="6">
        <v>45215</v>
      </c>
      <c r="B6637" s="9" t="s">
        <v>32957</v>
      </c>
      <c r="C6637" s="9" t="s">
        <v>79</v>
      </c>
      <c r="D6637" s="11" t="s">
        <v>22</v>
      </c>
      <c r="E6637" s="9" t="s">
        <v>4041</v>
      </c>
      <c r="F6637" s="9" t="s">
        <v>4042</v>
      </c>
      <c r="G6637" s="11" t="s">
        <v>22</v>
      </c>
      <c r="H6637" s="11" t="s">
        <v>22</v>
      </c>
      <c r="I6637" s="11" t="s">
        <v>26</v>
      </c>
      <c r="J6637" s="11" t="s">
        <v>27</v>
      </c>
      <c r="K6637" s="11" t="s">
        <v>28</v>
      </c>
      <c r="L6637" s="11" t="s">
        <v>43</v>
      </c>
      <c r="M6637" s="9" t="s">
        <v>30</v>
      </c>
      <c r="N6637" s="9" t="s">
        <v>31</v>
      </c>
      <c r="O6637" s="11" t="s">
        <v>32</v>
      </c>
      <c r="P6637" s="11" t="s">
        <v>22</v>
      </c>
      <c r="Q6637" s="11" t="s">
        <v>32958</v>
      </c>
      <c r="R6637" s="11" t="s">
        <v>34</v>
      </c>
      <c r="S6637" s="9" t="s">
        <v>32959</v>
      </c>
      <c r="T6637" s="9" t="s">
        <v>32953</v>
      </c>
    </row>
    <row r="6638" customHeight="1" spans="1:20">
      <c r="A6638" s="6">
        <v>45215</v>
      </c>
      <c r="B6638" s="9" t="s">
        <v>32960</v>
      </c>
      <c r="C6638" s="9" t="s">
        <v>79</v>
      </c>
      <c r="D6638" s="11" t="s">
        <v>22</v>
      </c>
      <c r="E6638" s="9" t="s">
        <v>32961</v>
      </c>
      <c r="F6638" s="9" t="s">
        <v>32962</v>
      </c>
      <c r="G6638" s="11" t="s">
        <v>22</v>
      </c>
      <c r="H6638" s="11" t="s">
        <v>22</v>
      </c>
      <c r="I6638" s="11" t="s">
        <v>26</v>
      </c>
      <c r="J6638" s="11" t="s">
        <v>27</v>
      </c>
      <c r="K6638" s="11" t="s">
        <v>28</v>
      </c>
      <c r="L6638" s="11" t="s">
        <v>43</v>
      </c>
      <c r="M6638" s="9" t="s">
        <v>30</v>
      </c>
      <c r="N6638" s="9" t="s">
        <v>31</v>
      </c>
      <c r="O6638" s="11" t="s">
        <v>32</v>
      </c>
      <c r="P6638" s="11" t="s">
        <v>22</v>
      </c>
      <c r="Q6638" s="11" t="s">
        <v>32963</v>
      </c>
      <c r="R6638" s="11" t="s">
        <v>34</v>
      </c>
      <c r="S6638" s="9" t="s">
        <v>32964</v>
      </c>
      <c r="T6638" s="9" t="s">
        <v>32965</v>
      </c>
    </row>
    <row r="6639" customHeight="1" spans="1:20">
      <c r="A6639" s="6">
        <v>45215</v>
      </c>
      <c r="B6639" s="9" t="s">
        <v>32966</v>
      </c>
      <c r="C6639" s="9" t="s">
        <v>79</v>
      </c>
      <c r="D6639" s="11" t="s">
        <v>22</v>
      </c>
      <c r="E6639" s="9" t="s">
        <v>17492</v>
      </c>
      <c r="F6639" s="9" t="s">
        <v>17493</v>
      </c>
      <c r="G6639" s="11" t="s">
        <v>22</v>
      </c>
      <c r="H6639" s="11" t="s">
        <v>22</v>
      </c>
      <c r="I6639" s="11" t="s">
        <v>26</v>
      </c>
      <c r="J6639" s="11" t="s">
        <v>27</v>
      </c>
      <c r="K6639" s="11" t="s">
        <v>28</v>
      </c>
      <c r="L6639" s="11" t="s">
        <v>43</v>
      </c>
      <c r="M6639" s="9" t="s">
        <v>30</v>
      </c>
      <c r="N6639" s="9" t="s">
        <v>31</v>
      </c>
      <c r="O6639" s="11" t="s">
        <v>32</v>
      </c>
      <c r="P6639" s="11" t="s">
        <v>22</v>
      </c>
      <c r="Q6639" s="11" t="s">
        <v>32967</v>
      </c>
      <c r="R6639" s="11" t="s">
        <v>34</v>
      </c>
      <c r="S6639" s="9" t="s">
        <v>32968</v>
      </c>
      <c r="T6639" s="9" t="s">
        <v>32969</v>
      </c>
    </row>
    <row r="6640" customHeight="1" spans="1:20">
      <c r="A6640" s="6">
        <v>45215</v>
      </c>
      <c r="B6640" s="9" t="s">
        <v>32970</v>
      </c>
      <c r="C6640" s="9" t="s">
        <v>79</v>
      </c>
      <c r="D6640" s="11" t="s">
        <v>22</v>
      </c>
      <c r="E6640" s="9" t="s">
        <v>17492</v>
      </c>
      <c r="F6640" s="9" t="s">
        <v>17493</v>
      </c>
      <c r="G6640" s="11" t="s">
        <v>22</v>
      </c>
      <c r="H6640" s="11" t="s">
        <v>22</v>
      </c>
      <c r="I6640" s="11" t="s">
        <v>26</v>
      </c>
      <c r="J6640" s="11" t="s">
        <v>27</v>
      </c>
      <c r="K6640" s="11" t="s">
        <v>28</v>
      </c>
      <c r="L6640" s="11" t="s">
        <v>43</v>
      </c>
      <c r="M6640" s="9" t="s">
        <v>30</v>
      </c>
      <c r="N6640" s="9" t="s">
        <v>31</v>
      </c>
      <c r="O6640" s="11" t="s">
        <v>32</v>
      </c>
      <c r="P6640" s="11" t="s">
        <v>22</v>
      </c>
      <c r="Q6640" s="11" t="s">
        <v>32971</v>
      </c>
      <c r="R6640" s="11" t="s">
        <v>34</v>
      </c>
      <c r="S6640" s="9" t="s">
        <v>32972</v>
      </c>
      <c r="T6640" s="9" t="s">
        <v>32969</v>
      </c>
    </row>
    <row r="6641" customHeight="1" spans="1:20">
      <c r="A6641" s="6">
        <v>45215</v>
      </c>
      <c r="B6641" s="9" t="s">
        <v>32973</v>
      </c>
      <c r="C6641" s="9" t="s">
        <v>79</v>
      </c>
      <c r="D6641" s="11" t="s">
        <v>22</v>
      </c>
      <c r="E6641" s="9" t="s">
        <v>32974</v>
      </c>
      <c r="F6641" s="9" t="s">
        <v>32975</v>
      </c>
      <c r="G6641" s="11" t="s">
        <v>22</v>
      </c>
      <c r="H6641" s="11" t="s">
        <v>22</v>
      </c>
      <c r="I6641" s="11" t="s">
        <v>26</v>
      </c>
      <c r="J6641" s="11" t="s">
        <v>27</v>
      </c>
      <c r="K6641" s="11" t="s">
        <v>28</v>
      </c>
      <c r="L6641" s="11" t="s">
        <v>43</v>
      </c>
      <c r="M6641" s="9" t="s">
        <v>30</v>
      </c>
      <c r="N6641" s="9" t="s">
        <v>31</v>
      </c>
      <c r="O6641" s="11" t="s">
        <v>32</v>
      </c>
      <c r="P6641" s="11" t="s">
        <v>22</v>
      </c>
      <c r="Q6641" s="11" t="s">
        <v>32976</v>
      </c>
      <c r="R6641" s="11" t="s">
        <v>34</v>
      </c>
      <c r="S6641" s="9" t="s">
        <v>32977</v>
      </c>
      <c r="T6641" s="9" t="s">
        <v>32978</v>
      </c>
    </row>
    <row r="6642" customHeight="1" spans="1:20">
      <c r="A6642" s="6">
        <v>45215</v>
      </c>
      <c r="B6642" s="9" t="s">
        <v>32979</v>
      </c>
      <c r="C6642" s="9" t="s">
        <v>79</v>
      </c>
      <c r="D6642" s="11" t="s">
        <v>22</v>
      </c>
      <c r="E6642" s="9" t="s">
        <v>32980</v>
      </c>
      <c r="F6642" s="9" t="s">
        <v>32981</v>
      </c>
      <c r="G6642" s="11" t="s">
        <v>22</v>
      </c>
      <c r="H6642" s="11" t="s">
        <v>110</v>
      </c>
      <c r="I6642" s="11" t="s">
        <v>26</v>
      </c>
      <c r="J6642" s="11" t="s">
        <v>27</v>
      </c>
      <c r="K6642" s="11" t="s">
        <v>28</v>
      </c>
      <c r="L6642" s="11" t="s">
        <v>43</v>
      </c>
      <c r="M6642" s="9" t="s">
        <v>30</v>
      </c>
      <c r="N6642" s="9" t="s">
        <v>31</v>
      </c>
      <c r="O6642" s="11" t="s">
        <v>32</v>
      </c>
      <c r="P6642" s="11" t="s">
        <v>22</v>
      </c>
      <c r="Q6642" s="11" t="s">
        <v>32982</v>
      </c>
      <c r="R6642" s="11" t="s">
        <v>34</v>
      </c>
      <c r="S6642" s="9" t="s">
        <v>32983</v>
      </c>
      <c r="T6642" s="9" t="s">
        <v>32984</v>
      </c>
    </row>
    <row r="6643" customHeight="1" spans="1:20">
      <c r="A6643" s="6">
        <v>45215</v>
      </c>
      <c r="B6643" s="9" t="s">
        <v>32985</v>
      </c>
      <c r="C6643" s="9" t="s">
        <v>79</v>
      </c>
      <c r="D6643" s="11" t="s">
        <v>22</v>
      </c>
      <c r="E6643" s="9" t="s">
        <v>14993</v>
      </c>
      <c r="F6643" s="9" t="s">
        <v>23444</v>
      </c>
      <c r="G6643" s="11" t="s">
        <v>22</v>
      </c>
      <c r="H6643" s="11" t="s">
        <v>22</v>
      </c>
      <c r="I6643" s="11" t="s">
        <v>26</v>
      </c>
      <c r="J6643" s="11" t="s">
        <v>27</v>
      </c>
      <c r="K6643" s="11" t="s">
        <v>28</v>
      </c>
      <c r="L6643" s="11" t="s">
        <v>43</v>
      </c>
      <c r="M6643" s="9" t="s">
        <v>30</v>
      </c>
      <c r="N6643" s="9" t="s">
        <v>31</v>
      </c>
      <c r="O6643" s="11" t="s">
        <v>32</v>
      </c>
      <c r="P6643" s="11" t="s">
        <v>22</v>
      </c>
      <c r="Q6643" s="11" t="s">
        <v>32986</v>
      </c>
      <c r="R6643" s="11" t="s">
        <v>34</v>
      </c>
      <c r="S6643" s="9" t="s">
        <v>32987</v>
      </c>
      <c r="T6643" s="9" t="s">
        <v>32988</v>
      </c>
    </row>
    <row r="6644" customHeight="1" spans="1:20">
      <c r="A6644" s="6">
        <v>45215</v>
      </c>
      <c r="B6644" s="9" t="s">
        <v>32989</v>
      </c>
      <c r="C6644" s="9" t="s">
        <v>79</v>
      </c>
      <c r="D6644" s="11" t="s">
        <v>22</v>
      </c>
      <c r="E6644" s="9" t="s">
        <v>32990</v>
      </c>
      <c r="F6644" s="9" t="s">
        <v>32991</v>
      </c>
      <c r="G6644" s="11" t="s">
        <v>22</v>
      </c>
      <c r="H6644" s="11" t="s">
        <v>22</v>
      </c>
      <c r="I6644" s="11" t="s">
        <v>26</v>
      </c>
      <c r="J6644" s="11" t="s">
        <v>27</v>
      </c>
      <c r="K6644" s="11" t="s">
        <v>28</v>
      </c>
      <c r="L6644" s="11" t="s">
        <v>43</v>
      </c>
      <c r="M6644" s="9" t="s">
        <v>30</v>
      </c>
      <c r="N6644" s="9" t="s">
        <v>31</v>
      </c>
      <c r="O6644" s="11" t="s">
        <v>32</v>
      </c>
      <c r="P6644" s="11" t="s">
        <v>22</v>
      </c>
      <c r="Q6644" s="11" t="s">
        <v>32992</v>
      </c>
      <c r="R6644" s="11" t="s">
        <v>34</v>
      </c>
      <c r="S6644" s="9" t="s">
        <v>32993</v>
      </c>
      <c r="T6644" s="9" t="s">
        <v>32994</v>
      </c>
    </row>
    <row r="6645" customHeight="1" spans="1:20">
      <c r="A6645" s="6">
        <v>45215</v>
      </c>
      <c r="B6645" s="9" t="s">
        <v>32995</v>
      </c>
      <c r="C6645" s="9" t="s">
        <v>79</v>
      </c>
      <c r="D6645" s="11" t="s">
        <v>22</v>
      </c>
      <c r="E6645" s="9" t="s">
        <v>32996</v>
      </c>
      <c r="F6645" s="9" t="s">
        <v>32997</v>
      </c>
      <c r="G6645" s="11" t="s">
        <v>22</v>
      </c>
      <c r="H6645" s="11" t="s">
        <v>22</v>
      </c>
      <c r="I6645" s="11" t="s">
        <v>26</v>
      </c>
      <c r="J6645" s="11" t="s">
        <v>27</v>
      </c>
      <c r="K6645" s="11" t="s">
        <v>28</v>
      </c>
      <c r="L6645" s="11" t="s">
        <v>43</v>
      </c>
      <c r="M6645" s="9" t="s">
        <v>30</v>
      </c>
      <c r="N6645" s="9" t="s">
        <v>31</v>
      </c>
      <c r="O6645" s="11" t="s">
        <v>32</v>
      </c>
      <c r="P6645" s="11" t="s">
        <v>22</v>
      </c>
      <c r="Q6645" s="11" t="s">
        <v>32998</v>
      </c>
      <c r="R6645" s="11" t="s">
        <v>34</v>
      </c>
      <c r="S6645" s="9" t="s">
        <v>32999</v>
      </c>
      <c r="T6645" s="9" t="s">
        <v>33000</v>
      </c>
    </row>
    <row r="6646" customHeight="1" spans="1:20">
      <c r="A6646" s="6">
        <v>45215</v>
      </c>
      <c r="B6646" s="9" t="s">
        <v>33001</v>
      </c>
      <c r="C6646" s="9" t="s">
        <v>79</v>
      </c>
      <c r="D6646" s="11" t="s">
        <v>22</v>
      </c>
      <c r="E6646" s="9" t="s">
        <v>33002</v>
      </c>
      <c r="F6646" s="9" t="s">
        <v>12062</v>
      </c>
      <c r="G6646" s="11" t="s">
        <v>22</v>
      </c>
      <c r="H6646" s="11" t="s">
        <v>22</v>
      </c>
      <c r="I6646" s="11" t="s">
        <v>26</v>
      </c>
      <c r="J6646" s="11" t="s">
        <v>27</v>
      </c>
      <c r="K6646" s="11" t="s">
        <v>28</v>
      </c>
      <c r="L6646" s="11" t="s">
        <v>43</v>
      </c>
      <c r="M6646" s="9" t="s">
        <v>30</v>
      </c>
      <c r="N6646" s="9" t="s">
        <v>31</v>
      </c>
      <c r="O6646" s="11" t="s">
        <v>32</v>
      </c>
      <c r="P6646" s="11" t="s">
        <v>22</v>
      </c>
      <c r="Q6646" s="11" t="s">
        <v>33003</v>
      </c>
      <c r="R6646" s="11" t="s">
        <v>34</v>
      </c>
      <c r="S6646" s="9" t="s">
        <v>33004</v>
      </c>
      <c r="T6646" s="9" t="s">
        <v>33005</v>
      </c>
    </row>
    <row r="6647" customHeight="1" spans="1:20">
      <c r="A6647" s="6">
        <v>45215</v>
      </c>
      <c r="B6647" s="9" t="s">
        <v>33006</v>
      </c>
      <c r="C6647" s="9" t="s">
        <v>399</v>
      </c>
      <c r="D6647" s="11" t="s">
        <v>22</v>
      </c>
      <c r="E6647" s="9" t="s">
        <v>825</v>
      </c>
      <c r="F6647" s="9" t="s">
        <v>33007</v>
      </c>
      <c r="G6647" s="11" t="s">
        <v>22</v>
      </c>
      <c r="H6647" s="11" t="s">
        <v>22</v>
      </c>
      <c r="I6647" s="11" t="s">
        <v>26</v>
      </c>
      <c r="J6647" s="11" t="s">
        <v>27</v>
      </c>
      <c r="K6647" s="11" t="s">
        <v>28</v>
      </c>
      <c r="L6647" s="11" t="s">
        <v>43</v>
      </c>
      <c r="M6647" s="9" t="s">
        <v>30</v>
      </c>
      <c r="N6647" s="9" t="s">
        <v>31</v>
      </c>
      <c r="O6647" s="11" t="s">
        <v>32</v>
      </c>
      <c r="P6647" s="11" t="s">
        <v>22</v>
      </c>
      <c r="Q6647" s="11" t="s">
        <v>33008</v>
      </c>
      <c r="R6647" s="11" t="s">
        <v>34</v>
      </c>
      <c r="S6647" s="9" t="s">
        <v>33009</v>
      </c>
      <c r="T6647" s="9" t="s">
        <v>33010</v>
      </c>
    </row>
    <row r="6648" customHeight="1" spans="1:20">
      <c r="A6648" s="6">
        <v>45215</v>
      </c>
      <c r="B6648" s="9" t="s">
        <v>33011</v>
      </c>
      <c r="C6648" s="9" t="s">
        <v>79</v>
      </c>
      <c r="D6648" s="11" t="s">
        <v>22</v>
      </c>
      <c r="E6648" s="9" t="s">
        <v>33012</v>
      </c>
      <c r="F6648" s="9" t="s">
        <v>33013</v>
      </c>
      <c r="G6648" s="11" t="s">
        <v>22</v>
      </c>
      <c r="H6648" s="11" t="s">
        <v>22</v>
      </c>
      <c r="I6648" s="11" t="s">
        <v>26</v>
      </c>
      <c r="J6648" s="11" t="s">
        <v>27</v>
      </c>
      <c r="K6648" s="11" t="s">
        <v>28</v>
      </c>
      <c r="L6648" s="11" t="s">
        <v>43</v>
      </c>
      <c r="M6648" s="9" t="s">
        <v>30</v>
      </c>
      <c r="N6648" s="9" t="s">
        <v>31</v>
      </c>
      <c r="O6648" s="11" t="s">
        <v>32</v>
      </c>
      <c r="P6648" s="11" t="s">
        <v>22</v>
      </c>
      <c r="Q6648" s="11" t="s">
        <v>33014</v>
      </c>
      <c r="R6648" s="11" t="s">
        <v>34</v>
      </c>
      <c r="S6648" s="9" t="s">
        <v>33015</v>
      </c>
      <c r="T6648" s="9" t="s">
        <v>33016</v>
      </c>
    </row>
    <row r="6649" customHeight="1" spans="1:20">
      <c r="A6649" s="6">
        <v>45215</v>
      </c>
      <c r="B6649" s="9" t="s">
        <v>33017</v>
      </c>
      <c r="C6649" s="9" t="s">
        <v>33018</v>
      </c>
      <c r="D6649" s="11" t="s">
        <v>22</v>
      </c>
      <c r="E6649" s="9" t="s">
        <v>14477</v>
      </c>
      <c r="F6649" s="9" t="s">
        <v>33019</v>
      </c>
      <c r="G6649" s="11" t="s">
        <v>25</v>
      </c>
      <c r="H6649" s="11" t="s">
        <v>110</v>
      </c>
      <c r="I6649" s="11" t="s">
        <v>26</v>
      </c>
      <c r="J6649" s="11" t="s">
        <v>27</v>
      </c>
      <c r="K6649" s="11" t="s">
        <v>28</v>
      </c>
      <c r="L6649" s="11" t="s">
        <v>43</v>
      </c>
      <c r="M6649" s="9" t="s">
        <v>30</v>
      </c>
      <c r="N6649" s="9" t="s">
        <v>31</v>
      </c>
      <c r="O6649" s="11" t="s">
        <v>32</v>
      </c>
      <c r="P6649" s="11" t="s">
        <v>22</v>
      </c>
      <c r="Q6649" s="11" t="s">
        <v>33020</v>
      </c>
      <c r="R6649" s="11" t="s">
        <v>34</v>
      </c>
      <c r="S6649" s="9" t="s">
        <v>33021</v>
      </c>
      <c r="T6649" s="9" t="s">
        <v>33022</v>
      </c>
    </row>
    <row r="6650" customHeight="1" spans="1:20">
      <c r="A6650" s="6">
        <v>45215</v>
      </c>
      <c r="B6650" s="9" t="s">
        <v>33023</v>
      </c>
      <c r="C6650" s="9" t="s">
        <v>33024</v>
      </c>
      <c r="D6650" s="11" t="s">
        <v>22</v>
      </c>
      <c r="E6650" s="9" t="s">
        <v>33025</v>
      </c>
      <c r="F6650" s="9" t="s">
        <v>27772</v>
      </c>
      <c r="G6650" s="11" t="s">
        <v>22</v>
      </c>
      <c r="H6650" s="11" t="s">
        <v>22</v>
      </c>
      <c r="I6650" s="11" t="s">
        <v>26</v>
      </c>
      <c r="J6650" s="11" t="s">
        <v>27</v>
      </c>
      <c r="K6650" s="11" t="s">
        <v>28</v>
      </c>
      <c r="L6650" s="11" t="s">
        <v>43</v>
      </c>
      <c r="M6650" s="9" t="s">
        <v>30</v>
      </c>
      <c r="N6650" s="9" t="s">
        <v>31</v>
      </c>
      <c r="O6650" s="11" t="s">
        <v>32</v>
      </c>
      <c r="P6650" s="11" t="s">
        <v>22</v>
      </c>
      <c r="Q6650" s="11" t="s">
        <v>33026</v>
      </c>
      <c r="R6650" s="11" t="s">
        <v>34</v>
      </c>
      <c r="S6650" s="9" t="s">
        <v>33027</v>
      </c>
      <c r="T6650" s="9" t="s">
        <v>33028</v>
      </c>
    </row>
    <row r="6651" customHeight="1" spans="1:20">
      <c r="A6651" s="6">
        <v>45215</v>
      </c>
      <c r="B6651" s="9" t="s">
        <v>33029</v>
      </c>
      <c r="C6651" s="9" t="s">
        <v>33024</v>
      </c>
      <c r="D6651" s="11" t="s">
        <v>22</v>
      </c>
      <c r="E6651" s="9" t="s">
        <v>29858</v>
      </c>
      <c r="F6651" s="9" t="s">
        <v>19831</v>
      </c>
      <c r="G6651" s="11" t="s">
        <v>69</v>
      </c>
      <c r="H6651" s="11" t="s">
        <v>22</v>
      </c>
      <c r="I6651" s="11" t="s">
        <v>26</v>
      </c>
      <c r="J6651" s="11" t="s">
        <v>27</v>
      </c>
      <c r="K6651" s="11" t="s">
        <v>195</v>
      </c>
      <c r="L6651" s="11" t="s">
        <v>43</v>
      </c>
      <c r="M6651" s="9" t="s">
        <v>30</v>
      </c>
      <c r="N6651" s="9" t="s">
        <v>31</v>
      </c>
      <c r="O6651" s="11" t="s">
        <v>32</v>
      </c>
      <c r="P6651" s="11" t="s">
        <v>22</v>
      </c>
      <c r="Q6651" s="11" t="s">
        <v>33030</v>
      </c>
      <c r="R6651" s="11" t="s">
        <v>34</v>
      </c>
      <c r="S6651" s="9" t="s">
        <v>33031</v>
      </c>
      <c r="T6651" s="9" t="s">
        <v>33032</v>
      </c>
    </row>
    <row r="6652" customHeight="1" spans="1:20">
      <c r="A6652" s="6">
        <v>45215</v>
      </c>
      <c r="B6652" s="9" t="s">
        <v>33033</v>
      </c>
      <c r="C6652" s="9" t="s">
        <v>399</v>
      </c>
      <c r="D6652" s="11" t="s">
        <v>22</v>
      </c>
      <c r="E6652" s="9" t="s">
        <v>33034</v>
      </c>
      <c r="F6652" s="9" t="s">
        <v>15113</v>
      </c>
      <c r="G6652" s="11" t="s">
        <v>41</v>
      </c>
      <c r="H6652" s="11" t="s">
        <v>110</v>
      </c>
      <c r="I6652" s="11" t="s">
        <v>26</v>
      </c>
      <c r="J6652" s="11" t="s">
        <v>27</v>
      </c>
      <c r="K6652" s="11" t="s">
        <v>28</v>
      </c>
      <c r="L6652" s="11" t="s">
        <v>43</v>
      </c>
      <c r="M6652" s="9" t="s">
        <v>30</v>
      </c>
      <c r="N6652" s="9" t="s">
        <v>31</v>
      </c>
      <c r="O6652" s="11" t="s">
        <v>32</v>
      </c>
      <c r="P6652" s="11" t="s">
        <v>22</v>
      </c>
      <c r="Q6652" s="11" t="s">
        <v>33035</v>
      </c>
      <c r="R6652" s="11" t="s">
        <v>34</v>
      </c>
      <c r="S6652" s="9" t="s">
        <v>33036</v>
      </c>
      <c r="T6652" s="9" t="s">
        <v>33037</v>
      </c>
    </row>
    <row r="6653" customHeight="1" spans="1:20">
      <c r="A6653" s="6">
        <v>45215</v>
      </c>
      <c r="B6653" s="9" t="s">
        <v>33038</v>
      </c>
      <c r="C6653" s="9" t="s">
        <v>33039</v>
      </c>
      <c r="D6653" s="11" t="s">
        <v>22</v>
      </c>
      <c r="E6653" s="9" t="s">
        <v>29858</v>
      </c>
      <c r="F6653" s="9" t="s">
        <v>19831</v>
      </c>
      <c r="G6653" s="11" t="s">
        <v>69</v>
      </c>
      <c r="H6653" s="11" t="s">
        <v>22</v>
      </c>
      <c r="I6653" s="11" t="s">
        <v>26</v>
      </c>
      <c r="J6653" s="11" t="s">
        <v>27</v>
      </c>
      <c r="K6653" s="11" t="s">
        <v>195</v>
      </c>
      <c r="L6653" s="11" t="s">
        <v>43</v>
      </c>
      <c r="M6653" s="9" t="s">
        <v>799</v>
      </c>
      <c r="N6653" s="9" t="s">
        <v>31</v>
      </c>
      <c r="O6653" s="11" t="s">
        <v>32</v>
      </c>
      <c r="P6653" s="11" t="s">
        <v>22</v>
      </c>
      <c r="Q6653" s="11" t="s">
        <v>33040</v>
      </c>
      <c r="R6653" s="11" t="s">
        <v>34</v>
      </c>
      <c r="S6653" s="9" t="s">
        <v>33041</v>
      </c>
      <c r="T6653" s="9" t="s">
        <v>33042</v>
      </c>
    </row>
    <row r="6654" customHeight="1" spans="1:20">
      <c r="A6654" s="6">
        <v>45215</v>
      </c>
      <c r="B6654" s="9" t="s">
        <v>33043</v>
      </c>
      <c r="C6654" s="9" t="s">
        <v>79</v>
      </c>
      <c r="D6654" s="11" t="s">
        <v>22</v>
      </c>
      <c r="E6654" s="9" t="s">
        <v>33044</v>
      </c>
      <c r="F6654" s="9" t="s">
        <v>33045</v>
      </c>
      <c r="G6654" s="11" t="s">
        <v>22</v>
      </c>
      <c r="H6654" s="11" t="s">
        <v>22</v>
      </c>
      <c r="I6654" s="11" t="s">
        <v>26</v>
      </c>
      <c r="J6654" s="11" t="s">
        <v>27</v>
      </c>
      <c r="K6654" s="11" t="s">
        <v>28</v>
      </c>
      <c r="L6654" s="11" t="s">
        <v>43</v>
      </c>
      <c r="M6654" s="9" t="s">
        <v>30</v>
      </c>
      <c r="N6654" s="9" t="s">
        <v>31</v>
      </c>
      <c r="O6654" s="11" t="s">
        <v>32</v>
      </c>
      <c r="P6654" s="11" t="s">
        <v>22</v>
      </c>
      <c r="Q6654" s="11" t="s">
        <v>33046</v>
      </c>
      <c r="R6654" s="11" t="s">
        <v>34</v>
      </c>
      <c r="S6654" s="9" t="s">
        <v>33047</v>
      </c>
      <c r="T6654" s="9" t="s">
        <v>33048</v>
      </c>
    </row>
    <row r="6655" customHeight="1" spans="1:20">
      <c r="A6655" s="6">
        <v>45215</v>
      </c>
      <c r="B6655" s="9" t="s">
        <v>33049</v>
      </c>
      <c r="C6655" s="9" t="s">
        <v>79</v>
      </c>
      <c r="D6655" s="11" t="s">
        <v>22</v>
      </c>
      <c r="E6655" s="9" t="s">
        <v>33044</v>
      </c>
      <c r="F6655" s="9" t="s">
        <v>33045</v>
      </c>
      <c r="G6655" s="11" t="s">
        <v>22</v>
      </c>
      <c r="H6655" s="11" t="s">
        <v>22</v>
      </c>
      <c r="I6655" s="11" t="s">
        <v>26</v>
      </c>
      <c r="J6655" s="11" t="s">
        <v>27</v>
      </c>
      <c r="K6655" s="11" t="s">
        <v>28</v>
      </c>
      <c r="L6655" s="11" t="s">
        <v>43</v>
      </c>
      <c r="M6655" s="9" t="s">
        <v>30</v>
      </c>
      <c r="N6655" s="9" t="s">
        <v>31</v>
      </c>
      <c r="O6655" s="11" t="s">
        <v>32</v>
      </c>
      <c r="P6655" s="11" t="s">
        <v>22</v>
      </c>
      <c r="Q6655" s="11" t="s">
        <v>33050</v>
      </c>
      <c r="R6655" s="11" t="s">
        <v>34</v>
      </c>
      <c r="S6655" s="9" t="s">
        <v>33051</v>
      </c>
      <c r="T6655" s="9" t="s">
        <v>33048</v>
      </c>
    </row>
    <row r="6656" customHeight="1" spans="1:20">
      <c r="A6656" s="6">
        <v>45215</v>
      </c>
      <c r="B6656" s="9" t="s">
        <v>33052</v>
      </c>
      <c r="C6656" s="9" t="s">
        <v>79</v>
      </c>
      <c r="D6656" s="11" t="s">
        <v>22</v>
      </c>
      <c r="E6656" s="9" t="s">
        <v>33053</v>
      </c>
      <c r="F6656" s="9" t="s">
        <v>510</v>
      </c>
      <c r="G6656" s="11" t="s">
        <v>22</v>
      </c>
      <c r="H6656" s="11" t="s">
        <v>22</v>
      </c>
      <c r="I6656" s="11" t="s">
        <v>26</v>
      </c>
      <c r="J6656" s="11" t="s">
        <v>27</v>
      </c>
      <c r="K6656" s="11" t="s">
        <v>28</v>
      </c>
      <c r="L6656" s="11" t="s">
        <v>43</v>
      </c>
      <c r="M6656" s="9" t="s">
        <v>30</v>
      </c>
      <c r="N6656" s="9" t="s">
        <v>31</v>
      </c>
      <c r="O6656" s="11" t="s">
        <v>32</v>
      </c>
      <c r="P6656" s="11" t="s">
        <v>22</v>
      </c>
      <c r="Q6656" s="11" t="s">
        <v>33054</v>
      </c>
      <c r="R6656" s="11" t="s">
        <v>34</v>
      </c>
      <c r="S6656" s="9" t="s">
        <v>33055</v>
      </c>
      <c r="T6656" s="9" t="s">
        <v>33056</v>
      </c>
    </row>
    <row r="6657" customHeight="1" spans="1:20">
      <c r="A6657" s="6">
        <v>45215</v>
      </c>
      <c r="B6657" s="9" t="s">
        <v>33057</v>
      </c>
      <c r="C6657" s="9" t="s">
        <v>10688</v>
      </c>
      <c r="D6657" s="11" t="s">
        <v>22</v>
      </c>
      <c r="E6657" s="9" t="s">
        <v>26944</v>
      </c>
      <c r="F6657" s="9" t="s">
        <v>12427</v>
      </c>
      <c r="G6657" s="11" t="s">
        <v>41</v>
      </c>
      <c r="H6657" s="11" t="s">
        <v>22</v>
      </c>
      <c r="I6657" s="11" t="s">
        <v>26</v>
      </c>
      <c r="J6657" s="11" t="s">
        <v>27</v>
      </c>
      <c r="K6657" s="11" t="s">
        <v>28</v>
      </c>
      <c r="L6657" s="11" t="s">
        <v>43</v>
      </c>
      <c r="M6657" s="9" t="s">
        <v>30</v>
      </c>
      <c r="N6657" s="9" t="s">
        <v>31</v>
      </c>
      <c r="O6657" s="11" t="s">
        <v>32</v>
      </c>
      <c r="P6657" s="11" t="s">
        <v>6656</v>
      </c>
      <c r="Q6657" s="11" t="s">
        <v>33058</v>
      </c>
      <c r="R6657" s="11" t="s">
        <v>34</v>
      </c>
      <c r="S6657" s="9" t="s">
        <v>33059</v>
      </c>
      <c r="T6657" s="9" t="s">
        <v>33060</v>
      </c>
    </row>
    <row r="6658" customHeight="1" spans="1:20">
      <c r="A6658" s="6">
        <v>45215</v>
      </c>
      <c r="B6658" s="9" t="s">
        <v>33061</v>
      </c>
      <c r="C6658" s="9" t="s">
        <v>5035</v>
      </c>
      <c r="D6658" s="11" t="s">
        <v>22</v>
      </c>
      <c r="E6658" s="9" t="s">
        <v>23404</v>
      </c>
      <c r="F6658" s="9" t="s">
        <v>23345</v>
      </c>
      <c r="G6658" s="11" t="s">
        <v>336</v>
      </c>
      <c r="H6658" s="11" t="s">
        <v>22</v>
      </c>
      <c r="I6658" s="11" t="s">
        <v>26</v>
      </c>
      <c r="J6658" s="11" t="s">
        <v>27</v>
      </c>
      <c r="K6658" s="11" t="s">
        <v>28</v>
      </c>
      <c r="L6658" s="11" t="s">
        <v>43</v>
      </c>
      <c r="M6658" s="9" t="s">
        <v>30</v>
      </c>
      <c r="N6658" s="9" t="s">
        <v>31</v>
      </c>
      <c r="O6658" s="11" t="s">
        <v>32</v>
      </c>
      <c r="P6658" s="11" t="s">
        <v>22</v>
      </c>
      <c r="Q6658" s="11" t="s">
        <v>33062</v>
      </c>
      <c r="R6658" s="11" t="s">
        <v>34</v>
      </c>
      <c r="S6658" s="9" t="s">
        <v>33063</v>
      </c>
      <c r="T6658" s="9" t="s">
        <v>33064</v>
      </c>
    </row>
    <row r="6659" customHeight="1" spans="1:20">
      <c r="A6659" s="6">
        <v>45215</v>
      </c>
      <c r="B6659" s="9" t="s">
        <v>33065</v>
      </c>
      <c r="C6659" s="9" t="s">
        <v>7484</v>
      </c>
      <c r="D6659" s="11" t="s">
        <v>22</v>
      </c>
      <c r="E6659" s="9" t="s">
        <v>33066</v>
      </c>
      <c r="F6659" s="9" t="s">
        <v>33067</v>
      </c>
      <c r="G6659" s="11" t="s">
        <v>22</v>
      </c>
      <c r="H6659" s="11" t="s">
        <v>22</v>
      </c>
      <c r="I6659" s="11" t="s">
        <v>26</v>
      </c>
      <c r="J6659" s="11" t="s">
        <v>27</v>
      </c>
      <c r="K6659" s="11" t="s">
        <v>28</v>
      </c>
      <c r="L6659" s="11" t="s">
        <v>43</v>
      </c>
      <c r="M6659" s="9" t="s">
        <v>30</v>
      </c>
      <c r="N6659" s="9" t="s">
        <v>31</v>
      </c>
      <c r="O6659" s="11" t="s">
        <v>32</v>
      </c>
      <c r="P6659" s="11" t="s">
        <v>22</v>
      </c>
      <c r="Q6659" s="11" t="s">
        <v>33068</v>
      </c>
      <c r="R6659" s="11" t="s">
        <v>34</v>
      </c>
      <c r="S6659" s="9" t="s">
        <v>33069</v>
      </c>
      <c r="T6659" s="9" t="s">
        <v>33070</v>
      </c>
    </row>
    <row r="6660" customHeight="1" spans="1:20">
      <c r="A6660" s="6">
        <v>45215</v>
      </c>
      <c r="B6660" s="9" t="s">
        <v>33071</v>
      </c>
      <c r="C6660" s="9" t="s">
        <v>7902</v>
      </c>
      <c r="D6660" s="11" t="s">
        <v>22</v>
      </c>
      <c r="E6660" s="9" t="s">
        <v>33072</v>
      </c>
      <c r="F6660" s="9" t="s">
        <v>25574</v>
      </c>
      <c r="G6660" s="11" t="s">
        <v>82</v>
      </c>
      <c r="H6660" s="11" t="s">
        <v>22</v>
      </c>
      <c r="I6660" s="11" t="s">
        <v>26</v>
      </c>
      <c r="J6660" s="11" t="s">
        <v>27</v>
      </c>
      <c r="K6660" s="11" t="s">
        <v>28</v>
      </c>
      <c r="L6660" s="11" t="s">
        <v>43</v>
      </c>
      <c r="M6660" s="9" t="s">
        <v>30</v>
      </c>
      <c r="N6660" s="9" t="s">
        <v>31</v>
      </c>
      <c r="O6660" s="11" t="s">
        <v>32</v>
      </c>
      <c r="P6660" s="11" t="s">
        <v>22</v>
      </c>
      <c r="Q6660" s="11" t="s">
        <v>33073</v>
      </c>
      <c r="R6660" s="11" t="s">
        <v>34</v>
      </c>
      <c r="S6660" s="9" t="s">
        <v>33074</v>
      </c>
      <c r="T6660" s="9" t="s">
        <v>33075</v>
      </c>
    </row>
    <row r="6661" customHeight="1" spans="1:20">
      <c r="A6661" s="6">
        <v>45215</v>
      </c>
      <c r="B6661" s="9" t="s">
        <v>33076</v>
      </c>
      <c r="C6661" s="9" t="s">
        <v>399</v>
      </c>
      <c r="D6661" s="11" t="s">
        <v>22</v>
      </c>
      <c r="E6661" s="9" t="s">
        <v>33077</v>
      </c>
      <c r="F6661" s="9" t="s">
        <v>33078</v>
      </c>
      <c r="G6661" s="11" t="s">
        <v>41</v>
      </c>
      <c r="H6661" s="11" t="s">
        <v>22</v>
      </c>
      <c r="I6661" s="11" t="s">
        <v>34</v>
      </c>
      <c r="J6661" s="11" t="s">
        <v>27</v>
      </c>
      <c r="K6661" s="11" t="s">
        <v>28</v>
      </c>
      <c r="L6661" s="11" t="s">
        <v>43</v>
      </c>
      <c r="M6661" s="9" t="s">
        <v>30</v>
      </c>
      <c r="N6661" s="9" t="s">
        <v>31</v>
      </c>
      <c r="O6661" s="11" t="s">
        <v>32</v>
      </c>
      <c r="P6661" s="11" t="s">
        <v>22</v>
      </c>
      <c r="Q6661" s="11" t="s">
        <v>33079</v>
      </c>
      <c r="R6661" s="11" t="s">
        <v>34</v>
      </c>
      <c r="S6661" s="9" t="s">
        <v>33080</v>
      </c>
      <c r="T6661" s="9" t="s">
        <v>17396</v>
      </c>
    </row>
    <row r="6662" customHeight="1" spans="1:20">
      <c r="A6662" s="6">
        <v>45215</v>
      </c>
      <c r="B6662" s="9" t="s">
        <v>33081</v>
      </c>
      <c r="C6662" s="9" t="s">
        <v>5644</v>
      </c>
      <c r="D6662" s="11" t="s">
        <v>22</v>
      </c>
      <c r="E6662" s="9" t="s">
        <v>33082</v>
      </c>
      <c r="F6662" s="9" t="s">
        <v>33083</v>
      </c>
      <c r="G6662" s="11" t="s">
        <v>82</v>
      </c>
      <c r="H6662" s="11" t="s">
        <v>22</v>
      </c>
      <c r="I6662" s="11" t="s">
        <v>168</v>
      </c>
      <c r="J6662" s="11" t="s">
        <v>27</v>
      </c>
      <c r="K6662" s="11" t="s">
        <v>28</v>
      </c>
      <c r="L6662" s="11" t="s">
        <v>43</v>
      </c>
      <c r="M6662" s="9" t="s">
        <v>169</v>
      </c>
      <c r="N6662" s="9" t="s">
        <v>5633</v>
      </c>
      <c r="O6662" s="11" t="s">
        <v>32</v>
      </c>
      <c r="P6662" s="11" t="s">
        <v>22</v>
      </c>
      <c r="Q6662" s="11" t="s">
        <v>33084</v>
      </c>
      <c r="R6662" s="11" t="s">
        <v>168</v>
      </c>
      <c r="S6662" s="9" t="s">
        <v>33085</v>
      </c>
      <c r="T6662" s="9" t="s">
        <v>5668</v>
      </c>
    </row>
    <row r="6663" customHeight="1" spans="1:20">
      <c r="A6663" s="6">
        <v>45215</v>
      </c>
      <c r="B6663" s="9" t="s">
        <v>33086</v>
      </c>
      <c r="C6663" s="9" t="s">
        <v>5629</v>
      </c>
      <c r="D6663" s="11" t="s">
        <v>22</v>
      </c>
      <c r="E6663" s="9" t="s">
        <v>33087</v>
      </c>
      <c r="F6663" s="9" t="s">
        <v>33088</v>
      </c>
      <c r="G6663" s="11" t="s">
        <v>82</v>
      </c>
      <c r="H6663" s="11" t="s">
        <v>22</v>
      </c>
      <c r="I6663" s="11" t="s">
        <v>5632</v>
      </c>
      <c r="J6663" s="11" t="s">
        <v>27</v>
      </c>
      <c r="K6663" s="11" t="s">
        <v>28</v>
      </c>
      <c r="L6663" s="11" t="s">
        <v>43</v>
      </c>
      <c r="M6663" s="9" t="s">
        <v>169</v>
      </c>
      <c r="N6663" s="9" t="s">
        <v>5633</v>
      </c>
      <c r="O6663" s="11" t="s">
        <v>32</v>
      </c>
      <c r="P6663" s="11" t="s">
        <v>22</v>
      </c>
      <c r="Q6663" s="11" t="s">
        <v>33089</v>
      </c>
      <c r="R6663" s="11" t="s">
        <v>168</v>
      </c>
      <c r="S6663" s="9" t="s">
        <v>33090</v>
      </c>
      <c r="T6663" s="9" t="s">
        <v>5668</v>
      </c>
    </row>
    <row r="6664" customHeight="1" spans="1:20">
      <c r="A6664" s="6">
        <v>45215</v>
      </c>
      <c r="B6664" s="9" t="s">
        <v>33091</v>
      </c>
      <c r="C6664" s="9" t="s">
        <v>5644</v>
      </c>
      <c r="D6664" s="11" t="s">
        <v>22</v>
      </c>
      <c r="E6664" s="9" t="s">
        <v>33092</v>
      </c>
      <c r="F6664" s="9" t="s">
        <v>33093</v>
      </c>
      <c r="G6664" s="11" t="s">
        <v>82</v>
      </c>
      <c r="H6664" s="11" t="s">
        <v>110</v>
      </c>
      <c r="I6664" s="11" t="s">
        <v>168</v>
      </c>
      <c r="J6664" s="11" t="s">
        <v>27</v>
      </c>
      <c r="K6664" s="11" t="s">
        <v>28</v>
      </c>
      <c r="L6664" s="11" t="s">
        <v>43</v>
      </c>
      <c r="M6664" s="9" t="s">
        <v>169</v>
      </c>
      <c r="N6664" s="9" t="s">
        <v>5633</v>
      </c>
      <c r="O6664" s="11" t="s">
        <v>32</v>
      </c>
      <c r="P6664" s="11" t="s">
        <v>22</v>
      </c>
      <c r="Q6664" s="11" t="s">
        <v>33094</v>
      </c>
      <c r="R6664" s="11" t="s">
        <v>168</v>
      </c>
      <c r="S6664" s="9" t="s">
        <v>33095</v>
      </c>
      <c r="T6664" s="9" t="s">
        <v>5723</v>
      </c>
    </row>
    <row r="6665" customHeight="1" spans="1:20">
      <c r="A6665" s="6">
        <v>45215</v>
      </c>
      <c r="B6665" s="9" t="s">
        <v>33096</v>
      </c>
      <c r="C6665" s="9" t="s">
        <v>5644</v>
      </c>
      <c r="D6665" s="11" t="s">
        <v>22</v>
      </c>
      <c r="E6665" s="9" t="s">
        <v>33097</v>
      </c>
      <c r="F6665" s="9" t="s">
        <v>33098</v>
      </c>
      <c r="G6665" s="11" t="s">
        <v>82</v>
      </c>
      <c r="H6665" s="11" t="s">
        <v>96</v>
      </c>
      <c r="I6665" s="11" t="s">
        <v>168</v>
      </c>
      <c r="J6665" s="11" t="s">
        <v>27</v>
      </c>
      <c r="K6665" s="11" t="s">
        <v>28</v>
      </c>
      <c r="L6665" s="11" t="s">
        <v>43</v>
      </c>
      <c r="M6665" s="9" t="s">
        <v>169</v>
      </c>
      <c r="N6665" s="9" t="s">
        <v>5633</v>
      </c>
      <c r="O6665" s="11" t="s">
        <v>32</v>
      </c>
      <c r="P6665" s="11" t="s">
        <v>22</v>
      </c>
      <c r="Q6665" s="11" t="s">
        <v>33099</v>
      </c>
      <c r="R6665" s="11" t="s">
        <v>46</v>
      </c>
      <c r="S6665" s="9" t="s">
        <v>33100</v>
      </c>
      <c r="T6665" s="9" t="s">
        <v>5661</v>
      </c>
    </row>
    <row r="6666" customHeight="1" spans="1:20">
      <c r="A6666" s="6">
        <v>45215</v>
      </c>
      <c r="B6666" s="9" t="s">
        <v>33101</v>
      </c>
      <c r="C6666" s="9" t="s">
        <v>5644</v>
      </c>
      <c r="D6666" s="11" t="s">
        <v>22</v>
      </c>
      <c r="E6666" s="9" t="s">
        <v>33102</v>
      </c>
      <c r="F6666" s="9" t="s">
        <v>33103</v>
      </c>
      <c r="G6666" s="11" t="s">
        <v>82</v>
      </c>
      <c r="H6666" s="11" t="s">
        <v>22</v>
      </c>
      <c r="I6666" s="11" t="s">
        <v>168</v>
      </c>
      <c r="J6666" s="11" t="s">
        <v>27</v>
      </c>
      <c r="K6666" s="11" t="s">
        <v>28</v>
      </c>
      <c r="L6666" s="11" t="s">
        <v>43</v>
      </c>
      <c r="M6666" s="9" t="s">
        <v>169</v>
      </c>
      <c r="N6666" s="9" t="s">
        <v>5633</v>
      </c>
      <c r="O6666" s="11" t="s">
        <v>32</v>
      </c>
      <c r="P6666" s="11" t="s">
        <v>22</v>
      </c>
      <c r="Q6666" s="11" t="s">
        <v>33104</v>
      </c>
      <c r="R6666" s="11" t="s">
        <v>168</v>
      </c>
      <c r="S6666" s="9" t="s">
        <v>33105</v>
      </c>
      <c r="T6666" s="9" t="s">
        <v>5668</v>
      </c>
    </row>
    <row r="6667" customHeight="1" spans="1:20">
      <c r="A6667" s="6">
        <v>45215</v>
      </c>
      <c r="B6667" s="9" t="s">
        <v>33106</v>
      </c>
      <c r="C6667" s="9" t="s">
        <v>5644</v>
      </c>
      <c r="D6667" s="11" t="s">
        <v>22</v>
      </c>
      <c r="E6667" s="9" t="s">
        <v>33107</v>
      </c>
      <c r="F6667" s="9" t="s">
        <v>33108</v>
      </c>
      <c r="G6667" s="11" t="s">
        <v>82</v>
      </c>
      <c r="H6667" s="11" t="s">
        <v>22</v>
      </c>
      <c r="I6667" s="11" t="s">
        <v>168</v>
      </c>
      <c r="J6667" s="11" t="s">
        <v>27</v>
      </c>
      <c r="K6667" s="11" t="s">
        <v>28</v>
      </c>
      <c r="L6667" s="11" t="s">
        <v>43</v>
      </c>
      <c r="M6667" s="9" t="s">
        <v>169</v>
      </c>
      <c r="N6667" s="9" t="s">
        <v>5633</v>
      </c>
      <c r="O6667" s="11" t="s">
        <v>32</v>
      </c>
      <c r="P6667" s="11" t="s">
        <v>22</v>
      </c>
      <c r="Q6667" s="11" t="s">
        <v>33109</v>
      </c>
      <c r="R6667" s="11" t="s">
        <v>168</v>
      </c>
      <c r="S6667" s="9" t="s">
        <v>33110</v>
      </c>
      <c r="T6667" s="9" t="s">
        <v>5723</v>
      </c>
    </row>
    <row r="6668" customHeight="1" spans="1:20">
      <c r="A6668" s="6">
        <v>45215</v>
      </c>
      <c r="B6668" s="9" t="s">
        <v>33111</v>
      </c>
      <c r="C6668" s="9" t="s">
        <v>5629</v>
      </c>
      <c r="D6668" s="11" t="s">
        <v>22</v>
      </c>
      <c r="E6668" s="9" t="s">
        <v>33112</v>
      </c>
      <c r="F6668" s="9" t="s">
        <v>33113</v>
      </c>
      <c r="G6668" s="11" t="s">
        <v>82</v>
      </c>
      <c r="H6668" s="11" t="s">
        <v>22</v>
      </c>
      <c r="I6668" s="11" t="s">
        <v>5632</v>
      </c>
      <c r="J6668" s="11" t="s">
        <v>27</v>
      </c>
      <c r="K6668" s="11" t="s">
        <v>28</v>
      </c>
      <c r="L6668" s="11" t="s">
        <v>43</v>
      </c>
      <c r="M6668" s="9" t="s">
        <v>169</v>
      </c>
      <c r="N6668" s="9" t="s">
        <v>5633</v>
      </c>
      <c r="O6668" s="11" t="s">
        <v>32</v>
      </c>
      <c r="P6668" s="11" t="s">
        <v>22</v>
      </c>
      <c r="Q6668" s="11" t="s">
        <v>33114</v>
      </c>
      <c r="R6668" s="11" t="s">
        <v>168</v>
      </c>
      <c r="S6668" s="9" t="s">
        <v>33115</v>
      </c>
      <c r="T6668" s="9" t="s">
        <v>5723</v>
      </c>
    </row>
    <row r="6669" customHeight="1" spans="1:20">
      <c r="A6669" s="6">
        <v>45215</v>
      </c>
      <c r="B6669" s="9" t="s">
        <v>33116</v>
      </c>
      <c r="C6669" s="9" t="s">
        <v>5644</v>
      </c>
      <c r="D6669" s="11" t="s">
        <v>22</v>
      </c>
      <c r="E6669" s="9" t="s">
        <v>33117</v>
      </c>
      <c r="F6669" s="9" t="s">
        <v>33118</v>
      </c>
      <c r="G6669" s="11" t="s">
        <v>82</v>
      </c>
      <c r="H6669" s="11" t="s">
        <v>110</v>
      </c>
      <c r="I6669" s="11" t="s">
        <v>168</v>
      </c>
      <c r="J6669" s="11" t="s">
        <v>27</v>
      </c>
      <c r="K6669" s="11" t="s">
        <v>28</v>
      </c>
      <c r="L6669" s="11" t="s">
        <v>43</v>
      </c>
      <c r="M6669" s="9" t="s">
        <v>169</v>
      </c>
      <c r="N6669" s="9" t="s">
        <v>5633</v>
      </c>
      <c r="O6669" s="11" t="s">
        <v>32</v>
      </c>
      <c r="P6669" s="11" t="s">
        <v>22</v>
      </c>
      <c r="Q6669" s="11" t="s">
        <v>33119</v>
      </c>
      <c r="R6669" s="11" t="s">
        <v>168</v>
      </c>
      <c r="S6669" s="9" t="s">
        <v>33120</v>
      </c>
      <c r="T6669" s="9" t="s">
        <v>5649</v>
      </c>
    </row>
    <row r="6670" customHeight="1" spans="1:20">
      <c r="A6670" s="6">
        <v>45215</v>
      </c>
      <c r="B6670" s="9" t="s">
        <v>33121</v>
      </c>
      <c r="C6670" s="9" t="s">
        <v>5629</v>
      </c>
      <c r="D6670" s="11" t="s">
        <v>22</v>
      </c>
      <c r="E6670" s="9" t="s">
        <v>33122</v>
      </c>
      <c r="F6670" s="9" t="s">
        <v>33123</v>
      </c>
      <c r="G6670" s="11" t="s">
        <v>82</v>
      </c>
      <c r="H6670" s="11" t="s">
        <v>22</v>
      </c>
      <c r="I6670" s="11" t="s">
        <v>5632</v>
      </c>
      <c r="J6670" s="11" t="s">
        <v>27</v>
      </c>
      <c r="K6670" s="11" t="s">
        <v>28</v>
      </c>
      <c r="L6670" s="11" t="s">
        <v>43</v>
      </c>
      <c r="M6670" s="9" t="s">
        <v>169</v>
      </c>
      <c r="N6670" s="9" t="s">
        <v>5633</v>
      </c>
      <c r="O6670" s="11" t="s">
        <v>32</v>
      </c>
      <c r="P6670" s="11" t="s">
        <v>22</v>
      </c>
      <c r="Q6670" s="11" t="s">
        <v>33124</v>
      </c>
      <c r="R6670" s="11" t="s">
        <v>168</v>
      </c>
      <c r="S6670" s="9" t="s">
        <v>33125</v>
      </c>
      <c r="T6670" s="9" t="s">
        <v>5723</v>
      </c>
    </row>
    <row r="6671" customHeight="1" spans="1:20">
      <c r="A6671" s="6">
        <v>45215</v>
      </c>
      <c r="B6671" s="9" t="s">
        <v>33126</v>
      </c>
      <c r="C6671" s="9" t="s">
        <v>5644</v>
      </c>
      <c r="D6671" s="11" t="s">
        <v>22</v>
      </c>
      <c r="E6671" s="9" t="s">
        <v>33127</v>
      </c>
      <c r="F6671" s="9" t="s">
        <v>33128</v>
      </c>
      <c r="G6671" s="11" t="s">
        <v>82</v>
      </c>
      <c r="H6671" s="11" t="s">
        <v>22</v>
      </c>
      <c r="I6671" s="11" t="s">
        <v>168</v>
      </c>
      <c r="J6671" s="11" t="s">
        <v>27</v>
      </c>
      <c r="K6671" s="11" t="s">
        <v>28</v>
      </c>
      <c r="L6671" s="11" t="s">
        <v>43</v>
      </c>
      <c r="M6671" s="9" t="s">
        <v>169</v>
      </c>
      <c r="N6671" s="9" t="s">
        <v>5633</v>
      </c>
      <c r="O6671" s="11" t="s">
        <v>32</v>
      </c>
      <c r="P6671" s="11" t="s">
        <v>22</v>
      </c>
      <c r="Q6671" s="11" t="s">
        <v>33129</v>
      </c>
      <c r="R6671" s="11" t="s">
        <v>168</v>
      </c>
      <c r="S6671" s="9" t="s">
        <v>33130</v>
      </c>
      <c r="T6671" s="9" t="s">
        <v>5642</v>
      </c>
    </row>
    <row r="6672" customHeight="1" spans="1:20">
      <c r="A6672" s="6">
        <v>45215</v>
      </c>
      <c r="B6672" s="9" t="s">
        <v>33131</v>
      </c>
      <c r="C6672" s="9" t="s">
        <v>5629</v>
      </c>
      <c r="D6672" s="11" t="s">
        <v>22</v>
      </c>
      <c r="E6672" s="9" t="s">
        <v>33132</v>
      </c>
      <c r="F6672" s="9" t="s">
        <v>33133</v>
      </c>
      <c r="G6672" s="11" t="s">
        <v>82</v>
      </c>
      <c r="H6672" s="11" t="s">
        <v>22</v>
      </c>
      <c r="I6672" s="11" t="s">
        <v>5632</v>
      </c>
      <c r="J6672" s="11" t="s">
        <v>27</v>
      </c>
      <c r="K6672" s="11" t="s">
        <v>28</v>
      </c>
      <c r="L6672" s="11" t="s">
        <v>43</v>
      </c>
      <c r="M6672" s="9" t="s">
        <v>169</v>
      </c>
      <c r="N6672" s="9" t="s">
        <v>5633</v>
      </c>
      <c r="O6672" s="11" t="s">
        <v>32</v>
      </c>
      <c r="P6672" s="11" t="s">
        <v>22</v>
      </c>
      <c r="Q6672" s="11" t="s">
        <v>33134</v>
      </c>
      <c r="R6672" s="11" t="s">
        <v>168</v>
      </c>
      <c r="S6672" s="9" t="s">
        <v>33135</v>
      </c>
      <c r="T6672" s="9" t="s">
        <v>5655</v>
      </c>
    </row>
    <row r="6673" customHeight="1" spans="1:20">
      <c r="A6673" s="6">
        <v>45215</v>
      </c>
      <c r="B6673" s="9" t="s">
        <v>33136</v>
      </c>
      <c r="C6673" s="9" t="s">
        <v>5629</v>
      </c>
      <c r="D6673" s="11" t="s">
        <v>22</v>
      </c>
      <c r="E6673" s="9" t="s">
        <v>33137</v>
      </c>
      <c r="F6673" s="9" t="s">
        <v>33138</v>
      </c>
      <c r="G6673" s="11" t="s">
        <v>82</v>
      </c>
      <c r="H6673" s="11" t="s">
        <v>110</v>
      </c>
      <c r="I6673" s="11" t="s">
        <v>5632</v>
      </c>
      <c r="J6673" s="11" t="s">
        <v>27</v>
      </c>
      <c r="K6673" s="11" t="s">
        <v>28</v>
      </c>
      <c r="L6673" s="11" t="s">
        <v>43</v>
      </c>
      <c r="M6673" s="9" t="s">
        <v>169</v>
      </c>
      <c r="N6673" s="9" t="s">
        <v>5633</v>
      </c>
      <c r="O6673" s="11" t="s">
        <v>32</v>
      </c>
      <c r="P6673" s="11" t="s">
        <v>22</v>
      </c>
      <c r="Q6673" s="11" t="s">
        <v>33139</v>
      </c>
      <c r="R6673" s="11" t="s">
        <v>168</v>
      </c>
      <c r="S6673" s="9" t="s">
        <v>33140</v>
      </c>
      <c r="T6673" s="9" t="s">
        <v>6081</v>
      </c>
    </row>
    <row r="6674" customHeight="1" spans="1:20">
      <c r="A6674" s="6">
        <v>45215</v>
      </c>
      <c r="B6674" s="9" t="s">
        <v>33141</v>
      </c>
      <c r="C6674" s="9" t="s">
        <v>5685</v>
      </c>
      <c r="D6674" s="11" t="s">
        <v>22</v>
      </c>
      <c r="E6674" s="9" t="s">
        <v>33142</v>
      </c>
      <c r="F6674" s="9" t="s">
        <v>29242</v>
      </c>
      <c r="G6674" s="11" t="s">
        <v>82</v>
      </c>
      <c r="H6674" s="11" t="s">
        <v>96</v>
      </c>
      <c r="I6674" s="11" t="s">
        <v>293</v>
      </c>
      <c r="J6674" s="11" t="s">
        <v>27</v>
      </c>
      <c r="K6674" s="11" t="s">
        <v>28</v>
      </c>
      <c r="L6674" s="11" t="s">
        <v>43</v>
      </c>
      <c r="M6674" s="9" t="s">
        <v>169</v>
      </c>
      <c r="N6674" s="9" t="s">
        <v>5633</v>
      </c>
      <c r="O6674" s="11" t="s">
        <v>32</v>
      </c>
      <c r="P6674" s="11" t="s">
        <v>22</v>
      </c>
      <c r="Q6674" s="11" t="s">
        <v>33143</v>
      </c>
      <c r="R6674" s="11" t="s">
        <v>168</v>
      </c>
      <c r="S6674" s="9" t="s">
        <v>33144</v>
      </c>
      <c r="T6674" s="9" t="s">
        <v>5690</v>
      </c>
    </row>
    <row r="6675" customHeight="1" spans="1:20">
      <c r="A6675" s="6">
        <v>45215</v>
      </c>
      <c r="B6675" s="9" t="s">
        <v>33145</v>
      </c>
      <c r="C6675" s="9" t="s">
        <v>5644</v>
      </c>
      <c r="D6675" s="11" t="s">
        <v>22</v>
      </c>
      <c r="E6675" s="9" t="s">
        <v>33146</v>
      </c>
      <c r="F6675" s="9" t="s">
        <v>33147</v>
      </c>
      <c r="G6675" s="11" t="s">
        <v>82</v>
      </c>
      <c r="H6675" s="11" t="s">
        <v>15344</v>
      </c>
      <c r="I6675" s="11" t="s">
        <v>168</v>
      </c>
      <c r="J6675" s="11" t="s">
        <v>27</v>
      </c>
      <c r="K6675" s="11" t="s">
        <v>28</v>
      </c>
      <c r="L6675" s="11" t="s">
        <v>43</v>
      </c>
      <c r="M6675" s="9" t="s">
        <v>169</v>
      </c>
      <c r="N6675" s="9" t="s">
        <v>5633</v>
      </c>
      <c r="O6675" s="11" t="s">
        <v>32</v>
      </c>
      <c r="P6675" s="11" t="s">
        <v>22</v>
      </c>
      <c r="Q6675" s="11" t="s">
        <v>33148</v>
      </c>
      <c r="R6675" s="11" t="s">
        <v>168</v>
      </c>
      <c r="S6675" s="9" t="s">
        <v>33149</v>
      </c>
      <c r="T6675" s="9" t="s">
        <v>5668</v>
      </c>
    </row>
    <row r="6676" customHeight="1" spans="1:20">
      <c r="A6676" s="6">
        <v>45215</v>
      </c>
      <c r="B6676" s="9" t="s">
        <v>33150</v>
      </c>
      <c r="C6676" s="9" t="s">
        <v>5629</v>
      </c>
      <c r="D6676" s="11" t="s">
        <v>22</v>
      </c>
      <c r="E6676" s="9" t="s">
        <v>33151</v>
      </c>
      <c r="F6676" s="9" t="s">
        <v>33152</v>
      </c>
      <c r="G6676" s="11" t="s">
        <v>82</v>
      </c>
      <c r="H6676" s="11" t="s">
        <v>110</v>
      </c>
      <c r="I6676" s="11" t="s">
        <v>5632</v>
      </c>
      <c r="J6676" s="11" t="s">
        <v>27</v>
      </c>
      <c r="K6676" s="11" t="s">
        <v>28</v>
      </c>
      <c r="L6676" s="11" t="s">
        <v>43</v>
      </c>
      <c r="M6676" s="9" t="s">
        <v>169</v>
      </c>
      <c r="N6676" s="9" t="s">
        <v>5633</v>
      </c>
      <c r="O6676" s="11" t="s">
        <v>32</v>
      </c>
      <c r="P6676" s="11" t="s">
        <v>22</v>
      </c>
      <c r="Q6676" s="11" t="s">
        <v>33153</v>
      </c>
      <c r="R6676" s="11" t="s">
        <v>168</v>
      </c>
      <c r="S6676" s="9" t="s">
        <v>33154</v>
      </c>
      <c r="T6676" s="9" t="s">
        <v>5668</v>
      </c>
    </row>
    <row r="6677" customHeight="1" spans="1:20">
      <c r="A6677" s="6">
        <v>45215</v>
      </c>
      <c r="B6677" s="9" t="s">
        <v>33155</v>
      </c>
      <c r="C6677" s="9" t="s">
        <v>5685</v>
      </c>
      <c r="D6677" s="11" t="s">
        <v>22</v>
      </c>
      <c r="E6677" s="9" t="s">
        <v>33156</v>
      </c>
      <c r="F6677" s="9" t="s">
        <v>33157</v>
      </c>
      <c r="G6677" s="11" t="s">
        <v>82</v>
      </c>
      <c r="H6677" s="11" t="s">
        <v>22</v>
      </c>
      <c r="I6677" s="11" t="s">
        <v>168</v>
      </c>
      <c r="J6677" s="11" t="s">
        <v>27</v>
      </c>
      <c r="K6677" s="11" t="s">
        <v>28</v>
      </c>
      <c r="L6677" s="11" t="s">
        <v>43</v>
      </c>
      <c r="M6677" s="9" t="s">
        <v>169</v>
      </c>
      <c r="N6677" s="9" t="s">
        <v>5633</v>
      </c>
      <c r="O6677" s="11" t="s">
        <v>32</v>
      </c>
      <c r="P6677" s="11" t="s">
        <v>22</v>
      </c>
      <c r="Q6677" s="11" t="s">
        <v>33158</v>
      </c>
      <c r="R6677" s="11" t="s">
        <v>168</v>
      </c>
      <c r="S6677" s="9" t="s">
        <v>22044</v>
      </c>
      <c r="T6677" s="9" t="s">
        <v>5717</v>
      </c>
    </row>
    <row r="6678" customHeight="1" spans="1:20">
      <c r="A6678" s="6">
        <v>45215</v>
      </c>
      <c r="B6678" s="9" t="s">
        <v>33159</v>
      </c>
      <c r="C6678" s="9" t="s">
        <v>5644</v>
      </c>
      <c r="D6678" s="11" t="s">
        <v>22</v>
      </c>
      <c r="E6678" s="9" t="s">
        <v>33160</v>
      </c>
      <c r="F6678" s="9" t="s">
        <v>33161</v>
      </c>
      <c r="G6678" s="11" t="s">
        <v>82</v>
      </c>
      <c r="H6678" s="11" t="s">
        <v>22</v>
      </c>
      <c r="I6678" s="11" t="s">
        <v>168</v>
      </c>
      <c r="J6678" s="11" t="s">
        <v>27</v>
      </c>
      <c r="K6678" s="11" t="s">
        <v>28</v>
      </c>
      <c r="L6678" s="11" t="s">
        <v>43</v>
      </c>
      <c r="M6678" s="9" t="s">
        <v>169</v>
      </c>
      <c r="N6678" s="9" t="s">
        <v>5633</v>
      </c>
      <c r="O6678" s="11" t="s">
        <v>32</v>
      </c>
      <c r="P6678" s="11" t="s">
        <v>22</v>
      </c>
      <c r="Q6678" s="11" t="s">
        <v>33162</v>
      </c>
      <c r="R6678" s="11" t="s">
        <v>168</v>
      </c>
      <c r="S6678" s="9" t="s">
        <v>33163</v>
      </c>
      <c r="T6678" s="9" t="s">
        <v>5668</v>
      </c>
    </row>
    <row r="6679" customHeight="1" spans="1:20">
      <c r="A6679" s="6">
        <v>45215</v>
      </c>
      <c r="B6679" s="9" t="s">
        <v>33164</v>
      </c>
      <c r="C6679" s="9" t="s">
        <v>5644</v>
      </c>
      <c r="D6679" s="11" t="s">
        <v>22</v>
      </c>
      <c r="E6679" s="9" t="s">
        <v>33165</v>
      </c>
      <c r="F6679" s="9" t="s">
        <v>33166</v>
      </c>
      <c r="G6679" s="11" t="s">
        <v>82</v>
      </c>
      <c r="H6679" s="11" t="s">
        <v>22</v>
      </c>
      <c r="I6679" s="11" t="s">
        <v>168</v>
      </c>
      <c r="J6679" s="11" t="s">
        <v>27</v>
      </c>
      <c r="K6679" s="11" t="s">
        <v>28</v>
      </c>
      <c r="L6679" s="11" t="s">
        <v>43</v>
      </c>
      <c r="M6679" s="9" t="s">
        <v>169</v>
      </c>
      <c r="N6679" s="9" t="s">
        <v>5633</v>
      </c>
      <c r="O6679" s="11" t="s">
        <v>32</v>
      </c>
      <c r="P6679" s="11" t="s">
        <v>22</v>
      </c>
      <c r="Q6679" s="11" t="s">
        <v>33167</v>
      </c>
      <c r="R6679" s="11" t="s">
        <v>168</v>
      </c>
      <c r="S6679" s="9" t="s">
        <v>33168</v>
      </c>
      <c r="T6679" s="9" t="s">
        <v>7779</v>
      </c>
    </row>
    <row r="6680" customHeight="1" spans="1:20">
      <c r="A6680" s="6">
        <v>45215</v>
      </c>
      <c r="B6680" s="9" t="s">
        <v>33169</v>
      </c>
      <c r="C6680" s="9" t="s">
        <v>5644</v>
      </c>
      <c r="D6680" s="11" t="s">
        <v>22</v>
      </c>
      <c r="E6680" s="9" t="s">
        <v>33170</v>
      </c>
      <c r="F6680" s="9" t="s">
        <v>33171</v>
      </c>
      <c r="G6680" s="11" t="s">
        <v>82</v>
      </c>
      <c r="H6680" s="11" t="s">
        <v>110</v>
      </c>
      <c r="I6680" s="11" t="s">
        <v>168</v>
      </c>
      <c r="J6680" s="11" t="s">
        <v>27</v>
      </c>
      <c r="K6680" s="11" t="s">
        <v>28</v>
      </c>
      <c r="L6680" s="11" t="s">
        <v>43</v>
      </c>
      <c r="M6680" s="9" t="s">
        <v>169</v>
      </c>
      <c r="N6680" s="9" t="s">
        <v>5633</v>
      </c>
      <c r="O6680" s="11" t="s">
        <v>32</v>
      </c>
      <c r="P6680" s="11" t="s">
        <v>22</v>
      </c>
      <c r="Q6680" s="11" t="s">
        <v>33172</v>
      </c>
      <c r="R6680" s="11" t="s">
        <v>168</v>
      </c>
      <c r="S6680" s="9" t="s">
        <v>33173</v>
      </c>
      <c r="T6680" s="9" t="s">
        <v>5636</v>
      </c>
    </row>
    <row r="6681" customHeight="1" spans="1:20">
      <c r="A6681" s="6">
        <v>45215</v>
      </c>
      <c r="B6681" s="9" t="s">
        <v>33174</v>
      </c>
      <c r="C6681" s="9" t="s">
        <v>5644</v>
      </c>
      <c r="D6681" s="11" t="s">
        <v>22</v>
      </c>
      <c r="E6681" s="9" t="s">
        <v>33175</v>
      </c>
      <c r="F6681" s="9" t="s">
        <v>33176</v>
      </c>
      <c r="G6681" s="11" t="s">
        <v>82</v>
      </c>
      <c r="H6681" s="11" t="s">
        <v>22</v>
      </c>
      <c r="I6681" s="11" t="s">
        <v>1255</v>
      </c>
      <c r="J6681" s="11" t="s">
        <v>27</v>
      </c>
      <c r="K6681" s="11" t="s">
        <v>28</v>
      </c>
      <c r="L6681" s="11" t="s">
        <v>43</v>
      </c>
      <c r="M6681" s="9" t="s">
        <v>169</v>
      </c>
      <c r="N6681" s="9" t="s">
        <v>5633</v>
      </c>
      <c r="O6681" s="11" t="s">
        <v>32</v>
      </c>
      <c r="P6681" s="11" t="s">
        <v>22</v>
      </c>
      <c r="Q6681" s="11" t="s">
        <v>33177</v>
      </c>
      <c r="R6681" s="11" t="s">
        <v>168</v>
      </c>
      <c r="S6681" s="9" t="s">
        <v>33178</v>
      </c>
      <c r="T6681" s="9" t="s">
        <v>5655</v>
      </c>
    </row>
    <row r="6682" customHeight="1" spans="1:20">
      <c r="A6682" s="6">
        <v>45215</v>
      </c>
      <c r="B6682" s="9" t="s">
        <v>33179</v>
      </c>
      <c r="C6682" s="9" t="s">
        <v>5629</v>
      </c>
      <c r="D6682" s="11" t="s">
        <v>22</v>
      </c>
      <c r="E6682" s="9" t="s">
        <v>33180</v>
      </c>
      <c r="F6682" s="9" t="s">
        <v>3807</v>
      </c>
      <c r="G6682" s="11" t="s">
        <v>82</v>
      </c>
      <c r="H6682" s="11" t="s">
        <v>22</v>
      </c>
      <c r="I6682" s="11" t="s">
        <v>5632</v>
      </c>
      <c r="J6682" s="11" t="s">
        <v>27</v>
      </c>
      <c r="K6682" s="11" t="s">
        <v>28</v>
      </c>
      <c r="L6682" s="11" t="s">
        <v>43</v>
      </c>
      <c r="M6682" s="9" t="s">
        <v>169</v>
      </c>
      <c r="N6682" s="9" t="s">
        <v>5633</v>
      </c>
      <c r="O6682" s="11" t="s">
        <v>32</v>
      </c>
      <c r="P6682" s="11" t="s">
        <v>22</v>
      </c>
      <c r="Q6682" s="11" t="s">
        <v>33181</v>
      </c>
      <c r="R6682" s="11" t="s">
        <v>168</v>
      </c>
      <c r="S6682" s="9" t="s">
        <v>33182</v>
      </c>
      <c r="T6682" s="9" t="s">
        <v>5668</v>
      </c>
    </row>
    <row r="6683" customHeight="1" spans="1:20">
      <c r="A6683" s="6">
        <v>45215</v>
      </c>
      <c r="B6683" s="9" t="s">
        <v>33183</v>
      </c>
      <c r="C6683" s="9" t="s">
        <v>7835</v>
      </c>
      <c r="D6683" s="11" t="s">
        <v>22</v>
      </c>
      <c r="E6683" s="9" t="s">
        <v>33184</v>
      </c>
      <c r="F6683" s="9" t="s">
        <v>33185</v>
      </c>
      <c r="G6683" s="11" t="s">
        <v>82</v>
      </c>
      <c r="H6683" s="11" t="s">
        <v>110</v>
      </c>
      <c r="I6683" s="11" t="s">
        <v>4047</v>
      </c>
      <c r="J6683" s="11" t="s">
        <v>27</v>
      </c>
      <c r="K6683" s="11" t="s">
        <v>28</v>
      </c>
      <c r="L6683" s="11" t="s">
        <v>43</v>
      </c>
      <c r="M6683" s="9" t="s">
        <v>169</v>
      </c>
      <c r="N6683" s="9" t="s">
        <v>5633</v>
      </c>
      <c r="O6683" s="11" t="s">
        <v>32</v>
      </c>
      <c r="P6683" s="11" t="s">
        <v>22</v>
      </c>
      <c r="Q6683" s="11" t="s">
        <v>33186</v>
      </c>
      <c r="R6683" s="11" t="s">
        <v>168</v>
      </c>
      <c r="S6683" s="9" t="s">
        <v>33187</v>
      </c>
      <c r="T6683" s="9" t="s">
        <v>7784</v>
      </c>
    </row>
    <row r="6684" customHeight="1" spans="1:20">
      <c r="A6684" s="6">
        <v>45215</v>
      </c>
      <c r="B6684" s="9" t="s">
        <v>33188</v>
      </c>
      <c r="C6684" s="9" t="s">
        <v>5629</v>
      </c>
      <c r="D6684" s="11" t="s">
        <v>22</v>
      </c>
      <c r="E6684" s="9" t="s">
        <v>33189</v>
      </c>
      <c r="F6684" s="9" t="s">
        <v>33190</v>
      </c>
      <c r="G6684" s="11" t="s">
        <v>82</v>
      </c>
      <c r="H6684" s="11" t="s">
        <v>96</v>
      </c>
      <c r="I6684" s="11" t="s">
        <v>5632</v>
      </c>
      <c r="J6684" s="11" t="s">
        <v>27</v>
      </c>
      <c r="K6684" s="11" t="s">
        <v>28</v>
      </c>
      <c r="L6684" s="11" t="s">
        <v>43</v>
      </c>
      <c r="M6684" s="9" t="s">
        <v>169</v>
      </c>
      <c r="N6684" s="9" t="s">
        <v>5633</v>
      </c>
      <c r="O6684" s="11" t="s">
        <v>32</v>
      </c>
      <c r="P6684" s="11" t="s">
        <v>22</v>
      </c>
      <c r="Q6684" s="11" t="s">
        <v>33191</v>
      </c>
      <c r="R6684" s="11" t="s">
        <v>168</v>
      </c>
      <c r="S6684" s="9" t="s">
        <v>33192</v>
      </c>
      <c r="T6684" s="9" t="s">
        <v>5642</v>
      </c>
    </row>
    <row r="6685" customHeight="1" spans="1:20">
      <c r="A6685" s="6">
        <v>45215</v>
      </c>
      <c r="B6685" s="9" t="s">
        <v>33193</v>
      </c>
      <c r="C6685" s="9" t="s">
        <v>6050</v>
      </c>
      <c r="D6685" s="11" t="s">
        <v>22</v>
      </c>
      <c r="E6685" s="9" t="s">
        <v>33194</v>
      </c>
      <c r="F6685" s="9" t="s">
        <v>8434</v>
      </c>
      <c r="G6685" s="11" t="s">
        <v>22</v>
      </c>
      <c r="H6685" s="11" t="s">
        <v>22</v>
      </c>
      <c r="I6685" s="11" t="s">
        <v>299</v>
      </c>
      <c r="J6685" s="11" t="s">
        <v>27</v>
      </c>
      <c r="K6685" s="11" t="s">
        <v>28</v>
      </c>
      <c r="L6685" s="11" t="s">
        <v>43</v>
      </c>
      <c r="M6685" s="9" t="s">
        <v>30</v>
      </c>
      <c r="N6685" s="9" t="s">
        <v>5633</v>
      </c>
      <c r="O6685" s="11" t="s">
        <v>32</v>
      </c>
      <c r="P6685" s="11" t="s">
        <v>22</v>
      </c>
      <c r="Q6685" s="11" t="s">
        <v>33195</v>
      </c>
      <c r="R6685" s="11" t="s">
        <v>168</v>
      </c>
      <c r="S6685" s="9" t="s">
        <v>33196</v>
      </c>
      <c r="T6685" s="9" t="s">
        <v>6054</v>
      </c>
    </row>
    <row r="6686" customHeight="1" spans="1:20">
      <c r="A6686" s="6">
        <v>45215</v>
      </c>
      <c r="B6686" s="9" t="s">
        <v>33197</v>
      </c>
      <c r="C6686" s="9" t="s">
        <v>5644</v>
      </c>
      <c r="D6686" s="11" t="s">
        <v>22</v>
      </c>
      <c r="E6686" s="9" t="s">
        <v>33198</v>
      </c>
      <c r="F6686" s="9" t="s">
        <v>33199</v>
      </c>
      <c r="G6686" s="11" t="s">
        <v>82</v>
      </c>
      <c r="H6686" s="11" t="s">
        <v>22</v>
      </c>
      <c r="I6686" s="11" t="s">
        <v>168</v>
      </c>
      <c r="J6686" s="11" t="s">
        <v>27</v>
      </c>
      <c r="K6686" s="11" t="s">
        <v>28</v>
      </c>
      <c r="L6686" s="11" t="s">
        <v>43</v>
      </c>
      <c r="M6686" s="9" t="s">
        <v>169</v>
      </c>
      <c r="N6686" s="9" t="s">
        <v>5633</v>
      </c>
      <c r="O6686" s="11" t="s">
        <v>32</v>
      </c>
      <c r="P6686" s="11" t="s">
        <v>22</v>
      </c>
      <c r="Q6686" s="11" t="s">
        <v>33200</v>
      </c>
      <c r="R6686" s="11" t="s">
        <v>168</v>
      </c>
      <c r="S6686" s="9" t="s">
        <v>33201</v>
      </c>
      <c r="T6686" s="9" t="s">
        <v>6102</v>
      </c>
    </row>
    <row r="6687" customHeight="1" spans="1:20">
      <c r="A6687" s="6">
        <v>45215</v>
      </c>
      <c r="B6687" s="9" t="s">
        <v>33202</v>
      </c>
      <c r="C6687" s="9" t="s">
        <v>5879</v>
      </c>
      <c r="D6687" s="11" t="s">
        <v>22</v>
      </c>
      <c r="E6687" s="9" t="s">
        <v>20166</v>
      </c>
      <c r="F6687" s="9" t="s">
        <v>20167</v>
      </c>
      <c r="G6687" s="11" t="s">
        <v>82</v>
      </c>
      <c r="H6687" s="11" t="s">
        <v>22</v>
      </c>
      <c r="I6687" s="11" t="s">
        <v>5737</v>
      </c>
      <c r="J6687" s="11" t="s">
        <v>27</v>
      </c>
      <c r="K6687" s="11" t="s">
        <v>28</v>
      </c>
      <c r="L6687" s="11" t="s">
        <v>43</v>
      </c>
      <c r="M6687" s="9" t="s">
        <v>169</v>
      </c>
      <c r="N6687" s="9" t="s">
        <v>5633</v>
      </c>
      <c r="O6687" s="11" t="s">
        <v>32</v>
      </c>
      <c r="P6687" s="11" t="s">
        <v>22</v>
      </c>
      <c r="Q6687" s="11" t="s">
        <v>33203</v>
      </c>
      <c r="R6687" s="11" t="s">
        <v>168</v>
      </c>
      <c r="S6687" s="9" t="s">
        <v>33204</v>
      </c>
      <c r="T6687" s="9" t="s">
        <v>7784</v>
      </c>
    </row>
    <row r="6688" customHeight="1" spans="1:20">
      <c r="A6688" s="6">
        <v>45215</v>
      </c>
      <c r="B6688" s="9" t="s">
        <v>33205</v>
      </c>
      <c r="C6688" s="9" t="s">
        <v>5685</v>
      </c>
      <c r="D6688" s="11" t="s">
        <v>22</v>
      </c>
      <c r="E6688" s="9" t="s">
        <v>33206</v>
      </c>
      <c r="F6688" s="9" t="s">
        <v>33207</v>
      </c>
      <c r="G6688" s="11" t="s">
        <v>82</v>
      </c>
      <c r="H6688" s="11" t="s">
        <v>22</v>
      </c>
      <c r="I6688" s="11" t="s">
        <v>168</v>
      </c>
      <c r="J6688" s="11" t="s">
        <v>27</v>
      </c>
      <c r="K6688" s="11" t="s">
        <v>28</v>
      </c>
      <c r="L6688" s="11" t="s">
        <v>43</v>
      </c>
      <c r="M6688" s="9" t="s">
        <v>169</v>
      </c>
      <c r="N6688" s="9" t="s">
        <v>5633</v>
      </c>
      <c r="O6688" s="11" t="s">
        <v>32</v>
      </c>
      <c r="P6688" s="11" t="s">
        <v>22</v>
      </c>
      <c r="Q6688" s="11" t="s">
        <v>33208</v>
      </c>
      <c r="R6688" s="11" t="s">
        <v>168</v>
      </c>
      <c r="S6688" s="9" t="s">
        <v>33209</v>
      </c>
      <c r="T6688" s="9" t="s">
        <v>5717</v>
      </c>
    </row>
    <row r="6689" customHeight="1" spans="1:20">
      <c r="A6689" s="6">
        <v>45215</v>
      </c>
      <c r="B6689" s="9" t="s">
        <v>33210</v>
      </c>
      <c r="C6689" s="9" t="s">
        <v>5629</v>
      </c>
      <c r="D6689" s="11" t="s">
        <v>22</v>
      </c>
      <c r="E6689" s="9" t="s">
        <v>33211</v>
      </c>
      <c r="F6689" s="9" t="s">
        <v>33212</v>
      </c>
      <c r="G6689" s="11" t="s">
        <v>82</v>
      </c>
      <c r="H6689" s="11" t="s">
        <v>22</v>
      </c>
      <c r="I6689" s="11" t="s">
        <v>5632</v>
      </c>
      <c r="J6689" s="11" t="s">
        <v>27</v>
      </c>
      <c r="K6689" s="11" t="s">
        <v>28</v>
      </c>
      <c r="L6689" s="11" t="s">
        <v>43</v>
      </c>
      <c r="M6689" s="9" t="s">
        <v>169</v>
      </c>
      <c r="N6689" s="9" t="s">
        <v>5633</v>
      </c>
      <c r="O6689" s="11" t="s">
        <v>32</v>
      </c>
      <c r="P6689" s="11" t="s">
        <v>22</v>
      </c>
      <c r="Q6689" s="11" t="s">
        <v>33213</v>
      </c>
      <c r="R6689" s="11" t="s">
        <v>168</v>
      </c>
      <c r="S6689" s="9" t="s">
        <v>33214</v>
      </c>
      <c r="T6689" s="9" t="s">
        <v>5636</v>
      </c>
    </row>
    <row r="6690" customHeight="1" spans="1:20">
      <c r="A6690" s="6">
        <v>45215</v>
      </c>
      <c r="B6690" s="9" t="s">
        <v>33215</v>
      </c>
      <c r="C6690" s="9" t="s">
        <v>5644</v>
      </c>
      <c r="D6690" s="11" t="s">
        <v>22</v>
      </c>
      <c r="E6690" s="9" t="s">
        <v>33216</v>
      </c>
      <c r="F6690" s="9" t="s">
        <v>33217</v>
      </c>
      <c r="G6690" s="11" t="s">
        <v>82</v>
      </c>
      <c r="H6690" s="11" t="s">
        <v>22</v>
      </c>
      <c r="I6690" s="11" t="s">
        <v>168</v>
      </c>
      <c r="J6690" s="11" t="s">
        <v>27</v>
      </c>
      <c r="K6690" s="11" t="s">
        <v>28</v>
      </c>
      <c r="L6690" s="11" t="s">
        <v>43</v>
      </c>
      <c r="M6690" s="9" t="s">
        <v>169</v>
      </c>
      <c r="N6690" s="9" t="s">
        <v>5633</v>
      </c>
      <c r="O6690" s="11" t="s">
        <v>32</v>
      </c>
      <c r="P6690" s="11" t="s">
        <v>22</v>
      </c>
      <c r="Q6690" s="11" t="s">
        <v>33218</v>
      </c>
      <c r="R6690" s="11" t="s">
        <v>168</v>
      </c>
      <c r="S6690" s="9" t="s">
        <v>33219</v>
      </c>
      <c r="T6690" s="9" t="s">
        <v>5649</v>
      </c>
    </row>
    <row r="6691" customHeight="1" spans="1:20">
      <c r="A6691" s="6">
        <v>45215</v>
      </c>
      <c r="B6691" s="9" t="s">
        <v>33220</v>
      </c>
      <c r="C6691" s="9" t="s">
        <v>5629</v>
      </c>
      <c r="D6691" s="11" t="s">
        <v>22</v>
      </c>
      <c r="E6691" s="9" t="s">
        <v>33221</v>
      </c>
      <c r="F6691" s="9" t="s">
        <v>33222</v>
      </c>
      <c r="G6691" s="11" t="s">
        <v>82</v>
      </c>
      <c r="H6691" s="11" t="s">
        <v>110</v>
      </c>
      <c r="I6691" s="11" t="s">
        <v>5632</v>
      </c>
      <c r="J6691" s="11" t="s">
        <v>27</v>
      </c>
      <c r="K6691" s="11" t="s">
        <v>28</v>
      </c>
      <c r="L6691" s="11" t="s">
        <v>43</v>
      </c>
      <c r="M6691" s="9" t="s">
        <v>169</v>
      </c>
      <c r="N6691" s="9" t="s">
        <v>5633</v>
      </c>
      <c r="O6691" s="11" t="s">
        <v>32</v>
      </c>
      <c r="P6691" s="11" t="s">
        <v>22</v>
      </c>
      <c r="Q6691" s="11" t="s">
        <v>33223</v>
      </c>
      <c r="R6691" s="11" t="s">
        <v>168</v>
      </c>
      <c r="S6691" s="9" t="s">
        <v>33224</v>
      </c>
      <c r="T6691" s="9" t="s">
        <v>5636</v>
      </c>
    </row>
    <row r="6692" customHeight="1" spans="1:20">
      <c r="A6692" s="6">
        <v>45215</v>
      </c>
      <c r="B6692" s="9" t="s">
        <v>33225</v>
      </c>
      <c r="C6692" s="9" t="s">
        <v>5644</v>
      </c>
      <c r="D6692" s="11" t="s">
        <v>22</v>
      </c>
      <c r="E6692" s="9" t="s">
        <v>33226</v>
      </c>
      <c r="F6692" s="9" t="s">
        <v>33227</v>
      </c>
      <c r="G6692" s="11" t="s">
        <v>82</v>
      </c>
      <c r="H6692" s="11" t="s">
        <v>22</v>
      </c>
      <c r="I6692" s="11" t="s">
        <v>985</v>
      </c>
      <c r="J6692" s="11" t="s">
        <v>27</v>
      </c>
      <c r="K6692" s="11" t="s">
        <v>28</v>
      </c>
      <c r="L6692" s="11" t="s">
        <v>43</v>
      </c>
      <c r="M6692" s="9" t="s">
        <v>169</v>
      </c>
      <c r="N6692" s="9" t="s">
        <v>5633</v>
      </c>
      <c r="O6692" s="11" t="s">
        <v>32</v>
      </c>
      <c r="P6692" s="11" t="s">
        <v>22</v>
      </c>
      <c r="Q6692" s="11" t="s">
        <v>33228</v>
      </c>
      <c r="R6692" s="11" t="s">
        <v>168</v>
      </c>
      <c r="S6692" s="9" t="s">
        <v>33229</v>
      </c>
      <c r="T6692" s="9" t="s">
        <v>6102</v>
      </c>
    </row>
    <row r="6693" customHeight="1" spans="1:20">
      <c r="A6693" s="6">
        <v>45215</v>
      </c>
      <c r="B6693" s="9" t="s">
        <v>33230</v>
      </c>
      <c r="C6693" s="9" t="s">
        <v>5685</v>
      </c>
      <c r="D6693" s="11" t="s">
        <v>22</v>
      </c>
      <c r="E6693" s="9" t="s">
        <v>33231</v>
      </c>
      <c r="F6693" s="9" t="s">
        <v>33232</v>
      </c>
      <c r="G6693" s="11" t="s">
        <v>82</v>
      </c>
      <c r="H6693" s="11" t="s">
        <v>22</v>
      </c>
      <c r="I6693" s="11" t="s">
        <v>168</v>
      </c>
      <c r="J6693" s="11" t="s">
        <v>27</v>
      </c>
      <c r="K6693" s="11" t="s">
        <v>28</v>
      </c>
      <c r="L6693" s="11" t="s">
        <v>43</v>
      </c>
      <c r="M6693" s="9" t="s">
        <v>169</v>
      </c>
      <c r="N6693" s="9" t="s">
        <v>5633</v>
      </c>
      <c r="O6693" s="11" t="s">
        <v>32</v>
      </c>
      <c r="P6693" s="11" t="s">
        <v>22</v>
      </c>
      <c r="Q6693" s="11" t="s">
        <v>33233</v>
      </c>
      <c r="R6693" s="11" t="s">
        <v>168</v>
      </c>
      <c r="S6693" s="9" t="s">
        <v>33234</v>
      </c>
      <c r="T6693" s="9" t="s">
        <v>5690</v>
      </c>
    </row>
    <row r="6694" customHeight="1" spans="1:20">
      <c r="A6694" s="6">
        <v>45215</v>
      </c>
      <c r="B6694" s="9" t="s">
        <v>33235</v>
      </c>
      <c r="C6694" s="9" t="s">
        <v>5629</v>
      </c>
      <c r="D6694" s="11" t="s">
        <v>22</v>
      </c>
      <c r="E6694" s="9" t="s">
        <v>33236</v>
      </c>
      <c r="F6694" s="9" t="s">
        <v>33237</v>
      </c>
      <c r="G6694" s="11" t="s">
        <v>82</v>
      </c>
      <c r="H6694" s="11" t="s">
        <v>96</v>
      </c>
      <c r="I6694" s="11" t="s">
        <v>5632</v>
      </c>
      <c r="J6694" s="11" t="s">
        <v>27</v>
      </c>
      <c r="K6694" s="11" t="s">
        <v>28</v>
      </c>
      <c r="L6694" s="11" t="s">
        <v>43</v>
      </c>
      <c r="M6694" s="9" t="s">
        <v>169</v>
      </c>
      <c r="N6694" s="9" t="s">
        <v>5633</v>
      </c>
      <c r="O6694" s="11" t="s">
        <v>32</v>
      </c>
      <c r="P6694" s="11" t="s">
        <v>22</v>
      </c>
      <c r="Q6694" s="11" t="s">
        <v>33238</v>
      </c>
      <c r="R6694" s="11" t="s">
        <v>168</v>
      </c>
      <c r="S6694" s="9" t="s">
        <v>33239</v>
      </c>
      <c r="T6694" s="9" t="s">
        <v>6081</v>
      </c>
    </row>
    <row r="6695" customHeight="1" spans="1:20">
      <c r="A6695" s="6">
        <v>45215</v>
      </c>
      <c r="B6695" s="9" t="s">
        <v>33240</v>
      </c>
      <c r="C6695" s="9" t="s">
        <v>5629</v>
      </c>
      <c r="D6695" s="11" t="s">
        <v>22</v>
      </c>
      <c r="E6695" s="9" t="s">
        <v>33241</v>
      </c>
      <c r="F6695" s="9" t="s">
        <v>33242</v>
      </c>
      <c r="G6695" s="11" t="s">
        <v>82</v>
      </c>
      <c r="H6695" s="11" t="s">
        <v>96</v>
      </c>
      <c r="I6695" s="11" t="s">
        <v>5632</v>
      </c>
      <c r="J6695" s="11" t="s">
        <v>27</v>
      </c>
      <c r="K6695" s="11" t="s">
        <v>28</v>
      </c>
      <c r="L6695" s="11" t="s">
        <v>43</v>
      </c>
      <c r="M6695" s="9" t="s">
        <v>169</v>
      </c>
      <c r="N6695" s="9" t="s">
        <v>5633</v>
      </c>
      <c r="O6695" s="11" t="s">
        <v>32</v>
      </c>
      <c r="P6695" s="11" t="s">
        <v>22</v>
      </c>
      <c r="Q6695" s="11" t="s">
        <v>33243</v>
      </c>
      <c r="R6695" s="11" t="s">
        <v>168</v>
      </c>
      <c r="S6695" s="9" t="s">
        <v>33244</v>
      </c>
      <c r="T6695" s="9" t="s">
        <v>5655</v>
      </c>
    </row>
    <row r="6696" customHeight="1" spans="1:20">
      <c r="A6696" s="6">
        <v>45215</v>
      </c>
      <c r="B6696" s="9" t="s">
        <v>33245</v>
      </c>
      <c r="C6696" s="9" t="s">
        <v>5879</v>
      </c>
      <c r="D6696" s="11" t="s">
        <v>22</v>
      </c>
      <c r="E6696" s="9" t="s">
        <v>33246</v>
      </c>
      <c r="F6696" s="9" t="s">
        <v>33247</v>
      </c>
      <c r="G6696" s="11" t="s">
        <v>82</v>
      </c>
      <c r="H6696" s="11" t="s">
        <v>22</v>
      </c>
      <c r="I6696" s="11" t="s">
        <v>5737</v>
      </c>
      <c r="J6696" s="11" t="s">
        <v>27</v>
      </c>
      <c r="K6696" s="11" t="s">
        <v>28</v>
      </c>
      <c r="L6696" s="11" t="s">
        <v>43</v>
      </c>
      <c r="M6696" s="9" t="s">
        <v>169</v>
      </c>
      <c r="N6696" s="9" t="s">
        <v>5633</v>
      </c>
      <c r="O6696" s="11" t="s">
        <v>32</v>
      </c>
      <c r="P6696" s="11" t="s">
        <v>22</v>
      </c>
      <c r="Q6696" s="11" t="s">
        <v>33248</v>
      </c>
      <c r="R6696" s="11" t="s">
        <v>168</v>
      </c>
      <c r="S6696" s="9" t="s">
        <v>33249</v>
      </c>
      <c r="T6696" s="9" t="s">
        <v>5655</v>
      </c>
    </row>
    <row r="6697" customHeight="1" spans="1:20">
      <c r="A6697" s="6">
        <v>45215</v>
      </c>
      <c r="B6697" s="9" t="s">
        <v>33250</v>
      </c>
      <c r="C6697" s="9" t="s">
        <v>5685</v>
      </c>
      <c r="D6697" s="11" t="s">
        <v>22</v>
      </c>
      <c r="E6697" s="9" t="s">
        <v>33251</v>
      </c>
      <c r="F6697" s="9" t="s">
        <v>33252</v>
      </c>
      <c r="G6697" s="11" t="s">
        <v>82</v>
      </c>
      <c r="H6697" s="11" t="s">
        <v>22</v>
      </c>
      <c r="I6697" s="11" t="s">
        <v>315</v>
      </c>
      <c r="J6697" s="11" t="s">
        <v>27</v>
      </c>
      <c r="K6697" s="11" t="s">
        <v>28</v>
      </c>
      <c r="L6697" s="11" t="s">
        <v>43</v>
      </c>
      <c r="M6697" s="9" t="s">
        <v>169</v>
      </c>
      <c r="N6697" s="9" t="s">
        <v>5633</v>
      </c>
      <c r="O6697" s="11" t="s">
        <v>32</v>
      </c>
      <c r="P6697" s="11" t="s">
        <v>22</v>
      </c>
      <c r="Q6697" s="11" t="s">
        <v>33253</v>
      </c>
      <c r="R6697" s="11" t="s">
        <v>168</v>
      </c>
      <c r="S6697" s="9" t="s">
        <v>33254</v>
      </c>
      <c r="T6697" s="9" t="s">
        <v>5690</v>
      </c>
    </row>
    <row r="6698" customHeight="1" spans="1:20">
      <c r="A6698" s="6">
        <v>45215</v>
      </c>
      <c r="B6698" s="9" t="s">
        <v>33255</v>
      </c>
      <c r="C6698" s="9" t="s">
        <v>5644</v>
      </c>
      <c r="D6698" s="11" t="s">
        <v>22</v>
      </c>
      <c r="E6698" s="9" t="s">
        <v>33256</v>
      </c>
      <c r="F6698" s="9" t="s">
        <v>33257</v>
      </c>
      <c r="G6698" s="11" t="s">
        <v>82</v>
      </c>
      <c r="H6698" s="11" t="s">
        <v>22</v>
      </c>
      <c r="I6698" s="11" t="s">
        <v>1255</v>
      </c>
      <c r="J6698" s="11" t="s">
        <v>27</v>
      </c>
      <c r="K6698" s="11" t="s">
        <v>28</v>
      </c>
      <c r="L6698" s="11" t="s">
        <v>43</v>
      </c>
      <c r="M6698" s="9" t="s">
        <v>169</v>
      </c>
      <c r="N6698" s="9" t="s">
        <v>5633</v>
      </c>
      <c r="O6698" s="11" t="s">
        <v>32</v>
      </c>
      <c r="P6698" s="11" t="s">
        <v>22</v>
      </c>
      <c r="Q6698" s="11" t="s">
        <v>33258</v>
      </c>
      <c r="R6698" s="11" t="s">
        <v>168</v>
      </c>
      <c r="S6698" s="9" t="s">
        <v>33259</v>
      </c>
      <c r="T6698" s="9" t="s">
        <v>5723</v>
      </c>
    </row>
    <row r="6699" customHeight="1" spans="1:20">
      <c r="A6699" s="6">
        <v>45215</v>
      </c>
      <c r="B6699" s="9" t="s">
        <v>33260</v>
      </c>
      <c r="C6699" s="9" t="s">
        <v>5644</v>
      </c>
      <c r="D6699" s="11" t="s">
        <v>22</v>
      </c>
      <c r="E6699" s="9" t="s">
        <v>30110</v>
      </c>
      <c r="F6699" s="9" t="s">
        <v>30111</v>
      </c>
      <c r="G6699" s="11" t="s">
        <v>82</v>
      </c>
      <c r="H6699" s="11" t="s">
        <v>22</v>
      </c>
      <c r="I6699" s="11" t="s">
        <v>168</v>
      </c>
      <c r="J6699" s="11" t="s">
        <v>27</v>
      </c>
      <c r="K6699" s="11" t="s">
        <v>28</v>
      </c>
      <c r="L6699" s="11" t="s">
        <v>43</v>
      </c>
      <c r="M6699" s="9" t="s">
        <v>169</v>
      </c>
      <c r="N6699" s="9" t="s">
        <v>5633</v>
      </c>
      <c r="O6699" s="11" t="s">
        <v>32</v>
      </c>
      <c r="P6699" s="11" t="s">
        <v>22</v>
      </c>
      <c r="Q6699" s="11" t="s">
        <v>33261</v>
      </c>
      <c r="R6699" s="11" t="s">
        <v>168</v>
      </c>
      <c r="S6699" s="9" t="s">
        <v>33262</v>
      </c>
      <c r="T6699" s="9" t="s">
        <v>5649</v>
      </c>
    </row>
    <row r="6700" customHeight="1" spans="1:20">
      <c r="A6700" s="6">
        <v>45215</v>
      </c>
      <c r="B6700" s="9" t="s">
        <v>33263</v>
      </c>
      <c r="C6700" s="9" t="s">
        <v>5629</v>
      </c>
      <c r="D6700" s="11" t="s">
        <v>22</v>
      </c>
      <c r="E6700" s="9" t="s">
        <v>33264</v>
      </c>
      <c r="F6700" s="9" t="s">
        <v>33265</v>
      </c>
      <c r="G6700" s="11" t="s">
        <v>82</v>
      </c>
      <c r="H6700" s="11" t="s">
        <v>96</v>
      </c>
      <c r="I6700" s="11" t="s">
        <v>5632</v>
      </c>
      <c r="J6700" s="11" t="s">
        <v>27</v>
      </c>
      <c r="K6700" s="11" t="s">
        <v>28</v>
      </c>
      <c r="L6700" s="11" t="s">
        <v>43</v>
      </c>
      <c r="M6700" s="9" t="s">
        <v>169</v>
      </c>
      <c r="N6700" s="9" t="s">
        <v>5633</v>
      </c>
      <c r="O6700" s="11" t="s">
        <v>32</v>
      </c>
      <c r="P6700" s="11" t="s">
        <v>22</v>
      </c>
      <c r="Q6700" s="11" t="s">
        <v>33266</v>
      </c>
      <c r="R6700" s="11" t="s">
        <v>168</v>
      </c>
      <c r="S6700" s="9" t="s">
        <v>33267</v>
      </c>
      <c r="T6700" s="9" t="s">
        <v>5649</v>
      </c>
    </row>
    <row r="6701" customHeight="1" spans="1:20">
      <c r="A6701" s="6">
        <v>45215</v>
      </c>
      <c r="B6701" s="9" t="s">
        <v>33268</v>
      </c>
      <c r="C6701" s="9" t="s">
        <v>5629</v>
      </c>
      <c r="D6701" s="11" t="s">
        <v>22</v>
      </c>
      <c r="E6701" s="9" t="s">
        <v>33269</v>
      </c>
      <c r="F6701" s="9" t="s">
        <v>33270</v>
      </c>
      <c r="G6701" s="11" t="s">
        <v>82</v>
      </c>
      <c r="H6701" s="11" t="s">
        <v>22</v>
      </c>
      <c r="I6701" s="11" t="s">
        <v>5632</v>
      </c>
      <c r="J6701" s="11" t="s">
        <v>27</v>
      </c>
      <c r="K6701" s="11" t="s">
        <v>28</v>
      </c>
      <c r="L6701" s="11" t="s">
        <v>43</v>
      </c>
      <c r="M6701" s="9" t="s">
        <v>169</v>
      </c>
      <c r="N6701" s="9" t="s">
        <v>5633</v>
      </c>
      <c r="O6701" s="11" t="s">
        <v>32</v>
      </c>
      <c r="P6701" s="11" t="s">
        <v>22</v>
      </c>
      <c r="Q6701" s="11" t="s">
        <v>33271</v>
      </c>
      <c r="R6701" s="11" t="s">
        <v>168</v>
      </c>
      <c r="S6701" s="9" t="s">
        <v>33272</v>
      </c>
      <c r="T6701" s="9" t="s">
        <v>5655</v>
      </c>
    </row>
    <row r="6702" customHeight="1" spans="1:20">
      <c r="A6702" s="6">
        <v>45215</v>
      </c>
      <c r="B6702" s="9" t="s">
        <v>33273</v>
      </c>
      <c r="C6702" s="9" t="s">
        <v>5644</v>
      </c>
      <c r="D6702" s="11" t="s">
        <v>22</v>
      </c>
      <c r="E6702" s="9" t="s">
        <v>33274</v>
      </c>
      <c r="F6702" s="9" t="s">
        <v>33275</v>
      </c>
      <c r="G6702" s="11" t="s">
        <v>82</v>
      </c>
      <c r="H6702" s="11" t="s">
        <v>22</v>
      </c>
      <c r="I6702" s="11" t="s">
        <v>168</v>
      </c>
      <c r="J6702" s="11" t="s">
        <v>27</v>
      </c>
      <c r="K6702" s="11" t="s">
        <v>28</v>
      </c>
      <c r="L6702" s="11" t="s">
        <v>43</v>
      </c>
      <c r="M6702" s="9" t="s">
        <v>169</v>
      </c>
      <c r="N6702" s="9" t="s">
        <v>5633</v>
      </c>
      <c r="O6702" s="11" t="s">
        <v>32</v>
      </c>
      <c r="P6702" s="11" t="s">
        <v>22</v>
      </c>
      <c r="Q6702" s="11" t="s">
        <v>33276</v>
      </c>
      <c r="R6702" s="11" t="s">
        <v>168</v>
      </c>
      <c r="S6702" s="9" t="s">
        <v>33277</v>
      </c>
      <c r="T6702" s="9" t="s">
        <v>5690</v>
      </c>
    </row>
    <row r="6703" customHeight="1" spans="1:20">
      <c r="A6703" s="6">
        <v>45215</v>
      </c>
      <c r="B6703" s="9" t="s">
        <v>33278</v>
      </c>
      <c r="C6703" s="9" t="s">
        <v>5644</v>
      </c>
      <c r="D6703" s="11" t="s">
        <v>22</v>
      </c>
      <c r="E6703" s="9" t="s">
        <v>33279</v>
      </c>
      <c r="F6703" s="9" t="s">
        <v>33280</v>
      </c>
      <c r="G6703" s="11" t="s">
        <v>82</v>
      </c>
      <c r="H6703" s="11" t="s">
        <v>96</v>
      </c>
      <c r="I6703" s="11" t="s">
        <v>1713</v>
      </c>
      <c r="J6703" s="11" t="s">
        <v>27</v>
      </c>
      <c r="K6703" s="11" t="s">
        <v>28</v>
      </c>
      <c r="L6703" s="11" t="s">
        <v>43</v>
      </c>
      <c r="M6703" s="9" t="s">
        <v>169</v>
      </c>
      <c r="N6703" s="9" t="s">
        <v>5633</v>
      </c>
      <c r="O6703" s="11" t="s">
        <v>32</v>
      </c>
      <c r="P6703" s="11" t="s">
        <v>22</v>
      </c>
      <c r="Q6703" s="11" t="s">
        <v>33281</v>
      </c>
      <c r="R6703" s="11" t="s">
        <v>168</v>
      </c>
      <c r="S6703" s="9" t="s">
        <v>33282</v>
      </c>
      <c r="T6703" s="9" t="s">
        <v>5636</v>
      </c>
    </row>
    <row r="6704" customHeight="1" spans="1:20">
      <c r="A6704" s="6">
        <v>45215</v>
      </c>
      <c r="B6704" s="9" t="s">
        <v>33283</v>
      </c>
      <c r="C6704" s="9" t="s">
        <v>5629</v>
      </c>
      <c r="D6704" s="11" t="s">
        <v>22</v>
      </c>
      <c r="E6704" s="9" t="s">
        <v>33284</v>
      </c>
      <c r="F6704" s="9" t="s">
        <v>33285</v>
      </c>
      <c r="G6704" s="11" t="s">
        <v>82</v>
      </c>
      <c r="H6704" s="11" t="s">
        <v>110</v>
      </c>
      <c r="I6704" s="11" t="s">
        <v>5632</v>
      </c>
      <c r="J6704" s="11" t="s">
        <v>27</v>
      </c>
      <c r="K6704" s="11" t="s">
        <v>28</v>
      </c>
      <c r="L6704" s="11" t="s">
        <v>43</v>
      </c>
      <c r="M6704" s="9" t="s">
        <v>169</v>
      </c>
      <c r="N6704" s="9" t="s">
        <v>5633</v>
      </c>
      <c r="O6704" s="11" t="s">
        <v>32</v>
      </c>
      <c r="P6704" s="11" t="s">
        <v>22</v>
      </c>
      <c r="Q6704" s="11" t="s">
        <v>33286</v>
      </c>
      <c r="R6704" s="11" t="s">
        <v>168</v>
      </c>
      <c r="S6704" s="9" t="s">
        <v>33287</v>
      </c>
      <c r="T6704" s="9" t="s">
        <v>5655</v>
      </c>
    </row>
    <row r="6705" customHeight="1" spans="1:20">
      <c r="A6705" s="6">
        <v>45215</v>
      </c>
      <c r="B6705" s="9" t="s">
        <v>33288</v>
      </c>
      <c r="C6705" s="9" t="s">
        <v>5644</v>
      </c>
      <c r="D6705" s="11" t="s">
        <v>22</v>
      </c>
      <c r="E6705" s="9" t="s">
        <v>33289</v>
      </c>
      <c r="F6705" s="9" t="s">
        <v>33290</v>
      </c>
      <c r="G6705" s="11" t="s">
        <v>82</v>
      </c>
      <c r="H6705" s="11" t="s">
        <v>96</v>
      </c>
      <c r="I6705" s="11" t="s">
        <v>168</v>
      </c>
      <c r="J6705" s="11" t="s">
        <v>27</v>
      </c>
      <c r="K6705" s="11" t="s">
        <v>28</v>
      </c>
      <c r="L6705" s="11" t="s">
        <v>43</v>
      </c>
      <c r="M6705" s="9" t="s">
        <v>169</v>
      </c>
      <c r="N6705" s="9" t="s">
        <v>5633</v>
      </c>
      <c r="O6705" s="11" t="s">
        <v>32</v>
      </c>
      <c r="P6705" s="11" t="s">
        <v>22</v>
      </c>
      <c r="Q6705" s="11" t="s">
        <v>33291</v>
      </c>
      <c r="R6705" s="11" t="s">
        <v>168</v>
      </c>
      <c r="S6705" s="9" t="s">
        <v>33292</v>
      </c>
      <c r="T6705" s="9" t="s">
        <v>5655</v>
      </c>
    </row>
    <row r="6706" customHeight="1" spans="1:20">
      <c r="A6706" s="6">
        <v>45215</v>
      </c>
      <c r="B6706" s="9" t="s">
        <v>33293</v>
      </c>
      <c r="C6706" s="9" t="s">
        <v>5644</v>
      </c>
      <c r="D6706" s="11" t="s">
        <v>22</v>
      </c>
      <c r="E6706" s="9" t="s">
        <v>33294</v>
      </c>
      <c r="F6706" s="9" t="s">
        <v>33295</v>
      </c>
      <c r="G6706" s="11" t="s">
        <v>82</v>
      </c>
      <c r="H6706" s="11" t="s">
        <v>22</v>
      </c>
      <c r="I6706" s="11" t="s">
        <v>168</v>
      </c>
      <c r="J6706" s="11" t="s">
        <v>27</v>
      </c>
      <c r="K6706" s="11" t="s">
        <v>28</v>
      </c>
      <c r="L6706" s="11" t="s">
        <v>43</v>
      </c>
      <c r="M6706" s="9" t="s">
        <v>169</v>
      </c>
      <c r="N6706" s="9" t="s">
        <v>5633</v>
      </c>
      <c r="O6706" s="11" t="s">
        <v>32</v>
      </c>
      <c r="P6706" s="11" t="s">
        <v>22</v>
      </c>
      <c r="Q6706" s="11" t="s">
        <v>33296</v>
      </c>
      <c r="R6706" s="11" t="s">
        <v>168</v>
      </c>
      <c r="S6706" s="9" t="s">
        <v>33297</v>
      </c>
      <c r="T6706" s="9" t="s">
        <v>5668</v>
      </c>
    </row>
    <row r="6707" customHeight="1" spans="1:20">
      <c r="A6707" s="6">
        <v>45215</v>
      </c>
      <c r="B6707" s="9" t="s">
        <v>33298</v>
      </c>
      <c r="C6707" s="9" t="s">
        <v>5879</v>
      </c>
      <c r="D6707" s="11" t="s">
        <v>22</v>
      </c>
      <c r="E6707" s="9" t="s">
        <v>33299</v>
      </c>
      <c r="F6707" s="9" t="s">
        <v>27336</v>
      </c>
      <c r="G6707" s="11" t="s">
        <v>82</v>
      </c>
      <c r="H6707" s="11" t="s">
        <v>96</v>
      </c>
      <c r="I6707" s="11" t="s">
        <v>5737</v>
      </c>
      <c r="J6707" s="11" t="s">
        <v>27</v>
      </c>
      <c r="K6707" s="11" t="s">
        <v>28</v>
      </c>
      <c r="L6707" s="11" t="s">
        <v>43</v>
      </c>
      <c r="M6707" s="9" t="s">
        <v>169</v>
      </c>
      <c r="N6707" s="9" t="s">
        <v>5633</v>
      </c>
      <c r="O6707" s="11" t="s">
        <v>32</v>
      </c>
      <c r="P6707" s="11" t="s">
        <v>22</v>
      </c>
      <c r="Q6707" s="11" t="s">
        <v>33300</v>
      </c>
      <c r="R6707" s="11" t="s">
        <v>168</v>
      </c>
      <c r="S6707" s="9" t="s">
        <v>33301</v>
      </c>
      <c r="T6707" s="9" t="s">
        <v>5649</v>
      </c>
    </row>
    <row r="6708" customHeight="1" spans="1:20">
      <c r="A6708" s="6">
        <v>45215</v>
      </c>
      <c r="B6708" s="9" t="s">
        <v>33302</v>
      </c>
      <c r="C6708" s="9" t="s">
        <v>5644</v>
      </c>
      <c r="D6708" s="11" t="s">
        <v>22</v>
      </c>
      <c r="E6708" s="9" t="s">
        <v>33303</v>
      </c>
      <c r="F6708" s="9" t="s">
        <v>33304</v>
      </c>
      <c r="G6708" s="11" t="s">
        <v>82</v>
      </c>
      <c r="H6708" s="11" t="s">
        <v>22</v>
      </c>
      <c r="I6708" s="11" t="s">
        <v>168</v>
      </c>
      <c r="J6708" s="11" t="s">
        <v>27</v>
      </c>
      <c r="K6708" s="11" t="s">
        <v>28</v>
      </c>
      <c r="L6708" s="11" t="s">
        <v>43</v>
      </c>
      <c r="M6708" s="9" t="s">
        <v>169</v>
      </c>
      <c r="N6708" s="9" t="s">
        <v>5633</v>
      </c>
      <c r="O6708" s="11" t="s">
        <v>32</v>
      </c>
      <c r="P6708" s="11" t="s">
        <v>22</v>
      </c>
      <c r="Q6708" s="11" t="s">
        <v>33305</v>
      </c>
      <c r="R6708" s="11" t="s">
        <v>46</v>
      </c>
      <c r="S6708" s="9" t="s">
        <v>33306</v>
      </c>
      <c r="T6708" s="9" t="s">
        <v>5661</v>
      </c>
    </row>
    <row r="6709" customHeight="1" spans="1:20">
      <c r="A6709" s="6">
        <v>45215</v>
      </c>
      <c r="B6709" s="9" t="s">
        <v>33307</v>
      </c>
      <c r="C6709" s="9" t="s">
        <v>5644</v>
      </c>
      <c r="D6709" s="11" t="s">
        <v>22</v>
      </c>
      <c r="E6709" s="9" t="s">
        <v>33308</v>
      </c>
      <c r="F6709" s="9" t="s">
        <v>33309</v>
      </c>
      <c r="G6709" s="11" t="s">
        <v>82</v>
      </c>
      <c r="H6709" s="11" t="s">
        <v>110</v>
      </c>
      <c r="I6709" s="11" t="s">
        <v>168</v>
      </c>
      <c r="J6709" s="11" t="s">
        <v>27</v>
      </c>
      <c r="K6709" s="11" t="s">
        <v>28</v>
      </c>
      <c r="L6709" s="11" t="s">
        <v>43</v>
      </c>
      <c r="M6709" s="9" t="s">
        <v>169</v>
      </c>
      <c r="N6709" s="9" t="s">
        <v>5633</v>
      </c>
      <c r="O6709" s="11" t="s">
        <v>32</v>
      </c>
      <c r="P6709" s="11" t="s">
        <v>22</v>
      </c>
      <c r="Q6709" s="11" t="s">
        <v>33310</v>
      </c>
      <c r="R6709" s="11" t="s">
        <v>168</v>
      </c>
      <c r="S6709" s="9" t="s">
        <v>33311</v>
      </c>
      <c r="T6709" s="9" t="s">
        <v>5649</v>
      </c>
    </row>
    <row r="6710" customHeight="1" spans="1:20">
      <c r="A6710" s="6">
        <v>45215</v>
      </c>
      <c r="B6710" s="9" t="s">
        <v>33312</v>
      </c>
      <c r="C6710" s="9" t="s">
        <v>5629</v>
      </c>
      <c r="D6710" s="11" t="s">
        <v>22</v>
      </c>
      <c r="E6710" s="9" t="s">
        <v>33313</v>
      </c>
      <c r="F6710" s="9" t="s">
        <v>9027</v>
      </c>
      <c r="G6710" s="11" t="s">
        <v>82</v>
      </c>
      <c r="H6710" s="11" t="s">
        <v>22</v>
      </c>
      <c r="I6710" s="11" t="s">
        <v>5632</v>
      </c>
      <c r="J6710" s="11" t="s">
        <v>27</v>
      </c>
      <c r="K6710" s="11" t="s">
        <v>28</v>
      </c>
      <c r="L6710" s="11" t="s">
        <v>43</v>
      </c>
      <c r="M6710" s="9" t="s">
        <v>169</v>
      </c>
      <c r="N6710" s="9" t="s">
        <v>5633</v>
      </c>
      <c r="O6710" s="11" t="s">
        <v>32</v>
      </c>
      <c r="P6710" s="11" t="s">
        <v>22</v>
      </c>
      <c r="Q6710" s="11" t="s">
        <v>33314</v>
      </c>
      <c r="R6710" s="11" t="s">
        <v>168</v>
      </c>
      <c r="S6710" s="9" t="s">
        <v>33315</v>
      </c>
      <c r="T6710" s="9" t="s">
        <v>5655</v>
      </c>
    </row>
    <row r="6711" customHeight="1" spans="1:20">
      <c r="A6711" s="6">
        <v>45215</v>
      </c>
      <c r="B6711" s="9" t="s">
        <v>33316</v>
      </c>
      <c r="C6711" s="9" t="s">
        <v>5644</v>
      </c>
      <c r="D6711" s="11" t="s">
        <v>22</v>
      </c>
      <c r="E6711" s="9" t="s">
        <v>33317</v>
      </c>
      <c r="F6711" s="9" t="s">
        <v>33318</v>
      </c>
      <c r="G6711" s="11" t="s">
        <v>82</v>
      </c>
      <c r="H6711" s="11" t="s">
        <v>22</v>
      </c>
      <c r="I6711" s="11" t="s">
        <v>315</v>
      </c>
      <c r="J6711" s="11" t="s">
        <v>27</v>
      </c>
      <c r="K6711" s="11" t="s">
        <v>28</v>
      </c>
      <c r="L6711" s="11" t="s">
        <v>43</v>
      </c>
      <c r="M6711" s="9" t="s">
        <v>169</v>
      </c>
      <c r="N6711" s="9" t="s">
        <v>5633</v>
      </c>
      <c r="O6711" s="11" t="s">
        <v>32</v>
      </c>
      <c r="P6711" s="11" t="s">
        <v>22</v>
      </c>
      <c r="Q6711" s="11" t="s">
        <v>33319</v>
      </c>
      <c r="R6711" s="11" t="s">
        <v>168</v>
      </c>
      <c r="S6711" s="9" t="s">
        <v>33320</v>
      </c>
      <c r="T6711" s="9" t="s">
        <v>5690</v>
      </c>
    </row>
    <row r="6712" customHeight="1" spans="1:20">
      <c r="A6712" s="6">
        <v>45215</v>
      </c>
      <c r="B6712" s="9" t="s">
        <v>33321</v>
      </c>
      <c r="C6712" s="9" t="s">
        <v>5629</v>
      </c>
      <c r="D6712" s="11" t="s">
        <v>22</v>
      </c>
      <c r="E6712" s="9" t="s">
        <v>33322</v>
      </c>
      <c r="F6712" s="9" t="s">
        <v>33323</v>
      </c>
      <c r="G6712" s="11" t="s">
        <v>82</v>
      </c>
      <c r="H6712" s="11" t="s">
        <v>96</v>
      </c>
      <c r="I6712" s="11" t="s">
        <v>5632</v>
      </c>
      <c r="J6712" s="11" t="s">
        <v>27</v>
      </c>
      <c r="K6712" s="11" t="s">
        <v>28</v>
      </c>
      <c r="L6712" s="11" t="s">
        <v>43</v>
      </c>
      <c r="M6712" s="9" t="s">
        <v>169</v>
      </c>
      <c r="N6712" s="9" t="s">
        <v>5633</v>
      </c>
      <c r="O6712" s="11" t="s">
        <v>32</v>
      </c>
      <c r="P6712" s="11" t="s">
        <v>22</v>
      </c>
      <c r="Q6712" s="11" t="s">
        <v>33324</v>
      </c>
      <c r="R6712" s="11" t="s">
        <v>168</v>
      </c>
      <c r="S6712" s="9" t="s">
        <v>33325</v>
      </c>
      <c r="T6712" s="9" t="s">
        <v>7784</v>
      </c>
    </row>
    <row r="6713" customHeight="1" spans="1:20">
      <c r="A6713" s="6">
        <v>45215</v>
      </c>
      <c r="B6713" s="9" t="s">
        <v>33326</v>
      </c>
      <c r="C6713" s="9" t="s">
        <v>33327</v>
      </c>
      <c r="D6713" s="11" t="s">
        <v>22</v>
      </c>
      <c r="E6713" s="9" t="s">
        <v>33328</v>
      </c>
      <c r="F6713" s="9" t="s">
        <v>33329</v>
      </c>
      <c r="G6713" s="11" t="s">
        <v>82</v>
      </c>
      <c r="H6713" s="11" t="s">
        <v>22</v>
      </c>
      <c r="I6713" s="11" t="s">
        <v>5632</v>
      </c>
      <c r="J6713" s="11" t="s">
        <v>27</v>
      </c>
      <c r="K6713" s="11" t="s">
        <v>28</v>
      </c>
      <c r="L6713" s="11" t="s">
        <v>43</v>
      </c>
      <c r="M6713" s="9" t="s">
        <v>6026</v>
      </c>
      <c r="N6713" s="9" t="s">
        <v>5633</v>
      </c>
      <c r="O6713" s="11" t="s">
        <v>32</v>
      </c>
      <c r="P6713" s="11" t="s">
        <v>22</v>
      </c>
      <c r="Q6713" s="11" t="s">
        <v>33330</v>
      </c>
      <c r="R6713" s="11" t="s">
        <v>168</v>
      </c>
      <c r="S6713" s="9" t="s">
        <v>33331</v>
      </c>
      <c r="T6713" s="9" t="s">
        <v>5636</v>
      </c>
    </row>
    <row r="6714" customHeight="1" spans="1:20">
      <c r="A6714" s="6">
        <v>45215</v>
      </c>
      <c r="B6714" s="9" t="s">
        <v>33332</v>
      </c>
      <c r="C6714" s="9" t="s">
        <v>5644</v>
      </c>
      <c r="D6714" s="11" t="s">
        <v>22</v>
      </c>
      <c r="E6714" s="9" t="s">
        <v>33333</v>
      </c>
      <c r="F6714" s="9" t="s">
        <v>33334</v>
      </c>
      <c r="G6714" s="11" t="s">
        <v>82</v>
      </c>
      <c r="H6714" s="11" t="s">
        <v>22</v>
      </c>
      <c r="I6714" s="11" t="s">
        <v>168</v>
      </c>
      <c r="J6714" s="11" t="s">
        <v>27</v>
      </c>
      <c r="K6714" s="11" t="s">
        <v>28</v>
      </c>
      <c r="L6714" s="11" t="s">
        <v>43</v>
      </c>
      <c r="M6714" s="9" t="s">
        <v>169</v>
      </c>
      <c r="N6714" s="9" t="s">
        <v>5633</v>
      </c>
      <c r="O6714" s="11" t="s">
        <v>32</v>
      </c>
      <c r="P6714" s="11" t="s">
        <v>22</v>
      </c>
      <c r="Q6714" s="11" t="s">
        <v>33335</v>
      </c>
      <c r="R6714" s="11" t="s">
        <v>168</v>
      </c>
      <c r="S6714" s="9" t="s">
        <v>33336</v>
      </c>
      <c r="T6714" s="9" t="s">
        <v>5649</v>
      </c>
    </row>
    <row r="6715" customHeight="1" spans="1:20">
      <c r="A6715" s="6">
        <v>45215</v>
      </c>
      <c r="B6715" s="9" t="s">
        <v>33337</v>
      </c>
      <c r="C6715" s="9" t="s">
        <v>5629</v>
      </c>
      <c r="D6715" s="11" t="s">
        <v>22</v>
      </c>
      <c r="E6715" s="9" t="s">
        <v>33338</v>
      </c>
      <c r="F6715" s="9" t="s">
        <v>7924</v>
      </c>
      <c r="G6715" s="11" t="s">
        <v>82</v>
      </c>
      <c r="H6715" s="11" t="s">
        <v>96</v>
      </c>
      <c r="I6715" s="11" t="s">
        <v>5632</v>
      </c>
      <c r="J6715" s="11" t="s">
        <v>27</v>
      </c>
      <c r="K6715" s="11" t="s">
        <v>28</v>
      </c>
      <c r="L6715" s="11" t="s">
        <v>43</v>
      </c>
      <c r="M6715" s="9" t="s">
        <v>169</v>
      </c>
      <c r="N6715" s="9" t="s">
        <v>5633</v>
      </c>
      <c r="O6715" s="11" t="s">
        <v>32</v>
      </c>
      <c r="P6715" s="11" t="s">
        <v>22</v>
      </c>
      <c r="Q6715" s="11" t="s">
        <v>33339</v>
      </c>
      <c r="R6715" s="11" t="s">
        <v>168</v>
      </c>
      <c r="S6715" s="9" t="s">
        <v>33340</v>
      </c>
      <c r="T6715" s="9" t="s">
        <v>5649</v>
      </c>
    </row>
    <row r="6716" customHeight="1" spans="1:20">
      <c r="A6716" s="6">
        <v>45215</v>
      </c>
      <c r="B6716" s="9" t="s">
        <v>33341</v>
      </c>
      <c r="C6716" s="9" t="s">
        <v>5848</v>
      </c>
      <c r="D6716" s="11" t="s">
        <v>22</v>
      </c>
      <c r="E6716" s="9" t="s">
        <v>33342</v>
      </c>
      <c r="F6716" s="9" t="s">
        <v>33343</v>
      </c>
      <c r="G6716" s="11" t="s">
        <v>82</v>
      </c>
      <c r="H6716" s="11" t="s">
        <v>22</v>
      </c>
      <c r="I6716" s="11" t="s">
        <v>168</v>
      </c>
      <c r="J6716" s="11" t="s">
        <v>27</v>
      </c>
      <c r="K6716" s="11" t="s">
        <v>28</v>
      </c>
      <c r="L6716" s="11" t="s">
        <v>43</v>
      </c>
      <c r="M6716" s="9" t="s">
        <v>169</v>
      </c>
      <c r="N6716" s="9" t="s">
        <v>5633</v>
      </c>
      <c r="O6716" s="11" t="s">
        <v>32</v>
      </c>
      <c r="P6716" s="11" t="s">
        <v>22</v>
      </c>
      <c r="Q6716" s="11" t="s">
        <v>33344</v>
      </c>
      <c r="R6716" s="11" t="s">
        <v>168</v>
      </c>
      <c r="S6716" s="9" t="s">
        <v>33345</v>
      </c>
      <c r="T6716" s="9" t="s">
        <v>5636</v>
      </c>
    </row>
    <row r="6717" customHeight="1" spans="1:20">
      <c r="A6717" s="6">
        <v>45215</v>
      </c>
      <c r="B6717" s="9" t="s">
        <v>33346</v>
      </c>
      <c r="C6717" s="9" t="s">
        <v>5644</v>
      </c>
      <c r="D6717" s="11" t="s">
        <v>22</v>
      </c>
      <c r="E6717" s="9" t="s">
        <v>33347</v>
      </c>
      <c r="F6717" s="9" t="s">
        <v>33348</v>
      </c>
      <c r="G6717" s="11" t="s">
        <v>82</v>
      </c>
      <c r="H6717" s="11" t="s">
        <v>22</v>
      </c>
      <c r="I6717" s="11" t="s">
        <v>111</v>
      </c>
      <c r="J6717" s="11" t="s">
        <v>27</v>
      </c>
      <c r="K6717" s="11" t="s">
        <v>28</v>
      </c>
      <c r="L6717" s="11" t="s">
        <v>43</v>
      </c>
      <c r="M6717" s="9" t="s">
        <v>169</v>
      </c>
      <c r="N6717" s="9" t="s">
        <v>5633</v>
      </c>
      <c r="O6717" s="11" t="s">
        <v>32</v>
      </c>
      <c r="P6717" s="11" t="s">
        <v>22</v>
      </c>
      <c r="Q6717" s="11" t="s">
        <v>33349</v>
      </c>
      <c r="R6717" s="11" t="s">
        <v>168</v>
      </c>
      <c r="S6717" s="9" t="s">
        <v>33350</v>
      </c>
      <c r="T6717" s="9" t="s">
        <v>5649</v>
      </c>
    </row>
    <row r="6718" customHeight="1" spans="1:20">
      <c r="A6718" s="6">
        <v>45215</v>
      </c>
      <c r="B6718" s="9" t="s">
        <v>33351</v>
      </c>
      <c r="C6718" s="9" t="s">
        <v>5644</v>
      </c>
      <c r="D6718" s="11" t="s">
        <v>22</v>
      </c>
      <c r="E6718" s="9" t="s">
        <v>33352</v>
      </c>
      <c r="F6718" s="9" t="s">
        <v>33353</v>
      </c>
      <c r="G6718" s="11" t="s">
        <v>82</v>
      </c>
      <c r="H6718" s="11" t="s">
        <v>96</v>
      </c>
      <c r="I6718" s="11" t="s">
        <v>168</v>
      </c>
      <c r="J6718" s="11" t="s">
        <v>27</v>
      </c>
      <c r="K6718" s="11" t="s">
        <v>28</v>
      </c>
      <c r="L6718" s="11" t="s">
        <v>43</v>
      </c>
      <c r="M6718" s="9" t="s">
        <v>169</v>
      </c>
      <c r="N6718" s="9" t="s">
        <v>5633</v>
      </c>
      <c r="O6718" s="11" t="s">
        <v>32</v>
      </c>
      <c r="P6718" s="11" t="s">
        <v>22</v>
      </c>
      <c r="Q6718" s="11" t="s">
        <v>33354</v>
      </c>
      <c r="R6718" s="11" t="s">
        <v>168</v>
      </c>
      <c r="S6718" s="9" t="s">
        <v>33355</v>
      </c>
      <c r="T6718" s="9" t="s">
        <v>5723</v>
      </c>
    </row>
    <row r="6719" customHeight="1" spans="1:20">
      <c r="A6719" s="6">
        <v>45215</v>
      </c>
      <c r="B6719" s="9" t="s">
        <v>33356</v>
      </c>
      <c r="C6719" s="9" t="s">
        <v>6674</v>
      </c>
      <c r="D6719" s="11" t="s">
        <v>22</v>
      </c>
      <c r="E6719" s="9" t="s">
        <v>33357</v>
      </c>
      <c r="F6719" s="9" t="s">
        <v>33358</v>
      </c>
      <c r="G6719" s="11" t="s">
        <v>247</v>
      </c>
      <c r="H6719" s="11" t="s">
        <v>22</v>
      </c>
      <c r="I6719" s="11" t="s">
        <v>26</v>
      </c>
      <c r="J6719" s="11" t="s">
        <v>27</v>
      </c>
      <c r="K6719" s="11" t="s">
        <v>76</v>
      </c>
      <c r="L6719" s="11" t="s">
        <v>29</v>
      </c>
      <c r="M6719" s="9" t="s">
        <v>169</v>
      </c>
      <c r="N6719" s="9" t="s">
        <v>31</v>
      </c>
      <c r="O6719" s="11" t="s">
        <v>32</v>
      </c>
      <c r="P6719" s="11" t="s">
        <v>22</v>
      </c>
      <c r="Q6719" s="11" t="s">
        <v>33359</v>
      </c>
      <c r="R6719" s="11" t="s">
        <v>34</v>
      </c>
      <c r="S6719" s="9" t="s">
        <v>33360</v>
      </c>
      <c r="T6719" s="9" t="s">
        <v>33361</v>
      </c>
    </row>
    <row r="6720" customHeight="1" spans="1:20">
      <c r="A6720" s="6">
        <v>45215</v>
      </c>
      <c r="B6720" s="9" t="s">
        <v>33362</v>
      </c>
      <c r="C6720" s="9" t="s">
        <v>5644</v>
      </c>
      <c r="D6720" s="11" t="s">
        <v>22</v>
      </c>
      <c r="E6720" s="9" t="s">
        <v>33363</v>
      </c>
      <c r="F6720" s="9" t="s">
        <v>33364</v>
      </c>
      <c r="G6720" s="11" t="s">
        <v>82</v>
      </c>
      <c r="H6720" s="11" t="s">
        <v>96</v>
      </c>
      <c r="I6720" s="11" t="s">
        <v>168</v>
      </c>
      <c r="J6720" s="11" t="s">
        <v>27</v>
      </c>
      <c r="K6720" s="11" t="s">
        <v>28</v>
      </c>
      <c r="L6720" s="11" t="s">
        <v>43</v>
      </c>
      <c r="M6720" s="9" t="s">
        <v>169</v>
      </c>
      <c r="N6720" s="9" t="s">
        <v>5633</v>
      </c>
      <c r="O6720" s="11" t="s">
        <v>32</v>
      </c>
      <c r="P6720" s="11" t="s">
        <v>22</v>
      </c>
      <c r="Q6720" s="11" t="s">
        <v>33365</v>
      </c>
      <c r="R6720" s="11" t="s">
        <v>168</v>
      </c>
      <c r="S6720" s="9" t="s">
        <v>33366</v>
      </c>
      <c r="T6720" s="9" t="s">
        <v>5649</v>
      </c>
    </row>
    <row r="6721" customHeight="1" spans="1:20">
      <c r="A6721" s="6">
        <v>45215</v>
      </c>
      <c r="B6721" s="9" t="s">
        <v>33367</v>
      </c>
      <c r="C6721" s="9" t="s">
        <v>6674</v>
      </c>
      <c r="D6721" s="11" t="s">
        <v>22</v>
      </c>
      <c r="E6721" s="9" t="s">
        <v>33368</v>
      </c>
      <c r="F6721" s="9" t="s">
        <v>33369</v>
      </c>
      <c r="G6721" s="11" t="s">
        <v>82</v>
      </c>
      <c r="H6721" s="11" t="s">
        <v>22</v>
      </c>
      <c r="I6721" s="11" t="s">
        <v>26</v>
      </c>
      <c r="J6721" s="11" t="s">
        <v>27</v>
      </c>
      <c r="K6721" s="11" t="s">
        <v>28</v>
      </c>
      <c r="L6721" s="11" t="s">
        <v>29</v>
      </c>
      <c r="M6721" s="9" t="s">
        <v>169</v>
      </c>
      <c r="N6721" s="9" t="s">
        <v>31</v>
      </c>
      <c r="O6721" s="11" t="s">
        <v>32</v>
      </c>
      <c r="P6721" s="11" t="s">
        <v>22</v>
      </c>
      <c r="Q6721" s="11" t="s">
        <v>33370</v>
      </c>
      <c r="R6721" s="11" t="s">
        <v>34</v>
      </c>
      <c r="S6721" s="9" t="s">
        <v>33371</v>
      </c>
      <c r="T6721" s="9" t="s">
        <v>33372</v>
      </c>
    </row>
    <row r="6722" customHeight="1" spans="1:20">
      <c r="A6722" s="6">
        <v>45215</v>
      </c>
      <c r="B6722" s="9" t="s">
        <v>33373</v>
      </c>
      <c r="C6722" s="9" t="s">
        <v>5644</v>
      </c>
      <c r="D6722" s="11" t="s">
        <v>22</v>
      </c>
      <c r="E6722" s="9" t="s">
        <v>33374</v>
      </c>
      <c r="F6722" s="9" t="s">
        <v>33375</v>
      </c>
      <c r="G6722" s="11" t="s">
        <v>82</v>
      </c>
      <c r="H6722" s="11" t="s">
        <v>22</v>
      </c>
      <c r="I6722" s="11" t="s">
        <v>168</v>
      </c>
      <c r="J6722" s="11" t="s">
        <v>27</v>
      </c>
      <c r="K6722" s="11" t="s">
        <v>28</v>
      </c>
      <c r="L6722" s="11" t="s">
        <v>43</v>
      </c>
      <c r="M6722" s="9" t="s">
        <v>169</v>
      </c>
      <c r="N6722" s="9" t="s">
        <v>5633</v>
      </c>
      <c r="O6722" s="11" t="s">
        <v>32</v>
      </c>
      <c r="P6722" s="11" t="s">
        <v>22</v>
      </c>
      <c r="Q6722" s="11" t="s">
        <v>33376</v>
      </c>
      <c r="R6722" s="11" t="s">
        <v>168</v>
      </c>
      <c r="S6722" s="9" t="s">
        <v>33377</v>
      </c>
      <c r="T6722" s="9" t="s">
        <v>5649</v>
      </c>
    </row>
    <row r="6723" customHeight="1" spans="1:20">
      <c r="A6723" s="6">
        <v>45215</v>
      </c>
      <c r="B6723" s="9" t="s">
        <v>33378</v>
      </c>
      <c r="C6723" s="9" t="s">
        <v>5644</v>
      </c>
      <c r="D6723" s="11" t="s">
        <v>22</v>
      </c>
      <c r="E6723" s="9" t="s">
        <v>33379</v>
      </c>
      <c r="F6723" s="9" t="s">
        <v>33380</v>
      </c>
      <c r="G6723" s="11" t="s">
        <v>82</v>
      </c>
      <c r="H6723" s="11" t="s">
        <v>540</v>
      </c>
      <c r="I6723" s="11" t="s">
        <v>168</v>
      </c>
      <c r="J6723" s="11" t="s">
        <v>27</v>
      </c>
      <c r="K6723" s="11" t="s">
        <v>28</v>
      </c>
      <c r="L6723" s="11" t="s">
        <v>43</v>
      </c>
      <c r="M6723" s="9" t="s">
        <v>169</v>
      </c>
      <c r="N6723" s="9" t="s">
        <v>5633</v>
      </c>
      <c r="O6723" s="11" t="s">
        <v>32</v>
      </c>
      <c r="P6723" s="11" t="s">
        <v>22</v>
      </c>
      <c r="Q6723" s="11" t="s">
        <v>33381</v>
      </c>
      <c r="R6723" s="11" t="s">
        <v>168</v>
      </c>
      <c r="S6723" s="9" t="s">
        <v>33382</v>
      </c>
      <c r="T6723" s="9" t="s">
        <v>5649</v>
      </c>
    </row>
    <row r="6724" customHeight="1" spans="1:20">
      <c r="A6724" s="6">
        <v>45215</v>
      </c>
      <c r="B6724" s="9" t="s">
        <v>33383</v>
      </c>
      <c r="C6724" s="9" t="s">
        <v>5629</v>
      </c>
      <c r="D6724" s="11" t="s">
        <v>22</v>
      </c>
      <c r="E6724" s="9" t="s">
        <v>33384</v>
      </c>
      <c r="F6724" s="9" t="s">
        <v>33385</v>
      </c>
      <c r="G6724" s="11" t="s">
        <v>82</v>
      </c>
      <c r="H6724" s="11" t="s">
        <v>96</v>
      </c>
      <c r="I6724" s="11" t="s">
        <v>5632</v>
      </c>
      <c r="J6724" s="11" t="s">
        <v>27</v>
      </c>
      <c r="K6724" s="11" t="s">
        <v>28</v>
      </c>
      <c r="L6724" s="11" t="s">
        <v>43</v>
      </c>
      <c r="M6724" s="9" t="s">
        <v>169</v>
      </c>
      <c r="N6724" s="9" t="s">
        <v>5633</v>
      </c>
      <c r="O6724" s="11" t="s">
        <v>32</v>
      </c>
      <c r="P6724" s="11" t="s">
        <v>22</v>
      </c>
      <c r="Q6724" s="11" t="s">
        <v>33386</v>
      </c>
      <c r="R6724" s="11" t="s">
        <v>168</v>
      </c>
      <c r="S6724" s="9" t="s">
        <v>33387</v>
      </c>
      <c r="T6724" s="9" t="s">
        <v>5636</v>
      </c>
    </row>
    <row r="6725" customHeight="1" spans="1:20">
      <c r="A6725" s="6">
        <v>45215</v>
      </c>
      <c r="B6725" s="9" t="s">
        <v>33388</v>
      </c>
      <c r="C6725" s="9" t="s">
        <v>5644</v>
      </c>
      <c r="D6725" s="11" t="s">
        <v>22</v>
      </c>
      <c r="E6725" s="9" t="s">
        <v>33389</v>
      </c>
      <c r="F6725" s="9" t="s">
        <v>33390</v>
      </c>
      <c r="G6725" s="11" t="s">
        <v>82</v>
      </c>
      <c r="H6725" s="11" t="s">
        <v>22</v>
      </c>
      <c r="I6725" s="11" t="s">
        <v>149</v>
      </c>
      <c r="J6725" s="11" t="s">
        <v>27</v>
      </c>
      <c r="K6725" s="11" t="s">
        <v>28</v>
      </c>
      <c r="L6725" s="11" t="s">
        <v>43</v>
      </c>
      <c r="M6725" s="9" t="s">
        <v>169</v>
      </c>
      <c r="N6725" s="9" t="s">
        <v>5633</v>
      </c>
      <c r="O6725" s="11" t="s">
        <v>32</v>
      </c>
      <c r="P6725" s="11" t="s">
        <v>22</v>
      </c>
      <c r="Q6725" s="11" t="s">
        <v>33391</v>
      </c>
      <c r="R6725" s="11" t="s">
        <v>168</v>
      </c>
      <c r="S6725" s="9" t="s">
        <v>33392</v>
      </c>
      <c r="T6725" s="9" t="s">
        <v>5636</v>
      </c>
    </row>
    <row r="6726" customHeight="1" spans="1:20">
      <c r="A6726" s="6">
        <v>45215</v>
      </c>
      <c r="B6726" s="9" t="s">
        <v>33393</v>
      </c>
      <c r="C6726" s="9" t="s">
        <v>5629</v>
      </c>
      <c r="D6726" s="11" t="s">
        <v>22</v>
      </c>
      <c r="E6726" s="9" t="s">
        <v>33394</v>
      </c>
      <c r="F6726" s="9" t="s">
        <v>33395</v>
      </c>
      <c r="G6726" s="11" t="s">
        <v>82</v>
      </c>
      <c r="H6726" s="11" t="s">
        <v>22</v>
      </c>
      <c r="I6726" s="11" t="s">
        <v>5632</v>
      </c>
      <c r="J6726" s="11" t="s">
        <v>27</v>
      </c>
      <c r="K6726" s="11" t="s">
        <v>28</v>
      </c>
      <c r="L6726" s="11" t="s">
        <v>43</v>
      </c>
      <c r="M6726" s="9" t="s">
        <v>169</v>
      </c>
      <c r="N6726" s="9" t="s">
        <v>5633</v>
      </c>
      <c r="O6726" s="11" t="s">
        <v>32</v>
      </c>
      <c r="P6726" s="11" t="s">
        <v>22</v>
      </c>
      <c r="Q6726" s="11" t="s">
        <v>33396</v>
      </c>
      <c r="R6726" s="11" t="s">
        <v>168</v>
      </c>
      <c r="S6726" s="9" t="s">
        <v>33397</v>
      </c>
      <c r="T6726" s="9" t="s">
        <v>5636</v>
      </c>
    </row>
    <row r="6727" customHeight="1" spans="1:20">
      <c r="A6727" s="6">
        <v>45215</v>
      </c>
      <c r="B6727" s="9" t="s">
        <v>33398</v>
      </c>
      <c r="C6727" s="9" t="s">
        <v>5879</v>
      </c>
      <c r="D6727" s="11" t="s">
        <v>22</v>
      </c>
      <c r="E6727" s="9" t="s">
        <v>33399</v>
      </c>
      <c r="F6727" s="9" t="s">
        <v>33400</v>
      </c>
      <c r="G6727" s="11" t="s">
        <v>82</v>
      </c>
      <c r="H6727" s="11" t="s">
        <v>22</v>
      </c>
      <c r="I6727" s="11" t="s">
        <v>5737</v>
      </c>
      <c r="J6727" s="11" t="s">
        <v>27</v>
      </c>
      <c r="K6727" s="11" t="s">
        <v>28</v>
      </c>
      <c r="L6727" s="11" t="s">
        <v>43</v>
      </c>
      <c r="M6727" s="9" t="s">
        <v>169</v>
      </c>
      <c r="N6727" s="9" t="s">
        <v>5633</v>
      </c>
      <c r="O6727" s="11" t="s">
        <v>32</v>
      </c>
      <c r="P6727" s="11" t="s">
        <v>22</v>
      </c>
      <c r="Q6727" s="11" t="s">
        <v>33401</v>
      </c>
      <c r="R6727" s="11" t="s">
        <v>168</v>
      </c>
      <c r="S6727" s="9" t="s">
        <v>33402</v>
      </c>
      <c r="T6727" s="9" t="s">
        <v>33403</v>
      </c>
    </row>
    <row r="6728" customHeight="1" spans="1:20">
      <c r="A6728" s="6">
        <v>45215</v>
      </c>
      <c r="B6728" s="9" t="s">
        <v>33404</v>
      </c>
      <c r="C6728" s="9" t="s">
        <v>7701</v>
      </c>
      <c r="D6728" s="11" t="s">
        <v>22</v>
      </c>
      <c r="E6728" s="9" t="s">
        <v>33405</v>
      </c>
      <c r="F6728" s="9" t="s">
        <v>33406</v>
      </c>
      <c r="G6728" s="11" t="s">
        <v>82</v>
      </c>
      <c r="H6728" s="11" t="s">
        <v>22</v>
      </c>
      <c r="I6728" s="11" t="s">
        <v>5737</v>
      </c>
      <c r="J6728" s="11" t="s">
        <v>27</v>
      </c>
      <c r="K6728" s="11" t="s">
        <v>28</v>
      </c>
      <c r="L6728" s="11" t="s">
        <v>43</v>
      </c>
      <c r="M6728" s="9" t="s">
        <v>169</v>
      </c>
      <c r="N6728" s="9" t="s">
        <v>5633</v>
      </c>
      <c r="O6728" s="11" t="s">
        <v>32</v>
      </c>
      <c r="P6728" s="11" t="s">
        <v>22</v>
      </c>
      <c r="Q6728" s="11" t="s">
        <v>33407</v>
      </c>
      <c r="R6728" s="11" t="s">
        <v>168</v>
      </c>
      <c r="S6728" s="9" t="s">
        <v>33408</v>
      </c>
      <c r="T6728" s="9" t="s">
        <v>5649</v>
      </c>
    </row>
    <row r="6729" customHeight="1" spans="1:20">
      <c r="A6729" s="6">
        <v>45215</v>
      </c>
      <c r="B6729" s="9" t="s">
        <v>33409</v>
      </c>
      <c r="C6729" s="9" t="s">
        <v>5644</v>
      </c>
      <c r="D6729" s="11" t="s">
        <v>22</v>
      </c>
      <c r="E6729" s="9" t="s">
        <v>33410</v>
      </c>
      <c r="F6729" s="9" t="s">
        <v>1661</v>
      </c>
      <c r="G6729" s="11" t="s">
        <v>82</v>
      </c>
      <c r="H6729" s="11" t="s">
        <v>22</v>
      </c>
      <c r="I6729" s="11" t="s">
        <v>168</v>
      </c>
      <c r="J6729" s="11" t="s">
        <v>27</v>
      </c>
      <c r="K6729" s="11" t="s">
        <v>28</v>
      </c>
      <c r="L6729" s="11" t="s">
        <v>43</v>
      </c>
      <c r="M6729" s="9" t="s">
        <v>169</v>
      </c>
      <c r="N6729" s="9" t="s">
        <v>5633</v>
      </c>
      <c r="O6729" s="11" t="s">
        <v>32</v>
      </c>
      <c r="P6729" s="11" t="s">
        <v>22</v>
      </c>
      <c r="Q6729" s="11" t="s">
        <v>33411</v>
      </c>
      <c r="R6729" s="11" t="s">
        <v>168</v>
      </c>
      <c r="S6729" s="9" t="s">
        <v>33412</v>
      </c>
      <c r="T6729" s="9" t="s">
        <v>5723</v>
      </c>
    </row>
    <row r="6730" customHeight="1" spans="1:20">
      <c r="A6730" s="6">
        <v>45215</v>
      </c>
      <c r="B6730" s="9" t="s">
        <v>33413</v>
      </c>
      <c r="C6730" s="9" t="s">
        <v>5663</v>
      </c>
      <c r="D6730" s="11" t="s">
        <v>22</v>
      </c>
      <c r="E6730" s="9" t="s">
        <v>33414</v>
      </c>
      <c r="F6730" s="9" t="s">
        <v>33415</v>
      </c>
      <c r="G6730" s="11" t="s">
        <v>82</v>
      </c>
      <c r="H6730" s="11" t="s">
        <v>22</v>
      </c>
      <c r="I6730" s="11" t="s">
        <v>253</v>
      </c>
      <c r="J6730" s="11" t="s">
        <v>27</v>
      </c>
      <c r="K6730" s="11" t="s">
        <v>28</v>
      </c>
      <c r="L6730" s="11" t="s">
        <v>43</v>
      </c>
      <c r="M6730" s="9" t="s">
        <v>169</v>
      </c>
      <c r="N6730" s="9" t="s">
        <v>5633</v>
      </c>
      <c r="O6730" s="11" t="s">
        <v>32</v>
      </c>
      <c r="P6730" s="11" t="s">
        <v>22</v>
      </c>
      <c r="Q6730" s="11" t="s">
        <v>33416</v>
      </c>
      <c r="R6730" s="11" t="s">
        <v>46</v>
      </c>
      <c r="S6730" s="9" t="s">
        <v>33417</v>
      </c>
      <c r="T6730" s="9" t="s">
        <v>5661</v>
      </c>
    </row>
    <row r="6731" customHeight="1" spans="1:20">
      <c r="A6731" s="6">
        <v>45215</v>
      </c>
      <c r="B6731" s="9" t="s">
        <v>33418</v>
      </c>
      <c r="C6731" s="9" t="s">
        <v>5629</v>
      </c>
      <c r="D6731" s="11" t="s">
        <v>22</v>
      </c>
      <c r="E6731" s="9" t="s">
        <v>33419</v>
      </c>
      <c r="F6731" s="9" t="s">
        <v>33358</v>
      </c>
      <c r="G6731" s="11" t="s">
        <v>82</v>
      </c>
      <c r="H6731" s="11" t="s">
        <v>22</v>
      </c>
      <c r="I6731" s="11" t="s">
        <v>5632</v>
      </c>
      <c r="J6731" s="11" t="s">
        <v>27</v>
      </c>
      <c r="K6731" s="11" t="s">
        <v>28</v>
      </c>
      <c r="L6731" s="11" t="s">
        <v>43</v>
      </c>
      <c r="M6731" s="9" t="s">
        <v>169</v>
      </c>
      <c r="N6731" s="9" t="s">
        <v>5633</v>
      </c>
      <c r="O6731" s="11" t="s">
        <v>32</v>
      </c>
      <c r="P6731" s="11" t="s">
        <v>22</v>
      </c>
      <c r="Q6731" s="11" t="s">
        <v>33420</v>
      </c>
      <c r="R6731" s="11" t="s">
        <v>168</v>
      </c>
      <c r="S6731" s="9" t="s">
        <v>33421</v>
      </c>
      <c r="T6731" s="9" t="s">
        <v>6075</v>
      </c>
    </row>
    <row r="6732" customHeight="1" spans="1:20">
      <c r="A6732" s="6">
        <v>45215</v>
      </c>
      <c r="B6732" s="9" t="s">
        <v>33422</v>
      </c>
      <c r="C6732" s="9" t="s">
        <v>5644</v>
      </c>
      <c r="D6732" s="11" t="s">
        <v>22</v>
      </c>
      <c r="E6732" s="9" t="s">
        <v>33423</v>
      </c>
      <c r="F6732" s="9" t="s">
        <v>33424</v>
      </c>
      <c r="G6732" s="11" t="s">
        <v>82</v>
      </c>
      <c r="H6732" s="11" t="s">
        <v>22</v>
      </c>
      <c r="I6732" s="11" t="s">
        <v>168</v>
      </c>
      <c r="J6732" s="11" t="s">
        <v>27</v>
      </c>
      <c r="K6732" s="11" t="s">
        <v>28</v>
      </c>
      <c r="L6732" s="11" t="s">
        <v>43</v>
      </c>
      <c r="M6732" s="9" t="s">
        <v>169</v>
      </c>
      <c r="N6732" s="9" t="s">
        <v>5633</v>
      </c>
      <c r="O6732" s="11" t="s">
        <v>32</v>
      </c>
      <c r="P6732" s="11" t="s">
        <v>22</v>
      </c>
      <c r="Q6732" s="11" t="s">
        <v>33425</v>
      </c>
      <c r="R6732" s="11" t="s">
        <v>168</v>
      </c>
      <c r="S6732" s="9" t="s">
        <v>33426</v>
      </c>
      <c r="T6732" s="9" t="s">
        <v>5723</v>
      </c>
    </row>
    <row r="6733" customHeight="1" spans="1:20">
      <c r="A6733" s="6">
        <v>45215</v>
      </c>
      <c r="B6733" s="9" t="s">
        <v>33427</v>
      </c>
      <c r="C6733" s="9" t="s">
        <v>5644</v>
      </c>
      <c r="D6733" s="11" t="s">
        <v>22</v>
      </c>
      <c r="E6733" s="9" t="s">
        <v>33428</v>
      </c>
      <c r="F6733" s="9" t="s">
        <v>33429</v>
      </c>
      <c r="G6733" s="11" t="s">
        <v>82</v>
      </c>
      <c r="H6733" s="11" t="s">
        <v>22</v>
      </c>
      <c r="I6733" s="11" t="s">
        <v>270</v>
      </c>
      <c r="J6733" s="11" t="s">
        <v>27</v>
      </c>
      <c r="K6733" s="11" t="s">
        <v>28</v>
      </c>
      <c r="L6733" s="11" t="s">
        <v>43</v>
      </c>
      <c r="M6733" s="9" t="s">
        <v>169</v>
      </c>
      <c r="N6733" s="9" t="s">
        <v>5633</v>
      </c>
      <c r="O6733" s="11" t="s">
        <v>32</v>
      </c>
      <c r="P6733" s="11" t="s">
        <v>22</v>
      </c>
      <c r="Q6733" s="11" t="s">
        <v>33430</v>
      </c>
      <c r="R6733" s="11" t="s">
        <v>168</v>
      </c>
      <c r="S6733" s="9" t="s">
        <v>33431</v>
      </c>
      <c r="T6733" s="9" t="s">
        <v>5668</v>
      </c>
    </row>
    <row r="6734" customHeight="1" spans="1:20">
      <c r="A6734" s="6">
        <v>45215</v>
      </c>
      <c r="B6734" s="9" t="s">
        <v>33432</v>
      </c>
      <c r="C6734" s="9" t="s">
        <v>5822</v>
      </c>
      <c r="D6734" s="11" t="s">
        <v>22</v>
      </c>
      <c r="E6734" s="9" t="s">
        <v>33433</v>
      </c>
      <c r="F6734" s="9" t="s">
        <v>33434</v>
      </c>
      <c r="G6734" s="11" t="s">
        <v>82</v>
      </c>
      <c r="H6734" s="11" t="s">
        <v>22</v>
      </c>
      <c r="I6734" s="11" t="s">
        <v>5737</v>
      </c>
      <c r="J6734" s="11" t="s">
        <v>27</v>
      </c>
      <c r="K6734" s="11" t="s">
        <v>28</v>
      </c>
      <c r="L6734" s="11" t="s">
        <v>43</v>
      </c>
      <c r="M6734" s="9" t="s">
        <v>169</v>
      </c>
      <c r="N6734" s="9" t="s">
        <v>5633</v>
      </c>
      <c r="O6734" s="11" t="s">
        <v>32</v>
      </c>
      <c r="P6734" s="11" t="s">
        <v>22</v>
      </c>
      <c r="Q6734" s="11" t="s">
        <v>33435</v>
      </c>
      <c r="R6734" s="11" t="s">
        <v>168</v>
      </c>
      <c r="S6734" s="9" t="s">
        <v>33436</v>
      </c>
      <c r="T6734" s="9" t="s">
        <v>5636</v>
      </c>
    </row>
    <row r="6735" customHeight="1" spans="1:20">
      <c r="A6735" s="6">
        <v>45215</v>
      </c>
      <c r="B6735" s="9" t="s">
        <v>33437</v>
      </c>
      <c r="C6735" s="9" t="s">
        <v>5644</v>
      </c>
      <c r="D6735" s="11" t="s">
        <v>22</v>
      </c>
      <c r="E6735" s="9" t="s">
        <v>33438</v>
      </c>
      <c r="F6735" s="9" t="s">
        <v>33439</v>
      </c>
      <c r="G6735" s="11" t="s">
        <v>82</v>
      </c>
      <c r="H6735" s="11" t="s">
        <v>96</v>
      </c>
      <c r="I6735" s="11" t="s">
        <v>168</v>
      </c>
      <c r="J6735" s="11" t="s">
        <v>27</v>
      </c>
      <c r="K6735" s="11" t="s">
        <v>28</v>
      </c>
      <c r="L6735" s="11" t="s">
        <v>43</v>
      </c>
      <c r="M6735" s="9" t="s">
        <v>169</v>
      </c>
      <c r="N6735" s="9" t="s">
        <v>5633</v>
      </c>
      <c r="O6735" s="11" t="s">
        <v>32</v>
      </c>
      <c r="P6735" s="11" t="s">
        <v>22</v>
      </c>
      <c r="Q6735" s="11" t="s">
        <v>33440</v>
      </c>
      <c r="R6735" s="11" t="s">
        <v>168</v>
      </c>
      <c r="S6735" s="9" t="s">
        <v>33441</v>
      </c>
      <c r="T6735" s="9" t="s">
        <v>5649</v>
      </c>
    </row>
    <row r="6736" customHeight="1" spans="1:20">
      <c r="A6736" s="6">
        <v>45215</v>
      </c>
      <c r="B6736" s="9" t="s">
        <v>33442</v>
      </c>
      <c r="C6736" s="9" t="s">
        <v>5629</v>
      </c>
      <c r="D6736" s="11" t="s">
        <v>22</v>
      </c>
      <c r="E6736" s="9" t="s">
        <v>33443</v>
      </c>
      <c r="F6736" s="9" t="s">
        <v>33444</v>
      </c>
      <c r="G6736" s="11" t="s">
        <v>82</v>
      </c>
      <c r="H6736" s="11" t="s">
        <v>22</v>
      </c>
      <c r="I6736" s="11" t="s">
        <v>5632</v>
      </c>
      <c r="J6736" s="11" t="s">
        <v>27</v>
      </c>
      <c r="K6736" s="11" t="s">
        <v>28</v>
      </c>
      <c r="L6736" s="11" t="s">
        <v>43</v>
      </c>
      <c r="M6736" s="9" t="s">
        <v>169</v>
      </c>
      <c r="N6736" s="9" t="s">
        <v>5633</v>
      </c>
      <c r="O6736" s="11" t="s">
        <v>32</v>
      </c>
      <c r="P6736" s="11" t="s">
        <v>22</v>
      </c>
      <c r="Q6736" s="11" t="s">
        <v>33445</v>
      </c>
      <c r="R6736" s="11" t="s">
        <v>168</v>
      </c>
      <c r="S6736" s="9" t="s">
        <v>18026</v>
      </c>
      <c r="T6736" s="9" t="s">
        <v>5636</v>
      </c>
    </row>
    <row r="6737" customHeight="1" spans="1:20">
      <c r="A6737" s="6">
        <v>45215</v>
      </c>
      <c r="B6737" s="9" t="s">
        <v>33446</v>
      </c>
      <c r="C6737" s="9" t="s">
        <v>5644</v>
      </c>
      <c r="D6737" s="11" t="s">
        <v>22</v>
      </c>
      <c r="E6737" s="9" t="s">
        <v>33447</v>
      </c>
      <c r="F6737" s="9" t="s">
        <v>33448</v>
      </c>
      <c r="G6737" s="11" t="s">
        <v>82</v>
      </c>
      <c r="H6737" s="11" t="s">
        <v>22</v>
      </c>
      <c r="I6737" s="11" t="s">
        <v>4047</v>
      </c>
      <c r="J6737" s="11" t="s">
        <v>27</v>
      </c>
      <c r="K6737" s="11" t="s">
        <v>28</v>
      </c>
      <c r="L6737" s="11" t="s">
        <v>43</v>
      </c>
      <c r="M6737" s="9" t="s">
        <v>169</v>
      </c>
      <c r="N6737" s="9" t="s">
        <v>5633</v>
      </c>
      <c r="O6737" s="11" t="s">
        <v>32</v>
      </c>
      <c r="P6737" s="11" t="s">
        <v>22</v>
      </c>
      <c r="Q6737" s="11" t="s">
        <v>33449</v>
      </c>
      <c r="R6737" s="11" t="s">
        <v>168</v>
      </c>
      <c r="S6737" s="9" t="s">
        <v>33450</v>
      </c>
      <c r="T6737" s="9" t="s">
        <v>5668</v>
      </c>
    </row>
    <row r="6738" customHeight="1" spans="1:20">
      <c r="A6738" s="6">
        <v>45215</v>
      </c>
      <c r="B6738" s="9" t="s">
        <v>33451</v>
      </c>
      <c r="C6738" s="9" t="s">
        <v>5879</v>
      </c>
      <c r="D6738" s="11" t="s">
        <v>22</v>
      </c>
      <c r="E6738" s="9" t="s">
        <v>9982</v>
      </c>
      <c r="F6738" s="9" t="s">
        <v>9983</v>
      </c>
      <c r="G6738" s="11" t="s">
        <v>82</v>
      </c>
      <c r="H6738" s="11" t="s">
        <v>22</v>
      </c>
      <c r="I6738" s="11" t="s">
        <v>5737</v>
      </c>
      <c r="J6738" s="11" t="s">
        <v>27</v>
      </c>
      <c r="K6738" s="11" t="s">
        <v>28</v>
      </c>
      <c r="L6738" s="11" t="s">
        <v>43</v>
      </c>
      <c r="M6738" s="9" t="s">
        <v>169</v>
      </c>
      <c r="N6738" s="9" t="s">
        <v>5633</v>
      </c>
      <c r="O6738" s="11" t="s">
        <v>32</v>
      </c>
      <c r="P6738" s="11" t="s">
        <v>22</v>
      </c>
      <c r="Q6738" s="11" t="s">
        <v>33452</v>
      </c>
      <c r="R6738" s="11" t="s">
        <v>168</v>
      </c>
      <c r="S6738" s="9" t="s">
        <v>33453</v>
      </c>
      <c r="T6738" s="9" t="s">
        <v>5668</v>
      </c>
    </row>
    <row r="6739" customHeight="1" spans="1:20">
      <c r="A6739" s="6">
        <v>45215</v>
      </c>
      <c r="B6739" s="9" t="s">
        <v>33454</v>
      </c>
      <c r="C6739" s="9" t="s">
        <v>5879</v>
      </c>
      <c r="D6739" s="11" t="s">
        <v>22</v>
      </c>
      <c r="E6739" s="9" t="s">
        <v>33455</v>
      </c>
      <c r="F6739" s="9" t="s">
        <v>33456</v>
      </c>
      <c r="G6739" s="11" t="s">
        <v>82</v>
      </c>
      <c r="H6739" s="11" t="s">
        <v>22</v>
      </c>
      <c r="I6739" s="11" t="s">
        <v>5737</v>
      </c>
      <c r="J6739" s="11" t="s">
        <v>27</v>
      </c>
      <c r="K6739" s="11" t="s">
        <v>28</v>
      </c>
      <c r="L6739" s="11" t="s">
        <v>43</v>
      </c>
      <c r="M6739" s="9" t="s">
        <v>169</v>
      </c>
      <c r="N6739" s="9" t="s">
        <v>5633</v>
      </c>
      <c r="O6739" s="11" t="s">
        <v>32</v>
      </c>
      <c r="P6739" s="11" t="s">
        <v>22</v>
      </c>
      <c r="Q6739" s="11" t="s">
        <v>33457</v>
      </c>
      <c r="R6739" s="11" t="s">
        <v>168</v>
      </c>
      <c r="S6739" s="9" t="s">
        <v>33458</v>
      </c>
      <c r="T6739" s="9" t="s">
        <v>5649</v>
      </c>
    </row>
    <row r="6740" customHeight="1" spans="1:20">
      <c r="A6740" s="6">
        <v>45215</v>
      </c>
      <c r="B6740" s="9" t="s">
        <v>33459</v>
      </c>
      <c r="C6740" s="9" t="s">
        <v>5644</v>
      </c>
      <c r="D6740" s="11" t="s">
        <v>22</v>
      </c>
      <c r="E6740" s="9" t="s">
        <v>33460</v>
      </c>
      <c r="F6740" s="9" t="s">
        <v>74</v>
      </c>
      <c r="G6740" s="11" t="s">
        <v>82</v>
      </c>
      <c r="H6740" s="11" t="s">
        <v>22</v>
      </c>
      <c r="I6740" s="11" t="s">
        <v>168</v>
      </c>
      <c r="J6740" s="11" t="s">
        <v>27</v>
      </c>
      <c r="K6740" s="11" t="s">
        <v>28</v>
      </c>
      <c r="L6740" s="11" t="s">
        <v>43</v>
      </c>
      <c r="M6740" s="9" t="s">
        <v>169</v>
      </c>
      <c r="N6740" s="9" t="s">
        <v>5633</v>
      </c>
      <c r="O6740" s="11" t="s">
        <v>32</v>
      </c>
      <c r="P6740" s="11" t="s">
        <v>22</v>
      </c>
      <c r="Q6740" s="11" t="s">
        <v>33461</v>
      </c>
      <c r="R6740" s="11" t="s">
        <v>168</v>
      </c>
      <c r="S6740" s="9" t="s">
        <v>33462</v>
      </c>
      <c r="T6740" s="9" t="s">
        <v>5668</v>
      </c>
    </row>
    <row r="6741" customHeight="1" spans="1:20">
      <c r="A6741" s="6">
        <v>45215</v>
      </c>
      <c r="B6741" s="9" t="s">
        <v>33463</v>
      </c>
      <c r="C6741" s="9" t="s">
        <v>5644</v>
      </c>
      <c r="D6741" s="11" t="s">
        <v>22</v>
      </c>
      <c r="E6741" s="9" t="s">
        <v>33464</v>
      </c>
      <c r="F6741" s="9" t="s">
        <v>33465</v>
      </c>
      <c r="G6741" s="11" t="s">
        <v>82</v>
      </c>
      <c r="H6741" s="11" t="s">
        <v>22</v>
      </c>
      <c r="I6741" s="11" t="s">
        <v>168</v>
      </c>
      <c r="J6741" s="11" t="s">
        <v>27</v>
      </c>
      <c r="K6741" s="11" t="s">
        <v>28</v>
      </c>
      <c r="L6741" s="11" t="s">
        <v>43</v>
      </c>
      <c r="M6741" s="9" t="s">
        <v>169</v>
      </c>
      <c r="N6741" s="9" t="s">
        <v>5633</v>
      </c>
      <c r="O6741" s="11" t="s">
        <v>32</v>
      </c>
      <c r="P6741" s="11" t="s">
        <v>22</v>
      </c>
      <c r="Q6741" s="11" t="s">
        <v>33466</v>
      </c>
      <c r="R6741" s="11" t="s">
        <v>46</v>
      </c>
      <c r="S6741" s="9" t="s">
        <v>33467</v>
      </c>
      <c r="T6741" s="9" t="s">
        <v>5661</v>
      </c>
    </row>
    <row r="6742" customHeight="1" spans="1:20">
      <c r="A6742" s="6">
        <v>45215</v>
      </c>
      <c r="B6742" s="9" t="s">
        <v>33468</v>
      </c>
      <c r="C6742" s="9" t="s">
        <v>5629</v>
      </c>
      <c r="D6742" s="11" t="s">
        <v>22</v>
      </c>
      <c r="E6742" s="9" t="s">
        <v>6120</v>
      </c>
      <c r="F6742" s="9" t="s">
        <v>6121</v>
      </c>
      <c r="G6742" s="11" t="s">
        <v>82</v>
      </c>
      <c r="H6742" s="11" t="s">
        <v>22</v>
      </c>
      <c r="I6742" s="11" t="s">
        <v>5632</v>
      </c>
      <c r="J6742" s="11" t="s">
        <v>27</v>
      </c>
      <c r="K6742" s="11" t="s">
        <v>28</v>
      </c>
      <c r="L6742" s="11" t="s">
        <v>43</v>
      </c>
      <c r="M6742" s="9" t="s">
        <v>169</v>
      </c>
      <c r="N6742" s="9" t="s">
        <v>5633</v>
      </c>
      <c r="O6742" s="11" t="s">
        <v>32</v>
      </c>
      <c r="P6742" s="11" t="s">
        <v>22</v>
      </c>
      <c r="Q6742" s="11" t="s">
        <v>33469</v>
      </c>
      <c r="R6742" s="11" t="s">
        <v>168</v>
      </c>
      <c r="S6742" s="9" t="s">
        <v>33470</v>
      </c>
      <c r="T6742" s="9" t="s">
        <v>5668</v>
      </c>
    </row>
    <row r="6743" customHeight="1" spans="1:20">
      <c r="A6743" s="6">
        <v>45215</v>
      </c>
      <c r="B6743" s="9" t="s">
        <v>33471</v>
      </c>
      <c r="C6743" s="9" t="s">
        <v>6126</v>
      </c>
      <c r="D6743" s="11" t="s">
        <v>22</v>
      </c>
      <c r="E6743" s="9" t="s">
        <v>33472</v>
      </c>
      <c r="F6743" s="9" t="s">
        <v>33473</v>
      </c>
      <c r="G6743" s="11" t="s">
        <v>130</v>
      </c>
      <c r="H6743" s="11" t="s">
        <v>22</v>
      </c>
      <c r="I6743" s="11" t="s">
        <v>511</v>
      </c>
      <c r="J6743" s="11" t="s">
        <v>27</v>
      </c>
      <c r="K6743" s="11" t="s">
        <v>28</v>
      </c>
      <c r="L6743" s="11" t="s">
        <v>43</v>
      </c>
      <c r="M6743" s="9" t="s">
        <v>30</v>
      </c>
      <c r="N6743" s="9" t="s">
        <v>743</v>
      </c>
      <c r="O6743" s="11" t="s">
        <v>32</v>
      </c>
      <c r="P6743" s="11" t="s">
        <v>22</v>
      </c>
      <c r="Q6743" s="11" t="s">
        <v>33474</v>
      </c>
      <c r="R6743" s="11" t="s">
        <v>46</v>
      </c>
      <c r="S6743" s="20" t="s">
        <v>33475</v>
      </c>
      <c r="T6743" s="9" t="s">
        <v>22</v>
      </c>
    </row>
    <row r="6744" customHeight="1" spans="1:20">
      <c r="A6744" s="6">
        <v>45215</v>
      </c>
      <c r="B6744" s="9" t="s">
        <v>33476</v>
      </c>
      <c r="C6744" s="9" t="s">
        <v>6126</v>
      </c>
      <c r="D6744" s="11" t="s">
        <v>22</v>
      </c>
      <c r="E6744" s="9" t="s">
        <v>33477</v>
      </c>
      <c r="F6744" s="9" t="s">
        <v>33478</v>
      </c>
      <c r="G6744" s="11" t="s">
        <v>82</v>
      </c>
      <c r="H6744" s="11" t="s">
        <v>22</v>
      </c>
      <c r="I6744" s="11" t="s">
        <v>207</v>
      </c>
      <c r="J6744" s="11" t="s">
        <v>27</v>
      </c>
      <c r="K6744" s="11" t="s">
        <v>28</v>
      </c>
      <c r="L6744" s="11" t="s">
        <v>43</v>
      </c>
      <c r="M6744" s="9" t="s">
        <v>44</v>
      </c>
      <c r="N6744" s="9" t="s">
        <v>743</v>
      </c>
      <c r="O6744" s="11" t="s">
        <v>32</v>
      </c>
      <c r="P6744" s="11" t="s">
        <v>22</v>
      </c>
      <c r="Q6744" s="11" t="s">
        <v>33479</v>
      </c>
      <c r="R6744" s="11" t="s">
        <v>46</v>
      </c>
      <c r="S6744" s="9" t="s">
        <v>33480</v>
      </c>
      <c r="T6744" s="9" t="s">
        <v>22</v>
      </c>
    </row>
    <row r="6745" customHeight="1" spans="1:20">
      <c r="A6745" s="6">
        <v>45215</v>
      </c>
      <c r="B6745" s="9" t="s">
        <v>33481</v>
      </c>
      <c r="C6745" s="9" t="s">
        <v>783</v>
      </c>
      <c r="D6745" s="11" t="s">
        <v>22</v>
      </c>
      <c r="E6745" s="9" t="s">
        <v>27105</v>
      </c>
      <c r="F6745" s="9" t="s">
        <v>27106</v>
      </c>
      <c r="G6745" s="11" t="s">
        <v>53</v>
      </c>
      <c r="H6745" s="11" t="s">
        <v>22</v>
      </c>
      <c r="I6745" s="11" t="s">
        <v>912</v>
      </c>
      <c r="J6745" s="11" t="s">
        <v>27</v>
      </c>
      <c r="K6745" s="11" t="s">
        <v>28</v>
      </c>
      <c r="L6745" s="11" t="s">
        <v>43</v>
      </c>
      <c r="M6745" s="9" t="s">
        <v>799</v>
      </c>
      <c r="N6745" s="9" t="s">
        <v>743</v>
      </c>
      <c r="O6745" s="11" t="s">
        <v>32</v>
      </c>
      <c r="P6745" s="11" t="s">
        <v>22</v>
      </c>
      <c r="Q6745" s="11" t="s">
        <v>33482</v>
      </c>
      <c r="R6745" s="11" t="s">
        <v>46</v>
      </c>
      <c r="S6745" s="9" t="s">
        <v>33483</v>
      </c>
      <c r="T6745" s="9" t="s">
        <v>22</v>
      </c>
    </row>
    <row r="6746" customHeight="1" spans="1:20">
      <c r="A6746" s="6">
        <v>45215</v>
      </c>
      <c r="B6746" s="9" t="s">
        <v>33484</v>
      </c>
      <c r="C6746" s="9" t="s">
        <v>6126</v>
      </c>
      <c r="D6746" s="11" t="s">
        <v>22</v>
      </c>
      <c r="E6746" s="9" t="s">
        <v>33485</v>
      </c>
      <c r="F6746" s="9" t="s">
        <v>33486</v>
      </c>
      <c r="G6746" s="11" t="s">
        <v>82</v>
      </c>
      <c r="H6746" s="11" t="s">
        <v>22</v>
      </c>
      <c r="I6746" s="11" t="s">
        <v>732</v>
      </c>
      <c r="J6746" s="11" t="s">
        <v>27</v>
      </c>
      <c r="K6746" s="11" t="s">
        <v>28</v>
      </c>
      <c r="L6746" s="11" t="s">
        <v>43</v>
      </c>
      <c r="M6746" s="9" t="s">
        <v>44</v>
      </c>
      <c r="N6746" s="9" t="s">
        <v>743</v>
      </c>
      <c r="O6746" s="11" t="s">
        <v>32</v>
      </c>
      <c r="P6746" s="11" t="s">
        <v>22</v>
      </c>
      <c r="Q6746" s="11" t="s">
        <v>33487</v>
      </c>
      <c r="R6746" s="11" t="s">
        <v>46</v>
      </c>
      <c r="S6746" s="20" t="s">
        <v>33488</v>
      </c>
      <c r="T6746" s="9" t="s">
        <v>22</v>
      </c>
    </row>
    <row r="6747" customHeight="1" spans="1:20">
      <c r="A6747" s="6">
        <v>45215</v>
      </c>
      <c r="B6747" s="9" t="s">
        <v>33489</v>
      </c>
      <c r="C6747" s="9" t="s">
        <v>6126</v>
      </c>
      <c r="D6747" s="11" t="s">
        <v>22</v>
      </c>
      <c r="E6747" s="9" t="s">
        <v>33490</v>
      </c>
      <c r="F6747" s="9" t="s">
        <v>33491</v>
      </c>
      <c r="G6747" s="11" t="s">
        <v>82</v>
      </c>
      <c r="H6747" s="11" t="s">
        <v>22</v>
      </c>
      <c r="I6747" s="11" t="s">
        <v>124</v>
      </c>
      <c r="J6747" s="11" t="s">
        <v>27</v>
      </c>
      <c r="K6747" s="11" t="s">
        <v>28</v>
      </c>
      <c r="L6747" s="11" t="s">
        <v>43</v>
      </c>
      <c r="M6747" s="9" t="s">
        <v>30</v>
      </c>
      <c r="N6747" s="9" t="s">
        <v>743</v>
      </c>
      <c r="O6747" s="11" t="s">
        <v>32</v>
      </c>
      <c r="P6747" s="11" t="s">
        <v>22</v>
      </c>
      <c r="Q6747" s="11" t="s">
        <v>33492</v>
      </c>
      <c r="R6747" s="11" t="s">
        <v>46</v>
      </c>
      <c r="S6747" s="9" t="s">
        <v>33493</v>
      </c>
      <c r="T6747" s="9" t="s">
        <v>33494</v>
      </c>
    </row>
    <row r="6748" customHeight="1" spans="1:20">
      <c r="A6748" s="6">
        <v>45215</v>
      </c>
      <c r="B6748" s="9" t="s">
        <v>33495</v>
      </c>
      <c r="C6748" s="9" t="s">
        <v>6126</v>
      </c>
      <c r="D6748" s="11" t="s">
        <v>22</v>
      </c>
      <c r="E6748" s="9" t="s">
        <v>33496</v>
      </c>
      <c r="F6748" s="9" t="s">
        <v>33497</v>
      </c>
      <c r="G6748" s="11" t="s">
        <v>82</v>
      </c>
      <c r="H6748" s="11" t="s">
        <v>22</v>
      </c>
      <c r="I6748" s="11" t="s">
        <v>175</v>
      </c>
      <c r="J6748" s="11" t="s">
        <v>27</v>
      </c>
      <c r="K6748" s="11" t="s">
        <v>28</v>
      </c>
      <c r="L6748" s="11" t="s">
        <v>43</v>
      </c>
      <c r="M6748" s="9" t="s">
        <v>30</v>
      </c>
      <c r="N6748" s="9" t="s">
        <v>743</v>
      </c>
      <c r="O6748" s="11" t="s">
        <v>32</v>
      </c>
      <c r="P6748" s="11" t="s">
        <v>22</v>
      </c>
      <c r="Q6748" s="11" t="s">
        <v>32958</v>
      </c>
      <c r="R6748" s="11" t="s">
        <v>46</v>
      </c>
      <c r="S6748" s="9" t="s">
        <v>33498</v>
      </c>
      <c r="T6748" s="9" t="s">
        <v>33499</v>
      </c>
    </row>
    <row r="6749" customHeight="1" spans="1:20">
      <c r="A6749" s="6">
        <v>45215</v>
      </c>
      <c r="B6749" s="9" t="s">
        <v>33500</v>
      </c>
      <c r="C6749" s="9" t="s">
        <v>6126</v>
      </c>
      <c r="D6749" s="11" t="s">
        <v>22</v>
      </c>
      <c r="E6749" s="9" t="s">
        <v>33501</v>
      </c>
      <c r="F6749" s="9" t="s">
        <v>33502</v>
      </c>
      <c r="G6749" s="11" t="s">
        <v>82</v>
      </c>
      <c r="H6749" s="11" t="s">
        <v>22</v>
      </c>
      <c r="I6749" s="11" t="s">
        <v>75</v>
      </c>
      <c r="J6749" s="11" t="s">
        <v>27</v>
      </c>
      <c r="K6749" s="11" t="s">
        <v>28</v>
      </c>
      <c r="L6749" s="11" t="s">
        <v>43</v>
      </c>
      <c r="M6749" s="9" t="s">
        <v>44</v>
      </c>
      <c r="N6749" s="9" t="s">
        <v>743</v>
      </c>
      <c r="O6749" s="11" t="s">
        <v>32</v>
      </c>
      <c r="P6749" s="11" t="s">
        <v>22</v>
      </c>
      <c r="Q6749" s="11" t="s">
        <v>33503</v>
      </c>
      <c r="R6749" s="11" t="s">
        <v>46</v>
      </c>
      <c r="S6749" s="9" t="s">
        <v>33504</v>
      </c>
      <c r="T6749" s="9" t="s">
        <v>33505</v>
      </c>
    </row>
    <row r="6750" customHeight="1" spans="1:20">
      <c r="A6750" s="6">
        <v>45215</v>
      </c>
      <c r="B6750" s="9" t="s">
        <v>33506</v>
      </c>
      <c r="C6750" s="9" t="s">
        <v>6126</v>
      </c>
      <c r="D6750" s="11" t="s">
        <v>22</v>
      </c>
      <c r="E6750" s="9" t="s">
        <v>18109</v>
      </c>
      <c r="F6750" s="9" t="s">
        <v>18110</v>
      </c>
      <c r="G6750" s="11" t="s">
        <v>62</v>
      </c>
      <c r="H6750" s="11" t="s">
        <v>22</v>
      </c>
      <c r="I6750" s="11" t="s">
        <v>162</v>
      </c>
      <c r="J6750" s="11" t="s">
        <v>27</v>
      </c>
      <c r="K6750" s="11" t="s">
        <v>28</v>
      </c>
      <c r="L6750" s="11" t="s">
        <v>43</v>
      </c>
      <c r="M6750" s="9" t="s">
        <v>44</v>
      </c>
      <c r="N6750" s="9" t="s">
        <v>743</v>
      </c>
      <c r="O6750" s="11" t="s">
        <v>32</v>
      </c>
      <c r="P6750" s="11" t="s">
        <v>22</v>
      </c>
      <c r="Q6750" s="11" t="s">
        <v>33507</v>
      </c>
      <c r="R6750" s="11" t="s">
        <v>46</v>
      </c>
      <c r="S6750" s="9" t="s">
        <v>33508</v>
      </c>
      <c r="T6750" s="9" t="s">
        <v>33509</v>
      </c>
    </row>
    <row r="6751" customHeight="1" spans="1:20">
      <c r="A6751" s="6">
        <v>45215</v>
      </c>
      <c r="B6751" s="9" t="s">
        <v>33510</v>
      </c>
      <c r="C6751" s="9" t="s">
        <v>6126</v>
      </c>
      <c r="D6751" s="11" t="s">
        <v>22</v>
      </c>
      <c r="E6751" s="9" t="s">
        <v>33511</v>
      </c>
      <c r="F6751" s="9" t="s">
        <v>33512</v>
      </c>
      <c r="G6751" s="11" t="s">
        <v>82</v>
      </c>
      <c r="H6751" s="11" t="s">
        <v>110</v>
      </c>
      <c r="I6751" s="11" t="s">
        <v>1072</v>
      </c>
      <c r="J6751" s="11" t="s">
        <v>27</v>
      </c>
      <c r="K6751" s="11" t="s">
        <v>28</v>
      </c>
      <c r="L6751" s="11" t="s">
        <v>43</v>
      </c>
      <c r="M6751" s="9" t="s">
        <v>30</v>
      </c>
      <c r="N6751" s="9" t="s">
        <v>743</v>
      </c>
      <c r="O6751" s="11" t="s">
        <v>32</v>
      </c>
      <c r="P6751" s="11" t="s">
        <v>22</v>
      </c>
      <c r="Q6751" s="11" t="s">
        <v>33513</v>
      </c>
      <c r="R6751" s="11" t="s">
        <v>46</v>
      </c>
      <c r="S6751" s="9" t="s">
        <v>33514</v>
      </c>
      <c r="T6751" s="9" t="s">
        <v>33515</v>
      </c>
    </row>
    <row r="6752" customHeight="1" spans="1:20">
      <c r="A6752" s="6">
        <v>45215</v>
      </c>
      <c r="B6752" s="9" t="s">
        <v>33516</v>
      </c>
      <c r="C6752" s="9" t="s">
        <v>6126</v>
      </c>
      <c r="D6752" s="11" t="s">
        <v>22</v>
      </c>
      <c r="E6752" s="9" t="s">
        <v>33517</v>
      </c>
      <c r="F6752" s="9" t="s">
        <v>33518</v>
      </c>
      <c r="G6752" s="11" t="s">
        <v>82</v>
      </c>
      <c r="H6752" s="11" t="s">
        <v>22</v>
      </c>
      <c r="I6752" s="11" t="s">
        <v>490</v>
      </c>
      <c r="J6752" s="11" t="s">
        <v>27</v>
      </c>
      <c r="K6752" s="11" t="s">
        <v>28</v>
      </c>
      <c r="L6752" s="11" t="s">
        <v>43</v>
      </c>
      <c r="M6752" s="9" t="s">
        <v>44</v>
      </c>
      <c r="N6752" s="9" t="s">
        <v>743</v>
      </c>
      <c r="O6752" s="11" t="s">
        <v>32</v>
      </c>
      <c r="P6752" s="11" t="s">
        <v>22</v>
      </c>
      <c r="Q6752" s="11" t="s">
        <v>33519</v>
      </c>
      <c r="R6752" s="11" t="s">
        <v>46</v>
      </c>
      <c r="S6752" s="9" t="s">
        <v>33520</v>
      </c>
      <c r="T6752" s="9" t="s">
        <v>13274</v>
      </c>
    </row>
    <row r="6753" customHeight="1" spans="1:20">
      <c r="A6753" s="6">
        <v>45215</v>
      </c>
      <c r="B6753" s="9" t="s">
        <v>33521</v>
      </c>
      <c r="C6753" s="9" t="s">
        <v>6126</v>
      </c>
      <c r="D6753" s="11" t="s">
        <v>22</v>
      </c>
      <c r="E6753" s="9" t="s">
        <v>33522</v>
      </c>
      <c r="F6753" s="9" t="s">
        <v>27964</v>
      </c>
      <c r="G6753" s="11" t="s">
        <v>2152</v>
      </c>
      <c r="H6753" s="11" t="s">
        <v>22</v>
      </c>
      <c r="I6753" s="11" t="s">
        <v>384</v>
      </c>
      <c r="J6753" s="11" t="s">
        <v>27</v>
      </c>
      <c r="K6753" s="11" t="s">
        <v>28</v>
      </c>
      <c r="L6753" s="11" t="s">
        <v>43</v>
      </c>
      <c r="M6753" s="9" t="s">
        <v>44</v>
      </c>
      <c r="N6753" s="9" t="s">
        <v>743</v>
      </c>
      <c r="O6753" s="11" t="s">
        <v>32</v>
      </c>
      <c r="P6753" s="11" t="s">
        <v>22</v>
      </c>
      <c r="Q6753" s="11" t="s">
        <v>33523</v>
      </c>
      <c r="R6753" s="11" t="s">
        <v>46</v>
      </c>
      <c r="S6753" s="9" t="s">
        <v>33524</v>
      </c>
      <c r="T6753" s="9" t="s">
        <v>33525</v>
      </c>
    </row>
    <row r="6754" customHeight="1" spans="1:20">
      <c r="A6754" s="6">
        <v>45215</v>
      </c>
      <c r="B6754" s="9" t="s">
        <v>33526</v>
      </c>
      <c r="C6754" s="9" t="s">
        <v>6126</v>
      </c>
      <c r="D6754" s="11" t="s">
        <v>22</v>
      </c>
      <c r="E6754" s="9" t="s">
        <v>33527</v>
      </c>
      <c r="F6754" s="9" t="s">
        <v>33528</v>
      </c>
      <c r="G6754" s="11" t="s">
        <v>336</v>
      </c>
      <c r="H6754" s="11" t="s">
        <v>137</v>
      </c>
      <c r="I6754" s="11" t="s">
        <v>75</v>
      </c>
      <c r="J6754" s="11" t="s">
        <v>27</v>
      </c>
      <c r="K6754" s="11" t="s">
        <v>28</v>
      </c>
      <c r="L6754" s="11" t="s">
        <v>43</v>
      </c>
      <c r="M6754" s="9" t="s">
        <v>44</v>
      </c>
      <c r="N6754" s="9" t="s">
        <v>743</v>
      </c>
      <c r="O6754" s="11" t="s">
        <v>32</v>
      </c>
      <c r="P6754" s="11" t="s">
        <v>22</v>
      </c>
      <c r="Q6754" s="11" t="s">
        <v>33529</v>
      </c>
      <c r="R6754" s="11" t="s">
        <v>46</v>
      </c>
      <c r="S6754" s="9" t="s">
        <v>33530</v>
      </c>
      <c r="T6754" s="9" t="s">
        <v>33531</v>
      </c>
    </row>
    <row r="6755" customHeight="1" spans="1:20">
      <c r="A6755" s="6">
        <v>45215</v>
      </c>
      <c r="B6755" s="9" t="s">
        <v>33532</v>
      </c>
      <c r="C6755" s="9" t="s">
        <v>6126</v>
      </c>
      <c r="D6755" s="11" t="s">
        <v>22</v>
      </c>
      <c r="E6755" s="9" t="s">
        <v>33533</v>
      </c>
      <c r="F6755" s="9" t="s">
        <v>33534</v>
      </c>
      <c r="G6755" s="11" t="s">
        <v>41</v>
      </c>
      <c r="H6755" s="11" t="s">
        <v>22</v>
      </c>
      <c r="I6755" s="11" t="s">
        <v>97</v>
      </c>
      <c r="J6755" s="11" t="s">
        <v>27</v>
      </c>
      <c r="K6755" s="11" t="s">
        <v>28</v>
      </c>
      <c r="L6755" s="11" t="s">
        <v>43</v>
      </c>
      <c r="M6755" s="9" t="s">
        <v>44</v>
      </c>
      <c r="N6755" s="9" t="s">
        <v>743</v>
      </c>
      <c r="O6755" s="11" t="s">
        <v>32</v>
      </c>
      <c r="P6755" s="11" t="s">
        <v>22</v>
      </c>
      <c r="Q6755" s="11" t="s">
        <v>33535</v>
      </c>
      <c r="R6755" s="11" t="s">
        <v>46</v>
      </c>
      <c r="S6755" s="9" t="s">
        <v>33536</v>
      </c>
      <c r="T6755" s="9" t="s">
        <v>33537</v>
      </c>
    </row>
    <row r="6756" customHeight="1" spans="1:20">
      <c r="A6756" s="6">
        <v>45215</v>
      </c>
      <c r="B6756" s="9" t="s">
        <v>33538</v>
      </c>
      <c r="C6756" s="9" t="s">
        <v>6126</v>
      </c>
      <c r="D6756" s="11" t="s">
        <v>22</v>
      </c>
      <c r="E6756" s="9" t="s">
        <v>33539</v>
      </c>
      <c r="F6756" s="9" t="s">
        <v>33540</v>
      </c>
      <c r="G6756" s="11" t="s">
        <v>82</v>
      </c>
      <c r="H6756" s="11" t="s">
        <v>110</v>
      </c>
      <c r="I6756" s="11" t="s">
        <v>315</v>
      </c>
      <c r="J6756" s="11" t="s">
        <v>27</v>
      </c>
      <c r="K6756" s="11" t="s">
        <v>28</v>
      </c>
      <c r="L6756" s="11" t="s">
        <v>43</v>
      </c>
      <c r="M6756" s="9" t="s">
        <v>44</v>
      </c>
      <c r="N6756" s="9" t="s">
        <v>743</v>
      </c>
      <c r="O6756" s="11" t="s">
        <v>32</v>
      </c>
      <c r="P6756" s="11" t="s">
        <v>22</v>
      </c>
      <c r="Q6756" s="11" t="s">
        <v>33541</v>
      </c>
      <c r="R6756" s="11" t="s">
        <v>46</v>
      </c>
      <c r="S6756" s="9" t="s">
        <v>33542</v>
      </c>
      <c r="T6756" s="9" t="s">
        <v>33543</v>
      </c>
    </row>
    <row r="6757" customHeight="1" spans="1:20">
      <c r="A6757" s="6">
        <v>45215</v>
      </c>
      <c r="B6757" s="9" t="s">
        <v>33544</v>
      </c>
      <c r="C6757" s="9" t="s">
        <v>6126</v>
      </c>
      <c r="D6757" s="11" t="s">
        <v>22</v>
      </c>
      <c r="E6757" s="9" t="s">
        <v>33545</v>
      </c>
      <c r="F6757" s="9" t="s">
        <v>33546</v>
      </c>
      <c r="G6757" s="11" t="s">
        <v>82</v>
      </c>
      <c r="H6757" s="11" t="s">
        <v>22</v>
      </c>
      <c r="I6757" s="11" t="s">
        <v>912</v>
      </c>
      <c r="J6757" s="11" t="s">
        <v>27</v>
      </c>
      <c r="K6757" s="11" t="s">
        <v>28</v>
      </c>
      <c r="L6757" s="11" t="s">
        <v>43</v>
      </c>
      <c r="M6757" s="9" t="s">
        <v>30</v>
      </c>
      <c r="N6757" s="9" t="s">
        <v>743</v>
      </c>
      <c r="O6757" s="11" t="s">
        <v>32</v>
      </c>
      <c r="P6757" s="11" t="s">
        <v>22</v>
      </c>
      <c r="Q6757" s="11" t="s">
        <v>33547</v>
      </c>
      <c r="R6757" s="11" t="s">
        <v>46</v>
      </c>
      <c r="S6757" s="9" t="s">
        <v>33548</v>
      </c>
      <c r="T6757" s="9" t="s">
        <v>33549</v>
      </c>
    </row>
    <row r="6758" customHeight="1" spans="1:20">
      <c r="A6758" s="6">
        <v>45215</v>
      </c>
      <c r="B6758" s="9" t="s">
        <v>33550</v>
      </c>
      <c r="C6758" s="9" t="s">
        <v>6126</v>
      </c>
      <c r="D6758" s="11" t="s">
        <v>22</v>
      </c>
      <c r="E6758" s="9" t="s">
        <v>33551</v>
      </c>
      <c r="F6758" s="9" t="s">
        <v>33552</v>
      </c>
      <c r="G6758" s="11" t="s">
        <v>130</v>
      </c>
      <c r="H6758" s="11" t="s">
        <v>22</v>
      </c>
      <c r="I6758" s="11" t="s">
        <v>2203</v>
      </c>
      <c r="J6758" s="11" t="s">
        <v>27</v>
      </c>
      <c r="K6758" s="11" t="s">
        <v>28</v>
      </c>
      <c r="L6758" s="11" t="s">
        <v>43</v>
      </c>
      <c r="M6758" s="9" t="s">
        <v>30</v>
      </c>
      <c r="N6758" s="9" t="s">
        <v>743</v>
      </c>
      <c r="O6758" s="11" t="s">
        <v>32</v>
      </c>
      <c r="P6758" s="11" t="s">
        <v>22</v>
      </c>
      <c r="Q6758" s="11" t="s">
        <v>33553</v>
      </c>
      <c r="R6758" s="11" t="s">
        <v>46</v>
      </c>
      <c r="S6758" s="9" t="s">
        <v>33554</v>
      </c>
      <c r="T6758" s="9" t="s">
        <v>33555</v>
      </c>
    </row>
    <row r="6759" customHeight="1" spans="1:20">
      <c r="A6759" s="6">
        <v>45215</v>
      </c>
      <c r="B6759" s="9" t="s">
        <v>33556</v>
      </c>
      <c r="C6759" s="9" t="s">
        <v>6126</v>
      </c>
      <c r="D6759" s="11" t="s">
        <v>22</v>
      </c>
      <c r="E6759" s="9" t="s">
        <v>33557</v>
      </c>
      <c r="F6759" s="9" t="s">
        <v>33558</v>
      </c>
      <c r="G6759" s="11" t="s">
        <v>82</v>
      </c>
      <c r="H6759" s="11" t="s">
        <v>22</v>
      </c>
      <c r="I6759" s="11" t="s">
        <v>75</v>
      </c>
      <c r="J6759" s="11" t="s">
        <v>27</v>
      </c>
      <c r="K6759" s="11" t="s">
        <v>28</v>
      </c>
      <c r="L6759" s="11" t="s">
        <v>43</v>
      </c>
      <c r="M6759" s="9" t="s">
        <v>30</v>
      </c>
      <c r="N6759" s="9" t="s">
        <v>743</v>
      </c>
      <c r="O6759" s="11" t="s">
        <v>32</v>
      </c>
      <c r="P6759" s="11" t="s">
        <v>22</v>
      </c>
      <c r="Q6759" s="11" t="s">
        <v>33559</v>
      </c>
      <c r="R6759" s="11" t="s">
        <v>46</v>
      </c>
      <c r="S6759" s="9" t="s">
        <v>33560</v>
      </c>
      <c r="T6759" s="9" t="s">
        <v>33561</v>
      </c>
    </row>
    <row r="6760" customHeight="1" spans="1:20">
      <c r="A6760" s="6">
        <v>45215</v>
      </c>
      <c r="B6760" s="9" t="s">
        <v>33562</v>
      </c>
      <c r="C6760" s="9" t="s">
        <v>6126</v>
      </c>
      <c r="D6760" s="11" t="s">
        <v>22</v>
      </c>
      <c r="E6760" s="9" t="s">
        <v>33563</v>
      </c>
      <c r="F6760" s="9" t="s">
        <v>33564</v>
      </c>
      <c r="G6760" s="11" t="s">
        <v>82</v>
      </c>
      <c r="H6760" s="11" t="s">
        <v>22</v>
      </c>
      <c r="I6760" s="11" t="s">
        <v>117</v>
      </c>
      <c r="J6760" s="11" t="s">
        <v>27</v>
      </c>
      <c r="K6760" s="11" t="s">
        <v>28</v>
      </c>
      <c r="L6760" s="11" t="s">
        <v>43</v>
      </c>
      <c r="M6760" s="9" t="s">
        <v>30</v>
      </c>
      <c r="N6760" s="9" t="s">
        <v>743</v>
      </c>
      <c r="O6760" s="11" t="s">
        <v>32</v>
      </c>
      <c r="P6760" s="11" t="s">
        <v>22</v>
      </c>
      <c r="Q6760" s="11" t="s">
        <v>33565</v>
      </c>
      <c r="R6760" s="11" t="s">
        <v>46</v>
      </c>
      <c r="S6760" s="9" t="s">
        <v>33566</v>
      </c>
      <c r="T6760" s="9" t="s">
        <v>33567</v>
      </c>
    </row>
    <row r="6761" customHeight="1" spans="1:20">
      <c r="A6761" s="6">
        <v>45215</v>
      </c>
      <c r="B6761" s="9" t="s">
        <v>33568</v>
      </c>
      <c r="C6761" s="9" t="s">
        <v>6126</v>
      </c>
      <c r="D6761" s="11" t="s">
        <v>22</v>
      </c>
      <c r="E6761" s="9" t="s">
        <v>33569</v>
      </c>
      <c r="F6761" s="9" t="s">
        <v>33570</v>
      </c>
      <c r="G6761" s="11" t="s">
        <v>82</v>
      </c>
      <c r="H6761" s="11" t="s">
        <v>22</v>
      </c>
      <c r="I6761" s="11" t="s">
        <v>253</v>
      </c>
      <c r="J6761" s="11" t="s">
        <v>27</v>
      </c>
      <c r="K6761" s="11" t="s">
        <v>28</v>
      </c>
      <c r="L6761" s="11" t="s">
        <v>43</v>
      </c>
      <c r="M6761" s="9" t="s">
        <v>44</v>
      </c>
      <c r="N6761" s="9" t="s">
        <v>743</v>
      </c>
      <c r="O6761" s="11" t="s">
        <v>32</v>
      </c>
      <c r="P6761" s="11" t="s">
        <v>22</v>
      </c>
      <c r="Q6761" s="11" t="s">
        <v>33571</v>
      </c>
      <c r="R6761" s="11" t="s">
        <v>46</v>
      </c>
      <c r="S6761" s="9" t="s">
        <v>33572</v>
      </c>
      <c r="T6761" s="9" t="s">
        <v>33573</v>
      </c>
    </row>
    <row r="6762" customHeight="1" spans="1:20">
      <c r="A6762" s="6">
        <v>45215</v>
      </c>
      <c r="B6762" s="9" t="s">
        <v>33574</v>
      </c>
      <c r="C6762" s="9" t="s">
        <v>18199</v>
      </c>
      <c r="D6762" s="11" t="s">
        <v>22</v>
      </c>
      <c r="E6762" s="9" t="s">
        <v>31942</v>
      </c>
      <c r="F6762" s="9" t="s">
        <v>31943</v>
      </c>
      <c r="G6762" s="11" t="s">
        <v>82</v>
      </c>
      <c r="H6762" s="11" t="s">
        <v>22</v>
      </c>
      <c r="I6762" s="11" t="s">
        <v>26</v>
      </c>
      <c r="J6762" s="11" t="s">
        <v>27</v>
      </c>
      <c r="K6762" s="11" t="s">
        <v>28</v>
      </c>
      <c r="L6762" s="11" t="s">
        <v>29</v>
      </c>
      <c r="M6762" s="9" t="s">
        <v>30</v>
      </c>
      <c r="N6762" s="9" t="s">
        <v>31</v>
      </c>
      <c r="O6762" s="11" t="s">
        <v>32</v>
      </c>
      <c r="P6762" s="11" t="s">
        <v>22</v>
      </c>
      <c r="Q6762" s="11" t="s">
        <v>33575</v>
      </c>
      <c r="R6762" s="11" t="s">
        <v>34</v>
      </c>
      <c r="S6762" s="9" t="s">
        <v>33576</v>
      </c>
      <c r="T6762" s="9" t="s">
        <v>33577</v>
      </c>
    </row>
    <row r="6763" customHeight="1" spans="1:20">
      <c r="A6763" s="6">
        <v>45215</v>
      </c>
      <c r="B6763" s="9" t="s">
        <v>33578</v>
      </c>
      <c r="C6763" s="9" t="s">
        <v>7902</v>
      </c>
      <c r="D6763" s="11" t="s">
        <v>22</v>
      </c>
      <c r="E6763" s="9" t="s">
        <v>33539</v>
      </c>
      <c r="F6763" s="9" t="s">
        <v>33540</v>
      </c>
      <c r="G6763" s="11" t="s">
        <v>82</v>
      </c>
      <c r="H6763" s="11" t="s">
        <v>110</v>
      </c>
      <c r="I6763" s="11" t="s">
        <v>26</v>
      </c>
      <c r="J6763" s="11" t="s">
        <v>27</v>
      </c>
      <c r="K6763" s="11" t="s">
        <v>76</v>
      </c>
      <c r="L6763" s="11" t="s">
        <v>29</v>
      </c>
      <c r="M6763" s="9" t="s">
        <v>30</v>
      </c>
      <c r="N6763" s="9" t="s">
        <v>31</v>
      </c>
      <c r="O6763" s="11" t="s">
        <v>32</v>
      </c>
      <c r="P6763" s="11" t="s">
        <v>22</v>
      </c>
      <c r="Q6763" s="11" t="s">
        <v>33579</v>
      </c>
      <c r="R6763" s="11" t="s">
        <v>34</v>
      </c>
      <c r="S6763" s="9" t="s">
        <v>33580</v>
      </c>
      <c r="T6763" s="9" t="s">
        <v>33581</v>
      </c>
    </row>
    <row r="6764" customHeight="1" spans="1:20">
      <c r="A6764" s="6">
        <v>45215</v>
      </c>
      <c r="B6764" s="9" t="s">
        <v>33582</v>
      </c>
      <c r="C6764" s="9" t="s">
        <v>1240</v>
      </c>
      <c r="D6764" s="11" t="s">
        <v>22</v>
      </c>
      <c r="E6764" s="9" t="s">
        <v>33583</v>
      </c>
      <c r="F6764" s="9" t="s">
        <v>33584</v>
      </c>
      <c r="G6764" s="11" t="s">
        <v>130</v>
      </c>
      <c r="H6764" s="11" t="s">
        <v>22</v>
      </c>
      <c r="I6764" s="11" t="s">
        <v>241</v>
      </c>
      <c r="J6764" s="11" t="s">
        <v>27</v>
      </c>
      <c r="K6764" s="11" t="s">
        <v>28</v>
      </c>
      <c r="L6764" s="11" t="s">
        <v>43</v>
      </c>
      <c r="M6764" s="9" t="s">
        <v>30</v>
      </c>
      <c r="N6764" s="9" t="s">
        <v>31</v>
      </c>
      <c r="O6764" s="11" t="s">
        <v>32</v>
      </c>
      <c r="P6764" s="11" t="s">
        <v>22</v>
      </c>
      <c r="Q6764" s="11" t="s">
        <v>33585</v>
      </c>
      <c r="R6764" s="11" t="s">
        <v>46</v>
      </c>
      <c r="S6764" s="9" t="s">
        <v>33586</v>
      </c>
      <c r="T6764" s="9" t="s">
        <v>22</v>
      </c>
    </row>
    <row r="6765" customHeight="1" spans="1:20">
      <c r="A6765" s="6">
        <v>45215</v>
      </c>
      <c r="B6765" s="9" t="s">
        <v>33587</v>
      </c>
      <c r="C6765" s="9" t="s">
        <v>204</v>
      </c>
      <c r="D6765" s="11" t="s">
        <v>22</v>
      </c>
      <c r="E6765" s="9" t="s">
        <v>33588</v>
      </c>
      <c r="F6765" s="9" t="s">
        <v>33589</v>
      </c>
      <c r="G6765" s="11" t="s">
        <v>82</v>
      </c>
      <c r="H6765" s="11" t="s">
        <v>96</v>
      </c>
      <c r="I6765" s="11" t="s">
        <v>985</v>
      </c>
      <c r="J6765" s="11" t="s">
        <v>27</v>
      </c>
      <c r="K6765" s="11" t="s">
        <v>28</v>
      </c>
      <c r="L6765" s="11" t="s">
        <v>43</v>
      </c>
      <c r="M6765" s="9" t="s">
        <v>169</v>
      </c>
      <c r="N6765" s="9" t="s">
        <v>208</v>
      </c>
      <c r="O6765" s="11" t="s">
        <v>32</v>
      </c>
      <c r="P6765" s="11" t="s">
        <v>22</v>
      </c>
      <c r="Q6765" s="11" t="s">
        <v>33590</v>
      </c>
      <c r="R6765" s="11" t="s">
        <v>56</v>
      </c>
      <c r="S6765" s="9" t="s">
        <v>33591</v>
      </c>
      <c r="T6765" s="9" t="s">
        <v>22</v>
      </c>
    </row>
    <row r="6766" customHeight="1" spans="1:20">
      <c r="A6766" s="6">
        <v>45215</v>
      </c>
      <c r="B6766" s="9" t="s">
        <v>33592</v>
      </c>
      <c r="C6766" s="9" t="s">
        <v>204</v>
      </c>
      <c r="D6766" s="11" t="s">
        <v>22</v>
      </c>
      <c r="E6766" s="9" t="s">
        <v>33593</v>
      </c>
      <c r="F6766" s="9" t="s">
        <v>33594</v>
      </c>
      <c r="G6766" s="11" t="s">
        <v>82</v>
      </c>
      <c r="H6766" s="11" t="s">
        <v>96</v>
      </c>
      <c r="I6766" s="11" t="s">
        <v>235</v>
      </c>
      <c r="J6766" s="11" t="s">
        <v>27</v>
      </c>
      <c r="K6766" s="11" t="s">
        <v>28</v>
      </c>
      <c r="L6766" s="11" t="s">
        <v>43</v>
      </c>
      <c r="M6766" s="9" t="s">
        <v>169</v>
      </c>
      <c r="N6766" s="9" t="s">
        <v>208</v>
      </c>
      <c r="O6766" s="11" t="s">
        <v>32</v>
      </c>
      <c r="P6766" s="11" t="s">
        <v>22</v>
      </c>
      <c r="Q6766" s="11" t="s">
        <v>33595</v>
      </c>
      <c r="R6766" s="11" t="s">
        <v>56</v>
      </c>
      <c r="S6766" s="9" t="s">
        <v>33596</v>
      </c>
      <c r="T6766" s="9" t="s">
        <v>22</v>
      </c>
    </row>
    <row r="6767" customHeight="1" spans="1:20">
      <c r="A6767" s="6">
        <v>45215</v>
      </c>
      <c r="B6767" s="9" t="s">
        <v>33597</v>
      </c>
      <c r="C6767" s="9" t="s">
        <v>204</v>
      </c>
      <c r="D6767" s="11" t="s">
        <v>22</v>
      </c>
      <c r="E6767" s="9" t="s">
        <v>33598</v>
      </c>
      <c r="F6767" s="9" t="s">
        <v>33599</v>
      </c>
      <c r="G6767" s="11" t="s">
        <v>82</v>
      </c>
      <c r="H6767" s="11" t="s">
        <v>137</v>
      </c>
      <c r="I6767" s="11" t="s">
        <v>104</v>
      </c>
      <c r="J6767" s="11" t="s">
        <v>27</v>
      </c>
      <c r="K6767" s="11" t="s">
        <v>28</v>
      </c>
      <c r="L6767" s="11" t="s">
        <v>43</v>
      </c>
      <c r="M6767" s="9" t="s">
        <v>169</v>
      </c>
      <c r="N6767" s="9" t="s">
        <v>208</v>
      </c>
      <c r="O6767" s="11" t="s">
        <v>32</v>
      </c>
      <c r="P6767" s="11" t="s">
        <v>22</v>
      </c>
      <c r="Q6767" s="11" t="s">
        <v>33600</v>
      </c>
      <c r="R6767" s="11" t="s">
        <v>56</v>
      </c>
      <c r="S6767" s="9" t="s">
        <v>33601</v>
      </c>
      <c r="T6767" s="9" t="s">
        <v>22</v>
      </c>
    </row>
    <row r="6768" customHeight="1" spans="1:20">
      <c r="A6768" s="6">
        <v>45215</v>
      </c>
      <c r="B6768" s="9" t="s">
        <v>33602</v>
      </c>
      <c r="C6768" s="9" t="s">
        <v>204</v>
      </c>
      <c r="D6768" s="11" t="s">
        <v>22</v>
      </c>
      <c r="E6768" s="9" t="s">
        <v>33603</v>
      </c>
      <c r="F6768" s="9" t="s">
        <v>33604</v>
      </c>
      <c r="G6768" s="11" t="s">
        <v>82</v>
      </c>
      <c r="H6768" s="11" t="s">
        <v>110</v>
      </c>
      <c r="I6768" s="11" t="s">
        <v>175</v>
      </c>
      <c r="J6768" s="11" t="s">
        <v>27</v>
      </c>
      <c r="K6768" s="11" t="s">
        <v>28</v>
      </c>
      <c r="L6768" s="11" t="s">
        <v>43</v>
      </c>
      <c r="M6768" s="9" t="s">
        <v>169</v>
      </c>
      <c r="N6768" s="9" t="s">
        <v>208</v>
      </c>
      <c r="O6768" s="11" t="s">
        <v>32</v>
      </c>
      <c r="P6768" s="11" t="s">
        <v>22</v>
      </c>
      <c r="Q6768" s="11" t="s">
        <v>33605</v>
      </c>
      <c r="R6768" s="11" t="s">
        <v>56</v>
      </c>
      <c r="S6768" s="9" t="s">
        <v>33606</v>
      </c>
      <c r="T6768" s="9" t="s">
        <v>22</v>
      </c>
    </row>
    <row r="6769" customHeight="1" spans="1:20">
      <c r="A6769" s="6">
        <v>45215</v>
      </c>
      <c r="B6769" s="9" t="s">
        <v>33607</v>
      </c>
      <c r="C6769" s="9" t="s">
        <v>204</v>
      </c>
      <c r="D6769" s="11" t="s">
        <v>22</v>
      </c>
      <c r="E6769" s="9" t="s">
        <v>33608</v>
      </c>
      <c r="F6769" s="9" t="s">
        <v>33609</v>
      </c>
      <c r="G6769" s="11" t="s">
        <v>336</v>
      </c>
      <c r="H6769" s="11" t="s">
        <v>22</v>
      </c>
      <c r="I6769" s="11" t="s">
        <v>337</v>
      </c>
      <c r="J6769" s="11" t="s">
        <v>27</v>
      </c>
      <c r="K6769" s="11" t="s">
        <v>28</v>
      </c>
      <c r="L6769" s="11" t="s">
        <v>43</v>
      </c>
      <c r="M6769" s="9" t="s">
        <v>30</v>
      </c>
      <c r="N6769" s="9" t="s">
        <v>208</v>
      </c>
      <c r="O6769" s="11" t="s">
        <v>32</v>
      </c>
      <c r="P6769" s="11" t="s">
        <v>22</v>
      </c>
      <c r="Q6769" s="11" t="s">
        <v>33610</v>
      </c>
      <c r="R6769" s="11" t="s">
        <v>56</v>
      </c>
      <c r="S6769" s="9" t="s">
        <v>33611</v>
      </c>
      <c r="T6769" s="9" t="s">
        <v>22</v>
      </c>
    </row>
    <row r="6770" customHeight="1" spans="1:20">
      <c r="A6770" s="6">
        <v>45215</v>
      </c>
      <c r="B6770" s="9" t="s">
        <v>33612</v>
      </c>
      <c r="C6770" s="9" t="s">
        <v>204</v>
      </c>
      <c r="D6770" s="11" t="s">
        <v>22</v>
      </c>
      <c r="E6770" s="9" t="s">
        <v>33613</v>
      </c>
      <c r="F6770" s="9" t="s">
        <v>33614</v>
      </c>
      <c r="G6770" s="11" t="s">
        <v>130</v>
      </c>
      <c r="H6770" s="11" t="s">
        <v>22</v>
      </c>
      <c r="I6770" s="11" t="s">
        <v>732</v>
      </c>
      <c r="J6770" s="11" t="s">
        <v>27</v>
      </c>
      <c r="K6770" s="11" t="s">
        <v>28</v>
      </c>
      <c r="L6770" s="11" t="s">
        <v>43</v>
      </c>
      <c r="M6770" s="9" t="s">
        <v>30</v>
      </c>
      <c r="N6770" s="9" t="s">
        <v>208</v>
      </c>
      <c r="O6770" s="11" t="s">
        <v>32</v>
      </c>
      <c r="P6770" s="11" t="s">
        <v>22</v>
      </c>
      <c r="Q6770" s="11" t="s">
        <v>33615</v>
      </c>
      <c r="R6770" s="11" t="s">
        <v>56</v>
      </c>
      <c r="S6770" s="9" t="s">
        <v>33616</v>
      </c>
      <c r="T6770" s="9" t="s">
        <v>22</v>
      </c>
    </row>
    <row r="6771" customHeight="1" spans="1:20">
      <c r="A6771" s="6">
        <v>45215</v>
      </c>
      <c r="B6771" s="9" t="s">
        <v>33617</v>
      </c>
      <c r="C6771" s="9" t="s">
        <v>204</v>
      </c>
      <c r="D6771" s="11" t="s">
        <v>22</v>
      </c>
      <c r="E6771" s="9" t="s">
        <v>33618</v>
      </c>
      <c r="F6771" s="9" t="s">
        <v>33619</v>
      </c>
      <c r="G6771" s="11" t="s">
        <v>130</v>
      </c>
      <c r="H6771" s="11" t="s">
        <v>22</v>
      </c>
      <c r="I6771" s="11" t="s">
        <v>162</v>
      </c>
      <c r="J6771" s="11" t="s">
        <v>27</v>
      </c>
      <c r="K6771" s="11" t="s">
        <v>28</v>
      </c>
      <c r="L6771" s="11" t="s">
        <v>43</v>
      </c>
      <c r="M6771" s="9" t="s">
        <v>44</v>
      </c>
      <c r="N6771" s="9" t="s">
        <v>208</v>
      </c>
      <c r="O6771" s="11" t="s">
        <v>32</v>
      </c>
      <c r="P6771" s="11" t="s">
        <v>22</v>
      </c>
      <c r="Q6771" s="11" t="s">
        <v>33620</v>
      </c>
      <c r="R6771" s="11" t="s">
        <v>56</v>
      </c>
      <c r="S6771" s="9" t="s">
        <v>33621</v>
      </c>
      <c r="T6771" s="9" t="s">
        <v>22</v>
      </c>
    </row>
    <row r="6772" customHeight="1" spans="1:20">
      <c r="A6772" s="6">
        <v>45215</v>
      </c>
      <c r="B6772" s="9" t="s">
        <v>33622</v>
      </c>
      <c r="C6772" s="9" t="s">
        <v>204</v>
      </c>
      <c r="D6772" s="11" t="s">
        <v>22</v>
      </c>
      <c r="E6772" s="9" t="s">
        <v>33623</v>
      </c>
      <c r="F6772" s="9" t="s">
        <v>33624</v>
      </c>
      <c r="G6772" s="11" t="s">
        <v>82</v>
      </c>
      <c r="H6772" s="11" t="s">
        <v>22</v>
      </c>
      <c r="I6772" s="11" t="s">
        <v>104</v>
      </c>
      <c r="J6772" s="11" t="s">
        <v>27</v>
      </c>
      <c r="K6772" s="11" t="s">
        <v>28</v>
      </c>
      <c r="L6772" s="11" t="s">
        <v>43</v>
      </c>
      <c r="M6772" s="9" t="s">
        <v>30</v>
      </c>
      <c r="N6772" s="9" t="s">
        <v>208</v>
      </c>
      <c r="O6772" s="11" t="s">
        <v>32</v>
      </c>
      <c r="P6772" s="11" t="s">
        <v>22</v>
      </c>
      <c r="Q6772" s="11" t="s">
        <v>33625</v>
      </c>
      <c r="R6772" s="11" t="s">
        <v>56</v>
      </c>
      <c r="S6772" s="9" t="s">
        <v>33626</v>
      </c>
      <c r="T6772" s="9" t="s">
        <v>22</v>
      </c>
    </row>
    <row r="6773" customHeight="1" spans="1:20">
      <c r="A6773" s="6">
        <v>45215</v>
      </c>
      <c r="B6773" s="9" t="s">
        <v>33627</v>
      </c>
      <c r="C6773" s="9" t="s">
        <v>204</v>
      </c>
      <c r="D6773" s="11" t="s">
        <v>22</v>
      </c>
      <c r="E6773" s="9" t="s">
        <v>33628</v>
      </c>
      <c r="F6773" s="9" t="s">
        <v>33629</v>
      </c>
      <c r="G6773" s="11" t="s">
        <v>41</v>
      </c>
      <c r="H6773" s="11" t="s">
        <v>22</v>
      </c>
      <c r="I6773" s="11" t="s">
        <v>412</v>
      </c>
      <c r="J6773" s="11" t="s">
        <v>27</v>
      </c>
      <c r="K6773" s="11" t="s">
        <v>28</v>
      </c>
      <c r="L6773" s="11" t="s">
        <v>43</v>
      </c>
      <c r="M6773" s="9" t="s">
        <v>30</v>
      </c>
      <c r="N6773" s="9" t="s">
        <v>208</v>
      </c>
      <c r="O6773" s="11" t="s">
        <v>32</v>
      </c>
      <c r="P6773" s="11" t="s">
        <v>22</v>
      </c>
      <c r="Q6773" s="11" t="s">
        <v>33630</v>
      </c>
      <c r="R6773" s="11" t="s">
        <v>56</v>
      </c>
      <c r="S6773" s="9" t="s">
        <v>33631</v>
      </c>
      <c r="T6773" s="9" t="s">
        <v>22</v>
      </c>
    </row>
    <row r="6774" customHeight="1" spans="1:20">
      <c r="A6774" s="6">
        <v>45215</v>
      </c>
      <c r="B6774" s="9" t="s">
        <v>33632</v>
      </c>
      <c r="C6774" s="9" t="s">
        <v>204</v>
      </c>
      <c r="D6774" s="11" t="s">
        <v>22</v>
      </c>
      <c r="E6774" s="9" t="s">
        <v>33633</v>
      </c>
      <c r="F6774" s="9" t="s">
        <v>33634</v>
      </c>
      <c r="G6774" s="11" t="s">
        <v>336</v>
      </c>
      <c r="H6774" s="11" t="s">
        <v>137</v>
      </c>
      <c r="I6774" s="11" t="s">
        <v>9666</v>
      </c>
      <c r="J6774" s="11" t="s">
        <v>27</v>
      </c>
      <c r="K6774" s="11" t="s">
        <v>28</v>
      </c>
      <c r="L6774" s="11" t="s">
        <v>43</v>
      </c>
      <c r="M6774" s="9" t="s">
        <v>44</v>
      </c>
      <c r="N6774" s="9" t="s">
        <v>208</v>
      </c>
      <c r="O6774" s="11" t="s">
        <v>32</v>
      </c>
      <c r="P6774" s="11" t="s">
        <v>22</v>
      </c>
      <c r="Q6774" s="11" t="s">
        <v>33635</v>
      </c>
      <c r="R6774" s="11" t="s">
        <v>56</v>
      </c>
      <c r="S6774" s="9" t="s">
        <v>33636</v>
      </c>
      <c r="T6774" s="9" t="s">
        <v>22</v>
      </c>
    </row>
    <row r="6775" customHeight="1" spans="1:20">
      <c r="A6775" s="6">
        <v>45215</v>
      </c>
      <c r="B6775" s="9" t="s">
        <v>33637</v>
      </c>
      <c r="C6775" s="9" t="s">
        <v>204</v>
      </c>
      <c r="D6775" s="11" t="s">
        <v>22</v>
      </c>
      <c r="E6775" s="9" t="s">
        <v>33638</v>
      </c>
      <c r="F6775" s="9" t="s">
        <v>33639</v>
      </c>
      <c r="G6775" s="11" t="s">
        <v>69</v>
      </c>
      <c r="H6775" s="11" t="s">
        <v>22</v>
      </c>
      <c r="I6775" s="11" t="s">
        <v>277</v>
      </c>
      <c r="J6775" s="11" t="s">
        <v>27</v>
      </c>
      <c r="K6775" s="11" t="s">
        <v>28</v>
      </c>
      <c r="L6775" s="11" t="s">
        <v>43</v>
      </c>
      <c r="M6775" s="9" t="s">
        <v>44</v>
      </c>
      <c r="N6775" s="9" t="s">
        <v>208</v>
      </c>
      <c r="O6775" s="11" t="s">
        <v>32</v>
      </c>
      <c r="P6775" s="11" t="s">
        <v>22</v>
      </c>
      <c r="Q6775" s="11" t="s">
        <v>33640</v>
      </c>
      <c r="R6775" s="11" t="s">
        <v>56</v>
      </c>
      <c r="S6775" s="9" t="s">
        <v>33641</v>
      </c>
      <c r="T6775" s="9" t="s">
        <v>22</v>
      </c>
    </row>
    <row r="6776" customHeight="1" spans="1:20">
      <c r="A6776" s="6">
        <v>45215</v>
      </c>
      <c r="B6776" s="9" t="s">
        <v>33642</v>
      </c>
      <c r="C6776" s="9" t="s">
        <v>204</v>
      </c>
      <c r="D6776" s="11" t="s">
        <v>22</v>
      </c>
      <c r="E6776" s="9" t="s">
        <v>33643</v>
      </c>
      <c r="F6776" s="9" t="s">
        <v>33644</v>
      </c>
      <c r="G6776" s="11" t="s">
        <v>82</v>
      </c>
      <c r="H6776" s="11" t="s">
        <v>110</v>
      </c>
      <c r="I6776" s="11" t="s">
        <v>117</v>
      </c>
      <c r="J6776" s="11" t="s">
        <v>27</v>
      </c>
      <c r="K6776" s="11" t="s">
        <v>28</v>
      </c>
      <c r="L6776" s="11" t="s">
        <v>43</v>
      </c>
      <c r="M6776" s="9" t="s">
        <v>44</v>
      </c>
      <c r="N6776" s="9" t="s">
        <v>208</v>
      </c>
      <c r="O6776" s="11" t="s">
        <v>32</v>
      </c>
      <c r="P6776" s="11" t="s">
        <v>22</v>
      </c>
      <c r="Q6776" s="11" t="s">
        <v>33645</v>
      </c>
      <c r="R6776" s="11" t="s">
        <v>56</v>
      </c>
      <c r="S6776" s="9" t="s">
        <v>33646</v>
      </c>
      <c r="T6776" s="9" t="s">
        <v>22</v>
      </c>
    </row>
    <row r="6777" customHeight="1" spans="1:20">
      <c r="A6777" s="6">
        <v>45215</v>
      </c>
      <c r="B6777" s="9" t="s">
        <v>33647</v>
      </c>
      <c r="C6777" s="9" t="s">
        <v>204</v>
      </c>
      <c r="D6777" s="11" t="s">
        <v>22</v>
      </c>
      <c r="E6777" s="9" t="s">
        <v>33648</v>
      </c>
      <c r="F6777" s="9" t="s">
        <v>33649</v>
      </c>
      <c r="G6777" s="11" t="s">
        <v>25</v>
      </c>
      <c r="H6777" s="11" t="s">
        <v>22</v>
      </c>
      <c r="I6777" s="11" t="s">
        <v>299</v>
      </c>
      <c r="J6777" s="11" t="s">
        <v>27</v>
      </c>
      <c r="K6777" s="11" t="s">
        <v>28</v>
      </c>
      <c r="L6777" s="11" t="s">
        <v>43</v>
      </c>
      <c r="M6777" s="9" t="s">
        <v>30</v>
      </c>
      <c r="N6777" s="9" t="s">
        <v>208</v>
      </c>
      <c r="O6777" s="11" t="s">
        <v>32</v>
      </c>
      <c r="P6777" s="11" t="s">
        <v>22</v>
      </c>
      <c r="Q6777" s="11" t="s">
        <v>33650</v>
      </c>
      <c r="R6777" s="11" t="s">
        <v>56</v>
      </c>
      <c r="S6777" s="9" t="s">
        <v>33651</v>
      </c>
      <c r="T6777" s="9" t="s">
        <v>22</v>
      </c>
    </row>
    <row r="6778" customHeight="1" spans="1:20">
      <c r="A6778" s="6">
        <v>45215</v>
      </c>
      <c r="B6778" s="9" t="s">
        <v>33652</v>
      </c>
      <c r="C6778" s="9" t="s">
        <v>204</v>
      </c>
      <c r="D6778" s="11" t="s">
        <v>22</v>
      </c>
      <c r="E6778" s="9" t="s">
        <v>33653</v>
      </c>
      <c r="F6778" s="9" t="s">
        <v>33654</v>
      </c>
      <c r="G6778" s="11" t="s">
        <v>62</v>
      </c>
      <c r="H6778" s="11" t="s">
        <v>22</v>
      </c>
      <c r="I6778" s="11" t="s">
        <v>384</v>
      </c>
      <c r="J6778" s="11" t="s">
        <v>27</v>
      </c>
      <c r="K6778" s="11" t="s">
        <v>28</v>
      </c>
      <c r="L6778" s="11" t="s">
        <v>43</v>
      </c>
      <c r="M6778" s="9" t="s">
        <v>44</v>
      </c>
      <c r="N6778" s="9" t="s">
        <v>208</v>
      </c>
      <c r="O6778" s="11" t="s">
        <v>32</v>
      </c>
      <c r="P6778" s="11" t="s">
        <v>22</v>
      </c>
      <c r="Q6778" s="11" t="s">
        <v>33655</v>
      </c>
      <c r="R6778" s="11" t="s">
        <v>56</v>
      </c>
      <c r="S6778" s="9" t="s">
        <v>33656</v>
      </c>
      <c r="T6778" s="9" t="s">
        <v>22</v>
      </c>
    </row>
    <row r="6779" customHeight="1" spans="1:20">
      <c r="A6779" s="6">
        <v>45215</v>
      </c>
      <c r="B6779" s="9" t="s">
        <v>33657</v>
      </c>
      <c r="C6779" s="9" t="s">
        <v>204</v>
      </c>
      <c r="D6779" s="11" t="s">
        <v>22</v>
      </c>
      <c r="E6779" s="9" t="s">
        <v>33658</v>
      </c>
      <c r="F6779" s="9" t="s">
        <v>33659</v>
      </c>
      <c r="G6779" s="11" t="s">
        <v>25</v>
      </c>
      <c r="H6779" s="11" t="s">
        <v>110</v>
      </c>
      <c r="I6779" s="11" t="s">
        <v>912</v>
      </c>
      <c r="J6779" s="11" t="s">
        <v>27</v>
      </c>
      <c r="K6779" s="11" t="s">
        <v>28</v>
      </c>
      <c r="L6779" s="11" t="s">
        <v>43</v>
      </c>
      <c r="M6779" s="9" t="s">
        <v>44</v>
      </c>
      <c r="N6779" s="9" t="s">
        <v>208</v>
      </c>
      <c r="O6779" s="11" t="s">
        <v>32</v>
      </c>
      <c r="P6779" s="11" t="s">
        <v>22</v>
      </c>
      <c r="Q6779" s="11" t="s">
        <v>33660</v>
      </c>
      <c r="R6779" s="11" t="s">
        <v>56</v>
      </c>
      <c r="S6779" s="9" t="s">
        <v>33661</v>
      </c>
      <c r="T6779" s="9" t="s">
        <v>22</v>
      </c>
    </row>
    <row r="6780" customHeight="1" spans="1:20">
      <c r="A6780" s="6">
        <v>45215</v>
      </c>
      <c r="B6780" s="9" t="s">
        <v>33662</v>
      </c>
      <c r="C6780" s="9" t="s">
        <v>204</v>
      </c>
      <c r="D6780" s="11" t="s">
        <v>22</v>
      </c>
      <c r="E6780" s="9" t="s">
        <v>33663</v>
      </c>
      <c r="F6780" s="9" t="s">
        <v>33664</v>
      </c>
      <c r="G6780" s="11" t="s">
        <v>53</v>
      </c>
      <c r="H6780" s="11" t="s">
        <v>22</v>
      </c>
      <c r="I6780" s="11" t="s">
        <v>384</v>
      </c>
      <c r="J6780" s="11" t="s">
        <v>27</v>
      </c>
      <c r="K6780" s="11" t="s">
        <v>28</v>
      </c>
      <c r="L6780" s="11" t="s">
        <v>43</v>
      </c>
      <c r="M6780" s="9" t="s">
        <v>30</v>
      </c>
      <c r="N6780" s="9" t="s">
        <v>208</v>
      </c>
      <c r="O6780" s="11" t="s">
        <v>32</v>
      </c>
      <c r="P6780" s="11" t="s">
        <v>22</v>
      </c>
      <c r="Q6780" s="11" t="s">
        <v>33665</v>
      </c>
      <c r="R6780" s="11" t="s">
        <v>56</v>
      </c>
      <c r="S6780" s="9" t="s">
        <v>33666</v>
      </c>
      <c r="T6780" s="9" t="s">
        <v>22</v>
      </c>
    </row>
    <row r="6781" customHeight="1" spans="1:20">
      <c r="A6781" s="6">
        <v>45215</v>
      </c>
      <c r="B6781" s="9" t="s">
        <v>33667</v>
      </c>
      <c r="C6781" s="9" t="s">
        <v>204</v>
      </c>
      <c r="D6781" s="11" t="s">
        <v>22</v>
      </c>
      <c r="E6781" s="9" t="s">
        <v>33668</v>
      </c>
      <c r="F6781" s="9" t="s">
        <v>33669</v>
      </c>
      <c r="G6781" s="11" t="s">
        <v>25</v>
      </c>
      <c r="H6781" s="11" t="s">
        <v>22</v>
      </c>
      <c r="I6781" s="11" t="s">
        <v>337</v>
      </c>
      <c r="J6781" s="11" t="s">
        <v>27</v>
      </c>
      <c r="K6781" s="11" t="s">
        <v>28</v>
      </c>
      <c r="L6781" s="11" t="s">
        <v>43</v>
      </c>
      <c r="M6781" s="9" t="s">
        <v>30</v>
      </c>
      <c r="N6781" s="9" t="s">
        <v>208</v>
      </c>
      <c r="O6781" s="11" t="s">
        <v>32</v>
      </c>
      <c r="P6781" s="11" t="s">
        <v>22</v>
      </c>
      <c r="Q6781" s="11" t="s">
        <v>33670</v>
      </c>
      <c r="R6781" s="11" t="s">
        <v>56</v>
      </c>
      <c r="S6781" s="9" t="s">
        <v>33671</v>
      </c>
      <c r="T6781" s="9" t="s">
        <v>22</v>
      </c>
    </row>
    <row r="6782" customHeight="1" spans="1:20">
      <c r="A6782" s="6">
        <v>45215</v>
      </c>
      <c r="B6782" s="9" t="s">
        <v>33672</v>
      </c>
      <c r="C6782" s="9" t="s">
        <v>204</v>
      </c>
      <c r="D6782" s="11" t="s">
        <v>22</v>
      </c>
      <c r="E6782" s="9" t="s">
        <v>33673</v>
      </c>
      <c r="F6782" s="9" t="s">
        <v>33674</v>
      </c>
      <c r="G6782" s="11" t="s">
        <v>53</v>
      </c>
      <c r="H6782" s="11" t="s">
        <v>22</v>
      </c>
      <c r="I6782" s="11" t="s">
        <v>104</v>
      </c>
      <c r="J6782" s="11" t="s">
        <v>27</v>
      </c>
      <c r="K6782" s="11" t="s">
        <v>28</v>
      </c>
      <c r="L6782" s="11" t="s">
        <v>43</v>
      </c>
      <c r="M6782" s="9" t="s">
        <v>30</v>
      </c>
      <c r="N6782" s="9" t="s">
        <v>208</v>
      </c>
      <c r="O6782" s="11" t="s">
        <v>32</v>
      </c>
      <c r="P6782" s="11" t="s">
        <v>22</v>
      </c>
      <c r="Q6782" s="11" t="s">
        <v>33675</v>
      </c>
      <c r="R6782" s="11" t="s">
        <v>56</v>
      </c>
      <c r="S6782" s="9" t="s">
        <v>33676</v>
      </c>
      <c r="T6782" s="9" t="s">
        <v>22</v>
      </c>
    </row>
    <row r="6783" customHeight="1" spans="1:20">
      <c r="A6783" s="6">
        <v>45215</v>
      </c>
      <c r="B6783" s="9" t="s">
        <v>33677</v>
      </c>
      <c r="C6783" s="9" t="s">
        <v>204</v>
      </c>
      <c r="D6783" s="11" t="s">
        <v>22</v>
      </c>
      <c r="E6783" s="9" t="s">
        <v>33678</v>
      </c>
      <c r="F6783" s="9" t="s">
        <v>33679</v>
      </c>
      <c r="G6783" s="11" t="s">
        <v>25</v>
      </c>
      <c r="H6783" s="11" t="s">
        <v>22</v>
      </c>
      <c r="I6783" s="11" t="s">
        <v>97</v>
      </c>
      <c r="J6783" s="11" t="s">
        <v>27</v>
      </c>
      <c r="K6783" s="11" t="s">
        <v>28</v>
      </c>
      <c r="L6783" s="11" t="s">
        <v>43</v>
      </c>
      <c r="M6783" s="9" t="s">
        <v>44</v>
      </c>
      <c r="N6783" s="9" t="s">
        <v>208</v>
      </c>
      <c r="O6783" s="11" t="s">
        <v>32</v>
      </c>
      <c r="P6783" s="11" t="s">
        <v>22</v>
      </c>
      <c r="Q6783" s="11" t="s">
        <v>33680</v>
      </c>
      <c r="R6783" s="11" t="s">
        <v>56</v>
      </c>
      <c r="S6783" s="9" t="s">
        <v>33681</v>
      </c>
      <c r="T6783" s="9" t="s">
        <v>22</v>
      </c>
    </row>
    <row r="6784" customHeight="1" spans="1:20">
      <c r="A6784" s="6">
        <v>45215</v>
      </c>
      <c r="B6784" s="9" t="s">
        <v>33682</v>
      </c>
      <c r="C6784" s="9" t="s">
        <v>204</v>
      </c>
      <c r="D6784" s="11" t="s">
        <v>22</v>
      </c>
      <c r="E6784" s="9" t="s">
        <v>33683</v>
      </c>
      <c r="F6784" s="9" t="s">
        <v>23927</v>
      </c>
      <c r="G6784" s="11" t="s">
        <v>41</v>
      </c>
      <c r="H6784" s="11" t="s">
        <v>110</v>
      </c>
      <c r="I6784" s="11" t="s">
        <v>214</v>
      </c>
      <c r="J6784" s="11" t="s">
        <v>27</v>
      </c>
      <c r="K6784" s="11" t="s">
        <v>28</v>
      </c>
      <c r="L6784" s="11" t="s">
        <v>43</v>
      </c>
      <c r="M6784" s="9" t="s">
        <v>44</v>
      </c>
      <c r="N6784" s="9" t="s">
        <v>208</v>
      </c>
      <c r="O6784" s="11" t="s">
        <v>32</v>
      </c>
      <c r="P6784" s="11" t="s">
        <v>22</v>
      </c>
      <c r="Q6784" s="11" t="s">
        <v>33684</v>
      </c>
      <c r="R6784" s="11" t="s">
        <v>56</v>
      </c>
      <c r="S6784" s="9" t="s">
        <v>33685</v>
      </c>
      <c r="T6784" s="9" t="s">
        <v>22</v>
      </c>
    </row>
    <row r="6785" customHeight="1" spans="1:20">
      <c r="A6785" s="6">
        <v>45215</v>
      </c>
      <c r="B6785" s="9" t="s">
        <v>33686</v>
      </c>
      <c r="C6785" s="9" t="s">
        <v>204</v>
      </c>
      <c r="D6785" s="11" t="s">
        <v>22</v>
      </c>
      <c r="E6785" s="9" t="s">
        <v>33687</v>
      </c>
      <c r="F6785" s="9" t="s">
        <v>33688</v>
      </c>
      <c r="G6785" s="11" t="s">
        <v>82</v>
      </c>
      <c r="H6785" s="11" t="s">
        <v>22</v>
      </c>
      <c r="I6785" s="11" t="s">
        <v>1255</v>
      </c>
      <c r="J6785" s="11" t="s">
        <v>27</v>
      </c>
      <c r="K6785" s="11" t="s">
        <v>28</v>
      </c>
      <c r="L6785" s="11" t="s">
        <v>43</v>
      </c>
      <c r="M6785" s="9" t="s">
        <v>169</v>
      </c>
      <c r="N6785" s="9" t="s">
        <v>208</v>
      </c>
      <c r="O6785" s="11" t="s">
        <v>32</v>
      </c>
      <c r="P6785" s="11" t="s">
        <v>22</v>
      </c>
      <c r="Q6785" s="11" t="s">
        <v>33689</v>
      </c>
      <c r="R6785" s="11" t="s">
        <v>46</v>
      </c>
      <c r="S6785" s="9" t="s">
        <v>33690</v>
      </c>
      <c r="T6785" s="9" t="s">
        <v>22</v>
      </c>
    </row>
    <row r="6786" customHeight="1" spans="1:20">
      <c r="A6786" s="6">
        <v>45215</v>
      </c>
      <c r="B6786" s="9" t="s">
        <v>33691</v>
      </c>
      <c r="C6786" s="9" t="s">
        <v>399</v>
      </c>
      <c r="D6786" s="11" t="s">
        <v>22</v>
      </c>
      <c r="E6786" s="9" t="s">
        <v>33692</v>
      </c>
      <c r="F6786" s="9" t="s">
        <v>33693</v>
      </c>
      <c r="G6786" s="11" t="s">
        <v>130</v>
      </c>
      <c r="H6786" s="11" t="s">
        <v>22</v>
      </c>
      <c r="I6786" s="11" t="s">
        <v>104</v>
      </c>
      <c r="J6786" s="11" t="s">
        <v>27</v>
      </c>
      <c r="K6786" s="11" t="s">
        <v>28</v>
      </c>
      <c r="L6786" s="11" t="s">
        <v>43</v>
      </c>
      <c r="M6786" s="9" t="s">
        <v>30</v>
      </c>
      <c r="N6786" s="9" t="s">
        <v>31</v>
      </c>
      <c r="O6786" s="11" t="s">
        <v>32</v>
      </c>
      <c r="P6786" s="11" t="s">
        <v>22</v>
      </c>
      <c r="Q6786" s="11" t="s">
        <v>33694</v>
      </c>
      <c r="R6786" s="11" t="s">
        <v>46</v>
      </c>
      <c r="S6786" s="9" t="s">
        <v>33695</v>
      </c>
      <c r="T6786" s="9" t="s">
        <v>33696</v>
      </c>
    </row>
    <row r="6787" customHeight="1" spans="1:20">
      <c r="A6787" s="6">
        <v>45215</v>
      </c>
      <c r="B6787" s="9" t="s">
        <v>33697</v>
      </c>
      <c r="C6787" s="9" t="s">
        <v>399</v>
      </c>
      <c r="D6787" s="11" t="s">
        <v>22</v>
      </c>
      <c r="E6787" s="9" t="s">
        <v>32022</v>
      </c>
      <c r="F6787" s="9" t="s">
        <v>32023</v>
      </c>
      <c r="G6787" s="11" t="s">
        <v>336</v>
      </c>
      <c r="H6787" s="11" t="s">
        <v>110</v>
      </c>
      <c r="I6787" s="11" t="s">
        <v>412</v>
      </c>
      <c r="J6787" s="11" t="s">
        <v>27</v>
      </c>
      <c r="K6787" s="11" t="s">
        <v>28</v>
      </c>
      <c r="L6787" s="11" t="s">
        <v>43</v>
      </c>
      <c r="M6787" s="9" t="s">
        <v>44</v>
      </c>
      <c r="N6787" s="9" t="s">
        <v>31</v>
      </c>
      <c r="O6787" s="11" t="s">
        <v>32</v>
      </c>
      <c r="P6787" s="11" t="s">
        <v>22</v>
      </c>
      <c r="Q6787" s="11" t="s">
        <v>33698</v>
      </c>
      <c r="R6787" s="11" t="s">
        <v>46</v>
      </c>
      <c r="S6787" s="9" t="s">
        <v>33699</v>
      </c>
      <c r="T6787" s="9" t="s">
        <v>33700</v>
      </c>
    </row>
    <row r="6788" customHeight="1" spans="1:20">
      <c r="A6788" s="6">
        <v>45215</v>
      </c>
      <c r="B6788" s="9" t="s">
        <v>33701</v>
      </c>
      <c r="C6788" s="9" t="s">
        <v>399</v>
      </c>
      <c r="D6788" s="11" t="s">
        <v>22</v>
      </c>
      <c r="E6788" s="9" t="s">
        <v>33702</v>
      </c>
      <c r="F6788" s="9" t="s">
        <v>33703</v>
      </c>
      <c r="G6788" s="11" t="s">
        <v>130</v>
      </c>
      <c r="H6788" s="11" t="s">
        <v>22</v>
      </c>
      <c r="I6788" s="11" t="s">
        <v>90</v>
      </c>
      <c r="J6788" s="11" t="s">
        <v>27</v>
      </c>
      <c r="K6788" s="11" t="s">
        <v>28</v>
      </c>
      <c r="L6788" s="11" t="s">
        <v>43</v>
      </c>
      <c r="M6788" s="9" t="s">
        <v>30</v>
      </c>
      <c r="N6788" s="9" t="s">
        <v>31</v>
      </c>
      <c r="O6788" s="11" t="s">
        <v>32</v>
      </c>
      <c r="P6788" s="11" t="s">
        <v>22</v>
      </c>
      <c r="Q6788" s="11" t="s">
        <v>33704</v>
      </c>
      <c r="R6788" s="11" t="s">
        <v>46</v>
      </c>
      <c r="S6788" s="9" t="s">
        <v>33705</v>
      </c>
      <c r="T6788" s="9" t="s">
        <v>33706</v>
      </c>
    </row>
    <row r="6789" customHeight="1" spans="1:20">
      <c r="A6789" s="6">
        <v>45215</v>
      </c>
      <c r="B6789" s="9" t="s">
        <v>33707</v>
      </c>
      <c r="C6789" s="9" t="s">
        <v>1753</v>
      </c>
      <c r="D6789" s="11" t="s">
        <v>22</v>
      </c>
      <c r="E6789" s="9" t="s">
        <v>33708</v>
      </c>
      <c r="F6789" s="9" t="s">
        <v>33709</v>
      </c>
      <c r="G6789" s="11" t="s">
        <v>336</v>
      </c>
      <c r="H6789" s="11" t="s">
        <v>22</v>
      </c>
      <c r="I6789" s="11" t="s">
        <v>412</v>
      </c>
      <c r="J6789" s="11" t="s">
        <v>27</v>
      </c>
      <c r="K6789" s="11" t="s">
        <v>28</v>
      </c>
      <c r="L6789" s="11" t="s">
        <v>43</v>
      </c>
      <c r="M6789" s="9" t="s">
        <v>30</v>
      </c>
      <c r="N6789" s="9" t="s">
        <v>31</v>
      </c>
      <c r="O6789" s="11" t="s">
        <v>32</v>
      </c>
      <c r="P6789" s="11" t="s">
        <v>22</v>
      </c>
      <c r="Q6789" s="11" t="s">
        <v>33710</v>
      </c>
      <c r="R6789" s="11" t="s">
        <v>46</v>
      </c>
      <c r="S6789" s="9" t="s">
        <v>33711</v>
      </c>
      <c r="T6789" s="9" t="s">
        <v>33712</v>
      </c>
    </row>
    <row r="6790" customHeight="1" spans="1:20">
      <c r="A6790" s="6">
        <v>45215</v>
      </c>
      <c r="B6790" s="9" t="s">
        <v>33713</v>
      </c>
      <c r="C6790" s="9" t="s">
        <v>4154</v>
      </c>
      <c r="D6790" s="11" t="s">
        <v>22</v>
      </c>
      <c r="E6790" s="9" t="s">
        <v>30631</v>
      </c>
      <c r="F6790" s="9" t="s">
        <v>30632</v>
      </c>
      <c r="G6790" s="11" t="s">
        <v>130</v>
      </c>
      <c r="H6790" s="11" t="s">
        <v>22</v>
      </c>
      <c r="I6790" s="11" t="s">
        <v>63</v>
      </c>
      <c r="J6790" s="11" t="s">
        <v>27</v>
      </c>
      <c r="K6790" s="11" t="s">
        <v>28</v>
      </c>
      <c r="L6790" s="11" t="s">
        <v>43</v>
      </c>
      <c r="M6790" s="9" t="s">
        <v>30</v>
      </c>
      <c r="N6790" s="9" t="s">
        <v>31</v>
      </c>
      <c r="O6790" s="11" t="s">
        <v>32</v>
      </c>
      <c r="P6790" s="11" t="s">
        <v>22</v>
      </c>
      <c r="Q6790" s="11" t="s">
        <v>33714</v>
      </c>
      <c r="R6790" s="11" t="s">
        <v>46</v>
      </c>
      <c r="S6790" s="9" t="s">
        <v>33715</v>
      </c>
      <c r="T6790" s="9" t="s">
        <v>33716</v>
      </c>
    </row>
    <row r="6791" customHeight="1" spans="1:20">
      <c r="A6791" s="6">
        <v>45215</v>
      </c>
      <c r="B6791" s="9" t="s">
        <v>33717</v>
      </c>
      <c r="C6791" s="9" t="s">
        <v>399</v>
      </c>
      <c r="D6791" s="11" t="s">
        <v>22</v>
      </c>
      <c r="E6791" s="9" t="s">
        <v>33718</v>
      </c>
      <c r="F6791" s="9" t="s">
        <v>33719</v>
      </c>
      <c r="G6791" s="11" t="s">
        <v>69</v>
      </c>
      <c r="H6791" s="11" t="s">
        <v>22</v>
      </c>
      <c r="I6791" s="11" t="s">
        <v>117</v>
      </c>
      <c r="J6791" s="11" t="s">
        <v>27</v>
      </c>
      <c r="K6791" s="11" t="s">
        <v>28</v>
      </c>
      <c r="L6791" s="11" t="s">
        <v>43</v>
      </c>
      <c r="M6791" s="9" t="s">
        <v>44</v>
      </c>
      <c r="N6791" s="9" t="s">
        <v>31</v>
      </c>
      <c r="O6791" s="11" t="s">
        <v>32</v>
      </c>
      <c r="P6791" s="11" t="s">
        <v>22</v>
      </c>
      <c r="Q6791" s="11" t="s">
        <v>33720</v>
      </c>
      <c r="R6791" s="11" t="s">
        <v>46</v>
      </c>
      <c r="S6791" s="9" t="s">
        <v>33721</v>
      </c>
      <c r="T6791" s="9" t="s">
        <v>33722</v>
      </c>
    </row>
    <row r="6792" customHeight="1" spans="1:20">
      <c r="A6792" s="6">
        <v>45215</v>
      </c>
      <c r="B6792" s="9" t="s">
        <v>33723</v>
      </c>
      <c r="C6792" s="9" t="s">
        <v>399</v>
      </c>
      <c r="D6792" s="11" t="s">
        <v>22</v>
      </c>
      <c r="E6792" s="9" t="s">
        <v>33724</v>
      </c>
      <c r="F6792" s="9" t="s">
        <v>33725</v>
      </c>
      <c r="G6792" s="11" t="s">
        <v>41</v>
      </c>
      <c r="H6792" s="11" t="s">
        <v>22</v>
      </c>
      <c r="I6792" s="11" t="s">
        <v>235</v>
      </c>
      <c r="J6792" s="11" t="s">
        <v>27</v>
      </c>
      <c r="K6792" s="11" t="s">
        <v>28</v>
      </c>
      <c r="L6792" s="11" t="s">
        <v>43</v>
      </c>
      <c r="M6792" s="9" t="s">
        <v>30</v>
      </c>
      <c r="N6792" s="9" t="s">
        <v>31</v>
      </c>
      <c r="O6792" s="11" t="s">
        <v>32</v>
      </c>
      <c r="P6792" s="11" t="s">
        <v>22</v>
      </c>
      <c r="Q6792" s="11" t="s">
        <v>33726</v>
      </c>
      <c r="R6792" s="11" t="s">
        <v>46</v>
      </c>
      <c r="S6792" s="9" t="s">
        <v>33727</v>
      </c>
      <c r="T6792" s="9" t="s">
        <v>33728</v>
      </c>
    </row>
    <row r="6793" customHeight="1" spans="1:20">
      <c r="A6793" s="6">
        <v>45215</v>
      </c>
      <c r="B6793" s="9" t="s">
        <v>33729</v>
      </c>
      <c r="C6793" s="9" t="s">
        <v>399</v>
      </c>
      <c r="D6793" s="11" t="s">
        <v>22</v>
      </c>
      <c r="E6793" s="9" t="s">
        <v>33678</v>
      </c>
      <c r="F6793" s="9" t="s">
        <v>33679</v>
      </c>
      <c r="G6793" s="11" t="s">
        <v>25</v>
      </c>
      <c r="H6793" s="11" t="s">
        <v>22</v>
      </c>
      <c r="I6793" s="11" t="s">
        <v>97</v>
      </c>
      <c r="J6793" s="11" t="s">
        <v>27</v>
      </c>
      <c r="K6793" s="11" t="s">
        <v>28</v>
      </c>
      <c r="L6793" s="11" t="s">
        <v>43</v>
      </c>
      <c r="M6793" s="9" t="s">
        <v>44</v>
      </c>
      <c r="N6793" s="9" t="s">
        <v>31</v>
      </c>
      <c r="O6793" s="11" t="s">
        <v>32</v>
      </c>
      <c r="P6793" s="11" t="s">
        <v>22</v>
      </c>
      <c r="Q6793" s="11" t="s">
        <v>33730</v>
      </c>
      <c r="R6793" s="11" t="s">
        <v>46</v>
      </c>
      <c r="S6793" s="9" t="s">
        <v>33731</v>
      </c>
      <c r="T6793" s="9" t="s">
        <v>33732</v>
      </c>
    </row>
    <row r="6794" customHeight="1" spans="1:20">
      <c r="A6794" s="6">
        <v>45215</v>
      </c>
      <c r="B6794" s="9" t="s">
        <v>33733</v>
      </c>
      <c r="C6794" s="9" t="s">
        <v>1030</v>
      </c>
      <c r="D6794" s="11" t="s">
        <v>22</v>
      </c>
      <c r="E6794" s="9" t="s">
        <v>33734</v>
      </c>
      <c r="F6794" s="9" t="s">
        <v>33735</v>
      </c>
      <c r="G6794" s="11" t="s">
        <v>25</v>
      </c>
      <c r="H6794" s="11" t="s">
        <v>22</v>
      </c>
      <c r="I6794" s="11" t="s">
        <v>26</v>
      </c>
      <c r="J6794" s="11" t="s">
        <v>27</v>
      </c>
      <c r="K6794" s="11" t="s">
        <v>76</v>
      </c>
      <c r="L6794" s="11" t="s">
        <v>29</v>
      </c>
      <c r="M6794" s="9" t="s">
        <v>44</v>
      </c>
      <c r="N6794" s="9" t="s">
        <v>31</v>
      </c>
      <c r="O6794" s="11" t="s">
        <v>32</v>
      </c>
      <c r="P6794" s="11" t="s">
        <v>22</v>
      </c>
      <c r="Q6794" s="11" t="s">
        <v>33736</v>
      </c>
      <c r="R6794" s="11" t="s">
        <v>34</v>
      </c>
      <c r="S6794" s="9" t="s">
        <v>33737</v>
      </c>
      <c r="T6794" s="9" t="s">
        <v>33738</v>
      </c>
    </row>
    <row r="6795" customHeight="1" spans="1:20">
      <c r="A6795" s="6">
        <v>45215</v>
      </c>
      <c r="B6795" s="9" t="s">
        <v>33739</v>
      </c>
      <c r="C6795" s="9" t="s">
        <v>50</v>
      </c>
      <c r="D6795" s="11" t="s">
        <v>22</v>
      </c>
      <c r="E6795" s="9" t="s">
        <v>33740</v>
      </c>
      <c r="F6795" s="9" t="s">
        <v>33741</v>
      </c>
      <c r="G6795" s="11" t="s">
        <v>130</v>
      </c>
      <c r="H6795" s="11" t="s">
        <v>96</v>
      </c>
      <c r="I6795" s="11" t="s">
        <v>162</v>
      </c>
      <c r="J6795" s="11" t="s">
        <v>27</v>
      </c>
      <c r="K6795" s="11" t="s">
        <v>28</v>
      </c>
      <c r="L6795" s="11" t="s">
        <v>43</v>
      </c>
      <c r="M6795" s="9" t="s">
        <v>30</v>
      </c>
      <c r="N6795" s="9" t="s">
        <v>31</v>
      </c>
      <c r="O6795" s="11" t="s">
        <v>32</v>
      </c>
      <c r="P6795" s="11" t="s">
        <v>22</v>
      </c>
      <c r="Q6795" s="11" t="s">
        <v>33742</v>
      </c>
      <c r="R6795" s="11" t="s">
        <v>56</v>
      </c>
      <c r="S6795" s="9" t="s">
        <v>33743</v>
      </c>
      <c r="T6795" s="9" t="s">
        <v>22</v>
      </c>
    </row>
    <row r="6796" customHeight="1" spans="1:20">
      <c r="A6796" s="6">
        <v>45215</v>
      </c>
      <c r="B6796" s="9" t="s">
        <v>33744</v>
      </c>
      <c r="C6796" s="9" t="s">
        <v>50</v>
      </c>
      <c r="D6796" s="11" t="s">
        <v>22</v>
      </c>
      <c r="E6796" s="9" t="s">
        <v>33745</v>
      </c>
      <c r="F6796" s="9" t="s">
        <v>33746</v>
      </c>
      <c r="G6796" s="11" t="s">
        <v>53</v>
      </c>
      <c r="H6796" s="11" t="s">
        <v>22</v>
      </c>
      <c r="I6796" s="11" t="s">
        <v>448</v>
      </c>
      <c r="J6796" s="11" t="s">
        <v>27</v>
      </c>
      <c r="K6796" s="11" t="s">
        <v>28</v>
      </c>
      <c r="L6796" s="11" t="s">
        <v>43</v>
      </c>
      <c r="M6796" s="9" t="s">
        <v>30</v>
      </c>
      <c r="N6796" s="9" t="s">
        <v>31</v>
      </c>
      <c r="O6796" s="11" t="s">
        <v>32</v>
      </c>
      <c r="P6796" s="11" t="s">
        <v>22</v>
      </c>
      <c r="Q6796" s="11" t="s">
        <v>33747</v>
      </c>
      <c r="R6796" s="11" t="s">
        <v>56</v>
      </c>
      <c r="S6796" s="9" t="s">
        <v>33748</v>
      </c>
      <c r="T6796" s="9" t="s">
        <v>22</v>
      </c>
    </row>
    <row r="6797" customHeight="1" spans="1:20">
      <c r="A6797" s="6">
        <v>45215</v>
      </c>
      <c r="B6797" s="9" t="s">
        <v>33749</v>
      </c>
      <c r="C6797" s="9" t="s">
        <v>50</v>
      </c>
      <c r="D6797" s="11" t="s">
        <v>22</v>
      </c>
      <c r="E6797" s="9" t="s">
        <v>33750</v>
      </c>
      <c r="F6797" s="9" t="s">
        <v>33751</v>
      </c>
      <c r="G6797" s="11" t="s">
        <v>62</v>
      </c>
      <c r="H6797" s="11" t="s">
        <v>22</v>
      </c>
      <c r="I6797" s="11" t="s">
        <v>111</v>
      </c>
      <c r="J6797" s="11" t="s">
        <v>27</v>
      </c>
      <c r="K6797" s="11" t="s">
        <v>28</v>
      </c>
      <c r="L6797" s="11" t="s">
        <v>43</v>
      </c>
      <c r="M6797" s="9" t="s">
        <v>30</v>
      </c>
      <c r="N6797" s="9" t="s">
        <v>31</v>
      </c>
      <c r="O6797" s="11" t="s">
        <v>32</v>
      </c>
      <c r="P6797" s="11" t="s">
        <v>22</v>
      </c>
      <c r="Q6797" s="11" t="s">
        <v>33752</v>
      </c>
      <c r="R6797" s="11" t="s">
        <v>56</v>
      </c>
      <c r="S6797" s="9" t="s">
        <v>33753</v>
      </c>
      <c r="T6797" s="9" t="s">
        <v>22</v>
      </c>
    </row>
    <row r="6798" customHeight="1" spans="1:20">
      <c r="A6798" s="6">
        <v>45215</v>
      </c>
      <c r="B6798" s="9" t="s">
        <v>33754</v>
      </c>
      <c r="C6798" s="9" t="s">
        <v>50</v>
      </c>
      <c r="D6798" s="11" t="s">
        <v>22</v>
      </c>
      <c r="E6798" s="9" t="s">
        <v>33755</v>
      </c>
      <c r="F6798" s="9" t="s">
        <v>33756</v>
      </c>
      <c r="G6798" s="11" t="s">
        <v>41</v>
      </c>
      <c r="H6798" s="11" t="s">
        <v>22</v>
      </c>
      <c r="I6798" s="11" t="s">
        <v>207</v>
      </c>
      <c r="J6798" s="11" t="s">
        <v>27</v>
      </c>
      <c r="K6798" s="11" t="s">
        <v>28</v>
      </c>
      <c r="L6798" s="11" t="s">
        <v>43</v>
      </c>
      <c r="M6798" s="9" t="s">
        <v>30</v>
      </c>
      <c r="N6798" s="9" t="s">
        <v>31</v>
      </c>
      <c r="O6798" s="11" t="s">
        <v>32</v>
      </c>
      <c r="P6798" s="11" t="s">
        <v>22</v>
      </c>
      <c r="Q6798" s="11" t="s">
        <v>33757</v>
      </c>
      <c r="R6798" s="11" t="s">
        <v>56</v>
      </c>
      <c r="S6798" s="9" t="s">
        <v>33758</v>
      </c>
      <c r="T6798" s="9" t="s">
        <v>22</v>
      </c>
    </row>
    <row r="6799" customHeight="1" spans="1:20">
      <c r="A6799" s="6">
        <v>45215</v>
      </c>
      <c r="B6799" s="9" t="s">
        <v>33759</v>
      </c>
      <c r="C6799" s="9" t="s">
        <v>50</v>
      </c>
      <c r="D6799" s="11" t="s">
        <v>22</v>
      </c>
      <c r="E6799" s="9" t="s">
        <v>33760</v>
      </c>
      <c r="F6799" s="9" t="s">
        <v>33761</v>
      </c>
      <c r="G6799" s="11" t="s">
        <v>130</v>
      </c>
      <c r="H6799" s="11" t="s">
        <v>22</v>
      </c>
      <c r="I6799" s="11" t="s">
        <v>277</v>
      </c>
      <c r="J6799" s="11" t="s">
        <v>27</v>
      </c>
      <c r="K6799" s="11" t="s">
        <v>28</v>
      </c>
      <c r="L6799" s="11" t="s">
        <v>43</v>
      </c>
      <c r="M6799" s="9" t="s">
        <v>30</v>
      </c>
      <c r="N6799" s="9" t="s">
        <v>31</v>
      </c>
      <c r="O6799" s="11" t="s">
        <v>32</v>
      </c>
      <c r="P6799" s="11" t="s">
        <v>22</v>
      </c>
      <c r="Q6799" s="11" t="s">
        <v>33762</v>
      </c>
      <c r="R6799" s="11" t="s">
        <v>56</v>
      </c>
      <c r="S6799" s="9" t="s">
        <v>33763</v>
      </c>
      <c r="T6799" s="9" t="s">
        <v>22</v>
      </c>
    </row>
    <row r="6800" customHeight="1" spans="1:20">
      <c r="A6800" s="6">
        <v>45215</v>
      </c>
      <c r="B6800" s="9" t="s">
        <v>33764</v>
      </c>
      <c r="C6800" s="9" t="s">
        <v>50</v>
      </c>
      <c r="D6800" s="11" t="s">
        <v>22</v>
      </c>
      <c r="E6800" s="9" t="s">
        <v>33765</v>
      </c>
      <c r="F6800" s="9" t="s">
        <v>33766</v>
      </c>
      <c r="G6800" s="11" t="s">
        <v>130</v>
      </c>
      <c r="H6800" s="11" t="s">
        <v>22</v>
      </c>
      <c r="I6800" s="11" t="s">
        <v>277</v>
      </c>
      <c r="J6800" s="11" t="s">
        <v>27</v>
      </c>
      <c r="K6800" s="11" t="s">
        <v>28</v>
      </c>
      <c r="L6800" s="11" t="s">
        <v>43</v>
      </c>
      <c r="M6800" s="9" t="s">
        <v>30</v>
      </c>
      <c r="N6800" s="9" t="s">
        <v>31</v>
      </c>
      <c r="O6800" s="11" t="s">
        <v>32</v>
      </c>
      <c r="P6800" s="11" t="s">
        <v>22</v>
      </c>
      <c r="Q6800" s="11" t="s">
        <v>33767</v>
      </c>
      <c r="R6800" s="11" t="s">
        <v>56</v>
      </c>
      <c r="S6800" s="9" t="s">
        <v>33768</v>
      </c>
      <c r="T6800" s="9" t="s">
        <v>22</v>
      </c>
    </row>
    <row r="6801" customHeight="1" spans="1:20">
      <c r="A6801" s="6">
        <v>45215</v>
      </c>
      <c r="B6801" s="9" t="s">
        <v>33769</v>
      </c>
      <c r="C6801" s="9" t="s">
        <v>6302</v>
      </c>
      <c r="D6801" s="11" t="s">
        <v>22</v>
      </c>
      <c r="E6801" s="9" t="s">
        <v>33770</v>
      </c>
      <c r="F6801" s="9" t="s">
        <v>33771</v>
      </c>
      <c r="G6801" s="11" t="s">
        <v>130</v>
      </c>
      <c r="H6801" s="11" t="s">
        <v>110</v>
      </c>
      <c r="I6801" s="11" t="s">
        <v>315</v>
      </c>
      <c r="J6801" s="11" t="s">
        <v>27</v>
      </c>
      <c r="K6801" s="11" t="s">
        <v>28</v>
      </c>
      <c r="L6801" s="11" t="s">
        <v>43</v>
      </c>
      <c r="M6801" s="9" t="s">
        <v>30</v>
      </c>
      <c r="N6801" s="9" t="s">
        <v>31</v>
      </c>
      <c r="O6801" s="11" t="s">
        <v>32</v>
      </c>
      <c r="P6801" s="11" t="s">
        <v>22</v>
      </c>
      <c r="Q6801" s="11" t="s">
        <v>33772</v>
      </c>
      <c r="R6801" s="11" t="s">
        <v>46</v>
      </c>
      <c r="S6801" s="9" t="s">
        <v>33773</v>
      </c>
      <c r="T6801" s="9" t="s">
        <v>22</v>
      </c>
    </row>
    <row r="6802" customHeight="1" spans="1:20">
      <c r="A6802" s="6">
        <v>45215</v>
      </c>
      <c r="B6802" s="9" t="s">
        <v>33774</v>
      </c>
      <c r="C6802" s="9" t="s">
        <v>6302</v>
      </c>
      <c r="D6802" s="11" t="s">
        <v>22</v>
      </c>
      <c r="E6802" s="9" t="s">
        <v>33775</v>
      </c>
      <c r="F6802" s="9" t="s">
        <v>33776</v>
      </c>
      <c r="G6802" s="11" t="s">
        <v>336</v>
      </c>
      <c r="H6802" s="11" t="s">
        <v>110</v>
      </c>
      <c r="I6802" s="11" t="s">
        <v>75</v>
      </c>
      <c r="J6802" s="11" t="s">
        <v>27</v>
      </c>
      <c r="K6802" s="11" t="s">
        <v>28</v>
      </c>
      <c r="L6802" s="11" t="s">
        <v>43</v>
      </c>
      <c r="M6802" s="9" t="s">
        <v>30</v>
      </c>
      <c r="N6802" s="9" t="s">
        <v>31</v>
      </c>
      <c r="O6802" s="11" t="s">
        <v>32</v>
      </c>
      <c r="P6802" s="11" t="s">
        <v>22</v>
      </c>
      <c r="Q6802" s="11" t="s">
        <v>33777</v>
      </c>
      <c r="R6802" s="11" t="s">
        <v>46</v>
      </c>
      <c r="S6802" s="9" t="s">
        <v>33778</v>
      </c>
      <c r="T6802" s="9" t="s">
        <v>22</v>
      </c>
    </row>
    <row r="6803" customHeight="1" spans="1:20">
      <c r="A6803" s="6">
        <v>45215</v>
      </c>
      <c r="B6803" s="9" t="s">
        <v>33779</v>
      </c>
      <c r="C6803" s="9" t="s">
        <v>6302</v>
      </c>
      <c r="D6803" s="11" t="s">
        <v>22</v>
      </c>
      <c r="E6803" s="9" t="s">
        <v>33780</v>
      </c>
      <c r="F6803" s="9" t="s">
        <v>9081</v>
      </c>
      <c r="G6803" s="11" t="s">
        <v>336</v>
      </c>
      <c r="H6803" s="11" t="s">
        <v>22</v>
      </c>
      <c r="I6803" s="11" t="s">
        <v>253</v>
      </c>
      <c r="J6803" s="11" t="s">
        <v>27</v>
      </c>
      <c r="K6803" s="11" t="s">
        <v>28</v>
      </c>
      <c r="L6803" s="11" t="s">
        <v>43</v>
      </c>
      <c r="M6803" s="9" t="s">
        <v>30</v>
      </c>
      <c r="N6803" s="9" t="s">
        <v>31</v>
      </c>
      <c r="O6803" s="11" t="s">
        <v>32</v>
      </c>
      <c r="P6803" s="11" t="s">
        <v>22</v>
      </c>
      <c r="Q6803" s="11" t="s">
        <v>33781</v>
      </c>
      <c r="R6803" s="11" t="s">
        <v>46</v>
      </c>
      <c r="S6803" s="9" t="s">
        <v>33782</v>
      </c>
      <c r="T6803" s="9" t="s">
        <v>22</v>
      </c>
    </row>
    <row r="6804" customHeight="1" spans="1:20">
      <c r="A6804" s="6">
        <v>45215</v>
      </c>
      <c r="B6804" s="9" t="s">
        <v>33783</v>
      </c>
      <c r="C6804" s="9" t="s">
        <v>16210</v>
      </c>
      <c r="D6804" s="11" t="s">
        <v>22</v>
      </c>
      <c r="E6804" s="9" t="s">
        <v>33784</v>
      </c>
      <c r="F6804" s="9" t="s">
        <v>33785</v>
      </c>
      <c r="G6804" s="11" t="s">
        <v>53</v>
      </c>
      <c r="H6804" s="11" t="s">
        <v>22</v>
      </c>
      <c r="I6804" s="11" t="s">
        <v>104</v>
      </c>
      <c r="J6804" s="11" t="s">
        <v>27</v>
      </c>
      <c r="K6804" s="11" t="s">
        <v>28</v>
      </c>
      <c r="L6804" s="11" t="s">
        <v>43</v>
      </c>
      <c r="M6804" s="9" t="s">
        <v>30</v>
      </c>
      <c r="N6804" s="9" t="s">
        <v>31</v>
      </c>
      <c r="O6804" s="11" t="s">
        <v>32</v>
      </c>
      <c r="P6804" s="11" t="s">
        <v>22</v>
      </c>
      <c r="Q6804" s="11" t="s">
        <v>33786</v>
      </c>
      <c r="R6804" s="11" t="s">
        <v>46</v>
      </c>
      <c r="S6804" s="9" t="s">
        <v>33787</v>
      </c>
      <c r="T6804" s="9" t="s">
        <v>33788</v>
      </c>
    </row>
    <row r="6805" customHeight="1" spans="1:20">
      <c r="A6805" s="6">
        <v>45215</v>
      </c>
      <c r="B6805" s="9" t="s">
        <v>33789</v>
      </c>
      <c r="C6805" s="9" t="s">
        <v>17153</v>
      </c>
      <c r="D6805" s="11" t="s">
        <v>22</v>
      </c>
      <c r="E6805" s="9" t="s">
        <v>33790</v>
      </c>
      <c r="F6805" s="9" t="s">
        <v>33791</v>
      </c>
      <c r="G6805" s="11" t="s">
        <v>53</v>
      </c>
      <c r="H6805" s="11" t="s">
        <v>22</v>
      </c>
      <c r="I6805" s="11" t="s">
        <v>42</v>
      </c>
      <c r="J6805" s="11" t="s">
        <v>27</v>
      </c>
      <c r="K6805" s="11" t="s">
        <v>28</v>
      </c>
      <c r="L6805" s="11" t="s">
        <v>43</v>
      </c>
      <c r="M6805" s="9" t="s">
        <v>30</v>
      </c>
      <c r="N6805" s="9" t="s">
        <v>31</v>
      </c>
      <c r="O6805" s="11" t="s">
        <v>32</v>
      </c>
      <c r="P6805" s="11" t="s">
        <v>22</v>
      </c>
      <c r="Q6805" s="11" t="s">
        <v>33792</v>
      </c>
      <c r="R6805" s="11" t="s">
        <v>46</v>
      </c>
      <c r="S6805" s="9" t="s">
        <v>33793</v>
      </c>
      <c r="T6805" s="9" t="s">
        <v>33794</v>
      </c>
    </row>
    <row r="6806" customHeight="1" spans="1:20">
      <c r="A6806" s="6">
        <v>45215</v>
      </c>
      <c r="B6806" s="9" t="s">
        <v>33795</v>
      </c>
      <c r="C6806" s="9" t="s">
        <v>7176</v>
      </c>
      <c r="D6806" s="11" t="s">
        <v>22</v>
      </c>
      <c r="E6806" s="9" t="s">
        <v>33796</v>
      </c>
      <c r="F6806" s="9" t="s">
        <v>33797</v>
      </c>
      <c r="G6806" s="11" t="s">
        <v>130</v>
      </c>
      <c r="H6806" s="11" t="s">
        <v>22</v>
      </c>
      <c r="I6806" s="11" t="s">
        <v>97</v>
      </c>
      <c r="J6806" s="11" t="s">
        <v>27</v>
      </c>
      <c r="K6806" s="11" t="s">
        <v>28</v>
      </c>
      <c r="L6806" s="11" t="s">
        <v>43</v>
      </c>
      <c r="M6806" s="9" t="s">
        <v>30</v>
      </c>
      <c r="N6806" s="9" t="s">
        <v>31</v>
      </c>
      <c r="O6806" s="11" t="s">
        <v>32</v>
      </c>
      <c r="P6806" s="11" t="s">
        <v>22</v>
      </c>
      <c r="Q6806" s="11" t="s">
        <v>33798</v>
      </c>
      <c r="R6806" s="11" t="s">
        <v>46</v>
      </c>
      <c r="S6806" s="9" t="s">
        <v>33799</v>
      </c>
      <c r="T6806" s="9" t="s">
        <v>33800</v>
      </c>
    </row>
    <row r="6807" customHeight="1" spans="1:20">
      <c r="A6807" s="6">
        <v>45215</v>
      </c>
      <c r="B6807" s="9" t="s">
        <v>33801</v>
      </c>
      <c r="C6807" s="9" t="s">
        <v>6302</v>
      </c>
      <c r="D6807" s="11" t="s">
        <v>22</v>
      </c>
      <c r="E6807" s="9" t="s">
        <v>28509</v>
      </c>
      <c r="F6807" s="9" t="s">
        <v>28510</v>
      </c>
      <c r="G6807" s="11" t="s">
        <v>130</v>
      </c>
      <c r="H6807" s="11" t="s">
        <v>22</v>
      </c>
      <c r="I6807" s="11" t="s">
        <v>26</v>
      </c>
      <c r="J6807" s="11" t="s">
        <v>27</v>
      </c>
      <c r="K6807" s="11" t="s">
        <v>76</v>
      </c>
      <c r="L6807" s="11" t="s">
        <v>29</v>
      </c>
      <c r="M6807" s="9" t="s">
        <v>30</v>
      </c>
      <c r="N6807" s="9" t="s">
        <v>31</v>
      </c>
      <c r="O6807" s="11" t="s">
        <v>32</v>
      </c>
      <c r="P6807" s="11" t="s">
        <v>22</v>
      </c>
      <c r="Q6807" s="11" t="s">
        <v>33802</v>
      </c>
      <c r="R6807" s="11" t="s">
        <v>34</v>
      </c>
      <c r="S6807" s="9" t="s">
        <v>33803</v>
      </c>
      <c r="T6807" s="9" t="s">
        <v>33804</v>
      </c>
    </row>
    <row r="6808" customHeight="1" spans="1:20">
      <c r="A6808" s="6">
        <v>45215</v>
      </c>
      <c r="B6808" s="9" t="s">
        <v>33805</v>
      </c>
      <c r="C6808" s="9" t="s">
        <v>16210</v>
      </c>
      <c r="D6808" s="11" t="s">
        <v>22</v>
      </c>
      <c r="E6808" s="9" t="s">
        <v>28539</v>
      </c>
      <c r="F6808" s="9" t="s">
        <v>28540</v>
      </c>
      <c r="G6808" s="11" t="s">
        <v>53</v>
      </c>
      <c r="H6808" s="11" t="s">
        <v>22</v>
      </c>
      <c r="I6808" s="11" t="s">
        <v>576</v>
      </c>
      <c r="J6808" s="11" t="s">
        <v>27</v>
      </c>
      <c r="K6808" s="11" t="s">
        <v>28</v>
      </c>
      <c r="L6808" s="11" t="s">
        <v>43</v>
      </c>
      <c r="M6808" s="9" t="s">
        <v>30</v>
      </c>
      <c r="N6808" s="9" t="s">
        <v>31</v>
      </c>
      <c r="O6808" s="11" t="s">
        <v>32</v>
      </c>
      <c r="P6808" s="11" t="s">
        <v>22</v>
      </c>
      <c r="Q6808" s="11" t="s">
        <v>33806</v>
      </c>
      <c r="R6808" s="11" t="s">
        <v>46</v>
      </c>
      <c r="S6808" s="9" t="s">
        <v>33807</v>
      </c>
      <c r="T6808" s="9" t="s">
        <v>33808</v>
      </c>
    </row>
    <row r="6809" customHeight="1" spans="1:20">
      <c r="A6809" s="6">
        <v>45215</v>
      </c>
      <c r="B6809" s="9" t="s">
        <v>33809</v>
      </c>
      <c r="C6809" s="9" t="s">
        <v>16210</v>
      </c>
      <c r="D6809" s="11" t="s">
        <v>22</v>
      </c>
      <c r="E6809" s="9" t="s">
        <v>33810</v>
      </c>
      <c r="F6809" s="9" t="s">
        <v>33811</v>
      </c>
      <c r="G6809" s="11" t="s">
        <v>25</v>
      </c>
      <c r="H6809" s="11" t="s">
        <v>96</v>
      </c>
      <c r="I6809" s="11" t="s">
        <v>277</v>
      </c>
      <c r="J6809" s="11" t="s">
        <v>27</v>
      </c>
      <c r="K6809" s="11" t="s">
        <v>28</v>
      </c>
      <c r="L6809" s="11" t="s">
        <v>43</v>
      </c>
      <c r="M6809" s="9" t="s">
        <v>30</v>
      </c>
      <c r="N6809" s="9" t="s">
        <v>31</v>
      </c>
      <c r="O6809" s="11" t="s">
        <v>32</v>
      </c>
      <c r="P6809" s="11" t="s">
        <v>22</v>
      </c>
      <c r="Q6809" s="11" t="s">
        <v>33812</v>
      </c>
      <c r="R6809" s="11" t="s">
        <v>46</v>
      </c>
      <c r="S6809" s="9" t="s">
        <v>33813</v>
      </c>
      <c r="T6809" s="9" t="s">
        <v>33814</v>
      </c>
    </row>
    <row r="6810" customHeight="1" spans="1:20">
      <c r="A6810" s="6">
        <v>45215</v>
      </c>
      <c r="B6810" s="9" t="s">
        <v>33815</v>
      </c>
      <c r="C6810" s="9" t="s">
        <v>6409</v>
      </c>
      <c r="D6810" s="11" t="s">
        <v>22</v>
      </c>
      <c r="E6810" s="9" t="s">
        <v>10418</v>
      </c>
      <c r="F6810" s="9" t="s">
        <v>10419</v>
      </c>
      <c r="G6810" s="11" t="s">
        <v>130</v>
      </c>
      <c r="H6810" s="11" t="s">
        <v>22</v>
      </c>
      <c r="I6810" s="11" t="s">
        <v>75</v>
      </c>
      <c r="J6810" s="11" t="s">
        <v>27</v>
      </c>
      <c r="K6810" s="11" t="s">
        <v>28</v>
      </c>
      <c r="L6810" s="11" t="s">
        <v>43</v>
      </c>
      <c r="M6810" s="9" t="s">
        <v>30</v>
      </c>
      <c r="N6810" s="9" t="s">
        <v>31</v>
      </c>
      <c r="O6810" s="11" t="s">
        <v>32</v>
      </c>
      <c r="P6810" s="11" t="s">
        <v>22</v>
      </c>
      <c r="Q6810" s="11" t="s">
        <v>33816</v>
      </c>
      <c r="R6810" s="11" t="s">
        <v>46</v>
      </c>
      <c r="S6810" s="9" t="s">
        <v>33817</v>
      </c>
      <c r="T6810" s="9" t="s">
        <v>18439</v>
      </c>
    </row>
    <row r="6811" customHeight="1" spans="1:20">
      <c r="A6811" s="6">
        <v>45215</v>
      </c>
      <c r="B6811" s="9" t="s">
        <v>33818</v>
      </c>
      <c r="C6811" s="9" t="s">
        <v>646</v>
      </c>
      <c r="D6811" s="11" t="s">
        <v>22</v>
      </c>
      <c r="E6811" s="9" t="s">
        <v>33819</v>
      </c>
      <c r="F6811" s="9" t="s">
        <v>33820</v>
      </c>
      <c r="G6811" s="11" t="s">
        <v>82</v>
      </c>
      <c r="H6811" s="11" t="s">
        <v>22</v>
      </c>
      <c r="I6811" s="11" t="s">
        <v>26</v>
      </c>
      <c r="J6811" s="11" t="s">
        <v>27</v>
      </c>
      <c r="K6811" s="11" t="s">
        <v>28</v>
      </c>
      <c r="L6811" s="11" t="s">
        <v>29</v>
      </c>
      <c r="M6811" s="9" t="s">
        <v>30</v>
      </c>
      <c r="N6811" s="9" t="s">
        <v>31</v>
      </c>
      <c r="O6811" s="11" t="s">
        <v>32</v>
      </c>
      <c r="P6811" s="11" t="s">
        <v>22</v>
      </c>
      <c r="Q6811" s="11" t="s">
        <v>33821</v>
      </c>
      <c r="R6811" s="11" t="s">
        <v>34</v>
      </c>
      <c r="S6811" s="9" t="s">
        <v>33822</v>
      </c>
      <c r="T6811" s="9" t="s">
        <v>33823</v>
      </c>
    </row>
    <row r="6812" customHeight="1" spans="1:20">
      <c r="A6812" s="6">
        <v>45215</v>
      </c>
      <c r="B6812" s="9" t="s">
        <v>33824</v>
      </c>
      <c r="C6812" s="9" t="s">
        <v>646</v>
      </c>
      <c r="D6812" s="11" t="s">
        <v>22</v>
      </c>
      <c r="E6812" s="9" t="s">
        <v>33825</v>
      </c>
      <c r="F6812" s="9" t="s">
        <v>33826</v>
      </c>
      <c r="G6812" s="11" t="s">
        <v>130</v>
      </c>
      <c r="H6812" s="11" t="s">
        <v>22</v>
      </c>
      <c r="I6812" s="11" t="s">
        <v>384</v>
      </c>
      <c r="J6812" s="11" t="s">
        <v>27</v>
      </c>
      <c r="K6812" s="11" t="s">
        <v>28</v>
      </c>
      <c r="L6812" s="11" t="s">
        <v>43</v>
      </c>
      <c r="M6812" s="9" t="s">
        <v>30</v>
      </c>
      <c r="N6812" s="9" t="s">
        <v>31</v>
      </c>
      <c r="O6812" s="11" t="s">
        <v>32</v>
      </c>
      <c r="P6812" s="11" t="s">
        <v>22</v>
      </c>
      <c r="Q6812" s="11" t="s">
        <v>33827</v>
      </c>
      <c r="R6812" s="11" t="s">
        <v>46</v>
      </c>
      <c r="S6812" s="9" t="s">
        <v>33828</v>
      </c>
      <c r="T6812" s="9" t="s">
        <v>22</v>
      </c>
    </row>
    <row r="6813" customHeight="1" spans="1:20">
      <c r="A6813" s="6">
        <v>45215</v>
      </c>
      <c r="B6813" s="9" t="s">
        <v>33829</v>
      </c>
      <c r="C6813" s="9" t="s">
        <v>817</v>
      </c>
      <c r="D6813" s="11" t="s">
        <v>22</v>
      </c>
      <c r="E6813" s="9" t="s">
        <v>33830</v>
      </c>
      <c r="F6813" s="9" t="s">
        <v>33831</v>
      </c>
      <c r="G6813" s="11" t="s">
        <v>25</v>
      </c>
      <c r="H6813" s="11" t="s">
        <v>22</v>
      </c>
      <c r="I6813" s="11" t="s">
        <v>241</v>
      </c>
      <c r="J6813" s="11" t="s">
        <v>27</v>
      </c>
      <c r="K6813" s="11" t="s">
        <v>28</v>
      </c>
      <c r="L6813" s="11" t="s">
        <v>43</v>
      </c>
      <c r="M6813" s="9" t="s">
        <v>44</v>
      </c>
      <c r="N6813" s="9" t="s">
        <v>31</v>
      </c>
      <c r="O6813" s="11" t="s">
        <v>32</v>
      </c>
      <c r="P6813" s="11" t="s">
        <v>22</v>
      </c>
      <c r="Q6813" s="11" t="s">
        <v>33832</v>
      </c>
      <c r="R6813" s="11" t="s">
        <v>46</v>
      </c>
      <c r="S6813" s="9" t="s">
        <v>33833</v>
      </c>
      <c r="T6813" s="9" t="s">
        <v>22</v>
      </c>
    </row>
    <row r="6814" customHeight="1" spans="1:20">
      <c r="A6814" s="6">
        <v>45215</v>
      </c>
      <c r="B6814" s="9" t="s">
        <v>33834</v>
      </c>
      <c r="C6814" s="9" t="s">
        <v>1475</v>
      </c>
      <c r="D6814" s="11" t="s">
        <v>22</v>
      </c>
      <c r="E6814" s="9" t="s">
        <v>15839</v>
      </c>
      <c r="F6814" s="9" t="s">
        <v>15840</v>
      </c>
      <c r="G6814" s="11" t="s">
        <v>130</v>
      </c>
      <c r="H6814" s="11" t="s">
        <v>22</v>
      </c>
      <c r="I6814" s="11" t="s">
        <v>293</v>
      </c>
      <c r="J6814" s="11" t="s">
        <v>27</v>
      </c>
      <c r="K6814" s="11" t="s">
        <v>28</v>
      </c>
      <c r="L6814" s="11" t="s">
        <v>43</v>
      </c>
      <c r="M6814" s="9" t="s">
        <v>44</v>
      </c>
      <c r="N6814" s="9" t="s">
        <v>31</v>
      </c>
      <c r="O6814" s="11" t="s">
        <v>32</v>
      </c>
      <c r="P6814" s="11" t="s">
        <v>22</v>
      </c>
      <c r="Q6814" s="11" t="s">
        <v>33835</v>
      </c>
      <c r="R6814" s="11" t="s">
        <v>46</v>
      </c>
      <c r="S6814" s="9" t="s">
        <v>33836</v>
      </c>
      <c r="T6814" s="9" t="s">
        <v>33837</v>
      </c>
    </row>
    <row r="6815" customHeight="1" spans="1:20">
      <c r="A6815" s="6">
        <v>45215</v>
      </c>
      <c r="B6815" s="9" t="s">
        <v>33838</v>
      </c>
      <c r="C6815" s="9" t="s">
        <v>5068</v>
      </c>
      <c r="D6815" s="11" t="s">
        <v>22</v>
      </c>
      <c r="E6815" s="9" t="s">
        <v>33839</v>
      </c>
      <c r="F6815" s="9" t="s">
        <v>33840</v>
      </c>
      <c r="G6815" s="11" t="s">
        <v>82</v>
      </c>
      <c r="H6815" s="11" t="s">
        <v>22</v>
      </c>
      <c r="I6815" s="11" t="s">
        <v>162</v>
      </c>
      <c r="J6815" s="11" t="s">
        <v>27</v>
      </c>
      <c r="K6815" s="11" t="s">
        <v>28</v>
      </c>
      <c r="L6815" s="11" t="s">
        <v>43</v>
      </c>
      <c r="M6815" s="9" t="s">
        <v>799</v>
      </c>
      <c r="N6815" s="9" t="s">
        <v>31</v>
      </c>
      <c r="O6815" s="11" t="s">
        <v>32</v>
      </c>
      <c r="P6815" s="11" t="s">
        <v>22</v>
      </c>
      <c r="Q6815" s="11" t="s">
        <v>33841</v>
      </c>
      <c r="R6815" s="11" t="s">
        <v>46</v>
      </c>
      <c r="S6815" s="9" t="s">
        <v>33842</v>
      </c>
      <c r="T6815" s="9" t="s">
        <v>33843</v>
      </c>
    </row>
    <row r="6816" customHeight="1" spans="1:20">
      <c r="A6816" s="6">
        <v>45215</v>
      </c>
      <c r="B6816" s="9" t="s">
        <v>33844</v>
      </c>
      <c r="C6816" s="9" t="s">
        <v>817</v>
      </c>
      <c r="D6816" s="11" t="s">
        <v>22</v>
      </c>
      <c r="E6816" s="9" t="s">
        <v>33845</v>
      </c>
      <c r="F6816" s="9" t="s">
        <v>33846</v>
      </c>
      <c r="G6816" s="11" t="s">
        <v>53</v>
      </c>
      <c r="H6816" s="11" t="s">
        <v>540</v>
      </c>
      <c r="I6816" s="11" t="s">
        <v>104</v>
      </c>
      <c r="J6816" s="11" t="s">
        <v>27</v>
      </c>
      <c r="K6816" s="11" t="s">
        <v>28</v>
      </c>
      <c r="L6816" s="11" t="s">
        <v>43</v>
      </c>
      <c r="M6816" s="9" t="s">
        <v>30</v>
      </c>
      <c r="N6816" s="9" t="s">
        <v>31</v>
      </c>
      <c r="O6816" s="11" t="s">
        <v>32</v>
      </c>
      <c r="P6816" s="11" t="s">
        <v>22</v>
      </c>
      <c r="Q6816" s="11" t="s">
        <v>33847</v>
      </c>
      <c r="R6816" s="11" t="s">
        <v>46</v>
      </c>
      <c r="S6816" s="9" t="s">
        <v>33848</v>
      </c>
      <c r="T6816" s="9" t="s">
        <v>33849</v>
      </c>
    </row>
    <row r="6817" customHeight="1" spans="1:20">
      <c r="A6817" s="6">
        <v>45215</v>
      </c>
      <c r="B6817" s="9" t="s">
        <v>33850</v>
      </c>
      <c r="C6817" s="9" t="s">
        <v>5170</v>
      </c>
      <c r="D6817" s="11" t="s">
        <v>22</v>
      </c>
      <c r="E6817" s="9" t="s">
        <v>33851</v>
      </c>
      <c r="F6817" s="9" t="s">
        <v>2366</v>
      </c>
      <c r="G6817" s="11" t="s">
        <v>25</v>
      </c>
      <c r="H6817" s="11" t="s">
        <v>22</v>
      </c>
      <c r="I6817" s="11" t="s">
        <v>701</v>
      </c>
      <c r="J6817" s="11" t="s">
        <v>27</v>
      </c>
      <c r="K6817" s="11" t="s">
        <v>28</v>
      </c>
      <c r="L6817" s="11" t="s">
        <v>43</v>
      </c>
      <c r="M6817" s="9" t="s">
        <v>30</v>
      </c>
      <c r="N6817" s="9" t="s">
        <v>31</v>
      </c>
      <c r="O6817" s="11" t="s">
        <v>32</v>
      </c>
      <c r="P6817" s="11" t="s">
        <v>22</v>
      </c>
      <c r="Q6817" s="11" t="s">
        <v>33852</v>
      </c>
      <c r="R6817" s="11" t="s">
        <v>46</v>
      </c>
      <c r="S6817" s="9" t="s">
        <v>33853</v>
      </c>
      <c r="T6817" s="9" t="s">
        <v>33854</v>
      </c>
    </row>
    <row r="6818" customHeight="1" spans="1:20">
      <c r="A6818" s="6">
        <v>45215</v>
      </c>
      <c r="B6818" s="9" t="s">
        <v>33855</v>
      </c>
      <c r="C6818" s="9" t="s">
        <v>2825</v>
      </c>
      <c r="D6818" s="11" t="s">
        <v>22</v>
      </c>
      <c r="E6818" s="9" t="s">
        <v>33856</v>
      </c>
      <c r="F6818" s="9" t="s">
        <v>33857</v>
      </c>
      <c r="G6818" s="11" t="s">
        <v>53</v>
      </c>
      <c r="H6818" s="11" t="s">
        <v>110</v>
      </c>
      <c r="I6818" s="11" t="s">
        <v>931</v>
      </c>
      <c r="J6818" s="11" t="s">
        <v>27</v>
      </c>
      <c r="K6818" s="11" t="s">
        <v>28</v>
      </c>
      <c r="L6818" s="11" t="s">
        <v>43</v>
      </c>
      <c r="M6818" s="9" t="s">
        <v>44</v>
      </c>
      <c r="N6818" s="9" t="s">
        <v>31</v>
      </c>
      <c r="O6818" s="11" t="s">
        <v>32</v>
      </c>
      <c r="P6818" s="11" t="s">
        <v>22</v>
      </c>
      <c r="Q6818" s="11" t="s">
        <v>33858</v>
      </c>
      <c r="R6818" s="11" t="s">
        <v>46</v>
      </c>
      <c r="S6818" s="9" t="s">
        <v>33859</v>
      </c>
      <c r="T6818" s="9" t="s">
        <v>33860</v>
      </c>
    </row>
    <row r="6819" customHeight="1" spans="1:20">
      <c r="A6819" s="6">
        <v>45215</v>
      </c>
      <c r="B6819" s="9" t="s">
        <v>33861</v>
      </c>
      <c r="C6819" s="9" t="s">
        <v>817</v>
      </c>
      <c r="D6819" s="11" t="s">
        <v>22</v>
      </c>
      <c r="E6819" s="9" t="s">
        <v>33862</v>
      </c>
      <c r="F6819" s="9" t="s">
        <v>33863</v>
      </c>
      <c r="G6819" s="11" t="s">
        <v>130</v>
      </c>
      <c r="H6819" s="11" t="s">
        <v>137</v>
      </c>
      <c r="I6819" s="11" t="s">
        <v>576</v>
      </c>
      <c r="J6819" s="11" t="s">
        <v>27</v>
      </c>
      <c r="K6819" s="11" t="s">
        <v>28</v>
      </c>
      <c r="L6819" s="11" t="s">
        <v>43</v>
      </c>
      <c r="M6819" s="9" t="s">
        <v>44</v>
      </c>
      <c r="N6819" s="9" t="s">
        <v>31</v>
      </c>
      <c r="O6819" s="11" t="s">
        <v>32</v>
      </c>
      <c r="P6819" s="11" t="s">
        <v>22</v>
      </c>
      <c r="Q6819" s="11" t="s">
        <v>33864</v>
      </c>
      <c r="R6819" s="11" t="s">
        <v>46</v>
      </c>
      <c r="S6819" s="9" t="s">
        <v>33865</v>
      </c>
      <c r="T6819" s="9" t="s">
        <v>33866</v>
      </c>
    </row>
    <row r="6820" customHeight="1" spans="1:20">
      <c r="A6820" s="6">
        <v>45215</v>
      </c>
      <c r="B6820" s="9" t="s">
        <v>33867</v>
      </c>
      <c r="C6820" s="9" t="s">
        <v>646</v>
      </c>
      <c r="D6820" s="11" t="s">
        <v>22</v>
      </c>
      <c r="E6820" s="9" t="s">
        <v>4368</v>
      </c>
      <c r="F6820" s="9" t="s">
        <v>4369</v>
      </c>
      <c r="G6820" s="11" t="s">
        <v>25</v>
      </c>
      <c r="H6820" s="11" t="s">
        <v>22</v>
      </c>
      <c r="I6820" s="11" t="s">
        <v>985</v>
      </c>
      <c r="J6820" s="11" t="s">
        <v>27</v>
      </c>
      <c r="K6820" s="11" t="s">
        <v>28</v>
      </c>
      <c r="L6820" s="11" t="s">
        <v>43</v>
      </c>
      <c r="M6820" s="9" t="s">
        <v>44</v>
      </c>
      <c r="N6820" s="9" t="s">
        <v>31</v>
      </c>
      <c r="O6820" s="11" t="s">
        <v>32</v>
      </c>
      <c r="P6820" s="11" t="s">
        <v>22</v>
      </c>
      <c r="Q6820" s="11" t="s">
        <v>33868</v>
      </c>
      <c r="R6820" s="11" t="s">
        <v>46</v>
      </c>
      <c r="S6820" s="9" t="s">
        <v>33869</v>
      </c>
      <c r="T6820" s="9" t="s">
        <v>22</v>
      </c>
    </row>
    <row r="6821" customHeight="1" spans="1:20">
      <c r="A6821" s="6">
        <v>45215</v>
      </c>
      <c r="B6821" s="9" t="s">
        <v>33870</v>
      </c>
      <c r="C6821" s="9" t="s">
        <v>6439</v>
      </c>
      <c r="D6821" s="11" t="s">
        <v>22</v>
      </c>
      <c r="E6821" s="9" t="s">
        <v>33871</v>
      </c>
      <c r="F6821" s="9" t="s">
        <v>33872</v>
      </c>
      <c r="G6821" s="11" t="s">
        <v>336</v>
      </c>
      <c r="H6821" s="11" t="s">
        <v>22</v>
      </c>
      <c r="I6821" s="11" t="s">
        <v>30539</v>
      </c>
      <c r="J6821" s="11" t="s">
        <v>27</v>
      </c>
      <c r="K6821" s="11" t="s">
        <v>28</v>
      </c>
      <c r="L6821" s="11" t="s">
        <v>43</v>
      </c>
      <c r="M6821" s="9" t="s">
        <v>44</v>
      </c>
      <c r="N6821" s="9" t="s">
        <v>31</v>
      </c>
      <c r="O6821" s="11" t="s">
        <v>32</v>
      </c>
      <c r="P6821" s="11" t="s">
        <v>22</v>
      </c>
      <c r="Q6821" s="11" t="s">
        <v>33873</v>
      </c>
      <c r="R6821" s="11" t="s">
        <v>46</v>
      </c>
      <c r="S6821" s="9" t="s">
        <v>33874</v>
      </c>
      <c r="T6821" s="9" t="s">
        <v>22</v>
      </c>
    </row>
    <row r="6822" customHeight="1" spans="1:20">
      <c r="A6822" s="6">
        <v>45215</v>
      </c>
      <c r="B6822" s="9" t="s">
        <v>33875</v>
      </c>
      <c r="C6822" s="9" t="s">
        <v>771</v>
      </c>
      <c r="D6822" s="11" t="s">
        <v>22</v>
      </c>
      <c r="E6822" s="9" t="s">
        <v>33876</v>
      </c>
      <c r="F6822" s="9" t="s">
        <v>33877</v>
      </c>
      <c r="G6822" s="11" t="s">
        <v>25</v>
      </c>
      <c r="H6822" s="11" t="s">
        <v>22</v>
      </c>
      <c r="I6822" s="11" t="s">
        <v>1181</v>
      </c>
      <c r="J6822" s="11" t="s">
        <v>27</v>
      </c>
      <c r="K6822" s="11" t="s">
        <v>28</v>
      </c>
      <c r="L6822" s="11" t="s">
        <v>43</v>
      </c>
      <c r="M6822" s="9" t="s">
        <v>30</v>
      </c>
      <c r="N6822" s="9" t="s">
        <v>31</v>
      </c>
      <c r="O6822" s="11" t="s">
        <v>32</v>
      </c>
      <c r="P6822" s="11" t="s">
        <v>22</v>
      </c>
      <c r="Q6822" s="11" t="s">
        <v>33878</v>
      </c>
      <c r="R6822" s="11" t="s">
        <v>46</v>
      </c>
      <c r="S6822" s="9" t="s">
        <v>33879</v>
      </c>
      <c r="T6822" s="9" t="s">
        <v>33880</v>
      </c>
    </row>
    <row r="6823" customHeight="1" spans="1:20">
      <c r="A6823" s="6">
        <v>45215</v>
      </c>
      <c r="B6823" s="9" t="s">
        <v>33881</v>
      </c>
      <c r="C6823" s="9" t="s">
        <v>6439</v>
      </c>
      <c r="D6823" s="11" t="s">
        <v>22</v>
      </c>
      <c r="E6823" s="9" t="s">
        <v>33882</v>
      </c>
      <c r="F6823" s="9" t="s">
        <v>33883</v>
      </c>
      <c r="G6823" s="11" t="s">
        <v>82</v>
      </c>
      <c r="H6823" s="11" t="s">
        <v>22</v>
      </c>
      <c r="I6823" s="11" t="s">
        <v>241</v>
      </c>
      <c r="J6823" s="11" t="s">
        <v>27</v>
      </c>
      <c r="K6823" s="11" t="s">
        <v>28</v>
      </c>
      <c r="L6823" s="11" t="s">
        <v>43</v>
      </c>
      <c r="M6823" s="9" t="s">
        <v>30</v>
      </c>
      <c r="N6823" s="9" t="s">
        <v>31</v>
      </c>
      <c r="O6823" s="11" t="s">
        <v>32</v>
      </c>
      <c r="P6823" s="11" t="s">
        <v>22</v>
      </c>
      <c r="Q6823" s="11" t="s">
        <v>33884</v>
      </c>
      <c r="R6823" s="11" t="s">
        <v>46</v>
      </c>
      <c r="S6823" s="9" t="s">
        <v>33885</v>
      </c>
      <c r="T6823" s="9" t="s">
        <v>33886</v>
      </c>
    </row>
    <row r="6824" customHeight="1" spans="1:20">
      <c r="A6824" s="6">
        <v>45215</v>
      </c>
      <c r="B6824" s="9" t="s">
        <v>33887</v>
      </c>
      <c r="C6824" s="9" t="s">
        <v>6439</v>
      </c>
      <c r="D6824" s="11" t="s">
        <v>22</v>
      </c>
      <c r="E6824" s="9" t="s">
        <v>33888</v>
      </c>
      <c r="F6824" s="9" t="s">
        <v>33889</v>
      </c>
      <c r="G6824" s="11" t="s">
        <v>53</v>
      </c>
      <c r="H6824" s="11" t="s">
        <v>22</v>
      </c>
      <c r="I6824" s="11" t="s">
        <v>315</v>
      </c>
      <c r="J6824" s="11" t="s">
        <v>27</v>
      </c>
      <c r="K6824" s="11" t="s">
        <v>28</v>
      </c>
      <c r="L6824" s="11" t="s">
        <v>43</v>
      </c>
      <c r="M6824" s="9" t="s">
        <v>30</v>
      </c>
      <c r="N6824" s="9" t="s">
        <v>31</v>
      </c>
      <c r="O6824" s="11" t="s">
        <v>32</v>
      </c>
      <c r="P6824" s="11" t="s">
        <v>22</v>
      </c>
      <c r="Q6824" s="11" t="s">
        <v>33890</v>
      </c>
      <c r="R6824" s="11" t="s">
        <v>46</v>
      </c>
      <c r="S6824" s="9" t="s">
        <v>33891</v>
      </c>
      <c r="T6824" s="9" t="s">
        <v>22</v>
      </c>
    </row>
    <row r="6825" customHeight="1" spans="1:20">
      <c r="A6825" s="6">
        <v>45215</v>
      </c>
      <c r="B6825" s="9" t="s">
        <v>33892</v>
      </c>
      <c r="C6825" s="9" t="s">
        <v>20705</v>
      </c>
      <c r="D6825" s="11" t="s">
        <v>22</v>
      </c>
      <c r="E6825" s="9" t="s">
        <v>33893</v>
      </c>
      <c r="F6825" s="9" t="s">
        <v>8434</v>
      </c>
      <c r="G6825" s="11" t="s">
        <v>22</v>
      </c>
      <c r="H6825" s="11" t="s">
        <v>22</v>
      </c>
      <c r="I6825" s="11" t="s">
        <v>9201</v>
      </c>
      <c r="J6825" s="11" t="s">
        <v>27</v>
      </c>
      <c r="K6825" s="11" t="s">
        <v>28</v>
      </c>
      <c r="L6825" s="11" t="s">
        <v>29</v>
      </c>
      <c r="M6825" s="9" t="s">
        <v>20708</v>
      </c>
      <c r="N6825" s="9" t="s">
        <v>9202</v>
      </c>
      <c r="O6825" s="11" t="s">
        <v>32</v>
      </c>
      <c r="P6825" s="11" t="s">
        <v>22</v>
      </c>
      <c r="Q6825" s="11" t="s">
        <v>33894</v>
      </c>
      <c r="R6825" s="11" t="s">
        <v>9203</v>
      </c>
      <c r="S6825" s="9" t="s">
        <v>33895</v>
      </c>
      <c r="T6825" s="9" t="s">
        <v>22</v>
      </c>
    </row>
    <row r="6826" customHeight="1" spans="1:20">
      <c r="A6826" s="6">
        <v>45215</v>
      </c>
      <c r="B6826" s="9" t="s">
        <v>33896</v>
      </c>
      <c r="C6826" s="9" t="s">
        <v>23502</v>
      </c>
      <c r="D6826" s="11" t="s">
        <v>22</v>
      </c>
      <c r="E6826" s="9" t="s">
        <v>33897</v>
      </c>
      <c r="F6826" s="9" t="s">
        <v>31553</v>
      </c>
      <c r="G6826" s="11" t="s">
        <v>336</v>
      </c>
      <c r="H6826" s="11" t="s">
        <v>22</v>
      </c>
      <c r="I6826" s="11" t="s">
        <v>9201</v>
      </c>
      <c r="J6826" s="11" t="s">
        <v>27</v>
      </c>
      <c r="K6826" s="11" t="s">
        <v>28</v>
      </c>
      <c r="L6826" s="11" t="s">
        <v>29</v>
      </c>
      <c r="M6826" s="9" t="s">
        <v>20708</v>
      </c>
      <c r="N6826" s="9" t="s">
        <v>9202</v>
      </c>
      <c r="O6826" s="11" t="s">
        <v>32</v>
      </c>
      <c r="P6826" s="11" t="s">
        <v>22</v>
      </c>
      <c r="Q6826" s="11" t="s">
        <v>33898</v>
      </c>
      <c r="R6826" s="11" t="s">
        <v>9203</v>
      </c>
      <c r="S6826" s="9" t="s">
        <v>33899</v>
      </c>
      <c r="T6826" s="9" t="s">
        <v>22</v>
      </c>
    </row>
    <row r="6827" customHeight="1" spans="1:20">
      <c r="A6827" s="6">
        <v>45215</v>
      </c>
      <c r="B6827" s="9" t="s">
        <v>33900</v>
      </c>
      <c r="C6827" s="9" t="s">
        <v>6452</v>
      </c>
      <c r="D6827" s="11" t="s">
        <v>22</v>
      </c>
      <c r="E6827" s="9" t="s">
        <v>33901</v>
      </c>
      <c r="F6827" s="9" t="s">
        <v>33902</v>
      </c>
      <c r="G6827" s="11" t="s">
        <v>62</v>
      </c>
      <c r="H6827" s="11" t="s">
        <v>22</v>
      </c>
      <c r="I6827" s="11" t="s">
        <v>985</v>
      </c>
      <c r="J6827" s="11" t="s">
        <v>27</v>
      </c>
      <c r="K6827" s="11" t="s">
        <v>28</v>
      </c>
      <c r="L6827" s="11" t="s">
        <v>43</v>
      </c>
      <c r="M6827" s="9" t="s">
        <v>30</v>
      </c>
      <c r="N6827" s="9" t="s">
        <v>31</v>
      </c>
      <c r="O6827" s="11" t="s">
        <v>32</v>
      </c>
      <c r="P6827" s="11" t="s">
        <v>22</v>
      </c>
      <c r="Q6827" s="11" t="s">
        <v>33903</v>
      </c>
      <c r="R6827" s="11" t="s">
        <v>46</v>
      </c>
      <c r="S6827" s="9" t="s">
        <v>33904</v>
      </c>
      <c r="T6827" s="9" t="s">
        <v>33905</v>
      </c>
    </row>
    <row r="6828" customHeight="1" spans="1:20">
      <c r="A6828" s="6">
        <v>45215</v>
      </c>
      <c r="B6828" s="9" t="s">
        <v>33906</v>
      </c>
      <c r="C6828" s="9" t="s">
        <v>21</v>
      </c>
      <c r="D6828" s="11" t="s">
        <v>22</v>
      </c>
      <c r="E6828" s="9" t="s">
        <v>29875</v>
      </c>
      <c r="F6828" s="9" t="s">
        <v>29876</v>
      </c>
      <c r="G6828" s="11" t="s">
        <v>53</v>
      </c>
      <c r="H6828" s="11" t="s">
        <v>22</v>
      </c>
      <c r="I6828" s="11" t="s">
        <v>490</v>
      </c>
      <c r="J6828" s="11" t="s">
        <v>27</v>
      </c>
      <c r="K6828" s="11" t="s">
        <v>28</v>
      </c>
      <c r="L6828" s="11" t="s">
        <v>43</v>
      </c>
      <c r="M6828" s="9" t="s">
        <v>44</v>
      </c>
      <c r="N6828" s="9" t="s">
        <v>31</v>
      </c>
      <c r="O6828" s="11" t="s">
        <v>32</v>
      </c>
      <c r="P6828" s="11" t="s">
        <v>22</v>
      </c>
      <c r="Q6828" s="11" t="s">
        <v>33907</v>
      </c>
      <c r="R6828" s="11" t="s">
        <v>46</v>
      </c>
      <c r="S6828" s="9" t="s">
        <v>33908</v>
      </c>
      <c r="T6828" s="9" t="s">
        <v>33909</v>
      </c>
    </row>
    <row r="6829" customHeight="1" spans="1:20">
      <c r="A6829" s="6">
        <v>45215</v>
      </c>
      <c r="B6829" s="9" t="s">
        <v>33910</v>
      </c>
      <c r="C6829" s="9" t="s">
        <v>6495</v>
      </c>
      <c r="D6829" s="11" t="s">
        <v>22</v>
      </c>
      <c r="E6829" s="9" t="s">
        <v>33911</v>
      </c>
      <c r="F6829" s="9" t="s">
        <v>33912</v>
      </c>
      <c r="G6829" s="11" t="s">
        <v>130</v>
      </c>
      <c r="H6829" s="11" t="s">
        <v>22</v>
      </c>
      <c r="I6829" s="11" t="s">
        <v>26</v>
      </c>
      <c r="J6829" s="11" t="s">
        <v>27</v>
      </c>
      <c r="K6829" s="11" t="s">
        <v>76</v>
      </c>
      <c r="L6829" s="11" t="s">
        <v>29</v>
      </c>
      <c r="M6829" s="9" t="s">
        <v>30</v>
      </c>
      <c r="N6829" s="9" t="s">
        <v>31</v>
      </c>
      <c r="O6829" s="11" t="s">
        <v>32</v>
      </c>
      <c r="P6829" s="11" t="s">
        <v>22</v>
      </c>
      <c r="Q6829" s="11" t="s">
        <v>33913</v>
      </c>
      <c r="R6829" s="11" t="s">
        <v>34</v>
      </c>
      <c r="S6829" s="9" t="s">
        <v>6499</v>
      </c>
      <c r="T6829" s="9" t="s">
        <v>22</v>
      </c>
    </row>
    <row r="6830" customHeight="1" spans="1:20">
      <c r="A6830" s="6">
        <v>45215</v>
      </c>
      <c r="B6830" s="9" t="s">
        <v>33914</v>
      </c>
      <c r="C6830" s="9" t="s">
        <v>2911</v>
      </c>
      <c r="D6830" s="11" t="s">
        <v>22</v>
      </c>
      <c r="E6830" s="9" t="s">
        <v>33915</v>
      </c>
      <c r="F6830" s="9" t="s">
        <v>33916</v>
      </c>
      <c r="G6830" s="11" t="s">
        <v>130</v>
      </c>
      <c r="H6830" s="11" t="s">
        <v>22</v>
      </c>
      <c r="I6830" s="11" t="s">
        <v>26</v>
      </c>
      <c r="J6830" s="11" t="s">
        <v>27</v>
      </c>
      <c r="K6830" s="11" t="s">
        <v>76</v>
      </c>
      <c r="L6830" s="11" t="s">
        <v>29</v>
      </c>
      <c r="M6830" s="9" t="s">
        <v>44</v>
      </c>
      <c r="N6830" s="9" t="s">
        <v>31</v>
      </c>
      <c r="O6830" s="11" t="s">
        <v>32</v>
      </c>
      <c r="P6830" s="11" t="s">
        <v>22</v>
      </c>
      <c r="Q6830" s="11" t="s">
        <v>33917</v>
      </c>
      <c r="R6830" s="11" t="s">
        <v>34</v>
      </c>
      <c r="S6830" s="9" t="s">
        <v>33918</v>
      </c>
      <c r="T6830" s="9" t="s">
        <v>22</v>
      </c>
    </row>
    <row r="6831" customHeight="1" spans="1:20">
      <c r="A6831" s="6">
        <v>45215</v>
      </c>
      <c r="B6831" s="9" t="s">
        <v>33919</v>
      </c>
      <c r="C6831" s="9" t="s">
        <v>6506</v>
      </c>
      <c r="D6831" s="11" t="s">
        <v>22</v>
      </c>
      <c r="E6831" s="9" t="s">
        <v>33920</v>
      </c>
      <c r="F6831" s="9" t="s">
        <v>33921</v>
      </c>
      <c r="G6831" s="11" t="s">
        <v>130</v>
      </c>
      <c r="H6831" s="11" t="s">
        <v>22</v>
      </c>
      <c r="I6831" s="11" t="s">
        <v>315</v>
      </c>
      <c r="J6831" s="11" t="s">
        <v>27</v>
      </c>
      <c r="K6831" s="11" t="s">
        <v>28</v>
      </c>
      <c r="L6831" s="11" t="s">
        <v>43</v>
      </c>
      <c r="M6831" s="9" t="s">
        <v>30</v>
      </c>
      <c r="N6831" s="9" t="s">
        <v>208</v>
      </c>
      <c r="O6831" s="11" t="s">
        <v>32</v>
      </c>
      <c r="P6831" s="11" t="s">
        <v>22</v>
      </c>
      <c r="Q6831" s="11" t="s">
        <v>33922</v>
      </c>
      <c r="R6831" s="11" t="s">
        <v>46</v>
      </c>
      <c r="S6831" s="9" t="s">
        <v>33923</v>
      </c>
      <c r="T6831" s="9" t="s">
        <v>22</v>
      </c>
    </row>
    <row r="6832" customHeight="1" spans="1:20">
      <c r="A6832" s="6">
        <v>45215</v>
      </c>
      <c r="B6832" s="9" t="s">
        <v>33924</v>
      </c>
      <c r="C6832" s="9" t="s">
        <v>9229</v>
      </c>
      <c r="D6832" s="11" t="s">
        <v>22</v>
      </c>
      <c r="E6832" s="9" t="s">
        <v>33925</v>
      </c>
      <c r="F6832" s="9" t="s">
        <v>33926</v>
      </c>
      <c r="G6832" s="11" t="s">
        <v>41</v>
      </c>
      <c r="H6832" s="11" t="s">
        <v>22</v>
      </c>
      <c r="I6832" s="11" t="s">
        <v>9666</v>
      </c>
      <c r="J6832" s="11" t="s">
        <v>27</v>
      </c>
      <c r="K6832" s="11" t="s">
        <v>28</v>
      </c>
      <c r="L6832" s="11" t="s">
        <v>43</v>
      </c>
      <c r="M6832" s="9" t="s">
        <v>44</v>
      </c>
      <c r="N6832" s="9" t="s">
        <v>208</v>
      </c>
      <c r="O6832" s="11" t="s">
        <v>32</v>
      </c>
      <c r="P6832" s="11" t="s">
        <v>22</v>
      </c>
      <c r="Q6832" s="11" t="s">
        <v>33927</v>
      </c>
      <c r="R6832" s="11" t="s">
        <v>46</v>
      </c>
      <c r="S6832" s="9" t="s">
        <v>33928</v>
      </c>
      <c r="T6832" s="9" t="s">
        <v>22</v>
      </c>
    </row>
    <row r="6833" customHeight="1" spans="1:20">
      <c r="A6833" s="6">
        <v>45215</v>
      </c>
      <c r="B6833" s="9" t="s">
        <v>33929</v>
      </c>
      <c r="C6833" s="9" t="s">
        <v>6506</v>
      </c>
      <c r="D6833" s="11" t="s">
        <v>22</v>
      </c>
      <c r="E6833" s="9" t="s">
        <v>33930</v>
      </c>
      <c r="F6833" s="9" t="s">
        <v>33931</v>
      </c>
      <c r="G6833" s="11" t="s">
        <v>247</v>
      </c>
      <c r="H6833" s="11" t="s">
        <v>22</v>
      </c>
      <c r="I6833" s="11" t="s">
        <v>3098</v>
      </c>
      <c r="J6833" s="11" t="s">
        <v>27</v>
      </c>
      <c r="K6833" s="11" t="s">
        <v>28</v>
      </c>
      <c r="L6833" s="11" t="s">
        <v>43</v>
      </c>
      <c r="M6833" s="9" t="s">
        <v>30</v>
      </c>
      <c r="N6833" s="9" t="s">
        <v>208</v>
      </c>
      <c r="O6833" s="11" t="s">
        <v>32</v>
      </c>
      <c r="P6833" s="11" t="s">
        <v>22</v>
      </c>
      <c r="Q6833" s="11" t="s">
        <v>33932</v>
      </c>
      <c r="R6833" s="11" t="s">
        <v>46</v>
      </c>
      <c r="S6833" s="9" t="s">
        <v>33933</v>
      </c>
      <c r="T6833" s="9" t="s">
        <v>22</v>
      </c>
    </row>
    <row r="6834" customHeight="1" spans="1:20">
      <c r="A6834" s="6">
        <v>45215</v>
      </c>
      <c r="B6834" s="9" t="s">
        <v>33934</v>
      </c>
      <c r="C6834" s="9" t="s">
        <v>6506</v>
      </c>
      <c r="D6834" s="11" t="s">
        <v>22</v>
      </c>
      <c r="E6834" s="9" t="s">
        <v>33935</v>
      </c>
      <c r="F6834" s="9" t="s">
        <v>33936</v>
      </c>
      <c r="G6834" s="11" t="s">
        <v>130</v>
      </c>
      <c r="H6834" s="11" t="s">
        <v>22</v>
      </c>
      <c r="I6834" s="11" t="s">
        <v>3098</v>
      </c>
      <c r="J6834" s="11" t="s">
        <v>27</v>
      </c>
      <c r="K6834" s="11" t="s">
        <v>28</v>
      </c>
      <c r="L6834" s="11" t="s">
        <v>43</v>
      </c>
      <c r="M6834" s="9" t="s">
        <v>30</v>
      </c>
      <c r="N6834" s="9" t="s">
        <v>208</v>
      </c>
      <c r="O6834" s="11" t="s">
        <v>32</v>
      </c>
      <c r="P6834" s="11" t="s">
        <v>22</v>
      </c>
      <c r="Q6834" s="11" t="s">
        <v>33937</v>
      </c>
      <c r="R6834" s="11" t="s">
        <v>46</v>
      </c>
      <c r="S6834" s="9" t="s">
        <v>33938</v>
      </c>
      <c r="T6834" s="9" t="s">
        <v>22</v>
      </c>
    </row>
    <row r="6835" customHeight="1" spans="1:20">
      <c r="A6835" s="6">
        <v>45215</v>
      </c>
      <c r="B6835" s="9" t="s">
        <v>33939</v>
      </c>
      <c r="C6835" s="9" t="s">
        <v>6506</v>
      </c>
      <c r="D6835" s="11" t="s">
        <v>22</v>
      </c>
      <c r="E6835" s="9" t="s">
        <v>33940</v>
      </c>
      <c r="F6835" s="9" t="s">
        <v>33941</v>
      </c>
      <c r="G6835" s="11" t="s">
        <v>130</v>
      </c>
      <c r="H6835" s="11" t="s">
        <v>22</v>
      </c>
      <c r="I6835" s="11" t="s">
        <v>384</v>
      </c>
      <c r="J6835" s="11" t="s">
        <v>27</v>
      </c>
      <c r="K6835" s="11" t="s">
        <v>28</v>
      </c>
      <c r="L6835" s="11" t="s">
        <v>43</v>
      </c>
      <c r="M6835" s="9" t="s">
        <v>30</v>
      </c>
      <c r="N6835" s="9" t="s">
        <v>208</v>
      </c>
      <c r="O6835" s="11" t="s">
        <v>32</v>
      </c>
      <c r="P6835" s="11" t="s">
        <v>22</v>
      </c>
      <c r="Q6835" s="11" t="s">
        <v>33942</v>
      </c>
      <c r="R6835" s="11" t="s">
        <v>46</v>
      </c>
      <c r="S6835" s="9" t="s">
        <v>33943</v>
      </c>
      <c r="T6835" s="9" t="s">
        <v>22</v>
      </c>
    </row>
    <row r="6836" customHeight="1" spans="1:20">
      <c r="A6836" s="6">
        <v>45215</v>
      </c>
      <c r="B6836" s="9" t="s">
        <v>33944</v>
      </c>
      <c r="C6836" s="9" t="s">
        <v>6506</v>
      </c>
      <c r="D6836" s="11" t="s">
        <v>22</v>
      </c>
      <c r="E6836" s="9" t="s">
        <v>33945</v>
      </c>
      <c r="F6836" s="9" t="s">
        <v>33946</v>
      </c>
      <c r="G6836" s="11" t="s">
        <v>194</v>
      </c>
      <c r="H6836" s="11" t="s">
        <v>110</v>
      </c>
      <c r="I6836" s="11" t="s">
        <v>384</v>
      </c>
      <c r="J6836" s="11" t="s">
        <v>27</v>
      </c>
      <c r="K6836" s="11" t="s">
        <v>28</v>
      </c>
      <c r="L6836" s="11" t="s">
        <v>43</v>
      </c>
      <c r="M6836" s="9" t="s">
        <v>30</v>
      </c>
      <c r="N6836" s="9" t="s">
        <v>208</v>
      </c>
      <c r="O6836" s="11" t="s">
        <v>32</v>
      </c>
      <c r="P6836" s="11" t="s">
        <v>22</v>
      </c>
      <c r="Q6836" s="11" t="s">
        <v>33947</v>
      </c>
      <c r="R6836" s="11" t="s">
        <v>46</v>
      </c>
      <c r="S6836" s="9" t="s">
        <v>33948</v>
      </c>
      <c r="T6836" s="9" t="s">
        <v>22</v>
      </c>
    </row>
    <row r="6837" customHeight="1" spans="1:20">
      <c r="A6837" s="6">
        <v>45215</v>
      </c>
      <c r="B6837" s="9" t="s">
        <v>33949</v>
      </c>
      <c r="C6837" s="9" t="s">
        <v>6506</v>
      </c>
      <c r="D6837" s="11" t="s">
        <v>22</v>
      </c>
      <c r="E6837" s="9" t="s">
        <v>33950</v>
      </c>
      <c r="F6837" s="9" t="s">
        <v>33951</v>
      </c>
      <c r="G6837" s="11" t="s">
        <v>130</v>
      </c>
      <c r="H6837" s="11" t="s">
        <v>22</v>
      </c>
      <c r="I6837" s="11" t="s">
        <v>912</v>
      </c>
      <c r="J6837" s="11" t="s">
        <v>27</v>
      </c>
      <c r="K6837" s="11" t="s">
        <v>28</v>
      </c>
      <c r="L6837" s="11" t="s">
        <v>43</v>
      </c>
      <c r="M6837" s="9" t="s">
        <v>44</v>
      </c>
      <c r="N6837" s="9" t="s">
        <v>208</v>
      </c>
      <c r="O6837" s="11" t="s">
        <v>32</v>
      </c>
      <c r="P6837" s="11" t="s">
        <v>22</v>
      </c>
      <c r="Q6837" s="11" t="s">
        <v>33952</v>
      </c>
      <c r="R6837" s="11" t="s">
        <v>46</v>
      </c>
      <c r="S6837" s="9" t="s">
        <v>33953</v>
      </c>
      <c r="T6837" s="9" t="s">
        <v>22</v>
      </c>
    </row>
    <row r="6838" customHeight="1" spans="1:20">
      <c r="A6838" s="6">
        <v>45215</v>
      </c>
      <c r="B6838" s="9" t="s">
        <v>33954</v>
      </c>
      <c r="C6838" s="9" t="s">
        <v>6506</v>
      </c>
      <c r="D6838" s="11" t="s">
        <v>22</v>
      </c>
      <c r="E6838" s="9" t="s">
        <v>33955</v>
      </c>
      <c r="F6838" s="9" t="s">
        <v>33956</v>
      </c>
      <c r="G6838" s="11" t="s">
        <v>82</v>
      </c>
      <c r="H6838" s="11" t="s">
        <v>22</v>
      </c>
      <c r="I6838" s="11" t="s">
        <v>104</v>
      </c>
      <c r="J6838" s="11" t="s">
        <v>27</v>
      </c>
      <c r="K6838" s="11" t="s">
        <v>28</v>
      </c>
      <c r="L6838" s="11" t="s">
        <v>43</v>
      </c>
      <c r="M6838" s="9" t="s">
        <v>30</v>
      </c>
      <c r="N6838" s="9" t="s">
        <v>208</v>
      </c>
      <c r="O6838" s="11" t="s">
        <v>32</v>
      </c>
      <c r="P6838" s="11" t="s">
        <v>22</v>
      </c>
      <c r="Q6838" s="11" t="s">
        <v>33957</v>
      </c>
      <c r="R6838" s="11" t="s">
        <v>46</v>
      </c>
      <c r="S6838" s="9" t="s">
        <v>33958</v>
      </c>
      <c r="T6838" s="9" t="s">
        <v>22</v>
      </c>
    </row>
    <row r="6839" customHeight="1" spans="1:20">
      <c r="A6839" s="6">
        <v>45215</v>
      </c>
      <c r="B6839" s="9" t="s">
        <v>33959</v>
      </c>
      <c r="C6839" s="9" t="s">
        <v>6506</v>
      </c>
      <c r="D6839" s="11" t="s">
        <v>22</v>
      </c>
      <c r="E6839" s="9" t="s">
        <v>33960</v>
      </c>
      <c r="F6839" s="9" t="s">
        <v>33961</v>
      </c>
      <c r="G6839" s="11" t="s">
        <v>69</v>
      </c>
      <c r="H6839" s="11" t="s">
        <v>22</v>
      </c>
      <c r="I6839" s="11" t="s">
        <v>42</v>
      </c>
      <c r="J6839" s="11" t="s">
        <v>27</v>
      </c>
      <c r="K6839" s="11" t="s">
        <v>28</v>
      </c>
      <c r="L6839" s="11" t="s">
        <v>43</v>
      </c>
      <c r="M6839" s="9" t="s">
        <v>30</v>
      </c>
      <c r="N6839" s="9" t="s">
        <v>208</v>
      </c>
      <c r="O6839" s="11" t="s">
        <v>32</v>
      </c>
      <c r="P6839" s="11" t="s">
        <v>22</v>
      </c>
      <c r="Q6839" s="11" t="s">
        <v>33962</v>
      </c>
      <c r="R6839" s="11" t="s">
        <v>46</v>
      </c>
      <c r="S6839" s="9" t="s">
        <v>33963</v>
      </c>
      <c r="T6839" s="9" t="s">
        <v>22</v>
      </c>
    </row>
    <row r="6840" customHeight="1" spans="1:20">
      <c r="A6840" s="6">
        <v>45215</v>
      </c>
      <c r="B6840" s="9" t="s">
        <v>33964</v>
      </c>
      <c r="C6840" s="9" t="s">
        <v>6506</v>
      </c>
      <c r="D6840" s="11" t="s">
        <v>22</v>
      </c>
      <c r="E6840" s="9" t="s">
        <v>33965</v>
      </c>
      <c r="F6840" s="9" t="s">
        <v>24628</v>
      </c>
      <c r="G6840" s="11" t="s">
        <v>82</v>
      </c>
      <c r="H6840" s="11" t="s">
        <v>22</v>
      </c>
      <c r="I6840" s="11" t="s">
        <v>75</v>
      </c>
      <c r="J6840" s="11" t="s">
        <v>27</v>
      </c>
      <c r="K6840" s="11" t="s">
        <v>28</v>
      </c>
      <c r="L6840" s="11" t="s">
        <v>43</v>
      </c>
      <c r="M6840" s="9" t="s">
        <v>30</v>
      </c>
      <c r="N6840" s="9" t="s">
        <v>208</v>
      </c>
      <c r="O6840" s="11" t="s">
        <v>32</v>
      </c>
      <c r="P6840" s="11" t="s">
        <v>22</v>
      </c>
      <c r="Q6840" s="11" t="s">
        <v>33966</v>
      </c>
      <c r="R6840" s="11" t="s">
        <v>46</v>
      </c>
      <c r="S6840" s="9" t="s">
        <v>33967</v>
      </c>
      <c r="T6840" s="9" t="s">
        <v>22</v>
      </c>
    </row>
    <row r="6841" customHeight="1" spans="1:20">
      <c r="A6841" s="6">
        <v>45215</v>
      </c>
      <c r="B6841" s="9" t="s">
        <v>33968</v>
      </c>
      <c r="C6841" s="9" t="s">
        <v>6506</v>
      </c>
      <c r="D6841" s="11" t="s">
        <v>22</v>
      </c>
      <c r="E6841" s="9" t="s">
        <v>33969</v>
      </c>
      <c r="F6841" s="9" t="s">
        <v>24628</v>
      </c>
      <c r="G6841" s="11" t="s">
        <v>82</v>
      </c>
      <c r="H6841" s="11" t="s">
        <v>22</v>
      </c>
      <c r="I6841" s="11" t="s">
        <v>83</v>
      </c>
      <c r="J6841" s="11" t="s">
        <v>27</v>
      </c>
      <c r="K6841" s="11" t="s">
        <v>28</v>
      </c>
      <c r="L6841" s="11" t="s">
        <v>43</v>
      </c>
      <c r="M6841" s="9" t="s">
        <v>30</v>
      </c>
      <c r="N6841" s="9" t="s">
        <v>208</v>
      </c>
      <c r="O6841" s="11" t="s">
        <v>32</v>
      </c>
      <c r="P6841" s="11" t="s">
        <v>22</v>
      </c>
      <c r="Q6841" s="11" t="s">
        <v>33970</v>
      </c>
      <c r="R6841" s="11" t="s">
        <v>46</v>
      </c>
      <c r="S6841" s="9" t="s">
        <v>33971</v>
      </c>
      <c r="T6841" s="9" t="s">
        <v>22</v>
      </c>
    </row>
    <row r="6842" customHeight="1" spans="1:20">
      <c r="A6842" s="6">
        <v>45215</v>
      </c>
      <c r="B6842" s="9" t="s">
        <v>33972</v>
      </c>
      <c r="C6842" s="9" t="s">
        <v>6506</v>
      </c>
      <c r="D6842" s="11" t="s">
        <v>22</v>
      </c>
      <c r="E6842" s="9" t="s">
        <v>33973</v>
      </c>
      <c r="F6842" s="9" t="s">
        <v>33974</v>
      </c>
      <c r="G6842" s="11" t="s">
        <v>130</v>
      </c>
      <c r="H6842" s="11" t="s">
        <v>110</v>
      </c>
      <c r="I6842" s="11" t="s">
        <v>175</v>
      </c>
      <c r="J6842" s="11" t="s">
        <v>27</v>
      </c>
      <c r="K6842" s="11" t="s">
        <v>28</v>
      </c>
      <c r="L6842" s="11" t="s">
        <v>43</v>
      </c>
      <c r="M6842" s="9" t="s">
        <v>30</v>
      </c>
      <c r="N6842" s="9" t="s">
        <v>208</v>
      </c>
      <c r="O6842" s="11" t="s">
        <v>32</v>
      </c>
      <c r="P6842" s="11" t="s">
        <v>22</v>
      </c>
      <c r="Q6842" s="11" t="s">
        <v>33975</v>
      </c>
      <c r="R6842" s="11" t="s">
        <v>46</v>
      </c>
      <c r="S6842" s="9" t="s">
        <v>33976</v>
      </c>
      <c r="T6842" s="9" t="s">
        <v>22</v>
      </c>
    </row>
    <row r="6843" customHeight="1" spans="1:20">
      <c r="A6843" s="6">
        <v>45215</v>
      </c>
      <c r="B6843" s="9" t="s">
        <v>33977</v>
      </c>
      <c r="C6843" s="9" t="s">
        <v>6506</v>
      </c>
      <c r="D6843" s="11" t="s">
        <v>22</v>
      </c>
      <c r="E6843" s="9" t="s">
        <v>33978</v>
      </c>
      <c r="F6843" s="9" t="s">
        <v>33979</v>
      </c>
      <c r="G6843" s="11" t="s">
        <v>130</v>
      </c>
      <c r="H6843" s="11" t="s">
        <v>110</v>
      </c>
      <c r="I6843" s="11" t="s">
        <v>3098</v>
      </c>
      <c r="J6843" s="11" t="s">
        <v>27</v>
      </c>
      <c r="K6843" s="11" t="s">
        <v>28</v>
      </c>
      <c r="L6843" s="11" t="s">
        <v>43</v>
      </c>
      <c r="M6843" s="9" t="s">
        <v>30</v>
      </c>
      <c r="N6843" s="9" t="s">
        <v>208</v>
      </c>
      <c r="O6843" s="11" t="s">
        <v>32</v>
      </c>
      <c r="P6843" s="11" t="s">
        <v>22</v>
      </c>
      <c r="Q6843" s="11" t="s">
        <v>33980</v>
      </c>
      <c r="R6843" s="11" t="s">
        <v>46</v>
      </c>
      <c r="S6843" s="9" t="s">
        <v>33981</v>
      </c>
      <c r="T6843" s="9" t="s">
        <v>22</v>
      </c>
    </row>
    <row r="6844" customHeight="1" spans="1:20">
      <c r="A6844" s="6">
        <v>45215</v>
      </c>
      <c r="B6844" s="9" t="s">
        <v>33982</v>
      </c>
      <c r="C6844" s="9" t="s">
        <v>6506</v>
      </c>
      <c r="D6844" s="11" t="s">
        <v>22</v>
      </c>
      <c r="E6844" s="9" t="s">
        <v>33983</v>
      </c>
      <c r="F6844" s="9" t="s">
        <v>33984</v>
      </c>
      <c r="G6844" s="11" t="s">
        <v>62</v>
      </c>
      <c r="H6844" s="11" t="s">
        <v>22</v>
      </c>
      <c r="I6844" s="11" t="s">
        <v>3098</v>
      </c>
      <c r="J6844" s="11" t="s">
        <v>27</v>
      </c>
      <c r="K6844" s="11" t="s">
        <v>28</v>
      </c>
      <c r="L6844" s="11" t="s">
        <v>43</v>
      </c>
      <c r="M6844" s="9" t="s">
        <v>30</v>
      </c>
      <c r="N6844" s="9" t="s">
        <v>208</v>
      </c>
      <c r="O6844" s="11" t="s">
        <v>32</v>
      </c>
      <c r="P6844" s="11" t="s">
        <v>22</v>
      </c>
      <c r="Q6844" s="11" t="s">
        <v>33985</v>
      </c>
      <c r="R6844" s="11" t="s">
        <v>46</v>
      </c>
      <c r="S6844" s="9" t="s">
        <v>33986</v>
      </c>
      <c r="T6844" s="9" t="s">
        <v>22</v>
      </c>
    </row>
    <row r="6845" customHeight="1" spans="1:20">
      <c r="A6845" s="6">
        <v>45215</v>
      </c>
      <c r="B6845" s="9" t="s">
        <v>33987</v>
      </c>
      <c r="C6845" s="9" t="s">
        <v>6506</v>
      </c>
      <c r="D6845" s="11" t="s">
        <v>22</v>
      </c>
      <c r="E6845" s="9" t="s">
        <v>33988</v>
      </c>
      <c r="F6845" s="9" t="s">
        <v>33989</v>
      </c>
      <c r="G6845" s="11" t="s">
        <v>82</v>
      </c>
      <c r="H6845" s="11" t="s">
        <v>22</v>
      </c>
      <c r="I6845" s="11" t="s">
        <v>131</v>
      </c>
      <c r="J6845" s="11" t="s">
        <v>27</v>
      </c>
      <c r="K6845" s="11" t="s">
        <v>28</v>
      </c>
      <c r="L6845" s="11" t="s">
        <v>43</v>
      </c>
      <c r="M6845" s="9" t="s">
        <v>30</v>
      </c>
      <c r="N6845" s="9" t="s">
        <v>208</v>
      </c>
      <c r="O6845" s="11" t="s">
        <v>32</v>
      </c>
      <c r="P6845" s="11" t="s">
        <v>22</v>
      </c>
      <c r="Q6845" s="11" t="s">
        <v>33990</v>
      </c>
      <c r="R6845" s="11" t="s">
        <v>46</v>
      </c>
      <c r="S6845" s="9" t="s">
        <v>33991</v>
      </c>
      <c r="T6845" s="9" t="s">
        <v>22</v>
      </c>
    </row>
    <row r="6846" customHeight="1" spans="1:20">
      <c r="A6846" s="6">
        <v>45215</v>
      </c>
      <c r="B6846" s="9" t="s">
        <v>33992</v>
      </c>
      <c r="C6846" s="9" t="s">
        <v>6506</v>
      </c>
      <c r="D6846" s="11" t="s">
        <v>22</v>
      </c>
      <c r="E6846" s="9" t="s">
        <v>33993</v>
      </c>
      <c r="F6846" s="9" t="s">
        <v>33994</v>
      </c>
      <c r="G6846" s="11" t="s">
        <v>130</v>
      </c>
      <c r="H6846" s="11" t="s">
        <v>22</v>
      </c>
      <c r="I6846" s="11" t="s">
        <v>9666</v>
      </c>
      <c r="J6846" s="11" t="s">
        <v>27</v>
      </c>
      <c r="K6846" s="11" t="s">
        <v>28</v>
      </c>
      <c r="L6846" s="11" t="s">
        <v>43</v>
      </c>
      <c r="M6846" s="9" t="s">
        <v>30</v>
      </c>
      <c r="N6846" s="9" t="s">
        <v>208</v>
      </c>
      <c r="O6846" s="11" t="s">
        <v>32</v>
      </c>
      <c r="P6846" s="11" t="s">
        <v>22</v>
      </c>
      <c r="Q6846" s="11" t="s">
        <v>33995</v>
      </c>
      <c r="R6846" s="11" t="s">
        <v>46</v>
      </c>
      <c r="S6846" s="9" t="s">
        <v>26816</v>
      </c>
      <c r="T6846" s="9" t="s">
        <v>22</v>
      </c>
    </row>
    <row r="6847" customHeight="1" spans="1:20">
      <c r="A6847" s="6">
        <v>45215</v>
      </c>
      <c r="B6847" s="9" t="s">
        <v>33996</v>
      </c>
      <c r="C6847" s="9" t="s">
        <v>6506</v>
      </c>
      <c r="D6847" s="11" t="s">
        <v>22</v>
      </c>
      <c r="E6847" s="9" t="s">
        <v>33997</v>
      </c>
      <c r="F6847" s="9" t="s">
        <v>33998</v>
      </c>
      <c r="G6847" s="11" t="s">
        <v>41</v>
      </c>
      <c r="H6847" s="11" t="s">
        <v>110</v>
      </c>
      <c r="I6847" s="11" t="s">
        <v>2203</v>
      </c>
      <c r="J6847" s="11" t="s">
        <v>27</v>
      </c>
      <c r="K6847" s="11" t="s">
        <v>28</v>
      </c>
      <c r="L6847" s="11" t="s">
        <v>43</v>
      </c>
      <c r="M6847" s="9" t="s">
        <v>30</v>
      </c>
      <c r="N6847" s="9" t="s">
        <v>208</v>
      </c>
      <c r="O6847" s="11" t="s">
        <v>32</v>
      </c>
      <c r="P6847" s="11" t="s">
        <v>22</v>
      </c>
      <c r="Q6847" s="11" t="s">
        <v>33999</v>
      </c>
      <c r="R6847" s="11" t="s">
        <v>46</v>
      </c>
      <c r="S6847" s="9" t="s">
        <v>34000</v>
      </c>
      <c r="T6847" s="9" t="s">
        <v>22</v>
      </c>
    </row>
    <row r="6848" customHeight="1" spans="1:20">
      <c r="A6848" s="6">
        <v>45215</v>
      </c>
      <c r="B6848" s="9" t="s">
        <v>34001</v>
      </c>
      <c r="C6848" s="9" t="s">
        <v>6506</v>
      </c>
      <c r="D6848" s="11" t="s">
        <v>22</v>
      </c>
      <c r="E6848" s="9" t="s">
        <v>34002</v>
      </c>
      <c r="F6848" s="9" t="s">
        <v>34003</v>
      </c>
      <c r="G6848" s="11" t="s">
        <v>130</v>
      </c>
      <c r="H6848" s="11" t="s">
        <v>110</v>
      </c>
      <c r="I6848" s="11" t="s">
        <v>3098</v>
      </c>
      <c r="J6848" s="11" t="s">
        <v>27</v>
      </c>
      <c r="K6848" s="11" t="s">
        <v>28</v>
      </c>
      <c r="L6848" s="11" t="s">
        <v>43</v>
      </c>
      <c r="M6848" s="9" t="s">
        <v>30</v>
      </c>
      <c r="N6848" s="9" t="s">
        <v>208</v>
      </c>
      <c r="O6848" s="11" t="s">
        <v>32</v>
      </c>
      <c r="P6848" s="11" t="s">
        <v>22</v>
      </c>
      <c r="Q6848" s="11" t="s">
        <v>34004</v>
      </c>
      <c r="R6848" s="11" t="s">
        <v>46</v>
      </c>
      <c r="S6848" s="9" t="s">
        <v>34005</v>
      </c>
      <c r="T6848" s="9" t="s">
        <v>22</v>
      </c>
    </row>
    <row r="6849" customHeight="1" spans="1:20">
      <c r="A6849" s="6">
        <v>45215</v>
      </c>
      <c r="B6849" s="9" t="s">
        <v>34006</v>
      </c>
      <c r="C6849" s="9" t="s">
        <v>6506</v>
      </c>
      <c r="D6849" s="11" t="s">
        <v>22</v>
      </c>
      <c r="E6849" s="9" t="s">
        <v>34007</v>
      </c>
      <c r="F6849" s="9" t="s">
        <v>34008</v>
      </c>
      <c r="G6849" s="11" t="s">
        <v>82</v>
      </c>
      <c r="H6849" s="11" t="s">
        <v>22</v>
      </c>
      <c r="I6849" s="11" t="s">
        <v>124</v>
      </c>
      <c r="J6849" s="11" t="s">
        <v>27</v>
      </c>
      <c r="K6849" s="11" t="s">
        <v>28</v>
      </c>
      <c r="L6849" s="11" t="s">
        <v>43</v>
      </c>
      <c r="M6849" s="9" t="s">
        <v>44</v>
      </c>
      <c r="N6849" s="9" t="s">
        <v>208</v>
      </c>
      <c r="O6849" s="11" t="s">
        <v>32</v>
      </c>
      <c r="P6849" s="11" t="s">
        <v>22</v>
      </c>
      <c r="Q6849" s="11" t="s">
        <v>34009</v>
      </c>
      <c r="R6849" s="11" t="s">
        <v>46</v>
      </c>
      <c r="S6849" s="9" t="s">
        <v>34010</v>
      </c>
      <c r="T6849" s="9" t="s">
        <v>34011</v>
      </c>
    </row>
    <row r="6850" customHeight="1" spans="1:20">
      <c r="A6850" s="6">
        <v>45215</v>
      </c>
      <c r="B6850" s="9" t="s">
        <v>34012</v>
      </c>
      <c r="C6850" s="9" t="s">
        <v>6506</v>
      </c>
      <c r="D6850" s="11" t="s">
        <v>22</v>
      </c>
      <c r="E6850" s="9" t="s">
        <v>34013</v>
      </c>
      <c r="F6850" s="9" t="s">
        <v>34014</v>
      </c>
      <c r="G6850" s="11" t="s">
        <v>41</v>
      </c>
      <c r="H6850" s="11" t="s">
        <v>22</v>
      </c>
      <c r="I6850" s="11" t="s">
        <v>253</v>
      </c>
      <c r="J6850" s="11" t="s">
        <v>27</v>
      </c>
      <c r="K6850" s="11" t="s">
        <v>28</v>
      </c>
      <c r="L6850" s="11" t="s">
        <v>43</v>
      </c>
      <c r="M6850" s="9" t="s">
        <v>44</v>
      </c>
      <c r="N6850" s="9" t="s">
        <v>208</v>
      </c>
      <c r="O6850" s="11" t="s">
        <v>32</v>
      </c>
      <c r="P6850" s="11" t="s">
        <v>22</v>
      </c>
      <c r="Q6850" s="11" t="s">
        <v>34015</v>
      </c>
      <c r="R6850" s="11" t="s">
        <v>46</v>
      </c>
      <c r="S6850" s="9" t="s">
        <v>34016</v>
      </c>
      <c r="T6850" s="9" t="s">
        <v>34017</v>
      </c>
    </row>
    <row r="6851" customHeight="1" spans="1:20">
      <c r="A6851" s="6">
        <v>45215</v>
      </c>
      <c r="B6851" s="9" t="s">
        <v>34018</v>
      </c>
      <c r="C6851" s="9" t="s">
        <v>6506</v>
      </c>
      <c r="D6851" s="11" t="s">
        <v>22</v>
      </c>
      <c r="E6851" s="9" t="s">
        <v>34019</v>
      </c>
      <c r="F6851" s="9" t="s">
        <v>34020</v>
      </c>
      <c r="G6851" s="11" t="s">
        <v>69</v>
      </c>
      <c r="H6851" s="11" t="s">
        <v>96</v>
      </c>
      <c r="I6851" s="11" t="s">
        <v>162</v>
      </c>
      <c r="J6851" s="11" t="s">
        <v>27</v>
      </c>
      <c r="K6851" s="11" t="s">
        <v>28</v>
      </c>
      <c r="L6851" s="11" t="s">
        <v>43</v>
      </c>
      <c r="M6851" s="9" t="s">
        <v>44</v>
      </c>
      <c r="N6851" s="9" t="s">
        <v>208</v>
      </c>
      <c r="O6851" s="11" t="s">
        <v>32</v>
      </c>
      <c r="P6851" s="11" t="s">
        <v>22</v>
      </c>
      <c r="Q6851" s="11" t="s">
        <v>34021</v>
      </c>
      <c r="R6851" s="11" t="s">
        <v>46</v>
      </c>
      <c r="S6851" s="9" t="s">
        <v>34022</v>
      </c>
      <c r="T6851" s="9" t="s">
        <v>34023</v>
      </c>
    </row>
    <row r="6852" customHeight="1" spans="1:20">
      <c r="A6852" s="6">
        <v>45215</v>
      </c>
      <c r="B6852" s="9" t="s">
        <v>34024</v>
      </c>
      <c r="C6852" s="9" t="s">
        <v>6506</v>
      </c>
      <c r="D6852" s="11" t="s">
        <v>22</v>
      </c>
      <c r="E6852" s="9" t="s">
        <v>34025</v>
      </c>
      <c r="F6852" s="9" t="s">
        <v>34026</v>
      </c>
      <c r="G6852" s="11" t="s">
        <v>82</v>
      </c>
      <c r="H6852" s="11" t="s">
        <v>22</v>
      </c>
      <c r="I6852" s="11" t="s">
        <v>253</v>
      </c>
      <c r="J6852" s="11" t="s">
        <v>27</v>
      </c>
      <c r="K6852" s="11" t="s">
        <v>28</v>
      </c>
      <c r="L6852" s="11" t="s">
        <v>43</v>
      </c>
      <c r="M6852" s="9" t="s">
        <v>44</v>
      </c>
      <c r="N6852" s="9" t="s">
        <v>208</v>
      </c>
      <c r="O6852" s="11" t="s">
        <v>32</v>
      </c>
      <c r="P6852" s="11" t="s">
        <v>22</v>
      </c>
      <c r="Q6852" s="11" t="s">
        <v>34027</v>
      </c>
      <c r="R6852" s="11" t="s">
        <v>46</v>
      </c>
      <c r="S6852" s="9" t="s">
        <v>34028</v>
      </c>
      <c r="T6852" s="9" t="s">
        <v>20909</v>
      </c>
    </row>
    <row r="6853" customHeight="1" spans="1:20">
      <c r="A6853" s="6">
        <v>45215</v>
      </c>
      <c r="B6853" s="9" t="s">
        <v>34029</v>
      </c>
      <c r="C6853" s="9" t="s">
        <v>6694</v>
      </c>
      <c r="D6853" s="11" t="s">
        <v>22</v>
      </c>
      <c r="E6853" s="9" t="s">
        <v>16067</v>
      </c>
      <c r="F6853" s="9" t="s">
        <v>16068</v>
      </c>
      <c r="G6853" s="11" t="s">
        <v>69</v>
      </c>
      <c r="H6853" s="11" t="s">
        <v>22</v>
      </c>
      <c r="I6853" s="11" t="s">
        <v>26</v>
      </c>
      <c r="J6853" s="11" t="s">
        <v>27</v>
      </c>
      <c r="K6853" s="11" t="s">
        <v>195</v>
      </c>
      <c r="L6853" s="11" t="s">
        <v>29</v>
      </c>
      <c r="M6853" s="9" t="s">
        <v>30</v>
      </c>
      <c r="N6853" s="9" t="s">
        <v>31</v>
      </c>
      <c r="O6853" s="11" t="s">
        <v>32</v>
      </c>
      <c r="P6853" s="11" t="s">
        <v>22</v>
      </c>
      <c r="Q6853" s="11" t="s">
        <v>34030</v>
      </c>
      <c r="R6853" s="11" t="s">
        <v>34</v>
      </c>
      <c r="S6853" s="9" t="s">
        <v>34031</v>
      </c>
      <c r="T6853" s="9" t="s">
        <v>34032</v>
      </c>
    </row>
    <row r="6854" customHeight="1" spans="1:20">
      <c r="A6854" s="6">
        <v>45215</v>
      </c>
      <c r="B6854" s="9" t="s">
        <v>34033</v>
      </c>
      <c r="C6854" s="9" t="s">
        <v>6660</v>
      </c>
      <c r="D6854" s="11" t="s">
        <v>22</v>
      </c>
      <c r="E6854" s="9" t="s">
        <v>34034</v>
      </c>
      <c r="F6854" s="9" t="s">
        <v>34035</v>
      </c>
      <c r="G6854" s="11" t="s">
        <v>130</v>
      </c>
      <c r="H6854" s="11" t="s">
        <v>22</v>
      </c>
      <c r="I6854" s="11" t="s">
        <v>1713</v>
      </c>
      <c r="J6854" s="11" t="s">
        <v>27</v>
      </c>
      <c r="K6854" s="11" t="s">
        <v>28</v>
      </c>
      <c r="L6854" s="11" t="s">
        <v>43</v>
      </c>
      <c r="M6854" s="9" t="s">
        <v>30</v>
      </c>
      <c r="N6854" s="9" t="s">
        <v>31</v>
      </c>
      <c r="O6854" s="11" t="s">
        <v>32</v>
      </c>
      <c r="P6854" s="11" t="s">
        <v>22</v>
      </c>
      <c r="Q6854" s="11" t="s">
        <v>34036</v>
      </c>
      <c r="R6854" s="11" t="s">
        <v>46</v>
      </c>
      <c r="S6854" s="9" t="s">
        <v>34037</v>
      </c>
      <c r="T6854" s="9" t="s">
        <v>22</v>
      </c>
    </row>
    <row r="6855" customHeight="1" spans="1:20">
      <c r="A6855" s="6">
        <v>45215</v>
      </c>
      <c r="B6855" s="9" t="s">
        <v>34038</v>
      </c>
      <c r="C6855" s="9" t="s">
        <v>6660</v>
      </c>
      <c r="D6855" s="11" t="s">
        <v>22</v>
      </c>
      <c r="E6855" s="9" t="s">
        <v>34039</v>
      </c>
      <c r="F6855" s="9" t="s">
        <v>34040</v>
      </c>
      <c r="G6855" s="11" t="s">
        <v>41</v>
      </c>
      <c r="H6855" s="11" t="s">
        <v>22</v>
      </c>
      <c r="I6855" s="11" t="s">
        <v>985</v>
      </c>
      <c r="J6855" s="11" t="s">
        <v>27</v>
      </c>
      <c r="K6855" s="11" t="s">
        <v>28</v>
      </c>
      <c r="L6855" s="11" t="s">
        <v>43</v>
      </c>
      <c r="M6855" s="9" t="s">
        <v>44</v>
      </c>
      <c r="N6855" s="9" t="s">
        <v>31</v>
      </c>
      <c r="O6855" s="11" t="s">
        <v>32</v>
      </c>
      <c r="P6855" s="11" t="s">
        <v>22</v>
      </c>
      <c r="Q6855" s="11" t="s">
        <v>34041</v>
      </c>
      <c r="R6855" s="11" t="s">
        <v>46</v>
      </c>
      <c r="S6855" s="9" t="s">
        <v>34042</v>
      </c>
      <c r="T6855" s="9" t="s">
        <v>22</v>
      </c>
    </row>
    <row r="6856" customHeight="1" spans="1:20">
      <c r="A6856" s="6">
        <v>45215</v>
      </c>
      <c r="B6856" s="9" t="s">
        <v>34043</v>
      </c>
      <c r="C6856" s="9" t="s">
        <v>6646</v>
      </c>
      <c r="D6856" s="11" t="s">
        <v>22</v>
      </c>
      <c r="E6856" s="9" t="s">
        <v>34044</v>
      </c>
      <c r="F6856" s="9" t="s">
        <v>34045</v>
      </c>
      <c r="G6856" s="11" t="s">
        <v>25</v>
      </c>
      <c r="H6856" s="11" t="s">
        <v>22</v>
      </c>
      <c r="I6856" s="11" t="s">
        <v>315</v>
      </c>
      <c r="J6856" s="11" t="s">
        <v>27</v>
      </c>
      <c r="K6856" s="11" t="s">
        <v>28</v>
      </c>
      <c r="L6856" s="11" t="s">
        <v>43</v>
      </c>
      <c r="M6856" s="9" t="s">
        <v>44</v>
      </c>
      <c r="N6856" s="9" t="s">
        <v>31</v>
      </c>
      <c r="O6856" s="11" t="s">
        <v>32</v>
      </c>
      <c r="P6856" s="11" t="s">
        <v>6669</v>
      </c>
      <c r="Q6856" s="11" t="s">
        <v>34046</v>
      </c>
      <c r="R6856" s="11" t="s">
        <v>46</v>
      </c>
      <c r="S6856" s="9" t="s">
        <v>34047</v>
      </c>
      <c r="T6856" s="9" t="s">
        <v>22</v>
      </c>
    </row>
    <row r="6857" customHeight="1" spans="1:20">
      <c r="A6857" s="6">
        <v>45215</v>
      </c>
      <c r="B6857" s="9" t="s">
        <v>34048</v>
      </c>
      <c r="C6857" s="9" t="s">
        <v>6666</v>
      </c>
      <c r="D6857" s="11" t="s">
        <v>22</v>
      </c>
      <c r="E6857" s="9" t="s">
        <v>34049</v>
      </c>
      <c r="F6857" s="9" t="s">
        <v>34050</v>
      </c>
      <c r="G6857" s="11" t="s">
        <v>62</v>
      </c>
      <c r="H6857" s="11" t="s">
        <v>22</v>
      </c>
      <c r="I6857" s="11" t="s">
        <v>175</v>
      </c>
      <c r="J6857" s="11" t="s">
        <v>27</v>
      </c>
      <c r="K6857" s="11" t="s">
        <v>28</v>
      </c>
      <c r="L6857" s="11" t="s">
        <v>43</v>
      </c>
      <c r="M6857" s="9" t="s">
        <v>30</v>
      </c>
      <c r="N6857" s="9" t="s">
        <v>31</v>
      </c>
      <c r="O6857" s="11" t="s">
        <v>32</v>
      </c>
      <c r="P6857" s="11" t="s">
        <v>6656</v>
      </c>
      <c r="Q6857" s="11" t="s">
        <v>34051</v>
      </c>
      <c r="R6857" s="11" t="s">
        <v>46</v>
      </c>
      <c r="S6857" s="9" t="s">
        <v>34052</v>
      </c>
      <c r="T6857" s="9" t="s">
        <v>20965</v>
      </c>
    </row>
    <row r="6858" customHeight="1" spans="1:20">
      <c r="A6858" s="6">
        <v>45215</v>
      </c>
      <c r="B6858" s="9" t="s">
        <v>34053</v>
      </c>
      <c r="C6858" s="9" t="s">
        <v>10688</v>
      </c>
      <c r="D6858" s="11" t="s">
        <v>22</v>
      </c>
      <c r="E6858" s="9" t="s">
        <v>34054</v>
      </c>
      <c r="F6858" s="9" t="s">
        <v>34055</v>
      </c>
      <c r="G6858" s="11" t="s">
        <v>41</v>
      </c>
      <c r="H6858" s="11" t="s">
        <v>22</v>
      </c>
      <c r="I6858" s="11" t="s">
        <v>117</v>
      </c>
      <c r="J6858" s="11" t="s">
        <v>27</v>
      </c>
      <c r="K6858" s="11" t="s">
        <v>28</v>
      </c>
      <c r="L6858" s="11" t="s">
        <v>43</v>
      </c>
      <c r="M6858" s="9" t="s">
        <v>30</v>
      </c>
      <c r="N6858" s="9" t="s">
        <v>31</v>
      </c>
      <c r="O6858" s="11" t="s">
        <v>32</v>
      </c>
      <c r="P6858" s="11" t="s">
        <v>6656</v>
      </c>
      <c r="Q6858" s="11" t="s">
        <v>34056</v>
      </c>
      <c r="R6858" s="11" t="s">
        <v>46</v>
      </c>
      <c r="S6858" s="9" t="s">
        <v>34057</v>
      </c>
      <c r="T6858" s="9" t="s">
        <v>20965</v>
      </c>
    </row>
    <row r="6859" customHeight="1" spans="1:20">
      <c r="A6859" s="6">
        <v>45215</v>
      </c>
      <c r="B6859" s="9" t="s">
        <v>34058</v>
      </c>
      <c r="C6859" s="9" t="s">
        <v>32293</v>
      </c>
      <c r="D6859" s="11" t="s">
        <v>22</v>
      </c>
      <c r="E6859" s="9" t="s">
        <v>34059</v>
      </c>
      <c r="F6859" s="9" t="s">
        <v>34060</v>
      </c>
      <c r="G6859" s="11" t="s">
        <v>41</v>
      </c>
      <c r="H6859" s="11" t="s">
        <v>22</v>
      </c>
      <c r="I6859" s="11" t="s">
        <v>384</v>
      </c>
      <c r="J6859" s="11" t="s">
        <v>27</v>
      </c>
      <c r="K6859" s="11" t="s">
        <v>28</v>
      </c>
      <c r="L6859" s="11" t="s">
        <v>43</v>
      </c>
      <c r="M6859" s="9" t="s">
        <v>30</v>
      </c>
      <c r="N6859" s="9" t="s">
        <v>31</v>
      </c>
      <c r="O6859" s="11" t="s">
        <v>32</v>
      </c>
      <c r="P6859" s="11" t="s">
        <v>6207</v>
      </c>
      <c r="Q6859" s="11" t="s">
        <v>34061</v>
      </c>
      <c r="R6859" s="11" t="s">
        <v>46</v>
      </c>
      <c r="S6859" s="9" t="s">
        <v>34062</v>
      </c>
      <c r="T6859" s="9" t="s">
        <v>34063</v>
      </c>
    </row>
    <row r="6860" customHeight="1" spans="1:20">
      <c r="A6860" s="6">
        <v>45215</v>
      </c>
      <c r="B6860" s="9" t="s">
        <v>34064</v>
      </c>
      <c r="C6860" s="9" t="s">
        <v>9304</v>
      </c>
      <c r="D6860" s="11" t="s">
        <v>22</v>
      </c>
      <c r="E6860" s="9" t="s">
        <v>34065</v>
      </c>
      <c r="F6860" s="9" t="s">
        <v>34066</v>
      </c>
      <c r="G6860" s="11" t="s">
        <v>82</v>
      </c>
      <c r="H6860" s="11" t="s">
        <v>22</v>
      </c>
      <c r="I6860" s="11" t="s">
        <v>26</v>
      </c>
      <c r="J6860" s="11" t="s">
        <v>27</v>
      </c>
      <c r="K6860" s="11" t="s">
        <v>28</v>
      </c>
      <c r="L6860" s="11" t="s">
        <v>29</v>
      </c>
      <c r="M6860" s="9" t="s">
        <v>44</v>
      </c>
      <c r="N6860" s="9" t="s">
        <v>31</v>
      </c>
      <c r="O6860" s="11" t="s">
        <v>32</v>
      </c>
      <c r="P6860" s="11" t="s">
        <v>6656</v>
      </c>
      <c r="Q6860" s="11" t="s">
        <v>34067</v>
      </c>
      <c r="R6860" s="11" t="s">
        <v>34</v>
      </c>
      <c r="S6860" s="9" t="s">
        <v>34068</v>
      </c>
      <c r="T6860" s="9" t="s">
        <v>34069</v>
      </c>
    </row>
    <row r="6861" customHeight="1" spans="1:20">
      <c r="A6861" s="6">
        <v>45215</v>
      </c>
      <c r="B6861" s="9" t="s">
        <v>34070</v>
      </c>
      <c r="C6861" s="9" t="s">
        <v>8242</v>
      </c>
      <c r="D6861" s="11" t="s">
        <v>22</v>
      </c>
      <c r="E6861" s="9" t="s">
        <v>34071</v>
      </c>
      <c r="F6861" s="9" t="s">
        <v>34072</v>
      </c>
      <c r="G6861" s="11" t="s">
        <v>194</v>
      </c>
      <c r="H6861" s="11" t="s">
        <v>22</v>
      </c>
      <c r="I6861" s="11" t="s">
        <v>26</v>
      </c>
      <c r="J6861" s="11" t="s">
        <v>27</v>
      </c>
      <c r="K6861" s="11" t="s">
        <v>195</v>
      </c>
      <c r="L6861" s="11" t="s">
        <v>29</v>
      </c>
      <c r="M6861" s="9" t="s">
        <v>30</v>
      </c>
      <c r="N6861" s="9" t="s">
        <v>31</v>
      </c>
      <c r="O6861" s="11" t="s">
        <v>32</v>
      </c>
      <c r="P6861" s="11" t="s">
        <v>6656</v>
      </c>
      <c r="Q6861" s="11" t="s">
        <v>34073</v>
      </c>
      <c r="R6861" s="11" t="s">
        <v>34</v>
      </c>
      <c r="S6861" s="9" t="s">
        <v>34074</v>
      </c>
      <c r="T6861" s="9" t="s">
        <v>34075</v>
      </c>
    </row>
    <row r="6862" customHeight="1" spans="1:20">
      <c r="A6862" s="6">
        <v>45215</v>
      </c>
      <c r="B6862" s="9" t="s">
        <v>34076</v>
      </c>
      <c r="C6862" s="9" t="s">
        <v>6653</v>
      </c>
      <c r="D6862" s="11" t="s">
        <v>22</v>
      </c>
      <c r="E6862" s="9" t="s">
        <v>34077</v>
      </c>
      <c r="F6862" s="9" t="s">
        <v>34078</v>
      </c>
      <c r="G6862" s="11" t="s">
        <v>82</v>
      </c>
      <c r="H6862" s="11" t="s">
        <v>22</v>
      </c>
      <c r="I6862" s="11" t="s">
        <v>26</v>
      </c>
      <c r="J6862" s="11" t="s">
        <v>27</v>
      </c>
      <c r="K6862" s="11" t="s">
        <v>28</v>
      </c>
      <c r="L6862" s="11" t="s">
        <v>29</v>
      </c>
      <c r="M6862" s="9" t="s">
        <v>30</v>
      </c>
      <c r="N6862" s="9" t="s">
        <v>31</v>
      </c>
      <c r="O6862" s="11" t="s">
        <v>32</v>
      </c>
      <c r="P6862" s="11" t="s">
        <v>6207</v>
      </c>
      <c r="Q6862" s="11" t="s">
        <v>34079</v>
      </c>
      <c r="R6862" s="11" t="s">
        <v>34</v>
      </c>
      <c r="S6862" s="9" t="s">
        <v>34080</v>
      </c>
      <c r="T6862" s="9" t="s">
        <v>34081</v>
      </c>
    </row>
    <row r="6863" customHeight="1" spans="1:20">
      <c r="A6863" s="6">
        <v>45215</v>
      </c>
      <c r="B6863" s="9" t="s">
        <v>34082</v>
      </c>
      <c r="C6863" s="9" t="s">
        <v>16210</v>
      </c>
      <c r="D6863" s="11" t="s">
        <v>22</v>
      </c>
      <c r="E6863" s="9" t="s">
        <v>34083</v>
      </c>
      <c r="F6863" s="9" t="s">
        <v>34084</v>
      </c>
      <c r="G6863" s="11" t="s">
        <v>130</v>
      </c>
      <c r="H6863" s="11" t="s">
        <v>22</v>
      </c>
      <c r="I6863" s="11" t="s">
        <v>214</v>
      </c>
      <c r="J6863" s="11" t="s">
        <v>27</v>
      </c>
      <c r="K6863" s="11" t="s">
        <v>28</v>
      </c>
      <c r="L6863" s="11" t="s">
        <v>43</v>
      </c>
      <c r="M6863" s="9" t="s">
        <v>30</v>
      </c>
      <c r="N6863" s="9" t="s">
        <v>31</v>
      </c>
      <c r="O6863" s="11" t="s">
        <v>32</v>
      </c>
      <c r="P6863" s="11" t="s">
        <v>22</v>
      </c>
      <c r="Q6863" s="11" t="s">
        <v>34085</v>
      </c>
      <c r="R6863" s="11" t="s">
        <v>46</v>
      </c>
      <c r="S6863" s="9" t="s">
        <v>34086</v>
      </c>
      <c r="T6863" s="9" t="s">
        <v>34087</v>
      </c>
    </row>
    <row r="6864" customHeight="1" spans="1:20">
      <c r="A6864" s="6">
        <v>45215</v>
      </c>
      <c r="B6864" s="9" t="s">
        <v>34088</v>
      </c>
      <c r="C6864" s="9" t="s">
        <v>16210</v>
      </c>
      <c r="D6864" s="11" t="s">
        <v>22</v>
      </c>
      <c r="E6864" s="9" t="s">
        <v>34089</v>
      </c>
      <c r="F6864" s="9" t="s">
        <v>34090</v>
      </c>
      <c r="G6864" s="11" t="s">
        <v>53</v>
      </c>
      <c r="H6864" s="11" t="s">
        <v>22</v>
      </c>
      <c r="I6864" s="11" t="s">
        <v>2203</v>
      </c>
      <c r="J6864" s="11" t="s">
        <v>27</v>
      </c>
      <c r="K6864" s="11" t="s">
        <v>28</v>
      </c>
      <c r="L6864" s="11" t="s">
        <v>43</v>
      </c>
      <c r="M6864" s="9" t="s">
        <v>30</v>
      </c>
      <c r="N6864" s="9" t="s">
        <v>31</v>
      </c>
      <c r="O6864" s="11" t="s">
        <v>32</v>
      </c>
      <c r="P6864" s="11" t="s">
        <v>22</v>
      </c>
      <c r="Q6864" s="11" t="s">
        <v>34091</v>
      </c>
      <c r="R6864" s="11" t="s">
        <v>46</v>
      </c>
      <c r="S6864" s="9" t="s">
        <v>34092</v>
      </c>
      <c r="T6864" s="9" t="s">
        <v>34093</v>
      </c>
    </row>
    <row r="6865" customHeight="1" spans="1:20">
      <c r="A6865" s="6">
        <v>45215</v>
      </c>
      <c r="B6865" s="9" t="s">
        <v>34094</v>
      </c>
      <c r="C6865" s="9" t="s">
        <v>6728</v>
      </c>
      <c r="D6865" s="11" t="s">
        <v>22</v>
      </c>
      <c r="E6865" s="9" t="s">
        <v>34095</v>
      </c>
      <c r="F6865" s="9" t="s">
        <v>34096</v>
      </c>
      <c r="G6865" s="11" t="s">
        <v>41</v>
      </c>
      <c r="H6865" s="11" t="s">
        <v>110</v>
      </c>
      <c r="I6865" s="11" t="s">
        <v>511</v>
      </c>
      <c r="J6865" s="11" t="s">
        <v>27</v>
      </c>
      <c r="K6865" s="11" t="s">
        <v>28</v>
      </c>
      <c r="L6865" s="11" t="s">
        <v>43</v>
      </c>
      <c r="M6865" s="9" t="s">
        <v>44</v>
      </c>
      <c r="N6865" s="9" t="s">
        <v>208</v>
      </c>
      <c r="O6865" s="11" t="s">
        <v>32</v>
      </c>
      <c r="P6865" s="11" t="s">
        <v>22</v>
      </c>
      <c r="Q6865" s="11" t="s">
        <v>34097</v>
      </c>
      <c r="R6865" s="11" t="s">
        <v>46</v>
      </c>
      <c r="S6865" s="9" t="s">
        <v>34098</v>
      </c>
      <c r="T6865" s="9" t="s">
        <v>34099</v>
      </c>
    </row>
    <row r="6866" customHeight="1" spans="1:20">
      <c r="A6866" s="6">
        <v>45215</v>
      </c>
      <c r="B6866" s="9" t="s">
        <v>34100</v>
      </c>
      <c r="C6866" s="9" t="s">
        <v>9343</v>
      </c>
      <c r="D6866" s="11" t="s">
        <v>22</v>
      </c>
      <c r="E6866" s="9" t="s">
        <v>34101</v>
      </c>
      <c r="F6866" s="9" t="s">
        <v>34102</v>
      </c>
      <c r="G6866" s="11" t="s">
        <v>130</v>
      </c>
      <c r="H6866" s="11" t="s">
        <v>22</v>
      </c>
      <c r="I6866" s="11" t="s">
        <v>214</v>
      </c>
      <c r="J6866" s="11" t="s">
        <v>27</v>
      </c>
      <c r="K6866" s="11" t="s">
        <v>28</v>
      </c>
      <c r="L6866" s="11" t="s">
        <v>43</v>
      </c>
      <c r="M6866" s="9" t="s">
        <v>30</v>
      </c>
      <c r="N6866" s="9" t="s">
        <v>31</v>
      </c>
      <c r="O6866" s="11" t="s">
        <v>32</v>
      </c>
      <c r="P6866" s="11" t="s">
        <v>22</v>
      </c>
      <c r="Q6866" s="11" t="s">
        <v>34103</v>
      </c>
      <c r="R6866" s="11" t="s">
        <v>46</v>
      </c>
      <c r="S6866" s="9" t="s">
        <v>34104</v>
      </c>
      <c r="T6866" s="9" t="s">
        <v>34105</v>
      </c>
    </row>
    <row r="6867" customHeight="1" spans="1:20">
      <c r="A6867" s="6">
        <v>45215</v>
      </c>
      <c r="B6867" s="9" t="s">
        <v>34106</v>
      </c>
      <c r="C6867" s="9" t="s">
        <v>17153</v>
      </c>
      <c r="D6867" s="11" t="s">
        <v>22</v>
      </c>
      <c r="E6867" s="9" t="s">
        <v>32686</v>
      </c>
      <c r="F6867" s="9" t="s">
        <v>32687</v>
      </c>
      <c r="G6867" s="11" t="s">
        <v>82</v>
      </c>
      <c r="H6867" s="11" t="s">
        <v>22</v>
      </c>
      <c r="I6867" s="11" t="s">
        <v>26</v>
      </c>
      <c r="J6867" s="11" t="s">
        <v>27</v>
      </c>
      <c r="K6867" s="11" t="s">
        <v>28</v>
      </c>
      <c r="L6867" s="11" t="s">
        <v>29</v>
      </c>
      <c r="M6867" s="9" t="s">
        <v>44</v>
      </c>
      <c r="N6867" s="9" t="s">
        <v>31</v>
      </c>
      <c r="O6867" s="11" t="s">
        <v>32</v>
      </c>
      <c r="P6867" s="11" t="s">
        <v>22</v>
      </c>
      <c r="Q6867" s="11" t="s">
        <v>34107</v>
      </c>
      <c r="R6867" s="11" t="s">
        <v>34</v>
      </c>
      <c r="S6867" s="9" t="s">
        <v>34108</v>
      </c>
      <c r="T6867" s="9" t="s">
        <v>34109</v>
      </c>
    </row>
    <row r="6868" customHeight="1" spans="1:20">
      <c r="A6868" s="6">
        <v>45215</v>
      </c>
      <c r="B6868" s="9" t="s">
        <v>34110</v>
      </c>
      <c r="C6868" s="9" t="s">
        <v>31028</v>
      </c>
      <c r="D6868" s="11" t="s">
        <v>22</v>
      </c>
      <c r="E6868" s="9" t="s">
        <v>34111</v>
      </c>
      <c r="F6868" s="9" t="s">
        <v>34112</v>
      </c>
      <c r="G6868" s="11" t="s">
        <v>62</v>
      </c>
      <c r="H6868" s="11" t="s">
        <v>22</v>
      </c>
      <c r="I6868" s="11" t="s">
        <v>985</v>
      </c>
      <c r="J6868" s="11" t="s">
        <v>27</v>
      </c>
      <c r="K6868" s="11" t="s">
        <v>28</v>
      </c>
      <c r="L6868" s="11" t="s">
        <v>43</v>
      </c>
      <c r="M6868" s="9" t="s">
        <v>30</v>
      </c>
      <c r="N6868" s="9" t="s">
        <v>743</v>
      </c>
      <c r="O6868" s="11" t="s">
        <v>32</v>
      </c>
      <c r="P6868" s="11" t="s">
        <v>22</v>
      </c>
      <c r="Q6868" s="11" t="s">
        <v>34113</v>
      </c>
      <c r="R6868" s="11" t="s">
        <v>46</v>
      </c>
      <c r="S6868" s="9" t="s">
        <v>34114</v>
      </c>
      <c r="T6868" s="9" t="s">
        <v>22</v>
      </c>
    </row>
    <row r="6869" customHeight="1" spans="1:20">
      <c r="A6869" s="6">
        <v>45215</v>
      </c>
      <c r="B6869" s="9" t="s">
        <v>34115</v>
      </c>
      <c r="C6869" s="9" t="s">
        <v>783</v>
      </c>
      <c r="D6869" s="11" t="s">
        <v>22</v>
      </c>
      <c r="E6869" s="9" t="s">
        <v>34116</v>
      </c>
      <c r="F6869" s="9" t="s">
        <v>34117</v>
      </c>
      <c r="G6869" s="11" t="s">
        <v>82</v>
      </c>
      <c r="H6869" s="11" t="s">
        <v>22</v>
      </c>
      <c r="I6869" s="11" t="s">
        <v>75</v>
      </c>
      <c r="J6869" s="11" t="s">
        <v>27</v>
      </c>
      <c r="K6869" s="11" t="s">
        <v>28</v>
      </c>
      <c r="L6869" s="11" t="s">
        <v>43</v>
      </c>
      <c r="M6869" s="9" t="s">
        <v>44</v>
      </c>
      <c r="N6869" s="9" t="s">
        <v>743</v>
      </c>
      <c r="O6869" s="11" t="s">
        <v>32</v>
      </c>
      <c r="P6869" s="11" t="s">
        <v>22</v>
      </c>
      <c r="Q6869" s="11" t="s">
        <v>34118</v>
      </c>
      <c r="R6869" s="11" t="s">
        <v>46</v>
      </c>
      <c r="S6869" s="9" t="s">
        <v>34119</v>
      </c>
      <c r="T6869" s="9" t="s">
        <v>22</v>
      </c>
    </row>
    <row r="6870" customHeight="1" spans="1:20">
      <c r="A6870" s="6">
        <v>45215</v>
      </c>
      <c r="B6870" s="9" t="s">
        <v>34120</v>
      </c>
      <c r="C6870" s="9" t="s">
        <v>14075</v>
      </c>
      <c r="D6870" s="11" t="s">
        <v>22</v>
      </c>
      <c r="E6870" s="9" t="s">
        <v>34121</v>
      </c>
      <c r="F6870" s="9" t="s">
        <v>34122</v>
      </c>
      <c r="G6870" s="11" t="s">
        <v>82</v>
      </c>
      <c r="H6870" s="11" t="s">
        <v>22</v>
      </c>
      <c r="I6870" s="11" t="s">
        <v>448</v>
      </c>
      <c r="J6870" s="11" t="s">
        <v>27</v>
      </c>
      <c r="K6870" s="11" t="s">
        <v>28</v>
      </c>
      <c r="L6870" s="11" t="s">
        <v>43</v>
      </c>
      <c r="M6870" s="9" t="s">
        <v>30</v>
      </c>
      <c r="N6870" s="9" t="s">
        <v>31</v>
      </c>
      <c r="O6870" s="11" t="s">
        <v>32</v>
      </c>
      <c r="P6870" s="11" t="s">
        <v>22</v>
      </c>
      <c r="Q6870" s="11" t="s">
        <v>34123</v>
      </c>
      <c r="R6870" s="11" t="s">
        <v>46</v>
      </c>
      <c r="S6870" s="9" t="s">
        <v>34124</v>
      </c>
      <c r="T6870" s="9" t="s">
        <v>22</v>
      </c>
    </row>
    <row r="6871" customHeight="1" spans="1:20">
      <c r="A6871" s="6">
        <v>45215</v>
      </c>
      <c r="B6871" s="9" t="s">
        <v>34125</v>
      </c>
      <c r="C6871" s="9" t="s">
        <v>12243</v>
      </c>
      <c r="D6871" s="11" t="s">
        <v>22</v>
      </c>
      <c r="E6871" s="9" t="s">
        <v>34126</v>
      </c>
      <c r="F6871" s="9" t="s">
        <v>34127</v>
      </c>
      <c r="G6871" s="11" t="s">
        <v>25</v>
      </c>
      <c r="H6871" s="11" t="s">
        <v>22</v>
      </c>
      <c r="I6871" s="11" t="s">
        <v>214</v>
      </c>
      <c r="J6871" s="11" t="s">
        <v>27</v>
      </c>
      <c r="K6871" s="11" t="s">
        <v>28</v>
      </c>
      <c r="L6871" s="11" t="s">
        <v>43</v>
      </c>
      <c r="M6871" s="9" t="s">
        <v>30</v>
      </c>
      <c r="N6871" s="9" t="s">
        <v>743</v>
      </c>
      <c r="O6871" s="11" t="s">
        <v>32</v>
      </c>
      <c r="P6871" s="11" t="s">
        <v>22</v>
      </c>
      <c r="Q6871" s="11" t="s">
        <v>34128</v>
      </c>
      <c r="R6871" s="11" t="s">
        <v>46</v>
      </c>
      <c r="S6871" s="9" t="s">
        <v>34129</v>
      </c>
      <c r="T6871" s="9" t="s">
        <v>34130</v>
      </c>
    </row>
    <row r="6872" customHeight="1" spans="1:20">
      <c r="A6872" s="6">
        <v>45215</v>
      </c>
      <c r="B6872" s="9" t="s">
        <v>34131</v>
      </c>
      <c r="C6872" s="9" t="s">
        <v>783</v>
      </c>
      <c r="D6872" s="11" t="s">
        <v>22</v>
      </c>
      <c r="E6872" s="9" t="s">
        <v>34132</v>
      </c>
      <c r="F6872" s="9" t="s">
        <v>34133</v>
      </c>
      <c r="G6872" s="11" t="s">
        <v>82</v>
      </c>
      <c r="H6872" s="11" t="s">
        <v>22</v>
      </c>
      <c r="I6872" s="11" t="s">
        <v>207</v>
      </c>
      <c r="J6872" s="11" t="s">
        <v>27</v>
      </c>
      <c r="K6872" s="11" t="s">
        <v>28</v>
      </c>
      <c r="L6872" s="11" t="s">
        <v>43</v>
      </c>
      <c r="M6872" s="9" t="s">
        <v>30</v>
      </c>
      <c r="N6872" s="9" t="s">
        <v>743</v>
      </c>
      <c r="O6872" s="11" t="s">
        <v>32</v>
      </c>
      <c r="P6872" s="11" t="s">
        <v>22</v>
      </c>
      <c r="Q6872" s="11" t="s">
        <v>34134</v>
      </c>
      <c r="R6872" s="11" t="s">
        <v>46</v>
      </c>
      <c r="S6872" s="9" t="s">
        <v>34135</v>
      </c>
      <c r="T6872" s="9" t="s">
        <v>34136</v>
      </c>
    </row>
    <row r="6873" customHeight="1" spans="1:20">
      <c r="A6873" s="6">
        <v>45215</v>
      </c>
      <c r="B6873" s="9" t="s">
        <v>34137</v>
      </c>
      <c r="C6873" s="9" t="s">
        <v>783</v>
      </c>
      <c r="D6873" s="11" t="s">
        <v>22</v>
      </c>
      <c r="E6873" s="9" t="s">
        <v>34138</v>
      </c>
      <c r="F6873" s="9" t="s">
        <v>34139</v>
      </c>
      <c r="G6873" s="11" t="s">
        <v>82</v>
      </c>
      <c r="H6873" s="11" t="s">
        <v>22</v>
      </c>
      <c r="I6873" s="11" t="s">
        <v>412</v>
      </c>
      <c r="J6873" s="11" t="s">
        <v>27</v>
      </c>
      <c r="K6873" s="11" t="s">
        <v>28</v>
      </c>
      <c r="L6873" s="11" t="s">
        <v>43</v>
      </c>
      <c r="M6873" s="9" t="s">
        <v>44</v>
      </c>
      <c r="N6873" s="9" t="s">
        <v>743</v>
      </c>
      <c r="O6873" s="11" t="s">
        <v>32</v>
      </c>
      <c r="P6873" s="11" t="s">
        <v>22</v>
      </c>
      <c r="Q6873" s="11" t="s">
        <v>34140</v>
      </c>
      <c r="R6873" s="11" t="s">
        <v>46</v>
      </c>
      <c r="S6873" s="9" t="s">
        <v>34141</v>
      </c>
      <c r="T6873" s="9" t="s">
        <v>34142</v>
      </c>
    </row>
    <row r="6874" customHeight="1" spans="1:20">
      <c r="A6874" s="6">
        <v>45215</v>
      </c>
      <c r="B6874" s="9" t="s">
        <v>34143</v>
      </c>
      <c r="C6874" s="9" t="s">
        <v>1299</v>
      </c>
      <c r="D6874" s="11" t="s">
        <v>22</v>
      </c>
      <c r="E6874" s="9" t="s">
        <v>34144</v>
      </c>
      <c r="F6874" s="9" t="s">
        <v>34145</v>
      </c>
      <c r="G6874" s="11" t="s">
        <v>130</v>
      </c>
      <c r="H6874" s="11" t="s">
        <v>96</v>
      </c>
      <c r="I6874" s="11" t="s">
        <v>277</v>
      </c>
      <c r="J6874" s="11" t="s">
        <v>27</v>
      </c>
      <c r="K6874" s="11" t="s">
        <v>28</v>
      </c>
      <c r="L6874" s="11" t="s">
        <v>43</v>
      </c>
      <c r="M6874" s="9" t="s">
        <v>44</v>
      </c>
      <c r="N6874" s="9" t="s">
        <v>208</v>
      </c>
      <c r="O6874" s="11" t="s">
        <v>32</v>
      </c>
      <c r="P6874" s="11" t="s">
        <v>22</v>
      </c>
      <c r="Q6874" s="11" t="s">
        <v>34146</v>
      </c>
      <c r="R6874" s="11" t="s">
        <v>56</v>
      </c>
      <c r="S6874" s="9" t="s">
        <v>34147</v>
      </c>
      <c r="T6874" s="9" t="s">
        <v>22</v>
      </c>
    </row>
    <row r="6875" customHeight="1" spans="1:20">
      <c r="A6875" s="6">
        <v>45215</v>
      </c>
      <c r="B6875" s="9" t="s">
        <v>34148</v>
      </c>
      <c r="C6875" s="9" t="s">
        <v>1299</v>
      </c>
      <c r="D6875" s="11" t="s">
        <v>22</v>
      </c>
      <c r="E6875" s="9" t="s">
        <v>34149</v>
      </c>
      <c r="F6875" s="9" t="s">
        <v>34150</v>
      </c>
      <c r="G6875" s="11" t="s">
        <v>25</v>
      </c>
      <c r="H6875" s="11" t="s">
        <v>22</v>
      </c>
      <c r="I6875" s="11" t="s">
        <v>131</v>
      </c>
      <c r="J6875" s="11" t="s">
        <v>27</v>
      </c>
      <c r="K6875" s="11" t="s">
        <v>28</v>
      </c>
      <c r="L6875" s="11" t="s">
        <v>43</v>
      </c>
      <c r="M6875" s="9" t="s">
        <v>30</v>
      </c>
      <c r="N6875" s="9" t="s">
        <v>208</v>
      </c>
      <c r="O6875" s="11" t="s">
        <v>32</v>
      </c>
      <c r="P6875" s="11" t="s">
        <v>22</v>
      </c>
      <c r="Q6875" s="11" t="s">
        <v>34151</v>
      </c>
      <c r="R6875" s="11" t="s">
        <v>56</v>
      </c>
      <c r="S6875" s="9" t="s">
        <v>34152</v>
      </c>
      <c r="T6875" s="9" t="s">
        <v>22</v>
      </c>
    </row>
    <row r="6876" customHeight="1" spans="1:20">
      <c r="A6876" s="6">
        <v>45215</v>
      </c>
      <c r="B6876" s="9" t="s">
        <v>34153</v>
      </c>
      <c r="C6876" s="9" t="s">
        <v>1299</v>
      </c>
      <c r="D6876" s="11" t="s">
        <v>22</v>
      </c>
      <c r="E6876" s="9" t="s">
        <v>34154</v>
      </c>
      <c r="F6876" s="9" t="s">
        <v>34155</v>
      </c>
      <c r="G6876" s="11" t="s">
        <v>130</v>
      </c>
      <c r="H6876" s="11" t="s">
        <v>22</v>
      </c>
      <c r="I6876" s="11" t="s">
        <v>90</v>
      </c>
      <c r="J6876" s="11" t="s">
        <v>27</v>
      </c>
      <c r="K6876" s="11" t="s">
        <v>28</v>
      </c>
      <c r="L6876" s="11" t="s">
        <v>43</v>
      </c>
      <c r="M6876" s="9" t="s">
        <v>30</v>
      </c>
      <c r="N6876" s="9" t="s">
        <v>208</v>
      </c>
      <c r="O6876" s="11" t="s">
        <v>32</v>
      </c>
      <c r="P6876" s="11" t="s">
        <v>22</v>
      </c>
      <c r="Q6876" s="11" t="s">
        <v>34156</v>
      </c>
      <c r="R6876" s="11" t="s">
        <v>56</v>
      </c>
      <c r="S6876" s="9" t="s">
        <v>34157</v>
      </c>
      <c r="T6876" s="9" t="s">
        <v>22</v>
      </c>
    </row>
    <row r="6877" customHeight="1" spans="1:20">
      <c r="A6877" s="6">
        <v>45215</v>
      </c>
      <c r="B6877" s="9" t="s">
        <v>34158</v>
      </c>
      <c r="C6877" s="9" t="s">
        <v>1299</v>
      </c>
      <c r="D6877" s="11" t="s">
        <v>22</v>
      </c>
      <c r="E6877" s="9" t="s">
        <v>3610</v>
      </c>
      <c r="F6877" s="9" t="s">
        <v>3611</v>
      </c>
      <c r="G6877" s="11" t="s">
        <v>336</v>
      </c>
      <c r="H6877" s="11" t="s">
        <v>22</v>
      </c>
      <c r="I6877" s="11" t="s">
        <v>1181</v>
      </c>
      <c r="J6877" s="11" t="s">
        <v>27</v>
      </c>
      <c r="K6877" s="11" t="s">
        <v>28</v>
      </c>
      <c r="L6877" s="11" t="s">
        <v>43</v>
      </c>
      <c r="M6877" s="9" t="s">
        <v>44</v>
      </c>
      <c r="N6877" s="9" t="s">
        <v>208</v>
      </c>
      <c r="O6877" s="11" t="s">
        <v>32</v>
      </c>
      <c r="P6877" s="11" t="s">
        <v>22</v>
      </c>
      <c r="Q6877" s="11" t="s">
        <v>34159</v>
      </c>
      <c r="R6877" s="11" t="s">
        <v>56</v>
      </c>
      <c r="S6877" s="9" t="s">
        <v>34160</v>
      </c>
      <c r="T6877" s="9" t="s">
        <v>22</v>
      </c>
    </row>
    <row r="6878" customHeight="1" spans="1:20">
      <c r="A6878" s="6">
        <v>45215</v>
      </c>
      <c r="B6878" s="9" t="s">
        <v>34161</v>
      </c>
      <c r="C6878" s="9" t="s">
        <v>1299</v>
      </c>
      <c r="D6878" s="11" t="s">
        <v>22</v>
      </c>
      <c r="E6878" s="9" t="s">
        <v>34162</v>
      </c>
      <c r="F6878" s="9" t="s">
        <v>34163</v>
      </c>
      <c r="G6878" s="11" t="s">
        <v>2152</v>
      </c>
      <c r="H6878" s="11" t="s">
        <v>22</v>
      </c>
      <c r="I6878" s="11" t="s">
        <v>104</v>
      </c>
      <c r="J6878" s="11" t="s">
        <v>27</v>
      </c>
      <c r="K6878" s="11" t="s">
        <v>28</v>
      </c>
      <c r="L6878" s="11" t="s">
        <v>43</v>
      </c>
      <c r="M6878" s="9" t="s">
        <v>44</v>
      </c>
      <c r="N6878" s="9" t="s">
        <v>208</v>
      </c>
      <c r="O6878" s="11" t="s">
        <v>32</v>
      </c>
      <c r="P6878" s="11" t="s">
        <v>22</v>
      </c>
      <c r="Q6878" s="11" t="s">
        <v>34164</v>
      </c>
      <c r="R6878" s="11" t="s">
        <v>56</v>
      </c>
      <c r="S6878" s="9" t="s">
        <v>34165</v>
      </c>
      <c r="T6878" s="9" t="s">
        <v>22</v>
      </c>
    </row>
    <row r="6879" customHeight="1" spans="1:20">
      <c r="A6879" s="6">
        <v>45215</v>
      </c>
      <c r="B6879" s="9" t="s">
        <v>34166</v>
      </c>
      <c r="C6879" s="9" t="s">
        <v>1299</v>
      </c>
      <c r="D6879" s="11" t="s">
        <v>22</v>
      </c>
      <c r="E6879" s="9" t="s">
        <v>34101</v>
      </c>
      <c r="F6879" s="9" t="s">
        <v>34102</v>
      </c>
      <c r="G6879" s="11" t="s">
        <v>130</v>
      </c>
      <c r="H6879" s="11" t="s">
        <v>22</v>
      </c>
      <c r="I6879" s="11" t="s">
        <v>70</v>
      </c>
      <c r="J6879" s="11" t="s">
        <v>27</v>
      </c>
      <c r="K6879" s="11" t="s">
        <v>28</v>
      </c>
      <c r="L6879" s="11" t="s">
        <v>43</v>
      </c>
      <c r="M6879" s="9" t="s">
        <v>30</v>
      </c>
      <c r="N6879" s="9" t="s">
        <v>208</v>
      </c>
      <c r="O6879" s="11" t="s">
        <v>32</v>
      </c>
      <c r="P6879" s="11" t="s">
        <v>22</v>
      </c>
      <c r="Q6879" s="11" t="s">
        <v>34167</v>
      </c>
      <c r="R6879" s="11" t="s">
        <v>56</v>
      </c>
      <c r="S6879" s="9" t="s">
        <v>34168</v>
      </c>
      <c r="T6879" s="9" t="s">
        <v>22</v>
      </c>
    </row>
    <row r="6880" customHeight="1" spans="1:20">
      <c r="A6880" s="6">
        <v>45215</v>
      </c>
      <c r="B6880" s="9" t="s">
        <v>34169</v>
      </c>
      <c r="C6880" s="9" t="s">
        <v>1299</v>
      </c>
      <c r="D6880" s="11" t="s">
        <v>22</v>
      </c>
      <c r="E6880" s="9" t="s">
        <v>34170</v>
      </c>
      <c r="F6880" s="9" t="s">
        <v>34171</v>
      </c>
      <c r="G6880" s="11" t="s">
        <v>41</v>
      </c>
      <c r="H6880" s="11" t="s">
        <v>22</v>
      </c>
      <c r="I6880" s="11" t="s">
        <v>63</v>
      </c>
      <c r="J6880" s="11" t="s">
        <v>27</v>
      </c>
      <c r="K6880" s="11" t="s">
        <v>28</v>
      </c>
      <c r="L6880" s="11" t="s">
        <v>43</v>
      </c>
      <c r="M6880" s="9" t="s">
        <v>30</v>
      </c>
      <c r="N6880" s="9" t="s">
        <v>208</v>
      </c>
      <c r="O6880" s="11" t="s">
        <v>32</v>
      </c>
      <c r="P6880" s="11" t="s">
        <v>22</v>
      </c>
      <c r="Q6880" s="11" t="s">
        <v>34172</v>
      </c>
      <c r="R6880" s="11" t="s">
        <v>56</v>
      </c>
      <c r="S6880" s="9" t="s">
        <v>34173</v>
      </c>
      <c r="T6880" s="9" t="s">
        <v>22</v>
      </c>
    </row>
    <row r="6881" customHeight="1" spans="1:20">
      <c r="A6881" s="6">
        <v>45215</v>
      </c>
      <c r="B6881" s="9" t="s">
        <v>34174</v>
      </c>
      <c r="C6881" s="9" t="s">
        <v>18999</v>
      </c>
      <c r="D6881" s="11" t="s">
        <v>22</v>
      </c>
      <c r="E6881" s="9" t="s">
        <v>34175</v>
      </c>
      <c r="F6881" s="9" t="s">
        <v>34176</v>
      </c>
      <c r="G6881" s="11" t="s">
        <v>62</v>
      </c>
      <c r="H6881" s="11" t="s">
        <v>110</v>
      </c>
      <c r="I6881" s="11" t="s">
        <v>75</v>
      </c>
      <c r="J6881" s="11" t="s">
        <v>27</v>
      </c>
      <c r="K6881" s="11" t="s">
        <v>195</v>
      </c>
      <c r="L6881" s="11" t="s">
        <v>22</v>
      </c>
      <c r="M6881" s="9" t="s">
        <v>30</v>
      </c>
      <c r="N6881" s="9" t="s">
        <v>208</v>
      </c>
      <c r="O6881" s="11" t="s">
        <v>32</v>
      </c>
      <c r="P6881" s="11" t="s">
        <v>22</v>
      </c>
      <c r="Q6881" s="11" t="s">
        <v>34177</v>
      </c>
      <c r="R6881" s="11" t="s">
        <v>46</v>
      </c>
      <c r="S6881" s="9" t="s">
        <v>34178</v>
      </c>
      <c r="T6881" s="9" t="s">
        <v>22</v>
      </c>
    </row>
    <row r="6882" customHeight="1" spans="1:20">
      <c r="A6882" s="6">
        <v>45215</v>
      </c>
      <c r="B6882" s="9" t="s">
        <v>34179</v>
      </c>
      <c r="C6882" s="9" t="s">
        <v>1299</v>
      </c>
      <c r="D6882" s="11" t="s">
        <v>22</v>
      </c>
      <c r="E6882" s="9" t="s">
        <v>34180</v>
      </c>
      <c r="F6882" s="9" t="s">
        <v>34181</v>
      </c>
      <c r="G6882" s="11" t="s">
        <v>130</v>
      </c>
      <c r="H6882" s="11" t="s">
        <v>137</v>
      </c>
      <c r="I6882" s="11" t="s">
        <v>253</v>
      </c>
      <c r="J6882" s="11" t="s">
        <v>27</v>
      </c>
      <c r="K6882" s="11" t="s">
        <v>28</v>
      </c>
      <c r="L6882" s="11" t="s">
        <v>43</v>
      </c>
      <c r="M6882" s="9" t="s">
        <v>44</v>
      </c>
      <c r="N6882" s="9" t="s">
        <v>208</v>
      </c>
      <c r="O6882" s="11" t="s">
        <v>32</v>
      </c>
      <c r="P6882" s="11" t="s">
        <v>22</v>
      </c>
      <c r="Q6882" s="11" t="s">
        <v>34182</v>
      </c>
      <c r="R6882" s="11" t="s">
        <v>46</v>
      </c>
      <c r="S6882" s="9" t="s">
        <v>34183</v>
      </c>
      <c r="T6882" s="9" t="s">
        <v>22</v>
      </c>
    </row>
    <row r="6883" customHeight="1" spans="1:20">
      <c r="A6883" s="6">
        <v>45215</v>
      </c>
      <c r="B6883" s="9" t="s">
        <v>34184</v>
      </c>
      <c r="C6883" s="9" t="s">
        <v>1299</v>
      </c>
      <c r="D6883" s="11" t="s">
        <v>22</v>
      </c>
      <c r="E6883" s="9" t="s">
        <v>34185</v>
      </c>
      <c r="F6883" s="9" t="s">
        <v>34186</v>
      </c>
      <c r="G6883" s="11" t="s">
        <v>130</v>
      </c>
      <c r="H6883" s="11" t="s">
        <v>22</v>
      </c>
      <c r="I6883" s="11" t="s">
        <v>1713</v>
      </c>
      <c r="J6883" s="11" t="s">
        <v>27</v>
      </c>
      <c r="K6883" s="11" t="s">
        <v>28</v>
      </c>
      <c r="L6883" s="11" t="s">
        <v>43</v>
      </c>
      <c r="M6883" s="9" t="s">
        <v>30</v>
      </c>
      <c r="N6883" s="9" t="s">
        <v>208</v>
      </c>
      <c r="O6883" s="11" t="s">
        <v>32</v>
      </c>
      <c r="P6883" s="11" t="s">
        <v>22</v>
      </c>
      <c r="Q6883" s="11" t="s">
        <v>34187</v>
      </c>
      <c r="R6883" s="11" t="s">
        <v>56</v>
      </c>
      <c r="S6883" s="9" t="s">
        <v>27070</v>
      </c>
      <c r="T6883" s="9" t="s">
        <v>22</v>
      </c>
    </row>
    <row r="6884" customHeight="1" spans="1:20">
      <c r="A6884" s="6">
        <v>45215</v>
      </c>
      <c r="B6884" s="9" t="s">
        <v>34188</v>
      </c>
      <c r="C6884" s="9" t="s">
        <v>1299</v>
      </c>
      <c r="D6884" s="11" t="s">
        <v>22</v>
      </c>
      <c r="E6884" s="9" t="s">
        <v>34189</v>
      </c>
      <c r="F6884" s="9" t="s">
        <v>34190</v>
      </c>
      <c r="G6884" s="11" t="s">
        <v>130</v>
      </c>
      <c r="H6884" s="11" t="s">
        <v>22</v>
      </c>
      <c r="I6884" s="11" t="s">
        <v>912</v>
      </c>
      <c r="J6884" s="11" t="s">
        <v>27</v>
      </c>
      <c r="K6884" s="11" t="s">
        <v>28</v>
      </c>
      <c r="L6884" s="11" t="s">
        <v>43</v>
      </c>
      <c r="M6884" s="9" t="s">
        <v>30</v>
      </c>
      <c r="N6884" s="9" t="s">
        <v>208</v>
      </c>
      <c r="O6884" s="11" t="s">
        <v>32</v>
      </c>
      <c r="P6884" s="11" t="s">
        <v>22</v>
      </c>
      <c r="Q6884" s="11" t="s">
        <v>34191</v>
      </c>
      <c r="R6884" s="11" t="s">
        <v>56</v>
      </c>
      <c r="S6884" s="9" t="s">
        <v>34192</v>
      </c>
      <c r="T6884" s="9" t="s">
        <v>22</v>
      </c>
    </row>
    <row r="6885" customHeight="1" spans="1:20">
      <c r="A6885" s="6">
        <v>45215</v>
      </c>
      <c r="B6885" s="9" t="s">
        <v>34193</v>
      </c>
      <c r="C6885" s="9" t="s">
        <v>1299</v>
      </c>
      <c r="D6885" s="11" t="s">
        <v>22</v>
      </c>
      <c r="E6885" s="9" t="s">
        <v>34194</v>
      </c>
      <c r="F6885" s="9" t="s">
        <v>34195</v>
      </c>
      <c r="G6885" s="11" t="s">
        <v>82</v>
      </c>
      <c r="H6885" s="11" t="s">
        <v>137</v>
      </c>
      <c r="I6885" s="11" t="s">
        <v>42</v>
      </c>
      <c r="J6885" s="11" t="s">
        <v>27</v>
      </c>
      <c r="K6885" s="11" t="s">
        <v>28</v>
      </c>
      <c r="L6885" s="11" t="s">
        <v>43</v>
      </c>
      <c r="M6885" s="9" t="s">
        <v>44</v>
      </c>
      <c r="N6885" s="9" t="s">
        <v>208</v>
      </c>
      <c r="O6885" s="11" t="s">
        <v>32</v>
      </c>
      <c r="P6885" s="11" t="s">
        <v>22</v>
      </c>
      <c r="Q6885" s="11" t="s">
        <v>34196</v>
      </c>
      <c r="R6885" s="11" t="s">
        <v>56</v>
      </c>
      <c r="S6885" s="9" t="s">
        <v>34197</v>
      </c>
      <c r="T6885" s="9" t="s">
        <v>22</v>
      </c>
    </row>
    <row r="6886" customHeight="1" spans="1:20">
      <c r="A6886" s="6">
        <v>45215</v>
      </c>
      <c r="B6886" s="9" t="s">
        <v>34198</v>
      </c>
      <c r="C6886" s="9" t="s">
        <v>1299</v>
      </c>
      <c r="D6886" s="11" t="s">
        <v>22</v>
      </c>
      <c r="E6886" s="9" t="s">
        <v>4863</v>
      </c>
      <c r="F6886" s="9" t="s">
        <v>4864</v>
      </c>
      <c r="G6886" s="11" t="s">
        <v>53</v>
      </c>
      <c r="H6886" s="11" t="s">
        <v>22</v>
      </c>
      <c r="I6886" s="11" t="s">
        <v>90</v>
      </c>
      <c r="J6886" s="11" t="s">
        <v>27</v>
      </c>
      <c r="K6886" s="11" t="s">
        <v>28</v>
      </c>
      <c r="L6886" s="11" t="s">
        <v>43</v>
      </c>
      <c r="M6886" s="9" t="s">
        <v>44</v>
      </c>
      <c r="N6886" s="9" t="s">
        <v>208</v>
      </c>
      <c r="O6886" s="11" t="s">
        <v>32</v>
      </c>
      <c r="P6886" s="11" t="s">
        <v>22</v>
      </c>
      <c r="Q6886" s="11" t="s">
        <v>34199</v>
      </c>
      <c r="R6886" s="11" t="s">
        <v>56</v>
      </c>
      <c r="S6886" s="9" t="s">
        <v>34200</v>
      </c>
      <c r="T6886" s="9" t="s">
        <v>22</v>
      </c>
    </row>
    <row r="6887" customHeight="1" spans="1:20">
      <c r="A6887" s="6">
        <v>45215</v>
      </c>
      <c r="B6887" s="9" t="s">
        <v>34201</v>
      </c>
      <c r="C6887" s="9" t="s">
        <v>6949</v>
      </c>
      <c r="D6887" s="11" t="s">
        <v>22</v>
      </c>
      <c r="E6887" s="9" t="s">
        <v>34202</v>
      </c>
      <c r="F6887" s="9" t="s">
        <v>34203</v>
      </c>
      <c r="G6887" s="11" t="s">
        <v>130</v>
      </c>
      <c r="H6887" s="11" t="s">
        <v>22</v>
      </c>
      <c r="I6887" s="11" t="s">
        <v>54</v>
      </c>
      <c r="J6887" s="11" t="s">
        <v>27</v>
      </c>
      <c r="K6887" s="11" t="s">
        <v>28</v>
      </c>
      <c r="L6887" s="11" t="s">
        <v>43</v>
      </c>
      <c r="M6887" s="9" t="s">
        <v>30</v>
      </c>
      <c r="N6887" s="9" t="s">
        <v>208</v>
      </c>
      <c r="O6887" s="11" t="s">
        <v>32</v>
      </c>
      <c r="P6887" s="11" t="s">
        <v>22</v>
      </c>
      <c r="Q6887" s="11" t="s">
        <v>34204</v>
      </c>
      <c r="R6887" s="11" t="s">
        <v>46</v>
      </c>
      <c r="S6887" s="9" t="s">
        <v>34205</v>
      </c>
      <c r="T6887" s="9" t="s">
        <v>34206</v>
      </c>
    </row>
    <row r="6888" customHeight="1" spans="1:20">
      <c r="A6888" s="6">
        <v>45215</v>
      </c>
      <c r="B6888" s="9" t="s">
        <v>34207</v>
      </c>
      <c r="C6888" s="9" t="s">
        <v>5213</v>
      </c>
      <c r="D6888" s="11" t="s">
        <v>22</v>
      </c>
      <c r="E6888" s="9" t="s">
        <v>34208</v>
      </c>
      <c r="F6888" s="9" t="s">
        <v>34209</v>
      </c>
      <c r="G6888" s="11" t="s">
        <v>82</v>
      </c>
      <c r="H6888" s="11" t="s">
        <v>22</v>
      </c>
      <c r="I6888" s="11" t="s">
        <v>63</v>
      </c>
      <c r="J6888" s="11" t="s">
        <v>27</v>
      </c>
      <c r="K6888" s="11" t="s">
        <v>28</v>
      </c>
      <c r="L6888" s="11" t="s">
        <v>43</v>
      </c>
      <c r="M6888" s="9" t="s">
        <v>30</v>
      </c>
      <c r="N6888" s="9" t="s">
        <v>208</v>
      </c>
      <c r="O6888" s="11" t="s">
        <v>32</v>
      </c>
      <c r="P6888" s="11" t="s">
        <v>22</v>
      </c>
      <c r="Q6888" s="11" t="s">
        <v>34210</v>
      </c>
      <c r="R6888" s="11" t="s">
        <v>46</v>
      </c>
      <c r="S6888" s="9" t="s">
        <v>34211</v>
      </c>
      <c r="T6888" s="9" t="s">
        <v>34212</v>
      </c>
    </row>
    <row r="6889" customHeight="1" spans="1:20">
      <c r="A6889" s="6">
        <v>45215</v>
      </c>
      <c r="B6889" s="9" t="s">
        <v>34213</v>
      </c>
      <c r="C6889" s="9" t="s">
        <v>10840</v>
      </c>
      <c r="D6889" s="11" t="s">
        <v>22</v>
      </c>
      <c r="E6889" s="9" t="s">
        <v>34214</v>
      </c>
      <c r="F6889" s="9" t="s">
        <v>34215</v>
      </c>
      <c r="G6889" s="11" t="s">
        <v>82</v>
      </c>
      <c r="H6889" s="11" t="s">
        <v>22</v>
      </c>
      <c r="I6889" s="11" t="s">
        <v>1078</v>
      </c>
      <c r="J6889" s="11" t="s">
        <v>27</v>
      </c>
      <c r="K6889" s="11" t="s">
        <v>28</v>
      </c>
      <c r="L6889" s="11" t="s">
        <v>43</v>
      </c>
      <c r="M6889" s="9" t="s">
        <v>169</v>
      </c>
      <c r="N6889" s="9" t="s">
        <v>208</v>
      </c>
      <c r="O6889" s="11" t="s">
        <v>32</v>
      </c>
      <c r="P6889" s="11" t="s">
        <v>22</v>
      </c>
      <c r="Q6889" s="11" t="s">
        <v>34216</v>
      </c>
      <c r="R6889" s="11" t="s">
        <v>46</v>
      </c>
      <c r="S6889" s="9" t="s">
        <v>34217</v>
      </c>
      <c r="T6889" s="9" t="s">
        <v>34218</v>
      </c>
    </row>
    <row r="6890" customHeight="1" spans="1:20">
      <c r="A6890" s="6">
        <v>45215</v>
      </c>
      <c r="B6890" s="9" t="s">
        <v>34219</v>
      </c>
      <c r="C6890" s="9" t="s">
        <v>6949</v>
      </c>
      <c r="D6890" s="11" t="s">
        <v>22</v>
      </c>
      <c r="E6890" s="9" t="s">
        <v>34220</v>
      </c>
      <c r="F6890" s="9" t="s">
        <v>32578</v>
      </c>
      <c r="G6890" s="11" t="s">
        <v>41</v>
      </c>
      <c r="H6890" s="11" t="s">
        <v>22</v>
      </c>
      <c r="I6890" s="11" t="s">
        <v>97</v>
      </c>
      <c r="J6890" s="11" t="s">
        <v>27</v>
      </c>
      <c r="K6890" s="11" t="s">
        <v>28</v>
      </c>
      <c r="L6890" s="11" t="s">
        <v>43</v>
      </c>
      <c r="M6890" s="9" t="s">
        <v>44</v>
      </c>
      <c r="N6890" s="9" t="s">
        <v>208</v>
      </c>
      <c r="O6890" s="11" t="s">
        <v>32</v>
      </c>
      <c r="P6890" s="11" t="s">
        <v>22</v>
      </c>
      <c r="Q6890" s="11" t="s">
        <v>34221</v>
      </c>
      <c r="R6890" s="11" t="s">
        <v>46</v>
      </c>
      <c r="S6890" s="9" t="s">
        <v>34222</v>
      </c>
      <c r="T6890" s="9" t="s">
        <v>34223</v>
      </c>
    </row>
    <row r="6891" customHeight="1" spans="1:20">
      <c r="A6891" s="6">
        <v>45215</v>
      </c>
      <c r="B6891" s="9" t="s">
        <v>34224</v>
      </c>
      <c r="C6891" s="9" t="s">
        <v>34225</v>
      </c>
      <c r="D6891" s="11" t="s">
        <v>22</v>
      </c>
      <c r="E6891" s="9" t="s">
        <v>33755</v>
      </c>
      <c r="F6891" s="9" t="s">
        <v>33756</v>
      </c>
      <c r="G6891" s="11" t="s">
        <v>41</v>
      </c>
      <c r="H6891" s="11" t="s">
        <v>22</v>
      </c>
      <c r="I6891" s="11" t="s">
        <v>97</v>
      </c>
      <c r="J6891" s="11" t="s">
        <v>27</v>
      </c>
      <c r="K6891" s="11" t="s">
        <v>28</v>
      </c>
      <c r="L6891" s="11" t="s">
        <v>43</v>
      </c>
      <c r="M6891" s="9" t="s">
        <v>30</v>
      </c>
      <c r="N6891" s="9" t="s">
        <v>208</v>
      </c>
      <c r="O6891" s="11" t="s">
        <v>32</v>
      </c>
      <c r="P6891" s="11" t="s">
        <v>22</v>
      </c>
      <c r="Q6891" s="11" t="s">
        <v>34226</v>
      </c>
      <c r="R6891" s="11" t="s">
        <v>46</v>
      </c>
      <c r="S6891" s="9" t="s">
        <v>34227</v>
      </c>
      <c r="T6891" s="9" t="s">
        <v>34228</v>
      </c>
    </row>
    <row r="6892" customHeight="1" spans="1:20">
      <c r="A6892" s="6">
        <v>45215</v>
      </c>
      <c r="B6892" s="9" t="s">
        <v>34229</v>
      </c>
      <c r="C6892" s="9" t="s">
        <v>6445</v>
      </c>
      <c r="D6892" s="11" t="s">
        <v>22</v>
      </c>
      <c r="E6892" s="9" t="s">
        <v>34230</v>
      </c>
      <c r="F6892" s="9" t="s">
        <v>34231</v>
      </c>
      <c r="G6892" s="11" t="s">
        <v>25</v>
      </c>
      <c r="H6892" s="11" t="s">
        <v>22</v>
      </c>
      <c r="I6892" s="11" t="s">
        <v>384</v>
      </c>
      <c r="J6892" s="11" t="s">
        <v>27</v>
      </c>
      <c r="K6892" s="11" t="s">
        <v>28</v>
      </c>
      <c r="L6892" s="11" t="s">
        <v>43</v>
      </c>
      <c r="M6892" s="9" t="s">
        <v>44</v>
      </c>
      <c r="N6892" s="9" t="s">
        <v>208</v>
      </c>
      <c r="O6892" s="11" t="s">
        <v>32</v>
      </c>
      <c r="P6892" s="11" t="s">
        <v>22</v>
      </c>
      <c r="Q6892" s="11" t="s">
        <v>34232</v>
      </c>
      <c r="R6892" s="11" t="s">
        <v>46</v>
      </c>
      <c r="S6892" s="9" t="s">
        <v>34233</v>
      </c>
      <c r="T6892" s="9" t="s">
        <v>34234</v>
      </c>
    </row>
    <row r="6893" customHeight="1" spans="1:20">
      <c r="A6893" s="6">
        <v>45215</v>
      </c>
      <c r="B6893" s="9" t="s">
        <v>34235</v>
      </c>
      <c r="C6893" s="9" t="s">
        <v>6949</v>
      </c>
      <c r="D6893" s="11" t="s">
        <v>22</v>
      </c>
      <c r="E6893" s="9" t="s">
        <v>34236</v>
      </c>
      <c r="F6893" s="9" t="s">
        <v>15314</v>
      </c>
      <c r="G6893" s="11" t="s">
        <v>53</v>
      </c>
      <c r="H6893" s="11" t="s">
        <v>22</v>
      </c>
      <c r="I6893" s="11" t="s">
        <v>337</v>
      </c>
      <c r="J6893" s="11" t="s">
        <v>27</v>
      </c>
      <c r="K6893" s="11" t="s">
        <v>28</v>
      </c>
      <c r="L6893" s="11" t="s">
        <v>43</v>
      </c>
      <c r="M6893" s="9" t="s">
        <v>44</v>
      </c>
      <c r="N6893" s="9" t="s">
        <v>208</v>
      </c>
      <c r="O6893" s="11" t="s">
        <v>32</v>
      </c>
      <c r="P6893" s="11" t="s">
        <v>22</v>
      </c>
      <c r="Q6893" s="11" t="s">
        <v>34237</v>
      </c>
      <c r="R6893" s="11" t="s">
        <v>46</v>
      </c>
      <c r="S6893" s="9" t="s">
        <v>34238</v>
      </c>
      <c r="T6893" s="9" t="s">
        <v>34239</v>
      </c>
    </row>
    <row r="6894" customHeight="1" spans="1:20">
      <c r="A6894" s="6">
        <v>45215</v>
      </c>
      <c r="B6894" s="9" t="s">
        <v>34240</v>
      </c>
      <c r="C6894" s="9" t="s">
        <v>6949</v>
      </c>
      <c r="D6894" s="11" t="s">
        <v>22</v>
      </c>
      <c r="E6894" s="9" t="s">
        <v>34241</v>
      </c>
      <c r="F6894" s="9" t="s">
        <v>34242</v>
      </c>
      <c r="G6894" s="11" t="s">
        <v>336</v>
      </c>
      <c r="H6894" s="11" t="s">
        <v>22</v>
      </c>
      <c r="I6894" s="11" t="s">
        <v>490</v>
      </c>
      <c r="J6894" s="11" t="s">
        <v>27</v>
      </c>
      <c r="K6894" s="11" t="s">
        <v>28</v>
      </c>
      <c r="L6894" s="11" t="s">
        <v>43</v>
      </c>
      <c r="M6894" s="9" t="s">
        <v>30</v>
      </c>
      <c r="N6894" s="9" t="s">
        <v>208</v>
      </c>
      <c r="O6894" s="11" t="s">
        <v>32</v>
      </c>
      <c r="P6894" s="11" t="s">
        <v>22</v>
      </c>
      <c r="Q6894" s="11" t="s">
        <v>34243</v>
      </c>
      <c r="R6894" s="11" t="s">
        <v>46</v>
      </c>
      <c r="S6894" s="9" t="s">
        <v>34244</v>
      </c>
      <c r="T6894" s="9" t="s">
        <v>34245</v>
      </c>
    </row>
    <row r="6895" customHeight="1" spans="1:20">
      <c r="A6895" s="6">
        <v>45215</v>
      </c>
      <c r="B6895" s="9" t="s">
        <v>34246</v>
      </c>
      <c r="C6895" s="9" t="s">
        <v>10840</v>
      </c>
      <c r="D6895" s="11" t="s">
        <v>22</v>
      </c>
      <c r="E6895" s="9" t="s">
        <v>15122</v>
      </c>
      <c r="F6895" s="9" t="s">
        <v>15123</v>
      </c>
      <c r="G6895" s="11" t="s">
        <v>82</v>
      </c>
      <c r="H6895" s="11" t="s">
        <v>22</v>
      </c>
      <c r="I6895" s="11" t="s">
        <v>75</v>
      </c>
      <c r="J6895" s="11" t="s">
        <v>27</v>
      </c>
      <c r="K6895" s="11" t="s">
        <v>28</v>
      </c>
      <c r="L6895" s="11" t="s">
        <v>43</v>
      </c>
      <c r="M6895" s="9" t="s">
        <v>169</v>
      </c>
      <c r="N6895" s="9" t="s">
        <v>208</v>
      </c>
      <c r="O6895" s="11" t="s">
        <v>32</v>
      </c>
      <c r="P6895" s="11" t="s">
        <v>22</v>
      </c>
      <c r="Q6895" s="11" t="s">
        <v>34247</v>
      </c>
      <c r="R6895" s="11" t="s">
        <v>46</v>
      </c>
      <c r="S6895" s="9" t="s">
        <v>34248</v>
      </c>
      <c r="T6895" s="9" t="s">
        <v>34249</v>
      </c>
    </row>
    <row r="6896" customHeight="1" spans="1:20">
      <c r="A6896" s="6">
        <v>45215</v>
      </c>
      <c r="B6896" s="9" t="s">
        <v>34250</v>
      </c>
      <c r="C6896" s="9" t="s">
        <v>6949</v>
      </c>
      <c r="D6896" s="11" t="s">
        <v>22</v>
      </c>
      <c r="E6896" s="9" t="s">
        <v>34251</v>
      </c>
      <c r="F6896" s="9" t="s">
        <v>34252</v>
      </c>
      <c r="G6896" s="11" t="s">
        <v>25</v>
      </c>
      <c r="H6896" s="11" t="s">
        <v>110</v>
      </c>
      <c r="I6896" s="11" t="s">
        <v>384</v>
      </c>
      <c r="J6896" s="11" t="s">
        <v>27</v>
      </c>
      <c r="K6896" s="11" t="s">
        <v>28</v>
      </c>
      <c r="L6896" s="11" t="s">
        <v>43</v>
      </c>
      <c r="M6896" s="9" t="s">
        <v>44</v>
      </c>
      <c r="N6896" s="9" t="s">
        <v>208</v>
      </c>
      <c r="O6896" s="11" t="s">
        <v>32</v>
      </c>
      <c r="P6896" s="11" t="s">
        <v>22</v>
      </c>
      <c r="Q6896" s="11" t="s">
        <v>34253</v>
      </c>
      <c r="R6896" s="11" t="s">
        <v>46</v>
      </c>
      <c r="S6896" s="9" t="s">
        <v>34254</v>
      </c>
      <c r="T6896" s="9" t="s">
        <v>34255</v>
      </c>
    </row>
    <row r="6897" customHeight="1" spans="1:20">
      <c r="A6897" s="6">
        <v>45215</v>
      </c>
      <c r="B6897" s="9" t="s">
        <v>34256</v>
      </c>
      <c r="C6897" s="9" t="s">
        <v>6949</v>
      </c>
      <c r="D6897" s="11" t="s">
        <v>22</v>
      </c>
      <c r="E6897" s="9" t="s">
        <v>34257</v>
      </c>
      <c r="F6897" s="9" t="s">
        <v>34258</v>
      </c>
      <c r="G6897" s="11" t="s">
        <v>53</v>
      </c>
      <c r="H6897" s="11" t="s">
        <v>137</v>
      </c>
      <c r="I6897" s="11" t="s">
        <v>337</v>
      </c>
      <c r="J6897" s="11" t="s">
        <v>27</v>
      </c>
      <c r="K6897" s="11" t="s">
        <v>28</v>
      </c>
      <c r="L6897" s="11" t="s">
        <v>43</v>
      </c>
      <c r="M6897" s="9" t="s">
        <v>44</v>
      </c>
      <c r="N6897" s="9" t="s">
        <v>208</v>
      </c>
      <c r="O6897" s="11" t="s">
        <v>32</v>
      </c>
      <c r="P6897" s="11" t="s">
        <v>22</v>
      </c>
      <c r="Q6897" s="11" t="s">
        <v>34259</v>
      </c>
      <c r="R6897" s="11" t="s">
        <v>46</v>
      </c>
      <c r="S6897" s="9" t="s">
        <v>34260</v>
      </c>
      <c r="T6897" s="9" t="s">
        <v>34261</v>
      </c>
    </row>
    <row r="6898" customHeight="1" spans="1:20">
      <c r="A6898" s="6">
        <v>45215</v>
      </c>
      <c r="B6898" s="9" t="s">
        <v>34262</v>
      </c>
      <c r="C6898" s="9" t="s">
        <v>6949</v>
      </c>
      <c r="D6898" s="11" t="s">
        <v>22</v>
      </c>
      <c r="E6898" s="9" t="s">
        <v>34263</v>
      </c>
      <c r="F6898" s="9" t="s">
        <v>34264</v>
      </c>
      <c r="G6898" s="11" t="s">
        <v>25</v>
      </c>
      <c r="H6898" s="11" t="s">
        <v>110</v>
      </c>
      <c r="I6898" s="11" t="s">
        <v>880</v>
      </c>
      <c r="J6898" s="11" t="s">
        <v>27</v>
      </c>
      <c r="K6898" s="11" t="s">
        <v>28</v>
      </c>
      <c r="L6898" s="11" t="s">
        <v>43</v>
      </c>
      <c r="M6898" s="9" t="s">
        <v>44</v>
      </c>
      <c r="N6898" s="9" t="s">
        <v>208</v>
      </c>
      <c r="O6898" s="11" t="s">
        <v>32</v>
      </c>
      <c r="P6898" s="11" t="s">
        <v>22</v>
      </c>
      <c r="Q6898" s="11" t="s">
        <v>34265</v>
      </c>
      <c r="R6898" s="11" t="s">
        <v>46</v>
      </c>
      <c r="S6898" s="9" t="s">
        <v>34266</v>
      </c>
      <c r="T6898" s="9" t="s">
        <v>34267</v>
      </c>
    </row>
    <row r="6899" customHeight="1" spans="1:20">
      <c r="A6899" s="6">
        <v>45215</v>
      </c>
      <c r="B6899" s="9" t="s">
        <v>34268</v>
      </c>
      <c r="C6899" s="9" t="s">
        <v>6949</v>
      </c>
      <c r="D6899" s="11" t="s">
        <v>22</v>
      </c>
      <c r="E6899" s="9" t="s">
        <v>34269</v>
      </c>
      <c r="F6899" s="9" t="s">
        <v>34270</v>
      </c>
      <c r="G6899" s="11" t="s">
        <v>247</v>
      </c>
      <c r="H6899" s="11" t="s">
        <v>22</v>
      </c>
      <c r="I6899" s="11" t="s">
        <v>511</v>
      </c>
      <c r="J6899" s="11" t="s">
        <v>27</v>
      </c>
      <c r="K6899" s="11" t="s">
        <v>28</v>
      </c>
      <c r="L6899" s="11" t="s">
        <v>43</v>
      </c>
      <c r="M6899" s="9" t="s">
        <v>44</v>
      </c>
      <c r="N6899" s="9" t="s">
        <v>208</v>
      </c>
      <c r="O6899" s="11" t="s">
        <v>32</v>
      </c>
      <c r="P6899" s="11" t="s">
        <v>22</v>
      </c>
      <c r="Q6899" s="11" t="s">
        <v>34271</v>
      </c>
      <c r="R6899" s="11" t="s">
        <v>46</v>
      </c>
      <c r="S6899" s="9" t="s">
        <v>34272</v>
      </c>
      <c r="T6899" s="9" t="s">
        <v>34273</v>
      </c>
    </row>
    <row r="6900" customHeight="1" spans="1:20">
      <c r="A6900" s="6">
        <v>45215</v>
      </c>
      <c r="B6900" s="9" t="s">
        <v>34274</v>
      </c>
      <c r="C6900" s="9" t="s">
        <v>6949</v>
      </c>
      <c r="D6900" s="11" t="s">
        <v>22</v>
      </c>
      <c r="E6900" s="9" t="s">
        <v>25021</v>
      </c>
      <c r="F6900" s="9" t="s">
        <v>25022</v>
      </c>
      <c r="G6900" s="11" t="s">
        <v>53</v>
      </c>
      <c r="H6900" s="11" t="s">
        <v>22</v>
      </c>
      <c r="I6900" s="11" t="s">
        <v>880</v>
      </c>
      <c r="J6900" s="11" t="s">
        <v>27</v>
      </c>
      <c r="K6900" s="11" t="s">
        <v>28</v>
      </c>
      <c r="L6900" s="11" t="s">
        <v>43</v>
      </c>
      <c r="M6900" s="9" t="s">
        <v>44</v>
      </c>
      <c r="N6900" s="9" t="s">
        <v>208</v>
      </c>
      <c r="O6900" s="11" t="s">
        <v>32</v>
      </c>
      <c r="P6900" s="11" t="s">
        <v>22</v>
      </c>
      <c r="Q6900" s="11" t="s">
        <v>34275</v>
      </c>
      <c r="R6900" s="11" t="s">
        <v>46</v>
      </c>
      <c r="S6900" s="9" t="s">
        <v>34276</v>
      </c>
      <c r="T6900" s="9" t="s">
        <v>34277</v>
      </c>
    </row>
    <row r="6901" customHeight="1" spans="1:20">
      <c r="A6901" s="6">
        <v>45215</v>
      </c>
      <c r="B6901" s="9" t="s">
        <v>34278</v>
      </c>
      <c r="C6901" s="9" t="s">
        <v>17177</v>
      </c>
      <c r="D6901" s="11" t="s">
        <v>22</v>
      </c>
      <c r="E6901" s="9" t="s">
        <v>34279</v>
      </c>
      <c r="F6901" s="9" t="s">
        <v>34280</v>
      </c>
      <c r="G6901" s="11" t="s">
        <v>82</v>
      </c>
      <c r="H6901" s="11" t="s">
        <v>22</v>
      </c>
      <c r="I6901" s="11" t="s">
        <v>26</v>
      </c>
      <c r="J6901" s="11" t="s">
        <v>27</v>
      </c>
      <c r="K6901" s="11" t="s">
        <v>28</v>
      </c>
      <c r="L6901" s="11" t="s">
        <v>29</v>
      </c>
      <c r="M6901" s="9" t="s">
        <v>30</v>
      </c>
      <c r="N6901" s="9" t="s">
        <v>31</v>
      </c>
      <c r="O6901" s="11" t="s">
        <v>32</v>
      </c>
      <c r="P6901" s="11" t="s">
        <v>22</v>
      </c>
      <c r="Q6901" s="11" t="s">
        <v>34281</v>
      </c>
      <c r="R6901" s="11" t="s">
        <v>34</v>
      </c>
      <c r="S6901" s="9" t="s">
        <v>34282</v>
      </c>
      <c r="T6901" s="9" t="s">
        <v>34283</v>
      </c>
    </row>
    <row r="6902" customHeight="1" spans="1:20">
      <c r="A6902" s="6">
        <v>45215</v>
      </c>
      <c r="B6902" s="9" t="s">
        <v>34284</v>
      </c>
      <c r="C6902" s="9" t="s">
        <v>381</v>
      </c>
      <c r="D6902" s="11" t="s">
        <v>22</v>
      </c>
      <c r="E6902" s="9" t="s">
        <v>34285</v>
      </c>
      <c r="F6902" s="9" t="s">
        <v>34286</v>
      </c>
      <c r="G6902" s="11" t="s">
        <v>336</v>
      </c>
      <c r="H6902" s="11" t="s">
        <v>22</v>
      </c>
      <c r="I6902" s="11" t="s">
        <v>75</v>
      </c>
      <c r="J6902" s="11" t="s">
        <v>27</v>
      </c>
      <c r="K6902" s="11" t="s">
        <v>28</v>
      </c>
      <c r="L6902" s="11" t="s">
        <v>43</v>
      </c>
      <c r="M6902" s="9" t="s">
        <v>30</v>
      </c>
      <c r="N6902" s="9" t="s">
        <v>31</v>
      </c>
      <c r="O6902" s="11" t="s">
        <v>32</v>
      </c>
      <c r="P6902" s="11" t="s">
        <v>22</v>
      </c>
      <c r="Q6902" s="11" t="s">
        <v>34287</v>
      </c>
      <c r="R6902" s="11" t="s">
        <v>46</v>
      </c>
      <c r="S6902" s="9" t="s">
        <v>34288</v>
      </c>
      <c r="T6902" s="9" t="s">
        <v>34289</v>
      </c>
    </row>
    <row r="6903" customHeight="1" spans="1:20">
      <c r="A6903" s="6">
        <v>45215</v>
      </c>
      <c r="B6903" s="9" t="s">
        <v>34290</v>
      </c>
      <c r="C6903" s="9" t="s">
        <v>121</v>
      </c>
      <c r="D6903" s="11" t="s">
        <v>22</v>
      </c>
      <c r="E6903" s="9" t="s">
        <v>34291</v>
      </c>
      <c r="F6903" s="9" t="s">
        <v>34292</v>
      </c>
      <c r="G6903" s="11" t="s">
        <v>53</v>
      </c>
      <c r="H6903" s="11" t="s">
        <v>110</v>
      </c>
      <c r="I6903" s="11" t="s">
        <v>1713</v>
      </c>
      <c r="J6903" s="11" t="s">
        <v>27</v>
      </c>
      <c r="K6903" s="11" t="s">
        <v>28</v>
      </c>
      <c r="L6903" s="11" t="s">
        <v>43</v>
      </c>
      <c r="M6903" s="9" t="s">
        <v>30</v>
      </c>
      <c r="N6903" s="9" t="s">
        <v>31</v>
      </c>
      <c r="O6903" s="11" t="s">
        <v>32</v>
      </c>
      <c r="P6903" s="11" t="s">
        <v>22</v>
      </c>
      <c r="Q6903" s="11" t="s">
        <v>34293</v>
      </c>
      <c r="R6903" s="11" t="s">
        <v>56</v>
      </c>
      <c r="S6903" s="9" t="s">
        <v>34294</v>
      </c>
      <c r="T6903" s="9" t="s">
        <v>22</v>
      </c>
    </row>
    <row r="6904" customHeight="1" spans="1:20">
      <c r="A6904" s="6">
        <v>45215</v>
      </c>
      <c r="B6904" s="9" t="s">
        <v>34295</v>
      </c>
      <c r="C6904" s="9" t="s">
        <v>121</v>
      </c>
      <c r="D6904" s="11" t="s">
        <v>22</v>
      </c>
      <c r="E6904" s="9" t="s">
        <v>34296</v>
      </c>
      <c r="F6904" s="9" t="s">
        <v>34297</v>
      </c>
      <c r="G6904" s="11" t="s">
        <v>41</v>
      </c>
      <c r="H6904" s="11" t="s">
        <v>22</v>
      </c>
      <c r="I6904" s="11" t="s">
        <v>75</v>
      </c>
      <c r="J6904" s="11" t="s">
        <v>27</v>
      </c>
      <c r="K6904" s="11" t="s">
        <v>28</v>
      </c>
      <c r="L6904" s="11" t="s">
        <v>43</v>
      </c>
      <c r="M6904" s="9" t="s">
        <v>44</v>
      </c>
      <c r="N6904" s="9" t="s">
        <v>31</v>
      </c>
      <c r="O6904" s="11" t="s">
        <v>32</v>
      </c>
      <c r="P6904" s="11" t="s">
        <v>22</v>
      </c>
      <c r="Q6904" s="11" t="s">
        <v>34298</v>
      </c>
      <c r="R6904" s="11" t="s">
        <v>56</v>
      </c>
      <c r="S6904" s="9" t="s">
        <v>34299</v>
      </c>
      <c r="T6904" s="9" t="s">
        <v>22</v>
      </c>
    </row>
    <row r="6905" customHeight="1" spans="1:20">
      <c r="A6905" s="6">
        <v>45215</v>
      </c>
      <c r="B6905" s="9" t="s">
        <v>34300</v>
      </c>
      <c r="C6905" s="9" t="s">
        <v>50</v>
      </c>
      <c r="D6905" s="11" t="s">
        <v>22</v>
      </c>
      <c r="E6905" s="9" t="s">
        <v>34301</v>
      </c>
      <c r="F6905" s="9" t="s">
        <v>34302</v>
      </c>
      <c r="G6905" s="11" t="s">
        <v>41</v>
      </c>
      <c r="H6905" s="11" t="s">
        <v>137</v>
      </c>
      <c r="I6905" s="11" t="s">
        <v>131</v>
      </c>
      <c r="J6905" s="11" t="s">
        <v>27</v>
      </c>
      <c r="K6905" s="11" t="s">
        <v>28</v>
      </c>
      <c r="L6905" s="11" t="s">
        <v>43</v>
      </c>
      <c r="M6905" s="9" t="s">
        <v>44</v>
      </c>
      <c r="N6905" s="9" t="s">
        <v>31</v>
      </c>
      <c r="O6905" s="11" t="s">
        <v>32</v>
      </c>
      <c r="P6905" s="11" t="s">
        <v>22</v>
      </c>
      <c r="Q6905" s="11" t="s">
        <v>34303</v>
      </c>
      <c r="R6905" s="11" t="s">
        <v>56</v>
      </c>
      <c r="S6905" s="9" t="s">
        <v>34304</v>
      </c>
      <c r="T6905" s="9" t="s">
        <v>22</v>
      </c>
    </row>
    <row r="6906" customHeight="1" spans="1:20">
      <c r="A6906" s="6">
        <v>45215</v>
      </c>
      <c r="B6906" s="9" t="s">
        <v>34305</v>
      </c>
      <c r="C6906" s="9" t="s">
        <v>50</v>
      </c>
      <c r="D6906" s="11" t="s">
        <v>22</v>
      </c>
      <c r="E6906" s="9" t="s">
        <v>34306</v>
      </c>
      <c r="F6906" s="9" t="s">
        <v>34307</v>
      </c>
      <c r="G6906" s="11" t="s">
        <v>41</v>
      </c>
      <c r="H6906" s="11" t="s">
        <v>22</v>
      </c>
      <c r="I6906" s="11" t="s">
        <v>54</v>
      </c>
      <c r="J6906" s="11" t="s">
        <v>27</v>
      </c>
      <c r="K6906" s="11" t="s">
        <v>28</v>
      </c>
      <c r="L6906" s="11" t="s">
        <v>43</v>
      </c>
      <c r="M6906" s="9" t="s">
        <v>44</v>
      </c>
      <c r="N6906" s="9" t="s">
        <v>31</v>
      </c>
      <c r="O6906" s="11" t="s">
        <v>32</v>
      </c>
      <c r="P6906" s="11" t="s">
        <v>22</v>
      </c>
      <c r="Q6906" s="11" t="s">
        <v>34308</v>
      </c>
      <c r="R6906" s="11" t="s">
        <v>56</v>
      </c>
      <c r="S6906" s="9" t="s">
        <v>34309</v>
      </c>
      <c r="T6906" s="9" t="s">
        <v>22</v>
      </c>
    </row>
    <row r="6907" customHeight="1" spans="1:20">
      <c r="A6907" s="6">
        <v>45215</v>
      </c>
      <c r="B6907" s="9" t="s">
        <v>34310</v>
      </c>
      <c r="C6907" s="9" t="s">
        <v>121</v>
      </c>
      <c r="D6907" s="11" t="s">
        <v>22</v>
      </c>
      <c r="E6907" s="9" t="s">
        <v>34185</v>
      </c>
      <c r="F6907" s="9" t="s">
        <v>34186</v>
      </c>
      <c r="G6907" s="11" t="s">
        <v>130</v>
      </c>
      <c r="H6907" s="11" t="s">
        <v>22</v>
      </c>
      <c r="I6907" s="11" t="s">
        <v>1713</v>
      </c>
      <c r="J6907" s="11" t="s">
        <v>27</v>
      </c>
      <c r="K6907" s="11" t="s">
        <v>28</v>
      </c>
      <c r="L6907" s="11" t="s">
        <v>43</v>
      </c>
      <c r="M6907" s="9" t="s">
        <v>30</v>
      </c>
      <c r="N6907" s="9" t="s">
        <v>31</v>
      </c>
      <c r="O6907" s="11" t="s">
        <v>32</v>
      </c>
      <c r="P6907" s="11" t="s">
        <v>22</v>
      </c>
      <c r="Q6907" s="11" t="s">
        <v>34311</v>
      </c>
      <c r="R6907" s="11" t="s">
        <v>56</v>
      </c>
      <c r="S6907" s="9" t="s">
        <v>23135</v>
      </c>
      <c r="T6907" s="9" t="s">
        <v>22</v>
      </c>
    </row>
    <row r="6908" customHeight="1" spans="1:20">
      <c r="A6908" s="6">
        <v>45215</v>
      </c>
      <c r="B6908" s="9" t="s">
        <v>34312</v>
      </c>
      <c r="C6908" s="9" t="s">
        <v>204</v>
      </c>
      <c r="D6908" s="11" t="s">
        <v>22</v>
      </c>
      <c r="E6908" s="9" t="s">
        <v>34313</v>
      </c>
      <c r="F6908" s="9" t="s">
        <v>34314</v>
      </c>
      <c r="G6908" s="11" t="s">
        <v>336</v>
      </c>
      <c r="H6908" s="11" t="s">
        <v>22</v>
      </c>
      <c r="I6908" s="11" t="s">
        <v>54</v>
      </c>
      <c r="J6908" s="11" t="s">
        <v>27</v>
      </c>
      <c r="K6908" s="11" t="s">
        <v>28</v>
      </c>
      <c r="L6908" s="11" t="s">
        <v>43</v>
      </c>
      <c r="M6908" s="9" t="s">
        <v>44</v>
      </c>
      <c r="N6908" s="9" t="s">
        <v>208</v>
      </c>
      <c r="O6908" s="11" t="s">
        <v>32</v>
      </c>
      <c r="P6908" s="11" t="s">
        <v>22</v>
      </c>
      <c r="Q6908" s="11" t="s">
        <v>34315</v>
      </c>
      <c r="R6908" s="11" t="s">
        <v>56</v>
      </c>
      <c r="S6908" s="9" t="s">
        <v>34316</v>
      </c>
      <c r="T6908" s="9" t="s">
        <v>22</v>
      </c>
    </row>
    <row r="6909" customHeight="1" spans="1:20">
      <c r="A6909" s="6">
        <v>45215</v>
      </c>
      <c r="B6909" s="9" t="s">
        <v>34317</v>
      </c>
      <c r="C6909" s="9" t="s">
        <v>204</v>
      </c>
      <c r="D6909" s="11" t="s">
        <v>22</v>
      </c>
      <c r="E6909" s="9" t="s">
        <v>34318</v>
      </c>
      <c r="F6909" s="9" t="s">
        <v>34319</v>
      </c>
      <c r="G6909" s="11" t="s">
        <v>69</v>
      </c>
      <c r="H6909" s="11" t="s">
        <v>22</v>
      </c>
      <c r="I6909" s="11" t="s">
        <v>124</v>
      </c>
      <c r="J6909" s="11" t="s">
        <v>27</v>
      </c>
      <c r="K6909" s="11" t="s">
        <v>28</v>
      </c>
      <c r="L6909" s="11" t="s">
        <v>43</v>
      </c>
      <c r="M6909" s="9" t="s">
        <v>44</v>
      </c>
      <c r="N6909" s="9" t="s">
        <v>208</v>
      </c>
      <c r="O6909" s="11" t="s">
        <v>32</v>
      </c>
      <c r="P6909" s="11" t="s">
        <v>22</v>
      </c>
      <c r="Q6909" s="11" t="s">
        <v>34320</v>
      </c>
      <c r="R6909" s="11" t="s">
        <v>56</v>
      </c>
      <c r="S6909" s="20" t="s">
        <v>34321</v>
      </c>
      <c r="T6909" s="9" t="s">
        <v>22</v>
      </c>
    </row>
    <row r="6910" customHeight="1" spans="1:20">
      <c r="A6910" s="6">
        <v>45215</v>
      </c>
      <c r="B6910" s="9" t="s">
        <v>34322</v>
      </c>
      <c r="C6910" s="9" t="s">
        <v>204</v>
      </c>
      <c r="D6910" s="11" t="s">
        <v>22</v>
      </c>
      <c r="E6910" s="9" t="s">
        <v>34323</v>
      </c>
      <c r="F6910" s="9" t="s">
        <v>34324</v>
      </c>
      <c r="G6910" s="11" t="s">
        <v>41</v>
      </c>
      <c r="H6910" s="11" t="s">
        <v>22</v>
      </c>
      <c r="I6910" s="11" t="s">
        <v>124</v>
      </c>
      <c r="J6910" s="11" t="s">
        <v>27</v>
      </c>
      <c r="K6910" s="11" t="s">
        <v>28</v>
      </c>
      <c r="L6910" s="11" t="s">
        <v>43</v>
      </c>
      <c r="M6910" s="9" t="s">
        <v>30</v>
      </c>
      <c r="N6910" s="9" t="s">
        <v>208</v>
      </c>
      <c r="O6910" s="11" t="s">
        <v>32</v>
      </c>
      <c r="P6910" s="11" t="s">
        <v>22</v>
      </c>
      <c r="Q6910" s="11" t="s">
        <v>34325</v>
      </c>
      <c r="R6910" s="11" t="s">
        <v>56</v>
      </c>
      <c r="S6910" s="20" t="s">
        <v>34326</v>
      </c>
      <c r="T6910" s="9" t="s">
        <v>22</v>
      </c>
    </row>
    <row r="6911" customHeight="1" spans="1:20">
      <c r="A6911" s="6">
        <v>45215</v>
      </c>
      <c r="B6911" s="9" t="s">
        <v>34327</v>
      </c>
      <c r="C6911" s="9" t="s">
        <v>274</v>
      </c>
      <c r="D6911" s="11" t="s">
        <v>22</v>
      </c>
      <c r="E6911" s="9" t="s">
        <v>34328</v>
      </c>
      <c r="F6911" s="9" t="s">
        <v>34329</v>
      </c>
      <c r="G6911" s="11" t="s">
        <v>130</v>
      </c>
      <c r="H6911" s="11" t="s">
        <v>22</v>
      </c>
      <c r="I6911" s="11" t="s">
        <v>207</v>
      </c>
      <c r="J6911" s="11" t="s">
        <v>27</v>
      </c>
      <c r="K6911" s="11" t="s">
        <v>28</v>
      </c>
      <c r="L6911" s="11" t="s">
        <v>43</v>
      </c>
      <c r="M6911" s="9" t="s">
        <v>30</v>
      </c>
      <c r="N6911" s="9" t="s">
        <v>208</v>
      </c>
      <c r="O6911" s="11" t="s">
        <v>32</v>
      </c>
      <c r="P6911" s="11" t="s">
        <v>22</v>
      </c>
      <c r="Q6911" s="11" t="s">
        <v>34330</v>
      </c>
      <c r="R6911" s="11" t="s">
        <v>56</v>
      </c>
      <c r="S6911" s="9" t="s">
        <v>34331</v>
      </c>
      <c r="T6911" s="9" t="s">
        <v>22</v>
      </c>
    </row>
    <row r="6912" customHeight="1" spans="1:20">
      <c r="A6912" s="6">
        <v>45215</v>
      </c>
      <c r="B6912" s="9" t="s">
        <v>34332</v>
      </c>
      <c r="C6912" s="9" t="s">
        <v>204</v>
      </c>
      <c r="D6912" s="11" t="s">
        <v>22</v>
      </c>
      <c r="E6912" s="9" t="s">
        <v>34333</v>
      </c>
      <c r="F6912" s="9" t="s">
        <v>34334</v>
      </c>
      <c r="G6912" s="11" t="s">
        <v>336</v>
      </c>
      <c r="H6912" s="11" t="s">
        <v>110</v>
      </c>
      <c r="I6912" s="11" t="s">
        <v>214</v>
      </c>
      <c r="J6912" s="11" t="s">
        <v>27</v>
      </c>
      <c r="K6912" s="11" t="s">
        <v>28</v>
      </c>
      <c r="L6912" s="11" t="s">
        <v>43</v>
      </c>
      <c r="M6912" s="9" t="s">
        <v>44</v>
      </c>
      <c r="N6912" s="9" t="s">
        <v>208</v>
      </c>
      <c r="O6912" s="11" t="s">
        <v>32</v>
      </c>
      <c r="P6912" s="11" t="s">
        <v>22</v>
      </c>
      <c r="Q6912" s="11" t="s">
        <v>34335</v>
      </c>
      <c r="R6912" s="11" t="s">
        <v>56</v>
      </c>
      <c r="S6912" s="9" t="s">
        <v>34336</v>
      </c>
      <c r="T6912" s="9" t="s">
        <v>22</v>
      </c>
    </row>
    <row r="6913" customHeight="1" spans="1:20">
      <c r="A6913" s="6">
        <v>45215</v>
      </c>
      <c r="B6913" s="9" t="s">
        <v>34337</v>
      </c>
      <c r="C6913" s="9" t="s">
        <v>204</v>
      </c>
      <c r="D6913" s="11" t="s">
        <v>22</v>
      </c>
      <c r="E6913" s="9" t="s">
        <v>9729</v>
      </c>
      <c r="F6913" s="9" t="s">
        <v>9730</v>
      </c>
      <c r="G6913" s="11" t="s">
        <v>336</v>
      </c>
      <c r="H6913" s="11" t="s">
        <v>22</v>
      </c>
      <c r="I6913" s="11" t="s">
        <v>124</v>
      </c>
      <c r="J6913" s="11" t="s">
        <v>27</v>
      </c>
      <c r="K6913" s="11" t="s">
        <v>28</v>
      </c>
      <c r="L6913" s="11" t="s">
        <v>43</v>
      </c>
      <c r="M6913" s="9" t="s">
        <v>44</v>
      </c>
      <c r="N6913" s="9" t="s">
        <v>208</v>
      </c>
      <c r="O6913" s="11" t="s">
        <v>32</v>
      </c>
      <c r="P6913" s="11" t="s">
        <v>22</v>
      </c>
      <c r="Q6913" s="11" t="s">
        <v>34338</v>
      </c>
      <c r="R6913" s="11" t="s">
        <v>56</v>
      </c>
      <c r="S6913" s="9" t="s">
        <v>34339</v>
      </c>
      <c r="T6913" s="9" t="s">
        <v>22</v>
      </c>
    </row>
    <row r="6914" customHeight="1" spans="1:20">
      <c r="A6914" s="6">
        <v>45215</v>
      </c>
      <c r="B6914" s="9" t="s">
        <v>34340</v>
      </c>
      <c r="C6914" s="9" t="s">
        <v>817</v>
      </c>
      <c r="D6914" s="11" t="s">
        <v>22</v>
      </c>
      <c r="E6914" s="9" t="s">
        <v>34341</v>
      </c>
      <c r="F6914" s="9" t="s">
        <v>34342</v>
      </c>
      <c r="G6914" s="11" t="s">
        <v>247</v>
      </c>
      <c r="H6914" s="11" t="s">
        <v>22</v>
      </c>
      <c r="I6914" s="11" t="s">
        <v>162</v>
      </c>
      <c r="J6914" s="11" t="s">
        <v>27</v>
      </c>
      <c r="K6914" s="11" t="s">
        <v>28</v>
      </c>
      <c r="L6914" s="11" t="s">
        <v>43</v>
      </c>
      <c r="M6914" s="9" t="s">
        <v>30</v>
      </c>
      <c r="N6914" s="9" t="s">
        <v>31</v>
      </c>
      <c r="O6914" s="11" t="s">
        <v>32</v>
      </c>
      <c r="P6914" s="11" t="s">
        <v>22</v>
      </c>
      <c r="Q6914" s="11" t="s">
        <v>34343</v>
      </c>
      <c r="R6914" s="11" t="s">
        <v>46</v>
      </c>
      <c r="S6914" s="9" t="s">
        <v>34344</v>
      </c>
      <c r="T6914" s="9" t="s">
        <v>34345</v>
      </c>
    </row>
    <row r="6915" customHeight="1" spans="1:20">
      <c r="A6915" s="6">
        <v>45215</v>
      </c>
      <c r="B6915" s="9" t="s">
        <v>34346</v>
      </c>
      <c r="C6915" s="9" t="s">
        <v>7304</v>
      </c>
      <c r="D6915" s="11" t="s">
        <v>22</v>
      </c>
      <c r="E6915" s="9" t="s">
        <v>34347</v>
      </c>
      <c r="F6915" s="9" t="s">
        <v>34348</v>
      </c>
      <c r="G6915" s="11" t="s">
        <v>82</v>
      </c>
      <c r="H6915" s="11" t="s">
        <v>22</v>
      </c>
      <c r="I6915" s="11" t="s">
        <v>175</v>
      </c>
      <c r="J6915" s="11" t="s">
        <v>27</v>
      </c>
      <c r="K6915" s="11" t="s">
        <v>28</v>
      </c>
      <c r="L6915" s="11" t="s">
        <v>43</v>
      </c>
      <c r="M6915" s="9" t="s">
        <v>44</v>
      </c>
      <c r="N6915" s="9" t="s">
        <v>31</v>
      </c>
      <c r="O6915" s="11" t="s">
        <v>32</v>
      </c>
      <c r="P6915" s="11" t="s">
        <v>22</v>
      </c>
      <c r="Q6915" s="11" t="s">
        <v>34349</v>
      </c>
      <c r="R6915" s="11" t="s">
        <v>46</v>
      </c>
      <c r="S6915" s="9" t="s">
        <v>34350</v>
      </c>
      <c r="T6915" s="9" t="s">
        <v>34351</v>
      </c>
    </row>
    <row r="6916" customHeight="1" spans="1:20">
      <c r="A6916" s="6">
        <v>45215</v>
      </c>
      <c r="B6916" s="9" t="s">
        <v>34352</v>
      </c>
      <c r="C6916" s="9" t="s">
        <v>2868</v>
      </c>
      <c r="D6916" s="11" t="s">
        <v>22</v>
      </c>
      <c r="E6916" s="9" t="s">
        <v>34353</v>
      </c>
      <c r="F6916" s="9" t="s">
        <v>22</v>
      </c>
      <c r="G6916" s="11" t="s">
        <v>22</v>
      </c>
      <c r="H6916" s="11" t="s">
        <v>22</v>
      </c>
      <c r="I6916" s="11" t="s">
        <v>511</v>
      </c>
      <c r="J6916" s="11" t="s">
        <v>27</v>
      </c>
      <c r="K6916" s="11" t="s">
        <v>28</v>
      </c>
      <c r="L6916" s="11" t="s">
        <v>43</v>
      </c>
      <c r="M6916" s="9" t="s">
        <v>30</v>
      </c>
      <c r="N6916" s="9" t="s">
        <v>31</v>
      </c>
      <c r="O6916" s="11" t="s">
        <v>32</v>
      </c>
      <c r="P6916" s="11" t="s">
        <v>22</v>
      </c>
      <c r="Q6916" s="11" t="s">
        <v>34354</v>
      </c>
      <c r="R6916" s="11" t="s">
        <v>46</v>
      </c>
      <c r="S6916" s="9" t="s">
        <v>34355</v>
      </c>
      <c r="T6916" s="9" t="s">
        <v>34356</v>
      </c>
    </row>
    <row r="6917" customHeight="1" spans="1:20">
      <c r="A6917" s="6">
        <v>45215</v>
      </c>
      <c r="B6917" s="9" t="s">
        <v>34357</v>
      </c>
      <c r="C6917" s="9" t="s">
        <v>7465</v>
      </c>
      <c r="D6917" s="11" t="s">
        <v>22</v>
      </c>
      <c r="E6917" s="9" t="s">
        <v>29541</v>
      </c>
      <c r="F6917" s="9" t="s">
        <v>29542</v>
      </c>
      <c r="G6917" s="11" t="s">
        <v>69</v>
      </c>
      <c r="H6917" s="11" t="s">
        <v>22</v>
      </c>
      <c r="I6917" s="11" t="s">
        <v>83</v>
      </c>
      <c r="J6917" s="11" t="s">
        <v>27</v>
      </c>
      <c r="K6917" s="11" t="s">
        <v>76</v>
      </c>
      <c r="L6917" s="11" t="s">
        <v>43</v>
      </c>
      <c r="M6917" s="9" t="s">
        <v>44</v>
      </c>
      <c r="N6917" s="9" t="s">
        <v>31</v>
      </c>
      <c r="O6917" s="11" t="s">
        <v>32</v>
      </c>
      <c r="P6917" s="11" t="s">
        <v>22</v>
      </c>
      <c r="Q6917" s="11" t="s">
        <v>34358</v>
      </c>
      <c r="R6917" s="11" t="s">
        <v>46</v>
      </c>
      <c r="S6917" s="9" t="s">
        <v>34359</v>
      </c>
      <c r="T6917" s="9" t="s">
        <v>34360</v>
      </c>
    </row>
    <row r="6918" customHeight="1" spans="1:20">
      <c r="A6918" s="6">
        <v>45215</v>
      </c>
      <c r="B6918" s="9" t="s">
        <v>34361</v>
      </c>
      <c r="C6918" s="9" t="s">
        <v>2825</v>
      </c>
      <c r="D6918" s="11" t="s">
        <v>22</v>
      </c>
      <c r="E6918" s="9" t="s">
        <v>34362</v>
      </c>
      <c r="F6918" s="9" t="s">
        <v>34363</v>
      </c>
      <c r="G6918" s="11" t="s">
        <v>130</v>
      </c>
      <c r="H6918" s="11" t="s">
        <v>22</v>
      </c>
      <c r="I6918" s="11" t="s">
        <v>235</v>
      </c>
      <c r="J6918" s="11" t="s">
        <v>27</v>
      </c>
      <c r="K6918" s="11" t="s">
        <v>28</v>
      </c>
      <c r="L6918" s="11" t="s">
        <v>43</v>
      </c>
      <c r="M6918" s="9" t="s">
        <v>30</v>
      </c>
      <c r="N6918" s="9" t="s">
        <v>31</v>
      </c>
      <c r="O6918" s="11" t="s">
        <v>32</v>
      </c>
      <c r="P6918" s="11" t="s">
        <v>22</v>
      </c>
      <c r="Q6918" s="11" t="s">
        <v>34364</v>
      </c>
      <c r="R6918" s="11" t="s">
        <v>46</v>
      </c>
      <c r="S6918" s="9" t="s">
        <v>34365</v>
      </c>
      <c r="T6918" s="9" t="s">
        <v>34366</v>
      </c>
    </row>
    <row r="6919" customHeight="1" spans="1:20">
      <c r="A6919" s="6">
        <v>45215</v>
      </c>
      <c r="B6919" s="9" t="s">
        <v>34367</v>
      </c>
      <c r="C6919" s="9" t="s">
        <v>7304</v>
      </c>
      <c r="D6919" s="11" t="s">
        <v>22</v>
      </c>
      <c r="E6919" s="9" t="s">
        <v>34368</v>
      </c>
      <c r="F6919" s="9" t="s">
        <v>34369</v>
      </c>
      <c r="G6919" s="11" t="s">
        <v>62</v>
      </c>
      <c r="H6919" s="11" t="s">
        <v>22</v>
      </c>
      <c r="I6919" s="11" t="s">
        <v>253</v>
      </c>
      <c r="J6919" s="11" t="s">
        <v>27</v>
      </c>
      <c r="K6919" s="11" t="s">
        <v>28</v>
      </c>
      <c r="L6919" s="11" t="s">
        <v>43</v>
      </c>
      <c r="M6919" s="9" t="s">
        <v>30</v>
      </c>
      <c r="N6919" s="9" t="s">
        <v>31</v>
      </c>
      <c r="O6919" s="11" t="s">
        <v>32</v>
      </c>
      <c r="P6919" s="11" t="s">
        <v>22</v>
      </c>
      <c r="Q6919" s="11" t="s">
        <v>34370</v>
      </c>
      <c r="R6919" s="11" t="s">
        <v>46</v>
      </c>
      <c r="S6919" s="9" t="s">
        <v>34371</v>
      </c>
      <c r="T6919" s="9" t="s">
        <v>34372</v>
      </c>
    </row>
    <row r="6920" customHeight="1" spans="1:20">
      <c r="A6920" s="6">
        <v>45215</v>
      </c>
      <c r="B6920" s="9" t="s">
        <v>34373</v>
      </c>
      <c r="C6920" s="9" t="s">
        <v>2868</v>
      </c>
      <c r="D6920" s="11" t="s">
        <v>22</v>
      </c>
      <c r="E6920" s="9" t="s">
        <v>34374</v>
      </c>
      <c r="F6920" s="9" t="s">
        <v>22</v>
      </c>
      <c r="G6920" s="11" t="s">
        <v>22</v>
      </c>
      <c r="H6920" s="11" t="s">
        <v>22</v>
      </c>
      <c r="I6920" s="11" t="s">
        <v>315</v>
      </c>
      <c r="J6920" s="11" t="s">
        <v>27</v>
      </c>
      <c r="K6920" s="11" t="s">
        <v>28</v>
      </c>
      <c r="L6920" s="11" t="s">
        <v>43</v>
      </c>
      <c r="M6920" s="9" t="s">
        <v>30</v>
      </c>
      <c r="N6920" s="9" t="s">
        <v>31</v>
      </c>
      <c r="O6920" s="11" t="s">
        <v>32</v>
      </c>
      <c r="P6920" s="11" t="s">
        <v>22</v>
      </c>
      <c r="Q6920" s="11" t="s">
        <v>34375</v>
      </c>
      <c r="R6920" s="11" t="s">
        <v>46</v>
      </c>
      <c r="S6920" s="9" t="s">
        <v>34376</v>
      </c>
      <c r="T6920" s="9" t="s">
        <v>14566</v>
      </c>
    </row>
    <row r="6921" customHeight="1" spans="1:20">
      <c r="A6921" s="6">
        <v>45215</v>
      </c>
      <c r="B6921" s="9" t="s">
        <v>34377</v>
      </c>
      <c r="C6921" s="9" t="s">
        <v>4902</v>
      </c>
      <c r="D6921" s="11" t="s">
        <v>22</v>
      </c>
      <c r="E6921" s="9" t="s">
        <v>34378</v>
      </c>
      <c r="F6921" s="9" t="s">
        <v>12156</v>
      </c>
      <c r="G6921" s="11" t="s">
        <v>130</v>
      </c>
      <c r="H6921" s="11" t="s">
        <v>22</v>
      </c>
      <c r="I6921" s="11" t="s">
        <v>2203</v>
      </c>
      <c r="J6921" s="11" t="s">
        <v>27</v>
      </c>
      <c r="K6921" s="11" t="s">
        <v>28</v>
      </c>
      <c r="L6921" s="11" t="s">
        <v>43</v>
      </c>
      <c r="M6921" s="9" t="s">
        <v>799</v>
      </c>
      <c r="N6921" s="9" t="s">
        <v>31</v>
      </c>
      <c r="O6921" s="11" t="s">
        <v>32</v>
      </c>
      <c r="P6921" s="11" t="s">
        <v>22</v>
      </c>
      <c r="Q6921" s="11" t="s">
        <v>34379</v>
      </c>
      <c r="R6921" s="11" t="s">
        <v>46</v>
      </c>
      <c r="S6921" s="9" t="s">
        <v>34380</v>
      </c>
      <c r="T6921" s="9" t="s">
        <v>34381</v>
      </c>
    </row>
    <row r="6922" customHeight="1" spans="1:20">
      <c r="A6922" s="6">
        <v>45215</v>
      </c>
      <c r="B6922" s="9" t="s">
        <v>34382</v>
      </c>
      <c r="C6922" s="9" t="s">
        <v>17177</v>
      </c>
      <c r="D6922" s="11" t="s">
        <v>22</v>
      </c>
      <c r="E6922" s="9" t="s">
        <v>34383</v>
      </c>
      <c r="F6922" s="9" t="s">
        <v>34384</v>
      </c>
      <c r="G6922" s="11" t="s">
        <v>53</v>
      </c>
      <c r="H6922" s="11" t="s">
        <v>22</v>
      </c>
      <c r="I6922" s="11" t="s">
        <v>26</v>
      </c>
      <c r="J6922" s="11" t="s">
        <v>27</v>
      </c>
      <c r="K6922" s="11" t="s">
        <v>28</v>
      </c>
      <c r="L6922" s="11" t="s">
        <v>29</v>
      </c>
      <c r="M6922" s="9" t="s">
        <v>30</v>
      </c>
      <c r="N6922" s="9" t="s">
        <v>31</v>
      </c>
      <c r="O6922" s="11" t="s">
        <v>32</v>
      </c>
      <c r="P6922" s="11" t="s">
        <v>22</v>
      </c>
      <c r="Q6922" s="11" t="s">
        <v>34385</v>
      </c>
      <c r="R6922" s="11" t="s">
        <v>34</v>
      </c>
      <c r="S6922" s="9" t="s">
        <v>34386</v>
      </c>
      <c r="T6922" s="9" t="s">
        <v>34387</v>
      </c>
    </row>
    <row r="6923" customHeight="1" spans="1:20">
      <c r="A6923" s="6">
        <v>45215</v>
      </c>
      <c r="B6923" s="9" t="s">
        <v>34388</v>
      </c>
      <c r="C6923" s="9" t="s">
        <v>393</v>
      </c>
      <c r="D6923" s="11" t="s">
        <v>22</v>
      </c>
      <c r="E6923" s="9" t="s">
        <v>34389</v>
      </c>
      <c r="F6923" s="9" t="s">
        <v>34390</v>
      </c>
      <c r="G6923" s="11" t="s">
        <v>25</v>
      </c>
      <c r="H6923" s="11" t="s">
        <v>22</v>
      </c>
      <c r="I6923" s="11" t="s">
        <v>26</v>
      </c>
      <c r="J6923" s="11" t="s">
        <v>27</v>
      </c>
      <c r="K6923" s="11" t="s">
        <v>76</v>
      </c>
      <c r="L6923" s="11" t="s">
        <v>29</v>
      </c>
      <c r="M6923" s="9" t="s">
        <v>30</v>
      </c>
      <c r="N6923" s="9" t="s">
        <v>31</v>
      </c>
      <c r="O6923" s="11" t="s">
        <v>32</v>
      </c>
      <c r="P6923" s="11" t="s">
        <v>22</v>
      </c>
      <c r="Q6923" s="11" t="s">
        <v>34391</v>
      </c>
      <c r="R6923" s="11" t="s">
        <v>34</v>
      </c>
      <c r="S6923" s="9" t="s">
        <v>34392</v>
      </c>
      <c r="T6923" s="9" t="s">
        <v>34393</v>
      </c>
    </row>
    <row r="6924" customHeight="1" spans="1:20">
      <c r="A6924" s="6">
        <v>45215</v>
      </c>
      <c r="B6924" s="9" t="s">
        <v>34394</v>
      </c>
      <c r="C6924" s="9" t="s">
        <v>8379</v>
      </c>
      <c r="D6924" s="11" t="s">
        <v>22</v>
      </c>
      <c r="E6924" s="9" t="s">
        <v>34395</v>
      </c>
      <c r="F6924" s="9" t="s">
        <v>34396</v>
      </c>
      <c r="G6924" s="11" t="s">
        <v>130</v>
      </c>
      <c r="H6924" s="11" t="s">
        <v>110</v>
      </c>
      <c r="I6924" s="11" t="s">
        <v>26</v>
      </c>
      <c r="J6924" s="11" t="s">
        <v>27</v>
      </c>
      <c r="K6924" s="11" t="s">
        <v>76</v>
      </c>
      <c r="L6924" s="11" t="s">
        <v>29</v>
      </c>
      <c r="M6924" s="9" t="s">
        <v>30</v>
      </c>
      <c r="N6924" s="9" t="s">
        <v>31</v>
      </c>
      <c r="O6924" s="11" t="s">
        <v>32</v>
      </c>
      <c r="P6924" s="11" t="s">
        <v>22</v>
      </c>
      <c r="Q6924" s="11" t="s">
        <v>34397</v>
      </c>
      <c r="R6924" s="11" t="s">
        <v>34</v>
      </c>
      <c r="S6924" s="9" t="s">
        <v>34398</v>
      </c>
      <c r="T6924" s="9" t="s">
        <v>34399</v>
      </c>
    </row>
    <row r="6925" customHeight="1" spans="1:20">
      <c r="A6925" s="6">
        <v>45215</v>
      </c>
      <c r="B6925" s="9" t="s">
        <v>34400</v>
      </c>
      <c r="C6925" s="9" t="s">
        <v>79</v>
      </c>
      <c r="D6925" s="11" t="s">
        <v>22</v>
      </c>
      <c r="E6925" s="9" t="s">
        <v>34401</v>
      </c>
      <c r="F6925" s="9" t="s">
        <v>34402</v>
      </c>
      <c r="G6925" s="11" t="s">
        <v>130</v>
      </c>
      <c r="H6925" s="11" t="s">
        <v>22</v>
      </c>
      <c r="I6925" s="11" t="s">
        <v>701</v>
      </c>
      <c r="J6925" s="11" t="s">
        <v>27</v>
      </c>
      <c r="K6925" s="11" t="s">
        <v>28</v>
      </c>
      <c r="L6925" s="11" t="s">
        <v>43</v>
      </c>
      <c r="M6925" s="9" t="s">
        <v>30</v>
      </c>
      <c r="N6925" s="9" t="s">
        <v>31</v>
      </c>
      <c r="O6925" s="11" t="s">
        <v>32</v>
      </c>
      <c r="P6925" s="11" t="s">
        <v>22</v>
      </c>
      <c r="Q6925" s="11" t="s">
        <v>34403</v>
      </c>
      <c r="R6925" s="11" t="s">
        <v>46</v>
      </c>
      <c r="S6925" s="9" t="s">
        <v>34404</v>
      </c>
      <c r="T6925" s="9" t="s">
        <v>34405</v>
      </c>
    </row>
    <row r="6926" customHeight="1" spans="1:20">
      <c r="A6926" s="6">
        <v>45215</v>
      </c>
      <c r="B6926" s="9" t="s">
        <v>34406</v>
      </c>
      <c r="C6926" s="9" t="s">
        <v>783</v>
      </c>
      <c r="D6926" s="11" t="s">
        <v>22</v>
      </c>
      <c r="E6926" s="9" t="s">
        <v>34407</v>
      </c>
      <c r="F6926" s="9" t="s">
        <v>34408</v>
      </c>
      <c r="G6926" s="11" t="s">
        <v>82</v>
      </c>
      <c r="H6926" s="11" t="s">
        <v>22</v>
      </c>
      <c r="I6926" s="11" t="s">
        <v>168</v>
      </c>
      <c r="J6926" s="11" t="s">
        <v>27</v>
      </c>
      <c r="K6926" s="11" t="s">
        <v>28</v>
      </c>
      <c r="L6926" s="11" t="s">
        <v>43</v>
      </c>
      <c r="M6926" s="9" t="s">
        <v>169</v>
      </c>
      <c r="N6926" s="9" t="s">
        <v>743</v>
      </c>
      <c r="O6926" s="11" t="s">
        <v>32</v>
      </c>
      <c r="P6926" s="11" t="s">
        <v>22</v>
      </c>
      <c r="Q6926" s="11" t="s">
        <v>34409</v>
      </c>
      <c r="R6926" s="11" t="s">
        <v>46</v>
      </c>
      <c r="S6926" s="9" t="s">
        <v>34410</v>
      </c>
      <c r="T6926" s="9" t="s">
        <v>22</v>
      </c>
    </row>
    <row r="6927" customHeight="1" spans="1:20">
      <c r="A6927" s="6">
        <v>45215</v>
      </c>
      <c r="B6927" s="9" t="s">
        <v>34411</v>
      </c>
      <c r="C6927" s="9" t="s">
        <v>783</v>
      </c>
      <c r="D6927" s="11" t="s">
        <v>22</v>
      </c>
      <c r="E6927" s="9" t="s">
        <v>34412</v>
      </c>
      <c r="F6927" s="9" t="s">
        <v>34413</v>
      </c>
      <c r="G6927" s="11" t="s">
        <v>82</v>
      </c>
      <c r="H6927" s="11" t="s">
        <v>22</v>
      </c>
      <c r="I6927" s="11" t="s">
        <v>168</v>
      </c>
      <c r="J6927" s="11" t="s">
        <v>27</v>
      </c>
      <c r="K6927" s="11" t="s">
        <v>28</v>
      </c>
      <c r="L6927" s="11" t="s">
        <v>43</v>
      </c>
      <c r="M6927" s="9" t="s">
        <v>169</v>
      </c>
      <c r="N6927" s="9" t="s">
        <v>743</v>
      </c>
      <c r="O6927" s="11" t="s">
        <v>32</v>
      </c>
      <c r="P6927" s="11" t="s">
        <v>22</v>
      </c>
      <c r="Q6927" s="11" t="s">
        <v>34414</v>
      </c>
      <c r="R6927" s="11" t="s">
        <v>46</v>
      </c>
      <c r="S6927" s="9" t="s">
        <v>34415</v>
      </c>
      <c r="T6927" s="9" t="s">
        <v>34416</v>
      </c>
    </row>
    <row r="6928" customHeight="1" spans="1:20">
      <c r="A6928" s="6">
        <v>45215</v>
      </c>
      <c r="B6928" s="9" t="s">
        <v>34417</v>
      </c>
      <c r="C6928" s="9" t="s">
        <v>783</v>
      </c>
      <c r="D6928" s="11" t="s">
        <v>22</v>
      </c>
      <c r="E6928" s="9" t="s">
        <v>34418</v>
      </c>
      <c r="F6928" s="9" t="s">
        <v>34419</v>
      </c>
      <c r="G6928" s="11" t="s">
        <v>82</v>
      </c>
      <c r="H6928" s="11" t="s">
        <v>137</v>
      </c>
      <c r="I6928" s="11" t="s">
        <v>168</v>
      </c>
      <c r="J6928" s="11" t="s">
        <v>27</v>
      </c>
      <c r="K6928" s="11" t="s">
        <v>28</v>
      </c>
      <c r="L6928" s="11" t="s">
        <v>43</v>
      </c>
      <c r="M6928" s="9" t="s">
        <v>169</v>
      </c>
      <c r="N6928" s="9" t="s">
        <v>743</v>
      </c>
      <c r="O6928" s="11" t="s">
        <v>32</v>
      </c>
      <c r="P6928" s="11" t="s">
        <v>22</v>
      </c>
      <c r="Q6928" s="11" t="s">
        <v>34420</v>
      </c>
      <c r="R6928" s="11" t="s">
        <v>46</v>
      </c>
      <c r="S6928" s="9" t="s">
        <v>34421</v>
      </c>
      <c r="T6928" s="9" t="s">
        <v>34422</v>
      </c>
    </row>
    <row r="6929" customHeight="1" spans="1:20">
      <c r="A6929" s="6">
        <v>45215</v>
      </c>
      <c r="B6929" s="9" t="s">
        <v>34423</v>
      </c>
      <c r="C6929" s="9" t="s">
        <v>783</v>
      </c>
      <c r="D6929" s="11" t="s">
        <v>22</v>
      </c>
      <c r="E6929" s="9" t="s">
        <v>34424</v>
      </c>
      <c r="F6929" s="9" t="s">
        <v>34425</v>
      </c>
      <c r="G6929" s="11" t="s">
        <v>25</v>
      </c>
      <c r="H6929" s="11" t="s">
        <v>22</v>
      </c>
      <c r="I6929" s="11" t="s">
        <v>97</v>
      </c>
      <c r="J6929" s="11" t="s">
        <v>27</v>
      </c>
      <c r="K6929" s="11" t="s">
        <v>28</v>
      </c>
      <c r="L6929" s="11" t="s">
        <v>43</v>
      </c>
      <c r="M6929" s="9" t="s">
        <v>44</v>
      </c>
      <c r="N6929" s="9" t="s">
        <v>743</v>
      </c>
      <c r="O6929" s="11" t="s">
        <v>32</v>
      </c>
      <c r="P6929" s="11" t="s">
        <v>22</v>
      </c>
      <c r="Q6929" s="11" t="s">
        <v>34426</v>
      </c>
      <c r="R6929" s="11" t="s">
        <v>46</v>
      </c>
      <c r="S6929" s="9" t="s">
        <v>34427</v>
      </c>
      <c r="T6929" s="9" t="s">
        <v>34428</v>
      </c>
    </row>
    <row r="6930" customHeight="1" spans="1:20">
      <c r="A6930" s="6">
        <v>45215</v>
      </c>
      <c r="B6930" s="9" t="s">
        <v>34429</v>
      </c>
      <c r="C6930" s="9" t="s">
        <v>783</v>
      </c>
      <c r="D6930" s="11" t="s">
        <v>22</v>
      </c>
      <c r="E6930" s="9" t="s">
        <v>34430</v>
      </c>
      <c r="F6930" s="9" t="s">
        <v>34431</v>
      </c>
      <c r="G6930" s="11" t="s">
        <v>82</v>
      </c>
      <c r="H6930" s="11" t="s">
        <v>22</v>
      </c>
      <c r="I6930" s="11" t="s">
        <v>168</v>
      </c>
      <c r="J6930" s="11" t="s">
        <v>27</v>
      </c>
      <c r="K6930" s="11" t="s">
        <v>28</v>
      </c>
      <c r="L6930" s="11" t="s">
        <v>43</v>
      </c>
      <c r="M6930" s="9" t="s">
        <v>169</v>
      </c>
      <c r="N6930" s="9" t="s">
        <v>743</v>
      </c>
      <c r="O6930" s="11" t="s">
        <v>32</v>
      </c>
      <c r="P6930" s="11" t="s">
        <v>22</v>
      </c>
      <c r="Q6930" s="11" t="s">
        <v>34432</v>
      </c>
      <c r="R6930" s="11" t="s">
        <v>46</v>
      </c>
      <c r="S6930" s="9" t="s">
        <v>34433</v>
      </c>
      <c r="T6930" s="9" t="s">
        <v>34434</v>
      </c>
    </row>
    <row r="6931" customHeight="1" spans="1:20">
      <c r="A6931" s="6">
        <v>45215</v>
      </c>
      <c r="B6931" s="9" t="s">
        <v>34435</v>
      </c>
      <c r="C6931" s="9" t="s">
        <v>5213</v>
      </c>
      <c r="D6931" s="11" t="s">
        <v>22</v>
      </c>
      <c r="E6931" s="9" t="s">
        <v>34436</v>
      </c>
      <c r="F6931" s="9" t="s">
        <v>34437</v>
      </c>
      <c r="G6931" s="11" t="s">
        <v>130</v>
      </c>
      <c r="H6931" s="11" t="s">
        <v>22</v>
      </c>
      <c r="I6931" s="11" t="s">
        <v>104</v>
      </c>
      <c r="J6931" s="11" t="s">
        <v>27</v>
      </c>
      <c r="K6931" s="11" t="s">
        <v>28</v>
      </c>
      <c r="L6931" s="11" t="s">
        <v>43</v>
      </c>
      <c r="M6931" s="9" t="s">
        <v>30</v>
      </c>
      <c r="N6931" s="9" t="s">
        <v>208</v>
      </c>
      <c r="O6931" s="11" t="s">
        <v>32</v>
      </c>
      <c r="P6931" s="11" t="s">
        <v>22</v>
      </c>
      <c r="Q6931" s="11" t="s">
        <v>34438</v>
      </c>
      <c r="R6931" s="11" t="s">
        <v>46</v>
      </c>
      <c r="S6931" s="9" t="s">
        <v>34439</v>
      </c>
      <c r="T6931" s="9" t="s">
        <v>22</v>
      </c>
    </row>
    <row r="6932" customHeight="1" spans="1:20">
      <c r="A6932" s="6">
        <v>45215</v>
      </c>
      <c r="B6932" s="9" t="s">
        <v>34440</v>
      </c>
      <c r="C6932" s="9" t="s">
        <v>5213</v>
      </c>
      <c r="D6932" s="11" t="s">
        <v>22</v>
      </c>
      <c r="E6932" s="9" t="s">
        <v>34441</v>
      </c>
      <c r="F6932" s="9" t="s">
        <v>34442</v>
      </c>
      <c r="G6932" s="11" t="s">
        <v>53</v>
      </c>
      <c r="H6932" s="11" t="s">
        <v>22</v>
      </c>
      <c r="I6932" s="11" t="s">
        <v>412</v>
      </c>
      <c r="J6932" s="11" t="s">
        <v>27</v>
      </c>
      <c r="K6932" s="11" t="s">
        <v>28</v>
      </c>
      <c r="L6932" s="11" t="s">
        <v>43</v>
      </c>
      <c r="M6932" s="9" t="s">
        <v>44</v>
      </c>
      <c r="N6932" s="9" t="s">
        <v>208</v>
      </c>
      <c r="O6932" s="11" t="s">
        <v>32</v>
      </c>
      <c r="P6932" s="11" t="s">
        <v>22</v>
      </c>
      <c r="Q6932" s="11" t="s">
        <v>34443</v>
      </c>
      <c r="R6932" s="11" t="s">
        <v>46</v>
      </c>
      <c r="S6932" s="9" t="s">
        <v>34444</v>
      </c>
      <c r="T6932" s="9" t="s">
        <v>22</v>
      </c>
    </row>
    <row r="6933" customHeight="1" spans="1:20">
      <c r="A6933" s="6">
        <v>45215</v>
      </c>
      <c r="B6933" s="9" t="s">
        <v>34445</v>
      </c>
      <c r="C6933" s="9" t="s">
        <v>783</v>
      </c>
      <c r="D6933" s="11" t="s">
        <v>22</v>
      </c>
      <c r="E6933" s="9" t="s">
        <v>34446</v>
      </c>
      <c r="F6933" s="9" t="s">
        <v>34447</v>
      </c>
      <c r="G6933" s="11" t="s">
        <v>130</v>
      </c>
      <c r="H6933" s="11" t="s">
        <v>22</v>
      </c>
      <c r="I6933" s="11" t="s">
        <v>315</v>
      </c>
      <c r="J6933" s="11" t="s">
        <v>27</v>
      </c>
      <c r="K6933" s="11" t="s">
        <v>28</v>
      </c>
      <c r="L6933" s="11" t="s">
        <v>43</v>
      </c>
      <c r="M6933" s="9" t="s">
        <v>44</v>
      </c>
      <c r="N6933" s="9" t="s">
        <v>743</v>
      </c>
      <c r="O6933" s="11" t="s">
        <v>32</v>
      </c>
      <c r="P6933" s="11" t="s">
        <v>22</v>
      </c>
      <c r="Q6933" s="11" t="s">
        <v>34448</v>
      </c>
      <c r="R6933" s="11" t="s">
        <v>46</v>
      </c>
      <c r="S6933" s="9" t="s">
        <v>34449</v>
      </c>
      <c r="T6933" s="9" t="s">
        <v>34450</v>
      </c>
    </row>
    <row r="6934" customHeight="1" spans="1:20">
      <c r="A6934" s="6">
        <v>45215</v>
      </c>
      <c r="B6934" s="9" t="s">
        <v>34451</v>
      </c>
      <c r="C6934" s="9" t="s">
        <v>783</v>
      </c>
      <c r="D6934" s="11" t="s">
        <v>22</v>
      </c>
      <c r="E6934" s="9" t="s">
        <v>34452</v>
      </c>
      <c r="F6934" s="9" t="s">
        <v>34453</v>
      </c>
      <c r="G6934" s="11" t="s">
        <v>82</v>
      </c>
      <c r="H6934" s="11" t="s">
        <v>22</v>
      </c>
      <c r="I6934" s="11" t="s">
        <v>701</v>
      </c>
      <c r="J6934" s="11" t="s">
        <v>27</v>
      </c>
      <c r="K6934" s="11" t="s">
        <v>28</v>
      </c>
      <c r="L6934" s="11" t="s">
        <v>43</v>
      </c>
      <c r="M6934" s="9" t="s">
        <v>30</v>
      </c>
      <c r="N6934" s="9" t="s">
        <v>743</v>
      </c>
      <c r="O6934" s="11" t="s">
        <v>32</v>
      </c>
      <c r="P6934" s="11" t="s">
        <v>22</v>
      </c>
      <c r="Q6934" s="11" t="s">
        <v>34454</v>
      </c>
      <c r="R6934" s="11" t="s">
        <v>46</v>
      </c>
      <c r="S6934" s="9" t="s">
        <v>34455</v>
      </c>
      <c r="T6934" s="9" t="s">
        <v>34456</v>
      </c>
    </row>
    <row r="6935" customHeight="1" spans="1:20">
      <c r="A6935" s="6">
        <v>45215</v>
      </c>
      <c r="B6935" s="9" t="s">
        <v>34457</v>
      </c>
      <c r="C6935" s="9" t="s">
        <v>783</v>
      </c>
      <c r="D6935" s="11" t="s">
        <v>22</v>
      </c>
      <c r="E6935" s="9" t="s">
        <v>34458</v>
      </c>
      <c r="F6935" s="9" t="s">
        <v>34459</v>
      </c>
      <c r="G6935" s="11" t="s">
        <v>82</v>
      </c>
      <c r="H6935" s="11" t="s">
        <v>22</v>
      </c>
      <c r="I6935" s="11" t="s">
        <v>168</v>
      </c>
      <c r="J6935" s="11" t="s">
        <v>27</v>
      </c>
      <c r="K6935" s="11" t="s">
        <v>28</v>
      </c>
      <c r="L6935" s="11" t="s">
        <v>43</v>
      </c>
      <c r="M6935" s="9" t="s">
        <v>169</v>
      </c>
      <c r="N6935" s="9" t="s">
        <v>743</v>
      </c>
      <c r="O6935" s="11" t="s">
        <v>32</v>
      </c>
      <c r="P6935" s="11" t="s">
        <v>22</v>
      </c>
      <c r="Q6935" s="11" t="s">
        <v>34460</v>
      </c>
      <c r="R6935" s="11" t="s">
        <v>46</v>
      </c>
      <c r="S6935" s="9" t="s">
        <v>34461</v>
      </c>
      <c r="T6935" s="9" t="s">
        <v>34462</v>
      </c>
    </row>
    <row r="6936" customHeight="1" spans="1:20">
      <c r="A6936" s="6">
        <v>45215</v>
      </c>
      <c r="B6936" s="9" t="s">
        <v>34463</v>
      </c>
      <c r="C6936" s="9" t="s">
        <v>5213</v>
      </c>
      <c r="D6936" s="11" t="s">
        <v>22</v>
      </c>
      <c r="E6936" s="9" t="s">
        <v>34464</v>
      </c>
      <c r="F6936" s="9" t="s">
        <v>33679</v>
      </c>
      <c r="G6936" s="11" t="s">
        <v>53</v>
      </c>
      <c r="H6936" s="11" t="s">
        <v>22</v>
      </c>
      <c r="I6936" s="11" t="s">
        <v>337</v>
      </c>
      <c r="J6936" s="11" t="s">
        <v>27</v>
      </c>
      <c r="K6936" s="11" t="s">
        <v>28</v>
      </c>
      <c r="L6936" s="11" t="s">
        <v>43</v>
      </c>
      <c r="M6936" s="9" t="s">
        <v>44</v>
      </c>
      <c r="N6936" s="9" t="s">
        <v>208</v>
      </c>
      <c r="O6936" s="11" t="s">
        <v>32</v>
      </c>
      <c r="P6936" s="11" t="s">
        <v>22</v>
      </c>
      <c r="Q6936" s="11" t="s">
        <v>34465</v>
      </c>
      <c r="R6936" s="11" t="s">
        <v>46</v>
      </c>
      <c r="S6936" s="9" t="s">
        <v>34466</v>
      </c>
      <c r="T6936" s="9" t="s">
        <v>22</v>
      </c>
    </row>
    <row r="6937" customHeight="1" spans="1:20">
      <c r="A6937" s="6">
        <v>45215</v>
      </c>
      <c r="B6937" s="9" t="s">
        <v>34467</v>
      </c>
      <c r="C6937" s="9" t="s">
        <v>783</v>
      </c>
      <c r="D6937" s="11" t="s">
        <v>22</v>
      </c>
      <c r="E6937" s="9" t="s">
        <v>34468</v>
      </c>
      <c r="F6937" s="9" t="s">
        <v>34469</v>
      </c>
      <c r="G6937" s="11" t="s">
        <v>25</v>
      </c>
      <c r="H6937" s="11" t="s">
        <v>22</v>
      </c>
      <c r="I6937" s="11" t="s">
        <v>337</v>
      </c>
      <c r="J6937" s="11" t="s">
        <v>27</v>
      </c>
      <c r="K6937" s="11" t="s">
        <v>28</v>
      </c>
      <c r="L6937" s="11" t="s">
        <v>43</v>
      </c>
      <c r="M6937" s="9" t="s">
        <v>44</v>
      </c>
      <c r="N6937" s="9" t="s">
        <v>743</v>
      </c>
      <c r="O6937" s="11" t="s">
        <v>32</v>
      </c>
      <c r="P6937" s="11" t="s">
        <v>22</v>
      </c>
      <c r="Q6937" s="11" t="s">
        <v>34470</v>
      </c>
      <c r="R6937" s="11" t="s">
        <v>46</v>
      </c>
      <c r="S6937" s="9" t="s">
        <v>34471</v>
      </c>
      <c r="T6937" s="9" t="s">
        <v>11751</v>
      </c>
    </row>
    <row r="6938" customHeight="1" spans="1:20">
      <c r="A6938" s="6">
        <v>45215</v>
      </c>
      <c r="B6938" s="9" t="s">
        <v>34472</v>
      </c>
      <c r="C6938" s="9" t="s">
        <v>7401</v>
      </c>
      <c r="D6938" s="11" t="s">
        <v>22</v>
      </c>
      <c r="E6938" s="9" t="s">
        <v>34473</v>
      </c>
      <c r="F6938" s="9" t="s">
        <v>34474</v>
      </c>
      <c r="G6938" s="11" t="s">
        <v>25</v>
      </c>
      <c r="H6938" s="11" t="s">
        <v>22</v>
      </c>
      <c r="I6938" s="11" t="s">
        <v>490</v>
      </c>
      <c r="J6938" s="11" t="s">
        <v>27</v>
      </c>
      <c r="K6938" s="11" t="s">
        <v>28</v>
      </c>
      <c r="L6938" s="11" t="s">
        <v>43</v>
      </c>
      <c r="M6938" s="9" t="s">
        <v>30</v>
      </c>
      <c r="N6938" s="9" t="s">
        <v>208</v>
      </c>
      <c r="O6938" s="11" t="s">
        <v>32</v>
      </c>
      <c r="P6938" s="11" t="s">
        <v>22</v>
      </c>
      <c r="Q6938" s="11" t="s">
        <v>34475</v>
      </c>
      <c r="R6938" s="11" t="s">
        <v>46</v>
      </c>
      <c r="S6938" s="9" t="s">
        <v>34476</v>
      </c>
      <c r="T6938" s="9" t="s">
        <v>34477</v>
      </c>
    </row>
    <row r="6939" customHeight="1" spans="1:20">
      <c r="A6939" s="6">
        <v>45215</v>
      </c>
      <c r="B6939" s="9" t="s">
        <v>34478</v>
      </c>
      <c r="C6939" s="9" t="s">
        <v>5213</v>
      </c>
      <c r="D6939" s="11" t="s">
        <v>22</v>
      </c>
      <c r="E6939" s="9" t="s">
        <v>29493</v>
      </c>
      <c r="F6939" s="9" t="s">
        <v>29494</v>
      </c>
      <c r="G6939" s="11" t="s">
        <v>25</v>
      </c>
      <c r="H6939" s="11" t="s">
        <v>22</v>
      </c>
      <c r="I6939" s="11" t="s">
        <v>131</v>
      </c>
      <c r="J6939" s="11" t="s">
        <v>27</v>
      </c>
      <c r="K6939" s="11" t="s">
        <v>28</v>
      </c>
      <c r="L6939" s="11" t="s">
        <v>43</v>
      </c>
      <c r="M6939" s="9" t="s">
        <v>44</v>
      </c>
      <c r="N6939" s="9" t="s">
        <v>208</v>
      </c>
      <c r="O6939" s="11" t="s">
        <v>32</v>
      </c>
      <c r="P6939" s="11" t="s">
        <v>22</v>
      </c>
      <c r="Q6939" s="11" t="s">
        <v>34479</v>
      </c>
      <c r="R6939" s="11" t="s">
        <v>46</v>
      </c>
      <c r="S6939" s="9" t="s">
        <v>34480</v>
      </c>
      <c r="T6939" s="9" t="s">
        <v>34481</v>
      </c>
    </row>
    <row r="6940" customHeight="1" spans="1:20">
      <c r="A6940" s="6">
        <v>45215</v>
      </c>
      <c r="B6940" s="9" t="s">
        <v>34482</v>
      </c>
      <c r="C6940" s="9" t="s">
        <v>5213</v>
      </c>
      <c r="D6940" s="11" t="s">
        <v>22</v>
      </c>
      <c r="E6940" s="9" t="s">
        <v>32703</v>
      </c>
      <c r="F6940" s="9" t="s">
        <v>32704</v>
      </c>
      <c r="G6940" s="11" t="s">
        <v>25</v>
      </c>
      <c r="H6940" s="11" t="s">
        <v>22</v>
      </c>
      <c r="I6940" s="11" t="s">
        <v>985</v>
      </c>
      <c r="J6940" s="11" t="s">
        <v>27</v>
      </c>
      <c r="K6940" s="11" t="s">
        <v>28</v>
      </c>
      <c r="L6940" s="11" t="s">
        <v>43</v>
      </c>
      <c r="M6940" s="9" t="s">
        <v>44</v>
      </c>
      <c r="N6940" s="9" t="s">
        <v>208</v>
      </c>
      <c r="O6940" s="11" t="s">
        <v>32</v>
      </c>
      <c r="P6940" s="11" t="s">
        <v>22</v>
      </c>
      <c r="Q6940" s="11" t="s">
        <v>34483</v>
      </c>
      <c r="R6940" s="11" t="s">
        <v>46</v>
      </c>
      <c r="S6940" s="9" t="s">
        <v>34484</v>
      </c>
      <c r="T6940" s="9" t="s">
        <v>34485</v>
      </c>
    </row>
    <row r="6941" customHeight="1" spans="1:20">
      <c r="A6941" s="6">
        <v>45215</v>
      </c>
      <c r="B6941" s="9" t="s">
        <v>34486</v>
      </c>
      <c r="C6941" s="9" t="s">
        <v>6728</v>
      </c>
      <c r="D6941" s="11" t="s">
        <v>22</v>
      </c>
      <c r="E6941" s="9" t="s">
        <v>34487</v>
      </c>
      <c r="F6941" s="9" t="s">
        <v>4281</v>
      </c>
      <c r="G6941" s="11" t="s">
        <v>82</v>
      </c>
      <c r="H6941" s="11" t="s">
        <v>22</v>
      </c>
      <c r="I6941" s="11" t="s">
        <v>270</v>
      </c>
      <c r="J6941" s="11" t="s">
        <v>27</v>
      </c>
      <c r="K6941" s="11" t="s">
        <v>28</v>
      </c>
      <c r="L6941" s="11" t="s">
        <v>43</v>
      </c>
      <c r="M6941" s="9" t="s">
        <v>44</v>
      </c>
      <c r="N6941" s="9" t="s">
        <v>208</v>
      </c>
      <c r="O6941" s="11" t="s">
        <v>32</v>
      </c>
      <c r="P6941" s="11" t="s">
        <v>22</v>
      </c>
      <c r="Q6941" s="11" t="s">
        <v>34488</v>
      </c>
      <c r="R6941" s="11" t="s">
        <v>46</v>
      </c>
      <c r="S6941" s="9" t="s">
        <v>34489</v>
      </c>
      <c r="T6941" s="9" t="s">
        <v>34490</v>
      </c>
    </row>
    <row r="6942" customHeight="1" spans="1:20">
      <c r="A6942" s="6">
        <v>45215</v>
      </c>
      <c r="B6942" s="9" t="s">
        <v>34491</v>
      </c>
      <c r="C6942" s="9" t="s">
        <v>5213</v>
      </c>
      <c r="D6942" s="11" t="s">
        <v>22</v>
      </c>
      <c r="E6942" s="9" t="s">
        <v>34492</v>
      </c>
      <c r="F6942" s="9" t="s">
        <v>34493</v>
      </c>
      <c r="G6942" s="11" t="s">
        <v>82</v>
      </c>
      <c r="H6942" s="11" t="s">
        <v>22</v>
      </c>
      <c r="I6942" s="11" t="s">
        <v>117</v>
      </c>
      <c r="J6942" s="11" t="s">
        <v>27</v>
      </c>
      <c r="K6942" s="11" t="s">
        <v>28</v>
      </c>
      <c r="L6942" s="11" t="s">
        <v>43</v>
      </c>
      <c r="M6942" s="9" t="s">
        <v>44</v>
      </c>
      <c r="N6942" s="9" t="s">
        <v>208</v>
      </c>
      <c r="O6942" s="11" t="s">
        <v>32</v>
      </c>
      <c r="P6942" s="11" t="s">
        <v>22</v>
      </c>
      <c r="Q6942" s="11" t="s">
        <v>34494</v>
      </c>
      <c r="R6942" s="11" t="s">
        <v>46</v>
      </c>
      <c r="S6942" s="9" t="s">
        <v>34495</v>
      </c>
      <c r="T6942" s="9" t="s">
        <v>34496</v>
      </c>
    </row>
    <row r="6943" customHeight="1" spans="1:20">
      <c r="A6943" s="6">
        <v>45215</v>
      </c>
      <c r="B6943" s="9" t="s">
        <v>34497</v>
      </c>
      <c r="C6943" s="9" t="s">
        <v>79</v>
      </c>
      <c r="D6943" s="11" t="s">
        <v>22</v>
      </c>
      <c r="E6943" s="9" t="s">
        <v>34498</v>
      </c>
      <c r="F6943" s="9" t="s">
        <v>34499</v>
      </c>
      <c r="G6943" s="11" t="s">
        <v>62</v>
      </c>
      <c r="H6943" s="11" t="s">
        <v>110</v>
      </c>
      <c r="I6943" s="11" t="s">
        <v>131</v>
      </c>
      <c r="J6943" s="11" t="s">
        <v>27</v>
      </c>
      <c r="K6943" s="11" t="s">
        <v>76</v>
      </c>
      <c r="L6943" s="11" t="s">
        <v>43</v>
      </c>
      <c r="M6943" s="9" t="s">
        <v>169</v>
      </c>
      <c r="N6943" s="9" t="s">
        <v>31</v>
      </c>
      <c r="O6943" s="11" t="s">
        <v>32</v>
      </c>
      <c r="P6943" s="11" t="s">
        <v>22</v>
      </c>
      <c r="Q6943" s="11" t="s">
        <v>34500</v>
      </c>
      <c r="R6943" s="11" t="s">
        <v>46</v>
      </c>
      <c r="S6943" s="9" t="s">
        <v>34501</v>
      </c>
      <c r="T6943" s="9" t="s">
        <v>9634</v>
      </c>
    </row>
    <row r="6944" customHeight="1" spans="1:20">
      <c r="A6944" s="6">
        <v>45215</v>
      </c>
      <c r="B6944" s="9" t="s">
        <v>34502</v>
      </c>
      <c r="C6944" s="9" t="s">
        <v>34503</v>
      </c>
      <c r="D6944" s="11" t="s">
        <v>22</v>
      </c>
      <c r="E6944" s="9" t="s">
        <v>34504</v>
      </c>
      <c r="F6944" s="9" t="s">
        <v>34505</v>
      </c>
      <c r="G6944" s="11" t="s">
        <v>53</v>
      </c>
      <c r="H6944" s="11" t="s">
        <v>22</v>
      </c>
      <c r="I6944" s="11" t="s">
        <v>241</v>
      </c>
      <c r="J6944" s="11" t="s">
        <v>27</v>
      </c>
      <c r="K6944" s="11" t="s">
        <v>28</v>
      </c>
      <c r="L6944" s="11" t="s">
        <v>43</v>
      </c>
      <c r="M6944" s="9" t="s">
        <v>30</v>
      </c>
      <c r="N6944" s="9" t="s">
        <v>743</v>
      </c>
      <c r="O6944" s="11" t="s">
        <v>32</v>
      </c>
      <c r="P6944" s="11" t="s">
        <v>22</v>
      </c>
      <c r="Q6944" s="11" t="s">
        <v>34506</v>
      </c>
      <c r="R6944" s="11" t="s">
        <v>46</v>
      </c>
      <c r="S6944" s="9" t="s">
        <v>34507</v>
      </c>
      <c r="T6944" s="9" t="s">
        <v>34508</v>
      </c>
    </row>
    <row r="6945" customHeight="1" spans="1:20">
      <c r="A6945" s="6">
        <v>45215</v>
      </c>
      <c r="B6945" s="9" t="s">
        <v>34509</v>
      </c>
      <c r="C6945" s="9" t="s">
        <v>7103</v>
      </c>
      <c r="D6945" s="11" t="s">
        <v>22</v>
      </c>
      <c r="E6945" s="9" t="s">
        <v>34510</v>
      </c>
      <c r="F6945" s="9" t="s">
        <v>8380</v>
      </c>
      <c r="G6945" s="11" t="s">
        <v>53</v>
      </c>
      <c r="H6945" s="11" t="s">
        <v>22</v>
      </c>
      <c r="I6945" s="11" t="s">
        <v>3098</v>
      </c>
      <c r="J6945" s="11" t="s">
        <v>27</v>
      </c>
      <c r="K6945" s="11" t="s">
        <v>28</v>
      </c>
      <c r="L6945" s="11" t="s">
        <v>43</v>
      </c>
      <c r="M6945" s="9" t="s">
        <v>30</v>
      </c>
      <c r="N6945" s="9" t="s">
        <v>743</v>
      </c>
      <c r="O6945" s="11" t="s">
        <v>32</v>
      </c>
      <c r="P6945" s="11" t="s">
        <v>22</v>
      </c>
      <c r="Q6945" s="11" t="s">
        <v>34511</v>
      </c>
      <c r="R6945" s="11" t="s">
        <v>46</v>
      </c>
      <c r="S6945" s="9" t="s">
        <v>34512</v>
      </c>
      <c r="T6945" s="9" t="s">
        <v>34513</v>
      </c>
    </row>
    <row r="6946" customHeight="1" spans="1:20">
      <c r="A6946" s="6">
        <v>45215</v>
      </c>
      <c r="B6946" s="9" t="s">
        <v>34514</v>
      </c>
      <c r="C6946" s="9" t="s">
        <v>22964</v>
      </c>
      <c r="D6946" s="11" t="s">
        <v>22</v>
      </c>
      <c r="E6946" s="9" t="s">
        <v>34515</v>
      </c>
      <c r="F6946" s="9" t="s">
        <v>22</v>
      </c>
      <c r="G6946" s="11" t="s">
        <v>22</v>
      </c>
      <c r="H6946" s="11" t="s">
        <v>22</v>
      </c>
      <c r="I6946" s="11" t="s">
        <v>175</v>
      </c>
      <c r="J6946" s="11" t="s">
        <v>27</v>
      </c>
      <c r="K6946" s="11" t="s">
        <v>28</v>
      </c>
      <c r="L6946" s="11" t="s">
        <v>43</v>
      </c>
      <c r="M6946" s="9" t="s">
        <v>30</v>
      </c>
      <c r="N6946" s="9" t="s">
        <v>743</v>
      </c>
      <c r="O6946" s="11" t="s">
        <v>32</v>
      </c>
      <c r="P6946" s="11" t="s">
        <v>22</v>
      </c>
      <c r="Q6946" s="11" t="s">
        <v>34516</v>
      </c>
      <c r="R6946" s="11" t="s">
        <v>46</v>
      </c>
      <c r="S6946" s="9" t="s">
        <v>34517</v>
      </c>
      <c r="T6946" s="9" t="s">
        <v>34518</v>
      </c>
    </row>
    <row r="6947" customHeight="1" spans="1:20">
      <c r="A6947" s="6">
        <v>45215</v>
      </c>
      <c r="B6947" s="9" t="s">
        <v>34519</v>
      </c>
      <c r="C6947" s="9" t="s">
        <v>7660</v>
      </c>
      <c r="D6947" s="11" t="s">
        <v>22</v>
      </c>
      <c r="E6947" s="9" t="s">
        <v>34520</v>
      </c>
      <c r="F6947" s="9" t="s">
        <v>34521</v>
      </c>
      <c r="G6947" s="11" t="s">
        <v>82</v>
      </c>
      <c r="H6947" s="11" t="s">
        <v>22</v>
      </c>
      <c r="I6947" s="11" t="s">
        <v>131</v>
      </c>
      <c r="J6947" s="11" t="s">
        <v>27</v>
      </c>
      <c r="K6947" s="11" t="s">
        <v>28</v>
      </c>
      <c r="L6947" s="11" t="s">
        <v>43</v>
      </c>
      <c r="M6947" s="9" t="s">
        <v>30</v>
      </c>
      <c r="N6947" s="9" t="s">
        <v>208</v>
      </c>
      <c r="O6947" s="11" t="s">
        <v>32</v>
      </c>
      <c r="P6947" s="11" t="s">
        <v>22</v>
      </c>
      <c r="Q6947" s="11" t="s">
        <v>34522</v>
      </c>
      <c r="R6947" s="11" t="s">
        <v>46</v>
      </c>
      <c r="S6947" s="9" t="s">
        <v>34523</v>
      </c>
      <c r="T6947" s="9" t="s">
        <v>34524</v>
      </c>
    </row>
    <row r="6948" customHeight="1" spans="1:20">
      <c r="A6948" s="6">
        <v>45215</v>
      </c>
      <c r="B6948" s="9" t="s">
        <v>34525</v>
      </c>
      <c r="C6948" s="9" t="s">
        <v>10666</v>
      </c>
      <c r="D6948" s="11" t="s">
        <v>22</v>
      </c>
      <c r="E6948" s="9" t="s">
        <v>26338</v>
      </c>
      <c r="F6948" s="9" t="s">
        <v>26339</v>
      </c>
      <c r="G6948" s="11" t="s">
        <v>130</v>
      </c>
      <c r="H6948" s="11" t="s">
        <v>22</v>
      </c>
      <c r="I6948" s="11" t="s">
        <v>253</v>
      </c>
      <c r="J6948" s="11" t="s">
        <v>27</v>
      </c>
      <c r="K6948" s="11" t="s">
        <v>28</v>
      </c>
      <c r="L6948" s="11" t="s">
        <v>43</v>
      </c>
      <c r="M6948" s="9" t="s">
        <v>30</v>
      </c>
      <c r="N6948" s="9" t="s">
        <v>743</v>
      </c>
      <c r="O6948" s="11" t="s">
        <v>32</v>
      </c>
      <c r="P6948" s="11" t="s">
        <v>22</v>
      </c>
      <c r="Q6948" s="11" t="s">
        <v>34526</v>
      </c>
      <c r="R6948" s="11" t="s">
        <v>46</v>
      </c>
      <c r="S6948" s="9" t="s">
        <v>34527</v>
      </c>
      <c r="T6948" s="9" t="s">
        <v>22</v>
      </c>
    </row>
    <row r="6949" customHeight="1" spans="1:20">
      <c r="A6949" s="6">
        <v>45215</v>
      </c>
      <c r="B6949" s="9" t="s">
        <v>34528</v>
      </c>
      <c r="C6949" s="9" t="s">
        <v>6918</v>
      </c>
      <c r="D6949" s="11" t="s">
        <v>22</v>
      </c>
      <c r="E6949" s="9" t="s">
        <v>34529</v>
      </c>
      <c r="F6949" s="9" t="s">
        <v>34530</v>
      </c>
      <c r="G6949" s="11" t="s">
        <v>53</v>
      </c>
      <c r="H6949" s="11" t="s">
        <v>22</v>
      </c>
      <c r="I6949" s="11" t="s">
        <v>1078</v>
      </c>
      <c r="J6949" s="11" t="s">
        <v>27</v>
      </c>
      <c r="K6949" s="11" t="s">
        <v>28</v>
      </c>
      <c r="L6949" s="11" t="s">
        <v>43</v>
      </c>
      <c r="M6949" s="9" t="s">
        <v>44</v>
      </c>
      <c r="N6949" s="9" t="s">
        <v>743</v>
      </c>
      <c r="O6949" s="11" t="s">
        <v>32</v>
      </c>
      <c r="P6949" s="11" t="s">
        <v>22</v>
      </c>
      <c r="Q6949" s="11" t="s">
        <v>34531</v>
      </c>
      <c r="R6949" s="11" t="s">
        <v>46</v>
      </c>
      <c r="S6949" s="9" t="s">
        <v>34532</v>
      </c>
      <c r="T6949" s="9" t="s">
        <v>22</v>
      </c>
    </row>
    <row r="6950" customHeight="1" spans="1:20">
      <c r="A6950" s="6">
        <v>45215</v>
      </c>
      <c r="B6950" s="9" t="s">
        <v>34533</v>
      </c>
      <c r="C6950" s="9" t="s">
        <v>6660</v>
      </c>
      <c r="D6950" s="11" t="s">
        <v>22</v>
      </c>
      <c r="E6950" s="9" t="s">
        <v>34534</v>
      </c>
      <c r="F6950" s="9" t="s">
        <v>34535</v>
      </c>
      <c r="G6950" s="11" t="s">
        <v>82</v>
      </c>
      <c r="H6950" s="11" t="s">
        <v>22</v>
      </c>
      <c r="I6950" s="11" t="s">
        <v>253</v>
      </c>
      <c r="J6950" s="11" t="s">
        <v>27</v>
      </c>
      <c r="K6950" s="11" t="s">
        <v>28</v>
      </c>
      <c r="L6950" s="11" t="s">
        <v>43</v>
      </c>
      <c r="M6950" s="9" t="s">
        <v>30</v>
      </c>
      <c r="N6950" s="9" t="s">
        <v>31</v>
      </c>
      <c r="O6950" s="11" t="s">
        <v>32</v>
      </c>
      <c r="P6950" s="11" t="s">
        <v>22</v>
      </c>
      <c r="Q6950" s="11" t="s">
        <v>34536</v>
      </c>
      <c r="R6950" s="11" t="s">
        <v>46</v>
      </c>
      <c r="S6950" s="9" t="s">
        <v>34537</v>
      </c>
      <c r="T6950" s="9" t="s">
        <v>22</v>
      </c>
    </row>
    <row r="6951" customHeight="1" spans="1:20">
      <c r="A6951" s="6">
        <v>45215</v>
      </c>
      <c r="B6951" s="9" t="s">
        <v>34538</v>
      </c>
      <c r="C6951" s="9" t="s">
        <v>6660</v>
      </c>
      <c r="D6951" s="11" t="s">
        <v>22</v>
      </c>
      <c r="E6951" s="9" t="s">
        <v>34539</v>
      </c>
      <c r="F6951" s="9" t="s">
        <v>33227</v>
      </c>
      <c r="G6951" s="11" t="s">
        <v>53</v>
      </c>
      <c r="H6951" s="11" t="s">
        <v>22</v>
      </c>
      <c r="I6951" s="11" t="s">
        <v>985</v>
      </c>
      <c r="J6951" s="11" t="s">
        <v>27</v>
      </c>
      <c r="K6951" s="11" t="s">
        <v>28</v>
      </c>
      <c r="L6951" s="11" t="s">
        <v>43</v>
      </c>
      <c r="M6951" s="9" t="s">
        <v>44</v>
      </c>
      <c r="N6951" s="9" t="s">
        <v>31</v>
      </c>
      <c r="O6951" s="11" t="s">
        <v>32</v>
      </c>
      <c r="P6951" s="11" t="s">
        <v>22</v>
      </c>
      <c r="Q6951" s="11" t="s">
        <v>34540</v>
      </c>
      <c r="R6951" s="11" t="s">
        <v>46</v>
      </c>
      <c r="S6951" s="9" t="s">
        <v>34541</v>
      </c>
      <c r="T6951" s="9" t="s">
        <v>34542</v>
      </c>
    </row>
    <row r="6952" customHeight="1" spans="1:20">
      <c r="A6952" s="6">
        <v>45216</v>
      </c>
      <c r="B6952" s="9" t="s">
        <v>34543</v>
      </c>
      <c r="C6952" s="9" t="s">
        <v>2825</v>
      </c>
      <c r="D6952" s="11" t="s">
        <v>22</v>
      </c>
      <c r="E6952" s="9" t="s">
        <v>34544</v>
      </c>
      <c r="F6952" s="9" t="s">
        <v>34545</v>
      </c>
      <c r="G6952" s="11" t="s">
        <v>41</v>
      </c>
      <c r="H6952" s="11" t="s">
        <v>110</v>
      </c>
      <c r="I6952" s="11" t="s">
        <v>701</v>
      </c>
      <c r="J6952" s="11" t="s">
        <v>27</v>
      </c>
      <c r="K6952" s="11" t="s">
        <v>28</v>
      </c>
      <c r="L6952" s="11" t="s">
        <v>43</v>
      </c>
      <c r="M6952" s="9" t="s">
        <v>169</v>
      </c>
      <c r="N6952" s="9" t="s">
        <v>31</v>
      </c>
      <c r="O6952" s="11" t="s">
        <v>32</v>
      </c>
      <c r="P6952" s="11" t="s">
        <v>22</v>
      </c>
      <c r="Q6952" s="11" t="s">
        <v>34546</v>
      </c>
      <c r="R6952" s="11" t="s">
        <v>46</v>
      </c>
      <c r="S6952" s="9" t="s">
        <v>34547</v>
      </c>
      <c r="T6952" s="9" t="s">
        <v>34548</v>
      </c>
    </row>
    <row r="6953" customHeight="1" spans="1:20">
      <c r="A6953" s="6">
        <v>45216</v>
      </c>
      <c r="B6953" s="9" t="s">
        <v>34549</v>
      </c>
      <c r="C6953" s="9" t="s">
        <v>19474</v>
      </c>
      <c r="D6953" s="11" t="s">
        <v>22</v>
      </c>
      <c r="E6953" s="9" t="s">
        <v>874</v>
      </c>
      <c r="F6953" s="9" t="s">
        <v>875</v>
      </c>
      <c r="G6953" s="11" t="s">
        <v>130</v>
      </c>
      <c r="H6953" s="11" t="s">
        <v>22</v>
      </c>
      <c r="I6953" s="11" t="s">
        <v>149</v>
      </c>
      <c r="J6953" s="11" t="s">
        <v>27</v>
      </c>
      <c r="K6953" s="11" t="s">
        <v>28</v>
      </c>
      <c r="L6953" s="11" t="s">
        <v>43</v>
      </c>
      <c r="M6953" s="9" t="s">
        <v>30</v>
      </c>
      <c r="N6953" s="9" t="s">
        <v>31</v>
      </c>
      <c r="O6953" s="11" t="s">
        <v>32</v>
      </c>
      <c r="P6953" s="11" t="s">
        <v>22</v>
      </c>
      <c r="Q6953" s="11" t="s">
        <v>34550</v>
      </c>
      <c r="R6953" s="11" t="s">
        <v>46</v>
      </c>
      <c r="S6953" s="9" t="s">
        <v>34551</v>
      </c>
      <c r="T6953" s="9" t="s">
        <v>34552</v>
      </c>
    </row>
    <row r="6954" customHeight="1" spans="1:20">
      <c r="A6954" s="6">
        <v>45216</v>
      </c>
      <c r="B6954" s="9" t="s">
        <v>34553</v>
      </c>
      <c r="C6954" s="9" t="s">
        <v>121</v>
      </c>
      <c r="D6954" s="11" t="s">
        <v>22</v>
      </c>
      <c r="E6954" s="9" t="s">
        <v>34554</v>
      </c>
      <c r="F6954" s="9" t="s">
        <v>22</v>
      </c>
      <c r="G6954" s="11" t="s">
        <v>22</v>
      </c>
      <c r="H6954" s="11" t="s">
        <v>22</v>
      </c>
      <c r="I6954" s="11" t="s">
        <v>511</v>
      </c>
      <c r="J6954" s="11" t="s">
        <v>27</v>
      </c>
      <c r="K6954" s="11" t="s">
        <v>28</v>
      </c>
      <c r="L6954" s="11" t="s">
        <v>43</v>
      </c>
      <c r="M6954" s="9" t="s">
        <v>44</v>
      </c>
      <c r="N6954" s="9" t="s">
        <v>31</v>
      </c>
      <c r="O6954" s="11" t="s">
        <v>32</v>
      </c>
      <c r="P6954" s="11" t="s">
        <v>22</v>
      </c>
      <c r="Q6954" s="11" t="s">
        <v>34555</v>
      </c>
      <c r="R6954" s="11" t="s">
        <v>46</v>
      </c>
      <c r="S6954" s="9" t="s">
        <v>34556</v>
      </c>
      <c r="T6954" s="9" t="s">
        <v>34557</v>
      </c>
    </row>
    <row r="6955" customHeight="1" spans="1:20">
      <c r="A6955" s="6">
        <v>45216</v>
      </c>
      <c r="B6955" s="9" t="s">
        <v>34558</v>
      </c>
      <c r="C6955" s="9" t="s">
        <v>399</v>
      </c>
      <c r="D6955" s="11" t="s">
        <v>22</v>
      </c>
      <c r="E6955" s="9" t="s">
        <v>34559</v>
      </c>
      <c r="F6955" s="9" t="s">
        <v>34560</v>
      </c>
      <c r="G6955" s="11" t="s">
        <v>130</v>
      </c>
      <c r="H6955" s="11" t="s">
        <v>22</v>
      </c>
      <c r="I6955" s="11" t="s">
        <v>42</v>
      </c>
      <c r="J6955" s="11" t="s">
        <v>27</v>
      </c>
      <c r="K6955" s="11" t="s">
        <v>28</v>
      </c>
      <c r="L6955" s="11" t="s">
        <v>43</v>
      </c>
      <c r="M6955" s="9" t="s">
        <v>30</v>
      </c>
      <c r="N6955" s="9" t="s">
        <v>31</v>
      </c>
      <c r="O6955" s="11" t="s">
        <v>32</v>
      </c>
      <c r="P6955" s="11" t="s">
        <v>22</v>
      </c>
      <c r="Q6955" s="11" t="s">
        <v>34561</v>
      </c>
      <c r="R6955" s="11" t="s">
        <v>46</v>
      </c>
      <c r="S6955" s="9" t="s">
        <v>34562</v>
      </c>
      <c r="T6955" s="9" t="s">
        <v>34563</v>
      </c>
    </row>
    <row r="6956" customHeight="1" spans="1:20">
      <c r="A6956" s="6">
        <v>45216</v>
      </c>
      <c r="B6956" s="9" t="s">
        <v>34564</v>
      </c>
      <c r="C6956" s="9" t="s">
        <v>646</v>
      </c>
      <c r="D6956" s="11" t="s">
        <v>22</v>
      </c>
      <c r="E6956" s="9" t="s">
        <v>32767</v>
      </c>
      <c r="F6956" s="9" t="s">
        <v>32768</v>
      </c>
      <c r="G6956" s="11" t="s">
        <v>25</v>
      </c>
      <c r="H6956" s="11" t="s">
        <v>22</v>
      </c>
      <c r="I6956" s="11" t="s">
        <v>412</v>
      </c>
      <c r="J6956" s="11" t="s">
        <v>27</v>
      </c>
      <c r="K6956" s="11" t="s">
        <v>28</v>
      </c>
      <c r="L6956" s="11" t="s">
        <v>43</v>
      </c>
      <c r="M6956" s="9" t="s">
        <v>44</v>
      </c>
      <c r="N6956" s="9" t="s">
        <v>31</v>
      </c>
      <c r="O6956" s="11" t="s">
        <v>32</v>
      </c>
      <c r="P6956" s="11" t="s">
        <v>22</v>
      </c>
      <c r="Q6956" s="11" t="s">
        <v>34565</v>
      </c>
      <c r="R6956" s="11" t="s">
        <v>46</v>
      </c>
      <c r="S6956" s="9" t="s">
        <v>34566</v>
      </c>
      <c r="T6956" s="9" t="s">
        <v>34567</v>
      </c>
    </row>
    <row r="6957" customHeight="1" spans="1:20">
      <c r="A6957" s="6">
        <v>45216</v>
      </c>
      <c r="B6957" s="9" t="s">
        <v>34568</v>
      </c>
      <c r="C6957" s="9" t="s">
        <v>7660</v>
      </c>
      <c r="D6957" s="11" t="s">
        <v>22</v>
      </c>
      <c r="E6957" s="9" t="s">
        <v>34569</v>
      </c>
      <c r="F6957" s="9" t="s">
        <v>34570</v>
      </c>
      <c r="G6957" s="11" t="s">
        <v>53</v>
      </c>
      <c r="H6957" s="11" t="s">
        <v>22</v>
      </c>
      <c r="I6957" s="11" t="s">
        <v>384</v>
      </c>
      <c r="J6957" s="11" t="s">
        <v>27</v>
      </c>
      <c r="K6957" s="11" t="s">
        <v>28</v>
      </c>
      <c r="L6957" s="11" t="s">
        <v>43</v>
      </c>
      <c r="M6957" s="9" t="s">
        <v>44</v>
      </c>
      <c r="N6957" s="9" t="s">
        <v>208</v>
      </c>
      <c r="O6957" s="11" t="s">
        <v>32</v>
      </c>
      <c r="P6957" s="11" t="s">
        <v>22</v>
      </c>
      <c r="Q6957" s="11" t="s">
        <v>34571</v>
      </c>
      <c r="R6957" s="11" t="s">
        <v>46</v>
      </c>
      <c r="S6957" s="9" t="s">
        <v>25535</v>
      </c>
      <c r="T6957" s="9" t="s">
        <v>22</v>
      </c>
    </row>
    <row r="6958" customHeight="1" spans="1:20">
      <c r="A6958" s="6">
        <v>45216</v>
      </c>
      <c r="B6958" s="9" t="s">
        <v>34572</v>
      </c>
      <c r="C6958" s="9" t="s">
        <v>4040</v>
      </c>
      <c r="D6958" s="11" t="s">
        <v>22</v>
      </c>
      <c r="E6958" s="9" t="s">
        <v>34573</v>
      </c>
      <c r="F6958" s="9" t="s">
        <v>34574</v>
      </c>
      <c r="G6958" s="11" t="s">
        <v>53</v>
      </c>
      <c r="H6958" s="11" t="s">
        <v>22</v>
      </c>
      <c r="I6958" s="11" t="s">
        <v>26</v>
      </c>
      <c r="J6958" s="11" t="s">
        <v>27</v>
      </c>
      <c r="K6958" s="11" t="s">
        <v>76</v>
      </c>
      <c r="L6958" s="11" t="s">
        <v>29</v>
      </c>
      <c r="M6958" s="9" t="s">
        <v>30</v>
      </c>
      <c r="N6958" s="9" t="s">
        <v>31</v>
      </c>
      <c r="O6958" s="11" t="s">
        <v>32</v>
      </c>
      <c r="P6958" s="11" t="s">
        <v>22</v>
      </c>
      <c r="Q6958" s="11" t="s">
        <v>34575</v>
      </c>
      <c r="R6958" s="11" t="s">
        <v>34</v>
      </c>
      <c r="S6958" s="9" t="s">
        <v>34576</v>
      </c>
      <c r="T6958" s="9" t="s">
        <v>22</v>
      </c>
    </row>
    <row r="6959" customHeight="1" spans="1:20">
      <c r="A6959" s="6">
        <v>45216</v>
      </c>
      <c r="B6959" s="9" t="s">
        <v>34577</v>
      </c>
      <c r="C6959" s="9" t="s">
        <v>21833</v>
      </c>
      <c r="D6959" s="11" t="s">
        <v>22</v>
      </c>
      <c r="E6959" s="9" t="s">
        <v>29909</v>
      </c>
      <c r="F6959" s="9" t="s">
        <v>29910</v>
      </c>
      <c r="G6959" s="11" t="s">
        <v>62</v>
      </c>
      <c r="H6959" s="11" t="s">
        <v>22</v>
      </c>
      <c r="I6959" s="11" t="s">
        <v>384</v>
      </c>
      <c r="J6959" s="11" t="s">
        <v>27</v>
      </c>
      <c r="K6959" s="11" t="s">
        <v>76</v>
      </c>
      <c r="L6959" s="11" t="s">
        <v>43</v>
      </c>
      <c r="M6959" s="9" t="s">
        <v>44</v>
      </c>
      <c r="N6959" s="9" t="s">
        <v>31</v>
      </c>
      <c r="O6959" s="11" t="s">
        <v>32</v>
      </c>
      <c r="P6959" s="11" t="s">
        <v>22</v>
      </c>
      <c r="Q6959" s="11" t="s">
        <v>34578</v>
      </c>
      <c r="R6959" s="11" t="s">
        <v>46</v>
      </c>
      <c r="S6959" s="9" t="s">
        <v>34579</v>
      </c>
      <c r="T6959" s="9" t="s">
        <v>34580</v>
      </c>
    </row>
    <row r="6960" customHeight="1" spans="1:20">
      <c r="A6960" s="6">
        <v>45216</v>
      </c>
      <c r="B6960" s="9" t="s">
        <v>34581</v>
      </c>
      <c r="C6960" s="9" t="s">
        <v>5616</v>
      </c>
      <c r="D6960" s="11" t="s">
        <v>22</v>
      </c>
      <c r="E6960" s="9" t="s">
        <v>34582</v>
      </c>
      <c r="F6960" s="9" t="s">
        <v>34583</v>
      </c>
      <c r="G6960" s="11" t="s">
        <v>62</v>
      </c>
      <c r="H6960" s="11" t="s">
        <v>22</v>
      </c>
      <c r="I6960" s="11" t="s">
        <v>9666</v>
      </c>
      <c r="J6960" s="11" t="s">
        <v>27</v>
      </c>
      <c r="K6960" s="11" t="s">
        <v>76</v>
      </c>
      <c r="L6960" s="11" t="s">
        <v>43</v>
      </c>
      <c r="M6960" s="9" t="s">
        <v>30</v>
      </c>
      <c r="N6960" s="9" t="s">
        <v>31</v>
      </c>
      <c r="O6960" s="11" t="s">
        <v>32</v>
      </c>
      <c r="P6960" s="11" t="s">
        <v>22</v>
      </c>
      <c r="Q6960" s="11" t="s">
        <v>34584</v>
      </c>
      <c r="R6960" s="11" t="s">
        <v>46</v>
      </c>
      <c r="S6960" s="9" t="s">
        <v>34585</v>
      </c>
      <c r="T6960" s="9" t="s">
        <v>34586</v>
      </c>
    </row>
    <row r="6961" customHeight="1" spans="1:20">
      <c r="A6961" s="6">
        <v>45216</v>
      </c>
      <c r="B6961" s="9" t="s">
        <v>34587</v>
      </c>
      <c r="C6961" s="9" t="s">
        <v>7304</v>
      </c>
      <c r="D6961" s="11" t="s">
        <v>22</v>
      </c>
      <c r="E6961" s="9" t="s">
        <v>34588</v>
      </c>
      <c r="F6961" s="9" t="s">
        <v>34589</v>
      </c>
      <c r="G6961" s="11" t="s">
        <v>25</v>
      </c>
      <c r="H6961" s="11" t="s">
        <v>22</v>
      </c>
      <c r="I6961" s="11" t="s">
        <v>131</v>
      </c>
      <c r="J6961" s="11" t="s">
        <v>27</v>
      </c>
      <c r="K6961" s="11" t="s">
        <v>28</v>
      </c>
      <c r="L6961" s="11" t="s">
        <v>43</v>
      </c>
      <c r="M6961" s="9" t="s">
        <v>30</v>
      </c>
      <c r="N6961" s="9" t="s">
        <v>31</v>
      </c>
      <c r="O6961" s="11" t="s">
        <v>32</v>
      </c>
      <c r="P6961" s="11" t="s">
        <v>22</v>
      </c>
      <c r="Q6961" s="11" t="s">
        <v>34590</v>
      </c>
      <c r="R6961" s="11" t="s">
        <v>46</v>
      </c>
      <c r="S6961" s="9" t="s">
        <v>34591</v>
      </c>
      <c r="T6961" s="9" t="s">
        <v>34592</v>
      </c>
    </row>
    <row r="6962" customHeight="1" spans="1:20">
      <c r="A6962" s="6">
        <v>45216</v>
      </c>
      <c r="B6962" s="9" t="s">
        <v>34593</v>
      </c>
      <c r="C6962" s="9" t="s">
        <v>8489</v>
      </c>
      <c r="D6962" s="11" t="s">
        <v>22</v>
      </c>
      <c r="E6962" s="9" t="s">
        <v>34594</v>
      </c>
      <c r="F6962" s="9" t="s">
        <v>34595</v>
      </c>
      <c r="G6962" s="11" t="s">
        <v>336</v>
      </c>
      <c r="H6962" s="11" t="s">
        <v>22</v>
      </c>
      <c r="I6962" s="11" t="s">
        <v>412</v>
      </c>
      <c r="J6962" s="11" t="s">
        <v>27</v>
      </c>
      <c r="K6962" s="11" t="s">
        <v>28</v>
      </c>
      <c r="L6962" s="11" t="s">
        <v>43</v>
      </c>
      <c r="M6962" s="9" t="s">
        <v>44</v>
      </c>
      <c r="N6962" s="9" t="s">
        <v>31</v>
      </c>
      <c r="O6962" s="11" t="s">
        <v>32</v>
      </c>
      <c r="P6962" s="11" t="s">
        <v>22</v>
      </c>
      <c r="Q6962" s="11" t="s">
        <v>34596</v>
      </c>
      <c r="R6962" s="11" t="s">
        <v>46</v>
      </c>
      <c r="S6962" s="9" t="s">
        <v>34597</v>
      </c>
      <c r="T6962" s="9" t="s">
        <v>22</v>
      </c>
    </row>
    <row r="6963" customHeight="1" spans="1:20">
      <c r="A6963" s="6">
        <v>45216</v>
      </c>
      <c r="B6963" s="9" t="s">
        <v>34598</v>
      </c>
      <c r="C6963" s="9" t="s">
        <v>8489</v>
      </c>
      <c r="D6963" s="11" t="s">
        <v>22</v>
      </c>
      <c r="E6963" s="9" t="s">
        <v>34599</v>
      </c>
      <c r="F6963" s="9" t="s">
        <v>34600</v>
      </c>
      <c r="G6963" s="11" t="s">
        <v>62</v>
      </c>
      <c r="H6963" s="11" t="s">
        <v>22</v>
      </c>
      <c r="I6963" s="11" t="s">
        <v>315</v>
      </c>
      <c r="J6963" s="11" t="s">
        <v>27</v>
      </c>
      <c r="K6963" s="11" t="s">
        <v>28</v>
      </c>
      <c r="L6963" s="11" t="s">
        <v>43</v>
      </c>
      <c r="M6963" s="9" t="s">
        <v>30</v>
      </c>
      <c r="N6963" s="9" t="s">
        <v>31</v>
      </c>
      <c r="O6963" s="11" t="s">
        <v>32</v>
      </c>
      <c r="P6963" s="11" t="s">
        <v>22</v>
      </c>
      <c r="Q6963" s="11" t="s">
        <v>34601</v>
      </c>
      <c r="R6963" s="11" t="s">
        <v>46</v>
      </c>
      <c r="S6963" s="9" t="s">
        <v>34602</v>
      </c>
      <c r="T6963" s="9" t="s">
        <v>34603</v>
      </c>
    </row>
    <row r="6964" customHeight="1" spans="1:20">
      <c r="A6964" s="6">
        <v>45216</v>
      </c>
      <c r="B6964" s="9" t="s">
        <v>34604</v>
      </c>
      <c r="C6964" s="9" t="s">
        <v>8489</v>
      </c>
      <c r="D6964" s="11" t="s">
        <v>22</v>
      </c>
      <c r="E6964" s="9" t="s">
        <v>34605</v>
      </c>
      <c r="F6964" s="9" t="s">
        <v>34606</v>
      </c>
      <c r="G6964" s="11" t="s">
        <v>336</v>
      </c>
      <c r="H6964" s="11" t="s">
        <v>22</v>
      </c>
      <c r="I6964" s="11" t="s">
        <v>1181</v>
      </c>
      <c r="J6964" s="11" t="s">
        <v>27</v>
      </c>
      <c r="K6964" s="11" t="s">
        <v>28</v>
      </c>
      <c r="L6964" s="11" t="s">
        <v>43</v>
      </c>
      <c r="M6964" s="9" t="s">
        <v>44</v>
      </c>
      <c r="N6964" s="9" t="s">
        <v>31</v>
      </c>
      <c r="O6964" s="11" t="s">
        <v>32</v>
      </c>
      <c r="P6964" s="11" t="s">
        <v>22</v>
      </c>
      <c r="Q6964" s="11" t="s">
        <v>34607</v>
      </c>
      <c r="R6964" s="11" t="s">
        <v>46</v>
      </c>
      <c r="S6964" s="9" t="s">
        <v>34608</v>
      </c>
      <c r="T6964" s="9" t="s">
        <v>34609</v>
      </c>
    </row>
    <row r="6965" customHeight="1" spans="1:20">
      <c r="A6965" s="6">
        <v>45216</v>
      </c>
      <c r="B6965" s="9" t="s">
        <v>34610</v>
      </c>
      <c r="C6965" s="9" t="s">
        <v>6918</v>
      </c>
      <c r="D6965" s="11" t="s">
        <v>22</v>
      </c>
      <c r="E6965" s="9" t="s">
        <v>19920</v>
      </c>
      <c r="F6965" s="9" t="s">
        <v>19921</v>
      </c>
      <c r="G6965" s="11" t="s">
        <v>2152</v>
      </c>
      <c r="H6965" s="11" t="s">
        <v>22</v>
      </c>
      <c r="I6965" s="11" t="s">
        <v>75</v>
      </c>
      <c r="J6965" s="11" t="s">
        <v>27</v>
      </c>
      <c r="K6965" s="11" t="s">
        <v>28</v>
      </c>
      <c r="L6965" s="11" t="s">
        <v>43</v>
      </c>
      <c r="M6965" s="9" t="s">
        <v>30</v>
      </c>
      <c r="N6965" s="9" t="s">
        <v>743</v>
      </c>
      <c r="O6965" s="11" t="s">
        <v>32</v>
      </c>
      <c r="P6965" s="11" t="s">
        <v>22</v>
      </c>
      <c r="Q6965" s="11" t="s">
        <v>34611</v>
      </c>
      <c r="R6965" s="11" t="s">
        <v>46</v>
      </c>
      <c r="S6965" s="9" t="s">
        <v>34612</v>
      </c>
      <c r="T6965" s="9" t="s">
        <v>34613</v>
      </c>
    </row>
    <row r="6966" customHeight="1" spans="1:20">
      <c r="A6966" s="6">
        <v>45216</v>
      </c>
      <c r="B6966" s="9" t="s">
        <v>34614</v>
      </c>
      <c r="C6966" s="9" t="s">
        <v>646</v>
      </c>
      <c r="D6966" s="11" t="s">
        <v>22</v>
      </c>
      <c r="E6966" s="9" t="s">
        <v>22387</v>
      </c>
      <c r="F6966" s="9" t="s">
        <v>34615</v>
      </c>
      <c r="G6966" s="11" t="s">
        <v>130</v>
      </c>
      <c r="H6966" s="11" t="s">
        <v>22</v>
      </c>
      <c r="I6966" s="11" t="s">
        <v>26</v>
      </c>
      <c r="J6966" s="11" t="s">
        <v>27</v>
      </c>
      <c r="K6966" s="11" t="s">
        <v>28</v>
      </c>
      <c r="L6966" s="11" t="s">
        <v>43</v>
      </c>
      <c r="M6966" s="9" t="s">
        <v>30</v>
      </c>
      <c r="N6966" s="9" t="s">
        <v>31</v>
      </c>
      <c r="O6966" s="11" t="s">
        <v>32</v>
      </c>
      <c r="P6966" s="11" t="s">
        <v>22</v>
      </c>
      <c r="Q6966" s="11" t="s">
        <v>34616</v>
      </c>
      <c r="R6966" s="11" t="s">
        <v>34</v>
      </c>
      <c r="S6966" s="9" t="s">
        <v>34617</v>
      </c>
      <c r="T6966" s="9" t="s">
        <v>34618</v>
      </c>
    </row>
    <row r="6967" customHeight="1" spans="1:20">
      <c r="A6967" s="6">
        <v>45216</v>
      </c>
      <c r="B6967" s="9" t="s">
        <v>34619</v>
      </c>
      <c r="C6967" s="9" t="s">
        <v>33024</v>
      </c>
      <c r="D6967" s="11" t="s">
        <v>22</v>
      </c>
      <c r="E6967" s="9" t="s">
        <v>4041</v>
      </c>
      <c r="F6967" s="9" t="s">
        <v>4042</v>
      </c>
      <c r="G6967" s="11" t="s">
        <v>41</v>
      </c>
      <c r="H6967" s="11" t="s">
        <v>22</v>
      </c>
      <c r="I6967" s="11" t="s">
        <v>26</v>
      </c>
      <c r="J6967" s="11" t="s">
        <v>27</v>
      </c>
      <c r="K6967" s="11" t="s">
        <v>28</v>
      </c>
      <c r="L6967" s="11" t="s">
        <v>43</v>
      </c>
      <c r="M6967" s="9" t="s">
        <v>30</v>
      </c>
      <c r="N6967" s="9" t="s">
        <v>31</v>
      </c>
      <c r="O6967" s="11" t="s">
        <v>32</v>
      </c>
      <c r="P6967" s="11" t="s">
        <v>22</v>
      </c>
      <c r="Q6967" s="11" t="s">
        <v>34620</v>
      </c>
      <c r="R6967" s="11" t="s">
        <v>34</v>
      </c>
      <c r="S6967" s="9" t="s">
        <v>34621</v>
      </c>
      <c r="T6967" s="9" t="s">
        <v>34622</v>
      </c>
    </row>
    <row r="6968" customHeight="1" spans="1:20">
      <c r="A6968" s="6">
        <v>45216</v>
      </c>
      <c r="B6968" s="9" t="s">
        <v>34623</v>
      </c>
      <c r="C6968" s="9" t="s">
        <v>7484</v>
      </c>
      <c r="D6968" s="11" t="s">
        <v>22</v>
      </c>
      <c r="E6968" s="9" t="s">
        <v>34624</v>
      </c>
      <c r="F6968" s="9" t="s">
        <v>34625</v>
      </c>
      <c r="G6968" s="11" t="s">
        <v>82</v>
      </c>
      <c r="H6968" s="11" t="s">
        <v>22</v>
      </c>
      <c r="I6968" s="11" t="s">
        <v>26</v>
      </c>
      <c r="J6968" s="11" t="s">
        <v>27</v>
      </c>
      <c r="K6968" s="11" t="s">
        <v>28</v>
      </c>
      <c r="L6968" s="11" t="s">
        <v>43</v>
      </c>
      <c r="M6968" s="9" t="s">
        <v>30</v>
      </c>
      <c r="N6968" s="9" t="s">
        <v>31</v>
      </c>
      <c r="O6968" s="11" t="s">
        <v>32</v>
      </c>
      <c r="P6968" s="11" t="s">
        <v>22</v>
      </c>
      <c r="Q6968" s="11" t="s">
        <v>34626</v>
      </c>
      <c r="R6968" s="11" t="s">
        <v>34</v>
      </c>
      <c r="S6968" s="9" t="s">
        <v>34627</v>
      </c>
      <c r="T6968" s="9" t="s">
        <v>34628</v>
      </c>
    </row>
    <row r="6969" customHeight="1" spans="1:20">
      <c r="A6969" s="6">
        <v>45216</v>
      </c>
      <c r="B6969" s="9" t="s">
        <v>34629</v>
      </c>
      <c r="C6969" s="9" t="s">
        <v>4541</v>
      </c>
      <c r="D6969" s="11" t="s">
        <v>22</v>
      </c>
      <c r="E6969" s="9" t="s">
        <v>26892</v>
      </c>
      <c r="F6969" s="9" t="s">
        <v>26893</v>
      </c>
      <c r="G6969" s="11" t="s">
        <v>41</v>
      </c>
      <c r="H6969" s="11" t="s">
        <v>22</v>
      </c>
      <c r="I6969" s="11" t="s">
        <v>26</v>
      </c>
      <c r="J6969" s="11" t="s">
        <v>27</v>
      </c>
      <c r="K6969" s="11" t="s">
        <v>28</v>
      </c>
      <c r="L6969" s="11" t="s">
        <v>43</v>
      </c>
      <c r="M6969" s="9" t="s">
        <v>30</v>
      </c>
      <c r="N6969" s="9" t="s">
        <v>31</v>
      </c>
      <c r="O6969" s="11" t="s">
        <v>32</v>
      </c>
      <c r="P6969" s="11" t="s">
        <v>22</v>
      </c>
      <c r="Q6969" s="11" t="s">
        <v>34630</v>
      </c>
      <c r="R6969" s="11" t="s">
        <v>34</v>
      </c>
      <c r="S6969" s="9" t="s">
        <v>34631</v>
      </c>
      <c r="T6969" s="9" t="s">
        <v>34632</v>
      </c>
    </row>
    <row r="6970" customHeight="1" spans="1:20">
      <c r="A6970" s="6">
        <v>45216</v>
      </c>
      <c r="B6970" s="9" t="s">
        <v>34633</v>
      </c>
      <c r="C6970" s="9" t="s">
        <v>7484</v>
      </c>
      <c r="D6970" s="11" t="s">
        <v>22</v>
      </c>
      <c r="E6970" s="9" t="s">
        <v>34624</v>
      </c>
      <c r="F6970" s="9" t="s">
        <v>34625</v>
      </c>
      <c r="G6970" s="11" t="s">
        <v>82</v>
      </c>
      <c r="H6970" s="11" t="s">
        <v>22</v>
      </c>
      <c r="I6970" s="11" t="s">
        <v>26</v>
      </c>
      <c r="J6970" s="11" t="s">
        <v>27</v>
      </c>
      <c r="K6970" s="11" t="s">
        <v>28</v>
      </c>
      <c r="L6970" s="11" t="s">
        <v>43</v>
      </c>
      <c r="M6970" s="9" t="s">
        <v>30</v>
      </c>
      <c r="N6970" s="9" t="s">
        <v>31</v>
      </c>
      <c r="O6970" s="11" t="s">
        <v>32</v>
      </c>
      <c r="P6970" s="11" t="s">
        <v>22</v>
      </c>
      <c r="Q6970" s="11" t="s">
        <v>34634</v>
      </c>
      <c r="R6970" s="11" t="s">
        <v>34</v>
      </c>
      <c r="S6970" s="9" t="s">
        <v>34635</v>
      </c>
      <c r="T6970" s="9" t="s">
        <v>34636</v>
      </c>
    </row>
    <row r="6971" customHeight="1" spans="1:20">
      <c r="A6971" s="6">
        <v>45216</v>
      </c>
      <c r="B6971" s="9" t="s">
        <v>34637</v>
      </c>
      <c r="C6971" s="9" t="s">
        <v>7484</v>
      </c>
      <c r="D6971" s="11" t="s">
        <v>22</v>
      </c>
      <c r="E6971" s="9" t="s">
        <v>33066</v>
      </c>
      <c r="F6971" s="9" t="s">
        <v>33067</v>
      </c>
      <c r="G6971" s="11" t="s">
        <v>22</v>
      </c>
      <c r="H6971" s="11" t="s">
        <v>22</v>
      </c>
      <c r="I6971" s="11" t="s">
        <v>26</v>
      </c>
      <c r="J6971" s="11" t="s">
        <v>27</v>
      </c>
      <c r="K6971" s="11" t="s">
        <v>28</v>
      </c>
      <c r="L6971" s="11" t="s">
        <v>43</v>
      </c>
      <c r="M6971" s="9" t="s">
        <v>30</v>
      </c>
      <c r="N6971" s="9" t="s">
        <v>31</v>
      </c>
      <c r="O6971" s="11" t="s">
        <v>32</v>
      </c>
      <c r="P6971" s="11" t="s">
        <v>22</v>
      </c>
      <c r="Q6971" s="11" t="s">
        <v>34638</v>
      </c>
      <c r="R6971" s="11" t="s">
        <v>34</v>
      </c>
      <c r="S6971" s="9" t="s">
        <v>34639</v>
      </c>
      <c r="T6971" s="9" t="s">
        <v>34640</v>
      </c>
    </row>
    <row r="6972" customHeight="1" spans="1:20">
      <c r="A6972" s="6">
        <v>45216</v>
      </c>
      <c r="B6972" s="9" t="s">
        <v>34641</v>
      </c>
      <c r="C6972" s="9" t="s">
        <v>5822</v>
      </c>
      <c r="D6972" s="11" t="s">
        <v>22</v>
      </c>
      <c r="E6972" s="9" t="s">
        <v>34642</v>
      </c>
      <c r="F6972" s="9" t="s">
        <v>34643</v>
      </c>
      <c r="G6972" s="11" t="s">
        <v>82</v>
      </c>
      <c r="H6972" s="11" t="s">
        <v>22</v>
      </c>
      <c r="I6972" s="11" t="s">
        <v>5737</v>
      </c>
      <c r="J6972" s="11" t="s">
        <v>27</v>
      </c>
      <c r="K6972" s="11" t="s">
        <v>28</v>
      </c>
      <c r="L6972" s="11" t="s">
        <v>43</v>
      </c>
      <c r="M6972" s="9" t="s">
        <v>169</v>
      </c>
      <c r="N6972" s="9" t="s">
        <v>5633</v>
      </c>
      <c r="O6972" s="11" t="s">
        <v>32</v>
      </c>
      <c r="P6972" s="11" t="s">
        <v>22</v>
      </c>
      <c r="Q6972" s="11" t="s">
        <v>34644</v>
      </c>
      <c r="R6972" s="11" t="s">
        <v>168</v>
      </c>
      <c r="S6972" s="9" t="s">
        <v>34645</v>
      </c>
      <c r="T6972" s="9" t="s">
        <v>5649</v>
      </c>
    </row>
    <row r="6973" customHeight="1" spans="1:20">
      <c r="A6973" s="6">
        <v>45216</v>
      </c>
      <c r="B6973" s="9" t="s">
        <v>34646</v>
      </c>
      <c r="C6973" s="9" t="s">
        <v>6050</v>
      </c>
      <c r="D6973" s="11" t="s">
        <v>22</v>
      </c>
      <c r="E6973" s="9" t="s">
        <v>34647</v>
      </c>
      <c r="F6973" s="9" t="s">
        <v>22</v>
      </c>
      <c r="G6973" s="11" t="s">
        <v>22</v>
      </c>
      <c r="H6973" s="11" t="s">
        <v>22</v>
      </c>
      <c r="I6973" s="11" t="s">
        <v>576</v>
      </c>
      <c r="J6973" s="11" t="s">
        <v>27</v>
      </c>
      <c r="K6973" s="11" t="s">
        <v>28</v>
      </c>
      <c r="L6973" s="11" t="s">
        <v>43</v>
      </c>
      <c r="M6973" s="9" t="s">
        <v>169</v>
      </c>
      <c r="N6973" s="9" t="s">
        <v>5633</v>
      </c>
      <c r="O6973" s="11" t="s">
        <v>32</v>
      </c>
      <c r="P6973" s="11" t="s">
        <v>22</v>
      </c>
      <c r="Q6973" s="11" t="s">
        <v>34648</v>
      </c>
      <c r="R6973" s="11" t="s">
        <v>168</v>
      </c>
      <c r="S6973" s="9" t="s">
        <v>34649</v>
      </c>
      <c r="T6973" s="9" t="s">
        <v>6054</v>
      </c>
    </row>
    <row r="6974" customHeight="1" spans="1:20">
      <c r="A6974" s="6">
        <v>45216</v>
      </c>
      <c r="B6974" s="9" t="s">
        <v>34650</v>
      </c>
      <c r="C6974" s="9" t="s">
        <v>5685</v>
      </c>
      <c r="D6974" s="11" t="s">
        <v>22</v>
      </c>
      <c r="E6974" s="9" t="s">
        <v>34651</v>
      </c>
      <c r="F6974" s="9" t="s">
        <v>34652</v>
      </c>
      <c r="G6974" s="11" t="s">
        <v>82</v>
      </c>
      <c r="H6974" s="11" t="s">
        <v>110</v>
      </c>
      <c r="I6974" s="11" t="s">
        <v>168</v>
      </c>
      <c r="J6974" s="11" t="s">
        <v>27</v>
      </c>
      <c r="K6974" s="11" t="s">
        <v>28</v>
      </c>
      <c r="L6974" s="11" t="s">
        <v>43</v>
      </c>
      <c r="M6974" s="9" t="s">
        <v>169</v>
      </c>
      <c r="N6974" s="9" t="s">
        <v>5633</v>
      </c>
      <c r="O6974" s="11" t="s">
        <v>32</v>
      </c>
      <c r="P6974" s="11" t="s">
        <v>22</v>
      </c>
      <c r="Q6974" s="11" t="s">
        <v>34653</v>
      </c>
      <c r="R6974" s="11" t="s">
        <v>46</v>
      </c>
      <c r="S6974" s="9" t="s">
        <v>34654</v>
      </c>
      <c r="T6974" s="9" t="s">
        <v>5661</v>
      </c>
    </row>
    <row r="6975" customHeight="1" spans="1:20">
      <c r="A6975" s="6">
        <v>45216</v>
      </c>
      <c r="B6975" s="9" t="s">
        <v>34655</v>
      </c>
      <c r="C6975" s="9" t="s">
        <v>5685</v>
      </c>
      <c r="D6975" s="11" t="s">
        <v>22</v>
      </c>
      <c r="E6975" s="9" t="s">
        <v>34656</v>
      </c>
      <c r="F6975" s="9" t="s">
        <v>34657</v>
      </c>
      <c r="G6975" s="11" t="s">
        <v>82</v>
      </c>
      <c r="H6975" s="11" t="s">
        <v>22</v>
      </c>
      <c r="I6975" s="11" t="s">
        <v>701</v>
      </c>
      <c r="J6975" s="11" t="s">
        <v>27</v>
      </c>
      <c r="K6975" s="11" t="s">
        <v>28</v>
      </c>
      <c r="L6975" s="11" t="s">
        <v>43</v>
      </c>
      <c r="M6975" s="9" t="s">
        <v>169</v>
      </c>
      <c r="N6975" s="9" t="s">
        <v>5633</v>
      </c>
      <c r="O6975" s="11" t="s">
        <v>32</v>
      </c>
      <c r="P6975" s="11" t="s">
        <v>22</v>
      </c>
      <c r="Q6975" s="11" t="s">
        <v>34658</v>
      </c>
      <c r="R6975" s="11" t="s">
        <v>168</v>
      </c>
      <c r="S6975" s="9" t="s">
        <v>34659</v>
      </c>
      <c r="T6975" s="9" t="s">
        <v>5636</v>
      </c>
    </row>
    <row r="6976" customHeight="1" spans="1:20">
      <c r="A6976" s="6">
        <v>45216</v>
      </c>
      <c r="B6976" s="9" t="s">
        <v>34660</v>
      </c>
      <c r="C6976" s="9" t="s">
        <v>5629</v>
      </c>
      <c r="D6976" s="11" t="s">
        <v>22</v>
      </c>
      <c r="E6976" s="9" t="s">
        <v>34661</v>
      </c>
      <c r="F6976" s="9" t="s">
        <v>34662</v>
      </c>
      <c r="G6976" s="11" t="s">
        <v>82</v>
      </c>
      <c r="H6976" s="11" t="s">
        <v>110</v>
      </c>
      <c r="I6976" s="11" t="s">
        <v>5632</v>
      </c>
      <c r="J6976" s="11" t="s">
        <v>27</v>
      </c>
      <c r="K6976" s="11" t="s">
        <v>28</v>
      </c>
      <c r="L6976" s="11" t="s">
        <v>43</v>
      </c>
      <c r="M6976" s="9" t="s">
        <v>169</v>
      </c>
      <c r="N6976" s="9" t="s">
        <v>5633</v>
      </c>
      <c r="O6976" s="11" t="s">
        <v>32</v>
      </c>
      <c r="P6976" s="11" t="s">
        <v>22</v>
      </c>
      <c r="Q6976" s="11" t="s">
        <v>34663</v>
      </c>
      <c r="R6976" s="11" t="s">
        <v>168</v>
      </c>
      <c r="S6976" s="9" t="s">
        <v>34664</v>
      </c>
      <c r="T6976" s="9" t="s">
        <v>5717</v>
      </c>
    </row>
    <row r="6977" customHeight="1" spans="1:20">
      <c r="A6977" s="6">
        <v>45216</v>
      </c>
      <c r="B6977" s="9" t="s">
        <v>34665</v>
      </c>
      <c r="C6977" s="9" t="s">
        <v>5879</v>
      </c>
      <c r="D6977" s="11" t="s">
        <v>22</v>
      </c>
      <c r="E6977" s="9" t="s">
        <v>34666</v>
      </c>
      <c r="F6977" s="9" t="s">
        <v>34667</v>
      </c>
      <c r="G6977" s="11" t="s">
        <v>82</v>
      </c>
      <c r="H6977" s="11" t="s">
        <v>22</v>
      </c>
      <c r="I6977" s="11" t="s">
        <v>5737</v>
      </c>
      <c r="J6977" s="11" t="s">
        <v>27</v>
      </c>
      <c r="K6977" s="11" t="s">
        <v>28</v>
      </c>
      <c r="L6977" s="11" t="s">
        <v>43</v>
      </c>
      <c r="M6977" s="9" t="s">
        <v>169</v>
      </c>
      <c r="N6977" s="9" t="s">
        <v>5633</v>
      </c>
      <c r="O6977" s="11" t="s">
        <v>32</v>
      </c>
      <c r="P6977" s="11" t="s">
        <v>22</v>
      </c>
      <c r="Q6977" s="11" t="s">
        <v>34668</v>
      </c>
      <c r="R6977" s="11" t="s">
        <v>168</v>
      </c>
      <c r="S6977" s="9" t="s">
        <v>34669</v>
      </c>
      <c r="T6977" s="9" t="s">
        <v>5655</v>
      </c>
    </row>
    <row r="6978" customHeight="1" spans="1:20">
      <c r="A6978" s="6">
        <v>45216</v>
      </c>
      <c r="B6978" s="9" t="s">
        <v>34670</v>
      </c>
      <c r="C6978" s="9" t="s">
        <v>5879</v>
      </c>
      <c r="D6978" s="11" t="s">
        <v>22</v>
      </c>
      <c r="E6978" s="9" t="s">
        <v>34671</v>
      </c>
      <c r="F6978" s="9" t="s">
        <v>34672</v>
      </c>
      <c r="G6978" s="11" t="s">
        <v>82</v>
      </c>
      <c r="H6978" s="11" t="s">
        <v>22</v>
      </c>
      <c r="I6978" s="11" t="s">
        <v>5737</v>
      </c>
      <c r="J6978" s="11" t="s">
        <v>27</v>
      </c>
      <c r="K6978" s="11" t="s">
        <v>28</v>
      </c>
      <c r="L6978" s="11" t="s">
        <v>43</v>
      </c>
      <c r="M6978" s="9" t="s">
        <v>169</v>
      </c>
      <c r="N6978" s="9" t="s">
        <v>5633</v>
      </c>
      <c r="O6978" s="11" t="s">
        <v>32</v>
      </c>
      <c r="P6978" s="11" t="s">
        <v>22</v>
      </c>
      <c r="Q6978" s="11" t="s">
        <v>34673</v>
      </c>
      <c r="R6978" s="11" t="s">
        <v>46</v>
      </c>
      <c r="S6978" s="9" t="s">
        <v>34674</v>
      </c>
      <c r="T6978" s="9" t="s">
        <v>5661</v>
      </c>
    </row>
    <row r="6979" customHeight="1" spans="1:20">
      <c r="A6979" s="6">
        <v>45216</v>
      </c>
      <c r="B6979" s="9" t="s">
        <v>34675</v>
      </c>
      <c r="C6979" s="9" t="s">
        <v>5644</v>
      </c>
      <c r="D6979" s="11" t="s">
        <v>22</v>
      </c>
      <c r="E6979" s="9" t="s">
        <v>34676</v>
      </c>
      <c r="F6979" s="9" t="s">
        <v>34677</v>
      </c>
      <c r="G6979" s="11" t="s">
        <v>82</v>
      </c>
      <c r="H6979" s="11" t="s">
        <v>96</v>
      </c>
      <c r="I6979" s="11" t="s">
        <v>168</v>
      </c>
      <c r="J6979" s="11" t="s">
        <v>27</v>
      </c>
      <c r="K6979" s="11" t="s">
        <v>28</v>
      </c>
      <c r="L6979" s="11" t="s">
        <v>43</v>
      </c>
      <c r="M6979" s="9" t="s">
        <v>169</v>
      </c>
      <c r="N6979" s="9" t="s">
        <v>5633</v>
      </c>
      <c r="O6979" s="11" t="s">
        <v>32</v>
      </c>
      <c r="P6979" s="11" t="s">
        <v>22</v>
      </c>
      <c r="Q6979" s="11" t="s">
        <v>34678</v>
      </c>
      <c r="R6979" s="11" t="s">
        <v>168</v>
      </c>
      <c r="S6979" s="9" t="s">
        <v>34679</v>
      </c>
      <c r="T6979" s="9" t="s">
        <v>5649</v>
      </c>
    </row>
    <row r="6980" customHeight="1" spans="1:20">
      <c r="A6980" s="6">
        <v>45216</v>
      </c>
      <c r="B6980" s="9" t="s">
        <v>34680</v>
      </c>
      <c r="C6980" s="9" t="s">
        <v>6050</v>
      </c>
      <c r="D6980" s="11" t="s">
        <v>22</v>
      </c>
      <c r="E6980" s="9" t="s">
        <v>34681</v>
      </c>
      <c r="F6980" s="9" t="s">
        <v>22</v>
      </c>
      <c r="G6980" s="11" t="s">
        <v>22</v>
      </c>
      <c r="H6980" s="11" t="s">
        <v>22</v>
      </c>
      <c r="I6980" s="11" t="s">
        <v>1842</v>
      </c>
      <c r="J6980" s="11" t="s">
        <v>27</v>
      </c>
      <c r="K6980" s="11" t="s">
        <v>28</v>
      </c>
      <c r="L6980" s="11" t="s">
        <v>43</v>
      </c>
      <c r="M6980" s="9" t="s">
        <v>169</v>
      </c>
      <c r="N6980" s="9" t="s">
        <v>5633</v>
      </c>
      <c r="O6980" s="11" t="s">
        <v>32</v>
      </c>
      <c r="P6980" s="11" t="s">
        <v>22</v>
      </c>
      <c r="Q6980" s="11" t="s">
        <v>34682</v>
      </c>
      <c r="R6980" s="11" t="s">
        <v>168</v>
      </c>
      <c r="S6980" s="9" t="s">
        <v>34683</v>
      </c>
      <c r="T6980" s="9" t="s">
        <v>6054</v>
      </c>
    </row>
    <row r="6981" customHeight="1" spans="1:20">
      <c r="A6981" s="6">
        <v>45216</v>
      </c>
      <c r="B6981" s="9" t="s">
        <v>34684</v>
      </c>
      <c r="C6981" s="9" t="s">
        <v>6050</v>
      </c>
      <c r="D6981" s="11" t="s">
        <v>22</v>
      </c>
      <c r="E6981" s="9" t="s">
        <v>34685</v>
      </c>
      <c r="F6981" s="9" t="s">
        <v>34686</v>
      </c>
      <c r="G6981" s="11" t="s">
        <v>336</v>
      </c>
      <c r="H6981" s="11" t="s">
        <v>110</v>
      </c>
      <c r="I6981" s="11" t="s">
        <v>54</v>
      </c>
      <c r="J6981" s="11" t="s">
        <v>27</v>
      </c>
      <c r="K6981" s="11" t="s">
        <v>28</v>
      </c>
      <c r="L6981" s="11" t="s">
        <v>43</v>
      </c>
      <c r="M6981" s="9" t="s">
        <v>30</v>
      </c>
      <c r="N6981" s="9" t="s">
        <v>5633</v>
      </c>
      <c r="O6981" s="11" t="s">
        <v>32</v>
      </c>
      <c r="P6981" s="11" t="s">
        <v>22</v>
      </c>
      <c r="Q6981" s="11" t="s">
        <v>34687</v>
      </c>
      <c r="R6981" s="11" t="s">
        <v>168</v>
      </c>
      <c r="S6981" s="9" t="s">
        <v>34688</v>
      </c>
      <c r="T6981" s="9" t="s">
        <v>6054</v>
      </c>
    </row>
    <row r="6982" customHeight="1" spans="1:20">
      <c r="A6982" s="6">
        <v>45216</v>
      </c>
      <c r="B6982" s="9" t="s">
        <v>34689</v>
      </c>
      <c r="C6982" s="9" t="s">
        <v>5629</v>
      </c>
      <c r="D6982" s="11" t="s">
        <v>22</v>
      </c>
      <c r="E6982" s="9" t="s">
        <v>34690</v>
      </c>
      <c r="F6982" s="9" t="s">
        <v>34691</v>
      </c>
      <c r="G6982" s="11" t="s">
        <v>82</v>
      </c>
      <c r="H6982" s="11" t="s">
        <v>22</v>
      </c>
      <c r="I6982" s="11" t="s">
        <v>5632</v>
      </c>
      <c r="J6982" s="11" t="s">
        <v>27</v>
      </c>
      <c r="K6982" s="11" t="s">
        <v>28</v>
      </c>
      <c r="L6982" s="11" t="s">
        <v>43</v>
      </c>
      <c r="M6982" s="9" t="s">
        <v>169</v>
      </c>
      <c r="N6982" s="9" t="s">
        <v>5633</v>
      </c>
      <c r="O6982" s="11" t="s">
        <v>32</v>
      </c>
      <c r="P6982" s="11" t="s">
        <v>22</v>
      </c>
      <c r="Q6982" s="11" t="s">
        <v>34692</v>
      </c>
      <c r="R6982" s="11" t="s">
        <v>168</v>
      </c>
      <c r="S6982" s="9" t="s">
        <v>34693</v>
      </c>
      <c r="T6982" s="9" t="s">
        <v>5723</v>
      </c>
    </row>
    <row r="6983" customHeight="1" spans="1:20">
      <c r="A6983" s="6">
        <v>45216</v>
      </c>
      <c r="B6983" s="9" t="s">
        <v>34694</v>
      </c>
      <c r="C6983" s="9" t="s">
        <v>5951</v>
      </c>
      <c r="D6983" s="11" t="s">
        <v>22</v>
      </c>
      <c r="E6983" s="9" t="s">
        <v>34695</v>
      </c>
      <c r="F6983" s="9" t="s">
        <v>34696</v>
      </c>
      <c r="G6983" s="11" t="s">
        <v>82</v>
      </c>
      <c r="H6983" s="11" t="s">
        <v>96</v>
      </c>
      <c r="I6983" s="11" t="s">
        <v>5737</v>
      </c>
      <c r="J6983" s="11" t="s">
        <v>27</v>
      </c>
      <c r="K6983" s="11" t="s">
        <v>28</v>
      </c>
      <c r="L6983" s="11" t="s">
        <v>43</v>
      </c>
      <c r="M6983" s="9" t="s">
        <v>169</v>
      </c>
      <c r="N6983" s="9" t="s">
        <v>5633</v>
      </c>
      <c r="O6983" s="11" t="s">
        <v>32</v>
      </c>
      <c r="P6983" s="11" t="s">
        <v>22</v>
      </c>
      <c r="Q6983" s="11" t="s">
        <v>34697</v>
      </c>
      <c r="R6983" s="11" t="s">
        <v>168</v>
      </c>
      <c r="S6983" s="9" t="s">
        <v>34698</v>
      </c>
      <c r="T6983" s="9" t="s">
        <v>5655</v>
      </c>
    </row>
    <row r="6984" customHeight="1" spans="1:20">
      <c r="A6984" s="6">
        <v>45216</v>
      </c>
      <c r="B6984" s="9" t="s">
        <v>34699</v>
      </c>
      <c r="C6984" s="9" t="s">
        <v>5644</v>
      </c>
      <c r="D6984" s="11" t="s">
        <v>22</v>
      </c>
      <c r="E6984" s="9" t="s">
        <v>34700</v>
      </c>
      <c r="F6984" s="9" t="s">
        <v>34701</v>
      </c>
      <c r="G6984" s="11" t="s">
        <v>82</v>
      </c>
      <c r="H6984" s="11" t="s">
        <v>110</v>
      </c>
      <c r="I6984" s="11" t="s">
        <v>168</v>
      </c>
      <c r="J6984" s="11" t="s">
        <v>27</v>
      </c>
      <c r="K6984" s="11" t="s">
        <v>28</v>
      </c>
      <c r="L6984" s="11" t="s">
        <v>43</v>
      </c>
      <c r="M6984" s="9" t="s">
        <v>169</v>
      </c>
      <c r="N6984" s="9" t="s">
        <v>5633</v>
      </c>
      <c r="O6984" s="11" t="s">
        <v>32</v>
      </c>
      <c r="P6984" s="11" t="s">
        <v>22</v>
      </c>
      <c r="Q6984" s="11" t="s">
        <v>34702</v>
      </c>
      <c r="R6984" s="11" t="s">
        <v>168</v>
      </c>
      <c r="S6984" s="9" t="s">
        <v>34703</v>
      </c>
      <c r="T6984" s="9" t="s">
        <v>6081</v>
      </c>
    </row>
    <row r="6985" customHeight="1" spans="1:20">
      <c r="A6985" s="6">
        <v>45216</v>
      </c>
      <c r="B6985" s="9" t="s">
        <v>34704</v>
      </c>
      <c r="C6985" s="9" t="s">
        <v>5629</v>
      </c>
      <c r="D6985" s="11" t="s">
        <v>22</v>
      </c>
      <c r="E6985" s="9" t="s">
        <v>34705</v>
      </c>
      <c r="F6985" s="9" t="s">
        <v>34706</v>
      </c>
      <c r="G6985" s="11" t="s">
        <v>82</v>
      </c>
      <c r="H6985" s="11" t="s">
        <v>22</v>
      </c>
      <c r="I6985" s="11" t="s">
        <v>5632</v>
      </c>
      <c r="J6985" s="11" t="s">
        <v>27</v>
      </c>
      <c r="K6985" s="11" t="s">
        <v>28</v>
      </c>
      <c r="L6985" s="11" t="s">
        <v>43</v>
      </c>
      <c r="M6985" s="9" t="s">
        <v>169</v>
      </c>
      <c r="N6985" s="9" t="s">
        <v>5633</v>
      </c>
      <c r="O6985" s="11" t="s">
        <v>32</v>
      </c>
      <c r="P6985" s="11" t="s">
        <v>22</v>
      </c>
      <c r="Q6985" s="11" t="s">
        <v>34707</v>
      </c>
      <c r="R6985" s="11" t="s">
        <v>168</v>
      </c>
      <c r="S6985" s="9" t="s">
        <v>34708</v>
      </c>
      <c r="T6985" s="9" t="s">
        <v>5690</v>
      </c>
    </row>
    <row r="6986" customHeight="1" spans="1:20">
      <c r="A6986" s="6">
        <v>45216</v>
      </c>
      <c r="B6986" s="9" t="s">
        <v>34709</v>
      </c>
      <c r="C6986" s="9" t="s">
        <v>5629</v>
      </c>
      <c r="D6986" s="11" t="s">
        <v>22</v>
      </c>
      <c r="E6986" s="9" t="s">
        <v>34710</v>
      </c>
      <c r="F6986" s="9" t="s">
        <v>34711</v>
      </c>
      <c r="G6986" s="11" t="s">
        <v>82</v>
      </c>
      <c r="H6986" s="11" t="s">
        <v>22</v>
      </c>
      <c r="I6986" s="11" t="s">
        <v>5632</v>
      </c>
      <c r="J6986" s="11" t="s">
        <v>27</v>
      </c>
      <c r="K6986" s="11" t="s">
        <v>28</v>
      </c>
      <c r="L6986" s="11" t="s">
        <v>43</v>
      </c>
      <c r="M6986" s="9" t="s">
        <v>169</v>
      </c>
      <c r="N6986" s="9" t="s">
        <v>5633</v>
      </c>
      <c r="O6986" s="11" t="s">
        <v>32</v>
      </c>
      <c r="P6986" s="11" t="s">
        <v>22</v>
      </c>
      <c r="Q6986" s="11" t="s">
        <v>34712</v>
      </c>
      <c r="R6986" s="11" t="s">
        <v>168</v>
      </c>
      <c r="S6986" s="9" t="s">
        <v>34713</v>
      </c>
      <c r="T6986" s="9" t="s">
        <v>6081</v>
      </c>
    </row>
    <row r="6987" customHeight="1" spans="1:20">
      <c r="A6987" s="6">
        <v>45216</v>
      </c>
      <c r="B6987" s="9" t="s">
        <v>34714</v>
      </c>
      <c r="C6987" s="9" t="s">
        <v>5629</v>
      </c>
      <c r="D6987" s="11" t="s">
        <v>22</v>
      </c>
      <c r="E6987" s="9" t="s">
        <v>34715</v>
      </c>
      <c r="F6987" s="9" t="s">
        <v>34716</v>
      </c>
      <c r="G6987" s="11" t="s">
        <v>82</v>
      </c>
      <c r="H6987" s="11" t="s">
        <v>110</v>
      </c>
      <c r="I6987" s="11" t="s">
        <v>5632</v>
      </c>
      <c r="J6987" s="11" t="s">
        <v>27</v>
      </c>
      <c r="K6987" s="11" t="s">
        <v>28</v>
      </c>
      <c r="L6987" s="11" t="s">
        <v>43</v>
      </c>
      <c r="M6987" s="9" t="s">
        <v>169</v>
      </c>
      <c r="N6987" s="9" t="s">
        <v>5633</v>
      </c>
      <c r="O6987" s="11" t="s">
        <v>32</v>
      </c>
      <c r="P6987" s="11" t="s">
        <v>22</v>
      </c>
      <c r="Q6987" s="11" t="s">
        <v>34717</v>
      </c>
      <c r="R6987" s="11" t="s">
        <v>168</v>
      </c>
      <c r="S6987" s="9" t="s">
        <v>34718</v>
      </c>
      <c r="T6987" s="9" t="s">
        <v>5690</v>
      </c>
    </row>
    <row r="6988" customHeight="1" spans="1:20">
      <c r="A6988" s="6">
        <v>45216</v>
      </c>
      <c r="B6988" s="9" t="s">
        <v>34719</v>
      </c>
      <c r="C6988" s="9" t="s">
        <v>5644</v>
      </c>
      <c r="D6988" s="11" t="s">
        <v>22</v>
      </c>
      <c r="E6988" s="9" t="s">
        <v>34720</v>
      </c>
      <c r="F6988" s="9" t="s">
        <v>34721</v>
      </c>
      <c r="G6988" s="11" t="s">
        <v>82</v>
      </c>
      <c r="H6988" s="11" t="s">
        <v>22</v>
      </c>
      <c r="I6988" s="11" t="s">
        <v>168</v>
      </c>
      <c r="J6988" s="11" t="s">
        <v>27</v>
      </c>
      <c r="K6988" s="11" t="s">
        <v>28</v>
      </c>
      <c r="L6988" s="11" t="s">
        <v>43</v>
      </c>
      <c r="M6988" s="9" t="s">
        <v>169</v>
      </c>
      <c r="N6988" s="9" t="s">
        <v>5633</v>
      </c>
      <c r="O6988" s="11" t="s">
        <v>32</v>
      </c>
      <c r="P6988" s="11" t="s">
        <v>22</v>
      </c>
      <c r="Q6988" s="11" t="s">
        <v>34722</v>
      </c>
      <c r="R6988" s="11" t="s">
        <v>168</v>
      </c>
      <c r="S6988" s="9" t="s">
        <v>34723</v>
      </c>
      <c r="T6988" s="9" t="s">
        <v>7784</v>
      </c>
    </row>
    <row r="6989" customHeight="1" spans="1:20">
      <c r="A6989" s="6">
        <v>45216</v>
      </c>
      <c r="B6989" s="9" t="s">
        <v>34724</v>
      </c>
      <c r="C6989" s="9" t="s">
        <v>5629</v>
      </c>
      <c r="D6989" s="11" t="s">
        <v>22</v>
      </c>
      <c r="E6989" s="9" t="s">
        <v>34725</v>
      </c>
      <c r="F6989" s="9" t="s">
        <v>34726</v>
      </c>
      <c r="G6989" s="11" t="s">
        <v>82</v>
      </c>
      <c r="H6989" s="11" t="s">
        <v>22</v>
      </c>
      <c r="I6989" s="11" t="s">
        <v>5632</v>
      </c>
      <c r="J6989" s="11" t="s">
        <v>27</v>
      </c>
      <c r="K6989" s="11" t="s">
        <v>28</v>
      </c>
      <c r="L6989" s="11" t="s">
        <v>43</v>
      </c>
      <c r="M6989" s="9" t="s">
        <v>169</v>
      </c>
      <c r="N6989" s="9" t="s">
        <v>5633</v>
      </c>
      <c r="O6989" s="11" t="s">
        <v>32</v>
      </c>
      <c r="P6989" s="11" t="s">
        <v>22</v>
      </c>
      <c r="Q6989" s="11" t="s">
        <v>34727</v>
      </c>
      <c r="R6989" s="11" t="s">
        <v>168</v>
      </c>
      <c r="S6989" s="9" t="s">
        <v>34728</v>
      </c>
      <c r="T6989" s="9" t="s">
        <v>5668</v>
      </c>
    </row>
    <row r="6990" customHeight="1" spans="1:20">
      <c r="A6990" s="6">
        <v>45216</v>
      </c>
      <c r="B6990" s="9" t="s">
        <v>34729</v>
      </c>
      <c r="C6990" s="9" t="s">
        <v>5629</v>
      </c>
      <c r="D6990" s="11" t="s">
        <v>22</v>
      </c>
      <c r="E6990" s="9" t="s">
        <v>34730</v>
      </c>
      <c r="F6990" s="9" t="s">
        <v>34731</v>
      </c>
      <c r="G6990" s="11" t="s">
        <v>82</v>
      </c>
      <c r="H6990" s="11" t="s">
        <v>96</v>
      </c>
      <c r="I6990" s="11" t="s">
        <v>5632</v>
      </c>
      <c r="J6990" s="11" t="s">
        <v>27</v>
      </c>
      <c r="K6990" s="11" t="s">
        <v>28</v>
      </c>
      <c r="L6990" s="11" t="s">
        <v>43</v>
      </c>
      <c r="M6990" s="9" t="s">
        <v>169</v>
      </c>
      <c r="N6990" s="9" t="s">
        <v>5633</v>
      </c>
      <c r="O6990" s="11" t="s">
        <v>32</v>
      </c>
      <c r="P6990" s="11" t="s">
        <v>22</v>
      </c>
      <c r="Q6990" s="11" t="s">
        <v>34732</v>
      </c>
      <c r="R6990" s="11" t="s">
        <v>168</v>
      </c>
      <c r="S6990" s="9" t="s">
        <v>34733</v>
      </c>
      <c r="T6990" s="9" t="s">
        <v>6081</v>
      </c>
    </row>
    <row r="6991" customHeight="1" spans="1:20">
      <c r="A6991" s="6">
        <v>45216</v>
      </c>
      <c r="B6991" s="9" t="s">
        <v>34734</v>
      </c>
      <c r="C6991" s="9" t="s">
        <v>5629</v>
      </c>
      <c r="D6991" s="11" t="s">
        <v>22</v>
      </c>
      <c r="E6991" s="9" t="s">
        <v>34735</v>
      </c>
      <c r="F6991" s="9" t="s">
        <v>34736</v>
      </c>
      <c r="G6991" s="11" t="s">
        <v>82</v>
      </c>
      <c r="H6991" s="11" t="s">
        <v>96</v>
      </c>
      <c r="I6991" s="11" t="s">
        <v>5632</v>
      </c>
      <c r="J6991" s="11" t="s">
        <v>27</v>
      </c>
      <c r="K6991" s="11" t="s">
        <v>28</v>
      </c>
      <c r="L6991" s="11" t="s">
        <v>43</v>
      </c>
      <c r="M6991" s="9" t="s">
        <v>169</v>
      </c>
      <c r="N6991" s="9" t="s">
        <v>5633</v>
      </c>
      <c r="O6991" s="11" t="s">
        <v>32</v>
      </c>
      <c r="P6991" s="11" t="s">
        <v>22</v>
      </c>
      <c r="Q6991" s="11" t="s">
        <v>34737</v>
      </c>
      <c r="R6991" s="11" t="s">
        <v>168</v>
      </c>
      <c r="S6991" s="9" t="s">
        <v>34738</v>
      </c>
      <c r="T6991" s="9" t="s">
        <v>5655</v>
      </c>
    </row>
    <row r="6992" customHeight="1" spans="1:20">
      <c r="A6992" s="6">
        <v>45216</v>
      </c>
      <c r="B6992" s="9" t="s">
        <v>34739</v>
      </c>
      <c r="C6992" s="9" t="s">
        <v>5879</v>
      </c>
      <c r="D6992" s="11" t="s">
        <v>22</v>
      </c>
      <c r="E6992" s="9" t="s">
        <v>34740</v>
      </c>
      <c r="F6992" s="9" t="s">
        <v>34741</v>
      </c>
      <c r="G6992" s="11" t="s">
        <v>82</v>
      </c>
      <c r="H6992" s="11" t="s">
        <v>22</v>
      </c>
      <c r="I6992" s="11" t="s">
        <v>5737</v>
      </c>
      <c r="J6992" s="11" t="s">
        <v>27</v>
      </c>
      <c r="K6992" s="11" t="s">
        <v>28</v>
      </c>
      <c r="L6992" s="11" t="s">
        <v>43</v>
      </c>
      <c r="M6992" s="9" t="s">
        <v>169</v>
      </c>
      <c r="N6992" s="9" t="s">
        <v>5633</v>
      </c>
      <c r="O6992" s="11" t="s">
        <v>32</v>
      </c>
      <c r="P6992" s="11" t="s">
        <v>22</v>
      </c>
      <c r="Q6992" s="11" t="s">
        <v>34742</v>
      </c>
      <c r="R6992" s="11" t="s">
        <v>168</v>
      </c>
      <c r="S6992" s="9" t="s">
        <v>34743</v>
      </c>
      <c r="T6992" s="9" t="s">
        <v>5668</v>
      </c>
    </row>
    <row r="6993" customHeight="1" spans="1:20">
      <c r="A6993" s="6">
        <v>45216</v>
      </c>
      <c r="B6993" s="9" t="s">
        <v>34744</v>
      </c>
      <c r="C6993" s="9" t="s">
        <v>5685</v>
      </c>
      <c r="D6993" s="11" t="s">
        <v>22</v>
      </c>
      <c r="E6993" s="9" t="s">
        <v>34745</v>
      </c>
      <c r="F6993" s="9" t="s">
        <v>34746</v>
      </c>
      <c r="G6993" s="11" t="s">
        <v>82</v>
      </c>
      <c r="H6993" s="11" t="s">
        <v>22</v>
      </c>
      <c r="I6993" s="11" t="s">
        <v>168</v>
      </c>
      <c r="J6993" s="11" t="s">
        <v>27</v>
      </c>
      <c r="K6993" s="11" t="s">
        <v>28</v>
      </c>
      <c r="L6993" s="11" t="s">
        <v>43</v>
      </c>
      <c r="M6993" s="9" t="s">
        <v>169</v>
      </c>
      <c r="N6993" s="9" t="s">
        <v>5633</v>
      </c>
      <c r="O6993" s="11" t="s">
        <v>32</v>
      </c>
      <c r="P6993" s="11" t="s">
        <v>22</v>
      </c>
      <c r="Q6993" s="11" t="s">
        <v>34747</v>
      </c>
      <c r="R6993" s="11" t="s">
        <v>168</v>
      </c>
      <c r="S6993" s="9" t="s">
        <v>34748</v>
      </c>
      <c r="T6993" s="9" t="s">
        <v>5717</v>
      </c>
    </row>
    <row r="6994" customHeight="1" spans="1:20">
      <c r="A6994" s="6">
        <v>45216</v>
      </c>
      <c r="B6994" s="9" t="s">
        <v>34749</v>
      </c>
      <c r="C6994" s="9" t="s">
        <v>5685</v>
      </c>
      <c r="D6994" s="11" t="s">
        <v>22</v>
      </c>
      <c r="E6994" s="9" t="s">
        <v>34750</v>
      </c>
      <c r="F6994" s="9" t="s">
        <v>34751</v>
      </c>
      <c r="G6994" s="11" t="s">
        <v>69</v>
      </c>
      <c r="H6994" s="11" t="s">
        <v>110</v>
      </c>
      <c r="I6994" s="11" t="s">
        <v>124</v>
      </c>
      <c r="J6994" s="11" t="s">
        <v>27</v>
      </c>
      <c r="K6994" s="11" t="s">
        <v>28</v>
      </c>
      <c r="L6994" s="11" t="s">
        <v>43</v>
      </c>
      <c r="M6994" s="9" t="s">
        <v>169</v>
      </c>
      <c r="N6994" s="9" t="s">
        <v>5633</v>
      </c>
      <c r="O6994" s="11" t="s">
        <v>32</v>
      </c>
      <c r="P6994" s="11" t="s">
        <v>22</v>
      </c>
      <c r="Q6994" s="11" t="s">
        <v>34752</v>
      </c>
      <c r="R6994" s="11" t="s">
        <v>168</v>
      </c>
      <c r="S6994" s="9" t="s">
        <v>34753</v>
      </c>
      <c r="T6994" s="9" t="s">
        <v>5690</v>
      </c>
    </row>
    <row r="6995" customHeight="1" spans="1:20">
      <c r="A6995" s="6">
        <v>45216</v>
      </c>
      <c r="B6995" s="9" t="s">
        <v>34754</v>
      </c>
      <c r="C6995" s="9" t="s">
        <v>5629</v>
      </c>
      <c r="D6995" s="11" t="s">
        <v>22</v>
      </c>
      <c r="E6995" s="9" t="s">
        <v>34755</v>
      </c>
      <c r="F6995" s="9" t="s">
        <v>34756</v>
      </c>
      <c r="G6995" s="11" t="s">
        <v>82</v>
      </c>
      <c r="H6995" s="11" t="s">
        <v>22</v>
      </c>
      <c r="I6995" s="11" t="s">
        <v>5632</v>
      </c>
      <c r="J6995" s="11" t="s">
        <v>27</v>
      </c>
      <c r="K6995" s="11" t="s">
        <v>28</v>
      </c>
      <c r="L6995" s="11" t="s">
        <v>43</v>
      </c>
      <c r="M6995" s="9" t="s">
        <v>169</v>
      </c>
      <c r="N6995" s="9" t="s">
        <v>5633</v>
      </c>
      <c r="O6995" s="11" t="s">
        <v>32</v>
      </c>
      <c r="P6995" s="11" t="s">
        <v>22</v>
      </c>
      <c r="Q6995" s="11" t="s">
        <v>34757</v>
      </c>
      <c r="R6995" s="11" t="s">
        <v>168</v>
      </c>
      <c r="S6995" s="9" t="s">
        <v>34758</v>
      </c>
      <c r="T6995" s="9" t="s">
        <v>5649</v>
      </c>
    </row>
    <row r="6996" customHeight="1" spans="1:20">
      <c r="A6996" s="6">
        <v>45216</v>
      </c>
      <c r="B6996" s="9" t="s">
        <v>34759</v>
      </c>
      <c r="C6996" s="9" t="s">
        <v>5644</v>
      </c>
      <c r="D6996" s="11" t="s">
        <v>22</v>
      </c>
      <c r="E6996" s="9" t="s">
        <v>34760</v>
      </c>
      <c r="F6996" s="9" t="s">
        <v>34761</v>
      </c>
      <c r="G6996" s="11" t="s">
        <v>82</v>
      </c>
      <c r="H6996" s="11" t="s">
        <v>96</v>
      </c>
      <c r="I6996" s="11" t="s">
        <v>168</v>
      </c>
      <c r="J6996" s="11" t="s">
        <v>27</v>
      </c>
      <c r="K6996" s="11" t="s">
        <v>28</v>
      </c>
      <c r="L6996" s="11" t="s">
        <v>43</v>
      </c>
      <c r="M6996" s="9" t="s">
        <v>169</v>
      </c>
      <c r="N6996" s="9" t="s">
        <v>5633</v>
      </c>
      <c r="O6996" s="11" t="s">
        <v>32</v>
      </c>
      <c r="P6996" s="11" t="s">
        <v>22</v>
      </c>
      <c r="Q6996" s="11" t="s">
        <v>34762</v>
      </c>
      <c r="R6996" s="11" t="s">
        <v>168</v>
      </c>
      <c r="S6996" s="9" t="s">
        <v>34763</v>
      </c>
      <c r="T6996" s="9" t="s">
        <v>5668</v>
      </c>
    </row>
    <row r="6997" customHeight="1" spans="1:20">
      <c r="A6997" s="6">
        <v>45216</v>
      </c>
      <c r="B6997" s="9" t="s">
        <v>34764</v>
      </c>
      <c r="C6997" s="9" t="s">
        <v>5629</v>
      </c>
      <c r="D6997" s="11" t="s">
        <v>22</v>
      </c>
      <c r="E6997" s="9" t="s">
        <v>34765</v>
      </c>
      <c r="F6997" s="9" t="s">
        <v>34766</v>
      </c>
      <c r="G6997" s="11" t="s">
        <v>82</v>
      </c>
      <c r="H6997" s="11" t="s">
        <v>22</v>
      </c>
      <c r="I6997" s="11" t="s">
        <v>5632</v>
      </c>
      <c r="J6997" s="11" t="s">
        <v>27</v>
      </c>
      <c r="K6997" s="11" t="s">
        <v>28</v>
      </c>
      <c r="L6997" s="11" t="s">
        <v>43</v>
      </c>
      <c r="M6997" s="9" t="s">
        <v>169</v>
      </c>
      <c r="N6997" s="9" t="s">
        <v>5633</v>
      </c>
      <c r="O6997" s="11" t="s">
        <v>32</v>
      </c>
      <c r="P6997" s="11" t="s">
        <v>22</v>
      </c>
      <c r="Q6997" s="11" t="s">
        <v>34767</v>
      </c>
      <c r="R6997" s="11" t="s">
        <v>168</v>
      </c>
      <c r="S6997" s="9" t="s">
        <v>34768</v>
      </c>
      <c r="T6997" s="9" t="s">
        <v>5723</v>
      </c>
    </row>
    <row r="6998" customHeight="1" spans="1:20">
      <c r="A6998" s="6">
        <v>45216</v>
      </c>
      <c r="B6998" s="9" t="s">
        <v>34769</v>
      </c>
      <c r="C6998" s="9" t="s">
        <v>5879</v>
      </c>
      <c r="D6998" s="11" t="s">
        <v>22</v>
      </c>
      <c r="E6998" s="9" t="s">
        <v>34770</v>
      </c>
      <c r="F6998" s="9" t="s">
        <v>34771</v>
      </c>
      <c r="G6998" s="11" t="s">
        <v>82</v>
      </c>
      <c r="H6998" s="11" t="s">
        <v>22</v>
      </c>
      <c r="I6998" s="11" t="s">
        <v>5737</v>
      </c>
      <c r="J6998" s="11" t="s">
        <v>27</v>
      </c>
      <c r="K6998" s="11" t="s">
        <v>28</v>
      </c>
      <c r="L6998" s="11" t="s">
        <v>43</v>
      </c>
      <c r="M6998" s="9" t="s">
        <v>169</v>
      </c>
      <c r="N6998" s="9" t="s">
        <v>5633</v>
      </c>
      <c r="O6998" s="11" t="s">
        <v>32</v>
      </c>
      <c r="P6998" s="11" t="s">
        <v>22</v>
      </c>
      <c r="Q6998" s="11" t="s">
        <v>34772</v>
      </c>
      <c r="R6998" s="11" t="s">
        <v>168</v>
      </c>
      <c r="S6998" s="9" t="s">
        <v>34773</v>
      </c>
      <c r="T6998" s="9" t="s">
        <v>5655</v>
      </c>
    </row>
    <row r="6999" customHeight="1" spans="1:20">
      <c r="A6999" s="6">
        <v>45216</v>
      </c>
      <c r="B6999" s="9" t="s">
        <v>34774</v>
      </c>
      <c r="C6999" s="9" t="s">
        <v>5644</v>
      </c>
      <c r="D6999" s="11" t="s">
        <v>22</v>
      </c>
      <c r="E6999" s="9" t="s">
        <v>34775</v>
      </c>
      <c r="F6999" s="9" t="s">
        <v>34776</v>
      </c>
      <c r="G6999" s="11" t="s">
        <v>82</v>
      </c>
      <c r="H6999" s="11" t="s">
        <v>96</v>
      </c>
      <c r="I6999" s="11" t="s">
        <v>168</v>
      </c>
      <c r="J6999" s="11" t="s">
        <v>27</v>
      </c>
      <c r="K6999" s="11" t="s">
        <v>28</v>
      </c>
      <c r="L6999" s="11" t="s">
        <v>43</v>
      </c>
      <c r="M6999" s="9" t="s">
        <v>169</v>
      </c>
      <c r="N6999" s="9" t="s">
        <v>5633</v>
      </c>
      <c r="O6999" s="11" t="s">
        <v>32</v>
      </c>
      <c r="P6999" s="11" t="s">
        <v>22</v>
      </c>
      <c r="Q6999" s="11" t="s">
        <v>34777</v>
      </c>
      <c r="R6999" s="11" t="s">
        <v>168</v>
      </c>
      <c r="S6999" s="9" t="s">
        <v>34778</v>
      </c>
      <c r="T6999" s="9" t="s">
        <v>5655</v>
      </c>
    </row>
    <row r="7000" customHeight="1" spans="1:20">
      <c r="A7000" s="6">
        <v>45216</v>
      </c>
      <c r="B7000" s="9" t="s">
        <v>34779</v>
      </c>
      <c r="C7000" s="9" t="s">
        <v>5879</v>
      </c>
      <c r="D7000" s="11" t="s">
        <v>22</v>
      </c>
      <c r="E7000" s="9" t="s">
        <v>34780</v>
      </c>
      <c r="F7000" s="9" t="s">
        <v>4224</v>
      </c>
      <c r="G7000" s="11" t="s">
        <v>82</v>
      </c>
      <c r="H7000" s="11" t="s">
        <v>22</v>
      </c>
      <c r="I7000" s="11" t="s">
        <v>5737</v>
      </c>
      <c r="J7000" s="11" t="s">
        <v>27</v>
      </c>
      <c r="K7000" s="11" t="s">
        <v>28</v>
      </c>
      <c r="L7000" s="11" t="s">
        <v>43</v>
      </c>
      <c r="M7000" s="9" t="s">
        <v>169</v>
      </c>
      <c r="N7000" s="9" t="s">
        <v>5633</v>
      </c>
      <c r="O7000" s="11" t="s">
        <v>32</v>
      </c>
      <c r="P7000" s="11" t="s">
        <v>22</v>
      </c>
      <c r="Q7000" s="11" t="s">
        <v>34781</v>
      </c>
      <c r="R7000" s="11" t="s">
        <v>168</v>
      </c>
      <c r="S7000" s="9" t="s">
        <v>34782</v>
      </c>
      <c r="T7000" s="9" t="s">
        <v>5649</v>
      </c>
    </row>
    <row r="7001" customHeight="1" spans="1:20">
      <c r="A7001" s="6">
        <v>45216</v>
      </c>
      <c r="B7001" s="9" t="s">
        <v>34783</v>
      </c>
      <c r="C7001" s="9" t="s">
        <v>5644</v>
      </c>
      <c r="D7001" s="11" t="s">
        <v>22</v>
      </c>
      <c r="E7001" s="9" t="s">
        <v>34784</v>
      </c>
      <c r="F7001" s="9" t="s">
        <v>34785</v>
      </c>
      <c r="G7001" s="11" t="s">
        <v>82</v>
      </c>
      <c r="H7001" s="11" t="s">
        <v>96</v>
      </c>
      <c r="I7001" s="11" t="s">
        <v>1713</v>
      </c>
      <c r="J7001" s="11" t="s">
        <v>27</v>
      </c>
      <c r="K7001" s="11" t="s">
        <v>28</v>
      </c>
      <c r="L7001" s="11" t="s">
        <v>43</v>
      </c>
      <c r="M7001" s="9" t="s">
        <v>169</v>
      </c>
      <c r="N7001" s="9" t="s">
        <v>5633</v>
      </c>
      <c r="O7001" s="11" t="s">
        <v>32</v>
      </c>
      <c r="P7001" s="11" t="s">
        <v>22</v>
      </c>
      <c r="Q7001" s="11" t="s">
        <v>34786</v>
      </c>
      <c r="R7001" s="11" t="s">
        <v>168</v>
      </c>
      <c r="S7001" s="9" t="s">
        <v>34787</v>
      </c>
      <c r="T7001" s="9" t="s">
        <v>5649</v>
      </c>
    </row>
    <row r="7002" customHeight="1" spans="1:20">
      <c r="A7002" s="6">
        <v>45216</v>
      </c>
      <c r="B7002" s="9" t="s">
        <v>34788</v>
      </c>
      <c r="C7002" s="9" t="s">
        <v>5629</v>
      </c>
      <c r="D7002" s="11" t="s">
        <v>22</v>
      </c>
      <c r="E7002" s="9" t="s">
        <v>34789</v>
      </c>
      <c r="F7002" s="9" t="s">
        <v>34790</v>
      </c>
      <c r="G7002" s="11" t="s">
        <v>82</v>
      </c>
      <c r="H7002" s="11" t="s">
        <v>96</v>
      </c>
      <c r="I7002" s="11" t="s">
        <v>5632</v>
      </c>
      <c r="J7002" s="11" t="s">
        <v>27</v>
      </c>
      <c r="K7002" s="11" t="s">
        <v>28</v>
      </c>
      <c r="L7002" s="11" t="s">
        <v>43</v>
      </c>
      <c r="M7002" s="9" t="s">
        <v>169</v>
      </c>
      <c r="N7002" s="9" t="s">
        <v>5633</v>
      </c>
      <c r="O7002" s="11" t="s">
        <v>32</v>
      </c>
      <c r="P7002" s="11" t="s">
        <v>22</v>
      </c>
      <c r="Q7002" s="11" t="s">
        <v>34791</v>
      </c>
      <c r="R7002" s="11" t="s">
        <v>168</v>
      </c>
      <c r="S7002" s="9" t="s">
        <v>34792</v>
      </c>
      <c r="T7002" s="9" t="s">
        <v>5636</v>
      </c>
    </row>
    <row r="7003" customHeight="1" spans="1:20">
      <c r="A7003" s="6">
        <v>45216</v>
      </c>
      <c r="B7003" s="9" t="s">
        <v>34793</v>
      </c>
      <c r="C7003" s="9" t="s">
        <v>7701</v>
      </c>
      <c r="D7003" s="11" t="s">
        <v>22</v>
      </c>
      <c r="E7003" s="9" t="s">
        <v>34794</v>
      </c>
      <c r="F7003" s="9" t="s">
        <v>34795</v>
      </c>
      <c r="G7003" s="11" t="s">
        <v>82</v>
      </c>
      <c r="H7003" s="11" t="s">
        <v>22</v>
      </c>
      <c r="I7003" s="11" t="s">
        <v>5737</v>
      </c>
      <c r="J7003" s="11" t="s">
        <v>27</v>
      </c>
      <c r="K7003" s="11" t="s">
        <v>28</v>
      </c>
      <c r="L7003" s="11" t="s">
        <v>43</v>
      </c>
      <c r="M7003" s="9" t="s">
        <v>169</v>
      </c>
      <c r="N7003" s="9" t="s">
        <v>5633</v>
      </c>
      <c r="O7003" s="11" t="s">
        <v>32</v>
      </c>
      <c r="P7003" s="11" t="s">
        <v>22</v>
      </c>
      <c r="Q7003" s="11" t="s">
        <v>34796</v>
      </c>
      <c r="R7003" s="11" t="s">
        <v>168</v>
      </c>
      <c r="S7003" s="9" t="s">
        <v>34797</v>
      </c>
      <c r="T7003" s="9" t="s">
        <v>5690</v>
      </c>
    </row>
    <row r="7004" customHeight="1" spans="1:20">
      <c r="A7004" s="6">
        <v>45216</v>
      </c>
      <c r="B7004" s="9" t="s">
        <v>34798</v>
      </c>
      <c r="C7004" s="9" t="s">
        <v>5644</v>
      </c>
      <c r="D7004" s="11" t="s">
        <v>22</v>
      </c>
      <c r="E7004" s="9" t="s">
        <v>34799</v>
      </c>
      <c r="F7004" s="9" t="s">
        <v>34800</v>
      </c>
      <c r="G7004" s="11" t="s">
        <v>82</v>
      </c>
      <c r="H7004" s="11" t="s">
        <v>110</v>
      </c>
      <c r="I7004" s="11" t="s">
        <v>168</v>
      </c>
      <c r="J7004" s="11" t="s">
        <v>27</v>
      </c>
      <c r="K7004" s="11" t="s">
        <v>28</v>
      </c>
      <c r="L7004" s="11" t="s">
        <v>43</v>
      </c>
      <c r="M7004" s="9" t="s">
        <v>169</v>
      </c>
      <c r="N7004" s="9" t="s">
        <v>5633</v>
      </c>
      <c r="O7004" s="11" t="s">
        <v>32</v>
      </c>
      <c r="P7004" s="11" t="s">
        <v>22</v>
      </c>
      <c r="Q7004" s="11" t="s">
        <v>34801</v>
      </c>
      <c r="R7004" s="11" t="s">
        <v>168</v>
      </c>
      <c r="S7004" s="9" t="s">
        <v>34802</v>
      </c>
      <c r="T7004" s="9" t="s">
        <v>5740</v>
      </c>
    </row>
    <row r="7005" customHeight="1" spans="1:20">
      <c r="A7005" s="6">
        <v>45216</v>
      </c>
      <c r="B7005" s="9" t="s">
        <v>34803</v>
      </c>
      <c r="C7005" s="9" t="s">
        <v>5879</v>
      </c>
      <c r="D7005" s="11" t="s">
        <v>22</v>
      </c>
      <c r="E7005" s="9" t="s">
        <v>34804</v>
      </c>
      <c r="F7005" s="9" t="s">
        <v>34805</v>
      </c>
      <c r="G7005" s="11" t="s">
        <v>82</v>
      </c>
      <c r="H7005" s="11" t="s">
        <v>22</v>
      </c>
      <c r="I7005" s="11" t="s">
        <v>5737</v>
      </c>
      <c r="J7005" s="11" t="s">
        <v>27</v>
      </c>
      <c r="K7005" s="11" t="s">
        <v>28</v>
      </c>
      <c r="L7005" s="11" t="s">
        <v>43</v>
      </c>
      <c r="M7005" s="9" t="s">
        <v>169</v>
      </c>
      <c r="N7005" s="9" t="s">
        <v>5633</v>
      </c>
      <c r="O7005" s="11" t="s">
        <v>32</v>
      </c>
      <c r="P7005" s="11" t="s">
        <v>22</v>
      </c>
      <c r="Q7005" s="11" t="s">
        <v>34806</v>
      </c>
      <c r="R7005" s="11" t="s">
        <v>168</v>
      </c>
      <c r="S7005" s="9" t="s">
        <v>34807</v>
      </c>
      <c r="T7005" s="9" t="s">
        <v>5649</v>
      </c>
    </row>
    <row r="7006" customHeight="1" spans="1:20">
      <c r="A7006" s="6">
        <v>45216</v>
      </c>
      <c r="B7006" s="9" t="s">
        <v>34808</v>
      </c>
      <c r="C7006" s="9" t="s">
        <v>5629</v>
      </c>
      <c r="D7006" s="11" t="s">
        <v>22</v>
      </c>
      <c r="E7006" s="9" t="s">
        <v>34809</v>
      </c>
      <c r="F7006" s="9" t="s">
        <v>34810</v>
      </c>
      <c r="G7006" s="11" t="s">
        <v>82</v>
      </c>
      <c r="H7006" s="11" t="s">
        <v>110</v>
      </c>
      <c r="I7006" s="11" t="s">
        <v>5632</v>
      </c>
      <c r="J7006" s="11" t="s">
        <v>27</v>
      </c>
      <c r="K7006" s="11" t="s">
        <v>28</v>
      </c>
      <c r="L7006" s="11" t="s">
        <v>43</v>
      </c>
      <c r="M7006" s="9" t="s">
        <v>169</v>
      </c>
      <c r="N7006" s="9" t="s">
        <v>5633</v>
      </c>
      <c r="O7006" s="11" t="s">
        <v>32</v>
      </c>
      <c r="P7006" s="11" t="s">
        <v>22</v>
      </c>
      <c r="Q7006" s="11" t="s">
        <v>34811</v>
      </c>
      <c r="R7006" s="11" t="s">
        <v>168</v>
      </c>
      <c r="S7006" s="9" t="s">
        <v>34812</v>
      </c>
      <c r="T7006" s="9" t="s">
        <v>5649</v>
      </c>
    </row>
    <row r="7007" customHeight="1" spans="1:20">
      <c r="A7007" s="6">
        <v>45216</v>
      </c>
      <c r="B7007" s="9" t="s">
        <v>34813</v>
      </c>
      <c r="C7007" s="9" t="s">
        <v>5644</v>
      </c>
      <c r="D7007" s="11" t="s">
        <v>22</v>
      </c>
      <c r="E7007" s="9" t="s">
        <v>34814</v>
      </c>
      <c r="F7007" s="9" t="s">
        <v>34815</v>
      </c>
      <c r="G7007" s="11" t="s">
        <v>82</v>
      </c>
      <c r="H7007" s="11" t="s">
        <v>22</v>
      </c>
      <c r="I7007" s="11" t="s">
        <v>168</v>
      </c>
      <c r="J7007" s="11" t="s">
        <v>27</v>
      </c>
      <c r="K7007" s="11" t="s">
        <v>28</v>
      </c>
      <c r="L7007" s="11" t="s">
        <v>43</v>
      </c>
      <c r="M7007" s="9" t="s">
        <v>169</v>
      </c>
      <c r="N7007" s="9" t="s">
        <v>5633</v>
      </c>
      <c r="O7007" s="11" t="s">
        <v>32</v>
      </c>
      <c r="P7007" s="11" t="s">
        <v>22</v>
      </c>
      <c r="Q7007" s="11" t="s">
        <v>34816</v>
      </c>
      <c r="R7007" s="11" t="s">
        <v>168</v>
      </c>
      <c r="S7007" s="9" t="s">
        <v>34817</v>
      </c>
      <c r="T7007" s="9" t="s">
        <v>5655</v>
      </c>
    </row>
    <row r="7008" customHeight="1" spans="1:20">
      <c r="A7008" s="6">
        <v>45216</v>
      </c>
      <c r="B7008" s="9" t="s">
        <v>34818</v>
      </c>
      <c r="C7008" s="9" t="s">
        <v>5629</v>
      </c>
      <c r="D7008" s="11" t="s">
        <v>22</v>
      </c>
      <c r="E7008" s="9" t="s">
        <v>34819</v>
      </c>
      <c r="F7008" s="9" t="s">
        <v>34820</v>
      </c>
      <c r="G7008" s="11" t="s">
        <v>82</v>
      </c>
      <c r="H7008" s="11" t="s">
        <v>137</v>
      </c>
      <c r="I7008" s="11" t="s">
        <v>5632</v>
      </c>
      <c r="J7008" s="11" t="s">
        <v>27</v>
      </c>
      <c r="K7008" s="11" t="s">
        <v>28</v>
      </c>
      <c r="L7008" s="11" t="s">
        <v>43</v>
      </c>
      <c r="M7008" s="9" t="s">
        <v>169</v>
      </c>
      <c r="N7008" s="9" t="s">
        <v>5633</v>
      </c>
      <c r="O7008" s="11" t="s">
        <v>32</v>
      </c>
      <c r="P7008" s="11" t="s">
        <v>22</v>
      </c>
      <c r="Q7008" s="11" t="s">
        <v>34821</v>
      </c>
      <c r="R7008" s="11" t="s">
        <v>168</v>
      </c>
      <c r="S7008" s="9" t="s">
        <v>34822</v>
      </c>
      <c r="T7008" s="9" t="s">
        <v>5740</v>
      </c>
    </row>
    <row r="7009" customHeight="1" spans="1:20">
      <c r="A7009" s="6">
        <v>45216</v>
      </c>
      <c r="B7009" s="9" t="s">
        <v>34823</v>
      </c>
      <c r="C7009" s="9" t="s">
        <v>5685</v>
      </c>
      <c r="D7009" s="11" t="s">
        <v>22</v>
      </c>
      <c r="E7009" s="9" t="s">
        <v>34824</v>
      </c>
      <c r="F7009" s="9" t="s">
        <v>34825</v>
      </c>
      <c r="G7009" s="11" t="s">
        <v>82</v>
      </c>
      <c r="H7009" s="11" t="s">
        <v>96</v>
      </c>
      <c r="I7009" s="11" t="s">
        <v>168</v>
      </c>
      <c r="J7009" s="11" t="s">
        <v>27</v>
      </c>
      <c r="K7009" s="11" t="s">
        <v>28</v>
      </c>
      <c r="L7009" s="11" t="s">
        <v>43</v>
      </c>
      <c r="M7009" s="9" t="s">
        <v>169</v>
      </c>
      <c r="N7009" s="9" t="s">
        <v>5633</v>
      </c>
      <c r="O7009" s="11" t="s">
        <v>32</v>
      </c>
      <c r="P7009" s="11" t="s">
        <v>22</v>
      </c>
      <c r="Q7009" s="11" t="s">
        <v>34826</v>
      </c>
      <c r="R7009" s="11" t="s">
        <v>168</v>
      </c>
      <c r="S7009" s="9" t="s">
        <v>34827</v>
      </c>
      <c r="T7009" s="9" t="s">
        <v>5649</v>
      </c>
    </row>
    <row r="7010" customHeight="1" spans="1:20">
      <c r="A7010" s="6">
        <v>45216</v>
      </c>
      <c r="B7010" s="9" t="s">
        <v>34828</v>
      </c>
      <c r="C7010" s="9" t="s">
        <v>5644</v>
      </c>
      <c r="D7010" s="11" t="s">
        <v>22</v>
      </c>
      <c r="E7010" s="9" t="s">
        <v>34829</v>
      </c>
      <c r="F7010" s="9" t="s">
        <v>34830</v>
      </c>
      <c r="G7010" s="11" t="s">
        <v>82</v>
      </c>
      <c r="H7010" s="11" t="s">
        <v>110</v>
      </c>
      <c r="I7010" s="11" t="s">
        <v>168</v>
      </c>
      <c r="J7010" s="11" t="s">
        <v>27</v>
      </c>
      <c r="K7010" s="11" t="s">
        <v>28</v>
      </c>
      <c r="L7010" s="11" t="s">
        <v>43</v>
      </c>
      <c r="M7010" s="9" t="s">
        <v>169</v>
      </c>
      <c r="N7010" s="9" t="s">
        <v>5633</v>
      </c>
      <c r="O7010" s="11" t="s">
        <v>32</v>
      </c>
      <c r="P7010" s="11" t="s">
        <v>22</v>
      </c>
      <c r="Q7010" s="11" t="s">
        <v>34831</v>
      </c>
      <c r="R7010" s="11" t="s">
        <v>168</v>
      </c>
      <c r="S7010" s="9" t="s">
        <v>34832</v>
      </c>
      <c r="T7010" s="9" t="s">
        <v>5649</v>
      </c>
    </row>
    <row r="7011" customHeight="1" spans="1:20">
      <c r="A7011" s="6">
        <v>45216</v>
      </c>
      <c r="B7011" s="9" t="s">
        <v>34833</v>
      </c>
      <c r="C7011" s="9" t="s">
        <v>5735</v>
      </c>
      <c r="D7011" s="11" t="s">
        <v>22</v>
      </c>
      <c r="E7011" s="9" t="s">
        <v>34834</v>
      </c>
      <c r="F7011" s="9" t="s">
        <v>34835</v>
      </c>
      <c r="G7011" s="11" t="s">
        <v>82</v>
      </c>
      <c r="H7011" s="11" t="s">
        <v>22</v>
      </c>
      <c r="I7011" s="11" t="s">
        <v>5737</v>
      </c>
      <c r="J7011" s="11" t="s">
        <v>27</v>
      </c>
      <c r="K7011" s="11" t="s">
        <v>28</v>
      </c>
      <c r="L7011" s="11" t="s">
        <v>43</v>
      </c>
      <c r="M7011" s="9" t="s">
        <v>169</v>
      </c>
      <c r="N7011" s="9" t="s">
        <v>5633</v>
      </c>
      <c r="O7011" s="11" t="s">
        <v>32</v>
      </c>
      <c r="P7011" s="11" t="s">
        <v>22</v>
      </c>
      <c r="Q7011" s="11" t="s">
        <v>34836</v>
      </c>
      <c r="R7011" s="11" t="s">
        <v>168</v>
      </c>
      <c r="S7011" s="9" t="s">
        <v>34837</v>
      </c>
      <c r="T7011" s="9" t="s">
        <v>5723</v>
      </c>
    </row>
    <row r="7012" customHeight="1" spans="1:20">
      <c r="A7012" s="6">
        <v>45216</v>
      </c>
      <c r="B7012" s="9" t="s">
        <v>34838</v>
      </c>
      <c r="C7012" s="9" t="s">
        <v>5663</v>
      </c>
      <c r="D7012" s="11" t="s">
        <v>22</v>
      </c>
      <c r="E7012" s="9" t="s">
        <v>34839</v>
      </c>
      <c r="F7012" s="9" t="s">
        <v>34840</v>
      </c>
      <c r="G7012" s="11" t="s">
        <v>82</v>
      </c>
      <c r="H7012" s="11" t="s">
        <v>22</v>
      </c>
      <c r="I7012" s="11" t="s">
        <v>168</v>
      </c>
      <c r="J7012" s="11" t="s">
        <v>27</v>
      </c>
      <c r="K7012" s="11" t="s">
        <v>28</v>
      </c>
      <c r="L7012" s="11" t="s">
        <v>43</v>
      </c>
      <c r="M7012" s="9" t="s">
        <v>169</v>
      </c>
      <c r="N7012" s="9" t="s">
        <v>5633</v>
      </c>
      <c r="O7012" s="11" t="s">
        <v>32</v>
      </c>
      <c r="P7012" s="11" t="s">
        <v>22</v>
      </c>
      <c r="Q7012" s="11" t="s">
        <v>34841</v>
      </c>
      <c r="R7012" s="11" t="s">
        <v>168</v>
      </c>
      <c r="S7012" s="9" t="s">
        <v>34842</v>
      </c>
      <c r="T7012" s="9" t="s">
        <v>7779</v>
      </c>
    </row>
    <row r="7013" customHeight="1" spans="1:20">
      <c r="A7013" s="6">
        <v>45216</v>
      </c>
      <c r="B7013" s="9" t="s">
        <v>34843</v>
      </c>
      <c r="C7013" s="9" t="s">
        <v>5822</v>
      </c>
      <c r="D7013" s="11" t="s">
        <v>22</v>
      </c>
      <c r="E7013" s="9" t="s">
        <v>34844</v>
      </c>
      <c r="F7013" s="9" t="s">
        <v>34845</v>
      </c>
      <c r="G7013" s="11" t="s">
        <v>82</v>
      </c>
      <c r="H7013" s="11" t="s">
        <v>110</v>
      </c>
      <c r="I7013" s="11" t="s">
        <v>5737</v>
      </c>
      <c r="J7013" s="11" t="s">
        <v>27</v>
      </c>
      <c r="K7013" s="11" t="s">
        <v>28</v>
      </c>
      <c r="L7013" s="11" t="s">
        <v>43</v>
      </c>
      <c r="M7013" s="9" t="s">
        <v>169</v>
      </c>
      <c r="N7013" s="9" t="s">
        <v>5633</v>
      </c>
      <c r="O7013" s="11" t="s">
        <v>32</v>
      </c>
      <c r="P7013" s="11" t="s">
        <v>22</v>
      </c>
      <c r="Q7013" s="11" t="s">
        <v>34846</v>
      </c>
      <c r="R7013" s="11" t="s">
        <v>168</v>
      </c>
      <c r="S7013" s="9" t="s">
        <v>34847</v>
      </c>
      <c r="T7013" s="9" t="s">
        <v>5655</v>
      </c>
    </row>
    <row r="7014" customHeight="1" spans="1:20">
      <c r="A7014" s="6">
        <v>45216</v>
      </c>
      <c r="B7014" s="9" t="s">
        <v>34848</v>
      </c>
      <c r="C7014" s="9" t="s">
        <v>5644</v>
      </c>
      <c r="D7014" s="11" t="s">
        <v>22</v>
      </c>
      <c r="E7014" s="9" t="s">
        <v>34849</v>
      </c>
      <c r="F7014" s="9" t="s">
        <v>34850</v>
      </c>
      <c r="G7014" s="11" t="s">
        <v>82</v>
      </c>
      <c r="H7014" s="11" t="s">
        <v>22</v>
      </c>
      <c r="I7014" s="11" t="s">
        <v>168</v>
      </c>
      <c r="J7014" s="11" t="s">
        <v>27</v>
      </c>
      <c r="K7014" s="11" t="s">
        <v>28</v>
      </c>
      <c r="L7014" s="11" t="s">
        <v>43</v>
      </c>
      <c r="M7014" s="9" t="s">
        <v>169</v>
      </c>
      <c r="N7014" s="9" t="s">
        <v>5633</v>
      </c>
      <c r="O7014" s="11" t="s">
        <v>32</v>
      </c>
      <c r="P7014" s="11" t="s">
        <v>22</v>
      </c>
      <c r="Q7014" s="11" t="s">
        <v>34851</v>
      </c>
      <c r="R7014" s="11" t="s">
        <v>168</v>
      </c>
      <c r="S7014" s="9" t="s">
        <v>34852</v>
      </c>
      <c r="T7014" s="9" t="s">
        <v>5649</v>
      </c>
    </row>
    <row r="7015" customHeight="1" spans="1:20">
      <c r="A7015" s="6">
        <v>45216</v>
      </c>
      <c r="B7015" s="9" t="s">
        <v>34853</v>
      </c>
      <c r="C7015" s="9" t="s">
        <v>5629</v>
      </c>
      <c r="D7015" s="11" t="s">
        <v>22</v>
      </c>
      <c r="E7015" s="9" t="s">
        <v>34854</v>
      </c>
      <c r="F7015" s="9" t="s">
        <v>34855</v>
      </c>
      <c r="G7015" s="11" t="s">
        <v>82</v>
      </c>
      <c r="H7015" s="11" t="s">
        <v>110</v>
      </c>
      <c r="I7015" s="11" t="s">
        <v>5632</v>
      </c>
      <c r="J7015" s="11" t="s">
        <v>27</v>
      </c>
      <c r="K7015" s="11" t="s">
        <v>28</v>
      </c>
      <c r="L7015" s="11" t="s">
        <v>43</v>
      </c>
      <c r="M7015" s="9" t="s">
        <v>169</v>
      </c>
      <c r="N7015" s="9" t="s">
        <v>5633</v>
      </c>
      <c r="O7015" s="11" t="s">
        <v>32</v>
      </c>
      <c r="P7015" s="11" t="s">
        <v>22</v>
      </c>
      <c r="Q7015" s="11" t="s">
        <v>34856</v>
      </c>
      <c r="R7015" s="11" t="s">
        <v>168</v>
      </c>
      <c r="S7015" s="9" t="s">
        <v>34857</v>
      </c>
      <c r="T7015" s="9" t="s">
        <v>5668</v>
      </c>
    </row>
    <row r="7016" customHeight="1" spans="1:20">
      <c r="A7016" s="6">
        <v>45216</v>
      </c>
      <c r="B7016" s="9" t="s">
        <v>34858</v>
      </c>
      <c r="C7016" s="9" t="s">
        <v>5644</v>
      </c>
      <c r="D7016" s="11" t="s">
        <v>22</v>
      </c>
      <c r="E7016" s="9" t="s">
        <v>34859</v>
      </c>
      <c r="F7016" s="9" t="s">
        <v>34860</v>
      </c>
      <c r="G7016" s="11" t="s">
        <v>82</v>
      </c>
      <c r="H7016" s="11" t="s">
        <v>22</v>
      </c>
      <c r="I7016" s="11" t="s">
        <v>168</v>
      </c>
      <c r="J7016" s="11" t="s">
        <v>27</v>
      </c>
      <c r="K7016" s="11" t="s">
        <v>28</v>
      </c>
      <c r="L7016" s="11" t="s">
        <v>43</v>
      </c>
      <c r="M7016" s="9" t="s">
        <v>169</v>
      </c>
      <c r="N7016" s="9" t="s">
        <v>5633</v>
      </c>
      <c r="O7016" s="11" t="s">
        <v>32</v>
      </c>
      <c r="P7016" s="11" t="s">
        <v>22</v>
      </c>
      <c r="Q7016" s="11" t="s">
        <v>34861</v>
      </c>
      <c r="R7016" s="11" t="s">
        <v>168</v>
      </c>
      <c r="S7016" s="9" t="s">
        <v>34862</v>
      </c>
      <c r="T7016" s="9" t="s">
        <v>5649</v>
      </c>
    </row>
    <row r="7017" customHeight="1" spans="1:20">
      <c r="A7017" s="6">
        <v>45216</v>
      </c>
      <c r="B7017" s="9" t="s">
        <v>34863</v>
      </c>
      <c r="C7017" s="9" t="s">
        <v>5644</v>
      </c>
      <c r="D7017" s="11" t="s">
        <v>22</v>
      </c>
      <c r="E7017" s="9" t="s">
        <v>34864</v>
      </c>
      <c r="F7017" s="9" t="s">
        <v>34865</v>
      </c>
      <c r="G7017" s="11" t="s">
        <v>82</v>
      </c>
      <c r="H7017" s="11" t="s">
        <v>22</v>
      </c>
      <c r="I7017" s="11" t="s">
        <v>168</v>
      </c>
      <c r="J7017" s="11" t="s">
        <v>27</v>
      </c>
      <c r="K7017" s="11" t="s">
        <v>28</v>
      </c>
      <c r="L7017" s="11" t="s">
        <v>43</v>
      </c>
      <c r="M7017" s="9" t="s">
        <v>169</v>
      </c>
      <c r="N7017" s="9" t="s">
        <v>5633</v>
      </c>
      <c r="O7017" s="11" t="s">
        <v>32</v>
      </c>
      <c r="P7017" s="11" t="s">
        <v>22</v>
      </c>
      <c r="Q7017" s="11" t="s">
        <v>34866</v>
      </c>
      <c r="R7017" s="11" t="s">
        <v>168</v>
      </c>
      <c r="S7017" s="9" t="s">
        <v>34867</v>
      </c>
      <c r="T7017" s="9" t="s">
        <v>5636</v>
      </c>
    </row>
    <row r="7018" customHeight="1" spans="1:20">
      <c r="A7018" s="6">
        <v>45216</v>
      </c>
      <c r="B7018" s="9" t="s">
        <v>34868</v>
      </c>
      <c r="C7018" s="9" t="s">
        <v>5644</v>
      </c>
      <c r="D7018" s="11" t="s">
        <v>22</v>
      </c>
      <c r="E7018" s="9" t="s">
        <v>34869</v>
      </c>
      <c r="F7018" s="9" t="s">
        <v>34870</v>
      </c>
      <c r="G7018" s="11" t="s">
        <v>82</v>
      </c>
      <c r="H7018" s="11" t="s">
        <v>96</v>
      </c>
      <c r="I7018" s="11" t="s">
        <v>168</v>
      </c>
      <c r="J7018" s="11" t="s">
        <v>27</v>
      </c>
      <c r="K7018" s="11" t="s">
        <v>28</v>
      </c>
      <c r="L7018" s="11" t="s">
        <v>43</v>
      </c>
      <c r="M7018" s="9" t="s">
        <v>169</v>
      </c>
      <c r="N7018" s="9" t="s">
        <v>5633</v>
      </c>
      <c r="O7018" s="11" t="s">
        <v>32</v>
      </c>
      <c r="P7018" s="11" t="s">
        <v>22</v>
      </c>
      <c r="Q7018" s="11" t="s">
        <v>34871</v>
      </c>
      <c r="R7018" s="11" t="s">
        <v>168</v>
      </c>
      <c r="S7018" s="9" t="s">
        <v>34872</v>
      </c>
      <c r="T7018" s="9" t="s">
        <v>7779</v>
      </c>
    </row>
    <row r="7019" customHeight="1" spans="1:20">
      <c r="A7019" s="6">
        <v>45216</v>
      </c>
      <c r="B7019" s="9" t="s">
        <v>34873</v>
      </c>
      <c r="C7019" s="9" t="s">
        <v>5879</v>
      </c>
      <c r="D7019" s="11" t="s">
        <v>22</v>
      </c>
      <c r="E7019" s="9" t="s">
        <v>34874</v>
      </c>
      <c r="F7019" s="9" t="s">
        <v>34875</v>
      </c>
      <c r="G7019" s="11" t="s">
        <v>82</v>
      </c>
      <c r="H7019" s="11" t="s">
        <v>110</v>
      </c>
      <c r="I7019" s="11" t="s">
        <v>448</v>
      </c>
      <c r="J7019" s="11" t="s">
        <v>27</v>
      </c>
      <c r="K7019" s="11" t="s">
        <v>28</v>
      </c>
      <c r="L7019" s="11" t="s">
        <v>43</v>
      </c>
      <c r="M7019" s="9" t="s">
        <v>169</v>
      </c>
      <c r="N7019" s="9" t="s">
        <v>5633</v>
      </c>
      <c r="O7019" s="11" t="s">
        <v>32</v>
      </c>
      <c r="P7019" s="11" t="s">
        <v>22</v>
      </c>
      <c r="Q7019" s="11" t="s">
        <v>34876</v>
      </c>
      <c r="R7019" s="11" t="s">
        <v>46</v>
      </c>
      <c r="S7019" s="9" t="s">
        <v>34877</v>
      </c>
      <c r="T7019" s="9" t="s">
        <v>5661</v>
      </c>
    </row>
    <row r="7020" customHeight="1" spans="1:20">
      <c r="A7020" s="6">
        <v>45216</v>
      </c>
      <c r="B7020" s="9" t="s">
        <v>34878</v>
      </c>
      <c r="C7020" s="9" t="s">
        <v>5629</v>
      </c>
      <c r="D7020" s="11" t="s">
        <v>22</v>
      </c>
      <c r="E7020" s="9" t="s">
        <v>34879</v>
      </c>
      <c r="F7020" s="9" t="s">
        <v>34880</v>
      </c>
      <c r="G7020" s="11" t="s">
        <v>82</v>
      </c>
      <c r="H7020" s="11" t="s">
        <v>22</v>
      </c>
      <c r="I7020" s="11" t="s">
        <v>5632</v>
      </c>
      <c r="J7020" s="11" t="s">
        <v>27</v>
      </c>
      <c r="K7020" s="11" t="s">
        <v>28</v>
      </c>
      <c r="L7020" s="11" t="s">
        <v>43</v>
      </c>
      <c r="M7020" s="9" t="s">
        <v>169</v>
      </c>
      <c r="N7020" s="9" t="s">
        <v>5633</v>
      </c>
      <c r="O7020" s="11" t="s">
        <v>32</v>
      </c>
      <c r="P7020" s="11" t="s">
        <v>22</v>
      </c>
      <c r="Q7020" s="11" t="s">
        <v>34881</v>
      </c>
      <c r="R7020" s="11" t="s">
        <v>168</v>
      </c>
      <c r="S7020" s="9" t="s">
        <v>34882</v>
      </c>
      <c r="T7020" s="9" t="s">
        <v>5668</v>
      </c>
    </row>
    <row r="7021" customHeight="1" spans="1:20">
      <c r="A7021" s="6">
        <v>45216</v>
      </c>
      <c r="B7021" s="9" t="s">
        <v>34883</v>
      </c>
      <c r="C7021" s="9" t="s">
        <v>7701</v>
      </c>
      <c r="D7021" s="11" t="s">
        <v>22</v>
      </c>
      <c r="E7021" s="9" t="s">
        <v>34884</v>
      </c>
      <c r="F7021" s="9" t="s">
        <v>34885</v>
      </c>
      <c r="G7021" s="11" t="s">
        <v>82</v>
      </c>
      <c r="H7021" s="11" t="s">
        <v>22</v>
      </c>
      <c r="I7021" s="11" t="s">
        <v>5737</v>
      </c>
      <c r="J7021" s="11" t="s">
        <v>27</v>
      </c>
      <c r="K7021" s="11" t="s">
        <v>28</v>
      </c>
      <c r="L7021" s="11" t="s">
        <v>43</v>
      </c>
      <c r="M7021" s="9" t="s">
        <v>169</v>
      </c>
      <c r="N7021" s="9" t="s">
        <v>5633</v>
      </c>
      <c r="O7021" s="11" t="s">
        <v>32</v>
      </c>
      <c r="P7021" s="11" t="s">
        <v>22</v>
      </c>
      <c r="Q7021" s="11" t="s">
        <v>34886</v>
      </c>
      <c r="R7021" s="11" t="s">
        <v>168</v>
      </c>
      <c r="S7021" s="9" t="s">
        <v>34887</v>
      </c>
      <c r="T7021" s="9" t="s">
        <v>5655</v>
      </c>
    </row>
    <row r="7022" customHeight="1" spans="1:20">
      <c r="A7022" s="6">
        <v>45216</v>
      </c>
      <c r="B7022" s="9" t="s">
        <v>34888</v>
      </c>
      <c r="C7022" s="9" t="s">
        <v>5644</v>
      </c>
      <c r="D7022" s="11" t="s">
        <v>22</v>
      </c>
      <c r="E7022" s="9" t="s">
        <v>34889</v>
      </c>
      <c r="F7022" s="9" t="s">
        <v>34890</v>
      </c>
      <c r="G7022" s="11" t="s">
        <v>82</v>
      </c>
      <c r="H7022" s="11" t="s">
        <v>96</v>
      </c>
      <c r="I7022" s="11" t="s">
        <v>168</v>
      </c>
      <c r="J7022" s="11" t="s">
        <v>27</v>
      </c>
      <c r="K7022" s="11" t="s">
        <v>28</v>
      </c>
      <c r="L7022" s="11" t="s">
        <v>43</v>
      </c>
      <c r="M7022" s="9" t="s">
        <v>169</v>
      </c>
      <c r="N7022" s="9" t="s">
        <v>5633</v>
      </c>
      <c r="O7022" s="11" t="s">
        <v>32</v>
      </c>
      <c r="P7022" s="11" t="s">
        <v>22</v>
      </c>
      <c r="Q7022" s="11" t="s">
        <v>34891</v>
      </c>
      <c r="R7022" s="11" t="s">
        <v>168</v>
      </c>
      <c r="S7022" s="9" t="s">
        <v>34892</v>
      </c>
      <c r="T7022" s="9" t="s">
        <v>5655</v>
      </c>
    </row>
    <row r="7023" customHeight="1" spans="1:20">
      <c r="A7023" s="6">
        <v>45216</v>
      </c>
      <c r="B7023" s="9" t="s">
        <v>34893</v>
      </c>
      <c r="C7023" s="9" t="s">
        <v>5629</v>
      </c>
      <c r="D7023" s="11" t="s">
        <v>22</v>
      </c>
      <c r="E7023" s="9" t="s">
        <v>34894</v>
      </c>
      <c r="F7023" s="9" t="s">
        <v>34895</v>
      </c>
      <c r="G7023" s="11" t="s">
        <v>82</v>
      </c>
      <c r="H7023" s="11" t="s">
        <v>110</v>
      </c>
      <c r="I7023" s="11" t="s">
        <v>5632</v>
      </c>
      <c r="J7023" s="11" t="s">
        <v>27</v>
      </c>
      <c r="K7023" s="11" t="s">
        <v>28</v>
      </c>
      <c r="L7023" s="11" t="s">
        <v>43</v>
      </c>
      <c r="M7023" s="9" t="s">
        <v>169</v>
      </c>
      <c r="N7023" s="9" t="s">
        <v>5633</v>
      </c>
      <c r="O7023" s="11" t="s">
        <v>32</v>
      </c>
      <c r="P7023" s="11" t="s">
        <v>22</v>
      </c>
      <c r="Q7023" s="11" t="s">
        <v>34896</v>
      </c>
      <c r="R7023" s="11" t="s">
        <v>168</v>
      </c>
      <c r="S7023" s="9" t="s">
        <v>34897</v>
      </c>
      <c r="T7023" s="9" t="s">
        <v>5668</v>
      </c>
    </row>
    <row r="7024" customHeight="1" spans="1:20">
      <c r="A7024" s="6">
        <v>45216</v>
      </c>
      <c r="B7024" s="9" t="s">
        <v>34898</v>
      </c>
      <c r="C7024" s="9" t="s">
        <v>34899</v>
      </c>
      <c r="D7024" s="11" t="s">
        <v>22</v>
      </c>
      <c r="E7024" s="9" t="s">
        <v>34900</v>
      </c>
      <c r="F7024" s="9" t="s">
        <v>34901</v>
      </c>
      <c r="G7024" s="11" t="s">
        <v>82</v>
      </c>
      <c r="H7024" s="11" t="s">
        <v>22</v>
      </c>
      <c r="I7024" s="11" t="s">
        <v>168</v>
      </c>
      <c r="J7024" s="11" t="s">
        <v>27</v>
      </c>
      <c r="K7024" s="11" t="s">
        <v>28</v>
      </c>
      <c r="L7024" s="11" t="s">
        <v>43</v>
      </c>
      <c r="M7024" s="9" t="s">
        <v>169</v>
      </c>
      <c r="N7024" s="9" t="s">
        <v>31</v>
      </c>
      <c r="O7024" s="11" t="s">
        <v>32</v>
      </c>
      <c r="P7024" s="11" t="s">
        <v>22</v>
      </c>
      <c r="Q7024" s="11" t="s">
        <v>34902</v>
      </c>
      <c r="R7024" s="11" t="s">
        <v>46</v>
      </c>
      <c r="S7024" s="9" t="s">
        <v>34903</v>
      </c>
      <c r="T7024" s="9" t="s">
        <v>34904</v>
      </c>
    </row>
    <row r="7025" customHeight="1" spans="1:20">
      <c r="A7025" s="6">
        <v>45216</v>
      </c>
      <c r="B7025" s="9" t="s">
        <v>34905</v>
      </c>
      <c r="C7025" s="9" t="s">
        <v>34906</v>
      </c>
      <c r="D7025" s="11" t="s">
        <v>22</v>
      </c>
      <c r="E7025" s="9" t="s">
        <v>6104</v>
      </c>
      <c r="F7025" s="9" t="s">
        <v>6105</v>
      </c>
      <c r="G7025" s="11" t="s">
        <v>82</v>
      </c>
      <c r="H7025" s="11" t="s">
        <v>110</v>
      </c>
      <c r="I7025" s="11" t="s">
        <v>168</v>
      </c>
      <c r="J7025" s="11" t="s">
        <v>27</v>
      </c>
      <c r="K7025" s="11" t="s">
        <v>28</v>
      </c>
      <c r="L7025" s="11" t="s">
        <v>43</v>
      </c>
      <c r="M7025" s="9" t="s">
        <v>169</v>
      </c>
      <c r="N7025" s="9" t="s">
        <v>31</v>
      </c>
      <c r="O7025" s="11" t="s">
        <v>32</v>
      </c>
      <c r="P7025" s="11" t="s">
        <v>22</v>
      </c>
      <c r="Q7025" s="11" t="s">
        <v>34907</v>
      </c>
      <c r="R7025" s="11" t="s">
        <v>46</v>
      </c>
      <c r="S7025" s="9" t="s">
        <v>34908</v>
      </c>
      <c r="T7025" s="9" t="s">
        <v>34909</v>
      </c>
    </row>
    <row r="7026" customHeight="1" spans="1:20">
      <c r="A7026" s="6">
        <v>45216</v>
      </c>
      <c r="B7026" s="9" t="s">
        <v>34910</v>
      </c>
      <c r="C7026" s="9" t="s">
        <v>5644</v>
      </c>
      <c r="D7026" s="11" t="s">
        <v>22</v>
      </c>
      <c r="E7026" s="9" t="s">
        <v>34911</v>
      </c>
      <c r="F7026" s="9" t="s">
        <v>34912</v>
      </c>
      <c r="G7026" s="11" t="s">
        <v>82</v>
      </c>
      <c r="H7026" s="11" t="s">
        <v>15635</v>
      </c>
      <c r="I7026" s="11" t="s">
        <v>168</v>
      </c>
      <c r="J7026" s="11" t="s">
        <v>27</v>
      </c>
      <c r="K7026" s="11" t="s">
        <v>28</v>
      </c>
      <c r="L7026" s="11" t="s">
        <v>43</v>
      </c>
      <c r="M7026" s="9" t="s">
        <v>169</v>
      </c>
      <c r="N7026" s="9" t="s">
        <v>5633</v>
      </c>
      <c r="O7026" s="11" t="s">
        <v>32</v>
      </c>
      <c r="P7026" s="11" t="s">
        <v>22</v>
      </c>
      <c r="Q7026" s="11" t="s">
        <v>34913</v>
      </c>
      <c r="R7026" s="11" t="s">
        <v>168</v>
      </c>
      <c r="S7026" s="9" t="s">
        <v>34914</v>
      </c>
      <c r="T7026" s="9" t="s">
        <v>5690</v>
      </c>
    </row>
    <row r="7027" customHeight="1" spans="1:20">
      <c r="A7027" s="6">
        <v>45216</v>
      </c>
      <c r="B7027" s="9" t="s">
        <v>34915</v>
      </c>
      <c r="C7027" s="9" t="s">
        <v>34899</v>
      </c>
      <c r="D7027" s="11" t="s">
        <v>22</v>
      </c>
      <c r="E7027" s="9" t="s">
        <v>34916</v>
      </c>
      <c r="F7027" s="9" t="s">
        <v>7924</v>
      </c>
      <c r="G7027" s="11" t="s">
        <v>82</v>
      </c>
      <c r="H7027" s="11" t="s">
        <v>137</v>
      </c>
      <c r="I7027" s="11" t="s">
        <v>168</v>
      </c>
      <c r="J7027" s="11" t="s">
        <v>27</v>
      </c>
      <c r="K7027" s="11" t="s">
        <v>28</v>
      </c>
      <c r="L7027" s="11" t="s">
        <v>43</v>
      </c>
      <c r="M7027" s="9" t="s">
        <v>169</v>
      </c>
      <c r="N7027" s="9" t="s">
        <v>31</v>
      </c>
      <c r="O7027" s="11" t="s">
        <v>32</v>
      </c>
      <c r="P7027" s="11" t="s">
        <v>22</v>
      </c>
      <c r="Q7027" s="11" t="s">
        <v>34917</v>
      </c>
      <c r="R7027" s="11" t="s">
        <v>46</v>
      </c>
      <c r="S7027" s="9" t="s">
        <v>34918</v>
      </c>
      <c r="T7027" s="9" t="s">
        <v>34919</v>
      </c>
    </row>
    <row r="7028" customHeight="1" spans="1:20">
      <c r="A7028" s="6">
        <v>45216</v>
      </c>
      <c r="B7028" s="9" t="s">
        <v>34920</v>
      </c>
      <c r="C7028" s="9" t="s">
        <v>9326</v>
      </c>
      <c r="D7028" s="11" t="s">
        <v>22</v>
      </c>
      <c r="E7028" s="9" t="s">
        <v>34921</v>
      </c>
      <c r="F7028" s="9" t="s">
        <v>34922</v>
      </c>
      <c r="G7028" s="11" t="s">
        <v>336</v>
      </c>
      <c r="H7028" s="11" t="s">
        <v>22</v>
      </c>
      <c r="I7028" s="11" t="s">
        <v>576</v>
      </c>
      <c r="J7028" s="11" t="s">
        <v>27</v>
      </c>
      <c r="K7028" s="11" t="s">
        <v>28</v>
      </c>
      <c r="L7028" s="11" t="s">
        <v>43</v>
      </c>
      <c r="M7028" s="9" t="s">
        <v>30</v>
      </c>
      <c r="N7028" s="9" t="s">
        <v>31</v>
      </c>
      <c r="O7028" s="11" t="s">
        <v>32</v>
      </c>
      <c r="P7028" s="11" t="s">
        <v>22</v>
      </c>
      <c r="Q7028" s="11" t="s">
        <v>34923</v>
      </c>
      <c r="R7028" s="11" t="s">
        <v>46</v>
      </c>
      <c r="S7028" s="9" t="s">
        <v>34924</v>
      </c>
      <c r="T7028" s="9" t="s">
        <v>34925</v>
      </c>
    </row>
    <row r="7029" customHeight="1" spans="1:20">
      <c r="A7029" s="6">
        <v>45216</v>
      </c>
      <c r="B7029" s="9" t="s">
        <v>34926</v>
      </c>
      <c r="C7029" s="9" t="s">
        <v>5685</v>
      </c>
      <c r="D7029" s="11" t="s">
        <v>22</v>
      </c>
      <c r="E7029" s="9" t="s">
        <v>34927</v>
      </c>
      <c r="F7029" s="9" t="s">
        <v>34928</v>
      </c>
      <c r="G7029" s="11" t="s">
        <v>82</v>
      </c>
      <c r="H7029" s="11" t="s">
        <v>22</v>
      </c>
      <c r="I7029" s="11" t="s">
        <v>299</v>
      </c>
      <c r="J7029" s="11" t="s">
        <v>27</v>
      </c>
      <c r="K7029" s="11" t="s">
        <v>28</v>
      </c>
      <c r="L7029" s="11" t="s">
        <v>43</v>
      </c>
      <c r="M7029" s="9" t="s">
        <v>169</v>
      </c>
      <c r="N7029" s="9" t="s">
        <v>5633</v>
      </c>
      <c r="O7029" s="11" t="s">
        <v>32</v>
      </c>
      <c r="P7029" s="11" t="s">
        <v>22</v>
      </c>
      <c r="Q7029" s="11" t="s">
        <v>34929</v>
      </c>
      <c r="R7029" s="11" t="s">
        <v>168</v>
      </c>
      <c r="S7029" s="9" t="s">
        <v>34930</v>
      </c>
      <c r="T7029" s="9" t="s">
        <v>5668</v>
      </c>
    </row>
    <row r="7030" customHeight="1" spans="1:20">
      <c r="A7030" s="6">
        <v>45216</v>
      </c>
      <c r="B7030" s="9" t="s">
        <v>34931</v>
      </c>
      <c r="C7030" s="9" t="s">
        <v>5685</v>
      </c>
      <c r="D7030" s="11" t="s">
        <v>22</v>
      </c>
      <c r="E7030" s="9" t="s">
        <v>34932</v>
      </c>
      <c r="F7030" s="9" t="s">
        <v>34933</v>
      </c>
      <c r="G7030" s="11" t="s">
        <v>82</v>
      </c>
      <c r="H7030" s="11" t="s">
        <v>110</v>
      </c>
      <c r="I7030" s="11" t="s">
        <v>168</v>
      </c>
      <c r="J7030" s="11" t="s">
        <v>27</v>
      </c>
      <c r="K7030" s="11" t="s">
        <v>28</v>
      </c>
      <c r="L7030" s="11" t="s">
        <v>43</v>
      </c>
      <c r="M7030" s="9" t="s">
        <v>169</v>
      </c>
      <c r="N7030" s="9" t="s">
        <v>5633</v>
      </c>
      <c r="O7030" s="11" t="s">
        <v>32</v>
      </c>
      <c r="P7030" s="11" t="s">
        <v>22</v>
      </c>
      <c r="Q7030" s="11" t="s">
        <v>34934</v>
      </c>
      <c r="R7030" s="11" t="s">
        <v>168</v>
      </c>
      <c r="S7030" s="9" t="s">
        <v>34935</v>
      </c>
      <c r="T7030" s="9" t="s">
        <v>8758</v>
      </c>
    </row>
    <row r="7031" customHeight="1" spans="1:20">
      <c r="A7031" s="6">
        <v>45216</v>
      </c>
      <c r="B7031" s="9" t="s">
        <v>34936</v>
      </c>
      <c r="C7031" s="9" t="s">
        <v>5822</v>
      </c>
      <c r="D7031" s="11" t="s">
        <v>22</v>
      </c>
      <c r="E7031" s="9" t="s">
        <v>30362</v>
      </c>
      <c r="F7031" s="9" t="s">
        <v>30363</v>
      </c>
      <c r="G7031" s="11" t="s">
        <v>82</v>
      </c>
      <c r="H7031" s="11" t="s">
        <v>22</v>
      </c>
      <c r="I7031" s="11" t="s">
        <v>5737</v>
      </c>
      <c r="J7031" s="11" t="s">
        <v>27</v>
      </c>
      <c r="K7031" s="11" t="s">
        <v>28</v>
      </c>
      <c r="L7031" s="11" t="s">
        <v>43</v>
      </c>
      <c r="M7031" s="9" t="s">
        <v>169</v>
      </c>
      <c r="N7031" s="9" t="s">
        <v>5633</v>
      </c>
      <c r="O7031" s="11" t="s">
        <v>32</v>
      </c>
      <c r="P7031" s="11" t="s">
        <v>22</v>
      </c>
      <c r="Q7031" s="11" t="s">
        <v>34937</v>
      </c>
      <c r="R7031" s="11" t="s">
        <v>168</v>
      </c>
      <c r="S7031" s="9" t="s">
        <v>34938</v>
      </c>
      <c r="T7031" s="9" t="s">
        <v>5636</v>
      </c>
    </row>
    <row r="7032" customHeight="1" spans="1:20">
      <c r="A7032" s="6">
        <v>45216</v>
      </c>
      <c r="B7032" s="9" t="s">
        <v>34939</v>
      </c>
      <c r="C7032" s="9" t="s">
        <v>5879</v>
      </c>
      <c r="D7032" s="11" t="s">
        <v>22</v>
      </c>
      <c r="E7032" s="9" t="s">
        <v>34940</v>
      </c>
      <c r="F7032" s="9" t="s">
        <v>34941</v>
      </c>
      <c r="G7032" s="11" t="s">
        <v>82</v>
      </c>
      <c r="H7032" s="11" t="s">
        <v>22</v>
      </c>
      <c r="I7032" s="11" t="s">
        <v>5737</v>
      </c>
      <c r="J7032" s="11" t="s">
        <v>27</v>
      </c>
      <c r="K7032" s="11" t="s">
        <v>28</v>
      </c>
      <c r="L7032" s="11" t="s">
        <v>43</v>
      </c>
      <c r="M7032" s="9" t="s">
        <v>169</v>
      </c>
      <c r="N7032" s="9" t="s">
        <v>5633</v>
      </c>
      <c r="O7032" s="11" t="s">
        <v>32</v>
      </c>
      <c r="P7032" s="11" t="s">
        <v>22</v>
      </c>
      <c r="Q7032" s="11" t="s">
        <v>34942</v>
      </c>
      <c r="R7032" s="11" t="s">
        <v>168</v>
      </c>
      <c r="S7032" s="9" t="s">
        <v>34943</v>
      </c>
      <c r="T7032" s="9" t="s">
        <v>5649</v>
      </c>
    </row>
    <row r="7033" customHeight="1" spans="1:20">
      <c r="A7033" s="6">
        <v>45216</v>
      </c>
      <c r="B7033" s="9" t="s">
        <v>34944</v>
      </c>
      <c r="C7033" s="9" t="s">
        <v>5685</v>
      </c>
      <c r="D7033" s="11" t="s">
        <v>22</v>
      </c>
      <c r="E7033" s="9" t="s">
        <v>34945</v>
      </c>
      <c r="F7033" s="9" t="s">
        <v>34946</v>
      </c>
      <c r="G7033" s="11" t="s">
        <v>82</v>
      </c>
      <c r="H7033" s="11" t="s">
        <v>22</v>
      </c>
      <c r="I7033" s="11" t="s">
        <v>168</v>
      </c>
      <c r="J7033" s="11" t="s">
        <v>27</v>
      </c>
      <c r="K7033" s="11" t="s">
        <v>28</v>
      </c>
      <c r="L7033" s="11" t="s">
        <v>43</v>
      </c>
      <c r="M7033" s="9" t="s">
        <v>169</v>
      </c>
      <c r="N7033" s="9" t="s">
        <v>5633</v>
      </c>
      <c r="O7033" s="11" t="s">
        <v>32</v>
      </c>
      <c r="P7033" s="11" t="s">
        <v>22</v>
      </c>
      <c r="Q7033" s="11" t="s">
        <v>34947</v>
      </c>
      <c r="R7033" s="11" t="s">
        <v>168</v>
      </c>
      <c r="S7033" s="9" t="s">
        <v>22044</v>
      </c>
      <c r="T7033" s="9" t="s">
        <v>5649</v>
      </c>
    </row>
    <row r="7034" customHeight="1" spans="1:20">
      <c r="A7034" s="6">
        <v>45216</v>
      </c>
      <c r="B7034" s="9" t="s">
        <v>34948</v>
      </c>
      <c r="C7034" s="9" t="s">
        <v>5879</v>
      </c>
      <c r="D7034" s="11" t="s">
        <v>22</v>
      </c>
      <c r="E7034" s="9" t="s">
        <v>34949</v>
      </c>
      <c r="F7034" s="9" t="s">
        <v>34950</v>
      </c>
      <c r="G7034" s="11" t="s">
        <v>3125</v>
      </c>
      <c r="H7034" s="11" t="s">
        <v>22</v>
      </c>
      <c r="I7034" s="11" t="s">
        <v>5984</v>
      </c>
      <c r="J7034" s="11" t="s">
        <v>27</v>
      </c>
      <c r="K7034" s="11" t="s">
        <v>28</v>
      </c>
      <c r="L7034" s="11" t="s">
        <v>43</v>
      </c>
      <c r="M7034" s="9" t="s">
        <v>169</v>
      </c>
      <c r="N7034" s="9" t="s">
        <v>5633</v>
      </c>
      <c r="O7034" s="11" t="s">
        <v>32</v>
      </c>
      <c r="P7034" s="11" t="s">
        <v>22</v>
      </c>
      <c r="Q7034" s="11" t="s">
        <v>34951</v>
      </c>
      <c r="R7034" s="11" t="s">
        <v>168</v>
      </c>
      <c r="S7034" s="9" t="s">
        <v>23861</v>
      </c>
      <c r="T7034" s="9" t="s">
        <v>5649</v>
      </c>
    </row>
    <row r="7035" customHeight="1" spans="1:20">
      <c r="A7035" s="6">
        <v>45216</v>
      </c>
      <c r="B7035" s="9" t="s">
        <v>34952</v>
      </c>
      <c r="C7035" s="9" t="s">
        <v>7801</v>
      </c>
      <c r="D7035" s="11" t="s">
        <v>22</v>
      </c>
      <c r="E7035" s="9" t="s">
        <v>34953</v>
      </c>
      <c r="F7035" s="9" t="s">
        <v>34954</v>
      </c>
      <c r="G7035" s="11" t="s">
        <v>82</v>
      </c>
      <c r="H7035" s="11" t="s">
        <v>22</v>
      </c>
      <c r="I7035" s="11" t="s">
        <v>5632</v>
      </c>
      <c r="J7035" s="11" t="s">
        <v>27</v>
      </c>
      <c r="K7035" s="11" t="s">
        <v>28</v>
      </c>
      <c r="L7035" s="11" t="s">
        <v>43</v>
      </c>
      <c r="M7035" s="9" t="s">
        <v>6026</v>
      </c>
      <c r="N7035" s="9" t="s">
        <v>5633</v>
      </c>
      <c r="O7035" s="11" t="s">
        <v>32</v>
      </c>
      <c r="P7035" s="11" t="s">
        <v>22</v>
      </c>
      <c r="Q7035" s="11" t="s">
        <v>34955</v>
      </c>
      <c r="R7035" s="11" t="s">
        <v>168</v>
      </c>
      <c r="S7035" s="9" t="s">
        <v>34956</v>
      </c>
      <c r="T7035" s="9" t="s">
        <v>5690</v>
      </c>
    </row>
    <row r="7036" customHeight="1" spans="1:20">
      <c r="A7036" s="6">
        <v>45216</v>
      </c>
      <c r="B7036" s="9" t="s">
        <v>34957</v>
      </c>
      <c r="C7036" s="9" t="s">
        <v>5735</v>
      </c>
      <c r="D7036" s="11" t="s">
        <v>22</v>
      </c>
      <c r="E7036" s="9" t="s">
        <v>25787</v>
      </c>
      <c r="F7036" s="9" t="s">
        <v>25788</v>
      </c>
      <c r="G7036" s="11" t="s">
        <v>3125</v>
      </c>
      <c r="H7036" s="11" t="s">
        <v>22</v>
      </c>
      <c r="I7036" s="11" t="s">
        <v>5984</v>
      </c>
      <c r="J7036" s="11" t="s">
        <v>27</v>
      </c>
      <c r="K7036" s="11" t="s">
        <v>28</v>
      </c>
      <c r="L7036" s="11" t="s">
        <v>43</v>
      </c>
      <c r="M7036" s="9" t="s">
        <v>169</v>
      </c>
      <c r="N7036" s="9" t="s">
        <v>5633</v>
      </c>
      <c r="O7036" s="11" t="s">
        <v>32</v>
      </c>
      <c r="P7036" s="11" t="s">
        <v>22</v>
      </c>
      <c r="Q7036" s="11" t="s">
        <v>34958</v>
      </c>
      <c r="R7036" s="11" t="s">
        <v>168</v>
      </c>
      <c r="S7036" s="9" t="s">
        <v>25790</v>
      </c>
      <c r="T7036" s="9" t="s">
        <v>5740</v>
      </c>
    </row>
    <row r="7037" customHeight="1" spans="1:20">
      <c r="A7037" s="6">
        <v>45216</v>
      </c>
      <c r="B7037" s="9" t="s">
        <v>34959</v>
      </c>
      <c r="C7037" s="9" t="s">
        <v>5848</v>
      </c>
      <c r="D7037" s="11" t="s">
        <v>22</v>
      </c>
      <c r="E7037" s="9" t="s">
        <v>34960</v>
      </c>
      <c r="F7037" s="9" t="s">
        <v>34961</v>
      </c>
      <c r="G7037" s="11" t="s">
        <v>82</v>
      </c>
      <c r="H7037" s="11" t="s">
        <v>137</v>
      </c>
      <c r="I7037" s="11" t="s">
        <v>1255</v>
      </c>
      <c r="J7037" s="11" t="s">
        <v>27</v>
      </c>
      <c r="K7037" s="11" t="s">
        <v>28</v>
      </c>
      <c r="L7037" s="11" t="s">
        <v>43</v>
      </c>
      <c r="M7037" s="9" t="s">
        <v>169</v>
      </c>
      <c r="N7037" s="9" t="s">
        <v>5633</v>
      </c>
      <c r="O7037" s="11" t="s">
        <v>32</v>
      </c>
      <c r="P7037" s="11" t="s">
        <v>22</v>
      </c>
      <c r="Q7037" s="11" t="s">
        <v>34962</v>
      </c>
      <c r="R7037" s="11" t="s">
        <v>168</v>
      </c>
      <c r="S7037" s="9" t="s">
        <v>34963</v>
      </c>
      <c r="T7037" s="9" t="s">
        <v>5636</v>
      </c>
    </row>
    <row r="7038" customHeight="1" spans="1:20">
      <c r="A7038" s="6">
        <v>45216</v>
      </c>
      <c r="B7038" s="9" t="s">
        <v>34964</v>
      </c>
      <c r="C7038" s="9" t="s">
        <v>5629</v>
      </c>
      <c r="D7038" s="11" t="s">
        <v>22</v>
      </c>
      <c r="E7038" s="9" t="s">
        <v>34965</v>
      </c>
      <c r="F7038" s="9" t="s">
        <v>34966</v>
      </c>
      <c r="G7038" s="11" t="s">
        <v>82</v>
      </c>
      <c r="H7038" s="11" t="s">
        <v>22</v>
      </c>
      <c r="I7038" s="11" t="s">
        <v>5632</v>
      </c>
      <c r="J7038" s="11" t="s">
        <v>27</v>
      </c>
      <c r="K7038" s="11" t="s">
        <v>28</v>
      </c>
      <c r="L7038" s="11" t="s">
        <v>43</v>
      </c>
      <c r="M7038" s="9" t="s">
        <v>169</v>
      </c>
      <c r="N7038" s="9" t="s">
        <v>5633</v>
      </c>
      <c r="O7038" s="11" t="s">
        <v>32</v>
      </c>
      <c r="P7038" s="11" t="s">
        <v>22</v>
      </c>
      <c r="Q7038" s="11" t="s">
        <v>34967</v>
      </c>
      <c r="R7038" s="11" t="s">
        <v>168</v>
      </c>
      <c r="S7038" s="9" t="s">
        <v>34968</v>
      </c>
      <c r="T7038" s="9" t="s">
        <v>20303</v>
      </c>
    </row>
    <row r="7039" customHeight="1" spans="1:20">
      <c r="A7039" s="6">
        <v>45216</v>
      </c>
      <c r="B7039" s="9" t="s">
        <v>34969</v>
      </c>
      <c r="C7039" s="9" t="s">
        <v>6126</v>
      </c>
      <c r="D7039" s="11" t="s">
        <v>22</v>
      </c>
      <c r="E7039" s="9" t="s">
        <v>34970</v>
      </c>
      <c r="F7039" s="9" t="s">
        <v>34971</v>
      </c>
      <c r="G7039" s="11" t="s">
        <v>82</v>
      </c>
      <c r="H7039" s="11" t="s">
        <v>22</v>
      </c>
      <c r="I7039" s="11" t="s">
        <v>384</v>
      </c>
      <c r="J7039" s="11" t="s">
        <v>27</v>
      </c>
      <c r="K7039" s="11" t="s">
        <v>28</v>
      </c>
      <c r="L7039" s="11" t="s">
        <v>43</v>
      </c>
      <c r="M7039" s="9" t="s">
        <v>30</v>
      </c>
      <c r="N7039" s="9" t="s">
        <v>743</v>
      </c>
      <c r="O7039" s="11" t="s">
        <v>32</v>
      </c>
      <c r="P7039" s="11" t="s">
        <v>22</v>
      </c>
      <c r="Q7039" s="11" t="s">
        <v>34972</v>
      </c>
      <c r="R7039" s="11" t="s">
        <v>46</v>
      </c>
      <c r="S7039" s="9" t="s">
        <v>34973</v>
      </c>
      <c r="T7039" s="9" t="s">
        <v>22</v>
      </c>
    </row>
    <row r="7040" customHeight="1" spans="1:20">
      <c r="A7040" s="6">
        <v>45216</v>
      </c>
      <c r="B7040" s="9" t="s">
        <v>34974</v>
      </c>
      <c r="C7040" s="9" t="s">
        <v>6126</v>
      </c>
      <c r="D7040" s="11" t="s">
        <v>22</v>
      </c>
      <c r="E7040" s="9" t="s">
        <v>34975</v>
      </c>
      <c r="F7040" s="9" t="s">
        <v>34976</v>
      </c>
      <c r="G7040" s="11" t="s">
        <v>69</v>
      </c>
      <c r="H7040" s="11" t="s">
        <v>21123</v>
      </c>
      <c r="I7040" s="11" t="s">
        <v>412</v>
      </c>
      <c r="J7040" s="11" t="s">
        <v>27</v>
      </c>
      <c r="K7040" s="11" t="s">
        <v>28</v>
      </c>
      <c r="L7040" s="11" t="s">
        <v>43</v>
      </c>
      <c r="M7040" s="9" t="s">
        <v>30</v>
      </c>
      <c r="N7040" s="9" t="s">
        <v>743</v>
      </c>
      <c r="O7040" s="11" t="s">
        <v>32</v>
      </c>
      <c r="P7040" s="11" t="s">
        <v>22</v>
      </c>
      <c r="Q7040" s="11" t="s">
        <v>34977</v>
      </c>
      <c r="R7040" s="11" t="s">
        <v>46</v>
      </c>
      <c r="S7040" s="9" t="s">
        <v>34978</v>
      </c>
      <c r="T7040" s="9" t="s">
        <v>22</v>
      </c>
    </row>
    <row r="7041" customHeight="1" spans="1:20">
      <c r="A7041" s="6">
        <v>45216</v>
      </c>
      <c r="B7041" s="9" t="s">
        <v>34979</v>
      </c>
      <c r="C7041" s="9" t="s">
        <v>6126</v>
      </c>
      <c r="D7041" s="11" t="s">
        <v>22</v>
      </c>
      <c r="E7041" s="9" t="s">
        <v>34980</v>
      </c>
      <c r="F7041" s="9" t="s">
        <v>34981</v>
      </c>
      <c r="G7041" s="11" t="s">
        <v>82</v>
      </c>
      <c r="H7041" s="11" t="s">
        <v>22</v>
      </c>
      <c r="I7041" s="11" t="s">
        <v>701</v>
      </c>
      <c r="J7041" s="11" t="s">
        <v>27</v>
      </c>
      <c r="K7041" s="11" t="s">
        <v>28</v>
      </c>
      <c r="L7041" s="11" t="s">
        <v>43</v>
      </c>
      <c r="M7041" s="9" t="s">
        <v>44</v>
      </c>
      <c r="N7041" s="9" t="s">
        <v>743</v>
      </c>
      <c r="O7041" s="11" t="s">
        <v>32</v>
      </c>
      <c r="P7041" s="11" t="s">
        <v>22</v>
      </c>
      <c r="Q7041" s="11" t="s">
        <v>34982</v>
      </c>
      <c r="R7041" s="11" t="s">
        <v>46</v>
      </c>
      <c r="S7041" s="9" t="s">
        <v>34983</v>
      </c>
      <c r="T7041" s="9" t="s">
        <v>22</v>
      </c>
    </row>
    <row r="7042" customHeight="1" spans="1:20">
      <c r="A7042" s="6">
        <v>45216</v>
      </c>
      <c r="B7042" s="9" t="s">
        <v>34984</v>
      </c>
      <c r="C7042" s="9" t="s">
        <v>6126</v>
      </c>
      <c r="D7042" s="11" t="s">
        <v>22</v>
      </c>
      <c r="E7042" s="9" t="s">
        <v>34985</v>
      </c>
      <c r="F7042" s="9" t="s">
        <v>34986</v>
      </c>
      <c r="G7042" s="11" t="s">
        <v>25</v>
      </c>
      <c r="H7042" s="11" t="s">
        <v>22</v>
      </c>
      <c r="I7042" s="11" t="s">
        <v>97</v>
      </c>
      <c r="J7042" s="11" t="s">
        <v>27</v>
      </c>
      <c r="K7042" s="11" t="s">
        <v>28</v>
      </c>
      <c r="L7042" s="11" t="s">
        <v>43</v>
      </c>
      <c r="M7042" s="9" t="s">
        <v>30</v>
      </c>
      <c r="N7042" s="9" t="s">
        <v>743</v>
      </c>
      <c r="O7042" s="11" t="s">
        <v>32</v>
      </c>
      <c r="P7042" s="11" t="s">
        <v>22</v>
      </c>
      <c r="Q7042" s="11" t="s">
        <v>34987</v>
      </c>
      <c r="R7042" s="11" t="s">
        <v>46</v>
      </c>
      <c r="S7042" s="9" t="s">
        <v>34988</v>
      </c>
      <c r="T7042" s="9" t="s">
        <v>22</v>
      </c>
    </row>
    <row r="7043" customHeight="1" spans="1:20">
      <c r="A7043" s="6">
        <v>45216</v>
      </c>
      <c r="B7043" s="9" t="s">
        <v>34989</v>
      </c>
      <c r="C7043" s="9" t="s">
        <v>6126</v>
      </c>
      <c r="D7043" s="11" t="s">
        <v>22</v>
      </c>
      <c r="E7043" s="9" t="s">
        <v>34990</v>
      </c>
      <c r="F7043" s="9" t="s">
        <v>34991</v>
      </c>
      <c r="G7043" s="11" t="s">
        <v>25</v>
      </c>
      <c r="H7043" s="11" t="s">
        <v>22</v>
      </c>
      <c r="I7043" s="11" t="s">
        <v>293</v>
      </c>
      <c r="J7043" s="11" t="s">
        <v>27</v>
      </c>
      <c r="K7043" s="11" t="s">
        <v>28</v>
      </c>
      <c r="L7043" s="11" t="s">
        <v>43</v>
      </c>
      <c r="M7043" s="9" t="s">
        <v>30</v>
      </c>
      <c r="N7043" s="9" t="s">
        <v>743</v>
      </c>
      <c r="O7043" s="11" t="s">
        <v>32</v>
      </c>
      <c r="P7043" s="11" t="s">
        <v>22</v>
      </c>
      <c r="Q7043" s="11" t="s">
        <v>34992</v>
      </c>
      <c r="R7043" s="11" t="s">
        <v>46</v>
      </c>
      <c r="S7043" s="9" t="s">
        <v>34993</v>
      </c>
      <c r="T7043" s="9" t="s">
        <v>34994</v>
      </c>
    </row>
    <row r="7044" customHeight="1" spans="1:20">
      <c r="A7044" s="6">
        <v>45216</v>
      </c>
      <c r="B7044" s="9" t="s">
        <v>34995</v>
      </c>
      <c r="C7044" s="9" t="s">
        <v>7902</v>
      </c>
      <c r="D7044" s="11" t="s">
        <v>22</v>
      </c>
      <c r="E7044" s="9" t="s">
        <v>30423</v>
      </c>
      <c r="F7044" s="9" t="s">
        <v>30424</v>
      </c>
      <c r="G7044" s="11" t="s">
        <v>25</v>
      </c>
      <c r="H7044" s="11" t="s">
        <v>22</v>
      </c>
      <c r="I7044" s="11" t="s">
        <v>26</v>
      </c>
      <c r="J7044" s="11" t="s">
        <v>27</v>
      </c>
      <c r="K7044" s="11" t="s">
        <v>28</v>
      </c>
      <c r="L7044" s="11" t="s">
        <v>29</v>
      </c>
      <c r="M7044" s="9" t="s">
        <v>44</v>
      </c>
      <c r="N7044" s="9" t="s">
        <v>31</v>
      </c>
      <c r="O7044" s="11" t="s">
        <v>32</v>
      </c>
      <c r="P7044" s="11" t="s">
        <v>22</v>
      </c>
      <c r="Q7044" s="11" t="s">
        <v>34996</v>
      </c>
      <c r="R7044" s="11" t="s">
        <v>34</v>
      </c>
      <c r="S7044" s="9" t="s">
        <v>34997</v>
      </c>
      <c r="T7044" s="9" t="s">
        <v>34998</v>
      </c>
    </row>
    <row r="7045" customHeight="1" spans="1:20">
      <c r="A7045" s="6">
        <v>45216</v>
      </c>
      <c r="B7045" s="9" t="s">
        <v>34999</v>
      </c>
      <c r="C7045" s="9" t="s">
        <v>6126</v>
      </c>
      <c r="D7045" s="11" t="s">
        <v>22</v>
      </c>
      <c r="E7045" s="9" t="s">
        <v>28221</v>
      </c>
      <c r="F7045" s="9" t="s">
        <v>28222</v>
      </c>
      <c r="G7045" s="11" t="s">
        <v>53</v>
      </c>
      <c r="H7045" s="11" t="s">
        <v>96</v>
      </c>
      <c r="I7045" s="11" t="s">
        <v>299</v>
      </c>
      <c r="J7045" s="11" t="s">
        <v>27</v>
      </c>
      <c r="K7045" s="11" t="s">
        <v>28</v>
      </c>
      <c r="L7045" s="11" t="s">
        <v>43</v>
      </c>
      <c r="M7045" s="9" t="s">
        <v>44</v>
      </c>
      <c r="N7045" s="9" t="s">
        <v>743</v>
      </c>
      <c r="O7045" s="11" t="s">
        <v>32</v>
      </c>
      <c r="P7045" s="11" t="s">
        <v>22</v>
      </c>
      <c r="Q7045" s="11" t="s">
        <v>35000</v>
      </c>
      <c r="R7045" s="11" t="s">
        <v>46</v>
      </c>
      <c r="S7045" s="9" t="s">
        <v>35001</v>
      </c>
      <c r="T7045" s="9" t="s">
        <v>35002</v>
      </c>
    </row>
    <row r="7046" customHeight="1" spans="1:20">
      <c r="A7046" s="6">
        <v>45216</v>
      </c>
      <c r="B7046" s="9" t="s">
        <v>35003</v>
      </c>
      <c r="C7046" s="9" t="s">
        <v>6126</v>
      </c>
      <c r="D7046" s="11" t="s">
        <v>22</v>
      </c>
      <c r="E7046" s="9" t="s">
        <v>22267</v>
      </c>
      <c r="F7046" s="9" t="s">
        <v>7893</v>
      </c>
      <c r="G7046" s="11" t="s">
        <v>82</v>
      </c>
      <c r="H7046" s="11" t="s">
        <v>540</v>
      </c>
      <c r="I7046" s="11" t="s">
        <v>337</v>
      </c>
      <c r="J7046" s="11" t="s">
        <v>27</v>
      </c>
      <c r="K7046" s="11" t="s">
        <v>28</v>
      </c>
      <c r="L7046" s="11" t="s">
        <v>43</v>
      </c>
      <c r="M7046" s="9" t="s">
        <v>44</v>
      </c>
      <c r="N7046" s="9" t="s">
        <v>743</v>
      </c>
      <c r="O7046" s="11" t="s">
        <v>32</v>
      </c>
      <c r="P7046" s="11" t="s">
        <v>22</v>
      </c>
      <c r="Q7046" s="11" t="s">
        <v>35004</v>
      </c>
      <c r="R7046" s="11" t="s">
        <v>46</v>
      </c>
      <c r="S7046" s="9" t="s">
        <v>35005</v>
      </c>
      <c r="T7046" s="9" t="s">
        <v>35006</v>
      </c>
    </row>
    <row r="7047" customHeight="1" spans="1:20">
      <c r="A7047" s="6">
        <v>45216</v>
      </c>
      <c r="B7047" s="9" t="s">
        <v>35007</v>
      </c>
      <c r="C7047" s="9" t="s">
        <v>6126</v>
      </c>
      <c r="D7047" s="11" t="s">
        <v>22</v>
      </c>
      <c r="E7047" s="9" t="s">
        <v>35008</v>
      </c>
      <c r="F7047" s="9" t="s">
        <v>35009</v>
      </c>
      <c r="G7047" s="11" t="s">
        <v>82</v>
      </c>
      <c r="H7047" s="11" t="s">
        <v>22</v>
      </c>
      <c r="I7047" s="11" t="s">
        <v>253</v>
      </c>
      <c r="J7047" s="11" t="s">
        <v>27</v>
      </c>
      <c r="K7047" s="11" t="s">
        <v>28</v>
      </c>
      <c r="L7047" s="11" t="s">
        <v>43</v>
      </c>
      <c r="M7047" s="9" t="s">
        <v>30</v>
      </c>
      <c r="N7047" s="9" t="s">
        <v>743</v>
      </c>
      <c r="O7047" s="11" t="s">
        <v>32</v>
      </c>
      <c r="P7047" s="11" t="s">
        <v>22</v>
      </c>
      <c r="Q7047" s="11" t="s">
        <v>35010</v>
      </c>
      <c r="R7047" s="11" t="s">
        <v>46</v>
      </c>
      <c r="S7047" s="9" t="s">
        <v>35011</v>
      </c>
      <c r="T7047" s="9" t="s">
        <v>7883</v>
      </c>
    </row>
    <row r="7048" customHeight="1" spans="1:20">
      <c r="A7048" s="6">
        <v>45216</v>
      </c>
      <c r="B7048" s="9" t="s">
        <v>35012</v>
      </c>
      <c r="C7048" s="9" t="s">
        <v>6126</v>
      </c>
      <c r="D7048" s="11" t="s">
        <v>22</v>
      </c>
      <c r="E7048" s="9" t="s">
        <v>33527</v>
      </c>
      <c r="F7048" s="9" t="s">
        <v>33528</v>
      </c>
      <c r="G7048" s="11" t="s">
        <v>336</v>
      </c>
      <c r="H7048" s="11" t="s">
        <v>137</v>
      </c>
      <c r="I7048" s="11" t="s">
        <v>241</v>
      </c>
      <c r="J7048" s="11" t="s">
        <v>27</v>
      </c>
      <c r="K7048" s="11" t="s">
        <v>28</v>
      </c>
      <c r="L7048" s="11" t="s">
        <v>43</v>
      </c>
      <c r="M7048" s="9" t="s">
        <v>44</v>
      </c>
      <c r="N7048" s="9" t="s">
        <v>743</v>
      </c>
      <c r="O7048" s="11" t="s">
        <v>32</v>
      </c>
      <c r="P7048" s="11" t="s">
        <v>22</v>
      </c>
      <c r="Q7048" s="11" t="s">
        <v>35013</v>
      </c>
      <c r="R7048" s="11" t="s">
        <v>46</v>
      </c>
      <c r="S7048" s="9" t="s">
        <v>35014</v>
      </c>
      <c r="T7048" s="9" t="s">
        <v>35015</v>
      </c>
    </row>
    <row r="7049" customHeight="1" spans="1:20">
      <c r="A7049" s="6">
        <v>45216</v>
      </c>
      <c r="B7049" s="9" t="s">
        <v>35016</v>
      </c>
      <c r="C7049" s="9" t="s">
        <v>6126</v>
      </c>
      <c r="D7049" s="11" t="s">
        <v>22</v>
      </c>
      <c r="E7049" s="9" t="s">
        <v>35017</v>
      </c>
      <c r="F7049" s="9" t="s">
        <v>35018</v>
      </c>
      <c r="G7049" s="11" t="s">
        <v>82</v>
      </c>
      <c r="H7049" s="11" t="s">
        <v>22</v>
      </c>
      <c r="I7049" s="11" t="s">
        <v>241</v>
      </c>
      <c r="J7049" s="11" t="s">
        <v>27</v>
      </c>
      <c r="K7049" s="11" t="s">
        <v>28</v>
      </c>
      <c r="L7049" s="11" t="s">
        <v>43</v>
      </c>
      <c r="M7049" s="9" t="s">
        <v>30</v>
      </c>
      <c r="N7049" s="9" t="s">
        <v>743</v>
      </c>
      <c r="O7049" s="11" t="s">
        <v>32</v>
      </c>
      <c r="P7049" s="11" t="s">
        <v>22</v>
      </c>
      <c r="Q7049" s="11" t="s">
        <v>35019</v>
      </c>
      <c r="R7049" s="11" t="s">
        <v>46</v>
      </c>
      <c r="S7049" s="9" t="s">
        <v>35020</v>
      </c>
      <c r="T7049" s="9" t="s">
        <v>35021</v>
      </c>
    </row>
    <row r="7050" customHeight="1" spans="1:20">
      <c r="A7050" s="6">
        <v>45216</v>
      </c>
      <c r="B7050" s="9" t="s">
        <v>35022</v>
      </c>
      <c r="C7050" s="9" t="s">
        <v>6126</v>
      </c>
      <c r="D7050" s="11" t="s">
        <v>22</v>
      </c>
      <c r="E7050" s="9" t="s">
        <v>35023</v>
      </c>
      <c r="F7050" s="9" t="s">
        <v>35024</v>
      </c>
      <c r="G7050" s="11" t="s">
        <v>53</v>
      </c>
      <c r="H7050" s="11" t="s">
        <v>22</v>
      </c>
      <c r="I7050" s="11" t="s">
        <v>241</v>
      </c>
      <c r="J7050" s="11" t="s">
        <v>27</v>
      </c>
      <c r="K7050" s="11" t="s">
        <v>28</v>
      </c>
      <c r="L7050" s="11" t="s">
        <v>43</v>
      </c>
      <c r="M7050" s="9" t="s">
        <v>30</v>
      </c>
      <c r="N7050" s="9" t="s">
        <v>743</v>
      </c>
      <c r="O7050" s="11" t="s">
        <v>32</v>
      </c>
      <c r="P7050" s="11" t="s">
        <v>22</v>
      </c>
      <c r="Q7050" s="11" t="s">
        <v>35025</v>
      </c>
      <c r="R7050" s="11" t="s">
        <v>46</v>
      </c>
      <c r="S7050" s="9" t="s">
        <v>35026</v>
      </c>
      <c r="T7050" s="9" t="s">
        <v>35027</v>
      </c>
    </row>
    <row r="7051" customHeight="1" spans="1:20">
      <c r="A7051" s="6">
        <v>45216</v>
      </c>
      <c r="B7051" s="9" t="s">
        <v>35028</v>
      </c>
      <c r="C7051" s="9" t="s">
        <v>6126</v>
      </c>
      <c r="D7051" s="11" t="s">
        <v>22</v>
      </c>
      <c r="E7051" s="9" t="s">
        <v>30423</v>
      </c>
      <c r="F7051" s="9" t="s">
        <v>30424</v>
      </c>
      <c r="G7051" s="11" t="s">
        <v>25</v>
      </c>
      <c r="H7051" s="11" t="s">
        <v>22</v>
      </c>
      <c r="I7051" s="11" t="s">
        <v>448</v>
      </c>
      <c r="J7051" s="11" t="s">
        <v>27</v>
      </c>
      <c r="K7051" s="11" t="s">
        <v>28</v>
      </c>
      <c r="L7051" s="11" t="s">
        <v>43</v>
      </c>
      <c r="M7051" s="9" t="s">
        <v>44</v>
      </c>
      <c r="N7051" s="9" t="s">
        <v>743</v>
      </c>
      <c r="O7051" s="11" t="s">
        <v>32</v>
      </c>
      <c r="P7051" s="11" t="s">
        <v>22</v>
      </c>
      <c r="Q7051" s="11" t="s">
        <v>35029</v>
      </c>
      <c r="R7051" s="11" t="s">
        <v>46</v>
      </c>
      <c r="S7051" s="9" t="s">
        <v>35030</v>
      </c>
      <c r="T7051" s="9" t="s">
        <v>35031</v>
      </c>
    </row>
    <row r="7052" customHeight="1" spans="1:20">
      <c r="A7052" s="6">
        <v>45216</v>
      </c>
      <c r="B7052" s="9" t="s">
        <v>35032</v>
      </c>
      <c r="C7052" s="9" t="s">
        <v>6126</v>
      </c>
      <c r="D7052" s="11" t="s">
        <v>22</v>
      </c>
      <c r="E7052" s="9" t="s">
        <v>30429</v>
      </c>
      <c r="F7052" s="9" t="s">
        <v>30430</v>
      </c>
      <c r="G7052" s="11" t="s">
        <v>53</v>
      </c>
      <c r="H7052" s="11" t="s">
        <v>22</v>
      </c>
      <c r="I7052" s="11" t="s">
        <v>75</v>
      </c>
      <c r="J7052" s="11" t="s">
        <v>27</v>
      </c>
      <c r="K7052" s="11" t="s">
        <v>28</v>
      </c>
      <c r="L7052" s="11" t="s">
        <v>43</v>
      </c>
      <c r="M7052" s="9" t="s">
        <v>44</v>
      </c>
      <c r="N7052" s="9" t="s">
        <v>743</v>
      </c>
      <c r="O7052" s="11" t="s">
        <v>32</v>
      </c>
      <c r="P7052" s="11" t="s">
        <v>22</v>
      </c>
      <c r="Q7052" s="11" t="s">
        <v>35033</v>
      </c>
      <c r="R7052" s="11" t="s">
        <v>46</v>
      </c>
      <c r="S7052" s="9" t="s">
        <v>35034</v>
      </c>
      <c r="T7052" s="9" t="s">
        <v>35035</v>
      </c>
    </row>
    <row r="7053" customHeight="1" spans="1:20">
      <c r="A7053" s="6">
        <v>45216</v>
      </c>
      <c r="B7053" s="9" t="s">
        <v>35036</v>
      </c>
      <c r="C7053" s="9" t="s">
        <v>6126</v>
      </c>
      <c r="D7053" s="11" t="s">
        <v>22</v>
      </c>
      <c r="E7053" s="9" t="s">
        <v>35037</v>
      </c>
      <c r="F7053" s="9" t="s">
        <v>35038</v>
      </c>
      <c r="G7053" s="11" t="s">
        <v>82</v>
      </c>
      <c r="H7053" s="11" t="s">
        <v>22</v>
      </c>
      <c r="I7053" s="11" t="s">
        <v>83</v>
      </c>
      <c r="J7053" s="11" t="s">
        <v>27</v>
      </c>
      <c r="K7053" s="11" t="s">
        <v>28</v>
      </c>
      <c r="L7053" s="11" t="s">
        <v>43</v>
      </c>
      <c r="M7053" s="9" t="s">
        <v>44</v>
      </c>
      <c r="N7053" s="9" t="s">
        <v>743</v>
      </c>
      <c r="O7053" s="11" t="s">
        <v>32</v>
      </c>
      <c r="P7053" s="11" t="s">
        <v>22</v>
      </c>
      <c r="Q7053" s="11" t="s">
        <v>35039</v>
      </c>
      <c r="R7053" s="11" t="s">
        <v>46</v>
      </c>
      <c r="S7053" s="9" t="s">
        <v>35040</v>
      </c>
      <c r="T7053" s="9" t="s">
        <v>30439</v>
      </c>
    </row>
    <row r="7054" customHeight="1" spans="1:20">
      <c r="A7054" s="6">
        <v>45216</v>
      </c>
      <c r="B7054" s="9" t="s">
        <v>35041</v>
      </c>
      <c r="C7054" s="9" t="s">
        <v>6126</v>
      </c>
      <c r="D7054" s="11" t="s">
        <v>22</v>
      </c>
      <c r="E7054" s="9" t="s">
        <v>35042</v>
      </c>
      <c r="F7054" s="9" t="s">
        <v>35043</v>
      </c>
      <c r="G7054" s="11" t="s">
        <v>82</v>
      </c>
      <c r="H7054" s="11" t="s">
        <v>22</v>
      </c>
      <c r="I7054" s="11" t="s">
        <v>155</v>
      </c>
      <c r="J7054" s="11" t="s">
        <v>27</v>
      </c>
      <c r="K7054" s="11" t="s">
        <v>28</v>
      </c>
      <c r="L7054" s="11" t="s">
        <v>43</v>
      </c>
      <c r="M7054" s="9" t="s">
        <v>44</v>
      </c>
      <c r="N7054" s="9" t="s">
        <v>743</v>
      </c>
      <c r="O7054" s="11" t="s">
        <v>32</v>
      </c>
      <c r="P7054" s="11" t="s">
        <v>22</v>
      </c>
      <c r="Q7054" s="11" t="s">
        <v>35044</v>
      </c>
      <c r="R7054" s="11" t="s">
        <v>46</v>
      </c>
      <c r="S7054" s="9" t="s">
        <v>35045</v>
      </c>
      <c r="T7054" s="9" t="s">
        <v>35046</v>
      </c>
    </row>
    <row r="7055" customHeight="1" spans="1:20">
      <c r="A7055" s="6">
        <v>45216</v>
      </c>
      <c r="B7055" s="9" t="s">
        <v>35047</v>
      </c>
      <c r="C7055" s="9" t="s">
        <v>6126</v>
      </c>
      <c r="D7055" s="11" t="s">
        <v>22</v>
      </c>
      <c r="E7055" s="9" t="s">
        <v>35048</v>
      </c>
      <c r="F7055" s="9" t="s">
        <v>35049</v>
      </c>
      <c r="G7055" s="11" t="s">
        <v>82</v>
      </c>
      <c r="H7055" s="11" t="s">
        <v>22</v>
      </c>
      <c r="I7055" s="11" t="s">
        <v>253</v>
      </c>
      <c r="J7055" s="11" t="s">
        <v>27</v>
      </c>
      <c r="K7055" s="11" t="s">
        <v>28</v>
      </c>
      <c r="L7055" s="11" t="s">
        <v>43</v>
      </c>
      <c r="M7055" s="9" t="s">
        <v>30</v>
      </c>
      <c r="N7055" s="9" t="s">
        <v>743</v>
      </c>
      <c r="O7055" s="11" t="s">
        <v>32</v>
      </c>
      <c r="P7055" s="11" t="s">
        <v>22</v>
      </c>
      <c r="Q7055" s="11" t="s">
        <v>35050</v>
      </c>
      <c r="R7055" s="11" t="s">
        <v>46</v>
      </c>
      <c r="S7055" s="9" t="s">
        <v>35051</v>
      </c>
      <c r="T7055" s="9" t="s">
        <v>35052</v>
      </c>
    </row>
    <row r="7056" customHeight="1" spans="1:20">
      <c r="A7056" s="6">
        <v>45216</v>
      </c>
      <c r="B7056" s="9" t="s">
        <v>35053</v>
      </c>
      <c r="C7056" s="9" t="s">
        <v>2911</v>
      </c>
      <c r="D7056" s="11" t="s">
        <v>22</v>
      </c>
      <c r="E7056" s="9" t="s">
        <v>35054</v>
      </c>
      <c r="F7056" s="9" t="s">
        <v>35055</v>
      </c>
      <c r="G7056" s="11" t="s">
        <v>82</v>
      </c>
      <c r="H7056" s="11" t="s">
        <v>110</v>
      </c>
      <c r="I7056" s="11" t="s">
        <v>31451</v>
      </c>
      <c r="J7056" s="11" t="s">
        <v>27</v>
      </c>
      <c r="K7056" s="11" t="s">
        <v>28</v>
      </c>
      <c r="L7056" s="11" t="s">
        <v>43</v>
      </c>
      <c r="M7056" s="9" t="s">
        <v>44</v>
      </c>
      <c r="N7056" s="9" t="s">
        <v>31</v>
      </c>
      <c r="O7056" s="11" t="s">
        <v>32</v>
      </c>
      <c r="P7056" s="11" t="s">
        <v>22</v>
      </c>
      <c r="Q7056" s="11" t="s">
        <v>35056</v>
      </c>
      <c r="R7056" s="11" t="s">
        <v>31451</v>
      </c>
      <c r="S7056" s="9" t="s">
        <v>35057</v>
      </c>
      <c r="T7056" s="9" t="s">
        <v>35058</v>
      </c>
    </row>
    <row r="7057" customHeight="1" spans="1:20">
      <c r="A7057" s="6">
        <v>45216</v>
      </c>
      <c r="B7057" s="9" t="s">
        <v>35059</v>
      </c>
      <c r="C7057" s="9" t="s">
        <v>6126</v>
      </c>
      <c r="D7057" s="11" t="s">
        <v>22</v>
      </c>
      <c r="E7057" s="9" t="s">
        <v>35060</v>
      </c>
      <c r="F7057" s="9" t="s">
        <v>35061</v>
      </c>
      <c r="G7057" s="11" t="s">
        <v>82</v>
      </c>
      <c r="H7057" s="11" t="s">
        <v>22</v>
      </c>
      <c r="I7057" s="11" t="s">
        <v>1181</v>
      </c>
      <c r="J7057" s="11" t="s">
        <v>27</v>
      </c>
      <c r="K7057" s="11" t="s">
        <v>28</v>
      </c>
      <c r="L7057" s="11" t="s">
        <v>43</v>
      </c>
      <c r="M7057" s="9" t="s">
        <v>44</v>
      </c>
      <c r="N7057" s="9" t="s">
        <v>743</v>
      </c>
      <c r="O7057" s="11" t="s">
        <v>32</v>
      </c>
      <c r="P7057" s="11" t="s">
        <v>22</v>
      </c>
      <c r="Q7057" s="11" t="s">
        <v>35062</v>
      </c>
      <c r="R7057" s="11" t="s">
        <v>46</v>
      </c>
      <c r="S7057" s="9" t="s">
        <v>35063</v>
      </c>
      <c r="T7057" s="9" t="s">
        <v>35064</v>
      </c>
    </row>
    <row r="7058" customHeight="1" spans="1:20">
      <c r="A7058" s="6">
        <v>45216</v>
      </c>
      <c r="B7058" s="9" t="s">
        <v>35065</v>
      </c>
      <c r="C7058" s="9" t="s">
        <v>6126</v>
      </c>
      <c r="D7058" s="11" t="s">
        <v>22</v>
      </c>
      <c r="E7058" s="9" t="s">
        <v>29957</v>
      </c>
      <c r="F7058" s="9" t="s">
        <v>29958</v>
      </c>
      <c r="G7058" s="11" t="s">
        <v>82</v>
      </c>
      <c r="H7058" s="11" t="s">
        <v>22</v>
      </c>
      <c r="I7058" s="11" t="s">
        <v>214</v>
      </c>
      <c r="J7058" s="11" t="s">
        <v>27</v>
      </c>
      <c r="K7058" s="11" t="s">
        <v>28</v>
      </c>
      <c r="L7058" s="11" t="s">
        <v>43</v>
      </c>
      <c r="M7058" s="9" t="s">
        <v>44</v>
      </c>
      <c r="N7058" s="9" t="s">
        <v>743</v>
      </c>
      <c r="O7058" s="11" t="s">
        <v>32</v>
      </c>
      <c r="P7058" s="11" t="s">
        <v>22</v>
      </c>
      <c r="Q7058" s="11" t="s">
        <v>35066</v>
      </c>
      <c r="R7058" s="11" t="s">
        <v>46</v>
      </c>
      <c r="S7058" s="9" t="s">
        <v>35067</v>
      </c>
      <c r="T7058" s="9" t="s">
        <v>35068</v>
      </c>
    </row>
    <row r="7059" customHeight="1" spans="1:20">
      <c r="A7059" s="6">
        <v>45216</v>
      </c>
      <c r="B7059" s="9" t="s">
        <v>35069</v>
      </c>
      <c r="C7059" s="9" t="s">
        <v>6126</v>
      </c>
      <c r="D7059" s="11" t="s">
        <v>22</v>
      </c>
      <c r="E7059" s="9" t="s">
        <v>35070</v>
      </c>
      <c r="F7059" s="9" t="s">
        <v>35071</v>
      </c>
      <c r="G7059" s="11" t="s">
        <v>62</v>
      </c>
      <c r="H7059" s="11" t="s">
        <v>22</v>
      </c>
      <c r="I7059" s="11" t="s">
        <v>83</v>
      </c>
      <c r="J7059" s="11" t="s">
        <v>27</v>
      </c>
      <c r="K7059" s="11" t="s">
        <v>28</v>
      </c>
      <c r="L7059" s="11" t="s">
        <v>43</v>
      </c>
      <c r="M7059" s="9" t="s">
        <v>30</v>
      </c>
      <c r="N7059" s="9" t="s">
        <v>743</v>
      </c>
      <c r="O7059" s="11" t="s">
        <v>32</v>
      </c>
      <c r="P7059" s="11" t="s">
        <v>22</v>
      </c>
      <c r="Q7059" s="11" t="s">
        <v>35072</v>
      </c>
      <c r="R7059" s="11" t="s">
        <v>46</v>
      </c>
      <c r="S7059" s="9" t="s">
        <v>35073</v>
      </c>
      <c r="T7059" s="9" t="s">
        <v>35074</v>
      </c>
    </row>
    <row r="7060" customHeight="1" spans="1:20">
      <c r="A7060" s="6">
        <v>45216</v>
      </c>
      <c r="B7060" s="9" t="s">
        <v>35075</v>
      </c>
      <c r="C7060" s="9" t="s">
        <v>6126</v>
      </c>
      <c r="D7060" s="11" t="s">
        <v>22</v>
      </c>
      <c r="E7060" s="9" t="s">
        <v>35076</v>
      </c>
      <c r="F7060" s="9" t="s">
        <v>7679</v>
      </c>
      <c r="G7060" s="11" t="s">
        <v>82</v>
      </c>
      <c r="H7060" s="11" t="s">
        <v>22</v>
      </c>
      <c r="I7060" s="11" t="s">
        <v>315</v>
      </c>
      <c r="J7060" s="11" t="s">
        <v>27</v>
      </c>
      <c r="K7060" s="11" t="s">
        <v>28</v>
      </c>
      <c r="L7060" s="11" t="s">
        <v>43</v>
      </c>
      <c r="M7060" s="9" t="s">
        <v>30</v>
      </c>
      <c r="N7060" s="9" t="s">
        <v>743</v>
      </c>
      <c r="O7060" s="11" t="s">
        <v>32</v>
      </c>
      <c r="P7060" s="11" t="s">
        <v>22</v>
      </c>
      <c r="Q7060" s="11" t="s">
        <v>35077</v>
      </c>
      <c r="R7060" s="11" t="s">
        <v>46</v>
      </c>
      <c r="S7060" s="9" t="s">
        <v>35078</v>
      </c>
      <c r="T7060" s="9" t="s">
        <v>35079</v>
      </c>
    </row>
    <row r="7061" customHeight="1" spans="1:20">
      <c r="A7061" s="6">
        <v>45216</v>
      </c>
      <c r="B7061" s="9" t="s">
        <v>35080</v>
      </c>
      <c r="C7061" s="9" t="s">
        <v>6126</v>
      </c>
      <c r="D7061" s="11" t="s">
        <v>22</v>
      </c>
      <c r="E7061" s="9" t="s">
        <v>35081</v>
      </c>
      <c r="F7061" s="9" t="s">
        <v>35082</v>
      </c>
      <c r="G7061" s="11" t="s">
        <v>82</v>
      </c>
      <c r="H7061" s="11" t="s">
        <v>22</v>
      </c>
      <c r="I7061" s="11" t="s">
        <v>149</v>
      </c>
      <c r="J7061" s="11" t="s">
        <v>27</v>
      </c>
      <c r="K7061" s="11" t="s">
        <v>28</v>
      </c>
      <c r="L7061" s="11" t="s">
        <v>43</v>
      </c>
      <c r="M7061" s="9" t="s">
        <v>30</v>
      </c>
      <c r="N7061" s="9" t="s">
        <v>743</v>
      </c>
      <c r="O7061" s="11" t="s">
        <v>32</v>
      </c>
      <c r="P7061" s="11" t="s">
        <v>22</v>
      </c>
      <c r="Q7061" s="11" t="s">
        <v>35083</v>
      </c>
      <c r="R7061" s="11" t="s">
        <v>46</v>
      </c>
      <c r="S7061" s="9" t="s">
        <v>35084</v>
      </c>
      <c r="T7061" s="9" t="s">
        <v>35085</v>
      </c>
    </row>
    <row r="7062" customHeight="1" spans="1:20">
      <c r="A7062" s="6">
        <v>45216</v>
      </c>
      <c r="B7062" s="9" t="s">
        <v>35086</v>
      </c>
      <c r="C7062" s="9" t="s">
        <v>6126</v>
      </c>
      <c r="D7062" s="11" t="s">
        <v>22</v>
      </c>
      <c r="E7062" s="9" t="s">
        <v>35087</v>
      </c>
      <c r="F7062" s="9" t="s">
        <v>35088</v>
      </c>
      <c r="G7062" s="11" t="s">
        <v>82</v>
      </c>
      <c r="H7062" s="11" t="s">
        <v>22</v>
      </c>
      <c r="I7062" s="11" t="s">
        <v>448</v>
      </c>
      <c r="J7062" s="11" t="s">
        <v>27</v>
      </c>
      <c r="K7062" s="11" t="s">
        <v>28</v>
      </c>
      <c r="L7062" s="11" t="s">
        <v>43</v>
      </c>
      <c r="M7062" s="9" t="s">
        <v>44</v>
      </c>
      <c r="N7062" s="9" t="s">
        <v>743</v>
      </c>
      <c r="O7062" s="11" t="s">
        <v>32</v>
      </c>
      <c r="P7062" s="11" t="s">
        <v>22</v>
      </c>
      <c r="Q7062" s="11" t="s">
        <v>35089</v>
      </c>
      <c r="R7062" s="11" t="s">
        <v>46</v>
      </c>
      <c r="S7062" s="9" t="s">
        <v>35090</v>
      </c>
      <c r="T7062" s="9" t="s">
        <v>35091</v>
      </c>
    </row>
    <row r="7063" customHeight="1" spans="1:20">
      <c r="A7063" s="6">
        <v>45216</v>
      </c>
      <c r="B7063" s="9" t="s">
        <v>35092</v>
      </c>
      <c r="C7063" s="9" t="s">
        <v>6126</v>
      </c>
      <c r="D7063" s="11" t="s">
        <v>22</v>
      </c>
      <c r="E7063" s="9" t="s">
        <v>35093</v>
      </c>
      <c r="F7063" s="9" t="s">
        <v>26159</v>
      </c>
      <c r="G7063" s="11" t="s">
        <v>247</v>
      </c>
      <c r="H7063" s="11" t="s">
        <v>22</v>
      </c>
      <c r="I7063" s="11" t="s">
        <v>75</v>
      </c>
      <c r="J7063" s="11" t="s">
        <v>27</v>
      </c>
      <c r="K7063" s="11" t="s">
        <v>28</v>
      </c>
      <c r="L7063" s="11" t="s">
        <v>43</v>
      </c>
      <c r="M7063" s="9" t="s">
        <v>30</v>
      </c>
      <c r="N7063" s="9" t="s">
        <v>743</v>
      </c>
      <c r="O7063" s="11" t="s">
        <v>32</v>
      </c>
      <c r="P7063" s="11" t="s">
        <v>22</v>
      </c>
      <c r="Q7063" s="11" t="s">
        <v>35094</v>
      </c>
      <c r="R7063" s="11" t="s">
        <v>46</v>
      </c>
      <c r="S7063" s="9" t="s">
        <v>35095</v>
      </c>
      <c r="T7063" s="9" t="s">
        <v>35096</v>
      </c>
    </row>
    <row r="7064" customHeight="1" spans="1:20">
      <c r="A7064" s="6">
        <v>45216</v>
      </c>
      <c r="B7064" s="9" t="s">
        <v>35097</v>
      </c>
      <c r="C7064" s="9" t="s">
        <v>204</v>
      </c>
      <c r="D7064" s="11" t="s">
        <v>22</v>
      </c>
      <c r="E7064" s="9" t="s">
        <v>35098</v>
      </c>
      <c r="F7064" s="9" t="s">
        <v>35099</v>
      </c>
      <c r="G7064" s="11" t="s">
        <v>69</v>
      </c>
      <c r="H7064" s="11" t="s">
        <v>22</v>
      </c>
      <c r="I7064" s="11" t="s">
        <v>75</v>
      </c>
      <c r="J7064" s="11" t="s">
        <v>27</v>
      </c>
      <c r="K7064" s="11" t="s">
        <v>28</v>
      </c>
      <c r="L7064" s="11" t="s">
        <v>43</v>
      </c>
      <c r="M7064" s="9" t="s">
        <v>44</v>
      </c>
      <c r="N7064" s="9" t="s">
        <v>208</v>
      </c>
      <c r="O7064" s="11" t="s">
        <v>32</v>
      </c>
      <c r="P7064" s="11" t="s">
        <v>22</v>
      </c>
      <c r="Q7064" s="11" t="s">
        <v>35100</v>
      </c>
      <c r="R7064" s="11" t="s">
        <v>56</v>
      </c>
      <c r="S7064" s="9" t="s">
        <v>35101</v>
      </c>
      <c r="T7064" s="9" t="s">
        <v>22</v>
      </c>
    </row>
    <row r="7065" customHeight="1" spans="1:20">
      <c r="A7065" s="6">
        <v>45216</v>
      </c>
      <c r="B7065" s="9" t="s">
        <v>35102</v>
      </c>
      <c r="C7065" s="9" t="s">
        <v>204</v>
      </c>
      <c r="D7065" s="11" t="s">
        <v>22</v>
      </c>
      <c r="E7065" s="9" t="s">
        <v>35103</v>
      </c>
      <c r="F7065" s="9" t="s">
        <v>12083</v>
      </c>
      <c r="G7065" s="11" t="s">
        <v>336</v>
      </c>
      <c r="H7065" s="11" t="s">
        <v>110</v>
      </c>
      <c r="I7065" s="11" t="s">
        <v>337</v>
      </c>
      <c r="J7065" s="11" t="s">
        <v>27</v>
      </c>
      <c r="K7065" s="11" t="s">
        <v>28</v>
      </c>
      <c r="L7065" s="11" t="s">
        <v>43</v>
      </c>
      <c r="M7065" s="9" t="s">
        <v>44</v>
      </c>
      <c r="N7065" s="9" t="s">
        <v>208</v>
      </c>
      <c r="O7065" s="11" t="s">
        <v>32</v>
      </c>
      <c r="P7065" s="11" t="s">
        <v>22</v>
      </c>
      <c r="Q7065" s="11" t="s">
        <v>35104</v>
      </c>
      <c r="R7065" s="11" t="s">
        <v>56</v>
      </c>
      <c r="S7065" s="9" t="s">
        <v>35105</v>
      </c>
      <c r="T7065" s="9" t="s">
        <v>22</v>
      </c>
    </row>
    <row r="7066" customHeight="1" spans="1:20">
      <c r="A7066" s="6">
        <v>45216</v>
      </c>
      <c r="B7066" s="9" t="s">
        <v>35106</v>
      </c>
      <c r="C7066" s="9" t="s">
        <v>50</v>
      </c>
      <c r="D7066" s="11" t="s">
        <v>22</v>
      </c>
      <c r="E7066" s="9" t="s">
        <v>35107</v>
      </c>
      <c r="F7066" s="9" t="s">
        <v>35108</v>
      </c>
      <c r="G7066" s="11" t="s">
        <v>130</v>
      </c>
      <c r="H7066" s="11" t="s">
        <v>96</v>
      </c>
      <c r="I7066" s="11" t="s">
        <v>75</v>
      </c>
      <c r="J7066" s="11" t="s">
        <v>27</v>
      </c>
      <c r="K7066" s="11" t="s">
        <v>28</v>
      </c>
      <c r="L7066" s="11" t="s">
        <v>43</v>
      </c>
      <c r="M7066" s="9" t="s">
        <v>30</v>
      </c>
      <c r="N7066" s="9" t="s">
        <v>31</v>
      </c>
      <c r="O7066" s="11" t="s">
        <v>32</v>
      </c>
      <c r="P7066" s="11" t="s">
        <v>22</v>
      </c>
      <c r="Q7066" s="11" t="s">
        <v>35109</v>
      </c>
      <c r="R7066" s="11" t="s">
        <v>56</v>
      </c>
      <c r="S7066" s="20" t="s">
        <v>35110</v>
      </c>
      <c r="T7066" s="9" t="s">
        <v>22</v>
      </c>
    </row>
    <row r="7067" customHeight="1" spans="1:20">
      <c r="A7067" s="6">
        <v>45216</v>
      </c>
      <c r="B7067" s="9" t="s">
        <v>35111</v>
      </c>
      <c r="C7067" s="9" t="s">
        <v>204</v>
      </c>
      <c r="D7067" s="11" t="s">
        <v>22</v>
      </c>
      <c r="E7067" s="9" t="s">
        <v>35112</v>
      </c>
      <c r="F7067" s="9" t="s">
        <v>35113</v>
      </c>
      <c r="G7067" s="11" t="s">
        <v>82</v>
      </c>
      <c r="H7067" s="11" t="s">
        <v>22</v>
      </c>
      <c r="I7067" s="11" t="s">
        <v>1181</v>
      </c>
      <c r="J7067" s="11" t="s">
        <v>27</v>
      </c>
      <c r="K7067" s="11" t="s">
        <v>28</v>
      </c>
      <c r="L7067" s="11" t="s">
        <v>43</v>
      </c>
      <c r="M7067" s="9" t="s">
        <v>30</v>
      </c>
      <c r="N7067" s="9" t="s">
        <v>208</v>
      </c>
      <c r="O7067" s="11" t="s">
        <v>32</v>
      </c>
      <c r="P7067" s="11" t="s">
        <v>22</v>
      </c>
      <c r="Q7067" s="11" t="s">
        <v>35114</v>
      </c>
      <c r="R7067" s="11" t="s">
        <v>56</v>
      </c>
      <c r="S7067" s="9" t="s">
        <v>35115</v>
      </c>
      <c r="T7067" s="9" t="s">
        <v>22</v>
      </c>
    </row>
    <row r="7068" customHeight="1" spans="1:20">
      <c r="A7068" s="6">
        <v>45216</v>
      </c>
      <c r="B7068" s="9" t="s">
        <v>35116</v>
      </c>
      <c r="C7068" s="9" t="s">
        <v>204</v>
      </c>
      <c r="D7068" s="11" t="s">
        <v>22</v>
      </c>
      <c r="E7068" s="9" t="s">
        <v>35117</v>
      </c>
      <c r="F7068" s="9" t="s">
        <v>35118</v>
      </c>
      <c r="G7068" s="11" t="s">
        <v>41</v>
      </c>
      <c r="H7068" s="11" t="s">
        <v>96</v>
      </c>
      <c r="I7068" s="11" t="s">
        <v>293</v>
      </c>
      <c r="J7068" s="11" t="s">
        <v>27</v>
      </c>
      <c r="K7068" s="11" t="s">
        <v>28</v>
      </c>
      <c r="L7068" s="11" t="s">
        <v>43</v>
      </c>
      <c r="M7068" s="9" t="s">
        <v>30</v>
      </c>
      <c r="N7068" s="9" t="s">
        <v>208</v>
      </c>
      <c r="O7068" s="11" t="s">
        <v>32</v>
      </c>
      <c r="P7068" s="11" t="s">
        <v>22</v>
      </c>
      <c r="Q7068" s="11" t="s">
        <v>35119</v>
      </c>
      <c r="R7068" s="11" t="s">
        <v>56</v>
      </c>
      <c r="S7068" s="9" t="s">
        <v>35120</v>
      </c>
      <c r="T7068" s="9" t="s">
        <v>22</v>
      </c>
    </row>
    <row r="7069" customHeight="1" spans="1:20">
      <c r="A7069" s="6">
        <v>45216</v>
      </c>
      <c r="B7069" s="9" t="s">
        <v>35121</v>
      </c>
      <c r="C7069" s="9" t="s">
        <v>204</v>
      </c>
      <c r="D7069" s="11" t="s">
        <v>22</v>
      </c>
      <c r="E7069" s="9" t="s">
        <v>35122</v>
      </c>
      <c r="F7069" s="9" t="s">
        <v>35123</v>
      </c>
      <c r="G7069" s="11" t="s">
        <v>25</v>
      </c>
      <c r="H7069" s="11" t="s">
        <v>96</v>
      </c>
      <c r="I7069" s="11" t="s">
        <v>70</v>
      </c>
      <c r="J7069" s="11" t="s">
        <v>27</v>
      </c>
      <c r="K7069" s="11" t="s">
        <v>28</v>
      </c>
      <c r="L7069" s="11" t="s">
        <v>43</v>
      </c>
      <c r="M7069" s="9" t="s">
        <v>44</v>
      </c>
      <c r="N7069" s="9" t="s">
        <v>208</v>
      </c>
      <c r="O7069" s="11" t="s">
        <v>32</v>
      </c>
      <c r="P7069" s="11" t="s">
        <v>22</v>
      </c>
      <c r="Q7069" s="11" t="s">
        <v>35124</v>
      </c>
      <c r="R7069" s="11" t="s">
        <v>56</v>
      </c>
      <c r="S7069" s="9" t="s">
        <v>35125</v>
      </c>
      <c r="T7069" s="9" t="s">
        <v>22</v>
      </c>
    </row>
    <row r="7070" customHeight="1" spans="1:20">
      <c r="A7070" s="6">
        <v>45216</v>
      </c>
      <c r="B7070" s="9" t="s">
        <v>35126</v>
      </c>
      <c r="C7070" s="9" t="s">
        <v>204</v>
      </c>
      <c r="D7070" s="11" t="s">
        <v>22</v>
      </c>
      <c r="E7070" s="9" t="s">
        <v>35127</v>
      </c>
      <c r="F7070" s="9" t="s">
        <v>35128</v>
      </c>
      <c r="G7070" s="11" t="s">
        <v>130</v>
      </c>
      <c r="H7070" s="11" t="s">
        <v>22</v>
      </c>
      <c r="I7070" s="11" t="s">
        <v>149</v>
      </c>
      <c r="J7070" s="11" t="s">
        <v>27</v>
      </c>
      <c r="K7070" s="11" t="s">
        <v>28</v>
      </c>
      <c r="L7070" s="11" t="s">
        <v>43</v>
      </c>
      <c r="M7070" s="9" t="s">
        <v>44</v>
      </c>
      <c r="N7070" s="9" t="s">
        <v>208</v>
      </c>
      <c r="O7070" s="11" t="s">
        <v>32</v>
      </c>
      <c r="P7070" s="11" t="s">
        <v>22</v>
      </c>
      <c r="Q7070" s="11" t="s">
        <v>35129</v>
      </c>
      <c r="R7070" s="11" t="s">
        <v>56</v>
      </c>
      <c r="S7070" s="9" t="s">
        <v>35130</v>
      </c>
      <c r="T7070" s="9" t="s">
        <v>22</v>
      </c>
    </row>
    <row r="7071" customHeight="1" spans="1:20">
      <c r="A7071" s="6">
        <v>45216</v>
      </c>
      <c r="B7071" s="9" t="s">
        <v>35131</v>
      </c>
      <c r="C7071" s="9" t="s">
        <v>204</v>
      </c>
      <c r="D7071" s="11" t="s">
        <v>22</v>
      </c>
      <c r="E7071" s="9" t="s">
        <v>35132</v>
      </c>
      <c r="F7071" s="9" t="s">
        <v>35133</v>
      </c>
      <c r="G7071" s="11" t="s">
        <v>82</v>
      </c>
      <c r="H7071" s="11" t="s">
        <v>22</v>
      </c>
      <c r="I7071" s="11" t="s">
        <v>124</v>
      </c>
      <c r="J7071" s="11" t="s">
        <v>27</v>
      </c>
      <c r="K7071" s="11" t="s">
        <v>28</v>
      </c>
      <c r="L7071" s="11" t="s">
        <v>43</v>
      </c>
      <c r="M7071" s="9" t="s">
        <v>30</v>
      </c>
      <c r="N7071" s="9" t="s">
        <v>208</v>
      </c>
      <c r="O7071" s="11" t="s">
        <v>32</v>
      </c>
      <c r="P7071" s="11" t="s">
        <v>22</v>
      </c>
      <c r="Q7071" s="11" t="s">
        <v>35134</v>
      </c>
      <c r="R7071" s="11" t="s">
        <v>56</v>
      </c>
      <c r="S7071" s="9" t="s">
        <v>35135</v>
      </c>
      <c r="T7071" s="9" t="s">
        <v>22</v>
      </c>
    </row>
    <row r="7072" customHeight="1" spans="1:20">
      <c r="A7072" s="6">
        <v>45216</v>
      </c>
      <c r="B7072" s="9" t="s">
        <v>35136</v>
      </c>
      <c r="C7072" s="9" t="s">
        <v>274</v>
      </c>
      <c r="D7072" s="11" t="s">
        <v>22</v>
      </c>
      <c r="E7072" s="9" t="s">
        <v>35137</v>
      </c>
      <c r="F7072" s="9" t="s">
        <v>8586</v>
      </c>
      <c r="G7072" s="11" t="s">
        <v>336</v>
      </c>
      <c r="H7072" s="11" t="s">
        <v>540</v>
      </c>
      <c r="I7072" s="11" t="s">
        <v>511</v>
      </c>
      <c r="J7072" s="11" t="s">
        <v>27</v>
      </c>
      <c r="K7072" s="11" t="s">
        <v>28</v>
      </c>
      <c r="L7072" s="11" t="s">
        <v>43</v>
      </c>
      <c r="M7072" s="9" t="s">
        <v>44</v>
      </c>
      <c r="N7072" s="9" t="s">
        <v>208</v>
      </c>
      <c r="O7072" s="11" t="s">
        <v>32</v>
      </c>
      <c r="P7072" s="11" t="s">
        <v>22</v>
      </c>
      <c r="Q7072" s="11" t="s">
        <v>35138</v>
      </c>
      <c r="R7072" s="11" t="s">
        <v>56</v>
      </c>
      <c r="S7072" s="9" t="s">
        <v>35139</v>
      </c>
      <c r="T7072" s="9" t="s">
        <v>22</v>
      </c>
    </row>
    <row r="7073" customHeight="1" spans="1:20">
      <c r="A7073" s="6">
        <v>45216</v>
      </c>
      <c r="B7073" s="9" t="s">
        <v>35140</v>
      </c>
      <c r="C7073" s="9" t="s">
        <v>274</v>
      </c>
      <c r="D7073" s="11" t="s">
        <v>22</v>
      </c>
      <c r="E7073" s="9" t="s">
        <v>35141</v>
      </c>
      <c r="F7073" s="9" t="s">
        <v>35142</v>
      </c>
      <c r="G7073" s="11" t="s">
        <v>130</v>
      </c>
      <c r="H7073" s="11" t="s">
        <v>22</v>
      </c>
      <c r="I7073" s="11" t="s">
        <v>511</v>
      </c>
      <c r="J7073" s="11" t="s">
        <v>27</v>
      </c>
      <c r="K7073" s="11" t="s">
        <v>28</v>
      </c>
      <c r="L7073" s="11" t="s">
        <v>43</v>
      </c>
      <c r="M7073" s="9" t="s">
        <v>30</v>
      </c>
      <c r="N7073" s="9" t="s">
        <v>208</v>
      </c>
      <c r="O7073" s="11" t="s">
        <v>32</v>
      </c>
      <c r="P7073" s="11" t="s">
        <v>22</v>
      </c>
      <c r="Q7073" s="11" t="s">
        <v>35143</v>
      </c>
      <c r="R7073" s="11" t="s">
        <v>56</v>
      </c>
      <c r="S7073" s="9" t="s">
        <v>35144</v>
      </c>
      <c r="T7073" s="9" t="s">
        <v>22</v>
      </c>
    </row>
    <row r="7074" customHeight="1" spans="1:20">
      <c r="A7074" s="6">
        <v>45216</v>
      </c>
      <c r="B7074" s="9" t="s">
        <v>35145</v>
      </c>
      <c r="C7074" s="9" t="s">
        <v>204</v>
      </c>
      <c r="D7074" s="11" t="s">
        <v>22</v>
      </c>
      <c r="E7074" s="9" t="s">
        <v>35146</v>
      </c>
      <c r="F7074" s="9" t="s">
        <v>35147</v>
      </c>
      <c r="G7074" s="11" t="s">
        <v>130</v>
      </c>
      <c r="H7074" s="11" t="s">
        <v>110</v>
      </c>
      <c r="I7074" s="11" t="s">
        <v>131</v>
      </c>
      <c r="J7074" s="11" t="s">
        <v>27</v>
      </c>
      <c r="K7074" s="11" t="s">
        <v>28</v>
      </c>
      <c r="L7074" s="11" t="s">
        <v>43</v>
      </c>
      <c r="M7074" s="9" t="s">
        <v>30</v>
      </c>
      <c r="N7074" s="9" t="s">
        <v>208</v>
      </c>
      <c r="O7074" s="11" t="s">
        <v>32</v>
      </c>
      <c r="P7074" s="11" t="s">
        <v>22</v>
      </c>
      <c r="Q7074" s="11" t="s">
        <v>35148</v>
      </c>
      <c r="R7074" s="11" t="s">
        <v>56</v>
      </c>
      <c r="S7074" s="9" t="s">
        <v>35149</v>
      </c>
      <c r="T7074" s="9" t="s">
        <v>22</v>
      </c>
    </row>
    <row r="7075" customHeight="1" spans="1:20">
      <c r="A7075" s="6">
        <v>45216</v>
      </c>
      <c r="B7075" s="9" t="s">
        <v>35150</v>
      </c>
      <c r="C7075" s="9" t="s">
        <v>204</v>
      </c>
      <c r="D7075" s="11" t="s">
        <v>22</v>
      </c>
      <c r="E7075" s="9" t="s">
        <v>3004</v>
      </c>
      <c r="F7075" s="9" t="s">
        <v>3005</v>
      </c>
      <c r="G7075" s="11" t="s">
        <v>82</v>
      </c>
      <c r="H7075" s="11" t="s">
        <v>22</v>
      </c>
      <c r="I7075" s="11" t="s">
        <v>124</v>
      </c>
      <c r="J7075" s="11" t="s">
        <v>27</v>
      </c>
      <c r="K7075" s="11" t="s">
        <v>28</v>
      </c>
      <c r="L7075" s="11" t="s">
        <v>43</v>
      </c>
      <c r="M7075" s="9" t="s">
        <v>30</v>
      </c>
      <c r="N7075" s="9" t="s">
        <v>208</v>
      </c>
      <c r="O7075" s="11" t="s">
        <v>32</v>
      </c>
      <c r="P7075" s="11" t="s">
        <v>22</v>
      </c>
      <c r="Q7075" s="11" t="s">
        <v>35151</v>
      </c>
      <c r="R7075" s="11" t="s">
        <v>56</v>
      </c>
      <c r="S7075" s="9" t="s">
        <v>35152</v>
      </c>
      <c r="T7075" s="9" t="s">
        <v>22</v>
      </c>
    </row>
    <row r="7076" customHeight="1" spans="1:20">
      <c r="A7076" s="6">
        <v>45216</v>
      </c>
      <c r="B7076" s="9" t="s">
        <v>35153</v>
      </c>
      <c r="C7076" s="9" t="s">
        <v>204</v>
      </c>
      <c r="D7076" s="11" t="s">
        <v>22</v>
      </c>
      <c r="E7076" s="9" t="s">
        <v>35154</v>
      </c>
      <c r="F7076" s="9" t="s">
        <v>35155</v>
      </c>
      <c r="G7076" s="11" t="s">
        <v>25</v>
      </c>
      <c r="H7076" s="11" t="s">
        <v>22</v>
      </c>
      <c r="I7076" s="11" t="s">
        <v>315</v>
      </c>
      <c r="J7076" s="11" t="s">
        <v>27</v>
      </c>
      <c r="K7076" s="11" t="s">
        <v>28</v>
      </c>
      <c r="L7076" s="11" t="s">
        <v>43</v>
      </c>
      <c r="M7076" s="9" t="s">
        <v>30</v>
      </c>
      <c r="N7076" s="9" t="s">
        <v>208</v>
      </c>
      <c r="O7076" s="11" t="s">
        <v>32</v>
      </c>
      <c r="P7076" s="11" t="s">
        <v>22</v>
      </c>
      <c r="Q7076" s="11" t="s">
        <v>35156</v>
      </c>
      <c r="R7076" s="11" t="s">
        <v>56</v>
      </c>
      <c r="S7076" s="9" t="s">
        <v>35157</v>
      </c>
      <c r="T7076" s="9" t="s">
        <v>22</v>
      </c>
    </row>
    <row r="7077" customHeight="1" spans="1:20">
      <c r="A7077" s="6">
        <v>45216</v>
      </c>
      <c r="B7077" s="9" t="s">
        <v>35158</v>
      </c>
      <c r="C7077" s="9" t="s">
        <v>204</v>
      </c>
      <c r="D7077" s="11" t="s">
        <v>22</v>
      </c>
      <c r="E7077" s="9" t="s">
        <v>35159</v>
      </c>
      <c r="F7077" s="9" t="s">
        <v>35160</v>
      </c>
      <c r="G7077" s="11" t="s">
        <v>53</v>
      </c>
      <c r="H7077" s="11" t="s">
        <v>22</v>
      </c>
      <c r="I7077" s="11" t="s">
        <v>155</v>
      </c>
      <c r="J7077" s="11" t="s">
        <v>27</v>
      </c>
      <c r="K7077" s="11" t="s">
        <v>28</v>
      </c>
      <c r="L7077" s="11" t="s">
        <v>43</v>
      </c>
      <c r="M7077" s="9" t="s">
        <v>44</v>
      </c>
      <c r="N7077" s="9" t="s">
        <v>208</v>
      </c>
      <c r="O7077" s="11" t="s">
        <v>32</v>
      </c>
      <c r="P7077" s="11" t="s">
        <v>22</v>
      </c>
      <c r="Q7077" s="11" t="s">
        <v>35161</v>
      </c>
      <c r="R7077" s="11" t="s">
        <v>56</v>
      </c>
      <c r="S7077" s="9" t="s">
        <v>35162</v>
      </c>
      <c r="T7077" s="9" t="s">
        <v>22</v>
      </c>
    </row>
    <row r="7078" customHeight="1" spans="1:20">
      <c r="A7078" s="6">
        <v>45216</v>
      </c>
      <c r="B7078" s="9" t="s">
        <v>35163</v>
      </c>
      <c r="C7078" s="9" t="s">
        <v>204</v>
      </c>
      <c r="D7078" s="11" t="s">
        <v>22</v>
      </c>
      <c r="E7078" s="9" t="s">
        <v>35164</v>
      </c>
      <c r="F7078" s="9" t="s">
        <v>35165</v>
      </c>
      <c r="G7078" s="11" t="s">
        <v>130</v>
      </c>
      <c r="H7078" s="11" t="s">
        <v>22</v>
      </c>
      <c r="I7078" s="11" t="s">
        <v>90</v>
      </c>
      <c r="J7078" s="11" t="s">
        <v>27</v>
      </c>
      <c r="K7078" s="11" t="s">
        <v>28</v>
      </c>
      <c r="L7078" s="11" t="s">
        <v>43</v>
      </c>
      <c r="M7078" s="9" t="s">
        <v>30</v>
      </c>
      <c r="N7078" s="9" t="s">
        <v>208</v>
      </c>
      <c r="O7078" s="11" t="s">
        <v>32</v>
      </c>
      <c r="P7078" s="11" t="s">
        <v>22</v>
      </c>
      <c r="Q7078" s="11" t="s">
        <v>35166</v>
      </c>
      <c r="R7078" s="11" t="s">
        <v>56</v>
      </c>
      <c r="S7078" s="9" t="s">
        <v>35167</v>
      </c>
      <c r="T7078" s="9" t="s">
        <v>22</v>
      </c>
    </row>
    <row r="7079" customHeight="1" spans="1:20">
      <c r="A7079" s="6">
        <v>45216</v>
      </c>
      <c r="B7079" s="9" t="s">
        <v>35168</v>
      </c>
      <c r="C7079" s="9" t="s">
        <v>817</v>
      </c>
      <c r="D7079" s="11" t="s">
        <v>22</v>
      </c>
      <c r="E7079" s="9" t="s">
        <v>35169</v>
      </c>
      <c r="F7079" s="9" t="s">
        <v>35170</v>
      </c>
      <c r="G7079" s="11" t="s">
        <v>62</v>
      </c>
      <c r="H7079" s="11" t="s">
        <v>22</v>
      </c>
      <c r="I7079" s="11" t="s">
        <v>880</v>
      </c>
      <c r="J7079" s="11" t="s">
        <v>27</v>
      </c>
      <c r="K7079" s="11" t="s">
        <v>76</v>
      </c>
      <c r="L7079" s="11" t="s">
        <v>43</v>
      </c>
      <c r="M7079" s="9" t="s">
        <v>44</v>
      </c>
      <c r="N7079" s="9" t="s">
        <v>31</v>
      </c>
      <c r="O7079" s="11" t="s">
        <v>32</v>
      </c>
      <c r="P7079" s="11" t="s">
        <v>22</v>
      </c>
      <c r="Q7079" s="11" t="s">
        <v>35171</v>
      </c>
      <c r="R7079" s="11" t="s">
        <v>46</v>
      </c>
      <c r="S7079" s="9" t="s">
        <v>35172</v>
      </c>
      <c r="T7079" s="9" t="s">
        <v>35173</v>
      </c>
    </row>
    <row r="7080" customHeight="1" spans="1:20">
      <c r="A7080" s="6">
        <v>45216</v>
      </c>
      <c r="B7080" s="9" t="s">
        <v>35174</v>
      </c>
      <c r="C7080" s="9" t="s">
        <v>204</v>
      </c>
      <c r="D7080" s="11" t="s">
        <v>22</v>
      </c>
      <c r="E7080" s="9" t="s">
        <v>35175</v>
      </c>
      <c r="F7080" s="9" t="s">
        <v>35176</v>
      </c>
      <c r="G7080" s="11" t="s">
        <v>247</v>
      </c>
      <c r="H7080" s="11" t="s">
        <v>22</v>
      </c>
      <c r="I7080" s="11" t="s">
        <v>511</v>
      </c>
      <c r="J7080" s="11" t="s">
        <v>27</v>
      </c>
      <c r="K7080" s="11" t="s">
        <v>28</v>
      </c>
      <c r="L7080" s="11" t="s">
        <v>43</v>
      </c>
      <c r="M7080" s="9" t="s">
        <v>44</v>
      </c>
      <c r="N7080" s="9" t="s">
        <v>208</v>
      </c>
      <c r="O7080" s="11" t="s">
        <v>32</v>
      </c>
      <c r="P7080" s="11" t="s">
        <v>22</v>
      </c>
      <c r="Q7080" s="11" t="s">
        <v>35177</v>
      </c>
      <c r="R7080" s="11" t="s">
        <v>56</v>
      </c>
      <c r="S7080" s="9" t="s">
        <v>35178</v>
      </c>
      <c r="T7080" s="9" t="s">
        <v>22</v>
      </c>
    </row>
    <row r="7081" customHeight="1" spans="1:20">
      <c r="A7081" s="6">
        <v>45216</v>
      </c>
      <c r="B7081" s="9" t="s">
        <v>35179</v>
      </c>
      <c r="C7081" s="9" t="s">
        <v>204</v>
      </c>
      <c r="D7081" s="11" t="s">
        <v>22</v>
      </c>
      <c r="E7081" s="9" t="s">
        <v>35180</v>
      </c>
      <c r="F7081" s="9" t="s">
        <v>35181</v>
      </c>
      <c r="G7081" s="11" t="s">
        <v>336</v>
      </c>
      <c r="H7081" s="11" t="s">
        <v>110</v>
      </c>
      <c r="I7081" s="11" t="s">
        <v>131</v>
      </c>
      <c r="J7081" s="11" t="s">
        <v>27</v>
      </c>
      <c r="K7081" s="11" t="s">
        <v>28</v>
      </c>
      <c r="L7081" s="11" t="s">
        <v>43</v>
      </c>
      <c r="M7081" s="9" t="s">
        <v>44</v>
      </c>
      <c r="N7081" s="9" t="s">
        <v>208</v>
      </c>
      <c r="O7081" s="11" t="s">
        <v>32</v>
      </c>
      <c r="P7081" s="11" t="s">
        <v>22</v>
      </c>
      <c r="Q7081" s="11" t="s">
        <v>35182</v>
      </c>
      <c r="R7081" s="11" t="s">
        <v>56</v>
      </c>
      <c r="S7081" s="9" t="s">
        <v>35183</v>
      </c>
      <c r="T7081" s="9" t="s">
        <v>22</v>
      </c>
    </row>
    <row r="7082" customHeight="1" spans="1:20">
      <c r="A7082" s="6">
        <v>45216</v>
      </c>
      <c r="B7082" s="9" t="s">
        <v>35184</v>
      </c>
      <c r="C7082" s="9" t="s">
        <v>204</v>
      </c>
      <c r="D7082" s="11" t="s">
        <v>22</v>
      </c>
      <c r="E7082" s="9" t="s">
        <v>35185</v>
      </c>
      <c r="F7082" s="9" t="s">
        <v>35186</v>
      </c>
      <c r="G7082" s="11" t="s">
        <v>53</v>
      </c>
      <c r="H7082" s="11" t="s">
        <v>22</v>
      </c>
      <c r="I7082" s="11" t="s">
        <v>412</v>
      </c>
      <c r="J7082" s="11" t="s">
        <v>27</v>
      </c>
      <c r="K7082" s="11" t="s">
        <v>28</v>
      </c>
      <c r="L7082" s="11" t="s">
        <v>43</v>
      </c>
      <c r="M7082" s="9" t="s">
        <v>44</v>
      </c>
      <c r="N7082" s="9" t="s">
        <v>208</v>
      </c>
      <c r="O7082" s="11" t="s">
        <v>32</v>
      </c>
      <c r="P7082" s="11" t="s">
        <v>22</v>
      </c>
      <c r="Q7082" s="11" t="s">
        <v>35187</v>
      </c>
      <c r="R7082" s="11" t="s">
        <v>56</v>
      </c>
      <c r="S7082" s="9" t="s">
        <v>35188</v>
      </c>
      <c r="T7082" s="9" t="s">
        <v>22</v>
      </c>
    </row>
    <row r="7083" customHeight="1" spans="1:20">
      <c r="A7083" s="6">
        <v>45216</v>
      </c>
      <c r="B7083" s="9" t="s">
        <v>35189</v>
      </c>
      <c r="C7083" s="9" t="s">
        <v>204</v>
      </c>
      <c r="D7083" s="11" t="s">
        <v>22</v>
      </c>
      <c r="E7083" s="9" t="s">
        <v>32538</v>
      </c>
      <c r="F7083" s="9" t="s">
        <v>32539</v>
      </c>
      <c r="G7083" s="11" t="s">
        <v>247</v>
      </c>
      <c r="H7083" s="11" t="s">
        <v>22</v>
      </c>
      <c r="I7083" s="11" t="s">
        <v>701</v>
      </c>
      <c r="J7083" s="11" t="s">
        <v>27</v>
      </c>
      <c r="K7083" s="11" t="s">
        <v>28</v>
      </c>
      <c r="L7083" s="11" t="s">
        <v>43</v>
      </c>
      <c r="M7083" s="9" t="s">
        <v>44</v>
      </c>
      <c r="N7083" s="9" t="s">
        <v>208</v>
      </c>
      <c r="O7083" s="11" t="s">
        <v>32</v>
      </c>
      <c r="P7083" s="11" t="s">
        <v>22</v>
      </c>
      <c r="Q7083" s="11" t="s">
        <v>35190</v>
      </c>
      <c r="R7083" s="11" t="s">
        <v>46</v>
      </c>
      <c r="S7083" s="9" t="s">
        <v>35191</v>
      </c>
      <c r="T7083" s="9" t="s">
        <v>35192</v>
      </c>
    </row>
    <row r="7084" customHeight="1" spans="1:20">
      <c r="A7084" s="6">
        <v>45216</v>
      </c>
      <c r="B7084" s="9" t="s">
        <v>35193</v>
      </c>
      <c r="C7084" s="9" t="s">
        <v>204</v>
      </c>
      <c r="D7084" s="11" t="s">
        <v>22</v>
      </c>
      <c r="E7084" s="9" t="s">
        <v>35194</v>
      </c>
      <c r="F7084" s="9" t="s">
        <v>18507</v>
      </c>
      <c r="G7084" s="11" t="s">
        <v>82</v>
      </c>
      <c r="H7084" s="11" t="s">
        <v>22</v>
      </c>
      <c r="I7084" s="11" t="s">
        <v>124</v>
      </c>
      <c r="J7084" s="11" t="s">
        <v>27</v>
      </c>
      <c r="K7084" s="11" t="s">
        <v>28</v>
      </c>
      <c r="L7084" s="11" t="s">
        <v>43</v>
      </c>
      <c r="M7084" s="9" t="s">
        <v>44</v>
      </c>
      <c r="N7084" s="9" t="s">
        <v>208</v>
      </c>
      <c r="O7084" s="11" t="s">
        <v>32</v>
      </c>
      <c r="P7084" s="11" t="s">
        <v>22</v>
      </c>
      <c r="Q7084" s="11" t="s">
        <v>35195</v>
      </c>
      <c r="R7084" s="11" t="s">
        <v>46</v>
      </c>
      <c r="S7084" s="9" t="s">
        <v>35196</v>
      </c>
      <c r="T7084" s="9" t="s">
        <v>35197</v>
      </c>
    </row>
    <row r="7085" customHeight="1" spans="1:20">
      <c r="A7085" s="6">
        <v>45216</v>
      </c>
      <c r="B7085" s="9" t="s">
        <v>35198</v>
      </c>
      <c r="C7085" s="9" t="s">
        <v>6660</v>
      </c>
      <c r="D7085" s="11" t="s">
        <v>22</v>
      </c>
      <c r="E7085" s="9" t="s">
        <v>35199</v>
      </c>
      <c r="F7085" s="9" t="s">
        <v>35200</v>
      </c>
      <c r="G7085" s="11" t="s">
        <v>82</v>
      </c>
      <c r="H7085" s="11" t="s">
        <v>22</v>
      </c>
      <c r="I7085" s="11" t="s">
        <v>26</v>
      </c>
      <c r="J7085" s="11" t="s">
        <v>27</v>
      </c>
      <c r="K7085" s="11" t="s">
        <v>28</v>
      </c>
      <c r="L7085" s="11" t="s">
        <v>29</v>
      </c>
      <c r="M7085" s="9" t="s">
        <v>30</v>
      </c>
      <c r="N7085" s="9" t="s">
        <v>31</v>
      </c>
      <c r="O7085" s="11" t="s">
        <v>32</v>
      </c>
      <c r="P7085" s="11" t="s">
        <v>22</v>
      </c>
      <c r="Q7085" s="11" t="s">
        <v>35201</v>
      </c>
      <c r="R7085" s="11" t="s">
        <v>34</v>
      </c>
      <c r="S7085" s="9" t="s">
        <v>35202</v>
      </c>
      <c r="T7085" s="9" t="s">
        <v>35203</v>
      </c>
    </row>
    <row r="7086" customHeight="1" spans="1:20">
      <c r="A7086" s="6">
        <v>45216</v>
      </c>
      <c r="B7086" s="9" t="s">
        <v>35204</v>
      </c>
      <c r="C7086" s="9" t="s">
        <v>6302</v>
      </c>
      <c r="D7086" s="11" t="s">
        <v>22</v>
      </c>
      <c r="E7086" s="9" t="s">
        <v>35205</v>
      </c>
      <c r="F7086" s="9" t="s">
        <v>35206</v>
      </c>
      <c r="G7086" s="11" t="s">
        <v>130</v>
      </c>
      <c r="H7086" s="11" t="s">
        <v>22</v>
      </c>
      <c r="I7086" s="11" t="s">
        <v>293</v>
      </c>
      <c r="J7086" s="11" t="s">
        <v>27</v>
      </c>
      <c r="K7086" s="11" t="s">
        <v>28</v>
      </c>
      <c r="L7086" s="11" t="s">
        <v>43</v>
      </c>
      <c r="M7086" s="9" t="s">
        <v>30</v>
      </c>
      <c r="N7086" s="9" t="s">
        <v>31</v>
      </c>
      <c r="O7086" s="11" t="s">
        <v>32</v>
      </c>
      <c r="P7086" s="11" t="s">
        <v>22</v>
      </c>
      <c r="Q7086" s="11" t="s">
        <v>35207</v>
      </c>
      <c r="R7086" s="11" t="s">
        <v>46</v>
      </c>
      <c r="S7086" s="9" t="s">
        <v>35208</v>
      </c>
      <c r="T7086" s="9" t="s">
        <v>22</v>
      </c>
    </row>
    <row r="7087" customHeight="1" spans="1:20">
      <c r="A7087" s="6">
        <v>45216</v>
      </c>
      <c r="B7087" s="9" t="s">
        <v>35209</v>
      </c>
      <c r="C7087" s="9" t="s">
        <v>817</v>
      </c>
      <c r="D7087" s="11" t="s">
        <v>22</v>
      </c>
      <c r="E7087" s="9" t="s">
        <v>35210</v>
      </c>
      <c r="F7087" s="9" t="s">
        <v>35211</v>
      </c>
      <c r="G7087" s="11" t="s">
        <v>53</v>
      </c>
      <c r="H7087" s="11" t="s">
        <v>137</v>
      </c>
      <c r="I7087" s="11" t="s">
        <v>155</v>
      </c>
      <c r="J7087" s="11" t="s">
        <v>27</v>
      </c>
      <c r="K7087" s="11" t="s">
        <v>28</v>
      </c>
      <c r="L7087" s="11" t="s">
        <v>43</v>
      </c>
      <c r="M7087" s="9" t="s">
        <v>44</v>
      </c>
      <c r="N7087" s="9" t="s">
        <v>31</v>
      </c>
      <c r="O7087" s="11" t="s">
        <v>32</v>
      </c>
      <c r="P7087" s="11" t="s">
        <v>22</v>
      </c>
      <c r="Q7087" s="11" t="s">
        <v>35212</v>
      </c>
      <c r="R7087" s="11" t="s">
        <v>46</v>
      </c>
      <c r="S7087" s="9" t="s">
        <v>35213</v>
      </c>
      <c r="T7087" s="9" t="s">
        <v>22</v>
      </c>
    </row>
    <row r="7088" customHeight="1" spans="1:20">
      <c r="A7088" s="6">
        <v>45216</v>
      </c>
      <c r="B7088" s="9" t="s">
        <v>35214</v>
      </c>
      <c r="C7088" s="9" t="s">
        <v>50</v>
      </c>
      <c r="D7088" s="11" t="s">
        <v>22</v>
      </c>
      <c r="E7088" s="9" t="s">
        <v>35215</v>
      </c>
      <c r="F7088" s="9" t="s">
        <v>35216</v>
      </c>
      <c r="G7088" s="11" t="s">
        <v>53</v>
      </c>
      <c r="H7088" s="11" t="s">
        <v>110</v>
      </c>
      <c r="I7088" s="11" t="s">
        <v>149</v>
      </c>
      <c r="J7088" s="11" t="s">
        <v>27</v>
      </c>
      <c r="K7088" s="11" t="s">
        <v>28</v>
      </c>
      <c r="L7088" s="11" t="s">
        <v>43</v>
      </c>
      <c r="M7088" s="9" t="s">
        <v>30</v>
      </c>
      <c r="N7088" s="9" t="s">
        <v>31</v>
      </c>
      <c r="O7088" s="11" t="s">
        <v>32</v>
      </c>
      <c r="P7088" s="11" t="s">
        <v>22</v>
      </c>
      <c r="Q7088" s="11" t="s">
        <v>35217</v>
      </c>
      <c r="R7088" s="11" t="s">
        <v>56</v>
      </c>
      <c r="S7088" s="9" t="s">
        <v>35218</v>
      </c>
      <c r="T7088" s="9" t="s">
        <v>22</v>
      </c>
    </row>
    <row r="7089" customHeight="1" spans="1:20">
      <c r="A7089" s="6">
        <v>45216</v>
      </c>
      <c r="B7089" s="9" t="s">
        <v>35219</v>
      </c>
      <c r="C7089" s="9" t="s">
        <v>50</v>
      </c>
      <c r="D7089" s="11" t="s">
        <v>22</v>
      </c>
      <c r="E7089" s="9" t="s">
        <v>35220</v>
      </c>
      <c r="F7089" s="9" t="s">
        <v>30193</v>
      </c>
      <c r="G7089" s="11" t="s">
        <v>62</v>
      </c>
      <c r="H7089" s="11" t="s">
        <v>96</v>
      </c>
      <c r="I7089" s="11" t="s">
        <v>490</v>
      </c>
      <c r="J7089" s="11" t="s">
        <v>27</v>
      </c>
      <c r="K7089" s="11" t="s">
        <v>76</v>
      </c>
      <c r="L7089" s="11" t="s">
        <v>43</v>
      </c>
      <c r="M7089" s="9" t="s">
        <v>44</v>
      </c>
      <c r="N7089" s="9" t="s">
        <v>31</v>
      </c>
      <c r="O7089" s="11" t="s">
        <v>32</v>
      </c>
      <c r="P7089" s="11" t="s">
        <v>22</v>
      </c>
      <c r="Q7089" s="11" t="s">
        <v>35221</v>
      </c>
      <c r="R7089" s="11" t="s">
        <v>46</v>
      </c>
      <c r="S7089" s="9" t="s">
        <v>35222</v>
      </c>
      <c r="T7089" s="9" t="s">
        <v>22</v>
      </c>
    </row>
    <row r="7090" customHeight="1" spans="1:20">
      <c r="A7090" s="6">
        <v>45216</v>
      </c>
      <c r="B7090" s="9" t="s">
        <v>35223</v>
      </c>
      <c r="C7090" s="9" t="s">
        <v>7199</v>
      </c>
      <c r="D7090" s="11" t="s">
        <v>22</v>
      </c>
      <c r="E7090" s="9" t="s">
        <v>35224</v>
      </c>
      <c r="F7090" s="9" t="s">
        <v>35225</v>
      </c>
      <c r="G7090" s="11" t="s">
        <v>130</v>
      </c>
      <c r="H7090" s="11" t="s">
        <v>96</v>
      </c>
      <c r="I7090" s="11" t="s">
        <v>701</v>
      </c>
      <c r="J7090" s="11" t="s">
        <v>27</v>
      </c>
      <c r="K7090" s="11" t="s">
        <v>28</v>
      </c>
      <c r="L7090" s="11" t="s">
        <v>43</v>
      </c>
      <c r="M7090" s="9" t="s">
        <v>30</v>
      </c>
      <c r="N7090" s="9" t="s">
        <v>31</v>
      </c>
      <c r="O7090" s="11" t="s">
        <v>32</v>
      </c>
      <c r="P7090" s="11" t="s">
        <v>22</v>
      </c>
      <c r="Q7090" s="11" t="s">
        <v>35226</v>
      </c>
      <c r="R7090" s="11" t="s">
        <v>46</v>
      </c>
      <c r="S7090" s="9" t="s">
        <v>35227</v>
      </c>
      <c r="T7090" s="9" t="s">
        <v>22</v>
      </c>
    </row>
    <row r="7091" customHeight="1" spans="1:20">
      <c r="A7091" s="6">
        <v>45216</v>
      </c>
      <c r="B7091" s="9" t="s">
        <v>35228</v>
      </c>
      <c r="C7091" s="9" t="s">
        <v>50</v>
      </c>
      <c r="D7091" s="11" t="s">
        <v>22</v>
      </c>
      <c r="E7091" s="9" t="s">
        <v>35229</v>
      </c>
      <c r="F7091" s="9" t="s">
        <v>35230</v>
      </c>
      <c r="G7091" s="11" t="s">
        <v>69</v>
      </c>
      <c r="H7091" s="11" t="s">
        <v>22</v>
      </c>
      <c r="I7091" s="11" t="s">
        <v>131</v>
      </c>
      <c r="J7091" s="11" t="s">
        <v>27</v>
      </c>
      <c r="K7091" s="11" t="s">
        <v>28</v>
      </c>
      <c r="L7091" s="11" t="s">
        <v>43</v>
      </c>
      <c r="M7091" s="9" t="s">
        <v>30</v>
      </c>
      <c r="N7091" s="9" t="s">
        <v>31</v>
      </c>
      <c r="O7091" s="11" t="s">
        <v>32</v>
      </c>
      <c r="P7091" s="11" t="s">
        <v>22</v>
      </c>
      <c r="Q7091" s="11" t="s">
        <v>35231</v>
      </c>
      <c r="R7091" s="11" t="s">
        <v>56</v>
      </c>
      <c r="S7091" s="9" t="s">
        <v>35232</v>
      </c>
      <c r="T7091" s="9" t="s">
        <v>22</v>
      </c>
    </row>
    <row r="7092" customHeight="1" spans="1:20">
      <c r="A7092" s="6">
        <v>45216</v>
      </c>
      <c r="B7092" s="9" t="s">
        <v>35233</v>
      </c>
      <c r="C7092" s="9" t="s">
        <v>50</v>
      </c>
      <c r="D7092" s="11" t="s">
        <v>22</v>
      </c>
      <c r="E7092" s="9" t="s">
        <v>35234</v>
      </c>
      <c r="F7092" s="9" t="s">
        <v>35235</v>
      </c>
      <c r="G7092" s="11" t="s">
        <v>25</v>
      </c>
      <c r="H7092" s="11" t="s">
        <v>137</v>
      </c>
      <c r="I7092" s="11" t="s">
        <v>75</v>
      </c>
      <c r="J7092" s="11" t="s">
        <v>27</v>
      </c>
      <c r="K7092" s="11" t="s">
        <v>28</v>
      </c>
      <c r="L7092" s="11" t="s">
        <v>43</v>
      </c>
      <c r="M7092" s="9" t="s">
        <v>30</v>
      </c>
      <c r="N7092" s="9" t="s">
        <v>31</v>
      </c>
      <c r="O7092" s="11" t="s">
        <v>32</v>
      </c>
      <c r="P7092" s="11" t="s">
        <v>22</v>
      </c>
      <c r="Q7092" s="11" t="s">
        <v>35236</v>
      </c>
      <c r="R7092" s="11" t="s">
        <v>56</v>
      </c>
      <c r="S7092" s="9" t="s">
        <v>35237</v>
      </c>
      <c r="T7092" s="9" t="s">
        <v>22</v>
      </c>
    </row>
    <row r="7093" customHeight="1" spans="1:20">
      <c r="A7093" s="6">
        <v>45216</v>
      </c>
      <c r="B7093" s="9" t="s">
        <v>35238</v>
      </c>
      <c r="C7093" s="9" t="s">
        <v>50</v>
      </c>
      <c r="D7093" s="11" t="s">
        <v>22</v>
      </c>
      <c r="E7093" s="9" t="s">
        <v>35239</v>
      </c>
      <c r="F7093" s="9" t="s">
        <v>20929</v>
      </c>
      <c r="G7093" s="11" t="s">
        <v>53</v>
      </c>
      <c r="H7093" s="11" t="s">
        <v>96</v>
      </c>
      <c r="I7093" s="11" t="s">
        <v>293</v>
      </c>
      <c r="J7093" s="11" t="s">
        <v>27</v>
      </c>
      <c r="K7093" s="11" t="s">
        <v>28</v>
      </c>
      <c r="L7093" s="11" t="s">
        <v>43</v>
      </c>
      <c r="M7093" s="9" t="s">
        <v>44</v>
      </c>
      <c r="N7093" s="9" t="s">
        <v>31</v>
      </c>
      <c r="O7093" s="11" t="s">
        <v>32</v>
      </c>
      <c r="P7093" s="11" t="s">
        <v>22</v>
      </c>
      <c r="Q7093" s="11" t="s">
        <v>35240</v>
      </c>
      <c r="R7093" s="11" t="s">
        <v>56</v>
      </c>
      <c r="S7093" s="9" t="s">
        <v>35241</v>
      </c>
      <c r="T7093" s="9" t="s">
        <v>22</v>
      </c>
    </row>
    <row r="7094" customHeight="1" spans="1:20">
      <c r="A7094" s="6">
        <v>45216</v>
      </c>
      <c r="B7094" s="9" t="s">
        <v>35242</v>
      </c>
      <c r="C7094" s="9" t="s">
        <v>7176</v>
      </c>
      <c r="D7094" s="11" t="s">
        <v>22</v>
      </c>
      <c r="E7094" s="9" t="s">
        <v>22497</v>
      </c>
      <c r="F7094" s="9" t="s">
        <v>22498</v>
      </c>
      <c r="G7094" s="11" t="s">
        <v>53</v>
      </c>
      <c r="H7094" s="11" t="s">
        <v>22</v>
      </c>
      <c r="I7094" s="11" t="s">
        <v>337</v>
      </c>
      <c r="J7094" s="11" t="s">
        <v>27</v>
      </c>
      <c r="K7094" s="11" t="s">
        <v>28</v>
      </c>
      <c r="L7094" s="11" t="s">
        <v>43</v>
      </c>
      <c r="M7094" s="9" t="s">
        <v>30</v>
      </c>
      <c r="N7094" s="9" t="s">
        <v>31</v>
      </c>
      <c r="O7094" s="11" t="s">
        <v>32</v>
      </c>
      <c r="P7094" s="11" t="s">
        <v>22</v>
      </c>
      <c r="Q7094" s="11" t="s">
        <v>35243</v>
      </c>
      <c r="R7094" s="11" t="s">
        <v>46</v>
      </c>
      <c r="S7094" s="9" t="s">
        <v>35244</v>
      </c>
      <c r="T7094" s="9" t="s">
        <v>35245</v>
      </c>
    </row>
    <row r="7095" customHeight="1" spans="1:20">
      <c r="A7095" s="6">
        <v>45216</v>
      </c>
      <c r="B7095" s="9" t="s">
        <v>35246</v>
      </c>
      <c r="C7095" s="9" t="s">
        <v>6302</v>
      </c>
      <c r="D7095" s="11" t="s">
        <v>22</v>
      </c>
      <c r="E7095" s="9" t="s">
        <v>35247</v>
      </c>
      <c r="F7095" s="9" t="s">
        <v>12663</v>
      </c>
      <c r="G7095" s="11" t="s">
        <v>25</v>
      </c>
      <c r="H7095" s="11" t="s">
        <v>22</v>
      </c>
      <c r="I7095" s="11" t="s">
        <v>26</v>
      </c>
      <c r="J7095" s="11" t="s">
        <v>27</v>
      </c>
      <c r="K7095" s="11" t="s">
        <v>76</v>
      </c>
      <c r="L7095" s="11" t="s">
        <v>29</v>
      </c>
      <c r="M7095" s="9" t="s">
        <v>30</v>
      </c>
      <c r="N7095" s="9" t="s">
        <v>31</v>
      </c>
      <c r="O7095" s="11" t="s">
        <v>32</v>
      </c>
      <c r="P7095" s="11" t="s">
        <v>22</v>
      </c>
      <c r="Q7095" s="11" t="s">
        <v>35248</v>
      </c>
      <c r="R7095" s="11" t="s">
        <v>34</v>
      </c>
      <c r="S7095" s="9" t="s">
        <v>35249</v>
      </c>
      <c r="T7095" s="9" t="s">
        <v>35250</v>
      </c>
    </row>
    <row r="7096" customHeight="1" spans="1:20">
      <c r="A7096" s="6">
        <v>45216</v>
      </c>
      <c r="B7096" s="9" t="s">
        <v>35251</v>
      </c>
      <c r="C7096" s="9" t="s">
        <v>6302</v>
      </c>
      <c r="D7096" s="11" t="s">
        <v>22</v>
      </c>
      <c r="E7096" s="9" t="s">
        <v>35252</v>
      </c>
      <c r="F7096" s="9" t="s">
        <v>35253</v>
      </c>
      <c r="G7096" s="11" t="s">
        <v>82</v>
      </c>
      <c r="H7096" s="11" t="s">
        <v>22</v>
      </c>
      <c r="I7096" s="11" t="s">
        <v>26</v>
      </c>
      <c r="J7096" s="11" t="s">
        <v>27</v>
      </c>
      <c r="K7096" s="11" t="s">
        <v>28</v>
      </c>
      <c r="L7096" s="11" t="s">
        <v>29</v>
      </c>
      <c r="M7096" s="9" t="s">
        <v>30</v>
      </c>
      <c r="N7096" s="9" t="s">
        <v>31</v>
      </c>
      <c r="O7096" s="11" t="s">
        <v>32</v>
      </c>
      <c r="P7096" s="11" t="s">
        <v>22</v>
      </c>
      <c r="Q7096" s="11" t="s">
        <v>35254</v>
      </c>
      <c r="R7096" s="11" t="s">
        <v>34</v>
      </c>
      <c r="S7096" s="9" t="s">
        <v>35255</v>
      </c>
      <c r="T7096" s="9" t="s">
        <v>35256</v>
      </c>
    </row>
    <row r="7097" customHeight="1" spans="1:20">
      <c r="A7097" s="6">
        <v>45216</v>
      </c>
      <c r="B7097" s="9" t="s">
        <v>35257</v>
      </c>
      <c r="C7097" s="9" t="s">
        <v>16210</v>
      </c>
      <c r="D7097" s="11" t="s">
        <v>22</v>
      </c>
      <c r="E7097" s="9" t="s">
        <v>35258</v>
      </c>
      <c r="F7097" s="9" t="s">
        <v>35259</v>
      </c>
      <c r="G7097" s="11" t="s">
        <v>82</v>
      </c>
      <c r="H7097" s="11" t="s">
        <v>22</v>
      </c>
      <c r="I7097" s="11" t="s">
        <v>1072</v>
      </c>
      <c r="J7097" s="11" t="s">
        <v>27</v>
      </c>
      <c r="K7097" s="11" t="s">
        <v>28</v>
      </c>
      <c r="L7097" s="11" t="s">
        <v>43</v>
      </c>
      <c r="M7097" s="9" t="s">
        <v>30</v>
      </c>
      <c r="N7097" s="9" t="s">
        <v>31</v>
      </c>
      <c r="O7097" s="11" t="s">
        <v>32</v>
      </c>
      <c r="P7097" s="11" t="s">
        <v>22</v>
      </c>
      <c r="Q7097" s="11" t="s">
        <v>35260</v>
      </c>
      <c r="R7097" s="11" t="s">
        <v>46</v>
      </c>
      <c r="S7097" s="9" t="s">
        <v>35261</v>
      </c>
      <c r="T7097" s="9" t="s">
        <v>35262</v>
      </c>
    </row>
    <row r="7098" customHeight="1" spans="1:20">
      <c r="A7098" s="6">
        <v>45216</v>
      </c>
      <c r="B7098" s="9" t="s">
        <v>35263</v>
      </c>
      <c r="C7098" s="9" t="s">
        <v>646</v>
      </c>
      <c r="D7098" s="11" t="s">
        <v>22</v>
      </c>
      <c r="E7098" s="9" t="s">
        <v>35264</v>
      </c>
      <c r="F7098" s="9" t="s">
        <v>35265</v>
      </c>
      <c r="G7098" s="11" t="s">
        <v>53</v>
      </c>
      <c r="H7098" s="11" t="s">
        <v>96</v>
      </c>
      <c r="I7098" s="11" t="s">
        <v>155</v>
      </c>
      <c r="J7098" s="11" t="s">
        <v>27</v>
      </c>
      <c r="K7098" s="11" t="s">
        <v>28</v>
      </c>
      <c r="L7098" s="11" t="s">
        <v>43</v>
      </c>
      <c r="M7098" s="9" t="s">
        <v>44</v>
      </c>
      <c r="N7098" s="9" t="s">
        <v>31</v>
      </c>
      <c r="O7098" s="11" t="s">
        <v>32</v>
      </c>
      <c r="P7098" s="11" t="s">
        <v>22</v>
      </c>
      <c r="Q7098" s="11" t="s">
        <v>35266</v>
      </c>
      <c r="R7098" s="11" t="s">
        <v>46</v>
      </c>
      <c r="S7098" s="9" t="s">
        <v>35267</v>
      </c>
      <c r="T7098" s="9" t="s">
        <v>22</v>
      </c>
    </row>
    <row r="7099" customHeight="1" spans="1:20">
      <c r="A7099" s="6">
        <v>45216</v>
      </c>
      <c r="B7099" s="9" t="s">
        <v>35268</v>
      </c>
      <c r="C7099" s="9" t="s">
        <v>4902</v>
      </c>
      <c r="D7099" s="11" t="s">
        <v>22</v>
      </c>
      <c r="E7099" s="9" t="s">
        <v>35269</v>
      </c>
      <c r="F7099" s="9" t="s">
        <v>19876</v>
      </c>
      <c r="G7099" s="11" t="s">
        <v>130</v>
      </c>
      <c r="H7099" s="11" t="s">
        <v>22</v>
      </c>
      <c r="I7099" s="11" t="s">
        <v>511</v>
      </c>
      <c r="J7099" s="11" t="s">
        <v>27</v>
      </c>
      <c r="K7099" s="11" t="s">
        <v>28</v>
      </c>
      <c r="L7099" s="11" t="s">
        <v>43</v>
      </c>
      <c r="M7099" s="9" t="s">
        <v>30</v>
      </c>
      <c r="N7099" s="9" t="s">
        <v>31</v>
      </c>
      <c r="O7099" s="11" t="s">
        <v>32</v>
      </c>
      <c r="P7099" s="11" t="s">
        <v>22</v>
      </c>
      <c r="Q7099" s="11" t="s">
        <v>35270</v>
      </c>
      <c r="R7099" s="11" t="s">
        <v>46</v>
      </c>
      <c r="S7099" s="9" t="s">
        <v>35271</v>
      </c>
      <c r="T7099" s="9" t="s">
        <v>35272</v>
      </c>
    </row>
    <row r="7100" customHeight="1" spans="1:20">
      <c r="A7100" s="6">
        <v>45216</v>
      </c>
      <c r="B7100" s="9" t="s">
        <v>35273</v>
      </c>
      <c r="C7100" s="9" t="s">
        <v>16879</v>
      </c>
      <c r="D7100" s="11" t="s">
        <v>22</v>
      </c>
      <c r="E7100" s="9" t="s">
        <v>35274</v>
      </c>
      <c r="F7100" s="9" t="s">
        <v>24507</v>
      </c>
      <c r="G7100" s="11" t="s">
        <v>53</v>
      </c>
      <c r="H7100" s="11" t="s">
        <v>110</v>
      </c>
      <c r="I7100" s="11" t="s">
        <v>124</v>
      </c>
      <c r="J7100" s="11" t="s">
        <v>27</v>
      </c>
      <c r="K7100" s="11" t="s">
        <v>28</v>
      </c>
      <c r="L7100" s="11" t="s">
        <v>43</v>
      </c>
      <c r="M7100" s="9" t="s">
        <v>30</v>
      </c>
      <c r="N7100" s="9" t="s">
        <v>31</v>
      </c>
      <c r="O7100" s="11" t="s">
        <v>32</v>
      </c>
      <c r="P7100" s="11" t="s">
        <v>22</v>
      </c>
      <c r="Q7100" s="11" t="s">
        <v>35275</v>
      </c>
      <c r="R7100" s="11" t="s">
        <v>46</v>
      </c>
      <c r="S7100" s="9" t="s">
        <v>35276</v>
      </c>
      <c r="T7100" s="9" t="s">
        <v>35277</v>
      </c>
    </row>
    <row r="7101" customHeight="1" spans="1:20">
      <c r="A7101" s="6">
        <v>45216</v>
      </c>
      <c r="B7101" s="9" t="s">
        <v>35278</v>
      </c>
      <c r="C7101" s="9" t="s">
        <v>4967</v>
      </c>
      <c r="D7101" s="11" t="s">
        <v>22</v>
      </c>
      <c r="E7101" s="9" t="s">
        <v>15839</v>
      </c>
      <c r="F7101" s="9" t="s">
        <v>15840</v>
      </c>
      <c r="G7101" s="11" t="s">
        <v>130</v>
      </c>
      <c r="H7101" s="11" t="s">
        <v>22</v>
      </c>
      <c r="I7101" s="11" t="s">
        <v>63</v>
      </c>
      <c r="J7101" s="11" t="s">
        <v>27</v>
      </c>
      <c r="K7101" s="11" t="s">
        <v>28</v>
      </c>
      <c r="L7101" s="11" t="s">
        <v>43</v>
      </c>
      <c r="M7101" s="9" t="s">
        <v>799</v>
      </c>
      <c r="N7101" s="9" t="s">
        <v>31</v>
      </c>
      <c r="O7101" s="11" t="s">
        <v>32</v>
      </c>
      <c r="P7101" s="11" t="s">
        <v>22</v>
      </c>
      <c r="Q7101" s="11" t="s">
        <v>35279</v>
      </c>
      <c r="R7101" s="11" t="s">
        <v>46</v>
      </c>
      <c r="S7101" s="9" t="s">
        <v>35280</v>
      </c>
      <c r="T7101" s="9" t="s">
        <v>35281</v>
      </c>
    </row>
    <row r="7102" customHeight="1" spans="1:20">
      <c r="A7102" s="6">
        <v>45216</v>
      </c>
      <c r="B7102" s="9" t="s">
        <v>35282</v>
      </c>
      <c r="C7102" s="9" t="s">
        <v>817</v>
      </c>
      <c r="D7102" s="11" t="s">
        <v>22</v>
      </c>
      <c r="E7102" s="9" t="s">
        <v>35283</v>
      </c>
      <c r="F7102" s="9" t="s">
        <v>35284</v>
      </c>
      <c r="G7102" s="11" t="s">
        <v>82</v>
      </c>
      <c r="H7102" s="11" t="s">
        <v>22</v>
      </c>
      <c r="I7102" s="11" t="s">
        <v>985</v>
      </c>
      <c r="J7102" s="11" t="s">
        <v>27</v>
      </c>
      <c r="K7102" s="11" t="s">
        <v>28</v>
      </c>
      <c r="L7102" s="11" t="s">
        <v>43</v>
      </c>
      <c r="M7102" s="9" t="s">
        <v>30</v>
      </c>
      <c r="N7102" s="9" t="s">
        <v>31</v>
      </c>
      <c r="O7102" s="11" t="s">
        <v>32</v>
      </c>
      <c r="P7102" s="11" t="s">
        <v>22</v>
      </c>
      <c r="Q7102" s="11" t="s">
        <v>35285</v>
      </c>
      <c r="R7102" s="11" t="s">
        <v>46</v>
      </c>
      <c r="S7102" s="9" t="s">
        <v>35286</v>
      </c>
      <c r="T7102" s="9" t="s">
        <v>35287</v>
      </c>
    </row>
    <row r="7103" customHeight="1" spans="1:20">
      <c r="A7103" s="6">
        <v>45216</v>
      </c>
      <c r="B7103" s="9" t="s">
        <v>35288</v>
      </c>
      <c r="C7103" s="9" t="s">
        <v>8489</v>
      </c>
      <c r="D7103" s="11" t="s">
        <v>22</v>
      </c>
      <c r="E7103" s="9" t="s">
        <v>35289</v>
      </c>
      <c r="F7103" s="9" t="s">
        <v>35290</v>
      </c>
      <c r="G7103" s="11" t="s">
        <v>62</v>
      </c>
      <c r="H7103" s="11" t="s">
        <v>110</v>
      </c>
      <c r="I7103" s="11" t="s">
        <v>75</v>
      </c>
      <c r="J7103" s="11" t="s">
        <v>27</v>
      </c>
      <c r="K7103" s="11" t="s">
        <v>28</v>
      </c>
      <c r="L7103" s="11" t="s">
        <v>43</v>
      </c>
      <c r="M7103" s="9" t="s">
        <v>44</v>
      </c>
      <c r="N7103" s="9" t="s">
        <v>31</v>
      </c>
      <c r="O7103" s="11" t="s">
        <v>32</v>
      </c>
      <c r="P7103" s="11" t="s">
        <v>22</v>
      </c>
      <c r="Q7103" s="11" t="s">
        <v>35291</v>
      </c>
      <c r="R7103" s="11" t="s">
        <v>46</v>
      </c>
      <c r="S7103" s="9" t="s">
        <v>35292</v>
      </c>
      <c r="T7103" s="9" t="s">
        <v>35293</v>
      </c>
    </row>
    <row r="7104" customHeight="1" spans="1:20">
      <c r="A7104" s="6">
        <v>45216</v>
      </c>
      <c r="B7104" s="9" t="s">
        <v>35294</v>
      </c>
      <c r="C7104" s="9" t="s">
        <v>22642</v>
      </c>
      <c r="D7104" s="11" t="s">
        <v>22</v>
      </c>
      <c r="E7104" s="9" t="s">
        <v>35295</v>
      </c>
      <c r="F7104" s="9" t="s">
        <v>35296</v>
      </c>
      <c r="G7104" s="11" t="s">
        <v>82</v>
      </c>
      <c r="H7104" s="11" t="s">
        <v>22</v>
      </c>
      <c r="I7104" s="11" t="s">
        <v>168</v>
      </c>
      <c r="J7104" s="11" t="s">
        <v>27</v>
      </c>
      <c r="K7104" s="11" t="s">
        <v>28</v>
      </c>
      <c r="L7104" s="11" t="s">
        <v>43</v>
      </c>
      <c r="M7104" s="9" t="s">
        <v>169</v>
      </c>
      <c r="N7104" s="9" t="s">
        <v>31</v>
      </c>
      <c r="O7104" s="11" t="s">
        <v>32</v>
      </c>
      <c r="P7104" s="11" t="s">
        <v>22</v>
      </c>
      <c r="Q7104" s="11" t="s">
        <v>35297</v>
      </c>
      <c r="R7104" s="11" t="s">
        <v>46</v>
      </c>
      <c r="S7104" s="9" t="s">
        <v>35298</v>
      </c>
      <c r="T7104" s="9" t="s">
        <v>35299</v>
      </c>
    </row>
    <row r="7105" customHeight="1" spans="1:20">
      <c r="A7105" s="6">
        <v>45216</v>
      </c>
      <c r="B7105" s="9" t="s">
        <v>35300</v>
      </c>
      <c r="C7105" s="9" t="s">
        <v>8114</v>
      </c>
      <c r="D7105" s="11" t="s">
        <v>22</v>
      </c>
      <c r="E7105" s="9" t="s">
        <v>35301</v>
      </c>
      <c r="F7105" s="9" t="s">
        <v>35302</v>
      </c>
      <c r="G7105" s="11" t="s">
        <v>41</v>
      </c>
      <c r="H7105" s="11" t="s">
        <v>137</v>
      </c>
      <c r="I7105" s="11" t="s">
        <v>90</v>
      </c>
      <c r="J7105" s="11" t="s">
        <v>27</v>
      </c>
      <c r="K7105" s="11" t="s">
        <v>28</v>
      </c>
      <c r="L7105" s="11" t="s">
        <v>43</v>
      </c>
      <c r="M7105" s="9" t="s">
        <v>30</v>
      </c>
      <c r="N7105" s="9" t="s">
        <v>5516</v>
      </c>
      <c r="O7105" s="11" t="s">
        <v>32</v>
      </c>
      <c r="P7105" s="11" t="s">
        <v>22</v>
      </c>
      <c r="Q7105" s="11" t="s">
        <v>35303</v>
      </c>
      <c r="R7105" s="11" t="s">
        <v>8115</v>
      </c>
      <c r="S7105" s="9" t="s">
        <v>35304</v>
      </c>
      <c r="T7105" s="9" t="s">
        <v>22</v>
      </c>
    </row>
    <row r="7106" customHeight="1" spans="1:20">
      <c r="A7106" s="6">
        <v>45216</v>
      </c>
      <c r="B7106" s="9" t="s">
        <v>35305</v>
      </c>
      <c r="C7106" s="9" t="s">
        <v>5616</v>
      </c>
      <c r="D7106" s="11" t="s">
        <v>22</v>
      </c>
      <c r="E7106" s="9" t="s">
        <v>35306</v>
      </c>
      <c r="F7106" s="9" t="s">
        <v>35307</v>
      </c>
      <c r="G7106" s="11" t="s">
        <v>25</v>
      </c>
      <c r="H7106" s="11" t="s">
        <v>22</v>
      </c>
      <c r="I7106" s="11" t="s">
        <v>214</v>
      </c>
      <c r="J7106" s="11" t="s">
        <v>27</v>
      </c>
      <c r="K7106" s="11" t="s">
        <v>28</v>
      </c>
      <c r="L7106" s="11" t="s">
        <v>43</v>
      </c>
      <c r="M7106" s="9" t="s">
        <v>30</v>
      </c>
      <c r="N7106" s="9" t="s">
        <v>31</v>
      </c>
      <c r="O7106" s="11" t="s">
        <v>32</v>
      </c>
      <c r="P7106" s="11" t="s">
        <v>22</v>
      </c>
      <c r="Q7106" s="11" t="s">
        <v>35308</v>
      </c>
      <c r="R7106" s="11" t="s">
        <v>46</v>
      </c>
      <c r="S7106" s="9" t="s">
        <v>35309</v>
      </c>
      <c r="T7106" s="9" t="s">
        <v>35310</v>
      </c>
    </row>
    <row r="7107" customHeight="1" spans="1:20">
      <c r="A7107" s="6">
        <v>45216</v>
      </c>
      <c r="B7107" s="9" t="s">
        <v>35311</v>
      </c>
      <c r="C7107" s="9" t="s">
        <v>393</v>
      </c>
      <c r="D7107" s="11" t="s">
        <v>22</v>
      </c>
      <c r="E7107" s="9" t="s">
        <v>35312</v>
      </c>
      <c r="F7107" s="9" t="s">
        <v>35313</v>
      </c>
      <c r="G7107" s="11" t="s">
        <v>130</v>
      </c>
      <c r="H7107" s="11" t="s">
        <v>22</v>
      </c>
      <c r="I7107" s="11" t="s">
        <v>26</v>
      </c>
      <c r="J7107" s="11" t="s">
        <v>27</v>
      </c>
      <c r="K7107" s="11" t="s">
        <v>76</v>
      </c>
      <c r="L7107" s="11" t="s">
        <v>29</v>
      </c>
      <c r="M7107" s="9" t="s">
        <v>30</v>
      </c>
      <c r="N7107" s="9" t="s">
        <v>31</v>
      </c>
      <c r="O7107" s="11" t="s">
        <v>32</v>
      </c>
      <c r="P7107" s="11" t="s">
        <v>22</v>
      </c>
      <c r="Q7107" s="11" t="s">
        <v>35314</v>
      </c>
      <c r="R7107" s="11" t="s">
        <v>34</v>
      </c>
      <c r="S7107" s="9" t="s">
        <v>35315</v>
      </c>
      <c r="T7107" s="9" t="s">
        <v>35316</v>
      </c>
    </row>
    <row r="7108" customHeight="1" spans="1:20">
      <c r="A7108" s="6">
        <v>45216</v>
      </c>
      <c r="B7108" s="9" t="s">
        <v>35317</v>
      </c>
      <c r="C7108" s="9" t="s">
        <v>1281</v>
      </c>
      <c r="D7108" s="11" t="s">
        <v>22</v>
      </c>
      <c r="E7108" s="9" t="s">
        <v>35318</v>
      </c>
      <c r="F7108" s="9" t="s">
        <v>35319</v>
      </c>
      <c r="G7108" s="11" t="s">
        <v>130</v>
      </c>
      <c r="H7108" s="11" t="s">
        <v>22</v>
      </c>
      <c r="I7108" s="11" t="s">
        <v>235</v>
      </c>
      <c r="J7108" s="11" t="s">
        <v>27</v>
      </c>
      <c r="K7108" s="11" t="s">
        <v>28</v>
      </c>
      <c r="L7108" s="11" t="s">
        <v>43</v>
      </c>
      <c r="M7108" s="9" t="s">
        <v>44</v>
      </c>
      <c r="N7108" s="9" t="s">
        <v>31</v>
      </c>
      <c r="O7108" s="11" t="s">
        <v>32</v>
      </c>
      <c r="P7108" s="11" t="s">
        <v>22</v>
      </c>
      <c r="Q7108" s="11" t="s">
        <v>35320</v>
      </c>
      <c r="R7108" s="11" t="s">
        <v>46</v>
      </c>
      <c r="S7108" s="9" t="s">
        <v>35321</v>
      </c>
      <c r="T7108" s="9" t="s">
        <v>35322</v>
      </c>
    </row>
    <row r="7109" customHeight="1" spans="1:20">
      <c r="A7109" s="6">
        <v>45216</v>
      </c>
      <c r="B7109" s="9" t="s">
        <v>35323</v>
      </c>
      <c r="C7109" s="9" t="s">
        <v>646</v>
      </c>
      <c r="D7109" s="11" t="s">
        <v>22</v>
      </c>
      <c r="E7109" s="9" t="s">
        <v>35318</v>
      </c>
      <c r="F7109" s="9" t="s">
        <v>35319</v>
      </c>
      <c r="G7109" s="11" t="s">
        <v>130</v>
      </c>
      <c r="H7109" s="11" t="s">
        <v>22</v>
      </c>
      <c r="I7109" s="11" t="s">
        <v>104</v>
      </c>
      <c r="J7109" s="11" t="s">
        <v>27</v>
      </c>
      <c r="K7109" s="11" t="s">
        <v>28</v>
      </c>
      <c r="L7109" s="11" t="s">
        <v>43</v>
      </c>
      <c r="M7109" s="9" t="s">
        <v>44</v>
      </c>
      <c r="N7109" s="9" t="s">
        <v>31</v>
      </c>
      <c r="O7109" s="11" t="s">
        <v>32</v>
      </c>
      <c r="P7109" s="11" t="s">
        <v>22</v>
      </c>
      <c r="Q7109" s="11" t="s">
        <v>35324</v>
      </c>
      <c r="R7109" s="11" t="s">
        <v>46</v>
      </c>
      <c r="S7109" s="9" t="s">
        <v>35325</v>
      </c>
      <c r="T7109" s="9" t="s">
        <v>35326</v>
      </c>
    </row>
    <row r="7110" customHeight="1" spans="1:20">
      <c r="A7110" s="6">
        <v>45216</v>
      </c>
      <c r="B7110" s="9" t="s">
        <v>35327</v>
      </c>
      <c r="C7110" s="9" t="s">
        <v>1057</v>
      </c>
      <c r="D7110" s="11" t="s">
        <v>22</v>
      </c>
      <c r="E7110" s="9" t="s">
        <v>35328</v>
      </c>
      <c r="F7110" s="9" t="s">
        <v>35329</v>
      </c>
      <c r="G7110" s="11" t="s">
        <v>82</v>
      </c>
      <c r="H7110" s="11" t="s">
        <v>22</v>
      </c>
      <c r="I7110" s="11" t="s">
        <v>270</v>
      </c>
      <c r="J7110" s="11" t="s">
        <v>27</v>
      </c>
      <c r="K7110" s="11" t="s">
        <v>28</v>
      </c>
      <c r="L7110" s="11" t="s">
        <v>43</v>
      </c>
      <c r="M7110" s="9" t="s">
        <v>799</v>
      </c>
      <c r="N7110" s="9" t="s">
        <v>31</v>
      </c>
      <c r="O7110" s="11" t="s">
        <v>32</v>
      </c>
      <c r="P7110" s="11" t="s">
        <v>22</v>
      </c>
      <c r="Q7110" s="11" t="s">
        <v>35330</v>
      </c>
      <c r="R7110" s="11" t="s">
        <v>46</v>
      </c>
      <c r="S7110" s="9" t="s">
        <v>35331</v>
      </c>
      <c r="T7110" s="9" t="s">
        <v>35332</v>
      </c>
    </row>
    <row r="7111" customHeight="1" spans="1:20">
      <c r="A7111" s="6">
        <v>45216</v>
      </c>
      <c r="B7111" s="9" t="s">
        <v>35333</v>
      </c>
      <c r="C7111" s="9" t="s">
        <v>35334</v>
      </c>
      <c r="D7111" s="11" t="s">
        <v>22</v>
      </c>
      <c r="E7111" s="9" t="s">
        <v>35335</v>
      </c>
      <c r="F7111" s="9" t="s">
        <v>31873</v>
      </c>
      <c r="G7111" s="11" t="s">
        <v>25</v>
      </c>
      <c r="H7111" s="11" t="s">
        <v>22</v>
      </c>
      <c r="I7111" s="11" t="s">
        <v>26</v>
      </c>
      <c r="J7111" s="11" t="s">
        <v>27</v>
      </c>
      <c r="K7111" s="11" t="s">
        <v>76</v>
      </c>
      <c r="L7111" s="11" t="s">
        <v>29</v>
      </c>
      <c r="M7111" s="9" t="s">
        <v>169</v>
      </c>
      <c r="N7111" s="9" t="s">
        <v>31</v>
      </c>
      <c r="O7111" s="11" t="s">
        <v>32</v>
      </c>
      <c r="P7111" s="11" t="s">
        <v>22</v>
      </c>
      <c r="Q7111" s="11" t="s">
        <v>35336</v>
      </c>
      <c r="R7111" s="11" t="s">
        <v>34</v>
      </c>
      <c r="S7111" s="9" t="s">
        <v>35337</v>
      </c>
      <c r="T7111" s="9" t="s">
        <v>35338</v>
      </c>
    </row>
    <row r="7112" customHeight="1" spans="1:20">
      <c r="A7112" s="6">
        <v>45216</v>
      </c>
      <c r="B7112" s="9" t="s">
        <v>35339</v>
      </c>
      <c r="C7112" s="9" t="s">
        <v>817</v>
      </c>
      <c r="D7112" s="11" t="s">
        <v>22</v>
      </c>
      <c r="E7112" s="9" t="s">
        <v>35340</v>
      </c>
      <c r="F7112" s="9" t="s">
        <v>35341</v>
      </c>
      <c r="G7112" s="11" t="s">
        <v>69</v>
      </c>
      <c r="H7112" s="11" t="s">
        <v>22</v>
      </c>
      <c r="I7112" s="11" t="s">
        <v>162</v>
      </c>
      <c r="J7112" s="11" t="s">
        <v>27</v>
      </c>
      <c r="K7112" s="11" t="s">
        <v>28</v>
      </c>
      <c r="L7112" s="11" t="s">
        <v>43</v>
      </c>
      <c r="M7112" s="9" t="s">
        <v>30</v>
      </c>
      <c r="N7112" s="9" t="s">
        <v>31</v>
      </c>
      <c r="O7112" s="11" t="s">
        <v>32</v>
      </c>
      <c r="P7112" s="11" t="s">
        <v>22</v>
      </c>
      <c r="Q7112" s="11" t="s">
        <v>35342</v>
      </c>
      <c r="R7112" s="11" t="s">
        <v>46</v>
      </c>
      <c r="S7112" s="9" t="s">
        <v>35343</v>
      </c>
      <c r="T7112" s="9" t="s">
        <v>35344</v>
      </c>
    </row>
    <row r="7113" customHeight="1" spans="1:20">
      <c r="A7113" s="6">
        <v>45216</v>
      </c>
      <c r="B7113" s="9" t="s">
        <v>35345</v>
      </c>
      <c r="C7113" s="9" t="s">
        <v>5170</v>
      </c>
      <c r="D7113" s="11" t="s">
        <v>22</v>
      </c>
      <c r="E7113" s="9" t="s">
        <v>35346</v>
      </c>
      <c r="F7113" s="9" t="s">
        <v>35347</v>
      </c>
      <c r="G7113" s="11" t="s">
        <v>82</v>
      </c>
      <c r="H7113" s="11" t="s">
        <v>22</v>
      </c>
      <c r="I7113" s="11" t="s">
        <v>175</v>
      </c>
      <c r="J7113" s="11" t="s">
        <v>27</v>
      </c>
      <c r="K7113" s="11" t="s">
        <v>28</v>
      </c>
      <c r="L7113" s="11" t="s">
        <v>43</v>
      </c>
      <c r="M7113" s="9" t="s">
        <v>30</v>
      </c>
      <c r="N7113" s="9" t="s">
        <v>31</v>
      </c>
      <c r="O7113" s="11" t="s">
        <v>32</v>
      </c>
      <c r="P7113" s="11" t="s">
        <v>22</v>
      </c>
      <c r="Q7113" s="11" t="s">
        <v>35348</v>
      </c>
      <c r="R7113" s="11" t="s">
        <v>46</v>
      </c>
      <c r="S7113" s="9" t="s">
        <v>35349</v>
      </c>
      <c r="T7113" s="9" t="s">
        <v>35350</v>
      </c>
    </row>
    <row r="7114" customHeight="1" spans="1:20">
      <c r="A7114" s="6">
        <v>45216</v>
      </c>
      <c r="B7114" s="9" t="s">
        <v>35351</v>
      </c>
      <c r="C7114" s="9" t="s">
        <v>15957</v>
      </c>
      <c r="D7114" s="11" t="s">
        <v>22</v>
      </c>
      <c r="E7114" s="9" t="s">
        <v>35352</v>
      </c>
      <c r="F7114" s="9" t="s">
        <v>35353</v>
      </c>
      <c r="G7114" s="11" t="s">
        <v>62</v>
      </c>
      <c r="H7114" s="11" t="s">
        <v>22</v>
      </c>
      <c r="I7114" s="11" t="s">
        <v>149</v>
      </c>
      <c r="J7114" s="11" t="s">
        <v>27</v>
      </c>
      <c r="K7114" s="11" t="s">
        <v>28</v>
      </c>
      <c r="L7114" s="11" t="s">
        <v>43</v>
      </c>
      <c r="M7114" s="9" t="s">
        <v>30</v>
      </c>
      <c r="N7114" s="9" t="s">
        <v>208</v>
      </c>
      <c r="O7114" s="11" t="s">
        <v>32</v>
      </c>
      <c r="P7114" s="11" t="s">
        <v>22</v>
      </c>
      <c r="Q7114" s="11" t="s">
        <v>22</v>
      </c>
      <c r="R7114" s="11" t="s">
        <v>149</v>
      </c>
      <c r="S7114" s="9" t="s">
        <v>35354</v>
      </c>
      <c r="T7114" s="9" t="s">
        <v>22</v>
      </c>
    </row>
    <row r="7115" customHeight="1" spans="1:20">
      <c r="A7115" s="6">
        <v>45216</v>
      </c>
      <c r="B7115" s="9" t="s">
        <v>35355</v>
      </c>
      <c r="C7115" s="9" t="s">
        <v>10544</v>
      </c>
      <c r="D7115" s="11" t="s">
        <v>22</v>
      </c>
      <c r="E7115" s="9" t="s">
        <v>35356</v>
      </c>
      <c r="F7115" s="9" t="s">
        <v>35357</v>
      </c>
      <c r="G7115" s="11" t="s">
        <v>41</v>
      </c>
      <c r="H7115" s="11" t="s">
        <v>22</v>
      </c>
      <c r="I7115" s="11" t="s">
        <v>26</v>
      </c>
      <c r="J7115" s="11" t="s">
        <v>27</v>
      </c>
      <c r="K7115" s="11" t="s">
        <v>76</v>
      </c>
      <c r="L7115" s="11" t="s">
        <v>29</v>
      </c>
      <c r="M7115" s="9" t="s">
        <v>30</v>
      </c>
      <c r="N7115" s="9" t="s">
        <v>31</v>
      </c>
      <c r="O7115" s="11" t="s">
        <v>32</v>
      </c>
      <c r="P7115" s="11" t="s">
        <v>22</v>
      </c>
      <c r="Q7115" s="11" t="s">
        <v>35358</v>
      </c>
      <c r="R7115" s="11" t="s">
        <v>34</v>
      </c>
      <c r="S7115" s="9" t="s">
        <v>35359</v>
      </c>
      <c r="T7115" s="9" t="s">
        <v>22</v>
      </c>
    </row>
    <row r="7116" customHeight="1" spans="1:20">
      <c r="A7116" s="6">
        <v>45216</v>
      </c>
      <c r="B7116" s="9" t="s">
        <v>35360</v>
      </c>
      <c r="C7116" s="9" t="s">
        <v>6506</v>
      </c>
      <c r="D7116" s="11" t="s">
        <v>22</v>
      </c>
      <c r="E7116" s="9" t="s">
        <v>35361</v>
      </c>
      <c r="F7116" s="9" t="s">
        <v>35362</v>
      </c>
      <c r="G7116" s="11" t="s">
        <v>62</v>
      </c>
      <c r="H7116" s="11" t="s">
        <v>22</v>
      </c>
      <c r="I7116" s="11" t="s">
        <v>131</v>
      </c>
      <c r="J7116" s="11" t="s">
        <v>27</v>
      </c>
      <c r="K7116" s="11" t="s">
        <v>28</v>
      </c>
      <c r="L7116" s="11" t="s">
        <v>43</v>
      </c>
      <c r="M7116" s="9" t="s">
        <v>44</v>
      </c>
      <c r="N7116" s="9" t="s">
        <v>208</v>
      </c>
      <c r="O7116" s="11" t="s">
        <v>32</v>
      </c>
      <c r="P7116" s="11" t="s">
        <v>22</v>
      </c>
      <c r="Q7116" s="11" t="s">
        <v>35363</v>
      </c>
      <c r="R7116" s="11" t="s">
        <v>46</v>
      </c>
      <c r="S7116" s="9" t="s">
        <v>35364</v>
      </c>
      <c r="T7116" s="9" t="s">
        <v>22</v>
      </c>
    </row>
    <row r="7117" customHeight="1" spans="1:20">
      <c r="A7117" s="6">
        <v>45216</v>
      </c>
      <c r="B7117" s="9" t="s">
        <v>35365</v>
      </c>
      <c r="C7117" s="9" t="s">
        <v>6506</v>
      </c>
      <c r="D7117" s="11" t="s">
        <v>22</v>
      </c>
      <c r="E7117" s="9" t="s">
        <v>35366</v>
      </c>
      <c r="F7117" s="9" t="s">
        <v>35367</v>
      </c>
      <c r="G7117" s="11" t="s">
        <v>82</v>
      </c>
      <c r="H7117" s="11" t="s">
        <v>22</v>
      </c>
      <c r="I7117" s="11" t="s">
        <v>384</v>
      </c>
      <c r="J7117" s="11" t="s">
        <v>27</v>
      </c>
      <c r="K7117" s="11" t="s">
        <v>28</v>
      </c>
      <c r="L7117" s="11" t="s">
        <v>43</v>
      </c>
      <c r="M7117" s="9" t="s">
        <v>30</v>
      </c>
      <c r="N7117" s="9" t="s">
        <v>208</v>
      </c>
      <c r="O7117" s="11" t="s">
        <v>32</v>
      </c>
      <c r="P7117" s="11" t="s">
        <v>22</v>
      </c>
      <c r="Q7117" s="11" t="s">
        <v>35368</v>
      </c>
      <c r="R7117" s="11" t="s">
        <v>46</v>
      </c>
      <c r="S7117" s="9" t="s">
        <v>35369</v>
      </c>
      <c r="T7117" s="9" t="s">
        <v>22</v>
      </c>
    </row>
    <row r="7118" customHeight="1" spans="1:20">
      <c r="A7118" s="6">
        <v>45216</v>
      </c>
      <c r="B7118" s="9" t="s">
        <v>35370</v>
      </c>
      <c r="C7118" s="9" t="s">
        <v>6506</v>
      </c>
      <c r="D7118" s="11" t="s">
        <v>22</v>
      </c>
      <c r="E7118" s="9" t="s">
        <v>35371</v>
      </c>
      <c r="F7118" s="9" t="s">
        <v>1065</v>
      </c>
      <c r="G7118" s="11" t="s">
        <v>82</v>
      </c>
      <c r="H7118" s="11" t="s">
        <v>22</v>
      </c>
      <c r="I7118" s="11" t="s">
        <v>117</v>
      </c>
      <c r="J7118" s="11" t="s">
        <v>27</v>
      </c>
      <c r="K7118" s="11" t="s">
        <v>28</v>
      </c>
      <c r="L7118" s="11" t="s">
        <v>43</v>
      </c>
      <c r="M7118" s="9" t="s">
        <v>44</v>
      </c>
      <c r="N7118" s="9" t="s">
        <v>208</v>
      </c>
      <c r="O7118" s="11" t="s">
        <v>32</v>
      </c>
      <c r="P7118" s="11" t="s">
        <v>22</v>
      </c>
      <c r="Q7118" s="11" t="s">
        <v>35372</v>
      </c>
      <c r="R7118" s="11" t="s">
        <v>46</v>
      </c>
      <c r="S7118" s="9" t="s">
        <v>35373</v>
      </c>
      <c r="T7118" s="9" t="s">
        <v>22</v>
      </c>
    </row>
    <row r="7119" customHeight="1" spans="1:20">
      <c r="A7119" s="6">
        <v>45216</v>
      </c>
      <c r="B7119" s="9" t="s">
        <v>35374</v>
      </c>
      <c r="C7119" s="9" t="s">
        <v>6506</v>
      </c>
      <c r="D7119" s="11" t="s">
        <v>22</v>
      </c>
      <c r="E7119" s="9" t="s">
        <v>35375</v>
      </c>
      <c r="F7119" s="9" t="s">
        <v>22920</v>
      </c>
      <c r="G7119" s="11" t="s">
        <v>41</v>
      </c>
      <c r="H7119" s="11" t="s">
        <v>22</v>
      </c>
      <c r="I7119" s="11" t="s">
        <v>2203</v>
      </c>
      <c r="J7119" s="11" t="s">
        <v>27</v>
      </c>
      <c r="K7119" s="11" t="s">
        <v>28</v>
      </c>
      <c r="L7119" s="11" t="s">
        <v>43</v>
      </c>
      <c r="M7119" s="9" t="s">
        <v>44</v>
      </c>
      <c r="N7119" s="9" t="s">
        <v>208</v>
      </c>
      <c r="O7119" s="11" t="s">
        <v>32</v>
      </c>
      <c r="P7119" s="11" t="s">
        <v>22</v>
      </c>
      <c r="Q7119" s="11" t="s">
        <v>35376</v>
      </c>
      <c r="R7119" s="11" t="s">
        <v>46</v>
      </c>
      <c r="S7119" s="9" t="s">
        <v>35377</v>
      </c>
      <c r="T7119" s="9" t="s">
        <v>22</v>
      </c>
    </row>
    <row r="7120" customHeight="1" spans="1:20">
      <c r="A7120" s="6">
        <v>45216</v>
      </c>
      <c r="B7120" s="9" t="s">
        <v>35378</v>
      </c>
      <c r="C7120" s="9" t="s">
        <v>10544</v>
      </c>
      <c r="D7120" s="11" t="s">
        <v>22</v>
      </c>
      <c r="E7120" s="9" t="s">
        <v>35379</v>
      </c>
      <c r="F7120" s="9" t="s">
        <v>35380</v>
      </c>
      <c r="G7120" s="11" t="s">
        <v>25</v>
      </c>
      <c r="H7120" s="11" t="s">
        <v>22</v>
      </c>
      <c r="I7120" s="11" t="s">
        <v>26</v>
      </c>
      <c r="J7120" s="11" t="s">
        <v>27</v>
      </c>
      <c r="K7120" s="11" t="s">
        <v>76</v>
      </c>
      <c r="L7120" s="11" t="s">
        <v>29</v>
      </c>
      <c r="M7120" s="9" t="s">
        <v>30</v>
      </c>
      <c r="N7120" s="9" t="s">
        <v>31</v>
      </c>
      <c r="O7120" s="11" t="s">
        <v>32</v>
      </c>
      <c r="P7120" s="11" t="s">
        <v>22</v>
      </c>
      <c r="Q7120" s="11" t="s">
        <v>35381</v>
      </c>
      <c r="R7120" s="11" t="s">
        <v>34</v>
      </c>
      <c r="S7120" s="9" t="s">
        <v>35382</v>
      </c>
      <c r="T7120" s="9" t="s">
        <v>22</v>
      </c>
    </row>
    <row r="7121" customHeight="1" spans="1:20">
      <c r="A7121" s="6">
        <v>45216</v>
      </c>
      <c r="B7121" s="9" t="s">
        <v>35383</v>
      </c>
      <c r="C7121" s="9" t="s">
        <v>6506</v>
      </c>
      <c r="D7121" s="11" t="s">
        <v>22</v>
      </c>
      <c r="E7121" s="9" t="s">
        <v>35384</v>
      </c>
      <c r="F7121" s="9" t="s">
        <v>31684</v>
      </c>
      <c r="G7121" s="11" t="s">
        <v>25</v>
      </c>
      <c r="H7121" s="11" t="s">
        <v>22</v>
      </c>
      <c r="I7121" s="11" t="s">
        <v>42</v>
      </c>
      <c r="J7121" s="11" t="s">
        <v>27</v>
      </c>
      <c r="K7121" s="11" t="s">
        <v>28</v>
      </c>
      <c r="L7121" s="11" t="s">
        <v>43</v>
      </c>
      <c r="M7121" s="9" t="s">
        <v>30</v>
      </c>
      <c r="N7121" s="9" t="s">
        <v>208</v>
      </c>
      <c r="O7121" s="11" t="s">
        <v>32</v>
      </c>
      <c r="P7121" s="11" t="s">
        <v>22</v>
      </c>
      <c r="Q7121" s="11" t="s">
        <v>35385</v>
      </c>
      <c r="R7121" s="11" t="s">
        <v>46</v>
      </c>
      <c r="S7121" s="9" t="s">
        <v>35386</v>
      </c>
      <c r="T7121" s="9" t="s">
        <v>22</v>
      </c>
    </row>
    <row r="7122" customHeight="1" spans="1:20">
      <c r="A7122" s="6">
        <v>45216</v>
      </c>
      <c r="B7122" s="9" t="s">
        <v>35387</v>
      </c>
      <c r="C7122" s="9" t="s">
        <v>6506</v>
      </c>
      <c r="D7122" s="11" t="s">
        <v>22</v>
      </c>
      <c r="E7122" s="9" t="s">
        <v>35388</v>
      </c>
      <c r="F7122" s="9" t="s">
        <v>35389</v>
      </c>
      <c r="G7122" s="11" t="s">
        <v>62</v>
      </c>
      <c r="H7122" s="11" t="s">
        <v>22</v>
      </c>
      <c r="I7122" s="11" t="s">
        <v>490</v>
      </c>
      <c r="J7122" s="11" t="s">
        <v>27</v>
      </c>
      <c r="K7122" s="11" t="s">
        <v>28</v>
      </c>
      <c r="L7122" s="11" t="s">
        <v>43</v>
      </c>
      <c r="M7122" s="9" t="s">
        <v>44</v>
      </c>
      <c r="N7122" s="9" t="s">
        <v>208</v>
      </c>
      <c r="O7122" s="11" t="s">
        <v>32</v>
      </c>
      <c r="P7122" s="11" t="s">
        <v>22</v>
      </c>
      <c r="Q7122" s="11" t="s">
        <v>35390</v>
      </c>
      <c r="R7122" s="11" t="s">
        <v>46</v>
      </c>
      <c r="S7122" s="9" t="s">
        <v>35391</v>
      </c>
      <c r="T7122" s="9" t="s">
        <v>22</v>
      </c>
    </row>
    <row r="7123" customHeight="1" spans="1:20">
      <c r="A7123" s="6">
        <v>45216</v>
      </c>
      <c r="B7123" s="9" t="s">
        <v>35392</v>
      </c>
      <c r="C7123" s="9" t="s">
        <v>9229</v>
      </c>
      <c r="D7123" s="11" t="s">
        <v>22</v>
      </c>
      <c r="E7123" s="9" t="s">
        <v>35393</v>
      </c>
      <c r="F7123" s="9" t="s">
        <v>35394</v>
      </c>
      <c r="G7123" s="11" t="s">
        <v>41</v>
      </c>
      <c r="H7123" s="11" t="s">
        <v>22</v>
      </c>
      <c r="I7123" s="11" t="s">
        <v>490</v>
      </c>
      <c r="J7123" s="11" t="s">
        <v>27</v>
      </c>
      <c r="K7123" s="11" t="s">
        <v>28</v>
      </c>
      <c r="L7123" s="11" t="s">
        <v>43</v>
      </c>
      <c r="M7123" s="9" t="s">
        <v>30</v>
      </c>
      <c r="N7123" s="9" t="s">
        <v>208</v>
      </c>
      <c r="O7123" s="11" t="s">
        <v>32</v>
      </c>
      <c r="P7123" s="11" t="s">
        <v>22</v>
      </c>
      <c r="Q7123" s="11" t="s">
        <v>35395</v>
      </c>
      <c r="R7123" s="11" t="s">
        <v>46</v>
      </c>
      <c r="S7123" s="9" t="s">
        <v>35396</v>
      </c>
      <c r="T7123" s="9" t="s">
        <v>22</v>
      </c>
    </row>
    <row r="7124" customHeight="1" spans="1:20">
      <c r="A7124" s="6">
        <v>45216</v>
      </c>
      <c r="B7124" s="9" t="s">
        <v>35397</v>
      </c>
      <c r="C7124" s="9" t="s">
        <v>6506</v>
      </c>
      <c r="D7124" s="11" t="s">
        <v>22</v>
      </c>
      <c r="E7124" s="9" t="s">
        <v>35398</v>
      </c>
      <c r="F7124" s="9" t="s">
        <v>35399</v>
      </c>
      <c r="G7124" s="11" t="s">
        <v>130</v>
      </c>
      <c r="H7124" s="11" t="s">
        <v>22</v>
      </c>
      <c r="I7124" s="11" t="s">
        <v>2203</v>
      </c>
      <c r="J7124" s="11" t="s">
        <v>27</v>
      </c>
      <c r="K7124" s="11" t="s">
        <v>28</v>
      </c>
      <c r="L7124" s="11" t="s">
        <v>43</v>
      </c>
      <c r="M7124" s="9" t="s">
        <v>30</v>
      </c>
      <c r="N7124" s="9" t="s">
        <v>208</v>
      </c>
      <c r="O7124" s="11" t="s">
        <v>32</v>
      </c>
      <c r="P7124" s="11" t="s">
        <v>22</v>
      </c>
      <c r="Q7124" s="11" t="s">
        <v>35400</v>
      </c>
      <c r="R7124" s="11" t="s">
        <v>46</v>
      </c>
      <c r="S7124" s="9" t="s">
        <v>35401</v>
      </c>
      <c r="T7124" s="9" t="s">
        <v>22</v>
      </c>
    </row>
    <row r="7125" customHeight="1" spans="1:20">
      <c r="A7125" s="6">
        <v>45216</v>
      </c>
      <c r="B7125" s="9" t="s">
        <v>35402</v>
      </c>
      <c r="C7125" s="9" t="s">
        <v>6506</v>
      </c>
      <c r="D7125" s="11" t="s">
        <v>22</v>
      </c>
      <c r="E7125" s="9" t="s">
        <v>35403</v>
      </c>
      <c r="F7125" s="9" t="s">
        <v>35404</v>
      </c>
      <c r="G7125" s="11" t="s">
        <v>247</v>
      </c>
      <c r="H7125" s="11" t="s">
        <v>22</v>
      </c>
      <c r="I7125" s="11" t="s">
        <v>490</v>
      </c>
      <c r="J7125" s="11" t="s">
        <v>27</v>
      </c>
      <c r="K7125" s="11" t="s">
        <v>28</v>
      </c>
      <c r="L7125" s="11" t="s">
        <v>43</v>
      </c>
      <c r="M7125" s="9" t="s">
        <v>44</v>
      </c>
      <c r="N7125" s="9" t="s">
        <v>208</v>
      </c>
      <c r="O7125" s="11" t="s">
        <v>32</v>
      </c>
      <c r="P7125" s="11" t="s">
        <v>22</v>
      </c>
      <c r="Q7125" s="11" t="s">
        <v>35405</v>
      </c>
      <c r="R7125" s="11" t="s">
        <v>46</v>
      </c>
      <c r="S7125" s="9" t="s">
        <v>35406</v>
      </c>
      <c r="T7125" s="9" t="s">
        <v>22</v>
      </c>
    </row>
    <row r="7126" customHeight="1" spans="1:20">
      <c r="A7126" s="6">
        <v>45216</v>
      </c>
      <c r="B7126" s="9" t="s">
        <v>35407</v>
      </c>
      <c r="C7126" s="9" t="s">
        <v>6506</v>
      </c>
      <c r="D7126" s="11" t="s">
        <v>22</v>
      </c>
      <c r="E7126" s="9" t="s">
        <v>35408</v>
      </c>
      <c r="F7126" s="9" t="s">
        <v>35409</v>
      </c>
      <c r="G7126" s="11" t="s">
        <v>130</v>
      </c>
      <c r="H7126" s="11" t="s">
        <v>110</v>
      </c>
      <c r="I7126" s="11" t="s">
        <v>75</v>
      </c>
      <c r="J7126" s="11" t="s">
        <v>27</v>
      </c>
      <c r="K7126" s="11" t="s">
        <v>28</v>
      </c>
      <c r="L7126" s="11" t="s">
        <v>43</v>
      </c>
      <c r="M7126" s="9" t="s">
        <v>30</v>
      </c>
      <c r="N7126" s="9" t="s">
        <v>208</v>
      </c>
      <c r="O7126" s="11" t="s">
        <v>32</v>
      </c>
      <c r="P7126" s="11" t="s">
        <v>22</v>
      </c>
      <c r="Q7126" s="11" t="s">
        <v>35410</v>
      </c>
      <c r="R7126" s="11" t="s">
        <v>46</v>
      </c>
      <c r="S7126" s="9" t="s">
        <v>35411</v>
      </c>
      <c r="T7126" s="9" t="s">
        <v>22</v>
      </c>
    </row>
    <row r="7127" customHeight="1" spans="1:20">
      <c r="A7127" s="6">
        <v>45216</v>
      </c>
      <c r="B7127" s="9" t="s">
        <v>35412</v>
      </c>
      <c r="C7127" s="9" t="s">
        <v>783</v>
      </c>
      <c r="D7127" s="11" t="s">
        <v>22</v>
      </c>
      <c r="E7127" s="9" t="s">
        <v>35413</v>
      </c>
      <c r="F7127" s="9" t="s">
        <v>35414</v>
      </c>
      <c r="G7127" s="11" t="s">
        <v>82</v>
      </c>
      <c r="H7127" s="11" t="s">
        <v>22</v>
      </c>
      <c r="I7127" s="11" t="s">
        <v>448</v>
      </c>
      <c r="J7127" s="11" t="s">
        <v>27</v>
      </c>
      <c r="K7127" s="11" t="s">
        <v>28</v>
      </c>
      <c r="L7127" s="11" t="s">
        <v>43</v>
      </c>
      <c r="M7127" s="9" t="s">
        <v>169</v>
      </c>
      <c r="N7127" s="9" t="s">
        <v>743</v>
      </c>
      <c r="O7127" s="11" t="s">
        <v>32</v>
      </c>
      <c r="P7127" s="11" t="s">
        <v>22</v>
      </c>
      <c r="Q7127" s="11" t="s">
        <v>35415</v>
      </c>
      <c r="R7127" s="11" t="s">
        <v>46</v>
      </c>
      <c r="S7127" s="9" t="s">
        <v>35416</v>
      </c>
      <c r="T7127" s="9" t="s">
        <v>35417</v>
      </c>
    </row>
    <row r="7128" customHeight="1" spans="1:20">
      <c r="A7128" s="6">
        <v>45216</v>
      </c>
      <c r="B7128" s="9" t="s">
        <v>35418</v>
      </c>
      <c r="C7128" s="9" t="s">
        <v>6506</v>
      </c>
      <c r="D7128" s="11" t="s">
        <v>22</v>
      </c>
      <c r="E7128" s="9" t="s">
        <v>35419</v>
      </c>
      <c r="F7128" s="9" t="s">
        <v>35420</v>
      </c>
      <c r="G7128" s="11" t="s">
        <v>69</v>
      </c>
      <c r="H7128" s="11" t="s">
        <v>22</v>
      </c>
      <c r="I7128" s="11" t="s">
        <v>124</v>
      </c>
      <c r="J7128" s="11" t="s">
        <v>27</v>
      </c>
      <c r="K7128" s="11" t="s">
        <v>28</v>
      </c>
      <c r="L7128" s="11" t="s">
        <v>43</v>
      </c>
      <c r="M7128" s="9" t="s">
        <v>30</v>
      </c>
      <c r="N7128" s="9" t="s">
        <v>208</v>
      </c>
      <c r="O7128" s="11" t="s">
        <v>32</v>
      </c>
      <c r="P7128" s="11" t="s">
        <v>22</v>
      </c>
      <c r="Q7128" s="11" t="s">
        <v>35421</v>
      </c>
      <c r="R7128" s="11" t="s">
        <v>46</v>
      </c>
      <c r="S7128" s="9" t="s">
        <v>35422</v>
      </c>
      <c r="T7128" s="9" t="s">
        <v>35423</v>
      </c>
    </row>
    <row r="7129" customHeight="1" spans="1:20">
      <c r="A7129" s="6">
        <v>45216</v>
      </c>
      <c r="B7129" s="9" t="s">
        <v>35424</v>
      </c>
      <c r="C7129" s="9" t="s">
        <v>8164</v>
      </c>
      <c r="D7129" s="11" t="s">
        <v>22</v>
      </c>
      <c r="E7129" s="9" t="s">
        <v>35425</v>
      </c>
      <c r="F7129" s="9" t="s">
        <v>35426</v>
      </c>
      <c r="G7129" s="11" t="s">
        <v>41</v>
      </c>
      <c r="H7129" s="11" t="s">
        <v>22</v>
      </c>
      <c r="I7129" s="11" t="s">
        <v>259</v>
      </c>
      <c r="J7129" s="11" t="s">
        <v>27</v>
      </c>
      <c r="K7129" s="11" t="s">
        <v>28</v>
      </c>
      <c r="L7129" s="11" t="s">
        <v>43</v>
      </c>
      <c r="M7129" s="9" t="s">
        <v>44</v>
      </c>
      <c r="N7129" s="9" t="s">
        <v>208</v>
      </c>
      <c r="O7129" s="11" t="s">
        <v>32</v>
      </c>
      <c r="P7129" s="11" t="s">
        <v>22</v>
      </c>
      <c r="Q7129" s="11" t="s">
        <v>35427</v>
      </c>
      <c r="R7129" s="11" t="s">
        <v>46</v>
      </c>
      <c r="S7129" s="9" t="s">
        <v>35428</v>
      </c>
      <c r="T7129" s="9" t="s">
        <v>35429</v>
      </c>
    </row>
    <row r="7130" customHeight="1" spans="1:20">
      <c r="A7130" s="6">
        <v>45216</v>
      </c>
      <c r="B7130" s="9" t="s">
        <v>35430</v>
      </c>
      <c r="C7130" s="9" t="s">
        <v>6506</v>
      </c>
      <c r="D7130" s="11" t="s">
        <v>22</v>
      </c>
      <c r="E7130" s="9" t="s">
        <v>35431</v>
      </c>
      <c r="F7130" s="9" t="s">
        <v>23719</v>
      </c>
      <c r="G7130" s="11" t="s">
        <v>69</v>
      </c>
      <c r="H7130" s="11" t="s">
        <v>22</v>
      </c>
      <c r="I7130" s="11" t="s">
        <v>259</v>
      </c>
      <c r="J7130" s="11" t="s">
        <v>27</v>
      </c>
      <c r="K7130" s="11" t="s">
        <v>28</v>
      </c>
      <c r="L7130" s="11" t="s">
        <v>43</v>
      </c>
      <c r="M7130" s="9" t="s">
        <v>30</v>
      </c>
      <c r="N7130" s="9" t="s">
        <v>208</v>
      </c>
      <c r="O7130" s="11" t="s">
        <v>32</v>
      </c>
      <c r="P7130" s="11" t="s">
        <v>22</v>
      </c>
      <c r="Q7130" s="11" t="s">
        <v>35432</v>
      </c>
      <c r="R7130" s="11" t="s">
        <v>46</v>
      </c>
      <c r="S7130" s="9" t="s">
        <v>35433</v>
      </c>
      <c r="T7130" s="9" t="s">
        <v>35434</v>
      </c>
    </row>
    <row r="7131" customHeight="1" spans="1:20">
      <c r="A7131" s="6">
        <v>45216</v>
      </c>
      <c r="B7131" s="9" t="s">
        <v>35435</v>
      </c>
      <c r="C7131" s="9" t="s">
        <v>6506</v>
      </c>
      <c r="D7131" s="11" t="s">
        <v>22</v>
      </c>
      <c r="E7131" s="9" t="s">
        <v>35436</v>
      </c>
      <c r="F7131" s="9" t="s">
        <v>35437</v>
      </c>
      <c r="G7131" s="11" t="s">
        <v>69</v>
      </c>
      <c r="H7131" s="11" t="s">
        <v>110</v>
      </c>
      <c r="I7131" s="11" t="s">
        <v>576</v>
      </c>
      <c r="J7131" s="11" t="s">
        <v>27</v>
      </c>
      <c r="K7131" s="11" t="s">
        <v>28</v>
      </c>
      <c r="L7131" s="11" t="s">
        <v>43</v>
      </c>
      <c r="M7131" s="9" t="s">
        <v>30</v>
      </c>
      <c r="N7131" s="9" t="s">
        <v>208</v>
      </c>
      <c r="O7131" s="11" t="s">
        <v>32</v>
      </c>
      <c r="P7131" s="11" t="s">
        <v>22</v>
      </c>
      <c r="Q7131" s="11" t="s">
        <v>35438</v>
      </c>
      <c r="R7131" s="11" t="s">
        <v>46</v>
      </c>
      <c r="S7131" s="9" t="s">
        <v>35439</v>
      </c>
      <c r="T7131" s="9" t="s">
        <v>35440</v>
      </c>
    </row>
    <row r="7132" customHeight="1" spans="1:20">
      <c r="A7132" s="6">
        <v>45216</v>
      </c>
      <c r="B7132" s="9" t="s">
        <v>35441</v>
      </c>
      <c r="C7132" s="9" t="s">
        <v>6506</v>
      </c>
      <c r="D7132" s="11" t="s">
        <v>22</v>
      </c>
      <c r="E7132" s="9" t="s">
        <v>35442</v>
      </c>
      <c r="F7132" s="9" t="s">
        <v>35443</v>
      </c>
      <c r="G7132" s="11" t="s">
        <v>247</v>
      </c>
      <c r="H7132" s="11" t="s">
        <v>22</v>
      </c>
      <c r="I7132" s="11" t="s">
        <v>985</v>
      </c>
      <c r="J7132" s="11" t="s">
        <v>27</v>
      </c>
      <c r="K7132" s="11" t="s">
        <v>28</v>
      </c>
      <c r="L7132" s="11" t="s">
        <v>43</v>
      </c>
      <c r="M7132" s="9" t="s">
        <v>44</v>
      </c>
      <c r="N7132" s="9" t="s">
        <v>208</v>
      </c>
      <c r="O7132" s="11" t="s">
        <v>32</v>
      </c>
      <c r="P7132" s="11" t="s">
        <v>22</v>
      </c>
      <c r="Q7132" s="11" t="s">
        <v>35444</v>
      </c>
      <c r="R7132" s="11" t="s">
        <v>46</v>
      </c>
      <c r="S7132" s="9" t="s">
        <v>35445</v>
      </c>
      <c r="T7132" s="9" t="s">
        <v>35446</v>
      </c>
    </row>
    <row r="7133" customHeight="1" spans="1:20">
      <c r="A7133" s="6">
        <v>45216</v>
      </c>
      <c r="B7133" s="9" t="s">
        <v>35447</v>
      </c>
      <c r="C7133" s="9" t="s">
        <v>393</v>
      </c>
      <c r="D7133" s="11" t="s">
        <v>22</v>
      </c>
      <c r="E7133" s="9" t="s">
        <v>35448</v>
      </c>
      <c r="F7133" s="9" t="s">
        <v>35449</v>
      </c>
      <c r="G7133" s="11" t="s">
        <v>25</v>
      </c>
      <c r="H7133" s="11" t="s">
        <v>110</v>
      </c>
      <c r="I7133" s="11" t="s">
        <v>26</v>
      </c>
      <c r="J7133" s="11" t="s">
        <v>27</v>
      </c>
      <c r="K7133" s="11" t="s">
        <v>76</v>
      </c>
      <c r="L7133" s="11" t="s">
        <v>29</v>
      </c>
      <c r="M7133" s="9" t="s">
        <v>30</v>
      </c>
      <c r="N7133" s="9" t="s">
        <v>31</v>
      </c>
      <c r="O7133" s="11" t="s">
        <v>32</v>
      </c>
      <c r="P7133" s="11" t="s">
        <v>22</v>
      </c>
      <c r="Q7133" s="11" t="s">
        <v>35450</v>
      </c>
      <c r="R7133" s="11" t="s">
        <v>34</v>
      </c>
      <c r="S7133" s="9" t="s">
        <v>35451</v>
      </c>
      <c r="T7133" s="9" t="s">
        <v>35452</v>
      </c>
    </row>
    <row r="7134" customHeight="1" spans="1:20">
      <c r="A7134" s="6">
        <v>45216</v>
      </c>
      <c r="B7134" s="9" t="s">
        <v>35453</v>
      </c>
      <c r="C7134" s="9" t="s">
        <v>6506</v>
      </c>
      <c r="D7134" s="11" t="s">
        <v>22</v>
      </c>
      <c r="E7134" s="9" t="s">
        <v>35454</v>
      </c>
      <c r="F7134" s="9" t="s">
        <v>35455</v>
      </c>
      <c r="G7134" s="11" t="s">
        <v>69</v>
      </c>
      <c r="H7134" s="11" t="s">
        <v>22</v>
      </c>
      <c r="I7134" s="11" t="s">
        <v>277</v>
      </c>
      <c r="J7134" s="11" t="s">
        <v>27</v>
      </c>
      <c r="K7134" s="11" t="s">
        <v>28</v>
      </c>
      <c r="L7134" s="11" t="s">
        <v>43</v>
      </c>
      <c r="M7134" s="9" t="s">
        <v>799</v>
      </c>
      <c r="N7134" s="9" t="s">
        <v>208</v>
      </c>
      <c r="O7134" s="11" t="s">
        <v>32</v>
      </c>
      <c r="P7134" s="11" t="s">
        <v>22</v>
      </c>
      <c r="Q7134" s="11" t="s">
        <v>35456</v>
      </c>
      <c r="R7134" s="11" t="s">
        <v>46</v>
      </c>
      <c r="S7134" s="9" t="s">
        <v>35457</v>
      </c>
      <c r="T7134" s="9" t="s">
        <v>35458</v>
      </c>
    </row>
    <row r="7135" customHeight="1" spans="1:20">
      <c r="A7135" s="6">
        <v>45216</v>
      </c>
      <c r="B7135" s="9" t="s">
        <v>35459</v>
      </c>
      <c r="C7135" s="9" t="s">
        <v>6506</v>
      </c>
      <c r="D7135" s="11" t="s">
        <v>22</v>
      </c>
      <c r="E7135" s="9" t="s">
        <v>35460</v>
      </c>
      <c r="F7135" s="9" t="s">
        <v>35461</v>
      </c>
      <c r="G7135" s="11" t="s">
        <v>82</v>
      </c>
      <c r="H7135" s="11" t="s">
        <v>22</v>
      </c>
      <c r="I7135" s="11" t="s">
        <v>97</v>
      </c>
      <c r="J7135" s="11" t="s">
        <v>27</v>
      </c>
      <c r="K7135" s="11" t="s">
        <v>28</v>
      </c>
      <c r="L7135" s="11" t="s">
        <v>43</v>
      </c>
      <c r="M7135" s="9" t="s">
        <v>44</v>
      </c>
      <c r="N7135" s="9" t="s">
        <v>208</v>
      </c>
      <c r="O7135" s="11" t="s">
        <v>32</v>
      </c>
      <c r="P7135" s="11" t="s">
        <v>22</v>
      </c>
      <c r="Q7135" s="11" t="s">
        <v>35462</v>
      </c>
      <c r="R7135" s="11" t="s">
        <v>46</v>
      </c>
      <c r="S7135" s="9" t="s">
        <v>35463</v>
      </c>
      <c r="T7135" s="9" t="s">
        <v>35464</v>
      </c>
    </row>
    <row r="7136" customHeight="1" spans="1:20">
      <c r="A7136" s="6">
        <v>45216</v>
      </c>
      <c r="B7136" s="9" t="s">
        <v>35465</v>
      </c>
      <c r="C7136" s="9" t="s">
        <v>6506</v>
      </c>
      <c r="D7136" s="11" t="s">
        <v>22</v>
      </c>
      <c r="E7136" s="9" t="s">
        <v>33915</v>
      </c>
      <c r="F7136" s="9" t="s">
        <v>33916</v>
      </c>
      <c r="G7136" s="11" t="s">
        <v>130</v>
      </c>
      <c r="H7136" s="11" t="s">
        <v>22</v>
      </c>
      <c r="I7136" s="11" t="s">
        <v>1713</v>
      </c>
      <c r="J7136" s="11" t="s">
        <v>27</v>
      </c>
      <c r="K7136" s="11" t="s">
        <v>28</v>
      </c>
      <c r="L7136" s="11" t="s">
        <v>43</v>
      </c>
      <c r="M7136" s="9" t="s">
        <v>44</v>
      </c>
      <c r="N7136" s="9" t="s">
        <v>208</v>
      </c>
      <c r="O7136" s="11" t="s">
        <v>32</v>
      </c>
      <c r="P7136" s="11" t="s">
        <v>22</v>
      </c>
      <c r="Q7136" s="11" t="s">
        <v>35466</v>
      </c>
      <c r="R7136" s="11" t="s">
        <v>46</v>
      </c>
      <c r="S7136" s="9" t="s">
        <v>35467</v>
      </c>
      <c r="T7136" s="9" t="s">
        <v>35468</v>
      </c>
    </row>
    <row r="7137" customHeight="1" spans="1:20">
      <c r="A7137" s="6">
        <v>45216</v>
      </c>
      <c r="B7137" s="9" t="s">
        <v>35469</v>
      </c>
      <c r="C7137" s="9" t="s">
        <v>6506</v>
      </c>
      <c r="D7137" s="11" t="s">
        <v>22</v>
      </c>
      <c r="E7137" s="9" t="s">
        <v>35470</v>
      </c>
      <c r="F7137" s="9" t="s">
        <v>35471</v>
      </c>
      <c r="G7137" s="11" t="s">
        <v>69</v>
      </c>
      <c r="H7137" s="11" t="s">
        <v>96</v>
      </c>
      <c r="I7137" s="11" t="s">
        <v>337</v>
      </c>
      <c r="J7137" s="11" t="s">
        <v>27</v>
      </c>
      <c r="K7137" s="11" t="s">
        <v>28</v>
      </c>
      <c r="L7137" s="11" t="s">
        <v>43</v>
      </c>
      <c r="M7137" s="9" t="s">
        <v>799</v>
      </c>
      <c r="N7137" s="9" t="s">
        <v>208</v>
      </c>
      <c r="O7137" s="11" t="s">
        <v>32</v>
      </c>
      <c r="P7137" s="11" t="s">
        <v>22</v>
      </c>
      <c r="Q7137" s="11" t="s">
        <v>35472</v>
      </c>
      <c r="R7137" s="11" t="s">
        <v>46</v>
      </c>
      <c r="S7137" s="9" t="s">
        <v>35473</v>
      </c>
      <c r="T7137" s="9" t="s">
        <v>35474</v>
      </c>
    </row>
    <row r="7138" customHeight="1" spans="1:20">
      <c r="A7138" s="6">
        <v>45216</v>
      </c>
      <c r="B7138" s="9" t="s">
        <v>35475</v>
      </c>
      <c r="C7138" s="9" t="s">
        <v>6506</v>
      </c>
      <c r="D7138" s="11" t="s">
        <v>22</v>
      </c>
      <c r="E7138" s="9" t="s">
        <v>30845</v>
      </c>
      <c r="F7138" s="9" t="s">
        <v>30846</v>
      </c>
      <c r="G7138" s="11" t="s">
        <v>69</v>
      </c>
      <c r="H7138" s="11" t="s">
        <v>22</v>
      </c>
      <c r="I7138" s="11" t="s">
        <v>384</v>
      </c>
      <c r="J7138" s="11" t="s">
        <v>27</v>
      </c>
      <c r="K7138" s="11" t="s">
        <v>28</v>
      </c>
      <c r="L7138" s="11" t="s">
        <v>43</v>
      </c>
      <c r="M7138" s="9" t="s">
        <v>44</v>
      </c>
      <c r="N7138" s="9" t="s">
        <v>208</v>
      </c>
      <c r="O7138" s="11" t="s">
        <v>32</v>
      </c>
      <c r="P7138" s="11" t="s">
        <v>22</v>
      </c>
      <c r="Q7138" s="11" t="s">
        <v>35476</v>
      </c>
      <c r="R7138" s="11" t="s">
        <v>46</v>
      </c>
      <c r="S7138" s="9" t="s">
        <v>35477</v>
      </c>
      <c r="T7138" s="9" t="s">
        <v>35478</v>
      </c>
    </row>
    <row r="7139" customHeight="1" spans="1:20">
      <c r="A7139" s="6">
        <v>45216</v>
      </c>
      <c r="B7139" s="9" t="s">
        <v>35479</v>
      </c>
      <c r="C7139" s="9" t="s">
        <v>179</v>
      </c>
      <c r="D7139" s="11" t="s">
        <v>22</v>
      </c>
      <c r="E7139" s="9" t="s">
        <v>35480</v>
      </c>
      <c r="F7139" s="9" t="s">
        <v>35481</v>
      </c>
      <c r="G7139" s="11" t="s">
        <v>69</v>
      </c>
      <c r="H7139" s="11" t="s">
        <v>22</v>
      </c>
      <c r="I7139" s="11" t="s">
        <v>469</v>
      </c>
      <c r="J7139" s="11" t="s">
        <v>27</v>
      </c>
      <c r="K7139" s="11" t="s">
        <v>28</v>
      </c>
      <c r="L7139" s="11" t="s">
        <v>43</v>
      </c>
      <c r="M7139" s="9" t="s">
        <v>44</v>
      </c>
      <c r="N7139" s="9" t="s">
        <v>31</v>
      </c>
      <c r="O7139" s="11" t="s">
        <v>32</v>
      </c>
      <c r="P7139" s="11" t="s">
        <v>22</v>
      </c>
      <c r="Q7139" s="11" t="s">
        <v>35482</v>
      </c>
      <c r="R7139" s="11" t="s">
        <v>46</v>
      </c>
      <c r="S7139" s="9" t="s">
        <v>35483</v>
      </c>
      <c r="T7139" s="9" t="s">
        <v>35484</v>
      </c>
    </row>
    <row r="7140" customHeight="1" spans="1:20">
      <c r="A7140" s="6">
        <v>45216</v>
      </c>
      <c r="B7140" s="9" t="s">
        <v>35485</v>
      </c>
      <c r="C7140" s="9" t="s">
        <v>9287</v>
      </c>
      <c r="D7140" s="11" t="s">
        <v>22</v>
      </c>
      <c r="E7140" s="9" t="s">
        <v>35486</v>
      </c>
      <c r="F7140" s="9" t="s">
        <v>35487</v>
      </c>
      <c r="G7140" s="11" t="s">
        <v>130</v>
      </c>
      <c r="H7140" s="11" t="s">
        <v>22</v>
      </c>
      <c r="I7140" s="11" t="s">
        <v>124</v>
      </c>
      <c r="J7140" s="11" t="s">
        <v>27</v>
      </c>
      <c r="K7140" s="11" t="s">
        <v>28</v>
      </c>
      <c r="L7140" s="11" t="s">
        <v>43</v>
      </c>
      <c r="M7140" s="9" t="s">
        <v>30</v>
      </c>
      <c r="N7140" s="9" t="s">
        <v>31</v>
      </c>
      <c r="O7140" s="11" t="s">
        <v>32</v>
      </c>
      <c r="P7140" s="11" t="s">
        <v>6656</v>
      </c>
      <c r="Q7140" s="11" t="s">
        <v>35488</v>
      </c>
      <c r="R7140" s="11" t="s">
        <v>46</v>
      </c>
      <c r="S7140" s="9" t="s">
        <v>35489</v>
      </c>
      <c r="T7140" s="9" t="s">
        <v>22</v>
      </c>
    </row>
    <row r="7141" customHeight="1" spans="1:20">
      <c r="A7141" s="6">
        <v>45216</v>
      </c>
      <c r="B7141" s="9" t="s">
        <v>35490</v>
      </c>
      <c r="C7141" s="9" t="s">
        <v>6666</v>
      </c>
      <c r="D7141" s="11" t="s">
        <v>22</v>
      </c>
      <c r="E7141" s="9" t="s">
        <v>35491</v>
      </c>
      <c r="F7141" s="9" t="s">
        <v>35492</v>
      </c>
      <c r="G7141" s="11" t="s">
        <v>130</v>
      </c>
      <c r="H7141" s="11" t="s">
        <v>22</v>
      </c>
      <c r="I7141" s="11" t="s">
        <v>277</v>
      </c>
      <c r="J7141" s="11" t="s">
        <v>27</v>
      </c>
      <c r="K7141" s="11" t="s">
        <v>28</v>
      </c>
      <c r="L7141" s="11" t="s">
        <v>43</v>
      </c>
      <c r="M7141" s="9" t="s">
        <v>44</v>
      </c>
      <c r="N7141" s="9" t="s">
        <v>31</v>
      </c>
      <c r="O7141" s="11" t="s">
        <v>32</v>
      </c>
      <c r="P7141" s="11" t="s">
        <v>6207</v>
      </c>
      <c r="Q7141" s="11" t="s">
        <v>35493</v>
      </c>
      <c r="R7141" s="11" t="s">
        <v>46</v>
      </c>
      <c r="S7141" s="9" t="s">
        <v>35494</v>
      </c>
      <c r="T7141" s="9" t="s">
        <v>22824</v>
      </c>
    </row>
    <row r="7142" customHeight="1" spans="1:20">
      <c r="A7142" s="6">
        <v>45216</v>
      </c>
      <c r="B7142" s="9" t="s">
        <v>35495</v>
      </c>
      <c r="C7142" s="9" t="s">
        <v>6666</v>
      </c>
      <c r="D7142" s="11" t="s">
        <v>22</v>
      </c>
      <c r="E7142" s="9" t="s">
        <v>35496</v>
      </c>
      <c r="F7142" s="9" t="s">
        <v>35497</v>
      </c>
      <c r="G7142" s="11" t="s">
        <v>62</v>
      </c>
      <c r="H7142" s="11" t="s">
        <v>22</v>
      </c>
      <c r="I7142" s="11" t="s">
        <v>912</v>
      </c>
      <c r="J7142" s="11" t="s">
        <v>27</v>
      </c>
      <c r="K7142" s="11" t="s">
        <v>76</v>
      </c>
      <c r="L7142" s="11" t="s">
        <v>43</v>
      </c>
      <c r="M7142" s="9" t="s">
        <v>30</v>
      </c>
      <c r="N7142" s="9" t="s">
        <v>31</v>
      </c>
      <c r="O7142" s="11" t="s">
        <v>32</v>
      </c>
      <c r="P7142" s="11" t="s">
        <v>16188</v>
      </c>
      <c r="Q7142" s="11" t="s">
        <v>35498</v>
      </c>
      <c r="R7142" s="11" t="s">
        <v>46</v>
      </c>
      <c r="S7142" s="9" t="s">
        <v>35499</v>
      </c>
      <c r="T7142" s="9" t="s">
        <v>35500</v>
      </c>
    </row>
    <row r="7143" customHeight="1" spans="1:20">
      <c r="A7143" s="6">
        <v>45216</v>
      </c>
      <c r="B7143" s="9" t="s">
        <v>35501</v>
      </c>
      <c r="C7143" s="9" t="s">
        <v>6653</v>
      </c>
      <c r="D7143" s="11" t="s">
        <v>22</v>
      </c>
      <c r="E7143" s="9" t="s">
        <v>35502</v>
      </c>
      <c r="F7143" s="9" t="s">
        <v>35503</v>
      </c>
      <c r="G7143" s="11" t="s">
        <v>25</v>
      </c>
      <c r="H7143" s="11" t="s">
        <v>22</v>
      </c>
      <c r="I7143" s="11" t="s">
        <v>26</v>
      </c>
      <c r="J7143" s="11" t="s">
        <v>27</v>
      </c>
      <c r="K7143" s="11" t="s">
        <v>76</v>
      </c>
      <c r="L7143" s="11" t="s">
        <v>29</v>
      </c>
      <c r="M7143" s="9" t="s">
        <v>30</v>
      </c>
      <c r="N7143" s="9" t="s">
        <v>31</v>
      </c>
      <c r="O7143" s="11" t="s">
        <v>32</v>
      </c>
      <c r="P7143" s="11" t="s">
        <v>6656</v>
      </c>
      <c r="Q7143" s="11" t="s">
        <v>35504</v>
      </c>
      <c r="R7143" s="11" t="s">
        <v>34</v>
      </c>
      <c r="S7143" s="9" t="s">
        <v>35505</v>
      </c>
      <c r="T7143" s="9" t="s">
        <v>35506</v>
      </c>
    </row>
    <row r="7144" customHeight="1" spans="1:20">
      <c r="A7144" s="6">
        <v>45216</v>
      </c>
      <c r="B7144" s="9" t="s">
        <v>35507</v>
      </c>
      <c r="C7144" s="9" t="s">
        <v>6660</v>
      </c>
      <c r="D7144" s="11" t="s">
        <v>22</v>
      </c>
      <c r="E7144" s="9" t="s">
        <v>35508</v>
      </c>
      <c r="F7144" s="9" t="s">
        <v>35509</v>
      </c>
      <c r="G7144" s="11" t="s">
        <v>69</v>
      </c>
      <c r="H7144" s="11" t="s">
        <v>22</v>
      </c>
      <c r="I7144" s="11" t="s">
        <v>9203</v>
      </c>
      <c r="J7144" s="11" t="s">
        <v>27</v>
      </c>
      <c r="K7144" s="11" t="s">
        <v>195</v>
      </c>
      <c r="L7144" s="11" t="s">
        <v>43</v>
      </c>
      <c r="M7144" s="9" t="s">
        <v>30</v>
      </c>
      <c r="N7144" s="9" t="s">
        <v>31</v>
      </c>
      <c r="O7144" s="11" t="s">
        <v>32</v>
      </c>
      <c r="P7144" s="11" t="s">
        <v>22</v>
      </c>
      <c r="Q7144" s="11" t="s">
        <v>35510</v>
      </c>
      <c r="R7144" s="11" t="s">
        <v>46</v>
      </c>
      <c r="S7144" s="9" t="s">
        <v>35511</v>
      </c>
      <c r="T7144" s="9" t="s">
        <v>35512</v>
      </c>
    </row>
    <row r="7145" customHeight="1" spans="1:20">
      <c r="A7145" s="6">
        <v>45216</v>
      </c>
      <c r="B7145" s="9" t="s">
        <v>35513</v>
      </c>
      <c r="C7145" s="9" t="s">
        <v>6653</v>
      </c>
      <c r="D7145" s="11" t="s">
        <v>22</v>
      </c>
      <c r="E7145" s="9" t="s">
        <v>35514</v>
      </c>
      <c r="F7145" s="9" t="s">
        <v>4166</v>
      </c>
      <c r="G7145" s="11" t="s">
        <v>194</v>
      </c>
      <c r="H7145" s="11" t="s">
        <v>22</v>
      </c>
      <c r="I7145" s="11" t="s">
        <v>26</v>
      </c>
      <c r="J7145" s="11" t="s">
        <v>27</v>
      </c>
      <c r="K7145" s="11" t="s">
        <v>195</v>
      </c>
      <c r="L7145" s="11" t="s">
        <v>29</v>
      </c>
      <c r="M7145" s="9" t="s">
        <v>30</v>
      </c>
      <c r="N7145" s="9" t="s">
        <v>31</v>
      </c>
      <c r="O7145" s="11" t="s">
        <v>32</v>
      </c>
      <c r="P7145" s="11" t="s">
        <v>16188</v>
      </c>
      <c r="Q7145" s="11" t="s">
        <v>35515</v>
      </c>
      <c r="R7145" s="11" t="s">
        <v>34</v>
      </c>
      <c r="S7145" s="9" t="s">
        <v>35516</v>
      </c>
      <c r="T7145" s="9" t="s">
        <v>35517</v>
      </c>
    </row>
    <row r="7146" customHeight="1" spans="1:20">
      <c r="A7146" s="6">
        <v>45216</v>
      </c>
      <c r="B7146" s="9" t="s">
        <v>35518</v>
      </c>
      <c r="C7146" s="9" t="s">
        <v>35519</v>
      </c>
      <c r="D7146" s="11" t="s">
        <v>22</v>
      </c>
      <c r="E7146" s="9" t="s">
        <v>35520</v>
      </c>
      <c r="F7146" s="9" t="s">
        <v>35521</v>
      </c>
      <c r="G7146" s="11" t="s">
        <v>53</v>
      </c>
      <c r="H7146" s="11" t="s">
        <v>22</v>
      </c>
      <c r="I7146" s="11" t="s">
        <v>2203</v>
      </c>
      <c r="J7146" s="11" t="s">
        <v>27</v>
      </c>
      <c r="K7146" s="11" t="s">
        <v>28</v>
      </c>
      <c r="L7146" s="11" t="s">
        <v>43</v>
      </c>
      <c r="M7146" s="9" t="s">
        <v>30</v>
      </c>
      <c r="N7146" s="9" t="s">
        <v>31</v>
      </c>
      <c r="O7146" s="11" t="s">
        <v>32</v>
      </c>
      <c r="P7146" s="11" t="s">
        <v>22</v>
      </c>
      <c r="Q7146" s="11" t="s">
        <v>35522</v>
      </c>
      <c r="R7146" s="11" t="s">
        <v>46</v>
      </c>
      <c r="S7146" s="9" t="s">
        <v>35523</v>
      </c>
      <c r="T7146" s="9" t="s">
        <v>35524</v>
      </c>
    </row>
    <row r="7147" customHeight="1" spans="1:20">
      <c r="A7147" s="6">
        <v>45216</v>
      </c>
      <c r="B7147" s="9" t="s">
        <v>35525</v>
      </c>
      <c r="C7147" s="9" t="s">
        <v>6949</v>
      </c>
      <c r="D7147" s="11" t="s">
        <v>22</v>
      </c>
      <c r="E7147" s="9" t="s">
        <v>35526</v>
      </c>
      <c r="F7147" s="9" t="s">
        <v>35527</v>
      </c>
      <c r="G7147" s="11" t="s">
        <v>25</v>
      </c>
      <c r="H7147" s="11" t="s">
        <v>22</v>
      </c>
      <c r="I7147" s="11" t="s">
        <v>469</v>
      </c>
      <c r="J7147" s="11" t="s">
        <v>27</v>
      </c>
      <c r="K7147" s="11" t="s">
        <v>28</v>
      </c>
      <c r="L7147" s="11" t="s">
        <v>43</v>
      </c>
      <c r="M7147" s="9" t="s">
        <v>44</v>
      </c>
      <c r="N7147" s="9" t="s">
        <v>208</v>
      </c>
      <c r="O7147" s="11" t="s">
        <v>32</v>
      </c>
      <c r="P7147" s="11" t="s">
        <v>22</v>
      </c>
      <c r="Q7147" s="11" t="s">
        <v>35528</v>
      </c>
      <c r="R7147" s="11" t="s">
        <v>46</v>
      </c>
      <c r="S7147" s="9" t="s">
        <v>35529</v>
      </c>
      <c r="T7147" s="9" t="s">
        <v>35530</v>
      </c>
    </row>
    <row r="7148" customHeight="1" spans="1:20">
      <c r="A7148" s="6">
        <v>45216</v>
      </c>
      <c r="B7148" s="9" t="s">
        <v>35531</v>
      </c>
      <c r="C7148" s="9" t="s">
        <v>6660</v>
      </c>
      <c r="D7148" s="11" t="s">
        <v>22</v>
      </c>
      <c r="E7148" s="9" t="s">
        <v>35532</v>
      </c>
      <c r="F7148" s="9" t="s">
        <v>35533</v>
      </c>
      <c r="G7148" s="11" t="s">
        <v>53</v>
      </c>
      <c r="H7148" s="11" t="s">
        <v>22</v>
      </c>
      <c r="I7148" s="11" t="s">
        <v>412</v>
      </c>
      <c r="J7148" s="11" t="s">
        <v>27</v>
      </c>
      <c r="K7148" s="11" t="s">
        <v>28</v>
      </c>
      <c r="L7148" s="11" t="s">
        <v>43</v>
      </c>
      <c r="M7148" s="9" t="s">
        <v>30</v>
      </c>
      <c r="N7148" s="9" t="s">
        <v>31</v>
      </c>
      <c r="O7148" s="11" t="s">
        <v>32</v>
      </c>
      <c r="P7148" s="11" t="s">
        <v>22</v>
      </c>
      <c r="Q7148" s="11" t="s">
        <v>35534</v>
      </c>
      <c r="R7148" s="11" t="s">
        <v>46</v>
      </c>
      <c r="S7148" s="9" t="s">
        <v>35535</v>
      </c>
      <c r="T7148" s="9" t="s">
        <v>35536</v>
      </c>
    </row>
    <row r="7149" customHeight="1" spans="1:20">
      <c r="A7149" s="6">
        <v>45216</v>
      </c>
      <c r="B7149" s="9" t="s">
        <v>35537</v>
      </c>
      <c r="C7149" s="9" t="s">
        <v>6302</v>
      </c>
      <c r="D7149" s="11" t="s">
        <v>22</v>
      </c>
      <c r="E7149" s="9" t="s">
        <v>35538</v>
      </c>
      <c r="F7149" s="9" t="s">
        <v>35539</v>
      </c>
      <c r="G7149" s="11" t="s">
        <v>53</v>
      </c>
      <c r="H7149" s="11" t="s">
        <v>22</v>
      </c>
      <c r="I7149" s="11" t="s">
        <v>83</v>
      </c>
      <c r="J7149" s="11" t="s">
        <v>27</v>
      </c>
      <c r="K7149" s="11" t="s">
        <v>28</v>
      </c>
      <c r="L7149" s="11" t="s">
        <v>43</v>
      </c>
      <c r="M7149" s="9" t="s">
        <v>30</v>
      </c>
      <c r="N7149" s="9" t="s">
        <v>31</v>
      </c>
      <c r="O7149" s="11" t="s">
        <v>32</v>
      </c>
      <c r="P7149" s="11" t="s">
        <v>22</v>
      </c>
      <c r="Q7149" s="11" t="s">
        <v>35540</v>
      </c>
      <c r="R7149" s="11" t="s">
        <v>46</v>
      </c>
      <c r="S7149" s="9" t="s">
        <v>35541</v>
      </c>
      <c r="T7149" s="9" t="s">
        <v>35542</v>
      </c>
    </row>
    <row r="7150" customHeight="1" spans="1:20">
      <c r="A7150" s="6">
        <v>45216</v>
      </c>
      <c r="B7150" s="9" t="s">
        <v>35543</v>
      </c>
      <c r="C7150" s="9" t="s">
        <v>6717</v>
      </c>
      <c r="D7150" s="11" t="s">
        <v>22</v>
      </c>
      <c r="E7150" s="9" t="s">
        <v>35544</v>
      </c>
      <c r="F7150" s="9" t="s">
        <v>35545</v>
      </c>
      <c r="G7150" s="11" t="s">
        <v>130</v>
      </c>
      <c r="H7150" s="11" t="s">
        <v>22</v>
      </c>
      <c r="I7150" s="11" t="s">
        <v>26</v>
      </c>
      <c r="J7150" s="11" t="s">
        <v>27</v>
      </c>
      <c r="K7150" s="11" t="s">
        <v>76</v>
      </c>
      <c r="L7150" s="11" t="s">
        <v>29</v>
      </c>
      <c r="M7150" s="9" t="s">
        <v>30</v>
      </c>
      <c r="N7150" s="9" t="s">
        <v>31</v>
      </c>
      <c r="O7150" s="11" t="s">
        <v>32</v>
      </c>
      <c r="P7150" s="11" t="s">
        <v>22</v>
      </c>
      <c r="Q7150" s="11" t="s">
        <v>35546</v>
      </c>
      <c r="R7150" s="11" t="s">
        <v>34</v>
      </c>
      <c r="S7150" s="9" t="s">
        <v>35547</v>
      </c>
      <c r="T7150" s="9" t="s">
        <v>22</v>
      </c>
    </row>
    <row r="7151" customHeight="1" spans="1:20">
      <c r="A7151" s="6">
        <v>45216</v>
      </c>
      <c r="B7151" s="9" t="s">
        <v>35548</v>
      </c>
      <c r="C7151" s="9" t="s">
        <v>6707</v>
      </c>
      <c r="D7151" s="11" t="s">
        <v>22</v>
      </c>
      <c r="E7151" s="9" t="s">
        <v>35549</v>
      </c>
      <c r="F7151" s="9" t="s">
        <v>35550</v>
      </c>
      <c r="G7151" s="11" t="s">
        <v>69</v>
      </c>
      <c r="H7151" s="11" t="s">
        <v>22</v>
      </c>
      <c r="I7151" s="11" t="s">
        <v>511</v>
      </c>
      <c r="J7151" s="11" t="s">
        <v>27</v>
      </c>
      <c r="K7151" s="11" t="s">
        <v>28</v>
      </c>
      <c r="L7151" s="11" t="s">
        <v>43</v>
      </c>
      <c r="M7151" s="9" t="s">
        <v>30</v>
      </c>
      <c r="N7151" s="9" t="s">
        <v>743</v>
      </c>
      <c r="O7151" s="11" t="s">
        <v>32</v>
      </c>
      <c r="P7151" s="11" t="s">
        <v>22</v>
      </c>
      <c r="Q7151" s="11" t="s">
        <v>35551</v>
      </c>
      <c r="R7151" s="11" t="s">
        <v>46</v>
      </c>
      <c r="S7151" s="9" t="s">
        <v>35552</v>
      </c>
      <c r="T7151" s="9" t="s">
        <v>35553</v>
      </c>
    </row>
    <row r="7152" customHeight="1" spans="1:20">
      <c r="A7152" s="6">
        <v>45216</v>
      </c>
      <c r="B7152" s="9" t="s">
        <v>35554</v>
      </c>
      <c r="C7152" s="9" t="s">
        <v>6728</v>
      </c>
      <c r="D7152" s="11" t="s">
        <v>22</v>
      </c>
      <c r="E7152" s="9" t="s">
        <v>35555</v>
      </c>
      <c r="F7152" s="9" t="s">
        <v>35556</v>
      </c>
      <c r="G7152" s="11" t="s">
        <v>41</v>
      </c>
      <c r="H7152" s="11" t="s">
        <v>22</v>
      </c>
      <c r="I7152" s="11" t="s">
        <v>277</v>
      </c>
      <c r="J7152" s="11" t="s">
        <v>27</v>
      </c>
      <c r="K7152" s="11" t="s">
        <v>28</v>
      </c>
      <c r="L7152" s="11" t="s">
        <v>43</v>
      </c>
      <c r="M7152" s="9" t="s">
        <v>30</v>
      </c>
      <c r="N7152" s="9" t="s">
        <v>208</v>
      </c>
      <c r="O7152" s="11" t="s">
        <v>32</v>
      </c>
      <c r="P7152" s="11" t="s">
        <v>22</v>
      </c>
      <c r="Q7152" s="11" t="s">
        <v>35557</v>
      </c>
      <c r="R7152" s="11" t="s">
        <v>46</v>
      </c>
      <c r="S7152" s="9" t="s">
        <v>35558</v>
      </c>
      <c r="T7152" s="9" t="s">
        <v>35559</v>
      </c>
    </row>
    <row r="7153" customHeight="1" spans="1:20">
      <c r="A7153" s="6">
        <v>45216</v>
      </c>
      <c r="B7153" s="9" t="s">
        <v>35560</v>
      </c>
      <c r="C7153" s="9" t="s">
        <v>7320</v>
      </c>
      <c r="D7153" s="11" t="s">
        <v>22</v>
      </c>
      <c r="E7153" s="9" t="s">
        <v>32478</v>
      </c>
      <c r="F7153" s="9" t="s">
        <v>32479</v>
      </c>
      <c r="G7153" s="11" t="s">
        <v>25</v>
      </c>
      <c r="H7153" s="11" t="s">
        <v>22</v>
      </c>
      <c r="I7153" s="11" t="s">
        <v>26</v>
      </c>
      <c r="J7153" s="11" t="s">
        <v>27</v>
      </c>
      <c r="K7153" s="11" t="s">
        <v>76</v>
      </c>
      <c r="L7153" s="11" t="s">
        <v>29</v>
      </c>
      <c r="M7153" s="9" t="s">
        <v>30</v>
      </c>
      <c r="N7153" s="9" t="s">
        <v>31</v>
      </c>
      <c r="O7153" s="11" t="s">
        <v>32</v>
      </c>
      <c r="P7153" s="11" t="s">
        <v>22</v>
      </c>
      <c r="Q7153" s="11" t="s">
        <v>35561</v>
      </c>
      <c r="R7153" s="11" t="s">
        <v>34</v>
      </c>
      <c r="S7153" s="9" t="s">
        <v>35562</v>
      </c>
      <c r="T7153" s="9" t="s">
        <v>35563</v>
      </c>
    </row>
    <row r="7154" customHeight="1" spans="1:20">
      <c r="A7154" s="6">
        <v>45216</v>
      </c>
      <c r="B7154" s="9" t="s">
        <v>35564</v>
      </c>
      <c r="C7154" s="9" t="s">
        <v>1299</v>
      </c>
      <c r="D7154" s="11" t="s">
        <v>22</v>
      </c>
      <c r="E7154" s="9" t="s">
        <v>35565</v>
      </c>
      <c r="F7154" s="9" t="s">
        <v>35566</v>
      </c>
      <c r="G7154" s="11" t="s">
        <v>130</v>
      </c>
      <c r="H7154" s="11" t="s">
        <v>22</v>
      </c>
      <c r="I7154" s="11" t="s">
        <v>299</v>
      </c>
      <c r="J7154" s="11" t="s">
        <v>27</v>
      </c>
      <c r="K7154" s="11" t="s">
        <v>28</v>
      </c>
      <c r="L7154" s="11" t="s">
        <v>43</v>
      </c>
      <c r="M7154" s="9" t="s">
        <v>30</v>
      </c>
      <c r="N7154" s="9" t="s">
        <v>208</v>
      </c>
      <c r="O7154" s="11" t="s">
        <v>32</v>
      </c>
      <c r="P7154" s="11" t="s">
        <v>22</v>
      </c>
      <c r="Q7154" s="11" t="s">
        <v>35567</v>
      </c>
      <c r="R7154" s="11" t="s">
        <v>56</v>
      </c>
      <c r="S7154" s="9" t="s">
        <v>35568</v>
      </c>
      <c r="T7154" s="9" t="s">
        <v>22</v>
      </c>
    </row>
    <row r="7155" customHeight="1" spans="1:20">
      <c r="A7155" s="6">
        <v>45216</v>
      </c>
      <c r="B7155" s="9" t="s">
        <v>35569</v>
      </c>
      <c r="C7155" s="9" t="s">
        <v>1299</v>
      </c>
      <c r="D7155" s="11" t="s">
        <v>22</v>
      </c>
      <c r="E7155" s="9" t="s">
        <v>35570</v>
      </c>
      <c r="F7155" s="9" t="s">
        <v>35571</v>
      </c>
      <c r="G7155" s="11" t="s">
        <v>25</v>
      </c>
      <c r="H7155" s="11" t="s">
        <v>22</v>
      </c>
      <c r="I7155" s="11" t="s">
        <v>42</v>
      </c>
      <c r="J7155" s="11" t="s">
        <v>27</v>
      </c>
      <c r="K7155" s="11" t="s">
        <v>28</v>
      </c>
      <c r="L7155" s="11" t="s">
        <v>43</v>
      </c>
      <c r="M7155" s="9" t="s">
        <v>30</v>
      </c>
      <c r="N7155" s="9" t="s">
        <v>208</v>
      </c>
      <c r="O7155" s="11" t="s">
        <v>32</v>
      </c>
      <c r="P7155" s="11" t="s">
        <v>22</v>
      </c>
      <c r="Q7155" s="11" t="s">
        <v>35572</v>
      </c>
      <c r="R7155" s="11" t="s">
        <v>56</v>
      </c>
      <c r="S7155" s="9" t="s">
        <v>35573</v>
      </c>
      <c r="T7155" s="9" t="s">
        <v>22</v>
      </c>
    </row>
    <row r="7156" customHeight="1" spans="1:20">
      <c r="A7156" s="6">
        <v>45216</v>
      </c>
      <c r="B7156" s="9" t="s">
        <v>35574</v>
      </c>
      <c r="C7156" s="9" t="s">
        <v>1299</v>
      </c>
      <c r="D7156" s="11" t="s">
        <v>22</v>
      </c>
      <c r="E7156" s="9" t="s">
        <v>35575</v>
      </c>
      <c r="F7156" s="9" t="s">
        <v>35576</v>
      </c>
      <c r="G7156" s="11" t="s">
        <v>25</v>
      </c>
      <c r="H7156" s="11" t="s">
        <v>22</v>
      </c>
      <c r="I7156" s="11" t="s">
        <v>293</v>
      </c>
      <c r="J7156" s="11" t="s">
        <v>27</v>
      </c>
      <c r="K7156" s="11" t="s">
        <v>28</v>
      </c>
      <c r="L7156" s="11" t="s">
        <v>43</v>
      </c>
      <c r="M7156" s="9" t="s">
        <v>44</v>
      </c>
      <c r="N7156" s="9" t="s">
        <v>208</v>
      </c>
      <c r="O7156" s="11" t="s">
        <v>32</v>
      </c>
      <c r="P7156" s="11" t="s">
        <v>22</v>
      </c>
      <c r="Q7156" s="11" t="s">
        <v>35577</v>
      </c>
      <c r="R7156" s="11" t="s">
        <v>56</v>
      </c>
      <c r="S7156" s="9" t="s">
        <v>35578</v>
      </c>
      <c r="T7156" s="9" t="s">
        <v>22</v>
      </c>
    </row>
    <row r="7157" customHeight="1" spans="1:20">
      <c r="A7157" s="6">
        <v>45216</v>
      </c>
      <c r="B7157" s="9" t="s">
        <v>35579</v>
      </c>
      <c r="C7157" s="9" t="s">
        <v>1299</v>
      </c>
      <c r="D7157" s="11" t="s">
        <v>22</v>
      </c>
      <c r="E7157" s="9" t="s">
        <v>35580</v>
      </c>
      <c r="F7157" s="9" t="s">
        <v>35581</v>
      </c>
      <c r="G7157" s="11" t="s">
        <v>194</v>
      </c>
      <c r="H7157" s="11" t="s">
        <v>22</v>
      </c>
      <c r="I7157" s="11" t="s">
        <v>131</v>
      </c>
      <c r="J7157" s="11" t="s">
        <v>27</v>
      </c>
      <c r="K7157" s="11" t="s">
        <v>28</v>
      </c>
      <c r="L7157" s="11" t="s">
        <v>43</v>
      </c>
      <c r="M7157" s="9" t="s">
        <v>44</v>
      </c>
      <c r="N7157" s="9" t="s">
        <v>208</v>
      </c>
      <c r="O7157" s="11" t="s">
        <v>32</v>
      </c>
      <c r="P7157" s="11" t="s">
        <v>22</v>
      </c>
      <c r="Q7157" s="11" t="s">
        <v>35582</v>
      </c>
      <c r="R7157" s="11" t="s">
        <v>56</v>
      </c>
      <c r="S7157" s="9" t="s">
        <v>35583</v>
      </c>
      <c r="T7157" s="9" t="s">
        <v>22</v>
      </c>
    </row>
    <row r="7158" customHeight="1" spans="1:20">
      <c r="A7158" s="6">
        <v>45216</v>
      </c>
      <c r="B7158" s="9" t="s">
        <v>35584</v>
      </c>
      <c r="C7158" s="9" t="s">
        <v>1299</v>
      </c>
      <c r="D7158" s="11" t="s">
        <v>22</v>
      </c>
      <c r="E7158" s="9" t="s">
        <v>35585</v>
      </c>
      <c r="F7158" s="9" t="s">
        <v>35586</v>
      </c>
      <c r="G7158" s="11" t="s">
        <v>130</v>
      </c>
      <c r="H7158" s="11" t="s">
        <v>22</v>
      </c>
      <c r="I7158" s="11" t="s">
        <v>469</v>
      </c>
      <c r="J7158" s="11" t="s">
        <v>27</v>
      </c>
      <c r="K7158" s="11" t="s">
        <v>28</v>
      </c>
      <c r="L7158" s="11" t="s">
        <v>43</v>
      </c>
      <c r="M7158" s="9" t="s">
        <v>30</v>
      </c>
      <c r="N7158" s="9" t="s">
        <v>208</v>
      </c>
      <c r="O7158" s="11" t="s">
        <v>32</v>
      </c>
      <c r="P7158" s="11" t="s">
        <v>22</v>
      </c>
      <c r="Q7158" s="11" t="s">
        <v>35587</v>
      </c>
      <c r="R7158" s="11" t="s">
        <v>56</v>
      </c>
      <c r="S7158" s="9" t="s">
        <v>35588</v>
      </c>
      <c r="T7158" s="9" t="s">
        <v>22</v>
      </c>
    </row>
    <row r="7159" customHeight="1" spans="1:20">
      <c r="A7159" s="6">
        <v>45216</v>
      </c>
      <c r="B7159" s="9" t="s">
        <v>35589</v>
      </c>
      <c r="C7159" s="9" t="s">
        <v>10840</v>
      </c>
      <c r="D7159" s="11" t="s">
        <v>22</v>
      </c>
      <c r="E7159" s="9" t="s">
        <v>35590</v>
      </c>
      <c r="F7159" s="9" t="s">
        <v>35591</v>
      </c>
      <c r="G7159" s="11" t="s">
        <v>82</v>
      </c>
      <c r="H7159" s="11" t="s">
        <v>22</v>
      </c>
      <c r="I7159" s="11" t="s">
        <v>168</v>
      </c>
      <c r="J7159" s="11" t="s">
        <v>27</v>
      </c>
      <c r="K7159" s="11" t="s">
        <v>28</v>
      </c>
      <c r="L7159" s="11" t="s">
        <v>43</v>
      </c>
      <c r="M7159" s="9" t="s">
        <v>169</v>
      </c>
      <c r="N7159" s="9" t="s">
        <v>208</v>
      </c>
      <c r="O7159" s="11" t="s">
        <v>32</v>
      </c>
      <c r="P7159" s="11" t="s">
        <v>22</v>
      </c>
      <c r="Q7159" s="11" t="s">
        <v>35592</v>
      </c>
      <c r="R7159" s="11" t="s">
        <v>46</v>
      </c>
      <c r="S7159" s="9" t="s">
        <v>35593</v>
      </c>
      <c r="T7159" s="9" t="s">
        <v>22</v>
      </c>
    </row>
    <row r="7160" customHeight="1" spans="1:20">
      <c r="A7160" s="6">
        <v>45216</v>
      </c>
      <c r="B7160" s="9" t="s">
        <v>35594</v>
      </c>
      <c r="C7160" s="9" t="s">
        <v>1299</v>
      </c>
      <c r="D7160" s="11" t="s">
        <v>22</v>
      </c>
      <c r="E7160" s="9" t="s">
        <v>35595</v>
      </c>
      <c r="F7160" s="9" t="s">
        <v>35596</v>
      </c>
      <c r="G7160" s="11" t="s">
        <v>53</v>
      </c>
      <c r="H7160" s="11" t="s">
        <v>137</v>
      </c>
      <c r="I7160" s="11" t="s">
        <v>131</v>
      </c>
      <c r="J7160" s="11" t="s">
        <v>27</v>
      </c>
      <c r="K7160" s="11" t="s">
        <v>28</v>
      </c>
      <c r="L7160" s="11" t="s">
        <v>43</v>
      </c>
      <c r="M7160" s="9" t="s">
        <v>44</v>
      </c>
      <c r="N7160" s="9" t="s">
        <v>208</v>
      </c>
      <c r="O7160" s="11" t="s">
        <v>32</v>
      </c>
      <c r="P7160" s="11" t="s">
        <v>22</v>
      </c>
      <c r="Q7160" s="11" t="s">
        <v>35597</v>
      </c>
      <c r="R7160" s="11" t="s">
        <v>56</v>
      </c>
      <c r="S7160" s="9" t="s">
        <v>35598</v>
      </c>
      <c r="T7160" s="9" t="s">
        <v>22</v>
      </c>
    </row>
    <row r="7161" customHeight="1" spans="1:20">
      <c r="A7161" s="6">
        <v>45216</v>
      </c>
      <c r="B7161" s="9" t="s">
        <v>35599</v>
      </c>
      <c r="C7161" s="9" t="s">
        <v>1299</v>
      </c>
      <c r="D7161" s="11" t="s">
        <v>22</v>
      </c>
      <c r="E7161" s="9" t="s">
        <v>35600</v>
      </c>
      <c r="F7161" s="9" t="s">
        <v>35601</v>
      </c>
      <c r="G7161" s="11" t="s">
        <v>130</v>
      </c>
      <c r="H7161" s="11" t="s">
        <v>22</v>
      </c>
      <c r="I7161" s="11" t="s">
        <v>75</v>
      </c>
      <c r="J7161" s="11" t="s">
        <v>27</v>
      </c>
      <c r="K7161" s="11" t="s">
        <v>28</v>
      </c>
      <c r="L7161" s="11" t="s">
        <v>43</v>
      </c>
      <c r="M7161" s="9" t="s">
        <v>30</v>
      </c>
      <c r="N7161" s="9" t="s">
        <v>208</v>
      </c>
      <c r="O7161" s="11" t="s">
        <v>32</v>
      </c>
      <c r="P7161" s="11" t="s">
        <v>22</v>
      </c>
      <c r="Q7161" s="11" t="s">
        <v>35602</v>
      </c>
      <c r="R7161" s="11" t="s">
        <v>56</v>
      </c>
      <c r="S7161" s="9" t="s">
        <v>35603</v>
      </c>
      <c r="T7161" s="9" t="s">
        <v>22</v>
      </c>
    </row>
    <row r="7162" customHeight="1" spans="1:20">
      <c r="A7162" s="6">
        <v>45216</v>
      </c>
      <c r="B7162" s="9" t="s">
        <v>35604</v>
      </c>
      <c r="C7162" s="9" t="s">
        <v>1299</v>
      </c>
      <c r="D7162" s="11" t="s">
        <v>22</v>
      </c>
      <c r="E7162" s="9" t="s">
        <v>35605</v>
      </c>
      <c r="F7162" s="9" t="s">
        <v>35606</v>
      </c>
      <c r="G7162" s="11" t="s">
        <v>25</v>
      </c>
      <c r="H7162" s="11" t="s">
        <v>110</v>
      </c>
      <c r="I7162" s="11" t="s">
        <v>1181</v>
      </c>
      <c r="J7162" s="11" t="s">
        <v>27</v>
      </c>
      <c r="K7162" s="11" t="s">
        <v>28</v>
      </c>
      <c r="L7162" s="11" t="s">
        <v>43</v>
      </c>
      <c r="M7162" s="9" t="s">
        <v>44</v>
      </c>
      <c r="N7162" s="9" t="s">
        <v>208</v>
      </c>
      <c r="O7162" s="11" t="s">
        <v>32</v>
      </c>
      <c r="P7162" s="11" t="s">
        <v>22</v>
      </c>
      <c r="Q7162" s="11" t="s">
        <v>35607</v>
      </c>
      <c r="R7162" s="11" t="s">
        <v>56</v>
      </c>
      <c r="S7162" s="9" t="s">
        <v>35608</v>
      </c>
      <c r="T7162" s="9" t="s">
        <v>22</v>
      </c>
    </row>
    <row r="7163" customHeight="1" spans="1:20">
      <c r="A7163" s="6">
        <v>45216</v>
      </c>
      <c r="B7163" s="9" t="s">
        <v>35609</v>
      </c>
      <c r="C7163" s="9" t="s">
        <v>1299</v>
      </c>
      <c r="D7163" s="11" t="s">
        <v>22</v>
      </c>
      <c r="E7163" s="9" t="s">
        <v>35610</v>
      </c>
      <c r="F7163" s="9" t="s">
        <v>35611</v>
      </c>
      <c r="G7163" s="11" t="s">
        <v>41</v>
      </c>
      <c r="H7163" s="11" t="s">
        <v>22</v>
      </c>
      <c r="I7163" s="11" t="s">
        <v>337</v>
      </c>
      <c r="J7163" s="11" t="s">
        <v>27</v>
      </c>
      <c r="K7163" s="11" t="s">
        <v>28</v>
      </c>
      <c r="L7163" s="11" t="s">
        <v>43</v>
      </c>
      <c r="M7163" s="9" t="s">
        <v>44</v>
      </c>
      <c r="N7163" s="9" t="s">
        <v>208</v>
      </c>
      <c r="O7163" s="11" t="s">
        <v>32</v>
      </c>
      <c r="P7163" s="11" t="s">
        <v>22</v>
      </c>
      <c r="Q7163" s="11" t="s">
        <v>35612</v>
      </c>
      <c r="R7163" s="11" t="s">
        <v>56</v>
      </c>
      <c r="S7163" s="9" t="s">
        <v>35613</v>
      </c>
      <c r="T7163" s="9" t="s">
        <v>22</v>
      </c>
    </row>
    <row r="7164" customHeight="1" spans="1:20">
      <c r="A7164" s="6">
        <v>45216</v>
      </c>
      <c r="B7164" s="9" t="s">
        <v>35614</v>
      </c>
      <c r="C7164" s="9" t="s">
        <v>1299</v>
      </c>
      <c r="D7164" s="11" t="s">
        <v>22</v>
      </c>
      <c r="E7164" s="9" t="s">
        <v>22919</v>
      </c>
      <c r="F7164" s="9" t="s">
        <v>22920</v>
      </c>
      <c r="G7164" s="11" t="s">
        <v>25</v>
      </c>
      <c r="H7164" s="11" t="s">
        <v>22</v>
      </c>
      <c r="I7164" s="11" t="s">
        <v>337</v>
      </c>
      <c r="J7164" s="11" t="s">
        <v>27</v>
      </c>
      <c r="K7164" s="11" t="s">
        <v>28</v>
      </c>
      <c r="L7164" s="11" t="s">
        <v>43</v>
      </c>
      <c r="M7164" s="9" t="s">
        <v>44</v>
      </c>
      <c r="N7164" s="9" t="s">
        <v>208</v>
      </c>
      <c r="O7164" s="11" t="s">
        <v>32</v>
      </c>
      <c r="P7164" s="11" t="s">
        <v>22</v>
      </c>
      <c r="Q7164" s="11" t="s">
        <v>35615</v>
      </c>
      <c r="R7164" s="11" t="s">
        <v>46</v>
      </c>
      <c r="S7164" s="9" t="s">
        <v>35616</v>
      </c>
      <c r="T7164" s="9" t="s">
        <v>22</v>
      </c>
    </row>
    <row r="7165" customHeight="1" spans="1:20">
      <c r="A7165" s="6">
        <v>45216</v>
      </c>
      <c r="B7165" s="9" t="s">
        <v>35617</v>
      </c>
      <c r="C7165" s="9" t="s">
        <v>1299</v>
      </c>
      <c r="D7165" s="11" t="s">
        <v>22</v>
      </c>
      <c r="E7165" s="9" t="s">
        <v>35618</v>
      </c>
      <c r="F7165" s="9" t="s">
        <v>35619</v>
      </c>
      <c r="G7165" s="11" t="s">
        <v>130</v>
      </c>
      <c r="H7165" s="11" t="s">
        <v>22</v>
      </c>
      <c r="I7165" s="11" t="s">
        <v>293</v>
      </c>
      <c r="J7165" s="11" t="s">
        <v>27</v>
      </c>
      <c r="K7165" s="11" t="s">
        <v>28</v>
      </c>
      <c r="L7165" s="11" t="s">
        <v>43</v>
      </c>
      <c r="M7165" s="9" t="s">
        <v>30</v>
      </c>
      <c r="N7165" s="9" t="s">
        <v>208</v>
      </c>
      <c r="O7165" s="11" t="s">
        <v>32</v>
      </c>
      <c r="P7165" s="11" t="s">
        <v>22</v>
      </c>
      <c r="Q7165" s="11" t="s">
        <v>35620</v>
      </c>
      <c r="R7165" s="11" t="s">
        <v>56</v>
      </c>
      <c r="S7165" s="9" t="s">
        <v>35621</v>
      </c>
      <c r="T7165" s="9" t="s">
        <v>22</v>
      </c>
    </row>
    <row r="7166" customHeight="1" spans="1:20">
      <c r="A7166" s="6">
        <v>45216</v>
      </c>
      <c r="B7166" s="9" t="s">
        <v>35622</v>
      </c>
      <c r="C7166" s="9" t="s">
        <v>1299</v>
      </c>
      <c r="D7166" s="11" t="s">
        <v>22</v>
      </c>
      <c r="E7166" s="9" t="s">
        <v>35623</v>
      </c>
      <c r="F7166" s="9" t="s">
        <v>30398</v>
      </c>
      <c r="G7166" s="11" t="s">
        <v>53</v>
      </c>
      <c r="H7166" s="11" t="s">
        <v>110</v>
      </c>
      <c r="I7166" s="11" t="s">
        <v>241</v>
      </c>
      <c r="J7166" s="11" t="s">
        <v>27</v>
      </c>
      <c r="K7166" s="11" t="s">
        <v>28</v>
      </c>
      <c r="L7166" s="11" t="s">
        <v>43</v>
      </c>
      <c r="M7166" s="9" t="s">
        <v>44</v>
      </c>
      <c r="N7166" s="9" t="s">
        <v>208</v>
      </c>
      <c r="O7166" s="11" t="s">
        <v>32</v>
      </c>
      <c r="P7166" s="11" t="s">
        <v>22</v>
      </c>
      <c r="Q7166" s="11" t="s">
        <v>35624</v>
      </c>
      <c r="R7166" s="11" t="s">
        <v>56</v>
      </c>
      <c r="S7166" s="9" t="s">
        <v>10795</v>
      </c>
      <c r="T7166" s="9" t="s">
        <v>22</v>
      </c>
    </row>
    <row r="7167" customHeight="1" spans="1:20">
      <c r="A7167" s="6">
        <v>45216</v>
      </c>
      <c r="B7167" s="9" t="s">
        <v>35625</v>
      </c>
      <c r="C7167" s="9" t="s">
        <v>783</v>
      </c>
      <c r="D7167" s="11" t="s">
        <v>22</v>
      </c>
      <c r="E7167" s="9" t="s">
        <v>35626</v>
      </c>
      <c r="F7167" s="9" t="s">
        <v>35627</v>
      </c>
      <c r="G7167" s="11" t="s">
        <v>53</v>
      </c>
      <c r="H7167" s="11" t="s">
        <v>22</v>
      </c>
      <c r="I7167" s="11" t="s">
        <v>732</v>
      </c>
      <c r="J7167" s="11" t="s">
        <v>27</v>
      </c>
      <c r="K7167" s="11" t="s">
        <v>28</v>
      </c>
      <c r="L7167" s="11" t="s">
        <v>43</v>
      </c>
      <c r="M7167" s="9" t="s">
        <v>30</v>
      </c>
      <c r="N7167" s="9" t="s">
        <v>743</v>
      </c>
      <c r="O7167" s="11" t="s">
        <v>32</v>
      </c>
      <c r="P7167" s="11" t="s">
        <v>22</v>
      </c>
      <c r="Q7167" s="11" t="s">
        <v>35628</v>
      </c>
      <c r="R7167" s="11" t="s">
        <v>46</v>
      </c>
      <c r="S7167" s="9" t="s">
        <v>35629</v>
      </c>
      <c r="T7167" s="9" t="s">
        <v>35630</v>
      </c>
    </row>
    <row r="7168" customHeight="1" spans="1:20">
      <c r="A7168" s="6">
        <v>45216</v>
      </c>
      <c r="B7168" s="9" t="s">
        <v>35631</v>
      </c>
      <c r="C7168" s="9" t="s">
        <v>783</v>
      </c>
      <c r="D7168" s="11" t="s">
        <v>22</v>
      </c>
      <c r="E7168" s="9" t="s">
        <v>35632</v>
      </c>
      <c r="F7168" s="9" t="s">
        <v>14654</v>
      </c>
      <c r="G7168" s="11" t="s">
        <v>53</v>
      </c>
      <c r="H7168" s="11" t="s">
        <v>22</v>
      </c>
      <c r="I7168" s="11" t="s">
        <v>235</v>
      </c>
      <c r="J7168" s="11" t="s">
        <v>27</v>
      </c>
      <c r="K7168" s="11" t="s">
        <v>28</v>
      </c>
      <c r="L7168" s="11" t="s">
        <v>43</v>
      </c>
      <c r="M7168" s="9" t="s">
        <v>44</v>
      </c>
      <c r="N7168" s="9" t="s">
        <v>743</v>
      </c>
      <c r="O7168" s="11" t="s">
        <v>32</v>
      </c>
      <c r="P7168" s="11" t="s">
        <v>22</v>
      </c>
      <c r="Q7168" s="11" t="s">
        <v>35633</v>
      </c>
      <c r="R7168" s="11" t="s">
        <v>46</v>
      </c>
      <c r="S7168" s="9" t="s">
        <v>35634</v>
      </c>
      <c r="T7168" s="9" t="s">
        <v>7053</v>
      </c>
    </row>
    <row r="7169" customHeight="1" spans="1:20">
      <c r="A7169" s="6">
        <v>45216</v>
      </c>
      <c r="B7169" s="9" t="s">
        <v>35635</v>
      </c>
      <c r="C7169" s="9" t="s">
        <v>783</v>
      </c>
      <c r="D7169" s="11" t="s">
        <v>22</v>
      </c>
      <c r="E7169" s="9" t="s">
        <v>35636</v>
      </c>
      <c r="F7169" s="9" t="s">
        <v>35637</v>
      </c>
      <c r="G7169" s="11" t="s">
        <v>82</v>
      </c>
      <c r="H7169" s="11" t="s">
        <v>22</v>
      </c>
      <c r="I7169" s="11" t="s">
        <v>912</v>
      </c>
      <c r="J7169" s="11" t="s">
        <v>27</v>
      </c>
      <c r="K7169" s="11" t="s">
        <v>28</v>
      </c>
      <c r="L7169" s="11" t="s">
        <v>43</v>
      </c>
      <c r="M7169" s="9" t="s">
        <v>169</v>
      </c>
      <c r="N7169" s="9" t="s">
        <v>743</v>
      </c>
      <c r="O7169" s="11" t="s">
        <v>32</v>
      </c>
      <c r="P7169" s="11" t="s">
        <v>22</v>
      </c>
      <c r="Q7169" s="11" t="s">
        <v>35638</v>
      </c>
      <c r="R7169" s="11" t="s">
        <v>46</v>
      </c>
      <c r="S7169" s="9" t="s">
        <v>35639</v>
      </c>
      <c r="T7169" s="9" t="s">
        <v>35640</v>
      </c>
    </row>
    <row r="7170" customHeight="1" spans="1:20">
      <c r="A7170" s="6">
        <v>45216</v>
      </c>
      <c r="B7170" s="9" t="s">
        <v>35641</v>
      </c>
      <c r="C7170" s="9" t="s">
        <v>783</v>
      </c>
      <c r="D7170" s="11" t="s">
        <v>22</v>
      </c>
      <c r="E7170" s="9" t="s">
        <v>35642</v>
      </c>
      <c r="F7170" s="9" t="s">
        <v>35643</v>
      </c>
      <c r="G7170" s="11" t="s">
        <v>82</v>
      </c>
      <c r="H7170" s="11" t="s">
        <v>96</v>
      </c>
      <c r="I7170" s="11" t="s">
        <v>168</v>
      </c>
      <c r="J7170" s="11" t="s">
        <v>27</v>
      </c>
      <c r="K7170" s="11" t="s">
        <v>28</v>
      </c>
      <c r="L7170" s="11" t="s">
        <v>43</v>
      </c>
      <c r="M7170" s="9" t="s">
        <v>169</v>
      </c>
      <c r="N7170" s="9" t="s">
        <v>743</v>
      </c>
      <c r="O7170" s="11" t="s">
        <v>32</v>
      </c>
      <c r="P7170" s="11" t="s">
        <v>22</v>
      </c>
      <c r="Q7170" s="11" t="s">
        <v>35644</v>
      </c>
      <c r="R7170" s="11" t="s">
        <v>46</v>
      </c>
      <c r="S7170" s="9" t="s">
        <v>35645</v>
      </c>
      <c r="T7170" s="9" t="s">
        <v>35646</v>
      </c>
    </row>
    <row r="7171" customHeight="1" spans="1:20">
      <c r="A7171" s="6">
        <v>45216</v>
      </c>
      <c r="B7171" s="9" t="s">
        <v>35647</v>
      </c>
      <c r="C7171" s="9" t="s">
        <v>12243</v>
      </c>
      <c r="D7171" s="11" t="s">
        <v>22</v>
      </c>
      <c r="E7171" s="9" t="s">
        <v>35648</v>
      </c>
      <c r="F7171" s="9" t="s">
        <v>35649</v>
      </c>
      <c r="G7171" s="11" t="s">
        <v>53</v>
      </c>
      <c r="H7171" s="11" t="s">
        <v>22</v>
      </c>
      <c r="I7171" s="11" t="s">
        <v>490</v>
      </c>
      <c r="J7171" s="11" t="s">
        <v>27</v>
      </c>
      <c r="K7171" s="11" t="s">
        <v>28</v>
      </c>
      <c r="L7171" s="11" t="s">
        <v>43</v>
      </c>
      <c r="M7171" s="9" t="s">
        <v>30</v>
      </c>
      <c r="N7171" s="9" t="s">
        <v>743</v>
      </c>
      <c r="O7171" s="11" t="s">
        <v>32</v>
      </c>
      <c r="P7171" s="11" t="s">
        <v>22</v>
      </c>
      <c r="Q7171" s="11" t="s">
        <v>35650</v>
      </c>
      <c r="R7171" s="11" t="s">
        <v>46</v>
      </c>
      <c r="S7171" s="9" t="s">
        <v>35651</v>
      </c>
      <c r="T7171" s="9" t="s">
        <v>35652</v>
      </c>
    </row>
    <row r="7172" customHeight="1" spans="1:20">
      <c r="A7172" s="6">
        <v>45216</v>
      </c>
      <c r="B7172" s="9" t="s">
        <v>35653</v>
      </c>
      <c r="C7172" s="9" t="s">
        <v>10966</v>
      </c>
      <c r="D7172" s="11" t="s">
        <v>22</v>
      </c>
      <c r="E7172" s="9" t="s">
        <v>35654</v>
      </c>
      <c r="F7172" s="9" t="s">
        <v>35655</v>
      </c>
      <c r="G7172" s="11" t="s">
        <v>336</v>
      </c>
      <c r="H7172" s="11" t="s">
        <v>22</v>
      </c>
      <c r="I7172" s="11" t="s">
        <v>54</v>
      </c>
      <c r="J7172" s="11" t="s">
        <v>27</v>
      </c>
      <c r="K7172" s="11" t="s">
        <v>28</v>
      </c>
      <c r="L7172" s="11" t="s">
        <v>43</v>
      </c>
      <c r="M7172" s="9" t="s">
        <v>30</v>
      </c>
      <c r="N7172" s="9" t="s">
        <v>208</v>
      </c>
      <c r="O7172" s="11" t="s">
        <v>32</v>
      </c>
      <c r="P7172" s="11" t="s">
        <v>22</v>
      </c>
      <c r="Q7172" s="11" t="s">
        <v>35656</v>
      </c>
      <c r="R7172" s="11" t="s">
        <v>46</v>
      </c>
      <c r="S7172" s="9" t="s">
        <v>35657</v>
      </c>
      <c r="T7172" s="9" t="s">
        <v>35658</v>
      </c>
    </row>
    <row r="7173" customHeight="1" spans="1:20">
      <c r="A7173" s="6">
        <v>45216</v>
      </c>
      <c r="B7173" s="9" t="s">
        <v>35659</v>
      </c>
      <c r="C7173" s="9" t="s">
        <v>6949</v>
      </c>
      <c r="D7173" s="11" t="s">
        <v>22</v>
      </c>
      <c r="E7173" s="9" t="s">
        <v>35660</v>
      </c>
      <c r="F7173" s="9" t="s">
        <v>35661</v>
      </c>
      <c r="G7173" s="11" t="s">
        <v>130</v>
      </c>
      <c r="H7173" s="11" t="s">
        <v>22</v>
      </c>
      <c r="I7173" s="11" t="s">
        <v>490</v>
      </c>
      <c r="J7173" s="11" t="s">
        <v>27</v>
      </c>
      <c r="K7173" s="11" t="s">
        <v>28</v>
      </c>
      <c r="L7173" s="11" t="s">
        <v>43</v>
      </c>
      <c r="M7173" s="9" t="s">
        <v>30</v>
      </c>
      <c r="N7173" s="9" t="s">
        <v>208</v>
      </c>
      <c r="O7173" s="11" t="s">
        <v>32</v>
      </c>
      <c r="P7173" s="11" t="s">
        <v>22</v>
      </c>
      <c r="Q7173" s="11" t="s">
        <v>35662</v>
      </c>
      <c r="R7173" s="11" t="s">
        <v>46</v>
      </c>
      <c r="S7173" s="9" t="s">
        <v>35663</v>
      </c>
      <c r="T7173" s="9" t="s">
        <v>35664</v>
      </c>
    </row>
    <row r="7174" customHeight="1" spans="1:20">
      <c r="A7174" s="6">
        <v>45216</v>
      </c>
      <c r="B7174" s="9" t="s">
        <v>35665</v>
      </c>
      <c r="C7174" s="9" t="s">
        <v>6949</v>
      </c>
      <c r="D7174" s="11" t="s">
        <v>22</v>
      </c>
      <c r="E7174" s="9" t="s">
        <v>35666</v>
      </c>
      <c r="F7174" s="9" t="s">
        <v>8380</v>
      </c>
      <c r="G7174" s="11" t="s">
        <v>194</v>
      </c>
      <c r="H7174" s="11" t="s">
        <v>22</v>
      </c>
      <c r="I7174" s="11" t="s">
        <v>490</v>
      </c>
      <c r="J7174" s="11" t="s">
        <v>27</v>
      </c>
      <c r="K7174" s="11" t="s">
        <v>28</v>
      </c>
      <c r="L7174" s="11" t="s">
        <v>43</v>
      </c>
      <c r="M7174" s="9" t="s">
        <v>30</v>
      </c>
      <c r="N7174" s="9" t="s">
        <v>208</v>
      </c>
      <c r="O7174" s="11" t="s">
        <v>32</v>
      </c>
      <c r="P7174" s="11" t="s">
        <v>22</v>
      </c>
      <c r="Q7174" s="11" t="s">
        <v>35667</v>
      </c>
      <c r="R7174" s="11" t="s">
        <v>46</v>
      </c>
      <c r="S7174" s="9" t="s">
        <v>35668</v>
      </c>
      <c r="T7174" s="9" t="s">
        <v>35669</v>
      </c>
    </row>
    <row r="7175" customHeight="1" spans="1:20">
      <c r="A7175" s="6">
        <v>45216</v>
      </c>
      <c r="B7175" s="9" t="s">
        <v>35670</v>
      </c>
      <c r="C7175" s="9" t="s">
        <v>6728</v>
      </c>
      <c r="D7175" s="11" t="s">
        <v>22</v>
      </c>
      <c r="E7175" s="9" t="s">
        <v>35671</v>
      </c>
      <c r="F7175" s="9" t="s">
        <v>35672</v>
      </c>
      <c r="G7175" s="11" t="s">
        <v>25</v>
      </c>
      <c r="H7175" s="11" t="s">
        <v>22</v>
      </c>
      <c r="I7175" s="11" t="s">
        <v>124</v>
      </c>
      <c r="J7175" s="11" t="s">
        <v>27</v>
      </c>
      <c r="K7175" s="11" t="s">
        <v>28</v>
      </c>
      <c r="L7175" s="11" t="s">
        <v>43</v>
      </c>
      <c r="M7175" s="9" t="s">
        <v>30</v>
      </c>
      <c r="N7175" s="9" t="s">
        <v>208</v>
      </c>
      <c r="O7175" s="11" t="s">
        <v>32</v>
      </c>
      <c r="P7175" s="11" t="s">
        <v>22</v>
      </c>
      <c r="Q7175" s="11" t="s">
        <v>35673</v>
      </c>
      <c r="R7175" s="11" t="s">
        <v>46</v>
      </c>
      <c r="S7175" s="9" t="s">
        <v>35674</v>
      </c>
      <c r="T7175" s="9" t="s">
        <v>35675</v>
      </c>
    </row>
    <row r="7176" customHeight="1" spans="1:20">
      <c r="A7176" s="6">
        <v>45216</v>
      </c>
      <c r="B7176" s="9" t="s">
        <v>35676</v>
      </c>
      <c r="C7176" s="9" t="s">
        <v>6949</v>
      </c>
      <c r="D7176" s="11" t="s">
        <v>22</v>
      </c>
      <c r="E7176" s="9" t="s">
        <v>35677</v>
      </c>
      <c r="F7176" s="9" t="s">
        <v>35661</v>
      </c>
      <c r="G7176" s="11" t="s">
        <v>53</v>
      </c>
      <c r="H7176" s="11" t="s">
        <v>22</v>
      </c>
      <c r="I7176" s="11" t="s">
        <v>490</v>
      </c>
      <c r="J7176" s="11" t="s">
        <v>27</v>
      </c>
      <c r="K7176" s="11" t="s">
        <v>28</v>
      </c>
      <c r="L7176" s="11" t="s">
        <v>43</v>
      </c>
      <c r="M7176" s="9" t="s">
        <v>30</v>
      </c>
      <c r="N7176" s="9" t="s">
        <v>208</v>
      </c>
      <c r="O7176" s="11" t="s">
        <v>32</v>
      </c>
      <c r="P7176" s="11" t="s">
        <v>22</v>
      </c>
      <c r="Q7176" s="11" t="s">
        <v>35678</v>
      </c>
      <c r="R7176" s="11" t="s">
        <v>46</v>
      </c>
      <c r="S7176" s="9" t="s">
        <v>35679</v>
      </c>
      <c r="T7176" s="9" t="s">
        <v>35680</v>
      </c>
    </row>
    <row r="7177" customHeight="1" spans="1:20">
      <c r="A7177" s="6">
        <v>45216</v>
      </c>
      <c r="B7177" s="9" t="s">
        <v>35681</v>
      </c>
      <c r="C7177" s="9" t="s">
        <v>6949</v>
      </c>
      <c r="D7177" s="11" t="s">
        <v>22</v>
      </c>
      <c r="E7177" s="9" t="s">
        <v>35682</v>
      </c>
      <c r="F7177" s="9" t="s">
        <v>35683</v>
      </c>
      <c r="G7177" s="11" t="s">
        <v>25</v>
      </c>
      <c r="H7177" s="11" t="s">
        <v>22</v>
      </c>
      <c r="I7177" s="11" t="s">
        <v>2203</v>
      </c>
      <c r="J7177" s="11" t="s">
        <v>27</v>
      </c>
      <c r="K7177" s="11" t="s">
        <v>28</v>
      </c>
      <c r="L7177" s="11" t="s">
        <v>43</v>
      </c>
      <c r="M7177" s="9" t="s">
        <v>30</v>
      </c>
      <c r="N7177" s="9" t="s">
        <v>208</v>
      </c>
      <c r="O7177" s="11" t="s">
        <v>32</v>
      </c>
      <c r="P7177" s="11" t="s">
        <v>22</v>
      </c>
      <c r="Q7177" s="11" t="s">
        <v>35684</v>
      </c>
      <c r="R7177" s="11" t="s">
        <v>46</v>
      </c>
      <c r="S7177" s="9" t="s">
        <v>35685</v>
      </c>
      <c r="T7177" s="9" t="s">
        <v>35686</v>
      </c>
    </row>
    <row r="7178" customHeight="1" spans="1:20">
      <c r="A7178" s="6">
        <v>45216</v>
      </c>
      <c r="B7178" s="9" t="s">
        <v>35687</v>
      </c>
      <c r="C7178" s="9" t="s">
        <v>6949</v>
      </c>
      <c r="D7178" s="11" t="s">
        <v>22</v>
      </c>
      <c r="E7178" s="9" t="s">
        <v>23042</v>
      </c>
      <c r="F7178" s="9" t="s">
        <v>23043</v>
      </c>
      <c r="G7178" s="11" t="s">
        <v>130</v>
      </c>
      <c r="H7178" s="11" t="s">
        <v>110</v>
      </c>
      <c r="I7178" s="11" t="s">
        <v>131</v>
      </c>
      <c r="J7178" s="11" t="s">
        <v>27</v>
      </c>
      <c r="K7178" s="11" t="s">
        <v>28</v>
      </c>
      <c r="L7178" s="11" t="s">
        <v>43</v>
      </c>
      <c r="M7178" s="9" t="s">
        <v>30</v>
      </c>
      <c r="N7178" s="9" t="s">
        <v>208</v>
      </c>
      <c r="O7178" s="11" t="s">
        <v>32</v>
      </c>
      <c r="P7178" s="11" t="s">
        <v>22</v>
      </c>
      <c r="Q7178" s="11" t="s">
        <v>35688</v>
      </c>
      <c r="R7178" s="11" t="s">
        <v>46</v>
      </c>
      <c r="S7178" s="9" t="s">
        <v>35689</v>
      </c>
      <c r="T7178" s="9" t="s">
        <v>35690</v>
      </c>
    </row>
    <row r="7179" customHeight="1" spans="1:20">
      <c r="A7179" s="6">
        <v>45216</v>
      </c>
      <c r="B7179" s="9" t="s">
        <v>35691</v>
      </c>
      <c r="C7179" s="9" t="s">
        <v>6949</v>
      </c>
      <c r="D7179" s="11" t="s">
        <v>22</v>
      </c>
      <c r="E7179" s="9" t="s">
        <v>35692</v>
      </c>
      <c r="F7179" s="9" t="s">
        <v>35693</v>
      </c>
      <c r="G7179" s="11" t="s">
        <v>25</v>
      </c>
      <c r="H7179" s="11" t="s">
        <v>22</v>
      </c>
      <c r="I7179" s="11" t="s">
        <v>90</v>
      </c>
      <c r="J7179" s="11" t="s">
        <v>27</v>
      </c>
      <c r="K7179" s="11" t="s">
        <v>28</v>
      </c>
      <c r="L7179" s="11" t="s">
        <v>43</v>
      </c>
      <c r="M7179" s="9" t="s">
        <v>44</v>
      </c>
      <c r="N7179" s="9" t="s">
        <v>208</v>
      </c>
      <c r="O7179" s="11" t="s">
        <v>32</v>
      </c>
      <c r="P7179" s="11" t="s">
        <v>22</v>
      </c>
      <c r="Q7179" s="11" t="s">
        <v>35694</v>
      </c>
      <c r="R7179" s="11" t="s">
        <v>46</v>
      </c>
      <c r="S7179" s="9" t="s">
        <v>35695</v>
      </c>
      <c r="T7179" s="9" t="s">
        <v>35696</v>
      </c>
    </row>
    <row r="7180" customHeight="1" spans="1:20">
      <c r="A7180" s="6">
        <v>45216</v>
      </c>
      <c r="B7180" s="9" t="s">
        <v>35697</v>
      </c>
      <c r="C7180" s="9" t="s">
        <v>6949</v>
      </c>
      <c r="D7180" s="11" t="s">
        <v>22</v>
      </c>
      <c r="E7180" s="9" t="s">
        <v>35698</v>
      </c>
      <c r="F7180" s="9" t="s">
        <v>35699</v>
      </c>
      <c r="G7180" s="11" t="s">
        <v>25</v>
      </c>
      <c r="H7180" s="11" t="s">
        <v>22</v>
      </c>
      <c r="I7180" s="11" t="s">
        <v>124</v>
      </c>
      <c r="J7180" s="11" t="s">
        <v>27</v>
      </c>
      <c r="K7180" s="11" t="s">
        <v>28</v>
      </c>
      <c r="L7180" s="11" t="s">
        <v>43</v>
      </c>
      <c r="M7180" s="9" t="s">
        <v>44</v>
      </c>
      <c r="N7180" s="9" t="s">
        <v>208</v>
      </c>
      <c r="O7180" s="11" t="s">
        <v>32</v>
      </c>
      <c r="P7180" s="11" t="s">
        <v>22</v>
      </c>
      <c r="Q7180" s="11" t="s">
        <v>35700</v>
      </c>
      <c r="R7180" s="11" t="s">
        <v>46</v>
      </c>
      <c r="S7180" s="9" t="s">
        <v>35701</v>
      </c>
      <c r="T7180" s="9" t="s">
        <v>35702</v>
      </c>
    </row>
    <row r="7181" customHeight="1" spans="1:20">
      <c r="A7181" s="6">
        <v>45216</v>
      </c>
      <c r="B7181" s="9" t="s">
        <v>35703</v>
      </c>
      <c r="C7181" s="9" t="s">
        <v>6728</v>
      </c>
      <c r="D7181" s="11" t="s">
        <v>22</v>
      </c>
      <c r="E7181" s="9" t="s">
        <v>35704</v>
      </c>
      <c r="F7181" s="9" t="s">
        <v>35705</v>
      </c>
      <c r="G7181" s="11" t="s">
        <v>130</v>
      </c>
      <c r="H7181" s="11" t="s">
        <v>110</v>
      </c>
      <c r="I7181" s="11" t="s">
        <v>124</v>
      </c>
      <c r="J7181" s="11" t="s">
        <v>27</v>
      </c>
      <c r="K7181" s="11" t="s">
        <v>28</v>
      </c>
      <c r="L7181" s="11" t="s">
        <v>43</v>
      </c>
      <c r="M7181" s="9" t="s">
        <v>30</v>
      </c>
      <c r="N7181" s="9" t="s">
        <v>208</v>
      </c>
      <c r="O7181" s="11" t="s">
        <v>32</v>
      </c>
      <c r="P7181" s="11" t="s">
        <v>22</v>
      </c>
      <c r="Q7181" s="11" t="s">
        <v>35706</v>
      </c>
      <c r="R7181" s="11" t="s">
        <v>46</v>
      </c>
      <c r="S7181" s="9" t="s">
        <v>35707</v>
      </c>
      <c r="T7181" s="9" t="s">
        <v>35708</v>
      </c>
    </row>
    <row r="7182" customHeight="1" spans="1:20">
      <c r="A7182" s="6">
        <v>45216</v>
      </c>
      <c r="B7182" s="9" t="s">
        <v>35709</v>
      </c>
      <c r="C7182" s="9" t="s">
        <v>4541</v>
      </c>
      <c r="D7182" s="11" t="s">
        <v>22</v>
      </c>
      <c r="E7182" s="9" t="s">
        <v>35710</v>
      </c>
      <c r="F7182" s="9" t="s">
        <v>35711</v>
      </c>
      <c r="G7182" s="11" t="s">
        <v>336</v>
      </c>
      <c r="H7182" s="11" t="s">
        <v>22</v>
      </c>
      <c r="I7182" s="11" t="s">
        <v>3098</v>
      </c>
      <c r="J7182" s="11" t="s">
        <v>27</v>
      </c>
      <c r="K7182" s="11" t="s">
        <v>28</v>
      </c>
      <c r="L7182" s="11" t="s">
        <v>43</v>
      </c>
      <c r="M7182" s="9" t="s">
        <v>30</v>
      </c>
      <c r="N7182" s="9" t="s">
        <v>31</v>
      </c>
      <c r="O7182" s="11" t="s">
        <v>32</v>
      </c>
      <c r="P7182" s="11" t="s">
        <v>22</v>
      </c>
      <c r="Q7182" s="11" t="s">
        <v>35712</v>
      </c>
      <c r="R7182" s="11" t="s">
        <v>46</v>
      </c>
      <c r="S7182" s="9" t="s">
        <v>35713</v>
      </c>
      <c r="T7182" s="9" t="s">
        <v>35714</v>
      </c>
    </row>
    <row r="7183" customHeight="1" spans="1:20">
      <c r="A7183" s="6">
        <v>45216</v>
      </c>
      <c r="B7183" s="9" t="s">
        <v>35715</v>
      </c>
      <c r="C7183" s="9" t="s">
        <v>6949</v>
      </c>
      <c r="D7183" s="11" t="s">
        <v>22</v>
      </c>
      <c r="E7183" s="9" t="s">
        <v>31128</v>
      </c>
      <c r="F7183" s="9" t="s">
        <v>31129</v>
      </c>
      <c r="G7183" s="11" t="s">
        <v>25</v>
      </c>
      <c r="H7183" s="11" t="s">
        <v>22</v>
      </c>
      <c r="I7183" s="11" t="s">
        <v>155</v>
      </c>
      <c r="J7183" s="11" t="s">
        <v>27</v>
      </c>
      <c r="K7183" s="11" t="s">
        <v>28</v>
      </c>
      <c r="L7183" s="11" t="s">
        <v>43</v>
      </c>
      <c r="M7183" s="9" t="s">
        <v>44</v>
      </c>
      <c r="N7183" s="9" t="s">
        <v>208</v>
      </c>
      <c r="O7183" s="11" t="s">
        <v>32</v>
      </c>
      <c r="P7183" s="11" t="s">
        <v>22</v>
      </c>
      <c r="Q7183" s="11" t="s">
        <v>35716</v>
      </c>
      <c r="R7183" s="11" t="s">
        <v>46</v>
      </c>
      <c r="S7183" s="9" t="s">
        <v>35717</v>
      </c>
      <c r="T7183" s="9" t="s">
        <v>35718</v>
      </c>
    </row>
    <row r="7184" customHeight="1" spans="1:20">
      <c r="A7184" s="6">
        <v>45216</v>
      </c>
      <c r="B7184" s="9" t="s">
        <v>35719</v>
      </c>
      <c r="C7184" s="9" t="s">
        <v>817</v>
      </c>
      <c r="D7184" s="11" t="s">
        <v>22</v>
      </c>
      <c r="E7184" s="9" t="s">
        <v>35720</v>
      </c>
      <c r="F7184" s="9" t="s">
        <v>35721</v>
      </c>
      <c r="G7184" s="11" t="s">
        <v>130</v>
      </c>
      <c r="H7184" s="11" t="s">
        <v>22</v>
      </c>
      <c r="I7184" s="11" t="s">
        <v>26</v>
      </c>
      <c r="J7184" s="11" t="s">
        <v>27</v>
      </c>
      <c r="K7184" s="11" t="s">
        <v>76</v>
      </c>
      <c r="L7184" s="11" t="s">
        <v>29</v>
      </c>
      <c r="M7184" s="9" t="s">
        <v>44</v>
      </c>
      <c r="N7184" s="9" t="s">
        <v>31</v>
      </c>
      <c r="O7184" s="11" t="s">
        <v>32</v>
      </c>
      <c r="P7184" s="11" t="s">
        <v>22</v>
      </c>
      <c r="Q7184" s="11" t="s">
        <v>35722</v>
      </c>
      <c r="R7184" s="11" t="s">
        <v>34</v>
      </c>
      <c r="S7184" s="9" t="s">
        <v>35723</v>
      </c>
      <c r="T7184" s="9" t="s">
        <v>35724</v>
      </c>
    </row>
    <row r="7185" customHeight="1" spans="1:20">
      <c r="A7185" s="6">
        <v>45216</v>
      </c>
      <c r="B7185" s="9" t="s">
        <v>35725</v>
      </c>
      <c r="C7185" s="9" t="s">
        <v>16234</v>
      </c>
      <c r="D7185" s="11" t="s">
        <v>22</v>
      </c>
      <c r="E7185" s="9" t="s">
        <v>35726</v>
      </c>
      <c r="F7185" s="9" t="s">
        <v>35727</v>
      </c>
      <c r="G7185" s="11" t="s">
        <v>53</v>
      </c>
      <c r="H7185" s="11" t="s">
        <v>22</v>
      </c>
      <c r="I7185" s="11" t="s">
        <v>26</v>
      </c>
      <c r="J7185" s="11" t="s">
        <v>27</v>
      </c>
      <c r="K7185" s="11" t="s">
        <v>28</v>
      </c>
      <c r="L7185" s="11" t="s">
        <v>29</v>
      </c>
      <c r="M7185" s="9" t="s">
        <v>30</v>
      </c>
      <c r="N7185" s="9" t="s">
        <v>31</v>
      </c>
      <c r="O7185" s="11" t="s">
        <v>32</v>
      </c>
      <c r="P7185" s="11" t="s">
        <v>22</v>
      </c>
      <c r="Q7185" s="11" t="s">
        <v>35728</v>
      </c>
      <c r="R7185" s="11" t="s">
        <v>34</v>
      </c>
      <c r="S7185" s="9" t="s">
        <v>35729</v>
      </c>
      <c r="T7185" s="9" t="s">
        <v>35730</v>
      </c>
    </row>
    <row r="7186" customHeight="1" spans="1:20">
      <c r="A7186" s="6">
        <v>45216</v>
      </c>
      <c r="B7186" s="9" t="s">
        <v>35731</v>
      </c>
      <c r="C7186" s="9" t="s">
        <v>33024</v>
      </c>
      <c r="D7186" s="11" t="s">
        <v>22</v>
      </c>
      <c r="E7186" s="9" t="s">
        <v>13830</v>
      </c>
      <c r="F7186" s="9" t="s">
        <v>13831</v>
      </c>
      <c r="G7186" s="11" t="s">
        <v>82</v>
      </c>
      <c r="H7186" s="11" t="s">
        <v>22</v>
      </c>
      <c r="I7186" s="11" t="s">
        <v>26</v>
      </c>
      <c r="J7186" s="11" t="s">
        <v>27</v>
      </c>
      <c r="K7186" s="11" t="s">
        <v>28</v>
      </c>
      <c r="L7186" s="11" t="s">
        <v>29</v>
      </c>
      <c r="M7186" s="9" t="s">
        <v>30</v>
      </c>
      <c r="N7186" s="9" t="s">
        <v>31</v>
      </c>
      <c r="O7186" s="11" t="s">
        <v>32</v>
      </c>
      <c r="P7186" s="11" t="s">
        <v>22</v>
      </c>
      <c r="Q7186" s="11" t="s">
        <v>35732</v>
      </c>
      <c r="R7186" s="11" t="s">
        <v>34</v>
      </c>
      <c r="S7186" s="9" t="s">
        <v>35733</v>
      </c>
      <c r="T7186" s="9" t="s">
        <v>35734</v>
      </c>
    </row>
    <row r="7187" customHeight="1" spans="1:20">
      <c r="A7187" s="6">
        <v>45216</v>
      </c>
      <c r="B7187" s="9" t="s">
        <v>35735</v>
      </c>
      <c r="C7187" s="9" t="s">
        <v>6949</v>
      </c>
      <c r="D7187" s="11" t="s">
        <v>22</v>
      </c>
      <c r="E7187" s="9" t="s">
        <v>35736</v>
      </c>
      <c r="F7187" s="9" t="s">
        <v>35737</v>
      </c>
      <c r="G7187" s="11" t="s">
        <v>130</v>
      </c>
      <c r="H7187" s="11" t="s">
        <v>22</v>
      </c>
      <c r="I7187" s="11" t="s">
        <v>490</v>
      </c>
      <c r="J7187" s="11" t="s">
        <v>27</v>
      </c>
      <c r="K7187" s="11" t="s">
        <v>28</v>
      </c>
      <c r="L7187" s="11" t="s">
        <v>43</v>
      </c>
      <c r="M7187" s="9" t="s">
        <v>30</v>
      </c>
      <c r="N7187" s="9" t="s">
        <v>208</v>
      </c>
      <c r="O7187" s="11" t="s">
        <v>32</v>
      </c>
      <c r="P7187" s="11" t="s">
        <v>22</v>
      </c>
      <c r="Q7187" s="11" t="s">
        <v>35738</v>
      </c>
      <c r="R7187" s="11" t="s">
        <v>46</v>
      </c>
      <c r="S7187" s="9" t="s">
        <v>35739</v>
      </c>
      <c r="T7187" s="9" t="s">
        <v>35740</v>
      </c>
    </row>
    <row r="7188" customHeight="1" spans="1:20">
      <c r="A7188" s="6">
        <v>45216</v>
      </c>
      <c r="B7188" s="9" t="s">
        <v>35741</v>
      </c>
      <c r="C7188" s="9" t="s">
        <v>6949</v>
      </c>
      <c r="D7188" s="11" t="s">
        <v>22</v>
      </c>
      <c r="E7188" s="9" t="s">
        <v>35742</v>
      </c>
      <c r="F7188" s="9" t="s">
        <v>35743</v>
      </c>
      <c r="G7188" s="11" t="s">
        <v>41</v>
      </c>
      <c r="H7188" s="11" t="s">
        <v>22</v>
      </c>
      <c r="I7188" s="11" t="s">
        <v>207</v>
      </c>
      <c r="J7188" s="11" t="s">
        <v>27</v>
      </c>
      <c r="K7188" s="11" t="s">
        <v>28</v>
      </c>
      <c r="L7188" s="11" t="s">
        <v>43</v>
      </c>
      <c r="M7188" s="9" t="s">
        <v>44</v>
      </c>
      <c r="N7188" s="9" t="s">
        <v>208</v>
      </c>
      <c r="O7188" s="11" t="s">
        <v>32</v>
      </c>
      <c r="P7188" s="11" t="s">
        <v>22</v>
      </c>
      <c r="Q7188" s="11" t="s">
        <v>35744</v>
      </c>
      <c r="R7188" s="11" t="s">
        <v>46</v>
      </c>
      <c r="S7188" s="9" t="s">
        <v>35745</v>
      </c>
      <c r="T7188" s="9" t="s">
        <v>35746</v>
      </c>
    </row>
    <row r="7189" customHeight="1" spans="1:20">
      <c r="A7189" s="6">
        <v>45216</v>
      </c>
      <c r="B7189" s="9" t="s">
        <v>35747</v>
      </c>
      <c r="C7189" s="9" t="s">
        <v>5213</v>
      </c>
      <c r="D7189" s="11" t="s">
        <v>22</v>
      </c>
      <c r="E7189" s="9" t="s">
        <v>35748</v>
      </c>
      <c r="F7189" s="9" t="s">
        <v>35749</v>
      </c>
      <c r="G7189" s="11" t="s">
        <v>25</v>
      </c>
      <c r="H7189" s="11" t="s">
        <v>96</v>
      </c>
      <c r="I7189" s="11" t="s">
        <v>277</v>
      </c>
      <c r="J7189" s="11" t="s">
        <v>27</v>
      </c>
      <c r="K7189" s="11" t="s">
        <v>28</v>
      </c>
      <c r="L7189" s="11" t="s">
        <v>43</v>
      </c>
      <c r="M7189" s="9" t="s">
        <v>44</v>
      </c>
      <c r="N7189" s="9" t="s">
        <v>208</v>
      </c>
      <c r="O7189" s="11" t="s">
        <v>32</v>
      </c>
      <c r="P7189" s="11" t="s">
        <v>22</v>
      </c>
      <c r="Q7189" s="11" t="s">
        <v>35750</v>
      </c>
      <c r="R7189" s="11" t="s">
        <v>46</v>
      </c>
      <c r="S7189" s="9" t="s">
        <v>35751</v>
      </c>
      <c r="T7189" s="9" t="s">
        <v>35752</v>
      </c>
    </row>
    <row r="7190" customHeight="1" spans="1:20">
      <c r="A7190" s="6">
        <v>45216</v>
      </c>
      <c r="B7190" s="9" t="s">
        <v>35753</v>
      </c>
      <c r="C7190" s="9" t="s">
        <v>6949</v>
      </c>
      <c r="D7190" s="11" t="s">
        <v>22</v>
      </c>
      <c r="E7190" s="9" t="s">
        <v>35375</v>
      </c>
      <c r="F7190" s="9" t="s">
        <v>22920</v>
      </c>
      <c r="G7190" s="11" t="s">
        <v>41</v>
      </c>
      <c r="H7190" s="11" t="s">
        <v>22</v>
      </c>
      <c r="I7190" s="11" t="s">
        <v>54</v>
      </c>
      <c r="J7190" s="11" t="s">
        <v>27</v>
      </c>
      <c r="K7190" s="11" t="s">
        <v>28</v>
      </c>
      <c r="L7190" s="11" t="s">
        <v>43</v>
      </c>
      <c r="M7190" s="9" t="s">
        <v>44</v>
      </c>
      <c r="N7190" s="9" t="s">
        <v>208</v>
      </c>
      <c r="O7190" s="11" t="s">
        <v>32</v>
      </c>
      <c r="P7190" s="11" t="s">
        <v>22</v>
      </c>
      <c r="Q7190" s="11" t="s">
        <v>35754</v>
      </c>
      <c r="R7190" s="11" t="s">
        <v>46</v>
      </c>
      <c r="S7190" s="9" t="s">
        <v>35755</v>
      </c>
      <c r="T7190" s="9" t="s">
        <v>35756</v>
      </c>
    </row>
    <row r="7191" customHeight="1" spans="1:20">
      <c r="A7191" s="6">
        <v>45216</v>
      </c>
      <c r="B7191" s="9" t="s">
        <v>35757</v>
      </c>
      <c r="C7191" s="9" t="s">
        <v>6949</v>
      </c>
      <c r="D7191" s="11" t="s">
        <v>22</v>
      </c>
      <c r="E7191" s="9" t="s">
        <v>35758</v>
      </c>
      <c r="F7191" s="9" t="s">
        <v>35759</v>
      </c>
      <c r="G7191" s="11" t="s">
        <v>130</v>
      </c>
      <c r="H7191" s="11" t="s">
        <v>22</v>
      </c>
      <c r="I7191" s="11" t="s">
        <v>149</v>
      </c>
      <c r="J7191" s="11" t="s">
        <v>27</v>
      </c>
      <c r="K7191" s="11" t="s">
        <v>28</v>
      </c>
      <c r="L7191" s="11" t="s">
        <v>43</v>
      </c>
      <c r="M7191" s="9" t="s">
        <v>44</v>
      </c>
      <c r="N7191" s="9" t="s">
        <v>208</v>
      </c>
      <c r="O7191" s="11" t="s">
        <v>32</v>
      </c>
      <c r="P7191" s="11" t="s">
        <v>22</v>
      </c>
      <c r="Q7191" s="11" t="s">
        <v>35760</v>
      </c>
      <c r="R7191" s="11" t="s">
        <v>46</v>
      </c>
      <c r="S7191" s="9" t="s">
        <v>35761</v>
      </c>
      <c r="T7191" s="9" t="s">
        <v>35762</v>
      </c>
    </row>
    <row r="7192" customHeight="1" spans="1:20">
      <c r="A7192" s="6">
        <v>45216</v>
      </c>
      <c r="B7192" s="9" t="s">
        <v>35763</v>
      </c>
      <c r="C7192" s="9" t="s">
        <v>4541</v>
      </c>
      <c r="D7192" s="11" t="s">
        <v>22</v>
      </c>
      <c r="E7192" s="9" t="s">
        <v>35764</v>
      </c>
      <c r="F7192" s="9" t="s">
        <v>35765</v>
      </c>
      <c r="G7192" s="11" t="s">
        <v>53</v>
      </c>
      <c r="H7192" s="11" t="s">
        <v>22</v>
      </c>
      <c r="I7192" s="11" t="s">
        <v>490</v>
      </c>
      <c r="J7192" s="11" t="s">
        <v>27</v>
      </c>
      <c r="K7192" s="11" t="s">
        <v>28</v>
      </c>
      <c r="L7192" s="11" t="s">
        <v>43</v>
      </c>
      <c r="M7192" s="9" t="s">
        <v>30</v>
      </c>
      <c r="N7192" s="9" t="s">
        <v>31</v>
      </c>
      <c r="O7192" s="11" t="s">
        <v>32</v>
      </c>
      <c r="P7192" s="11" t="s">
        <v>22</v>
      </c>
      <c r="Q7192" s="11" t="s">
        <v>35766</v>
      </c>
      <c r="R7192" s="11" t="s">
        <v>46</v>
      </c>
      <c r="S7192" s="9" t="s">
        <v>35767</v>
      </c>
      <c r="T7192" s="9" t="s">
        <v>35768</v>
      </c>
    </row>
    <row r="7193" customHeight="1" spans="1:20">
      <c r="A7193" s="6">
        <v>45216</v>
      </c>
      <c r="B7193" s="9" t="s">
        <v>35769</v>
      </c>
      <c r="C7193" s="9" t="s">
        <v>4541</v>
      </c>
      <c r="D7193" s="11" t="s">
        <v>22</v>
      </c>
      <c r="E7193" s="9" t="s">
        <v>34202</v>
      </c>
      <c r="F7193" s="9" t="s">
        <v>34203</v>
      </c>
      <c r="G7193" s="11" t="s">
        <v>130</v>
      </c>
      <c r="H7193" s="11" t="s">
        <v>22</v>
      </c>
      <c r="I7193" s="11" t="s">
        <v>490</v>
      </c>
      <c r="J7193" s="11" t="s">
        <v>27</v>
      </c>
      <c r="K7193" s="11" t="s">
        <v>28</v>
      </c>
      <c r="L7193" s="11" t="s">
        <v>43</v>
      </c>
      <c r="M7193" s="9" t="s">
        <v>30</v>
      </c>
      <c r="N7193" s="9" t="s">
        <v>31</v>
      </c>
      <c r="O7193" s="11" t="s">
        <v>32</v>
      </c>
      <c r="P7193" s="11" t="s">
        <v>22</v>
      </c>
      <c r="Q7193" s="11" t="s">
        <v>35770</v>
      </c>
      <c r="R7193" s="11" t="s">
        <v>46</v>
      </c>
      <c r="S7193" s="9" t="s">
        <v>35771</v>
      </c>
      <c r="T7193" s="9" t="s">
        <v>35772</v>
      </c>
    </row>
    <row r="7194" customHeight="1" spans="1:20">
      <c r="A7194" s="6">
        <v>45216</v>
      </c>
      <c r="B7194" s="9" t="s">
        <v>35773</v>
      </c>
      <c r="C7194" s="9" t="s">
        <v>6949</v>
      </c>
      <c r="D7194" s="11" t="s">
        <v>22</v>
      </c>
      <c r="E7194" s="9" t="s">
        <v>35774</v>
      </c>
      <c r="F7194" s="9" t="s">
        <v>22821</v>
      </c>
      <c r="G7194" s="11" t="s">
        <v>53</v>
      </c>
      <c r="H7194" s="11" t="s">
        <v>110</v>
      </c>
      <c r="I7194" s="11" t="s">
        <v>124</v>
      </c>
      <c r="J7194" s="11" t="s">
        <v>27</v>
      </c>
      <c r="K7194" s="11" t="s">
        <v>28</v>
      </c>
      <c r="L7194" s="11" t="s">
        <v>43</v>
      </c>
      <c r="M7194" s="9" t="s">
        <v>44</v>
      </c>
      <c r="N7194" s="9" t="s">
        <v>208</v>
      </c>
      <c r="O7194" s="11" t="s">
        <v>32</v>
      </c>
      <c r="P7194" s="11" t="s">
        <v>22</v>
      </c>
      <c r="Q7194" s="11" t="s">
        <v>35775</v>
      </c>
      <c r="R7194" s="11" t="s">
        <v>46</v>
      </c>
      <c r="S7194" s="9" t="s">
        <v>35776</v>
      </c>
      <c r="T7194" s="9" t="s">
        <v>35777</v>
      </c>
    </row>
    <row r="7195" customHeight="1" spans="1:20">
      <c r="A7195" s="6">
        <v>45216</v>
      </c>
      <c r="B7195" s="9" t="s">
        <v>35778</v>
      </c>
      <c r="C7195" s="9" t="s">
        <v>50</v>
      </c>
      <c r="D7195" s="11" t="s">
        <v>22</v>
      </c>
      <c r="E7195" s="9" t="s">
        <v>35779</v>
      </c>
      <c r="F7195" s="9" t="s">
        <v>35780</v>
      </c>
      <c r="G7195" s="11" t="s">
        <v>194</v>
      </c>
      <c r="H7195" s="11" t="s">
        <v>22</v>
      </c>
      <c r="I7195" s="11" t="s">
        <v>241</v>
      </c>
      <c r="J7195" s="11" t="s">
        <v>27</v>
      </c>
      <c r="K7195" s="11" t="s">
        <v>28</v>
      </c>
      <c r="L7195" s="11" t="s">
        <v>43</v>
      </c>
      <c r="M7195" s="9" t="s">
        <v>30</v>
      </c>
      <c r="N7195" s="9" t="s">
        <v>31</v>
      </c>
      <c r="O7195" s="11" t="s">
        <v>32</v>
      </c>
      <c r="P7195" s="11" t="s">
        <v>22</v>
      </c>
      <c r="Q7195" s="11" t="s">
        <v>35781</v>
      </c>
      <c r="R7195" s="11" t="s">
        <v>56</v>
      </c>
      <c r="S7195" s="20" t="s">
        <v>35782</v>
      </c>
      <c r="T7195" s="9" t="s">
        <v>22</v>
      </c>
    </row>
    <row r="7196" customHeight="1" spans="1:20">
      <c r="A7196" s="6">
        <v>45216</v>
      </c>
      <c r="B7196" s="9" t="s">
        <v>35783</v>
      </c>
      <c r="C7196" s="9" t="s">
        <v>274</v>
      </c>
      <c r="D7196" s="11" t="s">
        <v>22</v>
      </c>
      <c r="E7196" s="9" t="s">
        <v>35784</v>
      </c>
      <c r="F7196" s="9" t="s">
        <v>35785</v>
      </c>
      <c r="G7196" s="11" t="s">
        <v>130</v>
      </c>
      <c r="H7196" s="11" t="s">
        <v>22</v>
      </c>
      <c r="I7196" s="11" t="s">
        <v>104</v>
      </c>
      <c r="J7196" s="11" t="s">
        <v>27</v>
      </c>
      <c r="K7196" s="11" t="s">
        <v>28</v>
      </c>
      <c r="L7196" s="11" t="s">
        <v>43</v>
      </c>
      <c r="M7196" s="9" t="s">
        <v>30</v>
      </c>
      <c r="N7196" s="9" t="s">
        <v>208</v>
      </c>
      <c r="O7196" s="11" t="s">
        <v>32</v>
      </c>
      <c r="P7196" s="11" t="s">
        <v>22</v>
      </c>
      <c r="Q7196" s="11" t="s">
        <v>35786</v>
      </c>
      <c r="R7196" s="11" t="s">
        <v>56</v>
      </c>
      <c r="S7196" s="20" t="s">
        <v>35787</v>
      </c>
      <c r="T7196" s="9" t="s">
        <v>22</v>
      </c>
    </row>
    <row r="7197" customHeight="1" spans="1:20">
      <c r="A7197" s="6">
        <v>45216</v>
      </c>
      <c r="B7197" s="9" t="s">
        <v>35788</v>
      </c>
      <c r="C7197" s="9" t="s">
        <v>274</v>
      </c>
      <c r="D7197" s="11" t="s">
        <v>22</v>
      </c>
      <c r="E7197" s="9" t="s">
        <v>35789</v>
      </c>
      <c r="F7197" s="9" t="s">
        <v>35790</v>
      </c>
      <c r="G7197" s="11" t="s">
        <v>25</v>
      </c>
      <c r="H7197" s="11" t="s">
        <v>22</v>
      </c>
      <c r="I7197" s="11" t="s">
        <v>70</v>
      </c>
      <c r="J7197" s="11" t="s">
        <v>27</v>
      </c>
      <c r="K7197" s="11" t="s">
        <v>28</v>
      </c>
      <c r="L7197" s="11" t="s">
        <v>43</v>
      </c>
      <c r="M7197" s="9" t="s">
        <v>30</v>
      </c>
      <c r="N7197" s="9" t="s">
        <v>208</v>
      </c>
      <c r="O7197" s="11" t="s">
        <v>32</v>
      </c>
      <c r="P7197" s="11" t="s">
        <v>22</v>
      </c>
      <c r="Q7197" s="11" t="s">
        <v>35791</v>
      </c>
      <c r="R7197" s="11" t="s">
        <v>56</v>
      </c>
      <c r="S7197" s="20" t="s">
        <v>35792</v>
      </c>
      <c r="T7197" s="9" t="s">
        <v>22</v>
      </c>
    </row>
    <row r="7198" customHeight="1" spans="1:20">
      <c r="A7198" s="6">
        <v>45216</v>
      </c>
      <c r="B7198" s="9" t="s">
        <v>35793</v>
      </c>
      <c r="C7198" s="9" t="s">
        <v>50</v>
      </c>
      <c r="D7198" s="11" t="s">
        <v>22</v>
      </c>
      <c r="E7198" s="9" t="s">
        <v>35794</v>
      </c>
      <c r="F7198" s="9" t="s">
        <v>35795</v>
      </c>
      <c r="G7198" s="11" t="s">
        <v>130</v>
      </c>
      <c r="H7198" s="11" t="s">
        <v>22</v>
      </c>
      <c r="I7198" s="11" t="s">
        <v>75</v>
      </c>
      <c r="J7198" s="11" t="s">
        <v>27</v>
      </c>
      <c r="K7198" s="11" t="s">
        <v>28</v>
      </c>
      <c r="L7198" s="11" t="s">
        <v>43</v>
      </c>
      <c r="M7198" s="9" t="s">
        <v>30</v>
      </c>
      <c r="N7198" s="9" t="s">
        <v>31</v>
      </c>
      <c r="O7198" s="11" t="s">
        <v>32</v>
      </c>
      <c r="P7198" s="11" t="s">
        <v>22</v>
      </c>
      <c r="Q7198" s="11" t="s">
        <v>35796</v>
      </c>
      <c r="R7198" s="11" t="s">
        <v>56</v>
      </c>
      <c r="S7198" s="9" t="s">
        <v>35797</v>
      </c>
      <c r="T7198" s="9" t="s">
        <v>22</v>
      </c>
    </row>
    <row r="7199" customHeight="1" spans="1:20">
      <c r="A7199" s="6">
        <v>45216</v>
      </c>
      <c r="B7199" s="9" t="s">
        <v>35798</v>
      </c>
      <c r="C7199" s="9" t="s">
        <v>381</v>
      </c>
      <c r="D7199" s="11" t="s">
        <v>22</v>
      </c>
      <c r="E7199" s="9" t="s">
        <v>35799</v>
      </c>
      <c r="F7199" s="9" t="s">
        <v>35800</v>
      </c>
      <c r="G7199" s="11" t="s">
        <v>336</v>
      </c>
      <c r="H7199" s="11" t="s">
        <v>96</v>
      </c>
      <c r="I7199" s="11" t="s">
        <v>149</v>
      </c>
      <c r="J7199" s="11" t="s">
        <v>27</v>
      </c>
      <c r="K7199" s="11" t="s">
        <v>28</v>
      </c>
      <c r="L7199" s="11" t="s">
        <v>43</v>
      </c>
      <c r="M7199" s="9" t="s">
        <v>44</v>
      </c>
      <c r="N7199" s="9" t="s">
        <v>31</v>
      </c>
      <c r="O7199" s="11" t="s">
        <v>32</v>
      </c>
      <c r="P7199" s="11" t="s">
        <v>22</v>
      </c>
      <c r="Q7199" s="11" t="s">
        <v>35801</v>
      </c>
      <c r="R7199" s="11" t="s">
        <v>46</v>
      </c>
      <c r="S7199" s="20" t="s">
        <v>35802</v>
      </c>
      <c r="T7199" s="9" t="s">
        <v>22</v>
      </c>
    </row>
    <row r="7200" customHeight="1" spans="1:20">
      <c r="A7200" s="6">
        <v>45216</v>
      </c>
      <c r="B7200" s="9" t="s">
        <v>35803</v>
      </c>
      <c r="C7200" s="9" t="s">
        <v>274</v>
      </c>
      <c r="D7200" s="11" t="s">
        <v>22</v>
      </c>
      <c r="E7200" s="9" t="s">
        <v>35804</v>
      </c>
      <c r="F7200" s="9" t="s">
        <v>35805</v>
      </c>
      <c r="G7200" s="11" t="s">
        <v>82</v>
      </c>
      <c r="H7200" s="11" t="s">
        <v>22</v>
      </c>
      <c r="I7200" s="11" t="s">
        <v>214</v>
      </c>
      <c r="J7200" s="11" t="s">
        <v>27</v>
      </c>
      <c r="K7200" s="11" t="s">
        <v>28</v>
      </c>
      <c r="L7200" s="11" t="s">
        <v>43</v>
      </c>
      <c r="M7200" s="9" t="s">
        <v>44</v>
      </c>
      <c r="N7200" s="9" t="s">
        <v>208</v>
      </c>
      <c r="O7200" s="11" t="s">
        <v>32</v>
      </c>
      <c r="P7200" s="11" t="s">
        <v>22</v>
      </c>
      <c r="Q7200" s="11" t="s">
        <v>35806</v>
      </c>
      <c r="R7200" s="11" t="s">
        <v>56</v>
      </c>
      <c r="S7200" s="9" t="s">
        <v>35807</v>
      </c>
      <c r="T7200" s="9" t="s">
        <v>22</v>
      </c>
    </row>
    <row r="7201" customHeight="1" spans="1:20">
      <c r="A7201" s="6">
        <v>45216</v>
      </c>
      <c r="B7201" s="9" t="s">
        <v>35808</v>
      </c>
      <c r="C7201" s="9" t="s">
        <v>274</v>
      </c>
      <c r="D7201" s="11" t="s">
        <v>22</v>
      </c>
      <c r="E7201" s="9" t="s">
        <v>35809</v>
      </c>
      <c r="F7201" s="9" t="s">
        <v>35810</v>
      </c>
      <c r="G7201" s="11" t="s">
        <v>130</v>
      </c>
      <c r="H7201" s="11" t="s">
        <v>96</v>
      </c>
      <c r="I7201" s="11" t="s">
        <v>1181</v>
      </c>
      <c r="J7201" s="11" t="s">
        <v>27</v>
      </c>
      <c r="K7201" s="11" t="s">
        <v>28</v>
      </c>
      <c r="L7201" s="11" t="s">
        <v>43</v>
      </c>
      <c r="M7201" s="9" t="s">
        <v>30</v>
      </c>
      <c r="N7201" s="9" t="s">
        <v>208</v>
      </c>
      <c r="O7201" s="11" t="s">
        <v>32</v>
      </c>
      <c r="P7201" s="11" t="s">
        <v>22</v>
      </c>
      <c r="Q7201" s="11" t="s">
        <v>35811</v>
      </c>
      <c r="R7201" s="11" t="s">
        <v>56</v>
      </c>
      <c r="S7201" s="9" t="s">
        <v>35812</v>
      </c>
      <c r="T7201" s="9" t="s">
        <v>22</v>
      </c>
    </row>
    <row r="7202" customHeight="1" spans="1:20">
      <c r="A7202" s="6">
        <v>45216</v>
      </c>
      <c r="B7202" s="9" t="s">
        <v>35813</v>
      </c>
      <c r="C7202" s="9" t="s">
        <v>399</v>
      </c>
      <c r="D7202" s="11" t="s">
        <v>22</v>
      </c>
      <c r="E7202" s="9" t="s">
        <v>35814</v>
      </c>
      <c r="F7202" s="9" t="s">
        <v>35815</v>
      </c>
      <c r="G7202" s="11" t="s">
        <v>53</v>
      </c>
      <c r="H7202" s="11" t="s">
        <v>96</v>
      </c>
      <c r="I7202" s="11" t="s">
        <v>991</v>
      </c>
      <c r="J7202" s="11" t="s">
        <v>27</v>
      </c>
      <c r="K7202" s="11" t="s">
        <v>28</v>
      </c>
      <c r="L7202" s="11" t="s">
        <v>43</v>
      </c>
      <c r="M7202" s="9" t="s">
        <v>30</v>
      </c>
      <c r="N7202" s="9" t="s">
        <v>31</v>
      </c>
      <c r="O7202" s="11" t="s">
        <v>32</v>
      </c>
      <c r="P7202" s="11" t="s">
        <v>22</v>
      </c>
      <c r="Q7202" s="11" t="s">
        <v>35816</v>
      </c>
      <c r="R7202" s="11" t="s">
        <v>46</v>
      </c>
      <c r="S7202" s="20" t="s">
        <v>35817</v>
      </c>
      <c r="T7202" s="9" t="s">
        <v>22</v>
      </c>
    </row>
    <row r="7203" customHeight="1" spans="1:20">
      <c r="A7203" s="6">
        <v>45216</v>
      </c>
      <c r="B7203" s="9" t="s">
        <v>35818</v>
      </c>
      <c r="C7203" s="9" t="s">
        <v>50</v>
      </c>
      <c r="D7203" s="11" t="s">
        <v>22</v>
      </c>
      <c r="E7203" s="9" t="s">
        <v>35819</v>
      </c>
      <c r="F7203" s="9" t="s">
        <v>35820</v>
      </c>
      <c r="G7203" s="11" t="s">
        <v>194</v>
      </c>
      <c r="H7203" s="11" t="s">
        <v>22</v>
      </c>
      <c r="I7203" s="11" t="s">
        <v>412</v>
      </c>
      <c r="J7203" s="11" t="s">
        <v>27</v>
      </c>
      <c r="K7203" s="11" t="s">
        <v>28</v>
      </c>
      <c r="L7203" s="11" t="s">
        <v>43</v>
      </c>
      <c r="M7203" s="9" t="s">
        <v>44</v>
      </c>
      <c r="N7203" s="9" t="s">
        <v>31</v>
      </c>
      <c r="O7203" s="11" t="s">
        <v>32</v>
      </c>
      <c r="P7203" s="11" t="s">
        <v>22</v>
      </c>
      <c r="Q7203" s="11" t="s">
        <v>35821</v>
      </c>
      <c r="R7203" s="11" t="s">
        <v>56</v>
      </c>
      <c r="S7203" s="20" t="s">
        <v>35822</v>
      </c>
      <c r="T7203" s="9" t="s">
        <v>22</v>
      </c>
    </row>
    <row r="7204" customHeight="1" spans="1:20">
      <c r="A7204" s="6">
        <v>45216</v>
      </c>
      <c r="B7204" s="9" t="s">
        <v>35823</v>
      </c>
      <c r="C7204" s="9" t="s">
        <v>121</v>
      </c>
      <c r="D7204" s="11" t="s">
        <v>22</v>
      </c>
      <c r="E7204" s="9" t="s">
        <v>35824</v>
      </c>
      <c r="F7204" s="9" t="s">
        <v>35825</v>
      </c>
      <c r="G7204" s="11" t="s">
        <v>41</v>
      </c>
      <c r="H7204" s="11" t="s">
        <v>22</v>
      </c>
      <c r="I7204" s="11" t="s">
        <v>448</v>
      </c>
      <c r="J7204" s="11" t="s">
        <v>27</v>
      </c>
      <c r="K7204" s="11" t="s">
        <v>28</v>
      </c>
      <c r="L7204" s="11" t="s">
        <v>43</v>
      </c>
      <c r="M7204" s="9" t="s">
        <v>44</v>
      </c>
      <c r="N7204" s="9" t="s">
        <v>31</v>
      </c>
      <c r="O7204" s="11" t="s">
        <v>32</v>
      </c>
      <c r="P7204" s="11" t="s">
        <v>22</v>
      </c>
      <c r="Q7204" s="11" t="s">
        <v>35826</v>
      </c>
      <c r="R7204" s="11" t="s">
        <v>56</v>
      </c>
      <c r="S7204" s="20" t="s">
        <v>35827</v>
      </c>
      <c r="T7204" s="9" t="s">
        <v>22</v>
      </c>
    </row>
    <row r="7205" customHeight="1" spans="1:20">
      <c r="A7205" s="6">
        <v>45216</v>
      </c>
      <c r="B7205" s="9" t="s">
        <v>35828</v>
      </c>
      <c r="C7205" s="9" t="s">
        <v>204</v>
      </c>
      <c r="D7205" s="11" t="s">
        <v>22</v>
      </c>
      <c r="E7205" s="9" t="s">
        <v>35829</v>
      </c>
      <c r="F7205" s="9" t="s">
        <v>35830</v>
      </c>
      <c r="G7205" s="11" t="s">
        <v>336</v>
      </c>
      <c r="H7205" s="11" t="s">
        <v>22</v>
      </c>
      <c r="I7205" s="11" t="s">
        <v>270</v>
      </c>
      <c r="J7205" s="11" t="s">
        <v>27</v>
      </c>
      <c r="K7205" s="11" t="s">
        <v>28</v>
      </c>
      <c r="L7205" s="11" t="s">
        <v>43</v>
      </c>
      <c r="M7205" s="9" t="s">
        <v>44</v>
      </c>
      <c r="N7205" s="9" t="s">
        <v>208</v>
      </c>
      <c r="O7205" s="11" t="s">
        <v>32</v>
      </c>
      <c r="P7205" s="11" t="s">
        <v>22</v>
      </c>
      <c r="Q7205" s="11" t="s">
        <v>35831</v>
      </c>
      <c r="R7205" s="11" t="s">
        <v>56</v>
      </c>
      <c r="S7205" s="9" t="s">
        <v>35832</v>
      </c>
      <c r="T7205" s="9" t="s">
        <v>22</v>
      </c>
    </row>
    <row r="7206" customHeight="1" spans="1:20">
      <c r="A7206" s="6">
        <v>45216</v>
      </c>
      <c r="B7206" s="9" t="s">
        <v>35833</v>
      </c>
      <c r="C7206" s="9" t="s">
        <v>121</v>
      </c>
      <c r="D7206" s="11" t="s">
        <v>22</v>
      </c>
      <c r="E7206" s="9" t="s">
        <v>35834</v>
      </c>
      <c r="F7206" s="9" t="s">
        <v>35835</v>
      </c>
      <c r="G7206" s="11" t="s">
        <v>41</v>
      </c>
      <c r="H7206" s="11" t="s">
        <v>22</v>
      </c>
      <c r="I7206" s="11" t="s">
        <v>241</v>
      </c>
      <c r="J7206" s="11" t="s">
        <v>27</v>
      </c>
      <c r="K7206" s="11" t="s">
        <v>28</v>
      </c>
      <c r="L7206" s="11" t="s">
        <v>43</v>
      </c>
      <c r="M7206" s="9" t="s">
        <v>44</v>
      </c>
      <c r="N7206" s="9" t="s">
        <v>31</v>
      </c>
      <c r="O7206" s="11" t="s">
        <v>32</v>
      </c>
      <c r="P7206" s="11" t="s">
        <v>22</v>
      </c>
      <c r="Q7206" s="11" t="s">
        <v>35836</v>
      </c>
      <c r="R7206" s="11" t="s">
        <v>56</v>
      </c>
      <c r="S7206" s="20" t="s">
        <v>35837</v>
      </c>
      <c r="T7206" s="9" t="s">
        <v>22</v>
      </c>
    </row>
    <row r="7207" customHeight="1" spans="1:20">
      <c r="A7207" s="6">
        <v>45216</v>
      </c>
      <c r="B7207" s="9" t="s">
        <v>35838</v>
      </c>
      <c r="C7207" s="9" t="s">
        <v>274</v>
      </c>
      <c r="D7207" s="11" t="s">
        <v>22</v>
      </c>
      <c r="E7207" s="9" t="s">
        <v>35839</v>
      </c>
      <c r="F7207" s="9" t="s">
        <v>35840</v>
      </c>
      <c r="G7207" s="11" t="s">
        <v>130</v>
      </c>
      <c r="H7207" s="11" t="s">
        <v>96</v>
      </c>
      <c r="I7207" s="11" t="s">
        <v>155</v>
      </c>
      <c r="J7207" s="11" t="s">
        <v>27</v>
      </c>
      <c r="K7207" s="11" t="s">
        <v>28</v>
      </c>
      <c r="L7207" s="11" t="s">
        <v>43</v>
      </c>
      <c r="M7207" s="9" t="s">
        <v>30</v>
      </c>
      <c r="N7207" s="9" t="s">
        <v>208</v>
      </c>
      <c r="O7207" s="11" t="s">
        <v>32</v>
      </c>
      <c r="P7207" s="11" t="s">
        <v>22</v>
      </c>
      <c r="Q7207" s="11" t="s">
        <v>35841</v>
      </c>
      <c r="R7207" s="11" t="s">
        <v>56</v>
      </c>
      <c r="S7207" s="9" t="s">
        <v>35842</v>
      </c>
      <c r="T7207" s="9" t="s">
        <v>22</v>
      </c>
    </row>
    <row r="7208" customHeight="1" spans="1:20">
      <c r="A7208" s="6">
        <v>45216</v>
      </c>
      <c r="B7208" s="9" t="s">
        <v>35843</v>
      </c>
      <c r="C7208" s="9" t="s">
        <v>204</v>
      </c>
      <c r="D7208" s="11" t="s">
        <v>22</v>
      </c>
      <c r="E7208" s="9" t="s">
        <v>35844</v>
      </c>
      <c r="F7208" s="9" t="s">
        <v>35845</v>
      </c>
      <c r="G7208" s="11" t="s">
        <v>130</v>
      </c>
      <c r="H7208" s="11" t="s">
        <v>96</v>
      </c>
      <c r="I7208" s="11" t="s">
        <v>1181</v>
      </c>
      <c r="J7208" s="11" t="s">
        <v>27</v>
      </c>
      <c r="K7208" s="11" t="s">
        <v>28</v>
      </c>
      <c r="L7208" s="11" t="s">
        <v>43</v>
      </c>
      <c r="M7208" s="9" t="s">
        <v>30</v>
      </c>
      <c r="N7208" s="9" t="s">
        <v>208</v>
      </c>
      <c r="O7208" s="11" t="s">
        <v>32</v>
      </c>
      <c r="P7208" s="11" t="s">
        <v>22</v>
      </c>
      <c r="Q7208" s="11" t="s">
        <v>35846</v>
      </c>
      <c r="R7208" s="11" t="s">
        <v>56</v>
      </c>
      <c r="S7208" s="20" t="s">
        <v>35847</v>
      </c>
      <c r="T7208" s="9" t="s">
        <v>22</v>
      </c>
    </row>
    <row r="7209" customHeight="1" spans="1:20">
      <c r="A7209" s="6">
        <v>45216</v>
      </c>
      <c r="B7209" s="9" t="s">
        <v>35848</v>
      </c>
      <c r="C7209" s="9" t="s">
        <v>204</v>
      </c>
      <c r="D7209" s="11" t="s">
        <v>22</v>
      </c>
      <c r="E7209" s="9" t="s">
        <v>35849</v>
      </c>
      <c r="F7209" s="9" t="s">
        <v>35850</v>
      </c>
      <c r="G7209" s="11" t="s">
        <v>130</v>
      </c>
      <c r="H7209" s="11" t="s">
        <v>22</v>
      </c>
      <c r="I7209" s="11" t="s">
        <v>214</v>
      </c>
      <c r="J7209" s="11" t="s">
        <v>27</v>
      </c>
      <c r="K7209" s="11" t="s">
        <v>28</v>
      </c>
      <c r="L7209" s="11" t="s">
        <v>43</v>
      </c>
      <c r="M7209" s="9" t="s">
        <v>30</v>
      </c>
      <c r="N7209" s="9" t="s">
        <v>208</v>
      </c>
      <c r="O7209" s="11" t="s">
        <v>32</v>
      </c>
      <c r="P7209" s="11" t="s">
        <v>22</v>
      </c>
      <c r="Q7209" s="11" t="s">
        <v>35851</v>
      </c>
      <c r="R7209" s="11" t="s">
        <v>56</v>
      </c>
      <c r="S7209" s="9" t="s">
        <v>35852</v>
      </c>
      <c r="T7209" s="9" t="s">
        <v>22</v>
      </c>
    </row>
    <row r="7210" customHeight="1" spans="1:20">
      <c r="A7210" s="6">
        <v>45216</v>
      </c>
      <c r="B7210" s="9" t="s">
        <v>35853</v>
      </c>
      <c r="C7210" s="9" t="s">
        <v>204</v>
      </c>
      <c r="D7210" s="11" t="s">
        <v>22</v>
      </c>
      <c r="E7210" s="9" t="s">
        <v>35854</v>
      </c>
      <c r="F7210" s="9" t="s">
        <v>35855</v>
      </c>
      <c r="G7210" s="11" t="s">
        <v>41</v>
      </c>
      <c r="H7210" s="11" t="s">
        <v>22</v>
      </c>
      <c r="I7210" s="11" t="s">
        <v>315</v>
      </c>
      <c r="J7210" s="11" t="s">
        <v>27</v>
      </c>
      <c r="K7210" s="11" t="s">
        <v>28</v>
      </c>
      <c r="L7210" s="11" t="s">
        <v>43</v>
      </c>
      <c r="M7210" s="9" t="s">
        <v>30</v>
      </c>
      <c r="N7210" s="9" t="s">
        <v>208</v>
      </c>
      <c r="O7210" s="11" t="s">
        <v>32</v>
      </c>
      <c r="P7210" s="11" t="s">
        <v>22</v>
      </c>
      <c r="Q7210" s="11" t="s">
        <v>35856</v>
      </c>
      <c r="R7210" s="11" t="s">
        <v>56</v>
      </c>
      <c r="S7210" s="9" t="s">
        <v>35857</v>
      </c>
      <c r="T7210" s="9" t="s">
        <v>22</v>
      </c>
    </row>
    <row r="7211" customHeight="1" spans="1:20">
      <c r="A7211" s="6">
        <v>45216</v>
      </c>
      <c r="B7211" s="9" t="s">
        <v>35858</v>
      </c>
      <c r="C7211" s="9" t="s">
        <v>204</v>
      </c>
      <c r="D7211" s="11" t="s">
        <v>22</v>
      </c>
      <c r="E7211" s="9" t="s">
        <v>35859</v>
      </c>
      <c r="F7211" s="9" t="s">
        <v>35860</v>
      </c>
      <c r="G7211" s="11" t="s">
        <v>41</v>
      </c>
      <c r="H7211" s="11" t="s">
        <v>22</v>
      </c>
      <c r="I7211" s="11" t="s">
        <v>1595</v>
      </c>
      <c r="J7211" s="11" t="s">
        <v>27</v>
      </c>
      <c r="K7211" s="11" t="s">
        <v>28</v>
      </c>
      <c r="L7211" s="11" t="s">
        <v>43</v>
      </c>
      <c r="M7211" s="9" t="s">
        <v>44</v>
      </c>
      <c r="N7211" s="9" t="s">
        <v>208</v>
      </c>
      <c r="O7211" s="11" t="s">
        <v>32</v>
      </c>
      <c r="P7211" s="11" t="s">
        <v>22</v>
      </c>
      <c r="Q7211" s="11" t="s">
        <v>35861</v>
      </c>
      <c r="R7211" s="11" t="s">
        <v>56</v>
      </c>
      <c r="S7211" s="9" t="s">
        <v>35862</v>
      </c>
      <c r="T7211" s="9" t="s">
        <v>22</v>
      </c>
    </row>
    <row r="7212" customHeight="1" spans="1:20">
      <c r="A7212" s="6">
        <v>45216</v>
      </c>
      <c r="B7212" s="9" t="s">
        <v>35863</v>
      </c>
      <c r="C7212" s="9" t="s">
        <v>204</v>
      </c>
      <c r="D7212" s="11" t="s">
        <v>22</v>
      </c>
      <c r="E7212" s="9" t="s">
        <v>35864</v>
      </c>
      <c r="F7212" s="9" t="s">
        <v>35865</v>
      </c>
      <c r="G7212" s="11" t="s">
        <v>69</v>
      </c>
      <c r="H7212" s="11" t="s">
        <v>22</v>
      </c>
      <c r="I7212" s="11" t="s">
        <v>1713</v>
      </c>
      <c r="J7212" s="11" t="s">
        <v>27</v>
      </c>
      <c r="K7212" s="11" t="s">
        <v>28</v>
      </c>
      <c r="L7212" s="11" t="s">
        <v>43</v>
      </c>
      <c r="M7212" s="9" t="s">
        <v>30</v>
      </c>
      <c r="N7212" s="9" t="s">
        <v>208</v>
      </c>
      <c r="O7212" s="11" t="s">
        <v>32</v>
      </c>
      <c r="P7212" s="11" t="s">
        <v>22</v>
      </c>
      <c r="Q7212" s="11" t="s">
        <v>35866</v>
      </c>
      <c r="R7212" s="11" t="s">
        <v>56</v>
      </c>
      <c r="S7212" s="9" t="s">
        <v>35867</v>
      </c>
      <c r="T7212" s="9" t="s">
        <v>22</v>
      </c>
    </row>
    <row r="7213" customHeight="1" spans="1:20">
      <c r="A7213" s="6">
        <v>45216</v>
      </c>
      <c r="B7213" s="9" t="s">
        <v>35868</v>
      </c>
      <c r="C7213" s="9" t="s">
        <v>274</v>
      </c>
      <c r="D7213" s="11" t="s">
        <v>22</v>
      </c>
      <c r="E7213" s="9" t="s">
        <v>35869</v>
      </c>
      <c r="F7213" s="9" t="s">
        <v>1150</v>
      </c>
      <c r="G7213" s="11" t="s">
        <v>41</v>
      </c>
      <c r="H7213" s="11" t="s">
        <v>22</v>
      </c>
      <c r="I7213" s="11" t="s">
        <v>277</v>
      </c>
      <c r="J7213" s="11" t="s">
        <v>27</v>
      </c>
      <c r="K7213" s="11" t="s">
        <v>28</v>
      </c>
      <c r="L7213" s="11" t="s">
        <v>43</v>
      </c>
      <c r="M7213" s="9" t="s">
        <v>30</v>
      </c>
      <c r="N7213" s="9" t="s">
        <v>208</v>
      </c>
      <c r="O7213" s="11" t="s">
        <v>32</v>
      </c>
      <c r="P7213" s="11" t="s">
        <v>22</v>
      </c>
      <c r="Q7213" s="11" t="s">
        <v>35870</v>
      </c>
      <c r="R7213" s="11" t="s">
        <v>56</v>
      </c>
      <c r="S7213" s="9" t="s">
        <v>35871</v>
      </c>
      <c r="T7213" s="9" t="s">
        <v>22</v>
      </c>
    </row>
    <row r="7214" customHeight="1" spans="1:20">
      <c r="A7214" s="6">
        <v>45216</v>
      </c>
      <c r="B7214" s="9" t="s">
        <v>35872</v>
      </c>
      <c r="C7214" s="9" t="s">
        <v>274</v>
      </c>
      <c r="D7214" s="11" t="s">
        <v>22</v>
      </c>
      <c r="E7214" s="9" t="s">
        <v>35873</v>
      </c>
      <c r="F7214" s="9" t="s">
        <v>35874</v>
      </c>
      <c r="G7214" s="11" t="s">
        <v>194</v>
      </c>
      <c r="H7214" s="11" t="s">
        <v>22</v>
      </c>
      <c r="I7214" s="11" t="s">
        <v>384</v>
      </c>
      <c r="J7214" s="11" t="s">
        <v>27</v>
      </c>
      <c r="K7214" s="11" t="s">
        <v>28</v>
      </c>
      <c r="L7214" s="11" t="s">
        <v>43</v>
      </c>
      <c r="M7214" s="9" t="s">
        <v>44</v>
      </c>
      <c r="N7214" s="9" t="s">
        <v>208</v>
      </c>
      <c r="O7214" s="11" t="s">
        <v>32</v>
      </c>
      <c r="P7214" s="11" t="s">
        <v>22</v>
      </c>
      <c r="Q7214" s="11" t="s">
        <v>35875</v>
      </c>
      <c r="R7214" s="11" t="s">
        <v>56</v>
      </c>
      <c r="S7214" s="9" t="s">
        <v>35876</v>
      </c>
      <c r="T7214" s="9" t="s">
        <v>22</v>
      </c>
    </row>
    <row r="7215" customHeight="1" spans="1:20">
      <c r="A7215" s="6">
        <v>45216</v>
      </c>
      <c r="B7215" s="9" t="s">
        <v>35877</v>
      </c>
      <c r="C7215" s="9" t="s">
        <v>274</v>
      </c>
      <c r="D7215" s="11" t="s">
        <v>22</v>
      </c>
      <c r="E7215" s="9" t="s">
        <v>35878</v>
      </c>
      <c r="F7215" s="9" t="s">
        <v>35879</v>
      </c>
      <c r="G7215" s="11" t="s">
        <v>41</v>
      </c>
      <c r="H7215" s="11" t="s">
        <v>22</v>
      </c>
      <c r="I7215" s="11" t="s">
        <v>384</v>
      </c>
      <c r="J7215" s="11" t="s">
        <v>27</v>
      </c>
      <c r="K7215" s="11" t="s">
        <v>28</v>
      </c>
      <c r="L7215" s="11" t="s">
        <v>43</v>
      </c>
      <c r="M7215" s="9" t="s">
        <v>44</v>
      </c>
      <c r="N7215" s="9" t="s">
        <v>208</v>
      </c>
      <c r="O7215" s="11" t="s">
        <v>32</v>
      </c>
      <c r="P7215" s="11" t="s">
        <v>22</v>
      </c>
      <c r="Q7215" s="11" t="s">
        <v>35880</v>
      </c>
      <c r="R7215" s="11" t="s">
        <v>56</v>
      </c>
      <c r="S7215" s="9" t="s">
        <v>35881</v>
      </c>
      <c r="T7215" s="9" t="s">
        <v>22</v>
      </c>
    </row>
    <row r="7216" customHeight="1" spans="1:20">
      <c r="A7216" s="6">
        <v>45216</v>
      </c>
      <c r="B7216" s="9" t="s">
        <v>35882</v>
      </c>
      <c r="C7216" s="9" t="s">
        <v>399</v>
      </c>
      <c r="D7216" s="11" t="s">
        <v>22</v>
      </c>
      <c r="E7216" s="9" t="s">
        <v>35883</v>
      </c>
      <c r="F7216" s="9" t="s">
        <v>35884</v>
      </c>
      <c r="G7216" s="11" t="s">
        <v>130</v>
      </c>
      <c r="H7216" s="11" t="s">
        <v>22</v>
      </c>
      <c r="I7216" s="11" t="s">
        <v>277</v>
      </c>
      <c r="J7216" s="11" t="s">
        <v>27</v>
      </c>
      <c r="K7216" s="11" t="s">
        <v>28</v>
      </c>
      <c r="L7216" s="11" t="s">
        <v>43</v>
      </c>
      <c r="M7216" s="9" t="s">
        <v>30</v>
      </c>
      <c r="N7216" s="9" t="s">
        <v>31</v>
      </c>
      <c r="O7216" s="11" t="s">
        <v>32</v>
      </c>
      <c r="P7216" s="11" t="s">
        <v>22</v>
      </c>
      <c r="Q7216" s="11" t="s">
        <v>35885</v>
      </c>
      <c r="R7216" s="11" t="s">
        <v>46</v>
      </c>
      <c r="S7216" s="9" t="s">
        <v>35886</v>
      </c>
      <c r="T7216" s="9" t="s">
        <v>35887</v>
      </c>
    </row>
    <row r="7217" customHeight="1" spans="1:20">
      <c r="A7217" s="6">
        <v>45216</v>
      </c>
      <c r="B7217" s="9" t="s">
        <v>35888</v>
      </c>
      <c r="C7217" s="9" t="s">
        <v>8290</v>
      </c>
      <c r="D7217" s="11" t="s">
        <v>22</v>
      </c>
      <c r="E7217" s="9" t="s">
        <v>35889</v>
      </c>
      <c r="F7217" s="9" t="s">
        <v>22</v>
      </c>
      <c r="G7217" s="11" t="s">
        <v>22</v>
      </c>
      <c r="H7217" s="11" t="s">
        <v>22</v>
      </c>
      <c r="I7217" s="11" t="s">
        <v>315</v>
      </c>
      <c r="J7217" s="11" t="s">
        <v>27</v>
      </c>
      <c r="K7217" s="11" t="s">
        <v>28</v>
      </c>
      <c r="L7217" s="11" t="s">
        <v>43</v>
      </c>
      <c r="M7217" s="9" t="s">
        <v>30</v>
      </c>
      <c r="N7217" s="9" t="s">
        <v>743</v>
      </c>
      <c r="O7217" s="11" t="s">
        <v>32</v>
      </c>
      <c r="P7217" s="11" t="s">
        <v>22</v>
      </c>
      <c r="Q7217" s="11" t="s">
        <v>35890</v>
      </c>
      <c r="R7217" s="11" t="s">
        <v>46</v>
      </c>
      <c r="S7217" s="9" t="s">
        <v>35891</v>
      </c>
      <c r="T7217" s="9" t="s">
        <v>35892</v>
      </c>
    </row>
    <row r="7218" customHeight="1" spans="1:20">
      <c r="A7218" s="6">
        <v>45216</v>
      </c>
      <c r="B7218" s="9" t="s">
        <v>35893</v>
      </c>
      <c r="C7218" s="9" t="s">
        <v>10544</v>
      </c>
      <c r="D7218" s="11" t="s">
        <v>22</v>
      </c>
      <c r="E7218" s="9" t="s">
        <v>35894</v>
      </c>
      <c r="F7218" s="9" t="s">
        <v>35895</v>
      </c>
      <c r="G7218" s="11" t="s">
        <v>130</v>
      </c>
      <c r="H7218" s="11" t="s">
        <v>110</v>
      </c>
      <c r="I7218" s="11" t="s">
        <v>26</v>
      </c>
      <c r="J7218" s="11" t="s">
        <v>27</v>
      </c>
      <c r="K7218" s="11" t="s">
        <v>28</v>
      </c>
      <c r="L7218" s="11" t="s">
        <v>29</v>
      </c>
      <c r="M7218" s="9" t="s">
        <v>30</v>
      </c>
      <c r="N7218" s="9" t="s">
        <v>31</v>
      </c>
      <c r="O7218" s="11" t="s">
        <v>32</v>
      </c>
      <c r="P7218" s="11" t="s">
        <v>22</v>
      </c>
      <c r="Q7218" s="11" t="s">
        <v>35896</v>
      </c>
      <c r="R7218" s="11" t="s">
        <v>34</v>
      </c>
      <c r="S7218" s="9" t="s">
        <v>35897</v>
      </c>
      <c r="T7218" s="9" t="s">
        <v>35898</v>
      </c>
    </row>
    <row r="7219" customHeight="1" spans="1:20">
      <c r="A7219" s="6">
        <v>45216</v>
      </c>
      <c r="B7219" s="9" t="s">
        <v>35899</v>
      </c>
      <c r="C7219" s="9" t="s">
        <v>783</v>
      </c>
      <c r="D7219" s="11" t="s">
        <v>22</v>
      </c>
      <c r="E7219" s="9" t="s">
        <v>35900</v>
      </c>
      <c r="F7219" s="9" t="s">
        <v>35901</v>
      </c>
      <c r="G7219" s="11" t="s">
        <v>82</v>
      </c>
      <c r="H7219" s="11" t="s">
        <v>22</v>
      </c>
      <c r="I7219" s="11" t="s">
        <v>253</v>
      </c>
      <c r="J7219" s="11" t="s">
        <v>27</v>
      </c>
      <c r="K7219" s="11" t="s">
        <v>28</v>
      </c>
      <c r="L7219" s="11" t="s">
        <v>43</v>
      </c>
      <c r="M7219" s="9" t="s">
        <v>30</v>
      </c>
      <c r="N7219" s="9" t="s">
        <v>743</v>
      </c>
      <c r="O7219" s="11" t="s">
        <v>32</v>
      </c>
      <c r="P7219" s="11" t="s">
        <v>22</v>
      </c>
      <c r="Q7219" s="11" t="s">
        <v>35902</v>
      </c>
      <c r="R7219" s="11" t="s">
        <v>46</v>
      </c>
      <c r="S7219" s="9" t="s">
        <v>35903</v>
      </c>
      <c r="T7219" s="9" t="s">
        <v>35904</v>
      </c>
    </row>
    <row r="7220" customHeight="1" spans="1:20">
      <c r="A7220" s="6">
        <v>45216</v>
      </c>
      <c r="B7220" s="9" t="s">
        <v>35905</v>
      </c>
      <c r="C7220" s="9" t="s">
        <v>11359</v>
      </c>
      <c r="D7220" s="11" t="s">
        <v>22</v>
      </c>
      <c r="E7220" s="9" t="s">
        <v>35906</v>
      </c>
      <c r="F7220" s="9" t="s">
        <v>35907</v>
      </c>
      <c r="G7220" s="11" t="s">
        <v>82</v>
      </c>
      <c r="H7220" s="11" t="s">
        <v>22</v>
      </c>
      <c r="I7220" s="11" t="s">
        <v>168</v>
      </c>
      <c r="J7220" s="11" t="s">
        <v>27</v>
      </c>
      <c r="K7220" s="11" t="s">
        <v>28</v>
      </c>
      <c r="L7220" s="11" t="s">
        <v>43</v>
      </c>
      <c r="M7220" s="9" t="s">
        <v>169</v>
      </c>
      <c r="N7220" s="9" t="s">
        <v>31</v>
      </c>
      <c r="O7220" s="11" t="s">
        <v>32</v>
      </c>
      <c r="P7220" s="11" t="s">
        <v>22</v>
      </c>
      <c r="Q7220" s="11" t="s">
        <v>35908</v>
      </c>
      <c r="R7220" s="11" t="s">
        <v>46</v>
      </c>
      <c r="S7220" s="9" t="s">
        <v>35909</v>
      </c>
      <c r="T7220" s="9" t="s">
        <v>35910</v>
      </c>
    </row>
    <row r="7221" customHeight="1" spans="1:20">
      <c r="A7221" s="6">
        <v>45216</v>
      </c>
      <c r="B7221" s="9" t="s">
        <v>35911</v>
      </c>
      <c r="C7221" s="9" t="s">
        <v>1753</v>
      </c>
      <c r="D7221" s="11" t="s">
        <v>22</v>
      </c>
      <c r="E7221" s="9" t="s">
        <v>35912</v>
      </c>
      <c r="F7221" s="9" t="s">
        <v>35913</v>
      </c>
      <c r="G7221" s="11" t="s">
        <v>25</v>
      </c>
      <c r="H7221" s="11" t="s">
        <v>22</v>
      </c>
      <c r="I7221" s="11" t="s">
        <v>124</v>
      </c>
      <c r="J7221" s="11" t="s">
        <v>27</v>
      </c>
      <c r="K7221" s="11" t="s">
        <v>28</v>
      </c>
      <c r="L7221" s="11" t="s">
        <v>43</v>
      </c>
      <c r="M7221" s="9" t="s">
        <v>44</v>
      </c>
      <c r="N7221" s="9" t="s">
        <v>31</v>
      </c>
      <c r="O7221" s="11" t="s">
        <v>32</v>
      </c>
      <c r="P7221" s="11" t="s">
        <v>22</v>
      </c>
      <c r="Q7221" s="11" t="s">
        <v>35914</v>
      </c>
      <c r="R7221" s="11" t="s">
        <v>46</v>
      </c>
      <c r="S7221" s="9" t="s">
        <v>35915</v>
      </c>
      <c r="T7221" s="9" t="s">
        <v>35916</v>
      </c>
    </row>
    <row r="7222" customHeight="1" spans="1:20">
      <c r="A7222" s="6">
        <v>45216</v>
      </c>
      <c r="B7222" s="9" t="s">
        <v>35917</v>
      </c>
      <c r="C7222" s="9" t="s">
        <v>4541</v>
      </c>
      <c r="D7222" s="11" t="s">
        <v>22</v>
      </c>
      <c r="E7222" s="9" t="s">
        <v>35918</v>
      </c>
      <c r="F7222" s="9" t="s">
        <v>35919</v>
      </c>
      <c r="G7222" s="11" t="s">
        <v>62</v>
      </c>
      <c r="H7222" s="11" t="s">
        <v>22</v>
      </c>
      <c r="I7222" s="11" t="s">
        <v>259</v>
      </c>
      <c r="J7222" s="11" t="s">
        <v>27</v>
      </c>
      <c r="K7222" s="11" t="s">
        <v>28</v>
      </c>
      <c r="L7222" s="11" t="s">
        <v>43</v>
      </c>
      <c r="M7222" s="9" t="s">
        <v>30</v>
      </c>
      <c r="N7222" s="9" t="s">
        <v>31</v>
      </c>
      <c r="O7222" s="11" t="s">
        <v>32</v>
      </c>
      <c r="P7222" s="11" t="s">
        <v>22</v>
      </c>
      <c r="Q7222" s="11" t="s">
        <v>35920</v>
      </c>
      <c r="R7222" s="11" t="s">
        <v>46</v>
      </c>
      <c r="S7222" s="9" t="s">
        <v>35921</v>
      </c>
      <c r="T7222" s="9" t="s">
        <v>35922</v>
      </c>
    </row>
    <row r="7223" customHeight="1" spans="1:20">
      <c r="A7223" s="6">
        <v>45216</v>
      </c>
      <c r="B7223" s="9" t="s">
        <v>35923</v>
      </c>
      <c r="C7223" s="9" t="s">
        <v>9317</v>
      </c>
      <c r="D7223" s="11" t="s">
        <v>22</v>
      </c>
      <c r="E7223" s="9" t="s">
        <v>35924</v>
      </c>
      <c r="F7223" s="9" t="s">
        <v>35925</v>
      </c>
      <c r="G7223" s="11" t="s">
        <v>82</v>
      </c>
      <c r="H7223" s="11" t="s">
        <v>22</v>
      </c>
      <c r="I7223" s="11" t="s">
        <v>3098</v>
      </c>
      <c r="J7223" s="11" t="s">
        <v>27</v>
      </c>
      <c r="K7223" s="11" t="s">
        <v>28</v>
      </c>
      <c r="L7223" s="11" t="s">
        <v>43</v>
      </c>
      <c r="M7223" s="9" t="s">
        <v>30</v>
      </c>
      <c r="N7223" s="9" t="s">
        <v>31</v>
      </c>
      <c r="O7223" s="11" t="s">
        <v>32</v>
      </c>
      <c r="P7223" s="11" t="s">
        <v>22</v>
      </c>
      <c r="Q7223" s="11" t="s">
        <v>35926</v>
      </c>
      <c r="R7223" s="11" t="s">
        <v>46</v>
      </c>
      <c r="S7223" s="9" t="s">
        <v>35927</v>
      </c>
      <c r="T7223" s="9" t="s">
        <v>35928</v>
      </c>
    </row>
    <row r="7224" customHeight="1" spans="1:20">
      <c r="A7224" s="6">
        <v>45216</v>
      </c>
      <c r="B7224" s="9" t="s">
        <v>35929</v>
      </c>
      <c r="C7224" s="9" t="s">
        <v>6694</v>
      </c>
      <c r="D7224" s="11" t="s">
        <v>22</v>
      </c>
      <c r="E7224" s="9" t="s">
        <v>35930</v>
      </c>
      <c r="F7224" s="9" t="s">
        <v>35931</v>
      </c>
      <c r="G7224" s="11" t="s">
        <v>53</v>
      </c>
      <c r="H7224" s="11" t="s">
        <v>137</v>
      </c>
      <c r="I7224" s="11" t="s">
        <v>207</v>
      </c>
      <c r="J7224" s="11" t="s">
        <v>27</v>
      </c>
      <c r="K7224" s="11" t="s">
        <v>28</v>
      </c>
      <c r="L7224" s="11" t="s">
        <v>43</v>
      </c>
      <c r="M7224" s="9" t="s">
        <v>44</v>
      </c>
      <c r="N7224" s="9" t="s">
        <v>31</v>
      </c>
      <c r="O7224" s="11" t="s">
        <v>32</v>
      </c>
      <c r="P7224" s="11" t="s">
        <v>22</v>
      </c>
      <c r="Q7224" s="11" t="s">
        <v>35932</v>
      </c>
      <c r="R7224" s="11" t="s">
        <v>46</v>
      </c>
      <c r="S7224" s="9" t="s">
        <v>35933</v>
      </c>
      <c r="T7224" s="9" t="s">
        <v>35934</v>
      </c>
    </row>
    <row r="7225" customHeight="1" spans="1:20">
      <c r="A7225" s="6">
        <v>45216</v>
      </c>
      <c r="B7225" s="9" t="s">
        <v>35935</v>
      </c>
      <c r="C7225" s="9" t="s">
        <v>2868</v>
      </c>
      <c r="D7225" s="11" t="s">
        <v>22</v>
      </c>
      <c r="E7225" s="9" t="s">
        <v>35936</v>
      </c>
      <c r="F7225" s="9" t="s">
        <v>22</v>
      </c>
      <c r="G7225" s="11" t="s">
        <v>22</v>
      </c>
      <c r="H7225" s="11" t="s">
        <v>22</v>
      </c>
      <c r="I7225" s="11" t="s">
        <v>63</v>
      </c>
      <c r="J7225" s="11" t="s">
        <v>27</v>
      </c>
      <c r="K7225" s="11" t="s">
        <v>28</v>
      </c>
      <c r="L7225" s="11" t="s">
        <v>43</v>
      </c>
      <c r="M7225" s="9" t="s">
        <v>30</v>
      </c>
      <c r="N7225" s="9" t="s">
        <v>31</v>
      </c>
      <c r="O7225" s="11" t="s">
        <v>32</v>
      </c>
      <c r="P7225" s="11" t="s">
        <v>22</v>
      </c>
      <c r="Q7225" s="11" t="s">
        <v>35937</v>
      </c>
      <c r="R7225" s="11" t="s">
        <v>46</v>
      </c>
      <c r="S7225" s="9" t="s">
        <v>35938</v>
      </c>
      <c r="T7225" s="9" t="s">
        <v>35939</v>
      </c>
    </row>
    <row r="7226" customHeight="1" spans="1:20">
      <c r="A7226" s="6">
        <v>45216</v>
      </c>
      <c r="B7226" s="9" t="s">
        <v>35940</v>
      </c>
      <c r="C7226" s="9" t="s">
        <v>6694</v>
      </c>
      <c r="D7226" s="11" t="s">
        <v>22</v>
      </c>
      <c r="E7226" s="9" t="s">
        <v>35941</v>
      </c>
      <c r="F7226" s="9" t="s">
        <v>2955</v>
      </c>
      <c r="G7226" s="11" t="s">
        <v>62</v>
      </c>
      <c r="H7226" s="11" t="s">
        <v>22</v>
      </c>
      <c r="I7226" s="11" t="s">
        <v>384</v>
      </c>
      <c r="J7226" s="11" t="s">
        <v>27</v>
      </c>
      <c r="K7226" s="11" t="s">
        <v>28</v>
      </c>
      <c r="L7226" s="11" t="s">
        <v>43</v>
      </c>
      <c r="M7226" s="9" t="s">
        <v>30</v>
      </c>
      <c r="N7226" s="9" t="s">
        <v>31</v>
      </c>
      <c r="O7226" s="11" t="s">
        <v>32</v>
      </c>
      <c r="P7226" s="11" t="s">
        <v>22</v>
      </c>
      <c r="Q7226" s="11" t="s">
        <v>34831</v>
      </c>
      <c r="R7226" s="11" t="s">
        <v>46</v>
      </c>
      <c r="S7226" s="9" t="s">
        <v>35942</v>
      </c>
      <c r="T7226" s="9" t="s">
        <v>35943</v>
      </c>
    </row>
    <row r="7227" customHeight="1" spans="1:20">
      <c r="A7227" s="6">
        <v>45216</v>
      </c>
      <c r="B7227" s="9" t="s">
        <v>35944</v>
      </c>
      <c r="C7227" s="9" t="s">
        <v>4541</v>
      </c>
      <c r="D7227" s="11" t="s">
        <v>22</v>
      </c>
      <c r="E7227" s="9" t="s">
        <v>28935</v>
      </c>
      <c r="F7227" s="9" t="s">
        <v>28936</v>
      </c>
      <c r="G7227" s="11" t="s">
        <v>82</v>
      </c>
      <c r="H7227" s="11" t="s">
        <v>22</v>
      </c>
      <c r="I7227" s="11" t="s">
        <v>490</v>
      </c>
      <c r="J7227" s="11" t="s">
        <v>27</v>
      </c>
      <c r="K7227" s="11" t="s">
        <v>28</v>
      </c>
      <c r="L7227" s="11" t="s">
        <v>43</v>
      </c>
      <c r="M7227" s="9" t="s">
        <v>44</v>
      </c>
      <c r="N7227" s="9" t="s">
        <v>31</v>
      </c>
      <c r="O7227" s="11" t="s">
        <v>32</v>
      </c>
      <c r="P7227" s="11" t="s">
        <v>22</v>
      </c>
      <c r="Q7227" s="11" t="s">
        <v>35945</v>
      </c>
      <c r="R7227" s="11" t="s">
        <v>46</v>
      </c>
      <c r="S7227" s="9" t="s">
        <v>35946</v>
      </c>
      <c r="T7227" s="9" t="s">
        <v>35947</v>
      </c>
    </row>
    <row r="7228" customHeight="1" spans="1:20">
      <c r="A7228" s="6">
        <v>45216</v>
      </c>
      <c r="B7228" s="9" t="s">
        <v>35948</v>
      </c>
      <c r="C7228" s="9" t="s">
        <v>824</v>
      </c>
      <c r="D7228" s="11" t="s">
        <v>22</v>
      </c>
      <c r="E7228" s="9" t="s">
        <v>35949</v>
      </c>
      <c r="F7228" s="9" t="s">
        <v>35950</v>
      </c>
      <c r="G7228" s="11" t="s">
        <v>3125</v>
      </c>
      <c r="H7228" s="11" t="s">
        <v>22</v>
      </c>
      <c r="I7228" s="11" t="s">
        <v>54</v>
      </c>
      <c r="J7228" s="11" t="s">
        <v>27</v>
      </c>
      <c r="K7228" s="11" t="s">
        <v>28</v>
      </c>
      <c r="L7228" s="11" t="s">
        <v>43</v>
      </c>
      <c r="M7228" s="9" t="s">
        <v>44</v>
      </c>
      <c r="N7228" s="9" t="s">
        <v>31</v>
      </c>
      <c r="O7228" s="11" t="s">
        <v>32</v>
      </c>
      <c r="P7228" s="11" t="s">
        <v>22</v>
      </c>
      <c r="Q7228" s="11" t="s">
        <v>35951</v>
      </c>
      <c r="R7228" s="11" t="s">
        <v>46</v>
      </c>
      <c r="S7228" s="9" t="s">
        <v>35952</v>
      </c>
      <c r="T7228" s="9" t="s">
        <v>35953</v>
      </c>
    </row>
    <row r="7229" customHeight="1" spans="1:20">
      <c r="A7229" s="6">
        <v>45216</v>
      </c>
      <c r="B7229" s="9" t="s">
        <v>35954</v>
      </c>
      <c r="C7229" s="9" t="s">
        <v>16839</v>
      </c>
      <c r="D7229" s="11" t="s">
        <v>22</v>
      </c>
      <c r="E7229" s="9" t="s">
        <v>25234</v>
      </c>
      <c r="F7229" s="9" t="s">
        <v>25235</v>
      </c>
      <c r="G7229" s="11" t="s">
        <v>247</v>
      </c>
      <c r="H7229" s="11" t="s">
        <v>22</v>
      </c>
      <c r="I7229" s="11" t="s">
        <v>131</v>
      </c>
      <c r="J7229" s="11" t="s">
        <v>27</v>
      </c>
      <c r="K7229" s="11" t="s">
        <v>28</v>
      </c>
      <c r="L7229" s="11" t="s">
        <v>43</v>
      </c>
      <c r="M7229" s="9" t="s">
        <v>30</v>
      </c>
      <c r="N7229" s="9" t="s">
        <v>31</v>
      </c>
      <c r="O7229" s="11" t="s">
        <v>32</v>
      </c>
      <c r="P7229" s="11" t="s">
        <v>22</v>
      </c>
      <c r="Q7229" s="11" t="s">
        <v>35955</v>
      </c>
      <c r="R7229" s="11" t="s">
        <v>46</v>
      </c>
      <c r="S7229" s="9" t="s">
        <v>35956</v>
      </c>
      <c r="T7229" s="9" t="s">
        <v>35957</v>
      </c>
    </row>
    <row r="7230" customHeight="1" spans="1:20">
      <c r="A7230" s="6">
        <v>45216</v>
      </c>
      <c r="B7230" s="9" t="s">
        <v>35958</v>
      </c>
      <c r="C7230" s="9" t="s">
        <v>1281</v>
      </c>
      <c r="D7230" s="11" t="s">
        <v>22</v>
      </c>
      <c r="E7230" s="9" t="s">
        <v>35959</v>
      </c>
      <c r="F7230" s="9" t="s">
        <v>22</v>
      </c>
      <c r="G7230" s="11" t="s">
        <v>22</v>
      </c>
      <c r="H7230" s="11" t="s">
        <v>22</v>
      </c>
      <c r="I7230" s="11" t="s">
        <v>131</v>
      </c>
      <c r="J7230" s="11" t="s">
        <v>27</v>
      </c>
      <c r="K7230" s="11" t="s">
        <v>28</v>
      </c>
      <c r="L7230" s="11" t="s">
        <v>43</v>
      </c>
      <c r="M7230" s="9" t="s">
        <v>30</v>
      </c>
      <c r="N7230" s="9" t="s">
        <v>31</v>
      </c>
      <c r="O7230" s="11" t="s">
        <v>32</v>
      </c>
      <c r="P7230" s="11" t="s">
        <v>22</v>
      </c>
      <c r="Q7230" s="11" t="s">
        <v>35960</v>
      </c>
      <c r="R7230" s="11" t="s">
        <v>46</v>
      </c>
      <c r="S7230" s="9" t="s">
        <v>35961</v>
      </c>
      <c r="T7230" s="9" t="s">
        <v>35962</v>
      </c>
    </row>
    <row r="7231" customHeight="1" spans="1:20">
      <c r="A7231" s="6">
        <v>45216</v>
      </c>
      <c r="B7231" s="9" t="s">
        <v>35963</v>
      </c>
      <c r="C7231" s="9" t="s">
        <v>646</v>
      </c>
      <c r="D7231" s="11" t="s">
        <v>22</v>
      </c>
      <c r="E7231" s="9" t="s">
        <v>35964</v>
      </c>
      <c r="F7231" s="9" t="s">
        <v>35965</v>
      </c>
      <c r="G7231" s="11" t="s">
        <v>53</v>
      </c>
      <c r="H7231" s="11" t="s">
        <v>110</v>
      </c>
      <c r="I7231" s="11" t="s">
        <v>293</v>
      </c>
      <c r="J7231" s="11" t="s">
        <v>27</v>
      </c>
      <c r="K7231" s="11" t="s">
        <v>28</v>
      </c>
      <c r="L7231" s="11" t="s">
        <v>43</v>
      </c>
      <c r="M7231" s="9" t="s">
        <v>44</v>
      </c>
      <c r="N7231" s="9" t="s">
        <v>31</v>
      </c>
      <c r="O7231" s="11" t="s">
        <v>32</v>
      </c>
      <c r="P7231" s="11" t="s">
        <v>22</v>
      </c>
      <c r="Q7231" s="11" t="s">
        <v>35966</v>
      </c>
      <c r="R7231" s="11" t="s">
        <v>46</v>
      </c>
      <c r="S7231" s="9" t="s">
        <v>35967</v>
      </c>
      <c r="T7231" s="9" t="s">
        <v>35968</v>
      </c>
    </row>
    <row r="7232" customHeight="1" spans="1:20">
      <c r="A7232" s="6">
        <v>45216</v>
      </c>
      <c r="B7232" s="9" t="s">
        <v>35969</v>
      </c>
      <c r="C7232" s="9" t="s">
        <v>6694</v>
      </c>
      <c r="D7232" s="11" t="s">
        <v>22</v>
      </c>
      <c r="E7232" s="9" t="s">
        <v>35970</v>
      </c>
      <c r="F7232" s="9" t="s">
        <v>35971</v>
      </c>
      <c r="G7232" s="11" t="s">
        <v>130</v>
      </c>
      <c r="H7232" s="11" t="s">
        <v>22</v>
      </c>
      <c r="I7232" s="11" t="s">
        <v>124</v>
      </c>
      <c r="J7232" s="11" t="s">
        <v>27</v>
      </c>
      <c r="K7232" s="11" t="s">
        <v>28</v>
      </c>
      <c r="L7232" s="11" t="s">
        <v>43</v>
      </c>
      <c r="M7232" s="9" t="s">
        <v>30</v>
      </c>
      <c r="N7232" s="9" t="s">
        <v>31</v>
      </c>
      <c r="O7232" s="11" t="s">
        <v>32</v>
      </c>
      <c r="P7232" s="11" t="s">
        <v>22</v>
      </c>
      <c r="Q7232" s="11" t="s">
        <v>35972</v>
      </c>
      <c r="R7232" s="11" t="s">
        <v>46</v>
      </c>
      <c r="S7232" s="9" t="s">
        <v>35973</v>
      </c>
      <c r="T7232" s="9" t="s">
        <v>35974</v>
      </c>
    </row>
    <row r="7233" customHeight="1" spans="1:20">
      <c r="A7233" s="6">
        <v>45216</v>
      </c>
      <c r="B7233" s="9" t="s">
        <v>35975</v>
      </c>
      <c r="C7233" s="9" t="s">
        <v>16658</v>
      </c>
      <c r="D7233" s="11" t="s">
        <v>22</v>
      </c>
      <c r="E7233" s="9" t="s">
        <v>23540</v>
      </c>
      <c r="F7233" s="9" t="s">
        <v>23541</v>
      </c>
      <c r="G7233" s="11" t="s">
        <v>69</v>
      </c>
      <c r="H7233" s="11" t="s">
        <v>22</v>
      </c>
      <c r="I7233" s="11" t="s">
        <v>448</v>
      </c>
      <c r="J7233" s="11" t="s">
        <v>27</v>
      </c>
      <c r="K7233" s="11" t="s">
        <v>28</v>
      </c>
      <c r="L7233" s="11" t="s">
        <v>43</v>
      </c>
      <c r="M7233" s="9" t="s">
        <v>44</v>
      </c>
      <c r="N7233" s="9" t="s">
        <v>208</v>
      </c>
      <c r="O7233" s="11" t="s">
        <v>32</v>
      </c>
      <c r="P7233" s="11" t="s">
        <v>22</v>
      </c>
      <c r="Q7233" s="11" t="s">
        <v>35976</v>
      </c>
      <c r="R7233" s="11" t="s">
        <v>46</v>
      </c>
      <c r="S7233" s="9" t="s">
        <v>35977</v>
      </c>
      <c r="T7233" s="9" t="s">
        <v>35978</v>
      </c>
    </row>
    <row r="7234" customHeight="1" spans="1:20">
      <c r="A7234" s="6">
        <v>45216</v>
      </c>
      <c r="B7234" s="9" t="s">
        <v>35979</v>
      </c>
      <c r="C7234" s="9" t="s">
        <v>6257</v>
      </c>
      <c r="D7234" s="11" t="s">
        <v>22</v>
      </c>
      <c r="E7234" s="9" t="s">
        <v>35980</v>
      </c>
      <c r="F7234" s="9" t="s">
        <v>35981</v>
      </c>
      <c r="G7234" s="11" t="s">
        <v>82</v>
      </c>
      <c r="H7234" s="11" t="s">
        <v>22</v>
      </c>
      <c r="I7234" s="11" t="s">
        <v>1713</v>
      </c>
      <c r="J7234" s="11" t="s">
        <v>27</v>
      </c>
      <c r="K7234" s="11" t="s">
        <v>28</v>
      </c>
      <c r="L7234" s="11" t="s">
        <v>43</v>
      </c>
      <c r="M7234" s="9" t="s">
        <v>44</v>
      </c>
      <c r="N7234" s="9" t="s">
        <v>31</v>
      </c>
      <c r="O7234" s="11" t="s">
        <v>32</v>
      </c>
      <c r="P7234" s="11" t="s">
        <v>22</v>
      </c>
      <c r="Q7234" s="11" t="s">
        <v>35982</v>
      </c>
      <c r="R7234" s="11" t="s">
        <v>46</v>
      </c>
      <c r="S7234" s="9" t="s">
        <v>35983</v>
      </c>
      <c r="T7234" s="9" t="s">
        <v>35984</v>
      </c>
    </row>
    <row r="7235" customHeight="1" spans="1:20">
      <c r="A7235" s="6">
        <v>45216</v>
      </c>
      <c r="B7235" s="9" t="s">
        <v>35985</v>
      </c>
      <c r="C7235" s="9" t="s">
        <v>5616</v>
      </c>
      <c r="D7235" s="11" t="s">
        <v>22</v>
      </c>
      <c r="E7235" s="9" t="s">
        <v>35986</v>
      </c>
      <c r="F7235" s="9" t="s">
        <v>35987</v>
      </c>
      <c r="G7235" s="11" t="s">
        <v>130</v>
      </c>
      <c r="H7235" s="11" t="s">
        <v>22</v>
      </c>
      <c r="I7235" s="11" t="s">
        <v>701</v>
      </c>
      <c r="J7235" s="11" t="s">
        <v>27</v>
      </c>
      <c r="K7235" s="11" t="s">
        <v>28</v>
      </c>
      <c r="L7235" s="11" t="s">
        <v>43</v>
      </c>
      <c r="M7235" s="9" t="s">
        <v>30</v>
      </c>
      <c r="N7235" s="9" t="s">
        <v>31</v>
      </c>
      <c r="O7235" s="11" t="s">
        <v>32</v>
      </c>
      <c r="P7235" s="11" t="s">
        <v>22</v>
      </c>
      <c r="Q7235" s="11" t="s">
        <v>35988</v>
      </c>
      <c r="R7235" s="11" t="s">
        <v>46</v>
      </c>
      <c r="S7235" s="9" t="s">
        <v>35989</v>
      </c>
      <c r="T7235" s="9" t="s">
        <v>35990</v>
      </c>
    </row>
    <row r="7236" customHeight="1" spans="1:20">
      <c r="A7236" s="6">
        <v>45216</v>
      </c>
      <c r="B7236" s="9" t="s">
        <v>35991</v>
      </c>
      <c r="C7236" s="9" t="s">
        <v>7280</v>
      </c>
      <c r="D7236" s="11" t="s">
        <v>22</v>
      </c>
      <c r="E7236" s="9" t="s">
        <v>35992</v>
      </c>
      <c r="F7236" s="9" t="s">
        <v>22</v>
      </c>
      <c r="G7236" s="11" t="s">
        <v>22</v>
      </c>
      <c r="H7236" s="11" t="s">
        <v>22</v>
      </c>
      <c r="I7236" s="11" t="s">
        <v>1595</v>
      </c>
      <c r="J7236" s="11" t="s">
        <v>27</v>
      </c>
      <c r="K7236" s="11" t="s">
        <v>28</v>
      </c>
      <c r="L7236" s="11" t="s">
        <v>43</v>
      </c>
      <c r="M7236" s="9" t="s">
        <v>44</v>
      </c>
      <c r="N7236" s="9" t="s">
        <v>31</v>
      </c>
      <c r="O7236" s="11" t="s">
        <v>32</v>
      </c>
      <c r="P7236" s="11" t="s">
        <v>22</v>
      </c>
      <c r="Q7236" s="11" t="s">
        <v>35993</v>
      </c>
      <c r="R7236" s="11" t="s">
        <v>46</v>
      </c>
      <c r="S7236" s="9" t="s">
        <v>35994</v>
      </c>
      <c r="T7236" s="9" t="s">
        <v>35995</v>
      </c>
    </row>
    <row r="7237" customHeight="1" spans="1:20">
      <c r="A7237" s="6">
        <v>45216</v>
      </c>
      <c r="B7237" s="9" t="s">
        <v>35996</v>
      </c>
      <c r="C7237" s="9" t="s">
        <v>2911</v>
      </c>
      <c r="D7237" s="11" t="s">
        <v>22</v>
      </c>
      <c r="E7237" s="9" t="s">
        <v>35997</v>
      </c>
      <c r="F7237" s="9" t="s">
        <v>35998</v>
      </c>
      <c r="G7237" s="11" t="s">
        <v>69</v>
      </c>
      <c r="H7237" s="11" t="s">
        <v>110</v>
      </c>
      <c r="I7237" s="11" t="s">
        <v>75</v>
      </c>
      <c r="J7237" s="11" t="s">
        <v>27</v>
      </c>
      <c r="K7237" s="11" t="s">
        <v>28</v>
      </c>
      <c r="L7237" s="11" t="s">
        <v>43</v>
      </c>
      <c r="M7237" s="9" t="s">
        <v>30</v>
      </c>
      <c r="N7237" s="9" t="s">
        <v>31</v>
      </c>
      <c r="O7237" s="11" t="s">
        <v>32</v>
      </c>
      <c r="P7237" s="11" t="s">
        <v>22</v>
      </c>
      <c r="Q7237" s="11" t="s">
        <v>35999</v>
      </c>
      <c r="R7237" s="11" t="s">
        <v>46</v>
      </c>
      <c r="S7237" s="9" t="s">
        <v>36000</v>
      </c>
      <c r="T7237" s="9" t="s">
        <v>36001</v>
      </c>
    </row>
    <row r="7238" customHeight="1" spans="1:20">
      <c r="A7238" s="6">
        <v>45216</v>
      </c>
      <c r="B7238" s="9" t="s">
        <v>36002</v>
      </c>
      <c r="C7238" s="9" t="s">
        <v>79</v>
      </c>
      <c r="D7238" s="11" t="s">
        <v>22</v>
      </c>
      <c r="E7238" s="9" t="s">
        <v>19558</v>
      </c>
      <c r="F7238" s="9" t="s">
        <v>19559</v>
      </c>
      <c r="G7238" s="11" t="s">
        <v>82</v>
      </c>
      <c r="H7238" s="11" t="s">
        <v>22</v>
      </c>
      <c r="I7238" s="11" t="s">
        <v>293</v>
      </c>
      <c r="J7238" s="11" t="s">
        <v>27</v>
      </c>
      <c r="K7238" s="11" t="s">
        <v>28</v>
      </c>
      <c r="L7238" s="11" t="s">
        <v>43</v>
      </c>
      <c r="M7238" s="9" t="s">
        <v>44</v>
      </c>
      <c r="N7238" s="9" t="s">
        <v>31</v>
      </c>
      <c r="O7238" s="11" t="s">
        <v>32</v>
      </c>
      <c r="P7238" s="11" t="s">
        <v>22</v>
      </c>
      <c r="Q7238" s="11" t="s">
        <v>36003</v>
      </c>
      <c r="R7238" s="11" t="s">
        <v>46</v>
      </c>
      <c r="S7238" s="9" t="s">
        <v>36004</v>
      </c>
      <c r="T7238" s="9" t="s">
        <v>36005</v>
      </c>
    </row>
    <row r="7239" customHeight="1" spans="1:20">
      <c r="A7239" s="6">
        <v>45216</v>
      </c>
      <c r="B7239" s="9" t="s">
        <v>36006</v>
      </c>
      <c r="C7239" s="9" t="s">
        <v>646</v>
      </c>
      <c r="D7239" s="11" t="s">
        <v>22</v>
      </c>
      <c r="E7239" s="9" t="s">
        <v>36007</v>
      </c>
      <c r="F7239" s="9" t="s">
        <v>36008</v>
      </c>
      <c r="G7239" s="11" t="s">
        <v>62</v>
      </c>
      <c r="H7239" s="11" t="s">
        <v>22</v>
      </c>
      <c r="I7239" s="11" t="s">
        <v>277</v>
      </c>
      <c r="J7239" s="11" t="s">
        <v>27</v>
      </c>
      <c r="K7239" s="11" t="s">
        <v>76</v>
      </c>
      <c r="L7239" s="11" t="s">
        <v>43</v>
      </c>
      <c r="M7239" s="9" t="s">
        <v>44</v>
      </c>
      <c r="N7239" s="9" t="s">
        <v>31</v>
      </c>
      <c r="O7239" s="11" t="s">
        <v>32</v>
      </c>
      <c r="P7239" s="11" t="s">
        <v>22</v>
      </c>
      <c r="Q7239" s="11" t="s">
        <v>36009</v>
      </c>
      <c r="R7239" s="11" t="s">
        <v>46</v>
      </c>
      <c r="S7239" s="9" t="s">
        <v>36010</v>
      </c>
      <c r="T7239" s="9" t="s">
        <v>36011</v>
      </c>
    </row>
    <row r="7240" customHeight="1" spans="1:20">
      <c r="A7240" s="6">
        <v>45216</v>
      </c>
      <c r="B7240" s="9" t="s">
        <v>36012</v>
      </c>
      <c r="C7240" s="9" t="s">
        <v>7484</v>
      </c>
      <c r="D7240" s="11" t="s">
        <v>22</v>
      </c>
      <c r="E7240" s="9" t="s">
        <v>36013</v>
      </c>
      <c r="F7240" s="9" t="s">
        <v>36014</v>
      </c>
      <c r="G7240" s="11" t="s">
        <v>53</v>
      </c>
      <c r="H7240" s="11" t="s">
        <v>22</v>
      </c>
      <c r="I7240" s="11" t="s">
        <v>26</v>
      </c>
      <c r="J7240" s="11" t="s">
        <v>27</v>
      </c>
      <c r="K7240" s="11" t="s">
        <v>76</v>
      </c>
      <c r="L7240" s="11" t="s">
        <v>29</v>
      </c>
      <c r="M7240" s="9" t="s">
        <v>30</v>
      </c>
      <c r="N7240" s="9" t="s">
        <v>31</v>
      </c>
      <c r="O7240" s="11" t="s">
        <v>32</v>
      </c>
      <c r="P7240" s="11" t="s">
        <v>22</v>
      </c>
      <c r="Q7240" s="11" t="s">
        <v>36015</v>
      </c>
      <c r="R7240" s="11" t="s">
        <v>34</v>
      </c>
      <c r="S7240" s="9" t="s">
        <v>36016</v>
      </c>
      <c r="T7240" s="9" t="s">
        <v>36017</v>
      </c>
    </row>
    <row r="7241" customHeight="1" spans="1:20">
      <c r="A7241" s="6">
        <v>45216</v>
      </c>
      <c r="B7241" s="9" t="s">
        <v>36018</v>
      </c>
      <c r="C7241" s="9" t="s">
        <v>5035</v>
      </c>
      <c r="D7241" s="11" t="s">
        <v>22</v>
      </c>
      <c r="E7241" s="9" t="s">
        <v>36019</v>
      </c>
      <c r="F7241" s="9" t="s">
        <v>36020</v>
      </c>
      <c r="G7241" s="11" t="s">
        <v>82</v>
      </c>
      <c r="H7241" s="11" t="s">
        <v>22</v>
      </c>
      <c r="I7241" s="11" t="s">
        <v>26</v>
      </c>
      <c r="J7241" s="11" t="s">
        <v>27</v>
      </c>
      <c r="K7241" s="11" t="s">
        <v>28</v>
      </c>
      <c r="L7241" s="11" t="s">
        <v>29</v>
      </c>
      <c r="M7241" s="9" t="s">
        <v>30</v>
      </c>
      <c r="N7241" s="9" t="s">
        <v>31</v>
      </c>
      <c r="O7241" s="11" t="s">
        <v>32</v>
      </c>
      <c r="P7241" s="11" t="s">
        <v>22</v>
      </c>
      <c r="Q7241" s="11" t="s">
        <v>36021</v>
      </c>
      <c r="R7241" s="11" t="s">
        <v>34</v>
      </c>
      <c r="S7241" s="9" t="s">
        <v>36022</v>
      </c>
      <c r="T7241" s="9" t="s">
        <v>36023</v>
      </c>
    </row>
    <row r="7242" customHeight="1" spans="1:20">
      <c r="A7242" s="6">
        <v>45216</v>
      </c>
      <c r="B7242" s="9" t="s">
        <v>36024</v>
      </c>
      <c r="C7242" s="9" t="s">
        <v>16234</v>
      </c>
      <c r="D7242" s="11" t="s">
        <v>22</v>
      </c>
      <c r="E7242" s="9" t="s">
        <v>36025</v>
      </c>
      <c r="F7242" s="9" t="s">
        <v>36026</v>
      </c>
      <c r="G7242" s="11" t="s">
        <v>336</v>
      </c>
      <c r="H7242" s="11" t="s">
        <v>22</v>
      </c>
      <c r="I7242" s="11" t="s">
        <v>26</v>
      </c>
      <c r="J7242" s="11" t="s">
        <v>27</v>
      </c>
      <c r="K7242" s="11" t="s">
        <v>28</v>
      </c>
      <c r="L7242" s="11" t="s">
        <v>29</v>
      </c>
      <c r="M7242" s="9" t="s">
        <v>30</v>
      </c>
      <c r="N7242" s="9" t="s">
        <v>31</v>
      </c>
      <c r="O7242" s="11" t="s">
        <v>32</v>
      </c>
      <c r="P7242" s="11" t="s">
        <v>22</v>
      </c>
      <c r="Q7242" s="11" t="s">
        <v>36027</v>
      </c>
      <c r="R7242" s="11" t="s">
        <v>34</v>
      </c>
      <c r="S7242" s="9" t="s">
        <v>36028</v>
      </c>
      <c r="T7242" s="9" t="s">
        <v>36029</v>
      </c>
    </row>
    <row r="7243" customHeight="1" spans="1:20">
      <c r="A7243" s="6">
        <v>45216</v>
      </c>
      <c r="B7243" s="9" t="s">
        <v>36030</v>
      </c>
      <c r="C7243" s="9" t="s">
        <v>36031</v>
      </c>
      <c r="D7243" s="11" t="s">
        <v>22</v>
      </c>
      <c r="E7243" s="9" t="s">
        <v>36032</v>
      </c>
      <c r="F7243" s="9" t="s">
        <v>22</v>
      </c>
      <c r="G7243" s="11" t="s">
        <v>22</v>
      </c>
      <c r="H7243" s="11" t="s">
        <v>96</v>
      </c>
      <c r="I7243" s="11" t="s">
        <v>54</v>
      </c>
      <c r="J7243" s="11" t="s">
        <v>27</v>
      </c>
      <c r="K7243" s="11" t="s">
        <v>28</v>
      </c>
      <c r="L7243" s="11" t="s">
        <v>43</v>
      </c>
      <c r="M7243" s="9" t="s">
        <v>30</v>
      </c>
      <c r="N7243" s="9" t="s">
        <v>31</v>
      </c>
      <c r="O7243" s="11" t="s">
        <v>32</v>
      </c>
      <c r="P7243" s="11" t="s">
        <v>22</v>
      </c>
      <c r="Q7243" s="11" t="s">
        <v>36033</v>
      </c>
      <c r="R7243" s="11" t="s">
        <v>46</v>
      </c>
      <c r="S7243" s="9" t="s">
        <v>36034</v>
      </c>
      <c r="T7243" s="9" t="s">
        <v>36035</v>
      </c>
    </row>
    <row r="7244" customHeight="1" spans="1:20">
      <c r="A7244" s="6">
        <v>45216</v>
      </c>
      <c r="B7244" s="9" t="s">
        <v>36036</v>
      </c>
      <c r="C7244" s="9" t="s">
        <v>36031</v>
      </c>
      <c r="D7244" s="11" t="s">
        <v>22</v>
      </c>
      <c r="E7244" s="9" t="s">
        <v>29017</v>
      </c>
      <c r="F7244" s="9" t="s">
        <v>29018</v>
      </c>
      <c r="G7244" s="11" t="s">
        <v>41</v>
      </c>
      <c r="H7244" s="11" t="s">
        <v>96</v>
      </c>
      <c r="I7244" s="11" t="s">
        <v>54</v>
      </c>
      <c r="J7244" s="11" t="s">
        <v>27</v>
      </c>
      <c r="K7244" s="11" t="s">
        <v>28</v>
      </c>
      <c r="L7244" s="11" t="s">
        <v>43</v>
      </c>
      <c r="M7244" s="9" t="s">
        <v>799</v>
      </c>
      <c r="N7244" s="9" t="s">
        <v>31</v>
      </c>
      <c r="O7244" s="11" t="s">
        <v>32</v>
      </c>
      <c r="P7244" s="11" t="s">
        <v>22</v>
      </c>
      <c r="Q7244" s="11" t="s">
        <v>36037</v>
      </c>
      <c r="R7244" s="11" t="s">
        <v>46</v>
      </c>
      <c r="S7244" s="9" t="s">
        <v>36038</v>
      </c>
      <c r="T7244" s="9" t="s">
        <v>36035</v>
      </c>
    </row>
    <row r="7245" customHeight="1" spans="1:20">
      <c r="A7245" s="6">
        <v>45216</v>
      </c>
      <c r="B7245" s="9" t="s">
        <v>36039</v>
      </c>
      <c r="C7245" s="9" t="s">
        <v>5213</v>
      </c>
      <c r="D7245" s="11" t="s">
        <v>22</v>
      </c>
      <c r="E7245" s="9" t="s">
        <v>36040</v>
      </c>
      <c r="F7245" s="9" t="s">
        <v>36041</v>
      </c>
      <c r="G7245" s="11" t="s">
        <v>130</v>
      </c>
      <c r="H7245" s="11" t="s">
        <v>96</v>
      </c>
      <c r="I7245" s="11" t="s">
        <v>293</v>
      </c>
      <c r="J7245" s="11" t="s">
        <v>27</v>
      </c>
      <c r="K7245" s="11" t="s">
        <v>28</v>
      </c>
      <c r="L7245" s="11" t="s">
        <v>43</v>
      </c>
      <c r="M7245" s="9" t="s">
        <v>30</v>
      </c>
      <c r="N7245" s="9" t="s">
        <v>208</v>
      </c>
      <c r="O7245" s="11" t="s">
        <v>32</v>
      </c>
      <c r="P7245" s="11" t="s">
        <v>22</v>
      </c>
      <c r="Q7245" s="11" t="s">
        <v>36042</v>
      </c>
      <c r="R7245" s="11" t="s">
        <v>46</v>
      </c>
      <c r="S7245" s="9" t="s">
        <v>36043</v>
      </c>
      <c r="T7245" s="9" t="s">
        <v>22</v>
      </c>
    </row>
    <row r="7246" customHeight="1" spans="1:20">
      <c r="A7246" s="6">
        <v>45216</v>
      </c>
      <c r="B7246" s="9" t="s">
        <v>36044</v>
      </c>
      <c r="C7246" s="9" t="s">
        <v>5213</v>
      </c>
      <c r="D7246" s="11" t="s">
        <v>22</v>
      </c>
      <c r="E7246" s="9" t="s">
        <v>36045</v>
      </c>
      <c r="F7246" s="9" t="s">
        <v>36046</v>
      </c>
      <c r="G7246" s="11" t="s">
        <v>41</v>
      </c>
      <c r="H7246" s="11" t="s">
        <v>22</v>
      </c>
      <c r="I7246" s="11" t="s">
        <v>412</v>
      </c>
      <c r="J7246" s="11" t="s">
        <v>27</v>
      </c>
      <c r="K7246" s="11" t="s">
        <v>28</v>
      </c>
      <c r="L7246" s="11" t="s">
        <v>43</v>
      </c>
      <c r="M7246" s="9" t="s">
        <v>30</v>
      </c>
      <c r="N7246" s="9" t="s">
        <v>208</v>
      </c>
      <c r="O7246" s="11" t="s">
        <v>32</v>
      </c>
      <c r="P7246" s="11" t="s">
        <v>22</v>
      </c>
      <c r="Q7246" s="11" t="s">
        <v>36047</v>
      </c>
      <c r="R7246" s="11" t="s">
        <v>46</v>
      </c>
      <c r="S7246" s="9" t="s">
        <v>36048</v>
      </c>
      <c r="T7246" s="9" t="s">
        <v>22</v>
      </c>
    </row>
    <row r="7247" customHeight="1" spans="1:20">
      <c r="A7247" s="6">
        <v>45216</v>
      </c>
      <c r="B7247" s="9" t="s">
        <v>36049</v>
      </c>
      <c r="C7247" s="9" t="s">
        <v>783</v>
      </c>
      <c r="D7247" s="11" t="s">
        <v>22</v>
      </c>
      <c r="E7247" s="9" t="s">
        <v>36050</v>
      </c>
      <c r="F7247" s="9" t="s">
        <v>36051</v>
      </c>
      <c r="G7247" s="11" t="s">
        <v>82</v>
      </c>
      <c r="H7247" s="11" t="s">
        <v>22</v>
      </c>
      <c r="I7247" s="11" t="s">
        <v>448</v>
      </c>
      <c r="J7247" s="11" t="s">
        <v>27</v>
      </c>
      <c r="K7247" s="11" t="s">
        <v>28</v>
      </c>
      <c r="L7247" s="11" t="s">
        <v>43</v>
      </c>
      <c r="M7247" s="9" t="s">
        <v>169</v>
      </c>
      <c r="N7247" s="9" t="s">
        <v>743</v>
      </c>
      <c r="O7247" s="11" t="s">
        <v>32</v>
      </c>
      <c r="P7247" s="11" t="s">
        <v>22</v>
      </c>
      <c r="Q7247" s="11" t="s">
        <v>36052</v>
      </c>
      <c r="R7247" s="11" t="s">
        <v>46</v>
      </c>
      <c r="S7247" s="9" t="s">
        <v>36053</v>
      </c>
      <c r="T7247" s="9" t="s">
        <v>7429</v>
      </c>
    </row>
    <row r="7248" customHeight="1" spans="1:20">
      <c r="A7248" s="6">
        <v>45216</v>
      </c>
      <c r="B7248" s="9" t="s">
        <v>36054</v>
      </c>
      <c r="C7248" s="9" t="s">
        <v>783</v>
      </c>
      <c r="D7248" s="11" t="s">
        <v>22</v>
      </c>
      <c r="E7248" s="9" t="s">
        <v>36055</v>
      </c>
      <c r="F7248" s="9" t="s">
        <v>28086</v>
      </c>
      <c r="G7248" s="11" t="s">
        <v>82</v>
      </c>
      <c r="H7248" s="11" t="s">
        <v>22</v>
      </c>
      <c r="I7248" s="11" t="s">
        <v>412</v>
      </c>
      <c r="J7248" s="11" t="s">
        <v>27</v>
      </c>
      <c r="K7248" s="11" t="s">
        <v>28</v>
      </c>
      <c r="L7248" s="11" t="s">
        <v>43</v>
      </c>
      <c r="M7248" s="9" t="s">
        <v>169</v>
      </c>
      <c r="N7248" s="9" t="s">
        <v>743</v>
      </c>
      <c r="O7248" s="11" t="s">
        <v>32</v>
      </c>
      <c r="P7248" s="11" t="s">
        <v>22</v>
      </c>
      <c r="Q7248" s="11" t="s">
        <v>36056</v>
      </c>
      <c r="R7248" s="11" t="s">
        <v>46</v>
      </c>
      <c r="S7248" s="9" t="s">
        <v>36057</v>
      </c>
      <c r="T7248" s="9" t="s">
        <v>36058</v>
      </c>
    </row>
    <row r="7249" customHeight="1" spans="1:20">
      <c r="A7249" s="6">
        <v>45216</v>
      </c>
      <c r="B7249" s="9" t="s">
        <v>36059</v>
      </c>
      <c r="C7249" s="9" t="s">
        <v>783</v>
      </c>
      <c r="D7249" s="11" t="s">
        <v>22</v>
      </c>
      <c r="E7249" s="9" t="s">
        <v>36060</v>
      </c>
      <c r="F7249" s="9" t="s">
        <v>36061</v>
      </c>
      <c r="G7249" s="11" t="s">
        <v>25</v>
      </c>
      <c r="H7249" s="11" t="s">
        <v>22</v>
      </c>
      <c r="I7249" s="11" t="s">
        <v>75</v>
      </c>
      <c r="J7249" s="11" t="s">
        <v>27</v>
      </c>
      <c r="K7249" s="11" t="s">
        <v>28</v>
      </c>
      <c r="L7249" s="11" t="s">
        <v>43</v>
      </c>
      <c r="M7249" s="9" t="s">
        <v>30</v>
      </c>
      <c r="N7249" s="9" t="s">
        <v>743</v>
      </c>
      <c r="O7249" s="11" t="s">
        <v>32</v>
      </c>
      <c r="P7249" s="11" t="s">
        <v>22</v>
      </c>
      <c r="Q7249" s="11" t="s">
        <v>36062</v>
      </c>
      <c r="R7249" s="11" t="s">
        <v>46</v>
      </c>
      <c r="S7249" s="9" t="s">
        <v>36063</v>
      </c>
      <c r="T7249" s="9" t="s">
        <v>36064</v>
      </c>
    </row>
    <row r="7250" customHeight="1" spans="1:20">
      <c r="A7250" s="6">
        <v>45216</v>
      </c>
      <c r="B7250" s="9" t="s">
        <v>36065</v>
      </c>
      <c r="C7250" s="9" t="s">
        <v>783</v>
      </c>
      <c r="D7250" s="11" t="s">
        <v>22</v>
      </c>
      <c r="E7250" s="9" t="s">
        <v>36066</v>
      </c>
      <c r="F7250" s="9" t="s">
        <v>36067</v>
      </c>
      <c r="G7250" s="11" t="s">
        <v>69</v>
      </c>
      <c r="H7250" s="11" t="s">
        <v>22</v>
      </c>
      <c r="I7250" s="11" t="s">
        <v>175</v>
      </c>
      <c r="J7250" s="11" t="s">
        <v>27</v>
      </c>
      <c r="K7250" s="11" t="s">
        <v>28</v>
      </c>
      <c r="L7250" s="11" t="s">
        <v>43</v>
      </c>
      <c r="M7250" s="9" t="s">
        <v>169</v>
      </c>
      <c r="N7250" s="9" t="s">
        <v>743</v>
      </c>
      <c r="O7250" s="11" t="s">
        <v>32</v>
      </c>
      <c r="P7250" s="11" t="s">
        <v>22</v>
      </c>
      <c r="Q7250" s="11" t="s">
        <v>36068</v>
      </c>
      <c r="R7250" s="11" t="s">
        <v>46</v>
      </c>
      <c r="S7250" s="9" t="s">
        <v>36069</v>
      </c>
      <c r="T7250" s="9" t="s">
        <v>36070</v>
      </c>
    </row>
    <row r="7251" customHeight="1" spans="1:20">
      <c r="A7251" s="6">
        <v>45216</v>
      </c>
      <c r="B7251" s="9" t="s">
        <v>36071</v>
      </c>
      <c r="C7251" s="9" t="s">
        <v>783</v>
      </c>
      <c r="D7251" s="11" t="s">
        <v>22</v>
      </c>
      <c r="E7251" s="9" t="s">
        <v>36072</v>
      </c>
      <c r="F7251" s="9" t="s">
        <v>36073</v>
      </c>
      <c r="G7251" s="11" t="s">
        <v>82</v>
      </c>
      <c r="H7251" s="11" t="s">
        <v>22</v>
      </c>
      <c r="I7251" s="11" t="s">
        <v>168</v>
      </c>
      <c r="J7251" s="11" t="s">
        <v>27</v>
      </c>
      <c r="K7251" s="11" t="s">
        <v>28</v>
      </c>
      <c r="L7251" s="11" t="s">
        <v>43</v>
      </c>
      <c r="M7251" s="9" t="s">
        <v>169</v>
      </c>
      <c r="N7251" s="9" t="s">
        <v>743</v>
      </c>
      <c r="O7251" s="11" t="s">
        <v>32</v>
      </c>
      <c r="P7251" s="11" t="s">
        <v>22</v>
      </c>
      <c r="Q7251" s="11" t="s">
        <v>36074</v>
      </c>
      <c r="R7251" s="11" t="s">
        <v>46</v>
      </c>
      <c r="S7251" s="9" t="s">
        <v>36075</v>
      </c>
      <c r="T7251" s="9" t="s">
        <v>36076</v>
      </c>
    </row>
    <row r="7252" customHeight="1" spans="1:20">
      <c r="A7252" s="6">
        <v>45216</v>
      </c>
      <c r="B7252" s="9" t="s">
        <v>36077</v>
      </c>
      <c r="C7252" s="9" t="s">
        <v>783</v>
      </c>
      <c r="D7252" s="11" t="s">
        <v>22</v>
      </c>
      <c r="E7252" s="9" t="s">
        <v>36078</v>
      </c>
      <c r="F7252" s="9" t="s">
        <v>36079</v>
      </c>
      <c r="G7252" s="11" t="s">
        <v>82</v>
      </c>
      <c r="H7252" s="11" t="s">
        <v>22</v>
      </c>
      <c r="I7252" s="11" t="s">
        <v>241</v>
      </c>
      <c r="J7252" s="11" t="s">
        <v>27</v>
      </c>
      <c r="K7252" s="11" t="s">
        <v>28</v>
      </c>
      <c r="L7252" s="11" t="s">
        <v>43</v>
      </c>
      <c r="M7252" s="9" t="s">
        <v>169</v>
      </c>
      <c r="N7252" s="9" t="s">
        <v>743</v>
      </c>
      <c r="O7252" s="11" t="s">
        <v>32</v>
      </c>
      <c r="P7252" s="11" t="s">
        <v>22</v>
      </c>
      <c r="Q7252" s="11" t="s">
        <v>36080</v>
      </c>
      <c r="R7252" s="11" t="s">
        <v>46</v>
      </c>
      <c r="S7252" s="9" t="s">
        <v>36081</v>
      </c>
      <c r="T7252" s="9" t="s">
        <v>31338</v>
      </c>
    </row>
    <row r="7253" customHeight="1" spans="1:20">
      <c r="A7253" s="6">
        <v>45216</v>
      </c>
      <c r="B7253" s="9" t="s">
        <v>36082</v>
      </c>
      <c r="C7253" s="9" t="s">
        <v>783</v>
      </c>
      <c r="D7253" s="11" t="s">
        <v>22</v>
      </c>
      <c r="E7253" s="9" t="s">
        <v>36083</v>
      </c>
      <c r="F7253" s="9" t="s">
        <v>36084</v>
      </c>
      <c r="G7253" s="11" t="s">
        <v>82</v>
      </c>
      <c r="H7253" s="11" t="s">
        <v>110</v>
      </c>
      <c r="I7253" s="11" t="s">
        <v>253</v>
      </c>
      <c r="J7253" s="11" t="s">
        <v>27</v>
      </c>
      <c r="K7253" s="11" t="s">
        <v>28</v>
      </c>
      <c r="L7253" s="11" t="s">
        <v>43</v>
      </c>
      <c r="M7253" s="9" t="s">
        <v>30</v>
      </c>
      <c r="N7253" s="9" t="s">
        <v>743</v>
      </c>
      <c r="O7253" s="11" t="s">
        <v>32</v>
      </c>
      <c r="P7253" s="11" t="s">
        <v>22</v>
      </c>
      <c r="Q7253" s="11" t="s">
        <v>36085</v>
      </c>
      <c r="R7253" s="11" t="s">
        <v>46</v>
      </c>
      <c r="S7253" s="9" t="s">
        <v>36086</v>
      </c>
      <c r="T7253" s="9" t="s">
        <v>36087</v>
      </c>
    </row>
    <row r="7254" customHeight="1" spans="1:20">
      <c r="A7254" s="6">
        <v>45216</v>
      </c>
      <c r="B7254" s="9" t="s">
        <v>36088</v>
      </c>
      <c r="C7254" s="9" t="s">
        <v>783</v>
      </c>
      <c r="D7254" s="11" t="s">
        <v>22</v>
      </c>
      <c r="E7254" s="9" t="s">
        <v>36089</v>
      </c>
      <c r="F7254" s="9" t="s">
        <v>36090</v>
      </c>
      <c r="G7254" s="11" t="s">
        <v>82</v>
      </c>
      <c r="H7254" s="11" t="s">
        <v>22</v>
      </c>
      <c r="I7254" s="11" t="s">
        <v>168</v>
      </c>
      <c r="J7254" s="11" t="s">
        <v>27</v>
      </c>
      <c r="K7254" s="11" t="s">
        <v>28</v>
      </c>
      <c r="L7254" s="11" t="s">
        <v>43</v>
      </c>
      <c r="M7254" s="9" t="s">
        <v>169</v>
      </c>
      <c r="N7254" s="9" t="s">
        <v>743</v>
      </c>
      <c r="O7254" s="11" t="s">
        <v>32</v>
      </c>
      <c r="P7254" s="11" t="s">
        <v>22</v>
      </c>
      <c r="Q7254" s="11" t="s">
        <v>36091</v>
      </c>
      <c r="R7254" s="11" t="s">
        <v>46</v>
      </c>
      <c r="S7254" s="9" t="s">
        <v>36092</v>
      </c>
      <c r="T7254" s="9" t="s">
        <v>8604</v>
      </c>
    </row>
    <row r="7255" customHeight="1" spans="1:20">
      <c r="A7255" s="6">
        <v>45216</v>
      </c>
      <c r="B7255" s="9" t="s">
        <v>36093</v>
      </c>
      <c r="C7255" s="9" t="s">
        <v>783</v>
      </c>
      <c r="D7255" s="11" t="s">
        <v>22</v>
      </c>
      <c r="E7255" s="9" t="s">
        <v>36094</v>
      </c>
      <c r="F7255" s="9" t="s">
        <v>36095</v>
      </c>
      <c r="G7255" s="11" t="s">
        <v>82</v>
      </c>
      <c r="H7255" s="11" t="s">
        <v>22</v>
      </c>
      <c r="I7255" s="11" t="s">
        <v>168</v>
      </c>
      <c r="J7255" s="11" t="s">
        <v>27</v>
      </c>
      <c r="K7255" s="11" t="s">
        <v>28</v>
      </c>
      <c r="L7255" s="11" t="s">
        <v>43</v>
      </c>
      <c r="M7255" s="9" t="s">
        <v>169</v>
      </c>
      <c r="N7255" s="9" t="s">
        <v>743</v>
      </c>
      <c r="O7255" s="11" t="s">
        <v>32</v>
      </c>
      <c r="P7255" s="11" t="s">
        <v>22</v>
      </c>
      <c r="Q7255" s="11" t="s">
        <v>36096</v>
      </c>
      <c r="R7255" s="11" t="s">
        <v>46</v>
      </c>
      <c r="S7255" s="9" t="s">
        <v>36097</v>
      </c>
      <c r="T7255" s="9" t="s">
        <v>36098</v>
      </c>
    </row>
    <row r="7256" customHeight="1" spans="1:20">
      <c r="A7256" s="6">
        <v>45216</v>
      </c>
      <c r="B7256" s="9" t="s">
        <v>36099</v>
      </c>
      <c r="C7256" s="9" t="s">
        <v>783</v>
      </c>
      <c r="D7256" s="11" t="s">
        <v>22</v>
      </c>
      <c r="E7256" s="9" t="s">
        <v>36100</v>
      </c>
      <c r="F7256" s="9" t="s">
        <v>33227</v>
      </c>
      <c r="G7256" s="11" t="s">
        <v>62</v>
      </c>
      <c r="H7256" s="11" t="s">
        <v>22</v>
      </c>
      <c r="I7256" s="11" t="s">
        <v>155</v>
      </c>
      <c r="J7256" s="11" t="s">
        <v>27</v>
      </c>
      <c r="K7256" s="11" t="s">
        <v>28</v>
      </c>
      <c r="L7256" s="11" t="s">
        <v>43</v>
      </c>
      <c r="M7256" s="9" t="s">
        <v>44</v>
      </c>
      <c r="N7256" s="9" t="s">
        <v>743</v>
      </c>
      <c r="O7256" s="11" t="s">
        <v>32</v>
      </c>
      <c r="P7256" s="11" t="s">
        <v>22</v>
      </c>
      <c r="Q7256" s="11" t="s">
        <v>36101</v>
      </c>
      <c r="R7256" s="11" t="s">
        <v>46</v>
      </c>
      <c r="S7256" s="9" t="s">
        <v>36102</v>
      </c>
      <c r="T7256" s="9" t="s">
        <v>36103</v>
      </c>
    </row>
    <row r="7257" customHeight="1" spans="1:20">
      <c r="A7257" s="6">
        <v>45216</v>
      </c>
      <c r="B7257" s="9" t="s">
        <v>36104</v>
      </c>
      <c r="C7257" s="9" t="s">
        <v>783</v>
      </c>
      <c r="D7257" s="11" t="s">
        <v>22</v>
      </c>
      <c r="E7257" s="9" t="s">
        <v>33226</v>
      </c>
      <c r="F7257" s="9" t="s">
        <v>33227</v>
      </c>
      <c r="G7257" s="11" t="s">
        <v>82</v>
      </c>
      <c r="H7257" s="11" t="s">
        <v>22</v>
      </c>
      <c r="I7257" s="11" t="s">
        <v>168</v>
      </c>
      <c r="J7257" s="11" t="s">
        <v>27</v>
      </c>
      <c r="K7257" s="11" t="s">
        <v>28</v>
      </c>
      <c r="L7257" s="11" t="s">
        <v>43</v>
      </c>
      <c r="M7257" s="9" t="s">
        <v>169</v>
      </c>
      <c r="N7257" s="9" t="s">
        <v>743</v>
      </c>
      <c r="O7257" s="11" t="s">
        <v>32</v>
      </c>
      <c r="P7257" s="11" t="s">
        <v>22</v>
      </c>
      <c r="Q7257" s="11" t="s">
        <v>36105</v>
      </c>
      <c r="R7257" s="11" t="s">
        <v>46</v>
      </c>
      <c r="S7257" s="9" t="s">
        <v>36106</v>
      </c>
      <c r="T7257" s="9" t="s">
        <v>36107</v>
      </c>
    </row>
    <row r="7258" customHeight="1" spans="1:20">
      <c r="A7258" s="6">
        <v>45216</v>
      </c>
      <c r="B7258" s="9" t="s">
        <v>36108</v>
      </c>
      <c r="C7258" s="9" t="s">
        <v>783</v>
      </c>
      <c r="D7258" s="11" t="s">
        <v>22</v>
      </c>
      <c r="E7258" s="9" t="s">
        <v>36109</v>
      </c>
      <c r="F7258" s="9" t="s">
        <v>36110</v>
      </c>
      <c r="G7258" s="11" t="s">
        <v>82</v>
      </c>
      <c r="H7258" s="11" t="s">
        <v>96</v>
      </c>
      <c r="I7258" s="11" t="s">
        <v>2203</v>
      </c>
      <c r="J7258" s="11" t="s">
        <v>27</v>
      </c>
      <c r="K7258" s="11" t="s">
        <v>28</v>
      </c>
      <c r="L7258" s="11" t="s">
        <v>43</v>
      </c>
      <c r="M7258" s="9" t="s">
        <v>169</v>
      </c>
      <c r="N7258" s="9" t="s">
        <v>743</v>
      </c>
      <c r="O7258" s="11" t="s">
        <v>32</v>
      </c>
      <c r="P7258" s="11" t="s">
        <v>22</v>
      </c>
      <c r="Q7258" s="11" t="s">
        <v>36111</v>
      </c>
      <c r="R7258" s="11" t="s">
        <v>46</v>
      </c>
      <c r="S7258" s="9" t="s">
        <v>36112</v>
      </c>
      <c r="T7258" s="9" t="s">
        <v>36113</v>
      </c>
    </row>
    <row r="7259" customHeight="1" spans="1:20">
      <c r="A7259" s="6">
        <v>45216</v>
      </c>
      <c r="B7259" s="9" t="s">
        <v>36114</v>
      </c>
      <c r="C7259" s="9" t="s">
        <v>783</v>
      </c>
      <c r="D7259" s="11" t="s">
        <v>22</v>
      </c>
      <c r="E7259" s="9" t="s">
        <v>36115</v>
      </c>
      <c r="F7259" s="9" t="s">
        <v>36116</v>
      </c>
      <c r="G7259" s="11" t="s">
        <v>82</v>
      </c>
      <c r="H7259" s="11" t="s">
        <v>110</v>
      </c>
      <c r="I7259" s="11" t="s">
        <v>168</v>
      </c>
      <c r="J7259" s="11" t="s">
        <v>27</v>
      </c>
      <c r="K7259" s="11" t="s">
        <v>28</v>
      </c>
      <c r="L7259" s="11" t="s">
        <v>43</v>
      </c>
      <c r="M7259" s="9" t="s">
        <v>169</v>
      </c>
      <c r="N7259" s="9" t="s">
        <v>743</v>
      </c>
      <c r="O7259" s="11" t="s">
        <v>32</v>
      </c>
      <c r="P7259" s="11" t="s">
        <v>22</v>
      </c>
      <c r="Q7259" s="11" t="s">
        <v>36117</v>
      </c>
      <c r="R7259" s="11" t="s">
        <v>46</v>
      </c>
      <c r="S7259" s="9" t="s">
        <v>36118</v>
      </c>
      <c r="T7259" s="9" t="s">
        <v>36119</v>
      </c>
    </row>
    <row r="7260" customHeight="1" spans="1:20">
      <c r="A7260" s="6">
        <v>45216</v>
      </c>
      <c r="B7260" s="9" t="s">
        <v>36120</v>
      </c>
      <c r="C7260" s="9" t="s">
        <v>783</v>
      </c>
      <c r="D7260" s="11" t="s">
        <v>22</v>
      </c>
      <c r="E7260" s="9" t="s">
        <v>31389</v>
      </c>
      <c r="F7260" s="9" t="s">
        <v>31390</v>
      </c>
      <c r="G7260" s="11" t="s">
        <v>82</v>
      </c>
      <c r="H7260" s="11" t="s">
        <v>22</v>
      </c>
      <c r="I7260" s="11" t="s">
        <v>90</v>
      </c>
      <c r="J7260" s="11" t="s">
        <v>27</v>
      </c>
      <c r="K7260" s="11" t="s">
        <v>28</v>
      </c>
      <c r="L7260" s="11" t="s">
        <v>43</v>
      </c>
      <c r="M7260" s="9" t="s">
        <v>169</v>
      </c>
      <c r="N7260" s="9" t="s">
        <v>743</v>
      </c>
      <c r="O7260" s="11" t="s">
        <v>32</v>
      </c>
      <c r="P7260" s="11" t="s">
        <v>22</v>
      </c>
      <c r="Q7260" s="11" t="s">
        <v>36121</v>
      </c>
      <c r="R7260" s="11" t="s">
        <v>46</v>
      </c>
      <c r="S7260" s="9" t="s">
        <v>36122</v>
      </c>
      <c r="T7260" s="9" t="s">
        <v>36123</v>
      </c>
    </row>
    <row r="7261" customHeight="1" spans="1:20">
      <c r="A7261" s="6">
        <v>45216</v>
      </c>
      <c r="B7261" s="9" t="s">
        <v>36124</v>
      </c>
      <c r="C7261" s="9" t="s">
        <v>783</v>
      </c>
      <c r="D7261" s="11" t="s">
        <v>22</v>
      </c>
      <c r="E7261" s="9" t="s">
        <v>36125</v>
      </c>
      <c r="F7261" s="9" t="s">
        <v>36126</v>
      </c>
      <c r="G7261" s="11" t="s">
        <v>41</v>
      </c>
      <c r="H7261" s="11" t="s">
        <v>22</v>
      </c>
      <c r="I7261" s="11" t="s">
        <v>253</v>
      </c>
      <c r="J7261" s="11" t="s">
        <v>27</v>
      </c>
      <c r="K7261" s="11" t="s">
        <v>28</v>
      </c>
      <c r="L7261" s="11" t="s">
        <v>43</v>
      </c>
      <c r="M7261" s="9" t="s">
        <v>44</v>
      </c>
      <c r="N7261" s="9" t="s">
        <v>743</v>
      </c>
      <c r="O7261" s="11" t="s">
        <v>32</v>
      </c>
      <c r="P7261" s="11" t="s">
        <v>22</v>
      </c>
      <c r="Q7261" s="11" t="s">
        <v>36127</v>
      </c>
      <c r="R7261" s="11" t="s">
        <v>46</v>
      </c>
      <c r="S7261" s="9" t="s">
        <v>36128</v>
      </c>
      <c r="T7261" s="9" t="s">
        <v>36129</v>
      </c>
    </row>
    <row r="7262" customHeight="1" spans="1:20">
      <c r="A7262" s="6">
        <v>45216</v>
      </c>
      <c r="B7262" s="9" t="s">
        <v>36130</v>
      </c>
      <c r="C7262" s="9" t="s">
        <v>783</v>
      </c>
      <c r="D7262" s="11" t="s">
        <v>22</v>
      </c>
      <c r="E7262" s="9" t="s">
        <v>15392</v>
      </c>
      <c r="F7262" s="9" t="s">
        <v>15393</v>
      </c>
      <c r="G7262" s="11" t="s">
        <v>82</v>
      </c>
      <c r="H7262" s="11" t="s">
        <v>22</v>
      </c>
      <c r="I7262" s="11" t="s">
        <v>701</v>
      </c>
      <c r="J7262" s="11" t="s">
        <v>27</v>
      </c>
      <c r="K7262" s="11" t="s">
        <v>28</v>
      </c>
      <c r="L7262" s="11" t="s">
        <v>43</v>
      </c>
      <c r="M7262" s="9" t="s">
        <v>169</v>
      </c>
      <c r="N7262" s="9" t="s">
        <v>743</v>
      </c>
      <c r="O7262" s="11" t="s">
        <v>32</v>
      </c>
      <c r="P7262" s="11" t="s">
        <v>22</v>
      </c>
      <c r="Q7262" s="11" t="s">
        <v>36131</v>
      </c>
      <c r="R7262" s="11" t="s">
        <v>46</v>
      </c>
      <c r="S7262" s="9" t="s">
        <v>36132</v>
      </c>
      <c r="T7262" s="9" t="s">
        <v>36133</v>
      </c>
    </row>
    <row r="7263" customHeight="1" spans="1:20">
      <c r="A7263" s="6">
        <v>45216</v>
      </c>
      <c r="B7263" s="9" t="s">
        <v>36134</v>
      </c>
      <c r="C7263" s="9" t="s">
        <v>5213</v>
      </c>
      <c r="D7263" s="11" t="s">
        <v>22</v>
      </c>
      <c r="E7263" s="9" t="s">
        <v>36135</v>
      </c>
      <c r="F7263" s="9" t="s">
        <v>36136</v>
      </c>
      <c r="G7263" s="11" t="s">
        <v>62</v>
      </c>
      <c r="H7263" s="11" t="s">
        <v>22</v>
      </c>
      <c r="I7263" s="11" t="s">
        <v>511</v>
      </c>
      <c r="J7263" s="11" t="s">
        <v>27</v>
      </c>
      <c r="K7263" s="11" t="s">
        <v>28</v>
      </c>
      <c r="L7263" s="11" t="s">
        <v>43</v>
      </c>
      <c r="M7263" s="9" t="s">
        <v>44</v>
      </c>
      <c r="N7263" s="9" t="s">
        <v>208</v>
      </c>
      <c r="O7263" s="11" t="s">
        <v>32</v>
      </c>
      <c r="P7263" s="11" t="s">
        <v>22</v>
      </c>
      <c r="Q7263" s="11" t="s">
        <v>36137</v>
      </c>
      <c r="R7263" s="11" t="s">
        <v>46</v>
      </c>
      <c r="S7263" s="9" t="s">
        <v>36138</v>
      </c>
      <c r="T7263" s="9" t="s">
        <v>36139</v>
      </c>
    </row>
    <row r="7264" customHeight="1" spans="1:20">
      <c r="A7264" s="6">
        <v>45216</v>
      </c>
      <c r="B7264" s="9" t="s">
        <v>36140</v>
      </c>
      <c r="C7264" s="9" t="s">
        <v>5213</v>
      </c>
      <c r="D7264" s="11" t="s">
        <v>22</v>
      </c>
      <c r="E7264" s="9" t="s">
        <v>36141</v>
      </c>
      <c r="F7264" s="9" t="s">
        <v>36142</v>
      </c>
      <c r="G7264" s="11" t="s">
        <v>25</v>
      </c>
      <c r="H7264" s="11" t="s">
        <v>110</v>
      </c>
      <c r="I7264" s="11" t="s">
        <v>412</v>
      </c>
      <c r="J7264" s="11" t="s">
        <v>27</v>
      </c>
      <c r="K7264" s="11" t="s">
        <v>28</v>
      </c>
      <c r="L7264" s="11" t="s">
        <v>43</v>
      </c>
      <c r="M7264" s="9" t="s">
        <v>44</v>
      </c>
      <c r="N7264" s="9" t="s">
        <v>208</v>
      </c>
      <c r="O7264" s="11" t="s">
        <v>32</v>
      </c>
      <c r="P7264" s="11" t="s">
        <v>22</v>
      </c>
      <c r="Q7264" s="11" t="s">
        <v>36143</v>
      </c>
      <c r="R7264" s="11" t="s">
        <v>46</v>
      </c>
      <c r="S7264" s="9" t="s">
        <v>36144</v>
      </c>
      <c r="T7264" s="9" t="s">
        <v>36145</v>
      </c>
    </row>
    <row r="7265" customHeight="1" spans="1:20">
      <c r="A7265" s="6">
        <v>45216</v>
      </c>
      <c r="B7265" s="9" t="s">
        <v>36146</v>
      </c>
      <c r="C7265" s="9" t="s">
        <v>7563</v>
      </c>
      <c r="D7265" s="11" t="s">
        <v>22</v>
      </c>
      <c r="E7265" s="9" t="s">
        <v>36147</v>
      </c>
      <c r="F7265" s="9" t="s">
        <v>34163</v>
      </c>
      <c r="G7265" s="11" t="s">
        <v>41</v>
      </c>
      <c r="H7265" s="11" t="s">
        <v>110</v>
      </c>
      <c r="I7265" s="11" t="s">
        <v>26</v>
      </c>
      <c r="J7265" s="11" t="s">
        <v>27</v>
      </c>
      <c r="K7265" s="11" t="s">
        <v>28</v>
      </c>
      <c r="L7265" s="11" t="s">
        <v>29</v>
      </c>
      <c r="M7265" s="9" t="s">
        <v>30</v>
      </c>
      <c r="N7265" s="9" t="s">
        <v>31</v>
      </c>
      <c r="O7265" s="11" t="s">
        <v>32</v>
      </c>
      <c r="P7265" s="11" t="s">
        <v>22</v>
      </c>
      <c r="Q7265" s="11" t="s">
        <v>36148</v>
      </c>
      <c r="R7265" s="11" t="s">
        <v>34</v>
      </c>
      <c r="S7265" s="9" t="s">
        <v>36149</v>
      </c>
      <c r="T7265" s="9" t="s">
        <v>36150</v>
      </c>
    </row>
    <row r="7266" customHeight="1" spans="1:20">
      <c r="A7266" s="6">
        <v>45216</v>
      </c>
      <c r="B7266" s="9" t="s">
        <v>36151</v>
      </c>
      <c r="C7266" s="9" t="s">
        <v>393</v>
      </c>
      <c r="D7266" s="11" t="s">
        <v>22</v>
      </c>
      <c r="E7266" s="9" t="s">
        <v>36152</v>
      </c>
      <c r="F7266" s="9" t="s">
        <v>36153</v>
      </c>
      <c r="G7266" s="11" t="s">
        <v>25</v>
      </c>
      <c r="H7266" s="11" t="s">
        <v>22</v>
      </c>
      <c r="I7266" s="11" t="s">
        <v>26</v>
      </c>
      <c r="J7266" s="11" t="s">
        <v>27</v>
      </c>
      <c r="K7266" s="11" t="s">
        <v>76</v>
      </c>
      <c r="L7266" s="11" t="s">
        <v>29</v>
      </c>
      <c r="M7266" s="9" t="s">
        <v>30</v>
      </c>
      <c r="N7266" s="9" t="s">
        <v>31</v>
      </c>
      <c r="O7266" s="11" t="s">
        <v>32</v>
      </c>
      <c r="P7266" s="11" t="s">
        <v>22</v>
      </c>
      <c r="Q7266" s="11" t="s">
        <v>36154</v>
      </c>
      <c r="R7266" s="11" t="s">
        <v>34</v>
      </c>
      <c r="S7266" s="9" t="s">
        <v>36155</v>
      </c>
      <c r="T7266" s="9" t="s">
        <v>36156</v>
      </c>
    </row>
    <row r="7267" customHeight="1" spans="1:20">
      <c r="A7267" s="6">
        <v>45216</v>
      </c>
      <c r="B7267" s="9" t="s">
        <v>36157</v>
      </c>
      <c r="C7267" s="9" t="s">
        <v>5035</v>
      </c>
      <c r="D7267" s="11" t="s">
        <v>22</v>
      </c>
      <c r="E7267" s="9" t="s">
        <v>36158</v>
      </c>
      <c r="F7267" s="9" t="s">
        <v>36159</v>
      </c>
      <c r="G7267" s="11" t="s">
        <v>130</v>
      </c>
      <c r="H7267" s="11" t="s">
        <v>110</v>
      </c>
      <c r="I7267" s="11" t="s">
        <v>26</v>
      </c>
      <c r="J7267" s="11" t="s">
        <v>27</v>
      </c>
      <c r="K7267" s="11" t="s">
        <v>76</v>
      </c>
      <c r="L7267" s="11" t="s">
        <v>29</v>
      </c>
      <c r="M7267" s="9" t="s">
        <v>30</v>
      </c>
      <c r="N7267" s="9" t="s">
        <v>31</v>
      </c>
      <c r="O7267" s="11" t="s">
        <v>32</v>
      </c>
      <c r="P7267" s="11" t="s">
        <v>22</v>
      </c>
      <c r="Q7267" s="11" t="s">
        <v>36160</v>
      </c>
      <c r="R7267" s="11" t="s">
        <v>34</v>
      </c>
      <c r="S7267" s="9" t="s">
        <v>36161</v>
      </c>
      <c r="T7267" s="9" t="s">
        <v>36162</v>
      </c>
    </row>
    <row r="7268" customHeight="1" spans="1:20">
      <c r="A7268" s="6">
        <v>45216</v>
      </c>
      <c r="B7268" s="9" t="s">
        <v>36163</v>
      </c>
      <c r="C7268" s="9" t="s">
        <v>2911</v>
      </c>
      <c r="D7268" s="11" t="s">
        <v>22</v>
      </c>
      <c r="E7268" s="9" t="s">
        <v>36164</v>
      </c>
      <c r="F7268" s="9" t="s">
        <v>20035</v>
      </c>
      <c r="G7268" s="11" t="s">
        <v>194</v>
      </c>
      <c r="H7268" s="11" t="s">
        <v>110</v>
      </c>
      <c r="I7268" s="11" t="s">
        <v>26</v>
      </c>
      <c r="J7268" s="11" t="s">
        <v>27</v>
      </c>
      <c r="K7268" s="11" t="s">
        <v>195</v>
      </c>
      <c r="L7268" s="11" t="s">
        <v>29</v>
      </c>
      <c r="M7268" s="9" t="s">
        <v>30</v>
      </c>
      <c r="N7268" s="9" t="s">
        <v>31</v>
      </c>
      <c r="O7268" s="11" t="s">
        <v>32</v>
      </c>
      <c r="P7268" s="11" t="s">
        <v>22</v>
      </c>
      <c r="Q7268" s="11" t="s">
        <v>36165</v>
      </c>
      <c r="R7268" s="11" t="s">
        <v>34</v>
      </c>
      <c r="S7268" s="9" t="s">
        <v>36166</v>
      </c>
      <c r="T7268" s="9" t="s">
        <v>36167</v>
      </c>
    </row>
    <row r="7269" customHeight="1" spans="1:20">
      <c r="A7269" s="6">
        <v>45216</v>
      </c>
      <c r="B7269" s="9" t="s">
        <v>36168</v>
      </c>
      <c r="C7269" s="9" t="s">
        <v>6717</v>
      </c>
      <c r="D7269" s="11" t="s">
        <v>22</v>
      </c>
      <c r="E7269" s="9" t="s">
        <v>36169</v>
      </c>
      <c r="F7269" s="9" t="s">
        <v>31390</v>
      </c>
      <c r="G7269" s="11" t="s">
        <v>41</v>
      </c>
      <c r="H7269" s="11" t="s">
        <v>22</v>
      </c>
      <c r="I7269" s="11" t="s">
        <v>26</v>
      </c>
      <c r="J7269" s="11" t="s">
        <v>27</v>
      </c>
      <c r="K7269" s="11" t="s">
        <v>76</v>
      </c>
      <c r="L7269" s="11" t="s">
        <v>29</v>
      </c>
      <c r="M7269" s="9" t="s">
        <v>30</v>
      </c>
      <c r="N7269" s="9" t="s">
        <v>31</v>
      </c>
      <c r="O7269" s="11" t="s">
        <v>32</v>
      </c>
      <c r="P7269" s="11" t="s">
        <v>22</v>
      </c>
      <c r="Q7269" s="11" t="s">
        <v>36170</v>
      </c>
      <c r="R7269" s="11" t="s">
        <v>34</v>
      </c>
      <c r="S7269" s="9" t="s">
        <v>36171</v>
      </c>
      <c r="T7269" s="9" t="s">
        <v>36172</v>
      </c>
    </row>
    <row r="7270" customHeight="1" spans="1:20">
      <c r="A7270" s="6">
        <v>45216</v>
      </c>
      <c r="B7270" s="9" t="s">
        <v>36173</v>
      </c>
      <c r="C7270" s="9" t="s">
        <v>3160</v>
      </c>
      <c r="D7270" s="11" t="s">
        <v>22</v>
      </c>
      <c r="E7270" s="9" t="s">
        <v>36174</v>
      </c>
      <c r="F7270" s="9" t="s">
        <v>36175</v>
      </c>
      <c r="G7270" s="11" t="s">
        <v>25</v>
      </c>
      <c r="H7270" s="11" t="s">
        <v>22</v>
      </c>
      <c r="I7270" s="11" t="s">
        <v>26</v>
      </c>
      <c r="J7270" s="11" t="s">
        <v>27</v>
      </c>
      <c r="K7270" s="11" t="s">
        <v>76</v>
      </c>
      <c r="L7270" s="11" t="s">
        <v>29</v>
      </c>
      <c r="M7270" s="9" t="s">
        <v>44</v>
      </c>
      <c r="N7270" s="9" t="s">
        <v>31</v>
      </c>
      <c r="O7270" s="11" t="s">
        <v>32</v>
      </c>
      <c r="P7270" s="11" t="s">
        <v>22</v>
      </c>
      <c r="Q7270" s="11" t="s">
        <v>36176</v>
      </c>
      <c r="R7270" s="11" t="s">
        <v>34</v>
      </c>
      <c r="S7270" s="9" t="s">
        <v>36177</v>
      </c>
      <c r="T7270" s="9" t="s">
        <v>36178</v>
      </c>
    </row>
    <row r="7271" customHeight="1" spans="1:20">
      <c r="A7271" s="6">
        <v>45216</v>
      </c>
      <c r="B7271" s="9" t="s">
        <v>36179</v>
      </c>
      <c r="C7271" s="9" t="s">
        <v>12243</v>
      </c>
      <c r="D7271" s="11" t="s">
        <v>22</v>
      </c>
      <c r="E7271" s="9" t="s">
        <v>36180</v>
      </c>
      <c r="F7271" s="9" t="s">
        <v>36181</v>
      </c>
      <c r="G7271" s="11" t="s">
        <v>25</v>
      </c>
      <c r="H7271" s="11" t="s">
        <v>22</v>
      </c>
      <c r="I7271" s="11" t="s">
        <v>175</v>
      </c>
      <c r="J7271" s="11" t="s">
        <v>27</v>
      </c>
      <c r="K7271" s="11" t="s">
        <v>28</v>
      </c>
      <c r="L7271" s="11" t="s">
        <v>43</v>
      </c>
      <c r="M7271" s="9" t="s">
        <v>44</v>
      </c>
      <c r="N7271" s="9" t="s">
        <v>743</v>
      </c>
      <c r="O7271" s="11" t="s">
        <v>32</v>
      </c>
      <c r="P7271" s="11" t="s">
        <v>22</v>
      </c>
      <c r="Q7271" s="11" t="s">
        <v>36182</v>
      </c>
      <c r="R7271" s="11" t="s">
        <v>46</v>
      </c>
      <c r="S7271" s="9" t="s">
        <v>36183</v>
      </c>
      <c r="T7271" s="9" t="s">
        <v>36184</v>
      </c>
    </row>
    <row r="7272" customHeight="1" spans="1:20">
      <c r="A7272" s="6">
        <v>45216</v>
      </c>
      <c r="B7272" s="9" t="s">
        <v>36185</v>
      </c>
      <c r="C7272" s="9" t="s">
        <v>36186</v>
      </c>
      <c r="D7272" s="11" t="s">
        <v>22</v>
      </c>
      <c r="E7272" s="9" t="s">
        <v>36187</v>
      </c>
      <c r="F7272" s="9" t="s">
        <v>36188</v>
      </c>
      <c r="G7272" s="11" t="s">
        <v>69</v>
      </c>
      <c r="H7272" s="11" t="s">
        <v>22</v>
      </c>
      <c r="I7272" s="11" t="s">
        <v>701</v>
      </c>
      <c r="J7272" s="11" t="s">
        <v>27</v>
      </c>
      <c r="K7272" s="11" t="s">
        <v>28</v>
      </c>
      <c r="L7272" s="11" t="s">
        <v>43</v>
      </c>
      <c r="M7272" s="9" t="s">
        <v>30</v>
      </c>
      <c r="N7272" s="9" t="s">
        <v>31</v>
      </c>
      <c r="O7272" s="11" t="s">
        <v>32</v>
      </c>
      <c r="P7272" s="11" t="s">
        <v>6656</v>
      </c>
      <c r="Q7272" s="11" t="s">
        <v>36189</v>
      </c>
      <c r="R7272" s="11" t="s">
        <v>46</v>
      </c>
      <c r="S7272" s="9" t="s">
        <v>36190</v>
      </c>
      <c r="T7272" s="9" t="s">
        <v>36191</v>
      </c>
    </row>
    <row r="7273" customHeight="1" spans="1:20">
      <c r="A7273" s="6">
        <v>45216</v>
      </c>
      <c r="B7273" s="9" t="s">
        <v>36192</v>
      </c>
      <c r="C7273" s="9" t="s">
        <v>6660</v>
      </c>
      <c r="D7273" s="11" t="s">
        <v>22</v>
      </c>
      <c r="E7273" s="9" t="s">
        <v>36193</v>
      </c>
      <c r="F7273" s="9" t="s">
        <v>36194</v>
      </c>
      <c r="G7273" s="11" t="s">
        <v>41</v>
      </c>
      <c r="H7273" s="11" t="s">
        <v>22</v>
      </c>
      <c r="I7273" s="11" t="s">
        <v>54</v>
      </c>
      <c r="J7273" s="11" t="s">
        <v>27</v>
      </c>
      <c r="K7273" s="11" t="s">
        <v>28</v>
      </c>
      <c r="L7273" s="11" t="s">
        <v>43</v>
      </c>
      <c r="M7273" s="9" t="s">
        <v>30</v>
      </c>
      <c r="N7273" s="9" t="s">
        <v>31</v>
      </c>
      <c r="O7273" s="11" t="s">
        <v>32</v>
      </c>
      <c r="P7273" s="11" t="s">
        <v>22</v>
      </c>
      <c r="Q7273" s="11" t="s">
        <v>36195</v>
      </c>
      <c r="R7273" s="11" t="s">
        <v>46</v>
      </c>
      <c r="S7273" s="9" t="s">
        <v>36196</v>
      </c>
      <c r="T7273" s="9" t="s">
        <v>36197</v>
      </c>
    </row>
    <row r="7274" customHeight="1" spans="1:20">
      <c r="A7274" s="6">
        <v>45216</v>
      </c>
      <c r="B7274" s="9" t="s">
        <v>36198</v>
      </c>
      <c r="C7274" s="9" t="s">
        <v>6660</v>
      </c>
      <c r="D7274" s="11" t="s">
        <v>22</v>
      </c>
      <c r="E7274" s="9" t="s">
        <v>36199</v>
      </c>
      <c r="F7274" s="9" t="s">
        <v>36200</v>
      </c>
      <c r="G7274" s="11" t="s">
        <v>130</v>
      </c>
      <c r="H7274" s="11" t="s">
        <v>22</v>
      </c>
      <c r="I7274" s="11" t="s">
        <v>117</v>
      </c>
      <c r="J7274" s="11" t="s">
        <v>27</v>
      </c>
      <c r="K7274" s="11" t="s">
        <v>28</v>
      </c>
      <c r="L7274" s="11" t="s">
        <v>43</v>
      </c>
      <c r="M7274" s="9" t="s">
        <v>30</v>
      </c>
      <c r="N7274" s="9" t="s">
        <v>31</v>
      </c>
      <c r="O7274" s="11" t="s">
        <v>32</v>
      </c>
      <c r="P7274" s="11" t="s">
        <v>22</v>
      </c>
      <c r="Q7274" s="11" t="s">
        <v>36201</v>
      </c>
      <c r="R7274" s="11" t="s">
        <v>46</v>
      </c>
      <c r="S7274" s="9" t="s">
        <v>36202</v>
      </c>
      <c r="T7274" s="9" t="s">
        <v>36203</v>
      </c>
    </row>
    <row r="7275" customHeight="1" spans="1:20">
      <c r="A7275" s="6">
        <v>45217</v>
      </c>
      <c r="B7275" s="9" t="s">
        <v>36204</v>
      </c>
      <c r="C7275" s="9" t="s">
        <v>101</v>
      </c>
      <c r="D7275" s="11" t="s">
        <v>22</v>
      </c>
      <c r="E7275" s="9" t="s">
        <v>36205</v>
      </c>
      <c r="F7275" s="9" t="s">
        <v>36206</v>
      </c>
      <c r="G7275" s="11" t="s">
        <v>247</v>
      </c>
      <c r="H7275" s="11" t="s">
        <v>22</v>
      </c>
      <c r="I7275" s="11" t="s">
        <v>54</v>
      </c>
      <c r="J7275" s="11" t="s">
        <v>27</v>
      </c>
      <c r="K7275" s="11" t="s">
        <v>28</v>
      </c>
      <c r="L7275" s="11" t="s">
        <v>43</v>
      </c>
      <c r="M7275" s="9" t="s">
        <v>169</v>
      </c>
      <c r="N7275" s="9" t="s">
        <v>31</v>
      </c>
      <c r="O7275" s="11" t="s">
        <v>32</v>
      </c>
      <c r="P7275" s="11" t="s">
        <v>22</v>
      </c>
      <c r="Q7275" s="11" t="s">
        <v>36207</v>
      </c>
      <c r="R7275" s="11" t="s">
        <v>46</v>
      </c>
      <c r="S7275" s="9" t="s">
        <v>36208</v>
      </c>
      <c r="T7275" s="9" t="s">
        <v>36209</v>
      </c>
    </row>
    <row r="7276" customHeight="1" spans="1:20">
      <c r="A7276" s="6">
        <v>45217</v>
      </c>
      <c r="B7276" s="9" t="s">
        <v>36210</v>
      </c>
      <c r="C7276" s="9" t="s">
        <v>817</v>
      </c>
      <c r="D7276" s="11" t="s">
        <v>22</v>
      </c>
      <c r="E7276" s="9" t="s">
        <v>36211</v>
      </c>
      <c r="F7276" s="9" t="s">
        <v>36212</v>
      </c>
      <c r="G7276" s="11" t="s">
        <v>336</v>
      </c>
      <c r="H7276" s="11" t="s">
        <v>22</v>
      </c>
      <c r="I7276" s="11" t="s">
        <v>124</v>
      </c>
      <c r="J7276" s="11" t="s">
        <v>27</v>
      </c>
      <c r="K7276" s="11" t="s">
        <v>28</v>
      </c>
      <c r="L7276" s="11" t="s">
        <v>43</v>
      </c>
      <c r="M7276" s="9" t="s">
        <v>44</v>
      </c>
      <c r="N7276" s="9" t="s">
        <v>31</v>
      </c>
      <c r="O7276" s="11" t="s">
        <v>32</v>
      </c>
      <c r="P7276" s="11" t="s">
        <v>22</v>
      </c>
      <c r="Q7276" s="11" t="s">
        <v>36213</v>
      </c>
      <c r="R7276" s="11" t="s">
        <v>46</v>
      </c>
      <c r="S7276" s="20" t="s">
        <v>36214</v>
      </c>
      <c r="T7276" s="9" t="s">
        <v>36215</v>
      </c>
    </row>
    <row r="7277" customHeight="1" spans="1:20">
      <c r="A7277" s="6">
        <v>45217</v>
      </c>
      <c r="B7277" s="9" t="s">
        <v>36216</v>
      </c>
      <c r="C7277" s="9" t="s">
        <v>381</v>
      </c>
      <c r="D7277" s="11" t="s">
        <v>22</v>
      </c>
      <c r="E7277" s="9" t="s">
        <v>36217</v>
      </c>
      <c r="F7277" s="9" t="s">
        <v>36218</v>
      </c>
      <c r="G7277" s="11" t="s">
        <v>130</v>
      </c>
      <c r="H7277" s="11" t="s">
        <v>22</v>
      </c>
      <c r="I7277" s="11" t="s">
        <v>1181</v>
      </c>
      <c r="J7277" s="11" t="s">
        <v>27</v>
      </c>
      <c r="K7277" s="11" t="s">
        <v>28</v>
      </c>
      <c r="L7277" s="11" t="s">
        <v>43</v>
      </c>
      <c r="M7277" s="9" t="s">
        <v>44</v>
      </c>
      <c r="N7277" s="9" t="s">
        <v>31</v>
      </c>
      <c r="O7277" s="11" t="s">
        <v>32</v>
      </c>
      <c r="P7277" s="11" t="s">
        <v>22</v>
      </c>
      <c r="Q7277" s="11" t="s">
        <v>36219</v>
      </c>
      <c r="R7277" s="11" t="s">
        <v>46</v>
      </c>
      <c r="S7277" s="9" t="s">
        <v>36220</v>
      </c>
      <c r="T7277" s="9" t="s">
        <v>36221</v>
      </c>
    </row>
    <row r="7278" customHeight="1" spans="1:20">
      <c r="A7278" s="6">
        <v>45217</v>
      </c>
      <c r="B7278" s="9" t="s">
        <v>36222</v>
      </c>
      <c r="C7278" s="9" t="s">
        <v>399</v>
      </c>
      <c r="D7278" s="11" t="s">
        <v>22</v>
      </c>
      <c r="E7278" s="9" t="s">
        <v>36223</v>
      </c>
      <c r="F7278" s="9" t="s">
        <v>36224</v>
      </c>
      <c r="G7278" s="11" t="s">
        <v>247</v>
      </c>
      <c r="H7278" s="11" t="s">
        <v>22</v>
      </c>
      <c r="I7278" s="11" t="s">
        <v>337</v>
      </c>
      <c r="J7278" s="11" t="s">
        <v>27</v>
      </c>
      <c r="K7278" s="11" t="s">
        <v>28</v>
      </c>
      <c r="L7278" s="11" t="s">
        <v>43</v>
      </c>
      <c r="M7278" s="9" t="s">
        <v>30</v>
      </c>
      <c r="N7278" s="9" t="s">
        <v>31</v>
      </c>
      <c r="O7278" s="11" t="s">
        <v>32</v>
      </c>
      <c r="P7278" s="11" t="s">
        <v>22</v>
      </c>
      <c r="Q7278" s="11" t="s">
        <v>36225</v>
      </c>
      <c r="R7278" s="11" t="s">
        <v>46</v>
      </c>
      <c r="S7278" s="9" t="s">
        <v>36226</v>
      </c>
      <c r="T7278" s="9" t="s">
        <v>36227</v>
      </c>
    </row>
    <row r="7279" customHeight="1" spans="1:20">
      <c r="A7279" s="6">
        <v>45217</v>
      </c>
      <c r="B7279" s="9" t="s">
        <v>36228</v>
      </c>
      <c r="C7279" s="9" t="s">
        <v>179</v>
      </c>
      <c r="D7279" s="11" t="s">
        <v>22</v>
      </c>
      <c r="E7279" s="9" t="s">
        <v>36229</v>
      </c>
      <c r="F7279" s="9" t="s">
        <v>36230</v>
      </c>
      <c r="G7279" s="11" t="s">
        <v>82</v>
      </c>
      <c r="H7279" s="11" t="s">
        <v>22</v>
      </c>
      <c r="I7279" s="11" t="s">
        <v>168</v>
      </c>
      <c r="J7279" s="11" t="s">
        <v>27</v>
      </c>
      <c r="K7279" s="11" t="s">
        <v>28</v>
      </c>
      <c r="L7279" s="11" t="s">
        <v>43</v>
      </c>
      <c r="M7279" s="9" t="s">
        <v>169</v>
      </c>
      <c r="N7279" s="9" t="s">
        <v>31</v>
      </c>
      <c r="O7279" s="11" t="s">
        <v>32</v>
      </c>
      <c r="P7279" s="11" t="s">
        <v>22</v>
      </c>
      <c r="Q7279" s="11" t="s">
        <v>36231</v>
      </c>
      <c r="R7279" s="11" t="s">
        <v>46</v>
      </c>
      <c r="S7279" s="9" t="s">
        <v>36232</v>
      </c>
      <c r="T7279" s="9" t="s">
        <v>36233</v>
      </c>
    </row>
    <row r="7280" customHeight="1" spans="1:20">
      <c r="A7280" s="6">
        <v>45217</v>
      </c>
      <c r="B7280" s="9" t="s">
        <v>36234</v>
      </c>
      <c r="C7280" s="9" t="s">
        <v>179</v>
      </c>
      <c r="D7280" s="11" t="s">
        <v>22</v>
      </c>
      <c r="E7280" s="9" t="s">
        <v>36235</v>
      </c>
      <c r="F7280" s="9" t="s">
        <v>36236</v>
      </c>
      <c r="G7280" s="11" t="s">
        <v>82</v>
      </c>
      <c r="H7280" s="11" t="s">
        <v>22</v>
      </c>
      <c r="I7280" s="11" t="s">
        <v>168</v>
      </c>
      <c r="J7280" s="11" t="s">
        <v>27</v>
      </c>
      <c r="K7280" s="11" t="s">
        <v>28</v>
      </c>
      <c r="L7280" s="11" t="s">
        <v>43</v>
      </c>
      <c r="M7280" s="9" t="s">
        <v>169</v>
      </c>
      <c r="N7280" s="9" t="s">
        <v>31</v>
      </c>
      <c r="O7280" s="11" t="s">
        <v>32</v>
      </c>
      <c r="P7280" s="11" t="s">
        <v>22</v>
      </c>
      <c r="Q7280" s="11" t="s">
        <v>36237</v>
      </c>
      <c r="R7280" s="11" t="s">
        <v>46</v>
      </c>
      <c r="S7280" s="9" t="s">
        <v>36238</v>
      </c>
      <c r="T7280" s="9" t="s">
        <v>36239</v>
      </c>
    </row>
    <row r="7281" customHeight="1" spans="1:20">
      <c r="A7281" s="6">
        <v>45217</v>
      </c>
      <c r="B7281" s="9" t="s">
        <v>36240</v>
      </c>
      <c r="C7281" s="9" t="s">
        <v>21</v>
      </c>
      <c r="D7281" s="11" t="s">
        <v>22</v>
      </c>
      <c r="E7281" s="9" t="s">
        <v>36241</v>
      </c>
      <c r="F7281" s="9" t="s">
        <v>36242</v>
      </c>
      <c r="G7281" s="11" t="s">
        <v>82</v>
      </c>
      <c r="H7281" s="11" t="s">
        <v>22</v>
      </c>
      <c r="I7281" s="11" t="s">
        <v>111</v>
      </c>
      <c r="J7281" s="11" t="s">
        <v>27</v>
      </c>
      <c r="K7281" s="11" t="s">
        <v>28</v>
      </c>
      <c r="L7281" s="11" t="s">
        <v>43</v>
      </c>
      <c r="M7281" s="9" t="s">
        <v>30</v>
      </c>
      <c r="N7281" s="9" t="s">
        <v>31</v>
      </c>
      <c r="O7281" s="11" t="s">
        <v>32</v>
      </c>
      <c r="P7281" s="11" t="s">
        <v>22</v>
      </c>
      <c r="Q7281" s="11" t="s">
        <v>36243</v>
      </c>
      <c r="R7281" s="11" t="s">
        <v>46</v>
      </c>
      <c r="S7281" s="9" t="s">
        <v>36244</v>
      </c>
      <c r="T7281" s="9" t="s">
        <v>36245</v>
      </c>
    </row>
    <row r="7282" customHeight="1" spans="1:20">
      <c r="A7282" s="6">
        <v>45217</v>
      </c>
      <c r="B7282" s="9" t="s">
        <v>36246</v>
      </c>
      <c r="C7282" s="9" t="s">
        <v>59</v>
      </c>
      <c r="D7282" s="11" t="s">
        <v>22</v>
      </c>
      <c r="E7282" s="9" t="s">
        <v>36247</v>
      </c>
      <c r="F7282" s="9" t="s">
        <v>36248</v>
      </c>
      <c r="G7282" s="11" t="s">
        <v>41</v>
      </c>
      <c r="H7282" s="11" t="s">
        <v>96</v>
      </c>
      <c r="I7282" s="11" t="s">
        <v>293</v>
      </c>
      <c r="J7282" s="11" t="s">
        <v>27</v>
      </c>
      <c r="K7282" s="11" t="s">
        <v>28</v>
      </c>
      <c r="L7282" s="11" t="s">
        <v>43</v>
      </c>
      <c r="M7282" s="9" t="s">
        <v>30</v>
      </c>
      <c r="N7282" s="9" t="s">
        <v>31</v>
      </c>
      <c r="O7282" s="11" t="s">
        <v>32</v>
      </c>
      <c r="P7282" s="11" t="s">
        <v>22</v>
      </c>
      <c r="Q7282" s="11" t="s">
        <v>36249</v>
      </c>
      <c r="R7282" s="11" t="s">
        <v>46</v>
      </c>
      <c r="S7282" s="9" t="s">
        <v>36250</v>
      </c>
      <c r="T7282" s="9" t="s">
        <v>36251</v>
      </c>
    </row>
    <row r="7283" customHeight="1" spans="1:20">
      <c r="A7283" s="6">
        <v>45217</v>
      </c>
      <c r="B7283" s="9" t="s">
        <v>36252</v>
      </c>
      <c r="C7283" s="9" t="s">
        <v>191</v>
      </c>
      <c r="D7283" s="11" t="s">
        <v>22</v>
      </c>
      <c r="E7283" s="9" t="s">
        <v>36253</v>
      </c>
      <c r="F7283" s="9" t="s">
        <v>963</v>
      </c>
      <c r="G7283" s="11" t="s">
        <v>130</v>
      </c>
      <c r="H7283" s="11" t="s">
        <v>22</v>
      </c>
      <c r="I7283" s="11" t="s">
        <v>26</v>
      </c>
      <c r="J7283" s="11" t="s">
        <v>27</v>
      </c>
      <c r="K7283" s="11" t="s">
        <v>76</v>
      </c>
      <c r="L7283" s="11" t="s">
        <v>29</v>
      </c>
      <c r="M7283" s="9" t="s">
        <v>30</v>
      </c>
      <c r="N7283" s="9" t="s">
        <v>31</v>
      </c>
      <c r="O7283" s="11" t="s">
        <v>32</v>
      </c>
      <c r="P7283" s="11" t="s">
        <v>22</v>
      </c>
      <c r="Q7283" s="11" t="s">
        <v>36254</v>
      </c>
      <c r="R7283" s="11" t="s">
        <v>34</v>
      </c>
      <c r="S7283" s="9" t="s">
        <v>36255</v>
      </c>
      <c r="T7283" s="9" t="s">
        <v>36256</v>
      </c>
    </row>
    <row r="7284" customHeight="1" spans="1:20">
      <c r="A7284" s="6">
        <v>45217</v>
      </c>
      <c r="B7284" s="9" t="s">
        <v>36257</v>
      </c>
      <c r="C7284" s="9" t="s">
        <v>817</v>
      </c>
      <c r="D7284" s="11" t="s">
        <v>22</v>
      </c>
      <c r="E7284" s="9" t="s">
        <v>36258</v>
      </c>
      <c r="F7284" s="9" t="s">
        <v>36259</v>
      </c>
      <c r="G7284" s="11" t="s">
        <v>53</v>
      </c>
      <c r="H7284" s="11" t="s">
        <v>22</v>
      </c>
      <c r="I7284" s="11" t="s">
        <v>131</v>
      </c>
      <c r="J7284" s="11" t="s">
        <v>27</v>
      </c>
      <c r="K7284" s="11" t="s">
        <v>28</v>
      </c>
      <c r="L7284" s="11" t="s">
        <v>43</v>
      </c>
      <c r="M7284" s="9" t="s">
        <v>44</v>
      </c>
      <c r="N7284" s="9" t="s">
        <v>31</v>
      </c>
      <c r="O7284" s="11" t="s">
        <v>32</v>
      </c>
      <c r="P7284" s="11" t="s">
        <v>22</v>
      </c>
      <c r="Q7284" s="11" t="s">
        <v>4249</v>
      </c>
      <c r="R7284" s="11" t="s">
        <v>46</v>
      </c>
      <c r="S7284" s="9" t="s">
        <v>36260</v>
      </c>
      <c r="T7284" s="9" t="s">
        <v>36261</v>
      </c>
    </row>
    <row r="7285" customHeight="1" spans="1:20">
      <c r="A7285" s="6">
        <v>45217</v>
      </c>
      <c r="B7285" s="9" t="s">
        <v>36262</v>
      </c>
      <c r="C7285" s="9" t="s">
        <v>101</v>
      </c>
      <c r="D7285" s="11" t="s">
        <v>22</v>
      </c>
      <c r="E7285" s="9" t="s">
        <v>36263</v>
      </c>
      <c r="F7285" s="9" t="s">
        <v>36264</v>
      </c>
      <c r="G7285" s="11" t="s">
        <v>247</v>
      </c>
      <c r="H7285" s="11" t="s">
        <v>22</v>
      </c>
      <c r="I7285" s="11" t="s">
        <v>277</v>
      </c>
      <c r="J7285" s="11" t="s">
        <v>27</v>
      </c>
      <c r="K7285" s="11" t="s">
        <v>28</v>
      </c>
      <c r="L7285" s="11" t="s">
        <v>43</v>
      </c>
      <c r="M7285" s="9" t="s">
        <v>44</v>
      </c>
      <c r="N7285" s="9" t="s">
        <v>31</v>
      </c>
      <c r="O7285" s="11" t="s">
        <v>32</v>
      </c>
      <c r="P7285" s="11" t="s">
        <v>22</v>
      </c>
      <c r="Q7285" s="11" t="s">
        <v>36265</v>
      </c>
      <c r="R7285" s="11" t="s">
        <v>46</v>
      </c>
      <c r="S7285" s="20" t="s">
        <v>36266</v>
      </c>
      <c r="T7285" s="9" t="s">
        <v>22</v>
      </c>
    </row>
    <row r="7286" customHeight="1" spans="1:20">
      <c r="A7286" s="6">
        <v>45217</v>
      </c>
      <c r="B7286" s="9" t="s">
        <v>36267</v>
      </c>
      <c r="C7286" s="9" t="s">
        <v>7660</v>
      </c>
      <c r="D7286" s="11" t="s">
        <v>22</v>
      </c>
      <c r="E7286" s="9" t="s">
        <v>36268</v>
      </c>
      <c r="F7286" s="9" t="s">
        <v>36269</v>
      </c>
      <c r="G7286" s="11" t="s">
        <v>25</v>
      </c>
      <c r="H7286" s="11" t="s">
        <v>22</v>
      </c>
      <c r="I7286" s="11" t="s">
        <v>277</v>
      </c>
      <c r="J7286" s="11" t="s">
        <v>27</v>
      </c>
      <c r="K7286" s="11" t="s">
        <v>28</v>
      </c>
      <c r="L7286" s="11" t="s">
        <v>43</v>
      </c>
      <c r="M7286" s="9" t="s">
        <v>44</v>
      </c>
      <c r="N7286" s="9" t="s">
        <v>208</v>
      </c>
      <c r="O7286" s="11" t="s">
        <v>32</v>
      </c>
      <c r="P7286" s="11" t="s">
        <v>22</v>
      </c>
      <c r="Q7286" s="11" t="s">
        <v>36270</v>
      </c>
      <c r="R7286" s="11" t="s">
        <v>46</v>
      </c>
      <c r="S7286" s="9" t="s">
        <v>36271</v>
      </c>
      <c r="T7286" s="9" t="s">
        <v>22</v>
      </c>
    </row>
    <row r="7287" customHeight="1" spans="1:20">
      <c r="A7287" s="6">
        <v>45217</v>
      </c>
      <c r="B7287" s="9" t="s">
        <v>36272</v>
      </c>
      <c r="C7287" s="9" t="s">
        <v>7660</v>
      </c>
      <c r="D7287" s="11" t="s">
        <v>22</v>
      </c>
      <c r="E7287" s="9" t="s">
        <v>36273</v>
      </c>
      <c r="F7287" s="9" t="s">
        <v>36274</v>
      </c>
      <c r="G7287" s="11" t="s">
        <v>130</v>
      </c>
      <c r="H7287" s="11" t="s">
        <v>22</v>
      </c>
      <c r="I7287" s="11" t="s">
        <v>124</v>
      </c>
      <c r="J7287" s="11" t="s">
        <v>27</v>
      </c>
      <c r="K7287" s="11" t="s">
        <v>28</v>
      </c>
      <c r="L7287" s="11" t="s">
        <v>43</v>
      </c>
      <c r="M7287" s="9" t="s">
        <v>30</v>
      </c>
      <c r="N7287" s="9" t="s">
        <v>208</v>
      </c>
      <c r="O7287" s="11" t="s">
        <v>32</v>
      </c>
      <c r="P7287" s="11" t="s">
        <v>22</v>
      </c>
      <c r="Q7287" s="11" t="s">
        <v>36275</v>
      </c>
      <c r="R7287" s="11" t="s">
        <v>46</v>
      </c>
      <c r="S7287" s="9" t="s">
        <v>36276</v>
      </c>
      <c r="T7287" s="9" t="s">
        <v>22</v>
      </c>
    </row>
    <row r="7288" customHeight="1" spans="1:20">
      <c r="A7288" s="6">
        <v>45217</v>
      </c>
      <c r="B7288" s="9" t="s">
        <v>36277</v>
      </c>
      <c r="C7288" s="9" t="s">
        <v>7660</v>
      </c>
      <c r="D7288" s="11" t="s">
        <v>22</v>
      </c>
      <c r="E7288" s="9" t="s">
        <v>24219</v>
      </c>
      <c r="F7288" s="9" t="s">
        <v>24220</v>
      </c>
      <c r="G7288" s="11" t="s">
        <v>2152</v>
      </c>
      <c r="H7288" s="11" t="s">
        <v>22</v>
      </c>
      <c r="I7288" s="11" t="s">
        <v>701</v>
      </c>
      <c r="J7288" s="11" t="s">
        <v>27</v>
      </c>
      <c r="K7288" s="11" t="s">
        <v>28</v>
      </c>
      <c r="L7288" s="11" t="s">
        <v>43</v>
      </c>
      <c r="M7288" s="9" t="s">
        <v>799</v>
      </c>
      <c r="N7288" s="9" t="s">
        <v>208</v>
      </c>
      <c r="O7288" s="11" t="s">
        <v>32</v>
      </c>
      <c r="P7288" s="11" t="s">
        <v>22</v>
      </c>
      <c r="Q7288" s="11" t="s">
        <v>36278</v>
      </c>
      <c r="R7288" s="11" t="s">
        <v>46</v>
      </c>
      <c r="S7288" s="9" t="s">
        <v>36279</v>
      </c>
      <c r="T7288" s="9" t="s">
        <v>14876</v>
      </c>
    </row>
    <row r="7289" customHeight="1" spans="1:20">
      <c r="A7289" s="6">
        <v>45217</v>
      </c>
      <c r="B7289" s="9" t="s">
        <v>36280</v>
      </c>
      <c r="C7289" s="9" t="s">
        <v>21833</v>
      </c>
      <c r="D7289" s="11" t="s">
        <v>22</v>
      </c>
      <c r="E7289" s="9" t="s">
        <v>36281</v>
      </c>
      <c r="F7289" s="9" t="s">
        <v>36282</v>
      </c>
      <c r="G7289" s="11" t="s">
        <v>336</v>
      </c>
      <c r="H7289" s="11" t="s">
        <v>15635</v>
      </c>
      <c r="I7289" s="11" t="s">
        <v>75</v>
      </c>
      <c r="J7289" s="11" t="s">
        <v>27</v>
      </c>
      <c r="K7289" s="11" t="s">
        <v>28</v>
      </c>
      <c r="L7289" s="11" t="s">
        <v>43</v>
      </c>
      <c r="M7289" s="9" t="s">
        <v>44</v>
      </c>
      <c r="N7289" s="9" t="s">
        <v>31</v>
      </c>
      <c r="O7289" s="11" t="s">
        <v>32</v>
      </c>
      <c r="P7289" s="11" t="s">
        <v>22</v>
      </c>
      <c r="Q7289" s="11" t="s">
        <v>36283</v>
      </c>
      <c r="R7289" s="11" t="s">
        <v>46</v>
      </c>
      <c r="S7289" s="9" t="s">
        <v>36284</v>
      </c>
      <c r="T7289" s="9" t="s">
        <v>22</v>
      </c>
    </row>
    <row r="7290" customHeight="1" spans="1:20">
      <c r="A7290" s="6">
        <v>45217</v>
      </c>
      <c r="B7290" s="9" t="s">
        <v>36285</v>
      </c>
      <c r="C7290" s="9" t="s">
        <v>9317</v>
      </c>
      <c r="D7290" s="11" t="s">
        <v>22</v>
      </c>
      <c r="E7290" s="9" t="s">
        <v>36286</v>
      </c>
      <c r="F7290" s="9" t="s">
        <v>36287</v>
      </c>
      <c r="G7290" s="11" t="s">
        <v>41</v>
      </c>
      <c r="H7290" s="11" t="s">
        <v>96</v>
      </c>
      <c r="I7290" s="11" t="s">
        <v>131</v>
      </c>
      <c r="J7290" s="11" t="s">
        <v>27</v>
      </c>
      <c r="K7290" s="11" t="s">
        <v>28</v>
      </c>
      <c r="L7290" s="11" t="s">
        <v>43</v>
      </c>
      <c r="M7290" s="9" t="s">
        <v>30</v>
      </c>
      <c r="N7290" s="9" t="s">
        <v>31</v>
      </c>
      <c r="O7290" s="11" t="s">
        <v>32</v>
      </c>
      <c r="P7290" s="11" t="s">
        <v>22</v>
      </c>
      <c r="Q7290" s="11" t="s">
        <v>36288</v>
      </c>
      <c r="R7290" s="11" t="s">
        <v>46</v>
      </c>
      <c r="S7290" s="9" t="s">
        <v>36289</v>
      </c>
      <c r="T7290" s="9" t="s">
        <v>36290</v>
      </c>
    </row>
    <row r="7291" customHeight="1" spans="1:20">
      <c r="A7291" s="6">
        <v>45217</v>
      </c>
      <c r="B7291" s="9" t="s">
        <v>36291</v>
      </c>
      <c r="C7291" s="9" t="s">
        <v>8379</v>
      </c>
      <c r="D7291" s="11" t="s">
        <v>22</v>
      </c>
      <c r="E7291" s="9" t="s">
        <v>36292</v>
      </c>
      <c r="F7291" s="9" t="s">
        <v>36293</v>
      </c>
      <c r="G7291" s="11" t="s">
        <v>130</v>
      </c>
      <c r="H7291" s="11" t="s">
        <v>96</v>
      </c>
      <c r="I7291" s="11" t="s">
        <v>1181</v>
      </c>
      <c r="J7291" s="11" t="s">
        <v>27</v>
      </c>
      <c r="K7291" s="11" t="s">
        <v>28</v>
      </c>
      <c r="L7291" s="11" t="s">
        <v>43</v>
      </c>
      <c r="M7291" s="9" t="s">
        <v>44</v>
      </c>
      <c r="N7291" s="9" t="s">
        <v>31</v>
      </c>
      <c r="O7291" s="11" t="s">
        <v>32</v>
      </c>
      <c r="P7291" s="11" t="s">
        <v>22</v>
      </c>
      <c r="Q7291" s="11" t="s">
        <v>36294</v>
      </c>
      <c r="R7291" s="11" t="s">
        <v>46</v>
      </c>
      <c r="S7291" s="9" t="s">
        <v>36295</v>
      </c>
      <c r="T7291" s="9" t="s">
        <v>36296</v>
      </c>
    </row>
    <row r="7292" customHeight="1" spans="1:20">
      <c r="A7292" s="6">
        <v>45217</v>
      </c>
      <c r="B7292" s="9" t="s">
        <v>36297</v>
      </c>
      <c r="C7292" s="9" t="s">
        <v>9317</v>
      </c>
      <c r="D7292" s="11" t="s">
        <v>22</v>
      </c>
      <c r="E7292" s="9" t="s">
        <v>36298</v>
      </c>
      <c r="F7292" s="9" t="s">
        <v>36299</v>
      </c>
      <c r="G7292" s="11" t="s">
        <v>69</v>
      </c>
      <c r="H7292" s="11" t="s">
        <v>22</v>
      </c>
      <c r="I7292" s="11" t="s">
        <v>175</v>
      </c>
      <c r="J7292" s="11" t="s">
        <v>27</v>
      </c>
      <c r="K7292" s="11" t="s">
        <v>28</v>
      </c>
      <c r="L7292" s="11" t="s">
        <v>43</v>
      </c>
      <c r="M7292" s="9" t="s">
        <v>30</v>
      </c>
      <c r="N7292" s="9" t="s">
        <v>31</v>
      </c>
      <c r="O7292" s="11" t="s">
        <v>32</v>
      </c>
      <c r="P7292" s="11" t="s">
        <v>22</v>
      </c>
      <c r="Q7292" s="11" t="s">
        <v>36300</v>
      </c>
      <c r="R7292" s="11" t="s">
        <v>46</v>
      </c>
      <c r="S7292" s="9" t="s">
        <v>36301</v>
      </c>
      <c r="T7292" s="9" t="s">
        <v>22</v>
      </c>
    </row>
    <row r="7293" customHeight="1" spans="1:20">
      <c r="A7293" s="6">
        <v>45217</v>
      </c>
      <c r="B7293" s="9" t="s">
        <v>36302</v>
      </c>
      <c r="C7293" s="9" t="s">
        <v>5616</v>
      </c>
      <c r="D7293" s="11" t="s">
        <v>22</v>
      </c>
      <c r="E7293" s="9" t="s">
        <v>36303</v>
      </c>
      <c r="F7293" s="9" t="s">
        <v>36304</v>
      </c>
      <c r="G7293" s="11" t="s">
        <v>82</v>
      </c>
      <c r="H7293" s="11" t="s">
        <v>22</v>
      </c>
      <c r="I7293" s="11" t="s">
        <v>2203</v>
      </c>
      <c r="J7293" s="11" t="s">
        <v>27</v>
      </c>
      <c r="K7293" s="11" t="s">
        <v>28</v>
      </c>
      <c r="L7293" s="11" t="s">
        <v>43</v>
      </c>
      <c r="M7293" s="9" t="s">
        <v>44</v>
      </c>
      <c r="N7293" s="9" t="s">
        <v>31</v>
      </c>
      <c r="O7293" s="11" t="s">
        <v>32</v>
      </c>
      <c r="P7293" s="11" t="s">
        <v>22</v>
      </c>
      <c r="Q7293" s="11" t="s">
        <v>36305</v>
      </c>
      <c r="R7293" s="11" t="s">
        <v>46</v>
      </c>
      <c r="S7293" s="9" t="s">
        <v>36306</v>
      </c>
      <c r="T7293" s="9" t="s">
        <v>22</v>
      </c>
    </row>
    <row r="7294" customHeight="1" spans="1:20">
      <c r="A7294" s="6">
        <v>45217</v>
      </c>
      <c r="B7294" s="9" t="s">
        <v>36307</v>
      </c>
      <c r="C7294" s="9" t="s">
        <v>8489</v>
      </c>
      <c r="D7294" s="11" t="s">
        <v>22</v>
      </c>
      <c r="E7294" s="9" t="s">
        <v>36308</v>
      </c>
      <c r="F7294" s="9" t="s">
        <v>35550</v>
      </c>
      <c r="G7294" s="11" t="s">
        <v>69</v>
      </c>
      <c r="H7294" s="11" t="s">
        <v>2747</v>
      </c>
      <c r="I7294" s="11" t="s">
        <v>277</v>
      </c>
      <c r="J7294" s="11" t="s">
        <v>27</v>
      </c>
      <c r="K7294" s="11" t="s">
        <v>28</v>
      </c>
      <c r="L7294" s="11" t="s">
        <v>43</v>
      </c>
      <c r="M7294" s="9" t="s">
        <v>30</v>
      </c>
      <c r="N7294" s="9" t="s">
        <v>31</v>
      </c>
      <c r="O7294" s="11" t="s">
        <v>32</v>
      </c>
      <c r="P7294" s="11" t="s">
        <v>22</v>
      </c>
      <c r="Q7294" s="11" t="s">
        <v>36309</v>
      </c>
      <c r="R7294" s="11" t="s">
        <v>46</v>
      </c>
      <c r="S7294" s="9" t="s">
        <v>36310</v>
      </c>
      <c r="T7294" s="9" t="s">
        <v>22</v>
      </c>
    </row>
    <row r="7295" customHeight="1" spans="1:20">
      <c r="A7295" s="6">
        <v>45217</v>
      </c>
      <c r="B7295" s="9" t="s">
        <v>36311</v>
      </c>
      <c r="C7295" s="9" t="s">
        <v>6918</v>
      </c>
      <c r="D7295" s="11" t="s">
        <v>22</v>
      </c>
      <c r="E7295" s="9" t="s">
        <v>36312</v>
      </c>
      <c r="F7295" s="9" t="s">
        <v>36126</v>
      </c>
      <c r="G7295" s="11" t="s">
        <v>41</v>
      </c>
      <c r="H7295" s="11" t="s">
        <v>96</v>
      </c>
      <c r="I7295" s="11" t="s">
        <v>576</v>
      </c>
      <c r="J7295" s="11" t="s">
        <v>27</v>
      </c>
      <c r="K7295" s="11" t="s">
        <v>28</v>
      </c>
      <c r="L7295" s="11" t="s">
        <v>43</v>
      </c>
      <c r="M7295" s="9" t="s">
        <v>44</v>
      </c>
      <c r="N7295" s="9" t="s">
        <v>743</v>
      </c>
      <c r="O7295" s="11" t="s">
        <v>32</v>
      </c>
      <c r="P7295" s="11" t="s">
        <v>22</v>
      </c>
      <c r="Q7295" s="11" t="s">
        <v>36313</v>
      </c>
      <c r="R7295" s="11" t="s">
        <v>46</v>
      </c>
      <c r="S7295" s="9" t="s">
        <v>36314</v>
      </c>
      <c r="T7295" s="9" t="s">
        <v>22</v>
      </c>
    </row>
    <row r="7296" customHeight="1" spans="1:20">
      <c r="A7296" s="6">
        <v>45217</v>
      </c>
      <c r="B7296" s="9" t="s">
        <v>36315</v>
      </c>
      <c r="C7296" s="9" t="s">
        <v>6918</v>
      </c>
      <c r="D7296" s="11" t="s">
        <v>22</v>
      </c>
      <c r="E7296" s="9" t="s">
        <v>36316</v>
      </c>
      <c r="F7296" s="9" t="s">
        <v>36317</v>
      </c>
      <c r="G7296" s="11" t="s">
        <v>41</v>
      </c>
      <c r="H7296" s="11" t="s">
        <v>110</v>
      </c>
      <c r="I7296" s="11" t="s">
        <v>155</v>
      </c>
      <c r="J7296" s="11" t="s">
        <v>27</v>
      </c>
      <c r="K7296" s="11" t="s">
        <v>28</v>
      </c>
      <c r="L7296" s="11" t="s">
        <v>43</v>
      </c>
      <c r="M7296" s="9" t="s">
        <v>30</v>
      </c>
      <c r="N7296" s="9" t="s">
        <v>743</v>
      </c>
      <c r="O7296" s="11" t="s">
        <v>32</v>
      </c>
      <c r="P7296" s="11" t="s">
        <v>22</v>
      </c>
      <c r="Q7296" s="11" t="s">
        <v>36318</v>
      </c>
      <c r="R7296" s="11" t="s">
        <v>46</v>
      </c>
      <c r="S7296" s="9" t="s">
        <v>36319</v>
      </c>
      <c r="T7296" s="9" t="s">
        <v>22</v>
      </c>
    </row>
    <row r="7297" customHeight="1" spans="1:20">
      <c r="A7297" s="6">
        <v>45217</v>
      </c>
      <c r="B7297" s="9" t="s">
        <v>36320</v>
      </c>
      <c r="C7297" s="9" t="s">
        <v>6918</v>
      </c>
      <c r="D7297" s="11" t="s">
        <v>22</v>
      </c>
      <c r="E7297" s="9" t="s">
        <v>36321</v>
      </c>
      <c r="F7297" s="9" t="s">
        <v>36322</v>
      </c>
      <c r="G7297" s="11" t="s">
        <v>82</v>
      </c>
      <c r="H7297" s="11" t="s">
        <v>110</v>
      </c>
      <c r="I7297" s="11" t="s">
        <v>384</v>
      </c>
      <c r="J7297" s="11" t="s">
        <v>27</v>
      </c>
      <c r="K7297" s="11" t="s">
        <v>28</v>
      </c>
      <c r="L7297" s="11" t="s">
        <v>43</v>
      </c>
      <c r="M7297" s="9" t="s">
        <v>44</v>
      </c>
      <c r="N7297" s="9" t="s">
        <v>743</v>
      </c>
      <c r="O7297" s="11" t="s">
        <v>32</v>
      </c>
      <c r="P7297" s="11" t="s">
        <v>22</v>
      </c>
      <c r="Q7297" s="11" t="s">
        <v>36323</v>
      </c>
      <c r="R7297" s="11" t="s">
        <v>46</v>
      </c>
      <c r="S7297" s="9" t="s">
        <v>36324</v>
      </c>
      <c r="T7297" s="9" t="s">
        <v>22</v>
      </c>
    </row>
    <row r="7298" customHeight="1" spans="1:20">
      <c r="A7298" s="6">
        <v>45217</v>
      </c>
      <c r="B7298" s="9" t="s">
        <v>36325</v>
      </c>
      <c r="C7298" s="9" t="s">
        <v>6918</v>
      </c>
      <c r="D7298" s="11" t="s">
        <v>22</v>
      </c>
      <c r="E7298" s="9" t="s">
        <v>36326</v>
      </c>
      <c r="F7298" s="9" t="s">
        <v>26001</v>
      </c>
      <c r="G7298" s="11" t="s">
        <v>41</v>
      </c>
      <c r="H7298" s="11" t="s">
        <v>22</v>
      </c>
      <c r="I7298" s="11" t="s">
        <v>701</v>
      </c>
      <c r="J7298" s="11" t="s">
        <v>27</v>
      </c>
      <c r="K7298" s="11" t="s">
        <v>28</v>
      </c>
      <c r="L7298" s="11" t="s">
        <v>43</v>
      </c>
      <c r="M7298" s="9" t="s">
        <v>44</v>
      </c>
      <c r="N7298" s="9" t="s">
        <v>743</v>
      </c>
      <c r="O7298" s="11" t="s">
        <v>32</v>
      </c>
      <c r="P7298" s="11" t="s">
        <v>22</v>
      </c>
      <c r="Q7298" s="11" t="s">
        <v>36327</v>
      </c>
      <c r="R7298" s="11" t="s">
        <v>46</v>
      </c>
      <c r="S7298" s="9" t="s">
        <v>36328</v>
      </c>
      <c r="T7298" s="9" t="s">
        <v>22</v>
      </c>
    </row>
    <row r="7299" customHeight="1" spans="1:20">
      <c r="A7299" s="6">
        <v>45217</v>
      </c>
      <c r="B7299" s="9" t="s">
        <v>36329</v>
      </c>
      <c r="C7299" s="9" t="s">
        <v>6918</v>
      </c>
      <c r="D7299" s="11" t="s">
        <v>22</v>
      </c>
      <c r="E7299" s="9" t="s">
        <v>19920</v>
      </c>
      <c r="F7299" s="9" t="s">
        <v>19921</v>
      </c>
      <c r="G7299" s="11" t="s">
        <v>2152</v>
      </c>
      <c r="H7299" s="11" t="s">
        <v>22</v>
      </c>
      <c r="I7299" s="11" t="s">
        <v>111</v>
      </c>
      <c r="J7299" s="11" t="s">
        <v>27</v>
      </c>
      <c r="K7299" s="11" t="s">
        <v>28</v>
      </c>
      <c r="L7299" s="11" t="s">
        <v>43</v>
      </c>
      <c r="M7299" s="9" t="s">
        <v>30</v>
      </c>
      <c r="N7299" s="9" t="s">
        <v>743</v>
      </c>
      <c r="O7299" s="11" t="s">
        <v>32</v>
      </c>
      <c r="P7299" s="11" t="s">
        <v>22</v>
      </c>
      <c r="Q7299" s="11" t="s">
        <v>36330</v>
      </c>
      <c r="R7299" s="11" t="s">
        <v>46</v>
      </c>
      <c r="S7299" s="9" t="s">
        <v>36331</v>
      </c>
      <c r="T7299" s="9" t="s">
        <v>34613</v>
      </c>
    </row>
    <row r="7300" customHeight="1" spans="1:20">
      <c r="A7300" s="6">
        <v>45217</v>
      </c>
      <c r="B7300" s="9" t="s">
        <v>36332</v>
      </c>
      <c r="C7300" s="9" t="s">
        <v>6918</v>
      </c>
      <c r="D7300" s="11" t="s">
        <v>22</v>
      </c>
      <c r="E7300" s="9" t="s">
        <v>21873</v>
      </c>
      <c r="F7300" s="9" t="s">
        <v>19921</v>
      </c>
      <c r="G7300" s="11" t="s">
        <v>247</v>
      </c>
      <c r="H7300" s="11" t="s">
        <v>22</v>
      </c>
      <c r="I7300" s="11" t="s">
        <v>337</v>
      </c>
      <c r="J7300" s="11" t="s">
        <v>27</v>
      </c>
      <c r="K7300" s="11" t="s">
        <v>28</v>
      </c>
      <c r="L7300" s="11" t="s">
        <v>43</v>
      </c>
      <c r="M7300" s="9" t="s">
        <v>30</v>
      </c>
      <c r="N7300" s="9" t="s">
        <v>743</v>
      </c>
      <c r="O7300" s="11" t="s">
        <v>32</v>
      </c>
      <c r="P7300" s="11" t="s">
        <v>22</v>
      </c>
      <c r="Q7300" s="11" t="s">
        <v>36333</v>
      </c>
      <c r="R7300" s="11" t="s">
        <v>46</v>
      </c>
      <c r="S7300" s="9" t="s">
        <v>36334</v>
      </c>
      <c r="T7300" s="9" t="s">
        <v>34613</v>
      </c>
    </row>
    <row r="7301" customHeight="1" spans="1:20">
      <c r="A7301" s="6">
        <v>45217</v>
      </c>
      <c r="B7301" s="9" t="s">
        <v>36335</v>
      </c>
      <c r="C7301" s="9" t="s">
        <v>6918</v>
      </c>
      <c r="D7301" s="11" t="s">
        <v>22</v>
      </c>
      <c r="E7301" s="9" t="s">
        <v>19926</v>
      </c>
      <c r="F7301" s="9" t="s">
        <v>19927</v>
      </c>
      <c r="G7301" s="11" t="s">
        <v>247</v>
      </c>
      <c r="H7301" s="11" t="s">
        <v>22</v>
      </c>
      <c r="I7301" s="11" t="s">
        <v>732</v>
      </c>
      <c r="J7301" s="11" t="s">
        <v>27</v>
      </c>
      <c r="K7301" s="11" t="s">
        <v>28</v>
      </c>
      <c r="L7301" s="11" t="s">
        <v>43</v>
      </c>
      <c r="M7301" s="9" t="s">
        <v>30</v>
      </c>
      <c r="N7301" s="9" t="s">
        <v>743</v>
      </c>
      <c r="O7301" s="11" t="s">
        <v>32</v>
      </c>
      <c r="P7301" s="11" t="s">
        <v>22</v>
      </c>
      <c r="Q7301" s="11" t="s">
        <v>36336</v>
      </c>
      <c r="R7301" s="11" t="s">
        <v>46</v>
      </c>
      <c r="S7301" s="9" t="s">
        <v>36337</v>
      </c>
      <c r="T7301" s="9" t="s">
        <v>34613</v>
      </c>
    </row>
    <row r="7302" customHeight="1" spans="1:20">
      <c r="A7302" s="6">
        <v>45217</v>
      </c>
      <c r="B7302" s="9" t="s">
        <v>36338</v>
      </c>
      <c r="C7302" s="9" t="s">
        <v>36339</v>
      </c>
      <c r="D7302" s="11" t="s">
        <v>22</v>
      </c>
      <c r="E7302" s="9" t="s">
        <v>36340</v>
      </c>
      <c r="F7302" s="9" t="s">
        <v>36341</v>
      </c>
      <c r="G7302" s="11" t="s">
        <v>130</v>
      </c>
      <c r="H7302" s="11" t="s">
        <v>22</v>
      </c>
      <c r="I7302" s="11" t="s">
        <v>9203</v>
      </c>
      <c r="J7302" s="11" t="s">
        <v>27</v>
      </c>
      <c r="K7302" s="11" t="s">
        <v>28</v>
      </c>
      <c r="L7302" s="11" t="s">
        <v>43</v>
      </c>
      <c r="M7302" s="9" t="s">
        <v>30</v>
      </c>
      <c r="N7302" s="9" t="s">
        <v>743</v>
      </c>
      <c r="O7302" s="11" t="s">
        <v>32</v>
      </c>
      <c r="P7302" s="11" t="s">
        <v>22</v>
      </c>
      <c r="Q7302" s="11" t="s">
        <v>22</v>
      </c>
      <c r="R7302" s="11" t="s">
        <v>9203</v>
      </c>
      <c r="S7302" s="9" t="s">
        <v>36342</v>
      </c>
      <c r="T7302" s="9" t="s">
        <v>22</v>
      </c>
    </row>
    <row r="7303" customHeight="1" spans="1:20">
      <c r="A7303" s="6">
        <v>45217</v>
      </c>
      <c r="B7303" s="9" t="s">
        <v>36343</v>
      </c>
      <c r="C7303" s="9" t="s">
        <v>36339</v>
      </c>
      <c r="D7303" s="11" t="s">
        <v>22</v>
      </c>
      <c r="E7303" s="9" t="s">
        <v>36344</v>
      </c>
      <c r="F7303" s="9" t="s">
        <v>36345</v>
      </c>
      <c r="G7303" s="11" t="s">
        <v>69</v>
      </c>
      <c r="H7303" s="11" t="s">
        <v>110</v>
      </c>
      <c r="I7303" s="11" t="s">
        <v>9203</v>
      </c>
      <c r="J7303" s="11" t="s">
        <v>27</v>
      </c>
      <c r="K7303" s="11" t="s">
        <v>76</v>
      </c>
      <c r="L7303" s="11" t="s">
        <v>43</v>
      </c>
      <c r="M7303" s="9" t="s">
        <v>44</v>
      </c>
      <c r="N7303" s="9" t="s">
        <v>743</v>
      </c>
      <c r="O7303" s="11" t="s">
        <v>32</v>
      </c>
      <c r="P7303" s="11" t="s">
        <v>22</v>
      </c>
      <c r="Q7303" s="11" t="s">
        <v>22</v>
      </c>
      <c r="R7303" s="11" t="s">
        <v>9203</v>
      </c>
      <c r="S7303" s="9" t="s">
        <v>36346</v>
      </c>
      <c r="T7303" s="9" t="s">
        <v>22</v>
      </c>
    </row>
    <row r="7304" customHeight="1" spans="1:20">
      <c r="A7304" s="6">
        <v>45217</v>
      </c>
      <c r="B7304" s="9" t="s">
        <v>36347</v>
      </c>
      <c r="C7304" s="9" t="s">
        <v>36339</v>
      </c>
      <c r="D7304" s="11" t="s">
        <v>22</v>
      </c>
      <c r="E7304" s="9" t="s">
        <v>36348</v>
      </c>
      <c r="F7304" s="9" t="s">
        <v>36349</v>
      </c>
      <c r="G7304" s="11" t="s">
        <v>336</v>
      </c>
      <c r="H7304" s="11" t="s">
        <v>22</v>
      </c>
      <c r="I7304" s="11" t="s">
        <v>9203</v>
      </c>
      <c r="J7304" s="11" t="s">
        <v>27</v>
      </c>
      <c r="K7304" s="11" t="s">
        <v>28</v>
      </c>
      <c r="L7304" s="11" t="s">
        <v>43</v>
      </c>
      <c r="M7304" s="9" t="s">
        <v>169</v>
      </c>
      <c r="N7304" s="9" t="s">
        <v>743</v>
      </c>
      <c r="O7304" s="11" t="s">
        <v>32</v>
      </c>
      <c r="P7304" s="11" t="s">
        <v>22</v>
      </c>
      <c r="Q7304" s="11" t="s">
        <v>22</v>
      </c>
      <c r="R7304" s="11" t="s">
        <v>9203</v>
      </c>
      <c r="S7304" s="9" t="s">
        <v>36350</v>
      </c>
      <c r="T7304" s="9" t="s">
        <v>22</v>
      </c>
    </row>
    <row r="7305" customHeight="1" spans="1:20">
      <c r="A7305" s="6">
        <v>45217</v>
      </c>
      <c r="B7305" s="9" t="s">
        <v>36351</v>
      </c>
      <c r="C7305" s="9" t="s">
        <v>36339</v>
      </c>
      <c r="D7305" s="11" t="s">
        <v>22</v>
      </c>
      <c r="E7305" s="9" t="s">
        <v>36352</v>
      </c>
      <c r="F7305" s="9" t="s">
        <v>36353</v>
      </c>
      <c r="G7305" s="11" t="s">
        <v>62</v>
      </c>
      <c r="H7305" s="11" t="s">
        <v>96</v>
      </c>
      <c r="I7305" s="11" t="s">
        <v>9203</v>
      </c>
      <c r="J7305" s="11" t="s">
        <v>27</v>
      </c>
      <c r="K7305" s="11" t="s">
        <v>76</v>
      </c>
      <c r="L7305" s="11" t="s">
        <v>43</v>
      </c>
      <c r="M7305" s="9" t="s">
        <v>799</v>
      </c>
      <c r="N7305" s="9" t="s">
        <v>743</v>
      </c>
      <c r="O7305" s="11" t="s">
        <v>32</v>
      </c>
      <c r="P7305" s="11" t="s">
        <v>22</v>
      </c>
      <c r="Q7305" s="11" t="s">
        <v>22</v>
      </c>
      <c r="R7305" s="11" t="s">
        <v>9203</v>
      </c>
      <c r="S7305" s="9" t="s">
        <v>36354</v>
      </c>
      <c r="T7305" s="9" t="s">
        <v>22</v>
      </c>
    </row>
    <row r="7306" customHeight="1" spans="1:20">
      <c r="A7306" s="6">
        <v>45217</v>
      </c>
      <c r="B7306" s="9" t="s">
        <v>36355</v>
      </c>
      <c r="C7306" s="9" t="s">
        <v>36339</v>
      </c>
      <c r="D7306" s="11" t="s">
        <v>22</v>
      </c>
      <c r="E7306" s="9" t="s">
        <v>36356</v>
      </c>
      <c r="F7306" s="9" t="s">
        <v>35727</v>
      </c>
      <c r="G7306" s="11" t="s">
        <v>53</v>
      </c>
      <c r="H7306" s="11" t="s">
        <v>22</v>
      </c>
      <c r="I7306" s="11" t="s">
        <v>9203</v>
      </c>
      <c r="J7306" s="11" t="s">
        <v>27</v>
      </c>
      <c r="K7306" s="11" t="s">
        <v>28</v>
      </c>
      <c r="L7306" s="11" t="s">
        <v>43</v>
      </c>
      <c r="M7306" s="9" t="s">
        <v>30</v>
      </c>
      <c r="N7306" s="9" t="s">
        <v>743</v>
      </c>
      <c r="O7306" s="11" t="s">
        <v>32</v>
      </c>
      <c r="P7306" s="11" t="s">
        <v>22</v>
      </c>
      <c r="Q7306" s="11" t="s">
        <v>22</v>
      </c>
      <c r="R7306" s="11" t="s">
        <v>9203</v>
      </c>
      <c r="S7306" s="9" t="s">
        <v>36342</v>
      </c>
      <c r="T7306" s="9" t="s">
        <v>22</v>
      </c>
    </row>
    <row r="7307" customHeight="1" spans="1:20">
      <c r="A7307" s="6">
        <v>45217</v>
      </c>
      <c r="B7307" s="9" t="s">
        <v>36357</v>
      </c>
      <c r="C7307" s="9" t="s">
        <v>36339</v>
      </c>
      <c r="D7307" s="11" t="s">
        <v>22</v>
      </c>
      <c r="E7307" s="9" t="s">
        <v>36358</v>
      </c>
      <c r="F7307" s="9" t="s">
        <v>36359</v>
      </c>
      <c r="G7307" s="11" t="s">
        <v>53</v>
      </c>
      <c r="H7307" s="11" t="s">
        <v>22</v>
      </c>
      <c r="I7307" s="11" t="s">
        <v>9203</v>
      </c>
      <c r="J7307" s="11" t="s">
        <v>27</v>
      </c>
      <c r="K7307" s="11" t="s">
        <v>28</v>
      </c>
      <c r="L7307" s="11" t="s">
        <v>43</v>
      </c>
      <c r="M7307" s="9" t="s">
        <v>30</v>
      </c>
      <c r="N7307" s="9" t="s">
        <v>743</v>
      </c>
      <c r="O7307" s="11" t="s">
        <v>32</v>
      </c>
      <c r="P7307" s="11" t="s">
        <v>22</v>
      </c>
      <c r="Q7307" s="11" t="s">
        <v>22</v>
      </c>
      <c r="R7307" s="11" t="s">
        <v>9203</v>
      </c>
      <c r="S7307" s="9" t="s">
        <v>36342</v>
      </c>
      <c r="T7307" s="9" t="s">
        <v>22</v>
      </c>
    </row>
    <row r="7308" customHeight="1" spans="1:20">
      <c r="A7308" s="6">
        <v>45217</v>
      </c>
      <c r="B7308" s="9" t="s">
        <v>36360</v>
      </c>
      <c r="C7308" s="9" t="s">
        <v>33024</v>
      </c>
      <c r="D7308" s="11" t="s">
        <v>22</v>
      </c>
      <c r="E7308" s="9" t="s">
        <v>23334</v>
      </c>
      <c r="F7308" s="9" t="s">
        <v>23335</v>
      </c>
      <c r="G7308" s="11" t="s">
        <v>62</v>
      </c>
      <c r="H7308" s="11" t="s">
        <v>22</v>
      </c>
      <c r="I7308" s="11" t="s">
        <v>26</v>
      </c>
      <c r="J7308" s="11" t="s">
        <v>27</v>
      </c>
      <c r="K7308" s="11" t="s">
        <v>195</v>
      </c>
      <c r="L7308" s="11" t="s">
        <v>43</v>
      </c>
      <c r="M7308" s="9" t="s">
        <v>30</v>
      </c>
      <c r="N7308" s="9" t="s">
        <v>31</v>
      </c>
      <c r="O7308" s="11" t="s">
        <v>32</v>
      </c>
      <c r="P7308" s="11" t="s">
        <v>22</v>
      </c>
      <c r="Q7308" s="11" t="s">
        <v>36361</v>
      </c>
      <c r="R7308" s="11" t="s">
        <v>34</v>
      </c>
      <c r="S7308" s="9" t="s">
        <v>36362</v>
      </c>
      <c r="T7308" s="9" t="s">
        <v>36363</v>
      </c>
    </row>
    <row r="7309" customHeight="1" spans="1:20">
      <c r="A7309" s="6">
        <v>45217</v>
      </c>
      <c r="B7309" s="9" t="s">
        <v>36364</v>
      </c>
      <c r="C7309" s="9" t="s">
        <v>399</v>
      </c>
      <c r="D7309" s="11" t="s">
        <v>22</v>
      </c>
      <c r="E7309" s="9" t="s">
        <v>27627</v>
      </c>
      <c r="F7309" s="9" t="s">
        <v>23380</v>
      </c>
      <c r="G7309" s="11" t="s">
        <v>25</v>
      </c>
      <c r="H7309" s="11" t="s">
        <v>22</v>
      </c>
      <c r="I7309" s="11" t="s">
        <v>26</v>
      </c>
      <c r="J7309" s="11" t="s">
        <v>27</v>
      </c>
      <c r="K7309" s="11" t="s">
        <v>28</v>
      </c>
      <c r="L7309" s="11" t="s">
        <v>43</v>
      </c>
      <c r="M7309" s="9" t="s">
        <v>30</v>
      </c>
      <c r="N7309" s="9" t="s">
        <v>31</v>
      </c>
      <c r="O7309" s="11" t="s">
        <v>32</v>
      </c>
      <c r="P7309" s="11" t="s">
        <v>22</v>
      </c>
      <c r="Q7309" s="11" t="s">
        <v>36365</v>
      </c>
      <c r="R7309" s="11" t="s">
        <v>34</v>
      </c>
      <c r="S7309" s="9" t="s">
        <v>36366</v>
      </c>
      <c r="T7309" s="9" t="s">
        <v>36367</v>
      </c>
    </row>
    <row r="7310" customHeight="1" spans="1:20">
      <c r="A7310" s="6">
        <v>45217</v>
      </c>
      <c r="B7310" s="9" t="s">
        <v>36368</v>
      </c>
      <c r="C7310" s="9" t="s">
        <v>399</v>
      </c>
      <c r="D7310" s="11" t="s">
        <v>22</v>
      </c>
      <c r="E7310" s="9" t="s">
        <v>36369</v>
      </c>
      <c r="F7310" s="9" t="s">
        <v>36370</v>
      </c>
      <c r="G7310" s="11" t="s">
        <v>130</v>
      </c>
      <c r="H7310" s="11" t="s">
        <v>22</v>
      </c>
      <c r="I7310" s="11" t="s">
        <v>34</v>
      </c>
      <c r="J7310" s="11" t="s">
        <v>27</v>
      </c>
      <c r="K7310" s="11" t="s">
        <v>28</v>
      </c>
      <c r="L7310" s="11" t="s">
        <v>43</v>
      </c>
      <c r="M7310" s="9" t="s">
        <v>30</v>
      </c>
      <c r="N7310" s="9" t="s">
        <v>31</v>
      </c>
      <c r="O7310" s="11" t="s">
        <v>32</v>
      </c>
      <c r="P7310" s="11" t="s">
        <v>22</v>
      </c>
      <c r="Q7310" s="11" t="s">
        <v>36371</v>
      </c>
      <c r="R7310" s="11" t="s">
        <v>34</v>
      </c>
      <c r="S7310" s="9" t="s">
        <v>36372</v>
      </c>
      <c r="T7310" s="9" t="s">
        <v>36373</v>
      </c>
    </row>
    <row r="7311" customHeight="1" spans="1:20">
      <c r="A7311" s="6">
        <v>45217</v>
      </c>
      <c r="B7311" s="9" t="s">
        <v>36374</v>
      </c>
      <c r="C7311" s="9" t="s">
        <v>399</v>
      </c>
      <c r="D7311" s="11" t="s">
        <v>22</v>
      </c>
      <c r="E7311" s="9" t="s">
        <v>36375</v>
      </c>
      <c r="F7311" s="9" t="s">
        <v>36376</v>
      </c>
      <c r="G7311" s="11" t="s">
        <v>53</v>
      </c>
      <c r="H7311" s="11" t="s">
        <v>22</v>
      </c>
      <c r="I7311" s="11" t="s">
        <v>34</v>
      </c>
      <c r="J7311" s="11" t="s">
        <v>27</v>
      </c>
      <c r="K7311" s="11" t="s">
        <v>28</v>
      </c>
      <c r="L7311" s="11" t="s">
        <v>43</v>
      </c>
      <c r="M7311" s="9" t="s">
        <v>30</v>
      </c>
      <c r="N7311" s="9" t="s">
        <v>31</v>
      </c>
      <c r="O7311" s="11" t="s">
        <v>32</v>
      </c>
      <c r="P7311" s="11" t="s">
        <v>22</v>
      </c>
      <c r="Q7311" s="11" t="s">
        <v>36377</v>
      </c>
      <c r="R7311" s="11" t="s">
        <v>34</v>
      </c>
      <c r="S7311" s="9" t="s">
        <v>36378</v>
      </c>
      <c r="T7311" s="9" t="s">
        <v>36379</v>
      </c>
    </row>
    <row r="7312" customHeight="1" spans="1:20">
      <c r="A7312" s="6">
        <v>45217</v>
      </c>
      <c r="B7312" s="9" t="s">
        <v>36380</v>
      </c>
      <c r="C7312" s="9" t="s">
        <v>399</v>
      </c>
      <c r="D7312" s="11" t="s">
        <v>22</v>
      </c>
      <c r="E7312" s="9" t="s">
        <v>14940</v>
      </c>
      <c r="F7312" s="9" t="s">
        <v>14941</v>
      </c>
      <c r="G7312" s="11" t="s">
        <v>194</v>
      </c>
      <c r="H7312" s="11" t="s">
        <v>22</v>
      </c>
      <c r="I7312" s="11" t="s">
        <v>34</v>
      </c>
      <c r="J7312" s="11" t="s">
        <v>27</v>
      </c>
      <c r="K7312" s="11" t="s">
        <v>76</v>
      </c>
      <c r="L7312" s="11" t="s">
        <v>43</v>
      </c>
      <c r="M7312" s="9" t="s">
        <v>30</v>
      </c>
      <c r="N7312" s="9" t="s">
        <v>31</v>
      </c>
      <c r="O7312" s="11" t="s">
        <v>32</v>
      </c>
      <c r="P7312" s="11" t="s">
        <v>22</v>
      </c>
      <c r="Q7312" s="11" t="s">
        <v>36381</v>
      </c>
      <c r="R7312" s="11" t="s">
        <v>34</v>
      </c>
      <c r="S7312" s="9" t="s">
        <v>36382</v>
      </c>
      <c r="T7312" s="9" t="s">
        <v>17396</v>
      </c>
    </row>
    <row r="7313" customHeight="1" spans="1:20">
      <c r="A7313" s="6">
        <v>45217</v>
      </c>
      <c r="B7313" s="9" t="s">
        <v>36383</v>
      </c>
      <c r="C7313" s="9" t="s">
        <v>399</v>
      </c>
      <c r="D7313" s="11" t="s">
        <v>22</v>
      </c>
      <c r="E7313" s="9" t="s">
        <v>15010</v>
      </c>
      <c r="F7313" s="9" t="s">
        <v>15011</v>
      </c>
      <c r="G7313" s="11" t="s">
        <v>22</v>
      </c>
      <c r="H7313" s="11" t="s">
        <v>22</v>
      </c>
      <c r="I7313" s="11" t="s">
        <v>34</v>
      </c>
      <c r="J7313" s="11" t="s">
        <v>27</v>
      </c>
      <c r="K7313" s="11" t="s">
        <v>28</v>
      </c>
      <c r="L7313" s="11" t="s">
        <v>43</v>
      </c>
      <c r="M7313" s="9" t="s">
        <v>30</v>
      </c>
      <c r="N7313" s="9" t="s">
        <v>31</v>
      </c>
      <c r="O7313" s="11" t="s">
        <v>32</v>
      </c>
      <c r="P7313" s="11" t="s">
        <v>22</v>
      </c>
      <c r="Q7313" s="11" t="s">
        <v>36384</v>
      </c>
      <c r="R7313" s="11" t="s">
        <v>34</v>
      </c>
      <c r="S7313" s="9" t="s">
        <v>36385</v>
      </c>
      <c r="T7313" s="9" t="s">
        <v>17396</v>
      </c>
    </row>
    <row r="7314" customHeight="1" spans="1:20">
      <c r="A7314" s="6">
        <v>45217</v>
      </c>
      <c r="B7314" s="9" t="s">
        <v>36386</v>
      </c>
      <c r="C7314" s="9" t="s">
        <v>79</v>
      </c>
      <c r="D7314" s="11" t="s">
        <v>22</v>
      </c>
      <c r="E7314" s="9" t="s">
        <v>36387</v>
      </c>
      <c r="F7314" s="9" t="s">
        <v>36388</v>
      </c>
      <c r="G7314" s="11" t="s">
        <v>22</v>
      </c>
      <c r="H7314" s="11" t="s">
        <v>22</v>
      </c>
      <c r="I7314" s="11" t="s">
        <v>26</v>
      </c>
      <c r="J7314" s="11" t="s">
        <v>27</v>
      </c>
      <c r="K7314" s="11" t="s">
        <v>195</v>
      </c>
      <c r="L7314" s="11" t="s">
        <v>29</v>
      </c>
      <c r="M7314" s="9" t="s">
        <v>30</v>
      </c>
      <c r="N7314" s="9" t="s">
        <v>31</v>
      </c>
      <c r="O7314" s="11" t="s">
        <v>32</v>
      </c>
      <c r="P7314" s="11" t="s">
        <v>22</v>
      </c>
      <c r="Q7314" s="11" t="s">
        <v>36389</v>
      </c>
      <c r="R7314" s="11" t="s">
        <v>34</v>
      </c>
      <c r="S7314" s="9" t="s">
        <v>36390</v>
      </c>
      <c r="T7314" s="9" t="s">
        <v>36391</v>
      </c>
    </row>
    <row r="7315" customHeight="1" spans="1:20">
      <c r="A7315" s="6">
        <v>45217</v>
      </c>
      <c r="B7315" s="9" t="s">
        <v>36392</v>
      </c>
      <c r="C7315" s="9" t="s">
        <v>79</v>
      </c>
      <c r="D7315" s="11" t="s">
        <v>22</v>
      </c>
      <c r="E7315" s="9" t="s">
        <v>36387</v>
      </c>
      <c r="F7315" s="9" t="s">
        <v>36388</v>
      </c>
      <c r="G7315" s="11" t="s">
        <v>22</v>
      </c>
      <c r="H7315" s="11" t="s">
        <v>22</v>
      </c>
      <c r="I7315" s="11" t="s">
        <v>26</v>
      </c>
      <c r="J7315" s="11" t="s">
        <v>27</v>
      </c>
      <c r="K7315" s="11" t="s">
        <v>76</v>
      </c>
      <c r="L7315" s="11" t="s">
        <v>43</v>
      </c>
      <c r="M7315" s="9" t="s">
        <v>30</v>
      </c>
      <c r="N7315" s="9" t="s">
        <v>31</v>
      </c>
      <c r="O7315" s="11" t="s">
        <v>32</v>
      </c>
      <c r="P7315" s="11" t="s">
        <v>22</v>
      </c>
      <c r="Q7315" s="11" t="s">
        <v>36393</v>
      </c>
      <c r="R7315" s="11" t="s">
        <v>34</v>
      </c>
      <c r="S7315" s="9" t="s">
        <v>36394</v>
      </c>
      <c r="T7315" s="9" t="s">
        <v>36391</v>
      </c>
    </row>
    <row r="7316" customHeight="1" spans="1:20">
      <c r="A7316" s="6">
        <v>45217</v>
      </c>
      <c r="B7316" s="9" t="s">
        <v>36395</v>
      </c>
      <c r="C7316" s="9" t="s">
        <v>79</v>
      </c>
      <c r="D7316" s="11" t="s">
        <v>22</v>
      </c>
      <c r="E7316" s="9" t="s">
        <v>36387</v>
      </c>
      <c r="F7316" s="9" t="s">
        <v>36388</v>
      </c>
      <c r="G7316" s="11" t="s">
        <v>22</v>
      </c>
      <c r="H7316" s="11" t="s">
        <v>22</v>
      </c>
      <c r="I7316" s="11" t="s">
        <v>26</v>
      </c>
      <c r="J7316" s="11" t="s">
        <v>27</v>
      </c>
      <c r="K7316" s="11" t="s">
        <v>195</v>
      </c>
      <c r="L7316" s="11" t="s">
        <v>29</v>
      </c>
      <c r="M7316" s="9" t="s">
        <v>30</v>
      </c>
      <c r="N7316" s="9" t="s">
        <v>31</v>
      </c>
      <c r="O7316" s="11" t="s">
        <v>32</v>
      </c>
      <c r="P7316" s="11" t="s">
        <v>22</v>
      </c>
      <c r="Q7316" s="11" t="s">
        <v>36396</v>
      </c>
      <c r="R7316" s="11" t="s">
        <v>34</v>
      </c>
      <c r="S7316" s="9" t="s">
        <v>36397</v>
      </c>
      <c r="T7316" s="9" t="s">
        <v>36391</v>
      </c>
    </row>
    <row r="7317" customHeight="1" spans="1:20">
      <c r="A7317" s="6">
        <v>45217</v>
      </c>
      <c r="B7317" s="9" t="s">
        <v>36398</v>
      </c>
      <c r="C7317" s="9" t="s">
        <v>79</v>
      </c>
      <c r="D7317" s="11" t="s">
        <v>22</v>
      </c>
      <c r="E7317" s="9" t="s">
        <v>36387</v>
      </c>
      <c r="F7317" s="9" t="s">
        <v>36388</v>
      </c>
      <c r="G7317" s="11" t="s">
        <v>22</v>
      </c>
      <c r="H7317" s="11" t="s">
        <v>22</v>
      </c>
      <c r="I7317" s="11" t="s">
        <v>26</v>
      </c>
      <c r="J7317" s="11" t="s">
        <v>27</v>
      </c>
      <c r="K7317" s="11" t="s">
        <v>28</v>
      </c>
      <c r="L7317" s="11" t="s">
        <v>43</v>
      </c>
      <c r="M7317" s="9" t="s">
        <v>30</v>
      </c>
      <c r="N7317" s="9" t="s">
        <v>31</v>
      </c>
      <c r="O7317" s="11" t="s">
        <v>32</v>
      </c>
      <c r="P7317" s="11" t="s">
        <v>22</v>
      </c>
      <c r="Q7317" s="11" t="s">
        <v>36399</v>
      </c>
      <c r="R7317" s="11" t="s">
        <v>34</v>
      </c>
      <c r="S7317" s="9" t="s">
        <v>36400</v>
      </c>
      <c r="T7317" s="9" t="s">
        <v>36391</v>
      </c>
    </row>
    <row r="7318" customHeight="1" spans="1:20">
      <c r="A7318" s="6">
        <v>45217</v>
      </c>
      <c r="B7318" s="9" t="s">
        <v>36401</v>
      </c>
      <c r="C7318" s="9" t="s">
        <v>79</v>
      </c>
      <c r="D7318" s="11" t="s">
        <v>22</v>
      </c>
      <c r="E7318" s="9" t="s">
        <v>36387</v>
      </c>
      <c r="F7318" s="9" t="s">
        <v>36388</v>
      </c>
      <c r="G7318" s="11" t="s">
        <v>22</v>
      </c>
      <c r="H7318" s="11" t="s">
        <v>22</v>
      </c>
      <c r="I7318" s="11" t="s">
        <v>26</v>
      </c>
      <c r="J7318" s="11" t="s">
        <v>27</v>
      </c>
      <c r="K7318" s="11" t="s">
        <v>76</v>
      </c>
      <c r="L7318" s="11" t="s">
        <v>43</v>
      </c>
      <c r="M7318" s="9" t="s">
        <v>30</v>
      </c>
      <c r="N7318" s="9" t="s">
        <v>31</v>
      </c>
      <c r="O7318" s="11" t="s">
        <v>32</v>
      </c>
      <c r="P7318" s="11" t="s">
        <v>22</v>
      </c>
      <c r="Q7318" s="11" t="s">
        <v>36402</v>
      </c>
      <c r="R7318" s="11" t="s">
        <v>34</v>
      </c>
      <c r="S7318" s="9" t="s">
        <v>36403</v>
      </c>
      <c r="T7318" s="9" t="s">
        <v>36391</v>
      </c>
    </row>
    <row r="7319" customHeight="1" spans="1:20">
      <c r="A7319" s="6">
        <v>45217</v>
      </c>
      <c r="B7319" s="9" t="s">
        <v>36404</v>
      </c>
      <c r="C7319" s="9" t="s">
        <v>6302</v>
      </c>
      <c r="D7319" s="11" t="s">
        <v>22</v>
      </c>
      <c r="E7319" s="9" t="s">
        <v>29023</v>
      </c>
      <c r="F7319" s="9" t="s">
        <v>29024</v>
      </c>
      <c r="G7319" s="11" t="s">
        <v>69</v>
      </c>
      <c r="H7319" s="11" t="s">
        <v>22</v>
      </c>
      <c r="I7319" s="11" t="s">
        <v>26</v>
      </c>
      <c r="J7319" s="11" t="s">
        <v>27</v>
      </c>
      <c r="K7319" s="11" t="s">
        <v>195</v>
      </c>
      <c r="L7319" s="11" t="s">
        <v>43</v>
      </c>
      <c r="M7319" s="9" t="s">
        <v>30</v>
      </c>
      <c r="N7319" s="9" t="s">
        <v>31</v>
      </c>
      <c r="O7319" s="11" t="s">
        <v>32</v>
      </c>
      <c r="P7319" s="11" t="s">
        <v>22</v>
      </c>
      <c r="Q7319" s="11" t="s">
        <v>36405</v>
      </c>
      <c r="R7319" s="11" t="s">
        <v>34</v>
      </c>
      <c r="S7319" s="9" t="s">
        <v>36406</v>
      </c>
      <c r="T7319" s="9" t="s">
        <v>36407</v>
      </c>
    </row>
    <row r="7320" customHeight="1" spans="1:20">
      <c r="A7320" s="6">
        <v>45217</v>
      </c>
      <c r="B7320" s="9" t="s">
        <v>36408</v>
      </c>
      <c r="C7320" s="9" t="s">
        <v>7902</v>
      </c>
      <c r="D7320" s="11" t="s">
        <v>22</v>
      </c>
      <c r="E7320" s="9" t="s">
        <v>36409</v>
      </c>
      <c r="F7320" s="9" t="s">
        <v>17579</v>
      </c>
      <c r="G7320" s="11" t="s">
        <v>247</v>
      </c>
      <c r="H7320" s="11" t="s">
        <v>22</v>
      </c>
      <c r="I7320" s="11" t="s">
        <v>26</v>
      </c>
      <c r="J7320" s="11" t="s">
        <v>27</v>
      </c>
      <c r="K7320" s="11" t="s">
        <v>28</v>
      </c>
      <c r="L7320" s="11" t="s">
        <v>43</v>
      </c>
      <c r="M7320" s="9" t="s">
        <v>30</v>
      </c>
      <c r="N7320" s="9" t="s">
        <v>31</v>
      </c>
      <c r="O7320" s="11" t="s">
        <v>32</v>
      </c>
      <c r="P7320" s="11" t="s">
        <v>22</v>
      </c>
      <c r="Q7320" s="11" t="s">
        <v>36410</v>
      </c>
      <c r="R7320" s="11" t="s">
        <v>34</v>
      </c>
      <c r="S7320" s="9" t="s">
        <v>36411</v>
      </c>
      <c r="T7320" s="9" t="s">
        <v>36412</v>
      </c>
    </row>
    <row r="7321" customHeight="1" spans="1:20">
      <c r="A7321" s="6">
        <v>45217</v>
      </c>
      <c r="B7321" s="9" t="s">
        <v>36413</v>
      </c>
      <c r="C7321" s="9" t="s">
        <v>6660</v>
      </c>
      <c r="D7321" s="11" t="s">
        <v>22</v>
      </c>
      <c r="E7321" s="9" t="s">
        <v>36414</v>
      </c>
      <c r="F7321" s="9" t="s">
        <v>36415</v>
      </c>
      <c r="G7321" s="11" t="s">
        <v>82</v>
      </c>
      <c r="H7321" s="11" t="s">
        <v>22</v>
      </c>
      <c r="I7321" s="11" t="s">
        <v>315</v>
      </c>
      <c r="J7321" s="11" t="s">
        <v>27</v>
      </c>
      <c r="K7321" s="11" t="s">
        <v>28</v>
      </c>
      <c r="L7321" s="11" t="s">
        <v>43</v>
      </c>
      <c r="M7321" s="9" t="s">
        <v>30</v>
      </c>
      <c r="N7321" s="9" t="s">
        <v>31</v>
      </c>
      <c r="O7321" s="11" t="s">
        <v>32</v>
      </c>
      <c r="P7321" s="11" t="s">
        <v>22</v>
      </c>
      <c r="Q7321" s="11" t="s">
        <v>36416</v>
      </c>
      <c r="R7321" s="11" t="s">
        <v>46</v>
      </c>
      <c r="S7321" s="9" t="s">
        <v>36417</v>
      </c>
      <c r="T7321" s="9" t="s">
        <v>36418</v>
      </c>
    </row>
    <row r="7322" customHeight="1" spans="1:20">
      <c r="A7322" s="6">
        <v>45217</v>
      </c>
      <c r="B7322" s="9" t="s">
        <v>36419</v>
      </c>
      <c r="C7322" s="9" t="s">
        <v>6855</v>
      </c>
      <c r="D7322" s="11" t="s">
        <v>22</v>
      </c>
      <c r="E7322" s="9" t="s">
        <v>36420</v>
      </c>
      <c r="F7322" s="9" t="s">
        <v>36421</v>
      </c>
      <c r="G7322" s="11" t="s">
        <v>336</v>
      </c>
      <c r="H7322" s="11" t="s">
        <v>137</v>
      </c>
      <c r="I7322" s="11" t="s">
        <v>701</v>
      </c>
      <c r="J7322" s="11" t="s">
        <v>27</v>
      </c>
      <c r="K7322" s="11" t="s">
        <v>28</v>
      </c>
      <c r="L7322" s="11" t="s">
        <v>43</v>
      </c>
      <c r="M7322" s="9" t="s">
        <v>44</v>
      </c>
      <c r="N7322" s="9" t="s">
        <v>31</v>
      </c>
      <c r="O7322" s="11" t="s">
        <v>32</v>
      </c>
      <c r="P7322" s="11" t="s">
        <v>22</v>
      </c>
      <c r="Q7322" s="11" t="s">
        <v>36422</v>
      </c>
      <c r="R7322" s="11" t="s">
        <v>46</v>
      </c>
      <c r="S7322" s="9" t="s">
        <v>36423</v>
      </c>
      <c r="T7322" s="9" t="s">
        <v>36424</v>
      </c>
    </row>
    <row r="7323" customHeight="1" spans="1:20">
      <c r="A7323" s="6">
        <v>45217</v>
      </c>
      <c r="B7323" s="9" t="s">
        <v>36425</v>
      </c>
      <c r="C7323" s="9" t="s">
        <v>7724</v>
      </c>
      <c r="D7323" s="11" t="s">
        <v>22</v>
      </c>
      <c r="E7323" s="9" t="s">
        <v>36426</v>
      </c>
      <c r="F7323" s="9" t="s">
        <v>36427</v>
      </c>
      <c r="G7323" s="11" t="s">
        <v>69</v>
      </c>
      <c r="H7323" s="11" t="s">
        <v>22</v>
      </c>
      <c r="I7323" s="11" t="s">
        <v>26</v>
      </c>
      <c r="J7323" s="11" t="s">
        <v>27</v>
      </c>
      <c r="K7323" s="11" t="s">
        <v>195</v>
      </c>
      <c r="L7323" s="11" t="s">
        <v>29</v>
      </c>
      <c r="M7323" s="9" t="s">
        <v>169</v>
      </c>
      <c r="N7323" s="9" t="s">
        <v>31</v>
      </c>
      <c r="O7323" s="11" t="s">
        <v>32</v>
      </c>
      <c r="P7323" s="11" t="s">
        <v>22</v>
      </c>
      <c r="Q7323" s="11" t="s">
        <v>36428</v>
      </c>
      <c r="R7323" s="11" t="s">
        <v>34</v>
      </c>
      <c r="S7323" s="9" t="s">
        <v>36429</v>
      </c>
      <c r="T7323" s="9" t="s">
        <v>36430</v>
      </c>
    </row>
    <row r="7324" customHeight="1" spans="1:20">
      <c r="A7324" s="6">
        <v>45217</v>
      </c>
      <c r="B7324" s="9" t="s">
        <v>36431</v>
      </c>
      <c r="C7324" s="9" t="s">
        <v>5629</v>
      </c>
      <c r="D7324" s="11" t="s">
        <v>22</v>
      </c>
      <c r="E7324" s="9" t="s">
        <v>36432</v>
      </c>
      <c r="F7324" s="9" t="s">
        <v>36433</v>
      </c>
      <c r="G7324" s="11" t="s">
        <v>82</v>
      </c>
      <c r="H7324" s="11" t="s">
        <v>96</v>
      </c>
      <c r="I7324" s="11" t="s">
        <v>5632</v>
      </c>
      <c r="J7324" s="11" t="s">
        <v>27</v>
      </c>
      <c r="K7324" s="11" t="s">
        <v>28</v>
      </c>
      <c r="L7324" s="11" t="s">
        <v>43</v>
      </c>
      <c r="M7324" s="9" t="s">
        <v>169</v>
      </c>
      <c r="N7324" s="9" t="s">
        <v>5633</v>
      </c>
      <c r="O7324" s="11" t="s">
        <v>32</v>
      </c>
      <c r="P7324" s="11" t="s">
        <v>22</v>
      </c>
      <c r="Q7324" s="11" t="s">
        <v>36434</v>
      </c>
      <c r="R7324" s="11" t="s">
        <v>168</v>
      </c>
      <c r="S7324" s="9" t="s">
        <v>36435</v>
      </c>
      <c r="T7324" s="9" t="s">
        <v>5655</v>
      </c>
    </row>
    <row r="7325" customHeight="1" spans="1:20">
      <c r="A7325" s="6">
        <v>45217</v>
      </c>
      <c r="B7325" s="9" t="s">
        <v>36436</v>
      </c>
      <c r="C7325" s="9" t="s">
        <v>5644</v>
      </c>
      <c r="D7325" s="11" t="s">
        <v>22</v>
      </c>
      <c r="E7325" s="9" t="s">
        <v>36437</v>
      </c>
      <c r="F7325" s="9" t="s">
        <v>36438</v>
      </c>
      <c r="G7325" s="11" t="s">
        <v>82</v>
      </c>
      <c r="H7325" s="11" t="s">
        <v>96</v>
      </c>
      <c r="I7325" s="11" t="s">
        <v>168</v>
      </c>
      <c r="J7325" s="11" t="s">
        <v>27</v>
      </c>
      <c r="K7325" s="11" t="s">
        <v>28</v>
      </c>
      <c r="L7325" s="11" t="s">
        <v>43</v>
      </c>
      <c r="M7325" s="9" t="s">
        <v>169</v>
      </c>
      <c r="N7325" s="9" t="s">
        <v>5633</v>
      </c>
      <c r="O7325" s="11" t="s">
        <v>32</v>
      </c>
      <c r="P7325" s="11" t="s">
        <v>22</v>
      </c>
      <c r="Q7325" s="11" t="s">
        <v>36439</v>
      </c>
      <c r="R7325" s="11" t="s">
        <v>168</v>
      </c>
      <c r="S7325" s="9" t="s">
        <v>36440</v>
      </c>
      <c r="T7325" s="9" t="s">
        <v>5668</v>
      </c>
    </row>
    <row r="7326" customHeight="1" spans="1:20">
      <c r="A7326" s="6">
        <v>45217</v>
      </c>
      <c r="B7326" s="9" t="s">
        <v>36441</v>
      </c>
      <c r="C7326" s="9" t="s">
        <v>5629</v>
      </c>
      <c r="D7326" s="11" t="s">
        <v>22</v>
      </c>
      <c r="E7326" s="9" t="s">
        <v>36442</v>
      </c>
      <c r="F7326" s="9" t="s">
        <v>36443</v>
      </c>
      <c r="G7326" s="11" t="s">
        <v>82</v>
      </c>
      <c r="H7326" s="11" t="s">
        <v>22</v>
      </c>
      <c r="I7326" s="11" t="s">
        <v>5632</v>
      </c>
      <c r="J7326" s="11" t="s">
        <v>27</v>
      </c>
      <c r="K7326" s="11" t="s">
        <v>28</v>
      </c>
      <c r="L7326" s="11" t="s">
        <v>43</v>
      </c>
      <c r="M7326" s="9" t="s">
        <v>169</v>
      </c>
      <c r="N7326" s="9" t="s">
        <v>5633</v>
      </c>
      <c r="O7326" s="11" t="s">
        <v>32</v>
      </c>
      <c r="P7326" s="11" t="s">
        <v>22</v>
      </c>
      <c r="Q7326" s="11" t="s">
        <v>36444</v>
      </c>
      <c r="R7326" s="11" t="s">
        <v>168</v>
      </c>
      <c r="S7326" s="9" t="s">
        <v>36445</v>
      </c>
      <c r="T7326" s="9" t="s">
        <v>5723</v>
      </c>
    </row>
    <row r="7327" customHeight="1" spans="1:20">
      <c r="A7327" s="6">
        <v>45217</v>
      </c>
      <c r="B7327" s="9" t="s">
        <v>36446</v>
      </c>
      <c r="C7327" s="9" t="s">
        <v>5629</v>
      </c>
      <c r="D7327" s="11" t="s">
        <v>22</v>
      </c>
      <c r="E7327" s="9" t="s">
        <v>36447</v>
      </c>
      <c r="F7327" s="9" t="s">
        <v>36448</v>
      </c>
      <c r="G7327" s="11" t="s">
        <v>82</v>
      </c>
      <c r="H7327" s="11" t="s">
        <v>110</v>
      </c>
      <c r="I7327" s="11" t="s">
        <v>5632</v>
      </c>
      <c r="J7327" s="11" t="s">
        <v>27</v>
      </c>
      <c r="K7327" s="11" t="s">
        <v>28</v>
      </c>
      <c r="L7327" s="11" t="s">
        <v>43</v>
      </c>
      <c r="M7327" s="9" t="s">
        <v>169</v>
      </c>
      <c r="N7327" s="9" t="s">
        <v>5633</v>
      </c>
      <c r="O7327" s="11" t="s">
        <v>32</v>
      </c>
      <c r="P7327" s="11" t="s">
        <v>22</v>
      </c>
      <c r="Q7327" s="11" t="s">
        <v>36449</v>
      </c>
      <c r="R7327" s="11" t="s">
        <v>168</v>
      </c>
      <c r="S7327" s="9" t="s">
        <v>36450</v>
      </c>
      <c r="T7327" s="9" t="s">
        <v>5655</v>
      </c>
    </row>
    <row r="7328" customHeight="1" spans="1:20">
      <c r="A7328" s="6">
        <v>45217</v>
      </c>
      <c r="B7328" s="9" t="s">
        <v>36451</v>
      </c>
      <c r="C7328" s="9" t="s">
        <v>5629</v>
      </c>
      <c r="D7328" s="11" t="s">
        <v>22</v>
      </c>
      <c r="E7328" s="9" t="s">
        <v>36452</v>
      </c>
      <c r="F7328" s="9" t="s">
        <v>8485</v>
      </c>
      <c r="G7328" s="11" t="s">
        <v>82</v>
      </c>
      <c r="H7328" s="11" t="s">
        <v>22</v>
      </c>
      <c r="I7328" s="11" t="s">
        <v>5632</v>
      </c>
      <c r="J7328" s="11" t="s">
        <v>27</v>
      </c>
      <c r="K7328" s="11" t="s">
        <v>28</v>
      </c>
      <c r="L7328" s="11" t="s">
        <v>43</v>
      </c>
      <c r="M7328" s="9" t="s">
        <v>169</v>
      </c>
      <c r="N7328" s="9" t="s">
        <v>5633</v>
      </c>
      <c r="O7328" s="11" t="s">
        <v>32</v>
      </c>
      <c r="P7328" s="11" t="s">
        <v>22</v>
      </c>
      <c r="Q7328" s="11" t="s">
        <v>36453</v>
      </c>
      <c r="R7328" s="11" t="s">
        <v>168</v>
      </c>
      <c r="S7328" s="9" t="s">
        <v>36454</v>
      </c>
      <c r="T7328" s="9" t="s">
        <v>5723</v>
      </c>
    </row>
    <row r="7329" customHeight="1" spans="1:20">
      <c r="A7329" s="6">
        <v>45217</v>
      </c>
      <c r="B7329" s="9" t="s">
        <v>36455</v>
      </c>
      <c r="C7329" s="9" t="s">
        <v>5879</v>
      </c>
      <c r="D7329" s="11" t="s">
        <v>22</v>
      </c>
      <c r="E7329" s="9" t="s">
        <v>36456</v>
      </c>
      <c r="F7329" s="9" t="s">
        <v>36457</v>
      </c>
      <c r="G7329" s="11" t="s">
        <v>82</v>
      </c>
      <c r="H7329" s="11" t="s">
        <v>22</v>
      </c>
      <c r="I7329" s="11" t="s">
        <v>5737</v>
      </c>
      <c r="J7329" s="11" t="s">
        <v>27</v>
      </c>
      <c r="K7329" s="11" t="s">
        <v>28</v>
      </c>
      <c r="L7329" s="11" t="s">
        <v>43</v>
      </c>
      <c r="M7329" s="9" t="s">
        <v>169</v>
      </c>
      <c r="N7329" s="9" t="s">
        <v>5633</v>
      </c>
      <c r="O7329" s="11" t="s">
        <v>32</v>
      </c>
      <c r="P7329" s="11" t="s">
        <v>22</v>
      </c>
      <c r="Q7329" s="11" t="s">
        <v>36458</v>
      </c>
      <c r="R7329" s="11" t="s">
        <v>168</v>
      </c>
      <c r="S7329" s="9" t="s">
        <v>36459</v>
      </c>
      <c r="T7329" s="9" t="s">
        <v>5668</v>
      </c>
    </row>
    <row r="7330" customHeight="1" spans="1:20">
      <c r="A7330" s="6">
        <v>45217</v>
      </c>
      <c r="B7330" s="9" t="s">
        <v>36460</v>
      </c>
      <c r="C7330" s="9" t="s">
        <v>5848</v>
      </c>
      <c r="D7330" s="11" t="s">
        <v>22</v>
      </c>
      <c r="E7330" s="9" t="s">
        <v>36461</v>
      </c>
      <c r="F7330" s="9" t="s">
        <v>36462</v>
      </c>
      <c r="G7330" s="11" t="s">
        <v>82</v>
      </c>
      <c r="H7330" s="11" t="s">
        <v>22</v>
      </c>
      <c r="I7330" s="11" t="s">
        <v>168</v>
      </c>
      <c r="J7330" s="11" t="s">
        <v>27</v>
      </c>
      <c r="K7330" s="11" t="s">
        <v>28</v>
      </c>
      <c r="L7330" s="11" t="s">
        <v>43</v>
      </c>
      <c r="M7330" s="9" t="s">
        <v>169</v>
      </c>
      <c r="N7330" s="9" t="s">
        <v>5633</v>
      </c>
      <c r="O7330" s="11" t="s">
        <v>32</v>
      </c>
      <c r="P7330" s="11" t="s">
        <v>22</v>
      </c>
      <c r="Q7330" s="11" t="s">
        <v>36463</v>
      </c>
      <c r="R7330" s="11" t="s">
        <v>168</v>
      </c>
      <c r="S7330" s="9" t="s">
        <v>23748</v>
      </c>
      <c r="T7330" s="9" t="s">
        <v>5723</v>
      </c>
    </row>
    <row r="7331" customHeight="1" spans="1:20">
      <c r="A7331" s="6">
        <v>45217</v>
      </c>
      <c r="B7331" s="9" t="s">
        <v>36464</v>
      </c>
      <c r="C7331" s="9" t="s">
        <v>5629</v>
      </c>
      <c r="D7331" s="11" t="s">
        <v>22</v>
      </c>
      <c r="E7331" s="9" t="s">
        <v>35906</v>
      </c>
      <c r="F7331" s="9" t="s">
        <v>35907</v>
      </c>
      <c r="G7331" s="11" t="s">
        <v>82</v>
      </c>
      <c r="H7331" s="11" t="s">
        <v>22</v>
      </c>
      <c r="I7331" s="11" t="s">
        <v>5632</v>
      </c>
      <c r="J7331" s="11" t="s">
        <v>27</v>
      </c>
      <c r="K7331" s="11" t="s">
        <v>28</v>
      </c>
      <c r="L7331" s="11" t="s">
        <v>43</v>
      </c>
      <c r="M7331" s="9" t="s">
        <v>169</v>
      </c>
      <c r="N7331" s="9" t="s">
        <v>5633</v>
      </c>
      <c r="O7331" s="11" t="s">
        <v>32</v>
      </c>
      <c r="P7331" s="11" t="s">
        <v>22</v>
      </c>
      <c r="Q7331" s="11" t="s">
        <v>36465</v>
      </c>
      <c r="R7331" s="11" t="s">
        <v>168</v>
      </c>
      <c r="S7331" s="9" t="s">
        <v>36466</v>
      </c>
      <c r="T7331" s="9" t="s">
        <v>5668</v>
      </c>
    </row>
    <row r="7332" customHeight="1" spans="1:20">
      <c r="A7332" s="6">
        <v>45217</v>
      </c>
      <c r="B7332" s="9" t="s">
        <v>36467</v>
      </c>
      <c r="C7332" s="9" t="s">
        <v>5848</v>
      </c>
      <c r="D7332" s="11" t="s">
        <v>22</v>
      </c>
      <c r="E7332" s="9" t="s">
        <v>36468</v>
      </c>
      <c r="F7332" s="9" t="s">
        <v>36469</v>
      </c>
      <c r="G7332" s="11" t="s">
        <v>82</v>
      </c>
      <c r="H7332" s="11" t="s">
        <v>96</v>
      </c>
      <c r="I7332" s="11" t="s">
        <v>168</v>
      </c>
      <c r="J7332" s="11" t="s">
        <v>27</v>
      </c>
      <c r="K7332" s="11" t="s">
        <v>28</v>
      </c>
      <c r="L7332" s="11" t="s">
        <v>43</v>
      </c>
      <c r="M7332" s="9" t="s">
        <v>169</v>
      </c>
      <c r="N7332" s="9" t="s">
        <v>5633</v>
      </c>
      <c r="O7332" s="11" t="s">
        <v>32</v>
      </c>
      <c r="P7332" s="11" t="s">
        <v>22</v>
      </c>
      <c r="Q7332" s="11" t="s">
        <v>36470</v>
      </c>
      <c r="R7332" s="11" t="s">
        <v>168</v>
      </c>
      <c r="S7332" s="9" t="s">
        <v>36471</v>
      </c>
      <c r="T7332" s="9" t="s">
        <v>6081</v>
      </c>
    </row>
    <row r="7333" customHeight="1" spans="1:20">
      <c r="A7333" s="6">
        <v>45217</v>
      </c>
      <c r="B7333" s="9" t="s">
        <v>36472</v>
      </c>
      <c r="C7333" s="9" t="s">
        <v>5629</v>
      </c>
      <c r="D7333" s="11" t="s">
        <v>22</v>
      </c>
      <c r="E7333" s="9" t="s">
        <v>36473</v>
      </c>
      <c r="F7333" s="9" t="s">
        <v>36474</v>
      </c>
      <c r="G7333" s="11" t="s">
        <v>82</v>
      </c>
      <c r="H7333" s="11" t="s">
        <v>110</v>
      </c>
      <c r="I7333" s="11" t="s">
        <v>5632</v>
      </c>
      <c r="J7333" s="11" t="s">
        <v>27</v>
      </c>
      <c r="K7333" s="11" t="s">
        <v>28</v>
      </c>
      <c r="L7333" s="11" t="s">
        <v>43</v>
      </c>
      <c r="M7333" s="9" t="s">
        <v>169</v>
      </c>
      <c r="N7333" s="9" t="s">
        <v>5633</v>
      </c>
      <c r="O7333" s="11" t="s">
        <v>32</v>
      </c>
      <c r="P7333" s="11" t="s">
        <v>22</v>
      </c>
      <c r="Q7333" s="11" t="s">
        <v>36475</v>
      </c>
      <c r="R7333" s="11" t="s">
        <v>168</v>
      </c>
      <c r="S7333" s="9" t="s">
        <v>36476</v>
      </c>
      <c r="T7333" s="9" t="s">
        <v>5636</v>
      </c>
    </row>
    <row r="7334" customHeight="1" spans="1:20">
      <c r="A7334" s="6">
        <v>45217</v>
      </c>
      <c r="B7334" s="9" t="s">
        <v>36477</v>
      </c>
      <c r="C7334" s="9" t="s">
        <v>5629</v>
      </c>
      <c r="D7334" s="11" t="s">
        <v>22</v>
      </c>
      <c r="E7334" s="9" t="s">
        <v>36478</v>
      </c>
      <c r="F7334" s="9" t="s">
        <v>36479</v>
      </c>
      <c r="G7334" s="11" t="s">
        <v>82</v>
      </c>
      <c r="H7334" s="11" t="s">
        <v>110</v>
      </c>
      <c r="I7334" s="11" t="s">
        <v>5632</v>
      </c>
      <c r="J7334" s="11" t="s">
        <v>27</v>
      </c>
      <c r="K7334" s="11" t="s">
        <v>28</v>
      </c>
      <c r="L7334" s="11" t="s">
        <v>43</v>
      </c>
      <c r="M7334" s="9" t="s">
        <v>169</v>
      </c>
      <c r="N7334" s="9" t="s">
        <v>5633</v>
      </c>
      <c r="O7334" s="11" t="s">
        <v>32</v>
      </c>
      <c r="P7334" s="11" t="s">
        <v>22</v>
      </c>
      <c r="Q7334" s="11" t="s">
        <v>36480</v>
      </c>
      <c r="R7334" s="11" t="s">
        <v>168</v>
      </c>
      <c r="S7334" s="9" t="s">
        <v>36481</v>
      </c>
      <c r="T7334" s="9" t="s">
        <v>5668</v>
      </c>
    </row>
    <row r="7335" customHeight="1" spans="1:20">
      <c r="A7335" s="6">
        <v>45217</v>
      </c>
      <c r="B7335" s="9" t="s">
        <v>36482</v>
      </c>
      <c r="C7335" s="9" t="s">
        <v>6050</v>
      </c>
      <c r="D7335" s="11" t="s">
        <v>22</v>
      </c>
      <c r="E7335" s="9" t="s">
        <v>36483</v>
      </c>
      <c r="F7335" s="9" t="s">
        <v>22</v>
      </c>
      <c r="G7335" s="11" t="s">
        <v>22</v>
      </c>
      <c r="H7335" s="11" t="s">
        <v>22</v>
      </c>
      <c r="I7335" s="11" t="s">
        <v>448</v>
      </c>
      <c r="J7335" s="11" t="s">
        <v>27</v>
      </c>
      <c r="K7335" s="11" t="s">
        <v>28</v>
      </c>
      <c r="L7335" s="11" t="s">
        <v>43</v>
      </c>
      <c r="M7335" s="9" t="s">
        <v>30</v>
      </c>
      <c r="N7335" s="9" t="s">
        <v>5633</v>
      </c>
      <c r="O7335" s="11" t="s">
        <v>32</v>
      </c>
      <c r="P7335" s="11" t="s">
        <v>22</v>
      </c>
      <c r="Q7335" s="11" t="s">
        <v>36484</v>
      </c>
      <c r="R7335" s="11" t="s">
        <v>168</v>
      </c>
      <c r="S7335" s="9" t="s">
        <v>36485</v>
      </c>
      <c r="T7335" s="9" t="s">
        <v>6054</v>
      </c>
    </row>
    <row r="7336" customHeight="1" spans="1:20">
      <c r="A7336" s="6">
        <v>45217</v>
      </c>
      <c r="B7336" s="9" t="s">
        <v>36486</v>
      </c>
      <c r="C7336" s="9" t="s">
        <v>5629</v>
      </c>
      <c r="D7336" s="11" t="s">
        <v>22</v>
      </c>
      <c r="E7336" s="9" t="s">
        <v>36487</v>
      </c>
      <c r="F7336" s="9" t="s">
        <v>36488</v>
      </c>
      <c r="G7336" s="11" t="s">
        <v>82</v>
      </c>
      <c r="H7336" s="11" t="s">
        <v>22</v>
      </c>
      <c r="I7336" s="11" t="s">
        <v>5632</v>
      </c>
      <c r="J7336" s="11" t="s">
        <v>27</v>
      </c>
      <c r="K7336" s="11" t="s">
        <v>28</v>
      </c>
      <c r="L7336" s="11" t="s">
        <v>43</v>
      </c>
      <c r="M7336" s="9" t="s">
        <v>169</v>
      </c>
      <c r="N7336" s="9" t="s">
        <v>5633</v>
      </c>
      <c r="O7336" s="11" t="s">
        <v>32</v>
      </c>
      <c r="P7336" s="11" t="s">
        <v>22</v>
      </c>
      <c r="Q7336" s="11" t="s">
        <v>36489</v>
      </c>
      <c r="R7336" s="11" t="s">
        <v>168</v>
      </c>
      <c r="S7336" s="9" t="s">
        <v>36490</v>
      </c>
      <c r="T7336" s="9" t="s">
        <v>5723</v>
      </c>
    </row>
    <row r="7337" customHeight="1" spans="1:20">
      <c r="A7337" s="6">
        <v>45217</v>
      </c>
      <c r="B7337" s="9" t="s">
        <v>36491</v>
      </c>
      <c r="C7337" s="9" t="s">
        <v>5644</v>
      </c>
      <c r="D7337" s="11" t="s">
        <v>22</v>
      </c>
      <c r="E7337" s="9" t="s">
        <v>5657</v>
      </c>
      <c r="F7337" s="9" t="s">
        <v>5658</v>
      </c>
      <c r="G7337" s="11" t="s">
        <v>82</v>
      </c>
      <c r="H7337" s="11" t="s">
        <v>22</v>
      </c>
      <c r="I7337" s="11" t="s">
        <v>155</v>
      </c>
      <c r="J7337" s="11" t="s">
        <v>27</v>
      </c>
      <c r="K7337" s="11" t="s">
        <v>28</v>
      </c>
      <c r="L7337" s="11" t="s">
        <v>43</v>
      </c>
      <c r="M7337" s="9" t="s">
        <v>169</v>
      </c>
      <c r="N7337" s="9" t="s">
        <v>5633</v>
      </c>
      <c r="O7337" s="11" t="s">
        <v>32</v>
      </c>
      <c r="P7337" s="11" t="s">
        <v>22</v>
      </c>
      <c r="Q7337" s="11" t="s">
        <v>36492</v>
      </c>
      <c r="R7337" s="11" t="s">
        <v>168</v>
      </c>
      <c r="S7337" s="9" t="s">
        <v>36493</v>
      </c>
      <c r="T7337" s="9" t="s">
        <v>5655</v>
      </c>
    </row>
    <row r="7338" customHeight="1" spans="1:20">
      <c r="A7338" s="6">
        <v>45217</v>
      </c>
      <c r="B7338" s="9" t="s">
        <v>36494</v>
      </c>
      <c r="C7338" s="9" t="s">
        <v>5629</v>
      </c>
      <c r="D7338" s="11" t="s">
        <v>22</v>
      </c>
      <c r="E7338" s="9" t="s">
        <v>36495</v>
      </c>
      <c r="F7338" s="9" t="s">
        <v>36496</v>
      </c>
      <c r="G7338" s="11" t="s">
        <v>82</v>
      </c>
      <c r="H7338" s="11" t="s">
        <v>22</v>
      </c>
      <c r="I7338" s="11" t="s">
        <v>5632</v>
      </c>
      <c r="J7338" s="11" t="s">
        <v>27</v>
      </c>
      <c r="K7338" s="11" t="s">
        <v>28</v>
      </c>
      <c r="L7338" s="11" t="s">
        <v>43</v>
      </c>
      <c r="M7338" s="9" t="s">
        <v>169</v>
      </c>
      <c r="N7338" s="9" t="s">
        <v>5633</v>
      </c>
      <c r="O7338" s="11" t="s">
        <v>32</v>
      </c>
      <c r="P7338" s="11" t="s">
        <v>22</v>
      </c>
      <c r="Q7338" s="11" t="s">
        <v>36497</v>
      </c>
      <c r="R7338" s="11" t="s">
        <v>168</v>
      </c>
      <c r="S7338" s="9" t="s">
        <v>36498</v>
      </c>
      <c r="T7338" s="9" t="s">
        <v>5668</v>
      </c>
    </row>
    <row r="7339" customHeight="1" spans="1:20">
      <c r="A7339" s="6">
        <v>45217</v>
      </c>
      <c r="B7339" s="9" t="s">
        <v>36499</v>
      </c>
      <c r="C7339" s="9" t="s">
        <v>5685</v>
      </c>
      <c r="D7339" s="11" t="s">
        <v>22</v>
      </c>
      <c r="E7339" s="9" t="s">
        <v>36500</v>
      </c>
      <c r="F7339" s="9" t="s">
        <v>36501</v>
      </c>
      <c r="G7339" s="11" t="s">
        <v>82</v>
      </c>
      <c r="H7339" s="11" t="s">
        <v>22</v>
      </c>
      <c r="I7339" s="11" t="s">
        <v>168</v>
      </c>
      <c r="J7339" s="11" t="s">
        <v>27</v>
      </c>
      <c r="K7339" s="11" t="s">
        <v>28</v>
      </c>
      <c r="L7339" s="11" t="s">
        <v>43</v>
      </c>
      <c r="M7339" s="9" t="s">
        <v>169</v>
      </c>
      <c r="N7339" s="9" t="s">
        <v>5633</v>
      </c>
      <c r="O7339" s="11" t="s">
        <v>32</v>
      </c>
      <c r="P7339" s="11" t="s">
        <v>22</v>
      </c>
      <c r="Q7339" s="11" t="s">
        <v>36502</v>
      </c>
      <c r="R7339" s="11" t="s">
        <v>168</v>
      </c>
      <c r="S7339" s="9" t="s">
        <v>36503</v>
      </c>
      <c r="T7339" s="9" t="s">
        <v>5717</v>
      </c>
    </row>
    <row r="7340" customHeight="1" spans="1:20">
      <c r="A7340" s="6">
        <v>45217</v>
      </c>
      <c r="B7340" s="9" t="s">
        <v>36504</v>
      </c>
      <c r="C7340" s="9" t="s">
        <v>5685</v>
      </c>
      <c r="D7340" s="11" t="s">
        <v>22</v>
      </c>
      <c r="E7340" s="9" t="s">
        <v>36505</v>
      </c>
      <c r="F7340" s="9" t="s">
        <v>36506</v>
      </c>
      <c r="G7340" s="11" t="s">
        <v>82</v>
      </c>
      <c r="H7340" s="11" t="s">
        <v>110</v>
      </c>
      <c r="I7340" s="11" t="s">
        <v>168</v>
      </c>
      <c r="J7340" s="11" t="s">
        <v>27</v>
      </c>
      <c r="K7340" s="11" t="s">
        <v>28</v>
      </c>
      <c r="L7340" s="11" t="s">
        <v>43</v>
      </c>
      <c r="M7340" s="9" t="s">
        <v>169</v>
      </c>
      <c r="N7340" s="9" t="s">
        <v>5633</v>
      </c>
      <c r="O7340" s="11" t="s">
        <v>32</v>
      </c>
      <c r="P7340" s="11" t="s">
        <v>22</v>
      </c>
      <c r="Q7340" s="11" t="s">
        <v>36507</v>
      </c>
      <c r="R7340" s="11" t="s">
        <v>168</v>
      </c>
      <c r="S7340" s="9" t="s">
        <v>36508</v>
      </c>
      <c r="T7340" s="9" t="s">
        <v>5717</v>
      </c>
    </row>
    <row r="7341" customHeight="1" spans="1:20">
      <c r="A7341" s="6">
        <v>45217</v>
      </c>
      <c r="B7341" s="9" t="s">
        <v>36509</v>
      </c>
      <c r="C7341" s="9" t="s">
        <v>5629</v>
      </c>
      <c r="D7341" s="11" t="s">
        <v>22</v>
      </c>
      <c r="E7341" s="9" t="s">
        <v>36510</v>
      </c>
      <c r="F7341" s="9" t="s">
        <v>36511</v>
      </c>
      <c r="G7341" s="11" t="s">
        <v>82</v>
      </c>
      <c r="H7341" s="11" t="s">
        <v>22</v>
      </c>
      <c r="I7341" s="11" t="s">
        <v>5632</v>
      </c>
      <c r="J7341" s="11" t="s">
        <v>27</v>
      </c>
      <c r="K7341" s="11" t="s">
        <v>28</v>
      </c>
      <c r="L7341" s="11" t="s">
        <v>43</v>
      </c>
      <c r="M7341" s="9" t="s">
        <v>169</v>
      </c>
      <c r="N7341" s="9" t="s">
        <v>5633</v>
      </c>
      <c r="O7341" s="11" t="s">
        <v>32</v>
      </c>
      <c r="P7341" s="11" t="s">
        <v>22</v>
      </c>
      <c r="Q7341" s="11" t="s">
        <v>36512</v>
      </c>
      <c r="R7341" s="11" t="s">
        <v>168</v>
      </c>
      <c r="S7341" s="9" t="s">
        <v>36513</v>
      </c>
      <c r="T7341" s="9" t="s">
        <v>5717</v>
      </c>
    </row>
    <row r="7342" customHeight="1" spans="1:20">
      <c r="A7342" s="6">
        <v>45217</v>
      </c>
      <c r="B7342" s="9" t="s">
        <v>36514</v>
      </c>
      <c r="C7342" s="9" t="s">
        <v>5899</v>
      </c>
      <c r="D7342" s="11" t="s">
        <v>22</v>
      </c>
      <c r="E7342" s="9" t="s">
        <v>36515</v>
      </c>
      <c r="F7342" s="9" t="s">
        <v>36516</v>
      </c>
      <c r="G7342" s="11" t="s">
        <v>3125</v>
      </c>
      <c r="H7342" s="11" t="s">
        <v>22</v>
      </c>
      <c r="I7342" s="11" t="s">
        <v>5902</v>
      </c>
      <c r="J7342" s="11" t="s">
        <v>27</v>
      </c>
      <c r="K7342" s="11" t="s">
        <v>28</v>
      </c>
      <c r="L7342" s="11" t="s">
        <v>43</v>
      </c>
      <c r="M7342" s="9" t="s">
        <v>169</v>
      </c>
      <c r="N7342" s="9" t="s">
        <v>5633</v>
      </c>
      <c r="O7342" s="11" t="s">
        <v>32</v>
      </c>
      <c r="P7342" s="11" t="s">
        <v>22</v>
      </c>
      <c r="Q7342" s="11" t="s">
        <v>36517</v>
      </c>
      <c r="R7342" s="11" t="s">
        <v>168</v>
      </c>
      <c r="S7342" s="9" t="s">
        <v>36518</v>
      </c>
      <c r="T7342" s="9" t="s">
        <v>5655</v>
      </c>
    </row>
    <row r="7343" customHeight="1" spans="1:20">
      <c r="A7343" s="6">
        <v>45217</v>
      </c>
      <c r="B7343" s="9" t="s">
        <v>36519</v>
      </c>
      <c r="C7343" s="9" t="s">
        <v>5644</v>
      </c>
      <c r="D7343" s="11" t="s">
        <v>22</v>
      </c>
      <c r="E7343" s="9" t="s">
        <v>36520</v>
      </c>
      <c r="F7343" s="9" t="s">
        <v>36521</v>
      </c>
      <c r="G7343" s="11" t="s">
        <v>82</v>
      </c>
      <c r="H7343" s="11" t="s">
        <v>110</v>
      </c>
      <c r="I7343" s="11" t="s">
        <v>168</v>
      </c>
      <c r="J7343" s="11" t="s">
        <v>27</v>
      </c>
      <c r="K7343" s="11" t="s">
        <v>28</v>
      </c>
      <c r="L7343" s="11" t="s">
        <v>43</v>
      </c>
      <c r="M7343" s="9" t="s">
        <v>169</v>
      </c>
      <c r="N7343" s="9" t="s">
        <v>5633</v>
      </c>
      <c r="O7343" s="11" t="s">
        <v>32</v>
      </c>
      <c r="P7343" s="11" t="s">
        <v>22</v>
      </c>
      <c r="Q7343" s="11" t="s">
        <v>36522</v>
      </c>
      <c r="R7343" s="11" t="s">
        <v>168</v>
      </c>
      <c r="S7343" s="9" t="s">
        <v>36523</v>
      </c>
      <c r="T7343" s="9" t="s">
        <v>5668</v>
      </c>
    </row>
    <row r="7344" customHeight="1" spans="1:20">
      <c r="A7344" s="6">
        <v>45217</v>
      </c>
      <c r="B7344" s="9" t="s">
        <v>36524</v>
      </c>
      <c r="C7344" s="9" t="s">
        <v>5629</v>
      </c>
      <c r="D7344" s="11" t="s">
        <v>22</v>
      </c>
      <c r="E7344" s="9" t="s">
        <v>36525</v>
      </c>
      <c r="F7344" s="9" t="s">
        <v>18212</v>
      </c>
      <c r="G7344" s="11" t="s">
        <v>82</v>
      </c>
      <c r="H7344" s="11" t="s">
        <v>22</v>
      </c>
      <c r="I7344" s="11" t="s">
        <v>5632</v>
      </c>
      <c r="J7344" s="11" t="s">
        <v>27</v>
      </c>
      <c r="K7344" s="11" t="s">
        <v>28</v>
      </c>
      <c r="L7344" s="11" t="s">
        <v>43</v>
      </c>
      <c r="M7344" s="9" t="s">
        <v>169</v>
      </c>
      <c r="N7344" s="9" t="s">
        <v>5633</v>
      </c>
      <c r="O7344" s="11" t="s">
        <v>32</v>
      </c>
      <c r="P7344" s="11" t="s">
        <v>22</v>
      </c>
      <c r="Q7344" s="11" t="s">
        <v>36526</v>
      </c>
      <c r="R7344" s="11" t="s">
        <v>168</v>
      </c>
      <c r="S7344" s="9" t="s">
        <v>36527</v>
      </c>
      <c r="T7344" s="9" t="s">
        <v>5723</v>
      </c>
    </row>
    <row r="7345" customHeight="1" spans="1:20">
      <c r="A7345" s="6">
        <v>45217</v>
      </c>
      <c r="B7345" s="9" t="s">
        <v>36528</v>
      </c>
      <c r="C7345" s="9" t="s">
        <v>5644</v>
      </c>
      <c r="D7345" s="11" t="s">
        <v>22</v>
      </c>
      <c r="E7345" s="9" t="s">
        <v>36529</v>
      </c>
      <c r="F7345" s="9" t="s">
        <v>36530</v>
      </c>
      <c r="G7345" s="11" t="s">
        <v>82</v>
      </c>
      <c r="H7345" s="11" t="s">
        <v>22</v>
      </c>
      <c r="I7345" s="11" t="s">
        <v>253</v>
      </c>
      <c r="J7345" s="11" t="s">
        <v>27</v>
      </c>
      <c r="K7345" s="11" t="s">
        <v>28</v>
      </c>
      <c r="L7345" s="11" t="s">
        <v>43</v>
      </c>
      <c r="M7345" s="9" t="s">
        <v>169</v>
      </c>
      <c r="N7345" s="9" t="s">
        <v>5633</v>
      </c>
      <c r="O7345" s="11" t="s">
        <v>32</v>
      </c>
      <c r="P7345" s="11" t="s">
        <v>22</v>
      </c>
      <c r="Q7345" s="11" t="s">
        <v>36531</v>
      </c>
      <c r="R7345" s="11" t="s">
        <v>168</v>
      </c>
      <c r="S7345" s="9" t="s">
        <v>36532</v>
      </c>
      <c r="T7345" s="9" t="s">
        <v>7779</v>
      </c>
    </row>
    <row r="7346" customHeight="1" spans="1:20">
      <c r="A7346" s="6">
        <v>45217</v>
      </c>
      <c r="B7346" s="9" t="s">
        <v>36533</v>
      </c>
      <c r="C7346" s="9" t="s">
        <v>5629</v>
      </c>
      <c r="D7346" s="11" t="s">
        <v>22</v>
      </c>
      <c r="E7346" s="9" t="s">
        <v>36534</v>
      </c>
      <c r="F7346" s="9" t="s">
        <v>36535</v>
      </c>
      <c r="G7346" s="11" t="s">
        <v>82</v>
      </c>
      <c r="H7346" s="11" t="s">
        <v>22</v>
      </c>
      <c r="I7346" s="11" t="s">
        <v>5632</v>
      </c>
      <c r="J7346" s="11" t="s">
        <v>27</v>
      </c>
      <c r="K7346" s="11" t="s">
        <v>28</v>
      </c>
      <c r="L7346" s="11" t="s">
        <v>43</v>
      </c>
      <c r="M7346" s="9" t="s">
        <v>169</v>
      </c>
      <c r="N7346" s="9" t="s">
        <v>5633</v>
      </c>
      <c r="O7346" s="11" t="s">
        <v>32</v>
      </c>
      <c r="P7346" s="11" t="s">
        <v>22</v>
      </c>
      <c r="Q7346" s="11" t="s">
        <v>36536</v>
      </c>
      <c r="R7346" s="11" t="s">
        <v>168</v>
      </c>
      <c r="S7346" s="9" t="s">
        <v>36537</v>
      </c>
      <c r="T7346" s="9" t="s">
        <v>5740</v>
      </c>
    </row>
    <row r="7347" customHeight="1" spans="1:20">
      <c r="A7347" s="6">
        <v>45217</v>
      </c>
      <c r="B7347" s="9" t="s">
        <v>36538</v>
      </c>
      <c r="C7347" s="9" t="s">
        <v>5629</v>
      </c>
      <c r="D7347" s="11" t="s">
        <v>22</v>
      </c>
      <c r="E7347" s="9" t="s">
        <v>36539</v>
      </c>
      <c r="F7347" s="9" t="s">
        <v>36540</v>
      </c>
      <c r="G7347" s="11" t="s">
        <v>82</v>
      </c>
      <c r="H7347" s="11" t="s">
        <v>22</v>
      </c>
      <c r="I7347" s="11" t="s">
        <v>5632</v>
      </c>
      <c r="J7347" s="11" t="s">
        <v>27</v>
      </c>
      <c r="K7347" s="11" t="s">
        <v>28</v>
      </c>
      <c r="L7347" s="11" t="s">
        <v>43</v>
      </c>
      <c r="M7347" s="9" t="s">
        <v>169</v>
      </c>
      <c r="N7347" s="9" t="s">
        <v>5633</v>
      </c>
      <c r="O7347" s="11" t="s">
        <v>32</v>
      </c>
      <c r="P7347" s="11" t="s">
        <v>22</v>
      </c>
      <c r="Q7347" s="11" t="s">
        <v>36541</v>
      </c>
      <c r="R7347" s="11" t="s">
        <v>168</v>
      </c>
      <c r="S7347" s="9" t="s">
        <v>36542</v>
      </c>
      <c r="T7347" s="9" t="s">
        <v>5636</v>
      </c>
    </row>
    <row r="7348" customHeight="1" spans="1:20">
      <c r="A7348" s="6">
        <v>45217</v>
      </c>
      <c r="B7348" s="9" t="s">
        <v>36543</v>
      </c>
      <c r="C7348" s="9" t="s">
        <v>5685</v>
      </c>
      <c r="D7348" s="11" t="s">
        <v>22</v>
      </c>
      <c r="E7348" s="9" t="s">
        <v>36544</v>
      </c>
      <c r="F7348" s="9" t="s">
        <v>36545</v>
      </c>
      <c r="G7348" s="11" t="s">
        <v>82</v>
      </c>
      <c r="H7348" s="11" t="s">
        <v>110</v>
      </c>
      <c r="I7348" s="11" t="s">
        <v>111</v>
      </c>
      <c r="J7348" s="11" t="s">
        <v>27</v>
      </c>
      <c r="K7348" s="11" t="s">
        <v>28</v>
      </c>
      <c r="L7348" s="11" t="s">
        <v>43</v>
      </c>
      <c r="M7348" s="9" t="s">
        <v>169</v>
      </c>
      <c r="N7348" s="9" t="s">
        <v>5633</v>
      </c>
      <c r="O7348" s="11" t="s">
        <v>32</v>
      </c>
      <c r="P7348" s="11" t="s">
        <v>22</v>
      </c>
      <c r="Q7348" s="11" t="s">
        <v>36546</v>
      </c>
      <c r="R7348" s="11" t="s">
        <v>168</v>
      </c>
      <c r="S7348" s="9" t="s">
        <v>36547</v>
      </c>
      <c r="T7348" s="9" t="s">
        <v>5649</v>
      </c>
    </row>
    <row r="7349" customHeight="1" spans="1:20">
      <c r="A7349" s="6">
        <v>45217</v>
      </c>
      <c r="B7349" s="9" t="s">
        <v>36548</v>
      </c>
      <c r="C7349" s="9" t="s">
        <v>6050</v>
      </c>
      <c r="D7349" s="11" t="s">
        <v>22</v>
      </c>
      <c r="E7349" s="9" t="s">
        <v>36549</v>
      </c>
      <c r="F7349" s="9" t="s">
        <v>22</v>
      </c>
      <c r="G7349" s="11" t="s">
        <v>22</v>
      </c>
      <c r="H7349" s="11" t="s">
        <v>22</v>
      </c>
      <c r="I7349" s="11" t="s">
        <v>70</v>
      </c>
      <c r="J7349" s="11" t="s">
        <v>27</v>
      </c>
      <c r="K7349" s="11" t="s">
        <v>28</v>
      </c>
      <c r="L7349" s="11" t="s">
        <v>43</v>
      </c>
      <c r="M7349" s="9" t="s">
        <v>169</v>
      </c>
      <c r="N7349" s="9" t="s">
        <v>5633</v>
      </c>
      <c r="O7349" s="11" t="s">
        <v>32</v>
      </c>
      <c r="P7349" s="11" t="s">
        <v>22</v>
      </c>
      <c r="Q7349" s="11" t="s">
        <v>36550</v>
      </c>
      <c r="R7349" s="11" t="s">
        <v>168</v>
      </c>
      <c r="S7349" s="9" t="s">
        <v>36551</v>
      </c>
      <c r="T7349" s="9" t="s">
        <v>6054</v>
      </c>
    </row>
    <row r="7350" customHeight="1" spans="1:20">
      <c r="A7350" s="6">
        <v>45217</v>
      </c>
      <c r="B7350" s="9" t="s">
        <v>36552</v>
      </c>
      <c r="C7350" s="9" t="s">
        <v>5629</v>
      </c>
      <c r="D7350" s="11" t="s">
        <v>22</v>
      </c>
      <c r="E7350" s="9" t="s">
        <v>36553</v>
      </c>
      <c r="F7350" s="9" t="s">
        <v>36554</v>
      </c>
      <c r="G7350" s="11" t="s">
        <v>82</v>
      </c>
      <c r="H7350" s="11" t="s">
        <v>96</v>
      </c>
      <c r="I7350" s="11" t="s">
        <v>5632</v>
      </c>
      <c r="J7350" s="11" t="s">
        <v>27</v>
      </c>
      <c r="K7350" s="11" t="s">
        <v>28</v>
      </c>
      <c r="L7350" s="11" t="s">
        <v>43</v>
      </c>
      <c r="M7350" s="9" t="s">
        <v>169</v>
      </c>
      <c r="N7350" s="9" t="s">
        <v>5633</v>
      </c>
      <c r="O7350" s="11" t="s">
        <v>32</v>
      </c>
      <c r="P7350" s="11" t="s">
        <v>22</v>
      </c>
      <c r="Q7350" s="11" t="s">
        <v>36555</v>
      </c>
      <c r="R7350" s="11" t="s">
        <v>168</v>
      </c>
      <c r="S7350" s="9" t="s">
        <v>36556</v>
      </c>
      <c r="T7350" s="9" t="s">
        <v>8758</v>
      </c>
    </row>
    <row r="7351" customHeight="1" spans="1:20">
      <c r="A7351" s="6">
        <v>45217</v>
      </c>
      <c r="B7351" s="9" t="s">
        <v>36557</v>
      </c>
      <c r="C7351" s="9" t="s">
        <v>5644</v>
      </c>
      <c r="D7351" s="11" t="s">
        <v>22</v>
      </c>
      <c r="E7351" s="9" t="s">
        <v>36558</v>
      </c>
      <c r="F7351" s="9" t="s">
        <v>36559</v>
      </c>
      <c r="G7351" s="11" t="s">
        <v>82</v>
      </c>
      <c r="H7351" s="11" t="s">
        <v>22</v>
      </c>
      <c r="I7351" s="11" t="s">
        <v>168</v>
      </c>
      <c r="J7351" s="11" t="s">
        <v>27</v>
      </c>
      <c r="K7351" s="11" t="s">
        <v>28</v>
      </c>
      <c r="L7351" s="11" t="s">
        <v>43</v>
      </c>
      <c r="M7351" s="9" t="s">
        <v>169</v>
      </c>
      <c r="N7351" s="9" t="s">
        <v>5633</v>
      </c>
      <c r="O7351" s="11" t="s">
        <v>32</v>
      </c>
      <c r="P7351" s="11" t="s">
        <v>22</v>
      </c>
      <c r="Q7351" s="11" t="s">
        <v>36560</v>
      </c>
      <c r="R7351" s="11" t="s">
        <v>168</v>
      </c>
      <c r="S7351" s="9" t="s">
        <v>36561</v>
      </c>
      <c r="T7351" s="9" t="s">
        <v>5668</v>
      </c>
    </row>
    <row r="7352" customHeight="1" spans="1:20">
      <c r="A7352" s="6">
        <v>45217</v>
      </c>
      <c r="B7352" s="9" t="s">
        <v>36562</v>
      </c>
      <c r="C7352" s="9" t="s">
        <v>5644</v>
      </c>
      <c r="D7352" s="11" t="s">
        <v>22</v>
      </c>
      <c r="E7352" s="9" t="s">
        <v>36563</v>
      </c>
      <c r="F7352" s="9" t="s">
        <v>36564</v>
      </c>
      <c r="G7352" s="11" t="s">
        <v>82</v>
      </c>
      <c r="H7352" s="11" t="s">
        <v>96</v>
      </c>
      <c r="I7352" s="11" t="s">
        <v>412</v>
      </c>
      <c r="J7352" s="11" t="s">
        <v>27</v>
      </c>
      <c r="K7352" s="11" t="s">
        <v>28</v>
      </c>
      <c r="L7352" s="11" t="s">
        <v>43</v>
      </c>
      <c r="M7352" s="9" t="s">
        <v>169</v>
      </c>
      <c r="N7352" s="9" t="s">
        <v>5633</v>
      </c>
      <c r="O7352" s="11" t="s">
        <v>32</v>
      </c>
      <c r="P7352" s="11" t="s">
        <v>22</v>
      </c>
      <c r="Q7352" s="11" t="s">
        <v>36565</v>
      </c>
      <c r="R7352" s="11" t="s">
        <v>168</v>
      </c>
      <c r="S7352" s="9" t="s">
        <v>36566</v>
      </c>
      <c r="T7352" s="9" t="s">
        <v>5696</v>
      </c>
    </row>
    <row r="7353" customHeight="1" spans="1:20">
      <c r="A7353" s="6">
        <v>45217</v>
      </c>
      <c r="B7353" s="9" t="s">
        <v>36567</v>
      </c>
      <c r="C7353" s="9" t="s">
        <v>5951</v>
      </c>
      <c r="D7353" s="11" t="s">
        <v>22</v>
      </c>
      <c r="E7353" s="9" t="s">
        <v>36568</v>
      </c>
      <c r="F7353" s="9" t="s">
        <v>36569</v>
      </c>
      <c r="G7353" s="11" t="s">
        <v>82</v>
      </c>
      <c r="H7353" s="11" t="s">
        <v>110</v>
      </c>
      <c r="I7353" s="11" t="s">
        <v>124</v>
      </c>
      <c r="J7353" s="11" t="s">
        <v>27</v>
      </c>
      <c r="K7353" s="11" t="s">
        <v>28</v>
      </c>
      <c r="L7353" s="11" t="s">
        <v>43</v>
      </c>
      <c r="M7353" s="9" t="s">
        <v>169</v>
      </c>
      <c r="N7353" s="9" t="s">
        <v>5633</v>
      </c>
      <c r="O7353" s="11" t="s">
        <v>32</v>
      </c>
      <c r="P7353" s="11" t="s">
        <v>22</v>
      </c>
      <c r="Q7353" s="11" t="s">
        <v>36570</v>
      </c>
      <c r="R7353" s="11" t="s">
        <v>168</v>
      </c>
      <c r="S7353" s="9" t="s">
        <v>36571</v>
      </c>
      <c r="T7353" s="9" t="s">
        <v>5717</v>
      </c>
    </row>
    <row r="7354" customHeight="1" spans="1:20">
      <c r="A7354" s="6">
        <v>45217</v>
      </c>
      <c r="B7354" s="9" t="s">
        <v>36572</v>
      </c>
      <c r="C7354" s="9" t="s">
        <v>6050</v>
      </c>
      <c r="D7354" s="11" t="s">
        <v>22</v>
      </c>
      <c r="E7354" s="9" t="s">
        <v>36573</v>
      </c>
      <c r="F7354" s="9" t="s">
        <v>36574</v>
      </c>
      <c r="G7354" s="11" t="s">
        <v>62</v>
      </c>
      <c r="H7354" s="11" t="s">
        <v>22</v>
      </c>
      <c r="I7354" s="11" t="s">
        <v>293</v>
      </c>
      <c r="J7354" s="11" t="s">
        <v>27</v>
      </c>
      <c r="K7354" s="11" t="s">
        <v>28</v>
      </c>
      <c r="L7354" s="11" t="s">
        <v>43</v>
      </c>
      <c r="M7354" s="9" t="s">
        <v>44</v>
      </c>
      <c r="N7354" s="9" t="s">
        <v>5633</v>
      </c>
      <c r="O7354" s="11" t="s">
        <v>32</v>
      </c>
      <c r="P7354" s="11" t="s">
        <v>22</v>
      </c>
      <c r="Q7354" s="11" t="s">
        <v>36575</v>
      </c>
      <c r="R7354" s="11" t="s">
        <v>168</v>
      </c>
      <c r="S7354" s="9" t="s">
        <v>36576</v>
      </c>
      <c r="T7354" s="9" t="s">
        <v>6054</v>
      </c>
    </row>
    <row r="7355" customHeight="1" spans="1:20">
      <c r="A7355" s="6">
        <v>45217</v>
      </c>
      <c r="B7355" s="9" t="s">
        <v>36577</v>
      </c>
      <c r="C7355" s="9" t="s">
        <v>7801</v>
      </c>
      <c r="D7355" s="11" t="s">
        <v>22</v>
      </c>
      <c r="E7355" s="9" t="s">
        <v>36578</v>
      </c>
      <c r="F7355" s="9" t="s">
        <v>36579</v>
      </c>
      <c r="G7355" s="11" t="s">
        <v>82</v>
      </c>
      <c r="H7355" s="11" t="s">
        <v>137</v>
      </c>
      <c r="I7355" s="11" t="s">
        <v>168</v>
      </c>
      <c r="J7355" s="11" t="s">
        <v>27</v>
      </c>
      <c r="K7355" s="11" t="s">
        <v>28</v>
      </c>
      <c r="L7355" s="11" t="s">
        <v>43</v>
      </c>
      <c r="M7355" s="9" t="s">
        <v>6026</v>
      </c>
      <c r="N7355" s="9" t="s">
        <v>5633</v>
      </c>
      <c r="O7355" s="11" t="s">
        <v>32</v>
      </c>
      <c r="P7355" s="11" t="s">
        <v>22</v>
      </c>
      <c r="Q7355" s="11" t="s">
        <v>36580</v>
      </c>
      <c r="R7355" s="11" t="s">
        <v>168</v>
      </c>
      <c r="S7355" s="9" t="s">
        <v>36581</v>
      </c>
      <c r="T7355" s="9" t="s">
        <v>5649</v>
      </c>
    </row>
    <row r="7356" customHeight="1" spans="1:20">
      <c r="A7356" s="6">
        <v>45217</v>
      </c>
      <c r="B7356" s="9" t="s">
        <v>36582</v>
      </c>
      <c r="C7356" s="9" t="s">
        <v>5644</v>
      </c>
      <c r="D7356" s="11" t="s">
        <v>22</v>
      </c>
      <c r="E7356" s="9" t="s">
        <v>36583</v>
      </c>
      <c r="F7356" s="9" t="s">
        <v>36584</v>
      </c>
      <c r="G7356" s="11" t="s">
        <v>82</v>
      </c>
      <c r="H7356" s="11" t="s">
        <v>96</v>
      </c>
      <c r="I7356" s="11" t="s">
        <v>168</v>
      </c>
      <c r="J7356" s="11" t="s">
        <v>27</v>
      </c>
      <c r="K7356" s="11" t="s">
        <v>28</v>
      </c>
      <c r="L7356" s="11" t="s">
        <v>43</v>
      </c>
      <c r="M7356" s="9" t="s">
        <v>169</v>
      </c>
      <c r="N7356" s="9" t="s">
        <v>5633</v>
      </c>
      <c r="O7356" s="11" t="s">
        <v>32</v>
      </c>
      <c r="P7356" s="11" t="s">
        <v>22</v>
      </c>
      <c r="Q7356" s="11" t="s">
        <v>36585</v>
      </c>
      <c r="R7356" s="11" t="s">
        <v>168</v>
      </c>
      <c r="S7356" s="9" t="s">
        <v>36586</v>
      </c>
      <c r="T7356" s="9" t="s">
        <v>5655</v>
      </c>
    </row>
    <row r="7357" customHeight="1" spans="1:20">
      <c r="A7357" s="6">
        <v>45217</v>
      </c>
      <c r="B7357" s="9" t="s">
        <v>36587</v>
      </c>
      <c r="C7357" s="9" t="s">
        <v>5644</v>
      </c>
      <c r="D7357" s="11" t="s">
        <v>22</v>
      </c>
      <c r="E7357" s="9" t="s">
        <v>36588</v>
      </c>
      <c r="F7357" s="9" t="s">
        <v>36589</v>
      </c>
      <c r="G7357" s="11" t="s">
        <v>82</v>
      </c>
      <c r="H7357" s="11" t="s">
        <v>540</v>
      </c>
      <c r="I7357" s="11" t="s">
        <v>168</v>
      </c>
      <c r="J7357" s="11" t="s">
        <v>27</v>
      </c>
      <c r="K7357" s="11" t="s">
        <v>28</v>
      </c>
      <c r="L7357" s="11" t="s">
        <v>43</v>
      </c>
      <c r="M7357" s="9" t="s">
        <v>169</v>
      </c>
      <c r="N7357" s="9" t="s">
        <v>5633</v>
      </c>
      <c r="O7357" s="11" t="s">
        <v>32</v>
      </c>
      <c r="P7357" s="11" t="s">
        <v>22</v>
      </c>
      <c r="Q7357" s="11" t="s">
        <v>36590</v>
      </c>
      <c r="R7357" s="11" t="s">
        <v>168</v>
      </c>
      <c r="S7357" s="9" t="s">
        <v>36591</v>
      </c>
      <c r="T7357" s="9" t="s">
        <v>5668</v>
      </c>
    </row>
    <row r="7358" customHeight="1" spans="1:20">
      <c r="A7358" s="6">
        <v>45217</v>
      </c>
      <c r="B7358" s="9" t="s">
        <v>36592</v>
      </c>
      <c r="C7358" s="9" t="s">
        <v>5629</v>
      </c>
      <c r="D7358" s="11" t="s">
        <v>22</v>
      </c>
      <c r="E7358" s="9" t="s">
        <v>36593</v>
      </c>
      <c r="F7358" s="9" t="s">
        <v>36594</v>
      </c>
      <c r="G7358" s="11" t="s">
        <v>82</v>
      </c>
      <c r="H7358" s="11" t="s">
        <v>22</v>
      </c>
      <c r="I7358" s="11" t="s">
        <v>5632</v>
      </c>
      <c r="J7358" s="11" t="s">
        <v>27</v>
      </c>
      <c r="K7358" s="11" t="s">
        <v>28</v>
      </c>
      <c r="L7358" s="11" t="s">
        <v>43</v>
      </c>
      <c r="M7358" s="9" t="s">
        <v>169</v>
      </c>
      <c r="N7358" s="9" t="s">
        <v>5633</v>
      </c>
      <c r="O7358" s="11" t="s">
        <v>32</v>
      </c>
      <c r="P7358" s="11" t="s">
        <v>22</v>
      </c>
      <c r="Q7358" s="11" t="s">
        <v>36595</v>
      </c>
      <c r="R7358" s="11" t="s">
        <v>168</v>
      </c>
      <c r="S7358" s="9" t="s">
        <v>36596</v>
      </c>
      <c r="T7358" s="9" t="s">
        <v>5668</v>
      </c>
    </row>
    <row r="7359" customHeight="1" spans="1:20">
      <c r="A7359" s="6">
        <v>45217</v>
      </c>
      <c r="B7359" s="9" t="s">
        <v>36597</v>
      </c>
      <c r="C7359" s="9" t="s">
        <v>5644</v>
      </c>
      <c r="D7359" s="11" t="s">
        <v>22</v>
      </c>
      <c r="E7359" s="9" t="s">
        <v>36598</v>
      </c>
      <c r="F7359" s="9" t="s">
        <v>36599</v>
      </c>
      <c r="G7359" s="11" t="s">
        <v>82</v>
      </c>
      <c r="H7359" s="11" t="s">
        <v>22</v>
      </c>
      <c r="I7359" s="11" t="s">
        <v>168</v>
      </c>
      <c r="J7359" s="11" t="s">
        <v>27</v>
      </c>
      <c r="K7359" s="11" t="s">
        <v>28</v>
      </c>
      <c r="L7359" s="11" t="s">
        <v>43</v>
      </c>
      <c r="M7359" s="9" t="s">
        <v>169</v>
      </c>
      <c r="N7359" s="9" t="s">
        <v>5633</v>
      </c>
      <c r="O7359" s="11" t="s">
        <v>32</v>
      </c>
      <c r="P7359" s="11" t="s">
        <v>22</v>
      </c>
      <c r="Q7359" s="11" t="s">
        <v>36600</v>
      </c>
      <c r="R7359" s="11" t="s">
        <v>168</v>
      </c>
      <c r="S7359" s="9" t="s">
        <v>36601</v>
      </c>
      <c r="T7359" s="9" t="s">
        <v>5751</v>
      </c>
    </row>
    <row r="7360" customHeight="1" spans="1:20">
      <c r="A7360" s="6">
        <v>45217</v>
      </c>
      <c r="B7360" s="9" t="s">
        <v>36602</v>
      </c>
      <c r="C7360" s="9" t="s">
        <v>5629</v>
      </c>
      <c r="D7360" s="11" t="s">
        <v>22</v>
      </c>
      <c r="E7360" s="9" t="s">
        <v>36603</v>
      </c>
      <c r="F7360" s="9" t="s">
        <v>22007</v>
      </c>
      <c r="G7360" s="11" t="s">
        <v>82</v>
      </c>
      <c r="H7360" s="11" t="s">
        <v>137</v>
      </c>
      <c r="I7360" s="11" t="s">
        <v>5632</v>
      </c>
      <c r="J7360" s="11" t="s">
        <v>27</v>
      </c>
      <c r="K7360" s="11" t="s">
        <v>28</v>
      </c>
      <c r="L7360" s="11" t="s">
        <v>43</v>
      </c>
      <c r="M7360" s="9" t="s">
        <v>169</v>
      </c>
      <c r="N7360" s="9" t="s">
        <v>5633</v>
      </c>
      <c r="O7360" s="11" t="s">
        <v>32</v>
      </c>
      <c r="P7360" s="11" t="s">
        <v>22</v>
      </c>
      <c r="Q7360" s="11" t="s">
        <v>36604</v>
      </c>
      <c r="R7360" s="11" t="s">
        <v>168</v>
      </c>
      <c r="S7360" s="9" t="s">
        <v>36605</v>
      </c>
      <c r="T7360" s="9" t="s">
        <v>5668</v>
      </c>
    </row>
    <row r="7361" customHeight="1" spans="1:20">
      <c r="A7361" s="6">
        <v>45217</v>
      </c>
      <c r="B7361" s="9" t="s">
        <v>36606</v>
      </c>
      <c r="C7361" s="9" t="s">
        <v>5644</v>
      </c>
      <c r="D7361" s="11" t="s">
        <v>22</v>
      </c>
      <c r="E7361" s="9" t="s">
        <v>36607</v>
      </c>
      <c r="F7361" s="9" t="s">
        <v>12004</v>
      </c>
      <c r="G7361" s="11" t="s">
        <v>82</v>
      </c>
      <c r="H7361" s="11" t="s">
        <v>110</v>
      </c>
      <c r="I7361" s="11" t="s">
        <v>168</v>
      </c>
      <c r="J7361" s="11" t="s">
        <v>27</v>
      </c>
      <c r="K7361" s="11" t="s">
        <v>28</v>
      </c>
      <c r="L7361" s="11" t="s">
        <v>43</v>
      </c>
      <c r="M7361" s="9" t="s">
        <v>169</v>
      </c>
      <c r="N7361" s="9" t="s">
        <v>5633</v>
      </c>
      <c r="O7361" s="11" t="s">
        <v>32</v>
      </c>
      <c r="P7361" s="11" t="s">
        <v>22</v>
      </c>
      <c r="Q7361" s="11" t="s">
        <v>36608</v>
      </c>
      <c r="R7361" s="11" t="s">
        <v>168</v>
      </c>
      <c r="S7361" s="9" t="s">
        <v>36609</v>
      </c>
      <c r="T7361" s="9" t="s">
        <v>5655</v>
      </c>
    </row>
    <row r="7362" customHeight="1" spans="1:20">
      <c r="A7362" s="6">
        <v>45217</v>
      </c>
      <c r="B7362" s="9" t="s">
        <v>36610</v>
      </c>
      <c r="C7362" s="9" t="s">
        <v>7701</v>
      </c>
      <c r="D7362" s="11" t="s">
        <v>22</v>
      </c>
      <c r="E7362" s="9" t="s">
        <v>36611</v>
      </c>
      <c r="F7362" s="9" t="s">
        <v>36612</v>
      </c>
      <c r="G7362" s="11" t="s">
        <v>3125</v>
      </c>
      <c r="H7362" s="11" t="s">
        <v>22</v>
      </c>
      <c r="I7362" s="11" t="s">
        <v>5984</v>
      </c>
      <c r="J7362" s="11" t="s">
        <v>27</v>
      </c>
      <c r="K7362" s="11" t="s">
        <v>28</v>
      </c>
      <c r="L7362" s="11" t="s">
        <v>43</v>
      </c>
      <c r="M7362" s="9" t="s">
        <v>169</v>
      </c>
      <c r="N7362" s="9" t="s">
        <v>5633</v>
      </c>
      <c r="O7362" s="11" t="s">
        <v>32</v>
      </c>
      <c r="P7362" s="11" t="s">
        <v>22</v>
      </c>
      <c r="Q7362" s="11" t="s">
        <v>36613</v>
      </c>
      <c r="R7362" s="11" t="s">
        <v>168</v>
      </c>
      <c r="S7362" s="9" t="s">
        <v>15115</v>
      </c>
      <c r="T7362" s="9" t="s">
        <v>5642</v>
      </c>
    </row>
    <row r="7363" customHeight="1" spans="1:20">
      <c r="A7363" s="6">
        <v>45217</v>
      </c>
      <c r="B7363" s="9" t="s">
        <v>36614</v>
      </c>
      <c r="C7363" s="9" t="s">
        <v>5879</v>
      </c>
      <c r="D7363" s="11" t="s">
        <v>22</v>
      </c>
      <c r="E7363" s="9" t="s">
        <v>36615</v>
      </c>
      <c r="F7363" s="9" t="s">
        <v>36616</v>
      </c>
      <c r="G7363" s="11" t="s">
        <v>82</v>
      </c>
      <c r="H7363" s="11" t="s">
        <v>22</v>
      </c>
      <c r="I7363" s="11" t="s">
        <v>5737</v>
      </c>
      <c r="J7363" s="11" t="s">
        <v>27</v>
      </c>
      <c r="K7363" s="11" t="s">
        <v>28</v>
      </c>
      <c r="L7363" s="11" t="s">
        <v>43</v>
      </c>
      <c r="M7363" s="9" t="s">
        <v>169</v>
      </c>
      <c r="N7363" s="9" t="s">
        <v>5633</v>
      </c>
      <c r="O7363" s="11" t="s">
        <v>32</v>
      </c>
      <c r="P7363" s="11" t="s">
        <v>22</v>
      </c>
      <c r="Q7363" s="11" t="s">
        <v>36617</v>
      </c>
      <c r="R7363" s="11" t="s">
        <v>168</v>
      </c>
      <c r="S7363" s="9" t="s">
        <v>36618</v>
      </c>
      <c r="T7363" s="9" t="s">
        <v>7779</v>
      </c>
    </row>
    <row r="7364" customHeight="1" spans="1:20">
      <c r="A7364" s="6">
        <v>45217</v>
      </c>
      <c r="B7364" s="9" t="s">
        <v>36619</v>
      </c>
      <c r="C7364" s="9" t="s">
        <v>5879</v>
      </c>
      <c r="D7364" s="11" t="s">
        <v>22</v>
      </c>
      <c r="E7364" s="9" t="s">
        <v>36620</v>
      </c>
      <c r="F7364" s="9" t="s">
        <v>36621</v>
      </c>
      <c r="G7364" s="11" t="s">
        <v>82</v>
      </c>
      <c r="H7364" s="11" t="s">
        <v>137</v>
      </c>
      <c r="I7364" s="11" t="s">
        <v>5737</v>
      </c>
      <c r="J7364" s="11" t="s">
        <v>27</v>
      </c>
      <c r="K7364" s="11" t="s">
        <v>28</v>
      </c>
      <c r="L7364" s="11" t="s">
        <v>43</v>
      </c>
      <c r="M7364" s="9" t="s">
        <v>169</v>
      </c>
      <c r="N7364" s="9" t="s">
        <v>5633</v>
      </c>
      <c r="O7364" s="11" t="s">
        <v>32</v>
      </c>
      <c r="P7364" s="11" t="s">
        <v>22</v>
      </c>
      <c r="Q7364" s="11" t="s">
        <v>36622</v>
      </c>
      <c r="R7364" s="11" t="s">
        <v>168</v>
      </c>
      <c r="S7364" s="9" t="s">
        <v>36623</v>
      </c>
      <c r="T7364" s="9" t="s">
        <v>5655</v>
      </c>
    </row>
    <row r="7365" customHeight="1" spans="1:20">
      <c r="A7365" s="6">
        <v>45217</v>
      </c>
      <c r="B7365" s="9" t="s">
        <v>36624</v>
      </c>
      <c r="C7365" s="9" t="s">
        <v>5879</v>
      </c>
      <c r="D7365" s="11" t="s">
        <v>22</v>
      </c>
      <c r="E7365" s="9" t="s">
        <v>36625</v>
      </c>
      <c r="F7365" s="9" t="s">
        <v>36626</v>
      </c>
      <c r="G7365" s="11" t="s">
        <v>82</v>
      </c>
      <c r="H7365" s="11" t="s">
        <v>22</v>
      </c>
      <c r="I7365" s="11" t="s">
        <v>5737</v>
      </c>
      <c r="J7365" s="11" t="s">
        <v>27</v>
      </c>
      <c r="K7365" s="11" t="s">
        <v>28</v>
      </c>
      <c r="L7365" s="11" t="s">
        <v>43</v>
      </c>
      <c r="M7365" s="9" t="s">
        <v>169</v>
      </c>
      <c r="N7365" s="9" t="s">
        <v>5633</v>
      </c>
      <c r="O7365" s="11" t="s">
        <v>32</v>
      </c>
      <c r="P7365" s="11" t="s">
        <v>22</v>
      </c>
      <c r="Q7365" s="11" t="s">
        <v>36627</v>
      </c>
      <c r="R7365" s="11" t="s">
        <v>168</v>
      </c>
      <c r="S7365" s="9" t="s">
        <v>36628</v>
      </c>
      <c r="T7365" s="9" t="s">
        <v>5655</v>
      </c>
    </row>
    <row r="7366" customHeight="1" spans="1:20">
      <c r="A7366" s="6">
        <v>45217</v>
      </c>
      <c r="B7366" s="9" t="s">
        <v>36629</v>
      </c>
      <c r="C7366" s="9" t="s">
        <v>5951</v>
      </c>
      <c r="D7366" s="11" t="s">
        <v>22</v>
      </c>
      <c r="E7366" s="9" t="s">
        <v>36630</v>
      </c>
      <c r="F7366" s="9" t="s">
        <v>36631</v>
      </c>
      <c r="G7366" s="11" t="s">
        <v>82</v>
      </c>
      <c r="H7366" s="11" t="s">
        <v>96</v>
      </c>
      <c r="I7366" s="11" t="s">
        <v>5737</v>
      </c>
      <c r="J7366" s="11" t="s">
        <v>27</v>
      </c>
      <c r="K7366" s="11" t="s">
        <v>28</v>
      </c>
      <c r="L7366" s="11" t="s">
        <v>43</v>
      </c>
      <c r="M7366" s="9" t="s">
        <v>169</v>
      </c>
      <c r="N7366" s="9" t="s">
        <v>5633</v>
      </c>
      <c r="O7366" s="11" t="s">
        <v>32</v>
      </c>
      <c r="P7366" s="11" t="s">
        <v>22</v>
      </c>
      <c r="Q7366" s="11" t="s">
        <v>36632</v>
      </c>
      <c r="R7366" s="11" t="s">
        <v>168</v>
      </c>
      <c r="S7366" s="9" t="s">
        <v>36633</v>
      </c>
      <c r="T7366" s="9" t="s">
        <v>5717</v>
      </c>
    </row>
    <row r="7367" customHeight="1" spans="1:20">
      <c r="A7367" s="6">
        <v>45217</v>
      </c>
      <c r="B7367" s="9" t="s">
        <v>36634</v>
      </c>
      <c r="C7367" s="9" t="s">
        <v>5735</v>
      </c>
      <c r="D7367" s="11" t="s">
        <v>22</v>
      </c>
      <c r="E7367" s="9" t="s">
        <v>36635</v>
      </c>
      <c r="F7367" s="9" t="s">
        <v>36636</v>
      </c>
      <c r="G7367" s="11" t="s">
        <v>82</v>
      </c>
      <c r="H7367" s="11" t="s">
        <v>22</v>
      </c>
      <c r="I7367" s="11" t="s">
        <v>5737</v>
      </c>
      <c r="J7367" s="11" t="s">
        <v>27</v>
      </c>
      <c r="K7367" s="11" t="s">
        <v>28</v>
      </c>
      <c r="L7367" s="11" t="s">
        <v>43</v>
      </c>
      <c r="M7367" s="9" t="s">
        <v>169</v>
      </c>
      <c r="N7367" s="9" t="s">
        <v>5633</v>
      </c>
      <c r="O7367" s="11" t="s">
        <v>32</v>
      </c>
      <c r="P7367" s="11" t="s">
        <v>22</v>
      </c>
      <c r="Q7367" s="11" t="s">
        <v>36637</v>
      </c>
      <c r="R7367" s="11" t="s">
        <v>168</v>
      </c>
      <c r="S7367" s="9" t="s">
        <v>36638</v>
      </c>
      <c r="T7367" s="9" t="s">
        <v>6102</v>
      </c>
    </row>
    <row r="7368" customHeight="1" spans="1:20">
      <c r="A7368" s="6">
        <v>45217</v>
      </c>
      <c r="B7368" s="9" t="s">
        <v>36639</v>
      </c>
      <c r="C7368" s="9" t="s">
        <v>7835</v>
      </c>
      <c r="D7368" s="11" t="s">
        <v>22</v>
      </c>
      <c r="E7368" s="9" t="s">
        <v>36640</v>
      </c>
      <c r="F7368" s="9" t="s">
        <v>36641</v>
      </c>
      <c r="G7368" s="11" t="s">
        <v>82</v>
      </c>
      <c r="H7368" s="11" t="s">
        <v>96</v>
      </c>
      <c r="I7368" s="11" t="s">
        <v>168</v>
      </c>
      <c r="J7368" s="11" t="s">
        <v>27</v>
      </c>
      <c r="K7368" s="11" t="s">
        <v>28</v>
      </c>
      <c r="L7368" s="11" t="s">
        <v>43</v>
      </c>
      <c r="M7368" s="9" t="s">
        <v>169</v>
      </c>
      <c r="N7368" s="9" t="s">
        <v>5633</v>
      </c>
      <c r="O7368" s="11" t="s">
        <v>32</v>
      </c>
      <c r="P7368" s="11" t="s">
        <v>22</v>
      </c>
      <c r="Q7368" s="11" t="s">
        <v>36642</v>
      </c>
      <c r="R7368" s="11" t="s">
        <v>168</v>
      </c>
      <c r="S7368" s="9" t="s">
        <v>36643</v>
      </c>
      <c r="T7368" s="9" t="s">
        <v>5723</v>
      </c>
    </row>
    <row r="7369" customHeight="1" spans="1:20">
      <c r="A7369" s="6">
        <v>45217</v>
      </c>
      <c r="B7369" s="9" t="s">
        <v>36644</v>
      </c>
      <c r="C7369" s="9" t="s">
        <v>5629</v>
      </c>
      <c r="D7369" s="11" t="s">
        <v>22</v>
      </c>
      <c r="E7369" s="9" t="s">
        <v>36645</v>
      </c>
      <c r="F7369" s="9" t="s">
        <v>36646</v>
      </c>
      <c r="G7369" s="11" t="s">
        <v>82</v>
      </c>
      <c r="H7369" s="11" t="s">
        <v>110</v>
      </c>
      <c r="I7369" s="11" t="s">
        <v>5632</v>
      </c>
      <c r="J7369" s="11" t="s">
        <v>27</v>
      </c>
      <c r="K7369" s="11" t="s">
        <v>28</v>
      </c>
      <c r="L7369" s="11" t="s">
        <v>43</v>
      </c>
      <c r="M7369" s="9" t="s">
        <v>169</v>
      </c>
      <c r="N7369" s="9" t="s">
        <v>5633</v>
      </c>
      <c r="O7369" s="11" t="s">
        <v>32</v>
      </c>
      <c r="P7369" s="11" t="s">
        <v>22</v>
      </c>
      <c r="Q7369" s="11" t="s">
        <v>36647</v>
      </c>
      <c r="R7369" s="11" t="s">
        <v>168</v>
      </c>
      <c r="S7369" s="9" t="s">
        <v>36648</v>
      </c>
      <c r="T7369" s="9" t="s">
        <v>5668</v>
      </c>
    </row>
    <row r="7370" customHeight="1" spans="1:20">
      <c r="A7370" s="6">
        <v>45217</v>
      </c>
      <c r="B7370" s="9" t="s">
        <v>36649</v>
      </c>
      <c r="C7370" s="9" t="s">
        <v>5644</v>
      </c>
      <c r="D7370" s="11" t="s">
        <v>22</v>
      </c>
      <c r="E7370" s="9" t="s">
        <v>36650</v>
      </c>
      <c r="F7370" s="9" t="s">
        <v>36651</v>
      </c>
      <c r="G7370" s="11" t="s">
        <v>82</v>
      </c>
      <c r="H7370" s="11" t="s">
        <v>22</v>
      </c>
      <c r="I7370" s="11" t="s">
        <v>168</v>
      </c>
      <c r="J7370" s="11" t="s">
        <v>27</v>
      </c>
      <c r="K7370" s="11" t="s">
        <v>28</v>
      </c>
      <c r="L7370" s="11" t="s">
        <v>43</v>
      </c>
      <c r="M7370" s="9" t="s">
        <v>169</v>
      </c>
      <c r="N7370" s="9" t="s">
        <v>5633</v>
      </c>
      <c r="O7370" s="11" t="s">
        <v>32</v>
      </c>
      <c r="P7370" s="11" t="s">
        <v>22</v>
      </c>
      <c r="Q7370" s="11" t="s">
        <v>36652</v>
      </c>
      <c r="R7370" s="11" t="s">
        <v>168</v>
      </c>
      <c r="S7370" s="9" t="s">
        <v>36653</v>
      </c>
      <c r="T7370" s="9" t="s">
        <v>5740</v>
      </c>
    </row>
    <row r="7371" customHeight="1" spans="1:20">
      <c r="A7371" s="6">
        <v>45217</v>
      </c>
      <c r="B7371" s="9" t="s">
        <v>36654</v>
      </c>
      <c r="C7371" s="9" t="s">
        <v>5685</v>
      </c>
      <c r="D7371" s="11" t="s">
        <v>22</v>
      </c>
      <c r="E7371" s="9" t="s">
        <v>36655</v>
      </c>
      <c r="F7371" s="9" t="s">
        <v>36656</v>
      </c>
      <c r="G7371" s="11" t="s">
        <v>82</v>
      </c>
      <c r="H7371" s="11" t="s">
        <v>22</v>
      </c>
      <c r="I7371" s="11" t="s">
        <v>124</v>
      </c>
      <c r="J7371" s="11" t="s">
        <v>27</v>
      </c>
      <c r="K7371" s="11" t="s">
        <v>28</v>
      </c>
      <c r="L7371" s="11" t="s">
        <v>43</v>
      </c>
      <c r="M7371" s="9" t="s">
        <v>169</v>
      </c>
      <c r="N7371" s="9" t="s">
        <v>5633</v>
      </c>
      <c r="O7371" s="11" t="s">
        <v>32</v>
      </c>
      <c r="P7371" s="11" t="s">
        <v>22</v>
      </c>
      <c r="Q7371" s="11" t="s">
        <v>36657</v>
      </c>
      <c r="R7371" s="11" t="s">
        <v>168</v>
      </c>
      <c r="S7371" s="9" t="s">
        <v>36658</v>
      </c>
      <c r="T7371" s="9" t="s">
        <v>5717</v>
      </c>
    </row>
    <row r="7372" customHeight="1" spans="1:20">
      <c r="A7372" s="6">
        <v>45217</v>
      </c>
      <c r="B7372" s="9" t="s">
        <v>36659</v>
      </c>
      <c r="C7372" s="9" t="s">
        <v>7701</v>
      </c>
      <c r="D7372" s="11" t="s">
        <v>22</v>
      </c>
      <c r="E7372" s="9" t="s">
        <v>36660</v>
      </c>
      <c r="F7372" s="9" t="s">
        <v>36661</v>
      </c>
      <c r="G7372" s="11" t="s">
        <v>82</v>
      </c>
      <c r="H7372" s="11" t="s">
        <v>22</v>
      </c>
      <c r="I7372" s="11" t="s">
        <v>5737</v>
      </c>
      <c r="J7372" s="11" t="s">
        <v>27</v>
      </c>
      <c r="K7372" s="11" t="s">
        <v>28</v>
      </c>
      <c r="L7372" s="11" t="s">
        <v>43</v>
      </c>
      <c r="M7372" s="9" t="s">
        <v>169</v>
      </c>
      <c r="N7372" s="9" t="s">
        <v>5633</v>
      </c>
      <c r="O7372" s="11" t="s">
        <v>32</v>
      </c>
      <c r="P7372" s="11" t="s">
        <v>22</v>
      </c>
      <c r="Q7372" s="11" t="s">
        <v>36662</v>
      </c>
      <c r="R7372" s="11" t="s">
        <v>168</v>
      </c>
      <c r="S7372" s="9" t="s">
        <v>36663</v>
      </c>
      <c r="T7372" s="9" t="s">
        <v>5636</v>
      </c>
    </row>
    <row r="7373" customHeight="1" spans="1:20">
      <c r="A7373" s="6">
        <v>45217</v>
      </c>
      <c r="B7373" s="9" t="s">
        <v>36664</v>
      </c>
      <c r="C7373" s="9" t="s">
        <v>5629</v>
      </c>
      <c r="D7373" s="11" t="s">
        <v>22</v>
      </c>
      <c r="E7373" s="9" t="s">
        <v>36665</v>
      </c>
      <c r="F7373" s="9" t="s">
        <v>36666</v>
      </c>
      <c r="G7373" s="11" t="s">
        <v>82</v>
      </c>
      <c r="H7373" s="11" t="s">
        <v>96</v>
      </c>
      <c r="I7373" s="11" t="s">
        <v>5632</v>
      </c>
      <c r="J7373" s="11" t="s">
        <v>27</v>
      </c>
      <c r="K7373" s="11" t="s">
        <v>28</v>
      </c>
      <c r="L7373" s="11" t="s">
        <v>43</v>
      </c>
      <c r="M7373" s="9" t="s">
        <v>169</v>
      </c>
      <c r="N7373" s="9" t="s">
        <v>5633</v>
      </c>
      <c r="O7373" s="11" t="s">
        <v>32</v>
      </c>
      <c r="P7373" s="11" t="s">
        <v>22</v>
      </c>
      <c r="Q7373" s="11" t="s">
        <v>36667</v>
      </c>
      <c r="R7373" s="11" t="s">
        <v>168</v>
      </c>
      <c r="S7373" s="9" t="s">
        <v>36668</v>
      </c>
      <c r="T7373" s="9" t="s">
        <v>5696</v>
      </c>
    </row>
    <row r="7374" customHeight="1" spans="1:20">
      <c r="A7374" s="6">
        <v>45217</v>
      </c>
      <c r="B7374" s="9" t="s">
        <v>36669</v>
      </c>
      <c r="C7374" s="9" t="s">
        <v>5685</v>
      </c>
      <c r="D7374" s="11" t="s">
        <v>22</v>
      </c>
      <c r="E7374" s="9" t="s">
        <v>36670</v>
      </c>
      <c r="F7374" s="9" t="s">
        <v>36671</v>
      </c>
      <c r="G7374" s="11" t="s">
        <v>82</v>
      </c>
      <c r="H7374" s="11" t="s">
        <v>22</v>
      </c>
      <c r="I7374" s="11" t="s">
        <v>168</v>
      </c>
      <c r="J7374" s="11" t="s">
        <v>27</v>
      </c>
      <c r="K7374" s="11" t="s">
        <v>28</v>
      </c>
      <c r="L7374" s="11" t="s">
        <v>43</v>
      </c>
      <c r="M7374" s="9" t="s">
        <v>169</v>
      </c>
      <c r="N7374" s="9" t="s">
        <v>5633</v>
      </c>
      <c r="O7374" s="11" t="s">
        <v>32</v>
      </c>
      <c r="P7374" s="11" t="s">
        <v>22</v>
      </c>
      <c r="Q7374" s="11" t="s">
        <v>36672</v>
      </c>
      <c r="R7374" s="11" t="s">
        <v>168</v>
      </c>
      <c r="S7374" s="9" t="s">
        <v>5815</v>
      </c>
      <c r="T7374" s="9" t="s">
        <v>5717</v>
      </c>
    </row>
    <row r="7375" customHeight="1" spans="1:20">
      <c r="A7375" s="6">
        <v>45217</v>
      </c>
      <c r="B7375" s="9" t="s">
        <v>36673</v>
      </c>
      <c r="C7375" s="9" t="s">
        <v>5685</v>
      </c>
      <c r="D7375" s="11" t="s">
        <v>22</v>
      </c>
      <c r="E7375" s="9" t="s">
        <v>36674</v>
      </c>
      <c r="F7375" s="9" t="s">
        <v>36675</v>
      </c>
      <c r="G7375" s="11" t="s">
        <v>82</v>
      </c>
      <c r="H7375" s="11" t="s">
        <v>22</v>
      </c>
      <c r="I7375" s="11" t="s">
        <v>168</v>
      </c>
      <c r="J7375" s="11" t="s">
        <v>27</v>
      </c>
      <c r="K7375" s="11" t="s">
        <v>28</v>
      </c>
      <c r="L7375" s="11" t="s">
        <v>43</v>
      </c>
      <c r="M7375" s="9" t="s">
        <v>169</v>
      </c>
      <c r="N7375" s="9" t="s">
        <v>5633</v>
      </c>
      <c r="O7375" s="11" t="s">
        <v>32</v>
      </c>
      <c r="P7375" s="11" t="s">
        <v>22</v>
      </c>
      <c r="Q7375" s="11" t="s">
        <v>36676</v>
      </c>
      <c r="R7375" s="11" t="s">
        <v>168</v>
      </c>
      <c r="S7375" s="9" t="s">
        <v>36677</v>
      </c>
      <c r="T7375" s="9" t="s">
        <v>5717</v>
      </c>
    </row>
    <row r="7376" customHeight="1" spans="1:20">
      <c r="A7376" s="6">
        <v>45217</v>
      </c>
      <c r="B7376" s="9" t="s">
        <v>36678</v>
      </c>
      <c r="C7376" s="9" t="s">
        <v>5879</v>
      </c>
      <c r="D7376" s="11" t="s">
        <v>22</v>
      </c>
      <c r="E7376" s="9" t="s">
        <v>36679</v>
      </c>
      <c r="F7376" s="9" t="s">
        <v>36680</v>
      </c>
      <c r="G7376" s="11" t="s">
        <v>82</v>
      </c>
      <c r="H7376" s="11" t="s">
        <v>110</v>
      </c>
      <c r="I7376" s="11" t="s">
        <v>5737</v>
      </c>
      <c r="J7376" s="11" t="s">
        <v>27</v>
      </c>
      <c r="K7376" s="11" t="s">
        <v>28</v>
      </c>
      <c r="L7376" s="11" t="s">
        <v>43</v>
      </c>
      <c r="M7376" s="9" t="s">
        <v>169</v>
      </c>
      <c r="N7376" s="9" t="s">
        <v>5633</v>
      </c>
      <c r="O7376" s="11" t="s">
        <v>32</v>
      </c>
      <c r="P7376" s="11" t="s">
        <v>22</v>
      </c>
      <c r="Q7376" s="11" t="s">
        <v>36681</v>
      </c>
      <c r="R7376" s="11" t="s">
        <v>168</v>
      </c>
      <c r="S7376" s="9" t="s">
        <v>36682</v>
      </c>
      <c r="T7376" s="9" t="s">
        <v>5655</v>
      </c>
    </row>
    <row r="7377" customHeight="1" spans="1:20">
      <c r="A7377" s="6">
        <v>45217</v>
      </c>
      <c r="B7377" s="9" t="s">
        <v>36683</v>
      </c>
      <c r="C7377" s="9" t="s">
        <v>5879</v>
      </c>
      <c r="D7377" s="11" t="s">
        <v>22</v>
      </c>
      <c r="E7377" s="9" t="s">
        <v>36684</v>
      </c>
      <c r="F7377" s="9" t="s">
        <v>36685</v>
      </c>
      <c r="G7377" s="11" t="s">
        <v>3125</v>
      </c>
      <c r="H7377" s="11" t="s">
        <v>22</v>
      </c>
      <c r="I7377" s="11" t="s">
        <v>5984</v>
      </c>
      <c r="J7377" s="11" t="s">
        <v>27</v>
      </c>
      <c r="K7377" s="11" t="s">
        <v>28</v>
      </c>
      <c r="L7377" s="11" t="s">
        <v>43</v>
      </c>
      <c r="M7377" s="9" t="s">
        <v>169</v>
      </c>
      <c r="N7377" s="9" t="s">
        <v>5633</v>
      </c>
      <c r="O7377" s="11" t="s">
        <v>32</v>
      </c>
      <c r="P7377" s="11" t="s">
        <v>22</v>
      </c>
      <c r="Q7377" s="11" t="s">
        <v>36686</v>
      </c>
      <c r="R7377" s="11" t="s">
        <v>168</v>
      </c>
      <c r="S7377" s="9" t="s">
        <v>23861</v>
      </c>
      <c r="T7377" s="9" t="s">
        <v>5649</v>
      </c>
    </row>
    <row r="7378" customHeight="1" spans="1:20">
      <c r="A7378" s="6">
        <v>45217</v>
      </c>
      <c r="B7378" s="9" t="s">
        <v>36687</v>
      </c>
      <c r="C7378" s="9" t="s">
        <v>5879</v>
      </c>
      <c r="D7378" s="11" t="s">
        <v>22</v>
      </c>
      <c r="E7378" s="9" t="s">
        <v>36688</v>
      </c>
      <c r="F7378" s="9" t="s">
        <v>36689</v>
      </c>
      <c r="G7378" s="11" t="s">
        <v>82</v>
      </c>
      <c r="H7378" s="11" t="s">
        <v>22</v>
      </c>
      <c r="I7378" s="11" t="s">
        <v>5737</v>
      </c>
      <c r="J7378" s="11" t="s">
        <v>27</v>
      </c>
      <c r="K7378" s="11" t="s">
        <v>28</v>
      </c>
      <c r="L7378" s="11" t="s">
        <v>43</v>
      </c>
      <c r="M7378" s="9" t="s">
        <v>169</v>
      </c>
      <c r="N7378" s="9" t="s">
        <v>5633</v>
      </c>
      <c r="O7378" s="11" t="s">
        <v>32</v>
      </c>
      <c r="P7378" s="11" t="s">
        <v>22</v>
      </c>
      <c r="Q7378" s="11" t="s">
        <v>36690</v>
      </c>
      <c r="R7378" s="11" t="s">
        <v>168</v>
      </c>
      <c r="S7378" s="9" t="s">
        <v>36691</v>
      </c>
      <c r="T7378" s="9" t="s">
        <v>5655</v>
      </c>
    </row>
    <row r="7379" customHeight="1" spans="1:20">
      <c r="A7379" s="6">
        <v>45217</v>
      </c>
      <c r="B7379" s="9" t="s">
        <v>36692</v>
      </c>
      <c r="C7379" s="9" t="s">
        <v>5848</v>
      </c>
      <c r="D7379" s="11" t="s">
        <v>22</v>
      </c>
      <c r="E7379" s="9" t="s">
        <v>36693</v>
      </c>
      <c r="F7379" s="9" t="s">
        <v>36694</v>
      </c>
      <c r="G7379" s="11" t="s">
        <v>82</v>
      </c>
      <c r="H7379" s="11" t="s">
        <v>22</v>
      </c>
      <c r="I7379" s="11" t="s">
        <v>168</v>
      </c>
      <c r="J7379" s="11" t="s">
        <v>27</v>
      </c>
      <c r="K7379" s="11" t="s">
        <v>28</v>
      </c>
      <c r="L7379" s="11" t="s">
        <v>43</v>
      </c>
      <c r="M7379" s="9" t="s">
        <v>169</v>
      </c>
      <c r="N7379" s="9" t="s">
        <v>5633</v>
      </c>
      <c r="O7379" s="11" t="s">
        <v>32</v>
      </c>
      <c r="P7379" s="11" t="s">
        <v>22</v>
      </c>
      <c r="Q7379" s="11" t="s">
        <v>36695</v>
      </c>
      <c r="R7379" s="11" t="s">
        <v>168</v>
      </c>
      <c r="S7379" s="9" t="s">
        <v>36696</v>
      </c>
      <c r="T7379" s="9" t="s">
        <v>5655</v>
      </c>
    </row>
    <row r="7380" customHeight="1" spans="1:20">
      <c r="A7380" s="6">
        <v>45217</v>
      </c>
      <c r="B7380" s="9" t="s">
        <v>36697</v>
      </c>
      <c r="C7380" s="9" t="s">
        <v>5685</v>
      </c>
      <c r="D7380" s="11" t="s">
        <v>22</v>
      </c>
      <c r="E7380" s="9" t="s">
        <v>36698</v>
      </c>
      <c r="F7380" s="9" t="s">
        <v>36699</v>
      </c>
      <c r="G7380" s="11" t="s">
        <v>82</v>
      </c>
      <c r="H7380" s="11" t="s">
        <v>110</v>
      </c>
      <c r="I7380" s="11" t="s">
        <v>168</v>
      </c>
      <c r="J7380" s="11" t="s">
        <v>27</v>
      </c>
      <c r="K7380" s="11" t="s">
        <v>28</v>
      </c>
      <c r="L7380" s="11" t="s">
        <v>43</v>
      </c>
      <c r="M7380" s="9" t="s">
        <v>169</v>
      </c>
      <c r="N7380" s="9" t="s">
        <v>5633</v>
      </c>
      <c r="O7380" s="11" t="s">
        <v>32</v>
      </c>
      <c r="P7380" s="11" t="s">
        <v>22</v>
      </c>
      <c r="Q7380" s="11" t="s">
        <v>36700</v>
      </c>
      <c r="R7380" s="11" t="s">
        <v>168</v>
      </c>
      <c r="S7380" s="9" t="s">
        <v>5815</v>
      </c>
      <c r="T7380" s="9" t="s">
        <v>5649</v>
      </c>
    </row>
    <row r="7381" customHeight="1" spans="1:20">
      <c r="A7381" s="6">
        <v>45217</v>
      </c>
      <c r="B7381" s="9" t="s">
        <v>36701</v>
      </c>
      <c r="C7381" s="9" t="s">
        <v>6050</v>
      </c>
      <c r="D7381" s="11" t="s">
        <v>22</v>
      </c>
      <c r="E7381" s="9" t="s">
        <v>36702</v>
      </c>
      <c r="F7381" s="9" t="s">
        <v>36703</v>
      </c>
      <c r="G7381" s="11" t="s">
        <v>82</v>
      </c>
      <c r="H7381" s="11" t="s">
        <v>22</v>
      </c>
      <c r="I7381" s="11" t="s">
        <v>270</v>
      </c>
      <c r="J7381" s="11" t="s">
        <v>27</v>
      </c>
      <c r="K7381" s="11" t="s">
        <v>28</v>
      </c>
      <c r="L7381" s="11" t="s">
        <v>43</v>
      </c>
      <c r="M7381" s="9" t="s">
        <v>44</v>
      </c>
      <c r="N7381" s="9" t="s">
        <v>5633</v>
      </c>
      <c r="O7381" s="11" t="s">
        <v>32</v>
      </c>
      <c r="P7381" s="11" t="s">
        <v>22</v>
      </c>
      <c r="Q7381" s="11" t="s">
        <v>36704</v>
      </c>
      <c r="R7381" s="11" t="s">
        <v>168</v>
      </c>
      <c r="S7381" s="9" t="s">
        <v>36705</v>
      </c>
      <c r="T7381" s="9" t="s">
        <v>6054</v>
      </c>
    </row>
    <row r="7382" customHeight="1" spans="1:20">
      <c r="A7382" s="6">
        <v>45217</v>
      </c>
      <c r="B7382" s="9" t="s">
        <v>36706</v>
      </c>
      <c r="C7382" s="9" t="s">
        <v>5629</v>
      </c>
      <c r="D7382" s="11" t="s">
        <v>22</v>
      </c>
      <c r="E7382" s="9" t="s">
        <v>36707</v>
      </c>
      <c r="F7382" s="9" t="s">
        <v>36708</v>
      </c>
      <c r="G7382" s="11" t="s">
        <v>82</v>
      </c>
      <c r="H7382" s="11" t="s">
        <v>22</v>
      </c>
      <c r="I7382" s="11" t="s">
        <v>5632</v>
      </c>
      <c r="J7382" s="11" t="s">
        <v>27</v>
      </c>
      <c r="K7382" s="11" t="s">
        <v>28</v>
      </c>
      <c r="L7382" s="11" t="s">
        <v>43</v>
      </c>
      <c r="M7382" s="9" t="s">
        <v>169</v>
      </c>
      <c r="N7382" s="9" t="s">
        <v>5633</v>
      </c>
      <c r="O7382" s="11" t="s">
        <v>32</v>
      </c>
      <c r="P7382" s="11" t="s">
        <v>22</v>
      </c>
      <c r="Q7382" s="11" t="s">
        <v>36709</v>
      </c>
      <c r="R7382" s="11" t="s">
        <v>168</v>
      </c>
      <c r="S7382" s="9" t="s">
        <v>36710</v>
      </c>
      <c r="T7382" s="9" t="s">
        <v>5642</v>
      </c>
    </row>
    <row r="7383" customHeight="1" spans="1:20">
      <c r="A7383" s="6">
        <v>45217</v>
      </c>
      <c r="B7383" s="9" t="s">
        <v>36711</v>
      </c>
      <c r="C7383" s="9" t="s">
        <v>5629</v>
      </c>
      <c r="D7383" s="11" t="s">
        <v>22</v>
      </c>
      <c r="E7383" s="9" t="s">
        <v>36712</v>
      </c>
      <c r="F7383" s="9" t="s">
        <v>36713</v>
      </c>
      <c r="G7383" s="11" t="s">
        <v>82</v>
      </c>
      <c r="H7383" s="11" t="s">
        <v>110</v>
      </c>
      <c r="I7383" s="11" t="s">
        <v>5632</v>
      </c>
      <c r="J7383" s="11" t="s">
        <v>27</v>
      </c>
      <c r="K7383" s="11" t="s">
        <v>28</v>
      </c>
      <c r="L7383" s="11" t="s">
        <v>43</v>
      </c>
      <c r="M7383" s="9" t="s">
        <v>169</v>
      </c>
      <c r="N7383" s="9" t="s">
        <v>5633</v>
      </c>
      <c r="O7383" s="11" t="s">
        <v>32</v>
      </c>
      <c r="P7383" s="11" t="s">
        <v>22</v>
      </c>
      <c r="Q7383" s="11" t="s">
        <v>36714</v>
      </c>
      <c r="R7383" s="11" t="s">
        <v>168</v>
      </c>
      <c r="S7383" s="9" t="s">
        <v>36715</v>
      </c>
      <c r="T7383" s="9" t="s">
        <v>6081</v>
      </c>
    </row>
    <row r="7384" customHeight="1" spans="1:20">
      <c r="A7384" s="6">
        <v>45217</v>
      </c>
      <c r="B7384" s="9" t="s">
        <v>36716</v>
      </c>
      <c r="C7384" s="9" t="s">
        <v>5644</v>
      </c>
      <c r="D7384" s="11" t="s">
        <v>22</v>
      </c>
      <c r="E7384" s="9" t="s">
        <v>36717</v>
      </c>
      <c r="F7384" s="9" t="s">
        <v>36718</v>
      </c>
      <c r="G7384" s="11" t="s">
        <v>82</v>
      </c>
      <c r="H7384" s="11" t="s">
        <v>22</v>
      </c>
      <c r="I7384" s="11" t="s">
        <v>111</v>
      </c>
      <c r="J7384" s="11" t="s">
        <v>27</v>
      </c>
      <c r="K7384" s="11" t="s">
        <v>28</v>
      </c>
      <c r="L7384" s="11" t="s">
        <v>43</v>
      </c>
      <c r="M7384" s="9" t="s">
        <v>169</v>
      </c>
      <c r="N7384" s="9" t="s">
        <v>5633</v>
      </c>
      <c r="O7384" s="11" t="s">
        <v>32</v>
      </c>
      <c r="P7384" s="11" t="s">
        <v>22</v>
      </c>
      <c r="Q7384" s="11" t="s">
        <v>36719</v>
      </c>
      <c r="R7384" s="11" t="s">
        <v>168</v>
      </c>
      <c r="S7384" s="9" t="s">
        <v>36720</v>
      </c>
      <c r="T7384" s="9" t="s">
        <v>5649</v>
      </c>
    </row>
    <row r="7385" customHeight="1" spans="1:20">
      <c r="A7385" s="6">
        <v>45217</v>
      </c>
      <c r="B7385" s="9" t="s">
        <v>36721</v>
      </c>
      <c r="C7385" s="9" t="s">
        <v>5629</v>
      </c>
      <c r="D7385" s="11" t="s">
        <v>22</v>
      </c>
      <c r="E7385" s="9" t="s">
        <v>36722</v>
      </c>
      <c r="F7385" s="9" t="s">
        <v>36723</v>
      </c>
      <c r="G7385" s="11" t="s">
        <v>82</v>
      </c>
      <c r="H7385" s="11" t="s">
        <v>96</v>
      </c>
      <c r="I7385" s="11" t="s">
        <v>5632</v>
      </c>
      <c r="J7385" s="11" t="s">
        <v>27</v>
      </c>
      <c r="K7385" s="11" t="s">
        <v>28</v>
      </c>
      <c r="L7385" s="11" t="s">
        <v>43</v>
      </c>
      <c r="M7385" s="9" t="s">
        <v>169</v>
      </c>
      <c r="N7385" s="9" t="s">
        <v>5633</v>
      </c>
      <c r="O7385" s="11" t="s">
        <v>32</v>
      </c>
      <c r="P7385" s="11" t="s">
        <v>22</v>
      </c>
      <c r="Q7385" s="11" t="s">
        <v>36724</v>
      </c>
      <c r="R7385" s="11" t="s">
        <v>168</v>
      </c>
      <c r="S7385" s="9" t="s">
        <v>36725</v>
      </c>
      <c r="T7385" s="9" t="s">
        <v>5649</v>
      </c>
    </row>
    <row r="7386" customHeight="1" spans="1:20">
      <c r="A7386" s="6">
        <v>45217</v>
      </c>
      <c r="B7386" s="9" t="s">
        <v>36726</v>
      </c>
      <c r="C7386" s="9" t="s">
        <v>5685</v>
      </c>
      <c r="D7386" s="11" t="s">
        <v>22</v>
      </c>
      <c r="E7386" s="9" t="s">
        <v>36727</v>
      </c>
      <c r="F7386" s="9" t="s">
        <v>36728</v>
      </c>
      <c r="G7386" s="11" t="s">
        <v>82</v>
      </c>
      <c r="H7386" s="11" t="s">
        <v>96</v>
      </c>
      <c r="I7386" s="11" t="s">
        <v>117</v>
      </c>
      <c r="J7386" s="11" t="s">
        <v>27</v>
      </c>
      <c r="K7386" s="11" t="s">
        <v>28</v>
      </c>
      <c r="L7386" s="11" t="s">
        <v>43</v>
      </c>
      <c r="M7386" s="9" t="s">
        <v>169</v>
      </c>
      <c r="N7386" s="9" t="s">
        <v>5633</v>
      </c>
      <c r="O7386" s="11" t="s">
        <v>32</v>
      </c>
      <c r="P7386" s="11" t="s">
        <v>22</v>
      </c>
      <c r="Q7386" s="11" t="s">
        <v>36729</v>
      </c>
      <c r="R7386" s="11" t="s">
        <v>168</v>
      </c>
      <c r="S7386" s="9" t="s">
        <v>36730</v>
      </c>
      <c r="T7386" s="9" t="s">
        <v>5717</v>
      </c>
    </row>
    <row r="7387" customHeight="1" spans="1:20">
      <c r="A7387" s="6">
        <v>45217</v>
      </c>
      <c r="B7387" s="9" t="s">
        <v>36731</v>
      </c>
      <c r="C7387" s="9" t="s">
        <v>5879</v>
      </c>
      <c r="D7387" s="11" t="s">
        <v>22</v>
      </c>
      <c r="E7387" s="9" t="s">
        <v>36732</v>
      </c>
      <c r="F7387" s="9" t="s">
        <v>36733</v>
      </c>
      <c r="G7387" s="11" t="s">
        <v>82</v>
      </c>
      <c r="H7387" s="11" t="s">
        <v>22</v>
      </c>
      <c r="I7387" s="11" t="s">
        <v>5737</v>
      </c>
      <c r="J7387" s="11" t="s">
        <v>27</v>
      </c>
      <c r="K7387" s="11" t="s">
        <v>28</v>
      </c>
      <c r="L7387" s="11" t="s">
        <v>43</v>
      </c>
      <c r="M7387" s="9" t="s">
        <v>169</v>
      </c>
      <c r="N7387" s="9" t="s">
        <v>5633</v>
      </c>
      <c r="O7387" s="11" t="s">
        <v>32</v>
      </c>
      <c r="P7387" s="11" t="s">
        <v>22</v>
      </c>
      <c r="Q7387" s="11" t="s">
        <v>36734</v>
      </c>
      <c r="R7387" s="11" t="s">
        <v>168</v>
      </c>
      <c r="S7387" s="9" t="s">
        <v>36735</v>
      </c>
      <c r="T7387" s="9" t="s">
        <v>6075</v>
      </c>
    </row>
    <row r="7388" customHeight="1" spans="1:20">
      <c r="A7388" s="6">
        <v>45217</v>
      </c>
      <c r="B7388" s="9" t="s">
        <v>36736</v>
      </c>
      <c r="C7388" s="9" t="s">
        <v>5879</v>
      </c>
      <c r="D7388" s="11" t="s">
        <v>22</v>
      </c>
      <c r="E7388" s="9" t="s">
        <v>36737</v>
      </c>
      <c r="F7388" s="9" t="s">
        <v>36738</v>
      </c>
      <c r="G7388" s="11" t="s">
        <v>82</v>
      </c>
      <c r="H7388" s="11" t="s">
        <v>22</v>
      </c>
      <c r="I7388" s="11" t="s">
        <v>5737</v>
      </c>
      <c r="J7388" s="11" t="s">
        <v>27</v>
      </c>
      <c r="K7388" s="11" t="s">
        <v>28</v>
      </c>
      <c r="L7388" s="11" t="s">
        <v>43</v>
      </c>
      <c r="M7388" s="9" t="s">
        <v>169</v>
      </c>
      <c r="N7388" s="9" t="s">
        <v>5633</v>
      </c>
      <c r="O7388" s="11" t="s">
        <v>32</v>
      </c>
      <c r="P7388" s="11" t="s">
        <v>22</v>
      </c>
      <c r="Q7388" s="11" t="s">
        <v>36739</v>
      </c>
      <c r="R7388" s="11" t="s">
        <v>46</v>
      </c>
      <c r="S7388" s="9" t="s">
        <v>36740</v>
      </c>
      <c r="T7388" s="9" t="s">
        <v>5661</v>
      </c>
    </row>
    <row r="7389" customHeight="1" spans="1:20">
      <c r="A7389" s="6">
        <v>45217</v>
      </c>
      <c r="B7389" s="9" t="s">
        <v>36741</v>
      </c>
      <c r="C7389" s="9" t="s">
        <v>5644</v>
      </c>
      <c r="D7389" s="11" t="s">
        <v>22</v>
      </c>
      <c r="E7389" s="9" t="s">
        <v>36742</v>
      </c>
      <c r="F7389" s="9" t="s">
        <v>36743</v>
      </c>
      <c r="G7389" s="11" t="s">
        <v>82</v>
      </c>
      <c r="H7389" s="11" t="s">
        <v>22</v>
      </c>
      <c r="I7389" s="11" t="s">
        <v>168</v>
      </c>
      <c r="J7389" s="11" t="s">
        <v>27</v>
      </c>
      <c r="K7389" s="11" t="s">
        <v>28</v>
      </c>
      <c r="L7389" s="11" t="s">
        <v>43</v>
      </c>
      <c r="M7389" s="9" t="s">
        <v>169</v>
      </c>
      <c r="N7389" s="9" t="s">
        <v>5633</v>
      </c>
      <c r="O7389" s="11" t="s">
        <v>32</v>
      </c>
      <c r="P7389" s="11" t="s">
        <v>22</v>
      </c>
      <c r="Q7389" s="11" t="s">
        <v>36744</v>
      </c>
      <c r="R7389" s="11" t="s">
        <v>168</v>
      </c>
      <c r="S7389" s="9" t="s">
        <v>36745</v>
      </c>
      <c r="T7389" s="9" t="s">
        <v>5636</v>
      </c>
    </row>
    <row r="7390" customHeight="1" spans="1:20">
      <c r="A7390" s="6">
        <v>45217</v>
      </c>
      <c r="B7390" s="9" t="s">
        <v>36746</v>
      </c>
      <c r="C7390" s="9" t="s">
        <v>5629</v>
      </c>
      <c r="D7390" s="11" t="s">
        <v>22</v>
      </c>
      <c r="E7390" s="9" t="s">
        <v>36747</v>
      </c>
      <c r="F7390" s="9" t="s">
        <v>36748</v>
      </c>
      <c r="G7390" s="11" t="s">
        <v>82</v>
      </c>
      <c r="H7390" s="11" t="s">
        <v>110</v>
      </c>
      <c r="I7390" s="11" t="s">
        <v>5632</v>
      </c>
      <c r="J7390" s="11" t="s">
        <v>27</v>
      </c>
      <c r="K7390" s="11" t="s">
        <v>28</v>
      </c>
      <c r="L7390" s="11" t="s">
        <v>43</v>
      </c>
      <c r="M7390" s="9" t="s">
        <v>169</v>
      </c>
      <c r="N7390" s="9" t="s">
        <v>5633</v>
      </c>
      <c r="O7390" s="11" t="s">
        <v>32</v>
      </c>
      <c r="P7390" s="11" t="s">
        <v>22</v>
      </c>
      <c r="Q7390" s="11" t="s">
        <v>36749</v>
      </c>
      <c r="R7390" s="11" t="s">
        <v>168</v>
      </c>
      <c r="S7390" s="9" t="s">
        <v>36750</v>
      </c>
      <c r="T7390" s="9" t="s">
        <v>5636</v>
      </c>
    </row>
    <row r="7391" customHeight="1" spans="1:20">
      <c r="A7391" s="6">
        <v>45217</v>
      </c>
      <c r="B7391" s="9" t="s">
        <v>36751</v>
      </c>
      <c r="C7391" s="9" t="s">
        <v>5879</v>
      </c>
      <c r="D7391" s="11" t="s">
        <v>22</v>
      </c>
      <c r="E7391" s="9" t="s">
        <v>1058</v>
      </c>
      <c r="F7391" s="9" t="s">
        <v>1059</v>
      </c>
      <c r="G7391" s="11" t="s">
        <v>82</v>
      </c>
      <c r="H7391" s="11" t="s">
        <v>22</v>
      </c>
      <c r="I7391" s="11" t="s">
        <v>5737</v>
      </c>
      <c r="J7391" s="11" t="s">
        <v>27</v>
      </c>
      <c r="K7391" s="11" t="s">
        <v>28</v>
      </c>
      <c r="L7391" s="11" t="s">
        <v>43</v>
      </c>
      <c r="M7391" s="9" t="s">
        <v>169</v>
      </c>
      <c r="N7391" s="9" t="s">
        <v>5633</v>
      </c>
      <c r="O7391" s="11" t="s">
        <v>32</v>
      </c>
      <c r="P7391" s="11" t="s">
        <v>22</v>
      </c>
      <c r="Q7391" s="11" t="s">
        <v>36752</v>
      </c>
      <c r="R7391" s="11" t="s">
        <v>168</v>
      </c>
      <c r="S7391" s="9" t="s">
        <v>36753</v>
      </c>
      <c r="T7391" s="9" t="s">
        <v>5690</v>
      </c>
    </row>
    <row r="7392" customHeight="1" spans="1:20">
      <c r="A7392" s="6">
        <v>45217</v>
      </c>
      <c r="B7392" s="9" t="s">
        <v>36754</v>
      </c>
      <c r="C7392" s="9" t="s">
        <v>5644</v>
      </c>
      <c r="D7392" s="11" t="s">
        <v>22</v>
      </c>
      <c r="E7392" s="9" t="s">
        <v>36755</v>
      </c>
      <c r="F7392" s="9" t="s">
        <v>36756</v>
      </c>
      <c r="G7392" s="11" t="s">
        <v>82</v>
      </c>
      <c r="H7392" s="11" t="s">
        <v>96</v>
      </c>
      <c r="I7392" s="11" t="s">
        <v>168</v>
      </c>
      <c r="J7392" s="11" t="s">
        <v>27</v>
      </c>
      <c r="K7392" s="11" t="s">
        <v>28</v>
      </c>
      <c r="L7392" s="11" t="s">
        <v>43</v>
      </c>
      <c r="M7392" s="9" t="s">
        <v>169</v>
      </c>
      <c r="N7392" s="9" t="s">
        <v>5633</v>
      </c>
      <c r="O7392" s="11" t="s">
        <v>32</v>
      </c>
      <c r="P7392" s="11" t="s">
        <v>22</v>
      </c>
      <c r="Q7392" s="11" t="s">
        <v>36757</v>
      </c>
      <c r="R7392" s="11" t="s">
        <v>168</v>
      </c>
      <c r="S7392" s="9" t="s">
        <v>36758</v>
      </c>
      <c r="T7392" s="9" t="s">
        <v>5642</v>
      </c>
    </row>
    <row r="7393" customHeight="1" spans="1:20">
      <c r="A7393" s="6">
        <v>45217</v>
      </c>
      <c r="B7393" s="9" t="s">
        <v>36759</v>
      </c>
      <c r="C7393" s="9" t="s">
        <v>5629</v>
      </c>
      <c r="D7393" s="11" t="s">
        <v>22</v>
      </c>
      <c r="E7393" s="9" t="s">
        <v>36760</v>
      </c>
      <c r="F7393" s="9" t="s">
        <v>36761</v>
      </c>
      <c r="G7393" s="11" t="s">
        <v>82</v>
      </c>
      <c r="H7393" s="11" t="s">
        <v>22</v>
      </c>
      <c r="I7393" s="11" t="s">
        <v>5632</v>
      </c>
      <c r="J7393" s="11" t="s">
        <v>27</v>
      </c>
      <c r="K7393" s="11" t="s">
        <v>28</v>
      </c>
      <c r="L7393" s="11" t="s">
        <v>43</v>
      </c>
      <c r="M7393" s="9" t="s">
        <v>169</v>
      </c>
      <c r="N7393" s="9" t="s">
        <v>5633</v>
      </c>
      <c r="O7393" s="11" t="s">
        <v>32</v>
      </c>
      <c r="P7393" s="11" t="s">
        <v>22</v>
      </c>
      <c r="Q7393" s="11" t="s">
        <v>36762</v>
      </c>
      <c r="R7393" s="11" t="s">
        <v>168</v>
      </c>
      <c r="S7393" s="9" t="s">
        <v>36763</v>
      </c>
      <c r="T7393" s="9" t="s">
        <v>5649</v>
      </c>
    </row>
    <row r="7394" customHeight="1" spans="1:20">
      <c r="A7394" s="6">
        <v>45217</v>
      </c>
      <c r="B7394" s="9" t="s">
        <v>36764</v>
      </c>
      <c r="C7394" s="9" t="s">
        <v>5629</v>
      </c>
      <c r="D7394" s="11" t="s">
        <v>22</v>
      </c>
      <c r="E7394" s="9" t="s">
        <v>36765</v>
      </c>
      <c r="F7394" s="9" t="s">
        <v>36766</v>
      </c>
      <c r="G7394" s="11" t="s">
        <v>82</v>
      </c>
      <c r="H7394" s="11" t="s">
        <v>22</v>
      </c>
      <c r="I7394" s="11" t="s">
        <v>5632</v>
      </c>
      <c r="J7394" s="11" t="s">
        <v>27</v>
      </c>
      <c r="K7394" s="11" t="s">
        <v>28</v>
      </c>
      <c r="L7394" s="11" t="s">
        <v>43</v>
      </c>
      <c r="M7394" s="9" t="s">
        <v>169</v>
      </c>
      <c r="N7394" s="9" t="s">
        <v>5633</v>
      </c>
      <c r="O7394" s="11" t="s">
        <v>32</v>
      </c>
      <c r="P7394" s="11" t="s">
        <v>22</v>
      </c>
      <c r="Q7394" s="11" t="s">
        <v>36767</v>
      </c>
      <c r="R7394" s="11" t="s">
        <v>168</v>
      </c>
      <c r="S7394" s="9" t="s">
        <v>36768</v>
      </c>
      <c r="T7394" s="9" t="s">
        <v>5636</v>
      </c>
    </row>
    <row r="7395" customHeight="1" spans="1:20">
      <c r="A7395" s="6">
        <v>45217</v>
      </c>
      <c r="B7395" s="9" t="s">
        <v>36769</v>
      </c>
      <c r="C7395" s="9" t="s">
        <v>5879</v>
      </c>
      <c r="D7395" s="11" t="s">
        <v>22</v>
      </c>
      <c r="E7395" s="9" t="s">
        <v>36770</v>
      </c>
      <c r="F7395" s="9" t="s">
        <v>36771</v>
      </c>
      <c r="G7395" s="11" t="s">
        <v>82</v>
      </c>
      <c r="H7395" s="11" t="s">
        <v>96</v>
      </c>
      <c r="I7395" s="11" t="s">
        <v>5737</v>
      </c>
      <c r="J7395" s="11" t="s">
        <v>27</v>
      </c>
      <c r="K7395" s="11" t="s">
        <v>28</v>
      </c>
      <c r="L7395" s="11" t="s">
        <v>43</v>
      </c>
      <c r="M7395" s="9" t="s">
        <v>169</v>
      </c>
      <c r="N7395" s="9" t="s">
        <v>5633</v>
      </c>
      <c r="O7395" s="11" t="s">
        <v>32</v>
      </c>
      <c r="P7395" s="11" t="s">
        <v>22</v>
      </c>
      <c r="Q7395" s="11" t="s">
        <v>36772</v>
      </c>
      <c r="R7395" s="11" t="s">
        <v>168</v>
      </c>
      <c r="S7395" s="9" t="s">
        <v>36773</v>
      </c>
      <c r="T7395" s="9" t="s">
        <v>5723</v>
      </c>
    </row>
    <row r="7396" customHeight="1" spans="1:20">
      <c r="A7396" s="6">
        <v>45217</v>
      </c>
      <c r="B7396" s="9" t="s">
        <v>36774</v>
      </c>
      <c r="C7396" s="9" t="s">
        <v>5629</v>
      </c>
      <c r="D7396" s="11" t="s">
        <v>22</v>
      </c>
      <c r="E7396" s="9" t="s">
        <v>36775</v>
      </c>
      <c r="F7396" s="9" t="s">
        <v>36776</v>
      </c>
      <c r="G7396" s="11" t="s">
        <v>82</v>
      </c>
      <c r="H7396" s="11" t="s">
        <v>96</v>
      </c>
      <c r="I7396" s="11" t="s">
        <v>5632</v>
      </c>
      <c r="J7396" s="11" t="s">
        <v>27</v>
      </c>
      <c r="K7396" s="11" t="s">
        <v>28</v>
      </c>
      <c r="L7396" s="11" t="s">
        <v>43</v>
      </c>
      <c r="M7396" s="9" t="s">
        <v>169</v>
      </c>
      <c r="N7396" s="9" t="s">
        <v>5633</v>
      </c>
      <c r="O7396" s="11" t="s">
        <v>32</v>
      </c>
      <c r="P7396" s="11" t="s">
        <v>22</v>
      </c>
      <c r="Q7396" s="11" t="s">
        <v>36777</v>
      </c>
      <c r="R7396" s="11" t="s">
        <v>168</v>
      </c>
      <c r="S7396" s="9" t="s">
        <v>36778</v>
      </c>
      <c r="T7396" s="9" t="s">
        <v>5642</v>
      </c>
    </row>
    <row r="7397" customHeight="1" spans="1:20">
      <c r="A7397" s="6">
        <v>45217</v>
      </c>
      <c r="B7397" s="9" t="s">
        <v>36779</v>
      </c>
      <c r="C7397" s="9" t="s">
        <v>5879</v>
      </c>
      <c r="D7397" s="11" t="s">
        <v>22</v>
      </c>
      <c r="E7397" s="9" t="s">
        <v>36780</v>
      </c>
      <c r="F7397" s="9" t="s">
        <v>36781</v>
      </c>
      <c r="G7397" s="11" t="s">
        <v>82</v>
      </c>
      <c r="H7397" s="11" t="s">
        <v>22</v>
      </c>
      <c r="I7397" s="11" t="s">
        <v>5737</v>
      </c>
      <c r="J7397" s="11" t="s">
        <v>27</v>
      </c>
      <c r="K7397" s="11" t="s">
        <v>28</v>
      </c>
      <c r="L7397" s="11" t="s">
        <v>43</v>
      </c>
      <c r="M7397" s="9" t="s">
        <v>169</v>
      </c>
      <c r="N7397" s="9" t="s">
        <v>5633</v>
      </c>
      <c r="O7397" s="11" t="s">
        <v>32</v>
      </c>
      <c r="P7397" s="11" t="s">
        <v>22</v>
      </c>
      <c r="Q7397" s="11" t="s">
        <v>36782</v>
      </c>
      <c r="R7397" s="11" t="s">
        <v>168</v>
      </c>
      <c r="S7397" s="9" t="s">
        <v>36783</v>
      </c>
      <c r="T7397" s="9" t="s">
        <v>5636</v>
      </c>
    </row>
    <row r="7398" customHeight="1" spans="1:20">
      <c r="A7398" s="6">
        <v>45217</v>
      </c>
      <c r="B7398" s="9" t="s">
        <v>36784</v>
      </c>
      <c r="C7398" s="9" t="s">
        <v>5685</v>
      </c>
      <c r="D7398" s="11" t="s">
        <v>22</v>
      </c>
      <c r="E7398" s="9" t="s">
        <v>36785</v>
      </c>
      <c r="F7398" s="9" t="s">
        <v>36786</v>
      </c>
      <c r="G7398" s="11" t="s">
        <v>82</v>
      </c>
      <c r="H7398" s="11" t="s">
        <v>22</v>
      </c>
      <c r="I7398" s="11" t="s">
        <v>168</v>
      </c>
      <c r="J7398" s="11" t="s">
        <v>27</v>
      </c>
      <c r="K7398" s="11" t="s">
        <v>28</v>
      </c>
      <c r="L7398" s="11" t="s">
        <v>43</v>
      </c>
      <c r="M7398" s="9" t="s">
        <v>169</v>
      </c>
      <c r="N7398" s="9" t="s">
        <v>5633</v>
      </c>
      <c r="O7398" s="11" t="s">
        <v>32</v>
      </c>
      <c r="P7398" s="11" t="s">
        <v>22</v>
      </c>
      <c r="Q7398" s="11" t="s">
        <v>36787</v>
      </c>
      <c r="R7398" s="11" t="s">
        <v>168</v>
      </c>
      <c r="S7398" s="9" t="s">
        <v>36788</v>
      </c>
      <c r="T7398" s="9" t="s">
        <v>7784</v>
      </c>
    </row>
    <row r="7399" customHeight="1" spans="1:20">
      <c r="A7399" s="6">
        <v>45217</v>
      </c>
      <c r="B7399" s="9" t="s">
        <v>36789</v>
      </c>
      <c r="C7399" s="9" t="s">
        <v>6126</v>
      </c>
      <c r="D7399" s="11" t="s">
        <v>22</v>
      </c>
      <c r="E7399" s="9" t="s">
        <v>36790</v>
      </c>
      <c r="F7399" s="9" t="s">
        <v>36791</v>
      </c>
      <c r="G7399" s="11" t="s">
        <v>82</v>
      </c>
      <c r="H7399" s="11" t="s">
        <v>110</v>
      </c>
      <c r="I7399" s="11" t="s">
        <v>259</v>
      </c>
      <c r="J7399" s="11" t="s">
        <v>27</v>
      </c>
      <c r="K7399" s="11" t="s">
        <v>28</v>
      </c>
      <c r="L7399" s="11" t="s">
        <v>43</v>
      </c>
      <c r="M7399" s="9" t="s">
        <v>44</v>
      </c>
      <c r="N7399" s="9" t="s">
        <v>743</v>
      </c>
      <c r="O7399" s="11" t="s">
        <v>32</v>
      </c>
      <c r="P7399" s="11" t="s">
        <v>22</v>
      </c>
      <c r="Q7399" s="11" t="s">
        <v>36792</v>
      </c>
      <c r="R7399" s="11" t="s">
        <v>46</v>
      </c>
      <c r="S7399" s="9" t="s">
        <v>36793</v>
      </c>
      <c r="T7399" s="9" t="s">
        <v>22</v>
      </c>
    </row>
    <row r="7400" customHeight="1" spans="1:20">
      <c r="A7400" s="6">
        <v>45217</v>
      </c>
      <c r="B7400" s="9" t="s">
        <v>36794</v>
      </c>
      <c r="C7400" s="9" t="s">
        <v>6126</v>
      </c>
      <c r="D7400" s="11" t="s">
        <v>22</v>
      </c>
      <c r="E7400" s="9" t="s">
        <v>36795</v>
      </c>
      <c r="F7400" s="9" t="s">
        <v>36796</v>
      </c>
      <c r="G7400" s="11" t="s">
        <v>53</v>
      </c>
      <c r="H7400" s="11" t="s">
        <v>22</v>
      </c>
      <c r="I7400" s="11" t="s">
        <v>576</v>
      </c>
      <c r="J7400" s="11" t="s">
        <v>27</v>
      </c>
      <c r="K7400" s="11" t="s">
        <v>28</v>
      </c>
      <c r="L7400" s="11" t="s">
        <v>43</v>
      </c>
      <c r="M7400" s="9" t="s">
        <v>30</v>
      </c>
      <c r="N7400" s="9" t="s">
        <v>743</v>
      </c>
      <c r="O7400" s="11" t="s">
        <v>32</v>
      </c>
      <c r="P7400" s="11" t="s">
        <v>22</v>
      </c>
      <c r="Q7400" s="11" t="s">
        <v>36797</v>
      </c>
      <c r="R7400" s="11" t="s">
        <v>46</v>
      </c>
      <c r="S7400" s="9" t="s">
        <v>36798</v>
      </c>
      <c r="T7400" s="9" t="s">
        <v>22</v>
      </c>
    </row>
    <row r="7401" customHeight="1" spans="1:20">
      <c r="A7401" s="6">
        <v>45217</v>
      </c>
      <c r="B7401" s="9" t="s">
        <v>36799</v>
      </c>
      <c r="C7401" s="9" t="s">
        <v>6126</v>
      </c>
      <c r="D7401" s="11" t="s">
        <v>22</v>
      </c>
      <c r="E7401" s="9" t="s">
        <v>36800</v>
      </c>
      <c r="F7401" s="9" t="s">
        <v>36801</v>
      </c>
      <c r="G7401" s="11" t="s">
        <v>82</v>
      </c>
      <c r="H7401" s="11" t="s">
        <v>22</v>
      </c>
      <c r="I7401" s="11" t="s">
        <v>384</v>
      </c>
      <c r="J7401" s="11" t="s">
        <v>27</v>
      </c>
      <c r="K7401" s="11" t="s">
        <v>28</v>
      </c>
      <c r="L7401" s="11" t="s">
        <v>43</v>
      </c>
      <c r="M7401" s="9" t="s">
        <v>44</v>
      </c>
      <c r="N7401" s="9" t="s">
        <v>743</v>
      </c>
      <c r="O7401" s="11" t="s">
        <v>32</v>
      </c>
      <c r="P7401" s="11" t="s">
        <v>22</v>
      </c>
      <c r="Q7401" s="11" t="s">
        <v>36802</v>
      </c>
      <c r="R7401" s="11" t="s">
        <v>46</v>
      </c>
      <c r="S7401" s="9" t="s">
        <v>36803</v>
      </c>
      <c r="T7401" s="9" t="s">
        <v>36804</v>
      </c>
    </row>
    <row r="7402" customHeight="1" spans="1:20">
      <c r="A7402" s="6">
        <v>45217</v>
      </c>
      <c r="B7402" s="9" t="s">
        <v>36805</v>
      </c>
      <c r="C7402" s="9" t="s">
        <v>6126</v>
      </c>
      <c r="D7402" s="11" t="s">
        <v>22</v>
      </c>
      <c r="E7402" s="9" t="s">
        <v>36806</v>
      </c>
      <c r="F7402" s="9" t="s">
        <v>36807</v>
      </c>
      <c r="G7402" s="11" t="s">
        <v>130</v>
      </c>
      <c r="H7402" s="11" t="s">
        <v>22</v>
      </c>
      <c r="I7402" s="11" t="s">
        <v>1072</v>
      </c>
      <c r="J7402" s="11" t="s">
        <v>27</v>
      </c>
      <c r="K7402" s="11" t="s">
        <v>28</v>
      </c>
      <c r="L7402" s="11" t="s">
        <v>43</v>
      </c>
      <c r="M7402" s="9" t="s">
        <v>30</v>
      </c>
      <c r="N7402" s="9" t="s">
        <v>743</v>
      </c>
      <c r="O7402" s="11" t="s">
        <v>32</v>
      </c>
      <c r="P7402" s="11" t="s">
        <v>22</v>
      </c>
      <c r="Q7402" s="11" t="s">
        <v>36808</v>
      </c>
      <c r="R7402" s="11" t="s">
        <v>46</v>
      </c>
      <c r="S7402" s="9" t="s">
        <v>36809</v>
      </c>
      <c r="T7402" s="9" t="s">
        <v>36810</v>
      </c>
    </row>
    <row r="7403" customHeight="1" spans="1:20">
      <c r="A7403" s="6">
        <v>45217</v>
      </c>
      <c r="B7403" s="9" t="s">
        <v>36811</v>
      </c>
      <c r="C7403" s="9" t="s">
        <v>6126</v>
      </c>
      <c r="D7403" s="11" t="s">
        <v>22</v>
      </c>
      <c r="E7403" s="9" t="s">
        <v>36812</v>
      </c>
      <c r="F7403" s="9" t="s">
        <v>36813</v>
      </c>
      <c r="G7403" s="11" t="s">
        <v>53</v>
      </c>
      <c r="H7403" s="11" t="s">
        <v>22</v>
      </c>
      <c r="I7403" s="11" t="s">
        <v>214</v>
      </c>
      <c r="J7403" s="11" t="s">
        <v>27</v>
      </c>
      <c r="K7403" s="11" t="s">
        <v>28</v>
      </c>
      <c r="L7403" s="11" t="s">
        <v>43</v>
      </c>
      <c r="M7403" s="9" t="s">
        <v>30</v>
      </c>
      <c r="N7403" s="9" t="s">
        <v>743</v>
      </c>
      <c r="O7403" s="11" t="s">
        <v>32</v>
      </c>
      <c r="P7403" s="11" t="s">
        <v>22</v>
      </c>
      <c r="Q7403" s="11" t="s">
        <v>36814</v>
      </c>
      <c r="R7403" s="11" t="s">
        <v>46</v>
      </c>
      <c r="S7403" s="9" t="s">
        <v>36815</v>
      </c>
      <c r="T7403" s="9" t="s">
        <v>36816</v>
      </c>
    </row>
    <row r="7404" customHeight="1" spans="1:20">
      <c r="A7404" s="6">
        <v>45217</v>
      </c>
      <c r="B7404" s="9" t="s">
        <v>36817</v>
      </c>
      <c r="C7404" s="9" t="s">
        <v>6126</v>
      </c>
      <c r="D7404" s="11" t="s">
        <v>22</v>
      </c>
      <c r="E7404" s="9" t="s">
        <v>36818</v>
      </c>
      <c r="F7404" s="9" t="s">
        <v>36819</v>
      </c>
      <c r="G7404" s="11" t="s">
        <v>25</v>
      </c>
      <c r="H7404" s="11" t="s">
        <v>22</v>
      </c>
      <c r="I7404" s="11" t="s">
        <v>293</v>
      </c>
      <c r="J7404" s="11" t="s">
        <v>27</v>
      </c>
      <c r="K7404" s="11" t="s">
        <v>28</v>
      </c>
      <c r="L7404" s="11" t="s">
        <v>43</v>
      </c>
      <c r="M7404" s="9" t="s">
        <v>30</v>
      </c>
      <c r="N7404" s="9" t="s">
        <v>743</v>
      </c>
      <c r="O7404" s="11" t="s">
        <v>32</v>
      </c>
      <c r="P7404" s="11" t="s">
        <v>22</v>
      </c>
      <c r="Q7404" s="11" t="s">
        <v>36820</v>
      </c>
      <c r="R7404" s="11" t="s">
        <v>46</v>
      </c>
      <c r="S7404" s="9" t="s">
        <v>36821</v>
      </c>
      <c r="T7404" s="9" t="s">
        <v>36822</v>
      </c>
    </row>
    <row r="7405" customHeight="1" spans="1:20">
      <c r="A7405" s="6">
        <v>45217</v>
      </c>
      <c r="B7405" s="9" t="s">
        <v>36823</v>
      </c>
      <c r="C7405" s="9" t="s">
        <v>6126</v>
      </c>
      <c r="D7405" s="11" t="s">
        <v>22</v>
      </c>
      <c r="E7405" s="9" t="s">
        <v>36824</v>
      </c>
      <c r="F7405" s="9" t="s">
        <v>36825</v>
      </c>
      <c r="G7405" s="11" t="s">
        <v>53</v>
      </c>
      <c r="H7405" s="11" t="s">
        <v>22</v>
      </c>
      <c r="I7405" s="11" t="s">
        <v>701</v>
      </c>
      <c r="J7405" s="11" t="s">
        <v>27</v>
      </c>
      <c r="K7405" s="11" t="s">
        <v>28</v>
      </c>
      <c r="L7405" s="11" t="s">
        <v>43</v>
      </c>
      <c r="M7405" s="9" t="s">
        <v>30</v>
      </c>
      <c r="N7405" s="9" t="s">
        <v>743</v>
      </c>
      <c r="O7405" s="11" t="s">
        <v>32</v>
      </c>
      <c r="P7405" s="11" t="s">
        <v>22</v>
      </c>
      <c r="Q7405" s="11" t="s">
        <v>36826</v>
      </c>
      <c r="R7405" s="11" t="s">
        <v>46</v>
      </c>
      <c r="S7405" s="9" t="s">
        <v>36827</v>
      </c>
      <c r="T7405" s="9" t="s">
        <v>36828</v>
      </c>
    </row>
    <row r="7406" customHeight="1" spans="1:20">
      <c r="A7406" s="6">
        <v>45217</v>
      </c>
      <c r="B7406" s="9" t="s">
        <v>36829</v>
      </c>
      <c r="C7406" s="9" t="s">
        <v>6126</v>
      </c>
      <c r="D7406" s="11" t="s">
        <v>22</v>
      </c>
      <c r="E7406" s="9" t="s">
        <v>36830</v>
      </c>
      <c r="F7406" s="9" t="s">
        <v>36831</v>
      </c>
      <c r="G7406" s="11" t="s">
        <v>53</v>
      </c>
      <c r="H7406" s="11" t="s">
        <v>22</v>
      </c>
      <c r="I7406" s="11" t="s">
        <v>131</v>
      </c>
      <c r="J7406" s="11" t="s">
        <v>27</v>
      </c>
      <c r="K7406" s="11" t="s">
        <v>28</v>
      </c>
      <c r="L7406" s="11" t="s">
        <v>43</v>
      </c>
      <c r="M7406" s="9" t="s">
        <v>44</v>
      </c>
      <c r="N7406" s="9" t="s">
        <v>743</v>
      </c>
      <c r="O7406" s="11" t="s">
        <v>32</v>
      </c>
      <c r="P7406" s="11" t="s">
        <v>22</v>
      </c>
      <c r="Q7406" s="11" t="s">
        <v>36832</v>
      </c>
      <c r="R7406" s="11" t="s">
        <v>46</v>
      </c>
      <c r="S7406" s="9" t="s">
        <v>36833</v>
      </c>
      <c r="T7406" s="9" t="s">
        <v>22300</v>
      </c>
    </row>
    <row r="7407" customHeight="1" spans="1:20">
      <c r="A7407" s="6">
        <v>45217</v>
      </c>
      <c r="B7407" s="9" t="s">
        <v>36834</v>
      </c>
      <c r="C7407" s="9" t="s">
        <v>6126</v>
      </c>
      <c r="D7407" s="11" t="s">
        <v>22</v>
      </c>
      <c r="E7407" s="9" t="s">
        <v>36835</v>
      </c>
      <c r="F7407" s="9" t="s">
        <v>36836</v>
      </c>
      <c r="G7407" s="11" t="s">
        <v>53</v>
      </c>
      <c r="H7407" s="11" t="s">
        <v>22</v>
      </c>
      <c r="I7407" s="11" t="s">
        <v>155</v>
      </c>
      <c r="J7407" s="11" t="s">
        <v>27</v>
      </c>
      <c r="K7407" s="11" t="s">
        <v>28</v>
      </c>
      <c r="L7407" s="11" t="s">
        <v>43</v>
      </c>
      <c r="M7407" s="9" t="s">
        <v>44</v>
      </c>
      <c r="N7407" s="9" t="s">
        <v>743</v>
      </c>
      <c r="O7407" s="11" t="s">
        <v>32</v>
      </c>
      <c r="P7407" s="11" t="s">
        <v>22</v>
      </c>
      <c r="Q7407" s="11" t="s">
        <v>36837</v>
      </c>
      <c r="R7407" s="11" t="s">
        <v>46</v>
      </c>
      <c r="S7407" s="9" t="s">
        <v>36838</v>
      </c>
      <c r="T7407" s="9" t="s">
        <v>36839</v>
      </c>
    </row>
    <row r="7408" customHeight="1" spans="1:20">
      <c r="A7408" s="6">
        <v>45217</v>
      </c>
      <c r="B7408" s="9" t="s">
        <v>36840</v>
      </c>
      <c r="C7408" s="9" t="s">
        <v>6126</v>
      </c>
      <c r="D7408" s="11" t="s">
        <v>22</v>
      </c>
      <c r="E7408" s="9" t="s">
        <v>36841</v>
      </c>
      <c r="F7408" s="9" t="s">
        <v>36842</v>
      </c>
      <c r="G7408" s="11" t="s">
        <v>82</v>
      </c>
      <c r="H7408" s="11" t="s">
        <v>22</v>
      </c>
      <c r="I7408" s="11" t="s">
        <v>241</v>
      </c>
      <c r="J7408" s="11" t="s">
        <v>27</v>
      </c>
      <c r="K7408" s="11" t="s">
        <v>28</v>
      </c>
      <c r="L7408" s="11" t="s">
        <v>43</v>
      </c>
      <c r="M7408" s="9" t="s">
        <v>44</v>
      </c>
      <c r="N7408" s="9" t="s">
        <v>743</v>
      </c>
      <c r="O7408" s="11" t="s">
        <v>32</v>
      </c>
      <c r="P7408" s="11" t="s">
        <v>22</v>
      </c>
      <c r="Q7408" s="11" t="s">
        <v>36843</v>
      </c>
      <c r="R7408" s="11" t="s">
        <v>46</v>
      </c>
      <c r="S7408" s="9" t="s">
        <v>36844</v>
      </c>
      <c r="T7408" s="9" t="s">
        <v>36845</v>
      </c>
    </row>
    <row r="7409" customHeight="1" spans="1:20">
      <c r="A7409" s="6">
        <v>45217</v>
      </c>
      <c r="B7409" s="9" t="s">
        <v>36846</v>
      </c>
      <c r="C7409" s="9" t="s">
        <v>6126</v>
      </c>
      <c r="D7409" s="11" t="s">
        <v>22</v>
      </c>
      <c r="E7409" s="9" t="s">
        <v>36847</v>
      </c>
      <c r="F7409" s="9" t="s">
        <v>36848</v>
      </c>
      <c r="G7409" s="11" t="s">
        <v>82</v>
      </c>
      <c r="H7409" s="11" t="s">
        <v>22</v>
      </c>
      <c r="I7409" s="11" t="s">
        <v>155</v>
      </c>
      <c r="J7409" s="11" t="s">
        <v>27</v>
      </c>
      <c r="K7409" s="11" t="s">
        <v>28</v>
      </c>
      <c r="L7409" s="11" t="s">
        <v>43</v>
      </c>
      <c r="M7409" s="9" t="s">
        <v>44</v>
      </c>
      <c r="N7409" s="9" t="s">
        <v>743</v>
      </c>
      <c r="O7409" s="11" t="s">
        <v>32</v>
      </c>
      <c r="P7409" s="11" t="s">
        <v>22</v>
      </c>
      <c r="Q7409" s="11" t="s">
        <v>36849</v>
      </c>
      <c r="R7409" s="11" t="s">
        <v>46</v>
      </c>
      <c r="S7409" s="9" t="s">
        <v>36850</v>
      </c>
      <c r="T7409" s="9" t="s">
        <v>36845</v>
      </c>
    </row>
    <row r="7410" customHeight="1" spans="1:20">
      <c r="A7410" s="6">
        <v>45217</v>
      </c>
      <c r="B7410" s="9" t="s">
        <v>36851</v>
      </c>
      <c r="C7410" s="9" t="s">
        <v>7902</v>
      </c>
      <c r="D7410" s="11" t="s">
        <v>22</v>
      </c>
      <c r="E7410" s="9" t="s">
        <v>20410</v>
      </c>
      <c r="F7410" s="9" t="s">
        <v>20411</v>
      </c>
      <c r="G7410" s="11" t="s">
        <v>336</v>
      </c>
      <c r="H7410" s="11" t="s">
        <v>22</v>
      </c>
      <c r="I7410" s="11" t="s">
        <v>26</v>
      </c>
      <c r="J7410" s="11" t="s">
        <v>27</v>
      </c>
      <c r="K7410" s="11" t="s">
        <v>76</v>
      </c>
      <c r="L7410" s="11" t="s">
        <v>29</v>
      </c>
      <c r="M7410" s="9" t="s">
        <v>30</v>
      </c>
      <c r="N7410" s="9" t="s">
        <v>31</v>
      </c>
      <c r="O7410" s="11" t="s">
        <v>32</v>
      </c>
      <c r="P7410" s="11" t="s">
        <v>22</v>
      </c>
      <c r="Q7410" s="11" t="s">
        <v>36852</v>
      </c>
      <c r="R7410" s="11" t="s">
        <v>34</v>
      </c>
      <c r="S7410" s="9" t="s">
        <v>36853</v>
      </c>
      <c r="T7410" s="9" t="s">
        <v>36854</v>
      </c>
    </row>
    <row r="7411" customHeight="1" spans="1:20">
      <c r="A7411" s="6">
        <v>45217</v>
      </c>
      <c r="B7411" s="9" t="s">
        <v>36855</v>
      </c>
      <c r="C7411" s="9" t="s">
        <v>7902</v>
      </c>
      <c r="D7411" s="11" t="s">
        <v>22</v>
      </c>
      <c r="E7411" s="9" t="s">
        <v>36856</v>
      </c>
      <c r="F7411" s="9" t="s">
        <v>36857</v>
      </c>
      <c r="G7411" s="11" t="s">
        <v>53</v>
      </c>
      <c r="H7411" s="11" t="s">
        <v>22</v>
      </c>
      <c r="I7411" s="11" t="s">
        <v>384</v>
      </c>
      <c r="J7411" s="11" t="s">
        <v>27</v>
      </c>
      <c r="K7411" s="11" t="s">
        <v>28</v>
      </c>
      <c r="L7411" s="11" t="s">
        <v>43</v>
      </c>
      <c r="M7411" s="9" t="s">
        <v>30</v>
      </c>
      <c r="N7411" s="9" t="s">
        <v>31</v>
      </c>
      <c r="O7411" s="11" t="s">
        <v>32</v>
      </c>
      <c r="P7411" s="11" t="s">
        <v>22</v>
      </c>
      <c r="Q7411" s="11" t="s">
        <v>36858</v>
      </c>
      <c r="R7411" s="11" t="s">
        <v>46</v>
      </c>
      <c r="S7411" s="9" t="s">
        <v>36859</v>
      </c>
      <c r="T7411" s="9" t="s">
        <v>36860</v>
      </c>
    </row>
    <row r="7412" customHeight="1" spans="1:20">
      <c r="A7412" s="6">
        <v>45217</v>
      </c>
      <c r="B7412" s="9" t="s">
        <v>36861</v>
      </c>
      <c r="C7412" s="9" t="s">
        <v>7120</v>
      </c>
      <c r="D7412" s="11" t="s">
        <v>22</v>
      </c>
      <c r="E7412" s="9" t="s">
        <v>36862</v>
      </c>
      <c r="F7412" s="9" t="s">
        <v>36863</v>
      </c>
      <c r="G7412" s="11" t="s">
        <v>69</v>
      </c>
      <c r="H7412" s="11" t="s">
        <v>110</v>
      </c>
      <c r="I7412" s="11" t="s">
        <v>90</v>
      </c>
      <c r="J7412" s="11" t="s">
        <v>27</v>
      </c>
      <c r="K7412" s="11" t="s">
        <v>28</v>
      </c>
      <c r="L7412" s="11" t="s">
        <v>43</v>
      </c>
      <c r="M7412" s="9" t="s">
        <v>44</v>
      </c>
      <c r="N7412" s="9" t="s">
        <v>31</v>
      </c>
      <c r="O7412" s="11" t="s">
        <v>32</v>
      </c>
      <c r="P7412" s="11" t="s">
        <v>22</v>
      </c>
      <c r="Q7412" s="11" t="s">
        <v>36864</v>
      </c>
      <c r="R7412" s="11" t="s">
        <v>46</v>
      </c>
      <c r="S7412" s="9" t="s">
        <v>36865</v>
      </c>
      <c r="T7412" s="9" t="s">
        <v>36866</v>
      </c>
    </row>
    <row r="7413" customHeight="1" spans="1:20">
      <c r="A7413" s="6">
        <v>45217</v>
      </c>
      <c r="B7413" s="9" t="s">
        <v>36867</v>
      </c>
      <c r="C7413" s="9" t="s">
        <v>6126</v>
      </c>
      <c r="D7413" s="11" t="s">
        <v>22</v>
      </c>
      <c r="E7413" s="9" t="s">
        <v>36868</v>
      </c>
      <c r="F7413" s="9" t="s">
        <v>36869</v>
      </c>
      <c r="G7413" s="11" t="s">
        <v>336</v>
      </c>
      <c r="H7413" s="11" t="s">
        <v>110</v>
      </c>
      <c r="I7413" s="11" t="s">
        <v>42</v>
      </c>
      <c r="J7413" s="11" t="s">
        <v>27</v>
      </c>
      <c r="K7413" s="11" t="s">
        <v>28</v>
      </c>
      <c r="L7413" s="11" t="s">
        <v>43</v>
      </c>
      <c r="M7413" s="9" t="s">
        <v>30</v>
      </c>
      <c r="N7413" s="9" t="s">
        <v>743</v>
      </c>
      <c r="O7413" s="11" t="s">
        <v>32</v>
      </c>
      <c r="P7413" s="11" t="s">
        <v>22</v>
      </c>
      <c r="Q7413" s="11" t="s">
        <v>36870</v>
      </c>
      <c r="R7413" s="11" t="s">
        <v>46</v>
      </c>
      <c r="S7413" s="9" t="s">
        <v>36871</v>
      </c>
      <c r="T7413" s="9" t="s">
        <v>36872</v>
      </c>
    </row>
    <row r="7414" customHeight="1" spans="1:20">
      <c r="A7414" s="6">
        <v>45217</v>
      </c>
      <c r="B7414" s="9" t="s">
        <v>36873</v>
      </c>
      <c r="C7414" s="9" t="s">
        <v>6126</v>
      </c>
      <c r="D7414" s="11" t="s">
        <v>22</v>
      </c>
      <c r="E7414" s="9" t="s">
        <v>36874</v>
      </c>
      <c r="F7414" s="9" t="s">
        <v>36875</v>
      </c>
      <c r="G7414" s="11" t="s">
        <v>82</v>
      </c>
      <c r="H7414" s="11" t="s">
        <v>22</v>
      </c>
      <c r="I7414" s="11" t="s">
        <v>293</v>
      </c>
      <c r="J7414" s="11" t="s">
        <v>27</v>
      </c>
      <c r="K7414" s="11" t="s">
        <v>28</v>
      </c>
      <c r="L7414" s="11" t="s">
        <v>43</v>
      </c>
      <c r="M7414" s="9" t="s">
        <v>44</v>
      </c>
      <c r="N7414" s="9" t="s">
        <v>743</v>
      </c>
      <c r="O7414" s="11" t="s">
        <v>32</v>
      </c>
      <c r="P7414" s="11" t="s">
        <v>22</v>
      </c>
      <c r="Q7414" s="11" t="s">
        <v>36876</v>
      </c>
      <c r="R7414" s="11" t="s">
        <v>46</v>
      </c>
      <c r="S7414" s="9" t="s">
        <v>36877</v>
      </c>
      <c r="T7414" s="9" t="s">
        <v>36878</v>
      </c>
    </row>
    <row r="7415" customHeight="1" spans="1:20">
      <c r="A7415" s="6">
        <v>45217</v>
      </c>
      <c r="B7415" s="9" t="s">
        <v>36879</v>
      </c>
      <c r="C7415" s="9" t="s">
        <v>6126</v>
      </c>
      <c r="D7415" s="11" t="s">
        <v>22</v>
      </c>
      <c r="E7415" s="9" t="s">
        <v>36874</v>
      </c>
      <c r="F7415" s="9" t="s">
        <v>36875</v>
      </c>
      <c r="G7415" s="11" t="s">
        <v>82</v>
      </c>
      <c r="H7415" s="11" t="s">
        <v>22</v>
      </c>
      <c r="I7415" s="11" t="s">
        <v>131</v>
      </c>
      <c r="J7415" s="11" t="s">
        <v>27</v>
      </c>
      <c r="K7415" s="11" t="s">
        <v>28</v>
      </c>
      <c r="L7415" s="11" t="s">
        <v>43</v>
      </c>
      <c r="M7415" s="9" t="s">
        <v>44</v>
      </c>
      <c r="N7415" s="9" t="s">
        <v>743</v>
      </c>
      <c r="O7415" s="11" t="s">
        <v>32</v>
      </c>
      <c r="P7415" s="11" t="s">
        <v>22</v>
      </c>
      <c r="Q7415" s="11" t="s">
        <v>36880</v>
      </c>
      <c r="R7415" s="11" t="s">
        <v>46</v>
      </c>
      <c r="S7415" s="9" t="s">
        <v>36881</v>
      </c>
      <c r="T7415" s="9" t="s">
        <v>36878</v>
      </c>
    </row>
    <row r="7416" customHeight="1" spans="1:20">
      <c r="A7416" s="6">
        <v>45217</v>
      </c>
      <c r="B7416" s="9" t="s">
        <v>36882</v>
      </c>
      <c r="C7416" s="9" t="s">
        <v>6126</v>
      </c>
      <c r="D7416" s="11" t="s">
        <v>22</v>
      </c>
      <c r="E7416" s="9" t="s">
        <v>36883</v>
      </c>
      <c r="F7416" s="9" t="s">
        <v>36884</v>
      </c>
      <c r="G7416" s="11" t="s">
        <v>82</v>
      </c>
      <c r="H7416" s="11" t="s">
        <v>22</v>
      </c>
      <c r="I7416" s="11" t="s">
        <v>54</v>
      </c>
      <c r="J7416" s="11" t="s">
        <v>27</v>
      </c>
      <c r="K7416" s="11" t="s">
        <v>28</v>
      </c>
      <c r="L7416" s="11" t="s">
        <v>43</v>
      </c>
      <c r="M7416" s="9" t="s">
        <v>30</v>
      </c>
      <c r="N7416" s="9" t="s">
        <v>743</v>
      </c>
      <c r="O7416" s="11" t="s">
        <v>32</v>
      </c>
      <c r="P7416" s="11" t="s">
        <v>22</v>
      </c>
      <c r="Q7416" s="11" t="s">
        <v>36885</v>
      </c>
      <c r="R7416" s="11" t="s">
        <v>46</v>
      </c>
      <c r="S7416" s="9" t="s">
        <v>36886</v>
      </c>
      <c r="T7416" s="9" t="s">
        <v>36887</v>
      </c>
    </row>
    <row r="7417" customHeight="1" spans="1:20">
      <c r="A7417" s="6">
        <v>45217</v>
      </c>
      <c r="B7417" s="9" t="s">
        <v>36888</v>
      </c>
      <c r="C7417" s="9" t="s">
        <v>6126</v>
      </c>
      <c r="D7417" s="11" t="s">
        <v>22</v>
      </c>
      <c r="E7417" s="9" t="s">
        <v>36889</v>
      </c>
      <c r="F7417" s="9" t="s">
        <v>36890</v>
      </c>
      <c r="G7417" s="11" t="s">
        <v>53</v>
      </c>
      <c r="H7417" s="11" t="s">
        <v>22</v>
      </c>
      <c r="I7417" s="11" t="s">
        <v>412</v>
      </c>
      <c r="J7417" s="11" t="s">
        <v>27</v>
      </c>
      <c r="K7417" s="11" t="s">
        <v>28</v>
      </c>
      <c r="L7417" s="11" t="s">
        <v>43</v>
      </c>
      <c r="M7417" s="9" t="s">
        <v>44</v>
      </c>
      <c r="N7417" s="9" t="s">
        <v>743</v>
      </c>
      <c r="O7417" s="11" t="s">
        <v>32</v>
      </c>
      <c r="P7417" s="11" t="s">
        <v>22</v>
      </c>
      <c r="Q7417" s="11" t="s">
        <v>36891</v>
      </c>
      <c r="R7417" s="11" t="s">
        <v>46</v>
      </c>
      <c r="S7417" s="9" t="s">
        <v>36892</v>
      </c>
      <c r="T7417" s="9" t="s">
        <v>36887</v>
      </c>
    </row>
    <row r="7418" customHeight="1" spans="1:20">
      <c r="A7418" s="6">
        <v>45217</v>
      </c>
      <c r="B7418" s="9" t="s">
        <v>36893</v>
      </c>
      <c r="C7418" s="9" t="s">
        <v>7902</v>
      </c>
      <c r="D7418" s="11" t="s">
        <v>22</v>
      </c>
      <c r="E7418" s="9" t="s">
        <v>33490</v>
      </c>
      <c r="F7418" s="9" t="s">
        <v>33491</v>
      </c>
      <c r="G7418" s="11" t="s">
        <v>82</v>
      </c>
      <c r="H7418" s="11" t="s">
        <v>22</v>
      </c>
      <c r="I7418" s="11" t="s">
        <v>26</v>
      </c>
      <c r="J7418" s="11" t="s">
        <v>27</v>
      </c>
      <c r="K7418" s="11" t="s">
        <v>28</v>
      </c>
      <c r="L7418" s="11" t="s">
        <v>29</v>
      </c>
      <c r="M7418" s="9" t="s">
        <v>30</v>
      </c>
      <c r="N7418" s="9" t="s">
        <v>31</v>
      </c>
      <c r="O7418" s="11" t="s">
        <v>32</v>
      </c>
      <c r="P7418" s="11" t="s">
        <v>22</v>
      </c>
      <c r="Q7418" s="11" t="s">
        <v>36894</v>
      </c>
      <c r="R7418" s="11" t="s">
        <v>34</v>
      </c>
      <c r="S7418" s="9" t="s">
        <v>36895</v>
      </c>
      <c r="T7418" s="9" t="s">
        <v>36896</v>
      </c>
    </row>
    <row r="7419" customHeight="1" spans="1:20">
      <c r="A7419" s="6">
        <v>45217</v>
      </c>
      <c r="B7419" s="9" t="s">
        <v>36897</v>
      </c>
      <c r="C7419" s="9" t="s">
        <v>6126</v>
      </c>
      <c r="D7419" s="11" t="s">
        <v>22</v>
      </c>
      <c r="E7419" s="9" t="s">
        <v>36898</v>
      </c>
      <c r="F7419" s="9" t="s">
        <v>22245</v>
      </c>
      <c r="G7419" s="11" t="s">
        <v>2152</v>
      </c>
      <c r="H7419" s="11" t="s">
        <v>22</v>
      </c>
      <c r="I7419" s="11" t="s">
        <v>104</v>
      </c>
      <c r="J7419" s="11" t="s">
        <v>27</v>
      </c>
      <c r="K7419" s="11" t="s">
        <v>28</v>
      </c>
      <c r="L7419" s="11" t="s">
        <v>43</v>
      </c>
      <c r="M7419" s="9" t="s">
        <v>30</v>
      </c>
      <c r="N7419" s="9" t="s">
        <v>743</v>
      </c>
      <c r="O7419" s="11" t="s">
        <v>32</v>
      </c>
      <c r="P7419" s="11" t="s">
        <v>22</v>
      </c>
      <c r="Q7419" s="11" t="s">
        <v>36899</v>
      </c>
      <c r="R7419" s="11" t="s">
        <v>46</v>
      </c>
      <c r="S7419" s="9" t="s">
        <v>36900</v>
      </c>
      <c r="T7419" s="9" t="s">
        <v>36901</v>
      </c>
    </row>
    <row r="7420" customHeight="1" spans="1:20">
      <c r="A7420" s="6">
        <v>45217</v>
      </c>
      <c r="B7420" s="9" t="s">
        <v>36902</v>
      </c>
      <c r="C7420" s="9" t="s">
        <v>6126</v>
      </c>
      <c r="D7420" s="11" t="s">
        <v>22</v>
      </c>
      <c r="E7420" s="9" t="s">
        <v>33485</v>
      </c>
      <c r="F7420" s="9" t="s">
        <v>33486</v>
      </c>
      <c r="G7420" s="11" t="s">
        <v>82</v>
      </c>
      <c r="H7420" s="11" t="s">
        <v>22</v>
      </c>
      <c r="I7420" s="11" t="s">
        <v>299</v>
      </c>
      <c r="J7420" s="11" t="s">
        <v>27</v>
      </c>
      <c r="K7420" s="11" t="s">
        <v>28</v>
      </c>
      <c r="L7420" s="11" t="s">
        <v>43</v>
      </c>
      <c r="M7420" s="9" t="s">
        <v>44</v>
      </c>
      <c r="N7420" s="9" t="s">
        <v>743</v>
      </c>
      <c r="O7420" s="11" t="s">
        <v>32</v>
      </c>
      <c r="P7420" s="11" t="s">
        <v>22</v>
      </c>
      <c r="Q7420" s="11" t="s">
        <v>36903</v>
      </c>
      <c r="R7420" s="11" t="s">
        <v>46</v>
      </c>
      <c r="S7420" s="9" t="s">
        <v>36904</v>
      </c>
      <c r="T7420" s="9" t="s">
        <v>36905</v>
      </c>
    </row>
    <row r="7421" customHeight="1" spans="1:20">
      <c r="A7421" s="6">
        <v>45217</v>
      </c>
      <c r="B7421" s="9" t="s">
        <v>36906</v>
      </c>
      <c r="C7421" s="9" t="s">
        <v>6126</v>
      </c>
      <c r="D7421" s="11" t="s">
        <v>22</v>
      </c>
      <c r="E7421" s="9" t="s">
        <v>36907</v>
      </c>
      <c r="F7421" s="9" t="s">
        <v>36908</v>
      </c>
      <c r="G7421" s="11" t="s">
        <v>194</v>
      </c>
      <c r="H7421" s="11" t="s">
        <v>22</v>
      </c>
      <c r="I7421" s="11" t="s">
        <v>412</v>
      </c>
      <c r="J7421" s="11" t="s">
        <v>27</v>
      </c>
      <c r="K7421" s="11" t="s">
        <v>28</v>
      </c>
      <c r="L7421" s="11" t="s">
        <v>43</v>
      </c>
      <c r="M7421" s="9" t="s">
        <v>44</v>
      </c>
      <c r="N7421" s="9" t="s">
        <v>743</v>
      </c>
      <c r="O7421" s="11" t="s">
        <v>32</v>
      </c>
      <c r="P7421" s="11" t="s">
        <v>22</v>
      </c>
      <c r="Q7421" s="11" t="s">
        <v>36909</v>
      </c>
      <c r="R7421" s="11" t="s">
        <v>46</v>
      </c>
      <c r="S7421" s="9" t="s">
        <v>36910</v>
      </c>
      <c r="T7421" s="9" t="s">
        <v>36911</v>
      </c>
    </row>
    <row r="7422" customHeight="1" spans="1:20">
      <c r="A7422" s="6">
        <v>45217</v>
      </c>
      <c r="B7422" s="9" t="s">
        <v>36912</v>
      </c>
      <c r="C7422" s="9" t="s">
        <v>6126</v>
      </c>
      <c r="D7422" s="11" t="s">
        <v>22</v>
      </c>
      <c r="E7422" s="9" t="s">
        <v>36913</v>
      </c>
      <c r="F7422" s="9" t="s">
        <v>36914</v>
      </c>
      <c r="G7422" s="11" t="s">
        <v>82</v>
      </c>
      <c r="H7422" s="11" t="s">
        <v>22</v>
      </c>
      <c r="I7422" s="11" t="s">
        <v>277</v>
      </c>
      <c r="J7422" s="11" t="s">
        <v>27</v>
      </c>
      <c r="K7422" s="11" t="s">
        <v>28</v>
      </c>
      <c r="L7422" s="11" t="s">
        <v>43</v>
      </c>
      <c r="M7422" s="9" t="s">
        <v>44</v>
      </c>
      <c r="N7422" s="9" t="s">
        <v>743</v>
      </c>
      <c r="O7422" s="11" t="s">
        <v>32</v>
      </c>
      <c r="P7422" s="11" t="s">
        <v>22</v>
      </c>
      <c r="Q7422" s="11" t="s">
        <v>36915</v>
      </c>
      <c r="R7422" s="11" t="s">
        <v>46</v>
      </c>
      <c r="S7422" s="9" t="s">
        <v>36916</v>
      </c>
      <c r="T7422" s="9" t="s">
        <v>36911</v>
      </c>
    </row>
    <row r="7423" customHeight="1" spans="1:20">
      <c r="A7423" s="6">
        <v>45217</v>
      </c>
      <c r="B7423" s="9" t="s">
        <v>36917</v>
      </c>
      <c r="C7423" s="9" t="s">
        <v>204</v>
      </c>
      <c r="D7423" s="11" t="s">
        <v>22</v>
      </c>
      <c r="E7423" s="9" t="s">
        <v>36918</v>
      </c>
      <c r="F7423" s="9" t="s">
        <v>36919</v>
      </c>
      <c r="G7423" s="11" t="s">
        <v>130</v>
      </c>
      <c r="H7423" s="11" t="s">
        <v>22</v>
      </c>
      <c r="I7423" s="11" t="s">
        <v>337</v>
      </c>
      <c r="J7423" s="11" t="s">
        <v>27</v>
      </c>
      <c r="K7423" s="11" t="s">
        <v>28</v>
      </c>
      <c r="L7423" s="11" t="s">
        <v>43</v>
      </c>
      <c r="M7423" s="9" t="s">
        <v>44</v>
      </c>
      <c r="N7423" s="9" t="s">
        <v>208</v>
      </c>
      <c r="O7423" s="11" t="s">
        <v>32</v>
      </c>
      <c r="P7423" s="11" t="s">
        <v>22</v>
      </c>
      <c r="Q7423" s="11" t="s">
        <v>36920</v>
      </c>
      <c r="R7423" s="11" t="s">
        <v>46</v>
      </c>
      <c r="S7423" s="9" t="s">
        <v>36921</v>
      </c>
      <c r="T7423" s="9" t="s">
        <v>22</v>
      </c>
    </row>
    <row r="7424" customHeight="1" spans="1:20">
      <c r="A7424" s="6">
        <v>45217</v>
      </c>
      <c r="B7424" s="9" t="s">
        <v>36922</v>
      </c>
      <c r="C7424" s="9" t="s">
        <v>204</v>
      </c>
      <c r="D7424" s="11" t="s">
        <v>22</v>
      </c>
      <c r="E7424" s="9" t="s">
        <v>36923</v>
      </c>
      <c r="F7424" s="9" t="s">
        <v>36924</v>
      </c>
      <c r="G7424" s="11" t="s">
        <v>82</v>
      </c>
      <c r="H7424" s="11" t="s">
        <v>15344</v>
      </c>
      <c r="I7424" s="11" t="s">
        <v>155</v>
      </c>
      <c r="J7424" s="11" t="s">
        <v>27</v>
      </c>
      <c r="K7424" s="11" t="s">
        <v>28</v>
      </c>
      <c r="L7424" s="11" t="s">
        <v>43</v>
      </c>
      <c r="M7424" s="9" t="s">
        <v>169</v>
      </c>
      <c r="N7424" s="9" t="s">
        <v>208</v>
      </c>
      <c r="O7424" s="11" t="s">
        <v>32</v>
      </c>
      <c r="P7424" s="11" t="s">
        <v>22</v>
      </c>
      <c r="Q7424" s="11" t="s">
        <v>36925</v>
      </c>
      <c r="R7424" s="11" t="s">
        <v>56</v>
      </c>
      <c r="S7424" s="9" t="s">
        <v>36926</v>
      </c>
      <c r="T7424" s="9" t="s">
        <v>22</v>
      </c>
    </row>
    <row r="7425" customHeight="1" spans="1:20">
      <c r="A7425" s="6">
        <v>45217</v>
      </c>
      <c r="B7425" s="9" t="s">
        <v>36927</v>
      </c>
      <c r="C7425" s="9" t="s">
        <v>204</v>
      </c>
      <c r="D7425" s="11" t="s">
        <v>22</v>
      </c>
      <c r="E7425" s="9" t="s">
        <v>36928</v>
      </c>
      <c r="F7425" s="9" t="s">
        <v>36929</v>
      </c>
      <c r="G7425" s="11" t="s">
        <v>82</v>
      </c>
      <c r="H7425" s="11" t="s">
        <v>22</v>
      </c>
      <c r="I7425" s="11" t="s">
        <v>1072</v>
      </c>
      <c r="J7425" s="11" t="s">
        <v>27</v>
      </c>
      <c r="K7425" s="11" t="s">
        <v>28</v>
      </c>
      <c r="L7425" s="11" t="s">
        <v>43</v>
      </c>
      <c r="M7425" s="9" t="s">
        <v>169</v>
      </c>
      <c r="N7425" s="9" t="s">
        <v>208</v>
      </c>
      <c r="O7425" s="11" t="s">
        <v>32</v>
      </c>
      <c r="P7425" s="11" t="s">
        <v>22</v>
      </c>
      <c r="Q7425" s="11" t="s">
        <v>36930</v>
      </c>
      <c r="R7425" s="11" t="s">
        <v>56</v>
      </c>
      <c r="S7425" s="9" t="s">
        <v>36931</v>
      </c>
      <c r="T7425" s="9" t="s">
        <v>22</v>
      </c>
    </row>
    <row r="7426" customHeight="1" spans="1:20">
      <c r="A7426" s="6">
        <v>45217</v>
      </c>
      <c r="B7426" s="9" t="s">
        <v>36932</v>
      </c>
      <c r="C7426" s="9" t="s">
        <v>204</v>
      </c>
      <c r="D7426" s="11" t="s">
        <v>22</v>
      </c>
      <c r="E7426" s="9" t="s">
        <v>36933</v>
      </c>
      <c r="F7426" s="9" t="s">
        <v>36934</v>
      </c>
      <c r="G7426" s="11" t="s">
        <v>69</v>
      </c>
      <c r="H7426" s="11" t="s">
        <v>22</v>
      </c>
      <c r="I7426" s="11" t="s">
        <v>124</v>
      </c>
      <c r="J7426" s="11" t="s">
        <v>27</v>
      </c>
      <c r="K7426" s="11" t="s">
        <v>28</v>
      </c>
      <c r="L7426" s="11" t="s">
        <v>43</v>
      </c>
      <c r="M7426" s="9" t="s">
        <v>30</v>
      </c>
      <c r="N7426" s="9" t="s">
        <v>208</v>
      </c>
      <c r="O7426" s="11" t="s">
        <v>32</v>
      </c>
      <c r="P7426" s="11" t="s">
        <v>22</v>
      </c>
      <c r="Q7426" s="11" t="s">
        <v>36935</v>
      </c>
      <c r="R7426" s="11" t="s">
        <v>56</v>
      </c>
      <c r="S7426" s="9" t="s">
        <v>36936</v>
      </c>
      <c r="T7426" s="9" t="s">
        <v>22</v>
      </c>
    </row>
    <row r="7427" customHeight="1" spans="1:20">
      <c r="A7427" s="6">
        <v>45217</v>
      </c>
      <c r="B7427" s="9" t="s">
        <v>36937</v>
      </c>
      <c r="C7427" s="9" t="s">
        <v>204</v>
      </c>
      <c r="D7427" s="11" t="s">
        <v>22</v>
      </c>
      <c r="E7427" s="9" t="s">
        <v>36938</v>
      </c>
      <c r="F7427" s="9" t="s">
        <v>36939</v>
      </c>
      <c r="G7427" s="11" t="s">
        <v>130</v>
      </c>
      <c r="H7427" s="11" t="s">
        <v>22</v>
      </c>
      <c r="I7427" s="11" t="s">
        <v>124</v>
      </c>
      <c r="J7427" s="11" t="s">
        <v>27</v>
      </c>
      <c r="K7427" s="11" t="s">
        <v>28</v>
      </c>
      <c r="L7427" s="11" t="s">
        <v>43</v>
      </c>
      <c r="M7427" s="9" t="s">
        <v>44</v>
      </c>
      <c r="N7427" s="9" t="s">
        <v>208</v>
      </c>
      <c r="O7427" s="11" t="s">
        <v>32</v>
      </c>
      <c r="P7427" s="11" t="s">
        <v>22</v>
      </c>
      <c r="Q7427" s="11" t="s">
        <v>36940</v>
      </c>
      <c r="R7427" s="11" t="s">
        <v>56</v>
      </c>
      <c r="S7427" s="9" t="s">
        <v>36941</v>
      </c>
      <c r="T7427" s="9" t="s">
        <v>22</v>
      </c>
    </row>
    <row r="7428" customHeight="1" spans="1:20">
      <c r="A7428" s="6">
        <v>45217</v>
      </c>
      <c r="B7428" s="9" t="s">
        <v>36942</v>
      </c>
      <c r="C7428" s="9" t="s">
        <v>204</v>
      </c>
      <c r="D7428" s="11" t="s">
        <v>22</v>
      </c>
      <c r="E7428" s="9" t="s">
        <v>36943</v>
      </c>
      <c r="F7428" s="9" t="s">
        <v>36944</v>
      </c>
      <c r="G7428" s="11" t="s">
        <v>41</v>
      </c>
      <c r="H7428" s="11" t="s">
        <v>15344</v>
      </c>
      <c r="I7428" s="11" t="s">
        <v>162</v>
      </c>
      <c r="J7428" s="11" t="s">
        <v>27</v>
      </c>
      <c r="K7428" s="11" t="s">
        <v>28</v>
      </c>
      <c r="L7428" s="11" t="s">
        <v>43</v>
      </c>
      <c r="M7428" s="9" t="s">
        <v>30</v>
      </c>
      <c r="N7428" s="9" t="s">
        <v>208</v>
      </c>
      <c r="O7428" s="11" t="s">
        <v>32</v>
      </c>
      <c r="P7428" s="11" t="s">
        <v>22</v>
      </c>
      <c r="Q7428" s="11" t="s">
        <v>36945</v>
      </c>
      <c r="R7428" s="11" t="s">
        <v>56</v>
      </c>
      <c r="S7428" s="9" t="s">
        <v>36946</v>
      </c>
      <c r="T7428" s="9" t="s">
        <v>22</v>
      </c>
    </row>
    <row r="7429" customHeight="1" spans="1:20">
      <c r="A7429" s="6">
        <v>45217</v>
      </c>
      <c r="B7429" s="9" t="s">
        <v>36947</v>
      </c>
      <c r="C7429" s="9" t="s">
        <v>274</v>
      </c>
      <c r="D7429" s="11" t="s">
        <v>22</v>
      </c>
      <c r="E7429" s="9" t="s">
        <v>36948</v>
      </c>
      <c r="F7429" s="9" t="s">
        <v>36949</v>
      </c>
      <c r="G7429" s="11" t="s">
        <v>69</v>
      </c>
      <c r="H7429" s="11" t="s">
        <v>110</v>
      </c>
      <c r="I7429" s="11" t="s">
        <v>701</v>
      </c>
      <c r="J7429" s="11" t="s">
        <v>27</v>
      </c>
      <c r="K7429" s="11" t="s">
        <v>28</v>
      </c>
      <c r="L7429" s="11" t="s">
        <v>43</v>
      </c>
      <c r="M7429" s="9" t="s">
        <v>30</v>
      </c>
      <c r="N7429" s="9" t="s">
        <v>208</v>
      </c>
      <c r="O7429" s="11" t="s">
        <v>32</v>
      </c>
      <c r="P7429" s="11" t="s">
        <v>22</v>
      </c>
      <c r="Q7429" s="11" t="s">
        <v>36950</v>
      </c>
      <c r="R7429" s="11" t="s">
        <v>56</v>
      </c>
      <c r="S7429" s="9" t="s">
        <v>36951</v>
      </c>
      <c r="T7429" s="9" t="s">
        <v>22</v>
      </c>
    </row>
    <row r="7430" customHeight="1" spans="1:20">
      <c r="A7430" s="6">
        <v>45217</v>
      </c>
      <c r="B7430" s="9" t="s">
        <v>36952</v>
      </c>
      <c r="C7430" s="9" t="s">
        <v>204</v>
      </c>
      <c r="D7430" s="11" t="s">
        <v>22</v>
      </c>
      <c r="E7430" s="9" t="s">
        <v>36953</v>
      </c>
      <c r="F7430" s="9" t="s">
        <v>36954</v>
      </c>
      <c r="G7430" s="11" t="s">
        <v>130</v>
      </c>
      <c r="H7430" s="11" t="s">
        <v>22</v>
      </c>
      <c r="I7430" s="11" t="s">
        <v>75</v>
      </c>
      <c r="J7430" s="11" t="s">
        <v>27</v>
      </c>
      <c r="K7430" s="11" t="s">
        <v>28</v>
      </c>
      <c r="L7430" s="11" t="s">
        <v>43</v>
      </c>
      <c r="M7430" s="9" t="s">
        <v>44</v>
      </c>
      <c r="N7430" s="9" t="s">
        <v>208</v>
      </c>
      <c r="O7430" s="11" t="s">
        <v>32</v>
      </c>
      <c r="P7430" s="11" t="s">
        <v>22</v>
      </c>
      <c r="Q7430" s="11" t="s">
        <v>36955</v>
      </c>
      <c r="R7430" s="11" t="s">
        <v>56</v>
      </c>
      <c r="S7430" s="9" t="s">
        <v>36956</v>
      </c>
      <c r="T7430" s="9" t="s">
        <v>22</v>
      </c>
    </row>
    <row r="7431" customHeight="1" spans="1:20">
      <c r="A7431" s="6">
        <v>45217</v>
      </c>
      <c r="B7431" s="9" t="s">
        <v>36957</v>
      </c>
      <c r="C7431" s="9" t="s">
        <v>204</v>
      </c>
      <c r="D7431" s="11" t="s">
        <v>22</v>
      </c>
      <c r="E7431" s="9" t="s">
        <v>36958</v>
      </c>
      <c r="F7431" s="9" t="s">
        <v>36959</v>
      </c>
      <c r="G7431" s="11" t="s">
        <v>336</v>
      </c>
      <c r="H7431" s="11" t="s">
        <v>22</v>
      </c>
      <c r="I7431" s="11" t="s">
        <v>83</v>
      </c>
      <c r="J7431" s="11" t="s">
        <v>27</v>
      </c>
      <c r="K7431" s="11" t="s">
        <v>28</v>
      </c>
      <c r="L7431" s="11" t="s">
        <v>43</v>
      </c>
      <c r="M7431" s="9" t="s">
        <v>30</v>
      </c>
      <c r="N7431" s="9" t="s">
        <v>208</v>
      </c>
      <c r="O7431" s="11" t="s">
        <v>32</v>
      </c>
      <c r="P7431" s="11" t="s">
        <v>22</v>
      </c>
      <c r="Q7431" s="11" t="s">
        <v>36960</v>
      </c>
      <c r="R7431" s="11" t="s">
        <v>56</v>
      </c>
      <c r="S7431" s="9" t="s">
        <v>36961</v>
      </c>
      <c r="T7431" s="9" t="s">
        <v>22</v>
      </c>
    </row>
    <row r="7432" customHeight="1" spans="1:20">
      <c r="A7432" s="6">
        <v>45217</v>
      </c>
      <c r="B7432" s="9" t="s">
        <v>36962</v>
      </c>
      <c r="C7432" s="9" t="s">
        <v>50</v>
      </c>
      <c r="D7432" s="11" t="s">
        <v>22</v>
      </c>
      <c r="E7432" s="9" t="s">
        <v>36963</v>
      </c>
      <c r="F7432" s="9" t="s">
        <v>36964</v>
      </c>
      <c r="G7432" s="11" t="s">
        <v>53</v>
      </c>
      <c r="H7432" s="11" t="s">
        <v>22</v>
      </c>
      <c r="I7432" s="11" t="s">
        <v>277</v>
      </c>
      <c r="J7432" s="11" t="s">
        <v>27</v>
      </c>
      <c r="K7432" s="11" t="s">
        <v>28</v>
      </c>
      <c r="L7432" s="11" t="s">
        <v>43</v>
      </c>
      <c r="M7432" s="9" t="s">
        <v>44</v>
      </c>
      <c r="N7432" s="9" t="s">
        <v>31</v>
      </c>
      <c r="O7432" s="11" t="s">
        <v>32</v>
      </c>
      <c r="P7432" s="11" t="s">
        <v>22</v>
      </c>
      <c r="Q7432" s="11" t="s">
        <v>36965</v>
      </c>
      <c r="R7432" s="11" t="s">
        <v>56</v>
      </c>
      <c r="S7432" s="9" t="s">
        <v>36966</v>
      </c>
      <c r="T7432" s="9" t="s">
        <v>22</v>
      </c>
    </row>
    <row r="7433" customHeight="1" spans="1:20">
      <c r="A7433" s="6">
        <v>45217</v>
      </c>
      <c r="B7433" s="9" t="s">
        <v>36967</v>
      </c>
      <c r="C7433" s="9" t="s">
        <v>204</v>
      </c>
      <c r="D7433" s="11" t="s">
        <v>22</v>
      </c>
      <c r="E7433" s="9" t="s">
        <v>36968</v>
      </c>
      <c r="F7433" s="9" t="s">
        <v>10993</v>
      </c>
      <c r="G7433" s="11" t="s">
        <v>130</v>
      </c>
      <c r="H7433" s="11" t="s">
        <v>22</v>
      </c>
      <c r="I7433" s="11" t="s">
        <v>259</v>
      </c>
      <c r="J7433" s="11" t="s">
        <v>27</v>
      </c>
      <c r="K7433" s="11" t="s">
        <v>28</v>
      </c>
      <c r="L7433" s="11" t="s">
        <v>43</v>
      </c>
      <c r="M7433" s="9" t="s">
        <v>30</v>
      </c>
      <c r="N7433" s="9" t="s">
        <v>208</v>
      </c>
      <c r="O7433" s="11" t="s">
        <v>32</v>
      </c>
      <c r="P7433" s="11" t="s">
        <v>22</v>
      </c>
      <c r="Q7433" s="11" t="s">
        <v>36969</v>
      </c>
      <c r="R7433" s="11" t="s">
        <v>56</v>
      </c>
      <c r="S7433" s="9" t="s">
        <v>36970</v>
      </c>
      <c r="T7433" s="9" t="s">
        <v>22</v>
      </c>
    </row>
    <row r="7434" customHeight="1" spans="1:20">
      <c r="A7434" s="6">
        <v>45217</v>
      </c>
      <c r="B7434" s="9" t="s">
        <v>36971</v>
      </c>
      <c r="C7434" s="9" t="s">
        <v>204</v>
      </c>
      <c r="D7434" s="11" t="s">
        <v>22</v>
      </c>
      <c r="E7434" s="9" t="s">
        <v>36972</v>
      </c>
      <c r="F7434" s="9" t="s">
        <v>36973</v>
      </c>
      <c r="G7434" s="11" t="s">
        <v>25</v>
      </c>
      <c r="H7434" s="11" t="s">
        <v>22</v>
      </c>
      <c r="I7434" s="11" t="s">
        <v>315</v>
      </c>
      <c r="J7434" s="11" t="s">
        <v>27</v>
      </c>
      <c r="K7434" s="11" t="s">
        <v>28</v>
      </c>
      <c r="L7434" s="11" t="s">
        <v>43</v>
      </c>
      <c r="M7434" s="9" t="s">
        <v>44</v>
      </c>
      <c r="N7434" s="9" t="s">
        <v>208</v>
      </c>
      <c r="O7434" s="11" t="s">
        <v>32</v>
      </c>
      <c r="P7434" s="11" t="s">
        <v>22</v>
      </c>
      <c r="Q7434" s="11" t="s">
        <v>36974</v>
      </c>
      <c r="R7434" s="11" t="s">
        <v>56</v>
      </c>
      <c r="S7434" s="9" t="s">
        <v>36975</v>
      </c>
      <c r="T7434" s="9" t="s">
        <v>22</v>
      </c>
    </row>
    <row r="7435" customHeight="1" spans="1:20">
      <c r="A7435" s="6">
        <v>45217</v>
      </c>
      <c r="B7435" s="9" t="s">
        <v>36976</v>
      </c>
      <c r="C7435" s="9" t="s">
        <v>204</v>
      </c>
      <c r="D7435" s="11" t="s">
        <v>22</v>
      </c>
      <c r="E7435" s="9" t="s">
        <v>36977</v>
      </c>
      <c r="F7435" s="9" t="s">
        <v>36978</v>
      </c>
      <c r="G7435" s="11" t="s">
        <v>25</v>
      </c>
      <c r="H7435" s="11" t="s">
        <v>22</v>
      </c>
      <c r="I7435" s="11" t="s">
        <v>293</v>
      </c>
      <c r="J7435" s="11" t="s">
        <v>27</v>
      </c>
      <c r="K7435" s="11" t="s">
        <v>28</v>
      </c>
      <c r="L7435" s="11" t="s">
        <v>43</v>
      </c>
      <c r="M7435" s="9" t="s">
        <v>30</v>
      </c>
      <c r="N7435" s="9" t="s">
        <v>208</v>
      </c>
      <c r="O7435" s="11" t="s">
        <v>32</v>
      </c>
      <c r="P7435" s="11" t="s">
        <v>22</v>
      </c>
      <c r="Q7435" s="11" t="s">
        <v>36979</v>
      </c>
      <c r="R7435" s="11" t="s">
        <v>56</v>
      </c>
      <c r="S7435" s="9" t="s">
        <v>36980</v>
      </c>
      <c r="T7435" s="9" t="s">
        <v>22</v>
      </c>
    </row>
    <row r="7436" customHeight="1" spans="1:20">
      <c r="A7436" s="6">
        <v>45217</v>
      </c>
      <c r="B7436" s="9" t="s">
        <v>36981</v>
      </c>
      <c r="C7436" s="9" t="s">
        <v>399</v>
      </c>
      <c r="D7436" s="11" t="s">
        <v>22</v>
      </c>
      <c r="E7436" s="9" t="s">
        <v>36982</v>
      </c>
      <c r="F7436" s="9" t="s">
        <v>29150</v>
      </c>
      <c r="G7436" s="11" t="s">
        <v>130</v>
      </c>
      <c r="H7436" s="11" t="s">
        <v>22</v>
      </c>
      <c r="I7436" s="11" t="s">
        <v>131</v>
      </c>
      <c r="J7436" s="11" t="s">
        <v>27</v>
      </c>
      <c r="K7436" s="11" t="s">
        <v>28</v>
      </c>
      <c r="L7436" s="11" t="s">
        <v>43</v>
      </c>
      <c r="M7436" s="9" t="s">
        <v>30</v>
      </c>
      <c r="N7436" s="9" t="s">
        <v>31</v>
      </c>
      <c r="O7436" s="11" t="s">
        <v>32</v>
      </c>
      <c r="P7436" s="11" t="s">
        <v>22</v>
      </c>
      <c r="Q7436" s="11" t="s">
        <v>36983</v>
      </c>
      <c r="R7436" s="11" t="s">
        <v>46</v>
      </c>
      <c r="S7436" s="9" t="s">
        <v>36984</v>
      </c>
      <c r="T7436" s="9" t="s">
        <v>36985</v>
      </c>
    </row>
    <row r="7437" customHeight="1" spans="1:20">
      <c r="A7437" s="6">
        <v>45217</v>
      </c>
      <c r="B7437" s="9" t="s">
        <v>36986</v>
      </c>
      <c r="C7437" s="9" t="s">
        <v>204</v>
      </c>
      <c r="D7437" s="11" t="s">
        <v>22</v>
      </c>
      <c r="E7437" s="9" t="s">
        <v>36987</v>
      </c>
      <c r="F7437" s="9" t="s">
        <v>36988</v>
      </c>
      <c r="G7437" s="11" t="s">
        <v>336</v>
      </c>
      <c r="H7437" s="11" t="s">
        <v>22</v>
      </c>
      <c r="I7437" s="11" t="s">
        <v>124</v>
      </c>
      <c r="J7437" s="11" t="s">
        <v>27</v>
      </c>
      <c r="K7437" s="11" t="s">
        <v>28</v>
      </c>
      <c r="L7437" s="11" t="s">
        <v>43</v>
      </c>
      <c r="M7437" s="9" t="s">
        <v>44</v>
      </c>
      <c r="N7437" s="9" t="s">
        <v>208</v>
      </c>
      <c r="O7437" s="11" t="s">
        <v>32</v>
      </c>
      <c r="P7437" s="11" t="s">
        <v>22</v>
      </c>
      <c r="Q7437" s="11" t="s">
        <v>36989</v>
      </c>
      <c r="R7437" s="11" t="s">
        <v>56</v>
      </c>
      <c r="S7437" s="9" t="s">
        <v>36990</v>
      </c>
      <c r="T7437" s="9" t="s">
        <v>22</v>
      </c>
    </row>
    <row r="7438" customHeight="1" spans="1:20">
      <c r="A7438" s="6">
        <v>45217</v>
      </c>
      <c r="B7438" s="9" t="s">
        <v>36991</v>
      </c>
      <c r="C7438" s="9" t="s">
        <v>204</v>
      </c>
      <c r="D7438" s="11" t="s">
        <v>22</v>
      </c>
      <c r="E7438" s="9" t="s">
        <v>36992</v>
      </c>
      <c r="F7438" s="9" t="s">
        <v>36993</v>
      </c>
      <c r="G7438" s="11" t="s">
        <v>53</v>
      </c>
      <c r="H7438" s="11" t="s">
        <v>137</v>
      </c>
      <c r="I7438" s="11" t="s">
        <v>259</v>
      </c>
      <c r="J7438" s="11" t="s">
        <v>27</v>
      </c>
      <c r="K7438" s="11" t="s">
        <v>28</v>
      </c>
      <c r="L7438" s="11" t="s">
        <v>43</v>
      </c>
      <c r="M7438" s="9" t="s">
        <v>44</v>
      </c>
      <c r="N7438" s="9" t="s">
        <v>208</v>
      </c>
      <c r="O7438" s="11" t="s">
        <v>32</v>
      </c>
      <c r="P7438" s="11" t="s">
        <v>22</v>
      </c>
      <c r="Q7438" s="11" t="s">
        <v>36994</v>
      </c>
      <c r="R7438" s="11" t="s">
        <v>56</v>
      </c>
      <c r="S7438" s="9" t="s">
        <v>36995</v>
      </c>
      <c r="T7438" s="9" t="s">
        <v>22</v>
      </c>
    </row>
    <row r="7439" customHeight="1" spans="1:20">
      <c r="A7439" s="6">
        <v>45217</v>
      </c>
      <c r="B7439" s="9" t="s">
        <v>36996</v>
      </c>
      <c r="C7439" s="9" t="s">
        <v>204</v>
      </c>
      <c r="D7439" s="11" t="s">
        <v>22</v>
      </c>
      <c r="E7439" s="9" t="s">
        <v>36997</v>
      </c>
      <c r="F7439" s="9" t="s">
        <v>36998</v>
      </c>
      <c r="G7439" s="11" t="s">
        <v>41</v>
      </c>
      <c r="H7439" s="11" t="s">
        <v>22</v>
      </c>
      <c r="I7439" s="11" t="s">
        <v>124</v>
      </c>
      <c r="J7439" s="11" t="s">
        <v>27</v>
      </c>
      <c r="K7439" s="11" t="s">
        <v>28</v>
      </c>
      <c r="L7439" s="11" t="s">
        <v>43</v>
      </c>
      <c r="M7439" s="9" t="s">
        <v>44</v>
      </c>
      <c r="N7439" s="9" t="s">
        <v>208</v>
      </c>
      <c r="O7439" s="11" t="s">
        <v>32</v>
      </c>
      <c r="P7439" s="11" t="s">
        <v>22</v>
      </c>
      <c r="Q7439" s="11" t="s">
        <v>36999</v>
      </c>
      <c r="R7439" s="11" t="s">
        <v>56</v>
      </c>
      <c r="S7439" s="9" t="s">
        <v>37000</v>
      </c>
      <c r="T7439" s="9" t="s">
        <v>22</v>
      </c>
    </row>
    <row r="7440" customHeight="1" spans="1:20">
      <c r="A7440" s="6">
        <v>45217</v>
      </c>
      <c r="B7440" s="9" t="s">
        <v>37001</v>
      </c>
      <c r="C7440" s="9" t="s">
        <v>204</v>
      </c>
      <c r="D7440" s="11" t="s">
        <v>22</v>
      </c>
      <c r="E7440" s="9" t="s">
        <v>37002</v>
      </c>
      <c r="F7440" s="9" t="s">
        <v>37003</v>
      </c>
      <c r="G7440" s="11" t="s">
        <v>247</v>
      </c>
      <c r="H7440" s="11" t="s">
        <v>22</v>
      </c>
      <c r="I7440" s="11" t="s">
        <v>117</v>
      </c>
      <c r="J7440" s="11" t="s">
        <v>27</v>
      </c>
      <c r="K7440" s="11" t="s">
        <v>28</v>
      </c>
      <c r="L7440" s="11" t="s">
        <v>43</v>
      </c>
      <c r="M7440" s="9" t="s">
        <v>30</v>
      </c>
      <c r="N7440" s="9" t="s">
        <v>208</v>
      </c>
      <c r="O7440" s="11" t="s">
        <v>32</v>
      </c>
      <c r="P7440" s="11" t="s">
        <v>22</v>
      </c>
      <c r="Q7440" s="11" t="s">
        <v>37004</v>
      </c>
      <c r="R7440" s="11" t="s">
        <v>56</v>
      </c>
      <c r="S7440" s="9" t="s">
        <v>37005</v>
      </c>
      <c r="T7440" s="9" t="s">
        <v>22</v>
      </c>
    </row>
    <row r="7441" customHeight="1" spans="1:20">
      <c r="A7441" s="6">
        <v>45217</v>
      </c>
      <c r="B7441" s="9" t="s">
        <v>37006</v>
      </c>
      <c r="C7441" s="9" t="s">
        <v>204</v>
      </c>
      <c r="D7441" s="11" t="s">
        <v>22</v>
      </c>
      <c r="E7441" s="9" t="s">
        <v>37007</v>
      </c>
      <c r="F7441" s="9" t="s">
        <v>37008</v>
      </c>
      <c r="G7441" s="11" t="s">
        <v>41</v>
      </c>
      <c r="H7441" s="11" t="s">
        <v>22</v>
      </c>
      <c r="I7441" s="11" t="s">
        <v>384</v>
      </c>
      <c r="J7441" s="11" t="s">
        <v>27</v>
      </c>
      <c r="K7441" s="11" t="s">
        <v>28</v>
      </c>
      <c r="L7441" s="11" t="s">
        <v>43</v>
      </c>
      <c r="M7441" s="9" t="s">
        <v>44</v>
      </c>
      <c r="N7441" s="9" t="s">
        <v>208</v>
      </c>
      <c r="O7441" s="11" t="s">
        <v>32</v>
      </c>
      <c r="P7441" s="11" t="s">
        <v>22</v>
      </c>
      <c r="Q7441" s="11" t="s">
        <v>37009</v>
      </c>
      <c r="R7441" s="11" t="s">
        <v>56</v>
      </c>
      <c r="S7441" s="9" t="s">
        <v>37010</v>
      </c>
      <c r="T7441" s="9" t="s">
        <v>22</v>
      </c>
    </row>
    <row r="7442" customHeight="1" spans="1:20">
      <c r="A7442" s="6">
        <v>45217</v>
      </c>
      <c r="B7442" s="9" t="s">
        <v>37011</v>
      </c>
      <c r="C7442" s="9" t="s">
        <v>204</v>
      </c>
      <c r="D7442" s="11" t="s">
        <v>22</v>
      </c>
      <c r="E7442" s="9" t="s">
        <v>37012</v>
      </c>
      <c r="F7442" s="9" t="s">
        <v>37013</v>
      </c>
      <c r="G7442" s="11" t="s">
        <v>82</v>
      </c>
      <c r="H7442" s="11" t="s">
        <v>22</v>
      </c>
      <c r="I7442" s="11" t="s">
        <v>168</v>
      </c>
      <c r="J7442" s="11" t="s">
        <v>27</v>
      </c>
      <c r="K7442" s="11" t="s">
        <v>28</v>
      </c>
      <c r="L7442" s="11" t="s">
        <v>43</v>
      </c>
      <c r="M7442" s="9" t="s">
        <v>169</v>
      </c>
      <c r="N7442" s="9" t="s">
        <v>208</v>
      </c>
      <c r="O7442" s="11" t="s">
        <v>32</v>
      </c>
      <c r="P7442" s="11" t="s">
        <v>22</v>
      </c>
      <c r="Q7442" s="11" t="s">
        <v>37014</v>
      </c>
      <c r="R7442" s="11" t="s">
        <v>46</v>
      </c>
      <c r="S7442" s="9" t="s">
        <v>37015</v>
      </c>
      <c r="T7442" s="9" t="s">
        <v>37016</v>
      </c>
    </row>
    <row r="7443" customHeight="1" spans="1:20">
      <c r="A7443" s="6">
        <v>45217</v>
      </c>
      <c r="B7443" s="9" t="s">
        <v>37017</v>
      </c>
      <c r="C7443" s="9" t="s">
        <v>204</v>
      </c>
      <c r="D7443" s="11" t="s">
        <v>22</v>
      </c>
      <c r="E7443" s="9" t="s">
        <v>37018</v>
      </c>
      <c r="F7443" s="9" t="s">
        <v>37019</v>
      </c>
      <c r="G7443" s="11" t="s">
        <v>130</v>
      </c>
      <c r="H7443" s="11" t="s">
        <v>22</v>
      </c>
      <c r="I7443" s="11" t="s">
        <v>117</v>
      </c>
      <c r="J7443" s="11" t="s">
        <v>27</v>
      </c>
      <c r="K7443" s="11" t="s">
        <v>28</v>
      </c>
      <c r="L7443" s="11" t="s">
        <v>43</v>
      </c>
      <c r="M7443" s="9" t="s">
        <v>30</v>
      </c>
      <c r="N7443" s="9" t="s">
        <v>208</v>
      </c>
      <c r="O7443" s="11" t="s">
        <v>32</v>
      </c>
      <c r="P7443" s="11" t="s">
        <v>22</v>
      </c>
      <c r="Q7443" s="11" t="s">
        <v>37020</v>
      </c>
      <c r="R7443" s="11" t="s">
        <v>46</v>
      </c>
      <c r="S7443" s="9" t="s">
        <v>37021</v>
      </c>
      <c r="T7443" s="9" t="s">
        <v>37022</v>
      </c>
    </row>
    <row r="7444" customHeight="1" spans="1:20">
      <c r="A7444" s="6">
        <v>45217</v>
      </c>
      <c r="B7444" s="9" t="s">
        <v>37023</v>
      </c>
      <c r="C7444" s="9" t="s">
        <v>817</v>
      </c>
      <c r="D7444" s="11" t="s">
        <v>22</v>
      </c>
      <c r="E7444" s="9" t="s">
        <v>37024</v>
      </c>
      <c r="F7444" s="9" t="s">
        <v>37025</v>
      </c>
      <c r="G7444" s="11" t="s">
        <v>130</v>
      </c>
      <c r="H7444" s="11" t="s">
        <v>22</v>
      </c>
      <c r="I7444" s="11" t="s">
        <v>131</v>
      </c>
      <c r="J7444" s="11" t="s">
        <v>27</v>
      </c>
      <c r="K7444" s="11" t="s">
        <v>28</v>
      </c>
      <c r="L7444" s="11" t="s">
        <v>43</v>
      </c>
      <c r="M7444" s="9" t="s">
        <v>44</v>
      </c>
      <c r="N7444" s="9" t="s">
        <v>31</v>
      </c>
      <c r="O7444" s="11" t="s">
        <v>32</v>
      </c>
      <c r="P7444" s="11" t="s">
        <v>22</v>
      </c>
      <c r="Q7444" s="11" t="s">
        <v>37026</v>
      </c>
      <c r="R7444" s="11" t="s">
        <v>46</v>
      </c>
      <c r="S7444" s="9" t="s">
        <v>37027</v>
      </c>
      <c r="T7444" s="9" t="s">
        <v>37028</v>
      </c>
    </row>
    <row r="7445" customHeight="1" spans="1:20">
      <c r="A7445" s="6">
        <v>45217</v>
      </c>
      <c r="B7445" s="9" t="s">
        <v>37029</v>
      </c>
      <c r="C7445" s="9" t="s">
        <v>50</v>
      </c>
      <c r="D7445" s="11" t="s">
        <v>22</v>
      </c>
      <c r="E7445" s="9" t="s">
        <v>37030</v>
      </c>
      <c r="F7445" s="9" t="s">
        <v>37031</v>
      </c>
      <c r="G7445" s="11" t="s">
        <v>130</v>
      </c>
      <c r="H7445" s="11" t="s">
        <v>110</v>
      </c>
      <c r="I7445" s="11" t="s">
        <v>124</v>
      </c>
      <c r="J7445" s="11" t="s">
        <v>27</v>
      </c>
      <c r="K7445" s="11" t="s">
        <v>28</v>
      </c>
      <c r="L7445" s="11" t="s">
        <v>43</v>
      </c>
      <c r="M7445" s="9" t="s">
        <v>30</v>
      </c>
      <c r="N7445" s="9" t="s">
        <v>31</v>
      </c>
      <c r="O7445" s="11" t="s">
        <v>32</v>
      </c>
      <c r="P7445" s="11" t="s">
        <v>22</v>
      </c>
      <c r="Q7445" s="11" t="s">
        <v>37032</v>
      </c>
      <c r="R7445" s="11" t="s">
        <v>56</v>
      </c>
      <c r="S7445" s="9" t="s">
        <v>37033</v>
      </c>
      <c r="T7445" s="9" t="s">
        <v>22</v>
      </c>
    </row>
    <row r="7446" customHeight="1" spans="1:20">
      <c r="A7446" s="6">
        <v>45217</v>
      </c>
      <c r="B7446" s="9" t="s">
        <v>37034</v>
      </c>
      <c r="C7446" s="9" t="s">
        <v>50</v>
      </c>
      <c r="D7446" s="11" t="s">
        <v>22</v>
      </c>
      <c r="E7446" s="9" t="s">
        <v>37035</v>
      </c>
      <c r="F7446" s="9" t="s">
        <v>37036</v>
      </c>
      <c r="G7446" s="11" t="s">
        <v>130</v>
      </c>
      <c r="H7446" s="11" t="s">
        <v>22</v>
      </c>
      <c r="I7446" s="11" t="s">
        <v>576</v>
      </c>
      <c r="J7446" s="11" t="s">
        <v>27</v>
      </c>
      <c r="K7446" s="11" t="s">
        <v>28</v>
      </c>
      <c r="L7446" s="11" t="s">
        <v>43</v>
      </c>
      <c r="M7446" s="9" t="s">
        <v>30</v>
      </c>
      <c r="N7446" s="9" t="s">
        <v>31</v>
      </c>
      <c r="O7446" s="11" t="s">
        <v>32</v>
      </c>
      <c r="P7446" s="11" t="s">
        <v>22</v>
      </c>
      <c r="Q7446" s="11" t="s">
        <v>37037</v>
      </c>
      <c r="R7446" s="11" t="s">
        <v>56</v>
      </c>
      <c r="S7446" s="9" t="s">
        <v>37038</v>
      </c>
      <c r="T7446" s="9" t="s">
        <v>22</v>
      </c>
    </row>
    <row r="7447" customHeight="1" spans="1:20">
      <c r="A7447" s="6">
        <v>45217</v>
      </c>
      <c r="B7447" s="9" t="s">
        <v>37039</v>
      </c>
      <c r="C7447" s="9" t="s">
        <v>50</v>
      </c>
      <c r="D7447" s="11" t="s">
        <v>22</v>
      </c>
      <c r="E7447" s="9" t="s">
        <v>37040</v>
      </c>
      <c r="F7447" s="9" t="s">
        <v>37041</v>
      </c>
      <c r="G7447" s="11" t="s">
        <v>336</v>
      </c>
      <c r="H7447" s="11" t="s">
        <v>22</v>
      </c>
      <c r="I7447" s="11" t="s">
        <v>54</v>
      </c>
      <c r="J7447" s="11" t="s">
        <v>27</v>
      </c>
      <c r="K7447" s="11" t="s">
        <v>28</v>
      </c>
      <c r="L7447" s="11" t="s">
        <v>43</v>
      </c>
      <c r="M7447" s="9" t="s">
        <v>30</v>
      </c>
      <c r="N7447" s="9" t="s">
        <v>31</v>
      </c>
      <c r="O7447" s="11" t="s">
        <v>32</v>
      </c>
      <c r="P7447" s="11" t="s">
        <v>22</v>
      </c>
      <c r="Q7447" s="11" t="s">
        <v>37042</v>
      </c>
      <c r="R7447" s="11" t="s">
        <v>56</v>
      </c>
      <c r="S7447" s="9" t="s">
        <v>37043</v>
      </c>
      <c r="T7447" s="9" t="s">
        <v>22</v>
      </c>
    </row>
    <row r="7448" customHeight="1" spans="1:20">
      <c r="A7448" s="6">
        <v>45217</v>
      </c>
      <c r="B7448" s="9" t="s">
        <v>37044</v>
      </c>
      <c r="C7448" s="9" t="s">
        <v>50</v>
      </c>
      <c r="D7448" s="11" t="s">
        <v>22</v>
      </c>
      <c r="E7448" s="9" t="s">
        <v>37045</v>
      </c>
      <c r="F7448" s="9" t="s">
        <v>37046</v>
      </c>
      <c r="G7448" s="11" t="s">
        <v>62</v>
      </c>
      <c r="H7448" s="11" t="s">
        <v>22</v>
      </c>
      <c r="I7448" s="11" t="s">
        <v>207</v>
      </c>
      <c r="J7448" s="11" t="s">
        <v>27</v>
      </c>
      <c r="K7448" s="11" t="s">
        <v>28</v>
      </c>
      <c r="L7448" s="11" t="s">
        <v>43</v>
      </c>
      <c r="M7448" s="9" t="s">
        <v>44</v>
      </c>
      <c r="N7448" s="9" t="s">
        <v>31</v>
      </c>
      <c r="O7448" s="11" t="s">
        <v>32</v>
      </c>
      <c r="P7448" s="11" t="s">
        <v>22</v>
      </c>
      <c r="Q7448" s="11" t="s">
        <v>37047</v>
      </c>
      <c r="R7448" s="11" t="s">
        <v>56</v>
      </c>
      <c r="S7448" s="9" t="s">
        <v>37048</v>
      </c>
      <c r="T7448" s="9" t="s">
        <v>22</v>
      </c>
    </row>
    <row r="7449" customHeight="1" spans="1:20">
      <c r="A7449" s="6">
        <v>45217</v>
      </c>
      <c r="B7449" s="9" t="s">
        <v>37049</v>
      </c>
      <c r="C7449" s="9" t="s">
        <v>50</v>
      </c>
      <c r="D7449" s="11" t="s">
        <v>22</v>
      </c>
      <c r="E7449" s="9" t="s">
        <v>37050</v>
      </c>
      <c r="F7449" s="9" t="s">
        <v>37051</v>
      </c>
      <c r="G7449" s="11" t="s">
        <v>130</v>
      </c>
      <c r="H7449" s="11" t="s">
        <v>22</v>
      </c>
      <c r="I7449" s="11" t="s">
        <v>83</v>
      </c>
      <c r="J7449" s="11" t="s">
        <v>27</v>
      </c>
      <c r="K7449" s="11" t="s">
        <v>28</v>
      </c>
      <c r="L7449" s="11" t="s">
        <v>43</v>
      </c>
      <c r="M7449" s="9" t="s">
        <v>30</v>
      </c>
      <c r="N7449" s="9" t="s">
        <v>31</v>
      </c>
      <c r="O7449" s="11" t="s">
        <v>32</v>
      </c>
      <c r="P7449" s="11" t="s">
        <v>22</v>
      </c>
      <c r="Q7449" s="11" t="s">
        <v>37052</v>
      </c>
      <c r="R7449" s="11" t="s">
        <v>46</v>
      </c>
      <c r="S7449" s="9" t="s">
        <v>37053</v>
      </c>
      <c r="T7449" s="9" t="s">
        <v>22</v>
      </c>
    </row>
    <row r="7450" customHeight="1" spans="1:20">
      <c r="A7450" s="6">
        <v>45217</v>
      </c>
      <c r="B7450" s="9" t="s">
        <v>37054</v>
      </c>
      <c r="C7450" s="9" t="s">
        <v>50</v>
      </c>
      <c r="D7450" s="11" t="s">
        <v>22</v>
      </c>
      <c r="E7450" s="9" t="s">
        <v>37055</v>
      </c>
      <c r="F7450" s="9" t="s">
        <v>37056</v>
      </c>
      <c r="G7450" s="11" t="s">
        <v>130</v>
      </c>
      <c r="H7450" s="11" t="s">
        <v>22</v>
      </c>
      <c r="I7450" s="11" t="s">
        <v>111</v>
      </c>
      <c r="J7450" s="11" t="s">
        <v>27</v>
      </c>
      <c r="K7450" s="11" t="s">
        <v>28</v>
      </c>
      <c r="L7450" s="11" t="s">
        <v>43</v>
      </c>
      <c r="M7450" s="9" t="s">
        <v>30</v>
      </c>
      <c r="N7450" s="9" t="s">
        <v>31</v>
      </c>
      <c r="O7450" s="11" t="s">
        <v>32</v>
      </c>
      <c r="P7450" s="11" t="s">
        <v>22</v>
      </c>
      <c r="Q7450" s="11" t="s">
        <v>37057</v>
      </c>
      <c r="R7450" s="11" t="s">
        <v>56</v>
      </c>
      <c r="S7450" s="9" t="s">
        <v>37058</v>
      </c>
      <c r="T7450" s="9" t="s">
        <v>22</v>
      </c>
    </row>
    <row r="7451" customHeight="1" spans="1:20">
      <c r="A7451" s="6">
        <v>45217</v>
      </c>
      <c r="B7451" s="9" t="s">
        <v>37059</v>
      </c>
      <c r="C7451" s="9" t="s">
        <v>50</v>
      </c>
      <c r="D7451" s="11" t="s">
        <v>22</v>
      </c>
      <c r="E7451" s="9" t="s">
        <v>37060</v>
      </c>
      <c r="F7451" s="9" t="s">
        <v>37061</v>
      </c>
      <c r="G7451" s="11" t="s">
        <v>336</v>
      </c>
      <c r="H7451" s="11" t="s">
        <v>110</v>
      </c>
      <c r="I7451" s="11" t="s">
        <v>412</v>
      </c>
      <c r="J7451" s="11" t="s">
        <v>27</v>
      </c>
      <c r="K7451" s="11" t="s">
        <v>28</v>
      </c>
      <c r="L7451" s="11" t="s">
        <v>43</v>
      </c>
      <c r="M7451" s="9" t="s">
        <v>30</v>
      </c>
      <c r="N7451" s="9" t="s">
        <v>31</v>
      </c>
      <c r="O7451" s="11" t="s">
        <v>32</v>
      </c>
      <c r="P7451" s="11" t="s">
        <v>22</v>
      </c>
      <c r="Q7451" s="11" t="s">
        <v>36667</v>
      </c>
      <c r="R7451" s="11" t="s">
        <v>56</v>
      </c>
      <c r="S7451" s="9" t="s">
        <v>37062</v>
      </c>
      <c r="T7451" s="9" t="s">
        <v>22</v>
      </c>
    </row>
    <row r="7452" customHeight="1" spans="1:20">
      <c r="A7452" s="6">
        <v>45217</v>
      </c>
      <c r="B7452" s="9" t="s">
        <v>37063</v>
      </c>
      <c r="C7452" s="9" t="s">
        <v>50</v>
      </c>
      <c r="D7452" s="11" t="s">
        <v>22</v>
      </c>
      <c r="E7452" s="9" t="s">
        <v>37064</v>
      </c>
      <c r="F7452" s="9" t="s">
        <v>37065</v>
      </c>
      <c r="G7452" s="11" t="s">
        <v>41</v>
      </c>
      <c r="H7452" s="11" t="s">
        <v>22</v>
      </c>
      <c r="I7452" s="11" t="s">
        <v>412</v>
      </c>
      <c r="J7452" s="11" t="s">
        <v>27</v>
      </c>
      <c r="K7452" s="11" t="s">
        <v>28</v>
      </c>
      <c r="L7452" s="11" t="s">
        <v>43</v>
      </c>
      <c r="M7452" s="9" t="s">
        <v>30</v>
      </c>
      <c r="N7452" s="9" t="s">
        <v>31</v>
      </c>
      <c r="O7452" s="11" t="s">
        <v>32</v>
      </c>
      <c r="P7452" s="11" t="s">
        <v>22</v>
      </c>
      <c r="Q7452" s="11" t="s">
        <v>37066</v>
      </c>
      <c r="R7452" s="11" t="s">
        <v>56</v>
      </c>
      <c r="S7452" s="9" t="s">
        <v>37067</v>
      </c>
      <c r="T7452" s="9" t="s">
        <v>22</v>
      </c>
    </row>
    <row r="7453" customHeight="1" spans="1:20">
      <c r="A7453" s="6">
        <v>45217</v>
      </c>
      <c r="B7453" s="9" t="s">
        <v>37068</v>
      </c>
      <c r="C7453" s="9" t="s">
        <v>50</v>
      </c>
      <c r="D7453" s="11" t="s">
        <v>22</v>
      </c>
      <c r="E7453" s="9" t="s">
        <v>24871</v>
      </c>
      <c r="F7453" s="9" t="s">
        <v>24872</v>
      </c>
      <c r="G7453" s="11" t="s">
        <v>41</v>
      </c>
      <c r="H7453" s="11" t="s">
        <v>22</v>
      </c>
      <c r="I7453" s="11" t="s">
        <v>701</v>
      </c>
      <c r="J7453" s="11" t="s">
        <v>27</v>
      </c>
      <c r="K7453" s="11" t="s">
        <v>28</v>
      </c>
      <c r="L7453" s="11" t="s">
        <v>43</v>
      </c>
      <c r="M7453" s="9" t="s">
        <v>30</v>
      </c>
      <c r="N7453" s="9" t="s">
        <v>31</v>
      </c>
      <c r="O7453" s="11" t="s">
        <v>32</v>
      </c>
      <c r="P7453" s="11" t="s">
        <v>22</v>
      </c>
      <c r="Q7453" s="11" t="s">
        <v>37069</v>
      </c>
      <c r="R7453" s="11" t="s">
        <v>56</v>
      </c>
      <c r="S7453" s="9" t="s">
        <v>37070</v>
      </c>
      <c r="T7453" s="9" t="s">
        <v>22</v>
      </c>
    </row>
    <row r="7454" customHeight="1" spans="1:20">
      <c r="A7454" s="6">
        <v>45217</v>
      </c>
      <c r="B7454" s="9" t="s">
        <v>37071</v>
      </c>
      <c r="C7454" s="9" t="s">
        <v>6409</v>
      </c>
      <c r="D7454" s="11" t="s">
        <v>22</v>
      </c>
      <c r="E7454" s="9" t="s">
        <v>6329</v>
      </c>
      <c r="F7454" s="9" t="s">
        <v>6330</v>
      </c>
      <c r="G7454" s="11" t="s">
        <v>62</v>
      </c>
      <c r="H7454" s="11" t="s">
        <v>22</v>
      </c>
      <c r="I7454" s="11" t="s">
        <v>90</v>
      </c>
      <c r="J7454" s="11" t="s">
        <v>27</v>
      </c>
      <c r="K7454" s="11" t="s">
        <v>28</v>
      </c>
      <c r="L7454" s="11" t="s">
        <v>43</v>
      </c>
      <c r="M7454" s="9" t="s">
        <v>30</v>
      </c>
      <c r="N7454" s="9" t="s">
        <v>31</v>
      </c>
      <c r="O7454" s="11" t="s">
        <v>32</v>
      </c>
      <c r="P7454" s="11" t="s">
        <v>22</v>
      </c>
      <c r="Q7454" s="11" t="s">
        <v>37072</v>
      </c>
      <c r="R7454" s="11" t="s">
        <v>46</v>
      </c>
      <c r="S7454" s="9" t="s">
        <v>37073</v>
      </c>
      <c r="T7454" s="9" t="s">
        <v>37074</v>
      </c>
    </row>
    <row r="7455" customHeight="1" spans="1:20">
      <c r="A7455" s="6">
        <v>45217</v>
      </c>
      <c r="B7455" s="9" t="s">
        <v>37075</v>
      </c>
      <c r="C7455" s="9" t="s">
        <v>7199</v>
      </c>
      <c r="D7455" s="11" t="s">
        <v>22</v>
      </c>
      <c r="E7455" s="9" t="s">
        <v>37076</v>
      </c>
      <c r="F7455" s="9" t="s">
        <v>37077</v>
      </c>
      <c r="G7455" s="11" t="s">
        <v>53</v>
      </c>
      <c r="H7455" s="11" t="s">
        <v>22</v>
      </c>
      <c r="I7455" s="11" t="s">
        <v>732</v>
      </c>
      <c r="J7455" s="11" t="s">
        <v>27</v>
      </c>
      <c r="K7455" s="11" t="s">
        <v>28</v>
      </c>
      <c r="L7455" s="11" t="s">
        <v>43</v>
      </c>
      <c r="M7455" s="9" t="s">
        <v>44</v>
      </c>
      <c r="N7455" s="9" t="s">
        <v>31</v>
      </c>
      <c r="O7455" s="11" t="s">
        <v>32</v>
      </c>
      <c r="P7455" s="11" t="s">
        <v>22</v>
      </c>
      <c r="Q7455" s="11" t="s">
        <v>37078</v>
      </c>
      <c r="R7455" s="11" t="s">
        <v>46</v>
      </c>
      <c r="S7455" s="9" t="s">
        <v>37079</v>
      </c>
      <c r="T7455" s="9" t="s">
        <v>37080</v>
      </c>
    </row>
    <row r="7456" customHeight="1" spans="1:20">
      <c r="A7456" s="6">
        <v>45217</v>
      </c>
      <c r="B7456" s="9" t="s">
        <v>37081</v>
      </c>
      <c r="C7456" s="9" t="s">
        <v>8020</v>
      </c>
      <c r="D7456" s="11" t="s">
        <v>22</v>
      </c>
      <c r="E7456" s="9" t="s">
        <v>37082</v>
      </c>
      <c r="F7456" s="9" t="s">
        <v>37083</v>
      </c>
      <c r="G7456" s="11" t="s">
        <v>53</v>
      </c>
      <c r="H7456" s="11" t="s">
        <v>22</v>
      </c>
      <c r="I7456" s="11" t="s">
        <v>90</v>
      </c>
      <c r="J7456" s="11" t="s">
        <v>27</v>
      </c>
      <c r="K7456" s="11" t="s">
        <v>28</v>
      </c>
      <c r="L7456" s="11" t="s">
        <v>43</v>
      </c>
      <c r="M7456" s="9" t="s">
        <v>30</v>
      </c>
      <c r="N7456" s="9" t="s">
        <v>31</v>
      </c>
      <c r="O7456" s="11" t="s">
        <v>32</v>
      </c>
      <c r="P7456" s="11" t="s">
        <v>22</v>
      </c>
      <c r="Q7456" s="11" t="s">
        <v>37084</v>
      </c>
      <c r="R7456" s="11" t="s">
        <v>46</v>
      </c>
      <c r="S7456" s="9" t="s">
        <v>37085</v>
      </c>
      <c r="T7456" s="9" t="s">
        <v>37086</v>
      </c>
    </row>
    <row r="7457" customHeight="1" spans="1:20">
      <c r="A7457" s="6">
        <v>45217</v>
      </c>
      <c r="B7457" s="9" t="s">
        <v>37087</v>
      </c>
      <c r="C7457" s="9" t="s">
        <v>6371</v>
      </c>
      <c r="D7457" s="11" t="s">
        <v>22</v>
      </c>
      <c r="E7457" s="9" t="s">
        <v>37088</v>
      </c>
      <c r="F7457" s="9" t="s">
        <v>37089</v>
      </c>
      <c r="G7457" s="11" t="s">
        <v>53</v>
      </c>
      <c r="H7457" s="11" t="s">
        <v>22</v>
      </c>
      <c r="I7457" s="11" t="s">
        <v>576</v>
      </c>
      <c r="J7457" s="11" t="s">
        <v>27</v>
      </c>
      <c r="K7457" s="11" t="s">
        <v>28</v>
      </c>
      <c r="L7457" s="11" t="s">
        <v>43</v>
      </c>
      <c r="M7457" s="9" t="s">
        <v>30</v>
      </c>
      <c r="N7457" s="9" t="s">
        <v>31</v>
      </c>
      <c r="O7457" s="11" t="s">
        <v>32</v>
      </c>
      <c r="P7457" s="11" t="s">
        <v>22</v>
      </c>
      <c r="Q7457" s="11" t="s">
        <v>37090</v>
      </c>
      <c r="R7457" s="11" t="s">
        <v>46</v>
      </c>
      <c r="S7457" s="9" t="s">
        <v>37091</v>
      </c>
      <c r="T7457" s="9" t="s">
        <v>37092</v>
      </c>
    </row>
    <row r="7458" customHeight="1" spans="1:20">
      <c r="A7458" s="6">
        <v>45217</v>
      </c>
      <c r="B7458" s="9" t="s">
        <v>37093</v>
      </c>
      <c r="C7458" s="9" t="s">
        <v>16210</v>
      </c>
      <c r="D7458" s="11" t="s">
        <v>22</v>
      </c>
      <c r="E7458" s="9" t="s">
        <v>37094</v>
      </c>
      <c r="F7458" s="9" t="s">
        <v>37095</v>
      </c>
      <c r="G7458" s="11" t="s">
        <v>82</v>
      </c>
      <c r="H7458" s="11" t="s">
        <v>22</v>
      </c>
      <c r="I7458" s="11" t="s">
        <v>3098</v>
      </c>
      <c r="J7458" s="11" t="s">
        <v>27</v>
      </c>
      <c r="K7458" s="11" t="s">
        <v>28</v>
      </c>
      <c r="L7458" s="11" t="s">
        <v>43</v>
      </c>
      <c r="M7458" s="9" t="s">
        <v>30</v>
      </c>
      <c r="N7458" s="9" t="s">
        <v>31</v>
      </c>
      <c r="O7458" s="11" t="s">
        <v>32</v>
      </c>
      <c r="P7458" s="11" t="s">
        <v>22</v>
      </c>
      <c r="Q7458" s="11" t="s">
        <v>37096</v>
      </c>
      <c r="R7458" s="11" t="s">
        <v>46</v>
      </c>
      <c r="S7458" s="9" t="s">
        <v>37097</v>
      </c>
      <c r="T7458" s="9" t="s">
        <v>37098</v>
      </c>
    </row>
    <row r="7459" customHeight="1" spans="1:20">
      <c r="A7459" s="6">
        <v>45217</v>
      </c>
      <c r="B7459" s="9" t="s">
        <v>37099</v>
      </c>
      <c r="C7459" s="9" t="s">
        <v>6302</v>
      </c>
      <c r="D7459" s="11" t="s">
        <v>22</v>
      </c>
      <c r="E7459" s="9" t="s">
        <v>37100</v>
      </c>
      <c r="F7459" s="9" t="s">
        <v>37101</v>
      </c>
      <c r="G7459" s="11" t="s">
        <v>82</v>
      </c>
      <c r="H7459" s="11" t="s">
        <v>22</v>
      </c>
      <c r="I7459" s="11" t="s">
        <v>469</v>
      </c>
      <c r="J7459" s="11" t="s">
        <v>27</v>
      </c>
      <c r="K7459" s="11" t="s">
        <v>28</v>
      </c>
      <c r="L7459" s="11" t="s">
        <v>43</v>
      </c>
      <c r="M7459" s="9" t="s">
        <v>30</v>
      </c>
      <c r="N7459" s="9" t="s">
        <v>31</v>
      </c>
      <c r="O7459" s="11" t="s">
        <v>32</v>
      </c>
      <c r="P7459" s="11" t="s">
        <v>22</v>
      </c>
      <c r="Q7459" s="11" t="s">
        <v>37102</v>
      </c>
      <c r="R7459" s="11" t="s">
        <v>46</v>
      </c>
      <c r="S7459" s="9" t="s">
        <v>37103</v>
      </c>
      <c r="T7459" s="9" t="s">
        <v>37104</v>
      </c>
    </row>
    <row r="7460" customHeight="1" spans="1:20">
      <c r="A7460" s="6">
        <v>45217</v>
      </c>
      <c r="B7460" s="9" t="s">
        <v>37105</v>
      </c>
      <c r="C7460" s="9" t="s">
        <v>2911</v>
      </c>
      <c r="D7460" s="11" t="s">
        <v>22</v>
      </c>
      <c r="E7460" s="9" t="s">
        <v>37106</v>
      </c>
      <c r="F7460" s="9" t="s">
        <v>37107</v>
      </c>
      <c r="G7460" s="11" t="s">
        <v>25</v>
      </c>
      <c r="H7460" s="11" t="s">
        <v>22</v>
      </c>
      <c r="I7460" s="11" t="s">
        <v>1181</v>
      </c>
      <c r="J7460" s="11" t="s">
        <v>27</v>
      </c>
      <c r="K7460" s="11" t="s">
        <v>28</v>
      </c>
      <c r="L7460" s="11" t="s">
        <v>43</v>
      </c>
      <c r="M7460" s="9" t="s">
        <v>30</v>
      </c>
      <c r="N7460" s="9" t="s">
        <v>31</v>
      </c>
      <c r="O7460" s="11" t="s">
        <v>32</v>
      </c>
      <c r="P7460" s="11" t="s">
        <v>22</v>
      </c>
      <c r="Q7460" s="11" t="s">
        <v>37108</v>
      </c>
      <c r="R7460" s="11" t="s">
        <v>46</v>
      </c>
      <c r="S7460" s="9" t="s">
        <v>37109</v>
      </c>
      <c r="T7460" s="9" t="s">
        <v>37110</v>
      </c>
    </row>
    <row r="7461" customHeight="1" spans="1:20">
      <c r="A7461" s="6">
        <v>45217</v>
      </c>
      <c r="B7461" s="9" t="s">
        <v>37111</v>
      </c>
      <c r="C7461" s="9" t="s">
        <v>6302</v>
      </c>
      <c r="D7461" s="11" t="s">
        <v>22</v>
      </c>
      <c r="E7461" s="9" t="s">
        <v>37112</v>
      </c>
      <c r="F7461" s="9" t="s">
        <v>37113</v>
      </c>
      <c r="G7461" s="11" t="s">
        <v>130</v>
      </c>
      <c r="H7461" s="11" t="s">
        <v>22</v>
      </c>
      <c r="I7461" s="11" t="s">
        <v>26</v>
      </c>
      <c r="J7461" s="11" t="s">
        <v>27</v>
      </c>
      <c r="K7461" s="11" t="s">
        <v>76</v>
      </c>
      <c r="L7461" s="11" t="s">
        <v>29</v>
      </c>
      <c r="M7461" s="9" t="s">
        <v>30</v>
      </c>
      <c r="N7461" s="9" t="s">
        <v>31</v>
      </c>
      <c r="O7461" s="11" t="s">
        <v>32</v>
      </c>
      <c r="P7461" s="11" t="s">
        <v>22</v>
      </c>
      <c r="Q7461" s="11" t="s">
        <v>37114</v>
      </c>
      <c r="R7461" s="11" t="s">
        <v>34</v>
      </c>
      <c r="S7461" s="9" t="s">
        <v>37115</v>
      </c>
      <c r="T7461" s="9" t="s">
        <v>37116</v>
      </c>
    </row>
    <row r="7462" customHeight="1" spans="1:20">
      <c r="A7462" s="6">
        <v>45217</v>
      </c>
      <c r="B7462" s="9" t="s">
        <v>37117</v>
      </c>
      <c r="C7462" s="9" t="s">
        <v>79</v>
      </c>
      <c r="D7462" s="11" t="s">
        <v>22</v>
      </c>
      <c r="E7462" s="9" t="s">
        <v>37118</v>
      </c>
      <c r="F7462" s="9" t="s">
        <v>37119</v>
      </c>
      <c r="G7462" s="11" t="s">
        <v>130</v>
      </c>
      <c r="H7462" s="11" t="s">
        <v>137</v>
      </c>
      <c r="I7462" s="11" t="s">
        <v>1072</v>
      </c>
      <c r="J7462" s="11" t="s">
        <v>27</v>
      </c>
      <c r="K7462" s="11" t="s">
        <v>28</v>
      </c>
      <c r="L7462" s="11" t="s">
        <v>43</v>
      </c>
      <c r="M7462" s="9" t="s">
        <v>44</v>
      </c>
      <c r="N7462" s="9" t="s">
        <v>31</v>
      </c>
      <c r="O7462" s="11" t="s">
        <v>32</v>
      </c>
      <c r="P7462" s="11" t="s">
        <v>22</v>
      </c>
      <c r="Q7462" s="11" t="s">
        <v>37120</v>
      </c>
      <c r="R7462" s="11" t="s">
        <v>46</v>
      </c>
      <c r="S7462" s="9" t="s">
        <v>37121</v>
      </c>
      <c r="T7462" s="9" t="s">
        <v>37122</v>
      </c>
    </row>
    <row r="7463" customHeight="1" spans="1:20">
      <c r="A7463" s="6">
        <v>45217</v>
      </c>
      <c r="B7463" s="9" t="s">
        <v>37123</v>
      </c>
      <c r="C7463" s="9" t="s">
        <v>79</v>
      </c>
      <c r="D7463" s="11" t="s">
        <v>22</v>
      </c>
      <c r="E7463" s="9" t="s">
        <v>37124</v>
      </c>
      <c r="F7463" s="9" t="s">
        <v>14495</v>
      </c>
      <c r="G7463" s="11" t="s">
        <v>82</v>
      </c>
      <c r="H7463" s="11" t="s">
        <v>22</v>
      </c>
      <c r="I7463" s="11" t="s">
        <v>1181</v>
      </c>
      <c r="J7463" s="11" t="s">
        <v>27</v>
      </c>
      <c r="K7463" s="11" t="s">
        <v>28</v>
      </c>
      <c r="L7463" s="11" t="s">
        <v>43</v>
      </c>
      <c r="M7463" s="9" t="s">
        <v>30</v>
      </c>
      <c r="N7463" s="9" t="s">
        <v>31</v>
      </c>
      <c r="O7463" s="11" t="s">
        <v>32</v>
      </c>
      <c r="P7463" s="11" t="s">
        <v>22</v>
      </c>
      <c r="Q7463" s="11" t="s">
        <v>37125</v>
      </c>
      <c r="R7463" s="11" t="s">
        <v>46</v>
      </c>
      <c r="S7463" s="20" t="s">
        <v>37126</v>
      </c>
      <c r="T7463" s="9" t="s">
        <v>22</v>
      </c>
    </row>
    <row r="7464" customHeight="1" spans="1:20">
      <c r="A7464" s="6">
        <v>45217</v>
      </c>
      <c r="B7464" s="9" t="s">
        <v>37127</v>
      </c>
      <c r="C7464" s="9" t="s">
        <v>824</v>
      </c>
      <c r="D7464" s="11" t="s">
        <v>22</v>
      </c>
      <c r="E7464" s="9" t="s">
        <v>37128</v>
      </c>
      <c r="F7464" s="9" t="s">
        <v>37129</v>
      </c>
      <c r="G7464" s="11" t="s">
        <v>25</v>
      </c>
      <c r="H7464" s="11" t="s">
        <v>22</v>
      </c>
      <c r="I7464" s="11" t="s">
        <v>412</v>
      </c>
      <c r="J7464" s="11" t="s">
        <v>27</v>
      </c>
      <c r="K7464" s="11" t="s">
        <v>28</v>
      </c>
      <c r="L7464" s="11" t="s">
        <v>43</v>
      </c>
      <c r="M7464" s="9" t="s">
        <v>44</v>
      </c>
      <c r="N7464" s="9" t="s">
        <v>31</v>
      </c>
      <c r="O7464" s="11" t="s">
        <v>32</v>
      </c>
      <c r="P7464" s="11" t="s">
        <v>22</v>
      </c>
      <c r="Q7464" s="11" t="s">
        <v>37130</v>
      </c>
      <c r="R7464" s="11" t="s">
        <v>46</v>
      </c>
      <c r="S7464" s="9" t="s">
        <v>37131</v>
      </c>
      <c r="T7464" s="9" t="s">
        <v>37132</v>
      </c>
    </row>
    <row r="7465" customHeight="1" spans="1:20">
      <c r="A7465" s="6">
        <v>45217</v>
      </c>
      <c r="B7465" s="9" t="s">
        <v>37133</v>
      </c>
      <c r="C7465" s="9" t="s">
        <v>817</v>
      </c>
      <c r="D7465" s="11" t="s">
        <v>22</v>
      </c>
      <c r="E7465" s="9" t="s">
        <v>37134</v>
      </c>
      <c r="F7465" s="9" t="s">
        <v>37135</v>
      </c>
      <c r="G7465" s="11" t="s">
        <v>247</v>
      </c>
      <c r="H7465" s="11" t="s">
        <v>22</v>
      </c>
      <c r="I7465" s="11" t="s">
        <v>277</v>
      </c>
      <c r="J7465" s="11" t="s">
        <v>27</v>
      </c>
      <c r="K7465" s="11" t="s">
        <v>28</v>
      </c>
      <c r="L7465" s="11" t="s">
        <v>43</v>
      </c>
      <c r="M7465" s="9" t="s">
        <v>30</v>
      </c>
      <c r="N7465" s="9" t="s">
        <v>31</v>
      </c>
      <c r="O7465" s="11" t="s">
        <v>32</v>
      </c>
      <c r="P7465" s="11" t="s">
        <v>22</v>
      </c>
      <c r="Q7465" s="11" t="s">
        <v>37136</v>
      </c>
      <c r="R7465" s="11" t="s">
        <v>46</v>
      </c>
      <c r="S7465" s="9" t="s">
        <v>37137</v>
      </c>
      <c r="T7465" s="9" t="s">
        <v>37138</v>
      </c>
    </row>
    <row r="7466" customHeight="1" spans="1:20">
      <c r="A7466" s="6">
        <v>45217</v>
      </c>
      <c r="B7466" s="9" t="s">
        <v>37139</v>
      </c>
      <c r="C7466" s="9" t="s">
        <v>817</v>
      </c>
      <c r="D7466" s="11" t="s">
        <v>22</v>
      </c>
      <c r="E7466" s="9" t="s">
        <v>37140</v>
      </c>
      <c r="F7466" s="9" t="s">
        <v>37141</v>
      </c>
      <c r="G7466" s="11" t="s">
        <v>336</v>
      </c>
      <c r="H7466" s="11" t="s">
        <v>137</v>
      </c>
      <c r="I7466" s="11" t="s">
        <v>384</v>
      </c>
      <c r="J7466" s="11" t="s">
        <v>27</v>
      </c>
      <c r="K7466" s="11" t="s">
        <v>28</v>
      </c>
      <c r="L7466" s="11" t="s">
        <v>43</v>
      </c>
      <c r="M7466" s="9" t="s">
        <v>44</v>
      </c>
      <c r="N7466" s="9" t="s">
        <v>31</v>
      </c>
      <c r="O7466" s="11" t="s">
        <v>32</v>
      </c>
      <c r="P7466" s="11" t="s">
        <v>22</v>
      </c>
      <c r="Q7466" s="11" t="s">
        <v>37142</v>
      </c>
      <c r="R7466" s="11" t="s">
        <v>46</v>
      </c>
      <c r="S7466" s="9" t="s">
        <v>37143</v>
      </c>
      <c r="T7466" s="9" t="s">
        <v>37144</v>
      </c>
    </row>
    <row r="7467" customHeight="1" spans="1:20">
      <c r="A7467" s="6">
        <v>45217</v>
      </c>
      <c r="B7467" s="9" t="s">
        <v>37145</v>
      </c>
      <c r="C7467" s="9" t="s">
        <v>905</v>
      </c>
      <c r="D7467" s="11" t="s">
        <v>22</v>
      </c>
      <c r="E7467" s="9" t="s">
        <v>37146</v>
      </c>
      <c r="F7467" s="9" t="s">
        <v>37147</v>
      </c>
      <c r="G7467" s="11" t="s">
        <v>82</v>
      </c>
      <c r="H7467" s="11" t="s">
        <v>22</v>
      </c>
      <c r="I7467" s="11" t="s">
        <v>168</v>
      </c>
      <c r="J7467" s="11" t="s">
        <v>27</v>
      </c>
      <c r="K7467" s="11" t="s">
        <v>28</v>
      </c>
      <c r="L7467" s="11" t="s">
        <v>43</v>
      </c>
      <c r="M7467" s="9" t="s">
        <v>169</v>
      </c>
      <c r="N7467" s="9" t="s">
        <v>31</v>
      </c>
      <c r="O7467" s="11" t="s">
        <v>32</v>
      </c>
      <c r="P7467" s="11" t="s">
        <v>22</v>
      </c>
      <c r="Q7467" s="11" t="s">
        <v>37148</v>
      </c>
      <c r="R7467" s="11" t="s">
        <v>46</v>
      </c>
      <c r="S7467" s="9" t="s">
        <v>37149</v>
      </c>
      <c r="T7467" s="9" t="s">
        <v>37150</v>
      </c>
    </row>
    <row r="7468" customHeight="1" spans="1:20">
      <c r="A7468" s="6">
        <v>45217</v>
      </c>
      <c r="B7468" s="9" t="s">
        <v>37151</v>
      </c>
      <c r="C7468" s="9" t="s">
        <v>817</v>
      </c>
      <c r="D7468" s="11" t="s">
        <v>22</v>
      </c>
      <c r="E7468" s="9" t="s">
        <v>37152</v>
      </c>
      <c r="F7468" s="9" t="s">
        <v>37153</v>
      </c>
      <c r="G7468" s="11" t="s">
        <v>53</v>
      </c>
      <c r="H7468" s="11" t="s">
        <v>22</v>
      </c>
      <c r="I7468" s="11" t="s">
        <v>277</v>
      </c>
      <c r="J7468" s="11" t="s">
        <v>27</v>
      </c>
      <c r="K7468" s="11" t="s">
        <v>28</v>
      </c>
      <c r="L7468" s="11" t="s">
        <v>43</v>
      </c>
      <c r="M7468" s="9" t="s">
        <v>30</v>
      </c>
      <c r="N7468" s="9" t="s">
        <v>31</v>
      </c>
      <c r="O7468" s="11" t="s">
        <v>32</v>
      </c>
      <c r="P7468" s="11" t="s">
        <v>22</v>
      </c>
      <c r="Q7468" s="11" t="s">
        <v>37154</v>
      </c>
      <c r="R7468" s="11" t="s">
        <v>46</v>
      </c>
      <c r="S7468" s="9" t="s">
        <v>37155</v>
      </c>
      <c r="T7468" s="9" t="s">
        <v>37156</v>
      </c>
    </row>
    <row r="7469" customHeight="1" spans="1:20">
      <c r="A7469" s="6">
        <v>45217</v>
      </c>
      <c r="B7469" s="9" t="s">
        <v>37157</v>
      </c>
      <c r="C7469" s="9" t="s">
        <v>5512</v>
      </c>
      <c r="D7469" s="11" t="s">
        <v>22</v>
      </c>
      <c r="E7469" s="9" t="s">
        <v>37158</v>
      </c>
      <c r="F7469" s="9" t="s">
        <v>37159</v>
      </c>
      <c r="G7469" s="11" t="s">
        <v>82</v>
      </c>
      <c r="H7469" s="11" t="s">
        <v>22</v>
      </c>
      <c r="I7469" s="11" t="s">
        <v>1255</v>
      </c>
      <c r="J7469" s="11" t="s">
        <v>27</v>
      </c>
      <c r="K7469" s="11" t="s">
        <v>28</v>
      </c>
      <c r="L7469" s="11" t="s">
        <v>43</v>
      </c>
      <c r="M7469" s="9" t="s">
        <v>169</v>
      </c>
      <c r="N7469" s="9" t="s">
        <v>5516</v>
      </c>
      <c r="O7469" s="11" t="s">
        <v>32</v>
      </c>
      <c r="P7469" s="11" t="s">
        <v>22</v>
      </c>
      <c r="Q7469" s="11" t="s">
        <v>37160</v>
      </c>
      <c r="R7469" s="11" t="s">
        <v>46</v>
      </c>
      <c r="S7469" s="9" t="s">
        <v>37161</v>
      </c>
      <c r="T7469" s="9" t="s">
        <v>37162</v>
      </c>
    </row>
    <row r="7470" customHeight="1" spans="1:20">
      <c r="A7470" s="6">
        <v>45217</v>
      </c>
      <c r="B7470" s="9" t="s">
        <v>37163</v>
      </c>
      <c r="C7470" s="9" t="s">
        <v>37164</v>
      </c>
      <c r="D7470" s="11" t="s">
        <v>22</v>
      </c>
      <c r="E7470" s="9" t="s">
        <v>37165</v>
      </c>
      <c r="F7470" s="9" t="s">
        <v>37166</v>
      </c>
      <c r="G7470" s="11" t="s">
        <v>22</v>
      </c>
      <c r="H7470" s="11" t="s">
        <v>22</v>
      </c>
      <c r="I7470" s="11" t="s">
        <v>9203</v>
      </c>
      <c r="J7470" s="11" t="s">
        <v>27</v>
      </c>
      <c r="K7470" s="11" t="s">
        <v>28</v>
      </c>
      <c r="L7470" s="11" t="s">
        <v>43</v>
      </c>
      <c r="M7470" s="9" t="s">
        <v>44</v>
      </c>
      <c r="N7470" s="9" t="s">
        <v>743</v>
      </c>
      <c r="O7470" s="11" t="s">
        <v>32</v>
      </c>
      <c r="P7470" s="11" t="s">
        <v>22</v>
      </c>
      <c r="Q7470" s="11" t="s">
        <v>22</v>
      </c>
      <c r="R7470" s="11" t="s">
        <v>9203</v>
      </c>
      <c r="S7470" s="9" t="s">
        <v>37167</v>
      </c>
      <c r="T7470" s="9" t="s">
        <v>22</v>
      </c>
    </row>
    <row r="7471" customHeight="1" spans="1:20">
      <c r="A7471" s="6">
        <v>45217</v>
      </c>
      <c r="B7471" s="9" t="s">
        <v>37168</v>
      </c>
      <c r="C7471" s="9" t="s">
        <v>6452</v>
      </c>
      <c r="D7471" s="11" t="s">
        <v>22</v>
      </c>
      <c r="E7471" s="9" t="s">
        <v>6453</v>
      </c>
      <c r="F7471" s="9" t="s">
        <v>6454</v>
      </c>
      <c r="G7471" s="11" t="s">
        <v>82</v>
      </c>
      <c r="H7471" s="11" t="s">
        <v>22</v>
      </c>
      <c r="I7471" s="11" t="s">
        <v>4047</v>
      </c>
      <c r="J7471" s="11" t="s">
        <v>27</v>
      </c>
      <c r="K7471" s="11" t="s">
        <v>28</v>
      </c>
      <c r="L7471" s="11" t="s">
        <v>43</v>
      </c>
      <c r="M7471" s="9" t="s">
        <v>169</v>
      </c>
      <c r="N7471" s="9" t="s">
        <v>31</v>
      </c>
      <c r="O7471" s="11" t="s">
        <v>32</v>
      </c>
      <c r="P7471" s="11" t="s">
        <v>22</v>
      </c>
      <c r="Q7471" s="11" t="s">
        <v>37169</v>
      </c>
      <c r="R7471" s="11" t="s">
        <v>46</v>
      </c>
      <c r="S7471" s="9" t="s">
        <v>37170</v>
      </c>
      <c r="T7471" s="9" t="s">
        <v>37171</v>
      </c>
    </row>
    <row r="7472" customHeight="1" spans="1:20">
      <c r="A7472" s="6">
        <v>45217</v>
      </c>
      <c r="B7472" s="9" t="s">
        <v>37172</v>
      </c>
      <c r="C7472" s="9" t="s">
        <v>6445</v>
      </c>
      <c r="D7472" s="11" t="s">
        <v>22</v>
      </c>
      <c r="E7472" s="9" t="s">
        <v>37173</v>
      </c>
      <c r="F7472" s="9" t="s">
        <v>37174</v>
      </c>
      <c r="G7472" s="11" t="s">
        <v>82</v>
      </c>
      <c r="H7472" s="11" t="s">
        <v>22</v>
      </c>
      <c r="I7472" s="11" t="s">
        <v>511</v>
      </c>
      <c r="J7472" s="11" t="s">
        <v>27</v>
      </c>
      <c r="K7472" s="11" t="s">
        <v>28</v>
      </c>
      <c r="L7472" s="11" t="s">
        <v>43</v>
      </c>
      <c r="M7472" s="9" t="s">
        <v>169</v>
      </c>
      <c r="N7472" s="9" t="s">
        <v>208</v>
      </c>
      <c r="O7472" s="11" t="s">
        <v>32</v>
      </c>
      <c r="P7472" s="11" t="s">
        <v>22</v>
      </c>
      <c r="Q7472" s="11" t="s">
        <v>37175</v>
      </c>
      <c r="R7472" s="11" t="s">
        <v>46</v>
      </c>
      <c r="S7472" s="9" t="s">
        <v>37176</v>
      </c>
      <c r="T7472" s="9" t="s">
        <v>37177</v>
      </c>
    </row>
    <row r="7473" customHeight="1" spans="1:20">
      <c r="A7473" s="6">
        <v>45217</v>
      </c>
      <c r="B7473" s="9" t="s">
        <v>37178</v>
      </c>
      <c r="C7473" s="9" t="s">
        <v>6445</v>
      </c>
      <c r="D7473" s="11" t="s">
        <v>22</v>
      </c>
      <c r="E7473" s="9" t="s">
        <v>37179</v>
      </c>
      <c r="F7473" s="9" t="s">
        <v>37180</v>
      </c>
      <c r="G7473" s="11" t="s">
        <v>53</v>
      </c>
      <c r="H7473" s="11" t="s">
        <v>22</v>
      </c>
      <c r="I7473" s="11" t="s">
        <v>412</v>
      </c>
      <c r="J7473" s="11" t="s">
        <v>27</v>
      </c>
      <c r="K7473" s="11" t="s">
        <v>28</v>
      </c>
      <c r="L7473" s="11" t="s">
        <v>43</v>
      </c>
      <c r="M7473" s="9" t="s">
        <v>44</v>
      </c>
      <c r="N7473" s="9" t="s">
        <v>208</v>
      </c>
      <c r="O7473" s="11" t="s">
        <v>32</v>
      </c>
      <c r="P7473" s="11" t="s">
        <v>22</v>
      </c>
      <c r="Q7473" s="11" t="s">
        <v>37181</v>
      </c>
      <c r="R7473" s="11" t="s">
        <v>46</v>
      </c>
      <c r="S7473" s="9" t="s">
        <v>37182</v>
      </c>
      <c r="T7473" s="9" t="s">
        <v>37183</v>
      </c>
    </row>
    <row r="7474" customHeight="1" spans="1:20">
      <c r="A7474" s="6">
        <v>45217</v>
      </c>
      <c r="B7474" s="9" t="s">
        <v>37184</v>
      </c>
      <c r="C7474" s="9" t="s">
        <v>7962</v>
      </c>
      <c r="D7474" s="11" t="s">
        <v>22</v>
      </c>
      <c r="E7474" s="9" t="s">
        <v>37185</v>
      </c>
      <c r="F7474" s="9" t="s">
        <v>37186</v>
      </c>
      <c r="G7474" s="11" t="s">
        <v>336</v>
      </c>
      <c r="H7474" s="11" t="s">
        <v>22</v>
      </c>
      <c r="I7474" s="11" t="s">
        <v>207</v>
      </c>
      <c r="J7474" s="11" t="s">
        <v>27</v>
      </c>
      <c r="K7474" s="11" t="s">
        <v>28</v>
      </c>
      <c r="L7474" s="11" t="s">
        <v>43</v>
      </c>
      <c r="M7474" s="9" t="s">
        <v>30</v>
      </c>
      <c r="N7474" s="9" t="s">
        <v>743</v>
      </c>
      <c r="O7474" s="11" t="s">
        <v>32</v>
      </c>
      <c r="P7474" s="11" t="s">
        <v>22</v>
      </c>
      <c r="Q7474" s="11" t="s">
        <v>37187</v>
      </c>
      <c r="R7474" s="11" t="s">
        <v>46</v>
      </c>
      <c r="S7474" s="9" t="s">
        <v>37188</v>
      </c>
      <c r="T7474" s="9" t="s">
        <v>22</v>
      </c>
    </row>
    <row r="7475" customHeight="1" spans="1:20">
      <c r="A7475" s="6">
        <v>45217</v>
      </c>
      <c r="B7475" s="9" t="s">
        <v>37189</v>
      </c>
      <c r="C7475" s="9" t="s">
        <v>771</v>
      </c>
      <c r="D7475" s="11" t="s">
        <v>22</v>
      </c>
      <c r="E7475" s="9" t="s">
        <v>10533</v>
      </c>
      <c r="F7475" s="9" t="s">
        <v>4339</v>
      </c>
      <c r="G7475" s="11" t="s">
        <v>82</v>
      </c>
      <c r="H7475" s="11" t="s">
        <v>22</v>
      </c>
      <c r="I7475" s="11" t="s">
        <v>42</v>
      </c>
      <c r="J7475" s="11" t="s">
        <v>27</v>
      </c>
      <c r="K7475" s="11" t="s">
        <v>28</v>
      </c>
      <c r="L7475" s="11" t="s">
        <v>43</v>
      </c>
      <c r="M7475" s="9" t="s">
        <v>44</v>
      </c>
      <c r="N7475" s="9" t="s">
        <v>31</v>
      </c>
      <c r="O7475" s="11" t="s">
        <v>32</v>
      </c>
      <c r="P7475" s="11" t="s">
        <v>22</v>
      </c>
      <c r="Q7475" s="11" t="s">
        <v>37190</v>
      </c>
      <c r="R7475" s="11" t="s">
        <v>46</v>
      </c>
      <c r="S7475" s="9" t="s">
        <v>37191</v>
      </c>
      <c r="T7475" s="9" t="s">
        <v>37192</v>
      </c>
    </row>
    <row r="7476" customHeight="1" spans="1:20">
      <c r="A7476" s="6">
        <v>45217</v>
      </c>
      <c r="B7476" s="9" t="s">
        <v>37193</v>
      </c>
      <c r="C7476" s="9" t="s">
        <v>2911</v>
      </c>
      <c r="D7476" s="11" t="s">
        <v>22</v>
      </c>
      <c r="E7476" s="9" t="s">
        <v>35997</v>
      </c>
      <c r="F7476" s="9" t="s">
        <v>35998</v>
      </c>
      <c r="G7476" s="11" t="s">
        <v>69</v>
      </c>
      <c r="H7476" s="11" t="s">
        <v>110</v>
      </c>
      <c r="I7476" s="11" t="s">
        <v>26</v>
      </c>
      <c r="J7476" s="11" t="s">
        <v>27</v>
      </c>
      <c r="K7476" s="11" t="s">
        <v>195</v>
      </c>
      <c r="L7476" s="11" t="s">
        <v>29</v>
      </c>
      <c r="M7476" s="9" t="s">
        <v>30</v>
      </c>
      <c r="N7476" s="9" t="s">
        <v>31</v>
      </c>
      <c r="O7476" s="11" t="s">
        <v>32</v>
      </c>
      <c r="P7476" s="11" t="s">
        <v>22</v>
      </c>
      <c r="Q7476" s="11" t="s">
        <v>37194</v>
      </c>
      <c r="R7476" s="11" t="s">
        <v>34</v>
      </c>
      <c r="S7476" s="9" t="s">
        <v>37195</v>
      </c>
      <c r="T7476" s="9" t="s">
        <v>37196</v>
      </c>
    </row>
    <row r="7477" customHeight="1" spans="1:20">
      <c r="A7477" s="6">
        <v>45217</v>
      </c>
      <c r="B7477" s="9" t="s">
        <v>37197</v>
      </c>
      <c r="C7477" s="9" t="s">
        <v>817</v>
      </c>
      <c r="D7477" s="11" t="s">
        <v>22</v>
      </c>
      <c r="E7477" s="9" t="s">
        <v>37198</v>
      </c>
      <c r="F7477" s="9" t="s">
        <v>37199</v>
      </c>
      <c r="G7477" s="11" t="s">
        <v>62</v>
      </c>
      <c r="H7477" s="11" t="s">
        <v>22</v>
      </c>
      <c r="I7477" s="11" t="s">
        <v>214</v>
      </c>
      <c r="J7477" s="11" t="s">
        <v>27</v>
      </c>
      <c r="K7477" s="11" t="s">
        <v>28</v>
      </c>
      <c r="L7477" s="11" t="s">
        <v>43</v>
      </c>
      <c r="M7477" s="9" t="s">
        <v>44</v>
      </c>
      <c r="N7477" s="9" t="s">
        <v>31</v>
      </c>
      <c r="O7477" s="11" t="s">
        <v>32</v>
      </c>
      <c r="P7477" s="11" t="s">
        <v>22</v>
      </c>
      <c r="Q7477" s="11" t="s">
        <v>37200</v>
      </c>
      <c r="R7477" s="11" t="s">
        <v>46</v>
      </c>
      <c r="S7477" s="9" t="s">
        <v>37201</v>
      </c>
      <c r="T7477" s="9" t="s">
        <v>37202</v>
      </c>
    </row>
    <row r="7478" customHeight="1" spans="1:20">
      <c r="A7478" s="6">
        <v>45217</v>
      </c>
      <c r="B7478" s="9" t="s">
        <v>37203</v>
      </c>
      <c r="C7478" s="9" t="s">
        <v>817</v>
      </c>
      <c r="D7478" s="11" t="s">
        <v>22</v>
      </c>
      <c r="E7478" s="9" t="s">
        <v>37204</v>
      </c>
      <c r="F7478" s="9" t="s">
        <v>37205</v>
      </c>
      <c r="G7478" s="11" t="s">
        <v>82</v>
      </c>
      <c r="H7478" s="11" t="s">
        <v>22</v>
      </c>
      <c r="I7478" s="11" t="s">
        <v>104</v>
      </c>
      <c r="J7478" s="11" t="s">
        <v>27</v>
      </c>
      <c r="K7478" s="11" t="s">
        <v>28</v>
      </c>
      <c r="L7478" s="11" t="s">
        <v>43</v>
      </c>
      <c r="M7478" s="9" t="s">
        <v>44</v>
      </c>
      <c r="N7478" s="9" t="s">
        <v>31</v>
      </c>
      <c r="O7478" s="11" t="s">
        <v>32</v>
      </c>
      <c r="P7478" s="11" t="s">
        <v>22</v>
      </c>
      <c r="Q7478" s="11" t="s">
        <v>37206</v>
      </c>
      <c r="R7478" s="11" t="s">
        <v>46</v>
      </c>
      <c r="S7478" s="9" t="s">
        <v>37207</v>
      </c>
      <c r="T7478" s="9" t="s">
        <v>37208</v>
      </c>
    </row>
    <row r="7479" customHeight="1" spans="1:20">
      <c r="A7479" s="6">
        <v>45217</v>
      </c>
      <c r="B7479" s="9" t="s">
        <v>37209</v>
      </c>
      <c r="C7479" s="9" t="s">
        <v>4006</v>
      </c>
      <c r="D7479" s="11" t="s">
        <v>22</v>
      </c>
      <c r="E7479" s="9" t="s">
        <v>37210</v>
      </c>
      <c r="F7479" s="9" t="s">
        <v>22</v>
      </c>
      <c r="G7479" s="11" t="s">
        <v>22</v>
      </c>
      <c r="H7479" s="11" t="s">
        <v>22</v>
      </c>
      <c r="I7479" s="11" t="s">
        <v>732</v>
      </c>
      <c r="J7479" s="11" t="s">
        <v>27</v>
      </c>
      <c r="K7479" s="11" t="s">
        <v>28</v>
      </c>
      <c r="L7479" s="11" t="s">
        <v>43</v>
      </c>
      <c r="M7479" s="9" t="s">
        <v>30</v>
      </c>
      <c r="N7479" s="9" t="s">
        <v>31</v>
      </c>
      <c r="O7479" s="11" t="s">
        <v>32</v>
      </c>
      <c r="P7479" s="11" t="s">
        <v>22</v>
      </c>
      <c r="Q7479" s="11" t="s">
        <v>37211</v>
      </c>
      <c r="R7479" s="11" t="s">
        <v>46</v>
      </c>
      <c r="S7479" s="9" t="s">
        <v>37212</v>
      </c>
      <c r="T7479" s="9" t="s">
        <v>37213</v>
      </c>
    </row>
    <row r="7480" customHeight="1" spans="1:20">
      <c r="A7480" s="6">
        <v>45217</v>
      </c>
      <c r="B7480" s="9" t="s">
        <v>37214</v>
      </c>
      <c r="C7480" s="9" t="s">
        <v>6489</v>
      </c>
      <c r="D7480" s="11" t="s">
        <v>22</v>
      </c>
      <c r="E7480" s="9" t="s">
        <v>37215</v>
      </c>
      <c r="F7480" s="9" t="s">
        <v>37216</v>
      </c>
      <c r="G7480" s="11" t="s">
        <v>82</v>
      </c>
      <c r="H7480" s="11" t="s">
        <v>22</v>
      </c>
      <c r="I7480" s="11" t="s">
        <v>26</v>
      </c>
      <c r="J7480" s="11" t="s">
        <v>27</v>
      </c>
      <c r="K7480" s="11" t="s">
        <v>28</v>
      </c>
      <c r="L7480" s="11" t="s">
        <v>29</v>
      </c>
      <c r="M7480" s="9" t="s">
        <v>30</v>
      </c>
      <c r="N7480" s="9" t="s">
        <v>31</v>
      </c>
      <c r="O7480" s="11" t="s">
        <v>32</v>
      </c>
      <c r="P7480" s="11" t="s">
        <v>22</v>
      </c>
      <c r="Q7480" s="11" t="s">
        <v>37217</v>
      </c>
      <c r="R7480" s="11" t="s">
        <v>34</v>
      </c>
      <c r="S7480" s="9" t="s">
        <v>37218</v>
      </c>
      <c r="T7480" s="9" t="s">
        <v>37219</v>
      </c>
    </row>
    <row r="7481" customHeight="1" spans="1:20">
      <c r="A7481" s="6">
        <v>45217</v>
      </c>
      <c r="B7481" s="9" t="s">
        <v>37220</v>
      </c>
      <c r="C7481" s="9" t="s">
        <v>6489</v>
      </c>
      <c r="D7481" s="11" t="s">
        <v>22</v>
      </c>
      <c r="E7481" s="9" t="s">
        <v>37221</v>
      </c>
      <c r="F7481" s="9" t="s">
        <v>37222</v>
      </c>
      <c r="G7481" s="11" t="s">
        <v>25</v>
      </c>
      <c r="H7481" s="11" t="s">
        <v>22</v>
      </c>
      <c r="I7481" s="11" t="s">
        <v>277</v>
      </c>
      <c r="J7481" s="11" t="s">
        <v>27</v>
      </c>
      <c r="K7481" s="11" t="s">
        <v>28</v>
      </c>
      <c r="L7481" s="11" t="s">
        <v>43</v>
      </c>
      <c r="M7481" s="9" t="s">
        <v>30</v>
      </c>
      <c r="N7481" s="9" t="s">
        <v>31</v>
      </c>
      <c r="O7481" s="11" t="s">
        <v>32</v>
      </c>
      <c r="P7481" s="11" t="s">
        <v>22</v>
      </c>
      <c r="Q7481" s="11" t="s">
        <v>37223</v>
      </c>
      <c r="R7481" s="11" t="s">
        <v>46</v>
      </c>
      <c r="S7481" s="9" t="s">
        <v>37224</v>
      </c>
      <c r="T7481" s="9" t="s">
        <v>37225</v>
      </c>
    </row>
    <row r="7482" customHeight="1" spans="1:20">
      <c r="A7482" s="6">
        <v>45217</v>
      </c>
      <c r="B7482" s="9" t="s">
        <v>37226</v>
      </c>
      <c r="C7482" s="9" t="s">
        <v>15952</v>
      </c>
      <c r="D7482" s="11" t="s">
        <v>22</v>
      </c>
      <c r="E7482" s="9" t="s">
        <v>37227</v>
      </c>
      <c r="F7482" s="9" t="s">
        <v>37228</v>
      </c>
      <c r="G7482" s="11" t="s">
        <v>247</v>
      </c>
      <c r="H7482" s="11" t="s">
        <v>22</v>
      </c>
      <c r="I7482" s="11" t="s">
        <v>54</v>
      </c>
      <c r="J7482" s="11" t="s">
        <v>27</v>
      </c>
      <c r="K7482" s="11" t="s">
        <v>28</v>
      </c>
      <c r="L7482" s="11" t="s">
        <v>43</v>
      </c>
      <c r="M7482" s="9" t="s">
        <v>44</v>
      </c>
      <c r="N7482" s="9" t="s">
        <v>31</v>
      </c>
      <c r="O7482" s="11" t="s">
        <v>32</v>
      </c>
      <c r="P7482" s="11" t="s">
        <v>22</v>
      </c>
      <c r="Q7482" s="11" t="s">
        <v>37229</v>
      </c>
      <c r="R7482" s="11" t="s">
        <v>46</v>
      </c>
      <c r="S7482" s="9" t="s">
        <v>37230</v>
      </c>
      <c r="T7482" s="9" t="s">
        <v>22</v>
      </c>
    </row>
    <row r="7483" customHeight="1" spans="1:20">
      <c r="A7483" s="6">
        <v>45217</v>
      </c>
      <c r="B7483" s="9" t="s">
        <v>37231</v>
      </c>
      <c r="C7483" s="9" t="s">
        <v>6495</v>
      </c>
      <c r="D7483" s="11" t="s">
        <v>22</v>
      </c>
      <c r="E7483" s="9" t="s">
        <v>37232</v>
      </c>
      <c r="F7483" s="9" t="s">
        <v>15403</v>
      </c>
      <c r="G7483" s="11" t="s">
        <v>69</v>
      </c>
      <c r="H7483" s="11" t="s">
        <v>22</v>
      </c>
      <c r="I7483" s="11" t="s">
        <v>26</v>
      </c>
      <c r="J7483" s="11" t="s">
        <v>27</v>
      </c>
      <c r="K7483" s="11" t="s">
        <v>195</v>
      </c>
      <c r="L7483" s="11" t="s">
        <v>29</v>
      </c>
      <c r="M7483" s="9" t="s">
        <v>30</v>
      </c>
      <c r="N7483" s="9" t="s">
        <v>31</v>
      </c>
      <c r="O7483" s="11" t="s">
        <v>32</v>
      </c>
      <c r="P7483" s="11" t="s">
        <v>22</v>
      </c>
      <c r="Q7483" s="11" t="s">
        <v>37233</v>
      </c>
      <c r="R7483" s="11" t="s">
        <v>34</v>
      </c>
      <c r="S7483" s="9" t="s">
        <v>37234</v>
      </c>
      <c r="T7483" s="9" t="s">
        <v>22</v>
      </c>
    </row>
    <row r="7484" customHeight="1" spans="1:20">
      <c r="A7484" s="6">
        <v>45217</v>
      </c>
      <c r="B7484" s="9" t="s">
        <v>37235</v>
      </c>
      <c r="C7484" s="9" t="s">
        <v>10544</v>
      </c>
      <c r="D7484" s="11" t="s">
        <v>22</v>
      </c>
      <c r="E7484" s="9" t="s">
        <v>37236</v>
      </c>
      <c r="F7484" s="9" t="s">
        <v>37237</v>
      </c>
      <c r="G7484" s="11" t="s">
        <v>62</v>
      </c>
      <c r="H7484" s="11" t="s">
        <v>22</v>
      </c>
      <c r="I7484" s="11" t="s">
        <v>26</v>
      </c>
      <c r="J7484" s="11" t="s">
        <v>27</v>
      </c>
      <c r="K7484" s="11" t="s">
        <v>195</v>
      </c>
      <c r="L7484" s="11" t="s">
        <v>29</v>
      </c>
      <c r="M7484" s="9" t="s">
        <v>30</v>
      </c>
      <c r="N7484" s="9" t="s">
        <v>31</v>
      </c>
      <c r="O7484" s="11" t="s">
        <v>32</v>
      </c>
      <c r="P7484" s="11" t="s">
        <v>22</v>
      </c>
      <c r="Q7484" s="11" t="s">
        <v>37238</v>
      </c>
      <c r="R7484" s="11" t="s">
        <v>34</v>
      </c>
      <c r="S7484" s="9" t="s">
        <v>37239</v>
      </c>
      <c r="T7484" s="9" t="s">
        <v>22</v>
      </c>
    </row>
    <row r="7485" customHeight="1" spans="1:20">
      <c r="A7485" s="6">
        <v>45217</v>
      </c>
      <c r="B7485" s="9" t="s">
        <v>37240</v>
      </c>
      <c r="C7485" s="9" t="s">
        <v>6506</v>
      </c>
      <c r="D7485" s="11" t="s">
        <v>22</v>
      </c>
      <c r="E7485" s="9" t="s">
        <v>37241</v>
      </c>
      <c r="F7485" s="9" t="s">
        <v>37242</v>
      </c>
      <c r="G7485" s="11" t="s">
        <v>130</v>
      </c>
      <c r="H7485" s="11" t="s">
        <v>110</v>
      </c>
      <c r="I7485" s="11" t="s">
        <v>3098</v>
      </c>
      <c r="J7485" s="11" t="s">
        <v>27</v>
      </c>
      <c r="K7485" s="11" t="s">
        <v>28</v>
      </c>
      <c r="L7485" s="11" t="s">
        <v>43</v>
      </c>
      <c r="M7485" s="9" t="s">
        <v>30</v>
      </c>
      <c r="N7485" s="9" t="s">
        <v>208</v>
      </c>
      <c r="O7485" s="11" t="s">
        <v>32</v>
      </c>
      <c r="P7485" s="11" t="s">
        <v>22</v>
      </c>
      <c r="Q7485" s="11" t="s">
        <v>37243</v>
      </c>
      <c r="R7485" s="11" t="s">
        <v>46</v>
      </c>
      <c r="S7485" s="9" t="s">
        <v>37244</v>
      </c>
      <c r="T7485" s="9" t="s">
        <v>22</v>
      </c>
    </row>
    <row r="7486" customHeight="1" spans="1:20">
      <c r="A7486" s="6">
        <v>45217</v>
      </c>
      <c r="B7486" s="9" t="s">
        <v>37245</v>
      </c>
      <c r="C7486" s="9" t="s">
        <v>6506</v>
      </c>
      <c r="D7486" s="11" t="s">
        <v>22</v>
      </c>
      <c r="E7486" s="9" t="s">
        <v>37246</v>
      </c>
      <c r="F7486" s="9" t="s">
        <v>37247</v>
      </c>
      <c r="G7486" s="11" t="s">
        <v>41</v>
      </c>
      <c r="H7486" s="11" t="s">
        <v>22</v>
      </c>
      <c r="I7486" s="11" t="s">
        <v>111</v>
      </c>
      <c r="J7486" s="11" t="s">
        <v>27</v>
      </c>
      <c r="K7486" s="11" t="s">
        <v>28</v>
      </c>
      <c r="L7486" s="11" t="s">
        <v>43</v>
      </c>
      <c r="M7486" s="9" t="s">
        <v>44</v>
      </c>
      <c r="N7486" s="9" t="s">
        <v>208</v>
      </c>
      <c r="O7486" s="11" t="s">
        <v>32</v>
      </c>
      <c r="P7486" s="11" t="s">
        <v>22</v>
      </c>
      <c r="Q7486" s="11" t="s">
        <v>37248</v>
      </c>
      <c r="R7486" s="11" t="s">
        <v>46</v>
      </c>
      <c r="S7486" s="9" t="s">
        <v>37249</v>
      </c>
      <c r="T7486" s="9" t="s">
        <v>22</v>
      </c>
    </row>
    <row r="7487" customHeight="1" spans="1:20">
      <c r="A7487" s="6">
        <v>45217</v>
      </c>
      <c r="B7487" s="9" t="s">
        <v>37250</v>
      </c>
      <c r="C7487" s="9" t="s">
        <v>6506</v>
      </c>
      <c r="D7487" s="11" t="s">
        <v>22</v>
      </c>
      <c r="E7487" s="9" t="s">
        <v>37251</v>
      </c>
      <c r="F7487" s="9" t="s">
        <v>37252</v>
      </c>
      <c r="G7487" s="11" t="s">
        <v>130</v>
      </c>
      <c r="H7487" s="11" t="s">
        <v>22</v>
      </c>
      <c r="I7487" s="11" t="s">
        <v>117</v>
      </c>
      <c r="J7487" s="11" t="s">
        <v>27</v>
      </c>
      <c r="K7487" s="11" t="s">
        <v>28</v>
      </c>
      <c r="L7487" s="11" t="s">
        <v>43</v>
      </c>
      <c r="M7487" s="9" t="s">
        <v>30</v>
      </c>
      <c r="N7487" s="9" t="s">
        <v>208</v>
      </c>
      <c r="O7487" s="11" t="s">
        <v>32</v>
      </c>
      <c r="P7487" s="11" t="s">
        <v>22</v>
      </c>
      <c r="Q7487" s="11" t="s">
        <v>37253</v>
      </c>
      <c r="R7487" s="11" t="s">
        <v>46</v>
      </c>
      <c r="S7487" s="9" t="s">
        <v>37254</v>
      </c>
      <c r="T7487" s="9" t="s">
        <v>22</v>
      </c>
    </row>
    <row r="7488" customHeight="1" spans="1:20">
      <c r="A7488" s="6">
        <v>45217</v>
      </c>
      <c r="B7488" s="9" t="s">
        <v>37255</v>
      </c>
      <c r="C7488" s="9" t="s">
        <v>6506</v>
      </c>
      <c r="D7488" s="11" t="s">
        <v>22</v>
      </c>
      <c r="E7488" s="9" t="s">
        <v>28809</v>
      </c>
      <c r="F7488" s="9" t="s">
        <v>28810</v>
      </c>
      <c r="G7488" s="11" t="s">
        <v>53</v>
      </c>
      <c r="H7488" s="11" t="s">
        <v>22</v>
      </c>
      <c r="I7488" s="11" t="s">
        <v>9203</v>
      </c>
      <c r="J7488" s="11" t="s">
        <v>27</v>
      </c>
      <c r="K7488" s="11" t="s">
        <v>28</v>
      </c>
      <c r="L7488" s="11" t="s">
        <v>43</v>
      </c>
      <c r="M7488" s="9" t="s">
        <v>30</v>
      </c>
      <c r="N7488" s="9" t="s">
        <v>208</v>
      </c>
      <c r="O7488" s="11" t="s">
        <v>32</v>
      </c>
      <c r="P7488" s="11" t="s">
        <v>22</v>
      </c>
      <c r="Q7488" s="11" t="s">
        <v>22</v>
      </c>
      <c r="R7488" s="11" t="s">
        <v>9203</v>
      </c>
      <c r="S7488" s="9" t="s">
        <v>37256</v>
      </c>
      <c r="T7488" s="9" t="s">
        <v>22</v>
      </c>
    </row>
    <row r="7489" customHeight="1" spans="1:20">
      <c r="A7489" s="6">
        <v>45217</v>
      </c>
      <c r="B7489" s="9" t="s">
        <v>37257</v>
      </c>
      <c r="C7489" s="9" t="s">
        <v>6506</v>
      </c>
      <c r="D7489" s="11" t="s">
        <v>22</v>
      </c>
      <c r="E7489" s="9" t="s">
        <v>37258</v>
      </c>
      <c r="F7489" s="9" t="s">
        <v>37259</v>
      </c>
      <c r="G7489" s="11" t="s">
        <v>53</v>
      </c>
      <c r="H7489" s="11" t="s">
        <v>22</v>
      </c>
      <c r="I7489" s="11" t="s">
        <v>12356</v>
      </c>
      <c r="J7489" s="11" t="s">
        <v>27</v>
      </c>
      <c r="K7489" s="11" t="s">
        <v>28</v>
      </c>
      <c r="L7489" s="11" t="s">
        <v>43</v>
      </c>
      <c r="M7489" s="9" t="s">
        <v>30</v>
      </c>
      <c r="N7489" s="9" t="s">
        <v>208</v>
      </c>
      <c r="O7489" s="11" t="s">
        <v>32</v>
      </c>
      <c r="P7489" s="11" t="s">
        <v>22</v>
      </c>
      <c r="Q7489" s="11" t="s">
        <v>22</v>
      </c>
      <c r="R7489" s="11" t="s">
        <v>12356</v>
      </c>
      <c r="S7489" s="9" t="s">
        <v>37260</v>
      </c>
      <c r="T7489" s="9" t="s">
        <v>22</v>
      </c>
    </row>
    <row r="7490" customHeight="1" spans="1:20">
      <c r="A7490" s="6">
        <v>45217</v>
      </c>
      <c r="B7490" s="9" t="s">
        <v>37261</v>
      </c>
      <c r="C7490" s="9" t="s">
        <v>6506</v>
      </c>
      <c r="D7490" s="11" t="s">
        <v>22</v>
      </c>
      <c r="E7490" s="9" t="s">
        <v>37262</v>
      </c>
      <c r="F7490" s="9" t="s">
        <v>37263</v>
      </c>
      <c r="G7490" s="11" t="s">
        <v>130</v>
      </c>
      <c r="H7490" s="11" t="s">
        <v>22</v>
      </c>
      <c r="I7490" s="11" t="s">
        <v>293</v>
      </c>
      <c r="J7490" s="11" t="s">
        <v>27</v>
      </c>
      <c r="K7490" s="11" t="s">
        <v>28</v>
      </c>
      <c r="L7490" s="11" t="s">
        <v>43</v>
      </c>
      <c r="M7490" s="9" t="s">
        <v>30</v>
      </c>
      <c r="N7490" s="9" t="s">
        <v>208</v>
      </c>
      <c r="O7490" s="11" t="s">
        <v>32</v>
      </c>
      <c r="P7490" s="11" t="s">
        <v>22</v>
      </c>
      <c r="Q7490" s="11" t="s">
        <v>37264</v>
      </c>
      <c r="R7490" s="11" t="s">
        <v>46</v>
      </c>
      <c r="S7490" s="9" t="s">
        <v>37265</v>
      </c>
      <c r="T7490" s="9" t="s">
        <v>22</v>
      </c>
    </row>
    <row r="7491" customHeight="1" spans="1:20">
      <c r="A7491" s="6">
        <v>45217</v>
      </c>
      <c r="B7491" s="9" t="s">
        <v>37266</v>
      </c>
      <c r="C7491" s="9" t="s">
        <v>6506</v>
      </c>
      <c r="D7491" s="11" t="s">
        <v>22</v>
      </c>
      <c r="E7491" s="9" t="s">
        <v>37267</v>
      </c>
      <c r="F7491" s="9" t="s">
        <v>37268</v>
      </c>
      <c r="G7491" s="11" t="s">
        <v>130</v>
      </c>
      <c r="H7491" s="11" t="s">
        <v>22</v>
      </c>
      <c r="I7491" s="11" t="s">
        <v>270</v>
      </c>
      <c r="J7491" s="11" t="s">
        <v>27</v>
      </c>
      <c r="K7491" s="11" t="s">
        <v>28</v>
      </c>
      <c r="L7491" s="11" t="s">
        <v>43</v>
      </c>
      <c r="M7491" s="9" t="s">
        <v>30</v>
      </c>
      <c r="N7491" s="9" t="s">
        <v>208</v>
      </c>
      <c r="O7491" s="11" t="s">
        <v>32</v>
      </c>
      <c r="P7491" s="11" t="s">
        <v>22</v>
      </c>
      <c r="Q7491" s="11" t="s">
        <v>37269</v>
      </c>
      <c r="R7491" s="11" t="s">
        <v>46</v>
      </c>
      <c r="S7491" s="9" t="s">
        <v>37270</v>
      </c>
      <c r="T7491" s="9" t="s">
        <v>22</v>
      </c>
    </row>
    <row r="7492" customHeight="1" spans="1:20">
      <c r="A7492" s="6">
        <v>45217</v>
      </c>
      <c r="B7492" s="9" t="s">
        <v>37271</v>
      </c>
      <c r="C7492" s="9" t="s">
        <v>6506</v>
      </c>
      <c r="D7492" s="11" t="s">
        <v>22</v>
      </c>
      <c r="E7492" s="9" t="s">
        <v>37236</v>
      </c>
      <c r="F7492" s="9" t="s">
        <v>37237</v>
      </c>
      <c r="G7492" s="11" t="s">
        <v>62</v>
      </c>
      <c r="H7492" s="11" t="s">
        <v>22</v>
      </c>
      <c r="I7492" s="11" t="s">
        <v>490</v>
      </c>
      <c r="J7492" s="11" t="s">
        <v>27</v>
      </c>
      <c r="K7492" s="11" t="s">
        <v>28</v>
      </c>
      <c r="L7492" s="11" t="s">
        <v>43</v>
      </c>
      <c r="M7492" s="9" t="s">
        <v>30</v>
      </c>
      <c r="N7492" s="9" t="s">
        <v>208</v>
      </c>
      <c r="O7492" s="11" t="s">
        <v>32</v>
      </c>
      <c r="P7492" s="11" t="s">
        <v>22</v>
      </c>
      <c r="Q7492" s="11" t="s">
        <v>37272</v>
      </c>
      <c r="R7492" s="11" t="s">
        <v>46</v>
      </c>
      <c r="S7492" s="9" t="s">
        <v>37273</v>
      </c>
      <c r="T7492" s="9" t="s">
        <v>22</v>
      </c>
    </row>
    <row r="7493" customHeight="1" spans="1:20">
      <c r="A7493" s="6">
        <v>45217</v>
      </c>
      <c r="B7493" s="9" t="s">
        <v>37274</v>
      </c>
      <c r="C7493" s="9" t="s">
        <v>6506</v>
      </c>
      <c r="D7493" s="11" t="s">
        <v>22</v>
      </c>
      <c r="E7493" s="9" t="s">
        <v>37275</v>
      </c>
      <c r="F7493" s="9" t="s">
        <v>37276</v>
      </c>
      <c r="G7493" s="11" t="s">
        <v>41</v>
      </c>
      <c r="H7493" s="11" t="s">
        <v>22</v>
      </c>
      <c r="I7493" s="11" t="s">
        <v>155</v>
      </c>
      <c r="J7493" s="11" t="s">
        <v>27</v>
      </c>
      <c r="K7493" s="11" t="s">
        <v>28</v>
      </c>
      <c r="L7493" s="11" t="s">
        <v>43</v>
      </c>
      <c r="M7493" s="9" t="s">
        <v>44</v>
      </c>
      <c r="N7493" s="9" t="s">
        <v>208</v>
      </c>
      <c r="O7493" s="11" t="s">
        <v>32</v>
      </c>
      <c r="P7493" s="11" t="s">
        <v>22</v>
      </c>
      <c r="Q7493" s="11" t="s">
        <v>37277</v>
      </c>
      <c r="R7493" s="11" t="s">
        <v>46</v>
      </c>
      <c r="S7493" s="9" t="s">
        <v>37278</v>
      </c>
      <c r="T7493" s="9" t="s">
        <v>22</v>
      </c>
    </row>
    <row r="7494" customHeight="1" spans="1:20">
      <c r="A7494" s="6">
        <v>45217</v>
      </c>
      <c r="B7494" s="9" t="s">
        <v>37279</v>
      </c>
      <c r="C7494" s="9" t="s">
        <v>6506</v>
      </c>
      <c r="D7494" s="11" t="s">
        <v>22</v>
      </c>
      <c r="E7494" s="9" t="s">
        <v>37280</v>
      </c>
      <c r="F7494" s="9" t="s">
        <v>37281</v>
      </c>
      <c r="G7494" s="11" t="s">
        <v>82</v>
      </c>
      <c r="H7494" s="11" t="s">
        <v>22</v>
      </c>
      <c r="I7494" s="11" t="s">
        <v>9203</v>
      </c>
      <c r="J7494" s="11" t="s">
        <v>27</v>
      </c>
      <c r="K7494" s="11" t="s">
        <v>28</v>
      </c>
      <c r="L7494" s="11" t="s">
        <v>43</v>
      </c>
      <c r="M7494" s="9" t="s">
        <v>30</v>
      </c>
      <c r="N7494" s="9" t="s">
        <v>208</v>
      </c>
      <c r="O7494" s="11" t="s">
        <v>32</v>
      </c>
      <c r="P7494" s="11" t="s">
        <v>22</v>
      </c>
      <c r="Q7494" s="11" t="s">
        <v>22</v>
      </c>
      <c r="R7494" s="11" t="s">
        <v>9203</v>
      </c>
      <c r="S7494" s="9" t="s">
        <v>37282</v>
      </c>
      <c r="T7494" s="9" t="s">
        <v>22</v>
      </c>
    </row>
    <row r="7495" customHeight="1" spans="1:20">
      <c r="A7495" s="6">
        <v>45217</v>
      </c>
      <c r="B7495" s="9" t="s">
        <v>37283</v>
      </c>
      <c r="C7495" s="9" t="s">
        <v>6506</v>
      </c>
      <c r="D7495" s="11" t="s">
        <v>22</v>
      </c>
      <c r="E7495" s="9" t="s">
        <v>37284</v>
      </c>
      <c r="F7495" s="9" t="s">
        <v>37285</v>
      </c>
      <c r="G7495" s="11" t="s">
        <v>69</v>
      </c>
      <c r="H7495" s="11" t="s">
        <v>22</v>
      </c>
      <c r="I7495" s="11" t="s">
        <v>149</v>
      </c>
      <c r="J7495" s="11" t="s">
        <v>27</v>
      </c>
      <c r="K7495" s="11" t="s">
        <v>28</v>
      </c>
      <c r="L7495" s="11" t="s">
        <v>43</v>
      </c>
      <c r="M7495" s="9" t="s">
        <v>44</v>
      </c>
      <c r="N7495" s="9" t="s">
        <v>208</v>
      </c>
      <c r="O7495" s="11" t="s">
        <v>32</v>
      </c>
      <c r="P7495" s="11" t="s">
        <v>22</v>
      </c>
      <c r="Q7495" s="11" t="s">
        <v>37286</v>
      </c>
      <c r="R7495" s="11" t="s">
        <v>46</v>
      </c>
      <c r="S7495" s="9" t="s">
        <v>37287</v>
      </c>
      <c r="T7495" s="9" t="s">
        <v>22</v>
      </c>
    </row>
    <row r="7496" customHeight="1" spans="1:20">
      <c r="A7496" s="6">
        <v>45217</v>
      </c>
      <c r="B7496" s="9" t="s">
        <v>37288</v>
      </c>
      <c r="C7496" s="9" t="s">
        <v>6506</v>
      </c>
      <c r="D7496" s="11" t="s">
        <v>22</v>
      </c>
      <c r="E7496" s="9" t="s">
        <v>37289</v>
      </c>
      <c r="F7496" s="9" t="s">
        <v>37290</v>
      </c>
      <c r="G7496" s="11" t="s">
        <v>25</v>
      </c>
      <c r="H7496" s="11" t="s">
        <v>22</v>
      </c>
      <c r="I7496" s="11" t="s">
        <v>576</v>
      </c>
      <c r="J7496" s="11" t="s">
        <v>27</v>
      </c>
      <c r="K7496" s="11" t="s">
        <v>28</v>
      </c>
      <c r="L7496" s="11" t="s">
        <v>43</v>
      </c>
      <c r="M7496" s="9" t="s">
        <v>30</v>
      </c>
      <c r="N7496" s="9" t="s">
        <v>208</v>
      </c>
      <c r="O7496" s="11" t="s">
        <v>32</v>
      </c>
      <c r="P7496" s="11" t="s">
        <v>22</v>
      </c>
      <c r="Q7496" s="11" t="s">
        <v>37291</v>
      </c>
      <c r="R7496" s="11" t="s">
        <v>46</v>
      </c>
      <c r="S7496" s="9" t="s">
        <v>37292</v>
      </c>
      <c r="T7496" s="9" t="s">
        <v>22</v>
      </c>
    </row>
    <row r="7497" customHeight="1" spans="1:20">
      <c r="A7497" s="6">
        <v>45217</v>
      </c>
      <c r="B7497" s="9" t="s">
        <v>37293</v>
      </c>
      <c r="C7497" s="9" t="s">
        <v>6506</v>
      </c>
      <c r="D7497" s="11" t="s">
        <v>22</v>
      </c>
      <c r="E7497" s="9" t="s">
        <v>37294</v>
      </c>
      <c r="F7497" s="9" t="s">
        <v>37295</v>
      </c>
      <c r="G7497" s="11" t="s">
        <v>62</v>
      </c>
      <c r="H7497" s="11" t="s">
        <v>22</v>
      </c>
      <c r="I7497" s="11" t="s">
        <v>511</v>
      </c>
      <c r="J7497" s="11" t="s">
        <v>27</v>
      </c>
      <c r="K7497" s="11" t="s">
        <v>28</v>
      </c>
      <c r="L7497" s="11" t="s">
        <v>43</v>
      </c>
      <c r="M7497" s="9" t="s">
        <v>30</v>
      </c>
      <c r="N7497" s="9" t="s">
        <v>208</v>
      </c>
      <c r="O7497" s="11" t="s">
        <v>32</v>
      </c>
      <c r="P7497" s="11" t="s">
        <v>22</v>
      </c>
      <c r="Q7497" s="11" t="s">
        <v>37296</v>
      </c>
      <c r="R7497" s="11" t="s">
        <v>46</v>
      </c>
      <c r="S7497" s="9" t="s">
        <v>37297</v>
      </c>
      <c r="T7497" s="9" t="s">
        <v>22</v>
      </c>
    </row>
    <row r="7498" customHeight="1" spans="1:20">
      <c r="A7498" s="6">
        <v>45217</v>
      </c>
      <c r="B7498" s="9" t="s">
        <v>37298</v>
      </c>
      <c r="C7498" s="9" t="s">
        <v>6506</v>
      </c>
      <c r="D7498" s="11" t="s">
        <v>22</v>
      </c>
      <c r="E7498" s="9" t="s">
        <v>37299</v>
      </c>
      <c r="F7498" s="9" t="s">
        <v>37300</v>
      </c>
      <c r="G7498" s="11" t="s">
        <v>130</v>
      </c>
      <c r="H7498" s="11" t="s">
        <v>22</v>
      </c>
      <c r="I7498" s="11" t="s">
        <v>149</v>
      </c>
      <c r="J7498" s="11" t="s">
        <v>27</v>
      </c>
      <c r="K7498" s="11" t="s">
        <v>28</v>
      </c>
      <c r="L7498" s="11" t="s">
        <v>43</v>
      </c>
      <c r="M7498" s="9" t="s">
        <v>44</v>
      </c>
      <c r="N7498" s="9" t="s">
        <v>208</v>
      </c>
      <c r="O7498" s="11" t="s">
        <v>32</v>
      </c>
      <c r="P7498" s="11" t="s">
        <v>22</v>
      </c>
      <c r="Q7498" s="11" t="s">
        <v>37301</v>
      </c>
      <c r="R7498" s="11" t="s">
        <v>46</v>
      </c>
      <c r="S7498" s="9" t="s">
        <v>37302</v>
      </c>
      <c r="T7498" s="9" t="s">
        <v>22</v>
      </c>
    </row>
    <row r="7499" customHeight="1" spans="1:20">
      <c r="A7499" s="6">
        <v>45217</v>
      </c>
      <c r="B7499" s="9" t="s">
        <v>37303</v>
      </c>
      <c r="C7499" s="9" t="s">
        <v>6506</v>
      </c>
      <c r="D7499" s="11" t="s">
        <v>22</v>
      </c>
      <c r="E7499" s="9" t="s">
        <v>37304</v>
      </c>
      <c r="F7499" s="9" t="s">
        <v>37305</v>
      </c>
      <c r="G7499" s="11" t="s">
        <v>41</v>
      </c>
      <c r="H7499" s="11" t="s">
        <v>22</v>
      </c>
      <c r="I7499" s="11" t="s">
        <v>277</v>
      </c>
      <c r="J7499" s="11" t="s">
        <v>27</v>
      </c>
      <c r="K7499" s="11" t="s">
        <v>28</v>
      </c>
      <c r="L7499" s="11" t="s">
        <v>43</v>
      </c>
      <c r="M7499" s="9" t="s">
        <v>30</v>
      </c>
      <c r="N7499" s="9" t="s">
        <v>208</v>
      </c>
      <c r="O7499" s="11" t="s">
        <v>32</v>
      </c>
      <c r="P7499" s="11" t="s">
        <v>22</v>
      </c>
      <c r="Q7499" s="11" t="s">
        <v>37306</v>
      </c>
      <c r="R7499" s="11" t="s">
        <v>46</v>
      </c>
      <c r="S7499" s="9" t="s">
        <v>37307</v>
      </c>
      <c r="T7499" s="9" t="s">
        <v>22</v>
      </c>
    </row>
    <row r="7500" customHeight="1" spans="1:20">
      <c r="A7500" s="6">
        <v>45217</v>
      </c>
      <c r="B7500" s="9" t="s">
        <v>37308</v>
      </c>
      <c r="C7500" s="9" t="s">
        <v>6506</v>
      </c>
      <c r="D7500" s="11" t="s">
        <v>22</v>
      </c>
      <c r="E7500" s="9" t="s">
        <v>37309</v>
      </c>
      <c r="F7500" s="9" t="s">
        <v>37310</v>
      </c>
      <c r="G7500" s="11" t="s">
        <v>69</v>
      </c>
      <c r="H7500" s="11" t="s">
        <v>22</v>
      </c>
      <c r="I7500" s="11" t="s">
        <v>90</v>
      </c>
      <c r="J7500" s="11" t="s">
        <v>27</v>
      </c>
      <c r="K7500" s="11" t="s">
        <v>28</v>
      </c>
      <c r="L7500" s="11" t="s">
        <v>43</v>
      </c>
      <c r="M7500" s="9" t="s">
        <v>44</v>
      </c>
      <c r="N7500" s="9" t="s">
        <v>208</v>
      </c>
      <c r="O7500" s="11" t="s">
        <v>32</v>
      </c>
      <c r="P7500" s="11" t="s">
        <v>22</v>
      </c>
      <c r="Q7500" s="11" t="s">
        <v>37311</v>
      </c>
      <c r="R7500" s="11" t="s">
        <v>46</v>
      </c>
      <c r="S7500" s="9" t="s">
        <v>37312</v>
      </c>
      <c r="T7500" s="9" t="s">
        <v>22</v>
      </c>
    </row>
    <row r="7501" customHeight="1" spans="1:20">
      <c r="A7501" s="6">
        <v>45217</v>
      </c>
      <c r="B7501" s="9" t="s">
        <v>37313</v>
      </c>
      <c r="C7501" s="9" t="s">
        <v>1167</v>
      </c>
      <c r="D7501" s="11" t="s">
        <v>22</v>
      </c>
      <c r="E7501" s="9" t="s">
        <v>37314</v>
      </c>
      <c r="F7501" s="9" t="s">
        <v>37315</v>
      </c>
      <c r="G7501" s="11" t="s">
        <v>62</v>
      </c>
      <c r="H7501" s="11" t="s">
        <v>22</v>
      </c>
      <c r="I7501" s="11" t="s">
        <v>63</v>
      </c>
      <c r="J7501" s="11" t="s">
        <v>27</v>
      </c>
      <c r="K7501" s="11" t="s">
        <v>28</v>
      </c>
      <c r="L7501" s="11" t="s">
        <v>43</v>
      </c>
      <c r="M7501" s="9" t="s">
        <v>30</v>
      </c>
      <c r="N7501" s="9" t="s">
        <v>31</v>
      </c>
      <c r="O7501" s="11" t="s">
        <v>32</v>
      </c>
      <c r="P7501" s="11" t="s">
        <v>22</v>
      </c>
      <c r="Q7501" s="11" t="s">
        <v>37316</v>
      </c>
      <c r="R7501" s="11" t="s">
        <v>46</v>
      </c>
      <c r="S7501" s="9" t="s">
        <v>37317</v>
      </c>
      <c r="T7501" s="9" t="s">
        <v>37318</v>
      </c>
    </row>
    <row r="7502" customHeight="1" spans="1:20">
      <c r="A7502" s="6">
        <v>45217</v>
      </c>
      <c r="B7502" s="9" t="s">
        <v>37319</v>
      </c>
      <c r="C7502" s="9" t="s">
        <v>7484</v>
      </c>
      <c r="D7502" s="11" t="s">
        <v>22</v>
      </c>
      <c r="E7502" s="9" t="s">
        <v>37320</v>
      </c>
      <c r="F7502" s="9" t="s">
        <v>37321</v>
      </c>
      <c r="G7502" s="11" t="s">
        <v>41</v>
      </c>
      <c r="H7502" s="11" t="s">
        <v>22</v>
      </c>
      <c r="I7502" s="11" t="s">
        <v>26</v>
      </c>
      <c r="J7502" s="11" t="s">
        <v>27</v>
      </c>
      <c r="K7502" s="11" t="s">
        <v>28</v>
      </c>
      <c r="L7502" s="11" t="s">
        <v>29</v>
      </c>
      <c r="M7502" s="9" t="s">
        <v>30</v>
      </c>
      <c r="N7502" s="9" t="s">
        <v>31</v>
      </c>
      <c r="O7502" s="11" t="s">
        <v>32</v>
      </c>
      <c r="P7502" s="11" t="s">
        <v>22</v>
      </c>
      <c r="Q7502" s="11" t="s">
        <v>37322</v>
      </c>
      <c r="R7502" s="11" t="s">
        <v>34</v>
      </c>
      <c r="S7502" s="9" t="s">
        <v>37323</v>
      </c>
      <c r="T7502" s="9" t="s">
        <v>37324</v>
      </c>
    </row>
    <row r="7503" customHeight="1" spans="1:20">
      <c r="A7503" s="6">
        <v>45217</v>
      </c>
      <c r="B7503" s="9" t="s">
        <v>37325</v>
      </c>
      <c r="C7503" s="9" t="s">
        <v>6506</v>
      </c>
      <c r="D7503" s="11" t="s">
        <v>22</v>
      </c>
      <c r="E7503" s="9" t="s">
        <v>37326</v>
      </c>
      <c r="F7503" s="9" t="s">
        <v>8223</v>
      </c>
      <c r="G7503" s="11" t="s">
        <v>62</v>
      </c>
      <c r="H7503" s="11" t="s">
        <v>96</v>
      </c>
      <c r="I7503" s="11" t="s">
        <v>131</v>
      </c>
      <c r="J7503" s="11" t="s">
        <v>27</v>
      </c>
      <c r="K7503" s="11" t="s">
        <v>28</v>
      </c>
      <c r="L7503" s="11" t="s">
        <v>43</v>
      </c>
      <c r="M7503" s="9" t="s">
        <v>30</v>
      </c>
      <c r="N7503" s="9" t="s">
        <v>208</v>
      </c>
      <c r="O7503" s="11" t="s">
        <v>32</v>
      </c>
      <c r="P7503" s="11" t="s">
        <v>22</v>
      </c>
      <c r="Q7503" s="11" t="s">
        <v>37327</v>
      </c>
      <c r="R7503" s="11" t="s">
        <v>46</v>
      </c>
      <c r="S7503" s="9" t="s">
        <v>37328</v>
      </c>
      <c r="T7503" s="9" t="s">
        <v>37329</v>
      </c>
    </row>
    <row r="7504" customHeight="1" spans="1:20">
      <c r="A7504" s="6">
        <v>45217</v>
      </c>
      <c r="B7504" s="9" t="s">
        <v>37330</v>
      </c>
      <c r="C7504" s="9" t="s">
        <v>6506</v>
      </c>
      <c r="D7504" s="11" t="s">
        <v>22</v>
      </c>
      <c r="E7504" s="9" t="s">
        <v>37331</v>
      </c>
      <c r="F7504" s="9" t="s">
        <v>37332</v>
      </c>
      <c r="G7504" s="11" t="s">
        <v>41</v>
      </c>
      <c r="H7504" s="11" t="s">
        <v>110</v>
      </c>
      <c r="I7504" s="11" t="s">
        <v>490</v>
      </c>
      <c r="J7504" s="11" t="s">
        <v>27</v>
      </c>
      <c r="K7504" s="11" t="s">
        <v>28</v>
      </c>
      <c r="L7504" s="11" t="s">
        <v>43</v>
      </c>
      <c r="M7504" s="9" t="s">
        <v>30</v>
      </c>
      <c r="N7504" s="9" t="s">
        <v>208</v>
      </c>
      <c r="O7504" s="11" t="s">
        <v>32</v>
      </c>
      <c r="P7504" s="11" t="s">
        <v>22</v>
      </c>
      <c r="Q7504" s="11" t="s">
        <v>37333</v>
      </c>
      <c r="R7504" s="11" t="s">
        <v>46</v>
      </c>
      <c r="S7504" s="9" t="s">
        <v>37334</v>
      </c>
      <c r="T7504" s="9" t="s">
        <v>37335</v>
      </c>
    </row>
    <row r="7505" customHeight="1" spans="1:20">
      <c r="A7505" s="6">
        <v>45217</v>
      </c>
      <c r="B7505" s="9" t="s">
        <v>37336</v>
      </c>
      <c r="C7505" s="9" t="s">
        <v>6506</v>
      </c>
      <c r="D7505" s="11" t="s">
        <v>22</v>
      </c>
      <c r="E7505" s="9" t="s">
        <v>37337</v>
      </c>
      <c r="F7505" s="9" t="s">
        <v>37338</v>
      </c>
      <c r="G7505" s="11" t="s">
        <v>41</v>
      </c>
      <c r="H7505" s="11" t="s">
        <v>22</v>
      </c>
      <c r="I7505" s="11" t="s">
        <v>701</v>
      </c>
      <c r="J7505" s="11" t="s">
        <v>27</v>
      </c>
      <c r="K7505" s="11" t="s">
        <v>28</v>
      </c>
      <c r="L7505" s="11" t="s">
        <v>43</v>
      </c>
      <c r="M7505" s="9" t="s">
        <v>30</v>
      </c>
      <c r="N7505" s="9" t="s">
        <v>208</v>
      </c>
      <c r="O7505" s="11" t="s">
        <v>32</v>
      </c>
      <c r="P7505" s="11" t="s">
        <v>22</v>
      </c>
      <c r="Q7505" s="11" t="s">
        <v>37339</v>
      </c>
      <c r="R7505" s="11" t="s">
        <v>46</v>
      </c>
      <c r="S7505" s="9" t="s">
        <v>37340</v>
      </c>
      <c r="T7505" s="9" t="s">
        <v>37341</v>
      </c>
    </row>
    <row r="7506" customHeight="1" spans="1:20">
      <c r="A7506" s="6">
        <v>45217</v>
      </c>
      <c r="B7506" s="9" t="s">
        <v>37342</v>
      </c>
      <c r="C7506" s="9" t="s">
        <v>6506</v>
      </c>
      <c r="D7506" s="11" t="s">
        <v>22</v>
      </c>
      <c r="E7506" s="9" t="s">
        <v>37343</v>
      </c>
      <c r="F7506" s="9" t="s">
        <v>37344</v>
      </c>
      <c r="G7506" s="11" t="s">
        <v>130</v>
      </c>
      <c r="H7506" s="11" t="s">
        <v>22</v>
      </c>
      <c r="I7506" s="11" t="s">
        <v>1595</v>
      </c>
      <c r="J7506" s="11" t="s">
        <v>27</v>
      </c>
      <c r="K7506" s="11" t="s">
        <v>28</v>
      </c>
      <c r="L7506" s="11" t="s">
        <v>43</v>
      </c>
      <c r="M7506" s="9" t="s">
        <v>44</v>
      </c>
      <c r="N7506" s="9" t="s">
        <v>208</v>
      </c>
      <c r="O7506" s="11" t="s">
        <v>32</v>
      </c>
      <c r="P7506" s="11" t="s">
        <v>22</v>
      </c>
      <c r="Q7506" s="11" t="s">
        <v>37345</v>
      </c>
      <c r="R7506" s="11" t="s">
        <v>46</v>
      </c>
      <c r="S7506" s="9" t="s">
        <v>37346</v>
      </c>
      <c r="T7506" s="9" t="s">
        <v>37347</v>
      </c>
    </row>
    <row r="7507" customHeight="1" spans="1:20">
      <c r="A7507" s="6">
        <v>45217</v>
      </c>
      <c r="B7507" s="9" t="s">
        <v>37348</v>
      </c>
      <c r="C7507" s="9" t="s">
        <v>6506</v>
      </c>
      <c r="D7507" s="11" t="s">
        <v>22</v>
      </c>
      <c r="E7507" s="9" t="s">
        <v>37349</v>
      </c>
      <c r="F7507" s="9" t="s">
        <v>37350</v>
      </c>
      <c r="G7507" s="11" t="s">
        <v>130</v>
      </c>
      <c r="H7507" s="11" t="s">
        <v>22</v>
      </c>
      <c r="I7507" s="11" t="s">
        <v>97</v>
      </c>
      <c r="J7507" s="11" t="s">
        <v>27</v>
      </c>
      <c r="K7507" s="11" t="s">
        <v>28</v>
      </c>
      <c r="L7507" s="11" t="s">
        <v>43</v>
      </c>
      <c r="M7507" s="9" t="s">
        <v>799</v>
      </c>
      <c r="N7507" s="9" t="s">
        <v>208</v>
      </c>
      <c r="O7507" s="11" t="s">
        <v>32</v>
      </c>
      <c r="P7507" s="11" t="s">
        <v>22</v>
      </c>
      <c r="Q7507" s="11" t="s">
        <v>37351</v>
      </c>
      <c r="R7507" s="11" t="s">
        <v>46</v>
      </c>
      <c r="S7507" s="9" t="s">
        <v>37352</v>
      </c>
      <c r="T7507" s="9" t="s">
        <v>37353</v>
      </c>
    </row>
    <row r="7508" customHeight="1" spans="1:20">
      <c r="A7508" s="6">
        <v>45217</v>
      </c>
      <c r="B7508" s="9" t="s">
        <v>37354</v>
      </c>
      <c r="C7508" s="9" t="s">
        <v>6506</v>
      </c>
      <c r="D7508" s="11" t="s">
        <v>22</v>
      </c>
      <c r="E7508" s="9" t="s">
        <v>37355</v>
      </c>
      <c r="F7508" s="9" t="s">
        <v>37356</v>
      </c>
      <c r="G7508" s="11" t="s">
        <v>82</v>
      </c>
      <c r="H7508" s="11" t="s">
        <v>22</v>
      </c>
      <c r="I7508" s="11" t="s">
        <v>75</v>
      </c>
      <c r="J7508" s="11" t="s">
        <v>27</v>
      </c>
      <c r="K7508" s="11" t="s">
        <v>28</v>
      </c>
      <c r="L7508" s="11" t="s">
        <v>43</v>
      </c>
      <c r="M7508" s="9" t="s">
        <v>44</v>
      </c>
      <c r="N7508" s="9" t="s">
        <v>208</v>
      </c>
      <c r="O7508" s="11" t="s">
        <v>32</v>
      </c>
      <c r="P7508" s="11" t="s">
        <v>22</v>
      </c>
      <c r="Q7508" s="11" t="s">
        <v>37357</v>
      </c>
      <c r="R7508" s="11" t="s">
        <v>46</v>
      </c>
      <c r="S7508" s="9" t="s">
        <v>37358</v>
      </c>
      <c r="T7508" s="9" t="s">
        <v>37359</v>
      </c>
    </row>
    <row r="7509" customHeight="1" spans="1:20">
      <c r="A7509" s="6">
        <v>45217</v>
      </c>
      <c r="B7509" s="9" t="s">
        <v>37360</v>
      </c>
      <c r="C7509" s="9" t="s">
        <v>6506</v>
      </c>
      <c r="D7509" s="11" t="s">
        <v>22</v>
      </c>
      <c r="E7509" s="9" t="s">
        <v>37361</v>
      </c>
      <c r="F7509" s="9" t="s">
        <v>37362</v>
      </c>
      <c r="G7509" s="11" t="s">
        <v>69</v>
      </c>
      <c r="H7509" s="11" t="s">
        <v>110</v>
      </c>
      <c r="I7509" s="11" t="s">
        <v>277</v>
      </c>
      <c r="J7509" s="11" t="s">
        <v>27</v>
      </c>
      <c r="K7509" s="11" t="s">
        <v>28</v>
      </c>
      <c r="L7509" s="11" t="s">
        <v>43</v>
      </c>
      <c r="M7509" s="9" t="s">
        <v>30</v>
      </c>
      <c r="N7509" s="9" t="s">
        <v>208</v>
      </c>
      <c r="O7509" s="11" t="s">
        <v>32</v>
      </c>
      <c r="P7509" s="11" t="s">
        <v>22</v>
      </c>
      <c r="Q7509" s="11" t="s">
        <v>37363</v>
      </c>
      <c r="R7509" s="11" t="s">
        <v>46</v>
      </c>
      <c r="S7509" s="9" t="s">
        <v>37364</v>
      </c>
      <c r="T7509" s="9" t="s">
        <v>37365</v>
      </c>
    </row>
    <row r="7510" customHeight="1" spans="1:20">
      <c r="A7510" s="6">
        <v>45217</v>
      </c>
      <c r="B7510" s="9" t="s">
        <v>37366</v>
      </c>
      <c r="C7510" s="9" t="s">
        <v>6506</v>
      </c>
      <c r="D7510" s="11" t="s">
        <v>22</v>
      </c>
      <c r="E7510" s="9" t="s">
        <v>37367</v>
      </c>
      <c r="F7510" s="9" t="s">
        <v>37368</v>
      </c>
      <c r="G7510" s="11" t="s">
        <v>130</v>
      </c>
      <c r="H7510" s="11" t="s">
        <v>22</v>
      </c>
      <c r="I7510" s="11" t="s">
        <v>4047</v>
      </c>
      <c r="J7510" s="11" t="s">
        <v>27</v>
      </c>
      <c r="K7510" s="11" t="s">
        <v>28</v>
      </c>
      <c r="L7510" s="11" t="s">
        <v>29</v>
      </c>
      <c r="M7510" s="9" t="s">
        <v>44</v>
      </c>
      <c r="N7510" s="9" t="s">
        <v>208</v>
      </c>
      <c r="O7510" s="11" t="s">
        <v>32</v>
      </c>
      <c r="P7510" s="11" t="s">
        <v>22</v>
      </c>
      <c r="Q7510" s="11" t="s">
        <v>37369</v>
      </c>
      <c r="R7510" s="11" t="s">
        <v>46</v>
      </c>
      <c r="S7510" s="9" t="s">
        <v>37370</v>
      </c>
      <c r="T7510" s="9" t="s">
        <v>37371</v>
      </c>
    </row>
    <row r="7511" customHeight="1" spans="1:20">
      <c r="A7511" s="6">
        <v>45217</v>
      </c>
      <c r="B7511" s="9" t="s">
        <v>37372</v>
      </c>
      <c r="C7511" s="9" t="s">
        <v>6506</v>
      </c>
      <c r="D7511" s="11" t="s">
        <v>22</v>
      </c>
      <c r="E7511" s="9" t="s">
        <v>37373</v>
      </c>
      <c r="F7511" s="9" t="s">
        <v>37374</v>
      </c>
      <c r="G7511" s="11" t="s">
        <v>247</v>
      </c>
      <c r="H7511" s="11" t="s">
        <v>22</v>
      </c>
      <c r="I7511" s="11" t="s">
        <v>70</v>
      </c>
      <c r="J7511" s="11" t="s">
        <v>27</v>
      </c>
      <c r="K7511" s="11" t="s">
        <v>28</v>
      </c>
      <c r="L7511" s="11" t="s">
        <v>43</v>
      </c>
      <c r="M7511" s="9" t="s">
        <v>30</v>
      </c>
      <c r="N7511" s="9" t="s">
        <v>208</v>
      </c>
      <c r="O7511" s="11" t="s">
        <v>32</v>
      </c>
      <c r="P7511" s="11" t="s">
        <v>22</v>
      </c>
      <c r="Q7511" s="11" t="s">
        <v>37375</v>
      </c>
      <c r="R7511" s="11" t="s">
        <v>46</v>
      </c>
      <c r="S7511" s="9" t="s">
        <v>37376</v>
      </c>
      <c r="T7511" s="9" t="s">
        <v>37377</v>
      </c>
    </row>
    <row r="7512" customHeight="1" spans="1:20">
      <c r="A7512" s="6">
        <v>45217</v>
      </c>
      <c r="B7512" s="9" t="s">
        <v>37378</v>
      </c>
      <c r="C7512" s="9" t="s">
        <v>6506</v>
      </c>
      <c r="D7512" s="11" t="s">
        <v>22</v>
      </c>
      <c r="E7512" s="9" t="s">
        <v>37379</v>
      </c>
      <c r="F7512" s="9" t="s">
        <v>37380</v>
      </c>
      <c r="G7512" s="11" t="s">
        <v>62</v>
      </c>
      <c r="H7512" s="11" t="s">
        <v>22</v>
      </c>
      <c r="I7512" s="11" t="s">
        <v>315</v>
      </c>
      <c r="J7512" s="11" t="s">
        <v>27</v>
      </c>
      <c r="K7512" s="11" t="s">
        <v>28</v>
      </c>
      <c r="L7512" s="11" t="s">
        <v>43</v>
      </c>
      <c r="M7512" s="9" t="s">
        <v>44</v>
      </c>
      <c r="N7512" s="9" t="s">
        <v>208</v>
      </c>
      <c r="O7512" s="11" t="s">
        <v>32</v>
      </c>
      <c r="P7512" s="11" t="s">
        <v>22</v>
      </c>
      <c r="Q7512" s="11" t="s">
        <v>37381</v>
      </c>
      <c r="R7512" s="11" t="s">
        <v>46</v>
      </c>
      <c r="S7512" s="9" t="s">
        <v>37382</v>
      </c>
      <c r="T7512" s="9" t="s">
        <v>37383</v>
      </c>
    </row>
    <row r="7513" customHeight="1" spans="1:20">
      <c r="A7513" s="6">
        <v>45217</v>
      </c>
      <c r="B7513" s="9" t="s">
        <v>37384</v>
      </c>
      <c r="C7513" s="9" t="s">
        <v>6666</v>
      </c>
      <c r="D7513" s="11" t="s">
        <v>22</v>
      </c>
      <c r="E7513" s="9" t="s">
        <v>37385</v>
      </c>
      <c r="F7513" s="9" t="s">
        <v>37386</v>
      </c>
      <c r="G7513" s="11" t="s">
        <v>82</v>
      </c>
      <c r="H7513" s="11" t="s">
        <v>22</v>
      </c>
      <c r="I7513" s="11" t="s">
        <v>293</v>
      </c>
      <c r="J7513" s="11" t="s">
        <v>27</v>
      </c>
      <c r="K7513" s="11" t="s">
        <v>28</v>
      </c>
      <c r="L7513" s="11" t="s">
        <v>43</v>
      </c>
      <c r="M7513" s="9" t="s">
        <v>44</v>
      </c>
      <c r="N7513" s="9" t="s">
        <v>31</v>
      </c>
      <c r="O7513" s="11" t="s">
        <v>32</v>
      </c>
      <c r="P7513" s="11" t="s">
        <v>6656</v>
      </c>
      <c r="Q7513" s="11" t="s">
        <v>37387</v>
      </c>
      <c r="R7513" s="11" t="s">
        <v>46</v>
      </c>
      <c r="S7513" s="9" t="s">
        <v>37388</v>
      </c>
      <c r="T7513" s="9" t="s">
        <v>22</v>
      </c>
    </row>
    <row r="7514" customHeight="1" spans="1:20">
      <c r="A7514" s="6">
        <v>45217</v>
      </c>
      <c r="B7514" s="9" t="s">
        <v>37389</v>
      </c>
      <c r="C7514" s="9" t="s">
        <v>6660</v>
      </c>
      <c r="D7514" s="11" t="s">
        <v>22</v>
      </c>
      <c r="E7514" s="9" t="s">
        <v>37390</v>
      </c>
      <c r="F7514" s="9" t="s">
        <v>37391</v>
      </c>
      <c r="G7514" s="11" t="s">
        <v>41</v>
      </c>
      <c r="H7514" s="11" t="s">
        <v>22</v>
      </c>
      <c r="I7514" s="11" t="s">
        <v>175</v>
      </c>
      <c r="J7514" s="11" t="s">
        <v>27</v>
      </c>
      <c r="K7514" s="11" t="s">
        <v>28</v>
      </c>
      <c r="L7514" s="11" t="s">
        <v>43</v>
      </c>
      <c r="M7514" s="9" t="s">
        <v>30</v>
      </c>
      <c r="N7514" s="9" t="s">
        <v>31</v>
      </c>
      <c r="O7514" s="11" t="s">
        <v>32</v>
      </c>
      <c r="P7514" s="11" t="s">
        <v>22</v>
      </c>
      <c r="Q7514" s="11" t="s">
        <v>37392</v>
      </c>
      <c r="R7514" s="11" t="s">
        <v>46</v>
      </c>
      <c r="S7514" s="9" t="s">
        <v>37393</v>
      </c>
      <c r="T7514" s="9" t="s">
        <v>22</v>
      </c>
    </row>
    <row r="7515" customHeight="1" spans="1:20">
      <c r="A7515" s="6">
        <v>45217</v>
      </c>
      <c r="B7515" s="9" t="s">
        <v>37394</v>
      </c>
      <c r="C7515" s="9" t="s">
        <v>6653</v>
      </c>
      <c r="D7515" s="11" t="s">
        <v>22</v>
      </c>
      <c r="E7515" s="9" t="s">
        <v>37395</v>
      </c>
      <c r="F7515" s="9" t="s">
        <v>37396</v>
      </c>
      <c r="G7515" s="11" t="s">
        <v>62</v>
      </c>
      <c r="H7515" s="11" t="s">
        <v>22</v>
      </c>
      <c r="I7515" s="11" t="s">
        <v>277</v>
      </c>
      <c r="J7515" s="11" t="s">
        <v>27</v>
      </c>
      <c r="K7515" s="11" t="s">
        <v>28</v>
      </c>
      <c r="L7515" s="11" t="s">
        <v>43</v>
      </c>
      <c r="M7515" s="9" t="s">
        <v>30</v>
      </c>
      <c r="N7515" s="9" t="s">
        <v>31</v>
      </c>
      <c r="O7515" s="11" t="s">
        <v>32</v>
      </c>
      <c r="P7515" s="11" t="s">
        <v>6656</v>
      </c>
      <c r="Q7515" s="11" t="s">
        <v>37397</v>
      </c>
      <c r="R7515" s="11" t="s">
        <v>46</v>
      </c>
      <c r="S7515" s="9" t="s">
        <v>37398</v>
      </c>
      <c r="T7515" s="9" t="s">
        <v>22</v>
      </c>
    </row>
    <row r="7516" customHeight="1" spans="1:20">
      <c r="A7516" s="6">
        <v>45217</v>
      </c>
      <c r="B7516" s="9" t="s">
        <v>37399</v>
      </c>
      <c r="C7516" s="9" t="s">
        <v>6666</v>
      </c>
      <c r="D7516" s="11" t="s">
        <v>22</v>
      </c>
      <c r="E7516" s="9" t="s">
        <v>37400</v>
      </c>
      <c r="F7516" s="9" t="s">
        <v>37401</v>
      </c>
      <c r="G7516" s="11" t="s">
        <v>53</v>
      </c>
      <c r="H7516" s="11" t="s">
        <v>22</v>
      </c>
      <c r="I7516" s="11" t="s">
        <v>155</v>
      </c>
      <c r="J7516" s="11" t="s">
        <v>27</v>
      </c>
      <c r="K7516" s="11" t="s">
        <v>28</v>
      </c>
      <c r="L7516" s="11" t="s">
        <v>43</v>
      </c>
      <c r="M7516" s="9" t="s">
        <v>44</v>
      </c>
      <c r="N7516" s="9" t="s">
        <v>31</v>
      </c>
      <c r="O7516" s="11" t="s">
        <v>32</v>
      </c>
      <c r="P7516" s="11" t="s">
        <v>6656</v>
      </c>
      <c r="Q7516" s="11" t="s">
        <v>37402</v>
      </c>
      <c r="R7516" s="11" t="s">
        <v>46</v>
      </c>
      <c r="S7516" s="9" t="s">
        <v>37403</v>
      </c>
      <c r="T7516" s="9" t="s">
        <v>22824</v>
      </c>
    </row>
    <row r="7517" customHeight="1" spans="1:20">
      <c r="A7517" s="6">
        <v>45217</v>
      </c>
      <c r="B7517" s="9" t="s">
        <v>37404</v>
      </c>
      <c r="C7517" s="9" t="s">
        <v>6660</v>
      </c>
      <c r="D7517" s="11" t="s">
        <v>22</v>
      </c>
      <c r="E7517" s="9" t="s">
        <v>37405</v>
      </c>
      <c r="F7517" s="9" t="s">
        <v>22</v>
      </c>
      <c r="G7517" s="11" t="s">
        <v>22</v>
      </c>
      <c r="H7517" s="11" t="s">
        <v>22</v>
      </c>
      <c r="I7517" s="11" t="s">
        <v>315</v>
      </c>
      <c r="J7517" s="11" t="s">
        <v>27</v>
      </c>
      <c r="K7517" s="11" t="s">
        <v>28</v>
      </c>
      <c r="L7517" s="11" t="s">
        <v>43</v>
      </c>
      <c r="M7517" s="9" t="s">
        <v>30</v>
      </c>
      <c r="N7517" s="9" t="s">
        <v>31</v>
      </c>
      <c r="O7517" s="11" t="s">
        <v>32</v>
      </c>
      <c r="P7517" s="11" t="s">
        <v>22</v>
      </c>
      <c r="Q7517" s="11" t="s">
        <v>37406</v>
      </c>
      <c r="R7517" s="11" t="s">
        <v>46</v>
      </c>
      <c r="S7517" s="9" t="s">
        <v>37407</v>
      </c>
      <c r="T7517" s="9" t="s">
        <v>37408</v>
      </c>
    </row>
    <row r="7518" customHeight="1" spans="1:20">
      <c r="A7518" s="6">
        <v>45217</v>
      </c>
      <c r="B7518" s="9" t="s">
        <v>37409</v>
      </c>
      <c r="C7518" s="9" t="s">
        <v>9287</v>
      </c>
      <c r="D7518" s="11" t="s">
        <v>22</v>
      </c>
      <c r="E7518" s="9" t="s">
        <v>37410</v>
      </c>
      <c r="F7518" s="9" t="s">
        <v>37411</v>
      </c>
      <c r="G7518" s="11" t="s">
        <v>69</v>
      </c>
      <c r="H7518" s="11" t="s">
        <v>22</v>
      </c>
      <c r="I7518" s="11" t="s">
        <v>293</v>
      </c>
      <c r="J7518" s="11" t="s">
        <v>27</v>
      </c>
      <c r="K7518" s="11" t="s">
        <v>28</v>
      </c>
      <c r="L7518" s="11" t="s">
        <v>43</v>
      </c>
      <c r="M7518" s="9" t="s">
        <v>44</v>
      </c>
      <c r="N7518" s="9" t="s">
        <v>31</v>
      </c>
      <c r="O7518" s="11" t="s">
        <v>32</v>
      </c>
      <c r="P7518" s="11" t="s">
        <v>6656</v>
      </c>
      <c r="Q7518" s="11" t="s">
        <v>37412</v>
      </c>
      <c r="R7518" s="11" t="s">
        <v>46</v>
      </c>
      <c r="S7518" s="9" t="s">
        <v>37413</v>
      </c>
      <c r="T7518" s="9" t="s">
        <v>20965</v>
      </c>
    </row>
    <row r="7519" customHeight="1" spans="1:20">
      <c r="A7519" s="6">
        <v>45217</v>
      </c>
      <c r="B7519" s="9" t="s">
        <v>37414</v>
      </c>
      <c r="C7519" s="9" t="s">
        <v>9287</v>
      </c>
      <c r="D7519" s="11" t="s">
        <v>22</v>
      </c>
      <c r="E7519" s="9" t="s">
        <v>37415</v>
      </c>
      <c r="F7519" s="9" t="s">
        <v>37416</v>
      </c>
      <c r="G7519" s="11" t="s">
        <v>62</v>
      </c>
      <c r="H7519" s="11" t="s">
        <v>22</v>
      </c>
      <c r="I7519" s="11" t="s">
        <v>124</v>
      </c>
      <c r="J7519" s="11" t="s">
        <v>27</v>
      </c>
      <c r="K7519" s="11" t="s">
        <v>28</v>
      </c>
      <c r="L7519" s="11" t="s">
        <v>43</v>
      </c>
      <c r="M7519" s="9" t="s">
        <v>44</v>
      </c>
      <c r="N7519" s="9" t="s">
        <v>31</v>
      </c>
      <c r="O7519" s="11" t="s">
        <v>32</v>
      </c>
      <c r="P7519" s="11" t="s">
        <v>6656</v>
      </c>
      <c r="Q7519" s="11" t="s">
        <v>37417</v>
      </c>
      <c r="R7519" s="11" t="s">
        <v>46</v>
      </c>
      <c r="S7519" s="9" t="s">
        <v>37418</v>
      </c>
      <c r="T7519" s="9" t="s">
        <v>37419</v>
      </c>
    </row>
    <row r="7520" customHeight="1" spans="1:20">
      <c r="A7520" s="6">
        <v>45217</v>
      </c>
      <c r="B7520" s="9" t="s">
        <v>37420</v>
      </c>
      <c r="C7520" s="9" t="s">
        <v>9312</v>
      </c>
      <c r="D7520" s="11" t="s">
        <v>22</v>
      </c>
      <c r="E7520" s="9" t="s">
        <v>37421</v>
      </c>
      <c r="F7520" s="9" t="s">
        <v>37422</v>
      </c>
      <c r="G7520" s="11" t="s">
        <v>62</v>
      </c>
      <c r="H7520" s="11" t="s">
        <v>22</v>
      </c>
      <c r="I7520" s="11" t="s">
        <v>42</v>
      </c>
      <c r="J7520" s="11" t="s">
        <v>27</v>
      </c>
      <c r="K7520" s="11" t="s">
        <v>28</v>
      </c>
      <c r="L7520" s="11" t="s">
        <v>43</v>
      </c>
      <c r="M7520" s="9" t="s">
        <v>44</v>
      </c>
      <c r="N7520" s="9" t="s">
        <v>31</v>
      </c>
      <c r="O7520" s="11" t="s">
        <v>32</v>
      </c>
      <c r="P7520" s="11" t="s">
        <v>6656</v>
      </c>
      <c r="Q7520" s="11" t="s">
        <v>37423</v>
      </c>
      <c r="R7520" s="11" t="s">
        <v>46</v>
      </c>
      <c r="S7520" s="9" t="s">
        <v>37424</v>
      </c>
      <c r="T7520" s="9" t="s">
        <v>8233</v>
      </c>
    </row>
    <row r="7521" customHeight="1" spans="1:20">
      <c r="A7521" s="6">
        <v>45217</v>
      </c>
      <c r="B7521" s="9" t="s">
        <v>37425</v>
      </c>
      <c r="C7521" s="9" t="s">
        <v>8242</v>
      </c>
      <c r="D7521" s="11" t="s">
        <v>22</v>
      </c>
      <c r="E7521" s="9" t="s">
        <v>37426</v>
      </c>
      <c r="F7521" s="9" t="s">
        <v>37427</v>
      </c>
      <c r="G7521" s="11" t="s">
        <v>41</v>
      </c>
      <c r="H7521" s="11" t="s">
        <v>137</v>
      </c>
      <c r="I7521" s="11" t="s">
        <v>253</v>
      </c>
      <c r="J7521" s="11" t="s">
        <v>27</v>
      </c>
      <c r="K7521" s="11" t="s">
        <v>28</v>
      </c>
      <c r="L7521" s="11" t="s">
        <v>43</v>
      </c>
      <c r="M7521" s="9" t="s">
        <v>44</v>
      </c>
      <c r="N7521" s="9" t="s">
        <v>31</v>
      </c>
      <c r="O7521" s="11" t="s">
        <v>32</v>
      </c>
      <c r="P7521" s="11" t="s">
        <v>16188</v>
      </c>
      <c r="Q7521" s="11" t="s">
        <v>37428</v>
      </c>
      <c r="R7521" s="11" t="s">
        <v>46</v>
      </c>
      <c r="S7521" s="9" t="s">
        <v>37429</v>
      </c>
      <c r="T7521" s="9" t="s">
        <v>8233</v>
      </c>
    </row>
    <row r="7522" customHeight="1" spans="1:20">
      <c r="A7522" s="6">
        <v>45217</v>
      </c>
      <c r="B7522" s="9" t="s">
        <v>37430</v>
      </c>
      <c r="C7522" s="9" t="s">
        <v>9692</v>
      </c>
      <c r="D7522" s="11" t="s">
        <v>22</v>
      </c>
      <c r="E7522" s="9" t="s">
        <v>37431</v>
      </c>
      <c r="F7522" s="9" t="s">
        <v>37432</v>
      </c>
      <c r="G7522" s="11" t="s">
        <v>336</v>
      </c>
      <c r="H7522" s="11" t="s">
        <v>22</v>
      </c>
      <c r="I7522" s="11" t="s">
        <v>214</v>
      </c>
      <c r="J7522" s="11" t="s">
        <v>27</v>
      </c>
      <c r="K7522" s="11" t="s">
        <v>28</v>
      </c>
      <c r="L7522" s="11" t="s">
        <v>43</v>
      </c>
      <c r="M7522" s="9" t="s">
        <v>44</v>
      </c>
      <c r="N7522" s="9" t="s">
        <v>31</v>
      </c>
      <c r="O7522" s="11" t="s">
        <v>32</v>
      </c>
      <c r="P7522" s="11" t="s">
        <v>6656</v>
      </c>
      <c r="Q7522" s="11" t="s">
        <v>37433</v>
      </c>
      <c r="R7522" s="11" t="s">
        <v>46</v>
      </c>
      <c r="S7522" s="9" t="s">
        <v>37434</v>
      </c>
      <c r="T7522" s="9" t="s">
        <v>37435</v>
      </c>
    </row>
    <row r="7523" customHeight="1" spans="1:20">
      <c r="A7523" s="6">
        <v>45217</v>
      </c>
      <c r="B7523" s="9" t="s">
        <v>37436</v>
      </c>
      <c r="C7523" s="9" t="s">
        <v>9304</v>
      </c>
      <c r="D7523" s="11" t="s">
        <v>22</v>
      </c>
      <c r="E7523" s="9" t="s">
        <v>37437</v>
      </c>
      <c r="F7523" s="9" t="s">
        <v>37438</v>
      </c>
      <c r="G7523" s="11" t="s">
        <v>53</v>
      </c>
      <c r="H7523" s="11" t="s">
        <v>137</v>
      </c>
      <c r="I7523" s="11" t="s">
        <v>337</v>
      </c>
      <c r="J7523" s="11" t="s">
        <v>27</v>
      </c>
      <c r="K7523" s="11" t="s">
        <v>28</v>
      </c>
      <c r="L7523" s="11" t="s">
        <v>43</v>
      </c>
      <c r="M7523" s="9" t="s">
        <v>30</v>
      </c>
      <c r="N7523" s="9" t="s">
        <v>31</v>
      </c>
      <c r="O7523" s="11" t="s">
        <v>32</v>
      </c>
      <c r="P7523" s="11" t="s">
        <v>6656</v>
      </c>
      <c r="Q7523" s="11" t="s">
        <v>37439</v>
      </c>
      <c r="R7523" s="11" t="s">
        <v>46</v>
      </c>
      <c r="S7523" s="9" t="s">
        <v>37440</v>
      </c>
      <c r="T7523" s="9" t="s">
        <v>37441</v>
      </c>
    </row>
    <row r="7524" customHeight="1" spans="1:20">
      <c r="A7524" s="6">
        <v>45217</v>
      </c>
      <c r="B7524" s="9" t="s">
        <v>37442</v>
      </c>
      <c r="C7524" s="9" t="s">
        <v>32293</v>
      </c>
      <c r="D7524" s="11" t="s">
        <v>22</v>
      </c>
      <c r="E7524" s="9" t="s">
        <v>37443</v>
      </c>
      <c r="F7524" s="9" t="s">
        <v>411</v>
      </c>
      <c r="G7524" s="11" t="s">
        <v>69</v>
      </c>
      <c r="H7524" s="11" t="s">
        <v>22</v>
      </c>
      <c r="I7524" s="11" t="s">
        <v>155</v>
      </c>
      <c r="J7524" s="11" t="s">
        <v>27</v>
      </c>
      <c r="K7524" s="11" t="s">
        <v>28</v>
      </c>
      <c r="L7524" s="11" t="s">
        <v>43</v>
      </c>
      <c r="M7524" s="9" t="s">
        <v>44</v>
      </c>
      <c r="N7524" s="9" t="s">
        <v>31</v>
      </c>
      <c r="O7524" s="11" t="s">
        <v>32</v>
      </c>
      <c r="P7524" s="11" t="s">
        <v>6207</v>
      </c>
      <c r="Q7524" s="11" t="s">
        <v>37444</v>
      </c>
      <c r="R7524" s="11" t="s">
        <v>46</v>
      </c>
      <c r="S7524" s="9" t="s">
        <v>37445</v>
      </c>
      <c r="T7524" s="9" t="s">
        <v>37446</v>
      </c>
    </row>
    <row r="7525" customHeight="1" spans="1:20">
      <c r="A7525" s="6">
        <v>45217</v>
      </c>
      <c r="B7525" s="9" t="s">
        <v>37447</v>
      </c>
      <c r="C7525" s="9" t="s">
        <v>5616</v>
      </c>
      <c r="D7525" s="11" t="s">
        <v>22</v>
      </c>
      <c r="E7525" s="9" t="s">
        <v>37448</v>
      </c>
      <c r="F7525" s="9" t="s">
        <v>37449</v>
      </c>
      <c r="G7525" s="11" t="s">
        <v>69</v>
      </c>
      <c r="H7525" s="11" t="s">
        <v>22</v>
      </c>
      <c r="I7525" s="11" t="s">
        <v>83</v>
      </c>
      <c r="J7525" s="11" t="s">
        <v>27</v>
      </c>
      <c r="K7525" s="11" t="s">
        <v>28</v>
      </c>
      <c r="L7525" s="11" t="s">
        <v>43</v>
      </c>
      <c r="M7525" s="9" t="s">
        <v>30</v>
      </c>
      <c r="N7525" s="9" t="s">
        <v>31</v>
      </c>
      <c r="O7525" s="11" t="s">
        <v>32</v>
      </c>
      <c r="P7525" s="11" t="s">
        <v>22</v>
      </c>
      <c r="Q7525" s="11" t="s">
        <v>37450</v>
      </c>
      <c r="R7525" s="11" t="s">
        <v>46</v>
      </c>
      <c r="S7525" s="9" t="s">
        <v>37451</v>
      </c>
      <c r="T7525" s="9" t="s">
        <v>37452</v>
      </c>
    </row>
    <row r="7526" customHeight="1" spans="1:20">
      <c r="A7526" s="6">
        <v>45217</v>
      </c>
      <c r="B7526" s="9" t="s">
        <v>37453</v>
      </c>
      <c r="C7526" s="9" t="s">
        <v>16210</v>
      </c>
      <c r="D7526" s="11" t="s">
        <v>22</v>
      </c>
      <c r="E7526" s="9" t="s">
        <v>37454</v>
      </c>
      <c r="F7526" s="9" t="s">
        <v>37455</v>
      </c>
      <c r="G7526" s="11" t="s">
        <v>53</v>
      </c>
      <c r="H7526" s="11" t="s">
        <v>22</v>
      </c>
      <c r="I7526" s="11" t="s">
        <v>75</v>
      </c>
      <c r="J7526" s="11" t="s">
        <v>27</v>
      </c>
      <c r="K7526" s="11" t="s">
        <v>28</v>
      </c>
      <c r="L7526" s="11" t="s">
        <v>43</v>
      </c>
      <c r="M7526" s="9" t="s">
        <v>30</v>
      </c>
      <c r="N7526" s="9" t="s">
        <v>31</v>
      </c>
      <c r="O7526" s="11" t="s">
        <v>32</v>
      </c>
      <c r="P7526" s="11" t="s">
        <v>22</v>
      </c>
      <c r="Q7526" s="11" t="s">
        <v>37456</v>
      </c>
      <c r="R7526" s="11" t="s">
        <v>46</v>
      </c>
      <c r="S7526" s="9" t="s">
        <v>37457</v>
      </c>
      <c r="T7526" s="9" t="s">
        <v>37458</v>
      </c>
    </row>
    <row r="7527" customHeight="1" spans="1:20">
      <c r="A7527" s="6">
        <v>45217</v>
      </c>
      <c r="B7527" s="9" t="s">
        <v>37459</v>
      </c>
      <c r="C7527" s="9" t="s">
        <v>6728</v>
      </c>
      <c r="D7527" s="11" t="s">
        <v>22</v>
      </c>
      <c r="E7527" s="9" t="s">
        <v>37460</v>
      </c>
      <c r="F7527" s="9" t="s">
        <v>37461</v>
      </c>
      <c r="G7527" s="11" t="s">
        <v>69</v>
      </c>
      <c r="H7527" s="11" t="s">
        <v>22</v>
      </c>
      <c r="I7527" s="11" t="s">
        <v>576</v>
      </c>
      <c r="J7527" s="11" t="s">
        <v>27</v>
      </c>
      <c r="K7527" s="11" t="s">
        <v>28</v>
      </c>
      <c r="L7527" s="11" t="s">
        <v>43</v>
      </c>
      <c r="M7527" s="9" t="s">
        <v>44</v>
      </c>
      <c r="N7527" s="9" t="s">
        <v>208</v>
      </c>
      <c r="O7527" s="11" t="s">
        <v>32</v>
      </c>
      <c r="P7527" s="11" t="s">
        <v>22</v>
      </c>
      <c r="Q7527" s="11" t="s">
        <v>37462</v>
      </c>
      <c r="R7527" s="11" t="s">
        <v>46</v>
      </c>
      <c r="S7527" s="9" t="s">
        <v>37463</v>
      </c>
      <c r="T7527" s="9" t="s">
        <v>37464</v>
      </c>
    </row>
    <row r="7528" customHeight="1" spans="1:20">
      <c r="A7528" s="6">
        <v>45217</v>
      </c>
      <c r="B7528" s="9" t="s">
        <v>37465</v>
      </c>
      <c r="C7528" s="9" t="s">
        <v>5213</v>
      </c>
      <c r="D7528" s="11" t="s">
        <v>22</v>
      </c>
      <c r="E7528" s="9" t="s">
        <v>35544</v>
      </c>
      <c r="F7528" s="9" t="s">
        <v>35545</v>
      </c>
      <c r="G7528" s="11" t="s">
        <v>130</v>
      </c>
      <c r="H7528" s="11" t="s">
        <v>22</v>
      </c>
      <c r="I7528" s="11" t="s">
        <v>469</v>
      </c>
      <c r="J7528" s="11" t="s">
        <v>27</v>
      </c>
      <c r="K7528" s="11" t="s">
        <v>28</v>
      </c>
      <c r="L7528" s="11" t="s">
        <v>43</v>
      </c>
      <c r="M7528" s="9" t="s">
        <v>30</v>
      </c>
      <c r="N7528" s="9" t="s">
        <v>208</v>
      </c>
      <c r="O7528" s="11" t="s">
        <v>32</v>
      </c>
      <c r="P7528" s="11" t="s">
        <v>22</v>
      </c>
      <c r="Q7528" s="11" t="s">
        <v>37466</v>
      </c>
      <c r="R7528" s="11" t="s">
        <v>46</v>
      </c>
      <c r="S7528" s="9" t="s">
        <v>37467</v>
      </c>
      <c r="T7528" s="9" t="s">
        <v>37468</v>
      </c>
    </row>
    <row r="7529" customHeight="1" spans="1:20">
      <c r="A7529" s="6">
        <v>45217</v>
      </c>
      <c r="B7529" s="9" t="s">
        <v>37469</v>
      </c>
      <c r="C7529" s="9" t="s">
        <v>9343</v>
      </c>
      <c r="D7529" s="11" t="s">
        <v>22</v>
      </c>
      <c r="E7529" s="9" t="s">
        <v>37470</v>
      </c>
      <c r="F7529" s="9" t="s">
        <v>37471</v>
      </c>
      <c r="G7529" s="11" t="s">
        <v>53</v>
      </c>
      <c r="H7529" s="11" t="s">
        <v>22</v>
      </c>
      <c r="I7529" s="11" t="s">
        <v>149</v>
      </c>
      <c r="J7529" s="11" t="s">
        <v>27</v>
      </c>
      <c r="K7529" s="11" t="s">
        <v>28</v>
      </c>
      <c r="L7529" s="11" t="s">
        <v>43</v>
      </c>
      <c r="M7529" s="9" t="s">
        <v>44</v>
      </c>
      <c r="N7529" s="9" t="s">
        <v>31</v>
      </c>
      <c r="O7529" s="11" t="s">
        <v>32</v>
      </c>
      <c r="P7529" s="11" t="s">
        <v>22</v>
      </c>
      <c r="Q7529" s="11" t="s">
        <v>37472</v>
      </c>
      <c r="R7529" s="11" t="s">
        <v>46</v>
      </c>
      <c r="S7529" s="9" t="s">
        <v>37473</v>
      </c>
      <c r="T7529" s="9" t="s">
        <v>37474</v>
      </c>
    </row>
    <row r="7530" customHeight="1" spans="1:20">
      <c r="A7530" s="6">
        <v>45217</v>
      </c>
      <c r="B7530" s="9" t="s">
        <v>37475</v>
      </c>
      <c r="C7530" s="9" t="s">
        <v>1299</v>
      </c>
      <c r="D7530" s="11" t="s">
        <v>22</v>
      </c>
      <c r="E7530" s="9" t="s">
        <v>37476</v>
      </c>
      <c r="F7530" s="9" t="s">
        <v>37477</v>
      </c>
      <c r="G7530" s="11" t="s">
        <v>2152</v>
      </c>
      <c r="H7530" s="11" t="s">
        <v>22</v>
      </c>
      <c r="I7530" s="11" t="s">
        <v>1181</v>
      </c>
      <c r="J7530" s="11" t="s">
        <v>27</v>
      </c>
      <c r="K7530" s="11" t="s">
        <v>28</v>
      </c>
      <c r="L7530" s="11" t="s">
        <v>43</v>
      </c>
      <c r="M7530" s="9" t="s">
        <v>44</v>
      </c>
      <c r="N7530" s="9" t="s">
        <v>208</v>
      </c>
      <c r="O7530" s="11" t="s">
        <v>32</v>
      </c>
      <c r="P7530" s="11" t="s">
        <v>22</v>
      </c>
      <c r="Q7530" s="11" t="s">
        <v>37478</v>
      </c>
      <c r="R7530" s="11" t="s">
        <v>56</v>
      </c>
      <c r="S7530" s="9" t="s">
        <v>37479</v>
      </c>
      <c r="T7530" s="9" t="s">
        <v>22</v>
      </c>
    </row>
    <row r="7531" customHeight="1" spans="1:20">
      <c r="A7531" s="6">
        <v>45217</v>
      </c>
      <c r="B7531" s="9" t="s">
        <v>37480</v>
      </c>
      <c r="C7531" s="9" t="s">
        <v>7563</v>
      </c>
      <c r="D7531" s="11" t="s">
        <v>22</v>
      </c>
      <c r="E7531" s="9" t="s">
        <v>37481</v>
      </c>
      <c r="F7531" s="9" t="s">
        <v>37482</v>
      </c>
      <c r="G7531" s="11" t="s">
        <v>53</v>
      </c>
      <c r="H7531" s="11" t="s">
        <v>22</v>
      </c>
      <c r="I7531" s="11" t="s">
        <v>26</v>
      </c>
      <c r="J7531" s="11" t="s">
        <v>27</v>
      </c>
      <c r="K7531" s="11" t="s">
        <v>28</v>
      </c>
      <c r="L7531" s="11" t="s">
        <v>29</v>
      </c>
      <c r="M7531" s="9" t="s">
        <v>30</v>
      </c>
      <c r="N7531" s="9" t="s">
        <v>31</v>
      </c>
      <c r="O7531" s="11" t="s">
        <v>32</v>
      </c>
      <c r="P7531" s="11" t="s">
        <v>22</v>
      </c>
      <c r="Q7531" s="11" t="s">
        <v>37483</v>
      </c>
      <c r="R7531" s="11" t="s">
        <v>34</v>
      </c>
      <c r="S7531" s="20" t="s">
        <v>37484</v>
      </c>
      <c r="T7531" s="9" t="s">
        <v>22</v>
      </c>
    </row>
    <row r="7532" customHeight="1" spans="1:20">
      <c r="A7532" s="6">
        <v>45217</v>
      </c>
      <c r="B7532" s="9" t="s">
        <v>37485</v>
      </c>
      <c r="C7532" s="9" t="s">
        <v>1299</v>
      </c>
      <c r="D7532" s="11" t="s">
        <v>22</v>
      </c>
      <c r="E7532" s="9" t="s">
        <v>37486</v>
      </c>
      <c r="F7532" s="9" t="s">
        <v>37487</v>
      </c>
      <c r="G7532" s="11" t="s">
        <v>41</v>
      </c>
      <c r="H7532" s="11" t="s">
        <v>110</v>
      </c>
      <c r="I7532" s="11" t="s">
        <v>315</v>
      </c>
      <c r="J7532" s="11" t="s">
        <v>27</v>
      </c>
      <c r="K7532" s="11" t="s">
        <v>28</v>
      </c>
      <c r="L7532" s="11" t="s">
        <v>43</v>
      </c>
      <c r="M7532" s="9" t="s">
        <v>44</v>
      </c>
      <c r="N7532" s="9" t="s">
        <v>208</v>
      </c>
      <c r="O7532" s="11" t="s">
        <v>32</v>
      </c>
      <c r="P7532" s="11" t="s">
        <v>22</v>
      </c>
      <c r="Q7532" s="11" t="s">
        <v>37488</v>
      </c>
      <c r="R7532" s="11" t="s">
        <v>56</v>
      </c>
      <c r="S7532" s="9" t="s">
        <v>37489</v>
      </c>
      <c r="T7532" s="9" t="s">
        <v>22</v>
      </c>
    </row>
    <row r="7533" customHeight="1" spans="1:20">
      <c r="A7533" s="6">
        <v>45217</v>
      </c>
      <c r="B7533" s="9" t="s">
        <v>37490</v>
      </c>
      <c r="C7533" s="9" t="s">
        <v>1299</v>
      </c>
      <c r="D7533" s="11" t="s">
        <v>22</v>
      </c>
      <c r="E7533" s="9" t="s">
        <v>37491</v>
      </c>
      <c r="F7533" s="9" t="s">
        <v>37492</v>
      </c>
      <c r="G7533" s="11" t="s">
        <v>82</v>
      </c>
      <c r="H7533" s="11" t="s">
        <v>22</v>
      </c>
      <c r="I7533" s="11" t="s">
        <v>175</v>
      </c>
      <c r="J7533" s="11" t="s">
        <v>27</v>
      </c>
      <c r="K7533" s="11" t="s">
        <v>28</v>
      </c>
      <c r="L7533" s="11" t="s">
        <v>43</v>
      </c>
      <c r="M7533" s="9" t="s">
        <v>44</v>
      </c>
      <c r="N7533" s="9" t="s">
        <v>208</v>
      </c>
      <c r="O7533" s="11" t="s">
        <v>32</v>
      </c>
      <c r="P7533" s="11" t="s">
        <v>22</v>
      </c>
      <c r="Q7533" s="11" t="s">
        <v>37493</v>
      </c>
      <c r="R7533" s="11" t="s">
        <v>56</v>
      </c>
      <c r="S7533" s="9" t="s">
        <v>37494</v>
      </c>
      <c r="T7533" s="9" t="s">
        <v>22</v>
      </c>
    </row>
    <row r="7534" customHeight="1" spans="1:20">
      <c r="A7534" s="6">
        <v>45217</v>
      </c>
      <c r="B7534" s="9" t="s">
        <v>37495</v>
      </c>
      <c r="C7534" s="9" t="s">
        <v>1299</v>
      </c>
      <c r="D7534" s="11" t="s">
        <v>22</v>
      </c>
      <c r="E7534" s="9" t="s">
        <v>37496</v>
      </c>
      <c r="F7534" s="9" t="s">
        <v>8466</v>
      </c>
      <c r="G7534" s="11" t="s">
        <v>53</v>
      </c>
      <c r="H7534" s="11" t="s">
        <v>22</v>
      </c>
      <c r="I7534" s="11" t="s">
        <v>384</v>
      </c>
      <c r="J7534" s="11" t="s">
        <v>27</v>
      </c>
      <c r="K7534" s="11" t="s">
        <v>28</v>
      </c>
      <c r="L7534" s="11" t="s">
        <v>43</v>
      </c>
      <c r="M7534" s="9" t="s">
        <v>30</v>
      </c>
      <c r="N7534" s="9" t="s">
        <v>208</v>
      </c>
      <c r="O7534" s="11" t="s">
        <v>32</v>
      </c>
      <c r="P7534" s="11" t="s">
        <v>22</v>
      </c>
      <c r="Q7534" s="11" t="s">
        <v>37497</v>
      </c>
      <c r="R7534" s="11" t="s">
        <v>46</v>
      </c>
      <c r="S7534" s="9" t="s">
        <v>27070</v>
      </c>
      <c r="T7534" s="9" t="s">
        <v>22</v>
      </c>
    </row>
    <row r="7535" customHeight="1" spans="1:20">
      <c r="A7535" s="6">
        <v>45217</v>
      </c>
      <c r="B7535" s="9" t="s">
        <v>37498</v>
      </c>
      <c r="C7535" s="9" t="s">
        <v>1299</v>
      </c>
      <c r="D7535" s="11" t="s">
        <v>22</v>
      </c>
      <c r="E7535" s="9" t="s">
        <v>14410</v>
      </c>
      <c r="F7535" s="9" t="s">
        <v>14411</v>
      </c>
      <c r="G7535" s="11" t="s">
        <v>41</v>
      </c>
      <c r="H7535" s="11" t="s">
        <v>418</v>
      </c>
      <c r="I7535" s="11" t="s">
        <v>63</v>
      </c>
      <c r="J7535" s="11" t="s">
        <v>27</v>
      </c>
      <c r="K7535" s="11" t="s">
        <v>28</v>
      </c>
      <c r="L7535" s="11" t="s">
        <v>43</v>
      </c>
      <c r="M7535" s="9" t="s">
        <v>44</v>
      </c>
      <c r="N7535" s="9" t="s">
        <v>208</v>
      </c>
      <c r="O7535" s="11" t="s">
        <v>32</v>
      </c>
      <c r="P7535" s="11" t="s">
        <v>22</v>
      </c>
      <c r="Q7535" s="11" t="s">
        <v>37499</v>
      </c>
      <c r="R7535" s="11" t="s">
        <v>56</v>
      </c>
      <c r="S7535" s="9" t="s">
        <v>37500</v>
      </c>
      <c r="T7535" s="9" t="s">
        <v>22</v>
      </c>
    </row>
    <row r="7536" customHeight="1" spans="1:20">
      <c r="A7536" s="6">
        <v>45217</v>
      </c>
      <c r="B7536" s="9" t="s">
        <v>37501</v>
      </c>
      <c r="C7536" s="9" t="s">
        <v>1299</v>
      </c>
      <c r="D7536" s="11" t="s">
        <v>22</v>
      </c>
      <c r="E7536" s="9" t="s">
        <v>37502</v>
      </c>
      <c r="F7536" s="9" t="s">
        <v>37503</v>
      </c>
      <c r="G7536" s="11" t="s">
        <v>82</v>
      </c>
      <c r="H7536" s="11" t="s">
        <v>22</v>
      </c>
      <c r="I7536" s="11" t="s">
        <v>991</v>
      </c>
      <c r="J7536" s="11" t="s">
        <v>27</v>
      </c>
      <c r="K7536" s="11" t="s">
        <v>28</v>
      </c>
      <c r="L7536" s="11" t="s">
        <v>43</v>
      </c>
      <c r="M7536" s="9" t="s">
        <v>30</v>
      </c>
      <c r="N7536" s="9" t="s">
        <v>208</v>
      </c>
      <c r="O7536" s="11" t="s">
        <v>32</v>
      </c>
      <c r="P7536" s="11" t="s">
        <v>22</v>
      </c>
      <c r="Q7536" s="11" t="s">
        <v>37504</v>
      </c>
      <c r="R7536" s="11" t="s">
        <v>56</v>
      </c>
      <c r="S7536" s="9" t="s">
        <v>37505</v>
      </c>
      <c r="T7536" s="9" t="s">
        <v>22</v>
      </c>
    </row>
    <row r="7537" customHeight="1" spans="1:20">
      <c r="A7537" s="6">
        <v>45217</v>
      </c>
      <c r="B7537" s="9" t="s">
        <v>37506</v>
      </c>
      <c r="C7537" s="9" t="s">
        <v>1299</v>
      </c>
      <c r="D7537" s="11" t="s">
        <v>22</v>
      </c>
      <c r="E7537" s="9" t="s">
        <v>37507</v>
      </c>
      <c r="F7537" s="9" t="s">
        <v>6224</v>
      </c>
      <c r="G7537" s="11" t="s">
        <v>82</v>
      </c>
      <c r="H7537" s="11" t="s">
        <v>22</v>
      </c>
      <c r="I7537" s="11" t="s">
        <v>315</v>
      </c>
      <c r="J7537" s="11" t="s">
        <v>27</v>
      </c>
      <c r="K7537" s="11" t="s">
        <v>28</v>
      </c>
      <c r="L7537" s="11" t="s">
        <v>43</v>
      </c>
      <c r="M7537" s="9" t="s">
        <v>30</v>
      </c>
      <c r="N7537" s="9" t="s">
        <v>208</v>
      </c>
      <c r="O7537" s="11" t="s">
        <v>32</v>
      </c>
      <c r="P7537" s="11" t="s">
        <v>22</v>
      </c>
      <c r="Q7537" s="11" t="s">
        <v>37508</v>
      </c>
      <c r="R7537" s="11" t="s">
        <v>56</v>
      </c>
      <c r="S7537" s="9" t="s">
        <v>37509</v>
      </c>
      <c r="T7537" s="9" t="s">
        <v>22</v>
      </c>
    </row>
    <row r="7538" customHeight="1" spans="1:20">
      <c r="A7538" s="6">
        <v>45217</v>
      </c>
      <c r="B7538" s="9" t="s">
        <v>37510</v>
      </c>
      <c r="C7538" s="9" t="s">
        <v>1299</v>
      </c>
      <c r="D7538" s="11" t="s">
        <v>22</v>
      </c>
      <c r="E7538" s="9" t="s">
        <v>37511</v>
      </c>
      <c r="F7538" s="9" t="s">
        <v>37512</v>
      </c>
      <c r="G7538" s="11" t="s">
        <v>25</v>
      </c>
      <c r="H7538" s="11" t="s">
        <v>22</v>
      </c>
      <c r="I7538" s="11" t="s">
        <v>1713</v>
      </c>
      <c r="J7538" s="11" t="s">
        <v>27</v>
      </c>
      <c r="K7538" s="11" t="s">
        <v>28</v>
      </c>
      <c r="L7538" s="11" t="s">
        <v>43</v>
      </c>
      <c r="M7538" s="9" t="s">
        <v>30</v>
      </c>
      <c r="N7538" s="9" t="s">
        <v>208</v>
      </c>
      <c r="O7538" s="11" t="s">
        <v>32</v>
      </c>
      <c r="P7538" s="11" t="s">
        <v>22</v>
      </c>
      <c r="Q7538" s="11" t="s">
        <v>37513</v>
      </c>
      <c r="R7538" s="11" t="s">
        <v>56</v>
      </c>
      <c r="S7538" s="9" t="s">
        <v>37514</v>
      </c>
      <c r="T7538" s="9" t="s">
        <v>22</v>
      </c>
    </row>
    <row r="7539" customHeight="1" spans="1:20">
      <c r="A7539" s="6">
        <v>45217</v>
      </c>
      <c r="B7539" s="9" t="s">
        <v>37515</v>
      </c>
      <c r="C7539" s="9" t="s">
        <v>6845</v>
      </c>
      <c r="D7539" s="11" t="s">
        <v>22</v>
      </c>
      <c r="E7539" s="9" t="s">
        <v>37516</v>
      </c>
      <c r="F7539" s="9" t="s">
        <v>37517</v>
      </c>
      <c r="G7539" s="11" t="s">
        <v>62</v>
      </c>
      <c r="H7539" s="11" t="s">
        <v>22</v>
      </c>
      <c r="I7539" s="11" t="s">
        <v>576</v>
      </c>
      <c r="J7539" s="11" t="s">
        <v>27</v>
      </c>
      <c r="K7539" s="11" t="s">
        <v>28</v>
      </c>
      <c r="L7539" s="11" t="s">
        <v>43</v>
      </c>
      <c r="M7539" s="9" t="s">
        <v>44</v>
      </c>
      <c r="N7539" s="9" t="s">
        <v>208</v>
      </c>
      <c r="O7539" s="11" t="s">
        <v>32</v>
      </c>
      <c r="P7539" s="11" t="s">
        <v>22</v>
      </c>
      <c r="Q7539" s="11" t="s">
        <v>37518</v>
      </c>
      <c r="R7539" s="11" t="s">
        <v>46</v>
      </c>
      <c r="S7539" s="9" t="s">
        <v>37519</v>
      </c>
      <c r="T7539" s="9" t="s">
        <v>22</v>
      </c>
    </row>
    <row r="7540" customHeight="1" spans="1:20">
      <c r="A7540" s="6">
        <v>45217</v>
      </c>
      <c r="B7540" s="9" t="s">
        <v>37520</v>
      </c>
      <c r="C7540" s="9" t="s">
        <v>1299</v>
      </c>
      <c r="D7540" s="11" t="s">
        <v>22</v>
      </c>
      <c r="E7540" s="9" t="s">
        <v>37521</v>
      </c>
      <c r="F7540" s="9" t="s">
        <v>13334</v>
      </c>
      <c r="G7540" s="11" t="s">
        <v>25</v>
      </c>
      <c r="H7540" s="11" t="s">
        <v>22</v>
      </c>
      <c r="I7540" s="11" t="s">
        <v>412</v>
      </c>
      <c r="J7540" s="11" t="s">
        <v>27</v>
      </c>
      <c r="K7540" s="11" t="s">
        <v>28</v>
      </c>
      <c r="L7540" s="11" t="s">
        <v>43</v>
      </c>
      <c r="M7540" s="9" t="s">
        <v>30</v>
      </c>
      <c r="N7540" s="9" t="s">
        <v>208</v>
      </c>
      <c r="O7540" s="11" t="s">
        <v>32</v>
      </c>
      <c r="P7540" s="11" t="s">
        <v>22</v>
      </c>
      <c r="Q7540" s="11" t="s">
        <v>37522</v>
      </c>
      <c r="R7540" s="11" t="s">
        <v>56</v>
      </c>
      <c r="S7540" s="9" t="s">
        <v>37523</v>
      </c>
      <c r="T7540" s="9" t="s">
        <v>22</v>
      </c>
    </row>
    <row r="7541" customHeight="1" spans="1:20">
      <c r="A7541" s="6">
        <v>45217</v>
      </c>
      <c r="B7541" s="9" t="s">
        <v>37524</v>
      </c>
      <c r="C7541" s="9" t="s">
        <v>12243</v>
      </c>
      <c r="D7541" s="11" t="s">
        <v>22</v>
      </c>
      <c r="E7541" s="9" t="s">
        <v>37525</v>
      </c>
      <c r="F7541" s="9" t="s">
        <v>37526</v>
      </c>
      <c r="G7541" s="11" t="s">
        <v>130</v>
      </c>
      <c r="H7541" s="11" t="s">
        <v>22</v>
      </c>
      <c r="I7541" s="11" t="s">
        <v>2203</v>
      </c>
      <c r="J7541" s="11" t="s">
        <v>27</v>
      </c>
      <c r="K7541" s="11" t="s">
        <v>28</v>
      </c>
      <c r="L7541" s="11" t="s">
        <v>43</v>
      </c>
      <c r="M7541" s="9" t="s">
        <v>30</v>
      </c>
      <c r="N7541" s="9" t="s">
        <v>743</v>
      </c>
      <c r="O7541" s="11" t="s">
        <v>32</v>
      </c>
      <c r="P7541" s="11" t="s">
        <v>22</v>
      </c>
      <c r="Q7541" s="11" t="s">
        <v>37527</v>
      </c>
      <c r="R7541" s="11" t="s">
        <v>46</v>
      </c>
      <c r="S7541" s="9" t="s">
        <v>37528</v>
      </c>
      <c r="T7541" s="9" t="s">
        <v>37529</v>
      </c>
    </row>
    <row r="7542" customHeight="1" spans="1:20">
      <c r="A7542" s="6">
        <v>45217</v>
      </c>
      <c r="B7542" s="9" t="s">
        <v>37530</v>
      </c>
      <c r="C7542" s="9" t="s">
        <v>12243</v>
      </c>
      <c r="D7542" s="11" t="s">
        <v>22</v>
      </c>
      <c r="E7542" s="9" t="s">
        <v>37531</v>
      </c>
      <c r="F7542" s="9" t="s">
        <v>37532</v>
      </c>
      <c r="G7542" s="11" t="s">
        <v>82</v>
      </c>
      <c r="H7542" s="11" t="s">
        <v>22</v>
      </c>
      <c r="I7542" s="11" t="s">
        <v>490</v>
      </c>
      <c r="J7542" s="11" t="s">
        <v>27</v>
      </c>
      <c r="K7542" s="11" t="s">
        <v>28</v>
      </c>
      <c r="L7542" s="11" t="s">
        <v>43</v>
      </c>
      <c r="M7542" s="9" t="s">
        <v>44</v>
      </c>
      <c r="N7542" s="9" t="s">
        <v>743</v>
      </c>
      <c r="O7542" s="11" t="s">
        <v>32</v>
      </c>
      <c r="P7542" s="11" t="s">
        <v>22</v>
      </c>
      <c r="Q7542" s="11" t="s">
        <v>37533</v>
      </c>
      <c r="R7542" s="11" t="s">
        <v>46</v>
      </c>
      <c r="S7542" s="9" t="s">
        <v>37534</v>
      </c>
      <c r="T7542" s="9" t="s">
        <v>37535</v>
      </c>
    </row>
    <row r="7543" customHeight="1" spans="1:20">
      <c r="A7543" s="6">
        <v>45217</v>
      </c>
      <c r="B7543" s="9" t="s">
        <v>37536</v>
      </c>
      <c r="C7543" s="9" t="s">
        <v>6822</v>
      </c>
      <c r="D7543" s="11" t="s">
        <v>22</v>
      </c>
      <c r="E7543" s="9" t="s">
        <v>37537</v>
      </c>
      <c r="F7543" s="9" t="s">
        <v>37538</v>
      </c>
      <c r="G7543" s="11" t="s">
        <v>336</v>
      </c>
      <c r="H7543" s="11" t="s">
        <v>22</v>
      </c>
      <c r="I7543" s="11" t="s">
        <v>149</v>
      </c>
      <c r="J7543" s="11" t="s">
        <v>27</v>
      </c>
      <c r="K7543" s="11" t="s">
        <v>28</v>
      </c>
      <c r="L7543" s="11" t="s">
        <v>43</v>
      </c>
      <c r="M7543" s="9" t="s">
        <v>44</v>
      </c>
      <c r="N7543" s="9" t="s">
        <v>208</v>
      </c>
      <c r="O7543" s="11" t="s">
        <v>32</v>
      </c>
      <c r="P7543" s="11" t="s">
        <v>22</v>
      </c>
      <c r="Q7543" s="11" t="s">
        <v>37539</v>
      </c>
      <c r="R7543" s="11" t="s">
        <v>46</v>
      </c>
      <c r="S7543" s="9" t="s">
        <v>37540</v>
      </c>
      <c r="T7543" s="9" t="s">
        <v>22</v>
      </c>
    </row>
    <row r="7544" customHeight="1" spans="1:20">
      <c r="A7544" s="6">
        <v>45217</v>
      </c>
      <c r="B7544" s="9" t="s">
        <v>37541</v>
      </c>
      <c r="C7544" s="9" t="s">
        <v>12243</v>
      </c>
      <c r="D7544" s="11" t="s">
        <v>22</v>
      </c>
      <c r="E7544" s="9" t="s">
        <v>30854</v>
      </c>
      <c r="F7544" s="9" t="s">
        <v>28942</v>
      </c>
      <c r="G7544" s="11" t="s">
        <v>247</v>
      </c>
      <c r="H7544" s="11" t="s">
        <v>161</v>
      </c>
      <c r="I7544" s="11" t="s">
        <v>490</v>
      </c>
      <c r="J7544" s="11" t="s">
        <v>27</v>
      </c>
      <c r="K7544" s="11" t="s">
        <v>28</v>
      </c>
      <c r="L7544" s="11" t="s">
        <v>43</v>
      </c>
      <c r="M7544" s="9" t="s">
        <v>44</v>
      </c>
      <c r="N7544" s="9" t="s">
        <v>743</v>
      </c>
      <c r="O7544" s="11" t="s">
        <v>32</v>
      </c>
      <c r="P7544" s="11" t="s">
        <v>22</v>
      </c>
      <c r="Q7544" s="11" t="s">
        <v>37542</v>
      </c>
      <c r="R7544" s="11" t="s">
        <v>46</v>
      </c>
      <c r="S7544" s="9" t="s">
        <v>37543</v>
      </c>
      <c r="T7544" s="9" t="s">
        <v>37544</v>
      </c>
    </row>
    <row r="7545" customHeight="1" spans="1:20">
      <c r="A7545" s="6">
        <v>45217</v>
      </c>
      <c r="B7545" s="9" t="s">
        <v>37545</v>
      </c>
      <c r="C7545" s="9" t="s">
        <v>783</v>
      </c>
      <c r="D7545" s="11" t="s">
        <v>22</v>
      </c>
      <c r="E7545" s="9" t="s">
        <v>37546</v>
      </c>
      <c r="F7545" s="9" t="s">
        <v>14495</v>
      </c>
      <c r="G7545" s="11" t="s">
        <v>82</v>
      </c>
      <c r="H7545" s="11" t="s">
        <v>22</v>
      </c>
      <c r="I7545" s="11" t="s">
        <v>701</v>
      </c>
      <c r="J7545" s="11" t="s">
        <v>27</v>
      </c>
      <c r="K7545" s="11" t="s">
        <v>28</v>
      </c>
      <c r="L7545" s="11" t="s">
        <v>43</v>
      </c>
      <c r="M7545" s="9" t="s">
        <v>30</v>
      </c>
      <c r="N7545" s="9" t="s">
        <v>743</v>
      </c>
      <c r="O7545" s="11" t="s">
        <v>32</v>
      </c>
      <c r="P7545" s="11" t="s">
        <v>22</v>
      </c>
      <c r="Q7545" s="11" t="s">
        <v>37547</v>
      </c>
      <c r="R7545" s="11" t="s">
        <v>46</v>
      </c>
      <c r="S7545" s="9" t="s">
        <v>37548</v>
      </c>
      <c r="T7545" s="9" t="s">
        <v>37549</v>
      </c>
    </row>
    <row r="7546" customHeight="1" spans="1:20">
      <c r="A7546" s="6">
        <v>45217</v>
      </c>
      <c r="B7546" s="9" t="s">
        <v>37550</v>
      </c>
      <c r="C7546" s="9" t="s">
        <v>1299</v>
      </c>
      <c r="D7546" s="11" t="s">
        <v>22</v>
      </c>
      <c r="E7546" s="9" t="s">
        <v>37551</v>
      </c>
      <c r="F7546" s="9" t="s">
        <v>37552</v>
      </c>
      <c r="G7546" s="11" t="s">
        <v>25</v>
      </c>
      <c r="H7546" s="11" t="s">
        <v>137</v>
      </c>
      <c r="I7546" s="11" t="s">
        <v>131</v>
      </c>
      <c r="J7546" s="11" t="s">
        <v>27</v>
      </c>
      <c r="K7546" s="11" t="s">
        <v>28</v>
      </c>
      <c r="L7546" s="11" t="s">
        <v>43</v>
      </c>
      <c r="M7546" s="9" t="s">
        <v>30</v>
      </c>
      <c r="N7546" s="9" t="s">
        <v>208</v>
      </c>
      <c r="O7546" s="11" t="s">
        <v>32</v>
      </c>
      <c r="P7546" s="11" t="s">
        <v>22</v>
      </c>
      <c r="Q7546" s="11" t="s">
        <v>37553</v>
      </c>
      <c r="R7546" s="11" t="s">
        <v>56</v>
      </c>
      <c r="S7546" s="9" t="s">
        <v>37554</v>
      </c>
      <c r="T7546" s="9" t="s">
        <v>22</v>
      </c>
    </row>
    <row r="7547" customHeight="1" spans="1:20">
      <c r="A7547" s="6">
        <v>45217</v>
      </c>
      <c r="B7547" s="9" t="s">
        <v>37555</v>
      </c>
      <c r="C7547" s="9" t="s">
        <v>1299</v>
      </c>
      <c r="D7547" s="11" t="s">
        <v>22</v>
      </c>
      <c r="E7547" s="9" t="s">
        <v>37556</v>
      </c>
      <c r="F7547" s="9" t="s">
        <v>37557</v>
      </c>
      <c r="G7547" s="11" t="s">
        <v>247</v>
      </c>
      <c r="H7547" s="11" t="s">
        <v>137</v>
      </c>
      <c r="I7547" s="11" t="s">
        <v>1181</v>
      </c>
      <c r="J7547" s="11" t="s">
        <v>27</v>
      </c>
      <c r="K7547" s="11" t="s">
        <v>28</v>
      </c>
      <c r="L7547" s="11" t="s">
        <v>43</v>
      </c>
      <c r="M7547" s="9" t="s">
        <v>44</v>
      </c>
      <c r="N7547" s="9" t="s">
        <v>208</v>
      </c>
      <c r="O7547" s="11" t="s">
        <v>32</v>
      </c>
      <c r="P7547" s="11" t="s">
        <v>22</v>
      </c>
      <c r="Q7547" s="11" t="s">
        <v>37558</v>
      </c>
      <c r="R7547" s="11" t="s">
        <v>56</v>
      </c>
      <c r="S7547" s="9" t="s">
        <v>37559</v>
      </c>
      <c r="T7547" s="9" t="s">
        <v>22</v>
      </c>
    </row>
    <row r="7548" customHeight="1" spans="1:20">
      <c r="A7548" s="6">
        <v>45217</v>
      </c>
      <c r="B7548" s="9" t="s">
        <v>37560</v>
      </c>
      <c r="C7548" s="9" t="s">
        <v>1299</v>
      </c>
      <c r="D7548" s="11" t="s">
        <v>22</v>
      </c>
      <c r="E7548" s="9" t="s">
        <v>37561</v>
      </c>
      <c r="F7548" s="9" t="s">
        <v>37562</v>
      </c>
      <c r="G7548" s="11" t="s">
        <v>336</v>
      </c>
      <c r="H7548" s="11" t="s">
        <v>22</v>
      </c>
      <c r="I7548" s="11" t="s">
        <v>111</v>
      </c>
      <c r="J7548" s="11" t="s">
        <v>27</v>
      </c>
      <c r="K7548" s="11" t="s">
        <v>28</v>
      </c>
      <c r="L7548" s="11" t="s">
        <v>43</v>
      </c>
      <c r="M7548" s="9" t="s">
        <v>44</v>
      </c>
      <c r="N7548" s="9" t="s">
        <v>208</v>
      </c>
      <c r="O7548" s="11" t="s">
        <v>32</v>
      </c>
      <c r="P7548" s="11" t="s">
        <v>22</v>
      </c>
      <c r="Q7548" s="11" t="s">
        <v>37563</v>
      </c>
      <c r="R7548" s="11" t="s">
        <v>56</v>
      </c>
      <c r="S7548" s="9" t="s">
        <v>37564</v>
      </c>
      <c r="T7548" s="9" t="s">
        <v>22</v>
      </c>
    </row>
    <row r="7549" customHeight="1" spans="1:20">
      <c r="A7549" s="6">
        <v>45217</v>
      </c>
      <c r="B7549" s="9" t="s">
        <v>37565</v>
      </c>
      <c r="C7549" s="9" t="s">
        <v>783</v>
      </c>
      <c r="D7549" s="11" t="s">
        <v>22</v>
      </c>
      <c r="E7549" s="9" t="s">
        <v>37566</v>
      </c>
      <c r="F7549" s="9" t="s">
        <v>37567</v>
      </c>
      <c r="G7549" s="11" t="s">
        <v>82</v>
      </c>
      <c r="H7549" s="11" t="s">
        <v>22</v>
      </c>
      <c r="I7549" s="11" t="s">
        <v>207</v>
      </c>
      <c r="J7549" s="11" t="s">
        <v>27</v>
      </c>
      <c r="K7549" s="11" t="s">
        <v>28</v>
      </c>
      <c r="L7549" s="11" t="s">
        <v>43</v>
      </c>
      <c r="M7549" s="9" t="s">
        <v>44</v>
      </c>
      <c r="N7549" s="9" t="s">
        <v>743</v>
      </c>
      <c r="O7549" s="11" t="s">
        <v>32</v>
      </c>
      <c r="P7549" s="11" t="s">
        <v>22</v>
      </c>
      <c r="Q7549" s="11" t="s">
        <v>37568</v>
      </c>
      <c r="R7549" s="11" t="s">
        <v>46</v>
      </c>
      <c r="S7549" s="9" t="s">
        <v>37569</v>
      </c>
      <c r="T7549" s="9" t="s">
        <v>37570</v>
      </c>
    </row>
    <row r="7550" customHeight="1" spans="1:20">
      <c r="A7550" s="6">
        <v>45217</v>
      </c>
      <c r="B7550" s="9" t="s">
        <v>37571</v>
      </c>
      <c r="C7550" s="9" t="s">
        <v>1299</v>
      </c>
      <c r="D7550" s="11" t="s">
        <v>22</v>
      </c>
      <c r="E7550" s="9" t="s">
        <v>37572</v>
      </c>
      <c r="F7550" s="9" t="s">
        <v>37573</v>
      </c>
      <c r="G7550" s="11" t="s">
        <v>53</v>
      </c>
      <c r="H7550" s="11" t="s">
        <v>22</v>
      </c>
      <c r="I7550" s="11" t="s">
        <v>511</v>
      </c>
      <c r="J7550" s="11" t="s">
        <v>27</v>
      </c>
      <c r="K7550" s="11" t="s">
        <v>28</v>
      </c>
      <c r="L7550" s="11" t="s">
        <v>43</v>
      </c>
      <c r="M7550" s="9" t="s">
        <v>30</v>
      </c>
      <c r="N7550" s="9" t="s">
        <v>208</v>
      </c>
      <c r="O7550" s="11" t="s">
        <v>32</v>
      </c>
      <c r="P7550" s="11" t="s">
        <v>22</v>
      </c>
      <c r="Q7550" s="11" t="s">
        <v>37574</v>
      </c>
      <c r="R7550" s="11" t="s">
        <v>56</v>
      </c>
      <c r="S7550" s="9" t="s">
        <v>37554</v>
      </c>
      <c r="T7550" s="9" t="s">
        <v>22</v>
      </c>
    </row>
    <row r="7551" customHeight="1" spans="1:20">
      <c r="A7551" s="6">
        <v>45217</v>
      </c>
      <c r="B7551" s="9" t="s">
        <v>37575</v>
      </c>
      <c r="C7551" s="9" t="s">
        <v>6918</v>
      </c>
      <c r="D7551" s="11" t="s">
        <v>22</v>
      </c>
      <c r="E7551" s="9" t="s">
        <v>37576</v>
      </c>
      <c r="F7551" s="9" t="s">
        <v>37577</v>
      </c>
      <c r="G7551" s="11" t="s">
        <v>82</v>
      </c>
      <c r="H7551" s="11" t="s">
        <v>22</v>
      </c>
      <c r="I7551" s="11" t="s">
        <v>469</v>
      </c>
      <c r="J7551" s="11" t="s">
        <v>27</v>
      </c>
      <c r="K7551" s="11" t="s">
        <v>28</v>
      </c>
      <c r="L7551" s="11" t="s">
        <v>43</v>
      </c>
      <c r="M7551" s="9" t="s">
        <v>44</v>
      </c>
      <c r="N7551" s="9" t="s">
        <v>743</v>
      </c>
      <c r="O7551" s="11" t="s">
        <v>32</v>
      </c>
      <c r="P7551" s="11" t="s">
        <v>22</v>
      </c>
      <c r="Q7551" s="11" t="s">
        <v>37578</v>
      </c>
      <c r="R7551" s="11" t="s">
        <v>46</v>
      </c>
      <c r="S7551" s="9" t="s">
        <v>37579</v>
      </c>
      <c r="T7551" s="9" t="s">
        <v>37580</v>
      </c>
    </row>
    <row r="7552" customHeight="1" spans="1:20">
      <c r="A7552" s="6">
        <v>45217</v>
      </c>
      <c r="B7552" s="9" t="s">
        <v>37581</v>
      </c>
      <c r="C7552" s="9" t="s">
        <v>12243</v>
      </c>
      <c r="D7552" s="11" t="s">
        <v>22</v>
      </c>
      <c r="E7552" s="9" t="s">
        <v>37582</v>
      </c>
      <c r="F7552" s="9" t="s">
        <v>37583</v>
      </c>
      <c r="G7552" s="11" t="s">
        <v>336</v>
      </c>
      <c r="H7552" s="11" t="s">
        <v>22</v>
      </c>
      <c r="I7552" s="11" t="s">
        <v>3098</v>
      </c>
      <c r="J7552" s="11" t="s">
        <v>27</v>
      </c>
      <c r="K7552" s="11" t="s">
        <v>28</v>
      </c>
      <c r="L7552" s="11" t="s">
        <v>43</v>
      </c>
      <c r="M7552" s="9" t="s">
        <v>30</v>
      </c>
      <c r="N7552" s="9" t="s">
        <v>743</v>
      </c>
      <c r="O7552" s="11" t="s">
        <v>32</v>
      </c>
      <c r="P7552" s="11" t="s">
        <v>22</v>
      </c>
      <c r="Q7552" s="11" t="s">
        <v>37584</v>
      </c>
      <c r="R7552" s="11" t="s">
        <v>46</v>
      </c>
      <c r="S7552" s="9" t="s">
        <v>37585</v>
      </c>
      <c r="T7552" s="9" t="s">
        <v>37586</v>
      </c>
    </row>
    <row r="7553" customHeight="1" spans="1:20">
      <c r="A7553" s="6">
        <v>45217</v>
      </c>
      <c r="B7553" s="9" t="s">
        <v>37587</v>
      </c>
      <c r="C7553" s="9" t="s">
        <v>12243</v>
      </c>
      <c r="D7553" s="11" t="s">
        <v>22</v>
      </c>
      <c r="E7553" s="9" t="s">
        <v>23080</v>
      </c>
      <c r="F7553" s="9" t="s">
        <v>23081</v>
      </c>
      <c r="G7553" s="11" t="s">
        <v>82</v>
      </c>
      <c r="H7553" s="11" t="s">
        <v>22</v>
      </c>
      <c r="I7553" s="11" t="s">
        <v>490</v>
      </c>
      <c r="J7553" s="11" t="s">
        <v>27</v>
      </c>
      <c r="K7553" s="11" t="s">
        <v>28</v>
      </c>
      <c r="L7553" s="11" t="s">
        <v>43</v>
      </c>
      <c r="M7553" s="9" t="s">
        <v>44</v>
      </c>
      <c r="N7553" s="9" t="s">
        <v>743</v>
      </c>
      <c r="O7553" s="11" t="s">
        <v>32</v>
      </c>
      <c r="P7553" s="11" t="s">
        <v>22</v>
      </c>
      <c r="Q7553" s="11" t="s">
        <v>37588</v>
      </c>
      <c r="R7553" s="11" t="s">
        <v>46</v>
      </c>
      <c r="S7553" s="9" t="s">
        <v>37543</v>
      </c>
      <c r="T7553" s="9" t="s">
        <v>35652</v>
      </c>
    </row>
    <row r="7554" customHeight="1" spans="1:20">
      <c r="A7554" s="6">
        <v>45217</v>
      </c>
      <c r="B7554" s="9" t="s">
        <v>37589</v>
      </c>
      <c r="C7554" s="9" t="s">
        <v>12243</v>
      </c>
      <c r="D7554" s="11" t="s">
        <v>22</v>
      </c>
      <c r="E7554" s="9" t="s">
        <v>14219</v>
      </c>
      <c r="F7554" s="9" t="s">
        <v>14220</v>
      </c>
      <c r="G7554" s="11" t="s">
        <v>25</v>
      </c>
      <c r="H7554" s="11" t="s">
        <v>22</v>
      </c>
      <c r="I7554" s="11" t="s">
        <v>3098</v>
      </c>
      <c r="J7554" s="11" t="s">
        <v>27</v>
      </c>
      <c r="K7554" s="11" t="s">
        <v>28</v>
      </c>
      <c r="L7554" s="11" t="s">
        <v>43</v>
      </c>
      <c r="M7554" s="9" t="s">
        <v>30</v>
      </c>
      <c r="N7554" s="9" t="s">
        <v>743</v>
      </c>
      <c r="O7554" s="11" t="s">
        <v>32</v>
      </c>
      <c r="P7554" s="11" t="s">
        <v>22</v>
      </c>
      <c r="Q7554" s="11" t="s">
        <v>37590</v>
      </c>
      <c r="R7554" s="11" t="s">
        <v>46</v>
      </c>
      <c r="S7554" s="9" t="s">
        <v>37585</v>
      </c>
      <c r="T7554" s="9" t="s">
        <v>35652</v>
      </c>
    </row>
    <row r="7555" customHeight="1" spans="1:20">
      <c r="A7555" s="6">
        <v>45217</v>
      </c>
      <c r="B7555" s="9" t="s">
        <v>37591</v>
      </c>
      <c r="C7555" s="9" t="s">
        <v>783</v>
      </c>
      <c r="D7555" s="11" t="s">
        <v>22</v>
      </c>
      <c r="E7555" s="9" t="s">
        <v>37592</v>
      </c>
      <c r="F7555" s="9" t="s">
        <v>37593</v>
      </c>
      <c r="G7555" s="11" t="s">
        <v>82</v>
      </c>
      <c r="H7555" s="11" t="s">
        <v>22</v>
      </c>
      <c r="I7555" s="11" t="s">
        <v>337</v>
      </c>
      <c r="J7555" s="11" t="s">
        <v>27</v>
      </c>
      <c r="K7555" s="11" t="s">
        <v>28</v>
      </c>
      <c r="L7555" s="11" t="s">
        <v>43</v>
      </c>
      <c r="M7555" s="9" t="s">
        <v>44</v>
      </c>
      <c r="N7555" s="9" t="s">
        <v>743</v>
      </c>
      <c r="O7555" s="11" t="s">
        <v>32</v>
      </c>
      <c r="P7555" s="11" t="s">
        <v>22</v>
      </c>
      <c r="Q7555" s="11" t="s">
        <v>37594</v>
      </c>
      <c r="R7555" s="11" t="s">
        <v>46</v>
      </c>
      <c r="S7555" s="9" t="s">
        <v>37595</v>
      </c>
      <c r="T7555" s="9" t="s">
        <v>37596</v>
      </c>
    </row>
    <row r="7556" customHeight="1" spans="1:20">
      <c r="A7556" s="6">
        <v>45217</v>
      </c>
      <c r="B7556" s="9" t="s">
        <v>37597</v>
      </c>
      <c r="C7556" s="9" t="s">
        <v>783</v>
      </c>
      <c r="D7556" s="11" t="s">
        <v>22</v>
      </c>
      <c r="E7556" s="9" t="s">
        <v>37598</v>
      </c>
      <c r="F7556" s="9" t="s">
        <v>37599</v>
      </c>
      <c r="G7556" s="11" t="s">
        <v>82</v>
      </c>
      <c r="H7556" s="11" t="s">
        <v>22</v>
      </c>
      <c r="I7556" s="11" t="s">
        <v>732</v>
      </c>
      <c r="J7556" s="11" t="s">
        <v>27</v>
      </c>
      <c r="K7556" s="11" t="s">
        <v>28</v>
      </c>
      <c r="L7556" s="11" t="s">
        <v>43</v>
      </c>
      <c r="M7556" s="9" t="s">
        <v>30</v>
      </c>
      <c r="N7556" s="9" t="s">
        <v>743</v>
      </c>
      <c r="O7556" s="11" t="s">
        <v>32</v>
      </c>
      <c r="P7556" s="11" t="s">
        <v>22</v>
      </c>
      <c r="Q7556" s="11" t="s">
        <v>37600</v>
      </c>
      <c r="R7556" s="11" t="s">
        <v>46</v>
      </c>
      <c r="S7556" s="9" t="s">
        <v>37601</v>
      </c>
      <c r="T7556" s="9" t="s">
        <v>37602</v>
      </c>
    </row>
    <row r="7557" customHeight="1" spans="1:20">
      <c r="A7557" s="6">
        <v>45217</v>
      </c>
      <c r="B7557" s="9" t="s">
        <v>37603</v>
      </c>
      <c r="C7557" s="9" t="s">
        <v>6949</v>
      </c>
      <c r="D7557" s="11" t="s">
        <v>22</v>
      </c>
      <c r="E7557" s="9" t="s">
        <v>37604</v>
      </c>
      <c r="F7557" s="9" t="s">
        <v>37605</v>
      </c>
      <c r="G7557" s="11" t="s">
        <v>53</v>
      </c>
      <c r="H7557" s="11" t="s">
        <v>22</v>
      </c>
      <c r="I7557" s="11" t="s">
        <v>2203</v>
      </c>
      <c r="J7557" s="11" t="s">
        <v>27</v>
      </c>
      <c r="K7557" s="11" t="s">
        <v>28</v>
      </c>
      <c r="L7557" s="11" t="s">
        <v>43</v>
      </c>
      <c r="M7557" s="9" t="s">
        <v>30</v>
      </c>
      <c r="N7557" s="9" t="s">
        <v>208</v>
      </c>
      <c r="O7557" s="11" t="s">
        <v>32</v>
      </c>
      <c r="P7557" s="11" t="s">
        <v>22</v>
      </c>
      <c r="Q7557" s="11" t="s">
        <v>37606</v>
      </c>
      <c r="R7557" s="11" t="s">
        <v>46</v>
      </c>
      <c r="S7557" s="9" t="s">
        <v>37607</v>
      </c>
      <c r="T7557" s="9" t="s">
        <v>37529</v>
      </c>
    </row>
    <row r="7558" customHeight="1" spans="1:20">
      <c r="A7558" s="6">
        <v>45217</v>
      </c>
      <c r="B7558" s="9" t="s">
        <v>37608</v>
      </c>
      <c r="C7558" s="9" t="s">
        <v>37609</v>
      </c>
      <c r="D7558" s="11" t="s">
        <v>22</v>
      </c>
      <c r="E7558" s="9" t="s">
        <v>37610</v>
      </c>
      <c r="F7558" s="9" t="s">
        <v>22</v>
      </c>
      <c r="G7558" s="11" t="s">
        <v>22</v>
      </c>
      <c r="H7558" s="11" t="s">
        <v>22</v>
      </c>
      <c r="I7558" s="11" t="s">
        <v>384</v>
      </c>
      <c r="J7558" s="11" t="s">
        <v>27</v>
      </c>
      <c r="K7558" s="11" t="s">
        <v>28</v>
      </c>
      <c r="L7558" s="11" t="s">
        <v>43</v>
      </c>
      <c r="M7558" s="9" t="s">
        <v>30</v>
      </c>
      <c r="N7558" s="9" t="s">
        <v>743</v>
      </c>
      <c r="O7558" s="11" t="s">
        <v>32</v>
      </c>
      <c r="P7558" s="11" t="s">
        <v>22</v>
      </c>
      <c r="Q7558" s="11" t="s">
        <v>37611</v>
      </c>
      <c r="R7558" s="11" t="s">
        <v>46</v>
      </c>
      <c r="S7558" s="9" t="s">
        <v>37612</v>
      </c>
      <c r="T7558" s="9" t="s">
        <v>37613</v>
      </c>
    </row>
    <row r="7559" customHeight="1" spans="1:20">
      <c r="A7559" s="6">
        <v>45217</v>
      </c>
      <c r="B7559" s="9" t="s">
        <v>37614</v>
      </c>
      <c r="C7559" s="9" t="s">
        <v>783</v>
      </c>
      <c r="D7559" s="11" t="s">
        <v>22</v>
      </c>
      <c r="E7559" s="9" t="s">
        <v>37615</v>
      </c>
      <c r="F7559" s="9" t="s">
        <v>37616</v>
      </c>
      <c r="G7559" s="11" t="s">
        <v>53</v>
      </c>
      <c r="H7559" s="11" t="s">
        <v>137</v>
      </c>
      <c r="I7559" s="11" t="s">
        <v>412</v>
      </c>
      <c r="J7559" s="11" t="s">
        <v>27</v>
      </c>
      <c r="K7559" s="11" t="s">
        <v>28</v>
      </c>
      <c r="L7559" s="11" t="s">
        <v>43</v>
      </c>
      <c r="M7559" s="9" t="s">
        <v>44</v>
      </c>
      <c r="N7559" s="9" t="s">
        <v>743</v>
      </c>
      <c r="O7559" s="11" t="s">
        <v>32</v>
      </c>
      <c r="P7559" s="11" t="s">
        <v>22</v>
      </c>
      <c r="Q7559" s="11" t="s">
        <v>37617</v>
      </c>
      <c r="R7559" s="11" t="s">
        <v>46</v>
      </c>
      <c r="S7559" s="9" t="s">
        <v>37618</v>
      </c>
      <c r="T7559" s="9" t="s">
        <v>21190</v>
      </c>
    </row>
    <row r="7560" customHeight="1" spans="1:20">
      <c r="A7560" s="6">
        <v>45217</v>
      </c>
      <c r="B7560" s="9" t="s">
        <v>37619</v>
      </c>
      <c r="C7560" s="9" t="s">
        <v>6949</v>
      </c>
      <c r="D7560" s="11" t="s">
        <v>22</v>
      </c>
      <c r="E7560" s="9" t="s">
        <v>37620</v>
      </c>
      <c r="F7560" s="9" t="s">
        <v>37621</v>
      </c>
      <c r="G7560" s="11" t="s">
        <v>53</v>
      </c>
      <c r="H7560" s="11" t="s">
        <v>22</v>
      </c>
      <c r="I7560" s="11" t="s">
        <v>384</v>
      </c>
      <c r="J7560" s="11" t="s">
        <v>27</v>
      </c>
      <c r="K7560" s="11" t="s">
        <v>28</v>
      </c>
      <c r="L7560" s="11" t="s">
        <v>43</v>
      </c>
      <c r="M7560" s="9" t="s">
        <v>44</v>
      </c>
      <c r="N7560" s="9" t="s">
        <v>208</v>
      </c>
      <c r="O7560" s="11" t="s">
        <v>32</v>
      </c>
      <c r="P7560" s="11" t="s">
        <v>22</v>
      </c>
      <c r="Q7560" s="11" t="s">
        <v>37622</v>
      </c>
      <c r="R7560" s="11" t="s">
        <v>46</v>
      </c>
      <c r="S7560" s="9" t="s">
        <v>37623</v>
      </c>
      <c r="T7560" s="9" t="s">
        <v>37624</v>
      </c>
    </row>
    <row r="7561" customHeight="1" spans="1:20">
      <c r="A7561" s="6">
        <v>45217</v>
      </c>
      <c r="B7561" s="9" t="s">
        <v>37625</v>
      </c>
      <c r="C7561" s="9" t="s">
        <v>6506</v>
      </c>
      <c r="D7561" s="11" t="s">
        <v>22</v>
      </c>
      <c r="E7561" s="9" t="s">
        <v>37626</v>
      </c>
      <c r="F7561" s="9" t="s">
        <v>37627</v>
      </c>
      <c r="G7561" s="11" t="s">
        <v>130</v>
      </c>
      <c r="H7561" s="11" t="s">
        <v>22</v>
      </c>
      <c r="I7561" s="11" t="s">
        <v>75</v>
      </c>
      <c r="J7561" s="11" t="s">
        <v>27</v>
      </c>
      <c r="K7561" s="11" t="s">
        <v>28</v>
      </c>
      <c r="L7561" s="11" t="s">
        <v>43</v>
      </c>
      <c r="M7561" s="9" t="s">
        <v>30</v>
      </c>
      <c r="N7561" s="9" t="s">
        <v>208</v>
      </c>
      <c r="O7561" s="11" t="s">
        <v>32</v>
      </c>
      <c r="P7561" s="11" t="s">
        <v>22</v>
      </c>
      <c r="Q7561" s="11" t="s">
        <v>37628</v>
      </c>
      <c r="R7561" s="11" t="s">
        <v>46</v>
      </c>
      <c r="S7561" s="9" t="s">
        <v>37629</v>
      </c>
      <c r="T7561" s="9" t="s">
        <v>37630</v>
      </c>
    </row>
    <row r="7562" customHeight="1" spans="1:20">
      <c r="A7562" s="6">
        <v>45217</v>
      </c>
      <c r="B7562" s="9" t="s">
        <v>37631</v>
      </c>
      <c r="C7562" s="9" t="s">
        <v>6956</v>
      </c>
      <c r="D7562" s="11" t="s">
        <v>22</v>
      </c>
      <c r="E7562" s="9" t="s">
        <v>37632</v>
      </c>
      <c r="F7562" s="9" t="s">
        <v>22</v>
      </c>
      <c r="G7562" s="11" t="s">
        <v>22</v>
      </c>
      <c r="H7562" s="11" t="s">
        <v>22</v>
      </c>
      <c r="I7562" s="11" t="s">
        <v>412</v>
      </c>
      <c r="J7562" s="11" t="s">
        <v>27</v>
      </c>
      <c r="K7562" s="11" t="s">
        <v>28</v>
      </c>
      <c r="L7562" s="11" t="s">
        <v>43</v>
      </c>
      <c r="M7562" s="9" t="s">
        <v>44</v>
      </c>
      <c r="N7562" s="9" t="s">
        <v>208</v>
      </c>
      <c r="O7562" s="11" t="s">
        <v>32</v>
      </c>
      <c r="P7562" s="11" t="s">
        <v>22</v>
      </c>
      <c r="Q7562" s="11" t="s">
        <v>37633</v>
      </c>
      <c r="R7562" s="11" t="s">
        <v>46</v>
      </c>
      <c r="S7562" s="9" t="s">
        <v>37634</v>
      </c>
      <c r="T7562" s="9" t="s">
        <v>37635</v>
      </c>
    </row>
    <row r="7563" customHeight="1" spans="1:20">
      <c r="A7563" s="6">
        <v>45217</v>
      </c>
      <c r="B7563" s="9" t="s">
        <v>37636</v>
      </c>
      <c r="C7563" s="9" t="s">
        <v>4541</v>
      </c>
      <c r="D7563" s="11" t="s">
        <v>22</v>
      </c>
      <c r="E7563" s="9" t="s">
        <v>37637</v>
      </c>
      <c r="F7563" s="9" t="s">
        <v>30193</v>
      </c>
      <c r="G7563" s="11" t="s">
        <v>130</v>
      </c>
      <c r="H7563" s="11" t="s">
        <v>22</v>
      </c>
      <c r="I7563" s="11" t="s">
        <v>490</v>
      </c>
      <c r="J7563" s="11" t="s">
        <v>27</v>
      </c>
      <c r="K7563" s="11" t="s">
        <v>28</v>
      </c>
      <c r="L7563" s="11" t="s">
        <v>43</v>
      </c>
      <c r="M7563" s="9" t="s">
        <v>30</v>
      </c>
      <c r="N7563" s="9" t="s">
        <v>31</v>
      </c>
      <c r="O7563" s="11" t="s">
        <v>32</v>
      </c>
      <c r="P7563" s="11" t="s">
        <v>22</v>
      </c>
      <c r="Q7563" s="11" t="s">
        <v>37638</v>
      </c>
      <c r="R7563" s="11" t="s">
        <v>46</v>
      </c>
      <c r="S7563" s="9" t="s">
        <v>37639</v>
      </c>
      <c r="T7563" s="9" t="s">
        <v>37640</v>
      </c>
    </row>
    <row r="7564" customHeight="1" spans="1:20">
      <c r="A7564" s="6">
        <v>45217</v>
      </c>
      <c r="B7564" s="9" t="s">
        <v>37641</v>
      </c>
      <c r="C7564" s="9" t="s">
        <v>6822</v>
      </c>
      <c r="D7564" s="11" t="s">
        <v>22</v>
      </c>
      <c r="E7564" s="9" t="s">
        <v>32454</v>
      </c>
      <c r="F7564" s="9" t="s">
        <v>32455</v>
      </c>
      <c r="G7564" s="11" t="s">
        <v>82</v>
      </c>
      <c r="H7564" s="11" t="s">
        <v>22</v>
      </c>
      <c r="I7564" s="11" t="s">
        <v>75</v>
      </c>
      <c r="J7564" s="11" t="s">
        <v>27</v>
      </c>
      <c r="K7564" s="11" t="s">
        <v>28</v>
      </c>
      <c r="L7564" s="11" t="s">
        <v>43</v>
      </c>
      <c r="M7564" s="9" t="s">
        <v>30</v>
      </c>
      <c r="N7564" s="9" t="s">
        <v>208</v>
      </c>
      <c r="O7564" s="11" t="s">
        <v>32</v>
      </c>
      <c r="P7564" s="11" t="s">
        <v>22</v>
      </c>
      <c r="Q7564" s="11" t="s">
        <v>37642</v>
      </c>
      <c r="R7564" s="11" t="s">
        <v>46</v>
      </c>
      <c r="S7564" s="9" t="s">
        <v>37643</v>
      </c>
      <c r="T7564" s="9" t="s">
        <v>37644</v>
      </c>
    </row>
    <row r="7565" customHeight="1" spans="1:20">
      <c r="A7565" s="6">
        <v>45217</v>
      </c>
      <c r="B7565" s="9" t="s">
        <v>37645</v>
      </c>
      <c r="C7565" s="9" t="s">
        <v>3281</v>
      </c>
      <c r="D7565" s="11" t="s">
        <v>22</v>
      </c>
      <c r="E7565" s="9" t="s">
        <v>25352</v>
      </c>
      <c r="F7565" s="9" t="s">
        <v>25353</v>
      </c>
      <c r="G7565" s="11" t="s">
        <v>62</v>
      </c>
      <c r="H7565" s="11" t="s">
        <v>22</v>
      </c>
      <c r="I7565" s="11" t="s">
        <v>3098</v>
      </c>
      <c r="J7565" s="11" t="s">
        <v>27</v>
      </c>
      <c r="K7565" s="11" t="s">
        <v>76</v>
      </c>
      <c r="L7565" s="11" t="s">
        <v>43</v>
      </c>
      <c r="M7565" s="9" t="s">
        <v>44</v>
      </c>
      <c r="N7565" s="9" t="s">
        <v>31</v>
      </c>
      <c r="O7565" s="11" t="s">
        <v>32</v>
      </c>
      <c r="P7565" s="11" t="s">
        <v>22</v>
      </c>
      <c r="Q7565" s="11" t="s">
        <v>37646</v>
      </c>
      <c r="R7565" s="11" t="s">
        <v>46</v>
      </c>
      <c r="S7565" s="9" t="s">
        <v>37647</v>
      </c>
      <c r="T7565" s="9" t="s">
        <v>37648</v>
      </c>
    </row>
    <row r="7566" customHeight="1" spans="1:20">
      <c r="A7566" s="6">
        <v>45217</v>
      </c>
      <c r="B7566" s="9" t="s">
        <v>37649</v>
      </c>
      <c r="C7566" s="9" t="s">
        <v>4541</v>
      </c>
      <c r="D7566" s="11" t="s">
        <v>22</v>
      </c>
      <c r="E7566" s="9" t="s">
        <v>37650</v>
      </c>
      <c r="F7566" s="9" t="s">
        <v>37651</v>
      </c>
      <c r="G7566" s="11" t="s">
        <v>25</v>
      </c>
      <c r="H7566" s="11" t="s">
        <v>22</v>
      </c>
      <c r="I7566" s="11" t="s">
        <v>9666</v>
      </c>
      <c r="J7566" s="11" t="s">
        <v>27</v>
      </c>
      <c r="K7566" s="11" t="s">
        <v>28</v>
      </c>
      <c r="L7566" s="11" t="s">
        <v>43</v>
      </c>
      <c r="M7566" s="9" t="s">
        <v>44</v>
      </c>
      <c r="N7566" s="9" t="s">
        <v>31</v>
      </c>
      <c r="O7566" s="11" t="s">
        <v>32</v>
      </c>
      <c r="P7566" s="11" t="s">
        <v>22</v>
      </c>
      <c r="Q7566" s="11" t="s">
        <v>37652</v>
      </c>
      <c r="R7566" s="11" t="s">
        <v>46</v>
      </c>
      <c r="S7566" s="9" t="s">
        <v>37653</v>
      </c>
      <c r="T7566" s="9" t="s">
        <v>37654</v>
      </c>
    </row>
    <row r="7567" customHeight="1" spans="1:20">
      <c r="A7567" s="6">
        <v>45217</v>
      </c>
      <c r="B7567" s="9" t="s">
        <v>37655</v>
      </c>
      <c r="C7567" s="9" t="s">
        <v>6855</v>
      </c>
      <c r="D7567" s="11" t="s">
        <v>22</v>
      </c>
      <c r="E7567" s="9" t="s">
        <v>37656</v>
      </c>
      <c r="F7567" s="9" t="s">
        <v>35711</v>
      </c>
      <c r="G7567" s="11" t="s">
        <v>336</v>
      </c>
      <c r="H7567" s="11" t="s">
        <v>22</v>
      </c>
      <c r="I7567" s="11" t="s">
        <v>155</v>
      </c>
      <c r="J7567" s="11" t="s">
        <v>27</v>
      </c>
      <c r="K7567" s="11" t="s">
        <v>28</v>
      </c>
      <c r="L7567" s="11" t="s">
        <v>43</v>
      </c>
      <c r="M7567" s="9" t="s">
        <v>30</v>
      </c>
      <c r="N7567" s="9" t="s">
        <v>31</v>
      </c>
      <c r="O7567" s="11" t="s">
        <v>32</v>
      </c>
      <c r="P7567" s="11" t="s">
        <v>22</v>
      </c>
      <c r="Q7567" s="11" t="s">
        <v>37657</v>
      </c>
      <c r="R7567" s="11" t="s">
        <v>46</v>
      </c>
      <c r="S7567" s="9" t="s">
        <v>37658</v>
      </c>
      <c r="T7567" s="9" t="s">
        <v>35652</v>
      </c>
    </row>
    <row r="7568" customHeight="1" spans="1:20">
      <c r="A7568" s="6">
        <v>45217</v>
      </c>
      <c r="B7568" s="9" t="s">
        <v>37659</v>
      </c>
      <c r="C7568" s="9" t="s">
        <v>4541</v>
      </c>
      <c r="D7568" s="11" t="s">
        <v>22</v>
      </c>
      <c r="E7568" s="9" t="s">
        <v>35710</v>
      </c>
      <c r="F7568" s="9" t="s">
        <v>35711</v>
      </c>
      <c r="G7568" s="11" t="s">
        <v>336</v>
      </c>
      <c r="H7568" s="11" t="s">
        <v>22</v>
      </c>
      <c r="I7568" s="11" t="s">
        <v>42</v>
      </c>
      <c r="J7568" s="11" t="s">
        <v>27</v>
      </c>
      <c r="K7568" s="11" t="s">
        <v>28</v>
      </c>
      <c r="L7568" s="11" t="s">
        <v>43</v>
      </c>
      <c r="M7568" s="9" t="s">
        <v>30</v>
      </c>
      <c r="N7568" s="9" t="s">
        <v>31</v>
      </c>
      <c r="O7568" s="11" t="s">
        <v>32</v>
      </c>
      <c r="P7568" s="11" t="s">
        <v>22</v>
      </c>
      <c r="Q7568" s="11" t="s">
        <v>37660</v>
      </c>
      <c r="R7568" s="11" t="s">
        <v>46</v>
      </c>
      <c r="S7568" s="9" t="s">
        <v>37661</v>
      </c>
      <c r="T7568" s="9" t="s">
        <v>35714</v>
      </c>
    </row>
    <row r="7569" customHeight="1" spans="1:20">
      <c r="A7569" s="6">
        <v>45217</v>
      </c>
      <c r="B7569" s="9" t="s">
        <v>37662</v>
      </c>
      <c r="C7569" s="9" t="s">
        <v>6949</v>
      </c>
      <c r="D7569" s="11" t="s">
        <v>22</v>
      </c>
      <c r="E7569" s="9" t="s">
        <v>37663</v>
      </c>
      <c r="F7569" s="9" t="s">
        <v>37664</v>
      </c>
      <c r="G7569" s="11" t="s">
        <v>53</v>
      </c>
      <c r="H7569" s="11" t="s">
        <v>22</v>
      </c>
      <c r="I7569" s="11" t="s">
        <v>117</v>
      </c>
      <c r="J7569" s="11" t="s">
        <v>27</v>
      </c>
      <c r="K7569" s="11" t="s">
        <v>28</v>
      </c>
      <c r="L7569" s="11" t="s">
        <v>43</v>
      </c>
      <c r="M7569" s="9" t="s">
        <v>44</v>
      </c>
      <c r="N7569" s="9" t="s">
        <v>208</v>
      </c>
      <c r="O7569" s="11" t="s">
        <v>32</v>
      </c>
      <c r="P7569" s="11" t="s">
        <v>22</v>
      </c>
      <c r="Q7569" s="11" t="s">
        <v>37665</v>
      </c>
      <c r="R7569" s="11" t="s">
        <v>46</v>
      </c>
      <c r="S7569" s="9" t="s">
        <v>37666</v>
      </c>
      <c r="T7569" s="9" t="s">
        <v>37667</v>
      </c>
    </row>
    <row r="7570" customHeight="1" spans="1:20">
      <c r="A7570" s="6">
        <v>45217</v>
      </c>
      <c r="B7570" s="9" t="s">
        <v>37668</v>
      </c>
      <c r="C7570" s="9" t="s">
        <v>1281</v>
      </c>
      <c r="D7570" s="11" t="s">
        <v>22</v>
      </c>
      <c r="E7570" s="9" t="s">
        <v>37669</v>
      </c>
      <c r="F7570" s="9" t="s">
        <v>37670</v>
      </c>
      <c r="G7570" s="11" t="s">
        <v>62</v>
      </c>
      <c r="H7570" s="11" t="s">
        <v>22</v>
      </c>
      <c r="I7570" s="11" t="s">
        <v>42</v>
      </c>
      <c r="J7570" s="11" t="s">
        <v>27</v>
      </c>
      <c r="K7570" s="11" t="s">
        <v>28</v>
      </c>
      <c r="L7570" s="11" t="s">
        <v>43</v>
      </c>
      <c r="M7570" s="9" t="s">
        <v>44</v>
      </c>
      <c r="N7570" s="9" t="s">
        <v>31</v>
      </c>
      <c r="O7570" s="11" t="s">
        <v>32</v>
      </c>
      <c r="P7570" s="11" t="s">
        <v>22</v>
      </c>
      <c r="Q7570" s="11" t="s">
        <v>37671</v>
      </c>
      <c r="R7570" s="11" t="s">
        <v>46</v>
      </c>
      <c r="S7570" s="9" t="s">
        <v>37672</v>
      </c>
      <c r="T7570" s="9" t="s">
        <v>37673</v>
      </c>
    </row>
    <row r="7571" customHeight="1" spans="1:20">
      <c r="A7571" s="6">
        <v>45217</v>
      </c>
      <c r="B7571" s="9" t="s">
        <v>37674</v>
      </c>
      <c r="C7571" s="9" t="s">
        <v>6949</v>
      </c>
      <c r="D7571" s="11" t="s">
        <v>22</v>
      </c>
      <c r="E7571" s="9" t="s">
        <v>37675</v>
      </c>
      <c r="F7571" s="9" t="s">
        <v>37676</v>
      </c>
      <c r="G7571" s="11" t="s">
        <v>82</v>
      </c>
      <c r="H7571" s="11" t="s">
        <v>22</v>
      </c>
      <c r="I7571" s="11" t="s">
        <v>124</v>
      </c>
      <c r="J7571" s="11" t="s">
        <v>27</v>
      </c>
      <c r="K7571" s="11" t="s">
        <v>28</v>
      </c>
      <c r="L7571" s="11" t="s">
        <v>43</v>
      </c>
      <c r="M7571" s="9" t="s">
        <v>44</v>
      </c>
      <c r="N7571" s="9" t="s">
        <v>208</v>
      </c>
      <c r="O7571" s="11" t="s">
        <v>32</v>
      </c>
      <c r="P7571" s="11" t="s">
        <v>22</v>
      </c>
      <c r="Q7571" s="11" t="s">
        <v>37677</v>
      </c>
      <c r="R7571" s="11" t="s">
        <v>46</v>
      </c>
      <c r="S7571" s="9" t="s">
        <v>37678</v>
      </c>
      <c r="T7571" s="9" t="s">
        <v>37679</v>
      </c>
    </row>
    <row r="7572" customHeight="1" spans="1:20">
      <c r="A7572" s="6">
        <v>45217</v>
      </c>
      <c r="B7572" s="9" t="s">
        <v>37680</v>
      </c>
      <c r="C7572" s="9" t="s">
        <v>37681</v>
      </c>
      <c r="D7572" s="11" t="s">
        <v>22</v>
      </c>
      <c r="E7572" s="9" t="s">
        <v>37682</v>
      </c>
      <c r="F7572" s="9" t="s">
        <v>37583</v>
      </c>
      <c r="G7572" s="11" t="s">
        <v>130</v>
      </c>
      <c r="H7572" s="11" t="s">
        <v>22</v>
      </c>
      <c r="I7572" s="11" t="s">
        <v>3098</v>
      </c>
      <c r="J7572" s="11" t="s">
        <v>27</v>
      </c>
      <c r="K7572" s="11" t="s">
        <v>28</v>
      </c>
      <c r="L7572" s="11" t="s">
        <v>43</v>
      </c>
      <c r="M7572" s="9" t="s">
        <v>30</v>
      </c>
      <c r="N7572" s="9" t="s">
        <v>208</v>
      </c>
      <c r="O7572" s="11" t="s">
        <v>32</v>
      </c>
      <c r="P7572" s="11" t="s">
        <v>22</v>
      </c>
      <c r="Q7572" s="11" t="s">
        <v>37683</v>
      </c>
      <c r="R7572" s="11" t="s">
        <v>46</v>
      </c>
      <c r="S7572" s="9" t="s">
        <v>37684</v>
      </c>
      <c r="T7572" s="9" t="s">
        <v>35652</v>
      </c>
    </row>
    <row r="7573" customHeight="1" spans="1:20">
      <c r="A7573" s="6">
        <v>45217</v>
      </c>
      <c r="B7573" s="9" t="s">
        <v>37685</v>
      </c>
      <c r="C7573" s="9" t="s">
        <v>37681</v>
      </c>
      <c r="D7573" s="11" t="s">
        <v>22</v>
      </c>
      <c r="E7573" s="9" t="s">
        <v>37686</v>
      </c>
      <c r="F7573" s="9" t="s">
        <v>37687</v>
      </c>
      <c r="G7573" s="11" t="s">
        <v>130</v>
      </c>
      <c r="H7573" s="11" t="s">
        <v>22</v>
      </c>
      <c r="I7573" s="11" t="s">
        <v>3098</v>
      </c>
      <c r="J7573" s="11" t="s">
        <v>27</v>
      </c>
      <c r="K7573" s="11" t="s">
        <v>28</v>
      </c>
      <c r="L7573" s="11" t="s">
        <v>43</v>
      </c>
      <c r="M7573" s="9" t="s">
        <v>30</v>
      </c>
      <c r="N7573" s="9" t="s">
        <v>208</v>
      </c>
      <c r="O7573" s="11" t="s">
        <v>32</v>
      </c>
      <c r="P7573" s="11" t="s">
        <v>22</v>
      </c>
      <c r="Q7573" s="11" t="s">
        <v>37688</v>
      </c>
      <c r="R7573" s="11" t="s">
        <v>46</v>
      </c>
      <c r="S7573" s="9" t="s">
        <v>37689</v>
      </c>
      <c r="T7573" s="9" t="s">
        <v>35652</v>
      </c>
    </row>
    <row r="7574" customHeight="1" spans="1:20">
      <c r="A7574" s="6">
        <v>45217</v>
      </c>
      <c r="B7574" s="9" t="s">
        <v>37690</v>
      </c>
      <c r="C7574" s="9" t="s">
        <v>37681</v>
      </c>
      <c r="D7574" s="11" t="s">
        <v>22</v>
      </c>
      <c r="E7574" s="9" t="s">
        <v>37656</v>
      </c>
      <c r="F7574" s="9" t="s">
        <v>35711</v>
      </c>
      <c r="G7574" s="11" t="s">
        <v>336</v>
      </c>
      <c r="H7574" s="11" t="s">
        <v>22</v>
      </c>
      <c r="I7574" s="11" t="s">
        <v>3098</v>
      </c>
      <c r="J7574" s="11" t="s">
        <v>27</v>
      </c>
      <c r="K7574" s="11" t="s">
        <v>28</v>
      </c>
      <c r="L7574" s="11" t="s">
        <v>43</v>
      </c>
      <c r="M7574" s="9" t="s">
        <v>30</v>
      </c>
      <c r="N7574" s="9" t="s">
        <v>208</v>
      </c>
      <c r="O7574" s="11" t="s">
        <v>32</v>
      </c>
      <c r="P7574" s="11" t="s">
        <v>22</v>
      </c>
      <c r="Q7574" s="11" t="s">
        <v>37691</v>
      </c>
      <c r="R7574" s="11" t="s">
        <v>46</v>
      </c>
      <c r="S7574" s="9" t="s">
        <v>37692</v>
      </c>
      <c r="T7574" s="9" t="s">
        <v>35652</v>
      </c>
    </row>
    <row r="7575" customHeight="1" spans="1:20">
      <c r="A7575" s="6">
        <v>45217</v>
      </c>
      <c r="B7575" s="9" t="s">
        <v>37693</v>
      </c>
      <c r="C7575" s="9" t="s">
        <v>6949</v>
      </c>
      <c r="D7575" s="11" t="s">
        <v>22</v>
      </c>
      <c r="E7575" s="9" t="s">
        <v>37694</v>
      </c>
      <c r="F7575" s="9" t="s">
        <v>37695</v>
      </c>
      <c r="G7575" s="11" t="s">
        <v>336</v>
      </c>
      <c r="H7575" s="11" t="s">
        <v>22</v>
      </c>
      <c r="I7575" s="11" t="s">
        <v>2203</v>
      </c>
      <c r="J7575" s="11" t="s">
        <v>27</v>
      </c>
      <c r="K7575" s="11" t="s">
        <v>28</v>
      </c>
      <c r="L7575" s="11" t="s">
        <v>43</v>
      </c>
      <c r="M7575" s="9" t="s">
        <v>30</v>
      </c>
      <c r="N7575" s="9" t="s">
        <v>208</v>
      </c>
      <c r="O7575" s="11" t="s">
        <v>32</v>
      </c>
      <c r="P7575" s="11" t="s">
        <v>22</v>
      </c>
      <c r="Q7575" s="11" t="s">
        <v>37696</v>
      </c>
      <c r="R7575" s="11" t="s">
        <v>46</v>
      </c>
      <c r="S7575" s="9" t="s">
        <v>37697</v>
      </c>
      <c r="T7575" s="9" t="s">
        <v>35652</v>
      </c>
    </row>
    <row r="7576" customHeight="1" spans="1:20">
      <c r="A7576" s="6">
        <v>45217</v>
      </c>
      <c r="B7576" s="9" t="s">
        <v>37698</v>
      </c>
      <c r="C7576" s="9" t="s">
        <v>13953</v>
      </c>
      <c r="D7576" s="11" t="s">
        <v>22</v>
      </c>
      <c r="E7576" s="9" t="s">
        <v>37699</v>
      </c>
      <c r="F7576" s="9" t="s">
        <v>9544</v>
      </c>
      <c r="G7576" s="11" t="s">
        <v>41</v>
      </c>
      <c r="H7576" s="11" t="s">
        <v>22</v>
      </c>
      <c r="I7576" s="11" t="s">
        <v>26</v>
      </c>
      <c r="J7576" s="11" t="s">
        <v>27</v>
      </c>
      <c r="K7576" s="11" t="s">
        <v>76</v>
      </c>
      <c r="L7576" s="11" t="s">
        <v>29</v>
      </c>
      <c r="M7576" s="9" t="s">
        <v>30</v>
      </c>
      <c r="N7576" s="9" t="s">
        <v>31</v>
      </c>
      <c r="O7576" s="11" t="s">
        <v>32</v>
      </c>
      <c r="P7576" s="11" t="s">
        <v>22</v>
      </c>
      <c r="Q7576" s="11" t="s">
        <v>37700</v>
      </c>
      <c r="R7576" s="11" t="s">
        <v>34</v>
      </c>
      <c r="S7576" s="9" t="s">
        <v>37701</v>
      </c>
      <c r="T7576" s="9" t="s">
        <v>37702</v>
      </c>
    </row>
    <row r="7577" customHeight="1" spans="1:20">
      <c r="A7577" s="6">
        <v>45217</v>
      </c>
      <c r="B7577" s="9" t="s">
        <v>37703</v>
      </c>
      <c r="C7577" s="9" t="s">
        <v>37681</v>
      </c>
      <c r="D7577" s="11" t="s">
        <v>22</v>
      </c>
      <c r="E7577" s="9" t="s">
        <v>37704</v>
      </c>
      <c r="F7577" s="9" t="s">
        <v>37705</v>
      </c>
      <c r="G7577" s="11" t="s">
        <v>53</v>
      </c>
      <c r="H7577" s="11" t="s">
        <v>22</v>
      </c>
      <c r="I7577" s="11" t="s">
        <v>3098</v>
      </c>
      <c r="J7577" s="11" t="s">
        <v>27</v>
      </c>
      <c r="K7577" s="11" t="s">
        <v>28</v>
      </c>
      <c r="L7577" s="11" t="s">
        <v>43</v>
      </c>
      <c r="M7577" s="9" t="s">
        <v>30</v>
      </c>
      <c r="N7577" s="9" t="s">
        <v>208</v>
      </c>
      <c r="O7577" s="11" t="s">
        <v>32</v>
      </c>
      <c r="P7577" s="11" t="s">
        <v>22</v>
      </c>
      <c r="Q7577" s="11" t="s">
        <v>37706</v>
      </c>
      <c r="R7577" s="11" t="s">
        <v>46</v>
      </c>
      <c r="S7577" s="9" t="s">
        <v>37585</v>
      </c>
      <c r="T7577" s="9" t="s">
        <v>37707</v>
      </c>
    </row>
    <row r="7578" customHeight="1" spans="1:20">
      <c r="A7578" s="6">
        <v>45217</v>
      </c>
      <c r="B7578" s="9" t="s">
        <v>37708</v>
      </c>
      <c r="C7578" s="9" t="s">
        <v>1057</v>
      </c>
      <c r="D7578" s="11" t="s">
        <v>22</v>
      </c>
      <c r="E7578" s="9" t="s">
        <v>37694</v>
      </c>
      <c r="F7578" s="9" t="s">
        <v>37695</v>
      </c>
      <c r="G7578" s="11" t="s">
        <v>336</v>
      </c>
      <c r="H7578" s="11" t="s">
        <v>22</v>
      </c>
      <c r="I7578" s="11" t="s">
        <v>26</v>
      </c>
      <c r="J7578" s="11" t="s">
        <v>27</v>
      </c>
      <c r="K7578" s="11" t="s">
        <v>28</v>
      </c>
      <c r="L7578" s="11" t="s">
        <v>29</v>
      </c>
      <c r="M7578" s="9" t="s">
        <v>30</v>
      </c>
      <c r="N7578" s="9" t="s">
        <v>31</v>
      </c>
      <c r="O7578" s="11" t="s">
        <v>32</v>
      </c>
      <c r="P7578" s="11" t="s">
        <v>22</v>
      </c>
      <c r="Q7578" s="11" t="s">
        <v>37709</v>
      </c>
      <c r="R7578" s="11" t="s">
        <v>34</v>
      </c>
      <c r="S7578" s="9" t="s">
        <v>37710</v>
      </c>
      <c r="T7578" s="9" t="s">
        <v>37711</v>
      </c>
    </row>
    <row r="7579" customHeight="1" spans="1:20">
      <c r="A7579" s="6">
        <v>45217</v>
      </c>
      <c r="B7579" s="9" t="s">
        <v>37712</v>
      </c>
      <c r="C7579" s="9" t="s">
        <v>37681</v>
      </c>
      <c r="D7579" s="11" t="s">
        <v>22</v>
      </c>
      <c r="E7579" s="9" t="s">
        <v>37713</v>
      </c>
      <c r="F7579" s="9" t="s">
        <v>37714</v>
      </c>
      <c r="G7579" s="11" t="s">
        <v>82</v>
      </c>
      <c r="H7579" s="11" t="s">
        <v>22</v>
      </c>
      <c r="I7579" s="11" t="s">
        <v>490</v>
      </c>
      <c r="J7579" s="11" t="s">
        <v>27</v>
      </c>
      <c r="K7579" s="11" t="s">
        <v>28</v>
      </c>
      <c r="L7579" s="11" t="s">
        <v>43</v>
      </c>
      <c r="M7579" s="9" t="s">
        <v>30</v>
      </c>
      <c r="N7579" s="9" t="s">
        <v>208</v>
      </c>
      <c r="O7579" s="11" t="s">
        <v>32</v>
      </c>
      <c r="P7579" s="11" t="s">
        <v>22</v>
      </c>
      <c r="Q7579" s="11" t="s">
        <v>37715</v>
      </c>
      <c r="R7579" s="11" t="s">
        <v>46</v>
      </c>
      <c r="S7579" s="9" t="s">
        <v>37716</v>
      </c>
      <c r="T7579" s="9" t="s">
        <v>37717</v>
      </c>
    </row>
    <row r="7580" customHeight="1" spans="1:20">
      <c r="A7580" s="6">
        <v>45217</v>
      </c>
      <c r="B7580" s="9" t="s">
        <v>37718</v>
      </c>
      <c r="C7580" s="9" t="s">
        <v>6949</v>
      </c>
      <c r="D7580" s="11" t="s">
        <v>22</v>
      </c>
      <c r="E7580" s="9" t="s">
        <v>37719</v>
      </c>
      <c r="F7580" s="9" t="s">
        <v>37720</v>
      </c>
      <c r="G7580" s="11" t="s">
        <v>336</v>
      </c>
      <c r="H7580" s="11" t="s">
        <v>22</v>
      </c>
      <c r="I7580" s="11" t="s">
        <v>3098</v>
      </c>
      <c r="J7580" s="11" t="s">
        <v>27</v>
      </c>
      <c r="K7580" s="11" t="s">
        <v>28</v>
      </c>
      <c r="L7580" s="11" t="s">
        <v>43</v>
      </c>
      <c r="M7580" s="9" t="s">
        <v>30</v>
      </c>
      <c r="N7580" s="9" t="s">
        <v>208</v>
      </c>
      <c r="O7580" s="11" t="s">
        <v>32</v>
      </c>
      <c r="P7580" s="11" t="s">
        <v>22</v>
      </c>
      <c r="Q7580" s="11" t="s">
        <v>37721</v>
      </c>
      <c r="R7580" s="11" t="s">
        <v>46</v>
      </c>
      <c r="S7580" s="9" t="s">
        <v>37722</v>
      </c>
      <c r="T7580" s="9" t="s">
        <v>35740</v>
      </c>
    </row>
    <row r="7581" customHeight="1" spans="1:20">
      <c r="A7581" s="6">
        <v>45217</v>
      </c>
      <c r="B7581" s="9" t="s">
        <v>37723</v>
      </c>
      <c r="C7581" s="9" t="s">
        <v>6949</v>
      </c>
      <c r="D7581" s="11" t="s">
        <v>22</v>
      </c>
      <c r="E7581" s="9" t="s">
        <v>37724</v>
      </c>
      <c r="F7581" s="9" t="s">
        <v>37725</v>
      </c>
      <c r="G7581" s="11" t="s">
        <v>53</v>
      </c>
      <c r="H7581" s="11" t="s">
        <v>22</v>
      </c>
      <c r="I7581" s="11" t="s">
        <v>277</v>
      </c>
      <c r="J7581" s="11" t="s">
        <v>27</v>
      </c>
      <c r="K7581" s="11" t="s">
        <v>28</v>
      </c>
      <c r="L7581" s="11" t="s">
        <v>43</v>
      </c>
      <c r="M7581" s="9" t="s">
        <v>44</v>
      </c>
      <c r="N7581" s="9" t="s">
        <v>208</v>
      </c>
      <c r="O7581" s="11" t="s">
        <v>32</v>
      </c>
      <c r="P7581" s="11" t="s">
        <v>22</v>
      </c>
      <c r="Q7581" s="11" t="s">
        <v>37726</v>
      </c>
      <c r="R7581" s="11" t="s">
        <v>46</v>
      </c>
      <c r="S7581" s="9" t="s">
        <v>37727</v>
      </c>
      <c r="T7581" s="9" t="s">
        <v>37728</v>
      </c>
    </row>
    <row r="7582" customHeight="1" spans="1:20">
      <c r="A7582" s="6">
        <v>45217</v>
      </c>
      <c r="B7582" s="9" t="s">
        <v>37729</v>
      </c>
      <c r="C7582" s="9" t="s">
        <v>6949</v>
      </c>
      <c r="D7582" s="11" t="s">
        <v>22</v>
      </c>
      <c r="E7582" s="9" t="s">
        <v>37730</v>
      </c>
      <c r="F7582" s="9" t="s">
        <v>37731</v>
      </c>
      <c r="G7582" s="11" t="s">
        <v>53</v>
      </c>
      <c r="H7582" s="11" t="s">
        <v>22</v>
      </c>
      <c r="I7582" s="11" t="s">
        <v>149</v>
      </c>
      <c r="J7582" s="11" t="s">
        <v>27</v>
      </c>
      <c r="K7582" s="11" t="s">
        <v>28</v>
      </c>
      <c r="L7582" s="11" t="s">
        <v>43</v>
      </c>
      <c r="M7582" s="9" t="s">
        <v>44</v>
      </c>
      <c r="N7582" s="9" t="s">
        <v>208</v>
      </c>
      <c r="O7582" s="11" t="s">
        <v>32</v>
      </c>
      <c r="P7582" s="11" t="s">
        <v>22</v>
      </c>
      <c r="Q7582" s="11" t="s">
        <v>37732</v>
      </c>
      <c r="R7582" s="11" t="s">
        <v>46</v>
      </c>
      <c r="S7582" s="9" t="s">
        <v>37733</v>
      </c>
      <c r="T7582" s="9" t="s">
        <v>37734</v>
      </c>
    </row>
    <row r="7583" customHeight="1" spans="1:20">
      <c r="A7583" s="6">
        <v>45217</v>
      </c>
      <c r="B7583" s="9" t="s">
        <v>37735</v>
      </c>
      <c r="C7583" s="9" t="s">
        <v>6949</v>
      </c>
      <c r="D7583" s="11" t="s">
        <v>22</v>
      </c>
      <c r="E7583" s="9" t="s">
        <v>37736</v>
      </c>
      <c r="F7583" s="9" t="s">
        <v>37737</v>
      </c>
      <c r="G7583" s="11" t="s">
        <v>336</v>
      </c>
      <c r="H7583" s="11" t="s">
        <v>110</v>
      </c>
      <c r="I7583" s="11" t="s">
        <v>880</v>
      </c>
      <c r="J7583" s="11" t="s">
        <v>27</v>
      </c>
      <c r="K7583" s="11" t="s">
        <v>28</v>
      </c>
      <c r="L7583" s="11" t="s">
        <v>43</v>
      </c>
      <c r="M7583" s="9" t="s">
        <v>30</v>
      </c>
      <c r="N7583" s="9" t="s">
        <v>208</v>
      </c>
      <c r="O7583" s="11" t="s">
        <v>32</v>
      </c>
      <c r="P7583" s="11" t="s">
        <v>22</v>
      </c>
      <c r="Q7583" s="11" t="s">
        <v>37738</v>
      </c>
      <c r="R7583" s="11" t="s">
        <v>46</v>
      </c>
      <c r="S7583" s="9" t="s">
        <v>37739</v>
      </c>
      <c r="T7583" s="9" t="s">
        <v>37740</v>
      </c>
    </row>
    <row r="7584" customHeight="1" spans="1:20">
      <c r="A7584" s="6">
        <v>45217</v>
      </c>
      <c r="B7584" s="9" t="s">
        <v>37741</v>
      </c>
      <c r="C7584" s="9" t="s">
        <v>37742</v>
      </c>
      <c r="D7584" s="11" t="s">
        <v>22</v>
      </c>
      <c r="E7584" s="9" t="s">
        <v>37743</v>
      </c>
      <c r="F7584" s="9" t="s">
        <v>29037</v>
      </c>
      <c r="G7584" s="11" t="s">
        <v>62</v>
      </c>
      <c r="H7584" s="11" t="s">
        <v>22</v>
      </c>
      <c r="I7584" s="11" t="s">
        <v>293</v>
      </c>
      <c r="J7584" s="11" t="s">
        <v>27</v>
      </c>
      <c r="K7584" s="11" t="s">
        <v>28</v>
      </c>
      <c r="L7584" s="11" t="s">
        <v>43</v>
      </c>
      <c r="M7584" s="9" t="s">
        <v>44</v>
      </c>
      <c r="N7584" s="9" t="s">
        <v>208</v>
      </c>
      <c r="O7584" s="11" t="s">
        <v>32</v>
      </c>
      <c r="P7584" s="11" t="s">
        <v>22</v>
      </c>
      <c r="Q7584" s="11" t="s">
        <v>37744</v>
      </c>
      <c r="R7584" s="11" t="s">
        <v>46</v>
      </c>
      <c r="S7584" s="9" t="s">
        <v>37745</v>
      </c>
      <c r="T7584" s="9" t="s">
        <v>37746</v>
      </c>
    </row>
    <row r="7585" customHeight="1" spans="1:20">
      <c r="A7585" s="6">
        <v>45217</v>
      </c>
      <c r="B7585" s="9" t="s">
        <v>37747</v>
      </c>
      <c r="C7585" s="9" t="s">
        <v>6949</v>
      </c>
      <c r="D7585" s="11" t="s">
        <v>22</v>
      </c>
      <c r="E7585" s="9" t="s">
        <v>37748</v>
      </c>
      <c r="F7585" s="9" t="s">
        <v>37749</v>
      </c>
      <c r="G7585" s="11" t="s">
        <v>53</v>
      </c>
      <c r="H7585" s="11" t="s">
        <v>22</v>
      </c>
      <c r="I7585" s="11" t="s">
        <v>75</v>
      </c>
      <c r="J7585" s="11" t="s">
        <v>27</v>
      </c>
      <c r="K7585" s="11" t="s">
        <v>28</v>
      </c>
      <c r="L7585" s="11" t="s">
        <v>43</v>
      </c>
      <c r="M7585" s="9" t="s">
        <v>30</v>
      </c>
      <c r="N7585" s="9" t="s">
        <v>208</v>
      </c>
      <c r="O7585" s="11" t="s">
        <v>32</v>
      </c>
      <c r="P7585" s="11" t="s">
        <v>22</v>
      </c>
      <c r="Q7585" s="11" t="s">
        <v>37750</v>
      </c>
      <c r="R7585" s="11" t="s">
        <v>46</v>
      </c>
      <c r="S7585" s="9" t="s">
        <v>37751</v>
      </c>
      <c r="T7585" s="9" t="s">
        <v>37752</v>
      </c>
    </row>
    <row r="7586" customHeight="1" spans="1:20">
      <c r="A7586" s="6">
        <v>45217</v>
      </c>
      <c r="B7586" s="9" t="s">
        <v>37753</v>
      </c>
      <c r="C7586" s="9" t="s">
        <v>6949</v>
      </c>
      <c r="D7586" s="11" t="s">
        <v>22</v>
      </c>
      <c r="E7586" s="9" t="s">
        <v>37754</v>
      </c>
      <c r="F7586" s="9" t="s">
        <v>37755</v>
      </c>
      <c r="G7586" s="11" t="s">
        <v>69</v>
      </c>
      <c r="H7586" s="11" t="s">
        <v>96</v>
      </c>
      <c r="I7586" s="11" t="s">
        <v>293</v>
      </c>
      <c r="J7586" s="11" t="s">
        <v>27</v>
      </c>
      <c r="K7586" s="11" t="s">
        <v>28</v>
      </c>
      <c r="L7586" s="11" t="s">
        <v>43</v>
      </c>
      <c r="M7586" s="9" t="s">
        <v>44</v>
      </c>
      <c r="N7586" s="9" t="s">
        <v>208</v>
      </c>
      <c r="O7586" s="11" t="s">
        <v>32</v>
      </c>
      <c r="P7586" s="11" t="s">
        <v>22</v>
      </c>
      <c r="Q7586" s="11" t="s">
        <v>37756</v>
      </c>
      <c r="R7586" s="11" t="s">
        <v>46</v>
      </c>
      <c r="S7586" s="9" t="s">
        <v>37757</v>
      </c>
      <c r="T7586" s="9" t="s">
        <v>37758</v>
      </c>
    </row>
    <row r="7587" customHeight="1" spans="1:20">
      <c r="A7587" s="6">
        <v>45217</v>
      </c>
      <c r="B7587" s="9" t="s">
        <v>37759</v>
      </c>
      <c r="C7587" s="9" t="s">
        <v>6949</v>
      </c>
      <c r="D7587" s="11" t="s">
        <v>22</v>
      </c>
      <c r="E7587" s="9" t="s">
        <v>37760</v>
      </c>
      <c r="F7587" s="9" t="s">
        <v>37761</v>
      </c>
      <c r="G7587" s="11" t="s">
        <v>82</v>
      </c>
      <c r="H7587" s="11" t="s">
        <v>22</v>
      </c>
      <c r="I7587" s="11" t="s">
        <v>207</v>
      </c>
      <c r="J7587" s="11" t="s">
        <v>27</v>
      </c>
      <c r="K7587" s="11" t="s">
        <v>28</v>
      </c>
      <c r="L7587" s="11" t="s">
        <v>43</v>
      </c>
      <c r="M7587" s="9" t="s">
        <v>44</v>
      </c>
      <c r="N7587" s="9" t="s">
        <v>208</v>
      </c>
      <c r="O7587" s="11" t="s">
        <v>32</v>
      </c>
      <c r="P7587" s="11" t="s">
        <v>22</v>
      </c>
      <c r="Q7587" s="11" t="s">
        <v>37762</v>
      </c>
      <c r="R7587" s="11" t="s">
        <v>46</v>
      </c>
      <c r="S7587" s="9" t="s">
        <v>37763</v>
      </c>
      <c r="T7587" s="9" t="s">
        <v>37764</v>
      </c>
    </row>
    <row r="7588" customHeight="1" spans="1:20">
      <c r="A7588" s="6">
        <v>45217</v>
      </c>
      <c r="B7588" s="9" t="s">
        <v>37765</v>
      </c>
      <c r="C7588" s="9" t="s">
        <v>6949</v>
      </c>
      <c r="D7588" s="11" t="s">
        <v>22</v>
      </c>
      <c r="E7588" s="9" t="s">
        <v>26813</v>
      </c>
      <c r="F7588" s="9" t="s">
        <v>26814</v>
      </c>
      <c r="G7588" s="11" t="s">
        <v>41</v>
      </c>
      <c r="H7588" s="11" t="s">
        <v>22</v>
      </c>
      <c r="I7588" s="11" t="s">
        <v>299</v>
      </c>
      <c r="J7588" s="11" t="s">
        <v>27</v>
      </c>
      <c r="K7588" s="11" t="s">
        <v>28</v>
      </c>
      <c r="L7588" s="11" t="s">
        <v>43</v>
      </c>
      <c r="M7588" s="9" t="s">
        <v>30</v>
      </c>
      <c r="N7588" s="9" t="s">
        <v>208</v>
      </c>
      <c r="O7588" s="11" t="s">
        <v>32</v>
      </c>
      <c r="P7588" s="11" t="s">
        <v>22</v>
      </c>
      <c r="Q7588" s="11" t="s">
        <v>37766</v>
      </c>
      <c r="R7588" s="11" t="s">
        <v>46</v>
      </c>
      <c r="S7588" s="9" t="s">
        <v>37767</v>
      </c>
      <c r="T7588" s="9" t="s">
        <v>37768</v>
      </c>
    </row>
    <row r="7589" customHeight="1" spans="1:20">
      <c r="A7589" s="6">
        <v>45217</v>
      </c>
      <c r="B7589" s="9" t="s">
        <v>37769</v>
      </c>
      <c r="C7589" s="9" t="s">
        <v>6949</v>
      </c>
      <c r="D7589" s="11" t="s">
        <v>22</v>
      </c>
      <c r="E7589" s="9" t="s">
        <v>37770</v>
      </c>
      <c r="F7589" s="9" t="s">
        <v>37771</v>
      </c>
      <c r="G7589" s="11" t="s">
        <v>82</v>
      </c>
      <c r="H7589" s="11" t="s">
        <v>22</v>
      </c>
      <c r="I7589" s="11" t="s">
        <v>2203</v>
      </c>
      <c r="J7589" s="11" t="s">
        <v>27</v>
      </c>
      <c r="K7589" s="11" t="s">
        <v>28</v>
      </c>
      <c r="L7589" s="11" t="s">
        <v>43</v>
      </c>
      <c r="M7589" s="9" t="s">
        <v>44</v>
      </c>
      <c r="N7589" s="9" t="s">
        <v>208</v>
      </c>
      <c r="O7589" s="11" t="s">
        <v>32</v>
      </c>
      <c r="P7589" s="11" t="s">
        <v>22</v>
      </c>
      <c r="Q7589" s="11" t="s">
        <v>37772</v>
      </c>
      <c r="R7589" s="11" t="s">
        <v>46</v>
      </c>
      <c r="S7589" s="9" t="s">
        <v>37773</v>
      </c>
      <c r="T7589" s="9" t="s">
        <v>37774</v>
      </c>
    </row>
    <row r="7590" customHeight="1" spans="1:20">
      <c r="A7590" s="6">
        <v>45217</v>
      </c>
      <c r="B7590" s="9" t="s">
        <v>37775</v>
      </c>
      <c r="C7590" s="9" t="s">
        <v>399</v>
      </c>
      <c r="D7590" s="11" t="s">
        <v>22</v>
      </c>
      <c r="E7590" s="9" t="s">
        <v>37776</v>
      </c>
      <c r="F7590" s="9" t="s">
        <v>30710</v>
      </c>
      <c r="G7590" s="11" t="s">
        <v>82</v>
      </c>
      <c r="H7590" s="11" t="s">
        <v>22</v>
      </c>
      <c r="I7590" s="11" t="s">
        <v>26</v>
      </c>
      <c r="J7590" s="11" t="s">
        <v>27</v>
      </c>
      <c r="K7590" s="11" t="s">
        <v>76</v>
      </c>
      <c r="L7590" s="11" t="s">
        <v>29</v>
      </c>
      <c r="M7590" s="9" t="s">
        <v>30</v>
      </c>
      <c r="N7590" s="9" t="s">
        <v>31</v>
      </c>
      <c r="O7590" s="11" t="s">
        <v>32</v>
      </c>
      <c r="P7590" s="11" t="s">
        <v>22</v>
      </c>
      <c r="Q7590" s="11" t="s">
        <v>37777</v>
      </c>
      <c r="R7590" s="11" t="s">
        <v>34</v>
      </c>
      <c r="S7590" s="9" t="s">
        <v>37778</v>
      </c>
      <c r="T7590" s="9" t="s">
        <v>37779</v>
      </c>
    </row>
    <row r="7591" customHeight="1" spans="1:20">
      <c r="A7591" s="6">
        <v>45217</v>
      </c>
      <c r="B7591" s="9" t="s">
        <v>37780</v>
      </c>
      <c r="C7591" s="9" t="s">
        <v>274</v>
      </c>
      <c r="D7591" s="11" t="s">
        <v>22</v>
      </c>
      <c r="E7591" s="9" t="s">
        <v>37781</v>
      </c>
      <c r="F7591" s="9" t="s">
        <v>37782</v>
      </c>
      <c r="G7591" s="11" t="s">
        <v>130</v>
      </c>
      <c r="H7591" s="11" t="s">
        <v>22</v>
      </c>
      <c r="I7591" s="11" t="s">
        <v>384</v>
      </c>
      <c r="J7591" s="11" t="s">
        <v>27</v>
      </c>
      <c r="K7591" s="11" t="s">
        <v>28</v>
      </c>
      <c r="L7591" s="11" t="s">
        <v>43</v>
      </c>
      <c r="M7591" s="9" t="s">
        <v>44</v>
      </c>
      <c r="N7591" s="9" t="s">
        <v>208</v>
      </c>
      <c r="O7591" s="11" t="s">
        <v>32</v>
      </c>
      <c r="P7591" s="11" t="s">
        <v>22</v>
      </c>
      <c r="Q7591" s="11" t="s">
        <v>37783</v>
      </c>
      <c r="R7591" s="11" t="s">
        <v>56</v>
      </c>
      <c r="S7591" s="9" t="s">
        <v>37784</v>
      </c>
      <c r="T7591" s="9" t="s">
        <v>22</v>
      </c>
    </row>
    <row r="7592" customHeight="1" spans="1:20">
      <c r="A7592" s="6">
        <v>45217</v>
      </c>
      <c r="B7592" s="9" t="s">
        <v>37785</v>
      </c>
      <c r="C7592" s="9" t="s">
        <v>274</v>
      </c>
      <c r="D7592" s="11" t="s">
        <v>22</v>
      </c>
      <c r="E7592" s="9" t="s">
        <v>37786</v>
      </c>
      <c r="F7592" s="9" t="s">
        <v>37787</v>
      </c>
      <c r="G7592" s="11" t="s">
        <v>82</v>
      </c>
      <c r="H7592" s="11" t="s">
        <v>22</v>
      </c>
      <c r="I7592" s="11" t="s">
        <v>315</v>
      </c>
      <c r="J7592" s="11" t="s">
        <v>27</v>
      </c>
      <c r="K7592" s="11" t="s">
        <v>28</v>
      </c>
      <c r="L7592" s="11" t="s">
        <v>43</v>
      </c>
      <c r="M7592" s="9" t="s">
        <v>44</v>
      </c>
      <c r="N7592" s="9" t="s">
        <v>208</v>
      </c>
      <c r="O7592" s="11" t="s">
        <v>32</v>
      </c>
      <c r="P7592" s="11" t="s">
        <v>22</v>
      </c>
      <c r="Q7592" s="11" t="s">
        <v>37788</v>
      </c>
      <c r="R7592" s="11" t="s">
        <v>56</v>
      </c>
      <c r="S7592" s="9" t="s">
        <v>37789</v>
      </c>
      <c r="T7592" s="9" t="s">
        <v>22</v>
      </c>
    </row>
    <row r="7593" customHeight="1" spans="1:20">
      <c r="A7593" s="6">
        <v>45217</v>
      </c>
      <c r="B7593" s="9" t="s">
        <v>37790</v>
      </c>
      <c r="C7593" s="9" t="s">
        <v>204</v>
      </c>
      <c r="D7593" s="11" t="s">
        <v>22</v>
      </c>
      <c r="E7593" s="9" t="s">
        <v>37791</v>
      </c>
      <c r="F7593" s="9" t="s">
        <v>37792</v>
      </c>
      <c r="G7593" s="11" t="s">
        <v>130</v>
      </c>
      <c r="H7593" s="11" t="s">
        <v>110</v>
      </c>
      <c r="I7593" s="11" t="s">
        <v>97</v>
      </c>
      <c r="J7593" s="11" t="s">
        <v>27</v>
      </c>
      <c r="K7593" s="11" t="s">
        <v>28</v>
      </c>
      <c r="L7593" s="11" t="s">
        <v>43</v>
      </c>
      <c r="M7593" s="9" t="s">
        <v>30</v>
      </c>
      <c r="N7593" s="9" t="s">
        <v>208</v>
      </c>
      <c r="O7593" s="11" t="s">
        <v>32</v>
      </c>
      <c r="P7593" s="11" t="s">
        <v>22</v>
      </c>
      <c r="Q7593" s="11" t="s">
        <v>37793</v>
      </c>
      <c r="R7593" s="11" t="s">
        <v>56</v>
      </c>
      <c r="S7593" s="20" t="s">
        <v>37794</v>
      </c>
      <c r="T7593" s="9" t="s">
        <v>22</v>
      </c>
    </row>
    <row r="7594" customHeight="1" spans="1:20">
      <c r="A7594" s="6">
        <v>45217</v>
      </c>
      <c r="B7594" s="9" t="s">
        <v>37795</v>
      </c>
      <c r="C7594" s="9" t="s">
        <v>204</v>
      </c>
      <c r="D7594" s="11" t="s">
        <v>22</v>
      </c>
      <c r="E7594" s="9" t="s">
        <v>36273</v>
      </c>
      <c r="F7594" s="9" t="s">
        <v>36274</v>
      </c>
      <c r="G7594" s="11" t="s">
        <v>130</v>
      </c>
      <c r="H7594" s="11" t="s">
        <v>22</v>
      </c>
      <c r="I7594" s="11" t="s">
        <v>124</v>
      </c>
      <c r="J7594" s="11" t="s">
        <v>27</v>
      </c>
      <c r="K7594" s="11" t="s">
        <v>28</v>
      </c>
      <c r="L7594" s="11" t="s">
        <v>43</v>
      </c>
      <c r="M7594" s="9" t="s">
        <v>30</v>
      </c>
      <c r="N7594" s="9" t="s">
        <v>208</v>
      </c>
      <c r="O7594" s="11" t="s">
        <v>32</v>
      </c>
      <c r="P7594" s="11" t="s">
        <v>22</v>
      </c>
      <c r="Q7594" s="11" t="s">
        <v>37796</v>
      </c>
      <c r="R7594" s="11" t="s">
        <v>56</v>
      </c>
      <c r="S7594" s="9" t="s">
        <v>37797</v>
      </c>
      <c r="T7594" s="9" t="s">
        <v>22</v>
      </c>
    </row>
    <row r="7595" customHeight="1" spans="1:20">
      <c r="A7595" s="6">
        <v>45217</v>
      </c>
      <c r="B7595" s="9" t="s">
        <v>37798</v>
      </c>
      <c r="C7595" s="9" t="s">
        <v>204</v>
      </c>
      <c r="D7595" s="11" t="s">
        <v>22</v>
      </c>
      <c r="E7595" s="9" t="s">
        <v>37799</v>
      </c>
      <c r="F7595" s="9" t="s">
        <v>37800</v>
      </c>
      <c r="G7595" s="11" t="s">
        <v>62</v>
      </c>
      <c r="H7595" s="11" t="s">
        <v>22</v>
      </c>
      <c r="I7595" s="11" t="s">
        <v>75</v>
      </c>
      <c r="J7595" s="11" t="s">
        <v>27</v>
      </c>
      <c r="K7595" s="11" t="s">
        <v>28</v>
      </c>
      <c r="L7595" s="11" t="s">
        <v>43</v>
      </c>
      <c r="M7595" s="9" t="s">
        <v>44</v>
      </c>
      <c r="N7595" s="9" t="s">
        <v>208</v>
      </c>
      <c r="O7595" s="11" t="s">
        <v>32</v>
      </c>
      <c r="P7595" s="11" t="s">
        <v>22</v>
      </c>
      <c r="Q7595" s="11" t="s">
        <v>37801</v>
      </c>
      <c r="R7595" s="11" t="s">
        <v>56</v>
      </c>
      <c r="S7595" s="9" t="s">
        <v>37802</v>
      </c>
      <c r="T7595" s="9" t="s">
        <v>22</v>
      </c>
    </row>
    <row r="7596" customHeight="1" spans="1:20">
      <c r="A7596" s="6">
        <v>45217</v>
      </c>
      <c r="B7596" s="9" t="s">
        <v>37803</v>
      </c>
      <c r="C7596" s="9" t="s">
        <v>274</v>
      </c>
      <c r="D7596" s="11" t="s">
        <v>22</v>
      </c>
      <c r="E7596" s="9" t="s">
        <v>37804</v>
      </c>
      <c r="F7596" s="9" t="s">
        <v>37805</v>
      </c>
      <c r="G7596" s="11" t="s">
        <v>130</v>
      </c>
      <c r="H7596" s="11" t="s">
        <v>15030</v>
      </c>
      <c r="I7596" s="11" t="s">
        <v>277</v>
      </c>
      <c r="J7596" s="11" t="s">
        <v>27</v>
      </c>
      <c r="K7596" s="11" t="s">
        <v>28</v>
      </c>
      <c r="L7596" s="11" t="s">
        <v>43</v>
      </c>
      <c r="M7596" s="9" t="s">
        <v>44</v>
      </c>
      <c r="N7596" s="9" t="s">
        <v>208</v>
      </c>
      <c r="O7596" s="11" t="s">
        <v>32</v>
      </c>
      <c r="P7596" s="11" t="s">
        <v>22</v>
      </c>
      <c r="Q7596" s="11" t="s">
        <v>37806</v>
      </c>
      <c r="R7596" s="11" t="s">
        <v>56</v>
      </c>
      <c r="S7596" s="9" t="s">
        <v>37807</v>
      </c>
      <c r="T7596" s="9" t="s">
        <v>22</v>
      </c>
    </row>
    <row r="7597" customHeight="1" spans="1:20">
      <c r="A7597" s="6">
        <v>45217</v>
      </c>
      <c r="B7597" s="9" t="s">
        <v>37808</v>
      </c>
      <c r="C7597" s="9" t="s">
        <v>121</v>
      </c>
      <c r="D7597" s="11" t="s">
        <v>22</v>
      </c>
      <c r="E7597" s="9" t="s">
        <v>16352</v>
      </c>
      <c r="F7597" s="9" t="s">
        <v>16353</v>
      </c>
      <c r="G7597" s="11" t="s">
        <v>130</v>
      </c>
      <c r="H7597" s="11" t="s">
        <v>22</v>
      </c>
      <c r="I7597" s="11" t="s">
        <v>70</v>
      </c>
      <c r="J7597" s="11" t="s">
        <v>27</v>
      </c>
      <c r="K7597" s="11" t="s">
        <v>28</v>
      </c>
      <c r="L7597" s="11" t="s">
        <v>43</v>
      </c>
      <c r="M7597" s="9" t="s">
        <v>30</v>
      </c>
      <c r="N7597" s="9" t="s">
        <v>31</v>
      </c>
      <c r="O7597" s="11" t="s">
        <v>32</v>
      </c>
      <c r="P7597" s="11" t="s">
        <v>22</v>
      </c>
      <c r="Q7597" s="11" t="s">
        <v>37809</v>
      </c>
      <c r="R7597" s="11" t="s">
        <v>56</v>
      </c>
      <c r="S7597" s="20" t="s">
        <v>37810</v>
      </c>
      <c r="T7597" s="9" t="s">
        <v>22</v>
      </c>
    </row>
    <row r="7598" customHeight="1" spans="1:20">
      <c r="A7598" s="6">
        <v>45217</v>
      </c>
      <c r="B7598" s="9" t="s">
        <v>37811</v>
      </c>
      <c r="C7598" s="9" t="s">
        <v>16879</v>
      </c>
      <c r="D7598" s="11" t="s">
        <v>22</v>
      </c>
      <c r="E7598" s="9" t="s">
        <v>37812</v>
      </c>
      <c r="F7598" s="9" t="s">
        <v>37813</v>
      </c>
      <c r="G7598" s="11" t="s">
        <v>53</v>
      </c>
      <c r="H7598" s="11" t="s">
        <v>22</v>
      </c>
      <c r="I7598" s="11" t="s">
        <v>259</v>
      </c>
      <c r="J7598" s="11" t="s">
        <v>27</v>
      </c>
      <c r="K7598" s="11" t="s">
        <v>28</v>
      </c>
      <c r="L7598" s="11" t="s">
        <v>43</v>
      </c>
      <c r="M7598" s="9" t="s">
        <v>44</v>
      </c>
      <c r="N7598" s="9" t="s">
        <v>31</v>
      </c>
      <c r="O7598" s="11" t="s">
        <v>32</v>
      </c>
      <c r="P7598" s="11" t="s">
        <v>22</v>
      </c>
      <c r="Q7598" s="11" t="s">
        <v>37814</v>
      </c>
      <c r="R7598" s="11" t="s">
        <v>46</v>
      </c>
      <c r="S7598" s="9" t="s">
        <v>37815</v>
      </c>
      <c r="T7598" s="9" t="s">
        <v>22</v>
      </c>
    </row>
    <row r="7599" customHeight="1" spans="1:20">
      <c r="A7599" s="6">
        <v>45217</v>
      </c>
      <c r="B7599" s="9" t="s">
        <v>37816</v>
      </c>
      <c r="C7599" s="9" t="s">
        <v>121</v>
      </c>
      <c r="D7599" s="11" t="s">
        <v>22</v>
      </c>
      <c r="E7599" s="9" t="s">
        <v>37817</v>
      </c>
      <c r="F7599" s="9" t="s">
        <v>37818</v>
      </c>
      <c r="G7599" s="11" t="s">
        <v>130</v>
      </c>
      <c r="H7599" s="11" t="s">
        <v>22</v>
      </c>
      <c r="I7599" s="11" t="s">
        <v>253</v>
      </c>
      <c r="J7599" s="11" t="s">
        <v>27</v>
      </c>
      <c r="K7599" s="11" t="s">
        <v>28</v>
      </c>
      <c r="L7599" s="11" t="s">
        <v>43</v>
      </c>
      <c r="M7599" s="9" t="s">
        <v>30</v>
      </c>
      <c r="N7599" s="9" t="s">
        <v>31</v>
      </c>
      <c r="O7599" s="11" t="s">
        <v>32</v>
      </c>
      <c r="P7599" s="11" t="s">
        <v>22</v>
      </c>
      <c r="Q7599" s="11" t="s">
        <v>37819</v>
      </c>
      <c r="R7599" s="11" t="s">
        <v>56</v>
      </c>
      <c r="S7599" s="9" t="s">
        <v>37820</v>
      </c>
      <c r="T7599" s="9" t="s">
        <v>22</v>
      </c>
    </row>
    <row r="7600" customHeight="1" spans="1:20">
      <c r="A7600" s="6">
        <v>45217</v>
      </c>
      <c r="B7600" s="9" t="s">
        <v>37821</v>
      </c>
      <c r="C7600" s="9" t="s">
        <v>204</v>
      </c>
      <c r="D7600" s="11" t="s">
        <v>22</v>
      </c>
      <c r="E7600" s="9" t="s">
        <v>37822</v>
      </c>
      <c r="F7600" s="9" t="s">
        <v>37823</v>
      </c>
      <c r="G7600" s="11" t="s">
        <v>130</v>
      </c>
      <c r="H7600" s="11" t="s">
        <v>22</v>
      </c>
      <c r="I7600" s="11" t="s">
        <v>277</v>
      </c>
      <c r="J7600" s="11" t="s">
        <v>27</v>
      </c>
      <c r="K7600" s="11" t="s">
        <v>28</v>
      </c>
      <c r="L7600" s="11" t="s">
        <v>43</v>
      </c>
      <c r="M7600" s="9" t="s">
        <v>30</v>
      </c>
      <c r="N7600" s="9" t="s">
        <v>208</v>
      </c>
      <c r="O7600" s="11" t="s">
        <v>32</v>
      </c>
      <c r="P7600" s="11" t="s">
        <v>22</v>
      </c>
      <c r="Q7600" s="11" t="s">
        <v>37824</v>
      </c>
      <c r="R7600" s="11" t="s">
        <v>56</v>
      </c>
      <c r="S7600" s="9" t="s">
        <v>37825</v>
      </c>
      <c r="T7600" s="9" t="s">
        <v>22</v>
      </c>
    </row>
    <row r="7601" customHeight="1" spans="1:20">
      <c r="A7601" s="6">
        <v>45217</v>
      </c>
      <c r="B7601" s="9" t="s">
        <v>37826</v>
      </c>
      <c r="C7601" s="9" t="s">
        <v>121</v>
      </c>
      <c r="D7601" s="11" t="s">
        <v>22</v>
      </c>
      <c r="E7601" s="9" t="s">
        <v>37827</v>
      </c>
      <c r="F7601" s="9" t="s">
        <v>37828</v>
      </c>
      <c r="G7601" s="11" t="s">
        <v>130</v>
      </c>
      <c r="H7601" s="11" t="s">
        <v>22</v>
      </c>
      <c r="I7601" s="11" t="s">
        <v>75</v>
      </c>
      <c r="J7601" s="11" t="s">
        <v>27</v>
      </c>
      <c r="K7601" s="11" t="s">
        <v>28</v>
      </c>
      <c r="L7601" s="11" t="s">
        <v>43</v>
      </c>
      <c r="M7601" s="9" t="s">
        <v>30</v>
      </c>
      <c r="N7601" s="9" t="s">
        <v>31</v>
      </c>
      <c r="O7601" s="11" t="s">
        <v>32</v>
      </c>
      <c r="P7601" s="11" t="s">
        <v>22</v>
      </c>
      <c r="Q7601" s="11" t="s">
        <v>37829</v>
      </c>
      <c r="R7601" s="11" t="s">
        <v>56</v>
      </c>
      <c r="S7601" s="9" t="s">
        <v>37830</v>
      </c>
      <c r="T7601" s="9" t="s">
        <v>22</v>
      </c>
    </row>
    <row r="7602" customHeight="1" spans="1:20">
      <c r="A7602" s="6">
        <v>45217</v>
      </c>
      <c r="B7602" s="9" t="s">
        <v>37831</v>
      </c>
      <c r="C7602" s="9" t="s">
        <v>121</v>
      </c>
      <c r="D7602" s="11" t="s">
        <v>22</v>
      </c>
      <c r="E7602" s="9" t="s">
        <v>37832</v>
      </c>
      <c r="F7602" s="9" t="s">
        <v>37833</v>
      </c>
      <c r="G7602" s="11" t="s">
        <v>69</v>
      </c>
      <c r="H7602" s="11" t="s">
        <v>96</v>
      </c>
      <c r="I7602" s="11" t="s">
        <v>576</v>
      </c>
      <c r="J7602" s="11" t="s">
        <v>27</v>
      </c>
      <c r="K7602" s="11" t="s">
        <v>28</v>
      </c>
      <c r="L7602" s="11" t="s">
        <v>43</v>
      </c>
      <c r="M7602" s="9" t="s">
        <v>44</v>
      </c>
      <c r="N7602" s="9" t="s">
        <v>31</v>
      </c>
      <c r="O7602" s="11" t="s">
        <v>32</v>
      </c>
      <c r="P7602" s="11" t="s">
        <v>22</v>
      </c>
      <c r="Q7602" s="11" t="s">
        <v>37834</v>
      </c>
      <c r="R7602" s="11" t="s">
        <v>56</v>
      </c>
      <c r="S7602" s="9" t="s">
        <v>37835</v>
      </c>
      <c r="T7602" s="9" t="s">
        <v>22</v>
      </c>
    </row>
    <row r="7603" customHeight="1" spans="1:20">
      <c r="A7603" s="6">
        <v>45217</v>
      </c>
      <c r="B7603" s="9" t="s">
        <v>37836</v>
      </c>
      <c r="C7603" s="9" t="s">
        <v>204</v>
      </c>
      <c r="D7603" s="11" t="s">
        <v>22</v>
      </c>
      <c r="E7603" s="9" t="s">
        <v>37837</v>
      </c>
      <c r="F7603" s="9" t="s">
        <v>37838</v>
      </c>
      <c r="G7603" s="11" t="s">
        <v>130</v>
      </c>
      <c r="H7603" s="11" t="s">
        <v>22</v>
      </c>
      <c r="I7603" s="11" t="s">
        <v>149</v>
      </c>
      <c r="J7603" s="11" t="s">
        <v>27</v>
      </c>
      <c r="K7603" s="11" t="s">
        <v>28</v>
      </c>
      <c r="L7603" s="11" t="s">
        <v>43</v>
      </c>
      <c r="M7603" s="9" t="s">
        <v>30</v>
      </c>
      <c r="N7603" s="9" t="s">
        <v>208</v>
      </c>
      <c r="O7603" s="11" t="s">
        <v>32</v>
      </c>
      <c r="P7603" s="11" t="s">
        <v>22</v>
      </c>
      <c r="Q7603" s="11" t="s">
        <v>37839</v>
      </c>
      <c r="R7603" s="11" t="s">
        <v>56</v>
      </c>
      <c r="S7603" s="20" t="s">
        <v>37840</v>
      </c>
      <c r="T7603" s="9" t="s">
        <v>22</v>
      </c>
    </row>
    <row r="7604" customHeight="1" spans="1:20">
      <c r="A7604" s="6">
        <v>45217</v>
      </c>
      <c r="B7604" s="9" t="s">
        <v>37841</v>
      </c>
      <c r="C7604" s="9" t="s">
        <v>204</v>
      </c>
      <c r="D7604" s="11" t="s">
        <v>22</v>
      </c>
      <c r="E7604" s="9" t="s">
        <v>37842</v>
      </c>
      <c r="F7604" s="9" t="s">
        <v>37843</v>
      </c>
      <c r="G7604" s="11" t="s">
        <v>130</v>
      </c>
      <c r="H7604" s="11" t="s">
        <v>137</v>
      </c>
      <c r="I7604" s="11" t="s">
        <v>162</v>
      </c>
      <c r="J7604" s="11" t="s">
        <v>27</v>
      </c>
      <c r="K7604" s="11" t="s">
        <v>28</v>
      </c>
      <c r="L7604" s="11" t="s">
        <v>43</v>
      </c>
      <c r="M7604" s="9" t="s">
        <v>30</v>
      </c>
      <c r="N7604" s="9" t="s">
        <v>208</v>
      </c>
      <c r="O7604" s="11" t="s">
        <v>32</v>
      </c>
      <c r="P7604" s="11" t="s">
        <v>22</v>
      </c>
      <c r="Q7604" s="11" t="s">
        <v>37844</v>
      </c>
      <c r="R7604" s="11" t="s">
        <v>56</v>
      </c>
      <c r="S7604" s="9" t="s">
        <v>37845</v>
      </c>
      <c r="T7604" s="9" t="s">
        <v>22</v>
      </c>
    </row>
    <row r="7605" customHeight="1" spans="1:20">
      <c r="A7605" s="6">
        <v>45217</v>
      </c>
      <c r="B7605" s="9" t="s">
        <v>37846</v>
      </c>
      <c r="C7605" s="9" t="s">
        <v>204</v>
      </c>
      <c r="D7605" s="11" t="s">
        <v>22</v>
      </c>
      <c r="E7605" s="9" t="s">
        <v>37847</v>
      </c>
      <c r="F7605" s="9" t="s">
        <v>37848</v>
      </c>
      <c r="G7605" s="11" t="s">
        <v>130</v>
      </c>
      <c r="H7605" s="11" t="s">
        <v>22</v>
      </c>
      <c r="I7605" s="11" t="s">
        <v>104</v>
      </c>
      <c r="J7605" s="11" t="s">
        <v>27</v>
      </c>
      <c r="K7605" s="11" t="s">
        <v>28</v>
      </c>
      <c r="L7605" s="11" t="s">
        <v>43</v>
      </c>
      <c r="M7605" s="9" t="s">
        <v>30</v>
      </c>
      <c r="N7605" s="9" t="s">
        <v>208</v>
      </c>
      <c r="O7605" s="11" t="s">
        <v>32</v>
      </c>
      <c r="P7605" s="11" t="s">
        <v>22</v>
      </c>
      <c r="Q7605" s="11" t="s">
        <v>37849</v>
      </c>
      <c r="R7605" s="11" t="s">
        <v>56</v>
      </c>
      <c r="S7605" s="9" t="s">
        <v>37850</v>
      </c>
      <c r="T7605" s="9" t="s">
        <v>22</v>
      </c>
    </row>
    <row r="7606" customHeight="1" spans="1:20">
      <c r="A7606" s="6">
        <v>45217</v>
      </c>
      <c r="B7606" s="9" t="s">
        <v>37851</v>
      </c>
      <c r="C7606" s="9" t="s">
        <v>204</v>
      </c>
      <c r="D7606" s="11" t="s">
        <v>22</v>
      </c>
      <c r="E7606" s="9" t="s">
        <v>37852</v>
      </c>
      <c r="F7606" s="9" t="s">
        <v>37853</v>
      </c>
      <c r="G7606" s="11" t="s">
        <v>336</v>
      </c>
      <c r="H7606" s="11" t="s">
        <v>110</v>
      </c>
      <c r="I7606" s="11" t="s">
        <v>277</v>
      </c>
      <c r="J7606" s="11" t="s">
        <v>27</v>
      </c>
      <c r="K7606" s="11" t="s">
        <v>28</v>
      </c>
      <c r="L7606" s="11" t="s">
        <v>43</v>
      </c>
      <c r="M7606" s="9" t="s">
        <v>44</v>
      </c>
      <c r="N7606" s="9" t="s">
        <v>208</v>
      </c>
      <c r="O7606" s="11" t="s">
        <v>32</v>
      </c>
      <c r="P7606" s="11" t="s">
        <v>22</v>
      </c>
      <c r="Q7606" s="11" t="s">
        <v>37854</v>
      </c>
      <c r="R7606" s="11" t="s">
        <v>56</v>
      </c>
      <c r="S7606" s="9" t="s">
        <v>37855</v>
      </c>
      <c r="T7606" s="9" t="s">
        <v>22</v>
      </c>
    </row>
    <row r="7607" customHeight="1" spans="1:20">
      <c r="A7607" s="6">
        <v>45217</v>
      </c>
      <c r="B7607" s="9" t="s">
        <v>37856</v>
      </c>
      <c r="C7607" s="9" t="s">
        <v>274</v>
      </c>
      <c r="D7607" s="11" t="s">
        <v>22</v>
      </c>
      <c r="E7607" s="9" t="s">
        <v>37857</v>
      </c>
      <c r="F7607" s="9" t="s">
        <v>37858</v>
      </c>
      <c r="G7607" s="11" t="s">
        <v>336</v>
      </c>
      <c r="H7607" s="11" t="s">
        <v>22</v>
      </c>
      <c r="I7607" s="11" t="s">
        <v>124</v>
      </c>
      <c r="J7607" s="11" t="s">
        <v>27</v>
      </c>
      <c r="K7607" s="11" t="s">
        <v>28</v>
      </c>
      <c r="L7607" s="11" t="s">
        <v>43</v>
      </c>
      <c r="M7607" s="9" t="s">
        <v>44</v>
      </c>
      <c r="N7607" s="9" t="s">
        <v>208</v>
      </c>
      <c r="O7607" s="11" t="s">
        <v>32</v>
      </c>
      <c r="P7607" s="11" t="s">
        <v>22</v>
      </c>
      <c r="Q7607" s="11" t="s">
        <v>37859</v>
      </c>
      <c r="R7607" s="11" t="s">
        <v>56</v>
      </c>
      <c r="S7607" s="9" t="s">
        <v>37860</v>
      </c>
      <c r="T7607" s="9" t="s">
        <v>22</v>
      </c>
    </row>
    <row r="7608" customHeight="1" spans="1:20">
      <c r="A7608" s="6">
        <v>45217</v>
      </c>
      <c r="B7608" s="9" t="s">
        <v>37861</v>
      </c>
      <c r="C7608" s="9" t="s">
        <v>204</v>
      </c>
      <c r="D7608" s="11" t="s">
        <v>22</v>
      </c>
      <c r="E7608" s="9" t="s">
        <v>37862</v>
      </c>
      <c r="F7608" s="9" t="s">
        <v>37863</v>
      </c>
      <c r="G7608" s="11" t="s">
        <v>130</v>
      </c>
      <c r="H7608" s="11" t="s">
        <v>22</v>
      </c>
      <c r="I7608" s="11" t="s">
        <v>111</v>
      </c>
      <c r="J7608" s="11" t="s">
        <v>27</v>
      </c>
      <c r="K7608" s="11" t="s">
        <v>28</v>
      </c>
      <c r="L7608" s="11" t="s">
        <v>43</v>
      </c>
      <c r="M7608" s="9" t="s">
        <v>44</v>
      </c>
      <c r="N7608" s="9" t="s">
        <v>208</v>
      </c>
      <c r="O7608" s="11" t="s">
        <v>32</v>
      </c>
      <c r="P7608" s="11" t="s">
        <v>22</v>
      </c>
      <c r="Q7608" s="11" t="s">
        <v>37864</v>
      </c>
      <c r="R7608" s="11" t="s">
        <v>56</v>
      </c>
      <c r="S7608" s="9" t="s">
        <v>37865</v>
      </c>
      <c r="T7608" s="9" t="s">
        <v>22</v>
      </c>
    </row>
    <row r="7609" customHeight="1" spans="1:20">
      <c r="A7609" s="6">
        <v>45217</v>
      </c>
      <c r="B7609" s="9" t="s">
        <v>37866</v>
      </c>
      <c r="C7609" s="9" t="s">
        <v>204</v>
      </c>
      <c r="D7609" s="11" t="s">
        <v>22</v>
      </c>
      <c r="E7609" s="9" t="s">
        <v>37867</v>
      </c>
      <c r="F7609" s="9" t="s">
        <v>37868</v>
      </c>
      <c r="G7609" s="11" t="s">
        <v>62</v>
      </c>
      <c r="H7609" s="11" t="s">
        <v>22</v>
      </c>
      <c r="I7609" s="11" t="s">
        <v>214</v>
      </c>
      <c r="J7609" s="11" t="s">
        <v>27</v>
      </c>
      <c r="K7609" s="11" t="s">
        <v>28</v>
      </c>
      <c r="L7609" s="11" t="s">
        <v>43</v>
      </c>
      <c r="M7609" s="9" t="s">
        <v>44</v>
      </c>
      <c r="N7609" s="9" t="s">
        <v>208</v>
      </c>
      <c r="O7609" s="11" t="s">
        <v>32</v>
      </c>
      <c r="P7609" s="11" t="s">
        <v>22</v>
      </c>
      <c r="Q7609" s="11" t="s">
        <v>37869</v>
      </c>
      <c r="R7609" s="11" t="s">
        <v>56</v>
      </c>
      <c r="S7609" s="9" t="s">
        <v>37870</v>
      </c>
      <c r="T7609" s="9" t="s">
        <v>22</v>
      </c>
    </row>
    <row r="7610" customHeight="1" spans="1:20">
      <c r="A7610" s="6">
        <v>45217</v>
      </c>
      <c r="B7610" s="9" t="s">
        <v>37871</v>
      </c>
      <c r="C7610" s="9" t="s">
        <v>204</v>
      </c>
      <c r="D7610" s="11" t="s">
        <v>22</v>
      </c>
      <c r="E7610" s="9" t="s">
        <v>37872</v>
      </c>
      <c r="F7610" s="9" t="s">
        <v>37873</v>
      </c>
      <c r="G7610" s="11" t="s">
        <v>130</v>
      </c>
      <c r="H7610" s="11" t="s">
        <v>22</v>
      </c>
      <c r="I7610" s="11" t="s">
        <v>293</v>
      </c>
      <c r="J7610" s="11" t="s">
        <v>27</v>
      </c>
      <c r="K7610" s="11" t="s">
        <v>28</v>
      </c>
      <c r="L7610" s="11" t="s">
        <v>43</v>
      </c>
      <c r="M7610" s="9" t="s">
        <v>30</v>
      </c>
      <c r="N7610" s="9" t="s">
        <v>208</v>
      </c>
      <c r="O7610" s="11" t="s">
        <v>32</v>
      </c>
      <c r="P7610" s="11" t="s">
        <v>22</v>
      </c>
      <c r="Q7610" s="11" t="s">
        <v>37874</v>
      </c>
      <c r="R7610" s="11" t="s">
        <v>56</v>
      </c>
      <c r="S7610" s="9" t="s">
        <v>37875</v>
      </c>
      <c r="T7610" s="9" t="s">
        <v>22</v>
      </c>
    </row>
    <row r="7611" customHeight="1" spans="1:20">
      <c r="A7611" s="6">
        <v>45217</v>
      </c>
      <c r="B7611" s="9" t="s">
        <v>37876</v>
      </c>
      <c r="C7611" s="9" t="s">
        <v>204</v>
      </c>
      <c r="D7611" s="11" t="s">
        <v>22</v>
      </c>
      <c r="E7611" s="9" t="s">
        <v>37877</v>
      </c>
      <c r="F7611" s="9" t="s">
        <v>37878</v>
      </c>
      <c r="G7611" s="11" t="s">
        <v>336</v>
      </c>
      <c r="H7611" s="11" t="s">
        <v>22</v>
      </c>
      <c r="I7611" s="11" t="s">
        <v>1842</v>
      </c>
      <c r="J7611" s="11" t="s">
        <v>27</v>
      </c>
      <c r="K7611" s="11" t="s">
        <v>28</v>
      </c>
      <c r="L7611" s="11" t="s">
        <v>43</v>
      </c>
      <c r="M7611" s="9" t="s">
        <v>44</v>
      </c>
      <c r="N7611" s="9" t="s">
        <v>208</v>
      </c>
      <c r="O7611" s="11" t="s">
        <v>32</v>
      </c>
      <c r="P7611" s="11" t="s">
        <v>22</v>
      </c>
      <c r="Q7611" s="11" t="s">
        <v>37879</v>
      </c>
      <c r="R7611" s="11" t="s">
        <v>56</v>
      </c>
      <c r="S7611" s="9" t="s">
        <v>37880</v>
      </c>
      <c r="T7611" s="9" t="s">
        <v>22</v>
      </c>
    </row>
    <row r="7612" customHeight="1" spans="1:20">
      <c r="A7612" s="6">
        <v>45217</v>
      </c>
      <c r="B7612" s="9" t="s">
        <v>37881</v>
      </c>
      <c r="C7612" s="9" t="s">
        <v>274</v>
      </c>
      <c r="D7612" s="11" t="s">
        <v>22</v>
      </c>
      <c r="E7612" s="9" t="s">
        <v>37882</v>
      </c>
      <c r="F7612" s="9" t="s">
        <v>37883</v>
      </c>
      <c r="G7612" s="11" t="s">
        <v>25</v>
      </c>
      <c r="H7612" s="11" t="s">
        <v>110</v>
      </c>
      <c r="I7612" s="11" t="s">
        <v>701</v>
      </c>
      <c r="J7612" s="11" t="s">
        <v>27</v>
      </c>
      <c r="K7612" s="11" t="s">
        <v>28</v>
      </c>
      <c r="L7612" s="11" t="s">
        <v>43</v>
      </c>
      <c r="M7612" s="9" t="s">
        <v>30</v>
      </c>
      <c r="N7612" s="9" t="s">
        <v>208</v>
      </c>
      <c r="O7612" s="11" t="s">
        <v>32</v>
      </c>
      <c r="P7612" s="11" t="s">
        <v>22</v>
      </c>
      <c r="Q7612" s="11" t="s">
        <v>37884</v>
      </c>
      <c r="R7612" s="11" t="s">
        <v>56</v>
      </c>
      <c r="S7612" s="9" t="s">
        <v>37885</v>
      </c>
      <c r="T7612" s="9" t="s">
        <v>22</v>
      </c>
    </row>
    <row r="7613" customHeight="1" spans="1:20">
      <c r="A7613" s="6">
        <v>45217</v>
      </c>
      <c r="B7613" s="9" t="s">
        <v>37886</v>
      </c>
      <c r="C7613" s="9" t="s">
        <v>23287</v>
      </c>
      <c r="D7613" s="11" t="s">
        <v>22</v>
      </c>
      <c r="E7613" s="9" t="s">
        <v>37887</v>
      </c>
      <c r="F7613" s="9" t="s">
        <v>37888</v>
      </c>
      <c r="G7613" s="11" t="s">
        <v>41</v>
      </c>
      <c r="H7613" s="11" t="s">
        <v>418</v>
      </c>
      <c r="I7613" s="11" t="s">
        <v>511</v>
      </c>
      <c r="J7613" s="11" t="s">
        <v>27</v>
      </c>
      <c r="K7613" s="11" t="s">
        <v>28</v>
      </c>
      <c r="L7613" s="11" t="s">
        <v>43</v>
      </c>
      <c r="M7613" s="9" t="s">
        <v>30</v>
      </c>
      <c r="N7613" s="9" t="s">
        <v>31</v>
      </c>
      <c r="O7613" s="11" t="s">
        <v>32</v>
      </c>
      <c r="P7613" s="11" t="s">
        <v>22</v>
      </c>
      <c r="Q7613" s="11" t="s">
        <v>37889</v>
      </c>
      <c r="R7613" s="11" t="s">
        <v>46</v>
      </c>
      <c r="S7613" s="9" t="s">
        <v>37890</v>
      </c>
      <c r="T7613" s="9" t="s">
        <v>37891</v>
      </c>
    </row>
    <row r="7614" customHeight="1" spans="1:20">
      <c r="A7614" s="6">
        <v>45217</v>
      </c>
      <c r="B7614" s="9" t="s">
        <v>37892</v>
      </c>
      <c r="C7614" s="9" t="s">
        <v>16839</v>
      </c>
      <c r="D7614" s="11" t="s">
        <v>22</v>
      </c>
      <c r="E7614" s="9" t="s">
        <v>37893</v>
      </c>
      <c r="F7614" s="9" t="s">
        <v>22</v>
      </c>
      <c r="G7614" s="11" t="s">
        <v>22</v>
      </c>
      <c r="H7614" s="11" t="s">
        <v>22</v>
      </c>
      <c r="I7614" s="11" t="s">
        <v>412</v>
      </c>
      <c r="J7614" s="11" t="s">
        <v>27</v>
      </c>
      <c r="K7614" s="11" t="s">
        <v>28</v>
      </c>
      <c r="L7614" s="11" t="s">
        <v>43</v>
      </c>
      <c r="M7614" s="9" t="s">
        <v>44</v>
      </c>
      <c r="N7614" s="9" t="s">
        <v>31</v>
      </c>
      <c r="O7614" s="11" t="s">
        <v>32</v>
      </c>
      <c r="P7614" s="11" t="s">
        <v>22</v>
      </c>
      <c r="Q7614" s="11" t="s">
        <v>37894</v>
      </c>
      <c r="R7614" s="11" t="s">
        <v>46</v>
      </c>
      <c r="S7614" s="9" t="s">
        <v>37895</v>
      </c>
      <c r="T7614" s="9" t="s">
        <v>22</v>
      </c>
    </row>
    <row r="7615" customHeight="1" spans="1:20">
      <c r="A7615" s="6">
        <v>45217</v>
      </c>
      <c r="B7615" s="9" t="s">
        <v>37896</v>
      </c>
      <c r="C7615" s="9" t="s">
        <v>8489</v>
      </c>
      <c r="D7615" s="11" t="s">
        <v>22</v>
      </c>
      <c r="E7615" s="9" t="s">
        <v>37897</v>
      </c>
      <c r="F7615" s="9" t="s">
        <v>37898</v>
      </c>
      <c r="G7615" s="11" t="s">
        <v>82</v>
      </c>
      <c r="H7615" s="11" t="s">
        <v>22</v>
      </c>
      <c r="I7615" s="11" t="s">
        <v>124</v>
      </c>
      <c r="J7615" s="11" t="s">
        <v>27</v>
      </c>
      <c r="K7615" s="11" t="s">
        <v>28</v>
      </c>
      <c r="L7615" s="11" t="s">
        <v>43</v>
      </c>
      <c r="M7615" s="9" t="s">
        <v>44</v>
      </c>
      <c r="N7615" s="9" t="s">
        <v>31</v>
      </c>
      <c r="O7615" s="11" t="s">
        <v>32</v>
      </c>
      <c r="P7615" s="11" t="s">
        <v>22</v>
      </c>
      <c r="Q7615" s="11" t="s">
        <v>37899</v>
      </c>
      <c r="R7615" s="11" t="s">
        <v>46</v>
      </c>
      <c r="S7615" s="9" t="s">
        <v>37900</v>
      </c>
      <c r="T7615" s="9" t="s">
        <v>37901</v>
      </c>
    </row>
    <row r="7616" customHeight="1" spans="1:20">
      <c r="A7616" s="6">
        <v>45217</v>
      </c>
      <c r="B7616" s="9" t="s">
        <v>37902</v>
      </c>
      <c r="C7616" s="9" t="s">
        <v>12243</v>
      </c>
      <c r="D7616" s="11" t="s">
        <v>22</v>
      </c>
      <c r="E7616" s="9" t="s">
        <v>28941</v>
      </c>
      <c r="F7616" s="9" t="s">
        <v>28942</v>
      </c>
      <c r="G7616" s="11" t="s">
        <v>194</v>
      </c>
      <c r="H7616" s="11" t="s">
        <v>22</v>
      </c>
      <c r="I7616" s="11" t="s">
        <v>3098</v>
      </c>
      <c r="J7616" s="11" t="s">
        <v>27</v>
      </c>
      <c r="K7616" s="11" t="s">
        <v>28</v>
      </c>
      <c r="L7616" s="11" t="s">
        <v>43</v>
      </c>
      <c r="M7616" s="9" t="s">
        <v>30</v>
      </c>
      <c r="N7616" s="9" t="s">
        <v>743</v>
      </c>
      <c r="O7616" s="11" t="s">
        <v>32</v>
      </c>
      <c r="P7616" s="11" t="s">
        <v>22</v>
      </c>
      <c r="Q7616" s="11" t="s">
        <v>37903</v>
      </c>
      <c r="R7616" s="11" t="s">
        <v>46</v>
      </c>
      <c r="S7616" s="9" t="s">
        <v>37904</v>
      </c>
      <c r="T7616" s="9" t="s">
        <v>37905</v>
      </c>
    </row>
    <row r="7617" customHeight="1" spans="1:20">
      <c r="A7617" s="6">
        <v>45217</v>
      </c>
      <c r="B7617" s="9" t="s">
        <v>37906</v>
      </c>
      <c r="C7617" s="9" t="s">
        <v>7103</v>
      </c>
      <c r="D7617" s="11" t="s">
        <v>22</v>
      </c>
      <c r="E7617" s="9" t="s">
        <v>37907</v>
      </c>
      <c r="F7617" s="9" t="s">
        <v>37908</v>
      </c>
      <c r="G7617" s="11" t="s">
        <v>53</v>
      </c>
      <c r="H7617" s="11" t="s">
        <v>22</v>
      </c>
      <c r="I7617" s="11" t="s">
        <v>207</v>
      </c>
      <c r="J7617" s="11" t="s">
        <v>27</v>
      </c>
      <c r="K7617" s="11" t="s">
        <v>28</v>
      </c>
      <c r="L7617" s="11" t="s">
        <v>43</v>
      </c>
      <c r="M7617" s="9" t="s">
        <v>30</v>
      </c>
      <c r="N7617" s="9" t="s">
        <v>743</v>
      </c>
      <c r="O7617" s="11" t="s">
        <v>32</v>
      </c>
      <c r="P7617" s="11" t="s">
        <v>22</v>
      </c>
      <c r="Q7617" s="11" t="s">
        <v>37909</v>
      </c>
      <c r="R7617" s="11" t="s">
        <v>46</v>
      </c>
      <c r="S7617" s="9" t="s">
        <v>37910</v>
      </c>
      <c r="T7617" s="9" t="s">
        <v>37911</v>
      </c>
    </row>
    <row r="7618" customHeight="1" spans="1:20">
      <c r="A7618" s="6">
        <v>45217</v>
      </c>
      <c r="B7618" s="9" t="s">
        <v>37912</v>
      </c>
      <c r="C7618" s="9" t="s">
        <v>783</v>
      </c>
      <c r="D7618" s="11" t="s">
        <v>22</v>
      </c>
      <c r="E7618" s="9" t="s">
        <v>37913</v>
      </c>
      <c r="F7618" s="9" t="s">
        <v>37914</v>
      </c>
      <c r="G7618" s="11" t="s">
        <v>82</v>
      </c>
      <c r="H7618" s="11" t="s">
        <v>110</v>
      </c>
      <c r="I7618" s="11" t="s">
        <v>168</v>
      </c>
      <c r="J7618" s="11" t="s">
        <v>27</v>
      </c>
      <c r="K7618" s="11" t="s">
        <v>28</v>
      </c>
      <c r="L7618" s="11" t="s">
        <v>43</v>
      </c>
      <c r="M7618" s="9" t="s">
        <v>169</v>
      </c>
      <c r="N7618" s="9" t="s">
        <v>743</v>
      </c>
      <c r="O7618" s="11" t="s">
        <v>32</v>
      </c>
      <c r="P7618" s="11" t="s">
        <v>22</v>
      </c>
      <c r="Q7618" s="11" t="s">
        <v>37915</v>
      </c>
      <c r="R7618" s="11" t="s">
        <v>46</v>
      </c>
      <c r="S7618" s="9" t="s">
        <v>37916</v>
      </c>
      <c r="T7618" s="9" t="s">
        <v>37917</v>
      </c>
    </row>
    <row r="7619" customHeight="1" spans="1:20">
      <c r="A7619" s="6">
        <v>45217</v>
      </c>
      <c r="B7619" s="9" t="s">
        <v>37918</v>
      </c>
      <c r="C7619" s="9" t="s">
        <v>783</v>
      </c>
      <c r="D7619" s="11" t="s">
        <v>22</v>
      </c>
      <c r="E7619" s="9" t="s">
        <v>35900</v>
      </c>
      <c r="F7619" s="9" t="s">
        <v>35901</v>
      </c>
      <c r="G7619" s="11" t="s">
        <v>82</v>
      </c>
      <c r="H7619" s="11" t="s">
        <v>22</v>
      </c>
      <c r="I7619" s="11" t="s">
        <v>315</v>
      </c>
      <c r="J7619" s="11" t="s">
        <v>27</v>
      </c>
      <c r="K7619" s="11" t="s">
        <v>28</v>
      </c>
      <c r="L7619" s="11" t="s">
        <v>43</v>
      </c>
      <c r="M7619" s="9" t="s">
        <v>30</v>
      </c>
      <c r="N7619" s="9" t="s">
        <v>743</v>
      </c>
      <c r="O7619" s="11" t="s">
        <v>32</v>
      </c>
      <c r="P7619" s="11" t="s">
        <v>22</v>
      </c>
      <c r="Q7619" s="11" t="s">
        <v>37919</v>
      </c>
      <c r="R7619" s="11" t="s">
        <v>46</v>
      </c>
      <c r="S7619" s="9" t="s">
        <v>37920</v>
      </c>
      <c r="T7619" s="9" t="s">
        <v>37921</v>
      </c>
    </row>
    <row r="7620" customHeight="1" spans="1:20">
      <c r="A7620" s="6">
        <v>45217</v>
      </c>
      <c r="B7620" s="9" t="s">
        <v>37922</v>
      </c>
      <c r="C7620" s="9" t="s">
        <v>7304</v>
      </c>
      <c r="D7620" s="11" t="s">
        <v>22</v>
      </c>
      <c r="E7620" s="9" t="s">
        <v>37923</v>
      </c>
      <c r="F7620" s="9" t="s">
        <v>37924</v>
      </c>
      <c r="G7620" s="11" t="s">
        <v>130</v>
      </c>
      <c r="H7620" s="11" t="s">
        <v>110</v>
      </c>
      <c r="I7620" s="11" t="s">
        <v>131</v>
      </c>
      <c r="J7620" s="11" t="s">
        <v>27</v>
      </c>
      <c r="K7620" s="11" t="s">
        <v>28</v>
      </c>
      <c r="L7620" s="11" t="s">
        <v>43</v>
      </c>
      <c r="M7620" s="9" t="s">
        <v>30</v>
      </c>
      <c r="N7620" s="9" t="s">
        <v>31</v>
      </c>
      <c r="O7620" s="11" t="s">
        <v>32</v>
      </c>
      <c r="P7620" s="11" t="s">
        <v>22</v>
      </c>
      <c r="Q7620" s="11" t="s">
        <v>37915</v>
      </c>
      <c r="R7620" s="11" t="s">
        <v>46</v>
      </c>
      <c r="S7620" s="9" t="s">
        <v>37925</v>
      </c>
      <c r="T7620" s="9" t="s">
        <v>37926</v>
      </c>
    </row>
    <row r="7621" customHeight="1" spans="1:20">
      <c r="A7621" s="6">
        <v>45217</v>
      </c>
      <c r="B7621" s="9" t="s">
        <v>37927</v>
      </c>
      <c r="C7621" s="9" t="s">
        <v>8020</v>
      </c>
      <c r="D7621" s="11" t="s">
        <v>22</v>
      </c>
      <c r="E7621" s="9" t="s">
        <v>27674</v>
      </c>
      <c r="F7621" s="9" t="s">
        <v>27675</v>
      </c>
      <c r="G7621" s="11" t="s">
        <v>82</v>
      </c>
      <c r="H7621" s="11" t="s">
        <v>22</v>
      </c>
      <c r="I7621" s="11" t="s">
        <v>3098</v>
      </c>
      <c r="J7621" s="11" t="s">
        <v>27</v>
      </c>
      <c r="K7621" s="11" t="s">
        <v>28</v>
      </c>
      <c r="L7621" s="11" t="s">
        <v>43</v>
      </c>
      <c r="M7621" s="9" t="s">
        <v>44</v>
      </c>
      <c r="N7621" s="9" t="s">
        <v>31</v>
      </c>
      <c r="O7621" s="11" t="s">
        <v>32</v>
      </c>
      <c r="P7621" s="11" t="s">
        <v>22</v>
      </c>
      <c r="Q7621" s="11" t="s">
        <v>37928</v>
      </c>
      <c r="R7621" s="11" t="s">
        <v>46</v>
      </c>
      <c r="S7621" s="9" t="s">
        <v>37929</v>
      </c>
      <c r="T7621" s="9" t="s">
        <v>37930</v>
      </c>
    </row>
    <row r="7622" customHeight="1" spans="1:20">
      <c r="A7622" s="6">
        <v>45217</v>
      </c>
      <c r="B7622" s="9" t="s">
        <v>37931</v>
      </c>
      <c r="C7622" s="9" t="s">
        <v>817</v>
      </c>
      <c r="D7622" s="11" t="s">
        <v>22</v>
      </c>
      <c r="E7622" s="9" t="s">
        <v>37932</v>
      </c>
      <c r="F7622" s="9" t="s">
        <v>37933</v>
      </c>
      <c r="G7622" s="11" t="s">
        <v>41</v>
      </c>
      <c r="H7622" s="11" t="s">
        <v>22</v>
      </c>
      <c r="I7622" s="11" t="s">
        <v>293</v>
      </c>
      <c r="J7622" s="11" t="s">
        <v>27</v>
      </c>
      <c r="K7622" s="11" t="s">
        <v>28</v>
      </c>
      <c r="L7622" s="11" t="s">
        <v>43</v>
      </c>
      <c r="M7622" s="9" t="s">
        <v>30</v>
      </c>
      <c r="N7622" s="9" t="s">
        <v>31</v>
      </c>
      <c r="O7622" s="11" t="s">
        <v>32</v>
      </c>
      <c r="P7622" s="11" t="s">
        <v>22</v>
      </c>
      <c r="Q7622" s="11" t="s">
        <v>37934</v>
      </c>
      <c r="R7622" s="11" t="s">
        <v>46</v>
      </c>
      <c r="S7622" s="9" t="s">
        <v>37935</v>
      </c>
      <c r="T7622" s="9" t="s">
        <v>37936</v>
      </c>
    </row>
    <row r="7623" customHeight="1" spans="1:20">
      <c r="A7623" s="6">
        <v>45217</v>
      </c>
      <c r="B7623" s="9" t="s">
        <v>37937</v>
      </c>
      <c r="C7623" s="9" t="s">
        <v>9317</v>
      </c>
      <c r="D7623" s="11" t="s">
        <v>22</v>
      </c>
      <c r="E7623" s="9" t="s">
        <v>18338</v>
      </c>
      <c r="F7623" s="9" t="s">
        <v>12774</v>
      </c>
      <c r="G7623" s="11" t="s">
        <v>62</v>
      </c>
      <c r="H7623" s="11" t="s">
        <v>22</v>
      </c>
      <c r="I7623" s="11" t="s">
        <v>54</v>
      </c>
      <c r="J7623" s="11" t="s">
        <v>27</v>
      </c>
      <c r="K7623" s="11" t="s">
        <v>28</v>
      </c>
      <c r="L7623" s="11" t="s">
        <v>43</v>
      </c>
      <c r="M7623" s="9" t="s">
        <v>30</v>
      </c>
      <c r="N7623" s="9" t="s">
        <v>31</v>
      </c>
      <c r="O7623" s="11" t="s">
        <v>32</v>
      </c>
      <c r="P7623" s="11" t="s">
        <v>22</v>
      </c>
      <c r="Q7623" s="11" t="s">
        <v>37938</v>
      </c>
      <c r="R7623" s="11" t="s">
        <v>46</v>
      </c>
      <c r="S7623" s="9" t="s">
        <v>37939</v>
      </c>
      <c r="T7623" s="9" t="s">
        <v>37940</v>
      </c>
    </row>
    <row r="7624" customHeight="1" spans="1:20">
      <c r="A7624" s="6">
        <v>45217</v>
      </c>
      <c r="B7624" s="9" t="s">
        <v>37941</v>
      </c>
      <c r="C7624" s="9" t="s">
        <v>2825</v>
      </c>
      <c r="D7624" s="11" t="s">
        <v>22</v>
      </c>
      <c r="E7624" s="9" t="s">
        <v>37942</v>
      </c>
      <c r="F7624" s="9" t="s">
        <v>37943</v>
      </c>
      <c r="G7624" s="11" t="s">
        <v>82</v>
      </c>
      <c r="H7624" s="11" t="s">
        <v>22</v>
      </c>
      <c r="I7624" s="11" t="s">
        <v>337</v>
      </c>
      <c r="J7624" s="11" t="s">
        <v>27</v>
      </c>
      <c r="K7624" s="11" t="s">
        <v>28</v>
      </c>
      <c r="L7624" s="11" t="s">
        <v>43</v>
      </c>
      <c r="M7624" s="9" t="s">
        <v>44</v>
      </c>
      <c r="N7624" s="9" t="s">
        <v>31</v>
      </c>
      <c r="O7624" s="11" t="s">
        <v>32</v>
      </c>
      <c r="P7624" s="11" t="s">
        <v>22</v>
      </c>
      <c r="Q7624" s="11" t="s">
        <v>37944</v>
      </c>
      <c r="R7624" s="11" t="s">
        <v>46</v>
      </c>
      <c r="S7624" s="9" t="s">
        <v>37945</v>
      </c>
      <c r="T7624" s="9" t="s">
        <v>37946</v>
      </c>
    </row>
    <row r="7625" customHeight="1" spans="1:20">
      <c r="A7625" s="6">
        <v>45217</v>
      </c>
      <c r="B7625" s="9" t="s">
        <v>37947</v>
      </c>
      <c r="C7625" s="9" t="s">
        <v>8020</v>
      </c>
      <c r="D7625" s="11" t="s">
        <v>22</v>
      </c>
      <c r="E7625" s="9" t="s">
        <v>37948</v>
      </c>
      <c r="F7625" s="9" t="s">
        <v>37949</v>
      </c>
      <c r="G7625" s="11" t="s">
        <v>69</v>
      </c>
      <c r="H7625" s="11" t="s">
        <v>22</v>
      </c>
      <c r="I7625" s="11" t="s">
        <v>277</v>
      </c>
      <c r="J7625" s="11" t="s">
        <v>27</v>
      </c>
      <c r="K7625" s="11" t="s">
        <v>28</v>
      </c>
      <c r="L7625" s="11" t="s">
        <v>43</v>
      </c>
      <c r="M7625" s="9" t="s">
        <v>30</v>
      </c>
      <c r="N7625" s="9" t="s">
        <v>31</v>
      </c>
      <c r="O7625" s="11" t="s">
        <v>32</v>
      </c>
      <c r="P7625" s="11" t="s">
        <v>22</v>
      </c>
      <c r="Q7625" s="11" t="s">
        <v>37950</v>
      </c>
      <c r="R7625" s="11" t="s">
        <v>46</v>
      </c>
      <c r="S7625" s="9" t="s">
        <v>37951</v>
      </c>
      <c r="T7625" s="9" t="s">
        <v>37952</v>
      </c>
    </row>
    <row r="7626" customHeight="1" spans="1:20">
      <c r="A7626" s="6">
        <v>45217</v>
      </c>
      <c r="B7626" s="9" t="s">
        <v>37953</v>
      </c>
      <c r="C7626" s="9" t="s">
        <v>37954</v>
      </c>
      <c r="D7626" s="11" t="s">
        <v>22</v>
      </c>
      <c r="E7626" s="9" t="s">
        <v>37955</v>
      </c>
      <c r="F7626" s="9" t="s">
        <v>37956</v>
      </c>
      <c r="G7626" s="11" t="s">
        <v>53</v>
      </c>
      <c r="H7626" s="11" t="s">
        <v>22</v>
      </c>
      <c r="I7626" s="11" t="s">
        <v>412</v>
      </c>
      <c r="J7626" s="11" t="s">
        <v>27</v>
      </c>
      <c r="K7626" s="11" t="s">
        <v>28</v>
      </c>
      <c r="L7626" s="11" t="s">
        <v>43</v>
      </c>
      <c r="M7626" s="9" t="s">
        <v>44</v>
      </c>
      <c r="N7626" s="9" t="s">
        <v>208</v>
      </c>
      <c r="O7626" s="11" t="s">
        <v>32</v>
      </c>
      <c r="P7626" s="11" t="s">
        <v>22</v>
      </c>
      <c r="Q7626" s="11" t="s">
        <v>37957</v>
      </c>
      <c r="R7626" s="11" t="s">
        <v>46</v>
      </c>
      <c r="S7626" s="9" t="s">
        <v>37958</v>
      </c>
      <c r="T7626" s="9" t="s">
        <v>37959</v>
      </c>
    </row>
    <row r="7627" customHeight="1" spans="1:20">
      <c r="A7627" s="6">
        <v>45217</v>
      </c>
      <c r="B7627" s="9" t="s">
        <v>37960</v>
      </c>
      <c r="C7627" s="9" t="s">
        <v>747</v>
      </c>
      <c r="D7627" s="11" t="s">
        <v>22</v>
      </c>
      <c r="E7627" s="9" t="s">
        <v>37961</v>
      </c>
      <c r="F7627" s="9" t="s">
        <v>22</v>
      </c>
      <c r="G7627" s="11" t="s">
        <v>22</v>
      </c>
      <c r="H7627" s="11" t="s">
        <v>22</v>
      </c>
      <c r="I7627" s="11" t="s">
        <v>124</v>
      </c>
      <c r="J7627" s="11" t="s">
        <v>27</v>
      </c>
      <c r="K7627" s="11" t="s">
        <v>28</v>
      </c>
      <c r="L7627" s="11" t="s">
        <v>43</v>
      </c>
      <c r="M7627" s="9" t="s">
        <v>37962</v>
      </c>
      <c r="N7627" s="9" t="s">
        <v>31</v>
      </c>
      <c r="O7627" s="11" t="s">
        <v>32</v>
      </c>
      <c r="P7627" s="11" t="s">
        <v>22</v>
      </c>
      <c r="Q7627" s="11" t="s">
        <v>37963</v>
      </c>
      <c r="R7627" s="11" t="s">
        <v>46</v>
      </c>
      <c r="S7627" s="9" t="s">
        <v>37964</v>
      </c>
      <c r="T7627" s="9" t="s">
        <v>37965</v>
      </c>
    </row>
    <row r="7628" customHeight="1" spans="1:20">
      <c r="A7628" s="6">
        <v>45217</v>
      </c>
      <c r="B7628" s="9" t="s">
        <v>37966</v>
      </c>
      <c r="C7628" s="9" t="s">
        <v>6694</v>
      </c>
      <c r="D7628" s="11" t="s">
        <v>22</v>
      </c>
      <c r="E7628" s="9" t="s">
        <v>37967</v>
      </c>
      <c r="F7628" s="9" t="s">
        <v>37968</v>
      </c>
      <c r="G7628" s="11" t="s">
        <v>53</v>
      </c>
      <c r="H7628" s="11" t="s">
        <v>110</v>
      </c>
      <c r="I7628" s="11" t="s">
        <v>90</v>
      </c>
      <c r="J7628" s="11" t="s">
        <v>27</v>
      </c>
      <c r="K7628" s="11" t="s">
        <v>28</v>
      </c>
      <c r="L7628" s="11" t="s">
        <v>43</v>
      </c>
      <c r="M7628" s="9" t="s">
        <v>44</v>
      </c>
      <c r="N7628" s="9" t="s">
        <v>31</v>
      </c>
      <c r="O7628" s="11" t="s">
        <v>32</v>
      </c>
      <c r="P7628" s="11" t="s">
        <v>22</v>
      </c>
      <c r="Q7628" s="11" t="s">
        <v>37969</v>
      </c>
      <c r="R7628" s="11" t="s">
        <v>46</v>
      </c>
      <c r="S7628" s="9" t="s">
        <v>37970</v>
      </c>
      <c r="T7628" s="9" t="s">
        <v>37971</v>
      </c>
    </row>
    <row r="7629" customHeight="1" spans="1:20">
      <c r="A7629" s="6">
        <v>45217</v>
      </c>
      <c r="B7629" s="9" t="s">
        <v>37972</v>
      </c>
      <c r="C7629" s="9" t="s">
        <v>37973</v>
      </c>
      <c r="D7629" s="11" t="s">
        <v>22</v>
      </c>
      <c r="E7629" s="9" t="s">
        <v>37974</v>
      </c>
      <c r="F7629" s="9" t="s">
        <v>37975</v>
      </c>
      <c r="G7629" s="11" t="s">
        <v>41</v>
      </c>
      <c r="H7629" s="11" t="s">
        <v>110</v>
      </c>
      <c r="I7629" s="11" t="s">
        <v>412</v>
      </c>
      <c r="J7629" s="11" t="s">
        <v>27</v>
      </c>
      <c r="K7629" s="11" t="s">
        <v>28</v>
      </c>
      <c r="L7629" s="11" t="s">
        <v>43</v>
      </c>
      <c r="M7629" s="9" t="s">
        <v>30</v>
      </c>
      <c r="N7629" s="9" t="s">
        <v>31</v>
      </c>
      <c r="O7629" s="11" t="s">
        <v>32</v>
      </c>
      <c r="P7629" s="11" t="s">
        <v>22</v>
      </c>
      <c r="Q7629" s="11" t="s">
        <v>37976</v>
      </c>
      <c r="R7629" s="11" t="s">
        <v>46</v>
      </c>
      <c r="S7629" s="9" t="s">
        <v>37977</v>
      </c>
      <c r="T7629" s="9" t="s">
        <v>37978</v>
      </c>
    </row>
    <row r="7630" customHeight="1" spans="1:20">
      <c r="A7630" s="6">
        <v>45217</v>
      </c>
      <c r="B7630" s="9" t="s">
        <v>37979</v>
      </c>
      <c r="C7630" s="9" t="s">
        <v>19474</v>
      </c>
      <c r="D7630" s="11" t="s">
        <v>22</v>
      </c>
      <c r="E7630" s="9" t="s">
        <v>874</v>
      </c>
      <c r="F7630" s="9" t="s">
        <v>875</v>
      </c>
      <c r="G7630" s="11" t="s">
        <v>130</v>
      </c>
      <c r="H7630" s="11" t="s">
        <v>22</v>
      </c>
      <c r="I7630" s="11" t="s">
        <v>511</v>
      </c>
      <c r="J7630" s="11" t="s">
        <v>27</v>
      </c>
      <c r="K7630" s="11" t="s">
        <v>28</v>
      </c>
      <c r="L7630" s="11" t="s">
        <v>43</v>
      </c>
      <c r="M7630" s="9" t="s">
        <v>30</v>
      </c>
      <c r="N7630" s="9" t="s">
        <v>31</v>
      </c>
      <c r="O7630" s="11" t="s">
        <v>32</v>
      </c>
      <c r="P7630" s="11" t="s">
        <v>22</v>
      </c>
      <c r="Q7630" s="11" t="s">
        <v>37980</v>
      </c>
      <c r="R7630" s="11" t="s">
        <v>46</v>
      </c>
      <c r="S7630" s="9" t="s">
        <v>37981</v>
      </c>
      <c r="T7630" s="9" t="s">
        <v>37982</v>
      </c>
    </row>
    <row r="7631" customHeight="1" spans="1:20">
      <c r="A7631" s="6">
        <v>45217</v>
      </c>
      <c r="B7631" s="9" t="s">
        <v>37983</v>
      </c>
      <c r="C7631" s="9" t="s">
        <v>2825</v>
      </c>
      <c r="D7631" s="11" t="s">
        <v>22</v>
      </c>
      <c r="E7631" s="9" t="s">
        <v>37984</v>
      </c>
      <c r="F7631" s="9" t="s">
        <v>37985</v>
      </c>
      <c r="G7631" s="11" t="s">
        <v>82</v>
      </c>
      <c r="H7631" s="11" t="s">
        <v>22</v>
      </c>
      <c r="I7631" s="11" t="s">
        <v>131</v>
      </c>
      <c r="J7631" s="11" t="s">
        <v>27</v>
      </c>
      <c r="K7631" s="11" t="s">
        <v>28</v>
      </c>
      <c r="L7631" s="11" t="s">
        <v>43</v>
      </c>
      <c r="M7631" s="9" t="s">
        <v>30</v>
      </c>
      <c r="N7631" s="9" t="s">
        <v>31</v>
      </c>
      <c r="O7631" s="11" t="s">
        <v>32</v>
      </c>
      <c r="P7631" s="11" t="s">
        <v>22</v>
      </c>
      <c r="Q7631" s="11" t="s">
        <v>37986</v>
      </c>
      <c r="R7631" s="11" t="s">
        <v>46</v>
      </c>
      <c r="S7631" s="9" t="s">
        <v>37987</v>
      </c>
      <c r="T7631" s="9" t="s">
        <v>37988</v>
      </c>
    </row>
    <row r="7632" customHeight="1" spans="1:20">
      <c r="A7632" s="6">
        <v>45217</v>
      </c>
      <c r="B7632" s="9" t="s">
        <v>37989</v>
      </c>
      <c r="C7632" s="9" t="s">
        <v>1023</v>
      </c>
      <c r="D7632" s="11" t="s">
        <v>22</v>
      </c>
      <c r="E7632" s="9" t="s">
        <v>4779</v>
      </c>
      <c r="F7632" s="9" t="s">
        <v>4780</v>
      </c>
      <c r="G7632" s="11" t="s">
        <v>62</v>
      </c>
      <c r="H7632" s="11" t="s">
        <v>22</v>
      </c>
      <c r="I7632" s="11" t="s">
        <v>75</v>
      </c>
      <c r="J7632" s="11" t="s">
        <v>27</v>
      </c>
      <c r="K7632" s="11" t="s">
        <v>76</v>
      </c>
      <c r="L7632" s="11" t="s">
        <v>43</v>
      </c>
      <c r="M7632" s="9" t="s">
        <v>44</v>
      </c>
      <c r="N7632" s="9" t="s">
        <v>31</v>
      </c>
      <c r="O7632" s="11" t="s">
        <v>32</v>
      </c>
      <c r="P7632" s="11" t="s">
        <v>22</v>
      </c>
      <c r="Q7632" s="11" t="s">
        <v>37990</v>
      </c>
      <c r="R7632" s="11" t="s">
        <v>46</v>
      </c>
      <c r="S7632" s="9" t="s">
        <v>37991</v>
      </c>
      <c r="T7632" s="9" t="s">
        <v>37992</v>
      </c>
    </row>
    <row r="7633" customHeight="1" spans="1:20">
      <c r="A7633" s="6">
        <v>45217</v>
      </c>
      <c r="B7633" s="9" t="s">
        <v>37993</v>
      </c>
      <c r="C7633" s="9" t="s">
        <v>1023</v>
      </c>
      <c r="D7633" s="11" t="s">
        <v>22</v>
      </c>
      <c r="E7633" s="9" t="s">
        <v>24855</v>
      </c>
      <c r="F7633" s="9" t="s">
        <v>24856</v>
      </c>
      <c r="G7633" s="11" t="s">
        <v>53</v>
      </c>
      <c r="H7633" s="11" t="s">
        <v>22</v>
      </c>
      <c r="I7633" s="11" t="s">
        <v>117</v>
      </c>
      <c r="J7633" s="11" t="s">
        <v>27</v>
      </c>
      <c r="K7633" s="11" t="s">
        <v>28</v>
      </c>
      <c r="L7633" s="11" t="s">
        <v>43</v>
      </c>
      <c r="M7633" s="9" t="s">
        <v>30</v>
      </c>
      <c r="N7633" s="9" t="s">
        <v>31</v>
      </c>
      <c r="O7633" s="11" t="s">
        <v>32</v>
      </c>
      <c r="P7633" s="11" t="s">
        <v>22</v>
      </c>
      <c r="Q7633" s="11" t="s">
        <v>37994</v>
      </c>
      <c r="R7633" s="11" t="s">
        <v>46</v>
      </c>
      <c r="S7633" s="9" t="s">
        <v>37995</v>
      </c>
      <c r="T7633" s="9" t="s">
        <v>37996</v>
      </c>
    </row>
    <row r="7634" customHeight="1" spans="1:20">
      <c r="A7634" s="6">
        <v>45217</v>
      </c>
      <c r="B7634" s="9" t="s">
        <v>37997</v>
      </c>
      <c r="C7634" s="9" t="s">
        <v>16210</v>
      </c>
      <c r="D7634" s="11" t="s">
        <v>22</v>
      </c>
      <c r="E7634" s="9" t="s">
        <v>37998</v>
      </c>
      <c r="F7634" s="9" t="s">
        <v>37999</v>
      </c>
      <c r="G7634" s="11" t="s">
        <v>82</v>
      </c>
      <c r="H7634" s="11" t="s">
        <v>22</v>
      </c>
      <c r="I7634" s="11" t="s">
        <v>315</v>
      </c>
      <c r="J7634" s="11" t="s">
        <v>27</v>
      </c>
      <c r="K7634" s="11" t="s">
        <v>28</v>
      </c>
      <c r="L7634" s="11" t="s">
        <v>43</v>
      </c>
      <c r="M7634" s="9" t="s">
        <v>44</v>
      </c>
      <c r="N7634" s="9" t="s">
        <v>31</v>
      </c>
      <c r="O7634" s="11" t="s">
        <v>32</v>
      </c>
      <c r="P7634" s="11" t="s">
        <v>22</v>
      </c>
      <c r="Q7634" s="11" t="s">
        <v>38000</v>
      </c>
      <c r="R7634" s="11" t="s">
        <v>46</v>
      </c>
      <c r="S7634" s="9" t="s">
        <v>38001</v>
      </c>
      <c r="T7634" s="9" t="s">
        <v>38002</v>
      </c>
    </row>
    <row r="7635" customHeight="1" spans="1:20">
      <c r="A7635" s="6">
        <v>45217</v>
      </c>
      <c r="B7635" s="9" t="s">
        <v>38003</v>
      </c>
      <c r="C7635" s="9" t="s">
        <v>1057</v>
      </c>
      <c r="D7635" s="11" t="s">
        <v>22</v>
      </c>
      <c r="E7635" s="9" t="s">
        <v>38004</v>
      </c>
      <c r="F7635" s="9" t="s">
        <v>38005</v>
      </c>
      <c r="G7635" s="11" t="s">
        <v>82</v>
      </c>
      <c r="H7635" s="11" t="s">
        <v>22</v>
      </c>
      <c r="I7635" s="11" t="s">
        <v>26</v>
      </c>
      <c r="J7635" s="11" t="s">
        <v>27</v>
      </c>
      <c r="K7635" s="11" t="s">
        <v>28</v>
      </c>
      <c r="L7635" s="11" t="s">
        <v>29</v>
      </c>
      <c r="M7635" s="9" t="s">
        <v>30</v>
      </c>
      <c r="N7635" s="9" t="s">
        <v>31</v>
      </c>
      <c r="O7635" s="11" t="s">
        <v>32</v>
      </c>
      <c r="P7635" s="11" t="s">
        <v>22</v>
      </c>
      <c r="Q7635" s="11" t="s">
        <v>38006</v>
      </c>
      <c r="R7635" s="11" t="s">
        <v>34</v>
      </c>
      <c r="S7635" s="9" t="s">
        <v>38007</v>
      </c>
      <c r="T7635" s="9" t="s">
        <v>38008</v>
      </c>
    </row>
    <row r="7636" customHeight="1" spans="1:20">
      <c r="A7636" s="6">
        <v>45217</v>
      </c>
      <c r="B7636" s="9" t="s">
        <v>38009</v>
      </c>
      <c r="C7636" s="9" t="s">
        <v>817</v>
      </c>
      <c r="D7636" s="11" t="s">
        <v>22</v>
      </c>
      <c r="E7636" s="9" t="s">
        <v>38010</v>
      </c>
      <c r="F7636" s="9" t="s">
        <v>38011</v>
      </c>
      <c r="G7636" s="11" t="s">
        <v>53</v>
      </c>
      <c r="H7636" s="11" t="s">
        <v>540</v>
      </c>
      <c r="I7636" s="11" t="s">
        <v>26</v>
      </c>
      <c r="J7636" s="11" t="s">
        <v>27</v>
      </c>
      <c r="K7636" s="11" t="s">
        <v>76</v>
      </c>
      <c r="L7636" s="11" t="s">
        <v>29</v>
      </c>
      <c r="M7636" s="9" t="s">
        <v>30</v>
      </c>
      <c r="N7636" s="9" t="s">
        <v>31</v>
      </c>
      <c r="O7636" s="11" t="s">
        <v>32</v>
      </c>
      <c r="P7636" s="11" t="s">
        <v>22</v>
      </c>
      <c r="Q7636" s="11" t="s">
        <v>38012</v>
      </c>
      <c r="R7636" s="11" t="s">
        <v>34</v>
      </c>
      <c r="S7636" s="9" t="s">
        <v>38013</v>
      </c>
      <c r="T7636" s="9" t="s">
        <v>38014</v>
      </c>
    </row>
    <row r="7637" customHeight="1" spans="1:20">
      <c r="A7637" s="6">
        <v>45217</v>
      </c>
      <c r="B7637" s="9" t="s">
        <v>38015</v>
      </c>
      <c r="C7637" s="9" t="s">
        <v>10544</v>
      </c>
      <c r="D7637" s="11" t="s">
        <v>22</v>
      </c>
      <c r="E7637" s="9" t="s">
        <v>38016</v>
      </c>
      <c r="F7637" s="9" t="s">
        <v>35895</v>
      </c>
      <c r="G7637" s="11" t="s">
        <v>53</v>
      </c>
      <c r="H7637" s="11" t="s">
        <v>22</v>
      </c>
      <c r="I7637" s="11" t="s">
        <v>26</v>
      </c>
      <c r="J7637" s="11" t="s">
        <v>27</v>
      </c>
      <c r="K7637" s="11" t="s">
        <v>28</v>
      </c>
      <c r="L7637" s="11" t="s">
        <v>29</v>
      </c>
      <c r="M7637" s="9" t="s">
        <v>30</v>
      </c>
      <c r="N7637" s="9" t="s">
        <v>31</v>
      </c>
      <c r="O7637" s="11" t="s">
        <v>32</v>
      </c>
      <c r="P7637" s="11" t="s">
        <v>22</v>
      </c>
      <c r="Q7637" s="11" t="s">
        <v>38017</v>
      </c>
      <c r="R7637" s="11" t="s">
        <v>34</v>
      </c>
      <c r="S7637" s="9" t="s">
        <v>38018</v>
      </c>
      <c r="T7637" s="9" t="s">
        <v>38019</v>
      </c>
    </row>
    <row r="7638" customHeight="1" spans="1:20">
      <c r="A7638" s="6">
        <v>45217</v>
      </c>
      <c r="B7638" s="9" t="s">
        <v>38020</v>
      </c>
      <c r="C7638" s="9" t="s">
        <v>7465</v>
      </c>
      <c r="D7638" s="11" t="s">
        <v>22</v>
      </c>
      <c r="E7638" s="9" t="s">
        <v>38021</v>
      </c>
      <c r="F7638" s="9" t="s">
        <v>9570</v>
      </c>
      <c r="G7638" s="11" t="s">
        <v>336</v>
      </c>
      <c r="H7638" s="11" t="s">
        <v>22</v>
      </c>
      <c r="I7638" s="11" t="s">
        <v>26</v>
      </c>
      <c r="J7638" s="11" t="s">
        <v>27</v>
      </c>
      <c r="K7638" s="11" t="s">
        <v>76</v>
      </c>
      <c r="L7638" s="11" t="s">
        <v>29</v>
      </c>
      <c r="M7638" s="9" t="s">
        <v>44</v>
      </c>
      <c r="N7638" s="9" t="s">
        <v>31</v>
      </c>
      <c r="O7638" s="11" t="s">
        <v>32</v>
      </c>
      <c r="P7638" s="11" t="s">
        <v>22</v>
      </c>
      <c r="Q7638" s="11" t="s">
        <v>38022</v>
      </c>
      <c r="R7638" s="11" t="s">
        <v>34</v>
      </c>
      <c r="S7638" s="9" t="s">
        <v>38023</v>
      </c>
      <c r="T7638" s="9" t="s">
        <v>38024</v>
      </c>
    </row>
    <row r="7639" customHeight="1" spans="1:20">
      <c r="A7639" s="6">
        <v>45217</v>
      </c>
      <c r="B7639" s="9" t="s">
        <v>38025</v>
      </c>
      <c r="C7639" s="9" t="s">
        <v>16234</v>
      </c>
      <c r="D7639" s="11" t="s">
        <v>22</v>
      </c>
      <c r="E7639" s="9" t="s">
        <v>36356</v>
      </c>
      <c r="F7639" s="9" t="s">
        <v>35727</v>
      </c>
      <c r="G7639" s="11" t="s">
        <v>53</v>
      </c>
      <c r="H7639" s="11" t="s">
        <v>22</v>
      </c>
      <c r="I7639" s="11" t="s">
        <v>26</v>
      </c>
      <c r="J7639" s="11" t="s">
        <v>27</v>
      </c>
      <c r="K7639" s="11" t="s">
        <v>28</v>
      </c>
      <c r="L7639" s="11" t="s">
        <v>29</v>
      </c>
      <c r="M7639" s="9" t="s">
        <v>30</v>
      </c>
      <c r="N7639" s="9" t="s">
        <v>31</v>
      </c>
      <c r="O7639" s="11" t="s">
        <v>32</v>
      </c>
      <c r="P7639" s="11" t="s">
        <v>22</v>
      </c>
      <c r="Q7639" s="11" t="s">
        <v>38026</v>
      </c>
      <c r="R7639" s="11" t="s">
        <v>34</v>
      </c>
      <c r="S7639" s="9" t="s">
        <v>38027</v>
      </c>
      <c r="T7639" s="9" t="s">
        <v>38028</v>
      </c>
    </row>
    <row r="7640" customHeight="1" spans="1:20">
      <c r="A7640" s="6">
        <v>45217</v>
      </c>
      <c r="B7640" s="9" t="s">
        <v>38029</v>
      </c>
      <c r="C7640" s="9" t="s">
        <v>179</v>
      </c>
      <c r="D7640" s="11" t="s">
        <v>22</v>
      </c>
      <c r="E7640" s="9" t="s">
        <v>38030</v>
      </c>
      <c r="F7640" s="9" t="s">
        <v>38031</v>
      </c>
      <c r="G7640" s="11" t="s">
        <v>82</v>
      </c>
      <c r="H7640" s="11" t="s">
        <v>110</v>
      </c>
      <c r="I7640" s="11" t="s">
        <v>168</v>
      </c>
      <c r="J7640" s="11" t="s">
        <v>27</v>
      </c>
      <c r="K7640" s="11" t="s">
        <v>28</v>
      </c>
      <c r="L7640" s="11" t="s">
        <v>43</v>
      </c>
      <c r="M7640" s="9" t="s">
        <v>169</v>
      </c>
      <c r="N7640" s="9" t="s">
        <v>31</v>
      </c>
      <c r="O7640" s="11" t="s">
        <v>32</v>
      </c>
      <c r="P7640" s="11" t="s">
        <v>22</v>
      </c>
      <c r="Q7640" s="11" t="s">
        <v>38032</v>
      </c>
      <c r="R7640" s="11" t="s">
        <v>46</v>
      </c>
      <c r="S7640" s="9" t="s">
        <v>38033</v>
      </c>
      <c r="T7640" s="9" t="s">
        <v>38034</v>
      </c>
    </row>
    <row r="7641" customHeight="1" spans="1:20">
      <c r="A7641" s="6">
        <v>45217</v>
      </c>
      <c r="B7641" s="9" t="s">
        <v>38035</v>
      </c>
      <c r="C7641" s="9" t="s">
        <v>399</v>
      </c>
      <c r="D7641" s="11" t="s">
        <v>22</v>
      </c>
      <c r="E7641" s="9" t="s">
        <v>38036</v>
      </c>
      <c r="F7641" s="9" t="s">
        <v>38037</v>
      </c>
      <c r="G7641" s="11" t="s">
        <v>82</v>
      </c>
      <c r="H7641" s="11" t="s">
        <v>22</v>
      </c>
      <c r="I7641" s="11" t="s">
        <v>490</v>
      </c>
      <c r="J7641" s="11" t="s">
        <v>27</v>
      </c>
      <c r="K7641" s="11" t="s">
        <v>28</v>
      </c>
      <c r="L7641" s="11" t="s">
        <v>43</v>
      </c>
      <c r="M7641" s="9" t="s">
        <v>30</v>
      </c>
      <c r="N7641" s="9" t="s">
        <v>31</v>
      </c>
      <c r="O7641" s="11" t="s">
        <v>32</v>
      </c>
      <c r="P7641" s="11" t="s">
        <v>22</v>
      </c>
      <c r="Q7641" s="11" t="s">
        <v>38038</v>
      </c>
      <c r="R7641" s="11" t="s">
        <v>46</v>
      </c>
      <c r="S7641" s="9" t="s">
        <v>38039</v>
      </c>
      <c r="T7641" s="9" t="s">
        <v>38040</v>
      </c>
    </row>
    <row r="7642" customHeight="1" spans="1:20">
      <c r="A7642" s="6">
        <v>45217</v>
      </c>
      <c r="B7642" s="9" t="s">
        <v>38041</v>
      </c>
      <c r="C7642" s="9" t="s">
        <v>5213</v>
      </c>
      <c r="D7642" s="11" t="s">
        <v>22</v>
      </c>
      <c r="E7642" s="9" t="s">
        <v>38042</v>
      </c>
      <c r="F7642" s="9" t="s">
        <v>38043</v>
      </c>
      <c r="G7642" s="11" t="s">
        <v>130</v>
      </c>
      <c r="H7642" s="11" t="s">
        <v>96</v>
      </c>
      <c r="I7642" s="11" t="s">
        <v>732</v>
      </c>
      <c r="J7642" s="11" t="s">
        <v>27</v>
      </c>
      <c r="K7642" s="11" t="s">
        <v>28</v>
      </c>
      <c r="L7642" s="11" t="s">
        <v>43</v>
      </c>
      <c r="M7642" s="9" t="s">
        <v>44</v>
      </c>
      <c r="N7642" s="9" t="s">
        <v>208</v>
      </c>
      <c r="O7642" s="11" t="s">
        <v>32</v>
      </c>
      <c r="P7642" s="11" t="s">
        <v>22</v>
      </c>
      <c r="Q7642" s="11" t="s">
        <v>38044</v>
      </c>
      <c r="R7642" s="11" t="s">
        <v>46</v>
      </c>
      <c r="S7642" s="9" t="s">
        <v>38045</v>
      </c>
      <c r="T7642" s="9" t="s">
        <v>22</v>
      </c>
    </row>
    <row r="7643" customHeight="1" spans="1:20">
      <c r="A7643" s="6">
        <v>45217</v>
      </c>
      <c r="B7643" s="9" t="s">
        <v>38046</v>
      </c>
      <c r="C7643" s="9" t="s">
        <v>7563</v>
      </c>
      <c r="D7643" s="11" t="s">
        <v>22</v>
      </c>
      <c r="E7643" s="9" t="s">
        <v>38047</v>
      </c>
      <c r="F7643" s="9" t="s">
        <v>36388</v>
      </c>
      <c r="G7643" s="11" t="s">
        <v>53</v>
      </c>
      <c r="H7643" s="11" t="s">
        <v>22</v>
      </c>
      <c r="I7643" s="11" t="s">
        <v>26</v>
      </c>
      <c r="J7643" s="11" t="s">
        <v>27</v>
      </c>
      <c r="K7643" s="11" t="s">
        <v>28</v>
      </c>
      <c r="L7643" s="11" t="s">
        <v>29</v>
      </c>
      <c r="M7643" s="9" t="s">
        <v>30</v>
      </c>
      <c r="N7643" s="9" t="s">
        <v>31</v>
      </c>
      <c r="O7643" s="11" t="s">
        <v>32</v>
      </c>
      <c r="P7643" s="11" t="s">
        <v>22</v>
      </c>
      <c r="Q7643" s="11" t="s">
        <v>38048</v>
      </c>
      <c r="R7643" s="11" t="s">
        <v>34</v>
      </c>
      <c r="S7643" s="9" t="s">
        <v>38049</v>
      </c>
      <c r="T7643" s="9" t="s">
        <v>38050</v>
      </c>
    </row>
    <row r="7644" customHeight="1" spans="1:20">
      <c r="A7644" s="6">
        <v>45217</v>
      </c>
      <c r="B7644" s="9" t="s">
        <v>38051</v>
      </c>
      <c r="C7644" s="9" t="s">
        <v>393</v>
      </c>
      <c r="D7644" s="11" t="s">
        <v>22</v>
      </c>
      <c r="E7644" s="9" t="s">
        <v>38052</v>
      </c>
      <c r="F7644" s="9" t="s">
        <v>38053</v>
      </c>
      <c r="G7644" s="11" t="s">
        <v>25</v>
      </c>
      <c r="H7644" s="11" t="s">
        <v>22</v>
      </c>
      <c r="I7644" s="11" t="s">
        <v>26</v>
      </c>
      <c r="J7644" s="11" t="s">
        <v>27</v>
      </c>
      <c r="K7644" s="11" t="s">
        <v>76</v>
      </c>
      <c r="L7644" s="11" t="s">
        <v>29</v>
      </c>
      <c r="M7644" s="9" t="s">
        <v>30</v>
      </c>
      <c r="N7644" s="9" t="s">
        <v>31</v>
      </c>
      <c r="O7644" s="11" t="s">
        <v>32</v>
      </c>
      <c r="P7644" s="11" t="s">
        <v>22</v>
      </c>
      <c r="Q7644" s="11" t="s">
        <v>38054</v>
      </c>
      <c r="R7644" s="11" t="s">
        <v>34</v>
      </c>
      <c r="S7644" s="9" t="s">
        <v>38055</v>
      </c>
      <c r="T7644" s="9" t="s">
        <v>38056</v>
      </c>
    </row>
    <row r="7645" customHeight="1" spans="1:20">
      <c r="A7645" s="6">
        <v>45217</v>
      </c>
      <c r="B7645" s="9" t="s">
        <v>38057</v>
      </c>
      <c r="C7645" s="9" t="s">
        <v>783</v>
      </c>
      <c r="D7645" s="11" t="s">
        <v>22</v>
      </c>
      <c r="E7645" s="9" t="s">
        <v>38058</v>
      </c>
      <c r="F7645" s="9" t="s">
        <v>38059</v>
      </c>
      <c r="G7645" s="11" t="s">
        <v>41</v>
      </c>
      <c r="H7645" s="11" t="s">
        <v>22</v>
      </c>
      <c r="I7645" s="11" t="s">
        <v>4047</v>
      </c>
      <c r="J7645" s="11" t="s">
        <v>27</v>
      </c>
      <c r="K7645" s="11" t="s">
        <v>28</v>
      </c>
      <c r="L7645" s="11" t="s">
        <v>29</v>
      </c>
      <c r="M7645" s="9" t="s">
        <v>169</v>
      </c>
      <c r="N7645" s="9" t="s">
        <v>743</v>
      </c>
      <c r="O7645" s="11" t="s">
        <v>32</v>
      </c>
      <c r="P7645" s="11" t="s">
        <v>22</v>
      </c>
      <c r="Q7645" s="11" t="s">
        <v>38060</v>
      </c>
      <c r="R7645" s="11" t="s">
        <v>46</v>
      </c>
      <c r="S7645" s="9" t="s">
        <v>38061</v>
      </c>
      <c r="T7645" s="9" t="s">
        <v>38062</v>
      </c>
    </row>
    <row r="7646" customHeight="1" spans="1:20">
      <c r="A7646" s="6">
        <v>45217</v>
      </c>
      <c r="B7646" s="9" t="s">
        <v>38063</v>
      </c>
      <c r="C7646" s="9" t="s">
        <v>783</v>
      </c>
      <c r="D7646" s="11" t="s">
        <v>22</v>
      </c>
      <c r="E7646" s="9" t="s">
        <v>38064</v>
      </c>
      <c r="F7646" s="9" t="s">
        <v>38065</v>
      </c>
      <c r="G7646" s="11" t="s">
        <v>82</v>
      </c>
      <c r="H7646" s="11" t="s">
        <v>22</v>
      </c>
      <c r="I7646" s="11" t="s">
        <v>168</v>
      </c>
      <c r="J7646" s="11" t="s">
        <v>27</v>
      </c>
      <c r="K7646" s="11" t="s">
        <v>28</v>
      </c>
      <c r="L7646" s="11" t="s">
        <v>43</v>
      </c>
      <c r="M7646" s="9" t="s">
        <v>169</v>
      </c>
      <c r="N7646" s="9" t="s">
        <v>743</v>
      </c>
      <c r="O7646" s="11" t="s">
        <v>32</v>
      </c>
      <c r="P7646" s="11" t="s">
        <v>22</v>
      </c>
      <c r="Q7646" s="11" t="s">
        <v>38066</v>
      </c>
      <c r="R7646" s="11" t="s">
        <v>46</v>
      </c>
      <c r="S7646" s="9" t="s">
        <v>38067</v>
      </c>
      <c r="T7646" s="9" t="s">
        <v>38068</v>
      </c>
    </row>
    <row r="7647" customHeight="1" spans="1:20">
      <c r="A7647" s="6">
        <v>45217</v>
      </c>
      <c r="B7647" s="9" t="s">
        <v>38069</v>
      </c>
      <c r="C7647" s="9" t="s">
        <v>783</v>
      </c>
      <c r="D7647" s="11" t="s">
        <v>22</v>
      </c>
      <c r="E7647" s="9" t="s">
        <v>38070</v>
      </c>
      <c r="F7647" s="9" t="s">
        <v>38071</v>
      </c>
      <c r="G7647" s="11" t="s">
        <v>82</v>
      </c>
      <c r="H7647" s="11" t="s">
        <v>96</v>
      </c>
      <c r="I7647" s="11" t="s">
        <v>241</v>
      </c>
      <c r="J7647" s="11" t="s">
        <v>27</v>
      </c>
      <c r="K7647" s="11" t="s">
        <v>28</v>
      </c>
      <c r="L7647" s="11" t="s">
        <v>43</v>
      </c>
      <c r="M7647" s="9" t="s">
        <v>169</v>
      </c>
      <c r="N7647" s="9" t="s">
        <v>743</v>
      </c>
      <c r="O7647" s="11" t="s">
        <v>32</v>
      </c>
      <c r="P7647" s="11" t="s">
        <v>22</v>
      </c>
      <c r="Q7647" s="11" t="s">
        <v>38072</v>
      </c>
      <c r="R7647" s="11" t="s">
        <v>46</v>
      </c>
      <c r="S7647" s="9" t="s">
        <v>38073</v>
      </c>
      <c r="T7647" s="9" t="s">
        <v>38074</v>
      </c>
    </row>
    <row r="7648" customHeight="1" spans="1:20">
      <c r="A7648" s="6">
        <v>45217</v>
      </c>
      <c r="B7648" s="9" t="s">
        <v>38075</v>
      </c>
      <c r="C7648" s="9" t="s">
        <v>783</v>
      </c>
      <c r="D7648" s="11" t="s">
        <v>22</v>
      </c>
      <c r="E7648" s="9" t="s">
        <v>38076</v>
      </c>
      <c r="F7648" s="9" t="s">
        <v>38077</v>
      </c>
      <c r="G7648" s="11" t="s">
        <v>130</v>
      </c>
      <c r="H7648" s="11" t="s">
        <v>22</v>
      </c>
      <c r="I7648" s="11" t="s">
        <v>9666</v>
      </c>
      <c r="J7648" s="11" t="s">
        <v>27</v>
      </c>
      <c r="K7648" s="11" t="s">
        <v>28</v>
      </c>
      <c r="L7648" s="11" t="s">
        <v>43</v>
      </c>
      <c r="M7648" s="9" t="s">
        <v>30</v>
      </c>
      <c r="N7648" s="9" t="s">
        <v>743</v>
      </c>
      <c r="O7648" s="11" t="s">
        <v>32</v>
      </c>
      <c r="P7648" s="11" t="s">
        <v>22</v>
      </c>
      <c r="Q7648" s="11" t="s">
        <v>38078</v>
      </c>
      <c r="R7648" s="11" t="s">
        <v>46</v>
      </c>
      <c r="S7648" s="9" t="s">
        <v>38079</v>
      </c>
      <c r="T7648" s="9" t="s">
        <v>38080</v>
      </c>
    </row>
    <row r="7649" customHeight="1" spans="1:20">
      <c r="A7649" s="6">
        <v>45217</v>
      </c>
      <c r="B7649" s="9" t="s">
        <v>38081</v>
      </c>
      <c r="C7649" s="9" t="s">
        <v>783</v>
      </c>
      <c r="D7649" s="11" t="s">
        <v>22</v>
      </c>
      <c r="E7649" s="9" t="s">
        <v>38082</v>
      </c>
      <c r="F7649" s="9" t="s">
        <v>38083</v>
      </c>
      <c r="G7649" s="11" t="s">
        <v>82</v>
      </c>
      <c r="H7649" s="11" t="s">
        <v>96</v>
      </c>
      <c r="I7649" s="11" t="s">
        <v>168</v>
      </c>
      <c r="J7649" s="11" t="s">
        <v>27</v>
      </c>
      <c r="K7649" s="11" t="s">
        <v>28</v>
      </c>
      <c r="L7649" s="11" t="s">
        <v>43</v>
      </c>
      <c r="M7649" s="9" t="s">
        <v>169</v>
      </c>
      <c r="N7649" s="9" t="s">
        <v>743</v>
      </c>
      <c r="O7649" s="11" t="s">
        <v>32</v>
      </c>
      <c r="P7649" s="11" t="s">
        <v>22</v>
      </c>
      <c r="Q7649" s="11" t="s">
        <v>38084</v>
      </c>
      <c r="R7649" s="11" t="s">
        <v>46</v>
      </c>
      <c r="S7649" s="9" t="s">
        <v>38085</v>
      </c>
      <c r="T7649" s="9" t="s">
        <v>38086</v>
      </c>
    </row>
    <row r="7650" customHeight="1" spans="1:20">
      <c r="A7650" s="6">
        <v>45217</v>
      </c>
      <c r="B7650" s="9" t="s">
        <v>38087</v>
      </c>
      <c r="C7650" s="9" t="s">
        <v>783</v>
      </c>
      <c r="D7650" s="11" t="s">
        <v>22</v>
      </c>
      <c r="E7650" s="9" t="s">
        <v>38088</v>
      </c>
      <c r="F7650" s="9" t="s">
        <v>38089</v>
      </c>
      <c r="G7650" s="11" t="s">
        <v>82</v>
      </c>
      <c r="H7650" s="11" t="s">
        <v>22</v>
      </c>
      <c r="I7650" s="11" t="s">
        <v>384</v>
      </c>
      <c r="J7650" s="11" t="s">
        <v>27</v>
      </c>
      <c r="K7650" s="11" t="s">
        <v>28</v>
      </c>
      <c r="L7650" s="11" t="s">
        <v>43</v>
      </c>
      <c r="M7650" s="9" t="s">
        <v>169</v>
      </c>
      <c r="N7650" s="9" t="s">
        <v>743</v>
      </c>
      <c r="O7650" s="11" t="s">
        <v>32</v>
      </c>
      <c r="P7650" s="11" t="s">
        <v>22</v>
      </c>
      <c r="Q7650" s="11" t="s">
        <v>38090</v>
      </c>
      <c r="R7650" s="11" t="s">
        <v>46</v>
      </c>
      <c r="S7650" s="9" t="s">
        <v>38091</v>
      </c>
      <c r="T7650" s="9" t="s">
        <v>38092</v>
      </c>
    </row>
    <row r="7651" customHeight="1" spans="1:20">
      <c r="A7651" s="6">
        <v>45217</v>
      </c>
      <c r="B7651" s="9" t="s">
        <v>38093</v>
      </c>
      <c r="C7651" s="9" t="s">
        <v>783</v>
      </c>
      <c r="D7651" s="11" t="s">
        <v>22</v>
      </c>
      <c r="E7651" s="9" t="s">
        <v>38094</v>
      </c>
      <c r="F7651" s="9" t="s">
        <v>38095</v>
      </c>
      <c r="G7651" s="11" t="s">
        <v>82</v>
      </c>
      <c r="H7651" s="11" t="s">
        <v>22</v>
      </c>
      <c r="I7651" s="11" t="s">
        <v>168</v>
      </c>
      <c r="J7651" s="11" t="s">
        <v>27</v>
      </c>
      <c r="K7651" s="11" t="s">
        <v>28</v>
      </c>
      <c r="L7651" s="11" t="s">
        <v>43</v>
      </c>
      <c r="M7651" s="9" t="s">
        <v>169</v>
      </c>
      <c r="N7651" s="9" t="s">
        <v>743</v>
      </c>
      <c r="O7651" s="11" t="s">
        <v>32</v>
      </c>
      <c r="P7651" s="11" t="s">
        <v>22</v>
      </c>
      <c r="Q7651" s="11" t="s">
        <v>38096</v>
      </c>
      <c r="R7651" s="11" t="s">
        <v>46</v>
      </c>
      <c r="S7651" s="9" t="s">
        <v>38097</v>
      </c>
      <c r="T7651" s="9" t="s">
        <v>38098</v>
      </c>
    </row>
    <row r="7652" customHeight="1" spans="1:20">
      <c r="A7652" s="6">
        <v>45217</v>
      </c>
      <c r="B7652" s="9" t="s">
        <v>38099</v>
      </c>
      <c r="C7652" s="9" t="s">
        <v>783</v>
      </c>
      <c r="D7652" s="11" t="s">
        <v>22</v>
      </c>
      <c r="E7652" s="9" t="s">
        <v>38100</v>
      </c>
      <c r="F7652" s="9" t="s">
        <v>38101</v>
      </c>
      <c r="G7652" s="11" t="s">
        <v>82</v>
      </c>
      <c r="H7652" s="11" t="s">
        <v>110</v>
      </c>
      <c r="I7652" s="11" t="s">
        <v>97</v>
      </c>
      <c r="J7652" s="11" t="s">
        <v>27</v>
      </c>
      <c r="K7652" s="11" t="s">
        <v>28</v>
      </c>
      <c r="L7652" s="11" t="s">
        <v>43</v>
      </c>
      <c r="M7652" s="9" t="s">
        <v>799</v>
      </c>
      <c r="N7652" s="9" t="s">
        <v>743</v>
      </c>
      <c r="O7652" s="11" t="s">
        <v>32</v>
      </c>
      <c r="P7652" s="11" t="s">
        <v>22</v>
      </c>
      <c r="Q7652" s="11" t="s">
        <v>38102</v>
      </c>
      <c r="R7652" s="11" t="s">
        <v>46</v>
      </c>
      <c r="S7652" s="9" t="s">
        <v>38103</v>
      </c>
      <c r="T7652" s="9" t="s">
        <v>38104</v>
      </c>
    </row>
    <row r="7653" customHeight="1" spans="1:20">
      <c r="A7653" s="6">
        <v>45217</v>
      </c>
      <c r="B7653" s="9" t="s">
        <v>38105</v>
      </c>
      <c r="C7653" s="9" t="s">
        <v>783</v>
      </c>
      <c r="D7653" s="11" t="s">
        <v>22</v>
      </c>
      <c r="E7653" s="9" t="s">
        <v>38106</v>
      </c>
      <c r="F7653" s="9" t="s">
        <v>3162</v>
      </c>
      <c r="G7653" s="11" t="s">
        <v>82</v>
      </c>
      <c r="H7653" s="11" t="s">
        <v>22</v>
      </c>
      <c r="I7653" s="11" t="s">
        <v>168</v>
      </c>
      <c r="J7653" s="11" t="s">
        <v>27</v>
      </c>
      <c r="K7653" s="11" t="s">
        <v>28</v>
      </c>
      <c r="L7653" s="11" t="s">
        <v>43</v>
      </c>
      <c r="M7653" s="9" t="s">
        <v>169</v>
      </c>
      <c r="N7653" s="9" t="s">
        <v>743</v>
      </c>
      <c r="O7653" s="11" t="s">
        <v>32</v>
      </c>
      <c r="P7653" s="11" t="s">
        <v>22</v>
      </c>
      <c r="Q7653" s="11" t="s">
        <v>38107</v>
      </c>
      <c r="R7653" s="11" t="s">
        <v>46</v>
      </c>
      <c r="S7653" s="9" t="s">
        <v>38108</v>
      </c>
      <c r="T7653" s="9" t="s">
        <v>38109</v>
      </c>
    </row>
    <row r="7654" customHeight="1" spans="1:20">
      <c r="A7654" s="6">
        <v>45217</v>
      </c>
      <c r="B7654" s="9" t="s">
        <v>38110</v>
      </c>
      <c r="C7654" s="9" t="s">
        <v>783</v>
      </c>
      <c r="D7654" s="11" t="s">
        <v>22</v>
      </c>
      <c r="E7654" s="9" t="s">
        <v>38111</v>
      </c>
      <c r="F7654" s="9" t="s">
        <v>35302</v>
      </c>
      <c r="G7654" s="11" t="s">
        <v>82</v>
      </c>
      <c r="H7654" s="11" t="s">
        <v>137</v>
      </c>
      <c r="I7654" s="11" t="s">
        <v>124</v>
      </c>
      <c r="J7654" s="11" t="s">
        <v>27</v>
      </c>
      <c r="K7654" s="11" t="s">
        <v>28</v>
      </c>
      <c r="L7654" s="11" t="s">
        <v>43</v>
      </c>
      <c r="M7654" s="9" t="s">
        <v>799</v>
      </c>
      <c r="N7654" s="9" t="s">
        <v>743</v>
      </c>
      <c r="O7654" s="11" t="s">
        <v>32</v>
      </c>
      <c r="P7654" s="11" t="s">
        <v>22</v>
      </c>
      <c r="Q7654" s="11" t="s">
        <v>38112</v>
      </c>
      <c r="R7654" s="11" t="s">
        <v>46</v>
      </c>
      <c r="S7654" s="9" t="s">
        <v>38113</v>
      </c>
      <c r="T7654" s="9" t="s">
        <v>38114</v>
      </c>
    </row>
    <row r="7655" customHeight="1" spans="1:20">
      <c r="A7655" s="6">
        <v>45217</v>
      </c>
      <c r="B7655" s="9" t="s">
        <v>38115</v>
      </c>
      <c r="C7655" s="9" t="s">
        <v>783</v>
      </c>
      <c r="D7655" s="11" t="s">
        <v>22</v>
      </c>
      <c r="E7655" s="9" t="s">
        <v>38116</v>
      </c>
      <c r="F7655" s="9" t="s">
        <v>38117</v>
      </c>
      <c r="G7655" s="11" t="s">
        <v>25</v>
      </c>
      <c r="H7655" s="11" t="s">
        <v>22</v>
      </c>
      <c r="I7655" s="11" t="s">
        <v>149</v>
      </c>
      <c r="J7655" s="11" t="s">
        <v>27</v>
      </c>
      <c r="K7655" s="11" t="s">
        <v>28</v>
      </c>
      <c r="L7655" s="11" t="s">
        <v>43</v>
      </c>
      <c r="M7655" s="9" t="s">
        <v>44</v>
      </c>
      <c r="N7655" s="9" t="s">
        <v>743</v>
      </c>
      <c r="O7655" s="11" t="s">
        <v>32</v>
      </c>
      <c r="P7655" s="11" t="s">
        <v>22</v>
      </c>
      <c r="Q7655" s="11" t="s">
        <v>38118</v>
      </c>
      <c r="R7655" s="11" t="s">
        <v>46</v>
      </c>
      <c r="S7655" s="9" t="s">
        <v>38119</v>
      </c>
      <c r="T7655" s="9" t="s">
        <v>38120</v>
      </c>
    </row>
    <row r="7656" customHeight="1" spans="1:20">
      <c r="A7656" s="6">
        <v>45217</v>
      </c>
      <c r="B7656" s="9" t="s">
        <v>38121</v>
      </c>
      <c r="C7656" s="9" t="s">
        <v>783</v>
      </c>
      <c r="D7656" s="11" t="s">
        <v>22</v>
      </c>
      <c r="E7656" s="9" t="s">
        <v>38122</v>
      </c>
      <c r="F7656" s="9" t="s">
        <v>38123</v>
      </c>
      <c r="G7656" s="11" t="s">
        <v>41</v>
      </c>
      <c r="H7656" s="11" t="s">
        <v>22</v>
      </c>
      <c r="I7656" s="11" t="s">
        <v>315</v>
      </c>
      <c r="J7656" s="11" t="s">
        <v>27</v>
      </c>
      <c r="K7656" s="11" t="s">
        <v>28</v>
      </c>
      <c r="L7656" s="11" t="s">
        <v>43</v>
      </c>
      <c r="M7656" s="9" t="s">
        <v>30</v>
      </c>
      <c r="N7656" s="9" t="s">
        <v>743</v>
      </c>
      <c r="O7656" s="11" t="s">
        <v>32</v>
      </c>
      <c r="P7656" s="11" t="s">
        <v>22</v>
      </c>
      <c r="Q7656" s="11" t="s">
        <v>38124</v>
      </c>
      <c r="R7656" s="11" t="s">
        <v>46</v>
      </c>
      <c r="S7656" s="9" t="s">
        <v>38125</v>
      </c>
      <c r="T7656" s="9" t="s">
        <v>38126</v>
      </c>
    </row>
    <row r="7657" customHeight="1" spans="1:20">
      <c r="A7657" s="6">
        <v>45217</v>
      </c>
      <c r="B7657" s="9" t="s">
        <v>38127</v>
      </c>
      <c r="C7657" s="9" t="s">
        <v>783</v>
      </c>
      <c r="D7657" s="11" t="s">
        <v>22</v>
      </c>
      <c r="E7657" s="9" t="s">
        <v>38128</v>
      </c>
      <c r="F7657" s="9" t="s">
        <v>38129</v>
      </c>
      <c r="G7657" s="11" t="s">
        <v>25</v>
      </c>
      <c r="H7657" s="11" t="s">
        <v>22</v>
      </c>
      <c r="I7657" s="11" t="s">
        <v>315</v>
      </c>
      <c r="J7657" s="11" t="s">
        <v>27</v>
      </c>
      <c r="K7657" s="11" t="s">
        <v>28</v>
      </c>
      <c r="L7657" s="11" t="s">
        <v>43</v>
      </c>
      <c r="M7657" s="9" t="s">
        <v>44</v>
      </c>
      <c r="N7657" s="9" t="s">
        <v>743</v>
      </c>
      <c r="O7657" s="11" t="s">
        <v>32</v>
      </c>
      <c r="P7657" s="11" t="s">
        <v>22</v>
      </c>
      <c r="Q7657" s="11" t="s">
        <v>38130</v>
      </c>
      <c r="R7657" s="11" t="s">
        <v>46</v>
      </c>
      <c r="S7657" s="9" t="s">
        <v>38131</v>
      </c>
      <c r="T7657" s="9" t="s">
        <v>38132</v>
      </c>
    </row>
    <row r="7658" customHeight="1" spans="1:20">
      <c r="A7658" s="6">
        <v>45217</v>
      </c>
      <c r="B7658" s="9" t="s">
        <v>38133</v>
      </c>
      <c r="C7658" s="9" t="s">
        <v>5213</v>
      </c>
      <c r="D7658" s="11" t="s">
        <v>22</v>
      </c>
      <c r="E7658" s="9" t="s">
        <v>38134</v>
      </c>
      <c r="F7658" s="9" t="s">
        <v>20167</v>
      </c>
      <c r="G7658" s="11" t="s">
        <v>62</v>
      </c>
      <c r="H7658" s="11" t="s">
        <v>22</v>
      </c>
      <c r="I7658" s="11" t="s">
        <v>701</v>
      </c>
      <c r="J7658" s="11" t="s">
        <v>27</v>
      </c>
      <c r="K7658" s="11" t="s">
        <v>28</v>
      </c>
      <c r="L7658" s="11" t="s">
        <v>43</v>
      </c>
      <c r="M7658" s="9" t="s">
        <v>44</v>
      </c>
      <c r="N7658" s="9" t="s">
        <v>208</v>
      </c>
      <c r="O7658" s="11" t="s">
        <v>32</v>
      </c>
      <c r="P7658" s="11" t="s">
        <v>22</v>
      </c>
      <c r="Q7658" s="11" t="s">
        <v>38135</v>
      </c>
      <c r="R7658" s="11" t="s">
        <v>46</v>
      </c>
      <c r="S7658" s="9" t="s">
        <v>38136</v>
      </c>
      <c r="T7658" s="9" t="s">
        <v>38137</v>
      </c>
    </row>
    <row r="7659" customHeight="1" spans="1:20">
      <c r="A7659" s="6">
        <v>45217</v>
      </c>
      <c r="B7659" s="9" t="s">
        <v>38138</v>
      </c>
      <c r="C7659" s="9" t="s">
        <v>5213</v>
      </c>
      <c r="D7659" s="11" t="s">
        <v>22</v>
      </c>
      <c r="E7659" s="9" t="s">
        <v>38139</v>
      </c>
      <c r="F7659" s="9" t="s">
        <v>12567</v>
      </c>
      <c r="G7659" s="11" t="s">
        <v>247</v>
      </c>
      <c r="H7659" s="11" t="s">
        <v>22</v>
      </c>
      <c r="I7659" s="11" t="s">
        <v>384</v>
      </c>
      <c r="J7659" s="11" t="s">
        <v>27</v>
      </c>
      <c r="K7659" s="11" t="s">
        <v>28</v>
      </c>
      <c r="L7659" s="11" t="s">
        <v>43</v>
      </c>
      <c r="M7659" s="9" t="s">
        <v>44</v>
      </c>
      <c r="N7659" s="9" t="s">
        <v>208</v>
      </c>
      <c r="O7659" s="11" t="s">
        <v>32</v>
      </c>
      <c r="P7659" s="11" t="s">
        <v>22</v>
      </c>
      <c r="Q7659" s="11" t="s">
        <v>38140</v>
      </c>
      <c r="R7659" s="11" t="s">
        <v>46</v>
      </c>
      <c r="S7659" s="9" t="s">
        <v>38141</v>
      </c>
      <c r="T7659" s="9" t="s">
        <v>38142</v>
      </c>
    </row>
    <row r="7660" customHeight="1" spans="1:20">
      <c r="A7660" s="6">
        <v>45217</v>
      </c>
      <c r="B7660" s="9" t="s">
        <v>38143</v>
      </c>
      <c r="C7660" s="9" t="s">
        <v>6956</v>
      </c>
      <c r="D7660" s="11" t="s">
        <v>22</v>
      </c>
      <c r="E7660" s="9" t="s">
        <v>38144</v>
      </c>
      <c r="F7660" s="9" t="s">
        <v>38145</v>
      </c>
      <c r="G7660" s="11" t="s">
        <v>25</v>
      </c>
      <c r="H7660" s="11" t="s">
        <v>22</v>
      </c>
      <c r="I7660" s="11" t="s">
        <v>293</v>
      </c>
      <c r="J7660" s="11" t="s">
        <v>27</v>
      </c>
      <c r="K7660" s="11" t="s">
        <v>28</v>
      </c>
      <c r="L7660" s="11" t="s">
        <v>43</v>
      </c>
      <c r="M7660" s="9" t="s">
        <v>44</v>
      </c>
      <c r="N7660" s="9" t="s">
        <v>208</v>
      </c>
      <c r="O7660" s="11" t="s">
        <v>32</v>
      </c>
      <c r="P7660" s="11" t="s">
        <v>22</v>
      </c>
      <c r="Q7660" s="11" t="s">
        <v>38146</v>
      </c>
      <c r="R7660" s="11" t="s">
        <v>46</v>
      </c>
      <c r="S7660" s="9" t="s">
        <v>38147</v>
      </c>
      <c r="T7660" s="9" t="s">
        <v>38148</v>
      </c>
    </row>
    <row r="7661" customHeight="1" spans="1:20">
      <c r="A7661" s="6">
        <v>45217</v>
      </c>
      <c r="B7661" s="9" t="s">
        <v>38149</v>
      </c>
      <c r="C7661" s="9" t="s">
        <v>393</v>
      </c>
      <c r="D7661" s="11" t="s">
        <v>22</v>
      </c>
      <c r="E7661" s="9" t="s">
        <v>38150</v>
      </c>
      <c r="F7661" s="9" t="s">
        <v>28086</v>
      </c>
      <c r="G7661" s="11" t="s">
        <v>41</v>
      </c>
      <c r="H7661" s="11" t="s">
        <v>22</v>
      </c>
      <c r="I7661" s="11" t="s">
        <v>26</v>
      </c>
      <c r="J7661" s="11" t="s">
        <v>27</v>
      </c>
      <c r="K7661" s="11" t="s">
        <v>76</v>
      </c>
      <c r="L7661" s="11" t="s">
        <v>29</v>
      </c>
      <c r="M7661" s="9" t="s">
        <v>30</v>
      </c>
      <c r="N7661" s="9" t="s">
        <v>31</v>
      </c>
      <c r="O7661" s="11" t="s">
        <v>32</v>
      </c>
      <c r="P7661" s="11" t="s">
        <v>22</v>
      </c>
      <c r="Q7661" s="11" t="s">
        <v>38151</v>
      </c>
      <c r="R7661" s="11" t="s">
        <v>34</v>
      </c>
      <c r="S7661" s="9" t="s">
        <v>38152</v>
      </c>
      <c r="T7661" s="9" t="s">
        <v>38153</v>
      </c>
    </row>
    <row r="7662" customHeight="1" spans="1:20">
      <c r="A7662" s="6">
        <v>45217</v>
      </c>
      <c r="B7662" s="9" t="s">
        <v>38154</v>
      </c>
      <c r="C7662" s="9" t="s">
        <v>7465</v>
      </c>
      <c r="D7662" s="11" t="s">
        <v>22</v>
      </c>
      <c r="E7662" s="9" t="s">
        <v>38155</v>
      </c>
      <c r="F7662" s="9" t="s">
        <v>38156</v>
      </c>
      <c r="G7662" s="11" t="s">
        <v>41</v>
      </c>
      <c r="H7662" s="11" t="s">
        <v>137</v>
      </c>
      <c r="I7662" s="11" t="s">
        <v>732</v>
      </c>
      <c r="J7662" s="11" t="s">
        <v>27</v>
      </c>
      <c r="K7662" s="11" t="s">
        <v>28</v>
      </c>
      <c r="L7662" s="11" t="s">
        <v>43</v>
      </c>
      <c r="M7662" s="9" t="s">
        <v>30</v>
      </c>
      <c r="N7662" s="9" t="s">
        <v>31</v>
      </c>
      <c r="O7662" s="11" t="s">
        <v>32</v>
      </c>
      <c r="P7662" s="11" t="s">
        <v>22</v>
      </c>
      <c r="Q7662" s="11" t="s">
        <v>38157</v>
      </c>
      <c r="R7662" s="11" t="s">
        <v>46</v>
      </c>
      <c r="S7662" s="9" t="s">
        <v>38158</v>
      </c>
      <c r="T7662" s="9" t="s">
        <v>38159</v>
      </c>
    </row>
    <row r="7663" customHeight="1" spans="1:20">
      <c r="A7663" s="6">
        <v>45217</v>
      </c>
      <c r="B7663" s="9" t="s">
        <v>38160</v>
      </c>
      <c r="C7663" s="9" t="s">
        <v>6822</v>
      </c>
      <c r="D7663" s="11" t="s">
        <v>22</v>
      </c>
      <c r="E7663" s="9" t="s">
        <v>38161</v>
      </c>
      <c r="F7663" s="9" t="s">
        <v>38162</v>
      </c>
      <c r="G7663" s="11" t="s">
        <v>336</v>
      </c>
      <c r="H7663" s="11" t="s">
        <v>110</v>
      </c>
      <c r="I7663" s="11" t="s">
        <v>315</v>
      </c>
      <c r="J7663" s="11" t="s">
        <v>27</v>
      </c>
      <c r="K7663" s="11" t="s">
        <v>28</v>
      </c>
      <c r="L7663" s="11" t="s">
        <v>43</v>
      </c>
      <c r="M7663" s="9" t="s">
        <v>44</v>
      </c>
      <c r="N7663" s="9" t="s">
        <v>208</v>
      </c>
      <c r="O7663" s="11" t="s">
        <v>32</v>
      </c>
      <c r="P7663" s="11" t="s">
        <v>22</v>
      </c>
      <c r="Q7663" s="11" t="s">
        <v>38163</v>
      </c>
      <c r="R7663" s="11" t="s">
        <v>46</v>
      </c>
      <c r="S7663" s="9" t="s">
        <v>38164</v>
      </c>
      <c r="T7663" s="9" t="s">
        <v>38165</v>
      </c>
    </row>
    <row r="7664" customHeight="1" spans="1:20">
      <c r="A7664" s="6">
        <v>45217</v>
      </c>
      <c r="B7664" s="9" t="s">
        <v>38166</v>
      </c>
      <c r="C7664" s="9" t="s">
        <v>1914</v>
      </c>
      <c r="D7664" s="11" t="s">
        <v>22</v>
      </c>
      <c r="E7664" s="9" t="s">
        <v>38167</v>
      </c>
      <c r="F7664" s="9" t="s">
        <v>38168</v>
      </c>
      <c r="G7664" s="11" t="s">
        <v>336</v>
      </c>
      <c r="H7664" s="11" t="s">
        <v>96</v>
      </c>
      <c r="I7664" s="11" t="s">
        <v>732</v>
      </c>
      <c r="J7664" s="11" t="s">
        <v>27</v>
      </c>
      <c r="K7664" s="11" t="s">
        <v>28</v>
      </c>
      <c r="L7664" s="11" t="s">
        <v>43</v>
      </c>
      <c r="M7664" s="9" t="s">
        <v>44</v>
      </c>
      <c r="N7664" s="9" t="s">
        <v>31</v>
      </c>
      <c r="O7664" s="11" t="s">
        <v>32</v>
      </c>
      <c r="P7664" s="11" t="s">
        <v>22</v>
      </c>
      <c r="Q7664" s="11" t="s">
        <v>38169</v>
      </c>
      <c r="R7664" s="11" t="s">
        <v>46</v>
      </c>
      <c r="S7664" s="9" t="s">
        <v>38170</v>
      </c>
      <c r="T7664" s="9" t="s">
        <v>38171</v>
      </c>
    </row>
    <row r="7665" customHeight="1" spans="1:20">
      <c r="A7665" s="6">
        <v>45217</v>
      </c>
      <c r="B7665" s="9" t="s">
        <v>38172</v>
      </c>
      <c r="C7665" s="9" t="s">
        <v>7563</v>
      </c>
      <c r="D7665" s="11" t="s">
        <v>22</v>
      </c>
      <c r="E7665" s="9" t="s">
        <v>36387</v>
      </c>
      <c r="F7665" s="9" t="s">
        <v>36388</v>
      </c>
      <c r="G7665" s="11" t="s">
        <v>25</v>
      </c>
      <c r="H7665" s="11" t="s">
        <v>22</v>
      </c>
      <c r="I7665" s="11" t="s">
        <v>26</v>
      </c>
      <c r="J7665" s="11" t="s">
        <v>27</v>
      </c>
      <c r="K7665" s="11" t="s">
        <v>28</v>
      </c>
      <c r="L7665" s="11" t="s">
        <v>29</v>
      </c>
      <c r="M7665" s="9" t="s">
        <v>30</v>
      </c>
      <c r="N7665" s="9" t="s">
        <v>31</v>
      </c>
      <c r="O7665" s="11" t="s">
        <v>32</v>
      </c>
      <c r="P7665" s="11" t="s">
        <v>22</v>
      </c>
      <c r="Q7665" s="11" t="s">
        <v>38173</v>
      </c>
      <c r="R7665" s="11" t="s">
        <v>34</v>
      </c>
      <c r="S7665" s="9" t="s">
        <v>38174</v>
      </c>
      <c r="T7665" s="9" t="s">
        <v>38175</v>
      </c>
    </row>
    <row r="7666" customHeight="1" spans="1:20">
      <c r="A7666" s="6">
        <v>45217</v>
      </c>
      <c r="B7666" s="9" t="s">
        <v>38176</v>
      </c>
      <c r="C7666" s="9" t="s">
        <v>4058</v>
      </c>
      <c r="D7666" s="11" t="s">
        <v>22</v>
      </c>
      <c r="E7666" s="9" t="s">
        <v>38058</v>
      </c>
      <c r="F7666" s="9" t="s">
        <v>38059</v>
      </c>
      <c r="G7666" s="11" t="s">
        <v>41</v>
      </c>
      <c r="H7666" s="11" t="s">
        <v>22</v>
      </c>
      <c r="I7666" s="11" t="s">
        <v>26</v>
      </c>
      <c r="J7666" s="11" t="s">
        <v>27</v>
      </c>
      <c r="K7666" s="11" t="s">
        <v>76</v>
      </c>
      <c r="L7666" s="11" t="s">
        <v>29</v>
      </c>
      <c r="M7666" s="9" t="s">
        <v>30</v>
      </c>
      <c r="N7666" s="9" t="s">
        <v>31</v>
      </c>
      <c r="O7666" s="11" t="s">
        <v>32</v>
      </c>
      <c r="P7666" s="11" t="s">
        <v>22</v>
      </c>
      <c r="Q7666" s="11" t="s">
        <v>38177</v>
      </c>
      <c r="R7666" s="11" t="s">
        <v>34</v>
      </c>
      <c r="S7666" s="9" t="s">
        <v>38178</v>
      </c>
      <c r="T7666" s="9" t="s">
        <v>38179</v>
      </c>
    </row>
    <row r="7667" customHeight="1" spans="1:20">
      <c r="A7667" s="6">
        <v>45217</v>
      </c>
      <c r="B7667" s="9" t="s">
        <v>38180</v>
      </c>
      <c r="C7667" s="9" t="s">
        <v>38181</v>
      </c>
      <c r="D7667" s="11" t="s">
        <v>22</v>
      </c>
      <c r="E7667" s="9" t="s">
        <v>38182</v>
      </c>
      <c r="F7667" s="9" t="s">
        <v>38183</v>
      </c>
      <c r="G7667" s="11" t="s">
        <v>53</v>
      </c>
      <c r="H7667" s="11" t="s">
        <v>22</v>
      </c>
      <c r="I7667" s="11" t="s">
        <v>111</v>
      </c>
      <c r="J7667" s="11" t="s">
        <v>27</v>
      </c>
      <c r="K7667" s="11" t="s">
        <v>28</v>
      </c>
      <c r="L7667" s="11" t="s">
        <v>43</v>
      </c>
      <c r="M7667" s="9" t="s">
        <v>30</v>
      </c>
      <c r="N7667" s="9" t="s">
        <v>208</v>
      </c>
      <c r="O7667" s="11" t="s">
        <v>32</v>
      </c>
      <c r="P7667" s="11" t="s">
        <v>22</v>
      </c>
      <c r="Q7667" s="11" t="s">
        <v>38184</v>
      </c>
      <c r="R7667" s="11" t="s">
        <v>46</v>
      </c>
      <c r="S7667" s="9" t="s">
        <v>38185</v>
      </c>
      <c r="T7667" s="9" t="s">
        <v>38186</v>
      </c>
    </row>
    <row r="7668" customHeight="1" spans="1:20">
      <c r="A7668" s="6">
        <v>45217</v>
      </c>
      <c r="B7668" s="9" t="s">
        <v>38187</v>
      </c>
      <c r="C7668" s="9" t="s">
        <v>6660</v>
      </c>
      <c r="D7668" s="11" t="s">
        <v>22</v>
      </c>
      <c r="E7668" s="9" t="s">
        <v>38188</v>
      </c>
      <c r="F7668" s="9" t="s">
        <v>38189</v>
      </c>
      <c r="G7668" s="11" t="s">
        <v>41</v>
      </c>
      <c r="H7668" s="11" t="s">
        <v>22</v>
      </c>
      <c r="I7668" s="11" t="s">
        <v>155</v>
      </c>
      <c r="J7668" s="11" t="s">
        <v>27</v>
      </c>
      <c r="K7668" s="11" t="s">
        <v>28</v>
      </c>
      <c r="L7668" s="11" t="s">
        <v>43</v>
      </c>
      <c r="M7668" s="9" t="s">
        <v>30</v>
      </c>
      <c r="N7668" s="9" t="s">
        <v>31</v>
      </c>
      <c r="O7668" s="11" t="s">
        <v>32</v>
      </c>
      <c r="P7668" s="11" t="s">
        <v>22</v>
      </c>
      <c r="Q7668" s="11" t="s">
        <v>38190</v>
      </c>
      <c r="R7668" s="11" t="s">
        <v>46</v>
      </c>
      <c r="S7668" s="9" t="s">
        <v>38191</v>
      </c>
      <c r="T7668" s="9" t="s">
        <v>22</v>
      </c>
    </row>
    <row r="7669" customHeight="1" spans="1:20">
      <c r="A7669" s="6">
        <v>45217</v>
      </c>
      <c r="B7669" s="9" t="s">
        <v>38192</v>
      </c>
      <c r="C7669" s="9" t="s">
        <v>9110</v>
      </c>
      <c r="D7669" s="11" t="s">
        <v>22</v>
      </c>
      <c r="E7669" s="9" t="s">
        <v>38193</v>
      </c>
      <c r="F7669" s="9" t="s">
        <v>20295</v>
      </c>
      <c r="G7669" s="11" t="s">
        <v>82</v>
      </c>
      <c r="H7669" s="11" t="s">
        <v>110</v>
      </c>
      <c r="I7669" s="11" t="s">
        <v>315</v>
      </c>
      <c r="J7669" s="11" t="s">
        <v>27</v>
      </c>
      <c r="K7669" s="11" t="s">
        <v>28</v>
      </c>
      <c r="L7669" s="11" t="s">
        <v>43</v>
      </c>
      <c r="M7669" s="9" t="s">
        <v>6026</v>
      </c>
      <c r="N7669" s="9" t="s">
        <v>31</v>
      </c>
      <c r="O7669" s="11" t="s">
        <v>32</v>
      </c>
      <c r="P7669" s="11" t="s">
        <v>22</v>
      </c>
      <c r="Q7669" s="11" t="s">
        <v>38194</v>
      </c>
      <c r="R7669" s="11" t="s">
        <v>46</v>
      </c>
      <c r="S7669" s="9" t="s">
        <v>38195</v>
      </c>
      <c r="T7669" s="9" t="s">
        <v>38196</v>
      </c>
    </row>
    <row r="7670" customHeight="1" spans="1:20">
      <c r="A7670" s="6">
        <v>45218</v>
      </c>
      <c r="B7670" s="9" t="s">
        <v>38197</v>
      </c>
      <c r="C7670" s="9" t="s">
        <v>783</v>
      </c>
      <c r="D7670" s="11" t="s">
        <v>22</v>
      </c>
      <c r="E7670" s="9" t="s">
        <v>38198</v>
      </c>
      <c r="F7670" s="9" t="s">
        <v>38199</v>
      </c>
      <c r="G7670" s="11" t="s">
        <v>82</v>
      </c>
      <c r="H7670" s="11" t="s">
        <v>22</v>
      </c>
      <c r="I7670" s="11" t="s">
        <v>732</v>
      </c>
      <c r="J7670" s="11" t="s">
        <v>27</v>
      </c>
      <c r="K7670" s="11" t="s">
        <v>28</v>
      </c>
      <c r="L7670" s="11" t="s">
        <v>43</v>
      </c>
      <c r="M7670" s="9" t="s">
        <v>169</v>
      </c>
      <c r="N7670" s="9" t="s">
        <v>743</v>
      </c>
      <c r="O7670" s="11" t="s">
        <v>32</v>
      </c>
      <c r="P7670" s="11" t="s">
        <v>22</v>
      </c>
      <c r="Q7670" s="11" t="s">
        <v>38200</v>
      </c>
      <c r="R7670" s="11" t="s">
        <v>46</v>
      </c>
      <c r="S7670" s="9" t="s">
        <v>38201</v>
      </c>
      <c r="T7670" s="9" t="s">
        <v>38202</v>
      </c>
    </row>
    <row r="7671" customHeight="1" spans="1:20">
      <c r="A7671" s="6">
        <v>45218</v>
      </c>
      <c r="B7671" s="9" t="s">
        <v>38203</v>
      </c>
      <c r="C7671" s="9" t="s">
        <v>783</v>
      </c>
      <c r="D7671" s="11" t="s">
        <v>22</v>
      </c>
      <c r="E7671" s="9" t="s">
        <v>38204</v>
      </c>
      <c r="F7671" s="9" t="s">
        <v>38205</v>
      </c>
      <c r="G7671" s="11" t="s">
        <v>82</v>
      </c>
      <c r="H7671" s="11" t="s">
        <v>22</v>
      </c>
      <c r="I7671" s="11" t="s">
        <v>149</v>
      </c>
      <c r="J7671" s="11" t="s">
        <v>27</v>
      </c>
      <c r="K7671" s="11" t="s">
        <v>28</v>
      </c>
      <c r="L7671" s="11" t="s">
        <v>43</v>
      </c>
      <c r="M7671" s="9" t="s">
        <v>169</v>
      </c>
      <c r="N7671" s="9" t="s">
        <v>743</v>
      </c>
      <c r="O7671" s="11" t="s">
        <v>32</v>
      </c>
      <c r="P7671" s="11" t="s">
        <v>22</v>
      </c>
      <c r="Q7671" s="11" t="s">
        <v>38206</v>
      </c>
      <c r="R7671" s="11" t="s">
        <v>46</v>
      </c>
      <c r="S7671" s="9" t="s">
        <v>38207</v>
      </c>
      <c r="T7671" s="9" t="s">
        <v>38208</v>
      </c>
    </row>
    <row r="7672" customHeight="1" spans="1:20">
      <c r="A7672" s="6">
        <v>45218</v>
      </c>
      <c r="B7672" s="9" t="s">
        <v>38209</v>
      </c>
      <c r="C7672" s="9" t="s">
        <v>585</v>
      </c>
      <c r="D7672" s="11" t="s">
        <v>22</v>
      </c>
      <c r="E7672" s="9" t="s">
        <v>38210</v>
      </c>
      <c r="F7672" s="9" t="s">
        <v>38211</v>
      </c>
      <c r="G7672" s="11" t="s">
        <v>82</v>
      </c>
      <c r="H7672" s="11" t="s">
        <v>22</v>
      </c>
      <c r="I7672" s="11" t="s">
        <v>117</v>
      </c>
      <c r="J7672" s="11" t="s">
        <v>27</v>
      </c>
      <c r="K7672" s="11" t="s">
        <v>28</v>
      </c>
      <c r="L7672" s="11" t="s">
        <v>43</v>
      </c>
      <c r="M7672" s="9" t="s">
        <v>44</v>
      </c>
      <c r="N7672" s="9" t="s">
        <v>31</v>
      </c>
      <c r="O7672" s="11" t="s">
        <v>32</v>
      </c>
      <c r="P7672" s="11" t="s">
        <v>22</v>
      </c>
      <c r="Q7672" s="11" t="s">
        <v>38212</v>
      </c>
      <c r="R7672" s="11" t="s">
        <v>46</v>
      </c>
      <c r="S7672" s="9" t="s">
        <v>38213</v>
      </c>
      <c r="T7672" s="9" t="s">
        <v>38214</v>
      </c>
    </row>
    <row r="7673" customHeight="1" spans="1:20">
      <c r="A7673" s="6">
        <v>45218</v>
      </c>
      <c r="B7673" s="9" t="s">
        <v>38215</v>
      </c>
      <c r="C7673" s="9" t="s">
        <v>399</v>
      </c>
      <c r="D7673" s="11" t="s">
        <v>22</v>
      </c>
      <c r="E7673" s="9" t="s">
        <v>31507</v>
      </c>
      <c r="F7673" s="9" t="s">
        <v>31508</v>
      </c>
      <c r="G7673" s="11" t="s">
        <v>41</v>
      </c>
      <c r="H7673" s="11" t="s">
        <v>22</v>
      </c>
      <c r="I7673" s="11" t="s">
        <v>384</v>
      </c>
      <c r="J7673" s="11" t="s">
        <v>27</v>
      </c>
      <c r="K7673" s="11" t="s">
        <v>28</v>
      </c>
      <c r="L7673" s="11" t="s">
        <v>43</v>
      </c>
      <c r="M7673" s="9" t="s">
        <v>30</v>
      </c>
      <c r="N7673" s="9" t="s">
        <v>31</v>
      </c>
      <c r="O7673" s="11" t="s">
        <v>32</v>
      </c>
      <c r="P7673" s="11" t="s">
        <v>22</v>
      </c>
      <c r="Q7673" s="11" t="s">
        <v>38216</v>
      </c>
      <c r="R7673" s="11" t="s">
        <v>46</v>
      </c>
      <c r="S7673" s="9" t="s">
        <v>38217</v>
      </c>
      <c r="T7673" s="9" t="s">
        <v>38218</v>
      </c>
    </row>
    <row r="7674" customHeight="1" spans="1:20">
      <c r="A7674" s="6">
        <v>45218</v>
      </c>
      <c r="B7674" s="9" t="s">
        <v>38219</v>
      </c>
      <c r="C7674" s="9" t="s">
        <v>399</v>
      </c>
      <c r="D7674" s="11" t="s">
        <v>22</v>
      </c>
      <c r="E7674" s="9" t="s">
        <v>38220</v>
      </c>
      <c r="F7674" s="9" t="s">
        <v>38221</v>
      </c>
      <c r="G7674" s="11" t="s">
        <v>62</v>
      </c>
      <c r="H7674" s="11" t="s">
        <v>22</v>
      </c>
      <c r="I7674" s="11" t="s">
        <v>732</v>
      </c>
      <c r="J7674" s="11" t="s">
        <v>27</v>
      </c>
      <c r="K7674" s="11" t="s">
        <v>76</v>
      </c>
      <c r="L7674" s="11" t="s">
        <v>43</v>
      </c>
      <c r="M7674" s="9" t="s">
        <v>30</v>
      </c>
      <c r="N7674" s="9" t="s">
        <v>31</v>
      </c>
      <c r="O7674" s="11" t="s">
        <v>32</v>
      </c>
      <c r="P7674" s="11" t="s">
        <v>22</v>
      </c>
      <c r="Q7674" s="11" t="s">
        <v>38222</v>
      </c>
      <c r="R7674" s="11" t="s">
        <v>46</v>
      </c>
      <c r="S7674" s="9" t="s">
        <v>38223</v>
      </c>
      <c r="T7674" s="9" t="s">
        <v>38224</v>
      </c>
    </row>
    <row r="7675" customHeight="1" spans="1:20">
      <c r="A7675" s="6">
        <v>45218</v>
      </c>
      <c r="B7675" s="9" t="s">
        <v>38225</v>
      </c>
      <c r="C7675" s="9" t="s">
        <v>824</v>
      </c>
      <c r="D7675" s="11" t="s">
        <v>22</v>
      </c>
      <c r="E7675" s="9" t="s">
        <v>38226</v>
      </c>
      <c r="F7675" s="9" t="s">
        <v>38227</v>
      </c>
      <c r="G7675" s="11" t="s">
        <v>62</v>
      </c>
      <c r="H7675" s="11" t="s">
        <v>22</v>
      </c>
      <c r="I7675" s="11" t="s">
        <v>75</v>
      </c>
      <c r="J7675" s="11" t="s">
        <v>27</v>
      </c>
      <c r="K7675" s="11" t="s">
        <v>28</v>
      </c>
      <c r="L7675" s="11" t="s">
        <v>43</v>
      </c>
      <c r="M7675" s="9" t="s">
        <v>30</v>
      </c>
      <c r="N7675" s="9" t="s">
        <v>31</v>
      </c>
      <c r="O7675" s="11" t="s">
        <v>32</v>
      </c>
      <c r="P7675" s="11" t="s">
        <v>22</v>
      </c>
      <c r="Q7675" s="11" t="s">
        <v>38228</v>
      </c>
      <c r="R7675" s="11" t="s">
        <v>46</v>
      </c>
      <c r="S7675" s="9" t="s">
        <v>38229</v>
      </c>
      <c r="T7675" s="9" t="s">
        <v>38230</v>
      </c>
    </row>
    <row r="7676" customHeight="1" spans="1:20">
      <c r="A7676" s="6">
        <v>45218</v>
      </c>
      <c r="B7676" s="9" t="s">
        <v>38231</v>
      </c>
      <c r="C7676" s="9" t="s">
        <v>783</v>
      </c>
      <c r="D7676" s="11" t="s">
        <v>22</v>
      </c>
      <c r="E7676" s="9" t="s">
        <v>38232</v>
      </c>
      <c r="F7676" s="9" t="s">
        <v>38233</v>
      </c>
      <c r="G7676" s="11" t="s">
        <v>69</v>
      </c>
      <c r="H7676" s="11" t="s">
        <v>22</v>
      </c>
      <c r="I7676" s="11" t="s">
        <v>384</v>
      </c>
      <c r="J7676" s="11" t="s">
        <v>27</v>
      </c>
      <c r="K7676" s="11" t="s">
        <v>28</v>
      </c>
      <c r="L7676" s="11" t="s">
        <v>43</v>
      </c>
      <c r="M7676" s="9" t="s">
        <v>30</v>
      </c>
      <c r="N7676" s="9" t="s">
        <v>743</v>
      </c>
      <c r="O7676" s="11" t="s">
        <v>32</v>
      </c>
      <c r="P7676" s="11" t="s">
        <v>22</v>
      </c>
      <c r="Q7676" s="11" t="s">
        <v>38234</v>
      </c>
      <c r="R7676" s="11" t="s">
        <v>46</v>
      </c>
      <c r="S7676" s="9" t="s">
        <v>38235</v>
      </c>
      <c r="T7676" s="9" t="s">
        <v>38236</v>
      </c>
    </row>
    <row r="7677" customHeight="1" spans="1:20">
      <c r="A7677" s="6">
        <v>45218</v>
      </c>
      <c r="B7677" s="9" t="s">
        <v>38237</v>
      </c>
      <c r="C7677" s="9" t="s">
        <v>783</v>
      </c>
      <c r="D7677" s="11" t="s">
        <v>22</v>
      </c>
      <c r="E7677" s="9" t="s">
        <v>38238</v>
      </c>
      <c r="F7677" s="9" t="s">
        <v>38239</v>
      </c>
      <c r="G7677" s="11" t="s">
        <v>82</v>
      </c>
      <c r="H7677" s="11" t="s">
        <v>22</v>
      </c>
      <c r="I7677" s="11" t="s">
        <v>168</v>
      </c>
      <c r="J7677" s="11" t="s">
        <v>27</v>
      </c>
      <c r="K7677" s="11" t="s">
        <v>28</v>
      </c>
      <c r="L7677" s="11" t="s">
        <v>43</v>
      </c>
      <c r="M7677" s="9" t="s">
        <v>169</v>
      </c>
      <c r="N7677" s="9" t="s">
        <v>743</v>
      </c>
      <c r="O7677" s="11" t="s">
        <v>32</v>
      </c>
      <c r="P7677" s="11" t="s">
        <v>22</v>
      </c>
      <c r="Q7677" s="11" t="s">
        <v>38240</v>
      </c>
      <c r="R7677" s="11" t="s">
        <v>46</v>
      </c>
      <c r="S7677" s="9" t="s">
        <v>38241</v>
      </c>
      <c r="T7677" s="9" t="s">
        <v>38242</v>
      </c>
    </row>
    <row r="7678" customHeight="1" spans="1:20">
      <c r="A7678" s="6">
        <v>45218</v>
      </c>
      <c r="B7678" s="9" t="s">
        <v>38243</v>
      </c>
      <c r="C7678" s="9" t="s">
        <v>5170</v>
      </c>
      <c r="D7678" s="11" t="s">
        <v>22</v>
      </c>
      <c r="E7678" s="9" t="s">
        <v>38244</v>
      </c>
      <c r="F7678" s="9" t="s">
        <v>27470</v>
      </c>
      <c r="G7678" s="11" t="s">
        <v>53</v>
      </c>
      <c r="H7678" s="11" t="s">
        <v>22</v>
      </c>
      <c r="I7678" s="11" t="s">
        <v>384</v>
      </c>
      <c r="J7678" s="11" t="s">
        <v>27</v>
      </c>
      <c r="K7678" s="11" t="s">
        <v>28</v>
      </c>
      <c r="L7678" s="11" t="s">
        <v>43</v>
      </c>
      <c r="M7678" s="9" t="s">
        <v>30</v>
      </c>
      <c r="N7678" s="9" t="s">
        <v>31</v>
      </c>
      <c r="O7678" s="11" t="s">
        <v>32</v>
      </c>
      <c r="P7678" s="11" t="s">
        <v>22</v>
      </c>
      <c r="Q7678" s="11" t="s">
        <v>38245</v>
      </c>
      <c r="R7678" s="11" t="s">
        <v>46</v>
      </c>
      <c r="S7678" s="9" t="s">
        <v>38246</v>
      </c>
      <c r="T7678" s="9" t="s">
        <v>38247</v>
      </c>
    </row>
    <row r="7679" customHeight="1" spans="1:20">
      <c r="A7679" s="6">
        <v>45218</v>
      </c>
      <c r="B7679" s="9" t="s">
        <v>38248</v>
      </c>
      <c r="C7679" s="9" t="s">
        <v>10840</v>
      </c>
      <c r="D7679" s="11" t="s">
        <v>22</v>
      </c>
      <c r="E7679" s="9" t="s">
        <v>38249</v>
      </c>
      <c r="F7679" s="9" t="s">
        <v>38250</v>
      </c>
      <c r="G7679" s="11" t="s">
        <v>82</v>
      </c>
      <c r="H7679" s="11" t="s">
        <v>22</v>
      </c>
      <c r="I7679" s="11" t="s">
        <v>991</v>
      </c>
      <c r="J7679" s="11" t="s">
        <v>27</v>
      </c>
      <c r="K7679" s="11" t="s">
        <v>28</v>
      </c>
      <c r="L7679" s="11" t="s">
        <v>43</v>
      </c>
      <c r="M7679" s="9" t="s">
        <v>169</v>
      </c>
      <c r="N7679" s="9" t="s">
        <v>208</v>
      </c>
      <c r="O7679" s="11" t="s">
        <v>32</v>
      </c>
      <c r="P7679" s="11" t="s">
        <v>22</v>
      </c>
      <c r="Q7679" s="11" t="s">
        <v>38251</v>
      </c>
      <c r="R7679" s="11" t="s">
        <v>46</v>
      </c>
      <c r="S7679" s="9" t="s">
        <v>38252</v>
      </c>
      <c r="T7679" s="9" t="s">
        <v>38253</v>
      </c>
    </row>
    <row r="7680" customHeight="1" spans="1:20">
      <c r="A7680" s="6">
        <v>45218</v>
      </c>
      <c r="B7680" s="9" t="s">
        <v>38254</v>
      </c>
      <c r="C7680" s="9" t="s">
        <v>21833</v>
      </c>
      <c r="D7680" s="11" t="s">
        <v>22</v>
      </c>
      <c r="E7680" s="9" t="s">
        <v>38255</v>
      </c>
      <c r="F7680" s="9" t="s">
        <v>38256</v>
      </c>
      <c r="G7680" s="11" t="s">
        <v>247</v>
      </c>
      <c r="H7680" s="11" t="s">
        <v>22</v>
      </c>
      <c r="I7680" s="11" t="s">
        <v>117</v>
      </c>
      <c r="J7680" s="11" t="s">
        <v>27</v>
      </c>
      <c r="K7680" s="11" t="s">
        <v>28</v>
      </c>
      <c r="L7680" s="11" t="s">
        <v>43</v>
      </c>
      <c r="M7680" s="9" t="s">
        <v>44</v>
      </c>
      <c r="N7680" s="9" t="s">
        <v>31</v>
      </c>
      <c r="O7680" s="11" t="s">
        <v>32</v>
      </c>
      <c r="P7680" s="11" t="s">
        <v>22</v>
      </c>
      <c r="Q7680" s="11" t="s">
        <v>38257</v>
      </c>
      <c r="R7680" s="11" t="s">
        <v>46</v>
      </c>
      <c r="S7680" s="9" t="s">
        <v>38258</v>
      </c>
      <c r="T7680" s="9" t="s">
        <v>21842</v>
      </c>
    </row>
    <row r="7681" customHeight="1" spans="1:20">
      <c r="A7681" s="6">
        <v>45218</v>
      </c>
      <c r="B7681" s="9" t="s">
        <v>38259</v>
      </c>
      <c r="C7681" s="9" t="s">
        <v>22964</v>
      </c>
      <c r="D7681" s="11" t="s">
        <v>22</v>
      </c>
      <c r="E7681" s="9" t="s">
        <v>38260</v>
      </c>
      <c r="F7681" s="9" t="s">
        <v>22</v>
      </c>
      <c r="G7681" s="11" t="s">
        <v>22</v>
      </c>
      <c r="H7681" s="11" t="s">
        <v>22</v>
      </c>
      <c r="I7681" s="11" t="s">
        <v>9666</v>
      </c>
      <c r="J7681" s="11" t="s">
        <v>27</v>
      </c>
      <c r="K7681" s="11" t="s">
        <v>28</v>
      </c>
      <c r="L7681" s="11" t="s">
        <v>43</v>
      </c>
      <c r="M7681" s="9" t="s">
        <v>30</v>
      </c>
      <c r="N7681" s="9" t="s">
        <v>743</v>
      </c>
      <c r="O7681" s="11" t="s">
        <v>32</v>
      </c>
      <c r="P7681" s="11" t="s">
        <v>22</v>
      </c>
      <c r="Q7681" s="11" t="s">
        <v>38261</v>
      </c>
      <c r="R7681" s="11" t="s">
        <v>46</v>
      </c>
      <c r="S7681" s="9" t="s">
        <v>38262</v>
      </c>
      <c r="T7681" s="9" t="s">
        <v>38263</v>
      </c>
    </row>
    <row r="7682" customHeight="1" spans="1:20">
      <c r="A7682" s="6">
        <v>45218</v>
      </c>
      <c r="B7682" s="9" t="s">
        <v>38264</v>
      </c>
      <c r="C7682" s="9" t="s">
        <v>7304</v>
      </c>
      <c r="D7682" s="11" t="s">
        <v>22</v>
      </c>
      <c r="E7682" s="9" t="s">
        <v>38265</v>
      </c>
      <c r="F7682" s="9" t="s">
        <v>22</v>
      </c>
      <c r="G7682" s="11" t="s">
        <v>22</v>
      </c>
      <c r="H7682" s="11" t="s">
        <v>22</v>
      </c>
      <c r="I7682" s="11" t="s">
        <v>175</v>
      </c>
      <c r="J7682" s="11" t="s">
        <v>27</v>
      </c>
      <c r="K7682" s="11" t="s">
        <v>28</v>
      </c>
      <c r="L7682" s="11" t="s">
        <v>43</v>
      </c>
      <c r="M7682" s="9" t="s">
        <v>30</v>
      </c>
      <c r="N7682" s="9" t="s">
        <v>31</v>
      </c>
      <c r="O7682" s="11" t="s">
        <v>32</v>
      </c>
      <c r="P7682" s="11" t="s">
        <v>22</v>
      </c>
      <c r="Q7682" s="11" t="s">
        <v>38266</v>
      </c>
      <c r="R7682" s="11" t="s">
        <v>46</v>
      </c>
      <c r="S7682" s="9" t="s">
        <v>38267</v>
      </c>
      <c r="T7682" s="9" t="s">
        <v>22</v>
      </c>
    </row>
    <row r="7683" customHeight="1" spans="1:20">
      <c r="A7683" s="6">
        <v>45218</v>
      </c>
      <c r="B7683" s="9" t="s">
        <v>38268</v>
      </c>
      <c r="C7683" s="9" t="s">
        <v>7304</v>
      </c>
      <c r="D7683" s="11" t="s">
        <v>22</v>
      </c>
      <c r="E7683" s="9" t="s">
        <v>38269</v>
      </c>
      <c r="F7683" s="9" t="s">
        <v>38270</v>
      </c>
      <c r="G7683" s="11" t="s">
        <v>62</v>
      </c>
      <c r="H7683" s="11" t="s">
        <v>22</v>
      </c>
      <c r="I7683" s="11" t="s">
        <v>299</v>
      </c>
      <c r="J7683" s="11" t="s">
        <v>27</v>
      </c>
      <c r="K7683" s="11" t="s">
        <v>28</v>
      </c>
      <c r="L7683" s="11" t="s">
        <v>43</v>
      </c>
      <c r="M7683" s="9" t="s">
        <v>44</v>
      </c>
      <c r="N7683" s="9" t="s">
        <v>31</v>
      </c>
      <c r="O7683" s="11" t="s">
        <v>32</v>
      </c>
      <c r="P7683" s="11" t="s">
        <v>22</v>
      </c>
      <c r="Q7683" s="11" t="s">
        <v>38271</v>
      </c>
      <c r="R7683" s="11" t="s">
        <v>46</v>
      </c>
      <c r="S7683" s="9" t="s">
        <v>38272</v>
      </c>
      <c r="T7683" s="9" t="s">
        <v>38273</v>
      </c>
    </row>
    <row r="7684" customHeight="1" spans="1:20">
      <c r="A7684" s="6">
        <v>45218</v>
      </c>
      <c r="B7684" s="9" t="s">
        <v>38274</v>
      </c>
      <c r="C7684" s="9" t="s">
        <v>7617</v>
      </c>
      <c r="D7684" s="11" t="s">
        <v>22</v>
      </c>
      <c r="E7684" s="9" t="s">
        <v>38275</v>
      </c>
      <c r="F7684" s="9" t="s">
        <v>38276</v>
      </c>
      <c r="G7684" s="11" t="s">
        <v>82</v>
      </c>
      <c r="H7684" s="11" t="s">
        <v>22</v>
      </c>
      <c r="I7684" s="11" t="s">
        <v>111</v>
      </c>
      <c r="J7684" s="11" t="s">
        <v>27</v>
      </c>
      <c r="K7684" s="11" t="s">
        <v>28</v>
      </c>
      <c r="L7684" s="11" t="s">
        <v>43</v>
      </c>
      <c r="M7684" s="9" t="s">
        <v>44</v>
      </c>
      <c r="N7684" s="9" t="s">
        <v>31</v>
      </c>
      <c r="O7684" s="11" t="s">
        <v>32</v>
      </c>
      <c r="P7684" s="11" t="s">
        <v>6656</v>
      </c>
      <c r="Q7684" s="11" t="s">
        <v>38277</v>
      </c>
      <c r="R7684" s="11" t="s">
        <v>46</v>
      </c>
      <c r="S7684" s="9" t="s">
        <v>38278</v>
      </c>
      <c r="T7684" s="9" t="s">
        <v>22</v>
      </c>
    </row>
    <row r="7685" customHeight="1" spans="1:20">
      <c r="A7685" s="6">
        <v>45218</v>
      </c>
      <c r="B7685" s="9" t="s">
        <v>38279</v>
      </c>
      <c r="C7685" s="9" t="s">
        <v>36339</v>
      </c>
      <c r="D7685" s="11" t="s">
        <v>22</v>
      </c>
      <c r="E7685" s="9" t="s">
        <v>38280</v>
      </c>
      <c r="F7685" s="9" t="s">
        <v>38281</v>
      </c>
      <c r="G7685" s="11" t="s">
        <v>82</v>
      </c>
      <c r="H7685" s="11" t="s">
        <v>110</v>
      </c>
      <c r="I7685" s="11" t="s">
        <v>9203</v>
      </c>
      <c r="J7685" s="11" t="s">
        <v>27</v>
      </c>
      <c r="K7685" s="11" t="s">
        <v>28</v>
      </c>
      <c r="L7685" s="11" t="s">
        <v>43</v>
      </c>
      <c r="M7685" s="9" t="s">
        <v>30</v>
      </c>
      <c r="N7685" s="9" t="s">
        <v>743</v>
      </c>
      <c r="O7685" s="11" t="s">
        <v>32</v>
      </c>
      <c r="P7685" s="11" t="s">
        <v>22</v>
      </c>
      <c r="Q7685" s="11" t="s">
        <v>22</v>
      </c>
      <c r="R7685" s="11" t="s">
        <v>9203</v>
      </c>
      <c r="S7685" s="9" t="s">
        <v>38282</v>
      </c>
      <c r="T7685" s="9" t="s">
        <v>22</v>
      </c>
    </row>
    <row r="7686" customHeight="1" spans="1:20">
      <c r="A7686" s="6">
        <v>45218</v>
      </c>
      <c r="B7686" s="9" t="s">
        <v>38283</v>
      </c>
      <c r="C7686" s="9" t="s">
        <v>36339</v>
      </c>
      <c r="D7686" s="11" t="s">
        <v>22</v>
      </c>
      <c r="E7686" s="9" t="s">
        <v>38284</v>
      </c>
      <c r="F7686" s="9" t="s">
        <v>38285</v>
      </c>
      <c r="G7686" s="11" t="s">
        <v>82</v>
      </c>
      <c r="H7686" s="11" t="s">
        <v>110</v>
      </c>
      <c r="I7686" s="11" t="s">
        <v>9203</v>
      </c>
      <c r="J7686" s="11" t="s">
        <v>27</v>
      </c>
      <c r="K7686" s="11" t="s">
        <v>28</v>
      </c>
      <c r="L7686" s="11" t="s">
        <v>43</v>
      </c>
      <c r="M7686" s="9" t="s">
        <v>30</v>
      </c>
      <c r="N7686" s="9" t="s">
        <v>743</v>
      </c>
      <c r="O7686" s="11" t="s">
        <v>32</v>
      </c>
      <c r="P7686" s="11" t="s">
        <v>22</v>
      </c>
      <c r="Q7686" s="11" t="s">
        <v>22</v>
      </c>
      <c r="R7686" s="11" t="s">
        <v>9203</v>
      </c>
      <c r="S7686" s="9" t="s">
        <v>38286</v>
      </c>
      <c r="T7686" s="9" t="s">
        <v>22</v>
      </c>
    </row>
    <row r="7687" customHeight="1" spans="1:20">
      <c r="A7687" s="6">
        <v>45218</v>
      </c>
      <c r="B7687" s="9" t="s">
        <v>38287</v>
      </c>
      <c r="C7687" s="9" t="s">
        <v>36339</v>
      </c>
      <c r="D7687" s="11" t="s">
        <v>22</v>
      </c>
      <c r="E7687" s="9" t="s">
        <v>38288</v>
      </c>
      <c r="F7687" s="9" t="s">
        <v>38289</v>
      </c>
      <c r="G7687" s="11" t="s">
        <v>82</v>
      </c>
      <c r="H7687" s="11" t="s">
        <v>110</v>
      </c>
      <c r="I7687" s="11" t="s">
        <v>9203</v>
      </c>
      <c r="J7687" s="11" t="s">
        <v>27</v>
      </c>
      <c r="K7687" s="11" t="s">
        <v>28</v>
      </c>
      <c r="L7687" s="11" t="s">
        <v>43</v>
      </c>
      <c r="M7687" s="9" t="s">
        <v>30</v>
      </c>
      <c r="N7687" s="9" t="s">
        <v>743</v>
      </c>
      <c r="O7687" s="11" t="s">
        <v>32</v>
      </c>
      <c r="P7687" s="11" t="s">
        <v>22</v>
      </c>
      <c r="Q7687" s="11" t="s">
        <v>38290</v>
      </c>
      <c r="R7687" s="11" t="s">
        <v>46</v>
      </c>
      <c r="S7687" s="9" t="s">
        <v>38282</v>
      </c>
      <c r="T7687" s="9" t="s">
        <v>38291</v>
      </c>
    </row>
    <row r="7688" customHeight="1" spans="1:20">
      <c r="A7688" s="6">
        <v>45218</v>
      </c>
      <c r="B7688" s="9" t="s">
        <v>38292</v>
      </c>
      <c r="C7688" s="9" t="s">
        <v>1240</v>
      </c>
      <c r="D7688" s="11" t="s">
        <v>22</v>
      </c>
      <c r="E7688" s="9" t="s">
        <v>29690</v>
      </c>
      <c r="F7688" s="9" t="s">
        <v>29691</v>
      </c>
      <c r="G7688" s="11" t="s">
        <v>53</v>
      </c>
      <c r="H7688" s="11" t="s">
        <v>22</v>
      </c>
      <c r="I7688" s="11" t="s">
        <v>26</v>
      </c>
      <c r="J7688" s="11" t="s">
        <v>27</v>
      </c>
      <c r="K7688" s="11" t="s">
        <v>28</v>
      </c>
      <c r="L7688" s="11" t="s">
        <v>43</v>
      </c>
      <c r="M7688" s="9" t="s">
        <v>30</v>
      </c>
      <c r="N7688" s="9" t="s">
        <v>31</v>
      </c>
      <c r="O7688" s="11" t="s">
        <v>32</v>
      </c>
      <c r="P7688" s="11" t="s">
        <v>22</v>
      </c>
      <c r="Q7688" s="11" t="s">
        <v>38293</v>
      </c>
      <c r="R7688" s="11" t="s">
        <v>34</v>
      </c>
      <c r="S7688" s="9" t="s">
        <v>38294</v>
      </c>
      <c r="T7688" s="9" t="s">
        <v>38295</v>
      </c>
    </row>
    <row r="7689" customHeight="1" spans="1:20">
      <c r="A7689" s="6">
        <v>45218</v>
      </c>
      <c r="B7689" s="9" t="s">
        <v>38296</v>
      </c>
      <c r="C7689" s="9" t="s">
        <v>4541</v>
      </c>
      <c r="D7689" s="11" t="s">
        <v>22</v>
      </c>
      <c r="E7689" s="9" t="s">
        <v>28854</v>
      </c>
      <c r="F7689" s="9" t="s">
        <v>28855</v>
      </c>
      <c r="G7689" s="11" t="s">
        <v>82</v>
      </c>
      <c r="H7689" s="11" t="s">
        <v>22</v>
      </c>
      <c r="I7689" s="11" t="s">
        <v>26</v>
      </c>
      <c r="J7689" s="11" t="s">
        <v>27</v>
      </c>
      <c r="K7689" s="11" t="s">
        <v>28</v>
      </c>
      <c r="L7689" s="11" t="s">
        <v>43</v>
      </c>
      <c r="M7689" s="9" t="s">
        <v>30</v>
      </c>
      <c r="N7689" s="9" t="s">
        <v>31</v>
      </c>
      <c r="O7689" s="11" t="s">
        <v>32</v>
      </c>
      <c r="P7689" s="11" t="s">
        <v>22</v>
      </c>
      <c r="Q7689" s="11" t="s">
        <v>38297</v>
      </c>
      <c r="R7689" s="11" t="s">
        <v>34</v>
      </c>
      <c r="S7689" s="9" t="s">
        <v>38298</v>
      </c>
      <c r="T7689" s="9" t="s">
        <v>38299</v>
      </c>
    </row>
    <row r="7690" customHeight="1" spans="1:20">
      <c r="A7690" s="6">
        <v>45218</v>
      </c>
      <c r="B7690" s="9" t="s">
        <v>38300</v>
      </c>
      <c r="C7690" s="9" t="s">
        <v>38301</v>
      </c>
      <c r="D7690" s="11" t="s">
        <v>22</v>
      </c>
      <c r="E7690" s="9" t="s">
        <v>38302</v>
      </c>
      <c r="F7690" s="9" t="s">
        <v>38303</v>
      </c>
      <c r="G7690" s="11" t="s">
        <v>62</v>
      </c>
      <c r="H7690" s="11" t="s">
        <v>22</v>
      </c>
      <c r="I7690" s="11" t="s">
        <v>26</v>
      </c>
      <c r="J7690" s="11" t="s">
        <v>27</v>
      </c>
      <c r="K7690" s="11" t="s">
        <v>195</v>
      </c>
      <c r="L7690" s="11" t="s">
        <v>43</v>
      </c>
      <c r="M7690" s="9" t="s">
        <v>30</v>
      </c>
      <c r="N7690" s="9" t="s">
        <v>31</v>
      </c>
      <c r="O7690" s="11" t="s">
        <v>32</v>
      </c>
      <c r="P7690" s="11" t="s">
        <v>22</v>
      </c>
      <c r="Q7690" s="11" t="s">
        <v>38304</v>
      </c>
      <c r="R7690" s="11" t="s">
        <v>34</v>
      </c>
      <c r="S7690" s="9" t="s">
        <v>38305</v>
      </c>
      <c r="T7690" s="9" t="s">
        <v>38306</v>
      </c>
    </row>
    <row r="7691" customHeight="1" spans="1:20">
      <c r="A7691" s="6">
        <v>45218</v>
      </c>
      <c r="B7691" s="9" t="s">
        <v>38307</v>
      </c>
      <c r="C7691" s="9" t="s">
        <v>33024</v>
      </c>
      <c r="D7691" s="11" t="s">
        <v>22</v>
      </c>
      <c r="E7691" s="9" t="s">
        <v>13830</v>
      </c>
      <c r="F7691" s="9" t="s">
        <v>13831</v>
      </c>
      <c r="G7691" s="11" t="s">
        <v>82</v>
      </c>
      <c r="H7691" s="11" t="s">
        <v>22</v>
      </c>
      <c r="I7691" s="11" t="s">
        <v>26</v>
      </c>
      <c r="J7691" s="11" t="s">
        <v>27</v>
      </c>
      <c r="K7691" s="11" t="s">
        <v>28</v>
      </c>
      <c r="L7691" s="11" t="s">
        <v>43</v>
      </c>
      <c r="M7691" s="9" t="s">
        <v>30</v>
      </c>
      <c r="N7691" s="9" t="s">
        <v>31</v>
      </c>
      <c r="O7691" s="11" t="s">
        <v>32</v>
      </c>
      <c r="P7691" s="11" t="s">
        <v>22</v>
      </c>
      <c r="Q7691" s="11" t="s">
        <v>38308</v>
      </c>
      <c r="R7691" s="11" t="s">
        <v>34</v>
      </c>
      <c r="S7691" s="9" t="s">
        <v>38309</v>
      </c>
      <c r="T7691" s="9" t="s">
        <v>38310</v>
      </c>
    </row>
    <row r="7692" customHeight="1" spans="1:20">
      <c r="A7692" s="6">
        <v>45218</v>
      </c>
      <c r="B7692" s="9" t="s">
        <v>38311</v>
      </c>
      <c r="C7692" s="9" t="s">
        <v>79</v>
      </c>
      <c r="D7692" s="11" t="s">
        <v>22</v>
      </c>
      <c r="E7692" s="9" t="s">
        <v>38312</v>
      </c>
      <c r="F7692" s="9" t="s">
        <v>38313</v>
      </c>
      <c r="G7692" s="11" t="s">
        <v>130</v>
      </c>
      <c r="H7692" s="11" t="s">
        <v>22</v>
      </c>
      <c r="I7692" s="11" t="s">
        <v>26</v>
      </c>
      <c r="J7692" s="11" t="s">
        <v>27</v>
      </c>
      <c r="K7692" s="11" t="s">
        <v>28</v>
      </c>
      <c r="L7692" s="11" t="s">
        <v>43</v>
      </c>
      <c r="M7692" s="9" t="s">
        <v>30</v>
      </c>
      <c r="N7692" s="9" t="s">
        <v>31</v>
      </c>
      <c r="O7692" s="11" t="s">
        <v>32</v>
      </c>
      <c r="P7692" s="11" t="s">
        <v>22</v>
      </c>
      <c r="Q7692" s="11" t="s">
        <v>38314</v>
      </c>
      <c r="R7692" s="11" t="s">
        <v>34</v>
      </c>
      <c r="S7692" s="9" t="s">
        <v>38315</v>
      </c>
      <c r="T7692" s="9" t="s">
        <v>38316</v>
      </c>
    </row>
    <row r="7693" customHeight="1" spans="1:20">
      <c r="A7693" s="6">
        <v>45218</v>
      </c>
      <c r="B7693" s="9" t="s">
        <v>38317</v>
      </c>
      <c r="C7693" s="9" t="s">
        <v>7902</v>
      </c>
      <c r="D7693" s="11" t="s">
        <v>22</v>
      </c>
      <c r="E7693" s="9" t="s">
        <v>26158</v>
      </c>
      <c r="F7693" s="9" t="s">
        <v>26159</v>
      </c>
      <c r="G7693" s="11" t="s">
        <v>130</v>
      </c>
      <c r="H7693" s="11" t="s">
        <v>22</v>
      </c>
      <c r="I7693" s="11" t="s">
        <v>26</v>
      </c>
      <c r="J7693" s="11" t="s">
        <v>27</v>
      </c>
      <c r="K7693" s="11" t="s">
        <v>28</v>
      </c>
      <c r="L7693" s="11" t="s">
        <v>43</v>
      </c>
      <c r="M7693" s="9" t="s">
        <v>30</v>
      </c>
      <c r="N7693" s="9" t="s">
        <v>31</v>
      </c>
      <c r="O7693" s="11" t="s">
        <v>32</v>
      </c>
      <c r="P7693" s="11" t="s">
        <v>22</v>
      </c>
      <c r="Q7693" s="11" t="s">
        <v>38318</v>
      </c>
      <c r="R7693" s="11" t="s">
        <v>34</v>
      </c>
      <c r="S7693" s="9" t="s">
        <v>38319</v>
      </c>
      <c r="T7693" s="9" t="s">
        <v>38320</v>
      </c>
    </row>
    <row r="7694" customHeight="1" spans="1:20">
      <c r="A7694" s="6">
        <v>45218</v>
      </c>
      <c r="B7694" s="9" t="s">
        <v>38321</v>
      </c>
      <c r="C7694" s="9" t="s">
        <v>5035</v>
      </c>
      <c r="D7694" s="11" t="s">
        <v>22</v>
      </c>
      <c r="E7694" s="9" t="s">
        <v>38322</v>
      </c>
      <c r="F7694" s="9" t="s">
        <v>31318</v>
      </c>
      <c r="G7694" s="11" t="s">
        <v>53</v>
      </c>
      <c r="H7694" s="11" t="s">
        <v>22</v>
      </c>
      <c r="I7694" s="11" t="s">
        <v>26</v>
      </c>
      <c r="J7694" s="11" t="s">
        <v>27</v>
      </c>
      <c r="K7694" s="11" t="s">
        <v>28</v>
      </c>
      <c r="L7694" s="11" t="s">
        <v>43</v>
      </c>
      <c r="M7694" s="9" t="s">
        <v>799</v>
      </c>
      <c r="N7694" s="9" t="s">
        <v>31</v>
      </c>
      <c r="O7694" s="11" t="s">
        <v>32</v>
      </c>
      <c r="P7694" s="11" t="s">
        <v>22</v>
      </c>
      <c r="Q7694" s="11" t="s">
        <v>38323</v>
      </c>
      <c r="R7694" s="11" t="s">
        <v>34</v>
      </c>
      <c r="S7694" s="9" t="s">
        <v>38324</v>
      </c>
      <c r="T7694" s="9" t="s">
        <v>38325</v>
      </c>
    </row>
    <row r="7695" customHeight="1" spans="1:20">
      <c r="A7695" s="6">
        <v>45218</v>
      </c>
      <c r="B7695" s="9" t="s">
        <v>38326</v>
      </c>
      <c r="C7695" s="9" t="s">
        <v>3160</v>
      </c>
      <c r="D7695" s="11" t="s">
        <v>22</v>
      </c>
      <c r="E7695" s="9" t="s">
        <v>38327</v>
      </c>
      <c r="F7695" s="9" t="s">
        <v>38328</v>
      </c>
      <c r="G7695" s="11" t="s">
        <v>247</v>
      </c>
      <c r="H7695" s="11" t="s">
        <v>110</v>
      </c>
      <c r="I7695" s="11" t="s">
        <v>26</v>
      </c>
      <c r="J7695" s="11" t="s">
        <v>27</v>
      </c>
      <c r="K7695" s="11" t="s">
        <v>28</v>
      </c>
      <c r="L7695" s="11" t="s">
        <v>43</v>
      </c>
      <c r="M7695" s="9" t="s">
        <v>30</v>
      </c>
      <c r="N7695" s="9" t="s">
        <v>31</v>
      </c>
      <c r="O7695" s="11" t="s">
        <v>32</v>
      </c>
      <c r="P7695" s="11" t="s">
        <v>22</v>
      </c>
      <c r="Q7695" s="11" t="s">
        <v>38329</v>
      </c>
      <c r="R7695" s="11" t="s">
        <v>34</v>
      </c>
      <c r="S7695" s="9" t="s">
        <v>38330</v>
      </c>
      <c r="T7695" s="9" t="s">
        <v>38331</v>
      </c>
    </row>
    <row r="7696" customHeight="1" spans="1:20">
      <c r="A7696" s="6">
        <v>45218</v>
      </c>
      <c r="B7696" s="9" t="s">
        <v>38332</v>
      </c>
      <c r="C7696" s="9" t="s">
        <v>14063</v>
      </c>
      <c r="D7696" s="11" t="s">
        <v>22</v>
      </c>
      <c r="E7696" s="9" t="s">
        <v>38333</v>
      </c>
      <c r="F7696" s="9" t="s">
        <v>38334</v>
      </c>
      <c r="G7696" s="11" t="s">
        <v>22</v>
      </c>
      <c r="H7696" s="11" t="s">
        <v>22</v>
      </c>
      <c r="I7696" s="11" t="s">
        <v>26</v>
      </c>
      <c r="J7696" s="11" t="s">
        <v>27</v>
      </c>
      <c r="K7696" s="11" t="s">
        <v>28</v>
      </c>
      <c r="L7696" s="11" t="s">
        <v>43</v>
      </c>
      <c r="M7696" s="9" t="s">
        <v>30</v>
      </c>
      <c r="N7696" s="9" t="s">
        <v>31</v>
      </c>
      <c r="O7696" s="11" t="s">
        <v>32</v>
      </c>
      <c r="P7696" s="11" t="s">
        <v>22</v>
      </c>
      <c r="Q7696" s="11" t="s">
        <v>38335</v>
      </c>
      <c r="R7696" s="11" t="s">
        <v>34</v>
      </c>
      <c r="S7696" s="9" t="s">
        <v>38336</v>
      </c>
      <c r="T7696" s="9" t="s">
        <v>38337</v>
      </c>
    </row>
    <row r="7697" customHeight="1" spans="1:20">
      <c r="A7697" s="6">
        <v>45218</v>
      </c>
      <c r="B7697" s="9" t="s">
        <v>38338</v>
      </c>
      <c r="C7697" s="9" t="s">
        <v>23524</v>
      </c>
      <c r="D7697" s="11" t="s">
        <v>22</v>
      </c>
      <c r="E7697" s="9" t="s">
        <v>38339</v>
      </c>
      <c r="F7697" s="9" t="s">
        <v>38340</v>
      </c>
      <c r="G7697" s="11" t="s">
        <v>82</v>
      </c>
      <c r="H7697" s="11" t="s">
        <v>148</v>
      </c>
      <c r="I7697" s="11" t="s">
        <v>931</v>
      </c>
      <c r="J7697" s="11" t="s">
        <v>27</v>
      </c>
      <c r="K7697" s="11" t="s">
        <v>28</v>
      </c>
      <c r="L7697" s="11" t="s">
        <v>43</v>
      </c>
      <c r="M7697" s="9" t="s">
        <v>6026</v>
      </c>
      <c r="N7697" s="9" t="s">
        <v>31</v>
      </c>
      <c r="O7697" s="11" t="s">
        <v>32</v>
      </c>
      <c r="P7697" s="11" t="s">
        <v>22</v>
      </c>
      <c r="Q7697" s="11" t="s">
        <v>38341</v>
      </c>
      <c r="R7697" s="11" t="s">
        <v>46</v>
      </c>
      <c r="S7697" s="9" t="s">
        <v>38342</v>
      </c>
      <c r="T7697" s="9" t="s">
        <v>38343</v>
      </c>
    </row>
    <row r="7698" customHeight="1" spans="1:20">
      <c r="A7698" s="6">
        <v>45218</v>
      </c>
      <c r="B7698" s="9" t="s">
        <v>38344</v>
      </c>
      <c r="C7698" s="9" t="s">
        <v>5629</v>
      </c>
      <c r="D7698" s="11" t="s">
        <v>22</v>
      </c>
      <c r="E7698" s="9" t="s">
        <v>38345</v>
      </c>
      <c r="F7698" s="9" t="s">
        <v>38346</v>
      </c>
      <c r="G7698" s="11" t="s">
        <v>82</v>
      </c>
      <c r="H7698" s="11" t="s">
        <v>110</v>
      </c>
      <c r="I7698" s="11" t="s">
        <v>5632</v>
      </c>
      <c r="J7698" s="11" t="s">
        <v>27</v>
      </c>
      <c r="K7698" s="11" t="s">
        <v>28</v>
      </c>
      <c r="L7698" s="11" t="s">
        <v>43</v>
      </c>
      <c r="M7698" s="9" t="s">
        <v>169</v>
      </c>
      <c r="N7698" s="9" t="s">
        <v>5633</v>
      </c>
      <c r="O7698" s="11" t="s">
        <v>32</v>
      </c>
      <c r="P7698" s="11" t="s">
        <v>22</v>
      </c>
      <c r="Q7698" s="11" t="s">
        <v>38347</v>
      </c>
      <c r="R7698" s="11" t="s">
        <v>168</v>
      </c>
      <c r="S7698" s="9" t="s">
        <v>38348</v>
      </c>
      <c r="T7698" s="9" t="s">
        <v>5655</v>
      </c>
    </row>
    <row r="7699" customHeight="1" spans="1:20">
      <c r="A7699" s="6">
        <v>45218</v>
      </c>
      <c r="B7699" s="9" t="s">
        <v>38349</v>
      </c>
      <c r="C7699" s="9" t="s">
        <v>5629</v>
      </c>
      <c r="D7699" s="11" t="s">
        <v>22</v>
      </c>
      <c r="E7699" s="9" t="s">
        <v>38350</v>
      </c>
      <c r="F7699" s="9" t="s">
        <v>38351</v>
      </c>
      <c r="G7699" s="11" t="s">
        <v>82</v>
      </c>
      <c r="H7699" s="11" t="s">
        <v>148</v>
      </c>
      <c r="I7699" s="11" t="s">
        <v>5632</v>
      </c>
      <c r="J7699" s="11" t="s">
        <v>27</v>
      </c>
      <c r="K7699" s="11" t="s">
        <v>28</v>
      </c>
      <c r="L7699" s="11" t="s">
        <v>43</v>
      </c>
      <c r="M7699" s="9" t="s">
        <v>169</v>
      </c>
      <c r="N7699" s="9" t="s">
        <v>5633</v>
      </c>
      <c r="O7699" s="11" t="s">
        <v>32</v>
      </c>
      <c r="P7699" s="11" t="s">
        <v>22</v>
      </c>
      <c r="Q7699" s="11" t="s">
        <v>38352</v>
      </c>
      <c r="R7699" s="11" t="s">
        <v>168</v>
      </c>
      <c r="S7699" s="9" t="s">
        <v>38353</v>
      </c>
      <c r="T7699" s="9" t="s">
        <v>5690</v>
      </c>
    </row>
    <row r="7700" customHeight="1" spans="1:20">
      <c r="A7700" s="6">
        <v>45218</v>
      </c>
      <c r="B7700" s="9" t="s">
        <v>38354</v>
      </c>
      <c r="C7700" s="9" t="s">
        <v>5685</v>
      </c>
      <c r="D7700" s="11" t="s">
        <v>22</v>
      </c>
      <c r="E7700" s="9" t="s">
        <v>38355</v>
      </c>
      <c r="F7700" s="9" t="s">
        <v>38356</v>
      </c>
      <c r="G7700" s="11" t="s">
        <v>82</v>
      </c>
      <c r="H7700" s="11" t="s">
        <v>148</v>
      </c>
      <c r="I7700" s="11" t="s">
        <v>168</v>
      </c>
      <c r="J7700" s="11" t="s">
        <v>27</v>
      </c>
      <c r="K7700" s="11" t="s">
        <v>28</v>
      </c>
      <c r="L7700" s="11" t="s">
        <v>43</v>
      </c>
      <c r="M7700" s="9" t="s">
        <v>169</v>
      </c>
      <c r="N7700" s="9" t="s">
        <v>5633</v>
      </c>
      <c r="O7700" s="11" t="s">
        <v>32</v>
      </c>
      <c r="P7700" s="11" t="s">
        <v>22</v>
      </c>
      <c r="Q7700" s="11" t="s">
        <v>38357</v>
      </c>
      <c r="R7700" s="11" t="s">
        <v>168</v>
      </c>
      <c r="S7700" s="9" t="s">
        <v>13219</v>
      </c>
      <c r="T7700" s="9" t="s">
        <v>5717</v>
      </c>
    </row>
    <row r="7701" customHeight="1" spans="1:20">
      <c r="A7701" s="6">
        <v>45218</v>
      </c>
      <c r="B7701" s="9" t="s">
        <v>38358</v>
      </c>
      <c r="C7701" s="9" t="s">
        <v>5822</v>
      </c>
      <c r="D7701" s="11" t="s">
        <v>22</v>
      </c>
      <c r="E7701" s="9" t="s">
        <v>38359</v>
      </c>
      <c r="F7701" s="9" t="s">
        <v>38360</v>
      </c>
      <c r="G7701" s="11" t="s">
        <v>82</v>
      </c>
      <c r="H7701" s="11" t="s">
        <v>22</v>
      </c>
      <c r="I7701" s="11" t="s">
        <v>5737</v>
      </c>
      <c r="J7701" s="11" t="s">
        <v>27</v>
      </c>
      <c r="K7701" s="11" t="s">
        <v>28</v>
      </c>
      <c r="L7701" s="11" t="s">
        <v>43</v>
      </c>
      <c r="M7701" s="9" t="s">
        <v>169</v>
      </c>
      <c r="N7701" s="9" t="s">
        <v>5633</v>
      </c>
      <c r="O7701" s="11" t="s">
        <v>32</v>
      </c>
      <c r="P7701" s="11" t="s">
        <v>22</v>
      </c>
      <c r="Q7701" s="11" t="s">
        <v>38361</v>
      </c>
      <c r="R7701" s="11" t="s">
        <v>168</v>
      </c>
      <c r="S7701" s="9" t="s">
        <v>38362</v>
      </c>
      <c r="T7701" s="9" t="s">
        <v>5690</v>
      </c>
    </row>
    <row r="7702" customHeight="1" spans="1:20">
      <c r="A7702" s="6">
        <v>45218</v>
      </c>
      <c r="B7702" s="9" t="s">
        <v>38363</v>
      </c>
      <c r="C7702" s="9" t="s">
        <v>7801</v>
      </c>
      <c r="D7702" s="11" t="s">
        <v>22</v>
      </c>
      <c r="E7702" s="9" t="s">
        <v>38364</v>
      </c>
      <c r="F7702" s="9" t="s">
        <v>38365</v>
      </c>
      <c r="G7702" s="11" t="s">
        <v>82</v>
      </c>
      <c r="H7702" s="11" t="s">
        <v>110</v>
      </c>
      <c r="I7702" s="11" t="s">
        <v>991</v>
      </c>
      <c r="J7702" s="11" t="s">
        <v>27</v>
      </c>
      <c r="K7702" s="11" t="s">
        <v>28</v>
      </c>
      <c r="L7702" s="11" t="s">
        <v>43</v>
      </c>
      <c r="M7702" s="9" t="s">
        <v>6026</v>
      </c>
      <c r="N7702" s="9" t="s">
        <v>5633</v>
      </c>
      <c r="O7702" s="11" t="s">
        <v>32</v>
      </c>
      <c r="P7702" s="11" t="s">
        <v>22</v>
      </c>
      <c r="Q7702" s="11" t="s">
        <v>38366</v>
      </c>
      <c r="R7702" s="11" t="s">
        <v>168</v>
      </c>
      <c r="S7702" s="9" t="s">
        <v>38367</v>
      </c>
      <c r="T7702" s="9" t="s">
        <v>5636</v>
      </c>
    </row>
    <row r="7703" customHeight="1" spans="1:20">
      <c r="A7703" s="6">
        <v>45218</v>
      </c>
      <c r="B7703" s="9" t="s">
        <v>38368</v>
      </c>
      <c r="C7703" s="9" t="s">
        <v>5848</v>
      </c>
      <c r="D7703" s="11" t="s">
        <v>22</v>
      </c>
      <c r="E7703" s="9" t="s">
        <v>38369</v>
      </c>
      <c r="F7703" s="9" t="s">
        <v>38370</v>
      </c>
      <c r="G7703" s="11" t="s">
        <v>82</v>
      </c>
      <c r="H7703" s="11" t="s">
        <v>148</v>
      </c>
      <c r="I7703" s="11" t="s">
        <v>168</v>
      </c>
      <c r="J7703" s="11" t="s">
        <v>27</v>
      </c>
      <c r="K7703" s="11" t="s">
        <v>28</v>
      </c>
      <c r="L7703" s="11" t="s">
        <v>43</v>
      </c>
      <c r="M7703" s="9" t="s">
        <v>169</v>
      </c>
      <c r="N7703" s="9" t="s">
        <v>5633</v>
      </c>
      <c r="O7703" s="11" t="s">
        <v>32</v>
      </c>
      <c r="P7703" s="11" t="s">
        <v>22</v>
      </c>
      <c r="Q7703" s="11" t="s">
        <v>38371</v>
      </c>
      <c r="R7703" s="11" t="s">
        <v>168</v>
      </c>
      <c r="S7703" s="9" t="s">
        <v>38372</v>
      </c>
      <c r="T7703" s="9" t="s">
        <v>5668</v>
      </c>
    </row>
    <row r="7704" customHeight="1" spans="1:20">
      <c r="A7704" s="6">
        <v>45218</v>
      </c>
      <c r="B7704" s="9" t="s">
        <v>38373</v>
      </c>
      <c r="C7704" s="9" t="s">
        <v>5879</v>
      </c>
      <c r="D7704" s="11" t="s">
        <v>22</v>
      </c>
      <c r="E7704" s="9" t="s">
        <v>38374</v>
      </c>
      <c r="F7704" s="9" t="s">
        <v>15221</v>
      </c>
      <c r="G7704" s="11" t="s">
        <v>82</v>
      </c>
      <c r="H7704" s="11" t="s">
        <v>22</v>
      </c>
      <c r="I7704" s="11" t="s">
        <v>5737</v>
      </c>
      <c r="J7704" s="11" t="s">
        <v>27</v>
      </c>
      <c r="K7704" s="11" t="s">
        <v>28</v>
      </c>
      <c r="L7704" s="11" t="s">
        <v>43</v>
      </c>
      <c r="M7704" s="9" t="s">
        <v>169</v>
      </c>
      <c r="N7704" s="9" t="s">
        <v>5633</v>
      </c>
      <c r="O7704" s="11" t="s">
        <v>32</v>
      </c>
      <c r="P7704" s="11" t="s">
        <v>22</v>
      </c>
      <c r="Q7704" s="11" t="s">
        <v>38375</v>
      </c>
      <c r="R7704" s="11" t="s">
        <v>168</v>
      </c>
      <c r="S7704" s="9" t="s">
        <v>38376</v>
      </c>
      <c r="T7704" s="9" t="s">
        <v>5690</v>
      </c>
    </row>
    <row r="7705" customHeight="1" spans="1:20">
      <c r="A7705" s="6">
        <v>45218</v>
      </c>
      <c r="B7705" s="9" t="s">
        <v>38377</v>
      </c>
      <c r="C7705" s="9" t="s">
        <v>5644</v>
      </c>
      <c r="D7705" s="11" t="s">
        <v>22</v>
      </c>
      <c r="E7705" s="9" t="s">
        <v>38378</v>
      </c>
      <c r="F7705" s="9" t="s">
        <v>38379</v>
      </c>
      <c r="G7705" s="11" t="s">
        <v>82</v>
      </c>
      <c r="H7705" s="11" t="s">
        <v>22</v>
      </c>
      <c r="I7705" s="11" t="s">
        <v>168</v>
      </c>
      <c r="J7705" s="11" t="s">
        <v>27</v>
      </c>
      <c r="K7705" s="11" t="s">
        <v>28</v>
      </c>
      <c r="L7705" s="11" t="s">
        <v>43</v>
      </c>
      <c r="M7705" s="9" t="s">
        <v>169</v>
      </c>
      <c r="N7705" s="9" t="s">
        <v>5633</v>
      </c>
      <c r="O7705" s="11" t="s">
        <v>32</v>
      </c>
      <c r="P7705" s="11" t="s">
        <v>22</v>
      </c>
      <c r="Q7705" s="11" t="s">
        <v>38380</v>
      </c>
      <c r="R7705" s="11" t="s">
        <v>168</v>
      </c>
      <c r="S7705" s="9" t="s">
        <v>31611</v>
      </c>
      <c r="T7705" s="9" t="s">
        <v>5649</v>
      </c>
    </row>
    <row r="7706" customHeight="1" spans="1:20">
      <c r="A7706" s="6">
        <v>45218</v>
      </c>
      <c r="B7706" s="9" t="s">
        <v>38381</v>
      </c>
      <c r="C7706" s="9" t="s">
        <v>5685</v>
      </c>
      <c r="D7706" s="11" t="s">
        <v>22</v>
      </c>
      <c r="E7706" s="9" t="s">
        <v>38382</v>
      </c>
      <c r="F7706" s="9" t="s">
        <v>38383</v>
      </c>
      <c r="G7706" s="11" t="s">
        <v>82</v>
      </c>
      <c r="H7706" s="11" t="s">
        <v>22</v>
      </c>
      <c r="I7706" s="11" t="s">
        <v>168</v>
      </c>
      <c r="J7706" s="11" t="s">
        <v>27</v>
      </c>
      <c r="K7706" s="11" t="s">
        <v>28</v>
      </c>
      <c r="L7706" s="11" t="s">
        <v>43</v>
      </c>
      <c r="M7706" s="9" t="s">
        <v>169</v>
      </c>
      <c r="N7706" s="9" t="s">
        <v>5633</v>
      </c>
      <c r="O7706" s="11" t="s">
        <v>32</v>
      </c>
      <c r="P7706" s="11" t="s">
        <v>22</v>
      </c>
      <c r="Q7706" s="11" t="s">
        <v>38384</v>
      </c>
      <c r="R7706" s="11" t="s">
        <v>168</v>
      </c>
      <c r="S7706" s="9" t="s">
        <v>38385</v>
      </c>
      <c r="T7706" s="9" t="s">
        <v>5690</v>
      </c>
    </row>
    <row r="7707" customHeight="1" spans="1:20">
      <c r="A7707" s="6">
        <v>45218</v>
      </c>
      <c r="B7707" s="9" t="s">
        <v>38386</v>
      </c>
      <c r="C7707" s="9" t="s">
        <v>5644</v>
      </c>
      <c r="D7707" s="11" t="s">
        <v>22</v>
      </c>
      <c r="E7707" s="9" t="s">
        <v>38387</v>
      </c>
      <c r="F7707" s="9" t="s">
        <v>38388</v>
      </c>
      <c r="G7707" s="11" t="s">
        <v>82</v>
      </c>
      <c r="H7707" s="11" t="s">
        <v>22</v>
      </c>
      <c r="I7707" s="11" t="s">
        <v>168</v>
      </c>
      <c r="J7707" s="11" t="s">
        <v>27</v>
      </c>
      <c r="K7707" s="11" t="s">
        <v>28</v>
      </c>
      <c r="L7707" s="11" t="s">
        <v>43</v>
      </c>
      <c r="M7707" s="9" t="s">
        <v>169</v>
      </c>
      <c r="N7707" s="9" t="s">
        <v>5633</v>
      </c>
      <c r="O7707" s="11" t="s">
        <v>32</v>
      </c>
      <c r="P7707" s="11" t="s">
        <v>22</v>
      </c>
      <c r="Q7707" s="11" t="s">
        <v>38389</v>
      </c>
      <c r="R7707" s="11" t="s">
        <v>168</v>
      </c>
      <c r="S7707" s="9" t="s">
        <v>38390</v>
      </c>
      <c r="T7707" s="9" t="s">
        <v>5655</v>
      </c>
    </row>
    <row r="7708" customHeight="1" spans="1:20">
      <c r="A7708" s="6">
        <v>45218</v>
      </c>
      <c r="B7708" s="9" t="s">
        <v>38391</v>
      </c>
      <c r="C7708" s="9" t="s">
        <v>7701</v>
      </c>
      <c r="D7708" s="11" t="s">
        <v>22</v>
      </c>
      <c r="E7708" s="9" t="s">
        <v>38392</v>
      </c>
      <c r="F7708" s="9" t="s">
        <v>9027</v>
      </c>
      <c r="G7708" s="11" t="s">
        <v>82</v>
      </c>
      <c r="H7708" s="11" t="s">
        <v>22</v>
      </c>
      <c r="I7708" s="11" t="s">
        <v>5737</v>
      </c>
      <c r="J7708" s="11" t="s">
        <v>27</v>
      </c>
      <c r="K7708" s="11" t="s">
        <v>28</v>
      </c>
      <c r="L7708" s="11" t="s">
        <v>43</v>
      </c>
      <c r="M7708" s="9" t="s">
        <v>169</v>
      </c>
      <c r="N7708" s="9" t="s">
        <v>5633</v>
      </c>
      <c r="O7708" s="11" t="s">
        <v>32</v>
      </c>
      <c r="P7708" s="11" t="s">
        <v>22</v>
      </c>
      <c r="Q7708" s="11" t="s">
        <v>38393</v>
      </c>
      <c r="R7708" s="11" t="s">
        <v>168</v>
      </c>
      <c r="S7708" s="9" t="s">
        <v>38394</v>
      </c>
      <c r="T7708" s="9" t="s">
        <v>5655</v>
      </c>
    </row>
    <row r="7709" customHeight="1" spans="1:20">
      <c r="A7709" s="6">
        <v>45218</v>
      </c>
      <c r="B7709" s="9" t="s">
        <v>38395</v>
      </c>
      <c r="C7709" s="9" t="s">
        <v>5629</v>
      </c>
      <c r="D7709" s="11" t="s">
        <v>22</v>
      </c>
      <c r="E7709" s="9" t="s">
        <v>38396</v>
      </c>
      <c r="F7709" s="9" t="s">
        <v>38397</v>
      </c>
      <c r="G7709" s="11" t="s">
        <v>82</v>
      </c>
      <c r="H7709" s="11" t="s">
        <v>22</v>
      </c>
      <c r="I7709" s="11" t="s">
        <v>5632</v>
      </c>
      <c r="J7709" s="11" t="s">
        <v>27</v>
      </c>
      <c r="K7709" s="11" t="s">
        <v>28</v>
      </c>
      <c r="L7709" s="11" t="s">
        <v>43</v>
      </c>
      <c r="M7709" s="9" t="s">
        <v>169</v>
      </c>
      <c r="N7709" s="9" t="s">
        <v>5633</v>
      </c>
      <c r="O7709" s="11" t="s">
        <v>32</v>
      </c>
      <c r="P7709" s="11" t="s">
        <v>22</v>
      </c>
      <c r="Q7709" s="11" t="s">
        <v>38398</v>
      </c>
      <c r="R7709" s="11" t="s">
        <v>168</v>
      </c>
      <c r="S7709" s="9" t="s">
        <v>38399</v>
      </c>
      <c r="T7709" s="9" t="s">
        <v>5668</v>
      </c>
    </row>
    <row r="7710" customHeight="1" spans="1:20">
      <c r="A7710" s="6">
        <v>45218</v>
      </c>
      <c r="B7710" s="9" t="s">
        <v>38400</v>
      </c>
      <c r="C7710" s="9" t="s">
        <v>5685</v>
      </c>
      <c r="D7710" s="11" t="s">
        <v>22</v>
      </c>
      <c r="E7710" s="9" t="s">
        <v>38401</v>
      </c>
      <c r="F7710" s="9" t="s">
        <v>38402</v>
      </c>
      <c r="G7710" s="11" t="s">
        <v>82</v>
      </c>
      <c r="H7710" s="11" t="s">
        <v>22</v>
      </c>
      <c r="I7710" s="11" t="s">
        <v>168</v>
      </c>
      <c r="J7710" s="11" t="s">
        <v>27</v>
      </c>
      <c r="K7710" s="11" t="s">
        <v>28</v>
      </c>
      <c r="L7710" s="11" t="s">
        <v>43</v>
      </c>
      <c r="M7710" s="9" t="s">
        <v>169</v>
      </c>
      <c r="N7710" s="9" t="s">
        <v>5633</v>
      </c>
      <c r="O7710" s="11" t="s">
        <v>32</v>
      </c>
      <c r="P7710" s="11" t="s">
        <v>22</v>
      </c>
      <c r="Q7710" s="11" t="s">
        <v>38403</v>
      </c>
      <c r="R7710" s="11" t="s">
        <v>168</v>
      </c>
      <c r="S7710" s="9" t="s">
        <v>38404</v>
      </c>
      <c r="T7710" s="9" t="s">
        <v>5649</v>
      </c>
    </row>
    <row r="7711" customHeight="1" spans="1:20">
      <c r="A7711" s="6">
        <v>45218</v>
      </c>
      <c r="B7711" s="9" t="s">
        <v>38405</v>
      </c>
      <c r="C7711" s="9" t="s">
        <v>5663</v>
      </c>
      <c r="D7711" s="11" t="s">
        <v>22</v>
      </c>
      <c r="E7711" s="9" t="s">
        <v>38406</v>
      </c>
      <c r="F7711" s="9" t="s">
        <v>38407</v>
      </c>
      <c r="G7711" s="11" t="s">
        <v>82</v>
      </c>
      <c r="H7711" s="11" t="s">
        <v>22</v>
      </c>
      <c r="I7711" s="11" t="s">
        <v>168</v>
      </c>
      <c r="J7711" s="11" t="s">
        <v>27</v>
      </c>
      <c r="K7711" s="11" t="s">
        <v>28</v>
      </c>
      <c r="L7711" s="11" t="s">
        <v>43</v>
      </c>
      <c r="M7711" s="9" t="s">
        <v>169</v>
      </c>
      <c r="N7711" s="9" t="s">
        <v>5633</v>
      </c>
      <c r="O7711" s="11" t="s">
        <v>32</v>
      </c>
      <c r="P7711" s="11" t="s">
        <v>22</v>
      </c>
      <c r="Q7711" s="11" t="s">
        <v>38408</v>
      </c>
      <c r="R7711" s="11" t="s">
        <v>168</v>
      </c>
      <c r="S7711" s="9" t="s">
        <v>38409</v>
      </c>
      <c r="T7711" s="9" t="s">
        <v>5655</v>
      </c>
    </row>
    <row r="7712" customHeight="1" spans="1:20">
      <c r="A7712" s="6">
        <v>45218</v>
      </c>
      <c r="B7712" s="9" t="s">
        <v>38410</v>
      </c>
      <c r="C7712" s="9" t="s">
        <v>5822</v>
      </c>
      <c r="D7712" s="11" t="s">
        <v>22</v>
      </c>
      <c r="E7712" s="9" t="s">
        <v>38411</v>
      </c>
      <c r="F7712" s="9" t="s">
        <v>38412</v>
      </c>
      <c r="G7712" s="11" t="s">
        <v>82</v>
      </c>
      <c r="H7712" s="11" t="s">
        <v>148</v>
      </c>
      <c r="I7712" s="11" t="s">
        <v>5737</v>
      </c>
      <c r="J7712" s="11" t="s">
        <v>27</v>
      </c>
      <c r="K7712" s="11" t="s">
        <v>28</v>
      </c>
      <c r="L7712" s="11" t="s">
        <v>43</v>
      </c>
      <c r="M7712" s="9" t="s">
        <v>169</v>
      </c>
      <c r="N7712" s="9" t="s">
        <v>5633</v>
      </c>
      <c r="O7712" s="11" t="s">
        <v>32</v>
      </c>
      <c r="P7712" s="11" t="s">
        <v>22</v>
      </c>
      <c r="Q7712" s="11" t="s">
        <v>38413</v>
      </c>
      <c r="R7712" s="11" t="s">
        <v>168</v>
      </c>
      <c r="S7712" s="9" t="s">
        <v>38414</v>
      </c>
      <c r="T7712" s="9" t="s">
        <v>5636</v>
      </c>
    </row>
    <row r="7713" customHeight="1" spans="1:20">
      <c r="A7713" s="6">
        <v>45218</v>
      </c>
      <c r="B7713" s="9" t="s">
        <v>38415</v>
      </c>
      <c r="C7713" s="9" t="s">
        <v>5644</v>
      </c>
      <c r="D7713" s="11" t="s">
        <v>22</v>
      </c>
      <c r="E7713" s="9" t="s">
        <v>38416</v>
      </c>
      <c r="F7713" s="9" t="s">
        <v>38417</v>
      </c>
      <c r="G7713" s="11" t="s">
        <v>82</v>
      </c>
      <c r="H7713" s="11" t="s">
        <v>22</v>
      </c>
      <c r="I7713" s="11" t="s">
        <v>168</v>
      </c>
      <c r="J7713" s="11" t="s">
        <v>27</v>
      </c>
      <c r="K7713" s="11" t="s">
        <v>28</v>
      </c>
      <c r="L7713" s="11" t="s">
        <v>43</v>
      </c>
      <c r="M7713" s="9" t="s">
        <v>169</v>
      </c>
      <c r="N7713" s="9" t="s">
        <v>5633</v>
      </c>
      <c r="O7713" s="11" t="s">
        <v>32</v>
      </c>
      <c r="P7713" s="11" t="s">
        <v>22</v>
      </c>
      <c r="Q7713" s="11" t="s">
        <v>38418</v>
      </c>
      <c r="R7713" s="11" t="s">
        <v>168</v>
      </c>
      <c r="S7713" s="9" t="s">
        <v>38419</v>
      </c>
      <c r="T7713" s="9" t="s">
        <v>5636</v>
      </c>
    </row>
    <row r="7714" customHeight="1" spans="1:20">
      <c r="A7714" s="6">
        <v>45218</v>
      </c>
      <c r="B7714" s="9" t="s">
        <v>38420</v>
      </c>
      <c r="C7714" s="9" t="s">
        <v>5685</v>
      </c>
      <c r="D7714" s="11" t="s">
        <v>22</v>
      </c>
      <c r="E7714" s="9" t="s">
        <v>38421</v>
      </c>
      <c r="F7714" s="9" t="s">
        <v>38422</v>
      </c>
      <c r="G7714" s="11" t="s">
        <v>82</v>
      </c>
      <c r="H7714" s="11" t="s">
        <v>110</v>
      </c>
      <c r="I7714" s="11" t="s">
        <v>168</v>
      </c>
      <c r="J7714" s="11" t="s">
        <v>27</v>
      </c>
      <c r="K7714" s="11" t="s">
        <v>28</v>
      </c>
      <c r="L7714" s="11" t="s">
        <v>43</v>
      </c>
      <c r="M7714" s="9" t="s">
        <v>169</v>
      </c>
      <c r="N7714" s="9" t="s">
        <v>5633</v>
      </c>
      <c r="O7714" s="11" t="s">
        <v>32</v>
      </c>
      <c r="P7714" s="11" t="s">
        <v>22</v>
      </c>
      <c r="Q7714" s="11" t="s">
        <v>38423</v>
      </c>
      <c r="R7714" s="11" t="s">
        <v>168</v>
      </c>
      <c r="S7714" s="9" t="s">
        <v>38424</v>
      </c>
      <c r="T7714" s="9" t="s">
        <v>5649</v>
      </c>
    </row>
    <row r="7715" customHeight="1" spans="1:20">
      <c r="A7715" s="6">
        <v>45218</v>
      </c>
      <c r="B7715" s="9" t="s">
        <v>38425</v>
      </c>
      <c r="C7715" s="9" t="s">
        <v>5685</v>
      </c>
      <c r="D7715" s="11" t="s">
        <v>22</v>
      </c>
      <c r="E7715" s="9" t="s">
        <v>38426</v>
      </c>
      <c r="F7715" s="9" t="s">
        <v>38427</v>
      </c>
      <c r="G7715" s="11" t="s">
        <v>82</v>
      </c>
      <c r="H7715" s="11" t="s">
        <v>22</v>
      </c>
      <c r="I7715" s="11" t="s">
        <v>168</v>
      </c>
      <c r="J7715" s="11" t="s">
        <v>27</v>
      </c>
      <c r="K7715" s="11" t="s">
        <v>28</v>
      </c>
      <c r="L7715" s="11" t="s">
        <v>43</v>
      </c>
      <c r="M7715" s="9" t="s">
        <v>169</v>
      </c>
      <c r="N7715" s="9" t="s">
        <v>5633</v>
      </c>
      <c r="O7715" s="11" t="s">
        <v>32</v>
      </c>
      <c r="P7715" s="11" t="s">
        <v>22</v>
      </c>
      <c r="Q7715" s="11" t="s">
        <v>38428</v>
      </c>
      <c r="R7715" s="11" t="s">
        <v>168</v>
      </c>
      <c r="S7715" s="9" t="s">
        <v>38429</v>
      </c>
      <c r="T7715" s="9" t="s">
        <v>5717</v>
      </c>
    </row>
    <row r="7716" customHeight="1" spans="1:20">
      <c r="A7716" s="6">
        <v>45218</v>
      </c>
      <c r="B7716" s="9" t="s">
        <v>38430</v>
      </c>
      <c r="C7716" s="9" t="s">
        <v>5629</v>
      </c>
      <c r="D7716" s="11" t="s">
        <v>22</v>
      </c>
      <c r="E7716" s="9" t="s">
        <v>38431</v>
      </c>
      <c r="F7716" s="9" t="s">
        <v>38432</v>
      </c>
      <c r="G7716" s="11" t="s">
        <v>82</v>
      </c>
      <c r="H7716" s="11" t="s">
        <v>148</v>
      </c>
      <c r="I7716" s="11" t="s">
        <v>5632</v>
      </c>
      <c r="J7716" s="11" t="s">
        <v>27</v>
      </c>
      <c r="K7716" s="11" t="s">
        <v>28</v>
      </c>
      <c r="L7716" s="11" t="s">
        <v>43</v>
      </c>
      <c r="M7716" s="9" t="s">
        <v>169</v>
      </c>
      <c r="N7716" s="9" t="s">
        <v>5633</v>
      </c>
      <c r="O7716" s="11" t="s">
        <v>32</v>
      </c>
      <c r="P7716" s="11" t="s">
        <v>22</v>
      </c>
      <c r="Q7716" s="11" t="s">
        <v>38433</v>
      </c>
      <c r="R7716" s="11" t="s">
        <v>168</v>
      </c>
      <c r="S7716" s="9" t="s">
        <v>38434</v>
      </c>
      <c r="T7716" s="9" t="s">
        <v>5723</v>
      </c>
    </row>
    <row r="7717" customHeight="1" spans="1:20">
      <c r="A7717" s="6">
        <v>45218</v>
      </c>
      <c r="B7717" s="9" t="s">
        <v>38435</v>
      </c>
      <c r="C7717" s="9" t="s">
        <v>5644</v>
      </c>
      <c r="D7717" s="11" t="s">
        <v>22</v>
      </c>
      <c r="E7717" s="9" t="s">
        <v>38436</v>
      </c>
      <c r="F7717" s="9" t="s">
        <v>38437</v>
      </c>
      <c r="G7717" s="11" t="s">
        <v>82</v>
      </c>
      <c r="H7717" s="11" t="s">
        <v>22</v>
      </c>
      <c r="I7717" s="11" t="s">
        <v>168</v>
      </c>
      <c r="J7717" s="11" t="s">
        <v>27</v>
      </c>
      <c r="K7717" s="11" t="s">
        <v>28</v>
      </c>
      <c r="L7717" s="11" t="s">
        <v>43</v>
      </c>
      <c r="M7717" s="9" t="s">
        <v>169</v>
      </c>
      <c r="N7717" s="9" t="s">
        <v>5633</v>
      </c>
      <c r="O7717" s="11" t="s">
        <v>32</v>
      </c>
      <c r="P7717" s="11" t="s">
        <v>22</v>
      </c>
      <c r="Q7717" s="11" t="s">
        <v>38438</v>
      </c>
      <c r="R7717" s="11" t="s">
        <v>168</v>
      </c>
      <c r="S7717" s="9" t="s">
        <v>38439</v>
      </c>
      <c r="T7717" s="9" t="s">
        <v>5649</v>
      </c>
    </row>
    <row r="7718" customHeight="1" spans="1:20">
      <c r="A7718" s="6">
        <v>45218</v>
      </c>
      <c r="B7718" s="9" t="s">
        <v>38440</v>
      </c>
      <c r="C7718" s="9" t="s">
        <v>5629</v>
      </c>
      <c r="D7718" s="11" t="s">
        <v>22</v>
      </c>
      <c r="E7718" s="9" t="s">
        <v>38441</v>
      </c>
      <c r="F7718" s="9" t="s">
        <v>38442</v>
      </c>
      <c r="G7718" s="11" t="s">
        <v>82</v>
      </c>
      <c r="H7718" s="11" t="s">
        <v>22</v>
      </c>
      <c r="I7718" s="11" t="s">
        <v>5632</v>
      </c>
      <c r="J7718" s="11" t="s">
        <v>27</v>
      </c>
      <c r="K7718" s="11" t="s">
        <v>28</v>
      </c>
      <c r="L7718" s="11" t="s">
        <v>43</v>
      </c>
      <c r="M7718" s="9" t="s">
        <v>169</v>
      </c>
      <c r="N7718" s="9" t="s">
        <v>5633</v>
      </c>
      <c r="O7718" s="11" t="s">
        <v>32</v>
      </c>
      <c r="P7718" s="11" t="s">
        <v>22</v>
      </c>
      <c r="Q7718" s="11" t="s">
        <v>38443</v>
      </c>
      <c r="R7718" s="11" t="s">
        <v>168</v>
      </c>
      <c r="S7718" s="9" t="s">
        <v>38444</v>
      </c>
      <c r="T7718" s="9" t="s">
        <v>5655</v>
      </c>
    </row>
    <row r="7719" customHeight="1" spans="1:20">
      <c r="A7719" s="6">
        <v>45218</v>
      </c>
      <c r="B7719" s="9" t="s">
        <v>38445</v>
      </c>
      <c r="C7719" s="9" t="s">
        <v>5644</v>
      </c>
      <c r="D7719" s="11" t="s">
        <v>22</v>
      </c>
      <c r="E7719" s="9" t="s">
        <v>38446</v>
      </c>
      <c r="F7719" s="9" t="s">
        <v>14214</v>
      </c>
      <c r="G7719" s="11" t="s">
        <v>82</v>
      </c>
      <c r="H7719" s="11" t="s">
        <v>22</v>
      </c>
      <c r="I7719" s="11" t="s">
        <v>168</v>
      </c>
      <c r="J7719" s="11" t="s">
        <v>27</v>
      </c>
      <c r="K7719" s="11" t="s">
        <v>28</v>
      </c>
      <c r="L7719" s="11" t="s">
        <v>43</v>
      </c>
      <c r="M7719" s="9" t="s">
        <v>169</v>
      </c>
      <c r="N7719" s="9" t="s">
        <v>5633</v>
      </c>
      <c r="O7719" s="11" t="s">
        <v>32</v>
      </c>
      <c r="P7719" s="11" t="s">
        <v>22</v>
      </c>
      <c r="Q7719" s="11" t="s">
        <v>38447</v>
      </c>
      <c r="R7719" s="11" t="s">
        <v>168</v>
      </c>
      <c r="S7719" s="9" t="s">
        <v>38448</v>
      </c>
      <c r="T7719" s="9" t="s">
        <v>5649</v>
      </c>
    </row>
    <row r="7720" customHeight="1" spans="1:20">
      <c r="A7720" s="6">
        <v>45218</v>
      </c>
      <c r="B7720" s="9" t="s">
        <v>38449</v>
      </c>
      <c r="C7720" s="9" t="s">
        <v>5629</v>
      </c>
      <c r="D7720" s="11" t="s">
        <v>22</v>
      </c>
      <c r="E7720" s="9" t="s">
        <v>36553</v>
      </c>
      <c r="F7720" s="9" t="s">
        <v>36554</v>
      </c>
      <c r="G7720" s="11" t="s">
        <v>82</v>
      </c>
      <c r="H7720" s="11" t="s">
        <v>148</v>
      </c>
      <c r="I7720" s="11" t="s">
        <v>5632</v>
      </c>
      <c r="J7720" s="11" t="s">
        <v>27</v>
      </c>
      <c r="K7720" s="11" t="s">
        <v>28</v>
      </c>
      <c r="L7720" s="11" t="s">
        <v>43</v>
      </c>
      <c r="M7720" s="9" t="s">
        <v>169</v>
      </c>
      <c r="N7720" s="9" t="s">
        <v>5633</v>
      </c>
      <c r="O7720" s="11" t="s">
        <v>32</v>
      </c>
      <c r="P7720" s="11" t="s">
        <v>22</v>
      </c>
      <c r="Q7720" s="11" t="s">
        <v>38450</v>
      </c>
      <c r="R7720" s="11" t="s">
        <v>168</v>
      </c>
      <c r="S7720" s="9" t="s">
        <v>36556</v>
      </c>
      <c r="T7720" s="9" t="s">
        <v>5723</v>
      </c>
    </row>
    <row r="7721" customHeight="1" spans="1:20">
      <c r="A7721" s="6">
        <v>45218</v>
      </c>
      <c r="B7721" s="9" t="s">
        <v>38451</v>
      </c>
      <c r="C7721" s="9" t="s">
        <v>5644</v>
      </c>
      <c r="D7721" s="11" t="s">
        <v>22</v>
      </c>
      <c r="E7721" s="9" t="s">
        <v>38452</v>
      </c>
      <c r="F7721" s="9" t="s">
        <v>38453</v>
      </c>
      <c r="G7721" s="11" t="s">
        <v>82</v>
      </c>
      <c r="H7721" s="11" t="s">
        <v>137</v>
      </c>
      <c r="I7721" s="11" t="s">
        <v>168</v>
      </c>
      <c r="J7721" s="11" t="s">
        <v>27</v>
      </c>
      <c r="K7721" s="11" t="s">
        <v>28</v>
      </c>
      <c r="L7721" s="11" t="s">
        <v>43</v>
      </c>
      <c r="M7721" s="9" t="s">
        <v>169</v>
      </c>
      <c r="N7721" s="9" t="s">
        <v>5633</v>
      </c>
      <c r="O7721" s="11" t="s">
        <v>32</v>
      </c>
      <c r="P7721" s="11" t="s">
        <v>22</v>
      </c>
      <c r="Q7721" s="11" t="s">
        <v>38454</v>
      </c>
      <c r="R7721" s="11" t="s">
        <v>168</v>
      </c>
      <c r="S7721" s="9" t="s">
        <v>38455</v>
      </c>
      <c r="T7721" s="9" t="s">
        <v>5655</v>
      </c>
    </row>
    <row r="7722" customHeight="1" spans="1:20">
      <c r="A7722" s="6">
        <v>45218</v>
      </c>
      <c r="B7722" s="9" t="s">
        <v>38456</v>
      </c>
      <c r="C7722" s="9" t="s">
        <v>5644</v>
      </c>
      <c r="D7722" s="11" t="s">
        <v>22</v>
      </c>
      <c r="E7722" s="9" t="s">
        <v>38457</v>
      </c>
      <c r="F7722" s="9" t="s">
        <v>38458</v>
      </c>
      <c r="G7722" s="11" t="s">
        <v>82</v>
      </c>
      <c r="H7722" s="11" t="s">
        <v>110</v>
      </c>
      <c r="I7722" s="11" t="s">
        <v>4047</v>
      </c>
      <c r="J7722" s="11" t="s">
        <v>27</v>
      </c>
      <c r="K7722" s="11" t="s">
        <v>28</v>
      </c>
      <c r="L7722" s="11" t="s">
        <v>43</v>
      </c>
      <c r="M7722" s="9" t="s">
        <v>169</v>
      </c>
      <c r="N7722" s="9" t="s">
        <v>5633</v>
      </c>
      <c r="O7722" s="11" t="s">
        <v>32</v>
      </c>
      <c r="P7722" s="11" t="s">
        <v>22</v>
      </c>
      <c r="Q7722" s="11" t="s">
        <v>38459</v>
      </c>
      <c r="R7722" s="11" t="s">
        <v>168</v>
      </c>
      <c r="S7722" s="9" t="s">
        <v>38460</v>
      </c>
      <c r="T7722" s="9" t="s">
        <v>5740</v>
      </c>
    </row>
    <row r="7723" customHeight="1" spans="1:20">
      <c r="A7723" s="6">
        <v>45218</v>
      </c>
      <c r="B7723" s="9" t="s">
        <v>38461</v>
      </c>
      <c r="C7723" s="9" t="s">
        <v>5629</v>
      </c>
      <c r="D7723" s="11" t="s">
        <v>22</v>
      </c>
      <c r="E7723" s="9" t="s">
        <v>38462</v>
      </c>
      <c r="F7723" s="9" t="s">
        <v>38463</v>
      </c>
      <c r="G7723" s="11" t="s">
        <v>82</v>
      </c>
      <c r="H7723" s="11" t="s">
        <v>22</v>
      </c>
      <c r="I7723" s="11" t="s">
        <v>5632</v>
      </c>
      <c r="J7723" s="11" t="s">
        <v>27</v>
      </c>
      <c r="K7723" s="11" t="s">
        <v>28</v>
      </c>
      <c r="L7723" s="11" t="s">
        <v>43</v>
      </c>
      <c r="M7723" s="9" t="s">
        <v>169</v>
      </c>
      <c r="N7723" s="9" t="s">
        <v>5633</v>
      </c>
      <c r="O7723" s="11" t="s">
        <v>32</v>
      </c>
      <c r="P7723" s="11" t="s">
        <v>22</v>
      </c>
      <c r="Q7723" s="11" t="s">
        <v>38464</v>
      </c>
      <c r="R7723" s="11" t="s">
        <v>168</v>
      </c>
      <c r="S7723" s="9" t="s">
        <v>38465</v>
      </c>
      <c r="T7723" s="9" t="s">
        <v>6102</v>
      </c>
    </row>
    <row r="7724" customHeight="1" spans="1:20">
      <c r="A7724" s="6">
        <v>45218</v>
      </c>
      <c r="B7724" s="9" t="s">
        <v>38466</v>
      </c>
      <c r="C7724" s="9" t="s">
        <v>5629</v>
      </c>
      <c r="D7724" s="11" t="s">
        <v>22</v>
      </c>
      <c r="E7724" s="9" t="s">
        <v>38467</v>
      </c>
      <c r="F7724" s="9" t="s">
        <v>38468</v>
      </c>
      <c r="G7724" s="11" t="s">
        <v>82</v>
      </c>
      <c r="H7724" s="11" t="s">
        <v>22</v>
      </c>
      <c r="I7724" s="11" t="s">
        <v>5632</v>
      </c>
      <c r="J7724" s="11" t="s">
        <v>27</v>
      </c>
      <c r="K7724" s="11" t="s">
        <v>28</v>
      </c>
      <c r="L7724" s="11" t="s">
        <v>43</v>
      </c>
      <c r="M7724" s="9" t="s">
        <v>169</v>
      </c>
      <c r="N7724" s="9" t="s">
        <v>5633</v>
      </c>
      <c r="O7724" s="11" t="s">
        <v>32</v>
      </c>
      <c r="P7724" s="11" t="s">
        <v>22</v>
      </c>
      <c r="Q7724" s="11" t="s">
        <v>38469</v>
      </c>
      <c r="R7724" s="11" t="s">
        <v>168</v>
      </c>
      <c r="S7724" s="9" t="s">
        <v>38470</v>
      </c>
      <c r="T7724" s="9" t="s">
        <v>5668</v>
      </c>
    </row>
    <row r="7725" customHeight="1" spans="1:20">
      <c r="A7725" s="6">
        <v>45218</v>
      </c>
      <c r="B7725" s="9" t="s">
        <v>38471</v>
      </c>
      <c r="C7725" s="9" t="s">
        <v>5663</v>
      </c>
      <c r="D7725" s="11" t="s">
        <v>22</v>
      </c>
      <c r="E7725" s="9" t="s">
        <v>38472</v>
      </c>
      <c r="F7725" s="9" t="s">
        <v>38473</v>
      </c>
      <c r="G7725" s="11" t="s">
        <v>82</v>
      </c>
      <c r="H7725" s="11" t="s">
        <v>22</v>
      </c>
      <c r="I7725" s="11" t="s">
        <v>168</v>
      </c>
      <c r="J7725" s="11" t="s">
        <v>27</v>
      </c>
      <c r="K7725" s="11" t="s">
        <v>28</v>
      </c>
      <c r="L7725" s="11" t="s">
        <v>43</v>
      </c>
      <c r="M7725" s="9" t="s">
        <v>169</v>
      </c>
      <c r="N7725" s="9" t="s">
        <v>5633</v>
      </c>
      <c r="O7725" s="11" t="s">
        <v>32</v>
      </c>
      <c r="P7725" s="11" t="s">
        <v>22</v>
      </c>
      <c r="Q7725" s="11" t="s">
        <v>38474</v>
      </c>
      <c r="R7725" s="11" t="s">
        <v>168</v>
      </c>
      <c r="S7725" s="9" t="s">
        <v>38475</v>
      </c>
      <c r="T7725" s="9" t="s">
        <v>5655</v>
      </c>
    </row>
    <row r="7726" customHeight="1" spans="1:20">
      <c r="A7726" s="6">
        <v>45218</v>
      </c>
      <c r="B7726" s="9" t="s">
        <v>38476</v>
      </c>
      <c r="C7726" s="9" t="s">
        <v>5663</v>
      </c>
      <c r="D7726" s="11" t="s">
        <v>22</v>
      </c>
      <c r="E7726" s="9" t="s">
        <v>38477</v>
      </c>
      <c r="F7726" s="9" t="s">
        <v>38478</v>
      </c>
      <c r="G7726" s="11" t="s">
        <v>82</v>
      </c>
      <c r="H7726" s="11" t="s">
        <v>137</v>
      </c>
      <c r="I7726" s="11" t="s">
        <v>168</v>
      </c>
      <c r="J7726" s="11" t="s">
        <v>27</v>
      </c>
      <c r="K7726" s="11" t="s">
        <v>28</v>
      </c>
      <c r="L7726" s="11" t="s">
        <v>43</v>
      </c>
      <c r="M7726" s="9" t="s">
        <v>169</v>
      </c>
      <c r="N7726" s="9" t="s">
        <v>5633</v>
      </c>
      <c r="O7726" s="11" t="s">
        <v>32</v>
      </c>
      <c r="P7726" s="11" t="s">
        <v>22</v>
      </c>
      <c r="Q7726" s="11" t="s">
        <v>38479</v>
      </c>
      <c r="R7726" s="11" t="s">
        <v>168</v>
      </c>
      <c r="S7726" s="9" t="s">
        <v>38480</v>
      </c>
      <c r="T7726" s="9" t="s">
        <v>5655</v>
      </c>
    </row>
    <row r="7727" customHeight="1" spans="1:20">
      <c r="A7727" s="6">
        <v>45218</v>
      </c>
      <c r="B7727" s="9" t="s">
        <v>38481</v>
      </c>
      <c r="C7727" s="9" t="s">
        <v>5629</v>
      </c>
      <c r="D7727" s="11" t="s">
        <v>22</v>
      </c>
      <c r="E7727" s="9" t="s">
        <v>38482</v>
      </c>
      <c r="F7727" s="9" t="s">
        <v>38483</v>
      </c>
      <c r="G7727" s="11" t="s">
        <v>82</v>
      </c>
      <c r="H7727" s="11" t="s">
        <v>110</v>
      </c>
      <c r="I7727" s="11" t="s">
        <v>5632</v>
      </c>
      <c r="J7727" s="11" t="s">
        <v>27</v>
      </c>
      <c r="K7727" s="11" t="s">
        <v>28</v>
      </c>
      <c r="L7727" s="11" t="s">
        <v>43</v>
      </c>
      <c r="M7727" s="9" t="s">
        <v>169</v>
      </c>
      <c r="N7727" s="9" t="s">
        <v>5633</v>
      </c>
      <c r="O7727" s="11" t="s">
        <v>32</v>
      </c>
      <c r="P7727" s="11" t="s">
        <v>22</v>
      </c>
      <c r="Q7727" s="11" t="s">
        <v>38484</v>
      </c>
      <c r="R7727" s="11" t="s">
        <v>168</v>
      </c>
      <c r="S7727" s="9" t="s">
        <v>38485</v>
      </c>
      <c r="T7727" s="9" t="s">
        <v>5740</v>
      </c>
    </row>
    <row r="7728" customHeight="1" spans="1:20">
      <c r="A7728" s="6">
        <v>45218</v>
      </c>
      <c r="B7728" s="9" t="s">
        <v>38486</v>
      </c>
      <c r="C7728" s="9" t="s">
        <v>5644</v>
      </c>
      <c r="D7728" s="11" t="s">
        <v>22</v>
      </c>
      <c r="E7728" s="9" t="s">
        <v>38487</v>
      </c>
      <c r="F7728" s="9" t="s">
        <v>38488</v>
      </c>
      <c r="G7728" s="11" t="s">
        <v>82</v>
      </c>
      <c r="H7728" s="11" t="s">
        <v>22</v>
      </c>
      <c r="I7728" s="11" t="s">
        <v>168</v>
      </c>
      <c r="J7728" s="11" t="s">
        <v>27</v>
      </c>
      <c r="K7728" s="11" t="s">
        <v>28</v>
      </c>
      <c r="L7728" s="11" t="s">
        <v>43</v>
      </c>
      <c r="M7728" s="9" t="s">
        <v>169</v>
      </c>
      <c r="N7728" s="9" t="s">
        <v>5633</v>
      </c>
      <c r="O7728" s="11" t="s">
        <v>32</v>
      </c>
      <c r="P7728" s="11" t="s">
        <v>22</v>
      </c>
      <c r="Q7728" s="11" t="s">
        <v>38489</v>
      </c>
      <c r="R7728" s="11" t="s">
        <v>168</v>
      </c>
      <c r="S7728" s="9" t="s">
        <v>38490</v>
      </c>
      <c r="T7728" s="9" t="s">
        <v>5690</v>
      </c>
    </row>
    <row r="7729" customHeight="1" spans="1:20">
      <c r="A7729" s="6">
        <v>45218</v>
      </c>
      <c r="B7729" s="9" t="s">
        <v>38491</v>
      </c>
      <c r="C7729" s="9" t="s">
        <v>5644</v>
      </c>
      <c r="D7729" s="11" t="s">
        <v>22</v>
      </c>
      <c r="E7729" s="9" t="s">
        <v>38492</v>
      </c>
      <c r="F7729" s="9" t="s">
        <v>38493</v>
      </c>
      <c r="G7729" s="11" t="s">
        <v>82</v>
      </c>
      <c r="H7729" s="11" t="s">
        <v>110</v>
      </c>
      <c r="I7729" s="11" t="s">
        <v>168</v>
      </c>
      <c r="J7729" s="11" t="s">
        <v>27</v>
      </c>
      <c r="K7729" s="11" t="s">
        <v>28</v>
      </c>
      <c r="L7729" s="11" t="s">
        <v>43</v>
      </c>
      <c r="M7729" s="9" t="s">
        <v>169</v>
      </c>
      <c r="N7729" s="9" t="s">
        <v>5633</v>
      </c>
      <c r="O7729" s="11" t="s">
        <v>32</v>
      </c>
      <c r="P7729" s="11" t="s">
        <v>22</v>
      </c>
      <c r="Q7729" s="11" t="s">
        <v>38494</v>
      </c>
      <c r="R7729" s="11" t="s">
        <v>168</v>
      </c>
      <c r="S7729" s="9" t="s">
        <v>38495</v>
      </c>
      <c r="T7729" s="9" t="s">
        <v>5649</v>
      </c>
    </row>
    <row r="7730" customHeight="1" spans="1:20">
      <c r="A7730" s="6">
        <v>45218</v>
      </c>
      <c r="B7730" s="9" t="s">
        <v>38496</v>
      </c>
      <c r="C7730" s="9" t="s">
        <v>5629</v>
      </c>
      <c r="D7730" s="11" t="s">
        <v>22</v>
      </c>
      <c r="E7730" s="9" t="s">
        <v>38497</v>
      </c>
      <c r="F7730" s="9" t="s">
        <v>38498</v>
      </c>
      <c r="G7730" s="11" t="s">
        <v>82</v>
      </c>
      <c r="H7730" s="11" t="s">
        <v>22</v>
      </c>
      <c r="I7730" s="11" t="s">
        <v>5632</v>
      </c>
      <c r="J7730" s="11" t="s">
        <v>27</v>
      </c>
      <c r="K7730" s="11" t="s">
        <v>28</v>
      </c>
      <c r="L7730" s="11" t="s">
        <v>43</v>
      </c>
      <c r="M7730" s="9" t="s">
        <v>169</v>
      </c>
      <c r="N7730" s="9" t="s">
        <v>5633</v>
      </c>
      <c r="O7730" s="11" t="s">
        <v>32</v>
      </c>
      <c r="P7730" s="11" t="s">
        <v>22</v>
      </c>
      <c r="Q7730" s="11" t="s">
        <v>38499</v>
      </c>
      <c r="R7730" s="11" t="s">
        <v>168</v>
      </c>
      <c r="S7730" s="9" t="s">
        <v>38500</v>
      </c>
      <c r="T7730" s="9" t="s">
        <v>5655</v>
      </c>
    </row>
    <row r="7731" customHeight="1" spans="1:20">
      <c r="A7731" s="6">
        <v>45218</v>
      </c>
      <c r="B7731" s="9" t="s">
        <v>38501</v>
      </c>
      <c r="C7731" s="9" t="s">
        <v>5629</v>
      </c>
      <c r="D7731" s="11" t="s">
        <v>22</v>
      </c>
      <c r="E7731" s="9" t="s">
        <v>38502</v>
      </c>
      <c r="F7731" s="9" t="s">
        <v>38503</v>
      </c>
      <c r="G7731" s="11" t="s">
        <v>82</v>
      </c>
      <c r="H7731" s="11" t="s">
        <v>22</v>
      </c>
      <c r="I7731" s="11" t="s">
        <v>5632</v>
      </c>
      <c r="J7731" s="11" t="s">
        <v>27</v>
      </c>
      <c r="K7731" s="11" t="s">
        <v>28</v>
      </c>
      <c r="L7731" s="11" t="s">
        <v>43</v>
      </c>
      <c r="M7731" s="9" t="s">
        <v>169</v>
      </c>
      <c r="N7731" s="9" t="s">
        <v>5633</v>
      </c>
      <c r="O7731" s="11" t="s">
        <v>32</v>
      </c>
      <c r="P7731" s="11" t="s">
        <v>22</v>
      </c>
      <c r="Q7731" s="11" t="s">
        <v>38504</v>
      </c>
      <c r="R7731" s="11" t="s">
        <v>168</v>
      </c>
      <c r="S7731" s="9" t="s">
        <v>38505</v>
      </c>
      <c r="T7731" s="9" t="s">
        <v>5636</v>
      </c>
    </row>
    <row r="7732" customHeight="1" spans="1:20">
      <c r="A7732" s="6">
        <v>45218</v>
      </c>
      <c r="B7732" s="9" t="s">
        <v>38506</v>
      </c>
      <c r="C7732" s="9" t="s">
        <v>5644</v>
      </c>
      <c r="D7732" s="11" t="s">
        <v>22</v>
      </c>
      <c r="E7732" s="9" t="s">
        <v>38507</v>
      </c>
      <c r="F7732" s="9" t="s">
        <v>38508</v>
      </c>
      <c r="G7732" s="11" t="s">
        <v>82</v>
      </c>
      <c r="H7732" s="11" t="s">
        <v>22</v>
      </c>
      <c r="I7732" s="11" t="s">
        <v>168</v>
      </c>
      <c r="J7732" s="11" t="s">
        <v>27</v>
      </c>
      <c r="K7732" s="11" t="s">
        <v>28</v>
      </c>
      <c r="L7732" s="11" t="s">
        <v>43</v>
      </c>
      <c r="M7732" s="9" t="s">
        <v>169</v>
      </c>
      <c r="N7732" s="9" t="s">
        <v>5633</v>
      </c>
      <c r="O7732" s="11" t="s">
        <v>32</v>
      </c>
      <c r="P7732" s="11" t="s">
        <v>22</v>
      </c>
      <c r="Q7732" s="11" t="s">
        <v>38509</v>
      </c>
      <c r="R7732" s="11" t="s">
        <v>168</v>
      </c>
      <c r="S7732" s="9" t="s">
        <v>38510</v>
      </c>
      <c r="T7732" s="9" t="s">
        <v>38511</v>
      </c>
    </row>
    <row r="7733" customHeight="1" spans="1:20">
      <c r="A7733" s="6">
        <v>45218</v>
      </c>
      <c r="B7733" s="9" t="s">
        <v>38512</v>
      </c>
      <c r="C7733" s="9" t="s">
        <v>5879</v>
      </c>
      <c r="D7733" s="11" t="s">
        <v>22</v>
      </c>
      <c r="E7733" s="9" t="s">
        <v>38513</v>
      </c>
      <c r="F7733" s="9" t="s">
        <v>38514</v>
      </c>
      <c r="G7733" s="11" t="s">
        <v>82</v>
      </c>
      <c r="H7733" s="11" t="s">
        <v>110</v>
      </c>
      <c r="I7733" s="11" t="s">
        <v>5737</v>
      </c>
      <c r="J7733" s="11" t="s">
        <v>27</v>
      </c>
      <c r="K7733" s="11" t="s">
        <v>28</v>
      </c>
      <c r="L7733" s="11" t="s">
        <v>43</v>
      </c>
      <c r="M7733" s="9" t="s">
        <v>169</v>
      </c>
      <c r="N7733" s="9" t="s">
        <v>5633</v>
      </c>
      <c r="O7733" s="11" t="s">
        <v>32</v>
      </c>
      <c r="P7733" s="11" t="s">
        <v>22</v>
      </c>
      <c r="Q7733" s="11" t="s">
        <v>38515</v>
      </c>
      <c r="R7733" s="11" t="s">
        <v>168</v>
      </c>
      <c r="S7733" s="9" t="s">
        <v>38516</v>
      </c>
      <c r="T7733" s="9" t="s">
        <v>7779</v>
      </c>
    </row>
    <row r="7734" customHeight="1" spans="1:20">
      <c r="A7734" s="6">
        <v>45218</v>
      </c>
      <c r="B7734" s="9" t="s">
        <v>38517</v>
      </c>
      <c r="C7734" s="9" t="s">
        <v>5644</v>
      </c>
      <c r="D7734" s="11" t="s">
        <v>22</v>
      </c>
      <c r="E7734" s="9" t="s">
        <v>38518</v>
      </c>
      <c r="F7734" s="9" t="s">
        <v>38519</v>
      </c>
      <c r="G7734" s="11" t="s">
        <v>82</v>
      </c>
      <c r="H7734" s="11" t="s">
        <v>22</v>
      </c>
      <c r="I7734" s="11" t="s">
        <v>168</v>
      </c>
      <c r="J7734" s="11" t="s">
        <v>27</v>
      </c>
      <c r="K7734" s="11" t="s">
        <v>28</v>
      </c>
      <c r="L7734" s="11" t="s">
        <v>43</v>
      </c>
      <c r="M7734" s="9" t="s">
        <v>169</v>
      </c>
      <c r="N7734" s="9" t="s">
        <v>5633</v>
      </c>
      <c r="O7734" s="11" t="s">
        <v>32</v>
      </c>
      <c r="P7734" s="11" t="s">
        <v>22</v>
      </c>
      <c r="Q7734" s="11" t="s">
        <v>38520</v>
      </c>
      <c r="R7734" s="11" t="s">
        <v>168</v>
      </c>
      <c r="S7734" s="9" t="s">
        <v>38521</v>
      </c>
      <c r="T7734" s="9" t="s">
        <v>5649</v>
      </c>
    </row>
    <row r="7735" customHeight="1" spans="1:20">
      <c r="A7735" s="6">
        <v>45218</v>
      </c>
      <c r="B7735" s="9" t="s">
        <v>38522</v>
      </c>
      <c r="C7735" s="9" t="s">
        <v>5644</v>
      </c>
      <c r="D7735" s="11" t="s">
        <v>22</v>
      </c>
      <c r="E7735" s="9" t="s">
        <v>38523</v>
      </c>
      <c r="F7735" s="9" t="s">
        <v>6781</v>
      </c>
      <c r="G7735" s="11" t="s">
        <v>82</v>
      </c>
      <c r="H7735" s="11" t="s">
        <v>22</v>
      </c>
      <c r="I7735" s="11" t="s">
        <v>277</v>
      </c>
      <c r="J7735" s="11" t="s">
        <v>27</v>
      </c>
      <c r="K7735" s="11" t="s">
        <v>28</v>
      </c>
      <c r="L7735" s="11" t="s">
        <v>43</v>
      </c>
      <c r="M7735" s="9" t="s">
        <v>169</v>
      </c>
      <c r="N7735" s="9" t="s">
        <v>5633</v>
      </c>
      <c r="O7735" s="11" t="s">
        <v>32</v>
      </c>
      <c r="P7735" s="11" t="s">
        <v>22</v>
      </c>
      <c r="Q7735" s="11" t="s">
        <v>38524</v>
      </c>
      <c r="R7735" s="11" t="s">
        <v>168</v>
      </c>
      <c r="S7735" s="9" t="s">
        <v>38525</v>
      </c>
      <c r="T7735" s="9" t="s">
        <v>5655</v>
      </c>
    </row>
    <row r="7736" customHeight="1" spans="1:20">
      <c r="A7736" s="6">
        <v>45218</v>
      </c>
      <c r="B7736" s="9" t="s">
        <v>38526</v>
      </c>
      <c r="C7736" s="9" t="s">
        <v>5629</v>
      </c>
      <c r="D7736" s="11" t="s">
        <v>22</v>
      </c>
      <c r="E7736" s="9" t="s">
        <v>38527</v>
      </c>
      <c r="F7736" s="9" t="s">
        <v>38528</v>
      </c>
      <c r="G7736" s="11" t="s">
        <v>82</v>
      </c>
      <c r="H7736" s="11" t="s">
        <v>148</v>
      </c>
      <c r="I7736" s="11" t="s">
        <v>5632</v>
      </c>
      <c r="J7736" s="11" t="s">
        <v>27</v>
      </c>
      <c r="K7736" s="11" t="s">
        <v>28</v>
      </c>
      <c r="L7736" s="11" t="s">
        <v>43</v>
      </c>
      <c r="M7736" s="9" t="s">
        <v>169</v>
      </c>
      <c r="N7736" s="9" t="s">
        <v>5633</v>
      </c>
      <c r="O7736" s="11" t="s">
        <v>32</v>
      </c>
      <c r="P7736" s="11" t="s">
        <v>22</v>
      </c>
      <c r="Q7736" s="11" t="s">
        <v>38529</v>
      </c>
      <c r="R7736" s="11" t="s">
        <v>168</v>
      </c>
      <c r="S7736" s="9" t="s">
        <v>38530</v>
      </c>
      <c r="T7736" s="9" t="s">
        <v>5668</v>
      </c>
    </row>
    <row r="7737" customHeight="1" spans="1:20">
      <c r="A7737" s="6">
        <v>45218</v>
      </c>
      <c r="B7737" s="9" t="s">
        <v>38531</v>
      </c>
      <c r="C7737" s="9" t="s">
        <v>5822</v>
      </c>
      <c r="D7737" s="11" t="s">
        <v>22</v>
      </c>
      <c r="E7737" s="9" t="s">
        <v>38532</v>
      </c>
      <c r="F7737" s="9" t="s">
        <v>38533</v>
      </c>
      <c r="G7737" s="11" t="s">
        <v>82</v>
      </c>
      <c r="H7737" s="11" t="s">
        <v>22</v>
      </c>
      <c r="I7737" s="11" t="s">
        <v>5737</v>
      </c>
      <c r="J7737" s="11" t="s">
        <v>27</v>
      </c>
      <c r="K7737" s="11" t="s">
        <v>28</v>
      </c>
      <c r="L7737" s="11" t="s">
        <v>43</v>
      </c>
      <c r="M7737" s="9" t="s">
        <v>169</v>
      </c>
      <c r="N7737" s="9" t="s">
        <v>5633</v>
      </c>
      <c r="O7737" s="11" t="s">
        <v>32</v>
      </c>
      <c r="P7737" s="11" t="s">
        <v>22</v>
      </c>
      <c r="Q7737" s="11" t="s">
        <v>38534</v>
      </c>
      <c r="R7737" s="11" t="s">
        <v>168</v>
      </c>
      <c r="S7737" s="9" t="s">
        <v>38535</v>
      </c>
      <c r="T7737" s="9" t="s">
        <v>5740</v>
      </c>
    </row>
    <row r="7738" customHeight="1" spans="1:20">
      <c r="A7738" s="6">
        <v>45218</v>
      </c>
      <c r="B7738" s="9" t="s">
        <v>38536</v>
      </c>
      <c r="C7738" s="9" t="s">
        <v>5822</v>
      </c>
      <c r="D7738" s="11" t="s">
        <v>22</v>
      </c>
      <c r="E7738" s="9" t="s">
        <v>38537</v>
      </c>
      <c r="F7738" s="9" t="s">
        <v>38538</v>
      </c>
      <c r="G7738" s="11" t="s">
        <v>82</v>
      </c>
      <c r="H7738" s="11" t="s">
        <v>148</v>
      </c>
      <c r="I7738" s="11" t="s">
        <v>5737</v>
      </c>
      <c r="J7738" s="11" t="s">
        <v>27</v>
      </c>
      <c r="K7738" s="11" t="s">
        <v>28</v>
      </c>
      <c r="L7738" s="11" t="s">
        <v>43</v>
      </c>
      <c r="M7738" s="9" t="s">
        <v>169</v>
      </c>
      <c r="N7738" s="9" t="s">
        <v>5633</v>
      </c>
      <c r="O7738" s="11" t="s">
        <v>32</v>
      </c>
      <c r="P7738" s="11" t="s">
        <v>22</v>
      </c>
      <c r="Q7738" s="11" t="s">
        <v>38539</v>
      </c>
      <c r="R7738" s="11" t="s">
        <v>168</v>
      </c>
      <c r="S7738" s="9" t="s">
        <v>38540</v>
      </c>
      <c r="T7738" s="9" t="s">
        <v>5690</v>
      </c>
    </row>
    <row r="7739" customHeight="1" spans="1:20">
      <c r="A7739" s="6">
        <v>45218</v>
      </c>
      <c r="B7739" s="9" t="s">
        <v>38541</v>
      </c>
      <c r="C7739" s="9" t="s">
        <v>5735</v>
      </c>
      <c r="D7739" s="11" t="s">
        <v>22</v>
      </c>
      <c r="E7739" s="9" t="s">
        <v>38542</v>
      </c>
      <c r="F7739" s="9" t="s">
        <v>38543</v>
      </c>
      <c r="G7739" s="11" t="s">
        <v>82</v>
      </c>
      <c r="H7739" s="11" t="s">
        <v>22</v>
      </c>
      <c r="I7739" s="11" t="s">
        <v>5737</v>
      </c>
      <c r="J7739" s="11" t="s">
        <v>27</v>
      </c>
      <c r="K7739" s="11" t="s">
        <v>28</v>
      </c>
      <c r="L7739" s="11" t="s">
        <v>43</v>
      </c>
      <c r="M7739" s="9" t="s">
        <v>169</v>
      </c>
      <c r="N7739" s="9" t="s">
        <v>5633</v>
      </c>
      <c r="O7739" s="11" t="s">
        <v>32</v>
      </c>
      <c r="P7739" s="11" t="s">
        <v>22</v>
      </c>
      <c r="Q7739" s="11" t="s">
        <v>38544</v>
      </c>
      <c r="R7739" s="11" t="s">
        <v>168</v>
      </c>
      <c r="S7739" s="9" t="s">
        <v>38545</v>
      </c>
      <c r="T7739" s="9" t="s">
        <v>5655</v>
      </c>
    </row>
    <row r="7740" customHeight="1" spans="1:20">
      <c r="A7740" s="6">
        <v>45218</v>
      </c>
      <c r="B7740" s="9" t="s">
        <v>38546</v>
      </c>
      <c r="C7740" s="9" t="s">
        <v>5822</v>
      </c>
      <c r="D7740" s="11" t="s">
        <v>22</v>
      </c>
      <c r="E7740" s="9" t="s">
        <v>23867</v>
      </c>
      <c r="F7740" s="9" t="s">
        <v>9570</v>
      </c>
      <c r="G7740" s="11" t="s">
        <v>82</v>
      </c>
      <c r="H7740" s="11" t="s">
        <v>148</v>
      </c>
      <c r="I7740" s="11" t="s">
        <v>5737</v>
      </c>
      <c r="J7740" s="11" t="s">
        <v>27</v>
      </c>
      <c r="K7740" s="11" t="s">
        <v>28</v>
      </c>
      <c r="L7740" s="11" t="s">
        <v>43</v>
      </c>
      <c r="M7740" s="9" t="s">
        <v>169</v>
      </c>
      <c r="N7740" s="9" t="s">
        <v>5633</v>
      </c>
      <c r="O7740" s="11" t="s">
        <v>32</v>
      </c>
      <c r="P7740" s="11" t="s">
        <v>22</v>
      </c>
      <c r="Q7740" s="11" t="s">
        <v>38547</v>
      </c>
      <c r="R7740" s="11" t="s">
        <v>168</v>
      </c>
      <c r="S7740" s="9" t="s">
        <v>38548</v>
      </c>
      <c r="T7740" s="9" t="s">
        <v>5723</v>
      </c>
    </row>
    <row r="7741" customHeight="1" spans="1:20">
      <c r="A7741" s="6">
        <v>45218</v>
      </c>
      <c r="B7741" s="9" t="s">
        <v>38549</v>
      </c>
      <c r="C7741" s="9" t="s">
        <v>5879</v>
      </c>
      <c r="D7741" s="11" t="s">
        <v>22</v>
      </c>
      <c r="E7741" s="9" t="s">
        <v>38550</v>
      </c>
      <c r="F7741" s="9" t="s">
        <v>38551</v>
      </c>
      <c r="G7741" s="11" t="s">
        <v>82</v>
      </c>
      <c r="H7741" s="11" t="s">
        <v>110</v>
      </c>
      <c r="I7741" s="11" t="s">
        <v>5737</v>
      </c>
      <c r="J7741" s="11" t="s">
        <v>27</v>
      </c>
      <c r="K7741" s="11" t="s">
        <v>28</v>
      </c>
      <c r="L7741" s="11" t="s">
        <v>43</v>
      </c>
      <c r="M7741" s="9" t="s">
        <v>169</v>
      </c>
      <c r="N7741" s="9" t="s">
        <v>5633</v>
      </c>
      <c r="O7741" s="11" t="s">
        <v>32</v>
      </c>
      <c r="P7741" s="11" t="s">
        <v>22</v>
      </c>
      <c r="Q7741" s="11" t="s">
        <v>38552</v>
      </c>
      <c r="R7741" s="11" t="s">
        <v>168</v>
      </c>
      <c r="S7741" s="9" t="s">
        <v>38553</v>
      </c>
      <c r="T7741" s="9" t="s">
        <v>5655</v>
      </c>
    </row>
    <row r="7742" customHeight="1" spans="1:20">
      <c r="A7742" s="6">
        <v>45218</v>
      </c>
      <c r="B7742" s="9" t="s">
        <v>38554</v>
      </c>
      <c r="C7742" s="9" t="s">
        <v>5822</v>
      </c>
      <c r="D7742" s="11" t="s">
        <v>22</v>
      </c>
      <c r="E7742" s="9" t="s">
        <v>38555</v>
      </c>
      <c r="F7742" s="9" t="s">
        <v>38556</v>
      </c>
      <c r="G7742" s="11" t="s">
        <v>82</v>
      </c>
      <c r="H7742" s="11" t="s">
        <v>22</v>
      </c>
      <c r="I7742" s="11" t="s">
        <v>5737</v>
      </c>
      <c r="J7742" s="11" t="s">
        <v>27</v>
      </c>
      <c r="K7742" s="11" t="s">
        <v>28</v>
      </c>
      <c r="L7742" s="11" t="s">
        <v>43</v>
      </c>
      <c r="M7742" s="9" t="s">
        <v>169</v>
      </c>
      <c r="N7742" s="9" t="s">
        <v>5633</v>
      </c>
      <c r="O7742" s="11" t="s">
        <v>32</v>
      </c>
      <c r="P7742" s="11" t="s">
        <v>22</v>
      </c>
      <c r="Q7742" s="11" t="s">
        <v>38557</v>
      </c>
      <c r="R7742" s="11" t="s">
        <v>168</v>
      </c>
      <c r="S7742" s="9" t="s">
        <v>38558</v>
      </c>
      <c r="T7742" s="9" t="s">
        <v>5655</v>
      </c>
    </row>
    <row r="7743" customHeight="1" spans="1:20">
      <c r="A7743" s="6">
        <v>45218</v>
      </c>
      <c r="B7743" s="9" t="s">
        <v>38559</v>
      </c>
      <c r="C7743" s="9" t="s">
        <v>5685</v>
      </c>
      <c r="D7743" s="11" t="s">
        <v>22</v>
      </c>
      <c r="E7743" s="9" t="s">
        <v>38560</v>
      </c>
      <c r="F7743" s="9" t="s">
        <v>38561</v>
      </c>
      <c r="G7743" s="11" t="s">
        <v>82</v>
      </c>
      <c r="H7743" s="11" t="s">
        <v>110</v>
      </c>
      <c r="I7743" s="11" t="s">
        <v>168</v>
      </c>
      <c r="J7743" s="11" t="s">
        <v>27</v>
      </c>
      <c r="K7743" s="11" t="s">
        <v>76</v>
      </c>
      <c r="L7743" s="11" t="s">
        <v>22</v>
      </c>
      <c r="M7743" s="9" t="s">
        <v>169</v>
      </c>
      <c r="N7743" s="9" t="s">
        <v>5633</v>
      </c>
      <c r="O7743" s="11" t="s">
        <v>32</v>
      </c>
      <c r="P7743" s="11" t="s">
        <v>22</v>
      </c>
      <c r="Q7743" s="11" t="s">
        <v>38562</v>
      </c>
      <c r="R7743" s="11" t="s">
        <v>168</v>
      </c>
      <c r="S7743" s="9" t="s">
        <v>38563</v>
      </c>
      <c r="T7743" s="9" t="s">
        <v>5655</v>
      </c>
    </row>
    <row r="7744" customHeight="1" spans="1:20">
      <c r="A7744" s="6">
        <v>45218</v>
      </c>
      <c r="B7744" s="9" t="s">
        <v>38564</v>
      </c>
      <c r="C7744" s="9" t="s">
        <v>5644</v>
      </c>
      <c r="D7744" s="11" t="s">
        <v>22</v>
      </c>
      <c r="E7744" s="9" t="s">
        <v>38565</v>
      </c>
      <c r="F7744" s="9" t="s">
        <v>38566</v>
      </c>
      <c r="G7744" s="11" t="s">
        <v>82</v>
      </c>
      <c r="H7744" s="11" t="s">
        <v>148</v>
      </c>
      <c r="I7744" s="11" t="s">
        <v>448</v>
      </c>
      <c r="J7744" s="11" t="s">
        <v>27</v>
      </c>
      <c r="K7744" s="11" t="s">
        <v>28</v>
      </c>
      <c r="L7744" s="11" t="s">
        <v>43</v>
      </c>
      <c r="M7744" s="9" t="s">
        <v>169</v>
      </c>
      <c r="N7744" s="9" t="s">
        <v>5633</v>
      </c>
      <c r="O7744" s="11" t="s">
        <v>32</v>
      </c>
      <c r="P7744" s="11" t="s">
        <v>22</v>
      </c>
      <c r="Q7744" s="11" t="s">
        <v>38567</v>
      </c>
      <c r="R7744" s="11" t="s">
        <v>168</v>
      </c>
      <c r="S7744" s="9" t="s">
        <v>38568</v>
      </c>
      <c r="T7744" s="9" t="s">
        <v>5723</v>
      </c>
    </row>
    <row r="7745" customHeight="1" spans="1:20">
      <c r="A7745" s="6">
        <v>45218</v>
      </c>
      <c r="B7745" s="9" t="s">
        <v>38569</v>
      </c>
      <c r="C7745" s="9" t="s">
        <v>5629</v>
      </c>
      <c r="D7745" s="11" t="s">
        <v>22</v>
      </c>
      <c r="E7745" s="9" t="s">
        <v>38570</v>
      </c>
      <c r="F7745" s="9" t="s">
        <v>38571</v>
      </c>
      <c r="G7745" s="11" t="s">
        <v>82</v>
      </c>
      <c r="H7745" s="11" t="s">
        <v>22</v>
      </c>
      <c r="I7745" s="11" t="s">
        <v>5632</v>
      </c>
      <c r="J7745" s="11" t="s">
        <v>27</v>
      </c>
      <c r="K7745" s="11" t="s">
        <v>28</v>
      </c>
      <c r="L7745" s="11" t="s">
        <v>43</v>
      </c>
      <c r="M7745" s="9" t="s">
        <v>169</v>
      </c>
      <c r="N7745" s="9" t="s">
        <v>5633</v>
      </c>
      <c r="O7745" s="11" t="s">
        <v>32</v>
      </c>
      <c r="P7745" s="11" t="s">
        <v>22</v>
      </c>
      <c r="Q7745" s="11" t="s">
        <v>38572</v>
      </c>
      <c r="R7745" s="11" t="s">
        <v>168</v>
      </c>
      <c r="S7745" s="9" t="s">
        <v>38573</v>
      </c>
      <c r="T7745" s="9" t="s">
        <v>6081</v>
      </c>
    </row>
    <row r="7746" customHeight="1" spans="1:20">
      <c r="A7746" s="6">
        <v>45218</v>
      </c>
      <c r="B7746" s="9" t="s">
        <v>38574</v>
      </c>
      <c r="C7746" s="9" t="s">
        <v>5629</v>
      </c>
      <c r="D7746" s="11" t="s">
        <v>22</v>
      </c>
      <c r="E7746" s="9" t="s">
        <v>38575</v>
      </c>
      <c r="F7746" s="9" t="s">
        <v>38576</v>
      </c>
      <c r="G7746" s="11" t="s">
        <v>82</v>
      </c>
      <c r="H7746" s="11" t="s">
        <v>22</v>
      </c>
      <c r="I7746" s="11" t="s">
        <v>5632</v>
      </c>
      <c r="J7746" s="11" t="s">
        <v>27</v>
      </c>
      <c r="K7746" s="11" t="s">
        <v>28</v>
      </c>
      <c r="L7746" s="11" t="s">
        <v>43</v>
      </c>
      <c r="M7746" s="9" t="s">
        <v>169</v>
      </c>
      <c r="N7746" s="9" t="s">
        <v>5633</v>
      </c>
      <c r="O7746" s="11" t="s">
        <v>32</v>
      </c>
      <c r="P7746" s="11" t="s">
        <v>22</v>
      </c>
      <c r="Q7746" s="11" t="s">
        <v>38577</v>
      </c>
      <c r="R7746" s="11" t="s">
        <v>168</v>
      </c>
      <c r="S7746" s="9" t="s">
        <v>38578</v>
      </c>
      <c r="T7746" s="9" t="s">
        <v>6102</v>
      </c>
    </row>
    <row r="7747" customHeight="1" spans="1:20">
      <c r="A7747" s="6">
        <v>45218</v>
      </c>
      <c r="B7747" s="9" t="s">
        <v>38579</v>
      </c>
      <c r="C7747" s="9" t="s">
        <v>5644</v>
      </c>
      <c r="D7747" s="11" t="s">
        <v>22</v>
      </c>
      <c r="E7747" s="9" t="s">
        <v>38580</v>
      </c>
      <c r="F7747" s="9" t="s">
        <v>38581</v>
      </c>
      <c r="G7747" s="11" t="s">
        <v>82</v>
      </c>
      <c r="H7747" s="11" t="s">
        <v>148</v>
      </c>
      <c r="I7747" s="11" t="s">
        <v>384</v>
      </c>
      <c r="J7747" s="11" t="s">
        <v>27</v>
      </c>
      <c r="K7747" s="11" t="s">
        <v>28</v>
      </c>
      <c r="L7747" s="11" t="s">
        <v>43</v>
      </c>
      <c r="M7747" s="9" t="s">
        <v>169</v>
      </c>
      <c r="N7747" s="9" t="s">
        <v>5633</v>
      </c>
      <c r="O7747" s="11" t="s">
        <v>32</v>
      </c>
      <c r="P7747" s="11" t="s">
        <v>22</v>
      </c>
      <c r="Q7747" s="11" t="s">
        <v>38582</v>
      </c>
      <c r="R7747" s="11" t="s">
        <v>168</v>
      </c>
      <c r="S7747" s="9" t="s">
        <v>38583</v>
      </c>
      <c r="T7747" s="9" t="s">
        <v>5668</v>
      </c>
    </row>
    <row r="7748" customHeight="1" spans="1:20">
      <c r="A7748" s="6">
        <v>45218</v>
      </c>
      <c r="B7748" s="9" t="s">
        <v>38584</v>
      </c>
      <c r="C7748" s="9" t="s">
        <v>5629</v>
      </c>
      <c r="D7748" s="11" t="s">
        <v>22</v>
      </c>
      <c r="E7748" s="9" t="s">
        <v>38585</v>
      </c>
      <c r="F7748" s="9" t="s">
        <v>38586</v>
      </c>
      <c r="G7748" s="11" t="s">
        <v>82</v>
      </c>
      <c r="H7748" s="11" t="s">
        <v>110</v>
      </c>
      <c r="I7748" s="11" t="s">
        <v>5632</v>
      </c>
      <c r="J7748" s="11" t="s">
        <v>27</v>
      </c>
      <c r="K7748" s="11" t="s">
        <v>28</v>
      </c>
      <c r="L7748" s="11" t="s">
        <v>43</v>
      </c>
      <c r="M7748" s="9" t="s">
        <v>169</v>
      </c>
      <c r="N7748" s="9" t="s">
        <v>5633</v>
      </c>
      <c r="O7748" s="11" t="s">
        <v>32</v>
      </c>
      <c r="P7748" s="11" t="s">
        <v>22</v>
      </c>
      <c r="Q7748" s="11" t="s">
        <v>38587</v>
      </c>
      <c r="R7748" s="11" t="s">
        <v>168</v>
      </c>
      <c r="S7748" s="9" t="s">
        <v>38588</v>
      </c>
      <c r="T7748" s="9" t="s">
        <v>5649</v>
      </c>
    </row>
    <row r="7749" customHeight="1" spans="1:20">
      <c r="A7749" s="6">
        <v>45218</v>
      </c>
      <c r="B7749" s="9" t="s">
        <v>38589</v>
      </c>
      <c r="C7749" s="9" t="s">
        <v>5629</v>
      </c>
      <c r="D7749" s="11" t="s">
        <v>22</v>
      </c>
      <c r="E7749" s="9" t="s">
        <v>34879</v>
      </c>
      <c r="F7749" s="9" t="s">
        <v>34880</v>
      </c>
      <c r="G7749" s="11" t="s">
        <v>82</v>
      </c>
      <c r="H7749" s="11" t="s">
        <v>22</v>
      </c>
      <c r="I7749" s="11" t="s">
        <v>5632</v>
      </c>
      <c r="J7749" s="11" t="s">
        <v>27</v>
      </c>
      <c r="K7749" s="11" t="s">
        <v>28</v>
      </c>
      <c r="L7749" s="11" t="s">
        <v>43</v>
      </c>
      <c r="M7749" s="9" t="s">
        <v>169</v>
      </c>
      <c r="N7749" s="9" t="s">
        <v>5633</v>
      </c>
      <c r="O7749" s="11" t="s">
        <v>32</v>
      </c>
      <c r="P7749" s="11" t="s">
        <v>22</v>
      </c>
      <c r="Q7749" s="11" t="s">
        <v>38590</v>
      </c>
      <c r="R7749" s="11" t="s">
        <v>168</v>
      </c>
      <c r="S7749" s="9" t="s">
        <v>38591</v>
      </c>
      <c r="T7749" s="9" t="s">
        <v>5655</v>
      </c>
    </row>
    <row r="7750" customHeight="1" spans="1:20">
      <c r="A7750" s="6">
        <v>45218</v>
      </c>
      <c r="B7750" s="9" t="s">
        <v>38592</v>
      </c>
      <c r="C7750" s="9" t="s">
        <v>5644</v>
      </c>
      <c r="D7750" s="11" t="s">
        <v>22</v>
      </c>
      <c r="E7750" s="9" t="s">
        <v>23701</v>
      </c>
      <c r="F7750" s="9" t="s">
        <v>23702</v>
      </c>
      <c r="G7750" s="11" t="s">
        <v>82</v>
      </c>
      <c r="H7750" s="11" t="s">
        <v>148</v>
      </c>
      <c r="I7750" s="11" t="s">
        <v>168</v>
      </c>
      <c r="J7750" s="11" t="s">
        <v>27</v>
      </c>
      <c r="K7750" s="11" t="s">
        <v>28</v>
      </c>
      <c r="L7750" s="11" t="s">
        <v>43</v>
      </c>
      <c r="M7750" s="9" t="s">
        <v>169</v>
      </c>
      <c r="N7750" s="9" t="s">
        <v>5633</v>
      </c>
      <c r="O7750" s="11" t="s">
        <v>32</v>
      </c>
      <c r="P7750" s="11" t="s">
        <v>22</v>
      </c>
      <c r="Q7750" s="11" t="s">
        <v>38593</v>
      </c>
      <c r="R7750" s="11" t="s">
        <v>168</v>
      </c>
      <c r="S7750" s="9" t="s">
        <v>38594</v>
      </c>
      <c r="T7750" s="9" t="s">
        <v>8758</v>
      </c>
    </row>
    <row r="7751" customHeight="1" spans="1:20">
      <c r="A7751" s="6">
        <v>45218</v>
      </c>
      <c r="B7751" s="9" t="s">
        <v>38595</v>
      </c>
      <c r="C7751" s="9" t="s">
        <v>5644</v>
      </c>
      <c r="D7751" s="11" t="s">
        <v>22</v>
      </c>
      <c r="E7751" s="9" t="s">
        <v>38596</v>
      </c>
      <c r="F7751" s="9" t="s">
        <v>38597</v>
      </c>
      <c r="G7751" s="11" t="s">
        <v>82</v>
      </c>
      <c r="H7751" s="11" t="s">
        <v>148</v>
      </c>
      <c r="I7751" s="11" t="s">
        <v>168</v>
      </c>
      <c r="J7751" s="11" t="s">
        <v>27</v>
      </c>
      <c r="K7751" s="11" t="s">
        <v>28</v>
      </c>
      <c r="L7751" s="11" t="s">
        <v>43</v>
      </c>
      <c r="M7751" s="9" t="s">
        <v>169</v>
      </c>
      <c r="N7751" s="9" t="s">
        <v>5633</v>
      </c>
      <c r="O7751" s="11" t="s">
        <v>32</v>
      </c>
      <c r="P7751" s="11" t="s">
        <v>22</v>
      </c>
      <c r="Q7751" s="11" t="s">
        <v>38598</v>
      </c>
      <c r="R7751" s="11" t="s">
        <v>168</v>
      </c>
      <c r="S7751" s="9" t="s">
        <v>38599</v>
      </c>
      <c r="T7751" s="9" t="s">
        <v>5649</v>
      </c>
    </row>
    <row r="7752" customHeight="1" spans="1:20">
      <c r="A7752" s="6">
        <v>45218</v>
      </c>
      <c r="B7752" s="9" t="s">
        <v>38600</v>
      </c>
      <c r="C7752" s="9" t="s">
        <v>5685</v>
      </c>
      <c r="D7752" s="11" t="s">
        <v>22</v>
      </c>
      <c r="E7752" s="9" t="s">
        <v>38601</v>
      </c>
      <c r="F7752" s="9" t="s">
        <v>38602</v>
      </c>
      <c r="G7752" s="11" t="s">
        <v>82</v>
      </c>
      <c r="H7752" s="11" t="s">
        <v>22</v>
      </c>
      <c r="I7752" s="11" t="s">
        <v>168</v>
      </c>
      <c r="J7752" s="11" t="s">
        <v>27</v>
      </c>
      <c r="K7752" s="11" t="s">
        <v>28</v>
      </c>
      <c r="L7752" s="11" t="s">
        <v>43</v>
      </c>
      <c r="M7752" s="9" t="s">
        <v>169</v>
      </c>
      <c r="N7752" s="9" t="s">
        <v>5633</v>
      </c>
      <c r="O7752" s="11" t="s">
        <v>32</v>
      </c>
      <c r="P7752" s="11" t="s">
        <v>22</v>
      </c>
      <c r="Q7752" s="11" t="s">
        <v>38603</v>
      </c>
      <c r="R7752" s="11" t="s">
        <v>168</v>
      </c>
      <c r="S7752" s="9" t="s">
        <v>38604</v>
      </c>
      <c r="T7752" s="9" t="s">
        <v>6102</v>
      </c>
    </row>
    <row r="7753" customHeight="1" spans="1:20">
      <c r="A7753" s="6">
        <v>45218</v>
      </c>
      <c r="B7753" s="9" t="s">
        <v>38605</v>
      </c>
      <c r="C7753" s="9" t="s">
        <v>5629</v>
      </c>
      <c r="D7753" s="11" t="s">
        <v>22</v>
      </c>
      <c r="E7753" s="9" t="s">
        <v>38606</v>
      </c>
      <c r="F7753" s="9" t="s">
        <v>38607</v>
      </c>
      <c r="G7753" s="11" t="s">
        <v>82</v>
      </c>
      <c r="H7753" s="11" t="s">
        <v>22</v>
      </c>
      <c r="I7753" s="11" t="s">
        <v>5632</v>
      </c>
      <c r="J7753" s="11" t="s">
        <v>27</v>
      </c>
      <c r="K7753" s="11" t="s">
        <v>28</v>
      </c>
      <c r="L7753" s="11" t="s">
        <v>43</v>
      </c>
      <c r="M7753" s="9" t="s">
        <v>169</v>
      </c>
      <c r="N7753" s="9" t="s">
        <v>5633</v>
      </c>
      <c r="O7753" s="11" t="s">
        <v>32</v>
      </c>
      <c r="P7753" s="11" t="s">
        <v>22</v>
      </c>
      <c r="Q7753" s="11" t="s">
        <v>38608</v>
      </c>
      <c r="R7753" s="11" t="s">
        <v>168</v>
      </c>
      <c r="S7753" s="9" t="s">
        <v>38609</v>
      </c>
      <c r="T7753" s="9" t="s">
        <v>38610</v>
      </c>
    </row>
    <row r="7754" customHeight="1" spans="1:20">
      <c r="A7754" s="6">
        <v>45218</v>
      </c>
      <c r="B7754" s="9" t="s">
        <v>38611</v>
      </c>
      <c r="C7754" s="9" t="s">
        <v>5879</v>
      </c>
      <c r="D7754" s="11" t="s">
        <v>22</v>
      </c>
      <c r="E7754" s="9" t="s">
        <v>38612</v>
      </c>
      <c r="F7754" s="9" t="s">
        <v>38613</v>
      </c>
      <c r="G7754" s="11" t="s">
        <v>82</v>
      </c>
      <c r="H7754" s="11" t="s">
        <v>110</v>
      </c>
      <c r="I7754" s="11" t="s">
        <v>5737</v>
      </c>
      <c r="J7754" s="11" t="s">
        <v>27</v>
      </c>
      <c r="K7754" s="11" t="s">
        <v>28</v>
      </c>
      <c r="L7754" s="11" t="s">
        <v>43</v>
      </c>
      <c r="M7754" s="9" t="s">
        <v>169</v>
      </c>
      <c r="N7754" s="9" t="s">
        <v>5633</v>
      </c>
      <c r="O7754" s="11" t="s">
        <v>32</v>
      </c>
      <c r="P7754" s="11" t="s">
        <v>22</v>
      </c>
      <c r="Q7754" s="11" t="s">
        <v>38614</v>
      </c>
      <c r="R7754" s="11" t="s">
        <v>168</v>
      </c>
      <c r="S7754" s="9" t="s">
        <v>38615</v>
      </c>
      <c r="T7754" s="9" t="s">
        <v>5655</v>
      </c>
    </row>
    <row r="7755" customHeight="1" spans="1:20">
      <c r="A7755" s="6">
        <v>45218</v>
      </c>
      <c r="B7755" s="9" t="s">
        <v>38616</v>
      </c>
      <c r="C7755" s="9" t="s">
        <v>6050</v>
      </c>
      <c r="D7755" s="11" t="s">
        <v>22</v>
      </c>
      <c r="E7755" s="9" t="s">
        <v>38617</v>
      </c>
      <c r="F7755" s="9" t="s">
        <v>22</v>
      </c>
      <c r="G7755" s="11" t="s">
        <v>22</v>
      </c>
      <c r="H7755" s="11" t="s">
        <v>22</v>
      </c>
      <c r="I7755" s="11" t="s">
        <v>104</v>
      </c>
      <c r="J7755" s="11" t="s">
        <v>27</v>
      </c>
      <c r="K7755" s="11" t="s">
        <v>28</v>
      </c>
      <c r="L7755" s="11" t="s">
        <v>43</v>
      </c>
      <c r="M7755" s="9" t="s">
        <v>30</v>
      </c>
      <c r="N7755" s="9" t="s">
        <v>5633</v>
      </c>
      <c r="O7755" s="11" t="s">
        <v>32</v>
      </c>
      <c r="P7755" s="11" t="s">
        <v>22</v>
      </c>
      <c r="Q7755" s="11" t="s">
        <v>38618</v>
      </c>
      <c r="R7755" s="11" t="s">
        <v>168</v>
      </c>
      <c r="S7755" s="9" t="s">
        <v>38619</v>
      </c>
      <c r="T7755" s="9" t="s">
        <v>6054</v>
      </c>
    </row>
    <row r="7756" customHeight="1" spans="1:20">
      <c r="A7756" s="6">
        <v>45218</v>
      </c>
      <c r="B7756" s="9" t="s">
        <v>38620</v>
      </c>
      <c r="C7756" s="9" t="s">
        <v>5644</v>
      </c>
      <c r="D7756" s="11" t="s">
        <v>22</v>
      </c>
      <c r="E7756" s="9" t="s">
        <v>38621</v>
      </c>
      <c r="F7756" s="9" t="s">
        <v>15475</v>
      </c>
      <c r="G7756" s="11" t="s">
        <v>82</v>
      </c>
      <c r="H7756" s="11" t="s">
        <v>22</v>
      </c>
      <c r="I7756" s="11" t="s">
        <v>168</v>
      </c>
      <c r="J7756" s="11" t="s">
        <v>27</v>
      </c>
      <c r="K7756" s="11" t="s">
        <v>195</v>
      </c>
      <c r="L7756" s="11" t="s">
        <v>22</v>
      </c>
      <c r="M7756" s="9" t="s">
        <v>169</v>
      </c>
      <c r="N7756" s="9" t="s">
        <v>5633</v>
      </c>
      <c r="O7756" s="11" t="s">
        <v>32</v>
      </c>
      <c r="P7756" s="11" t="s">
        <v>22</v>
      </c>
      <c r="Q7756" s="11" t="s">
        <v>38622</v>
      </c>
      <c r="R7756" s="11" t="s">
        <v>46</v>
      </c>
      <c r="S7756" s="9" t="s">
        <v>38623</v>
      </c>
      <c r="T7756" s="9" t="s">
        <v>5661</v>
      </c>
    </row>
    <row r="7757" customHeight="1" spans="1:20">
      <c r="A7757" s="6">
        <v>45218</v>
      </c>
      <c r="B7757" s="9" t="s">
        <v>38624</v>
      </c>
      <c r="C7757" s="9" t="s">
        <v>5822</v>
      </c>
      <c r="D7757" s="11" t="s">
        <v>22</v>
      </c>
      <c r="E7757" s="9" t="s">
        <v>38625</v>
      </c>
      <c r="F7757" s="9" t="s">
        <v>20035</v>
      </c>
      <c r="G7757" s="11" t="s">
        <v>82</v>
      </c>
      <c r="H7757" s="11" t="s">
        <v>148</v>
      </c>
      <c r="I7757" s="11" t="s">
        <v>5737</v>
      </c>
      <c r="J7757" s="11" t="s">
        <v>27</v>
      </c>
      <c r="K7757" s="11" t="s">
        <v>28</v>
      </c>
      <c r="L7757" s="11" t="s">
        <v>43</v>
      </c>
      <c r="M7757" s="9" t="s">
        <v>169</v>
      </c>
      <c r="N7757" s="9" t="s">
        <v>5633</v>
      </c>
      <c r="O7757" s="11" t="s">
        <v>32</v>
      </c>
      <c r="P7757" s="11" t="s">
        <v>22</v>
      </c>
      <c r="Q7757" s="11" t="s">
        <v>38626</v>
      </c>
      <c r="R7757" s="11" t="s">
        <v>168</v>
      </c>
      <c r="S7757" s="9" t="s">
        <v>38627</v>
      </c>
      <c r="T7757" s="9" t="s">
        <v>5649</v>
      </c>
    </row>
    <row r="7758" customHeight="1" spans="1:20">
      <c r="A7758" s="6">
        <v>45218</v>
      </c>
      <c r="B7758" s="9" t="s">
        <v>38628</v>
      </c>
      <c r="C7758" s="9" t="s">
        <v>5879</v>
      </c>
      <c r="D7758" s="11" t="s">
        <v>22</v>
      </c>
      <c r="E7758" s="9" t="s">
        <v>38629</v>
      </c>
      <c r="F7758" s="9" t="s">
        <v>38630</v>
      </c>
      <c r="G7758" s="11" t="s">
        <v>82</v>
      </c>
      <c r="H7758" s="11" t="s">
        <v>22</v>
      </c>
      <c r="I7758" s="11" t="s">
        <v>5737</v>
      </c>
      <c r="J7758" s="11" t="s">
        <v>27</v>
      </c>
      <c r="K7758" s="11" t="s">
        <v>28</v>
      </c>
      <c r="L7758" s="11" t="s">
        <v>43</v>
      </c>
      <c r="M7758" s="9" t="s">
        <v>169</v>
      </c>
      <c r="N7758" s="9" t="s">
        <v>5633</v>
      </c>
      <c r="O7758" s="11" t="s">
        <v>32</v>
      </c>
      <c r="P7758" s="11" t="s">
        <v>22</v>
      </c>
      <c r="Q7758" s="11" t="s">
        <v>38631</v>
      </c>
      <c r="R7758" s="11" t="s">
        <v>168</v>
      </c>
      <c r="S7758" s="9" t="s">
        <v>38632</v>
      </c>
      <c r="T7758" s="9" t="s">
        <v>5636</v>
      </c>
    </row>
    <row r="7759" customHeight="1" spans="1:20">
      <c r="A7759" s="6">
        <v>45218</v>
      </c>
      <c r="B7759" s="9" t="s">
        <v>38633</v>
      </c>
      <c r="C7759" s="9" t="s">
        <v>5644</v>
      </c>
      <c r="D7759" s="11" t="s">
        <v>22</v>
      </c>
      <c r="E7759" s="9" t="s">
        <v>38634</v>
      </c>
      <c r="F7759" s="9" t="s">
        <v>38635</v>
      </c>
      <c r="G7759" s="11" t="s">
        <v>82</v>
      </c>
      <c r="H7759" s="11" t="s">
        <v>22</v>
      </c>
      <c r="I7759" s="11" t="s">
        <v>168</v>
      </c>
      <c r="J7759" s="11" t="s">
        <v>27</v>
      </c>
      <c r="K7759" s="11" t="s">
        <v>28</v>
      </c>
      <c r="L7759" s="11" t="s">
        <v>43</v>
      </c>
      <c r="M7759" s="9" t="s">
        <v>169</v>
      </c>
      <c r="N7759" s="9" t="s">
        <v>5633</v>
      </c>
      <c r="O7759" s="11" t="s">
        <v>32</v>
      </c>
      <c r="P7759" s="11" t="s">
        <v>22</v>
      </c>
      <c r="Q7759" s="11" t="s">
        <v>38636</v>
      </c>
      <c r="R7759" s="11" t="s">
        <v>168</v>
      </c>
      <c r="S7759" s="9" t="s">
        <v>38637</v>
      </c>
      <c r="T7759" s="9" t="s">
        <v>5649</v>
      </c>
    </row>
    <row r="7760" customHeight="1" spans="1:20">
      <c r="A7760" s="6">
        <v>45218</v>
      </c>
      <c r="B7760" s="9" t="s">
        <v>38638</v>
      </c>
      <c r="C7760" s="9" t="s">
        <v>5644</v>
      </c>
      <c r="D7760" s="11" t="s">
        <v>22</v>
      </c>
      <c r="E7760" s="9" t="s">
        <v>38639</v>
      </c>
      <c r="F7760" s="9" t="s">
        <v>38640</v>
      </c>
      <c r="G7760" s="11" t="s">
        <v>82</v>
      </c>
      <c r="H7760" s="11" t="s">
        <v>22</v>
      </c>
      <c r="I7760" s="11" t="s">
        <v>168</v>
      </c>
      <c r="J7760" s="11" t="s">
        <v>27</v>
      </c>
      <c r="K7760" s="11" t="s">
        <v>28</v>
      </c>
      <c r="L7760" s="11" t="s">
        <v>43</v>
      </c>
      <c r="M7760" s="9" t="s">
        <v>169</v>
      </c>
      <c r="N7760" s="9" t="s">
        <v>5633</v>
      </c>
      <c r="O7760" s="11" t="s">
        <v>32</v>
      </c>
      <c r="P7760" s="11" t="s">
        <v>22</v>
      </c>
      <c r="Q7760" s="11" t="s">
        <v>38641</v>
      </c>
      <c r="R7760" s="11" t="s">
        <v>168</v>
      </c>
      <c r="S7760" s="9" t="s">
        <v>38642</v>
      </c>
      <c r="T7760" s="9" t="s">
        <v>5636</v>
      </c>
    </row>
    <row r="7761" customHeight="1" spans="1:20">
      <c r="A7761" s="6">
        <v>45218</v>
      </c>
      <c r="B7761" s="9" t="s">
        <v>38643</v>
      </c>
      <c r="C7761" s="9" t="s">
        <v>5629</v>
      </c>
      <c r="D7761" s="11" t="s">
        <v>22</v>
      </c>
      <c r="E7761" s="9" t="s">
        <v>38644</v>
      </c>
      <c r="F7761" s="9" t="s">
        <v>38645</v>
      </c>
      <c r="G7761" s="11" t="s">
        <v>82</v>
      </c>
      <c r="H7761" s="11" t="s">
        <v>22</v>
      </c>
      <c r="I7761" s="11" t="s">
        <v>5632</v>
      </c>
      <c r="J7761" s="11" t="s">
        <v>27</v>
      </c>
      <c r="K7761" s="11" t="s">
        <v>28</v>
      </c>
      <c r="L7761" s="11" t="s">
        <v>43</v>
      </c>
      <c r="M7761" s="9" t="s">
        <v>169</v>
      </c>
      <c r="N7761" s="9" t="s">
        <v>5633</v>
      </c>
      <c r="O7761" s="11" t="s">
        <v>32</v>
      </c>
      <c r="P7761" s="11" t="s">
        <v>22</v>
      </c>
      <c r="Q7761" s="11" t="s">
        <v>38646</v>
      </c>
      <c r="R7761" s="11" t="s">
        <v>168</v>
      </c>
      <c r="S7761" s="9" t="s">
        <v>38647</v>
      </c>
      <c r="T7761" s="9" t="s">
        <v>5649</v>
      </c>
    </row>
    <row r="7762" customHeight="1" spans="1:20">
      <c r="A7762" s="6">
        <v>45218</v>
      </c>
      <c r="B7762" s="9" t="s">
        <v>38648</v>
      </c>
      <c r="C7762" s="9" t="s">
        <v>5629</v>
      </c>
      <c r="D7762" s="11" t="s">
        <v>22</v>
      </c>
      <c r="E7762" s="9" t="s">
        <v>38644</v>
      </c>
      <c r="F7762" s="9" t="s">
        <v>38645</v>
      </c>
      <c r="G7762" s="11" t="s">
        <v>82</v>
      </c>
      <c r="H7762" s="11" t="s">
        <v>22</v>
      </c>
      <c r="I7762" s="11" t="s">
        <v>5632</v>
      </c>
      <c r="J7762" s="11" t="s">
        <v>27</v>
      </c>
      <c r="K7762" s="11" t="s">
        <v>28</v>
      </c>
      <c r="L7762" s="11" t="s">
        <v>43</v>
      </c>
      <c r="M7762" s="9" t="s">
        <v>169</v>
      </c>
      <c r="N7762" s="9" t="s">
        <v>5633</v>
      </c>
      <c r="O7762" s="11" t="s">
        <v>32</v>
      </c>
      <c r="P7762" s="11" t="s">
        <v>22</v>
      </c>
      <c r="Q7762" s="11" t="s">
        <v>38649</v>
      </c>
      <c r="R7762" s="11" t="s">
        <v>168</v>
      </c>
      <c r="S7762" s="9" t="s">
        <v>38647</v>
      </c>
      <c r="T7762" s="9" t="s">
        <v>5649</v>
      </c>
    </row>
    <row r="7763" customHeight="1" spans="1:20">
      <c r="A7763" s="6">
        <v>45218</v>
      </c>
      <c r="B7763" s="9" t="s">
        <v>38650</v>
      </c>
      <c r="C7763" s="9" t="s">
        <v>6126</v>
      </c>
      <c r="D7763" s="11" t="s">
        <v>22</v>
      </c>
      <c r="E7763" s="9" t="s">
        <v>38651</v>
      </c>
      <c r="F7763" s="9" t="s">
        <v>38652</v>
      </c>
      <c r="G7763" s="11" t="s">
        <v>82</v>
      </c>
      <c r="H7763" s="11" t="s">
        <v>22</v>
      </c>
      <c r="I7763" s="11" t="s">
        <v>732</v>
      </c>
      <c r="J7763" s="11" t="s">
        <v>27</v>
      </c>
      <c r="K7763" s="11" t="s">
        <v>28</v>
      </c>
      <c r="L7763" s="11" t="s">
        <v>43</v>
      </c>
      <c r="M7763" s="9" t="s">
        <v>44</v>
      </c>
      <c r="N7763" s="9" t="s">
        <v>743</v>
      </c>
      <c r="O7763" s="11" t="s">
        <v>32</v>
      </c>
      <c r="P7763" s="11" t="s">
        <v>22</v>
      </c>
      <c r="Q7763" s="11" t="s">
        <v>38653</v>
      </c>
      <c r="R7763" s="11" t="s">
        <v>46</v>
      </c>
      <c r="S7763" s="9" t="s">
        <v>38654</v>
      </c>
      <c r="T7763" s="9" t="s">
        <v>22</v>
      </c>
    </row>
    <row r="7764" customHeight="1" spans="1:20">
      <c r="A7764" s="6">
        <v>45218</v>
      </c>
      <c r="B7764" s="9" t="s">
        <v>38655</v>
      </c>
      <c r="C7764" s="9" t="s">
        <v>6126</v>
      </c>
      <c r="D7764" s="11" t="s">
        <v>22</v>
      </c>
      <c r="E7764" s="9" t="s">
        <v>38656</v>
      </c>
      <c r="F7764" s="9" t="s">
        <v>38657</v>
      </c>
      <c r="G7764" s="11" t="s">
        <v>53</v>
      </c>
      <c r="H7764" s="11" t="s">
        <v>22</v>
      </c>
      <c r="I7764" s="11" t="s">
        <v>732</v>
      </c>
      <c r="J7764" s="11" t="s">
        <v>27</v>
      </c>
      <c r="K7764" s="11" t="s">
        <v>28</v>
      </c>
      <c r="L7764" s="11" t="s">
        <v>43</v>
      </c>
      <c r="M7764" s="9" t="s">
        <v>44</v>
      </c>
      <c r="N7764" s="9" t="s">
        <v>743</v>
      </c>
      <c r="O7764" s="11" t="s">
        <v>32</v>
      </c>
      <c r="P7764" s="11" t="s">
        <v>22</v>
      </c>
      <c r="Q7764" s="11" t="s">
        <v>38658</v>
      </c>
      <c r="R7764" s="11" t="s">
        <v>46</v>
      </c>
      <c r="S7764" s="9" t="s">
        <v>38659</v>
      </c>
      <c r="T7764" s="9" t="s">
        <v>38660</v>
      </c>
    </row>
    <row r="7765" customHeight="1" spans="1:20">
      <c r="A7765" s="6">
        <v>45218</v>
      </c>
      <c r="B7765" s="9" t="s">
        <v>38661</v>
      </c>
      <c r="C7765" s="9" t="s">
        <v>6126</v>
      </c>
      <c r="D7765" s="11" t="s">
        <v>22</v>
      </c>
      <c r="E7765" s="9" t="s">
        <v>30423</v>
      </c>
      <c r="F7765" s="9" t="s">
        <v>30424</v>
      </c>
      <c r="G7765" s="11" t="s">
        <v>25</v>
      </c>
      <c r="H7765" s="11" t="s">
        <v>22</v>
      </c>
      <c r="I7765" s="11" t="s">
        <v>155</v>
      </c>
      <c r="J7765" s="11" t="s">
        <v>27</v>
      </c>
      <c r="K7765" s="11" t="s">
        <v>28</v>
      </c>
      <c r="L7765" s="11" t="s">
        <v>43</v>
      </c>
      <c r="M7765" s="9" t="s">
        <v>44</v>
      </c>
      <c r="N7765" s="9" t="s">
        <v>743</v>
      </c>
      <c r="O7765" s="11" t="s">
        <v>32</v>
      </c>
      <c r="P7765" s="11" t="s">
        <v>22</v>
      </c>
      <c r="Q7765" s="11" t="s">
        <v>38662</v>
      </c>
      <c r="R7765" s="11" t="s">
        <v>46</v>
      </c>
      <c r="S7765" s="9" t="s">
        <v>38663</v>
      </c>
      <c r="T7765" s="9" t="s">
        <v>38664</v>
      </c>
    </row>
    <row r="7766" customHeight="1" spans="1:20">
      <c r="A7766" s="6">
        <v>45218</v>
      </c>
      <c r="B7766" s="9" t="s">
        <v>38665</v>
      </c>
      <c r="C7766" s="9" t="s">
        <v>6126</v>
      </c>
      <c r="D7766" s="11" t="s">
        <v>22</v>
      </c>
      <c r="E7766" s="9" t="s">
        <v>38666</v>
      </c>
      <c r="F7766" s="9" t="s">
        <v>38667</v>
      </c>
      <c r="G7766" s="11" t="s">
        <v>82</v>
      </c>
      <c r="H7766" s="11" t="s">
        <v>110</v>
      </c>
      <c r="I7766" s="11" t="s">
        <v>75</v>
      </c>
      <c r="J7766" s="11" t="s">
        <v>27</v>
      </c>
      <c r="K7766" s="11" t="s">
        <v>28</v>
      </c>
      <c r="L7766" s="11" t="s">
        <v>43</v>
      </c>
      <c r="M7766" s="9" t="s">
        <v>30</v>
      </c>
      <c r="N7766" s="9" t="s">
        <v>743</v>
      </c>
      <c r="O7766" s="11" t="s">
        <v>32</v>
      </c>
      <c r="P7766" s="11" t="s">
        <v>22</v>
      </c>
      <c r="Q7766" s="11" t="s">
        <v>38668</v>
      </c>
      <c r="R7766" s="11" t="s">
        <v>46</v>
      </c>
      <c r="S7766" s="9" t="s">
        <v>38669</v>
      </c>
      <c r="T7766" s="9" t="s">
        <v>38670</v>
      </c>
    </row>
    <row r="7767" customHeight="1" spans="1:20">
      <c r="A7767" s="6">
        <v>45218</v>
      </c>
      <c r="B7767" s="9" t="s">
        <v>38671</v>
      </c>
      <c r="C7767" s="9" t="s">
        <v>6126</v>
      </c>
      <c r="D7767" s="11" t="s">
        <v>22</v>
      </c>
      <c r="E7767" s="9" t="s">
        <v>38672</v>
      </c>
      <c r="F7767" s="9" t="s">
        <v>38673</v>
      </c>
      <c r="G7767" s="11" t="s">
        <v>82</v>
      </c>
      <c r="H7767" s="11" t="s">
        <v>22</v>
      </c>
      <c r="I7767" s="11" t="s">
        <v>880</v>
      </c>
      <c r="J7767" s="11" t="s">
        <v>27</v>
      </c>
      <c r="K7767" s="11" t="s">
        <v>28</v>
      </c>
      <c r="L7767" s="11" t="s">
        <v>43</v>
      </c>
      <c r="M7767" s="9" t="s">
        <v>30</v>
      </c>
      <c r="N7767" s="9" t="s">
        <v>743</v>
      </c>
      <c r="O7767" s="11" t="s">
        <v>32</v>
      </c>
      <c r="P7767" s="11" t="s">
        <v>22</v>
      </c>
      <c r="Q7767" s="11" t="s">
        <v>38674</v>
      </c>
      <c r="R7767" s="11" t="s">
        <v>46</v>
      </c>
      <c r="S7767" s="9" t="s">
        <v>38675</v>
      </c>
      <c r="T7767" s="9" t="s">
        <v>13295</v>
      </c>
    </row>
    <row r="7768" customHeight="1" spans="1:20">
      <c r="A7768" s="6">
        <v>45218</v>
      </c>
      <c r="B7768" s="9" t="s">
        <v>38676</v>
      </c>
      <c r="C7768" s="9" t="s">
        <v>6126</v>
      </c>
      <c r="D7768" s="11" t="s">
        <v>22</v>
      </c>
      <c r="E7768" s="9" t="s">
        <v>38677</v>
      </c>
      <c r="F7768" s="9" t="s">
        <v>38678</v>
      </c>
      <c r="G7768" s="11" t="s">
        <v>82</v>
      </c>
      <c r="H7768" s="11" t="s">
        <v>22</v>
      </c>
      <c r="I7768" s="11" t="s">
        <v>384</v>
      </c>
      <c r="J7768" s="11" t="s">
        <v>27</v>
      </c>
      <c r="K7768" s="11" t="s">
        <v>28</v>
      </c>
      <c r="L7768" s="11" t="s">
        <v>43</v>
      </c>
      <c r="M7768" s="9" t="s">
        <v>30</v>
      </c>
      <c r="N7768" s="9" t="s">
        <v>743</v>
      </c>
      <c r="O7768" s="11" t="s">
        <v>32</v>
      </c>
      <c r="P7768" s="11" t="s">
        <v>22</v>
      </c>
      <c r="Q7768" s="11" t="s">
        <v>38679</v>
      </c>
      <c r="R7768" s="11" t="s">
        <v>46</v>
      </c>
      <c r="S7768" s="9" t="s">
        <v>38680</v>
      </c>
      <c r="T7768" s="9" t="s">
        <v>38681</v>
      </c>
    </row>
    <row r="7769" customHeight="1" spans="1:20">
      <c r="A7769" s="6">
        <v>45218</v>
      </c>
      <c r="B7769" s="9" t="s">
        <v>38682</v>
      </c>
      <c r="C7769" s="9" t="s">
        <v>6126</v>
      </c>
      <c r="D7769" s="11" t="s">
        <v>22</v>
      </c>
      <c r="E7769" s="9" t="s">
        <v>38683</v>
      </c>
      <c r="F7769" s="9" t="s">
        <v>38684</v>
      </c>
      <c r="G7769" s="11" t="s">
        <v>82</v>
      </c>
      <c r="H7769" s="11" t="s">
        <v>22</v>
      </c>
      <c r="I7769" s="11" t="s">
        <v>207</v>
      </c>
      <c r="J7769" s="11" t="s">
        <v>27</v>
      </c>
      <c r="K7769" s="11" t="s">
        <v>28</v>
      </c>
      <c r="L7769" s="11" t="s">
        <v>43</v>
      </c>
      <c r="M7769" s="9" t="s">
        <v>30</v>
      </c>
      <c r="N7769" s="9" t="s">
        <v>743</v>
      </c>
      <c r="O7769" s="11" t="s">
        <v>32</v>
      </c>
      <c r="P7769" s="11" t="s">
        <v>22</v>
      </c>
      <c r="Q7769" s="11" t="s">
        <v>38685</v>
      </c>
      <c r="R7769" s="11" t="s">
        <v>46</v>
      </c>
      <c r="S7769" s="9" t="s">
        <v>38686</v>
      </c>
      <c r="T7769" s="9" t="s">
        <v>38687</v>
      </c>
    </row>
    <row r="7770" customHeight="1" spans="1:20">
      <c r="A7770" s="6">
        <v>45218</v>
      </c>
      <c r="B7770" s="9" t="s">
        <v>38688</v>
      </c>
      <c r="C7770" s="9" t="s">
        <v>7902</v>
      </c>
      <c r="D7770" s="11" t="s">
        <v>22</v>
      </c>
      <c r="E7770" s="9" t="s">
        <v>36800</v>
      </c>
      <c r="F7770" s="9" t="s">
        <v>36801</v>
      </c>
      <c r="G7770" s="11" t="s">
        <v>82</v>
      </c>
      <c r="H7770" s="11" t="s">
        <v>22</v>
      </c>
      <c r="I7770" s="11" t="s">
        <v>26</v>
      </c>
      <c r="J7770" s="11" t="s">
        <v>27</v>
      </c>
      <c r="K7770" s="11" t="s">
        <v>28</v>
      </c>
      <c r="L7770" s="11" t="s">
        <v>29</v>
      </c>
      <c r="M7770" s="9" t="s">
        <v>30</v>
      </c>
      <c r="N7770" s="9" t="s">
        <v>31</v>
      </c>
      <c r="O7770" s="11" t="s">
        <v>32</v>
      </c>
      <c r="P7770" s="11" t="s">
        <v>22</v>
      </c>
      <c r="Q7770" s="11" t="s">
        <v>38689</v>
      </c>
      <c r="R7770" s="11" t="s">
        <v>34</v>
      </c>
      <c r="S7770" s="9" t="s">
        <v>38690</v>
      </c>
      <c r="T7770" s="9" t="s">
        <v>38691</v>
      </c>
    </row>
    <row r="7771" customHeight="1" spans="1:20">
      <c r="A7771" s="6">
        <v>45218</v>
      </c>
      <c r="B7771" s="9" t="s">
        <v>38692</v>
      </c>
      <c r="C7771" s="9" t="s">
        <v>6126</v>
      </c>
      <c r="D7771" s="11" t="s">
        <v>22</v>
      </c>
      <c r="E7771" s="9" t="s">
        <v>38693</v>
      </c>
      <c r="F7771" s="9" t="s">
        <v>38694</v>
      </c>
      <c r="G7771" s="11" t="s">
        <v>25</v>
      </c>
      <c r="H7771" s="11" t="s">
        <v>22</v>
      </c>
      <c r="I7771" s="11" t="s">
        <v>117</v>
      </c>
      <c r="J7771" s="11" t="s">
        <v>27</v>
      </c>
      <c r="K7771" s="11" t="s">
        <v>28</v>
      </c>
      <c r="L7771" s="11" t="s">
        <v>43</v>
      </c>
      <c r="M7771" s="9" t="s">
        <v>30</v>
      </c>
      <c r="N7771" s="9" t="s">
        <v>743</v>
      </c>
      <c r="O7771" s="11" t="s">
        <v>32</v>
      </c>
      <c r="P7771" s="11" t="s">
        <v>22</v>
      </c>
      <c r="Q7771" s="11" t="s">
        <v>38695</v>
      </c>
      <c r="R7771" s="11" t="s">
        <v>46</v>
      </c>
      <c r="S7771" s="9" t="s">
        <v>38696</v>
      </c>
      <c r="T7771" s="9" t="s">
        <v>38697</v>
      </c>
    </row>
    <row r="7772" customHeight="1" spans="1:20">
      <c r="A7772" s="6">
        <v>45218</v>
      </c>
      <c r="B7772" s="9" t="s">
        <v>38698</v>
      </c>
      <c r="C7772" s="9" t="s">
        <v>6126</v>
      </c>
      <c r="D7772" s="11" t="s">
        <v>22</v>
      </c>
      <c r="E7772" s="9" t="s">
        <v>38699</v>
      </c>
      <c r="F7772" s="9" t="s">
        <v>38700</v>
      </c>
      <c r="G7772" s="11" t="s">
        <v>82</v>
      </c>
      <c r="H7772" s="11" t="s">
        <v>22</v>
      </c>
      <c r="I7772" s="11" t="s">
        <v>63</v>
      </c>
      <c r="J7772" s="11" t="s">
        <v>27</v>
      </c>
      <c r="K7772" s="11" t="s">
        <v>28</v>
      </c>
      <c r="L7772" s="11" t="s">
        <v>43</v>
      </c>
      <c r="M7772" s="9" t="s">
        <v>44</v>
      </c>
      <c r="N7772" s="9" t="s">
        <v>743</v>
      </c>
      <c r="O7772" s="11" t="s">
        <v>32</v>
      </c>
      <c r="P7772" s="11" t="s">
        <v>22</v>
      </c>
      <c r="Q7772" s="11" t="s">
        <v>38701</v>
      </c>
      <c r="R7772" s="11" t="s">
        <v>46</v>
      </c>
      <c r="S7772" s="9" t="s">
        <v>38702</v>
      </c>
      <c r="T7772" s="9" t="s">
        <v>38703</v>
      </c>
    </row>
    <row r="7773" customHeight="1" spans="1:20">
      <c r="A7773" s="6">
        <v>45218</v>
      </c>
      <c r="B7773" s="9" t="s">
        <v>38704</v>
      </c>
      <c r="C7773" s="9" t="s">
        <v>6126</v>
      </c>
      <c r="D7773" s="11" t="s">
        <v>22</v>
      </c>
      <c r="E7773" s="9" t="s">
        <v>38705</v>
      </c>
      <c r="F7773" s="9" t="s">
        <v>38706</v>
      </c>
      <c r="G7773" s="11" t="s">
        <v>82</v>
      </c>
      <c r="H7773" s="11" t="s">
        <v>22</v>
      </c>
      <c r="I7773" s="11" t="s">
        <v>175</v>
      </c>
      <c r="J7773" s="11" t="s">
        <v>27</v>
      </c>
      <c r="K7773" s="11" t="s">
        <v>28</v>
      </c>
      <c r="L7773" s="11" t="s">
        <v>43</v>
      </c>
      <c r="M7773" s="9" t="s">
        <v>30</v>
      </c>
      <c r="N7773" s="9" t="s">
        <v>743</v>
      </c>
      <c r="O7773" s="11" t="s">
        <v>32</v>
      </c>
      <c r="P7773" s="11" t="s">
        <v>22</v>
      </c>
      <c r="Q7773" s="11" t="s">
        <v>38707</v>
      </c>
      <c r="R7773" s="11" t="s">
        <v>46</v>
      </c>
      <c r="S7773" s="9" t="s">
        <v>38708</v>
      </c>
      <c r="T7773" s="9" t="s">
        <v>38709</v>
      </c>
    </row>
    <row r="7774" customHeight="1" spans="1:20">
      <c r="A7774" s="6">
        <v>45218</v>
      </c>
      <c r="B7774" s="9" t="s">
        <v>38710</v>
      </c>
      <c r="C7774" s="9" t="s">
        <v>6126</v>
      </c>
      <c r="D7774" s="11" t="s">
        <v>22</v>
      </c>
      <c r="E7774" s="9" t="s">
        <v>36790</v>
      </c>
      <c r="F7774" s="9" t="s">
        <v>36791</v>
      </c>
      <c r="G7774" s="11" t="s">
        <v>82</v>
      </c>
      <c r="H7774" s="11" t="s">
        <v>110</v>
      </c>
      <c r="I7774" s="11" t="s">
        <v>38711</v>
      </c>
      <c r="J7774" s="11" t="s">
        <v>27</v>
      </c>
      <c r="K7774" s="11" t="s">
        <v>28</v>
      </c>
      <c r="L7774" s="11" t="s">
        <v>43</v>
      </c>
      <c r="M7774" s="9" t="s">
        <v>44</v>
      </c>
      <c r="N7774" s="9" t="s">
        <v>743</v>
      </c>
      <c r="O7774" s="11" t="s">
        <v>32</v>
      </c>
      <c r="P7774" s="11" t="s">
        <v>22</v>
      </c>
      <c r="Q7774" s="11" t="s">
        <v>38712</v>
      </c>
      <c r="R7774" s="11" t="s">
        <v>46</v>
      </c>
      <c r="S7774" s="9" t="s">
        <v>38713</v>
      </c>
      <c r="T7774" s="9" t="s">
        <v>38714</v>
      </c>
    </row>
    <row r="7775" customHeight="1" spans="1:20">
      <c r="A7775" s="6">
        <v>45218</v>
      </c>
      <c r="B7775" s="9" t="s">
        <v>38715</v>
      </c>
      <c r="C7775" s="9" t="s">
        <v>6126</v>
      </c>
      <c r="D7775" s="11" t="s">
        <v>22</v>
      </c>
      <c r="E7775" s="9" t="s">
        <v>38716</v>
      </c>
      <c r="F7775" s="9" t="s">
        <v>38717</v>
      </c>
      <c r="G7775" s="11" t="s">
        <v>82</v>
      </c>
      <c r="H7775" s="11" t="s">
        <v>22</v>
      </c>
      <c r="I7775" s="11" t="s">
        <v>175</v>
      </c>
      <c r="J7775" s="11" t="s">
        <v>27</v>
      </c>
      <c r="K7775" s="11" t="s">
        <v>28</v>
      </c>
      <c r="L7775" s="11" t="s">
        <v>43</v>
      </c>
      <c r="M7775" s="9" t="s">
        <v>44</v>
      </c>
      <c r="N7775" s="9" t="s">
        <v>743</v>
      </c>
      <c r="O7775" s="11" t="s">
        <v>32</v>
      </c>
      <c r="P7775" s="11" t="s">
        <v>22</v>
      </c>
      <c r="Q7775" s="11" t="s">
        <v>38718</v>
      </c>
      <c r="R7775" s="11" t="s">
        <v>46</v>
      </c>
      <c r="S7775" s="9" t="s">
        <v>38719</v>
      </c>
      <c r="T7775" s="9" t="s">
        <v>38720</v>
      </c>
    </row>
    <row r="7776" customHeight="1" spans="1:20">
      <c r="A7776" s="6">
        <v>45218</v>
      </c>
      <c r="B7776" s="9" t="s">
        <v>38721</v>
      </c>
      <c r="C7776" s="9" t="s">
        <v>6126</v>
      </c>
      <c r="D7776" s="11" t="s">
        <v>22</v>
      </c>
      <c r="E7776" s="9" t="s">
        <v>38722</v>
      </c>
      <c r="F7776" s="9" t="s">
        <v>38723</v>
      </c>
      <c r="G7776" s="11" t="s">
        <v>53</v>
      </c>
      <c r="H7776" s="11" t="s">
        <v>22</v>
      </c>
      <c r="I7776" s="11" t="s">
        <v>253</v>
      </c>
      <c r="J7776" s="11" t="s">
        <v>27</v>
      </c>
      <c r="K7776" s="11" t="s">
        <v>28</v>
      </c>
      <c r="L7776" s="11" t="s">
        <v>43</v>
      </c>
      <c r="M7776" s="9" t="s">
        <v>30</v>
      </c>
      <c r="N7776" s="9" t="s">
        <v>743</v>
      </c>
      <c r="O7776" s="11" t="s">
        <v>32</v>
      </c>
      <c r="P7776" s="11" t="s">
        <v>22</v>
      </c>
      <c r="Q7776" s="11" t="s">
        <v>38724</v>
      </c>
      <c r="R7776" s="11" t="s">
        <v>46</v>
      </c>
      <c r="S7776" s="9" t="s">
        <v>38725</v>
      </c>
      <c r="T7776" s="9" t="s">
        <v>38726</v>
      </c>
    </row>
    <row r="7777" customHeight="1" spans="1:20">
      <c r="A7777" s="6">
        <v>45218</v>
      </c>
      <c r="B7777" s="9" t="s">
        <v>38727</v>
      </c>
      <c r="C7777" s="9" t="s">
        <v>6126</v>
      </c>
      <c r="D7777" s="11" t="s">
        <v>22</v>
      </c>
      <c r="E7777" s="9" t="s">
        <v>38728</v>
      </c>
      <c r="F7777" s="9" t="s">
        <v>38729</v>
      </c>
      <c r="G7777" s="11" t="s">
        <v>69</v>
      </c>
      <c r="H7777" s="11" t="s">
        <v>22</v>
      </c>
      <c r="I7777" s="11" t="s">
        <v>384</v>
      </c>
      <c r="J7777" s="11" t="s">
        <v>27</v>
      </c>
      <c r="K7777" s="11" t="s">
        <v>28</v>
      </c>
      <c r="L7777" s="11" t="s">
        <v>43</v>
      </c>
      <c r="M7777" s="9" t="s">
        <v>30</v>
      </c>
      <c r="N7777" s="9" t="s">
        <v>743</v>
      </c>
      <c r="O7777" s="11" t="s">
        <v>32</v>
      </c>
      <c r="P7777" s="11" t="s">
        <v>22</v>
      </c>
      <c r="Q7777" s="11" t="s">
        <v>38730</v>
      </c>
      <c r="R7777" s="11" t="s">
        <v>46</v>
      </c>
      <c r="S7777" s="9" t="s">
        <v>38731</v>
      </c>
      <c r="T7777" s="9" t="s">
        <v>38732</v>
      </c>
    </row>
    <row r="7778" customHeight="1" spans="1:20">
      <c r="A7778" s="6">
        <v>45218</v>
      </c>
      <c r="B7778" s="9" t="s">
        <v>38733</v>
      </c>
      <c r="C7778" s="9" t="s">
        <v>6126</v>
      </c>
      <c r="D7778" s="11" t="s">
        <v>22</v>
      </c>
      <c r="E7778" s="9" t="s">
        <v>38734</v>
      </c>
      <c r="F7778" s="9" t="s">
        <v>38735</v>
      </c>
      <c r="G7778" s="11" t="s">
        <v>41</v>
      </c>
      <c r="H7778" s="11" t="s">
        <v>22</v>
      </c>
      <c r="I7778" s="11" t="s">
        <v>732</v>
      </c>
      <c r="J7778" s="11" t="s">
        <v>27</v>
      </c>
      <c r="K7778" s="11" t="s">
        <v>28</v>
      </c>
      <c r="L7778" s="11" t="s">
        <v>43</v>
      </c>
      <c r="M7778" s="9" t="s">
        <v>30</v>
      </c>
      <c r="N7778" s="9" t="s">
        <v>743</v>
      </c>
      <c r="O7778" s="11" t="s">
        <v>32</v>
      </c>
      <c r="P7778" s="11" t="s">
        <v>22</v>
      </c>
      <c r="Q7778" s="11" t="s">
        <v>38736</v>
      </c>
      <c r="R7778" s="11" t="s">
        <v>46</v>
      </c>
      <c r="S7778" s="9" t="s">
        <v>38737</v>
      </c>
      <c r="T7778" s="9" t="s">
        <v>38738</v>
      </c>
    </row>
    <row r="7779" customHeight="1" spans="1:20">
      <c r="A7779" s="6">
        <v>45218</v>
      </c>
      <c r="B7779" s="9" t="s">
        <v>38739</v>
      </c>
      <c r="C7779" s="9" t="s">
        <v>6126</v>
      </c>
      <c r="D7779" s="11" t="s">
        <v>22</v>
      </c>
      <c r="E7779" s="9" t="s">
        <v>35087</v>
      </c>
      <c r="F7779" s="9" t="s">
        <v>35088</v>
      </c>
      <c r="G7779" s="11" t="s">
        <v>82</v>
      </c>
      <c r="H7779" s="11" t="s">
        <v>22</v>
      </c>
      <c r="I7779" s="11" t="s">
        <v>384</v>
      </c>
      <c r="J7779" s="11" t="s">
        <v>27</v>
      </c>
      <c r="K7779" s="11" t="s">
        <v>28</v>
      </c>
      <c r="L7779" s="11" t="s">
        <v>43</v>
      </c>
      <c r="M7779" s="9" t="s">
        <v>44</v>
      </c>
      <c r="N7779" s="9" t="s">
        <v>743</v>
      </c>
      <c r="O7779" s="11" t="s">
        <v>32</v>
      </c>
      <c r="P7779" s="11" t="s">
        <v>22</v>
      </c>
      <c r="Q7779" s="11" t="s">
        <v>38740</v>
      </c>
      <c r="R7779" s="11" t="s">
        <v>46</v>
      </c>
      <c r="S7779" s="9" t="s">
        <v>38741</v>
      </c>
      <c r="T7779" s="9" t="s">
        <v>38742</v>
      </c>
    </row>
    <row r="7780" customHeight="1" spans="1:20">
      <c r="A7780" s="6">
        <v>45218</v>
      </c>
      <c r="B7780" s="9" t="s">
        <v>38743</v>
      </c>
      <c r="C7780" s="9" t="s">
        <v>6126</v>
      </c>
      <c r="D7780" s="11" t="s">
        <v>22</v>
      </c>
      <c r="E7780" s="9" t="s">
        <v>38744</v>
      </c>
      <c r="F7780" s="9" t="s">
        <v>36908</v>
      </c>
      <c r="G7780" s="11" t="s">
        <v>53</v>
      </c>
      <c r="H7780" s="11" t="s">
        <v>22</v>
      </c>
      <c r="I7780" s="11" t="s">
        <v>54</v>
      </c>
      <c r="J7780" s="11" t="s">
        <v>27</v>
      </c>
      <c r="K7780" s="11" t="s">
        <v>28</v>
      </c>
      <c r="L7780" s="11" t="s">
        <v>43</v>
      </c>
      <c r="M7780" s="9" t="s">
        <v>44</v>
      </c>
      <c r="N7780" s="9" t="s">
        <v>743</v>
      </c>
      <c r="O7780" s="11" t="s">
        <v>32</v>
      </c>
      <c r="P7780" s="11" t="s">
        <v>22</v>
      </c>
      <c r="Q7780" s="11" t="s">
        <v>38745</v>
      </c>
      <c r="R7780" s="11" t="s">
        <v>46</v>
      </c>
      <c r="S7780" s="9" t="s">
        <v>38746</v>
      </c>
      <c r="T7780" s="9" t="s">
        <v>38747</v>
      </c>
    </row>
    <row r="7781" customHeight="1" spans="1:20">
      <c r="A7781" s="6">
        <v>45218</v>
      </c>
      <c r="B7781" s="9" t="s">
        <v>38748</v>
      </c>
      <c r="C7781" s="9" t="s">
        <v>6126</v>
      </c>
      <c r="D7781" s="11" t="s">
        <v>22</v>
      </c>
      <c r="E7781" s="9" t="s">
        <v>38749</v>
      </c>
      <c r="F7781" s="9" t="s">
        <v>38750</v>
      </c>
      <c r="G7781" s="11" t="s">
        <v>82</v>
      </c>
      <c r="H7781" s="11" t="s">
        <v>22</v>
      </c>
      <c r="I7781" s="11" t="s">
        <v>412</v>
      </c>
      <c r="J7781" s="11" t="s">
        <v>27</v>
      </c>
      <c r="K7781" s="11" t="s">
        <v>28</v>
      </c>
      <c r="L7781" s="11" t="s">
        <v>43</v>
      </c>
      <c r="M7781" s="9" t="s">
        <v>30</v>
      </c>
      <c r="N7781" s="9" t="s">
        <v>743</v>
      </c>
      <c r="O7781" s="11" t="s">
        <v>32</v>
      </c>
      <c r="P7781" s="11" t="s">
        <v>22</v>
      </c>
      <c r="Q7781" s="11" t="s">
        <v>38751</v>
      </c>
      <c r="R7781" s="11" t="s">
        <v>46</v>
      </c>
      <c r="S7781" s="9" t="s">
        <v>38752</v>
      </c>
      <c r="T7781" s="9" t="s">
        <v>38753</v>
      </c>
    </row>
    <row r="7782" customHeight="1" spans="1:20">
      <c r="A7782" s="6">
        <v>45218</v>
      </c>
      <c r="B7782" s="9" t="s">
        <v>38754</v>
      </c>
      <c r="C7782" s="9" t="s">
        <v>204</v>
      </c>
      <c r="D7782" s="11" t="s">
        <v>22</v>
      </c>
      <c r="E7782" s="9" t="s">
        <v>38755</v>
      </c>
      <c r="F7782" s="9" t="s">
        <v>6224</v>
      </c>
      <c r="G7782" s="11" t="s">
        <v>336</v>
      </c>
      <c r="H7782" s="11" t="s">
        <v>110</v>
      </c>
      <c r="I7782" s="11" t="s">
        <v>214</v>
      </c>
      <c r="J7782" s="11" t="s">
        <v>27</v>
      </c>
      <c r="K7782" s="11" t="s">
        <v>28</v>
      </c>
      <c r="L7782" s="11" t="s">
        <v>43</v>
      </c>
      <c r="M7782" s="9" t="s">
        <v>44</v>
      </c>
      <c r="N7782" s="9" t="s">
        <v>208</v>
      </c>
      <c r="O7782" s="11" t="s">
        <v>32</v>
      </c>
      <c r="P7782" s="11" t="s">
        <v>22</v>
      </c>
      <c r="Q7782" s="11" t="s">
        <v>38756</v>
      </c>
      <c r="R7782" s="11" t="s">
        <v>56</v>
      </c>
      <c r="S7782" s="9" t="s">
        <v>38757</v>
      </c>
      <c r="T7782" s="9" t="s">
        <v>22</v>
      </c>
    </row>
    <row r="7783" customHeight="1" spans="1:20">
      <c r="A7783" s="6">
        <v>45218</v>
      </c>
      <c r="B7783" s="9" t="s">
        <v>38758</v>
      </c>
      <c r="C7783" s="9" t="s">
        <v>204</v>
      </c>
      <c r="D7783" s="11" t="s">
        <v>22</v>
      </c>
      <c r="E7783" s="9" t="s">
        <v>38759</v>
      </c>
      <c r="F7783" s="9" t="s">
        <v>38760</v>
      </c>
      <c r="G7783" s="11" t="s">
        <v>69</v>
      </c>
      <c r="H7783" s="11" t="s">
        <v>22</v>
      </c>
      <c r="I7783" s="11" t="s">
        <v>732</v>
      </c>
      <c r="J7783" s="11" t="s">
        <v>27</v>
      </c>
      <c r="K7783" s="11" t="s">
        <v>28</v>
      </c>
      <c r="L7783" s="11" t="s">
        <v>43</v>
      </c>
      <c r="M7783" s="9" t="s">
        <v>44</v>
      </c>
      <c r="N7783" s="9" t="s">
        <v>208</v>
      </c>
      <c r="O7783" s="11" t="s">
        <v>32</v>
      </c>
      <c r="P7783" s="11" t="s">
        <v>22</v>
      </c>
      <c r="Q7783" s="11" t="s">
        <v>38761</v>
      </c>
      <c r="R7783" s="11" t="s">
        <v>56</v>
      </c>
      <c r="S7783" s="9" t="s">
        <v>38762</v>
      </c>
      <c r="T7783" s="9" t="s">
        <v>22</v>
      </c>
    </row>
    <row r="7784" customHeight="1" spans="1:20">
      <c r="A7784" s="6">
        <v>45218</v>
      </c>
      <c r="B7784" s="9" t="s">
        <v>38763</v>
      </c>
      <c r="C7784" s="9" t="s">
        <v>204</v>
      </c>
      <c r="D7784" s="11" t="s">
        <v>22</v>
      </c>
      <c r="E7784" s="9" t="s">
        <v>38764</v>
      </c>
      <c r="F7784" s="9" t="s">
        <v>38765</v>
      </c>
      <c r="G7784" s="11" t="s">
        <v>2152</v>
      </c>
      <c r="H7784" s="11" t="s">
        <v>22</v>
      </c>
      <c r="I7784" s="11" t="s">
        <v>448</v>
      </c>
      <c r="J7784" s="11" t="s">
        <v>27</v>
      </c>
      <c r="K7784" s="11" t="s">
        <v>28</v>
      </c>
      <c r="L7784" s="11" t="s">
        <v>43</v>
      </c>
      <c r="M7784" s="9" t="s">
        <v>44</v>
      </c>
      <c r="N7784" s="9" t="s">
        <v>208</v>
      </c>
      <c r="O7784" s="11" t="s">
        <v>32</v>
      </c>
      <c r="P7784" s="11" t="s">
        <v>22</v>
      </c>
      <c r="Q7784" s="11" t="s">
        <v>38766</v>
      </c>
      <c r="R7784" s="11" t="s">
        <v>56</v>
      </c>
      <c r="S7784" s="9" t="s">
        <v>38767</v>
      </c>
      <c r="T7784" s="9" t="s">
        <v>22</v>
      </c>
    </row>
    <row r="7785" customHeight="1" spans="1:20">
      <c r="A7785" s="6">
        <v>45218</v>
      </c>
      <c r="B7785" s="9" t="s">
        <v>38768</v>
      </c>
      <c r="C7785" s="9" t="s">
        <v>204</v>
      </c>
      <c r="D7785" s="11" t="s">
        <v>22</v>
      </c>
      <c r="E7785" s="9" t="s">
        <v>38769</v>
      </c>
      <c r="F7785" s="9" t="s">
        <v>38770</v>
      </c>
      <c r="G7785" s="11" t="s">
        <v>130</v>
      </c>
      <c r="H7785" s="11" t="s">
        <v>22</v>
      </c>
      <c r="I7785" s="11" t="s">
        <v>299</v>
      </c>
      <c r="J7785" s="11" t="s">
        <v>27</v>
      </c>
      <c r="K7785" s="11" t="s">
        <v>28</v>
      </c>
      <c r="L7785" s="11" t="s">
        <v>43</v>
      </c>
      <c r="M7785" s="9" t="s">
        <v>30</v>
      </c>
      <c r="N7785" s="9" t="s">
        <v>208</v>
      </c>
      <c r="O7785" s="11" t="s">
        <v>32</v>
      </c>
      <c r="P7785" s="11" t="s">
        <v>22</v>
      </c>
      <c r="Q7785" s="11" t="s">
        <v>38771</v>
      </c>
      <c r="R7785" s="11" t="s">
        <v>56</v>
      </c>
      <c r="S7785" s="9" t="s">
        <v>38772</v>
      </c>
      <c r="T7785" s="9" t="s">
        <v>22</v>
      </c>
    </row>
    <row r="7786" customHeight="1" spans="1:20">
      <c r="A7786" s="6">
        <v>45218</v>
      </c>
      <c r="B7786" s="9" t="s">
        <v>38773</v>
      </c>
      <c r="C7786" s="9" t="s">
        <v>204</v>
      </c>
      <c r="D7786" s="11" t="s">
        <v>22</v>
      </c>
      <c r="E7786" s="9" t="s">
        <v>38774</v>
      </c>
      <c r="F7786" s="9" t="s">
        <v>38775</v>
      </c>
      <c r="G7786" s="11" t="s">
        <v>41</v>
      </c>
      <c r="H7786" s="11" t="s">
        <v>22</v>
      </c>
      <c r="I7786" s="11" t="s">
        <v>1181</v>
      </c>
      <c r="J7786" s="11" t="s">
        <v>27</v>
      </c>
      <c r="K7786" s="11" t="s">
        <v>28</v>
      </c>
      <c r="L7786" s="11" t="s">
        <v>43</v>
      </c>
      <c r="M7786" s="9" t="s">
        <v>44</v>
      </c>
      <c r="N7786" s="9" t="s">
        <v>208</v>
      </c>
      <c r="O7786" s="11" t="s">
        <v>32</v>
      </c>
      <c r="P7786" s="11" t="s">
        <v>22</v>
      </c>
      <c r="Q7786" s="11" t="s">
        <v>38776</v>
      </c>
      <c r="R7786" s="11" t="s">
        <v>56</v>
      </c>
      <c r="S7786" s="9" t="s">
        <v>38777</v>
      </c>
      <c r="T7786" s="9" t="s">
        <v>22</v>
      </c>
    </row>
    <row r="7787" customHeight="1" spans="1:20">
      <c r="A7787" s="6">
        <v>45218</v>
      </c>
      <c r="B7787" s="9" t="s">
        <v>38778</v>
      </c>
      <c r="C7787" s="9" t="s">
        <v>204</v>
      </c>
      <c r="D7787" s="11" t="s">
        <v>22</v>
      </c>
      <c r="E7787" s="9" t="s">
        <v>38779</v>
      </c>
      <c r="F7787" s="9" t="s">
        <v>38780</v>
      </c>
      <c r="G7787" s="11" t="s">
        <v>130</v>
      </c>
      <c r="H7787" s="11" t="s">
        <v>22</v>
      </c>
      <c r="I7787" s="11" t="s">
        <v>149</v>
      </c>
      <c r="J7787" s="11" t="s">
        <v>27</v>
      </c>
      <c r="K7787" s="11" t="s">
        <v>28</v>
      </c>
      <c r="L7787" s="11" t="s">
        <v>43</v>
      </c>
      <c r="M7787" s="9" t="s">
        <v>44</v>
      </c>
      <c r="N7787" s="9" t="s">
        <v>208</v>
      </c>
      <c r="O7787" s="11" t="s">
        <v>32</v>
      </c>
      <c r="P7787" s="11" t="s">
        <v>22</v>
      </c>
      <c r="Q7787" s="11" t="s">
        <v>38781</v>
      </c>
      <c r="R7787" s="11" t="s">
        <v>56</v>
      </c>
      <c r="S7787" s="9" t="s">
        <v>38782</v>
      </c>
      <c r="T7787" s="9" t="s">
        <v>22</v>
      </c>
    </row>
    <row r="7788" customHeight="1" spans="1:20">
      <c r="A7788" s="6">
        <v>45218</v>
      </c>
      <c r="B7788" s="9" t="s">
        <v>38783</v>
      </c>
      <c r="C7788" s="9" t="s">
        <v>204</v>
      </c>
      <c r="D7788" s="11" t="s">
        <v>22</v>
      </c>
      <c r="E7788" s="9" t="s">
        <v>38784</v>
      </c>
      <c r="F7788" s="9" t="s">
        <v>38785</v>
      </c>
      <c r="G7788" s="11" t="s">
        <v>336</v>
      </c>
      <c r="H7788" s="11" t="s">
        <v>418</v>
      </c>
      <c r="I7788" s="11" t="s">
        <v>448</v>
      </c>
      <c r="J7788" s="11" t="s">
        <v>27</v>
      </c>
      <c r="K7788" s="11" t="s">
        <v>28</v>
      </c>
      <c r="L7788" s="11" t="s">
        <v>43</v>
      </c>
      <c r="M7788" s="9" t="s">
        <v>44</v>
      </c>
      <c r="N7788" s="9" t="s">
        <v>208</v>
      </c>
      <c r="O7788" s="11" t="s">
        <v>32</v>
      </c>
      <c r="P7788" s="11" t="s">
        <v>22</v>
      </c>
      <c r="Q7788" s="11" t="s">
        <v>38786</v>
      </c>
      <c r="R7788" s="11" t="s">
        <v>56</v>
      </c>
      <c r="S7788" s="9" t="s">
        <v>38787</v>
      </c>
      <c r="T7788" s="9" t="s">
        <v>22</v>
      </c>
    </row>
    <row r="7789" customHeight="1" spans="1:20">
      <c r="A7789" s="6">
        <v>45218</v>
      </c>
      <c r="B7789" s="9" t="s">
        <v>38788</v>
      </c>
      <c r="C7789" s="9" t="s">
        <v>274</v>
      </c>
      <c r="D7789" s="11" t="s">
        <v>22</v>
      </c>
      <c r="E7789" s="9" t="s">
        <v>504</v>
      </c>
      <c r="F7789" s="9" t="s">
        <v>505</v>
      </c>
      <c r="G7789" s="11" t="s">
        <v>247</v>
      </c>
      <c r="H7789" s="11" t="s">
        <v>22</v>
      </c>
      <c r="I7789" s="11" t="s">
        <v>155</v>
      </c>
      <c r="J7789" s="11" t="s">
        <v>27</v>
      </c>
      <c r="K7789" s="11" t="s">
        <v>28</v>
      </c>
      <c r="L7789" s="11" t="s">
        <v>43</v>
      </c>
      <c r="M7789" s="9" t="s">
        <v>44</v>
      </c>
      <c r="N7789" s="9" t="s">
        <v>208</v>
      </c>
      <c r="O7789" s="11" t="s">
        <v>32</v>
      </c>
      <c r="P7789" s="11" t="s">
        <v>22</v>
      </c>
      <c r="Q7789" s="11" t="s">
        <v>38789</v>
      </c>
      <c r="R7789" s="11" t="s">
        <v>56</v>
      </c>
      <c r="S7789" s="9" t="s">
        <v>38790</v>
      </c>
      <c r="T7789" s="9" t="s">
        <v>22</v>
      </c>
    </row>
    <row r="7790" customHeight="1" spans="1:20">
      <c r="A7790" s="6">
        <v>45218</v>
      </c>
      <c r="B7790" s="9" t="s">
        <v>38791</v>
      </c>
      <c r="C7790" s="9" t="s">
        <v>204</v>
      </c>
      <c r="D7790" s="11" t="s">
        <v>22</v>
      </c>
      <c r="E7790" s="9" t="s">
        <v>38792</v>
      </c>
      <c r="F7790" s="9" t="s">
        <v>38793</v>
      </c>
      <c r="G7790" s="11" t="s">
        <v>130</v>
      </c>
      <c r="H7790" s="11" t="s">
        <v>22</v>
      </c>
      <c r="I7790" s="11" t="s">
        <v>576</v>
      </c>
      <c r="J7790" s="11" t="s">
        <v>27</v>
      </c>
      <c r="K7790" s="11" t="s">
        <v>28</v>
      </c>
      <c r="L7790" s="11" t="s">
        <v>43</v>
      </c>
      <c r="M7790" s="9" t="s">
        <v>30</v>
      </c>
      <c r="N7790" s="9" t="s">
        <v>208</v>
      </c>
      <c r="O7790" s="11" t="s">
        <v>32</v>
      </c>
      <c r="P7790" s="11" t="s">
        <v>22</v>
      </c>
      <c r="Q7790" s="11" t="s">
        <v>38794</v>
      </c>
      <c r="R7790" s="11" t="s">
        <v>56</v>
      </c>
      <c r="S7790" s="9" t="s">
        <v>38795</v>
      </c>
      <c r="T7790" s="9" t="s">
        <v>22</v>
      </c>
    </row>
    <row r="7791" customHeight="1" spans="1:20">
      <c r="A7791" s="6">
        <v>45218</v>
      </c>
      <c r="B7791" s="9" t="s">
        <v>38796</v>
      </c>
      <c r="C7791" s="9" t="s">
        <v>204</v>
      </c>
      <c r="D7791" s="11" t="s">
        <v>22</v>
      </c>
      <c r="E7791" s="9" t="s">
        <v>38797</v>
      </c>
      <c r="F7791" s="9" t="s">
        <v>38798</v>
      </c>
      <c r="G7791" s="11" t="s">
        <v>130</v>
      </c>
      <c r="H7791" s="11" t="s">
        <v>22</v>
      </c>
      <c r="I7791" s="11" t="s">
        <v>241</v>
      </c>
      <c r="J7791" s="11" t="s">
        <v>27</v>
      </c>
      <c r="K7791" s="11" t="s">
        <v>28</v>
      </c>
      <c r="L7791" s="11" t="s">
        <v>43</v>
      </c>
      <c r="M7791" s="9" t="s">
        <v>44</v>
      </c>
      <c r="N7791" s="9" t="s">
        <v>208</v>
      </c>
      <c r="O7791" s="11" t="s">
        <v>32</v>
      </c>
      <c r="P7791" s="11" t="s">
        <v>22</v>
      </c>
      <c r="Q7791" s="11" t="s">
        <v>38799</v>
      </c>
      <c r="R7791" s="11" t="s">
        <v>56</v>
      </c>
      <c r="S7791" s="9" t="s">
        <v>38800</v>
      </c>
      <c r="T7791" s="9" t="s">
        <v>22</v>
      </c>
    </row>
    <row r="7792" customHeight="1" spans="1:20">
      <c r="A7792" s="6">
        <v>45218</v>
      </c>
      <c r="B7792" s="9" t="s">
        <v>38801</v>
      </c>
      <c r="C7792" s="9" t="s">
        <v>3638</v>
      </c>
      <c r="D7792" s="11" t="s">
        <v>22</v>
      </c>
      <c r="E7792" s="9" t="s">
        <v>38802</v>
      </c>
      <c r="F7792" s="9" t="s">
        <v>38803</v>
      </c>
      <c r="G7792" s="11" t="s">
        <v>130</v>
      </c>
      <c r="H7792" s="11" t="s">
        <v>22</v>
      </c>
      <c r="I7792" s="11" t="s">
        <v>26</v>
      </c>
      <c r="J7792" s="11" t="s">
        <v>27</v>
      </c>
      <c r="K7792" s="11" t="s">
        <v>76</v>
      </c>
      <c r="L7792" s="11" t="s">
        <v>29</v>
      </c>
      <c r="M7792" s="9" t="s">
        <v>30</v>
      </c>
      <c r="N7792" s="9" t="s">
        <v>31</v>
      </c>
      <c r="O7792" s="11" t="s">
        <v>32</v>
      </c>
      <c r="P7792" s="11" t="s">
        <v>22</v>
      </c>
      <c r="Q7792" s="11" t="s">
        <v>38804</v>
      </c>
      <c r="R7792" s="11" t="s">
        <v>34</v>
      </c>
      <c r="S7792" s="9" t="s">
        <v>38805</v>
      </c>
      <c r="T7792" s="9" t="s">
        <v>38806</v>
      </c>
    </row>
    <row r="7793" customHeight="1" spans="1:20">
      <c r="A7793" s="6">
        <v>45218</v>
      </c>
      <c r="B7793" s="9" t="s">
        <v>38807</v>
      </c>
      <c r="C7793" s="9" t="s">
        <v>204</v>
      </c>
      <c r="D7793" s="11" t="s">
        <v>22</v>
      </c>
      <c r="E7793" s="9" t="s">
        <v>38808</v>
      </c>
      <c r="F7793" s="9" t="s">
        <v>38809</v>
      </c>
      <c r="G7793" s="11" t="s">
        <v>41</v>
      </c>
      <c r="H7793" s="11" t="s">
        <v>22</v>
      </c>
      <c r="I7793" s="11" t="s">
        <v>1595</v>
      </c>
      <c r="J7793" s="11" t="s">
        <v>27</v>
      </c>
      <c r="K7793" s="11" t="s">
        <v>28</v>
      </c>
      <c r="L7793" s="11" t="s">
        <v>43</v>
      </c>
      <c r="M7793" s="9" t="s">
        <v>44</v>
      </c>
      <c r="N7793" s="9" t="s">
        <v>208</v>
      </c>
      <c r="O7793" s="11" t="s">
        <v>32</v>
      </c>
      <c r="P7793" s="11" t="s">
        <v>22</v>
      </c>
      <c r="Q7793" s="11" t="s">
        <v>38810</v>
      </c>
      <c r="R7793" s="11" t="s">
        <v>56</v>
      </c>
      <c r="S7793" s="9" t="s">
        <v>38811</v>
      </c>
      <c r="T7793" s="9" t="s">
        <v>22</v>
      </c>
    </row>
    <row r="7794" customHeight="1" spans="1:20">
      <c r="A7794" s="6">
        <v>45218</v>
      </c>
      <c r="B7794" s="9" t="s">
        <v>38812</v>
      </c>
      <c r="C7794" s="9" t="s">
        <v>179</v>
      </c>
      <c r="D7794" s="11" t="s">
        <v>22</v>
      </c>
      <c r="E7794" s="9" t="s">
        <v>30568</v>
      </c>
      <c r="F7794" s="9" t="s">
        <v>30569</v>
      </c>
      <c r="G7794" s="11" t="s">
        <v>53</v>
      </c>
      <c r="H7794" s="11" t="s">
        <v>110</v>
      </c>
      <c r="I7794" s="11" t="s">
        <v>241</v>
      </c>
      <c r="J7794" s="11" t="s">
        <v>27</v>
      </c>
      <c r="K7794" s="11" t="s">
        <v>28</v>
      </c>
      <c r="L7794" s="11" t="s">
        <v>43</v>
      </c>
      <c r="M7794" s="9" t="s">
        <v>799</v>
      </c>
      <c r="N7794" s="9" t="s">
        <v>31</v>
      </c>
      <c r="O7794" s="11" t="s">
        <v>32</v>
      </c>
      <c r="P7794" s="11" t="s">
        <v>22</v>
      </c>
      <c r="Q7794" s="11" t="s">
        <v>38813</v>
      </c>
      <c r="R7794" s="11" t="s">
        <v>46</v>
      </c>
      <c r="S7794" s="9" t="s">
        <v>38814</v>
      </c>
      <c r="T7794" s="9" t="s">
        <v>38815</v>
      </c>
    </row>
    <row r="7795" customHeight="1" spans="1:20">
      <c r="A7795" s="6">
        <v>45218</v>
      </c>
      <c r="B7795" s="9" t="s">
        <v>38816</v>
      </c>
      <c r="C7795" s="9" t="s">
        <v>79</v>
      </c>
      <c r="D7795" s="11" t="s">
        <v>22</v>
      </c>
      <c r="E7795" s="9" t="s">
        <v>35127</v>
      </c>
      <c r="F7795" s="9" t="s">
        <v>35128</v>
      </c>
      <c r="G7795" s="11" t="s">
        <v>130</v>
      </c>
      <c r="H7795" s="11" t="s">
        <v>22</v>
      </c>
      <c r="I7795" s="11" t="s">
        <v>26</v>
      </c>
      <c r="J7795" s="11" t="s">
        <v>27</v>
      </c>
      <c r="K7795" s="11" t="s">
        <v>76</v>
      </c>
      <c r="L7795" s="11" t="s">
        <v>29</v>
      </c>
      <c r="M7795" s="9" t="s">
        <v>44</v>
      </c>
      <c r="N7795" s="9" t="s">
        <v>31</v>
      </c>
      <c r="O7795" s="11" t="s">
        <v>32</v>
      </c>
      <c r="P7795" s="11" t="s">
        <v>22</v>
      </c>
      <c r="Q7795" s="11" t="s">
        <v>38817</v>
      </c>
      <c r="R7795" s="11" t="s">
        <v>34</v>
      </c>
      <c r="S7795" s="9" t="s">
        <v>38818</v>
      </c>
      <c r="T7795" s="9" t="s">
        <v>38819</v>
      </c>
    </row>
    <row r="7796" customHeight="1" spans="1:20">
      <c r="A7796" s="6">
        <v>45218</v>
      </c>
      <c r="B7796" s="9" t="s">
        <v>38820</v>
      </c>
      <c r="C7796" s="9" t="s">
        <v>204</v>
      </c>
      <c r="D7796" s="11" t="s">
        <v>22</v>
      </c>
      <c r="E7796" s="9" t="s">
        <v>38821</v>
      </c>
      <c r="F7796" s="9" t="s">
        <v>38822</v>
      </c>
      <c r="G7796" s="11" t="s">
        <v>82</v>
      </c>
      <c r="H7796" s="11" t="s">
        <v>22</v>
      </c>
      <c r="I7796" s="11" t="s">
        <v>175</v>
      </c>
      <c r="J7796" s="11" t="s">
        <v>27</v>
      </c>
      <c r="K7796" s="11" t="s">
        <v>28</v>
      </c>
      <c r="L7796" s="11" t="s">
        <v>43</v>
      </c>
      <c r="M7796" s="9" t="s">
        <v>44</v>
      </c>
      <c r="N7796" s="9" t="s">
        <v>208</v>
      </c>
      <c r="O7796" s="11" t="s">
        <v>32</v>
      </c>
      <c r="P7796" s="11" t="s">
        <v>22</v>
      </c>
      <c r="Q7796" s="11" t="s">
        <v>38823</v>
      </c>
      <c r="R7796" s="11" t="s">
        <v>56</v>
      </c>
      <c r="S7796" s="9" t="s">
        <v>38824</v>
      </c>
      <c r="T7796" s="9" t="s">
        <v>22</v>
      </c>
    </row>
    <row r="7797" customHeight="1" spans="1:20">
      <c r="A7797" s="6">
        <v>45218</v>
      </c>
      <c r="B7797" s="9" t="s">
        <v>38825</v>
      </c>
      <c r="C7797" s="9" t="s">
        <v>204</v>
      </c>
      <c r="D7797" s="11" t="s">
        <v>22</v>
      </c>
      <c r="E7797" s="9" t="s">
        <v>38826</v>
      </c>
      <c r="F7797" s="9" t="s">
        <v>34966</v>
      </c>
      <c r="G7797" s="11" t="s">
        <v>53</v>
      </c>
      <c r="H7797" s="11" t="s">
        <v>22</v>
      </c>
      <c r="I7797" s="11" t="s">
        <v>214</v>
      </c>
      <c r="J7797" s="11" t="s">
        <v>27</v>
      </c>
      <c r="K7797" s="11" t="s">
        <v>28</v>
      </c>
      <c r="L7797" s="11" t="s">
        <v>43</v>
      </c>
      <c r="M7797" s="9" t="s">
        <v>44</v>
      </c>
      <c r="N7797" s="9" t="s">
        <v>208</v>
      </c>
      <c r="O7797" s="11" t="s">
        <v>32</v>
      </c>
      <c r="P7797" s="11" t="s">
        <v>22</v>
      </c>
      <c r="Q7797" s="11" t="s">
        <v>38827</v>
      </c>
      <c r="R7797" s="11" t="s">
        <v>56</v>
      </c>
      <c r="S7797" s="9" t="s">
        <v>38828</v>
      </c>
      <c r="T7797" s="9" t="s">
        <v>22</v>
      </c>
    </row>
    <row r="7798" customHeight="1" spans="1:20">
      <c r="A7798" s="6">
        <v>45218</v>
      </c>
      <c r="B7798" s="9" t="s">
        <v>38829</v>
      </c>
      <c r="C7798" s="9" t="s">
        <v>204</v>
      </c>
      <c r="D7798" s="11" t="s">
        <v>22</v>
      </c>
      <c r="E7798" s="9" t="s">
        <v>38830</v>
      </c>
      <c r="F7798" s="9" t="s">
        <v>38831</v>
      </c>
      <c r="G7798" s="11" t="s">
        <v>130</v>
      </c>
      <c r="H7798" s="11" t="s">
        <v>110</v>
      </c>
      <c r="I7798" s="11" t="s">
        <v>70</v>
      </c>
      <c r="J7798" s="11" t="s">
        <v>27</v>
      </c>
      <c r="K7798" s="11" t="s">
        <v>28</v>
      </c>
      <c r="L7798" s="11" t="s">
        <v>43</v>
      </c>
      <c r="M7798" s="9" t="s">
        <v>44</v>
      </c>
      <c r="N7798" s="9" t="s">
        <v>208</v>
      </c>
      <c r="O7798" s="11" t="s">
        <v>32</v>
      </c>
      <c r="P7798" s="11" t="s">
        <v>22</v>
      </c>
      <c r="Q7798" s="11" t="s">
        <v>38832</v>
      </c>
      <c r="R7798" s="11" t="s">
        <v>56</v>
      </c>
      <c r="S7798" s="9" t="s">
        <v>38833</v>
      </c>
      <c r="T7798" s="9" t="s">
        <v>22</v>
      </c>
    </row>
    <row r="7799" customHeight="1" spans="1:20">
      <c r="A7799" s="6">
        <v>45218</v>
      </c>
      <c r="B7799" s="9" t="s">
        <v>38834</v>
      </c>
      <c r="C7799" s="9" t="s">
        <v>204</v>
      </c>
      <c r="D7799" s="11" t="s">
        <v>22</v>
      </c>
      <c r="E7799" s="9" t="s">
        <v>38835</v>
      </c>
      <c r="F7799" s="9" t="s">
        <v>38836</v>
      </c>
      <c r="G7799" s="11" t="s">
        <v>130</v>
      </c>
      <c r="H7799" s="11" t="s">
        <v>22</v>
      </c>
      <c r="I7799" s="11" t="s">
        <v>576</v>
      </c>
      <c r="J7799" s="11" t="s">
        <v>27</v>
      </c>
      <c r="K7799" s="11" t="s">
        <v>28</v>
      </c>
      <c r="L7799" s="11" t="s">
        <v>43</v>
      </c>
      <c r="M7799" s="9" t="s">
        <v>30</v>
      </c>
      <c r="N7799" s="9" t="s">
        <v>208</v>
      </c>
      <c r="O7799" s="11" t="s">
        <v>32</v>
      </c>
      <c r="P7799" s="11" t="s">
        <v>22</v>
      </c>
      <c r="Q7799" s="11" t="s">
        <v>38837</v>
      </c>
      <c r="R7799" s="11" t="s">
        <v>56</v>
      </c>
      <c r="S7799" s="9" t="s">
        <v>38838</v>
      </c>
      <c r="T7799" s="9" t="s">
        <v>22</v>
      </c>
    </row>
    <row r="7800" customHeight="1" spans="1:20">
      <c r="A7800" s="6">
        <v>45218</v>
      </c>
      <c r="B7800" s="9" t="s">
        <v>38839</v>
      </c>
      <c r="C7800" s="9" t="s">
        <v>204</v>
      </c>
      <c r="D7800" s="11" t="s">
        <v>22</v>
      </c>
      <c r="E7800" s="9" t="s">
        <v>38840</v>
      </c>
      <c r="F7800" s="9" t="s">
        <v>38841</v>
      </c>
      <c r="G7800" s="11" t="s">
        <v>25</v>
      </c>
      <c r="H7800" s="11" t="s">
        <v>22</v>
      </c>
      <c r="I7800" s="11" t="s">
        <v>880</v>
      </c>
      <c r="J7800" s="11" t="s">
        <v>27</v>
      </c>
      <c r="K7800" s="11" t="s">
        <v>28</v>
      </c>
      <c r="L7800" s="11" t="s">
        <v>43</v>
      </c>
      <c r="M7800" s="9" t="s">
        <v>30</v>
      </c>
      <c r="N7800" s="9" t="s">
        <v>208</v>
      </c>
      <c r="O7800" s="11" t="s">
        <v>32</v>
      </c>
      <c r="P7800" s="11" t="s">
        <v>22</v>
      </c>
      <c r="Q7800" s="11" t="s">
        <v>38842</v>
      </c>
      <c r="R7800" s="11" t="s">
        <v>56</v>
      </c>
      <c r="S7800" s="9" t="s">
        <v>38843</v>
      </c>
      <c r="T7800" s="9" t="s">
        <v>22</v>
      </c>
    </row>
    <row r="7801" customHeight="1" spans="1:20">
      <c r="A7801" s="6">
        <v>45218</v>
      </c>
      <c r="B7801" s="9" t="s">
        <v>38844</v>
      </c>
      <c r="C7801" s="9" t="s">
        <v>204</v>
      </c>
      <c r="D7801" s="11" t="s">
        <v>22</v>
      </c>
      <c r="E7801" s="9" t="s">
        <v>38845</v>
      </c>
      <c r="F7801" s="9" t="s">
        <v>38846</v>
      </c>
      <c r="G7801" s="11" t="s">
        <v>53</v>
      </c>
      <c r="H7801" s="11" t="s">
        <v>22</v>
      </c>
      <c r="I7801" s="11" t="s">
        <v>214</v>
      </c>
      <c r="J7801" s="11" t="s">
        <v>27</v>
      </c>
      <c r="K7801" s="11" t="s">
        <v>28</v>
      </c>
      <c r="L7801" s="11" t="s">
        <v>43</v>
      </c>
      <c r="M7801" s="9" t="s">
        <v>30</v>
      </c>
      <c r="N7801" s="9" t="s">
        <v>208</v>
      </c>
      <c r="O7801" s="11" t="s">
        <v>32</v>
      </c>
      <c r="P7801" s="11" t="s">
        <v>22</v>
      </c>
      <c r="Q7801" s="11" t="s">
        <v>38847</v>
      </c>
      <c r="R7801" s="11" t="s">
        <v>56</v>
      </c>
      <c r="S7801" s="9" t="s">
        <v>38848</v>
      </c>
      <c r="T7801" s="9" t="s">
        <v>22</v>
      </c>
    </row>
    <row r="7802" customHeight="1" spans="1:20">
      <c r="A7802" s="6">
        <v>45218</v>
      </c>
      <c r="B7802" s="9" t="s">
        <v>38849</v>
      </c>
      <c r="C7802" s="9" t="s">
        <v>50</v>
      </c>
      <c r="D7802" s="11" t="s">
        <v>22</v>
      </c>
      <c r="E7802" s="9" t="s">
        <v>38850</v>
      </c>
      <c r="F7802" s="9" t="s">
        <v>38851</v>
      </c>
      <c r="G7802" s="11" t="s">
        <v>130</v>
      </c>
      <c r="H7802" s="11" t="s">
        <v>22</v>
      </c>
      <c r="I7802" s="11" t="s">
        <v>277</v>
      </c>
      <c r="J7802" s="11" t="s">
        <v>27</v>
      </c>
      <c r="K7802" s="11" t="s">
        <v>28</v>
      </c>
      <c r="L7802" s="11" t="s">
        <v>43</v>
      </c>
      <c r="M7802" s="9" t="s">
        <v>30</v>
      </c>
      <c r="N7802" s="9" t="s">
        <v>31</v>
      </c>
      <c r="O7802" s="11" t="s">
        <v>32</v>
      </c>
      <c r="P7802" s="11" t="s">
        <v>22</v>
      </c>
      <c r="Q7802" s="11" t="s">
        <v>38852</v>
      </c>
      <c r="R7802" s="11" t="s">
        <v>56</v>
      </c>
      <c r="S7802" s="9" t="s">
        <v>38853</v>
      </c>
      <c r="T7802" s="9" t="s">
        <v>22</v>
      </c>
    </row>
    <row r="7803" customHeight="1" spans="1:20">
      <c r="A7803" s="6">
        <v>45218</v>
      </c>
      <c r="B7803" s="9" t="s">
        <v>38854</v>
      </c>
      <c r="C7803" s="9" t="s">
        <v>50</v>
      </c>
      <c r="D7803" s="11" t="s">
        <v>22</v>
      </c>
      <c r="E7803" s="9" t="s">
        <v>38855</v>
      </c>
      <c r="F7803" s="9" t="s">
        <v>38856</v>
      </c>
      <c r="G7803" s="11" t="s">
        <v>130</v>
      </c>
      <c r="H7803" s="11" t="s">
        <v>22</v>
      </c>
      <c r="I7803" s="11" t="s">
        <v>384</v>
      </c>
      <c r="J7803" s="11" t="s">
        <v>27</v>
      </c>
      <c r="K7803" s="11" t="s">
        <v>28</v>
      </c>
      <c r="L7803" s="11" t="s">
        <v>43</v>
      </c>
      <c r="M7803" s="9" t="s">
        <v>30</v>
      </c>
      <c r="N7803" s="9" t="s">
        <v>31</v>
      </c>
      <c r="O7803" s="11" t="s">
        <v>32</v>
      </c>
      <c r="P7803" s="11" t="s">
        <v>22</v>
      </c>
      <c r="Q7803" s="11" t="s">
        <v>38857</v>
      </c>
      <c r="R7803" s="11" t="s">
        <v>56</v>
      </c>
      <c r="S7803" s="9" t="s">
        <v>38858</v>
      </c>
      <c r="T7803" s="9" t="s">
        <v>22</v>
      </c>
    </row>
    <row r="7804" customHeight="1" spans="1:20">
      <c r="A7804" s="6">
        <v>45218</v>
      </c>
      <c r="B7804" s="9" t="s">
        <v>38859</v>
      </c>
      <c r="C7804" s="9" t="s">
        <v>6302</v>
      </c>
      <c r="D7804" s="11" t="s">
        <v>22</v>
      </c>
      <c r="E7804" s="9" t="s">
        <v>38860</v>
      </c>
      <c r="F7804" s="9" t="s">
        <v>38861</v>
      </c>
      <c r="G7804" s="11" t="s">
        <v>247</v>
      </c>
      <c r="H7804" s="11" t="s">
        <v>22</v>
      </c>
      <c r="I7804" s="11" t="s">
        <v>42</v>
      </c>
      <c r="J7804" s="11" t="s">
        <v>27</v>
      </c>
      <c r="K7804" s="11" t="s">
        <v>28</v>
      </c>
      <c r="L7804" s="11" t="s">
        <v>43</v>
      </c>
      <c r="M7804" s="9" t="s">
        <v>30</v>
      </c>
      <c r="N7804" s="9" t="s">
        <v>31</v>
      </c>
      <c r="O7804" s="11" t="s">
        <v>32</v>
      </c>
      <c r="P7804" s="11" t="s">
        <v>22</v>
      </c>
      <c r="Q7804" s="11" t="s">
        <v>38862</v>
      </c>
      <c r="R7804" s="11" t="s">
        <v>46</v>
      </c>
      <c r="S7804" s="9" t="s">
        <v>38863</v>
      </c>
      <c r="T7804" s="9" t="s">
        <v>22</v>
      </c>
    </row>
    <row r="7805" customHeight="1" spans="1:20">
      <c r="A7805" s="6">
        <v>45218</v>
      </c>
      <c r="B7805" s="9" t="s">
        <v>38864</v>
      </c>
      <c r="C7805" s="9" t="s">
        <v>6302</v>
      </c>
      <c r="D7805" s="11" t="s">
        <v>22</v>
      </c>
      <c r="E7805" s="9" t="s">
        <v>38865</v>
      </c>
      <c r="F7805" s="9" t="s">
        <v>38866</v>
      </c>
      <c r="G7805" s="11" t="s">
        <v>130</v>
      </c>
      <c r="H7805" s="11" t="s">
        <v>22</v>
      </c>
      <c r="I7805" s="11" t="s">
        <v>701</v>
      </c>
      <c r="J7805" s="11" t="s">
        <v>27</v>
      </c>
      <c r="K7805" s="11" t="s">
        <v>28</v>
      </c>
      <c r="L7805" s="11" t="s">
        <v>43</v>
      </c>
      <c r="M7805" s="9" t="s">
        <v>30</v>
      </c>
      <c r="N7805" s="9" t="s">
        <v>31</v>
      </c>
      <c r="O7805" s="11" t="s">
        <v>32</v>
      </c>
      <c r="P7805" s="11" t="s">
        <v>22</v>
      </c>
      <c r="Q7805" s="11" t="s">
        <v>38867</v>
      </c>
      <c r="R7805" s="11" t="s">
        <v>46</v>
      </c>
      <c r="S7805" s="9" t="s">
        <v>38868</v>
      </c>
      <c r="T7805" s="9" t="s">
        <v>22</v>
      </c>
    </row>
    <row r="7806" customHeight="1" spans="1:20">
      <c r="A7806" s="6">
        <v>45218</v>
      </c>
      <c r="B7806" s="9" t="s">
        <v>38869</v>
      </c>
      <c r="C7806" s="9" t="s">
        <v>50</v>
      </c>
      <c r="D7806" s="11" t="s">
        <v>22</v>
      </c>
      <c r="E7806" s="9" t="s">
        <v>38870</v>
      </c>
      <c r="F7806" s="9" t="s">
        <v>38871</v>
      </c>
      <c r="G7806" s="11" t="s">
        <v>336</v>
      </c>
      <c r="H7806" s="11" t="s">
        <v>22</v>
      </c>
      <c r="I7806" s="11" t="s">
        <v>448</v>
      </c>
      <c r="J7806" s="11" t="s">
        <v>27</v>
      </c>
      <c r="K7806" s="11" t="s">
        <v>28</v>
      </c>
      <c r="L7806" s="11" t="s">
        <v>43</v>
      </c>
      <c r="M7806" s="9" t="s">
        <v>44</v>
      </c>
      <c r="N7806" s="9" t="s">
        <v>31</v>
      </c>
      <c r="O7806" s="11" t="s">
        <v>32</v>
      </c>
      <c r="P7806" s="11" t="s">
        <v>22</v>
      </c>
      <c r="Q7806" s="11" t="s">
        <v>38872</v>
      </c>
      <c r="R7806" s="11" t="s">
        <v>56</v>
      </c>
      <c r="S7806" s="9" t="s">
        <v>38873</v>
      </c>
      <c r="T7806" s="9" t="s">
        <v>22</v>
      </c>
    </row>
    <row r="7807" customHeight="1" spans="1:20">
      <c r="A7807" s="6">
        <v>45218</v>
      </c>
      <c r="B7807" s="9" t="s">
        <v>38874</v>
      </c>
      <c r="C7807" s="9" t="s">
        <v>50</v>
      </c>
      <c r="D7807" s="11" t="s">
        <v>22</v>
      </c>
      <c r="E7807" s="9" t="s">
        <v>38875</v>
      </c>
      <c r="F7807" s="9" t="s">
        <v>38876</v>
      </c>
      <c r="G7807" s="11" t="s">
        <v>25</v>
      </c>
      <c r="H7807" s="11" t="s">
        <v>22</v>
      </c>
      <c r="I7807" s="11" t="s">
        <v>70</v>
      </c>
      <c r="J7807" s="11" t="s">
        <v>27</v>
      </c>
      <c r="K7807" s="11" t="s">
        <v>28</v>
      </c>
      <c r="L7807" s="11" t="s">
        <v>43</v>
      </c>
      <c r="M7807" s="9" t="s">
        <v>30</v>
      </c>
      <c r="N7807" s="9" t="s">
        <v>31</v>
      </c>
      <c r="O7807" s="11" t="s">
        <v>32</v>
      </c>
      <c r="P7807" s="11" t="s">
        <v>22</v>
      </c>
      <c r="Q7807" s="11" t="s">
        <v>38877</v>
      </c>
      <c r="R7807" s="11" t="s">
        <v>56</v>
      </c>
      <c r="S7807" s="9" t="s">
        <v>38878</v>
      </c>
      <c r="T7807" s="9" t="s">
        <v>22</v>
      </c>
    </row>
    <row r="7808" customHeight="1" spans="1:20">
      <c r="A7808" s="6">
        <v>45218</v>
      </c>
      <c r="B7808" s="9" t="s">
        <v>38879</v>
      </c>
      <c r="C7808" s="9" t="s">
        <v>7199</v>
      </c>
      <c r="D7808" s="11" t="s">
        <v>22</v>
      </c>
      <c r="E7808" s="9" t="s">
        <v>38880</v>
      </c>
      <c r="F7808" s="9" t="s">
        <v>38881</v>
      </c>
      <c r="G7808" s="11" t="s">
        <v>336</v>
      </c>
      <c r="H7808" s="11" t="s">
        <v>148</v>
      </c>
      <c r="I7808" s="11" t="s">
        <v>384</v>
      </c>
      <c r="J7808" s="11" t="s">
        <v>27</v>
      </c>
      <c r="K7808" s="11" t="s">
        <v>28</v>
      </c>
      <c r="L7808" s="11" t="s">
        <v>43</v>
      </c>
      <c r="M7808" s="9" t="s">
        <v>30</v>
      </c>
      <c r="N7808" s="9" t="s">
        <v>31</v>
      </c>
      <c r="O7808" s="11" t="s">
        <v>32</v>
      </c>
      <c r="P7808" s="11" t="s">
        <v>22</v>
      </c>
      <c r="Q7808" s="11" t="s">
        <v>38882</v>
      </c>
      <c r="R7808" s="11" t="s">
        <v>46</v>
      </c>
      <c r="S7808" s="9" t="s">
        <v>38883</v>
      </c>
      <c r="T7808" s="9" t="s">
        <v>22</v>
      </c>
    </row>
    <row r="7809" customHeight="1" spans="1:20">
      <c r="A7809" s="6">
        <v>45218</v>
      </c>
      <c r="B7809" s="9" t="s">
        <v>38884</v>
      </c>
      <c r="C7809" s="9" t="s">
        <v>50</v>
      </c>
      <c r="D7809" s="11" t="s">
        <v>22</v>
      </c>
      <c r="E7809" s="9" t="s">
        <v>38885</v>
      </c>
      <c r="F7809" s="9" t="s">
        <v>38886</v>
      </c>
      <c r="G7809" s="11" t="s">
        <v>130</v>
      </c>
      <c r="H7809" s="11" t="s">
        <v>22</v>
      </c>
      <c r="I7809" s="11" t="s">
        <v>277</v>
      </c>
      <c r="J7809" s="11" t="s">
        <v>27</v>
      </c>
      <c r="K7809" s="11" t="s">
        <v>28</v>
      </c>
      <c r="L7809" s="11" t="s">
        <v>43</v>
      </c>
      <c r="M7809" s="9" t="s">
        <v>30</v>
      </c>
      <c r="N7809" s="9" t="s">
        <v>31</v>
      </c>
      <c r="O7809" s="11" t="s">
        <v>32</v>
      </c>
      <c r="P7809" s="11" t="s">
        <v>22</v>
      </c>
      <c r="Q7809" s="11" t="s">
        <v>38887</v>
      </c>
      <c r="R7809" s="11" t="s">
        <v>56</v>
      </c>
      <c r="S7809" s="9" t="s">
        <v>38888</v>
      </c>
      <c r="T7809" s="9" t="s">
        <v>22</v>
      </c>
    </row>
    <row r="7810" customHeight="1" spans="1:20">
      <c r="A7810" s="6">
        <v>45218</v>
      </c>
      <c r="B7810" s="9" t="s">
        <v>38889</v>
      </c>
      <c r="C7810" s="9" t="s">
        <v>50</v>
      </c>
      <c r="D7810" s="11" t="s">
        <v>22</v>
      </c>
      <c r="E7810" s="9" t="s">
        <v>38890</v>
      </c>
      <c r="F7810" s="9" t="s">
        <v>38891</v>
      </c>
      <c r="G7810" s="11" t="s">
        <v>336</v>
      </c>
      <c r="H7810" s="11" t="s">
        <v>22</v>
      </c>
      <c r="I7810" s="11" t="s">
        <v>111</v>
      </c>
      <c r="J7810" s="11" t="s">
        <v>27</v>
      </c>
      <c r="K7810" s="11" t="s">
        <v>28</v>
      </c>
      <c r="L7810" s="11" t="s">
        <v>43</v>
      </c>
      <c r="M7810" s="9" t="s">
        <v>30</v>
      </c>
      <c r="N7810" s="9" t="s">
        <v>31</v>
      </c>
      <c r="O7810" s="11" t="s">
        <v>32</v>
      </c>
      <c r="P7810" s="11" t="s">
        <v>22</v>
      </c>
      <c r="Q7810" s="11" t="s">
        <v>38892</v>
      </c>
      <c r="R7810" s="11" t="s">
        <v>46</v>
      </c>
      <c r="S7810" s="9" t="s">
        <v>38893</v>
      </c>
      <c r="T7810" s="9" t="s">
        <v>22</v>
      </c>
    </row>
    <row r="7811" customHeight="1" spans="1:20">
      <c r="A7811" s="6">
        <v>45218</v>
      </c>
      <c r="B7811" s="9" t="s">
        <v>38894</v>
      </c>
      <c r="C7811" s="9" t="s">
        <v>6302</v>
      </c>
      <c r="D7811" s="11" t="s">
        <v>22</v>
      </c>
      <c r="E7811" s="9" t="s">
        <v>38895</v>
      </c>
      <c r="F7811" s="9" t="s">
        <v>38896</v>
      </c>
      <c r="G7811" s="11" t="s">
        <v>25</v>
      </c>
      <c r="H7811" s="11" t="s">
        <v>22</v>
      </c>
      <c r="I7811" s="11" t="s">
        <v>124</v>
      </c>
      <c r="J7811" s="11" t="s">
        <v>27</v>
      </c>
      <c r="K7811" s="11" t="s">
        <v>28</v>
      </c>
      <c r="L7811" s="11" t="s">
        <v>43</v>
      </c>
      <c r="M7811" s="9" t="s">
        <v>30</v>
      </c>
      <c r="N7811" s="9" t="s">
        <v>31</v>
      </c>
      <c r="O7811" s="11" t="s">
        <v>32</v>
      </c>
      <c r="P7811" s="11" t="s">
        <v>22</v>
      </c>
      <c r="Q7811" s="11" t="s">
        <v>38897</v>
      </c>
      <c r="R7811" s="11" t="s">
        <v>46</v>
      </c>
      <c r="S7811" s="9" t="s">
        <v>38898</v>
      </c>
      <c r="T7811" s="9" t="s">
        <v>22</v>
      </c>
    </row>
    <row r="7812" customHeight="1" spans="1:20">
      <c r="A7812" s="6">
        <v>45218</v>
      </c>
      <c r="B7812" s="9" t="s">
        <v>38899</v>
      </c>
      <c r="C7812" s="9" t="s">
        <v>5616</v>
      </c>
      <c r="D7812" s="11" t="s">
        <v>22</v>
      </c>
      <c r="E7812" s="9" t="s">
        <v>38900</v>
      </c>
      <c r="F7812" s="9" t="s">
        <v>38901</v>
      </c>
      <c r="G7812" s="11" t="s">
        <v>130</v>
      </c>
      <c r="H7812" s="11" t="s">
        <v>22</v>
      </c>
      <c r="I7812" s="11" t="s">
        <v>576</v>
      </c>
      <c r="J7812" s="11" t="s">
        <v>27</v>
      </c>
      <c r="K7812" s="11" t="s">
        <v>28</v>
      </c>
      <c r="L7812" s="11" t="s">
        <v>43</v>
      </c>
      <c r="M7812" s="9" t="s">
        <v>30</v>
      </c>
      <c r="N7812" s="9" t="s">
        <v>31</v>
      </c>
      <c r="O7812" s="11" t="s">
        <v>32</v>
      </c>
      <c r="P7812" s="11" t="s">
        <v>22</v>
      </c>
      <c r="Q7812" s="11" t="s">
        <v>38902</v>
      </c>
      <c r="R7812" s="11" t="s">
        <v>46</v>
      </c>
      <c r="S7812" s="9" t="s">
        <v>38903</v>
      </c>
      <c r="T7812" s="9" t="s">
        <v>38904</v>
      </c>
    </row>
    <row r="7813" customHeight="1" spans="1:20">
      <c r="A7813" s="6">
        <v>45218</v>
      </c>
      <c r="B7813" s="9" t="s">
        <v>38905</v>
      </c>
      <c r="C7813" s="9" t="s">
        <v>6302</v>
      </c>
      <c r="D7813" s="11" t="s">
        <v>22</v>
      </c>
      <c r="E7813" s="9" t="s">
        <v>38906</v>
      </c>
      <c r="F7813" s="9" t="s">
        <v>38907</v>
      </c>
      <c r="G7813" s="11" t="s">
        <v>130</v>
      </c>
      <c r="H7813" s="11" t="s">
        <v>22</v>
      </c>
      <c r="I7813" s="11" t="s">
        <v>149</v>
      </c>
      <c r="J7813" s="11" t="s">
        <v>27</v>
      </c>
      <c r="K7813" s="11" t="s">
        <v>28</v>
      </c>
      <c r="L7813" s="11" t="s">
        <v>43</v>
      </c>
      <c r="M7813" s="9" t="s">
        <v>30</v>
      </c>
      <c r="N7813" s="9" t="s">
        <v>31</v>
      </c>
      <c r="O7813" s="11" t="s">
        <v>32</v>
      </c>
      <c r="P7813" s="11" t="s">
        <v>22</v>
      </c>
      <c r="Q7813" s="11" t="s">
        <v>38908</v>
      </c>
      <c r="R7813" s="11" t="s">
        <v>46</v>
      </c>
      <c r="S7813" s="9" t="s">
        <v>38909</v>
      </c>
      <c r="T7813" s="9" t="s">
        <v>38910</v>
      </c>
    </row>
    <row r="7814" customHeight="1" spans="1:20">
      <c r="A7814" s="6">
        <v>45218</v>
      </c>
      <c r="B7814" s="9" t="s">
        <v>38911</v>
      </c>
      <c r="C7814" s="9" t="s">
        <v>6302</v>
      </c>
      <c r="D7814" s="11" t="s">
        <v>22</v>
      </c>
      <c r="E7814" s="9" t="s">
        <v>26549</v>
      </c>
      <c r="F7814" s="9" t="s">
        <v>26550</v>
      </c>
      <c r="G7814" s="11" t="s">
        <v>336</v>
      </c>
      <c r="H7814" s="11" t="s">
        <v>22</v>
      </c>
      <c r="I7814" s="11" t="s">
        <v>277</v>
      </c>
      <c r="J7814" s="11" t="s">
        <v>27</v>
      </c>
      <c r="K7814" s="11" t="s">
        <v>28</v>
      </c>
      <c r="L7814" s="11" t="s">
        <v>43</v>
      </c>
      <c r="M7814" s="9" t="s">
        <v>30</v>
      </c>
      <c r="N7814" s="9" t="s">
        <v>31</v>
      </c>
      <c r="O7814" s="11" t="s">
        <v>32</v>
      </c>
      <c r="P7814" s="11" t="s">
        <v>22</v>
      </c>
      <c r="Q7814" s="11" t="s">
        <v>38912</v>
      </c>
      <c r="R7814" s="11" t="s">
        <v>46</v>
      </c>
      <c r="S7814" s="9" t="s">
        <v>38913</v>
      </c>
      <c r="T7814" s="9" t="s">
        <v>38914</v>
      </c>
    </row>
    <row r="7815" customHeight="1" spans="1:20">
      <c r="A7815" s="6">
        <v>45218</v>
      </c>
      <c r="B7815" s="9" t="s">
        <v>38915</v>
      </c>
      <c r="C7815" s="9" t="s">
        <v>16210</v>
      </c>
      <c r="D7815" s="11" t="s">
        <v>22</v>
      </c>
      <c r="E7815" s="9" t="s">
        <v>30690</v>
      </c>
      <c r="F7815" s="9" t="s">
        <v>30691</v>
      </c>
      <c r="G7815" s="11" t="s">
        <v>53</v>
      </c>
      <c r="H7815" s="11" t="s">
        <v>22</v>
      </c>
      <c r="I7815" s="11" t="s">
        <v>9666</v>
      </c>
      <c r="J7815" s="11" t="s">
        <v>27</v>
      </c>
      <c r="K7815" s="11" t="s">
        <v>28</v>
      </c>
      <c r="L7815" s="11" t="s">
        <v>43</v>
      </c>
      <c r="M7815" s="9" t="s">
        <v>30</v>
      </c>
      <c r="N7815" s="9" t="s">
        <v>31</v>
      </c>
      <c r="O7815" s="11" t="s">
        <v>32</v>
      </c>
      <c r="P7815" s="11" t="s">
        <v>22</v>
      </c>
      <c r="Q7815" s="11" t="s">
        <v>38916</v>
      </c>
      <c r="R7815" s="11" t="s">
        <v>46</v>
      </c>
      <c r="S7815" s="9" t="s">
        <v>38917</v>
      </c>
      <c r="T7815" s="9" t="s">
        <v>38918</v>
      </c>
    </row>
    <row r="7816" customHeight="1" spans="1:20">
      <c r="A7816" s="6">
        <v>45218</v>
      </c>
      <c r="B7816" s="9" t="s">
        <v>38919</v>
      </c>
      <c r="C7816" s="9" t="s">
        <v>6371</v>
      </c>
      <c r="D7816" s="11" t="s">
        <v>22</v>
      </c>
      <c r="E7816" s="9" t="s">
        <v>37088</v>
      </c>
      <c r="F7816" s="9" t="s">
        <v>37089</v>
      </c>
      <c r="G7816" s="11" t="s">
        <v>53</v>
      </c>
      <c r="H7816" s="11" t="s">
        <v>22</v>
      </c>
      <c r="I7816" s="11" t="s">
        <v>175</v>
      </c>
      <c r="J7816" s="11" t="s">
        <v>27</v>
      </c>
      <c r="K7816" s="11" t="s">
        <v>28</v>
      </c>
      <c r="L7816" s="11" t="s">
        <v>43</v>
      </c>
      <c r="M7816" s="9" t="s">
        <v>30</v>
      </c>
      <c r="N7816" s="9" t="s">
        <v>31</v>
      </c>
      <c r="O7816" s="11" t="s">
        <v>32</v>
      </c>
      <c r="P7816" s="11" t="s">
        <v>22</v>
      </c>
      <c r="Q7816" s="11" t="s">
        <v>38920</v>
      </c>
      <c r="R7816" s="11" t="s">
        <v>46</v>
      </c>
      <c r="S7816" s="9" t="s">
        <v>38921</v>
      </c>
      <c r="T7816" s="9" t="s">
        <v>38922</v>
      </c>
    </row>
    <row r="7817" customHeight="1" spans="1:20">
      <c r="A7817" s="6">
        <v>45218</v>
      </c>
      <c r="B7817" s="9" t="s">
        <v>38923</v>
      </c>
      <c r="C7817" s="9" t="s">
        <v>6302</v>
      </c>
      <c r="D7817" s="11" t="s">
        <v>22</v>
      </c>
      <c r="E7817" s="9" t="s">
        <v>38924</v>
      </c>
      <c r="F7817" s="9" t="s">
        <v>38925</v>
      </c>
      <c r="G7817" s="11" t="s">
        <v>62</v>
      </c>
      <c r="H7817" s="11" t="s">
        <v>22</v>
      </c>
      <c r="I7817" s="11" t="s">
        <v>293</v>
      </c>
      <c r="J7817" s="11" t="s">
        <v>27</v>
      </c>
      <c r="K7817" s="11" t="s">
        <v>28</v>
      </c>
      <c r="L7817" s="11" t="s">
        <v>43</v>
      </c>
      <c r="M7817" s="9" t="s">
        <v>44</v>
      </c>
      <c r="N7817" s="9" t="s">
        <v>31</v>
      </c>
      <c r="O7817" s="11" t="s">
        <v>32</v>
      </c>
      <c r="P7817" s="11" t="s">
        <v>22</v>
      </c>
      <c r="Q7817" s="11" t="s">
        <v>38926</v>
      </c>
      <c r="R7817" s="11" t="s">
        <v>46</v>
      </c>
      <c r="S7817" s="9" t="s">
        <v>38927</v>
      </c>
      <c r="T7817" s="9" t="s">
        <v>38928</v>
      </c>
    </row>
    <row r="7818" customHeight="1" spans="1:20">
      <c r="A7818" s="6">
        <v>45218</v>
      </c>
      <c r="B7818" s="9" t="s">
        <v>38929</v>
      </c>
      <c r="C7818" s="9" t="s">
        <v>8020</v>
      </c>
      <c r="D7818" s="11" t="s">
        <v>22</v>
      </c>
      <c r="E7818" s="9" t="s">
        <v>38930</v>
      </c>
      <c r="F7818" s="9" t="s">
        <v>38931</v>
      </c>
      <c r="G7818" s="11" t="s">
        <v>25</v>
      </c>
      <c r="H7818" s="11" t="s">
        <v>22</v>
      </c>
      <c r="I7818" s="11" t="s">
        <v>117</v>
      </c>
      <c r="J7818" s="11" t="s">
        <v>27</v>
      </c>
      <c r="K7818" s="11" t="s">
        <v>28</v>
      </c>
      <c r="L7818" s="11" t="s">
        <v>43</v>
      </c>
      <c r="M7818" s="9" t="s">
        <v>30</v>
      </c>
      <c r="N7818" s="9" t="s">
        <v>31</v>
      </c>
      <c r="O7818" s="11" t="s">
        <v>32</v>
      </c>
      <c r="P7818" s="11" t="s">
        <v>22</v>
      </c>
      <c r="Q7818" s="11" t="s">
        <v>38932</v>
      </c>
      <c r="R7818" s="11" t="s">
        <v>46</v>
      </c>
      <c r="S7818" s="9" t="s">
        <v>38933</v>
      </c>
      <c r="T7818" s="9" t="s">
        <v>38934</v>
      </c>
    </row>
    <row r="7819" customHeight="1" spans="1:20">
      <c r="A7819" s="6">
        <v>45218</v>
      </c>
      <c r="B7819" s="9" t="s">
        <v>38935</v>
      </c>
      <c r="C7819" s="9" t="s">
        <v>179</v>
      </c>
      <c r="D7819" s="11" t="s">
        <v>22</v>
      </c>
      <c r="E7819" s="9" t="s">
        <v>38936</v>
      </c>
      <c r="F7819" s="9" t="s">
        <v>38937</v>
      </c>
      <c r="G7819" s="11" t="s">
        <v>82</v>
      </c>
      <c r="H7819" s="11" t="s">
        <v>22</v>
      </c>
      <c r="I7819" s="11" t="s">
        <v>168</v>
      </c>
      <c r="J7819" s="11" t="s">
        <v>27</v>
      </c>
      <c r="K7819" s="11" t="s">
        <v>28</v>
      </c>
      <c r="L7819" s="11" t="s">
        <v>43</v>
      </c>
      <c r="M7819" s="9" t="s">
        <v>169</v>
      </c>
      <c r="N7819" s="9" t="s">
        <v>31</v>
      </c>
      <c r="O7819" s="11" t="s">
        <v>32</v>
      </c>
      <c r="P7819" s="11" t="s">
        <v>22</v>
      </c>
      <c r="Q7819" s="11" t="s">
        <v>38938</v>
      </c>
      <c r="R7819" s="11" t="s">
        <v>46</v>
      </c>
      <c r="S7819" s="9" t="s">
        <v>38939</v>
      </c>
      <c r="T7819" s="9" t="s">
        <v>38940</v>
      </c>
    </row>
    <row r="7820" customHeight="1" spans="1:20">
      <c r="A7820" s="6">
        <v>45218</v>
      </c>
      <c r="B7820" s="9" t="s">
        <v>38941</v>
      </c>
      <c r="C7820" s="9" t="s">
        <v>646</v>
      </c>
      <c r="D7820" s="11" t="s">
        <v>22</v>
      </c>
      <c r="E7820" s="9" t="s">
        <v>38942</v>
      </c>
      <c r="F7820" s="9" t="s">
        <v>38943</v>
      </c>
      <c r="G7820" s="11" t="s">
        <v>53</v>
      </c>
      <c r="H7820" s="11" t="s">
        <v>22</v>
      </c>
      <c r="I7820" s="11" t="s">
        <v>412</v>
      </c>
      <c r="J7820" s="11" t="s">
        <v>27</v>
      </c>
      <c r="K7820" s="11" t="s">
        <v>28</v>
      </c>
      <c r="L7820" s="11" t="s">
        <v>43</v>
      </c>
      <c r="M7820" s="9" t="s">
        <v>44</v>
      </c>
      <c r="N7820" s="9" t="s">
        <v>31</v>
      </c>
      <c r="O7820" s="11" t="s">
        <v>32</v>
      </c>
      <c r="P7820" s="11" t="s">
        <v>22</v>
      </c>
      <c r="Q7820" s="11" t="s">
        <v>38944</v>
      </c>
      <c r="R7820" s="11" t="s">
        <v>46</v>
      </c>
      <c r="S7820" s="9" t="s">
        <v>38945</v>
      </c>
      <c r="T7820" s="9" t="s">
        <v>38946</v>
      </c>
    </row>
    <row r="7821" customHeight="1" spans="1:20">
      <c r="A7821" s="6">
        <v>45218</v>
      </c>
      <c r="B7821" s="9" t="s">
        <v>38947</v>
      </c>
      <c r="C7821" s="9" t="s">
        <v>179</v>
      </c>
      <c r="D7821" s="11" t="s">
        <v>22</v>
      </c>
      <c r="E7821" s="9" t="s">
        <v>38948</v>
      </c>
      <c r="F7821" s="9" t="s">
        <v>38949</v>
      </c>
      <c r="G7821" s="11" t="s">
        <v>336</v>
      </c>
      <c r="H7821" s="11" t="s">
        <v>110</v>
      </c>
      <c r="I7821" s="11" t="s">
        <v>277</v>
      </c>
      <c r="J7821" s="11" t="s">
        <v>27</v>
      </c>
      <c r="K7821" s="11" t="s">
        <v>28</v>
      </c>
      <c r="L7821" s="11" t="s">
        <v>43</v>
      </c>
      <c r="M7821" s="9" t="s">
        <v>799</v>
      </c>
      <c r="N7821" s="9" t="s">
        <v>31</v>
      </c>
      <c r="O7821" s="11" t="s">
        <v>32</v>
      </c>
      <c r="P7821" s="11" t="s">
        <v>22</v>
      </c>
      <c r="Q7821" s="11" t="s">
        <v>38950</v>
      </c>
      <c r="R7821" s="11" t="s">
        <v>46</v>
      </c>
      <c r="S7821" s="9" t="s">
        <v>38951</v>
      </c>
      <c r="T7821" s="9" t="s">
        <v>38952</v>
      </c>
    </row>
    <row r="7822" customHeight="1" spans="1:20">
      <c r="A7822" s="6">
        <v>45218</v>
      </c>
      <c r="B7822" s="9" t="s">
        <v>38953</v>
      </c>
      <c r="C7822" s="9" t="s">
        <v>1475</v>
      </c>
      <c r="D7822" s="11" t="s">
        <v>22</v>
      </c>
      <c r="E7822" s="9" t="s">
        <v>38954</v>
      </c>
      <c r="F7822" s="9" t="s">
        <v>38955</v>
      </c>
      <c r="G7822" s="11" t="s">
        <v>194</v>
      </c>
      <c r="H7822" s="11" t="s">
        <v>22</v>
      </c>
      <c r="I7822" s="11" t="s">
        <v>732</v>
      </c>
      <c r="J7822" s="11" t="s">
        <v>27</v>
      </c>
      <c r="K7822" s="11" t="s">
        <v>76</v>
      </c>
      <c r="L7822" s="11" t="s">
        <v>43</v>
      </c>
      <c r="M7822" s="9" t="s">
        <v>44</v>
      </c>
      <c r="N7822" s="9" t="s">
        <v>31</v>
      </c>
      <c r="O7822" s="11" t="s">
        <v>32</v>
      </c>
      <c r="P7822" s="11" t="s">
        <v>22</v>
      </c>
      <c r="Q7822" s="11" t="s">
        <v>38956</v>
      </c>
      <c r="R7822" s="11" t="s">
        <v>46</v>
      </c>
      <c r="S7822" s="9" t="s">
        <v>38957</v>
      </c>
      <c r="T7822" s="9" t="s">
        <v>38958</v>
      </c>
    </row>
    <row r="7823" customHeight="1" spans="1:20">
      <c r="A7823" s="6">
        <v>45218</v>
      </c>
      <c r="B7823" s="9" t="s">
        <v>38959</v>
      </c>
      <c r="C7823" s="9" t="s">
        <v>817</v>
      </c>
      <c r="D7823" s="11" t="s">
        <v>22</v>
      </c>
      <c r="E7823" s="9" t="s">
        <v>38960</v>
      </c>
      <c r="F7823" s="9" t="s">
        <v>18724</v>
      </c>
      <c r="G7823" s="11" t="s">
        <v>82</v>
      </c>
      <c r="H7823" s="11" t="s">
        <v>110</v>
      </c>
      <c r="I7823" s="11" t="s">
        <v>277</v>
      </c>
      <c r="J7823" s="11" t="s">
        <v>27</v>
      </c>
      <c r="K7823" s="11" t="s">
        <v>28</v>
      </c>
      <c r="L7823" s="11" t="s">
        <v>43</v>
      </c>
      <c r="M7823" s="9" t="s">
        <v>44</v>
      </c>
      <c r="N7823" s="9" t="s">
        <v>31</v>
      </c>
      <c r="O7823" s="11" t="s">
        <v>32</v>
      </c>
      <c r="P7823" s="11" t="s">
        <v>22</v>
      </c>
      <c r="Q7823" s="11" t="s">
        <v>38961</v>
      </c>
      <c r="R7823" s="11" t="s">
        <v>46</v>
      </c>
      <c r="S7823" s="9" t="s">
        <v>38962</v>
      </c>
      <c r="T7823" s="9" t="s">
        <v>38963</v>
      </c>
    </row>
    <row r="7824" customHeight="1" spans="1:20">
      <c r="A7824" s="6">
        <v>45218</v>
      </c>
      <c r="B7824" s="9" t="s">
        <v>38964</v>
      </c>
      <c r="C7824" s="9" t="s">
        <v>2868</v>
      </c>
      <c r="D7824" s="11" t="s">
        <v>22</v>
      </c>
      <c r="E7824" s="9" t="s">
        <v>38965</v>
      </c>
      <c r="F7824" s="9" t="s">
        <v>22</v>
      </c>
      <c r="G7824" s="11" t="s">
        <v>22</v>
      </c>
      <c r="H7824" s="11" t="s">
        <v>110</v>
      </c>
      <c r="I7824" s="11" t="s">
        <v>277</v>
      </c>
      <c r="J7824" s="11" t="s">
        <v>27</v>
      </c>
      <c r="K7824" s="11" t="s">
        <v>28</v>
      </c>
      <c r="L7824" s="11" t="s">
        <v>43</v>
      </c>
      <c r="M7824" s="9" t="s">
        <v>30</v>
      </c>
      <c r="N7824" s="9" t="s">
        <v>31</v>
      </c>
      <c r="O7824" s="11" t="s">
        <v>32</v>
      </c>
      <c r="P7824" s="11" t="s">
        <v>22</v>
      </c>
      <c r="Q7824" s="11" t="s">
        <v>38966</v>
      </c>
      <c r="R7824" s="11" t="s">
        <v>46</v>
      </c>
      <c r="S7824" s="9" t="s">
        <v>38967</v>
      </c>
      <c r="T7824" s="9" t="s">
        <v>38968</v>
      </c>
    </row>
    <row r="7825" customHeight="1" spans="1:20">
      <c r="A7825" s="6">
        <v>45218</v>
      </c>
      <c r="B7825" s="9" t="s">
        <v>38969</v>
      </c>
      <c r="C7825" s="9" t="s">
        <v>1236</v>
      </c>
      <c r="D7825" s="11" t="s">
        <v>22</v>
      </c>
      <c r="E7825" s="9" t="s">
        <v>38970</v>
      </c>
      <c r="F7825" s="9" t="s">
        <v>38971</v>
      </c>
      <c r="G7825" s="11" t="s">
        <v>130</v>
      </c>
      <c r="H7825" s="11" t="s">
        <v>22</v>
      </c>
      <c r="I7825" s="11" t="s">
        <v>277</v>
      </c>
      <c r="J7825" s="11" t="s">
        <v>27</v>
      </c>
      <c r="K7825" s="11" t="s">
        <v>28</v>
      </c>
      <c r="L7825" s="11" t="s">
        <v>43</v>
      </c>
      <c r="M7825" s="9" t="s">
        <v>30</v>
      </c>
      <c r="N7825" s="9" t="s">
        <v>31</v>
      </c>
      <c r="O7825" s="11" t="s">
        <v>32</v>
      </c>
      <c r="P7825" s="11" t="s">
        <v>22</v>
      </c>
      <c r="Q7825" s="11" t="s">
        <v>38972</v>
      </c>
      <c r="R7825" s="11" t="s">
        <v>46</v>
      </c>
      <c r="S7825" s="9" t="s">
        <v>38973</v>
      </c>
      <c r="T7825" s="9" t="s">
        <v>38974</v>
      </c>
    </row>
    <row r="7826" customHeight="1" spans="1:20">
      <c r="A7826" s="6">
        <v>45218</v>
      </c>
      <c r="B7826" s="9" t="s">
        <v>38975</v>
      </c>
      <c r="C7826" s="9" t="s">
        <v>646</v>
      </c>
      <c r="D7826" s="11" t="s">
        <v>22</v>
      </c>
      <c r="E7826" s="9" t="s">
        <v>38976</v>
      </c>
      <c r="F7826" s="9" t="s">
        <v>38977</v>
      </c>
      <c r="G7826" s="11" t="s">
        <v>62</v>
      </c>
      <c r="H7826" s="11" t="s">
        <v>22</v>
      </c>
      <c r="I7826" s="11" t="s">
        <v>70</v>
      </c>
      <c r="J7826" s="11" t="s">
        <v>27</v>
      </c>
      <c r="K7826" s="11" t="s">
        <v>28</v>
      </c>
      <c r="L7826" s="11" t="s">
        <v>43</v>
      </c>
      <c r="M7826" s="9" t="s">
        <v>30</v>
      </c>
      <c r="N7826" s="9" t="s">
        <v>31</v>
      </c>
      <c r="O7826" s="11" t="s">
        <v>32</v>
      </c>
      <c r="P7826" s="11" t="s">
        <v>22</v>
      </c>
      <c r="Q7826" s="11" t="s">
        <v>38978</v>
      </c>
      <c r="R7826" s="11" t="s">
        <v>46</v>
      </c>
      <c r="S7826" s="9" t="s">
        <v>38979</v>
      </c>
      <c r="T7826" s="9" t="s">
        <v>38980</v>
      </c>
    </row>
    <row r="7827" customHeight="1" spans="1:20">
      <c r="A7827" s="6">
        <v>45218</v>
      </c>
      <c r="B7827" s="9" t="s">
        <v>38981</v>
      </c>
      <c r="C7827" s="9" t="s">
        <v>817</v>
      </c>
      <c r="D7827" s="11" t="s">
        <v>22</v>
      </c>
      <c r="E7827" s="9" t="s">
        <v>38982</v>
      </c>
      <c r="F7827" s="9" t="s">
        <v>38983</v>
      </c>
      <c r="G7827" s="11" t="s">
        <v>25</v>
      </c>
      <c r="H7827" s="11" t="s">
        <v>22</v>
      </c>
      <c r="I7827" s="11" t="s">
        <v>214</v>
      </c>
      <c r="J7827" s="11" t="s">
        <v>27</v>
      </c>
      <c r="K7827" s="11" t="s">
        <v>28</v>
      </c>
      <c r="L7827" s="11" t="s">
        <v>43</v>
      </c>
      <c r="M7827" s="9" t="s">
        <v>44</v>
      </c>
      <c r="N7827" s="9" t="s">
        <v>31</v>
      </c>
      <c r="O7827" s="11" t="s">
        <v>32</v>
      </c>
      <c r="P7827" s="11" t="s">
        <v>22</v>
      </c>
      <c r="Q7827" s="11" t="s">
        <v>38984</v>
      </c>
      <c r="R7827" s="11" t="s">
        <v>46</v>
      </c>
      <c r="S7827" s="9" t="s">
        <v>38985</v>
      </c>
      <c r="T7827" s="9" t="s">
        <v>38986</v>
      </c>
    </row>
    <row r="7828" customHeight="1" spans="1:20">
      <c r="A7828" s="6">
        <v>45218</v>
      </c>
      <c r="B7828" s="9" t="s">
        <v>38987</v>
      </c>
      <c r="C7828" s="9" t="s">
        <v>4541</v>
      </c>
      <c r="D7828" s="11" t="s">
        <v>22</v>
      </c>
      <c r="E7828" s="9" t="s">
        <v>38988</v>
      </c>
      <c r="F7828" s="9" t="s">
        <v>38989</v>
      </c>
      <c r="G7828" s="11" t="s">
        <v>62</v>
      </c>
      <c r="H7828" s="11" t="s">
        <v>22</v>
      </c>
      <c r="I7828" s="11" t="s">
        <v>931</v>
      </c>
      <c r="J7828" s="11" t="s">
        <v>27</v>
      </c>
      <c r="K7828" s="11" t="s">
        <v>28</v>
      </c>
      <c r="L7828" s="11" t="s">
        <v>43</v>
      </c>
      <c r="M7828" s="9" t="s">
        <v>44</v>
      </c>
      <c r="N7828" s="9" t="s">
        <v>31</v>
      </c>
      <c r="O7828" s="11" t="s">
        <v>32</v>
      </c>
      <c r="P7828" s="11" t="s">
        <v>22</v>
      </c>
      <c r="Q7828" s="11" t="s">
        <v>38990</v>
      </c>
      <c r="R7828" s="11" t="s">
        <v>46</v>
      </c>
      <c r="S7828" s="9" t="s">
        <v>38991</v>
      </c>
      <c r="T7828" s="9" t="s">
        <v>38992</v>
      </c>
    </row>
    <row r="7829" customHeight="1" spans="1:20">
      <c r="A7829" s="6">
        <v>45218</v>
      </c>
      <c r="B7829" s="9" t="s">
        <v>38993</v>
      </c>
      <c r="C7829" s="9" t="s">
        <v>50</v>
      </c>
      <c r="D7829" s="11" t="s">
        <v>22</v>
      </c>
      <c r="E7829" s="9" t="s">
        <v>38994</v>
      </c>
      <c r="F7829" s="9" t="s">
        <v>38995</v>
      </c>
      <c r="G7829" s="11" t="s">
        <v>130</v>
      </c>
      <c r="H7829" s="11" t="s">
        <v>22</v>
      </c>
      <c r="I7829" s="11" t="s">
        <v>732</v>
      </c>
      <c r="J7829" s="11" t="s">
        <v>27</v>
      </c>
      <c r="K7829" s="11" t="s">
        <v>28</v>
      </c>
      <c r="L7829" s="11" t="s">
        <v>43</v>
      </c>
      <c r="M7829" s="9" t="s">
        <v>30</v>
      </c>
      <c r="N7829" s="9" t="s">
        <v>31</v>
      </c>
      <c r="O7829" s="11" t="s">
        <v>32</v>
      </c>
      <c r="P7829" s="11" t="s">
        <v>22</v>
      </c>
      <c r="Q7829" s="11" t="s">
        <v>38996</v>
      </c>
      <c r="R7829" s="11" t="s">
        <v>56</v>
      </c>
      <c r="S7829" s="9" t="s">
        <v>38997</v>
      </c>
      <c r="T7829" s="9" t="s">
        <v>22</v>
      </c>
    </row>
    <row r="7830" customHeight="1" spans="1:20">
      <c r="A7830" s="6">
        <v>45218</v>
      </c>
      <c r="B7830" s="9" t="s">
        <v>38998</v>
      </c>
      <c r="C7830" s="9" t="s">
        <v>6439</v>
      </c>
      <c r="D7830" s="11" t="s">
        <v>22</v>
      </c>
      <c r="E7830" s="9" t="s">
        <v>38999</v>
      </c>
      <c r="F7830" s="9" t="s">
        <v>39000</v>
      </c>
      <c r="G7830" s="11" t="s">
        <v>53</v>
      </c>
      <c r="H7830" s="11" t="s">
        <v>22</v>
      </c>
      <c r="I7830" s="11" t="s">
        <v>277</v>
      </c>
      <c r="J7830" s="11" t="s">
        <v>27</v>
      </c>
      <c r="K7830" s="11" t="s">
        <v>28</v>
      </c>
      <c r="L7830" s="11" t="s">
        <v>43</v>
      </c>
      <c r="M7830" s="9" t="s">
        <v>30</v>
      </c>
      <c r="N7830" s="9" t="s">
        <v>31</v>
      </c>
      <c r="O7830" s="11" t="s">
        <v>32</v>
      </c>
      <c r="P7830" s="11" t="s">
        <v>22</v>
      </c>
      <c r="Q7830" s="11" t="s">
        <v>39001</v>
      </c>
      <c r="R7830" s="11" t="s">
        <v>46</v>
      </c>
      <c r="S7830" s="9" t="s">
        <v>39002</v>
      </c>
      <c r="T7830" s="9" t="s">
        <v>39003</v>
      </c>
    </row>
    <row r="7831" customHeight="1" spans="1:20">
      <c r="A7831" s="6">
        <v>45218</v>
      </c>
      <c r="B7831" s="9" t="s">
        <v>39004</v>
      </c>
      <c r="C7831" s="9" t="s">
        <v>10719</v>
      </c>
      <c r="D7831" s="11" t="s">
        <v>22</v>
      </c>
      <c r="E7831" s="9" t="s">
        <v>39005</v>
      </c>
      <c r="F7831" s="9" t="s">
        <v>39006</v>
      </c>
      <c r="G7831" s="11" t="s">
        <v>82</v>
      </c>
      <c r="H7831" s="11" t="s">
        <v>22</v>
      </c>
      <c r="I7831" s="11" t="s">
        <v>2203</v>
      </c>
      <c r="J7831" s="11" t="s">
        <v>27</v>
      </c>
      <c r="K7831" s="11" t="s">
        <v>28</v>
      </c>
      <c r="L7831" s="11" t="s">
        <v>43</v>
      </c>
      <c r="M7831" s="9" t="s">
        <v>30</v>
      </c>
      <c r="N7831" s="9" t="s">
        <v>31</v>
      </c>
      <c r="O7831" s="11" t="s">
        <v>32</v>
      </c>
      <c r="P7831" s="11" t="s">
        <v>22</v>
      </c>
      <c r="Q7831" s="11" t="s">
        <v>38887</v>
      </c>
      <c r="R7831" s="11" t="s">
        <v>46</v>
      </c>
      <c r="S7831" s="9" t="s">
        <v>39007</v>
      </c>
      <c r="T7831" s="9" t="s">
        <v>39008</v>
      </c>
    </row>
    <row r="7832" customHeight="1" spans="1:20">
      <c r="A7832" s="6">
        <v>45218</v>
      </c>
      <c r="B7832" s="9" t="s">
        <v>39009</v>
      </c>
      <c r="C7832" s="9" t="s">
        <v>6445</v>
      </c>
      <c r="D7832" s="11" t="s">
        <v>22</v>
      </c>
      <c r="E7832" s="9" t="s">
        <v>39010</v>
      </c>
      <c r="F7832" s="9" t="s">
        <v>39011</v>
      </c>
      <c r="G7832" s="11" t="s">
        <v>25</v>
      </c>
      <c r="H7832" s="11" t="s">
        <v>22</v>
      </c>
      <c r="I7832" s="11" t="s">
        <v>384</v>
      </c>
      <c r="J7832" s="11" t="s">
        <v>27</v>
      </c>
      <c r="K7832" s="11" t="s">
        <v>28</v>
      </c>
      <c r="L7832" s="11" t="s">
        <v>43</v>
      </c>
      <c r="M7832" s="9" t="s">
        <v>30</v>
      </c>
      <c r="N7832" s="9" t="s">
        <v>208</v>
      </c>
      <c r="O7832" s="11" t="s">
        <v>32</v>
      </c>
      <c r="P7832" s="11" t="s">
        <v>22</v>
      </c>
      <c r="Q7832" s="11" t="s">
        <v>39012</v>
      </c>
      <c r="R7832" s="11" t="s">
        <v>46</v>
      </c>
      <c r="S7832" s="9" t="s">
        <v>39013</v>
      </c>
      <c r="T7832" s="9" t="s">
        <v>39014</v>
      </c>
    </row>
    <row r="7833" customHeight="1" spans="1:20">
      <c r="A7833" s="6">
        <v>45218</v>
      </c>
      <c r="B7833" s="9" t="s">
        <v>39015</v>
      </c>
      <c r="C7833" s="9" t="s">
        <v>6445</v>
      </c>
      <c r="D7833" s="11" t="s">
        <v>22</v>
      </c>
      <c r="E7833" s="9" t="s">
        <v>39016</v>
      </c>
      <c r="F7833" s="9" t="s">
        <v>39017</v>
      </c>
      <c r="G7833" s="11" t="s">
        <v>130</v>
      </c>
      <c r="H7833" s="11" t="s">
        <v>22</v>
      </c>
      <c r="I7833" s="11" t="s">
        <v>155</v>
      </c>
      <c r="J7833" s="11" t="s">
        <v>27</v>
      </c>
      <c r="K7833" s="11" t="s">
        <v>28</v>
      </c>
      <c r="L7833" s="11" t="s">
        <v>43</v>
      </c>
      <c r="M7833" s="9" t="s">
        <v>30</v>
      </c>
      <c r="N7833" s="9" t="s">
        <v>208</v>
      </c>
      <c r="O7833" s="11" t="s">
        <v>32</v>
      </c>
      <c r="P7833" s="11" t="s">
        <v>22</v>
      </c>
      <c r="Q7833" s="11" t="s">
        <v>39018</v>
      </c>
      <c r="R7833" s="11" t="s">
        <v>46</v>
      </c>
      <c r="S7833" s="9" t="s">
        <v>39019</v>
      </c>
      <c r="T7833" s="9" t="s">
        <v>39020</v>
      </c>
    </row>
    <row r="7834" customHeight="1" spans="1:20">
      <c r="A7834" s="6">
        <v>45218</v>
      </c>
      <c r="B7834" s="9" t="s">
        <v>39021</v>
      </c>
      <c r="C7834" s="9" t="s">
        <v>1281</v>
      </c>
      <c r="D7834" s="11" t="s">
        <v>22</v>
      </c>
      <c r="E7834" s="9" t="s">
        <v>39022</v>
      </c>
      <c r="F7834" s="9" t="s">
        <v>39023</v>
      </c>
      <c r="G7834" s="11" t="s">
        <v>336</v>
      </c>
      <c r="H7834" s="11" t="s">
        <v>22</v>
      </c>
      <c r="I7834" s="11" t="s">
        <v>576</v>
      </c>
      <c r="J7834" s="11" t="s">
        <v>27</v>
      </c>
      <c r="K7834" s="11" t="s">
        <v>28</v>
      </c>
      <c r="L7834" s="11" t="s">
        <v>43</v>
      </c>
      <c r="M7834" s="9" t="s">
        <v>30</v>
      </c>
      <c r="N7834" s="9" t="s">
        <v>31</v>
      </c>
      <c r="O7834" s="11" t="s">
        <v>32</v>
      </c>
      <c r="P7834" s="11" t="s">
        <v>22</v>
      </c>
      <c r="Q7834" s="11" t="s">
        <v>39024</v>
      </c>
      <c r="R7834" s="11" t="s">
        <v>46</v>
      </c>
      <c r="S7834" s="9" t="s">
        <v>39025</v>
      </c>
      <c r="T7834" s="9" t="s">
        <v>39026</v>
      </c>
    </row>
    <row r="7835" customHeight="1" spans="1:20">
      <c r="A7835" s="6">
        <v>45218</v>
      </c>
      <c r="B7835" s="9" t="s">
        <v>39027</v>
      </c>
      <c r="C7835" s="9" t="s">
        <v>817</v>
      </c>
      <c r="D7835" s="11" t="s">
        <v>22</v>
      </c>
      <c r="E7835" s="9" t="s">
        <v>39028</v>
      </c>
      <c r="F7835" s="9" t="s">
        <v>39029</v>
      </c>
      <c r="G7835" s="11" t="s">
        <v>69</v>
      </c>
      <c r="H7835" s="11" t="s">
        <v>22</v>
      </c>
      <c r="I7835" s="11" t="s">
        <v>26</v>
      </c>
      <c r="J7835" s="11" t="s">
        <v>27</v>
      </c>
      <c r="K7835" s="11" t="s">
        <v>195</v>
      </c>
      <c r="L7835" s="11" t="s">
        <v>29</v>
      </c>
      <c r="M7835" s="9" t="s">
        <v>30</v>
      </c>
      <c r="N7835" s="9" t="s">
        <v>31</v>
      </c>
      <c r="O7835" s="11" t="s">
        <v>32</v>
      </c>
      <c r="P7835" s="11" t="s">
        <v>22</v>
      </c>
      <c r="Q7835" s="11" t="s">
        <v>39030</v>
      </c>
      <c r="R7835" s="11" t="s">
        <v>34</v>
      </c>
      <c r="S7835" s="9" t="s">
        <v>39031</v>
      </c>
      <c r="T7835" s="9" t="s">
        <v>39032</v>
      </c>
    </row>
    <row r="7836" customHeight="1" spans="1:20">
      <c r="A7836" s="6">
        <v>45218</v>
      </c>
      <c r="B7836" s="9" t="s">
        <v>39033</v>
      </c>
      <c r="C7836" s="9" t="s">
        <v>1023</v>
      </c>
      <c r="D7836" s="11" t="s">
        <v>22</v>
      </c>
      <c r="E7836" s="9" t="s">
        <v>39034</v>
      </c>
      <c r="F7836" s="9" t="s">
        <v>39035</v>
      </c>
      <c r="G7836" s="11" t="s">
        <v>62</v>
      </c>
      <c r="H7836" s="11" t="s">
        <v>22</v>
      </c>
      <c r="I7836" s="11" t="s">
        <v>277</v>
      </c>
      <c r="J7836" s="11" t="s">
        <v>27</v>
      </c>
      <c r="K7836" s="11" t="s">
        <v>28</v>
      </c>
      <c r="L7836" s="11" t="s">
        <v>43</v>
      </c>
      <c r="M7836" s="9" t="s">
        <v>44</v>
      </c>
      <c r="N7836" s="9" t="s">
        <v>31</v>
      </c>
      <c r="O7836" s="11" t="s">
        <v>32</v>
      </c>
      <c r="P7836" s="11" t="s">
        <v>22</v>
      </c>
      <c r="Q7836" s="11" t="s">
        <v>39036</v>
      </c>
      <c r="R7836" s="11" t="s">
        <v>46</v>
      </c>
      <c r="S7836" s="9" t="s">
        <v>39037</v>
      </c>
      <c r="T7836" s="9" t="s">
        <v>39038</v>
      </c>
    </row>
    <row r="7837" customHeight="1" spans="1:20">
      <c r="A7837" s="6">
        <v>45218</v>
      </c>
      <c r="B7837" s="9" t="s">
        <v>39039</v>
      </c>
      <c r="C7837" s="9" t="s">
        <v>11359</v>
      </c>
      <c r="D7837" s="11" t="s">
        <v>22</v>
      </c>
      <c r="E7837" s="9" t="s">
        <v>39040</v>
      </c>
      <c r="F7837" s="9" t="s">
        <v>39041</v>
      </c>
      <c r="G7837" s="11" t="s">
        <v>82</v>
      </c>
      <c r="H7837" s="11" t="s">
        <v>22</v>
      </c>
      <c r="I7837" s="11" t="s">
        <v>168</v>
      </c>
      <c r="J7837" s="11" t="s">
        <v>27</v>
      </c>
      <c r="K7837" s="11" t="s">
        <v>28</v>
      </c>
      <c r="L7837" s="11" t="s">
        <v>43</v>
      </c>
      <c r="M7837" s="9" t="s">
        <v>169</v>
      </c>
      <c r="N7837" s="9" t="s">
        <v>31</v>
      </c>
      <c r="O7837" s="11" t="s">
        <v>32</v>
      </c>
      <c r="P7837" s="11" t="s">
        <v>22</v>
      </c>
      <c r="Q7837" s="11" t="s">
        <v>39042</v>
      </c>
      <c r="R7837" s="11" t="s">
        <v>46</v>
      </c>
      <c r="S7837" s="9" t="s">
        <v>39043</v>
      </c>
      <c r="T7837" s="9" t="s">
        <v>39044</v>
      </c>
    </row>
    <row r="7838" customHeight="1" spans="1:20">
      <c r="A7838" s="6">
        <v>45218</v>
      </c>
      <c r="B7838" s="9" t="s">
        <v>39045</v>
      </c>
      <c r="C7838" s="9" t="s">
        <v>1914</v>
      </c>
      <c r="D7838" s="11" t="s">
        <v>22</v>
      </c>
      <c r="E7838" s="9" t="s">
        <v>39046</v>
      </c>
      <c r="F7838" s="9" t="s">
        <v>39047</v>
      </c>
      <c r="G7838" s="11" t="s">
        <v>82</v>
      </c>
      <c r="H7838" s="11" t="s">
        <v>22</v>
      </c>
      <c r="I7838" s="11" t="s">
        <v>155</v>
      </c>
      <c r="J7838" s="11" t="s">
        <v>27</v>
      </c>
      <c r="K7838" s="11" t="s">
        <v>28</v>
      </c>
      <c r="L7838" s="11" t="s">
        <v>43</v>
      </c>
      <c r="M7838" s="9" t="s">
        <v>44</v>
      </c>
      <c r="N7838" s="9" t="s">
        <v>31</v>
      </c>
      <c r="O7838" s="11" t="s">
        <v>32</v>
      </c>
      <c r="P7838" s="11" t="s">
        <v>22</v>
      </c>
      <c r="Q7838" s="11" t="s">
        <v>39048</v>
      </c>
      <c r="R7838" s="11" t="s">
        <v>46</v>
      </c>
      <c r="S7838" s="9" t="s">
        <v>39049</v>
      </c>
      <c r="T7838" s="9" t="s">
        <v>39050</v>
      </c>
    </row>
    <row r="7839" customHeight="1" spans="1:20">
      <c r="A7839" s="6">
        <v>45218</v>
      </c>
      <c r="B7839" s="9" t="s">
        <v>39051</v>
      </c>
      <c r="C7839" s="9" t="s">
        <v>8476</v>
      </c>
      <c r="D7839" s="11" t="s">
        <v>22</v>
      </c>
      <c r="E7839" s="9" t="s">
        <v>39052</v>
      </c>
      <c r="F7839" s="9" t="s">
        <v>39053</v>
      </c>
      <c r="G7839" s="11" t="s">
        <v>82</v>
      </c>
      <c r="H7839" s="11" t="s">
        <v>22</v>
      </c>
      <c r="I7839" s="11" t="s">
        <v>293</v>
      </c>
      <c r="J7839" s="11" t="s">
        <v>27</v>
      </c>
      <c r="K7839" s="11" t="s">
        <v>28</v>
      </c>
      <c r="L7839" s="11" t="s">
        <v>43</v>
      </c>
      <c r="M7839" s="9" t="s">
        <v>44</v>
      </c>
      <c r="N7839" s="9" t="s">
        <v>31</v>
      </c>
      <c r="O7839" s="11" t="s">
        <v>32</v>
      </c>
      <c r="P7839" s="11" t="s">
        <v>22</v>
      </c>
      <c r="Q7839" s="11" t="s">
        <v>39054</v>
      </c>
      <c r="R7839" s="11" t="s">
        <v>46</v>
      </c>
      <c r="S7839" s="9" t="s">
        <v>39055</v>
      </c>
      <c r="T7839" s="9" t="s">
        <v>39056</v>
      </c>
    </row>
    <row r="7840" customHeight="1" spans="1:20">
      <c r="A7840" s="6">
        <v>45218</v>
      </c>
      <c r="B7840" s="9" t="s">
        <v>39057</v>
      </c>
      <c r="C7840" s="9" t="s">
        <v>6489</v>
      </c>
      <c r="D7840" s="11" t="s">
        <v>22</v>
      </c>
      <c r="E7840" s="9" t="s">
        <v>37227</v>
      </c>
      <c r="F7840" s="9" t="s">
        <v>37228</v>
      </c>
      <c r="G7840" s="11" t="s">
        <v>247</v>
      </c>
      <c r="H7840" s="11" t="s">
        <v>22</v>
      </c>
      <c r="I7840" s="11" t="s">
        <v>576</v>
      </c>
      <c r="J7840" s="11" t="s">
        <v>27</v>
      </c>
      <c r="K7840" s="11" t="s">
        <v>28</v>
      </c>
      <c r="L7840" s="11" t="s">
        <v>43</v>
      </c>
      <c r="M7840" s="9" t="s">
        <v>44</v>
      </c>
      <c r="N7840" s="9" t="s">
        <v>31</v>
      </c>
      <c r="O7840" s="11" t="s">
        <v>32</v>
      </c>
      <c r="P7840" s="11" t="s">
        <v>22</v>
      </c>
      <c r="Q7840" s="11" t="s">
        <v>39058</v>
      </c>
      <c r="R7840" s="11" t="s">
        <v>46</v>
      </c>
      <c r="S7840" s="9" t="s">
        <v>39059</v>
      </c>
      <c r="T7840" s="9" t="s">
        <v>39060</v>
      </c>
    </row>
    <row r="7841" customHeight="1" spans="1:20">
      <c r="A7841" s="6">
        <v>45218</v>
      </c>
      <c r="B7841" s="9" t="s">
        <v>39061</v>
      </c>
      <c r="C7841" s="9" t="s">
        <v>6495</v>
      </c>
      <c r="D7841" s="11" t="s">
        <v>22</v>
      </c>
      <c r="E7841" s="9" t="s">
        <v>39062</v>
      </c>
      <c r="F7841" s="9" t="s">
        <v>39063</v>
      </c>
      <c r="G7841" s="11" t="s">
        <v>25</v>
      </c>
      <c r="H7841" s="11" t="s">
        <v>22</v>
      </c>
      <c r="I7841" s="11" t="s">
        <v>26</v>
      </c>
      <c r="J7841" s="11" t="s">
        <v>27</v>
      </c>
      <c r="K7841" s="11" t="s">
        <v>76</v>
      </c>
      <c r="L7841" s="11" t="s">
        <v>29</v>
      </c>
      <c r="M7841" s="9" t="s">
        <v>30</v>
      </c>
      <c r="N7841" s="9" t="s">
        <v>31</v>
      </c>
      <c r="O7841" s="11" t="s">
        <v>32</v>
      </c>
      <c r="P7841" s="11" t="s">
        <v>22</v>
      </c>
      <c r="Q7841" s="11" t="s">
        <v>39064</v>
      </c>
      <c r="R7841" s="11" t="s">
        <v>34</v>
      </c>
      <c r="S7841" s="9" t="s">
        <v>39065</v>
      </c>
      <c r="T7841" s="9" t="s">
        <v>22</v>
      </c>
    </row>
    <row r="7842" customHeight="1" spans="1:20">
      <c r="A7842" s="6">
        <v>45218</v>
      </c>
      <c r="B7842" s="9" t="s">
        <v>39066</v>
      </c>
      <c r="C7842" s="9" t="s">
        <v>2911</v>
      </c>
      <c r="D7842" s="11" t="s">
        <v>22</v>
      </c>
      <c r="E7842" s="9" t="s">
        <v>37367</v>
      </c>
      <c r="F7842" s="9" t="s">
        <v>37368</v>
      </c>
      <c r="G7842" s="11" t="s">
        <v>130</v>
      </c>
      <c r="H7842" s="11" t="s">
        <v>22</v>
      </c>
      <c r="I7842" s="11" t="s">
        <v>26</v>
      </c>
      <c r="J7842" s="11" t="s">
        <v>27</v>
      </c>
      <c r="K7842" s="11" t="s">
        <v>76</v>
      </c>
      <c r="L7842" s="11" t="s">
        <v>29</v>
      </c>
      <c r="M7842" s="9" t="s">
        <v>44</v>
      </c>
      <c r="N7842" s="9" t="s">
        <v>31</v>
      </c>
      <c r="O7842" s="11" t="s">
        <v>32</v>
      </c>
      <c r="P7842" s="11" t="s">
        <v>22</v>
      </c>
      <c r="Q7842" s="11" t="s">
        <v>39067</v>
      </c>
      <c r="R7842" s="11" t="s">
        <v>34</v>
      </c>
      <c r="S7842" s="9" t="s">
        <v>39068</v>
      </c>
      <c r="T7842" s="9" t="s">
        <v>22</v>
      </c>
    </row>
    <row r="7843" customHeight="1" spans="1:20">
      <c r="A7843" s="6">
        <v>45218</v>
      </c>
      <c r="B7843" s="9" t="s">
        <v>39069</v>
      </c>
      <c r="C7843" s="9" t="s">
        <v>6506</v>
      </c>
      <c r="D7843" s="11" t="s">
        <v>22</v>
      </c>
      <c r="E7843" s="9" t="s">
        <v>39070</v>
      </c>
      <c r="F7843" s="9" t="s">
        <v>39071</v>
      </c>
      <c r="G7843" s="11" t="s">
        <v>130</v>
      </c>
      <c r="H7843" s="11" t="s">
        <v>22</v>
      </c>
      <c r="I7843" s="11" t="s">
        <v>117</v>
      </c>
      <c r="J7843" s="11" t="s">
        <v>27</v>
      </c>
      <c r="K7843" s="11" t="s">
        <v>28</v>
      </c>
      <c r="L7843" s="11" t="s">
        <v>43</v>
      </c>
      <c r="M7843" s="9" t="s">
        <v>30</v>
      </c>
      <c r="N7843" s="9" t="s">
        <v>208</v>
      </c>
      <c r="O7843" s="11" t="s">
        <v>32</v>
      </c>
      <c r="P7843" s="11" t="s">
        <v>22</v>
      </c>
      <c r="Q7843" s="11" t="s">
        <v>39072</v>
      </c>
      <c r="R7843" s="11" t="s">
        <v>46</v>
      </c>
      <c r="S7843" s="9" t="s">
        <v>39073</v>
      </c>
      <c r="T7843" s="9" t="s">
        <v>22</v>
      </c>
    </row>
    <row r="7844" customHeight="1" spans="1:20">
      <c r="A7844" s="6">
        <v>45218</v>
      </c>
      <c r="B7844" s="9" t="s">
        <v>39074</v>
      </c>
      <c r="C7844" s="9" t="s">
        <v>9229</v>
      </c>
      <c r="D7844" s="11" t="s">
        <v>22</v>
      </c>
      <c r="E7844" s="9" t="s">
        <v>39075</v>
      </c>
      <c r="F7844" s="9" t="s">
        <v>8286</v>
      </c>
      <c r="G7844" s="11" t="s">
        <v>69</v>
      </c>
      <c r="H7844" s="11" t="s">
        <v>22</v>
      </c>
      <c r="I7844" s="11" t="s">
        <v>117</v>
      </c>
      <c r="J7844" s="11" t="s">
        <v>27</v>
      </c>
      <c r="K7844" s="11" t="s">
        <v>28</v>
      </c>
      <c r="L7844" s="11" t="s">
        <v>43</v>
      </c>
      <c r="M7844" s="9" t="s">
        <v>30</v>
      </c>
      <c r="N7844" s="9" t="s">
        <v>208</v>
      </c>
      <c r="O7844" s="11" t="s">
        <v>32</v>
      </c>
      <c r="P7844" s="11" t="s">
        <v>22</v>
      </c>
      <c r="Q7844" s="11" t="s">
        <v>39076</v>
      </c>
      <c r="R7844" s="11" t="s">
        <v>46</v>
      </c>
      <c r="S7844" s="9" t="s">
        <v>39077</v>
      </c>
      <c r="T7844" s="9" t="s">
        <v>22</v>
      </c>
    </row>
    <row r="7845" customHeight="1" spans="1:20">
      <c r="A7845" s="6">
        <v>45218</v>
      </c>
      <c r="B7845" s="9" t="s">
        <v>39078</v>
      </c>
      <c r="C7845" s="9" t="s">
        <v>6506</v>
      </c>
      <c r="D7845" s="11" t="s">
        <v>22</v>
      </c>
      <c r="E7845" s="9" t="s">
        <v>39079</v>
      </c>
      <c r="F7845" s="9" t="s">
        <v>18709</v>
      </c>
      <c r="G7845" s="11" t="s">
        <v>82</v>
      </c>
      <c r="H7845" s="11" t="s">
        <v>22</v>
      </c>
      <c r="I7845" s="11" t="s">
        <v>1713</v>
      </c>
      <c r="J7845" s="11" t="s">
        <v>27</v>
      </c>
      <c r="K7845" s="11" t="s">
        <v>28</v>
      </c>
      <c r="L7845" s="11" t="s">
        <v>43</v>
      </c>
      <c r="M7845" s="9" t="s">
        <v>44</v>
      </c>
      <c r="N7845" s="9" t="s">
        <v>208</v>
      </c>
      <c r="O7845" s="11" t="s">
        <v>32</v>
      </c>
      <c r="P7845" s="11" t="s">
        <v>22</v>
      </c>
      <c r="Q7845" s="11" t="s">
        <v>39080</v>
      </c>
      <c r="R7845" s="11" t="s">
        <v>46</v>
      </c>
      <c r="S7845" s="9" t="s">
        <v>39081</v>
      </c>
      <c r="T7845" s="9" t="s">
        <v>22</v>
      </c>
    </row>
    <row r="7846" customHeight="1" spans="1:20">
      <c r="A7846" s="6">
        <v>45218</v>
      </c>
      <c r="B7846" s="9" t="s">
        <v>39082</v>
      </c>
      <c r="C7846" s="9" t="s">
        <v>6506</v>
      </c>
      <c r="D7846" s="11" t="s">
        <v>22</v>
      </c>
      <c r="E7846" s="9" t="s">
        <v>39083</v>
      </c>
      <c r="F7846" s="9" t="s">
        <v>39084</v>
      </c>
      <c r="G7846" s="11" t="s">
        <v>130</v>
      </c>
      <c r="H7846" s="11" t="s">
        <v>22</v>
      </c>
      <c r="I7846" s="11" t="s">
        <v>576</v>
      </c>
      <c r="J7846" s="11" t="s">
        <v>27</v>
      </c>
      <c r="K7846" s="11" t="s">
        <v>28</v>
      </c>
      <c r="L7846" s="11" t="s">
        <v>43</v>
      </c>
      <c r="M7846" s="9" t="s">
        <v>44</v>
      </c>
      <c r="N7846" s="9" t="s">
        <v>208</v>
      </c>
      <c r="O7846" s="11" t="s">
        <v>32</v>
      </c>
      <c r="P7846" s="11" t="s">
        <v>22</v>
      </c>
      <c r="Q7846" s="11" t="s">
        <v>39085</v>
      </c>
      <c r="R7846" s="11" t="s">
        <v>46</v>
      </c>
      <c r="S7846" s="9" t="s">
        <v>39086</v>
      </c>
      <c r="T7846" s="9" t="s">
        <v>22</v>
      </c>
    </row>
    <row r="7847" customHeight="1" spans="1:20">
      <c r="A7847" s="6">
        <v>45218</v>
      </c>
      <c r="B7847" s="9" t="s">
        <v>39087</v>
      </c>
      <c r="C7847" s="9" t="s">
        <v>6506</v>
      </c>
      <c r="D7847" s="11" t="s">
        <v>22</v>
      </c>
      <c r="E7847" s="9" t="s">
        <v>39088</v>
      </c>
      <c r="F7847" s="9" t="s">
        <v>39089</v>
      </c>
      <c r="G7847" s="11" t="s">
        <v>82</v>
      </c>
      <c r="H7847" s="11" t="s">
        <v>22</v>
      </c>
      <c r="I7847" s="11" t="s">
        <v>214</v>
      </c>
      <c r="J7847" s="11" t="s">
        <v>27</v>
      </c>
      <c r="K7847" s="11" t="s">
        <v>28</v>
      </c>
      <c r="L7847" s="11" t="s">
        <v>43</v>
      </c>
      <c r="M7847" s="9" t="s">
        <v>44</v>
      </c>
      <c r="N7847" s="9" t="s">
        <v>208</v>
      </c>
      <c r="O7847" s="11" t="s">
        <v>32</v>
      </c>
      <c r="P7847" s="11" t="s">
        <v>22</v>
      </c>
      <c r="Q7847" s="11" t="s">
        <v>39090</v>
      </c>
      <c r="R7847" s="11" t="s">
        <v>46</v>
      </c>
      <c r="S7847" s="9" t="s">
        <v>39091</v>
      </c>
      <c r="T7847" s="9" t="s">
        <v>22</v>
      </c>
    </row>
    <row r="7848" customHeight="1" spans="1:20">
      <c r="A7848" s="6">
        <v>45218</v>
      </c>
      <c r="B7848" s="9" t="s">
        <v>39092</v>
      </c>
      <c r="C7848" s="9" t="s">
        <v>6506</v>
      </c>
      <c r="D7848" s="11" t="s">
        <v>22</v>
      </c>
      <c r="E7848" s="9" t="s">
        <v>27405</v>
      </c>
      <c r="F7848" s="9" t="s">
        <v>26021</v>
      </c>
      <c r="G7848" s="11" t="s">
        <v>130</v>
      </c>
      <c r="H7848" s="11" t="s">
        <v>22</v>
      </c>
      <c r="I7848" s="11" t="s">
        <v>9666</v>
      </c>
      <c r="J7848" s="11" t="s">
        <v>27</v>
      </c>
      <c r="K7848" s="11" t="s">
        <v>28</v>
      </c>
      <c r="L7848" s="11" t="s">
        <v>43</v>
      </c>
      <c r="M7848" s="9" t="s">
        <v>30</v>
      </c>
      <c r="N7848" s="9" t="s">
        <v>208</v>
      </c>
      <c r="O7848" s="11" t="s">
        <v>32</v>
      </c>
      <c r="P7848" s="11" t="s">
        <v>22</v>
      </c>
      <c r="Q7848" s="11" t="s">
        <v>39093</v>
      </c>
      <c r="R7848" s="11" t="s">
        <v>46</v>
      </c>
      <c r="S7848" s="9" t="s">
        <v>39094</v>
      </c>
      <c r="T7848" s="9" t="s">
        <v>22</v>
      </c>
    </row>
    <row r="7849" customHeight="1" spans="1:20">
      <c r="A7849" s="6">
        <v>45218</v>
      </c>
      <c r="B7849" s="9" t="s">
        <v>39095</v>
      </c>
      <c r="C7849" s="9" t="s">
        <v>6506</v>
      </c>
      <c r="D7849" s="11" t="s">
        <v>22</v>
      </c>
      <c r="E7849" s="9" t="s">
        <v>39096</v>
      </c>
      <c r="F7849" s="9" t="s">
        <v>39097</v>
      </c>
      <c r="G7849" s="11" t="s">
        <v>41</v>
      </c>
      <c r="H7849" s="11" t="s">
        <v>22</v>
      </c>
      <c r="I7849" s="11" t="s">
        <v>9666</v>
      </c>
      <c r="J7849" s="11" t="s">
        <v>27</v>
      </c>
      <c r="K7849" s="11" t="s">
        <v>28</v>
      </c>
      <c r="L7849" s="11" t="s">
        <v>43</v>
      </c>
      <c r="M7849" s="9" t="s">
        <v>30</v>
      </c>
      <c r="N7849" s="9" t="s">
        <v>208</v>
      </c>
      <c r="O7849" s="11" t="s">
        <v>32</v>
      </c>
      <c r="P7849" s="11" t="s">
        <v>22</v>
      </c>
      <c r="Q7849" s="11" t="s">
        <v>39098</v>
      </c>
      <c r="R7849" s="11" t="s">
        <v>46</v>
      </c>
      <c r="S7849" s="9" t="s">
        <v>39099</v>
      </c>
      <c r="T7849" s="9" t="s">
        <v>22</v>
      </c>
    </row>
    <row r="7850" customHeight="1" spans="1:20">
      <c r="A7850" s="6">
        <v>45218</v>
      </c>
      <c r="B7850" s="9" t="s">
        <v>39100</v>
      </c>
      <c r="C7850" s="9" t="s">
        <v>6506</v>
      </c>
      <c r="D7850" s="11" t="s">
        <v>22</v>
      </c>
      <c r="E7850" s="9" t="s">
        <v>39101</v>
      </c>
      <c r="F7850" s="9" t="s">
        <v>39102</v>
      </c>
      <c r="G7850" s="11" t="s">
        <v>130</v>
      </c>
      <c r="H7850" s="11" t="s">
        <v>22</v>
      </c>
      <c r="I7850" s="11" t="s">
        <v>490</v>
      </c>
      <c r="J7850" s="11" t="s">
        <v>27</v>
      </c>
      <c r="K7850" s="11" t="s">
        <v>28</v>
      </c>
      <c r="L7850" s="11" t="s">
        <v>43</v>
      </c>
      <c r="M7850" s="9" t="s">
        <v>30</v>
      </c>
      <c r="N7850" s="9" t="s">
        <v>208</v>
      </c>
      <c r="O7850" s="11" t="s">
        <v>32</v>
      </c>
      <c r="P7850" s="11" t="s">
        <v>22</v>
      </c>
      <c r="Q7850" s="11" t="s">
        <v>39103</v>
      </c>
      <c r="R7850" s="11" t="s">
        <v>46</v>
      </c>
      <c r="S7850" s="9" t="s">
        <v>39104</v>
      </c>
      <c r="T7850" s="9" t="s">
        <v>22</v>
      </c>
    </row>
    <row r="7851" customHeight="1" spans="1:20">
      <c r="A7851" s="6">
        <v>45218</v>
      </c>
      <c r="B7851" s="9" t="s">
        <v>39105</v>
      </c>
      <c r="C7851" s="9" t="s">
        <v>6949</v>
      </c>
      <c r="D7851" s="11" t="s">
        <v>22</v>
      </c>
      <c r="E7851" s="9" t="s">
        <v>39106</v>
      </c>
      <c r="F7851" s="9" t="s">
        <v>39107</v>
      </c>
      <c r="G7851" s="11" t="s">
        <v>69</v>
      </c>
      <c r="H7851" s="11" t="s">
        <v>22</v>
      </c>
      <c r="I7851" s="11" t="s">
        <v>63</v>
      </c>
      <c r="J7851" s="11" t="s">
        <v>27</v>
      </c>
      <c r="K7851" s="11" t="s">
        <v>28</v>
      </c>
      <c r="L7851" s="11" t="s">
        <v>43</v>
      </c>
      <c r="M7851" s="9" t="s">
        <v>44</v>
      </c>
      <c r="N7851" s="9" t="s">
        <v>208</v>
      </c>
      <c r="O7851" s="11" t="s">
        <v>32</v>
      </c>
      <c r="P7851" s="11" t="s">
        <v>22</v>
      </c>
      <c r="Q7851" s="11" t="s">
        <v>39108</v>
      </c>
      <c r="R7851" s="11" t="s">
        <v>46</v>
      </c>
      <c r="S7851" s="9" t="s">
        <v>39109</v>
      </c>
      <c r="T7851" s="9" t="s">
        <v>39110</v>
      </c>
    </row>
    <row r="7852" customHeight="1" spans="1:20">
      <c r="A7852" s="6">
        <v>45218</v>
      </c>
      <c r="B7852" s="9" t="s">
        <v>39111</v>
      </c>
      <c r="C7852" s="9" t="s">
        <v>10544</v>
      </c>
      <c r="D7852" s="11" t="s">
        <v>22</v>
      </c>
      <c r="E7852" s="9" t="s">
        <v>37337</v>
      </c>
      <c r="F7852" s="9" t="s">
        <v>37338</v>
      </c>
      <c r="G7852" s="11" t="s">
        <v>41</v>
      </c>
      <c r="H7852" s="11" t="s">
        <v>22</v>
      </c>
      <c r="I7852" s="11" t="s">
        <v>26</v>
      </c>
      <c r="J7852" s="11" t="s">
        <v>27</v>
      </c>
      <c r="K7852" s="11" t="s">
        <v>28</v>
      </c>
      <c r="L7852" s="11" t="s">
        <v>29</v>
      </c>
      <c r="M7852" s="9" t="s">
        <v>30</v>
      </c>
      <c r="N7852" s="9" t="s">
        <v>31</v>
      </c>
      <c r="O7852" s="11" t="s">
        <v>32</v>
      </c>
      <c r="P7852" s="11" t="s">
        <v>22</v>
      </c>
      <c r="Q7852" s="11" t="s">
        <v>39112</v>
      </c>
      <c r="R7852" s="11" t="s">
        <v>34</v>
      </c>
      <c r="S7852" s="9" t="s">
        <v>39113</v>
      </c>
      <c r="T7852" s="9" t="s">
        <v>39114</v>
      </c>
    </row>
    <row r="7853" customHeight="1" spans="1:20">
      <c r="A7853" s="6">
        <v>45218</v>
      </c>
      <c r="B7853" s="9" t="s">
        <v>39115</v>
      </c>
      <c r="C7853" s="9" t="s">
        <v>5213</v>
      </c>
      <c r="D7853" s="11" t="s">
        <v>22</v>
      </c>
      <c r="E7853" s="9" t="s">
        <v>39116</v>
      </c>
      <c r="F7853" s="9" t="s">
        <v>39117</v>
      </c>
      <c r="G7853" s="11" t="s">
        <v>247</v>
      </c>
      <c r="H7853" s="11" t="s">
        <v>22</v>
      </c>
      <c r="I7853" s="11" t="s">
        <v>83</v>
      </c>
      <c r="J7853" s="11" t="s">
        <v>27</v>
      </c>
      <c r="K7853" s="11" t="s">
        <v>28</v>
      </c>
      <c r="L7853" s="11" t="s">
        <v>43</v>
      </c>
      <c r="M7853" s="9" t="s">
        <v>44</v>
      </c>
      <c r="N7853" s="9" t="s">
        <v>208</v>
      </c>
      <c r="O7853" s="11" t="s">
        <v>32</v>
      </c>
      <c r="P7853" s="11" t="s">
        <v>22</v>
      </c>
      <c r="Q7853" s="11" t="s">
        <v>39118</v>
      </c>
      <c r="R7853" s="11" t="s">
        <v>46</v>
      </c>
      <c r="S7853" s="9" t="s">
        <v>39119</v>
      </c>
      <c r="T7853" s="9" t="s">
        <v>39120</v>
      </c>
    </row>
    <row r="7854" customHeight="1" spans="1:20">
      <c r="A7854" s="6">
        <v>45218</v>
      </c>
      <c r="B7854" s="9" t="s">
        <v>39121</v>
      </c>
      <c r="C7854" s="9" t="s">
        <v>6506</v>
      </c>
      <c r="D7854" s="11" t="s">
        <v>22</v>
      </c>
      <c r="E7854" s="9" t="s">
        <v>39122</v>
      </c>
      <c r="F7854" s="9" t="s">
        <v>39123</v>
      </c>
      <c r="G7854" s="11" t="s">
        <v>69</v>
      </c>
      <c r="H7854" s="11" t="s">
        <v>22</v>
      </c>
      <c r="I7854" s="11" t="s">
        <v>83</v>
      </c>
      <c r="J7854" s="11" t="s">
        <v>27</v>
      </c>
      <c r="K7854" s="11" t="s">
        <v>28</v>
      </c>
      <c r="L7854" s="11" t="s">
        <v>43</v>
      </c>
      <c r="M7854" s="9" t="s">
        <v>30</v>
      </c>
      <c r="N7854" s="9" t="s">
        <v>208</v>
      </c>
      <c r="O7854" s="11" t="s">
        <v>32</v>
      </c>
      <c r="P7854" s="11" t="s">
        <v>22</v>
      </c>
      <c r="Q7854" s="11" t="s">
        <v>39124</v>
      </c>
      <c r="R7854" s="11" t="s">
        <v>46</v>
      </c>
      <c r="S7854" s="9" t="s">
        <v>39125</v>
      </c>
      <c r="T7854" s="9" t="s">
        <v>39126</v>
      </c>
    </row>
    <row r="7855" customHeight="1" spans="1:20">
      <c r="A7855" s="6">
        <v>45218</v>
      </c>
      <c r="B7855" s="9" t="s">
        <v>39127</v>
      </c>
      <c r="C7855" s="9" t="s">
        <v>9229</v>
      </c>
      <c r="D7855" s="11" t="s">
        <v>22</v>
      </c>
      <c r="E7855" s="9" t="s">
        <v>39128</v>
      </c>
      <c r="F7855" s="9" t="s">
        <v>39129</v>
      </c>
      <c r="G7855" s="11" t="s">
        <v>41</v>
      </c>
      <c r="H7855" s="11" t="s">
        <v>22</v>
      </c>
      <c r="I7855" s="11" t="s">
        <v>384</v>
      </c>
      <c r="J7855" s="11" t="s">
        <v>27</v>
      </c>
      <c r="K7855" s="11" t="s">
        <v>28</v>
      </c>
      <c r="L7855" s="11" t="s">
        <v>43</v>
      </c>
      <c r="M7855" s="9" t="s">
        <v>30</v>
      </c>
      <c r="N7855" s="9" t="s">
        <v>208</v>
      </c>
      <c r="O7855" s="11" t="s">
        <v>32</v>
      </c>
      <c r="P7855" s="11" t="s">
        <v>22</v>
      </c>
      <c r="Q7855" s="11" t="s">
        <v>39130</v>
      </c>
      <c r="R7855" s="11" t="s">
        <v>46</v>
      </c>
      <c r="S7855" s="9" t="s">
        <v>39131</v>
      </c>
      <c r="T7855" s="9" t="s">
        <v>39132</v>
      </c>
    </row>
    <row r="7856" customHeight="1" spans="1:20">
      <c r="A7856" s="6">
        <v>45218</v>
      </c>
      <c r="B7856" s="9" t="s">
        <v>39133</v>
      </c>
      <c r="C7856" s="9" t="s">
        <v>6506</v>
      </c>
      <c r="D7856" s="11" t="s">
        <v>22</v>
      </c>
      <c r="E7856" s="9" t="s">
        <v>39134</v>
      </c>
      <c r="F7856" s="9" t="s">
        <v>6014</v>
      </c>
      <c r="G7856" s="11" t="s">
        <v>41</v>
      </c>
      <c r="H7856" s="11" t="s">
        <v>110</v>
      </c>
      <c r="I7856" s="11" t="s">
        <v>2203</v>
      </c>
      <c r="J7856" s="11" t="s">
        <v>27</v>
      </c>
      <c r="K7856" s="11" t="s">
        <v>28</v>
      </c>
      <c r="L7856" s="11" t="s">
        <v>43</v>
      </c>
      <c r="M7856" s="9" t="s">
        <v>44</v>
      </c>
      <c r="N7856" s="9" t="s">
        <v>208</v>
      </c>
      <c r="O7856" s="11" t="s">
        <v>32</v>
      </c>
      <c r="P7856" s="11" t="s">
        <v>22</v>
      </c>
      <c r="Q7856" s="11" t="s">
        <v>39135</v>
      </c>
      <c r="R7856" s="11" t="s">
        <v>46</v>
      </c>
      <c r="S7856" s="9" t="s">
        <v>39136</v>
      </c>
      <c r="T7856" s="9" t="s">
        <v>39137</v>
      </c>
    </row>
    <row r="7857" customHeight="1" spans="1:20">
      <c r="A7857" s="6">
        <v>45218</v>
      </c>
      <c r="B7857" s="9" t="s">
        <v>39138</v>
      </c>
      <c r="C7857" s="9" t="s">
        <v>6506</v>
      </c>
      <c r="D7857" s="11" t="s">
        <v>22</v>
      </c>
      <c r="E7857" s="9" t="s">
        <v>39139</v>
      </c>
      <c r="F7857" s="9" t="s">
        <v>39140</v>
      </c>
      <c r="G7857" s="11" t="s">
        <v>53</v>
      </c>
      <c r="H7857" s="11" t="s">
        <v>148</v>
      </c>
      <c r="I7857" s="11" t="s">
        <v>175</v>
      </c>
      <c r="J7857" s="11" t="s">
        <v>27</v>
      </c>
      <c r="K7857" s="11" t="s">
        <v>28</v>
      </c>
      <c r="L7857" s="11" t="s">
        <v>43</v>
      </c>
      <c r="M7857" s="9" t="s">
        <v>44</v>
      </c>
      <c r="N7857" s="9" t="s">
        <v>208</v>
      </c>
      <c r="O7857" s="11" t="s">
        <v>32</v>
      </c>
      <c r="P7857" s="11" t="s">
        <v>22</v>
      </c>
      <c r="Q7857" s="11" t="s">
        <v>39141</v>
      </c>
      <c r="R7857" s="11" t="s">
        <v>46</v>
      </c>
      <c r="S7857" s="9" t="s">
        <v>39142</v>
      </c>
      <c r="T7857" s="9" t="s">
        <v>39143</v>
      </c>
    </row>
    <row r="7858" customHeight="1" spans="1:20">
      <c r="A7858" s="6">
        <v>45218</v>
      </c>
      <c r="B7858" s="9" t="s">
        <v>39144</v>
      </c>
      <c r="C7858" s="9" t="s">
        <v>6506</v>
      </c>
      <c r="D7858" s="11" t="s">
        <v>22</v>
      </c>
      <c r="E7858" s="9" t="s">
        <v>39145</v>
      </c>
      <c r="F7858" s="9" t="s">
        <v>39146</v>
      </c>
      <c r="G7858" s="11" t="s">
        <v>25</v>
      </c>
      <c r="H7858" s="11" t="s">
        <v>22</v>
      </c>
      <c r="I7858" s="11" t="s">
        <v>277</v>
      </c>
      <c r="J7858" s="11" t="s">
        <v>27</v>
      </c>
      <c r="K7858" s="11" t="s">
        <v>28</v>
      </c>
      <c r="L7858" s="11" t="s">
        <v>43</v>
      </c>
      <c r="M7858" s="9" t="s">
        <v>44</v>
      </c>
      <c r="N7858" s="9" t="s">
        <v>208</v>
      </c>
      <c r="O7858" s="11" t="s">
        <v>32</v>
      </c>
      <c r="P7858" s="11" t="s">
        <v>22</v>
      </c>
      <c r="Q7858" s="11" t="s">
        <v>39147</v>
      </c>
      <c r="R7858" s="11" t="s">
        <v>46</v>
      </c>
      <c r="S7858" s="9" t="s">
        <v>39148</v>
      </c>
      <c r="T7858" s="9" t="s">
        <v>16065</v>
      </c>
    </row>
    <row r="7859" customHeight="1" spans="1:20">
      <c r="A7859" s="6">
        <v>45218</v>
      </c>
      <c r="B7859" s="9" t="s">
        <v>39149</v>
      </c>
      <c r="C7859" s="9" t="s">
        <v>6653</v>
      </c>
      <c r="D7859" s="11" t="s">
        <v>22</v>
      </c>
      <c r="E7859" s="9" t="s">
        <v>39150</v>
      </c>
      <c r="F7859" s="9" t="s">
        <v>29127</v>
      </c>
      <c r="G7859" s="11" t="s">
        <v>62</v>
      </c>
      <c r="H7859" s="11" t="s">
        <v>22</v>
      </c>
      <c r="I7859" s="11" t="s">
        <v>732</v>
      </c>
      <c r="J7859" s="11" t="s">
        <v>27</v>
      </c>
      <c r="K7859" s="11" t="s">
        <v>28</v>
      </c>
      <c r="L7859" s="11" t="s">
        <v>43</v>
      </c>
      <c r="M7859" s="9" t="s">
        <v>44</v>
      </c>
      <c r="N7859" s="9" t="s">
        <v>31</v>
      </c>
      <c r="O7859" s="11" t="s">
        <v>32</v>
      </c>
      <c r="P7859" s="11" t="s">
        <v>20944</v>
      </c>
      <c r="Q7859" s="11" t="s">
        <v>39151</v>
      </c>
      <c r="R7859" s="11" t="s">
        <v>46</v>
      </c>
      <c r="S7859" s="9" t="s">
        <v>39152</v>
      </c>
      <c r="T7859" s="9" t="s">
        <v>22</v>
      </c>
    </row>
    <row r="7860" customHeight="1" spans="1:20">
      <c r="A7860" s="6">
        <v>45218</v>
      </c>
      <c r="B7860" s="9" t="s">
        <v>39153</v>
      </c>
      <c r="C7860" s="9" t="s">
        <v>6653</v>
      </c>
      <c r="D7860" s="11" t="s">
        <v>22</v>
      </c>
      <c r="E7860" s="9" t="s">
        <v>39154</v>
      </c>
      <c r="F7860" s="9" t="s">
        <v>39155</v>
      </c>
      <c r="G7860" s="11" t="s">
        <v>82</v>
      </c>
      <c r="H7860" s="11" t="s">
        <v>22</v>
      </c>
      <c r="I7860" s="11" t="s">
        <v>576</v>
      </c>
      <c r="J7860" s="11" t="s">
        <v>27</v>
      </c>
      <c r="K7860" s="11" t="s">
        <v>28</v>
      </c>
      <c r="L7860" s="11" t="s">
        <v>43</v>
      </c>
      <c r="M7860" s="9" t="s">
        <v>30</v>
      </c>
      <c r="N7860" s="9" t="s">
        <v>31</v>
      </c>
      <c r="O7860" s="11" t="s">
        <v>32</v>
      </c>
      <c r="P7860" s="11" t="s">
        <v>6656</v>
      </c>
      <c r="Q7860" s="11" t="s">
        <v>39156</v>
      </c>
      <c r="R7860" s="11" t="s">
        <v>46</v>
      </c>
      <c r="S7860" s="9" t="s">
        <v>39157</v>
      </c>
      <c r="T7860" s="9" t="s">
        <v>22</v>
      </c>
    </row>
    <row r="7861" customHeight="1" spans="1:20">
      <c r="A7861" s="6">
        <v>45218</v>
      </c>
      <c r="B7861" s="9" t="s">
        <v>39158</v>
      </c>
      <c r="C7861" s="9" t="s">
        <v>8669</v>
      </c>
      <c r="D7861" s="11" t="s">
        <v>22</v>
      </c>
      <c r="E7861" s="9" t="s">
        <v>14047</v>
      </c>
      <c r="F7861" s="9" t="s">
        <v>8231</v>
      </c>
      <c r="G7861" s="11" t="s">
        <v>69</v>
      </c>
      <c r="H7861" s="11" t="s">
        <v>22</v>
      </c>
      <c r="I7861" s="11" t="s">
        <v>1595</v>
      </c>
      <c r="J7861" s="11" t="s">
        <v>27</v>
      </c>
      <c r="K7861" s="11" t="s">
        <v>28</v>
      </c>
      <c r="L7861" s="11" t="s">
        <v>43</v>
      </c>
      <c r="M7861" s="9" t="s">
        <v>44</v>
      </c>
      <c r="N7861" s="9" t="s">
        <v>743</v>
      </c>
      <c r="O7861" s="11" t="s">
        <v>32</v>
      </c>
      <c r="P7861" s="11" t="s">
        <v>22</v>
      </c>
      <c r="Q7861" s="11" t="s">
        <v>39159</v>
      </c>
      <c r="R7861" s="11" t="s">
        <v>46</v>
      </c>
      <c r="S7861" s="9" t="s">
        <v>39160</v>
      </c>
      <c r="T7861" s="9" t="s">
        <v>39161</v>
      </c>
    </row>
    <row r="7862" customHeight="1" spans="1:20">
      <c r="A7862" s="6">
        <v>45218</v>
      </c>
      <c r="B7862" s="9" t="s">
        <v>39162</v>
      </c>
      <c r="C7862" s="9" t="s">
        <v>6666</v>
      </c>
      <c r="D7862" s="11" t="s">
        <v>22</v>
      </c>
      <c r="E7862" s="9" t="s">
        <v>39163</v>
      </c>
      <c r="F7862" s="9" t="s">
        <v>39164</v>
      </c>
      <c r="G7862" s="11" t="s">
        <v>194</v>
      </c>
      <c r="H7862" s="11" t="s">
        <v>22</v>
      </c>
      <c r="I7862" s="11" t="s">
        <v>469</v>
      </c>
      <c r="J7862" s="11" t="s">
        <v>27</v>
      </c>
      <c r="K7862" s="11" t="s">
        <v>28</v>
      </c>
      <c r="L7862" s="11" t="s">
        <v>43</v>
      </c>
      <c r="M7862" s="9" t="s">
        <v>30</v>
      </c>
      <c r="N7862" s="9" t="s">
        <v>31</v>
      </c>
      <c r="O7862" s="11" t="s">
        <v>32</v>
      </c>
      <c r="P7862" s="11" t="s">
        <v>6656</v>
      </c>
      <c r="Q7862" s="11" t="s">
        <v>39165</v>
      </c>
      <c r="R7862" s="11" t="s">
        <v>46</v>
      </c>
      <c r="S7862" s="9" t="s">
        <v>39166</v>
      </c>
      <c r="T7862" s="9" t="s">
        <v>39167</v>
      </c>
    </row>
    <row r="7863" customHeight="1" spans="1:20">
      <c r="A7863" s="6">
        <v>45218</v>
      </c>
      <c r="B7863" s="9" t="s">
        <v>39168</v>
      </c>
      <c r="C7863" s="9" t="s">
        <v>32293</v>
      </c>
      <c r="D7863" s="11" t="s">
        <v>22</v>
      </c>
      <c r="E7863" s="9" t="s">
        <v>39169</v>
      </c>
      <c r="F7863" s="9" t="s">
        <v>39170</v>
      </c>
      <c r="G7863" s="11" t="s">
        <v>69</v>
      </c>
      <c r="H7863" s="11" t="s">
        <v>22</v>
      </c>
      <c r="I7863" s="11" t="s">
        <v>732</v>
      </c>
      <c r="J7863" s="11" t="s">
        <v>27</v>
      </c>
      <c r="K7863" s="11" t="s">
        <v>28</v>
      </c>
      <c r="L7863" s="11" t="s">
        <v>43</v>
      </c>
      <c r="M7863" s="9" t="s">
        <v>44</v>
      </c>
      <c r="N7863" s="9" t="s">
        <v>31</v>
      </c>
      <c r="O7863" s="11" t="s">
        <v>32</v>
      </c>
      <c r="P7863" s="11" t="s">
        <v>6656</v>
      </c>
      <c r="Q7863" s="11" t="s">
        <v>39171</v>
      </c>
      <c r="R7863" s="11" t="s">
        <v>46</v>
      </c>
      <c r="S7863" s="9" t="s">
        <v>39172</v>
      </c>
      <c r="T7863" s="9" t="s">
        <v>39173</v>
      </c>
    </row>
    <row r="7864" customHeight="1" spans="1:20">
      <c r="A7864" s="6">
        <v>45218</v>
      </c>
      <c r="B7864" s="9" t="s">
        <v>39174</v>
      </c>
      <c r="C7864" s="9" t="s">
        <v>21745</v>
      </c>
      <c r="D7864" s="11" t="s">
        <v>22</v>
      </c>
      <c r="E7864" s="9" t="s">
        <v>39175</v>
      </c>
      <c r="F7864" s="9" t="s">
        <v>9570</v>
      </c>
      <c r="G7864" s="11" t="s">
        <v>62</v>
      </c>
      <c r="H7864" s="11" t="s">
        <v>22</v>
      </c>
      <c r="I7864" s="11" t="s">
        <v>1181</v>
      </c>
      <c r="J7864" s="11" t="s">
        <v>27</v>
      </c>
      <c r="K7864" s="11" t="s">
        <v>76</v>
      </c>
      <c r="L7864" s="11" t="s">
        <v>43</v>
      </c>
      <c r="M7864" s="9" t="s">
        <v>44</v>
      </c>
      <c r="N7864" s="9" t="s">
        <v>31</v>
      </c>
      <c r="O7864" s="11" t="s">
        <v>32</v>
      </c>
      <c r="P7864" s="11" t="s">
        <v>6656</v>
      </c>
      <c r="Q7864" s="11" t="s">
        <v>39176</v>
      </c>
      <c r="R7864" s="11" t="s">
        <v>46</v>
      </c>
      <c r="S7864" s="9" t="s">
        <v>39177</v>
      </c>
      <c r="T7864" s="9" t="s">
        <v>35500</v>
      </c>
    </row>
    <row r="7865" customHeight="1" spans="1:20">
      <c r="A7865" s="6">
        <v>45218</v>
      </c>
      <c r="B7865" s="9" t="s">
        <v>39178</v>
      </c>
      <c r="C7865" s="9" t="s">
        <v>9287</v>
      </c>
      <c r="D7865" s="11" t="s">
        <v>22</v>
      </c>
      <c r="E7865" s="9" t="s">
        <v>39179</v>
      </c>
      <c r="F7865" s="9" t="s">
        <v>39180</v>
      </c>
      <c r="G7865" s="11" t="s">
        <v>82</v>
      </c>
      <c r="H7865" s="11" t="s">
        <v>22</v>
      </c>
      <c r="I7865" s="11" t="s">
        <v>42</v>
      </c>
      <c r="J7865" s="11" t="s">
        <v>27</v>
      </c>
      <c r="K7865" s="11" t="s">
        <v>28</v>
      </c>
      <c r="L7865" s="11" t="s">
        <v>43</v>
      </c>
      <c r="M7865" s="9" t="s">
        <v>30</v>
      </c>
      <c r="N7865" s="9" t="s">
        <v>31</v>
      </c>
      <c r="O7865" s="11" t="s">
        <v>32</v>
      </c>
      <c r="P7865" s="11" t="s">
        <v>6656</v>
      </c>
      <c r="Q7865" s="11" t="s">
        <v>39181</v>
      </c>
      <c r="R7865" s="11" t="s">
        <v>46</v>
      </c>
      <c r="S7865" s="9" t="s">
        <v>39182</v>
      </c>
      <c r="T7865" s="9" t="s">
        <v>8233</v>
      </c>
    </row>
    <row r="7866" customHeight="1" spans="1:20">
      <c r="A7866" s="6">
        <v>45218</v>
      </c>
      <c r="B7866" s="9" t="s">
        <v>39183</v>
      </c>
      <c r="C7866" s="9" t="s">
        <v>6666</v>
      </c>
      <c r="D7866" s="11" t="s">
        <v>22</v>
      </c>
      <c r="E7866" s="9" t="s">
        <v>39184</v>
      </c>
      <c r="F7866" s="9" t="s">
        <v>39185</v>
      </c>
      <c r="G7866" s="11" t="s">
        <v>41</v>
      </c>
      <c r="H7866" s="11" t="s">
        <v>22</v>
      </c>
      <c r="I7866" s="11" t="s">
        <v>384</v>
      </c>
      <c r="J7866" s="11" t="s">
        <v>27</v>
      </c>
      <c r="K7866" s="11" t="s">
        <v>28</v>
      </c>
      <c r="L7866" s="11" t="s">
        <v>43</v>
      </c>
      <c r="M7866" s="9" t="s">
        <v>30</v>
      </c>
      <c r="N7866" s="9" t="s">
        <v>31</v>
      </c>
      <c r="O7866" s="11" t="s">
        <v>32</v>
      </c>
      <c r="P7866" s="11" t="s">
        <v>6656</v>
      </c>
      <c r="Q7866" s="11" t="s">
        <v>39186</v>
      </c>
      <c r="R7866" s="11" t="s">
        <v>46</v>
      </c>
      <c r="S7866" s="9" t="s">
        <v>39187</v>
      </c>
      <c r="T7866" s="9" t="s">
        <v>8233</v>
      </c>
    </row>
    <row r="7867" customHeight="1" spans="1:20">
      <c r="A7867" s="6">
        <v>45218</v>
      </c>
      <c r="B7867" s="9" t="s">
        <v>39188</v>
      </c>
      <c r="C7867" s="9" t="s">
        <v>6660</v>
      </c>
      <c r="D7867" s="11" t="s">
        <v>22</v>
      </c>
      <c r="E7867" s="9" t="s">
        <v>39189</v>
      </c>
      <c r="F7867" s="9" t="s">
        <v>39190</v>
      </c>
      <c r="G7867" s="11" t="s">
        <v>247</v>
      </c>
      <c r="H7867" s="11" t="s">
        <v>22</v>
      </c>
      <c r="I7867" s="11" t="s">
        <v>175</v>
      </c>
      <c r="J7867" s="11" t="s">
        <v>27</v>
      </c>
      <c r="K7867" s="11" t="s">
        <v>28</v>
      </c>
      <c r="L7867" s="11" t="s">
        <v>43</v>
      </c>
      <c r="M7867" s="9" t="s">
        <v>30</v>
      </c>
      <c r="N7867" s="9" t="s">
        <v>31</v>
      </c>
      <c r="O7867" s="11" t="s">
        <v>32</v>
      </c>
      <c r="P7867" s="11" t="s">
        <v>22</v>
      </c>
      <c r="Q7867" s="11" t="s">
        <v>39191</v>
      </c>
      <c r="R7867" s="11" t="s">
        <v>46</v>
      </c>
      <c r="S7867" s="9" t="s">
        <v>39192</v>
      </c>
      <c r="T7867" s="9" t="s">
        <v>39193</v>
      </c>
    </row>
    <row r="7868" customHeight="1" spans="1:20">
      <c r="A7868" s="6">
        <v>45218</v>
      </c>
      <c r="B7868" s="9" t="s">
        <v>39194</v>
      </c>
      <c r="C7868" s="9" t="s">
        <v>6653</v>
      </c>
      <c r="D7868" s="11" t="s">
        <v>22</v>
      </c>
      <c r="E7868" s="9" t="s">
        <v>39195</v>
      </c>
      <c r="F7868" s="9" t="s">
        <v>39196</v>
      </c>
      <c r="G7868" s="11" t="s">
        <v>82</v>
      </c>
      <c r="H7868" s="11" t="s">
        <v>22</v>
      </c>
      <c r="I7868" s="11" t="s">
        <v>26</v>
      </c>
      <c r="J7868" s="11" t="s">
        <v>27</v>
      </c>
      <c r="K7868" s="11" t="s">
        <v>28</v>
      </c>
      <c r="L7868" s="11" t="s">
        <v>29</v>
      </c>
      <c r="M7868" s="9" t="s">
        <v>30</v>
      </c>
      <c r="N7868" s="9" t="s">
        <v>31</v>
      </c>
      <c r="O7868" s="11" t="s">
        <v>32</v>
      </c>
      <c r="P7868" s="11" t="s">
        <v>6207</v>
      </c>
      <c r="Q7868" s="11" t="s">
        <v>39197</v>
      </c>
      <c r="R7868" s="11" t="s">
        <v>34</v>
      </c>
      <c r="S7868" s="9" t="s">
        <v>39198</v>
      </c>
      <c r="T7868" s="9" t="s">
        <v>39199</v>
      </c>
    </row>
    <row r="7869" customHeight="1" spans="1:20">
      <c r="A7869" s="6">
        <v>45218</v>
      </c>
      <c r="B7869" s="9" t="s">
        <v>39200</v>
      </c>
      <c r="C7869" s="9" t="s">
        <v>16885</v>
      </c>
      <c r="D7869" s="11" t="s">
        <v>22</v>
      </c>
      <c r="E7869" s="9" t="s">
        <v>39201</v>
      </c>
      <c r="F7869" s="9" t="s">
        <v>39202</v>
      </c>
      <c r="G7869" s="11" t="s">
        <v>247</v>
      </c>
      <c r="H7869" s="11" t="s">
        <v>22</v>
      </c>
      <c r="I7869" s="11" t="s">
        <v>104</v>
      </c>
      <c r="J7869" s="11" t="s">
        <v>27</v>
      </c>
      <c r="K7869" s="11" t="s">
        <v>28</v>
      </c>
      <c r="L7869" s="11" t="s">
        <v>43</v>
      </c>
      <c r="M7869" s="9" t="s">
        <v>30</v>
      </c>
      <c r="N7869" s="9" t="s">
        <v>31</v>
      </c>
      <c r="O7869" s="11" t="s">
        <v>32</v>
      </c>
      <c r="P7869" s="11" t="s">
        <v>22</v>
      </c>
      <c r="Q7869" s="11" t="s">
        <v>39203</v>
      </c>
      <c r="R7869" s="11" t="s">
        <v>46</v>
      </c>
      <c r="S7869" s="9" t="s">
        <v>39204</v>
      </c>
      <c r="T7869" s="9" t="s">
        <v>22</v>
      </c>
    </row>
    <row r="7870" customHeight="1" spans="1:20">
      <c r="A7870" s="6">
        <v>45218</v>
      </c>
      <c r="B7870" s="9" t="s">
        <v>39205</v>
      </c>
      <c r="C7870" s="9" t="s">
        <v>6694</v>
      </c>
      <c r="D7870" s="11" t="s">
        <v>22</v>
      </c>
      <c r="E7870" s="9" t="s">
        <v>16223</v>
      </c>
      <c r="F7870" s="9" t="s">
        <v>16224</v>
      </c>
      <c r="G7870" s="11" t="s">
        <v>82</v>
      </c>
      <c r="H7870" s="11" t="s">
        <v>22</v>
      </c>
      <c r="I7870" s="11" t="s">
        <v>155</v>
      </c>
      <c r="J7870" s="11" t="s">
        <v>27</v>
      </c>
      <c r="K7870" s="11" t="s">
        <v>28</v>
      </c>
      <c r="L7870" s="11" t="s">
        <v>43</v>
      </c>
      <c r="M7870" s="9" t="s">
        <v>44</v>
      </c>
      <c r="N7870" s="9" t="s">
        <v>31</v>
      </c>
      <c r="O7870" s="11" t="s">
        <v>32</v>
      </c>
      <c r="P7870" s="11" t="s">
        <v>22</v>
      </c>
      <c r="Q7870" s="11" t="s">
        <v>39206</v>
      </c>
      <c r="R7870" s="11" t="s">
        <v>46</v>
      </c>
      <c r="S7870" s="9" t="s">
        <v>39207</v>
      </c>
      <c r="T7870" s="9" t="s">
        <v>39208</v>
      </c>
    </row>
    <row r="7871" customHeight="1" spans="1:20">
      <c r="A7871" s="6">
        <v>45218</v>
      </c>
      <c r="B7871" s="9" t="s">
        <v>39209</v>
      </c>
      <c r="C7871" s="9" t="s">
        <v>5213</v>
      </c>
      <c r="D7871" s="11" t="s">
        <v>22</v>
      </c>
      <c r="E7871" s="9" t="s">
        <v>39210</v>
      </c>
      <c r="F7871" s="9" t="s">
        <v>39211</v>
      </c>
      <c r="G7871" s="11" t="s">
        <v>82</v>
      </c>
      <c r="H7871" s="11" t="s">
        <v>148</v>
      </c>
      <c r="I7871" s="11" t="s">
        <v>149</v>
      </c>
      <c r="J7871" s="11" t="s">
        <v>27</v>
      </c>
      <c r="K7871" s="11" t="s">
        <v>28</v>
      </c>
      <c r="L7871" s="11" t="s">
        <v>43</v>
      </c>
      <c r="M7871" s="9" t="s">
        <v>169</v>
      </c>
      <c r="N7871" s="9" t="s">
        <v>208</v>
      </c>
      <c r="O7871" s="11" t="s">
        <v>32</v>
      </c>
      <c r="P7871" s="11" t="s">
        <v>22</v>
      </c>
      <c r="Q7871" s="11" t="s">
        <v>39212</v>
      </c>
      <c r="R7871" s="11" t="s">
        <v>46</v>
      </c>
      <c r="S7871" s="9" t="s">
        <v>39213</v>
      </c>
      <c r="T7871" s="9" t="s">
        <v>39214</v>
      </c>
    </row>
    <row r="7872" customHeight="1" spans="1:20">
      <c r="A7872" s="6">
        <v>45218</v>
      </c>
      <c r="B7872" s="9" t="s">
        <v>39215</v>
      </c>
      <c r="C7872" s="9" t="s">
        <v>36339</v>
      </c>
      <c r="D7872" s="11" t="s">
        <v>22</v>
      </c>
      <c r="E7872" s="9" t="s">
        <v>39216</v>
      </c>
      <c r="F7872" s="9" t="s">
        <v>39217</v>
      </c>
      <c r="G7872" s="11" t="s">
        <v>62</v>
      </c>
      <c r="H7872" s="11" t="s">
        <v>148</v>
      </c>
      <c r="I7872" s="11" t="s">
        <v>9203</v>
      </c>
      <c r="J7872" s="11" t="s">
        <v>27</v>
      </c>
      <c r="K7872" s="11" t="s">
        <v>76</v>
      </c>
      <c r="L7872" s="11" t="s">
        <v>43</v>
      </c>
      <c r="M7872" s="9" t="s">
        <v>30</v>
      </c>
      <c r="N7872" s="9" t="s">
        <v>743</v>
      </c>
      <c r="O7872" s="11" t="s">
        <v>32</v>
      </c>
      <c r="P7872" s="11" t="s">
        <v>22</v>
      </c>
      <c r="Q7872" s="11" t="s">
        <v>22</v>
      </c>
      <c r="R7872" s="11" t="s">
        <v>9203</v>
      </c>
      <c r="S7872" s="9" t="s">
        <v>39218</v>
      </c>
      <c r="T7872" s="9" t="s">
        <v>22</v>
      </c>
    </row>
    <row r="7873" customHeight="1" spans="1:20">
      <c r="A7873" s="6">
        <v>45218</v>
      </c>
      <c r="B7873" s="9" t="s">
        <v>39219</v>
      </c>
      <c r="C7873" s="9" t="s">
        <v>14146</v>
      </c>
      <c r="D7873" s="11" t="s">
        <v>22</v>
      </c>
      <c r="E7873" s="9" t="s">
        <v>39220</v>
      </c>
      <c r="F7873" s="9" t="s">
        <v>39221</v>
      </c>
      <c r="G7873" s="11" t="s">
        <v>82</v>
      </c>
      <c r="H7873" s="11" t="s">
        <v>22</v>
      </c>
      <c r="I7873" s="11" t="s">
        <v>9203</v>
      </c>
      <c r="J7873" s="11" t="s">
        <v>27</v>
      </c>
      <c r="K7873" s="11" t="s">
        <v>28</v>
      </c>
      <c r="L7873" s="11" t="s">
        <v>43</v>
      </c>
      <c r="M7873" s="9" t="s">
        <v>30</v>
      </c>
      <c r="N7873" s="9" t="s">
        <v>743</v>
      </c>
      <c r="O7873" s="11" t="s">
        <v>32</v>
      </c>
      <c r="P7873" s="11" t="s">
        <v>22</v>
      </c>
      <c r="Q7873" s="11" t="s">
        <v>22</v>
      </c>
      <c r="R7873" s="11" t="s">
        <v>9203</v>
      </c>
      <c r="S7873" s="9" t="s">
        <v>39222</v>
      </c>
      <c r="T7873" s="9" t="s">
        <v>22</v>
      </c>
    </row>
    <row r="7874" customHeight="1" spans="1:20">
      <c r="A7874" s="6">
        <v>45218</v>
      </c>
      <c r="B7874" s="9" t="s">
        <v>39223</v>
      </c>
      <c r="C7874" s="9" t="s">
        <v>9343</v>
      </c>
      <c r="D7874" s="11" t="s">
        <v>22</v>
      </c>
      <c r="E7874" s="9" t="s">
        <v>39224</v>
      </c>
      <c r="F7874" s="9" t="s">
        <v>39225</v>
      </c>
      <c r="G7874" s="11" t="s">
        <v>62</v>
      </c>
      <c r="H7874" s="11" t="s">
        <v>148</v>
      </c>
      <c r="I7874" s="11" t="s">
        <v>207</v>
      </c>
      <c r="J7874" s="11" t="s">
        <v>27</v>
      </c>
      <c r="K7874" s="11" t="s">
        <v>28</v>
      </c>
      <c r="L7874" s="11" t="s">
        <v>43</v>
      </c>
      <c r="M7874" s="9" t="s">
        <v>44</v>
      </c>
      <c r="N7874" s="9" t="s">
        <v>31</v>
      </c>
      <c r="O7874" s="11" t="s">
        <v>32</v>
      </c>
      <c r="P7874" s="11" t="s">
        <v>22</v>
      </c>
      <c r="Q7874" s="11" t="s">
        <v>39226</v>
      </c>
      <c r="R7874" s="11" t="s">
        <v>46</v>
      </c>
      <c r="S7874" s="9" t="s">
        <v>39227</v>
      </c>
      <c r="T7874" s="9" t="s">
        <v>39228</v>
      </c>
    </row>
    <row r="7875" customHeight="1" spans="1:20">
      <c r="A7875" s="6">
        <v>45218</v>
      </c>
      <c r="B7875" s="9" t="s">
        <v>39229</v>
      </c>
      <c r="C7875" s="9" t="s">
        <v>2911</v>
      </c>
      <c r="D7875" s="11" t="s">
        <v>22</v>
      </c>
      <c r="E7875" s="9" t="s">
        <v>39230</v>
      </c>
      <c r="F7875" s="9" t="s">
        <v>39231</v>
      </c>
      <c r="G7875" s="11" t="s">
        <v>41</v>
      </c>
      <c r="H7875" s="11" t="s">
        <v>22</v>
      </c>
      <c r="I7875" s="11" t="s">
        <v>26</v>
      </c>
      <c r="J7875" s="11" t="s">
        <v>27</v>
      </c>
      <c r="K7875" s="11" t="s">
        <v>76</v>
      </c>
      <c r="L7875" s="11" t="s">
        <v>29</v>
      </c>
      <c r="M7875" s="9" t="s">
        <v>44</v>
      </c>
      <c r="N7875" s="9" t="s">
        <v>31</v>
      </c>
      <c r="O7875" s="11" t="s">
        <v>32</v>
      </c>
      <c r="P7875" s="11" t="s">
        <v>22</v>
      </c>
      <c r="Q7875" s="11" t="s">
        <v>39232</v>
      </c>
      <c r="R7875" s="11" t="s">
        <v>34</v>
      </c>
      <c r="S7875" s="9" t="s">
        <v>39233</v>
      </c>
      <c r="T7875" s="9" t="s">
        <v>39234</v>
      </c>
    </row>
    <row r="7876" customHeight="1" spans="1:20">
      <c r="A7876" s="6">
        <v>45218</v>
      </c>
      <c r="B7876" s="9" t="s">
        <v>39235</v>
      </c>
      <c r="C7876" s="9" t="s">
        <v>6717</v>
      </c>
      <c r="D7876" s="11" t="s">
        <v>22</v>
      </c>
      <c r="E7876" s="9" t="s">
        <v>39236</v>
      </c>
      <c r="F7876" s="9" t="s">
        <v>39237</v>
      </c>
      <c r="G7876" s="11" t="s">
        <v>25</v>
      </c>
      <c r="H7876" s="11" t="s">
        <v>22</v>
      </c>
      <c r="I7876" s="11" t="s">
        <v>26</v>
      </c>
      <c r="J7876" s="11" t="s">
        <v>27</v>
      </c>
      <c r="K7876" s="11" t="s">
        <v>76</v>
      </c>
      <c r="L7876" s="11" t="s">
        <v>29</v>
      </c>
      <c r="M7876" s="9" t="s">
        <v>30</v>
      </c>
      <c r="N7876" s="9" t="s">
        <v>31</v>
      </c>
      <c r="O7876" s="11" t="s">
        <v>32</v>
      </c>
      <c r="P7876" s="11" t="s">
        <v>22</v>
      </c>
      <c r="Q7876" s="11" t="s">
        <v>39238</v>
      </c>
      <c r="R7876" s="11" t="s">
        <v>34</v>
      </c>
      <c r="S7876" s="9" t="s">
        <v>39239</v>
      </c>
      <c r="T7876" s="9" t="s">
        <v>39240</v>
      </c>
    </row>
    <row r="7877" customHeight="1" spans="1:20">
      <c r="A7877" s="6">
        <v>45218</v>
      </c>
      <c r="B7877" s="9" t="s">
        <v>39241</v>
      </c>
      <c r="C7877" s="9" t="s">
        <v>5213</v>
      </c>
      <c r="D7877" s="11" t="s">
        <v>22</v>
      </c>
      <c r="E7877" s="9" t="s">
        <v>39242</v>
      </c>
      <c r="F7877" s="9" t="s">
        <v>39243</v>
      </c>
      <c r="G7877" s="11" t="s">
        <v>62</v>
      </c>
      <c r="H7877" s="11" t="s">
        <v>22</v>
      </c>
      <c r="I7877" s="11" t="s">
        <v>70</v>
      </c>
      <c r="J7877" s="11" t="s">
        <v>27</v>
      </c>
      <c r="K7877" s="11" t="s">
        <v>28</v>
      </c>
      <c r="L7877" s="11" t="s">
        <v>43</v>
      </c>
      <c r="M7877" s="9" t="s">
        <v>30</v>
      </c>
      <c r="N7877" s="9" t="s">
        <v>208</v>
      </c>
      <c r="O7877" s="11" t="s">
        <v>32</v>
      </c>
      <c r="P7877" s="11" t="s">
        <v>22</v>
      </c>
      <c r="Q7877" s="11" t="s">
        <v>39244</v>
      </c>
      <c r="R7877" s="11" t="s">
        <v>46</v>
      </c>
      <c r="S7877" s="9" t="s">
        <v>39245</v>
      </c>
      <c r="T7877" s="9" t="s">
        <v>39246</v>
      </c>
    </row>
    <row r="7878" customHeight="1" spans="1:20">
      <c r="A7878" s="6">
        <v>45218</v>
      </c>
      <c r="B7878" s="9" t="s">
        <v>39247</v>
      </c>
      <c r="C7878" s="9" t="s">
        <v>5213</v>
      </c>
      <c r="D7878" s="11" t="s">
        <v>22</v>
      </c>
      <c r="E7878" s="9" t="s">
        <v>39248</v>
      </c>
      <c r="F7878" s="9" t="s">
        <v>39249</v>
      </c>
      <c r="G7878" s="11" t="s">
        <v>53</v>
      </c>
      <c r="H7878" s="11" t="s">
        <v>22</v>
      </c>
      <c r="I7878" s="11" t="s">
        <v>149</v>
      </c>
      <c r="J7878" s="11" t="s">
        <v>27</v>
      </c>
      <c r="K7878" s="11" t="s">
        <v>28</v>
      </c>
      <c r="L7878" s="11" t="s">
        <v>43</v>
      </c>
      <c r="M7878" s="9" t="s">
        <v>44</v>
      </c>
      <c r="N7878" s="9" t="s">
        <v>208</v>
      </c>
      <c r="O7878" s="11" t="s">
        <v>32</v>
      </c>
      <c r="P7878" s="11" t="s">
        <v>22</v>
      </c>
      <c r="Q7878" s="11" t="s">
        <v>39250</v>
      </c>
      <c r="R7878" s="11" t="s">
        <v>46</v>
      </c>
      <c r="S7878" s="9" t="s">
        <v>39251</v>
      </c>
      <c r="T7878" s="9" t="s">
        <v>39252</v>
      </c>
    </row>
    <row r="7879" customHeight="1" spans="1:20">
      <c r="A7879" s="6">
        <v>45218</v>
      </c>
      <c r="B7879" s="9" t="s">
        <v>39253</v>
      </c>
      <c r="C7879" s="9" t="s">
        <v>6506</v>
      </c>
      <c r="D7879" s="11" t="s">
        <v>22</v>
      </c>
      <c r="E7879" s="9" t="s">
        <v>39230</v>
      </c>
      <c r="F7879" s="9" t="s">
        <v>39231</v>
      </c>
      <c r="G7879" s="11" t="s">
        <v>41</v>
      </c>
      <c r="H7879" s="11" t="s">
        <v>22</v>
      </c>
      <c r="I7879" s="11" t="s">
        <v>277</v>
      </c>
      <c r="J7879" s="11" t="s">
        <v>27</v>
      </c>
      <c r="K7879" s="11" t="s">
        <v>28</v>
      </c>
      <c r="L7879" s="11" t="s">
        <v>43</v>
      </c>
      <c r="M7879" s="9" t="s">
        <v>44</v>
      </c>
      <c r="N7879" s="9" t="s">
        <v>208</v>
      </c>
      <c r="O7879" s="11" t="s">
        <v>32</v>
      </c>
      <c r="P7879" s="11" t="s">
        <v>22</v>
      </c>
      <c r="Q7879" s="11" t="s">
        <v>39254</v>
      </c>
      <c r="R7879" s="11" t="s">
        <v>46</v>
      </c>
      <c r="S7879" s="9" t="s">
        <v>39255</v>
      </c>
      <c r="T7879" s="9" t="s">
        <v>39256</v>
      </c>
    </row>
    <row r="7880" customHeight="1" spans="1:20">
      <c r="A7880" s="6">
        <v>45218</v>
      </c>
      <c r="B7880" s="9" t="s">
        <v>39257</v>
      </c>
      <c r="C7880" s="9" t="s">
        <v>16850</v>
      </c>
      <c r="D7880" s="11" t="s">
        <v>22</v>
      </c>
      <c r="E7880" s="9" t="s">
        <v>39258</v>
      </c>
      <c r="F7880" s="9" t="s">
        <v>39259</v>
      </c>
      <c r="G7880" s="11" t="s">
        <v>41</v>
      </c>
      <c r="H7880" s="11" t="s">
        <v>22</v>
      </c>
      <c r="I7880" s="11" t="s">
        <v>490</v>
      </c>
      <c r="J7880" s="11" t="s">
        <v>27</v>
      </c>
      <c r="K7880" s="11" t="s">
        <v>28</v>
      </c>
      <c r="L7880" s="11" t="s">
        <v>43</v>
      </c>
      <c r="M7880" s="9" t="s">
        <v>30</v>
      </c>
      <c r="N7880" s="9" t="s">
        <v>743</v>
      </c>
      <c r="O7880" s="11" t="s">
        <v>32</v>
      </c>
      <c r="P7880" s="11" t="s">
        <v>22</v>
      </c>
      <c r="Q7880" s="11" t="s">
        <v>39260</v>
      </c>
      <c r="R7880" s="11" t="s">
        <v>46</v>
      </c>
      <c r="S7880" s="9" t="s">
        <v>39261</v>
      </c>
      <c r="T7880" s="9" t="s">
        <v>22</v>
      </c>
    </row>
    <row r="7881" customHeight="1" spans="1:20">
      <c r="A7881" s="6">
        <v>45218</v>
      </c>
      <c r="B7881" s="9" t="s">
        <v>39262</v>
      </c>
      <c r="C7881" s="9" t="s">
        <v>39263</v>
      </c>
      <c r="D7881" s="11" t="s">
        <v>22</v>
      </c>
      <c r="E7881" s="9" t="s">
        <v>39264</v>
      </c>
      <c r="F7881" s="9" t="s">
        <v>39265</v>
      </c>
      <c r="G7881" s="11" t="s">
        <v>53</v>
      </c>
      <c r="H7881" s="11" t="s">
        <v>22</v>
      </c>
      <c r="I7881" s="11" t="s">
        <v>63</v>
      </c>
      <c r="J7881" s="11" t="s">
        <v>27</v>
      </c>
      <c r="K7881" s="11" t="s">
        <v>28</v>
      </c>
      <c r="L7881" s="11" t="s">
        <v>43</v>
      </c>
      <c r="M7881" s="9" t="s">
        <v>30</v>
      </c>
      <c r="N7881" s="9" t="s">
        <v>743</v>
      </c>
      <c r="O7881" s="11" t="s">
        <v>32</v>
      </c>
      <c r="P7881" s="11" t="s">
        <v>22</v>
      </c>
      <c r="Q7881" s="11" t="s">
        <v>39266</v>
      </c>
      <c r="R7881" s="11" t="s">
        <v>46</v>
      </c>
      <c r="S7881" s="9" t="s">
        <v>39267</v>
      </c>
      <c r="T7881" s="9" t="s">
        <v>22</v>
      </c>
    </row>
    <row r="7882" customHeight="1" spans="1:20">
      <c r="A7882" s="6">
        <v>45218</v>
      </c>
      <c r="B7882" s="9" t="s">
        <v>39268</v>
      </c>
      <c r="C7882" s="9" t="s">
        <v>31028</v>
      </c>
      <c r="D7882" s="11" t="s">
        <v>22</v>
      </c>
      <c r="E7882" s="9" t="s">
        <v>39269</v>
      </c>
      <c r="F7882" s="9" t="s">
        <v>8231</v>
      </c>
      <c r="G7882" s="11" t="s">
        <v>25</v>
      </c>
      <c r="H7882" s="11" t="s">
        <v>137</v>
      </c>
      <c r="I7882" s="11" t="s">
        <v>1595</v>
      </c>
      <c r="J7882" s="11" t="s">
        <v>27</v>
      </c>
      <c r="K7882" s="11" t="s">
        <v>28</v>
      </c>
      <c r="L7882" s="11" t="s">
        <v>43</v>
      </c>
      <c r="M7882" s="9" t="s">
        <v>44</v>
      </c>
      <c r="N7882" s="9" t="s">
        <v>743</v>
      </c>
      <c r="O7882" s="11" t="s">
        <v>32</v>
      </c>
      <c r="P7882" s="11" t="s">
        <v>22</v>
      </c>
      <c r="Q7882" s="11" t="s">
        <v>39270</v>
      </c>
      <c r="R7882" s="11" t="s">
        <v>46</v>
      </c>
      <c r="S7882" s="9" t="s">
        <v>39271</v>
      </c>
      <c r="T7882" s="9" t="s">
        <v>22</v>
      </c>
    </row>
    <row r="7883" customHeight="1" spans="1:20">
      <c r="A7883" s="6">
        <v>45218</v>
      </c>
      <c r="B7883" s="9" t="s">
        <v>39272</v>
      </c>
      <c r="C7883" s="9" t="s">
        <v>1240</v>
      </c>
      <c r="D7883" s="11" t="s">
        <v>22</v>
      </c>
      <c r="E7883" s="9" t="s">
        <v>39273</v>
      </c>
      <c r="F7883" s="9" t="s">
        <v>39274</v>
      </c>
      <c r="G7883" s="11" t="s">
        <v>130</v>
      </c>
      <c r="H7883" s="11" t="s">
        <v>22</v>
      </c>
      <c r="I7883" s="11" t="s">
        <v>26</v>
      </c>
      <c r="J7883" s="11" t="s">
        <v>27</v>
      </c>
      <c r="K7883" s="11" t="s">
        <v>28</v>
      </c>
      <c r="L7883" s="11" t="s">
        <v>29</v>
      </c>
      <c r="M7883" s="9" t="s">
        <v>30</v>
      </c>
      <c r="N7883" s="9" t="s">
        <v>31</v>
      </c>
      <c r="O7883" s="11" t="s">
        <v>32</v>
      </c>
      <c r="P7883" s="11" t="s">
        <v>22</v>
      </c>
      <c r="Q7883" s="11" t="s">
        <v>39275</v>
      </c>
      <c r="R7883" s="11" t="s">
        <v>34</v>
      </c>
      <c r="S7883" s="9" t="s">
        <v>39276</v>
      </c>
      <c r="T7883" s="9" t="s">
        <v>22</v>
      </c>
    </row>
    <row r="7884" customHeight="1" spans="1:20">
      <c r="A7884" s="6">
        <v>45218</v>
      </c>
      <c r="B7884" s="9" t="s">
        <v>39277</v>
      </c>
      <c r="C7884" s="9" t="s">
        <v>1167</v>
      </c>
      <c r="D7884" s="11" t="s">
        <v>22</v>
      </c>
      <c r="E7884" s="9" t="s">
        <v>35894</v>
      </c>
      <c r="F7884" s="9" t="s">
        <v>35895</v>
      </c>
      <c r="G7884" s="11" t="s">
        <v>130</v>
      </c>
      <c r="H7884" s="11" t="s">
        <v>110</v>
      </c>
      <c r="I7884" s="11" t="s">
        <v>26</v>
      </c>
      <c r="J7884" s="11" t="s">
        <v>27</v>
      </c>
      <c r="K7884" s="11" t="s">
        <v>76</v>
      </c>
      <c r="L7884" s="11" t="s">
        <v>29</v>
      </c>
      <c r="M7884" s="9" t="s">
        <v>30</v>
      </c>
      <c r="N7884" s="9" t="s">
        <v>31</v>
      </c>
      <c r="O7884" s="11" t="s">
        <v>32</v>
      </c>
      <c r="P7884" s="11" t="s">
        <v>22</v>
      </c>
      <c r="Q7884" s="11" t="s">
        <v>39278</v>
      </c>
      <c r="R7884" s="11" t="s">
        <v>34</v>
      </c>
      <c r="S7884" s="9" t="s">
        <v>39279</v>
      </c>
      <c r="T7884" s="9" t="s">
        <v>39280</v>
      </c>
    </row>
    <row r="7885" customHeight="1" spans="1:20">
      <c r="A7885" s="6">
        <v>45218</v>
      </c>
      <c r="B7885" s="9" t="s">
        <v>39281</v>
      </c>
      <c r="C7885" s="9" t="s">
        <v>1299</v>
      </c>
      <c r="D7885" s="11" t="s">
        <v>22</v>
      </c>
      <c r="E7885" s="9" t="s">
        <v>39282</v>
      </c>
      <c r="F7885" s="9" t="s">
        <v>39283</v>
      </c>
      <c r="G7885" s="11" t="s">
        <v>336</v>
      </c>
      <c r="H7885" s="11" t="s">
        <v>22</v>
      </c>
      <c r="I7885" s="11" t="s">
        <v>63</v>
      </c>
      <c r="J7885" s="11" t="s">
        <v>27</v>
      </c>
      <c r="K7885" s="11" t="s">
        <v>195</v>
      </c>
      <c r="L7885" s="11" t="s">
        <v>22</v>
      </c>
      <c r="M7885" s="9" t="s">
        <v>30</v>
      </c>
      <c r="N7885" s="9" t="s">
        <v>208</v>
      </c>
      <c r="O7885" s="11" t="s">
        <v>32</v>
      </c>
      <c r="P7885" s="11" t="s">
        <v>22</v>
      </c>
      <c r="Q7885" s="11" t="s">
        <v>39284</v>
      </c>
      <c r="R7885" s="11" t="s">
        <v>56</v>
      </c>
      <c r="S7885" s="9" t="s">
        <v>27041</v>
      </c>
      <c r="T7885" s="9" t="s">
        <v>22</v>
      </c>
    </row>
    <row r="7886" customHeight="1" spans="1:20">
      <c r="A7886" s="6">
        <v>45218</v>
      </c>
      <c r="B7886" s="9" t="s">
        <v>39285</v>
      </c>
      <c r="C7886" s="9" t="s">
        <v>1299</v>
      </c>
      <c r="D7886" s="11" t="s">
        <v>22</v>
      </c>
      <c r="E7886" s="9" t="s">
        <v>39286</v>
      </c>
      <c r="F7886" s="9" t="s">
        <v>6466</v>
      </c>
      <c r="G7886" s="11" t="s">
        <v>194</v>
      </c>
      <c r="H7886" s="11" t="s">
        <v>22</v>
      </c>
      <c r="I7886" s="11" t="s">
        <v>991</v>
      </c>
      <c r="J7886" s="11" t="s">
        <v>27</v>
      </c>
      <c r="K7886" s="11" t="s">
        <v>28</v>
      </c>
      <c r="L7886" s="11" t="s">
        <v>43</v>
      </c>
      <c r="M7886" s="9" t="s">
        <v>30</v>
      </c>
      <c r="N7886" s="9" t="s">
        <v>208</v>
      </c>
      <c r="O7886" s="11" t="s">
        <v>32</v>
      </c>
      <c r="P7886" s="11" t="s">
        <v>22</v>
      </c>
      <c r="Q7886" s="11" t="s">
        <v>39287</v>
      </c>
      <c r="R7886" s="11" t="s">
        <v>56</v>
      </c>
      <c r="S7886" s="9" t="s">
        <v>39288</v>
      </c>
      <c r="T7886" s="9" t="s">
        <v>22</v>
      </c>
    </row>
    <row r="7887" customHeight="1" spans="1:20">
      <c r="A7887" s="6">
        <v>45218</v>
      </c>
      <c r="B7887" s="9" t="s">
        <v>39289</v>
      </c>
      <c r="C7887" s="9" t="s">
        <v>1299</v>
      </c>
      <c r="D7887" s="11" t="s">
        <v>22</v>
      </c>
      <c r="E7887" s="9" t="s">
        <v>39290</v>
      </c>
      <c r="F7887" s="9" t="s">
        <v>39291</v>
      </c>
      <c r="G7887" s="11" t="s">
        <v>53</v>
      </c>
      <c r="H7887" s="11" t="s">
        <v>22</v>
      </c>
      <c r="I7887" s="11" t="s">
        <v>207</v>
      </c>
      <c r="J7887" s="11" t="s">
        <v>27</v>
      </c>
      <c r="K7887" s="11" t="s">
        <v>28</v>
      </c>
      <c r="L7887" s="11" t="s">
        <v>43</v>
      </c>
      <c r="M7887" s="9" t="s">
        <v>44</v>
      </c>
      <c r="N7887" s="9" t="s">
        <v>208</v>
      </c>
      <c r="O7887" s="11" t="s">
        <v>32</v>
      </c>
      <c r="P7887" s="11" t="s">
        <v>22</v>
      </c>
      <c r="Q7887" s="11" t="s">
        <v>39292</v>
      </c>
      <c r="R7887" s="11" t="s">
        <v>56</v>
      </c>
      <c r="S7887" s="9" t="s">
        <v>39293</v>
      </c>
      <c r="T7887" s="9" t="s">
        <v>22</v>
      </c>
    </row>
    <row r="7888" customHeight="1" spans="1:20">
      <c r="A7888" s="6">
        <v>45218</v>
      </c>
      <c r="B7888" s="9" t="s">
        <v>39294</v>
      </c>
      <c r="C7888" s="9" t="s">
        <v>1299</v>
      </c>
      <c r="D7888" s="11" t="s">
        <v>22</v>
      </c>
      <c r="E7888" s="9" t="s">
        <v>39295</v>
      </c>
      <c r="F7888" s="9" t="s">
        <v>39296</v>
      </c>
      <c r="G7888" s="11" t="s">
        <v>130</v>
      </c>
      <c r="H7888" s="11" t="s">
        <v>137</v>
      </c>
      <c r="I7888" s="11" t="s">
        <v>1713</v>
      </c>
      <c r="J7888" s="11" t="s">
        <v>27</v>
      </c>
      <c r="K7888" s="11" t="s">
        <v>28</v>
      </c>
      <c r="L7888" s="11" t="s">
        <v>43</v>
      </c>
      <c r="M7888" s="9" t="s">
        <v>30</v>
      </c>
      <c r="N7888" s="9" t="s">
        <v>208</v>
      </c>
      <c r="O7888" s="11" t="s">
        <v>32</v>
      </c>
      <c r="P7888" s="11" t="s">
        <v>22</v>
      </c>
      <c r="Q7888" s="11" t="s">
        <v>39297</v>
      </c>
      <c r="R7888" s="11" t="s">
        <v>56</v>
      </c>
      <c r="S7888" s="9" t="s">
        <v>39298</v>
      </c>
      <c r="T7888" s="9" t="s">
        <v>22</v>
      </c>
    </row>
    <row r="7889" customHeight="1" spans="1:20">
      <c r="A7889" s="6">
        <v>45218</v>
      </c>
      <c r="B7889" s="9" t="s">
        <v>39299</v>
      </c>
      <c r="C7889" s="9" t="s">
        <v>1299</v>
      </c>
      <c r="D7889" s="11" t="s">
        <v>22</v>
      </c>
      <c r="E7889" s="9" t="s">
        <v>39300</v>
      </c>
      <c r="F7889" s="9" t="s">
        <v>39301</v>
      </c>
      <c r="G7889" s="11" t="s">
        <v>194</v>
      </c>
      <c r="H7889" s="11" t="s">
        <v>22</v>
      </c>
      <c r="I7889" s="11" t="s">
        <v>277</v>
      </c>
      <c r="J7889" s="11" t="s">
        <v>27</v>
      </c>
      <c r="K7889" s="11" t="s">
        <v>28</v>
      </c>
      <c r="L7889" s="11" t="s">
        <v>43</v>
      </c>
      <c r="M7889" s="9" t="s">
        <v>44</v>
      </c>
      <c r="N7889" s="9" t="s">
        <v>208</v>
      </c>
      <c r="O7889" s="11" t="s">
        <v>32</v>
      </c>
      <c r="P7889" s="11" t="s">
        <v>22</v>
      </c>
      <c r="Q7889" s="11" t="s">
        <v>39302</v>
      </c>
      <c r="R7889" s="11" t="s">
        <v>56</v>
      </c>
      <c r="S7889" s="9" t="s">
        <v>39303</v>
      </c>
      <c r="T7889" s="9" t="s">
        <v>22</v>
      </c>
    </row>
    <row r="7890" customHeight="1" spans="1:20">
      <c r="A7890" s="6">
        <v>45218</v>
      </c>
      <c r="B7890" s="9" t="s">
        <v>39304</v>
      </c>
      <c r="C7890" s="9" t="s">
        <v>1299</v>
      </c>
      <c r="D7890" s="11" t="s">
        <v>22</v>
      </c>
      <c r="E7890" s="9" t="s">
        <v>39305</v>
      </c>
      <c r="F7890" s="9" t="s">
        <v>39306</v>
      </c>
      <c r="G7890" s="11" t="s">
        <v>194</v>
      </c>
      <c r="H7890" s="11" t="s">
        <v>22</v>
      </c>
      <c r="I7890" s="11" t="s">
        <v>277</v>
      </c>
      <c r="J7890" s="11" t="s">
        <v>27</v>
      </c>
      <c r="K7890" s="11" t="s">
        <v>28</v>
      </c>
      <c r="L7890" s="11" t="s">
        <v>43</v>
      </c>
      <c r="M7890" s="9" t="s">
        <v>44</v>
      </c>
      <c r="N7890" s="9" t="s">
        <v>208</v>
      </c>
      <c r="O7890" s="11" t="s">
        <v>32</v>
      </c>
      <c r="P7890" s="11" t="s">
        <v>22</v>
      </c>
      <c r="Q7890" s="11" t="s">
        <v>39307</v>
      </c>
      <c r="R7890" s="11" t="s">
        <v>56</v>
      </c>
      <c r="S7890" s="9" t="s">
        <v>39308</v>
      </c>
      <c r="T7890" s="9" t="s">
        <v>22</v>
      </c>
    </row>
    <row r="7891" customHeight="1" spans="1:20">
      <c r="A7891" s="6">
        <v>45218</v>
      </c>
      <c r="B7891" s="9" t="s">
        <v>39309</v>
      </c>
      <c r="C7891" s="9" t="s">
        <v>6849</v>
      </c>
      <c r="D7891" s="11" t="s">
        <v>22</v>
      </c>
      <c r="E7891" s="9" t="s">
        <v>39310</v>
      </c>
      <c r="F7891" s="9" t="s">
        <v>39311</v>
      </c>
      <c r="G7891" s="11" t="s">
        <v>336</v>
      </c>
      <c r="H7891" s="11" t="s">
        <v>22</v>
      </c>
      <c r="I7891" s="11" t="s">
        <v>70</v>
      </c>
      <c r="J7891" s="11" t="s">
        <v>27</v>
      </c>
      <c r="K7891" s="11" t="s">
        <v>28</v>
      </c>
      <c r="L7891" s="11" t="s">
        <v>43</v>
      </c>
      <c r="M7891" s="9" t="s">
        <v>44</v>
      </c>
      <c r="N7891" s="9" t="s">
        <v>208</v>
      </c>
      <c r="O7891" s="11" t="s">
        <v>32</v>
      </c>
      <c r="P7891" s="11" t="s">
        <v>22</v>
      </c>
      <c r="Q7891" s="11" t="s">
        <v>39312</v>
      </c>
      <c r="R7891" s="11" t="s">
        <v>46</v>
      </c>
      <c r="S7891" s="9" t="s">
        <v>39313</v>
      </c>
      <c r="T7891" s="9" t="s">
        <v>22</v>
      </c>
    </row>
    <row r="7892" customHeight="1" spans="1:20">
      <c r="A7892" s="6">
        <v>45218</v>
      </c>
      <c r="B7892" s="9" t="s">
        <v>39314</v>
      </c>
      <c r="C7892" s="9" t="s">
        <v>1299</v>
      </c>
      <c r="D7892" s="11" t="s">
        <v>22</v>
      </c>
      <c r="E7892" s="9" t="s">
        <v>39315</v>
      </c>
      <c r="F7892" s="9" t="s">
        <v>5671</v>
      </c>
      <c r="G7892" s="11" t="s">
        <v>336</v>
      </c>
      <c r="H7892" s="11" t="s">
        <v>110</v>
      </c>
      <c r="I7892" s="11" t="s">
        <v>241</v>
      </c>
      <c r="J7892" s="11" t="s">
        <v>27</v>
      </c>
      <c r="K7892" s="11" t="s">
        <v>28</v>
      </c>
      <c r="L7892" s="11" t="s">
        <v>43</v>
      </c>
      <c r="M7892" s="9" t="s">
        <v>44</v>
      </c>
      <c r="N7892" s="9" t="s">
        <v>208</v>
      </c>
      <c r="O7892" s="11" t="s">
        <v>32</v>
      </c>
      <c r="P7892" s="11" t="s">
        <v>22</v>
      </c>
      <c r="Q7892" s="11" t="s">
        <v>39316</v>
      </c>
      <c r="R7892" s="11" t="s">
        <v>56</v>
      </c>
      <c r="S7892" s="9" t="s">
        <v>10805</v>
      </c>
      <c r="T7892" s="9" t="s">
        <v>22</v>
      </c>
    </row>
    <row r="7893" customHeight="1" spans="1:20">
      <c r="A7893" s="6">
        <v>45218</v>
      </c>
      <c r="B7893" s="9" t="s">
        <v>39317</v>
      </c>
      <c r="C7893" s="9" t="s">
        <v>1299</v>
      </c>
      <c r="D7893" s="11" t="s">
        <v>22</v>
      </c>
      <c r="E7893" s="9" t="s">
        <v>39318</v>
      </c>
      <c r="F7893" s="9" t="s">
        <v>39319</v>
      </c>
      <c r="G7893" s="11" t="s">
        <v>53</v>
      </c>
      <c r="H7893" s="11" t="s">
        <v>22</v>
      </c>
      <c r="I7893" s="11" t="s">
        <v>469</v>
      </c>
      <c r="J7893" s="11" t="s">
        <v>27</v>
      </c>
      <c r="K7893" s="11" t="s">
        <v>28</v>
      </c>
      <c r="L7893" s="11" t="s">
        <v>43</v>
      </c>
      <c r="M7893" s="9" t="s">
        <v>30</v>
      </c>
      <c r="N7893" s="9" t="s">
        <v>208</v>
      </c>
      <c r="O7893" s="11" t="s">
        <v>32</v>
      </c>
      <c r="P7893" s="11" t="s">
        <v>22</v>
      </c>
      <c r="Q7893" s="11" t="s">
        <v>39320</v>
      </c>
      <c r="R7893" s="11" t="s">
        <v>56</v>
      </c>
      <c r="S7893" s="9" t="s">
        <v>39321</v>
      </c>
      <c r="T7893" s="9" t="s">
        <v>22</v>
      </c>
    </row>
    <row r="7894" customHeight="1" spans="1:20">
      <c r="A7894" s="6">
        <v>45218</v>
      </c>
      <c r="B7894" s="9" t="s">
        <v>39322</v>
      </c>
      <c r="C7894" s="9" t="s">
        <v>1299</v>
      </c>
      <c r="D7894" s="11" t="s">
        <v>22</v>
      </c>
      <c r="E7894" s="9" t="s">
        <v>39323</v>
      </c>
      <c r="F7894" s="9" t="s">
        <v>39324</v>
      </c>
      <c r="G7894" s="11" t="s">
        <v>130</v>
      </c>
      <c r="H7894" s="11" t="s">
        <v>137</v>
      </c>
      <c r="I7894" s="11" t="s">
        <v>337</v>
      </c>
      <c r="J7894" s="11" t="s">
        <v>27</v>
      </c>
      <c r="K7894" s="11" t="s">
        <v>28</v>
      </c>
      <c r="L7894" s="11" t="s">
        <v>43</v>
      </c>
      <c r="M7894" s="9" t="s">
        <v>30</v>
      </c>
      <c r="N7894" s="9" t="s">
        <v>208</v>
      </c>
      <c r="O7894" s="11" t="s">
        <v>32</v>
      </c>
      <c r="P7894" s="11" t="s">
        <v>22</v>
      </c>
      <c r="Q7894" s="11" t="s">
        <v>39325</v>
      </c>
      <c r="R7894" s="11" t="s">
        <v>56</v>
      </c>
      <c r="S7894" s="9" t="s">
        <v>39326</v>
      </c>
      <c r="T7894" s="9" t="s">
        <v>22</v>
      </c>
    </row>
    <row r="7895" customHeight="1" spans="1:20">
      <c r="A7895" s="6">
        <v>45218</v>
      </c>
      <c r="B7895" s="9" t="s">
        <v>39327</v>
      </c>
      <c r="C7895" s="9" t="s">
        <v>1299</v>
      </c>
      <c r="D7895" s="11" t="s">
        <v>22</v>
      </c>
      <c r="E7895" s="9" t="s">
        <v>39328</v>
      </c>
      <c r="F7895" s="9" t="s">
        <v>39329</v>
      </c>
      <c r="G7895" s="11" t="s">
        <v>62</v>
      </c>
      <c r="H7895" s="11" t="s">
        <v>22</v>
      </c>
      <c r="I7895" s="11" t="s">
        <v>207</v>
      </c>
      <c r="J7895" s="11" t="s">
        <v>27</v>
      </c>
      <c r="K7895" s="11" t="s">
        <v>28</v>
      </c>
      <c r="L7895" s="11" t="s">
        <v>43</v>
      </c>
      <c r="M7895" s="9" t="s">
        <v>30</v>
      </c>
      <c r="N7895" s="9" t="s">
        <v>208</v>
      </c>
      <c r="O7895" s="11" t="s">
        <v>32</v>
      </c>
      <c r="P7895" s="11" t="s">
        <v>22</v>
      </c>
      <c r="Q7895" s="11" t="s">
        <v>39330</v>
      </c>
      <c r="R7895" s="11" t="s">
        <v>56</v>
      </c>
      <c r="S7895" s="9" t="s">
        <v>39331</v>
      </c>
      <c r="T7895" s="9" t="s">
        <v>22</v>
      </c>
    </row>
    <row r="7896" customHeight="1" spans="1:20">
      <c r="A7896" s="6">
        <v>45218</v>
      </c>
      <c r="B7896" s="9" t="s">
        <v>39332</v>
      </c>
      <c r="C7896" s="9" t="s">
        <v>18999</v>
      </c>
      <c r="D7896" s="11" t="s">
        <v>22</v>
      </c>
      <c r="E7896" s="9" t="s">
        <v>39333</v>
      </c>
      <c r="F7896" s="9" t="s">
        <v>39334</v>
      </c>
      <c r="G7896" s="11" t="s">
        <v>69</v>
      </c>
      <c r="H7896" s="11" t="s">
        <v>22</v>
      </c>
      <c r="I7896" s="11" t="s">
        <v>75</v>
      </c>
      <c r="J7896" s="11" t="s">
        <v>27</v>
      </c>
      <c r="K7896" s="11" t="s">
        <v>28</v>
      </c>
      <c r="L7896" s="11" t="s">
        <v>43</v>
      </c>
      <c r="M7896" s="9" t="s">
        <v>30</v>
      </c>
      <c r="N7896" s="9" t="s">
        <v>208</v>
      </c>
      <c r="O7896" s="11" t="s">
        <v>32</v>
      </c>
      <c r="P7896" s="11" t="s">
        <v>22</v>
      </c>
      <c r="Q7896" s="11" t="s">
        <v>39335</v>
      </c>
      <c r="R7896" s="11" t="s">
        <v>46</v>
      </c>
      <c r="S7896" s="9" t="s">
        <v>39336</v>
      </c>
      <c r="T7896" s="9" t="s">
        <v>22</v>
      </c>
    </row>
    <row r="7897" customHeight="1" spans="1:20">
      <c r="A7897" s="6">
        <v>45218</v>
      </c>
      <c r="B7897" s="9" t="s">
        <v>39337</v>
      </c>
      <c r="C7897" s="9" t="s">
        <v>1299</v>
      </c>
      <c r="D7897" s="11" t="s">
        <v>22</v>
      </c>
      <c r="E7897" s="9" t="s">
        <v>39338</v>
      </c>
      <c r="F7897" s="9" t="s">
        <v>39339</v>
      </c>
      <c r="G7897" s="11" t="s">
        <v>130</v>
      </c>
      <c r="H7897" s="11" t="s">
        <v>110</v>
      </c>
      <c r="I7897" s="11" t="s">
        <v>149</v>
      </c>
      <c r="J7897" s="11" t="s">
        <v>27</v>
      </c>
      <c r="K7897" s="11" t="s">
        <v>28</v>
      </c>
      <c r="L7897" s="11" t="s">
        <v>43</v>
      </c>
      <c r="M7897" s="9" t="s">
        <v>30</v>
      </c>
      <c r="N7897" s="9" t="s">
        <v>208</v>
      </c>
      <c r="O7897" s="11" t="s">
        <v>32</v>
      </c>
      <c r="P7897" s="11" t="s">
        <v>22</v>
      </c>
      <c r="Q7897" s="11" t="s">
        <v>39340</v>
      </c>
      <c r="R7897" s="11" t="s">
        <v>56</v>
      </c>
      <c r="S7897" s="9" t="s">
        <v>39341</v>
      </c>
      <c r="T7897" s="9" t="s">
        <v>22</v>
      </c>
    </row>
    <row r="7898" customHeight="1" spans="1:20">
      <c r="A7898" s="6">
        <v>45218</v>
      </c>
      <c r="B7898" s="9" t="s">
        <v>39342</v>
      </c>
      <c r="C7898" s="9" t="s">
        <v>12243</v>
      </c>
      <c r="D7898" s="11" t="s">
        <v>22</v>
      </c>
      <c r="E7898" s="9" t="s">
        <v>39343</v>
      </c>
      <c r="F7898" s="9" t="s">
        <v>39344</v>
      </c>
      <c r="G7898" s="11" t="s">
        <v>130</v>
      </c>
      <c r="H7898" s="11" t="s">
        <v>22</v>
      </c>
      <c r="I7898" s="11" t="s">
        <v>490</v>
      </c>
      <c r="J7898" s="11" t="s">
        <v>27</v>
      </c>
      <c r="K7898" s="11" t="s">
        <v>28</v>
      </c>
      <c r="L7898" s="11" t="s">
        <v>43</v>
      </c>
      <c r="M7898" s="9" t="s">
        <v>30</v>
      </c>
      <c r="N7898" s="9" t="s">
        <v>743</v>
      </c>
      <c r="O7898" s="11" t="s">
        <v>32</v>
      </c>
      <c r="P7898" s="11" t="s">
        <v>22</v>
      </c>
      <c r="Q7898" s="11" t="s">
        <v>39345</v>
      </c>
      <c r="R7898" s="11" t="s">
        <v>46</v>
      </c>
      <c r="S7898" s="9" t="s">
        <v>39346</v>
      </c>
      <c r="T7898" s="9" t="s">
        <v>39347</v>
      </c>
    </row>
    <row r="7899" customHeight="1" spans="1:20">
      <c r="A7899" s="6">
        <v>45218</v>
      </c>
      <c r="B7899" s="9" t="s">
        <v>39348</v>
      </c>
      <c r="C7899" s="9" t="s">
        <v>6809</v>
      </c>
      <c r="D7899" s="11" t="s">
        <v>22</v>
      </c>
      <c r="E7899" s="9" t="s">
        <v>39349</v>
      </c>
      <c r="F7899" s="9" t="s">
        <v>39350</v>
      </c>
      <c r="G7899" s="11" t="s">
        <v>130</v>
      </c>
      <c r="H7899" s="11" t="s">
        <v>22</v>
      </c>
      <c r="I7899" s="11" t="s">
        <v>39351</v>
      </c>
      <c r="J7899" s="11" t="s">
        <v>27</v>
      </c>
      <c r="K7899" s="11" t="s">
        <v>28</v>
      </c>
      <c r="L7899" s="11" t="s">
        <v>43</v>
      </c>
      <c r="M7899" s="9" t="s">
        <v>30</v>
      </c>
      <c r="N7899" s="9" t="s">
        <v>208</v>
      </c>
      <c r="O7899" s="11" t="s">
        <v>32</v>
      </c>
      <c r="P7899" s="11" t="s">
        <v>22</v>
      </c>
      <c r="Q7899" s="11" t="s">
        <v>39352</v>
      </c>
      <c r="R7899" s="11" t="s">
        <v>39353</v>
      </c>
      <c r="S7899" s="9" t="s">
        <v>39354</v>
      </c>
      <c r="T7899" s="9" t="s">
        <v>22</v>
      </c>
    </row>
    <row r="7900" customHeight="1" spans="1:20">
      <c r="A7900" s="6">
        <v>45218</v>
      </c>
      <c r="B7900" s="9" t="s">
        <v>39355</v>
      </c>
      <c r="C7900" s="9" t="s">
        <v>6809</v>
      </c>
      <c r="D7900" s="11" t="s">
        <v>22</v>
      </c>
      <c r="E7900" s="9" t="s">
        <v>39349</v>
      </c>
      <c r="F7900" s="9" t="s">
        <v>39350</v>
      </c>
      <c r="G7900" s="11" t="s">
        <v>130</v>
      </c>
      <c r="H7900" s="11" t="s">
        <v>22</v>
      </c>
      <c r="I7900" s="11" t="s">
        <v>39351</v>
      </c>
      <c r="J7900" s="11" t="s">
        <v>27</v>
      </c>
      <c r="K7900" s="11" t="s">
        <v>28</v>
      </c>
      <c r="L7900" s="11" t="s">
        <v>43</v>
      </c>
      <c r="M7900" s="9" t="s">
        <v>30</v>
      </c>
      <c r="N7900" s="9" t="s">
        <v>208</v>
      </c>
      <c r="O7900" s="11" t="s">
        <v>32</v>
      </c>
      <c r="P7900" s="11" t="s">
        <v>22</v>
      </c>
      <c r="Q7900" s="11" t="s">
        <v>39356</v>
      </c>
      <c r="R7900" s="11" t="s">
        <v>8436</v>
      </c>
      <c r="S7900" s="9" t="s">
        <v>39357</v>
      </c>
      <c r="T7900" s="9" t="s">
        <v>22</v>
      </c>
    </row>
    <row r="7901" customHeight="1" spans="1:20">
      <c r="A7901" s="6">
        <v>45218</v>
      </c>
      <c r="B7901" s="9" t="s">
        <v>39358</v>
      </c>
      <c r="C7901" s="9" t="s">
        <v>1299</v>
      </c>
      <c r="D7901" s="11" t="s">
        <v>22</v>
      </c>
      <c r="E7901" s="9" t="s">
        <v>39359</v>
      </c>
      <c r="F7901" s="9" t="s">
        <v>39360</v>
      </c>
      <c r="G7901" s="11" t="s">
        <v>336</v>
      </c>
      <c r="H7901" s="11" t="s">
        <v>148</v>
      </c>
      <c r="I7901" s="11" t="s">
        <v>207</v>
      </c>
      <c r="J7901" s="11" t="s">
        <v>27</v>
      </c>
      <c r="K7901" s="11" t="s">
        <v>28</v>
      </c>
      <c r="L7901" s="11" t="s">
        <v>43</v>
      </c>
      <c r="M7901" s="9" t="s">
        <v>30</v>
      </c>
      <c r="N7901" s="9" t="s">
        <v>208</v>
      </c>
      <c r="O7901" s="11" t="s">
        <v>32</v>
      </c>
      <c r="P7901" s="11" t="s">
        <v>22</v>
      </c>
      <c r="Q7901" s="11" t="s">
        <v>39361</v>
      </c>
      <c r="R7901" s="11" t="s">
        <v>56</v>
      </c>
      <c r="S7901" s="9" t="s">
        <v>39362</v>
      </c>
      <c r="T7901" s="9" t="s">
        <v>22</v>
      </c>
    </row>
    <row r="7902" customHeight="1" spans="1:20">
      <c r="A7902" s="6">
        <v>45218</v>
      </c>
      <c r="B7902" s="9" t="s">
        <v>39363</v>
      </c>
      <c r="C7902" s="9" t="s">
        <v>1299</v>
      </c>
      <c r="D7902" s="11" t="s">
        <v>22</v>
      </c>
      <c r="E7902" s="9" t="s">
        <v>39364</v>
      </c>
      <c r="F7902" s="9" t="s">
        <v>39365</v>
      </c>
      <c r="G7902" s="11" t="s">
        <v>247</v>
      </c>
      <c r="H7902" s="11" t="s">
        <v>22</v>
      </c>
      <c r="I7902" s="11" t="s">
        <v>293</v>
      </c>
      <c r="J7902" s="11" t="s">
        <v>27</v>
      </c>
      <c r="K7902" s="11" t="s">
        <v>28</v>
      </c>
      <c r="L7902" s="11" t="s">
        <v>43</v>
      </c>
      <c r="M7902" s="9" t="s">
        <v>30</v>
      </c>
      <c r="N7902" s="9" t="s">
        <v>208</v>
      </c>
      <c r="O7902" s="11" t="s">
        <v>32</v>
      </c>
      <c r="P7902" s="11" t="s">
        <v>22</v>
      </c>
      <c r="Q7902" s="11" t="s">
        <v>39366</v>
      </c>
      <c r="R7902" s="11" t="s">
        <v>56</v>
      </c>
      <c r="S7902" s="9" t="s">
        <v>39367</v>
      </c>
      <c r="T7902" s="9" t="s">
        <v>22</v>
      </c>
    </row>
    <row r="7903" customHeight="1" spans="1:20">
      <c r="A7903" s="6">
        <v>45218</v>
      </c>
      <c r="B7903" s="9" t="s">
        <v>39368</v>
      </c>
      <c r="C7903" s="9" t="s">
        <v>6822</v>
      </c>
      <c r="D7903" s="11" t="s">
        <v>22</v>
      </c>
      <c r="E7903" s="9" t="s">
        <v>39369</v>
      </c>
      <c r="F7903" s="9" t="s">
        <v>39370</v>
      </c>
      <c r="G7903" s="11" t="s">
        <v>130</v>
      </c>
      <c r="H7903" s="11" t="s">
        <v>22</v>
      </c>
      <c r="I7903" s="11" t="s">
        <v>384</v>
      </c>
      <c r="J7903" s="11" t="s">
        <v>27</v>
      </c>
      <c r="K7903" s="11" t="s">
        <v>28</v>
      </c>
      <c r="L7903" s="11" t="s">
        <v>43</v>
      </c>
      <c r="M7903" s="9" t="s">
        <v>30</v>
      </c>
      <c r="N7903" s="9" t="s">
        <v>208</v>
      </c>
      <c r="O7903" s="11" t="s">
        <v>32</v>
      </c>
      <c r="P7903" s="11" t="s">
        <v>22</v>
      </c>
      <c r="Q7903" s="11" t="s">
        <v>39371</v>
      </c>
      <c r="R7903" s="11" t="s">
        <v>46</v>
      </c>
      <c r="S7903" s="9" t="s">
        <v>39372</v>
      </c>
      <c r="T7903" s="9" t="s">
        <v>22</v>
      </c>
    </row>
    <row r="7904" customHeight="1" spans="1:20">
      <c r="A7904" s="6">
        <v>45218</v>
      </c>
      <c r="B7904" s="9" t="s">
        <v>39373</v>
      </c>
      <c r="C7904" s="9" t="s">
        <v>4541</v>
      </c>
      <c r="D7904" s="11" t="s">
        <v>22</v>
      </c>
      <c r="E7904" s="9" t="s">
        <v>39374</v>
      </c>
      <c r="F7904" s="9" t="s">
        <v>39375</v>
      </c>
      <c r="G7904" s="11" t="s">
        <v>41</v>
      </c>
      <c r="H7904" s="11" t="s">
        <v>22</v>
      </c>
      <c r="I7904" s="11" t="s">
        <v>9666</v>
      </c>
      <c r="J7904" s="11" t="s">
        <v>27</v>
      </c>
      <c r="K7904" s="11" t="s">
        <v>28</v>
      </c>
      <c r="L7904" s="11" t="s">
        <v>43</v>
      </c>
      <c r="M7904" s="9" t="s">
        <v>30</v>
      </c>
      <c r="N7904" s="9" t="s">
        <v>31</v>
      </c>
      <c r="O7904" s="11" t="s">
        <v>32</v>
      </c>
      <c r="P7904" s="11" t="s">
        <v>22</v>
      </c>
      <c r="Q7904" s="11" t="s">
        <v>39376</v>
      </c>
      <c r="R7904" s="11" t="s">
        <v>46</v>
      </c>
      <c r="S7904" s="9" t="s">
        <v>39377</v>
      </c>
      <c r="T7904" s="9" t="s">
        <v>39378</v>
      </c>
    </row>
    <row r="7905" customHeight="1" spans="1:20">
      <c r="A7905" s="6">
        <v>45218</v>
      </c>
      <c r="B7905" s="9" t="s">
        <v>39379</v>
      </c>
      <c r="C7905" s="9" t="s">
        <v>783</v>
      </c>
      <c r="D7905" s="11" t="s">
        <v>22</v>
      </c>
      <c r="E7905" s="9" t="s">
        <v>39380</v>
      </c>
      <c r="F7905" s="9" t="s">
        <v>39381</v>
      </c>
      <c r="G7905" s="11" t="s">
        <v>130</v>
      </c>
      <c r="H7905" s="11" t="s">
        <v>22</v>
      </c>
      <c r="I7905" s="11" t="s">
        <v>162</v>
      </c>
      <c r="J7905" s="11" t="s">
        <v>27</v>
      </c>
      <c r="K7905" s="11" t="s">
        <v>28</v>
      </c>
      <c r="L7905" s="11" t="s">
        <v>43</v>
      </c>
      <c r="M7905" s="9" t="s">
        <v>44</v>
      </c>
      <c r="N7905" s="9" t="s">
        <v>743</v>
      </c>
      <c r="O7905" s="11" t="s">
        <v>32</v>
      </c>
      <c r="P7905" s="11" t="s">
        <v>22</v>
      </c>
      <c r="Q7905" s="11" t="s">
        <v>39382</v>
      </c>
      <c r="R7905" s="11" t="s">
        <v>46</v>
      </c>
      <c r="S7905" s="9" t="s">
        <v>39383</v>
      </c>
      <c r="T7905" s="9" t="s">
        <v>39384</v>
      </c>
    </row>
    <row r="7906" customHeight="1" spans="1:20">
      <c r="A7906" s="6">
        <v>45218</v>
      </c>
      <c r="B7906" s="9" t="s">
        <v>39385</v>
      </c>
      <c r="C7906" s="9" t="s">
        <v>1299</v>
      </c>
      <c r="D7906" s="11" t="s">
        <v>22</v>
      </c>
      <c r="E7906" s="9" t="s">
        <v>39386</v>
      </c>
      <c r="F7906" s="9" t="s">
        <v>39387</v>
      </c>
      <c r="G7906" s="11" t="s">
        <v>130</v>
      </c>
      <c r="H7906" s="11" t="s">
        <v>22</v>
      </c>
      <c r="I7906" s="11" t="s">
        <v>469</v>
      </c>
      <c r="J7906" s="11" t="s">
        <v>27</v>
      </c>
      <c r="K7906" s="11" t="s">
        <v>28</v>
      </c>
      <c r="L7906" s="11" t="s">
        <v>43</v>
      </c>
      <c r="M7906" s="9" t="s">
        <v>30</v>
      </c>
      <c r="N7906" s="9" t="s">
        <v>208</v>
      </c>
      <c r="O7906" s="11" t="s">
        <v>32</v>
      </c>
      <c r="P7906" s="11" t="s">
        <v>22</v>
      </c>
      <c r="Q7906" s="11" t="s">
        <v>39388</v>
      </c>
      <c r="R7906" s="11" t="s">
        <v>56</v>
      </c>
      <c r="S7906" s="9" t="s">
        <v>39389</v>
      </c>
      <c r="T7906" s="9" t="s">
        <v>22</v>
      </c>
    </row>
    <row r="7907" customHeight="1" spans="1:20">
      <c r="A7907" s="6">
        <v>45218</v>
      </c>
      <c r="B7907" s="9" t="s">
        <v>39390</v>
      </c>
      <c r="C7907" s="9" t="s">
        <v>1299</v>
      </c>
      <c r="D7907" s="11" t="s">
        <v>22</v>
      </c>
      <c r="E7907" s="9" t="s">
        <v>39391</v>
      </c>
      <c r="F7907" s="9" t="s">
        <v>39392</v>
      </c>
      <c r="G7907" s="11" t="s">
        <v>130</v>
      </c>
      <c r="H7907" s="11" t="s">
        <v>22</v>
      </c>
      <c r="I7907" s="11" t="s">
        <v>293</v>
      </c>
      <c r="J7907" s="11" t="s">
        <v>27</v>
      </c>
      <c r="K7907" s="11" t="s">
        <v>28</v>
      </c>
      <c r="L7907" s="11" t="s">
        <v>43</v>
      </c>
      <c r="M7907" s="9" t="s">
        <v>30</v>
      </c>
      <c r="N7907" s="9" t="s">
        <v>208</v>
      </c>
      <c r="O7907" s="11" t="s">
        <v>32</v>
      </c>
      <c r="P7907" s="11" t="s">
        <v>22</v>
      </c>
      <c r="Q7907" s="11" t="s">
        <v>39393</v>
      </c>
      <c r="R7907" s="11" t="s">
        <v>56</v>
      </c>
      <c r="S7907" s="9" t="s">
        <v>39394</v>
      </c>
      <c r="T7907" s="9" t="s">
        <v>22</v>
      </c>
    </row>
    <row r="7908" customHeight="1" spans="1:20">
      <c r="A7908" s="6">
        <v>45218</v>
      </c>
      <c r="B7908" s="9" t="s">
        <v>39395</v>
      </c>
      <c r="C7908" s="9" t="s">
        <v>1299</v>
      </c>
      <c r="D7908" s="11" t="s">
        <v>22</v>
      </c>
      <c r="E7908" s="9" t="s">
        <v>39396</v>
      </c>
      <c r="F7908" s="9" t="s">
        <v>39397</v>
      </c>
      <c r="G7908" s="11" t="s">
        <v>336</v>
      </c>
      <c r="H7908" s="11" t="s">
        <v>22</v>
      </c>
      <c r="I7908" s="11" t="s">
        <v>162</v>
      </c>
      <c r="J7908" s="11" t="s">
        <v>27</v>
      </c>
      <c r="K7908" s="11" t="s">
        <v>28</v>
      </c>
      <c r="L7908" s="11" t="s">
        <v>43</v>
      </c>
      <c r="M7908" s="9" t="s">
        <v>30</v>
      </c>
      <c r="N7908" s="9" t="s">
        <v>208</v>
      </c>
      <c r="O7908" s="11" t="s">
        <v>32</v>
      </c>
      <c r="P7908" s="11" t="s">
        <v>22</v>
      </c>
      <c r="Q7908" s="11" t="s">
        <v>39398</v>
      </c>
      <c r="R7908" s="11" t="s">
        <v>56</v>
      </c>
      <c r="S7908" s="9" t="s">
        <v>39399</v>
      </c>
      <c r="T7908" s="9" t="s">
        <v>22</v>
      </c>
    </row>
    <row r="7909" customHeight="1" spans="1:20">
      <c r="A7909" s="6">
        <v>45218</v>
      </c>
      <c r="B7909" s="9" t="s">
        <v>39400</v>
      </c>
      <c r="C7909" s="9" t="s">
        <v>1057</v>
      </c>
      <c r="D7909" s="11" t="s">
        <v>22</v>
      </c>
      <c r="E7909" s="9" t="s">
        <v>39401</v>
      </c>
      <c r="F7909" s="9" t="s">
        <v>8380</v>
      </c>
      <c r="G7909" s="11" t="s">
        <v>25</v>
      </c>
      <c r="H7909" s="11" t="s">
        <v>22</v>
      </c>
      <c r="I7909" s="11" t="s">
        <v>26</v>
      </c>
      <c r="J7909" s="11" t="s">
        <v>27</v>
      </c>
      <c r="K7909" s="11" t="s">
        <v>28</v>
      </c>
      <c r="L7909" s="11" t="s">
        <v>29</v>
      </c>
      <c r="M7909" s="9" t="s">
        <v>30</v>
      </c>
      <c r="N7909" s="9" t="s">
        <v>31</v>
      </c>
      <c r="O7909" s="11" t="s">
        <v>32</v>
      </c>
      <c r="P7909" s="11" t="s">
        <v>22</v>
      </c>
      <c r="Q7909" s="11" t="s">
        <v>39402</v>
      </c>
      <c r="R7909" s="11" t="s">
        <v>34</v>
      </c>
      <c r="S7909" s="9" t="s">
        <v>39403</v>
      </c>
      <c r="T7909" s="9" t="s">
        <v>39404</v>
      </c>
    </row>
    <row r="7910" customHeight="1" spans="1:20">
      <c r="A7910" s="6">
        <v>45218</v>
      </c>
      <c r="B7910" s="9" t="s">
        <v>39405</v>
      </c>
      <c r="C7910" s="9" t="s">
        <v>7120</v>
      </c>
      <c r="D7910" s="11" t="s">
        <v>22</v>
      </c>
      <c r="E7910" s="9" t="s">
        <v>39406</v>
      </c>
      <c r="F7910" s="9" t="s">
        <v>39407</v>
      </c>
      <c r="G7910" s="11" t="s">
        <v>82</v>
      </c>
      <c r="H7910" s="11" t="s">
        <v>22</v>
      </c>
      <c r="I7910" s="11" t="s">
        <v>384</v>
      </c>
      <c r="J7910" s="11" t="s">
        <v>27</v>
      </c>
      <c r="K7910" s="11" t="s">
        <v>28</v>
      </c>
      <c r="L7910" s="11" t="s">
        <v>43</v>
      </c>
      <c r="M7910" s="9" t="s">
        <v>44</v>
      </c>
      <c r="N7910" s="9" t="s">
        <v>31</v>
      </c>
      <c r="O7910" s="11" t="s">
        <v>32</v>
      </c>
      <c r="P7910" s="11" t="s">
        <v>22</v>
      </c>
      <c r="Q7910" s="11" t="s">
        <v>39408</v>
      </c>
      <c r="R7910" s="11" t="s">
        <v>46</v>
      </c>
      <c r="S7910" s="9" t="s">
        <v>39409</v>
      </c>
      <c r="T7910" s="9" t="s">
        <v>39410</v>
      </c>
    </row>
    <row r="7911" customHeight="1" spans="1:20">
      <c r="A7911" s="6">
        <v>45218</v>
      </c>
      <c r="B7911" s="9" t="s">
        <v>39411</v>
      </c>
      <c r="C7911" s="9" t="s">
        <v>2868</v>
      </c>
      <c r="D7911" s="11" t="s">
        <v>22</v>
      </c>
      <c r="E7911" s="9" t="s">
        <v>39412</v>
      </c>
      <c r="F7911" s="9" t="s">
        <v>39413</v>
      </c>
      <c r="G7911" s="11" t="s">
        <v>82</v>
      </c>
      <c r="H7911" s="11" t="s">
        <v>22</v>
      </c>
      <c r="I7911" s="11" t="s">
        <v>26</v>
      </c>
      <c r="J7911" s="11" t="s">
        <v>27</v>
      </c>
      <c r="K7911" s="11" t="s">
        <v>28</v>
      </c>
      <c r="L7911" s="11" t="s">
        <v>29</v>
      </c>
      <c r="M7911" s="9" t="s">
        <v>30</v>
      </c>
      <c r="N7911" s="9" t="s">
        <v>31</v>
      </c>
      <c r="O7911" s="11" t="s">
        <v>32</v>
      </c>
      <c r="P7911" s="11" t="s">
        <v>22</v>
      </c>
      <c r="Q7911" s="11" t="s">
        <v>39414</v>
      </c>
      <c r="R7911" s="11" t="s">
        <v>34</v>
      </c>
      <c r="S7911" s="9" t="s">
        <v>39415</v>
      </c>
      <c r="T7911" s="9" t="s">
        <v>39416</v>
      </c>
    </row>
    <row r="7912" customHeight="1" spans="1:20">
      <c r="A7912" s="6">
        <v>45218</v>
      </c>
      <c r="B7912" s="9" t="s">
        <v>39417</v>
      </c>
      <c r="C7912" s="9" t="s">
        <v>5035</v>
      </c>
      <c r="D7912" s="11" t="s">
        <v>22</v>
      </c>
      <c r="E7912" s="9" t="s">
        <v>39418</v>
      </c>
      <c r="F7912" s="9" t="s">
        <v>26170</v>
      </c>
      <c r="G7912" s="11" t="s">
        <v>247</v>
      </c>
      <c r="H7912" s="11" t="s">
        <v>22</v>
      </c>
      <c r="I7912" s="11" t="s">
        <v>26</v>
      </c>
      <c r="J7912" s="11" t="s">
        <v>27</v>
      </c>
      <c r="K7912" s="11" t="s">
        <v>28</v>
      </c>
      <c r="L7912" s="11" t="s">
        <v>29</v>
      </c>
      <c r="M7912" s="9" t="s">
        <v>30</v>
      </c>
      <c r="N7912" s="9" t="s">
        <v>31</v>
      </c>
      <c r="O7912" s="11" t="s">
        <v>32</v>
      </c>
      <c r="P7912" s="11" t="s">
        <v>22</v>
      </c>
      <c r="Q7912" s="11" t="s">
        <v>39419</v>
      </c>
      <c r="R7912" s="11" t="s">
        <v>34</v>
      </c>
      <c r="S7912" s="9" t="s">
        <v>39420</v>
      </c>
      <c r="T7912" s="9" t="s">
        <v>39421</v>
      </c>
    </row>
    <row r="7913" customHeight="1" spans="1:20">
      <c r="A7913" s="6">
        <v>45218</v>
      </c>
      <c r="B7913" s="9" t="s">
        <v>39422</v>
      </c>
      <c r="C7913" s="9" t="s">
        <v>6949</v>
      </c>
      <c r="D7913" s="11" t="s">
        <v>22</v>
      </c>
      <c r="E7913" s="9" t="s">
        <v>7177</v>
      </c>
      <c r="F7913" s="9" t="s">
        <v>7178</v>
      </c>
      <c r="G7913" s="11" t="s">
        <v>130</v>
      </c>
      <c r="H7913" s="11" t="s">
        <v>418</v>
      </c>
      <c r="I7913" s="11" t="s">
        <v>384</v>
      </c>
      <c r="J7913" s="11" t="s">
        <v>27</v>
      </c>
      <c r="K7913" s="11" t="s">
        <v>28</v>
      </c>
      <c r="L7913" s="11" t="s">
        <v>43</v>
      </c>
      <c r="M7913" s="9" t="s">
        <v>44</v>
      </c>
      <c r="N7913" s="9" t="s">
        <v>208</v>
      </c>
      <c r="O7913" s="11" t="s">
        <v>32</v>
      </c>
      <c r="P7913" s="11" t="s">
        <v>22</v>
      </c>
      <c r="Q7913" s="11" t="s">
        <v>39423</v>
      </c>
      <c r="R7913" s="11" t="s">
        <v>46</v>
      </c>
      <c r="S7913" s="9" t="s">
        <v>39424</v>
      </c>
      <c r="T7913" s="9" t="s">
        <v>39425</v>
      </c>
    </row>
    <row r="7914" customHeight="1" spans="1:20">
      <c r="A7914" s="6">
        <v>45218</v>
      </c>
      <c r="B7914" s="9" t="s">
        <v>39426</v>
      </c>
      <c r="C7914" s="9" t="s">
        <v>6949</v>
      </c>
      <c r="D7914" s="11" t="s">
        <v>22</v>
      </c>
      <c r="E7914" s="9" t="s">
        <v>39427</v>
      </c>
      <c r="F7914" s="9" t="s">
        <v>39428</v>
      </c>
      <c r="G7914" s="11" t="s">
        <v>53</v>
      </c>
      <c r="H7914" s="11" t="s">
        <v>22</v>
      </c>
      <c r="I7914" s="11" t="s">
        <v>511</v>
      </c>
      <c r="J7914" s="11" t="s">
        <v>27</v>
      </c>
      <c r="K7914" s="11" t="s">
        <v>28</v>
      </c>
      <c r="L7914" s="11" t="s">
        <v>43</v>
      </c>
      <c r="M7914" s="9" t="s">
        <v>30</v>
      </c>
      <c r="N7914" s="9" t="s">
        <v>208</v>
      </c>
      <c r="O7914" s="11" t="s">
        <v>32</v>
      </c>
      <c r="P7914" s="11" t="s">
        <v>22</v>
      </c>
      <c r="Q7914" s="11" t="s">
        <v>39429</v>
      </c>
      <c r="R7914" s="11" t="s">
        <v>46</v>
      </c>
      <c r="S7914" s="9" t="s">
        <v>39430</v>
      </c>
      <c r="T7914" s="9" t="s">
        <v>39431</v>
      </c>
    </row>
    <row r="7915" customHeight="1" spans="1:20">
      <c r="A7915" s="6">
        <v>45218</v>
      </c>
      <c r="B7915" s="9" t="s">
        <v>39432</v>
      </c>
      <c r="C7915" s="9" t="s">
        <v>6506</v>
      </c>
      <c r="D7915" s="11" t="s">
        <v>22</v>
      </c>
      <c r="E7915" s="9" t="s">
        <v>39433</v>
      </c>
      <c r="F7915" s="9" t="s">
        <v>39434</v>
      </c>
      <c r="G7915" s="11" t="s">
        <v>130</v>
      </c>
      <c r="H7915" s="11" t="s">
        <v>22</v>
      </c>
      <c r="I7915" s="11" t="s">
        <v>384</v>
      </c>
      <c r="J7915" s="11" t="s">
        <v>27</v>
      </c>
      <c r="K7915" s="11" t="s">
        <v>28</v>
      </c>
      <c r="L7915" s="11" t="s">
        <v>43</v>
      </c>
      <c r="M7915" s="9" t="s">
        <v>30</v>
      </c>
      <c r="N7915" s="9" t="s">
        <v>208</v>
      </c>
      <c r="O7915" s="11" t="s">
        <v>32</v>
      </c>
      <c r="P7915" s="11" t="s">
        <v>22</v>
      </c>
      <c r="Q7915" s="11" t="s">
        <v>38799</v>
      </c>
      <c r="R7915" s="11" t="s">
        <v>46</v>
      </c>
      <c r="S7915" s="9" t="s">
        <v>39435</v>
      </c>
      <c r="T7915" s="9" t="s">
        <v>39436</v>
      </c>
    </row>
    <row r="7916" customHeight="1" spans="1:20">
      <c r="A7916" s="6">
        <v>45218</v>
      </c>
      <c r="B7916" s="9" t="s">
        <v>39437</v>
      </c>
      <c r="C7916" s="9" t="s">
        <v>6949</v>
      </c>
      <c r="D7916" s="11" t="s">
        <v>22</v>
      </c>
      <c r="E7916" s="9" t="s">
        <v>39438</v>
      </c>
      <c r="F7916" s="9" t="s">
        <v>39439</v>
      </c>
      <c r="G7916" s="11" t="s">
        <v>41</v>
      </c>
      <c r="H7916" s="11" t="s">
        <v>110</v>
      </c>
      <c r="I7916" s="11" t="s">
        <v>149</v>
      </c>
      <c r="J7916" s="11" t="s">
        <v>27</v>
      </c>
      <c r="K7916" s="11" t="s">
        <v>28</v>
      </c>
      <c r="L7916" s="11" t="s">
        <v>43</v>
      </c>
      <c r="M7916" s="9" t="s">
        <v>30</v>
      </c>
      <c r="N7916" s="9" t="s">
        <v>208</v>
      </c>
      <c r="O7916" s="11" t="s">
        <v>32</v>
      </c>
      <c r="P7916" s="11" t="s">
        <v>22</v>
      </c>
      <c r="Q7916" s="11" t="s">
        <v>39440</v>
      </c>
      <c r="R7916" s="11" t="s">
        <v>46</v>
      </c>
      <c r="S7916" s="9" t="s">
        <v>39441</v>
      </c>
      <c r="T7916" s="9" t="s">
        <v>39442</v>
      </c>
    </row>
    <row r="7917" customHeight="1" spans="1:20">
      <c r="A7917" s="6">
        <v>45218</v>
      </c>
      <c r="B7917" s="9" t="s">
        <v>39443</v>
      </c>
      <c r="C7917" s="9" t="s">
        <v>6949</v>
      </c>
      <c r="D7917" s="11" t="s">
        <v>22</v>
      </c>
      <c r="E7917" s="9" t="s">
        <v>39444</v>
      </c>
      <c r="F7917" s="9" t="s">
        <v>39445</v>
      </c>
      <c r="G7917" s="11" t="s">
        <v>25</v>
      </c>
      <c r="H7917" s="11" t="s">
        <v>137</v>
      </c>
      <c r="I7917" s="11" t="s">
        <v>207</v>
      </c>
      <c r="J7917" s="11" t="s">
        <v>27</v>
      </c>
      <c r="K7917" s="11" t="s">
        <v>28</v>
      </c>
      <c r="L7917" s="11" t="s">
        <v>43</v>
      </c>
      <c r="M7917" s="9" t="s">
        <v>44</v>
      </c>
      <c r="N7917" s="9" t="s">
        <v>208</v>
      </c>
      <c r="O7917" s="11" t="s">
        <v>32</v>
      </c>
      <c r="P7917" s="11" t="s">
        <v>22</v>
      </c>
      <c r="Q7917" s="11" t="s">
        <v>39446</v>
      </c>
      <c r="R7917" s="11" t="s">
        <v>46</v>
      </c>
      <c r="S7917" s="9" t="s">
        <v>39447</v>
      </c>
      <c r="T7917" s="9" t="s">
        <v>39448</v>
      </c>
    </row>
    <row r="7918" customHeight="1" spans="1:20">
      <c r="A7918" s="6">
        <v>45218</v>
      </c>
      <c r="B7918" s="9" t="s">
        <v>39449</v>
      </c>
      <c r="C7918" s="9" t="s">
        <v>6949</v>
      </c>
      <c r="D7918" s="11" t="s">
        <v>22</v>
      </c>
      <c r="E7918" s="9" t="s">
        <v>39450</v>
      </c>
      <c r="F7918" s="9" t="s">
        <v>39451</v>
      </c>
      <c r="G7918" s="11" t="s">
        <v>82</v>
      </c>
      <c r="H7918" s="11" t="s">
        <v>22</v>
      </c>
      <c r="I7918" s="11" t="s">
        <v>83</v>
      </c>
      <c r="J7918" s="11" t="s">
        <v>27</v>
      </c>
      <c r="K7918" s="11" t="s">
        <v>28</v>
      </c>
      <c r="L7918" s="11" t="s">
        <v>43</v>
      </c>
      <c r="M7918" s="9" t="s">
        <v>44</v>
      </c>
      <c r="N7918" s="9" t="s">
        <v>208</v>
      </c>
      <c r="O7918" s="11" t="s">
        <v>32</v>
      </c>
      <c r="P7918" s="11" t="s">
        <v>22</v>
      </c>
      <c r="Q7918" s="11" t="s">
        <v>39452</v>
      </c>
      <c r="R7918" s="11" t="s">
        <v>46</v>
      </c>
      <c r="S7918" s="9" t="s">
        <v>39453</v>
      </c>
      <c r="T7918" s="9" t="s">
        <v>39454</v>
      </c>
    </row>
    <row r="7919" customHeight="1" spans="1:20">
      <c r="A7919" s="6">
        <v>45218</v>
      </c>
      <c r="B7919" s="9" t="s">
        <v>39455</v>
      </c>
      <c r="C7919" s="9" t="s">
        <v>6949</v>
      </c>
      <c r="D7919" s="11" t="s">
        <v>22</v>
      </c>
      <c r="E7919" s="9" t="s">
        <v>39456</v>
      </c>
      <c r="F7919" s="9" t="s">
        <v>39457</v>
      </c>
      <c r="G7919" s="11" t="s">
        <v>62</v>
      </c>
      <c r="H7919" s="11" t="s">
        <v>110</v>
      </c>
      <c r="I7919" s="11" t="s">
        <v>214</v>
      </c>
      <c r="J7919" s="11" t="s">
        <v>27</v>
      </c>
      <c r="K7919" s="11" t="s">
        <v>28</v>
      </c>
      <c r="L7919" s="11" t="s">
        <v>43</v>
      </c>
      <c r="M7919" s="9" t="s">
        <v>30</v>
      </c>
      <c r="N7919" s="9" t="s">
        <v>208</v>
      </c>
      <c r="O7919" s="11" t="s">
        <v>32</v>
      </c>
      <c r="P7919" s="11" t="s">
        <v>22</v>
      </c>
      <c r="Q7919" s="11" t="s">
        <v>39458</v>
      </c>
      <c r="R7919" s="11" t="s">
        <v>46</v>
      </c>
      <c r="S7919" s="9" t="s">
        <v>39459</v>
      </c>
      <c r="T7919" s="9" t="s">
        <v>39460</v>
      </c>
    </row>
    <row r="7920" customHeight="1" spans="1:20">
      <c r="A7920" s="6">
        <v>45218</v>
      </c>
      <c r="B7920" s="9" t="s">
        <v>39461</v>
      </c>
      <c r="C7920" s="9" t="s">
        <v>6949</v>
      </c>
      <c r="D7920" s="11" t="s">
        <v>22</v>
      </c>
      <c r="E7920" s="9" t="s">
        <v>39462</v>
      </c>
      <c r="F7920" s="9" t="s">
        <v>39463</v>
      </c>
      <c r="G7920" s="11" t="s">
        <v>2152</v>
      </c>
      <c r="H7920" s="11" t="s">
        <v>22</v>
      </c>
      <c r="I7920" s="11" t="s">
        <v>214</v>
      </c>
      <c r="J7920" s="11" t="s">
        <v>27</v>
      </c>
      <c r="K7920" s="11" t="s">
        <v>28</v>
      </c>
      <c r="L7920" s="11" t="s">
        <v>43</v>
      </c>
      <c r="M7920" s="9" t="s">
        <v>44</v>
      </c>
      <c r="N7920" s="9" t="s">
        <v>208</v>
      </c>
      <c r="O7920" s="11" t="s">
        <v>32</v>
      </c>
      <c r="P7920" s="11" t="s">
        <v>22</v>
      </c>
      <c r="Q7920" s="11" t="s">
        <v>39464</v>
      </c>
      <c r="R7920" s="11" t="s">
        <v>46</v>
      </c>
      <c r="S7920" s="9" t="s">
        <v>39465</v>
      </c>
      <c r="T7920" s="9" t="s">
        <v>39466</v>
      </c>
    </row>
    <row r="7921" customHeight="1" spans="1:20">
      <c r="A7921" s="6">
        <v>45218</v>
      </c>
      <c r="B7921" s="9" t="s">
        <v>39467</v>
      </c>
      <c r="C7921" s="9" t="s">
        <v>121</v>
      </c>
      <c r="D7921" s="11" t="s">
        <v>22</v>
      </c>
      <c r="E7921" s="9" t="s">
        <v>39468</v>
      </c>
      <c r="F7921" s="9" t="s">
        <v>39469</v>
      </c>
      <c r="G7921" s="11" t="s">
        <v>130</v>
      </c>
      <c r="H7921" s="11" t="s">
        <v>22</v>
      </c>
      <c r="I7921" s="11" t="s">
        <v>259</v>
      </c>
      <c r="J7921" s="11" t="s">
        <v>27</v>
      </c>
      <c r="K7921" s="11" t="s">
        <v>28</v>
      </c>
      <c r="L7921" s="11" t="s">
        <v>43</v>
      </c>
      <c r="M7921" s="9" t="s">
        <v>44</v>
      </c>
      <c r="N7921" s="9" t="s">
        <v>31</v>
      </c>
      <c r="O7921" s="11" t="s">
        <v>32</v>
      </c>
      <c r="P7921" s="11" t="s">
        <v>22</v>
      </c>
      <c r="Q7921" s="11" t="s">
        <v>39470</v>
      </c>
      <c r="R7921" s="11" t="s">
        <v>56</v>
      </c>
      <c r="S7921" s="9" t="s">
        <v>39471</v>
      </c>
      <c r="T7921" s="9" t="s">
        <v>22</v>
      </c>
    </row>
    <row r="7922" customHeight="1" spans="1:20">
      <c r="A7922" s="6">
        <v>45218</v>
      </c>
      <c r="B7922" s="9" t="s">
        <v>39472</v>
      </c>
      <c r="C7922" s="9" t="s">
        <v>204</v>
      </c>
      <c r="D7922" s="11" t="s">
        <v>22</v>
      </c>
      <c r="E7922" s="9" t="s">
        <v>39473</v>
      </c>
      <c r="F7922" s="9" t="s">
        <v>39474</v>
      </c>
      <c r="G7922" s="11" t="s">
        <v>53</v>
      </c>
      <c r="H7922" s="11" t="s">
        <v>22</v>
      </c>
      <c r="I7922" s="11" t="s">
        <v>63</v>
      </c>
      <c r="J7922" s="11" t="s">
        <v>27</v>
      </c>
      <c r="K7922" s="11" t="s">
        <v>28</v>
      </c>
      <c r="L7922" s="11" t="s">
        <v>43</v>
      </c>
      <c r="M7922" s="9" t="s">
        <v>30</v>
      </c>
      <c r="N7922" s="9" t="s">
        <v>208</v>
      </c>
      <c r="O7922" s="11" t="s">
        <v>32</v>
      </c>
      <c r="P7922" s="11" t="s">
        <v>22</v>
      </c>
      <c r="Q7922" s="11" t="s">
        <v>39475</v>
      </c>
      <c r="R7922" s="11" t="s">
        <v>56</v>
      </c>
      <c r="S7922" s="20" t="s">
        <v>39476</v>
      </c>
      <c r="T7922" s="9" t="s">
        <v>22</v>
      </c>
    </row>
    <row r="7923" customHeight="1" spans="1:20">
      <c r="A7923" s="6">
        <v>45218</v>
      </c>
      <c r="B7923" s="9" t="s">
        <v>39477</v>
      </c>
      <c r="C7923" s="9" t="s">
        <v>204</v>
      </c>
      <c r="D7923" s="11" t="s">
        <v>22</v>
      </c>
      <c r="E7923" s="9" t="s">
        <v>39478</v>
      </c>
      <c r="F7923" s="9" t="s">
        <v>39479</v>
      </c>
      <c r="G7923" s="11" t="s">
        <v>336</v>
      </c>
      <c r="H7923" s="11" t="s">
        <v>110</v>
      </c>
      <c r="I7923" s="11" t="s">
        <v>576</v>
      </c>
      <c r="J7923" s="11" t="s">
        <v>27</v>
      </c>
      <c r="K7923" s="11" t="s">
        <v>28</v>
      </c>
      <c r="L7923" s="11" t="s">
        <v>43</v>
      </c>
      <c r="M7923" s="9" t="s">
        <v>44</v>
      </c>
      <c r="N7923" s="9" t="s">
        <v>208</v>
      </c>
      <c r="O7923" s="11" t="s">
        <v>32</v>
      </c>
      <c r="P7923" s="11" t="s">
        <v>22</v>
      </c>
      <c r="Q7923" s="11" t="s">
        <v>39480</v>
      </c>
      <c r="R7923" s="11" t="s">
        <v>56</v>
      </c>
      <c r="S7923" s="9" t="s">
        <v>39481</v>
      </c>
      <c r="T7923" s="9" t="s">
        <v>22</v>
      </c>
    </row>
    <row r="7924" customHeight="1" spans="1:20">
      <c r="A7924" s="6">
        <v>45218</v>
      </c>
      <c r="B7924" s="9" t="s">
        <v>39482</v>
      </c>
      <c r="C7924" s="9" t="s">
        <v>274</v>
      </c>
      <c r="D7924" s="11" t="s">
        <v>22</v>
      </c>
      <c r="E7924" s="9" t="s">
        <v>39483</v>
      </c>
      <c r="F7924" s="9" t="s">
        <v>39484</v>
      </c>
      <c r="G7924" s="11" t="s">
        <v>53</v>
      </c>
      <c r="H7924" s="11" t="s">
        <v>22</v>
      </c>
      <c r="I7924" s="11" t="s">
        <v>90</v>
      </c>
      <c r="J7924" s="11" t="s">
        <v>27</v>
      </c>
      <c r="K7924" s="11" t="s">
        <v>28</v>
      </c>
      <c r="L7924" s="11" t="s">
        <v>43</v>
      </c>
      <c r="M7924" s="9" t="s">
        <v>44</v>
      </c>
      <c r="N7924" s="9" t="s">
        <v>208</v>
      </c>
      <c r="O7924" s="11" t="s">
        <v>32</v>
      </c>
      <c r="P7924" s="11" t="s">
        <v>22</v>
      </c>
      <c r="Q7924" s="11" t="s">
        <v>39485</v>
      </c>
      <c r="R7924" s="11" t="s">
        <v>56</v>
      </c>
      <c r="S7924" s="9" t="s">
        <v>39486</v>
      </c>
      <c r="T7924" s="9" t="s">
        <v>22</v>
      </c>
    </row>
    <row r="7925" customHeight="1" spans="1:20">
      <c r="A7925" s="6">
        <v>45218</v>
      </c>
      <c r="B7925" s="9" t="s">
        <v>39487</v>
      </c>
      <c r="C7925" s="9" t="s">
        <v>121</v>
      </c>
      <c r="D7925" s="11" t="s">
        <v>22</v>
      </c>
      <c r="E7925" s="9" t="s">
        <v>39488</v>
      </c>
      <c r="F7925" s="9" t="s">
        <v>39489</v>
      </c>
      <c r="G7925" s="11" t="s">
        <v>69</v>
      </c>
      <c r="H7925" s="11" t="s">
        <v>110</v>
      </c>
      <c r="I7925" s="11" t="s">
        <v>299</v>
      </c>
      <c r="J7925" s="11" t="s">
        <v>27</v>
      </c>
      <c r="K7925" s="11" t="s">
        <v>28</v>
      </c>
      <c r="L7925" s="11" t="s">
        <v>43</v>
      </c>
      <c r="M7925" s="9" t="s">
        <v>44</v>
      </c>
      <c r="N7925" s="9" t="s">
        <v>31</v>
      </c>
      <c r="O7925" s="11" t="s">
        <v>32</v>
      </c>
      <c r="P7925" s="11" t="s">
        <v>22</v>
      </c>
      <c r="Q7925" s="11" t="s">
        <v>39490</v>
      </c>
      <c r="R7925" s="11" t="s">
        <v>56</v>
      </c>
      <c r="S7925" s="9" t="s">
        <v>39491</v>
      </c>
      <c r="T7925" s="9" t="s">
        <v>22</v>
      </c>
    </row>
    <row r="7926" customHeight="1" spans="1:20">
      <c r="A7926" s="6">
        <v>45218</v>
      </c>
      <c r="B7926" s="9" t="s">
        <v>39492</v>
      </c>
      <c r="C7926" s="9" t="s">
        <v>121</v>
      </c>
      <c r="D7926" s="11" t="s">
        <v>22</v>
      </c>
      <c r="E7926" s="9" t="s">
        <v>39493</v>
      </c>
      <c r="F7926" s="9" t="s">
        <v>39494</v>
      </c>
      <c r="G7926" s="11" t="s">
        <v>336</v>
      </c>
      <c r="H7926" s="11" t="s">
        <v>22</v>
      </c>
      <c r="I7926" s="11" t="s">
        <v>384</v>
      </c>
      <c r="J7926" s="11" t="s">
        <v>27</v>
      </c>
      <c r="K7926" s="11" t="s">
        <v>28</v>
      </c>
      <c r="L7926" s="11" t="s">
        <v>43</v>
      </c>
      <c r="M7926" s="9" t="s">
        <v>30</v>
      </c>
      <c r="N7926" s="9" t="s">
        <v>31</v>
      </c>
      <c r="O7926" s="11" t="s">
        <v>32</v>
      </c>
      <c r="P7926" s="11" t="s">
        <v>22</v>
      </c>
      <c r="Q7926" s="11" t="s">
        <v>39495</v>
      </c>
      <c r="R7926" s="11" t="s">
        <v>56</v>
      </c>
      <c r="S7926" s="9" t="s">
        <v>39496</v>
      </c>
      <c r="T7926" s="9" t="s">
        <v>22</v>
      </c>
    </row>
    <row r="7927" customHeight="1" spans="1:20">
      <c r="A7927" s="6">
        <v>45218</v>
      </c>
      <c r="B7927" s="9" t="s">
        <v>39497</v>
      </c>
      <c r="C7927" s="9" t="s">
        <v>204</v>
      </c>
      <c r="D7927" s="11" t="s">
        <v>22</v>
      </c>
      <c r="E7927" s="9" t="s">
        <v>39498</v>
      </c>
      <c r="F7927" s="9" t="s">
        <v>3807</v>
      </c>
      <c r="G7927" s="11" t="s">
        <v>130</v>
      </c>
      <c r="H7927" s="11" t="s">
        <v>22</v>
      </c>
      <c r="I7927" s="11" t="s">
        <v>214</v>
      </c>
      <c r="J7927" s="11" t="s">
        <v>27</v>
      </c>
      <c r="K7927" s="11" t="s">
        <v>28</v>
      </c>
      <c r="L7927" s="11" t="s">
        <v>43</v>
      </c>
      <c r="M7927" s="9" t="s">
        <v>44</v>
      </c>
      <c r="N7927" s="9" t="s">
        <v>208</v>
      </c>
      <c r="O7927" s="11" t="s">
        <v>32</v>
      </c>
      <c r="P7927" s="11" t="s">
        <v>22</v>
      </c>
      <c r="Q7927" s="11" t="s">
        <v>39499</v>
      </c>
      <c r="R7927" s="11" t="s">
        <v>56</v>
      </c>
      <c r="S7927" s="9" t="s">
        <v>39500</v>
      </c>
      <c r="T7927" s="9" t="s">
        <v>22</v>
      </c>
    </row>
    <row r="7928" customHeight="1" spans="1:20">
      <c r="A7928" s="6">
        <v>45218</v>
      </c>
      <c r="B7928" s="9" t="s">
        <v>39501</v>
      </c>
      <c r="C7928" s="9" t="s">
        <v>204</v>
      </c>
      <c r="D7928" s="11" t="s">
        <v>22</v>
      </c>
      <c r="E7928" s="9" t="s">
        <v>39502</v>
      </c>
      <c r="F7928" s="9" t="s">
        <v>39503</v>
      </c>
      <c r="G7928" s="11" t="s">
        <v>41</v>
      </c>
      <c r="H7928" s="11" t="s">
        <v>110</v>
      </c>
      <c r="I7928" s="11" t="s">
        <v>207</v>
      </c>
      <c r="J7928" s="11" t="s">
        <v>27</v>
      </c>
      <c r="K7928" s="11" t="s">
        <v>28</v>
      </c>
      <c r="L7928" s="11" t="s">
        <v>43</v>
      </c>
      <c r="M7928" s="9" t="s">
        <v>30</v>
      </c>
      <c r="N7928" s="9" t="s">
        <v>208</v>
      </c>
      <c r="O7928" s="11" t="s">
        <v>32</v>
      </c>
      <c r="P7928" s="11" t="s">
        <v>22</v>
      </c>
      <c r="Q7928" s="11" t="s">
        <v>39504</v>
      </c>
      <c r="R7928" s="11" t="s">
        <v>56</v>
      </c>
      <c r="S7928" s="9" t="s">
        <v>39505</v>
      </c>
      <c r="T7928" s="9" t="s">
        <v>22</v>
      </c>
    </row>
    <row r="7929" customHeight="1" spans="1:20">
      <c r="A7929" s="6">
        <v>45218</v>
      </c>
      <c r="B7929" s="9" t="s">
        <v>39506</v>
      </c>
      <c r="C7929" s="9" t="s">
        <v>204</v>
      </c>
      <c r="D7929" s="11" t="s">
        <v>22</v>
      </c>
      <c r="E7929" s="9" t="s">
        <v>39507</v>
      </c>
      <c r="F7929" s="9" t="s">
        <v>39508</v>
      </c>
      <c r="G7929" s="11" t="s">
        <v>130</v>
      </c>
      <c r="H7929" s="11" t="s">
        <v>22</v>
      </c>
      <c r="I7929" s="11" t="s">
        <v>991</v>
      </c>
      <c r="J7929" s="11" t="s">
        <v>27</v>
      </c>
      <c r="K7929" s="11" t="s">
        <v>28</v>
      </c>
      <c r="L7929" s="11" t="s">
        <v>43</v>
      </c>
      <c r="M7929" s="9" t="s">
        <v>44</v>
      </c>
      <c r="N7929" s="9" t="s">
        <v>208</v>
      </c>
      <c r="O7929" s="11" t="s">
        <v>32</v>
      </c>
      <c r="P7929" s="11" t="s">
        <v>22</v>
      </c>
      <c r="Q7929" s="11" t="s">
        <v>39509</v>
      </c>
      <c r="R7929" s="11" t="s">
        <v>56</v>
      </c>
      <c r="S7929" s="9" t="s">
        <v>39510</v>
      </c>
      <c r="T7929" s="9" t="s">
        <v>22</v>
      </c>
    </row>
    <row r="7930" customHeight="1" spans="1:20">
      <c r="A7930" s="6">
        <v>45218</v>
      </c>
      <c r="B7930" s="9" t="s">
        <v>39511</v>
      </c>
      <c r="C7930" s="9" t="s">
        <v>204</v>
      </c>
      <c r="D7930" s="11" t="s">
        <v>22</v>
      </c>
      <c r="E7930" s="9" t="s">
        <v>39512</v>
      </c>
      <c r="F7930" s="9" t="s">
        <v>39513</v>
      </c>
      <c r="G7930" s="11" t="s">
        <v>25</v>
      </c>
      <c r="H7930" s="11" t="s">
        <v>22</v>
      </c>
      <c r="I7930" s="11" t="s">
        <v>111</v>
      </c>
      <c r="J7930" s="11" t="s">
        <v>27</v>
      </c>
      <c r="K7930" s="11" t="s">
        <v>28</v>
      </c>
      <c r="L7930" s="11" t="s">
        <v>43</v>
      </c>
      <c r="M7930" s="9" t="s">
        <v>44</v>
      </c>
      <c r="N7930" s="9" t="s">
        <v>208</v>
      </c>
      <c r="O7930" s="11" t="s">
        <v>32</v>
      </c>
      <c r="P7930" s="11" t="s">
        <v>22</v>
      </c>
      <c r="Q7930" s="11" t="s">
        <v>39514</v>
      </c>
      <c r="R7930" s="11" t="s">
        <v>56</v>
      </c>
      <c r="S7930" s="9" t="s">
        <v>39515</v>
      </c>
      <c r="T7930" s="9" t="s">
        <v>22</v>
      </c>
    </row>
    <row r="7931" customHeight="1" spans="1:20">
      <c r="A7931" s="6">
        <v>45218</v>
      </c>
      <c r="B7931" s="9" t="s">
        <v>39516</v>
      </c>
      <c r="C7931" s="9" t="s">
        <v>274</v>
      </c>
      <c r="D7931" s="11" t="s">
        <v>22</v>
      </c>
      <c r="E7931" s="9" t="s">
        <v>39517</v>
      </c>
      <c r="F7931" s="9" t="s">
        <v>39518</v>
      </c>
      <c r="G7931" s="11" t="s">
        <v>336</v>
      </c>
      <c r="H7931" s="11" t="s">
        <v>22</v>
      </c>
      <c r="I7931" s="11" t="s">
        <v>880</v>
      </c>
      <c r="J7931" s="11" t="s">
        <v>27</v>
      </c>
      <c r="K7931" s="11" t="s">
        <v>28</v>
      </c>
      <c r="L7931" s="11" t="s">
        <v>43</v>
      </c>
      <c r="M7931" s="9" t="s">
        <v>44</v>
      </c>
      <c r="N7931" s="9" t="s">
        <v>208</v>
      </c>
      <c r="O7931" s="11" t="s">
        <v>32</v>
      </c>
      <c r="P7931" s="11" t="s">
        <v>22</v>
      </c>
      <c r="Q7931" s="11" t="s">
        <v>39519</v>
      </c>
      <c r="R7931" s="11" t="s">
        <v>56</v>
      </c>
      <c r="S7931" s="9" t="s">
        <v>39520</v>
      </c>
      <c r="T7931" s="9" t="s">
        <v>22</v>
      </c>
    </row>
    <row r="7932" customHeight="1" spans="1:20">
      <c r="A7932" s="6">
        <v>45218</v>
      </c>
      <c r="B7932" s="9" t="s">
        <v>39521</v>
      </c>
      <c r="C7932" s="9" t="s">
        <v>274</v>
      </c>
      <c r="D7932" s="11" t="s">
        <v>22</v>
      </c>
      <c r="E7932" s="9" t="s">
        <v>39522</v>
      </c>
      <c r="F7932" s="9" t="s">
        <v>39523</v>
      </c>
      <c r="G7932" s="11" t="s">
        <v>25</v>
      </c>
      <c r="H7932" s="11" t="s">
        <v>22</v>
      </c>
      <c r="I7932" s="11" t="s">
        <v>412</v>
      </c>
      <c r="J7932" s="11" t="s">
        <v>27</v>
      </c>
      <c r="K7932" s="11" t="s">
        <v>28</v>
      </c>
      <c r="L7932" s="11" t="s">
        <v>43</v>
      </c>
      <c r="M7932" s="9" t="s">
        <v>30</v>
      </c>
      <c r="N7932" s="9" t="s">
        <v>208</v>
      </c>
      <c r="O7932" s="11" t="s">
        <v>32</v>
      </c>
      <c r="P7932" s="11" t="s">
        <v>22</v>
      </c>
      <c r="Q7932" s="11" t="s">
        <v>39524</v>
      </c>
      <c r="R7932" s="11" t="s">
        <v>56</v>
      </c>
      <c r="S7932" s="9" t="s">
        <v>39525</v>
      </c>
      <c r="T7932" s="9" t="s">
        <v>22</v>
      </c>
    </row>
    <row r="7933" customHeight="1" spans="1:20">
      <c r="A7933" s="6">
        <v>45218</v>
      </c>
      <c r="B7933" s="9" t="s">
        <v>39526</v>
      </c>
      <c r="C7933" s="9" t="s">
        <v>274</v>
      </c>
      <c r="D7933" s="11" t="s">
        <v>22</v>
      </c>
      <c r="E7933" s="9" t="s">
        <v>39527</v>
      </c>
      <c r="F7933" s="9" t="s">
        <v>39528</v>
      </c>
      <c r="G7933" s="11" t="s">
        <v>25</v>
      </c>
      <c r="H7933" s="11" t="s">
        <v>22</v>
      </c>
      <c r="I7933" s="11" t="s">
        <v>124</v>
      </c>
      <c r="J7933" s="11" t="s">
        <v>27</v>
      </c>
      <c r="K7933" s="11" t="s">
        <v>28</v>
      </c>
      <c r="L7933" s="11" t="s">
        <v>43</v>
      </c>
      <c r="M7933" s="9" t="s">
        <v>44</v>
      </c>
      <c r="N7933" s="9" t="s">
        <v>208</v>
      </c>
      <c r="O7933" s="11" t="s">
        <v>32</v>
      </c>
      <c r="P7933" s="11" t="s">
        <v>22</v>
      </c>
      <c r="Q7933" s="11" t="s">
        <v>39529</v>
      </c>
      <c r="R7933" s="11" t="s">
        <v>56</v>
      </c>
      <c r="S7933" s="20" t="s">
        <v>39530</v>
      </c>
      <c r="T7933" s="9" t="s">
        <v>22</v>
      </c>
    </row>
    <row r="7934" customHeight="1" spans="1:20">
      <c r="A7934" s="6">
        <v>45218</v>
      </c>
      <c r="B7934" s="9" t="s">
        <v>39531</v>
      </c>
      <c r="C7934" s="9" t="s">
        <v>274</v>
      </c>
      <c r="D7934" s="11" t="s">
        <v>22</v>
      </c>
      <c r="E7934" s="9" t="s">
        <v>39532</v>
      </c>
      <c r="F7934" s="9" t="s">
        <v>39533</v>
      </c>
      <c r="G7934" s="11" t="s">
        <v>25</v>
      </c>
      <c r="H7934" s="11" t="s">
        <v>22</v>
      </c>
      <c r="I7934" s="11" t="s">
        <v>277</v>
      </c>
      <c r="J7934" s="11" t="s">
        <v>27</v>
      </c>
      <c r="K7934" s="11" t="s">
        <v>28</v>
      </c>
      <c r="L7934" s="11" t="s">
        <v>43</v>
      </c>
      <c r="M7934" s="9" t="s">
        <v>44</v>
      </c>
      <c r="N7934" s="9" t="s">
        <v>208</v>
      </c>
      <c r="O7934" s="11" t="s">
        <v>32</v>
      </c>
      <c r="P7934" s="11" t="s">
        <v>22</v>
      </c>
      <c r="Q7934" s="11" t="s">
        <v>39534</v>
      </c>
      <c r="R7934" s="11" t="s">
        <v>56</v>
      </c>
      <c r="S7934" s="9" t="s">
        <v>39535</v>
      </c>
      <c r="T7934" s="9" t="s">
        <v>22</v>
      </c>
    </row>
    <row r="7935" customHeight="1" spans="1:20">
      <c r="A7935" s="6">
        <v>45218</v>
      </c>
      <c r="B7935" s="9" t="s">
        <v>39536</v>
      </c>
      <c r="C7935" s="9" t="s">
        <v>204</v>
      </c>
      <c r="D7935" s="11" t="s">
        <v>22</v>
      </c>
      <c r="E7935" s="9" t="s">
        <v>39537</v>
      </c>
      <c r="F7935" s="9" t="s">
        <v>39035</v>
      </c>
      <c r="G7935" s="11" t="s">
        <v>53</v>
      </c>
      <c r="H7935" s="11" t="s">
        <v>22</v>
      </c>
      <c r="I7935" s="11" t="s">
        <v>277</v>
      </c>
      <c r="J7935" s="11" t="s">
        <v>27</v>
      </c>
      <c r="K7935" s="11" t="s">
        <v>28</v>
      </c>
      <c r="L7935" s="11" t="s">
        <v>43</v>
      </c>
      <c r="M7935" s="9" t="s">
        <v>44</v>
      </c>
      <c r="N7935" s="9" t="s">
        <v>208</v>
      </c>
      <c r="O7935" s="11" t="s">
        <v>32</v>
      </c>
      <c r="P7935" s="11" t="s">
        <v>22</v>
      </c>
      <c r="Q7935" s="11" t="s">
        <v>39538</v>
      </c>
      <c r="R7935" s="11" t="s">
        <v>56</v>
      </c>
      <c r="S7935" s="9" t="s">
        <v>39539</v>
      </c>
      <c r="T7935" s="9" t="s">
        <v>22</v>
      </c>
    </row>
    <row r="7936" customHeight="1" spans="1:20">
      <c r="A7936" s="6">
        <v>45218</v>
      </c>
      <c r="B7936" s="9" t="s">
        <v>39540</v>
      </c>
      <c r="C7936" s="9" t="s">
        <v>204</v>
      </c>
      <c r="D7936" s="11" t="s">
        <v>22</v>
      </c>
      <c r="E7936" s="9" t="s">
        <v>39541</v>
      </c>
      <c r="F7936" s="9" t="s">
        <v>39542</v>
      </c>
      <c r="G7936" s="11" t="s">
        <v>336</v>
      </c>
      <c r="H7936" s="11" t="s">
        <v>1724</v>
      </c>
      <c r="I7936" s="11" t="s">
        <v>63</v>
      </c>
      <c r="J7936" s="11" t="s">
        <v>27</v>
      </c>
      <c r="K7936" s="11" t="s">
        <v>28</v>
      </c>
      <c r="L7936" s="11" t="s">
        <v>43</v>
      </c>
      <c r="M7936" s="9" t="s">
        <v>44</v>
      </c>
      <c r="N7936" s="9" t="s">
        <v>208</v>
      </c>
      <c r="O7936" s="11" t="s">
        <v>32</v>
      </c>
      <c r="P7936" s="11" t="s">
        <v>22</v>
      </c>
      <c r="Q7936" s="11" t="s">
        <v>39543</v>
      </c>
      <c r="R7936" s="11" t="s">
        <v>56</v>
      </c>
      <c r="S7936" s="9" t="s">
        <v>39544</v>
      </c>
      <c r="T7936" s="9" t="s">
        <v>22</v>
      </c>
    </row>
    <row r="7937" customHeight="1" spans="1:20">
      <c r="A7937" s="6">
        <v>45218</v>
      </c>
      <c r="B7937" s="9" t="s">
        <v>39545</v>
      </c>
      <c r="C7937" s="9" t="s">
        <v>204</v>
      </c>
      <c r="D7937" s="11" t="s">
        <v>22</v>
      </c>
      <c r="E7937" s="9" t="s">
        <v>39546</v>
      </c>
      <c r="F7937" s="9" t="s">
        <v>39547</v>
      </c>
      <c r="G7937" s="11" t="s">
        <v>336</v>
      </c>
      <c r="H7937" s="11" t="s">
        <v>22</v>
      </c>
      <c r="I7937" s="11" t="s">
        <v>63</v>
      </c>
      <c r="J7937" s="11" t="s">
        <v>27</v>
      </c>
      <c r="K7937" s="11" t="s">
        <v>28</v>
      </c>
      <c r="L7937" s="11" t="s">
        <v>43</v>
      </c>
      <c r="M7937" s="9" t="s">
        <v>44</v>
      </c>
      <c r="N7937" s="9" t="s">
        <v>208</v>
      </c>
      <c r="O7937" s="11" t="s">
        <v>32</v>
      </c>
      <c r="P7937" s="11" t="s">
        <v>22</v>
      </c>
      <c r="Q7937" s="11" t="s">
        <v>39548</v>
      </c>
      <c r="R7937" s="11" t="s">
        <v>56</v>
      </c>
      <c r="S7937" s="9" t="s">
        <v>39549</v>
      </c>
      <c r="T7937" s="9" t="s">
        <v>22</v>
      </c>
    </row>
    <row r="7938" customHeight="1" spans="1:20">
      <c r="A7938" s="6">
        <v>45218</v>
      </c>
      <c r="B7938" s="9" t="s">
        <v>39550</v>
      </c>
      <c r="C7938" s="9" t="s">
        <v>274</v>
      </c>
      <c r="D7938" s="11" t="s">
        <v>22</v>
      </c>
      <c r="E7938" s="9" t="s">
        <v>39551</v>
      </c>
      <c r="F7938" s="9" t="s">
        <v>39552</v>
      </c>
      <c r="G7938" s="11" t="s">
        <v>194</v>
      </c>
      <c r="H7938" s="11" t="s">
        <v>22</v>
      </c>
      <c r="I7938" s="11" t="s">
        <v>124</v>
      </c>
      <c r="J7938" s="11" t="s">
        <v>27</v>
      </c>
      <c r="K7938" s="11" t="s">
        <v>28</v>
      </c>
      <c r="L7938" s="11" t="s">
        <v>43</v>
      </c>
      <c r="M7938" s="9" t="s">
        <v>30</v>
      </c>
      <c r="N7938" s="9" t="s">
        <v>208</v>
      </c>
      <c r="O7938" s="11" t="s">
        <v>32</v>
      </c>
      <c r="P7938" s="11" t="s">
        <v>22</v>
      </c>
      <c r="Q7938" s="11" t="s">
        <v>39553</v>
      </c>
      <c r="R7938" s="11" t="s">
        <v>46</v>
      </c>
      <c r="S7938" s="9" t="s">
        <v>39554</v>
      </c>
      <c r="T7938" s="9" t="s">
        <v>22</v>
      </c>
    </row>
    <row r="7939" customHeight="1" spans="1:20">
      <c r="A7939" s="6">
        <v>45218</v>
      </c>
      <c r="B7939" s="9" t="s">
        <v>39555</v>
      </c>
      <c r="C7939" s="9" t="s">
        <v>399</v>
      </c>
      <c r="D7939" s="11" t="s">
        <v>22</v>
      </c>
      <c r="E7939" s="9" t="s">
        <v>39556</v>
      </c>
      <c r="F7939" s="9" t="s">
        <v>39557</v>
      </c>
      <c r="G7939" s="11" t="s">
        <v>25</v>
      </c>
      <c r="H7939" s="11" t="s">
        <v>22</v>
      </c>
      <c r="I7939" s="11" t="s">
        <v>241</v>
      </c>
      <c r="J7939" s="11" t="s">
        <v>27</v>
      </c>
      <c r="K7939" s="11" t="s">
        <v>28</v>
      </c>
      <c r="L7939" s="11" t="s">
        <v>43</v>
      </c>
      <c r="M7939" s="9" t="s">
        <v>44</v>
      </c>
      <c r="N7939" s="9" t="s">
        <v>31</v>
      </c>
      <c r="O7939" s="11" t="s">
        <v>32</v>
      </c>
      <c r="P7939" s="11" t="s">
        <v>22</v>
      </c>
      <c r="Q7939" s="11" t="s">
        <v>39558</v>
      </c>
      <c r="R7939" s="11" t="s">
        <v>46</v>
      </c>
      <c r="S7939" s="9" t="s">
        <v>39559</v>
      </c>
      <c r="T7939" s="9" t="s">
        <v>39560</v>
      </c>
    </row>
    <row r="7940" customHeight="1" spans="1:20">
      <c r="A7940" s="6">
        <v>45218</v>
      </c>
      <c r="B7940" s="9" t="s">
        <v>39561</v>
      </c>
      <c r="C7940" s="9" t="s">
        <v>6918</v>
      </c>
      <c r="D7940" s="11" t="s">
        <v>22</v>
      </c>
      <c r="E7940" s="9" t="s">
        <v>39562</v>
      </c>
      <c r="F7940" s="9" t="s">
        <v>39563</v>
      </c>
      <c r="G7940" s="11" t="s">
        <v>82</v>
      </c>
      <c r="H7940" s="11" t="s">
        <v>22</v>
      </c>
      <c r="I7940" s="11" t="s">
        <v>384</v>
      </c>
      <c r="J7940" s="11" t="s">
        <v>27</v>
      </c>
      <c r="K7940" s="11" t="s">
        <v>28</v>
      </c>
      <c r="L7940" s="11" t="s">
        <v>43</v>
      </c>
      <c r="M7940" s="9" t="s">
        <v>44</v>
      </c>
      <c r="N7940" s="9" t="s">
        <v>743</v>
      </c>
      <c r="O7940" s="11" t="s">
        <v>32</v>
      </c>
      <c r="P7940" s="11" t="s">
        <v>22</v>
      </c>
      <c r="Q7940" s="11" t="s">
        <v>39564</v>
      </c>
      <c r="R7940" s="11" t="s">
        <v>46</v>
      </c>
      <c r="S7940" s="9" t="s">
        <v>39565</v>
      </c>
      <c r="T7940" s="9" t="s">
        <v>39566</v>
      </c>
    </row>
    <row r="7941" customHeight="1" spans="1:20">
      <c r="A7941" s="6">
        <v>45218</v>
      </c>
      <c r="B7941" s="9" t="s">
        <v>39567</v>
      </c>
      <c r="C7941" s="9" t="s">
        <v>14075</v>
      </c>
      <c r="D7941" s="11" t="s">
        <v>22</v>
      </c>
      <c r="E7941" s="9" t="s">
        <v>39568</v>
      </c>
      <c r="F7941" s="9" t="s">
        <v>39569</v>
      </c>
      <c r="G7941" s="11" t="s">
        <v>69</v>
      </c>
      <c r="H7941" s="11" t="s">
        <v>22</v>
      </c>
      <c r="I7941" s="11" t="s">
        <v>576</v>
      </c>
      <c r="J7941" s="11" t="s">
        <v>27</v>
      </c>
      <c r="K7941" s="11" t="s">
        <v>28</v>
      </c>
      <c r="L7941" s="11" t="s">
        <v>43</v>
      </c>
      <c r="M7941" s="9" t="s">
        <v>44</v>
      </c>
      <c r="N7941" s="9" t="s">
        <v>31</v>
      </c>
      <c r="O7941" s="11" t="s">
        <v>32</v>
      </c>
      <c r="P7941" s="11" t="s">
        <v>22</v>
      </c>
      <c r="Q7941" s="11" t="s">
        <v>39570</v>
      </c>
      <c r="R7941" s="11" t="s">
        <v>46</v>
      </c>
      <c r="S7941" s="9" t="s">
        <v>39571</v>
      </c>
      <c r="T7941" s="9" t="s">
        <v>39572</v>
      </c>
    </row>
    <row r="7942" customHeight="1" spans="1:20">
      <c r="A7942" s="6">
        <v>45218</v>
      </c>
      <c r="B7942" s="9" t="s">
        <v>39573</v>
      </c>
      <c r="C7942" s="9" t="s">
        <v>6489</v>
      </c>
      <c r="D7942" s="11" t="s">
        <v>22</v>
      </c>
      <c r="E7942" s="9" t="s">
        <v>39574</v>
      </c>
      <c r="F7942" s="9" t="s">
        <v>39575</v>
      </c>
      <c r="G7942" s="11" t="s">
        <v>82</v>
      </c>
      <c r="H7942" s="11" t="s">
        <v>22</v>
      </c>
      <c r="I7942" s="11" t="s">
        <v>315</v>
      </c>
      <c r="J7942" s="11" t="s">
        <v>27</v>
      </c>
      <c r="K7942" s="11" t="s">
        <v>28</v>
      </c>
      <c r="L7942" s="11" t="s">
        <v>43</v>
      </c>
      <c r="M7942" s="9" t="s">
        <v>44</v>
      </c>
      <c r="N7942" s="9" t="s">
        <v>31</v>
      </c>
      <c r="O7942" s="11" t="s">
        <v>32</v>
      </c>
      <c r="P7942" s="11" t="s">
        <v>22</v>
      </c>
      <c r="Q7942" s="11" t="s">
        <v>39576</v>
      </c>
      <c r="R7942" s="11" t="s">
        <v>46</v>
      </c>
      <c r="S7942" s="9" t="s">
        <v>39577</v>
      </c>
      <c r="T7942" s="9" t="s">
        <v>39578</v>
      </c>
    </row>
    <row r="7943" customHeight="1" spans="1:20">
      <c r="A7943" s="6">
        <v>45218</v>
      </c>
      <c r="B7943" s="9" t="s">
        <v>39579</v>
      </c>
      <c r="C7943" s="9" t="s">
        <v>646</v>
      </c>
      <c r="D7943" s="11" t="s">
        <v>22</v>
      </c>
      <c r="E7943" s="9" t="s">
        <v>39580</v>
      </c>
      <c r="F7943" s="9" t="s">
        <v>39581</v>
      </c>
      <c r="G7943" s="11" t="s">
        <v>82</v>
      </c>
      <c r="H7943" s="11" t="s">
        <v>22</v>
      </c>
      <c r="I7943" s="11" t="s">
        <v>124</v>
      </c>
      <c r="J7943" s="11" t="s">
        <v>27</v>
      </c>
      <c r="K7943" s="11" t="s">
        <v>28</v>
      </c>
      <c r="L7943" s="11" t="s">
        <v>43</v>
      </c>
      <c r="M7943" s="9" t="s">
        <v>30</v>
      </c>
      <c r="N7943" s="9" t="s">
        <v>31</v>
      </c>
      <c r="O7943" s="11" t="s">
        <v>32</v>
      </c>
      <c r="P7943" s="11" t="s">
        <v>22</v>
      </c>
      <c r="Q7943" s="11" t="s">
        <v>39582</v>
      </c>
      <c r="R7943" s="11" t="s">
        <v>46</v>
      </c>
      <c r="S7943" s="9" t="s">
        <v>39583</v>
      </c>
      <c r="T7943" s="9" t="s">
        <v>39584</v>
      </c>
    </row>
    <row r="7944" customHeight="1" spans="1:20">
      <c r="A7944" s="6">
        <v>45218</v>
      </c>
      <c r="B7944" s="9" t="s">
        <v>39585</v>
      </c>
      <c r="C7944" s="9" t="s">
        <v>15784</v>
      </c>
      <c r="D7944" s="11" t="s">
        <v>22</v>
      </c>
      <c r="E7944" s="9" t="s">
        <v>39586</v>
      </c>
      <c r="F7944" s="9" t="s">
        <v>39587</v>
      </c>
      <c r="G7944" s="11" t="s">
        <v>25</v>
      </c>
      <c r="H7944" s="11" t="s">
        <v>22</v>
      </c>
      <c r="I7944" s="11" t="s">
        <v>63</v>
      </c>
      <c r="J7944" s="11" t="s">
        <v>27</v>
      </c>
      <c r="K7944" s="11" t="s">
        <v>28</v>
      </c>
      <c r="L7944" s="11" t="s">
        <v>43</v>
      </c>
      <c r="M7944" s="9" t="s">
        <v>30</v>
      </c>
      <c r="N7944" s="9" t="s">
        <v>31</v>
      </c>
      <c r="O7944" s="11" t="s">
        <v>32</v>
      </c>
      <c r="P7944" s="11" t="s">
        <v>22</v>
      </c>
      <c r="Q7944" s="11" t="s">
        <v>39588</v>
      </c>
      <c r="R7944" s="11" t="s">
        <v>46</v>
      </c>
      <c r="S7944" s="9" t="s">
        <v>39589</v>
      </c>
      <c r="T7944" s="9" t="s">
        <v>39590</v>
      </c>
    </row>
    <row r="7945" customHeight="1" spans="1:20">
      <c r="A7945" s="6">
        <v>45218</v>
      </c>
      <c r="B7945" s="9" t="s">
        <v>39591</v>
      </c>
      <c r="C7945" s="9" t="s">
        <v>7280</v>
      </c>
      <c r="D7945" s="11" t="s">
        <v>22</v>
      </c>
      <c r="E7945" s="9" t="s">
        <v>39592</v>
      </c>
      <c r="F7945" s="9" t="s">
        <v>22</v>
      </c>
      <c r="G7945" s="11" t="s">
        <v>22</v>
      </c>
      <c r="H7945" s="11" t="s">
        <v>110</v>
      </c>
      <c r="I7945" s="11" t="s">
        <v>75</v>
      </c>
      <c r="J7945" s="11" t="s">
        <v>27</v>
      </c>
      <c r="K7945" s="11" t="s">
        <v>28</v>
      </c>
      <c r="L7945" s="11" t="s">
        <v>43</v>
      </c>
      <c r="M7945" s="9" t="s">
        <v>30</v>
      </c>
      <c r="N7945" s="9" t="s">
        <v>31</v>
      </c>
      <c r="O7945" s="11" t="s">
        <v>32</v>
      </c>
      <c r="P7945" s="11" t="s">
        <v>22</v>
      </c>
      <c r="Q7945" s="11" t="s">
        <v>39593</v>
      </c>
      <c r="R7945" s="11" t="s">
        <v>46</v>
      </c>
      <c r="S7945" s="9" t="s">
        <v>39594</v>
      </c>
      <c r="T7945" s="9" t="s">
        <v>39595</v>
      </c>
    </row>
    <row r="7946" customHeight="1" spans="1:20">
      <c r="A7946" s="6">
        <v>45218</v>
      </c>
      <c r="B7946" s="9" t="s">
        <v>39596</v>
      </c>
      <c r="C7946" s="9" t="s">
        <v>11173</v>
      </c>
      <c r="D7946" s="11" t="s">
        <v>22</v>
      </c>
      <c r="E7946" s="9" t="s">
        <v>39597</v>
      </c>
      <c r="F7946" s="9" t="s">
        <v>39598</v>
      </c>
      <c r="G7946" s="11" t="s">
        <v>247</v>
      </c>
      <c r="H7946" s="11" t="s">
        <v>110</v>
      </c>
      <c r="I7946" s="11" t="s">
        <v>155</v>
      </c>
      <c r="J7946" s="11" t="s">
        <v>27</v>
      </c>
      <c r="K7946" s="11" t="s">
        <v>28</v>
      </c>
      <c r="L7946" s="11" t="s">
        <v>43</v>
      </c>
      <c r="M7946" s="9" t="s">
        <v>44</v>
      </c>
      <c r="N7946" s="9" t="s">
        <v>31</v>
      </c>
      <c r="O7946" s="11" t="s">
        <v>32</v>
      </c>
      <c r="P7946" s="11" t="s">
        <v>22</v>
      </c>
      <c r="Q7946" s="11" t="s">
        <v>39599</v>
      </c>
      <c r="R7946" s="11" t="s">
        <v>46</v>
      </c>
      <c r="S7946" s="9" t="s">
        <v>39600</v>
      </c>
      <c r="T7946" s="9" t="s">
        <v>39601</v>
      </c>
    </row>
    <row r="7947" customHeight="1" spans="1:20">
      <c r="A7947" s="6">
        <v>45218</v>
      </c>
      <c r="B7947" s="9" t="s">
        <v>39602</v>
      </c>
      <c r="C7947" s="9" t="s">
        <v>39603</v>
      </c>
      <c r="D7947" s="11" t="s">
        <v>22</v>
      </c>
      <c r="E7947" s="9" t="s">
        <v>39604</v>
      </c>
      <c r="F7947" s="9" t="s">
        <v>22</v>
      </c>
      <c r="G7947" s="11" t="s">
        <v>22</v>
      </c>
      <c r="H7947" s="11" t="s">
        <v>22</v>
      </c>
      <c r="I7947" s="11" t="s">
        <v>277</v>
      </c>
      <c r="J7947" s="11" t="s">
        <v>27</v>
      </c>
      <c r="K7947" s="11" t="s">
        <v>28</v>
      </c>
      <c r="L7947" s="11" t="s">
        <v>43</v>
      </c>
      <c r="M7947" s="9" t="s">
        <v>30</v>
      </c>
      <c r="N7947" s="9" t="s">
        <v>31</v>
      </c>
      <c r="O7947" s="11" t="s">
        <v>32</v>
      </c>
      <c r="P7947" s="11" t="s">
        <v>22</v>
      </c>
      <c r="Q7947" s="11" t="s">
        <v>39605</v>
      </c>
      <c r="R7947" s="11" t="s">
        <v>46</v>
      </c>
      <c r="S7947" s="9" t="s">
        <v>39606</v>
      </c>
      <c r="T7947" s="9" t="s">
        <v>39607</v>
      </c>
    </row>
    <row r="7948" customHeight="1" spans="1:20">
      <c r="A7948" s="6">
        <v>45218</v>
      </c>
      <c r="B7948" s="9" t="s">
        <v>39608</v>
      </c>
      <c r="C7948" s="9" t="s">
        <v>8489</v>
      </c>
      <c r="D7948" s="11" t="s">
        <v>22</v>
      </c>
      <c r="E7948" s="9" t="s">
        <v>39609</v>
      </c>
      <c r="F7948" s="9" t="s">
        <v>39610</v>
      </c>
      <c r="G7948" s="11" t="s">
        <v>69</v>
      </c>
      <c r="H7948" s="11" t="s">
        <v>22</v>
      </c>
      <c r="I7948" s="11" t="s">
        <v>384</v>
      </c>
      <c r="J7948" s="11" t="s">
        <v>27</v>
      </c>
      <c r="K7948" s="11" t="s">
        <v>28</v>
      </c>
      <c r="L7948" s="11" t="s">
        <v>43</v>
      </c>
      <c r="M7948" s="9" t="s">
        <v>30</v>
      </c>
      <c r="N7948" s="9" t="s">
        <v>31</v>
      </c>
      <c r="O7948" s="11" t="s">
        <v>32</v>
      </c>
      <c r="P7948" s="11" t="s">
        <v>22</v>
      </c>
      <c r="Q7948" s="11" t="s">
        <v>39611</v>
      </c>
      <c r="R7948" s="11" t="s">
        <v>46</v>
      </c>
      <c r="S7948" s="9" t="s">
        <v>39612</v>
      </c>
      <c r="T7948" s="9" t="s">
        <v>39613</v>
      </c>
    </row>
    <row r="7949" customHeight="1" spans="1:20">
      <c r="A7949" s="6">
        <v>45218</v>
      </c>
      <c r="B7949" s="9" t="s">
        <v>39614</v>
      </c>
      <c r="C7949" s="9" t="s">
        <v>7249</v>
      </c>
      <c r="D7949" s="11" t="s">
        <v>22</v>
      </c>
      <c r="E7949" s="9" t="s">
        <v>39615</v>
      </c>
      <c r="F7949" s="9" t="s">
        <v>22</v>
      </c>
      <c r="G7949" s="11" t="s">
        <v>22</v>
      </c>
      <c r="H7949" s="11" t="s">
        <v>22</v>
      </c>
      <c r="I7949" s="11" t="s">
        <v>207</v>
      </c>
      <c r="J7949" s="11" t="s">
        <v>27</v>
      </c>
      <c r="K7949" s="11" t="s">
        <v>28</v>
      </c>
      <c r="L7949" s="11" t="s">
        <v>43</v>
      </c>
      <c r="M7949" s="9" t="s">
        <v>30</v>
      </c>
      <c r="N7949" s="9" t="s">
        <v>31</v>
      </c>
      <c r="O7949" s="11" t="s">
        <v>32</v>
      </c>
      <c r="P7949" s="11" t="s">
        <v>22</v>
      </c>
      <c r="Q7949" s="11" t="s">
        <v>39616</v>
      </c>
      <c r="R7949" s="11" t="s">
        <v>46</v>
      </c>
      <c r="S7949" s="9" t="s">
        <v>39617</v>
      </c>
      <c r="T7949" s="9" t="s">
        <v>39618</v>
      </c>
    </row>
    <row r="7950" customHeight="1" spans="1:20">
      <c r="A7950" s="6">
        <v>45218</v>
      </c>
      <c r="B7950" s="9" t="s">
        <v>39619</v>
      </c>
      <c r="C7950" s="9" t="s">
        <v>9326</v>
      </c>
      <c r="D7950" s="11" t="s">
        <v>22</v>
      </c>
      <c r="E7950" s="9" t="s">
        <v>39620</v>
      </c>
      <c r="F7950" s="9" t="s">
        <v>39621</v>
      </c>
      <c r="G7950" s="11" t="s">
        <v>194</v>
      </c>
      <c r="H7950" s="11" t="s">
        <v>110</v>
      </c>
      <c r="I7950" s="11" t="s">
        <v>931</v>
      </c>
      <c r="J7950" s="11" t="s">
        <v>27</v>
      </c>
      <c r="K7950" s="11" t="s">
        <v>76</v>
      </c>
      <c r="L7950" s="11" t="s">
        <v>43</v>
      </c>
      <c r="M7950" s="9" t="s">
        <v>44</v>
      </c>
      <c r="N7950" s="9" t="s">
        <v>31</v>
      </c>
      <c r="O7950" s="11" t="s">
        <v>32</v>
      </c>
      <c r="P7950" s="11" t="s">
        <v>22</v>
      </c>
      <c r="Q7950" s="11" t="s">
        <v>39622</v>
      </c>
      <c r="R7950" s="11" t="s">
        <v>46</v>
      </c>
      <c r="S7950" s="9" t="s">
        <v>39623</v>
      </c>
      <c r="T7950" s="9" t="s">
        <v>39624</v>
      </c>
    </row>
    <row r="7951" customHeight="1" spans="1:20">
      <c r="A7951" s="6">
        <v>45218</v>
      </c>
      <c r="B7951" s="9" t="s">
        <v>39625</v>
      </c>
      <c r="C7951" s="9" t="s">
        <v>1236</v>
      </c>
      <c r="D7951" s="11" t="s">
        <v>22</v>
      </c>
      <c r="E7951" s="9" t="s">
        <v>23591</v>
      </c>
      <c r="F7951" s="9" t="s">
        <v>23592</v>
      </c>
      <c r="G7951" s="11" t="s">
        <v>62</v>
      </c>
      <c r="H7951" s="11" t="s">
        <v>148</v>
      </c>
      <c r="I7951" s="11" t="s">
        <v>384</v>
      </c>
      <c r="J7951" s="11" t="s">
        <v>27</v>
      </c>
      <c r="K7951" s="11" t="s">
        <v>28</v>
      </c>
      <c r="L7951" s="11" t="s">
        <v>43</v>
      </c>
      <c r="M7951" s="9" t="s">
        <v>44</v>
      </c>
      <c r="N7951" s="9" t="s">
        <v>31</v>
      </c>
      <c r="O7951" s="11" t="s">
        <v>32</v>
      </c>
      <c r="P7951" s="11" t="s">
        <v>22</v>
      </c>
      <c r="Q7951" s="11" t="s">
        <v>39626</v>
      </c>
      <c r="R7951" s="11" t="s">
        <v>46</v>
      </c>
      <c r="S7951" s="9" t="s">
        <v>39627</v>
      </c>
      <c r="T7951" s="9" t="s">
        <v>39628</v>
      </c>
    </row>
    <row r="7952" customHeight="1" spans="1:20">
      <c r="A7952" s="6">
        <v>45218</v>
      </c>
      <c r="B7952" s="9" t="s">
        <v>39629</v>
      </c>
      <c r="C7952" s="9" t="s">
        <v>14075</v>
      </c>
      <c r="D7952" s="11" t="s">
        <v>22</v>
      </c>
      <c r="E7952" s="9" t="s">
        <v>39630</v>
      </c>
      <c r="F7952" s="9" t="s">
        <v>39631</v>
      </c>
      <c r="G7952" s="11" t="s">
        <v>53</v>
      </c>
      <c r="H7952" s="11" t="s">
        <v>22</v>
      </c>
      <c r="I7952" s="11" t="s">
        <v>26</v>
      </c>
      <c r="J7952" s="11" t="s">
        <v>27</v>
      </c>
      <c r="K7952" s="11" t="s">
        <v>76</v>
      </c>
      <c r="L7952" s="11" t="s">
        <v>29</v>
      </c>
      <c r="M7952" s="9" t="s">
        <v>30</v>
      </c>
      <c r="N7952" s="9" t="s">
        <v>31</v>
      </c>
      <c r="O7952" s="11" t="s">
        <v>32</v>
      </c>
      <c r="P7952" s="11" t="s">
        <v>22</v>
      </c>
      <c r="Q7952" s="11" t="s">
        <v>39632</v>
      </c>
      <c r="R7952" s="11" t="s">
        <v>34</v>
      </c>
      <c r="S7952" s="9" t="s">
        <v>39633</v>
      </c>
      <c r="T7952" s="9" t="s">
        <v>39634</v>
      </c>
    </row>
    <row r="7953" customHeight="1" spans="1:20">
      <c r="A7953" s="6">
        <v>45218</v>
      </c>
      <c r="B7953" s="9" t="s">
        <v>39635</v>
      </c>
      <c r="C7953" s="9" t="s">
        <v>79</v>
      </c>
      <c r="D7953" s="11" t="s">
        <v>22</v>
      </c>
      <c r="E7953" s="9" t="s">
        <v>39636</v>
      </c>
      <c r="F7953" s="9" t="s">
        <v>39637</v>
      </c>
      <c r="G7953" s="11" t="s">
        <v>82</v>
      </c>
      <c r="H7953" s="11" t="s">
        <v>22</v>
      </c>
      <c r="I7953" s="11" t="s">
        <v>30539</v>
      </c>
      <c r="J7953" s="11" t="s">
        <v>27</v>
      </c>
      <c r="K7953" s="11" t="s">
        <v>28</v>
      </c>
      <c r="L7953" s="11" t="s">
        <v>43</v>
      </c>
      <c r="M7953" s="9" t="s">
        <v>44</v>
      </c>
      <c r="N7953" s="9" t="s">
        <v>31</v>
      </c>
      <c r="O7953" s="11" t="s">
        <v>32</v>
      </c>
      <c r="P7953" s="11" t="s">
        <v>22</v>
      </c>
      <c r="Q7953" s="11" t="s">
        <v>39638</v>
      </c>
      <c r="R7953" s="11" t="s">
        <v>46</v>
      </c>
      <c r="S7953" s="9" t="s">
        <v>39639</v>
      </c>
      <c r="T7953" s="9" t="s">
        <v>39640</v>
      </c>
    </row>
    <row r="7954" customHeight="1" spans="1:20">
      <c r="A7954" s="6">
        <v>45218</v>
      </c>
      <c r="B7954" s="9" t="s">
        <v>39641</v>
      </c>
      <c r="C7954" s="9" t="s">
        <v>79</v>
      </c>
      <c r="D7954" s="11" t="s">
        <v>22</v>
      </c>
      <c r="E7954" s="9" t="s">
        <v>39642</v>
      </c>
      <c r="F7954" s="9" t="s">
        <v>39643</v>
      </c>
      <c r="G7954" s="11" t="s">
        <v>130</v>
      </c>
      <c r="H7954" s="11" t="s">
        <v>22</v>
      </c>
      <c r="I7954" s="11" t="s">
        <v>270</v>
      </c>
      <c r="J7954" s="11" t="s">
        <v>27</v>
      </c>
      <c r="K7954" s="11" t="s">
        <v>28</v>
      </c>
      <c r="L7954" s="11" t="s">
        <v>43</v>
      </c>
      <c r="M7954" s="9" t="s">
        <v>30</v>
      </c>
      <c r="N7954" s="9" t="s">
        <v>31</v>
      </c>
      <c r="O7954" s="11" t="s">
        <v>32</v>
      </c>
      <c r="P7954" s="11" t="s">
        <v>22</v>
      </c>
      <c r="Q7954" s="11" t="s">
        <v>39644</v>
      </c>
      <c r="R7954" s="11" t="s">
        <v>46</v>
      </c>
      <c r="S7954" s="9" t="s">
        <v>39645</v>
      </c>
      <c r="T7954" s="9" t="s">
        <v>39646</v>
      </c>
    </row>
    <row r="7955" customHeight="1" spans="1:20">
      <c r="A7955" s="6">
        <v>45218</v>
      </c>
      <c r="B7955" s="9" t="s">
        <v>39647</v>
      </c>
      <c r="C7955" s="9" t="s">
        <v>6886</v>
      </c>
      <c r="D7955" s="11" t="s">
        <v>22</v>
      </c>
      <c r="E7955" s="9" t="s">
        <v>39648</v>
      </c>
      <c r="F7955" s="9" t="s">
        <v>39649</v>
      </c>
      <c r="G7955" s="11" t="s">
        <v>130</v>
      </c>
      <c r="H7955" s="11" t="s">
        <v>22</v>
      </c>
      <c r="I7955" s="11" t="s">
        <v>111</v>
      </c>
      <c r="J7955" s="11" t="s">
        <v>27</v>
      </c>
      <c r="K7955" s="11" t="s">
        <v>28</v>
      </c>
      <c r="L7955" s="11" t="s">
        <v>43</v>
      </c>
      <c r="M7955" s="9" t="s">
        <v>30</v>
      </c>
      <c r="N7955" s="9" t="s">
        <v>208</v>
      </c>
      <c r="O7955" s="11" t="s">
        <v>32</v>
      </c>
      <c r="P7955" s="11" t="s">
        <v>22</v>
      </c>
      <c r="Q7955" s="11" t="s">
        <v>39650</v>
      </c>
      <c r="R7955" s="11" t="s">
        <v>46</v>
      </c>
      <c r="S7955" s="9" t="s">
        <v>39651</v>
      </c>
      <c r="T7955" s="9" t="s">
        <v>22</v>
      </c>
    </row>
    <row r="7956" customHeight="1" spans="1:20">
      <c r="A7956" s="6">
        <v>45218</v>
      </c>
      <c r="B7956" s="9" t="s">
        <v>39652</v>
      </c>
      <c r="C7956" s="9" t="s">
        <v>5213</v>
      </c>
      <c r="D7956" s="11" t="s">
        <v>22</v>
      </c>
      <c r="E7956" s="9" t="s">
        <v>39653</v>
      </c>
      <c r="F7956" s="9" t="s">
        <v>39654</v>
      </c>
      <c r="G7956" s="11" t="s">
        <v>41</v>
      </c>
      <c r="H7956" s="11" t="s">
        <v>22</v>
      </c>
      <c r="I7956" s="11" t="s">
        <v>253</v>
      </c>
      <c r="J7956" s="11" t="s">
        <v>27</v>
      </c>
      <c r="K7956" s="11" t="s">
        <v>28</v>
      </c>
      <c r="L7956" s="11" t="s">
        <v>43</v>
      </c>
      <c r="M7956" s="9" t="s">
        <v>44</v>
      </c>
      <c r="N7956" s="9" t="s">
        <v>208</v>
      </c>
      <c r="O7956" s="11" t="s">
        <v>32</v>
      </c>
      <c r="P7956" s="11" t="s">
        <v>22</v>
      </c>
      <c r="Q7956" s="11" t="s">
        <v>39655</v>
      </c>
      <c r="R7956" s="11" t="s">
        <v>46</v>
      </c>
      <c r="S7956" s="9" t="s">
        <v>39656</v>
      </c>
      <c r="T7956" s="9" t="s">
        <v>22</v>
      </c>
    </row>
    <row r="7957" customHeight="1" spans="1:20">
      <c r="A7957" s="6">
        <v>45218</v>
      </c>
      <c r="B7957" s="9" t="s">
        <v>39657</v>
      </c>
      <c r="C7957" s="9" t="s">
        <v>783</v>
      </c>
      <c r="D7957" s="11" t="s">
        <v>22</v>
      </c>
      <c r="E7957" s="9" t="s">
        <v>39658</v>
      </c>
      <c r="F7957" s="9" t="s">
        <v>39659</v>
      </c>
      <c r="G7957" s="11" t="s">
        <v>25</v>
      </c>
      <c r="H7957" s="11" t="s">
        <v>22</v>
      </c>
      <c r="I7957" s="11" t="s">
        <v>490</v>
      </c>
      <c r="J7957" s="11" t="s">
        <v>27</v>
      </c>
      <c r="K7957" s="11" t="s">
        <v>28</v>
      </c>
      <c r="L7957" s="11" t="s">
        <v>43</v>
      </c>
      <c r="M7957" s="9" t="s">
        <v>30</v>
      </c>
      <c r="N7957" s="9" t="s">
        <v>743</v>
      </c>
      <c r="O7957" s="11" t="s">
        <v>32</v>
      </c>
      <c r="P7957" s="11" t="s">
        <v>22</v>
      </c>
      <c r="Q7957" s="11" t="s">
        <v>39660</v>
      </c>
      <c r="R7957" s="11" t="s">
        <v>46</v>
      </c>
      <c r="S7957" s="9" t="s">
        <v>39661</v>
      </c>
      <c r="T7957" s="9" t="s">
        <v>39662</v>
      </c>
    </row>
    <row r="7958" customHeight="1" spans="1:20">
      <c r="A7958" s="6">
        <v>45218</v>
      </c>
      <c r="B7958" s="9" t="s">
        <v>39663</v>
      </c>
      <c r="C7958" s="9" t="s">
        <v>783</v>
      </c>
      <c r="D7958" s="11" t="s">
        <v>22</v>
      </c>
      <c r="E7958" s="9" t="s">
        <v>39664</v>
      </c>
      <c r="F7958" s="9" t="s">
        <v>39665</v>
      </c>
      <c r="G7958" s="11" t="s">
        <v>82</v>
      </c>
      <c r="H7958" s="11" t="s">
        <v>22</v>
      </c>
      <c r="I7958" s="11" t="s">
        <v>75</v>
      </c>
      <c r="J7958" s="11" t="s">
        <v>27</v>
      </c>
      <c r="K7958" s="11" t="s">
        <v>28</v>
      </c>
      <c r="L7958" s="11" t="s">
        <v>43</v>
      </c>
      <c r="M7958" s="9" t="s">
        <v>169</v>
      </c>
      <c r="N7958" s="9" t="s">
        <v>743</v>
      </c>
      <c r="O7958" s="11" t="s">
        <v>32</v>
      </c>
      <c r="P7958" s="11" t="s">
        <v>22</v>
      </c>
      <c r="Q7958" s="11" t="s">
        <v>39666</v>
      </c>
      <c r="R7958" s="11" t="s">
        <v>46</v>
      </c>
      <c r="S7958" s="9" t="s">
        <v>39667</v>
      </c>
      <c r="T7958" s="9" t="s">
        <v>39668</v>
      </c>
    </row>
    <row r="7959" customHeight="1" spans="1:20">
      <c r="A7959" s="6">
        <v>45218</v>
      </c>
      <c r="B7959" s="9" t="s">
        <v>39669</v>
      </c>
      <c r="C7959" s="9" t="s">
        <v>5213</v>
      </c>
      <c r="D7959" s="11" t="s">
        <v>22</v>
      </c>
      <c r="E7959" s="9" t="s">
        <v>39670</v>
      </c>
      <c r="F7959" s="9" t="s">
        <v>39671</v>
      </c>
      <c r="G7959" s="11" t="s">
        <v>130</v>
      </c>
      <c r="H7959" s="11" t="s">
        <v>22</v>
      </c>
      <c r="I7959" s="11" t="s">
        <v>277</v>
      </c>
      <c r="J7959" s="11" t="s">
        <v>27</v>
      </c>
      <c r="K7959" s="11" t="s">
        <v>28</v>
      </c>
      <c r="L7959" s="11" t="s">
        <v>43</v>
      </c>
      <c r="M7959" s="9" t="s">
        <v>30</v>
      </c>
      <c r="N7959" s="9" t="s">
        <v>208</v>
      </c>
      <c r="O7959" s="11" t="s">
        <v>32</v>
      </c>
      <c r="P7959" s="11" t="s">
        <v>22</v>
      </c>
      <c r="Q7959" s="11" t="s">
        <v>39672</v>
      </c>
      <c r="R7959" s="11" t="s">
        <v>46</v>
      </c>
      <c r="S7959" s="9" t="s">
        <v>39673</v>
      </c>
      <c r="T7959" s="9" t="s">
        <v>22</v>
      </c>
    </row>
    <row r="7960" customHeight="1" spans="1:20">
      <c r="A7960" s="6">
        <v>45218</v>
      </c>
      <c r="B7960" s="9" t="s">
        <v>39674</v>
      </c>
      <c r="C7960" s="9" t="s">
        <v>783</v>
      </c>
      <c r="D7960" s="11" t="s">
        <v>22</v>
      </c>
      <c r="E7960" s="9" t="s">
        <v>39675</v>
      </c>
      <c r="F7960" s="9" t="s">
        <v>39676</v>
      </c>
      <c r="G7960" s="11" t="s">
        <v>82</v>
      </c>
      <c r="H7960" s="11" t="s">
        <v>22</v>
      </c>
      <c r="I7960" s="11" t="s">
        <v>168</v>
      </c>
      <c r="J7960" s="11" t="s">
        <v>27</v>
      </c>
      <c r="K7960" s="11" t="s">
        <v>195</v>
      </c>
      <c r="L7960" s="11" t="s">
        <v>22</v>
      </c>
      <c r="M7960" s="9" t="s">
        <v>169</v>
      </c>
      <c r="N7960" s="9" t="s">
        <v>743</v>
      </c>
      <c r="O7960" s="11" t="s">
        <v>32</v>
      </c>
      <c r="P7960" s="11" t="s">
        <v>22</v>
      </c>
      <c r="Q7960" s="11" t="s">
        <v>38862</v>
      </c>
      <c r="R7960" s="11" t="s">
        <v>46</v>
      </c>
      <c r="S7960" s="9" t="s">
        <v>39677</v>
      </c>
      <c r="T7960" s="9" t="s">
        <v>39678</v>
      </c>
    </row>
    <row r="7961" customHeight="1" spans="1:20">
      <c r="A7961" s="6">
        <v>45218</v>
      </c>
      <c r="B7961" s="9" t="s">
        <v>39679</v>
      </c>
      <c r="C7961" s="9" t="s">
        <v>783</v>
      </c>
      <c r="D7961" s="11" t="s">
        <v>22</v>
      </c>
      <c r="E7961" s="9" t="s">
        <v>39680</v>
      </c>
      <c r="F7961" s="9" t="s">
        <v>39681</v>
      </c>
      <c r="G7961" s="11" t="s">
        <v>82</v>
      </c>
      <c r="H7961" s="11" t="s">
        <v>22</v>
      </c>
      <c r="I7961" s="11" t="s">
        <v>207</v>
      </c>
      <c r="J7961" s="11" t="s">
        <v>27</v>
      </c>
      <c r="K7961" s="11" t="s">
        <v>28</v>
      </c>
      <c r="L7961" s="11" t="s">
        <v>43</v>
      </c>
      <c r="M7961" s="9" t="s">
        <v>169</v>
      </c>
      <c r="N7961" s="9" t="s">
        <v>743</v>
      </c>
      <c r="O7961" s="11" t="s">
        <v>32</v>
      </c>
      <c r="P7961" s="11" t="s">
        <v>22</v>
      </c>
      <c r="Q7961" s="11" t="s">
        <v>39682</v>
      </c>
      <c r="R7961" s="11" t="s">
        <v>46</v>
      </c>
      <c r="S7961" s="9" t="s">
        <v>39683</v>
      </c>
      <c r="T7961" s="9" t="s">
        <v>39684</v>
      </c>
    </row>
    <row r="7962" customHeight="1" spans="1:20">
      <c r="A7962" s="6">
        <v>45218</v>
      </c>
      <c r="B7962" s="9" t="s">
        <v>39685</v>
      </c>
      <c r="C7962" s="9" t="s">
        <v>783</v>
      </c>
      <c r="D7962" s="11" t="s">
        <v>22</v>
      </c>
      <c r="E7962" s="9" t="s">
        <v>39686</v>
      </c>
      <c r="F7962" s="9" t="s">
        <v>39687</v>
      </c>
      <c r="G7962" s="11" t="s">
        <v>62</v>
      </c>
      <c r="H7962" s="11" t="s">
        <v>22</v>
      </c>
      <c r="I7962" s="11" t="s">
        <v>149</v>
      </c>
      <c r="J7962" s="11" t="s">
        <v>27</v>
      </c>
      <c r="K7962" s="11" t="s">
        <v>28</v>
      </c>
      <c r="L7962" s="11" t="s">
        <v>43</v>
      </c>
      <c r="M7962" s="9" t="s">
        <v>44</v>
      </c>
      <c r="N7962" s="9" t="s">
        <v>743</v>
      </c>
      <c r="O7962" s="11" t="s">
        <v>32</v>
      </c>
      <c r="P7962" s="11" t="s">
        <v>22</v>
      </c>
      <c r="Q7962" s="11" t="s">
        <v>39688</v>
      </c>
      <c r="R7962" s="11" t="s">
        <v>46</v>
      </c>
      <c r="S7962" s="9" t="s">
        <v>39689</v>
      </c>
      <c r="T7962" s="9" t="s">
        <v>39690</v>
      </c>
    </row>
    <row r="7963" customHeight="1" spans="1:20">
      <c r="A7963" s="6">
        <v>45218</v>
      </c>
      <c r="B7963" s="9" t="s">
        <v>39691</v>
      </c>
      <c r="C7963" s="9" t="s">
        <v>5213</v>
      </c>
      <c r="D7963" s="11" t="s">
        <v>22</v>
      </c>
      <c r="E7963" s="9" t="s">
        <v>39692</v>
      </c>
      <c r="F7963" s="9" t="s">
        <v>39693</v>
      </c>
      <c r="G7963" s="11" t="s">
        <v>130</v>
      </c>
      <c r="H7963" s="11" t="s">
        <v>22</v>
      </c>
      <c r="I7963" s="11" t="s">
        <v>155</v>
      </c>
      <c r="J7963" s="11" t="s">
        <v>27</v>
      </c>
      <c r="K7963" s="11" t="s">
        <v>28</v>
      </c>
      <c r="L7963" s="11" t="s">
        <v>43</v>
      </c>
      <c r="M7963" s="9" t="s">
        <v>30</v>
      </c>
      <c r="N7963" s="9" t="s">
        <v>208</v>
      </c>
      <c r="O7963" s="11" t="s">
        <v>32</v>
      </c>
      <c r="P7963" s="11" t="s">
        <v>22</v>
      </c>
      <c r="Q7963" s="11" t="s">
        <v>39694</v>
      </c>
      <c r="R7963" s="11" t="s">
        <v>46</v>
      </c>
      <c r="S7963" s="9" t="s">
        <v>39695</v>
      </c>
      <c r="T7963" s="9" t="s">
        <v>22</v>
      </c>
    </row>
    <row r="7964" customHeight="1" spans="1:20">
      <c r="A7964" s="6">
        <v>45218</v>
      </c>
      <c r="B7964" s="9" t="s">
        <v>39696</v>
      </c>
      <c r="C7964" s="9" t="s">
        <v>783</v>
      </c>
      <c r="D7964" s="11" t="s">
        <v>22</v>
      </c>
      <c r="E7964" s="9" t="s">
        <v>39697</v>
      </c>
      <c r="F7964" s="9" t="s">
        <v>39698</v>
      </c>
      <c r="G7964" s="11" t="s">
        <v>69</v>
      </c>
      <c r="H7964" s="11" t="s">
        <v>22</v>
      </c>
      <c r="I7964" s="11" t="s">
        <v>75</v>
      </c>
      <c r="J7964" s="11" t="s">
        <v>27</v>
      </c>
      <c r="K7964" s="11" t="s">
        <v>28</v>
      </c>
      <c r="L7964" s="11" t="s">
        <v>43</v>
      </c>
      <c r="M7964" s="9" t="s">
        <v>44</v>
      </c>
      <c r="N7964" s="9" t="s">
        <v>743</v>
      </c>
      <c r="O7964" s="11" t="s">
        <v>32</v>
      </c>
      <c r="P7964" s="11" t="s">
        <v>22</v>
      </c>
      <c r="Q7964" s="11" t="s">
        <v>39699</v>
      </c>
      <c r="R7964" s="11" t="s">
        <v>46</v>
      </c>
      <c r="S7964" s="9" t="s">
        <v>39700</v>
      </c>
      <c r="T7964" s="9" t="s">
        <v>11717</v>
      </c>
    </row>
    <row r="7965" customHeight="1" spans="1:20">
      <c r="A7965" s="6">
        <v>45218</v>
      </c>
      <c r="B7965" s="9" t="s">
        <v>39701</v>
      </c>
      <c r="C7965" s="9" t="s">
        <v>783</v>
      </c>
      <c r="D7965" s="11" t="s">
        <v>22</v>
      </c>
      <c r="E7965" s="9" t="s">
        <v>39702</v>
      </c>
      <c r="F7965" s="9" t="s">
        <v>38043</v>
      </c>
      <c r="G7965" s="11" t="s">
        <v>82</v>
      </c>
      <c r="H7965" s="11" t="s">
        <v>148</v>
      </c>
      <c r="I7965" s="11" t="s">
        <v>4047</v>
      </c>
      <c r="J7965" s="11" t="s">
        <v>27</v>
      </c>
      <c r="K7965" s="11" t="s">
        <v>28</v>
      </c>
      <c r="L7965" s="11" t="s">
        <v>29</v>
      </c>
      <c r="M7965" s="9" t="s">
        <v>169</v>
      </c>
      <c r="N7965" s="9" t="s">
        <v>743</v>
      </c>
      <c r="O7965" s="11" t="s">
        <v>32</v>
      </c>
      <c r="P7965" s="11" t="s">
        <v>22</v>
      </c>
      <c r="Q7965" s="11" t="s">
        <v>39703</v>
      </c>
      <c r="R7965" s="11" t="s">
        <v>46</v>
      </c>
      <c r="S7965" s="9" t="s">
        <v>39704</v>
      </c>
      <c r="T7965" s="9" t="s">
        <v>39705</v>
      </c>
    </row>
    <row r="7966" customHeight="1" spans="1:20">
      <c r="A7966" s="6">
        <v>45218</v>
      </c>
      <c r="B7966" s="9" t="s">
        <v>39706</v>
      </c>
      <c r="C7966" s="9" t="s">
        <v>6728</v>
      </c>
      <c r="D7966" s="11" t="s">
        <v>22</v>
      </c>
      <c r="E7966" s="9" t="s">
        <v>39707</v>
      </c>
      <c r="F7966" s="9" t="s">
        <v>33295</v>
      </c>
      <c r="G7966" s="11" t="s">
        <v>25</v>
      </c>
      <c r="H7966" s="11" t="s">
        <v>22</v>
      </c>
      <c r="I7966" s="11" t="s">
        <v>214</v>
      </c>
      <c r="J7966" s="11" t="s">
        <v>27</v>
      </c>
      <c r="K7966" s="11" t="s">
        <v>28</v>
      </c>
      <c r="L7966" s="11" t="s">
        <v>43</v>
      </c>
      <c r="M7966" s="9" t="s">
        <v>44</v>
      </c>
      <c r="N7966" s="9" t="s">
        <v>208</v>
      </c>
      <c r="O7966" s="11" t="s">
        <v>32</v>
      </c>
      <c r="P7966" s="11" t="s">
        <v>22</v>
      </c>
      <c r="Q7966" s="11" t="s">
        <v>39708</v>
      </c>
      <c r="R7966" s="11" t="s">
        <v>46</v>
      </c>
      <c r="S7966" s="9" t="s">
        <v>39709</v>
      </c>
      <c r="T7966" s="9" t="s">
        <v>39710</v>
      </c>
    </row>
    <row r="7967" customHeight="1" spans="1:20">
      <c r="A7967" s="6">
        <v>45218</v>
      </c>
      <c r="B7967" s="9" t="s">
        <v>39711</v>
      </c>
      <c r="C7967" s="9" t="s">
        <v>5035</v>
      </c>
      <c r="D7967" s="11" t="s">
        <v>22</v>
      </c>
      <c r="E7967" s="9" t="s">
        <v>39712</v>
      </c>
      <c r="F7967" s="9" t="s">
        <v>39713</v>
      </c>
      <c r="G7967" s="11" t="s">
        <v>62</v>
      </c>
      <c r="H7967" s="11" t="s">
        <v>22</v>
      </c>
      <c r="I7967" s="11" t="s">
        <v>26</v>
      </c>
      <c r="J7967" s="11" t="s">
        <v>27</v>
      </c>
      <c r="K7967" s="11" t="s">
        <v>195</v>
      </c>
      <c r="L7967" s="11" t="s">
        <v>29</v>
      </c>
      <c r="M7967" s="9" t="s">
        <v>44</v>
      </c>
      <c r="N7967" s="9" t="s">
        <v>31</v>
      </c>
      <c r="O7967" s="11" t="s">
        <v>32</v>
      </c>
      <c r="P7967" s="11" t="s">
        <v>22</v>
      </c>
      <c r="Q7967" s="11" t="s">
        <v>39714</v>
      </c>
      <c r="R7967" s="11" t="s">
        <v>34</v>
      </c>
      <c r="S7967" s="9" t="s">
        <v>39715</v>
      </c>
      <c r="T7967" s="9" t="s">
        <v>39716</v>
      </c>
    </row>
    <row r="7968" customHeight="1" spans="1:20">
      <c r="A7968" s="6">
        <v>45218</v>
      </c>
      <c r="B7968" s="9" t="s">
        <v>39717</v>
      </c>
      <c r="C7968" s="9" t="s">
        <v>7484</v>
      </c>
      <c r="D7968" s="11" t="s">
        <v>22</v>
      </c>
      <c r="E7968" s="9" t="s">
        <v>36800</v>
      </c>
      <c r="F7968" s="9" t="s">
        <v>36801</v>
      </c>
      <c r="G7968" s="11" t="s">
        <v>82</v>
      </c>
      <c r="H7968" s="11" t="s">
        <v>22</v>
      </c>
      <c r="I7968" s="11" t="s">
        <v>26</v>
      </c>
      <c r="J7968" s="11" t="s">
        <v>27</v>
      </c>
      <c r="K7968" s="11" t="s">
        <v>28</v>
      </c>
      <c r="L7968" s="11" t="s">
        <v>29</v>
      </c>
      <c r="M7968" s="9" t="s">
        <v>30</v>
      </c>
      <c r="N7968" s="9" t="s">
        <v>31</v>
      </c>
      <c r="O7968" s="11" t="s">
        <v>32</v>
      </c>
      <c r="P7968" s="11" t="s">
        <v>22</v>
      </c>
      <c r="Q7968" s="11" t="s">
        <v>39718</v>
      </c>
      <c r="R7968" s="11" t="s">
        <v>34</v>
      </c>
      <c r="S7968" s="9" t="s">
        <v>39719</v>
      </c>
      <c r="T7968" s="9" t="s">
        <v>39720</v>
      </c>
    </row>
    <row r="7969" customHeight="1" spans="1:20">
      <c r="A7969" s="6">
        <v>45218</v>
      </c>
      <c r="B7969" s="9" t="s">
        <v>39721</v>
      </c>
      <c r="C7969" s="9" t="s">
        <v>747</v>
      </c>
      <c r="D7969" s="11" t="s">
        <v>22</v>
      </c>
      <c r="E7969" s="9" t="s">
        <v>39722</v>
      </c>
      <c r="F7969" s="9" t="s">
        <v>3718</v>
      </c>
      <c r="G7969" s="11" t="s">
        <v>82</v>
      </c>
      <c r="H7969" s="11" t="s">
        <v>22</v>
      </c>
      <c r="I7969" s="11" t="s">
        <v>149</v>
      </c>
      <c r="J7969" s="11" t="s">
        <v>27</v>
      </c>
      <c r="K7969" s="11" t="s">
        <v>28</v>
      </c>
      <c r="L7969" s="11" t="s">
        <v>43</v>
      </c>
      <c r="M7969" s="9" t="s">
        <v>44</v>
      </c>
      <c r="N7969" s="9" t="s">
        <v>31</v>
      </c>
      <c r="O7969" s="11" t="s">
        <v>32</v>
      </c>
      <c r="P7969" s="11" t="s">
        <v>22</v>
      </c>
      <c r="Q7969" s="11" t="s">
        <v>39723</v>
      </c>
      <c r="R7969" s="11" t="s">
        <v>46</v>
      </c>
      <c r="S7969" s="9" t="s">
        <v>39724</v>
      </c>
      <c r="T7969" s="9" t="s">
        <v>39725</v>
      </c>
    </row>
    <row r="7970" customHeight="1" spans="1:20">
      <c r="A7970" s="6">
        <v>45218</v>
      </c>
      <c r="B7970" s="9" t="s">
        <v>39726</v>
      </c>
      <c r="C7970" s="9" t="s">
        <v>6728</v>
      </c>
      <c r="D7970" s="11" t="s">
        <v>22</v>
      </c>
      <c r="E7970" s="9" t="s">
        <v>39727</v>
      </c>
      <c r="F7970" s="9" t="s">
        <v>39728</v>
      </c>
      <c r="G7970" s="11" t="s">
        <v>130</v>
      </c>
      <c r="H7970" s="11" t="s">
        <v>22</v>
      </c>
      <c r="I7970" s="11" t="s">
        <v>732</v>
      </c>
      <c r="J7970" s="11" t="s">
        <v>27</v>
      </c>
      <c r="K7970" s="11" t="s">
        <v>28</v>
      </c>
      <c r="L7970" s="11" t="s">
        <v>43</v>
      </c>
      <c r="M7970" s="9" t="s">
        <v>30</v>
      </c>
      <c r="N7970" s="9" t="s">
        <v>208</v>
      </c>
      <c r="O7970" s="11" t="s">
        <v>32</v>
      </c>
      <c r="P7970" s="11" t="s">
        <v>22</v>
      </c>
      <c r="Q7970" s="11" t="s">
        <v>39729</v>
      </c>
      <c r="R7970" s="11" t="s">
        <v>46</v>
      </c>
      <c r="S7970" s="9" t="s">
        <v>39730</v>
      </c>
      <c r="T7970" s="9" t="s">
        <v>39731</v>
      </c>
    </row>
    <row r="7971" customHeight="1" spans="1:20">
      <c r="A7971" s="6">
        <v>45218</v>
      </c>
      <c r="B7971" s="9" t="s">
        <v>39732</v>
      </c>
      <c r="C7971" s="9" t="s">
        <v>1167</v>
      </c>
      <c r="D7971" s="11" t="s">
        <v>22</v>
      </c>
      <c r="E7971" s="9" t="s">
        <v>39733</v>
      </c>
      <c r="F7971" s="9" t="s">
        <v>39734</v>
      </c>
      <c r="G7971" s="11" t="s">
        <v>336</v>
      </c>
      <c r="H7971" s="11" t="s">
        <v>22</v>
      </c>
      <c r="I7971" s="11" t="s">
        <v>131</v>
      </c>
      <c r="J7971" s="11" t="s">
        <v>27</v>
      </c>
      <c r="K7971" s="11" t="s">
        <v>28</v>
      </c>
      <c r="L7971" s="11" t="s">
        <v>43</v>
      </c>
      <c r="M7971" s="9" t="s">
        <v>44</v>
      </c>
      <c r="N7971" s="9" t="s">
        <v>31</v>
      </c>
      <c r="O7971" s="11" t="s">
        <v>32</v>
      </c>
      <c r="P7971" s="11" t="s">
        <v>22</v>
      </c>
      <c r="Q7971" s="11" t="s">
        <v>39735</v>
      </c>
      <c r="R7971" s="11" t="s">
        <v>46</v>
      </c>
      <c r="S7971" s="9" t="s">
        <v>39736</v>
      </c>
      <c r="T7971" s="9" t="s">
        <v>39737</v>
      </c>
    </row>
    <row r="7972" customHeight="1" spans="1:20">
      <c r="A7972" s="6">
        <v>45218</v>
      </c>
      <c r="B7972" s="9" t="s">
        <v>39738</v>
      </c>
      <c r="C7972" s="9" t="s">
        <v>3589</v>
      </c>
      <c r="D7972" s="11" t="s">
        <v>22</v>
      </c>
      <c r="E7972" s="9" t="s">
        <v>38116</v>
      </c>
      <c r="F7972" s="9" t="s">
        <v>38117</v>
      </c>
      <c r="G7972" s="11" t="s">
        <v>25</v>
      </c>
      <c r="H7972" s="11" t="s">
        <v>22</v>
      </c>
      <c r="I7972" s="11" t="s">
        <v>26</v>
      </c>
      <c r="J7972" s="11" t="s">
        <v>27</v>
      </c>
      <c r="K7972" s="11" t="s">
        <v>76</v>
      </c>
      <c r="L7972" s="11" t="s">
        <v>29</v>
      </c>
      <c r="M7972" s="9" t="s">
        <v>44</v>
      </c>
      <c r="N7972" s="9" t="s">
        <v>31</v>
      </c>
      <c r="O7972" s="11" t="s">
        <v>32</v>
      </c>
      <c r="P7972" s="11" t="s">
        <v>22</v>
      </c>
      <c r="Q7972" s="11" t="s">
        <v>39739</v>
      </c>
      <c r="R7972" s="11" t="s">
        <v>34</v>
      </c>
      <c r="S7972" s="9" t="s">
        <v>39740</v>
      </c>
      <c r="T7972" s="9" t="s">
        <v>39741</v>
      </c>
    </row>
    <row r="7973" customHeight="1" spans="1:20">
      <c r="A7973" s="6">
        <v>45218</v>
      </c>
      <c r="B7973" s="9" t="s">
        <v>39742</v>
      </c>
      <c r="C7973" s="9" t="s">
        <v>5035</v>
      </c>
      <c r="D7973" s="11" t="s">
        <v>22</v>
      </c>
      <c r="E7973" s="9" t="s">
        <v>15699</v>
      </c>
      <c r="F7973" s="9" t="s">
        <v>15700</v>
      </c>
      <c r="G7973" s="11" t="s">
        <v>25</v>
      </c>
      <c r="H7973" s="11" t="s">
        <v>22</v>
      </c>
      <c r="I7973" s="11" t="s">
        <v>26</v>
      </c>
      <c r="J7973" s="11" t="s">
        <v>27</v>
      </c>
      <c r="K7973" s="11" t="s">
        <v>76</v>
      </c>
      <c r="L7973" s="11" t="s">
        <v>29</v>
      </c>
      <c r="M7973" s="9" t="s">
        <v>44</v>
      </c>
      <c r="N7973" s="9" t="s">
        <v>31</v>
      </c>
      <c r="O7973" s="11" t="s">
        <v>32</v>
      </c>
      <c r="P7973" s="11" t="s">
        <v>22</v>
      </c>
      <c r="Q7973" s="11" t="s">
        <v>39743</v>
      </c>
      <c r="R7973" s="11" t="s">
        <v>34</v>
      </c>
      <c r="S7973" s="9" t="s">
        <v>39744</v>
      </c>
      <c r="T7973" s="9" t="s">
        <v>39745</v>
      </c>
    </row>
    <row r="7974" customHeight="1" spans="1:20">
      <c r="A7974" s="6">
        <v>45218</v>
      </c>
      <c r="B7974" s="9" t="s">
        <v>39746</v>
      </c>
      <c r="C7974" s="9" t="s">
        <v>7563</v>
      </c>
      <c r="D7974" s="11" t="s">
        <v>22</v>
      </c>
      <c r="E7974" s="9" t="s">
        <v>39747</v>
      </c>
      <c r="F7974" s="9" t="s">
        <v>36388</v>
      </c>
      <c r="G7974" s="11" t="s">
        <v>25</v>
      </c>
      <c r="H7974" s="11" t="s">
        <v>22</v>
      </c>
      <c r="I7974" s="11" t="s">
        <v>26</v>
      </c>
      <c r="J7974" s="11" t="s">
        <v>27</v>
      </c>
      <c r="K7974" s="11" t="s">
        <v>28</v>
      </c>
      <c r="L7974" s="11" t="s">
        <v>29</v>
      </c>
      <c r="M7974" s="9" t="s">
        <v>30</v>
      </c>
      <c r="N7974" s="9" t="s">
        <v>31</v>
      </c>
      <c r="O7974" s="11" t="s">
        <v>32</v>
      </c>
      <c r="P7974" s="11" t="s">
        <v>22</v>
      </c>
      <c r="Q7974" s="11" t="s">
        <v>39748</v>
      </c>
      <c r="R7974" s="11" t="s">
        <v>34</v>
      </c>
      <c r="S7974" s="9" t="s">
        <v>39749</v>
      </c>
      <c r="T7974" s="9" t="s">
        <v>39750</v>
      </c>
    </row>
    <row r="7975" customHeight="1" spans="1:20">
      <c r="A7975" s="6">
        <v>45218</v>
      </c>
      <c r="B7975" s="9" t="s">
        <v>39751</v>
      </c>
      <c r="C7975" s="9" t="s">
        <v>393</v>
      </c>
      <c r="D7975" s="11" t="s">
        <v>22</v>
      </c>
      <c r="E7975" s="9" t="s">
        <v>39752</v>
      </c>
      <c r="F7975" s="9" t="s">
        <v>39753</v>
      </c>
      <c r="G7975" s="11" t="s">
        <v>69</v>
      </c>
      <c r="H7975" s="11" t="s">
        <v>110</v>
      </c>
      <c r="I7975" s="11" t="s">
        <v>26</v>
      </c>
      <c r="J7975" s="11" t="s">
        <v>27</v>
      </c>
      <c r="K7975" s="11" t="s">
        <v>195</v>
      </c>
      <c r="L7975" s="11" t="s">
        <v>29</v>
      </c>
      <c r="M7975" s="9" t="s">
        <v>30</v>
      </c>
      <c r="N7975" s="9" t="s">
        <v>31</v>
      </c>
      <c r="O7975" s="11" t="s">
        <v>32</v>
      </c>
      <c r="P7975" s="11" t="s">
        <v>22</v>
      </c>
      <c r="Q7975" s="11" t="s">
        <v>39754</v>
      </c>
      <c r="R7975" s="11" t="s">
        <v>34</v>
      </c>
      <c r="S7975" s="9" t="s">
        <v>39755</v>
      </c>
      <c r="T7975" s="9" t="s">
        <v>39756</v>
      </c>
    </row>
    <row r="7976" customHeight="1" spans="1:20">
      <c r="A7976" s="6">
        <v>45218</v>
      </c>
      <c r="B7976" s="9" t="s">
        <v>39757</v>
      </c>
      <c r="C7976" s="9" t="s">
        <v>7563</v>
      </c>
      <c r="D7976" s="11" t="s">
        <v>22</v>
      </c>
      <c r="E7976" s="9" t="s">
        <v>39758</v>
      </c>
      <c r="F7976" s="9" t="s">
        <v>39759</v>
      </c>
      <c r="G7976" s="11" t="s">
        <v>130</v>
      </c>
      <c r="H7976" s="11" t="s">
        <v>22</v>
      </c>
      <c r="I7976" s="11" t="s">
        <v>26</v>
      </c>
      <c r="J7976" s="11" t="s">
        <v>27</v>
      </c>
      <c r="K7976" s="11" t="s">
        <v>28</v>
      </c>
      <c r="L7976" s="11" t="s">
        <v>29</v>
      </c>
      <c r="M7976" s="9" t="s">
        <v>30</v>
      </c>
      <c r="N7976" s="9" t="s">
        <v>31</v>
      </c>
      <c r="O7976" s="11" t="s">
        <v>32</v>
      </c>
      <c r="P7976" s="11" t="s">
        <v>22</v>
      </c>
      <c r="Q7976" s="11" t="s">
        <v>39760</v>
      </c>
      <c r="R7976" s="11" t="s">
        <v>34</v>
      </c>
      <c r="S7976" s="9" t="s">
        <v>39761</v>
      </c>
      <c r="T7976" s="9" t="s">
        <v>39762</v>
      </c>
    </row>
    <row r="7977" customHeight="1" spans="1:20">
      <c r="A7977" s="6">
        <v>45218</v>
      </c>
      <c r="B7977" s="9" t="s">
        <v>39763</v>
      </c>
      <c r="C7977" s="9" t="s">
        <v>7563</v>
      </c>
      <c r="D7977" s="11" t="s">
        <v>22</v>
      </c>
      <c r="E7977" s="9" t="s">
        <v>38128</v>
      </c>
      <c r="F7977" s="9" t="s">
        <v>38129</v>
      </c>
      <c r="G7977" s="11" t="s">
        <v>25</v>
      </c>
      <c r="H7977" s="11" t="s">
        <v>22</v>
      </c>
      <c r="I7977" s="11" t="s">
        <v>26</v>
      </c>
      <c r="J7977" s="11" t="s">
        <v>27</v>
      </c>
      <c r="K7977" s="11" t="s">
        <v>28</v>
      </c>
      <c r="L7977" s="11" t="s">
        <v>29</v>
      </c>
      <c r="M7977" s="9" t="s">
        <v>30</v>
      </c>
      <c r="N7977" s="9" t="s">
        <v>31</v>
      </c>
      <c r="O7977" s="11" t="s">
        <v>32</v>
      </c>
      <c r="P7977" s="11" t="s">
        <v>22</v>
      </c>
      <c r="Q7977" s="11" t="s">
        <v>39764</v>
      </c>
      <c r="R7977" s="11" t="s">
        <v>34</v>
      </c>
      <c r="S7977" s="9" t="s">
        <v>39765</v>
      </c>
      <c r="T7977" s="9" t="s">
        <v>39766</v>
      </c>
    </row>
    <row r="7978" customHeight="1" spans="1:20">
      <c r="A7978" s="6">
        <v>45218</v>
      </c>
      <c r="B7978" s="9" t="s">
        <v>39767</v>
      </c>
      <c r="C7978" s="9" t="s">
        <v>22964</v>
      </c>
      <c r="D7978" s="11" t="s">
        <v>22</v>
      </c>
      <c r="E7978" s="9" t="s">
        <v>39768</v>
      </c>
      <c r="F7978" s="9" t="s">
        <v>22</v>
      </c>
      <c r="G7978" s="11" t="s">
        <v>22</v>
      </c>
      <c r="H7978" s="11" t="s">
        <v>22</v>
      </c>
      <c r="I7978" s="11" t="s">
        <v>175</v>
      </c>
      <c r="J7978" s="11" t="s">
        <v>27</v>
      </c>
      <c r="K7978" s="11" t="s">
        <v>28</v>
      </c>
      <c r="L7978" s="11" t="s">
        <v>43</v>
      </c>
      <c r="M7978" s="9" t="s">
        <v>30</v>
      </c>
      <c r="N7978" s="9" t="s">
        <v>743</v>
      </c>
      <c r="O7978" s="11" t="s">
        <v>32</v>
      </c>
      <c r="P7978" s="11" t="s">
        <v>22</v>
      </c>
      <c r="Q7978" s="11" t="s">
        <v>39769</v>
      </c>
      <c r="R7978" s="11" t="s">
        <v>46</v>
      </c>
      <c r="S7978" s="9" t="s">
        <v>39770</v>
      </c>
      <c r="T7978" s="9" t="s">
        <v>39771</v>
      </c>
    </row>
    <row r="7979" customHeight="1" spans="1:20">
      <c r="A7979" s="6">
        <v>45218</v>
      </c>
      <c r="B7979" s="9" t="s">
        <v>39772</v>
      </c>
      <c r="C7979" s="9" t="s">
        <v>7078</v>
      </c>
      <c r="D7979" s="11" t="s">
        <v>22</v>
      </c>
      <c r="E7979" s="9" t="s">
        <v>39773</v>
      </c>
      <c r="F7979" s="9" t="s">
        <v>39774</v>
      </c>
      <c r="G7979" s="11" t="s">
        <v>69</v>
      </c>
      <c r="H7979" s="11" t="s">
        <v>110</v>
      </c>
      <c r="I7979" s="11" t="s">
        <v>277</v>
      </c>
      <c r="J7979" s="11" t="s">
        <v>27</v>
      </c>
      <c r="K7979" s="11" t="s">
        <v>28</v>
      </c>
      <c r="L7979" s="11" t="s">
        <v>43</v>
      </c>
      <c r="M7979" s="9" t="s">
        <v>44</v>
      </c>
      <c r="N7979" s="9" t="s">
        <v>743</v>
      </c>
      <c r="O7979" s="11" t="s">
        <v>32</v>
      </c>
      <c r="P7979" s="11" t="s">
        <v>22</v>
      </c>
      <c r="Q7979" s="11" t="s">
        <v>39775</v>
      </c>
      <c r="R7979" s="11" t="s">
        <v>46</v>
      </c>
      <c r="S7979" s="9" t="s">
        <v>39776</v>
      </c>
      <c r="T7979" s="9" t="s">
        <v>39777</v>
      </c>
    </row>
    <row r="7980" customHeight="1" spans="1:20">
      <c r="A7980" s="6">
        <v>45218</v>
      </c>
      <c r="B7980" s="9" t="s">
        <v>39778</v>
      </c>
      <c r="C7980" s="9" t="s">
        <v>6949</v>
      </c>
      <c r="D7980" s="11" t="s">
        <v>22</v>
      </c>
      <c r="E7980" s="9" t="s">
        <v>39779</v>
      </c>
      <c r="F7980" s="9" t="s">
        <v>39780</v>
      </c>
      <c r="G7980" s="11" t="s">
        <v>82</v>
      </c>
      <c r="H7980" s="11" t="s">
        <v>22</v>
      </c>
      <c r="I7980" s="11" t="s">
        <v>448</v>
      </c>
      <c r="J7980" s="11" t="s">
        <v>27</v>
      </c>
      <c r="K7980" s="11" t="s">
        <v>28</v>
      </c>
      <c r="L7980" s="11" t="s">
        <v>43</v>
      </c>
      <c r="M7980" s="9" t="s">
        <v>44</v>
      </c>
      <c r="N7980" s="9" t="s">
        <v>208</v>
      </c>
      <c r="O7980" s="11" t="s">
        <v>32</v>
      </c>
      <c r="P7980" s="11" t="s">
        <v>22</v>
      </c>
      <c r="Q7980" s="11" t="s">
        <v>39781</v>
      </c>
      <c r="R7980" s="11" t="s">
        <v>46</v>
      </c>
      <c r="S7980" s="9" t="s">
        <v>39782</v>
      </c>
      <c r="T7980" s="9" t="s">
        <v>39783</v>
      </c>
    </row>
    <row r="7981" customHeight="1" spans="1:20">
      <c r="A7981" s="6">
        <v>45218</v>
      </c>
      <c r="B7981" s="9" t="s">
        <v>39784</v>
      </c>
      <c r="C7981" s="9" t="s">
        <v>21745</v>
      </c>
      <c r="D7981" s="11" t="s">
        <v>22</v>
      </c>
      <c r="E7981" s="9" t="s">
        <v>39785</v>
      </c>
      <c r="F7981" s="9" t="s">
        <v>19942</v>
      </c>
      <c r="G7981" s="11" t="s">
        <v>247</v>
      </c>
      <c r="H7981" s="11" t="s">
        <v>22</v>
      </c>
      <c r="I7981" s="11" t="s">
        <v>26</v>
      </c>
      <c r="J7981" s="11" t="s">
        <v>27</v>
      </c>
      <c r="K7981" s="11" t="s">
        <v>76</v>
      </c>
      <c r="L7981" s="11" t="s">
        <v>29</v>
      </c>
      <c r="M7981" s="9" t="s">
        <v>30</v>
      </c>
      <c r="N7981" s="9" t="s">
        <v>31</v>
      </c>
      <c r="O7981" s="11" t="s">
        <v>32</v>
      </c>
      <c r="P7981" s="11" t="s">
        <v>6656</v>
      </c>
      <c r="Q7981" s="11" t="s">
        <v>39786</v>
      </c>
      <c r="R7981" s="11" t="s">
        <v>34</v>
      </c>
      <c r="S7981" s="9" t="s">
        <v>39787</v>
      </c>
      <c r="T7981" s="9" t="s">
        <v>39788</v>
      </c>
    </row>
    <row r="7982" customHeight="1" spans="1:20">
      <c r="A7982" s="6">
        <v>45218</v>
      </c>
      <c r="B7982" s="9" t="s">
        <v>39789</v>
      </c>
      <c r="C7982" s="9" t="s">
        <v>6660</v>
      </c>
      <c r="D7982" s="11" t="s">
        <v>22</v>
      </c>
      <c r="E7982" s="9" t="s">
        <v>39790</v>
      </c>
      <c r="F7982" s="9" t="s">
        <v>39791</v>
      </c>
      <c r="G7982" s="11" t="s">
        <v>336</v>
      </c>
      <c r="H7982" s="11" t="s">
        <v>22</v>
      </c>
      <c r="I7982" s="11" t="s">
        <v>63</v>
      </c>
      <c r="J7982" s="11" t="s">
        <v>27</v>
      </c>
      <c r="K7982" s="11" t="s">
        <v>28</v>
      </c>
      <c r="L7982" s="11" t="s">
        <v>43</v>
      </c>
      <c r="M7982" s="9" t="s">
        <v>30</v>
      </c>
      <c r="N7982" s="9" t="s">
        <v>31</v>
      </c>
      <c r="O7982" s="11" t="s">
        <v>32</v>
      </c>
      <c r="P7982" s="11" t="s">
        <v>22</v>
      </c>
      <c r="Q7982" s="11" t="s">
        <v>39792</v>
      </c>
      <c r="R7982" s="11" t="s">
        <v>46</v>
      </c>
      <c r="S7982" s="9" t="s">
        <v>39793</v>
      </c>
      <c r="T7982" s="9" t="s">
        <v>39794</v>
      </c>
    </row>
    <row r="7983" customHeight="1" spans="1:20">
      <c r="A7983" s="6">
        <v>45218</v>
      </c>
      <c r="B7983" s="9" t="s">
        <v>39795</v>
      </c>
      <c r="C7983" s="9" t="s">
        <v>6660</v>
      </c>
      <c r="D7983" s="11" t="s">
        <v>22</v>
      </c>
      <c r="E7983" s="9" t="s">
        <v>39796</v>
      </c>
      <c r="F7983" s="9" t="s">
        <v>39797</v>
      </c>
      <c r="G7983" s="11" t="s">
        <v>194</v>
      </c>
      <c r="H7983" s="11" t="s">
        <v>148</v>
      </c>
      <c r="I7983" s="11" t="s">
        <v>384</v>
      </c>
      <c r="J7983" s="11" t="s">
        <v>27</v>
      </c>
      <c r="K7983" s="11" t="s">
        <v>28</v>
      </c>
      <c r="L7983" s="11" t="s">
        <v>43</v>
      </c>
      <c r="M7983" s="9" t="s">
        <v>30</v>
      </c>
      <c r="N7983" s="9" t="s">
        <v>31</v>
      </c>
      <c r="O7983" s="11" t="s">
        <v>32</v>
      </c>
      <c r="P7983" s="11" t="s">
        <v>22</v>
      </c>
      <c r="Q7983" s="11" t="s">
        <v>39798</v>
      </c>
      <c r="R7983" s="11" t="s">
        <v>46</v>
      </c>
      <c r="S7983" s="9" t="s">
        <v>39799</v>
      </c>
      <c r="T7983" s="9" t="s">
        <v>39800</v>
      </c>
    </row>
    <row r="7984" customHeight="1" spans="1:20">
      <c r="A7984" s="6">
        <v>45218</v>
      </c>
      <c r="B7984" s="9" t="s">
        <v>39801</v>
      </c>
      <c r="C7984" s="9" t="s">
        <v>9326</v>
      </c>
      <c r="D7984" s="11" t="s">
        <v>22</v>
      </c>
      <c r="E7984" s="9" t="s">
        <v>39802</v>
      </c>
      <c r="F7984" s="9" t="s">
        <v>36831</v>
      </c>
      <c r="G7984" s="11" t="s">
        <v>62</v>
      </c>
      <c r="H7984" s="11" t="s">
        <v>22</v>
      </c>
      <c r="I7984" s="11" t="s">
        <v>490</v>
      </c>
      <c r="J7984" s="11" t="s">
        <v>27</v>
      </c>
      <c r="K7984" s="11" t="s">
        <v>28</v>
      </c>
      <c r="L7984" s="11" t="s">
        <v>43</v>
      </c>
      <c r="M7984" s="9" t="s">
        <v>44</v>
      </c>
      <c r="N7984" s="9" t="s">
        <v>31</v>
      </c>
      <c r="O7984" s="11" t="s">
        <v>32</v>
      </c>
      <c r="P7984" s="11" t="s">
        <v>22</v>
      </c>
      <c r="Q7984" s="11" t="s">
        <v>39803</v>
      </c>
      <c r="R7984" s="11" t="s">
        <v>46</v>
      </c>
      <c r="S7984" s="9" t="s">
        <v>39804</v>
      </c>
      <c r="T7984" s="9" t="s">
        <v>39805</v>
      </c>
    </row>
    <row r="7985" customHeight="1" spans="1:20">
      <c r="A7985" s="6">
        <v>45219</v>
      </c>
      <c r="B7985" s="7" t="s">
        <v>39806</v>
      </c>
      <c r="C7985" s="7" t="s">
        <v>783</v>
      </c>
      <c r="D7985" s="8" t="s">
        <v>22</v>
      </c>
      <c r="E7985" s="7" t="s">
        <v>39807</v>
      </c>
      <c r="F7985" s="7" t="s">
        <v>39808</v>
      </c>
      <c r="G7985" s="8" t="s">
        <v>82</v>
      </c>
      <c r="H7985" s="8" t="s">
        <v>22</v>
      </c>
      <c r="I7985" s="8" t="s">
        <v>337</v>
      </c>
      <c r="J7985" s="8" t="s">
        <v>27</v>
      </c>
      <c r="K7985" s="8" t="s">
        <v>28</v>
      </c>
      <c r="L7985" s="8" t="s">
        <v>43</v>
      </c>
      <c r="M7985" s="7" t="s">
        <v>169</v>
      </c>
      <c r="N7985" s="7" t="s">
        <v>743</v>
      </c>
      <c r="O7985" s="8" t="s">
        <v>32</v>
      </c>
      <c r="P7985" s="8" t="s">
        <v>22</v>
      </c>
      <c r="Q7985" s="8" t="s">
        <v>39809</v>
      </c>
      <c r="R7985" s="8" t="s">
        <v>46</v>
      </c>
      <c r="S7985" s="7" t="s">
        <v>39810</v>
      </c>
      <c r="T7985" s="7" t="s">
        <v>39811</v>
      </c>
    </row>
    <row r="7986" customHeight="1" spans="1:20">
      <c r="A7986" s="6">
        <v>45219</v>
      </c>
      <c r="B7986" s="7" t="s">
        <v>39812</v>
      </c>
      <c r="C7986" s="7" t="s">
        <v>191</v>
      </c>
      <c r="D7986" s="8" t="s">
        <v>22</v>
      </c>
      <c r="E7986" s="7" t="s">
        <v>39813</v>
      </c>
      <c r="F7986" s="7" t="s">
        <v>4078</v>
      </c>
      <c r="G7986" s="8" t="s">
        <v>69</v>
      </c>
      <c r="H7986" s="8" t="s">
        <v>22</v>
      </c>
      <c r="I7986" s="8" t="s">
        <v>26</v>
      </c>
      <c r="J7986" s="8" t="s">
        <v>27</v>
      </c>
      <c r="K7986" s="8" t="s">
        <v>195</v>
      </c>
      <c r="L7986" s="8" t="s">
        <v>29</v>
      </c>
      <c r="M7986" s="7" t="s">
        <v>44</v>
      </c>
      <c r="N7986" s="7" t="s">
        <v>31</v>
      </c>
      <c r="O7986" s="8" t="s">
        <v>32</v>
      </c>
      <c r="P7986" s="8" t="s">
        <v>22</v>
      </c>
      <c r="Q7986" s="8" t="s">
        <v>39814</v>
      </c>
      <c r="R7986" s="8" t="s">
        <v>34</v>
      </c>
      <c r="S7986" s="7" t="s">
        <v>39815</v>
      </c>
      <c r="T7986" s="7" t="s">
        <v>39816</v>
      </c>
    </row>
    <row r="7987" customHeight="1" spans="1:20">
      <c r="A7987" s="6">
        <v>45219</v>
      </c>
      <c r="B7987" s="7" t="s">
        <v>39817</v>
      </c>
      <c r="C7987" s="7" t="s">
        <v>817</v>
      </c>
      <c r="D7987" s="8" t="s">
        <v>22</v>
      </c>
      <c r="E7987" s="7" t="s">
        <v>18362</v>
      </c>
      <c r="F7987" s="7" t="s">
        <v>3884</v>
      </c>
      <c r="G7987" s="8" t="s">
        <v>53</v>
      </c>
      <c r="H7987" s="8" t="s">
        <v>22</v>
      </c>
      <c r="I7987" s="8" t="s">
        <v>162</v>
      </c>
      <c r="J7987" s="8" t="s">
        <v>27</v>
      </c>
      <c r="K7987" s="8" t="s">
        <v>28</v>
      </c>
      <c r="L7987" s="8" t="s">
        <v>43</v>
      </c>
      <c r="M7987" s="7" t="s">
        <v>44</v>
      </c>
      <c r="N7987" s="7" t="s">
        <v>31</v>
      </c>
      <c r="O7987" s="8" t="s">
        <v>32</v>
      </c>
      <c r="P7987" s="8" t="s">
        <v>22</v>
      </c>
      <c r="Q7987" s="8" t="s">
        <v>39818</v>
      </c>
      <c r="R7987" s="8" t="s">
        <v>46</v>
      </c>
      <c r="S7987" s="7" t="s">
        <v>39819</v>
      </c>
      <c r="T7987" s="7" t="s">
        <v>39820</v>
      </c>
    </row>
    <row r="7988" customHeight="1" spans="1:20">
      <c r="A7988" s="6">
        <v>45219</v>
      </c>
      <c r="B7988" s="7" t="s">
        <v>39821</v>
      </c>
      <c r="C7988" s="7" t="s">
        <v>399</v>
      </c>
      <c r="D7988" s="8" t="s">
        <v>22</v>
      </c>
      <c r="E7988" s="7" t="s">
        <v>39822</v>
      </c>
      <c r="F7988" s="7" t="s">
        <v>39823</v>
      </c>
      <c r="G7988" s="8" t="s">
        <v>53</v>
      </c>
      <c r="H7988" s="8" t="s">
        <v>148</v>
      </c>
      <c r="I7988" s="8" t="s">
        <v>131</v>
      </c>
      <c r="J7988" s="8" t="s">
        <v>27</v>
      </c>
      <c r="K7988" s="8" t="s">
        <v>28</v>
      </c>
      <c r="L7988" s="8" t="s">
        <v>43</v>
      </c>
      <c r="M7988" s="7" t="s">
        <v>44</v>
      </c>
      <c r="N7988" s="7" t="s">
        <v>31</v>
      </c>
      <c r="O7988" s="8" t="s">
        <v>32</v>
      </c>
      <c r="P7988" s="8" t="s">
        <v>22</v>
      </c>
      <c r="Q7988" s="8" t="s">
        <v>39824</v>
      </c>
      <c r="R7988" s="8" t="s">
        <v>46</v>
      </c>
      <c r="S7988" s="7" t="s">
        <v>39825</v>
      </c>
      <c r="T7988" s="7" t="s">
        <v>39826</v>
      </c>
    </row>
    <row r="7989" customHeight="1" spans="1:20">
      <c r="A7989" s="6">
        <v>45219</v>
      </c>
      <c r="B7989" s="7" t="s">
        <v>39827</v>
      </c>
      <c r="C7989" s="7" t="s">
        <v>381</v>
      </c>
      <c r="D7989" s="8" t="s">
        <v>22</v>
      </c>
      <c r="E7989" s="7" t="s">
        <v>39828</v>
      </c>
      <c r="F7989" s="7" t="s">
        <v>39829</v>
      </c>
      <c r="G7989" s="8" t="s">
        <v>25</v>
      </c>
      <c r="H7989" s="8" t="s">
        <v>22</v>
      </c>
      <c r="I7989" s="8" t="s">
        <v>149</v>
      </c>
      <c r="J7989" s="8" t="s">
        <v>27</v>
      </c>
      <c r="K7989" s="8" t="s">
        <v>28</v>
      </c>
      <c r="L7989" s="8" t="s">
        <v>43</v>
      </c>
      <c r="M7989" s="7" t="s">
        <v>44</v>
      </c>
      <c r="N7989" s="7" t="s">
        <v>31</v>
      </c>
      <c r="O7989" s="8" t="s">
        <v>32</v>
      </c>
      <c r="P7989" s="8" t="s">
        <v>22</v>
      </c>
      <c r="Q7989" s="8" t="s">
        <v>39830</v>
      </c>
      <c r="R7989" s="8" t="s">
        <v>46</v>
      </c>
      <c r="S7989" s="7" t="s">
        <v>39831</v>
      </c>
      <c r="T7989" s="7" t="s">
        <v>39832</v>
      </c>
    </row>
    <row r="7990" customHeight="1" spans="1:20">
      <c r="A7990" s="6">
        <v>45219</v>
      </c>
      <c r="B7990" s="7" t="s">
        <v>39833</v>
      </c>
      <c r="C7990" s="7" t="s">
        <v>399</v>
      </c>
      <c r="D7990" s="8" t="s">
        <v>22</v>
      </c>
      <c r="E7990" s="7" t="s">
        <v>39834</v>
      </c>
      <c r="F7990" s="7" t="s">
        <v>39835</v>
      </c>
      <c r="G7990" s="8" t="s">
        <v>53</v>
      </c>
      <c r="H7990" s="8" t="s">
        <v>148</v>
      </c>
      <c r="I7990" s="8" t="s">
        <v>576</v>
      </c>
      <c r="J7990" s="8" t="s">
        <v>27</v>
      </c>
      <c r="K7990" s="8" t="s">
        <v>28</v>
      </c>
      <c r="L7990" s="8" t="s">
        <v>43</v>
      </c>
      <c r="M7990" s="7" t="s">
        <v>44</v>
      </c>
      <c r="N7990" s="7" t="s">
        <v>31</v>
      </c>
      <c r="O7990" s="8" t="s">
        <v>32</v>
      </c>
      <c r="P7990" s="8" t="s">
        <v>22</v>
      </c>
      <c r="Q7990" s="8" t="s">
        <v>39836</v>
      </c>
      <c r="R7990" s="8" t="s">
        <v>46</v>
      </c>
      <c r="S7990" s="7" t="s">
        <v>39837</v>
      </c>
      <c r="T7990" s="7" t="s">
        <v>39838</v>
      </c>
    </row>
    <row r="7991" customHeight="1" spans="1:20">
      <c r="A7991" s="6">
        <v>45219</v>
      </c>
      <c r="B7991" s="7" t="s">
        <v>39839</v>
      </c>
      <c r="C7991" s="7" t="s">
        <v>4154</v>
      </c>
      <c r="D7991" s="8" t="s">
        <v>22</v>
      </c>
      <c r="E7991" s="7" t="s">
        <v>31507</v>
      </c>
      <c r="F7991" s="7" t="s">
        <v>31508</v>
      </c>
      <c r="G7991" s="8" t="s">
        <v>41</v>
      </c>
      <c r="H7991" s="8" t="s">
        <v>22</v>
      </c>
      <c r="I7991" s="8" t="s">
        <v>63</v>
      </c>
      <c r="J7991" s="8" t="s">
        <v>27</v>
      </c>
      <c r="K7991" s="8" t="s">
        <v>28</v>
      </c>
      <c r="L7991" s="8" t="s">
        <v>43</v>
      </c>
      <c r="M7991" s="7" t="s">
        <v>30</v>
      </c>
      <c r="N7991" s="7" t="s">
        <v>31</v>
      </c>
      <c r="O7991" s="8" t="s">
        <v>32</v>
      </c>
      <c r="P7991" s="8" t="s">
        <v>22</v>
      </c>
      <c r="Q7991" s="8" t="s">
        <v>39840</v>
      </c>
      <c r="R7991" s="8" t="s">
        <v>46</v>
      </c>
      <c r="S7991" s="7" t="s">
        <v>39841</v>
      </c>
      <c r="T7991" s="7" t="s">
        <v>39842</v>
      </c>
    </row>
    <row r="7992" customHeight="1" spans="1:20">
      <c r="A7992" s="6">
        <v>45219</v>
      </c>
      <c r="B7992" s="7" t="s">
        <v>39843</v>
      </c>
      <c r="C7992" s="7" t="s">
        <v>59</v>
      </c>
      <c r="D7992" s="8" t="s">
        <v>22</v>
      </c>
      <c r="E7992" s="7" t="s">
        <v>21799</v>
      </c>
      <c r="F7992" s="7" t="s">
        <v>21800</v>
      </c>
      <c r="G7992" s="8" t="s">
        <v>69</v>
      </c>
      <c r="H7992" s="8" t="s">
        <v>22</v>
      </c>
      <c r="I7992" s="8" t="s">
        <v>1595</v>
      </c>
      <c r="J7992" s="8" t="s">
        <v>27</v>
      </c>
      <c r="K7992" s="8" t="s">
        <v>76</v>
      </c>
      <c r="L7992" s="8" t="s">
        <v>43</v>
      </c>
      <c r="M7992" s="7" t="s">
        <v>30</v>
      </c>
      <c r="N7992" s="7" t="s">
        <v>31</v>
      </c>
      <c r="O7992" s="8" t="s">
        <v>32</v>
      </c>
      <c r="P7992" s="8" t="s">
        <v>22</v>
      </c>
      <c r="Q7992" s="8" t="s">
        <v>39844</v>
      </c>
      <c r="R7992" s="8" t="s">
        <v>46</v>
      </c>
      <c r="S7992" s="7" t="s">
        <v>39845</v>
      </c>
      <c r="T7992" s="7" t="s">
        <v>21803</v>
      </c>
    </row>
    <row r="7993" customHeight="1" spans="1:20">
      <c r="A7993" s="6">
        <v>45219</v>
      </c>
      <c r="B7993" s="7" t="s">
        <v>39846</v>
      </c>
      <c r="C7993" s="7" t="s">
        <v>179</v>
      </c>
      <c r="D7993" s="8" t="s">
        <v>22</v>
      </c>
      <c r="E7993" s="7" t="s">
        <v>39847</v>
      </c>
      <c r="F7993" s="7" t="s">
        <v>14637</v>
      </c>
      <c r="G7993" s="8" t="s">
        <v>82</v>
      </c>
      <c r="H7993" s="8" t="s">
        <v>22</v>
      </c>
      <c r="I7993" s="8" t="s">
        <v>168</v>
      </c>
      <c r="J7993" s="8" t="s">
        <v>27</v>
      </c>
      <c r="K7993" s="8" t="s">
        <v>28</v>
      </c>
      <c r="L7993" s="8" t="s">
        <v>43</v>
      </c>
      <c r="M7993" s="7" t="s">
        <v>169</v>
      </c>
      <c r="N7993" s="7" t="s">
        <v>31</v>
      </c>
      <c r="O7993" s="8" t="s">
        <v>32</v>
      </c>
      <c r="P7993" s="8" t="s">
        <v>22</v>
      </c>
      <c r="Q7993" s="8" t="s">
        <v>39848</v>
      </c>
      <c r="R7993" s="8" t="s">
        <v>46</v>
      </c>
      <c r="S7993" s="7" t="s">
        <v>39849</v>
      </c>
      <c r="T7993" s="7" t="s">
        <v>39850</v>
      </c>
    </row>
    <row r="7994" customHeight="1" spans="1:20">
      <c r="A7994" s="6">
        <v>45219</v>
      </c>
      <c r="B7994" s="7" t="s">
        <v>39851</v>
      </c>
      <c r="C7994" s="7" t="s">
        <v>38</v>
      </c>
      <c r="D7994" s="8" t="s">
        <v>22</v>
      </c>
      <c r="E7994" s="7" t="s">
        <v>39852</v>
      </c>
      <c r="F7994" s="7" t="s">
        <v>39853</v>
      </c>
      <c r="G7994" s="8" t="s">
        <v>130</v>
      </c>
      <c r="H7994" s="8" t="s">
        <v>22</v>
      </c>
      <c r="I7994" s="8" t="s">
        <v>63</v>
      </c>
      <c r="J7994" s="8" t="s">
        <v>27</v>
      </c>
      <c r="K7994" s="8" t="s">
        <v>28</v>
      </c>
      <c r="L7994" s="8" t="s">
        <v>43</v>
      </c>
      <c r="M7994" s="7" t="s">
        <v>44</v>
      </c>
      <c r="N7994" s="7" t="s">
        <v>31</v>
      </c>
      <c r="O7994" s="8" t="s">
        <v>32</v>
      </c>
      <c r="P7994" s="8" t="s">
        <v>22</v>
      </c>
      <c r="Q7994" s="8" t="s">
        <v>39854</v>
      </c>
      <c r="R7994" s="8" t="s">
        <v>46</v>
      </c>
      <c r="S7994" s="7" t="s">
        <v>39855</v>
      </c>
      <c r="T7994" s="7" t="s">
        <v>39856</v>
      </c>
    </row>
    <row r="7995" customHeight="1" spans="1:20">
      <c r="A7995" s="6">
        <v>45219</v>
      </c>
      <c r="B7995" s="7" t="s">
        <v>39857</v>
      </c>
      <c r="C7995" s="7" t="s">
        <v>191</v>
      </c>
      <c r="D7995" s="8" t="s">
        <v>22</v>
      </c>
      <c r="E7995" s="7" t="s">
        <v>39858</v>
      </c>
      <c r="F7995" s="7" t="s">
        <v>39859</v>
      </c>
      <c r="G7995" s="8" t="s">
        <v>336</v>
      </c>
      <c r="H7995" s="8" t="s">
        <v>22</v>
      </c>
      <c r="I7995" s="8" t="s">
        <v>104</v>
      </c>
      <c r="J7995" s="8" t="s">
        <v>27</v>
      </c>
      <c r="K7995" s="8" t="s">
        <v>28</v>
      </c>
      <c r="L7995" s="8" t="s">
        <v>43</v>
      </c>
      <c r="M7995" s="7" t="s">
        <v>44</v>
      </c>
      <c r="N7995" s="7" t="s">
        <v>31</v>
      </c>
      <c r="O7995" s="8" t="s">
        <v>32</v>
      </c>
      <c r="P7995" s="8" t="s">
        <v>22</v>
      </c>
      <c r="Q7995" s="8" t="s">
        <v>39860</v>
      </c>
      <c r="R7995" s="8" t="s">
        <v>46</v>
      </c>
      <c r="S7995" s="7" t="s">
        <v>39861</v>
      </c>
      <c r="T7995" s="7" t="s">
        <v>39862</v>
      </c>
    </row>
    <row r="7996" customHeight="1" spans="1:20">
      <c r="A7996" s="6">
        <v>45219</v>
      </c>
      <c r="B7996" s="7" t="s">
        <v>39863</v>
      </c>
      <c r="C7996" s="7" t="s">
        <v>399</v>
      </c>
      <c r="D7996" s="8" t="s">
        <v>22</v>
      </c>
      <c r="E7996" s="7" t="s">
        <v>39864</v>
      </c>
      <c r="F7996" s="7" t="s">
        <v>39865</v>
      </c>
      <c r="G7996" s="8" t="s">
        <v>69</v>
      </c>
      <c r="H7996" s="8" t="s">
        <v>22</v>
      </c>
      <c r="I7996" s="8" t="s">
        <v>162</v>
      </c>
      <c r="J7996" s="8" t="s">
        <v>27</v>
      </c>
      <c r="K7996" s="8" t="s">
        <v>28</v>
      </c>
      <c r="L7996" s="8" t="s">
        <v>43</v>
      </c>
      <c r="M7996" s="7" t="s">
        <v>44</v>
      </c>
      <c r="N7996" s="7" t="s">
        <v>31</v>
      </c>
      <c r="O7996" s="8" t="s">
        <v>32</v>
      </c>
      <c r="P7996" s="8" t="s">
        <v>22</v>
      </c>
      <c r="Q7996" s="8" t="s">
        <v>39866</v>
      </c>
      <c r="R7996" s="8" t="s">
        <v>46</v>
      </c>
      <c r="S7996" s="7" t="s">
        <v>39867</v>
      </c>
      <c r="T7996" s="7" t="s">
        <v>39868</v>
      </c>
    </row>
    <row r="7997" customHeight="1" spans="1:20">
      <c r="A7997" s="6">
        <v>45219</v>
      </c>
      <c r="B7997" s="7" t="s">
        <v>39869</v>
      </c>
      <c r="C7997" s="7" t="s">
        <v>783</v>
      </c>
      <c r="D7997" s="8" t="s">
        <v>22</v>
      </c>
      <c r="E7997" s="7" t="s">
        <v>39870</v>
      </c>
      <c r="F7997" s="7" t="s">
        <v>39871</v>
      </c>
      <c r="G7997" s="8" t="s">
        <v>82</v>
      </c>
      <c r="H7997" s="8" t="s">
        <v>22</v>
      </c>
      <c r="I7997" s="8" t="s">
        <v>4047</v>
      </c>
      <c r="J7997" s="8" t="s">
        <v>27</v>
      </c>
      <c r="K7997" s="8" t="s">
        <v>28</v>
      </c>
      <c r="L7997" s="8" t="s">
        <v>43</v>
      </c>
      <c r="M7997" s="7" t="s">
        <v>169</v>
      </c>
      <c r="N7997" s="7" t="s">
        <v>743</v>
      </c>
      <c r="O7997" s="8" t="s">
        <v>32</v>
      </c>
      <c r="P7997" s="8" t="s">
        <v>22</v>
      </c>
      <c r="Q7997" s="8" t="s">
        <v>39872</v>
      </c>
      <c r="R7997" s="8" t="s">
        <v>46</v>
      </c>
      <c r="S7997" s="7" t="s">
        <v>39873</v>
      </c>
      <c r="T7997" s="7" t="s">
        <v>39874</v>
      </c>
    </row>
    <row r="7998" customHeight="1" spans="1:20">
      <c r="A7998" s="6">
        <v>45219</v>
      </c>
      <c r="B7998" s="7" t="s">
        <v>39875</v>
      </c>
      <c r="C7998" s="7" t="s">
        <v>1492</v>
      </c>
      <c r="D7998" s="8" t="s">
        <v>22</v>
      </c>
      <c r="E7998" s="7" t="s">
        <v>39876</v>
      </c>
      <c r="F7998" s="7" t="s">
        <v>39877</v>
      </c>
      <c r="G7998" s="8" t="s">
        <v>336</v>
      </c>
      <c r="H7998" s="8" t="s">
        <v>22</v>
      </c>
      <c r="I7998" s="8" t="s">
        <v>701</v>
      </c>
      <c r="J7998" s="8" t="s">
        <v>27</v>
      </c>
      <c r="K7998" s="8" t="s">
        <v>28</v>
      </c>
      <c r="L7998" s="8" t="s">
        <v>43</v>
      </c>
      <c r="M7998" s="7" t="s">
        <v>30</v>
      </c>
      <c r="N7998" s="7" t="s">
        <v>31</v>
      </c>
      <c r="O7998" s="8" t="s">
        <v>32</v>
      </c>
      <c r="P7998" s="8" t="s">
        <v>22</v>
      </c>
      <c r="Q7998" s="8" t="s">
        <v>39878</v>
      </c>
      <c r="R7998" s="8" t="s">
        <v>46</v>
      </c>
      <c r="S7998" s="7" t="s">
        <v>39879</v>
      </c>
      <c r="T7998" s="7" t="s">
        <v>39880</v>
      </c>
    </row>
    <row r="7999" customHeight="1" spans="1:20">
      <c r="A7999" s="6">
        <v>45219</v>
      </c>
      <c r="B7999" s="7" t="s">
        <v>39881</v>
      </c>
      <c r="C7999" s="7" t="s">
        <v>6302</v>
      </c>
      <c r="D7999" s="8" t="s">
        <v>22</v>
      </c>
      <c r="E7999" s="7" t="s">
        <v>39882</v>
      </c>
      <c r="F7999" s="7" t="s">
        <v>39883</v>
      </c>
      <c r="G7999" s="8" t="s">
        <v>336</v>
      </c>
      <c r="H7999" s="8" t="s">
        <v>22</v>
      </c>
      <c r="I7999" s="8" t="s">
        <v>131</v>
      </c>
      <c r="J7999" s="8" t="s">
        <v>27</v>
      </c>
      <c r="K7999" s="8" t="s">
        <v>28</v>
      </c>
      <c r="L7999" s="8" t="s">
        <v>43</v>
      </c>
      <c r="M7999" s="7" t="s">
        <v>44</v>
      </c>
      <c r="N7999" s="7" t="s">
        <v>31</v>
      </c>
      <c r="O7999" s="8" t="s">
        <v>32</v>
      </c>
      <c r="P7999" s="8" t="s">
        <v>22</v>
      </c>
      <c r="Q7999" s="8" t="s">
        <v>39884</v>
      </c>
      <c r="R7999" s="8" t="s">
        <v>46</v>
      </c>
      <c r="S7999" s="7" t="s">
        <v>39885</v>
      </c>
      <c r="T7999" s="7" t="s">
        <v>39886</v>
      </c>
    </row>
    <row r="8000" customHeight="1" spans="1:20">
      <c r="A8000" s="6">
        <v>45219</v>
      </c>
      <c r="B8000" s="7" t="s">
        <v>39887</v>
      </c>
      <c r="C8000" s="7" t="s">
        <v>7660</v>
      </c>
      <c r="D8000" s="8" t="s">
        <v>22</v>
      </c>
      <c r="E8000" s="7" t="s">
        <v>39888</v>
      </c>
      <c r="F8000" s="7" t="s">
        <v>39889</v>
      </c>
      <c r="G8000" s="8" t="s">
        <v>41</v>
      </c>
      <c r="H8000" s="8" t="s">
        <v>22</v>
      </c>
      <c r="I8000" s="8" t="s">
        <v>576</v>
      </c>
      <c r="J8000" s="8" t="s">
        <v>27</v>
      </c>
      <c r="K8000" s="8" t="s">
        <v>28</v>
      </c>
      <c r="L8000" s="8" t="s">
        <v>43</v>
      </c>
      <c r="M8000" s="7" t="s">
        <v>30</v>
      </c>
      <c r="N8000" s="7" t="s">
        <v>208</v>
      </c>
      <c r="O8000" s="8" t="s">
        <v>32</v>
      </c>
      <c r="P8000" s="8" t="s">
        <v>22</v>
      </c>
      <c r="Q8000" s="8" t="s">
        <v>39890</v>
      </c>
      <c r="R8000" s="8" t="s">
        <v>46</v>
      </c>
      <c r="S8000" s="7" t="s">
        <v>39891</v>
      </c>
      <c r="T8000" s="7" t="s">
        <v>22</v>
      </c>
    </row>
    <row r="8001" customHeight="1" spans="1:20">
      <c r="A8001" s="6">
        <v>45219</v>
      </c>
      <c r="B8001" s="7" t="s">
        <v>39892</v>
      </c>
      <c r="C8001" s="7" t="s">
        <v>747</v>
      </c>
      <c r="D8001" s="8" t="s">
        <v>22</v>
      </c>
      <c r="E8001" s="7" t="s">
        <v>39893</v>
      </c>
      <c r="F8001" s="7" t="s">
        <v>22</v>
      </c>
      <c r="G8001" s="8" t="s">
        <v>22</v>
      </c>
      <c r="H8001" s="8" t="s">
        <v>22</v>
      </c>
      <c r="I8001" s="8" t="s">
        <v>149</v>
      </c>
      <c r="J8001" s="8" t="s">
        <v>27</v>
      </c>
      <c r="K8001" s="8" t="s">
        <v>28</v>
      </c>
      <c r="L8001" s="8" t="s">
        <v>43</v>
      </c>
      <c r="M8001" s="7" t="s">
        <v>30</v>
      </c>
      <c r="N8001" s="7" t="s">
        <v>31</v>
      </c>
      <c r="O8001" s="8" t="s">
        <v>32</v>
      </c>
      <c r="P8001" s="8" t="s">
        <v>22</v>
      </c>
      <c r="Q8001" s="8" t="s">
        <v>39894</v>
      </c>
      <c r="R8001" s="8" t="s">
        <v>46</v>
      </c>
      <c r="S8001" s="7" t="s">
        <v>39895</v>
      </c>
      <c r="T8001" s="7" t="s">
        <v>22</v>
      </c>
    </row>
    <row r="8002" customHeight="1" spans="1:20">
      <c r="A8002" s="6">
        <v>45219</v>
      </c>
      <c r="B8002" s="7" t="s">
        <v>39896</v>
      </c>
      <c r="C8002" s="7" t="s">
        <v>747</v>
      </c>
      <c r="D8002" s="8" t="s">
        <v>22</v>
      </c>
      <c r="E8002" s="7" t="s">
        <v>39897</v>
      </c>
      <c r="F8002" s="7" t="s">
        <v>18247</v>
      </c>
      <c r="G8002" s="8" t="s">
        <v>130</v>
      </c>
      <c r="H8002" s="8" t="s">
        <v>22</v>
      </c>
      <c r="I8002" s="8" t="s">
        <v>207</v>
      </c>
      <c r="J8002" s="8" t="s">
        <v>27</v>
      </c>
      <c r="K8002" s="8" t="s">
        <v>28</v>
      </c>
      <c r="L8002" s="8" t="s">
        <v>43</v>
      </c>
      <c r="M8002" s="7" t="s">
        <v>30</v>
      </c>
      <c r="N8002" s="7" t="s">
        <v>31</v>
      </c>
      <c r="O8002" s="8" t="s">
        <v>32</v>
      </c>
      <c r="P8002" s="8" t="s">
        <v>22</v>
      </c>
      <c r="Q8002" s="8" t="s">
        <v>39898</v>
      </c>
      <c r="R8002" s="8" t="s">
        <v>46</v>
      </c>
      <c r="S8002" s="7" t="s">
        <v>39899</v>
      </c>
      <c r="T8002" s="7" t="s">
        <v>22</v>
      </c>
    </row>
    <row r="8003" customHeight="1" spans="1:20">
      <c r="A8003" s="6">
        <v>45219</v>
      </c>
      <c r="B8003" s="7" t="s">
        <v>39900</v>
      </c>
      <c r="C8003" s="7" t="s">
        <v>6918</v>
      </c>
      <c r="D8003" s="8" t="s">
        <v>22</v>
      </c>
      <c r="E8003" s="7" t="s">
        <v>39901</v>
      </c>
      <c r="F8003" s="7" t="s">
        <v>19927</v>
      </c>
      <c r="G8003" s="8" t="s">
        <v>25</v>
      </c>
      <c r="H8003" s="8" t="s">
        <v>22</v>
      </c>
      <c r="I8003" s="8" t="s">
        <v>880</v>
      </c>
      <c r="J8003" s="8" t="s">
        <v>27</v>
      </c>
      <c r="K8003" s="8" t="s">
        <v>28</v>
      </c>
      <c r="L8003" s="8" t="s">
        <v>43</v>
      </c>
      <c r="M8003" s="7" t="s">
        <v>30</v>
      </c>
      <c r="N8003" s="7" t="s">
        <v>743</v>
      </c>
      <c r="O8003" s="8" t="s">
        <v>32</v>
      </c>
      <c r="P8003" s="8" t="s">
        <v>22</v>
      </c>
      <c r="Q8003" s="8" t="s">
        <v>39902</v>
      </c>
      <c r="R8003" s="8" t="s">
        <v>46</v>
      </c>
      <c r="S8003" s="7" t="s">
        <v>39903</v>
      </c>
      <c r="T8003" s="7" t="s">
        <v>34613</v>
      </c>
    </row>
    <row r="8004" customHeight="1" spans="1:20">
      <c r="A8004" s="6">
        <v>45219</v>
      </c>
      <c r="B8004" s="7" t="s">
        <v>39904</v>
      </c>
      <c r="C8004" s="7" t="s">
        <v>6918</v>
      </c>
      <c r="D8004" s="8" t="s">
        <v>22</v>
      </c>
      <c r="E8004" s="7" t="s">
        <v>37576</v>
      </c>
      <c r="F8004" s="7" t="s">
        <v>37577</v>
      </c>
      <c r="G8004" s="8" t="s">
        <v>82</v>
      </c>
      <c r="H8004" s="8" t="s">
        <v>22</v>
      </c>
      <c r="I8004" s="8" t="s">
        <v>214</v>
      </c>
      <c r="J8004" s="8" t="s">
        <v>27</v>
      </c>
      <c r="K8004" s="8" t="s">
        <v>28</v>
      </c>
      <c r="L8004" s="8" t="s">
        <v>43</v>
      </c>
      <c r="M8004" s="7" t="s">
        <v>44</v>
      </c>
      <c r="N8004" s="7" t="s">
        <v>743</v>
      </c>
      <c r="O8004" s="8" t="s">
        <v>32</v>
      </c>
      <c r="P8004" s="8" t="s">
        <v>22</v>
      </c>
      <c r="Q8004" s="8" t="s">
        <v>39905</v>
      </c>
      <c r="R8004" s="8" t="s">
        <v>46</v>
      </c>
      <c r="S8004" s="7" t="s">
        <v>39906</v>
      </c>
      <c r="T8004" s="7" t="s">
        <v>34613</v>
      </c>
    </row>
    <row r="8005" customHeight="1" spans="1:20">
      <c r="A8005" s="6">
        <v>45219</v>
      </c>
      <c r="B8005" s="7" t="s">
        <v>39907</v>
      </c>
      <c r="C8005" s="7" t="s">
        <v>6918</v>
      </c>
      <c r="D8005" s="8" t="s">
        <v>22</v>
      </c>
      <c r="E8005" s="7" t="s">
        <v>21873</v>
      </c>
      <c r="F8005" s="7" t="s">
        <v>19921</v>
      </c>
      <c r="G8005" s="8" t="s">
        <v>247</v>
      </c>
      <c r="H8005" s="8" t="s">
        <v>22</v>
      </c>
      <c r="I8005" s="8" t="s">
        <v>149</v>
      </c>
      <c r="J8005" s="8" t="s">
        <v>27</v>
      </c>
      <c r="K8005" s="8" t="s">
        <v>28</v>
      </c>
      <c r="L8005" s="8" t="s">
        <v>43</v>
      </c>
      <c r="M8005" s="7" t="s">
        <v>30</v>
      </c>
      <c r="N8005" s="7" t="s">
        <v>743</v>
      </c>
      <c r="O8005" s="8" t="s">
        <v>32</v>
      </c>
      <c r="P8005" s="8" t="s">
        <v>22</v>
      </c>
      <c r="Q8005" s="8" t="s">
        <v>39908</v>
      </c>
      <c r="R8005" s="8" t="s">
        <v>46</v>
      </c>
      <c r="S8005" s="7" t="s">
        <v>39909</v>
      </c>
      <c r="T8005" s="7" t="s">
        <v>34613</v>
      </c>
    </row>
    <row r="8006" customHeight="1" spans="1:20">
      <c r="A8006" s="6">
        <v>45219</v>
      </c>
      <c r="B8006" s="7" t="s">
        <v>39910</v>
      </c>
      <c r="C8006" s="7" t="s">
        <v>6918</v>
      </c>
      <c r="D8006" s="8" t="s">
        <v>22</v>
      </c>
      <c r="E8006" s="7" t="s">
        <v>19926</v>
      </c>
      <c r="F8006" s="7" t="s">
        <v>19927</v>
      </c>
      <c r="G8006" s="8" t="s">
        <v>247</v>
      </c>
      <c r="H8006" s="8" t="s">
        <v>22</v>
      </c>
      <c r="I8006" s="8" t="s">
        <v>448</v>
      </c>
      <c r="J8006" s="8" t="s">
        <v>27</v>
      </c>
      <c r="K8006" s="8" t="s">
        <v>28</v>
      </c>
      <c r="L8006" s="8" t="s">
        <v>43</v>
      </c>
      <c r="M8006" s="7" t="s">
        <v>30</v>
      </c>
      <c r="N8006" s="7" t="s">
        <v>743</v>
      </c>
      <c r="O8006" s="8" t="s">
        <v>32</v>
      </c>
      <c r="P8006" s="8" t="s">
        <v>22</v>
      </c>
      <c r="Q8006" s="8" t="s">
        <v>39911</v>
      </c>
      <c r="R8006" s="8" t="s">
        <v>46</v>
      </c>
      <c r="S8006" s="7" t="s">
        <v>39912</v>
      </c>
      <c r="T8006" s="7" t="s">
        <v>34613</v>
      </c>
    </row>
    <row r="8007" customHeight="1" spans="1:20">
      <c r="A8007" s="6">
        <v>45219</v>
      </c>
      <c r="B8007" s="7" t="s">
        <v>39913</v>
      </c>
      <c r="C8007" s="7" t="s">
        <v>6918</v>
      </c>
      <c r="D8007" s="8" t="s">
        <v>22</v>
      </c>
      <c r="E8007" s="7" t="s">
        <v>19920</v>
      </c>
      <c r="F8007" s="7" t="s">
        <v>19921</v>
      </c>
      <c r="G8007" s="8" t="s">
        <v>2152</v>
      </c>
      <c r="H8007" s="8" t="s">
        <v>22</v>
      </c>
      <c r="I8007" s="8" t="s">
        <v>117</v>
      </c>
      <c r="J8007" s="8" t="s">
        <v>27</v>
      </c>
      <c r="K8007" s="8" t="s">
        <v>28</v>
      </c>
      <c r="L8007" s="8" t="s">
        <v>43</v>
      </c>
      <c r="M8007" s="7" t="s">
        <v>30</v>
      </c>
      <c r="N8007" s="7" t="s">
        <v>743</v>
      </c>
      <c r="O8007" s="8" t="s">
        <v>32</v>
      </c>
      <c r="P8007" s="8" t="s">
        <v>22</v>
      </c>
      <c r="Q8007" s="8" t="s">
        <v>39914</v>
      </c>
      <c r="R8007" s="8" t="s">
        <v>46</v>
      </c>
      <c r="S8007" s="7" t="s">
        <v>39915</v>
      </c>
      <c r="T8007" s="7" t="s">
        <v>34613</v>
      </c>
    </row>
    <row r="8008" customHeight="1" spans="1:20">
      <c r="A8008" s="6">
        <v>45219</v>
      </c>
      <c r="B8008" s="7" t="s">
        <v>39916</v>
      </c>
      <c r="C8008" s="7" t="s">
        <v>36339</v>
      </c>
      <c r="D8008" s="8" t="s">
        <v>22</v>
      </c>
      <c r="E8008" s="7" t="s">
        <v>39917</v>
      </c>
      <c r="F8008" s="7" t="s">
        <v>39918</v>
      </c>
      <c r="G8008" s="8" t="s">
        <v>82</v>
      </c>
      <c r="H8008" s="8" t="s">
        <v>1452</v>
      </c>
      <c r="I8008" s="8" t="s">
        <v>9203</v>
      </c>
      <c r="J8008" s="8" t="s">
        <v>27</v>
      </c>
      <c r="K8008" s="8" t="s">
        <v>28</v>
      </c>
      <c r="L8008" s="8" t="s">
        <v>43</v>
      </c>
      <c r="M8008" s="7" t="s">
        <v>30</v>
      </c>
      <c r="N8008" s="7" t="s">
        <v>743</v>
      </c>
      <c r="O8008" s="8" t="s">
        <v>32</v>
      </c>
      <c r="P8008" s="8" t="s">
        <v>22</v>
      </c>
      <c r="Q8008" s="8" t="s">
        <v>22</v>
      </c>
      <c r="R8008" s="8" t="s">
        <v>9203</v>
      </c>
      <c r="S8008" s="7" t="s">
        <v>39919</v>
      </c>
      <c r="T8008" s="7" t="s">
        <v>22</v>
      </c>
    </row>
    <row r="8009" customHeight="1" spans="1:20">
      <c r="A8009" s="6">
        <v>45219</v>
      </c>
      <c r="B8009" s="7" t="s">
        <v>39920</v>
      </c>
      <c r="C8009" s="7" t="s">
        <v>399</v>
      </c>
      <c r="D8009" s="8" t="s">
        <v>22</v>
      </c>
      <c r="E8009" s="7" t="s">
        <v>38322</v>
      </c>
      <c r="F8009" s="7" t="s">
        <v>31318</v>
      </c>
      <c r="G8009" s="8" t="s">
        <v>53</v>
      </c>
      <c r="H8009" s="8" t="s">
        <v>22</v>
      </c>
      <c r="I8009" s="8" t="s">
        <v>26</v>
      </c>
      <c r="J8009" s="8" t="s">
        <v>27</v>
      </c>
      <c r="K8009" s="8" t="s">
        <v>28</v>
      </c>
      <c r="L8009" s="8" t="s">
        <v>43</v>
      </c>
      <c r="M8009" s="7" t="s">
        <v>44</v>
      </c>
      <c r="N8009" s="7" t="s">
        <v>31</v>
      </c>
      <c r="O8009" s="8" t="s">
        <v>32</v>
      </c>
      <c r="P8009" s="8" t="s">
        <v>22</v>
      </c>
      <c r="Q8009" s="8" t="s">
        <v>39921</v>
      </c>
      <c r="R8009" s="8" t="s">
        <v>34</v>
      </c>
      <c r="S8009" s="7" t="s">
        <v>39922</v>
      </c>
      <c r="T8009" s="7" t="s">
        <v>39923</v>
      </c>
    </row>
    <row r="8010" customHeight="1" spans="1:20">
      <c r="A8010" s="6">
        <v>45219</v>
      </c>
      <c r="B8010" s="7" t="s">
        <v>39924</v>
      </c>
      <c r="C8010" s="7" t="s">
        <v>399</v>
      </c>
      <c r="D8010" s="8" t="s">
        <v>22</v>
      </c>
      <c r="E8010" s="7" t="s">
        <v>38021</v>
      </c>
      <c r="F8010" s="7" t="s">
        <v>39925</v>
      </c>
      <c r="G8010" s="8" t="s">
        <v>336</v>
      </c>
      <c r="H8010" s="8" t="s">
        <v>22</v>
      </c>
      <c r="I8010" s="8" t="s">
        <v>34</v>
      </c>
      <c r="J8010" s="8" t="s">
        <v>27</v>
      </c>
      <c r="K8010" s="8" t="s">
        <v>28</v>
      </c>
      <c r="L8010" s="8" t="s">
        <v>43</v>
      </c>
      <c r="M8010" s="7" t="s">
        <v>30</v>
      </c>
      <c r="N8010" s="7" t="s">
        <v>31</v>
      </c>
      <c r="O8010" s="8" t="s">
        <v>32</v>
      </c>
      <c r="P8010" s="8" t="s">
        <v>22</v>
      </c>
      <c r="Q8010" s="8" t="s">
        <v>39926</v>
      </c>
      <c r="R8010" s="8" t="s">
        <v>34</v>
      </c>
      <c r="S8010" s="7" t="s">
        <v>39927</v>
      </c>
      <c r="T8010" s="7" t="s">
        <v>39928</v>
      </c>
    </row>
    <row r="8011" customHeight="1" spans="1:20">
      <c r="A8011" s="6">
        <v>45219</v>
      </c>
      <c r="B8011" s="7" t="s">
        <v>39929</v>
      </c>
      <c r="C8011" s="7" t="s">
        <v>33024</v>
      </c>
      <c r="D8011" s="8" t="s">
        <v>22</v>
      </c>
      <c r="E8011" s="7" t="s">
        <v>39930</v>
      </c>
      <c r="F8011" s="7" t="s">
        <v>39931</v>
      </c>
      <c r="G8011" s="8" t="s">
        <v>69</v>
      </c>
      <c r="H8011" s="8" t="s">
        <v>22</v>
      </c>
      <c r="I8011" s="8" t="s">
        <v>26</v>
      </c>
      <c r="J8011" s="8" t="s">
        <v>27</v>
      </c>
      <c r="K8011" s="8" t="s">
        <v>195</v>
      </c>
      <c r="L8011" s="8" t="s">
        <v>43</v>
      </c>
      <c r="M8011" s="7" t="s">
        <v>30</v>
      </c>
      <c r="N8011" s="7" t="s">
        <v>31</v>
      </c>
      <c r="O8011" s="8" t="s">
        <v>32</v>
      </c>
      <c r="P8011" s="8" t="s">
        <v>22</v>
      </c>
      <c r="Q8011" s="8" t="s">
        <v>39932</v>
      </c>
      <c r="R8011" s="8" t="s">
        <v>34</v>
      </c>
      <c r="S8011" s="7" t="s">
        <v>39933</v>
      </c>
      <c r="T8011" s="7" t="s">
        <v>39934</v>
      </c>
    </row>
    <row r="8012" customHeight="1" spans="1:20">
      <c r="A8012" s="6">
        <v>45219</v>
      </c>
      <c r="B8012" s="7" t="s">
        <v>39935</v>
      </c>
      <c r="C8012" s="7" t="s">
        <v>7484</v>
      </c>
      <c r="D8012" s="8" t="s">
        <v>22</v>
      </c>
      <c r="E8012" s="7" t="s">
        <v>39936</v>
      </c>
      <c r="F8012" s="7" t="s">
        <v>39937</v>
      </c>
      <c r="G8012" s="8" t="s">
        <v>82</v>
      </c>
      <c r="H8012" s="8" t="s">
        <v>22</v>
      </c>
      <c r="I8012" s="8" t="s">
        <v>26</v>
      </c>
      <c r="J8012" s="8" t="s">
        <v>27</v>
      </c>
      <c r="K8012" s="8" t="s">
        <v>28</v>
      </c>
      <c r="L8012" s="8" t="s">
        <v>43</v>
      </c>
      <c r="M8012" s="7" t="s">
        <v>30</v>
      </c>
      <c r="N8012" s="7" t="s">
        <v>31</v>
      </c>
      <c r="O8012" s="8" t="s">
        <v>32</v>
      </c>
      <c r="P8012" s="8" t="s">
        <v>22</v>
      </c>
      <c r="Q8012" s="8" t="s">
        <v>39938</v>
      </c>
      <c r="R8012" s="8" t="s">
        <v>34</v>
      </c>
      <c r="S8012" s="7" t="s">
        <v>39939</v>
      </c>
      <c r="T8012" s="7" t="s">
        <v>39940</v>
      </c>
    </row>
    <row r="8013" customHeight="1" spans="1:20">
      <c r="A8013" s="6">
        <v>45219</v>
      </c>
      <c r="B8013" s="7" t="s">
        <v>39941</v>
      </c>
      <c r="C8013" s="7" t="s">
        <v>4541</v>
      </c>
      <c r="D8013" s="8" t="s">
        <v>22</v>
      </c>
      <c r="E8013" s="7" t="s">
        <v>39942</v>
      </c>
      <c r="F8013" s="7" t="s">
        <v>15475</v>
      </c>
      <c r="G8013" s="8" t="s">
        <v>130</v>
      </c>
      <c r="H8013" s="8" t="s">
        <v>22</v>
      </c>
      <c r="I8013" s="8" t="s">
        <v>26</v>
      </c>
      <c r="J8013" s="8" t="s">
        <v>27</v>
      </c>
      <c r="K8013" s="8" t="s">
        <v>28</v>
      </c>
      <c r="L8013" s="8" t="s">
        <v>43</v>
      </c>
      <c r="M8013" s="7" t="s">
        <v>30</v>
      </c>
      <c r="N8013" s="7" t="s">
        <v>31</v>
      </c>
      <c r="O8013" s="8" t="s">
        <v>32</v>
      </c>
      <c r="P8013" s="8" t="s">
        <v>22</v>
      </c>
      <c r="Q8013" s="8" t="s">
        <v>39943</v>
      </c>
      <c r="R8013" s="8" t="s">
        <v>34</v>
      </c>
      <c r="S8013" s="7" t="s">
        <v>39944</v>
      </c>
      <c r="T8013" s="7" t="s">
        <v>39945</v>
      </c>
    </row>
    <row r="8014" customHeight="1" spans="1:20">
      <c r="A8014" s="6">
        <v>45219</v>
      </c>
      <c r="B8014" s="7" t="s">
        <v>39946</v>
      </c>
      <c r="C8014" s="7" t="s">
        <v>4541</v>
      </c>
      <c r="D8014" s="8" t="s">
        <v>22</v>
      </c>
      <c r="E8014" s="7" t="s">
        <v>39947</v>
      </c>
      <c r="F8014" s="7" t="s">
        <v>39948</v>
      </c>
      <c r="G8014" s="8" t="s">
        <v>247</v>
      </c>
      <c r="H8014" s="8" t="s">
        <v>22</v>
      </c>
      <c r="I8014" s="8" t="s">
        <v>26</v>
      </c>
      <c r="J8014" s="8" t="s">
        <v>27</v>
      </c>
      <c r="K8014" s="8" t="s">
        <v>28</v>
      </c>
      <c r="L8014" s="8" t="s">
        <v>43</v>
      </c>
      <c r="M8014" s="7" t="s">
        <v>30</v>
      </c>
      <c r="N8014" s="7" t="s">
        <v>31</v>
      </c>
      <c r="O8014" s="8" t="s">
        <v>32</v>
      </c>
      <c r="P8014" s="8" t="s">
        <v>22</v>
      </c>
      <c r="Q8014" s="8" t="s">
        <v>39949</v>
      </c>
      <c r="R8014" s="8" t="s">
        <v>34</v>
      </c>
      <c r="S8014" s="7" t="s">
        <v>39950</v>
      </c>
      <c r="T8014" s="7" t="s">
        <v>39951</v>
      </c>
    </row>
    <row r="8015" customHeight="1" spans="1:20">
      <c r="A8015" s="6">
        <v>45219</v>
      </c>
      <c r="B8015" s="7" t="s">
        <v>39952</v>
      </c>
      <c r="C8015" s="7" t="s">
        <v>399</v>
      </c>
      <c r="D8015" s="8" t="s">
        <v>22</v>
      </c>
      <c r="E8015" s="7" t="s">
        <v>36868</v>
      </c>
      <c r="F8015" s="7" t="s">
        <v>36869</v>
      </c>
      <c r="G8015" s="8" t="s">
        <v>336</v>
      </c>
      <c r="H8015" s="8" t="s">
        <v>22</v>
      </c>
      <c r="I8015" s="8" t="s">
        <v>34</v>
      </c>
      <c r="J8015" s="8" t="s">
        <v>27</v>
      </c>
      <c r="K8015" s="8" t="s">
        <v>28</v>
      </c>
      <c r="L8015" s="8" t="s">
        <v>43</v>
      </c>
      <c r="M8015" s="7" t="s">
        <v>30</v>
      </c>
      <c r="N8015" s="7" t="s">
        <v>31</v>
      </c>
      <c r="O8015" s="8" t="s">
        <v>32</v>
      </c>
      <c r="P8015" s="8" t="s">
        <v>22</v>
      </c>
      <c r="Q8015" s="8" t="s">
        <v>39953</v>
      </c>
      <c r="R8015" s="8" t="s">
        <v>34</v>
      </c>
      <c r="S8015" s="7" t="s">
        <v>39954</v>
      </c>
      <c r="T8015" s="7" t="s">
        <v>39955</v>
      </c>
    </row>
    <row r="8016" customHeight="1" spans="1:20">
      <c r="A8016" s="6">
        <v>45219</v>
      </c>
      <c r="B8016" s="7" t="s">
        <v>39956</v>
      </c>
      <c r="C8016" s="7" t="s">
        <v>3160</v>
      </c>
      <c r="D8016" s="8" t="s">
        <v>22</v>
      </c>
      <c r="E8016" s="7" t="s">
        <v>39947</v>
      </c>
      <c r="F8016" s="7" t="s">
        <v>39948</v>
      </c>
      <c r="G8016" s="8" t="s">
        <v>247</v>
      </c>
      <c r="H8016" s="8" t="s">
        <v>22</v>
      </c>
      <c r="I8016" s="8" t="s">
        <v>26</v>
      </c>
      <c r="J8016" s="8" t="s">
        <v>27</v>
      </c>
      <c r="K8016" s="8" t="s">
        <v>28</v>
      </c>
      <c r="L8016" s="8" t="s">
        <v>43</v>
      </c>
      <c r="M8016" s="7" t="s">
        <v>30</v>
      </c>
      <c r="N8016" s="7" t="s">
        <v>31</v>
      </c>
      <c r="O8016" s="8" t="s">
        <v>32</v>
      </c>
      <c r="P8016" s="8" t="s">
        <v>22</v>
      </c>
      <c r="Q8016" s="8" t="s">
        <v>39957</v>
      </c>
      <c r="R8016" s="8" t="s">
        <v>34</v>
      </c>
      <c r="S8016" s="7" t="s">
        <v>39958</v>
      </c>
      <c r="T8016" s="7" t="s">
        <v>39959</v>
      </c>
    </row>
    <row r="8017" customHeight="1" spans="1:20">
      <c r="A8017" s="6">
        <v>45219</v>
      </c>
      <c r="B8017" s="7" t="s">
        <v>39960</v>
      </c>
      <c r="C8017" s="7" t="s">
        <v>39961</v>
      </c>
      <c r="D8017" s="8" t="s">
        <v>22</v>
      </c>
      <c r="E8017" s="7" t="s">
        <v>39962</v>
      </c>
      <c r="F8017" s="7" t="s">
        <v>39963</v>
      </c>
      <c r="G8017" s="8" t="s">
        <v>62</v>
      </c>
      <c r="H8017" s="8" t="s">
        <v>22</v>
      </c>
      <c r="I8017" s="8" t="s">
        <v>26</v>
      </c>
      <c r="J8017" s="8" t="s">
        <v>27</v>
      </c>
      <c r="K8017" s="8" t="s">
        <v>195</v>
      </c>
      <c r="L8017" s="8" t="s">
        <v>29</v>
      </c>
      <c r="M8017" s="7" t="s">
        <v>30</v>
      </c>
      <c r="N8017" s="7" t="s">
        <v>31</v>
      </c>
      <c r="O8017" s="8" t="s">
        <v>32</v>
      </c>
      <c r="P8017" s="8" t="s">
        <v>22</v>
      </c>
      <c r="Q8017" s="8" t="s">
        <v>39964</v>
      </c>
      <c r="R8017" s="8" t="s">
        <v>34</v>
      </c>
      <c r="S8017" s="7" t="s">
        <v>39965</v>
      </c>
      <c r="T8017" s="7" t="s">
        <v>39966</v>
      </c>
    </row>
    <row r="8018" customHeight="1" spans="1:20">
      <c r="A8018" s="6">
        <v>45219</v>
      </c>
      <c r="B8018" s="7" t="s">
        <v>39967</v>
      </c>
      <c r="C8018" s="7" t="s">
        <v>5685</v>
      </c>
      <c r="D8018" s="8" t="s">
        <v>22</v>
      </c>
      <c r="E8018" s="7" t="s">
        <v>39968</v>
      </c>
      <c r="F8018" s="7" t="s">
        <v>39969</v>
      </c>
      <c r="G8018" s="8" t="s">
        <v>82</v>
      </c>
      <c r="H8018" s="8" t="s">
        <v>22</v>
      </c>
      <c r="I8018" s="8" t="s">
        <v>168</v>
      </c>
      <c r="J8018" s="8" t="s">
        <v>27</v>
      </c>
      <c r="K8018" s="8" t="s">
        <v>28</v>
      </c>
      <c r="L8018" s="8" t="s">
        <v>43</v>
      </c>
      <c r="M8018" s="7" t="s">
        <v>169</v>
      </c>
      <c r="N8018" s="7" t="s">
        <v>5633</v>
      </c>
      <c r="O8018" s="8" t="s">
        <v>32</v>
      </c>
      <c r="P8018" s="8" t="s">
        <v>22</v>
      </c>
      <c r="Q8018" s="8" t="s">
        <v>39970</v>
      </c>
      <c r="R8018" s="8" t="s">
        <v>168</v>
      </c>
      <c r="S8018" s="7" t="s">
        <v>39971</v>
      </c>
      <c r="T8018" s="7" t="s">
        <v>5717</v>
      </c>
    </row>
    <row r="8019" customHeight="1" spans="1:20">
      <c r="A8019" s="6">
        <v>45219</v>
      </c>
      <c r="B8019" s="7" t="s">
        <v>39972</v>
      </c>
      <c r="C8019" s="7" t="s">
        <v>5629</v>
      </c>
      <c r="D8019" s="8" t="s">
        <v>22</v>
      </c>
      <c r="E8019" s="7" t="s">
        <v>39973</v>
      </c>
      <c r="F8019" s="7" t="s">
        <v>39974</v>
      </c>
      <c r="G8019" s="8" t="s">
        <v>82</v>
      </c>
      <c r="H8019" s="8" t="s">
        <v>110</v>
      </c>
      <c r="I8019" s="8" t="s">
        <v>5632</v>
      </c>
      <c r="J8019" s="8" t="s">
        <v>27</v>
      </c>
      <c r="K8019" s="8" t="s">
        <v>28</v>
      </c>
      <c r="L8019" s="8" t="s">
        <v>43</v>
      </c>
      <c r="M8019" s="7" t="s">
        <v>169</v>
      </c>
      <c r="N8019" s="7" t="s">
        <v>5633</v>
      </c>
      <c r="O8019" s="8" t="s">
        <v>32</v>
      </c>
      <c r="P8019" s="8" t="s">
        <v>22</v>
      </c>
      <c r="Q8019" s="8" t="s">
        <v>39975</v>
      </c>
      <c r="R8019" s="8" t="s">
        <v>168</v>
      </c>
      <c r="S8019" s="7" t="s">
        <v>39976</v>
      </c>
      <c r="T8019" s="7" t="s">
        <v>5655</v>
      </c>
    </row>
    <row r="8020" customHeight="1" spans="1:20">
      <c r="A8020" s="6">
        <v>45219</v>
      </c>
      <c r="B8020" s="7" t="s">
        <v>39977</v>
      </c>
      <c r="C8020" s="7" t="s">
        <v>25721</v>
      </c>
      <c r="D8020" s="8" t="s">
        <v>22</v>
      </c>
      <c r="E8020" s="7" t="s">
        <v>39978</v>
      </c>
      <c r="F8020" s="7" t="s">
        <v>39979</v>
      </c>
      <c r="G8020" s="8" t="s">
        <v>82</v>
      </c>
      <c r="H8020" s="8" t="s">
        <v>110</v>
      </c>
      <c r="I8020" s="8" t="s">
        <v>117</v>
      </c>
      <c r="J8020" s="8" t="s">
        <v>27</v>
      </c>
      <c r="K8020" s="8" t="s">
        <v>28</v>
      </c>
      <c r="L8020" s="8" t="s">
        <v>43</v>
      </c>
      <c r="M8020" s="7" t="s">
        <v>169</v>
      </c>
      <c r="N8020" s="7" t="s">
        <v>31</v>
      </c>
      <c r="O8020" s="8" t="s">
        <v>32</v>
      </c>
      <c r="P8020" s="8" t="s">
        <v>22</v>
      </c>
      <c r="Q8020" s="8" t="s">
        <v>39980</v>
      </c>
      <c r="R8020" s="8" t="s">
        <v>46</v>
      </c>
      <c r="S8020" s="7" t="s">
        <v>39981</v>
      </c>
      <c r="T8020" s="7" t="s">
        <v>39982</v>
      </c>
    </row>
    <row r="8021" customHeight="1" spans="1:20">
      <c r="A8021" s="6">
        <v>45219</v>
      </c>
      <c r="B8021" s="7" t="s">
        <v>39983</v>
      </c>
      <c r="C8021" s="7" t="s">
        <v>5644</v>
      </c>
      <c r="D8021" s="8" t="s">
        <v>22</v>
      </c>
      <c r="E8021" s="7" t="s">
        <v>39984</v>
      </c>
      <c r="F8021" s="7" t="s">
        <v>39985</v>
      </c>
      <c r="G8021" s="8" t="s">
        <v>82</v>
      </c>
      <c r="H8021" s="8" t="s">
        <v>22</v>
      </c>
      <c r="I8021" s="8" t="s">
        <v>168</v>
      </c>
      <c r="J8021" s="8" t="s">
        <v>27</v>
      </c>
      <c r="K8021" s="8" t="s">
        <v>28</v>
      </c>
      <c r="L8021" s="8" t="s">
        <v>43</v>
      </c>
      <c r="M8021" s="7" t="s">
        <v>169</v>
      </c>
      <c r="N8021" s="7" t="s">
        <v>5633</v>
      </c>
      <c r="O8021" s="8" t="s">
        <v>32</v>
      </c>
      <c r="P8021" s="8" t="s">
        <v>22</v>
      </c>
      <c r="Q8021" s="8" t="s">
        <v>39986</v>
      </c>
      <c r="R8021" s="8" t="s">
        <v>168</v>
      </c>
      <c r="S8021" s="7" t="s">
        <v>39987</v>
      </c>
      <c r="T8021" s="7" t="s">
        <v>5723</v>
      </c>
    </row>
    <row r="8022" customHeight="1" spans="1:20">
      <c r="A8022" s="6">
        <v>45219</v>
      </c>
      <c r="B8022" s="7" t="s">
        <v>39988</v>
      </c>
      <c r="C8022" s="7" t="s">
        <v>6119</v>
      </c>
      <c r="D8022" s="8" t="s">
        <v>22</v>
      </c>
      <c r="E8022" s="7" t="s">
        <v>39989</v>
      </c>
      <c r="F8022" s="7" t="s">
        <v>22</v>
      </c>
      <c r="G8022" s="8" t="s">
        <v>22</v>
      </c>
      <c r="H8022" s="8" t="s">
        <v>22</v>
      </c>
      <c r="I8022" s="8" t="s">
        <v>155</v>
      </c>
      <c r="J8022" s="8" t="s">
        <v>27</v>
      </c>
      <c r="K8022" s="8" t="s">
        <v>28</v>
      </c>
      <c r="L8022" s="8" t="s">
        <v>43</v>
      </c>
      <c r="M8022" s="7" t="s">
        <v>169</v>
      </c>
      <c r="N8022" s="7" t="s">
        <v>31</v>
      </c>
      <c r="O8022" s="8" t="s">
        <v>32</v>
      </c>
      <c r="P8022" s="8" t="s">
        <v>22</v>
      </c>
      <c r="Q8022" s="8" t="s">
        <v>39990</v>
      </c>
      <c r="R8022" s="8" t="s">
        <v>46</v>
      </c>
      <c r="S8022" s="7" t="s">
        <v>39991</v>
      </c>
      <c r="T8022" s="7" t="s">
        <v>39992</v>
      </c>
    </row>
    <row r="8023" customHeight="1" spans="1:20">
      <c r="A8023" s="6">
        <v>45219</v>
      </c>
      <c r="B8023" s="7" t="s">
        <v>39993</v>
      </c>
      <c r="C8023" s="7" t="s">
        <v>23524</v>
      </c>
      <c r="D8023" s="8" t="s">
        <v>22</v>
      </c>
      <c r="E8023" s="7" t="s">
        <v>39994</v>
      </c>
      <c r="F8023" s="7" t="s">
        <v>12937</v>
      </c>
      <c r="G8023" s="8" t="s">
        <v>82</v>
      </c>
      <c r="H8023" s="8" t="s">
        <v>110</v>
      </c>
      <c r="I8023" s="8" t="s">
        <v>155</v>
      </c>
      <c r="J8023" s="8" t="s">
        <v>27</v>
      </c>
      <c r="K8023" s="8" t="s">
        <v>28</v>
      </c>
      <c r="L8023" s="8" t="s">
        <v>43</v>
      </c>
      <c r="M8023" s="7" t="s">
        <v>6026</v>
      </c>
      <c r="N8023" s="7" t="s">
        <v>31</v>
      </c>
      <c r="O8023" s="8" t="s">
        <v>32</v>
      </c>
      <c r="P8023" s="8" t="s">
        <v>22</v>
      </c>
      <c r="Q8023" s="8" t="s">
        <v>39995</v>
      </c>
      <c r="R8023" s="8" t="s">
        <v>46</v>
      </c>
      <c r="S8023" s="7" t="s">
        <v>39996</v>
      </c>
      <c r="T8023" s="7" t="s">
        <v>39997</v>
      </c>
    </row>
    <row r="8024" customHeight="1" spans="1:20">
      <c r="A8024" s="6">
        <v>45219</v>
      </c>
      <c r="B8024" s="7" t="s">
        <v>39998</v>
      </c>
      <c r="C8024" s="7" t="s">
        <v>5629</v>
      </c>
      <c r="D8024" s="8" t="s">
        <v>22</v>
      </c>
      <c r="E8024" s="7" t="s">
        <v>39999</v>
      </c>
      <c r="F8024" s="7" t="s">
        <v>40000</v>
      </c>
      <c r="G8024" s="8" t="s">
        <v>82</v>
      </c>
      <c r="H8024" s="8" t="s">
        <v>110</v>
      </c>
      <c r="I8024" s="8" t="s">
        <v>5632</v>
      </c>
      <c r="J8024" s="8" t="s">
        <v>27</v>
      </c>
      <c r="K8024" s="8" t="s">
        <v>28</v>
      </c>
      <c r="L8024" s="8" t="s">
        <v>43</v>
      </c>
      <c r="M8024" s="7" t="s">
        <v>169</v>
      </c>
      <c r="N8024" s="7" t="s">
        <v>5633</v>
      </c>
      <c r="O8024" s="8" t="s">
        <v>32</v>
      </c>
      <c r="P8024" s="8" t="s">
        <v>22</v>
      </c>
      <c r="Q8024" s="8" t="s">
        <v>40001</v>
      </c>
      <c r="R8024" s="8" t="s">
        <v>168</v>
      </c>
      <c r="S8024" s="7" t="s">
        <v>40002</v>
      </c>
      <c r="T8024" s="7" t="s">
        <v>5723</v>
      </c>
    </row>
    <row r="8025" customHeight="1" spans="1:20">
      <c r="A8025" s="6">
        <v>45219</v>
      </c>
      <c r="B8025" s="7" t="s">
        <v>40003</v>
      </c>
      <c r="C8025" s="7" t="s">
        <v>5629</v>
      </c>
      <c r="D8025" s="8" t="s">
        <v>22</v>
      </c>
      <c r="E8025" s="7" t="s">
        <v>40004</v>
      </c>
      <c r="F8025" s="7" t="s">
        <v>40005</v>
      </c>
      <c r="G8025" s="8" t="s">
        <v>82</v>
      </c>
      <c r="H8025" s="8" t="s">
        <v>110</v>
      </c>
      <c r="I8025" s="8" t="s">
        <v>5632</v>
      </c>
      <c r="J8025" s="8" t="s">
        <v>27</v>
      </c>
      <c r="K8025" s="8" t="s">
        <v>28</v>
      </c>
      <c r="L8025" s="8" t="s">
        <v>43</v>
      </c>
      <c r="M8025" s="7" t="s">
        <v>169</v>
      </c>
      <c r="N8025" s="7" t="s">
        <v>5633</v>
      </c>
      <c r="O8025" s="8" t="s">
        <v>32</v>
      </c>
      <c r="P8025" s="8" t="s">
        <v>22</v>
      </c>
      <c r="Q8025" s="8" t="s">
        <v>40006</v>
      </c>
      <c r="R8025" s="8" t="s">
        <v>168</v>
      </c>
      <c r="S8025" s="7" t="s">
        <v>40007</v>
      </c>
      <c r="T8025" s="7" t="s">
        <v>5668</v>
      </c>
    </row>
    <row r="8026" customHeight="1" spans="1:20">
      <c r="A8026" s="6">
        <v>45219</v>
      </c>
      <c r="B8026" s="7" t="s">
        <v>40008</v>
      </c>
      <c r="C8026" s="7" t="s">
        <v>5644</v>
      </c>
      <c r="D8026" s="8" t="s">
        <v>22</v>
      </c>
      <c r="E8026" s="7" t="s">
        <v>40009</v>
      </c>
      <c r="F8026" s="7" t="s">
        <v>40010</v>
      </c>
      <c r="G8026" s="8" t="s">
        <v>82</v>
      </c>
      <c r="H8026" s="8" t="s">
        <v>22</v>
      </c>
      <c r="I8026" s="8" t="s">
        <v>175</v>
      </c>
      <c r="J8026" s="8" t="s">
        <v>27</v>
      </c>
      <c r="K8026" s="8" t="s">
        <v>28</v>
      </c>
      <c r="L8026" s="8" t="s">
        <v>43</v>
      </c>
      <c r="M8026" s="7" t="s">
        <v>169</v>
      </c>
      <c r="N8026" s="7" t="s">
        <v>5633</v>
      </c>
      <c r="O8026" s="8" t="s">
        <v>32</v>
      </c>
      <c r="P8026" s="8" t="s">
        <v>22</v>
      </c>
      <c r="Q8026" s="8" t="s">
        <v>40011</v>
      </c>
      <c r="R8026" s="8" t="s">
        <v>168</v>
      </c>
      <c r="S8026" s="7" t="s">
        <v>40012</v>
      </c>
      <c r="T8026" s="7" t="s">
        <v>5723</v>
      </c>
    </row>
    <row r="8027" customHeight="1" spans="1:20">
      <c r="A8027" s="6">
        <v>45219</v>
      </c>
      <c r="B8027" s="7" t="s">
        <v>40013</v>
      </c>
      <c r="C8027" s="7" t="s">
        <v>6023</v>
      </c>
      <c r="D8027" s="8" t="s">
        <v>22</v>
      </c>
      <c r="E8027" s="7" t="s">
        <v>40014</v>
      </c>
      <c r="F8027" s="7" t="s">
        <v>40015</v>
      </c>
      <c r="G8027" s="8" t="s">
        <v>82</v>
      </c>
      <c r="H8027" s="8" t="s">
        <v>1452</v>
      </c>
      <c r="I8027" s="8" t="s">
        <v>168</v>
      </c>
      <c r="J8027" s="8" t="s">
        <v>27</v>
      </c>
      <c r="K8027" s="8" t="s">
        <v>28</v>
      </c>
      <c r="L8027" s="8" t="s">
        <v>43</v>
      </c>
      <c r="M8027" s="7" t="s">
        <v>6026</v>
      </c>
      <c r="N8027" s="7" t="s">
        <v>5633</v>
      </c>
      <c r="O8027" s="8" t="s">
        <v>32</v>
      </c>
      <c r="P8027" s="8" t="s">
        <v>22</v>
      </c>
      <c r="Q8027" s="8" t="s">
        <v>40016</v>
      </c>
      <c r="R8027" s="8" t="s">
        <v>168</v>
      </c>
      <c r="S8027" s="7" t="s">
        <v>40017</v>
      </c>
      <c r="T8027" s="7" t="s">
        <v>5649</v>
      </c>
    </row>
    <row r="8028" customHeight="1" spans="1:20">
      <c r="A8028" s="6">
        <v>45219</v>
      </c>
      <c r="B8028" s="7" t="s">
        <v>40018</v>
      </c>
      <c r="C8028" s="7" t="s">
        <v>5644</v>
      </c>
      <c r="D8028" s="8" t="s">
        <v>22</v>
      </c>
      <c r="E8028" s="7" t="s">
        <v>40019</v>
      </c>
      <c r="F8028" s="7" t="s">
        <v>40020</v>
      </c>
      <c r="G8028" s="8" t="s">
        <v>82</v>
      </c>
      <c r="H8028" s="8" t="s">
        <v>22</v>
      </c>
      <c r="I8028" s="8" t="s">
        <v>168</v>
      </c>
      <c r="J8028" s="8" t="s">
        <v>27</v>
      </c>
      <c r="K8028" s="8" t="s">
        <v>28</v>
      </c>
      <c r="L8028" s="8" t="s">
        <v>43</v>
      </c>
      <c r="M8028" s="7" t="s">
        <v>169</v>
      </c>
      <c r="N8028" s="7" t="s">
        <v>5633</v>
      </c>
      <c r="O8028" s="8" t="s">
        <v>32</v>
      </c>
      <c r="P8028" s="8" t="s">
        <v>22</v>
      </c>
      <c r="Q8028" s="8" t="s">
        <v>40021</v>
      </c>
      <c r="R8028" s="8" t="s">
        <v>168</v>
      </c>
      <c r="S8028" s="7" t="s">
        <v>40022</v>
      </c>
      <c r="T8028" s="7" t="s">
        <v>5655</v>
      </c>
    </row>
    <row r="8029" customHeight="1" spans="1:20">
      <c r="A8029" s="6">
        <v>45219</v>
      </c>
      <c r="B8029" s="7" t="s">
        <v>40023</v>
      </c>
      <c r="C8029" s="7" t="s">
        <v>6050</v>
      </c>
      <c r="D8029" s="8" t="s">
        <v>22</v>
      </c>
      <c r="E8029" s="7" t="s">
        <v>40024</v>
      </c>
      <c r="F8029" s="7" t="s">
        <v>8192</v>
      </c>
      <c r="G8029" s="8" t="s">
        <v>69</v>
      </c>
      <c r="H8029" s="8" t="s">
        <v>22</v>
      </c>
      <c r="I8029" s="8" t="s">
        <v>175</v>
      </c>
      <c r="J8029" s="8" t="s">
        <v>27</v>
      </c>
      <c r="K8029" s="8" t="s">
        <v>28</v>
      </c>
      <c r="L8029" s="8" t="s">
        <v>43</v>
      </c>
      <c r="M8029" s="7" t="s">
        <v>44</v>
      </c>
      <c r="N8029" s="7" t="s">
        <v>5633</v>
      </c>
      <c r="O8029" s="8" t="s">
        <v>32</v>
      </c>
      <c r="P8029" s="8" t="s">
        <v>22</v>
      </c>
      <c r="Q8029" s="8" t="s">
        <v>40025</v>
      </c>
      <c r="R8029" s="8" t="s">
        <v>168</v>
      </c>
      <c r="S8029" s="7" t="s">
        <v>40026</v>
      </c>
      <c r="T8029" s="7" t="s">
        <v>6054</v>
      </c>
    </row>
    <row r="8030" customHeight="1" spans="1:20">
      <c r="A8030" s="6">
        <v>45219</v>
      </c>
      <c r="B8030" s="7" t="s">
        <v>40027</v>
      </c>
      <c r="C8030" s="7" t="s">
        <v>5644</v>
      </c>
      <c r="D8030" s="8" t="s">
        <v>22</v>
      </c>
      <c r="E8030" s="7" t="s">
        <v>40028</v>
      </c>
      <c r="F8030" s="7" t="s">
        <v>40029</v>
      </c>
      <c r="G8030" s="8" t="s">
        <v>82</v>
      </c>
      <c r="H8030" s="8" t="s">
        <v>148</v>
      </c>
      <c r="I8030" s="8" t="s">
        <v>168</v>
      </c>
      <c r="J8030" s="8" t="s">
        <v>27</v>
      </c>
      <c r="K8030" s="8" t="s">
        <v>28</v>
      </c>
      <c r="L8030" s="8" t="s">
        <v>43</v>
      </c>
      <c r="M8030" s="7" t="s">
        <v>169</v>
      </c>
      <c r="N8030" s="7" t="s">
        <v>5633</v>
      </c>
      <c r="O8030" s="8" t="s">
        <v>32</v>
      </c>
      <c r="P8030" s="8" t="s">
        <v>22</v>
      </c>
      <c r="Q8030" s="8" t="s">
        <v>40030</v>
      </c>
      <c r="R8030" s="8" t="s">
        <v>168</v>
      </c>
      <c r="S8030" s="7" t="s">
        <v>40031</v>
      </c>
      <c r="T8030" s="7" t="s">
        <v>5655</v>
      </c>
    </row>
    <row r="8031" customHeight="1" spans="1:20">
      <c r="A8031" s="6">
        <v>45219</v>
      </c>
      <c r="B8031" s="7" t="s">
        <v>40032</v>
      </c>
      <c r="C8031" s="7" t="s">
        <v>5644</v>
      </c>
      <c r="D8031" s="8" t="s">
        <v>22</v>
      </c>
      <c r="E8031" s="7" t="s">
        <v>40033</v>
      </c>
      <c r="F8031" s="7" t="s">
        <v>40034</v>
      </c>
      <c r="G8031" s="8" t="s">
        <v>82</v>
      </c>
      <c r="H8031" s="8" t="s">
        <v>22</v>
      </c>
      <c r="I8031" s="8" t="s">
        <v>168</v>
      </c>
      <c r="J8031" s="8" t="s">
        <v>27</v>
      </c>
      <c r="K8031" s="8" t="s">
        <v>28</v>
      </c>
      <c r="L8031" s="8" t="s">
        <v>43</v>
      </c>
      <c r="M8031" s="7" t="s">
        <v>169</v>
      </c>
      <c r="N8031" s="7" t="s">
        <v>5633</v>
      </c>
      <c r="O8031" s="8" t="s">
        <v>32</v>
      </c>
      <c r="P8031" s="8" t="s">
        <v>22</v>
      </c>
      <c r="Q8031" s="8" t="s">
        <v>40035</v>
      </c>
      <c r="R8031" s="8" t="s">
        <v>168</v>
      </c>
      <c r="S8031" s="7" t="s">
        <v>40036</v>
      </c>
      <c r="T8031" s="7" t="s">
        <v>5690</v>
      </c>
    </row>
    <row r="8032" customHeight="1" spans="1:20">
      <c r="A8032" s="6">
        <v>45219</v>
      </c>
      <c r="B8032" s="7" t="s">
        <v>40037</v>
      </c>
      <c r="C8032" s="7" t="s">
        <v>5629</v>
      </c>
      <c r="D8032" s="8" t="s">
        <v>22</v>
      </c>
      <c r="E8032" s="7" t="s">
        <v>40038</v>
      </c>
      <c r="F8032" s="7" t="s">
        <v>40039</v>
      </c>
      <c r="G8032" s="8" t="s">
        <v>82</v>
      </c>
      <c r="H8032" s="8" t="s">
        <v>110</v>
      </c>
      <c r="I8032" s="8" t="s">
        <v>5632</v>
      </c>
      <c r="J8032" s="8" t="s">
        <v>27</v>
      </c>
      <c r="K8032" s="8" t="s">
        <v>28</v>
      </c>
      <c r="L8032" s="8" t="s">
        <v>43</v>
      </c>
      <c r="M8032" s="7" t="s">
        <v>169</v>
      </c>
      <c r="N8032" s="7" t="s">
        <v>5633</v>
      </c>
      <c r="O8032" s="8" t="s">
        <v>32</v>
      </c>
      <c r="P8032" s="8" t="s">
        <v>22</v>
      </c>
      <c r="Q8032" s="8" t="s">
        <v>40040</v>
      </c>
      <c r="R8032" s="8" t="s">
        <v>168</v>
      </c>
      <c r="S8032" s="7" t="s">
        <v>40041</v>
      </c>
      <c r="T8032" s="7" t="s">
        <v>5649</v>
      </c>
    </row>
    <row r="8033" customHeight="1" spans="1:20">
      <c r="A8033" s="6">
        <v>45219</v>
      </c>
      <c r="B8033" s="7" t="s">
        <v>40042</v>
      </c>
      <c r="C8033" s="7" t="s">
        <v>5879</v>
      </c>
      <c r="D8033" s="8" t="s">
        <v>22</v>
      </c>
      <c r="E8033" s="7" t="s">
        <v>40043</v>
      </c>
      <c r="F8033" s="7" t="s">
        <v>15319</v>
      </c>
      <c r="G8033" s="8" t="s">
        <v>82</v>
      </c>
      <c r="H8033" s="8" t="s">
        <v>22</v>
      </c>
      <c r="I8033" s="8" t="s">
        <v>5737</v>
      </c>
      <c r="J8033" s="8" t="s">
        <v>27</v>
      </c>
      <c r="K8033" s="8" t="s">
        <v>28</v>
      </c>
      <c r="L8033" s="8" t="s">
        <v>43</v>
      </c>
      <c r="M8033" s="7" t="s">
        <v>169</v>
      </c>
      <c r="N8033" s="7" t="s">
        <v>5633</v>
      </c>
      <c r="O8033" s="8" t="s">
        <v>32</v>
      </c>
      <c r="P8033" s="8" t="s">
        <v>22</v>
      </c>
      <c r="Q8033" s="8" t="s">
        <v>40044</v>
      </c>
      <c r="R8033" s="8" t="s">
        <v>168</v>
      </c>
      <c r="S8033" s="7" t="s">
        <v>40045</v>
      </c>
      <c r="T8033" s="7" t="s">
        <v>5668</v>
      </c>
    </row>
    <row r="8034" customHeight="1" spans="1:20">
      <c r="A8034" s="6">
        <v>45219</v>
      </c>
      <c r="B8034" s="7" t="s">
        <v>40046</v>
      </c>
      <c r="C8034" s="7" t="s">
        <v>5644</v>
      </c>
      <c r="D8034" s="8" t="s">
        <v>22</v>
      </c>
      <c r="E8034" s="7" t="s">
        <v>40047</v>
      </c>
      <c r="F8034" s="7" t="s">
        <v>40048</v>
      </c>
      <c r="G8034" s="8" t="s">
        <v>82</v>
      </c>
      <c r="H8034" s="8" t="s">
        <v>110</v>
      </c>
      <c r="I8034" s="8" t="s">
        <v>168</v>
      </c>
      <c r="J8034" s="8" t="s">
        <v>27</v>
      </c>
      <c r="K8034" s="8" t="s">
        <v>28</v>
      </c>
      <c r="L8034" s="8" t="s">
        <v>43</v>
      </c>
      <c r="M8034" s="7" t="s">
        <v>169</v>
      </c>
      <c r="N8034" s="7" t="s">
        <v>5633</v>
      </c>
      <c r="O8034" s="8" t="s">
        <v>32</v>
      </c>
      <c r="P8034" s="8" t="s">
        <v>22</v>
      </c>
      <c r="Q8034" s="8" t="s">
        <v>40049</v>
      </c>
      <c r="R8034" s="8" t="s">
        <v>168</v>
      </c>
      <c r="S8034" s="7" t="s">
        <v>40050</v>
      </c>
      <c r="T8034" s="7" t="s">
        <v>5655</v>
      </c>
    </row>
    <row r="8035" customHeight="1" spans="1:20">
      <c r="A8035" s="6">
        <v>45219</v>
      </c>
      <c r="B8035" s="7" t="s">
        <v>40051</v>
      </c>
      <c r="C8035" s="7" t="s">
        <v>5629</v>
      </c>
      <c r="D8035" s="8" t="s">
        <v>22</v>
      </c>
      <c r="E8035" s="7" t="s">
        <v>40052</v>
      </c>
      <c r="F8035" s="7" t="s">
        <v>40053</v>
      </c>
      <c r="G8035" s="8" t="s">
        <v>82</v>
      </c>
      <c r="H8035" s="8" t="s">
        <v>110</v>
      </c>
      <c r="I8035" s="8" t="s">
        <v>5632</v>
      </c>
      <c r="J8035" s="8" t="s">
        <v>27</v>
      </c>
      <c r="K8035" s="8" t="s">
        <v>28</v>
      </c>
      <c r="L8035" s="8" t="s">
        <v>43</v>
      </c>
      <c r="M8035" s="7" t="s">
        <v>169</v>
      </c>
      <c r="N8035" s="7" t="s">
        <v>5633</v>
      </c>
      <c r="O8035" s="8" t="s">
        <v>32</v>
      </c>
      <c r="P8035" s="8" t="s">
        <v>22</v>
      </c>
      <c r="Q8035" s="8" t="s">
        <v>40054</v>
      </c>
      <c r="R8035" s="8" t="s">
        <v>168</v>
      </c>
      <c r="S8035" s="7" t="s">
        <v>40055</v>
      </c>
      <c r="T8035" s="7" t="s">
        <v>5636</v>
      </c>
    </row>
    <row r="8036" customHeight="1" spans="1:20">
      <c r="A8036" s="6">
        <v>45219</v>
      </c>
      <c r="B8036" s="7" t="s">
        <v>40056</v>
      </c>
      <c r="C8036" s="7" t="s">
        <v>5629</v>
      </c>
      <c r="D8036" s="8" t="s">
        <v>22</v>
      </c>
      <c r="E8036" s="7" t="s">
        <v>40057</v>
      </c>
      <c r="F8036" s="7" t="s">
        <v>8586</v>
      </c>
      <c r="G8036" s="8" t="s">
        <v>82</v>
      </c>
      <c r="H8036" s="8" t="s">
        <v>22</v>
      </c>
      <c r="I8036" s="8" t="s">
        <v>5632</v>
      </c>
      <c r="J8036" s="8" t="s">
        <v>27</v>
      </c>
      <c r="K8036" s="8" t="s">
        <v>28</v>
      </c>
      <c r="L8036" s="8" t="s">
        <v>43</v>
      </c>
      <c r="M8036" s="7" t="s">
        <v>169</v>
      </c>
      <c r="N8036" s="7" t="s">
        <v>5633</v>
      </c>
      <c r="O8036" s="8" t="s">
        <v>32</v>
      </c>
      <c r="P8036" s="8" t="s">
        <v>22</v>
      </c>
      <c r="Q8036" s="8" t="s">
        <v>40058</v>
      </c>
      <c r="R8036" s="8" t="s">
        <v>168</v>
      </c>
      <c r="S8036" s="7" t="s">
        <v>40059</v>
      </c>
      <c r="T8036" s="7" t="s">
        <v>5723</v>
      </c>
    </row>
    <row r="8037" customHeight="1" spans="1:20">
      <c r="A8037" s="6">
        <v>45219</v>
      </c>
      <c r="B8037" s="7" t="s">
        <v>40060</v>
      </c>
      <c r="C8037" s="7" t="s">
        <v>5735</v>
      </c>
      <c r="D8037" s="8" t="s">
        <v>22</v>
      </c>
      <c r="E8037" s="7" t="s">
        <v>40061</v>
      </c>
      <c r="F8037" s="7" t="s">
        <v>40062</v>
      </c>
      <c r="G8037" s="8" t="s">
        <v>82</v>
      </c>
      <c r="H8037" s="8" t="s">
        <v>110</v>
      </c>
      <c r="I8037" s="8" t="s">
        <v>5737</v>
      </c>
      <c r="J8037" s="8" t="s">
        <v>27</v>
      </c>
      <c r="K8037" s="8" t="s">
        <v>28</v>
      </c>
      <c r="L8037" s="8" t="s">
        <v>43</v>
      </c>
      <c r="M8037" s="7" t="s">
        <v>169</v>
      </c>
      <c r="N8037" s="7" t="s">
        <v>5633</v>
      </c>
      <c r="O8037" s="8" t="s">
        <v>32</v>
      </c>
      <c r="P8037" s="8" t="s">
        <v>22</v>
      </c>
      <c r="Q8037" s="8" t="s">
        <v>40063</v>
      </c>
      <c r="R8037" s="8" t="s">
        <v>168</v>
      </c>
      <c r="S8037" s="7" t="s">
        <v>40064</v>
      </c>
      <c r="T8037" s="7" t="s">
        <v>7784</v>
      </c>
    </row>
    <row r="8038" customHeight="1" spans="1:20">
      <c r="A8038" s="6">
        <v>45219</v>
      </c>
      <c r="B8038" s="7" t="s">
        <v>40065</v>
      </c>
      <c r="C8038" s="7" t="s">
        <v>5644</v>
      </c>
      <c r="D8038" s="8" t="s">
        <v>22</v>
      </c>
      <c r="E8038" s="7" t="s">
        <v>40066</v>
      </c>
      <c r="F8038" s="7" t="s">
        <v>40067</v>
      </c>
      <c r="G8038" s="8" t="s">
        <v>82</v>
      </c>
      <c r="H8038" s="8" t="s">
        <v>22</v>
      </c>
      <c r="I8038" s="8" t="s">
        <v>168</v>
      </c>
      <c r="J8038" s="8" t="s">
        <v>27</v>
      </c>
      <c r="K8038" s="8" t="s">
        <v>28</v>
      </c>
      <c r="L8038" s="8" t="s">
        <v>43</v>
      </c>
      <c r="M8038" s="7" t="s">
        <v>169</v>
      </c>
      <c r="N8038" s="7" t="s">
        <v>5633</v>
      </c>
      <c r="O8038" s="8" t="s">
        <v>32</v>
      </c>
      <c r="P8038" s="8" t="s">
        <v>22</v>
      </c>
      <c r="Q8038" s="8" t="s">
        <v>40068</v>
      </c>
      <c r="R8038" s="8" t="s">
        <v>168</v>
      </c>
      <c r="S8038" s="7" t="s">
        <v>40069</v>
      </c>
      <c r="T8038" s="7" t="s">
        <v>5655</v>
      </c>
    </row>
    <row r="8039" customHeight="1" spans="1:20">
      <c r="A8039" s="6">
        <v>45219</v>
      </c>
      <c r="B8039" s="7" t="s">
        <v>40070</v>
      </c>
      <c r="C8039" s="7" t="s">
        <v>5644</v>
      </c>
      <c r="D8039" s="8" t="s">
        <v>22</v>
      </c>
      <c r="E8039" s="7" t="s">
        <v>40071</v>
      </c>
      <c r="F8039" s="7" t="s">
        <v>40072</v>
      </c>
      <c r="G8039" s="8" t="s">
        <v>82</v>
      </c>
      <c r="H8039" s="8" t="s">
        <v>22</v>
      </c>
      <c r="I8039" s="8" t="s">
        <v>448</v>
      </c>
      <c r="J8039" s="8" t="s">
        <v>27</v>
      </c>
      <c r="K8039" s="8" t="s">
        <v>28</v>
      </c>
      <c r="L8039" s="8" t="s">
        <v>43</v>
      </c>
      <c r="M8039" s="7" t="s">
        <v>169</v>
      </c>
      <c r="N8039" s="7" t="s">
        <v>5633</v>
      </c>
      <c r="O8039" s="8" t="s">
        <v>32</v>
      </c>
      <c r="P8039" s="8" t="s">
        <v>22</v>
      </c>
      <c r="Q8039" s="8" t="s">
        <v>40073</v>
      </c>
      <c r="R8039" s="8" t="s">
        <v>168</v>
      </c>
      <c r="S8039" s="7" t="s">
        <v>40074</v>
      </c>
      <c r="T8039" s="7" t="s">
        <v>7779</v>
      </c>
    </row>
    <row r="8040" customHeight="1" spans="1:20">
      <c r="A8040" s="6">
        <v>45219</v>
      </c>
      <c r="B8040" s="7" t="s">
        <v>40075</v>
      </c>
      <c r="C8040" s="7" t="s">
        <v>5629</v>
      </c>
      <c r="D8040" s="8" t="s">
        <v>22</v>
      </c>
      <c r="E8040" s="7" t="s">
        <v>40076</v>
      </c>
      <c r="F8040" s="7" t="s">
        <v>9106</v>
      </c>
      <c r="G8040" s="8" t="s">
        <v>82</v>
      </c>
      <c r="H8040" s="8" t="s">
        <v>148</v>
      </c>
      <c r="I8040" s="8" t="s">
        <v>5632</v>
      </c>
      <c r="J8040" s="8" t="s">
        <v>27</v>
      </c>
      <c r="K8040" s="8" t="s">
        <v>28</v>
      </c>
      <c r="L8040" s="8" t="s">
        <v>43</v>
      </c>
      <c r="M8040" s="7" t="s">
        <v>169</v>
      </c>
      <c r="N8040" s="7" t="s">
        <v>5633</v>
      </c>
      <c r="O8040" s="8" t="s">
        <v>32</v>
      </c>
      <c r="P8040" s="8" t="s">
        <v>22</v>
      </c>
      <c r="Q8040" s="8" t="s">
        <v>40077</v>
      </c>
      <c r="R8040" s="8" t="s">
        <v>168</v>
      </c>
      <c r="S8040" s="7" t="s">
        <v>40078</v>
      </c>
      <c r="T8040" s="7" t="s">
        <v>5636</v>
      </c>
    </row>
    <row r="8041" customHeight="1" spans="1:20">
      <c r="A8041" s="6">
        <v>45219</v>
      </c>
      <c r="B8041" s="7" t="s">
        <v>40079</v>
      </c>
      <c r="C8041" s="7" t="s">
        <v>5629</v>
      </c>
      <c r="D8041" s="8" t="s">
        <v>22</v>
      </c>
      <c r="E8041" s="7" t="s">
        <v>40080</v>
      </c>
      <c r="F8041" s="7" t="s">
        <v>40081</v>
      </c>
      <c r="G8041" s="8" t="s">
        <v>82</v>
      </c>
      <c r="H8041" s="8" t="s">
        <v>22</v>
      </c>
      <c r="I8041" s="8" t="s">
        <v>5632</v>
      </c>
      <c r="J8041" s="8" t="s">
        <v>27</v>
      </c>
      <c r="K8041" s="8" t="s">
        <v>28</v>
      </c>
      <c r="L8041" s="8" t="s">
        <v>43</v>
      </c>
      <c r="M8041" s="7" t="s">
        <v>169</v>
      </c>
      <c r="N8041" s="7" t="s">
        <v>5633</v>
      </c>
      <c r="O8041" s="8" t="s">
        <v>32</v>
      </c>
      <c r="P8041" s="8" t="s">
        <v>22</v>
      </c>
      <c r="Q8041" s="8" t="s">
        <v>40082</v>
      </c>
      <c r="R8041" s="8" t="s">
        <v>168</v>
      </c>
      <c r="S8041" s="7" t="s">
        <v>40083</v>
      </c>
      <c r="T8041" s="7" t="s">
        <v>5668</v>
      </c>
    </row>
    <row r="8042" customHeight="1" spans="1:20">
      <c r="A8042" s="6">
        <v>45219</v>
      </c>
      <c r="B8042" s="7" t="s">
        <v>40084</v>
      </c>
      <c r="C8042" s="7" t="s">
        <v>5629</v>
      </c>
      <c r="D8042" s="8" t="s">
        <v>22</v>
      </c>
      <c r="E8042" s="7" t="s">
        <v>40085</v>
      </c>
      <c r="F8042" s="7" t="s">
        <v>40086</v>
      </c>
      <c r="G8042" s="8" t="s">
        <v>82</v>
      </c>
      <c r="H8042" s="8" t="s">
        <v>22</v>
      </c>
      <c r="I8042" s="8" t="s">
        <v>5632</v>
      </c>
      <c r="J8042" s="8" t="s">
        <v>27</v>
      </c>
      <c r="K8042" s="8" t="s">
        <v>28</v>
      </c>
      <c r="L8042" s="8" t="s">
        <v>43</v>
      </c>
      <c r="M8042" s="7" t="s">
        <v>169</v>
      </c>
      <c r="N8042" s="7" t="s">
        <v>5633</v>
      </c>
      <c r="O8042" s="8" t="s">
        <v>32</v>
      </c>
      <c r="P8042" s="8" t="s">
        <v>22</v>
      </c>
      <c r="Q8042" s="8" t="s">
        <v>40087</v>
      </c>
      <c r="R8042" s="8" t="s">
        <v>168</v>
      </c>
      <c r="S8042" s="7" t="s">
        <v>40088</v>
      </c>
      <c r="T8042" s="7" t="s">
        <v>5655</v>
      </c>
    </row>
    <row r="8043" customHeight="1" spans="1:20">
      <c r="A8043" s="6">
        <v>45219</v>
      </c>
      <c r="B8043" s="7" t="s">
        <v>40089</v>
      </c>
      <c r="C8043" s="7" t="s">
        <v>5629</v>
      </c>
      <c r="D8043" s="8" t="s">
        <v>22</v>
      </c>
      <c r="E8043" s="7" t="s">
        <v>33322</v>
      </c>
      <c r="F8043" s="7" t="s">
        <v>33323</v>
      </c>
      <c r="G8043" s="8" t="s">
        <v>82</v>
      </c>
      <c r="H8043" s="8" t="s">
        <v>148</v>
      </c>
      <c r="I8043" s="8" t="s">
        <v>5632</v>
      </c>
      <c r="J8043" s="8" t="s">
        <v>27</v>
      </c>
      <c r="K8043" s="8" t="s">
        <v>28</v>
      </c>
      <c r="L8043" s="8" t="s">
        <v>43</v>
      </c>
      <c r="M8043" s="7" t="s">
        <v>169</v>
      </c>
      <c r="N8043" s="7" t="s">
        <v>5633</v>
      </c>
      <c r="O8043" s="8" t="s">
        <v>32</v>
      </c>
      <c r="P8043" s="8" t="s">
        <v>22</v>
      </c>
      <c r="Q8043" s="8" t="s">
        <v>40090</v>
      </c>
      <c r="R8043" s="8" t="s">
        <v>168</v>
      </c>
      <c r="S8043" s="7" t="s">
        <v>33325</v>
      </c>
      <c r="T8043" s="7" t="s">
        <v>7784</v>
      </c>
    </row>
    <row r="8044" customHeight="1" spans="1:20">
      <c r="A8044" s="6">
        <v>45219</v>
      </c>
      <c r="B8044" s="7" t="s">
        <v>40091</v>
      </c>
      <c r="C8044" s="7" t="s">
        <v>5879</v>
      </c>
      <c r="D8044" s="8" t="s">
        <v>22</v>
      </c>
      <c r="E8044" s="7" t="s">
        <v>40092</v>
      </c>
      <c r="F8044" s="7" t="s">
        <v>40093</v>
      </c>
      <c r="G8044" s="8" t="s">
        <v>82</v>
      </c>
      <c r="H8044" s="8" t="s">
        <v>148</v>
      </c>
      <c r="I8044" s="8" t="s">
        <v>5737</v>
      </c>
      <c r="J8044" s="8" t="s">
        <v>27</v>
      </c>
      <c r="K8044" s="8" t="s">
        <v>28</v>
      </c>
      <c r="L8044" s="8" t="s">
        <v>43</v>
      </c>
      <c r="M8044" s="7" t="s">
        <v>169</v>
      </c>
      <c r="N8044" s="7" t="s">
        <v>5633</v>
      </c>
      <c r="O8044" s="8" t="s">
        <v>32</v>
      </c>
      <c r="P8044" s="8" t="s">
        <v>22</v>
      </c>
      <c r="Q8044" s="8" t="s">
        <v>40094</v>
      </c>
      <c r="R8044" s="8" t="s">
        <v>168</v>
      </c>
      <c r="S8044" s="7" t="s">
        <v>40095</v>
      </c>
      <c r="T8044" s="7" t="s">
        <v>5668</v>
      </c>
    </row>
    <row r="8045" customHeight="1" spans="1:20">
      <c r="A8045" s="6">
        <v>45219</v>
      </c>
      <c r="B8045" s="7" t="s">
        <v>40096</v>
      </c>
      <c r="C8045" s="7" t="s">
        <v>5629</v>
      </c>
      <c r="D8045" s="8" t="s">
        <v>22</v>
      </c>
      <c r="E8045" s="7" t="s">
        <v>40097</v>
      </c>
      <c r="F8045" s="7" t="s">
        <v>40098</v>
      </c>
      <c r="G8045" s="8" t="s">
        <v>82</v>
      </c>
      <c r="H8045" s="8" t="s">
        <v>22</v>
      </c>
      <c r="I8045" s="8" t="s">
        <v>5632</v>
      </c>
      <c r="J8045" s="8" t="s">
        <v>27</v>
      </c>
      <c r="K8045" s="8" t="s">
        <v>28</v>
      </c>
      <c r="L8045" s="8" t="s">
        <v>43</v>
      </c>
      <c r="M8045" s="7" t="s">
        <v>169</v>
      </c>
      <c r="N8045" s="7" t="s">
        <v>5633</v>
      </c>
      <c r="O8045" s="8" t="s">
        <v>32</v>
      </c>
      <c r="P8045" s="8" t="s">
        <v>22</v>
      </c>
      <c r="Q8045" s="8" t="s">
        <v>40099</v>
      </c>
      <c r="R8045" s="8" t="s">
        <v>168</v>
      </c>
      <c r="S8045" s="7" t="s">
        <v>40100</v>
      </c>
      <c r="T8045" s="7" t="s">
        <v>5655</v>
      </c>
    </row>
    <row r="8046" customHeight="1" spans="1:20">
      <c r="A8046" s="6">
        <v>45219</v>
      </c>
      <c r="B8046" s="7" t="s">
        <v>40101</v>
      </c>
      <c r="C8046" s="7" t="s">
        <v>5629</v>
      </c>
      <c r="D8046" s="8" t="s">
        <v>22</v>
      </c>
      <c r="E8046" s="7" t="s">
        <v>40102</v>
      </c>
      <c r="F8046" s="7" t="s">
        <v>40103</v>
      </c>
      <c r="G8046" s="8" t="s">
        <v>82</v>
      </c>
      <c r="H8046" s="8" t="s">
        <v>1724</v>
      </c>
      <c r="I8046" s="8" t="s">
        <v>5632</v>
      </c>
      <c r="J8046" s="8" t="s">
        <v>27</v>
      </c>
      <c r="K8046" s="8" t="s">
        <v>28</v>
      </c>
      <c r="L8046" s="8" t="s">
        <v>43</v>
      </c>
      <c r="M8046" s="7" t="s">
        <v>169</v>
      </c>
      <c r="N8046" s="7" t="s">
        <v>5633</v>
      </c>
      <c r="O8046" s="8" t="s">
        <v>32</v>
      </c>
      <c r="P8046" s="8" t="s">
        <v>22</v>
      </c>
      <c r="Q8046" s="8" t="s">
        <v>40104</v>
      </c>
      <c r="R8046" s="8" t="s">
        <v>168</v>
      </c>
      <c r="S8046" s="7" t="s">
        <v>40105</v>
      </c>
      <c r="T8046" s="7" t="s">
        <v>5636</v>
      </c>
    </row>
    <row r="8047" customHeight="1" spans="1:20">
      <c r="A8047" s="6">
        <v>45219</v>
      </c>
      <c r="B8047" s="7" t="s">
        <v>40106</v>
      </c>
      <c r="C8047" s="7" t="s">
        <v>5644</v>
      </c>
      <c r="D8047" s="8" t="s">
        <v>22</v>
      </c>
      <c r="E8047" s="7" t="s">
        <v>40107</v>
      </c>
      <c r="F8047" s="7" t="s">
        <v>40108</v>
      </c>
      <c r="G8047" s="8" t="s">
        <v>82</v>
      </c>
      <c r="H8047" s="8" t="s">
        <v>22</v>
      </c>
      <c r="I8047" s="8" t="s">
        <v>63</v>
      </c>
      <c r="J8047" s="8" t="s">
        <v>27</v>
      </c>
      <c r="K8047" s="8" t="s">
        <v>28</v>
      </c>
      <c r="L8047" s="8" t="s">
        <v>43</v>
      </c>
      <c r="M8047" s="7" t="s">
        <v>169</v>
      </c>
      <c r="N8047" s="7" t="s">
        <v>5633</v>
      </c>
      <c r="O8047" s="8" t="s">
        <v>32</v>
      </c>
      <c r="P8047" s="8" t="s">
        <v>22</v>
      </c>
      <c r="Q8047" s="8" t="s">
        <v>40109</v>
      </c>
      <c r="R8047" s="8" t="s">
        <v>168</v>
      </c>
      <c r="S8047" s="7" t="s">
        <v>40110</v>
      </c>
      <c r="T8047" s="7" t="s">
        <v>5668</v>
      </c>
    </row>
    <row r="8048" customHeight="1" spans="1:20">
      <c r="A8048" s="6">
        <v>45219</v>
      </c>
      <c r="B8048" s="7" t="s">
        <v>40111</v>
      </c>
      <c r="C8048" s="7" t="s">
        <v>5629</v>
      </c>
      <c r="D8048" s="8" t="s">
        <v>22</v>
      </c>
      <c r="E8048" s="7" t="s">
        <v>40112</v>
      </c>
      <c r="F8048" s="7" t="s">
        <v>40113</v>
      </c>
      <c r="G8048" s="8" t="s">
        <v>82</v>
      </c>
      <c r="H8048" s="8" t="s">
        <v>1452</v>
      </c>
      <c r="I8048" s="8" t="s">
        <v>5632</v>
      </c>
      <c r="J8048" s="8" t="s">
        <v>27</v>
      </c>
      <c r="K8048" s="8" t="s">
        <v>28</v>
      </c>
      <c r="L8048" s="8" t="s">
        <v>43</v>
      </c>
      <c r="M8048" s="7" t="s">
        <v>169</v>
      </c>
      <c r="N8048" s="7" t="s">
        <v>5633</v>
      </c>
      <c r="O8048" s="8" t="s">
        <v>32</v>
      </c>
      <c r="P8048" s="8" t="s">
        <v>22</v>
      </c>
      <c r="Q8048" s="8" t="s">
        <v>40114</v>
      </c>
      <c r="R8048" s="8" t="s">
        <v>168</v>
      </c>
      <c r="S8048" s="7" t="s">
        <v>40115</v>
      </c>
      <c r="T8048" s="7" t="s">
        <v>5636</v>
      </c>
    </row>
    <row r="8049" customHeight="1" spans="1:20">
      <c r="A8049" s="6">
        <v>45219</v>
      </c>
      <c r="B8049" s="7" t="s">
        <v>40116</v>
      </c>
      <c r="C8049" s="7" t="s">
        <v>5644</v>
      </c>
      <c r="D8049" s="8" t="s">
        <v>22</v>
      </c>
      <c r="E8049" s="7" t="s">
        <v>40117</v>
      </c>
      <c r="F8049" s="7" t="s">
        <v>40118</v>
      </c>
      <c r="G8049" s="8" t="s">
        <v>82</v>
      </c>
      <c r="H8049" s="8" t="s">
        <v>148</v>
      </c>
      <c r="I8049" s="8" t="s">
        <v>168</v>
      </c>
      <c r="J8049" s="8" t="s">
        <v>27</v>
      </c>
      <c r="K8049" s="8" t="s">
        <v>28</v>
      </c>
      <c r="L8049" s="8" t="s">
        <v>43</v>
      </c>
      <c r="M8049" s="7" t="s">
        <v>169</v>
      </c>
      <c r="N8049" s="7" t="s">
        <v>5633</v>
      </c>
      <c r="O8049" s="8" t="s">
        <v>32</v>
      </c>
      <c r="P8049" s="8" t="s">
        <v>22</v>
      </c>
      <c r="Q8049" s="8" t="s">
        <v>40119</v>
      </c>
      <c r="R8049" s="8" t="s">
        <v>168</v>
      </c>
      <c r="S8049" s="7" t="s">
        <v>40120</v>
      </c>
      <c r="T8049" s="7" t="s">
        <v>5655</v>
      </c>
    </row>
    <row r="8050" customHeight="1" spans="1:20">
      <c r="A8050" s="6">
        <v>45219</v>
      </c>
      <c r="B8050" s="7" t="s">
        <v>40121</v>
      </c>
      <c r="C8050" s="7" t="s">
        <v>5663</v>
      </c>
      <c r="D8050" s="8" t="s">
        <v>22</v>
      </c>
      <c r="E8050" s="7" t="s">
        <v>40122</v>
      </c>
      <c r="F8050" s="7" t="s">
        <v>40123</v>
      </c>
      <c r="G8050" s="8" t="s">
        <v>82</v>
      </c>
      <c r="H8050" s="8" t="s">
        <v>22</v>
      </c>
      <c r="I8050" s="8" t="s">
        <v>168</v>
      </c>
      <c r="J8050" s="8" t="s">
        <v>27</v>
      </c>
      <c r="K8050" s="8" t="s">
        <v>28</v>
      </c>
      <c r="L8050" s="8" t="s">
        <v>43</v>
      </c>
      <c r="M8050" s="7" t="s">
        <v>169</v>
      </c>
      <c r="N8050" s="7" t="s">
        <v>5633</v>
      </c>
      <c r="O8050" s="8" t="s">
        <v>32</v>
      </c>
      <c r="P8050" s="8" t="s">
        <v>22</v>
      </c>
      <c r="Q8050" s="8" t="s">
        <v>40124</v>
      </c>
      <c r="R8050" s="8" t="s">
        <v>168</v>
      </c>
      <c r="S8050" s="7" t="s">
        <v>40125</v>
      </c>
      <c r="T8050" s="7" t="s">
        <v>5655</v>
      </c>
    </row>
    <row r="8051" customHeight="1" spans="1:20">
      <c r="A8051" s="6">
        <v>45219</v>
      </c>
      <c r="B8051" s="7" t="s">
        <v>40126</v>
      </c>
      <c r="C8051" s="7" t="s">
        <v>5629</v>
      </c>
      <c r="D8051" s="8" t="s">
        <v>22</v>
      </c>
      <c r="E8051" s="7" t="s">
        <v>40127</v>
      </c>
      <c r="F8051" s="7" t="s">
        <v>40128</v>
      </c>
      <c r="G8051" s="8" t="s">
        <v>82</v>
      </c>
      <c r="H8051" s="8" t="s">
        <v>22</v>
      </c>
      <c r="I8051" s="8" t="s">
        <v>5632</v>
      </c>
      <c r="J8051" s="8" t="s">
        <v>27</v>
      </c>
      <c r="K8051" s="8" t="s">
        <v>28</v>
      </c>
      <c r="L8051" s="8" t="s">
        <v>43</v>
      </c>
      <c r="M8051" s="7" t="s">
        <v>169</v>
      </c>
      <c r="N8051" s="7" t="s">
        <v>5633</v>
      </c>
      <c r="O8051" s="8" t="s">
        <v>32</v>
      </c>
      <c r="P8051" s="8" t="s">
        <v>22</v>
      </c>
      <c r="Q8051" s="8" t="s">
        <v>40129</v>
      </c>
      <c r="R8051" s="8" t="s">
        <v>168</v>
      </c>
      <c r="S8051" s="7" t="s">
        <v>40130</v>
      </c>
      <c r="T8051" s="7" t="s">
        <v>5655</v>
      </c>
    </row>
    <row r="8052" customHeight="1" spans="1:20">
      <c r="A8052" s="6">
        <v>45219</v>
      </c>
      <c r="B8052" s="7" t="s">
        <v>40131</v>
      </c>
      <c r="C8052" s="7" t="s">
        <v>33327</v>
      </c>
      <c r="D8052" s="8" t="s">
        <v>22</v>
      </c>
      <c r="E8052" s="7" t="s">
        <v>40132</v>
      </c>
      <c r="F8052" s="7" t="s">
        <v>40133</v>
      </c>
      <c r="G8052" s="8" t="s">
        <v>82</v>
      </c>
      <c r="H8052" s="8" t="s">
        <v>22</v>
      </c>
      <c r="I8052" s="8" t="s">
        <v>5632</v>
      </c>
      <c r="J8052" s="8" t="s">
        <v>27</v>
      </c>
      <c r="K8052" s="8" t="s">
        <v>28</v>
      </c>
      <c r="L8052" s="8" t="s">
        <v>43</v>
      </c>
      <c r="M8052" s="7" t="s">
        <v>6026</v>
      </c>
      <c r="N8052" s="7" t="s">
        <v>5633</v>
      </c>
      <c r="O8052" s="8" t="s">
        <v>32</v>
      </c>
      <c r="P8052" s="8" t="s">
        <v>22</v>
      </c>
      <c r="Q8052" s="8" t="s">
        <v>40134</v>
      </c>
      <c r="R8052" s="8" t="s">
        <v>168</v>
      </c>
      <c r="S8052" s="7" t="s">
        <v>40135</v>
      </c>
      <c r="T8052" s="7" t="s">
        <v>40136</v>
      </c>
    </row>
    <row r="8053" customHeight="1" spans="1:20">
      <c r="A8053" s="6">
        <v>45219</v>
      </c>
      <c r="B8053" s="7" t="s">
        <v>40137</v>
      </c>
      <c r="C8053" s="7" t="s">
        <v>5644</v>
      </c>
      <c r="D8053" s="8" t="s">
        <v>22</v>
      </c>
      <c r="E8053" s="7" t="s">
        <v>40138</v>
      </c>
      <c r="F8053" s="7" t="s">
        <v>40139</v>
      </c>
      <c r="G8053" s="8" t="s">
        <v>82</v>
      </c>
      <c r="H8053" s="8" t="s">
        <v>148</v>
      </c>
      <c r="I8053" s="8" t="s">
        <v>168</v>
      </c>
      <c r="J8053" s="8" t="s">
        <v>27</v>
      </c>
      <c r="K8053" s="8" t="s">
        <v>28</v>
      </c>
      <c r="L8053" s="8" t="s">
        <v>43</v>
      </c>
      <c r="M8053" s="7" t="s">
        <v>169</v>
      </c>
      <c r="N8053" s="7" t="s">
        <v>5633</v>
      </c>
      <c r="O8053" s="8" t="s">
        <v>32</v>
      </c>
      <c r="P8053" s="8" t="s">
        <v>22</v>
      </c>
      <c r="Q8053" s="8" t="s">
        <v>40140</v>
      </c>
      <c r="R8053" s="8" t="s">
        <v>168</v>
      </c>
      <c r="S8053" s="7" t="s">
        <v>40141</v>
      </c>
      <c r="T8053" s="7" t="s">
        <v>5751</v>
      </c>
    </row>
    <row r="8054" customHeight="1" spans="1:20">
      <c r="A8054" s="6">
        <v>45219</v>
      </c>
      <c r="B8054" s="7" t="s">
        <v>40142</v>
      </c>
      <c r="C8054" s="7" t="s">
        <v>5629</v>
      </c>
      <c r="D8054" s="8" t="s">
        <v>22</v>
      </c>
      <c r="E8054" s="7" t="s">
        <v>40143</v>
      </c>
      <c r="F8054" s="7" t="s">
        <v>40144</v>
      </c>
      <c r="G8054" s="8" t="s">
        <v>82</v>
      </c>
      <c r="H8054" s="8" t="s">
        <v>22</v>
      </c>
      <c r="I8054" s="8" t="s">
        <v>5632</v>
      </c>
      <c r="J8054" s="8" t="s">
        <v>27</v>
      </c>
      <c r="K8054" s="8" t="s">
        <v>28</v>
      </c>
      <c r="L8054" s="8" t="s">
        <v>43</v>
      </c>
      <c r="M8054" s="7" t="s">
        <v>169</v>
      </c>
      <c r="N8054" s="7" t="s">
        <v>5633</v>
      </c>
      <c r="O8054" s="8" t="s">
        <v>32</v>
      </c>
      <c r="P8054" s="8" t="s">
        <v>22</v>
      </c>
      <c r="Q8054" s="8" t="s">
        <v>40145</v>
      </c>
      <c r="R8054" s="8" t="s">
        <v>168</v>
      </c>
      <c r="S8054" s="7" t="s">
        <v>40146</v>
      </c>
      <c r="T8054" s="7" t="s">
        <v>7784</v>
      </c>
    </row>
    <row r="8055" customHeight="1" spans="1:20">
      <c r="A8055" s="6">
        <v>45219</v>
      </c>
      <c r="B8055" s="7" t="s">
        <v>40147</v>
      </c>
      <c r="C8055" s="7" t="s">
        <v>5644</v>
      </c>
      <c r="D8055" s="8" t="s">
        <v>22</v>
      </c>
      <c r="E8055" s="7" t="s">
        <v>40148</v>
      </c>
      <c r="F8055" s="7" t="s">
        <v>40149</v>
      </c>
      <c r="G8055" s="8" t="s">
        <v>82</v>
      </c>
      <c r="H8055" s="8" t="s">
        <v>110</v>
      </c>
      <c r="I8055" s="8" t="s">
        <v>168</v>
      </c>
      <c r="J8055" s="8" t="s">
        <v>27</v>
      </c>
      <c r="K8055" s="8" t="s">
        <v>28</v>
      </c>
      <c r="L8055" s="8" t="s">
        <v>43</v>
      </c>
      <c r="M8055" s="7" t="s">
        <v>169</v>
      </c>
      <c r="N8055" s="7" t="s">
        <v>5633</v>
      </c>
      <c r="O8055" s="8" t="s">
        <v>32</v>
      </c>
      <c r="P8055" s="8" t="s">
        <v>22</v>
      </c>
      <c r="Q8055" s="8" t="s">
        <v>40150</v>
      </c>
      <c r="R8055" s="8" t="s">
        <v>168</v>
      </c>
      <c r="S8055" s="7" t="s">
        <v>40151</v>
      </c>
      <c r="T8055" s="7" t="s">
        <v>5655</v>
      </c>
    </row>
    <row r="8056" customHeight="1" spans="1:20">
      <c r="A8056" s="6">
        <v>45219</v>
      </c>
      <c r="B8056" s="7" t="s">
        <v>40152</v>
      </c>
      <c r="C8056" s="7" t="s">
        <v>6050</v>
      </c>
      <c r="D8056" s="8" t="s">
        <v>22</v>
      </c>
      <c r="E8056" s="7" t="s">
        <v>40153</v>
      </c>
      <c r="F8056" s="7" t="s">
        <v>22</v>
      </c>
      <c r="G8056" s="8" t="s">
        <v>22</v>
      </c>
      <c r="H8056" s="8" t="s">
        <v>22</v>
      </c>
      <c r="I8056" s="8" t="s">
        <v>155</v>
      </c>
      <c r="J8056" s="8" t="s">
        <v>27</v>
      </c>
      <c r="K8056" s="8" t="s">
        <v>28</v>
      </c>
      <c r="L8056" s="8" t="s">
        <v>43</v>
      </c>
      <c r="M8056" s="7" t="s">
        <v>30</v>
      </c>
      <c r="N8056" s="7" t="s">
        <v>5633</v>
      </c>
      <c r="O8056" s="8" t="s">
        <v>32</v>
      </c>
      <c r="P8056" s="8" t="s">
        <v>22</v>
      </c>
      <c r="Q8056" s="8" t="s">
        <v>40154</v>
      </c>
      <c r="R8056" s="8" t="s">
        <v>168</v>
      </c>
      <c r="S8056" s="7" t="s">
        <v>40155</v>
      </c>
      <c r="T8056" s="7" t="s">
        <v>6054</v>
      </c>
    </row>
    <row r="8057" customHeight="1" spans="1:20">
      <c r="A8057" s="6">
        <v>45219</v>
      </c>
      <c r="B8057" s="7" t="s">
        <v>40156</v>
      </c>
      <c r="C8057" s="7" t="s">
        <v>5644</v>
      </c>
      <c r="D8057" s="8" t="s">
        <v>22</v>
      </c>
      <c r="E8057" s="7" t="s">
        <v>40157</v>
      </c>
      <c r="F8057" s="7" t="s">
        <v>40158</v>
      </c>
      <c r="G8057" s="8" t="s">
        <v>82</v>
      </c>
      <c r="H8057" s="8" t="s">
        <v>110</v>
      </c>
      <c r="I8057" s="8" t="s">
        <v>168</v>
      </c>
      <c r="J8057" s="8" t="s">
        <v>27</v>
      </c>
      <c r="K8057" s="8" t="s">
        <v>28</v>
      </c>
      <c r="L8057" s="8" t="s">
        <v>43</v>
      </c>
      <c r="M8057" s="7" t="s">
        <v>169</v>
      </c>
      <c r="N8057" s="7" t="s">
        <v>5633</v>
      </c>
      <c r="O8057" s="8" t="s">
        <v>32</v>
      </c>
      <c r="P8057" s="8" t="s">
        <v>22</v>
      </c>
      <c r="Q8057" s="8" t="s">
        <v>40159</v>
      </c>
      <c r="R8057" s="8" t="s">
        <v>168</v>
      </c>
      <c r="S8057" s="7" t="s">
        <v>40160</v>
      </c>
      <c r="T8057" s="7" t="s">
        <v>5655</v>
      </c>
    </row>
    <row r="8058" customHeight="1" spans="1:20">
      <c r="A8058" s="6">
        <v>45219</v>
      </c>
      <c r="B8058" s="7" t="s">
        <v>40161</v>
      </c>
      <c r="C8058" s="7" t="s">
        <v>5629</v>
      </c>
      <c r="D8058" s="8" t="s">
        <v>22</v>
      </c>
      <c r="E8058" s="7" t="s">
        <v>40162</v>
      </c>
      <c r="F8058" s="7" t="s">
        <v>5500</v>
      </c>
      <c r="G8058" s="8" t="s">
        <v>82</v>
      </c>
      <c r="H8058" s="8" t="s">
        <v>148</v>
      </c>
      <c r="I8058" s="8" t="s">
        <v>5632</v>
      </c>
      <c r="J8058" s="8" t="s">
        <v>27</v>
      </c>
      <c r="K8058" s="8" t="s">
        <v>28</v>
      </c>
      <c r="L8058" s="8" t="s">
        <v>43</v>
      </c>
      <c r="M8058" s="7" t="s">
        <v>169</v>
      </c>
      <c r="N8058" s="7" t="s">
        <v>5633</v>
      </c>
      <c r="O8058" s="8" t="s">
        <v>32</v>
      </c>
      <c r="P8058" s="8" t="s">
        <v>22</v>
      </c>
      <c r="Q8058" s="8" t="s">
        <v>40163</v>
      </c>
      <c r="R8058" s="8" t="s">
        <v>168</v>
      </c>
      <c r="S8058" s="7" t="s">
        <v>40164</v>
      </c>
      <c r="T8058" s="7" t="s">
        <v>5655</v>
      </c>
    </row>
    <row r="8059" customHeight="1" spans="1:20">
      <c r="A8059" s="6">
        <v>45219</v>
      </c>
      <c r="B8059" s="7" t="s">
        <v>40165</v>
      </c>
      <c r="C8059" s="7" t="s">
        <v>5644</v>
      </c>
      <c r="D8059" s="8" t="s">
        <v>22</v>
      </c>
      <c r="E8059" s="7" t="s">
        <v>40166</v>
      </c>
      <c r="F8059" s="7" t="s">
        <v>40167</v>
      </c>
      <c r="G8059" s="8" t="s">
        <v>82</v>
      </c>
      <c r="H8059" s="8" t="s">
        <v>22</v>
      </c>
      <c r="I8059" s="8" t="s">
        <v>168</v>
      </c>
      <c r="J8059" s="8" t="s">
        <v>27</v>
      </c>
      <c r="K8059" s="8" t="s">
        <v>28</v>
      </c>
      <c r="L8059" s="8" t="s">
        <v>43</v>
      </c>
      <c r="M8059" s="7" t="s">
        <v>169</v>
      </c>
      <c r="N8059" s="7" t="s">
        <v>5633</v>
      </c>
      <c r="O8059" s="8" t="s">
        <v>32</v>
      </c>
      <c r="P8059" s="8" t="s">
        <v>22</v>
      </c>
      <c r="Q8059" s="8" t="s">
        <v>40168</v>
      </c>
      <c r="R8059" s="8" t="s">
        <v>168</v>
      </c>
      <c r="S8059" s="7" t="s">
        <v>40169</v>
      </c>
      <c r="T8059" s="7" t="s">
        <v>5668</v>
      </c>
    </row>
    <row r="8060" customHeight="1" spans="1:20">
      <c r="A8060" s="6">
        <v>45219</v>
      </c>
      <c r="B8060" s="7" t="s">
        <v>40170</v>
      </c>
      <c r="C8060" s="7" t="s">
        <v>5629</v>
      </c>
      <c r="D8060" s="8" t="s">
        <v>22</v>
      </c>
      <c r="E8060" s="7" t="s">
        <v>40171</v>
      </c>
      <c r="F8060" s="7" t="s">
        <v>40172</v>
      </c>
      <c r="G8060" s="8" t="s">
        <v>82</v>
      </c>
      <c r="H8060" s="8" t="s">
        <v>22</v>
      </c>
      <c r="I8060" s="8" t="s">
        <v>5632</v>
      </c>
      <c r="J8060" s="8" t="s">
        <v>27</v>
      </c>
      <c r="K8060" s="8" t="s">
        <v>28</v>
      </c>
      <c r="L8060" s="8" t="s">
        <v>43</v>
      </c>
      <c r="M8060" s="7" t="s">
        <v>169</v>
      </c>
      <c r="N8060" s="7" t="s">
        <v>5633</v>
      </c>
      <c r="O8060" s="8" t="s">
        <v>32</v>
      </c>
      <c r="P8060" s="8" t="s">
        <v>22</v>
      </c>
      <c r="Q8060" s="8" t="s">
        <v>40173</v>
      </c>
      <c r="R8060" s="8" t="s">
        <v>168</v>
      </c>
      <c r="S8060" s="7" t="s">
        <v>40174</v>
      </c>
      <c r="T8060" s="7" t="s">
        <v>5636</v>
      </c>
    </row>
    <row r="8061" customHeight="1" spans="1:20">
      <c r="A8061" s="6">
        <v>45219</v>
      </c>
      <c r="B8061" s="7" t="s">
        <v>40175</v>
      </c>
      <c r="C8061" s="7" t="s">
        <v>5848</v>
      </c>
      <c r="D8061" s="8" t="s">
        <v>22</v>
      </c>
      <c r="E8061" s="7" t="s">
        <v>40176</v>
      </c>
      <c r="F8061" s="7" t="s">
        <v>23927</v>
      </c>
      <c r="G8061" s="8" t="s">
        <v>82</v>
      </c>
      <c r="H8061" s="8" t="s">
        <v>22</v>
      </c>
      <c r="I8061" s="8" t="s">
        <v>168</v>
      </c>
      <c r="J8061" s="8" t="s">
        <v>27</v>
      </c>
      <c r="K8061" s="8" t="s">
        <v>28</v>
      </c>
      <c r="L8061" s="8" t="s">
        <v>43</v>
      </c>
      <c r="M8061" s="7" t="s">
        <v>169</v>
      </c>
      <c r="N8061" s="7" t="s">
        <v>5633</v>
      </c>
      <c r="O8061" s="8" t="s">
        <v>32</v>
      </c>
      <c r="P8061" s="8" t="s">
        <v>22</v>
      </c>
      <c r="Q8061" s="8" t="s">
        <v>40177</v>
      </c>
      <c r="R8061" s="8" t="s">
        <v>168</v>
      </c>
      <c r="S8061" s="7" t="s">
        <v>23748</v>
      </c>
      <c r="T8061" s="7" t="s">
        <v>5655</v>
      </c>
    </row>
    <row r="8062" customHeight="1" spans="1:20">
      <c r="A8062" s="6">
        <v>45219</v>
      </c>
      <c r="B8062" s="7" t="s">
        <v>40178</v>
      </c>
      <c r="C8062" s="7" t="s">
        <v>5644</v>
      </c>
      <c r="D8062" s="8" t="s">
        <v>22</v>
      </c>
      <c r="E8062" s="7" t="s">
        <v>40179</v>
      </c>
      <c r="F8062" s="7" t="s">
        <v>40180</v>
      </c>
      <c r="G8062" s="8" t="s">
        <v>82</v>
      </c>
      <c r="H8062" s="8" t="s">
        <v>22</v>
      </c>
      <c r="I8062" s="8" t="s">
        <v>337</v>
      </c>
      <c r="J8062" s="8" t="s">
        <v>27</v>
      </c>
      <c r="K8062" s="8" t="s">
        <v>28</v>
      </c>
      <c r="L8062" s="8" t="s">
        <v>43</v>
      </c>
      <c r="M8062" s="7" t="s">
        <v>169</v>
      </c>
      <c r="N8062" s="7" t="s">
        <v>5633</v>
      </c>
      <c r="O8062" s="8" t="s">
        <v>32</v>
      </c>
      <c r="P8062" s="8" t="s">
        <v>22</v>
      </c>
      <c r="Q8062" s="8" t="s">
        <v>40181</v>
      </c>
      <c r="R8062" s="8" t="s">
        <v>46</v>
      </c>
      <c r="S8062" s="7" t="s">
        <v>40182</v>
      </c>
      <c r="T8062" s="7" t="s">
        <v>5661</v>
      </c>
    </row>
    <row r="8063" customHeight="1" spans="1:20">
      <c r="A8063" s="6">
        <v>45219</v>
      </c>
      <c r="B8063" s="7" t="s">
        <v>40183</v>
      </c>
      <c r="C8063" s="7" t="s">
        <v>5879</v>
      </c>
      <c r="D8063" s="8" t="s">
        <v>22</v>
      </c>
      <c r="E8063" s="7" t="s">
        <v>40184</v>
      </c>
      <c r="F8063" s="7" t="s">
        <v>40185</v>
      </c>
      <c r="G8063" s="8" t="s">
        <v>82</v>
      </c>
      <c r="H8063" s="8" t="s">
        <v>22</v>
      </c>
      <c r="I8063" s="8" t="s">
        <v>168</v>
      </c>
      <c r="J8063" s="8" t="s">
        <v>27</v>
      </c>
      <c r="K8063" s="8" t="s">
        <v>28</v>
      </c>
      <c r="L8063" s="8" t="s">
        <v>43</v>
      </c>
      <c r="M8063" s="7" t="s">
        <v>169</v>
      </c>
      <c r="N8063" s="7" t="s">
        <v>5633</v>
      </c>
      <c r="O8063" s="8" t="s">
        <v>32</v>
      </c>
      <c r="P8063" s="8" t="s">
        <v>22</v>
      </c>
      <c r="Q8063" s="8" t="s">
        <v>40186</v>
      </c>
      <c r="R8063" s="8" t="s">
        <v>168</v>
      </c>
      <c r="S8063" s="7" t="s">
        <v>40187</v>
      </c>
      <c r="T8063" s="7" t="s">
        <v>5696</v>
      </c>
    </row>
    <row r="8064" customHeight="1" spans="1:20">
      <c r="A8064" s="6">
        <v>45219</v>
      </c>
      <c r="B8064" s="7" t="s">
        <v>40188</v>
      </c>
      <c r="C8064" s="7" t="s">
        <v>5644</v>
      </c>
      <c r="D8064" s="8" t="s">
        <v>22</v>
      </c>
      <c r="E8064" s="7" t="s">
        <v>40189</v>
      </c>
      <c r="F8064" s="7" t="s">
        <v>22</v>
      </c>
      <c r="G8064" s="8" t="s">
        <v>22</v>
      </c>
      <c r="H8064" s="8" t="s">
        <v>22</v>
      </c>
      <c r="I8064" s="8" t="s">
        <v>168</v>
      </c>
      <c r="J8064" s="8" t="s">
        <v>27</v>
      </c>
      <c r="K8064" s="8" t="s">
        <v>28</v>
      </c>
      <c r="L8064" s="8" t="s">
        <v>43</v>
      </c>
      <c r="M8064" s="7" t="s">
        <v>169</v>
      </c>
      <c r="N8064" s="7" t="s">
        <v>5633</v>
      </c>
      <c r="O8064" s="8" t="s">
        <v>32</v>
      </c>
      <c r="P8064" s="8" t="s">
        <v>22</v>
      </c>
      <c r="Q8064" s="8" t="s">
        <v>40190</v>
      </c>
      <c r="R8064" s="8" t="s">
        <v>168</v>
      </c>
      <c r="S8064" s="7" t="s">
        <v>40191</v>
      </c>
      <c r="T8064" s="7" t="s">
        <v>7779</v>
      </c>
    </row>
    <row r="8065" customHeight="1" spans="1:20">
      <c r="A8065" s="6">
        <v>45219</v>
      </c>
      <c r="B8065" s="7" t="s">
        <v>40192</v>
      </c>
      <c r="C8065" s="7" t="s">
        <v>5629</v>
      </c>
      <c r="D8065" s="8" t="s">
        <v>22</v>
      </c>
      <c r="E8065" s="7" t="s">
        <v>40193</v>
      </c>
      <c r="F8065" s="7" t="s">
        <v>40194</v>
      </c>
      <c r="G8065" s="8" t="s">
        <v>82</v>
      </c>
      <c r="H8065" s="8" t="s">
        <v>148</v>
      </c>
      <c r="I8065" s="8" t="s">
        <v>5632</v>
      </c>
      <c r="J8065" s="8" t="s">
        <v>27</v>
      </c>
      <c r="K8065" s="8" t="s">
        <v>28</v>
      </c>
      <c r="L8065" s="8" t="s">
        <v>43</v>
      </c>
      <c r="M8065" s="7" t="s">
        <v>169</v>
      </c>
      <c r="N8065" s="7" t="s">
        <v>5633</v>
      </c>
      <c r="O8065" s="8" t="s">
        <v>32</v>
      </c>
      <c r="P8065" s="8" t="s">
        <v>22</v>
      </c>
      <c r="Q8065" s="8" t="s">
        <v>40195</v>
      </c>
      <c r="R8065" s="8" t="s">
        <v>168</v>
      </c>
      <c r="S8065" s="7" t="s">
        <v>40196</v>
      </c>
      <c r="T8065" s="7" t="s">
        <v>5655</v>
      </c>
    </row>
    <row r="8066" customHeight="1" spans="1:20">
      <c r="A8066" s="6">
        <v>45219</v>
      </c>
      <c r="B8066" s="7" t="s">
        <v>40197</v>
      </c>
      <c r="C8066" s="7" t="s">
        <v>5644</v>
      </c>
      <c r="D8066" s="8" t="s">
        <v>22</v>
      </c>
      <c r="E8066" s="7" t="s">
        <v>21992</v>
      </c>
      <c r="F8066" s="7" t="s">
        <v>2964</v>
      </c>
      <c r="G8066" s="8" t="s">
        <v>82</v>
      </c>
      <c r="H8066" s="8" t="s">
        <v>137</v>
      </c>
      <c r="I8066" s="8" t="s">
        <v>168</v>
      </c>
      <c r="J8066" s="8" t="s">
        <v>27</v>
      </c>
      <c r="K8066" s="8" t="s">
        <v>28</v>
      </c>
      <c r="L8066" s="8" t="s">
        <v>43</v>
      </c>
      <c r="M8066" s="7" t="s">
        <v>169</v>
      </c>
      <c r="N8066" s="7" t="s">
        <v>5633</v>
      </c>
      <c r="O8066" s="8" t="s">
        <v>32</v>
      </c>
      <c r="P8066" s="8" t="s">
        <v>22</v>
      </c>
      <c r="Q8066" s="8" t="s">
        <v>40198</v>
      </c>
      <c r="R8066" s="8" t="s">
        <v>168</v>
      </c>
      <c r="S8066" s="7" t="s">
        <v>40199</v>
      </c>
      <c r="T8066" s="7" t="s">
        <v>5655</v>
      </c>
    </row>
    <row r="8067" customHeight="1" spans="1:20">
      <c r="A8067" s="6">
        <v>45219</v>
      </c>
      <c r="B8067" s="7" t="s">
        <v>40200</v>
      </c>
      <c r="C8067" s="7" t="s">
        <v>5629</v>
      </c>
      <c r="D8067" s="8" t="s">
        <v>22</v>
      </c>
      <c r="E8067" s="7" t="s">
        <v>40201</v>
      </c>
      <c r="F8067" s="7" t="s">
        <v>40202</v>
      </c>
      <c r="G8067" s="8" t="s">
        <v>82</v>
      </c>
      <c r="H8067" s="8" t="s">
        <v>22</v>
      </c>
      <c r="I8067" s="8" t="s">
        <v>5632</v>
      </c>
      <c r="J8067" s="8" t="s">
        <v>27</v>
      </c>
      <c r="K8067" s="8" t="s">
        <v>28</v>
      </c>
      <c r="L8067" s="8" t="s">
        <v>43</v>
      </c>
      <c r="M8067" s="7" t="s">
        <v>169</v>
      </c>
      <c r="N8067" s="7" t="s">
        <v>5633</v>
      </c>
      <c r="O8067" s="8" t="s">
        <v>32</v>
      </c>
      <c r="P8067" s="8" t="s">
        <v>22</v>
      </c>
      <c r="Q8067" s="8" t="s">
        <v>40203</v>
      </c>
      <c r="R8067" s="8" t="s">
        <v>168</v>
      </c>
      <c r="S8067" s="7" t="s">
        <v>40204</v>
      </c>
      <c r="T8067" s="7" t="s">
        <v>5649</v>
      </c>
    </row>
    <row r="8068" customHeight="1" spans="1:20">
      <c r="A8068" s="6">
        <v>45219</v>
      </c>
      <c r="B8068" s="7" t="s">
        <v>40205</v>
      </c>
      <c r="C8068" s="7" t="s">
        <v>5685</v>
      </c>
      <c r="D8068" s="8" t="s">
        <v>22</v>
      </c>
      <c r="E8068" s="7" t="s">
        <v>40206</v>
      </c>
      <c r="F8068" s="7" t="s">
        <v>40207</v>
      </c>
      <c r="G8068" s="8" t="s">
        <v>82</v>
      </c>
      <c r="H8068" s="8" t="s">
        <v>110</v>
      </c>
      <c r="I8068" s="8" t="s">
        <v>168</v>
      </c>
      <c r="J8068" s="8" t="s">
        <v>27</v>
      </c>
      <c r="K8068" s="8" t="s">
        <v>28</v>
      </c>
      <c r="L8068" s="8" t="s">
        <v>43</v>
      </c>
      <c r="M8068" s="7" t="s">
        <v>169</v>
      </c>
      <c r="N8068" s="7" t="s">
        <v>5633</v>
      </c>
      <c r="O8068" s="8" t="s">
        <v>32</v>
      </c>
      <c r="P8068" s="8" t="s">
        <v>22</v>
      </c>
      <c r="Q8068" s="8" t="s">
        <v>40208</v>
      </c>
      <c r="R8068" s="8" t="s">
        <v>168</v>
      </c>
      <c r="S8068" s="7" t="s">
        <v>40209</v>
      </c>
      <c r="T8068" s="7" t="s">
        <v>5717</v>
      </c>
    </row>
    <row r="8069" customHeight="1" spans="1:20">
      <c r="A8069" s="6">
        <v>45219</v>
      </c>
      <c r="B8069" s="7" t="s">
        <v>40210</v>
      </c>
      <c r="C8069" s="7" t="s">
        <v>5685</v>
      </c>
      <c r="D8069" s="8" t="s">
        <v>22</v>
      </c>
      <c r="E8069" s="7" t="s">
        <v>40211</v>
      </c>
      <c r="F8069" s="7" t="s">
        <v>40212</v>
      </c>
      <c r="G8069" s="8" t="s">
        <v>82</v>
      </c>
      <c r="H8069" s="8" t="s">
        <v>1452</v>
      </c>
      <c r="I8069" s="8" t="s">
        <v>168</v>
      </c>
      <c r="J8069" s="8" t="s">
        <v>27</v>
      </c>
      <c r="K8069" s="8" t="s">
        <v>28</v>
      </c>
      <c r="L8069" s="8" t="s">
        <v>43</v>
      </c>
      <c r="M8069" s="7" t="s">
        <v>169</v>
      </c>
      <c r="N8069" s="7" t="s">
        <v>5633</v>
      </c>
      <c r="O8069" s="8" t="s">
        <v>32</v>
      </c>
      <c r="P8069" s="8" t="s">
        <v>22</v>
      </c>
      <c r="Q8069" s="8" t="s">
        <v>40213</v>
      </c>
      <c r="R8069" s="8" t="s">
        <v>168</v>
      </c>
      <c r="S8069" s="7" t="s">
        <v>40214</v>
      </c>
      <c r="T8069" s="7" t="s">
        <v>5717</v>
      </c>
    </row>
    <row r="8070" customHeight="1" spans="1:20">
      <c r="A8070" s="6">
        <v>45219</v>
      </c>
      <c r="B8070" s="7" t="s">
        <v>40215</v>
      </c>
      <c r="C8070" s="7" t="s">
        <v>5629</v>
      </c>
      <c r="D8070" s="8" t="s">
        <v>22</v>
      </c>
      <c r="E8070" s="7" t="s">
        <v>40216</v>
      </c>
      <c r="F8070" s="7" t="s">
        <v>40217</v>
      </c>
      <c r="G8070" s="8" t="s">
        <v>82</v>
      </c>
      <c r="H8070" s="8" t="s">
        <v>22</v>
      </c>
      <c r="I8070" s="8" t="s">
        <v>5632</v>
      </c>
      <c r="J8070" s="8" t="s">
        <v>27</v>
      </c>
      <c r="K8070" s="8" t="s">
        <v>28</v>
      </c>
      <c r="L8070" s="8" t="s">
        <v>43</v>
      </c>
      <c r="M8070" s="7" t="s">
        <v>169</v>
      </c>
      <c r="N8070" s="7" t="s">
        <v>5633</v>
      </c>
      <c r="O8070" s="8" t="s">
        <v>32</v>
      </c>
      <c r="P8070" s="8" t="s">
        <v>22</v>
      </c>
      <c r="Q8070" s="8" t="s">
        <v>40218</v>
      </c>
      <c r="R8070" s="8" t="s">
        <v>168</v>
      </c>
      <c r="S8070" s="7" t="s">
        <v>30309</v>
      </c>
      <c r="T8070" s="7" t="s">
        <v>5690</v>
      </c>
    </row>
    <row r="8071" customHeight="1" spans="1:20">
      <c r="A8071" s="6">
        <v>45219</v>
      </c>
      <c r="B8071" s="7" t="s">
        <v>40219</v>
      </c>
      <c r="C8071" s="7" t="s">
        <v>5644</v>
      </c>
      <c r="D8071" s="8" t="s">
        <v>22</v>
      </c>
      <c r="E8071" s="7" t="s">
        <v>40220</v>
      </c>
      <c r="F8071" s="7" t="s">
        <v>40221</v>
      </c>
      <c r="G8071" s="8" t="s">
        <v>82</v>
      </c>
      <c r="H8071" s="8" t="s">
        <v>22</v>
      </c>
      <c r="I8071" s="8" t="s">
        <v>168</v>
      </c>
      <c r="J8071" s="8" t="s">
        <v>27</v>
      </c>
      <c r="K8071" s="8" t="s">
        <v>28</v>
      </c>
      <c r="L8071" s="8" t="s">
        <v>43</v>
      </c>
      <c r="M8071" s="7" t="s">
        <v>169</v>
      </c>
      <c r="N8071" s="7" t="s">
        <v>5633</v>
      </c>
      <c r="O8071" s="8" t="s">
        <v>32</v>
      </c>
      <c r="P8071" s="8" t="s">
        <v>22</v>
      </c>
      <c r="Q8071" s="8" t="s">
        <v>40222</v>
      </c>
      <c r="R8071" s="8" t="s">
        <v>168</v>
      </c>
      <c r="S8071" s="7" t="s">
        <v>40223</v>
      </c>
      <c r="T8071" s="7" t="s">
        <v>5655</v>
      </c>
    </row>
    <row r="8072" customHeight="1" spans="1:20">
      <c r="A8072" s="6">
        <v>45219</v>
      </c>
      <c r="B8072" s="7" t="s">
        <v>40224</v>
      </c>
      <c r="C8072" s="7" t="s">
        <v>5644</v>
      </c>
      <c r="D8072" s="8" t="s">
        <v>22</v>
      </c>
      <c r="E8072" s="7" t="s">
        <v>40225</v>
      </c>
      <c r="F8072" s="7" t="s">
        <v>40226</v>
      </c>
      <c r="G8072" s="8" t="s">
        <v>82</v>
      </c>
      <c r="H8072" s="8" t="s">
        <v>110</v>
      </c>
      <c r="I8072" s="8" t="s">
        <v>168</v>
      </c>
      <c r="J8072" s="8" t="s">
        <v>27</v>
      </c>
      <c r="K8072" s="8" t="s">
        <v>28</v>
      </c>
      <c r="L8072" s="8" t="s">
        <v>43</v>
      </c>
      <c r="M8072" s="7" t="s">
        <v>169</v>
      </c>
      <c r="N8072" s="7" t="s">
        <v>5633</v>
      </c>
      <c r="O8072" s="8" t="s">
        <v>32</v>
      </c>
      <c r="P8072" s="8" t="s">
        <v>22</v>
      </c>
      <c r="Q8072" s="8" t="s">
        <v>40227</v>
      </c>
      <c r="R8072" s="8" t="s">
        <v>168</v>
      </c>
      <c r="S8072" s="7" t="s">
        <v>40228</v>
      </c>
      <c r="T8072" s="7" t="s">
        <v>5655</v>
      </c>
    </row>
    <row r="8073" customHeight="1" spans="1:20">
      <c r="A8073" s="6">
        <v>45219</v>
      </c>
      <c r="B8073" s="7" t="s">
        <v>40229</v>
      </c>
      <c r="C8073" s="7" t="s">
        <v>5879</v>
      </c>
      <c r="D8073" s="8" t="s">
        <v>22</v>
      </c>
      <c r="E8073" s="7" t="s">
        <v>40230</v>
      </c>
      <c r="F8073" s="7" t="s">
        <v>40231</v>
      </c>
      <c r="G8073" s="8" t="s">
        <v>82</v>
      </c>
      <c r="H8073" s="8" t="s">
        <v>22</v>
      </c>
      <c r="I8073" s="8" t="s">
        <v>5737</v>
      </c>
      <c r="J8073" s="8" t="s">
        <v>27</v>
      </c>
      <c r="K8073" s="8" t="s">
        <v>28</v>
      </c>
      <c r="L8073" s="8" t="s">
        <v>43</v>
      </c>
      <c r="M8073" s="7" t="s">
        <v>169</v>
      </c>
      <c r="N8073" s="7" t="s">
        <v>5633</v>
      </c>
      <c r="O8073" s="8" t="s">
        <v>32</v>
      </c>
      <c r="P8073" s="8" t="s">
        <v>22</v>
      </c>
      <c r="Q8073" s="8" t="s">
        <v>40232</v>
      </c>
      <c r="R8073" s="8" t="s">
        <v>168</v>
      </c>
      <c r="S8073" s="7" t="s">
        <v>40233</v>
      </c>
      <c r="T8073" s="7" t="s">
        <v>5655</v>
      </c>
    </row>
    <row r="8074" customHeight="1" spans="1:20">
      <c r="A8074" s="6">
        <v>45219</v>
      </c>
      <c r="B8074" s="7" t="s">
        <v>40234</v>
      </c>
      <c r="C8074" s="7" t="s">
        <v>7801</v>
      </c>
      <c r="D8074" s="8" t="s">
        <v>22</v>
      </c>
      <c r="E8074" s="7" t="s">
        <v>40235</v>
      </c>
      <c r="F8074" s="7" t="s">
        <v>40236</v>
      </c>
      <c r="G8074" s="8" t="s">
        <v>82</v>
      </c>
      <c r="H8074" s="8" t="s">
        <v>1452</v>
      </c>
      <c r="I8074" s="8" t="s">
        <v>259</v>
      </c>
      <c r="J8074" s="8" t="s">
        <v>27</v>
      </c>
      <c r="K8074" s="8" t="s">
        <v>28</v>
      </c>
      <c r="L8074" s="8" t="s">
        <v>43</v>
      </c>
      <c r="M8074" s="7" t="s">
        <v>6026</v>
      </c>
      <c r="N8074" s="7" t="s">
        <v>5633</v>
      </c>
      <c r="O8074" s="8" t="s">
        <v>32</v>
      </c>
      <c r="P8074" s="8" t="s">
        <v>22</v>
      </c>
      <c r="Q8074" s="8" t="s">
        <v>40237</v>
      </c>
      <c r="R8074" s="8" t="s">
        <v>168</v>
      </c>
      <c r="S8074" s="7" t="s">
        <v>40238</v>
      </c>
      <c r="T8074" s="7" t="s">
        <v>6081</v>
      </c>
    </row>
    <row r="8075" customHeight="1" spans="1:20">
      <c r="A8075" s="6">
        <v>45219</v>
      </c>
      <c r="B8075" s="7" t="s">
        <v>40239</v>
      </c>
      <c r="C8075" s="7" t="s">
        <v>5685</v>
      </c>
      <c r="D8075" s="8" t="s">
        <v>22</v>
      </c>
      <c r="E8075" s="7" t="s">
        <v>40240</v>
      </c>
      <c r="F8075" s="7" t="s">
        <v>40241</v>
      </c>
      <c r="G8075" s="8" t="s">
        <v>82</v>
      </c>
      <c r="H8075" s="8" t="s">
        <v>148</v>
      </c>
      <c r="I8075" s="8" t="s">
        <v>168</v>
      </c>
      <c r="J8075" s="8" t="s">
        <v>27</v>
      </c>
      <c r="K8075" s="8" t="s">
        <v>28</v>
      </c>
      <c r="L8075" s="8" t="s">
        <v>43</v>
      </c>
      <c r="M8075" s="7" t="s">
        <v>169</v>
      </c>
      <c r="N8075" s="7" t="s">
        <v>5633</v>
      </c>
      <c r="O8075" s="8" t="s">
        <v>32</v>
      </c>
      <c r="P8075" s="8" t="s">
        <v>22</v>
      </c>
      <c r="Q8075" s="8" t="s">
        <v>40242</v>
      </c>
      <c r="R8075" s="8" t="s">
        <v>168</v>
      </c>
      <c r="S8075" s="7" t="s">
        <v>40243</v>
      </c>
      <c r="T8075" s="7" t="s">
        <v>5717</v>
      </c>
    </row>
    <row r="8076" customHeight="1" spans="1:20">
      <c r="A8076" s="6">
        <v>45219</v>
      </c>
      <c r="B8076" s="7" t="s">
        <v>40244</v>
      </c>
      <c r="C8076" s="7" t="s">
        <v>5951</v>
      </c>
      <c r="D8076" s="8" t="s">
        <v>22</v>
      </c>
      <c r="E8076" s="7" t="s">
        <v>40245</v>
      </c>
      <c r="F8076" s="7" t="s">
        <v>40246</v>
      </c>
      <c r="G8076" s="8" t="s">
        <v>3125</v>
      </c>
      <c r="H8076" s="8" t="s">
        <v>22</v>
      </c>
      <c r="I8076" s="8" t="s">
        <v>5984</v>
      </c>
      <c r="J8076" s="8" t="s">
        <v>27</v>
      </c>
      <c r="K8076" s="8" t="s">
        <v>28</v>
      </c>
      <c r="L8076" s="8" t="s">
        <v>43</v>
      </c>
      <c r="M8076" s="7" t="s">
        <v>169</v>
      </c>
      <c r="N8076" s="7" t="s">
        <v>5633</v>
      </c>
      <c r="O8076" s="8" t="s">
        <v>32</v>
      </c>
      <c r="P8076" s="8" t="s">
        <v>22</v>
      </c>
      <c r="Q8076" s="8" t="s">
        <v>40247</v>
      </c>
      <c r="R8076" s="8" t="s">
        <v>168</v>
      </c>
      <c r="S8076" s="7" t="s">
        <v>11972</v>
      </c>
      <c r="T8076" s="7" t="s">
        <v>5690</v>
      </c>
    </row>
    <row r="8077" customHeight="1" spans="1:20">
      <c r="A8077" s="6">
        <v>45219</v>
      </c>
      <c r="B8077" s="7" t="s">
        <v>40248</v>
      </c>
      <c r="C8077" s="7" t="s">
        <v>6050</v>
      </c>
      <c r="D8077" s="8" t="s">
        <v>22</v>
      </c>
      <c r="E8077" s="7" t="s">
        <v>40249</v>
      </c>
      <c r="F8077" s="7" t="s">
        <v>40250</v>
      </c>
      <c r="G8077" s="8" t="s">
        <v>82</v>
      </c>
      <c r="H8077" s="8" t="s">
        <v>22</v>
      </c>
      <c r="I8077" s="8" t="s">
        <v>5632</v>
      </c>
      <c r="J8077" s="8" t="s">
        <v>27</v>
      </c>
      <c r="K8077" s="8" t="s">
        <v>28</v>
      </c>
      <c r="L8077" s="8" t="s">
        <v>43</v>
      </c>
      <c r="M8077" s="7" t="s">
        <v>30</v>
      </c>
      <c r="N8077" s="7" t="s">
        <v>5633</v>
      </c>
      <c r="O8077" s="8" t="s">
        <v>32</v>
      </c>
      <c r="P8077" s="8" t="s">
        <v>22</v>
      </c>
      <c r="Q8077" s="8" t="s">
        <v>40251</v>
      </c>
      <c r="R8077" s="8" t="s">
        <v>168</v>
      </c>
      <c r="S8077" s="7" t="s">
        <v>40252</v>
      </c>
      <c r="T8077" s="7" t="s">
        <v>40253</v>
      </c>
    </row>
    <row r="8078" customHeight="1" spans="1:20">
      <c r="A8078" s="6">
        <v>45219</v>
      </c>
      <c r="B8078" s="7" t="s">
        <v>40254</v>
      </c>
      <c r="C8078" s="7" t="s">
        <v>5644</v>
      </c>
      <c r="D8078" s="8" t="s">
        <v>22</v>
      </c>
      <c r="E8078" s="7" t="s">
        <v>40255</v>
      </c>
      <c r="F8078" s="7" t="s">
        <v>40256</v>
      </c>
      <c r="G8078" s="8" t="s">
        <v>82</v>
      </c>
      <c r="H8078" s="8" t="s">
        <v>22</v>
      </c>
      <c r="I8078" s="8" t="s">
        <v>162</v>
      </c>
      <c r="J8078" s="8" t="s">
        <v>27</v>
      </c>
      <c r="K8078" s="8" t="s">
        <v>28</v>
      </c>
      <c r="L8078" s="8" t="s">
        <v>43</v>
      </c>
      <c r="M8078" s="7" t="s">
        <v>169</v>
      </c>
      <c r="N8078" s="7" t="s">
        <v>5633</v>
      </c>
      <c r="O8078" s="8" t="s">
        <v>32</v>
      </c>
      <c r="P8078" s="8" t="s">
        <v>22</v>
      </c>
      <c r="Q8078" s="8" t="s">
        <v>40257</v>
      </c>
      <c r="R8078" s="8" t="s">
        <v>168</v>
      </c>
      <c r="S8078" s="7" t="s">
        <v>40258</v>
      </c>
      <c r="T8078" s="7" t="s">
        <v>5636</v>
      </c>
    </row>
    <row r="8079" customHeight="1" spans="1:20">
      <c r="A8079" s="6">
        <v>45219</v>
      </c>
      <c r="B8079" s="7" t="s">
        <v>40259</v>
      </c>
      <c r="C8079" s="7" t="s">
        <v>5951</v>
      </c>
      <c r="D8079" s="8" t="s">
        <v>22</v>
      </c>
      <c r="E8079" s="7" t="s">
        <v>40260</v>
      </c>
      <c r="F8079" s="7" t="s">
        <v>40261</v>
      </c>
      <c r="G8079" s="8" t="s">
        <v>82</v>
      </c>
      <c r="H8079" s="8" t="s">
        <v>148</v>
      </c>
      <c r="I8079" s="8" t="s">
        <v>5737</v>
      </c>
      <c r="J8079" s="8" t="s">
        <v>27</v>
      </c>
      <c r="K8079" s="8" t="s">
        <v>28</v>
      </c>
      <c r="L8079" s="8" t="s">
        <v>43</v>
      </c>
      <c r="M8079" s="7" t="s">
        <v>169</v>
      </c>
      <c r="N8079" s="7" t="s">
        <v>5633</v>
      </c>
      <c r="O8079" s="8" t="s">
        <v>32</v>
      </c>
      <c r="P8079" s="8" t="s">
        <v>22</v>
      </c>
      <c r="Q8079" s="8" t="s">
        <v>40262</v>
      </c>
      <c r="R8079" s="8" t="s">
        <v>168</v>
      </c>
      <c r="S8079" s="7" t="s">
        <v>40263</v>
      </c>
      <c r="T8079" s="7" t="s">
        <v>5655</v>
      </c>
    </row>
    <row r="8080" customHeight="1" spans="1:20">
      <c r="A8080" s="6">
        <v>45219</v>
      </c>
      <c r="B8080" s="7" t="s">
        <v>40264</v>
      </c>
      <c r="C8080" s="7" t="s">
        <v>5822</v>
      </c>
      <c r="D8080" s="8" t="s">
        <v>22</v>
      </c>
      <c r="E8080" s="7" t="s">
        <v>40265</v>
      </c>
      <c r="F8080" s="7" t="s">
        <v>40266</v>
      </c>
      <c r="G8080" s="8" t="s">
        <v>82</v>
      </c>
      <c r="H8080" s="8" t="s">
        <v>22</v>
      </c>
      <c r="I8080" s="8" t="s">
        <v>5737</v>
      </c>
      <c r="J8080" s="8" t="s">
        <v>27</v>
      </c>
      <c r="K8080" s="8" t="s">
        <v>28</v>
      </c>
      <c r="L8080" s="8" t="s">
        <v>43</v>
      </c>
      <c r="M8080" s="7" t="s">
        <v>169</v>
      </c>
      <c r="N8080" s="7" t="s">
        <v>5633</v>
      </c>
      <c r="O8080" s="8" t="s">
        <v>32</v>
      </c>
      <c r="P8080" s="8" t="s">
        <v>22</v>
      </c>
      <c r="Q8080" s="8" t="s">
        <v>40267</v>
      </c>
      <c r="R8080" s="8" t="s">
        <v>168</v>
      </c>
      <c r="S8080" s="7" t="s">
        <v>40268</v>
      </c>
      <c r="T8080" s="7" t="s">
        <v>5636</v>
      </c>
    </row>
    <row r="8081" customHeight="1" spans="1:20">
      <c r="A8081" s="6">
        <v>45219</v>
      </c>
      <c r="B8081" s="7" t="s">
        <v>40269</v>
      </c>
      <c r="C8081" s="7" t="s">
        <v>5644</v>
      </c>
      <c r="D8081" s="8" t="s">
        <v>22</v>
      </c>
      <c r="E8081" s="7" t="s">
        <v>40270</v>
      </c>
      <c r="F8081" s="7" t="s">
        <v>40271</v>
      </c>
      <c r="G8081" s="8" t="s">
        <v>82</v>
      </c>
      <c r="H8081" s="8" t="s">
        <v>22</v>
      </c>
      <c r="I8081" s="8" t="s">
        <v>168</v>
      </c>
      <c r="J8081" s="8" t="s">
        <v>27</v>
      </c>
      <c r="K8081" s="8" t="s">
        <v>28</v>
      </c>
      <c r="L8081" s="8" t="s">
        <v>43</v>
      </c>
      <c r="M8081" s="7" t="s">
        <v>169</v>
      </c>
      <c r="N8081" s="7" t="s">
        <v>5633</v>
      </c>
      <c r="O8081" s="8" t="s">
        <v>32</v>
      </c>
      <c r="P8081" s="8" t="s">
        <v>22</v>
      </c>
      <c r="Q8081" s="8" t="s">
        <v>40272</v>
      </c>
      <c r="R8081" s="8" t="s">
        <v>168</v>
      </c>
      <c r="S8081" s="7" t="s">
        <v>40273</v>
      </c>
      <c r="T8081" s="7" t="s">
        <v>7784</v>
      </c>
    </row>
    <row r="8082" customHeight="1" spans="1:20">
      <c r="A8082" s="6">
        <v>45219</v>
      </c>
      <c r="B8082" s="7" t="s">
        <v>40274</v>
      </c>
      <c r="C8082" s="7" t="s">
        <v>5951</v>
      </c>
      <c r="D8082" s="8" t="s">
        <v>22</v>
      </c>
      <c r="E8082" s="7" t="s">
        <v>40275</v>
      </c>
      <c r="F8082" s="7" t="s">
        <v>40276</v>
      </c>
      <c r="G8082" s="8" t="s">
        <v>82</v>
      </c>
      <c r="H8082" s="8" t="s">
        <v>22</v>
      </c>
      <c r="I8082" s="8" t="s">
        <v>5737</v>
      </c>
      <c r="J8082" s="8" t="s">
        <v>27</v>
      </c>
      <c r="K8082" s="8" t="s">
        <v>28</v>
      </c>
      <c r="L8082" s="8" t="s">
        <v>43</v>
      </c>
      <c r="M8082" s="7" t="s">
        <v>169</v>
      </c>
      <c r="N8082" s="7" t="s">
        <v>5633</v>
      </c>
      <c r="O8082" s="8" t="s">
        <v>32</v>
      </c>
      <c r="P8082" s="8" t="s">
        <v>22</v>
      </c>
      <c r="Q8082" s="8" t="s">
        <v>40277</v>
      </c>
      <c r="R8082" s="8" t="s">
        <v>168</v>
      </c>
      <c r="S8082" s="7" t="s">
        <v>40278</v>
      </c>
      <c r="T8082" s="7" t="s">
        <v>5655</v>
      </c>
    </row>
    <row r="8083" customHeight="1" spans="1:20">
      <c r="A8083" s="6">
        <v>45219</v>
      </c>
      <c r="B8083" s="7" t="s">
        <v>40279</v>
      </c>
      <c r="C8083" s="7" t="s">
        <v>5685</v>
      </c>
      <c r="D8083" s="8" t="s">
        <v>22</v>
      </c>
      <c r="E8083" s="7" t="s">
        <v>40280</v>
      </c>
      <c r="F8083" s="7" t="s">
        <v>40281</v>
      </c>
      <c r="G8083" s="8" t="s">
        <v>82</v>
      </c>
      <c r="H8083" s="8" t="s">
        <v>22</v>
      </c>
      <c r="I8083" s="8" t="s">
        <v>168</v>
      </c>
      <c r="J8083" s="8" t="s">
        <v>27</v>
      </c>
      <c r="K8083" s="8" t="s">
        <v>28</v>
      </c>
      <c r="L8083" s="8" t="s">
        <v>43</v>
      </c>
      <c r="M8083" s="7" t="s">
        <v>169</v>
      </c>
      <c r="N8083" s="7" t="s">
        <v>5633</v>
      </c>
      <c r="O8083" s="8" t="s">
        <v>32</v>
      </c>
      <c r="P8083" s="8" t="s">
        <v>22</v>
      </c>
      <c r="Q8083" s="8" t="s">
        <v>40282</v>
      </c>
      <c r="R8083" s="8" t="s">
        <v>168</v>
      </c>
      <c r="S8083" s="7" t="s">
        <v>40283</v>
      </c>
      <c r="T8083" s="7" t="s">
        <v>5717</v>
      </c>
    </row>
    <row r="8084" customHeight="1" spans="1:20">
      <c r="A8084" s="6">
        <v>45219</v>
      </c>
      <c r="B8084" s="7" t="s">
        <v>40284</v>
      </c>
      <c r="C8084" s="7" t="s">
        <v>5685</v>
      </c>
      <c r="D8084" s="8" t="s">
        <v>22</v>
      </c>
      <c r="E8084" s="7" t="s">
        <v>40285</v>
      </c>
      <c r="F8084" s="7" t="s">
        <v>154</v>
      </c>
      <c r="G8084" s="8" t="s">
        <v>82</v>
      </c>
      <c r="H8084" s="8" t="s">
        <v>148</v>
      </c>
      <c r="I8084" s="8" t="s">
        <v>168</v>
      </c>
      <c r="J8084" s="8" t="s">
        <v>27</v>
      </c>
      <c r="K8084" s="8" t="s">
        <v>28</v>
      </c>
      <c r="L8084" s="8" t="s">
        <v>43</v>
      </c>
      <c r="M8084" s="7" t="s">
        <v>169</v>
      </c>
      <c r="N8084" s="7" t="s">
        <v>5633</v>
      </c>
      <c r="O8084" s="8" t="s">
        <v>32</v>
      </c>
      <c r="P8084" s="8" t="s">
        <v>22</v>
      </c>
      <c r="Q8084" s="8" t="s">
        <v>40286</v>
      </c>
      <c r="R8084" s="8" t="s">
        <v>168</v>
      </c>
      <c r="S8084" s="7" t="s">
        <v>40287</v>
      </c>
      <c r="T8084" s="7" t="s">
        <v>8758</v>
      </c>
    </row>
    <row r="8085" customHeight="1" spans="1:20">
      <c r="A8085" s="6">
        <v>45219</v>
      </c>
      <c r="B8085" s="7" t="s">
        <v>40288</v>
      </c>
      <c r="C8085" s="7" t="s">
        <v>5822</v>
      </c>
      <c r="D8085" s="8" t="s">
        <v>22</v>
      </c>
      <c r="E8085" s="7" t="s">
        <v>40289</v>
      </c>
      <c r="F8085" s="7" t="s">
        <v>40290</v>
      </c>
      <c r="G8085" s="8" t="s">
        <v>82</v>
      </c>
      <c r="H8085" s="8" t="s">
        <v>148</v>
      </c>
      <c r="I8085" s="8" t="s">
        <v>5737</v>
      </c>
      <c r="J8085" s="8" t="s">
        <v>27</v>
      </c>
      <c r="K8085" s="8" t="s">
        <v>28</v>
      </c>
      <c r="L8085" s="8" t="s">
        <v>43</v>
      </c>
      <c r="M8085" s="7" t="s">
        <v>169</v>
      </c>
      <c r="N8085" s="7" t="s">
        <v>5633</v>
      </c>
      <c r="O8085" s="8" t="s">
        <v>32</v>
      </c>
      <c r="P8085" s="8" t="s">
        <v>22</v>
      </c>
      <c r="Q8085" s="8" t="s">
        <v>40291</v>
      </c>
      <c r="R8085" s="8" t="s">
        <v>168</v>
      </c>
      <c r="S8085" s="7" t="s">
        <v>40292</v>
      </c>
      <c r="T8085" s="7" t="s">
        <v>5723</v>
      </c>
    </row>
    <row r="8086" customHeight="1" spans="1:20">
      <c r="A8086" s="6">
        <v>45219</v>
      </c>
      <c r="B8086" s="7" t="s">
        <v>40293</v>
      </c>
      <c r="C8086" s="7" t="s">
        <v>5629</v>
      </c>
      <c r="D8086" s="8" t="s">
        <v>22</v>
      </c>
      <c r="E8086" s="7" t="s">
        <v>40294</v>
      </c>
      <c r="F8086" s="7" t="s">
        <v>40295</v>
      </c>
      <c r="G8086" s="8" t="s">
        <v>82</v>
      </c>
      <c r="H8086" s="8" t="s">
        <v>22</v>
      </c>
      <c r="I8086" s="8" t="s">
        <v>5632</v>
      </c>
      <c r="J8086" s="8" t="s">
        <v>27</v>
      </c>
      <c r="K8086" s="8" t="s">
        <v>28</v>
      </c>
      <c r="L8086" s="8" t="s">
        <v>43</v>
      </c>
      <c r="M8086" s="7" t="s">
        <v>169</v>
      </c>
      <c r="N8086" s="7" t="s">
        <v>5633</v>
      </c>
      <c r="O8086" s="8" t="s">
        <v>32</v>
      </c>
      <c r="P8086" s="8" t="s">
        <v>22</v>
      </c>
      <c r="Q8086" s="8" t="s">
        <v>40296</v>
      </c>
      <c r="R8086" s="8" t="s">
        <v>168</v>
      </c>
      <c r="S8086" s="7" t="s">
        <v>40297</v>
      </c>
      <c r="T8086" s="7" t="s">
        <v>5655</v>
      </c>
    </row>
    <row r="8087" customHeight="1" spans="1:20">
      <c r="A8087" s="6">
        <v>45219</v>
      </c>
      <c r="B8087" s="7" t="s">
        <v>40298</v>
      </c>
      <c r="C8087" s="7" t="s">
        <v>5629</v>
      </c>
      <c r="D8087" s="8" t="s">
        <v>22</v>
      </c>
      <c r="E8087" s="7" t="s">
        <v>40299</v>
      </c>
      <c r="F8087" s="7" t="s">
        <v>40300</v>
      </c>
      <c r="G8087" s="8" t="s">
        <v>82</v>
      </c>
      <c r="H8087" s="8" t="s">
        <v>22</v>
      </c>
      <c r="I8087" s="8" t="s">
        <v>5632</v>
      </c>
      <c r="J8087" s="8" t="s">
        <v>27</v>
      </c>
      <c r="K8087" s="8" t="s">
        <v>28</v>
      </c>
      <c r="L8087" s="8" t="s">
        <v>43</v>
      </c>
      <c r="M8087" s="7" t="s">
        <v>169</v>
      </c>
      <c r="N8087" s="7" t="s">
        <v>5633</v>
      </c>
      <c r="O8087" s="8" t="s">
        <v>32</v>
      </c>
      <c r="P8087" s="8" t="s">
        <v>22</v>
      </c>
      <c r="Q8087" s="8" t="s">
        <v>40301</v>
      </c>
      <c r="R8087" s="8" t="s">
        <v>168</v>
      </c>
      <c r="S8087" s="7" t="s">
        <v>40302</v>
      </c>
      <c r="T8087" s="7" t="s">
        <v>8758</v>
      </c>
    </row>
    <row r="8088" customHeight="1" spans="1:20">
      <c r="A8088" s="6">
        <v>45219</v>
      </c>
      <c r="B8088" s="7" t="s">
        <v>40303</v>
      </c>
      <c r="C8088" s="7" t="s">
        <v>5629</v>
      </c>
      <c r="D8088" s="8" t="s">
        <v>22</v>
      </c>
      <c r="E8088" s="7" t="s">
        <v>40304</v>
      </c>
      <c r="F8088" s="7" t="s">
        <v>36831</v>
      </c>
      <c r="G8088" s="8" t="s">
        <v>82</v>
      </c>
      <c r="H8088" s="8" t="s">
        <v>22</v>
      </c>
      <c r="I8088" s="8" t="s">
        <v>5632</v>
      </c>
      <c r="J8088" s="8" t="s">
        <v>27</v>
      </c>
      <c r="K8088" s="8" t="s">
        <v>28</v>
      </c>
      <c r="L8088" s="8" t="s">
        <v>43</v>
      </c>
      <c r="M8088" s="7" t="s">
        <v>169</v>
      </c>
      <c r="N8088" s="7" t="s">
        <v>5633</v>
      </c>
      <c r="O8088" s="8" t="s">
        <v>32</v>
      </c>
      <c r="P8088" s="8" t="s">
        <v>22</v>
      </c>
      <c r="Q8088" s="8" t="s">
        <v>40305</v>
      </c>
      <c r="R8088" s="8" t="s">
        <v>168</v>
      </c>
      <c r="S8088" s="7" t="s">
        <v>40306</v>
      </c>
      <c r="T8088" s="7" t="s">
        <v>5655</v>
      </c>
    </row>
    <row r="8089" customHeight="1" spans="1:20">
      <c r="A8089" s="6">
        <v>45219</v>
      </c>
      <c r="B8089" s="7" t="s">
        <v>40307</v>
      </c>
      <c r="C8089" s="7" t="s">
        <v>5629</v>
      </c>
      <c r="D8089" s="8" t="s">
        <v>22</v>
      </c>
      <c r="E8089" s="7" t="s">
        <v>40308</v>
      </c>
      <c r="F8089" s="7" t="s">
        <v>40309</v>
      </c>
      <c r="G8089" s="8" t="s">
        <v>82</v>
      </c>
      <c r="H8089" s="8" t="s">
        <v>148</v>
      </c>
      <c r="I8089" s="8" t="s">
        <v>5632</v>
      </c>
      <c r="J8089" s="8" t="s">
        <v>27</v>
      </c>
      <c r="K8089" s="8" t="s">
        <v>28</v>
      </c>
      <c r="L8089" s="8" t="s">
        <v>43</v>
      </c>
      <c r="M8089" s="7" t="s">
        <v>169</v>
      </c>
      <c r="N8089" s="7" t="s">
        <v>5633</v>
      </c>
      <c r="O8089" s="8" t="s">
        <v>32</v>
      </c>
      <c r="P8089" s="8" t="s">
        <v>22</v>
      </c>
      <c r="Q8089" s="8" t="s">
        <v>40310</v>
      </c>
      <c r="R8089" s="8" t="s">
        <v>168</v>
      </c>
      <c r="S8089" s="7" t="s">
        <v>40311</v>
      </c>
      <c r="T8089" s="7" t="s">
        <v>5636</v>
      </c>
    </row>
    <row r="8090" customHeight="1" spans="1:20">
      <c r="A8090" s="6">
        <v>45219</v>
      </c>
      <c r="B8090" s="7" t="s">
        <v>40312</v>
      </c>
      <c r="C8090" s="7" t="s">
        <v>5685</v>
      </c>
      <c r="D8090" s="8" t="s">
        <v>22</v>
      </c>
      <c r="E8090" s="7" t="s">
        <v>40313</v>
      </c>
      <c r="F8090" s="7" t="s">
        <v>40314</v>
      </c>
      <c r="G8090" s="8" t="s">
        <v>82</v>
      </c>
      <c r="H8090" s="8" t="s">
        <v>22</v>
      </c>
      <c r="I8090" s="8" t="s">
        <v>168</v>
      </c>
      <c r="J8090" s="8" t="s">
        <v>27</v>
      </c>
      <c r="K8090" s="8" t="s">
        <v>28</v>
      </c>
      <c r="L8090" s="8" t="s">
        <v>43</v>
      </c>
      <c r="M8090" s="7" t="s">
        <v>169</v>
      </c>
      <c r="N8090" s="7" t="s">
        <v>5633</v>
      </c>
      <c r="O8090" s="8" t="s">
        <v>32</v>
      </c>
      <c r="P8090" s="8" t="s">
        <v>22</v>
      </c>
      <c r="Q8090" s="8" t="s">
        <v>40315</v>
      </c>
      <c r="R8090" s="8" t="s">
        <v>168</v>
      </c>
      <c r="S8090" s="7" t="s">
        <v>40316</v>
      </c>
      <c r="T8090" s="7" t="s">
        <v>5690</v>
      </c>
    </row>
    <row r="8091" customHeight="1" spans="1:20">
      <c r="A8091" s="6">
        <v>45219</v>
      </c>
      <c r="B8091" s="7" t="s">
        <v>40317</v>
      </c>
      <c r="C8091" s="7" t="s">
        <v>5685</v>
      </c>
      <c r="D8091" s="8" t="s">
        <v>22</v>
      </c>
      <c r="E8091" s="7" t="s">
        <v>40318</v>
      </c>
      <c r="F8091" s="7" t="s">
        <v>40319</v>
      </c>
      <c r="G8091" s="8" t="s">
        <v>82</v>
      </c>
      <c r="H8091" s="8" t="s">
        <v>22</v>
      </c>
      <c r="I8091" s="8" t="s">
        <v>168</v>
      </c>
      <c r="J8091" s="8" t="s">
        <v>27</v>
      </c>
      <c r="K8091" s="8" t="s">
        <v>28</v>
      </c>
      <c r="L8091" s="8" t="s">
        <v>43</v>
      </c>
      <c r="M8091" s="7" t="s">
        <v>169</v>
      </c>
      <c r="N8091" s="7" t="s">
        <v>5633</v>
      </c>
      <c r="O8091" s="8" t="s">
        <v>32</v>
      </c>
      <c r="P8091" s="8" t="s">
        <v>22</v>
      </c>
      <c r="Q8091" s="8" t="s">
        <v>40320</v>
      </c>
      <c r="R8091" s="8" t="s">
        <v>168</v>
      </c>
      <c r="S8091" s="7" t="s">
        <v>40321</v>
      </c>
      <c r="T8091" s="7" t="s">
        <v>5717</v>
      </c>
    </row>
    <row r="8092" customHeight="1" spans="1:20">
      <c r="A8092" s="6">
        <v>45219</v>
      </c>
      <c r="B8092" s="7" t="s">
        <v>40322</v>
      </c>
      <c r="C8092" s="7" t="s">
        <v>5629</v>
      </c>
      <c r="D8092" s="8" t="s">
        <v>22</v>
      </c>
      <c r="E8092" s="7" t="s">
        <v>40323</v>
      </c>
      <c r="F8092" s="7" t="s">
        <v>40324</v>
      </c>
      <c r="G8092" s="8" t="s">
        <v>82</v>
      </c>
      <c r="H8092" s="8" t="s">
        <v>110</v>
      </c>
      <c r="I8092" s="8" t="s">
        <v>5632</v>
      </c>
      <c r="J8092" s="8" t="s">
        <v>27</v>
      </c>
      <c r="K8092" s="8" t="s">
        <v>28</v>
      </c>
      <c r="L8092" s="8" t="s">
        <v>43</v>
      </c>
      <c r="M8092" s="7" t="s">
        <v>169</v>
      </c>
      <c r="N8092" s="7" t="s">
        <v>5633</v>
      </c>
      <c r="O8092" s="8" t="s">
        <v>32</v>
      </c>
      <c r="P8092" s="8" t="s">
        <v>22</v>
      </c>
      <c r="Q8092" s="8" t="s">
        <v>40325</v>
      </c>
      <c r="R8092" s="8" t="s">
        <v>168</v>
      </c>
      <c r="S8092" s="7" t="s">
        <v>40326</v>
      </c>
      <c r="T8092" s="7" t="s">
        <v>5668</v>
      </c>
    </row>
    <row r="8093" customHeight="1" spans="1:20">
      <c r="A8093" s="6">
        <v>45219</v>
      </c>
      <c r="B8093" s="7" t="s">
        <v>40327</v>
      </c>
      <c r="C8093" s="7" t="s">
        <v>5629</v>
      </c>
      <c r="D8093" s="8" t="s">
        <v>22</v>
      </c>
      <c r="E8093" s="7" t="s">
        <v>40328</v>
      </c>
      <c r="F8093" s="7" t="s">
        <v>40329</v>
      </c>
      <c r="G8093" s="8" t="s">
        <v>82</v>
      </c>
      <c r="H8093" s="8" t="s">
        <v>148</v>
      </c>
      <c r="I8093" s="8" t="s">
        <v>5632</v>
      </c>
      <c r="J8093" s="8" t="s">
        <v>27</v>
      </c>
      <c r="K8093" s="8" t="s">
        <v>28</v>
      </c>
      <c r="L8093" s="8" t="s">
        <v>43</v>
      </c>
      <c r="M8093" s="7" t="s">
        <v>169</v>
      </c>
      <c r="N8093" s="7" t="s">
        <v>5633</v>
      </c>
      <c r="O8093" s="8" t="s">
        <v>32</v>
      </c>
      <c r="P8093" s="8" t="s">
        <v>22</v>
      </c>
      <c r="Q8093" s="8" t="s">
        <v>40330</v>
      </c>
      <c r="R8093" s="8" t="s">
        <v>168</v>
      </c>
      <c r="S8093" s="7" t="s">
        <v>40331</v>
      </c>
      <c r="T8093" s="7" t="s">
        <v>5655</v>
      </c>
    </row>
    <row r="8094" customHeight="1" spans="1:20">
      <c r="A8094" s="6">
        <v>45219</v>
      </c>
      <c r="B8094" s="7" t="s">
        <v>40332</v>
      </c>
      <c r="C8094" s="7" t="s">
        <v>5663</v>
      </c>
      <c r="D8094" s="8" t="s">
        <v>22</v>
      </c>
      <c r="E8094" s="7" t="s">
        <v>40333</v>
      </c>
      <c r="F8094" s="7" t="s">
        <v>40334</v>
      </c>
      <c r="G8094" s="8" t="s">
        <v>82</v>
      </c>
      <c r="H8094" s="8" t="s">
        <v>148</v>
      </c>
      <c r="I8094" s="8" t="s">
        <v>168</v>
      </c>
      <c r="J8094" s="8" t="s">
        <v>27</v>
      </c>
      <c r="K8094" s="8" t="s">
        <v>28</v>
      </c>
      <c r="L8094" s="8" t="s">
        <v>43</v>
      </c>
      <c r="M8094" s="7" t="s">
        <v>169</v>
      </c>
      <c r="N8094" s="7" t="s">
        <v>5633</v>
      </c>
      <c r="O8094" s="8" t="s">
        <v>32</v>
      </c>
      <c r="P8094" s="8" t="s">
        <v>22</v>
      </c>
      <c r="Q8094" s="8" t="s">
        <v>40335</v>
      </c>
      <c r="R8094" s="8" t="s">
        <v>168</v>
      </c>
      <c r="S8094" s="7" t="s">
        <v>40336</v>
      </c>
      <c r="T8094" s="7" t="s">
        <v>5655</v>
      </c>
    </row>
    <row r="8095" customHeight="1" spans="1:20">
      <c r="A8095" s="6">
        <v>45219</v>
      </c>
      <c r="B8095" s="7" t="s">
        <v>40337</v>
      </c>
      <c r="C8095" s="7" t="s">
        <v>5629</v>
      </c>
      <c r="D8095" s="8" t="s">
        <v>22</v>
      </c>
      <c r="E8095" s="7" t="s">
        <v>40338</v>
      </c>
      <c r="F8095" s="7" t="s">
        <v>40339</v>
      </c>
      <c r="G8095" s="8" t="s">
        <v>82</v>
      </c>
      <c r="H8095" s="8" t="s">
        <v>22</v>
      </c>
      <c r="I8095" s="8" t="s">
        <v>5632</v>
      </c>
      <c r="J8095" s="8" t="s">
        <v>27</v>
      </c>
      <c r="K8095" s="8" t="s">
        <v>28</v>
      </c>
      <c r="L8095" s="8" t="s">
        <v>43</v>
      </c>
      <c r="M8095" s="7" t="s">
        <v>169</v>
      </c>
      <c r="N8095" s="7" t="s">
        <v>5633</v>
      </c>
      <c r="O8095" s="8" t="s">
        <v>32</v>
      </c>
      <c r="P8095" s="8" t="s">
        <v>22</v>
      </c>
      <c r="Q8095" s="8" t="s">
        <v>40340</v>
      </c>
      <c r="R8095" s="8" t="s">
        <v>168</v>
      </c>
      <c r="S8095" s="7" t="s">
        <v>40341</v>
      </c>
      <c r="T8095" s="7" t="s">
        <v>5636</v>
      </c>
    </row>
    <row r="8096" customHeight="1" spans="1:20">
      <c r="A8096" s="6">
        <v>45219</v>
      </c>
      <c r="B8096" s="7" t="s">
        <v>40342</v>
      </c>
      <c r="C8096" s="7" t="s">
        <v>5644</v>
      </c>
      <c r="D8096" s="8" t="s">
        <v>22</v>
      </c>
      <c r="E8096" s="7" t="s">
        <v>40343</v>
      </c>
      <c r="F8096" s="7" t="s">
        <v>40344</v>
      </c>
      <c r="G8096" s="8" t="s">
        <v>82</v>
      </c>
      <c r="H8096" s="8" t="s">
        <v>22</v>
      </c>
      <c r="I8096" s="8" t="s">
        <v>168</v>
      </c>
      <c r="J8096" s="8" t="s">
        <v>27</v>
      </c>
      <c r="K8096" s="8" t="s">
        <v>28</v>
      </c>
      <c r="L8096" s="8" t="s">
        <v>43</v>
      </c>
      <c r="M8096" s="7" t="s">
        <v>169</v>
      </c>
      <c r="N8096" s="7" t="s">
        <v>5633</v>
      </c>
      <c r="O8096" s="8" t="s">
        <v>32</v>
      </c>
      <c r="P8096" s="8" t="s">
        <v>22</v>
      </c>
      <c r="Q8096" s="8" t="s">
        <v>40345</v>
      </c>
      <c r="R8096" s="8" t="s">
        <v>168</v>
      </c>
      <c r="S8096" s="7" t="s">
        <v>40346</v>
      </c>
      <c r="T8096" s="7" t="s">
        <v>5723</v>
      </c>
    </row>
    <row r="8097" customHeight="1" spans="1:20">
      <c r="A8097" s="6">
        <v>45219</v>
      </c>
      <c r="B8097" s="7" t="s">
        <v>40347</v>
      </c>
      <c r="C8097" s="7" t="s">
        <v>5685</v>
      </c>
      <c r="D8097" s="8" t="s">
        <v>22</v>
      </c>
      <c r="E8097" s="7" t="s">
        <v>40348</v>
      </c>
      <c r="F8097" s="7" t="s">
        <v>40349</v>
      </c>
      <c r="G8097" s="8" t="s">
        <v>82</v>
      </c>
      <c r="H8097" s="8" t="s">
        <v>22</v>
      </c>
      <c r="I8097" s="8" t="s">
        <v>168</v>
      </c>
      <c r="J8097" s="8" t="s">
        <v>27</v>
      </c>
      <c r="K8097" s="8" t="s">
        <v>28</v>
      </c>
      <c r="L8097" s="8" t="s">
        <v>43</v>
      </c>
      <c r="M8097" s="7" t="s">
        <v>169</v>
      </c>
      <c r="N8097" s="7" t="s">
        <v>5633</v>
      </c>
      <c r="O8097" s="8" t="s">
        <v>32</v>
      </c>
      <c r="P8097" s="8" t="s">
        <v>22</v>
      </c>
      <c r="Q8097" s="8" t="s">
        <v>40350</v>
      </c>
      <c r="R8097" s="8" t="s">
        <v>168</v>
      </c>
      <c r="S8097" s="7" t="s">
        <v>40351</v>
      </c>
      <c r="T8097" s="7" t="s">
        <v>5717</v>
      </c>
    </row>
    <row r="8098" customHeight="1" spans="1:20">
      <c r="A8098" s="6">
        <v>45219</v>
      </c>
      <c r="B8098" s="7" t="s">
        <v>40352</v>
      </c>
      <c r="C8098" s="7" t="s">
        <v>5629</v>
      </c>
      <c r="D8098" s="8" t="s">
        <v>22</v>
      </c>
      <c r="E8098" s="7" t="s">
        <v>40353</v>
      </c>
      <c r="F8098" s="7" t="s">
        <v>40354</v>
      </c>
      <c r="G8098" s="8" t="s">
        <v>82</v>
      </c>
      <c r="H8098" s="8" t="s">
        <v>22</v>
      </c>
      <c r="I8098" s="8" t="s">
        <v>5632</v>
      </c>
      <c r="J8098" s="8" t="s">
        <v>27</v>
      </c>
      <c r="K8098" s="8" t="s">
        <v>28</v>
      </c>
      <c r="L8098" s="8" t="s">
        <v>43</v>
      </c>
      <c r="M8098" s="7" t="s">
        <v>169</v>
      </c>
      <c r="N8098" s="7" t="s">
        <v>5633</v>
      </c>
      <c r="O8098" s="8" t="s">
        <v>32</v>
      </c>
      <c r="P8098" s="8" t="s">
        <v>22</v>
      </c>
      <c r="Q8098" s="8" t="s">
        <v>40355</v>
      </c>
      <c r="R8098" s="8" t="s">
        <v>168</v>
      </c>
      <c r="S8098" s="7" t="s">
        <v>40356</v>
      </c>
      <c r="T8098" s="7" t="s">
        <v>5649</v>
      </c>
    </row>
    <row r="8099" customHeight="1" spans="1:20">
      <c r="A8099" s="6">
        <v>45219</v>
      </c>
      <c r="B8099" s="7" t="s">
        <v>40357</v>
      </c>
      <c r="C8099" s="7" t="s">
        <v>5644</v>
      </c>
      <c r="D8099" s="8" t="s">
        <v>22</v>
      </c>
      <c r="E8099" s="7" t="s">
        <v>40358</v>
      </c>
      <c r="F8099" s="7" t="s">
        <v>40359</v>
      </c>
      <c r="G8099" s="8" t="s">
        <v>82</v>
      </c>
      <c r="H8099" s="8" t="s">
        <v>148</v>
      </c>
      <c r="I8099" s="8" t="s">
        <v>168</v>
      </c>
      <c r="J8099" s="8" t="s">
        <v>27</v>
      </c>
      <c r="K8099" s="8" t="s">
        <v>28</v>
      </c>
      <c r="L8099" s="8" t="s">
        <v>43</v>
      </c>
      <c r="M8099" s="7" t="s">
        <v>169</v>
      </c>
      <c r="N8099" s="7" t="s">
        <v>5633</v>
      </c>
      <c r="O8099" s="8" t="s">
        <v>32</v>
      </c>
      <c r="P8099" s="8" t="s">
        <v>22</v>
      </c>
      <c r="Q8099" s="8" t="s">
        <v>40360</v>
      </c>
      <c r="R8099" s="8" t="s">
        <v>168</v>
      </c>
      <c r="S8099" s="7" t="s">
        <v>40361</v>
      </c>
      <c r="T8099" s="7" t="s">
        <v>5723</v>
      </c>
    </row>
    <row r="8100" customHeight="1" spans="1:20">
      <c r="A8100" s="6">
        <v>45219</v>
      </c>
      <c r="B8100" s="7" t="s">
        <v>40362</v>
      </c>
      <c r="C8100" s="7" t="s">
        <v>5685</v>
      </c>
      <c r="D8100" s="8" t="s">
        <v>22</v>
      </c>
      <c r="E8100" s="7" t="s">
        <v>40363</v>
      </c>
      <c r="F8100" s="7" t="s">
        <v>40364</v>
      </c>
      <c r="G8100" s="8" t="s">
        <v>82</v>
      </c>
      <c r="H8100" s="8" t="s">
        <v>148</v>
      </c>
      <c r="I8100" s="8" t="s">
        <v>168</v>
      </c>
      <c r="J8100" s="8" t="s">
        <v>27</v>
      </c>
      <c r="K8100" s="8" t="s">
        <v>28</v>
      </c>
      <c r="L8100" s="8" t="s">
        <v>43</v>
      </c>
      <c r="M8100" s="7" t="s">
        <v>169</v>
      </c>
      <c r="N8100" s="7" t="s">
        <v>5633</v>
      </c>
      <c r="O8100" s="8" t="s">
        <v>32</v>
      </c>
      <c r="P8100" s="8" t="s">
        <v>22</v>
      </c>
      <c r="Q8100" s="8" t="s">
        <v>40365</v>
      </c>
      <c r="R8100" s="8" t="s">
        <v>168</v>
      </c>
      <c r="S8100" s="7" t="s">
        <v>40366</v>
      </c>
      <c r="T8100" s="7" t="s">
        <v>5636</v>
      </c>
    </row>
    <row r="8101" customHeight="1" spans="1:20">
      <c r="A8101" s="6">
        <v>45219</v>
      </c>
      <c r="B8101" s="7" t="s">
        <v>40367</v>
      </c>
      <c r="C8101" s="7" t="s">
        <v>5644</v>
      </c>
      <c r="D8101" s="8" t="s">
        <v>22</v>
      </c>
      <c r="E8101" s="7" t="s">
        <v>40368</v>
      </c>
      <c r="F8101" s="7" t="s">
        <v>40369</v>
      </c>
      <c r="G8101" s="8" t="s">
        <v>82</v>
      </c>
      <c r="H8101" s="8" t="s">
        <v>148</v>
      </c>
      <c r="I8101" s="8" t="s">
        <v>111</v>
      </c>
      <c r="J8101" s="8" t="s">
        <v>27</v>
      </c>
      <c r="K8101" s="8" t="s">
        <v>28</v>
      </c>
      <c r="L8101" s="8" t="s">
        <v>43</v>
      </c>
      <c r="M8101" s="7" t="s">
        <v>169</v>
      </c>
      <c r="N8101" s="7" t="s">
        <v>5633</v>
      </c>
      <c r="O8101" s="8" t="s">
        <v>32</v>
      </c>
      <c r="P8101" s="8" t="s">
        <v>22</v>
      </c>
      <c r="Q8101" s="8" t="s">
        <v>40370</v>
      </c>
      <c r="R8101" s="8" t="s">
        <v>168</v>
      </c>
      <c r="S8101" s="7" t="s">
        <v>40371</v>
      </c>
      <c r="T8101" s="7" t="s">
        <v>8758</v>
      </c>
    </row>
    <row r="8102" customHeight="1" spans="1:20">
      <c r="A8102" s="6">
        <v>45219</v>
      </c>
      <c r="B8102" s="7" t="s">
        <v>40372</v>
      </c>
      <c r="C8102" s="7" t="s">
        <v>5848</v>
      </c>
      <c r="D8102" s="8" t="s">
        <v>22</v>
      </c>
      <c r="E8102" s="7" t="s">
        <v>40373</v>
      </c>
      <c r="F8102" s="7" t="s">
        <v>40374</v>
      </c>
      <c r="G8102" s="8" t="s">
        <v>82</v>
      </c>
      <c r="H8102" s="8" t="s">
        <v>22</v>
      </c>
      <c r="I8102" s="8" t="s">
        <v>168</v>
      </c>
      <c r="J8102" s="8" t="s">
        <v>27</v>
      </c>
      <c r="K8102" s="8" t="s">
        <v>28</v>
      </c>
      <c r="L8102" s="8" t="s">
        <v>43</v>
      </c>
      <c r="M8102" s="7" t="s">
        <v>169</v>
      </c>
      <c r="N8102" s="7" t="s">
        <v>5633</v>
      </c>
      <c r="O8102" s="8" t="s">
        <v>32</v>
      </c>
      <c r="P8102" s="8" t="s">
        <v>22</v>
      </c>
      <c r="Q8102" s="8" t="s">
        <v>40375</v>
      </c>
      <c r="R8102" s="8" t="s">
        <v>168</v>
      </c>
      <c r="S8102" s="7" t="s">
        <v>40376</v>
      </c>
      <c r="T8102" s="7" t="s">
        <v>5668</v>
      </c>
    </row>
    <row r="8103" customHeight="1" spans="1:20">
      <c r="A8103" s="6">
        <v>45219</v>
      </c>
      <c r="B8103" s="7" t="s">
        <v>40377</v>
      </c>
      <c r="C8103" s="7" t="s">
        <v>5629</v>
      </c>
      <c r="D8103" s="8" t="s">
        <v>22</v>
      </c>
      <c r="E8103" s="7" t="s">
        <v>40378</v>
      </c>
      <c r="F8103" s="7" t="s">
        <v>40379</v>
      </c>
      <c r="G8103" s="8" t="s">
        <v>82</v>
      </c>
      <c r="H8103" s="8" t="s">
        <v>148</v>
      </c>
      <c r="I8103" s="8" t="s">
        <v>5632</v>
      </c>
      <c r="J8103" s="8" t="s">
        <v>27</v>
      </c>
      <c r="K8103" s="8" t="s">
        <v>28</v>
      </c>
      <c r="L8103" s="8" t="s">
        <v>43</v>
      </c>
      <c r="M8103" s="7" t="s">
        <v>169</v>
      </c>
      <c r="N8103" s="7" t="s">
        <v>5633</v>
      </c>
      <c r="O8103" s="8" t="s">
        <v>32</v>
      </c>
      <c r="P8103" s="8" t="s">
        <v>22</v>
      </c>
      <c r="Q8103" s="8" t="s">
        <v>40380</v>
      </c>
      <c r="R8103" s="8" t="s">
        <v>168</v>
      </c>
      <c r="S8103" s="7" t="s">
        <v>40381</v>
      </c>
      <c r="T8103" s="7" t="s">
        <v>5649</v>
      </c>
    </row>
    <row r="8104" customHeight="1" spans="1:20">
      <c r="A8104" s="6">
        <v>45219</v>
      </c>
      <c r="B8104" s="7" t="s">
        <v>40382</v>
      </c>
      <c r="C8104" s="7" t="s">
        <v>5629</v>
      </c>
      <c r="D8104" s="8" t="s">
        <v>22</v>
      </c>
      <c r="E8104" s="7" t="s">
        <v>40383</v>
      </c>
      <c r="F8104" s="7" t="s">
        <v>40384</v>
      </c>
      <c r="G8104" s="8" t="s">
        <v>82</v>
      </c>
      <c r="H8104" s="8" t="s">
        <v>22</v>
      </c>
      <c r="I8104" s="8" t="s">
        <v>5632</v>
      </c>
      <c r="J8104" s="8" t="s">
        <v>27</v>
      </c>
      <c r="K8104" s="8" t="s">
        <v>28</v>
      </c>
      <c r="L8104" s="8" t="s">
        <v>43</v>
      </c>
      <c r="M8104" s="7" t="s">
        <v>169</v>
      </c>
      <c r="N8104" s="7" t="s">
        <v>5633</v>
      </c>
      <c r="O8104" s="8" t="s">
        <v>32</v>
      </c>
      <c r="P8104" s="8" t="s">
        <v>22</v>
      </c>
      <c r="Q8104" s="8" t="s">
        <v>40385</v>
      </c>
      <c r="R8104" s="8" t="s">
        <v>168</v>
      </c>
      <c r="S8104" s="7" t="s">
        <v>40386</v>
      </c>
      <c r="T8104" s="7" t="s">
        <v>6102</v>
      </c>
    </row>
    <row r="8105" customHeight="1" spans="1:20">
      <c r="A8105" s="6">
        <v>45219</v>
      </c>
      <c r="B8105" s="7" t="s">
        <v>40387</v>
      </c>
      <c r="C8105" s="7" t="s">
        <v>5685</v>
      </c>
      <c r="D8105" s="8" t="s">
        <v>22</v>
      </c>
      <c r="E8105" s="7" t="s">
        <v>40388</v>
      </c>
      <c r="F8105" s="7" t="s">
        <v>40389</v>
      </c>
      <c r="G8105" s="8" t="s">
        <v>82</v>
      </c>
      <c r="H8105" s="8" t="s">
        <v>148</v>
      </c>
      <c r="I8105" s="8" t="s">
        <v>168</v>
      </c>
      <c r="J8105" s="8" t="s">
        <v>27</v>
      </c>
      <c r="K8105" s="8" t="s">
        <v>28</v>
      </c>
      <c r="L8105" s="8" t="s">
        <v>43</v>
      </c>
      <c r="M8105" s="7" t="s">
        <v>169</v>
      </c>
      <c r="N8105" s="7" t="s">
        <v>5633</v>
      </c>
      <c r="O8105" s="8" t="s">
        <v>32</v>
      </c>
      <c r="P8105" s="8" t="s">
        <v>22</v>
      </c>
      <c r="Q8105" s="8" t="s">
        <v>40390</v>
      </c>
      <c r="R8105" s="8" t="s">
        <v>168</v>
      </c>
      <c r="S8105" s="7" t="s">
        <v>40391</v>
      </c>
      <c r="T8105" s="7" t="s">
        <v>5636</v>
      </c>
    </row>
    <row r="8106" customHeight="1" spans="1:20">
      <c r="A8106" s="6">
        <v>45219</v>
      </c>
      <c r="B8106" s="7" t="s">
        <v>40392</v>
      </c>
      <c r="C8106" s="7" t="s">
        <v>5848</v>
      </c>
      <c r="D8106" s="8" t="s">
        <v>22</v>
      </c>
      <c r="E8106" s="7" t="s">
        <v>40393</v>
      </c>
      <c r="F8106" s="7" t="s">
        <v>40394</v>
      </c>
      <c r="G8106" s="8" t="s">
        <v>82</v>
      </c>
      <c r="H8106" s="8" t="s">
        <v>22</v>
      </c>
      <c r="I8106" s="8" t="s">
        <v>168</v>
      </c>
      <c r="J8106" s="8" t="s">
        <v>27</v>
      </c>
      <c r="K8106" s="8" t="s">
        <v>28</v>
      </c>
      <c r="L8106" s="8" t="s">
        <v>43</v>
      </c>
      <c r="M8106" s="7" t="s">
        <v>169</v>
      </c>
      <c r="N8106" s="7" t="s">
        <v>5633</v>
      </c>
      <c r="O8106" s="8" t="s">
        <v>32</v>
      </c>
      <c r="P8106" s="8" t="s">
        <v>22</v>
      </c>
      <c r="Q8106" s="8" t="s">
        <v>40395</v>
      </c>
      <c r="R8106" s="8" t="s">
        <v>168</v>
      </c>
      <c r="S8106" s="7" t="s">
        <v>40396</v>
      </c>
      <c r="T8106" s="7" t="s">
        <v>5717</v>
      </c>
    </row>
    <row r="8107" customHeight="1" spans="1:20">
      <c r="A8107" s="6">
        <v>45219</v>
      </c>
      <c r="B8107" s="7" t="s">
        <v>40397</v>
      </c>
      <c r="C8107" s="7" t="s">
        <v>5644</v>
      </c>
      <c r="D8107" s="8" t="s">
        <v>22</v>
      </c>
      <c r="E8107" s="7" t="s">
        <v>40398</v>
      </c>
      <c r="F8107" s="7" t="s">
        <v>40399</v>
      </c>
      <c r="G8107" s="8" t="s">
        <v>82</v>
      </c>
      <c r="H8107" s="8" t="s">
        <v>22</v>
      </c>
      <c r="I8107" s="8" t="s">
        <v>175</v>
      </c>
      <c r="J8107" s="8" t="s">
        <v>27</v>
      </c>
      <c r="K8107" s="8" t="s">
        <v>28</v>
      </c>
      <c r="L8107" s="8" t="s">
        <v>43</v>
      </c>
      <c r="M8107" s="7" t="s">
        <v>169</v>
      </c>
      <c r="N8107" s="7" t="s">
        <v>5633</v>
      </c>
      <c r="O8107" s="8" t="s">
        <v>32</v>
      </c>
      <c r="P8107" s="8" t="s">
        <v>22</v>
      </c>
      <c r="Q8107" s="8" t="s">
        <v>40400</v>
      </c>
      <c r="R8107" s="8" t="s">
        <v>168</v>
      </c>
      <c r="S8107" s="7" t="s">
        <v>40401</v>
      </c>
      <c r="T8107" s="7" t="s">
        <v>6081</v>
      </c>
    </row>
    <row r="8108" customHeight="1" spans="1:20">
      <c r="A8108" s="6">
        <v>45219</v>
      </c>
      <c r="B8108" s="7" t="s">
        <v>40402</v>
      </c>
      <c r="C8108" s="7" t="s">
        <v>5644</v>
      </c>
      <c r="D8108" s="8" t="s">
        <v>22</v>
      </c>
      <c r="E8108" s="7" t="s">
        <v>40403</v>
      </c>
      <c r="F8108" s="7" t="s">
        <v>40404</v>
      </c>
      <c r="G8108" s="8" t="s">
        <v>82</v>
      </c>
      <c r="H8108" s="8" t="s">
        <v>22</v>
      </c>
      <c r="I8108" s="8" t="s">
        <v>448</v>
      </c>
      <c r="J8108" s="8" t="s">
        <v>27</v>
      </c>
      <c r="K8108" s="8" t="s">
        <v>28</v>
      </c>
      <c r="L8108" s="8" t="s">
        <v>43</v>
      </c>
      <c r="M8108" s="7" t="s">
        <v>169</v>
      </c>
      <c r="N8108" s="7" t="s">
        <v>5633</v>
      </c>
      <c r="O8108" s="8" t="s">
        <v>32</v>
      </c>
      <c r="P8108" s="8" t="s">
        <v>22</v>
      </c>
      <c r="Q8108" s="8" t="s">
        <v>40405</v>
      </c>
      <c r="R8108" s="8" t="s">
        <v>168</v>
      </c>
      <c r="S8108" s="7" t="s">
        <v>40406</v>
      </c>
      <c r="T8108" s="7" t="s">
        <v>5690</v>
      </c>
    </row>
    <row r="8109" customHeight="1" spans="1:20">
      <c r="A8109" s="6">
        <v>45219</v>
      </c>
      <c r="B8109" s="7" t="s">
        <v>40407</v>
      </c>
      <c r="C8109" s="7" t="s">
        <v>5879</v>
      </c>
      <c r="D8109" s="8" t="s">
        <v>22</v>
      </c>
      <c r="E8109" s="7" t="s">
        <v>40408</v>
      </c>
      <c r="F8109" s="7" t="s">
        <v>40409</v>
      </c>
      <c r="G8109" s="8" t="s">
        <v>82</v>
      </c>
      <c r="H8109" s="8" t="s">
        <v>22</v>
      </c>
      <c r="I8109" s="8" t="s">
        <v>5737</v>
      </c>
      <c r="J8109" s="8" t="s">
        <v>27</v>
      </c>
      <c r="K8109" s="8" t="s">
        <v>28</v>
      </c>
      <c r="L8109" s="8" t="s">
        <v>43</v>
      </c>
      <c r="M8109" s="7" t="s">
        <v>169</v>
      </c>
      <c r="N8109" s="7" t="s">
        <v>5633</v>
      </c>
      <c r="O8109" s="8" t="s">
        <v>32</v>
      </c>
      <c r="P8109" s="8" t="s">
        <v>22</v>
      </c>
      <c r="Q8109" s="8" t="s">
        <v>40410</v>
      </c>
      <c r="R8109" s="8" t="s">
        <v>168</v>
      </c>
      <c r="S8109" s="7" t="s">
        <v>40411</v>
      </c>
      <c r="T8109" s="7" t="s">
        <v>5636</v>
      </c>
    </row>
    <row r="8110" customHeight="1" spans="1:20">
      <c r="A8110" s="6">
        <v>45219</v>
      </c>
      <c r="B8110" s="7" t="s">
        <v>40412</v>
      </c>
      <c r="C8110" s="7" t="s">
        <v>5644</v>
      </c>
      <c r="D8110" s="8" t="s">
        <v>22</v>
      </c>
      <c r="E8110" s="7" t="s">
        <v>40413</v>
      </c>
      <c r="F8110" s="7" t="s">
        <v>1409</v>
      </c>
      <c r="G8110" s="8" t="s">
        <v>82</v>
      </c>
      <c r="H8110" s="8" t="s">
        <v>22</v>
      </c>
      <c r="I8110" s="8" t="s">
        <v>168</v>
      </c>
      <c r="J8110" s="8" t="s">
        <v>27</v>
      </c>
      <c r="K8110" s="8" t="s">
        <v>28</v>
      </c>
      <c r="L8110" s="8" t="s">
        <v>43</v>
      </c>
      <c r="M8110" s="7" t="s">
        <v>169</v>
      </c>
      <c r="N8110" s="7" t="s">
        <v>5633</v>
      </c>
      <c r="O8110" s="8" t="s">
        <v>32</v>
      </c>
      <c r="P8110" s="8" t="s">
        <v>22</v>
      </c>
      <c r="Q8110" s="8" t="s">
        <v>40414</v>
      </c>
      <c r="R8110" s="8" t="s">
        <v>168</v>
      </c>
      <c r="S8110" s="7" t="s">
        <v>40415</v>
      </c>
      <c r="T8110" s="7" t="s">
        <v>5649</v>
      </c>
    </row>
    <row r="8111" customHeight="1" spans="1:20">
      <c r="A8111" s="6">
        <v>45219</v>
      </c>
      <c r="B8111" s="7" t="s">
        <v>40416</v>
      </c>
      <c r="C8111" s="7" t="s">
        <v>5629</v>
      </c>
      <c r="D8111" s="8" t="s">
        <v>22</v>
      </c>
      <c r="E8111" s="7" t="s">
        <v>26025</v>
      </c>
      <c r="F8111" s="7" t="s">
        <v>26026</v>
      </c>
      <c r="G8111" s="8" t="s">
        <v>82</v>
      </c>
      <c r="H8111" s="8" t="s">
        <v>22</v>
      </c>
      <c r="I8111" s="8" t="s">
        <v>5632</v>
      </c>
      <c r="J8111" s="8" t="s">
        <v>27</v>
      </c>
      <c r="K8111" s="8" t="s">
        <v>28</v>
      </c>
      <c r="L8111" s="8" t="s">
        <v>43</v>
      </c>
      <c r="M8111" s="7" t="s">
        <v>169</v>
      </c>
      <c r="N8111" s="7" t="s">
        <v>5633</v>
      </c>
      <c r="O8111" s="8" t="s">
        <v>32</v>
      </c>
      <c r="P8111" s="8" t="s">
        <v>22</v>
      </c>
      <c r="Q8111" s="8" t="s">
        <v>40417</v>
      </c>
      <c r="R8111" s="8" t="s">
        <v>168</v>
      </c>
      <c r="S8111" s="7" t="s">
        <v>40418</v>
      </c>
      <c r="T8111" s="7" t="s">
        <v>5649</v>
      </c>
    </row>
    <row r="8112" customHeight="1" spans="1:20">
      <c r="A8112" s="6">
        <v>45219</v>
      </c>
      <c r="B8112" s="7" t="s">
        <v>40419</v>
      </c>
      <c r="C8112" s="7" t="s">
        <v>5951</v>
      </c>
      <c r="D8112" s="8" t="s">
        <v>22</v>
      </c>
      <c r="E8112" s="7" t="s">
        <v>40420</v>
      </c>
      <c r="F8112" s="7" t="s">
        <v>40421</v>
      </c>
      <c r="G8112" s="8" t="s">
        <v>3125</v>
      </c>
      <c r="H8112" s="8" t="s">
        <v>22</v>
      </c>
      <c r="I8112" s="8" t="s">
        <v>5984</v>
      </c>
      <c r="J8112" s="8" t="s">
        <v>27</v>
      </c>
      <c r="K8112" s="8" t="s">
        <v>28</v>
      </c>
      <c r="L8112" s="8" t="s">
        <v>43</v>
      </c>
      <c r="M8112" s="7" t="s">
        <v>169</v>
      </c>
      <c r="N8112" s="7" t="s">
        <v>5633</v>
      </c>
      <c r="O8112" s="8" t="s">
        <v>32</v>
      </c>
      <c r="P8112" s="8" t="s">
        <v>22</v>
      </c>
      <c r="Q8112" s="8" t="s">
        <v>40422</v>
      </c>
      <c r="R8112" s="8" t="s">
        <v>168</v>
      </c>
      <c r="S8112" s="7" t="s">
        <v>11972</v>
      </c>
      <c r="T8112" s="7" t="s">
        <v>5649</v>
      </c>
    </row>
    <row r="8113" customHeight="1" spans="1:20">
      <c r="A8113" s="6">
        <v>45219</v>
      </c>
      <c r="B8113" s="7" t="s">
        <v>40423</v>
      </c>
      <c r="C8113" s="7" t="s">
        <v>5629</v>
      </c>
      <c r="D8113" s="8" t="s">
        <v>22</v>
      </c>
      <c r="E8113" s="7" t="s">
        <v>40424</v>
      </c>
      <c r="F8113" s="7" t="s">
        <v>40425</v>
      </c>
      <c r="G8113" s="8" t="s">
        <v>82</v>
      </c>
      <c r="H8113" s="8" t="s">
        <v>22</v>
      </c>
      <c r="I8113" s="8" t="s">
        <v>5632</v>
      </c>
      <c r="J8113" s="8" t="s">
        <v>27</v>
      </c>
      <c r="K8113" s="8" t="s">
        <v>28</v>
      </c>
      <c r="L8113" s="8" t="s">
        <v>43</v>
      </c>
      <c r="M8113" s="7" t="s">
        <v>169</v>
      </c>
      <c r="N8113" s="7" t="s">
        <v>5633</v>
      </c>
      <c r="O8113" s="8" t="s">
        <v>32</v>
      </c>
      <c r="P8113" s="8" t="s">
        <v>22</v>
      </c>
      <c r="Q8113" s="8" t="s">
        <v>40426</v>
      </c>
      <c r="R8113" s="8" t="s">
        <v>168</v>
      </c>
      <c r="S8113" s="7" t="s">
        <v>40427</v>
      </c>
      <c r="T8113" s="7" t="s">
        <v>5668</v>
      </c>
    </row>
    <row r="8114" customHeight="1" spans="1:20">
      <c r="A8114" s="6">
        <v>45219</v>
      </c>
      <c r="B8114" s="7" t="s">
        <v>40428</v>
      </c>
      <c r="C8114" s="7" t="s">
        <v>33327</v>
      </c>
      <c r="D8114" s="8" t="s">
        <v>22</v>
      </c>
      <c r="E8114" s="7" t="s">
        <v>40429</v>
      </c>
      <c r="F8114" s="7" t="s">
        <v>40430</v>
      </c>
      <c r="G8114" s="8" t="s">
        <v>82</v>
      </c>
      <c r="H8114" s="8" t="s">
        <v>110</v>
      </c>
      <c r="I8114" s="8" t="s">
        <v>5632</v>
      </c>
      <c r="J8114" s="8" t="s">
        <v>27</v>
      </c>
      <c r="K8114" s="8" t="s">
        <v>28</v>
      </c>
      <c r="L8114" s="8" t="s">
        <v>43</v>
      </c>
      <c r="M8114" s="7" t="s">
        <v>6026</v>
      </c>
      <c r="N8114" s="7" t="s">
        <v>5633</v>
      </c>
      <c r="O8114" s="8" t="s">
        <v>32</v>
      </c>
      <c r="P8114" s="8" t="s">
        <v>22</v>
      </c>
      <c r="Q8114" s="8" t="s">
        <v>40431</v>
      </c>
      <c r="R8114" s="8" t="s">
        <v>168</v>
      </c>
      <c r="S8114" s="7" t="s">
        <v>40432</v>
      </c>
      <c r="T8114" s="7" t="s">
        <v>5649</v>
      </c>
    </row>
    <row r="8115" customHeight="1" spans="1:20">
      <c r="A8115" s="6">
        <v>45219</v>
      </c>
      <c r="B8115" s="7" t="s">
        <v>40433</v>
      </c>
      <c r="C8115" s="7" t="s">
        <v>5629</v>
      </c>
      <c r="D8115" s="8" t="s">
        <v>22</v>
      </c>
      <c r="E8115" s="7" t="s">
        <v>40434</v>
      </c>
      <c r="F8115" s="7" t="s">
        <v>40435</v>
      </c>
      <c r="G8115" s="8" t="s">
        <v>82</v>
      </c>
      <c r="H8115" s="8" t="s">
        <v>22</v>
      </c>
      <c r="I8115" s="8" t="s">
        <v>5632</v>
      </c>
      <c r="J8115" s="8" t="s">
        <v>27</v>
      </c>
      <c r="K8115" s="8" t="s">
        <v>28</v>
      </c>
      <c r="L8115" s="8" t="s">
        <v>43</v>
      </c>
      <c r="M8115" s="7" t="s">
        <v>169</v>
      </c>
      <c r="N8115" s="7" t="s">
        <v>5633</v>
      </c>
      <c r="O8115" s="8" t="s">
        <v>32</v>
      </c>
      <c r="P8115" s="8" t="s">
        <v>22</v>
      </c>
      <c r="Q8115" s="8" t="s">
        <v>40436</v>
      </c>
      <c r="R8115" s="8" t="s">
        <v>168</v>
      </c>
      <c r="S8115" s="7" t="s">
        <v>40437</v>
      </c>
      <c r="T8115" s="7" t="s">
        <v>5636</v>
      </c>
    </row>
    <row r="8116" customHeight="1" spans="1:20">
      <c r="A8116" s="6">
        <v>45219</v>
      </c>
      <c r="B8116" s="7" t="s">
        <v>40438</v>
      </c>
      <c r="C8116" s="7" t="s">
        <v>5879</v>
      </c>
      <c r="D8116" s="8" t="s">
        <v>22</v>
      </c>
      <c r="E8116" s="7" t="s">
        <v>40439</v>
      </c>
      <c r="F8116" s="7" t="s">
        <v>40440</v>
      </c>
      <c r="G8116" s="8" t="s">
        <v>82</v>
      </c>
      <c r="H8116" s="8" t="s">
        <v>22</v>
      </c>
      <c r="I8116" s="8" t="s">
        <v>5737</v>
      </c>
      <c r="J8116" s="8" t="s">
        <v>27</v>
      </c>
      <c r="K8116" s="8" t="s">
        <v>28</v>
      </c>
      <c r="L8116" s="8" t="s">
        <v>43</v>
      </c>
      <c r="M8116" s="7" t="s">
        <v>169</v>
      </c>
      <c r="N8116" s="7" t="s">
        <v>5633</v>
      </c>
      <c r="O8116" s="8" t="s">
        <v>32</v>
      </c>
      <c r="P8116" s="8" t="s">
        <v>22</v>
      </c>
      <c r="Q8116" s="8" t="s">
        <v>40441</v>
      </c>
      <c r="R8116" s="8" t="s">
        <v>168</v>
      </c>
      <c r="S8116" s="7" t="s">
        <v>40442</v>
      </c>
      <c r="T8116" s="7" t="s">
        <v>5642</v>
      </c>
    </row>
    <row r="8117" customHeight="1" spans="1:20">
      <c r="A8117" s="6">
        <v>45219</v>
      </c>
      <c r="B8117" s="7" t="s">
        <v>40443</v>
      </c>
      <c r="C8117" s="7" t="s">
        <v>5735</v>
      </c>
      <c r="D8117" s="8" t="s">
        <v>22</v>
      </c>
      <c r="E8117" s="7" t="s">
        <v>40444</v>
      </c>
      <c r="F8117" s="7" t="s">
        <v>40445</v>
      </c>
      <c r="G8117" s="8" t="s">
        <v>82</v>
      </c>
      <c r="H8117" s="8" t="s">
        <v>110</v>
      </c>
      <c r="I8117" s="8" t="s">
        <v>5737</v>
      </c>
      <c r="J8117" s="8" t="s">
        <v>27</v>
      </c>
      <c r="K8117" s="8" t="s">
        <v>28</v>
      </c>
      <c r="L8117" s="8" t="s">
        <v>43</v>
      </c>
      <c r="M8117" s="7" t="s">
        <v>169</v>
      </c>
      <c r="N8117" s="7" t="s">
        <v>5633</v>
      </c>
      <c r="O8117" s="8" t="s">
        <v>32</v>
      </c>
      <c r="P8117" s="8" t="s">
        <v>22</v>
      </c>
      <c r="Q8117" s="8" t="s">
        <v>40446</v>
      </c>
      <c r="R8117" s="8" t="s">
        <v>168</v>
      </c>
      <c r="S8117" s="7" t="s">
        <v>40447</v>
      </c>
      <c r="T8117" s="7" t="s">
        <v>5636</v>
      </c>
    </row>
    <row r="8118" customHeight="1" spans="1:20">
      <c r="A8118" s="6">
        <v>45219</v>
      </c>
      <c r="B8118" s="7" t="s">
        <v>40448</v>
      </c>
      <c r="C8118" s="7" t="s">
        <v>5644</v>
      </c>
      <c r="D8118" s="8" t="s">
        <v>22</v>
      </c>
      <c r="E8118" s="7" t="s">
        <v>40449</v>
      </c>
      <c r="F8118" s="7" t="s">
        <v>1610</v>
      </c>
      <c r="G8118" s="8" t="s">
        <v>82</v>
      </c>
      <c r="H8118" s="8" t="s">
        <v>148</v>
      </c>
      <c r="I8118" s="8" t="s">
        <v>168</v>
      </c>
      <c r="J8118" s="8" t="s">
        <v>27</v>
      </c>
      <c r="K8118" s="8" t="s">
        <v>28</v>
      </c>
      <c r="L8118" s="8" t="s">
        <v>43</v>
      </c>
      <c r="M8118" s="7" t="s">
        <v>169</v>
      </c>
      <c r="N8118" s="7" t="s">
        <v>5633</v>
      </c>
      <c r="O8118" s="8" t="s">
        <v>32</v>
      </c>
      <c r="P8118" s="8" t="s">
        <v>22</v>
      </c>
      <c r="Q8118" s="8" t="s">
        <v>40450</v>
      </c>
      <c r="R8118" s="8" t="s">
        <v>168</v>
      </c>
      <c r="S8118" s="7" t="s">
        <v>40451</v>
      </c>
      <c r="T8118" s="7" t="s">
        <v>5636</v>
      </c>
    </row>
    <row r="8119" customHeight="1" spans="1:20">
      <c r="A8119" s="6">
        <v>45219</v>
      </c>
      <c r="B8119" s="7" t="s">
        <v>40452</v>
      </c>
      <c r="C8119" s="7" t="s">
        <v>5644</v>
      </c>
      <c r="D8119" s="8" t="s">
        <v>22</v>
      </c>
      <c r="E8119" s="7" t="s">
        <v>40453</v>
      </c>
      <c r="F8119" s="7" t="s">
        <v>40454</v>
      </c>
      <c r="G8119" s="8" t="s">
        <v>82</v>
      </c>
      <c r="H8119" s="8" t="s">
        <v>22</v>
      </c>
      <c r="I8119" s="8" t="s">
        <v>131</v>
      </c>
      <c r="J8119" s="8" t="s">
        <v>27</v>
      </c>
      <c r="K8119" s="8" t="s">
        <v>28</v>
      </c>
      <c r="L8119" s="8" t="s">
        <v>43</v>
      </c>
      <c r="M8119" s="7" t="s">
        <v>169</v>
      </c>
      <c r="N8119" s="7" t="s">
        <v>5633</v>
      </c>
      <c r="O8119" s="8" t="s">
        <v>32</v>
      </c>
      <c r="P8119" s="8" t="s">
        <v>22</v>
      </c>
      <c r="Q8119" s="8" t="s">
        <v>40455</v>
      </c>
      <c r="R8119" s="8" t="s">
        <v>168</v>
      </c>
      <c r="S8119" s="7" t="s">
        <v>40456</v>
      </c>
      <c r="T8119" s="7" t="s">
        <v>5655</v>
      </c>
    </row>
    <row r="8120" customHeight="1" spans="1:20">
      <c r="A8120" s="6">
        <v>45219</v>
      </c>
      <c r="B8120" s="7" t="s">
        <v>40457</v>
      </c>
      <c r="C8120" s="7" t="s">
        <v>5629</v>
      </c>
      <c r="D8120" s="8" t="s">
        <v>22</v>
      </c>
      <c r="E8120" s="7" t="s">
        <v>40458</v>
      </c>
      <c r="F8120" s="7" t="s">
        <v>40459</v>
      </c>
      <c r="G8120" s="8" t="s">
        <v>82</v>
      </c>
      <c r="H8120" s="8" t="s">
        <v>22</v>
      </c>
      <c r="I8120" s="8" t="s">
        <v>5632</v>
      </c>
      <c r="J8120" s="8" t="s">
        <v>27</v>
      </c>
      <c r="K8120" s="8" t="s">
        <v>28</v>
      </c>
      <c r="L8120" s="8" t="s">
        <v>43</v>
      </c>
      <c r="M8120" s="7" t="s">
        <v>169</v>
      </c>
      <c r="N8120" s="7" t="s">
        <v>5633</v>
      </c>
      <c r="O8120" s="8" t="s">
        <v>32</v>
      </c>
      <c r="P8120" s="8" t="s">
        <v>22</v>
      </c>
      <c r="Q8120" s="8" t="s">
        <v>40460</v>
      </c>
      <c r="R8120" s="8" t="s">
        <v>168</v>
      </c>
      <c r="S8120" s="7" t="s">
        <v>40461</v>
      </c>
      <c r="T8120" s="7" t="s">
        <v>5636</v>
      </c>
    </row>
    <row r="8121" customHeight="1" spans="1:20">
      <c r="A8121" s="6">
        <v>45219</v>
      </c>
      <c r="B8121" s="7" t="s">
        <v>40462</v>
      </c>
      <c r="C8121" s="7" t="s">
        <v>5644</v>
      </c>
      <c r="D8121" s="8" t="s">
        <v>22</v>
      </c>
      <c r="E8121" s="7" t="s">
        <v>40463</v>
      </c>
      <c r="F8121" s="7" t="s">
        <v>40464</v>
      </c>
      <c r="G8121" s="8" t="s">
        <v>82</v>
      </c>
      <c r="H8121" s="8" t="s">
        <v>22</v>
      </c>
      <c r="I8121" s="8" t="s">
        <v>168</v>
      </c>
      <c r="J8121" s="8" t="s">
        <v>27</v>
      </c>
      <c r="K8121" s="8" t="s">
        <v>28</v>
      </c>
      <c r="L8121" s="8" t="s">
        <v>43</v>
      </c>
      <c r="M8121" s="7" t="s">
        <v>169</v>
      </c>
      <c r="N8121" s="7" t="s">
        <v>5633</v>
      </c>
      <c r="O8121" s="8" t="s">
        <v>32</v>
      </c>
      <c r="P8121" s="8" t="s">
        <v>22</v>
      </c>
      <c r="Q8121" s="8" t="s">
        <v>40465</v>
      </c>
      <c r="R8121" s="8" t="s">
        <v>46</v>
      </c>
      <c r="S8121" s="7" t="s">
        <v>22175</v>
      </c>
      <c r="T8121" s="7" t="s">
        <v>5661</v>
      </c>
    </row>
    <row r="8122" customHeight="1" spans="1:20">
      <c r="A8122" s="6">
        <v>45219</v>
      </c>
      <c r="B8122" s="7" t="s">
        <v>40466</v>
      </c>
      <c r="C8122" s="7" t="s">
        <v>6126</v>
      </c>
      <c r="D8122" s="8" t="s">
        <v>22</v>
      </c>
      <c r="E8122" s="7" t="s">
        <v>40467</v>
      </c>
      <c r="F8122" s="7" t="s">
        <v>40468</v>
      </c>
      <c r="G8122" s="8" t="s">
        <v>82</v>
      </c>
      <c r="H8122" s="8" t="s">
        <v>22</v>
      </c>
      <c r="I8122" s="8" t="s">
        <v>175</v>
      </c>
      <c r="J8122" s="8" t="s">
        <v>27</v>
      </c>
      <c r="K8122" s="8" t="s">
        <v>195</v>
      </c>
      <c r="L8122" s="8" t="s">
        <v>22</v>
      </c>
      <c r="M8122" s="7" t="s">
        <v>44</v>
      </c>
      <c r="N8122" s="7" t="s">
        <v>743</v>
      </c>
      <c r="O8122" s="8" t="s">
        <v>32</v>
      </c>
      <c r="P8122" s="8" t="s">
        <v>22</v>
      </c>
      <c r="Q8122" s="8" t="s">
        <v>40469</v>
      </c>
      <c r="R8122" s="8" t="s">
        <v>46</v>
      </c>
      <c r="S8122" s="7" t="s">
        <v>40470</v>
      </c>
      <c r="T8122" s="7" t="s">
        <v>22</v>
      </c>
    </row>
    <row r="8123" customHeight="1" spans="1:20">
      <c r="A8123" s="6">
        <v>45219</v>
      </c>
      <c r="B8123" s="7" t="s">
        <v>40471</v>
      </c>
      <c r="C8123" s="7" t="s">
        <v>6126</v>
      </c>
      <c r="D8123" s="8" t="s">
        <v>22</v>
      </c>
      <c r="E8123" s="7" t="s">
        <v>40472</v>
      </c>
      <c r="F8123" s="7" t="s">
        <v>40473</v>
      </c>
      <c r="G8123" s="8" t="s">
        <v>336</v>
      </c>
      <c r="H8123" s="8" t="s">
        <v>22</v>
      </c>
      <c r="I8123" s="8" t="s">
        <v>299</v>
      </c>
      <c r="J8123" s="8" t="s">
        <v>27</v>
      </c>
      <c r="K8123" s="8" t="s">
        <v>28</v>
      </c>
      <c r="L8123" s="8" t="s">
        <v>43</v>
      </c>
      <c r="M8123" s="7" t="s">
        <v>44</v>
      </c>
      <c r="N8123" s="7" t="s">
        <v>743</v>
      </c>
      <c r="O8123" s="8" t="s">
        <v>32</v>
      </c>
      <c r="P8123" s="8" t="s">
        <v>22</v>
      </c>
      <c r="Q8123" s="8" t="s">
        <v>40474</v>
      </c>
      <c r="R8123" s="8" t="s">
        <v>46</v>
      </c>
      <c r="S8123" s="7" t="s">
        <v>40475</v>
      </c>
      <c r="T8123" s="7" t="s">
        <v>22</v>
      </c>
    </row>
    <row r="8124" customHeight="1" spans="1:20">
      <c r="A8124" s="6">
        <v>45219</v>
      </c>
      <c r="B8124" s="7" t="s">
        <v>40476</v>
      </c>
      <c r="C8124" s="7" t="s">
        <v>6126</v>
      </c>
      <c r="D8124" s="8" t="s">
        <v>22</v>
      </c>
      <c r="E8124" s="7" t="s">
        <v>38666</v>
      </c>
      <c r="F8124" s="7" t="s">
        <v>38667</v>
      </c>
      <c r="G8124" s="8" t="s">
        <v>82</v>
      </c>
      <c r="H8124" s="8" t="s">
        <v>110</v>
      </c>
      <c r="I8124" s="8" t="s">
        <v>117</v>
      </c>
      <c r="J8124" s="8" t="s">
        <v>27</v>
      </c>
      <c r="K8124" s="8" t="s">
        <v>28</v>
      </c>
      <c r="L8124" s="8" t="s">
        <v>43</v>
      </c>
      <c r="M8124" s="7" t="s">
        <v>30</v>
      </c>
      <c r="N8124" s="7" t="s">
        <v>743</v>
      </c>
      <c r="O8124" s="8" t="s">
        <v>32</v>
      </c>
      <c r="P8124" s="8" t="s">
        <v>22</v>
      </c>
      <c r="Q8124" s="8" t="s">
        <v>40477</v>
      </c>
      <c r="R8124" s="8" t="s">
        <v>46</v>
      </c>
      <c r="S8124" s="7" t="s">
        <v>40478</v>
      </c>
      <c r="T8124" s="7" t="s">
        <v>22</v>
      </c>
    </row>
    <row r="8125" customHeight="1" spans="1:20">
      <c r="A8125" s="6">
        <v>45219</v>
      </c>
      <c r="B8125" s="7" t="s">
        <v>40479</v>
      </c>
      <c r="C8125" s="7" t="s">
        <v>6126</v>
      </c>
      <c r="D8125" s="8" t="s">
        <v>22</v>
      </c>
      <c r="E8125" s="7" t="s">
        <v>35008</v>
      </c>
      <c r="F8125" s="7" t="s">
        <v>35009</v>
      </c>
      <c r="G8125" s="8" t="s">
        <v>82</v>
      </c>
      <c r="H8125" s="8" t="s">
        <v>22</v>
      </c>
      <c r="I8125" s="8" t="s">
        <v>337</v>
      </c>
      <c r="J8125" s="8" t="s">
        <v>27</v>
      </c>
      <c r="K8125" s="8" t="s">
        <v>28</v>
      </c>
      <c r="L8125" s="8" t="s">
        <v>43</v>
      </c>
      <c r="M8125" s="7" t="s">
        <v>30</v>
      </c>
      <c r="N8125" s="7" t="s">
        <v>743</v>
      </c>
      <c r="O8125" s="8" t="s">
        <v>32</v>
      </c>
      <c r="P8125" s="8" t="s">
        <v>22</v>
      </c>
      <c r="Q8125" s="8" t="s">
        <v>40480</v>
      </c>
      <c r="R8125" s="8" t="s">
        <v>46</v>
      </c>
      <c r="S8125" s="7" t="s">
        <v>40481</v>
      </c>
      <c r="T8125" s="7" t="s">
        <v>40482</v>
      </c>
    </row>
    <row r="8126" customHeight="1" spans="1:20">
      <c r="A8126" s="6">
        <v>45219</v>
      </c>
      <c r="B8126" s="7" t="s">
        <v>40483</v>
      </c>
      <c r="C8126" s="7" t="s">
        <v>6126</v>
      </c>
      <c r="D8126" s="8" t="s">
        <v>22</v>
      </c>
      <c r="E8126" s="7" t="s">
        <v>40484</v>
      </c>
      <c r="F8126" s="7" t="s">
        <v>40485</v>
      </c>
      <c r="G8126" s="8" t="s">
        <v>130</v>
      </c>
      <c r="H8126" s="8" t="s">
        <v>110</v>
      </c>
      <c r="I8126" s="8" t="s">
        <v>155</v>
      </c>
      <c r="J8126" s="8" t="s">
        <v>27</v>
      </c>
      <c r="K8126" s="8" t="s">
        <v>28</v>
      </c>
      <c r="L8126" s="8" t="s">
        <v>43</v>
      </c>
      <c r="M8126" s="7" t="s">
        <v>30</v>
      </c>
      <c r="N8126" s="7" t="s">
        <v>743</v>
      </c>
      <c r="O8126" s="8" t="s">
        <v>32</v>
      </c>
      <c r="P8126" s="8" t="s">
        <v>22</v>
      </c>
      <c r="Q8126" s="8" t="s">
        <v>40486</v>
      </c>
      <c r="R8126" s="8" t="s">
        <v>46</v>
      </c>
      <c r="S8126" s="7" t="s">
        <v>40487</v>
      </c>
      <c r="T8126" s="7" t="s">
        <v>40488</v>
      </c>
    </row>
    <row r="8127" customHeight="1" spans="1:20">
      <c r="A8127" s="6">
        <v>45219</v>
      </c>
      <c r="B8127" s="7" t="s">
        <v>40489</v>
      </c>
      <c r="C8127" s="7" t="s">
        <v>6126</v>
      </c>
      <c r="D8127" s="8" t="s">
        <v>22</v>
      </c>
      <c r="E8127" s="7" t="s">
        <v>38656</v>
      </c>
      <c r="F8127" s="7" t="s">
        <v>38657</v>
      </c>
      <c r="G8127" s="8" t="s">
        <v>53</v>
      </c>
      <c r="H8127" s="8" t="s">
        <v>22</v>
      </c>
      <c r="I8127" s="8" t="s">
        <v>175</v>
      </c>
      <c r="J8127" s="8" t="s">
        <v>27</v>
      </c>
      <c r="K8127" s="8" t="s">
        <v>28</v>
      </c>
      <c r="L8127" s="8" t="s">
        <v>43</v>
      </c>
      <c r="M8127" s="7" t="s">
        <v>44</v>
      </c>
      <c r="N8127" s="7" t="s">
        <v>743</v>
      </c>
      <c r="O8127" s="8" t="s">
        <v>32</v>
      </c>
      <c r="P8127" s="8" t="s">
        <v>22</v>
      </c>
      <c r="Q8127" s="8" t="s">
        <v>40490</v>
      </c>
      <c r="R8127" s="8" t="s">
        <v>46</v>
      </c>
      <c r="S8127" s="7" t="s">
        <v>40491</v>
      </c>
      <c r="T8127" s="7" t="s">
        <v>40492</v>
      </c>
    </row>
    <row r="8128" customHeight="1" spans="1:20">
      <c r="A8128" s="6">
        <v>45219</v>
      </c>
      <c r="B8128" s="7" t="s">
        <v>40493</v>
      </c>
      <c r="C8128" s="7" t="s">
        <v>6126</v>
      </c>
      <c r="D8128" s="8" t="s">
        <v>22</v>
      </c>
      <c r="E8128" s="7" t="s">
        <v>36913</v>
      </c>
      <c r="F8128" s="7" t="s">
        <v>36914</v>
      </c>
      <c r="G8128" s="8" t="s">
        <v>82</v>
      </c>
      <c r="H8128" s="8" t="s">
        <v>22</v>
      </c>
      <c r="I8128" s="8" t="s">
        <v>63</v>
      </c>
      <c r="J8128" s="8" t="s">
        <v>27</v>
      </c>
      <c r="K8128" s="8" t="s">
        <v>28</v>
      </c>
      <c r="L8128" s="8" t="s">
        <v>43</v>
      </c>
      <c r="M8128" s="7" t="s">
        <v>44</v>
      </c>
      <c r="N8128" s="7" t="s">
        <v>743</v>
      </c>
      <c r="O8128" s="8" t="s">
        <v>32</v>
      </c>
      <c r="P8128" s="8" t="s">
        <v>22</v>
      </c>
      <c r="Q8128" s="8" t="s">
        <v>40494</v>
      </c>
      <c r="R8128" s="8" t="s">
        <v>46</v>
      </c>
      <c r="S8128" s="7" t="s">
        <v>40495</v>
      </c>
      <c r="T8128" s="7" t="s">
        <v>40496</v>
      </c>
    </row>
    <row r="8129" customHeight="1" spans="1:20">
      <c r="A8129" s="6">
        <v>45219</v>
      </c>
      <c r="B8129" s="7" t="s">
        <v>40497</v>
      </c>
      <c r="C8129" s="7" t="s">
        <v>6126</v>
      </c>
      <c r="D8129" s="8" t="s">
        <v>22</v>
      </c>
      <c r="E8129" s="7" t="s">
        <v>40498</v>
      </c>
      <c r="F8129" s="7" t="s">
        <v>40499</v>
      </c>
      <c r="G8129" s="8" t="s">
        <v>82</v>
      </c>
      <c r="H8129" s="8" t="s">
        <v>22</v>
      </c>
      <c r="I8129" s="8" t="s">
        <v>131</v>
      </c>
      <c r="J8129" s="8" t="s">
        <v>27</v>
      </c>
      <c r="K8129" s="8" t="s">
        <v>28</v>
      </c>
      <c r="L8129" s="8" t="s">
        <v>43</v>
      </c>
      <c r="M8129" s="7" t="s">
        <v>30</v>
      </c>
      <c r="N8129" s="7" t="s">
        <v>743</v>
      </c>
      <c r="O8129" s="8" t="s">
        <v>32</v>
      </c>
      <c r="P8129" s="8" t="s">
        <v>22</v>
      </c>
      <c r="Q8129" s="8" t="s">
        <v>40500</v>
      </c>
      <c r="R8129" s="8" t="s">
        <v>46</v>
      </c>
      <c r="S8129" s="7" t="s">
        <v>40501</v>
      </c>
      <c r="T8129" s="7" t="s">
        <v>13307</v>
      </c>
    </row>
    <row r="8130" customHeight="1" spans="1:20">
      <c r="A8130" s="6">
        <v>45219</v>
      </c>
      <c r="B8130" s="7" t="s">
        <v>40502</v>
      </c>
      <c r="C8130" s="7" t="s">
        <v>6126</v>
      </c>
      <c r="D8130" s="8" t="s">
        <v>22</v>
      </c>
      <c r="E8130" s="7" t="s">
        <v>20433</v>
      </c>
      <c r="F8130" s="7" t="s">
        <v>20434</v>
      </c>
      <c r="G8130" s="8" t="s">
        <v>62</v>
      </c>
      <c r="H8130" s="8" t="s">
        <v>22</v>
      </c>
      <c r="I8130" s="8" t="s">
        <v>207</v>
      </c>
      <c r="J8130" s="8" t="s">
        <v>27</v>
      </c>
      <c r="K8130" s="8" t="s">
        <v>28</v>
      </c>
      <c r="L8130" s="8" t="s">
        <v>43</v>
      </c>
      <c r="M8130" s="7" t="s">
        <v>44</v>
      </c>
      <c r="N8130" s="7" t="s">
        <v>743</v>
      </c>
      <c r="O8130" s="8" t="s">
        <v>32</v>
      </c>
      <c r="P8130" s="8" t="s">
        <v>22</v>
      </c>
      <c r="Q8130" s="8" t="s">
        <v>40503</v>
      </c>
      <c r="R8130" s="8" t="s">
        <v>46</v>
      </c>
      <c r="S8130" s="7" t="s">
        <v>40504</v>
      </c>
      <c r="T8130" s="7" t="s">
        <v>13307</v>
      </c>
    </row>
    <row r="8131" customHeight="1" spans="1:20">
      <c r="A8131" s="6">
        <v>45219</v>
      </c>
      <c r="B8131" s="7" t="s">
        <v>40505</v>
      </c>
      <c r="C8131" s="7" t="s">
        <v>6126</v>
      </c>
      <c r="D8131" s="8" t="s">
        <v>22</v>
      </c>
      <c r="E8131" s="7" t="s">
        <v>30429</v>
      </c>
      <c r="F8131" s="7" t="s">
        <v>30430</v>
      </c>
      <c r="G8131" s="8" t="s">
        <v>53</v>
      </c>
      <c r="H8131" s="8" t="s">
        <v>22</v>
      </c>
      <c r="I8131" s="8" t="s">
        <v>75</v>
      </c>
      <c r="J8131" s="8" t="s">
        <v>27</v>
      </c>
      <c r="K8131" s="8" t="s">
        <v>28</v>
      </c>
      <c r="L8131" s="8" t="s">
        <v>43</v>
      </c>
      <c r="M8131" s="7" t="s">
        <v>44</v>
      </c>
      <c r="N8131" s="7" t="s">
        <v>743</v>
      </c>
      <c r="O8131" s="8" t="s">
        <v>32</v>
      </c>
      <c r="P8131" s="8" t="s">
        <v>22</v>
      </c>
      <c r="Q8131" s="8" t="s">
        <v>40506</v>
      </c>
      <c r="R8131" s="8" t="s">
        <v>46</v>
      </c>
      <c r="S8131" s="7" t="s">
        <v>40507</v>
      </c>
      <c r="T8131" s="7" t="s">
        <v>40508</v>
      </c>
    </row>
    <row r="8132" customHeight="1" spans="1:20">
      <c r="A8132" s="6">
        <v>45219</v>
      </c>
      <c r="B8132" s="7" t="s">
        <v>40509</v>
      </c>
      <c r="C8132" s="7" t="s">
        <v>7120</v>
      </c>
      <c r="D8132" s="8" t="s">
        <v>22</v>
      </c>
      <c r="E8132" s="7" t="s">
        <v>40510</v>
      </c>
      <c r="F8132" s="7" t="s">
        <v>40511</v>
      </c>
      <c r="G8132" s="8" t="s">
        <v>130</v>
      </c>
      <c r="H8132" s="8" t="s">
        <v>22</v>
      </c>
      <c r="I8132" s="8" t="s">
        <v>26</v>
      </c>
      <c r="J8132" s="8" t="s">
        <v>27</v>
      </c>
      <c r="K8132" s="8" t="s">
        <v>76</v>
      </c>
      <c r="L8132" s="8" t="s">
        <v>29</v>
      </c>
      <c r="M8132" s="7" t="s">
        <v>30</v>
      </c>
      <c r="N8132" s="7" t="s">
        <v>31</v>
      </c>
      <c r="O8132" s="8" t="s">
        <v>32</v>
      </c>
      <c r="P8132" s="8" t="s">
        <v>22</v>
      </c>
      <c r="Q8132" s="8" t="s">
        <v>40512</v>
      </c>
      <c r="R8132" s="8" t="s">
        <v>34</v>
      </c>
      <c r="S8132" s="7" t="s">
        <v>40513</v>
      </c>
      <c r="T8132" s="7" t="s">
        <v>40514</v>
      </c>
    </row>
    <row r="8133" customHeight="1" spans="1:20">
      <c r="A8133" s="6">
        <v>45219</v>
      </c>
      <c r="B8133" s="7" t="s">
        <v>40515</v>
      </c>
      <c r="C8133" s="7" t="s">
        <v>18199</v>
      </c>
      <c r="D8133" s="8" t="s">
        <v>22</v>
      </c>
      <c r="E8133" s="7" t="s">
        <v>36835</v>
      </c>
      <c r="F8133" s="7" t="s">
        <v>36836</v>
      </c>
      <c r="G8133" s="8" t="s">
        <v>53</v>
      </c>
      <c r="H8133" s="8" t="s">
        <v>22</v>
      </c>
      <c r="I8133" s="8" t="s">
        <v>63</v>
      </c>
      <c r="J8133" s="8" t="s">
        <v>27</v>
      </c>
      <c r="K8133" s="8" t="s">
        <v>28</v>
      </c>
      <c r="L8133" s="8" t="s">
        <v>43</v>
      </c>
      <c r="M8133" s="7" t="s">
        <v>44</v>
      </c>
      <c r="N8133" s="7" t="s">
        <v>31</v>
      </c>
      <c r="O8133" s="8" t="s">
        <v>32</v>
      </c>
      <c r="P8133" s="8" t="s">
        <v>22</v>
      </c>
      <c r="Q8133" s="8" t="s">
        <v>40516</v>
      </c>
      <c r="R8133" s="8" t="s">
        <v>46</v>
      </c>
      <c r="S8133" s="7" t="s">
        <v>40517</v>
      </c>
      <c r="T8133" s="7" t="s">
        <v>40518</v>
      </c>
    </row>
    <row r="8134" customHeight="1" spans="1:20">
      <c r="A8134" s="6">
        <v>45219</v>
      </c>
      <c r="B8134" s="7" t="s">
        <v>40519</v>
      </c>
      <c r="C8134" s="7" t="s">
        <v>4154</v>
      </c>
      <c r="D8134" s="8" t="s">
        <v>22</v>
      </c>
      <c r="E8134" s="7" t="s">
        <v>31936</v>
      </c>
      <c r="F8134" s="7" t="s">
        <v>31937</v>
      </c>
      <c r="G8134" s="8" t="s">
        <v>62</v>
      </c>
      <c r="H8134" s="8" t="s">
        <v>22</v>
      </c>
      <c r="I8134" s="8" t="s">
        <v>880</v>
      </c>
      <c r="J8134" s="8" t="s">
        <v>27</v>
      </c>
      <c r="K8134" s="8" t="s">
        <v>28</v>
      </c>
      <c r="L8134" s="8" t="s">
        <v>43</v>
      </c>
      <c r="M8134" s="7" t="s">
        <v>30</v>
      </c>
      <c r="N8134" s="7" t="s">
        <v>31</v>
      </c>
      <c r="O8134" s="8" t="s">
        <v>32</v>
      </c>
      <c r="P8134" s="8" t="s">
        <v>22</v>
      </c>
      <c r="Q8134" s="8" t="s">
        <v>40520</v>
      </c>
      <c r="R8134" s="8" t="s">
        <v>46</v>
      </c>
      <c r="S8134" s="7" t="s">
        <v>40521</v>
      </c>
      <c r="T8134" s="7" t="s">
        <v>40522</v>
      </c>
    </row>
    <row r="8135" customHeight="1" spans="1:20">
      <c r="A8135" s="6">
        <v>45219</v>
      </c>
      <c r="B8135" s="7" t="s">
        <v>40523</v>
      </c>
      <c r="C8135" s="7" t="s">
        <v>6126</v>
      </c>
      <c r="D8135" s="8" t="s">
        <v>22</v>
      </c>
      <c r="E8135" s="7" t="s">
        <v>40524</v>
      </c>
      <c r="F8135" s="7" t="s">
        <v>3298</v>
      </c>
      <c r="G8135" s="8" t="s">
        <v>130</v>
      </c>
      <c r="H8135" s="8" t="s">
        <v>110</v>
      </c>
      <c r="I8135" s="8" t="s">
        <v>732</v>
      </c>
      <c r="J8135" s="8" t="s">
        <v>27</v>
      </c>
      <c r="K8135" s="8" t="s">
        <v>28</v>
      </c>
      <c r="L8135" s="8" t="s">
        <v>43</v>
      </c>
      <c r="M8135" s="7" t="s">
        <v>30</v>
      </c>
      <c r="N8135" s="7" t="s">
        <v>743</v>
      </c>
      <c r="O8135" s="8" t="s">
        <v>32</v>
      </c>
      <c r="P8135" s="8" t="s">
        <v>22</v>
      </c>
      <c r="Q8135" s="8" t="s">
        <v>40525</v>
      </c>
      <c r="R8135" s="8" t="s">
        <v>46</v>
      </c>
      <c r="S8135" s="7" t="s">
        <v>40526</v>
      </c>
      <c r="T8135" s="7" t="s">
        <v>40527</v>
      </c>
    </row>
    <row r="8136" customHeight="1" spans="1:20">
      <c r="A8136" s="6">
        <v>45219</v>
      </c>
      <c r="B8136" s="7" t="s">
        <v>40528</v>
      </c>
      <c r="C8136" s="7" t="s">
        <v>6126</v>
      </c>
      <c r="D8136" s="8" t="s">
        <v>22</v>
      </c>
      <c r="E8136" s="7" t="s">
        <v>40529</v>
      </c>
      <c r="F8136" s="7" t="s">
        <v>40530</v>
      </c>
      <c r="G8136" s="8" t="s">
        <v>82</v>
      </c>
      <c r="H8136" s="8" t="s">
        <v>22</v>
      </c>
      <c r="I8136" s="8" t="s">
        <v>991</v>
      </c>
      <c r="J8136" s="8" t="s">
        <v>27</v>
      </c>
      <c r="K8136" s="8" t="s">
        <v>28</v>
      </c>
      <c r="L8136" s="8" t="s">
        <v>43</v>
      </c>
      <c r="M8136" s="7" t="s">
        <v>44</v>
      </c>
      <c r="N8136" s="7" t="s">
        <v>743</v>
      </c>
      <c r="O8136" s="8" t="s">
        <v>32</v>
      </c>
      <c r="P8136" s="8" t="s">
        <v>22</v>
      </c>
      <c r="Q8136" s="8" t="s">
        <v>40531</v>
      </c>
      <c r="R8136" s="8" t="s">
        <v>46</v>
      </c>
      <c r="S8136" s="7" t="s">
        <v>40532</v>
      </c>
      <c r="T8136" s="7" t="s">
        <v>40533</v>
      </c>
    </row>
    <row r="8137" customHeight="1" spans="1:20">
      <c r="A8137" s="6">
        <v>45219</v>
      </c>
      <c r="B8137" s="7" t="s">
        <v>40534</v>
      </c>
      <c r="C8137" s="7" t="s">
        <v>6126</v>
      </c>
      <c r="D8137" s="8" t="s">
        <v>22</v>
      </c>
      <c r="E8137" s="7" t="s">
        <v>40535</v>
      </c>
      <c r="F8137" s="7" t="s">
        <v>40536</v>
      </c>
      <c r="G8137" s="8" t="s">
        <v>69</v>
      </c>
      <c r="H8137" s="8" t="s">
        <v>22</v>
      </c>
      <c r="I8137" s="8" t="s">
        <v>880</v>
      </c>
      <c r="J8137" s="8" t="s">
        <v>27</v>
      </c>
      <c r="K8137" s="8" t="s">
        <v>28</v>
      </c>
      <c r="L8137" s="8" t="s">
        <v>43</v>
      </c>
      <c r="M8137" s="7" t="s">
        <v>30</v>
      </c>
      <c r="N8137" s="7" t="s">
        <v>743</v>
      </c>
      <c r="O8137" s="8" t="s">
        <v>32</v>
      </c>
      <c r="P8137" s="8" t="s">
        <v>22</v>
      </c>
      <c r="Q8137" s="8" t="s">
        <v>40537</v>
      </c>
      <c r="R8137" s="8" t="s">
        <v>46</v>
      </c>
      <c r="S8137" s="7" t="s">
        <v>40538</v>
      </c>
      <c r="T8137" s="7" t="s">
        <v>40539</v>
      </c>
    </row>
    <row r="8138" customHeight="1" spans="1:20">
      <c r="A8138" s="6">
        <v>45219</v>
      </c>
      <c r="B8138" s="7" t="s">
        <v>40540</v>
      </c>
      <c r="C8138" s="7" t="s">
        <v>6126</v>
      </c>
      <c r="D8138" s="8" t="s">
        <v>22</v>
      </c>
      <c r="E8138" s="7" t="s">
        <v>40541</v>
      </c>
      <c r="F8138" s="7" t="s">
        <v>40542</v>
      </c>
      <c r="G8138" s="8" t="s">
        <v>82</v>
      </c>
      <c r="H8138" s="8" t="s">
        <v>22</v>
      </c>
      <c r="I8138" s="8" t="s">
        <v>63</v>
      </c>
      <c r="J8138" s="8" t="s">
        <v>27</v>
      </c>
      <c r="K8138" s="8" t="s">
        <v>28</v>
      </c>
      <c r="L8138" s="8" t="s">
        <v>43</v>
      </c>
      <c r="M8138" s="7" t="s">
        <v>30</v>
      </c>
      <c r="N8138" s="7" t="s">
        <v>743</v>
      </c>
      <c r="O8138" s="8" t="s">
        <v>32</v>
      </c>
      <c r="P8138" s="8" t="s">
        <v>22</v>
      </c>
      <c r="Q8138" s="8" t="s">
        <v>40543</v>
      </c>
      <c r="R8138" s="8" t="s">
        <v>46</v>
      </c>
      <c r="S8138" s="7" t="s">
        <v>40544</v>
      </c>
      <c r="T8138" s="7" t="s">
        <v>40545</v>
      </c>
    </row>
    <row r="8139" customHeight="1" spans="1:20">
      <c r="A8139" s="6">
        <v>45219</v>
      </c>
      <c r="B8139" s="7" t="s">
        <v>40546</v>
      </c>
      <c r="C8139" s="7" t="s">
        <v>204</v>
      </c>
      <c r="D8139" s="8" t="s">
        <v>22</v>
      </c>
      <c r="E8139" s="7" t="s">
        <v>40547</v>
      </c>
      <c r="F8139" s="7" t="s">
        <v>40548</v>
      </c>
      <c r="G8139" s="8" t="s">
        <v>130</v>
      </c>
      <c r="H8139" s="8" t="s">
        <v>6662</v>
      </c>
      <c r="I8139" s="8" t="s">
        <v>299</v>
      </c>
      <c r="J8139" s="8" t="s">
        <v>27</v>
      </c>
      <c r="K8139" s="8" t="s">
        <v>28</v>
      </c>
      <c r="L8139" s="8" t="s">
        <v>43</v>
      </c>
      <c r="M8139" s="7" t="s">
        <v>44</v>
      </c>
      <c r="N8139" s="7" t="s">
        <v>208</v>
      </c>
      <c r="O8139" s="8" t="s">
        <v>32</v>
      </c>
      <c r="P8139" s="8" t="s">
        <v>22</v>
      </c>
      <c r="Q8139" s="8" t="s">
        <v>40549</v>
      </c>
      <c r="R8139" s="8" t="s">
        <v>56</v>
      </c>
      <c r="S8139" s="7" t="s">
        <v>40550</v>
      </c>
      <c r="T8139" s="7" t="s">
        <v>22</v>
      </c>
    </row>
    <row r="8140" customHeight="1" spans="1:20">
      <c r="A8140" s="6">
        <v>45219</v>
      </c>
      <c r="B8140" s="7" t="s">
        <v>40551</v>
      </c>
      <c r="C8140" s="7" t="s">
        <v>204</v>
      </c>
      <c r="D8140" s="8" t="s">
        <v>22</v>
      </c>
      <c r="E8140" s="7" t="s">
        <v>40552</v>
      </c>
      <c r="F8140" s="7" t="s">
        <v>40553</v>
      </c>
      <c r="G8140" s="8" t="s">
        <v>82</v>
      </c>
      <c r="H8140" s="8" t="s">
        <v>148</v>
      </c>
      <c r="I8140" s="8" t="s">
        <v>337</v>
      </c>
      <c r="J8140" s="8" t="s">
        <v>27</v>
      </c>
      <c r="K8140" s="8" t="s">
        <v>28</v>
      </c>
      <c r="L8140" s="8" t="s">
        <v>43</v>
      </c>
      <c r="M8140" s="7" t="s">
        <v>169</v>
      </c>
      <c r="N8140" s="7" t="s">
        <v>208</v>
      </c>
      <c r="O8140" s="8" t="s">
        <v>32</v>
      </c>
      <c r="P8140" s="8" t="s">
        <v>22</v>
      </c>
      <c r="Q8140" s="8" t="s">
        <v>40554</v>
      </c>
      <c r="R8140" s="8" t="s">
        <v>56</v>
      </c>
      <c r="S8140" s="7" t="s">
        <v>40555</v>
      </c>
      <c r="T8140" s="7" t="s">
        <v>22</v>
      </c>
    </row>
    <row r="8141" customHeight="1" spans="1:20">
      <c r="A8141" s="6">
        <v>45219</v>
      </c>
      <c r="B8141" s="7" t="s">
        <v>40556</v>
      </c>
      <c r="C8141" s="7" t="s">
        <v>204</v>
      </c>
      <c r="D8141" s="8" t="s">
        <v>22</v>
      </c>
      <c r="E8141" s="7" t="s">
        <v>40557</v>
      </c>
      <c r="F8141" s="7" t="s">
        <v>40558</v>
      </c>
      <c r="G8141" s="8" t="s">
        <v>336</v>
      </c>
      <c r="H8141" s="8" t="s">
        <v>148</v>
      </c>
      <c r="I8141" s="8" t="s">
        <v>117</v>
      </c>
      <c r="J8141" s="8" t="s">
        <v>27</v>
      </c>
      <c r="K8141" s="8" t="s">
        <v>28</v>
      </c>
      <c r="L8141" s="8" t="s">
        <v>43</v>
      </c>
      <c r="M8141" s="7" t="s">
        <v>44</v>
      </c>
      <c r="N8141" s="7" t="s">
        <v>208</v>
      </c>
      <c r="O8141" s="8" t="s">
        <v>32</v>
      </c>
      <c r="P8141" s="8" t="s">
        <v>22</v>
      </c>
      <c r="Q8141" s="8" t="s">
        <v>40559</v>
      </c>
      <c r="R8141" s="8" t="s">
        <v>56</v>
      </c>
      <c r="S8141" s="7" t="s">
        <v>40560</v>
      </c>
      <c r="T8141" s="7" t="s">
        <v>22</v>
      </c>
    </row>
    <row r="8142" customHeight="1" spans="1:20">
      <c r="A8142" s="6">
        <v>45219</v>
      </c>
      <c r="B8142" s="7" t="s">
        <v>40561</v>
      </c>
      <c r="C8142" s="7" t="s">
        <v>204</v>
      </c>
      <c r="D8142" s="8" t="s">
        <v>22</v>
      </c>
      <c r="E8142" s="7" t="s">
        <v>40562</v>
      </c>
      <c r="F8142" s="7" t="s">
        <v>17827</v>
      </c>
      <c r="G8142" s="8" t="s">
        <v>130</v>
      </c>
      <c r="H8142" s="8" t="s">
        <v>110</v>
      </c>
      <c r="I8142" s="8" t="s">
        <v>42</v>
      </c>
      <c r="J8142" s="8" t="s">
        <v>27</v>
      </c>
      <c r="K8142" s="8" t="s">
        <v>28</v>
      </c>
      <c r="L8142" s="8" t="s">
        <v>43</v>
      </c>
      <c r="M8142" s="7" t="s">
        <v>44</v>
      </c>
      <c r="N8142" s="7" t="s">
        <v>208</v>
      </c>
      <c r="O8142" s="8" t="s">
        <v>32</v>
      </c>
      <c r="P8142" s="8" t="s">
        <v>22</v>
      </c>
      <c r="Q8142" s="8" t="s">
        <v>40563</v>
      </c>
      <c r="R8142" s="8" t="s">
        <v>56</v>
      </c>
      <c r="S8142" s="7" t="s">
        <v>40564</v>
      </c>
      <c r="T8142" s="7" t="s">
        <v>22</v>
      </c>
    </row>
    <row r="8143" customHeight="1" spans="1:20">
      <c r="A8143" s="6">
        <v>45219</v>
      </c>
      <c r="B8143" s="7" t="s">
        <v>40565</v>
      </c>
      <c r="C8143" s="7" t="s">
        <v>204</v>
      </c>
      <c r="D8143" s="8" t="s">
        <v>22</v>
      </c>
      <c r="E8143" s="7" t="s">
        <v>40566</v>
      </c>
      <c r="F8143" s="7" t="s">
        <v>40567</v>
      </c>
      <c r="G8143" s="8" t="s">
        <v>41</v>
      </c>
      <c r="H8143" s="8" t="s">
        <v>22</v>
      </c>
      <c r="I8143" s="8" t="s">
        <v>384</v>
      </c>
      <c r="J8143" s="8" t="s">
        <v>27</v>
      </c>
      <c r="K8143" s="8" t="s">
        <v>28</v>
      </c>
      <c r="L8143" s="8" t="s">
        <v>43</v>
      </c>
      <c r="M8143" s="7" t="s">
        <v>44</v>
      </c>
      <c r="N8143" s="7" t="s">
        <v>208</v>
      </c>
      <c r="O8143" s="8" t="s">
        <v>32</v>
      </c>
      <c r="P8143" s="8" t="s">
        <v>22</v>
      </c>
      <c r="Q8143" s="8" t="s">
        <v>40568</v>
      </c>
      <c r="R8143" s="8" t="s">
        <v>56</v>
      </c>
      <c r="S8143" s="7" t="s">
        <v>40569</v>
      </c>
      <c r="T8143" s="7" t="s">
        <v>22</v>
      </c>
    </row>
    <row r="8144" customHeight="1" spans="1:20">
      <c r="A8144" s="6">
        <v>45219</v>
      </c>
      <c r="B8144" s="7" t="s">
        <v>40570</v>
      </c>
      <c r="C8144" s="7" t="s">
        <v>204</v>
      </c>
      <c r="D8144" s="8" t="s">
        <v>22</v>
      </c>
      <c r="E8144" s="7" t="s">
        <v>40571</v>
      </c>
      <c r="F8144" s="7" t="s">
        <v>40572</v>
      </c>
      <c r="G8144" s="8" t="s">
        <v>336</v>
      </c>
      <c r="H8144" s="8" t="s">
        <v>22</v>
      </c>
      <c r="I8144" s="8" t="s">
        <v>175</v>
      </c>
      <c r="J8144" s="8" t="s">
        <v>27</v>
      </c>
      <c r="K8144" s="8" t="s">
        <v>28</v>
      </c>
      <c r="L8144" s="8" t="s">
        <v>43</v>
      </c>
      <c r="M8144" s="7" t="s">
        <v>30</v>
      </c>
      <c r="N8144" s="7" t="s">
        <v>208</v>
      </c>
      <c r="O8144" s="8" t="s">
        <v>32</v>
      </c>
      <c r="P8144" s="8" t="s">
        <v>22</v>
      </c>
      <c r="Q8144" s="8" t="s">
        <v>40573</v>
      </c>
      <c r="R8144" s="8" t="s">
        <v>56</v>
      </c>
      <c r="S8144" s="7" t="s">
        <v>40574</v>
      </c>
      <c r="T8144" s="7" t="s">
        <v>22</v>
      </c>
    </row>
    <row r="8145" customHeight="1" spans="1:20">
      <c r="A8145" s="6">
        <v>45219</v>
      </c>
      <c r="B8145" s="7" t="s">
        <v>40575</v>
      </c>
      <c r="C8145" s="7" t="s">
        <v>399</v>
      </c>
      <c r="D8145" s="8" t="s">
        <v>22</v>
      </c>
      <c r="E8145" s="7" t="s">
        <v>33702</v>
      </c>
      <c r="F8145" s="7" t="s">
        <v>33703</v>
      </c>
      <c r="G8145" s="8" t="s">
        <v>130</v>
      </c>
      <c r="H8145" s="8" t="s">
        <v>22</v>
      </c>
      <c r="I8145" s="8" t="s">
        <v>576</v>
      </c>
      <c r="J8145" s="8" t="s">
        <v>27</v>
      </c>
      <c r="K8145" s="8" t="s">
        <v>28</v>
      </c>
      <c r="L8145" s="8" t="s">
        <v>43</v>
      </c>
      <c r="M8145" s="7" t="s">
        <v>30</v>
      </c>
      <c r="N8145" s="7" t="s">
        <v>31</v>
      </c>
      <c r="O8145" s="8" t="s">
        <v>32</v>
      </c>
      <c r="P8145" s="8" t="s">
        <v>22</v>
      </c>
      <c r="Q8145" s="8" t="s">
        <v>40576</v>
      </c>
      <c r="R8145" s="8" t="s">
        <v>46</v>
      </c>
      <c r="S8145" s="7" t="s">
        <v>40577</v>
      </c>
      <c r="T8145" s="7" t="s">
        <v>40578</v>
      </c>
    </row>
    <row r="8146" customHeight="1" spans="1:20">
      <c r="A8146" s="6">
        <v>45219</v>
      </c>
      <c r="B8146" s="7" t="s">
        <v>40579</v>
      </c>
      <c r="C8146" s="7" t="s">
        <v>1753</v>
      </c>
      <c r="D8146" s="8" t="s">
        <v>22</v>
      </c>
      <c r="E8146" s="7" t="s">
        <v>40580</v>
      </c>
      <c r="F8146" s="7" t="s">
        <v>7939</v>
      </c>
      <c r="G8146" s="8" t="s">
        <v>336</v>
      </c>
      <c r="H8146" s="8" t="s">
        <v>22</v>
      </c>
      <c r="I8146" s="8" t="s">
        <v>931</v>
      </c>
      <c r="J8146" s="8" t="s">
        <v>27</v>
      </c>
      <c r="K8146" s="8" t="s">
        <v>28</v>
      </c>
      <c r="L8146" s="8" t="s">
        <v>43</v>
      </c>
      <c r="M8146" s="7" t="s">
        <v>44</v>
      </c>
      <c r="N8146" s="7" t="s">
        <v>31</v>
      </c>
      <c r="O8146" s="8" t="s">
        <v>32</v>
      </c>
      <c r="P8146" s="8" t="s">
        <v>22</v>
      </c>
      <c r="Q8146" s="8" t="s">
        <v>40581</v>
      </c>
      <c r="R8146" s="8" t="s">
        <v>46</v>
      </c>
      <c r="S8146" s="7" t="s">
        <v>40582</v>
      </c>
      <c r="T8146" s="7" t="s">
        <v>40583</v>
      </c>
    </row>
    <row r="8147" customHeight="1" spans="1:20">
      <c r="A8147" s="6">
        <v>45219</v>
      </c>
      <c r="B8147" s="7" t="s">
        <v>40584</v>
      </c>
      <c r="C8147" s="7" t="s">
        <v>204</v>
      </c>
      <c r="D8147" s="8" t="s">
        <v>22</v>
      </c>
      <c r="E8147" s="7" t="s">
        <v>40585</v>
      </c>
      <c r="F8147" s="7" t="s">
        <v>40586</v>
      </c>
      <c r="G8147" s="8" t="s">
        <v>130</v>
      </c>
      <c r="H8147" s="8" t="s">
        <v>22</v>
      </c>
      <c r="I8147" s="8" t="s">
        <v>63</v>
      </c>
      <c r="J8147" s="8" t="s">
        <v>27</v>
      </c>
      <c r="K8147" s="8" t="s">
        <v>28</v>
      </c>
      <c r="L8147" s="8" t="s">
        <v>43</v>
      </c>
      <c r="M8147" s="7" t="s">
        <v>30</v>
      </c>
      <c r="N8147" s="7" t="s">
        <v>208</v>
      </c>
      <c r="O8147" s="8" t="s">
        <v>32</v>
      </c>
      <c r="P8147" s="8" t="s">
        <v>22</v>
      </c>
      <c r="Q8147" s="8" t="s">
        <v>40587</v>
      </c>
      <c r="R8147" s="8" t="s">
        <v>56</v>
      </c>
      <c r="S8147" s="7" t="s">
        <v>40588</v>
      </c>
      <c r="T8147" s="7" t="s">
        <v>22</v>
      </c>
    </row>
    <row r="8148" customHeight="1" spans="1:20">
      <c r="A8148" s="6">
        <v>45219</v>
      </c>
      <c r="B8148" s="7" t="s">
        <v>40589</v>
      </c>
      <c r="C8148" s="7" t="s">
        <v>3870</v>
      </c>
      <c r="D8148" s="8" t="s">
        <v>22</v>
      </c>
      <c r="E8148" s="7" t="s">
        <v>40590</v>
      </c>
      <c r="F8148" s="7" t="s">
        <v>40591</v>
      </c>
      <c r="G8148" s="8" t="s">
        <v>53</v>
      </c>
      <c r="H8148" s="8" t="s">
        <v>22</v>
      </c>
      <c r="I8148" s="8" t="s">
        <v>26</v>
      </c>
      <c r="J8148" s="8" t="s">
        <v>27</v>
      </c>
      <c r="K8148" s="8" t="s">
        <v>76</v>
      </c>
      <c r="L8148" s="8" t="s">
        <v>29</v>
      </c>
      <c r="M8148" s="7" t="s">
        <v>30</v>
      </c>
      <c r="N8148" s="7" t="s">
        <v>31</v>
      </c>
      <c r="O8148" s="8" t="s">
        <v>32</v>
      </c>
      <c r="P8148" s="8" t="s">
        <v>22</v>
      </c>
      <c r="Q8148" s="8" t="s">
        <v>40592</v>
      </c>
      <c r="R8148" s="8" t="s">
        <v>34</v>
      </c>
      <c r="S8148" s="7" t="s">
        <v>40593</v>
      </c>
      <c r="T8148" s="7" t="s">
        <v>40594</v>
      </c>
    </row>
    <row r="8149" customHeight="1" spans="1:20">
      <c r="A8149" s="6">
        <v>45219</v>
      </c>
      <c r="B8149" s="7" t="s">
        <v>40595</v>
      </c>
      <c r="C8149" s="7" t="s">
        <v>204</v>
      </c>
      <c r="D8149" s="8" t="s">
        <v>22</v>
      </c>
      <c r="E8149" s="7" t="s">
        <v>40596</v>
      </c>
      <c r="F8149" s="7" t="s">
        <v>40597</v>
      </c>
      <c r="G8149" s="8" t="s">
        <v>69</v>
      </c>
      <c r="H8149" s="8" t="s">
        <v>22</v>
      </c>
      <c r="I8149" s="8" t="s">
        <v>104</v>
      </c>
      <c r="J8149" s="8" t="s">
        <v>27</v>
      </c>
      <c r="K8149" s="8" t="s">
        <v>28</v>
      </c>
      <c r="L8149" s="8" t="s">
        <v>43</v>
      </c>
      <c r="M8149" s="7" t="s">
        <v>30</v>
      </c>
      <c r="N8149" s="7" t="s">
        <v>208</v>
      </c>
      <c r="O8149" s="8" t="s">
        <v>32</v>
      </c>
      <c r="P8149" s="8" t="s">
        <v>22</v>
      </c>
      <c r="Q8149" s="8" t="s">
        <v>40598</v>
      </c>
      <c r="R8149" s="8" t="s">
        <v>56</v>
      </c>
      <c r="S8149" s="7" t="s">
        <v>40599</v>
      </c>
      <c r="T8149" s="7" t="s">
        <v>22</v>
      </c>
    </row>
    <row r="8150" customHeight="1" spans="1:20">
      <c r="A8150" s="6">
        <v>45219</v>
      </c>
      <c r="B8150" s="7" t="s">
        <v>40600</v>
      </c>
      <c r="C8150" s="7" t="s">
        <v>204</v>
      </c>
      <c r="D8150" s="8" t="s">
        <v>22</v>
      </c>
      <c r="E8150" s="7" t="s">
        <v>40601</v>
      </c>
      <c r="F8150" s="7" t="s">
        <v>40602</v>
      </c>
      <c r="G8150" s="8" t="s">
        <v>82</v>
      </c>
      <c r="H8150" s="8" t="s">
        <v>22</v>
      </c>
      <c r="I8150" s="8" t="s">
        <v>149</v>
      </c>
      <c r="J8150" s="8" t="s">
        <v>27</v>
      </c>
      <c r="K8150" s="8" t="s">
        <v>28</v>
      </c>
      <c r="L8150" s="8" t="s">
        <v>43</v>
      </c>
      <c r="M8150" s="7" t="s">
        <v>44</v>
      </c>
      <c r="N8150" s="7" t="s">
        <v>208</v>
      </c>
      <c r="O8150" s="8" t="s">
        <v>32</v>
      </c>
      <c r="P8150" s="8" t="s">
        <v>22</v>
      </c>
      <c r="Q8150" s="8" t="s">
        <v>40603</v>
      </c>
      <c r="R8150" s="8" t="s">
        <v>56</v>
      </c>
      <c r="S8150" s="7" t="s">
        <v>40604</v>
      </c>
      <c r="T8150" s="7" t="s">
        <v>22</v>
      </c>
    </row>
    <row r="8151" customHeight="1" spans="1:20">
      <c r="A8151" s="6">
        <v>45219</v>
      </c>
      <c r="B8151" s="7" t="s">
        <v>40605</v>
      </c>
      <c r="C8151" s="7" t="s">
        <v>1299</v>
      </c>
      <c r="D8151" s="8" t="s">
        <v>22</v>
      </c>
      <c r="E8151" s="7" t="s">
        <v>40606</v>
      </c>
      <c r="F8151" s="7" t="s">
        <v>40607</v>
      </c>
      <c r="G8151" s="8" t="s">
        <v>53</v>
      </c>
      <c r="H8151" s="8" t="s">
        <v>22</v>
      </c>
      <c r="I8151" s="8" t="s">
        <v>576</v>
      </c>
      <c r="J8151" s="8" t="s">
        <v>27</v>
      </c>
      <c r="K8151" s="8" t="s">
        <v>28</v>
      </c>
      <c r="L8151" s="8" t="s">
        <v>43</v>
      </c>
      <c r="M8151" s="7" t="s">
        <v>44</v>
      </c>
      <c r="N8151" s="7" t="s">
        <v>208</v>
      </c>
      <c r="O8151" s="8" t="s">
        <v>32</v>
      </c>
      <c r="P8151" s="8" t="s">
        <v>22</v>
      </c>
      <c r="Q8151" s="8" t="s">
        <v>40608</v>
      </c>
      <c r="R8151" s="8" t="s">
        <v>46</v>
      </c>
      <c r="S8151" s="7" t="s">
        <v>40609</v>
      </c>
      <c r="T8151" s="7" t="s">
        <v>40610</v>
      </c>
    </row>
    <row r="8152" customHeight="1" spans="1:20">
      <c r="A8152" s="6">
        <v>45219</v>
      </c>
      <c r="B8152" s="7" t="s">
        <v>40611</v>
      </c>
      <c r="C8152" s="7" t="s">
        <v>50</v>
      </c>
      <c r="D8152" s="8" t="s">
        <v>22</v>
      </c>
      <c r="E8152" s="7" t="s">
        <v>40612</v>
      </c>
      <c r="F8152" s="7" t="s">
        <v>40613</v>
      </c>
      <c r="G8152" s="8" t="s">
        <v>194</v>
      </c>
      <c r="H8152" s="8" t="s">
        <v>22</v>
      </c>
      <c r="I8152" s="8" t="s">
        <v>241</v>
      </c>
      <c r="J8152" s="8" t="s">
        <v>27</v>
      </c>
      <c r="K8152" s="8" t="s">
        <v>28</v>
      </c>
      <c r="L8152" s="8" t="s">
        <v>43</v>
      </c>
      <c r="M8152" s="7" t="s">
        <v>30</v>
      </c>
      <c r="N8152" s="7" t="s">
        <v>31</v>
      </c>
      <c r="O8152" s="8" t="s">
        <v>32</v>
      </c>
      <c r="P8152" s="8" t="s">
        <v>22</v>
      </c>
      <c r="Q8152" s="8" t="s">
        <v>40614</v>
      </c>
      <c r="R8152" s="8" t="s">
        <v>56</v>
      </c>
      <c r="S8152" s="7" t="s">
        <v>40615</v>
      </c>
      <c r="T8152" s="7" t="s">
        <v>22</v>
      </c>
    </row>
    <row r="8153" customHeight="1" spans="1:20">
      <c r="A8153" s="6">
        <v>45219</v>
      </c>
      <c r="B8153" s="7" t="s">
        <v>40616</v>
      </c>
      <c r="C8153" s="7" t="s">
        <v>50</v>
      </c>
      <c r="D8153" s="8" t="s">
        <v>22</v>
      </c>
      <c r="E8153" s="7" t="s">
        <v>40617</v>
      </c>
      <c r="F8153" s="7" t="s">
        <v>40618</v>
      </c>
      <c r="G8153" s="8" t="s">
        <v>336</v>
      </c>
      <c r="H8153" s="8" t="s">
        <v>148</v>
      </c>
      <c r="I8153" s="8" t="s">
        <v>576</v>
      </c>
      <c r="J8153" s="8" t="s">
        <v>27</v>
      </c>
      <c r="K8153" s="8" t="s">
        <v>28</v>
      </c>
      <c r="L8153" s="8" t="s">
        <v>43</v>
      </c>
      <c r="M8153" s="7" t="s">
        <v>30</v>
      </c>
      <c r="N8153" s="7" t="s">
        <v>31</v>
      </c>
      <c r="O8153" s="8" t="s">
        <v>32</v>
      </c>
      <c r="P8153" s="8" t="s">
        <v>22</v>
      </c>
      <c r="Q8153" s="8" t="s">
        <v>40619</v>
      </c>
      <c r="R8153" s="8" t="s">
        <v>56</v>
      </c>
      <c r="S8153" s="7" t="s">
        <v>40620</v>
      </c>
      <c r="T8153" s="7" t="s">
        <v>22</v>
      </c>
    </row>
    <row r="8154" customHeight="1" spans="1:20">
      <c r="A8154" s="6">
        <v>45219</v>
      </c>
      <c r="B8154" s="7" t="s">
        <v>40621</v>
      </c>
      <c r="C8154" s="7" t="s">
        <v>6302</v>
      </c>
      <c r="D8154" s="8" t="s">
        <v>22</v>
      </c>
      <c r="E8154" s="7" t="s">
        <v>40622</v>
      </c>
      <c r="F8154" s="7" t="s">
        <v>40623</v>
      </c>
      <c r="G8154" s="8" t="s">
        <v>130</v>
      </c>
      <c r="H8154" s="8" t="s">
        <v>22</v>
      </c>
      <c r="I8154" s="8" t="s">
        <v>42</v>
      </c>
      <c r="J8154" s="8" t="s">
        <v>27</v>
      </c>
      <c r="K8154" s="8" t="s">
        <v>28</v>
      </c>
      <c r="L8154" s="8" t="s">
        <v>43</v>
      </c>
      <c r="M8154" s="7" t="s">
        <v>30</v>
      </c>
      <c r="N8154" s="7" t="s">
        <v>31</v>
      </c>
      <c r="O8154" s="8" t="s">
        <v>32</v>
      </c>
      <c r="P8154" s="8" t="s">
        <v>22</v>
      </c>
      <c r="Q8154" s="8" t="s">
        <v>40624</v>
      </c>
      <c r="R8154" s="8" t="s">
        <v>46</v>
      </c>
      <c r="S8154" s="7" t="s">
        <v>40625</v>
      </c>
      <c r="T8154" s="7" t="s">
        <v>22</v>
      </c>
    </row>
    <row r="8155" customHeight="1" spans="1:20">
      <c r="A8155" s="6">
        <v>45219</v>
      </c>
      <c r="B8155" s="7" t="s">
        <v>40626</v>
      </c>
      <c r="C8155" s="7" t="s">
        <v>7199</v>
      </c>
      <c r="D8155" s="8" t="s">
        <v>22</v>
      </c>
      <c r="E8155" s="7" t="s">
        <v>40627</v>
      </c>
      <c r="F8155" s="7" t="s">
        <v>40628</v>
      </c>
      <c r="G8155" s="8" t="s">
        <v>130</v>
      </c>
      <c r="H8155" s="8" t="s">
        <v>22</v>
      </c>
      <c r="I8155" s="8" t="s">
        <v>162</v>
      </c>
      <c r="J8155" s="8" t="s">
        <v>27</v>
      </c>
      <c r="K8155" s="8" t="s">
        <v>28</v>
      </c>
      <c r="L8155" s="8" t="s">
        <v>43</v>
      </c>
      <c r="M8155" s="7" t="s">
        <v>44</v>
      </c>
      <c r="N8155" s="7" t="s">
        <v>31</v>
      </c>
      <c r="O8155" s="8" t="s">
        <v>32</v>
      </c>
      <c r="P8155" s="8" t="s">
        <v>22</v>
      </c>
      <c r="Q8155" s="8" t="s">
        <v>40629</v>
      </c>
      <c r="R8155" s="8" t="s">
        <v>46</v>
      </c>
      <c r="S8155" s="7" t="s">
        <v>40630</v>
      </c>
      <c r="T8155" s="7" t="s">
        <v>22</v>
      </c>
    </row>
    <row r="8156" customHeight="1" spans="1:20">
      <c r="A8156" s="6">
        <v>45219</v>
      </c>
      <c r="B8156" s="7" t="s">
        <v>40631</v>
      </c>
      <c r="C8156" s="7" t="s">
        <v>8032</v>
      </c>
      <c r="D8156" s="8" t="s">
        <v>22</v>
      </c>
      <c r="E8156" s="7" t="s">
        <v>40632</v>
      </c>
      <c r="F8156" s="7" t="s">
        <v>40633</v>
      </c>
      <c r="G8156" s="8" t="s">
        <v>25</v>
      </c>
      <c r="H8156" s="8" t="s">
        <v>148</v>
      </c>
      <c r="I8156" s="8" t="s">
        <v>175</v>
      </c>
      <c r="J8156" s="8" t="s">
        <v>27</v>
      </c>
      <c r="K8156" s="8" t="s">
        <v>28</v>
      </c>
      <c r="L8156" s="8" t="s">
        <v>43</v>
      </c>
      <c r="M8156" s="7" t="s">
        <v>30</v>
      </c>
      <c r="N8156" s="7" t="s">
        <v>31</v>
      </c>
      <c r="O8156" s="8" t="s">
        <v>32</v>
      </c>
      <c r="P8156" s="8" t="s">
        <v>22</v>
      </c>
      <c r="Q8156" s="8" t="s">
        <v>40634</v>
      </c>
      <c r="R8156" s="8" t="s">
        <v>46</v>
      </c>
      <c r="S8156" s="7" t="s">
        <v>40635</v>
      </c>
      <c r="T8156" s="7" t="s">
        <v>22</v>
      </c>
    </row>
    <row r="8157" customHeight="1" spans="1:20">
      <c r="A8157" s="6">
        <v>45219</v>
      </c>
      <c r="B8157" s="7" t="s">
        <v>40636</v>
      </c>
      <c r="C8157" s="7" t="s">
        <v>50</v>
      </c>
      <c r="D8157" s="8" t="s">
        <v>22</v>
      </c>
      <c r="E8157" s="7" t="s">
        <v>40637</v>
      </c>
      <c r="F8157" s="7" t="s">
        <v>40638</v>
      </c>
      <c r="G8157" s="8" t="s">
        <v>130</v>
      </c>
      <c r="H8157" s="8" t="s">
        <v>110</v>
      </c>
      <c r="I8157" s="8" t="s">
        <v>162</v>
      </c>
      <c r="J8157" s="8" t="s">
        <v>27</v>
      </c>
      <c r="K8157" s="8" t="s">
        <v>28</v>
      </c>
      <c r="L8157" s="8" t="s">
        <v>43</v>
      </c>
      <c r="M8157" s="7" t="s">
        <v>30</v>
      </c>
      <c r="N8157" s="7" t="s">
        <v>31</v>
      </c>
      <c r="O8157" s="8" t="s">
        <v>32</v>
      </c>
      <c r="P8157" s="8" t="s">
        <v>22</v>
      </c>
      <c r="Q8157" s="8" t="s">
        <v>40639</v>
      </c>
      <c r="R8157" s="8" t="s">
        <v>46</v>
      </c>
      <c r="S8157" s="7" t="s">
        <v>40640</v>
      </c>
      <c r="T8157" s="7" t="s">
        <v>22</v>
      </c>
    </row>
    <row r="8158" customHeight="1" spans="1:20">
      <c r="A8158" s="6">
        <v>45219</v>
      </c>
      <c r="B8158" s="7" t="s">
        <v>40641</v>
      </c>
      <c r="C8158" s="7" t="s">
        <v>6302</v>
      </c>
      <c r="D8158" s="8" t="s">
        <v>22</v>
      </c>
      <c r="E8158" s="7" t="s">
        <v>40642</v>
      </c>
      <c r="F8158" s="7" t="s">
        <v>40643</v>
      </c>
      <c r="G8158" s="8" t="s">
        <v>336</v>
      </c>
      <c r="H8158" s="8" t="s">
        <v>22</v>
      </c>
      <c r="I8158" s="8" t="s">
        <v>26</v>
      </c>
      <c r="J8158" s="8" t="s">
        <v>27</v>
      </c>
      <c r="K8158" s="8" t="s">
        <v>76</v>
      </c>
      <c r="L8158" s="8" t="s">
        <v>29</v>
      </c>
      <c r="M8158" s="7" t="s">
        <v>30</v>
      </c>
      <c r="N8158" s="7" t="s">
        <v>31</v>
      </c>
      <c r="O8158" s="8" t="s">
        <v>32</v>
      </c>
      <c r="P8158" s="8" t="s">
        <v>22</v>
      </c>
      <c r="Q8158" s="8" t="s">
        <v>40644</v>
      </c>
      <c r="R8158" s="8" t="s">
        <v>34</v>
      </c>
      <c r="S8158" s="7" t="s">
        <v>40645</v>
      </c>
      <c r="T8158" s="7" t="s">
        <v>22</v>
      </c>
    </row>
    <row r="8159" customHeight="1" spans="1:20">
      <c r="A8159" s="6">
        <v>45219</v>
      </c>
      <c r="B8159" s="7" t="s">
        <v>40646</v>
      </c>
      <c r="C8159" s="7" t="s">
        <v>50</v>
      </c>
      <c r="D8159" s="8" t="s">
        <v>22</v>
      </c>
      <c r="E8159" s="7" t="s">
        <v>40647</v>
      </c>
      <c r="F8159" s="7" t="s">
        <v>40648</v>
      </c>
      <c r="G8159" s="8" t="s">
        <v>130</v>
      </c>
      <c r="H8159" s="8" t="s">
        <v>22</v>
      </c>
      <c r="I8159" s="8" t="s">
        <v>576</v>
      </c>
      <c r="J8159" s="8" t="s">
        <v>27</v>
      </c>
      <c r="K8159" s="8" t="s">
        <v>28</v>
      </c>
      <c r="L8159" s="8" t="s">
        <v>43</v>
      </c>
      <c r="M8159" s="7" t="s">
        <v>30</v>
      </c>
      <c r="N8159" s="7" t="s">
        <v>31</v>
      </c>
      <c r="O8159" s="8" t="s">
        <v>32</v>
      </c>
      <c r="P8159" s="8" t="s">
        <v>22</v>
      </c>
      <c r="Q8159" s="8" t="s">
        <v>40649</v>
      </c>
      <c r="R8159" s="8" t="s">
        <v>56</v>
      </c>
      <c r="S8159" s="7" t="s">
        <v>40650</v>
      </c>
      <c r="T8159" s="7" t="s">
        <v>22</v>
      </c>
    </row>
    <row r="8160" customHeight="1" spans="1:20">
      <c r="A8160" s="6">
        <v>45219</v>
      </c>
      <c r="B8160" s="7" t="s">
        <v>40651</v>
      </c>
      <c r="C8160" s="7" t="s">
        <v>50</v>
      </c>
      <c r="D8160" s="8" t="s">
        <v>22</v>
      </c>
      <c r="E8160" s="7" t="s">
        <v>40652</v>
      </c>
      <c r="F8160" s="7" t="s">
        <v>40653</v>
      </c>
      <c r="G8160" s="8" t="s">
        <v>82</v>
      </c>
      <c r="H8160" s="8" t="s">
        <v>22</v>
      </c>
      <c r="I8160" s="8" t="s">
        <v>214</v>
      </c>
      <c r="J8160" s="8" t="s">
        <v>27</v>
      </c>
      <c r="K8160" s="8" t="s">
        <v>28</v>
      </c>
      <c r="L8160" s="8" t="s">
        <v>43</v>
      </c>
      <c r="M8160" s="7" t="s">
        <v>30</v>
      </c>
      <c r="N8160" s="7" t="s">
        <v>31</v>
      </c>
      <c r="O8160" s="8" t="s">
        <v>32</v>
      </c>
      <c r="P8160" s="8" t="s">
        <v>22</v>
      </c>
      <c r="Q8160" s="8" t="s">
        <v>40654</v>
      </c>
      <c r="R8160" s="8" t="s">
        <v>56</v>
      </c>
      <c r="S8160" s="7" t="s">
        <v>40655</v>
      </c>
      <c r="T8160" s="7" t="s">
        <v>22</v>
      </c>
    </row>
    <row r="8161" customHeight="1" spans="1:20">
      <c r="A8161" s="6">
        <v>45219</v>
      </c>
      <c r="B8161" s="7" t="s">
        <v>40656</v>
      </c>
      <c r="C8161" s="7" t="s">
        <v>50</v>
      </c>
      <c r="D8161" s="8" t="s">
        <v>22</v>
      </c>
      <c r="E8161" s="7" t="s">
        <v>40657</v>
      </c>
      <c r="F8161" s="7" t="s">
        <v>40658</v>
      </c>
      <c r="G8161" s="8" t="s">
        <v>62</v>
      </c>
      <c r="H8161" s="8" t="s">
        <v>22</v>
      </c>
      <c r="I8161" s="8" t="s">
        <v>131</v>
      </c>
      <c r="J8161" s="8" t="s">
        <v>27</v>
      </c>
      <c r="K8161" s="8" t="s">
        <v>28</v>
      </c>
      <c r="L8161" s="8" t="s">
        <v>43</v>
      </c>
      <c r="M8161" s="7" t="s">
        <v>30</v>
      </c>
      <c r="N8161" s="7" t="s">
        <v>31</v>
      </c>
      <c r="O8161" s="8" t="s">
        <v>32</v>
      </c>
      <c r="P8161" s="8" t="s">
        <v>22</v>
      </c>
      <c r="Q8161" s="8" t="s">
        <v>40659</v>
      </c>
      <c r="R8161" s="8" t="s">
        <v>56</v>
      </c>
      <c r="S8161" s="7" t="s">
        <v>40660</v>
      </c>
      <c r="T8161" s="7" t="s">
        <v>22</v>
      </c>
    </row>
    <row r="8162" customHeight="1" spans="1:20">
      <c r="A8162" s="6">
        <v>45219</v>
      </c>
      <c r="B8162" s="7" t="s">
        <v>40661</v>
      </c>
      <c r="C8162" s="7" t="s">
        <v>6694</v>
      </c>
      <c r="D8162" s="8" t="s">
        <v>22</v>
      </c>
      <c r="E8162" s="7" t="s">
        <v>40662</v>
      </c>
      <c r="F8162" s="7" t="s">
        <v>40663</v>
      </c>
      <c r="G8162" s="8" t="s">
        <v>82</v>
      </c>
      <c r="H8162" s="8" t="s">
        <v>110</v>
      </c>
      <c r="I8162" s="8" t="s">
        <v>991</v>
      </c>
      <c r="J8162" s="8" t="s">
        <v>27</v>
      </c>
      <c r="K8162" s="8" t="s">
        <v>28</v>
      </c>
      <c r="L8162" s="8" t="s">
        <v>43</v>
      </c>
      <c r="M8162" s="7" t="s">
        <v>30</v>
      </c>
      <c r="N8162" s="7" t="s">
        <v>31</v>
      </c>
      <c r="O8162" s="8" t="s">
        <v>32</v>
      </c>
      <c r="P8162" s="8" t="s">
        <v>22</v>
      </c>
      <c r="Q8162" s="8" t="s">
        <v>40664</v>
      </c>
      <c r="R8162" s="8" t="s">
        <v>46</v>
      </c>
      <c r="S8162" s="7" t="s">
        <v>40665</v>
      </c>
      <c r="T8162" s="7" t="s">
        <v>40666</v>
      </c>
    </row>
    <row r="8163" customHeight="1" spans="1:20">
      <c r="A8163" s="6">
        <v>45219</v>
      </c>
      <c r="B8163" s="7" t="s">
        <v>40667</v>
      </c>
      <c r="C8163" s="7" t="s">
        <v>6302</v>
      </c>
      <c r="D8163" s="8" t="s">
        <v>22</v>
      </c>
      <c r="E8163" s="7" t="s">
        <v>40668</v>
      </c>
      <c r="F8163" s="7" t="s">
        <v>40669</v>
      </c>
      <c r="G8163" s="8" t="s">
        <v>69</v>
      </c>
      <c r="H8163" s="8" t="s">
        <v>22</v>
      </c>
      <c r="I8163" s="8" t="s">
        <v>576</v>
      </c>
      <c r="J8163" s="8" t="s">
        <v>27</v>
      </c>
      <c r="K8163" s="8" t="s">
        <v>28</v>
      </c>
      <c r="L8163" s="8" t="s">
        <v>43</v>
      </c>
      <c r="M8163" s="7" t="s">
        <v>30</v>
      </c>
      <c r="N8163" s="7" t="s">
        <v>31</v>
      </c>
      <c r="O8163" s="8" t="s">
        <v>32</v>
      </c>
      <c r="P8163" s="8" t="s">
        <v>22</v>
      </c>
      <c r="Q8163" s="8" t="s">
        <v>40670</v>
      </c>
      <c r="R8163" s="8" t="s">
        <v>46</v>
      </c>
      <c r="S8163" s="7" t="s">
        <v>40671</v>
      </c>
      <c r="T8163" s="7" t="s">
        <v>40672</v>
      </c>
    </row>
    <row r="8164" customHeight="1" spans="1:20">
      <c r="A8164" s="6">
        <v>45219</v>
      </c>
      <c r="B8164" s="7" t="s">
        <v>40673</v>
      </c>
      <c r="C8164" s="7" t="s">
        <v>2911</v>
      </c>
      <c r="D8164" s="8" t="s">
        <v>22</v>
      </c>
      <c r="E8164" s="7" t="s">
        <v>40674</v>
      </c>
      <c r="F8164" s="7" t="s">
        <v>40675</v>
      </c>
      <c r="G8164" s="8" t="s">
        <v>130</v>
      </c>
      <c r="H8164" s="8" t="s">
        <v>22</v>
      </c>
      <c r="I8164" s="8" t="s">
        <v>175</v>
      </c>
      <c r="J8164" s="8" t="s">
        <v>27</v>
      </c>
      <c r="K8164" s="8" t="s">
        <v>28</v>
      </c>
      <c r="L8164" s="8" t="s">
        <v>43</v>
      </c>
      <c r="M8164" s="7" t="s">
        <v>30</v>
      </c>
      <c r="N8164" s="7" t="s">
        <v>31</v>
      </c>
      <c r="O8164" s="8" t="s">
        <v>32</v>
      </c>
      <c r="P8164" s="8" t="s">
        <v>22</v>
      </c>
      <c r="Q8164" s="8" t="s">
        <v>40676</v>
      </c>
      <c r="R8164" s="8" t="s">
        <v>46</v>
      </c>
      <c r="S8164" s="7" t="s">
        <v>40677</v>
      </c>
      <c r="T8164" s="7" t="s">
        <v>40678</v>
      </c>
    </row>
    <row r="8165" customHeight="1" spans="1:20">
      <c r="A8165" s="6">
        <v>45219</v>
      </c>
      <c r="B8165" s="7" t="s">
        <v>40679</v>
      </c>
      <c r="C8165" s="7" t="s">
        <v>6302</v>
      </c>
      <c r="D8165" s="8" t="s">
        <v>22</v>
      </c>
      <c r="E8165" s="7" t="s">
        <v>40680</v>
      </c>
      <c r="F8165" s="7" t="s">
        <v>40681</v>
      </c>
      <c r="G8165" s="8" t="s">
        <v>82</v>
      </c>
      <c r="H8165" s="8" t="s">
        <v>22</v>
      </c>
      <c r="I8165" s="8" t="s">
        <v>162</v>
      </c>
      <c r="J8165" s="8" t="s">
        <v>27</v>
      </c>
      <c r="K8165" s="8" t="s">
        <v>28</v>
      </c>
      <c r="L8165" s="8" t="s">
        <v>43</v>
      </c>
      <c r="M8165" s="7" t="s">
        <v>30</v>
      </c>
      <c r="N8165" s="7" t="s">
        <v>31</v>
      </c>
      <c r="O8165" s="8" t="s">
        <v>32</v>
      </c>
      <c r="P8165" s="8" t="s">
        <v>22</v>
      </c>
      <c r="Q8165" s="8" t="s">
        <v>40682</v>
      </c>
      <c r="R8165" s="8" t="s">
        <v>46</v>
      </c>
      <c r="S8165" s="7" t="s">
        <v>40683</v>
      </c>
      <c r="T8165" s="7" t="s">
        <v>40684</v>
      </c>
    </row>
    <row r="8166" customHeight="1" spans="1:20">
      <c r="A8166" s="6">
        <v>45219</v>
      </c>
      <c r="B8166" s="7" t="s">
        <v>40685</v>
      </c>
      <c r="C8166" s="7" t="s">
        <v>7176</v>
      </c>
      <c r="D8166" s="8" t="s">
        <v>22</v>
      </c>
      <c r="E8166" s="7" t="s">
        <v>30696</v>
      </c>
      <c r="F8166" s="7" t="s">
        <v>30697</v>
      </c>
      <c r="G8166" s="8" t="s">
        <v>82</v>
      </c>
      <c r="H8166" s="8" t="s">
        <v>110</v>
      </c>
      <c r="I8166" s="8" t="s">
        <v>207</v>
      </c>
      <c r="J8166" s="8" t="s">
        <v>27</v>
      </c>
      <c r="K8166" s="8" t="s">
        <v>28</v>
      </c>
      <c r="L8166" s="8" t="s">
        <v>43</v>
      </c>
      <c r="M8166" s="7" t="s">
        <v>30</v>
      </c>
      <c r="N8166" s="7" t="s">
        <v>31</v>
      </c>
      <c r="O8166" s="8" t="s">
        <v>32</v>
      </c>
      <c r="P8166" s="8" t="s">
        <v>22</v>
      </c>
      <c r="Q8166" s="8" t="s">
        <v>40686</v>
      </c>
      <c r="R8166" s="8" t="s">
        <v>46</v>
      </c>
      <c r="S8166" s="7" t="s">
        <v>40687</v>
      </c>
      <c r="T8166" s="7" t="s">
        <v>40688</v>
      </c>
    </row>
    <row r="8167" customHeight="1" spans="1:20">
      <c r="A8167" s="6">
        <v>45219</v>
      </c>
      <c r="B8167" s="7" t="s">
        <v>40689</v>
      </c>
      <c r="C8167" s="7" t="s">
        <v>6302</v>
      </c>
      <c r="D8167" s="8" t="s">
        <v>22</v>
      </c>
      <c r="E8167" s="7" t="s">
        <v>28509</v>
      </c>
      <c r="F8167" s="7" t="s">
        <v>28510</v>
      </c>
      <c r="G8167" s="8" t="s">
        <v>130</v>
      </c>
      <c r="H8167" s="8" t="s">
        <v>22</v>
      </c>
      <c r="I8167" s="8" t="s">
        <v>26</v>
      </c>
      <c r="J8167" s="8" t="s">
        <v>27</v>
      </c>
      <c r="K8167" s="8" t="s">
        <v>76</v>
      </c>
      <c r="L8167" s="8" t="s">
        <v>29</v>
      </c>
      <c r="M8167" s="7" t="s">
        <v>30</v>
      </c>
      <c r="N8167" s="7" t="s">
        <v>31</v>
      </c>
      <c r="O8167" s="8" t="s">
        <v>32</v>
      </c>
      <c r="P8167" s="8" t="s">
        <v>22</v>
      </c>
      <c r="Q8167" s="8" t="s">
        <v>40690</v>
      </c>
      <c r="R8167" s="8" t="s">
        <v>34</v>
      </c>
      <c r="S8167" s="7" t="s">
        <v>40691</v>
      </c>
      <c r="T8167" s="7" t="s">
        <v>40692</v>
      </c>
    </row>
    <row r="8168" customHeight="1" spans="1:20">
      <c r="A8168" s="6">
        <v>45219</v>
      </c>
      <c r="B8168" s="7" t="s">
        <v>40693</v>
      </c>
      <c r="C8168" s="7" t="s">
        <v>1236</v>
      </c>
      <c r="D8168" s="8" t="s">
        <v>22</v>
      </c>
      <c r="E8168" s="7" t="s">
        <v>40694</v>
      </c>
      <c r="F8168" s="7" t="s">
        <v>40695</v>
      </c>
      <c r="G8168" s="8" t="s">
        <v>62</v>
      </c>
      <c r="H8168" s="8" t="s">
        <v>148</v>
      </c>
      <c r="I8168" s="8" t="s">
        <v>42</v>
      </c>
      <c r="J8168" s="8" t="s">
        <v>27</v>
      </c>
      <c r="K8168" s="8" t="s">
        <v>28</v>
      </c>
      <c r="L8168" s="8" t="s">
        <v>43</v>
      </c>
      <c r="M8168" s="7" t="s">
        <v>30</v>
      </c>
      <c r="N8168" s="7" t="s">
        <v>31</v>
      </c>
      <c r="O8168" s="8" t="s">
        <v>32</v>
      </c>
      <c r="P8168" s="8" t="s">
        <v>22</v>
      </c>
      <c r="Q8168" s="8" t="s">
        <v>40696</v>
      </c>
      <c r="R8168" s="8" t="s">
        <v>46</v>
      </c>
      <c r="S8168" s="7" t="s">
        <v>40697</v>
      </c>
      <c r="T8168" s="7" t="s">
        <v>40698</v>
      </c>
    </row>
    <row r="8169" customHeight="1" spans="1:20">
      <c r="A8169" s="6">
        <v>45219</v>
      </c>
      <c r="B8169" s="7" t="s">
        <v>40699</v>
      </c>
      <c r="C8169" s="7" t="s">
        <v>7532</v>
      </c>
      <c r="D8169" s="8" t="s">
        <v>22</v>
      </c>
      <c r="E8169" s="7" t="s">
        <v>40700</v>
      </c>
      <c r="F8169" s="7" t="s">
        <v>40701</v>
      </c>
      <c r="G8169" s="8" t="s">
        <v>41</v>
      </c>
      <c r="H8169" s="8" t="s">
        <v>22</v>
      </c>
      <c r="I8169" s="8" t="s">
        <v>26</v>
      </c>
      <c r="J8169" s="8" t="s">
        <v>27</v>
      </c>
      <c r="K8169" s="8" t="s">
        <v>76</v>
      </c>
      <c r="L8169" s="8" t="s">
        <v>29</v>
      </c>
      <c r="M8169" s="7" t="s">
        <v>44</v>
      </c>
      <c r="N8169" s="7" t="s">
        <v>31</v>
      </c>
      <c r="O8169" s="8" t="s">
        <v>32</v>
      </c>
      <c r="P8169" s="8" t="s">
        <v>22</v>
      </c>
      <c r="Q8169" s="8" t="s">
        <v>40702</v>
      </c>
      <c r="R8169" s="8" t="s">
        <v>34</v>
      </c>
      <c r="S8169" s="7" t="s">
        <v>40703</v>
      </c>
      <c r="T8169" s="7" t="s">
        <v>22</v>
      </c>
    </row>
    <row r="8170" customHeight="1" spans="1:20">
      <c r="A8170" s="6">
        <v>45219</v>
      </c>
      <c r="B8170" s="7" t="s">
        <v>40704</v>
      </c>
      <c r="C8170" s="7" t="s">
        <v>824</v>
      </c>
      <c r="D8170" s="8" t="s">
        <v>22</v>
      </c>
      <c r="E8170" s="7" t="s">
        <v>40705</v>
      </c>
      <c r="F8170" s="7" t="s">
        <v>35461</v>
      </c>
      <c r="G8170" s="8" t="s">
        <v>130</v>
      </c>
      <c r="H8170" s="8" t="s">
        <v>22</v>
      </c>
      <c r="I8170" s="8" t="s">
        <v>42</v>
      </c>
      <c r="J8170" s="8" t="s">
        <v>27</v>
      </c>
      <c r="K8170" s="8" t="s">
        <v>28</v>
      </c>
      <c r="L8170" s="8" t="s">
        <v>43</v>
      </c>
      <c r="M8170" s="7" t="s">
        <v>30</v>
      </c>
      <c r="N8170" s="7" t="s">
        <v>31</v>
      </c>
      <c r="O8170" s="8" t="s">
        <v>32</v>
      </c>
      <c r="P8170" s="8" t="s">
        <v>22</v>
      </c>
      <c r="Q8170" s="8" t="s">
        <v>40706</v>
      </c>
      <c r="R8170" s="8" t="s">
        <v>46</v>
      </c>
      <c r="S8170" s="7" t="s">
        <v>40707</v>
      </c>
      <c r="T8170" s="7" t="s">
        <v>40708</v>
      </c>
    </row>
    <row r="8171" customHeight="1" spans="1:20">
      <c r="A8171" s="6">
        <v>45219</v>
      </c>
      <c r="B8171" s="7" t="s">
        <v>40709</v>
      </c>
      <c r="C8171" s="7" t="s">
        <v>399</v>
      </c>
      <c r="D8171" s="8" t="s">
        <v>22</v>
      </c>
      <c r="E8171" s="7" t="s">
        <v>40710</v>
      </c>
      <c r="F8171" s="7" t="s">
        <v>40711</v>
      </c>
      <c r="G8171" s="8" t="s">
        <v>130</v>
      </c>
      <c r="H8171" s="8" t="s">
        <v>22</v>
      </c>
      <c r="I8171" s="8" t="s">
        <v>732</v>
      </c>
      <c r="J8171" s="8" t="s">
        <v>27</v>
      </c>
      <c r="K8171" s="8" t="s">
        <v>28</v>
      </c>
      <c r="L8171" s="8" t="s">
        <v>43</v>
      </c>
      <c r="M8171" s="7" t="s">
        <v>30</v>
      </c>
      <c r="N8171" s="7" t="s">
        <v>31</v>
      </c>
      <c r="O8171" s="8" t="s">
        <v>32</v>
      </c>
      <c r="P8171" s="8" t="s">
        <v>22</v>
      </c>
      <c r="Q8171" s="8" t="s">
        <v>40712</v>
      </c>
      <c r="R8171" s="8" t="s">
        <v>46</v>
      </c>
      <c r="S8171" s="7" t="s">
        <v>40713</v>
      </c>
      <c r="T8171" s="7" t="s">
        <v>40714</v>
      </c>
    </row>
    <row r="8172" customHeight="1" spans="1:20">
      <c r="A8172" s="6">
        <v>45219</v>
      </c>
      <c r="B8172" s="7" t="s">
        <v>40715</v>
      </c>
      <c r="C8172" s="7" t="s">
        <v>381</v>
      </c>
      <c r="D8172" s="8" t="s">
        <v>22</v>
      </c>
      <c r="E8172" s="7" t="s">
        <v>40716</v>
      </c>
      <c r="F8172" s="7" t="s">
        <v>40717</v>
      </c>
      <c r="G8172" s="8" t="s">
        <v>82</v>
      </c>
      <c r="H8172" s="8" t="s">
        <v>22</v>
      </c>
      <c r="I8172" s="8" t="s">
        <v>576</v>
      </c>
      <c r="J8172" s="8" t="s">
        <v>27</v>
      </c>
      <c r="K8172" s="8" t="s">
        <v>28</v>
      </c>
      <c r="L8172" s="8" t="s">
        <v>43</v>
      </c>
      <c r="M8172" s="7" t="s">
        <v>44</v>
      </c>
      <c r="N8172" s="7" t="s">
        <v>31</v>
      </c>
      <c r="O8172" s="8" t="s">
        <v>32</v>
      </c>
      <c r="P8172" s="8" t="s">
        <v>22</v>
      </c>
      <c r="Q8172" s="8" t="s">
        <v>40718</v>
      </c>
      <c r="R8172" s="8" t="s">
        <v>46</v>
      </c>
      <c r="S8172" s="7" t="s">
        <v>40719</v>
      </c>
      <c r="T8172" s="7" t="s">
        <v>22</v>
      </c>
    </row>
    <row r="8173" customHeight="1" spans="1:20">
      <c r="A8173" s="6">
        <v>45219</v>
      </c>
      <c r="B8173" s="7" t="s">
        <v>40720</v>
      </c>
      <c r="C8173" s="7" t="s">
        <v>2825</v>
      </c>
      <c r="D8173" s="8" t="s">
        <v>22</v>
      </c>
      <c r="E8173" s="7" t="s">
        <v>40721</v>
      </c>
      <c r="F8173" s="7" t="s">
        <v>40722</v>
      </c>
      <c r="G8173" s="8" t="s">
        <v>82</v>
      </c>
      <c r="H8173" s="8" t="s">
        <v>22</v>
      </c>
      <c r="I8173" s="8" t="s">
        <v>299</v>
      </c>
      <c r="J8173" s="8" t="s">
        <v>27</v>
      </c>
      <c r="K8173" s="8" t="s">
        <v>28</v>
      </c>
      <c r="L8173" s="8" t="s">
        <v>43</v>
      </c>
      <c r="M8173" s="7" t="s">
        <v>30</v>
      </c>
      <c r="N8173" s="7" t="s">
        <v>31</v>
      </c>
      <c r="O8173" s="8" t="s">
        <v>32</v>
      </c>
      <c r="P8173" s="8" t="s">
        <v>22</v>
      </c>
      <c r="Q8173" s="8" t="s">
        <v>40723</v>
      </c>
      <c r="R8173" s="8" t="s">
        <v>46</v>
      </c>
      <c r="S8173" s="7" t="s">
        <v>40724</v>
      </c>
      <c r="T8173" s="7" t="s">
        <v>40725</v>
      </c>
    </row>
    <row r="8174" customHeight="1" spans="1:20">
      <c r="A8174" s="6">
        <v>45219</v>
      </c>
      <c r="B8174" s="7" t="s">
        <v>40726</v>
      </c>
      <c r="C8174" s="7" t="s">
        <v>1306</v>
      </c>
      <c r="D8174" s="8" t="s">
        <v>22</v>
      </c>
      <c r="E8174" s="7" t="s">
        <v>40727</v>
      </c>
      <c r="F8174" s="7" t="s">
        <v>12829</v>
      </c>
      <c r="G8174" s="8" t="s">
        <v>25</v>
      </c>
      <c r="H8174" s="8" t="s">
        <v>22</v>
      </c>
      <c r="I8174" s="8" t="s">
        <v>104</v>
      </c>
      <c r="J8174" s="8" t="s">
        <v>27</v>
      </c>
      <c r="K8174" s="8" t="s">
        <v>28</v>
      </c>
      <c r="L8174" s="8" t="s">
        <v>43</v>
      </c>
      <c r="M8174" s="7" t="s">
        <v>44</v>
      </c>
      <c r="N8174" s="7" t="s">
        <v>31</v>
      </c>
      <c r="O8174" s="8" t="s">
        <v>32</v>
      </c>
      <c r="P8174" s="8" t="s">
        <v>22</v>
      </c>
      <c r="Q8174" s="8" t="s">
        <v>40728</v>
      </c>
      <c r="R8174" s="8" t="s">
        <v>46</v>
      </c>
      <c r="S8174" s="7" t="s">
        <v>40729</v>
      </c>
      <c r="T8174" s="7" t="s">
        <v>40730</v>
      </c>
    </row>
    <row r="8175" customHeight="1" spans="1:20">
      <c r="A8175" s="6">
        <v>45219</v>
      </c>
      <c r="B8175" s="7" t="s">
        <v>40731</v>
      </c>
      <c r="C8175" s="7" t="s">
        <v>6302</v>
      </c>
      <c r="D8175" s="8" t="s">
        <v>22</v>
      </c>
      <c r="E8175" s="7" t="s">
        <v>40732</v>
      </c>
      <c r="F8175" s="7" t="s">
        <v>40733</v>
      </c>
      <c r="G8175" s="8" t="s">
        <v>336</v>
      </c>
      <c r="H8175" s="8" t="s">
        <v>22</v>
      </c>
      <c r="I8175" s="8" t="s">
        <v>63</v>
      </c>
      <c r="J8175" s="8" t="s">
        <v>27</v>
      </c>
      <c r="K8175" s="8" t="s">
        <v>28</v>
      </c>
      <c r="L8175" s="8" t="s">
        <v>43</v>
      </c>
      <c r="M8175" s="7" t="s">
        <v>30</v>
      </c>
      <c r="N8175" s="7" t="s">
        <v>31</v>
      </c>
      <c r="O8175" s="8" t="s">
        <v>32</v>
      </c>
      <c r="P8175" s="8" t="s">
        <v>22</v>
      </c>
      <c r="Q8175" s="8" t="s">
        <v>40734</v>
      </c>
      <c r="R8175" s="8" t="s">
        <v>46</v>
      </c>
      <c r="S8175" s="7" t="s">
        <v>40735</v>
      </c>
      <c r="T8175" s="7" t="s">
        <v>40736</v>
      </c>
    </row>
    <row r="8176" customHeight="1" spans="1:20">
      <c r="A8176" s="6">
        <v>45219</v>
      </c>
      <c r="B8176" s="7" t="s">
        <v>40737</v>
      </c>
      <c r="C8176" s="7" t="s">
        <v>817</v>
      </c>
      <c r="D8176" s="8" t="s">
        <v>22</v>
      </c>
      <c r="E8176" s="7" t="s">
        <v>40738</v>
      </c>
      <c r="F8176" s="7" t="s">
        <v>40739</v>
      </c>
      <c r="G8176" s="8" t="s">
        <v>53</v>
      </c>
      <c r="H8176" s="8" t="s">
        <v>22</v>
      </c>
      <c r="I8176" s="8" t="s">
        <v>214</v>
      </c>
      <c r="J8176" s="8" t="s">
        <v>27</v>
      </c>
      <c r="K8176" s="8" t="s">
        <v>28</v>
      </c>
      <c r="L8176" s="8" t="s">
        <v>43</v>
      </c>
      <c r="M8176" s="7" t="s">
        <v>44</v>
      </c>
      <c r="N8176" s="7" t="s">
        <v>31</v>
      </c>
      <c r="O8176" s="8" t="s">
        <v>32</v>
      </c>
      <c r="P8176" s="8" t="s">
        <v>22</v>
      </c>
      <c r="Q8176" s="8" t="s">
        <v>40740</v>
      </c>
      <c r="R8176" s="8" t="s">
        <v>46</v>
      </c>
      <c r="S8176" s="7" t="s">
        <v>40741</v>
      </c>
      <c r="T8176" s="7" t="s">
        <v>40742</v>
      </c>
    </row>
    <row r="8177" customHeight="1" spans="1:20">
      <c r="A8177" s="6">
        <v>45219</v>
      </c>
      <c r="B8177" s="7" t="s">
        <v>40743</v>
      </c>
      <c r="C8177" s="7" t="s">
        <v>646</v>
      </c>
      <c r="D8177" s="8" t="s">
        <v>22</v>
      </c>
      <c r="E8177" s="7" t="s">
        <v>40744</v>
      </c>
      <c r="F8177" s="7" t="s">
        <v>40745</v>
      </c>
      <c r="G8177" s="8" t="s">
        <v>25</v>
      </c>
      <c r="H8177" s="8" t="s">
        <v>22</v>
      </c>
      <c r="I8177" s="8" t="s">
        <v>880</v>
      </c>
      <c r="J8177" s="8" t="s">
        <v>27</v>
      </c>
      <c r="K8177" s="8" t="s">
        <v>28</v>
      </c>
      <c r="L8177" s="8" t="s">
        <v>43</v>
      </c>
      <c r="M8177" s="7" t="s">
        <v>44</v>
      </c>
      <c r="N8177" s="7" t="s">
        <v>31</v>
      </c>
      <c r="O8177" s="8" t="s">
        <v>32</v>
      </c>
      <c r="P8177" s="8" t="s">
        <v>22</v>
      </c>
      <c r="Q8177" s="8" t="s">
        <v>40746</v>
      </c>
      <c r="R8177" s="8" t="s">
        <v>46</v>
      </c>
      <c r="S8177" s="7" t="s">
        <v>40747</v>
      </c>
      <c r="T8177" s="7" t="s">
        <v>40748</v>
      </c>
    </row>
    <row r="8178" customHeight="1" spans="1:20">
      <c r="A8178" s="6">
        <v>45219</v>
      </c>
      <c r="B8178" s="7" t="s">
        <v>40749</v>
      </c>
      <c r="C8178" s="7" t="s">
        <v>50</v>
      </c>
      <c r="D8178" s="8" t="s">
        <v>22</v>
      </c>
      <c r="E8178" s="7" t="s">
        <v>40750</v>
      </c>
      <c r="F8178" s="7" t="s">
        <v>40751</v>
      </c>
      <c r="G8178" s="8" t="s">
        <v>62</v>
      </c>
      <c r="H8178" s="8" t="s">
        <v>22</v>
      </c>
      <c r="I8178" s="8" t="s">
        <v>701</v>
      </c>
      <c r="J8178" s="8" t="s">
        <v>27</v>
      </c>
      <c r="K8178" s="8" t="s">
        <v>28</v>
      </c>
      <c r="L8178" s="8" t="s">
        <v>43</v>
      </c>
      <c r="M8178" s="7" t="s">
        <v>30</v>
      </c>
      <c r="N8178" s="7" t="s">
        <v>31</v>
      </c>
      <c r="O8178" s="8" t="s">
        <v>32</v>
      </c>
      <c r="P8178" s="8" t="s">
        <v>22</v>
      </c>
      <c r="Q8178" s="8" t="s">
        <v>40752</v>
      </c>
      <c r="R8178" s="8" t="s">
        <v>56</v>
      </c>
      <c r="S8178" s="7" t="s">
        <v>40753</v>
      </c>
      <c r="T8178" s="7" t="s">
        <v>22</v>
      </c>
    </row>
    <row r="8179" customHeight="1" spans="1:20">
      <c r="A8179" s="6">
        <v>45219</v>
      </c>
      <c r="B8179" s="7" t="s">
        <v>40754</v>
      </c>
      <c r="C8179" s="7" t="s">
        <v>274</v>
      </c>
      <c r="D8179" s="8" t="s">
        <v>22</v>
      </c>
      <c r="E8179" s="7" t="s">
        <v>40755</v>
      </c>
      <c r="F8179" s="7" t="s">
        <v>40756</v>
      </c>
      <c r="G8179" s="8" t="s">
        <v>69</v>
      </c>
      <c r="H8179" s="8" t="s">
        <v>22</v>
      </c>
      <c r="I8179" s="8" t="s">
        <v>54</v>
      </c>
      <c r="J8179" s="8" t="s">
        <v>27</v>
      </c>
      <c r="K8179" s="8" t="s">
        <v>28</v>
      </c>
      <c r="L8179" s="8" t="s">
        <v>43</v>
      </c>
      <c r="M8179" s="7" t="s">
        <v>44</v>
      </c>
      <c r="N8179" s="7" t="s">
        <v>208</v>
      </c>
      <c r="O8179" s="8" t="s">
        <v>32</v>
      </c>
      <c r="P8179" s="8" t="s">
        <v>22</v>
      </c>
      <c r="Q8179" s="8" t="s">
        <v>40757</v>
      </c>
      <c r="R8179" s="8" t="s">
        <v>56</v>
      </c>
      <c r="S8179" s="7" t="s">
        <v>40758</v>
      </c>
      <c r="T8179" s="7" t="s">
        <v>22</v>
      </c>
    </row>
    <row r="8180" customHeight="1" spans="1:20">
      <c r="A8180" s="6">
        <v>45219</v>
      </c>
      <c r="B8180" s="7" t="s">
        <v>40759</v>
      </c>
      <c r="C8180" s="7" t="s">
        <v>40760</v>
      </c>
      <c r="D8180" s="8" t="s">
        <v>22</v>
      </c>
      <c r="E8180" s="7" t="s">
        <v>40761</v>
      </c>
      <c r="F8180" s="7" t="s">
        <v>40762</v>
      </c>
      <c r="G8180" s="8" t="s">
        <v>194</v>
      </c>
      <c r="H8180" s="8" t="s">
        <v>22</v>
      </c>
      <c r="I8180" s="8" t="s">
        <v>235</v>
      </c>
      <c r="J8180" s="8" t="s">
        <v>27</v>
      </c>
      <c r="K8180" s="8" t="s">
        <v>28</v>
      </c>
      <c r="L8180" s="8" t="s">
        <v>43</v>
      </c>
      <c r="M8180" s="7" t="s">
        <v>799</v>
      </c>
      <c r="N8180" s="7" t="s">
        <v>31</v>
      </c>
      <c r="O8180" s="8" t="s">
        <v>32</v>
      </c>
      <c r="P8180" s="8" t="s">
        <v>22</v>
      </c>
      <c r="Q8180" s="8" t="s">
        <v>40763</v>
      </c>
      <c r="R8180" s="8" t="s">
        <v>46</v>
      </c>
      <c r="S8180" s="7" t="s">
        <v>40764</v>
      </c>
      <c r="T8180" s="7" t="s">
        <v>40765</v>
      </c>
    </row>
    <row r="8181" customHeight="1" spans="1:20">
      <c r="A8181" s="6">
        <v>45219</v>
      </c>
      <c r="B8181" s="7" t="s">
        <v>40766</v>
      </c>
      <c r="C8181" s="7" t="s">
        <v>7962</v>
      </c>
      <c r="D8181" s="8" t="s">
        <v>22</v>
      </c>
      <c r="E8181" s="7" t="s">
        <v>40767</v>
      </c>
      <c r="F8181" s="7" t="s">
        <v>40768</v>
      </c>
      <c r="G8181" s="8" t="s">
        <v>25</v>
      </c>
      <c r="H8181" s="8" t="s">
        <v>22</v>
      </c>
      <c r="I8181" s="8" t="s">
        <v>63</v>
      </c>
      <c r="J8181" s="8" t="s">
        <v>27</v>
      </c>
      <c r="K8181" s="8" t="s">
        <v>28</v>
      </c>
      <c r="L8181" s="8" t="s">
        <v>43</v>
      </c>
      <c r="M8181" s="7" t="s">
        <v>30</v>
      </c>
      <c r="N8181" s="7" t="s">
        <v>743</v>
      </c>
      <c r="O8181" s="8" t="s">
        <v>32</v>
      </c>
      <c r="P8181" s="8" t="s">
        <v>22</v>
      </c>
      <c r="Q8181" s="8" t="s">
        <v>40769</v>
      </c>
      <c r="R8181" s="8" t="s">
        <v>46</v>
      </c>
      <c r="S8181" s="7" t="s">
        <v>40770</v>
      </c>
      <c r="T8181" s="7" t="s">
        <v>22</v>
      </c>
    </row>
    <row r="8182" customHeight="1" spans="1:20">
      <c r="A8182" s="6">
        <v>45219</v>
      </c>
      <c r="B8182" s="7" t="s">
        <v>40771</v>
      </c>
      <c r="C8182" s="7" t="s">
        <v>8114</v>
      </c>
      <c r="D8182" s="8" t="s">
        <v>22</v>
      </c>
      <c r="E8182" s="7" t="s">
        <v>606</v>
      </c>
      <c r="F8182" s="7" t="s">
        <v>607</v>
      </c>
      <c r="G8182" s="8" t="s">
        <v>62</v>
      </c>
      <c r="H8182" s="8" t="s">
        <v>110</v>
      </c>
      <c r="I8182" s="8" t="s">
        <v>149</v>
      </c>
      <c r="J8182" s="8" t="s">
        <v>27</v>
      </c>
      <c r="K8182" s="8" t="s">
        <v>28</v>
      </c>
      <c r="L8182" s="8" t="s">
        <v>43</v>
      </c>
      <c r="M8182" s="7" t="s">
        <v>44</v>
      </c>
      <c r="N8182" s="7" t="s">
        <v>5516</v>
      </c>
      <c r="O8182" s="8" t="s">
        <v>32</v>
      </c>
      <c r="P8182" s="8" t="s">
        <v>22</v>
      </c>
      <c r="Q8182" s="8" t="s">
        <v>40772</v>
      </c>
      <c r="R8182" s="8" t="s">
        <v>8115</v>
      </c>
      <c r="S8182" s="7" t="s">
        <v>40773</v>
      </c>
      <c r="T8182" s="7" t="s">
        <v>22</v>
      </c>
    </row>
    <row r="8183" customHeight="1" spans="1:20">
      <c r="A8183" s="6">
        <v>45219</v>
      </c>
      <c r="B8183" s="7" t="s">
        <v>40774</v>
      </c>
      <c r="C8183" s="7" t="s">
        <v>771</v>
      </c>
      <c r="D8183" s="8" t="s">
        <v>22</v>
      </c>
      <c r="E8183" s="7" t="s">
        <v>10533</v>
      </c>
      <c r="F8183" s="7" t="s">
        <v>4339</v>
      </c>
      <c r="G8183" s="8" t="s">
        <v>82</v>
      </c>
      <c r="H8183" s="8" t="s">
        <v>22</v>
      </c>
      <c r="I8183" s="8" t="s">
        <v>149</v>
      </c>
      <c r="J8183" s="8" t="s">
        <v>27</v>
      </c>
      <c r="K8183" s="8" t="s">
        <v>28</v>
      </c>
      <c r="L8183" s="8" t="s">
        <v>43</v>
      </c>
      <c r="M8183" s="7" t="s">
        <v>44</v>
      </c>
      <c r="N8183" s="7" t="s">
        <v>31</v>
      </c>
      <c r="O8183" s="8" t="s">
        <v>32</v>
      </c>
      <c r="P8183" s="8" t="s">
        <v>22</v>
      </c>
      <c r="Q8183" s="8" t="s">
        <v>40775</v>
      </c>
      <c r="R8183" s="8" t="s">
        <v>46</v>
      </c>
      <c r="S8183" s="7" t="s">
        <v>40776</v>
      </c>
      <c r="T8183" s="7" t="s">
        <v>37192</v>
      </c>
    </row>
    <row r="8184" customHeight="1" spans="1:20">
      <c r="A8184" s="6">
        <v>45219</v>
      </c>
      <c r="B8184" s="7" t="s">
        <v>40777</v>
      </c>
      <c r="C8184" s="7" t="s">
        <v>585</v>
      </c>
      <c r="D8184" s="8" t="s">
        <v>22</v>
      </c>
      <c r="E8184" s="7" t="s">
        <v>40778</v>
      </c>
      <c r="F8184" s="7" t="s">
        <v>40779</v>
      </c>
      <c r="G8184" s="8" t="s">
        <v>25</v>
      </c>
      <c r="H8184" s="8" t="s">
        <v>22</v>
      </c>
      <c r="I8184" s="8" t="s">
        <v>931</v>
      </c>
      <c r="J8184" s="8" t="s">
        <v>27</v>
      </c>
      <c r="K8184" s="8" t="s">
        <v>28</v>
      </c>
      <c r="L8184" s="8" t="s">
        <v>43</v>
      </c>
      <c r="M8184" s="7" t="s">
        <v>44</v>
      </c>
      <c r="N8184" s="7" t="s">
        <v>31</v>
      </c>
      <c r="O8184" s="8" t="s">
        <v>32</v>
      </c>
      <c r="P8184" s="8" t="s">
        <v>22</v>
      </c>
      <c r="Q8184" s="8" t="s">
        <v>40780</v>
      </c>
      <c r="R8184" s="8" t="s">
        <v>46</v>
      </c>
      <c r="S8184" s="7" t="s">
        <v>40781</v>
      </c>
      <c r="T8184" s="7" t="s">
        <v>40782</v>
      </c>
    </row>
    <row r="8185" customHeight="1" spans="1:20">
      <c r="A8185" s="6">
        <v>45219</v>
      </c>
      <c r="B8185" s="7" t="s">
        <v>40783</v>
      </c>
      <c r="C8185" s="7" t="s">
        <v>783</v>
      </c>
      <c r="D8185" s="8" t="s">
        <v>22</v>
      </c>
      <c r="E8185" s="7" t="s">
        <v>40784</v>
      </c>
      <c r="F8185" s="7" t="s">
        <v>40785</v>
      </c>
      <c r="G8185" s="8" t="s">
        <v>82</v>
      </c>
      <c r="H8185" s="8" t="s">
        <v>110</v>
      </c>
      <c r="I8185" s="8" t="s">
        <v>168</v>
      </c>
      <c r="J8185" s="8" t="s">
        <v>27</v>
      </c>
      <c r="K8185" s="8" t="s">
        <v>28</v>
      </c>
      <c r="L8185" s="8" t="s">
        <v>43</v>
      </c>
      <c r="M8185" s="7" t="s">
        <v>169</v>
      </c>
      <c r="N8185" s="7" t="s">
        <v>743</v>
      </c>
      <c r="O8185" s="8" t="s">
        <v>32</v>
      </c>
      <c r="P8185" s="8" t="s">
        <v>22</v>
      </c>
      <c r="Q8185" s="8" t="s">
        <v>40786</v>
      </c>
      <c r="R8185" s="8" t="s">
        <v>46</v>
      </c>
      <c r="S8185" s="7" t="s">
        <v>40787</v>
      </c>
      <c r="T8185" s="7" t="s">
        <v>40788</v>
      </c>
    </row>
    <row r="8186" customHeight="1" spans="1:20">
      <c r="A8186" s="6">
        <v>45219</v>
      </c>
      <c r="B8186" s="7" t="s">
        <v>40789</v>
      </c>
      <c r="C8186" s="7" t="s">
        <v>393</v>
      </c>
      <c r="D8186" s="8" t="s">
        <v>22</v>
      </c>
      <c r="E8186" s="7" t="s">
        <v>5011</v>
      </c>
      <c r="F8186" s="7" t="s">
        <v>5012</v>
      </c>
      <c r="G8186" s="8" t="s">
        <v>53</v>
      </c>
      <c r="H8186" s="8" t="s">
        <v>22</v>
      </c>
      <c r="I8186" s="8" t="s">
        <v>26</v>
      </c>
      <c r="J8186" s="8" t="s">
        <v>27</v>
      </c>
      <c r="K8186" s="8" t="s">
        <v>76</v>
      </c>
      <c r="L8186" s="8" t="s">
        <v>29</v>
      </c>
      <c r="M8186" s="7" t="s">
        <v>30</v>
      </c>
      <c r="N8186" s="7" t="s">
        <v>31</v>
      </c>
      <c r="O8186" s="8" t="s">
        <v>32</v>
      </c>
      <c r="P8186" s="8" t="s">
        <v>22</v>
      </c>
      <c r="Q8186" s="8" t="s">
        <v>40790</v>
      </c>
      <c r="R8186" s="8" t="s">
        <v>34</v>
      </c>
      <c r="S8186" s="7" t="s">
        <v>40791</v>
      </c>
      <c r="T8186" s="7" t="s">
        <v>40792</v>
      </c>
    </row>
    <row r="8187" customHeight="1" spans="1:20">
      <c r="A8187" s="6">
        <v>45219</v>
      </c>
      <c r="B8187" s="7" t="s">
        <v>40793</v>
      </c>
      <c r="C8187" s="7" t="s">
        <v>79</v>
      </c>
      <c r="D8187" s="8" t="s">
        <v>22</v>
      </c>
      <c r="E8187" s="7" t="s">
        <v>40794</v>
      </c>
      <c r="F8187" s="7" t="s">
        <v>40795</v>
      </c>
      <c r="G8187" s="8" t="s">
        <v>82</v>
      </c>
      <c r="H8187" s="8" t="s">
        <v>22</v>
      </c>
      <c r="I8187" s="8" t="s">
        <v>162</v>
      </c>
      <c r="J8187" s="8" t="s">
        <v>27</v>
      </c>
      <c r="K8187" s="8" t="s">
        <v>28</v>
      </c>
      <c r="L8187" s="8" t="s">
        <v>43</v>
      </c>
      <c r="M8187" s="7" t="s">
        <v>30</v>
      </c>
      <c r="N8187" s="7" t="s">
        <v>31</v>
      </c>
      <c r="O8187" s="8" t="s">
        <v>32</v>
      </c>
      <c r="P8187" s="8" t="s">
        <v>22</v>
      </c>
      <c r="Q8187" s="8" t="s">
        <v>40796</v>
      </c>
      <c r="R8187" s="8" t="s">
        <v>46</v>
      </c>
      <c r="S8187" s="7" t="s">
        <v>40797</v>
      </c>
      <c r="T8187" s="7" t="s">
        <v>40798</v>
      </c>
    </row>
    <row r="8188" customHeight="1" spans="1:20">
      <c r="A8188" s="6">
        <v>45219</v>
      </c>
      <c r="B8188" s="7" t="s">
        <v>40799</v>
      </c>
      <c r="C8188" s="7" t="s">
        <v>6489</v>
      </c>
      <c r="D8188" s="8" t="s">
        <v>22</v>
      </c>
      <c r="E8188" s="7" t="s">
        <v>40800</v>
      </c>
      <c r="F8188" s="7" t="s">
        <v>40801</v>
      </c>
      <c r="G8188" s="8" t="s">
        <v>336</v>
      </c>
      <c r="H8188" s="8" t="s">
        <v>22</v>
      </c>
      <c r="I8188" s="8" t="s">
        <v>155</v>
      </c>
      <c r="J8188" s="8" t="s">
        <v>27</v>
      </c>
      <c r="K8188" s="8" t="s">
        <v>28</v>
      </c>
      <c r="L8188" s="8" t="s">
        <v>43</v>
      </c>
      <c r="M8188" s="7" t="s">
        <v>30</v>
      </c>
      <c r="N8188" s="7" t="s">
        <v>31</v>
      </c>
      <c r="O8188" s="8" t="s">
        <v>32</v>
      </c>
      <c r="P8188" s="8" t="s">
        <v>22</v>
      </c>
      <c r="Q8188" s="8" t="s">
        <v>40802</v>
      </c>
      <c r="R8188" s="8" t="s">
        <v>46</v>
      </c>
      <c r="S8188" s="7" t="s">
        <v>40803</v>
      </c>
      <c r="T8188" s="7" t="s">
        <v>22</v>
      </c>
    </row>
    <row r="8189" customHeight="1" spans="1:20">
      <c r="A8189" s="6">
        <v>45219</v>
      </c>
      <c r="B8189" s="7" t="s">
        <v>40804</v>
      </c>
      <c r="C8189" s="7" t="s">
        <v>6495</v>
      </c>
      <c r="D8189" s="8" t="s">
        <v>22</v>
      </c>
      <c r="E8189" s="7" t="s">
        <v>40805</v>
      </c>
      <c r="F8189" s="7" t="s">
        <v>40806</v>
      </c>
      <c r="G8189" s="8" t="s">
        <v>69</v>
      </c>
      <c r="H8189" s="8" t="s">
        <v>22</v>
      </c>
      <c r="I8189" s="8" t="s">
        <v>26</v>
      </c>
      <c r="J8189" s="8" t="s">
        <v>27</v>
      </c>
      <c r="K8189" s="8" t="s">
        <v>195</v>
      </c>
      <c r="L8189" s="8" t="s">
        <v>29</v>
      </c>
      <c r="M8189" s="7" t="s">
        <v>30</v>
      </c>
      <c r="N8189" s="7" t="s">
        <v>31</v>
      </c>
      <c r="O8189" s="8" t="s">
        <v>32</v>
      </c>
      <c r="P8189" s="8" t="s">
        <v>22</v>
      </c>
      <c r="Q8189" s="8" t="s">
        <v>40807</v>
      </c>
      <c r="R8189" s="8" t="s">
        <v>34</v>
      </c>
      <c r="S8189" s="7" t="s">
        <v>40808</v>
      </c>
      <c r="T8189" s="7" t="s">
        <v>22</v>
      </c>
    </row>
    <row r="8190" customHeight="1" spans="1:20">
      <c r="A8190" s="6">
        <v>45219</v>
      </c>
      <c r="B8190" s="7" t="s">
        <v>40809</v>
      </c>
      <c r="C8190" s="7" t="s">
        <v>6506</v>
      </c>
      <c r="D8190" s="8" t="s">
        <v>22</v>
      </c>
      <c r="E8190" s="7" t="s">
        <v>40810</v>
      </c>
      <c r="F8190" s="7" t="s">
        <v>40811</v>
      </c>
      <c r="G8190" s="8" t="s">
        <v>53</v>
      </c>
      <c r="H8190" s="8" t="s">
        <v>22</v>
      </c>
      <c r="I8190" s="8" t="s">
        <v>732</v>
      </c>
      <c r="J8190" s="8" t="s">
        <v>27</v>
      </c>
      <c r="K8190" s="8" t="s">
        <v>28</v>
      </c>
      <c r="L8190" s="8" t="s">
        <v>43</v>
      </c>
      <c r="M8190" s="7" t="s">
        <v>30</v>
      </c>
      <c r="N8190" s="7" t="s">
        <v>208</v>
      </c>
      <c r="O8190" s="8" t="s">
        <v>32</v>
      </c>
      <c r="P8190" s="8" t="s">
        <v>22</v>
      </c>
      <c r="Q8190" s="8" t="s">
        <v>40812</v>
      </c>
      <c r="R8190" s="8" t="s">
        <v>46</v>
      </c>
      <c r="S8190" s="7" t="s">
        <v>40813</v>
      </c>
      <c r="T8190" s="7" t="s">
        <v>22</v>
      </c>
    </row>
    <row r="8191" customHeight="1" spans="1:20">
      <c r="A8191" s="6">
        <v>45219</v>
      </c>
      <c r="B8191" s="7" t="s">
        <v>40814</v>
      </c>
      <c r="C8191" s="7" t="s">
        <v>6506</v>
      </c>
      <c r="D8191" s="8" t="s">
        <v>22</v>
      </c>
      <c r="E8191" s="7" t="s">
        <v>40815</v>
      </c>
      <c r="F8191" s="7" t="s">
        <v>40816</v>
      </c>
      <c r="G8191" s="8" t="s">
        <v>53</v>
      </c>
      <c r="H8191" s="8" t="s">
        <v>22</v>
      </c>
      <c r="I8191" s="8" t="s">
        <v>162</v>
      </c>
      <c r="J8191" s="8" t="s">
        <v>27</v>
      </c>
      <c r="K8191" s="8" t="s">
        <v>28</v>
      </c>
      <c r="L8191" s="8" t="s">
        <v>43</v>
      </c>
      <c r="M8191" s="7" t="s">
        <v>30</v>
      </c>
      <c r="N8191" s="7" t="s">
        <v>208</v>
      </c>
      <c r="O8191" s="8" t="s">
        <v>32</v>
      </c>
      <c r="P8191" s="8" t="s">
        <v>22</v>
      </c>
      <c r="Q8191" s="8" t="s">
        <v>40817</v>
      </c>
      <c r="R8191" s="8" t="s">
        <v>46</v>
      </c>
      <c r="S8191" s="7" t="s">
        <v>40818</v>
      </c>
      <c r="T8191" s="7" t="s">
        <v>22</v>
      </c>
    </row>
    <row r="8192" customHeight="1" spans="1:20">
      <c r="A8192" s="6">
        <v>45219</v>
      </c>
      <c r="B8192" s="7" t="s">
        <v>40819</v>
      </c>
      <c r="C8192" s="7" t="s">
        <v>6506</v>
      </c>
      <c r="D8192" s="8" t="s">
        <v>22</v>
      </c>
      <c r="E8192" s="7" t="s">
        <v>40820</v>
      </c>
      <c r="F8192" s="7" t="s">
        <v>40821</v>
      </c>
      <c r="G8192" s="8" t="s">
        <v>130</v>
      </c>
      <c r="H8192" s="8" t="s">
        <v>22</v>
      </c>
      <c r="I8192" s="8" t="s">
        <v>9666</v>
      </c>
      <c r="J8192" s="8" t="s">
        <v>27</v>
      </c>
      <c r="K8192" s="8" t="s">
        <v>195</v>
      </c>
      <c r="L8192" s="8" t="s">
        <v>22</v>
      </c>
      <c r="M8192" s="7" t="s">
        <v>30</v>
      </c>
      <c r="N8192" s="7" t="s">
        <v>208</v>
      </c>
      <c r="O8192" s="8" t="s">
        <v>32</v>
      </c>
      <c r="P8192" s="8" t="s">
        <v>22</v>
      </c>
      <c r="Q8192" s="8" t="s">
        <v>40822</v>
      </c>
      <c r="R8192" s="8" t="s">
        <v>46</v>
      </c>
      <c r="S8192" s="7" t="s">
        <v>40823</v>
      </c>
      <c r="T8192" s="7" t="s">
        <v>22</v>
      </c>
    </row>
    <row r="8193" customHeight="1" spans="1:20">
      <c r="A8193" s="6">
        <v>45219</v>
      </c>
      <c r="B8193" s="7" t="s">
        <v>40824</v>
      </c>
      <c r="C8193" s="7" t="s">
        <v>6506</v>
      </c>
      <c r="D8193" s="8" t="s">
        <v>22</v>
      </c>
      <c r="E8193" s="7" t="s">
        <v>40825</v>
      </c>
      <c r="F8193" s="7" t="s">
        <v>40826</v>
      </c>
      <c r="G8193" s="8" t="s">
        <v>69</v>
      </c>
      <c r="H8193" s="8" t="s">
        <v>22</v>
      </c>
      <c r="I8193" s="8" t="s">
        <v>207</v>
      </c>
      <c r="J8193" s="8" t="s">
        <v>27</v>
      </c>
      <c r="K8193" s="8" t="s">
        <v>28</v>
      </c>
      <c r="L8193" s="8" t="s">
        <v>43</v>
      </c>
      <c r="M8193" s="7" t="s">
        <v>30</v>
      </c>
      <c r="N8193" s="7" t="s">
        <v>208</v>
      </c>
      <c r="O8193" s="8" t="s">
        <v>32</v>
      </c>
      <c r="P8193" s="8" t="s">
        <v>22</v>
      </c>
      <c r="Q8193" s="8" t="s">
        <v>40827</v>
      </c>
      <c r="R8193" s="8" t="s">
        <v>46</v>
      </c>
      <c r="S8193" s="7" t="s">
        <v>40828</v>
      </c>
      <c r="T8193" s="7" t="s">
        <v>22</v>
      </c>
    </row>
    <row r="8194" customHeight="1" spans="1:20">
      <c r="A8194" s="6">
        <v>45219</v>
      </c>
      <c r="B8194" s="7" t="s">
        <v>40829</v>
      </c>
      <c r="C8194" s="7" t="s">
        <v>6506</v>
      </c>
      <c r="D8194" s="8" t="s">
        <v>22</v>
      </c>
      <c r="E8194" s="7" t="s">
        <v>40830</v>
      </c>
      <c r="F8194" s="7" t="s">
        <v>40831</v>
      </c>
      <c r="G8194" s="8" t="s">
        <v>69</v>
      </c>
      <c r="H8194" s="8" t="s">
        <v>22</v>
      </c>
      <c r="I8194" s="8" t="s">
        <v>384</v>
      </c>
      <c r="J8194" s="8" t="s">
        <v>27</v>
      </c>
      <c r="K8194" s="8" t="s">
        <v>28</v>
      </c>
      <c r="L8194" s="8" t="s">
        <v>43</v>
      </c>
      <c r="M8194" s="7" t="s">
        <v>44</v>
      </c>
      <c r="N8194" s="7" t="s">
        <v>208</v>
      </c>
      <c r="O8194" s="8" t="s">
        <v>32</v>
      </c>
      <c r="P8194" s="8" t="s">
        <v>22</v>
      </c>
      <c r="Q8194" s="8" t="s">
        <v>40832</v>
      </c>
      <c r="R8194" s="8" t="s">
        <v>46</v>
      </c>
      <c r="S8194" s="7" t="s">
        <v>40833</v>
      </c>
      <c r="T8194" s="7" t="s">
        <v>22</v>
      </c>
    </row>
    <row r="8195" customHeight="1" spans="1:20">
      <c r="A8195" s="6">
        <v>45219</v>
      </c>
      <c r="B8195" s="7" t="s">
        <v>40834</v>
      </c>
      <c r="C8195" s="7" t="s">
        <v>6506</v>
      </c>
      <c r="D8195" s="8" t="s">
        <v>22</v>
      </c>
      <c r="E8195" s="7" t="s">
        <v>40835</v>
      </c>
      <c r="F8195" s="7" t="s">
        <v>40836</v>
      </c>
      <c r="G8195" s="8" t="s">
        <v>62</v>
      </c>
      <c r="H8195" s="8" t="s">
        <v>22</v>
      </c>
      <c r="I8195" s="8" t="s">
        <v>1713</v>
      </c>
      <c r="J8195" s="8" t="s">
        <v>27</v>
      </c>
      <c r="K8195" s="8" t="s">
        <v>28</v>
      </c>
      <c r="L8195" s="8" t="s">
        <v>43</v>
      </c>
      <c r="M8195" s="7" t="s">
        <v>30</v>
      </c>
      <c r="N8195" s="7" t="s">
        <v>208</v>
      </c>
      <c r="O8195" s="8" t="s">
        <v>32</v>
      </c>
      <c r="P8195" s="8" t="s">
        <v>22</v>
      </c>
      <c r="Q8195" s="8" t="s">
        <v>40837</v>
      </c>
      <c r="R8195" s="8" t="s">
        <v>46</v>
      </c>
      <c r="S8195" s="7" t="s">
        <v>40838</v>
      </c>
      <c r="T8195" s="7" t="s">
        <v>22</v>
      </c>
    </row>
    <row r="8196" customHeight="1" spans="1:20">
      <c r="A8196" s="6">
        <v>45219</v>
      </c>
      <c r="B8196" s="7" t="s">
        <v>40839</v>
      </c>
      <c r="C8196" s="7" t="s">
        <v>6506</v>
      </c>
      <c r="D8196" s="8" t="s">
        <v>22</v>
      </c>
      <c r="E8196" s="7" t="s">
        <v>40840</v>
      </c>
      <c r="F8196" s="7" t="s">
        <v>40841</v>
      </c>
      <c r="G8196" s="8" t="s">
        <v>130</v>
      </c>
      <c r="H8196" s="8" t="s">
        <v>4456</v>
      </c>
      <c r="I8196" s="8" t="s">
        <v>75</v>
      </c>
      <c r="J8196" s="8" t="s">
        <v>27</v>
      </c>
      <c r="K8196" s="8" t="s">
        <v>28</v>
      </c>
      <c r="L8196" s="8" t="s">
        <v>43</v>
      </c>
      <c r="M8196" s="7" t="s">
        <v>30</v>
      </c>
      <c r="N8196" s="7" t="s">
        <v>208</v>
      </c>
      <c r="O8196" s="8" t="s">
        <v>32</v>
      </c>
      <c r="P8196" s="8" t="s">
        <v>22</v>
      </c>
      <c r="Q8196" s="8" t="s">
        <v>40842</v>
      </c>
      <c r="R8196" s="8" t="s">
        <v>46</v>
      </c>
      <c r="S8196" s="7" t="s">
        <v>40843</v>
      </c>
      <c r="T8196" s="7" t="s">
        <v>22</v>
      </c>
    </row>
    <row r="8197" customHeight="1" spans="1:20">
      <c r="A8197" s="6">
        <v>45219</v>
      </c>
      <c r="B8197" s="7" t="s">
        <v>40844</v>
      </c>
      <c r="C8197" s="7" t="s">
        <v>6506</v>
      </c>
      <c r="D8197" s="8" t="s">
        <v>22</v>
      </c>
      <c r="E8197" s="7" t="s">
        <v>40845</v>
      </c>
      <c r="F8197" s="7" t="s">
        <v>40846</v>
      </c>
      <c r="G8197" s="8" t="s">
        <v>69</v>
      </c>
      <c r="H8197" s="8" t="s">
        <v>22</v>
      </c>
      <c r="I8197" s="8" t="s">
        <v>576</v>
      </c>
      <c r="J8197" s="8" t="s">
        <v>27</v>
      </c>
      <c r="K8197" s="8" t="s">
        <v>28</v>
      </c>
      <c r="L8197" s="8" t="s">
        <v>43</v>
      </c>
      <c r="M8197" s="7" t="s">
        <v>30</v>
      </c>
      <c r="N8197" s="7" t="s">
        <v>208</v>
      </c>
      <c r="O8197" s="8" t="s">
        <v>32</v>
      </c>
      <c r="P8197" s="8" t="s">
        <v>22</v>
      </c>
      <c r="Q8197" s="8" t="s">
        <v>40847</v>
      </c>
      <c r="R8197" s="8" t="s">
        <v>46</v>
      </c>
      <c r="S8197" s="7" t="s">
        <v>40848</v>
      </c>
      <c r="T8197" s="7" t="s">
        <v>22</v>
      </c>
    </row>
    <row r="8198" customHeight="1" spans="1:20">
      <c r="A8198" s="6">
        <v>45219</v>
      </c>
      <c r="B8198" s="7" t="s">
        <v>40849</v>
      </c>
      <c r="C8198" s="7" t="s">
        <v>6506</v>
      </c>
      <c r="D8198" s="8" t="s">
        <v>22</v>
      </c>
      <c r="E8198" s="7" t="s">
        <v>40850</v>
      </c>
      <c r="F8198" s="7" t="s">
        <v>35061</v>
      </c>
      <c r="G8198" s="8" t="s">
        <v>41</v>
      </c>
      <c r="H8198" s="8" t="s">
        <v>22</v>
      </c>
      <c r="I8198" s="8" t="s">
        <v>9666</v>
      </c>
      <c r="J8198" s="8" t="s">
        <v>27</v>
      </c>
      <c r="K8198" s="8" t="s">
        <v>28</v>
      </c>
      <c r="L8198" s="8" t="s">
        <v>43</v>
      </c>
      <c r="M8198" s="7" t="s">
        <v>30</v>
      </c>
      <c r="N8198" s="7" t="s">
        <v>208</v>
      </c>
      <c r="O8198" s="8" t="s">
        <v>32</v>
      </c>
      <c r="P8198" s="8" t="s">
        <v>22</v>
      </c>
      <c r="Q8198" s="8" t="s">
        <v>40851</v>
      </c>
      <c r="R8198" s="8" t="s">
        <v>46</v>
      </c>
      <c r="S8198" s="7" t="s">
        <v>40823</v>
      </c>
      <c r="T8198" s="7" t="s">
        <v>22</v>
      </c>
    </row>
    <row r="8199" customHeight="1" spans="1:20">
      <c r="A8199" s="6">
        <v>45219</v>
      </c>
      <c r="B8199" s="7" t="s">
        <v>40852</v>
      </c>
      <c r="C8199" s="7" t="s">
        <v>6506</v>
      </c>
      <c r="D8199" s="8" t="s">
        <v>22</v>
      </c>
      <c r="E8199" s="7" t="s">
        <v>40853</v>
      </c>
      <c r="F8199" s="7" t="s">
        <v>40854</v>
      </c>
      <c r="G8199" s="8" t="s">
        <v>82</v>
      </c>
      <c r="H8199" s="8" t="s">
        <v>22</v>
      </c>
      <c r="I8199" s="8" t="s">
        <v>207</v>
      </c>
      <c r="J8199" s="8" t="s">
        <v>27</v>
      </c>
      <c r="K8199" s="8" t="s">
        <v>28</v>
      </c>
      <c r="L8199" s="8" t="s">
        <v>43</v>
      </c>
      <c r="M8199" s="7" t="s">
        <v>44</v>
      </c>
      <c r="N8199" s="7" t="s">
        <v>208</v>
      </c>
      <c r="O8199" s="8" t="s">
        <v>32</v>
      </c>
      <c r="P8199" s="8" t="s">
        <v>22</v>
      </c>
      <c r="Q8199" s="8" t="s">
        <v>40855</v>
      </c>
      <c r="R8199" s="8" t="s">
        <v>46</v>
      </c>
      <c r="S8199" s="7" t="s">
        <v>40856</v>
      </c>
      <c r="T8199" s="7" t="s">
        <v>22</v>
      </c>
    </row>
    <row r="8200" customHeight="1" spans="1:20">
      <c r="A8200" s="6">
        <v>45219</v>
      </c>
      <c r="B8200" s="7" t="s">
        <v>40857</v>
      </c>
      <c r="C8200" s="7" t="s">
        <v>6506</v>
      </c>
      <c r="D8200" s="8" t="s">
        <v>22</v>
      </c>
      <c r="E8200" s="7" t="s">
        <v>40858</v>
      </c>
      <c r="F8200" s="7" t="s">
        <v>40859</v>
      </c>
      <c r="G8200" s="8" t="s">
        <v>130</v>
      </c>
      <c r="H8200" s="8" t="s">
        <v>22</v>
      </c>
      <c r="I8200" s="8" t="s">
        <v>9666</v>
      </c>
      <c r="J8200" s="8" t="s">
        <v>27</v>
      </c>
      <c r="K8200" s="8" t="s">
        <v>28</v>
      </c>
      <c r="L8200" s="8" t="s">
        <v>43</v>
      </c>
      <c r="M8200" s="7" t="s">
        <v>30</v>
      </c>
      <c r="N8200" s="7" t="s">
        <v>208</v>
      </c>
      <c r="O8200" s="8" t="s">
        <v>32</v>
      </c>
      <c r="P8200" s="8" t="s">
        <v>22</v>
      </c>
      <c r="Q8200" s="8" t="s">
        <v>40860</v>
      </c>
      <c r="R8200" s="8" t="s">
        <v>46</v>
      </c>
      <c r="S8200" s="7" t="s">
        <v>40861</v>
      </c>
      <c r="T8200" s="7" t="s">
        <v>22</v>
      </c>
    </row>
    <row r="8201" customHeight="1" spans="1:20">
      <c r="A8201" s="6">
        <v>45219</v>
      </c>
      <c r="B8201" s="7" t="s">
        <v>40862</v>
      </c>
      <c r="C8201" s="7" t="s">
        <v>6506</v>
      </c>
      <c r="D8201" s="8" t="s">
        <v>22</v>
      </c>
      <c r="E8201" s="7" t="s">
        <v>40863</v>
      </c>
      <c r="F8201" s="7" t="s">
        <v>40864</v>
      </c>
      <c r="G8201" s="8" t="s">
        <v>247</v>
      </c>
      <c r="H8201" s="8" t="s">
        <v>22</v>
      </c>
      <c r="I8201" s="8" t="s">
        <v>490</v>
      </c>
      <c r="J8201" s="8" t="s">
        <v>27</v>
      </c>
      <c r="K8201" s="8" t="s">
        <v>28</v>
      </c>
      <c r="L8201" s="8" t="s">
        <v>43</v>
      </c>
      <c r="M8201" s="7" t="s">
        <v>44</v>
      </c>
      <c r="N8201" s="7" t="s">
        <v>208</v>
      </c>
      <c r="O8201" s="8" t="s">
        <v>32</v>
      </c>
      <c r="P8201" s="8" t="s">
        <v>22</v>
      </c>
      <c r="Q8201" s="8" t="s">
        <v>40865</v>
      </c>
      <c r="R8201" s="8" t="s">
        <v>46</v>
      </c>
      <c r="S8201" s="7" t="s">
        <v>40866</v>
      </c>
      <c r="T8201" s="7" t="s">
        <v>22</v>
      </c>
    </row>
    <row r="8202" customHeight="1" spans="1:20">
      <c r="A8202" s="6">
        <v>45219</v>
      </c>
      <c r="B8202" s="7" t="s">
        <v>40867</v>
      </c>
      <c r="C8202" s="7" t="s">
        <v>6506</v>
      </c>
      <c r="D8202" s="8" t="s">
        <v>22</v>
      </c>
      <c r="E8202" s="7" t="s">
        <v>40868</v>
      </c>
      <c r="F8202" s="7" t="s">
        <v>40869</v>
      </c>
      <c r="G8202" s="8" t="s">
        <v>53</v>
      </c>
      <c r="H8202" s="8" t="s">
        <v>22</v>
      </c>
      <c r="I8202" s="8" t="s">
        <v>253</v>
      </c>
      <c r="J8202" s="8" t="s">
        <v>27</v>
      </c>
      <c r="K8202" s="8" t="s">
        <v>28</v>
      </c>
      <c r="L8202" s="8" t="s">
        <v>43</v>
      </c>
      <c r="M8202" s="7" t="s">
        <v>30</v>
      </c>
      <c r="N8202" s="7" t="s">
        <v>208</v>
      </c>
      <c r="O8202" s="8" t="s">
        <v>32</v>
      </c>
      <c r="P8202" s="8" t="s">
        <v>22</v>
      </c>
      <c r="Q8202" s="8" t="s">
        <v>40870</v>
      </c>
      <c r="R8202" s="8" t="s">
        <v>46</v>
      </c>
      <c r="S8202" s="7" t="s">
        <v>40871</v>
      </c>
      <c r="T8202" s="7" t="s">
        <v>22</v>
      </c>
    </row>
    <row r="8203" customHeight="1" spans="1:20">
      <c r="A8203" s="6">
        <v>45219</v>
      </c>
      <c r="B8203" s="7" t="s">
        <v>40872</v>
      </c>
      <c r="C8203" s="7" t="s">
        <v>783</v>
      </c>
      <c r="D8203" s="8" t="s">
        <v>22</v>
      </c>
      <c r="E8203" s="7" t="s">
        <v>40873</v>
      </c>
      <c r="F8203" s="7" t="s">
        <v>40874</v>
      </c>
      <c r="G8203" s="8" t="s">
        <v>82</v>
      </c>
      <c r="H8203" s="8" t="s">
        <v>22</v>
      </c>
      <c r="I8203" s="8" t="s">
        <v>168</v>
      </c>
      <c r="J8203" s="8" t="s">
        <v>27</v>
      </c>
      <c r="K8203" s="8" t="s">
        <v>28</v>
      </c>
      <c r="L8203" s="8" t="s">
        <v>43</v>
      </c>
      <c r="M8203" s="7" t="s">
        <v>169</v>
      </c>
      <c r="N8203" s="7" t="s">
        <v>743</v>
      </c>
      <c r="O8203" s="8" t="s">
        <v>32</v>
      </c>
      <c r="P8203" s="8" t="s">
        <v>22</v>
      </c>
      <c r="Q8203" s="8" t="s">
        <v>40875</v>
      </c>
      <c r="R8203" s="8" t="s">
        <v>46</v>
      </c>
      <c r="S8203" s="7" t="s">
        <v>40876</v>
      </c>
      <c r="T8203" s="7" t="s">
        <v>40877</v>
      </c>
    </row>
    <row r="8204" customHeight="1" spans="1:20">
      <c r="A8204" s="6">
        <v>45219</v>
      </c>
      <c r="B8204" s="7" t="s">
        <v>40878</v>
      </c>
      <c r="C8204" s="7" t="s">
        <v>6949</v>
      </c>
      <c r="D8204" s="8" t="s">
        <v>22</v>
      </c>
      <c r="E8204" s="7" t="s">
        <v>40879</v>
      </c>
      <c r="F8204" s="7" t="s">
        <v>40880</v>
      </c>
      <c r="G8204" s="8" t="s">
        <v>25</v>
      </c>
      <c r="H8204" s="8" t="s">
        <v>22</v>
      </c>
      <c r="I8204" s="8" t="s">
        <v>75</v>
      </c>
      <c r="J8204" s="8" t="s">
        <v>27</v>
      </c>
      <c r="K8204" s="8" t="s">
        <v>28</v>
      </c>
      <c r="L8204" s="8" t="s">
        <v>43</v>
      </c>
      <c r="M8204" s="7" t="s">
        <v>44</v>
      </c>
      <c r="N8204" s="7" t="s">
        <v>208</v>
      </c>
      <c r="O8204" s="8" t="s">
        <v>32</v>
      </c>
      <c r="P8204" s="8" t="s">
        <v>22</v>
      </c>
      <c r="Q8204" s="8" t="s">
        <v>40881</v>
      </c>
      <c r="R8204" s="8" t="s">
        <v>46</v>
      </c>
      <c r="S8204" s="7" t="s">
        <v>40882</v>
      </c>
      <c r="T8204" s="7" t="s">
        <v>40883</v>
      </c>
    </row>
    <row r="8205" customHeight="1" spans="1:20">
      <c r="A8205" s="6">
        <v>45219</v>
      </c>
      <c r="B8205" s="7" t="s">
        <v>40884</v>
      </c>
      <c r="C8205" s="7" t="s">
        <v>783</v>
      </c>
      <c r="D8205" s="8" t="s">
        <v>22</v>
      </c>
      <c r="E8205" s="7" t="s">
        <v>40885</v>
      </c>
      <c r="F8205" s="7" t="s">
        <v>40886</v>
      </c>
      <c r="G8205" s="8" t="s">
        <v>82</v>
      </c>
      <c r="H8205" s="8" t="s">
        <v>22</v>
      </c>
      <c r="I8205" s="8" t="s">
        <v>162</v>
      </c>
      <c r="J8205" s="8" t="s">
        <v>27</v>
      </c>
      <c r="K8205" s="8" t="s">
        <v>28</v>
      </c>
      <c r="L8205" s="8" t="s">
        <v>43</v>
      </c>
      <c r="M8205" s="7" t="s">
        <v>169</v>
      </c>
      <c r="N8205" s="7" t="s">
        <v>743</v>
      </c>
      <c r="O8205" s="8" t="s">
        <v>32</v>
      </c>
      <c r="P8205" s="8" t="s">
        <v>22</v>
      </c>
      <c r="Q8205" s="8" t="s">
        <v>40887</v>
      </c>
      <c r="R8205" s="8" t="s">
        <v>46</v>
      </c>
      <c r="S8205" s="7" t="s">
        <v>40888</v>
      </c>
      <c r="T8205" s="7" t="s">
        <v>40889</v>
      </c>
    </row>
    <row r="8206" customHeight="1" spans="1:20">
      <c r="A8206" s="6">
        <v>45219</v>
      </c>
      <c r="B8206" s="7" t="s">
        <v>40890</v>
      </c>
      <c r="C8206" s="7" t="s">
        <v>17177</v>
      </c>
      <c r="D8206" s="8" t="s">
        <v>22</v>
      </c>
      <c r="E8206" s="7" t="s">
        <v>40891</v>
      </c>
      <c r="F8206" s="7" t="s">
        <v>2439</v>
      </c>
      <c r="G8206" s="8" t="s">
        <v>82</v>
      </c>
      <c r="H8206" s="8" t="s">
        <v>22</v>
      </c>
      <c r="I8206" s="8" t="s">
        <v>26</v>
      </c>
      <c r="J8206" s="8" t="s">
        <v>27</v>
      </c>
      <c r="K8206" s="8" t="s">
        <v>28</v>
      </c>
      <c r="L8206" s="8" t="s">
        <v>29</v>
      </c>
      <c r="M8206" s="7" t="s">
        <v>30</v>
      </c>
      <c r="N8206" s="7" t="s">
        <v>31</v>
      </c>
      <c r="O8206" s="8" t="s">
        <v>32</v>
      </c>
      <c r="P8206" s="8" t="s">
        <v>22</v>
      </c>
      <c r="Q8206" s="8" t="s">
        <v>40892</v>
      </c>
      <c r="R8206" s="8" t="s">
        <v>34</v>
      </c>
      <c r="S8206" s="7" t="s">
        <v>40893</v>
      </c>
      <c r="T8206" s="7" t="s">
        <v>40894</v>
      </c>
    </row>
    <row r="8207" customHeight="1" spans="1:20">
      <c r="A8207" s="6">
        <v>45219</v>
      </c>
      <c r="B8207" s="7" t="s">
        <v>40895</v>
      </c>
      <c r="C8207" s="7" t="s">
        <v>15784</v>
      </c>
      <c r="D8207" s="8" t="s">
        <v>22</v>
      </c>
      <c r="E8207" s="7" t="s">
        <v>40896</v>
      </c>
      <c r="F8207" s="7" t="s">
        <v>40897</v>
      </c>
      <c r="G8207" s="8" t="s">
        <v>247</v>
      </c>
      <c r="H8207" s="8" t="s">
        <v>22</v>
      </c>
      <c r="I8207" s="8" t="s">
        <v>299</v>
      </c>
      <c r="J8207" s="8" t="s">
        <v>27</v>
      </c>
      <c r="K8207" s="8" t="s">
        <v>28</v>
      </c>
      <c r="L8207" s="8" t="s">
        <v>43</v>
      </c>
      <c r="M8207" s="7" t="s">
        <v>44</v>
      </c>
      <c r="N8207" s="7" t="s">
        <v>31</v>
      </c>
      <c r="O8207" s="8" t="s">
        <v>32</v>
      </c>
      <c r="P8207" s="8" t="s">
        <v>22</v>
      </c>
      <c r="Q8207" s="8" t="s">
        <v>40898</v>
      </c>
      <c r="R8207" s="8" t="s">
        <v>46</v>
      </c>
      <c r="S8207" s="7" t="s">
        <v>40899</v>
      </c>
      <c r="T8207" s="7" t="s">
        <v>40900</v>
      </c>
    </row>
    <row r="8208" customHeight="1" spans="1:20">
      <c r="A8208" s="6">
        <v>45219</v>
      </c>
      <c r="B8208" s="7" t="s">
        <v>40901</v>
      </c>
      <c r="C8208" s="7" t="s">
        <v>837</v>
      </c>
      <c r="D8208" s="8" t="s">
        <v>22</v>
      </c>
      <c r="E8208" s="7" t="s">
        <v>40902</v>
      </c>
      <c r="F8208" s="7" t="s">
        <v>40903</v>
      </c>
      <c r="G8208" s="8" t="s">
        <v>41</v>
      </c>
      <c r="H8208" s="8" t="s">
        <v>22</v>
      </c>
      <c r="I8208" s="8" t="s">
        <v>97</v>
      </c>
      <c r="J8208" s="8" t="s">
        <v>27</v>
      </c>
      <c r="K8208" s="8" t="s">
        <v>28</v>
      </c>
      <c r="L8208" s="8" t="s">
        <v>43</v>
      </c>
      <c r="M8208" s="7" t="s">
        <v>799</v>
      </c>
      <c r="N8208" s="7" t="s">
        <v>31</v>
      </c>
      <c r="O8208" s="8" t="s">
        <v>32</v>
      </c>
      <c r="P8208" s="8" t="s">
        <v>22</v>
      </c>
      <c r="Q8208" s="8" t="s">
        <v>40904</v>
      </c>
      <c r="R8208" s="8" t="s">
        <v>46</v>
      </c>
      <c r="S8208" s="7" t="s">
        <v>40905</v>
      </c>
      <c r="T8208" s="7" t="s">
        <v>40906</v>
      </c>
    </row>
    <row r="8209" customHeight="1" spans="1:20">
      <c r="A8209" s="6">
        <v>45219</v>
      </c>
      <c r="B8209" s="7" t="s">
        <v>40907</v>
      </c>
      <c r="C8209" s="7" t="s">
        <v>6506</v>
      </c>
      <c r="D8209" s="8" t="s">
        <v>22</v>
      </c>
      <c r="E8209" s="7" t="s">
        <v>40908</v>
      </c>
      <c r="F8209" s="7" t="s">
        <v>40909</v>
      </c>
      <c r="G8209" s="8" t="s">
        <v>41</v>
      </c>
      <c r="H8209" s="8" t="s">
        <v>22</v>
      </c>
      <c r="I8209" s="8" t="s">
        <v>83</v>
      </c>
      <c r="J8209" s="8" t="s">
        <v>27</v>
      </c>
      <c r="K8209" s="8" t="s">
        <v>28</v>
      </c>
      <c r="L8209" s="8" t="s">
        <v>43</v>
      </c>
      <c r="M8209" s="7" t="s">
        <v>44</v>
      </c>
      <c r="N8209" s="7" t="s">
        <v>208</v>
      </c>
      <c r="O8209" s="8" t="s">
        <v>32</v>
      </c>
      <c r="P8209" s="8" t="s">
        <v>22</v>
      </c>
      <c r="Q8209" s="8" t="s">
        <v>40910</v>
      </c>
      <c r="R8209" s="8" t="s">
        <v>46</v>
      </c>
      <c r="S8209" s="7" t="s">
        <v>40911</v>
      </c>
      <c r="T8209" s="7" t="s">
        <v>40912</v>
      </c>
    </row>
    <row r="8210" customHeight="1" spans="1:20">
      <c r="A8210" s="6">
        <v>45219</v>
      </c>
      <c r="B8210" s="7" t="s">
        <v>40913</v>
      </c>
      <c r="C8210" s="7" t="s">
        <v>6506</v>
      </c>
      <c r="D8210" s="8" t="s">
        <v>22</v>
      </c>
      <c r="E8210" s="7" t="s">
        <v>39864</v>
      </c>
      <c r="F8210" s="7" t="s">
        <v>39865</v>
      </c>
      <c r="G8210" s="8" t="s">
        <v>69</v>
      </c>
      <c r="H8210" s="8" t="s">
        <v>22</v>
      </c>
      <c r="I8210" s="8" t="s">
        <v>162</v>
      </c>
      <c r="J8210" s="8" t="s">
        <v>27</v>
      </c>
      <c r="K8210" s="8" t="s">
        <v>28</v>
      </c>
      <c r="L8210" s="8" t="s">
        <v>43</v>
      </c>
      <c r="M8210" s="7" t="s">
        <v>44</v>
      </c>
      <c r="N8210" s="7" t="s">
        <v>208</v>
      </c>
      <c r="O8210" s="8" t="s">
        <v>32</v>
      </c>
      <c r="P8210" s="8" t="s">
        <v>22</v>
      </c>
      <c r="Q8210" s="8" t="s">
        <v>40914</v>
      </c>
      <c r="R8210" s="8" t="s">
        <v>46</v>
      </c>
      <c r="S8210" s="7" t="s">
        <v>40915</v>
      </c>
      <c r="T8210" s="7" t="s">
        <v>40916</v>
      </c>
    </row>
    <row r="8211" customHeight="1" spans="1:20">
      <c r="A8211" s="6">
        <v>45219</v>
      </c>
      <c r="B8211" s="7" t="s">
        <v>40917</v>
      </c>
      <c r="C8211" s="7" t="s">
        <v>6506</v>
      </c>
      <c r="D8211" s="8" t="s">
        <v>22</v>
      </c>
      <c r="E8211" s="7" t="s">
        <v>40918</v>
      </c>
      <c r="F8211" s="7" t="s">
        <v>40919</v>
      </c>
      <c r="G8211" s="8" t="s">
        <v>247</v>
      </c>
      <c r="H8211" s="8" t="s">
        <v>22</v>
      </c>
      <c r="I8211" s="8" t="s">
        <v>293</v>
      </c>
      <c r="J8211" s="8" t="s">
        <v>27</v>
      </c>
      <c r="K8211" s="8" t="s">
        <v>28</v>
      </c>
      <c r="L8211" s="8" t="s">
        <v>43</v>
      </c>
      <c r="M8211" s="7" t="s">
        <v>44</v>
      </c>
      <c r="N8211" s="7" t="s">
        <v>208</v>
      </c>
      <c r="O8211" s="8" t="s">
        <v>32</v>
      </c>
      <c r="P8211" s="8" t="s">
        <v>22</v>
      </c>
      <c r="Q8211" s="8" t="s">
        <v>40920</v>
      </c>
      <c r="R8211" s="8" t="s">
        <v>46</v>
      </c>
      <c r="S8211" s="7" t="s">
        <v>40921</v>
      </c>
      <c r="T8211" s="7" t="s">
        <v>40922</v>
      </c>
    </row>
    <row r="8212" customHeight="1" spans="1:20">
      <c r="A8212" s="6">
        <v>45219</v>
      </c>
      <c r="B8212" s="7" t="s">
        <v>40923</v>
      </c>
      <c r="C8212" s="7" t="s">
        <v>8242</v>
      </c>
      <c r="D8212" s="8" t="s">
        <v>22</v>
      </c>
      <c r="E8212" s="7" t="s">
        <v>40924</v>
      </c>
      <c r="F8212" s="7" t="s">
        <v>7753</v>
      </c>
      <c r="G8212" s="8" t="s">
        <v>53</v>
      </c>
      <c r="H8212" s="8" t="s">
        <v>22</v>
      </c>
      <c r="I8212" s="8" t="s">
        <v>1181</v>
      </c>
      <c r="J8212" s="8" t="s">
        <v>27</v>
      </c>
      <c r="K8212" s="8" t="s">
        <v>28</v>
      </c>
      <c r="L8212" s="8" t="s">
        <v>43</v>
      </c>
      <c r="M8212" s="7" t="s">
        <v>44</v>
      </c>
      <c r="N8212" s="7" t="s">
        <v>31</v>
      </c>
      <c r="O8212" s="8" t="s">
        <v>32</v>
      </c>
      <c r="P8212" s="8" t="s">
        <v>6207</v>
      </c>
      <c r="Q8212" s="8" t="s">
        <v>40925</v>
      </c>
      <c r="R8212" s="8" t="s">
        <v>46</v>
      </c>
      <c r="S8212" s="7" t="s">
        <v>40926</v>
      </c>
      <c r="T8212" s="7" t="s">
        <v>22</v>
      </c>
    </row>
    <row r="8213" customHeight="1" spans="1:20">
      <c r="A8213" s="6">
        <v>45219</v>
      </c>
      <c r="B8213" s="7" t="s">
        <v>40927</v>
      </c>
      <c r="C8213" s="7" t="s">
        <v>6666</v>
      </c>
      <c r="D8213" s="8" t="s">
        <v>22</v>
      </c>
      <c r="E8213" s="7" t="s">
        <v>40928</v>
      </c>
      <c r="F8213" s="7" t="s">
        <v>40256</v>
      </c>
      <c r="G8213" s="8" t="s">
        <v>194</v>
      </c>
      <c r="H8213" s="8" t="s">
        <v>22</v>
      </c>
      <c r="I8213" s="8" t="s">
        <v>576</v>
      </c>
      <c r="J8213" s="8" t="s">
        <v>27</v>
      </c>
      <c r="K8213" s="8" t="s">
        <v>28</v>
      </c>
      <c r="L8213" s="8" t="s">
        <v>43</v>
      </c>
      <c r="M8213" s="7" t="s">
        <v>44</v>
      </c>
      <c r="N8213" s="7" t="s">
        <v>31</v>
      </c>
      <c r="O8213" s="8" t="s">
        <v>32</v>
      </c>
      <c r="P8213" s="8" t="s">
        <v>6656</v>
      </c>
      <c r="Q8213" s="8" t="s">
        <v>40929</v>
      </c>
      <c r="R8213" s="8" t="s">
        <v>46</v>
      </c>
      <c r="S8213" s="7" t="s">
        <v>40930</v>
      </c>
      <c r="T8213" s="7" t="s">
        <v>22</v>
      </c>
    </row>
    <row r="8214" customHeight="1" spans="1:20">
      <c r="A8214" s="6">
        <v>45219</v>
      </c>
      <c r="B8214" s="7" t="s">
        <v>40931</v>
      </c>
      <c r="C8214" s="7" t="s">
        <v>6660</v>
      </c>
      <c r="D8214" s="8" t="s">
        <v>22</v>
      </c>
      <c r="E8214" s="7" t="s">
        <v>40932</v>
      </c>
      <c r="F8214" s="7" t="s">
        <v>40933</v>
      </c>
      <c r="G8214" s="8" t="s">
        <v>130</v>
      </c>
      <c r="H8214" s="8" t="s">
        <v>22</v>
      </c>
      <c r="I8214" s="8" t="s">
        <v>111</v>
      </c>
      <c r="J8214" s="8" t="s">
        <v>27</v>
      </c>
      <c r="K8214" s="8" t="s">
        <v>28</v>
      </c>
      <c r="L8214" s="8" t="s">
        <v>43</v>
      </c>
      <c r="M8214" s="7" t="s">
        <v>30</v>
      </c>
      <c r="N8214" s="7" t="s">
        <v>31</v>
      </c>
      <c r="O8214" s="8" t="s">
        <v>32</v>
      </c>
      <c r="P8214" s="8" t="s">
        <v>22</v>
      </c>
      <c r="Q8214" s="8" t="s">
        <v>40934</v>
      </c>
      <c r="R8214" s="8" t="s">
        <v>46</v>
      </c>
      <c r="S8214" s="7" t="s">
        <v>40935</v>
      </c>
      <c r="T8214" s="7" t="s">
        <v>22</v>
      </c>
    </row>
    <row r="8215" customHeight="1" spans="1:20">
      <c r="A8215" s="6">
        <v>45219</v>
      </c>
      <c r="B8215" s="7" t="s">
        <v>40936</v>
      </c>
      <c r="C8215" s="7" t="s">
        <v>6660</v>
      </c>
      <c r="D8215" s="8" t="s">
        <v>22</v>
      </c>
      <c r="E8215" s="7" t="s">
        <v>40937</v>
      </c>
      <c r="F8215" s="7" t="s">
        <v>40938</v>
      </c>
      <c r="G8215" s="8" t="s">
        <v>82</v>
      </c>
      <c r="H8215" s="8" t="s">
        <v>22</v>
      </c>
      <c r="I8215" s="8" t="s">
        <v>880</v>
      </c>
      <c r="J8215" s="8" t="s">
        <v>27</v>
      </c>
      <c r="K8215" s="8" t="s">
        <v>28</v>
      </c>
      <c r="L8215" s="8" t="s">
        <v>43</v>
      </c>
      <c r="M8215" s="7" t="s">
        <v>30</v>
      </c>
      <c r="N8215" s="7" t="s">
        <v>31</v>
      </c>
      <c r="O8215" s="8" t="s">
        <v>32</v>
      </c>
      <c r="P8215" s="8" t="s">
        <v>22</v>
      </c>
      <c r="Q8215" s="8" t="s">
        <v>40939</v>
      </c>
      <c r="R8215" s="8" t="s">
        <v>46</v>
      </c>
      <c r="S8215" s="7" t="s">
        <v>40940</v>
      </c>
      <c r="T8215" s="7" t="s">
        <v>40941</v>
      </c>
    </row>
    <row r="8216" customHeight="1" spans="1:20">
      <c r="A8216" s="6">
        <v>45219</v>
      </c>
      <c r="B8216" s="7" t="s">
        <v>40942</v>
      </c>
      <c r="C8216" s="7" t="s">
        <v>6653</v>
      </c>
      <c r="D8216" s="8" t="s">
        <v>22</v>
      </c>
      <c r="E8216" s="7" t="s">
        <v>40943</v>
      </c>
      <c r="F8216" s="7" t="s">
        <v>40944</v>
      </c>
      <c r="G8216" s="8" t="s">
        <v>53</v>
      </c>
      <c r="H8216" s="8" t="s">
        <v>22</v>
      </c>
      <c r="I8216" s="8" t="s">
        <v>315</v>
      </c>
      <c r="J8216" s="8" t="s">
        <v>27</v>
      </c>
      <c r="K8216" s="8" t="s">
        <v>28</v>
      </c>
      <c r="L8216" s="8" t="s">
        <v>43</v>
      </c>
      <c r="M8216" s="7" t="s">
        <v>44</v>
      </c>
      <c r="N8216" s="7" t="s">
        <v>31</v>
      </c>
      <c r="O8216" s="8" t="s">
        <v>32</v>
      </c>
      <c r="P8216" s="8" t="s">
        <v>6656</v>
      </c>
      <c r="Q8216" s="8" t="s">
        <v>40945</v>
      </c>
      <c r="R8216" s="8" t="s">
        <v>46</v>
      </c>
      <c r="S8216" s="7" t="s">
        <v>40946</v>
      </c>
      <c r="T8216" s="7" t="s">
        <v>40947</v>
      </c>
    </row>
    <row r="8217" customHeight="1" spans="1:20">
      <c r="A8217" s="6">
        <v>45219</v>
      </c>
      <c r="B8217" s="7" t="s">
        <v>40948</v>
      </c>
      <c r="C8217" s="7" t="s">
        <v>10700</v>
      </c>
      <c r="D8217" s="8" t="s">
        <v>22</v>
      </c>
      <c r="E8217" s="7" t="s">
        <v>40949</v>
      </c>
      <c r="F8217" s="7" t="s">
        <v>40950</v>
      </c>
      <c r="G8217" s="8" t="s">
        <v>25</v>
      </c>
      <c r="H8217" s="8" t="s">
        <v>22</v>
      </c>
      <c r="I8217" s="8" t="s">
        <v>412</v>
      </c>
      <c r="J8217" s="8" t="s">
        <v>27</v>
      </c>
      <c r="K8217" s="8" t="s">
        <v>28</v>
      </c>
      <c r="L8217" s="8" t="s">
        <v>43</v>
      </c>
      <c r="M8217" s="7" t="s">
        <v>30</v>
      </c>
      <c r="N8217" s="7" t="s">
        <v>31</v>
      </c>
      <c r="O8217" s="8" t="s">
        <v>32</v>
      </c>
      <c r="P8217" s="8" t="s">
        <v>6656</v>
      </c>
      <c r="Q8217" s="8" t="s">
        <v>40951</v>
      </c>
      <c r="R8217" s="8" t="s">
        <v>46</v>
      </c>
      <c r="S8217" s="7" t="s">
        <v>40952</v>
      </c>
      <c r="T8217" s="7" t="s">
        <v>40947</v>
      </c>
    </row>
    <row r="8218" customHeight="1" spans="1:20">
      <c r="A8218" s="6">
        <v>45219</v>
      </c>
      <c r="B8218" s="7" t="s">
        <v>40953</v>
      </c>
      <c r="C8218" s="7" t="s">
        <v>9692</v>
      </c>
      <c r="D8218" s="8" t="s">
        <v>22</v>
      </c>
      <c r="E8218" s="7" t="s">
        <v>40954</v>
      </c>
      <c r="F8218" s="7" t="s">
        <v>40955</v>
      </c>
      <c r="G8218" s="8" t="s">
        <v>82</v>
      </c>
      <c r="H8218" s="8" t="s">
        <v>22</v>
      </c>
      <c r="I8218" s="8" t="s">
        <v>1842</v>
      </c>
      <c r="J8218" s="8" t="s">
        <v>27</v>
      </c>
      <c r="K8218" s="8" t="s">
        <v>28</v>
      </c>
      <c r="L8218" s="8" t="s">
        <v>43</v>
      </c>
      <c r="M8218" s="7" t="s">
        <v>30</v>
      </c>
      <c r="N8218" s="7" t="s">
        <v>31</v>
      </c>
      <c r="O8218" s="8" t="s">
        <v>32</v>
      </c>
      <c r="P8218" s="8" t="s">
        <v>6207</v>
      </c>
      <c r="Q8218" s="8" t="s">
        <v>40956</v>
      </c>
      <c r="R8218" s="8" t="s">
        <v>46</v>
      </c>
      <c r="S8218" s="7" t="s">
        <v>40957</v>
      </c>
      <c r="T8218" s="7" t="s">
        <v>8233</v>
      </c>
    </row>
    <row r="8219" customHeight="1" spans="1:20">
      <c r="A8219" s="6">
        <v>45219</v>
      </c>
      <c r="B8219" s="7" t="s">
        <v>40958</v>
      </c>
      <c r="C8219" s="7" t="s">
        <v>6666</v>
      </c>
      <c r="D8219" s="8" t="s">
        <v>22</v>
      </c>
      <c r="E8219" s="7" t="s">
        <v>40959</v>
      </c>
      <c r="F8219" s="7" t="s">
        <v>40960</v>
      </c>
      <c r="G8219" s="8" t="s">
        <v>41</v>
      </c>
      <c r="H8219" s="8" t="s">
        <v>22</v>
      </c>
      <c r="I8219" s="8" t="s">
        <v>576</v>
      </c>
      <c r="J8219" s="8" t="s">
        <v>27</v>
      </c>
      <c r="K8219" s="8" t="s">
        <v>28</v>
      </c>
      <c r="L8219" s="8" t="s">
        <v>43</v>
      </c>
      <c r="M8219" s="7" t="s">
        <v>30</v>
      </c>
      <c r="N8219" s="7" t="s">
        <v>31</v>
      </c>
      <c r="O8219" s="8" t="s">
        <v>32</v>
      </c>
      <c r="P8219" s="8" t="s">
        <v>6656</v>
      </c>
      <c r="Q8219" s="8" t="s">
        <v>40961</v>
      </c>
      <c r="R8219" s="8" t="s">
        <v>46</v>
      </c>
      <c r="S8219" s="7" t="s">
        <v>40962</v>
      </c>
      <c r="T8219" s="7" t="s">
        <v>8233</v>
      </c>
    </row>
    <row r="8220" customHeight="1" spans="1:20">
      <c r="A8220" s="6">
        <v>45219</v>
      </c>
      <c r="B8220" s="7" t="s">
        <v>40963</v>
      </c>
      <c r="C8220" s="7" t="s">
        <v>8242</v>
      </c>
      <c r="D8220" s="8" t="s">
        <v>22</v>
      </c>
      <c r="E8220" s="7" t="s">
        <v>40964</v>
      </c>
      <c r="F8220" s="7" t="s">
        <v>40965</v>
      </c>
      <c r="G8220" s="8" t="s">
        <v>25</v>
      </c>
      <c r="H8220" s="8" t="s">
        <v>137</v>
      </c>
      <c r="I8220" s="8" t="s">
        <v>26</v>
      </c>
      <c r="J8220" s="8" t="s">
        <v>27</v>
      </c>
      <c r="K8220" s="8" t="s">
        <v>76</v>
      </c>
      <c r="L8220" s="8" t="s">
        <v>29</v>
      </c>
      <c r="M8220" s="7" t="s">
        <v>30</v>
      </c>
      <c r="N8220" s="7" t="s">
        <v>31</v>
      </c>
      <c r="O8220" s="8" t="s">
        <v>32</v>
      </c>
      <c r="P8220" s="8" t="s">
        <v>6656</v>
      </c>
      <c r="Q8220" s="8" t="s">
        <v>40966</v>
      </c>
      <c r="R8220" s="8" t="s">
        <v>34</v>
      </c>
      <c r="S8220" s="7" t="s">
        <v>40967</v>
      </c>
      <c r="T8220" s="7" t="s">
        <v>40968</v>
      </c>
    </row>
    <row r="8221" customHeight="1" spans="1:20">
      <c r="A8221" s="6">
        <v>45219</v>
      </c>
      <c r="B8221" s="7" t="s">
        <v>40969</v>
      </c>
      <c r="C8221" s="7" t="s">
        <v>6660</v>
      </c>
      <c r="D8221" s="8" t="s">
        <v>22</v>
      </c>
      <c r="E8221" s="7" t="s">
        <v>40970</v>
      </c>
      <c r="F8221" s="7" t="s">
        <v>40971</v>
      </c>
      <c r="G8221" s="8" t="s">
        <v>25</v>
      </c>
      <c r="H8221" s="8" t="s">
        <v>22</v>
      </c>
      <c r="I8221" s="8" t="s">
        <v>4970</v>
      </c>
      <c r="J8221" s="8" t="s">
        <v>27</v>
      </c>
      <c r="K8221" s="8" t="s">
        <v>28</v>
      </c>
      <c r="L8221" s="8" t="s">
        <v>43</v>
      </c>
      <c r="M8221" s="7" t="s">
        <v>30</v>
      </c>
      <c r="N8221" s="7" t="s">
        <v>31</v>
      </c>
      <c r="O8221" s="8" t="s">
        <v>32</v>
      </c>
      <c r="P8221" s="8" t="s">
        <v>22</v>
      </c>
      <c r="Q8221" s="8" t="s">
        <v>40972</v>
      </c>
      <c r="R8221" s="8" t="s">
        <v>46</v>
      </c>
      <c r="S8221" s="7" t="s">
        <v>40973</v>
      </c>
      <c r="T8221" s="7" t="s">
        <v>40974</v>
      </c>
    </row>
    <row r="8222" customHeight="1" spans="1:20">
      <c r="A8222" s="6">
        <v>45219</v>
      </c>
      <c r="B8222" s="7" t="s">
        <v>40975</v>
      </c>
      <c r="C8222" s="7" t="s">
        <v>40976</v>
      </c>
      <c r="D8222" s="8" t="s">
        <v>22</v>
      </c>
      <c r="E8222" s="7" t="s">
        <v>40977</v>
      </c>
      <c r="F8222" s="7" t="s">
        <v>40978</v>
      </c>
      <c r="G8222" s="8" t="s">
        <v>82</v>
      </c>
      <c r="H8222" s="8" t="s">
        <v>22</v>
      </c>
      <c r="I8222" s="8" t="s">
        <v>168</v>
      </c>
      <c r="J8222" s="8" t="s">
        <v>27</v>
      </c>
      <c r="K8222" s="8" t="s">
        <v>28</v>
      </c>
      <c r="L8222" s="8" t="s">
        <v>43</v>
      </c>
      <c r="M8222" s="7" t="s">
        <v>169</v>
      </c>
      <c r="N8222" s="7" t="s">
        <v>31</v>
      </c>
      <c r="O8222" s="8" t="s">
        <v>32</v>
      </c>
      <c r="P8222" s="8" t="s">
        <v>22</v>
      </c>
      <c r="Q8222" s="8" t="s">
        <v>40979</v>
      </c>
      <c r="R8222" s="8" t="s">
        <v>46</v>
      </c>
      <c r="S8222" s="7" t="s">
        <v>40980</v>
      </c>
      <c r="T8222" s="7" t="s">
        <v>40981</v>
      </c>
    </row>
    <row r="8223" customHeight="1" spans="1:20">
      <c r="A8223" s="6">
        <v>45219</v>
      </c>
      <c r="B8223" s="7" t="s">
        <v>40982</v>
      </c>
      <c r="C8223" s="7" t="s">
        <v>8242</v>
      </c>
      <c r="D8223" s="8" t="s">
        <v>22</v>
      </c>
      <c r="E8223" s="7" t="s">
        <v>26944</v>
      </c>
      <c r="F8223" s="7" t="s">
        <v>12427</v>
      </c>
      <c r="G8223" s="8" t="s">
        <v>41</v>
      </c>
      <c r="H8223" s="8" t="s">
        <v>22</v>
      </c>
      <c r="I8223" s="8" t="s">
        <v>26</v>
      </c>
      <c r="J8223" s="8" t="s">
        <v>27</v>
      </c>
      <c r="K8223" s="8" t="s">
        <v>76</v>
      </c>
      <c r="L8223" s="8" t="s">
        <v>29</v>
      </c>
      <c r="M8223" s="7" t="s">
        <v>30</v>
      </c>
      <c r="N8223" s="7" t="s">
        <v>31</v>
      </c>
      <c r="O8223" s="8" t="s">
        <v>32</v>
      </c>
      <c r="P8223" s="8" t="s">
        <v>6656</v>
      </c>
      <c r="Q8223" s="8" t="s">
        <v>40983</v>
      </c>
      <c r="R8223" s="8" t="s">
        <v>34</v>
      </c>
      <c r="S8223" s="7" t="s">
        <v>40984</v>
      </c>
      <c r="T8223" s="7" t="s">
        <v>40985</v>
      </c>
    </row>
    <row r="8224" customHeight="1" spans="1:20">
      <c r="A8224" s="6">
        <v>45219</v>
      </c>
      <c r="B8224" s="7" t="s">
        <v>40986</v>
      </c>
      <c r="C8224" s="7" t="s">
        <v>8242</v>
      </c>
      <c r="D8224" s="8" t="s">
        <v>22</v>
      </c>
      <c r="E8224" s="7" t="s">
        <v>40987</v>
      </c>
      <c r="F8224" s="7" t="s">
        <v>40988</v>
      </c>
      <c r="G8224" s="8" t="s">
        <v>53</v>
      </c>
      <c r="H8224" s="8" t="s">
        <v>110</v>
      </c>
      <c r="I8224" s="8" t="s">
        <v>104</v>
      </c>
      <c r="J8224" s="8" t="s">
        <v>27</v>
      </c>
      <c r="K8224" s="8" t="s">
        <v>28</v>
      </c>
      <c r="L8224" s="8" t="s">
        <v>43</v>
      </c>
      <c r="M8224" s="7" t="s">
        <v>44</v>
      </c>
      <c r="N8224" s="7" t="s">
        <v>31</v>
      </c>
      <c r="O8224" s="8" t="s">
        <v>32</v>
      </c>
      <c r="P8224" s="8" t="s">
        <v>6656</v>
      </c>
      <c r="Q8224" s="8" t="s">
        <v>40989</v>
      </c>
      <c r="R8224" s="8" t="s">
        <v>46</v>
      </c>
      <c r="S8224" s="7" t="s">
        <v>40990</v>
      </c>
      <c r="T8224" s="7" t="s">
        <v>40991</v>
      </c>
    </row>
    <row r="8225" customHeight="1" spans="1:20">
      <c r="A8225" s="6">
        <v>45219</v>
      </c>
      <c r="B8225" s="7" t="s">
        <v>40992</v>
      </c>
      <c r="C8225" s="7" t="s">
        <v>6660</v>
      </c>
      <c r="D8225" s="8" t="s">
        <v>22</v>
      </c>
      <c r="E8225" s="7" t="s">
        <v>39282</v>
      </c>
      <c r="F8225" s="7" t="s">
        <v>39283</v>
      </c>
      <c r="G8225" s="8" t="s">
        <v>336</v>
      </c>
      <c r="H8225" s="8" t="s">
        <v>22</v>
      </c>
      <c r="I8225" s="8" t="s">
        <v>991</v>
      </c>
      <c r="J8225" s="8" t="s">
        <v>27</v>
      </c>
      <c r="K8225" s="8" t="s">
        <v>28</v>
      </c>
      <c r="L8225" s="8" t="s">
        <v>43</v>
      </c>
      <c r="M8225" s="7" t="s">
        <v>30</v>
      </c>
      <c r="N8225" s="7" t="s">
        <v>31</v>
      </c>
      <c r="O8225" s="8" t="s">
        <v>32</v>
      </c>
      <c r="P8225" s="8" t="s">
        <v>22</v>
      </c>
      <c r="Q8225" s="8" t="s">
        <v>40993</v>
      </c>
      <c r="R8225" s="8" t="s">
        <v>46</v>
      </c>
      <c r="S8225" s="7" t="s">
        <v>40994</v>
      </c>
      <c r="T8225" s="7" t="s">
        <v>40995</v>
      </c>
    </row>
    <row r="8226" customHeight="1" spans="1:20">
      <c r="A8226" s="6">
        <v>45219</v>
      </c>
      <c r="B8226" s="7" t="s">
        <v>40996</v>
      </c>
      <c r="C8226" s="7" t="s">
        <v>6717</v>
      </c>
      <c r="D8226" s="8" t="s">
        <v>22</v>
      </c>
      <c r="E8226" s="7" t="s">
        <v>40997</v>
      </c>
      <c r="F8226" s="7" t="s">
        <v>5320</v>
      </c>
      <c r="G8226" s="8" t="s">
        <v>69</v>
      </c>
      <c r="H8226" s="8" t="s">
        <v>22</v>
      </c>
      <c r="I8226" s="8" t="s">
        <v>26</v>
      </c>
      <c r="J8226" s="8" t="s">
        <v>27</v>
      </c>
      <c r="K8226" s="8" t="s">
        <v>195</v>
      </c>
      <c r="L8226" s="8" t="s">
        <v>29</v>
      </c>
      <c r="M8226" s="7" t="s">
        <v>44</v>
      </c>
      <c r="N8226" s="7" t="s">
        <v>31</v>
      </c>
      <c r="O8226" s="8" t="s">
        <v>32</v>
      </c>
      <c r="P8226" s="8" t="s">
        <v>22</v>
      </c>
      <c r="Q8226" s="8" t="s">
        <v>40998</v>
      </c>
      <c r="R8226" s="8" t="s">
        <v>34</v>
      </c>
      <c r="S8226" s="7" t="s">
        <v>40999</v>
      </c>
      <c r="T8226" s="7" t="s">
        <v>41000</v>
      </c>
    </row>
    <row r="8227" customHeight="1" spans="1:20">
      <c r="A8227" s="6">
        <v>45219</v>
      </c>
      <c r="B8227" s="7" t="s">
        <v>41001</v>
      </c>
      <c r="C8227" s="7" t="s">
        <v>6717</v>
      </c>
      <c r="D8227" s="8" t="s">
        <v>22</v>
      </c>
      <c r="E8227" s="7" t="s">
        <v>41002</v>
      </c>
      <c r="F8227" s="7" t="s">
        <v>41003</v>
      </c>
      <c r="G8227" s="8" t="s">
        <v>41</v>
      </c>
      <c r="H8227" s="8" t="s">
        <v>22</v>
      </c>
      <c r="I8227" s="8" t="s">
        <v>26</v>
      </c>
      <c r="J8227" s="8" t="s">
        <v>27</v>
      </c>
      <c r="K8227" s="8" t="s">
        <v>76</v>
      </c>
      <c r="L8227" s="8" t="s">
        <v>29</v>
      </c>
      <c r="M8227" s="7" t="s">
        <v>30</v>
      </c>
      <c r="N8227" s="7" t="s">
        <v>31</v>
      </c>
      <c r="O8227" s="8" t="s">
        <v>32</v>
      </c>
      <c r="P8227" s="8" t="s">
        <v>22</v>
      </c>
      <c r="Q8227" s="8" t="s">
        <v>41004</v>
      </c>
      <c r="R8227" s="8" t="s">
        <v>34</v>
      </c>
      <c r="S8227" s="7" t="s">
        <v>41005</v>
      </c>
      <c r="T8227" s="7" t="s">
        <v>41006</v>
      </c>
    </row>
    <row r="8228" customHeight="1" spans="1:20">
      <c r="A8228" s="6">
        <v>45219</v>
      </c>
      <c r="B8228" s="7" t="s">
        <v>41007</v>
      </c>
      <c r="C8228" s="7" t="s">
        <v>783</v>
      </c>
      <c r="D8228" s="8" t="s">
        <v>22</v>
      </c>
      <c r="E8228" s="7" t="s">
        <v>41008</v>
      </c>
      <c r="F8228" s="7" t="s">
        <v>41009</v>
      </c>
      <c r="G8228" s="8" t="s">
        <v>69</v>
      </c>
      <c r="H8228" s="8" t="s">
        <v>41010</v>
      </c>
      <c r="I8228" s="8" t="s">
        <v>162</v>
      </c>
      <c r="J8228" s="8" t="s">
        <v>27</v>
      </c>
      <c r="K8228" s="8" t="s">
        <v>28</v>
      </c>
      <c r="L8228" s="8" t="s">
        <v>43</v>
      </c>
      <c r="M8228" s="7" t="s">
        <v>30</v>
      </c>
      <c r="N8228" s="7" t="s">
        <v>743</v>
      </c>
      <c r="O8228" s="8" t="s">
        <v>32</v>
      </c>
      <c r="P8228" s="8" t="s">
        <v>22</v>
      </c>
      <c r="Q8228" s="8" t="s">
        <v>41011</v>
      </c>
      <c r="R8228" s="8" t="s">
        <v>46</v>
      </c>
      <c r="S8228" s="7" t="s">
        <v>41012</v>
      </c>
      <c r="T8228" s="7" t="s">
        <v>22</v>
      </c>
    </row>
    <row r="8229" customHeight="1" spans="1:20">
      <c r="A8229" s="6">
        <v>45219</v>
      </c>
      <c r="B8229" s="7" t="s">
        <v>41013</v>
      </c>
      <c r="C8229" s="7" t="s">
        <v>783</v>
      </c>
      <c r="D8229" s="8" t="s">
        <v>22</v>
      </c>
      <c r="E8229" s="7" t="s">
        <v>41014</v>
      </c>
      <c r="F8229" s="7" t="s">
        <v>41015</v>
      </c>
      <c r="G8229" s="8" t="s">
        <v>82</v>
      </c>
      <c r="H8229" s="8" t="s">
        <v>22</v>
      </c>
      <c r="I8229" s="8" t="s">
        <v>168</v>
      </c>
      <c r="J8229" s="8" t="s">
        <v>27</v>
      </c>
      <c r="K8229" s="8" t="s">
        <v>28</v>
      </c>
      <c r="L8229" s="8" t="s">
        <v>43</v>
      </c>
      <c r="M8229" s="7" t="s">
        <v>169</v>
      </c>
      <c r="N8229" s="7" t="s">
        <v>743</v>
      </c>
      <c r="O8229" s="8" t="s">
        <v>32</v>
      </c>
      <c r="P8229" s="8" t="s">
        <v>22</v>
      </c>
      <c r="Q8229" s="8" t="s">
        <v>41016</v>
      </c>
      <c r="R8229" s="8" t="s">
        <v>46</v>
      </c>
      <c r="S8229" s="7" t="s">
        <v>36075</v>
      </c>
      <c r="T8229" s="7" t="s">
        <v>22</v>
      </c>
    </row>
    <row r="8230" customHeight="1" spans="1:20">
      <c r="A8230" s="6">
        <v>45219</v>
      </c>
      <c r="B8230" s="7" t="s">
        <v>41017</v>
      </c>
      <c r="C8230" s="7" t="s">
        <v>10840</v>
      </c>
      <c r="D8230" s="8" t="s">
        <v>22</v>
      </c>
      <c r="E8230" s="7" t="s">
        <v>41018</v>
      </c>
      <c r="F8230" s="7" t="s">
        <v>41019</v>
      </c>
      <c r="G8230" s="8" t="s">
        <v>82</v>
      </c>
      <c r="H8230" s="8" t="s">
        <v>22</v>
      </c>
      <c r="I8230" s="8" t="s">
        <v>168</v>
      </c>
      <c r="J8230" s="8" t="s">
        <v>27</v>
      </c>
      <c r="K8230" s="8" t="s">
        <v>28</v>
      </c>
      <c r="L8230" s="8" t="s">
        <v>43</v>
      </c>
      <c r="M8230" s="7" t="s">
        <v>169</v>
      </c>
      <c r="N8230" s="7" t="s">
        <v>208</v>
      </c>
      <c r="O8230" s="8" t="s">
        <v>32</v>
      </c>
      <c r="P8230" s="8" t="s">
        <v>22</v>
      </c>
      <c r="Q8230" s="8" t="s">
        <v>41020</v>
      </c>
      <c r="R8230" s="8" t="s">
        <v>46</v>
      </c>
      <c r="S8230" s="7" t="s">
        <v>41021</v>
      </c>
      <c r="T8230" s="7" t="s">
        <v>22</v>
      </c>
    </row>
    <row r="8231" customHeight="1" spans="1:20">
      <c r="A8231" s="6">
        <v>45219</v>
      </c>
      <c r="B8231" s="7" t="s">
        <v>41022</v>
      </c>
      <c r="C8231" s="7" t="s">
        <v>1299</v>
      </c>
      <c r="D8231" s="8" t="s">
        <v>22</v>
      </c>
      <c r="E8231" s="7" t="s">
        <v>41023</v>
      </c>
      <c r="F8231" s="7" t="s">
        <v>41024</v>
      </c>
      <c r="G8231" s="8" t="s">
        <v>69</v>
      </c>
      <c r="H8231" s="8" t="s">
        <v>110</v>
      </c>
      <c r="I8231" s="8" t="s">
        <v>54</v>
      </c>
      <c r="J8231" s="8" t="s">
        <v>27</v>
      </c>
      <c r="K8231" s="8" t="s">
        <v>28</v>
      </c>
      <c r="L8231" s="8" t="s">
        <v>43</v>
      </c>
      <c r="M8231" s="7" t="s">
        <v>44</v>
      </c>
      <c r="N8231" s="7" t="s">
        <v>208</v>
      </c>
      <c r="O8231" s="8" t="s">
        <v>32</v>
      </c>
      <c r="P8231" s="8" t="s">
        <v>22</v>
      </c>
      <c r="Q8231" s="8" t="s">
        <v>41025</v>
      </c>
      <c r="R8231" s="8" t="s">
        <v>56</v>
      </c>
      <c r="S8231" s="7" t="s">
        <v>41026</v>
      </c>
      <c r="T8231" s="7" t="s">
        <v>22</v>
      </c>
    </row>
    <row r="8232" customHeight="1" spans="1:20">
      <c r="A8232" s="6">
        <v>45219</v>
      </c>
      <c r="B8232" s="7" t="s">
        <v>41027</v>
      </c>
      <c r="C8232" s="7" t="s">
        <v>1299</v>
      </c>
      <c r="D8232" s="8" t="s">
        <v>22</v>
      </c>
      <c r="E8232" s="7" t="s">
        <v>41028</v>
      </c>
      <c r="F8232" s="7" t="s">
        <v>41029</v>
      </c>
      <c r="G8232" s="8" t="s">
        <v>130</v>
      </c>
      <c r="H8232" s="8" t="s">
        <v>22</v>
      </c>
      <c r="I8232" s="8" t="s">
        <v>1072</v>
      </c>
      <c r="J8232" s="8" t="s">
        <v>27</v>
      </c>
      <c r="K8232" s="8" t="s">
        <v>28</v>
      </c>
      <c r="L8232" s="8" t="s">
        <v>43</v>
      </c>
      <c r="M8232" s="7" t="s">
        <v>30</v>
      </c>
      <c r="N8232" s="7" t="s">
        <v>208</v>
      </c>
      <c r="O8232" s="8" t="s">
        <v>32</v>
      </c>
      <c r="P8232" s="8" t="s">
        <v>22</v>
      </c>
      <c r="Q8232" s="8" t="s">
        <v>41030</v>
      </c>
      <c r="R8232" s="8" t="s">
        <v>56</v>
      </c>
      <c r="S8232" s="7" t="s">
        <v>41031</v>
      </c>
      <c r="T8232" s="7" t="s">
        <v>22</v>
      </c>
    </row>
    <row r="8233" customHeight="1" spans="1:20">
      <c r="A8233" s="6">
        <v>45219</v>
      </c>
      <c r="B8233" s="7" t="s">
        <v>41032</v>
      </c>
      <c r="C8233" s="7" t="s">
        <v>1299</v>
      </c>
      <c r="D8233" s="8" t="s">
        <v>22</v>
      </c>
      <c r="E8233" s="7" t="s">
        <v>41033</v>
      </c>
      <c r="F8233" s="7" t="s">
        <v>41034</v>
      </c>
      <c r="G8233" s="8" t="s">
        <v>25</v>
      </c>
      <c r="H8233" s="8" t="s">
        <v>22</v>
      </c>
      <c r="I8233" s="8" t="s">
        <v>384</v>
      </c>
      <c r="J8233" s="8" t="s">
        <v>27</v>
      </c>
      <c r="K8233" s="8" t="s">
        <v>28</v>
      </c>
      <c r="L8233" s="8" t="s">
        <v>43</v>
      </c>
      <c r="M8233" s="7" t="s">
        <v>30</v>
      </c>
      <c r="N8233" s="7" t="s">
        <v>208</v>
      </c>
      <c r="O8233" s="8" t="s">
        <v>32</v>
      </c>
      <c r="P8233" s="8" t="s">
        <v>22</v>
      </c>
      <c r="Q8233" s="8" t="s">
        <v>41035</v>
      </c>
      <c r="R8233" s="8" t="s">
        <v>56</v>
      </c>
      <c r="S8233" s="7" t="s">
        <v>41036</v>
      </c>
      <c r="T8233" s="7" t="s">
        <v>22</v>
      </c>
    </row>
    <row r="8234" customHeight="1" spans="1:20">
      <c r="A8234" s="6">
        <v>45219</v>
      </c>
      <c r="B8234" s="7" t="s">
        <v>41037</v>
      </c>
      <c r="C8234" s="7" t="s">
        <v>1299</v>
      </c>
      <c r="D8234" s="8" t="s">
        <v>22</v>
      </c>
      <c r="E8234" s="7" t="s">
        <v>41038</v>
      </c>
      <c r="F8234" s="7" t="s">
        <v>41039</v>
      </c>
      <c r="G8234" s="8" t="s">
        <v>82</v>
      </c>
      <c r="H8234" s="8" t="s">
        <v>22</v>
      </c>
      <c r="I8234" s="8" t="s">
        <v>337</v>
      </c>
      <c r="J8234" s="8" t="s">
        <v>27</v>
      </c>
      <c r="K8234" s="8" t="s">
        <v>28</v>
      </c>
      <c r="L8234" s="8" t="s">
        <v>43</v>
      </c>
      <c r="M8234" s="7" t="s">
        <v>30</v>
      </c>
      <c r="N8234" s="7" t="s">
        <v>208</v>
      </c>
      <c r="O8234" s="8" t="s">
        <v>32</v>
      </c>
      <c r="P8234" s="8" t="s">
        <v>22</v>
      </c>
      <c r="Q8234" s="8" t="s">
        <v>41040</v>
      </c>
      <c r="R8234" s="8" t="s">
        <v>56</v>
      </c>
      <c r="S8234" s="7" t="s">
        <v>41041</v>
      </c>
      <c r="T8234" s="7" t="s">
        <v>22</v>
      </c>
    </row>
    <row r="8235" customHeight="1" spans="1:20">
      <c r="A8235" s="6">
        <v>45219</v>
      </c>
      <c r="B8235" s="7" t="s">
        <v>41042</v>
      </c>
      <c r="C8235" s="7" t="s">
        <v>1299</v>
      </c>
      <c r="D8235" s="8" t="s">
        <v>22</v>
      </c>
      <c r="E8235" s="7" t="s">
        <v>41043</v>
      </c>
      <c r="F8235" s="7" t="s">
        <v>41044</v>
      </c>
      <c r="G8235" s="8" t="s">
        <v>25</v>
      </c>
      <c r="H8235" s="8" t="s">
        <v>22</v>
      </c>
      <c r="I8235" s="8" t="s">
        <v>42</v>
      </c>
      <c r="J8235" s="8" t="s">
        <v>27</v>
      </c>
      <c r="K8235" s="8" t="s">
        <v>28</v>
      </c>
      <c r="L8235" s="8" t="s">
        <v>43</v>
      </c>
      <c r="M8235" s="7" t="s">
        <v>30</v>
      </c>
      <c r="N8235" s="7" t="s">
        <v>208</v>
      </c>
      <c r="O8235" s="8" t="s">
        <v>32</v>
      </c>
      <c r="P8235" s="8" t="s">
        <v>22</v>
      </c>
      <c r="Q8235" s="8" t="s">
        <v>41045</v>
      </c>
      <c r="R8235" s="8" t="s">
        <v>56</v>
      </c>
      <c r="S8235" s="7" t="s">
        <v>41046</v>
      </c>
      <c r="T8235" s="7" t="s">
        <v>22</v>
      </c>
    </row>
    <row r="8236" customHeight="1" spans="1:20">
      <c r="A8236" s="6">
        <v>45219</v>
      </c>
      <c r="B8236" s="7" t="s">
        <v>41047</v>
      </c>
      <c r="C8236" s="7" t="s">
        <v>1299</v>
      </c>
      <c r="D8236" s="8" t="s">
        <v>22</v>
      </c>
      <c r="E8236" s="7" t="s">
        <v>41048</v>
      </c>
      <c r="F8236" s="7" t="s">
        <v>41049</v>
      </c>
      <c r="G8236" s="8" t="s">
        <v>130</v>
      </c>
      <c r="H8236" s="8" t="s">
        <v>22</v>
      </c>
      <c r="I8236" s="8" t="s">
        <v>576</v>
      </c>
      <c r="J8236" s="8" t="s">
        <v>27</v>
      </c>
      <c r="K8236" s="8" t="s">
        <v>28</v>
      </c>
      <c r="L8236" s="8" t="s">
        <v>43</v>
      </c>
      <c r="M8236" s="7" t="s">
        <v>30</v>
      </c>
      <c r="N8236" s="7" t="s">
        <v>208</v>
      </c>
      <c r="O8236" s="8" t="s">
        <v>32</v>
      </c>
      <c r="P8236" s="8" t="s">
        <v>22</v>
      </c>
      <c r="Q8236" s="8" t="s">
        <v>41050</v>
      </c>
      <c r="R8236" s="8" t="s">
        <v>56</v>
      </c>
      <c r="S8236" s="7" t="s">
        <v>41051</v>
      </c>
      <c r="T8236" s="7" t="s">
        <v>22</v>
      </c>
    </row>
    <row r="8237" customHeight="1" spans="1:20">
      <c r="A8237" s="6">
        <v>45219</v>
      </c>
      <c r="B8237" s="7" t="s">
        <v>41052</v>
      </c>
      <c r="C8237" s="7" t="s">
        <v>1299</v>
      </c>
      <c r="D8237" s="8" t="s">
        <v>22</v>
      </c>
      <c r="E8237" s="7" t="s">
        <v>41053</v>
      </c>
      <c r="F8237" s="7" t="s">
        <v>41054</v>
      </c>
      <c r="G8237" s="8" t="s">
        <v>25</v>
      </c>
      <c r="H8237" s="8" t="s">
        <v>22</v>
      </c>
      <c r="I8237" s="8" t="s">
        <v>241</v>
      </c>
      <c r="J8237" s="8" t="s">
        <v>27</v>
      </c>
      <c r="K8237" s="8" t="s">
        <v>28</v>
      </c>
      <c r="L8237" s="8" t="s">
        <v>43</v>
      </c>
      <c r="M8237" s="7" t="s">
        <v>44</v>
      </c>
      <c r="N8237" s="7" t="s">
        <v>208</v>
      </c>
      <c r="O8237" s="8" t="s">
        <v>32</v>
      </c>
      <c r="P8237" s="8" t="s">
        <v>22</v>
      </c>
      <c r="Q8237" s="8" t="s">
        <v>41055</v>
      </c>
      <c r="R8237" s="8" t="s">
        <v>56</v>
      </c>
      <c r="S8237" s="7" t="s">
        <v>41056</v>
      </c>
      <c r="T8237" s="7" t="s">
        <v>22</v>
      </c>
    </row>
    <row r="8238" customHeight="1" spans="1:20">
      <c r="A8238" s="6">
        <v>45219</v>
      </c>
      <c r="B8238" s="7" t="s">
        <v>41057</v>
      </c>
      <c r="C8238" s="7" t="s">
        <v>1299</v>
      </c>
      <c r="D8238" s="8" t="s">
        <v>22</v>
      </c>
      <c r="E8238" s="7" t="s">
        <v>41058</v>
      </c>
      <c r="F8238" s="7" t="s">
        <v>41059</v>
      </c>
      <c r="G8238" s="8" t="s">
        <v>130</v>
      </c>
      <c r="H8238" s="8" t="s">
        <v>22</v>
      </c>
      <c r="I8238" s="8" t="s">
        <v>54</v>
      </c>
      <c r="J8238" s="8" t="s">
        <v>27</v>
      </c>
      <c r="K8238" s="8" t="s">
        <v>28</v>
      </c>
      <c r="L8238" s="8" t="s">
        <v>43</v>
      </c>
      <c r="M8238" s="7" t="s">
        <v>30</v>
      </c>
      <c r="N8238" s="7" t="s">
        <v>208</v>
      </c>
      <c r="O8238" s="8" t="s">
        <v>32</v>
      </c>
      <c r="P8238" s="8" t="s">
        <v>22</v>
      </c>
      <c r="Q8238" s="8" t="s">
        <v>41060</v>
      </c>
      <c r="R8238" s="8" t="s">
        <v>56</v>
      </c>
      <c r="S8238" s="7" t="s">
        <v>41061</v>
      </c>
      <c r="T8238" s="7" t="s">
        <v>22</v>
      </c>
    </row>
    <row r="8239" customHeight="1" spans="1:20">
      <c r="A8239" s="6">
        <v>45219</v>
      </c>
      <c r="B8239" s="7" t="s">
        <v>41062</v>
      </c>
      <c r="C8239" s="7" t="s">
        <v>1299</v>
      </c>
      <c r="D8239" s="8" t="s">
        <v>22</v>
      </c>
      <c r="E8239" s="7" t="s">
        <v>22933</v>
      </c>
      <c r="F8239" s="7" t="s">
        <v>22934</v>
      </c>
      <c r="G8239" s="8" t="s">
        <v>336</v>
      </c>
      <c r="H8239" s="8" t="s">
        <v>22</v>
      </c>
      <c r="I8239" s="8" t="s">
        <v>63</v>
      </c>
      <c r="J8239" s="8" t="s">
        <v>27</v>
      </c>
      <c r="K8239" s="8" t="s">
        <v>28</v>
      </c>
      <c r="L8239" s="8" t="s">
        <v>43</v>
      </c>
      <c r="M8239" s="7" t="s">
        <v>30</v>
      </c>
      <c r="N8239" s="7" t="s">
        <v>208</v>
      </c>
      <c r="O8239" s="8" t="s">
        <v>32</v>
      </c>
      <c r="P8239" s="8" t="s">
        <v>22</v>
      </c>
      <c r="Q8239" s="8" t="s">
        <v>41063</v>
      </c>
      <c r="R8239" s="8" t="s">
        <v>56</v>
      </c>
      <c r="S8239" s="7" t="s">
        <v>41064</v>
      </c>
      <c r="T8239" s="7" t="s">
        <v>22</v>
      </c>
    </row>
    <row r="8240" customHeight="1" spans="1:20">
      <c r="A8240" s="6">
        <v>45219</v>
      </c>
      <c r="B8240" s="7" t="s">
        <v>41065</v>
      </c>
      <c r="C8240" s="7" t="s">
        <v>1299</v>
      </c>
      <c r="D8240" s="8" t="s">
        <v>22</v>
      </c>
      <c r="E8240" s="7" t="s">
        <v>41066</v>
      </c>
      <c r="F8240" s="7" t="s">
        <v>41067</v>
      </c>
      <c r="G8240" s="8" t="s">
        <v>41</v>
      </c>
      <c r="H8240" s="8" t="s">
        <v>22</v>
      </c>
      <c r="I8240" s="8" t="s">
        <v>42</v>
      </c>
      <c r="J8240" s="8" t="s">
        <v>27</v>
      </c>
      <c r="K8240" s="8" t="s">
        <v>28</v>
      </c>
      <c r="L8240" s="8" t="s">
        <v>43</v>
      </c>
      <c r="M8240" s="7" t="s">
        <v>30</v>
      </c>
      <c r="N8240" s="7" t="s">
        <v>208</v>
      </c>
      <c r="O8240" s="8" t="s">
        <v>32</v>
      </c>
      <c r="P8240" s="8" t="s">
        <v>22</v>
      </c>
      <c r="Q8240" s="8" t="s">
        <v>41068</v>
      </c>
      <c r="R8240" s="8" t="s">
        <v>46</v>
      </c>
      <c r="S8240" s="7" t="s">
        <v>41069</v>
      </c>
      <c r="T8240" s="7" t="s">
        <v>22</v>
      </c>
    </row>
    <row r="8241" customHeight="1" spans="1:20">
      <c r="A8241" s="6">
        <v>45219</v>
      </c>
      <c r="B8241" s="7" t="s">
        <v>41070</v>
      </c>
      <c r="C8241" s="7" t="s">
        <v>27649</v>
      </c>
      <c r="D8241" s="8" t="s">
        <v>22</v>
      </c>
      <c r="E8241" s="7" t="s">
        <v>41071</v>
      </c>
      <c r="F8241" s="7" t="s">
        <v>41072</v>
      </c>
      <c r="G8241" s="8" t="s">
        <v>69</v>
      </c>
      <c r="H8241" s="8" t="s">
        <v>22</v>
      </c>
      <c r="I8241" s="8" t="s">
        <v>448</v>
      </c>
      <c r="J8241" s="8" t="s">
        <v>27</v>
      </c>
      <c r="K8241" s="8" t="s">
        <v>28</v>
      </c>
      <c r="L8241" s="8" t="s">
        <v>43</v>
      </c>
      <c r="M8241" s="7" t="s">
        <v>44</v>
      </c>
      <c r="N8241" s="7" t="s">
        <v>743</v>
      </c>
      <c r="O8241" s="8" t="s">
        <v>32</v>
      </c>
      <c r="P8241" s="8" t="s">
        <v>22</v>
      </c>
      <c r="Q8241" s="8" t="s">
        <v>41073</v>
      </c>
      <c r="R8241" s="8" t="s">
        <v>46</v>
      </c>
      <c r="S8241" s="7" t="s">
        <v>41074</v>
      </c>
      <c r="T8241" s="7" t="s">
        <v>41075</v>
      </c>
    </row>
    <row r="8242" customHeight="1" spans="1:20">
      <c r="A8242" s="6">
        <v>45219</v>
      </c>
      <c r="B8242" s="7" t="s">
        <v>41076</v>
      </c>
      <c r="C8242" s="7" t="s">
        <v>25442</v>
      </c>
      <c r="D8242" s="8" t="s">
        <v>22</v>
      </c>
      <c r="E8242" s="7" t="s">
        <v>41077</v>
      </c>
      <c r="F8242" s="7" t="s">
        <v>8039</v>
      </c>
      <c r="G8242" s="8" t="s">
        <v>53</v>
      </c>
      <c r="H8242" s="8" t="s">
        <v>22</v>
      </c>
      <c r="I8242" s="8" t="s">
        <v>490</v>
      </c>
      <c r="J8242" s="8" t="s">
        <v>27</v>
      </c>
      <c r="K8242" s="8" t="s">
        <v>28</v>
      </c>
      <c r="L8242" s="8" t="s">
        <v>43</v>
      </c>
      <c r="M8242" s="7" t="s">
        <v>30</v>
      </c>
      <c r="N8242" s="7" t="s">
        <v>743</v>
      </c>
      <c r="O8242" s="8" t="s">
        <v>32</v>
      </c>
      <c r="P8242" s="8" t="s">
        <v>22</v>
      </c>
      <c r="Q8242" s="8" t="s">
        <v>41078</v>
      </c>
      <c r="R8242" s="8" t="s">
        <v>46</v>
      </c>
      <c r="S8242" s="7" t="s">
        <v>41079</v>
      </c>
      <c r="T8242" s="7" t="s">
        <v>35652</v>
      </c>
    </row>
    <row r="8243" customHeight="1" spans="1:20">
      <c r="A8243" s="6">
        <v>45219</v>
      </c>
      <c r="B8243" s="7" t="s">
        <v>41080</v>
      </c>
      <c r="C8243" s="7" t="s">
        <v>12243</v>
      </c>
      <c r="D8243" s="8" t="s">
        <v>22</v>
      </c>
      <c r="E8243" s="7" t="s">
        <v>41081</v>
      </c>
      <c r="F8243" s="7" t="s">
        <v>7178</v>
      </c>
      <c r="G8243" s="8" t="s">
        <v>53</v>
      </c>
      <c r="H8243" s="8" t="s">
        <v>22</v>
      </c>
      <c r="I8243" s="8" t="s">
        <v>54</v>
      </c>
      <c r="J8243" s="8" t="s">
        <v>27</v>
      </c>
      <c r="K8243" s="8" t="s">
        <v>28</v>
      </c>
      <c r="L8243" s="8" t="s">
        <v>43</v>
      </c>
      <c r="M8243" s="7" t="s">
        <v>30</v>
      </c>
      <c r="N8243" s="7" t="s">
        <v>743</v>
      </c>
      <c r="O8243" s="8" t="s">
        <v>32</v>
      </c>
      <c r="P8243" s="8" t="s">
        <v>22</v>
      </c>
      <c r="Q8243" s="8" t="s">
        <v>41082</v>
      </c>
      <c r="R8243" s="8" t="s">
        <v>46</v>
      </c>
      <c r="S8243" s="7" t="s">
        <v>41083</v>
      </c>
      <c r="T8243" s="7" t="s">
        <v>41084</v>
      </c>
    </row>
    <row r="8244" customHeight="1" spans="1:20">
      <c r="A8244" s="6">
        <v>45219</v>
      </c>
      <c r="B8244" s="7" t="s">
        <v>41085</v>
      </c>
      <c r="C8244" s="7" t="s">
        <v>12243</v>
      </c>
      <c r="D8244" s="8" t="s">
        <v>22</v>
      </c>
      <c r="E8244" s="7" t="s">
        <v>7177</v>
      </c>
      <c r="F8244" s="7" t="s">
        <v>7178</v>
      </c>
      <c r="G8244" s="8" t="s">
        <v>130</v>
      </c>
      <c r="H8244" s="8" t="s">
        <v>418</v>
      </c>
      <c r="I8244" s="8" t="s">
        <v>576</v>
      </c>
      <c r="J8244" s="8" t="s">
        <v>27</v>
      </c>
      <c r="K8244" s="8" t="s">
        <v>28</v>
      </c>
      <c r="L8244" s="8" t="s">
        <v>43</v>
      </c>
      <c r="M8244" s="7" t="s">
        <v>44</v>
      </c>
      <c r="N8244" s="7" t="s">
        <v>743</v>
      </c>
      <c r="O8244" s="8" t="s">
        <v>32</v>
      </c>
      <c r="P8244" s="8" t="s">
        <v>22</v>
      </c>
      <c r="Q8244" s="8" t="s">
        <v>41086</v>
      </c>
      <c r="R8244" s="8" t="s">
        <v>46</v>
      </c>
      <c r="S8244" s="7" t="s">
        <v>41087</v>
      </c>
      <c r="T8244" s="7" t="s">
        <v>41088</v>
      </c>
    </row>
    <row r="8245" customHeight="1" spans="1:20">
      <c r="A8245" s="6">
        <v>45219</v>
      </c>
      <c r="B8245" s="7" t="s">
        <v>41089</v>
      </c>
      <c r="C8245" s="7" t="s">
        <v>2911</v>
      </c>
      <c r="D8245" s="8" t="s">
        <v>22</v>
      </c>
      <c r="E8245" s="7" t="s">
        <v>41090</v>
      </c>
      <c r="F8245" s="7" t="s">
        <v>41091</v>
      </c>
      <c r="G8245" s="8" t="s">
        <v>25</v>
      </c>
      <c r="H8245" s="8" t="s">
        <v>22</v>
      </c>
      <c r="I8245" s="8" t="s">
        <v>26</v>
      </c>
      <c r="J8245" s="8" t="s">
        <v>27</v>
      </c>
      <c r="K8245" s="8" t="s">
        <v>76</v>
      </c>
      <c r="L8245" s="8" t="s">
        <v>29</v>
      </c>
      <c r="M8245" s="7" t="s">
        <v>30</v>
      </c>
      <c r="N8245" s="7" t="s">
        <v>31</v>
      </c>
      <c r="O8245" s="8" t="s">
        <v>32</v>
      </c>
      <c r="P8245" s="8" t="s">
        <v>22</v>
      </c>
      <c r="Q8245" s="8" t="s">
        <v>41092</v>
      </c>
      <c r="R8245" s="8" t="s">
        <v>34</v>
      </c>
      <c r="S8245" s="7" t="s">
        <v>41093</v>
      </c>
      <c r="T8245" s="7" t="s">
        <v>41094</v>
      </c>
    </row>
    <row r="8246" customHeight="1" spans="1:20">
      <c r="A8246" s="6">
        <v>45219</v>
      </c>
      <c r="B8246" s="7" t="s">
        <v>41095</v>
      </c>
      <c r="C8246" s="7" t="s">
        <v>7484</v>
      </c>
      <c r="D8246" s="8" t="s">
        <v>22</v>
      </c>
      <c r="E8246" s="7" t="s">
        <v>39418</v>
      </c>
      <c r="F8246" s="7" t="s">
        <v>26170</v>
      </c>
      <c r="G8246" s="8" t="s">
        <v>247</v>
      </c>
      <c r="H8246" s="8" t="s">
        <v>22</v>
      </c>
      <c r="I8246" s="8" t="s">
        <v>104</v>
      </c>
      <c r="J8246" s="8" t="s">
        <v>27</v>
      </c>
      <c r="K8246" s="8" t="s">
        <v>28</v>
      </c>
      <c r="L8246" s="8" t="s">
        <v>43</v>
      </c>
      <c r="M8246" s="7" t="s">
        <v>30</v>
      </c>
      <c r="N8246" s="7" t="s">
        <v>31</v>
      </c>
      <c r="O8246" s="8" t="s">
        <v>32</v>
      </c>
      <c r="P8246" s="8" t="s">
        <v>22</v>
      </c>
      <c r="Q8246" s="8" t="s">
        <v>41096</v>
      </c>
      <c r="R8246" s="8" t="s">
        <v>46</v>
      </c>
      <c r="S8246" s="7" t="s">
        <v>41097</v>
      </c>
      <c r="T8246" s="7" t="s">
        <v>41098</v>
      </c>
    </row>
    <row r="8247" customHeight="1" spans="1:20">
      <c r="A8247" s="6">
        <v>45219</v>
      </c>
      <c r="B8247" s="7" t="s">
        <v>41099</v>
      </c>
      <c r="C8247" s="7" t="s">
        <v>5213</v>
      </c>
      <c r="D8247" s="8" t="s">
        <v>22</v>
      </c>
      <c r="E8247" s="7" t="s">
        <v>41100</v>
      </c>
      <c r="F8247" s="7" t="s">
        <v>41101</v>
      </c>
      <c r="G8247" s="8" t="s">
        <v>130</v>
      </c>
      <c r="H8247" s="8" t="s">
        <v>22</v>
      </c>
      <c r="I8247" s="8" t="s">
        <v>931</v>
      </c>
      <c r="J8247" s="8" t="s">
        <v>27</v>
      </c>
      <c r="K8247" s="8" t="s">
        <v>28</v>
      </c>
      <c r="L8247" s="8" t="s">
        <v>43</v>
      </c>
      <c r="M8247" s="7" t="s">
        <v>44</v>
      </c>
      <c r="N8247" s="7" t="s">
        <v>208</v>
      </c>
      <c r="O8247" s="8" t="s">
        <v>32</v>
      </c>
      <c r="P8247" s="8" t="s">
        <v>22</v>
      </c>
      <c r="Q8247" s="8" t="s">
        <v>41102</v>
      </c>
      <c r="R8247" s="8" t="s">
        <v>46</v>
      </c>
      <c r="S8247" s="7" t="s">
        <v>41103</v>
      </c>
      <c r="T8247" s="7" t="s">
        <v>41104</v>
      </c>
    </row>
    <row r="8248" customHeight="1" spans="1:20">
      <c r="A8248" s="6">
        <v>45219</v>
      </c>
      <c r="B8248" s="7" t="s">
        <v>41105</v>
      </c>
      <c r="C8248" s="7" t="s">
        <v>6949</v>
      </c>
      <c r="D8248" s="8" t="s">
        <v>22</v>
      </c>
      <c r="E8248" s="7" t="s">
        <v>41106</v>
      </c>
      <c r="F8248" s="7" t="s">
        <v>41107</v>
      </c>
      <c r="G8248" s="8" t="s">
        <v>69</v>
      </c>
      <c r="H8248" s="8" t="s">
        <v>22</v>
      </c>
      <c r="I8248" s="8" t="s">
        <v>880</v>
      </c>
      <c r="J8248" s="8" t="s">
        <v>27</v>
      </c>
      <c r="K8248" s="8" t="s">
        <v>28</v>
      </c>
      <c r="L8248" s="8" t="s">
        <v>43</v>
      </c>
      <c r="M8248" s="7" t="s">
        <v>44</v>
      </c>
      <c r="N8248" s="7" t="s">
        <v>208</v>
      </c>
      <c r="O8248" s="8" t="s">
        <v>32</v>
      </c>
      <c r="P8248" s="8" t="s">
        <v>22</v>
      </c>
      <c r="Q8248" s="8" t="s">
        <v>41108</v>
      </c>
      <c r="R8248" s="8" t="s">
        <v>46</v>
      </c>
      <c r="S8248" s="7" t="s">
        <v>41109</v>
      </c>
      <c r="T8248" s="7" t="s">
        <v>41110</v>
      </c>
    </row>
    <row r="8249" customHeight="1" spans="1:20">
      <c r="A8249" s="6">
        <v>45219</v>
      </c>
      <c r="B8249" s="7" t="s">
        <v>41111</v>
      </c>
      <c r="C8249" s="7" t="s">
        <v>6949</v>
      </c>
      <c r="D8249" s="8" t="s">
        <v>22</v>
      </c>
      <c r="E8249" s="7" t="s">
        <v>41112</v>
      </c>
      <c r="F8249" s="7" t="s">
        <v>41113</v>
      </c>
      <c r="G8249" s="8" t="s">
        <v>25</v>
      </c>
      <c r="H8249" s="8" t="s">
        <v>22</v>
      </c>
      <c r="I8249" s="8" t="s">
        <v>63</v>
      </c>
      <c r="J8249" s="8" t="s">
        <v>27</v>
      </c>
      <c r="K8249" s="8" t="s">
        <v>195</v>
      </c>
      <c r="L8249" s="8" t="s">
        <v>22</v>
      </c>
      <c r="M8249" s="7" t="s">
        <v>44</v>
      </c>
      <c r="N8249" s="7" t="s">
        <v>208</v>
      </c>
      <c r="O8249" s="8" t="s">
        <v>32</v>
      </c>
      <c r="P8249" s="8" t="s">
        <v>22</v>
      </c>
      <c r="Q8249" s="8" t="s">
        <v>41114</v>
      </c>
      <c r="R8249" s="8" t="s">
        <v>46</v>
      </c>
      <c r="S8249" s="7" t="s">
        <v>41115</v>
      </c>
      <c r="T8249" s="7" t="s">
        <v>41116</v>
      </c>
    </row>
    <row r="8250" customHeight="1" spans="1:20">
      <c r="A8250" s="6">
        <v>45219</v>
      </c>
      <c r="B8250" s="7" t="s">
        <v>41117</v>
      </c>
      <c r="C8250" s="7" t="s">
        <v>5213</v>
      </c>
      <c r="D8250" s="8" t="s">
        <v>22</v>
      </c>
      <c r="E8250" s="7" t="s">
        <v>41118</v>
      </c>
      <c r="F8250" s="7" t="s">
        <v>41119</v>
      </c>
      <c r="G8250" s="8" t="s">
        <v>82</v>
      </c>
      <c r="H8250" s="8" t="s">
        <v>22</v>
      </c>
      <c r="I8250" s="8" t="s">
        <v>175</v>
      </c>
      <c r="J8250" s="8" t="s">
        <v>27</v>
      </c>
      <c r="K8250" s="8" t="s">
        <v>28</v>
      </c>
      <c r="L8250" s="8" t="s">
        <v>43</v>
      </c>
      <c r="M8250" s="7" t="s">
        <v>169</v>
      </c>
      <c r="N8250" s="7" t="s">
        <v>208</v>
      </c>
      <c r="O8250" s="8" t="s">
        <v>32</v>
      </c>
      <c r="P8250" s="8" t="s">
        <v>22</v>
      </c>
      <c r="Q8250" s="8" t="s">
        <v>41120</v>
      </c>
      <c r="R8250" s="8" t="s">
        <v>46</v>
      </c>
      <c r="S8250" s="7" t="s">
        <v>41121</v>
      </c>
      <c r="T8250" s="7" t="s">
        <v>41122</v>
      </c>
    </row>
    <row r="8251" customHeight="1" spans="1:20">
      <c r="A8251" s="6">
        <v>45219</v>
      </c>
      <c r="B8251" s="7" t="s">
        <v>41123</v>
      </c>
      <c r="C8251" s="7" t="s">
        <v>6949</v>
      </c>
      <c r="D8251" s="8" t="s">
        <v>22</v>
      </c>
      <c r="E8251" s="7" t="s">
        <v>41124</v>
      </c>
      <c r="F8251" s="7" t="s">
        <v>41125</v>
      </c>
      <c r="G8251" s="8" t="s">
        <v>53</v>
      </c>
      <c r="H8251" s="8" t="s">
        <v>22</v>
      </c>
      <c r="I8251" s="8" t="s">
        <v>149</v>
      </c>
      <c r="J8251" s="8" t="s">
        <v>27</v>
      </c>
      <c r="K8251" s="8" t="s">
        <v>28</v>
      </c>
      <c r="L8251" s="8" t="s">
        <v>43</v>
      </c>
      <c r="M8251" s="7" t="s">
        <v>30</v>
      </c>
      <c r="N8251" s="7" t="s">
        <v>208</v>
      </c>
      <c r="O8251" s="8" t="s">
        <v>32</v>
      </c>
      <c r="P8251" s="8" t="s">
        <v>22</v>
      </c>
      <c r="Q8251" s="8" t="s">
        <v>41126</v>
      </c>
      <c r="R8251" s="8" t="s">
        <v>46</v>
      </c>
      <c r="S8251" s="7" t="s">
        <v>41127</v>
      </c>
      <c r="T8251" s="7" t="s">
        <v>41128</v>
      </c>
    </row>
    <row r="8252" customHeight="1" spans="1:20">
      <c r="A8252" s="6">
        <v>45219</v>
      </c>
      <c r="B8252" s="7" t="s">
        <v>41129</v>
      </c>
      <c r="C8252" s="7" t="s">
        <v>6949</v>
      </c>
      <c r="D8252" s="8" t="s">
        <v>22</v>
      </c>
      <c r="E8252" s="7" t="s">
        <v>41130</v>
      </c>
      <c r="F8252" s="7" t="s">
        <v>41131</v>
      </c>
      <c r="G8252" s="8" t="s">
        <v>336</v>
      </c>
      <c r="H8252" s="8" t="s">
        <v>22</v>
      </c>
      <c r="I8252" s="8" t="s">
        <v>131</v>
      </c>
      <c r="J8252" s="8" t="s">
        <v>27</v>
      </c>
      <c r="K8252" s="8" t="s">
        <v>28</v>
      </c>
      <c r="L8252" s="8" t="s">
        <v>43</v>
      </c>
      <c r="M8252" s="7" t="s">
        <v>44</v>
      </c>
      <c r="N8252" s="7" t="s">
        <v>208</v>
      </c>
      <c r="O8252" s="8" t="s">
        <v>32</v>
      </c>
      <c r="P8252" s="8" t="s">
        <v>22</v>
      </c>
      <c r="Q8252" s="8" t="s">
        <v>41132</v>
      </c>
      <c r="R8252" s="8" t="s">
        <v>46</v>
      </c>
      <c r="S8252" s="7" t="s">
        <v>41133</v>
      </c>
      <c r="T8252" s="7" t="s">
        <v>41134</v>
      </c>
    </row>
    <row r="8253" customHeight="1" spans="1:20">
      <c r="A8253" s="6">
        <v>45219</v>
      </c>
      <c r="B8253" s="7" t="s">
        <v>41135</v>
      </c>
      <c r="C8253" s="7" t="s">
        <v>6949</v>
      </c>
      <c r="D8253" s="8" t="s">
        <v>22</v>
      </c>
      <c r="E8253" s="7" t="s">
        <v>35692</v>
      </c>
      <c r="F8253" s="7" t="s">
        <v>35693</v>
      </c>
      <c r="G8253" s="8" t="s">
        <v>25</v>
      </c>
      <c r="H8253" s="8" t="s">
        <v>22</v>
      </c>
      <c r="I8253" s="8" t="s">
        <v>235</v>
      </c>
      <c r="J8253" s="8" t="s">
        <v>27</v>
      </c>
      <c r="K8253" s="8" t="s">
        <v>28</v>
      </c>
      <c r="L8253" s="8" t="s">
        <v>43</v>
      </c>
      <c r="M8253" s="7" t="s">
        <v>44</v>
      </c>
      <c r="N8253" s="7" t="s">
        <v>208</v>
      </c>
      <c r="O8253" s="8" t="s">
        <v>32</v>
      </c>
      <c r="P8253" s="8" t="s">
        <v>22</v>
      </c>
      <c r="Q8253" s="8" t="s">
        <v>41136</v>
      </c>
      <c r="R8253" s="8" t="s">
        <v>46</v>
      </c>
      <c r="S8253" s="7" t="s">
        <v>41137</v>
      </c>
      <c r="T8253" s="7" t="s">
        <v>41138</v>
      </c>
    </row>
    <row r="8254" customHeight="1" spans="1:20">
      <c r="A8254" s="6">
        <v>45219</v>
      </c>
      <c r="B8254" s="7" t="s">
        <v>41139</v>
      </c>
      <c r="C8254" s="7" t="s">
        <v>6949</v>
      </c>
      <c r="D8254" s="8" t="s">
        <v>22</v>
      </c>
      <c r="E8254" s="7" t="s">
        <v>41140</v>
      </c>
      <c r="F8254" s="7" t="s">
        <v>41141</v>
      </c>
      <c r="G8254" s="8" t="s">
        <v>41</v>
      </c>
      <c r="H8254" s="8" t="s">
        <v>110</v>
      </c>
      <c r="I8254" s="8" t="s">
        <v>576</v>
      </c>
      <c r="J8254" s="8" t="s">
        <v>27</v>
      </c>
      <c r="K8254" s="8" t="s">
        <v>28</v>
      </c>
      <c r="L8254" s="8" t="s">
        <v>43</v>
      </c>
      <c r="M8254" s="7" t="s">
        <v>44</v>
      </c>
      <c r="N8254" s="7" t="s">
        <v>208</v>
      </c>
      <c r="O8254" s="8" t="s">
        <v>32</v>
      </c>
      <c r="P8254" s="8" t="s">
        <v>22</v>
      </c>
      <c r="Q8254" s="8" t="s">
        <v>41142</v>
      </c>
      <c r="R8254" s="8" t="s">
        <v>46</v>
      </c>
      <c r="S8254" s="7" t="s">
        <v>41143</v>
      </c>
      <c r="T8254" s="7" t="s">
        <v>41144</v>
      </c>
    </row>
    <row r="8255" customHeight="1" spans="1:20">
      <c r="A8255" s="6">
        <v>45219</v>
      </c>
      <c r="B8255" s="7" t="s">
        <v>41145</v>
      </c>
      <c r="C8255" s="7" t="s">
        <v>6949</v>
      </c>
      <c r="D8255" s="8" t="s">
        <v>22</v>
      </c>
      <c r="E8255" s="7" t="s">
        <v>41112</v>
      </c>
      <c r="F8255" s="7" t="s">
        <v>41113</v>
      </c>
      <c r="G8255" s="8" t="s">
        <v>25</v>
      </c>
      <c r="H8255" s="8" t="s">
        <v>22</v>
      </c>
      <c r="I8255" s="8" t="s">
        <v>42</v>
      </c>
      <c r="J8255" s="8" t="s">
        <v>27</v>
      </c>
      <c r="K8255" s="8" t="s">
        <v>28</v>
      </c>
      <c r="L8255" s="8" t="s">
        <v>43</v>
      </c>
      <c r="M8255" s="7" t="s">
        <v>44</v>
      </c>
      <c r="N8255" s="7" t="s">
        <v>208</v>
      </c>
      <c r="O8255" s="8" t="s">
        <v>32</v>
      </c>
      <c r="P8255" s="8" t="s">
        <v>22</v>
      </c>
      <c r="Q8255" s="8" t="s">
        <v>41146</v>
      </c>
      <c r="R8255" s="8" t="s">
        <v>46</v>
      </c>
      <c r="S8255" s="7" t="s">
        <v>41147</v>
      </c>
      <c r="T8255" s="7" t="s">
        <v>41148</v>
      </c>
    </row>
    <row r="8256" customHeight="1" spans="1:20">
      <c r="A8256" s="6">
        <v>45219</v>
      </c>
      <c r="B8256" s="7" t="s">
        <v>41149</v>
      </c>
      <c r="C8256" s="7" t="s">
        <v>204</v>
      </c>
      <c r="D8256" s="8" t="s">
        <v>22</v>
      </c>
      <c r="E8256" s="7" t="s">
        <v>41150</v>
      </c>
      <c r="F8256" s="7" t="s">
        <v>41151</v>
      </c>
      <c r="G8256" s="8" t="s">
        <v>82</v>
      </c>
      <c r="H8256" s="8" t="s">
        <v>22</v>
      </c>
      <c r="I8256" s="8" t="s">
        <v>880</v>
      </c>
      <c r="J8256" s="8" t="s">
        <v>27</v>
      </c>
      <c r="K8256" s="8" t="s">
        <v>28</v>
      </c>
      <c r="L8256" s="8" t="s">
        <v>43</v>
      </c>
      <c r="M8256" s="7" t="s">
        <v>44</v>
      </c>
      <c r="N8256" s="7" t="s">
        <v>208</v>
      </c>
      <c r="O8256" s="8" t="s">
        <v>32</v>
      </c>
      <c r="P8256" s="8" t="s">
        <v>22</v>
      </c>
      <c r="Q8256" s="8" t="s">
        <v>41152</v>
      </c>
      <c r="R8256" s="8" t="s">
        <v>46</v>
      </c>
      <c r="S8256" s="7" t="s">
        <v>41153</v>
      </c>
      <c r="T8256" s="7" t="s">
        <v>41154</v>
      </c>
    </row>
    <row r="8257" customHeight="1" spans="1:20">
      <c r="A8257" s="6">
        <v>45219</v>
      </c>
      <c r="B8257" s="7" t="s">
        <v>41155</v>
      </c>
      <c r="C8257" s="7" t="s">
        <v>5213</v>
      </c>
      <c r="D8257" s="8" t="s">
        <v>22</v>
      </c>
      <c r="E8257" s="7" t="s">
        <v>41156</v>
      </c>
      <c r="F8257" s="7" t="s">
        <v>41157</v>
      </c>
      <c r="G8257" s="8" t="s">
        <v>130</v>
      </c>
      <c r="H8257" s="8" t="s">
        <v>22</v>
      </c>
      <c r="I8257" s="8" t="s">
        <v>97</v>
      </c>
      <c r="J8257" s="8" t="s">
        <v>27</v>
      </c>
      <c r="K8257" s="8" t="s">
        <v>28</v>
      </c>
      <c r="L8257" s="8" t="s">
        <v>43</v>
      </c>
      <c r="M8257" s="7" t="s">
        <v>30</v>
      </c>
      <c r="N8257" s="7" t="s">
        <v>208</v>
      </c>
      <c r="O8257" s="8" t="s">
        <v>32</v>
      </c>
      <c r="P8257" s="8" t="s">
        <v>22</v>
      </c>
      <c r="Q8257" s="8" t="s">
        <v>41158</v>
      </c>
      <c r="R8257" s="8" t="s">
        <v>46</v>
      </c>
      <c r="S8257" s="7" t="s">
        <v>41159</v>
      </c>
      <c r="T8257" s="7" t="s">
        <v>41160</v>
      </c>
    </row>
    <row r="8258" customHeight="1" spans="1:20">
      <c r="A8258" s="6">
        <v>45219</v>
      </c>
      <c r="B8258" s="7" t="s">
        <v>41161</v>
      </c>
      <c r="C8258" s="7" t="s">
        <v>5213</v>
      </c>
      <c r="D8258" s="8" t="s">
        <v>22</v>
      </c>
      <c r="E8258" s="7" t="s">
        <v>39712</v>
      </c>
      <c r="F8258" s="7" t="s">
        <v>39713</v>
      </c>
      <c r="G8258" s="8" t="s">
        <v>62</v>
      </c>
      <c r="H8258" s="8" t="s">
        <v>22</v>
      </c>
      <c r="I8258" s="8" t="s">
        <v>1181</v>
      </c>
      <c r="J8258" s="8" t="s">
        <v>27</v>
      </c>
      <c r="K8258" s="8" t="s">
        <v>28</v>
      </c>
      <c r="L8258" s="8" t="s">
        <v>43</v>
      </c>
      <c r="M8258" s="7" t="s">
        <v>44</v>
      </c>
      <c r="N8258" s="7" t="s">
        <v>208</v>
      </c>
      <c r="O8258" s="8" t="s">
        <v>32</v>
      </c>
      <c r="P8258" s="8" t="s">
        <v>22</v>
      </c>
      <c r="Q8258" s="8" t="s">
        <v>41162</v>
      </c>
      <c r="R8258" s="8" t="s">
        <v>46</v>
      </c>
      <c r="S8258" s="7" t="s">
        <v>41163</v>
      </c>
      <c r="T8258" s="7" t="s">
        <v>41164</v>
      </c>
    </row>
    <row r="8259" customHeight="1" spans="1:20">
      <c r="A8259" s="6">
        <v>45219</v>
      </c>
      <c r="B8259" s="7" t="s">
        <v>41165</v>
      </c>
      <c r="C8259" s="7" t="s">
        <v>37681</v>
      </c>
      <c r="D8259" s="8" t="s">
        <v>22</v>
      </c>
      <c r="E8259" s="7" t="s">
        <v>41166</v>
      </c>
      <c r="F8259" s="7" t="s">
        <v>41167</v>
      </c>
      <c r="G8259" s="8" t="s">
        <v>53</v>
      </c>
      <c r="H8259" s="8" t="s">
        <v>18677</v>
      </c>
      <c r="I8259" s="8" t="s">
        <v>3098</v>
      </c>
      <c r="J8259" s="8" t="s">
        <v>27</v>
      </c>
      <c r="K8259" s="8" t="s">
        <v>28</v>
      </c>
      <c r="L8259" s="8" t="s">
        <v>43</v>
      </c>
      <c r="M8259" s="7" t="s">
        <v>30</v>
      </c>
      <c r="N8259" s="7" t="s">
        <v>208</v>
      </c>
      <c r="O8259" s="8" t="s">
        <v>32</v>
      </c>
      <c r="P8259" s="8" t="s">
        <v>22</v>
      </c>
      <c r="Q8259" s="8" t="s">
        <v>41168</v>
      </c>
      <c r="R8259" s="8" t="s">
        <v>46</v>
      </c>
      <c r="S8259" s="7" t="s">
        <v>41169</v>
      </c>
      <c r="T8259" s="7" t="s">
        <v>41170</v>
      </c>
    </row>
    <row r="8260" customHeight="1" spans="1:20">
      <c r="A8260" s="6">
        <v>45219</v>
      </c>
      <c r="B8260" s="7" t="s">
        <v>41171</v>
      </c>
      <c r="C8260" s="7" t="s">
        <v>6949</v>
      </c>
      <c r="D8260" s="8" t="s">
        <v>22</v>
      </c>
      <c r="E8260" s="7" t="s">
        <v>41172</v>
      </c>
      <c r="F8260" s="7" t="s">
        <v>2130</v>
      </c>
      <c r="G8260" s="8" t="s">
        <v>53</v>
      </c>
      <c r="H8260" s="8" t="s">
        <v>137</v>
      </c>
      <c r="I8260" s="8" t="s">
        <v>732</v>
      </c>
      <c r="J8260" s="8" t="s">
        <v>27</v>
      </c>
      <c r="K8260" s="8" t="s">
        <v>28</v>
      </c>
      <c r="L8260" s="8" t="s">
        <v>43</v>
      </c>
      <c r="M8260" s="7" t="s">
        <v>44</v>
      </c>
      <c r="N8260" s="7" t="s">
        <v>208</v>
      </c>
      <c r="O8260" s="8" t="s">
        <v>32</v>
      </c>
      <c r="P8260" s="8" t="s">
        <v>22</v>
      </c>
      <c r="Q8260" s="8" t="s">
        <v>41173</v>
      </c>
      <c r="R8260" s="8" t="s">
        <v>46</v>
      </c>
      <c r="S8260" s="7" t="s">
        <v>41174</v>
      </c>
      <c r="T8260" s="7" t="s">
        <v>41175</v>
      </c>
    </row>
    <row r="8261" customHeight="1" spans="1:20">
      <c r="A8261" s="6">
        <v>45219</v>
      </c>
      <c r="B8261" s="7" t="s">
        <v>41176</v>
      </c>
      <c r="C8261" s="7" t="s">
        <v>6949</v>
      </c>
      <c r="D8261" s="8" t="s">
        <v>22</v>
      </c>
      <c r="E8261" s="7" t="s">
        <v>41177</v>
      </c>
      <c r="F8261" s="7" t="s">
        <v>41178</v>
      </c>
      <c r="G8261" s="8" t="s">
        <v>336</v>
      </c>
      <c r="H8261" s="8" t="s">
        <v>110</v>
      </c>
      <c r="I8261" s="8" t="s">
        <v>448</v>
      </c>
      <c r="J8261" s="8" t="s">
        <v>27</v>
      </c>
      <c r="K8261" s="8" t="s">
        <v>28</v>
      </c>
      <c r="L8261" s="8" t="s">
        <v>43</v>
      </c>
      <c r="M8261" s="7" t="s">
        <v>30</v>
      </c>
      <c r="N8261" s="7" t="s">
        <v>208</v>
      </c>
      <c r="O8261" s="8" t="s">
        <v>32</v>
      </c>
      <c r="P8261" s="8" t="s">
        <v>22</v>
      </c>
      <c r="Q8261" s="8" t="s">
        <v>41179</v>
      </c>
      <c r="R8261" s="8" t="s">
        <v>46</v>
      </c>
      <c r="S8261" s="7" t="s">
        <v>41180</v>
      </c>
      <c r="T8261" s="7" t="s">
        <v>35652</v>
      </c>
    </row>
    <row r="8262" customHeight="1" spans="1:20">
      <c r="A8262" s="6">
        <v>45219</v>
      </c>
      <c r="B8262" s="7" t="s">
        <v>41181</v>
      </c>
      <c r="C8262" s="7" t="s">
        <v>37681</v>
      </c>
      <c r="D8262" s="8" t="s">
        <v>22</v>
      </c>
      <c r="E8262" s="7" t="s">
        <v>41182</v>
      </c>
      <c r="F8262" s="7" t="s">
        <v>41183</v>
      </c>
      <c r="G8262" s="8" t="s">
        <v>336</v>
      </c>
      <c r="H8262" s="8" t="s">
        <v>22</v>
      </c>
      <c r="I8262" s="8" t="s">
        <v>9666</v>
      </c>
      <c r="J8262" s="8" t="s">
        <v>27</v>
      </c>
      <c r="K8262" s="8" t="s">
        <v>28</v>
      </c>
      <c r="L8262" s="8" t="s">
        <v>43</v>
      </c>
      <c r="M8262" s="7" t="s">
        <v>30</v>
      </c>
      <c r="N8262" s="7" t="s">
        <v>208</v>
      </c>
      <c r="O8262" s="8" t="s">
        <v>32</v>
      </c>
      <c r="P8262" s="8" t="s">
        <v>22</v>
      </c>
      <c r="Q8262" s="8" t="s">
        <v>41184</v>
      </c>
      <c r="R8262" s="8" t="s">
        <v>46</v>
      </c>
      <c r="S8262" s="7" t="s">
        <v>41185</v>
      </c>
      <c r="T8262" s="7" t="s">
        <v>35652</v>
      </c>
    </row>
    <row r="8263" customHeight="1" spans="1:20">
      <c r="A8263" s="6">
        <v>45219</v>
      </c>
      <c r="B8263" s="7" t="s">
        <v>41186</v>
      </c>
      <c r="C8263" s="7" t="s">
        <v>6949</v>
      </c>
      <c r="D8263" s="8" t="s">
        <v>22</v>
      </c>
      <c r="E8263" s="7" t="s">
        <v>39427</v>
      </c>
      <c r="F8263" s="7" t="s">
        <v>39428</v>
      </c>
      <c r="G8263" s="8" t="s">
        <v>53</v>
      </c>
      <c r="H8263" s="8" t="s">
        <v>22</v>
      </c>
      <c r="I8263" s="8" t="s">
        <v>175</v>
      </c>
      <c r="J8263" s="8" t="s">
        <v>27</v>
      </c>
      <c r="K8263" s="8" t="s">
        <v>28</v>
      </c>
      <c r="L8263" s="8" t="s">
        <v>43</v>
      </c>
      <c r="M8263" s="7" t="s">
        <v>30</v>
      </c>
      <c r="N8263" s="7" t="s">
        <v>208</v>
      </c>
      <c r="O8263" s="8" t="s">
        <v>32</v>
      </c>
      <c r="P8263" s="8" t="s">
        <v>22</v>
      </c>
      <c r="Q8263" s="8" t="s">
        <v>41187</v>
      </c>
      <c r="R8263" s="8" t="s">
        <v>46</v>
      </c>
      <c r="S8263" s="7" t="s">
        <v>41188</v>
      </c>
      <c r="T8263" s="7" t="s">
        <v>41189</v>
      </c>
    </row>
    <row r="8264" customHeight="1" spans="1:20">
      <c r="A8264" s="6">
        <v>45219</v>
      </c>
      <c r="B8264" s="7" t="s">
        <v>41190</v>
      </c>
      <c r="C8264" s="7" t="s">
        <v>6949</v>
      </c>
      <c r="D8264" s="8" t="s">
        <v>22</v>
      </c>
      <c r="E8264" s="7" t="s">
        <v>41191</v>
      </c>
      <c r="F8264" s="7" t="s">
        <v>41113</v>
      </c>
      <c r="G8264" s="8" t="s">
        <v>53</v>
      </c>
      <c r="H8264" s="8" t="s">
        <v>22</v>
      </c>
      <c r="I8264" s="8" t="s">
        <v>448</v>
      </c>
      <c r="J8264" s="8" t="s">
        <v>27</v>
      </c>
      <c r="K8264" s="8" t="s">
        <v>28</v>
      </c>
      <c r="L8264" s="8" t="s">
        <v>43</v>
      </c>
      <c r="M8264" s="7" t="s">
        <v>30</v>
      </c>
      <c r="N8264" s="7" t="s">
        <v>208</v>
      </c>
      <c r="O8264" s="8" t="s">
        <v>32</v>
      </c>
      <c r="P8264" s="8" t="s">
        <v>22</v>
      </c>
      <c r="Q8264" s="8" t="s">
        <v>41192</v>
      </c>
      <c r="R8264" s="8" t="s">
        <v>46</v>
      </c>
      <c r="S8264" s="7" t="s">
        <v>41193</v>
      </c>
      <c r="T8264" s="7" t="s">
        <v>41194</v>
      </c>
    </row>
    <row r="8265" customHeight="1" spans="1:20">
      <c r="A8265" s="6">
        <v>45219</v>
      </c>
      <c r="B8265" s="7" t="s">
        <v>41195</v>
      </c>
      <c r="C8265" s="7" t="s">
        <v>6949</v>
      </c>
      <c r="D8265" s="8" t="s">
        <v>22</v>
      </c>
      <c r="E8265" s="7" t="s">
        <v>41196</v>
      </c>
      <c r="F8265" s="7" t="s">
        <v>41197</v>
      </c>
      <c r="G8265" s="8" t="s">
        <v>25</v>
      </c>
      <c r="H8265" s="8" t="s">
        <v>110</v>
      </c>
      <c r="I8265" s="8" t="s">
        <v>511</v>
      </c>
      <c r="J8265" s="8" t="s">
        <v>27</v>
      </c>
      <c r="K8265" s="8" t="s">
        <v>28</v>
      </c>
      <c r="L8265" s="8" t="s">
        <v>43</v>
      </c>
      <c r="M8265" s="7" t="s">
        <v>44</v>
      </c>
      <c r="N8265" s="7" t="s">
        <v>208</v>
      </c>
      <c r="O8265" s="8" t="s">
        <v>32</v>
      </c>
      <c r="P8265" s="8" t="s">
        <v>22</v>
      </c>
      <c r="Q8265" s="8" t="s">
        <v>41198</v>
      </c>
      <c r="R8265" s="8" t="s">
        <v>46</v>
      </c>
      <c r="S8265" s="7" t="s">
        <v>41199</v>
      </c>
      <c r="T8265" s="7" t="s">
        <v>41200</v>
      </c>
    </row>
    <row r="8266" customHeight="1" spans="1:20">
      <c r="A8266" s="6">
        <v>45219</v>
      </c>
      <c r="B8266" s="7" t="s">
        <v>41201</v>
      </c>
      <c r="C8266" s="7" t="s">
        <v>6949</v>
      </c>
      <c r="D8266" s="8" t="s">
        <v>22</v>
      </c>
      <c r="E8266" s="7" t="s">
        <v>41202</v>
      </c>
      <c r="F8266" s="7" t="s">
        <v>39451</v>
      </c>
      <c r="G8266" s="8" t="s">
        <v>82</v>
      </c>
      <c r="H8266" s="8" t="s">
        <v>22</v>
      </c>
      <c r="I8266" s="8" t="s">
        <v>214</v>
      </c>
      <c r="J8266" s="8" t="s">
        <v>27</v>
      </c>
      <c r="K8266" s="8" t="s">
        <v>28</v>
      </c>
      <c r="L8266" s="8" t="s">
        <v>43</v>
      </c>
      <c r="M8266" s="7" t="s">
        <v>44</v>
      </c>
      <c r="N8266" s="7" t="s">
        <v>208</v>
      </c>
      <c r="O8266" s="8" t="s">
        <v>32</v>
      </c>
      <c r="P8266" s="8" t="s">
        <v>22</v>
      </c>
      <c r="Q8266" s="8" t="s">
        <v>41203</v>
      </c>
      <c r="R8266" s="8" t="s">
        <v>46</v>
      </c>
      <c r="S8266" s="7" t="s">
        <v>41204</v>
      </c>
      <c r="T8266" s="7" t="s">
        <v>41205</v>
      </c>
    </row>
    <row r="8267" customHeight="1" spans="1:20">
      <c r="A8267" s="6">
        <v>45219</v>
      </c>
      <c r="B8267" s="7" t="s">
        <v>41206</v>
      </c>
      <c r="C8267" s="7" t="s">
        <v>6949</v>
      </c>
      <c r="D8267" s="8" t="s">
        <v>22</v>
      </c>
      <c r="E8267" s="7" t="s">
        <v>41207</v>
      </c>
      <c r="F8267" s="7" t="s">
        <v>41208</v>
      </c>
      <c r="G8267" s="8" t="s">
        <v>53</v>
      </c>
      <c r="H8267" s="8" t="s">
        <v>22</v>
      </c>
      <c r="I8267" s="8" t="s">
        <v>337</v>
      </c>
      <c r="J8267" s="8" t="s">
        <v>27</v>
      </c>
      <c r="K8267" s="8" t="s">
        <v>28</v>
      </c>
      <c r="L8267" s="8" t="s">
        <v>43</v>
      </c>
      <c r="M8267" s="7" t="s">
        <v>44</v>
      </c>
      <c r="N8267" s="7" t="s">
        <v>208</v>
      </c>
      <c r="O8267" s="8" t="s">
        <v>32</v>
      </c>
      <c r="P8267" s="8" t="s">
        <v>22</v>
      </c>
      <c r="Q8267" s="8" t="s">
        <v>41209</v>
      </c>
      <c r="R8267" s="8" t="s">
        <v>46</v>
      </c>
      <c r="S8267" s="7" t="s">
        <v>41210</v>
      </c>
      <c r="T8267" s="7" t="s">
        <v>41211</v>
      </c>
    </row>
    <row r="8268" customHeight="1" spans="1:20">
      <c r="A8268" s="6">
        <v>45219</v>
      </c>
      <c r="B8268" s="7" t="s">
        <v>41212</v>
      </c>
      <c r="C8268" s="7" t="s">
        <v>6506</v>
      </c>
      <c r="D8268" s="8" t="s">
        <v>22</v>
      </c>
      <c r="E8268" s="7" t="s">
        <v>28935</v>
      </c>
      <c r="F8268" s="7" t="s">
        <v>28936</v>
      </c>
      <c r="G8268" s="8" t="s">
        <v>82</v>
      </c>
      <c r="H8268" s="8" t="s">
        <v>22</v>
      </c>
      <c r="I8268" s="8" t="s">
        <v>490</v>
      </c>
      <c r="J8268" s="8" t="s">
        <v>27</v>
      </c>
      <c r="K8268" s="8" t="s">
        <v>28</v>
      </c>
      <c r="L8268" s="8" t="s">
        <v>43</v>
      </c>
      <c r="M8268" s="7" t="s">
        <v>44</v>
      </c>
      <c r="N8268" s="7" t="s">
        <v>208</v>
      </c>
      <c r="O8268" s="8" t="s">
        <v>32</v>
      </c>
      <c r="P8268" s="8" t="s">
        <v>22</v>
      </c>
      <c r="Q8268" s="8" t="s">
        <v>41213</v>
      </c>
      <c r="R8268" s="8" t="s">
        <v>46</v>
      </c>
      <c r="S8268" s="7" t="s">
        <v>41214</v>
      </c>
      <c r="T8268" s="7" t="s">
        <v>41215</v>
      </c>
    </row>
    <row r="8269" customHeight="1" spans="1:20">
      <c r="A8269" s="6">
        <v>45219</v>
      </c>
      <c r="B8269" s="7" t="s">
        <v>41216</v>
      </c>
      <c r="C8269" s="7" t="s">
        <v>121</v>
      </c>
      <c r="D8269" s="8" t="s">
        <v>22</v>
      </c>
      <c r="E8269" s="7" t="s">
        <v>41217</v>
      </c>
      <c r="F8269" s="7" t="s">
        <v>15314</v>
      </c>
      <c r="G8269" s="8" t="s">
        <v>336</v>
      </c>
      <c r="H8269" s="8" t="s">
        <v>22</v>
      </c>
      <c r="I8269" s="8" t="s">
        <v>448</v>
      </c>
      <c r="J8269" s="8" t="s">
        <v>27</v>
      </c>
      <c r="K8269" s="8" t="s">
        <v>28</v>
      </c>
      <c r="L8269" s="8" t="s">
        <v>43</v>
      </c>
      <c r="M8269" s="7" t="s">
        <v>30</v>
      </c>
      <c r="N8269" s="7" t="s">
        <v>31</v>
      </c>
      <c r="O8269" s="8" t="s">
        <v>32</v>
      </c>
      <c r="P8269" s="8" t="s">
        <v>22</v>
      </c>
      <c r="Q8269" s="8" t="s">
        <v>41218</v>
      </c>
      <c r="R8269" s="8" t="s">
        <v>56</v>
      </c>
      <c r="S8269" s="24" t="s">
        <v>41219</v>
      </c>
      <c r="T8269" s="7" t="s">
        <v>22</v>
      </c>
    </row>
    <row r="8270" customHeight="1" spans="1:20">
      <c r="A8270" s="6">
        <v>45219</v>
      </c>
      <c r="B8270" s="7" t="s">
        <v>41220</v>
      </c>
      <c r="C8270" s="7" t="s">
        <v>274</v>
      </c>
      <c r="D8270" s="8" t="s">
        <v>22</v>
      </c>
      <c r="E8270" s="7" t="s">
        <v>41221</v>
      </c>
      <c r="F8270" s="7" t="s">
        <v>41222</v>
      </c>
      <c r="G8270" s="8" t="s">
        <v>130</v>
      </c>
      <c r="H8270" s="8" t="s">
        <v>110</v>
      </c>
      <c r="I8270" s="8" t="s">
        <v>241</v>
      </c>
      <c r="J8270" s="8" t="s">
        <v>27</v>
      </c>
      <c r="K8270" s="8" t="s">
        <v>28</v>
      </c>
      <c r="L8270" s="8" t="s">
        <v>43</v>
      </c>
      <c r="M8270" s="7" t="s">
        <v>30</v>
      </c>
      <c r="N8270" s="7" t="s">
        <v>208</v>
      </c>
      <c r="O8270" s="8" t="s">
        <v>32</v>
      </c>
      <c r="P8270" s="8" t="s">
        <v>22</v>
      </c>
      <c r="Q8270" s="8" t="s">
        <v>41223</v>
      </c>
      <c r="R8270" s="8" t="s">
        <v>56</v>
      </c>
      <c r="S8270" s="7" t="s">
        <v>41224</v>
      </c>
      <c r="T8270" s="7" t="s">
        <v>22</v>
      </c>
    </row>
    <row r="8271" customHeight="1" spans="1:20">
      <c r="A8271" s="6">
        <v>45219</v>
      </c>
      <c r="B8271" s="7" t="s">
        <v>41225</v>
      </c>
      <c r="C8271" s="7" t="s">
        <v>121</v>
      </c>
      <c r="D8271" s="8" t="s">
        <v>22</v>
      </c>
      <c r="E8271" s="7" t="s">
        <v>41226</v>
      </c>
      <c r="F8271" s="7" t="s">
        <v>41227</v>
      </c>
      <c r="G8271" s="8" t="s">
        <v>82</v>
      </c>
      <c r="H8271" s="8" t="s">
        <v>22</v>
      </c>
      <c r="I8271" s="8" t="s">
        <v>1713</v>
      </c>
      <c r="J8271" s="8" t="s">
        <v>27</v>
      </c>
      <c r="K8271" s="8" t="s">
        <v>28</v>
      </c>
      <c r="L8271" s="8" t="s">
        <v>43</v>
      </c>
      <c r="M8271" s="7" t="s">
        <v>30</v>
      </c>
      <c r="N8271" s="7" t="s">
        <v>31</v>
      </c>
      <c r="O8271" s="8" t="s">
        <v>32</v>
      </c>
      <c r="P8271" s="8" t="s">
        <v>22</v>
      </c>
      <c r="Q8271" s="8" t="s">
        <v>41228</v>
      </c>
      <c r="R8271" s="8" t="s">
        <v>56</v>
      </c>
      <c r="S8271" s="7" t="s">
        <v>41229</v>
      </c>
      <c r="T8271" s="7" t="s">
        <v>22</v>
      </c>
    </row>
    <row r="8272" customHeight="1" spans="1:20">
      <c r="A8272" s="6">
        <v>45219</v>
      </c>
      <c r="B8272" s="7" t="s">
        <v>41230</v>
      </c>
      <c r="C8272" s="7" t="s">
        <v>121</v>
      </c>
      <c r="D8272" s="8" t="s">
        <v>22</v>
      </c>
      <c r="E8272" s="7" t="s">
        <v>41231</v>
      </c>
      <c r="F8272" s="7" t="s">
        <v>41232</v>
      </c>
      <c r="G8272" s="8" t="s">
        <v>336</v>
      </c>
      <c r="H8272" s="8" t="s">
        <v>22</v>
      </c>
      <c r="I8272" s="8" t="s">
        <v>207</v>
      </c>
      <c r="J8272" s="8" t="s">
        <v>27</v>
      </c>
      <c r="K8272" s="8" t="s">
        <v>28</v>
      </c>
      <c r="L8272" s="8" t="s">
        <v>43</v>
      </c>
      <c r="M8272" s="7" t="s">
        <v>30</v>
      </c>
      <c r="N8272" s="7" t="s">
        <v>31</v>
      </c>
      <c r="O8272" s="8" t="s">
        <v>32</v>
      </c>
      <c r="P8272" s="8" t="s">
        <v>22</v>
      </c>
      <c r="Q8272" s="8" t="s">
        <v>41233</v>
      </c>
      <c r="R8272" s="8" t="s">
        <v>56</v>
      </c>
      <c r="S8272" s="7" t="s">
        <v>41234</v>
      </c>
      <c r="T8272" s="7" t="s">
        <v>22</v>
      </c>
    </row>
    <row r="8273" customHeight="1" spans="1:20">
      <c r="A8273" s="6">
        <v>45219</v>
      </c>
      <c r="B8273" s="7" t="s">
        <v>41235</v>
      </c>
      <c r="C8273" s="7" t="s">
        <v>274</v>
      </c>
      <c r="D8273" s="8" t="s">
        <v>22</v>
      </c>
      <c r="E8273" s="7" t="s">
        <v>41236</v>
      </c>
      <c r="F8273" s="7" t="s">
        <v>41237</v>
      </c>
      <c r="G8273" s="8" t="s">
        <v>130</v>
      </c>
      <c r="H8273" s="8" t="s">
        <v>22</v>
      </c>
      <c r="I8273" s="8" t="s">
        <v>277</v>
      </c>
      <c r="J8273" s="8" t="s">
        <v>27</v>
      </c>
      <c r="K8273" s="8" t="s">
        <v>28</v>
      </c>
      <c r="L8273" s="8" t="s">
        <v>43</v>
      </c>
      <c r="M8273" s="7" t="s">
        <v>30</v>
      </c>
      <c r="N8273" s="7" t="s">
        <v>208</v>
      </c>
      <c r="O8273" s="8" t="s">
        <v>32</v>
      </c>
      <c r="P8273" s="8" t="s">
        <v>22</v>
      </c>
      <c r="Q8273" s="8" t="s">
        <v>41238</v>
      </c>
      <c r="R8273" s="8" t="s">
        <v>56</v>
      </c>
      <c r="S8273" s="7" t="s">
        <v>35792</v>
      </c>
      <c r="T8273" s="7" t="s">
        <v>22</v>
      </c>
    </row>
    <row r="8274" customHeight="1" spans="1:20">
      <c r="A8274" s="6">
        <v>45219</v>
      </c>
      <c r="B8274" s="7" t="s">
        <v>41239</v>
      </c>
      <c r="C8274" s="7" t="s">
        <v>274</v>
      </c>
      <c r="D8274" s="8" t="s">
        <v>22</v>
      </c>
      <c r="E8274" s="7" t="s">
        <v>41240</v>
      </c>
      <c r="F8274" s="7" t="s">
        <v>41241</v>
      </c>
      <c r="G8274" s="8" t="s">
        <v>130</v>
      </c>
      <c r="H8274" s="8" t="s">
        <v>22</v>
      </c>
      <c r="I8274" s="8" t="s">
        <v>214</v>
      </c>
      <c r="J8274" s="8" t="s">
        <v>27</v>
      </c>
      <c r="K8274" s="8" t="s">
        <v>28</v>
      </c>
      <c r="L8274" s="8" t="s">
        <v>43</v>
      </c>
      <c r="M8274" s="7" t="s">
        <v>30</v>
      </c>
      <c r="N8274" s="7" t="s">
        <v>208</v>
      </c>
      <c r="O8274" s="8" t="s">
        <v>32</v>
      </c>
      <c r="P8274" s="8" t="s">
        <v>22</v>
      </c>
      <c r="Q8274" s="8" t="s">
        <v>41242</v>
      </c>
      <c r="R8274" s="8" t="s">
        <v>56</v>
      </c>
      <c r="S8274" s="24" t="s">
        <v>41243</v>
      </c>
      <c r="T8274" s="7" t="s">
        <v>22</v>
      </c>
    </row>
    <row r="8275" customHeight="1" spans="1:20">
      <c r="A8275" s="6">
        <v>45219</v>
      </c>
      <c r="B8275" s="7" t="s">
        <v>41244</v>
      </c>
      <c r="C8275" s="7" t="s">
        <v>204</v>
      </c>
      <c r="D8275" s="8" t="s">
        <v>22</v>
      </c>
      <c r="E8275" s="7" t="s">
        <v>41245</v>
      </c>
      <c r="F8275" s="7" t="s">
        <v>41246</v>
      </c>
      <c r="G8275" s="8" t="s">
        <v>41</v>
      </c>
      <c r="H8275" s="8" t="s">
        <v>3399</v>
      </c>
      <c r="I8275" s="8" t="s">
        <v>175</v>
      </c>
      <c r="J8275" s="8" t="s">
        <v>27</v>
      </c>
      <c r="K8275" s="8" t="s">
        <v>28</v>
      </c>
      <c r="L8275" s="8" t="s">
        <v>43</v>
      </c>
      <c r="M8275" s="7" t="s">
        <v>44</v>
      </c>
      <c r="N8275" s="7" t="s">
        <v>208</v>
      </c>
      <c r="O8275" s="8" t="s">
        <v>32</v>
      </c>
      <c r="P8275" s="8" t="s">
        <v>22</v>
      </c>
      <c r="Q8275" s="8" t="s">
        <v>41247</v>
      </c>
      <c r="R8275" s="8" t="s">
        <v>56</v>
      </c>
      <c r="S8275" s="24" t="s">
        <v>41248</v>
      </c>
      <c r="T8275" s="7" t="s">
        <v>22</v>
      </c>
    </row>
    <row r="8276" customHeight="1" spans="1:20">
      <c r="A8276" s="6">
        <v>45219</v>
      </c>
      <c r="B8276" s="7" t="s">
        <v>41249</v>
      </c>
      <c r="C8276" s="7" t="s">
        <v>121</v>
      </c>
      <c r="D8276" s="8" t="s">
        <v>22</v>
      </c>
      <c r="E8276" s="7" t="s">
        <v>41250</v>
      </c>
      <c r="F8276" s="7" t="s">
        <v>41251</v>
      </c>
      <c r="G8276" s="8" t="s">
        <v>41</v>
      </c>
      <c r="H8276" s="8" t="s">
        <v>22</v>
      </c>
      <c r="I8276" s="8" t="s">
        <v>511</v>
      </c>
      <c r="J8276" s="8" t="s">
        <v>27</v>
      </c>
      <c r="K8276" s="8" t="s">
        <v>28</v>
      </c>
      <c r="L8276" s="8" t="s">
        <v>43</v>
      </c>
      <c r="M8276" s="7" t="s">
        <v>44</v>
      </c>
      <c r="N8276" s="7" t="s">
        <v>31</v>
      </c>
      <c r="O8276" s="8" t="s">
        <v>32</v>
      </c>
      <c r="P8276" s="8" t="s">
        <v>22</v>
      </c>
      <c r="Q8276" s="8" t="s">
        <v>40796</v>
      </c>
      <c r="R8276" s="8" t="s">
        <v>56</v>
      </c>
      <c r="S8276" s="7" t="s">
        <v>41252</v>
      </c>
      <c r="T8276" s="7" t="s">
        <v>22</v>
      </c>
    </row>
    <row r="8277" customHeight="1" spans="1:20">
      <c r="A8277" s="6">
        <v>45219</v>
      </c>
      <c r="B8277" s="7" t="s">
        <v>41253</v>
      </c>
      <c r="C8277" s="7" t="s">
        <v>381</v>
      </c>
      <c r="D8277" s="8" t="s">
        <v>22</v>
      </c>
      <c r="E8277" s="7" t="s">
        <v>41254</v>
      </c>
      <c r="F8277" s="7" t="s">
        <v>41255</v>
      </c>
      <c r="G8277" s="8" t="s">
        <v>130</v>
      </c>
      <c r="H8277" s="8" t="s">
        <v>22</v>
      </c>
      <c r="I8277" s="8" t="s">
        <v>149</v>
      </c>
      <c r="J8277" s="8" t="s">
        <v>27</v>
      </c>
      <c r="K8277" s="8" t="s">
        <v>28</v>
      </c>
      <c r="L8277" s="8" t="s">
        <v>43</v>
      </c>
      <c r="M8277" s="7" t="s">
        <v>44</v>
      </c>
      <c r="N8277" s="7" t="s">
        <v>31</v>
      </c>
      <c r="O8277" s="8" t="s">
        <v>32</v>
      </c>
      <c r="P8277" s="8" t="s">
        <v>22</v>
      </c>
      <c r="Q8277" s="8" t="s">
        <v>41256</v>
      </c>
      <c r="R8277" s="8" t="s">
        <v>46</v>
      </c>
      <c r="S8277" s="7" t="s">
        <v>41257</v>
      </c>
      <c r="T8277" s="7" t="s">
        <v>22</v>
      </c>
    </row>
    <row r="8278" customHeight="1" spans="1:20">
      <c r="A8278" s="6">
        <v>45219</v>
      </c>
      <c r="B8278" s="7" t="s">
        <v>41258</v>
      </c>
      <c r="C8278" s="7" t="s">
        <v>399</v>
      </c>
      <c r="D8278" s="8" t="s">
        <v>22</v>
      </c>
      <c r="E8278" s="7" t="s">
        <v>41259</v>
      </c>
      <c r="F8278" s="7" t="s">
        <v>41260</v>
      </c>
      <c r="G8278" s="8" t="s">
        <v>130</v>
      </c>
      <c r="H8278" s="8" t="s">
        <v>22</v>
      </c>
      <c r="I8278" s="8" t="s">
        <v>207</v>
      </c>
      <c r="J8278" s="8" t="s">
        <v>27</v>
      </c>
      <c r="K8278" s="8" t="s">
        <v>28</v>
      </c>
      <c r="L8278" s="8" t="s">
        <v>43</v>
      </c>
      <c r="M8278" s="7" t="s">
        <v>30</v>
      </c>
      <c r="N8278" s="7" t="s">
        <v>31</v>
      </c>
      <c r="O8278" s="8" t="s">
        <v>32</v>
      </c>
      <c r="P8278" s="8" t="s">
        <v>22</v>
      </c>
      <c r="Q8278" s="8" t="s">
        <v>41261</v>
      </c>
      <c r="R8278" s="8" t="s">
        <v>46</v>
      </c>
      <c r="S8278" s="7" t="s">
        <v>41262</v>
      </c>
      <c r="T8278" s="7" t="s">
        <v>22</v>
      </c>
    </row>
    <row r="8279" customHeight="1" spans="1:20">
      <c r="A8279" s="6">
        <v>45219</v>
      </c>
      <c r="B8279" s="7" t="s">
        <v>41263</v>
      </c>
      <c r="C8279" s="7" t="s">
        <v>274</v>
      </c>
      <c r="D8279" s="8" t="s">
        <v>22</v>
      </c>
      <c r="E8279" s="7" t="s">
        <v>41264</v>
      </c>
      <c r="F8279" s="7" t="s">
        <v>41265</v>
      </c>
      <c r="G8279" s="8" t="s">
        <v>247</v>
      </c>
      <c r="H8279" s="8" t="s">
        <v>22</v>
      </c>
      <c r="I8279" s="8" t="s">
        <v>207</v>
      </c>
      <c r="J8279" s="8" t="s">
        <v>27</v>
      </c>
      <c r="K8279" s="8" t="s">
        <v>28</v>
      </c>
      <c r="L8279" s="8" t="s">
        <v>43</v>
      </c>
      <c r="M8279" s="7" t="s">
        <v>30</v>
      </c>
      <c r="N8279" s="7" t="s">
        <v>208</v>
      </c>
      <c r="O8279" s="8" t="s">
        <v>32</v>
      </c>
      <c r="P8279" s="8" t="s">
        <v>22</v>
      </c>
      <c r="Q8279" s="8" t="s">
        <v>41266</v>
      </c>
      <c r="R8279" s="8" t="s">
        <v>56</v>
      </c>
      <c r="S8279" s="7" t="s">
        <v>41267</v>
      </c>
      <c r="T8279" s="7" t="s">
        <v>22</v>
      </c>
    </row>
    <row r="8280" customHeight="1" spans="1:20">
      <c r="A8280" s="6">
        <v>45219</v>
      </c>
      <c r="B8280" s="7" t="s">
        <v>41268</v>
      </c>
      <c r="C8280" s="7" t="s">
        <v>274</v>
      </c>
      <c r="D8280" s="8" t="s">
        <v>22</v>
      </c>
      <c r="E8280" s="7" t="s">
        <v>41269</v>
      </c>
      <c r="F8280" s="7" t="s">
        <v>41270</v>
      </c>
      <c r="G8280" s="8" t="s">
        <v>336</v>
      </c>
      <c r="H8280" s="8" t="s">
        <v>22</v>
      </c>
      <c r="I8280" s="8" t="s">
        <v>214</v>
      </c>
      <c r="J8280" s="8" t="s">
        <v>27</v>
      </c>
      <c r="K8280" s="8" t="s">
        <v>28</v>
      </c>
      <c r="L8280" s="8" t="s">
        <v>43</v>
      </c>
      <c r="M8280" s="7" t="s">
        <v>44</v>
      </c>
      <c r="N8280" s="7" t="s">
        <v>208</v>
      </c>
      <c r="O8280" s="8" t="s">
        <v>32</v>
      </c>
      <c r="P8280" s="8" t="s">
        <v>22</v>
      </c>
      <c r="Q8280" s="8" t="s">
        <v>41271</v>
      </c>
      <c r="R8280" s="8" t="s">
        <v>56</v>
      </c>
      <c r="S8280" s="7" t="s">
        <v>41272</v>
      </c>
      <c r="T8280" s="7" t="s">
        <v>22</v>
      </c>
    </row>
    <row r="8281" customHeight="1" spans="1:20">
      <c r="A8281" s="6">
        <v>45219</v>
      </c>
      <c r="B8281" s="7" t="s">
        <v>41273</v>
      </c>
      <c r="C8281" s="7" t="s">
        <v>204</v>
      </c>
      <c r="D8281" s="8" t="s">
        <v>22</v>
      </c>
      <c r="E8281" s="7" t="s">
        <v>41274</v>
      </c>
      <c r="F8281" s="7" t="s">
        <v>41275</v>
      </c>
      <c r="G8281" s="8" t="s">
        <v>62</v>
      </c>
      <c r="H8281" s="8" t="s">
        <v>22</v>
      </c>
      <c r="I8281" s="8" t="s">
        <v>337</v>
      </c>
      <c r="J8281" s="8" t="s">
        <v>27</v>
      </c>
      <c r="K8281" s="8" t="s">
        <v>28</v>
      </c>
      <c r="L8281" s="8" t="s">
        <v>43</v>
      </c>
      <c r="M8281" s="7" t="s">
        <v>44</v>
      </c>
      <c r="N8281" s="7" t="s">
        <v>208</v>
      </c>
      <c r="O8281" s="8" t="s">
        <v>32</v>
      </c>
      <c r="P8281" s="8" t="s">
        <v>22</v>
      </c>
      <c r="Q8281" s="8" t="s">
        <v>41276</v>
      </c>
      <c r="R8281" s="8" t="s">
        <v>56</v>
      </c>
      <c r="S8281" s="7" t="s">
        <v>41277</v>
      </c>
      <c r="T8281" s="7" t="s">
        <v>22</v>
      </c>
    </row>
    <row r="8282" customHeight="1" spans="1:20">
      <c r="A8282" s="6">
        <v>45219</v>
      </c>
      <c r="B8282" s="7" t="s">
        <v>41278</v>
      </c>
      <c r="C8282" s="7" t="s">
        <v>274</v>
      </c>
      <c r="D8282" s="8" t="s">
        <v>22</v>
      </c>
      <c r="E8282" s="7" t="s">
        <v>41279</v>
      </c>
      <c r="F8282" s="7" t="s">
        <v>41280</v>
      </c>
      <c r="G8282" s="8" t="s">
        <v>336</v>
      </c>
      <c r="H8282" s="8" t="s">
        <v>22</v>
      </c>
      <c r="I8282" s="8" t="s">
        <v>1595</v>
      </c>
      <c r="J8282" s="8" t="s">
        <v>27</v>
      </c>
      <c r="K8282" s="8" t="s">
        <v>28</v>
      </c>
      <c r="L8282" s="8" t="s">
        <v>43</v>
      </c>
      <c r="M8282" s="7" t="s">
        <v>30</v>
      </c>
      <c r="N8282" s="7" t="s">
        <v>208</v>
      </c>
      <c r="O8282" s="8" t="s">
        <v>32</v>
      </c>
      <c r="P8282" s="8" t="s">
        <v>22</v>
      </c>
      <c r="Q8282" s="8" t="s">
        <v>41281</v>
      </c>
      <c r="R8282" s="8" t="s">
        <v>56</v>
      </c>
      <c r="S8282" s="7" t="s">
        <v>41282</v>
      </c>
      <c r="T8282" s="7" t="s">
        <v>22</v>
      </c>
    </row>
    <row r="8283" customHeight="1" spans="1:20">
      <c r="A8283" s="6">
        <v>45219</v>
      </c>
      <c r="B8283" s="7" t="s">
        <v>41283</v>
      </c>
      <c r="C8283" s="7" t="s">
        <v>204</v>
      </c>
      <c r="D8283" s="8" t="s">
        <v>22</v>
      </c>
      <c r="E8283" s="7" t="s">
        <v>41284</v>
      </c>
      <c r="F8283" s="7" t="s">
        <v>41285</v>
      </c>
      <c r="G8283" s="8" t="s">
        <v>62</v>
      </c>
      <c r="H8283" s="8" t="s">
        <v>22</v>
      </c>
      <c r="I8283" s="8" t="s">
        <v>337</v>
      </c>
      <c r="J8283" s="8" t="s">
        <v>27</v>
      </c>
      <c r="K8283" s="8" t="s">
        <v>28</v>
      </c>
      <c r="L8283" s="8" t="s">
        <v>43</v>
      </c>
      <c r="M8283" s="7" t="s">
        <v>44</v>
      </c>
      <c r="N8283" s="7" t="s">
        <v>208</v>
      </c>
      <c r="O8283" s="8" t="s">
        <v>32</v>
      </c>
      <c r="P8283" s="8" t="s">
        <v>22</v>
      </c>
      <c r="Q8283" s="8" t="s">
        <v>41286</v>
      </c>
      <c r="R8283" s="8" t="s">
        <v>56</v>
      </c>
      <c r="S8283" s="7" t="s">
        <v>41287</v>
      </c>
      <c r="T8283" s="7" t="s">
        <v>22</v>
      </c>
    </row>
    <row r="8284" customHeight="1" spans="1:20">
      <c r="A8284" s="6">
        <v>45219</v>
      </c>
      <c r="B8284" s="7" t="s">
        <v>41288</v>
      </c>
      <c r="C8284" s="7" t="s">
        <v>204</v>
      </c>
      <c r="D8284" s="8" t="s">
        <v>22</v>
      </c>
      <c r="E8284" s="7" t="s">
        <v>41254</v>
      </c>
      <c r="F8284" s="7" t="s">
        <v>41255</v>
      </c>
      <c r="G8284" s="8" t="s">
        <v>130</v>
      </c>
      <c r="H8284" s="8" t="s">
        <v>22</v>
      </c>
      <c r="I8284" s="8" t="s">
        <v>149</v>
      </c>
      <c r="J8284" s="8" t="s">
        <v>27</v>
      </c>
      <c r="K8284" s="8" t="s">
        <v>28</v>
      </c>
      <c r="L8284" s="8" t="s">
        <v>43</v>
      </c>
      <c r="M8284" s="7" t="s">
        <v>44</v>
      </c>
      <c r="N8284" s="7" t="s">
        <v>208</v>
      </c>
      <c r="O8284" s="8" t="s">
        <v>32</v>
      </c>
      <c r="P8284" s="8" t="s">
        <v>22</v>
      </c>
      <c r="Q8284" s="8" t="s">
        <v>41289</v>
      </c>
      <c r="R8284" s="8" t="s">
        <v>56</v>
      </c>
      <c r="S8284" s="7" t="s">
        <v>41290</v>
      </c>
      <c r="T8284" s="7" t="s">
        <v>22</v>
      </c>
    </row>
    <row r="8285" customHeight="1" spans="1:20">
      <c r="A8285" s="6">
        <v>45219</v>
      </c>
      <c r="B8285" s="7" t="s">
        <v>41291</v>
      </c>
      <c r="C8285" s="7" t="s">
        <v>274</v>
      </c>
      <c r="D8285" s="8" t="s">
        <v>22</v>
      </c>
      <c r="E8285" s="7" t="s">
        <v>41292</v>
      </c>
      <c r="F8285" s="7" t="s">
        <v>41293</v>
      </c>
      <c r="G8285" s="8" t="s">
        <v>336</v>
      </c>
      <c r="H8285" s="8" t="s">
        <v>110</v>
      </c>
      <c r="I8285" s="8" t="s">
        <v>253</v>
      </c>
      <c r="J8285" s="8" t="s">
        <v>27</v>
      </c>
      <c r="K8285" s="8" t="s">
        <v>28</v>
      </c>
      <c r="L8285" s="8" t="s">
        <v>43</v>
      </c>
      <c r="M8285" s="7" t="s">
        <v>44</v>
      </c>
      <c r="N8285" s="7" t="s">
        <v>208</v>
      </c>
      <c r="O8285" s="8" t="s">
        <v>32</v>
      </c>
      <c r="P8285" s="8" t="s">
        <v>22</v>
      </c>
      <c r="Q8285" s="8" t="s">
        <v>41294</v>
      </c>
      <c r="R8285" s="8" t="s">
        <v>56</v>
      </c>
      <c r="S8285" s="7" t="s">
        <v>41295</v>
      </c>
      <c r="T8285" s="7" t="s">
        <v>22</v>
      </c>
    </row>
    <row r="8286" customHeight="1" spans="1:20">
      <c r="A8286" s="6">
        <v>45219</v>
      </c>
      <c r="B8286" s="7" t="s">
        <v>41296</v>
      </c>
      <c r="C8286" s="7" t="s">
        <v>393</v>
      </c>
      <c r="D8286" s="8" t="s">
        <v>22</v>
      </c>
      <c r="E8286" s="7" t="s">
        <v>41297</v>
      </c>
      <c r="F8286" s="7" t="s">
        <v>18709</v>
      </c>
      <c r="G8286" s="8" t="s">
        <v>41</v>
      </c>
      <c r="H8286" s="8" t="s">
        <v>110</v>
      </c>
      <c r="I8286" s="8" t="s">
        <v>26</v>
      </c>
      <c r="J8286" s="8" t="s">
        <v>27</v>
      </c>
      <c r="K8286" s="8" t="s">
        <v>76</v>
      </c>
      <c r="L8286" s="8" t="s">
        <v>29</v>
      </c>
      <c r="M8286" s="7" t="s">
        <v>30</v>
      </c>
      <c r="N8286" s="7" t="s">
        <v>31</v>
      </c>
      <c r="O8286" s="8" t="s">
        <v>32</v>
      </c>
      <c r="P8286" s="8" t="s">
        <v>22</v>
      </c>
      <c r="Q8286" s="8" t="s">
        <v>41298</v>
      </c>
      <c r="R8286" s="8" t="s">
        <v>34</v>
      </c>
      <c r="S8286" s="7" t="s">
        <v>41299</v>
      </c>
      <c r="T8286" s="7" t="s">
        <v>22</v>
      </c>
    </row>
    <row r="8287" customHeight="1" spans="1:20">
      <c r="A8287" s="6">
        <v>45219</v>
      </c>
      <c r="B8287" s="7" t="s">
        <v>41300</v>
      </c>
      <c r="C8287" s="7" t="s">
        <v>8118</v>
      </c>
      <c r="D8287" s="8" t="s">
        <v>22</v>
      </c>
      <c r="E8287" s="7" t="s">
        <v>41301</v>
      </c>
      <c r="F8287" s="7" t="s">
        <v>41302</v>
      </c>
      <c r="G8287" s="8" t="s">
        <v>69</v>
      </c>
      <c r="H8287" s="8" t="s">
        <v>22</v>
      </c>
      <c r="I8287" s="8" t="s">
        <v>26</v>
      </c>
      <c r="J8287" s="8" t="s">
        <v>27</v>
      </c>
      <c r="K8287" s="8" t="s">
        <v>195</v>
      </c>
      <c r="L8287" s="8" t="s">
        <v>29</v>
      </c>
      <c r="M8287" s="7" t="s">
        <v>44</v>
      </c>
      <c r="N8287" s="7" t="s">
        <v>31</v>
      </c>
      <c r="O8287" s="8" t="s">
        <v>32</v>
      </c>
      <c r="P8287" s="8" t="s">
        <v>22</v>
      </c>
      <c r="Q8287" s="8" t="s">
        <v>41303</v>
      </c>
      <c r="R8287" s="8" t="s">
        <v>34</v>
      </c>
      <c r="S8287" s="7" t="s">
        <v>41304</v>
      </c>
      <c r="T8287" s="7" t="s">
        <v>41305</v>
      </c>
    </row>
    <row r="8288" customHeight="1" spans="1:20">
      <c r="A8288" s="6">
        <v>45219</v>
      </c>
      <c r="B8288" s="7" t="s">
        <v>41306</v>
      </c>
      <c r="C8288" s="7" t="s">
        <v>6918</v>
      </c>
      <c r="D8288" s="8" t="s">
        <v>22</v>
      </c>
      <c r="E8288" s="7" t="s">
        <v>39562</v>
      </c>
      <c r="F8288" s="7" t="s">
        <v>39563</v>
      </c>
      <c r="G8288" s="8" t="s">
        <v>82</v>
      </c>
      <c r="H8288" s="8" t="s">
        <v>22</v>
      </c>
      <c r="I8288" s="8" t="s">
        <v>63</v>
      </c>
      <c r="J8288" s="8" t="s">
        <v>27</v>
      </c>
      <c r="K8288" s="8" t="s">
        <v>28</v>
      </c>
      <c r="L8288" s="8" t="s">
        <v>43</v>
      </c>
      <c r="M8288" s="7" t="s">
        <v>44</v>
      </c>
      <c r="N8288" s="7" t="s">
        <v>743</v>
      </c>
      <c r="O8288" s="8" t="s">
        <v>32</v>
      </c>
      <c r="P8288" s="8" t="s">
        <v>22</v>
      </c>
      <c r="Q8288" s="8" t="s">
        <v>41307</v>
      </c>
      <c r="R8288" s="8" t="s">
        <v>46</v>
      </c>
      <c r="S8288" s="7" t="s">
        <v>41308</v>
      </c>
      <c r="T8288" s="7" t="s">
        <v>41309</v>
      </c>
    </row>
    <row r="8289" customHeight="1" spans="1:20">
      <c r="A8289" s="6">
        <v>45219</v>
      </c>
      <c r="B8289" s="7" t="s">
        <v>41310</v>
      </c>
      <c r="C8289" s="7" t="s">
        <v>34503</v>
      </c>
      <c r="D8289" s="8" t="s">
        <v>22</v>
      </c>
      <c r="E8289" s="7" t="s">
        <v>41311</v>
      </c>
      <c r="F8289" s="7" t="s">
        <v>41312</v>
      </c>
      <c r="G8289" s="8" t="s">
        <v>130</v>
      </c>
      <c r="H8289" s="8" t="s">
        <v>22</v>
      </c>
      <c r="I8289" s="8" t="s">
        <v>63</v>
      </c>
      <c r="J8289" s="8" t="s">
        <v>27</v>
      </c>
      <c r="K8289" s="8" t="s">
        <v>28</v>
      </c>
      <c r="L8289" s="8" t="s">
        <v>43</v>
      </c>
      <c r="M8289" s="7" t="s">
        <v>30</v>
      </c>
      <c r="N8289" s="7" t="s">
        <v>743</v>
      </c>
      <c r="O8289" s="8" t="s">
        <v>32</v>
      </c>
      <c r="P8289" s="8" t="s">
        <v>22</v>
      </c>
      <c r="Q8289" s="8" t="s">
        <v>41313</v>
      </c>
      <c r="R8289" s="8" t="s">
        <v>46</v>
      </c>
      <c r="S8289" s="7" t="s">
        <v>41314</v>
      </c>
      <c r="T8289" s="7" t="s">
        <v>41315</v>
      </c>
    </row>
    <row r="8290" customHeight="1" spans="1:20">
      <c r="A8290" s="6">
        <v>45219</v>
      </c>
      <c r="B8290" s="7" t="s">
        <v>41316</v>
      </c>
      <c r="C8290" s="7" t="s">
        <v>10719</v>
      </c>
      <c r="D8290" s="8" t="s">
        <v>22</v>
      </c>
      <c r="E8290" s="7" t="s">
        <v>41317</v>
      </c>
      <c r="F8290" s="7" t="s">
        <v>41318</v>
      </c>
      <c r="G8290" s="8" t="s">
        <v>130</v>
      </c>
      <c r="H8290" s="8" t="s">
        <v>22</v>
      </c>
      <c r="I8290" s="8" t="s">
        <v>26</v>
      </c>
      <c r="J8290" s="8" t="s">
        <v>27</v>
      </c>
      <c r="K8290" s="8" t="s">
        <v>76</v>
      </c>
      <c r="L8290" s="8" t="s">
        <v>29</v>
      </c>
      <c r="M8290" s="7" t="s">
        <v>30</v>
      </c>
      <c r="N8290" s="7" t="s">
        <v>31</v>
      </c>
      <c r="O8290" s="8" t="s">
        <v>32</v>
      </c>
      <c r="P8290" s="8" t="s">
        <v>22</v>
      </c>
      <c r="Q8290" s="8" t="s">
        <v>41319</v>
      </c>
      <c r="R8290" s="8" t="s">
        <v>34</v>
      </c>
      <c r="S8290" s="7" t="s">
        <v>41320</v>
      </c>
      <c r="T8290" s="7" t="s">
        <v>41321</v>
      </c>
    </row>
    <row r="8291" customHeight="1" spans="1:20">
      <c r="A8291" s="6">
        <v>45219</v>
      </c>
      <c r="B8291" s="7" t="s">
        <v>41322</v>
      </c>
      <c r="C8291" s="7" t="s">
        <v>5035</v>
      </c>
      <c r="D8291" s="8" t="s">
        <v>22</v>
      </c>
      <c r="E8291" s="7" t="s">
        <v>41323</v>
      </c>
      <c r="F8291" s="7" t="s">
        <v>41324</v>
      </c>
      <c r="G8291" s="8" t="s">
        <v>25</v>
      </c>
      <c r="H8291" s="8" t="s">
        <v>22</v>
      </c>
      <c r="I8291" s="8" t="s">
        <v>26</v>
      </c>
      <c r="J8291" s="8" t="s">
        <v>27</v>
      </c>
      <c r="K8291" s="8" t="s">
        <v>76</v>
      </c>
      <c r="L8291" s="8" t="s">
        <v>29</v>
      </c>
      <c r="M8291" s="7" t="s">
        <v>30</v>
      </c>
      <c r="N8291" s="7" t="s">
        <v>31</v>
      </c>
      <c r="O8291" s="8" t="s">
        <v>32</v>
      </c>
      <c r="P8291" s="8" t="s">
        <v>22</v>
      </c>
      <c r="Q8291" s="8" t="s">
        <v>41325</v>
      </c>
      <c r="R8291" s="8" t="s">
        <v>34</v>
      </c>
      <c r="S8291" s="7" t="s">
        <v>41326</v>
      </c>
      <c r="T8291" s="7" t="s">
        <v>41327</v>
      </c>
    </row>
    <row r="8292" customHeight="1" spans="1:20">
      <c r="A8292" s="6">
        <v>45219</v>
      </c>
      <c r="B8292" s="7" t="s">
        <v>41328</v>
      </c>
      <c r="C8292" s="7" t="s">
        <v>2911</v>
      </c>
      <c r="D8292" s="8" t="s">
        <v>22</v>
      </c>
      <c r="E8292" s="7" t="s">
        <v>25130</v>
      </c>
      <c r="F8292" s="7" t="s">
        <v>9422</v>
      </c>
      <c r="G8292" s="8" t="s">
        <v>25</v>
      </c>
      <c r="H8292" s="8" t="s">
        <v>22</v>
      </c>
      <c r="I8292" s="8" t="s">
        <v>26</v>
      </c>
      <c r="J8292" s="8" t="s">
        <v>27</v>
      </c>
      <c r="K8292" s="8" t="s">
        <v>76</v>
      </c>
      <c r="L8292" s="8" t="s">
        <v>29</v>
      </c>
      <c r="M8292" s="7" t="s">
        <v>44</v>
      </c>
      <c r="N8292" s="7" t="s">
        <v>31</v>
      </c>
      <c r="O8292" s="8" t="s">
        <v>32</v>
      </c>
      <c r="P8292" s="8" t="s">
        <v>22</v>
      </c>
      <c r="Q8292" s="8" t="s">
        <v>41329</v>
      </c>
      <c r="R8292" s="8" t="s">
        <v>34</v>
      </c>
      <c r="S8292" s="7" t="s">
        <v>41330</v>
      </c>
      <c r="T8292" s="7" t="s">
        <v>41331</v>
      </c>
    </row>
    <row r="8293" customHeight="1" spans="1:20">
      <c r="A8293" s="6">
        <v>45219</v>
      </c>
      <c r="B8293" s="7" t="s">
        <v>41332</v>
      </c>
      <c r="C8293" s="7" t="s">
        <v>14075</v>
      </c>
      <c r="D8293" s="8" t="s">
        <v>22</v>
      </c>
      <c r="E8293" s="7" t="s">
        <v>39574</v>
      </c>
      <c r="F8293" s="7" t="s">
        <v>39575</v>
      </c>
      <c r="G8293" s="8" t="s">
        <v>82</v>
      </c>
      <c r="H8293" s="8" t="s">
        <v>22</v>
      </c>
      <c r="I8293" s="8" t="s">
        <v>207</v>
      </c>
      <c r="J8293" s="8" t="s">
        <v>27</v>
      </c>
      <c r="K8293" s="8" t="s">
        <v>28</v>
      </c>
      <c r="L8293" s="8" t="s">
        <v>43</v>
      </c>
      <c r="M8293" s="7" t="s">
        <v>44</v>
      </c>
      <c r="N8293" s="7" t="s">
        <v>31</v>
      </c>
      <c r="O8293" s="8" t="s">
        <v>32</v>
      </c>
      <c r="P8293" s="8" t="s">
        <v>22</v>
      </c>
      <c r="Q8293" s="8" t="s">
        <v>41333</v>
      </c>
      <c r="R8293" s="8" t="s">
        <v>46</v>
      </c>
      <c r="S8293" s="7" t="s">
        <v>41334</v>
      </c>
      <c r="T8293" s="7" t="s">
        <v>39578</v>
      </c>
    </row>
    <row r="8294" customHeight="1" spans="1:20">
      <c r="A8294" s="6">
        <v>45219</v>
      </c>
      <c r="B8294" s="7" t="s">
        <v>41335</v>
      </c>
      <c r="C8294" s="7" t="s">
        <v>7176</v>
      </c>
      <c r="D8294" s="8" t="s">
        <v>22</v>
      </c>
      <c r="E8294" s="7" t="s">
        <v>41336</v>
      </c>
      <c r="F8294" s="7" t="s">
        <v>41337</v>
      </c>
      <c r="G8294" s="8" t="s">
        <v>69</v>
      </c>
      <c r="H8294" s="8" t="s">
        <v>22</v>
      </c>
      <c r="I8294" s="8" t="s">
        <v>207</v>
      </c>
      <c r="J8294" s="8" t="s">
        <v>27</v>
      </c>
      <c r="K8294" s="8" t="s">
        <v>76</v>
      </c>
      <c r="L8294" s="8" t="s">
        <v>43</v>
      </c>
      <c r="M8294" s="7" t="s">
        <v>30</v>
      </c>
      <c r="N8294" s="7" t="s">
        <v>31</v>
      </c>
      <c r="O8294" s="8" t="s">
        <v>32</v>
      </c>
      <c r="P8294" s="8" t="s">
        <v>22</v>
      </c>
      <c r="Q8294" s="8" t="s">
        <v>41338</v>
      </c>
      <c r="R8294" s="8" t="s">
        <v>46</v>
      </c>
      <c r="S8294" s="7" t="s">
        <v>41339</v>
      </c>
      <c r="T8294" s="7" t="s">
        <v>41340</v>
      </c>
    </row>
    <row r="8295" customHeight="1" spans="1:20">
      <c r="A8295" s="6">
        <v>45219</v>
      </c>
      <c r="B8295" s="7" t="s">
        <v>41341</v>
      </c>
      <c r="C8295" s="7" t="s">
        <v>6694</v>
      </c>
      <c r="D8295" s="8" t="s">
        <v>22</v>
      </c>
      <c r="E8295" s="7" t="s">
        <v>35941</v>
      </c>
      <c r="F8295" s="7" t="s">
        <v>2955</v>
      </c>
      <c r="G8295" s="8" t="s">
        <v>62</v>
      </c>
      <c r="H8295" s="8" t="s">
        <v>22</v>
      </c>
      <c r="I8295" s="8" t="s">
        <v>1842</v>
      </c>
      <c r="J8295" s="8" t="s">
        <v>27</v>
      </c>
      <c r="K8295" s="8" t="s">
        <v>76</v>
      </c>
      <c r="L8295" s="8" t="s">
        <v>43</v>
      </c>
      <c r="M8295" s="7" t="s">
        <v>30</v>
      </c>
      <c r="N8295" s="7" t="s">
        <v>31</v>
      </c>
      <c r="O8295" s="8" t="s">
        <v>32</v>
      </c>
      <c r="P8295" s="8" t="s">
        <v>22</v>
      </c>
      <c r="Q8295" s="8" t="s">
        <v>41342</v>
      </c>
      <c r="R8295" s="8" t="s">
        <v>46</v>
      </c>
      <c r="S8295" s="7" t="s">
        <v>41343</v>
      </c>
      <c r="T8295" s="7" t="s">
        <v>35943</v>
      </c>
    </row>
    <row r="8296" customHeight="1" spans="1:20">
      <c r="A8296" s="6">
        <v>45219</v>
      </c>
      <c r="B8296" s="7" t="s">
        <v>41344</v>
      </c>
      <c r="C8296" s="7" t="s">
        <v>2868</v>
      </c>
      <c r="D8296" s="8" t="s">
        <v>22</v>
      </c>
      <c r="E8296" s="7" t="s">
        <v>41345</v>
      </c>
      <c r="F8296" s="7" t="s">
        <v>22</v>
      </c>
      <c r="G8296" s="8" t="s">
        <v>22</v>
      </c>
      <c r="H8296" s="8" t="s">
        <v>22</v>
      </c>
      <c r="I8296" s="8" t="s">
        <v>270</v>
      </c>
      <c r="J8296" s="8" t="s">
        <v>27</v>
      </c>
      <c r="K8296" s="8" t="s">
        <v>28</v>
      </c>
      <c r="L8296" s="8" t="s">
        <v>43</v>
      </c>
      <c r="M8296" s="7" t="s">
        <v>30</v>
      </c>
      <c r="N8296" s="7" t="s">
        <v>31</v>
      </c>
      <c r="O8296" s="8" t="s">
        <v>32</v>
      </c>
      <c r="P8296" s="8" t="s">
        <v>22</v>
      </c>
      <c r="Q8296" s="8" t="s">
        <v>41346</v>
      </c>
      <c r="R8296" s="8" t="s">
        <v>46</v>
      </c>
      <c r="S8296" s="7" t="s">
        <v>41347</v>
      </c>
      <c r="T8296" s="7" t="s">
        <v>41348</v>
      </c>
    </row>
    <row r="8297" customHeight="1" spans="1:20">
      <c r="A8297" s="6">
        <v>45219</v>
      </c>
      <c r="B8297" s="7" t="s">
        <v>41349</v>
      </c>
      <c r="C8297" s="7" t="s">
        <v>16885</v>
      </c>
      <c r="D8297" s="8" t="s">
        <v>22</v>
      </c>
      <c r="E8297" s="7" t="s">
        <v>41350</v>
      </c>
      <c r="F8297" s="7" t="s">
        <v>20434</v>
      </c>
      <c r="G8297" s="8" t="s">
        <v>82</v>
      </c>
      <c r="H8297" s="8" t="s">
        <v>418</v>
      </c>
      <c r="I8297" s="8" t="s">
        <v>162</v>
      </c>
      <c r="J8297" s="8" t="s">
        <v>27</v>
      </c>
      <c r="K8297" s="8" t="s">
        <v>28</v>
      </c>
      <c r="L8297" s="8" t="s">
        <v>43</v>
      </c>
      <c r="M8297" s="7" t="s">
        <v>30</v>
      </c>
      <c r="N8297" s="7" t="s">
        <v>31</v>
      </c>
      <c r="O8297" s="8" t="s">
        <v>32</v>
      </c>
      <c r="P8297" s="8" t="s">
        <v>22</v>
      </c>
      <c r="Q8297" s="8" t="s">
        <v>41351</v>
      </c>
      <c r="R8297" s="8" t="s">
        <v>46</v>
      </c>
      <c r="S8297" s="7" t="s">
        <v>41352</v>
      </c>
      <c r="T8297" s="7" t="s">
        <v>41353</v>
      </c>
    </row>
    <row r="8298" customHeight="1" spans="1:20">
      <c r="A8298" s="6">
        <v>45219</v>
      </c>
      <c r="B8298" s="7" t="s">
        <v>41354</v>
      </c>
      <c r="C8298" s="7" t="s">
        <v>41355</v>
      </c>
      <c r="D8298" s="8" t="s">
        <v>22</v>
      </c>
      <c r="E8298" s="7" t="s">
        <v>41356</v>
      </c>
      <c r="F8298" s="7" t="s">
        <v>1930</v>
      </c>
      <c r="G8298" s="8" t="s">
        <v>25</v>
      </c>
      <c r="H8298" s="8" t="s">
        <v>22</v>
      </c>
      <c r="I8298" s="8" t="s">
        <v>732</v>
      </c>
      <c r="J8298" s="8" t="s">
        <v>27</v>
      </c>
      <c r="K8298" s="8" t="s">
        <v>28</v>
      </c>
      <c r="L8298" s="8" t="s">
        <v>43</v>
      </c>
      <c r="M8298" s="7" t="s">
        <v>44</v>
      </c>
      <c r="N8298" s="7" t="s">
        <v>31</v>
      </c>
      <c r="O8298" s="8" t="s">
        <v>32</v>
      </c>
      <c r="P8298" s="8" t="s">
        <v>22</v>
      </c>
      <c r="Q8298" s="8" t="s">
        <v>41357</v>
      </c>
      <c r="R8298" s="8" t="s">
        <v>46</v>
      </c>
      <c r="S8298" s="7" t="s">
        <v>41358</v>
      </c>
      <c r="T8298" s="7" t="s">
        <v>41359</v>
      </c>
    </row>
    <row r="8299" customHeight="1" spans="1:20">
      <c r="A8299" s="6">
        <v>45219</v>
      </c>
      <c r="B8299" s="7" t="s">
        <v>41360</v>
      </c>
      <c r="C8299" s="7" t="s">
        <v>4902</v>
      </c>
      <c r="D8299" s="8" t="s">
        <v>22</v>
      </c>
      <c r="E8299" s="7" t="s">
        <v>41361</v>
      </c>
      <c r="F8299" s="7" t="s">
        <v>41362</v>
      </c>
      <c r="G8299" s="8" t="s">
        <v>69</v>
      </c>
      <c r="H8299" s="8" t="s">
        <v>110</v>
      </c>
      <c r="I8299" s="8" t="s">
        <v>337</v>
      </c>
      <c r="J8299" s="8" t="s">
        <v>27</v>
      </c>
      <c r="K8299" s="8" t="s">
        <v>28</v>
      </c>
      <c r="L8299" s="8" t="s">
        <v>43</v>
      </c>
      <c r="M8299" s="7" t="s">
        <v>44</v>
      </c>
      <c r="N8299" s="7" t="s">
        <v>31</v>
      </c>
      <c r="O8299" s="8" t="s">
        <v>32</v>
      </c>
      <c r="P8299" s="8" t="s">
        <v>22</v>
      </c>
      <c r="Q8299" s="8" t="s">
        <v>41363</v>
      </c>
      <c r="R8299" s="8" t="s">
        <v>46</v>
      </c>
      <c r="S8299" s="7" t="s">
        <v>41364</v>
      </c>
      <c r="T8299" s="7" t="s">
        <v>41365</v>
      </c>
    </row>
    <row r="8300" customHeight="1" spans="1:20">
      <c r="A8300" s="6">
        <v>45219</v>
      </c>
      <c r="B8300" s="7" t="s">
        <v>41366</v>
      </c>
      <c r="C8300" s="7" t="s">
        <v>8118</v>
      </c>
      <c r="D8300" s="8" t="s">
        <v>22</v>
      </c>
      <c r="E8300" s="7" t="s">
        <v>41367</v>
      </c>
      <c r="F8300" s="7" t="s">
        <v>41368</v>
      </c>
      <c r="G8300" s="8" t="s">
        <v>25</v>
      </c>
      <c r="H8300" s="8" t="s">
        <v>22</v>
      </c>
      <c r="I8300" s="8" t="s">
        <v>155</v>
      </c>
      <c r="J8300" s="8" t="s">
        <v>27</v>
      </c>
      <c r="K8300" s="8" t="s">
        <v>28</v>
      </c>
      <c r="L8300" s="8" t="s">
        <v>43</v>
      </c>
      <c r="M8300" s="7" t="s">
        <v>44</v>
      </c>
      <c r="N8300" s="7" t="s">
        <v>31</v>
      </c>
      <c r="O8300" s="8" t="s">
        <v>32</v>
      </c>
      <c r="P8300" s="8" t="s">
        <v>22</v>
      </c>
      <c r="Q8300" s="8" t="s">
        <v>41369</v>
      </c>
      <c r="R8300" s="8" t="s">
        <v>46</v>
      </c>
      <c r="S8300" s="7" t="s">
        <v>41370</v>
      </c>
      <c r="T8300" s="7" t="s">
        <v>41371</v>
      </c>
    </row>
    <row r="8301" customHeight="1" spans="1:20">
      <c r="A8301" s="6">
        <v>45219</v>
      </c>
      <c r="B8301" s="7" t="s">
        <v>41372</v>
      </c>
      <c r="C8301" s="7" t="s">
        <v>41373</v>
      </c>
      <c r="D8301" s="8" t="s">
        <v>22</v>
      </c>
      <c r="E8301" s="7" t="s">
        <v>41374</v>
      </c>
      <c r="F8301" s="7" t="s">
        <v>41375</v>
      </c>
      <c r="G8301" s="8" t="s">
        <v>62</v>
      </c>
      <c r="H8301" s="8" t="s">
        <v>22</v>
      </c>
      <c r="I8301" s="8" t="s">
        <v>337</v>
      </c>
      <c r="J8301" s="8" t="s">
        <v>27</v>
      </c>
      <c r="K8301" s="8" t="s">
        <v>28</v>
      </c>
      <c r="L8301" s="8" t="s">
        <v>43</v>
      </c>
      <c r="M8301" s="7" t="s">
        <v>44</v>
      </c>
      <c r="N8301" s="7" t="s">
        <v>31</v>
      </c>
      <c r="O8301" s="8" t="s">
        <v>32</v>
      </c>
      <c r="P8301" s="8" t="s">
        <v>22</v>
      </c>
      <c r="Q8301" s="8" t="s">
        <v>41376</v>
      </c>
      <c r="R8301" s="8" t="s">
        <v>46</v>
      </c>
      <c r="S8301" s="7" t="s">
        <v>41377</v>
      </c>
      <c r="T8301" s="7" t="s">
        <v>41378</v>
      </c>
    </row>
    <row r="8302" customHeight="1" spans="1:20">
      <c r="A8302" s="6">
        <v>45219</v>
      </c>
      <c r="B8302" s="7" t="s">
        <v>41379</v>
      </c>
      <c r="C8302" s="7" t="s">
        <v>783</v>
      </c>
      <c r="D8302" s="8" t="s">
        <v>22</v>
      </c>
      <c r="E8302" s="7" t="s">
        <v>41380</v>
      </c>
      <c r="F8302" s="7" t="s">
        <v>18587</v>
      </c>
      <c r="G8302" s="8" t="s">
        <v>82</v>
      </c>
      <c r="H8302" s="8" t="s">
        <v>22</v>
      </c>
      <c r="I8302" s="8" t="s">
        <v>4047</v>
      </c>
      <c r="J8302" s="8" t="s">
        <v>27</v>
      </c>
      <c r="K8302" s="8" t="s">
        <v>28</v>
      </c>
      <c r="L8302" s="8" t="s">
        <v>29</v>
      </c>
      <c r="M8302" s="7" t="s">
        <v>169</v>
      </c>
      <c r="N8302" s="7" t="s">
        <v>743</v>
      </c>
      <c r="O8302" s="8" t="s">
        <v>32</v>
      </c>
      <c r="P8302" s="8" t="s">
        <v>22</v>
      </c>
      <c r="Q8302" s="8" t="s">
        <v>41381</v>
      </c>
      <c r="R8302" s="8" t="s">
        <v>46</v>
      </c>
      <c r="S8302" s="7" t="s">
        <v>41382</v>
      </c>
      <c r="T8302" s="7" t="s">
        <v>41383</v>
      </c>
    </row>
    <row r="8303" customHeight="1" spans="1:20">
      <c r="A8303" s="6">
        <v>45219</v>
      </c>
      <c r="B8303" s="7" t="s">
        <v>41384</v>
      </c>
      <c r="C8303" s="7" t="s">
        <v>783</v>
      </c>
      <c r="D8303" s="8" t="s">
        <v>22</v>
      </c>
      <c r="E8303" s="7" t="s">
        <v>41385</v>
      </c>
      <c r="F8303" s="7" t="s">
        <v>39713</v>
      </c>
      <c r="G8303" s="8" t="s">
        <v>82</v>
      </c>
      <c r="H8303" s="8" t="s">
        <v>22</v>
      </c>
      <c r="I8303" s="8" t="s">
        <v>168</v>
      </c>
      <c r="J8303" s="8" t="s">
        <v>27</v>
      </c>
      <c r="K8303" s="8" t="s">
        <v>28</v>
      </c>
      <c r="L8303" s="8" t="s">
        <v>43</v>
      </c>
      <c r="M8303" s="7" t="s">
        <v>169</v>
      </c>
      <c r="N8303" s="7" t="s">
        <v>743</v>
      </c>
      <c r="O8303" s="8" t="s">
        <v>32</v>
      </c>
      <c r="P8303" s="8" t="s">
        <v>22</v>
      </c>
      <c r="Q8303" s="8" t="s">
        <v>41386</v>
      </c>
      <c r="R8303" s="8" t="s">
        <v>46</v>
      </c>
      <c r="S8303" s="7" t="s">
        <v>41387</v>
      </c>
      <c r="T8303" s="7" t="s">
        <v>41388</v>
      </c>
    </row>
    <row r="8304" customHeight="1" spans="1:20">
      <c r="A8304" s="6">
        <v>45219</v>
      </c>
      <c r="B8304" s="7" t="s">
        <v>41389</v>
      </c>
      <c r="C8304" s="7" t="s">
        <v>783</v>
      </c>
      <c r="D8304" s="8" t="s">
        <v>22</v>
      </c>
      <c r="E8304" s="7" t="s">
        <v>41390</v>
      </c>
      <c r="F8304" s="7" t="s">
        <v>41391</v>
      </c>
      <c r="G8304" s="8" t="s">
        <v>82</v>
      </c>
      <c r="H8304" s="8" t="s">
        <v>22</v>
      </c>
      <c r="I8304" s="8" t="s">
        <v>111</v>
      </c>
      <c r="J8304" s="8" t="s">
        <v>27</v>
      </c>
      <c r="K8304" s="8" t="s">
        <v>28</v>
      </c>
      <c r="L8304" s="8" t="s">
        <v>43</v>
      </c>
      <c r="M8304" s="7" t="s">
        <v>169</v>
      </c>
      <c r="N8304" s="7" t="s">
        <v>743</v>
      </c>
      <c r="O8304" s="8" t="s">
        <v>32</v>
      </c>
      <c r="P8304" s="8" t="s">
        <v>22</v>
      </c>
      <c r="Q8304" s="8" t="s">
        <v>41392</v>
      </c>
      <c r="R8304" s="8" t="s">
        <v>46</v>
      </c>
      <c r="S8304" s="7" t="s">
        <v>41393</v>
      </c>
      <c r="T8304" s="7" t="s">
        <v>41394</v>
      </c>
    </row>
    <row r="8305" customHeight="1" spans="1:20">
      <c r="A8305" s="6">
        <v>45219</v>
      </c>
      <c r="B8305" s="7" t="s">
        <v>41395</v>
      </c>
      <c r="C8305" s="7" t="s">
        <v>783</v>
      </c>
      <c r="D8305" s="8" t="s">
        <v>22</v>
      </c>
      <c r="E8305" s="7" t="s">
        <v>41396</v>
      </c>
      <c r="F8305" s="7" t="s">
        <v>41397</v>
      </c>
      <c r="G8305" s="8" t="s">
        <v>82</v>
      </c>
      <c r="H8305" s="8" t="s">
        <v>22</v>
      </c>
      <c r="I8305" s="8" t="s">
        <v>168</v>
      </c>
      <c r="J8305" s="8" t="s">
        <v>27</v>
      </c>
      <c r="K8305" s="8" t="s">
        <v>28</v>
      </c>
      <c r="L8305" s="8" t="s">
        <v>43</v>
      </c>
      <c r="M8305" s="7" t="s">
        <v>169</v>
      </c>
      <c r="N8305" s="7" t="s">
        <v>743</v>
      </c>
      <c r="O8305" s="8" t="s">
        <v>32</v>
      </c>
      <c r="P8305" s="8" t="s">
        <v>22</v>
      </c>
      <c r="Q8305" s="8" t="s">
        <v>41398</v>
      </c>
      <c r="R8305" s="8" t="s">
        <v>46</v>
      </c>
      <c r="S8305" s="7" t="s">
        <v>41399</v>
      </c>
      <c r="T8305" s="7" t="s">
        <v>41400</v>
      </c>
    </row>
    <row r="8306" customHeight="1" spans="1:20">
      <c r="A8306" s="6">
        <v>45219</v>
      </c>
      <c r="B8306" s="7" t="s">
        <v>41401</v>
      </c>
      <c r="C8306" s="7" t="s">
        <v>783</v>
      </c>
      <c r="D8306" s="8" t="s">
        <v>22</v>
      </c>
      <c r="E8306" s="7" t="s">
        <v>41402</v>
      </c>
      <c r="F8306" s="7" t="s">
        <v>41403</v>
      </c>
      <c r="G8306" s="8" t="s">
        <v>82</v>
      </c>
      <c r="H8306" s="8" t="s">
        <v>22</v>
      </c>
      <c r="I8306" s="8" t="s">
        <v>168</v>
      </c>
      <c r="J8306" s="8" t="s">
        <v>27</v>
      </c>
      <c r="K8306" s="8" t="s">
        <v>28</v>
      </c>
      <c r="L8306" s="8" t="s">
        <v>43</v>
      </c>
      <c r="M8306" s="7" t="s">
        <v>30</v>
      </c>
      <c r="N8306" s="7" t="s">
        <v>743</v>
      </c>
      <c r="O8306" s="8" t="s">
        <v>32</v>
      </c>
      <c r="P8306" s="8" t="s">
        <v>22</v>
      </c>
      <c r="Q8306" s="8" t="s">
        <v>41404</v>
      </c>
      <c r="R8306" s="8" t="s">
        <v>46</v>
      </c>
      <c r="S8306" s="7" t="s">
        <v>41405</v>
      </c>
      <c r="T8306" s="7" t="s">
        <v>41406</v>
      </c>
    </row>
    <row r="8307" customHeight="1" spans="1:20">
      <c r="A8307" s="6">
        <v>45219</v>
      </c>
      <c r="B8307" s="7" t="s">
        <v>41407</v>
      </c>
      <c r="C8307" s="7" t="s">
        <v>783</v>
      </c>
      <c r="D8307" s="8" t="s">
        <v>22</v>
      </c>
      <c r="E8307" s="7" t="s">
        <v>41408</v>
      </c>
      <c r="F8307" s="7" t="s">
        <v>40836</v>
      </c>
      <c r="G8307" s="8" t="s">
        <v>82</v>
      </c>
      <c r="H8307" s="8" t="s">
        <v>22</v>
      </c>
      <c r="I8307" s="8" t="s">
        <v>168</v>
      </c>
      <c r="J8307" s="8" t="s">
        <v>27</v>
      </c>
      <c r="K8307" s="8" t="s">
        <v>28</v>
      </c>
      <c r="L8307" s="8" t="s">
        <v>43</v>
      </c>
      <c r="M8307" s="7" t="s">
        <v>169</v>
      </c>
      <c r="N8307" s="7" t="s">
        <v>743</v>
      </c>
      <c r="O8307" s="8" t="s">
        <v>32</v>
      </c>
      <c r="P8307" s="8" t="s">
        <v>22</v>
      </c>
      <c r="Q8307" s="8" t="s">
        <v>41409</v>
      </c>
      <c r="R8307" s="8" t="s">
        <v>46</v>
      </c>
      <c r="S8307" s="7" t="s">
        <v>41410</v>
      </c>
      <c r="T8307" s="7" t="s">
        <v>41411</v>
      </c>
    </row>
    <row r="8308" customHeight="1" spans="1:20">
      <c r="A8308" s="6">
        <v>45219</v>
      </c>
      <c r="B8308" s="7" t="s">
        <v>41412</v>
      </c>
      <c r="C8308" s="7" t="s">
        <v>783</v>
      </c>
      <c r="D8308" s="8" t="s">
        <v>22</v>
      </c>
      <c r="E8308" s="7" t="s">
        <v>41413</v>
      </c>
      <c r="F8308" s="7" t="s">
        <v>41414</v>
      </c>
      <c r="G8308" s="8" t="s">
        <v>82</v>
      </c>
      <c r="H8308" s="8" t="s">
        <v>110</v>
      </c>
      <c r="I8308" s="8" t="s">
        <v>175</v>
      </c>
      <c r="J8308" s="8" t="s">
        <v>27</v>
      </c>
      <c r="K8308" s="8" t="s">
        <v>28</v>
      </c>
      <c r="L8308" s="8" t="s">
        <v>43</v>
      </c>
      <c r="M8308" s="7" t="s">
        <v>169</v>
      </c>
      <c r="N8308" s="7" t="s">
        <v>743</v>
      </c>
      <c r="O8308" s="8" t="s">
        <v>32</v>
      </c>
      <c r="P8308" s="8" t="s">
        <v>22</v>
      </c>
      <c r="Q8308" s="8" t="s">
        <v>41415</v>
      </c>
      <c r="R8308" s="8" t="s">
        <v>46</v>
      </c>
      <c r="S8308" s="7" t="s">
        <v>41416</v>
      </c>
      <c r="T8308" s="7" t="s">
        <v>41417</v>
      </c>
    </row>
    <row r="8309" customHeight="1" spans="1:20">
      <c r="A8309" s="6">
        <v>45219</v>
      </c>
      <c r="B8309" s="7" t="s">
        <v>41418</v>
      </c>
      <c r="C8309" s="7" t="s">
        <v>783</v>
      </c>
      <c r="D8309" s="8" t="s">
        <v>22</v>
      </c>
      <c r="E8309" s="7" t="s">
        <v>41419</v>
      </c>
      <c r="F8309" s="7" t="s">
        <v>41420</v>
      </c>
      <c r="G8309" s="8" t="s">
        <v>82</v>
      </c>
      <c r="H8309" s="8" t="s">
        <v>22</v>
      </c>
      <c r="I8309" s="8" t="s">
        <v>299</v>
      </c>
      <c r="J8309" s="8" t="s">
        <v>27</v>
      </c>
      <c r="K8309" s="8" t="s">
        <v>28</v>
      </c>
      <c r="L8309" s="8" t="s">
        <v>43</v>
      </c>
      <c r="M8309" s="7" t="s">
        <v>169</v>
      </c>
      <c r="N8309" s="7" t="s">
        <v>743</v>
      </c>
      <c r="O8309" s="8" t="s">
        <v>32</v>
      </c>
      <c r="P8309" s="8" t="s">
        <v>22</v>
      </c>
      <c r="Q8309" s="8" t="s">
        <v>41421</v>
      </c>
      <c r="R8309" s="8" t="s">
        <v>46</v>
      </c>
      <c r="S8309" s="7" t="s">
        <v>41422</v>
      </c>
      <c r="T8309" s="7" t="s">
        <v>41423</v>
      </c>
    </row>
    <row r="8310" customHeight="1" spans="1:20">
      <c r="A8310" s="6">
        <v>45219</v>
      </c>
      <c r="B8310" s="7" t="s">
        <v>41424</v>
      </c>
      <c r="C8310" s="7" t="s">
        <v>783</v>
      </c>
      <c r="D8310" s="8" t="s">
        <v>22</v>
      </c>
      <c r="E8310" s="7" t="s">
        <v>41425</v>
      </c>
      <c r="F8310" s="7" t="s">
        <v>41426</v>
      </c>
      <c r="G8310" s="8" t="s">
        <v>82</v>
      </c>
      <c r="H8310" s="8" t="s">
        <v>22</v>
      </c>
      <c r="I8310" s="8" t="s">
        <v>54</v>
      </c>
      <c r="J8310" s="8" t="s">
        <v>27</v>
      </c>
      <c r="K8310" s="8" t="s">
        <v>28</v>
      </c>
      <c r="L8310" s="8" t="s">
        <v>43</v>
      </c>
      <c r="M8310" s="7" t="s">
        <v>169</v>
      </c>
      <c r="N8310" s="7" t="s">
        <v>743</v>
      </c>
      <c r="O8310" s="8" t="s">
        <v>32</v>
      </c>
      <c r="P8310" s="8" t="s">
        <v>22</v>
      </c>
      <c r="Q8310" s="8" t="s">
        <v>41427</v>
      </c>
      <c r="R8310" s="8" t="s">
        <v>46</v>
      </c>
      <c r="S8310" s="7" t="s">
        <v>41428</v>
      </c>
      <c r="T8310" s="7" t="s">
        <v>41429</v>
      </c>
    </row>
    <row r="8311" customHeight="1" spans="1:20">
      <c r="A8311" s="6">
        <v>45219</v>
      </c>
      <c r="B8311" s="7" t="s">
        <v>41430</v>
      </c>
      <c r="C8311" s="7" t="s">
        <v>783</v>
      </c>
      <c r="D8311" s="8" t="s">
        <v>22</v>
      </c>
      <c r="E8311" s="7" t="s">
        <v>41431</v>
      </c>
      <c r="F8311" s="7" t="s">
        <v>41432</v>
      </c>
      <c r="G8311" s="8" t="s">
        <v>82</v>
      </c>
      <c r="H8311" s="8" t="s">
        <v>540</v>
      </c>
      <c r="I8311" s="8" t="s">
        <v>168</v>
      </c>
      <c r="J8311" s="8" t="s">
        <v>27</v>
      </c>
      <c r="K8311" s="8" t="s">
        <v>28</v>
      </c>
      <c r="L8311" s="8" t="s">
        <v>43</v>
      </c>
      <c r="M8311" s="7" t="s">
        <v>169</v>
      </c>
      <c r="N8311" s="7" t="s">
        <v>743</v>
      </c>
      <c r="O8311" s="8" t="s">
        <v>32</v>
      </c>
      <c r="P8311" s="8" t="s">
        <v>22</v>
      </c>
      <c r="Q8311" s="8" t="s">
        <v>41433</v>
      </c>
      <c r="R8311" s="8" t="s">
        <v>46</v>
      </c>
      <c r="S8311" s="7" t="s">
        <v>41434</v>
      </c>
      <c r="T8311" s="7" t="s">
        <v>41435</v>
      </c>
    </row>
    <row r="8312" customHeight="1" spans="1:20">
      <c r="A8312" s="6">
        <v>45219</v>
      </c>
      <c r="B8312" s="7" t="s">
        <v>41436</v>
      </c>
      <c r="C8312" s="7" t="s">
        <v>783</v>
      </c>
      <c r="D8312" s="8" t="s">
        <v>22</v>
      </c>
      <c r="E8312" s="7" t="s">
        <v>41437</v>
      </c>
      <c r="F8312" s="7" t="s">
        <v>41438</v>
      </c>
      <c r="G8312" s="8" t="s">
        <v>82</v>
      </c>
      <c r="H8312" s="8" t="s">
        <v>110</v>
      </c>
      <c r="I8312" s="8" t="s">
        <v>168</v>
      </c>
      <c r="J8312" s="8" t="s">
        <v>27</v>
      </c>
      <c r="K8312" s="8" t="s">
        <v>28</v>
      </c>
      <c r="L8312" s="8" t="s">
        <v>43</v>
      </c>
      <c r="M8312" s="7" t="s">
        <v>169</v>
      </c>
      <c r="N8312" s="7" t="s">
        <v>743</v>
      </c>
      <c r="O8312" s="8" t="s">
        <v>32</v>
      </c>
      <c r="P8312" s="8" t="s">
        <v>22</v>
      </c>
      <c r="Q8312" s="8" t="s">
        <v>40516</v>
      </c>
      <c r="R8312" s="8" t="s">
        <v>46</v>
      </c>
      <c r="S8312" s="7" t="s">
        <v>41439</v>
      </c>
      <c r="T8312" s="7" t="s">
        <v>41440</v>
      </c>
    </row>
    <row r="8313" customHeight="1" spans="1:20">
      <c r="A8313" s="6">
        <v>45219</v>
      </c>
      <c r="B8313" s="7" t="s">
        <v>41441</v>
      </c>
      <c r="C8313" s="7" t="s">
        <v>783</v>
      </c>
      <c r="D8313" s="8" t="s">
        <v>22</v>
      </c>
      <c r="E8313" s="7" t="s">
        <v>41442</v>
      </c>
      <c r="F8313" s="7" t="s">
        <v>41443</v>
      </c>
      <c r="G8313" s="8" t="s">
        <v>82</v>
      </c>
      <c r="H8313" s="8" t="s">
        <v>22</v>
      </c>
      <c r="I8313" s="8" t="s">
        <v>149</v>
      </c>
      <c r="J8313" s="8" t="s">
        <v>27</v>
      </c>
      <c r="K8313" s="8" t="s">
        <v>28</v>
      </c>
      <c r="L8313" s="8" t="s">
        <v>43</v>
      </c>
      <c r="M8313" s="7" t="s">
        <v>169</v>
      </c>
      <c r="N8313" s="7" t="s">
        <v>743</v>
      </c>
      <c r="O8313" s="8" t="s">
        <v>32</v>
      </c>
      <c r="P8313" s="8" t="s">
        <v>22</v>
      </c>
      <c r="Q8313" s="8" t="s">
        <v>41444</v>
      </c>
      <c r="R8313" s="8" t="s">
        <v>46</v>
      </c>
      <c r="S8313" s="7" t="s">
        <v>41445</v>
      </c>
      <c r="T8313" s="7" t="s">
        <v>41446</v>
      </c>
    </row>
    <row r="8314" customHeight="1" spans="1:20">
      <c r="A8314" s="6">
        <v>45219</v>
      </c>
      <c r="B8314" s="7" t="s">
        <v>41447</v>
      </c>
      <c r="C8314" s="7" t="s">
        <v>783</v>
      </c>
      <c r="D8314" s="8" t="s">
        <v>22</v>
      </c>
      <c r="E8314" s="7" t="s">
        <v>41448</v>
      </c>
      <c r="F8314" s="7" t="s">
        <v>41449</v>
      </c>
      <c r="G8314" s="8" t="s">
        <v>82</v>
      </c>
      <c r="H8314" s="8" t="s">
        <v>110</v>
      </c>
      <c r="I8314" s="8" t="s">
        <v>4047</v>
      </c>
      <c r="J8314" s="8" t="s">
        <v>27</v>
      </c>
      <c r="K8314" s="8" t="s">
        <v>28</v>
      </c>
      <c r="L8314" s="8" t="s">
        <v>29</v>
      </c>
      <c r="M8314" s="7" t="s">
        <v>169</v>
      </c>
      <c r="N8314" s="7" t="s">
        <v>743</v>
      </c>
      <c r="O8314" s="8" t="s">
        <v>32</v>
      </c>
      <c r="P8314" s="8" t="s">
        <v>22</v>
      </c>
      <c r="Q8314" s="8" t="s">
        <v>41450</v>
      </c>
      <c r="R8314" s="8" t="s">
        <v>46</v>
      </c>
      <c r="S8314" s="7" t="s">
        <v>41451</v>
      </c>
      <c r="T8314" s="7" t="s">
        <v>41452</v>
      </c>
    </row>
    <row r="8315" customHeight="1" spans="1:20">
      <c r="A8315" s="6">
        <v>45219</v>
      </c>
      <c r="B8315" s="7" t="s">
        <v>41453</v>
      </c>
      <c r="C8315" s="7" t="s">
        <v>783</v>
      </c>
      <c r="D8315" s="8" t="s">
        <v>22</v>
      </c>
      <c r="E8315" s="7" t="s">
        <v>41454</v>
      </c>
      <c r="F8315" s="7" t="s">
        <v>41455</v>
      </c>
      <c r="G8315" s="8" t="s">
        <v>82</v>
      </c>
      <c r="H8315" s="8" t="s">
        <v>22</v>
      </c>
      <c r="I8315" s="8" t="s">
        <v>235</v>
      </c>
      <c r="J8315" s="8" t="s">
        <v>27</v>
      </c>
      <c r="K8315" s="8" t="s">
        <v>28</v>
      </c>
      <c r="L8315" s="8" t="s">
        <v>43</v>
      </c>
      <c r="M8315" s="7" t="s">
        <v>169</v>
      </c>
      <c r="N8315" s="7" t="s">
        <v>743</v>
      </c>
      <c r="O8315" s="8" t="s">
        <v>32</v>
      </c>
      <c r="P8315" s="8" t="s">
        <v>22</v>
      </c>
      <c r="Q8315" s="8" t="s">
        <v>41456</v>
      </c>
      <c r="R8315" s="8" t="s">
        <v>46</v>
      </c>
      <c r="S8315" s="7" t="s">
        <v>41457</v>
      </c>
      <c r="T8315" s="7" t="s">
        <v>41458</v>
      </c>
    </row>
    <row r="8316" customHeight="1" spans="1:20">
      <c r="A8316" s="6">
        <v>45219</v>
      </c>
      <c r="B8316" s="7" t="s">
        <v>41459</v>
      </c>
      <c r="C8316" s="7" t="s">
        <v>783</v>
      </c>
      <c r="D8316" s="8" t="s">
        <v>22</v>
      </c>
      <c r="E8316" s="7" t="s">
        <v>41460</v>
      </c>
      <c r="F8316" s="7" t="s">
        <v>41461</v>
      </c>
      <c r="G8316" s="8" t="s">
        <v>82</v>
      </c>
      <c r="H8316" s="8" t="s">
        <v>148</v>
      </c>
      <c r="I8316" s="8" t="s">
        <v>1842</v>
      </c>
      <c r="J8316" s="8" t="s">
        <v>27</v>
      </c>
      <c r="K8316" s="8" t="s">
        <v>28</v>
      </c>
      <c r="L8316" s="8" t="s">
        <v>43</v>
      </c>
      <c r="M8316" s="7" t="s">
        <v>169</v>
      </c>
      <c r="N8316" s="7" t="s">
        <v>743</v>
      </c>
      <c r="O8316" s="8" t="s">
        <v>32</v>
      </c>
      <c r="P8316" s="8" t="s">
        <v>22</v>
      </c>
      <c r="Q8316" s="8" t="s">
        <v>41462</v>
      </c>
      <c r="R8316" s="8" t="s">
        <v>46</v>
      </c>
      <c r="S8316" s="7" t="s">
        <v>41463</v>
      </c>
      <c r="T8316" s="7" t="s">
        <v>41464</v>
      </c>
    </row>
    <row r="8317" customHeight="1" spans="1:20">
      <c r="A8317" s="6">
        <v>45219</v>
      </c>
      <c r="B8317" s="7" t="s">
        <v>41465</v>
      </c>
      <c r="C8317" s="7" t="s">
        <v>783</v>
      </c>
      <c r="D8317" s="8" t="s">
        <v>22</v>
      </c>
      <c r="E8317" s="7" t="s">
        <v>39236</v>
      </c>
      <c r="F8317" s="7" t="s">
        <v>39237</v>
      </c>
      <c r="G8317" s="8" t="s">
        <v>25</v>
      </c>
      <c r="H8317" s="8" t="s">
        <v>22</v>
      </c>
      <c r="I8317" s="8" t="s">
        <v>124</v>
      </c>
      <c r="J8317" s="8" t="s">
        <v>27</v>
      </c>
      <c r="K8317" s="8" t="s">
        <v>28</v>
      </c>
      <c r="L8317" s="8" t="s">
        <v>43</v>
      </c>
      <c r="M8317" s="7" t="s">
        <v>30</v>
      </c>
      <c r="N8317" s="7" t="s">
        <v>743</v>
      </c>
      <c r="O8317" s="8" t="s">
        <v>32</v>
      </c>
      <c r="P8317" s="8" t="s">
        <v>22</v>
      </c>
      <c r="Q8317" s="8" t="s">
        <v>41466</v>
      </c>
      <c r="R8317" s="8" t="s">
        <v>46</v>
      </c>
      <c r="S8317" s="7" t="s">
        <v>41467</v>
      </c>
      <c r="T8317" s="7" t="s">
        <v>41468</v>
      </c>
    </row>
    <row r="8318" customHeight="1" spans="1:20">
      <c r="A8318" s="6">
        <v>45219</v>
      </c>
      <c r="B8318" s="7" t="s">
        <v>41469</v>
      </c>
      <c r="C8318" s="7" t="s">
        <v>783</v>
      </c>
      <c r="D8318" s="8" t="s">
        <v>22</v>
      </c>
      <c r="E8318" s="7" t="s">
        <v>41470</v>
      </c>
      <c r="F8318" s="7" t="s">
        <v>41471</v>
      </c>
      <c r="G8318" s="8" t="s">
        <v>82</v>
      </c>
      <c r="H8318" s="8" t="s">
        <v>22</v>
      </c>
      <c r="I8318" s="8" t="s">
        <v>175</v>
      </c>
      <c r="J8318" s="8" t="s">
        <v>27</v>
      </c>
      <c r="K8318" s="8" t="s">
        <v>28</v>
      </c>
      <c r="L8318" s="8" t="s">
        <v>43</v>
      </c>
      <c r="M8318" s="7" t="s">
        <v>169</v>
      </c>
      <c r="N8318" s="7" t="s">
        <v>743</v>
      </c>
      <c r="O8318" s="8" t="s">
        <v>32</v>
      </c>
      <c r="P8318" s="8" t="s">
        <v>22</v>
      </c>
      <c r="Q8318" s="8" t="s">
        <v>41472</v>
      </c>
      <c r="R8318" s="8" t="s">
        <v>46</v>
      </c>
      <c r="S8318" s="7" t="s">
        <v>41473</v>
      </c>
      <c r="T8318" s="7" t="s">
        <v>41474</v>
      </c>
    </row>
    <row r="8319" customHeight="1" spans="1:20">
      <c r="A8319" s="6">
        <v>45219</v>
      </c>
      <c r="B8319" s="7" t="s">
        <v>41475</v>
      </c>
      <c r="C8319" s="7" t="s">
        <v>7078</v>
      </c>
      <c r="D8319" s="8" t="s">
        <v>22</v>
      </c>
      <c r="E8319" s="7" t="s">
        <v>41476</v>
      </c>
      <c r="F8319" s="7" t="s">
        <v>41477</v>
      </c>
      <c r="G8319" s="8" t="s">
        <v>82</v>
      </c>
      <c r="H8319" s="8" t="s">
        <v>148</v>
      </c>
      <c r="I8319" s="8" t="s">
        <v>175</v>
      </c>
      <c r="J8319" s="8" t="s">
        <v>27</v>
      </c>
      <c r="K8319" s="8" t="s">
        <v>28</v>
      </c>
      <c r="L8319" s="8" t="s">
        <v>43</v>
      </c>
      <c r="M8319" s="7" t="s">
        <v>44</v>
      </c>
      <c r="N8319" s="7" t="s">
        <v>743</v>
      </c>
      <c r="O8319" s="8" t="s">
        <v>32</v>
      </c>
      <c r="P8319" s="8" t="s">
        <v>22</v>
      </c>
      <c r="Q8319" s="8" t="s">
        <v>41478</v>
      </c>
      <c r="R8319" s="8" t="s">
        <v>46</v>
      </c>
      <c r="S8319" s="7" t="s">
        <v>41479</v>
      </c>
      <c r="T8319" s="7" t="s">
        <v>41480</v>
      </c>
    </row>
    <row r="8320" customHeight="1" spans="1:20">
      <c r="A8320" s="6">
        <v>45219</v>
      </c>
      <c r="B8320" s="7" t="s">
        <v>41481</v>
      </c>
      <c r="C8320" s="7" t="s">
        <v>1167</v>
      </c>
      <c r="D8320" s="8" t="s">
        <v>22</v>
      </c>
      <c r="E8320" s="7" t="s">
        <v>41482</v>
      </c>
      <c r="F8320" s="7" t="s">
        <v>41483</v>
      </c>
      <c r="G8320" s="8" t="s">
        <v>41</v>
      </c>
      <c r="H8320" s="8" t="s">
        <v>22</v>
      </c>
      <c r="I8320" s="8" t="s">
        <v>384</v>
      </c>
      <c r="J8320" s="8" t="s">
        <v>27</v>
      </c>
      <c r="K8320" s="8" t="s">
        <v>28</v>
      </c>
      <c r="L8320" s="8" t="s">
        <v>43</v>
      </c>
      <c r="M8320" s="7" t="s">
        <v>30</v>
      </c>
      <c r="N8320" s="7" t="s">
        <v>31</v>
      </c>
      <c r="O8320" s="8" t="s">
        <v>32</v>
      </c>
      <c r="P8320" s="8" t="s">
        <v>22</v>
      </c>
      <c r="Q8320" s="8" t="s">
        <v>41484</v>
      </c>
      <c r="R8320" s="8" t="s">
        <v>46</v>
      </c>
      <c r="S8320" s="7" t="s">
        <v>41485</v>
      </c>
      <c r="T8320" s="7" t="s">
        <v>41486</v>
      </c>
    </row>
    <row r="8321" customHeight="1" spans="1:20">
      <c r="A8321" s="6">
        <v>45219</v>
      </c>
      <c r="B8321" s="7" t="s">
        <v>41487</v>
      </c>
      <c r="C8321" s="7" t="s">
        <v>41488</v>
      </c>
      <c r="D8321" s="8" t="s">
        <v>22</v>
      </c>
      <c r="E8321" s="7" t="s">
        <v>41489</v>
      </c>
      <c r="F8321" s="7" t="s">
        <v>29729</v>
      </c>
      <c r="G8321" s="8" t="s">
        <v>41</v>
      </c>
      <c r="H8321" s="8" t="s">
        <v>22</v>
      </c>
      <c r="I8321" s="8" t="s">
        <v>162</v>
      </c>
      <c r="J8321" s="8" t="s">
        <v>27</v>
      </c>
      <c r="K8321" s="8" t="s">
        <v>28</v>
      </c>
      <c r="L8321" s="8" t="s">
        <v>43</v>
      </c>
      <c r="M8321" s="7" t="s">
        <v>44</v>
      </c>
      <c r="N8321" s="7" t="s">
        <v>31</v>
      </c>
      <c r="O8321" s="8" t="s">
        <v>32</v>
      </c>
      <c r="P8321" s="8" t="s">
        <v>22</v>
      </c>
      <c r="Q8321" s="8" t="s">
        <v>41490</v>
      </c>
      <c r="R8321" s="8" t="s">
        <v>46</v>
      </c>
      <c r="S8321" s="7" t="s">
        <v>41491</v>
      </c>
      <c r="T8321" s="7" t="s">
        <v>41492</v>
      </c>
    </row>
    <row r="8322" customHeight="1" spans="1:20">
      <c r="A8322" s="6">
        <v>45219</v>
      </c>
      <c r="B8322" s="7" t="s">
        <v>41493</v>
      </c>
      <c r="C8322" s="7" t="s">
        <v>393</v>
      </c>
      <c r="D8322" s="8" t="s">
        <v>22</v>
      </c>
      <c r="E8322" s="7" t="s">
        <v>41494</v>
      </c>
      <c r="F8322" s="7" t="s">
        <v>41495</v>
      </c>
      <c r="G8322" s="8" t="s">
        <v>130</v>
      </c>
      <c r="H8322" s="8" t="s">
        <v>22</v>
      </c>
      <c r="I8322" s="8" t="s">
        <v>26</v>
      </c>
      <c r="J8322" s="8" t="s">
        <v>27</v>
      </c>
      <c r="K8322" s="8" t="s">
        <v>76</v>
      </c>
      <c r="L8322" s="8" t="s">
        <v>29</v>
      </c>
      <c r="M8322" s="7" t="s">
        <v>30</v>
      </c>
      <c r="N8322" s="7" t="s">
        <v>31</v>
      </c>
      <c r="O8322" s="8" t="s">
        <v>32</v>
      </c>
      <c r="P8322" s="8" t="s">
        <v>22</v>
      </c>
      <c r="Q8322" s="8" t="s">
        <v>41496</v>
      </c>
      <c r="R8322" s="8" t="s">
        <v>34</v>
      </c>
      <c r="S8322" s="7" t="s">
        <v>41497</v>
      </c>
      <c r="T8322" s="7" t="s">
        <v>41498</v>
      </c>
    </row>
    <row r="8323" customHeight="1" spans="1:20">
      <c r="A8323" s="6">
        <v>45219</v>
      </c>
      <c r="B8323" s="7" t="s">
        <v>41499</v>
      </c>
      <c r="C8323" s="7" t="s">
        <v>7320</v>
      </c>
      <c r="D8323" s="8" t="s">
        <v>22</v>
      </c>
      <c r="E8323" s="7" t="s">
        <v>39727</v>
      </c>
      <c r="F8323" s="7" t="s">
        <v>39728</v>
      </c>
      <c r="G8323" s="8" t="s">
        <v>130</v>
      </c>
      <c r="H8323" s="8" t="s">
        <v>22</v>
      </c>
      <c r="I8323" s="8" t="s">
        <v>26</v>
      </c>
      <c r="J8323" s="8" t="s">
        <v>27</v>
      </c>
      <c r="K8323" s="8" t="s">
        <v>76</v>
      </c>
      <c r="L8323" s="8" t="s">
        <v>29</v>
      </c>
      <c r="M8323" s="7" t="s">
        <v>30</v>
      </c>
      <c r="N8323" s="7" t="s">
        <v>31</v>
      </c>
      <c r="O8323" s="8" t="s">
        <v>32</v>
      </c>
      <c r="P8323" s="8" t="s">
        <v>22</v>
      </c>
      <c r="Q8323" s="8" t="s">
        <v>41500</v>
      </c>
      <c r="R8323" s="8" t="s">
        <v>34</v>
      </c>
      <c r="S8323" s="7" t="s">
        <v>41501</v>
      </c>
      <c r="T8323" s="7" t="s">
        <v>41502</v>
      </c>
    </row>
    <row r="8324" customHeight="1" spans="1:20">
      <c r="A8324" s="6">
        <v>45219</v>
      </c>
      <c r="B8324" s="7" t="s">
        <v>41503</v>
      </c>
      <c r="C8324" s="7" t="s">
        <v>5035</v>
      </c>
      <c r="D8324" s="8" t="s">
        <v>22</v>
      </c>
      <c r="E8324" s="7" t="s">
        <v>41504</v>
      </c>
      <c r="F8324" s="7" t="s">
        <v>40241</v>
      </c>
      <c r="G8324" s="8" t="s">
        <v>69</v>
      </c>
      <c r="H8324" s="8" t="s">
        <v>22</v>
      </c>
      <c r="I8324" s="8" t="s">
        <v>26</v>
      </c>
      <c r="J8324" s="8" t="s">
        <v>27</v>
      </c>
      <c r="K8324" s="8" t="s">
        <v>195</v>
      </c>
      <c r="L8324" s="8" t="s">
        <v>29</v>
      </c>
      <c r="M8324" s="7" t="s">
        <v>44</v>
      </c>
      <c r="N8324" s="7" t="s">
        <v>31</v>
      </c>
      <c r="O8324" s="8" t="s">
        <v>32</v>
      </c>
      <c r="P8324" s="8" t="s">
        <v>22</v>
      </c>
      <c r="Q8324" s="8" t="s">
        <v>41505</v>
      </c>
      <c r="R8324" s="8" t="s">
        <v>34</v>
      </c>
      <c r="S8324" s="7" t="s">
        <v>41506</v>
      </c>
      <c r="T8324" s="7" t="s">
        <v>41507</v>
      </c>
    </row>
    <row r="8325" customHeight="1" spans="1:20">
      <c r="A8325" s="6">
        <v>45219</v>
      </c>
      <c r="B8325" s="7" t="s">
        <v>41508</v>
      </c>
      <c r="C8325" s="7" t="s">
        <v>4058</v>
      </c>
      <c r="D8325" s="8" t="s">
        <v>22</v>
      </c>
      <c r="E8325" s="7" t="s">
        <v>41509</v>
      </c>
      <c r="F8325" s="7" t="s">
        <v>41510</v>
      </c>
      <c r="G8325" s="8" t="s">
        <v>69</v>
      </c>
      <c r="H8325" s="8" t="s">
        <v>22</v>
      </c>
      <c r="I8325" s="8" t="s">
        <v>26</v>
      </c>
      <c r="J8325" s="8" t="s">
        <v>27</v>
      </c>
      <c r="K8325" s="8" t="s">
        <v>195</v>
      </c>
      <c r="L8325" s="8" t="s">
        <v>29</v>
      </c>
      <c r="M8325" s="7" t="s">
        <v>30</v>
      </c>
      <c r="N8325" s="7" t="s">
        <v>31</v>
      </c>
      <c r="O8325" s="8" t="s">
        <v>32</v>
      </c>
      <c r="P8325" s="8" t="s">
        <v>22</v>
      </c>
      <c r="Q8325" s="8" t="s">
        <v>41511</v>
      </c>
      <c r="R8325" s="8" t="s">
        <v>34</v>
      </c>
      <c r="S8325" s="7" t="s">
        <v>41512</v>
      </c>
      <c r="T8325" s="7" t="s">
        <v>41513</v>
      </c>
    </row>
    <row r="8326" customHeight="1" spans="1:20">
      <c r="A8326" s="6">
        <v>45219</v>
      </c>
      <c r="B8326" s="7" t="s">
        <v>41514</v>
      </c>
      <c r="C8326" s="7" t="s">
        <v>19744</v>
      </c>
      <c r="D8326" s="8" t="s">
        <v>22</v>
      </c>
      <c r="E8326" s="7" t="s">
        <v>39888</v>
      </c>
      <c r="F8326" s="7" t="s">
        <v>39889</v>
      </c>
      <c r="G8326" s="8" t="s">
        <v>41</v>
      </c>
      <c r="H8326" s="8" t="s">
        <v>22</v>
      </c>
      <c r="I8326" s="8" t="s">
        <v>576</v>
      </c>
      <c r="J8326" s="8" t="s">
        <v>27</v>
      </c>
      <c r="K8326" s="8" t="s">
        <v>28</v>
      </c>
      <c r="L8326" s="8" t="s">
        <v>43</v>
      </c>
      <c r="M8326" s="7" t="s">
        <v>30</v>
      </c>
      <c r="N8326" s="7" t="s">
        <v>743</v>
      </c>
      <c r="O8326" s="8" t="s">
        <v>32</v>
      </c>
      <c r="P8326" s="8" t="s">
        <v>22</v>
      </c>
      <c r="Q8326" s="8" t="s">
        <v>41515</v>
      </c>
      <c r="R8326" s="8" t="s">
        <v>46</v>
      </c>
      <c r="S8326" s="7" t="s">
        <v>41516</v>
      </c>
      <c r="T8326" s="7" t="s">
        <v>22</v>
      </c>
    </row>
    <row r="8327" customHeight="1" spans="1:20">
      <c r="A8327" s="6">
        <v>45219</v>
      </c>
      <c r="B8327" s="7" t="s">
        <v>41517</v>
      </c>
      <c r="C8327" s="7" t="s">
        <v>6918</v>
      </c>
      <c r="D8327" s="8" t="s">
        <v>22</v>
      </c>
      <c r="E8327" s="7" t="s">
        <v>38275</v>
      </c>
      <c r="F8327" s="7" t="s">
        <v>38276</v>
      </c>
      <c r="G8327" s="8" t="s">
        <v>82</v>
      </c>
      <c r="H8327" s="8" t="s">
        <v>22</v>
      </c>
      <c r="I8327" s="8" t="s">
        <v>46</v>
      </c>
      <c r="J8327" s="8" t="s">
        <v>27</v>
      </c>
      <c r="K8327" s="8" t="s">
        <v>28</v>
      </c>
      <c r="L8327" s="8" t="s">
        <v>43</v>
      </c>
      <c r="M8327" s="7" t="s">
        <v>44</v>
      </c>
      <c r="N8327" s="7" t="s">
        <v>743</v>
      </c>
      <c r="O8327" s="8" t="s">
        <v>32</v>
      </c>
      <c r="P8327" s="8" t="s">
        <v>22</v>
      </c>
      <c r="Q8327" s="8" t="s">
        <v>41518</v>
      </c>
      <c r="R8327" s="8" t="s">
        <v>46</v>
      </c>
      <c r="S8327" s="7" t="s">
        <v>41519</v>
      </c>
      <c r="T8327" s="7" t="s">
        <v>41520</v>
      </c>
    </row>
    <row r="8328" customHeight="1" spans="1:20">
      <c r="A8328" s="6">
        <v>45219</v>
      </c>
      <c r="B8328" s="7" t="s">
        <v>41521</v>
      </c>
      <c r="C8328" s="7" t="s">
        <v>9326</v>
      </c>
      <c r="D8328" s="8" t="s">
        <v>22</v>
      </c>
      <c r="E8328" s="7" t="s">
        <v>39785</v>
      </c>
      <c r="F8328" s="7" t="s">
        <v>19942</v>
      </c>
      <c r="G8328" s="8" t="s">
        <v>247</v>
      </c>
      <c r="H8328" s="8" t="s">
        <v>22</v>
      </c>
      <c r="I8328" s="8" t="s">
        <v>175</v>
      </c>
      <c r="J8328" s="8" t="s">
        <v>27</v>
      </c>
      <c r="K8328" s="8" t="s">
        <v>28</v>
      </c>
      <c r="L8328" s="8" t="s">
        <v>43</v>
      </c>
      <c r="M8328" s="7" t="s">
        <v>30</v>
      </c>
      <c r="N8328" s="7" t="s">
        <v>31</v>
      </c>
      <c r="O8328" s="8" t="s">
        <v>32</v>
      </c>
      <c r="P8328" s="8" t="s">
        <v>22</v>
      </c>
      <c r="Q8328" s="8" t="s">
        <v>41522</v>
      </c>
      <c r="R8328" s="8" t="s">
        <v>46</v>
      </c>
      <c r="S8328" s="7" t="s">
        <v>41523</v>
      </c>
      <c r="T8328" s="7" t="s">
        <v>41524</v>
      </c>
    </row>
    <row r="8329" customHeight="1" spans="1:20">
      <c r="A8329" s="6">
        <v>45219</v>
      </c>
      <c r="B8329" s="7" t="s">
        <v>41525</v>
      </c>
      <c r="C8329" s="7" t="s">
        <v>41526</v>
      </c>
      <c r="D8329" s="8" t="s">
        <v>22</v>
      </c>
      <c r="E8329" s="7" t="s">
        <v>41527</v>
      </c>
      <c r="F8329" s="7" t="s">
        <v>41528</v>
      </c>
      <c r="G8329" s="8" t="s">
        <v>53</v>
      </c>
      <c r="H8329" s="8" t="s">
        <v>22</v>
      </c>
      <c r="I8329" s="8" t="s">
        <v>270</v>
      </c>
      <c r="J8329" s="8" t="s">
        <v>27</v>
      </c>
      <c r="K8329" s="8" t="s">
        <v>28</v>
      </c>
      <c r="L8329" s="8" t="s">
        <v>43</v>
      </c>
      <c r="M8329" s="7" t="s">
        <v>44</v>
      </c>
      <c r="N8329" s="7" t="s">
        <v>31</v>
      </c>
      <c r="O8329" s="8" t="s">
        <v>32</v>
      </c>
      <c r="P8329" s="8" t="s">
        <v>22</v>
      </c>
      <c r="Q8329" s="8" t="s">
        <v>41529</v>
      </c>
      <c r="R8329" s="8" t="s">
        <v>46</v>
      </c>
      <c r="S8329" s="7" t="s">
        <v>41530</v>
      </c>
      <c r="T8329" s="7" t="s">
        <v>41531</v>
      </c>
    </row>
    <row r="8330" customHeight="1" spans="1:20">
      <c r="A8330" s="6">
        <v>45219</v>
      </c>
      <c r="B8330" s="7" t="s">
        <v>41532</v>
      </c>
      <c r="C8330" s="7" t="s">
        <v>6660</v>
      </c>
      <c r="D8330" s="8" t="s">
        <v>22</v>
      </c>
      <c r="E8330" s="7" t="s">
        <v>39790</v>
      </c>
      <c r="F8330" s="7" t="s">
        <v>39791</v>
      </c>
      <c r="G8330" s="8" t="s">
        <v>336</v>
      </c>
      <c r="H8330" s="8" t="s">
        <v>22</v>
      </c>
      <c r="I8330" s="8" t="s">
        <v>299</v>
      </c>
      <c r="J8330" s="8" t="s">
        <v>27</v>
      </c>
      <c r="K8330" s="8" t="s">
        <v>28</v>
      </c>
      <c r="L8330" s="8" t="s">
        <v>43</v>
      </c>
      <c r="M8330" s="7" t="s">
        <v>30</v>
      </c>
      <c r="N8330" s="7" t="s">
        <v>31</v>
      </c>
      <c r="O8330" s="8" t="s">
        <v>32</v>
      </c>
      <c r="P8330" s="8" t="s">
        <v>22</v>
      </c>
      <c r="Q8330" s="8" t="s">
        <v>41533</v>
      </c>
      <c r="R8330" s="8" t="s">
        <v>46</v>
      </c>
      <c r="S8330" s="7" t="s">
        <v>41534</v>
      </c>
      <c r="T8330" s="7" t="s">
        <v>41535</v>
      </c>
    </row>
    <row r="8331" customHeight="1" spans="1:20">
      <c r="A8331" s="6">
        <v>45219</v>
      </c>
      <c r="B8331" s="7" t="s">
        <v>41536</v>
      </c>
      <c r="C8331" s="7" t="s">
        <v>6660</v>
      </c>
      <c r="D8331" s="8" t="s">
        <v>22</v>
      </c>
      <c r="E8331" s="7" t="s">
        <v>41537</v>
      </c>
      <c r="F8331" s="7" t="s">
        <v>41538</v>
      </c>
      <c r="G8331" s="8" t="s">
        <v>41</v>
      </c>
      <c r="H8331" s="8" t="s">
        <v>22</v>
      </c>
      <c r="I8331" s="8" t="s">
        <v>1842</v>
      </c>
      <c r="J8331" s="8" t="s">
        <v>27</v>
      </c>
      <c r="K8331" s="8" t="s">
        <v>28</v>
      </c>
      <c r="L8331" s="8" t="s">
        <v>43</v>
      </c>
      <c r="M8331" s="7" t="s">
        <v>30</v>
      </c>
      <c r="N8331" s="7" t="s">
        <v>31</v>
      </c>
      <c r="O8331" s="8" t="s">
        <v>32</v>
      </c>
      <c r="P8331" s="8" t="s">
        <v>22</v>
      </c>
      <c r="Q8331" s="8" t="s">
        <v>41539</v>
      </c>
      <c r="R8331" s="8" t="s">
        <v>46</v>
      </c>
      <c r="S8331" s="7" t="s">
        <v>41540</v>
      </c>
      <c r="T8331" s="7" t="s">
        <v>41541</v>
      </c>
    </row>
    <row r="8332" customHeight="1" spans="1:20">
      <c r="A8332" s="6">
        <v>45219</v>
      </c>
      <c r="B8332" s="7" t="s">
        <v>41542</v>
      </c>
      <c r="C8332" s="7" t="s">
        <v>6660</v>
      </c>
      <c r="D8332" s="8" t="s">
        <v>22</v>
      </c>
      <c r="E8332" s="7" t="s">
        <v>41543</v>
      </c>
      <c r="F8332" s="7" t="s">
        <v>41544</v>
      </c>
      <c r="G8332" s="8" t="s">
        <v>82</v>
      </c>
      <c r="H8332" s="8" t="s">
        <v>22</v>
      </c>
      <c r="I8332" s="8" t="s">
        <v>111</v>
      </c>
      <c r="J8332" s="8" t="s">
        <v>27</v>
      </c>
      <c r="K8332" s="8" t="s">
        <v>28</v>
      </c>
      <c r="L8332" s="8" t="s">
        <v>43</v>
      </c>
      <c r="M8332" s="7" t="s">
        <v>30</v>
      </c>
      <c r="N8332" s="7" t="s">
        <v>31</v>
      </c>
      <c r="O8332" s="8" t="s">
        <v>32</v>
      </c>
      <c r="P8332" s="8" t="s">
        <v>22</v>
      </c>
      <c r="Q8332" s="8" t="s">
        <v>41545</v>
      </c>
      <c r="R8332" s="8" t="s">
        <v>46</v>
      </c>
      <c r="S8332" s="7" t="s">
        <v>41546</v>
      </c>
      <c r="T8332" s="7" t="s">
        <v>41547</v>
      </c>
    </row>
    <row r="8333" customHeight="1" spans="1:20">
      <c r="A8333" s="6">
        <v>45220</v>
      </c>
      <c r="B8333" s="7" t="s">
        <v>41548</v>
      </c>
      <c r="C8333" s="7" t="s">
        <v>783</v>
      </c>
      <c r="D8333" s="8" t="s">
        <v>22</v>
      </c>
      <c r="E8333" s="7" t="s">
        <v>41549</v>
      </c>
      <c r="F8333" s="7" t="s">
        <v>41550</v>
      </c>
      <c r="G8333" s="8" t="s">
        <v>82</v>
      </c>
      <c r="H8333" s="8" t="s">
        <v>22</v>
      </c>
      <c r="I8333" s="8" t="s">
        <v>168</v>
      </c>
      <c r="J8333" s="8" t="s">
        <v>27</v>
      </c>
      <c r="K8333" s="8" t="s">
        <v>28</v>
      </c>
      <c r="L8333" s="8" t="s">
        <v>43</v>
      </c>
      <c r="M8333" s="7" t="s">
        <v>169</v>
      </c>
      <c r="N8333" s="7" t="s">
        <v>743</v>
      </c>
      <c r="O8333" s="8" t="s">
        <v>32</v>
      </c>
      <c r="P8333" s="8" t="s">
        <v>22</v>
      </c>
      <c r="Q8333" s="8" t="s">
        <v>41551</v>
      </c>
      <c r="R8333" s="8" t="s">
        <v>46</v>
      </c>
      <c r="S8333" s="7" t="s">
        <v>41552</v>
      </c>
      <c r="T8333" s="7" t="s">
        <v>41553</v>
      </c>
    </row>
    <row r="8334" customHeight="1" spans="1:20">
      <c r="A8334" s="6">
        <v>45220</v>
      </c>
      <c r="B8334" s="7" t="s">
        <v>41554</v>
      </c>
      <c r="C8334" s="7" t="s">
        <v>381</v>
      </c>
      <c r="D8334" s="8" t="s">
        <v>22</v>
      </c>
      <c r="E8334" s="7" t="s">
        <v>41555</v>
      </c>
      <c r="F8334" s="7" t="s">
        <v>41556</v>
      </c>
      <c r="G8334" s="8" t="s">
        <v>41</v>
      </c>
      <c r="H8334" s="8" t="s">
        <v>22</v>
      </c>
      <c r="I8334" s="8" t="s">
        <v>214</v>
      </c>
      <c r="J8334" s="8" t="s">
        <v>27</v>
      </c>
      <c r="K8334" s="8" t="s">
        <v>28</v>
      </c>
      <c r="L8334" s="8" t="s">
        <v>43</v>
      </c>
      <c r="M8334" s="7" t="s">
        <v>44</v>
      </c>
      <c r="N8334" s="7" t="s">
        <v>31</v>
      </c>
      <c r="O8334" s="8" t="s">
        <v>32</v>
      </c>
      <c r="P8334" s="8" t="s">
        <v>22</v>
      </c>
      <c r="Q8334" s="8" t="s">
        <v>41557</v>
      </c>
      <c r="R8334" s="8" t="s">
        <v>46</v>
      </c>
      <c r="S8334" s="7" t="s">
        <v>41558</v>
      </c>
      <c r="T8334" s="7" t="s">
        <v>41559</v>
      </c>
    </row>
    <row r="8335" customHeight="1" spans="1:20">
      <c r="A8335" s="6">
        <v>45220</v>
      </c>
      <c r="B8335" s="7" t="s">
        <v>41560</v>
      </c>
      <c r="C8335" s="7" t="s">
        <v>783</v>
      </c>
      <c r="D8335" s="8" t="s">
        <v>22</v>
      </c>
      <c r="E8335" s="7" t="s">
        <v>41561</v>
      </c>
      <c r="F8335" s="7" t="s">
        <v>41562</v>
      </c>
      <c r="G8335" s="8" t="s">
        <v>82</v>
      </c>
      <c r="H8335" s="8" t="s">
        <v>148</v>
      </c>
      <c r="I8335" s="8" t="s">
        <v>1842</v>
      </c>
      <c r="J8335" s="8" t="s">
        <v>27</v>
      </c>
      <c r="K8335" s="8" t="s">
        <v>28</v>
      </c>
      <c r="L8335" s="8" t="s">
        <v>43</v>
      </c>
      <c r="M8335" s="7" t="s">
        <v>169</v>
      </c>
      <c r="N8335" s="7" t="s">
        <v>743</v>
      </c>
      <c r="O8335" s="8" t="s">
        <v>32</v>
      </c>
      <c r="P8335" s="8" t="s">
        <v>22</v>
      </c>
      <c r="Q8335" s="8" t="s">
        <v>41563</v>
      </c>
      <c r="R8335" s="8" t="s">
        <v>46</v>
      </c>
      <c r="S8335" s="7" t="s">
        <v>41564</v>
      </c>
      <c r="T8335" s="7" t="s">
        <v>41565</v>
      </c>
    </row>
    <row r="8336" customHeight="1" spans="1:20">
      <c r="A8336" s="6">
        <v>45220</v>
      </c>
      <c r="B8336" s="7" t="s">
        <v>41566</v>
      </c>
      <c r="C8336" s="7" t="s">
        <v>783</v>
      </c>
      <c r="D8336" s="8" t="s">
        <v>22</v>
      </c>
      <c r="E8336" s="7" t="s">
        <v>41567</v>
      </c>
      <c r="F8336" s="7" t="s">
        <v>41568</v>
      </c>
      <c r="G8336" s="8" t="s">
        <v>69</v>
      </c>
      <c r="H8336" s="8" t="s">
        <v>22</v>
      </c>
      <c r="I8336" s="8" t="s">
        <v>42</v>
      </c>
      <c r="J8336" s="8" t="s">
        <v>27</v>
      </c>
      <c r="K8336" s="8" t="s">
        <v>28</v>
      </c>
      <c r="L8336" s="8" t="s">
        <v>43</v>
      </c>
      <c r="M8336" s="7" t="s">
        <v>30</v>
      </c>
      <c r="N8336" s="7" t="s">
        <v>743</v>
      </c>
      <c r="O8336" s="8" t="s">
        <v>32</v>
      </c>
      <c r="P8336" s="8" t="s">
        <v>22</v>
      </c>
      <c r="Q8336" s="8" t="s">
        <v>41569</v>
      </c>
      <c r="R8336" s="8" t="s">
        <v>46</v>
      </c>
      <c r="S8336" s="7" t="s">
        <v>41570</v>
      </c>
      <c r="T8336" s="7" t="s">
        <v>41571</v>
      </c>
    </row>
    <row r="8337" customHeight="1" spans="1:20">
      <c r="A8337" s="6">
        <v>45220</v>
      </c>
      <c r="B8337" s="7" t="s">
        <v>41572</v>
      </c>
      <c r="C8337" s="7" t="s">
        <v>38</v>
      </c>
      <c r="D8337" s="8" t="s">
        <v>22</v>
      </c>
      <c r="E8337" s="7" t="s">
        <v>41573</v>
      </c>
      <c r="F8337" s="7" t="s">
        <v>14495</v>
      </c>
      <c r="G8337" s="8" t="s">
        <v>25</v>
      </c>
      <c r="H8337" s="8" t="s">
        <v>22</v>
      </c>
      <c r="I8337" s="8" t="s">
        <v>42</v>
      </c>
      <c r="J8337" s="8" t="s">
        <v>27</v>
      </c>
      <c r="K8337" s="8" t="s">
        <v>28</v>
      </c>
      <c r="L8337" s="8" t="s">
        <v>43</v>
      </c>
      <c r="M8337" s="7" t="s">
        <v>44</v>
      </c>
      <c r="N8337" s="7" t="s">
        <v>31</v>
      </c>
      <c r="O8337" s="8" t="s">
        <v>32</v>
      </c>
      <c r="P8337" s="8" t="s">
        <v>22</v>
      </c>
      <c r="Q8337" s="8" t="s">
        <v>41574</v>
      </c>
      <c r="R8337" s="8" t="s">
        <v>46</v>
      </c>
      <c r="S8337" s="7" t="s">
        <v>41575</v>
      </c>
      <c r="T8337" s="7" t="s">
        <v>41576</v>
      </c>
    </row>
    <row r="8338" customHeight="1" spans="1:20">
      <c r="A8338" s="6">
        <v>45220</v>
      </c>
      <c r="B8338" s="7" t="s">
        <v>41577</v>
      </c>
      <c r="C8338" s="7" t="s">
        <v>824</v>
      </c>
      <c r="D8338" s="8" t="s">
        <v>22</v>
      </c>
      <c r="E8338" s="7" t="s">
        <v>41578</v>
      </c>
      <c r="F8338" s="7" t="s">
        <v>41579</v>
      </c>
      <c r="G8338" s="8" t="s">
        <v>41</v>
      </c>
      <c r="H8338" s="8" t="s">
        <v>22</v>
      </c>
      <c r="I8338" s="8" t="s">
        <v>42</v>
      </c>
      <c r="J8338" s="8" t="s">
        <v>27</v>
      </c>
      <c r="K8338" s="8" t="s">
        <v>28</v>
      </c>
      <c r="L8338" s="8" t="s">
        <v>43</v>
      </c>
      <c r="M8338" s="7" t="s">
        <v>30</v>
      </c>
      <c r="N8338" s="7" t="s">
        <v>31</v>
      </c>
      <c r="O8338" s="8" t="s">
        <v>32</v>
      </c>
      <c r="P8338" s="8" t="s">
        <v>22</v>
      </c>
      <c r="Q8338" s="8" t="s">
        <v>41580</v>
      </c>
      <c r="R8338" s="8" t="s">
        <v>46</v>
      </c>
      <c r="S8338" s="7" t="s">
        <v>41581</v>
      </c>
      <c r="T8338" s="7" t="s">
        <v>41582</v>
      </c>
    </row>
    <row r="8339" customHeight="1" spans="1:20">
      <c r="A8339" s="6">
        <v>45220</v>
      </c>
      <c r="B8339" s="7" t="s">
        <v>41583</v>
      </c>
      <c r="C8339" s="7" t="s">
        <v>179</v>
      </c>
      <c r="D8339" s="8" t="s">
        <v>22</v>
      </c>
      <c r="E8339" s="7" t="s">
        <v>41584</v>
      </c>
      <c r="F8339" s="7" t="s">
        <v>41585</v>
      </c>
      <c r="G8339" s="8" t="s">
        <v>69</v>
      </c>
      <c r="H8339" s="8" t="s">
        <v>22</v>
      </c>
      <c r="I8339" s="8" t="s">
        <v>912</v>
      </c>
      <c r="J8339" s="8" t="s">
        <v>27</v>
      </c>
      <c r="K8339" s="8" t="s">
        <v>28</v>
      </c>
      <c r="L8339" s="8" t="s">
        <v>43</v>
      </c>
      <c r="M8339" s="7" t="s">
        <v>44</v>
      </c>
      <c r="N8339" s="7" t="s">
        <v>31</v>
      </c>
      <c r="O8339" s="8" t="s">
        <v>32</v>
      </c>
      <c r="P8339" s="8" t="s">
        <v>22</v>
      </c>
      <c r="Q8339" s="8" t="s">
        <v>41586</v>
      </c>
      <c r="R8339" s="8" t="s">
        <v>46</v>
      </c>
      <c r="S8339" s="7" t="s">
        <v>41587</v>
      </c>
      <c r="T8339" s="7" t="s">
        <v>41588</v>
      </c>
    </row>
    <row r="8340" customHeight="1" spans="1:20">
      <c r="A8340" s="6">
        <v>45220</v>
      </c>
      <c r="B8340" s="7" t="s">
        <v>41589</v>
      </c>
      <c r="C8340" s="7" t="s">
        <v>646</v>
      </c>
      <c r="D8340" s="8" t="s">
        <v>22</v>
      </c>
      <c r="E8340" s="7" t="s">
        <v>41590</v>
      </c>
      <c r="F8340" s="7" t="s">
        <v>41591</v>
      </c>
      <c r="G8340" s="8" t="s">
        <v>41</v>
      </c>
      <c r="H8340" s="8" t="s">
        <v>22</v>
      </c>
      <c r="I8340" s="8" t="s">
        <v>131</v>
      </c>
      <c r="J8340" s="8" t="s">
        <v>27</v>
      </c>
      <c r="K8340" s="8" t="s">
        <v>28</v>
      </c>
      <c r="L8340" s="8" t="s">
        <v>43</v>
      </c>
      <c r="M8340" s="7" t="s">
        <v>44</v>
      </c>
      <c r="N8340" s="7" t="s">
        <v>31</v>
      </c>
      <c r="O8340" s="8" t="s">
        <v>32</v>
      </c>
      <c r="P8340" s="8" t="s">
        <v>22</v>
      </c>
      <c r="Q8340" s="8" t="s">
        <v>41592</v>
      </c>
      <c r="R8340" s="8" t="s">
        <v>46</v>
      </c>
      <c r="S8340" s="7" t="s">
        <v>41593</v>
      </c>
      <c r="T8340" s="7" t="s">
        <v>41594</v>
      </c>
    </row>
    <row r="8341" customHeight="1" spans="1:20">
      <c r="A8341" s="6">
        <v>45220</v>
      </c>
      <c r="B8341" s="7" t="s">
        <v>41595</v>
      </c>
      <c r="C8341" s="7" t="s">
        <v>7660</v>
      </c>
      <c r="D8341" s="8" t="s">
        <v>22</v>
      </c>
      <c r="E8341" s="7" t="s">
        <v>41596</v>
      </c>
      <c r="F8341" s="7" t="s">
        <v>5467</v>
      </c>
      <c r="G8341" s="8" t="s">
        <v>69</v>
      </c>
      <c r="H8341" s="8" t="s">
        <v>22</v>
      </c>
      <c r="I8341" s="8" t="s">
        <v>412</v>
      </c>
      <c r="J8341" s="8" t="s">
        <v>27</v>
      </c>
      <c r="K8341" s="8" t="s">
        <v>28</v>
      </c>
      <c r="L8341" s="8" t="s">
        <v>43</v>
      </c>
      <c r="M8341" s="7" t="s">
        <v>30</v>
      </c>
      <c r="N8341" s="7" t="s">
        <v>208</v>
      </c>
      <c r="O8341" s="8" t="s">
        <v>32</v>
      </c>
      <c r="P8341" s="8" t="s">
        <v>22</v>
      </c>
      <c r="Q8341" s="8" t="s">
        <v>41597</v>
      </c>
      <c r="R8341" s="8" t="s">
        <v>46</v>
      </c>
      <c r="S8341" s="7" t="s">
        <v>41598</v>
      </c>
      <c r="T8341" s="7" t="s">
        <v>22</v>
      </c>
    </row>
    <row r="8342" customHeight="1" spans="1:20">
      <c r="A8342" s="6">
        <v>45220</v>
      </c>
      <c r="B8342" s="7" t="s">
        <v>41599</v>
      </c>
      <c r="C8342" s="7" t="s">
        <v>38</v>
      </c>
      <c r="D8342" s="8" t="s">
        <v>22</v>
      </c>
      <c r="E8342" s="7" t="s">
        <v>41600</v>
      </c>
      <c r="F8342" s="7" t="s">
        <v>41601</v>
      </c>
      <c r="G8342" s="8" t="s">
        <v>69</v>
      </c>
      <c r="H8342" s="8" t="s">
        <v>22</v>
      </c>
      <c r="I8342" s="8" t="s">
        <v>448</v>
      </c>
      <c r="J8342" s="8" t="s">
        <v>27</v>
      </c>
      <c r="K8342" s="8" t="s">
        <v>28</v>
      </c>
      <c r="L8342" s="8" t="s">
        <v>43</v>
      </c>
      <c r="M8342" s="7" t="s">
        <v>44</v>
      </c>
      <c r="N8342" s="7" t="s">
        <v>31</v>
      </c>
      <c r="O8342" s="8" t="s">
        <v>32</v>
      </c>
      <c r="P8342" s="8" t="s">
        <v>22</v>
      </c>
      <c r="Q8342" s="8" t="s">
        <v>41602</v>
      </c>
      <c r="R8342" s="8" t="s">
        <v>46</v>
      </c>
      <c r="S8342" s="7" t="s">
        <v>41603</v>
      </c>
      <c r="T8342" s="7" t="s">
        <v>22</v>
      </c>
    </row>
    <row r="8343" customHeight="1" spans="1:20">
      <c r="A8343" s="6">
        <v>45220</v>
      </c>
      <c r="B8343" s="7" t="s">
        <v>41604</v>
      </c>
      <c r="C8343" s="7" t="s">
        <v>6439</v>
      </c>
      <c r="D8343" s="8" t="s">
        <v>22</v>
      </c>
      <c r="E8343" s="7" t="s">
        <v>41605</v>
      </c>
      <c r="F8343" s="7" t="s">
        <v>41606</v>
      </c>
      <c r="G8343" s="8" t="s">
        <v>130</v>
      </c>
      <c r="H8343" s="8" t="s">
        <v>22</v>
      </c>
      <c r="I8343" s="8" t="s">
        <v>26</v>
      </c>
      <c r="J8343" s="8" t="s">
        <v>27</v>
      </c>
      <c r="K8343" s="8" t="s">
        <v>76</v>
      </c>
      <c r="L8343" s="8" t="s">
        <v>29</v>
      </c>
      <c r="M8343" s="7" t="s">
        <v>30</v>
      </c>
      <c r="N8343" s="7" t="s">
        <v>31</v>
      </c>
      <c r="O8343" s="8" t="s">
        <v>32</v>
      </c>
      <c r="P8343" s="8" t="s">
        <v>22</v>
      </c>
      <c r="Q8343" s="8" t="s">
        <v>41607</v>
      </c>
      <c r="R8343" s="8" t="s">
        <v>34</v>
      </c>
      <c r="S8343" s="7" t="s">
        <v>41608</v>
      </c>
      <c r="T8343" s="7" t="s">
        <v>22</v>
      </c>
    </row>
    <row r="8344" customHeight="1" spans="1:20">
      <c r="A8344" s="6">
        <v>45220</v>
      </c>
      <c r="B8344" s="7" t="s">
        <v>41609</v>
      </c>
      <c r="C8344" s="7" t="s">
        <v>9317</v>
      </c>
      <c r="D8344" s="8" t="s">
        <v>22</v>
      </c>
      <c r="E8344" s="7" t="s">
        <v>29920</v>
      </c>
      <c r="F8344" s="7" t="s">
        <v>29921</v>
      </c>
      <c r="G8344" s="8" t="s">
        <v>130</v>
      </c>
      <c r="H8344" s="8" t="s">
        <v>22</v>
      </c>
      <c r="I8344" s="8" t="s">
        <v>162</v>
      </c>
      <c r="J8344" s="8" t="s">
        <v>27</v>
      </c>
      <c r="K8344" s="8" t="s">
        <v>28</v>
      </c>
      <c r="L8344" s="8" t="s">
        <v>43</v>
      </c>
      <c r="M8344" s="7" t="s">
        <v>30</v>
      </c>
      <c r="N8344" s="7" t="s">
        <v>31</v>
      </c>
      <c r="O8344" s="8" t="s">
        <v>32</v>
      </c>
      <c r="P8344" s="8" t="s">
        <v>22</v>
      </c>
      <c r="Q8344" s="8" t="s">
        <v>41610</v>
      </c>
      <c r="R8344" s="8" t="s">
        <v>46</v>
      </c>
      <c r="S8344" s="7" t="s">
        <v>41611</v>
      </c>
      <c r="T8344" s="7" t="s">
        <v>41612</v>
      </c>
    </row>
    <row r="8345" customHeight="1" spans="1:20">
      <c r="A8345" s="6">
        <v>45220</v>
      </c>
      <c r="B8345" s="7" t="s">
        <v>41613</v>
      </c>
      <c r="C8345" s="7" t="s">
        <v>6956</v>
      </c>
      <c r="D8345" s="8" t="s">
        <v>22</v>
      </c>
      <c r="E8345" s="7" t="s">
        <v>41614</v>
      </c>
      <c r="F8345" s="7" t="s">
        <v>22</v>
      </c>
      <c r="G8345" s="8" t="s">
        <v>22</v>
      </c>
      <c r="H8345" s="8" t="s">
        <v>22</v>
      </c>
      <c r="I8345" s="8" t="s">
        <v>241</v>
      </c>
      <c r="J8345" s="8" t="s">
        <v>27</v>
      </c>
      <c r="K8345" s="8" t="s">
        <v>28</v>
      </c>
      <c r="L8345" s="8" t="s">
        <v>43</v>
      </c>
      <c r="M8345" s="7" t="s">
        <v>30</v>
      </c>
      <c r="N8345" s="7" t="s">
        <v>208</v>
      </c>
      <c r="O8345" s="8" t="s">
        <v>32</v>
      </c>
      <c r="P8345" s="8" t="s">
        <v>22</v>
      </c>
      <c r="Q8345" s="8" t="s">
        <v>41615</v>
      </c>
      <c r="R8345" s="8" t="s">
        <v>46</v>
      </c>
      <c r="S8345" s="7" t="s">
        <v>41616</v>
      </c>
      <c r="T8345" s="7" t="s">
        <v>19230</v>
      </c>
    </row>
    <row r="8346" customHeight="1" spans="1:20">
      <c r="A8346" s="6">
        <v>45220</v>
      </c>
      <c r="B8346" s="7" t="s">
        <v>41617</v>
      </c>
      <c r="C8346" s="7" t="s">
        <v>8489</v>
      </c>
      <c r="D8346" s="8" t="s">
        <v>22</v>
      </c>
      <c r="E8346" s="7" t="s">
        <v>41618</v>
      </c>
      <c r="F8346" s="7" t="s">
        <v>41619</v>
      </c>
      <c r="G8346" s="8" t="s">
        <v>69</v>
      </c>
      <c r="H8346" s="8" t="s">
        <v>148</v>
      </c>
      <c r="I8346" s="8" t="s">
        <v>214</v>
      </c>
      <c r="J8346" s="8" t="s">
        <v>27</v>
      </c>
      <c r="K8346" s="8" t="s">
        <v>28</v>
      </c>
      <c r="L8346" s="8" t="s">
        <v>43</v>
      </c>
      <c r="M8346" s="7" t="s">
        <v>30</v>
      </c>
      <c r="N8346" s="7" t="s">
        <v>31</v>
      </c>
      <c r="O8346" s="8" t="s">
        <v>32</v>
      </c>
      <c r="P8346" s="8" t="s">
        <v>22</v>
      </c>
      <c r="Q8346" s="8" t="s">
        <v>41620</v>
      </c>
      <c r="R8346" s="8" t="s">
        <v>46</v>
      </c>
      <c r="S8346" s="7" t="s">
        <v>41621</v>
      </c>
      <c r="T8346" s="7" t="s">
        <v>22</v>
      </c>
    </row>
    <row r="8347" customHeight="1" spans="1:20">
      <c r="A8347" s="6">
        <v>45220</v>
      </c>
      <c r="B8347" s="7" t="s">
        <v>41622</v>
      </c>
      <c r="C8347" s="7" t="s">
        <v>6918</v>
      </c>
      <c r="D8347" s="8" t="s">
        <v>22</v>
      </c>
      <c r="E8347" s="7" t="s">
        <v>41623</v>
      </c>
      <c r="F8347" s="7" t="s">
        <v>41624</v>
      </c>
      <c r="G8347" s="8" t="s">
        <v>130</v>
      </c>
      <c r="H8347" s="8" t="s">
        <v>22</v>
      </c>
      <c r="I8347" s="8" t="s">
        <v>54</v>
      </c>
      <c r="J8347" s="8" t="s">
        <v>27</v>
      </c>
      <c r="K8347" s="8" t="s">
        <v>28</v>
      </c>
      <c r="L8347" s="8" t="s">
        <v>43</v>
      </c>
      <c r="M8347" s="7" t="s">
        <v>30</v>
      </c>
      <c r="N8347" s="7" t="s">
        <v>743</v>
      </c>
      <c r="O8347" s="8" t="s">
        <v>32</v>
      </c>
      <c r="P8347" s="8" t="s">
        <v>22</v>
      </c>
      <c r="Q8347" s="8" t="s">
        <v>41625</v>
      </c>
      <c r="R8347" s="8" t="s">
        <v>46</v>
      </c>
      <c r="S8347" s="7" t="s">
        <v>41626</v>
      </c>
      <c r="T8347" s="7" t="s">
        <v>22</v>
      </c>
    </row>
    <row r="8348" customHeight="1" spans="1:20">
      <c r="A8348" s="6">
        <v>45220</v>
      </c>
      <c r="B8348" s="7" t="s">
        <v>41627</v>
      </c>
      <c r="C8348" s="7" t="s">
        <v>33039</v>
      </c>
      <c r="D8348" s="8" t="s">
        <v>22</v>
      </c>
      <c r="E8348" s="7" t="s">
        <v>41628</v>
      </c>
      <c r="F8348" s="7" t="s">
        <v>36079</v>
      </c>
      <c r="G8348" s="8" t="s">
        <v>41</v>
      </c>
      <c r="H8348" s="8" t="s">
        <v>22</v>
      </c>
      <c r="I8348" s="8" t="s">
        <v>26</v>
      </c>
      <c r="J8348" s="8" t="s">
        <v>27</v>
      </c>
      <c r="K8348" s="8" t="s">
        <v>28</v>
      </c>
      <c r="L8348" s="8" t="s">
        <v>43</v>
      </c>
      <c r="M8348" s="7" t="s">
        <v>30</v>
      </c>
      <c r="N8348" s="7" t="s">
        <v>31</v>
      </c>
      <c r="O8348" s="8" t="s">
        <v>32</v>
      </c>
      <c r="P8348" s="8" t="s">
        <v>22</v>
      </c>
      <c r="Q8348" s="8" t="s">
        <v>41629</v>
      </c>
      <c r="R8348" s="8" t="s">
        <v>34</v>
      </c>
      <c r="S8348" s="7" t="s">
        <v>41630</v>
      </c>
      <c r="T8348" s="7" t="s">
        <v>41631</v>
      </c>
    </row>
    <row r="8349" customHeight="1" spans="1:20">
      <c r="A8349" s="6">
        <v>45220</v>
      </c>
      <c r="B8349" s="7" t="s">
        <v>41632</v>
      </c>
      <c r="C8349" s="7" t="s">
        <v>33039</v>
      </c>
      <c r="D8349" s="8" t="s">
        <v>22</v>
      </c>
      <c r="E8349" s="7" t="s">
        <v>41633</v>
      </c>
      <c r="F8349" s="7" t="s">
        <v>27709</v>
      </c>
      <c r="G8349" s="8" t="s">
        <v>247</v>
      </c>
      <c r="H8349" s="8" t="s">
        <v>22</v>
      </c>
      <c r="I8349" s="8" t="s">
        <v>26</v>
      </c>
      <c r="J8349" s="8" t="s">
        <v>27</v>
      </c>
      <c r="K8349" s="8" t="s">
        <v>28</v>
      </c>
      <c r="L8349" s="8" t="s">
        <v>43</v>
      </c>
      <c r="M8349" s="7" t="s">
        <v>30</v>
      </c>
      <c r="N8349" s="7" t="s">
        <v>31</v>
      </c>
      <c r="O8349" s="8" t="s">
        <v>32</v>
      </c>
      <c r="P8349" s="8" t="s">
        <v>22</v>
      </c>
      <c r="Q8349" s="8" t="s">
        <v>41634</v>
      </c>
      <c r="R8349" s="8" t="s">
        <v>34</v>
      </c>
      <c r="S8349" s="7" t="s">
        <v>41635</v>
      </c>
      <c r="T8349" s="7" t="s">
        <v>41636</v>
      </c>
    </row>
    <row r="8350" customHeight="1" spans="1:20">
      <c r="A8350" s="6">
        <v>45220</v>
      </c>
      <c r="B8350" s="7" t="s">
        <v>41637</v>
      </c>
      <c r="C8350" s="7" t="s">
        <v>6489</v>
      </c>
      <c r="D8350" s="8" t="s">
        <v>22</v>
      </c>
      <c r="E8350" s="7" t="s">
        <v>30770</v>
      </c>
      <c r="F8350" s="7" t="s">
        <v>30771</v>
      </c>
      <c r="G8350" s="8" t="s">
        <v>53</v>
      </c>
      <c r="H8350" s="8" t="s">
        <v>22</v>
      </c>
      <c r="I8350" s="8" t="s">
        <v>26</v>
      </c>
      <c r="J8350" s="8" t="s">
        <v>27</v>
      </c>
      <c r="K8350" s="8" t="s">
        <v>28</v>
      </c>
      <c r="L8350" s="8" t="s">
        <v>43</v>
      </c>
      <c r="M8350" s="7" t="s">
        <v>30</v>
      </c>
      <c r="N8350" s="7" t="s">
        <v>31</v>
      </c>
      <c r="O8350" s="8" t="s">
        <v>32</v>
      </c>
      <c r="P8350" s="8" t="s">
        <v>22</v>
      </c>
      <c r="Q8350" s="8" t="s">
        <v>41638</v>
      </c>
      <c r="R8350" s="8" t="s">
        <v>34</v>
      </c>
      <c r="S8350" s="7" t="s">
        <v>41639</v>
      </c>
      <c r="T8350" s="7" t="s">
        <v>41640</v>
      </c>
    </row>
    <row r="8351" customHeight="1" spans="1:20">
      <c r="A8351" s="6">
        <v>45220</v>
      </c>
      <c r="B8351" s="7" t="s">
        <v>41641</v>
      </c>
      <c r="C8351" s="7" t="s">
        <v>6855</v>
      </c>
      <c r="D8351" s="8" t="s">
        <v>22</v>
      </c>
      <c r="E8351" s="7" t="s">
        <v>41642</v>
      </c>
      <c r="F8351" s="7" t="s">
        <v>41643</v>
      </c>
      <c r="G8351" s="8" t="s">
        <v>22</v>
      </c>
      <c r="H8351" s="8" t="s">
        <v>22</v>
      </c>
      <c r="I8351" s="8" t="s">
        <v>26</v>
      </c>
      <c r="J8351" s="8" t="s">
        <v>27</v>
      </c>
      <c r="K8351" s="8" t="s">
        <v>28</v>
      </c>
      <c r="L8351" s="8" t="s">
        <v>43</v>
      </c>
      <c r="M8351" s="7" t="s">
        <v>30</v>
      </c>
      <c r="N8351" s="7" t="s">
        <v>31</v>
      </c>
      <c r="O8351" s="8" t="s">
        <v>32</v>
      </c>
      <c r="P8351" s="8" t="s">
        <v>22</v>
      </c>
      <c r="Q8351" s="8" t="s">
        <v>41644</v>
      </c>
      <c r="R8351" s="8" t="s">
        <v>34</v>
      </c>
      <c r="S8351" s="7" t="s">
        <v>41645</v>
      </c>
      <c r="T8351" s="7" t="s">
        <v>41646</v>
      </c>
    </row>
    <row r="8352" customHeight="1" spans="1:20">
      <c r="A8352" s="6">
        <v>45220</v>
      </c>
      <c r="B8352" s="7" t="s">
        <v>41647</v>
      </c>
      <c r="C8352" s="7" t="s">
        <v>1240</v>
      </c>
      <c r="D8352" s="8" t="s">
        <v>22</v>
      </c>
      <c r="E8352" s="7" t="s">
        <v>41648</v>
      </c>
      <c r="F8352" s="7" t="s">
        <v>41649</v>
      </c>
      <c r="G8352" s="8" t="s">
        <v>336</v>
      </c>
      <c r="H8352" s="8" t="s">
        <v>110</v>
      </c>
      <c r="I8352" s="8" t="s">
        <v>26</v>
      </c>
      <c r="J8352" s="8" t="s">
        <v>27</v>
      </c>
      <c r="K8352" s="8" t="s">
        <v>28</v>
      </c>
      <c r="L8352" s="8" t="s">
        <v>43</v>
      </c>
      <c r="M8352" s="7" t="s">
        <v>30</v>
      </c>
      <c r="N8352" s="7" t="s">
        <v>31</v>
      </c>
      <c r="O8352" s="8" t="s">
        <v>32</v>
      </c>
      <c r="P8352" s="8" t="s">
        <v>22</v>
      </c>
      <c r="Q8352" s="8" t="s">
        <v>41650</v>
      </c>
      <c r="R8352" s="8" t="s">
        <v>34</v>
      </c>
      <c r="S8352" s="7" t="s">
        <v>41651</v>
      </c>
      <c r="T8352" s="7" t="s">
        <v>41652</v>
      </c>
    </row>
    <row r="8353" customHeight="1" spans="1:20">
      <c r="A8353" s="6">
        <v>45220</v>
      </c>
      <c r="B8353" s="7" t="s">
        <v>41653</v>
      </c>
      <c r="C8353" s="7" t="s">
        <v>8624</v>
      </c>
      <c r="D8353" s="8" t="s">
        <v>22</v>
      </c>
      <c r="E8353" s="7" t="s">
        <v>41654</v>
      </c>
      <c r="F8353" s="7" t="s">
        <v>41655</v>
      </c>
      <c r="G8353" s="8" t="s">
        <v>82</v>
      </c>
      <c r="H8353" s="8" t="s">
        <v>22</v>
      </c>
      <c r="I8353" s="8" t="s">
        <v>26</v>
      </c>
      <c r="J8353" s="8" t="s">
        <v>27</v>
      </c>
      <c r="K8353" s="8" t="s">
        <v>28</v>
      </c>
      <c r="L8353" s="8" t="s">
        <v>43</v>
      </c>
      <c r="M8353" s="7" t="s">
        <v>30</v>
      </c>
      <c r="N8353" s="7" t="s">
        <v>31</v>
      </c>
      <c r="O8353" s="8" t="s">
        <v>32</v>
      </c>
      <c r="P8353" s="8" t="s">
        <v>22</v>
      </c>
      <c r="Q8353" s="8" t="s">
        <v>41656</v>
      </c>
      <c r="R8353" s="8" t="s">
        <v>34</v>
      </c>
      <c r="S8353" s="7" t="s">
        <v>41657</v>
      </c>
      <c r="T8353" s="7" t="s">
        <v>41658</v>
      </c>
    </row>
    <row r="8354" customHeight="1" spans="1:20">
      <c r="A8354" s="6">
        <v>45220</v>
      </c>
      <c r="B8354" s="7" t="s">
        <v>41659</v>
      </c>
      <c r="C8354" s="7" t="s">
        <v>7902</v>
      </c>
      <c r="D8354" s="8" t="s">
        <v>22</v>
      </c>
      <c r="E8354" s="7" t="s">
        <v>28221</v>
      </c>
      <c r="F8354" s="7" t="s">
        <v>28222</v>
      </c>
      <c r="G8354" s="8" t="s">
        <v>53</v>
      </c>
      <c r="H8354" s="8" t="s">
        <v>110</v>
      </c>
      <c r="I8354" s="8" t="s">
        <v>26</v>
      </c>
      <c r="J8354" s="8" t="s">
        <v>27</v>
      </c>
      <c r="K8354" s="8" t="s">
        <v>28</v>
      </c>
      <c r="L8354" s="8" t="s">
        <v>43</v>
      </c>
      <c r="M8354" s="7" t="s">
        <v>30</v>
      </c>
      <c r="N8354" s="7" t="s">
        <v>31</v>
      </c>
      <c r="O8354" s="8" t="s">
        <v>32</v>
      </c>
      <c r="P8354" s="8" t="s">
        <v>22</v>
      </c>
      <c r="Q8354" s="8" t="s">
        <v>41660</v>
      </c>
      <c r="R8354" s="8" t="s">
        <v>34</v>
      </c>
      <c r="S8354" s="7" t="s">
        <v>41661</v>
      </c>
      <c r="T8354" s="7" t="s">
        <v>41662</v>
      </c>
    </row>
    <row r="8355" customHeight="1" spans="1:20">
      <c r="A8355" s="6">
        <v>45220</v>
      </c>
      <c r="B8355" s="7" t="s">
        <v>41663</v>
      </c>
      <c r="C8355" s="7" t="s">
        <v>2868</v>
      </c>
      <c r="D8355" s="8" t="s">
        <v>22</v>
      </c>
      <c r="E8355" s="7" t="s">
        <v>41664</v>
      </c>
      <c r="F8355" s="7" t="s">
        <v>41665</v>
      </c>
      <c r="G8355" s="8" t="s">
        <v>22</v>
      </c>
      <c r="H8355" s="8" t="s">
        <v>22</v>
      </c>
      <c r="I8355" s="8" t="s">
        <v>26</v>
      </c>
      <c r="J8355" s="8" t="s">
        <v>27</v>
      </c>
      <c r="K8355" s="8" t="s">
        <v>28</v>
      </c>
      <c r="L8355" s="8" t="s">
        <v>43</v>
      </c>
      <c r="M8355" s="7" t="s">
        <v>30</v>
      </c>
      <c r="N8355" s="7" t="s">
        <v>31</v>
      </c>
      <c r="O8355" s="8" t="s">
        <v>32</v>
      </c>
      <c r="P8355" s="8" t="s">
        <v>22</v>
      </c>
      <c r="Q8355" s="8" t="s">
        <v>41666</v>
      </c>
      <c r="R8355" s="8" t="s">
        <v>34</v>
      </c>
      <c r="S8355" s="7" t="s">
        <v>41667</v>
      </c>
      <c r="T8355" s="7" t="s">
        <v>41668</v>
      </c>
    </row>
    <row r="8356" customHeight="1" spans="1:20">
      <c r="A8356" s="6">
        <v>45220</v>
      </c>
      <c r="B8356" s="7" t="s">
        <v>41669</v>
      </c>
      <c r="C8356" s="7" t="s">
        <v>5685</v>
      </c>
      <c r="D8356" s="8" t="s">
        <v>22</v>
      </c>
      <c r="E8356" s="7" t="s">
        <v>41670</v>
      </c>
      <c r="F8356" s="7" t="s">
        <v>41671</v>
      </c>
      <c r="G8356" s="8" t="s">
        <v>82</v>
      </c>
      <c r="H8356" s="8" t="s">
        <v>22</v>
      </c>
      <c r="I8356" s="8" t="s">
        <v>168</v>
      </c>
      <c r="J8356" s="8" t="s">
        <v>27</v>
      </c>
      <c r="K8356" s="8" t="s">
        <v>28</v>
      </c>
      <c r="L8356" s="8" t="s">
        <v>43</v>
      </c>
      <c r="M8356" s="7" t="s">
        <v>169</v>
      </c>
      <c r="N8356" s="7" t="s">
        <v>5633</v>
      </c>
      <c r="O8356" s="8" t="s">
        <v>32</v>
      </c>
      <c r="P8356" s="8" t="s">
        <v>22</v>
      </c>
      <c r="Q8356" s="8" t="s">
        <v>41672</v>
      </c>
      <c r="R8356" s="8" t="s">
        <v>168</v>
      </c>
      <c r="S8356" s="7" t="s">
        <v>13219</v>
      </c>
      <c r="T8356" s="7" t="s">
        <v>5690</v>
      </c>
    </row>
    <row r="8357" customHeight="1" spans="1:20">
      <c r="A8357" s="6">
        <v>45220</v>
      </c>
      <c r="B8357" s="7" t="s">
        <v>41673</v>
      </c>
      <c r="C8357" s="7" t="s">
        <v>5629</v>
      </c>
      <c r="D8357" s="8" t="s">
        <v>22</v>
      </c>
      <c r="E8357" s="7" t="s">
        <v>41674</v>
      </c>
      <c r="F8357" s="7" t="s">
        <v>41675</v>
      </c>
      <c r="G8357" s="8" t="s">
        <v>82</v>
      </c>
      <c r="H8357" s="8" t="s">
        <v>148</v>
      </c>
      <c r="I8357" s="8" t="s">
        <v>5632</v>
      </c>
      <c r="J8357" s="8" t="s">
        <v>27</v>
      </c>
      <c r="K8357" s="8" t="s">
        <v>28</v>
      </c>
      <c r="L8357" s="8" t="s">
        <v>43</v>
      </c>
      <c r="M8357" s="7" t="s">
        <v>169</v>
      </c>
      <c r="N8357" s="7" t="s">
        <v>5633</v>
      </c>
      <c r="O8357" s="8" t="s">
        <v>32</v>
      </c>
      <c r="P8357" s="8" t="s">
        <v>22</v>
      </c>
      <c r="Q8357" s="8" t="s">
        <v>41676</v>
      </c>
      <c r="R8357" s="8" t="s">
        <v>168</v>
      </c>
      <c r="S8357" s="7" t="s">
        <v>41677</v>
      </c>
      <c r="T8357" s="7" t="s">
        <v>5655</v>
      </c>
    </row>
    <row r="8358" customHeight="1" spans="1:20">
      <c r="A8358" s="6">
        <v>45220</v>
      </c>
      <c r="B8358" s="7" t="s">
        <v>41678</v>
      </c>
      <c r="C8358" s="7" t="s">
        <v>5644</v>
      </c>
      <c r="D8358" s="8" t="s">
        <v>22</v>
      </c>
      <c r="E8358" s="7" t="s">
        <v>41679</v>
      </c>
      <c r="F8358" s="7" t="s">
        <v>41680</v>
      </c>
      <c r="G8358" s="8" t="s">
        <v>82</v>
      </c>
      <c r="H8358" s="8" t="s">
        <v>22</v>
      </c>
      <c r="I8358" s="8" t="s">
        <v>168</v>
      </c>
      <c r="J8358" s="8" t="s">
        <v>27</v>
      </c>
      <c r="K8358" s="8" t="s">
        <v>28</v>
      </c>
      <c r="L8358" s="8" t="s">
        <v>43</v>
      </c>
      <c r="M8358" s="7" t="s">
        <v>169</v>
      </c>
      <c r="N8358" s="7" t="s">
        <v>5633</v>
      </c>
      <c r="O8358" s="8" t="s">
        <v>32</v>
      </c>
      <c r="P8358" s="8" t="s">
        <v>22</v>
      </c>
      <c r="Q8358" s="8" t="s">
        <v>41681</v>
      </c>
      <c r="R8358" s="8" t="s">
        <v>168</v>
      </c>
      <c r="S8358" s="7" t="s">
        <v>41682</v>
      </c>
      <c r="T8358" s="7" t="s">
        <v>5690</v>
      </c>
    </row>
    <row r="8359" customHeight="1" spans="1:20">
      <c r="A8359" s="6">
        <v>45220</v>
      </c>
      <c r="B8359" s="7" t="s">
        <v>41683</v>
      </c>
      <c r="C8359" s="7" t="s">
        <v>5685</v>
      </c>
      <c r="D8359" s="8" t="s">
        <v>22</v>
      </c>
      <c r="E8359" s="7" t="s">
        <v>41684</v>
      </c>
      <c r="F8359" s="7" t="s">
        <v>41685</v>
      </c>
      <c r="G8359" s="8" t="s">
        <v>82</v>
      </c>
      <c r="H8359" s="8" t="s">
        <v>1452</v>
      </c>
      <c r="I8359" s="8" t="s">
        <v>168</v>
      </c>
      <c r="J8359" s="8" t="s">
        <v>27</v>
      </c>
      <c r="K8359" s="8" t="s">
        <v>28</v>
      </c>
      <c r="L8359" s="8" t="s">
        <v>43</v>
      </c>
      <c r="M8359" s="7" t="s">
        <v>169</v>
      </c>
      <c r="N8359" s="7" t="s">
        <v>5633</v>
      </c>
      <c r="O8359" s="8" t="s">
        <v>32</v>
      </c>
      <c r="P8359" s="8" t="s">
        <v>22</v>
      </c>
      <c r="Q8359" s="8" t="s">
        <v>41686</v>
      </c>
      <c r="R8359" s="8" t="s">
        <v>168</v>
      </c>
      <c r="S8359" s="7" t="s">
        <v>41687</v>
      </c>
      <c r="T8359" s="7" t="s">
        <v>5723</v>
      </c>
    </row>
    <row r="8360" customHeight="1" spans="1:20">
      <c r="A8360" s="6">
        <v>45220</v>
      </c>
      <c r="B8360" s="7" t="s">
        <v>41688</v>
      </c>
      <c r="C8360" s="7" t="s">
        <v>5629</v>
      </c>
      <c r="D8360" s="8" t="s">
        <v>22</v>
      </c>
      <c r="E8360" s="7" t="s">
        <v>41689</v>
      </c>
      <c r="F8360" s="7" t="s">
        <v>41690</v>
      </c>
      <c r="G8360" s="8" t="s">
        <v>82</v>
      </c>
      <c r="H8360" s="8" t="s">
        <v>22</v>
      </c>
      <c r="I8360" s="8" t="s">
        <v>5632</v>
      </c>
      <c r="J8360" s="8" t="s">
        <v>27</v>
      </c>
      <c r="K8360" s="8" t="s">
        <v>28</v>
      </c>
      <c r="L8360" s="8" t="s">
        <v>43</v>
      </c>
      <c r="M8360" s="7" t="s">
        <v>169</v>
      </c>
      <c r="N8360" s="7" t="s">
        <v>5633</v>
      </c>
      <c r="O8360" s="8" t="s">
        <v>32</v>
      </c>
      <c r="P8360" s="8" t="s">
        <v>22</v>
      </c>
      <c r="Q8360" s="8" t="s">
        <v>41691</v>
      </c>
      <c r="R8360" s="8" t="s">
        <v>46</v>
      </c>
      <c r="S8360" s="7" t="s">
        <v>41692</v>
      </c>
      <c r="T8360" s="7" t="s">
        <v>5661</v>
      </c>
    </row>
    <row r="8361" customHeight="1" spans="1:20">
      <c r="A8361" s="6">
        <v>45220</v>
      </c>
      <c r="B8361" s="7" t="s">
        <v>41693</v>
      </c>
      <c r="C8361" s="7" t="s">
        <v>5685</v>
      </c>
      <c r="D8361" s="8" t="s">
        <v>22</v>
      </c>
      <c r="E8361" s="7" t="s">
        <v>41694</v>
      </c>
      <c r="F8361" s="7" t="s">
        <v>41695</v>
      </c>
      <c r="G8361" s="8" t="s">
        <v>82</v>
      </c>
      <c r="H8361" s="8" t="s">
        <v>22</v>
      </c>
      <c r="I8361" s="8" t="s">
        <v>412</v>
      </c>
      <c r="J8361" s="8" t="s">
        <v>27</v>
      </c>
      <c r="K8361" s="8" t="s">
        <v>28</v>
      </c>
      <c r="L8361" s="8" t="s">
        <v>43</v>
      </c>
      <c r="M8361" s="7" t="s">
        <v>169</v>
      </c>
      <c r="N8361" s="7" t="s">
        <v>5633</v>
      </c>
      <c r="O8361" s="8" t="s">
        <v>32</v>
      </c>
      <c r="P8361" s="8" t="s">
        <v>22</v>
      </c>
      <c r="Q8361" s="8" t="s">
        <v>41696</v>
      </c>
      <c r="R8361" s="8" t="s">
        <v>168</v>
      </c>
      <c r="S8361" s="7" t="s">
        <v>41697</v>
      </c>
      <c r="T8361" s="7" t="s">
        <v>5717</v>
      </c>
    </row>
    <row r="8362" customHeight="1" spans="1:20">
      <c r="A8362" s="6">
        <v>45220</v>
      </c>
      <c r="B8362" s="7" t="s">
        <v>41698</v>
      </c>
      <c r="C8362" s="7" t="s">
        <v>5663</v>
      </c>
      <c r="D8362" s="8" t="s">
        <v>22</v>
      </c>
      <c r="E8362" s="7" t="s">
        <v>41699</v>
      </c>
      <c r="F8362" s="7" t="s">
        <v>41700</v>
      </c>
      <c r="G8362" s="8" t="s">
        <v>82</v>
      </c>
      <c r="H8362" s="8" t="s">
        <v>22</v>
      </c>
      <c r="I8362" s="8" t="s">
        <v>168</v>
      </c>
      <c r="J8362" s="8" t="s">
        <v>27</v>
      </c>
      <c r="K8362" s="8" t="s">
        <v>28</v>
      </c>
      <c r="L8362" s="8" t="s">
        <v>43</v>
      </c>
      <c r="M8362" s="7" t="s">
        <v>169</v>
      </c>
      <c r="N8362" s="7" t="s">
        <v>5633</v>
      </c>
      <c r="O8362" s="8" t="s">
        <v>32</v>
      </c>
      <c r="P8362" s="8" t="s">
        <v>22</v>
      </c>
      <c r="Q8362" s="8" t="s">
        <v>41701</v>
      </c>
      <c r="R8362" s="8" t="s">
        <v>168</v>
      </c>
      <c r="S8362" s="7" t="s">
        <v>41702</v>
      </c>
      <c r="T8362" s="7" t="s">
        <v>5690</v>
      </c>
    </row>
    <row r="8363" customHeight="1" spans="1:20">
      <c r="A8363" s="6">
        <v>45220</v>
      </c>
      <c r="B8363" s="7" t="s">
        <v>41703</v>
      </c>
      <c r="C8363" s="7" t="s">
        <v>5629</v>
      </c>
      <c r="D8363" s="8" t="s">
        <v>22</v>
      </c>
      <c r="E8363" s="7" t="s">
        <v>41704</v>
      </c>
      <c r="F8363" s="7" t="s">
        <v>41705</v>
      </c>
      <c r="G8363" s="8" t="s">
        <v>82</v>
      </c>
      <c r="H8363" s="8" t="s">
        <v>22</v>
      </c>
      <c r="I8363" s="8" t="s">
        <v>5632</v>
      </c>
      <c r="J8363" s="8" t="s">
        <v>27</v>
      </c>
      <c r="K8363" s="8" t="s">
        <v>28</v>
      </c>
      <c r="L8363" s="8" t="s">
        <v>43</v>
      </c>
      <c r="M8363" s="7" t="s">
        <v>169</v>
      </c>
      <c r="N8363" s="7" t="s">
        <v>5633</v>
      </c>
      <c r="O8363" s="8" t="s">
        <v>32</v>
      </c>
      <c r="P8363" s="8" t="s">
        <v>22</v>
      </c>
      <c r="Q8363" s="8" t="s">
        <v>41706</v>
      </c>
      <c r="R8363" s="8" t="s">
        <v>168</v>
      </c>
      <c r="S8363" s="7" t="s">
        <v>41707</v>
      </c>
      <c r="T8363" s="7" t="s">
        <v>5649</v>
      </c>
    </row>
    <row r="8364" customHeight="1" spans="1:20">
      <c r="A8364" s="6">
        <v>45220</v>
      </c>
      <c r="B8364" s="7" t="s">
        <v>41708</v>
      </c>
      <c r="C8364" s="7" t="s">
        <v>5735</v>
      </c>
      <c r="D8364" s="8" t="s">
        <v>22</v>
      </c>
      <c r="E8364" s="7" t="s">
        <v>41709</v>
      </c>
      <c r="F8364" s="7" t="s">
        <v>41710</v>
      </c>
      <c r="G8364" s="8" t="s">
        <v>82</v>
      </c>
      <c r="H8364" s="8" t="s">
        <v>22</v>
      </c>
      <c r="I8364" s="8" t="s">
        <v>5737</v>
      </c>
      <c r="J8364" s="8" t="s">
        <v>27</v>
      </c>
      <c r="K8364" s="8" t="s">
        <v>28</v>
      </c>
      <c r="L8364" s="8" t="s">
        <v>43</v>
      </c>
      <c r="M8364" s="7" t="s">
        <v>169</v>
      </c>
      <c r="N8364" s="7" t="s">
        <v>5633</v>
      </c>
      <c r="O8364" s="8" t="s">
        <v>32</v>
      </c>
      <c r="P8364" s="8" t="s">
        <v>22</v>
      </c>
      <c r="Q8364" s="8" t="s">
        <v>41711</v>
      </c>
      <c r="R8364" s="8" t="s">
        <v>168</v>
      </c>
      <c r="S8364" s="7" t="s">
        <v>41712</v>
      </c>
      <c r="T8364" s="7" t="s">
        <v>7779</v>
      </c>
    </row>
    <row r="8365" customHeight="1" spans="1:20">
      <c r="A8365" s="6">
        <v>45220</v>
      </c>
      <c r="B8365" s="7" t="s">
        <v>41713</v>
      </c>
      <c r="C8365" s="7" t="s">
        <v>5629</v>
      </c>
      <c r="D8365" s="8" t="s">
        <v>22</v>
      </c>
      <c r="E8365" s="7" t="s">
        <v>41714</v>
      </c>
      <c r="F8365" s="7" t="s">
        <v>41715</v>
      </c>
      <c r="G8365" s="8" t="s">
        <v>82</v>
      </c>
      <c r="H8365" s="8" t="s">
        <v>22</v>
      </c>
      <c r="I8365" s="8" t="s">
        <v>5632</v>
      </c>
      <c r="J8365" s="8" t="s">
        <v>27</v>
      </c>
      <c r="K8365" s="8" t="s">
        <v>28</v>
      </c>
      <c r="L8365" s="8" t="s">
        <v>43</v>
      </c>
      <c r="M8365" s="7" t="s">
        <v>169</v>
      </c>
      <c r="N8365" s="7" t="s">
        <v>5633</v>
      </c>
      <c r="O8365" s="8" t="s">
        <v>32</v>
      </c>
      <c r="P8365" s="8" t="s">
        <v>22</v>
      </c>
      <c r="Q8365" s="8" t="s">
        <v>41716</v>
      </c>
      <c r="R8365" s="8" t="s">
        <v>168</v>
      </c>
      <c r="S8365" s="7" t="s">
        <v>41717</v>
      </c>
      <c r="T8365" s="7" t="s">
        <v>5668</v>
      </c>
    </row>
    <row r="8366" customHeight="1" spans="1:20">
      <c r="A8366" s="6">
        <v>45220</v>
      </c>
      <c r="B8366" s="7" t="s">
        <v>41718</v>
      </c>
      <c r="C8366" s="7" t="s">
        <v>5663</v>
      </c>
      <c r="D8366" s="8" t="s">
        <v>22</v>
      </c>
      <c r="E8366" s="7" t="s">
        <v>41719</v>
      </c>
      <c r="F8366" s="7" t="s">
        <v>41720</v>
      </c>
      <c r="G8366" s="8" t="s">
        <v>82</v>
      </c>
      <c r="H8366" s="8" t="s">
        <v>110</v>
      </c>
      <c r="I8366" s="8" t="s">
        <v>168</v>
      </c>
      <c r="J8366" s="8" t="s">
        <v>27</v>
      </c>
      <c r="K8366" s="8" t="s">
        <v>28</v>
      </c>
      <c r="L8366" s="8" t="s">
        <v>43</v>
      </c>
      <c r="M8366" s="7" t="s">
        <v>169</v>
      </c>
      <c r="N8366" s="7" t="s">
        <v>5633</v>
      </c>
      <c r="O8366" s="8" t="s">
        <v>32</v>
      </c>
      <c r="P8366" s="8" t="s">
        <v>22</v>
      </c>
      <c r="Q8366" s="8" t="s">
        <v>41721</v>
      </c>
      <c r="R8366" s="8" t="s">
        <v>168</v>
      </c>
      <c r="S8366" s="7" t="s">
        <v>41722</v>
      </c>
      <c r="T8366" s="7" t="s">
        <v>5655</v>
      </c>
    </row>
    <row r="8367" customHeight="1" spans="1:20">
      <c r="A8367" s="6">
        <v>45220</v>
      </c>
      <c r="B8367" s="7" t="s">
        <v>41723</v>
      </c>
      <c r="C8367" s="7" t="s">
        <v>5629</v>
      </c>
      <c r="D8367" s="8" t="s">
        <v>22</v>
      </c>
      <c r="E8367" s="7" t="s">
        <v>41724</v>
      </c>
      <c r="F8367" s="7" t="s">
        <v>41725</v>
      </c>
      <c r="G8367" s="8" t="s">
        <v>82</v>
      </c>
      <c r="H8367" s="8" t="s">
        <v>22</v>
      </c>
      <c r="I8367" s="8" t="s">
        <v>5632</v>
      </c>
      <c r="J8367" s="8" t="s">
        <v>27</v>
      </c>
      <c r="K8367" s="8" t="s">
        <v>28</v>
      </c>
      <c r="L8367" s="8" t="s">
        <v>43</v>
      </c>
      <c r="M8367" s="7" t="s">
        <v>169</v>
      </c>
      <c r="N8367" s="7" t="s">
        <v>5633</v>
      </c>
      <c r="O8367" s="8" t="s">
        <v>32</v>
      </c>
      <c r="P8367" s="8" t="s">
        <v>22</v>
      </c>
      <c r="Q8367" s="8" t="s">
        <v>41726</v>
      </c>
      <c r="R8367" s="8" t="s">
        <v>168</v>
      </c>
      <c r="S8367" s="7" t="s">
        <v>41727</v>
      </c>
      <c r="T8367" s="7" t="s">
        <v>5649</v>
      </c>
    </row>
    <row r="8368" customHeight="1" spans="1:20">
      <c r="A8368" s="6">
        <v>45220</v>
      </c>
      <c r="B8368" s="7" t="s">
        <v>41728</v>
      </c>
      <c r="C8368" s="7" t="s">
        <v>5644</v>
      </c>
      <c r="D8368" s="8" t="s">
        <v>22</v>
      </c>
      <c r="E8368" s="7" t="s">
        <v>41729</v>
      </c>
      <c r="F8368" s="7" t="s">
        <v>41730</v>
      </c>
      <c r="G8368" s="8" t="s">
        <v>82</v>
      </c>
      <c r="H8368" s="8" t="s">
        <v>22</v>
      </c>
      <c r="I8368" s="8" t="s">
        <v>168</v>
      </c>
      <c r="J8368" s="8" t="s">
        <v>27</v>
      </c>
      <c r="K8368" s="8" t="s">
        <v>28</v>
      </c>
      <c r="L8368" s="8" t="s">
        <v>43</v>
      </c>
      <c r="M8368" s="7" t="s">
        <v>169</v>
      </c>
      <c r="N8368" s="7" t="s">
        <v>5633</v>
      </c>
      <c r="O8368" s="8" t="s">
        <v>32</v>
      </c>
      <c r="P8368" s="8" t="s">
        <v>22</v>
      </c>
      <c r="Q8368" s="8" t="s">
        <v>41731</v>
      </c>
      <c r="R8368" s="8" t="s">
        <v>168</v>
      </c>
      <c r="S8368" s="7" t="s">
        <v>41732</v>
      </c>
      <c r="T8368" s="7" t="s">
        <v>5649</v>
      </c>
    </row>
    <row r="8369" customHeight="1" spans="1:20">
      <c r="A8369" s="6">
        <v>45220</v>
      </c>
      <c r="B8369" s="7" t="s">
        <v>41733</v>
      </c>
      <c r="C8369" s="7" t="s">
        <v>5879</v>
      </c>
      <c r="D8369" s="8" t="s">
        <v>22</v>
      </c>
      <c r="E8369" s="7" t="s">
        <v>41734</v>
      </c>
      <c r="F8369" s="7" t="s">
        <v>41735</v>
      </c>
      <c r="G8369" s="8" t="s">
        <v>82</v>
      </c>
      <c r="H8369" s="8" t="s">
        <v>148</v>
      </c>
      <c r="I8369" s="8" t="s">
        <v>5737</v>
      </c>
      <c r="J8369" s="8" t="s">
        <v>27</v>
      </c>
      <c r="K8369" s="8" t="s">
        <v>28</v>
      </c>
      <c r="L8369" s="8" t="s">
        <v>43</v>
      </c>
      <c r="M8369" s="7" t="s">
        <v>169</v>
      </c>
      <c r="N8369" s="7" t="s">
        <v>5633</v>
      </c>
      <c r="O8369" s="8" t="s">
        <v>32</v>
      </c>
      <c r="P8369" s="8" t="s">
        <v>22</v>
      </c>
      <c r="Q8369" s="8" t="s">
        <v>41736</v>
      </c>
      <c r="R8369" s="8" t="s">
        <v>168</v>
      </c>
      <c r="S8369" s="7" t="s">
        <v>41737</v>
      </c>
      <c r="T8369" s="7" t="s">
        <v>5636</v>
      </c>
    </row>
    <row r="8370" customHeight="1" spans="1:20">
      <c r="A8370" s="6">
        <v>45220</v>
      </c>
      <c r="B8370" s="7" t="s">
        <v>41738</v>
      </c>
      <c r="C8370" s="7" t="s">
        <v>5644</v>
      </c>
      <c r="D8370" s="8" t="s">
        <v>22</v>
      </c>
      <c r="E8370" s="7" t="s">
        <v>41739</v>
      </c>
      <c r="F8370" s="7" t="s">
        <v>41740</v>
      </c>
      <c r="G8370" s="8" t="s">
        <v>82</v>
      </c>
      <c r="H8370" s="8" t="s">
        <v>22</v>
      </c>
      <c r="I8370" s="8" t="s">
        <v>168</v>
      </c>
      <c r="J8370" s="8" t="s">
        <v>27</v>
      </c>
      <c r="K8370" s="8" t="s">
        <v>28</v>
      </c>
      <c r="L8370" s="8" t="s">
        <v>43</v>
      </c>
      <c r="M8370" s="7" t="s">
        <v>169</v>
      </c>
      <c r="N8370" s="7" t="s">
        <v>5633</v>
      </c>
      <c r="O8370" s="8" t="s">
        <v>32</v>
      </c>
      <c r="P8370" s="8" t="s">
        <v>22</v>
      </c>
      <c r="Q8370" s="8" t="s">
        <v>41741</v>
      </c>
      <c r="R8370" s="8" t="s">
        <v>168</v>
      </c>
      <c r="S8370" s="7" t="s">
        <v>41742</v>
      </c>
      <c r="T8370" s="7" t="s">
        <v>5655</v>
      </c>
    </row>
    <row r="8371" customHeight="1" spans="1:20">
      <c r="A8371" s="6">
        <v>45220</v>
      </c>
      <c r="B8371" s="7" t="s">
        <v>41743</v>
      </c>
      <c r="C8371" s="7" t="s">
        <v>5644</v>
      </c>
      <c r="D8371" s="8" t="s">
        <v>22</v>
      </c>
      <c r="E8371" s="7" t="s">
        <v>41744</v>
      </c>
      <c r="F8371" s="7" t="s">
        <v>41745</v>
      </c>
      <c r="G8371" s="8" t="s">
        <v>82</v>
      </c>
      <c r="H8371" s="8" t="s">
        <v>22</v>
      </c>
      <c r="I8371" s="8" t="s">
        <v>168</v>
      </c>
      <c r="J8371" s="8" t="s">
        <v>27</v>
      </c>
      <c r="K8371" s="8" t="s">
        <v>28</v>
      </c>
      <c r="L8371" s="8" t="s">
        <v>43</v>
      </c>
      <c r="M8371" s="7" t="s">
        <v>169</v>
      </c>
      <c r="N8371" s="7" t="s">
        <v>5633</v>
      </c>
      <c r="O8371" s="8" t="s">
        <v>32</v>
      </c>
      <c r="P8371" s="8" t="s">
        <v>22</v>
      </c>
      <c r="Q8371" s="8" t="s">
        <v>41746</v>
      </c>
      <c r="R8371" s="8" t="s">
        <v>168</v>
      </c>
      <c r="S8371" s="7" t="s">
        <v>41747</v>
      </c>
      <c r="T8371" s="7" t="s">
        <v>8758</v>
      </c>
    </row>
    <row r="8372" customHeight="1" spans="1:20">
      <c r="A8372" s="6">
        <v>45220</v>
      </c>
      <c r="B8372" s="7" t="s">
        <v>41748</v>
      </c>
      <c r="C8372" s="7" t="s">
        <v>5644</v>
      </c>
      <c r="D8372" s="8" t="s">
        <v>22</v>
      </c>
      <c r="E8372" s="7" t="s">
        <v>41749</v>
      </c>
      <c r="F8372" s="7" t="s">
        <v>41750</v>
      </c>
      <c r="G8372" s="8" t="s">
        <v>82</v>
      </c>
      <c r="H8372" s="8" t="s">
        <v>110</v>
      </c>
      <c r="I8372" s="8" t="s">
        <v>168</v>
      </c>
      <c r="J8372" s="8" t="s">
        <v>27</v>
      </c>
      <c r="K8372" s="8" t="s">
        <v>28</v>
      </c>
      <c r="L8372" s="8" t="s">
        <v>43</v>
      </c>
      <c r="M8372" s="7" t="s">
        <v>169</v>
      </c>
      <c r="N8372" s="7" t="s">
        <v>5633</v>
      </c>
      <c r="O8372" s="8" t="s">
        <v>32</v>
      </c>
      <c r="P8372" s="8" t="s">
        <v>22</v>
      </c>
      <c r="Q8372" s="8" t="s">
        <v>41751</v>
      </c>
      <c r="R8372" s="8" t="s">
        <v>168</v>
      </c>
      <c r="S8372" s="7" t="s">
        <v>41752</v>
      </c>
      <c r="T8372" s="7" t="s">
        <v>5655</v>
      </c>
    </row>
    <row r="8373" customHeight="1" spans="1:20">
      <c r="A8373" s="6">
        <v>45220</v>
      </c>
      <c r="B8373" s="7" t="s">
        <v>41753</v>
      </c>
      <c r="C8373" s="7" t="s">
        <v>5644</v>
      </c>
      <c r="D8373" s="8" t="s">
        <v>22</v>
      </c>
      <c r="E8373" s="7" t="s">
        <v>41754</v>
      </c>
      <c r="F8373" s="7" t="s">
        <v>41755</v>
      </c>
      <c r="G8373" s="8" t="s">
        <v>82</v>
      </c>
      <c r="H8373" s="8" t="s">
        <v>22</v>
      </c>
      <c r="I8373" s="8" t="s">
        <v>168</v>
      </c>
      <c r="J8373" s="8" t="s">
        <v>27</v>
      </c>
      <c r="K8373" s="8" t="s">
        <v>28</v>
      </c>
      <c r="L8373" s="8" t="s">
        <v>43</v>
      </c>
      <c r="M8373" s="7" t="s">
        <v>169</v>
      </c>
      <c r="N8373" s="7" t="s">
        <v>5633</v>
      </c>
      <c r="O8373" s="8" t="s">
        <v>32</v>
      </c>
      <c r="P8373" s="8" t="s">
        <v>22</v>
      </c>
      <c r="Q8373" s="8" t="s">
        <v>41756</v>
      </c>
      <c r="R8373" s="8" t="s">
        <v>168</v>
      </c>
      <c r="S8373" s="7" t="s">
        <v>41757</v>
      </c>
      <c r="T8373" s="7" t="s">
        <v>5723</v>
      </c>
    </row>
    <row r="8374" customHeight="1" spans="1:20">
      <c r="A8374" s="6">
        <v>45220</v>
      </c>
      <c r="B8374" s="7" t="s">
        <v>41758</v>
      </c>
      <c r="C8374" s="7" t="s">
        <v>5644</v>
      </c>
      <c r="D8374" s="8" t="s">
        <v>22</v>
      </c>
      <c r="E8374" s="7" t="s">
        <v>41759</v>
      </c>
      <c r="F8374" s="7" t="s">
        <v>41760</v>
      </c>
      <c r="G8374" s="8" t="s">
        <v>82</v>
      </c>
      <c r="H8374" s="8" t="s">
        <v>148</v>
      </c>
      <c r="I8374" s="8" t="s">
        <v>168</v>
      </c>
      <c r="J8374" s="8" t="s">
        <v>27</v>
      </c>
      <c r="K8374" s="8" t="s">
        <v>28</v>
      </c>
      <c r="L8374" s="8" t="s">
        <v>43</v>
      </c>
      <c r="M8374" s="7" t="s">
        <v>169</v>
      </c>
      <c r="N8374" s="7" t="s">
        <v>5633</v>
      </c>
      <c r="O8374" s="8" t="s">
        <v>32</v>
      </c>
      <c r="P8374" s="8" t="s">
        <v>22</v>
      </c>
      <c r="Q8374" s="8" t="s">
        <v>41761</v>
      </c>
      <c r="R8374" s="8" t="s">
        <v>168</v>
      </c>
      <c r="S8374" s="7" t="s">
        <v>41762</v>
      </c>
      <c r="T8374" s="7" t="s">
        <v>5668</v>
      </c>
    </row>
    <row r="8375" customHeight="1" spans="1:20">
      <c r="A8375" s="6">
        <v>45220</v>
      </c>
      <c r="B8375" s="7" t="s">
        <v>41763</v>
      </c>
      <c r="C8375" s="7" t="s">
        <v>5644</v>
      </c>
      <c r="D8375" s="8" t="s">
        <v>22</v>
      </c>
      <c r="E8375" s="7" t="s">
        <v>41764</v>
      </c>
      <c r="F8375" s="7" t="s">
        <v>41765</v>
      </c>
      <c r="G8375" s="8" t="s">
        <v>82</v>
      </c>
      <c r="H8375" s="8" t="s">
        <v>22</v>
      </c>
      <c r="I8375" s="8" t="s">
        <v>168</v>
      </c>
      <c r="J8375" s="8" t="s">
        <v>27</v>
      </c>
      <c r="K8375" s="8" t="s">
        <v>28</v>
      </c>
      <c r="L8375" s="8" t="s">
        <v>43</v>
      </c>
      <c r="M8375" s="7" t="s">
        <v>169</v>
      </c>
      <c r="N8375" s="7" t="s">
        <v>5633</v>
      </c>
      <c r="O8375" s="8" t="s">
        <v>32</v>
      </c>
      <c r="P8375" s="8" t="s">
        <v>22</v>
      </c>
      <c r="Q8375" s="8" t="s">
        <v>41766</v>
      </c>
      <c r="R8375" s="8" t="s">
        <v>168</v>
      </c>
      <c r="S8375" s="7" t="s">
        <v>41767</v>
      </c>
      <c r="T8375" s="7" t="s">
        <v>6102</v>
      </c>
    </row>
    <row r="8376" customHeight="1" spans="1:20">
      <c r="A8376" s="6">
        <v>45220</v>
      </c>
      <c r="B8376" s="7" t="s">
        <v>41768</v>
      </c>
      <c r="C8376" s="7" t="s">
        <v>5644</v>
      </c>
      <c r="D8376" s="8" t="s">
        <v>22</v>
      </c>
      <c r="E8376" s="7" t="s">
        <v>41769</v>
      </c>
      <c r="F8376" s="7" t="s">
        <v>41770</v>
      </c>
      <c r="G8376" s="8" t="s">
        <v>82</v>
      </c>
      <c r="H8376" s="8" t="s">
        <v>22</v>
      </c>
      <c r="I8376" s="8" t="s">
        <v>168</v>
      </c>
      <c r="J8376" s="8" t="s">
        <v>27</v>
      </c>
      <c r="K8376" s="8" t="s">
        <v>28</v>
      </c>
      <c r="L8376" s="8" t="s">
        <v>43</v>
      </c>
      <c r="M8376" s="7" t="s">
        <v>169</v>
      </c>
      <c r="N8376" s="7" t="s">
        <v>5633</v>
      </c>
      <c r="O8376" s="8" t="s">
        <v>32</v>
      </c>
      <c r="P8376" s="8" t="s">
        <v>22</v>
      </c>
      <c r="Q8376" s="8" t="s">
        <v>41771</v>
      </c>
      <c r="R8376" s="8" t="s">
        <v>168</v>
      </c>
      <c r="S8376" s="7" t="s">
        <v>41772</v>
      </c>
      <c r="T8376" s="7" t="s">
        <v>5690</v>
      </c>
    </row>
    <row r="8377" customHeight="1" spans="1:20">
      <c r="A8377" s="6">
        <v>45220</v>
      </c>
      <c r="B8377" s="7" t="s">
        <v>41773</v>
      </c>
      <c r="C8377" s="7" t="s">
        <v>5629</v>
      </c>
      <c r="D8377" s="8" t="s">
        <v>22</v>
      </c>
      <c r="E8377" s="7" t="s">
        <v>41774</v>
      </c>
      <c r="F8377" s="7" t="s">
        <v>41775</v>
      </c>
      <c r="G8377" s="8" t="s">
        <v>82</v>
      </c>
      <c r="H8377" s="8" t="s">
        <v>22</v>
      </c>
      <c r="I8377" s="8" t="s">
        <v>5632</v>
      </c>
      <c r="J8377" s="8" t="s">
        <v>27</v>
      </c>
      <c r="K8377" s="8" t="s">
        <v>28</v>
      </c>
      <c r="L8377" s="8" t="s">
        <v>43</v>
      </c>
      <c r="M8377" s="7" t="s">
        <v>169</v>
      </c>
      <c r="N8377" s="7" t="s">
        <v>5633</v>
      </c>
      <c r="O8377" s="8" t="s">
        <v>32</v>
      </c>
      <c r="P8377" s="8" t="s">
        <v>22</v>
      </c>
      <c r="Q8377" s="8" t="s">
        <v>41776</v>
      </c>
      <c r="R8377" s="8" t="s">
        <v>168</v>
      </c>
      <c r="S8377" s="7" t="s">
        <v>41777</v>
      </c>
      <c r="T8377" s="7" t="s">
        <v>5751</v>
      </c>
    </row>
    <row r="8378" customHeight="1" spans="1:20">
      <c r="A8378" s="6">
        <v>45220</v>
      </c>
      <c r="B8378" s="7" t="s">
        <v>41778</v>
      </c>
      <c r="C8378" s="7" t="s">
        <v>5629</v>
      </c>
      <c r="D8378" s="8" t="s">
        <v>22</v>
      </c>
      <c r="E8378" s="7" t="s">
        <v>41779</v>
      </c>
      <c r="F8378" s="7" t="s">
        <v>41780</v>
      </c>
      <c r="G8378" s="8" t="s">
        <v>82</v>
      </c>
      <c r="H8378" s="8" t="s">
        <v>22</v>
      </c>
      <c r="I8378" s="8" t="s">
        <v>5632</v>
      </c>
      <c r="J8378" s="8" t="s">
        <v>27</v>
      </c>
      <c r="K8378" s="8" t="s">
        <v>28</v>
      </c>
      <c r="L8378" s="8" t="s">
        <v>43</v>
      </c>
      <c r="M8378" s="7" t="s">
        <v>169</v>
      </c>
      <c r="N8378" s="7" t="s">
        <v>5633</v>
      </c>
      <c r="O8378" s="8" t="s">
        <v>32</v>
      </c>
      <c r="P8378" s="8" t="s">
        <v>22</v>
      </c>
      <c r="Q8378" s="8" t="s">
        <v>41781</v>
      </c>
      <c r="R8378" s="8" t="s">
        <v>168</v>
      </c>
      <c r="S8378" s="7" t="s">
        <v>41782</v>
      </c>
      <c r="T8378" s="7" t="s">
        <v>5649</v>
      </c>
    </row>
    <row r="8379" customHeight="1" spans="1:20">
      <c r="A8379" s="6">
        <v>45220</v>
      </c>
      <c r="B8379" s="7" t="s">
        <v>41783</v>
      </c>
      <c r="C8379" s="7" t="s">
        <v>5644</v>
      </c>
      <c r="D8379" s="8" t="s">
        <v>22</v>
      </c>
      <c r="E8379" s="7" t="s">
        <v>41784</v>
      </c>
      <c r="F8379" s="7" t="s">
        <v>41785</v>
      </c>
      <c r="G8379" s="8" t="s">
        <v>82</v>
      </c>
      <c r="H8379" s="8" t="s">
        <v>22</v>
      </c>
      <c r="I8379" s="8" t="s">
        <v>168</v>
      </c>
      <c r="J8379" s="8" t="s">
        <v>27</v>
      </c>
      <c r="K8379" s="8" t="s">
        <v>28</v>
      </c>
      <c r="L8379" s="8" t="s">
        <v>43</v>
      </c>
      <c r="M8379" s="7" t="s">
        <v>169</v>
      </c>
      <c r="N8379" s="7" t="s">
        <v>5633</v>
      </c>
      <c r="O8379" s="8" t="s">
        <v>32</v>
      </c>
      <c r="P8379" s="8" t="s">
        <v>22</v>
      </c>
      <c r="Q8379" s="8" t="s">
        <v>41786</v>
      </c>
      <c r="R8379" s="8" t="s">
        <v>168</v>
      </c>
      <c r="S8379" s="7" t="s">
        <v>41787</v>
      </c>
      <c r="T8379" s="7" t="s">
        <v>5668</v>
      </c>
    </row>
    <row r="8380" customHeight="1" spans="1:20">
      <c r="A8380" s="6">
        <v>45220</v>
      </c>
      <c r="B8380" s="7" t="s">
        <v>41788</v>
      </c>
      <c r="C8380" s="7" t="s">
        <v>5644</v>
      </c>
      <c r="D8380" s="8" t="s">
        <v>22</v>
      </c>
      <c r="E8380" s="7" t="s">
        <v>41789</v>
      </c>
      <c r="F8380" s="7" t="s">
        <v>41790</v>
      </c>
      <c r="G8380" s="8" t="s">
        <v>82</v>
      </c>
      <c r="H8380" s="8" t="s">
        <v>110</v>
      </c>
      <c r="I8380" s="8" t="s">
        <v>880</v>
      </c>
      <c r="J8380" s="8" t="s">
        <v>27</v>
      </c>
      <c r="K8380" s="8" t="s">
        <v>28</v>
      </c>
      <c r="L8380" s="8" t="s">
        <v>43</v>
      </c>
      <c r="M8380" s="7" t="s">
        <v>169</v>
      </c>
      <c r="N8380" s="7" t="s">
        <v>5633</v>
      </c>
      <c r="O8380" s="8" t="s">
        <v>32</v>
      </c>
      <c r="P8380" s="8" t="s">
        <v>22</v>
      </c>
      <c r="Q8380" s="8" t="s">
        <v>41791</v>
      </c>
      <c r="R8380" s="8" t="s">
        <v>168</v>
      </c>
      <c r="S8380" s="7" t="s">
        <v>41792</v>
      </c>
      <c r="T8380" s="7" t="s">
        <v>5668</v>
      </c>
    </row>
    <row r="8381" customHeight="1" spans="1:20">
      <c r="A8381" s="6">
        <v>45220</v>
      </c>
      <c r="B8381" s="7" t="s">
        <v>41793</v>
      </c>
      <c r="C8381" s="7" t="s">
        <v>5644</v>
      </c>
      <c r="D8381" s="8" t="s">
        <v>22</v>
      </c>
      <c r="E8381" s="7" t="s">
        <v>41794</v>
      </c>
      <c r="F8381" s="7" t="s">
        <v>41795</v>
      </c>
      <c r="G8381" s="8" t="s">
        <v>82</v>
      </c>
      <c r="H8381" s="8" t="s">
        <v>148</v>
      </c>
      <c r="I8381" s="8" t="s">
        <v>168</v>
      </c>
      <c r="J8381" s="8" t="s">
        <v>27</v>
      </c>
      <c r="K8381" s="8" t="s">
        <v>28</v>
      </c>
      <c r="L8381" s="8" t="s">
        <v>43</v>
      </c>
      <c r="M8381" s="7" t="s">
        <v>169</v>
      </c>
      <c r="N8381" s="7" t="s">
        <v>5633</v>
      </c>
      <c r="O8381" s="8" t="s">
        <v>32</v>
      </c>
      <c r="P8381" s="8" t="s">
        <v>22</v>
      </c>
      <c r="Q8381" s="8" t="s">
        <v>41796</v>
      </c>
      <c r="R8381" s="8" t="s">
        <v>168</v>
      </c>
      <c r="S8381" s="7" t="s">
        <v>41797</v>
      </c>
      <c r="T8381" s="7" t="s">
        <v>5649</v>
      </c>
    </row>
    <row r="8382" customHeight="1" spans="1:20">
      <c r="A8382" s="6">
        <v>45220</v>
      </c>
      <c r="B8382" s="7" t="s">
        <v>41798</v>
      </c>
      <c r="C8382" s="7" t="s">
        <v>5629</v>
      </c>
      <c r="D8382" s="8" t="s">
        <v>22</v>
      </c>
      <c r="E8382" s="7" t="s">
        <v>41799</v>
      </c>
      <c r="F8382" s="7" t="s">
        <v>41800</v>
      </c>
      <c r="G8382" s="8" t="s">
        <v>82</v>
      </c>
      <c r="H8382" s="8" t="s">
        <v>110</v>
      </c>
      <c r="I8382" s="8" t="s">
        <v>5632</v>
      </c>
      <c r="J8382" s="8" t="s">
        <v>27</v>
      </c>
      <c r="K8382" s="8" t="s">
        <v>28</v>
      </c>
      <c r="L8382" s="8" t="s">
        <v>43</v>
      </c>
      <c r="M8382" s="7" t="s">
        <v>169</v>
      </c>
      <c r="N8382" s="7" t="s">
        <v>5633</v>
      </c>
      <c r="O8382" s="8" t="s">
        <v>32</v>
      </c>
      <c r="P8382" s="8" t="s">
        <v>22</v>
      </c>
      <c r="Q8382" s="8" t="s">
        <v>41801</v>
      </c>
      <c r="R8382" s="8" t="s">
        <v>168</v>
      </c>
      <c r="S8382" s="7" t="s">
        <v>41802</v>
      </c>
      <c r="T8382" s="7" t="s">
        <v>5649</v>
      </c>
    </row>
    <row r="8383" customHeight="1" spans="1:20">
      <c r="A8383" s="6">
        <v>45220</v>
      </c>
      <c r="B8383" s="7" t="s">
        <v>41803</v>
      </c>
      <c r="C8383" s="7" t="s">
        <v>5644</v>
      </c>
      <c r="D8383" s="8" t="s">
        <v>22</v>
      </c>
      <c r="E8383" s="7" t="s">
        <v>41804</v>
      </c>
      <c r="F8383" s="7" t="s">
        <v>41805</v>
      </c>
      <c r="G8383" s="8" t="s">
        <v>82</v>
      </c>
      <c r="H8383" s="8" t="s">
        <v>148</v>
      </c>
      <c r="I8383" s="8" t="s">
        <v>168</v>
      </c>
      <c r="J8383" s="8" t="s">
        <v>27</v>
      </c>
      <c r="K8383" s="8" t="s">
        <v>28</v>
      </c>
      <c r="L8383" s="8" t="s">
        <v>43</v>
      </c>
      <c r="M8383" s="7" t="s">
        <v>169</v>
      </c>
      <c r="N8383" s="7" t="s">
        <v>5633</v>
      </c>
      <c r="O8383" s="8" t="s">
        <v>32</v>
      </c>
      <c r="P8383" s="8" t="s">
        <v>22</v>
      </c>
      <c r="Q8383" s="8" t="s">
        <v>41806</v>
      </c>
      <c r="R8383" s="8" t="s">
        <v>168</v>
      </c>
      <c r="S8383" s="7" t="s">
        <v>41807</v>
      </c>
      <c r="T8383" s="7" t="s">
        <v>8758</v>
      </c>
    </row>
    <row r="8384" customHeight="1" spans="1:20">
      <c r="A8384" s="6">
        <v>45220</v>
      </c>
      <c r="B8384" s="7" t="s">
        <v>41808</v>
      </c>
      <c r="C8384" s="7" t="s">
        <v>5629</v>
      </c>
      <c r="D8384" s="8" t="s">
        <v>22</v>
      </c>
      <c r="E8384" s="7" t="s">
        <v>41809</v>
      </c>
      <c r="F8384" s="7" t="s">
        <v>41810</v>
      </c>
      <c r="G8384" s="8" t="s">
        <v>82</v>
      </c>
      <c r="H8384" s="8" t="s">
        <v>540</v>
      </c>
      <c r="I8384" s="8" t="s">
        <v>5632</v>
      </c>
      <c r="J8384" s="8" t="s">
        <v>27</v>
      </c>
      <c r="K8384" s="8" t="s">
        <v>28</v>
      </c>
      <c r="L8384" s="8" t="s">
        <v>43</v>
      </c>
      <c r="M8384" s="7" t="s">
        <v>169</v>
      </c>
      <c r="N8384" s="7" t="s">
        <v>5633</v>
      </c>
      <c r="O8384" s="8" t="s">
        <v>32</v>
      </c>
      <c r="P8384" s="8" t="s">
        <v>22</v>
      </c>
      <c r="Q8384" s="8" t="s">
        <v>41811</v>
      </c>
      <c r="R8384" s="8" t="s">
        <v>168</v>
      </c>
      <c r="S8384" s="7" t="s">
        <v>41812</v>
      </c>
      <c r="T8384" s="7" t="s">
        <v>5649</v>
      </c>
    </row>
    <row r="8385" customHeight="1" spans="1:20">
      <c r="A8385" s="6">
        <v>45220</v>
      </c>
      <c r="B8385" s="7" t="s">
        <v>41813</v>
      </c>
      <c r="C8385" s="7" t="s">
        <v>5629</v>
      </c>
      <c r="D8385" s="8" t="s">
        <v>22</v>
      </c>
      <c r="E8385" s="7" t="s">
        <v>41814</v>
      </c>
      <c r="F8385" s="7" t="s">
        <v>41815</v>
      </c>
      <c r="G8385" s="8" t="s">
        <v>82</v>
      </c>
      <c r="H8385" s="8" t="s">
        <v>148</v>
      </c>
      <c r="I8385" s="8" t="s">
        <v>5632</v>
      </c>
      <c r="J8385" s="8" t="s">
        <v>27</v>
      </c>
      <c r="K8385" s="8" t="s">
        <v>28</v>
      </c>
      <c r="L8385" s="8" t="s">
        <v>43</v>
      </c>
      <c r="M8385" s="7" t="s">
        <v>169</v>
      </c>
      <c r="N8385" s="7" t="s">
        <v>5633</v>
      </c>
      <c r="O8385" s="8" t="s">
        <v>32</v>
      </c>
      <c r="P8385" s="8" t="s">
        <v>22</v>
      </c>
      <c r="Q8385" s="8" t="s">
        <v>41816</v>
      </c>
      <c r="R8385" s="8" t="s">
        <v>168</v>
      </c>
      <c r="S8385" s="7" t="s">
        <v>41817</v>
      </c>
      <c r="T8385" s="7" t="s">
        <v>5649</v>
      </c>
    </row>
    <row r="8386" customHeight="1" spans="1:20">
      <c r="A8386" s="6">
        <v>45220</v>
      </c>
      <c r="B8386" s="7" t="s">
        <v>41818</v>
      </c>
      <c r="C8386" s="7" t="s">
        <v>5644</v>
      </c>
      <c r="D8386" s="8" t="s">
        <v>22</v>
      </c>
      <c r="E8386" s="7" t="s">
        <v>41819</v>
      </c>
      <c r="F8386" s="7" t="s">
        <v>41820</v>
      </c>
      <c r="G8386" s="8" t="s">
        <v>82</v>
      </c>
      <c r="H8386" s="8" t="s">
        <v>148</v>
      </c>
      <c r="I8386" s="8" t="s">
        <v>168</v>
      </c>
      <c r="J8386" s="8" t="s">
        <v>27</v>
      </c>
      <c r="K8386" s="8" t="s">
        <v>28</v>
      </c>
      <c r="L8386" s="8" t="s">
        <v>43</v>
      </c>
      <c r="M8386" s="7" t="s">
        <v>169</v>
      </c>
      <c r="N8386" s="7" t="s">
        <v>5633</v>
      </c>
      <c r="O8386" s="8" t="s">
        <v>32</v>
      </c>
      <c r="P8386" s="8" t="s">
        <v>22</v>
      </c>
      <c r="Q8386" s="8" t="s">
        <v>41821</v>
      </c>
      <c r="R8386" s="8" t="s">
        <v>168</v>
      </c>
      <c r="S8386" s="7" t="s">
        <v>41822</v>
      </c>
      <c r="T8386" s="7" t="s">
        <v>5649</v>
      </c>
    </row>
    <row r="8387" customHeight="1" spans="1:20">
      <c r="A8387" s="6">
        <v>45220</v>
      </c>
      <c r="B8387" s="7" t="s">
        <v>41823</v>
      </c>
      <c r="C8387" s="7" t="s">
        <v>5629</v>
      </c>
      <c r="D8387" s="8" t="s">
        <v>22</v>
      </c>
      <c r="E8387" s="7" t="s">
        <v>41824</v>
      </c>
      <c r="F8387" s="7" t="s">
        <v>41825</v>
      </c>
      <c r="G8387" s="8" t="s">
        <v>82</v>
      </c>
      <c r="H8387" s="8" t="s">
        <v>148</v>
      </c>
      <c r="I8387" s="8" t="s">
        <v>5632</v>
      </c>
      <c r="J8387" s="8" t="s">
        <v>27</v>
      </c>
      <c r="K8387" s="8" t="s">
        <v>28</v>
      </c>
      <c r="L8387" s="8" t="s">
        <v>43</v>
      </c>
      <c r="M8387" s="7" t="s">
        <v>169</v>
      </c>
      <c r="N8387" s="7" t="s">
        <v>5633</v>
      </c>
      <c r="O8387" s="8" t="s">
        <v>32</v>
      </c>
      <c r="P8387" s="8" t="s">
        <v>22</v>
      </c>
      <c r="Q8387" s="8" t="s">
        <v>41826</v>
      </c>
      <c r="R8387" s="8" t="s">
        <v>168</v>
      </c>
      <c r="S8387" s="7" t="s">
        <v>41827</v>
      </c>
      <c r="T8387" s="7" t="s">
        <v>5655</v>
      </c>
    </row>
    <row r="8388" customHeight="1" spans="1:20">
      <c r="A8388" s="6">
        <v>45220</v>
      </c>
      <c r="B8388" s="7" t="s">
        <v>41828</v>
      </c>
      <c r="C8388" s="7" t="s">
        <v>5629</v>
      </c>
      <c r="D8388" s="8" t="s">
        <v>22</v>
      </c>
      <c r="E8388" s="7" t="s">
        <v>41829</v>
      </c>
      <c r="F8388" s="7" t="s">
        <v>41830</v>
      </c>
      <c r="G8388" s="8" t="s">
        <v>82</v>
      </c>
      <c r="H8388" s="8" t="s">
        <v>148</v>
      </c>
      <c r="I8388" s="8" t="s">
        <v>5632</v>
      </c>
      <c r="J8388" s="8" t="s">
        <v>27</v>
      </c>
      <c r="K8388" s="8" t="s">
        <v>28</v>
      </c>
      <c r="L8388" s="8" t="s">
        <v>43</v>
      </c>
      <c r="M8388" s="7" t="s">
        <v>169</v>
      </c>
      <c r="N8388" s="7" t="s">
        <v>5633</v>
      </c>
      <c r="O8388" s="8" t="s">
        <v>32</v>
      </c>
      <c r="P8388" s="8" t="s">
        <v>22</v>
      </c>
      <c r="Q8388" s="8" t="s">
        <v>41831</v>
      </c>
      <c r="R8388" s="8" t="s">
        <v>168</v>
      </c>
      <c r="S8388" s="7" t="s">
        <v>41832</v>
      </c>
      <c r="T8388" s="7" t="s">
        <v>5649</v>
      </c>
    </row>
    <row r="8389" customHeight="1" spans="1:20">
      <c r="A8389" s="6">
        <v>45220</v>
      </c>
      <c r="B8389" s="7" t="s">
        <v>41833</v>
      </c>
      <c r="C8389" s="7" t="s">
        <v>5644</v>
      </c>
      <c r="D8389" s="8" t="s">
        <v>22</v>
      </c>
      <c r="E8389" s="7" t="s">
        <v>41834</v>
      </c>
      <c r="F8389" s="7" t="s">
        <v>41835</v>
      </c>
      <c r="G8389" s="8" t="s">
        <v>82</v>
      </c>
      <c r="H8389" s="8" t="s">
        <v>22</v>
      </c>
      <c r="I8389" s="8" t="s">
        <v>168</v>
      </c>
      <c r="J8389" s="8" t="s">
        <v>27</v>
      </c>
      <c r="K8389" s="8" t="s">
        <v>28</v>
      </c>
      <c r="L8389" s="8" t="s">
        <v>43</v>
      </c>
      <c r="M8389" s="7" t="s">
        <v>169</v>
      </c>
      <c r="N8389" s="7" t="s">
        <v>5633</v>
      </c>
      <c r="O8389" s="8" t="s">
        <v>32</v>
      </c>
      <c r="P8389" s="8" t="s">
        <v>22</v>
      </c>
      <c r="Q8389" s="8" t="s">
        <v>41836</v>
      </c>
      <c r="R8389" s="8" t="s">
        <v>168</v>
      </c>
      <c r="S8389" s="7" t="s">
        <v>41837</v>
      </c>
      <c r="T8389" s="7" t="s">
        <v>5668</v>
      </c>
    </row>
    <row r="8390" customHeight="1" spans="1:20">
      <c r="A8390" s="6">
        <v>45220</v>
      </c>
      <c r="B8390" s="7" t="s">
        <v>41838</v>
      </c>
      <c r="C8390" s="7" t="s">
        <v>5644</v>
      </c>
      <c r="D8390" s="8" t="s">
        <v>22</v>
      </c>
      <c r="E8390" s="7" t="s">
        <v>41839</v>
      </c>
      <c r="F8390" s="7" t="s">
        <v>41840</v>
      </c>
      <c r="G8390" s="8" t="s">
        <v>82</v>
      </c>
      <c r="H8390" s="8" t="s">
        <v>22</v>
      </c>
      <c r="I8390" s="8" t="s">
        <v>63</v>
      </c>
      <c r="J8390" s="8" t="s">
        <v>27</v>
      </c>
      <c r="K8390" s="8" t="s">
        <v>28</v>
      </c>
      <c r="L8390" s="8" t="s">
        <v>43</v>
      </c>
      <c r="M8390" s="7" t="s">
        <v>169</v>
      </c>
      <c r="N8390" s="7" t="s">
        <v>5633</v>
      </c>
      <c r="O8390" s="8" t="s">
        <v>32</v>
      </c>
      <c r="P8390" s="8" t="s">
        <v>22</v>
      </c>
      <c r="Q8390" s="8" t="s">
        <v>41841</v>
      </c>
      <c r="R8390" s="8" t="s">
        <v>168</v>
      </c>
      <c r="S8390" s="7" t="s">
        <v>41842</v>
      </c>
      <c r="T8390" s="7" t="s">
        <v>5649</v>
      </c>
    </row>
    <row r="8391" customHeight="1" spans="1:20">
      <c r="A8391" s="6">
        <v>45220</v>
      </c>
      <c r="B8391" s="7" t="s">
        <v>41843</v>
      </c>
      <c r="C8391" s="7" t="s">
        <v>5848</v>
      </c>
      <c r="D8391" s="8" t="s">
        <v>22</v>
      </c>
      <c r="E8391" s="7" t="s">
        <v>41844</v>
      </c>
      <c r="F8391" s="7" t="s">
        <v>41845</v>
      </c>
      <c r="G8391" s="8" t="s">
        <v>82</v>
      </c>
      <c r="H8391" s="8" t="s">
        <v>110</v>
      </c>
      <c r="I8391" s="8" t="s">
        <v>168</v>
      </c>
      <c r="J8391" s="8" t="s">
        <v>27</v>
      </c>
      <c r="K8391" s="8" t="s">
        <v>28</v>
      </c>
      <c r="L8391" s="8" t="s">
        <v>43</v>
      </c>
      <c r="M8391" s="7" t="s">
        <v>169</v>
      </c>
      <c r="N8391" s="7" t="s">
        <v>5633</v>
      </c>
      <c r="O8391" s="8" t="s">
        <v>32</v>
      </c>
      <c r="P8391" s="8" t="s">
        <v>22</v>
      </c>
      <c r="Q8391" s="8" t="s">
        <v>41846</v>
      </c>
      <c r="R8391" s="8" t="s">
        <v>168</v>
      </c>
      <c r="S8391" s="7" t="s">
        <v>41847</v>
      </c>
      <c r="T8391" s="7" t="s">
        <v>5649</v>
      </c>
    </row>
    <row r="8392" customHeight="1" spans="1:20">
      <c r="A8392" s="6">
        <v>45220</v>
      </c>
      <c r="B8392" s="7" t="s">
        <v>41848</v>
      </c>
      <c r="C8392" s="7" t="s">
        <v>5629</v>
      </c>
      <c r="D8392" s="8" t="s">
        <v>22</v>
      </c>
      <c r="E8392" s="7" t="s">
        <v>41849</v>
      </c>
      <c r="F8392" s="7" t="s">
        <v>41850</v>
      </c>
      <c r="G8392" s="8" t="s">
        <v>82</v>
      </c>
      <c r="H8392" s="8" t="s">
        <v>22</v>
      </c>
      <c r="I8392" s="8" t="s">
        <v>5632</v>
      </c>
      <c r="J8392" s="8" t="s">
        <v>27</v>
      </c>
      <c r="K8392" s="8" t="s">
        <v>28</v>
      </c>
      <c r="L8392" s="8" t="s">
        <v>43</v>
      </c>
      <c r="M8392" s="7" t="s">
        <v>169</v>
      </c>
      <c r="N8392" s="7" t="s">
        <v>5633</v>
      </c>
      <c r="O8392" s="8" t="s">
        <v>32</v>
      </c>
      <c r="P8392" s="8" t="s">
        <v>22</v>
      </c>
      <c r="Q8392" s="8" t="s">
        <v>41851</v>
      </c>
      <c r="R8392" s="8" t="s">
        <v>168</v>
      </c>
      <c r="S8392" s="7" t="s">
        <v>41852</v>
      </c>
      <c r="T8392" s="7" t="s">
        <v>5649</v>
      </c>
    </row>
    <row r="8393" customHeight="1" spans="1:20">
      <c r="A8393" s="6">
        <v>45220</v>
      </c>
      <c r="B8393" s="7" t="s">
        <v>41853</v>
      </c>
      <c r="C8393" s="7" t="s">
        <v>5629</v>
      </c>
      <c r="D8393" s="8" t="s">
        <v>22</v>
      </c>
      <c r="E8393" s="7" t="s">
        <v>41854</v>
      </c>
      <c r="F8393" s="7" t="s">
        <v>41855</v>
      </c>
      <c r="G8393" s="8" t="s">
        <v>82</v>
      </c>
      <c r="H8393" s="8" t="s">
        <v>22</v>
      </c>
      <c r="I8393" s="8" t="s">
        <v>5632</v>
      </c>
      <c r="J8393" s="8" t="s">
        <v>27</v>
      </c>
      <c r="K8393" s="8" t="s">
        <v>28</v>
      </c>
      <c r="L8393" s="8" t="s">
        <v>43</v>
      </c>
      <c r="M8393" s="7" t="s">
        <v>169</v>
      </c>
      <c r="N8393" s="7" t="s">
        <v>5633</v>
      </c>
      <c r="O8393" s="8" t="s">
        <v>32</v>
      </c>
      <c r="P8393" s="8" t="s">
        <v>22</v>
      </c>
      <c r="Q8393" s="8" t="s">
        <v>41856</v>
      </c>
      <c r="R8393" s="8" t="s">
        <v>168</v>
      </c>
      <c r="S8393" s="7" t="s">
        <v>41857</v>
      </c>
      <c r="T8393" s="7" t="s">
        <v>5717</v>
      </c>
    </row>
    <row r="8394" customHeight="1" spans="1:20">
      <c r="A8394" s="6">
        <v>45220</v>
      </c>
      <c r="B8394" s="7" t="s">
        <v>41858</v>
      </c>
      <c r="C8394" s="7" t="s">
        <v>5629</v>
      </c>
      <c r="D8394" s="8" t="s">
        <v>22</v>
      </c>
      <c r="E8394" s="7" t="s">
        <v>41859</v>
      </c>
      <c r="F8394" s="7" t="s">
        <v>41860</v>
      </c>
      <c r="G8394" s="8" t="s">
        <v>82</v>
      </c>
      <c r="H8394" s="8" t="s">
        <v>110</v>
      </c>
      <c r="I8394" s="8" t="s">
        <v>5632</v>
      </c>
      <c r="J8394" s="8" t="s">
        <v>27</v>
      </c>
      <c r="K8394" s="8" t="s">
        <v>28</v>
      </c>
      <c r="L8394" s="8" t="s">
        <v>43</v>
      </c>
      <c r="M8394" s="7" t="s">
        <v>169</v>
      </c>
      <c r="N8394" s="7" t="s">
        <v>5633</v>
      </c>
      <c r="O8394" s="8" t="s">
        <v>32</v>
      </c>
      <c r="P8394" s="8" t="s">
        <v>22</v>
      </c>
      <c r="Q8394" s="8" t="s">
        <v>41861</v>
      </c>
      <c r="R8394" s="8" t="s">
        <v>168</v>
      </c>
      <c r="S8394" s="7" t="s">
        <v>41862</v>
      </c>
      <c r="T8394" s="7" t="s">
        <v>6081</v>
      </c>
    </row>
    <row r="8395" customHeight="1" spans="1:20">
      <c r="A8395" s="6">
        <v>45220</v>
      </c>
      <c r="B8395" s="7" t="s">
        <v>41863</v>
      </c>
      <c r="C8395" s="7" t="s">
        <v>5629</v>
      </c>
      <c r="D8395" s="8" t="s">
        <v>22</v>
      </c>
      <c r="E8395" s="7" t="s">
        <v>41864</v>
      </c>
      <c r="F8395" s="7" t="s">
        <v>41760</v>
      </c>
      <c r="G8395" s="8" t="s">
        <v>82</v>
      </c>
      <c r="H8395" s="8" t="s">
        <v>148</v>
      </c>
      <c r="I8395" s="8" t="s">
        <v>5632</v>
      </c>
      <c r="J8395" s="8" t="s">
        <v>27</v>
      </c>
      <c r="K8395" s="8" t="s">
        <v>28</v>
      </c>
      <c r="L8395" s="8" t="s">
        <v>43</v>
      </c>
      <c r="M8395" s="7" t="s">
        <v>169</v>
      </c>
      <c r="N8395" s="7" t="s">
        <v>5633</v>
      </c>
      <c r="O8395" s="8" t="s">
        <v>32</v>
      </c>
      <c r="P8395" s="8" t="s">
        <v>22</v>
      </c>
      <c r="Q8395" s="8" t="s">
        <v>41865</v>
      </c>
      <c r="R8395" s="8" t="s">
        <v>168</v>
      </c>
      <c r="S8395" s="7" t="s">
        <v>29989</v>
      </c>
      <c r="T8395" s="7" t="s">
        <v>5649</v>
      </c>
    </row>
    <row r="8396" customHeight="1" spans="1:20">
      <c r="A8396" s="6">
        <v>45220</v>
      </c>
      <c r="B8396" s="7" t="s">
        <v>41866</v>
      </c>
      <c r="C8396" s="7" t="s">
        <v>5644</v>
      </c>
      <c r="D8396" s="8" t="s">
        <v>22</v>
      </c>
      <c r="E8396" s="7" t="s">
        <v>41867</v>
      </c>
      <c r="F8396" s="7" t="s">
        <v>41868</v>
      </c>
      <c r="G8396" s="8" t="s">
        <v>82</v>
      </c>
      <c r="H8396" s="8" t="s">
        <v>148</v>
      </c>
      <c r="I8396" s="8" t="s">
        <v>168</v>
      </c>
      <c r="J8396" s="8" t="s">
        <v>27</v>
      </c>
      <c r="K8396" s="8" t="s">
        <v>28</v>
      </c>
      <c r="L8396" s="8" t="s">
        <v>43</v>
      </c>
      <c r="M8396" s="7" t="s">
        <v>169</v>
      </c>
      <c r="N8396" s="7" t="s">
        <v>5633</v>
      </c>
      <c r="O8396" s="8" t="s">
        <v>32</v>
      </c>
      <c r="P8396" s="8" t="s">
        <v>22</v>
      </c>
      <c r="Q8396" s="8" t="s">
        <v>41869</v>
      </c>
      <c r="R8396" s="8" t="s">
        <v>168</v>
      </c>
      <c r="S8396" s="7" t="s">
        <v>41870</v>
      </c>
      <c r="T8396" s="7" t="s">
        <v>6102</v>
      </c>
    </row>
    <row r="8397" customHeight="1" spans="1:20">
      <c r="A8397" s="6">
        <v>45220</v>
      </c>
      <c r="B8397" s="7" t="s">
        <v>41871</v>
      </c>
      <c r="C8397" s="7" t="s">
        <v>5629</v>
      </c>
      <c r="D8397" s="8" t="s">
        <v>22</v>
      </c>
      <c r="E8397" s="7" t="s">
        <v>41872</v>
      </c>
      <c r="F8397" s="7" t="s">
        <v>41873</v>
      </c>
      <c r="G8397" s="8" t="s">
        <v>82</v>
      </c>
      <c r="H8397" s="8" t="s">
        <v>22</v>
      </c>
      <c r="I8397" s="8" t="s">
        <v>5632</v>
      </c>
      <c r="J8397" s="8" t="s">
        <v>27</v>
      </c>
      <c r="K8397" s="8" t="s">
        <v>28</v>
      </c>
      <c r="L8397" s="8" t="s">
        <v>43</v>
      </c>
      <c r="M8397" s="7" t="s">
        <v>169</v>
      </c>
      <c r="N8397" s="7" t="s">
        <v>5633</v>
      </c>
      <c r="O8397" s="8" t="s">
        <v>32</v>
      </c>
      <c r="P8397" s="8" t="s">
        <v>22</v>
      </c>
      <c r="Q8397" s="8" t="s">
        <v>41874</v>
      </c>
      <c r="R8397" s="8" t="s">
        <v>168</v>
      </c>
      <c r="S8397" s="7" t="s">
        <v>41875</v>
      </c>
      <c r="T8397" s="7" t="s">
        <v>5717</v>
      </c>
    </row>
    <row r="8398" customHeight="1" spans="1:20">
      <c r="A8398" s="6">
        <v>45220</v>
      </c>
      <c r="B8398" s="7" t="s">
        <v>41876</v>
      </c>
      <c r="C8398" s="7" t="s">
        <v>5629</v>
      </c>
      <c r="D8398" s="8" t="s">
        <v>22</v>
      </c>
      <c r="E8398" s="7" t="s">
        <v>41877</v>
      </c>
      <c r="F8398" s="7" t="s">
        <v>41878</v>
      </c>
      <c r="G8398" s="8" t="s">
        <v>82</v>
      </c>
      <c r="H8398" s="8" t="s">
        <v>22</v>
      </c>
      <c r="I8398" s="8" t="s">
        <v>5632</v>
      </c>
      <c r="J8398" s="8" t="s">
        <v>27</v>
      </c>
      <c r="K8398" s="8" t="s">
        <v>28</v>
      </c>
      <c r="L8398" s="8" t="s">
        <v>43</v>
      </c>
      <c r="M8398" s="7" t="s">
        <v>169</v>
      </c>
      <c r="N8398" s="7" t="s">
        <v>5633</v>
      </c>
      <c r="O8398" s="8" t="s">
        <v>32</v>
      </c>
      <c r="P8398" s="8" t="s">
        <v>22</v>
      </c>
      <c r="Q8398" s="8" t="s">
        <v>41879</v>
      </c>
      <c r="R8398" s="8" t="s">
        <v>168</v>
      </c>
      <c r="S8398" s="7" t="s">
        <v>41880</v>
      </c>
      <c r="T8398" s="7" t="s">
        <v>5649</v>
      </c>
    </row>
    <row r="8399" customHeight="1" spans="1:20">
      <c r="A8399" s="6">
        <v>45220</v>
      </c>
      <c r="B8399" s="7" t="s">
        <v>41881</v>
      </c>
      <c r="C8399" s="7" t="s">
        <v>5629</v>
      </c>
      <c r="D8399" s="8" t="s">
        <v>22</v>
      </c>
      <c r="E8399" s="7" t="s">
        <v>41882</v>
      </c>
      <c r="F8399" s="7" t="s">
        <v>41883</v>
      </c>
      <c r="G8399" s="8" t="s">
        <v>82</v>
      </c>
      <c r="H8399" s="8" t="s">
        <v>22</v>
      </c>
      <c r="I8399" s="8" t="s">
        <v>5632</v>
      </c>
      <c r="J8399" s="8" t="s">
        <v>27</v>
      </c>
      <c r="K8399" s="8" t="s">
        <v>28</v>
      </c>
      <c r="L8399" s="8" t="s">
        <v>43</v>
      </c>
      <c r="M8399" s="7" t="s">
        <v>169</v>
      </c>
      <c r="N8399" s="7" t="s">
        <v>5633</v>
      </c>
      <c r="O8399" s="8" t="s">
        <v>32</v>
      </c>
      <c r="P8399" s="8" t="s">
        <v>22</v>
      </c>
      <c r="Q8399" s="8" t="s">
        <v>41884</v>
      </c>
      <c r="R8399" s="8" t="s">
        <v>168</v>
      </c>
      <c r="S8399" s="7" t="s">
        <v>41885</v>
      </c>
      <c r="T8399" s="7" t="s">
        <v>5649</v>
      </c>
    </row>
    <row r="8400" customHeight="1" spans="1:20">
      <c r="A8400" s="6">
        <v>45220</v>
      </c>
      <c r="B8400" s="7" t="s">
        <v>41886</v>
      </c>
      <c r="C8400" s="7" t="s">
        <v>5644</v>
      </c>
      <c r="D8400" s="8" t="s">
        <v>22</v>
      </c>
      <c r="E8400" s="7" t="s">
        <v>41887</v>
      </c>
      <c r="F8400" s="7" t="s">
        <v>41888</v>
      </c>
      <c r="G8400" s="8" t="s">
        <v>82</v>
      </c>
      <c r="H8400" s="8" t="s">
        <v>22</v>
      </c>
      <c r="I8400" s="8" t="s">
        <v>168</v>
      </c>
      <c r="J8400" s="8" t="s">
        <v>27</v>
      </c>
      <c r="K8400" s="8" t="s">
        <v>28</v>
      </c>
      <c r="L8400" s="8" t="s">
        <v>43</v>
      </c>
      <c r="M8400" s="7" t="s">
        <v>169</v>
      </c>
      <c r="N8400" s="7" t="s">
        <v>5633</v>
      </c>
      <c r="O8400" s="8" t="s">
        <v>32</v>
      </c>
      <c r="P8400" s="8" t="s">
        <v>22</v>
      </c>
      <c r="Q8400" s="8" t="s">
        <v>41889</v>
      </c>
      <c r="R8400" s="8" t="s">
        <v>168</v>
      </c>
      <c r="S8400" s="7" t="s">
        <v>41890</v>
      </c>
      <c r="T8400" s="7" t="s">
        <v>5655</v>
      </c>
    </row>
    <row r="8401" customHeight="1" spans="1:20">
      <c r="A8401" s="6">
        <v>45220</v>
      </c>
      <c r="B8401" s="7" t="s">
        <v>41891</v>
      </c>
      <c r="C8401" s="7" t="s">
        <v>5822</v>
      </c>
      <c r="D8401" s="8" t="s">
        <v>22</v>
      </c>
      <c r="E8401" s="7" t="s">
        <v>41892</v>
      </c>
      <c r="F8401" s="7" t="s">
        <v>8466</v>
      </c>
      <c r="G8401" s="8" t="s">
        <v>82</v>
      </c>
      <c r="H8401" s="8" t="s">
        <v>22</v>
      </c>
      <c r="I8401" s="8" t="s">
        <v>5737</v>
      </c>
      <c r="J8401" s="8" t="s">
        <v>27</v>
      </c>
      <c r="K8401" s="8" t="s">
        <v>28</v>
      </c>
      <c r="L8401" s="8" t="s">
        <v>43</v>
      </c>
      <c r="M8401" s="7" t="s">
        <v>169</v>
      </c>
      <c r="N8401" s="7" t="s">
        <v>5633</v>
      </c>
      <c r="O8401" s="8" t="s">
        <v>32</v>
      </c>
      <c r="P8401" s="8" t="s">
        <v>22</v>
      </c>
      <c r="Q8401" s="8" t="s">
        <v>41893</v>
      </c>
      <c r="R8401" s="8" t="s">
        <v>168</v>
      </c>
      <c r="S8401" s="7" t="s">
        <v>41894</v>
      </c>
      <c r="T8401" s="7" t="s">
        <v>5649</v>
      </c>
    </row>
    <row r="8402" customHeight="1" spans="1:20">
      <c r="A8402" s="6">
        <v>45220</v>
      </c>
      <c r="B8402" s="7" t="s">
        <v>41895</v>
      </c>
      <c r="C8402" s="7" t="s">
        <v>5629</v>
      </c>
      <c r="D8402" s="8" t="s">
        <v>22</v>
      </c>
      <c r="E8402" s="7" t="s">
        <v>41896</v>
      </c>
      <c r="F8402" s="7" t="s">
        <v>41897</v>
      </c>
      <c r="G8402" s="8" t="s">
        <v>82</v>
      </c>
      <c r="H8402" s="8" t="s">
        <v>41898</v>
      </c>
      <c r="I8402" s="8" t="s">
        <v>5632</v>
      </c>
      <c r="J8402" s="8" t="s">
        <v>27</v>
      </c>
      <c r="K8402" s="8" t="s">
        <v>28</v>
      </c>
      <c r="L8402" s="8" t="s">
        <v>43</v>
      </c>
      <c r="M8402" s="7" t="s">
        <v>169</v>
      </c>
      <c r="N8402" s="7" t="s">
        <v>5633</v>
      </c>
      <c r="O8402" s="8" t="s">
        <v>32</v>
      </c>
      <c r="P8402" s="8" t="s">
        <v>22</v>
      </c>
      <c r="Q8402" s="8" t="s">
        <v>41899</v>
      </c>
      <c r="R8402" s="8" t="s">
        <v>168</v>
      </c>
      <c r="S8402" s="7" t="s">
        <v>41900</v>
      </c>
      <c r="T8402" s="7" t="s">
        <v>5723</v>
      </c>
    </row>
    <row r="8403" customHeight="1" spans="1:20">
      <c r="A8403" s="6">
        <v>45220</v>
      </c>
      <c r="B8403" s="7" t="s">
        <v>41901</v>
      </c>
      <c r="C8403" s="7" t="s">
        <v>5644</v>
      </c>
      <c r="D8403" s="8" t="s">
        <v>22</v>
      </c>
      <c r="E8403" s="7" t="s">
        <v>41902</v>
      </c>
      <c r="F8403" s="7" t="s">
        <v>41903</v>
      </c>
      <c r="G8403" s="8" t="s">
        <v>82</v>
      </c>
      <c r="H8403" s="8" t="s">
        <v>22</v>
      </c>
      <c r="I8403" s="8" t="s">
        <v>168</v>
      </c>
      <c r="J8403" s="8" t="s">
        <v>27</v>
      </c>
      <c r="K8403" s="8" t="s">
        <v>28</v>
      </c>
      <c r="L8403" s="8" t="s">
        <v>43</v>
      </c>
      <c r="M8403" s="7" t="s">
        <v>169</v>
      </c>
      <c r="N8403" s="7" t="s">
        <v>5633</v>
      </c>
      <c r="O8403" s="8" t="s">
        <v>32</v>
      </c>
      <c r="P8403" s="8" t="s">
        <v>22</v>
      </c>
      <c r="Q8403" s="8" t="s">
        <v>41904</v>
      </c>
      <c r="R8403" s="8" t="s">
        <v>168</v>
      </c>
      <c r="S8403" s="7" t="s">
        <v>41905</v>
      </c>
      <c r="T8403" s="7" t="s">
        <v>5655</v>
      </c>
    </row>
    <row r="8404" customHeight="1" spans="1:20">
      <c r="A8404" s="6">
        <v>45220</v>
      </c>
      <c r="B8404" s="7" t="s">
        <v>41906</v>
      </c>
      <c r="C8404" s="7" t="s">
        <v>5629</v>
      </c>
      <c r="D8404" s="8" t="s">
        <v>22</v>
      </c>
      <c r="E8404" s="7" t="s">
        <v>41907</v>
      </c>
      <c r="F8404" s="7" t="s">
        <v>41908</v>
      </c>
      <c r="G8404" s="8" t="s">
        <v>82</v>
      </c>
      <c r="H8404" s="8" t="s">
        <v>22</v>
      </c>
      <c r="I8404" s="8" t="s">
        <v>5632</v>
      </c>
      <c r="J8404" s="8" t="s">
        <v>27</v>
      </c>
      <c r="K8404" s="8" t="s">
        <v>28</v>
      </c>
      <c r="L8404" s="8" t="s">
        <v>43</v>
      </c>
      <c r="M8404" s="7" t="s">
        <v>169</v>
      </c>
      <c r="N8404" s="7" t="s">
        <v>5633</v>
      </c>
      <c r="O8404" s="8" t="s">
        <v>32</v>
      </c>
      <c r="P8404" s="8" t="s">
        <v>22</v>
      </c>
      <c r="Q8404" s="8" t="s">
        <v>41909</v>
      </c>
      <c r="R8404" s="8" t="s">
        <v>168</v>
      </c>
      <c r="S8404" s="7" t="s">
        <v>41910</v>
      </c>
      <c r="T8404" s="7" t="s">
        <v>5649</v>
      </c>
    </row>
    <row r="8405" customHeight="1" spans="1:20">
      <c r="A8405" s="6">
        <v>45220</v>
      </c>
      <c r="B8405" s="7" t="s">
        <v>41911</v>
      </c>
      <c r="C8405" s="7" t="s">
        <v>5644</v>
      </c>
      <c r="D8405" s="8" t="s">
        <v>22</v>
      </c>
      <c r="E8405" s="7" t="s">
        <v>41912</v>
      </c>
      <c r="F8405" s="7" t="s">
        <v>41913</v>
      </c>
      <c r="G8405" s="8" t="s">
        <v>82</v>
      </c>
      <c r="H8405" s="8" t="s">
        <v>22</v>
      </c>
      <c r="I8405" s="8" t="s">
        <v>168</v>
      </c>
      <c r="J8405" s="8" t="s">
        <v>27</v>
      </c>
      <c r="K8405" s="8" t="s">
        <v>28</v>
      </c>
      <c r="L8405" s="8" t="s">
        <v>43</v>
      </c>
      <c r="M8405" s="7" t="s">
        <v>169</v>
      </c>
      <c r="N8405" s="7" t="s">
        <v>5633</v>
      </c>
      <c r="O8405" s="8" t="s">
        <v>32</v>
      </c>
      <c r="P8405" s="8" t="s">
        <v>22</v>
      </c>
      <c r="Q8405" s="8" t="s">
        <v>41914</v>
      </c>
      <c r="R8405" s="8" t="s">
        <v>168</v>
      </c>
      <c r="S8405" s="7" t="s">
        <v>41915</v>
      </c>
      <c r="T8405" s="7" t="s">
        <v>8758</v>
      </c>
    </row>
    <row r="8406" customHeight="1" spans="1:20">
      <c r="A8406" s="6">
        <v>45220</v>
      </c>
      <c r="B8406" s="7" t="s">
        <v>41916</v>
      </c>
      <c r="C8406" s="7" t="s">
        <v>5644</v>
      </c>
      <c r="D8406" s="8" t="s">
        <v>22</v>
      </c>
      <c r="E8406" s="7" t="s">
        <v>41917</v>
      </c>
      <c r="F8406" s="7" t="s">
        <v>41918</v>
      </c>
      <c r="G8406" s="8" t="s">
        <v>82</v>
      </c>
      <c r="H8406" s="8" t="s">
        <v>22</v>
      </c>
      <c r="I8406" s="8" t="s">
        <v>168</v>
      </c>
      <c r="J8406" s="8" t="s">
        <v>27</v>
      </c>
      <c r="K8406" s="8" t="s">
        <v>28</v>
      </c>
      <c r="L8406" s="8" t="s">
        <v>43</v>
      </c>
      <c r="M8406" s="7" t="s">
        <v>169</v>
      </c>
      <c r="N8406" s="7" t="s">
        <v>5633</v>
      </c>
      <c r="O8406" s="8" t="s">
        <v>32</v>
      </c>
      <c r="P8406" s="8" t="s">
        <v>22</v>
      </c>
      <c r="Q8406" s="8" t="s">
        <v>41919</v>
      </c>
      <c r="R8406" s="8" t="s">
        <v>168</v>
      </c>
      <c r="S8406" s="7" t="s">
        <v>41920</v>
      </c>
      <c r="T8406" s="7" t="s">
        <v>5649</v>
      </c>
    </row>
    <row r="8407" customHeight="1" spans="1:20">
      <c r="A8407" s="6">
        <v>45220</v>
      </c>
      <c r="B8407" s="7" t="s">
        <v>41921</v>
      </c>
      <c r="C8407" s="7" t="s">
        <v>5822</v>
      </c>
      <c r="D8407" s="8" t="s">
        <v>22</v>
      </c>
      <c r="E8407" s="7" t="s">
        <v>41922</v>
      </c>
      <c r="F8407" s="7" t="s">
        <v>41923</v>
      </c>
      <c r="G8407" s="8" t="s">
        <v>82</v>
      </c>
      <c r="H8407" s="8" t="s">
        <v>22</v>
      </c>
      <c r="I8407" s="8" t="s">
        <v>5737</v>
      </c>
      <c r="J8407" s="8" t="s">
        <v>27</v>
      </c>
      <c r="K8407" s="8" t="s">
        <v>28</v>
      </c>
      <c r="L8407" s="8" t="s">
        <v>43</v>
      </c>
      <c r="M8407" s="7" t="s">
        <v>169</v>
      </c>
      <c r="N8407" s="7" t="s">
        <v>5633</v>
      </c>
      <c r="O8407" s="8" t="s">
        <v>32</v>
      </c>
      <c r="P8407" s="8" t="s">
        <v>22</v>
      </c>
      <c r="Q8407" s="8" t="s">
        <v>41924</v>
      </c>
      <c r="R8407" s="8" t="s">
        <v>168</v>
      </c>
      <c r="S8407" s="7" t="s">
        <v>41925</v>
      </c>
      <c r="T8407" s="7" t="s">
        <v>5649</v>
      </c>
    </row>
    <row r="8408" customHeight="1" spans="1:20">
      <c r="A8408" s="6">
        <v>45220</v>
      </c>
      <c r="B8408" s="7" t="s">
        <v>41926</v>
      </c>
      <c r="C8408" s="7" t="s">
        <v>5629</v>
      </c>
      <c r="D8408" s="8" t="s">
        <v>22</v>
      </c>
      <c r="E8408" s="7" t="s">
        <v>41927</v>
      </c>
      <c r="F8408" s="7" t="s">
        <v>41928</v>
      </c>
      <c r="G8408" s="8" t="s">
        <v>82</v>
      </c>
      <c r="H8408" s="8" t="s">
        <v>22</v>
      </c>
      <c r="I8408" s="8" t="s">
        <v>5632</v>
      </c>
      <c r="J8408" s="8" t="s">
        <v>27</v>
      </c>
      <c r="K8408" s="8" t="s">
        <v>28</v>
      </c>
      <c r="L8408" s="8" t="s">
        <v>43</v>
      </c>
      <c r="M8408" s="7" t="s">
        <v>169</v>
      </c>
      <c r="N8408" s="7" t="s">
        <v>5633</v>
      </c>
      <c r="O8408" s="8" t="s">
        <v>32</v>
      </c>
      <c r="P8408" s="8" t="s">
        <v>22</v>
      </c>
      <c r="Q8408" s="8" t="s">
        <v>41929</v>
      </c>
      <c r="R8408" s="8" t="s">
        <v>168</v>
      </c>
      <c r="S8408" s="7" t="s">
        <v>41930</v>
      </c>
      <c r="T8408" s="7" t="s">
        <v>5717</v>
      </c>
    </row>
    <row r="8409" customHeight="1" spans="1:20">
      <c r="A8409" s="6">
        <v>45220</v>
      </c>
      <c r="B8409" s="7" t="s">
        <v>41931</v>
      </c>
      <c r="C8409" s="7" t="s">
        <v>5629</v>
      </c>
      <c r="D8409" s="8" t="s">
        <v>22</v>
      </c>
      <c r="E8409" s="7" t="s">
        <v>41932</v>
      </c>
      <c r="F8409" s="7" t="s">
        <v>41933</v>
      </c>
      <c r="G8409" s="8" t="s">
        <v>82</v>
      </c>
      <c r="H8409" s="8" t="s">
        <v>22</v>
      </c>
      <c r="I8409" s="8" t="s">
        <v>5632</v>
      </c>
      <c r="J8409" s="8" t="s">
        <v>27</v>
      </c>
      <c r="K8409" s="8" t="s">
        <v>28</v>
      </c>
      <c r="L8409" s="8" t="s">
        <v>43</v>
      </c>
      <c r="M8409" s="7" t="s">
        <v>169</v>
      </c>
      <c r="N8409" s="7" t="s">
        <v>5633</v>
      </c>
      <c r="O8409" s="8" t="s">
        <v>32</v>
      </c>
      <c r="P8409" s="8" t="s">
        <v>22</v>
      </c>
      <c r="Q8409" s="8" t="s">
        <v>41934</v>
      </c>
      <c r="R8409" s="8" t="s">
        <v>168</v>
      </c>
      <c r="S8409" s="7" t="s">
        <v>41935</v>
      </c>
      <c r="T8409" s="7" t="s">
        <v>5717</v>
      </c>
    </row>
    <row r="8410" customHeight="1" spans="1:20">
      <c r="A8410" s="6">
        <v>45220</v>
      </c>
      <c r="B8410" s="7" t="s">
        <v>41936</v>
      </c>
      <c r="C8410" s="7" t="s">
        <v>5685</v>
      </c>
      <c r="D8410" s="8" t="s">
        <v>22</v>
      </c>
      <c r="E8410" s="7" t="s">
        <v>41937</v>
      </c>
      <c r="F8410" s="7" t="s">
        <v>41938</v>
      </c>
      <c r="G8410" s="8" t="s">
        <v>82</v>
      </c>
      <c r="H8410" s="8" t="s">
        <v>22</v>
      </c>
      <c r="I8410" s="8" t="s">
        <v>168</v>
      </c>
      <c r="J8410" s="8" t="s">
        <v>27</v>
      </c>
      <c r="K8410" s="8" t="s">
        <v>28</v>
      </c>
      <c r="L8410" s="8" t="s">
        <v>43</v>
      </c>
      <c r="M8410" s="7" t="s">
        <v>169</v>
      </c>
      <c r="N8410" s="7" t="s">
        <v>5633</v>
      </c>
      <c r="O8410" s="8" t="s">
        <v>32</v>
      </c>
      <c r="P8410" s="8" t="s">
        <v>22</v>
      </c>
      <c r="Q8410" s="8" t="s">
        <v>41939</v>
      </c>
      <c r="R8410" s="8" t="s">
        <v>168</v>
      </c>
      <c r="S8410" s="7" t="s">
        <v>41940</v>
      </c>
      <c r="T8410" s="7" t="s">
        <v>5655</v>
      </c>
    </row>
    <row r="8411" customHeight="1" spans="1:20">
      <c r="A8411" s="6">
        <v>45220</v>
      </c>
      <c r="B8411" s="7" t="s">
        <v>41941</v>
      </c>
      <c r="C8411" s="7" t="s">
        <v>5848</v>
      </c>
      <c r="D8411" s="8" t="s">
        <v>22</v>
      </c>
      <c r="E8411" s="7" t="s">
        <v>41942</v>
      </c>
      <c r="F8411" s="7" t="s">
        <v>4875</v>
      </c>
      <c r="G8411" s="8" t="s">
        <v>82</v>
      </c>
      <c r="H8411" s="8" t="s">
        <v>22</v>
      </c>
      <c r="I8411" s="8" t="s">
        <v>168</v>
      </c>
      <c r="J8411" s="8" t="s">
        <v>27</v>
      </c>
      <c r="K8411" s="8" t="s">
        <v>28</v>
      </c>
      <c r="L8411" s="8" t="s">
        <v>43</v>
      </c>
      <c r="M8411" s="7" t="s">
        <v>169</v>
      </c>
      <c r="N8411" s="7" t="s">
        <v>5633</v>
      </c>
      <c r="O8411" s="8" t="s">
        <v>32</v>
      </c>
      <c r="P8411" s="8" t="s">
        <v>22</v>
      </c>
      <c r="Q8411" s="8" t="s">
        <v>41943</v>
      </c>
      <c r="R8411" s="8" t="s">
        <v>168</v>
      </c>
      <c r="S8411" s="7" t="s">
        <v>41944</v>
      </c>
      <c r="T8411" s="7" t="s">
        <v>6081</v>
      </c>
    </row>
    <row r="8412" customHeight="1" spans="1:20">
      <c r="A8412" s="6">
        <v>45220</v>
      </c>
      <c r="B8412" s="7" t="s">
        <v>41945</v>
      </c>
      <c r="C8412" s="7" t="s">
        <v>5685</v>
      </c>
      <c r="D8412" s="8" t="s">
        <v>22</v>
      </c>
      <c r="E8412" s="7" t="s">
        <v>41946</v>
      </c>
      <c r="F8412" s="7" t="s">
        <v>41947</v>
      </c>
      <c r="G8412" s="8" t="s">
        <v>82</v>
      </c>
      <c r="H8412" s="8" t="s">
        <v>22</v>
      </c>
      <c r="I8412" s="8" t="s">
        <v>168</v>
      </c>
      <c r="J8412" s="8" t="s">
        <v>27</v>
      </c>
      <c r="K8412" s="8" t="s">
        <v>28</v>
      </c>
      <c r="L8412" s="8" t="s">
        <v>43</v>
      </c>
      <c r="M8412" s="7" t="s">
        <v>169</v>
      </c>
      <c r="N8412" s="7" t="s">
        <v>5633</v>
      </c>
      <c r="O8412" s="8" t="s">
        <v>32</v>
      </c>
      <c r="P8412" s="8" t="s">
        <v>22</v>
      </c>
      <c r="Q8412" s="8" t="s">
        <v>41948</v>
      </c>
      <c r="R8412" s="8" t="s">
        <v>46</v>
      </c>
      <c r="S8412" s="7" t="s">
        <v>41949</v>
      </c>
      <c r="T8412" s="7" t="s">
        <v>5661</v>
      </c>
    </row>
    <row r="8413" customHeight="1" spans="1:20">
      <c r="A8413" s="6">
        <v>45220</v>
      </c>
      <c r="B8413" s="7" t="s">
        <v>41950</v>
      </c>
      <c r="C8413" s="7" t="s">
        <v>5644</v>
      </c>
      <c r="D8413" s="8" t="s">
        <v>22</v>
      </c>
      <c r="E8413" s="7" t="s">
        <v>41951</v>
      </c>
      <c r="F8413" s="7" t="s">
        <v>41952</v>
      </c>
      <c r="G8413" s="8" t="s">
        <v>82</v>
      </c>
      <c r="H8413" s="8" t="s">
        <v>22</v>
      </c>
      <c r="I8413" s="8" t="s">
        <v>168</v>
      </c>
      <c r="J8413" s="8" t="s">
        <v>27</v>
      </c>
      <c r="K8413" s="8" t="s">
        <v>28</v>
      </c>
      <c r="L8413" s="8" t="s">
        <v>43</v>
      </c>
      <c r="M8413" s="7" t="s">
        <v>169</v>
      </c>
      <c r="N8413" s="7" t="s">
        <v>5633</v>
      </c>
      <c r="O8413" s="8" t="s">
        <v>32</v>
      </c>
      <c r="P8413" s="8" t="s">
        <v>22</v>
      </c>
      <c r="Q8413" s="8" t="s">
        <v>41953</v>
      </c>
      <c r="R8413" s="8" t="s">
        <v>168</v>
      </c>
      <c r="S8413" s="7" t="s">
        <v>41954</v>
      </c>
      <c r="T8413" s="7" t="s">
        <v>5636</v>
      </c>
    </row>
    <row r="8414" customHeight="1" spans="1:20">
      <c r="A8414" s="6">
        <v>45220</v>
      </c>
      <c r="B8414" s="7" t="s">
        <v>41955</v>
      </c>
      <c r="C8414" s="7" t="s">
        <v>5685</v>
      </c>
      <c r="D8414" s="8" t="s">
        <v>22</v>
      </c>
      <c r="E8414" s="7" t="s">
        <v>41956</v>
      </c>
      <c r="F8414" s="7" t="s">
        <v>41957</v>
      </c>
      <c r="G8414" s="8" t="s">
        <v>82</v>
      </c>
      <c r="H8414" s="8" t="s">
        <v>137</v>
      </c>
      <c r="I8414" s="8" t="s">
        <v>511</v>
      </c>
      <c r="J8414" s="8" t="s">
        <v>27</v>
      </c>
      <c r="K8414" s="8" t="s">
        <v>28</v>
      </c>
      <c r="L8414" s="8" t="s">
        <v>43</v>
      </c>
      <c r="M8414" s="7" t="s">
        <v>169</v>
      </c>
      <c r="N8414" s="7" t="s">
        <v>5633</v>
      </c>
      <c r="O8414" s="8" t="s">
        <v>32</v>
      </c>
      <c r="P8414" s="8" t="s">
        <v>22</v>
      </c>
      <c r="Q8414" s="8" t="s">
        <v>41958</v>
      </c>
      <c r="R8414" s="8" t="s">
        <v>168</v>
      </c>
      <c r="S8414" s="7" t="s">
        <v>41959</v>
      </c>
      <c r="T8414" s="7" t="s">
        <v>5636</v>
      </c>
    </row>
    <row r="8415" customHeight="1" spans="1:20">
      <c r="A8415" s="6">
        <v>45220</v>
      </c>
      <c r="B8415" s="7" t="s">
        <v>41960</v>
      </c>
      <c r="C8415" s="7" t="s">
        <v>5644</v>
      </c>
      <c r="D8415" s="8" t="s">
        <v>22</v>
      </c>
      <c r="E8415" s="7" t="s">
        <v>41961</v>
      </c>
      <c r="F8415" s="7" t="s">
        <v>26001</v>
      </c>
      <c r="G8415" s="8" t="s">
        <v>82</v>
      </c>
      <c r="H8415" s="8" t="s">
        <v>110</v>
      </c>
      <c r="I8415" s="8" t="s">
        <v>337</v>
      </c>
      <c r="J8415" s="8" t="s">
        <v>27</v>
      </c>
      <c r="K8415" s="8" t="s">
        <v>28</v>
      </c>
      <c r="L8415" s="8" t="s">
        <v>43</v>
      </c>
      <c r="M8415" s="7" t="s">
        <v>169</v>
      </c>
      <c r="N8415" s="7" t="s">
        <v>5633</v>
      </c>
      <c r="O8415" s="8" t="s">
        <v>32</v>
      </c>
      <c r="P8415" s="8" t="s">
        <v>22</v>
      </c>
      <c r="Q8415" s="8" t="s">
        <v>41962</v>
      </c>
      <c r="R8415" s="8" t="s">
        <v>168</v>
      </c>
      <c r="S8415" s="7" t="s">
        <v>41963</v>
      </c>
      <c r="T8415" s="7" t="s">
        <v>5636</v>
      </c>
    </row>
    <row r="8416" customHeight="1" spans="1:20">
      <c r="A8416" s="6">
        <v>45220</v>
      </c>
      <c r="B8416" s="7" t="s">
        <v>41964</v>
      </c>
      <c r="C8416" s="7" t="s">
        <v>5879</v>
      </c>
      <c r="D8416" s="8" t="s">
        <v>22</v>
      </c>
      <c r="E8416" s="7" t="s">
        <v>41965</v>
      </c>
      <c r="F8416" s="7" t="s">
        <v>41966</v>
      </c>
      <c r="G8416" s="8" t="s">
        <v>82</v>
      </c>
      <c r="H8416" s="8" t="s">
        <v>22</v>
      </c>
      <c r="I8416" s="8" t="s">
        <v>5737</v>
      </c>
      <c r="J8416" s="8" t="s">
        <v>27</v>
      </c>
      <c r="K8416" s="8" t="s">
        <v>28</v>
      </c>
      <c r="L8416" s="8" t="s">
        <v>43</v>
      </c>
      <c r="M8416" s="7" t="s">
        <v>169</v>
      </c>
      <c r="N8416" s="7" t="s">
        <v>5633</v>
      </c>
      <c r="O8416" s="8" t="s">
        <v>32</v>
      </c>
      <c r="P8416" s="8" t="s">
        <v>22</v>
      </c>
      <c r="Q8416" s="8" t="s">
        <v>41967</v>
      </c>
      <c r="R8416" s="8" t="s">
        <v>168</v>
      </c>
      <c r="S8416" s="7" t="s">
        <v>41968</v>
      </c>
      <c r="T8416" s="7" t="s">
        <v>5649</v>
      </c>
    </row>
    <row r="8417" customHeight="1" spans="1:20">
      <c r="A8417" s="6">
        <v>45220</v>
      </c>
      <c r="B8417" s="7" t="s">
        <v>41969</v>
      </c>
      <c r="C8417" s="7" t="s">
        <v>5629</v>
      </c>
      <c r="D8417" s="8" t="s">
        <v>22</v>
      </c>
      <c r="E8417" s="7" t="s">
        <v>41970</v>
      </c>
      <c r="F8417" s="7" t="s">
        <v>41971</v>
      </c>
      <c r="G8417" s="8" t="s">
        <v>82</v>
      </c>
      <c r="H8417" s="8" t="s">
        <v>22</v>
      </c>
      <c r="I8417" s="8" t="s">
        <v>5632</v>
      </c>
      <c r="J8417" s="8" t="s">
        <v>27</v>
      </c>
      <c r="K8417" s="8" t="s">
        <v>28</v>
      </c>
      <c r="L8417" s="8" t="s">
        <v>43</v>
      </c>
      <c r="M8417" s="7" t="s">
        <v>169</v>
      </c>
      <c r="N8417" s="7" t="s">
        <v>5633</v>
      </c>
      <c r="O8417" s="8" t="s">
        <v>32</v>
      </c>
      <c r="P8417" s="8" t="s">
        <v>22</v>
      </c>
      <c r="Q8417" s="8" t="s">
        <v>41972</v>
      </c>
      <c r="R8417" s="8" t="s">
        <v>168</v>
      </c>
      <c r="S8417" s="7" t="s">
        <v>41973</v>
      </c>
      <c r="T8417" s="7" t="s">
        <v>5655</v>
      </c>
    </row>
    <row r="8418" customHeight="1" spans="1:20">
      <c r="A8418" s="6">
        <v>45220</v>
      </c>
      <c r="B8418" s="7" t="s">
        <v>41974</v>
      </c>
      <c r="C8418" s="7" t="s">
        <v>41975</v>
      </c>
      <c r="D8418" s="8" t="s">
        <v>22</v>
      </c>
      <c r="E8418" s="7" t="s">
        <v>33322</v>
      </c>
      <c r="F8418" s="7" t="s">
        <v>33323</v>
      </c>
      <c r="G8418" s="8" t="s">
        <v>82</v>
      </c>
      <c r="H8418" s="8" t="s">
        <v>148</v>
      </c>
      <c r="I8418" s="8" t="s">
        <v>253</v>
      </c>
      <c r="J8418" s="8" t="s">
        <v>27</v>
      </c>
      <c r="K8418" s="8" t="s">
        <v>28</v>
      </c>
      <c r="L8418" s="8" t="s">
        <v>43</v>
      </c>
      <c r="M8418" s="7" t="s">
        <v>169</v>
      </c>
      <c r="N8418" s="7" t="s">
        <v>31</v>
      </c>
      <c r="O8418" s="8" t="s">
        <v>32</v>
      </c>
      <c r="P8418" s="8" t="s">
        <v>22</v>
      </c>
      <c r="Q8418" s="8" t="s">
        <v>41976</v>
      </c>
      <c r="R8418" s="8" t="s">
        <v>46</v>
      </c>
      <c r="S8418" s="7" t="s">
        <v>41977</v>
      </c>
      <c r="T8418" s="7" t="s">
        <v>41978</v>
      </c>
    </row>
    <row r="8419" customHeight="1" spans="1:20">
      <c r="A8419" s="6">
        <v>45220</v>
      </c>
      <c r="B8419" s="7" t="s">
        <v>41979</v>
      </c>
      <c r="C8419" s="7" t="s">
        <v>5644</v>
      </c>
      <c r="D8419" s="8" t="s">
        <v>22</v>
      </c>
      <c r="E8419" s="7" t="s">
        <v>41980</v>
      </c>
      <c r="F8419" s="7" t="s">
        <v>41981</v>
      </c>
      <c r="G8419" s="8" t="s">
        <v>53</v>
      </c>
      <c r="H8419" s="8" t="s">
        <v>22</v>
      </c>
      <c r="I8419" s="8" t="s">
        <v>168</v>
      </c>
      <c r="J8419" s="8" t="s">
        <v>27</v>
      </c>
      <c r="K8419" s="8" t="s">
        <v>28</v>
      </c>
      <c r="L8419" s="8" t="s">
        <v>43</v>
      </c>
      <c r="M8419" s="7" t="s">
        <v>169</v>
      </c>
      <c r="N8419" s="7" t="s">
        <v>5633</v>
      </c>
      <c r="O8419" s="8" t="s">
        <v>32</v>
      </c>
      <c r="P8419" s="8" t="s">
        <v>22</v>
      </c>
      <c r="Q8419" s="8" t="s">
        <v>41982</v>
      </c>
      <c r="R8419" s="8" t="s">
        <v>168</v>
      </c>
      <c r="S8419" s="7" t="s">
        <v>41983</v>
      </c>
      <c r="T8419" s="7" t="s">
        <v>5649</v>
      </c>
    </row>
    <row r="8420" customHeight="1" spans="1:20">
      <c r="A8420" s="6">
        <v>45220</v>
      </c>
      <c r="B8420" s="7" t="s">
        <v>41984</v>
      </c>
      <c r="C8420" s="7" t="s">
        <v>5899</v>
      </c>
      <c r="D8420" s="8" t="s">
        <v>22</v>
      </c>
      <c r="E8420" s="7" t="s">
        <v>41985</v>
      </c>
      <c r="F8420" s="7" t="s">
        <v>40430</v>
      </c>
      <c r="G8420" s="8" t="s">
        <v>3125</v>
      </c>
      <c r="H8420" s="8" t="s">
        <v>22</v>
      </c>
      <c r="I8420" s="8" t="s">
        <v>5902</v>
      </c>
      <c r="J8420" s="8" t="s">
        <v>27</v>
      </c>
      <c r="K8420" s="8" t="s">
        <v>28</v>
      </c>
      <c r="L8420" s="8" t="s">
        <v>43</v>
      </c>
      <c r="M8420" s="7" t="s">
        <v>169</v>
      </c>
      <c r="N8420" s="7" t="s">
        <v>5633</v>
      </c>
      <c r="O8420" s="8" t="s">
        <v>32</v>
      </c>
      <c r="P8420" s="8" t="s">
        <v>22</v>
      </c>
      <c r="Q8420" s="8" t="s">
        <v>41986</v>
      </c>
      <c r="R8420" s="8" t="s">
        <v>168</v>
      </c>
      <c r="S8420" s="7" t="s">
        <v>41987</v>
      </c>
      <c r="T8420" s="7" t="s">
        <v>5649</v>
      </c>
    </row>
    <row r="8421" customHeight="1" spans="1:20">
      <c r="A8421" s="6">
        <v>45220</v>
      </c>
      <c r="B8421" s="7" t="s">
        <v>41988</v>
      </c>
      <c r="C8421" s="7" t="s">
        <v>5644</v>
      </c>
      <c r="D8421" s="8" t="s">
        <v>22</v>
      </c>
      <c r="E8421" s="7" t="s">
        <v>41989</v>
      </c>
      <c r="F8421" s="7" t="s">
        <v>41990</v>
      </c>
      <c r="G8421" s="8" t="s">
        <v>82</v>
      </c>
      <c r="H8421" s="8" t="s">
        <v>22</v>
      </c>
      <c r="I8421" s="8" t="s">
        <v>168</v>
      </c>
      <c r="J8421" s="8" t="s">
        <v>27</v>
      </c>
      <c r="K8421" s="8" t="s">
        <v>28</v>
      </c>
      <c r="L8421" s="8" t="s">
        <v>43</v>
      </c>
      <c r="M8421" s="7" t="s">
        <v>169</v>
      </c>
      <c r="N8421" s="7" t="s">
        <v>5633</v>
      </c>
      <c r="O8421" s="8" t="s">
        <v>32</v>
      </c>
      <c r="P8421" s="8" t="s">
        <v>22</v>
      </c>
      <c r="Q8421" s="8" t="s">
        <v>41991</v>
      </c>
      <c r="R8421" s="8" t="s">
        <v>168</v>
      </c>
      <c r="S8421" s="7" t="s">
        <v>41992</v>
      </c>
      <c r="T8421" s="7" t="s">
        <v>5649</v>
      </c>
    </row>
    <row r="8422" customHeight="1" spans="1:20">
      <c r="A8422" s="6">
        <v>45220</v>
      </c>
      <c r="B8422" s="7" t="s">
        <v>41993</v>
      </c>
      <c r="C8422" s="7" t="s">
        <v>5629</v>
      </c>
      <c r="D8422" s="8" t="s">
        <v>22</v>
      </c>
      <c r="E8422" s="7" t="s">
        <v>41994</v>
      </c>
      <c r="F8422" s="7" t="s">
        <v>2631</v>
      </c>
      <c r="G8422" s="8" t="s">
        <v>82</v>
      </c>
      <c r="H8422" s="8" t="s">
        <v>110</v>
      </c>
      <c r="I8422" s="8" t="s">
        <v>5632</v>
      </c>
      <c r="J8422" s="8" t="s">
        <v>27</v>
      </c>
      <c r="K8422" s="8" t="s">
        <v>28</v>
      </c>
      <c r="L8422" s="8" t="s">
        <v>43</v>
      </c>
      <c r="M8422" s="7" t="s">
        <v>169</v>
      </c>
      <c r="N8422" s="7" t="s">
        <v>5633</v>
      </c>
      <c r="O8422" s="8" t="s">
        <v>32</v>
      </c>
      <c r="P8422" s="8" t="s">
        <v>22</v>
      </c>
      <c r="Q8422" s="8" t="s">
        <v>41995</v>
      </c>
      <c r="R8422" s="8" t="s">
        <v>168</v>
      </c>
      <c r="S8422" s="7" t="s">
        <v>41996</v>
      </c>
      <c r="T8422" s="7" t="s">
        <v>5668</v>
      </c>
    </row>
    <row r="8423" customHeight="1" spans="1:20">
      <c r="A8423" s="6">
        <v>45220</v>
      </c>
      <c r="B8423" s="7" t="s">
        <v>41997</v>
      </c>
      <c r="C8423" s="7" t="s">
        <v>5644</v>
      </c>
      <c r="D8423" s="8" t="s">
        <v>22</v>
      </c>
      <c r="E8423" s="7" t="s">
        <v>41998</v>
      </c>
      <c r="F8423" s="7" t="s">
        <v>41999</v>
      </c>
      <c r="G8423" s="8" t="s">
        <v>82</v>
      </c>
      <c r="H8423" s="8" t="s">
        <v>110</v>
      </c>
      <c r="I8423" s="8" t="s">
        <v>168</v>
      </c>
      <c r="J8423" s="8" t="s">
        <v>27</v>
      </c>
      <c r="K8423" s="8" t="s">
        <v>28</v>
      </c>
      <c r="L8423" s="8" t="s">
        <v>43</v>
      </c>
      <c r="M8423" s="7" t="s">
        <v>169</v>
      </c>
      <c r="N8423" s="7" t="s">
        <v>5633</v>
      </c>
      <c r="O8423" s="8" t="s">
        <v>32</v>
      </c>
      <c r="P8423" s="8" t="s">
        <v>22</v>
      </c>
      <c r="Q8423" s="8" t="s">
        <v>42000</v>
      </c>
      <c r="R8423" s="8" t="s">
        <v>168</v>
      </c>
      <c r="S8423" s="7" t="s">
        <v>42001</v>
      </c>
      <c r="T8423" s="7" t="s">
        <v>6075</v>
      </c>
    </row>
    <row r="8424" customHeight="1" spans="1:20">
      <c r="A8424" s="6">
        <v>45220</v>
      </c>
      <c r="B8424" s="7" t="s">
        <v>42002</v>
      </c>
      <c r="C8424" s="7" t="s">
        <v>5685</v>
      </c>
      <c r="D8424" s="8" t="s">
        <v>22</v>
      </c>
      <c r="E8424" s="7" t="s">
        <v>42003</v>
      </c>
      <c r="F8424" s="7" t="s">
        <v>39170</v>
      </c>
      <c r="G8424" s="8" t="s">
        <v>82</v>
      </c>
      <c r="H8424" s="8" t="s">
        <v>22</v>
      </c>
      <c r="I8424" s="8" t="s">
        <v>168</v>
      </c>
      <c r="J8424" s="8" t="s">
        <v>27</v>
      </c>
      <c r="K8424" s="8" t="s">
        <v>28</v>
      </c>
      <c r="L8424" s="8" t="s">
        <v>43</v>
      </c>
      <c r="M8424" s="7" t="s">
        <v>169</v>
      </c>
      <c r="N8424" s="7" t="s">
        <v>5633</v>
      </c>
      <c r="O8424" s="8" t="s">
        <v>32</v>
      </c>
      <c r="P8424" s="8" t="s">
        <v>22</v>
      </c>
      <c r="Q8424" s="8" t="s">
        <v>42004</v>
      </c>
      <c r="R8424" s="8" t="s">
        <v>168</v>
      </c>
      <c r="S8424" s="7" t="s">
        <v>42005</v>
      </c>
      <c r="T8424" s="7" t="s">
        <v>8751</v>
      </c>
    </row>
    <row r="8425" customHeight="1" spans="1:20">
      <c r="A8425" s="6">
        <v>45220</v>
      </c>
      <c r="B8425" s="7" t="s">
        <v>42006</v>
      </c>
      <c r="C8425" s="7" t="s">
        <v>5629</v>
      </c>
      <c r="D8425" s="8" t="s">
        <v>22</v>
      </c>
      <c r="E8425" s="7" t="s">
        <v>42007</v>
      </c>
      <c r="F8425" s="7" t="s">
        <v>9459</v>
      </c>
      <c r="G8425" s="8" t="s">
        <v>82</v>
      </c>
      <c r="H8425" s="8" t="s">
        <v>22</v>
      </c>
      <c r="I8425" s="8" t="s">
        <v>5632</v>
      </c>
      <c r="J8425" s="8" t="s">
        <v>27</v>
      </c>
      <c r="K8425" s="8" t="s">
        <v>28</v>
      </c>
      <c r="L8425" s="8" t="s">
        <v>43</v>
      </c>
      <c r="M8425" s="7" t="s">
        <v>169</v>
      </c>
      <c r="N8425" s="7" t="s">
        <v>5633</v>
      </c>
      <c r="O8425" s="8" t="s">
        <v>32</v>
      </c>
      <c r="P8425" s="8" t="s">
        <v>22</v>
      </c>
      <c r="Q8425" s="8" t="s">
        <v>42008</v>
      </c>
      <c r="R8425" s="8" t="s">
        <v>168</v>
      </c>
      <c r="S8425" s="7" t="s">
        <v>42009</v>
      </c>
      <c r="T8425" s="7" t="s">
        <v>5655</v>
      </c>
    </row>
    <row r="8426" customHeight="1" spans="1:20">
      <c r="A8426" s="6">
        <v>45220</v>
      </c>
      <c r="B8426" s="7" t="s">
        <v>42010</v>
      </c>
      <c r="C8426" s="7" t="s">
        <v>5629</v>
      </c>
      <c r="D8426" s="8" t="s">
        <v>22</v>
      </c>
      <c r="E8426" s="7" t="s">
        <v>42011</v>
      </c>
      <c r="F8426" s="7" t="s">
        <v>42012</v>
      </c>
      <c r="G8426" s="8" t="s">
        <v>82</v>
      </c>
      <c r="H8426" s="8" t="s">
        <v>22</v>
      </c>
      <c r="I8426" s="8" t="s">
        <v>5632</v>
      </c>
      <c r="J8426" s="8" t="s">
        <v>27</v>
      </c>
      <c r="K8426" s="8" t="s">
        <v>28</v>
      </c>
      <c r="L8426" s="8" t="s">
        <v>43</v>
      </c>
      <c r="M8426" s="7" t="s">
        <v>169</v>
      </c>
      <c r="N8426" s="7" t="s">
        <v>5633</v>
      </c>
      <c r="O8426" s="8" t="s">
        <v>32</v>
      </c>
      <c r="P8426" s="8" t="s">
        <v>22</v>
      </c>
      <c r="Q8426" s="8" t="s">
        <v>42013</v>
      </c>
      <c r="R8426" s="8" t="s">
        <v>168</v>
      </c>
      <c r="S8426" s="7" t="s">
        <v>42014</v>
      </c>
      <c r="T8426" s="7" t="s">
        <v>5668</v>
      </c>
    </row>
    <row r="8427" customHeight="1" spans="1:20">
      <c r="A8427" s="6">
        <v>45220</v>
      </c>
      <c r="B8427" s="7" t="s">
        <v>42015</v>
      </c>
      <c r="C8427" s="7" t="s">
        <v>5629</v>
      </c>
      <c r="D8427" s="8" t="s">
        <v>22</v>
      </c>
      <c r="E8427" s="7" t="s">
        <v>42016</v>
      </c>
      <c r="F8427" s="7" t="s">
        <v>42017</v>
      </c>
      <c r="G8427" s="8" t="s">
        <v>82</v>
      </c>
      <c r="H8427" s="8" t="s">
        <v>148</v>
      </c>
      <c r="I8427" s="8" t="s">
        <v>5632</v>
      </c>
      <c r="J8427" s="8" t="s">
        <v>27</v>
      </c>
      <c r="K8427" s="8" t="s">
        <v>28</v>
      </c>
      <c r="L8427" s="8" t="s">
        <v>43</v>
      </c>
      <c r="M8427" s="7" t="s">
        <v>169</v>
      </c>
      <c r="N8427" s="7" t="s">
        <v>5633</v>
      </c>
      <c r="O8427" s="8" t="s">
        <v>32</v>
      </c>
      <c r="P8427" s="8" t="s">
        <v>22</v>
      </c>
      <c r="Q8427" s="8" t="s">
        <v>42018</v>
      </c>
      <c r="R8427" s="8" t="s">
        <v>168</v>
      </c>
      <c r="S8427" s="7" t="s">
        <v>42019</v>
      </c>
      <c r="T8427" s="7" t="s">
        <v>5649</v>
      </c>
    </row>
    <row r="8428" customHeight="1" spans="1:20">
      <c r="A8428" s="6">
        <v>45220</v>
      </c>
      <c r="B8428" s="7" t="s">
        <v>42020</v>
      </c>
      <c r="C8428" s="7" t="s">
        <v>5685</v>
      </c>
      <c r="D8428" s="8" t="s">
        <v>22</v>
      </c>
      <c r="E8428" s="7" t="s">
        <v>42021</v>
      </c>
      <c r="F8428" s="7" t="s">
        <v>42022</v>
      </c>
      <c r="G8428" s="8" t="s">
        <v>82</v>
      </c>
      <c r="H8428" s="8" t="s">
        <v>22</v>
      </c>
      <c r="I8428" s="8" t="s">
        <v>168</v>
      </c>
      <c r="J8428" s="8" t="s">
        <v>27</v>
      </c>
      <c r="K8428" s="8" t="s">
        <v>28</v>
      </c>
      <c r="L8428" s="8" t="s">
        <v>43</v>
      </c>
      <c r="M8428" s="7" t="s">
        <v>169</v>
      </c>
      <c r="N8428" s="7" t="s">
        <v>5633</v>
      </c>
      <c r="O8428" s="8" t="s">
        <v>32</v>
      </c>
      <c r="P8428" s="8" t="s">
        <v>22</v>
      </c>
      <c r="Q8428" s="8" t="s">
        <v>42023</v>
      </c>
      <c r="R8428" s="8" t="s">
        <v>168</v>
      </c>
      <c r="S8428" s="7" t="s">
        <v>42024</v>
      </c>
      <c r="T8428" s="7" t="s">
        <v>5717</v>
      </c>
    </row>
    <row r="8429" customHeight="1" spans="1:20">
      <c r="A8429" s="6">
        <v>45220</v>
      </c>
      <c r="B8429" s="7" t="s">
        <v>42025</v>
      </c>
      <c r="C8429" s="7" t="s">
        <v>5629</v>
      </c>
      <c r="D8429" s="8" t="s">
        <v>22</v>
      </c>
      <c r="E8429" s="7" t="s">
        <v>42026</v>
      </c>
      <c r="F8429" s="7" t="s">
        <v>42027</v>
      </c>
      <c r="G8429" s="8" t="s">
        <v>82</v>
      </c>
      <c r="H8429" s="8" t="s">
        <v>137</v>
      </c>
      <c r="I8429" s="8" t="s">
        <v>5632</v>
      </c>
      <c r="J8429" s="8" t="s">
        <v>27</v>
      </c>
      <c r="K8429" s="8" t="s">
        <v>28</v>
      </c>
      <c r="L8429" s="8" t="s">
        <v>43</v>
      </c>
      <c r="M8429" s="7" t="s">
        <v>169</v>
      </c>
      <c r="N8429" s="7" t="s">
        <v>5633</v>
      </c>
      <c r="O8429" s="8" t="s">
        <v>32</v>
      </c>
      <c r="P8429" s="8" t="s">
        <v>22</v>
      </c>
      <c r="Q8429" s="8" t="s">
        <v>42028</v>
      </c>
      <c r="R8429" s="8" t="s">
        <v>168</v>
      </c>
      <c r="S8429" s="7" t="s">
        <v>42029</v>
      </c>
      <c r="T8429" s="7" t="s">
        <v>5696</v>
      </c>
    </row>
    <row r="8430" customHeight="1" spans="1:20">
      <c r="A8430" s="6">
        <v>45220</v>
      </c>
      <c r="B8430" s="7" t="s">
        <v>42030</v>
      </c>
      <c r="C8430" s="7" t="s">
        <v>5629</v>
      </c>
      <c r="D8430" s="8" t="s">
        <v>22</v>
      </c>
      <c r="E8430" s="7" t="s">
        <v>42031</v>
      </c>
      <c r="F8430" s="7" t="s">
        <v>42032</v>
      </c>
      <c r="G8430" s="8" t="s">
        <v>82</v>
      </c>
      <c r="H8430" s="8" t="s">
        <v>148</v>
      </c>
      <c r="I8430" s="8" t="s">
        <v>5632</v>
      </c>
      <c r="J8430" s="8" t="s">
        <v>27</v>
      </c>
      <c r="K8430" s="8" t="s">
        <v>28</v>
      </c>
      <c r="L8430" s="8" t="s">
        <v>43</v>
      </c>
      <c r="M8430" s="7" t="s">
        <v>169</v>
      </c>
      <c r="N8430" s="7" t="s">
        <v>5633</v>
      </c>
      <c r="O8430" s="8" t="s">
        <v>32</v>
      </c>
      <c r="P8430" s="8" t="s">
        <v>22</v>
      </c>
      <c r="Q8430" s="8" t="s">
        <v>42033</v>
      </c>
      <c r="R8430" s="8" t="s">
        <v>168</v>
      </c>
      <c r="S8430" s="7" t="s">
        <v>42034</v>
      </c>
      <c r="T8430" s="7" t="s">
        <v>5655</v>
      </c>
    </row>
    <row r="8431" customHeight="1" spans="1:20">
      <c r="A8431" s="6">
        <v>45220</v>
      </c>
      <c r="B8431" s="7" t="s">
        <v>42035</v>
      </c>
      <c r="C8431" s="7" t="s">
        <v>5629</v>
      </c>
      <c r="D8431" s="8" t="s">
        <v>22</v>
      </c>
      <c r="E8431" s="7" t="s">
        <v>42036</v>
      </c>
      <c r="F8431" s="7" t="s">
        <v>42037</v>
      </c>
      <c r="G8431" s="8" t="s">
        <v>82</v>
      </c>
      <c r="H8431" s="8" t="s">
        <v>22</v>
      </c>
      <c r="I8431" s="8" t="s">
        <v>5632</v>
      </c>
      <c r="J8431" s="8" t="s">
        <v>27</v>
      </c>
      <c r="K8431" s="8" t="s">
        <v>28</v>
      </c>
      <c r="L8431" s="8" t="s">
        <v>43</v>
      </c>
      <c r="M8431" s="7" t="s">
        <v>169</v>
      </c>
      <c r="N8431" s="7" t="s">
        <v>5633</v>
      </c>
      <c r="O8431" s="8" t="s">
        <v>32</v>
      </c>
      <c r="P8431" s="8" t="s">
        <v>22</v>
      </c>
      <c r="Q8431" s="8" t="s">
        <v>42038</v>
      </c>
      <c r="R8431" s="8" t="s">
        <v>168</v>
      </c>
      <c r="S8431" s="7" t="s">
        <v>42039</v>
      </c>
      <c r="T8431" s="7" t="s">
        <v>5649</v>
      </c>
    </row>
    <row r="8432" customHeight="1" spans="1:20">
      <c r="A8432" s="6">
        <v>45220</v>
      </c>
      <c r="B8432" s="7" t="s">
        <v>42040</v>
      </c>
      <c r="C8432" s="7" t="s">
        <v>5879</v>
      </c>
      <c r="D8432" s="8" t="s">
        <v>22</v>
      </c>
      <c r="E8432" s="7" t="s">
        <v>42041</v>
      </c>
      <c r="F8432" s="7" t="s">
        <v>42042</v>
      </c>
      <c r="G8432" s="8" t="s">
        <v>82</v>
      </c>
      <c r="H8432" s="8" t="s">
        <v>110</v>
      </c>
      <c r="I8432" s="8" t="s">
        <v>5737</v>
      </c>
      <c r="J8432" s="8" t="s">
        <v>27</v>
      </c>
      <c r="K8432" s="8" t="s">
        <v>28</v>
      </c>
      <c r="L8432" s="8" t="s">
        <v>43</v>
      </c>
      <c r="M8432" s="7" t="s">
        <v>169</v>
      </c>
      <c r="N8432" s="7" t="s">
        <v>5633</v>
      </c>
      <c r="O8432" s="8" t="s">
        <v>32</v>
      </c>
      <c r="P8432" s="8" t="s">
        <v>22</v>
      </c>
      <c r="Q8432" s="8" t="s">
        <v>42043</v>
      </c>
      <c r="R8432" s="8" t="s">
        <v>168</v>
      </c>
      <c r="S8432" s="7" t="s">
        <v>42044</v>
      </c>
      <c r="T8432" s="7" t="s">
        <v>5723</v>
      </c>
    </row>
    <row r="8433" customHeight="1" spans="1:20">
      <c r="A8433" s="6">
        <v>45220</v>
      </c>
      <c r="B8433" s="7" t="s">
        <v>42045</v>
      </c>
      <c r="C8433" s="7" t="s">
        <v>5629</v>
      </c>
      <c r="D8433" s="8" t="s">
        <v>22</v>
      </c>
      <c r="E8433" s="7" t="s">
        <v>42046</v>
      </c>
      <c r="F8433" s="7" t="s">
        <v>42047</v>
      </c>
      <c r="G8433" s="8" t="s">
        <v>82</v>
      </c>
      <c r="H8433" s="8" t="s">
        <v>22</v>
      </c>
      <c r="I8433" s="8" t="s">
        <v>5632</v>
      </c>
      <c r="J8433" s="8" t="s">
        <v>27</v>
      </c>
      <c r="K8433" s="8" t="s">
        <v>28</v>
      </c>
      <c r="L8433" s="8" t="s">
        <v>43</v>
      </c>
      <c r="M8433" s="7" t="s">
        <v>169</v>
      </c>
      <c r="N8433" s="7" t="s">
        <v>5633</v>
      </c>
      <c r="O8433" s="8" t="s">
        <v>32</v>
      </c>
      <c r="P8433" s="8" t="s">
        <v>22</v>
      </c>
      <c r="Q8433" s="8" t="s">
        <v>42048</v>
      </c>
      <c r="R8433" s="8" t="s">
        <v>168</v>
      </c>
      <c r="S8433" s="7" t="s">
        <v>42049</v>
      </c>
      <c r="T8433" s="7" t="s">
        <v>6102</v>
      </c>
    </row>
    <row r="8434" customHeight="1" spans="1:20">
      <c r="A8434" s="6">
        <v>45220</v>
      </c>
      <c r="B8434" s="7" t="s">
        <v>42050</v>
      </c>
      <c r="C8434" s="7" t="s">
        <v>5644</v>
      </c>
      <c r="D8434" s="8" t="s">
        <v>22</v>
      </c>
      <c r="E8434" s="7" t="s">
        <v>42051</v>
      </c>
      <c r="F8434" s="7" t="s">
        <v>42052</v>
      </c>
      <c r="G8434" s="8" t="s">
        <v>82</v>
      </c>
      <c r="H8434" s="8" t="s">
        <v>22</v>
      </c>
      <c r="I8434" s="8" t="s">
        <v>168</v>
      </c>
      <c r="J8434" s="8" t="s">
        <v>27</v>
      </c>
      <c r="K8434" s="8" t="s">
        <v>28</v>
      </c>
      <c r="L8434" s="8" t="s">
        <v>43</v>
      </c>
      <c r="M8434" s="7" t="s">
        <v>169</v>
      </c>
      <c r="N8434" s="7" t="s">
        <v>5633</v>
      </c>
      <c r="O8434" s="8" t="s">
        <v>32</v>
      </c>
      <c r="P8434" s="8" t="s">
        <v>22</v>
      </c>
      <c r="Q8434" s="8" t="s">
        <v>42053</v>
      </c>
      <c r="R8434" s="8" t="s">
        <v>168</v>
      </c>
      <c r="S8434" s="7" t="s">
        <v>42054</v>
      </c>
      <c r="T8434" s="7" t="s">
        <v>6075</v>
      </c>
    </row>
    <row r="8435" customHeight="1" spans="1:20">
      <c r="A8435" s="6">
        <v>45220</v>
      </c>
      <c r="B8435" s="7" t="s">
        <v>42055</v>
      </c>
      <c r="C8435" s="7" t="s">
        <v>5644</v>
      </c>
      <c r="D8435" s="8" t="s">
        <v>22</v>
      </c>
      <c r="E8435" s="7" t="s">
        <v>42056</v>
      </c>
      <c r="F8435" s="7" t="s">
        <v>42057</v>
      </c>
      <c r="G8435" s="8" t="s">
        <v>82</v>
      </c>
      <c r="H8435" s="8" t="s">
        <v>22</v>
      </c>
      <c r="I8435" s="8" t="s">
        <v>168</v>
      </c>
      <c r="J8435" s="8" t="s">
        <v>27</v>
      </c>
      <c r="K8435" s="8" t="s">
        <v>28</v>
      </c>
      <c r="L8435" s="8" t="s">
        <v>43</v>
      </c>
      <c r="M8435" s="7" t="s">
        <v>169</v>
      </c>
      <c r="N8435" s="7" t="s">
        <v>5633</v>
      </c>
      <c r="O8435" s="8" t="s">
        <v>32</v>
      </c>
      <c r="P8435" s="8" t="s">
        <v>22</v>
      </c>
      <c r="Q8435" s="8" t="s">
        <v>42058</v>
      </c>
      <c r="R8435" s="8" t="s">
        <v>168</v>
      </c>
      <c r="S8435" s="7" t="s">
        <v>42059</v>
      </c>
      <c r="T8435" s="7" t="s">
        <v>5636</v>
      </c>
    </row>
    <row r="8436" customHeight="1" spans="1:20">
      <c r="A8436" s="6">
        <v>45220</v>
      </c>
      <c r="B8436" s="7" t="s">
        <v>42060</v>
      </c>
      <c r="C8436" s="7" t="s">
        <v>5629</v>
      </c>
      <c r="D8436" s="8" t="s">
        <v>22</v>
      </c>
      <c r="E8436" s="7" t="s">
        <v>42061</v>
      </c>
      <c r="F8436" s="7" t="s">
        <v>42062</v>
      </c>
      <c r="G8436" s="8" t="s">
        <v>82</v>
      </c>
      <c r="H8436" s="8" t="s">
        <v>22</v>
      </c>
      <c r="I8436" s="8" t="s">
        <v>5632</v>
      </c>
      <c r="J8436" s="8" t="s">
        <v>27</v>
      </c>
      <c r="K8436" s="8" t="s">
        <v>28</v>
      </c>
      <c r="L8436" s="8" t="s">
        <v>43</v>
      </c>
      <c r="M8436" s="7" t="s">
        <v>169</v>
      </c>
      <c r="N8436" s="7" t="s">
        <v>5633</v>
      </c>
      <c r="O8436" s="8" t="s">
        <v>32</v>
      </c>
      <c r="P8436" s="8" t="s">
        <v>22</v>
      </c>
      <c r="Q8436" s="8" t="s">
        <v>42063</v>
      </c>
      <c r="R8436" s="8" t="s">
        <v>168</v>
      </c>
      <c r="S8436" s="7" t="s">
        <v>42064</v>
      </c>
      <c r="T8436" s="7" t="s">
        <v>5690</v>
      </c>
    </row>
    <row r="8437" customHeight="1" spans="1:20">
      <c r="A8437" s="6">
        <v>45220</v>
      </c>
      <c r="B8437" s="7" t="s">
        <v>42065</v>
      </c>
      <c r="C8437" s="7" t="s">
        <v>5629</v>
      </c>
      <c r="D8437" s="8" t="s">
        <v>22</v>
      </c>
      <c r="E8437" s="7" t="s">
        <v>42066</v>
      </c>
      <c r="F8437" s="7" t="s">
        <v>42067</v>
      </c>
      <c r="G8437" s="8" t="s">
        <v>82</v>
      </c>
      <c r="H8437" s="8" t="s">
        <v>148</v>
      </c>
      <c r="I8437" s="8" t="s">
        <v>5632</v>
      </c>
      <c r="J8437" s="8" t="s">
        <v>27</v>
      </c>
      <c r="K8437" s="8" t="s">
        <v>28</v>
      </c>
      <c r="L8437" s="8" t="s">
        <v>43</v>
      </c>
      <c r="M8437" s="7" t="s">
        <v>169</v>
      </c>
      <c r="N8437" s="7" t="s">
        <v>5633</v>
      </c>
      <c r="O8437" s="8" t="s">
        <v>32</v>
      </c>
      <c r="P8437" s="8" t="s">
        <v>22</v>
      </c>
      <c r="Q8437" s="8" t="s">
        <v>42068</v>
      </c>
      <c r="R8437" s="8" t="s">
        <v>168</v>
      </c>
      <c r="S8437" s="7" t="s">
        <v>42069</v>
      </c>
      <c r="T8437" s="7" t="s">
        <v>5636</v>
      </c>
    </row>
    <row r="8438" customHeight="1" spans="1:20">
      <c r="A8438" s="6">
        <v>45220</v>
      </c>
      <c r="B8438" s="7" t="s">
        <v>42070</v>
      </c>
      <c r="C8438" s="7" t="s">
        <v>6126</v>
      </c>
      <c r="D8438" s="8" t="s">
        <v>22</v>
      </c>
      <c r="E8438" s="7" t="s">
        <v>42071</v>
      </c>
      <c r="F8438" s="7" t="s">
        <v>42072</v>
      </c>
      <c r="G8438" s="8" t="s">
        <v>53</v>
      </c>
      <c r="H8438" s="8" t="s">
        <v>22</v>
      </c>
      <c r="I8438" s="8" t="s">
        <v>117</v>
      </c>
      <c r="J8438" s="8" t="s">
        <v>27</v>
      </c>
      <c r="K8438" s="8" t="s">
        <v>28</v>
      </c>
      <c r="L8438" s="8" t="s">
        <v>43</v>
      </c>
      <c r="M8438" s="7" t="s">
        <v>30</v>
      </c>
      <c r="N8438" s="7" t="s">
        <v>743</v>
      </c>
      <c r="O8438" s="8" t="s">
        <v>32</v>
      </c>
      <c r="P8438" s="8" t="s">
        <v>22</v>
      </c>
      <c r="Q8438" s="8" t="s">
        <v>42073</v>
      </c>
      <c r="R8438" s="8" t="s">
        <v>46</v>
      </c>
      <c r="S8438" s="7" t="s">
        <v>42074</v>
      </c>
      <c r="T8438" s="7" t="s">
        <v>22</v>
      </c>
    </row>
    <row r="8439" customHeight="1" spans="1:20">
      <c r="A8439" s="6">
        <v>45220</v>
      </c>
      <c r="B8439" s="7" t="s">
        <v>42075</v>
      </c>
      <c r="C8439" s="7" t="s">
        <v>6126</v>
      </c>
      <c r="D8439" s="8" t="s">
        <v>22</v>
      </c>
      <c r="E8439" s="7" t="s">
        <v>42076</v>
      </c>
      <c r="F8439" s="7" t="s">
        <v>42077</v>
      </c>
      <c r="G8439" s="8" t="s">
        <v>82</v>
      </c>
      <c r="H8439" s="8" t="s">
        <v>22</v>
      </c>
      <c r="I8439" s="8" t="s">
        <v>448</v>
      </c>
      <c r="J8439" s="8" t="s">
        <v>27</v>
      </c>
      <c r="K8439" s="8" t="s">
        <v>28</v>
      </c>
      <c r="L8439" s="8" t="s">
        <v>43</v>
      </c>
      <c r="M8439" s="7" t="s">
        <v>30</v>
      </c>
      <c r="N8439" s="7" t="s">
        <v>743</v>
      </c>
      <c r="O8439" s="8" t="s">
        <v>32</v>
      </c>
      <c r="P8439" s="8" t="s">
        <v>22</v>
      </c>
      <c r="Q8439" s="8" t="s">
        <v>42078</v>
      </c>
      <c r="R8439" s="8" t="s">
        <v>46</v>
      </c>
      <c r="S8439" s="7" t="s">
        <v>42079</v>
      </c>
      <c r="T8439" s="7" t="s">
        <v>22</v>
      </c>
    </row>
    <row r="8440" customHeight="1" spans="1:20">
      <c r="A8440" s="6">
        <v>45220</v>
      </c>
      <c r="B8440" s="7" t="s">
        <v>42080</v>
      </c>
      <c r="C8440" s="7" t="s">
        <v>6126</v>
      </c>
      <c r="D8440" s="8" t="s">
        <v>22</v>
      </c>
      <c r="E8440" s="7" t="s">
        <v>42081</v>
      </c>
      <c r="F8440" s="7" t="s">
        <v>12411</v>
      </c>
      <c r="G8440" s="8" t="s">
        <v>53</v>
      </c>
      <c r="H8440" s="8" t="s">
        <v>22</v>
      </c>
      <c r="I8440" s="8" t="s">
        <v>511</v>
      </c>
      <c r="J8440" s="8" t="s">
        <v>27</v>
      </c>
      <c r="K8440" s="8" t="s">
        <v>28</v>
      </c>
      <c r="L8440" s="8" t="s">
        <v>43</v>
      </c>
      <c r="M8440" s="7" t="s">
        <v>44</v>
      </c>
      <c r="N8440" s="7" t="s">
        <v>743</v>
      </c>
      <c r="O8440" s="8" t="s">
        <v>32</v>
      </c>
      <c r="P8440" s="8" t="s">
        <v>22</v>
      </c>
      <c r="Q8440" s="8" t="s">
        <v>42082</v>
      </c>
      <c r="R8440" s="8" t="s">
        <v>46</v>
      </c>
      <c r="S8440" s="7" t="s">
        <v>42083</v>
      </c>
      <c r="T8440" s="7" t="s">
        <v>22</v>
      </c>
    </row>
    <row r="8441" customHeight="1" spans="1:20">
      <c r="A8441" s="6">
        <v>45220</v>
      </c>
      <c r="B8441" s="7" t="s">
        <v>42084</v>
      </c>
      <c r="C8441" s="7" t="s">
        <v>6126</v>
      </c>
      <c r="D8441" s="8" t="s">
        <v>22</v>
      </c>
      <c r="E8441" s="7" t="s">
        <v>42085</v>
      </c>
      <c r="F8441" s="7" t="s">
        <v>42086</v>
      </c>
      <c r="G8441" s="8" t="s">
        <v>82</v>
      </c>
      <c r="H8441" s="8" t="s">
        <v>22</v>
      </c>
      <c r="I8441" s="8" t="s">
        <v>162</v>
      </c>
      <c r="J8441" s="8" t="s">
        <v>27</v>
      </c>
      <c r="K8441" s="8" t="s">
        <v>28</v>
      </c>
      <c r="L8441" s="8" t="s">
        <v>43</v>
      </c>
      <c r="M8441" s="7" t="s">
        <v>30</v>
      </c>
      <c r="N8441" s="7" t="s">
        <v>743</v>
      </c>
      <c r="O8441" s="8" t="s">
        <v>32</v>
      </c>
      <c r="P8441" s="8" t="s">
        <v>22</v>
      </c>
      <c r="Q8441" s="8" t="s">
        <v>42087</v>
      </c>
      <c r="R8441" s="8" t="s">
        <v>46</v>
      </c>
      <c r="S8441" s="7" t="s">
        <v>42088</v>
      </c>
      <c r="T8441" s="7" t="s">
        <v>22</v>
      </c>
    </row>
    <row r="8442" customHeight="1" spans="1:20">
      <c r="A8442" s="6">
        <v>45220</v>
      </c>
      <c r="B8442" s="7" t="s">
        <v>42089</v>
      </c>
      <c r="C8442" s="7" t="s">
        <v>6126</v>
      </c>
      <c r="D8442" s="8" t="s">
        <v>22</v>
      </c>
      <c r="E8442" s="7" t="s">
        <v>42090</v>
      </c>
      <c r="F8442" s="7" t="s">
        <v>42091</v>
      </c>
      <c r="G8442" s="8" t="s">
        <v>82</v>
      </c>
      <c r="H8442" s="8" t="s">
        <v>22</v>
      </c>
      <c r="I8442" s="8" t="s">
        <v>104</v>
      </c>
      <c r="J8442" s="8" t="s">
        <v>27</v>
      </c>
      <c r="K8442" s="8" t="s">
        <v>28</v>
      </c>
      <c r="L8442" s="8" t="s">
        <v>43</v>
      </c>
      <c r="M8442" s="7" t="s">
        <v>44</v>
      </c>
      <c r="N8442" s="7" t="s">
        <v>743</v>
      </c>
      <c r="O8442" s="8" t="s">
        <v>32</v>
      </c>
      <c r="P8442" s="8" t="s">
        <v>22</v>
      </c>
      <c r="Q8442" s="8" t="s">
        <v>42092</v>
      </c>
      <c r="R8442" s="8" t="s">
        <v>46</v>
      </c>
      <c r="S8442" s="7" t="s">
        <v>42093</v>
      </c>
      <c r="T8442" s="7" t="s">
        <v>42094</v>
      </c>
    </row>
    <row r="8443" customHeight="1" spans="1:20">
      <c r="A8443" s="6">
        <v>45220</v>
      </c>
      <c r="B8443" s="7" t="s">
        <v>42095</v>
      </c>
      <c r="C8443" s="7" t="s">
        <v>6126</v>
      </c>
      <c r="D8443" s="8" t="s">
        <v>22</v>
      </c>
      <c r="E8443" s="7" t="s">
        <v>33522</v>
      </c>
      <c r="F8443" s="7" t="s">
        <v>27964</v>
      </c>
      <c r="G8443" s="8" t="s">
        <v>2152</v>
      </c>
      <c r="H8443" s="8" t="s">
        <v>22</v>
      </c>
      <c r="I8443" s="8" t="s">
        <v>241</v>
      </c>
      <c r="J8443" s="8" t="s">
        <v>27</v>
      </c>
      <c r="K8443" s="8" t="s">
        <v>28</v>
      </c>
      <c r="L8443" s="8" t="s">
        <v>43</v>
      </c>
      <c r="M8443" s="7" t="s">
        <v>44</v>
      </c>
      <c r="N8443" s="7" t="s">
        <v>743</v>
      </c>
      <c r="O8443" s="8" t="s">
        <v>32</v>
      </c>
      <c r="P8443" s="8" t="s">
        <v>22</v>
      </c>
      <c r="Q8443" s="8" t="s">
        <v>42096</v>
      </c>
      <c r="R8443" s="8" t="s">
        <v>46</v>
      </c>
      <c r="S8443" s="7" t="s">
        <v>42097</v>
      </c>
      <c r="T8443" s="7" t="s">
        <v>42098</v>
      </c>
    </row>
    <row r="8444" customHeight="1" spans="1:20">
      <c r="A8444" s="6">
        <v>45220</v>
      </c>
      <c r="B8444" s="7" t="s">
        <v>42099</v>
      </c>
      <c r="C8444" s="7" t="s">
        <v>6126</v>
      </c>
      <c r="D8444" s="8" t="s">
        <v>22</v>
      </c>
      <c r="E8444" s="7" t="s">
        <v>38672</v>
      </c>
      <c r="F8444" s="7" t="s">
        <v>38673</v>
      </c>
      <c r="G8444" s="8" t="s">
        <v>82</v>
      </c>
      <c r="H8444" s="8" t="s">
        <v>22</v>
      </c>
      <c r="I8444" s="8" t="s">
        <v>155</v>
      </c>
      <c r="J8444" s="8" t="s">
        <v>27</v>
      </c>
      <c r="K8444" s="8" t="s">
        <v>28</v>
      </c>
      <c r="L8444" s="8" t="s">
        <v>43</v>
      </c>
      <c r="M8444" s="7" t="s">
        <v>30</v>
      </c>
      <c r="N8444" s="7" t="s">
        <v>743</v>
      </c>
      <c r="O8444" s="8" t="s">
        <v>32</v>
      </c>
      <c r="P8444" s="8" t="s">
        <v>22</v>
      </c>
      <c r="Q8444" s="8" t="s">
        <v>42100</v>
      </c>
      <c r="R8444" s="8" t="s">
        <v>46</v>
      </c>
      <c r="S8444" s="7" t="s">
        <v>42101</v>
      </c>
      <c r="T8444" s="7" t="s">
        <v>13295</v>
      </c>
    </row>
    <row r="8445" customHeight="1" spans="1:20">
      <c r="A8445" s="6">
        <v>45220</v>
      </c>
      <c r="B8445" s="7" t="s">
        <v>42102</v>
      </c>
      <c r="C8445" s="7" t="s">
        <v>6126</v>
      </c>
      <c r="D8445" s="8" t="s">
        <v>22</v>
      </c>
      <c r="E8445" s="7" t="s">
        <v>42103</v>
      </c>
      <c r="F8445" s="7" t="s">
        <v>18529</v>
      </c>
      <c r="G8445" s="8" t="s">
        <v>82</v>
      </c>
      <c r="H8445" s="8" t="s">
        <v>22</v>
      </c>
      <c r="I8445" s="8" t="s">
        <v>214</v>
      </c>
      <c r="J8445" s="8" t="s">
        <v>27</v>
      </c>
      <c r="K8445" s="8" t="s">
        <v>28</v>
      </c>
      <c r="L8445" s="8" t="s">
        <v>43</v>
      </c>
      <c r="M8445" s="7" t="s">
        <v>30</v>
      </c>
      <c r="N8445" s="7" t="s">
        <v>743</v>
      </c>
      <c r="O8445" s="8" t="s">
        <v>32</v>
      </c>
      <c r="P8445" s="8" t="s">
        <v>22</v>
      </c>
      <c r="Q8445" s="8" t="s">
        <v>42104</v>
      </c>
      <c r="R8445" s="8" t="s">
        <v>46</v>
      </c>
      <c r="S8445" s="7" t="s">
        <v>42105</v>
      </c>
      <c r="T8445" s="7" t="s">
        <v>42106</v>
      </c>
    </row>
    <row r="8446" customHeight="1" spans="1:20">
      <c r="A8446" s="6">
        <v>45220</v>
      </c>
      <c r="B8446" s="7" t="s">
        <v>42107</v>
      </c>
      <c r="C8446" s="7" t="s">
        <v>6126</v>
      </c>
      <c r="D8446" s="8" t="s">
        <v>22</v>
      </c>
      <c r="E8446" s="7" t="s">
        <v>42108</v>
      </c>
      <c r="F8446" s="7" t="s">
        <v>42109</v>
      </c>
      <c r="G8446" s="8" t="s">
        <v>82</v>
      </c>
      <c r="H8446" s="8" t="s">
        <v>22</v>
      </c>
      <c r="I8446" s="8" t="s">
        <v>2203</v>
      </c>
      <c r="J8446" s="8" t="s">
        <v>27</v>
      </c>
      <c r="K8446" s="8" t="s">
        <v>28</v>
      </c>
      <c r="L8446" s="8" t="s">
        <v>43</v>
      </c>
      <c r="M8446" s="7" t="s">
        <v>30</v>
      </c>
      <c r="N8446" s="7" t="s">
        <v>743</v>
      </c>
      <c r="O8446" s="8" t="s">
        <v>32</v>
      </c>
      <c r="P8446" s="8" t="s">
        <v>22</v>
      </c>
      <c r="Q8446" s="8" t="s">
        <v>42110</v>
      </c>
      <c r="R8446" s="8" t="s">
        <v>46</v>
      </c>
      <c r="S8446" s="7" t="s">
        <v>42111</v>
      </c>
      <c r="T8446" s="7" t="s">
        <v>42112</v>
      </c>
    </row>
    <row r="8447" customHeight="1" spans="1:20">
      <c r="A8447" s="6">
        <v>45220</v>
      </c>
      <c r="B8447" s="7" t="s">
        <v>42113</v>
      </c>
      <c r="C8447" s="7" t="s">
        <v>6126</v>
      </c>
      <c r="D8447" s="8" t="s">
        <v>22</v>
      </c>
      <c r="E8447" s="7" t="s">
        <v>42114</v>
      </c>
      <c r="F8447" s="7" t="s">
        <v>42115</v>
      </c>
      <c r="G8447" s="8" t="s">
        <v>82</v>
      </c>
      <c r="H8447" s="8" t="s">
        <v>22</v>
      </c>
      <c r="I8447" s="8" t="s">
        <v>131</v>
      </c>
      <c r="J8447" s="8" t="s">
        <v>27</v>
      </c>
      <c r="K8447" s="8" t="s">
        <v>28</v>
      </c>
      <c r="L8447" s="8" t="s">
        <v>43</v>
      </c>
      <c r="M8447" s="7" t="s">
        <v>30</v>
      </c>
      <c r="N8447" s="7" t="s">
        <v>743</v>
      </c>
      <c r="O8447" s="8" t="s">
        <v>32</v>
      </c>
      <c r="P8447" s="8" t="s">
        <v>22</v>
      </c>
      <c r="Q8447" s="8" t="s">
        <v>42116</v>
      </c>
      <c r="R8447" s="8" t="s">
        <v>46</v>
      </c>
      <c r="S8447" s="7" t="s">
        <v>42117</v>
      </c>
      <c r="T8447" s="7" t="s">
        <v>42118</v>
      </c>
    </row>
    <row r="8448" customHeight="1" spans="1:20">
      <c r="A8448" s="6">
        <v>45220</v>
      </c>
      <c r="B8448" s="7" t="s">
        <v>42119</v>
      </c>
      <c r="C8448" s="7" t="s">
        <v>6126</v>
      </c>
      <c r="D8448" s="8" t="s">
        <v>22</v>
      </c>
      <c r="E8448" s="7" t="s">
        <v>42120</v>
      </c>
      <c r="F8448" s="7" t="s">
        <v>42115</v>
      </c>
      <c r="G8448" s="8" t="s">
        <v>82</v>
      </c>
      <c r="H8448" s="8" t="s">
        <v>22</v>
      </c>
      <c r="I8448" s="8" t="s">
        <v>235</v>
      </c>
      <c r="J8448" s="8" t="s">
        <v>27</v>
      </c>
      <c r="K8448" s="8" t="s">
        <v>28</v>
      </c>
      <c r="L8448" s="8" t="s">
        <v>43</v>
      </c>
      <c r="M8448" s="7" t="s">
        <v>30</v>
      </c>
      <c r="N8448" s="7" t="s">
        <v>743</v>
      </c>
      <c r="O8448" s="8" t="s">
        <v>32</v>
      </c>
      <c r="P8448" s="8" t="s">
        <v>22</v>
      </c>
      <c r="Q8448" s="8" t="s">
        <v>42121</v>
      </c>
      <c r="R8448" s="8" t="s">
        <v>46</v>
      </c>
      <c r="S8448" s="7" t="s">
        <v>42122</v>
      </c>
      <c r="T8448" s="7" t="s">
        <v>42123</v>
      </c>
    </row>
    <row r="8449" customHeight="1" spans="1:20">
      <c r="A8449" s="6">
        <v>45220</v>
      </c>
      <c r="B8449" s="7" t="s">
        <v>42124</v>
      </c>
      <c r="C8449" s="7" t="s">
        <v>6126</v>
      </c>
      <c r="D8449" s="8" t="s">
        <v>22</v>
      </c>
      <c r="E8449" s="7" t="s">
        <v>42125</v>
      </c>
      <c r="F8449" s="7" t="s">
        <v>42126</v>
      </c>
      <c r="G8449" s="8" t="s">
        <v>82</v>
      </c>
      <c r="H8449" s="8" t="s">
        <v>22</v>
      </c>
      <c r="I8449" s="8" t="s">
        <v>124</v>
      </c>
      <c r="J8449" s="8" t="s">
        <v>27</v>
      </c>
      <c r="K8449" s="8" t="s">
        <v>28</v>
      </c>
      <c r="L8449" s="8" t="s">
        <v>43</v>
      </c>
      <c r="M8449" s="7" t="s">
        <v>30</v>
      </c>
      <c r="N8449" s="7" t="s">
        <v>743</v>
      </c>
      <c r="O8449" s="8" t="s">
        <v>32</v>
      </c>
      <c r="P8449" s="8" t="s">
        <v>22</v>
      </c>
      <c r="Q8449" s="8" t="s">
        <v>42127</v>
      </c>
      <c r="R8449" s="8" t="s">
        <v>46</v>
      </c>
      <c r="S8449" s="7" t="s">
        <v>42128</v>
      </c>
      <c r="T8449" s="7" t="s">
        <v>42129</v>
      </c>
    </row>
    <row r="8450" customHeight="1" spans="1:20">
      <c r="A8450" s="6">
        <v>45220</v>
      </c>
      <c r="B8450" s="7" t="s">
        <v>42130</v>
      </c>
      <c r="C8450" s="7" t="s">
        <v>204</v>
      </c>
      <c r="D8450" s="8" t="s">
        <v>22</v>
      </c>
      <c r="E8450" s="7" t="s">
        <v>42131</v>
      </c>
      <c r="F8450" s="7" t="s">
        <v>36282</v>
      </c>
      <c r="G8450" s="8" t="s">
        <v>62</v>
      </c>
      <c r="H8450" s="8" t="s">
        <v>22</v>
      </c>
      <c r="I8450" s="8" t="s">
        <v>207</v>
      </c>
      <c r="J8450" s="8" t="s">
        <v>27</v>
      </c>
      <c r="K8450" s="8" t="s">
        <v>28</v>
      </c>
      <c r="L8450" s="8" t="s">
        <v>43</v>
      </c>
      <c r="M8450" s="7" t="s">
        <v>44</v>
      </c>
      <c r="N8450" s="7" t="s">
        <v>208</v>
      </c>
      <c r="O8450" s="8" t="s">
        <v>32</v>
      </c>
      <c r="P8450" s="8" t="s">
        <v>22</v>
      </c>
      <c r="Q8450" s="8" t="s">
        <v>42132</v>
      </c>
      <c r="R8450" s="8" t="s">
        <v>56</v>
      </c>
      <c r="S8450" s="7" t="s">
        <v>42133</v>
      </c>
      <c r="T8450" s="7" t="s">
        <v>22</v>
      </c>
    </row>
    <row r="8451" customHeight="1" spans="1:20">
      <c r="A8451" s="6">
        <v>45220</v>
      </c>
      <c r="B8451" s="7" t="s">
        <v>42134</v>
      </c>
      <c r="C8451" s="7" t="s">
        <v>204</v>
      </c>
      <c r="D8451" s="8" t="s">
        <v>22</v>
      </c>
      <c r="E8451" s="7" t="s">
        <v>42135</v>
      </c>
      <c r="F8451" s="7" t="s">
        <v>42136</v>
      </c>
      <c r="G8451" s="8" t="s">
        <v>41</v>
      </c>
      <c r="H8451" s="8" t="s">
        <v>22</v>
      </c>
      <c r="I8451" s="8" t="s">
        <v>1595</v>
      </c>
      <c r="J8451" s="8" t="s">
        <v>27</v>
      </c>
      <c r="K8451" s="8" t="s">
        <v>28</v>
      </c>
      <c r="L8451" s="8" t="s">
        <v>43</v>
      </c>
      <c r="M8451" s="7" t="s">
        <v>30</v>
      </c>
      <c r="N8451" s="7" t="s">
        <v>208</v>
      </c>
      <c r="O8451" s="8" t="s">
        <v>32</v>
      </c>
      <c r="P8451" s="8" t="s">
        <v>22</v>
      </c>
      <c r="Q8451" s="8" t="s">
        <v>42137</v>
      </c>
      <c r="R8451" s="8" t="s">
        <v>56</v>
      </c>
      <c r="S8451" s="7" t="s">
        <v>42138</v>
      </c>
      <c r="T8451" s="7" t="s">
        <v>22</v>
      </c>
    </row>
    <row r="8452" customHeight="1" spans="1:20">
      <c r="A8452" s="6">
        <v>45220</v>
      </c>
      <c r="B8452" s="7" t="s">
        <v>42139</v>
      </c>
      <c r="C8452" s="7" t="s">
        <v>2978</v>
      </c>
      <c r="D8452" s="8" t="s">
        <v>22</v>
      </c>
      <c r="E8452" s="7" t="s">
        <v>42140</v>
      </c>
      <c r="F8452" s="7" t="s">
        <v>42141</v>
      </c>
      <c r="G8452" s="8" t="s">
        <v>41</v>
      </c>
      <c r="H8452" s="8" t="s">
        <v>22</v>
      </c>
      <c r="I8452" s="8" t="s">
        <v>412</v>
      </c>
      <c r="J8452" s="8" t="s">
        <v>27</v>
      </c>
      <c r="K8452" s="8" t="s">
        <v>28</v>
      </c>
      <c r="L8452" s="8" t="s">
        <v>43</v>
      </c>
      <c r="M8452" s="7" t="s">
        <v>44</v>
      </c>
      <c r="N8452" s="7" t="s">
        <v>31</v>
      </c>
      <c r="O8452" s="8" t="s">
        <v>32</v>
      </c>
      <c r="P8452" s="8" t="s">
        <v>22</v>
      </c>
      <c r="Q8452" s="8" t="s">
        <v>42142</v>
      </c>
      <c r="R8452" s="8" t="s">
        <v>46</v>
      </c>
      <c r="S8452" s="7" t="s">
        <v>42143</v>
      </c>
      <c r="T8452" s="7" t="s">
        <v>22</v>
      </c>
    </row>
    <row r="8453" customHeight="1" spans="1:20">
      <c r="A8453" s="6">
        <v>45220</v>
      </c>
      <c r="B8453" s="7" t="s">
        <v>42144</v>
      </c>
      <c r="C8453" s="7" t="s">
        <v>204</v>
      </c>
      <c r="D8453" s="8" t="s">
        <v>22</v>
      </c>
      <c r="E8453" s="7" t="s">
        <v>42145</v>
      </c>
      <c r="F8453" s="7" t="s">
        <v>42146</v>
      </c>
      <c r="G8453" s="8" t="s">
        <v>82</v>
      </c>
      <c r="H8453" s="8" t="s">
        <v>22</v>
      </c>
      <c r="I8453" s="8" t="s">
        <v>701</v>
      </c>
      <c r="J8453" s="8" t="s">
        <v>27</v>
      </c>
      <c r="K8453" s="8" t="s">
        <v>28</v>
      </c>
      <c r="L8453" s="8" t="s">
        <v>43</v>
      </c>
      <c r="M8453" s="7" t="s">
        <v>44</v>
      </c>
      <c r="N8453" s="7" t="s">
        <v>208</v>
      </c>
      <c r="O8453" s="8" t="s">
        <v>32</v>
      </c>
      <c r="P8453" s="8" t="s">
        <v>22</v>
      </c>
      <c r="Q8453" s="8" t="s">
        <v>42147</v>
      </c>
      <c r="R8453" s="8" t="s">
        <v>56</v>
      </c>
      <c r="S8453" s="7" t="s">
        <v>42148</v>
      </c>
      <c r="T8453" s="7" t="s">
        <v>22</v>
      </c>
    </row>
    <row r="8454" customHeight="1" spans="1:20">
      <c r="A8454" s="6">
        <v>45220</v>
      </c>
      <c r="B8454" s="7" t="s">
        <v>42149</v>
      </c>
      <c r="C8454" s="7" t="s">
        <v>204</v>
      </c>
      <c r="D8454" s="8" t="s">
        <v>22</v>
      </c>
      <c r="E8454" s="7" t="s">
        <v>42150</v>
      </c>
      <c r="F8454" s="7" t="s">
        <v>42151</v>
      </c>
      <c r="G8454" s="8" t="s">
        <v>336</v>
      </c>
      <c r="H8454" s="8" t="s">
        <v>22</v>
      </c>
      <c r="I8454" s="8" t="s">
        <v>97</v>
      </c>
      <c r="J8454" s="8" t="s">
        <v>27</v>
      </c>
      <c r="K8454" s="8" t="s">
        <v>28</v>
      </c>
      <c r="L8454" s="8" t="s">
        <v>43</v>
      </c>
      <c r="M8454" s="7" t="s">
        <v>44</v>
      </c>
      <c r="N8454" s="7" t="s">
        <v>208</v>
      </c>
      <c r="O8454" s="8" t="s">
        <v>32</v>
      </c>
      <c r="P8454" s="8" t="s">
        <v>22</v>
      </c>
      <c r="Q8454" s="8" t="s">
        <v>42152</v>
      </c>
      <c r="R8454" s="8" t="s">
        <v>56</v>
      </c>
      <c r="S8454" s="7" t="s">
        <v>42153</v>
      </c>
      <c r="T8454" s="7" t="s">
        <v>22</v>
      </c>
    </row>
    <row r="8455" customHeight="1" spans="1:20">
      <c r="A8455" s="6">
        <v>45220</v>
      </c>
      <c r="B8455" s="7" t="s">
        <v>42154</v>
      </c>
      <c r="C8455" s="7" t="s">
        <v>204</v>
      </c>
      <c r="D8455" s="8" t="s">
        <v>22</v>
      </c>
      <c r="E8455" s="7" t="s">
        <v>42155</v>
      </c>
      <c r="F8455" s="7" t="s">
        <v>42156</v>
      </c>
      <c r="G8455" s="8" t="s">
        <v>69</v>
      </c>
      <c r="H8455" s="8" t="s">
        <v>22</v>
      </c>
      <c r="I8455" s="8" t="s">
        <v>315</v>
      </c>
      <c r="J8455" s="8" t="s">
        <v>27</v>
      </c>
      <c r="K8455" s="8" t="s">
        <v>28</v>
      </c>
      <c r="L8455" s="8" t="s">
        <v>43</v>
      </c>
      <c r="M8455" s="7" t="s">
        <v>30</v>
      </c>
      <c r="N8455" s="7" t="s">
        <v>208</v>
      </c>
      <c r="O8455" s="8" t="s">
        <v>32</v>
      </c>
      <c r="P8455" s="8" t="s">
        <v>22</v>
      </c>
      <c r="Q8455" s="8" t="s">
        <v>42157</v>
      </c>
      <c r="R8455" s="8" t="s">
        <v>56</v>
      </c>
      <c r="S8455" s="7" t="s">
        <v>42158</v>
      </c>
      <c r="T8455" s="7" t="s">
        <v>22</v>
      </c>
    </row>
    <row r="8456" customHeight="1" spans="1:20">
      <c r="A8456" s="6">
        <v>45220</v>
      </c>
      <c r="B8456" s="7" t="s">
        <v>42159</v>
      </c>
      <c r="C8456" s="7" t="s">
        <v>204</v>
      </c>
      <c r="D8456" s="8" t="s">
        <v>22</v>
      </c>
      <c r="E8456" s="7" t="s">
        <v>42160</v>
      </c>
      <c r="F8456" s="7" t="s">
        <v>42161</v>
      </c>
      <c r="G8456" s="8" t="s">
        <v>82</v>
      </c>
      <c r="H8456" s="8" t="s">
        <v>22</v>
      </c>
      <c r="I8456" s="8" t="s">
        <v>97</v>
      </c>
      <c r="J8456" s="8" t="s">
        <v>27</v>
      </c>
      <c r="K8456" s="8" t="s">
        <v>28</v>
      </c>
      <c r="L8456" s="8" t="s">
        <v>43</v>
      </c>
      <c r="M8456" s="7" t="s">
        <v>44</v>
      </c>
      <c r="N8456" s="7" t="s">
        <v>208</v>
      </c>
      <c r="O8456" s="8" t="s">
        <v>32</v>
      </c>
      <c r="P8456" s="8" t="s">
        <v>22</v>
      </c>
      <c r="Q8456" s="8" t="s">
        <v>42162</v>
      </c>
      <c r="R8456" s="8" t="s">
        <v>56</v>
      </c>
      <c r="S8456" s="7" t="s">
        <v>42163</v>
      </c>
      <c r="T8456" s="7" t="s">
        <v>22</v>
      </c>
    </row>
    <row r="8457" customHeight="1" spans="1:20">
      <c r="A8457" s="6">
        <v>45220</v>
      </c>
      <c r="B8457" s="7" t="s">
        <v>42164</v>
      </c>
      <c r="C8457" s="7" t="s">
        <v>1753</v>
      </c>
      <c r="D8457" s="8" t="s">
        <v>22</v>
      </c>
      <c r="E8457" s="7" t="s">
        <v>42165</v>
      </c>
      <c r="F8457" s="7" t="s">
        <v>42166</v>
      </c>
      <c r="G8457" s="8" t="s">
        <v>82</v>
      </c>
      <c r="H8457" s="8" t="s">
        <v>148</v>
      </c>
      <c r="I8457" s="8" t="s">
        <v>2203</v>
      </c>
      <c r="J8457" s="8" t="s">
        <v>27</v>
      </c>
      <c r="K8457" s="8" t="s">
        <v>28</v>
      </c>
      <c r="L8457" s="8" t="s">
        <v>43</v>
      </c>
      <c r="M8457" s="7" t="s">
        <v>169</v>
      </c>
      <c r="N8457" s="7" t="s">
        <v>31</v>
      </c>
      <c r="O8457" s="8" t="s">
        <v>32</v>
      </c>
      <c r="P8457" s="8" t="s">
        <v>22</v>
      </c>
      <c r="Q8457" s="8" t="s">
        <v>42167</v>
      </c>
      <c r="R8457" s="8" t="s">
        <v>46</v>
      </c>
      <c r="S8457" s="7" t="s">
        <v>42168</v>
      </c>
      <c r="T8457" s="7" t="s">
        <v>42169</v>
      </c>
    </row>
    <row r="8458" customHeight="1" spans="1:20">
      <c r="A8458" s="6">
        <v>45220</v>
      </c>
      <c r="B8458" s="7" t="s">
        <v>42170</v>
      </c>
      <c r="C8458" s="7" t="s">
        <v>204</v>
      </c>
      <c r="D8458" s="8" t="s">
        <v>22</v>
      </c>
      <c r="E8458" s="7" t="s">
        <v>42171</v>
      </c>
      <c r="F8458" s="7" t="s">
        <v>42172</v>
      </c>
      <c r="G8458" s="8" t="s">
        <v>336</v>
      </c>
      <c r="H8458" s="8" t="s">
        <v>22</v>
      </c>
      <c r="I8458" s="8" t="s">
        <v>70</v>
      </c>
      <c r="J8458" s="8" t="s">
        <v>27</v>
      </c>
      <c r="K8458" s="8" t="s">
        <v>28</v>
      </c>
      <c r="L8458" s="8" t="s">
        <v>43</v>
      </c>
      <c r="M8458" s="7" t="s">
        <v>30</v>
      </c>
      <c r="N8458" s="7" t="s">
        <v>208</v>
      </c>
      <c r="O8458" s="8" t="s">
        <v>32</v>
      </c>
      <c r="P8458" s="8" t="s">
        <v>22</v>
      </c>
      <c r="Q8458" s="8" t="s">
        <v>42173</v>
      </c>
      <c r="R8458" s="8" t="s">
        <v>56</v>
      </c>
      <c r="S8458" s="7" t="s">
        <v>42174</v>
      </c>
      <c r="T8458" s="7" t="s">
        <v>22</v>
      </c>
    </row>
    <row r="8459" customHeight="1" spans="1:20">
      <c r="A8459" s="6">
        <v>45220</v>
      </c>
      <c r="B8459" s="7" t="s">
        <v>42175</v>
      </c>
      <c r="C8459" s="7" t="s">
        <v>204</v>
      </c>
      <c r="D8459" s="8" t="s">
        <v>22</v>
      </c>
      <c r="E8459" s="7" t="s">
        <v>42176</v>
      </c>
      <c r="F8459" s="7" t="s">
        <v>17780</v>
      </c>
      <c r="G8459" s="8" t="s">
        <v>25</v>
      </c>
      <c r="H8459" s="8" t="s">
        <v>22</v>
      </c>
      <c r="I8459" s="8" t="s">
        <v>701</v>
      </c>
      <c r="J8459" s="8" t="s">
        <v>27</v>
      </c>
      <c r="K8459" s="8" t="s">
        <v>28</v>
      </c>
      <c r="L8459" s="8" t="s">
        <v>43</v>
      </c>
      <c r="M8459" s="7" t="s">
        <v>30</v>
      </c>
      <c r="N8459" s="7" t="s">
        <v>208</v>
      </c>
      <c r="O8459" s="8" t="s">
        <v>32</v>
      </c>
      <c r="P8459" s="8" t="s">
        <v>22</v>
      </c>
      <c r="Q8459" s="8" t="s">
        <v>42177</v>
      </c>
      <c r="R8459" s="8" t="s">
        <v>56</v>
      </c>
      <c r="S8459" s="7" t="s">
        <v>42178</v>
      </c>
      <c r="T8459" s="7" t="s">
        <v>22</v>
      </c>
    </row>
    <row r="8460" customHeight="1" spans="1:20">
      <c r="A8460" s="6">
        <v>45220</v>
      </c>
      <c r="B8460" s="7" t="s">
        <v>42179</v>
      </c>
      <c r="C8460" s="7" t="s">
        <v>204</v>
      </c>
      <c r="D8460" s="8" t="s">
        <v>22</v>
      </c>
      <c r="E8460" s="7" t="s">
        <v>42180</v>
      </c>
      <c r="F8460" s="7" t="s">
        <v>42181</v>
      </c>
      <c r="G8460" s="8" t="s">
        <v>82</v>
      </c>
      <c r="H8460" s="8" t="s">
        <v>22</v>
      </c>
      <c r="I8460" s="8" t="s">
        <v>131</v>
      </c>
      <c r="J8460" s="8" t="s">
        <v>27</v>
      </c>
      <c r="K8460" s="8" t="s">
        <v>28</v>
      </c>
      <c r="L8460" s="8" t="s">
        <v>43</v>
      </c>
      <c r="M8460" s="7" t="s">
        <v>44</v>
      </c>
      <c r="N8460" s="7" t="s">
        <v>208</v>
      </c>
      <c r="O8460" s="8" t="s">
        <v>32</v>
      </c>
      <c r="P8460" s="8" t="s">
        <v>22</v>
      </c>
      <c r="Q8460" s="8" t="s">
        <v>42182</v>
      </c>
      <c r="R8460" s="8" t="s">
        <v>56</v>
      </c>
      <c r="S8460" s="7" t="s">
        <v>42183</v>
      </c>
      <c r="T8460" s="7" t="s">
        <v>22</v>
      </c>
    </row>
    <row r="8461" customHeight="1" spans="1:20">
      <c r="A8461" s="6">
        <v>45220</v>
      </c>
      <c r="B8461" s="7" t="s">
        <v>42184</v>
      </c>
      <c r="C8461" s="7" t="s">
        <v>204</v>
      </c>
      <c r="D8461" s="8" t="s">
        <v>22</v>
      </c>
      <c r="E8461" s="7" t="s">
        <v>42140</v>
      </c>
      <c r="F8461" s="7" t="s">
        <v>42141</v>
      </c>
      <c r="G8461" s="8" t="s">
        <v>41</v>
      </c>
      <c r="H8461" s="8" t="s">
        <v>22</v>
      </c>
      <c r="I8461" s="8" t="s">
        <v>97</v>
      </c>
      <c r="J8461" s="8" t="s">
        <v>27</v>
      </c>
      <c r="K8461" s="8" t="s">
        <v>28</v>
      </c>
      <c r="L8461" s="8" t="s">
        <v>43</v>
      </c>
      <c r="M8461" s="7" t="s">
        <v>44</v>
      </c>
      <c r="N8461" s="7" t="s">
        <v>208</v>
      </c>
      <c r="O8461" s="8" t="s">
        <v>32</v>
      </c>
      <c r="P8461" s="8" t="s">
        <v>22</v>
      </c>
      <c r="Q8461" s="8" t="s">
        <v>42185</v>
      </c>
      <c r="R8461" s="8" t="s">
        <v>56</v>
      </c>
      <c r="S8461" s="7" t="s">
        <v>42186</v>
      </c>
      <c r="T8461" s="7" t="s">
        <v>22</v>
      </c>
    </row>
    <row r="8462" customHeight="1" spans="1:20">
      <c r="A8462" s="6">
        <v>45220</v>
      </c>
      <c r="B8462" s="7" t="s">
        <v>42187</v>
      </c>
      <c r="C8462" s="7" t="s">
        <v>204</v>
      </c>
      <c r="D8462" s="8" t="s">
        <v>22</v>
      </c>
      <c r="E8462" s="7" t="s">
        <v>42188</v>
      </c>
      <c r="F8462" s="7" t="s">
        <v>42189</v>
      </c>
      <c r="G8462" s="8" t="s">
        <v>247</v>
      </c>
      <c r="H8462" s="8" t="s">
        <v>22</v>
      </c>
      <c r="I8462" s="8" t="s">
        <v>207</v>
      </c>
      <c r="J8462" s="8" t="s">
        <v>27</v>
      </c>
      <c r="K8462" s="8" t="s">
        <v>28</v>
      </c>
      <c r="L8462" s="8" t="s">
        <v>43</v>
      </c>
      <c r="M8462" s="7" t="s">
        <v>30</v>
      </c>
      <c r="N8462" s="7" t="s">
        <v>208</v>
      </c>
      <c r="O8462" s="8" t="s">
        <v>32</v>
      </c>
      <c r="P8462" s="8" t="s">
        <v>22</v>
      </c>
      <c r="Q8462" s="8" t="s">
        <v>42190</v>
      </c>
      <c r="R8462" s="8" t="s">
        <v>56</v>
      </c>
      <c r="S8462" s="7" t="s">
        <v>42191</v>
      </c>
      <c r="T8462" s="7" t="s">
        <v>22</v>
      </c>
    </row>
    <row r="8463" customHeight="1" spans="1:20">
      <c r="A8463" s="6">
        <v>45220</v>
      </c>
      <c r="B8463" s="7" t="s">
        <v>42192</v>
      </c>
      <c r="C8463" s="7" t="s">
        <v>204</v>
      </c>
      <c r="D8463" s="8" t="s">
        <v>22</v>
      </c>
      <c r="E8463" s="7" t="s">
        <v>42193</v>
      </c>
      <c r="F8463" s="7" t="s">
        <v>42194</v>
      </c>
      <c r="G8463" s="8" t="s">
        <v>69</v>
      </c>
      <c r="H8463" s="8" t="s">
        <v>22</v>
      </c>
      <c r="I8463" s="8" t="s">
        <v>42</v>
      </c>
      <c r="J8463" s="8" t="s">
        <v>27</v>
      </c>
      <c r="K8463" s="8" t="s">
        <v>28</v>
      </c>
      <c r="L8463" s="8" t="s">
        <v>43</v>
      </c>
      <c r="M8463" s="7" t="s">
        <v>44</v>
      </c>
      <c r="N8463" s="7" t="s">
        <v>208</v>
      </c>
      <c r="O8463" s="8" t="s">
        <v>32</v>
      </c>
      <c r="P8463" s="8" t="s">
        <v>22</v>
      </c>
      <c r="Q8463" s="8" t="s">
        <v>42195</v>
      </c>
      <c r="R8463" s="8" t="s">
        <v>56</v>
      </c>
      <c r="S8463" s="7" t="s">
        <v>42196</v>
      </c>
      <c r="T8463" s="7" t="s">
        <v>22</v>
      </c>
    </row>
    <row r="8464" customHeight="1" spans="1:20">
      <c r="A8464" s="6">
        <v>45220</v>
      </c>
      <c r="B8464" s="7" t="s">
        <v>42197</v>
      </c>
      <c r="C8464" s="7" t="s">
        <v>204</v>
      </c>
      <c r="D8464" s="8" t="s">
        <v>22</v>
      </c>
      <c r="E8464" s="7" t="s">
        <v>42198</v>
      </c>
      <c r="F8464" s="7" t="s">
        <v>42199</v>
      </c>
      <c r="G8464" s="8" t="s">
        <v>82</v>
      </c>
      <c r="H8464" s="8" t="s">
        <v>22</v>
      </c>
      <c r="I8464" s="8" t="s">
        <v>576</v>
      </c>
      <c r="J8464" s="8" t="s">
        <v>27</v>
      </c>
      <c r="K8464" s="8" t="s">
        <v>28</v>
      </c>
      <c r="L8464" s="8" t="s">
        <v>43</v>
      </c>
      <c r="M8464" s="7" t="s">
        <v>44</v>
      </c>
      <c r="N8464" s="7" t="s">
        <v>208</v>
      </c>
      <c r="O8464" s="8" t="s">
        <v>32</v>
      </c>
      <c r="P8464" s="8" t="s">
        <v>22</v>
      </c>
      <c r="Q8464" s="8" t="s">
        <v>42200</v>
      </c>
      <c r="R8464" s="8" t="s">
        <v>56</v>
      </c>
      <c r="S8464" s="7" t="s">
        <v>42201</v>
      </c>
      <c r="T8464" s="7" t="s">
        <v>22</v>
      </c>
    </row>
    <row r="8465" customHeight="1" spans="1:20">
      <c r="A8465" s="6">
        <v>45220</v>
      </c>
      <c r="B8465" s="7" t="s">
        <v>42202</v>
      </c>
      <c r="C8465" s="7" t="s">
        <v>204</v>
      </c>
      <c r="D8465" s="8" t="s">
        <v>22</v>
      </c>
      <c r="E8465" s="7" t="s">
        <v>42203</v>
      </c>
      <c r="F8465" s="7" t="s">
        <v>42204</v>
      </c>
      <c r="G8465" s="8" t="s">
        <v>41</v>
      </c>
      <c r="H8465" s="8" t="s">
        <v>22</v>
      </c>
      <c r="I8465" s="8" t="s">
        <v>732</v>
      </c>
      <c r="J8465" s="8" t="s">
        <v>27</v>
      </c>
      <c r="K8465" s="8" t="s">
        <v>28</v>
      </c>
      <c r="L8465" s="8" t="s">
        <v>43</v>
      </c>
      <c r="M8465" s="7" t="s">
        <v>44</v>
      </c>
      <c r="N8465" s="7" t="s">
        <v>208</v>
      </c>
      <c r="O8465" s="8" t="s">
        <v>32</v>
      </c>
      <c r="P8465" s="8" t="s">
        <v>22</v>
      </c>
      <c r="Q8465" s="8" t="s">
        <v>42205</v>
      </c>
      <c r="R8465" s="8" t="s">
        <v>56</v>
      </c>
      <c r="S8465" s="7" t="s">
        <v>42206</v>
      </c>
      <c r="T8465" s="7" t="s">
        <v>22</v>
      </c>
    </row>
    <row r="8466" customHeight="1" spans="1:20">
      <c r="A8466" s="6">
        <v>45220</v>
      </c>
      <c r="B8466" s="7" t="s">
        <v>42207</v>
      </c>
      <c r="C8466" s="7" t="s">
        <v>204</v>
      </c>
      <c r="D8466" s="8" t="s">
        <v>22</v>
      </c>
      <c r="E8466" s="7" t="s">
        <v>42208</v>
      </c>
      <c r="F8466" s="7" t="s">
        <v>42209</v>
      </c>
      <c r="G8466" s="8" t="s">
        <v>82</v>
      </c>
      <c r="H8466" s="8" t="s">
        <v>22</v>
      </c>
      <c r="I8466" s="8" t="s">
        <v>1713</v>
      </c>
      <c r="J8466" s="8" t="s">
        <v>27</v>
      </c>
      <c r="K8466" s="8" t="s">
        <v>28</v>
      </c>
      <c r="L8466" s="8" t="s">
        <v>43</v>
      </c>
      <c r="M8466" s="7" t="s">
        <v>30</v>
      </c>
      <c r="N8466" s="7" t="s">
        <v>208</v>
      </c>
      <c r="O8466" s="8" t="s">
        <v>32</v>
      </c>
      <c r="P8466" s="8" t="s">
        <v>22</v>
      </c>
      <c r="Q8466" s="8" t="s">
        <v>42210</v>
      </c>
      <c r="R8466" s="8" t="s">
        <v>56</v>
      </c>
      <c r="S8466" s="7" t="s">
        <v>42211</v>
      </c>
      <c r="T8466" s="7" t="s">
        <v>22</v>
      </c>
    </row>
    <row r="8467" customHeight="1" spans="1:20">
      <c r="A8467" s="6">
        <v>45220</v>
      </c>
      <c r="B8467" s="7" t="s">
        <v>42212</v>
      </c>
      <c r="C8467" s="7" t="s">
        <v>204</v>
      </c>
      <c r="D8467" s="8" t="s">
        <v>22</v>
      </c>
      <c r="E8467" s="7" t="s">
        <v>42213</v>
      </c>
      <c r="F8467" s="7" t="s">
        <v>42214</v>
      </c>
      <c r="G8467" s="8" t="s">
        <v>130</v>
      </c>
      <c r="H8467" s="8" t="s">
        <v>148</v>
      </c>
      <c r="I8467" s="8" t="s">
        <v>162</v>
      </c>
      <c r="J8467" s="8" t="s">
        <v>27</v>
      </c>
      <c r="K8467" s="8" t="s">
        <v>28</v>
      </c>
      <c r="L8467" s="8" t="s">
        <v>43</v>
      </c>
      <c r="M8467" s="7" t="s">
        <v>44</v>
      </c>
      <c r="N8467" s="7" t="s">
        <v>208</v>
      </c>
      <c r="O8467" s="8" t="s">
        <v>32</v>
      </c>
      <c r="P8467" s="8" t="s">
        <v>22</v>
      </c>
      <c r="Q8467" s="8" t="s">
        <v>42215</v>
      </c>
      <c r="R8467" s="8" t="s">
        <v>56</v>
      </c>
      <c r="S8467" s="7" t="s">
        <v>42216</v>
      </c>
      <c r="T8467" s="7" t="s">
        <v>22</v>
      </c>
    </row>
    <row r="8468" customHeight="1" spans="1:20">
      <c r="A8468" s="6">
        <v>45220</v>
      </c>
      <c r="B8468" s="7" t="s">
        <v>42217</v>
      </c>
      <c r="C8468" s="7" t="s">
        <v>50</v>
      </c>
      <c r="D8468" s="8" t="s">
        <v>22</v>
      </c>
      <c r="E8468" s="7" t="s">
        <v>42218</v>
      </c>
      <c r="F8468" s="7" t="s">
        <v>42219</v>
      </c>
      <c r="G8468" s="8" t="s">
        <v>41</v>
      </c>
      <c r="H8468" s="8" t="s">
        <v>1724</v>
      </c>
      <c r="I8468" s="8" t="s">
        <v>9666</v>
      </c>
      <c r="J8468" s="8" t="s">
        <v>27</v>
      </c>
      <c r="K8468" s="8" t="s">
        <v>28</v>
      </c>
      <c r="L8468" s="8" t="s">
        <v>43</v>
      </c>
      <c r="M8468" s="7" t="s">
        <v>44</v>
      </c>
      <c r="N8468" s="7" t="s">
        <v>31</v>
      </c>
      <c r="O8468" s="8" t="s">
        <v>32</v>
      </c>
      <c r="P8468" s="8" t="s">
        <v>22</v>
      </c>
      <c r="Q8468" s="8" t="s">
        <v>42220</v>
      </c>
      <c r="R8468" s="8" t="s">
        <v>56</v>
      </c>
      <c r="S8468" s="7" t="s">
        <v>42221</v>
      </c>
      <c r="T8468" s="7" t="s">
        <v>22</v>
      </c>
    </row>
    <row r="8469" customHeight="1" spans="1:20">
      <c r="A8469" s="6">
        <v>45220</v>
      </c>
      <c r="B8469" s="7" t="s">
        <v>42222</v>
      </c>
      <c r="C8469" s="7" t="s">
        <v>7199</v>
      </c>
      <c r="D8469" s="8" t="s">
        <v>22</v>
      </c>
      <c r="E8469" s="7" t="s">
        <v>42223</v>
      </c>
      <c r="F8469" s="7" t="s">
        <v>42224</v>
      </c>
      <c r="G8469" s="8" t="s">
        <v>247</v>
      </c>
      <c r="H8469" s="8" t="s">
        <v>22</v>
      </c>
      <c r="I8469" s="8" t="s">
        <v>26</v>
      </c>
      <c r="J8469" s="8" t="s">
        <v>27</v>
      </c>
      <c r="K8469" s="8" t="s">
        <v>76</v>
      </c>
      <c r="L8469" s="8" t="s">
        <v>29</v>
      </c>
      <c r="M8469" s="7" t="s">
        <v>30</v>
      </c>
      <c r="N8469" s="7" t="s">
        <v>31</v>
      </c>
      <c r="O8469" s="8" t="s">
        <v>32</v>
      </c>
      <c r="P8469" s="8" t="s">
        <v>22</v>
      </c>
      <c r="Q8469" s="8" t="s">
        <v>42225</v>
      </c>
      <c r="R8469" s="8" t="s">
        <v>34</v>
      </c>
      <c r="S8469" s="7" t="s">
        <v>42226</v>
      </c>
      <c r="T8469" s="7" t="s">
        <v>22</v>
      </c>
    </row>
    <row r="8470" customHeight="1" spans="1:20">
      <c r="A8470" s="6">
        <v>45220</v>
      </c>
      <c r="B8470" s="7" t="s">
        <v>42227</v>
      </c>
      <c r="C8470" s="7" t="s">
        <v>6302</v>
      </c>
      <c r="D8470" s="8" t="s">
        <v>22</v>
      </c>
      <c r="E8470" s="7" t="s">
        <v>42228</v>
      </c>
      <c r="F8470" s="7" t="s">
        <v>42229</v>
      </c>
      <c r="G8470" s="8" t="s">
        <v>130</v>
      </c>
      <c r="H8470" s="8" t="s">
        <v>22</v>
      </c>
      <c r="I8470" s="8" t="s">
        <v>131</v>
      </c>
      <c r="J8470" s="8" t="s">
        <v>27</v>
      </c>
      <c r="K8470" s="8" t="s">
        <v>28</v>
      </c>
      <c r="L8470" s="8" t="s">
        <v>43</v>
      </c>
      <c r="M8470" s="7" t="s">
        <v>30</v>
      </c>
      <c r="N8470" s="7" t="s">
        <v>31</v>
      </c>
      <c r="O8470" s="8" t="s">
        <v>32</v>
      </c>
      <c r="P8470" s="8" t="s">
        <v>22</v>
      </c>
      <c r="Q8470" s="8" t="s">
        <v>42230</v>
      </c>
      <c r="R8470" s="8" t="s">
        <v>46</v>
      </c>
      <c r="S8470" s="7" t="s">
        <v>42231</v>
      </c>
      <c r="T8470" s="7" t="s">
        <v>22</v>
      </c>
    </row>
    <row r="8471" customHeight="1" spans="1:20">
      <c r="A8471" s="6">
        <v>45220</v>
      </c>
      <c r="B8471" s="7" t="s">
        <v>42232</v>
      </c>
      <c r="C8471" s="7" t="s">
        <v>6302</v>
      </c>
      <c r="D8471" s="8" t="s">
        <v>22</v>
      </c>
      <c r="E8471" s="7" t="s">
        <v>42233</v>
      </c>
      <c r="F8471" s="7" t="s">
        <v>42234</v>
      </c>
      <c r="G8471" s="8" t="s">
        <v>130</v>
      </c>
      <c r="H8471" s="8" t="s">
        <v>22</v>
      </c>
      <c r="I8471" s="8" t="s">
        <v>26</v>
      </c>
      <c r="J8471" s="8" t="s">
        <v>27</v>
      </c>
      <c r="K8471" s="8" t="s">
        <v>76</v>
      </c>
      <c r="L8471" s="8" t="s">
        <v>29</v>
      </c>
      <c r="M8471" s="7" t="s">
        <v>30</v>
      </c>
      <c r="N8471" s="7" t="s">
        <v>31</v>
      </c>
      <c r="O8471" s="8" t="s">
        <v>32</v>
      </c>
      <c r="P8471" s="8" t="s">
        <v>22</v>
      </c>
      <c r="Q8471" s="8" t="s">
        <v>42235</v>
      </c>
      <c r="R8471" s="8" t="s">
        <v>34</v>
      </c>
      <c r="S8471" s="7" t="s">
        <v>42236</v>
      </c>
      <c r="T8471" s="7" t="s">
        <v>22</v>
      </c>
    </row>
    <row r="8472" customHeight="1" spans="1:20">
      <c r="A8472" s="6">
        <v>45220</v>
      </c>
      <c r="B8472" s="7" t="s">
        <v>42237</v>
      </c>
      <c r="C8472" s="7" t="s">
        <v>50</v>
      </c>
      <c r="D8472" s="8" t="s">
        <v>22</v>
      </c>
      <c r="E8472" s="7" t="s">
        <v>42238</v>
      </c>
      <c r="F8472" s="7" t="s">
        <v>42239</v>
      </c>
      <c r="G8472" s="8" t="s">
        <v>82</v>
      </c>
      <c r="H8472" s="8" t="s">
        <v>22</v>
      </c>
      <c r="I8472" s="8" t="s">
        <v>155</v>
      </c>
      <c r="J8472" s="8" t="s">
        <v>27</v>
      </c>
      <c r="K8472" s="8" t="s">
        <v>28</v>
      </c>
      <c r="L8472" s="8" t="s">
        <v>43</v>
      </c>
      <c r="M8472" s="7" t="s">
        <v>44</v>
      </c>
      <c r="N8472" s="7" t="s">
        <v>31</v>
      </c>
      <c r="O8472" s="8" t="s">
        <v>32</v>
      </c>
      <c r="P8472" s="8" t="s">
        <v>22</v>
      </c>
      <c r="Q8472" s="8" t="s">
        <v>42240</v>
      </c>
      <c r="R8472" s="8" t="s">
        <v>56</v>
      </c>
      <c r="S8472" s="7" t="s">
        <v>42241</v>
      </c>
      <c r="T8472" s="7" t="s">
        <v>22</v>
      </c>
    </row>
    <row r="8473" customHeight="1" spans="1:20">
      <c r="A8473" s="6">
        <v>45220</v>
      </c>
      <c r="B8473" s="7" t="s">
        <v>42242</v>
      </c>
      <c r="C8473" s="7" t="s">
        <v>50</v>
      </c>
      <c r="D8473" s="8" t="s">
        <v>22</v>
      </c>
      <c r="E8473" s="7" t="s">
        <v>42243</v>
      </c>
      <c r="F8473" s="7" t="s">
        <v>42244</v>
      </c>
      <c r="G8473" s="8" t="s">
        <v>25</v>
      </c>
      <c r="H8473" s="8" t="s">
        <v>22</v>
      </c>
      <c r="I8473" s="8" t="s">
        <v>162</v>
      </c>
      <c r="J8473" s="8" t="s">
        <v>27</v>
      </c>
      <c r="K8473" s="8" t="s">
        <v>28</v>
      </c>
      <c r="L8473" s="8" t="s">
        <v>43</v>
      </c>
      <c r="M8473" s="7" t="s">
        <v>30</v>
      </c>
      <c r="N8473" s="7" t="s">
        <v>31</v>
      </c>
      <c r="O8473" s="8" t="s">
        <v>32</v>
      </c>
      <c r="P8473" s="8" t="s">
        <v>22</v>
      </c>
      <c r="Q8473" s="8" t="s">
        <v>42245</v>
      </c>
      <c r="R8473" s="8" t="s">
        <v>56</v>
      </c>
      <c r="S8473" s="7" t="s">
        <v>42246</v>
      </c>
      <c r="T8473" s="7" t="s">
        <v>22</v>
      </c>
    </row>
    <row r="8474" customHeight="1" spans="1:20">
      <c r="A8474" s="6">
        <v>45220</v>
      </c>
      <c r="B8474" s="7" t="s">
        <v>42247</v>
      </c>
      <c r="C8474" s="7" t="s">
        <v>50</v>
      </c>
      <c r="D8474" s="8" t="s">
        <v>22</v>
      </c>
      <c r="E8474" s="7" t="s">
        <v>42248</v>
      </c>
      <c r="F8474" s="7" t="s">
        <v>42249</v>
      </c>
      <c r="G8474" s="8" t="s">
        <v>53</v>
      </c>
      <c r="H8474" s="8" t="s">
        <v>22</v>
      </c>
      <c r="I8474" s="8" t="s">
        <v>162</v>
      </c>
      <c r="J8474" s="8" t="s">
        <v>27</v>
      </c>
      <c r="K8474" s="8" t="s">
        <v>28</v>
      </c>
      <c r="L8474" s="8" t="s">
        <v>43</v>
      </c>
      <c r="M8474" s="7" t="s">
        <v>30</v>
      </c>
      <c r="N8474" s="7" t="s">
        <v>31</v>
      </c>
      <c r="O8474" s="8" t="s">
        <v>32</v>
      </c>
      <c r="P8474" s="8" t="s">
        <v>22</v>
      </c>
      <c r="Q8474" s="8" t="s">
        <v>42250</v>
      </c>
      <c r="R8474" s="8" t="s">
        <v>56</v>
      </c>
      <c r="S8474" s="7" t="s">
        <v>42251</v>
      </c>
      <c r="T8474" s="7" t="s">
        <v>22</v>
      </c>
    </row>
    <row r="8475" customHeight="1" spans="1:20">
      <c r="A8475" s="6">
        <v>45220</v>
      </c>
      <c r="B8475" s="7" t="s">
        <v>42252</v>
      </c>
      <c r="C8475" s="7" t="s">
        <v>50</v>
      </c>
      <c r="D8475" s="8" t="s">
        <v>22</v>
      </c>
      <c r="E8475" s="7" t="s">
        <v>42253</v>
      </c>
      <c r="F8475" s="7" t="s">
        <v>42254</v>
      </c>
      <c r="G8475" s="8" t="s">
        <v>69</v>
      </c>
      <c r="H8475" s="8" t="s">
        <v>22</v>
      </c>
      <c r="I8475" s="8" t="s">
        <v>384</v>
      </c>
      <c r="J8475" s="8" t="s">
        <v>27</v>
      </c>
      <c r="K8475" s="8" t="s">
        <v>28</v>
      </c>
      <c r="L8475" s="8" t="s">
        <v>43</v>
      </c>
      <c r="M8475" s="7" t="s">
        <v>30</v>
      </c>
      <c r="N8475" s="7" t="s">
        <v>31</v>
      </c>
      <c r="O8475" s="8" t="s">
        <v>32</v>
      </c>
      <c r="P8475" s="8" t="s">
        <v>22</v>
      </c>
      <c r="Q8475" s="8" t="s">
        <v>42255</v>
      </c>
      <c r="R8475" s="8" t="s">
        <v>56</v>
      </c>
      <c r="S8475" s="7" t="s">
        <v>42256</v>
      </c>
      <c r="T8475" s="7" t="s">
        <v>22</v>
      </c>
    </row>
    <row r="8476" customHeight="1" spans="1:20">
      <c r="A8476" s="6">
        <v>45220</v>
      </c>
      <c r="B8476" s="7" t="s">
        <v>42257</v>
      </c>
      <c r="C8476" s="7" t="s">
        <v>6302</v>
      </c>
      <c r="D8476" s="8" t="s">
        <v>22</v>
      </c>
      <c r="E8476" s="7" t="s">
        <v>33784</v>
      </c>
      <c r="F8476" s="7" t="s">
        <v>33785</v>
      </c>
      <c r="G8476" s="8" t="s">
        <v>53</v>
      </c>
      <c r="H8476" s="8" t="s">
        <v>22</v>
      </c>
      <c r="I8476" s="8" t="s">
        <v>26</v>
      </c>
      <c r="J8476" s="8" t="s">
        <v>27</v>
      </c>
      <c r="K8476" s="8" t="s">
        <v>76</v>
      </c>
      <c r="L8476" s="8" t="s">
        <v>29</v>
      </c>
      <c r="M8476" s="7" t="s">
        <v>30</v>
      </c>
      <c r="N8476" s="7" t="s">
        <v>31</v>
      </c>
      <c r="O8476" s="8" t="s">
        <v>32</v>
      </c>
      <c r="P8476" s="8" t="s">
        <v>22</v>
      </c>
      <c r="Q8476" s="8" t="s">
        <v>42258</v>
      </c>
      <c r="R8476" s="8" t="s">
        <v>34</v>
      </c>
      <c r="S8476" s="7" t="s">
        <v>42259</v>
      </c>
      <c r="T8476" s="7" t="s">
        <v>42260</v>
      </c>
    </row>
    <row r="8477" customHeight="1" spans="1:20">
      <c r="A8477" s="6">
        <v>45220</v>
      </c>
      <c r="B8477" s="7" t="s">
        <v>42261</v>
      </c>
      <c r="C8477" s="7" t="s">
        <v>8250</v>
      </c>
      <c r="D8477" s="8" t="s">
        <v>22</v>
      </c>
      <c r="E8477" s="7" t="s">
        <v>42262</v>
      </c>
      <c r="F8477" s="7" t="s">
        <v>42263</v>
      </c>
      <c r="G8477" s="8" t="s">
        <v>41</v>
      </c>
      <c r="H8477" s="8" t="s">
        <v>22</v>
      </c>
      <c r="I8477" s="8" t="s">
        <v>149</v>
      </c>
      <c r="J8477" s="8" t="s">
        <v>27</v>
      </c>
      <c r="K8477" s="8" t="s">
        <v>28</v>
      </c>
      <c r="L8477" s="8" t="s">
        <v>43</v>
      </c>
      <c r="M8477" s="7" t="s">
        <v>30</v>
      </c>
      <c r="N8477" s="7" t="s">
        <v>31</v>
      </c>
      <c r="O8477" s="8" t="s">
        <v>32</v>
      </c>
      <c r="P8477" s="8" t="s">
        <v>22</v>
      </c>
      <c r="Q8477" s="8" t="s">
        <v>42264</v>
      </c>
      <c r="R8477" s="8" t="s">
        <v>46</v>
      </c>
      <c r="S8477" s="7" t="s">
        <v>42265</v>
      </c>
      <c r="T8477" s="7" t="s">
        <v>42266</v>
      </c>
    </row>
    <row r="8478" customHeight="1" spans="1:20">
      <c r="A8478" s="6">
        <v>45220</v>
      </c>
      <c r="B8478" s="7" t="s">
        <v>42267</v>
      </c>
      <c r="C8478" s="7" t="s">
        <v>50</v>
      </c>
      <c r="D8478" s="8" t="s">
        <v>22</v>
      </c>
      <c r="E8478" s="7" t="s">
        <v>28635</v>
      </c>
      <c r="F8478" s="7" t="s">
        <v>28636</v>
      </c>
      <c r="G8478" s="8" t="s">
        <v>82</v>
      </c>
      <c r="H8478" s="8" t="s">
        <v>22</v>
      </c>
      <c r="I8478" s="8" t="s">
        <v>131</v>
      </c>
      <c r="J8478" s="8" t="s">
        <v>27</v>
      </c>
      <c r="K8478" s="8" t="s">
        <v>28</v>
      </c>
      <c r="L8478" s="8" t="s">
        <v>43</v>
      </c>
      <c r="M8478" s="7" t="s">
        <v>44</v>
      </c>
      <c r="N8478" s="7" t="s">
        <v>31</v>
      </c>
      <c r="O8478" s="8" t="s">
        <v>32</v>
      </c>
      <c r="P8478" s="8" t="s">
        <v>22</v>
      </c>
      <c r="Q8478" s="8" t="s">
        <v>42268</v>
      </c>
      <c r="R8478" s="8" t="s">
        <v>46</v>
      </c>
      <c r="S8478" s="7" t="s">
        <v>42269</v>
      </c>
      <c r="T8478" s="7" t="s">
        <v>42270</v>
      </c>
    </row>
    <row r="8479" customHeight="1" spans="1:20">
      <c r="A8479" s="6">
        <v>45220</v>
      </c>
      <c r="B8479" s="7" t="s">
        <v>42271</v>
      </c>
      <c r="C8479" s="7" t="s">
        <v>16210</v>
      </c>
      <c r="D8479" s="8" t="s">
        <v>22</v>
      </c>
      <c r="E8479" s="7" t="s">
        <v>42272</v>
      </c>
      <c r="F8479" s="7" t="s">
        <v>28241</v>
      </c>
      <c r="G8479" s="8" t="s">
        <v>82</v>
      </c>
      <c r="H8479" s="8" t="s">
        <v>22</v>
      </c>
      <c r="I8479" s="8" t="s">
        <v>732</v>
      </c>
      <c r="J8479" s="8" t="s">
        <v>27</v>
      </c>
      <c r="K8479" s="8" t="s">
        <v>28</v>
      </c>
      <c r="L8479" s="8" t="s">
        <v>43</v>
      </c>
      <c r="M8479" s="7" t="s">
        <v>30</v>
      </c>
      <c r="N8479" s="7" t="s">
        <v>31</v>
      </c>
      <c r="O8479" s="8" t="s">
        <v>32</v>
      </c>
      <c r="P8479" s="8" t="s">
        <v>22</v>
      </c>
      <c r="Q8479" s="8" t="s">
        <v>42273</v>
      </c>
      <c r="R8479" s="8" t="s">
        <v>46</v>
      </c>
      <c r="S8479" s="7" t="s">
        <v>42274</v>
      </c>
      <c r="T8479" s="7" t="s">
        <v>42275</v>
      </c>
    </row>
    <row r="8480" customHeight="1" spans="1:20">
      <c r="A8480" s="6">
        <v>45220</v>
      </c>
      <c r="B8480" s="7" t="s">
        <v>42276</v>
      </c>
      <c r="C8480" s="7" t="s">
        <v>8020</v>
      </c>
      <c r="D8480" s="8" t="s">
        <v>22</v>
      </c>
      <c r="E8480" s="7" t="s">
        <v>42277</v>
      </c>
      <c r="F8480" s="7" t="s">
        <v>42278</v>
      </c>
      <c r="G8480" s="8" t="s">
        <v>82</v>
      </c>
      <c r="H8480" s="8" t="s">
        <v>22</v>
      </c>
      <c r="I8480" s="8" t="s">
        <v>54</v>
      </c>
      <c r="J8480" s="8" t="s">
        <v>27</v>
      </c>
      <c r="K8480" s="8" t="s">
        <v>28</v>
      </c>
      <c r="L8480" s="8" t="s">
        <v>43</v>
      </c>
      <c r="M8480" s="7" t="s">
        <v>30</v>
      </c>
      <c r="N8480" s="7" t="s">
        <v>31</v>
      </c>
      <c r="O8480" s="8" t="s">
        <v>32</v>
      </c>
      <c r="P8480" s="8" t="s">
        <v>22</v>
      </c>
      <c r="Q8480" s="8" t="s">
        <v>42279</v>
      </c>
      <c r="R8480" s="8" t="s">
        <v>46</v>
      </c>
      <c r="S8480" s="7" t="s">
        <v>42280</v>
      </c>
      <c r="T8480" s="7" t="s">
        <v>42281</v>
      </c>
    </row>
    <row r="8481" customHeight="1" spans="1:20">
      <c r="A8481" s="6">
        <v>45220</v>
      </c>
      <c r="B8481" s="7" t="s">
        <v>42282</v>
      </c>
      <c r="C8481" s="7" t="s">
        <v>6302</v>
      </c>
      <c r="D8481" s="8" t="s">
        <v>22</v>
      </c>
      <c r="E8481" s="7" t="s">
        <v>38860</v>
      </c>
      <c r="F8481" s="7" t="s">
        <v>38861</v>
      </c>
      <c r="G8481" s="8" t="s">
        <v>247</v>
      </c>
      <c r="H8481" s="8" t="s">
        <v>22</v>
      </c>
      <c r="I8481" s="8" t="s">
        <v>880</v>
      </c>
      <c r="J8481" s="8" t="s">
        <v>27</v>
      </c>
      <c r="K8481" s="8" t="s">
        <v>28</v>
      </c>
      <c r="L8481" s="8" t="s">
        <v>43</v>
      </c>
      <c r="M8481" s="7" t="s">
        <v>30</v>
      </c>
      <c r="N8481" s="7" t="s">
        <v>31</v>
      </c>
      <c r="O8481" s="8" t="s">
        <v>32</v>
      </c>
      <c r="P8481" s="8" t="s">
        <v>22</v>
      </c>
      <c r="Q8481" s="8" t="s">
        <v>42283</v>
      </c>
      <c r="R8481" s="8" t="s">
        <v>46</v>
      </c>
      <c r="S8481" s="7" t="s">
        <v>42284</v>
      </c>
      <c r="T8481" s="7" t="s">
        <v>42285</v>
      </c>
    </row>
    <row r="8482" customHeight="1" spans="1:20">
      <c r="A8482" s="6">
        <v>45220</v>
      </c>
      <c r="B8482" s="7" t="s">
        <v>42286</v>
      </c>
      <c r="C8482" s="7" t="s">
        <v>6302</v>
      </c>
      <c r="D8482" s="8" t="s">
        <v>22</v>
      </c>
      <c r="E8482" s="7" t="s">
        <v>42287</v>
      </c>
      <c r="F8482" s="7" t="s">
        <v>42288</v>
      </c>
      <c r="G8482" s="8" t="s">
        <v>69</v>
      </c>
      <c r="H8482" s="8" t="s">
        <v>22</v>
      </c>
      <c r="I8482" s="8" t="s">
        <v>931</v>
      </c>
      <c r="J8482" s="8" t="s">
        <v>27</v>
      </c>
      <c r="K8482" s="8" t="s">
        <v>28</v>
      </c>
      <c r="L8482" s="8" t="s">
        <v>43</v>
      </c>
      <c r="M8482" s="7" t="s">
        <v>30</v>
      </c>
      <c r="N8482" s="7" t="s">
        <v>31</v>
      </c>
      <c r="O8482" s="8" t="s">
        <v>32</v>
      </c>
      <c r="P8482" s="8" t="s">
        <v>22</v>
      </c>
      <c r="Q8482" s="8" t="s">
        <v>42289</v>
      </c>
      <c r="R8482" s="8" t="s">
        <v>46</v>
      </c>
      <c r="S8482" s="7" t="s">
        <v>42290</v>
      </c>
      <c r="T8482" s="7" t="s">
        <v>42291</v>
      </c>
    </row>
    <row r="8483" customHeight="1" spans="1:20">
      <c r="A8483" s="6">
        <v>45220</v>
      </c>
      <c r="B8483" s="7" t="s">
        <v>42292</v>
      </c>
      <c r="C8483" s="7" t="s">
        <v>26985</v>
      </c>
      <c r="D8483" s="8" t="s">
        <v>22</v>
      </c>
      <c r="E8483" s="7" t="s">
        <v>42293</v>
      </c>
      <c r="F8483" s="7" t="s">
        <v>42294</v>
      </c>
      <c r="G8483" s="8" t="s">
        <v>336</v>
      </c>
      <c r="H8483" s="8" t="s">
        <v>22</v>
      </c>
      <c r="I8483" s="8" t="s">
        <v>253</v>
      </c>
      <c r="J8483" s="8" t="s">
        <v>27</v>
      </c>
      <c r="K8483" s="8" t="s">
        <v>28</v>
      </c>
      <c r="L8483" s="8" t="s">
        <v>43</v>
      </c>
      <c r="M8483" s="7" t="s">
        <v>30</v>
      </c>
      <c r="N8483" s="7" t="s">
        <v>31</v>
      </c>
      <c r="O8483" s="8" t="s">
        <v>32</v>
      </c>
      <c r="P8483" s="8" t="s">
        <v>22</v>
      </c>
      <c r="Q8483" s="8" t="s">
        <v>42295</v>
      </c>
      <c r="R8483" s="8" t="s">
        <v>46</v>
      </c>
      <c r="S8483" s="7" t="s">
        <v>42296</v>
      </c>
      <c r="T8483" s="7" t="s">
        <v>42297</v>
      </c>
    </row>
    <row r="8484" customHeight="1" spans="1:20">
      <c r="A8484" s="6">
        <v>45220</v>
      </c>
      <c r="B8484" s="7" t="s">
        <v>42298</v>
      </c>
      <c r="C8484" s="7" t="s">
        <v>6409</v>
      </c>
      <c r="D8484" s="8" t="s">
        <v>22</v>
      </c>
      <c r="E8484" s="7" t="s">
        <v>26600</v>
      </c>
      <c r="F8484" s="7" t="s">
        <v>26601</v>
      </c>
      <c r="G8484" s="8" t="s">
        <v>130</v>
      </c>
      <c r="H8484" s="8" t="s">
        <v>22</v>
      </c>
      <c r="I8484" s="8" t="s">
        <v>448</v>
      </c>
      <c r="J8484" s="8" t="s">
        <v>27</v>
      </c>
      <c r="K8484" s="8" t="s">
        <v>28</v>
      </c>
      <c r="L8484" s="8" t="s">
        <v>43</v>
      </c>
      <c r="M8484" s="7" t="s">
        <v>30</v>
      </c>
      <c r="N8484" s="7" t="s">
        <v>31</v>
      </c>
      <c r="O8484" s="8" t="s">
        <v>32</v>
      </c>
      <c r="P8484" s="8" t="s">
        <v>22</v>
      </c>
      <c r="Q8484" s="8" t="s">
        <v>42299</v>
      </c>
      <c r="R8484" s="8" t="s">
        <v>46</v>
      </c>
      <c r="S8484" s="7" t="s">
        <v>42300</v>
      </c>
      <c r="T8484" s="7" t="s">
        <v>42301</v>
      </c>
    </row>
    <row r="8485" customHeight="1" spans="1:20">
      <c r="A8485" s="6">
        <v>45220</v>
      </c>
      <c r="B8485" s="7" t="s">
        <v>42302</v>
      </c>
      <c r="C8485" s="7" t="s">
        <v>646</v>
      </c>
      <c r="D8485" s="8" t="s">
        <v>22</v>
      </c>
      <c r="E8485" s="7" t="s">
        <v>15749</v>
      </c>
      <c r="F8485" s="7" t="s">
        <v>15750</v>
      </c>
      <c r="G8485" s="8" t="s">
        <v>82</v>
      </c>
      <c r="H8485" s="8" t="s">
        <v>22</v>
      </c>
      <c r="I8485" s="8" t="s">
        <v>241</v>
      </c>
      <c r="J8485" s="8" t="s">
        <v>27</v>
      </c>
      <c r="K8485" s="8" t="s">
        <v>28</v>
      </c>
      <c r="L8485" s="8" t="s">
        <v>43</v>
      </c>
      <c r="M8485" s="7" t="s">
        <v>44</v>
      </c>
      <c r="N8485" s="7" t="s">
        <v>31</v>
      </c>
      <c r="O8485" s="8" t="s">
        <v>32</v>
      </c>
      <c r="P8485" s="8" t="s">
        <v>22</v>
      </c>
      <c r="Q8485" s="8" t="s">
        <v>42303</v>
      </c>
      <c r="R8485" s="8" t="s">
        <v>46</v>
      </c>
      <c r="S8485" s="7" t="s">
        <v>42304</v>
      </c>
      <c r="T8485" s="7" t="s">
        <v>22</v>
      </c>
    </row>
    <row r="8486" customHeight="1" spans="1:20">
      <c r="A8486" s="6">
        <v>45220</v>
      </c>
      <c r="B8486" s="7" t="s">
        <v>42305</v>
      </c>
      <c r="C8486" s="7" t="s">
        <v>3638</v>
      </c>
      <c r="D8486" s="8" t="s">
        <v>22</v>
      </c>
      <c r="E8486" s="7" t="s">
        <v>42306</v>
      </c>
      <c r="F8486" s="7" t="s">
        <v>42307</v>
      </c>
      <c r="G8486" s="8" t="s">
        <v>69</v>
      </c>
      <c r="H8486" s="8" t="s">
        <v>22</v>
      </c>
      <c r="I8486" s="8" t="s">
        <v>511</v>
      </c>
      <c r="J8486" s="8" t="s">
        <v>27</v>
      </c>
      <c r="K8486" s="8" t="s">
        <v>28</v>
      </c>
      <c r="L8486" s="8" t="s">
        <v>43</v>
      </c>
      <c r="M8486" s="7" t="s">
        <v>44</v>
      </c>
      <c r="N8486" s="7" t="s">
        <v>31</v>
      </c>
      <c r="O8486" s="8" t="s">
        <v>32</v>
      </c>
      <c r="P8486" s="8" t="s">
        <v>22</v>
      </c>
      <c r="Q8486" s="8" t="s">
        <v>42308</v>
      </c>
      <c r="R8486" s="8" t="s">
        <v>46</v>
      </c>
      <c r="S8486" s="7" t="s">
        <v>42309</v>
      </c>
      <c r="T8486" s="7" t="s">
        <v>42310</v>
      </c>
    </row>
    <row r="8487" customHeight="1" spans="1:20">
      <c r="A8487" s="6">
        <v>45220</v>
      </c>
      <c r="B8487" s="7" t="s">
        <v>42311</v>
      </c>
      <c r="C8487" s="7" t="s">
        <v>2868</v>
      </c>
      <c r="D8487" s="8" t="s">
        <v>22</v>
      </c>
      <c r="E8487" s="7" t="s">
        <v>38965</v>
      </c>
      <c r="F8487" s="7" t="s">
        <v>22</v>
      </c>
      <c r="G8487" s="8" t="s">
        <v>22</v>
      </c>
      <c r="H8487" s="8" t="s">
        <v>110</v>
      </c>
      <c r="I8487" s="8" t="s">
        <v>54</v>
      </c>
      <c r="J8487" s="8" t="s">
        <v>27</v>
      </c>
      <c r="K8487" s="8" t="s">
        <v>28</v>
      </c>
      <c r="L8487" s="8" t="s">
        <v>43</v>
      </c>
      <c r="M8487" s="7" t="s">
        <v>44</v>
      </c>
      <c r="N8487" s="7" t="s">
        <v>31</v>
      </c>
      <c r="O8487" s="8" t="s">
        <v>32</v>
      </c>
      <c r="P8487" s="8" t="s">
        <v>22</v>
      </c>
      <c r="Q8487" s="8" t="s">
        <v>42312</v>
      </c>
      <c r="R8487" s="8" t="s">
        <v>46</v>
      </c>
      <c r="S8487" s="7" t="s">
        <v>42313</v>
      </c>
      <c r="T8487" s="7" t="s">
        <v>42314</v>
      </c>
    </row>
    <row r="8488" customHeight="1" spans="1:20">
      <c r="A8488" s="6">
        <v>45220</v>
      </c>
      <c r="B8488" s="7" t="s">
        <v>42315</v>
      </c>
      <c r="C8488" s="7" t="s">
        <v>817</v>
      </c>
      <c r="D8488" s="8" t="s">
        <v>22</v>
      </c>
      <c r="E8488" s="7" t="s">
        <v>42316</v>
      </c>
      <c r="F8488" s="7" t="s">
        <v>9578</v>
      </c>
      <c r="G8488" s="8" t="s">
        <v>53</v>
      </c>
      <c r="H8488" s="8" t="s">
        <v>22</v>
      </c>
      <c r="I8488" s="8" t="s">
        <v>26</v>
      </c>
      <c r="J8488" s="8" t="s">
        <v>27</v>
      </c>
      <c r="K8488" s="8" t="s">
        <v>76</v>
      </c>
      <c r="L8488" s="8" t="s">
        <v>29</v>
      </c>
      <c r="M8488" s="7" t="s">
        <v>44</v>
      </c>
      <c r="N8488" s="7" t="s">
        <v>31</v>
      </c>
      <c r="O8488" s="8" t="s">
        <v>32</v>
      </c>
      <c r="P8488" s="8" t="s">
        <v>22</v>
      </c>
      <c r="Q8488" s="8" t="s">
        <v>42317</v>
      </c>
      <c r="R8488" s="8" t="s">
        <v>34</v>
      </c>
      <c r="S8488" s="7" t="s">
        <v>42318</v>
      </c>
      <c r="T8488" s="7" t="s">
        <v>42319</v>
      </c>
    </row>
    <row r="8489" customHeight="1" spans="1:20">
      <c r="A8489" s="6">
        <v>45220</v>
      </c>
      <c r="B8489" s="7" t="s">
        <v>42320</v>
      </c>
      <c r="C8489" s="7" t="s">
        <v>8250</v>
      </c>
      <c r="D8489" s="8" t="s">
        <v>22</v>
      </c>
      <c r="E8489" s="7" t="s">
        <v>28657</v>
      </c>
      <c r="F8489" s="7" t="s">
        <v>28658</v>
      </c>
      <c r="G8489" s="8" t="s">
        <v>130</v>
      </c>
      <c r="H8489" s="8" t="s">
        <v>22</v>
      </c>
      <c r="I8489" s="8" t="s">
        <v>3098</v>
      </c>
      <c r="J8489" s="8" t="s">
        <v>27</v>
      </c>
      <c r="K8489" s="8" t="s">
        <v>28</v>
      </c>
      <c r="L8489" s="8" t="s">
        <v>43</v>
      </c>
      <c r="M8489" s="7" t="s">
        <v>30</v>
      </c>
      <c r="N8489" s="7" t="s">
        <v>31</v>
      </c>
      <c r="O8489" s="8" t="s">
        <v>32</v>
      </c>
      <c r="P8489" s="8" t="s">
        <v>22</v>
      </c>
      <c r="Q8489" s="8" t="s">
        <v>42321</v>
      </c>
      <c r="R8489" s="8" t="s">
        <v>46</v>
      </c>
      <c r="S8489" s="7" t="s">
        <v>42322</v>
      </c>
      <c r="T8489" s="7" t="s">
        <v>42323</v>
      </c>
    </row>
    <row r="8490" customHeight="1" spans="1:20">
      <c r="A8490" s="6">
        <v>45220</v>
      </c>
      <c r="B8490" s="7" t="s">
        <v>42324</v>
      </c>
      <c r="C8490" s="7" t="s">
        <v>179</v>
      </c>
      <c r="D8490" s="8" t="s">
        <v>22</v>
      </c>
      <c r="E8490" s="7" t="s">
        <v>42325</v>
      </c>
      <c r="F8490" s="7" t="s">
        <v>42326</v>
      </c>
      <c r="G8490" s="8" t="s">
        <v>82</v>
      </c>
      <c r="H8490" s="8" t="s">
        <v>22</v>
      </c>
      <c r="I8490" s="8" t="s">
        <v>104</v>
      </c>
      <c r="J8490" s="8" t="s">
        <v>27</v>
      </c>
      <c r="K8490" s="8" t="s">
        <v>28</v>
      </c>
      <c r="L8490" s="8" t="s">
        <v>43</v>
      </c>
      <c r="M8490" s="7" t="s">
        <v>44</v>
      </c>
      <c r="N8490" s="7" t="s">
        <v>31</v>
      </c>
      <c r="O8490" s="8" t="s">
        <v>32</v>
      </c>
      <c r="P8490" s="8" t="s">
        <v>22</v>
      </c>
      <c r="Q8490" s="8" t="s">
        <v>42327</v>
      </c>
      <c r="R8490" s="8" t="s">
        <v>46</v>
      </c>
      <c r="S8490" s="7" t="s">
        <v>42328</v>
      </c>
      <c r="T8490" s="7" t="s">
        <v>42329</v>
      </c>
    </row>
    <row r="8491" customHeight="1" spans="1:20">
      <c r="A8491" s="6">
        <v>45220</v>
      </c>
      <c r="B8491" s="7" t="s">
        <v>42330</v>
      </c>
      <c r="C8491" s="7" t="s">
        <v>6949</v>
      </c>
      <c r="D8491" s="8" t="s">
        <v>22</v>
      </c>
      <c r="E8491" s="7" t="s">
        <v>42331</v>
      </c>
      <c r="F8491" s="7" t="s">
        <v>42332</v>
      </c>
      <c r="G8491" s="8" t="s">
        <v>25</v>
      </c>
      <c r="H8491" s="8" t="s">
        <v>22</v>
      </c>
      <c r="I8491" s="8" t="s">
        <v>131</v>
      </c>
      <c r="J8491" s="8" t="s">
        <v>27</v>
      </c>
      <c r="K8491" s="8" t="s">
        <v>28</v>
      </c>
      <c r="L8491" s="8" t="s">
        <v>43</v>
      </c>
      <c r="M8491" s="7" t="s">
        <v>44</v>
      </c>
      <c r="N8491" s="7" t="s">
        <v>208</v>
      </c>
      <c r="O8491" s="8" t="s">
        <v>32</v>
      </c>
      <c r="P8491" s="8" t="s">
        <v>22</v>
      </c>
      <c r="Q8491" s="8" t="s">
        <v>42333</v>
      </c>
      <c r="R8491" s="8" t="s">
        <v>46</v>
      </c>
      <c r="S8491" s="7" t="s">
        <v>42334</v>
      </c>
      <c r="T8491" s="7" t="s">
        <v>42335</v>
      </c>
    </row>
    <row r="8492" customHeight="1" spans="1:20">
      <c r="A8492" s="6">
        <v>45220</v>
      </c>
      <c r="B8492" s="7" t="s">
        <v>42336</v>
      </c>
      <c r="C8492" s="7" t="s">
        <v>50</v>
      </c>
      <c r="D8492" s="8" t="s">
        <v>22</v>
      </c>
      <c r="E8492" s="7" t="s">
        <v>42337</v>
      </c>
      <c r="F8492" s="7" t="s">
        <v>42338</v>
      </c>
      <c r="G8492" s="8" t="s">
        <v>69</v>
      </c>
      <c r="H8492" s="8" t="s">
        <v>22</v>
      </c>
      <c r="I8492" s="8" t="s">
        <v>241</v>
      </c>
      <c r="J8492" s="8" t="s">
        <v>27</v>
      </c>
      <c r="K8492" s="8" t="s">
        <v>28</v>
      </c>
      <c r="L8492" s="8" t="s">
        <v>43</v>
      </c>
      <c r="M8492" s="7" t="s">
        <v>30</v>
      </c>
      <c r="N8492" s="7" t="s">
        <v>31</v>
      </c>
      <c r="O8492" s="8" t="s">
        <v>32</v>
      </c>
      <c r="P8492" s="8" t="s">
        <v>22</v>
      </c>
      <c r="Q8492" s="8" t="s">
        <v>41826</v>
      </c>
      <c r="R8492" s="8" t="s">
        <v>56</v>
      </c>
      <c r="S8492" s="7" t="s">
        <v>42339</v>
      </c>
      <c r="T8492" s="7" t="s">
        <v>22</v>
      </c>
    </row>
    <row r="8493" customHeight="1" spans="1:20">
      <c r="A8493" s="6">
        <v>45220</v>
      </c>
      <c r="B8493" s="7" t="s">
        <v>42340</v>
      </c>
      <c r="C8493" s="7" t="s">
        <v>50</v>
      </c>
      <c r="D8493" s="8" t="s">
        <v>22</v>
      </c>
      <c r="E8493" s="7" t="s">
        <v>42341</v>
      </c>
      <c r="F8493" s="7" t="s">
        <v>42342</v>
      </c>
      <c r="G8493" s="8" t="s">
        <v>62</v>
      </c>
      <c r="H8493" s="8" t="s">
        <v>22</v>
      </c>
      <c r="I8493" s="8" t="s">
        <v>299</v>
      </c>
      <c r="J8493" s="8" t="s">
        <v>27</v>
      </c>
      <c r="K8493" s="8" t="s">
        <v>28</v>
      </c>
      <c r="L8493" s="8" t="s">
        <v>43</v>
      </c>
      <c r="M8493" s="7" t="s">
        <v>44</v>
      </c>
      <c r="N8493" s="7" t="s">
        <v>31</v>
      </c>
      <c r="O8493" s="8" t="s">
        <v>32</v>
      </c>
      <c r="P8493" s="8" t="s">
        <v>22</v>
      </c>
      <c r="Q8493" s="8" t="s">
        <v>42343</v>
      </c>
      <c r="R8493" s="8" t="s">
        <v>56</v>
      </c>
      <c r="S8493" s="7" t="s">
        <v>42344</v>
      </c>
      <c r="T8493" s="7" t="s">
        <v>22</v>
      </c>
    </row>
    <row r="8494" customHeight="1" spans="1:20">
      <c r="A8494" s="6">
        <v>45220</v>
      </c>
      <c r="B8494" s="7" t="s">
        <v>42345</v>
      </c>
      <c r="C8494" s="7" t="s">
        <v>399</v>
      </c>
      <c r="D8494" s="8" t="s">
        <v>22</v>
      </c>
      <c r="E8494" s="7" t="s">
        <v>42188</v>
      </c>
      <c r="F8494" s="7" t="s">
        <v>42189</v>
      </c>
      <c r="G8494" s="8" t="s">
        <v>247</v>
      </c>
      <c r="H8494" s="8" t="s">
        <v>22</v>
      </c>
      <c r="I8494" s="8" t="s">
        <v>4092</v>
      </c>
      <c r="J8494" s="8" t="s">
        <v>27</v>
      </c>
      <c r="K8494" s="8" t="s">
        <v>28</v>
      </c>
      <c r="L8494" s="8" t="s">
        <v>28</v>
      </c>
      <c r="M8494" s="7" t="s">
        <v>30</v>
      </c>
      <c r="N8494" s="7" t="s">
        <v>31</v>
      </c>
      <c r="O8494" s="8" t="s">
        <v>32</v>
      </c>
      <c r="P8494" s="8" t="s">
        <v>22</v>
      </c>
      <c r="Q8494" s="8" t="s">
        <v>42346</v>
      </c>
      <c r="R8494" s="8" t="s">
        <v>4092</v>
      </c>
      <c r="S8494" s="7" t="s">
        <v>42347</v>
      </c>
      <c r="T8494" s="7" t="s">
        <v>42348</v>
      </c>
    </row>
    <row r="8495" customHeight="1" spans="1:20">
      <c r="A8495" s="6">
        <v>45220</v>
      </c>
      <c r="B8495" s="7" t="s">
        <v>42349</v>
      </c>
      <c r="C8495" s="7" t="s">
        <v>6439</v>
      </c>
      <c r="D8495" s="8" t="s">
        <v>22</v>
      </c>
      <c r="E8495" s="7" t="s">
        <v>42350</v>
      </c>
      <c r="F8495" s="7" t="s">
        <v>42351</v>
      </c>
      <c r="G8495" s="8" t="s">
        <v>41</v>
      </c>
      <c r="H8495" s="8" t="s">
        <v>22</v>
      </c>
      <c r="I8495" s="8" t="s">
        <v>337</v>
      </c>
      <c r="J8495" s="8" t="s">
        <v>27</v>
      </c>
      <c r="K8495" s="8" t="s">
        <v>28</v>
      </c>
      <c r="L8495" s="8" t="s">
        <v>43</v>
      </c>
      <c r="M8495" s="7" t="s">
        <v>30</v>
      </c>
      <c r="N8495" s="7" t="s">
        <v>31</v>
      </c>
      <c r="O8495" s="8" t="s">
        <v>32</v>
      </c>
      <c r="P8495" s="8" t="s">
        <v>22</v>
      </c>
      <c r="Q8495" s="8" t="s">
        <v>42352</v>
      </c>
      <c r="R8495" s="8" t="s">
        <v>46</v>
      </c>
      <c r="S8495" s="7" t="s">
        <v>42353</v>
      </c>
      <c r="T8495" s="7" t="s">
        <v>42354</v>
      </c>
    </row>
    <row r="8496" customHeight="1" spans="1:20">
      <c r="A8496" s="6">
        <v>45220</v>
      </c>
      <c r="B8496" s="7" t="s">
        <v>42355</v>
      </c>
      <c r="C8496" s="7" t="s">
        <v>14075</v>
      </c>
      <c r="D8496" s="8" t="s">
        <v>22</v>
      </c>
      <c r="E8496" s="7" t="s">
        <v>42356</v>
      </c>
      <c r="F8496" s="7" t="s">
        <v>42357</v>
      </c>
      <c r="G8496" s="8" t="s">
        <v>82</v>
      </c>
      <c r="H8496" s="8" t="s">
        <v>22</v>
      </c>
      <c r="I8496" s="8" t="s">
        <v>117</v>
      </c>
      <c r="J8496" s="8" t="s">
        <v>27</v>
      </c>
      <c r="K8496" s="8" t="s">
        <v>28</v>
      </c>
      <c r="L8496" s="8" t="s">
        <v>43</v>
      </c>
      <c r="M8496" s="7" t="s">
        <v>30</v>
      </c>
      <c r="N8496" s="7" t="s">
        <v>31</v>
      </c>
      <c r="O8496" s="8" t="s">
        <v>32</v>
      </c>
      <c r="P8496" s="8" t="s">
        <v>22</v>
      </c>
      <c r="Q8496" s="8" t="s">
        <v>42358</v>
      </c>
      <c r="R8496" s="8" t="s">
        <v>46</v>
      </c>
      <c r="S8496" s="7" t="s">
        <v>42359</v>
      </c>
      <c r="T8496" s="7" t="s">
        <v>22</v>
      </c>
    </row>
    <row r="8497" customHeight="1" spans="1:20">
      <c r="A8497" s="6">
        <v>45220</v>
      </c>
      <c r="B8497" s="7" t="s">
        <v>42360</v>
      </c>
      <c r="C8497" s="7" t="s">
        <v>8114</v>
      </c>
      <c r="D8497" s="8" t="s">
        <v>22</v>
      </c>
      <c r="E8497" s="7" t="s">
        <v>32785</v>
      </c>
      <c r="F8497" s="7" t="s">
        <v>32786</v>
      </c>
      <c r="G8497" s="8" t="s">
        <v>130</v>
      </c>
      <c r="H8497" s="8" t="s">
        <v>110</v>
      </c>
      <c r="I8497" s="8" t="s">
        <v>1181</v>
      </c>
      <c r="J8497" s="8" t="s">
        <v>27</v>
      </c>
      <c r="K8497" s="8" t="s">
        <v>28</v>
      </c>
      <c r="L8497" s="8" t="s">
        <v>43</v>
      </c>
      <c r="M8497" s="7" t="s">
        <v>30</v>
      </c>
      <c r="N8497" s="7" t="s">
        <v>5516</v>
      </c>
      <c r="O8497" s="8" t="s">
        <v>32</v>
      </c>
      <c r="P8497" s="8" t="s">
        <v>22</v>
      </c>
      <c r="Q8497" s="8" t="s">
        <v>42361</v>
      </c>
      <c r="R8497" s="8" t="s">
        <v>8115</v>
      </c>
      <c r="S8497" s="7" t="s">
        <v>42362</v>
      </c>
      <c r="T8497" s="7" t="s">
        <v>22</v>
      </c>
    </row>
    <row r="8498" customHeight="1" spans="1:20">
      <c r="A8498" s="6">
        <v>45220</v>
      </c>
      <c r="B8498" s="7" t="s">
        <v>42363</v>
      </c>
      <c r="C8498" s="7" t="s">
        <v>8114</v>
      </c>
      <c r="D8498" s="8" t="s">
        <v>22</v>
      </c>
      <c r="E8498" s="7" t="s">
        <v>4618</v>
      </c>
      <c r="F8498" s="7" t="s">
        <v>4619</v>
      </c>
      <c r="G8498" s="8" t="s">
        <v>41</v>
      </c>
      <c r="H8498" s="8" t="s">
        <v>22</v>
      </c>
      <c r="I8498" s="8" t="s">
        <v>253</v>
      </c>
      <c r="J8498" s="8" t="s">
        <v>27</v>
      </c>
      <c r="K8498" s="8" t="s">
        <v>28</v>
      </c>
      <c r="L8498" s="8" t="s">
        <v>43</v>
      </c>
      <c r="M8498" s="7" t="s">
        <v>44</v>
      </c>
      <c r="N8498" s="7" t="s">
        <v>5516</v>
      </c>
      <c r="O8498" s="8" t="s">
        <v>32</v>
      </c>
      <c r="P8498" s="8" t="s">
        <v>22</v>
      </c>
      <c r="Q8498" s="8" t="s">
        <v>42364</v>
      </c>
      <c r="R8498" s="8" t="s">
        <v>8115</v>
      </c>
      <c r="S8498" s="7" t="s">
        <v>13823</v>
      </c>
      <c r="T8498" s="7" t="s">
        <v>22</v>
      </c>
    </row>
    <row r="8499" customHeight="1" spans="1:20">
      <c r="A8499" s="6">
        <v>45220</v>
      </c>
      <c r="B8499" s="7" t="s">
        <v>42365</v>
      </c>
      <c r="C8499" s="7" t="s">
        <v>1281</v>
      </c>
      <c r="D8499" s="8" t="s">
        <v>22</v>
      </c>
      <c r="E8499" s="7" t="s">
        <v>40668</v>
      </c>
      <c r="F8499" s="7" t="s">
        <v>40669</v>
      </c>
      <c r="G8499" s="8" t="s">
        <v>69</v>
      </c>
      <c r="H8499" s="8" t="s">
        <v>22</v>
      </c>
      <c r="I8499" s="8" t="s">
        <v>42</v>
      </c>
      <c r="J8499" s="8" t="s">
        <v>27</v>
      </c>
      <c r="K8499" s="8" t="s">
        <v>76</v>
      </c>
      <c r="L8499" s="8" t="s">
        <v>43</v>
      </c>
      <c r="M8499" s="7" t="s">
        <v>30</v>
      </c>
      <c r="N8499" s="7" t="s">
        <v>31</v>
      </c>
      <c r="O8499" s="8" t="s">
        <v>32</v>
      </c>
      <c r="P8499" s="8" t="s">
        <v>22</v>
      </c>
      <c r="Q8499" s="8" t="s">
        <v>42366</v>
      </c>
      <c r="R8499" s="8" t="s">
        <v>46</v>
      </c>
      <c r="S8499" s="7" t="s">
        <v>42367</v>
      </c>
      <c r="T8499" s="7" t="s">
        <v>42368</v>
      </c>
    </row>
    <row r="8500" customHeight="1" spans="1:20">
      <c r="A8500" s="6">
        <v>45220</v>
      </c>
      <c r="B8500" s="7" t="s">
        <v>42369</v>
      </c>
      <c r="C8500" s="7" t="s">
        <v>1057</v>
      </c>
      <c r="D8500" s="8" t="s">
        <v>22</v>
      </c>
      <c r="E8500" s="7" t="s">
        <v>42370</v>
      </c>
      <c r="F8500" s="7" t="s">
        <v>42371</v>
      </c>
      <c r="G8500" s="8" t="s">
        <v>82</v>
      </c>
      <c r="H8500" s="8" t="s">
        <v>22</v>
      </c>
      <c r="I8500" s="8" t="s">
        <v>97</v>
      </c>
      <c r="J8500" s="8" t="s">
        <v>27</v>
      </c>
      <c r="K8500" s="8" t="s">
        <v>28</v>
      </c>
      <c r="L8500" s="8" t="s">
        <v>43</v>
      </c>
      <c r="M8500" s="7" t="s">
        <v>30</v>
      </c>
      <c r="N8500" s="7" t="s">
        <v>31</v>
      </c>
      <c r="O8500" s="8" t="s">
        <v>32</v>
      </c>
      <c r="P8500" s="8" t="s">
        <v>22</v>
      </c>
      <c r="Q8500" s="8" t="s">
        <v>42372</v>
      </c>
      <c r="R8500" s="8" t="s">
        <v>46</v>
      </c>
      <c r="S8500" s="7" t="s">
        <v>42373</v>
      </c>
      <c r="T8500" s="7" t="s">
        <v>42374</v>
      </c>
    </row>
    <row r="8501" customHeight="1" spans="1:20">
      <c r="A8501" s="6">
        <v>45220</v>
      </c>
      <c r="B8501" s="7" t="s">
        <v>42375</v>
      </c>
      <c r="C8501" s="7" t="s">
        <v>2868</v>
      </c>
      <c r="D8501" s="8" t="s">
        <v>22</v>
      </c>
      <c r="E8501" s="7" t="s">
        <v>42376</v>
      </c>
      <c r="F8501" s="7" t="s">
        <v>22</v>
      </c>
      <c r="G8501" s="8" t="s">
        <v>22</v>
      </c>
      <c r="H8501" s="8" t="s">
        <v>22</v>
      </c>
      <c r="I8501" s="8" t="s">
        <v>448</v>
      </c>
      <c r="J8501" s="8" t="s">
        <v>27</v>
      </c>
      <c r="K8501" s="8" t="s">
        <v>28</v>
      </c>
      <c r="L8501" s="8" t="s">
        <v>43</v>
      </c>
      <c r="M8501" s="7" t="s">
        <v>30</v>
      </c>
      <c r="N8501" s="7" t="s">
        <v>31</v>
      </c>
      <c r="O8501" s="8" t="s">
        <v>32</v>
      </c>
      <c r="P8501" s="8" t="s">
        <v>22</v>
      </c>
      <c r="Q8501" s="8" t="s">
        <v>42377</v>
      </c>
      <c r="R8501" s="8" t="s">
        <v>46</v>
      </c>
      <c r="S8501" s="7" t="s">
        <v>42378</v>
      </c>
      <c r="T8501" s="7" t="s">
        <v>42379</v>
      </c>
    </row>
    <row r="8502" customHeight="1" spans="1:20">
      <c r="A8502" s="6">
        <v>45220</v>
      </c>
      <c r="B8502" s="7" t="s">
        <v>42380</v>
      </c>
      <c r="C8502" s="7" t="s">
        <v>179</v>
      </c>
      <c r="D8502" s="8" t="s">
        <v>22</v>
      </c>
      <c r="E8502" s="7" t="s">
        <v>40784</v>
      </c>
      <c r="F8502" s="7" t="s">
        <v>22</v>
      </c>
      <c r="G8502" s="8" t="s">
        <v>22</v>
      </c>
      <c r="H8502" s="8" t="s">
        <v>110</v>
      </c>
      <c r="I8502" s="8" t="s">
        <v>168</v>
      </c>
      <c r="J8502" s="8" t="s">
        <v>27</v>
      </c>
      <c r="K8502" s="8" t="s">
        <v>28</v>
      </c>
      <c r="L8502" s="8" t="s">
        <v>43</v>
      </c>
      <c r="M8502" s="7" t="s">
        <v>169</v>
      </c>
      <c r="N8502" s="7" t="s">
        <v>31</v>
      </c>
      <c r="O8502" s="8" t="s">
        <v>32</v>
      </c>
      <c r="P8502" s="8" t="s">
        <v>22</v>
      </c>
      <c r="Q8502" s="8" t="s">
        <v>42381</v>
      </c>
      <c r="R8502" s="8" t="s">
        <v>46</v>
      </c>
      <c r="S8502" s="7" t="s">
        <v>42382</v>
      </c>
      <c r="T8502" s="7" t="s">
        <v>42383</v>
      </c>
    </row>
    <row r="8503" customHeight="1" spans="1:20">
      <c r="A8503" s="6">
        <v>45220</v>
      </c>
      <c r="B8503" s="7" t="s">
        <v>42384</v>
      </c>
      <c r="C8503" s="7" t="s">
        <v>817</v>
      </c>
      <c r="D8503" s="8" t="s">
        <v>22</v>
      </c>
      <c r="E8503" s="7" t="s">
        <v>4618</v>
      </c>
      <c r="F8503" s="7" t="s">
        <v>4619</v>
      </c>
      <c r="G8503" s="8" t="s">
        <v>41</v>
      </c>
      <c r="H8503" s="8" t="s">
        <v>110</v>
      </c>
      <c r="I8503" s="8" t="s">
        <v>155</v>
      </c>
      <c r="J8503" s="8" t="s">
        <v>27</v>
      </c>
      <c r="K8503" s="8" t="s">
        <v>28</v>
      </c>
      <c r="L8503" s="8" t="s">
        <v>43</v>
      </c>
      <c r="M8503" s="7" t="s">
        <v>44</v>
      </c>
      <c r="N8503" s="7" t="s">
        <v>31</v>
      </c>
      <c r="O8503" s="8" t="s">
        <v>32</v>
      </c>
      <c r="P8503" s="8" t="s">
        <v>22</v>
      </c>
      <c r="Q8503" s="8" t="s">
        <v>42385</v>
      </c>
      <c r="R8503" s="8" t="s">
        <v>46</v>
      </c>
      <c r="S8503" s="7" t="s">
        <v>42386</v>
      </c>
      <c r="T8503" s="7" t="s">
        <v>42387</v>
      </c>
    </row>
    <row r="8504" customHeight="1" spans="1:20">
      <c r="A8504" s="6">
        <v>45220</v>
      </c>
      <c r="B8504" s="7" t="s">
        <v>42388</v>
      </c>
      <c r="C8504" s="7" t="s">
        <v>1167</v>
      </c>
      <c r="D8504" s="8" t="s">
        <v>22</v>
      </c>
      <c r="E8504" s="7" t="s">
        <v>42389</v>
      </c>
      <c r="F8504" s="7" t="s">
        <v>42390</v>
      </c>
      <c r="G8504" s="8" t="s">
        <v>69</v>
      </c>
      <c r="H8504" s="8" t="s">
        <v>137</v>
      </c>
      <c r="I8504" s="8" t="s">
        <v>701</v>
      </c>
      <c r="J8504" s="8" t="s">
        <v>27</v>
      </c>
      <c r="K8504" s="8" t="s">
        <v>76</v>
      </c>
      <c r="L8504" s="8" t="s">
        <v>43</v>
      </c>
      <c r="M8504" s="7" t="s">
        <v>30</v>
      </c>
      <c r="N8504" s="7" t="s">
        <v>31</v>
      </c>
      <c r="O8504" s="8" t="s">
        <v>32</v>
      </c>
      <c r="P8504" s="8" t="s">
        <v>22</v>
      </c>
      <c r="Q8504" s="8" t="s">
        <v>42391</v>
      </c>
      <c r="R8504" s="8" t="s">
        <v>46</v>
      </c>
      <c r="S8504" s="7" t="s">
        <v>42392</v>
      </c>
      <c r="T8504" s="7" t="s">
        <v>42393</v>
      </c>
    </row>
    <row r="8505" customHeight="1" spans="1:20">
      <c r="A8505" s="6">
        <v>45220</v>
      </c>
      <c r="B8505" s="7" t="s">
        <v>42394</v>
      </c>
      <c r="C8505" s="7" t="s">
        <v>817</v>
      </c>
      <c r="D8505" s="8" t="s">
        <v>22</v>
      </c>
      <c r="E8505" s="7" t="s">
        <v>641</v>
      </c>
      <c r="F8505" s="7" t="s">
        <v>642</v>
      </c>
      <c r="G8505" s="8" t="s">
        <v>82</v>
      </c>
      <c r="H8505" s="8" t="s">
        <v>148</v>
      </c>
      <c r="I8505" s="8" t="s">
        <v>168</v>
      </c>
      <c r="J8505" s="8" t="s">
        <v>27</v>
      </c>
      <c r="K8505" s="8" t="s">
        <v>28</v>
      </c>
      <c r="L8505" s="8" t="s">
        <v>43</v>
      </c>
      <c r="M8505" s="7" t="s">
        <v>169</v>
      </c>
      <c r="N8505" s="7" t="s">
        <v>31</v>
      </c>
      <c r="O8505" s="8" t="s">
        <v>32</v>
      </c>
      <c r="P8505" s="8" t="s">
        <v>22</v>
      </c>
      <c r="Q8505" s="8" t="s">
        <v>42395</v>
      </c>
      <c r="R8505" s="8" t="s">
        <v>46</v>
      </c>
      <c r="S8505" s="7" t="s">
        <v>42396</v>
      </c>
      <c r="T8505" s="7" t="s">
        <v>42397</v>
      </c>
    </row>
    <row r="8506" customHeight="1" spans="1:20">
      <c r="A8506" s="6">
        <v>45220</v>
      </c>
      <c r="B8506" s="7" t="s">
        <v>42398</v>
      </c>
      <c r="C8506" s="7" t="s">
        <v>1492</v>
      </c>
      <c r="D8506" s="8" t="s">
        <v>22</v>
      </c>
      <c r="E8506" s="7" t="s">
        <v>42399</v>
      </c>
      <c r="F8506" s="7" t="s">
        <v>42400</v>
      </c>
      <c r="G8506" s="8" t="s">
        <v>62</v>
      </c>
      <c r="H8506" s="8" t="s">
        <v>110</v>
      </c>
      <c r="I8506" s="8" t="s">
        <v>931</v>
      </c>
      <c r="J8506" s="8" t="s">
        <v>27</v>
      </c>
      <c r="K8506" s="8" t="s">
        <v>76</v>
      </c>
      <c r="L8506" s="8" t="s">
        <v>43</v>
      </c>
      <c r="M8506" s="7" t="s">
        <v>44</v>
      </c>
      <c r="N8506" s="7" t="s">
        <v>31</v>
      </c>
      <c r="O8506" s="8" t="s">
        <v>32</v>
      </c>
      <c r="P8506" s="8" t="s">
        <v>22</v>
      </c>
      <c r="Q8506" s="8" t="s">
        <v>42401</v>
      </c>
      <c r="R8506" s="8" t="s">
        <v>46</v>
      </c>
      <c r="S8506" s="7" t="s">
        <v>42402</v>
      </c>
      <c r="T8506" s="7" t="s">
        <v>42403</v>
      </c>
    </row>
    <row r="8507" customHeight="1" spans="1:20">
      <c r="A8507" s="6">
        <v>45220</v>
      </c>
      <c r="B8507" s="7" t="s">
        <v>42404</v>
      </c>
      <c r="C8507" s="7" t="s">
        <v>15952</v>
      </c>
      <c r="D8507" s="8" t="s">
        <v>22</v>
      </c>
      <c r="E8507" s="7" t="s">
        <v>42405</v>
      </c>
      <c r="F8507" s="7" t="s">
        <v>42406</v>
      </c>
      <c r="G8507" s="8" t="s">
        <v>336</v>
      </c>
      <c r="H8507" s="8" t="s">
        <v>22</v>
      </c>
      <c r="I8507" s="8" t="s">
        <v>880</v>
      </c>
      <c r="J8507" s="8" t="s">
        <v>27</v>
      </c>
      <c r="K8507" s="8" t="s">
        <v>28</v>
      </c>
      <c r="L8507" s="8" t="s">
        <v>43</v>
      </c>
      <c r="M8507" s="7" t="s">
        <v>44</v>
      </c>
      <c r="N8507" s="7" t="s">
        <v>31</v>
      </c>
      <c r="O8507" s="8" t="s">
        <v>32</v>
      </c>
      <c r="P8507" s="8" t="s">
        <v>22</v>
      </c>
      <c r="Q8507" s="8" t="s">
        <v>42407</v>
      </c>
      <c r="R8507" s="8" t="s">
        <v>46</v>
      </c>
      <c r="S8507" s="7" t="s">
        <v>42408</v>
      </c>
      <c r="T8507" s="7" t="s">
        <v>42409</v>
      </c>
    </row>
    <row r="8508" customHeight="1" spans="1:20">
      <c r="A8508" s="6">
        <v>45220</v>
      </c>
      <c r="B8508" s="7" t="s">
        <v>42410</v>
      </c>
      <c r="C8508" s="7" t="s">
        <v>14075</v>
      </c>
      <c r="D8508" s="8" t="s">
        <v>22</v>
      </c>
      <c r="E8508" s="7" t="s">
        <v>42411</v>
      </c>
      <c r="F8508" s="7" t="s">
        <v>42412</v>
      </c>
      <c r="G8508" s="8" t="s">
        <v>82</v>
      </c>
      <c r="H8508" s="8" t="s">
        <v>22</v>
      </c>
      <c r="I8508" s="8" t="s">
        <v>117</v>
      </c>
      <c r="J8508" s="8" t="s">
        <v>27</v>
      </c>
      <c r="K8508" s="8" t="s">
        <v>28</v>
      </c>
      <c r="L8508" s="8" t="s">
        <v>43</v>
      </c>
      <c r="M8508" s="7" t="s">
        <v>30</v>
      </c>
      <c r="N8508" s="7" t="s">
        <v>31</v>
      </c>
      <c r="O8508" s="8" t="s">
        <v>32</v>
      </c>
      <c r="P8508" s="8" t="s">
        <v>22</v>
      </c>
      <c r="Q8508" s="8" t="s">
        <v>42413</v>
      </c>
      <c r="R8508" s="8" t="s">
        <v>46</v>
      </c>
      <c r="S8508" s="7" t="s">
        <v>42414</v>
      </c>
      <c r="T8508" s="7" t="s">
        <v>42415</v>
      </c>
    </row>
    <row r="8509" customHeight="1" spans="1:20">
      <c r="A8509" s="6">
        <v>45220</v>
      </c>
      <c r="B8509" s="7" t="s">
        <v>42416</v>
      </c>
      <c r="C8509" s="7" t="s">
        <v>6495</v>
      </c>
      <c r="D8509" s="8" t="s">
        <v>22</v>
      </c>
      <c r="E8509" s="7" t="s">
        <v>42417</v>
      </c>
      <c r="F8509" s="7" t="s">
        <v>42418</v>
      </c>
      <c r="G8509" s="8" t="s">
        <v>62</v>
      </c>
      <c r="H8509" s="8" t="s">
        <v>22</v>
      </c>
      <c r="I8509" s="8" t="s">
        <v>26</v>
      </c>
      <c r="J8509" s="8" t="s">
        <v>27</v>
      </c>
      <c r="K8509" s="8" t="s">
        <v>195</v>
      </c>
      <c r="L8509" s="8" t="s">
        <v>29</v>
      </c>
      <c r="M8509" s="7" t="s">
        <v>30</v>
      </c>
      <c r="N8509" s="7" t="s">
        <v>31</v>
      </c>
      <c r="O8509" s="8" t="s">
        <v>32</v>
      </c>
      <c r="P8509" s="8" t="s">
        <v>22</v>
      </c>
      <c r="Q8509" s="8" t="s">
        <v>42419</v>
      </c>
      <c r="R8509" s="8" t="s">
        <v>34</v>
      </c>
      <c r="S8509" s="7" t="s">
        <v>42420</v>
      </c>
      <c r="T8509" s="7" t="s">
        <v>22</v>
      </c>
    </row>
    <row r="8510" customHeight="1" spans="1:20">
      <c r="A8510" s="6">
        <v>45220</v>
      </c>
      <c r="B8510" s="7" t="s">
        <v>42421</v>
      </c>
      <c r="C8510" s="7" t="s">
        <v>6495</v>
      </c>
      <c r="D8510" s="8" t="s">
        <v>22</v>
      </c>
      <c r="E8510" s="7" t="s">
        <v>42422</v>
      </c>
      <c r="F8510" s="7" t="s">
        <v>9142</v>
      </c>
      <c r="G8510" s="8" t="s">
        <v>82</v>
      </c>
      <c r="H8510" s="8" t="s">
        <v>22</v>
      </c>
      <c r="I8510" s="8" t="s">
        <v>26</v>
      </c>
      <c r="J8510" s="8" t="s">
        <v>27</v>
      </c>
      <c r="K8510" s="8" t="s">
        <v>28</v>
      </c>
      <c r="L8510" s="8" t="s">
        <v>29</v>
      </c>
      <c r="M8510" s="7" t="s">
        <v>30</v>
      </c>
      <c r="N8510" s="7" t="s">
        <v>31</v>
      </c>
      <c r="O8510" s="8" t="s">
        <v>32</v>
      </c>
      <c r="P8510" s="8" t="s">
        <v>22</v>
      </c>
      <c r="Q8510" s="8" t="s">
        <v>42423</v>
      </c>
      <c r="R8510" s="8" t="s">
        <v>34</v>
      </c>
      <c r="S8510" s="7" t="s">
        <v>42424</v>
      </c>
      <c r="T8510" s="7" t="s">
        <v>22</v>
      </c>
    </row>
    <row r="8511" customHeight="1" spans="1:20">
      <c r="A8511" s="6">
        <v>45220</v>
      </c>
      <c r="B8511" s="7" t="s">
        <v>42425</v>
      </c>
      <c r="C8511" s="7" t="s">
        <v>6495</v>
      </c>
      <c r="D8511" s="8" t="s">
        <v>22</v>
      </c>
      <c r="E8511" s="7" t="s">
        <v>42426</v>
      </c>
      <c r="F8511" s="7" t="s">
        <v>39107</v>
      </c>
      <c r="G8511" s="8" t="s">
        <v>130</v>
      </c>
      <c r="H8511" s="8" t="s">
        <v>22</v>
      </c>
      <c r="I8511" s="8" t="s">
        <v>26</v>
      </c>
      <c r="J8511" s="8" t="s">
        <v>27</v>
      </c>
      <c r="K8511" s="8" t="s">
        <v>76</v>
      </c>
      <c r="L8511" s="8" t="s">
        <v>29</v>
      </c>
      <c r="M8511" s="7" t="s">
        <v>30</v>
      </c>
      <c r="N8511" s="7" t="s">
        <v>31</v>
      </c>
      <c r="O8511" s="8" t="s">
        <v>32</v>
      </c>
      <c r="P8511" s="8" t="s">
        <v>22</v>
      </c>
      <c r="Q8511" s="8" t="s">
        <v>42427</v>
      </c>
      <c r="R8511" s="8" t="s">
        <v>34</v>
      </c>
      <c r="S8511" s="7" t="s">
        <v>42428</v>
      </c>
      <c r="T8511" s="7" t="s">
        <v>22</v>
      </c>
    </row>
    <row r="8512" customHeight="1" spans="1:20">
      <c r="A8512" s="6">
        <v>45220</v>
      </c>
      <c r="B8512" s="7" t="s">
        <v>42429</v>
      </c>
      <c r="C8512" s="7" t="s">
        <v>6495</v>
      </c>
      <c r="D8512" s="8" t="s">
        <v>22</v>
      </c>
      <c r="E8512" s="7" t="s">
        <v>42430</v>
      </c>
      <c r="F8512" s="7" t="s">
        <v>42431</v>
      </c>
      <c r="G8512" s="8" t="s">
        <v>41</v>
      </c>
      <c r="H8512" s="8" t="s">
        <v>22</v>
      </c>
      <c r="I8512" s="8" t="s">
        <v>26</v>
      </c>
      <c r="J8512" s="8" t="s">
        <v>27</v>
      </c>
      <c r="K8512" s="8" t="s">
        <v>28</v>
      </c>
      <c r="L8512" s="8" t="s">
        <v>29</v>
      </c>
      <c r="M8512" s="7" t="s">
        <v>30</v>
      </c>
      <c r="N8512" s="7" t="s">
        <v>31</v>
      </c>
      <c r="O8512" s="8" t="s">
        <v>32</v>
      </c>
      <c r="P8512" s="8" t="s">
        <v>22</v>
      </c>
      <c r="Q8512" s="8" t="s">
        <v>42432</v>
      </c>
      <c r="R8512" s="8" t="s">
        <v>34</v>
      </c>
      <c r="S8512" s="7" t="s">
        <v>42433</v>
      </c>
      <c r="T8512" s="7" t="s">
        <v>22</v>
      </c>
    </row>
    <row r="8513" customHeight="1" spans="1:20">
      <c r="A8513" s="6">
        <v>45220</v>
      </c>
      <c r="B8513" s="7" t="s">
        <v>42434</v>
      </c>
      <c r="C8513" s="7" t="s">
        <v>6506</v>
      </c>
      <c r="D8513" s="8" t="s">
        <v>22</v>
      </c>
      <c r="E8513" s="7" t="s">
        <v>42435</v>
      </c>
      <c r="F8513" s="7" t="s">
        <v>42436</v>
      </c>
      <c r="G8513" s="8" t="s">
        <v>41</v>
      </c>
      <c r="H8513" s="8" t="s">
        <v>22</v>
      </c>
      <c r="I8513" s="8" t="s">
        <v>9666</v>
      </c>
      <c r="J8513" s="8" t="s">
        <v>27</v>
      </c>
      <c r="K8513" s="8" t="s">
        <v>28</v>
      </c>
      <c r="L8513" s="8" t="s">
        <v>43</v>
      </c>
      <c r="M8513" s="7" t="s">
        <v>30</v>
      </c>
      <c r="N8513" s="7" t="s">
        <v>208</v>
      </c>
      <c r="O8513" s="8" t="s">
        <v>32</v>
      </c>
      <c r="P8513" s="8" t="s">
        <v>22</v>
      </c>
      <c r="Q8513" s="8" t="s">
        <v>42437</v>
      </c>
      <c r="R8513" s="8" t="s">
        <v>46</v>
      </c>
      <c r="S8513" s="7" t="s">
        <v>42438</v>
      </c>
      <c r="T8513" s="7" t="s">
        <v>22</v>
      </c>
    </row>
    <row r="8514" customHeight="1" spans="1:20">
      <c r="A8514" s="6">
        <v>45220</v>
      </c>
      <c r="B8514" s="7" t="s">
        <v>42439</v>
      </c>
      <c r="C8514" s="7" t="s">
        <v>6506</v>
      </c>
      <c r="D8514" s="8" t="s">
        <v>22</v>
      </c>
      <c r="E8514" s="7" t="s">
        <v>42440</v>
      </c>
      <c r="F8514" s="7" t="s">
        <v>42441</v>
      </c>
      <c r="G8514" s="8" t="s">
        <v>247</v>
      </c>
      <c r="H8514" s="8" t="s">
        <v>22</v>
      </c>
      <c r="I8514" s="8" t="s">
        <v>9666</v>
      </c>
      <c r="J8514" s="8" t="s">
        <v>27</v>
      </c>
      <c r="K8514" s="8" t="s">
        <v>28</v>
      </c>
      <c r="L8514" s="8" t="s">
        <v>43</v>
      </c>
      <c r="M8514" s="7" t="s">
        <v>30</v>
      </c>
      <c r="N8514" s="7" t="s">
        <v>208</v>
      </c>
      <c r="O8514" s="8" t="s">
        <v>32</v>
      </c>
      <c r="P8514" s="8" t="s">
        <v>22</v>
      </c>
      <c r="Q8514" s="8" t="s">
        <v>42442</v>
      </c>
      <c r="R8514" s="8" t="s">
        <v>46</v>
      </c>
      <c r="S8514" s="7" t="s">
        <v>42443</v>
      </c>
      <c r="T8514" s="7" t="s">
        <v>22</v>
      </c>
    </row>
    <row r="8515" customHeight="1" spans="1:20">
      <c r="A8515" s="6">
        <v>45220</v>
      </c>
      <c r="B8515" s="7" t="s">
        <v>42444</v>
      </c>
      <c r="C8515" s="7" t="s">
        <v>6506</v>
      </c>
      <c r="D8515" s="8" t="s">
        <v>22</v>
      </c>
      <c r="E8515" s="7" t="s">
        <v>42445</v>
      </c>
      <c r="F8515" s="7" t="s">
        <v>42446</v>
      </c>
      <c r="G8515" s="8" t="s">
        <v>82</v>
      </c>
      <c r="H8515" s="8" t="s">
        <v>22</v>
      </c>
      <c r="I8515" s="8" t="s">
        <v>732</v>
      </c>
      <c r="J8515" s="8" t="s">
        <v>27</v>
      </c>
      <c r="K8515" s="8" t="s">
        <v>28</v>
      </c>
      <c r="L8515" s="8" t="s">
        <v>43</v>
      </c>
      <c r="M8515" s="7" t="s">
        <v>44</v>
      </c>
      <c r="N8515" s="7" t="s">
        <v>208</v>
      </c>
      <c r="O8515" s="8" t="s">
        <v>32</v>
      </c>
      <c r="P8515" s="8" t="s">
        <v>22</v>
      </c>
      <c r="Q8515" s="8" t="s">
        <v>42447</v>
      </c>
      <c r="R8515" s="8" t="s">
        <v>46</v>
      </c>
      <c r="S8515" s="7" t="s">
        <v>42448</v>
      </c>
      <c r="T8515" s="7" t="s">
        <v>22</v>
      </c>
    </row>
    <row r="8516" customHeight="1" spans="1:20">
      <c r="A8516" s="6">
        <v>45220</v>
      </c>
      <c r="B8516" s="7" t="s">
        <v>42449</v>
      </c>
      <c r="C8516" s="7" t="s">
        <v>6506</v>
      </c>
      <c r="D8516" s="8" t="s">
        <v>22</v>
      </c>
      <c r="E8516" s="7" t="s">
        <v>42450</v>
      </c>
      <c r="F8516" s="7" t="s">
        <v>42451</v>
      </c>
      <c r="G8516" s="8" t="s">
        <v>130</v>
      </c>
      <c r="H8516" s="8" t="s">
        <v>22</v>
      </c>
      <c r="I8516" s="8" t="s">
        <v>2203</v>
      </c>
      <c r="J8516" s="8" t="s">
        <v>27</v>
      </c>
      <c r="K8516" s="8" t="s">
        <v>28</v>
      </c>
      <c r="L8516" s="8" t="s">
        <v>43</v>
      </c>
      <c r="M8516" s="7" t="s">
        <v>30</v>
      </c>
      <c r="N8516" s="7" t="s">
        <v>208</v>
      </c>
      <c r="O8516" s="8" t="s">
        <v>32</v>
      </c>
      <c r="P8516" s="8" t="s">
        <v>22</v>
      </c>
      <c r="Q8516" s="8" t="s">
        <v>42452</v>
      </c>
      <c r="R8516" s="8" t="s">
        <v>46</v>
      </c>
      <c r="S8516" s="7" t="s">
        <v>42453</v>
      </c>
      <c r="T8516" s="7" t="s">
        <v>22</v>
      </c>
    </row>
    <row r="8517" customHeight="1" spans="1:20">
      <c r="A8517" s="6">
        <v>45220</v>
      </c>
      <c r="B8517" s="7" t="s">
        <v>42454</v>
      </c>
      <c r="C8517" s="7" t="s">
        <v>6506</v>
      </c>
      <c r="D8517" s="8" t="s">
        <v>22</v>
      </c>
      <c r="E8517" s="7" t="s">
        <v>42455</v>
      </c>
      <c r="F8517" s="7" t="s">
        <v>42456</v>
      </c>
      <c r="G8517" s="8" t="s">
        <v>130</v>
      </c>
      <c r="H8517" s="8" t="s">
        <v>22</v>
      </c>
      <c r="I8517" s="8" t="s">
        <v>3098</v>
      </c>
      <c r="J8517" s="8" t="s">
        <v>27</v>
      </c>
      <c r="K8517" s="8" t="s">
        <v>28</v>
      </c>
      <c r="L8517" s="8" t="s">
        <v>43</v>
      </c>
      <c r="M8517" s="7" t="s">
        <v>30</v>
      </c>
      <c r="N8517" s="7" t="s">
        <v>208</v>
      </c>
      <c r="O8517" s="8" t="s">
        <v>32</v>
      </c>
      <c r="P8517" s="8" t="s">
        <v>22</v>
      </c>
      <c r="Q8517" s="8" t="s">
        <v>42457</v>
      </c>
      <c r="R8517" s="8" t="s">
        <v>46</v>
      </c>
      <c r="S8517" s="7" t="s">
        <v>42458</v>
      </c>
      <c r="T8517" s="7" t="s">
        <v>22</v>
      </c>
    </row>
    <row r="8518" customHeight="1" spans="1:20">
      <c r="A8518" s="6">
        <v>45220</v>
      </c>
      <c r="B8518" s="7" t="s">
        <v>42459</v>
      </c>
      <c r="C8518" s="7" t="s">
        <v>6506</v>
      </c>
      <c r="D8518" s="8" t="s">
        <v>22</v>
      </c>
      <c r="E8518" s="7" t="s">
        <v>42460</v>
      </c>
      <c r="F8518" s="7" t="s">
        <v>42461</v>
      </c>
      <c r="G8518" s="8" t="s">
        <v>82</v>
      </c>
      <c r="H8518" s="8" t="s">
        <v>22</v>
      </c>
      <c r="I8518" s="8" t="s">
        <v>337</v>
      </c>
      <c r="J8518" s="8" t="s">
        <v>27</v>
      </c>
      <c r="K8518" s="8" t="s">
        <v>28</v>
      </c>
      <c r="L8518" s="8" t="s">
        <v>43</v>
      </c>
      <c r="M8518" s="7" t="s">
        <v>44</v>
      </c>
      <c r="N8518" s="7" t="s">
        <v>208</v>
      </c>
      <c r="O8518" s="8" t="s">
        <v>32</v>
      </c>
      <c r="P8518" s="8" t="s">
        <v>22</v>
      </c>
      <c r="Q8518" s="8" t="s">
        <v>42462</v>
      </c>
      <c r="R8518" s="8" t="s">
        <v>46</v>
      </c>
      <c r="S8518" s="7" t="s">
        <v>42463</v>
      </c>
      <c r="T8518" s="7" t="s">
        <v>22</v>
      </c>
    </row>
    <row r="8519" customHeight="1" spans="1:20">
      <c r="A8519" s="6">
        <v>45220</v>
      </c>
      <c r="B8519" s="7" t="s">
        <v>42464</v>
      </c>
      <c r="C8519" s="7" t="s">
        <v>6506</v>
      </c>
      <c r="D8519" s="8" t="s">
        <v>22</v>
      </c>
      <c r="E8519" s="7" t="s">
        <v>42465</v>
      </c>
      <c r="F8519" s="7" t="s">
        <v>42466</v>
      </c>
      <c r="G8519" s="8" t="s">
        <v>62</v>
      </c>
      <c r="H8519" s="8" t="s">
        <v>22</v>
      </c>
      <c r="I8519" s="8" t="s">
        <v>241</v>
      </c>
      <c r="J8519" s="8" t="s">
        <v>27</v>
      </c>
      <c r="K8519" s="8" t="s">
        <v>28</v>
      </c>
      <c r="L8519" s="8" t="s">
        <v>43</v>
      </c>
      <c r="M8519" s="7" t="s">
        <v>44</v>
      </c>
      <c r="N8519" s="7" t="s">
        <v>208</v>
      </c>
      <c r="O8519" s="8" t="s">
        <v>32</v>
      </c>
      <c r="P8519" s="8" t="s">
        <v>22</v>
      </c>
      <c r="Q8519" s="8" t="s">
        <v>42467</v>
      </c>
      <c r="R8519" s="8" t="s">
        <v>46</v>
      </c>
      <c r="S8519" s="7" t="s">
        <v>42468</v>
      </c>
      <c r="T8519" s="7" t="s">
        <v>22</v>
      </c>
    </row>
    <row r="8520" customHeight="1" spans="1:20">
      <c r="A8520" s="6">
        <v>45220</v>
      </c>
      <c r="B8520" s="7" t="s">
        <v>42469</v>
      </c>
      <c r="C8520" s="7" t="s">
        <v>10544</v>
      </c>
      <c r="D8520" s="8" t="s">
        <v>22</v>
      </c>
      <c r="E8520" s="7" t="s">
        <v>42470</v>
      </c>
      <c r="F8520" s="7" t="s">
        <v>9142</v>
      </c>
      <c r="G8520" s="8" t="s">
        <v>25</v>
      </c>
      <c r="H8520" s="8" t="s">
        <v>22</v>
      </c>
      <c r="I8520" s="8" t="s">
        <v>26</v>
      </c>
      <c r="J8520" s="8" t="s">
        <v>27</v>
      </c>
      <c r="K8520" s="8" t="s">
        <v>76</v>
      </c>
      <c r="L8520" s="8" t="s">
        <v>29</v>
      </c>
      <c r="M8520" s="7" t="s">
        <v>30</v>
      </c>
      <c r="N8520" s="7" t="s">
        <v>31</v>
      </c>
      <c r="O8520" s="8" t="s">
        <v>32</v>
      </c>
      <c r="P8520" s="8" t="s">
        <v>22</v>
      </c>
      <c r="Q8520" s="8" t="s">
        <v>42471</v>
      </c>
      <c r="R8520" s="8" t="s">
        <v>34</v>
      </c>
      <c r="S8520" s="7" t="s">
        <v>42472</v>
      </c>
      <c r="T8520" s="7" t="s">
        <v>42473</v>
      </c>
    </row>
    <row r="8521" customHeight="1" spans="1:20">
      <c r="A8521" s="6">
        <v>45220</v>
      </c>
      <c r="B8521" s="7" t="s">
        <v>42474</v>
      </c>
      <c r="C8521" s="7" t="s">
        <v>6506</v>
      </c>
      <c r="D8521" s="8" t="s">
        <v>22</v>
      </c>
      <c r="E8521" s="7" t="s">
        <v>42475</v>
      </c>
      <c r="F8521" s="7" t="s">
        <v>42476</v>
      </c>
      <c r="G8521" s="8" t="s">
        <v>25</v>
      </c>
      <c r="H8521" s="8" t="s">
        <v>22</v>
      </c>
      <c r="I8521" s="8" t="s">
        <v>337</v>
      </c>
      <c r="J8521" s="8" t="s">
        <v>27</v>
      </c>
      <c r="K8521" s="8" t="s">
        <v>28</v>
      </c>
      <c r="L8521" s="8" t="s">
        <v>43</v>
      </c>
      <c r="M8521" s="7" t="s">
        <v>30</v>
      </c>
      <c r="N8521" s="7" t="s">
        <v>208</v>
      </c>
      <c r="O8521" s="8" t="s">
        <v>32</v>
      </c>
      <c r="P8521" s="8" t="s">
        <v>22</v>
      </c>
      <c r="Q8521" s="8" t="s">
        <v>42477</v>
      </c>
      <c r="R8521" s="8" t="s">
        <v>46</v>
      </c>
      <c r="S8521" s="7" t="s">
        <v>42478</v>
      </c>
      <c r="T8521" s="7" t="s">
        <v>42479</v>
      </c>
    </row>
    <row r="8522" customHeight="1" spans="1:20">
      <c r="A8522" s="6">
        <v>45220</v>
      </c>
      <c r="B8522" s="7" t="s">
        <v>42480</v>
      </c>
      <c r="C8522" s="7" t="s">
        <v>6506</v>
      </c>
      <c r="D8522" s="8" t="s">
        <v>22</v>
      </c>
      <c r="E8522" s="7" t="s">
        <v>42481</v>
      </c>
      <c r="F8522" s="7" t="s">
        <v>42482</v>
      </c>
      <c r="G8522" s="8" t="s">
        <v>82</v>
      </c>
      <c r="H8522" s="8" t="s">
        <v>22</v>
      </c>
      <c r="I8522" s="8" t="s">
        <v>3098</v>
      </c>
      <c r="J8522" s="8" t="s">
        <v>27</v>
      </c>
      <c r="K8522" s="8" t="s">
        <v>28</v>
      </c>
      <c r="L8522" s="8" t="s">
        <v>43</v>
      </c>
      <c r="M8522" s="7" t="s">
        <v>44</v>
      </c>
      <c r="N8522" s="7" t="s">
        <v>208</v>
      </c>
      <c r="O8522" s="8" t="s">
        <v>32</v>
      </c>
      <c r="P8522" s="8" t="s">
        <v>22</v>
      </c>
      <c r="Q8522" s="8" t="s">
        <v>42483</v>
      </c>
      <c r="R8522" s="8" t="s">
        <v>46</v>
      </c>
      <c r="S8522" s="7" t="s">
        <v>42484</v>
      </c>
      <c r="T8522" s="7" t="s">
        <v>42485</v>
      </c>
    </row>
    <row r="8523" customHeight="1" spans="1:20">
      <c r="A8523" s="6">
        <v>45220</v>
      </c>
      <c r="B8523" s="7" t="s">
        <v>42486</v>
      </c>
      <c r="C8523" s="7" t="s">
        <v>6506</v>
      </c>
      <c r="D8523" s="8" t="s">
        <v>22</v>
      </c>
      <c r="E8523" s="7" t="s">
        <v>42487</v>
      </c>
      <c r="F8523" s="7" t="s">
        <v>42488</v>
      </c>
      <c r="G8523" s="8" t="s">
        <v>25</v>
      </c>
      <c r="H8523" s="8" t="s">
        <v>22</v>
      </c>
      <c r="I8523" s="8" t="s">
        <v>162</v>
      </c>
      <c r="J8523" s="8" t="s">
        <v>27</v>
      </c>
      <c r="K8523" s="8" t="s">
        <v>28</v>
      </c>
      <c r="L8523" s="8" t="s">
        <v>43</v>
      </c>
      <c r="M8523" s="7" t="s">
        <v>44</v>
      </c>
      <c r="N8523" s="7" t="s">
        <v>208</v>
      </c>
      <c r="O8523" s="8" t="s">
        <v>32</v>
      </c>
      <c r="P8523" s="8" t="s">
        <v>22</v>
      </c>
      <c r="Q8523" s="8" t="s">
        <v>42489</v>
      </c>
      <c r="R8523" s="8" t="s">
        <v>46</v>
      </c>
      <c r="S8523" s="7" t="s">
        <v>42490</v>
      </c>
      <c r="T8523" s="7" t="s">
        <v>20909</v>
      </c>
    </row>
    <row r="8524" customHeight="1" spans="1:20">
      <c r="A8524" s="6">
        <v>45220</v>
      </c>
      <c r="B8524" s="7" t="s">
        <v>42491</v>
      </c>
      <c r="C8524" s="7" t="s">
        <v>6646</v>
      </c>
      <c r="D8524" s="8" t="s">
        <v>22</v>
      </c>
      <c r="E8524" s="7" t="s">
        <v>42492</v>
      </c>
      <c r="F8524" s="7" t="s">
        <v>42493</v>
      </c>
      <c r="G8524" s="8" t="s">
        <v>53</v>
      </c>
      <c r="H8524" s="8" t="s">
        <v>137</v>
      </c>
      <c r="I8524" s="8" t="s">
        <v>75</v>
      </c>
      <c r="J8524" s="8" t="s">
        <v>27</v>
      </c>
      <c r="K8524" s="8" t="s">
        <v>28</v>
      </c>
      <c r="L8524" s="8" t="s">
        <v>43</v>
      </c>
      <c r="M8524" s="7" t="s">
        <v>44</v>
      </c>
      <c r="N8524" s="7" t="s">
        <v>31</v>
      </c>
      <c r="O8524" s="8" t="s">
        <v>32</v>
      </c>
      <c r="P8524" s="8" t="s">
        <v>6207</v>
      </c>
      <c r="Q8524" s="8" t="s">
        <v>42494</v>
      </c>
      <c r="R8524" s="8" t="s">
        <v>46</v>
      </c>
      <c r="S8524" s="7" t="s">
        <v>42495</v>
      </c>
      <c r="T8524" s="7" t="s">
        <v>8233</v>
      </c>
    </row>
    <row r="8525" customHeight="1" spans="1:20">
      <c r="A8525" s="6">
        <v>45220</v>
      </c>
      <c r="B8525" s="7" t="s">
        <v>42496</v>
      </c>
      <c r="C8525" s="7" t="s">
        <v>9304</v>
      </c>
      <c r="D8525" s="8" t="s">
        <v>22</v>
      </c>
      <c r="E8525" s="7" t="s">
        <v>42497</v>
      </c>
      <c r="F8525" s="7" t="s">
        <v>42498</v>
      </c>
      <c r="G8525" s="8" t="s">
        <v>25</v>
      </c>
      <c r="H8525" s="8" t="s">
        <v>22</v>
      </c>
      <c r="I8525" s="8" t="s">
        <v>207</v>
      </c>
      <c r="J8525" s="8" t="s">
        <v>27</v>
      </c>
      <c r="K8525" s="8" t="s">
        <v>28</v>
      </c>
      <c r="L8525" s="8" t="s">
        <v>43</v>
      </c>
      <c r="M8525" s="7" t="s">
        <v>44</v>
      </c>
      <c r="N8525" s="7" t="s">
        <v>31</v>
      </c>
      <c r="O8525" s="8" t="s">
        <v>32</v>
      </c>
      <c r="P8525" s="8" t="s">
        <v>6656</v>
      </c>
      <c r="Q8525" s="8" t="s">
        <v>42499</v>
      </c>
      <c r="R8525" s="8" t="s">
        <v>46</v>
      </c>
      <c r="S8525" s="7" t="s">
        <v>42500</v>
      </c>
      <c r="T8525" s="7" t="s">
        <v>42501</v>
      </c>
    </row>
    <row r="8526" customHeight="1" spans="1:20">
      <c r="A8526" s="6">
        <v>45220</v>
      </c>
      <c r="B8526" s="7" t="s">
        <v>42502</v>
      </c>
      <c r="C8526" s="7" t="s">
        <v>6653</v>
      </c>
      <c r="D8526" s="8" t="s">
        <v>22</v>
      </c>
      <c r="E8526" s="7" t="s">
        <v>36375</v>
      </c>
      <c r="F8526" s="7" t="s">
        <v>36376</v>
      </c>
      <c r="G8526" s="8" t="s">
        <v>53</v>
      </c>
      <c r="H8526" s="8" t="s">
        <v>22</v>
      </c>
      <c r="I8526" s="8" t="s">
        <v>26</v>
      </c>
      <c r="J8526" s="8" t="s">
        <v>27</v>
      </c>
      <c r="K8526" s="8" t="s">
        <v>76</v>
      </c>
      <c r="L8526" s="8" t="s">
        <v>29</v>
      </c>
      <c r="M8526" s="7" t="s">
        <v>30</v>
      </c>
      <c r="N8526" s="7" t="s">
        <v>31</v>
      </c>
      <c r="O8526" s="8" t="s">
        <v>32</v>
      </c>
      <c r="P8526" s="8" t="s">
        <v>6207</v>
      </c>
      <c r="Q8526" s="8" t="s">
        <v>42503</v>
      </c>
      <c r="R8526" s="8" t="s">
        <v>34</v>
      </c>
      <c r="S8526" s="7" t="s">
        <v>42504</v>
      </c>
      <c r="T8526" s="7" t="s">
        <v>42505</v>
      </c>
    </row>
    <row r="8527" customHeight="1" spans="1:20">
      <c r="A8527" s="6">
        <v>45220</v>
      </c>
      <c r="B8527" s="7" t="s">
        <v>42506</v>
      </c>
      <c r="C8527" s="7" t="s">
        <v>8554</v>
      </c>
      <c r="D8527" s="8" t="s">
        <v>22</v>
      </c>
      <c r="E8527" s="7" t="s">
        <v>42507</v>
      </c>
      <c r="F8527" s="7" t="s">
        <v>42508</v>
      </c>
      <c r="G8527" s="8" t="s">
        <v>130</v>
      </c>
      <c r="H8527" s="8" t="s">
        <v>22</v>
      </c>
      <c r="I8527" s="8" t="s">
        <v>337</v>
      </c>
      <c r="J8527" s="8" t="s">
        <v>27</v>
      </c>
      <c r="K8527" s="8" t="s">
        <v>28</v>
      </c>
      <c r="L8527" s="8" t="s">
        <v>43</v>
      </c>
      <c r="M8527" s="7" t="s">
        <v>30</v>
      </c>
      <c r="N8527" s="7" t="s">
        <v>31</v>
      </c>
      <c r="O8527" s="8" t="s">
        <v>32</v>
      </c>
      <c r="P8527" s="8" t="s">
        <v>22</v>
      </c>
      <c r="Q8527" s="8" t="s">
        <v>42509</v>
      </c>
      <c r="R8527" s="8" t="s">
        <v>46</v>
      </c>
      <c r="S8527" s="7" t="s">
        <v>42510</v>
      </c>
      <c r="T8527" s="7" t="s">
        <v>42511</v>
      </c>
    </row>
    <row r="8528" customHeight="1" spans="1:20">
      <c r="A8528" s="6">
        <v>45220</v>
      </c>
      <c r="B8528" s="7" t="s">
        <v>42512</v>
      </c>
      <c r="C8528" s="7" t="s">
        <v>810</v>
      </c>
      <c r="D8528" s="8" t="s">
        <v>22</v>
      </c>
      <c r="E8528" s="7" t="s">
        <v>42513</v>
      </c>
      <c r="F8528" s="7" t="s">
        <v>42514</v>
      </c>
      <c r="G8528" s="8" t="s">
        <v>69</v>
      </c>
      <c r="H8528" s="8" t="s">
        <v>137</v>
      </c>
      <c r="I8528" s="8" t="s">
        <v>277</v>
      </c>
      <c r="J8528" s="8" t="s">
        <v>27</v>
      </c>
      <c r="K8528" s="8" t="s">
        <v>76</v>
      </c>
      <c r="L8528" s="8" t="s">
        <v>43</v>
      </c>
      <c r="M8528" s="7" t="s">
        <v>44</v>
      </c>
      <c r="N8528" s="7" t="s">
        <v>31</v>
      </c>
      <c r="O8528" s="8" t="s">
        <v>32</v>
      </c>
      <c r="P8528" s="8" t="s">
        <v>22</v>
      </c>
      <c r="Q8528" s="8" t="s">
        <v>42515</v>
      </c>
      <c r="R8528" s="8" t="s">
        <v>46</v>
      </c>
      <c r="S8528" s="7" t="s">
        <v>42516</v>
      </c>
      <c r="T8528" s="7" t="s">
        <v>42517</v>
      </c>
    </row>
    <row r="8529" customHeight="1" spans="1:20">
      <c r="A8529" s="6">
        <v>45220</v>
      </c>
      <c r="B8529" s="7" t="s">
        <v>42518</v>
      </c>
      <c r="C8529" s="7" t="s">
        <v>9317</v>
      </c>
      <c r="D8529" s="8" t="s">
        <v>22</v>
      </c>
      <c r="E8529" s="7" t="s">
        <v>42519</v>
      </c>
      <c r="F8529" s="7" t="s">
        <v>42520</v>
      </c>
      <c r="G8529" s="8" t="s">
        <v>62</v>
      </c>
      <c r="H8529" s="8" t="s">
        <v>22</v>
      </c>
      <c r="I8529" s="8" t="s">
        <v>63</v>
      </c>
      <c r="J8529" s="8" t="s">
        <v>27</v>
      </c>
      <c r="K8529" s="8" t="s">
        <v>28</v>
      </c>
      <c r="L8529" s="8" t="s">
        <v>43</v>
      </c>
      <c r="M8529" s="7" t="s">
        <v>30</v>
      </c>
      <c r="N8529" s="7" t="s">
        <v>31</v>
      </c>
      <c r="O8529" s="8" t="s">
        <v>32</v>
      </c>
      <c r="P8529" s="8" t="s">
        <v>22</v>
      </c>
      <c r="Q8529" s="8" t="s">
        <v>42521</v>
      </c>
      <c r="R8529" s="8" t="s">
        <v>46</v>
      </c>
      <c r="S8529" s="7" t="s">
        <v>42522</v>
      </c>
      <c r="T8529" s="7" t="s">
        <v>42523</v>
      </c>
    </row>
    <row r="8530" customHeight="1" spans="1:20">
      <c r="A8530" s="6">
        <v>45220</v>
      </c>
      <c r="B8530" s="7" t="s">
        <v>42524</v>
      </c>
      <c r="C8530" s="7" t="s">
        <v>8020</v>
      </c>
      <c r="D8530" s="8" t="s">
        <v>22</v>
      </c>
      <c r="E8530" s="7" t="s">
        <v>42525</v>
      </c>
      <c r="F8530" s="7" t="s">
        <v>42526</v>
      </c>
      <c r="G8530" s="8" t="s">
        <v>53</v>
      </c>
      <c r="H8530" s="8" t="s">
        <v>22</v>
      </c>
      <c r="I8530" s="8" t="s">
        <v>384</v>
      </c>
      <c r="J8530" s="8" t="s">
        <v>27</v>
      </c>
      <c r="K8530" s="8" t="s">
        <v>28</v>
      </c>
      <c r="L8530" s="8" t="s">
        <v>43</v>
      </c>
      <c r="M8530" s="7" t="s">
        <v>30</v>
      </c>
      <c r="N8530" s="7" t="s">
        <v>31</v>
      </c>
      <c r="O8530" s="8" t="s">
        <v>32</v>
      </c>
      <c r="P8530" s="8" t="s">
        <v>22</v>
      </c>
      <c r="Q8530" s="8" t="s">
        <v>42527</v>
      </c>
      <c r="R8530" s="8" t="s">
        <v>46</v>
      </c>
      <c r="S8530" s="7" t="s">
        <v>42528</v>
      </c>
      <c r="T8530" s="7" t="s">
        <v>42529</v>
      </c>
    </row>
    <row r="8531" customHeight="1" spans="1:20">
      <c r="A8531" s="6">
        <v>45220</v>
      </c>
      <c r="B8531" s="7" t="s">
        <v>42530</v>
      </c>
      <c r="C8531" s="7" t="s">
        <v>6707</v>
      </c>
      <c r="D8531" s="8" t="s">
        <v>22</v>
      </c>
      <c r="E8531" s="7" t="s">
        <v>36100</v>
      </c>
      <c r="F8531" s="7" t="s">
        <v>33227</v>
      </c>
      <c r="G8531" s="8" t="s">
        <v>62</v>
      </c>
      <c r="H8531" s="8" t="s">
        <v>22</v>
      </c>
      <c r="I8531" s="8" t="s">
        <v>97</v>
      </c>
      <c r="J8531" s="8" t="s">
        <v>27</v>
      </c>
      <c r="K8531" s="8" t="s">
        <v>28</v>
      </c>
      <c r="L8531" s="8" t="s">
        <v>43</v>
      </c>
      <c r="M8531" s="7" t="s">
        <v>44</v>
      </c>
      <c r="N8531" s="7" t="s">
        <v>743</v>
      </c>
      <c r="O8531" s="8" t="s">
        <v>32</v>
      </c>
      <c r="P8531" s="8" t="s">
        <v>22</v>
      </c>
      <c r="Q8531" s="8" t="s">
        <v>42531</v>
      </c>
      <c r="R8531" s="8" t="s">
        <v>46</v>
      </c>
      <c r="S8531" s="7" t="s">
        <v>42532</v>
      </c>
      <c r="T8531" s="7" t="s">
        <v>42533</v>
      </c>
    </row>
    <row r="8532" customHeight="1" spans="1:20">
      <c r="A8532" s="6">
        <v>45220</v>
      </c>
      <c r="B8532" s="7" t="s">
        <v>42534</v>
      </c>
      <c r="C8532" s="7" t="s">
        <v>6717</v>
      </c>
      <c r="D8532" s="8" t="s">
        <v>22</v>
      </c>
      <c r="E8532" s="7" t="s">
        <v>42535</v>
      </c>
      <c r="F8532" s="7" t="s">
        <v>42536</v>
      </c>
      <c r="G8532" s="8" t="s">
        <v>41</v>
      </c>
      <c r="H8532" s="8" t="s">
        <v>22</v>
      </c>
      <c r="I8532" s="8" t="s">
        <v>26</v>
      </c>
      <c r="J8532" s="8" t="s">
        <v>27</v>
      </c>
      <c r="K8532" s="8" t="s">
        <v>76</v>
      </c>
      <c r="L8532" s="8" t="s">
        <v>29</v>
      </c>
      <c r="M8532" s="7" t="s">
        <v>30</v>
      </c>
      <c r="N8532" s="7" t="s">
        <v>31</v>
      </c>
      <c r="O8532" s="8" t="s">
        <v>32</v>
      </c>
      <c r="P8532" s="8" t="s">
        <v>22</v>
      </c>
      <c r="Q8532" s="8" t="s">
        <v>42537</v>
      </c>
      <c r="R8532" s="8" t="s">
        <v>34</v>
      </c>
      <c r="S8532" s="7" t="s">
        <v>42538</v>
      </c>
      <c r="T8532" s="7" t="s">
        <v>42539</v>
      </c>
    </row>
    <row r="8533" customHeight="1" spans="1:20">
      <c r="A8533" s="6">
        <v>45220</v>
      </c>
      <c r="B8533" s="7" t="s">
        <v>42540</v>
      </c>
      <c r="C8533" s="7" t="s">
        <v>646</v>
      </c>
      <c r="D8533" s="8" t="s">
        <v>22</v>
      </c>
      <c r="E8533" s="7" t="s">
        <v>37460</v>
      </c>
      <c r="F8533" s="7" t="s">
        <v>37461</v>
      </c>
      <c r="G8533" s="8" t="s">
        <v>69</v>
      </c>
      <c r="H8533" s="8" t="s">
        <v>22</v>
      </c>
      <c r="I8533" s="8" t="s">
        <v>155</v>
      </c>
      <c r="J8533" s="8" t="s">
        <v>27</v>
      </c>
      <c r="K8533" s="8" t="s">
        <v>28</v>
      </c>
      <c r="L8533" s="8" t="s">
        <v>43</v>
      </c>
      <c r="M8533" s="7" t="s">
        <v>44</v>
      </c>
      <c r="N8533" s="7" t="s">
        <v>31</v>
      </c>
      <c r="O8533" s="8" t="s">
        <v>32</v>
      </c>
      <c r="P8533" s="8" t="s">
        <v>22</v>
      </c>
      <c r="Q8533" s="8" t="s">
        <v>42541</v>
      </c>
      <c r="R8533" s="8" t="s">
        <v>46</v>
      </c>
      <c r="S8533" s="7" t="s">
        <v>42542</v>
      </c>
      <c r="T8533" s="7" t="s">
        <v>42543</v>
      </c>
    </row>
    <row r="8534" customHeight="1" spans="1:20">
      <c r="A8534" s="6">
        <v>45220</v>
      </c>
      <c r="B8534" s="7" t="s">
        <v>42544</v>
      </c>
      <c r="C8534" s="7" t="s">
        <v>7320</v>
      </c>
      <c r="D8534" s="8" t="s">
        <v>22</v>
      </c>
      <c r="E8534" s="7" t="s">
        <v>42545</v>
      </c>
      <c r="F8534" s="7" t="s">
        <v>40241</v>
      </c>
      <c r="G8534" s="8" t="s">
        <v>130</v>
      </c>
      <c r="H8534" s="8" t="s">
        <v>110</v>
      </c>
      <c r="I8534" s="8" t="s">
        <v>26</v>
      </c>
      <c r="J8534" s="8" t="s">
        <v>27</v>
      </c>
      <c r="K8534" s="8" t="s">
        <v>76</v>
      </c>
      <c r="L8534" s="8" t="s">
        <v>29</v>
      </c>
      <c r="M8534" s="7" t="s">
        <v>799</v>
      </c>
      <c r="N8534" s="7" t="s">
        <v>31</v>
      </c>
      <c r="O8534" s="8" t="s">
        <v>32</v>
      </c>
      <c r="P8534" s="8" t="s">
        <v>22</v>
      </c>
      <c r="Q8534" s="8" t="s">
        <v>42546</v>
      </c>
      <c r="R8534" s="8" t="s">
        <v>34</v>
      </c>
      <c r="S8534" s="7" t="s">
        <v>42547</v>
      </c>
      <c r="T8534" s="7" t="s">
        <v>42548</v>
      </c>
    </row>
    <row r="8535" customHeight="1" spans="1:20">
      <c r="A8535" s="6">
        <v>45220</v>
      </c>
      <c r="B8535" s="7" t="s">
        <v>42549</v>
      </c>
      <c r="C8535" s="7" t="s">
        <v>783</v>
      </c>
      <c r="D8535" s="8" t="s">
        <v>22</v>
      </c>
      <c r="E8535" s="7" t="s">
        <v>42550</v>
      </c>
      <c r="F8535" s="7" t="s">
        <v>42551</v>
      </c>
      <c r="G8535" s="8" t="s">
        <v>82</v>
      </c>
      <c r="H8535" s="8" t="s">
        <v>22</v>
      </c>
      <c r="I8535" s="8" t="s">
        <v>732</v>
      </c>
      <c r="J8535" s="8" t="s">
        <v>27</v>
      </c>
      <c r="K8535" s="8" t="s">
        <v>28</v>
      </c>
      <c r="L8535" s="8" t="s">
        <v>43</v>
      </c>
      <c r="M8535" s="7" t="s">
        <v>169</v>
      </c>
      <c r="N8535" s="7" t="s">
        <v>743</v>
      </c>
      <c r="O8535" s="8" t="s">
        <v>32</v>
      </c>
      <c r="P8535" s="8" t="s">
        <v>22</v>
      </c>
      <c r="Q8535" s="8" t="s">
        <v>42552</v>
      </c>
      <c r="R8535" s="8" t="s">
        <v>46</v>
      </c>
      <c r="S8535" s="7" t="s">
        <v>42553</v>
      </c>
      <c r="T8535" s="7" t="s">
        <v>22</v>
      </c>
    </row>
    <row r="8536" customHeight="1" spans="1:20">
      <c r="A8536" s="6">
        <v>45220</v>
      </c>
      <c r="B8536" s="7" t="s">
        <v>42554</v>
      </c>
      <c r="C8536" s="7" t="s">
        <v>783</v>
      </c>
      <c r="D8536" s="8" t="s">
        <v>22</v>
      </c>
      <c r="E8536" s="7" t="s">
        <v>42555</v>
      </c>
      <c r="F8536" s="7" t="s">
        <v>26691</v>
      </c>
      <c r="G8536" s="8" t="s">
        <v>82</v>
      </c>
      <c r="H8536" s="8" t="s">
        <v>137</v>
      </c>
      <c r="I8536" s="8" t="s">
        <v>168</v>
      </c>
      <c r="J8536" s="8" t="s">
        <v>27</v>
      </c>
      <c r="K8536" s="8" t="s">
        <v>28</v>
      </c>
      <c r="L8536" s="8" t="s">
        <v>43</v>
      </c>
      <c r="M8536" s="7" t="s">
        <v>799</v>
      </c>
      <c r="N8536" s="7" t="s">
        <v>743</v>
      </c>
      <c r="O8536" s="8" t="s">
        <v>32</v>
      </c>
      <c r="P8536" s="8" t="s">
        <v>22</v>
      </c>
      <c r="Q8536" s="8" t="s">
        <v>42556</v>
      </c>
      <c r="R8536" s="8" t="s">
        <v>46</v>
      </c>
      <c r="S8536" s="7" t="s">
        <v>42557</v>
      </c>
      <c r="T8536" s="7" t="s">
        <v>22</v>
      </c>
    </row>
    <row r="8537" customHeight="1" spans="1:20">
      <c r="A8537" s="6">
        <v>45220</v>
      </c>
      <c r="B8537" s="7" t="s">
        <v>42558</v>
      </c>
      <c r="C8537" s="7" t="s">
        <v>42559</v>
      </c>
      <c r="D8537" s="8" t="s">
        <v>22</v>
      </c>
      <c r="E8537" s="7" t="s">
        <v>42218</v>
      </c>
      <c r="F8537" s="7" t="s">
        <v>42219</v>
      </c>
      <c r="G8537" s="8" t="s">
        <v>41</v>
      </c>
      <c r="H8537" s="8" t="s">
        <v>22</v>
      </c>
      <c r="I8537" s="8" t="s">
        <v>9203</v>
      </c>
      <c r="J8537" s="8" t="s">
        <v>27</v>
      </c>
      <c r="K8537" s="8" t="s">
        <v>28</v>
      </c>
      <c r="L8537" s="8" t="s">
        <v>43</v>
      </c>
      <c r="M8537" s="7" t="s">
        <v>30</v>
      </c>
      <c r="N8537" s="7" t="s">
        <v>208</v>
      </c>
      <c r="O8537" s="8" t="s">
        <v>32</v>
      </c>
      <c r="P8537" s="8" t="s">
        <v>22</v>
      </c>
      <c r="Q8537" s="8" t="s">
        <v>22</v>
      </c>
      <c r="R8537" s="8" t="s">
        <v>9203</v>
      </c>
      <c r="S8537" s="7" t="s">
        <v>42560</v>
      </c>
      <c r="T8537" s="7" t="s">
        <v>22</v>
      </c>
    </row>
    <row r="8538" customHeight="1" spans="1:20">
      <c r="A8538" s="6">
        <v>45220</v>
      </c>
      <c r="B8538" s="7" t="s">
        <v>42561</v>
      </c>
      <c r="C8538" s="7" t="s">
        <v>1299</v>
      </c>
      <c r="D8538" s="8" t="s">
        <v>22</v>
      </c>
      <c r="E8538" s="7" t="s">
        <v>42562</v>
      </c>
      <c r="F8538" s="7" t="s">
        <v>42563</v>
      </c>
      <c r="G8538" s="8" t="s">
        <v>130</v>
      </c>
      <c r="H8538" s="8" t="s">
        <v>22</v>
      </c>
      <c r="I8538" s="8" t="s">
        <v>732</v>
      </c>
      <c r="J8538" s="8" t="s">
        <v>27</v>
      </c>
      <c r="K8538" s="8" t="s">
        <v>28</v>
      </c>
      <c r="L8538" s="8" t="s">
        <v>43</v>
      </c>
      <c r="M8538" s="7" t="s">
        <v>30</v>
      </c>
      <c r="N8538" s="7" t="s">
        <v>208</v>
      </c>
      <c r="O8538" s="8" t="s">
        <v>32</v>
      </c>
      <c r="P8538" s="8" t="s">
        <v>22</v>
      </c>
      <c r="Q8538" s="8" t="s">
        <v>42564</v>
      </c>
      <c r="R8538" s="8" t="s">
        <v>56</v>
      </c>
      <c r="S8538" s="7" t="s">
        <v>42565</v>
      </c>
      <c r="T8538" s="7" t="s">
        <v>22</v>
      </c>
    </row>
    <row r="8539" customHeight="1" spans="1:20">
      <c r="A8539" s="6">
        <v>45220</v>
      </c>
      <c r="B8539" s="7" t="s">
        <v>42566</v>
      </c>
      <c r="C8539" s="7" t="s">
        <v>42567</v>
      </c>
      <c r="D8539" s="8" t="s">
        <v>22</v>
      </c>
      <c r="E8539" s="7" t="s">
        <v>42568</v>
      </c>
      <c r="F8539" s="7" t="s">
        <v>42569</v>
      </c>
      <c r="G8539" s="8" t="s">
        <v>25</v>
      </c>
      <c r="H8539" s="8" t="s">
        <v>22</v>
      </c>
      <c r="I8539" s="8" t="s">
        <v>155</v>
      </c>
      <c r="J8539" s="8" t="s">
        <v>27</v>
      </c>
      <c r="K8539" s="8" t="s">
        <v>28</v>
      </c>
      <c r="L8539" s="8" t="s">
        <v>43</v>
      </c>
      <c r="M8539" s="7" t="s">
        <v>44</v>
      </c>
      <c r="N8539" s="7" t="s">
        <v>208</v>
      </c>
      <c r="O8539" s="8" t="s">
        <v>32</v>
      </c>
      <c r="P8539" s="8" t="s">
        <v>22</v>
      </c>
      <c r="Q8539" s="8" t="s">
        <v>42570</v>
      </c>
      <c r="R8539" s="8" t="s">
        <v>46</v>
      </c>
      <c r="S8539" s="7" t="s">
        <v>42571</v>
      </c>
      <c r="T8539" s="7" t="s">
        <v>22</v>
      </c>
    </row>
    <row r="8540" customHeight="1" spans="1:20">
      <c r="A8540" s="6">
        <v>45220</v>
      </c>
      <c r="B8540" s="7" t="s">
        <v>42572</v>
      </c>
      <c r="C8540" s="7" t="s">
        <v>10840</v>
      </c>
      <c r="D8540" s="8" t="s">
        <v>22</v>
      </c>
      <c r="E8540" s="7" t="s">
        <v>42573</v>
      </c>
      <c r="F8540" s="7" t="s">
        <v>42574</v>
      </c>
      <c r="G8540" s="8" t="s">
        <v>82</v>
      </c>
      <c r="H8540" s="8" t="s">
        <v>110</v>
      </c>
      <c r="I8540" s="8" t="s">
        <v>168</v>
      </c>
      <c r="J8540" s="8" t="s">
        <v>27</v>
      </c>
      <c r="K8540" s="8" t="s">
        <v>28</v>
      </c>
      <c r="L8540" s="8" t="s">
        <v>43</v>
      </c>
      <c r="M8540" s="7" t="s">
        <v>169</v>
      </c>
      <c r="N8540" s="7" t="s">
        <v>208</v>
      </c>
      <c r="O8540" s="8" t="s">
        <v>32</v>
      </c>
      <c r="P8540" s="8" t="s">
        <v>22</v>
      </c>
      <c r="Q8540" s="8" t="s">
        <v>42575</v>
      </c>
      <c r="R8540" s="8" t="s">
        <v>46</v>
      </c>
      <c r="S8540" s="7" t="s">
        <v>42576</v>
      </c>
      <c r="T8540" s="7" t="s">
        <v>22</v>
      </c>
    </row>
    <row r="8541" customHeight="1" spans="1:20">
      <c r="A8541" s="6">
        <v>45220</v>
      </c>
      <c r="B8541" s="7" t="s">
        <v>42577</v>
      </c>
      <c r="C8541" s="7" t="s">
        <v>1299</v>
      </c>
      <c r="D8541" s="8" t="s">
        <v>22</v>
      </c>
      <c r="E8541" s="7" t="s">
        <v>42578</v>
      </c>
      <c r="F8541" s="7" t="s">
        <v>42579</v>
      </c>
      <c r="G8541" s="8" t="s">
        <v>82</v>
      </c>
      <c r="H8541" s="8" t="s">
        <v>22</v>
      </c>
      <c r="I8541" s="8" t="s">
        <v>299</v>
      </c>
      <c r="J8541" s="8" t="s">
        <v>27</v>
      </c>
      <c r="K8541" s="8" t="s">
        <v>28</v>
      </c>
      <c r="L8541" s="8" t="s">
        <v>43</v>
      </c>
      <c r="M8541" s="7" t="s">
        <v>44</v>
      </c>
      <c r="N8541" s="7" t="s">
        <v>208</v>
      </c>
      <c r="O8541" s="8" t="s">
        <v>32</v>
      </c>
      <c r="P8541" s="8" t="s">
        <v>22</v>
      </c>
      <c r="Q8541" s="8" t="s">
        <v>42580</v>
      </c>
      <c r="R8541" s="8" t="s">
        <v>56</v>
      </c>
      <c r="S8541" s="7" t="s">
        <v>42581</v>
      </c>
      <c r="T8541" s="7" t="s">
        <v>22</v>
      </c>
    </row>
    <row r="8542" customHeight="1" spans="1:20">
      <c r="A8542" s="6">
        <v>45220</v>
      </c>
      <c r="B8542" s="7" t="s">
        <v>42582</v>
      </c>
      <c r="C8542" s="7" t="s">
        <v>1299</v>
      </c>
      <c r="D8542" s="8" t="s">
        <v>22</v>
      </c>
      <c r="E8542" s="7" t="s">
        <v>42583</v>
      </c>
      <c r="F8542" s="7" t="s">
        <v>42584</v>
      </c>
      <c r="G8542" s="8" t="s">
        <v>41</v>
      </c>
      <c r="H8542" s="8" t="s">
        <v>22</v>
      </c>
      <c r="I8542" s="8" t="s">
        <v>42</v>
      </c>
      <c r="J8542" s="8" t="s">
        <v>27</v>
      </c>
      <c r="K8542" s="8" t="s">
        <v>28</v>
      </c>
      <c r="L8542" s="8" t="s">
        <v>43</v>
      </c>
      <c r="M8542" s="7" t="s">
        <v>30</v>
      </c>
      <c r="N8542" s="7" t="s">
        <v>208</v>
      </c>
      <c r="O8542" s="8" t="s">
        <v>32</v>
      </c>
      <c r="P8542" s="8" t="s">
        <v>22</v>
      </c>
      <c r="Q8542" s="8" t="s">
        <v>42585</v>
      </c>
      <c r="R8542" s="8" t="s">
        <v>56</v>
      </c>
      <c r="S8542" s="7" t="s">
        <v>42586</v>
      </c>
      <c r="T8542" s="7" t="s">
        <v>22</v>
      </c>
    </row>
    <row r="8543" customHeight="1" spans="1:20">
      <c r="A8543" s="6">
        <v>45220</v>
      </c>
      <c r="B8543" s="7" t="s">
        <v>42587</v>
      </c>
      <c r="C8543" s="7" t="s">
        <v>1299</v>
      </c>
      <c r="D8543" s="8" t="s">
        <v>22</v>
      </c>
      <c r="E8543" s="7" t="s">
        <v>42588</v>
      </c>
      <c r="F8543" s="7" t="s">
        <v>42589</v>
      </c>
      <c r="G8543" s="8" t="s">
        <v>62</v>
      </c>
      <c r="H8543" s="8" t="s">
        <v>22</v>
      </c>
      <c r="I8543" s="8" t="s">
        <v>241</v>
      </c>
      <c r="J8543" s="8" t="s">
        <v>27</v>
      </c>
      <c r="K8543" s="8" t="s">
        <v>28</v>
      </c>
      <c r="L8543" s="8" t="s">
        <v>43</v>
      </c>
      <c r="M8543" s="7" t="s">
        <v>44</v>
      </c>
      <c r="N8543" s="7" t="s">
        <v>208</v>
      </c>
      <c r="O8543" s="8" t="s">
        <v>32</v>
      </c>
      <c r="P8543" s="8" t="s">
        <v>22</v>
      </c>
      <c r="Q8543" s="8" t="s">
        <v>42590</v>
      </c>
      <c r="R8543" s="8" t="s">
        <v>56</v>
      </c>
      <c r="S8543" s="7" t="s">
        <v>42591</v>
      </c>
      <c r="T8543" s="7" t="s">
        <v>22</v>
      </c>
    </row>
    <row r="8544" customHeight="1" spans="1:20">
      <c r="A8544" s="6">
        <v>45220</v>
      </c>
      <c r="B8544" s="7" t="s">
        <v>42592</v>
      </c>
      <c r="C8544" s="7" t="s">
        <v>1299</v>
      </c>
      <c r="D8544" s="8" t="s">
        <v>22</v>
      </c>
      <c r="E8544" s="7" t="s">
        <v>42593</v>
      </c>
      <c r="F8544" s="7" t="s">
        <v>42594</v>
      </c>
      <c r="G8544" s="8" t="s">
        <v>82</v>
      </c>
      <c r="H8544" s="8" t="s">
        <v>22</v>
      </c>
      <c r="I8544" s="8" t="s">
        <v>384</v>
      </c>
      <c r="J8544" s="8" t="s">
        <v>27</v>
      </c>
      <c r="K8544" s="8" t="s">
        <v>28</v>
      </c>
      <c r="L8544" s="8" t="s">
        <v>43</v>
      </c>
      <c r="M8544" s="7" t="s">
        <v>44</v>
      </c>
      <c r="N8544" s="7" t="s">
        <v>208</v>
      </c>
      <c r="O8544" s="8" t="s">
        <v>32</v>
      </c>
      <c r="P8544" s="8" t="s">
        <v>22</v>
      </c>
      <c r="Q8544" s="8" t="s">
        <v>42595</v>
      </c>
      <c r="R8544" s="8" t="s">
        <v>56</v>
      </c>
      <c r="S8544" s="7" t="s">
        <v>42596</v>
      </c>
      <c r="T8544" s="7" t="s">
        <v>22</v>
      </c>
    </row>
    <row r="8545" customHeight="1" spans="1:20">
      <c r="A8545" s="6">
        <v>45220</v>
      </c>
      <c r="B8545" s="7" t="s">
        <v>42597</v>
      </c>
      <c r="C8545" s="7" t="s">
        <v>1299</v>
      </c>
      <c r="D8545" s="8" t="s">
        <v>22</v>
      </c>
      <c r="E8545" s="7" t="s">
        <v>42598</v>
      </c>
      <c r="F8545" s="7" t="s">
        <v>42599</v>
      </c>
      <c r="G8545" s="8" t="s">
        <v>41</v>
      </c>
      <c r="H8545" s="8" t="s">
        <v>22</v>
      </c>
      <c r="I8545" s="8" t="s">
        <v>155</v>
      </c>
      <c r="J8545" s="8" t="s">
        <v>27</v>
      </c>
      <c r="K8545" s="8" t="s">
        <v>28</v>
      </c>
      <c r="L8545" s="8" t="s">
        <v>43</v>
      </c>
      <c r="M8545" s="7" t="s">
        <v>30</v>
      </c>
      <c r="N8545" s="7" t="s">
        <v>208</v>
      </c>
      <c r="O8545" s="8" t="s">
        <v>32</v>
      </c>
      <c r="P8545" s="8" t="s">
        <v>22</v>
      </c>
      <c r="Q8545" s="8" t="s">
        <v>42600</v>
      </c>
      <c r="R8545" s="8" t="s">
        <v>56</v>
      </c>
      <c r="S8545" s="7" t="s">
        <v>42601</v>
      </c>
      <c r="T8545" s="7" t="s">
        <v>22</v>
      </c>
    </row>
    <row r="8546" customHeight="1" spans="1:20">
      <c r="A8546" s="6">
        <v>45220</v>
      </c>
      <c r="B8546" s="7" t="s">
        <v>42602</v>
      </c>
      <c r="C8546" s="7" t="s">
        <v>9472</v>
      </c>
      <c r="D8546" s="8" t="s">
        <v>22</v>
      </c>
      <c r="E8546" s="7" t="s">
        <v>42603</v>
      </c>
      <c r="F8546" s="7" t="s">
        <v>42604</v>
      </c>
      <c r="G8546" s="8" t="s">
        <v>25</v>
      </c>
      <c r="H8546" s="8" t="s">
        <v>22</v>
      </c>
      <c r="I8546" s="8" t="s">
        <v>162</v>
      </c>
      <c r="J8546" s="8" t="s">
        <v>27</v>
      </c>
      <c r="K8546" s="8" t="s">
        <v>28</v>
      </c>
      <c r="L8546" s="8" t="s">
        <v>43</v>
      </c>
      <c r="M8546" s="7" t="s">
        <v>30</v>
      </c>
      <c r="N8546" s="7" t="s">
        <v>208</v>
      </c>
      <c r="O8546" s="8" t="s">
        <v>32</v>
      </c>
      <c r="P8546" s="8" t="s">
        <v>22</v>
      </c>
      <c r="Q8546" s="8" t="s">
        <v>42605</v>
      </c>
      <c r="R8546" s="8" t="s">
        <v>46</v>
      </c>
      <c r="S8546" s="7" t="s">
        <v>42606</v>
      </c>
      <c r="T8546" s="7" t="s">
        <v>22</v>
      </c>
    </row>
    <row r="8547" customHeight="1" spans="1:20">
      <c r="A8547" s="6">
        <v>45220</v>
      </c>
      <c r="B8547" s="7" t="s">
        <v>42607</v>
      </c>
      <c r="C8547" s="7" t="s">
        <v>1299</v>
      </c>
      <c r="D8547" s="8" t="s">
        <v>22</v>
      </c>
      <c r="E8547" s="7" t="s">
        <v>42608</v>
      </c>
      <c r="F8547" s="7" t="s">
        <v>42609</v>
      </c>
      <c r="G8547" s="8" t="s">
        <v>336</v>
      </c>
      <c r="H8547" s="8" t="s">
        <v>22</v>
      </c>
      <c r="I8547" s="8" t="s">
        <v>701</v>
      </c>
      <c r="J8547" s="8" t="s">
        <v>27</v>
      </c>
      <c r="K8547" s="8" t="s">
        <v>28</v>
      </c>
      <c r="L8547" s="8" t="s">
        <v>43</v>
      </c>
      <c r="M8547" s="7" t="s">
        <v>30</v>
      </c>
      <c r="N8547" s="7" t="s">
        <v>208</v>
      </c>
      <c r="O8547" s="8" t="s">
        <v>32</v>
      </c>
      <c r="P8547" s="8" t="s">
        <v>22</v>
      </c>
      <c r="Q8547" s="8" t="s">
        <v>42610</v>
      </c>
      <c r="R8547" s="8" t="s">
        <v>56</v>
      </c>
      <c r="S8547" s="7" t="s">
        <v>42611</v>
      </c>
      <c r="T8547" s="7" t="s">
        <v>22</v>
      </c>
    </row>
    <row r="8548" customHeight="1" spans="1:20">
      <c r="A8548" s="6">
        <v>45220</v>
      </c>
      <c r="B8548" s="7" t="s">
        <v>42612</v>
      </c>
      <c r="C8548" s="7" t="s">
        <v>1299</v>
      </c>
      <c r="D8548" s="8" t="s">
        <v>22</v>
      </c>
      <c r="E8548" s="7" t="s">
        <v>42613</v>
      </c>
      <c r="F8548" s="7" t="s">
        <v>42614</v>
      </c>
      <c r="G8548" s="8" t="s">
        <v>130</v>
      </c>
      <c r="H8548" s="8" t="s">
        <v>110</v>
      </c>
      <c r="I8548" s="8" t="s">
        <v>880</v>
      </c>
      <c r="J8548" s="8" t="s">
        <v>27</v>
      </c>
      <c r="K8548" s="8" t="s">
        <v>28</v>
      </c>
      <c r="L8548" s="8" t="s">
        <v>43</v>
      </c>
      <c r="M8548" s="7" t="s">
        <v>44</v>
      </c>
      <c r="N8548" s="7" t="s">
        <v>208</v>
      </c>
      <c r="O8548" s="8" t="s">
        <v>32</v>
      </c>
      <c r="P8548" s="8" t="s">
        <v>22</v>
      </c>
      <c r="Q8548" s="8" t="s">
        <v>42615</v>
      </c>
      <c r="R8548" s="8" t="s">
        <v>56</v>
      </c>
      <c r="S8548" s="7" t="s">
        <v>42616</v>
      </c>
      <c r="T8548" s="7" t="s">
        <v>22</v>
      </c>
    </row>
    <row r="8549" customHeight="1" spans="1:20">
      <c r="A8549" s="6">
        <v>45220</v>
      </c>
      <c r="B8549" s="7" t="s">
        <v>42617</v>
      </c>
      <c r="C8549" s="7" t="s">
        <v>34225</v>
      </c>
      <c r="D8549" s="8" t="s">
        <v>22</v>
      </c>
      <c r="E8549" s="7" t="s">
        <v>42618</v>
      </c>
      <c r="F8549" s="7" t="s">
        <v>42619</v>
      </c>
      <c r="G8549" s="8" t="s">
        <v>62</v>
      </c>
      <c r="H8549" s="8" t="s">
        <v>22</v>
      </c>
      <c r="I8549" s="8" t="s">
        <v>131</v>
      </c>
      <c r="J8549" s="8" t="s">
        <v>27</v>
      </c>
      <c r="K8549" s="8" t="s">
        <v>28</v>
      </c>
      <c r="L8549" s="8" t="s">
        <v>43</v>
      </c>
      <c r="M8549" s="7" t="s">
        <v>30</v>
      </c>
      <c r="N8549" s="7" t="s">
        <v>208</v>
      </c>
      <c r="O8549" s="8" t="s">
        <v>32</v>
      </c>
      <c r="P8549" s="8" t="s">
        <v>22</v>
      </c>
      <c r="Q8549" s="8" t="s">
        <v>42620</v>
      </c>
      <c r="R8549" s="8" t="s">
        <v>46</v>
      </c>
      <c r="S8549" s="7" t="s">
        <v>42621</v>
      </c>
      <c r="T8549" s="7" t="s">
        <v>22</v>
      </c>
    </row>
    <row r="8550" customHeight="1" spans="1:20">
      <c r="A8550" s="6">
        <v>45220</v>
      </c>
      <c r="B8550" s="7" t="s">
        <v>42622</v>
      </c>
      <c r="C8550" s="7" t="s">
        <v>1299</v>
      </c>
      <c r="D8550" s="8" t="s">
        <v>22</v>
      </c>
      <c r="E8550" s="7" t="s">
        <v>42618</v>
      </c>
      <c r="F8550" s="7" t="s">
        <v>42619</v>
      </c>
      <c r="G8550" s="8" t="s">
        <v>62</v>
      </c>
      <c r="H8550" s="8" t="s">
        <v>22</v>
      </c>
      <c r="I8550" s="8" t="s">
        <v>131</v>
      </c>
      <c r="J8550" s="8" t="s">
        <v>27</v>
      </c>
      <c r="K8550" s="8" t="s">
        <v>28</v>
      </c>
      <c r="L8550" s="8" t="s">
        <v>43</v>
      </c>
      <c r="M8550" s="7" t="s">
        <v>30</v>
      </c>
      <c r="N8550" s="7" t="s">
        <v>208</v>
      </c>
      <c r="O8550" s="8" t="s">
        <v>32</v>
      </c>
      <c r="P8550" s="8" t="s">
        <v>22</v>
      </c>
      <c r="Q8550" s="8" t="s">
        <v>42623</v>
      </c>
      <c r="R8550" s="8" t="s">
        <v>56</v>
      </c>
      <c r="S8550" s="7" t="s">
        <v>42624</v>
      </c>
      <c r="T8550" s="7" t="s">
        <v>22</v>
      </c>
    </row>
    <row r="8551" customHeight="1" spans="1:20">
      <c r="A8551" s="6">
        <v>45220</v>
      </c>
      <c r="B8551" s="7" t="s">
        <v>42625</v>
      </c>
      <c r="C8551" s="7" t="s">
        <v>1299</v>
      </c>
      <c r="D8551" s="8" t="s">
        <v>22</v>
      </c>
      <c r="E8551" s="7" t="s">
        <v>42626</v>
      </c>
      <c r="F8551" s="7" t="s">
        <v>38488</v>
      </c>
      <c r="G8551" s="8" t="s">
        <v>53</v>
      </c>
      <c r="H8551" s="8" t="s">
        <v>110</v>
      </c>
      <c r="I8551" s="8" t="s">
        <v>337</v>
      </c>
      <c r="J8551" s="8" t="s">
        <v>27</v>
      </c>
      <c r="K8551" s="8" t="s">
        <v>28</v>
      </c>
      <c r="L8551" s="8" t="s">
        <v>43</v>
      </c>
      <c r="M8551" s="7" t="s">
        <v>44</v>
      </c>
      <c r="N8551" s="7" t="s">
        <v>208</v>
      </c>
      <c r="O8551" s="8" t="s">
        <v>32</v>
      </c>
      <c r="P8551" s="8" t="s">
        <v>22</v>
      </c>
      <c r="Q8551" s="8" t="s">
        <v>42627</v>
      </c>
      <c r="R8551" s="8" t="s">
        <v>56</v>
      </c>
      <c r="S8551" s="7" t="s">
        <v>42628</v>
      </c>
      <c r="T8551" s="7" t="s">
        <v>22</v>
      </c>
    </row>
    <row r="8552" customHeight="1" spans="1:20">
      <c r="A8552" s="6">
        <v>45220</v>
      </c>
      <c r="B8552" s="7" t="s">
        <v>42629</v>
      </c>
      <c r="C8552" s="7" t="s">
        <v>1299</v>
      </c>
      <c r="D8552" s="8" t="s">
        <v>22</v>
      </c>
      <c r="E8552" s="7" t="s">
        <v>42630</v>
      </c>
      <c r="F8552" s="7" t="s">
        <v>42631</v>
      </c>
      <c r="G8552" s="8" t="s">
        <v>336</v>
      </c>
      <c r="H8552" s="8" t="s">
        <v>22</v>
      </c>
      <c r="I8552" s="8" t="s">
        <v>162</v>
      </c>
      <c r="J8552" s="8" t="s">
        <v>27</v>
      </c>
      <c r="K8552" s="8" t="s">
        <v>28</v>
      </c>
      <c r="L8552" s="8" t="s">
        <v>43</v>
      </c>
      <c r="M8552" s="7" t="s">
        <v>44</v>
      </c>
      <c r="N8552" s="7" t="s">
        <v>208</v>
      </c>
      <c r="O8552" s="8" t="s">
        <v>32</v>
      </c>
      <c r="P8552" s="8" t="s">
        <v>22</v>
      </c>
      <c r="Q8552" s="8" t="s">
        <v>42632</v>
      </c>
      <c r="R8552" s="8" t="s">
        <v>56</v>
      </c>
      <c r="S8552" s="7" t="s">
        <v>21044</v>
      </c>
      <c r="T8552" s="7" t="s">
        <v>22</v>
      </c>
    </row>
    <row r="8553" customHeight="1" spans="1:20">
      <c r="A8553" s="6">
        <v>45220</v>
      </c>
      <c r="B8553" s="7" t="s">
        <v>42633</v>
      </c>
      <c r="C8553" s="7" t="s">
        <v>783</v>
      </c>
      <c r="D8553" s="8" t="s">
        <v>22</v>
      </c>
      <c r="E8553" s="7" t="s">
        <v>42634</v>
      </c>
      <c r="F8553" s="7" t="s">
        <v>42635</v>
      </c>
      <c r="G8553" s="8" t="s">
        <v>82</v>
      </c>
      <c r="H8553" s="8" t="s">
        <v>148</v>
      </c>
      <c r="I8553" s="8" t="s">
        <v>42</v>
      </c>
      <c r="J8553" s="8" t="s">
        <v>27</v>
      </c>
      <c r="K8553" s="8" t="s">
        <v>28</v>
      </c>
      <c r="L8553" s="8" t="s">
        <v>43</v>
      </c>
      <c r="M8553" s="7" t="s">
        <v>30</v>
      </c>
      <c r="N8553" s="7" t="s">
        <v>743</v>
      </c>
      <c r="O8553" s="8" t="s">
        <v>32</v>
      </c>
      <c r="P8553" s="8" t="s">
        <v>22</v>
      </c>
      <c r="Q8553" s="8" t="s">
        <v>42636</v>
      </c>
      <c r="R8553" s="8" t="s">
        <v>46</v>
      </c>
      <c r="S8553" s="7" t="s">
        <v>42637</v>
      </c>
      <c r="T8553" s="7" t="s">
        <v>8280</v>
      </c>
    </row>
    <row r="8554" customHeight="1" spans="1:20">
      <c r="A8554" s="6">
        <v>45220</v>
      </c>
      <c r="B8554" s="7" t="s">
        <v>42638</v>
      </c>
      <c r="C8554" s="7" t="s">
        <v>783</v>
      </c>
      <c r="D8554" s="8" t="s">
        <v>22</v>
      </c>
      <c r="E8554" s="7" t="s">
        <v>27105</v>
      </c>
      <c r="F8554" s="7" t="s">
        <v>27106</v>
      </c>
      <c r="G8554" s="8" t="s">
        <v>53</v>
      </c>
      <c r="H8554" s="8" t="s">
        <v>22</v>
      </c>
      <c r="I8554" s="8" t="s">
        <v>912</v>
      </c>
      <c r="J8554" s="8" t="s">
        <v>27</v>
      </c>
      <c r="K8554" s="8" t="s">
        <v>28</v>
      </c>
      <c r="L8554" s="8" t="s">
        <v>43</v>
      </c>
      <c r="M8554" s="7" t="s">
        <v>30</v>
      </c>
      <c r="N8554" s="7" t="s">
        <v>743</v>
      </c>
      <c r="O8554" s="8" t="s">
        <v>32</v>
      </c>
      <c r="P8554" s="8" t="s">
        <v>22</v>
      </c>
      <c r="Q8554" s="8" t="s">
        <v>42639</v>
      </c>
      <c r="R8554" s="8" t="s">
        <v>46</v>
      </c>
      <c r="S8554" s="7" t="s">
        <v>42640</v>
      </c>
      <c r="T8554" s="7" t="s">
        <v>42641</v>
      </c>
    </row>
    <row r="8555" customHeight="1" spans="1:20">
      <c r="A8555" s="6">
        <v>45220</v>
      </c>
      <c r="B8555" s="7" t="s">
        <v>42642</v>
      </c>
      <c r="C8555" s="7" t="s">
        <v>783</v>
      </c>
      <c r="D8555" s="8" t="s">
        <v>22</v>
      </c>
      <c r="E8555" s="7" t="s">
        <v>42643</v>
      </c>
      <c r="F8555" s="7" t="s">
        <v>42644</v>
      </c>
      <c r="G8555" s="8" t="s">
        <v>82</v>
      </c>
      <c r="H8555" s="8" t="s">
        <v>22</v>
      </c>
      <c r="I8555" s="8" t="s">
        <v>162</v>
      </c>
      <c r="J8555" s="8" t="s">
        <v>27</v>
      </c>
      <c r="K8555" s="8" t="s">
        <v>28</v>
      </c>
      <c r="L8555" s="8" t="s">
        <v>43</v>
      </c>
      <c r="M8555" s="7" t="s">
        <v>30</v>
      </c>
      <c r="N8555" s="7" t="s">
        <v>743</v>
      </c>
      <c r="O8555" s="8" t="s">
        <v>32</v>
      </c>
      <c r="P8555" s="8" t="s">
        <v>22</v>
      </c>
      <c r="Q8555" s="8" t="s">
        <v>42645</v>
      </c>
      <c r="R8555" s="8" t="s">
        <v>46</v>
      </c>
      <c r="S8555" s="7" t="s">
        <v>42646</v>
      </c>
      <c r="T8555" s="7" t="s">
        <v>21152</v>
      </c>
    </row>
    <row r="8556" customHeight="1" spans="1:20">
      <c r="A8556" s="6">
        <v>45220</v>
      </c>
      <c r="B8556" s="7" t="s">
        <v>42647</v>
      </c>
      <c r="C8556" s="7" t="s">
        <v>783</v>
      </c>
      <c r="D8556" s="8" t="s">
        <v>22</v>
      </c>
      <c r="E8556" s="7" t="s">
        <v>42648</v>
      </c>
      <c r="F8556" s="7" t="s">
        <v>42649</v>
      </c>
      <c r="G8556" s="8" t="s">
        <v>336</v>
      </c>
      <c r="H8556" s="8" t="s">
        <v>22</v>
      </c>
      <c r="I8556" s="8" t="s">
        <v>880</v>
      </c>
      <c r="J8556" s="8" t="s">
        <v>27</v>
      </c>
      <c r="K8556" s="8" t="s">
        <v>28</v>
      </c>
      <c r="L8556" s="8" t="s">
        <v>43</v>
      </c>
      <c r="M8556" s="7" t="s">
        <v>30</v>
      </c>
      <c r="N8556" s="7" t="s">
        <v>743</v>
      </c>
      <c r="O8556" s="8" t="s">
        <v>32</v>
      </c>
      <c r="P8556" s="8" t="s">
        <v>22</v>
      </c>
      <c r="Q8556" s="8" t="s">
        <v>42650</v>
      </c>
      <c r="R8556" s="8" t="s">
        <v>46</v>
      </c>
      <c r="S8556" s="7" t="s">
        <v>42651</v>
      </c>
      <c r="T8556" s="7" t="s">
        <v>42652</v>
      </c>
    </row>
    <row r="8557" customHeight="1" spans="1:20">
      <c r="A8557" s="6">
        <v>45220</v>
      </c>
      <c r="B8557" s="7" t="s">
        <v>42653</v>
      </c>
      <c r="C8557" s="7" t="s">
        <v>783</v>
      </c>
      <c r="D8557" s="8" t="s">
        <v>22</v>
      </c>
      <c r="E8557" s="7" t="s">
        <v>42654</v>
      </c>
      <c r="F8557" s="7" t="s">
        <v>42655</v>
      </c>
      <c r="G8557" s="8" t="s">
        <v>53</v>
      </c>
      <c r="H8557" s="8" t="s">
        <v>22</v>
      </c>
      <c r="I8557" s="8" t="s">
        <v>175</v>
      </c>
      <c r="J8557" s="8" t="s">
        <v>27</v>
      </c>
      <c r="K8557" s="8" t="s">
        <v>28</v>
      </c>
      <c r="L8557" s="8" t="s">
        <v>43</v>
      </c>
      <c r="M8557" s="7" t="s">
        <v>30</v>
      </c>
      <c r="N8557" s="7" t="s">
        <v>743</v>
      </c>
      <c r="O8557" s="8" t="s">
        <v>32</v>
      </c>
      <c r="P8557" s="8" t="s">
        <v>22</v>
      </c>
      <c r="Q8557" s="8" t="s">
        <v>42656</v>
      </c>
      <c r="R8557" s="8" t="s">
        <v>46</v>
      </c>
      <c r="S8557" s="7" t="s">
        <v>42657</v>
      </c>
      <c r="T8557" s="7" t="s">
        <v>42658</v>
      </c>
    </row>
    <row r="8558" customHeight="1" spans="1:20">
      <c r="A8558" s="6">
        <v>45220</v>
      </c>
      <c r="B8558" s="7" t="s">
        <v>42659</v>
      </c>
      <c r="C8558" s="7" t="s">
        <v>3281</v>
      </c>
      <c r="D8558" s="8" t="s">
        <v>22</v>
      </c>
      <c r="E8558" s="7" t="s">
        <v>41182</v>
      </c>
      <c r="F8558" s="7" t="s">
        <v>41183</v>
      </c>
      <c r="G8558" s="8" t="s">
        <v>336</v>
      </c>
      <c r="H8558" s="8" t="s">
        <v>22</v>
      </c>
      <c r="I8558" s="8" t="s">
        <v>26</v>
      </c>
      <c r="J8558" s="8" t="s">
        <v>27</v>
      </c>
      <c r="K8558" s="8" t="s">
        <v>76</v>
      </c>
      <c r="L8558" s="8" t="s">
        <v>29</v>
      </c>
      <c r="M8558" s="7" t="s">
        <v>30</v>
      </c>
      <c r="N8558" s="7" t="s">
        <v>31</v>
      </c>
      <c r="O8558" s="8" t="s">
        <v>32</v>
      </c>
      <c r="P8558" s="8" t="s">
        <v>22</v>
      </c>
      <c r="Q8558" s="8" t="s">
        <v>42660</v>
      </c>
      <c r="R8558" s="8" t="s">
        <v>34</v>
      </c>
      <c r="S8558" s="7" t="s">
        <v>42661</v>
      </c>
      <c r="T8558" s="7" t="s">
        <v>42662</v>
      </c>
    </row>
    <row r="8559" customHeight="1" spans="1:20">
      <c r="A8559" s="6">
        <v>45220</v>
      </c>
      <c r="B8559" s="7" t="s">
        <v>42663</v>
      </c>
      <c r="C8559" s="7" t="s">
        <v>4541</v>
      </c>
      <c r="D8559" s="8" t="s">
        <v>22</v>
      </c>
      <c r="E8559" s="7" t="s">
        <v>39343</v>
      </c>
      <c r="F8559" s="7" t="s">
        <v>39344</v>
      </c>
      <c r="G8559" s="8" t="s">
        <v>130</v>
      </c>
      <c r="H8559" s="8" t="s">
        <v>22</v>
      </c>
      <c r="I8559" s="8" t="s">
        <v>26</v>
      </c>
      <c r="J8559" s="8" t="s">
        <v>27</v>
      </c>
      <c r="K8559" s="8" t="s">
        <v>76</v>
      </c>
      <c r="L8559" s="8" t="s">
        <v>29</v>
      </c>
      <c r="M8559" s="7" t="s">
        <v>30</v>
      </c>
      <c r="N8559" s="7" t="s">
        <v>31</v>
      </c>
      <c r="O8559" s="8" t="s">
        <v>32</v>
      </c>
      <c r="P8559" s="8" t="s">
        <v>22</v>
      </c>
      <c r="Q8559" s="8" t="s">
        <v>42664</v>
      </c>
      <c r="R8559" s="8" t="s">
        <v>34</v>
      </c>
      <c r="S8559" s="7" t="s">
        <v>42665</v>
      </c>
      <c r="T8559" s="7" t="s">
        <v>42666</v>
      </c>
    </row>
    <row r="8560" customHeight="1" spans="1:20">
      <c r="A8560" s="6">
        <v>45220</v>
      </c>
      <c r="B8560" s="7" t="s">
        <v>42667</v>
      </c>
      <c r="C8560" s="7" t="s">
        <v>3638</v>
      </c>
      <c r="D8560" s="8" t="s">
        <v>22</v>
      </c>
      <c r="E8560" s="7" t="s">
        <v>41077</v>
      </c>
      <c r="F8560" s="7" t="s">
        <v>8039</v>
      </c>
      <c r="G8560" s="8" t="s">
        <v>53</v>
      </c>
      <c r="H8560" s="8" t="s">
        <v>22</v>
      </c>
      <c r="I8560" s="8" t="s">
        <v>26</v>
      </c>
      <c r="J8560" s="8" t="s">
        <v>27</v>
      </c>
      <c r="K8560" s="8" t="s">
        <v>28</v>
      </c>
      <c r="L8560" s="8" t="s">
        <v>29</v>
      </c>
      <c r="M8560" s="7" t="s">
        <v>30</v>
      </c>
      <c r="N8560" s="7" t="s">
        <v>31</v>
      </c>
      <c r="O8560" s="8" t="s">
        <v>32</v>
      </c>
      <c r="P8560" s="8" t="s">
        <v>22</v>
      </c>
      <c r="Q8560" s="8" t="s">
        <v>42668</v>
      </c>
      <c r="R8560" s="8" t="s">
        <v>34</v>
      </c>
      <c r="S8560" s="7" t="s">
        <v>42669</v>
      </c>
      <c r="T8560" s="7" t="s">
        <v>42670</v>
      </c>
    </row>
    <row r="8561" customHeight="1" spans="1:20">
      <c r="A8561" s="6">
        <v>45220</v>
      </c>
      <c r="B8561" s="7" t="s">
        <v>42671</v>
      </c>
      <c r="C8561" s="7" t="s">
        <v>2868</v>
      </c>
      <c r="D8561" s="8" t="s">
        <v>22</v>
      </c>
      <c r="E8561" s="7" t="s">
        <v>42672</v>
      </c>
      <c r="F8561" s="7" t="s">
        <v>22</v>
      </c>
      <c r="G8561" s="8" t="s">
        <v>22</v>
      </c>
      <c r="H8561" s="8" t="s">
        <v>22</v>
      </c>
      <c r="I8561" s="8" t="s">
        <v>207</v>
      </c>
      <c r="J8561" s="8" t="s">
        <v>27</v>
      </c>
      <c r="K8561" s="8" t="s">
        <v>28</v>
      </c>
      <c r="L8561" s="8" t="s">
        <v>43</v>
      </c>
      <c r="M8561" s="7" t="s">
        <v>30</v>
      </c>
      <c r="N8561" s="7" t="s">
        <v>31</v>
      </c>
      <c r="O8561" s="8" t="s">
        <v>32</v>
      </c>
      <c r="P8561" s="8" t="s">
        <v>22</v>
      </c>
      <c r="Q8561" s="8" t="s">
        <v>42673</v>
      </c>
      <c r="R8561" s="8" t="s">
        <v>46</v>
      </c>
      <c r="S8561" s="7" t="s">
        <v>42674</v>
      </c>
      <c r="T8561" s="7" t="s">
        <v>42675</v>
      </c>
    </row>
    <row r="8562" customHeight="1" spans="1:20">
      <c r="A8562" s="6">
        <v>45220</v>
      </c>
      <c r="B8562" s="7" t="s">
        <v>42676</v>
      </c>
      <c r="C8562" s="7" t="s">
        <v>7484</v>
      </c>
      <c r="D8562" s="8" t="s">
        <v>22</v>
      </c>
      <c r="E8562" s="7" t="s">
        <v>42677</v>
      </c>
      <c r="F8562" s="7" t="s">
        <v>42678</v>
      </c>
      <c r="G8562" s="8" t="s">
        <v>130</v>
      </c>
      <c r="H8562" s="8" t="s">
        <v>110</v>
      </c>
      <c r="I8562" s="8" t="s">
        <v>26</v>
      </c>
      <c r="J8562" s="8" t="s">
        <v>27</v>
      </c>
      <c r="K8562" s="8" t="s">
        <v>76</v>
      </c>
      <c r="L8562" s="8" t="s">
        <v>29</v>
      </c>
      <c r="M8562" s="7" t="s">
        <v>30</v>
      </c>
      <c r="N8562" s="7" t="s">
        <v>31</v>
      </c>
      <c r="O8562" s="8" t="s">
        <v>32</v>
      </c>
      <c r="P8562" s="8" t="s">
        <v>22</v>
      </c>
      <c r="Q8562" s="8" t="s">
        <v>42679</v>
      </c>
      <c r="R8562" s="8" t="s">
        <v>34</v>
      </c>
      <c r="S8562" s="7" t="s">
        <v>42680</v>
      </c>
      <c r="T8562" s="7" t="s">
        <v>42681</v>
      </c>
    </row>
    <row r="8563" customHeight="1" spans="1:20">
      <c r="A8563" s="6">
        <v>45220</v>
      </c>
      <c r="B8563" s="7" t="s">
        <v>42682</v>
      </c>
      <c r="C8563" s="7" t="s">
        <v>6949</v>
      </c>
      <c r="D8563" s="8" t="s">
        <v>22</v>
      </c>
      <c r="E8563" s="7" t="s">
        <v>42683</v>
      </c>
      <c r="F8563" s="7" t="s">
        <v>42684</v>
      </c>
      <c r="G8563" s="8" t="s">
        <v>25</v>
      </c>
      <c r="H8563" s="8" t="s">
        <v>148</v>
      </c>
      <c r="I8563" s="8" t="s">
        <v>175</v>
      </c>
      <c r="J8563" s="8" t="s">
        <v>27</v>
      </c>
      <c r="K8563" s="8" t="s">
        <v>28</v>
      </c>
      <c r="L8563" s="8" t="s">
        <v>43</v>
      </c>
      <c r="M8563" s="7" t="s">
        <v>44</v>
      </c>
      <c r="N8563" s="7" t="s">
        <v>208</v>
      </c>
      <c r="O8563" s="8" t="s">
        <v>32</v>
      </c>
      <c r="P8563" s="8" t="s">
        <v>22</v>
      </c>
      <c r="Q8563" s="8" t="s">
        <v>42685</v>
      </c>
      <c r="R8563" s="8" t="s">
        <v>46</v>
      </c>
      <c r="S8563" s="7" t="s">
        <v>42686</v>
      </c>
      <c r="T8563" s="7" t="s">
        <v>42687</v>
      </c>
    </row>
    <row r="8564" customHeight="1" spans="1:20">
      <c r="A8564" s="6">
        <v>45220</v>
      </c>
      <c r="B8564" s="7" t="s">
        <v>42688</v>
      </c>
      <c r="C8564" s="7" t="s">
        <v>6949</v>
      </c>
      <c r="D8564" s="8" t="s">
        <v>22</v>
      </c>
      <c r="E8564" s="7" t="s">
        <v>42689</v>
      </c>
      <c r="F8564" s="7" t="s">
        <v>42690</v>
      </c>
      <c r="G8564" s="8" t="s">
        <v>130</v>
      </c>
      <c r="H8564" s="8" t="s">
        <v>148</v>
      </c>
      <c r="I8564" s="8" t="s">
        <v>3098</v>
      </c>
      <c r="J8564" s="8" t="s">
        <v>27</v>
      </c>
      <c r="K8564" s="8" t="s">
        <v>28</v>
      </c>
      <c r="L8564" s="8" t="s">
        <v>43</v>
      </c>
      <c r="M8564" s="7" t="s">
        <v>30</v>
      </c>
      <c r="N8564" s="7" t="s">
        <v>208</v>
      </c>
      <c r="O8564" s="8" t="s">
        <v>32</v>
      </c>
      <c r="P8564" s="8" t="s">
        <v>22</v>
      </c>
      <c r="Q8564" s="8" t="s">
        <v>42691</v>
      </c>
      <c r="R8564" s="8" t="s">
        <v>46</v>
      </c>
      <c r="S8564" s="7" t="s">
        <v>42692</v>
      </c>
      <c r="T8564" s="7" t="s">
        <v>42693</v>
      </c>
    </row>
    <row r="8565" customHeight="1" spans="1:20">
      <c r="A8565" s="6">
        <v>45220</v>
      </c>
      <c r="B8565" s="7" t="s">
        <v>42694</v>
      </c>
      <c r="C8565" s="7" t="s">
        <v>37681</v>
      </c>
      <c r="D8565" s="8" t="s">
        <v>22</v>
      </c>
      <c r="E8565" s="7" t="s">
        <v>38930</v>
      </c>
      <c r="F8565" s="7" t="s">
        <v>38931</v>
      </c>
      <c r="G8565" s="8" t="s">
        <v>25</v>
      </c>
      <c r="H8565" s="8" t="s">
        <v>22</v>
      </c>
      <c r="I8565" s="8" t="s">
        <v>490</v>
      </c>
      <c r="J8565" s="8" t="s">
        <v>27</v>
      </c>
      <c r="K8565" s="8" t="s">
        <v>28</v>
      </c>
      <c r="L8565" s="8" t="s">
        <v>43</v>
      </c>
      <c r="M8565" s="7" t="s">
        <v>30</v>
      </c>
      <c r="N8565" s="7" t="s">
        <v>208</v>
      </c>
      <c r="O8565" s="8" t="s">
        <v>32</v>
      </c>
      <c r="P8565" s="8" t="s">
        <v>22</v>
      </c>
      <c r="Q8565" s="8" t="s">
        <v>42695</v>
      </c>
      <c r="R8565" s="8" t="s">
        <v>46</v>
      </c>
      <c r="S8565" s="7" t="s">
        <v>37543</v>
      </c>
      <c r="T8565" s="7" t="s">
        <v>42696</v>
      </c>
    </row>
    <row r="8566" customHeight="1" spans="1:20">
      <c r="A8566" s="6">
        <v>45220</v>
      </c>
      <c r="B8566" s="7" t="s">
        <v>42697</v>
      </c>
      <c r="C8566" s="7" t="s">
        <v>6949</v>
      </c>
      <c r="D8566" s="8" t="s">
        <v>22</v>
      </c>
      <c r="E8566" s="7" t="s">
        <v>42698</v>
      </c>
      <c r="F8566" s="7" t="s">
        <v>42699</v>
      </c>
      <c r="G8566" s="8" t="s">
        <v>25</v>
      </c>
      <c r="H8566" s="8" t="s">
        <v>418</v>
      </c>
      <c r="I8566" s="8" t="s">
        <v>732</v>
      </c>
      <c r="J8566" s="8" t="s">
        <v>27</v>
      </c>
      <c r="K8566" s="8" t="s">
        <v>28</v>
      </c>
      <c r="L8566" s="8" t="s">
        <v>43</v>
      </c>
      <c r="M8566" s="7" t="s">
        <v>44</v>
      </c>
      <c r="N8566" s="7" t="s">
        <v>208</v>
      </c>
      <c r="O8566" s="8" t="s">
        <v>32</v>
      </c>
      <c r="P8566" s="8" t="s">
        <v>22</v>
      </c>
      <c r="Q8566" s="8" t="s">
        <v>42700</v>
      </c>
      <c r="R8566" s="8" t="s">
        <v>46</v>
      </c>
      <c r="S8566" s="7" t="s">
        <v>42701</v>
      </c>
      <c r="T8566" s="7" t="s">
        <v>42702</v>
      </c>
    </row>
    <row r="8567" customHeight="1" spans="1:20">
      <c r="A8567" s="6">
        <v>45220</v>
      </c>
      <c r="B8567" s="7" t="s">
        <v>42703</v>
      </c>
      <c r="C8567" s="7" t="s">
        <v>6949</v>
      </c>
      <c r="D8567" s="8" t="s">
        <v>22</v>
      </c>
      <c r="E8567" s="7" t="s">
        <v>42704</v>
      </c>
      <c r="F8567" s="7" t="s">
        <v>42705</v>
      </c>
      <c r="G8567" s="8" t="s">
        <v>62</v>
      </c>
      <c r="H8567" s="8" t="s">
        <v>22</v>
      </c>
      <c r="I8567" s="8" t="s">
        <v>175</v>
      </c>
      <c r="J8567" s="8" t="s">
        <v>27</v>
      </c>
      <c r="K8567" s="8" t="s">
        <v>28</v>
      </c>
      <c r="L8567" s="8" t="s">
        <v>43</v>
      </c>
      <c r="M8567" s="7" t="s">
        <v>30</v>
      </c>
      <c r="N8567" s="7" t="s">
        <v>208</v>
      </c>
      <c r="O8567" s="8" t="s">
        <v>32</v>
      </c>
      <c r="P8567" s="8" t="s">
        <v>22</v>
      </c>
      <c r="Q8567" s="8" t="s">
        <v>42706</v>
      </c>
      <c r="R8567" s="8" t="s">
        <v>46</v>
      </c>
      <c r="S8567" s="7" t="s">
        <v>42707</v>
      </c>
      <c r="T8567" s="7" t="s">
        <v>42708</v>
      </c>
    </row>
    <row r="8568" customHeight="1" spans="1:20">
      <c r="A8568" s="6">
        <v>45220</v>
      </c>
      <c r="B8568" s="7" t="s">
        <v>42709</v>
      </c>
      <c r="C8568" s="7" t="s">
        <v>6949</v>
      </c>
      <c r="D8568" s="8" t="s">
        <v>22</v>
      </c>
      <c r="E8568" s="7" t="s">
        <v>42710</v>
      </c>
      <c r="F8568" s="7" t="s">
        <v>42711</v>
      </c>
      <c r="G8568" s="8" t="s">
        <v>25</v>
      </c>
      <c r="H8568" s="8" t="s">
        <v>22</v>
      </c>
      <c r="I8568" s="8" t="s">
        <v>9666</v>
      </c>
      <c r="J8568" s="8" t="s">
        <v>27</v>
      </c>
      <c r="K8568" s="8" t="s">
        <v>28</v>
      </c>
      <c r="L8568" s="8" t="s">
        <v>43</v>
      </c>
      <c r="M8568" s="7" t="s">
        <v>44</v>
      </c>
      <c r="N8568" s="7" t="s">
        <v>208</v>
      </c>
      <c r="O8568" s="8" t="s">
        <v>32</v>
      </c>
      <c r="P8568" s="8" t="s">
        <v>22</v>
      </c>
      <c r="Q8568" s="8" t="s">
        <v>42712</v>
      </c>
      <c r="R8568" s="8" t="s">
        <v>46</v>
      </c>
      <c r="S8568" s="7" t="s">
        <v>42713</v>
      </c>
      <c r="T8568" s="7" t="s">
        <v>42714</v>
      </c>
    </row>
    <row r="8569" customHeight="1" spans="1:20">
      <c r="A8569" s="6">
        <v>45220</v>
      </c>
      <c r="B8569" s="7" t="s">
        <v>42715</v>
      </c>
      <c r="C8569" s="7" t="s">
        <v>6949</v>
      </c>
      <c r="D8569" s="8" t="s">
        <v>22</v>
      </c>
      <c r="E8569" s="7" t="s">
        <v>42716</v>
      </c>
      <c r="F8569" s="7" t="s">
        <v>42717</v>
      </c>
      <c r="G8569" s="8" t="s">
        <v>25</v>
      </c>
      <c r="H8569" s="8" t="s">
        <v>22</v>
      </c>
      <c r="I8569" s="8" t="s">
        <v>293</v>
      </c>
      <c r="J8569" s="8" t="s">
        <v>27</v>
      </c>
      <c r="K8569" s="8" t="s">
        <v>28</v>
      </c>
      <c r="L8569" s="8" t="s">
        <v>43</v>
      </c>
      <c r="M8569" s="7" t="s">
        <v>44</v>
      </c>
      <c r="N8569" s="7" t="s">
        <v>208</v>
      </c>
      <c r="O8569" s="8" t="s">
        <v>32</v>
      </c>
      <c r="P8569" s="8" t="s">
        <v>22</v>
      </c>
      <c r="Q8569" s="8" t="s">
        <v>42718</v>
      </c>
      <c r="R8569" s="8" t="s">
        <v>46</v>
      </c>
      <c r="S8569" s="7" t="s">
        <v>42719</v>
      </c>
      <c r="T8569" s="7" t="s">
        <v>42720</v>
      </c>
    </row>
    <row r="8570" customHeight="1" spans="1:20">
      <c r="A8570" s="6">
        <v>45220</v>
      </c>
      <c r="B8570" s="7" t="s">
        <v>42721</v>
      </c>
      <c r="C8570" s="7" t="s">
        <v>10985</v>
      </c>
      <c r="D8570" s="8" t="s">
        <v>22</v>
      </c>
      <c r="E8570" s="7" t="s">
        <v>42722</v>
      </c>
      <c r="F8570" s="7" t="s">
        <v>42723</v>
      </c>
      <c r="G8570" s="8" t="s">
        <v>53</v>
      </c>
      <c r="H8570" s="8" t="s">
        <v>22</v>
      </c>
      <c r="I8570" s="8" t="s">
        <v>511</v>
      </c>
      <c r="J8570" s="8" t="s">
        <v>27</v>
      </c>
      <c r="K8570" s="8" t="s">
        <v>28</v>
      </c>
      <c r="L8570" s="8" t="s">
        <v>43</v>
      </c>
      <c r="M8570" s="7" t="s">
        <v>30</v>
      </c>
      <c r="N8570" s="7" t="s">
        <v>208</v>
      </c>
      <c r="O8570" s="8" t="s">
        <v>32</v>
      </c>
      <c r="P8570" s="8" t="s">
        <v>22</v>
      </c>
      <c r="Q8570" s="8" t="s">
        <v>42724</v>
      </c>
      <c r="R8570" s="8" t="s">
        <v>46</v>
      </c>
      <c r="S8570" s="7" t="s">
        <v>42725</v>
      </c>
      <c r="T8570" s="7" t="s">
        <v>42726</v>
      </c>
    </row>
    <row r="8571" customHeight="1" spans="1:20">
      <c r="A8571" s="6">
        <v>45220</v>
      </c>
      <c r="B8571" s="7" t="s">
        <v>42727</v>
      </c>
      <c r="C8571" s="7" t="s">
        <v>6949</v>
      </c>
      <c r="D8571" s="8" t="s">
        <v>22</v>
      </c>
      <c r="E8571" s="7" t="s">
        <v>42728</v>
      </c>
      <c r="F8571" s="7" t="s">
        <v>42729</v>
      </c>
      <c r="G8571" s="8" t="s">
        <v>53</v>
      </c>
      <c r="H8571" s="8" t="s">
        <v>22</v>
      </c>
      <c r="I8571" s="8" t="s">
        <v>155</v>
      </c>
      <c r="J8571" s="8" t="s">
        <v>27</v>
      </c>
      <c r="K8571" s="8" t="s">
        <v>28</v>
      </c>
      <c r="L8571" s="8" t="s">
        <v>43</v>
      </c>
      <c r="M8571" s="7" t="s">
        <v>44</v>
      </c>
      <c r="N8571" s="7" t="s">
        <v>208</v>
      </c>
      <c r="O8571" s="8" t="s">
        <v>32</v>
      </c>
      <c r="P8571" s="8" t="s">
        <v>22</v>
      </c>
      <c r="Q8571" s="8" t="s">
        <v>42730</v>
      </c>
      <c r="R8571" s="8" t="s">
        <v>46</v>
      </c>
      <c r="S8571" s="7" t="s">
        <v>42731</v>
      </c>
      <c r="T8571" s="7" t="s">
        <v>42732</v>
      </c>
    </row>
    <row r="8572" customHeight="1" spans="1:20">
      <c r="A8572" s="6">
        <v>45220</v>
      </c>
      <c r="B8572" s="7" t="s">
        <v>42733</v>
      </c>
      <c r="C8572" s="7" t="s">
        <v>274</v>
      </c>
      <c r="D8572" s="8" t="s">
        <v>22</v>
      </c>
      <c r="E8572" s="7" t="s">
        <v>42734</v>
      </c>
      <c r="F8572" s="7" t="s">
        <v>42735</v>
      </c>
      <c r="G8572" s="8" t="s">
        <v>53</v>
      </c>
      <c r="H8572" s="8" t="s">
        <v>110</v>
      </c>
      <c r="I8572" s="8" t="s">
        <v>155</v>
      </c>
      <c r="J8572" s="8" t="s">
        <v>27</v>
      </c>
      <c r="K8572" s="8" t="s">
        <v>28</v>
      </c>
      <c r="L8572" s="8" t="s">
        <v>43</v>
      </c>
      <c r="M8572" s="7" t="s">
        <v>30</v>
      </c>
      <c r="N8572" s="7" t="s">
        <v>208</v>
      </c>
      <c r="O8572" s="8" t="s">
        <v>32</v>
      </c>
      <c r="P8572" s="8" t="s">
        <v>22</v>
      </c>
      <c r="Q8572" s="8" t="s">
        <v>42736</v>
      </c>
      <c r="R8572" s="8" t="s">
        <v>56</v>
      </c>
      <c r="S8572" s="24" t="s">
        <v>42737</v>
      </c>
      <c r="T8572" s="7" t="s">
        <v>22</v>
      </c>
    </row>
    <row r="8573" customHeight="1" spans="1:20">
      <c r="A8573" s="6">
        <v>45220</v>
      </c>
      <c r="B8573" s="7" t="s">
        <v>42738</v>
      </c>
      <c r="C8573" s="7" t="s">
        <v>204</v>
      </c>
      <c r="D8573" s="8" t="s">
        <v>22</v>
      </c>
      <c r="E8573" s="7" t="s">
        <v>42739</v>
      </c>
      <c r="F8573" s="7" t="s">
        <v>42740</v>
      </c>
      <c r="G8573" s="8" t="s">
        <v>130</v>
      </c>
      <c r="H8573" s="8" t="s">
        <v>22</v>
      </c>
      <c r="I8573" s="8" t="s">
        <v>337</v>
      </c>
      <c r="J8573" s="8" t="s">
        <v>27</v>
      </c>
      <c r="K8573" s="8" t="s">
        <v>28</v>
      </c>
      <c r="L8573" s="8" t="s">
        <v>43</v>
      </c>
      <c r="M8573" s="7" t="s">
        <v>30</v>
      </c>
      <c r="N8573" s="7" t="s">
        <v>208</v>
      </c>
      <c r="O8573" s="8" t="s">
        <v>32</v>
      </c>
      <c r="P8573" s="8" t="s">
        <v>22</v>
      </c>
      <c r="Q8573" s="8" t="s">
        <v>42741</v>
      </c>
      <c r="R8573" s="8" t="s">
        <v>56</v>
      </c>
      <c r="S8573" s="7" t="s">
        <v>42742</v>
      </c>
      <c r="T8573" s="7" t="s">
        <v>22</v>
      </c>
    </row>
    <row r="8574" customHeight="1" spans="1:20">
      <c r="A8574" s="6">
        <v>45220</v>
      </c>
      <c r="B8574" s="7" t="s">
        <v>42743</v>
      </c>
      <c r="C8574" s="7" t="s">
        <v>204</v>
      </c>
      <c r="D8574" s="8" t="s">
        <v>22</v>
      </c>
      <c r="E8574" s="7" t="s">
        <v>42744</v>
      </c>
      <c r="F8574" s="7" t="s">
        <v>42745</v>
      </c>
      <c r="G8574" s="8" t="s">
        <v>130</v>
      </c>
      <c r="H8574" s="8" t="s">
        <v>22</v>
      </c>
      <c r="I8574" s="8" t="s">
        <v>337</v>
      </c>
      <c r="J8574" s="8" t="s">
        <v>27</v>
      </c>
      <c r="K8574" s="8" t="s">
        <v>28</v>
      </c>
      <c r="L8574" s="8" t="s">
        <v>43</v>
      </c>
      <c r="M8574" s="7" t="s">
        <v>30</v>
      </c>
      <c r="N8574" s="7" t="s">
        <v>208</v>
      </c>
      <c r="O8574" s="8" t="s">
        <v>32</v>
      </c>
      <c r="P8574" s="8" t="s">
        <v>22</v>
      </c>
      <c r="Q8574" s="8" t="s">
        <v>42746</v>
      </c>
      <c r="R8574" s="8" t="s">
        <v>56</v>
      </c>
      <c r="S8574" s="7" t="s">
        <v>42747</v>
      </c>
      <c r="T8574" s="7" t="s">
        <v>22</v>
      </c>
    </row>
    <row r="8575" customHeight="1" spans="1:20">
      <c r="A8575" s="6">
        <v>45220</v>
      </c>
      <c r="B8575" s="7" t="s">
        <v>42748</v>
      </c>
      <c r="C8575" s="7" t="s">
        <v>204</v>
      </c>
      <c r="D8575" s="8" t="s">
        <v>22</v>
      </c>
      <c r="E8575" s="7" t="s">
        <v>42749</v>
      </c>
      <c r="F8575" s="7" t="s">
        <v>42750</v>
      </c>
      <c r="G8575" s="8" t="s">
        <v>130</v>
      </c>
      <c r="H8575" s="8" t="s">
        <v>110</v>
      </c>
      <c r="I8575" s="8" t="s">
        <v>131</v>
      </c>
      <c r="J8575" s="8" t="s">
        <v>27</v>
      </c>
      <c r="K8575" s="8" t="s">
        <v>28</v>
      </c>
      <c r="L8575" s="8" t="s">
        <v>43</v>
      </c>
      <c r="M8575" s="7" t="s">
        <v>30</v>
      </c>
      <c r="N8575" s="7" t="s">
        <v>208</v>
      </c>
      <c r="O8575" s="8" t="s">
        <v>32</v>
      </c>
      <c r="P8575" s="8" t="s">
        <v>22</v>
      </c>
      <c r="Q8575" s="8" t="s">
        <v>42751</v>
      </c>
      <c r="R8575" s="8" t="s">
        <v>56</v>
      </c>
      <c r="S8575" s="7" t="s">
        <v>42752</v>
      </c>
      <c r="T8575" s="7" t="s">
        <v>22</v>
      </c>
    </row>
    <row r="8576" customHeight="1" spans="1:20">
      <c r="A8576" s="6">
        <v>45220</v>
      </c>
      <c r="B8576" s="7" t="s">
        <v>42753</v>
      </c>
      <c r="C8576" s="7" t="s">
        <v>204</v>
      </c>
      <c r="D8576" s="8" t="s">
        <v>22</v>
      </c>
      <c r="E8576" s="7" t="s">
        <v>42754</v>
      </c>
      <c r="F8576" s="7" t="s">
        <v>42755</v>
      </c>
      <c r="G8576" s="8" t="s">
        <v>41</v>
      </c>
      <c r="H8576" s="8" t="s">
        <v>22</v>
      </c>
      <c r="I8576" s="8" t="s">
        <v>337</v>
      </c>
      <c r="J8576" s="8" t="s">
        <v>27</v>
      </c>
      <c r="K8576" s="8" t="s">
        <v>28</v>
      </c>
      <c r="L8576" s="8" t="s">
        <v>43</v>
      </c>
      <c r="M8576" s="7" t="s">
        <v>44</v>
      </c>
      <c r="N8576" s="7" t="s">
        <v>208</v>
      </c>
      <c r="O8576" s="8" t="s">
        <v>32</v>
      </c>
      <c r="P8576" s="8" t="s">
        <v>22</v>
      </c>
      <c r="Q8576" s="8" t="s">
        <v>42756</v>
      </c>
      <c r="R8576" s="8" t="s">
        <v>56</v>
      </c>
      <c r="S8576" s="7" t="s">
        <v>42757</v>
      </c>
      <c r="T8576" s="7" t="s">
        <v>22</v>
      </c>
    </row>
    <row r="8577" customHeight="1" spans="1:20">
      <c r="A8577" s="6">
        <v>45220</v>
      </c>
      <c r="B8577" s="7" t="s">
        <v>42758</v>
      </c>
      <c r="C8577" s="7" t="s">
        <v>121</v>
      </c>
      <c r="D8577" s="8" t="s">
        <v>22</v>
      </c>
      <c r="E8577" s="7" t="s">
        <v>42759</v>
      </c>
      <c r="F8577" s="7" t="s">
        <v>42760</v>
      </c>
      <c r="G8577" s="8" t="s">
        <v>130</v>
      </c>
      <c r="H8577" s="8" t="s">
        <v>22</v>
      </c>
      <c r="I8577" s="8" t="s">
        <v>97</v>
      </c>
      <c r="J8577" s="8" t="s">
        <v>27</v>
      </c>
      <c r="K8577" s="8" t="s">
        <v>28</v>
      </c>
      <c r="L8577" s="8" t="s">
        <v>43</v>
      </c>
      <c r="M8577" s="7" t="s">
        <v>44</v>
      </c>
      <c r="N8577" s="7" t="s">
        <v>31</v>
      </c>
      <c r="O8577" s="8" t="s">
        <v>32</v>
      </c>
      <c r="P8577" s="8" t="s">
        <v>22</v>
      </c>
      <c r="Q8577" s="8" t="s">
        <v>42761</v>
      </c>
      <c r="R8577" s="8" t="s">
        <v>56</v>
      </c>
      <c r="S8577" s="24" t="s">
        <v>42762</v>
      </c>
      <c r="T8577" s="7" t="s">
        <v>22</v>
      </c>
    </row>
    <row r="8578" customHeight="1" spans="1:20">
      <c r="A8578" s="6">
        <v>45220</v>
      </c>
      <c r="B8578" s="7" t="s">
        <v>42763</v>
      </c>
      <c r="C8578" s="7" t="s">
        <v>121</v>
      </c>
      <c r="D8578" s="8" t="s">
        <v>22</v>
      </c>
      <c r="E8578" s="7" t="s">
        <v>42764</v>
      </c>
      <c r="F8578" s="7" t="s">
        <v>41293</v>
      </c>
      <c r="G8578" s="8" t="s">
        <v>336</v>
      </c>
      <c r="H8578" s="8" t="s">
        <v>22</v>
      </c>
      <c r="I8578" s="8" t="s">
        <v>214</v>
      </c>
      <c r="J8578" s="8" t="s">
        <v>27</v>
      </c>
      <c r="K8578" s="8" t="s">
        <v>28</v>
      </c>
      <c r="L8578" s="8" t="s">
        <v>43</v>
      </c>
      <c r="M8578" s="7" t="s">
        <v>44</v>
      </c>
      <c r="N8578" s="7" t="s">
        <v>31</v>
      </c>
      <c r="O8578" s="8" t="s">
        <v>32</v>
      </c>
      <c r="P8578" s="8" t="s">
        <v>22</v>
      </c>
      <c r="Q8578" s="8" t="s">
        <v>42765</v>
      </c>
      <c r="R8578" s="8" t="s">
        <v>56</v>
      </c>
      <c r="S8578" s="7" t="s">
        <v>42766</v>
      </c>
      <c r="T8578" s="7" t="s">
        <v>22</v>
      </c>
    </row>
    <row r="8579" customHeight="1" spans="1:20">
      <c r="A8579" s="6">
        <v>45220</v>
      </c>
      <c r="B8579" s="7" t="s">
        <v>42767</v>
      </c>
      <c r="C8579" s="7" t="s">
        <v>274</v>
      </c>
      <c r="D8579" s="8" t="s">
        <v>22</v>
      </c>
      <c r="E8579" s="7" t="s">
        <v>42768</v>
      </c>
      <c r="F8579" s="7" t="s">
        <v>42769</v>
      </c>
      <c r="G8579" s="8" t="s">
        <v>130</v>
      </c>
      <c r="H8579" s="8" t="s">
        <v>22</v>
      </c>
      <c r="I8579" s="8" t="s">
        <v>337</v>
      </c>
      <c r="J8579" s="8" t="s">
        <v>27</v>
      </c>
      <c r="K8579" s="8" t="s">
        <v>28</v>
      </c>
      <c r="L8579" s="8" t="s">
        <v>43</v>
      </c>
      <c r="M8579" s="7" t="s">
        <v>44</v>
      </c>
      <c r="N8579" s="7" t="s">
        <v>208</v>
      </c>
      <c r="O8579" s="8" t="s">
        <v>32</v>
      </c>
      <c r="P8579" s="8" t="s">
        <v>22</v>
      </c>
      <c r="Q8579" s="8" t="s">
        <v>42770</v>
      </c>
      <c r="R8579" s="8" t="s">
        <v>56</v>
      </c>
      <c r="S8579" s="7" t="s">
        <v>42771</v>
      </c>
      <c r="T8579" s="7" t="s">
        <v>22</v>
      </c>
    </row>
    <row r="8580" customHeight="1" spans="1:20">
      <c r="A8580" s="6">
        <v>45220</v>
      </c>
      <c r="B8580" s="7" t="s">
        <v>42772</v>
      </c>
      <c r="C8580" s="7" t="s">
        <v>204</v>
      </c>
      <c r="D8580" s="8" t="s">
        <v>22</v>
      </c>
      <c r="E8580" s="7" t="s">
        <v>42773</v>
      </c>
      <c r="F8580" s="7" t="s">
        <v>42774</v>
      </c>
      <c r="G8580" s="8" t="s">
        <v>336</v>
      </c>
      <c r="H8580" s="8" t="s">
        <v>110</v>
      </c>
      <c r="I8580" s="8" t="s">
        <v>155</v>
      </c>
      <c r="J8580" s="8" t="s">
        <v>27</v>
      </c>
      <c r="K8580" s="8" t="s">
        <v>28</v>
      </c>
      <c r="L8580" s="8" t="s">
        <v>43</v>
      </c>
      <c r="M8580" s="7" t="s">
        <v>30</v>
      </c>
      <c r="N8580" s="7" t="s">
        <v>208</v>
      </c>
      <c r="O8580" s="8" t="s">
        <v>32</v>
      </c>
      <c r="P8580" s="8" t="s">
        <v>22</v>
      </c>
      <c r="Q8580" s="8" t="s">
        <v>42775</v>
      </c>
      <c r="R8580" s="8" t="s">
        <v>56</v>
      </c>
      <c r="S8580" s="7" t="s">
        <v>42776</v>
      </c>
      <c r="T8580" s="7" t="s">
        <v>22</v>
      </c>
    </row>
    <row r="8581" customHeight="1" spans="1:20">
      <c r="A8581" s="6">
        <v>45220</v>
      </c>
      <c r="B8581" s="7" t="s">
        <v>42777</v>
      </c>
      <c r="C8581" s="7" t="s">
        <v>204</v>
      </c>
      <c r="D8581" s="8" t="s">
        <v>22</v>
      </c>
      <c r="E8581" s="7" t="s">
        <v>42778</v>
      </c>
      <c r="F8581" s="7" t="s">
        <v>18009</v>
      </c>
      <c r="G8581" s="8" t="s">
        <v>336</v>
      </c>
      <c r="H8581" s="8" t="s">
        <v>22</v>
      </c>
      <c r="I8581" s="8" t="s">
        <v>880</v>
      </c>
      <c r="J8581" s="8" t="s">
        <v>27</v>
      </c>
      <c r="K8581" s="8" t="s">
        <v>28</v>
      </c>
      <c r="L8581" s="8" t="s">
        <v>43</v>
      </c>
      <c r="M8581" s="7" t="s">
        <v>44</v>
      </c>
      <c r="N8581" s="7" t="s">
        <v>208</v>
      </c>
      <c r="O8581" s="8" t="s">
        <v>32</v>
      </c>
      <c r="P8581" s="8" t="s">
        <v>22</v>
      </c>
      <c r="Q8581" s="8" t="s">
        <v>42779</v>
      </c>
      <c r="R8581" s="8" t="s">
        <v>56</v>
      </c>
      <c r="S8581" s="7" t="s">
        <v>42780</v>
      </c>
      <c r="T8581" s="7" t="s">
        <v>22</v>
      </c>
    </row>
    <row r="8582" customHeight="1" spans="1:20">
      <c r="A8582" s="6">
        <v>45220</v>
      </c>
      <c r="B8582" s="7" t="s">
        <v>42781</v>
      </c>
      <c r="C8582" s="7" t="s">
        <v>274</v>
      </c>
      <c r="D8582" s="8" t="s">
        <v>22</v>
      </c>
      <c r="E8582" s="7" t="s">
        <v>42782</v>
      </c>
      <c r="F8582" s="7" t="s">
        <v>42783</v>
      </c>
      <c r="G8582" s="8" t="s">
        <v>41</v>
      </c>
      <c r="H8582" s="8" t="s">
        <v>22</v>
      </c>
      <c r="I8582" s="8" t="s">
        <v>701</v>
      </c>
      <c r="J8582" s="8" t="s">
        <v>27</v>
      </c>
      <c r="K8582" s="8" t="s">
        <v>28</v>
      </c>
      <c r="L8582" s="8" t="s">
        <v>43</v>
      </c>
      <c r="M8582" s="7" t="s">
        <v>44</v>
      </c>
      <c r="N8582" s="7" t="s">
        <v>208</v>
      </c>
      <c r="O8582" s="8" t="s">
        <v>32</v>
      </c>
      <c r="P8582" s="8" t="s">
        <v>22</v>
      </c>
      <c r="Q8582" s="8" t="s">
        <v>42784</v>
      </c>
      <c r="R8582" s="8" t="s">
        <v>56</v>
      </c>
      <c r="S8582" s="7" t="s">
        <v>42785</v>
      </c>
      <c r="T8582" s="7" t="s">
        <v>22</v>
      </c>
    </row>
    <row r="8583" customHeight="1" spans="1:20">
      <c r="A8583" s="6">
        <v>45220</v>
      </c>
      <c r="B8583" s="7" t="s">
        <v>42786</v>
      </c>
      <c r="C8583" s="7" t="s">
        <v>646</v>
      </c>
      <c r="D8583" s="8" t="s">
        <v>22</v>
      </c>
      <c r="E8583" s="7" t="s">
        <v>42787</v>
      </c>
      <c r="F8583" s="7" t="s">
        <v>42788</v>
      </c>
      <c r="G8583" s="8" t="s">
        <v>247</v>
      </c>
      <c r="H8583" s="8" t="s">
        <v>22</v>
      </c>
      <c r="I8583" s="8" t="s">
        <v>131</v>
      </c>
      <c r="J8583" s="8" t="s">
        <v>27</v>
      </c>
      <c r="K8583" s="8" t="s">
        <v>28</v>
      </c>
      <c r="L8583" s="8" t="s">
        <v>43</v>
      </c>
      <c r="M8583" s="7" t="s">
        <v>30</v>
      </c>
      <c r="N8583" s="7" t="s">
        <v>31</v>
      </c>
      <c r="O8583" s="8" t="s">
        <v>32</v>
      </c>
      <c r="P8583" s="8" t="s">
        <v>22</v>
      </c>
      <c r="Q8583" s="8" t="s">
        <v>42789</v>
      </c>
      <c r="R8583" s="8" t="s">
        <v>46</v>
      </c>
      <c r="S8583" s="7" t="s">
        <v>42790</v>
      </c>
      <c r="T8583" s="7" t="s">
        <v>22</v>
      </c>
    </row>
    <row r="8584" customHeight="1" spans="1:20">
      <c r="A8584" s="6">
        <v>45220</v>
      </c>
      <c r="B8584" s="7" t="s">
        <v>42791</v>
      </c>
      <c r="C8584" s="7" t="s">
        <v>4541</v>
      </c>
      <c r="D8584" s="8" t="s">
        <v>22</v>
      </c>
      <c r="E8584" s="7" t="s">
        <v>42792</v>
      </c>
      <c r="F8584" s="7" t="s">
        <v>42793</v>
      </c>
      <c r="G8584" s="8" t="s">
        <v>41</v>
      </c>
      <c r="H8584" s="8" t="s">
        <v>22</v>
      </c>
      <c r="I8584" s="8" t="s">
        <v>2203</v>
      </c>
      <c r="J8584" s="8" t="s">
        <v>27</v>
      </c>
      <c r="K8584" s="8" t="s">
        <v>28</v>
      </c>
      <c r="L8584" s="8" t="s">
        <v>43</v>
      </c>
      <c r="M8584" s="7" t="s">
        <v>30</v>
      </c>
      <c r="N8584" s="7" t="s">
        <v>31</v>
      </c>
      <c r="O8584" s="8" t="s">
        <v>32</v>
      </c>
      <c r="P8584" s="8" t="s">
        <v>22</v>
      </c>
      <c r="Q8584" s="8" t="s">
        <v>42794</v>
      </c>
      <c r="R8584" s="8" t="s">
        <v>46</v>
      </c>
      <c r="S8584" s="7" t="s">
        <v>42795</v>
      </c>
      <c r="T8584" s="7" t="s">
        <v>42796</v>
      </c>
    </row>
    <row r="8585" customHeight="1" spans="1:20">
      <c r="A8585" s="6">
        <v>45220</v>
      </c>
      <c r="B8585" s="7" t="s">
        <v>42797</v>
      </c>
      <c r="C8585" s="7" t="s">
        <v>646</v>
      </c>
      <c r="D8585" s="8" t="s">
        <v>22</v>
      </c>
      <c r="E8585" s="7" t="s">
        <v>39391</v>
      </c>
      <c r="F8585" s="7" t="s">
        <v>39392</v>
      </c>
      <c r="G8585" s="8" t="s">
        <v>130</v>
      </c>
      <c r="H8585" s="8" t="s">
        <v>22</v>
      </c>
      <c r="I8585" s="8" t="s">
        <v>155</v>
      </c>
      <c r="J8585" s="8" t="s">
        <v>27</v>
      </c>
      <c r="K8585" s="8" t="s">
        <v>28</v>
      </c>
      <c r="L8585" s="8" t="s">
        <v>43</v>
      </c>
      <c r="M8585" s="7" t="s">
        <v>30</v>
      </c>
      <c r="N8585" s="7" t="s">
        <v>31</v>
      </c>
      <c r="O8585" s="8" t="s">
        <v>32</v>
      </c>
      <c r="P8585" s="8" t="s">
        <v>22</v>
      </c>
      <c r="Q8585" s="8" t="s">
        <v>42798</v>
      </c>
      <c r="R8585" s="8" t="s">
        <v>46</v>
      </c>
      <c r="S8585" s="7" t="s">
        <v>42799</v>
      </c>
      <c r="T8585" s="7" t="s">
        <v>42800</v>
      </c>
    </row>
    <row r="8586" customHeight="1" spans="1:20">
      <c r="A8586" s="6">
        <v>45220</v>
      </c>
      <c r="B8586" s="7" t="s">
        <v>42801</v>
      </c>
      <c r="C8586" s="7" t="s">
        <v>1281</v>
      </c>
      <c r="D8586" s="8" t="s">
        <v>22</v>
      </c>
      <c r="E8586" s="7" t="s">
        <v>42802</v>
      </c>
      <c r="F8586" s="7" t="s">
        <v>18217</v>
      </c>
      <c r="G8586" s="8" t="s">
        <v>130</v>
      </c>
      <c r="H8586" s="8" t="s">
        <v>22</v>
      </c>
      <c r="I8586" s="8" t="s">
        <v>214</v>
      </c>
      <c r="J8586" s="8" t="s">
        <v>27</v>
      </c>
      <c r="K8586" s="8" t="s">
        <v>28</v>
      </c>
      <c r="L8586" s="8" t="s">
        <v>43</v>
      </c>
      <c r="M8586" s="7" t="s">
        <v>44</v>
      </c>
      <c r="N8586" s="7" t="s">
        <v>31</v>
      </c>
      <c r="O8586" s="8" t="s">
        <v>32</v>
      </c>
      <c r="P8586" s="8" t="s">
        <v>22</v>
      </c>
      <c r="Q8586" s="8" t="s">
        <v>42803</v>
      </c>
      <c r="R8586" s="8" t="s">
        <v>46</v>
      </c>
      <c r="S8586" s="7" t="s">
        <v>42804</v>
      </c>
      <c r="T8586" s="7" t="s">
        <v>42805</v>
      </c>
    </row>
    <row r="8587" customHeight="1" spans="1:20">
      <c r="A8587" s="6">
        <v>45220</v>
      </c>
      <c r="B8587" s="7" t="s">
        <v>42806</v>
      </c>
      <c r="C8587" s="7" t="s">
        <v>810</v>
      </c>
      <c r="D8587" s="8" t="s">
        <v>22</v>
      </c>
      <c r="E8587" s="7" t="s">
        <v>42807</v>
      </c>
      <c r="F8587" s="7" t="s">
        <v>42808</v>
      </c>
      <c r="G8587" s="8" t="s">
        <v>130</v>
      </c>
      <c r="H8587" s="8" t="s">
        <v>22</v>
      </c>
      <c r="I8587" s="8" t="s">
        <v>384</v>
      </c>
      <c r="J8587" s="8" t="s">
        <v>27</v>
      </c>
      <c r="K8587" s="8" t="s">
        <v>28</v>
      </c>
      <c r="L8587" s="8" t="s">
        <v>43</v>
      </c>
      <c r="M8587" s="7" t="s">
        <v>30</v>
      </c>
      <c r="N8587" s="7" t="s">
        <v>31</v>
      </c>
      <c r="O8587" s="8" t="s">
        <v>32</v>
      </c>
      <c r="P8587" s="8" t="s">
        <v>22</v>
      </c>
      <c r="Q8587" s="8" t="s">
        <v>42809</v>
      </c>
      <c r="R8587" s="8" t="s">
        <v>46</v>
      </c>
      <c r="S8587" s="7" t="s">
        <v>42810</v>
      </c>
      <c r="T8587" s="7" t="s">
        <v>42811</v>
      </c>
    </row>
    <row r="8588" customHeight="1" spans="1:20">
      <c r="A8588" s="6">
        <v>45220</v>
      </c>
      <c r="B8588" s="7" t="s">
        <v>42812</v>
      </c>
      <c r="C8588" s="7" t="s">
        <v>7304</v>
      </c>
      <c r="D8588" s="8" t="s">
        <v>22</v>
      </c>
      <c r="E8588" s="7" t="s">
        <v>42813</v>
      </c>
      <c r="F8588" s="7" t="s">
        <v>42814</v>
      </c>
      <c r="G8588" s="8" t="s">
        <v>53</v>
      </c>
      <c r="H8588" s="8" t="s">
        <v>148</v>
      </c>
      <c r="I8588" s="8" t="s">
        <v>732</v>
      </c>
      <c r="J8588" s="8" t="s">
        <v>27</v>
      </c>
      <c r="K8588" s="8" t="s">
        <v>28</v>
      </c>
      <c r="L8588" s="8" t="s">
        <v>43</v>
      </c>
      <c r="M8588" s="7" t="s">
        <v>44</v>
      </c>
      <c r="N8588" s="7" t="s">
        <v>31</v>
      </c>
      <c r="O8588" s="8" t="s">
        <v>32</v>
      </c>
      <c r="P8588" s="8" t="s">
        <v>22</v>
      </c>
      <c r="Q8588" s="8" t="s">
        <v>42815</v>
      </c>
      <c r="R8588" s="8" t="s">
        <v>46</v>
      </c>
      <c r="S8588" s="7" t="s">
        <v>42816</v>
      </c>
      <c r="T8588" s="7" t="s">
        <v>42817</v>
      </c>
    </row>
    <row r="8589" customHeight="1" spans="1:20">
      <c r="A8589" s="6">
        <v>45220</v>
      </c>
      <c r="B8589" s="7" t="s">
        <v>42818</v>
      </c>
      <c r="C8589" s="7" t="s">
        <v>2868</v>
      </c>
      <c r="D8589" s="8" t="s">
        <v>22</v>
      </c>
      <c r="E8589" s="7" t="s">
        <v>42819</v>
      </c>
      <c r="F8589" s="7" t="s">
        <v>22</v>
      </c>
      <c r="G8589" s="8" t="s">
        <v>22</v>
      </c>
      <c r="H8589" s="8" t="s">
        <v>22</v>
      </c>
      <c r="I8589" s="8" t="s">
        <v>511</v>
      </c>
      <c r="J8589" s="8" t="s">
        <v>27</v>
      </c>
      <c r="K8589" s="8" t="s">
        <v>28</v>
      </c>
      <c r="L8589" s="8" t="s">
        <v>43</v>
      </c>
      <c r="M8589" s="7" t="s">
        <v>30</v>
      </c>
      <c r="N8589" s="7" t="s">
        <v>31</v>
      </c>
      <c r="O8589" s="8" t="s">
        <v>32</v>
      </c>
      <c r="P8589" s="8" t="s">
        <v>22</v>
      </c>
      <c r="Q8589" s="8" t="s">
        <v>42820</v>
      </c>
      <c r="R8589" s="8" t="s">
        <v>46</v>
      </c>
      <c r="S8589" s="7" t="s">
        <v>42821</v>
      </c>
      <c r="T8589" s="7" t="s">
        <v>42822</v>
      </c>
    </row>
    <row r="8590" customHeight="1" spans="1:20">
      <c r="A8590" s="6">
        <v>45220</v>
      </c>
      <c r="B8590" s="7" t="s">
        <v>42823</v>
      </c>
      <c r="C8590" s="7" t="s">
        <v>8379</v>
      </c>
      <c r="D8590" s="8" t="s">
        <v>22</v>
      </c>
      <c r="E8590" s="7" t="s">
        <v>42824</v>
      </c>
      <c r="F8590" s="7" t="s">
        <v>42825</v>
      </c>
      <c r="G8590" s="8" t="s">
        <v>53</v>
      </c>
      <c r="H8590" s="8" t="s">
        <v>22</v>
      </c>
      <c r="I8590" s="8" t="s">
        <v>75</v>
      </c>
      <c r="J8590" s="8" t="s">
        <v>27</v>
      </c>
      <c r="K8590" s="8" t="s">
        <v>28</v>
      </c>
      <c r="L8590" s="8" t="s">
        <v>43</v>
      </c>
      <c r="M8590" s="7" t="s">
        <v>44</v>
      </c>
      <c r="N8590" s="7" t="s">
        <v>31</v>
      </c>
      <c r="O8590" s="8" t="s">
        <v>32</v>
      </c>
      <c r="P8590" s="8" t="s">
        <v>22</v>
      </c>
      <c r="Q8590" s="8" t="s">
        <v>42826</v>
      </c>
      <c r="R8590" s="8" t="s">
        <v>46</v>
      </c>
      <c r="S8590" s="7" t="s">
        <v>42827</v>
      </c>
      <c r="T8590" s="7" t="s">
        <v>42828</v>
      </c>
    </row>
    <row r="8591" customHeight="1" spans="1:20">
      <c r="A8591" s="6">
        <v>45220</v>
      </c>
      <c r="B8591" s="7" t="s">
        <v>42829</v>
      </c>
      <c r="C8591" s="7" t="s">
        <v>8379</v>
      </c>
      <c r="D8591" s="8" t="s">
        <v>22</v>
      </c>
      <c r="E8591" s="7" t="s">
        <v>42830</v>
      </c>
      <c r="F8591" s="7" t="s">
        <v>42831</v>
      </c>
      <c r="G8591" s="8" t="s">
        <v>62</v>
      </c>
      <c r="H8591" s="8" t="s">
        <v>22</v>
      </c>
      <c r="I8591" s="8" t="s">
        <v>26</v>
      </c>
      <c r="J8591" s="8" t="s">
        <v>27</v>
      </c>
      <c r="K8591" s="8" t="s">
        <v>195</v>
      </c>
      <c r="L8591" s="8" t="s">
        <v>29</v>
      </c>
      <c r="M8591" s="7" t="s">
        <v>30</v>
      </c>
      <c r="N8591" s="7" t="s">
        <v>31</v>
      </c>
      <c r="O8591" s="8" t="s">
        <v>32</v>
      </c>
      <c r="P8591" s="8" t="s">
        <v>22</v>
      </c>
      <c r="Q8591" s="8" t="s">
        <v>42832</v>
      </c>
      <c r="R8591" s="8" t="s">
        <v>34</v>
      </c>
      <c r="S8591" s="7" t="s">
        <v>42833</v>
      </c>
      <c r="T8591" s="7" t="s">
        <v>42834</v>
      </c>
    </row>
    <row r="8592" customHeight="1" spans="1:20">
      <c r="A8592" s="6">
        <v>45220</v>
      </c>
      <c r="B8592" s="7" t="s">
        <v>42835</v>
      </c>
      <c r="C8592" s="7" t="s">
        <v>393</v>
      </c>
      <c r="D8592" s="8" t="s">
        <v>22</v>
      </c>
      <c r="E8592" s="7" t="s">
        <v>42836</v>
      </c>
      <c r="F8592" s="7" t="s">
        <v>42837</v>
      </c>
      <c r="G8592" s="8" t="s">
        <v>82</v>
      </c>
      <c r="H8592" s="8" t="s">
        <v>22</v>
      </c>
      <c r="I8592" s="8" t="s">
        <v>26</v>
      </c>
      <c r="J8592" s="8" t="s">
        <v>27</v>
      </c>
      <c r="K8592" s="8" t="s">
        <v>28</v>
      </c>
      <c r="L8592" s="8" t="s">
        <v>29</v>
      </c>
      <c r="M8592" s="7" t="s">
        <v>30</v>
      </c>
      <c r="N8592" s="7" t="s">
        <v>31</v>
      </c>
      <c r="O8592" s="8" t="s">
        <v>32</v>
      </c>
      <c r="P8592" s="8" t="s">
        <v>22</v>
      </c>
      <c r="Q8592" s="8" t="s">
        <v>42838</v>
      </c>
      <c r="R8592" s="8" t="s">
        <v>34</v>
      </c>
      <c r="S8592" s="7" t="s">
        <v>42839</v>
      </c>
      <c r="T8592" s="7" t="s">
        <v>42840</v>
      </c>
    </row>
    <row r="8593" customHeight="1" spans="1:20">
      <c r="A8593" s="6">
        <v>45220</v>
      </c>
      <c r="B8593" s="7" t="s">
        <v>42841</v>
      </c>
      <c r="C8593" s="7" t="s">
        <v>79</v>
      </c>
      <c r="D8593" s="8" t="s">
        <v>22</v>
      </c>
      <c r="E8593" s="7" t="s">
        <v>19558</v>
      </c>
      <c r="F8593" s="7" t="s">
        <v>19559</v>
      </c>
      <c r="G8593" s="8" t="s">
        <v>82</v>
      </c>
      <c r="H8593" s="8" t="s">
        <v>22</v>
      </c>
      <c r="I8593" s="8" t="s">
        <v>207</v>
      </c>
      <c r="J8593" s="8" t="s">
        <v>27</v>
      </c>
      <c r="K8593" s="8" t="s">
        <v>28</v>
      </c>
      <c r="L8593" s="8" t="s">
        <v>43</v>
      </c>
      <c r="M8593" s="7" t="s">
        <v>44</v>
      </c>
      <c r="N8593" s="7" t="s">
        <v>31</v>
      </c>
      <c r="O8593" s="8" t="s">
        <v>32</v>
      </c>
      <c r="P8593" s="8" t="s">
        <v>22</v>
      </c>
      <c r="Q8593" s="8" t="s">
        <v>42842</v>
      </c>
      <c r="R8593" s="8" t="s">
        <v>46</v>
      </c>
      <c r="S8593" s="7" t="s">
        <v>42843</v>
      </c>
      <c r="T8593" s="7" t="s">
        <v>36005</v>
      </c>
    </row>
    <row r="8594" customHeight="1" spans="1:20">
      <c r="A8594" s="6">
        <v>45220</v>
      </c>
      <c r="B8594" s="7" t="s">
        <v>42844</v>
      </c>
      <c r="C8594" s="7" t="s">
        <v>6886</v>
      </c>
      <c r="D8594" s="8" t="s">
        <v>22</v>
      </c>
      <c r="E8594" s="7" t="s">
        <v>42845</v>
      </c>
      <c r="F8594" s="7" t="s">
        <v>42846</v>
      </c>
      <c r="G8594" s="8" t="s">
        <v>41</v>
      </c>
      <c r="H8594" s="8" t="s">
        <v>22</v>
      </c>
      <c r="I8594" s="8" t="s">
        <v>63</v>
      </c>
      <c r="J8594" s="8" t="s">
        <v>27</v>
      </c>
      <c r="K8594" s="8" t="s">
        <v>28</v>
      </c>
      <c r="L8594" s="8" t="s">
        <v>43</v>
      </c>
      <c r="M8594" s="7" t="s">
        <v>30</v>
      </c>
      <c r="N8594" s="7" t="s">
        <v>208</v>
      </c>
      <c r="O8594" s="8" t="s">
        <v>32</v>
      </c>
      <c r="P8594" s="8" t="s">
        <v>22</v>
      </c>
      <c r="Q8594" s="8" t="s">
        <v>42847</v>
      </c>
      <c r="R8594" s="8" t="s">
        <v>46</v>
      </c>
      <c r="S8594" s="7" t="s">
        <v>42848</v>
      </c>
      <c r="T8594" s="7" t="s">
        <v>22</v>
      </c>
    </row>
    <row r="8595" customHeight="1" spans="1:20">
      <c r="A8595" s="6">
        <v>45220</v>
      </c>
      <c r="B8595" s="7" t="s">
        <v>42849</v>
      </c>
      <c r="C8595" s="7" t="s">
        <v>5035</v>
      </c>
      <c r="D8595" s="8" t="s">
        <v>22</v>
      </c>
      <c r="E8595" s="7" t="s">
        <v>42850</v>
      </c>
      <c r="F8595" s="7" t="s">
        <v>42851</v>
      </c>
      <c r="G8595" s="8" t="s">
        <v>247</v>
      </c>
      <c r="H8595" s="8" t="s">
        <v>137</v>
      </c>
      <c r="I8595" s="8" t="s">
        <v>26</v>
      </c>
      <c r="J8595" s="8" t="s">
        <v>27</v>
      </c>
      <c r="K8595" s="8" t="s">
        <v>76</v>
      </c>
      <c r="L8595" s="8" t="s">
        <v>29</v>
      </c>
      <c r="M8595" s="7" t="s">
        <v>44</v>
      </c>
      <c r="N8595" s="7" t="s">
        <v>31</v>
      </c>
      <c r="O8595" s="8" t="s">
        <v>32</v>
      </c>
      <c r="P8595" s="8" t="s">
        <v>22</v>
      </c>
      <c r="Q8595" s="8" t="s">
        <v>42852</v>
      </c>
      <c r="R8595" s="8" t="s">
        <v>34</v>
      </c>
      <c r="S8595" s="7" t="s">
        <v>42853</v>
      </c>
      <c r="T8595" s="7" t="s">
        <v>42854</v>
      </c>
    </row>
    <row r="8596" customHeight="1" spans="1:20">
      <c r="A8596" s="6">
        <v>45220</v>
      </c>
      <c r="B8596" s="7" t="s">
        <v>42855</v>
      </c>
      <c r="C8596" s="7" t="s">
        <v>5213</v>
      </c>
      <c r="D8596" s="8" t="s">
        <v>22</v>
      </c>
      <c r="E8596" s="7" t="s">
        <v>42856</v>
      </c>
      <c r="F8596" s="7" t="s">
        <v>42857</v>
      </c>
      <c r="G8596" s="8" t="s">
        <v>69</v>
      </c>
      <c r="H8596" s="8" t="s">
        <v>22</v>
      </c>
      <c r="I8596" s="8" t="s">
        <v>241</v>
      </c>
      <c r="J8596" s="8" t="s">
        <v>27</v>
      </c>
      <c r="K8596" s="8" t="s">
        <v>28</v>
      </c>
      <c r="L8596" s="8" t="s">
        <v>43</v>
      </c>
      <c r="M8596" s="7" t="s">
        <v>30</v>
      </c>
      <c r="N8596" s="7" t="s">
        <v>208</v>
      </c>
      <c r="O8596" s="8" t="s">
        <v>32</v>
      </c>
      <c r="P8596" s="8" t="s">
        <v>22</v>
      </c>
      <c r="Q8596" s="8" t="s">
        <v>42858</v>
      </c>
      <c r="R8596" s="8" t="s">
        <v>46</v>
      </c>
      <c r="S8596" s="7" t="s">
        <v>42859</v>
      </c>
      <c r="T8596" s="7" t="s">
        <v>22</v>
      </c>
    </row>
    <row r="8597" customHeight="1" spans="1:20">
      <c r="A8597" s="6">
        <v>45220</v>
      </c>
      <c r="B8597" s="7" t="s">
        <v>42860</v>
      </c>
      <c r="C8597" s="7" t="s">
        <v>783</v>
      </c>
      <c r="D8597" s="8" t="s">
        <v>22</v>
      </c>
      <c r="E8597" s="7" t="s">
        <v>42861</v>
      </c>
      <c r="F8597" s="7" t="s">
        <v>21622</v>
      </c>
      <c r="G8597" s="8" t="s">
        <v>25</v>
      </c>
      <c r="H8597" s="8" t="s">
        <v>22</v>
      </c>
      <c r="I8597" s="8" t="s">
        <v>104</v>
      </c>
      <c r="J8597" s="8" t="s">
        <v>27</v>
      </c>
      <c r="K8597" s="8" t="s">
        <v>28</v>
      </c>
      <c r="L8597" s="8" t="s">
        <v>43</v>
      </c>
      <c r="M8597" s="7" t="s">
        <v>30</v>
      </c>
      <c r="N8597" s="7" t="s">
        <v>743</v>
      </c>
      <c r="O8597" s="8" t="s">
        <v>32</v>
      </c>
      <c r="P8597" s="8" t="s">
        <v>22</v>
      </c>
      <c r="Q8597" s="8" t="s">
        <v>42862</v>
      </c>
      <c r="R8597" s="8" t="s">
        <v>46</v>
      </c>
      <c r="S8597" s="7" t="s">
        <v>42863</v>
      </c>
      <c r="T8597" s="7" t="s">
        <v>21625</v>
      </c>
    </row>
    <row r="8598" customHeight="1" spans="1:20">
      <c r="A8598" s="6">
        <v>45220</v>
      </c>
      <c r="B8598" s="7" t="s">
        <v>42864</v>
      </c>
      <c r="C8598" s="7" t="s">
        <v>783</v>
      </c>
      <c r="D8598" s="8" t="s">
        <v>22</v>
      </c>
      <c r="E8598" s="7" t="s">
        <v>42865</v>
      </c>
      <c r="F8598" s="7" t="s">
        <v>42866</v>
      </c>
      <c r="G8598" s="8" t="s">
        <v>62</v>
      </c>
      <c r="H8598" s="8" t="s">
        <v>22</v>
      </c>
      <c r="I8598" s="8" t="s">
        <v>54</v>
      </c>
      <c r="J8598" s="8" t="s">
        <v>27</v>
      </c>
      <c r="K8598" s="8" t="s">
        <v>28</v>
      </c>
      <c r="L8598" s="8" t="s">
        <v>43</v>
      </c>
      <c r="M8598" s="7" t="s">
        <v>44</v>
      </c>
      <c r="N8598" s="7" t="s">
        <v>743</v>
      </c>
      <c r="O8598" s="8" t="s">
        <v>32</v>
      </c>
      <c r="P8598" s="8" t="s">
        <v>22</v>
      </c>
      <c r="Q8598" s="8" t="s">
        <v>42867</v>
      </c>
      <c r="R8598" s="8" t="s">
        <v>46</v>
      </c>
      <c r="S8598" s="7" t="s">
        <v>42868</v>
      </c>
      <c r="T8598" s="7" t="s">
        <v>42869</v>
      </c>
    </row>
    <row r="8599" customHeight="1" spans="1:20">
      <c r="A8599" s="6">
        <v>45220</v>
      </c>
      <c r="B8599" s="7" t="s">
        <v>42870</v>
      </c>
      <c r="C8599" s="7" t="s">
        <v>783</v>
      </c>
      <c r="D8599" s="8" t="s">
        <v>22</v>
      </c>
      <c r="E8599" s="7" t="s">
        <v>42871</v>
      </c>
      <c r="F8599" s="7" t="s">
        <v>42872</v>
      </c>
      <c r="G8599" s="8" t="s">
        <v>82</v>
      </c>
      <c r="H8599" s="8" t="s">
        <v>22</v>
      </c>
      <c r="I8599" s="8" t="s">
        <v>168</v>
      </c>
      <c r="J8599" s="8" t="s">
        <v>27</v>
      </c>
      <c r="K8599" s="8" t="s">
        <v>28</v>
      </c>
      <c r="L8599" s="8" t="s">
        <v>43</v>
      </c>
      <c r="M8599" s="7" t="s">
        <v>169</v>
      </c>
      <c r="N8599" s="7" t="s">
        <v>743</v>
      </c>
      <c r="O8599" s="8" t="s">
        <v>32</v>
      </c>
      <c r="P8599" s="8" t="s">
        <v>22</v>
      </c>
      <c r="Q8599" s="8" t="s">
        <v>42873</v>
      </c>
      <c r="R8599" s="8" t="s">
        <v>46</v>
      </c>
      <c r="S8599" s="7" t="s">
        <v>42874</v>
      </c>
      <c r="T8599" s="7" t="s">
        <v>42875</v>
      </c>
    </row>
    <row r="8600" customHeight="1" spans="1:20">
      <c r="A8600" s="6">
        <v>45220</v>
      </c>
      <c r="B8600" s="7" t="s">
        <v>42876</v>
      </c>
      <c r="C8600" s="7" t="s">
        <v>783</v>
      </c>
      <c r="D8600" s="8" t="s">
        <v>22</v>
      </c>
      <c r="E8600" s="7" t="s">
        <v>42877</v>
      </c>
      <c r="F8600" s="7" t="s">
        <v>42878</v>
      </c>
      <c r="G8600" s="8" t="s">
        <v>82</v>
      </c>
      <c r="H8600" s="8" t="s">
        <v>22</v>
      </c>
      <c r="I8600" s="8" t="s">
        <v>931</v>
      </c>
      <c r="J8600" s="8" t="s">
        <v>27</v>
      </c>
      <c r="K8600" s="8" t="s">
        <v>28</v>
      </c>
      <c r="L8600" s="8" t="s">
        <v>43</v>
      </c>
      <c r="M8600" s="7" t="s">
        <v>169</v>
      </c>
      <c r="N8600" s="7" t="s">
        <v>743</v>
      </c>
      <c r="O8600" s="8" t="s">
        <v>32</v>
      </c>
      <c r="P8600" s="8" t="s">
        <v>22</v>
      </c>
      <c r="Q8600" s="8" t="s">
        <v>42879</v>
      </c>
      <c r="R8600" s="8" t="s">
        <v>46</v>
      </c>
      <c r="S8600" s="7" t="s">
        <v>42880</v>
      </c>
      <c r="T8600" s="7" t="s">
        <v>42881</v>
      </c>
    </row>
    <row r="8601" customHeight="1" spans="1:20">
      <c r="A8601" s="6">
        <v>45220</v>
      </c>
      <c r="B8601" s="7" t="s">
        <v>42882</v>
      </c>
      <c r="C8601" s="7" t="s">
        <v>783</v>
      </c>
      <c r="D8601" s="8" t="s">
        <v>22</v>
      </c>
      <c r="E8601" s="7" t="s">
        <v>42883</v>
      </c>
      <c r="F8601" s="7" t="s">
        <v>42884</v>
      </c>
      <c r="G8601" s="8" t="s">
        <v>82</v>
      </c>
      <c r="H8601" s="8" t="s">
        <v>22</v>
      </c>
      <c r="I8601" s="8" t="s">
        <v>168</v>
      </c>
      <c r="J8601" s="8" t="s">
        <v>27</v>
      </c>
      <c r="K8601" s="8" t="s">
        <v>28</v>
      </c>
      <c r="L8601" s="8" t="s">
        <v>43</v>
      </c>
      <c r="M8601" s="7" t="s">
        <v>169</v>
      </c>
      <c r="N8601" s="7" t="s">
        <v>743</v>
      </c>
      <c r="O8601" s="8" t="s">
        <v>32</v>
      </c>
      <c r="P8601" s="8" t="s">
        <v>22</v>
      </c>
      <c r="Q8601" s="8" t="s">
        <v>42885</v>
      </c>
      <c r="R8601" s="8" t="s">
        <v>46</v>
      </c>
      <c r="S8601" s="7" t="s">
        <v>42886</v>
      </c>
      <c r="T8601" s="7" t="s">
        <v>42887</v>
      </c>
    </row>
    <row r="8602" customHeight="1" spans="1:20">
      <c r="A8602" s="6">
        <v>45220</v>
      </c>
      <c r="B8602" s="7" t="s">
        <v>42888</v>
      </c>
      <c r="C8602" s="7" t="s">
        <v>783</v>
      </c>
      <c r="D8602" s="8" t="s">
        <v>22</v>
      </c>
      <c r="E8602" s="7" t="s">
        <v>42889</v>
      </c>
      <c r="F8602" s="7" t="s">
        <v>637</v>
      </c>
      <c r="G8602" s="8" t="s">
        <v>82</v>
      </c>
      <c r="H8602" s="8" t="s">
        <v>22</v>
      </c>
      <c r="I8602" s="8" t="s">
        <v>241</v>
      </c>
      <c r="J8602" s="8" t="s">
        <v>27</v>
      </c>
      <c r="K8602" s="8" t="s">
        <v>28</v>
      </c>
      <c r="L8602" s="8" t="s">
        <v>43</v>
      </c>
      <c r="M8602" s="7" t="s">
        <v>169</v>
      </c>
      <c r="N8602" s="7" t="s">
        <v>743</v>
      </c>
      <c r="O8602" s="8" t="s">
        <v>32</v>
      </c>
      <c r="P8602" s="8" t="s">
        <v>22</v>
      </c>
      <c r="Q8602" s="8" t="s">
        <v>42890</v>
      </c>
      <c r="R8602" s="8" t="s">
        <v>46</v>
      </c>
      <c r="S8602" s="7" t="s">
        <v>42891</v>
      </c>
      <c r="T8602" s="7" t="s">
        <v>42892</v>
      </c>
    </row>
    <row r="8603" customHeight="1" spans="1:20">
      <c r="A8603" s="6">
        <v>45220</v>
      </c>
      <c r="B8603" s="7" t="s">
        <v>42893</v>
      </c>
      <c r="C8603" s="7" t="s">
        <v>783</v>
      </c>
      <c r="D8603" s="8" t="s">
        <v>22</v>
      </c>
      <c r="E8603" s="7" t="s">
        <v>42894</v>
      </c>
      <c r="F8603" s="7" t="s">
        <v>42895</v>
      </c>
      <c r="G8603" s="8" t="s">
        <v>82</v>
      </c>
      <c r="H8603" s="8" t="s">
        <v>110</v>
      </c>
      <c r="I8603" s="8" t="s">
        <v>54</v>
      </c>
      <c r="J8603" s="8" t="s">
        <v>27</v>
      </c>
      <c r="K8603" s="8" t="s">
        <v>28</v>
      </c>
      <c r="L8603" s="8" t="s">
        <v>43</v>
      </c>
      <c r="M8603" s="7" t="s">
        <v>169</v>
      </c>
      <c r="N8603" s="7" t="s">
        <v>743</v>
      </c>
      <c r="O8603" s="8" t="s">
        <v>32</v>
      </c>
      <c r="P8603" s="8" t="s">
        <v>22</v>
      </c>
      <c r="Q8603" s="8" t="s">
        <v>42896</v>
      </c>
      <c r="R8603" s="8" t="s">
        <v>46</v>
      </c>
      <c r="S8603" s="7" t="s">
        <v>42897</v>
      </c>
      <c r="T8603" s="7" t="s">
        <v>42898</v>
      </c>
    </row>
    <row r="8604" customHeight="1" spans="1:20">
      <c r="A8604" s="6">
        <v>45220</v>
      </c>
      <c r="B8604" s="7" t="s">
        <v>42899</v>
      </c>
      <c r="C8604" s="7" t="s">
        <v>6717</v>
      </c>
      <c r="D8604" s="8" t="s">
        <v>22</v>
      </c>
      <c r="E8604" s="7" t="s">
        <v>42900</v>
      </c>
      <c r="F8604" s="7" t="s">
        <v>42901</v>
      </c>
      <c r="G8604" s="8" t="s">
        <v>69</v>
      </c>
      <c r="H8604" s="8" t="s">
        <v>22</v>
      </c>
      <c r="I8604" s="8" t="s">
        <v>26</v>
      </c>
      <c r="J8604" s="8" t="s">
        <v>27</v>
      </c>
      <c r="K8604" s="8" t="s">
        <v>195</v>
      </c>
      <c r="L8604" s="8" t="s">
        <v>29</v>
      </c>
      <c r="M8604" s="7" t="s">
        <v>30</v>
      </c>
      <c r="N8604" s="7" t="s">
        <v>31</v>
      </c>
      <c r="O8604" s="8" t="s">
        <v>32</v>
      </c>
      <c r="P8604" s="8" t="s">
        <v>22</v>
      </c>
      <c r="Q8604" s="8" t="s">
        <v>42902</v>
      </c>
      <c r="R8604" s="8" t="s">
        <v>34</v>
      </c>
      <c r="S8604" s="7" t="s">
        <v>42903</v>
      </c>
      <c r="T8604" s="7" t="s">
        <v>42904</v>
      </c>
    </row>
    <row r="8605" customHeight="1" spans="1:20">
      <c r="A8605" s="6">
        <v>45220</v>
      </c>
      <c r="B8605" s="7" t="s">
        <v>42905</v>
      </c>
      <c r="C8605" s="7" t="s">
        <v>6728</v>
      </c>
      <c r="D8605" s="8" t="s">
        <v>22</v>
      </c>
      <c r="E8605" s="7" t="s">
        <v>42906</v>
      </c>
      <c r="F8605" s="7" t="s">
        <v>42907</v>
      </c>
      <c r="G8605" s="8" t="s">
        <v>53</v>
      </c>
      <c r="H8605" s="8" t="s">
        <v>22</v>
      </c>
      <c r="I8605" s="8" t="s">
        <v>214</v>
      </c>
      <c r="J8605" s="8" t="s">
        <v>27</v>
      </c>
      <c r="K8605" s="8" t="s">
        <v>28</v>
      </c>
      <c r="L8605" s="8" t="s">
        <v>43</v>
      </c>
      <c r="M8605" s="7" t="s">
        <v>30</v>
      </c>
      <c r="N8605" s="7" t="s">
        <v>208</v>
      </c>
      <c r="O8605" s="8" t="s">
        <v>32</v>
      </c>
      <c r="P8605" s="8" t="s">
        <v>22</v>
      </c>
      <c r="Q8605" s="8" t="s">
        <v>42908</v>
      </c>
      <c r="R8605" s="8" t="s">
        <v>46</v>
      </c>
      <c r="S8605" s="7" t="s">
        <v>42909</v>
      </c>
      <c r="T8605" s="7" t="s">
        <v>42910</v>
      </c>
    </row>
    <row r="8606" customHeight="1" spans="1:20">
      <c r="A8606" s="6">
        <v>45220</v>
      </c>
      <c r="B8606" s="7" t="s">
        <v>42911</v>
      </c>
      <c r="C8606" s="7" t="s">
        <v>17153</v>
      </c>
      <c r="D8606" s="8" t="s">
        <v>22</v>
      </c>
      <c r="E8606" s="7" t="s">
        <v>42912</v>
      </c>
      <c r="F8606" s="7" t="s">
        <v>41461</v>
      </c>
      <c r="G8606" s="8" t="s">
        <v>130</v>
      </c>
      <c r="H8606" s="8" t="s">
        <v>110</v>
      </c>
      <c r="I8606" s="8" t="s">
        <v>26</v>
      </c>
      <c r="J8606" s="8" t="s">
        <v>27</v>
      </c>
      <c r="K8606" s="8" t="s">
        <v>76</v>
      </c>
      <c r="L8606" s="8" t="s">
        <v>29</v>
      </c>
      <c r="M8606" s="7" t="s">
        <v>30</v>
      </c>
      <c r="N8606" s="7" t="s">
        <v>31</v>
      </c>
      <c r="O8606" s="8" t="s">
        <v>32</v>
      </c>
      <c r="P8606" s="8" t="s">
        <v>22</v>
      </c>
      <c r="Q8606" s="8" t="s">
        <v>42913</v>
      </c>
      <c r="R8606" s="8" t="s">
        <v>34</v>
      </c>
      <c r="S8606" s="7" t="s">
        <v>42914</v>
      </c>
      <c r="T8606" s="7" t="s">
        <v>42915</v>
      </c>
    </row>
    <row r="8607" customHeight="1" spans="1:20">
      <c r="A8607" s="6">
        <v>45220</v>
      </c>
      <c r="B8607" s="7" t="s">
        <v>42916</v>
      </c>
      <c r="C8607" s="7" t="s">
        <v>179</v>
      </c>
      <c r="D8607" s="8" t="s">
        <v>22</v>
      </c>
      <c r="E8607" s="7" t="s">
        <v>42917</v>
      </c>
      <c r="F8607" s="7" t="s">
        <v>42918</v>
      </c>
      <c r="G8607" s="8" t="s">
        <v>69</v>
      </c>
      <c r="H8607" s="8" t="s">
        <v>22</v>
      </c>
      <c r="I8607" s="8" t="s">
        <v>26</v>
      </c>
      <c r="J8607" s="8" t="s">
        <v>27</v>
      </c>
      <c r="K8607" s="8" t="s">
        <v>195</v>
      </c>
      <c r="L8607" s="8" t="s">
        <v>29</v>
      </c>
      <c r="M8607" s="7" t="s">
        <v>30</v>
      </c>
      <c r="N8607" s="7" t="s">
        <v>31</v>
      </c>
      <c r="O8607" s="8" t="s">
        <v>32</v>
      </c>
      <c r="P8607" s="8" t="s">
        <v>22</v>
      </c>
      <c r="Q8607" s="8" t="s">
        <v>42919</v>
      </c>
      <c r="R8607" s="8" t="s">
        <v>34</v>
      </c>
      <c r="S8607" s="7" t="s">
        <v>42920</v>
      </c>
      <c r="T8607" s="7" t="s">
        <v>42921</v>
      </c>
    </row>
    <row r="8608" customHeight="1" spans="1:20">
      <c r="A8608" s="6">
        <v>45220</v>
      </c>
      <c r="B8608" s="7" t="s">
        <v>42922</v>
      </c>
      <c r="C8608" s="7" t="s">
        <v>393</v>
      </c>
      <c r="D8608" s="8" t="s">
        <v>22</v>
      </c>
      <c r="E8608" s="7" t="s">
        <v>42923</v>
      </c>
      <c r="F8608" s="7" t="s">
        <v>42924</v>
      </c>
      <c r="G8608" s="8" t="s">
        <v>130</v>
      </c>
      <c r="H8608" s="8" t="s">
        <v>110</v>
      </c>
      <c r="I8608" s="8" t="s">
        <v>26</v>
      </c>
      <c r="J8608" s="8" t="s">
        <v>27</v>
      </c>
      <c r="K8608" s="8" t="s">
        <v>76</v>
      </c>
      <c r="L8608" s="8" t="s">
        <v>29</v>
      </c>
      <c r="M8608" s="7" t="s">
        <v>30</v>
      </c>
      <c r="N8608" s="7" t="s">
        <v>31</v>
      </c>
      <c r="O8608" s="8" t="s">
        <v>32</v>
      </c>
      <c r="P8608" s="8" t="s">
        <v>22</v>
      </c>
      <c r="Q8608" s="8" t="s">
        <v>42925</v>
      </c>
      <c r="R8608" s="8" t="s">
        <v>34</v>
      </c>
      <c r="S8608" s="7" t="s">
        <v>42926</v>
      </c>
      <c r="T8608" s="7" t="s">
        <v>42927</v>
      </c>
    </row>
    <row r="8609" customHeight="1" spans="1:20">
      <c r="A8609" s="6">
        <v>45220</v>
      </c>
      <c r="B8609" s="7" t="s">
        <v>42928</v>
      </c>
      <c r="C8609" s="7" t="s">
        <v>179</v>
      </c>
      <c r="D8609" s="8" t="s">
        <v>22</v>
      </c>
      <c r="E8609" s="7" t="s">
        <v>42929</v>
      </c>
      <c r="F8609" s="7" t="s">
        <v>42930</v>
      </c>
      <c r="G8609" s="8" t="s">
        <v>82</v>
      </c>
      <c r="H8609" s="8" t="s">
        <v>22</v>
      </c>
      <c r="I8609" s="8" t="s">
        <v>168</v>
      </c>
      <c r="J8609" s="8" t="s">
        <v>27</v>
      </c>
      <c r="K8609" s="8" t="s">
        <v>28</v>
      </c>
      <c r="L8609" s="8" t="s">
        <v>43</v>
      </c>
      <c r="M8609" s="7" t="s">
        <v>169</v>
      </c>
      <c r="N8609" s="7" t="s">
        <v>31</v>
      </c>
      <c r="O8609" s="8" t="s">
        <v>32</v>
      </c>
      <c r="P8609" s="8" t="s">
        <v>22</v>
      </c>
      <c r="Q8609" s="8" t="s">
        <v>42931</v>
      </c>
      <c r="R8609" s="8" t="s">
        <v>46</v>
      </c>
      <c r="S8609" s="7" t="s">
        <v>42932</v>
      </c>
      <c r="T8609" s="7" t="s">
        <v>7596</v>
      </c>
    </row>
    <row r="8610" customHeight="1" spans="1:20">
      <c r="A8610" s="6">
        <v>45220</v>
      </c>
      <c r="B8610" s="7" t="s">
        <v>42933</v>
      </c>
      <c r="C8610" s="7" t="s">
        <v>6439</v>
      </c>
      <c r="D8610" s="8" t="s">
        <v>22</v>
      </c>
      <c r="E8610" s="7" t="s">
        <v>29847</v>
      </c>
      <c r="F8610" s="7" t="s">
        <v>9574</v>
      </c>
      <c r="G8610" s="8" t="s">
        <v>82</v>
      </c>
      <c r="H8610" s="8" t="s">
        <v>22</v>
      </c>
      <c r="I8610" s="8" t="s">
        <v>337</v>
      </c>
      <c r="J8610" s="8" t="s">
        <v>27</v>
      </c>
      <c r="K8610" s="8" t="s">
        <v>28</v>
      </c>
      <c r="L8610" s="8" t="s">
        <v>43</v>
      </c>
      <c r="M8610" s="7" t="s">
        <v>44</v>
      </c>
      <c r="N8610" s="7" t="s">
        <v>31</v>
      </c>
      <c r="O8610" s="8" t="s">
        <v>32</v>
      </c>
      <c r="P8610" s="8" t="s">
        <v>22</v>
      </c>
      <c r="Q8610" s="8" t="s">
        <v>42934</v>
      </c>
      <c r="R8610" s="8" t="s">
        <v>46</v>
      </c>
      <c r="S8610" s="7" t="s">
        <v>42935</v>
      </c>
      <c r="T8610" s="7" t="s">
        <v>42936</v>
      </c>
    </row>
    <row r="8611" customHeight="1" spans="1:20">
      <c r="A8611" s="6">
        <v>45220</v>
      </c>
      <c r="B8611" s="7" t="s">
        <v>42937</v>
      </c>
      <c r="C8611" s="7" t="s">
        <v>31524</v>
      </c>
      <c r="D8611" s="8" t="s">
        <v>22</v>
      </c>
      <c r="E8611" s="7" t="s">
        <v>42938</v>
      </c>
      <c r="F8611" s="7" t="s">
        <v>26691</v>
      </c>
      <c r="G8611" s="8" t="s">
        <v>62</v>
      </c>
      <c r="H8611" s="8" t="s">
        <v>137</v>
      </c>
      <c r="I8611" s="8" t="s">
        <v>168</v>
      </c>
      <c r="J8611" s="8" t="s">
        <v>27</v>
      </c>
      <c r="K8611" s="8" t="s">
        <v>76</v>
      </c>
      <c r="L8611" s="8" t="s">
        <v>43</v>
      </c>
      <c r="M8611" s="7" t="s">
        <v>799</v>
      </c>
      <c r="N8611" s="7" t="s">
        <v>743</v>
      </c>
      <c r="O8611" s="8" t="s">
        <v>32</v>
      </c>
      <c r="P8611" s="8" t="s">
        <v>22</v>
      </c>
      <c r="Q8611" s="8" t="s">
        <v>42939</v>
      </c>
      <c r="R8611" s="8" t="s">
        <v>46</v>
      </c>
      <c r="S8611" s="7" t="s">
        <v>42940</v>
      </c>
      <c r="T8611" s="7" t="s">
        <v>42941</v>
      </c>
    </row>
    <row r="8612" customHeight="1" spans="1:20">
      <c r="A8612" s="6">
        <v>45220</v>
      </c>
      <c r="B8612" s="7" t="s">
        <v>42942</v>
      </c>
      <c r="C8612" s="7" t="s">
        <v>42943</v>
      </c>
      <c r="D8612" s="8" t="s">
        <v>22</v>
      </c>
      <c r="E8612" s="7" t="s">
        <v>42248</v>
      </c>
      <c r="F8612" s="7" t="s">
        <v>42249</v>
      </c>
      <c r="G8612" s="8" t="s">
        <v>53</v>
      </c>
      <c r="H8612" s="8" t="s">
        <v>22</v>
      </c>
      <c r="I8612" s="8" t="s">
        <v>162</v>
      </c>
      <c r="J8612" s="8" t="s">
        <v>27</v>
      </c>
      <c r="K8612" s="8" t="s">
        <v>28</v>
      </c>
      <c r="L8612" s="8" t="s">
        <v>43</v>
      </c>
      <c r="M8612" s="7" t="s">
        <v>30</v>
      </c>
      <c r="N8612" s="7" t="s">
        <v>743</v>
      </c>
      <c r="O8612" s="8" t="s">
        <v>32</v>
      </c>
      <c r="P8612" s="8" t="s">
        <v>22</v>
      </c>
      <c r="Q8612" s="8" t="s">
        <v>42944</v>
      </c>
      <c r="R8612" s="8" t="s">
        <v>46</v>
      </c>
      <c r="S8612" s="7" t="s">
        <v>42945</v>
      </c>
      <c r="T8612" s="7" t="s">
        <v>42946</v>
      </c>
    </row>
    <row r="8613" customHeight="1" spans="1:20">
      <c r="A8613" s="6">
        <v>45220</v>
      </c>
      <c r="B8613" s="7" t="s">
        <v>42947</v>
      </c>
      <c r="C8613" s="7" t="s">
        <v>6660</v>
      </c>
      <c r="D8613" s="8" t="s">
        <v>22</v>
      </c>
      <c r="E8613" s="7" t="s">
        <v>42948</v>
      </c>
      <c r="F8613" s="7" t="s">
        <v>42949</v>
      </c>
      <c r="G8613" s="8" t="s">
        <v>25</v>
      </c>
      <c r="H8613" s="8" t="s">
        <v>22</v>
      </c>
      <c r="I8613" s="8" t="s">
        <v>293</v>
      </c>
      <c r="J8613" s="8" t="s">
        <v>27</v>
      </c>
      <c r="K8613" s="8" t="s">
        <v>28</v>
      </c>
      <c r="L8613" s="8" t="s">
        <v>43</v>
      </c>
      <c r="M8613" s="7" t="s">
        <v>44</v>
      </c>
      <c r="N8613" s="7" t="s">
        <v>31</v>
      </c>
      <c r="O8613" s="8" t="s">
        <v>32</v>
      </c>
      <c r="P8613" s="8" t="s">
        <v>22</v>
      </c>
      <c r="Q8613" s="8" t="s">
        <v>42950</v>
      </c>
      <c r="R8613" s="8" t="s">
        <v>46</v>
      </c>
      <c r="S8613" s="7" t="s">
        <v>42951</v>
      </c>
      <c r="T8613" s="7" t="s">
        <v>42952</v>
      </c>
    </row>
    <row r="8614" customHeight="1" spans="1:20">
      <c r="A8614" s="6">
        <v>45221</v>
      </c>
      <c r="B8614" s="7" t="s">
        <v>42953</v>
      </c>
      <c r="C8614" s="7" t="s">
        <v>399</v>
      </c>
      <c r="D8614" s="8" t="s">
        <v>22</v>
      </c>
      <c r="E8614" s="7" t="s">
        <v>19340</v>
      </c>
      <c r="F8614" s="7" t="s">
        <v>19341</v>
      </c>
      <c r="G8614" s="8" t="s">
        <v>41</v>
      </c>
      <c r="H8614" s="8" t="s">
        <v>110</v>
      </c>
      <c r="I8614" s="8" t="s">
        <v>97</v>
      </c>
      <c r="J8614" s="8" t="s">
        <v>27</v>
      </c>
      <c r="K8614" s="8" t="s">
        <v>28</v>
      </c>
      <c r="L8614" s="8" t="s">
        <v>43</v>
      </c>
      <c r="M8614" s="7" t="s">
        <v>44</v>
      </c>
      <c r="N8614" s="7" t="s">
        <v>31</v>
      </c>
      <c r="O8614" s="8" t="s">
        <v>32</v>
      </c>
      <c r="P8614" s="8" t="s">
        <v>22</v>
      </c>
      <c r="Q8614" s="8" t="s">
        <v>42954</v>
      </c>
      <c r="R8614" s="8" t="s">
        <v>46</v>
      </c>
      <c r="S8614" s="7" t="s">
        <v>42955</v>
      </c>
      <c r="T8614" s="7" t="s">
        <v>42956</v>
      </c>
    </row>
    <row r="8615" customHeight="1" spans="1:20">
      <c r="A8615" s="6">
        <v>45221</v>
      </c>
      <c r="B8615" s="7" t="s">
        <v>42957</v>
      </c>
      <c r="C8615" s="7" t="s">
        <v>2978</v>
      </c>
      <c r="D8615" s="8" t="s">
        <v>22</v>
      </c>
      <c r="E8615" s="7" t="s">
        <v>32785</v>
      </c>
      <c r="F8615" s="7" t="s">
        <v>32786</v>
      </c>
      <c r="G8615" s="8" t="s">
        <v>130</v>
      </c>
      <c r="H8615" s="8" t="s">
        <v>110</v>
      </c>
      <c r="I8615" s="8" t="s">
        <v>1181</v>
      </c>
      <c r="J8615" s="8" t="s">
        <v>27</v>
      </c>
      <c r="K8615" s="8" t="s">
        <v>28</v>
      </c>
      <c r="L8615" s="8" t="s">
        <v>43</v>
      </c>
      <c r="M8615" s="7" t="s">
        <v>30</v>
      </c>
      <c r="N8615" s="7" t="s">
        <v>31</v>
      </c>
      <c r="O8615" s="8" t="s">
        <v>32</v>
      </c>
      <c r="P8615" s="8" t="s">
        <v>22</v>
      </c>
      <c r="Q8615" s="8" t="s">
        <v>42958</v>
      </c>
      <c r="R8615" s="8" t="s">
        <v>46</v>
      </c>
      <c r="S8615" s="7" t="s">
        <v>42959</v>
      </c>
      <c r="T8615" s="7" t="s">
        <v>42960</v>
      </c>
    </row>
    <row r="8616" customHeight="1" spans="1:20">
      <c r="A8616" s="6">
        <v>45221</v>
      </c>
      <c r="B8616" s="7" t="s">
        <v>42961</v>
      </c>
      <c r="C8616" s="7" t="s">
        <v>6849</v>
      </c>
      <c r="D8616" s="8" t="s">
        <v>22</v>
      </c>
      <c r="E8616" s="7" t="s">
        <v>42193</v>
      </c>
      <c r="F8616" s="7" t="s">
        <v>42194</v>
      </c>
      <c r="G8616" s="8" t="s">
        <v>82</v>
      </c>
      <c r="H8616" s="8" t="s">
        <v>1452</v>
      </c>
      <c r="I8616" s="8" t="s">
        <v>42</v>
      </c>
      <c r="J8616" s="8" t="s">
        <v>27</v>
      </c>
      <c r="K8616" s="8" t="s">
        <v>28</v>
      </c>
      <c r="L8616" s="8" t="s">
        <v>43</v>
      </c>
      <c r="M8616" s="7" t="s">
        <v>169</v>
      </c>
      <c r="N8616" s="7" t="s">
        <v>208</v>
      </c>
      <c r="O8616" s="8" t="s">
        <v>32</v>
      </c>
      <c r="P8616" s="8" t="s">
        <v>22</v>
      </c>
      <c r="Q8616" s="8" t="s">
        <v>42962</v>
      </c>
      <c r="R8616" s="8" t="s">
        <v>46</v>
      </c>
      <c r="S8616" s="7" t="s">
        <v>42963</v>
      </c>
      <c r="T8616" s="7" t="s">
        <v>42964</v>
      </c>
    </row>
    <row r="8617" customHeight="1" spans="1:20">
      <c r="A8617" s="6">
        <v>45221</v>
      </c>
      <c r="B8617" s="7" t="s">
        <v>42965</v>
      </c>
      <c r="C8617" s="7" t="s">
        <v>6495</v>
      </c>
      <c r="D8617" s="8" t="s">
        <v>22</v>
      </c>
      <c r="E8617" s="7" t="s">
        <v>42966</v>
      </c>
      <c r="F8617" s="7" t="s">
        <v>42967</v>
      </c>
      <c r="G8617" s="8" t="s">
        <v>69</v>
      </c>
      <c r="H8617" s="8" t="s">
        <v>22</v>
      </c>
      <c r="I8617" s="8" t="s">
        <v>26</v>
      </c>
      <c r="J8617" s="8" t="s">
        <v>27</v>
      </c>
      <c r="K8617" s="8" t="s">
        <v>195</v>
      </c>
      <c r="L8617" s="8" t="s">
        <v>29</v>
      </c>
      <c r="M8617" s="7" t="s">
        <v>30</v>
      </c>
      <c r="N8617" s="7" t="s">
        <v>31</v>
      </c>
      <c r="O8617" s="8" t="s">
        <v>32</v>
      </c>
      <c r="P8617" s="8" t="s">
        <v>22</v>
      </c>
      <c r="Q8617" s="8" t="s">
        <v>42968</v>
      </c>
      <c r="R8617" s="8" t="s">
        <v>34</v>
      </c>
      <c r="S8617" s="7" t="s">
        <v>42969</v>
      </c>
      <c r="T8617" s="7" t="s">
        <v>22</v>
      </c>
    </row>
    <row r="8618" customHeight="1" spans="1:20">
      <c r="A8618" s="6">
        <v>45221</v>
      </c>
      <c r="B8618" s="7" t="s">
        <v>42970</v>
      </c>
      <c r="C8618" s="7" t="s">
        <v>8489</v>
      </c>
      <c r="D8618" s="8" t="s">
        <v>22</v>
      </c>
      <c r="E8618" s="7" t="s">
        <v>42971</v>
      </c>
      <c r="F8618" s="7" t="s">
        <v>42972</v>
      </c>
      <c r="G8618" s="8" t="s">
        <v>53</v>
      </c>
      <c r="H8618" s="8" t="s">
        <v>22</v>
      </c>
      <c r="I8618" s="8" t="s">
        <v>384</v>
      </c>
      <c r="J8618" s="8" t="s">
        <v>27</v>
      </c>
      <c r="K8618" s="8" t="s">
        <v>28</v>
      </c>
      <c r="L8618" s="8" t="s">
        <v>43</v>
      </c>
      <c r="M8618" s="7" t="s">
        <v>44</v>
      </c>
      <c r="N8618" s="7" t="s">
        <v>31</v>
      </c>
      <c r="O8618" s="8" t="s">
        <v>32</v>
      </c>
      <c r="P8618" s="8" t="s">
        <v>22</v>
      </c>
      <c r="Q8618" s="8" t="s">
        <v>42973</v>
      </c>
      <c r="R8618" s="8" t="s">
        <v>46</v>
      </c>
      <c r="S8618" s="7" t="s">
        <v>42974</v>
      </c>
      <c r="T8618" s="7" t="s">
        <v>42975</v>
      </c>
    </row>
    <row r="8619" customHeight="1" spans="1:20">
      <c r="A8619" s="6">
        <v>45221</v>
      </c>
      <c r="B8619" s="7" t="s">
        <v>42976</v>
      </c>
      <c r="C8619" s="7" t="s">
        <v>36186</v>
      </c>
      <c r="D8619" s="8" t="s">
        <v>22</v>
      </c>
      <c r="E8619" s="7" t="s">
        <v>42977</v>
      </c>
      <c r="F8619" s="7" t="s">
        <v>42978</v>
      </c>
      <c r="G8619" s="8" t="s">
        <v>247</v>
      </c>
      <c r="H8619" s="8" t="s">
        <v>22</v>
      </c>
      <c r="I8619" s="8" t="s">
        <v>701</v>
      </c>
      <c r="J8619" s="8" t="s">
        <v>27</v>
      </c>
      <c r="K8619" s="8" t="s">
        <v>28</v>
      </c>
      <c r="L8619" s="8" t="s">
        <v>43</v>
      </c>
      <c r="M8619" s="7" t="s">
        <v>44</v>
      </c>
      <c r="N8619" s="7" t="s">
        <v>31</v>
      </c>
      <c r="O8619" s="8" t="s">
        <v>32</v>
      </c>
      <c r="P8619" s="8" t="s">
        <v>6656</v>
      </c>
      <c r="Q8619" s="8" t="s">
        <v>42979</v>
      </c>
      <c r="R8619" s="8" t="s">
        <v>46</v>
      </c>
      <c r="S8619" s="7" t="s">
        <v>42980</v>
      </c>
      <c r="T8619" s="7" t="s">
        <v>42981</v>
      </c>
    </row>
    <row r="8620" customHeight="1" spans="1:20">
      <c r="A8620" s="6">
        <v>45221</v>
      </c>
      <c r="B8620" s="7" t="s">
        <v>42982</v>
      </c>
      <c r="C8620" s="7" t="s">
        <v>5616</v>
      </c>
      <c r="D8620" s="8" t="s">
        <v>22</v>
      </c>
      <c r="E8620" s="7" t="s">
        <v>19895</v>
      </c>
      <c r="F8620" s="7" t="s">
        <v>19896</v>
      </c>
      <c r="G8620" s="8" t="s">
        <v>130</v>
      </c>
      <c r="H8620" s="8" t="s">
        <v>22</v>
      </c>
      <c r="I8620" s="8" t="s">
        <v>912</v>
      </c>
      <c r="J8620" s="8" t="s">
        <v>27</v>
      </c>
      <c r="K8620" s="8" t="s">
        <v>28</v>
      </c>
      <c r="L8620" s="8" t="s">
        <v>43</v>
      </c>
      <c r="M8620" s="7" t="s">
        <v>30</v>
      </c>
      <c r="N8620" s="7" t="s">
        <v>31</v>
      </c>
      <c r="O8620" s="8" t="s">
        <v>32</v>
      </c>
      <c r="P8620" s="8" t="s">
        <v>22</v>
      </c>
      <c r="Q8620" s="8" t="s">
        <v>42983</v>
      </c>
      <c r="R8620" s="8" t="s">
        <v>46</v>
      </c>
      <c r="S8620" s="7" t="s">
        <v>42984</v>
      </c>
      <c r="T8620" s="7" t="s">
        <v>42985</v>
      </c>
    </row>
    <row r="8621" customHeight="1" spans="1:20">
      <c r="A8621" s="6">
        <v>45221</v>
      </c>
      <c r="B8621" s="7" t="s">
        <v>42986</v>
      </c>
      <c r="C8621" s="7" t="s">
        <v>10712</v>
      </c>
      <c r="D8621" s="8" t="s">
        <v>22</v>
      </c>
      <c r="E8621" s="7" t="s">
        <v>42987</v>
      </c>
      <c r="F8621" s="7" t="s">
        <v>42988</v>
      </c>
      <c r="G8621" s="8" t="s">
        <v>41</v>
      </c>
      <c r="H8621" s="8" t="s">
        <v>110</v>
      </c>
      <c r="I8621" s="8" t="s">
        <v>54</v>
      </c>
      <c r="J8621" s="8" t="s">
        <v>27</v>
      </c>
      <c r="K8621" s="8" t="s">
        <v>28</v>
      </c>
      <c r="L8621" s="8" t="s">
        <v>43</v>
      </c>
      <c r="M8621" s="7" t="s">
        <v>30</v>
      </c>
      <c r="N8621" s="7" t="s">
        <v>31</v>
      </c>
      <c r="O8621" s="8" t="s">
        <v>32</v>
      </c>
      <c r="P8621" s="8" t="s">
        <v>22</v>
      </c>
      <c r="Q8621" s="8" t="s">
        <v>42989</v>
      </c>
      <c r="R8621" s="8" t="s">
        <v>46</v>
      </c>
      <c r="S8621" s="7" t="s">
        <v>42990</v>
      </c>
      <c r="T8621" s="7" t="s">
        <v>42991</v>
      </c>
    </row>
    <row r="8622" customHeight="1" spans="1:20">
      <c r="A8622" s="6">
        <v>45221</v>
      </c>
      <c r="B8622" s="7" t="s">
        <v>42992</v>
      </c>
      <c r="C8622" s="7" t="s">
        <v>3638</v>
      </c>
      <c r="D8622" s="8" t="s">
        <v>22</v>
      </c>
      <c r="E8622" s="7" t="s">
        <v>42993</v>
      </c>
      <c r="F8622" s="7" t="s">
        <v>42994</v>
      </c>
      <c r="G8622" s="8" t="s">
        <v>82</v>
      </c>
      <c r="H8622" s="8" t="s">
        <v>110</v>
      </c>
      <c r="I8622" s="8" t="s">
        <v>26</v>
      </c>
      <c r="J8622" s="8" t="s">
        <v>27</v>
      </c>
      <c r="K8622" s="8" t="s">
        <v>28</v>
      </c>
      <c r="L8622" s="8" t="s">
        <v>29</v>
      </c>
      <c r="M8622" s="7" t="s">
        <v>30</v>
      </c>
      <c r="N8622" s="7" t="s">
        <v>31</v>
      </c>
      <c r="O8622" s="8" t="s">
        <v>32</v>
      </c>
      <c r="P8622" s="8" t="s">
        <v>22</v>
      </c>
      <c r="Q8622" s="8" t="s">
        <v>42995</v>
      </c>
      <c r="R8622" s="8" t="s">
        <v>34</v>
      </c>
      <c r="S8622" s="7" t="s">
        <v>42996</v>
      </c>
      <c r="T8622" s="7" t="s">
        <v>42997</v>
      </c>
    </row>
    <row r="8623" customHeight="1" spans="1:20">
      <c r="A8623" s="6">
        <v>45221</v>
      </c>
      <c r="B8623" s="7" t="s">
        <v>42998</v>
      </c>
      <c r="C8623" s="7" t="s">
        <v>5616</v>
      </c>
      <c r="D8623" s="8" t="s">
        <v>22</v>
      </c>
      <c r="E8623" s="7" t="s">
        <v>42999</v>
      </c>
      <c r="F8623" s="7" t="s">
        <v>43000</v>
      </c>
      <c r="G8623" s="8" t="s">
        <v>2152</v>
      </c>
      <c r="H8623" s="8" t="s">
        <v>22</v>
      </c>
      <c r="I8623" s="8" t="s">
        <v>2203</v>
      </c>
      <c r="J8623" s="8" t="s">
        <v>27</v>
      </c>
      <c r="K8623" s="8" t="s">
        <v>28</v>
      </c>
      <c r="L8623" s="8" t="s">
        <v>43</v>
      </c>
      <c r="M8623" s="7" t="s">
        <v>44</v>
      </c>
      <c r="N8623" s="7" t="s">
        <v>31</v>
      </c>
      <c r="O8623" s="8" t="s">
        <v>32</v>
      </c>
      <c r="P8623" s="8" t="s">
        <v>22</v>
      </c>
      <c r="Q8623" s="8" t="s">
        <v>43001</v>
      </c>
      <c r="R8623" s="8" t="s">
        <v>46</v>
      </c>
      <c r="S8623" s="7" t="s">
        <v>43002</v>
      </c>
      <c r="T8623" s="7" t="s">
        <v>43003</v>
      </c>
    </row>
    <row r="8624" customHeight="1" spans="1:20">
      <c r="A8624" s="6">
        <v>45221</v>
      </c>
      <c r="B8624" s="7" t="s">
        <v>43004</v>
      </c>
      <c r="C8624" s="7" t="s">
        <v>6918</v>
      </c>
      <c r="D8624" s="8" t="s">
        <v>22</v>
      </c>
      <c r="E8624" s="7" t="s">
        <v>43005</v>
      </c>
      <c r="F8624" s="7" t="s">
        <v>43006</v>
      </c>
      <c r="G8624" s="8" t="s">
        <v>69</v>
      </c>
      <c r="H8624" s="8" t="s">
        <v>22</v>
      </c>
      <c r="I8624" s="8" t="s">
        <v>277</v>
      </c>
      <c r="J8624" s="8" t="s">
        <v>27</v>
      </c>
      <c r="K8624" s="8" t="s">
        <v>28</v>
      </c>
      <c r="L8624" s="8" t="s">
        <v>43</v>
      </c>
      <c r="M8624" s="7" t="s">
        <v>44</v>
      </c>
      <c r="N8624" s="7" t="s">
        <v>743</v>
      </c>
      <c r="O8624" s="8" t="s">
        <v>32</v>
      </c>
      <c r="P8624" s="8" t="s">
        <v>22</v>
      </c>
      <c r="Q8624" s="8" t="s">
        <v>43007</v>
      </c>
      <c r="R8624" s="8" t="s">
        <v>46</v>
      </c>
      <c r="S8624" s="7" t="s">
        <v>43008</v>
      </c>
      <c r="T8624" s="7" t="s">
        <v>22</v>
      </c>
    </row>
    <row r="8625" customHeight="1" spans="1:20">
      <c r="A8625" s="6">
        <v>45221</v>
      </c>
      <c r="B8625" s="7" t="s">
        <v>43009</v>
      </c>
      <c r="C8625" s="7" t="s">
        <v>6918</v>
      </c>
      <c r="D8625" s="8" t="s">
        <v>22</v>
      </c>
      <c r="E8625" s="7" t="s">
        <v>43005</v>
      </c>
      <c r="F8625" s="7" t="s">
        <v>43006</v>
      </c>
      <c r="G8625" s="8" t="s">
        <v>69</v>
      </c>
      <c r="H8625" s="8" t="s">
        <v>22</v>
      </c>
      <c r="I8625" s="8" t="s">
        <v>155</v>
      </c>
      <c r="J8625" s="8" t="s">
        <v>27</v>
      </c>
      <c r="K8625" s="8" t="s">
        <v>28</v>
      </c>
      <c r="L8625" s="8" t="s">
        <v>43</v>
      </c>
      <c r="M8625" s="7" t="s">
        <v>44</v>
      </c>
      <c r="N8625" s="7" t="s">
        <v>743</v>
      </c>
      <c r="O8625" s="8" t="s">
        <v>32</v>
      </c>
      <c r="P8625" s="8" t="s">
        <v>22</v>
      </c>
      <c r="Q8625" s="8" t="s">
        <v>43010</v>
      </c>
      <c r="R8625" s="8" t="s">
        <v>46</v>
      </c>
      <c r="S8625" s="7" t="s">
        <v>43011</v>
      </c>
      <c r="T8625" s="7" t="s">
        <v>22</v>
      </c>
    </row>
    <row r="8626" customHeight="1" spans="1:20">
      <c r="A8626" s="6">
        <v>45221</v>
      </c>
      <c r="B8626" s="7" t="s">
        <v>43012</v>
      </c>
      <c r="C8626" s="7" t="s">
        <v>6918</v>
      </c>
      <c r="D8626" s="8" t="s">
        <v>22</v>
      </c>
      <c r="E8626" s="7" t="s">
        <v>43013</v>
      </c>
      <c r="F8626" s="7" t="s">
        <v>43014</v>
      </c>
      <c r="G8626" s="8" t="s">
        <v>41</v>
      </c>
      <c r="H8626" s="8" t="s">
        <v>22</v>
      </c>
      <c r="I8626" s="8" t="s">
        <v>175</v>
      </c>
      <c r="J8626" s="8" t="s">
        <v>27</v>
      </c>
      <c r="K8626" s="8" t="s">
        <v>28</v>
      </c>
      <c r="L8626" s="8" t="s">
        <v>43</v>
      </c>
      <c r="M8626" s="7" t="s">
        <v>30</v>
      </c>
      <c r="N8626" s="7" t="s">
        <v>743</v>
      </c>
      <c r="O8626" s="8" t="s">
        <v>32</v>
      </c>
      <c r="P8626" s="8" t="s">
        <v>22</v>
      </c>
      <c r="Q8626" s="8" t="s">
        <v>43015</v>
      </c>
      <c r="R8626" s="8" t="s">
        <v>46</v>
      </c>
      <c r="S8626" s="7" t="s">
        <v>43016</v>
      </c>
      <c r="T8626" s="7" t="s">
        <v>43017</v>
      </c>
    </row>
    <row r="8627" customHeight="1" spans="1:20">
      <c r="A8627" s="6">
        <v>45221</v>
      </c>
      <c r="B8627" s="7" t="s">
        <v>43018</v>
      </c>
      <c r="C8627" s="7" t="s">
        <v>6918</v>
      </c>
      <c r="D8627" s="8" t="s">
        <v>22</v>
      </c>
      <c r="E8627" s="7" t="s">
        <v>43019</v>
      </c>
      <c r="F8627" s="7" t="s">
        <v>43020</v>
      </c>
      <c r="G8627" s="8" t="s">
        <v>41</v>
      </c>
      <c r="H8627" s="8" t="s">
        <v>148</v>
      </c>
      <c r="I8627" s="8" t="s">
        <v>155</v>
      </c>
      <c r="J8627" s="8" t="s">
        <v>27</v>
      </c>
      <c r="K8627" s="8" t="s">
        <v>28</v>
      </c>
      <c r="L8627" s="8" t="s">
        <v>43</v>
      </c>
      <c r="M8627" s="7" t="s">
        <v>30</v>
      </c>
      <c r="N8627" s="7" t="s">
        <v>743</v>
      </c>
      <c r="O8627" s="8" t="s">
        <v>32</v>
      </c>
      <c r="P8627" s="8" t="s">
        <v>22</v>
      </c>
      <c r="Q8627" s="8" t="s">
        <v>43021</v>
      </c>
      <c r="R8627" s="8" t="s">
        <v>46</v>
      </c>
      <c r="S8627" s="7" t="s">
        <v>43022</v>
      </c>
      <c r="T8627" s="7" t="s">
        <v>43023</v>
      </c>
    </row>
    <row r="8628" customHeight="1" spans="1:20">
      <c r="A8628" s="6">
        <v>45221</v>
      </c>
      <c r="B8628" s="7" t="s">
        <v>43024</v>
      </c>
      <c r="C8628" s="7" t="s">
        <v>5629</v>
      </c>
      <c r="D8628" s="8" t="s">
        <v>22</v>
      </c>
      <c r="E8628" s="7" t="s">
        <v>43025</v>
      </c>
      <c r="F8628" s="7" t="s">
        <v>43026</v>
      </c>
      <c r="G8628" s="8" t="s">
        <v>82</v>
      </c>
      <c r="H8628" s="8" t="s">
        <v>22</v>
      </c>
      <c r="I8628" s="8" t="s">
        <v>5632</v>
      </c>
      <c r="J8628" s="8" t="s">
        <v>27</v>
      </c>
      <c r="K8628" s="8" t="s">
        <v>28</v>
      </c>
      <c r="L8628" s="8" t="s">
        <v>43</v>
      </c>
      <c r="M8628" s="7" t="s">
        <v>169</v>
      </c>
      <c r="N8628" s="7" t="s">
        <v>5633</v>
      </c>
      <c r="O8628" s="8" t="s">
        <v>32</v>
      </c>
      <c r="P8628" s="8" t="s">
        <v>22</v>
      </c>
      <c r="Q8628" s="8" t="s">
        <v>43027</v>
      </c>
      <c r="R8628" s="8" t="s">
        <v>168</v>
      </c>
      <c r="S8628" s="7" t="s">
        <v>43028</v>
      </c>
      <c r="T8628" s="7" t="s">
        <v>5717</v>
      </c>
    </row>
    <row r="8629" customHeight="1" spans="1:20">
      <c r="A8629" s="6">
        <v>45221</v>
      </c>
      <c r="B8629" s="7" t="s">
        <v>43029</v>
      </c>
      <c r="C8629" s="7" t="s">
        <v>5629</v>
      </c>
      <c r="D8629" s="8" t="s">
        <v>22</v>
      </c>
      <c r="E8629" s="7" t="s">
        <v>43030</v>
      </c>
      <c r="F8629" s="7" t="s">
        <v>43031</v>
      </c>
      <c r="G8629" s="8" t="s">
        <v>82</v>
      </c>
      <c r="H8629" s="8" t="s">
        <v>22</v>
      </c>
      <c r="I8629" s="8" t="s">
        <v>5632</v>
      </c>
      <c r="J8629" s="8" t="s">
        <v>27</v>
      </c>
      <c r="K8629" s="8" t="s">
        <v>28</v>
      </c>
      <c r="L8629" s="8" t="s">
        <v>43</v>
      </c>
      <c r="M8629" s="7" t="s">
        <v>169</v>
      </c>
      <c r="N8629" s="7" t="s">
        <v>5633</v>
      </c>
      <c r="O8629" s="8" t="s">
        <v>32</v>
      </c>
      <c r="P8629" s="8" t="s">
        <v>22</v>
      </c>
      <c r="Q8629" s="8" t="s">
        <v>43032</v>
      </c>
      <c r="R8629" s="8" t="s">
        <v>168</v>
      </c>
      <c r="S8629" s="7" t="s">
        <v>43033</v>
      </c>
      <c r="T8629" s="7" t="s">
        <v>5655</v>
      </c>
    </row>
    <row r="8630" customHeight="1" spans="1:20">
      <c r="A8630" s="6">
        <v>45221</v>
      </c>
      <c r="B8630" s="7" t="s">
        <v>43034</v>
      </c>
      <c r="C8630" s="7" t="s">
        <v>5644</v>
      </c>
      <c r="D8630" s="8" t="s">
        <v>22</v>
      </c>
      <c r="E8630" s="7" t="s">
        <v>43035</v>
      </c>
      <c r="F8630" s="7" t="s">
        <v>43036</v>
      </c>
      <c r="G8630" s="8" t="s">
        <v>82</v>
      </c>
      <c r="H8630" s="8" t="s">
        <v>110</v>
      </c>
      <c r="I8630" s="8" t="s">
        <v>168</v>
      </c>
      <c r="J8630" s="8" t="s">
        <v>27</v>
      </c>
      <c r="K8630" s="8" t="s">
        <v>28</v>
      </c>
      <c r="L8630" s="8" t="s">
        <v>43</v>
      </c>
      <c r="M8630" s="7" t="s">
        <v>169</v>
      </c>
      <c r="N8630" s="7" t="s">
        <v>5633</v>
      </c>
      <c r="O8630" s="8" t="s">
        <v>32</v>
      </c>
      <c r="P8630" s="8" t="s">
        <v>22</v>
      </c>
      <c r="Q8630" s="8" t="s">
        <v>43037</v>
      </c>
      <c r="R8630" s="8" t="s">
        <v>168</v>
      </c>
      <c r="S8630" s="7" t="s">
        <v>43038</v>
      </c>
      <c r="T8630" s="7" t="s">
        <v>6081</v>
      </c>
    </row>
    <row r="8631" customHeight="1" spans="1:20">
      <c r="A8631" s="6">
        <v>45221</v>
      </c>
      <c r="B8631" s="7" t="s">
        <v>43039</v>
      </c>
      <c r="C8631" s="7" t="s">
        <v>5629</v>
      </c>
      <c r="D8631" s="8" t="s">
        <v>22</v>
      </c>
      <c r="E8631" s="7" t="s">
        <v>43040</v>
      </c>
      <c r="F8631" s="7" t="s">
        <v>43041</v>
      </c>
      <c r="G8631" s="8" t="s">
        <v>82</v>
      </c>
      <c r="H8631" s="8" t="s">
        <v>22</v>
      </c>
      <c r="I8631" s="8" t="s">
        <v>5632</v>
      </c>
      <c r="J8631" s="8" t="s">
        <v>27</v>
      </c>
      <c r="K8631" s="8" t="s">
        <v>28</v>
      </c>
      <c r="L8631" s="8" t="s">
        <v>43</v>
      </c>
      <c r="M8631" s="7" t="s">
        <v>169</v>
      </c>
      <c r="N8631" s="7" t="s">
        <v>5633</v>
      </c>
      <c r="O8631" s="8" t="s">
        <v>32</v>
      </c>
      <c r="P8631" s="8" t="s">
        <v>22</v>
      </c>
      <c r="Q8631" s="8" t="s">
        <v>43042</v>
      </c>
      <c r="R8631" s="8" t="s">
        <v>168</v>
      </c>
      <c r="S8631" s="7" t="s">
        <v>43043</v>
      </c>
      <c r="T8631" s="7" t="s">
        <v>5668</v>
      </c>
    </row>
    <row r="8632" customHeight="1" spans="1:20">
      <c r="A8632" s="6">
        <v>45221</v>
      </c>
      <c r="B8632" s="7" t="s">
        <v>43044</v>
      </c>
      <c r="C8632" s="7" t="s">
        <v>5629</v>
      </c>
      <c r="D8632" s="8" t="s">
        <v>22</v>
      </c>
      <c r="E8632" s="7" t="s">
        <v>43045</v>
      </c>
      <c r="F8632" s="7" t="s">
        <v>43046</v>
      </c>
      <c r="G8632" s="8" t="s">
        <v>82</v>
      </c>
      <c r="H8632" s="8" t="s">
        <v>148</v>
      </c>
      <c r="I8632" s="8" t="s">
        <v>5632</v>
      </c>
      <c r="J8632" s="8" t="s">
        <v>27</v>
      </c>
      <c r="K8632" s="8" t="s">
        <v>28</v>
      </c>
      <c r="L8632" s="8" t="s">
        <v>43</v>
      </c>
      <c r="M8632" s="7" t="s">
        <v>169</v>
      </c>
      <c r="N8632" s="7" t="s">
        <v>5633</v>
      </c>
      <c r="O8632" s="8" t="s">
        <v>32</v>
      </c>
      <c r="P8632" s="8" t="s">
        <v>22</v>
      </c>
      <c r="Q8632" s="8" t="s">
        <v>43047</v>
      </c>
      <c r="R8632" s="8" t="s">
        <v>168</v>
      </c>
      <c r="S8632" s="7" t="s">
        <v>43048</v>
      </c>
      <c r="T8632" s="7" t="s">
        <v>5655</v>
      </c>
    </row>
    <row r="8633" customHeight="1" spans="1:20">
      <c r="A8633" s="6">
        <v>45221</v>
      </c>
      <c r="B8633" s="7" t="s">
        <v>43049</v>
      </c>
      <c r="C8633" s="7" t="s">
        <v>6050</v>
      </c>
      <c r="D8633" s="8" t="s">
        <v>22</v>
      </c>
      <c r="E8633" s="7" t="s">
        <v>43050</v>
      </c>
      <c r="F8633" s="7" t="s">
        <v>22</v>
      </c>
      <c r="G8633" s="8" t="s">
        <v>22</v>
      </c>
      <c r="H8633" s="8" t="s">
        <v>22</v>
      </c>
      <c r="I8633" s="8" t="s">
        <v>448</v>
      </c>
      <c r="J8633" s="8" t="s">
        <v>27</v>
      </c>
      <c r="K8633" s="8" t="s">
        <v>28</v>
      </c>
      <c r="L8633" s="8" t="s">
        <v>43</v>
      </c>
      <c r="M8633" s="7" t="s">
        <v>30</v>
      </c>
      <c r="N8633" s="7" t="s">
        <v>5633</v>
      </c>
      <c r="O8633" s="8" t="s">
        <v>32</v>
      </c>
      <c r="P8633" s="8" t="s">
        <v>22</v>
      </c>
      <c r="Q8633" s="8" t="s">
        <v>43051</v>
      </c>
      <c r="R8633" s="8" t="s">
        <v>168</v>
      </c>
      <c r="S8633" s="7" t="s">
        <v>43052</v>
      </c>
      <c r="T8633" s="7" t="s">
        <v>6054</v>
      </c>
    </row>
    <row r="8634" customHeight="1" spans="1:20">
      <c r="A8634" s="6">
        <v>45221</v>
      </c>
      <c r="B8634" s="7" t="s">
        <v>43053</v>
      </c>
      <c r="C8634" s="7" t="s">
        <v>5629</v>
      </c>
      <c r="D8634" s="8" t="s">
        <v>22</v>
      </c>
      <c r="E8634" s="7" t="s">
        <v>43054</v>
      </c>
      <c r="F8634" s="7" t="s">
        <v>43055</v>
      </c>
      <c r="G8634" s="8" t="s">
        <v>82</v>
      </c>
      <c r="H8634" s="8" t="s">
        <v>137</v>
      </c>
      <c r="I8634" s="8" t="s">
        <v>5632</v>
      </c>
      <c r="J8634" s="8" t="s">
        <v>27</v>
      </c>
      <c r="K8634" s="8" t="s">
        <v>28</v>
      </c>
      <c r="L8634" s="8" t="s">
        <v>43</v>
      </c>
      <c r="M8634" s="7" t="s">
        <v>169</v>
      </c>
      <c r="N8634" s="7" t="s">
        <v>5633</v>
      </c>
      <c r="O8634" s="8" t="s">
        <v>32</v>
      </c>
      <c r="P8634" s="8" t="s">
        <v>22</v>
      </c>
      <c r="Q8634" s="8" t="s">
        <v>43056</v>
      </c>
      <c r="R8634" s="8" t="s">
        <v>168</v>
      </c>
      <c r="S8634" s="7" t="s">
        <v>43057</v>
      </c>
      <c r="T8634" s="7" t="s">
        <v>6102</v>
      </c>
    </row>
    <row r="8635" customHeight="1" spans="1:20">
      <c r="A8635" s="6">
        <v>45221</v>
      </c>
      <c r="B8635" s="7" t="s">
        <v>43058</v>
      </c>
      <c r="C8635" s="7" t="s">
        <v>5644</v>
      </c>
      <c r="D8635" s="8" t="s">
        <v>22</v>
      </c>
      <c r="E8635" s="7" t="s">
        <v>43059</v>
      </c>
      <c r="F8635" s="7" t="s">
        <v>43060</v>
      </c>
      <c r="G8635" s="8" t="s">
        <v>82</v>
      </c>
      <c r="H8635" s="8" t="s">
        <v>110</v>
      </c>
      <c r="I8635" s="8" t="s">
        <v>168</v>
      </c>
      <c r="J8635" s="8" t="s">
        <v>27</v>
      </c>
      <c r="K8635" s="8" t="s">
        <v>28</v>
      </c>
      <c r="L8635" s="8" t="s">
        <v>43</v>
      </c>
      <c r="M8635" s="7" t="s">
        <v>169</v>
      </c>
      <c r="N8635" s="7" t="s">
        <v>5633</v>
      </c>
      <c r="O8635" s="8" t="s">
        <v>32</v>
      </c>
      <c r="P8635" s="8" t="s">
        <v>22</v>
      </c>
      <c r="Q8635" s="8" t="s">
        <v>43061</v>
      </c>
      <c r="R8635" s="8" t="s">
        <v>168</v>
      </c>
      <c r="S8635" s="7" t="s">
        <v>43062</v>
      </c>
      <c r="T8635" s="7" t="s">
        <v>5649</v>
      </c>
    </row>
    <row r="8636" customHeight="1" spans="1:20">
      <c r="A8636" s="6">
        <v>45221</v>
      </c>
      <c r="B8636" s="7" t="s">
        <v>43063</v>
      </c>
      <c r="C8636" s="7" t="s">
        <v>5629</v>
      </c>
      <c r="D8636" s="8" t="s">
        <v>22</v>
      </c>
      <c r="E8636" s="7" t="s">
        <v>43064</v>
      </c>
      <c r="F8636" s="7" t="s">
        <v>43065</v>
      </c>
      <c r="G8636" s="8" t="s">
        <v>82</v>
      </c>
      <c r="H8636" s="8" t="s">
        <v>22</v>
      </c>
      <c r="I8636" s="8" t="s">
        <v>5632</v>
      </c>
      <c r="J8636" s="8" t="s">
        <v>27</v>
      </c>
      <c r="K8636" s="8" t="s">
        <v>28</v>
      </c>
      <c r="L8636" s="8" t="s">
        <v>43</v>
      </c>
      <c r="M8636" s="7" t="s">
        <v>169</v>
      </c>
      <c r="N8636" s="7" t="s">
        <v>5633</v>
      </c>
      <c r="O8636" s="8" t="s">
        <v>32</v>
      </c>
      <c r="P8636" s="8" t="s">
        <v>22</v>
      </c>
      <c r="Q8636" s="8" t="s">
        <v>43066</v>
      </c>
      <c r="R8636" s="8" t="s">
        <v>168</v>
      </c>
      <c r="S8636" s="7" t="s">
        <v>43067</v>
      </c>
      <c r="T8636" s="7" t="s">
        <v>7779</v>
      </c>
    </row>
    <row r="8637" customHeight="1" spans="1:20">
      <c r="A8637" s="6">
        <v>45221</v>
      </c>
      <c r="B8637" s="7" t="s">
        <v>43068</v>
      </c>
      <c r="C8637" s="7" t="s">
        <v>5685</v>
      </c>
      <c r="D8637" s="8" t="s">
        <v>22</v>
      </c>
      <c r="E8637" s="7" t="s">
        <v>43069</v>
      </c>
      <c r="F8637" s="7" t="s">
        <v>21580</v>
      </c>
      <c r="G8637" s="8" t="s">
        <v>82</v>
      </c>
      <c r="H8637" s="8" t="s">
        <v>110</v>
      </c>
      <c r="I8637" s="8" t="s">
        <v>168</v>
      </c>
      <c r="J8637" s="8" t="s">
        <v>27</v>
      </c>
      <c r="K8637" s="8" t="s">
        <v>28</v>
      </c>
      <c r="L8637" s="8" t="s">
        <v>43</v>
      </c>
      <c r="M8637" s="7" t="s">
        <v>169</v>
      </c>
      <c r="N8637" s="7" t="s">
        <v>5633</v>
      </c>
      <c r="O8637" s="8" t="s">
        <v>32</v>
      </c>
      <c r="P8637" s="8" t="s">
        <v>22</v>
      </c>
      <c r="Q8637" s="8" t="s">
        <v>43070</v>
      </c>
      <c r="R8637" s="8" t="s">
        <v>168</v>
      </c>
      <c r="S8637" s="7" t="s">
        <v>43071</v>
      </c>
      <c r="T8637" s="7" t="s">
        <v>7784</v>
      </c>
    </row>
    <row r="8638" customHeight="1" spans="1:20">
      <c r="A8638" s="6">
        <v>45221</v>
      </c>
      <c r="B8638" s="7" t="s">
        <v>43072</v>
      </c>
      <c r="C8638" s="7" t="s">
        <v>5663</v>
      </c>
      <c r="D8638" s="8" t="s">
        <v>22</v>
      </c>
      <c r="E8638" s="7" t="s">
        <v>43073</v>
      </c>
      <c r="F8638" s="7" t="s">
        <v>43074</v>
      </c>
      <c r="G8638" s="8" t="s">
        <v>82</v>
      </c>
      <c r="H8638" s="8" t="s">
        <v>22</v>
      </c>
      <c r="I8638" s="8" t="s">
        <v>168</v>
      </c>
      <c r="J8638" s="8" t="s">
        <v>27</v>
      </c>
      <c r="K8638" s="8" t="s">
        <v>28</v>
      </c>
      <c r="L8638" s="8" t="s">
        <v>43</v>
      </c>
      <c r="M8638" s="7" t="s">
        <v>169</v>
      </c>
      <c r="N8638" s="7" t="s">
        <v>5633</v>
      </c>
      <c r="O8638" s="8" t="s">
        <v>32</v>
      </c>
      <c r="P8638" s="8" t="s">
        <v>22</v>
      </c>
      <c r="Q8638" s="8" t="s">
        <v>43075</v>
      </c>
      <c r="R8638" s="8" t="s">
        <v>168</v>
      </c>
      <c r="S8638" s="7" t="s">
        <v>43076</v>
      </c>
      <c r="T8638" s="7" t="s">
        <v>5690</v>
      </c>
    </row>
    <row r="8639" customHeight="1" spans="1:20">
      <c r="A8639" s="6">
        <v>45221</v>
      </c>
      <c r="B8639" s="7" t="s">
        <v>43077</v>
      </c>
      <c r="C8639" s="7" t="s">
        <v>5629</v>
      </c>
      <c r="D8639" s="8" t="s">
        <v>22</v>
      </c>
      <c r="E8639" s="7" t="s">
        <v>43078</v>
      </c>
      <c r="F8639" s="7" t="s">
        <v>43079</v>
      </c>
      <c r="G8639" s="8" t="s">
        <v>82</v>
      </c>
      <c r="H8639" s="8" t="s">
        <v>148</v>
      </c>
      <c r="I8639" s="8" t="s">
        <v>5632</v>
      </c>
      <c r="J8639" s="8" t="s">
        <v>27</v>
      </c>
      <c r="K8639" s="8" t="s">
        <v>28</v>
      </c>
      <c r="L8639" s="8" t="s">
        <v>43</v>
      </c>
      <c r="M8639" s="7" t="s">
        <v>169</v>
      </c>
      <c r="N8639" s="7" t="s">
        <v>5633</v>
      </c>
      <c r="O8639" s="8" t="s">
        <v>32</v>
      </c>
      <c r="P8639" s="8" t="s">
        <v>22</v>
      </c>
      <c r="Q8639" s="8" t="s">
        <v>43080</v>
      </c>
      <c r="R8639" s="8" t="s">
        <v>168</v>
      </c>
      <c r="S8639" s="7" t="s">
        <v>43081</v>
      </c>
      <c r="T8639" s="7" t="s">
        <v>5655</v>
      </c>
    </row>
    <row r="8640" customHeight="1" spans="1:20">
      <c r="A8640" s="6">
        <v>45221</v>
      </c>
      <c r="B8640" s="7" t="s">
        <v>43082</v>
      </c>
      <c r="C8640" s="7" t="s">
        <v>5629</v>
      </c>
      <c r="D8640" s="8" t="s">
        <v>22</v>
      </c>
      <c r="E8640" s="7" t="s">
        <v>43083</v>
      </c>
      <c r="F8640" s="7" t="s">
        <v>43084</v>
      </c>
      <c r="G8640" s="8" t="s">
        <v>82</v>
      </c>
      <c r="H8640" s="8" t="s">
        <v>137</v>
      </c>
      <c r="I8640" s="8" t="s">
        <v>5632</v>
      </c>
      <c r="J8640" s="8" t="s">
        <v>27</v>
      </c>
      <c r="K8640" s="8" t="s">
        <v>28</v>
      </c>
      <c r="L8640" s="8" t="s">
        <v>43</v>
      </c>
      <c r="M8640" s="7" t="s">
        <v>169</v>
      </c>
      <c r="N8640" s="7" t="s">
        <v>5633</v>
      </c>
      <c r="O8640" s="8" t="s">
        <v>32</v>
      </c>
      <c r="P8640" s="8" t="s">
        <v>22</v>
      </c>
      <c r="Q8640" s="8" t="s">
        <v>43085</v>
      </c>
      <c r="R8640" s="8" t="s">
        <v>168</v>
      </c>
      <c r="S8640" s="7" t="s">
        <v>43086</v>
      </c>
      <c r="T8640" s="7" t="s">
        <v>5668</v>
      </c>
    </row>
    <row r="8641" customHeight="1" spans="1:20">
      <c r="A8641" s="6">
        <v>45221</v>
      </c>
      <c r="B8641" s="7" t="s">
        <v>43087</v>
      </c>
      <c r="C8641" s="7" t="s">
        <v>5644</v>
      </c>
      <c r="D8641" s="8" t="s">
        <v>22</v>
      </c>
      <c r="E8641" s="7" t="s">
        <v>43088</v>
      </c>
      <c r="F8641" s="7" t="s">
        <v>43089</v>
      </c>
      <c r="G8641" s="8" t="s">
        <v>82</v>
      </c>
      <c r="H8641" s="8" t="s">
        <v>22</v>
      </c>
      <c r="I8641" s="8" t="s">
        <v>168</v>
      </c>
      <c r="J8641" s="8" t="s">
        <v>27</v>
      </c>
      <c r="K8641" s="8" t="s">
        <v>28</v>
      </c>
      <c r="L8641" s="8" t="s">
        <v>43</v>
      </c>
      <c r="M8641" s="7" t="s">
        <v>169</v>
      </c>
      <c r="N8641" s="7" t="s">
        <v>5633</v>
      </c>
      <c r="O8641" s="8" t="s">
        <v>32</v>
      </c>
      <c r="P8641" s="8" t="s">
        <v>22</v>
      </c>
      <c r="Q8641" s="8" t="s">
        <v>43090</v>
      </c>
      <c r="R8641" s="8" t="s">
        <v>168</v>
      </c>
      <c r="S8641" s="7" t="s">
        <v>43091</v>
      </c>
      <c r="T8641" s="7" t="s">
        <v>5690</v>
      </c>
    </row>
    <row r="8642" customHeight="1" spans="1:20">
      <c r="A8642" s="6">
        <v>45221</v>
      </c>
      <c r="B8642" s="7" t="s">
        <v>43092</v>
      </c>
      <c r="C8642" s="7" t="s">
        <v>5644</v>
      </c>
      <c r="D8642" s="8" t="s">
        <v>22</v>
      </c>
      <c r="E8642" s="7" t="s">
        <v>43093</v>
      </c>
      <c r="F8642" s="7" t="s">
        <v>43094</v>
      </c>
      <c r="G8642" s="8" t="s">
        <v>82</v>
      </c>
      <c r="H8642" s="8" t="s">
        <v>22</v>
      </c>
      <c r="I8642" s="8" t="s">
        <v>168</v>
      </c>
      <c r="J8642" s="8" t="s">
        <v>27</v>
      </c>
      <c r="K8642" s="8" t="s">
        <v>28</v>
      </c>
      <c r="L8642" s="8" t="s">
        <v>43</v>
      </c>
      <c r="M8642" s="7" t="s">
        <v>169</v>
      </c>
      <c r="N8642" s="7" t="s">
        <v>5633</v>
      </c>
      <c r="O8642" s="8" t="s">
        <v>32</v>
      </c>
      <c r="P8642" s="8" t="s">
        <v>22</v>
      </c>
      <c r="Q8642" s="8" t="s">
        <v>43095</v>
      </c>
      <c r="R8642" s="8" t="s">
        <v>168</v>
      </c>
      <c r="S8642" s="7" t="s">
        <v>43096</v>
      </c>
      <c r="T8642" s="7" t="s">
        <v>5649</v>
      </c>
    </row>
    <row r="8643" customHeight="1" spans="1:20">
      <c r="A8643" s="6">
        <v>45221</v>
      </c>
      <c r="B8643" s="7" t="s">
        <v>43097</v>
      </c>
      <c r="C8643" s="7" t="s">
        <v>5644</v>
      </c>
      <c r="D8643" s="8" t="s">
        <v>22</v>
      </c>
      <c r="E8643" s="7" t="s">
        <v>43098</v>
      </c>
      <c r="F8643" s="7" t="s">
        <v>8466</v>
      </c>
      <c r="G8643" s="8" t="s">
        <v>82</v>
      </c>
      <c r="H8643" s="8" t="s">
        <v>22</v>
      </c>
      <c r="I8643" s="8" t="s">
        <v>168</v>
      </c>
      <c r="J8643" s="8" t="s">
        <v>27</v>
      </c>
      <c r="K8643" s="8" t="s">
        <v>195</v>
      </c>
      <c r="L8643" s="8" t="s">
        <v>22</v>
      </c>
      <c r="M8643" s="7" t="s">
        <v>169</v>
      </c>
      <c r="N8643" s="7" t="s">
        <v>5633</v>
      </c>
      <c r="O8643" s="8" t="s">
        <v>32</v>
      </c>
      <c r="P8643" s="8" t="s">
        <v>22</v>
      </c>
      <c r="Q8643" s="8" t="s">
        <v>43099</v>
      </c>
      <c r="R8643" s="8" t="s">
        <v>168</v>
      </c>
      <c r="S8643" s="7" t="s">
        <v>43100</v>
      </c>
      <c r="T8643" s="7" t="s">
        <v>5655</v>
      </c>
    </row>
    <row r="8644" customHeight="1" spans="1:20">
      <c r="A8644" s="6">
        <v>45221</v>
      </c>
      <c r="B8644" s="7" t="s">
        <v>43101</v>
      </c>
      <c r="C8644" s="7" t="s">
        <v>5629</v>
      </c>
      <c r="D8644" s="8" t="s">
        <v>22</v>
      </c>
      <c r="E8644" s="7" t="s">
        <v>43102</v>
      </c>
      <c r="F8644" s="7" t="s">
        <v>43103</v>
      </c>
      <c r="G8644" s="8" t="s">
        <v>82</v>
      </c>
      <c r="H8644" s="8" t="s">
        <v>22</v>
      </c>
      <c r="I8644" s="8" t="s">
        <v>5632</v>
      </c>
      <c r="J8644" s="8" t="s">
        <v>27</v>
      </c>
      <c r="K8644" s="8" t="s">
        <v>28</v>
      </c>
      <c r="L8644" s="8" t="s">
        <v>43</v>
      </c>
      <c r="M8644" s="7" t="s">
        <v>169</v>
      </c>
      <c r="N8644" s="7" t="s">
        <v>5633</v>
      </c>
      <c r="O8644" s="8" t="s">
        <v>32</v>
      </c>
      <c r="P8644" s="8" t="s">
        <v>22</v>
      </c>
      <c r="Q8644" s="8" t="s">
        <v>43104</v>
      </c>
      <c r="R8644" s="8" t="s">
        <v>168</v>
      </c>
      <c r="S8644" s="7" t="s">
        <v>43105</v>
      </c>
      <c r="T8644" s="7" t="s">
        <v>5690</v>
      </c>
    </row>
    <row r="8645" customHeight="1" spans="1:20">
      <c r="A8645" s="6">
        <v>45221</v>
      </c>
      <c r="B8645" s="7" t="s">
        <v>43106</v>
      </c>
      <c r="C8645" s="7" t="s">
        <v>5629</v>
      </c>
      <c r="D8645" s="8" t="s">
        <v>22</v>
      </c>
      <c r="E8645" s="7" t="s">
        <v>43107</v>
      </c>
      <c r="F8645" s="7" t="s">
        <v>14844</v>
      </c>
      <c r="G8645" s="8" t="s">
        <v>82</v>
      </c>
      <c r="H8645" s="8" t="s">
        <v>22</v>
      </c>
      <c r="I8645" s="8" t="s">
        <v>5632</v>
      </c>
      <c r="J8645" s="8" t="s">
        <v>27</v>
      </c>
      <c r="K8645" s="8" t="s">
        <v>28</v>
      </c>
      <c r="L8645" s="8" t="s">
        <v>43</v>
      </c>
      <c r="M8645" s="7" t="s">
        <v>169</v>
      </c>
      <c r="N8645" s="7" t="s">
        <v>5633</v>
      </c>
      <c r="O8645" s="8" t="s">
        <v>32</v>
      </c>
      <c r="P8645" s="8" t="s">
        <v>22</v>
      </c>
      <c r="Q8645" s="8" t="s">
        <v>43108</v>
      </c>
      <c r="R8645" s="8" t="s">
        <v>168</v>
      </c>
      <c r="S8645" s="7" t="s">
        <v>43109</v>
      </c>
      <c r="T8645" s="7" t="s">
        <v>5668</v>
      </c>
    </row>
    <row r="8646" customHeight="1" spans="1:20">
      <c r="A8646" s="6">
        <v>45221</v>
      </c>
      <c r="B8646" s="7" t="s">
        <v>43110</v>
      </c>
      <c r="C8646" s="7" t="s">
        <v>5644</v>
      </c>
      <c r="D8646" s="8" t="s">
        <v>22</v>
      </c>
      <c r="E8646" s="7" t="s">
        <v>43111</v>
      </c>
      <c r="F8646" s="7" t="s">
        <v>43112</v>
      </c>
      <c r="G8646" s="8" t="s">
        <v>82</v>
      </c>
      <c r="H8646" s="8" t="s">
        <v>22</v>
      </c>
      <c r="I8646" s="8" t="s">
        <v>168</v>
      </c>
      <c r="J8646" s="8" t="s">
        <v>27</v>
      </c>
      <c r="K8646" s="8" t="s">
        <v>28</v>
      </c>
      <c r="L8646" s="8" t="s">
        <v>43</v>
      </c>
      <c r="M8646" s="7" t="s">
        <v>169</v>
      </c>
      <c r="N8646" s="7" t="s">
        <v>5633</v>
      </c>
      <c r="O8646" s="8" t="s">
        <v>32</v>
      </c>
      <c r="P8646" s="8" t="s">
        <v>22</v>
      </c>
      <c r="Q8646" s="8" t="s">
        <v>43113</v>
      </c>
      <c r="R8646" s="8" t="s">
        <v>168</v>
      </c>
      <c r="S8646" s="7" t="s">
        <v>43114</v>
      </c>
      <c r="T8646" s="7" t="s">
        <v>5668</v>
      </c>
    </row>
    <row r="8647" customHeight="1" spans="1:20">
      <c r="A8647" s="6">
        <v>45221</v>
      </c>
      <c r="B8647" s="7" t="s">
        <v>43115</v>
      </c>
      <c r="C8647" s="7" t="s">
        <v>5644</v>
      </c>
      <c r="D8647" s="8" t="s">
        <v>22</v>
      </c>
      <c r="E8647" s="7" t="s">
        <v>40019</v>
      </c>
      <c r="F8647" s="7" t="s">
        <v>40020</v>
      </c>
      <c r="G8647" s="8" t="s">
        <v>82</v>
      </c>
      <c r="H8647" s="8" t="s">
        <v>22</v>
      </c>
      <c r="I8647" s="8" t="s">
        <v>241</v>
      </c>
      <c r="J8647" s="8" t="s">
        <v>27</v>
      </c>
      <c r="K8647" s="8" t="s">
        <v>28</v>
      </c>
      <c r="L8647" s="8" t="s">
        <v>43</v>
      </c>
      <c r="M8647" s="7" t="s">
        <v>169</v>
      </c>
      <c r="N8647" s="7" t="s">
        <v>5633</v>
      </c>
      <c r="O8647" s="8" t="s">
        <v>32</v>
      </c>
      <c r="P8647" s="8" t="s">
        <v>22</v>
      </c>
      <c r="Q8647" s="8" t="s">
        <v>43116</v>
      </c>
      <c r="R8647" s="8" t="s">
        <v>168</v>
      </c>
      <c r="S8647" s="7" t="s">
        <v>43117</v>
      </c>
      <c r="T8647" s="7" t="s">
        <v>5740</v>
      </c>
    </row>
    <row r="8648" customHeight="1" spans="1:20">
      <c r="A8648" s="6">
        <v>45221</v>
      </c>
      <c r="B8648" s="7" t="s">
        <v>43118</v>
      </c>
      <c r="C8648" s="7" t="s">
        <v>5644</v>
      </c>
      <c r="D8648" s="8" t="s">
        <v>22</v>
      </c>
      <c r="E8648" s="7" t="s">
        <v>43119</v>
      </c>
      <c r="F8648" s="7" t="s">
        <v>43120</v>
      </c>
      <c r="G8648" s="8" t="s">
        <v>82</v>
      </c>
      <c r="H8648" s="8" t="s">
        <v>148</v>
      </c>
      <c r="I8648" s="8" t="s">
        <v>168</v>
      </c>
      <c r="J8648" s="8" t="s">
        <v>27</v>
      </c>
      <c r="K8648" s="8" t="s">
        <v>28</v>
      </c>
      <c r="L8648" s="8" t="s">
        <v>43</v>
      </c>
      <c r="M8648" s="7" t="s">
        <v>169</v>
      </c>
      <c r="N8648" s="7" t="s">
        <v>5633</v>
      </c>
      <c r="O8648" s="8" t="s">
        <v>32</v>
      </c>
      <c r="P8648" s="8" t="s">
        <v>22</v>
      </c>
      <c r="Q8648" s="8" t="s">
        <v>43121</v>
      </c>
      <c r="R8648" s="8" t="s">
        <v>168</v>
      </c>
      <c r="S8648" s="7" t="s">
        <v>43122</v>
      </c>
      <c r="T8648" s="7" t="s">
        <v>5668</v>
      </c>
    </row>
    <row r="8649" customHeight="1" spans="1:20">
      <c r="A8649" s="6">
        <v>45221</v>
      </c>
      <c r="B8649" s="7" t="s">
        <v>43123</v>
      </c>
      <c r="C8649" s="7" t="s">
        <v>5879</v>
      </c>
      <c r="D8649" s="8" t="s">
        <v>22</v>
      </c>
      <c r="E8649" s="7" t="s">
        <v>43124</v>
      </c>
      <c r="F8649" s="7" t="s">
        <v>43125</v>
      </c>
      <c r="G8649" s="8" t="s">
        <v>82</v>
      </c>
      <c r="H8649" s="8" t="s">
        <v>148</v>
      </c>
      <c r="I8649" s="8" t="s">
        <v>5737</v>
      </c>
      <c r="J8649" s="8" t="s">
        <v>27</v>
      </c>
      <c r="K8649" s="8" t="s">
        <v>28</v>
      </c>
      <c r="L8649" s="8" t="s">
        <v>43</v>
      </c>
      <c r="M8649" s="7" t="s">
        <v>169</v>
      </c>
      <c r="N8649" s="7" t="s">
        <v>5633</v>
      </c>
      <c r="O8649" s="8" t="s">
        <v>32</v>
      </c>
      <c r="P8649" s="8" t="s">
        <v>22</v>
      </c>
      <c r="Q8649" s="8" t="s">
        <v>43126</v>
      </c>
      <c r="R8649" s="8" t="s">
        <v>168</v>
      </c>
      <c r="S8649" s="7" t="s">
        <v>43127</v>
      </c>
      <c r="T8649" s="7" t="s">
        <v>5649</v>
      </c>
    </row>
    <row r="8650" customHeight="1" spans="1:20">
      <c r="A8650" s="6">
        <v>45221</v>
      </c>
      <c r="B8650" s="7" t="s">
        <v>43128</v>
      </c>
      <c r="C8650" s="7" t="s">
        <v>5644</v>
      </c>
      <c r="D8650" s="8" t="s">
        <v>22</v>
      </c>
      <c r="E8650" s="7" t="s">
        <v>43129</v>
      </c>
      <c r="F8650" s="7" t="s">
        <v>43130</v>
      </c>
      <c r="G8650" s="8" t="s">
        <v>82</v>
      </c>
      <c r="H8650" s="8" t="s">
        <v>22</v>
      </c>
      <c r="I8650" s="8" t="s">
        <v>168</v>
      </c>
      <c r="J8650" s="8" t="s">
        <v>27</v>
      </c>
      <c r="K8650" s="8" t="s">
        <v>28</v>
      </c>
      <c r="L8650" s="8" t="s">
        <v>43</v>
      </c>
      <c r="M8650" s="7" t="s">
        <v>169</v>
      </c>
      <c r="N8650" s="7" t="s">
        <v>5633</v>
      </c>
      <c r="O8650" s="8" t="s">
        <v>32</v>
      </c>
      <c r="P8650" s="8" t="s">
        <v>22</v>
      </c>
      <c r="Q8650" s="8" t="s">
        <v>43131</v>
      </c>
      <c r="R8650" s="8" t="s">
        <v>168</v>
      </c>
      <c r="S8650" s="7" t="s">
        <v>43132</v>
      </c>
      <c r="T8650" s="7" t="s">
        <v>5723</v>
      </c>
    </row>
    <row r="8651" customHeight="1" spans="1:20">
      <c r="A8651" s="6">
        <v>45221</v>
      </c>
      <c r="B8651" s="7" t="s">
        <v>43133</v>
      </c>
      <c r="C8651" s="7" t="s">
        <v>6023</v>
      </c>
      <c r="D8651" s="8" t="s">
        <v>22</v>
      </c>
      <c r="E8651" s="7" t="s">
        <v>43134</v>
      </c>
      <c r="F8651" s="7" t="s">
        <v>43135</v>
      </c>
      <c r="G8651" s="8" t="s">
        <v>82</v>
      </c>
      <c r="H8651" s="8" t="s">
        <v>110</v>
      </c>
      <c r="I8651" s="8" t="s">
        <v>168</v>
      </c>
      <c r="J8651" s="8" t="s">
        <v>27</v>
      </c>
      <c r="K8651" s="8" t="s">
        <v>28</v>
      </c>
      <c r="L8651" s="8" t="s">
        <v>43</v>
      </c>
      <c r="M8651" s="7" t="s">
        <v>6026</v>
      </c>
      <c r="N8651" s="7" t="s">
        <v>5633</v>
      </c>
      <c r="O8651" s="8" t="s">
        <v>32</v>
      </c>
      <c r="P8651" s="8" t="s">
        <v>22</v>
      </c>
      <c r="Q8651" s="8" t="s">
        <v>43136</v>
      </c>
      <c r="R8651" s="8" t="s">
        <v>168</v>
      </c>
      <c r="S8651" s="7" t="s">
        <v>43137</v>
      </c>
      <c r="T8651" s="7" t="s">
        <v>5668</v>
      </c>
    </row>
    <row r="8652" customHeight="1" spans="1:20">
      <c r="A8652" s="6">
        <v>45221</v>
      </c>
      <c r="B8652" s="7" t="s">
        <v>43138</v>
      </c>
      <c r="C8652" s="7" t="s">
        <v>5629</v>
      </c>
      <c r="D8652" s="8" t="s">
        <v>22</v>
      </c>
      <c r="E8652" s="7" t="s">
        <v>43139</v>
      </c>
      <c r="F8652" s="7" t="s">
        <v>43140</v>
      </c>
      <c r="G8652" s="8" t="s">
        <v>82</v>
      </c>
      <c r="H8652" s="8" t="s">
        <v>22</v>
      </c>
      <c r="I8652" s="8" t="s">
        <v>5632</v>
      </c>
      <c r="J8652" s="8" t="s">
        <v>27</v>
      </c>
      <c r="K8652" s="8" t="s">
        <v>28</v>
      </c>
      <c r="L8652" s="8" t="s">
        <v>43</v>
      </c>
      <c r="M8652" s="7" t="s">
        <v>169</v>
      </c>
      <c r="N8652" s="7" t="s">
        <v>5633</v>
      </c>
      <c r="O8652" s="8" t="s">
        <v>32</v>
      </c>
      <c r="P8652" s="8" t="s">
        <v>22</v>
      </c>
      <c r="Q8652" s="8" t="s">
        <v>43141</v>
      </c>
      <c r="R8652" s="8" t="s">
        <v>168</v>
      </c>
      <c r="S8652" s="7" t="s">
        <v>43142</v>
      </c>
      <c r="T8652" s="7" t="s">
        <v>5717</v>
      </c>
    </row>
    <row r="8653" customHeight="1" spans="1:20">
      <c r="A8653" s="6">
        <v>45221</v>
      </c>
      <c r="B8653" s="7" t="s">
        <v>43143</v>
      </c>
      <c r="C8653" s="7" t="s">
        <v>5629</v>
      </c>
      <c r="D8653" s="8" t="s">
        <v>22</v>
      </c>
      <c r="E8653" s="7" t="s">
        <v>43144</v>
      </c>
      <c r="F8653" s="7" t="s">
        <v>31885</v>
      </c>
      <c r="G8653" s="8" t="s">
        <v>82</v>
      </c>
      <c r="H8653" s="8" t="s">
        <v>22</v>
      </c>
      <c r="I8653" s="8" t="s">
        <v>5632</v>
      </c>
      <c r="J8653" s="8" t="s">
        <v>27</v>
      </c>
      <c r="K8653" s="8" t="s">
        <v>28</v>
      </c>
      <c r="L8653" s="8" t="s">
        <v>43</v>
      </c>
      <c r="M8653" s="7" t="s">
        <v>169</v>
      </c>
      <c r="N8653" s="7" t="s">
        <v>5633</v>
      </c>
      <c r="O8653" s="8" t="s">
        <v>32</v>
      </c>
      <c r="P8653" s="8" t="s">
        <v>22</v>
      </c>
      <c r="Q8653" s="8" t="s">
        <v>43145</v>
      </c>
      <c r="R8653" s="8" t="s">
        <v>168</v>
      </c>
      <c r="S8653" s="7" t="s">
        <v>43146</v>
      </c>
      <c r="T8653" s="7" t="s">
        <v>5751</v>
      </c>
    </row>
    <row r="8654" customHeight="1" spans="1:20">
      <c r="A8654" s="6">
        <v>45221</v>
      </c>
      <c r="B8654" s="7" t="s">
        <v>43147</v>
      </c>
      <c r="C8654" s="7" t="s">
        <v>5644</v>
      </c>
      <c r="D8654" s="8" t="s">
        <v>22</v>
      </c>
      <c r="E8654" s="7" t="s">
        <v>43148</v>
      </c>
      <c r="F8654" s="7" t="s">
        <v>4732</v>
      </c>
      <c r="G8654" s="8" t="s">
        <v>82</v>
      </c>
      <c r="H8654" s="8" t="s">
        <v>22</v>
      </c>
      <c r="I8654" s="8" t="s">
        <v>168</v>
      </c>
      <c r="J8654" s="8" t="s">
        <v>27</v>
      </c>
      <c r="K8654" s="8" t="s">
        <v>28</v>
      </c>
      <c r="L8654" s="8" t="s">
        <v>43</v>
      </c>
      <c r="M8654" s="7" t="s">
        <v>169</v>
      </c>
      <c r="N8654" s="7" t="s">
        <v>5633</v>
      </c>
      <c r="O8654" s="8" t="s">
        <v>32</v>
      </c>
      <c r="P8654" s="8" t="s">
        <v>22</v>
      </c>
      <c r="Q8654" s="8" t="s">
        <v>43149</v>
      </c>
      <c r="R8654" s="8" t="s">
        <v>168</v>
      </c>
      <c r="S8654" s="7" t="s">
        <v>43150</v>
      </c>
      <c r="T8654" s="7" t="s">
        <v>5668</v>
      </c>
    </row>
    <row r="8655" customHeight="1" spans="1:20">
      <c r="A8655" s="6">
        <v>45221</v>
      </c>
      <c r="B8655" s="7" t="s">
        <v>43151</v>
      </c>
      <c r="C8655" s="7" t="s">
        <v>5629</v>
      </c>
      <c r="D8655" s="8" t="s">
        <v>22</v>
      </c>
      <c r="E8655" s="7" t="s">
        <v>43152</v>
      </c>
      <c r="F8655" s="7" t="s">
        <v>43153</v>
      </c>
      <c r="G8655" s="8" t="s">
        <v>82</v>
      </c>
      <c r="H8655" s="8" t="s">
        <v>148</v>
      </c>
      <c r="I8655" s="8" t="s">
        <v>5632</v>
      </c>
      <c r="J8655" s="8" t="s">
        <v>27</v>
      </c>
      <c r="K8655" s="8" t="s">
        <v>28</v>
      </c>
      <c r="L8655" s="8" t="s">
        <v>43</v>
      </c>
      <c r="M8655" s="7" t="s">
        <v>169</v>
      </c>
      <c r="N8655" s="7" t="s">
        <v>5633</v>
      </c>
      <c r="O8655" s="8" t="s">
        <v>32</v>
      </c>
      <c r="P8655" s="8" t="s">
        <v>22</v>
      </c>
      <c r="Q8655" s="8" t="s">
        <v>43154</v>
      </c>
      <c r="R8655" s="8" t="s">
        <v>168</v>
      </c>
      <c r="S8655" s="7" t="s">
        <v>43155</v>
      </c>
      <c r="T8655" s="7" t="s">
        <v>5717</v>
      </c>
    </row>
    <row r="8656" customHeight="1" spans="1:20">
      <c r="A8656" s="6">
        <v>45221</v>
      </c>
      <c r="B8656" s="7" t="s">
        <v>43156</v>
      </c>
      <c r="C8656" s="7" t="s">
        <v>5879</v>
      </c>
      <c r="D8656" s="8" t="s">
        <v>22</v>
      </c>
      <c r="E8656" s="7" t="s">
        <v>43157</v>
      </c>
      <c r="F8656" s="7" t="s">
        <v>43158</v>
      </c>
      <c r="G8656" s="8" t="s">
        <v>82</v>
      </c>
      <c r="H8656" s="8" t="s">
        <v>22</v>
      </c>
      <c r="I8656" s="8" t="s">
        <v>5737</v>
      </c>
      <c r="J8656" s="8" t="s">
        <v>27</v>
      </c>
      <c r="K8656" s="8" t="s">
        <v>28</v>
      </c>
      <c r="L8656" s="8" t="s">
        <v>43</v>
      </c>
      <c r="M8656" s="7" t="s">
        <v>169</v>
      </c>
      <c r="N8656" s="7" t="s">
        <v>5633</v>
      </c>
      <c r="O8656" s="8" t="s">
        <v>32</v>
      </c>
      <c r="P8656" s="8" t="s">
        <v>22</v>
      </c>
      <c r="Q8656" s="8" t="s">
        <v>43159</v>
      </c>
      <c r="R8656" s="8" t="s">
        <v>168</v>
      </c>
      <c r="S8656" s="7" t="s">
        <v>43160</v>
      </c>
      <c r="T8656" s="7" t="s">
        <v>5636</v>
      </c>
    </row>
    <row r="8657" customHeight="1" spans="1:20">
      <c r="A8657" s="6">
        <v>45221</v>
      </c>
      <c r="B8657" s="7" t="s">
        <v>43161</v>
      </c>
      <c r="C8657" s="7" t="s">
        <v>5644</v>
      </c>
      <c r="D8657" s="8" t="s">
        <v>22</v>
      </c>
      <c r="E8657" s="7" t="s">
        <v>43162</v>
      </c>
      <c r="F8657" s="7" t="s">
        <v>43163</v>
      </c>
      <c r="G8657" s="8" t="s">
        <v>82</v>
      </c>
      <c r="H8657" s="8" t="s">
        <v>22</v>
      </c>
      <c r="I8657" s="8" t="s">
        <v>168</v>
      </c>
      <c r="J8657" s="8" t="s">
        <v>27</v>
      </c>
      <c r="K8657" s="8" t="s">
        <v>28</v>
      </c>
      <c r="L8657" s="8" t="s">
        <v>43</v>
      </c>
      <c r="M8657" s="7" t="s">
        <v>169</v>
      </c>
      <c r="N8657" s="7" t="s">
        <v>5633</v>
      </c>
      <c r="O8657" s="8" t="s">
        <v>32</v>
      </c>
      <c r="P8657" s="8" t="s">
        <v>22</v>
      </c>
      <c r="Q8657" s="8" t="s">
        <v>43164</v>
      </c>
      <c r="R8657" s="8" t="s">
        <v>168</v>
      </c>
      <c r="S8657" s="7" t="s">
        <v>43165</v>
      </c>
      <c r="T8657" s="7" t="s">
        <v>5668</v>
      </c>
    </row>
    <row r="8658" customHeight="1" spans="1:20">
      <c r="A8658" s="6">
        <v>45221</v>
      </c>
      <c r="B8658" s="7" t="s">
        <v>43166</v>
      </c>
      <c r="C8658" s="7" t="s">
        <v>5629</v>
      </c>
      <c r="D8658" s="8" t="s">
        <v>22</v>
      </c>
      <c r="E8658" s="7" t="s">
        <v>43167</v>
      </c>
      <c r="F8658" s="7" t="s">
        <v>43168</v>
      </c>
      <c r="G8658" s="8" t="s">
        <v>82</v>
      </c>
      <c r="H8658" s="8" t="s">
        <v>22</v>
      </c>
      <c r="I8658" s="8" t="s">
        <v>5632</v>
      </c>
      <c r="J8658" s="8" t="s">
        <v>27</v>
      </c>
      <c r="K8658" s="8" t="s">
        <v>28</v>
      </c>
      <c r="L8658" s="8" t="s">
        <v>43</v>
      </c>
      <c r="M8658" s="7" t="s">
        <v>169</v>
      </c>
      <c r="N8658" s="7" t="s">
        <v>5633</v>
      </c>
      <c r="O8658" s="8" t="s">
        <v>32</v>
      </c>
      <c r="P8658" s="8" t="s">
        <v>22</v>
      </c>
      <c r="Q8658" s="8" t="s">
        <v>43169</v>
      </c>
      <c r="R8658" s="8" t="s">
        <v>168</v>
      </c>
      <c r="S8658" s="7" t="s">
        <v>43170</v>
      </c>
      <c r="T8658" s="7" t="s">
        <v>5655</v>
      </c>
    </row>
    <row r="8659" customHeight="1" spans="1:20">
      <c r="A8659" s="6">
        <v>45221</v>
      </c>
      <c r="B8659" s="7" t="s">
        <v>43171</v>
      </c>
      <c r="C8659" s="7" t="s">
        <v>5629</v>
      </c>
      <c r="D8659" s="8" t="s">
        <v>22</v>
      </c>
      <c r="E8659" s="7" t="s">
        <v>43172</v>
      </c>
      <c r="F8659" s="7" t="s">
        <v>43173</v>
      </c>
      <c r="G8659" s="8" t="s">
        <v>82</v>
      </c>
      <c r="H8659" s="8" t="s">
        <v>22</v>
      </c>
      <c r="I8659" s="8" t="s">
        <v>5632</v>
      </c>
      <c r="J8659" s="8" t="s">
        <v>27</v>
      </c>
      <c r="K8659" s="8" t="s">
        <v>28</v>
      </c>
      <c r="L8659" s="8" t="s">
        <v>43</v>
      </c>
      <c r="M8659" s="7" t="s">
        <v>169</v>
      </c>
      <c r="N8659" s="7" t="s">
        <v>5633</v>
      </c>
      <c r="O8659" s="8" t="s">
        <v>32</v>
      </c>
      <c r="P8659" s="8" t="s">
        <v>22</v>
      </c>
      <c r="Q8659" s="8" t="s">
        <v>43174</v>
      </c>
      <c r="R8659" s="8" t="s">
        <v>168</v>
      </c>
      <c r="S8659" s="7" t="s">
        <v>43175</v>
      </c>
      <c r="T8659" s="7" t="s">
        <v>5636</v>
      </c>
    </row>
    <row r="8660" customHeight="1" spans="1:20">
      <c r="A8660" s="6">
        <v>45221</v>
      </c>
      <c r="B8660" s="7" t="s">
        <v>43176</v>
      </c>
      <c r="C8660" s="7" t="s">
        <v>5629</v>
      </c>
      <c r="D8660" s="8" t="s">
        <v>22</v>
      </c>
      <c r="E8660" s="7" t="s">
        <v>43177</v>
      </c>
      <c r="F8660" s="7" t="s">
        <v>43178</v>
      </c>
      <c r="G8660" s="8" t="s">
        <v>82</v>
      </c>
      <c r="H8660" s="8" t="s">
        <v>110</v>
      </c>
      <c r="I8660" s="8" t="s">
        <v>5632</v>
      </c>
      <c r="J8660" s="8" t="s">
        <v>27</v>
      </c>
      <c r="K8660" s="8" t="s">
        <v>28</v>
      </c>
      <c r="L8660" s="8" t="s">
        <v>43</v>
      </c>
      <c r="M8660" s="7" t="s">
        <v>169</v>
      </c>
      <c r="N8660" s="7" t="s">
        <v>5633</v>
      </c>
      <c r="O8660" s="8" t="s">
        <v>32</v>
      </c>
      <c r="P8660" s="8" t="s">
        <v>22</v>
      </c>
      <c r="Q8660" s="8" t="s">
        <v>43179</v>
      </c>
      <c r="R8660" s="8" t="s">
        <v>168</v>
      </c>
      <c r="S8660" s="7" t="s">
        <v>43180</v>
      </c>
      <c r="T8660" s="7" t="s">
        <v>5636</v>
      </c>
    </row>
    <row r="8661" customHeight="1" spans="1:20">
      <c r="A8661" s="6">
        <v>45221</v>
      </c>
      <c r="B8661" s="7" t="s">
        <v>43181</v>
      </c>
      <c r="C8661" s="7" t="s">
        <v>5644</v>
      </c>
      <c r="D8661" s="8" t="s">
        <v>22</v>
      </c>
      <c r="E8661" s="7" t="s">
        <v>43182</v>
      </c>
      <c r="F8661" s="7" t="s">
        <v>43183</v>
      </c>
      <c r="G8661" s="8" t="s">
        <v>82</v>
      </c>
      <c r="H8661" s="8" t="s">
        <v>22</v>
      </c>
      <c r="I8661" s="8" t="s">
        <v>168</v>
      </c>
      <c r="J8661" s="8" t="s">
        <v>27</v>
      </c>
      <c r="K8661" s="8" t="s">
        <v>28</v>
      </c>
      <c r="L8661" s="8" t="s">
        <v>43</v>
      </c>
      <c r="M8661" s="7" t="s">
        <v>169</v>
      </c>
      <c r="N8661" s="7" t="s">
        <v>5633</v>
      </c>
      <c r="O8661" s="8" t="s">
        <v>32</v>
      </c>
      <c r="P8661" s="8" t="s">
        <v>22</v>
      </c>
      <c r="Q8661" s="8" t="s">
        <v>43184</v>
      </c>
      <c r="R8661" s="8" t="s">
        <v>168</v>
      </c>
      <c r="S8661" s="7" t="s">
        <v>43185</v>
      </c>
      <c r="T8661" s="7" t="s">
        <v>5655</v>
      </c>
    </row>
    <row r="8662" customHeight="1" spans="1:20">
      <c r="A8662" s="6">
        <v>45221</v>
      </c>
      <c r="B8662" s="7" t="s">
        <v>43186</v>
      </c>
      <c r="C8662" s="7" t="s">
        <v>5644</v>
      </c>
      <c r="D8662" s="8" t="s">
        <v>22</v>
      </c>
      <c r="E8662" s="7" t="s">
        <v>43187</v>
      </c>
      <c r="F8662" s="7" t="s">
        <v>43188</v>
      </c>
      <c r="G8662" s="8" t="s">
        <v>82</v>
      </c>
      <c r="H8662" s="8" t="s">
        <v>110</v>
      </c>
      <c r="I8662" s="8" t="s">
        <v>168</v>
      </c>
      <c r="J8662" s="8" t="s">
        <v>27</v>
      </c>
      <c r="K8662" s="8" t="s">
        <v>28</v>
      </c>
      <c r="L8662" s="8" t="s">
        <v>43</v>
      </c>
      <c r="M8662" s="7" t="s">
        <v>169</v>
      </c>
      <c r="N8662" s="7" t="s">
        <v>5633</v>
      </c>
      <c r="O8662" s="8" t="s">
        <v>32</v>
      </c>
      <c r="P8662" s="8" t="s">
        <v>22</v>
      </c>
      <c r="Q8662" s="8" t="s">
        <v>43189</v>
      </c>
      <c r="R8662" s="8" t="s">
        <v>168</v>
      </c>
      <c r="S8662" s="7" t="s">
        <v>43190</v>
      </c>
      <c r="T8662" s="7" t="s">
        <v>5649</v>
      </c>
    </row>
    <row r="8663" customHeight="1" spans="1:20">
      <c r="A8663" s="6">
        <v>45221</v>
      </c>
      <c r="B8663" s="7" t="s">
        <v>43191</v>
      </c>
      <c r="C8663" s="7" t="s">
        <v>5879</v>
      </c>
      <c r="D8663" s="8" t="s">
        <v>22</v>
      </c>
      <c r="E8663" s="7" t="s">
        <v>43192</v>
      </c>
      <c r="F8663" s="7" t="s">
        <v>43193</v>
      </c>
      <c r="G8663" s="8" t="s">
        <v>82</v>
      </c>
      <c r="H8663" s="8" t="s">
        <v>22</v>
      </c>
      <c r="I8663" s="8" t="s">
        <v>5737</v>
      </c>
      <c r="J8663" s="8" t="s">
        <v>27</v>
      </c>
      <c r="K8663" s="8" t="s">
        <v>28</v>
      </c>
      <c r="L8663" s="8" t="s">
        <v>43</v>
      </c>
      <c r="M8663" s="7" t="s">
        <v>169</v>
      </c>
      <c r="N8663" s="7" t="s">
        <v>5633</v>
      </c>
      <c r="O8663" s="8" t="s">
        <v>32</v>
      </c>
      <c r="P8663" s="8" t="s">
        <v>22</v>
      </c>
      <c r="Q8663" s="8" t="s">
        <v>43194</v>
      </c>
      <c r="R8663" s="8" t="s">
        <v>168</v>
      </c>
      <c r="S8663" s="7" t="s">
        <v>43195</v>
      </c>
      <c r="T8663" s="7" t="s">
        <v>6075</v>
      </c>
    </row>
    <row r="8664" customHeight="1" spans="1:20">
      <c r="A8664" s="6">
        <v>45221</v>
      </c>
      <c r="B8664" s="7" t="s">
        <v>43196</v>
      </c>
      <c r="C8664" s="7" t="s">
        <v>5644</v>
      </c>
      <c r="D8664" s="8" t="s">
        <v>22</v>
      </c>
      <c r="E8664" s="7" t="s">
        <v>43197</v>
      </c>
      <c r="F8664" s="7" t="s">
        <v>43198</v>
      </c>
      <c r="G8664" s="8" t="s">
        <v>82</v>
      </c>
      <c r="H8664" s="8" t="s">
        <v>22</v>
      </c>
      <c r="I8664" s="8" t="s">
        <v>168</v>
      </c>
      <c r="J8664" s="8" t="s">
        <v>27</v>
      </c>
      <c r="K8664" s="8" t="s">
        <v>28</v>
      </c>
      <c r="L8664" s="8" t="s">
        <v>43</v>
      </c>
      <c r="M8664" s="7" t="s">
        <v>169</v>
      </c>
      <c r="N8664" s="7" t="s">
        <v>5633</v>
      </c>
      <c r="O8664" s="8" t="s">
        <v>32</v>
      </c>
      <c r="P8664" s="8" t="s">
        <v>22</v>
      </c>
      <c r="Q8664" s="8" t="s">
        <v>43199</v>
      </c>
      <c r="R8664" s="8" t="s">
        <v>168</v>
      </c>
      <c r="S8664" s="7" t="s">
        <v>43200</v>
      </c>
      <c r="T8664" s="7" t="s">
        <v>5649</v>
      </c>
    </row>
    <row r="8665" customHeight="1" spans="1:20">
      <c r="A8665" s="6">
        <v>45221</v>
      </c>
      <c r="B8665" s="7" t="s">
        <v>43201</v>
      </c>
      <c r="C8665" s="7" t="s">
        <v>5629</v>
      </c>
      <c r="D8665" s="8" t="s">
        <v>22</v>
      </c>
      <c r="E8665" s="7" t="s">
        <v>43202</v>
      </c>
      <c r="F8665" s="7" t="s">
        <v>7885</v>
      </c>
      <c r="G8665" s="8" t="s">
        <v>82</v>
      </c>
      <c r="H8665" s="8" t="s">
        <v>1452</v>
      </c>
      <c r="I8665" s="8" t="s">
        <v>5632</v>
      </c>
      <c r="J8665" s="8" t="s">
        <v>27</v>
      </c>
      <c r="K8665" s="8" t="s">
        <v>28</v>
      </c>
      <c r="L8665" s="8" t="s">
        <v>43</v>
      </c>
      <c r="M8665" s="7" t="s">
        <v>169</v>
      </c>
      <c r="N8665" s="7" t="s">
        <v>5633</v>
      </c>
      <c r="O8665" s="8" t="s">
        <v>32</v>
      </c>
      <c r="P8665" s="8" t="s">
        <v>22</v>
      </c>
      <c r="Q8665" s="8" t="s">
        <v>43203</v>
      </c>
      <c r="R8665" s="8" t="s">
        <v>168</v>
      </c>
      <c r="S8665" s="7" t="s">
        <v>43204</v>
      </c>
      <c r="T8665" s="7" t="s">
        <v>7779</v>
      </c>
    </row>
    <row r="8666" customHeight="1" spans="1:20">
      <c r="A8666" s="6">
        <v>45221</v>
      </c>
      <c r="B8666" s="7" t="s">
        <v>43205</v>
      </c>
      <c r="C8666" s="7" t="s">
        <v>5644</v>
      </c>
      <c r="D8666" s="8" t="s">
        <v>22</v>
      </c>
      <c r="E8666" s="7" t="s">
        <v>43206</v>
      </c>
      <c r="F8666" s="7" t="s">
        <v>43207</v>
      </c>
      <c r="G8666" s="8" t="s">
        <v>82</v>
      </c>
      <c r="H8666" s="8" t="s">
        <v>110</v>
      </c>
      <c r="I8666" s="8" t="s">
        <v>168</v>
      </c>
      <c r="J8666" s="8" t="s">
        <v>27</v>
      </c>
      <c r="K8666" s="8" t="s">
        <v>28</v>
      </c>
      <c r="L8666" s="8" t="s">
        <v>43</v>
      </c>
      <c r="M8666" s="7" t="s">
        <v>169</v>
      </c>
      <c r="N8666" s="7" t="s">
        <v>5633</v>
      </c>
      <c r="O8666" s="8" t="s">
        <v>32</v>
      </c>
      <c r="P8666" s="8" t="s">
        <v>22</v>
      </c>
      <c r="Q8666" s="8" t="s">
        <v>43208</v>
      </c>
      <c r="R8666" s="8" t="s">
        <v>168</v>
      </c>
      <c r="S8666" s="7" t="s">
        <v>43209</v>
      </c>
      <c r="T8666" s="7" t="s">
        <v>5696</v>
      </c>
    </row>
    <row r="8667" customHeight="1" spans="1:20">
      <c r="A8667" s="6">
        <v>45221</v>
      </c>
      <c r="B8667" s="7" t="s">
        <v>43210</v>
      </c>
      <c r="C8667" s="7" t="s">
        <v>5644</v>
      </c>
      <c r="D8667" s="8" t="s">
        <v>22</v>
      </c>
      <c r="E8667" s="7" t="s">
        <v>43211</v>
      </c>
      <c r="F8667" s="7" t="s">
        <v>8396</v>
      </c>
      <c r="G8667" s="8" t="s">
        <v>82</v>
      </c>
      <c r="H8667" s="8" t="s">
        <v>110</v>
      </c>
      <c r="I8667" s="8" t="s">
        <v>168</v>
      </c>
      <c r="J8667" s="8" t="s">
        <v>27</v>
      </c>
      <c r="K8667" s="8" t="s">
        <v>195</v>
      </c>
      <c r="L8667" s="8" t="s">
        <v>22</v>
      </c>
      <c r="M8667" s="7" t="s">
        <v>169</v>
      </c>
      <c r="N8667" s="7" t="s">
        <v>5633</v>
      </c>
      <c r="O8667" s="8" t="s">
        <v>32</v>
      </c>
      <c r="P8667" s="8" t="s">
        <v>22</v>
      </c>
      <c r="Q8667" s="8" t="s">
        <v>43212</v>
      </c>
      <c r="R8667" s="8" t="s">
        <v>168</v>
      </c>
      <c r="S8667" s="7" t="s">
        <v>43213</v>
      </c>
      <c r="T8667" s="7" t="s">
        <v>5655</v>
      </c>
    </row>
    <row r="8668" customHeight="1" spans="1:20">
      <c r="A8668" s="6">
        <v>45221</v>
      </c>
      <c r="B8668" s="7" t="s">
        <v>43214</v>
      </c>
      <c r="C8668" s="7" t="s">
        <v>5629</v>
      </c>
      <c r="D8668" s="8" t="s">
        <v>22</v>
      </c>
      <c r="E8668" s="7" t="s">
        <v>43215</v>
      </c>
      <c r="F8668" s="7" t="s">
        <v>43216</v>
      </c>
      <c r="G8668" s="8" t="s">
        <v>82</v>
      </c>
      <c r="H8668" s="8" t="s">
        <v>22</v>
      </c>
      <c r="I8668" s="8" t="s">
        <v>5632</v>
      </c>
      <c r="J8668" s="8" t="s">
        <v>27</v>
      </c>
      <c r="K8668" s="8" t="s">
        <v>28</v>
      </c>
      <c r="L8668" s="8" t="s">
        <v>43</v>
      </c>
      <c r="M8668" s="7" t="s">
        <v>169</v>
      </c>
      <c r="N8668" s="7" t="s">
        <v>5633</v>
      </c>
      <c r="O8668" s="8" t="s">
        <v>32</v>
      </c>
      <c r="P8668" s="8" t="s">
        <v>22</v>
      </c>
      <c r="Q8668" s="8" t="s">
        <v>43217</v>
      </c>
      <c r="R8668" s="8" t="s">
        <v>168</v>
      </c>
      <c r="S8668" s="7" t="s">
        <v>43218</v>
      </c>
      <c r="T8668" s="7" t="s">
        <v>5636</v>
      </c>
    </row>
    <row r="8669" customHeight="1" spans="1:20">
      <c r="A8669" s="6">
        <v>45221</v>
      </c>
      <c r="B8669" s="7" t="s">
        <v>43219</v>
      </c>
      <c r="C8669" s="7" t="s">
        <v>5685</v>
      </c>
      <c r="D8669" s="8" t="s">
        <v>22</v>
      </c>
      <c r="E8669" s="7" t="s">
        <v>43220</v>
      </c>
      <c r="F8669" s="7" t="s">
        <v>43221</v>
      </c>
      <c r="G8669" s="8" t="s">
        <v>82</v>
      </c>
      <c r="H8669" s="8" t="s">
        <v>137</v>
      </c>
      <c r="I8669" s="8" t="s">
        <v>214</v>
      </c>
      <c r="J8669" s="8" t="s">
        <v>27</v>
      </c>
      <c r="K8669" s="8" t="s">
        <v>28</v>
      </c>
      <c r="L8669" s="8" t="s">
        <v>43</v>
      </c>
      <c r="M8669" s="7" t="s">
        <v>169</v>
      </c>
      <c r="N8669" s="7" t="s">
        <v>5633</v>
      </c>
      <c r="O8669" s="8" t="s">
        <v>32</v>
      </c>
      <c r="P8669" s="8" t="s">
        <v>22</v>
      </c>
      <c r="Q8669" s="8" t="s">
        <v>43222</v>
      </c>
      <c r="R8669" s="8" t="s">
        <v>168</v>
      </c>
      <c r="S8669" s="7" t="s">
        <v>43223</v>
      </c>
      <c r="T8669" s="7" t="s">
        <v>5717</v>
      </c>
    </row>
    <row r="8670" customHeight="1" spans="1:20">
      <c r="A8670" s="6">
        <v>45221</v>
      </c>
      <c r="B8670" s="7" t="s">
        <v>43224</v>
      </c>
      <c r="C8670" s="7" t="s">
        <v>5951</v>
      </c>
      <c r="D8670" s="8" t="s">
        <v>22</v>
      </c>
      <c r="E8670" s="7" t="s">
        <v>43225</v>
      </c>
      <c r="F8670" s="7" t="s">
        <v>43226</v>
      </c>
      <c r="G8670" s="8" t="s">
        <v>82</v>
      </c>
      <c r="H8670" s="8" t="s">
        <v>22</v>
      </c>
      <c r="I8670" s="8" t="s">
        <v>5737</v>
      </c>
      <c r="J8670" s="8" t="s">
        <v>27</v>
      </c>
      <c r="K8670" s="8" t="s">
        <v>28</v>
      </c>
      <c r="L8670" s="8" t="s">
        <v>43</v>
      </c>
      <c r="M8670" s="7" t="s">
        <v>169</v>
      </c>
      <c r="N8670" s="7" t="s">
        <v>5633</v>
      </c>
      <c r="O8670" s="8" t="s">
        <v>32</v>
      </c>
      <c r="P8670" s="8" t="s">
        <v>22</v>
      </c>
      <c r="Q8670" s="8" t="s">
        <v>43227</v>
      </c>
      <c r="R8670" s="8" t="s">
        <v>168</v>
      </c>
      <c r="S8670" s="7" t="s">
        <v>43228</v>
      </c>
      <c r="T8670" s="7" t="s">
        <v>5636</v>
      </c>
    </row>
    <row r="8671" customHeight="1" spans="1:20">
      <c r="A8671" s="6">
        <v>45221</v>
      </c>
      <c r="B8671" s="7" t="s">
        <v>43229</v>
      </c>
      <c r="C8671" s="7" t="s">
        <v>5644</v>
      </c>
      <c r="D8671" s="8" t="s">
        <v>22</v>
      </c>
      <c r="E8671" s="7" t="s">
        <v>43230</v>
      </c>
      <c r="F8671" s="7" t="s">
        <v>43231</v>
      </c>
      <c r="G8671" s="8" t="s">
        <v>82</v>
      </c>
      <c r="H8671" s="8" t="s">
        <v>22</v>
      </c>
      <c r="I8671" s="8" t="s">
        <v>162</v>
      </c>
      <c r="J8671" s="8" t="s">
        <v>27</v>
      </c>
      <c r="K8671" s="8" t="s">
        <v>28</v>
      </c>
      <c r="L8671" s="8" t="s">
        <v>43</v>
      </c>
      <c r="M8671" s="7" t="s">
        <v>169</v>
      </c>
      <c r="N8671" s="7" t="s">
        <v>5633</v>
      </c>
      <c r="O8671" s="8" t="s">
        <v>32</v>
      </c>
      <c r="P8671" s="8" t="s">
        <v>22</v>
      </c>
      <c r="Q8671" s="8" t="s">
        <v>43232</v>
      </c>
      <c r="R8671" s="8" t="s">
        <v>168</v>
      </c>
      <c r="S8671" s="7" t="s">
        <v>43233</v>
      </c>
      <c r="T8671" s="7" t="s">
        <v>5649</v>
      </c>
    </row>
    <row r="8672" customHeight="1" spans="1:20">
      <c r="A8672" s="6">
        <v>45221</v>
      </c>
      <c r="B8672" s="7" t="s">
        <v>43234</v>
      </c>
      <c r="C8672" s="7" t="s">
        <v>5644</v>
      </c>
      <c r="D8672" s="8" t="s">
        <v>22</v>
      </c>
      <c r="E8672" s="7" t="s">
        <v>43235</v>
      </c>
      <c r="F8672" s="7" t="s">
        <v>43236</v>
      </c>
      <c r="G8672" s="8" t="s">
        <v>82</v>
      </c>
      <c r="H8672" s="8" t="s">
        <v>22</v>
      </c>
      <c r="I8672" s="8" t="s">
        <v>168</v>
      </c>
      <c r="J8672" s="8" t="s">
        <v>27</v>
      </c>
      <c r="K8672" s="8" t="s">
        <v>28</v>
      </c>
      <c r="L8672" s="8" t="s">
        <v>43</v>
      </c>
      <c r="M8672" s="7" t="s">
        <v>169</v>
      </c>
      <c r="N8672" s="7" t="s">
        <v>5633</v>
      </c>
      <c r="O8672" s="8" t="s">
        <v>32</v>
      </c>
      <c r="P8672" s="8" t="s">
        <v>22</v>
      </c>
      <c r="Q8672" s="8" t="s">
        <v>43237</v>
      </c>
      <c r="R8672" s="8" t="s">
        <v>46</v>
      </c>
      <c r="S8672" s="7" t="s">
        <v>43238</v>
      </c>
      <c r="T8672" s="7" t="s">
        <v>5661</v>
      </c>
    </row>
    <row r="8673" customHeight="1" spans="1:20">
      <c r="A8673" s="6">
        <v>45221</v>
      </c>
      <c r="B8673" s="7" t="s">
        <v>43239</v>
      </c>
      <c r="C8673" s="7" t="s">
        <v>5629</v>
      </c>
      <c r="D8673" s="8" t="s">
        <v>22</v>
      </c>
      <c r="E8673" s="7" t="s">
        <v>43240</v>
      </c>
      <c r="F8673" s="7" t="s">
        <v>43241</v>
      </c>
      <c r="G8673" s="8" t="s">
        <v>82</v>
      </c>
      <c r="H8673" s="8" t="s">
        <v>22</v>
      </c>
      <c r="I8673" s="8" t="s">
        <v>5632</v>
      </c>
      <c r="J8673" s="8" t="s">
        <v>27</v>
      </c>
      <c r="K8673" s="8" t="s">
        <v>28</v>
      </c>
      <c r="L8673" s="8" t="s">
        <v>43</v>
      </c>
      <c r="M8673" s="7" t="s">
        <v>169</v>
      </c>
      <c r="N8673" s="7" t="s">
        <v>5633</v>
      </c>
      <c r="O8673" s="8" t="s">
        <v>32</v>
      </c>
      <c r="P8673" s="8" t="s">
        <v>22</v>
      </c>
      <c r="Q8673" s="8" t="s">
        <v>43242</v>
      </c>
      <c r="R8673" s="8" t="s">
        <v>168</v>
      </c>
      <c r="S8673" s="7" t="s">
        <v>27817</v>
      </c>
      <c r="T8673" s="7" t="s">
        <v>11910</v>
      </c>
    </row>
    <row r="8674" customHeight="1" spans="1:20">
      <c r="A8674" s="6">
        <v>45221</v>
      </c>
      <c r="B8674" s="7" t="s">
        <v>43243</v>
      </c>
      <c r="C8674" s="7" t="s">
        <v>5822</v>
      </c>
      <c r="D8674" s="8" t="s">
        <v>22</v>
      </c>
      <c r="E8674" s="7" t="s">
        <v>43244</v>
      </c>
      <c r="F8674" s="7" t="s">
        <v>43245</v>
      </c>
      <c r="G8674" s="8" t="s">
        <v>82</v>
      </c>
      <c r="H8674" s="8" t="s">
        <v>22</v>
      </c>
      <c r="I8674" s="8" t="s">
        <v>5737</v>
      </c>
      <c r="J8674" s="8" t="s">
        <v>27</v>
      </c>
      <c r="K8674" s="8" t="s">
        <v>28</v>
      </c>
      <c r="L8674" s="8" t="s">
        <v>43</v>
      </c>
      <c r="M8674" s="7" t="s">
        <v>169</v>
      </c>
      <c r="N8674" s="7" t="s">
        <v>5633</v>
      </c>
      <c r="O8674" s="8" t="s">
        <v>32</v>
      </c>
      <c r="P8674" s="8" t="s">
        <v>22</v>
      </c>
      <c r="Q8674" s="8" t="s">
        <v>43246</v>
      </c>
      <c r="R8674" s="8" t="s">
        <v>168</v>
      </c>
      <c r="S8674" s="7" t="s">
        <v>43247</v>
      </c>
      <c r="T8674" s="7" t="s">
        <v>5636</v>
      </c>
    </row>
    <row r="8675" customHeight="1" spans="1:20">
      <c r="A8675" s="6">
        <v>45221</v>
      </c>
      <c r="B8675" s="7" t="s">
        <v>43248</v>
      </c>
      <c r="C8675" s="7" t="s">
        <v>43249</v>
      </c>
      <c r="D8675" s="8" t="s">
        <v>22</v>
      </c>
      <c r="E8675" s="7" t="s">
        <v>43250</v>
      </c>
      <c r="F8675" s="7" t="s">
        <v>15858</v>
      </c>
      <c r="G8675" s="8" t="s">
        <v>82</v>
      </c>
      <c r="H8675" s="8" t="s">
        <v>148</v>
      </c>
      <c r="I8675" s="8" t="s">
        <v>162</v>
      </c>
      <c r="J8675" s="8" t="s">
        <v>27</v>
      </c>
      <c r="K8675" s="8" t="s">
        <v>28</v>
      </c>
      <c r="L8675" s="8" t="s">
        <v>43</v>
      </c>
      <c r="M8675" s="7" t="s">
        <v>169</v>
      </c>
      <c r="N8675" s="7" t="s">
        <v>5633</v>
      </c>
      <c r="O8675" s="8" t="s">
        <v>32</v>
      </c>
      <c r="P8675" s="8" t="s">
        <v>22</v>
      </c>
      <c r="Q8675" s="8" t="s">
        <v>43251</v>
      </c>
      <c r="R8675" s="8" t="s">
        <v>168</v>
      </c>
      <c r="S8675" s="7" t="s">
        <v>43252</v>
      </c>
      <c r="T8675" s="7" t="s">
        <v>5649</v>
      </c>
    </row>
    <row r="8676" customHeight="1" spans="1:20">
      <c r="A8676" s="6">
        <v>45221</v>
      </c>
      <c r="B8676" s="7" t="s">
        <v>43253</v>
      </c>
      <c r="C8676" s="7" t="s">
        <v>5629</v>
      </c>
      <c r="D8676" s="8" t="s">
        <v>22</v>
      </c>
      <c r="E8676" s="7" t="s">
        <v>43254</v>
      </c>
      <c r="F8676" s="7" t="s">
        <v>43255</v>
      </c>
      <c r="G8676" s="8" t="s">
        <v>82</v>
      </c>
      <c r="H8676" s="8" t="s">
        <v>110</v>
      </c>
      <c r="I8676" s="8" t="s">
        <v>5632</v>
      </c>
      <c r="J8676" s="8" t="s">
        <v>27</v>
      </c>
      <c r="K8676" s="8" t="s">
        <v>28</v>
      </c>
      <c r="L8676" s="8" t="s">
        <v>43</v>
      </c>
      <c r="M8676" s="7" t="s">
        <v>169</v>
      </c>
      <c r="N8676" s="7" t="s">
        <v>5633</v>
      </c>
      <c r="O8676" s="8" t="s">
        <v>32</v>
      </c>
      <c r="P8676" s="8" t="s">
        <v>22</v>
      </c>
      <c r="Q8676" s="8" t="s">
        <v>43256</v>
      </c>
      <c r="R8676" s="8" t="s">
        <v>168</v>
      </c>
      <c r="S8676" s="7" t="s">
        <v>43257</v>
      </c>
      <c r="T8676" s="7" t="s">
        <v>6081</v>
      </c>
    </row>
    <row r="8677" customHeight="1" spans="1:20">
      <c r="A8677" s="6">
        <v>45221</v>
      </c>
      <c r="B8677" s="7" t="s">
        <v>43258</v>
      </c>
      <c r="C8677" s="7" t="s">
        <v>5644</v>
      </c>
      <c r="D8677" s="8" t="s">
        <v>22</v>
      </c>
      <c r="E8677" s="7" t="s">
        <v>43259</v>
      </c>
      <c r="F8677" s="7" t="s">
        <v>43260</v>
      </c>
      <c r="G8677" s="8" t="s">
        <v>82</v>
      </c>
      <c r="H8677" s="8" t="s">
        <v>22</v>
      </c>
      <c r="I8677" s="8" t="s">
        <v>168</v>
      </c>
      <c r="J8677" s="8" t="s">
        <v>27</v>
      </c>
      <c r="K8677" s="8" t="s">
        <v>28</v>
      </c>
      <c r="L8677" s="8" t="s">
        <v>43</v>
      </c>
      <c r="M8677" s="7" t="s">
        <v>169</v>
      </c>
      <c r="N8677" s="7" t="s">
        <v>5633</v>
      </c>
      <c r="O8677" s="8" t="s">
        <v>32</v>
      </c>
      <c r="P8677" s="8" t="s">
        <v>22</v>
      </c>
      <c r="Q8677" s="8" t="s">
        <v>43261</v>
      </c>
      <c r="R8677" s="8" t="s">
        <v>168</v>
      </c>
      <c r="S8677" s="7" t="s">
        <v>43262</v>
      </c>
      <c r="T8677" s="7" t="s">
        <v>5668</v>
      </c>
    </row>
    <row r="8678" customHeight="1" spans="1:20">
      <c r="A8678" s="6">
        <v>45221</v>
      </c>
      <c r="B8678" s="7" t="s">
        <v>43263</v>
      </c>
      <c r="C8678" s="7" t="s">
        <v>5629</v>
      </c>
      <c r="D8678" s="8" t="s">
        <v>22</v>
      </c>
      <c r="E8678" s="7" t="s">
        <v>43264</v>
      </c>
      <c r="F8678" s="7" t="s">
        <v>43265</v>
      </c>
      <c r="G8678" s="8" t="s">
        <v>82</v>
      </c>
      <c r="H8678" s="8" t="s">
        <v>22</v>
      </c>
      <c r="I8678" s="8" t="s">
        <v>5632</v>
      </c>
      <c r="J8678" s="8" t="s">
        <v>27</v>
      </c>
      <c r="K8678" s="8" t="s">
        <v>28</v>
      </c>
      <c r="L8678" s="8" t="s">
        <v>43</v>
      </c>
      <c r="M8678" s="7" t="s">
        <v>169</v>
      </c>
      <c r="N8678" s="7" t="s">
        <v>5633</v>
      </c>
      <c r="O8678" s="8" t="s">
        <v>32</v>
      </c>
      <c r="P8678" s="8" t="s">
        <v>22</v>
      </c>
      <c r="Q8678" s="8" t="s">
        <v>43266</v>
      </c>
      <c r="R8678" s="8" t="s">
        <v>168</v>
      </c>
      <c r="S8678" s="7" t="s">
        <v>43267</v>
      </c>
      <c r="T8678" s="7" t="s">
        <v>5655</v>
      </c>
    </row>
    <row r="8679" customHeight="1" spans="1:20">
      <c r="A8679" s="6">
        <v>45221</v>
      </c>
      <c r="B8679" s="7" t="s">
        <v>43268</v>
      </c>
      <c r="C8679" s="7" t="s">
        <v>5629</v>
      </c>
      <c r="D8679" s="8" t="s">
        <v>22</v>
      </c>
      <c r="E8679" s="7" t="s">
        <v>43269</v>
      </c>
      <c r="F8679" s="7" t="s">
        <v>43270</v>
      </c>
      <c r="G8679" s="8" t="s">
        <v>82</v>
      </c>
      <c r="H8679" s="8" t="s">
        <v>22</v>
      </c>
      <c r="I8679" s="8" t="s">
        <v>5632</v>
      </c>
      <c r="J8679" s="8" t="s">
        <v>27</v>
      </c>
      <c r="K8679" s="8" t="s">
        <v>28</v>
      </c>
      <c r="L8679" s="8" t="s">
        <v>43</v>
      </c>
      <c r="M8679" s="7" t="s">
        <v>169</v>
      </c>
      <c r="N8679" s="7" t="s">
        <v>5633</v>
      </c>
      <c r="O8679" s="8" t="s">
        <v>32</v>
      </c>
      <c r="P8679" s="8" t="s">
        <v>22</v>
      </c>
      <c r="Q8679" s="8" t="s">
        <v>43271</v>
      </c>
      <c r="R8679" s="8" t="s">
        <v>168</v>
      </c>
      <c r="S8679" s="7" t="s">
        <v>43272</v>
      </c>
      <c r="T8679" s="7" t="s">
        <v>5636</v>
      </c>
    </row>
    <row r="8680" customHeight="1" spans="1:20">
      <c r="A8680" s="6">
        <v>45221</v>
      </c>
      <c r="B8680" s="7" t="s">
        <v>43273</v>
      </c>
      <c r="C8680" s="7" t="s">
        <v>5629</v>
      </c>
      <c r="D8680" s="8" t="s">
        <v>22</v>
      </c>
      <c r="E8680" s="7" t="s">
        <v>43274</v>
      </c>
      <c r="F8680" s="7" t="s">
        <v>43275</v>
      </c>
      <c r="G8680" s="8" t="s">
        <v>82</v>
      </c>
      <c r="H8680" s="8" t="s">
        <v>22</v>
      </c>
      <c r="I8680" s="8" t="s">
        <v>5632</v>
      </c>
      <c r="J8680" s="8" t="s">
        <v>27</v>
      </c>
      <c r="K8680" s="8" t="s">
        <v>28</v>
      </c>
      <c r="L8680" s="8" t="s">
        <v>43</v>
      </c>
      <c r="M8680" s="7" t="s">
        <v>169</v>
      </c>
      <c r="N8680" s="7" t="s">
        <v>5633</v>
      </c>
      <c r="O8680" s="8" t="s">
        <v>32</v>
      </c>
      <c r="P8680" s="8" t="s">
        <v>22</v>
      </c>
      <c r="Q8680" s="8" t="s">
        <v>43276</v>
      </c>
      <c r="R8680" s="8" t="s">
        <v>168</v>
      </c>
      <c r="S8680" s="7" t="s">
        <v>43277</v>
      </c>
      <c r="T8680" s="7" t="s">
        <v>6075</v>
      </c>
    </row>
    <row r="8681" customHeight="1" spans="1:20">
      <c r="A8681" s="6">
        <v>45221</v>
      </c>
      <c r="B8681" s="7" t="s">
        <v>43278</v>
      </c>
      <c r="C8681" s="7" t="s">
        <v>5663</v>
      </c>
      <c r="D8681" s="8" t="s">
        <v>22</v>
      </c>
      <c r="E8681" s="7" t="s">
        <v>43279</v>
      </c>
      <c r="F8681" s="7" t="s">
        <v>43280</v>
      </c>
      <c r="G8681" s="8" t="s">
        <v>82</v>
      </c>
      <c r="H8681" s="8" t="s">
        <v>22</v>
      </c>
      <c r="I8681" s="8" t="s">
        <v>168</v>
      </c>
      <c r="J8681" s="8" t="s">
        <v>27</v>
      </c>
      <c r="K8681" s="8" t="s">
        <v>28</v>
      </c>
      <c r="L8681" s="8" t="s">
        <v>43</v>
      </c>
      <c r="M8681" s="7" t="s">
        <v>169</v>
      </c>
      <c r="N8681" s="7" t="s">
        <v>5633</v>
      </c>
      <c r="O8681" s="8" t="s">
        <v>32</v>
      </c>
      <c r="P8681" s="8" t="s">
        <v>22</v>
      </c>
      <c r="Q8681" s="8" t="s">
        <v>43281</v>
      </c>
      <c r="R8681" s="8" t="s">
        <v>168</v>
      </c>
      <c r="S8681" s="7" t="s">
        <v>43282</v>
      </c>
      <c r="T8681" s="7" t="s">
        <v>5723</v>
      </c>
    </row>
    <row r="8682" customHeight="1" spans="1:20">
      <c r="A8682" s="6">
        <v>45221</v>
      </c>
      <c r="B8682" s="7" t="s">
        <v>43283</v>
      </c>
      <c r="C8682" s="7" t="s">
        <v>5644</v>
      </c>
      <c r="D8682" s="8" t="s">
        <v>22</v>
      </c>
      <c r="E8682" s="7" t="s">
        <v>43284</v>
      </c>
      <c r="F8682" s="7" t="s">
        <v>43285</v>
      </c>
      <c r="G8682" s="8" t="s">
        <v>82</v>
      </c>
      <c r="H8682" s="8" t="s">
        <v>22</v>
      </c>
      <c r="I8682" s="8" t="s">
        <v>168</v>
      </c>
      <c r="J8682" s="8" t="s">
        <v>27</v>
      </c>
      <c r="K8682" s="8" t="s">
        <v>28</v>
      </c>
      <c r="L8682" s="8" t="s">
        <v>43</v>
      </c>
      <c r="M8682" s="7" t="s">
        <v>169</v>
      </c>
      <c r="N8682" s="7" t="s">
        <v>5633</v>
      </c>
      <c r="O8682" s="8" t="s">
        <v>32</v>
      </c>
      <c r="P8682" s="8" t="s">
        <v>22</v>
      </c>
      <c r="Q8682" s="8" t="s">
        <v>43286</v>
      </c>
      <c r="R8682" s="8" t="s">
        <v>168</v>
      </c>
      <c r="S8682" s="7" t="s">
        <v>43287</v>
      </c>
      <c r="T8682" s="7" t="s">
        <v>5642</v>
      </c>
    </row>
    <row r="8683" customHeight="1" spans="1:20">
      <c r="A8683" s="6">
        <v>45221</v>
      </c>
      <c r="B8683" s="7" t="s">
        <v>43288</v>
      </c>
      <c r="C8683" s="7" t="s">
        <v>5644</v>
      </c>
      <c r="D8683" s="8" t="s">
        <v>22</v>
      </c>
      <c r="E8683" s="7" t="s">
        <v>43289</v>
      </c>
      <c r="F8683" s="7" t="s">
        <v>43290</v>
      </c>
      <c r="G8683" s="8" t="s">
        <v>82</v>
      </c>
      <c r="H8683" s="8" t="s">
        <v>22</v>
      </c>
      <c r="I8683" s="8" t="s">
        <v>168</v>
      </c>
      <c r="J8683" s="8" t="s">
        <v>27</v>
      </c>
      <c r="K8683" s="8" t="s">
        <v>28</v>
      </c>
      <c r="L8683" s="8" t="s">
        <v>43</v>
      </c>
      <c r="M8683" s="7" t="s">
        <v>169</v>
      </c>
      <c r="N8683" s="7" t="s">
        <v>5633</v>
      </c>
      <c r="O8683" s="8" t="s">
        <v>32</v>
      </c>
      <c r="P8683" s="8" t="s">
        <v>22</v>
      </c>
      <c r="Q8683" s="8" t="s">
        <v>43291</v>
      </c>
      <c r="R8683" s="8" t="s">
        <v>168</v>
      </c>
      <c r="S8683" s="7" t="s">
        <v>43292</v>
      </c>
      <c r="T8683" s="7" t="s">
        <v>5668</v>
      </c>
    </row>
    <row r="8684" customHeight="1" spans="1:20">
      <c r="A8684" s="6">
        <v>45221</v>
      </c>
      <c r="B8684" s="7" t="s">
        <v>43293</v>
      </c>
      <c r="C8684" s="7" t="s">
        <v>5644</v>
      </c>
      <c r="D8684" s="8" t="s">
        <v>22</v>
      </c>
      <c r="E8684" s="7" t="s">
        <v>43294</v>
      </c>
      <c r="F8684" s="7" t="s">
        <v>8771</v>
      </c>
      <c r="G8684" s="8" t="s">
        <v>82</v>
      </c>
      <c r="H8684" s="8" t="s">
        <v>22</v>
      </c>
      <c r="I8684" s="8" t="s">
        <v>511</v>
      </c>
      <c r="J8684" s="8" t="s">
        <v>27</v>
      </c>
      <c r="K8684" s="8" t="s">
        <v>28</v>
      </c>
      <c r="L8684" s="8" t="s">
        <v>43</v>
      </c>
      <c r="M8684" s="7" t="s">
        <v>169</v>
      </c>
      <c r="N8684" s="7" t="s">
        <v>5633</v>
      </c>
      <c r="O8684" s="8" t="s">
        <v>32</v>
      </c>
      <c r="P8684" s="8" t="s">
        <v>22</v>
      </c>
      <c r="Q8684" s="8" t="s">
        <v>43295</v>
      </c>
      <c r="R8684" s="8" t="s">
        <v>168</v>
      </c>
      <c r="S8684" s="7" t="s">
        <v>43296</v>
      </c>
      <c r="T8684" s="7" t="s">
        <v>5723</v>
      </c>
    </row>
    <row r="8685" customHeight="1" spans="1:20">
      <c r="A8685" s="6">
        <v>45221</v>
      </c>
      <c r="B8685" s="7" t="s">
        <v>43297</v>
      </c>
      <c r="C8685" s="7" t="s">
        <v>5685</v>
      </c>
      <c r="D8685" s="8" t="s">
        <v>22</v>
      </c>
      <c r="E8685" s="7" t="s">
        <v>43298</v>
      </c>
      <c r="F8685" s="7" t="s">
        <v>43299</v>
      </c>
      <c r="G8685" s="8" t="s">
        <v>82</v>
      </c>
      <c r="H8685" s="8" t="s">
        <v>110</v>
      </c>
      <c r="I8685" s="8" t="s">
        <v>168</v>
      </c>
      <c r="J8685" s="8" t="s">
        <v>27</v>
      </c>
      <c r="K8685" s="8" t="s">
        <v>28</v>
      </c>
      <c r="L8685" s="8" t="s">
        <v>43</v>
      </c>
      <c r="M8685" s="7" t="s">
        <v>169</v>
      </c>
      <c r="N8685" s="7" t="s">
        <v>5633</v>
      </c>
      <c r="O8685" s="8" t="s">
        <v>32</v>
      </c>
      <c r="P8685" s="8" t="s">
        <v>22</v>
      </c>
      <c r="Q8685" s="8" t="s">
        <v>43300</v>
      </c>
      <c r="R8685" s="8" t="s">
        <v>168</v>
      </c>
      <c r="S8685" s="7" t="s">
        <v>43301</v>
      </c>
      <c r="T8685" s="7" t="s">
        <v>8758</v>
      </c>
    </row>
    <row r="8686" customHeight="1" spans="1:20">
      <c r="A8686" s="6">
        <v>45221</v>
      </c>
      <c r="B8686" s="7" t="s">
        <v>43302</v>
      </c>
      <c r="C8686" s="7" t="s">
        <v>5629</v>
      </c>
      <c r="D8686" s="8" t="s">
        <v>22</v>
      </c>
      <c r="E8686" s="7" t="s">
        <v>43303</v>
      </c>
      <c r="F8686" s="7" t="s">
        <v>43304</v>
      </c>
      <c r="G8686" s="8" t="s">
        <v>82</v>
      </c>
      <c r="H8686" s="8" t="s">
        <v>22</v>
      </c>
      <c r="I8686" s="8" t="s">
        <v>5632</v>
      </c>
      <c r="J8686" s="8" t="s">
        <v>27</v>
      </c>
      <c r="K8686" s="8" t="s">
        <v>28</v>
      </c>
      <c r="L8686" s="8" t="s">
        <v>43</v>
      </c>
      <c r="M8686" s="7" t="s">
        <v>169</v>
      </c>
      <c r="N8686" s="7" t="s">
        <v>5633</v>
      </c>
      <c r="O8686" s="8" t="s">
        <v>32</v>
      </c>
      <c r="P8686" s="8" t="s">
        <v>22</v>
      </c>
      <c r="Q8686" s="8" t="s">
        <v>43305</v>
      </c>
      <c r="R8686" s="8" t="s">
        <v>168</v>
      </c>
      <c r="S8686" s="7" t="s">
        <v>43306</v>
      </c>
      <c r="T8686" s="7" t="s">
        <v>5636</v>
      </c>
    </row>
    <row r="8687" customHeight="1" spans="1:20">
      <c r="A8687" s="6">
        <v>45221</v>
      </c>
      <c r="B8687" s="7" t="s">
        <v>43307</v>
      </c>
      <c r="C8687" s="7" t="s">
        <v>5644</v>
      </c>
      <c r="D8687" s="8" t="s">
        <v>22</v>
      </c>
      <c r="E8687" s="7" t="s">
        <v>43308</v>
      </c>
      <c r="F8687" s="7" t="s">
        <v>43309</v>
      </c>
      <c r="G8687" s="8" t="s">
        <v>82</v>
      </c>
      <c r="H8687" s="8" t="s">
        <v>22</v>
      </c>
      <c r="I8687" s="8" t="s">
        <v>168</v>
      </c>
      <c r="J8687" s="8" t="s">
        <v>27</v>
      </c>
      <c r="K8687" s="8" t="s">
        <v>28</v>
      </c>
      <c r="L8687" s="8" t="s">
        <v>43</v>
      </c>
      <c r="M8687" s="7" t="s">
        <v>169</v>
      </c>
      <c r="N8687" s="7" t="s">
        <v>5633</v>
      </c>
      <c r="O8687" s="8" t="s">
        <v>32</v>
      </c>
      <c r="P8687" s="8" t="s">
        <v>22</v>
      </c>
      <c r="Q8687" s="8" t="s">
        <v>43310</v>
      </c>
      <c r="R8687" s="8" t="s">
        <v>168</v>
      </c>
      <c r="S8687" s="7" t="s">
        <v>43311</v>
      </c>
      <c r="T8687" s="7" t="s">
        <v>5649</v>
      </c>
    </row>
    <row r="8688" customHeight="1" spans="1:20">
      <c r="A8688" s="6">
        <v>45221</v>
      </c>
      <c r="B8688" s="7" t="s">
        <v>43312</v>
      </c>
      <c r="C8688" s="7" t="s">
        <v>5629</v>
      </c>
      <c r="D8688" s="8" t="s">
        <v>22</v>
      </c>
      <c r="E8688" s="7" t="s">
        <v>43313</v>
      </c>
      <c r="F8688" s="7" t="s">
        <v>43314</v>
      </c>
      <c r="G8688" s="8" t="s">
        <v>82</v>
      </c>
      <c r="H8688" s="8" t="s">
        <v>22</v>
      </c>
      <c r="I8688" s="8" t="s">
        <v>5632</v>
      </c>
      <c r="J8688" s="8" t="s">
        <v>27</v>
      </c>
      <c r="K8688" s="8" t="s">
        <v>28</v>
      </c>
      <c r="L8688" s="8" t="s">
        <v>43</v>
      </c>
      <c r="M8688" s="7" t="s">
        <v>169</v>
      </c>
      <c r="N8688" s="7" t="s">
        <v>5633</v>
      </c>
      <c r="O8688" s="8" t="s">
        <v>32</v>
      </c>
      <c r="P8688" s="8" t="s">
        <v>22</v>
      </c>
      <c r="Q8688" s="8" t="s">
        <v>43315</v>
      </c>
      <c r="R8688" s="8" t="s">
        <v>168</v>
      </c>
      <c r="S8688" s="7" t="s">
        <v>43316</v>
      </c>
      <c r="T8688" s="7" t="s">
        <v>5649</v>
      </c>
    </row>
    <row r="8689" customHeight="1" spans="1:20">
      <c r="A8689" s="6">
        <v>45221</v>
      </c>
      <c r="B8689" s="7" t="s">
        <v>43317</v>
      </c>
      <c r="C8689" s="7" t="s">
        <v>5879</v>
      </c>
      <c r="D8689" s="8" t="s">
        <v>22</v>
      </c>
      <c r="E8689" s="7" t="s">
        <v>43318</v>
      </c>
      <c r="F8689" s="7" t="s">
        <v>43319</v>
      </c>
      <c r="G8689" s="8" t="s">
        <v>82</v>
      </c>
      <c r="H8689" s="8" t="s">
        <v>148</v>
      </c>
      <c r="I8689" s="8" t="s">
        <v>5737</v>
      </c>
      <c r="J8689" s="8" t="s">
        <v>27</v>
      </c>
      <c r="K8689" s="8" t="s">
        <v>28</v>
      </c>
      <c r="L8689" s="8" t="s">
        <v>43</v>
      </c>
      <c r="M8689" s="7" t="s">
        <v>169</v>
      </c>
      <c r="N8689" s="7" t="s">
        <v>5633</v>
      </c>
      <c r="O8689" s="8" t="s">
        <v>32</v>
      </c>
      <c r="P8689" s="8" t="s">
        <v>22</v>
      </c>
      <c r="Q8689" s="8" t="s">
        <v>43320</v>
      </c>
      <c r="R8689" s="8" t="s">
        <v>168</v>
      </c>
      <c r="S8689" s="7" t="s">
        <v>43321</v>
      </c>
      <c r="T8689" s="7" t="s">
        <v>5649</v>
      </c>
    </row>
    <row r="8690" customHeight="1" spans="1:20">
      <c r="A8690" s="6">
        <v>45221</v>
      </c>
      <c r="B8690" s="7" t="s">
        <v>43322</v>
      </c>
      <c r="C8690" s="7" t="s">
        <v>5879</v>
      </c>
      <c r="D8690" s="8" t="s">
        <v>22</v>
      </c>
      <c r="E8690" s="7" t="s">
        <v>22118</v>
      </c>
      <c r="F8690" s="7" t="s">
        <v>8799</v>
      </c>
      <c r="G8690" s="8" t="s">
        <v>82</v>
      </c>
      <c r="H8690" s="8" t="s">
        <v>22</v>
      </c>
      <c r="I8690" s="8" t="s">
        <v>5737</v>
      </c>
      <c r="J8690" s="8" t="s">
        <v>27</v>
      </c>
      <c r="K8690" s="8" t="s">
        <v>28</v>
      </c>
      <c r="L8690" s="8" t="s">
        <v>43</v>
      </c>
      <c r="M8690" s="7" t="s">
        <v>169</v>
      </c>
      <c r="N8690" s="7" t="s">
        <v>5633</v>
      </c>
      <c r="O8690" s="8" t="s">
        <v>32</v>
      </c>
      <c r="P8690" s="8" t="s">
        <v>22</v>
      </c>
      <c r="Q8690" s="8" t="s">
        <v>43323</v>
      </c>
      <c r="R8690" s="8" t="s">
        <v>168</v>
      </c>
      <c r="S8690" s="7" t="s">
        <v>43324</v>
      </c>
      <c r="T8690" s="7" t="s">
        <v>5649</v>
      </c>
    </row>
    <row r="8691" customHeight="1" spans="1:20">
      <c r="A8691" s="6">
        <v>45221</v>
      </c>
      <c r="B8691" s="7" t="s">
        <v>43325</v>
      </c>
      <c r="C8691" s="7" t="s">
        <v>5879</v>
      </c>
      <c r="D8691" s="8" t="s">
        <v>22</v>
      </c>
      <c r="E8691" s="7" t="s">
        <v>43326</v>
      </c>
      <c r="F8691" s="7" t="s">
        <v>43327</v>
      </c>
      <c r="G8691" s="8" t="s">
        <v>82</v>
      </c>
      <c r="H8691" s="8" t="s">
        <v>110</v>
      </c>
      <c r="I8691" s="8" t="s">
        <v>5737</v>
      </c>
      <c r="J8691" s="8" t="s">
        <v>27</v>
      </c>
      <c r="K8691" s="8" t="s">
        <v>28</v>
      </c>
      <c r="L8691" s="8" t="s">
        <v>43</v>
      </c>
      <c r="M8691" s="7" t="s">
        <v>169</v>
      </c>
      <c r="N8691" s="7" t="s">
        <v>5633</v>
      </c>
      <c r="O8691" s="8" t="s">
        <v>32</v>
      </c>
      <c r="P8691" s="8" t="s">
        <v>22</v>
      </c>
      <c r="Q8691" s="8" t="s">
        <v>43328</v>
      </c>
      <c r="R8691" s="8" t="s">
        <v>168</v>
      </c>
      <c r="S8691" s="7" t="s">
        <v>43329</v>
      </c>
      <c r="T8691" s="7" t="s">
        <v>5649</v>
      </c>
    </row>
    <row r="8692" customHeight="1" spans="1:20">
      <c r="A8692" s="6">
        <v>45221</v>
      </c>
      <c r="B8692" s="7" t="s">
        <v>43330</v>
      </c>
      <c r="C8692" s="7" t="s">
        <v>5644</v>
      </c>
      <c r="D8692" s="8" t="s">
        <v>22</v>
      </c>
      <c r="E8692" s="7" t="s">
        <v>43331</v>
      </c>
      <c r="F8692" s="7" t="s">
        <v>43332</v>
      </c>
      <c r="G8692" s="8" t="s">
        <v>82</v>
      </c>
      <c r="H8692" s="8" t="s">
        <v>148</v>
      </c>
      <c r="I8692" s="8" t="s">
        <v>168</v>
      </c>
      <c r="J8692" s="8" t="s">
        <v>27</v>
      </c>
      <c r="K8692" s="8" t="s">
        <v>28</v>
      </c>
      <c r="L8692" s="8" t="s">
        <v>43</v>
      </c>
      <c r="M8692" s="7" t="s">
        <v>169</v>
      </c>
      <c r="N8692" s="7" t="s">
        <v>5633</v>
      </c>
      <c r="O8692" s="8" t="s">
        <v>32</v>
      </c>
      <c r="P8692" s="8" t="s">
        <v>22</v>
      </c>
      <c r="Q8692" s="8" t="s">
        <v>43333</v>
      </c>
      <c r="R8692" s="8" t="s">
        <v>168</v>
      </c>
      <c r="S8692" s="7" t="s">
        <v>43334</v>
      </c>
      <c r="T8692" s="7" t="s">
        <v>5655</v>
      </c>
    </row>
    <row r="8693" customHeight="1" spans="1:20">
      <c r="A8693" s="6">
        <v>45221</v>
      </c>
      <c r="B8693" s="7" t="s">
        <v>43335</v>
      </c>
      <c r="C8693" s="7" t="s">
        <v>5629</v>
      </c>
      <c r="D8693" s="8" t="s">
        <v>22</v>
      </c>
      <c r="E8693" s="7" t="s">
        <v>43336</v>
      </c>
      <c r="F8693" s="7" t="s">
        <v>43337</v>
      </c>
      <c r="G8693" s="8" t="s">
        <v>82</v>
      </c>
      <c r="H8693" s="8" t="s">
        <v>22</v>
      </c>
      <c r="I8693" s="8" t="s">
        <v>5632</v>
      </c>
      <c r="J8693" s="8" t="s">
        <v>27</v>
      </c>
      <c r="K8693" s="8" t="s">
        <v>28</v>
      </c>
      <c r="L8693" s="8" t="s">
        <v>43</v>
      </c>
      <c r="M8693" s="7" t="s">
        <v>169</v>
      </c>
      <c r="N8693" s="7" t="s">
        <v>5633</v>
      </c>
      <c r="O8693" s="8" t="s">
        <v>32</v>
      </c>
      <c r="P8693" s="8" t="s">
        <v>22</v>
      </c>
      <c r="Q8693" s="8" t="s">
        <v>43338</v>
      </c>
      <c r="R8693" s="8" t="s">
        <v>168</v>
      </c>
      <c r="S8693" s="7" t="s">
        <v>43339</v>
      </c>
      <c r="T8693" s="7" t="s">
        <v>5723</v>
      </c>
    </row>
    <row r="8694" customHeight="1" spans="1:20">
      <c r="A8694" s="6">
        <v>45221</v>
      </c>
      <c r="B8694" s="7" t="s">
        <v>43340</v>
      </c>
      <c r="C8694" s="7" t="s">
        <v>5629</v>
      </c>
      <c r="D8694" s="8" t="s">
        <v>22</v>
      </c>
      <c r="E8694" s="7" t="s">
        <v>43341</v>
      </c>
      <c r="F8694" s="7" t="s">
        <v>43342</v>
      </c>
      <c r="G8694" s="8" t="s">
        <v>82</v>
      </c>
      <c r="H8694" s="8" t="s">
        <v>22</v>
      </c>
      <c r="I8694" s="8" t="s">
        <v>5632</v>
      </c>
      <c r="J8694" s="8" t="s">
        <v>27</v>
      </c>
      <c r="K8694" s="8" t="s">
        <v>28</v>
      </c>
      <c r="L8694" s="8" t="s">
        <v>43</v>
      </c>
      <c r="M8694" s="7" t="s">
        <v>169</v>
      </c>
      <c r="N8694" s="7" t="s">
        <v>5633</v>
      </c>
      <c r="O8694" s="8" t="s">
        <v>32</v>
      </c>
      <c r="P8694" s="8" t="s">
        <v>22</v>
      </c>
      <c r="Q8694" s="8" t="s">
        <v>43343</v>
      </c>
      <c r="R8694" s="8" t="s">
        <v>168</v>
      </c>
      <c r="S8694" s="7" t="s">
        <v>43344</v>
      </c>
      <c r="T8694" s="7" t="s">
        <v>5655</v>
      </c>
    </row>
    <row r="8695" customHeight="1" spans="1:20">
      <c r="A8695" s="6">
        <v>45221</v>
      </c>
      <c r="B8695" s="7" t="s">
        <v>43345</v>
      </c>
      <c r="C8695" s="7" t="s">
        <v>5951</v>
      </c>
      <c r="D8695" s="8" t="s">
        <v>22</v>
      </c>
      <c r="E8695" s="7" t="s">
        <v>43346</v>
      </c>
      <c r="F8695" s="7" t="s">
        <v>43347</v>
      </c>
      <c r="G8695" s="8" t="s">
        <v>82</v>
      </c>
      <c r="H8695" s="8" t="s">
        <v>110</v>
      </c>
      <c r="I8695" s="8" t="s">
        <v>5737</v>
      </c>
      <c r="J8695" s="8" t="s">
        <v>27</v>
      </c>
      <c r="K8695" s="8" t="s">
        <v>28</v>
      </c>
      <c r="L8695" s="8" t="s">
        <v>43</v>
      </c>
      <c r="M8695" s="7" t="s">
        <v>169</v>
      </c>
      <c r="N8695" s="7" t="s">
        <v>5633</v>
      </c>
      <c r="O8695" s="8" t="s">
        <v>32</v>
      </c>
      <c r="P8695" s="8" t="s">
        <v>22</v>
      </c>
      <c r="Q8695" s="8" t="s">
        <v>43348</v>
      </c>
      <c r="R8695" s="8" t="s">
        <v>168</v>
      </c>
      <c r="S8695" s="7" t="s">
        <v>43349</v>
      </c>
      <c r="T8695" s="7" t="s">
        <v>5690</v>
      </c>
    </row>
    <row r="8696" customHeight="1" spans="1:20">
      <c r="A8696" s="6">
        <v>45221</v>
      </c>
      <c r="B8696" s="7" t="s">
        <v>43350</v>
      </c>
      <c r="C8696" s="7" t="s">
        <v>5629</v>
      </c>
      <c r="D8696" s="8" t="s">
        <v>22</v>
      </c>
      <c r="E8696" s="7" t="s">
        <v>43351</v>
      </c>
      <c r="F8696" s="7" t="s">
        <v>43352</v>
      </c>
      <c r="G8696" s="8" t="s">
        <v>82</v>
      </c>
      <c r="H8696" s="8" t="s">
        <v>110</v>
      </c>
      <c r="I8696" s="8" t="s">
        <v>5632</v>
      </c>
      <c r="J8696" s="8" t="s">
        <v>27</v>
      </c>
      <c r="K8696" s="8" t="s">
        <v>28</v>
      </c>
      <c r="L8696" s="8" t="s">
        <v>43</v>
      </c>
      <c r="M8696" s="7" t="s">
        <v>169</v>
      </c>
      <c r="N8696" s="7" t="s">
        <v>5633</v>
      </c>
      <c r="O8696" s="8" t="s">
        <v>32</v>
      </c>
      <c r="P8696" s="8" t="s">
        <v>22</v>
      </c>
      <c r="Q8696" s="8" t="s">
        <v>43353</v>
      </c>
      <c r="R8696" s="8" t="s">
        <v>168</v>
      </c>
      <c r="S8696" s="7" t="s">
        <v>43354</v>
      </c>
      <c r="T8696" s="7" t="s">
        <v>5636</v>
      </c>
    </row>
    <row r="8697" customHeight="1" spans="1:20">
      <c r="A8697" s="6">
        <v>45221</v>
      </c>
      <c r="B8697" s="7" t="s">
        <v>43355</v>
      </c>
      <c r="C8697" s="7" t="s">
        <v>6674</v>
      </c>
      <c r="D8697" s="8" t="s">
        <v>22</v>
      </c>
      <c r="E8697" s="7" t="s">
        <v>43356</v>
      </c>
      <c r="F8697" s="7" t="s">
        <v>41680</v>
      </c>
      <c r="G8697" s="8" t="s">
        <v>82</v>
      </c>
      <c r="H8697" s="8" t="s">
        <v>22</v>
      </c>
      <c r="I8697" s="8" t="s">
        <v>26</v>
      </c>
      <c r="J8697" s="8" t="s">
        <v>27</v>
      </c>
      <c r="K8697" s="8" t="s">
        <v>28</v>
      </c>
      <c r="L8697" s="8" t="s">
        <v>29</v>
      </c>
      <c r="M8697" s="7" t="s">
        <v>169</v>
      </c>
      <c r="N8697" s="7" t="s">
        <v>31</v>
      </c>
      <c r="O8697" s="8" t="s">
        <v>32</v>
      </c>
      <c r="P8697" s="8" t="s">
        <v>22</v>
      </c>
      <c r="Q8697" s="8" t="s">
        <v>43357</v>
      </c>
      <c r="R8697" s="8" t="s">
        <v>34</v>
      </c>
      <c r="S8697" s="7" t="s">
        <v>43358</v>
      </c>
      <c r="T8697" s="7" t="s">
        <v>43359</v>
      </c>
    </row>
    <row r="8698" customHeight="1" spans="1:20">
      <c r="A8698" s="6">
        <v>45221</v>
      </c>
      <c r="B8698" s="7" t="s">
        <v>43360</v>
      </c>
      <c r="C8698" s="7" t="s">
        <v>6674</v>
      </c>
      <c r="D8698" s="8" t="s">
        <v>22</v>
      </c>
      <c r="E8698" s="7" t="s">
        <v>43356</v>
      </c>
      <c r="F8698" s="7" t="s">
        <v>41680</v>
      </c>
      <c r="G8698" s="8" t="s">
        <v>82</v>
      </c>
      <c r="H8698" s="8" t="s">
        <v>22</v>
      </c>
      <c r="I8698" s="8" t="s">
        <v>26</v>
      </c>
      <c r="J8698" s="8" t="s">
        <v>27</v>
      </c>
      <c r="K8698" s="8" t="s">
        <v>28</v>
      </c>
      <c r="L8698" s="8" t="s">
        <v>29</v>
      </c>
      <c r="M8698" s="7" t="s">
        <v>169</v>
      </c>
      <c r="N8698" s="7" t="s">
        <v>31</v>
      </c>
      <c r="O8698" s="8" t="s">
        <v>32</v>
      </c>
      <c r="P8698" s="8" t="s">
        <v>22</v>
      </c>
      <c r="Q8698" s="8" t="s">
        <v>43361</v>
      </c>
      <c r="R8698" s="8" t="s">
        <v>34</v>
      </c>
      <c r="S8698" s="7" t="s">
        <v>43362</v>
      </c>
      <c r="T8698" s="7" t="s">
        <v>43363</v>
      </c>
    </row>
    <row r="8699" customHeight="1" spans="1:20">
      <c r="A8699" s="6">
        <v>45221</v>
      </c>
      <c r="B8699" s="7" t="s">
        <v>43364</v>
      </c>
      <c r="C8699" s="7" t="s">
        <v>6627</v>
      </c>
      <c r="D8699" s="8" t="s">
        <v>22</v>
      </c>
      <c r="E8699" s="7" t="s">
        <v>43365</v>
      </c>
      <c r="F8699" s="7" t="s">
        <v>43366</v>
      </c>
      <c r="G8699" s="8" t="s">
        <v>130</v>
      </c>
      <c r="H8699" s="8" t="s">
        <v>22</v>
      </c>
      <c r="I8699" s="8" t="s">
        <v>26</v>
      </c>
      <c r="J8699" s="8" t="s">
        <v>27</v>
      </c>
      <c r="K8699" s="8" t="s">
        <v>76</v>
      </c>
      <c r="L8699" s="8" t="s">
        <v>29</v>
      </c>
      <c r="M8699" s="7" t="s">
        <v>169</v>
      </c>
      <c r="N8699" s="7" t="s">
        <v>31</v>
      </c>
      <c r="O8699" s="8" t="s">
        <v>32</v>
      </c>
      <c r="P8699" s="8" t="s">
        <v>22</v>
      </c>
      <c r="Q8699" s="8" t="s">
        <v>43367</v>
      </c>
      <c r="R8699" s="8" t="s">
        <v>34</v>
      </c>
      <c r="S8699" s="7" t="s">
        <v>43368</v>
      </c>
      <c r="T8699" s="7" t="s">
        <v>43369</v>
      </c>
    </row>
    <row r="8700" customHeight="1" spans="1:20">
      <c r="A8700" s="6">
        <v>45221</v>
      </c>
      <c r="B8700" s="7" t="s">
        <v>43370</v>
      </c>
      <c r="C8700" s="7" t="s">
        <v>5629</v>
      </c>
      <c r="D8700" s="8" t="s">
        <v>22</v>
      </c>
      <c r="E8700" s="7" t="s">
        <v>43371</v>
      </c>
      <c r="F8700" s="7" t="s">
        <v>43372</v>
      </c>
      <c r="G8700" s="8" t="s">
        <v>82</v>
      </c>
      <c r="H8700" s="8" t="s">
        <v>22</v>
      </c>
      <c r="I8700" s="8" t="s">
        <v>5632</v>
      </c>
      <c r="J8700" s="8" t="s">
        <v>27</v>
      </c>
      <c r="K8700" s="8" t="s">
        <v>28</v>
      </c>
      <c r="L8700" s="8" t="s">
        <v>43</v>
      </c>
      <c r="M8700" s="7" t="s">
        <v>169</v>
      </c>
      <c r="N8700" s="7" t="s">
        <v>5633</v>
      </c>
      <c r="O8700" s="8" t="s">
        <v>32</v>
      </c>
      <c r="P8700" s="8" t="s">
        <v>22</v>
      </c>
      <c r="Q8700" s="8" t="s">
        <v>43373</v>
      </c>
      <c r="R8700" s="8" t="s">
        <v>168</v>
      </c>
      <c r="S8700" s="7" t="s">
        <v>43374</v>
      </c>
      <c r="T8700" s="7" t="s">
        <v>5642</v>
      </c>
    </row>
    <row r="8701" customHeight="1" spans="1:20">
      <c r="A8701" s="6">
        <v>45221</v>
      </c>
      <c r="B8701" s="7" t="s">
        <v>43375</v>
      </c>
      <c r="C8701" s="7" t="s">
        <v>5879</v>
      </c>
      <c r="D8701" s="8" t="s">
        <v>22</v>
      </c>
      <c r="E8701" s="7" t="s">
        <v>43376</v>
      </c>
      <c r="F8701" s="7" t="s">
        <v>43377</v>
      </c>
      <c r="G8701" s="8" t="s">
        <v>82</v>
      </c>
      <c r="H8701" s="8" t="s">
        <v>22</v>
      </c>
      <c r="I8701" s="8" t="s">
        <v>5737</v>
      </c>
      <c r="J8701" s="8" t="s">
        <v>27</v>
      </c>
      <c r="K8701" s="8" t="s">
        <v>28</v>
      </c>
      <c r="L8701" s="8" t="s">
        <v>43</v>
      </c>
      <c r="M8701" s="7" t="s">
        <v>169</v>
      </c>
      <c r="N8701" s="7" t="s">
        <v>5633</v>
      </c>
      <c r="O8701" s="8" t="s">
        <v>32</v>
      </c>
      <c r="P8701" s="8" t="s">
        <v>22</v>
      </c>
      <c r="Q8701" s="8" t="s">
        <v>43378</v>
      </c>
      <c r="R8701" s="8" t="s">
        <v>168</v>
      </c>
      <c r="S8701" s="7" t="s">
        <v>6038</v>
      </c>
      <c r="T8701" s="7" t="s">
        <v>5636</v>
      </c>
    </row>
    <row r="8702" customHeight="1" spans="1:20">
      <c r="A8702" s="6">
        <v>45221</v>
      </c>
      <c r="B8702" s="7" t="s">
        <v>43379</v>
      </c>
      <c r="C8702" s="7" t="s">
        <v>5629</v>
      </c>
      <c r="D8702" s="8" t="s">
        <v>22</v>
      </c>
      <c r="E8702" s="7" t="s">
        <v>43380</v>
      </c>
      <c r="F8702" s="7" t="s">
        <v>38949</v>
      </c>
      <c r="G8702" s="8" t="s">
        <v>82</v>
      </c>
      <c r="H8702" s="8" t="s">
        <v>22</v>
      </c>
      <c r="I8702" s="8" t="s">
        <v>5632</v>
      </c>
      <c r="J8702" s="8" t="s">
        <v>27</v>
      </c>
      <c r="K8702" s="8" t="s">
        <v>28</v>
      </c>
      <c r="L8702" s="8" t="s">
        <v>43</v>
      </c>
      <c r="M8702" s="7" t="s">
        <v>169</v>
      </c>
      <c r="N8702" s="7" t="s">
        <v>5633</v>
      </c>
      <c r="O8702" s="8" t="s">
        <v>32</v>
      </c>
      <c r="P8702" s="8" t="s">
        <v>22</v>
      </c>
      <c r="Q8702" s="8" t="s">
        <v>43381</v>
      </c>
      <c r="R8702" s="8" t="s">
        <v>168</v>
      </c>
      <c r="S8702" s="7" t="s">
        <v>43382</v>
      </c>
      <c r="T8702" s="7" t="s">
        <v>5655</v>
      </c>
    </row>
    <row r="8703" customHeight="1" spans="1:20">
      <c r="A8703" s="6">
        <v>45221</v>
      </c>
      <c r="B8703" s="7" t="s">
        <v>43383</v>
      </c>
      <c r="C8703" s="7" t="s">
        <v>5899</v>
      </c>
      <c r="D8703" s="8" t="s">
        <v>22</v>
      </c>
      <c r="E8703" s="7" t="s">
        <v>43384</v>
      </c>
      <c r="F8703" s="7" t="s">
        <v>43385</v>
      </c>
      <c r="G8703" s="8" t="s">
        <v>3125</v>
      </c>
      <c r="H8703" s="8" t="s">
        <v>22</v>
      </c>
      <c r="I8703" s="8" t="s">
        <v>5902</v>
      </c>
      <c r="J8703" s="8" t="s">
        <v>27</v>
      </c>
      <c r="K8703" s="8" t="s">
        <v>28</v>
      </c>
      <c r="L8703" s="8" t="s">
        <v>43</v>
      </c>
      <c r="M8703" s="7" t="s">
        <v>169</v>
      </c>
      <c r="N8703" s="7" t="s">
        <v>5633</v>
      </c>
      <c r="O8703" s="8" t="s">
        <v>32</v>
      </c>
      <c r="P8703" s="8" t="s">
        <v>22</v>
      </c>
      <c r="Q8703" s="8" t="s">
        <v>43386</v>
      </c>
      <c r="R8703" s="8" t="s">
        <v>168</v>
      </c>
      <c r="S8703" s="7" t="s">
        <v>43387</v>
      </c>
      <c r="T8703" s="7" t="s">
        <v>5636</v>
      </c>
    </row>
    <row r="8704" customHeight="1" spans="1:20">
      <c r="A8704" s="6">
        <v>45221</v>
      </c>
      <c r="B8704" s="7" t="s">
        <v>43388</v>
      </c>
      <c r="C8704" s="7" t="s">
        <v>5629</v>
      </c>
      <c r="D8704" s="8" t="s">
        <v>22</v>
      </c>
      <c r="E8704" s="7" t="s">
        <v>43389</v>
      </c>
      <c r="F8704" s="7" t="s">
        <v>43390</v>
      </c>
      <c r="G8704" s="8" t="s">
        <v>82</v>
      </c>
      <c r="H8704" s="8" t="s">
        <v>22</v>
      </c>
      <c r="I8704" s="8" t="s">
        <v>5632</v>
      </c>
      <c r="J8704" s="8" t="s">
        <v>27</v>
      </c>
      <c r="K8704" s="8" t="s">
        <v>28</v>
      </c>
      <c r="L8704" s="8" t="s">
        <v>43</v>
      </c>
      <c r="M8704" s="7" t="s">
        <v>169</v>
      </c>
      <c r="N8704" s="7" t="s">
        <v>5633</v>
      </c>
      <c r="O8704" s="8" t="s">
        <v>32</v>
      </c>
      <c r="P8704" s="8" t="s">
        <v>22</v>
      </c>
      <c r="Q8704" s="8" t="s">
        <v>43391</v>
      </c>
      <c r="R8704" s="8" t="s">
        <v>168</v>
      </c>
      <c r="S8704" s="7" t="s">
        <v>43392</v>
      </c>
      <c r="T8704" s="7" t="s">
        <v>43393</v>
      </c>
    </row>
    <row r="8705" customHeight="1" spans="1:20">
      <c r="A8705" s="6">
        <v>45221</v>
      </c>
      <c r="B8705" s="7" t="s">
        <v>43394</v>
      </c>
      <c r="C8705" s="7" t="s">
        <v>5629</v>
      </c>
      <c r="D8705" s="8" t="s">
        <v>22</v>
      </c>
      <c r="E8705" s="7" t="s">
        <v>20330</v>
      </c>
      <c r="F8705" s="7" t="s">
        <v>20331</v>
      </c>
      <c r="G8705" s="8" t="s">
        <v>82</v>
      </c>
      <c r="H8705" s="8" t="s">
        <v>22</v>
      </c>
      <c r="I8705" s="8" t="s">
        <v>5632</v>
      </c>
      <c r="J8705" s="8" t="s">
        <v>27</v>
      </c>
      <c r="K8705" s="8" t="s">
        <v>28</v>
      </c>
      <c r="L8705" s="8" t="s">
        <v>43</v>
      </c>
      <c r="M8705" s="7" t="s">
        <v>169</v>
      </c>
      <c r="N8705" s="7" t="s">
        <v>5633</v>
      </c>
      <c r="O8705" s="8" t="s">
        <v>32</v>
      </c>
      <c r="P8705" s="8" t="s">
        <v>22</v>
      </c>
      <c r="Q8705" s="8" t="s">
        <v>43395</v>
      </c>
      <c r="R8705" s="8" t="s">
        <v>168</v>
      </c>
      <c r="S8705" s="7" t="s">
        <v>33214</v>
      </c>
      <c r="T8705" s="7" t="s">
        <v>5636</v>
      </c>
    </row>
    <row r="8706" customHeight="1" spans="1:20">
      <c r="A8706" s="6">
        <v>45221</v>
      </c>
      <c r="B8706" s="7" t="s">
        <v>43396</v>
      </c>
      <c r="C8706" s="7" t="s">
        <v>5629</v>
      </c>
      <c r="D8706" s="8" t="s">
        <v>22</v>
      </c>
      <c r="E8706" s="7" t="s">
        <v>43397</v>
      </c>
      <c r="F8706" s="7" t="s">
        <v>43398</v>
      </c>
      <c r="G8706" s="8" t="s">
        <v>82</v>
      </c>
      <c r="H8706" s="8" t="s">
        <v>22</v>
      </c>
      <c r="I8706" s="8" t="s">
        <v>5632</v>
      </c>
      <c r="J8706" s="8" t="s">
        <v>27</v>
      </c>
      <c r="K8706" s="8" t="s">
        <v>28</v>
      </c>
      <c r="L8706" s="8" t="s">
        <v>43</v>
      </c>
      <c r="M8706" s="7" t="s">
        <v>169</v>
      </c>
      <c r="N8706" s="7" t="s">
        <v>5633</v>
      </c>
      <c r="O8706" s="8" t="s">
        <v>32</v>
      </c>
      <c r="P8706" s="8" t="s">
        <v>22</v>
      </c>
      <c r="Q8706" s="8" t="s">
        <v>43399</v>
      </c>
      <c r="R8706" s="8" t="s">
        <v>168</v>
      </c>
      <c r="S8706" s="7" t="s">
        <v>43400</v>
      </c>
      <c r="T8706" s="7" t="s">
        <v>5649</v>
      </c>
    </row>
    <row r="8707" customHeight="1" spans="1:20">
      <c r="A8707" s="6">
        <v>45221</v>
      </c>
      <c r="B8707" s="7" t="s">
        <v>43401</v>
      </c>
      <c r="C8707" s="7" t="s">
        <v>5644</v>
      </c>
      <c r="D8707" s="8" t="s">
        <v>22</v>
      </c>
      <c r="E8707" s="7" t="s">
        <v>43402</v>
      </c>
      <c r="F8707" s="7" t="s">
        <v>43403</v>
      </c>
      <c r="G8707" s="8" t="s">
        <v>82</v>
      </c>
      <c r="H8707" s="8" t="s">
        <v>22</v>
      </c>
      <c r="I8707" s="8" t="s">
        <v>1255</v>
      </c>
      <c r="J8707" s="8" t="s">
        <v>27</v>
      </c>
      <c r="K8707" s="8" t="s">
        <v>28</v>
      </c>
      <c r="L8707" s="8" t="s">
        <v>43</v>
      </c>
      <c r="M8707" s="7" t="s">
        <v>169</v>
      </c>
      <c r="N8707" s="7" t="s">
        <v>5633</v>
      </c>
      <c r="O8707" s="8" t="s">
        <v>32</v>
      </c>
      <c r="P8707" s="8" t="s">
        <v>22</v>
      </c>
      <c r="Q8707" s="8" t="s">
        <v>43404</v>
      </c>
      <c r="R8707" s="8" t="s">
        <v>168</v>
      </c>
      <c r="S8707" s="7" t="s">
        <v>43405</v>
      </c>
      <c r="T8707" s="7" t="s">
        <v>5636</v>
      </c>
    </row>
    <row r="8708" customHeight="1" spans="1:20">
      <c r="A8708" s="6">
        <v>45221</v>
      </c>
      <c r="B8708" s="7" t="s">
        <v>43406</v>
      </c>
      <c r="C8708" s="7" t="s">
        <v>5629</v>
      </c>
      <c r="D8708" s="8" t="s">
        <v>22</v>
      </c>
      <c r="E8708" s="7" t="s">
        <v>43407</v>
      </c>
      <c r="F8708" s="7" t="s">
        <v>43408</v>
      </c>
      <c r="G8708" s="8" t="s">
        <v>82</v>
      </c>
      <c r="H8708" s="8" t="s">
        <v>110</v>
      </c>
      <c r="I8708" s="8" t="s">
        <v>5632</v>
      </c>
      <c r="J8708" s="8" t="s">
        <v>27</v>
      </c>
      <c r="K8708" s="8" t="s">
        <v>28</v>
      </c>
      <c r="L8708" s="8" t="s">
        <v>43</v>
      </c>
      <c r="M8708" s="7" t="s">
        <v>169</v>
      </c>
      <c r="N8708" s="7" t="s">
        <v>5633</v>
      </c>
      <c r="O8708" s="8" t="s">
        <v>32</v>
      </c>
      <c r="P8708" s="8" t="s">
        <v>22</v>
      </c>
      <c r="Q8708" s="8" t="s">
        <v>43409</v>
      </c>
      <c r="R8708" s="8" t="s">
        <v>168</v>
      </c>
      <c r="S8708" s="7" t="s">
        <v>43410</v>
      </c>
      <c r="T8708" s="7" t="s">
        <v>5642</v>
      </c>
    </row>
    <row r="8709" customHeight="1" spans="1:20">
      <c r="A8709" s="6">
        <v>45221</v>
      </c>
      <c r="B8709" s="7" t="s">
        <v>43411</v>
      </c>
      <c r="C8709" s="7" t="s">
        <v>6126</v>
      </c>
      <c r="D8709" s="8" t="s">
        <v>22</v>
      </c>
      <c r="E8709" s="7" t="s">
        <v>43412</v>
      </c>
      <c r="F8709" s="7" t="s">
        <v>43413</v>
      </c>
      <c r="G8709" s="8" t="s">
        <v>82</v>
      </c>
      <c r="H8709" s="8" t="s">
        <v>22</v>
      </c>
      <c r="I8709" s="8" t="s">
        <v>111</v>
      </c>
      <c r="J8709" s="8" t="s">
        <v>27</v>
      </c>
      <c r="K8709" s="8" t="s">
        <v>28</v>
      </c>
      <c r="L8709" s="8" t="s">
        <v>43</v>
      </c>
      <c r="M8709" s="7" t="s">
        <v>30</v>
      </c>
      <c r="N8709" s="7" t="s">
        <v>743</v>
      </c>
      <c r="O8709" s="8" t="s">
        <v>32</v>
      </c>
      <c r="P8709" s="8" t="s">
        <v>22</v>
      </c>
      <c r="Q8709" s="8" t="s">
        <v>43414</v>
      </c>
      <c r="R8709" s="8" t="s">
        <v>46</v>
      </c>
      <c r="S8709" s="7" t="s">
        <v>43415</v>
      </c>
      <c r="T8709" s="7" t="s">
        <v>22</v>
      </c>
    </row>
    <row r="8710" customHeight="1" spans="1:20">
      <c r="A8710" s="6">
        <v>45221</v>
      </c>
      <c r="B8710" s="7" t="s">
        <v>43416</v>
      </c>
      <c r="C8710" s="7" t="s">
        <v>6126</v>
      </c>
      <c r="D8710" s="8" t="s">
        <v>22</v>
      </c>
      <c r="E8710" s="7" t="s">
        <v>43417</v>
      </c>
      <c r="F8710" s="7" t="s">
        <v>43418</v>
      </c>
      <c r="G8710" s="8" t="s">
        <v>53</v>
      </c>
      <c r="H8710" s="8" t="s">
        <v>22</v>
      </c>
      <c r="I8710" s="8" t="s">
        <v>253</v>
      </c>
      <c r="J8710" s="8" t="s">
        <v>27</v>
      </c>
      <c r="K8710" s="8" t="s">
        <v>28</v>
      </c>
      <c r="L8710" s="8" t="s">
        <v>43</v>
      </c>
      <c r="M8710" s="7" t="s">
        <v>30</v>
      </c>
      <c r="N8710" s="7" t="s">
        <v>743</v>
      </c>
      <c r="O8710" s="8" t="s">
        <v>32</v>
      </c>
      <c r="P8710" s="8" t="s">
        <v>22</v>
      </c>
      <c r="Q8710" s="8" t="s">
        <v>43419</v>
      </c>
      <c r="R8710" s="8" t="s">
        <v>46</v>
      </c>
      <c r="S8710" s="7" t="s">
        <v>43420</v>
      </c>
      <c r="T8710" s="7" t="s">
        <v>22</v>
      </c>
    </row>
    <row r="8711" customHeight="1" spans="1:20">
      <c r="A8711" s="6">
        <v>45221</v>
      </c>
      <c r="B8711" s="7" t="s">
        <v>43421</v>
      </c>
      <c r="C8711" s="7" t="s">
        <v>6126</v>
      </c>
      <c r="D8711" s="8" t="s">
        <v>22</v>
      </c>
      <c r="E8711" s="7" t="s">
        <v>43422</v>
      </c>
      <c r="F8711" s="7" t="s">
        <v>43423</v>
      </c>
      <c r="G8711" s="8" t="s">
        <v>82</v>
      </c>
      <c r="H8711" s="8" t="s">
        <v>22</v>
      </c>
      <c r="I8711" s="8" t="s">
        <v>83</v>
      </c>
      <c r="J8711" s="8" t="s">
        <v>27</v>
      </c>
      <c r="K8711" s="8" t="s">
        <v>28</v>
      </c>
      <c r="L8711" s="8" t="s">
        <v>43</v>
      </c>
      <c r="M8711" s="7" t="s">
        <v>44</v>
      </c>
      <c r="N8711" s="7" t="s">
        <v>743</v>
      </c>
      <c r="O8711" s="8" t="s">
        <v>32</v>
      </c>
      <c r="P8711" s="8" t="s">
        <v>22</v>
      </c>
      <c r="Q8711" s="8" t="s">
        <v>43424</v>
      </c>
      <c r="R8711" s="8" t="s">
        <v>46</v>
      </c>
      <c r="S8711" s="7" t="s">
        <v>43425</v>
      </c>
      <c r="T8711" s="7" t="s">
        <v>43426</v>
      </c>
    </row>
    <row r="8712" customHeight="1" spans="1:20">
      <c r="A8712" s="6">
        <v>45221</v>
      </c>
      <c r="B8712" s="7" t="s">
        <v>43427</v>
      </c>
      <c r="C8712" s="7" t="s">
        <v>6126</v>
      </c>
      <c r="D8712" s="8" t="s">
        <v>22</v>
      </c>
      <c r="E8712" s="7" t="s">
        <v>43428</v>
      </c>
      <c r="F8712" s="7" t="s">
        <v>43429</v>
      </c>
      <c r="G8712" s="8" t="s">
        <v>82</v>
      </c>
      <c r="H8712" s="8" t="s">
        <v>22</v>
      </c>
      <c r="I8712" s="8" t="s">
        <v>299</v>
      </c>
      <c r="J8712" s="8" t="s">
        <v>27</v>
      </c>
      <c r="K8712" s="8" t="s">
        <v>28</v>
      </c>
      <c r="L8712" s="8" t="s">
        <v>43</v>
      </c>
      <c r="M8712" s="7" t="s">
        <v>44</v>
      </c>
      <c r="N8712" s="7" t="s">
        <v>743</v>
      </c>
      <c r="O8712" s="8" t="s">
        <v>32</v>
      </c>
      <c r="P8712" s="8" t="s">
        <v>22</v>
      </c>
      <c r="Q8712" s="8" t="s">
        <v>43430</v>
      </c>
      <c r="R8712" s="8" t="s">
        <v>46</v>
      </c>
      <c r="S8712" s="7" t="s">
        <v>43431</v>
      </c>
      <c r="T8712" s="7" t="s">
        <v>43426</v>
      </c>
    </row>
    <row r="8713" customHeight="1" spans="1:20">
      <c r="A8713" s="6">
        <v>45221</v>
      </c>
      <c r="B8713" s="7" t="s">
        <v>43432</v>
      </c>
      <c r="C8713" s="7" t="s">
        <v>6126</v>
      </c>
      <c r="D8713" s="8" t="s">
        <v>22</v>
      </c>
      <c r="E8713" s="7" t="s">
        <v>26108</v>
      </c>
      <c r="F8713" s="7" t="s">
        <v>26109</v>
      </c>
      <c r="G8713" s="8" t="s">
        <v>247</v>
      </c>
      <c r="H8713" s="8" t="s">
        <v>22</v>
      </c>
      <c r="I8713" s="8" t="s">
        <v>315</v>
      </c>
      <c r="J8713" s="8" t="s">
        <v>27</v>
      </c>
      <c r="K8713" s="8" t="s">
        <v>28</v>
      </c>
      <c r="L8713" s="8" t="s">
        <v>43</v>
      </c>
      <c r="M8713" s="7" t="s">
        <v>44</v>
      </c>
      <c r="N8713" s="7" t="s">
        <v>743</v>
      </c>
      <c r="O8713" s="8" t="s">
        <v>32</v>
      </c>
      <c r="P8713" s="8" t="s">
        <v>22</v>
      </c>
      <c r="Q8713" s="8" t="s">
        <v>43433</v>
      </c>
      <c r="R8713" s="8" t="s">
        <v>46</v>
      </c>
      <c r="S8713" s="7" t="s">
        <v>43434</v>
      </c>
      <c r="T8713" s="7" t="s">
        <v>12048</v>
      </c>
    </row>
    <row r="8714" customHeight="1" spans="1:20">
      <c r="A8714" s="6">
        <v>45221</v>
      </c>
      <c r="B8714" s="7" t="s">
        <v>43435</v>
      </c>
      <c r="C8714" s="7" t="s">
        <v>6126</v>
      </c>
      <c r="D8714" s="8" t="s">
        <v>22</v>
      </c>
      <c r="E8714" s="7" t="s">
        <v>43436</v>
      </c>
      <c r="F8714" s="7" t="s">
        <v>43437</v>
      </c>
      <c r="G8714" s="8" t="s">
        <v>130</v>
      </c>
      <c r="H8714" s="8" t="s">
        <v>22</v>
      </c>
      <c r="I8714" s="8" t="s">
        <v>511</v>
      </c>
      <c r="J8714" s="8" t="s">
        <v>27</v>
      </c>
      <c r="K8714" s="8" t="s">
        <v>28</v>
      </c>
      <c r="L8714" s="8" t="s">
        <v>43</v>
      </c>
      <c r="M8714" s="7" t="s">
        <v>30</v>
      </c>
      <c r="N8714" s="7" t="s">
        <v>743</v>
      </c>
      <c r="O8714" s="8" t="s">
        <v>32</v>
      </c>
      <c r="P8714" s="8" t="s">
        <v>22</v>
      </c>
      <c r="Q8714" s="8" t="s">
        <v>43438</v>
      </c>
      <c r="R8714" s="8" t="s">
        <v>46</v>
      </c>
      <c r="S8714" s="7" t="s">
        <v>43439</v>
      </c>
      <c r="T8714" s="7" t="s">
        <v>43440</v>
      </c>
    </row>
    <row r="8715" customHeight="1" spans="1:20">
      <c r="A8715" s="6">
        <v>45221</v>
      </c>
      <c r="B8715" s="7" t="s">
        <v>43441</v>
      </c>
      <c r="C8715" s="7" t="s">
        <v>6126</v>
      </c>
      <c r="D8715" s="8" t="s">
        <v>22</v>
      </c>
      <c r="E8715" s="7" t="s">
        <v>43442</v>
      </c>
      <c r="F8715" s="7" t="s">
        <v>43443</v>
      </c>
      <c r="G8715" s="8" t="s">
        <v>82</v>
      </c>
      <c r="H8715" s="8" t="s">
        <v>22</v>
      </c>
      <c r="I8715" s="8" t="s">
        <v>207</v>
      </c>
      <c r="J8715" s="8" t="s">
        <v>27</v>
      </c>
      <c r="K8715" s="8" t="s">
        <v>28</v>
      </c>
      <c r="L8715" s="8" t="s">
        <v>43</v>
      </c>
      <c r="M8715" s="7" t="s">
        <v>30</v>
      </c>
      <c r="N8715" s="7" t="s">
        <v>743</v>
      </c>
      <c r="O8715" s="8" t="s">
        <v>32</v>
      </c>
      <c r="P8715" s="8" t="s">
        <v>22</v>
      </c>
      <c r="Q8715" s="8" t="s">
        <v>43444</v>
      </c>
      <c r="R8715" s="8" t="s">
        <v>46</v>
      </c>
      <c r="S8715" s="7" t="s">
        <v>43445</v>
      </c>
      <c r="T8715" s="7" t="s">
        <v>43446</v>
      </c>
    </row>
    <row r="8716" customHeight="1" spans="1:20">
      <c r="A8716" s="6">
        <v>45221</v>
      </c>
      <c r="B8716" s="7" t="s">
        <v>43447</v>
      </c>
      <c r="C8716" s="7" t="s">
        <v>6126</v>
      </c>
      <c r="D8716" s="8" t="s">
        <v>22</v>
      </c>
      <c r="E8716" s="7" t="s">
        <v>43448</v>
      </c>
      <c r="F8716" s="7" t="s">
        <v>10591</v>
      </c>
      <c r="G8716" s="8" t="s">
        <v>53</v>
      </c>
      <c r="H8716" s="8" t="s">
        <v>22</v>
      </c>
      <c r="I8716" s="8" t="s">
        <v>162</v>
      </c>
      <c r="J8716" s="8" t="s">
        <v>27</v>
      </c>
      <c r="K8716" s="8" t="s">
        <v>28</v>
      </c>
      <c r="L8716" s="8" t="s">
        <v>43</v>
      </c>
      <c r="M8716" s="7" t="s">
        <v>30</v>
      </c>
      <c r="N8716" s="7" t="s">
        <v>743</v>
      </c>
      <c r="O8716" s="8" t="s">
        <v>32</v>
      </c>
      <c r="P8716" s="8" t="s">
        <v>22</v>
      </c>
      <c r="Q8716" s="8" t="s">
        <v>43449</v>
      </c>
      <c r="R8716" s="8" t="s">
        <v>46</v>
      </c>
      <c r="S8716" s="7" t="s">
        <v>43450</v>
      </c>
      <c r="T8716" s="7" t="s">
        <v>43451</v>
      </c>
    </row>
    <row r="8717" customHeight="1" spans="1:20">
      <c r="A8717" s="6">
        <v>45221</v>
      </c>
      <c r="B8717" s="7" t="s">
        <v>43452</v>
      </c>
      <c r="C8717" s="7" t="s">
        <v>6126</v>
      </c>
      <c r="D8717" s="8" t="s">
        <v>22</v>
      </c>
      <c r="E8717" s="7" t="s">
        <v>43453</v>
      </c>
      <c r="F8717" s="7" t="s">
        <v>43454</v>
      </c>
      <c r="G8717" s="8" t="s">
        <v>82</v>
      </c>
      <c r="H8717" s="8" t="s">
        <v>22</v>
      </c>
      <c r="I8717" s="8" t="s">
        <v>117</v>
      </c>
      <c r="J8717" s="8" t="s">
        <v>27</v>
      </c>
      <c r="K8717" s="8" t="s">
        <v>28</v>
      </c>
      <c r="L8717" s="8" t="s">
        <v>43</v>
      </c>
      <c r="M8717" s="7" t="s">
        <v>30</v>
      </c>
      <c r="N8717" s="7" t="s">
        <v>743</v>
      </c>
      <c r="O8717" s="8" t="s">
        <v>32</v>
      </c>
      <c r="P8717" s="8" t="s">
        <v>22</v>
      </c>
      <c r="Q8717" s="8" t="s">
        <v>43455</v>
      </c>
      <c r="R8717" s="8" t="s">
        <v>46</v>
      </c>
      <c r="S8717" s="7" t="s">
        <v>43456</v>
      </c>
      <c r="T8717" s="7" t="s">
        <v>43457</v>
      </c>
    </row>
    <row r="8718" customHeight="1" spans="1:20">
      <c r="A8718" s="6">
        <v>45221</v>
      </c>
      <c r="B8718" s="7" t="s">
        <v>43458</v>
      </c>
      <c r="C8718" s="7" t="s">
        <v>6126</v>
      </c>
      <c r="D8718" s="8" t="s">
        <v>22</v>
      </c>
      <c r="E8718" s="7" t="s">
        <v>43459</v>
      </c>
      <c r="F8718" s="7" t="s">
        <v>43460</v>
      </c>
      <c r="G8718" s="8" t="s">
        <v>82</v>
      </c>
      <c r="H8718" s="8" t="s">
        <v>110</v>
      </c>
      <c r="I8718" s="8" t="s">
        <v>54</v>
      </c>
      <c r="J8718" s="8" t="s">
        <v>27</v>
      </c>
      <c r="K8718" s="8" t="s">
        <v>28</v>
      </c>
      <c r="L8718" s="8" t="s">
        <v>43</v>
      </c>
      <c r="M8718" s="7" t="s">
        <v>44</v>
      </c>
      <c r="N8718" s="7" t="s">
        <v>743</v>
      </c>
      <c r="O8718" s="8" t="s">
        <v>32</v>
      </c>
      <c r="P8718" s="8" t="s">
        <v>22</v>
      </c>
      <c r="Q8718" s="8" t="s">
        <v>43461</v>
      </c>
      <c r="R8718" s="8" t="s">
        <v>46</v>
      </c>
      <c r="S8718" s="7" t="s">
        <v>43462</v>
      </c>
      <c r="T8718" s="7" t="s">
        <v>10124</v>
      </c>
    </row>
    <row r="8719" customHeight="1" spans="1:20">
      <c r="A8719" s="6">
        <v>45221</v>
      </c>
      <c r="B8719" s="7" t="s">
        <v>43463</v>
      </c>
      <c r="C8719" s="7" t="s">
        <v>6126</v>
      </c>
      <c r="D8719" s="8" t="s">
        <v>22</v>
      </c>
      <c r="E8719" s="7" t="s">
        <v>43464</v>
      </c>
      <c r="F8719" s="7" t="s">
        <v>43465</v>
      </c>
      <c r="G8719" s="8" t="s">
        <v>82</v>
      </c>
      <c r="H8719" s="8" t="s">
        <v>22</v>
      </c>
      <c r="I8719" s="8" t="s">
        <v>1181</v>
      </c>
      <c r="J8719" s="8" t="s">
        <v>27</v>
      </c>
      <c r="K8719" s="8" t="s">
        <v>28</v>
      </c>
      <c r="L8719" s="8" t="s">
        <v>43</v>
      </c>
      <c r="M8719" s="7" t="s">
        <v>44</v>
      </c>
      <c r="N8719" s="7" t="s">
        <v>743</v>
      </c>
      <c r="O8719" s="8" t="s">
        <v>32</v>
      </c>
      <c r="P8719" s="8" t="s">
        <v>22</v>
      </c>
      <c r="Q8719" s="8" t="s">
        <v>43466</v>
      </c>
      <c r="R8719" s="8" t="s">
        <v>46</v>
      </c>
      <c r="S8719" s="7" t="s">
        <v>43467</v>
      </c>
      <c r="T8719" s="7" t="s">
        <v>43468</v>
      </c>
    </row>
    <row r="8720" customHeight="1" spans="1:20">
      <c r="A8720" s="6">
        <v>45221</v>
      </c>
      <c r="B8720" s="7" t="s">
        <v>43469</v>
      </c>
      <c r="C8720" s="7" t="s">
        <v>6126</v>
      </c>
      <c r="D8720" s="8" t="s">
        <v>22</v>
      </c>
      <c r="E8720" s="7" t="s">
        <v>43470</v>
      </c>
      <c r="F8720" s="7" t="s">
        <v>43471</v>
      </c>
      <c r="G8720" s="8" t="s">
        <v>62</v>
      </c>
      <c r="H8720" s="8" t="s">
        <v>22</v>
      </c>
      <c r="I8720" s="8" t="s">
        <v>732</v>
      </c>
      <c r="J8720" s="8" t="s">
        <v>27</v>
      </c>
      <c r="K8720" s="8" t="s">
        <v>28</v>
      </c>
      <c r="L8720" s="8" t="s">
        <v>43</v>
      </c>
      <c r="M8720" s="7" t="s">
        <v>44</v>
      </c>
      <c r="N8720" s="7" t="s">
        <v>743</v>
      </c>
      <c r="O8720" s="8" t="s">
        <v>32</v>
      </c>
      <c r="P8720" s="8" t="s">
        <v>22</v>
      </c>
      <c r="Q8720" s="8" t="s">
        <v>43472</v>
      </c>
      <c r="R8720" s="8" t="s">
        <v>46</v>
      </c>
      <c r="S8720" s="7" t="s">
        <v>43473</v>
      </c>
      <c r="T8720" s="7" t="s">
        <v>43474</v>
      </c>
    </row>
    <row r="8721" customHeight="1" spans="1:20">
      <c r="A8721" s="6">
        <v>45221</v>
      </c>
      <c r="B8721" s="7" t="s">
        <v>43475</v>
      </c>
      <c r="C8721" s="7" t="s">
        <v>6126</v>
      </c>
      <c r="D8721" s="8" t="s">
        <v>22</v>
      </c>
      <c r="E8721" s="7" t="s">
        <v>43476</v>
      </c>
      <c r="F8721" s="7" t="s">
        <v>43477</v>
      </c>
      <c r="G8721" s="8" t="s">
        <v>82</v>
      </c>
      <c r="H8721" s="8" t="s">
        <v>22</v>
      </c>
      <c r="I8721" s="8" t="s">
        <v>131</v>
      </c>
      <c r="J8721" s="8" t="s">
        <v>27</v>
      </c>
      <c r="K8721" s="8" t="s">
        <v>28</v>
      </c>
      <c r="L8721" s="8" t="s">
        <v>43</v>
      </c>
      <c r="M8721" s="7" t="s">
        <v>44</v>
      </c>
      <c r="N8721" s="7" t="s">
        <v>743</v>
      </c>
      <c r="O8721" s="8" t="s">
        <v>32</v>
      </c>
      <c r="P8721" s="8" t="s">
        <v>22</v>
      </c>
      <c r="Q8721" s="8" t="s">
        <v>43478</v>
      </c>
      <c r="R8721" s="8" t="s">
        <v>46</v>
      </c>
      <c r="S8721" s="7" t="s">
        <v>43479</v>
      </c>
      <c r="T8721" s="7" t="s">
        <v>43480</v>
      </c>
    </row>
    <row r="8722" customHeight="1" spans="1:20">
      <c r="A8722" s="6">
        <v>45221</v>
      </c>
      <c r="B8722" s="7" t="s">
        <v>43481</v>
      </c>
      <c r="C8722" s="7" t="s">
        <v>274</v>
      </c>
      <c r="D8722" s="8" t="s">
        <v>22</v>
      </c>
      <c r="E8722" s="7" t="s">
        <v>43482</v>
      </c>
      <c r="F8722" s="7" t="s">
        <v>19457</v>
      </c>
      <c r="G8722" s="8" t="s">
        <v>336</v>
      </c>
      <c r="H8722" s="8" t="s">
        <v>148</v>
      </c>
      <c r="I8722" s="8" t="s">
        <v>253</v>
      </c>
      <c r="J8722" s="8" t="s">
        <v>27</v>
      </c>
      <c r="K8722" s="8" t="s">
        <v>28</v>
      </c>
      <c r="L8722" s="8" t="s">
        <v>43</v>
      </c>
      <c r="M8722" s="7" t="s">
        <v>44</v>
      </c>
      <c r="N8722" s="7" t="s">
        <v>208</v>
      </c>
      <c r="O8722" s="8" t="s">
        <v>32</v>
      </c>
      <c r="P8722" s="8" t="s">
        <v>22</v>
      </c>
      <c r="Q8722" s="8" t="s">
        <v>43483</v>
      </c>
      <c r="R8722" s="8" t="s">
        <v>56</v>
      </c>
      <c r="S8722" s="7" t="s">
        <v>43484</v>
      </c>
      <c r="T8722" s="7" t="s">
        <v>22</v>
      </c>
    </row>
    <row r="8723" customHeight="1" spans="1:20">
      <c r="A8723" s="6">
        <v>45221</v>
      </c>
      <c r="B8723" s="7" t="s">
        <v>43485</v>
      </c>
      <c r="C8723" s="7" t="s">
        <v>204</v>
      </c>
      <c r="D8723" s="8" t="s">
        <v>22</v>
      </c>
      <c r="E8723" s="7" t="s">
        <v>43486</v>
      </c>
      <c r="F8723" s="7" t="s">
        <v>31193</v>
      </c>
      <c r="G8723" s="8" t="s">
        <v>41</v>
      </c>
      <c r="H8723" s="8" t="s">
        <v>110</v>
      </c>
      <c r="I8723" s="8" t="s">
        <v>732</v>
      </c>
      <c r="J8723" s="8" t="s">
        <v>27</v>
      </c>
      <c r="K8723" s="8" t="s">
        <v>28</v>
      </c>
      <c r="L8723" s="8" t="s">
        <v>43</v>
      </c>
      <c r="M8723" s="7" t="s">
        <v>30</v>
      </c>
      <c r="N8723" s="7" t="s">
        <v>208</v>
      </c>
      <c r="O8723" s="8" t="s">
        <v>32</v>
      </c>
      <c r="P8723" s="8" t="s">
        <v>22</v>
      </c>
      <c r="Q8723" s="8" t="s">
        <v>43487</v>
      </c>
      <c r="R8723" s="8" t="s">
        <v>56</v>
      </c>
      <c r="S8723" s="7" t="s">
        <v>43488</v>
      </c>
      <c r="T8723" s="7" t="s">
        <v>22</v>
      </c>
    </row>
    <row r="8724" customHeight="1" spans="1:20">
      <c r="A8724" s="6">
        <v>45221</v>
      </c>
      <c r="B8724" s="7" t="s">
        <v>43489</v>
      </c>
      <c r="C8724" s="7" t="s">
        <v>204</v>
      </c>
      <c r="D8724" s="8" t="s">
        <v>22</v>
      </c>
      <c r="E8724" s="7" t="s">
        <v>43490</v>
      </c>
      <c r="F8724" s="7" t="s">
        <v>43491</v>
      </c>
      <c r="G8724" s="8" t="s">
        <v>41</v>
      </c>
      <c r="H8724" s="8" t="s">
        <v>22</v>
      </c>
      <c r="I8724" s="8" t="s">
        <v>214</v>
      </c>
      <c r="J8724" s="8" t="s">
        <v>27</v>
      </c>
      <c r="K8724" s="8" t="s">
        <v>28</v>
      </c>
      <c r="L8724" s="8" t="s">
        <v>43</v>
      </c>
      <c r="M8724" s="7" t="s">
        <v>30</v>
      </c>
      <c r="N8724" s="7" t="s">
        <v>208</v>
      </c>
      <c r="O8724" s="8" t="s">
        <v>32</v>
      </c>
      <c r="P8724" s="8" t="s">
        <v>22</v>
      </c>
      <c r="Q8724" s="8" t="s">
        <v>43492</v>
      </c>
      <c r="R8724" s="8" t="s">
        <v>56</v>
      </c>
      <c r="S8724" s="7" t="s">
        <v>43493</v>
      </c>
      <c r="T8724" s="7" t="s">
        <v>22</v>
      </c>
    </row>
    <row r="8725" customHeight="1" spans="1:20">
      <c r="A8725" s="6">
        <v>45221</v>
      </c>
      <c r="B8725" s="7" t="s">
        <v>43494</v>
      </c>
      <c r="C8725" s="7" t="s">
        <v>204</v>
      </c>
      <c r="D8725" s="8" t="s">
        <v>22</v>
      </c>
      <c r="E8725" s="7" t="s">
        <v>43495</v>
      </c>
      <c r="F8725" s="7" t="s">
        <v>43496</v>
      </c>
      <c r="G8725" s="8" t="s">
        <v>69</v>
      </c>
      <c r="H8725" s="8" t="s">
        <v>110</v>
      </c>
      <c r="I8725" s="8" t="s">
        <v>207</v>
      </c>
      <c r="J8725" s="8" t="s">
        <v>27</v>
      </c>
      <c r="K8725" s="8" t="s">
        <v>28</v>
      </c>
      <c r="L8725" s="8" t="s">
        <v>43</v>
      </c>
      <c r="M8725" s="7" t="s">
        <v>30</v>
      </c>
      <c r="N8725" s="7" t="s">
        <v>208</v>
      </c>
      <c r="O8725" s="8" t="s">
        <v>32</v>
      </c>
      <c r="P8725" s="8" t="s">
        <v>22</v>
      </c>
      <c r="Q8725" s="8" t="s">
        <v>43497</v>
      </c>
      <c r="R8725" s="8" t="s">
        <v>56</v>
      </c>
      <c r="S8725" s="7" t="s">
        <v>43498</v>
      </c>
      <c r="T8725" s="7" t="s">
        <v>22</v>
      </c>
    </row>
    <row r="8726" customHeight="1" spans="1:20">
      <c r="A8726" s="6">
        <v>45221</v>
      </c>
      <c r="B8726" s="7" t="s">
        <v>43499</v>
      </c>
      <c r="C8726" s="7" t="s">
        <v>204</v>
      </c>
      <c r="D8726" s="8" t="s">
        <v>22</v>
      </c>
      <c r="E8726" s="7" t="s">
        <v>43500</v>
      </c>
      <c r="F8726" s="7" t="s">
        <v>34348</v>
      </c>
      <c r="G8726" s="8" t="s">
        <v>41</v>
      </c>
      <c r="H8726" s="8" t="s">
        <v>22</v>
      </c>
      <c r="I8726" s="8" t="s">
        <v>701</v>
      </c>
      <c r="J8726" s="8" t="s">
        <v>27</v>
      </c>
      <c r="K8726" s="8" t="s">
        <v>28</v>
      </c>
      <c r="L8726" s="8" t="s">
        <v>43</v>
      </c>
      <c r="M8726" s="7" t="s">
        <v>44</v>
      </c>
      <c r="N8726" s="7" t="s">
        <v>208</v>
      </c>
      <c r="O8726" s="8" t="s">
        <v>32</v>
      </c>
      <c r="P8726" s="8" t="s">
        <v>22</v>
      </c>
      <c r="Q8726" s="8" t="s">
        <v>43501</v>
      </c>
      <c r="R8726" s="8" t="s">
        <v>56</v>
      </c>
      <c r="S8726" s="7" t="s">
        <v>43502</v>
      </c>
      <c r="T8726" s="7" t="s">
        <v>22</v>
      </c>
    </row>
    <row r="8727" customHeight="1" spans="1:20">
      <c r="A8727" s="6">
        <v>45221</v>
      </c>
      <c r="B8727" s="7" t="s">
        <v>43503</v>
      </c>
      <c r="C8727" s="7" t="s">
        <v>824</v>
      </c>
      <c r="D8727" s="8" t="s">
        <v>22</v>
      </c>
      <c r="E8727" s="7" t="s">
        <v>43504</v>
      </c>
      <c r="F8727" s="7" t="s">
        <v>43505</v>
      </c>
      <c r="G8727" s="8" t="s">
        <v>25</v>
      </c>
      <c r="H8727" s="8" t="s">
        <v>22</v>
      </c>
      <c r="I8727" s="8" t="s">
        <v>155</v>
      </c>
      <c r="J8727" s="8" t="s">
        <v>27</v>
      </c>
      <c r="K8727" s="8" t="s">
        <v>28</v>
      </c>
      <c r="L8727" s="8" t="s">
        <v>43</v>
      </c>
      <c r="M8727" s="7" t="s">
        <v>44</v>
      </c>
      <c r="N8727" s="7" t="s">
        <v>31</v>
      </c>
      <c r="O8727" s="8" t="s">
        <v>32</v>
      </c>
      <c r="P8727" s="8" t="s">
        <v>22</v>
      </c>
      <c r="Q8727" s="8" t="s">
        <v>43506</v>
      </c>
      <c r="R8727" s="8" t="s">
        <v>46</v>
      </c>
      <c r="S8727" s="7" t="s">
        <v>43507</v>
      </c>
      <c r="T8727" s="7" t="s">
        <v>43508</v>
      </c>
    </row>
    <row r="8728" customHeight="1" spans="1:20">
      <c r="A8728" s="6">
        <v>45221</v>
      </c>
      <c r="B8728" s="7" t="s">
        <v>43509</v>
      </c>
      <c r="C8728" s="7" t="s">
        <v>204</v>
      </c>
      <c r="D8728" s="8" t="s">
        <v>22</v>
      </c>
      <c r="E8728" s="7" t="s">
        <v>43510</v>
      </c>
      <c r="F8728" s="7" t="s">
        <v>43511</v>
      </c>
      <c r="G8728" s="8" t="s">
        <v>41</v>
      </c>
      <c r="H8728" s="8" t="s">
        <v>22</v>
      </c>
      <c r="I8728" s="8" t="s">
        <v>75</v>
      </c>
      <c r="J8728" s="8" t="s">
        <v>27</v>
      </c>
      <c r="K8728" s="8" t="s">
        <v>28</v>
      </c>
      <c r="L8728" s="8" t="s">
        <v>43</v>
      </c>
      <c r="M8728" s="7" t="s">
        <v>30</v>
      </c>
      <c r="N8728" s="7" t="s">
        <v>208</v>
      </c>
      <c r="O8728" s="8" t="s">
        <v>32</v>
      </c>
      <c r="P8728" s="8" t="s">
        <v>22</v>
      </c>
      <c r="Q8728" s="8" t="s">
        <v>43512</v>
      </c>
      <c r="R8728" s="8" t="s">
        <v>56</v>
      </c>
      <c r="S8728" s="7" t="s">
        <v>43513</v>
      </c>
      <c r="T8728" s="7" t="s">
        <v>22</v>
      </c>
    </row>
    <row r="8729" customHeight="1" spans="1:20">
      <c r="A8729" s="6">
        <v>45221</v>
      </c>
      <c r="B8729" s="7" t="s">
        <v>43514</v>
      </c>
      <c r="C8729" s="7" t="s">
        <v>204</v>
      </c>
      <c r="D8729" s="8" t="s">
        <v>22</v>
      </c>
      <c r="E8729" s="7" t="s">
        <v>43515</v>
      </c>
      <c r="F8729" s="7" t="s">
        <v>43516</v>
      </c>
      <c r="G8729" s="8" t="s">
        <v>130</v>
      </c>
      <c r="H8729" s="8" t="s">
        <v>22</v>
      </c>
      <c r="I8729" s="8" t="s">
        <v>63</v>
      </c>
      <c r="J8729" s="8" t="s">
        <v>27</v>
      </c>
      <c r="K8729" s="8" t="s">
        <v>28</v>
      </c>
      <c r="L8729" s="8" t="s">
        <v>43</v>
      </c>
      <c r="M8729" s="7" t="s">
        <v>30</v>
      </c>
      <c r="N8729" s="7" t="s">
        <v>208</v>
      </c>
      <c r="O8729" s="8" t="s">
        <v>32</v>
      </c>
      <c r="P8729" s="8" t="s">
        <v>22</v>
      </c>
      <c r="Q8729" s="8" t="s">
        <v>43517</v>
      </c>
      <c r="R8729" s="8" t="s">
        <v>56</v>
      </c>
      <c r="S8729" s="7" t="s">
        <v>43518</v>
      </c>
      <c r="T8729" s="7" t="s">
        <v>22</v>
      </c>
    </row>
    <row r="8730" customHeight="1" spans="1:20">
      <c r="A8730" s="6">
        <v>45221</v>
      </c>
      <c r="B8730" s="7" t="s">
        <v>43519</v>
      </c>
      <c r="C8730" s="7" t="s">
        <v>399</v>
      </c>
      <c r="D8730" s="8" t="s">
        <v>22</v>
      </c>
      <c r="E8730" s="7" t="s">
        <v>43520</v>
      </c>
      <c r="F8730" s="7" t="s">
        <v>1697</v>
      </c>
      <c r="G8730" s="8" t="s">
        <v>53</v>
      </c>
      <c r="H8730" s="8" t="s">
        <v>110</v>
      </c>
      <c r="I8730" s="8" t="s">
        <v>253</v>
      </c>
      <c r="J8730" s="8" t="s">
        <v>27</v>
      </c>
      <c r="K8730" s="8" t="s">
        <v>28</v>
      </c>
      <c r="L8730" s="8" t="s">
        <v>43</v>
      </c>
      <c r="M8730" s="7" t="s">
        <v>30</v>
      </c>
      <c r="N8730" s="7" t="s">
        <v>31</v>
      </c>
      <c r="O8730" s="8" t="s">
        <v>32</v>
      </c>
      <c r="P8730" s="8" t="s">
        <v>22</v>
      </c>
      <c r="Q8730" s="8" t="s">
        <v>43521</v>
      </c>
      <c r="R8730" s="8" t="s">
        <v>46</v>
      </c>
      <c r="S8730" s="7" t="s">
        <v>43522</v>
      </c>
      <c r="T8730" s="7" t="s">
        <v>43523</v>
      </c>
    </row>
    <row r="8731" customHeight="1" spans="1:20">
      <c r="A8731" s="6">
        <v>45221</v>
      </c>
      <c r="B8731" s="7" t="s">
        <v>43524</v>
      </c>
      <c r="C8731" s="7" t="s">
        <v>179</v>
      </c>
      <c r="D8731" s="8" t="s">
        <v>22</v>
      </c>
      <c r="E8731" s="7" t="s">
        <v>43525</v>
      </c>
      <c r="F8731" s="7" t="s">
        <v>43526</v>
      </c>
      <c r="G8731" s="8" t="s">
        <v>130</v>
      </c>
      <c r="H8731" s="8" t="s">
        <v>148</v>
      </c>
      <c r="I8731" s="8" t="s">
        <v>384</v>
      </c>
      <c r="J8731" s="8" t="s">
        <v>27</v>
      </c>
      <c r="K8731" s="8" t="s">
        <v>28</v>
      </c>
      <c r="L8731" s="8" t="s">
        <v>43</v>
      </c>
      <c r="M8731" s="7" t="s">
        <v>30</v>
      </c>
      <c r="N8731" s="7" t="s">
        <v>31</v>
      </c>
      <c r="O8731" s="8" t="s">
        <v>32</v>
      </c>
      <c r="P8731" s="8" t="s">
        <v>22</v>
      </c>
      <c r="Q8731" s="8" t="s">
        <v>43527</v>
      </c>
      <c r="R8731" s="8" t="s">
        <v>46</v>
      </c>
      <c r="S8731" s="7" t="s">
        <v>43528</v>
      </c>
      <c r="T8731" s="7" t="s">
        <v>43529</v>
      </c>
    </row>
    <row r="8732" customHeight="1" spans="1:20">
      <c r="A8732" s="6">
        <v>45221</v>
      </c>
      <c r="B8732" s="7" t="s">
        <v>43530</v>
      </c>
      <c r="C8732" s="7" t="s">
        <v>399</v>
      </c>
      <c r="D8732" s="8" t="s">
        <v>22</v>
      </c>
      <c r="E8732" s="7" t="s">
        <v>43531</v>
      </c>
      <c r="F8732" s="7" t="s">
        <v>43532</v>
      </c>
      <c r="G8732" s="8" t="s">
        <v>53</v>
      </c>
      <c r="H8732" s="8" t="s">
        <v>22</v>
      </c>
      <c r="I8732" s="8" t="s">
        <v>97</v>
      </c>
      <c r="J8732" s="8" t="s">
        <v>27</v>
      </c>
      <c r="K8732" s="8" t="s">
        <v>28</v>
      </c>
      <c r="L8732" s="8" t="s">
        <v>43</v>
      </c>
      <c r="M8732" s="7" t="s">
        <v>30</v>
      </c>
      <c r="N8732" s="7" t="s">
        <v>31</v>
      </c>
      <c r="O8732" s="8" t="s">
        <v>32</v>
      </c>
      <c r="P8732" s="8" t="s">
        <v>22</v>
      </c>
      <c r="Q8732" s="8" t="s">
        <v>43533</v>
      </c>
      <c r="R8732" s="8" t="s">
        <v>46</v>
      </c>
      <c r="S8732" s="7" t="s">
        <v>43534</v>
      </c>
      <c r="T8732" s="7" t="s">
        <v>43535</v>
      </c>
    </row>
    <row r="8733" customHeight="1" spans="1:20">
      <c r="A8733" s="6">
        <v>45221</v>
      </c>
      <c r="B8733" s="7" t="s">
        <v>43536</v>
      </c>
      <c r="C8733" s="7" t="s">
        <v>204</v>
      </c>
      <c r="D8733" s="8" t="s">
        <v>22</v>
      </c>
      <c r="E8733" s="7" t="s">
        <v>23137</v>
      </c>
      <c r="F8733" s="7" t="s">
        <v>23138</v>
      </c>
      <c r="G8733" s="8" t="s">
        <v>130</v>
      </c>
      <c r="H8733" s="8" t="s">
        <v>22</v>
      </c>
      <c r="I8733" s="8" t="s">
        <v>337</v>
      </c>
      <c r="J8733" s="8" t="s">
        <v>27</v>
      </c>
      <c r="K8733" s="8" t="s">
        <v>28</v>
      </c>
      <c r="L8733" s="8" t="s">
        <v>43</v>
      </c>
      <c r="M8733" s="7" t="s">
        <v>30</v>
      </c>
      <c r="N8733" s="7" t="s">
        <v>208</v>
      </c>
      <c r="O8733" s="8" t="s">
        <v>32</v>
      </c>
      <c r="P8733" s="8" t="s">
        <v>22</v>
      </c>
      <c r="Q8733" s="8" t="s">
        <v>43537</v>
      </c>
      <c r="R8733" s="8" t="s">
        <v>56</v>
      </c>
      <c r="S8733" s="7" t="s">
        <v>43538</v>
      </c>
      <c r="T8733" s="7" t="s">
        <v>22</v>
      </c>
    </row>
    <row r="8734" customHeight="1" spans="1:20">
      <c r="A8734" s="6">
        <v>45221</v>
      </c>
      <c r="B8734" s="7" t="s">
        <v>43539</v>
      </c>
      <c r="C8734" s="7" t="s">
        <v>274</v>
      </c>
      <c r="D8734" s="8" t="s">
        <v>22</v>
      </c>
      <c r="E8734" s="7" t="s">
        <v>43540</v>
      </c>
      <c r="F8734" s="7" t="s">
        <v>9106</v>
      </c>
      <c r="G8734" s="8" t="s">
        <v>130</v>
      </c>
      <c r="H8734" s="8" t="s">
        <v>22</v>
      </c>
      <c r="I8734" s="8" t="s">
        <v>162</v>
      </c>
      <c r="J8734" s="8" t="s">
        <v>27</v>
      </c>
      <c r="K8734" s="8" t="s">
        <v>28</v>
      </c>
      <c r="L8734" s="8" t="s">
        <v>43</v>
      </c>
      <c r="M8734" s="7" t="s">
        <v>44</v>
      </c>
      <c r="N8734" s="7" t="s">
        <v>208</v>
      </c>
      <c r="O8734" s="8" t="s">
        <v>32</v>
      </c>
      <c r="P8734" s="8" t="s">
        <v>22</v>
      </c>
      <c r="Q8734" s="8" t="s">
        <v>43541</v>
      </c>
      <c r="R8734" s="8" t="s">
        <v>56</v>
      </c>
      <c r="S8734" s="7" t="s">
        <v>43542</v>
      </c>
      <c r="T8734" s="7" t="s">
        <v>22</v>
      </c>
    </row>
    <row r="8735" customHeight="1" spans="1:20">
      <c r="A8735" s="6">
        <v>45221</v>
      </c>
      <c r="B8735" s="7" t="s">
        <v>43543</v>
      </c>
      <c r="C8735" s="7" t="s">
        <v>204</v>
      </c>
      <c r="D8735" s="8" t="s">
        <v>22</v>
      </c>
      <c r="E8735" s="7" t="s">
        <v>43544</v>
      </c>
      <c r="F8735" s="7" t="s">
        <v>43545</v>
      </c>
      <c r="G8735" s="8" t="s">
        <v>336</v>
      </c>
      <c r="H8735" s="8" t="s">
        <v>418</v>
      </c>
      <c r="I8735" s="8" t="s">
        <v>111</v>
      </c>
      <c r="J8735" s="8" t="s">
        <v>27</v>
      </c>
      <c r="K8735" s="8" t="s">
        <v>28</v>
      </c>
      <c r="L8735" s="8" t="s">
        <v>43</v>
      </c>
      <c r="M8735" s="7" t="s">
        <v>44</v>
      </c>
      <c r="N8735" s="7" t="s">
        <v>208</v>
      </c>
      <c r="O8735" s="8" t="s">
        <v>32</v>
      </c>
      <c r="P8735" s="8" t="s">
        <v>22</v>
      </c>
      <c r="Q8735" s="8" t="s">
        <v>43546</v>
      </c>
      <c r="R8735" s="8" t="s">
        <v>56</v>
      </c>
      <c r="S8735" s="7" t="s">
        <v>43547</v>
      </c>
      <c r="T8735" s="7" t="s">
        <v>22</v>
      </c>
    </row>
    <row r="8736" customHeight="1" spans="1:20">
      <c r="A8736" s="6">
        <v>45221</v>
      </c>
      <c r="B8736" s="7" t="s">
        <v>43548</v>
      </c>
      <c r="C8736" s="7" t="s">
        <v>274</v>
      </c>
      <c r="D8736" s="8" t="s">
        <v>22</v>
      </c>
      <c r="E8736" s="7" t="s">
        <v>43549</v>
      </c>
      <c r="F8736" s="7" t="s">
        <v>43550</v>
      </c>
      <c r="G8736" s="8" t="s">
        <v>41</v>
      </c>
      <c r="H8736" s="8" t="s">
        <v>22</v>
      </c>
      <c r="I8736" s="8" t="s">
        <v>131</v>
      </c>
      <c r="J8736" s="8" t="s">
        <v>27</v>
      </c>
      <c r="K8736" s="8" t="s">
        <v>28</v>
      </c>
      <c r="L8736" s="8" t="s">
        <v>43</v>
      </c>
      <c r="M8736" s="7" t="s">
        <v>30</v>
      </c>
      <c r="N8736" s="7" t="s">
        <v>208</v>
      </c>
      <c r="O8736" s="8" t="s">
        <v>32</v>
      </c>
      <c r="P8736" s="8" t="s">
        <v>22</v>
      </c>
      <c r="Q8736" s="8" t="s">
        <v>43551</v>
      </c>
      <c r="R8736" s="8" t="s">
        <v>56</v>
      </c>
      <c r="S8736" s="7" t="s">
        <v>43552</v>
      </c>
      <c r="T8736" s="7" t="s">
        <v>22</v>
      </c>
    </row>
    <row r="8737" customHeight="1" spans="1:20">
      <c r="A8737" s="6">
        <v>45221</v>
      </c>
      <c r="B8737" s="7" t="s">
        <v>43553</v>
      </c>
      <c r="C8737" s="7" t="s">
        <v>50</v>
      </c>
      <c r="D8737" s="8" t="s">
        <v>22</v>
      </c>
      <c r="E8737" s="7" t="s">
        <v>43554</v>
      </c>
      <c r="F8737" s="7" t="s">
        <v>43555</v>
      </c>
      <c r="G8737" s="8" t="s">
        <v>130</v>
      </c>
      <c r="H8737" s="8" t="s">
        <v>137</v>
      </c>
      <c r="I8737" s="8" t="s">
        <v>117</v>
      </c>
      <c r="J8737" s="8" t="s">
        <v>27</v>
      </c>
      <c r="K8737" s="8" t="s">
        <v>28</v>
      </c>
      <c r="L8737" s="8" t="s">
        <v>43</v>
      </c>
      <c r="M8737" s="7" t="s">
        <v>30</v>
      </c>
      <c r="N8737" s="7" t="s">
        <v>31</v>
      </c>
      <c r="O8737" s="8" t="s">
        <v>32</v>
      </c>
      <c r="P8737" s="8" t="s">
        <v>22</v>
      </c>
      <c r="Q8737" s="8" t="s">
        <v>43556</v>
      </c>
      <c r="R8737" s="8" t="s">
        <v>56</v>
      </c>
      <c r="S8737" s="7" t="s">
        <v>43557</v>
      </c>
      <c r="T8737" s="7" t="s">
        <v>22</v>
      </c>
    </row>
    <row r="8738" customHeight="1" spans="1:20">
      <c r="A8738" s="6">
        <v>45221</v>
      </c>
      <c r="B8738" s="7" t="s">
        <v>43558</v>
      </c>
      <c r="C8738" s="7" t="s">
        <v>50</v>
      </c>
      <c r="D8738" s="8" t="s">
        <v>22</v>
      </c>
      <c r="E8738" s="7" t="s">
        <v>43559</v>
      </c>
      <c r="F8738" s="7" t="s">
        <v>43560</v>
      </c>
      <c r="G8738" s="8" t="s">
        <v>130</v>
      </c>
      <c r="H8738" s="8" t="s">
        <v>22</v>
      </c>
      <c r="I8738" s="8" t="s">
        <v>1595</v>
      </c>
      <c r="J8738" s="8" t="s">
        <v>27</v>
      </c>
      <c r="K8738" s="8" t="s">
        <v>28</v>
      </c>
      <c r="L8738" s="8" t="s">
        <v>43</v>
      </c>
      <c r="M8738" s="7" t="s">
        <v>30</v>
      </c>
      <c r="N8738" s="7" t="s">
        <v>31</v>
      </c>
      <c r="O8738" s="8" t="s">
        <v>32</v>
      </c>
      <c r="P8738" s="8" t="s">
        <v>22</v>
      </c>
      <c r="Q8738" s="8" t="s">
        <v>43561</v>
      </c>
      <c r="R8738" s="8" t="s">
        <v>56</v>
      </c>
      <c r="S8738" s="7" t="s">
        <v>43562</v>
      </c>
      <c r="T8738" s="7" t="s">
        <v>22</v>
      </c>
    </row>
    <row r="8739" customHeight="1" spans="1:20">
      <c r="A8739" s="6">
        <v>45221</v>
      </c>
      <c r="B8739" s="7" t="s">
        <v>43563</v>
      </c>
      <c r="C8739" s="7" t="s">
        <v>7199</v>
      </c>
      <c r="D8739" s="8" t="s">
        <v>22</v>
      </c>
      <c r="E8739" s="7" t="s">
        <v>43564</v>
      </c>
      <c r="F8739" s="7" t="s">
        <v>43565</v>
      </c>
      <c r="G8739" s="8" t="s">
        <v>41</v>
      </c>
      <c r="H8739" s="8" t="s">
        <v>110</v>
      </c>
      <c r="I8739" s="8" t="s">
        <v>241</v>
      </c>
      <c r="J8739" s="8" t="s">
        <v>27</v>
      </c>
      <c r="K8739" s="8" t="s">
        <v>28</v>
      </c>
      <c r="L8739" s="8" t="s">
        <v>43</v>
      </c>
      <c r="M8739" s="7" t="s">
        <v>30</v>
      </c>
      <c r="N8739" s="7" t="s">
        <v>31</v>
      </c>
      <c r="O8739" s="8" t="s">
        <v>32</v>
      </c>
      <c r="P8739" s="8" t="s">
        <v>22</v>
      </c>
      <c r="Q8739" s="8" t="s">
        <v>43566</v>
      </c>
      <c r="R8739" s="8" t="s">
        <v>46</v>
      </c>
      <c r="S8739" s="7" t="s">
        <v>43567</v>
      </c>
      <c r="T8739" s="7" t="s">
        <v>22</v>
      </c>
    </row>
    <row r="8740" customHeight="1" spans="1:20">
      <c r="A8740" s="6">
        <v>45221</v>
      </c>
      <c r="B8740" s="7" t="s">
        <v>43568</v>
      </c>
      <c r="C8740" s="7" t="s">
        <v>50</v>
      </c>
      <c r="D8740" s="8" t="s">
        <v>22</v>
      </c>
      <c r="E8740" s="7" t="s">
        <v>43569</v>
      </c>
      <c r="F8740" s="7" t="s">
        <v>43570</v>
      </c>
      <c r="G8740" s="8" t="s">
        <v>336</v>
      </c>
      <c r="H8740" s="8" t="s">
        <v>22</v>
      </c>
      <c r="I8740" s="8" t="s">
        <v>162</v>
      </c>
      <c r="J8740" s="8" t="s">
        <v>27</v>
      </c>
      <c r="K8740" s="8" t="s">
        <v>28</v>
      </c>
      <c r="L8740" s="8" t="s">
        <v>43</v>
      </c>
      <c r="M8740" s="7" t="s">
        <v>30</v>
      </c>
      <c r="N8740" s="7" t="s">
        <v>31</v>
      </c>
      <c r="O8740" s="8" t="s">
        <v>32</v>
      </c>
      <c r="P8740" s="8" t="s">
        <v>22</v>
      </c>
      <c r="Q8740" s="8" t="s">
        <v>43571</v>
      </c>
      <c r="R8740" s="8" t="s">
        <v>56</v>
      </c>
      <c r="S8740" s="7" t="s">
        <v>43572</v>
      </c>
      <c r="T8740" s="7" t="s">
        <v>22</v>
      </c>
    </row>
    <row r="8741" customHeight="1" spans="1:20">
      <c r="A8741" s="6">
        <v>45221</v>
      </c>
      <c r="B8741" s="7" t="s">
        <v>43573</v>
      </c>
      <c r="C8741" s="7" t="s">
        <v>50</v>
      </c>
      <c r="D8741" s="8" t="s">
        <v>22</v>
      </c>
      <c r="E8741" s="7" t="s">
        <v>43574</v>
      </c>
      <c r="F8741" s="7" t="s">
        <v>43575</v>
      </c>
      <c r="G8741" s="8" t="s">
        <v>41</v>
      </c>
      <c r="H8741" s="8" t="s">
        <v>22</v>
      </c>
      <c r="I8741" s="8" t="s">
        <v>83</v>
      </c>
      <c r="J8741" s="8" t="s">
        <v>27</v>
      </c>
      <c r="K8741" s="8" t="s">
        <v>28</v>
      </c>
      <c r="L8741" s="8" t="s">
        <v>43</v>
      </c>
      <c r="M8741" s="7" t="s">
        <v>30</v>
      </c>
      <c r="N8741" s="7" t="s">
        <v>31</v>
      </c>
      <c r="O8741" s="8" t="s">
        <v>32</v>
      </c>
      <c r="P8741" s="8" t="s">
        <v>22</v>
      </c>
      <c r="Q8741" s="8" t="s">
        <v>43576</v>
      </c>
      <c r="R8741" s="8" t="s">
        <v>56</v>
      </c>
      <c r="S8741" s="7" t="s">
        <v>43577</v>
      </c>
      <c r="T8741" s="7" t="s">
        <v>22</v>
      </c>
    </row>
    <row r="8742" customHeight="1" spans="1:20">
      <c r="A8742" s="6">
        <v>45221</v>
      </c>
      <c r="B8742" s="7" t="s">
        <v>43578</v>
      </c>
      <c r="C8742" s="7" t="s">
        <v>50</v>
      </c>
      <c r="D8742" s="8" t="s">
        <v>22</v>
      </c>
      <c r="E8742" s="7" t="s">
        <v>43579</v>
      </c>
      <c r="F8742" s="7" t="s">
        <v>43580</v>
      </c>
      <c r="G8742" s="8" t="s">
        <v>69</v>
      </c>
      <c r="H8742" s="8" t="s">
        <v>22</v>
      </c>
      <c r="I8742" s="8" t="s">
        <v>117</v>
      </c>
      <c r="J8742" s="8" t="s">
        <v>27</v>
      </c>
      <c r="K8742" s="8" t="s">
        <v>28</v>
      </c>
      <c r="L8742" s="8" t="s">
        <v>43</v>
      </c>
      <c r="M8742" s="7" t="s">
        <v>30</v>
      </c>
      <c r="N8742" s="7" t="s">
        <v>31</v>
      </c>
      <c r="O8742" s="8" t="s">
        <v>32</v>
      </c>
      <c r="P8742" s="8" t="s">
        <v>22</v>
      </c>
      <c r="Q8742" s="8" t="s">
        <v>43581</v>
      </c>
      <c r="R8742" s="8" t="s">
        <v>56</v>
      </c>
      <c r="S8742" s="7" t="s">
        <v>43582</v>
      </c>
      <c r="T8742" s="7" t="s">
        <v>22</v>
      </c>
    </row>
    <row r="8743" customHeight="1" spans="1:20">
      <c r="A8743" s="6">
        <v>45221</v>
      </c>
      <c r="B8743" s="7" t="s">
        <v>43583</v>
      </c>
      <c r="C8743" s="7" t="s">
        <v>50</v>
      </c>
      <c r="D8743" s="8" t="s">
        <v>22</v>
      </c>
      <c r="E8743" s="7" t="s">
        <v>43584</v>
      </c>
      <c r="F8743" s="7" t="s">
        <v>43585</v>
      </c>
      <c r="G8743" s="8" t="s">
        <v>130</v>
      </c>
      <c r="H8743" s="8" t="s">
        <v>22</v>
      </c>
      <c r="I8743" s="8" t="s">
        <v>490</v>
      </c>
      <c r="J8743" s="8" t="s">
        <v>27</v>
      </c>
      <c r="K8743" s="8" t="s">
        <v>28</v>
      </c>
      <c r="L8743" s="8" t="s">
        <v>43</v>
      </c>
      <c r="M8743" s="7" t="s">
        <v>30</v>
      </c>
      <c r="N8743" s="7" t="s">
        <v>31</v>
      </c>
      <c r="O8743" s="8" t="s">
        <v>32</v>
      </c>
      <c r="P8743" s="8" t="s">
        <v>22</v>
      </c>
      <c r="Q8743" s="8" t="s">
        <v>43586</v>
      </c>
      <c r="R8743" s="8" t="s">
        <v>56</v>
      </c>
      <c r="S8743" s="7" t="s">
        <v>43587</v>
      </c>
      <c r="T8743" s="7" t="s">
        <v>22</v>
      </c>
    </row>
    <row r="8744" customHeight="1" spans="1:20">
      <c r="A8744" s="6">
        <v>45221</v>
      </c>
      <c r="B8744" s="7" t="s">
        <v>43588</v>
      </c>
      <c r="C8744" s="7" t="s">
        <v>50</v>
      </c>
      <c r="D8744" s="8" t="s">
        <v>22</v>
      </c>
      <c r="E8744" s="7" t="s">
        <v>43589</v>
      </c>
      <c r="F8744" s="7" t="s">
        <v>43590</v>
      </c>
      <c r="G8744" s="8" t="s">
        <v>130</v>
      </c>
      <c r="H8744" s="8" t="s">
        <v>110</v>
      </c>
      <c r="I8744" s="8" t="s">
        <v>490</v>
      </c>
      <c r="J8744" s="8" t="s">
        <v>27</v>
      </c>
      <c r="K8744" s="8" t="s">
        <v>28</v>
      </c>
      <c r="L8744" s="8" t="s">
        <v>43</v>
      </c>
      <c r="M8744" s="7" t="s">
        <v>30</v>
      </c>
      <c r="N8744" s="7" t="s">
        <v>31</v>
      </c>
      <c r="O8744" s="8" t="s">
        <v>32</v>
      </c>
      <c r="P8744" s="8" t="s">
        <v>22</v>
      </c>
      <c r="Q8744" s="8" t="s">
        <v>43591</v>
      </c>
      <c r="R8744" s="8" t="s">
        <v>56</v>
      </c>
      <c r="S8744" s="7" t="s">
        <v>43592</v>
      </c>
      <c r="T8744" s="7" t="s">
        <v>22</v>
      </c>
    </row>
    <row r="8745" customHeight="1" spans="1:20">
      <c r="A8745" s="6">
        <v>45221</v>
      </c>
      <c r="B8745" s="7" t="s">
        <v>43593</v>
      </c>
      <c r="C8745" s="7" t="s">
        <v>50</v>
      </c>
      <c r="D8745" s="8" t="s">
        <v>22</v>
      </c>
      <c r="E8745" s="7" t="s">
        <v>43594</v>
      </c>
      <c r="F8745" s="7" t="s">
        <v>43595</v>
      </c>
      <c r="G8745" s="8" t="s">
        <v>69</v>
      </c>
      <c r="H8745" s="8" t="s">
        <v>110</v>
      </c>
      <c r="I8745" s="8" t="s">
        <v>162</v>
      </c>
      <c r="J8745" s="8" t="s">
        <v>27</v>
      </c>
      <c r="K8745" s="8" t="s">
        <v>28</v>
      </c>
      <c r="L8745" s="8" t="s">
        <v>43</v>
      </c>
      <c r="M8745" s="7" t="s">
        <v>44</v>
      </c>
      <c r="N8745" s="7" t="s">
        <v>31</v>
      </c>
      <c r="O8745" s="8" t="s">
        <v>32</v>
      </c>
      <c r="P8745" s="8" t="s">
        <v>22</v>
      </c>
      <c r="Q8745" s="8" t="s">
        <v>43596</v>
      </c>
      <c r="R8745" s="8" t="s">
        <v>56</v>
      </c>
      <c r="S8745" s="7" t="s">
        <v>43597</v>
      </c>
      <c r="T8745" s="7" t="s">
        <v>22</v>
      </c>
    </row>
    <row r="8746" customHeight="1" spans="1:20">
      <c r="A8746" s="6">
        <v>45221</v>
      </c>
      <c r="B8746" s="7" t="s">
        <v>43598</v>
      </c>
      <c r="C8746" s="7" t="s">
        <v>16210</v>
      </c>
      <c r="D8746" s="8" t="s">
        <v>22</v>
      </c>
      <c r="E8746" s="7" t="s">
        <v>34089</v>
      </c>
      <c r="F8746" s="7" t="s">
        <v>34090</v>
      </c>
      <c r="G8746" s="8" t="s">
        <v>53</v>
      </c>
      <c r="H8746" s="8" t="s">
        <v>22</v>
      </c>
      <c r="I8746" s="8" t="s">
        <v>490</v>
      </c>
      <c r="J8746" s="8" t="s">
        <v>27</v>
      </c>
      <c r="K8746" s="8" t="s">
        <v>28</v>
      </c>
      <c r="L8746" s="8" t="s">
        <v>43</v>
      </c>
      <c r="M8746" s="7" t="s">
        <v>30</v>
      </c>
      <c r="N8746" s="7" t="s">
        <v>31</v>
      </c>
      <c r="O8746" s="8" t="s">
        <v>32</v>
      </c>
      <c r="P8746" s="8" t="s">
        <v>22</v>
      </c>
      <c r="Q8746" s="8" t="s">
        <v>43599</v>
      </c>
      <c r="R8746" s="8" t="s">
        <v>46</v>
      </c>
      <c r="S8746" s="7" t="s">
        <v>43600</v>
      </c>
      <c r="T8746" s="7" t="s">
        <v>43601</v>
      </c>
    </row>
    <row r="8747" customHeight="1" spans="1:20">
      <c r="A8747" s="6">
        <v>45221</v>
      </c>
      <c r="B8747" s="7" t="s">
        <v>43602</v>
      </c>
      <c r="C8747" s="7" t="s">
        <v>16210</v>
      </c>
      <c r="D8747" s="8" t="s">
        <v>22</v>
      </c>
      <c r="E8747" s="7" t="s">
        <v>43603</v>
      </c>
      <c r="F8747" s="7" t="s">
        <v>43604</v>
      </c>
      <c r="G8747" s="8" t="s">
        <v>82</v>
      </c>
      <c r="H8747" s="8" t="s">
        <v>22</v>
      </c>
      <c r="I8747" s="8" t="s">
        <v>214</v>
      </c>
      <c r="J8747" s="8" t="s">
        <v>27</v>
      </c>
      <c r="K8747" s="8" t="s">
        <v>28</v>
      </c>
      <c r="L8747" s="8" t="s">
        <v>43</v>
      </c>
      <c r="M8747" s="7" t="s">
        <v>30</v>
      </c>
      <c r="N8747" s="7" t="s">
        <v>31</v>
      </c>
      <c r="O8747" s="8" t="s">
        <v>32</v>
      </c>
      <c r="P8747" s="8" t="s">
        <v>22</v>
      </c>
      <c r="Q8747" s="8" t="s">
        <v>43605</v>
      </c>
      <c r="R8747" s="8" t="s">
        <v>46</v>
      </c>
      <c r="S8747" s="7" t="s">
        <v>43606</v>
      </c>
      <c r="T8747" s="7" t="s">
        <v>43607</v>
      </c>
    </row>
    <row r="8748" customHeight="1" spans="1:20">
      <c r="A8748" s="6">
        <v>45221</v>
      </c>
      <c r="B8748" s="7" t="s">
        <v>43608</v>
      </c>
      <c r="C8748" s="7" t="s">
        <v>8032</v>
      </c>
      <c r="D8748" s="8" t="s">
        <v>22</v>
      </c>
      <c r="E8748" s="7" t="s">
        <v>43609</v>
      </c>
      <c r="F8748" s="7" t="s">
        <v>43610</v>
      </c>
      <c r="G8748" s="8" t="s">
        <v>247</v>
      </c>
      <c r="H8748" s="8" t="s">
        <v>22</v>
      </c>
      <c r="I8748" s="8" t="s">
        <v>214</v>
      </c>
      <c r="J8748" s="8" t="s">
        <v>27</v>
      </c>
      <c r="K8748" s="8" t="s">
        <v>28</v>
      </c>
      <c r="L8748" s="8" t="s">
        <v>43</v>
      </c>
      <c r="M8748" s="7" t="s">
        <v>30</v>
      </c>
      <c r="N8748" s="7" t="s">
        <v>31</v>
      </c>
      <c r="O8748" s="8" t="s">
        <v>32</v>
      </c>
      <c r="P8748" s="8" t="s">
        <v>22</v>
      </c>
      <c r="Q8748" s="8" t="s">
        <v>43611</v>
      </c>
      <c r="R8748" s="8" t="s">
        <v>46</v>
      </c>
      <c r="S8748" s="7" t="s">
        <v>43612</v>
      </c>
      <c r="T8748" s="7" t="s">
        <v>43613</v>
      </c>
    </row>
    <row r="8749" customHeight="1" spans="1:20">
      <c r="A8749" s="6">
        <v>45221</v>
      </c>
      <c r="B8749" s="7" t="s">
        <v>43614</v>
      </c>
      <c r="C8749" s="7" t="s">
        <v>8250</v>
      </c>
      <c r="D8749" s="8" t="s">
        <v>22</v>
      </c>
      <c r="E8749" s="7" t="s">
        <v>26577</v>
      </c>
      <c r="F8749" s="7" t="s">
        <v>43615</v>
      </c>
      <c r="G8749" s="8" t="s">
        <v>41</v>
      </c>
      <c r="H8749" s="8" t="s">
        <v>22</v>
      </c>
      <c r="I8749" s="8" t="s">
        <v>83</v>
      </c>
      <c r="J8749" s="8" t="s">
        <v>27</v>
      </c>
      <c r="K8749" s="8" t="s">
        <v>28</v>
      </c>
      <c r="L8749" s="8" t="s">
        <v>43</v>
      </c>
      <c r="M8749" s="7" t="s">
        <v>30</v>
      </c>
      <c r="N8749" s="7" t="s">
        <v>31</v>
      </c>
      <c r="O8749" s="8" t="s">
        <v>32</v>
      </c>
      <c r="P8749" s="8" t="s">
        <v>22</v>
      </c>
      <c r="Q8749" s="8" t="s">
        <v>43616</v>
      </c>
      <c r="R8749" s="8" t="s">
        <v>46</v>
      </c>
      <c r="S8749" s="7" t="s">
        <v>43617</v>
      </c>
      <c r="T8749" s="7" t="s">
        <v>43618</v>
      </c>
    </row>
    <row r="8750" customHeight="1" spans="1:20">
      <c r="A8750" s="6">
        <v>45221</v>
      </c>
      <c r="B8750" s="7" t="s">
        <v>43619</v>
      </c>
      <c r="C8750" s="7" t="s">
        <v>646</v>
      </c>
      <c r="D8750" s="8" t="s">
        <v>22</v>
      </c>
      <c r="E8750" s="7" t="s">
        <v>43620</v>
      </c>
      <c r="F8750" s="7" t="s">
        <v>43621</v>
      </c>
      <c r="G8750" s="8" t="s">
        <v>194</v>
      </c>
      <c r="H8750" s="8" t="s">
        <v>22</v>
      </c>
      <c r="I8750" s="8" t="s">
        <v>54</v>
      </c>
      <c r="J8750" s="8" t="s">
        <v>27</v>
      </c>
      <c r="K8750" s="8" t="s">
        <v>28</v>
      </c>
      <c r="L8750" s="8" t="s">
        <v>43</v>
      </c>
      <c r="M8750" s="7" t="s">
        <v>30</v>
      </c>
      <c r="N8750" s="7" t="s">
        <v>31</v>
      </c>
      <c r="O8750" s="8" t="s">
        <v>32</v>
      </c>
      <c r="P8750" s="8" t="s">
        <v>22</v>
      </c>
      <c r="Q8750" s="8" t="s">
        <v>43622</v>
      </c>
      <c r="R8750" s="8" t="s">
        <v>46</v>
      </c>
      <c r="S8750" s="7" t="s">
        <v>43623</v>
      </c>
      <c r="T8750" s="7" t="s">
        <v>43624</v>
      </c>
    </row>
    <row r="8751" customHeight="1" spans="1:20">
      <c r="A8751" s="6">
        <v>45221</v>
      </c>
      <c r="B8751" s="7" t="s">
        <v>43625</v>
      </c>
      <c r="C8751" s="7" t="s">
        <v>6302</v>
      </c>
      <c r="D8751" s="8" t="s">
        <v>22</v>
      </c>
      <c r="E8751" s="7" t="s">
        <v>43626</v>
      </c>
      <c r="F8751" s="7" t="s">
        <v>43627</v>
      </c>
      <c r="G8751" s="8" t="s">
        <v>336</v>
      </c>
      <c r="H8751" s="8" t="s">
        <v>22</v>
      </c>
      <c r="I8751" s="8" t="s">
        <v>124</v>
      </c>
      <c r="J8751" s="8" t="s">
        <v>27</v>
      </c>
      <c r="K8751" s="8" t="s">
        <v>28</v>
      </c>
      <c r="L8751" s="8" t="s">
        <v>43</v>
      </c>
      <c r="M8751" s="7" t="s">
        <v>30</v>
      </c>
      <c r="N8751" s="7" t="s">
        <v>31</v>
      </c>
      <c r="O8751" s="8" t="s">
        <v>32</v>
      </c>
      <c r="P8751" s="8" t="s">
        <v>22</v>
      </c>
      <c r="Q8751" s="8" t="s">
        <v>43628</v>
      </c>
      <c r="R8751" s="8" t="s">
        <v>46</v>
      </c>
      <c r="S8751" s="7" t="s">
        <v>43629</v>
      </c>
      <c r="T8751" s="7" t="s">
        <v>43630</v>
      </c>
    </row>
    <row r="8752" customHeight="1" spans="1:20">
      <c r="A8752" s="6">
        <v>45221</v>
      </c>
      <c r="B8752" s="7" t="s">
        <v>43631</v>
      </c>
      <c r="C8752" s="7" t="s">
        <v>3638</v>
      </c>
      <c r="D8752" s="8" t="s">
        <v>22</v>
      </c>
      <c r="E8752" s="7" t="s">
        <v>43632</v>
      </c>
      <c r="F8752" s="7" t="s">
        <v>43633</v>
      </c>
      <c r="G8752" s="8" t="s">
        <v>247</v>
      </c>
      <c r="H8752" s="8" t="s">
        <v>110</v>
      </c>
      <c r="I8752" s="8" t="s">
        <v>26</v>
      </c>
      <c r="J8752" s="8" t="s">
        <v>27</v>
      </c>
      <c r="K8752" s="8" t="s">
        <v>76</v>
      </c>
      <c r="L8752" s="8" t="s">
        <v>29</v>
      </c>
      <c r="M8752" s="7" t="s">
        <v>30</v>
      </c>
      <c r="N8752" s="7" t="s">
        <v>31</v>
      </c>
      <c r="O8752" s="8" t="s">
        <v>32</v>
      </c>
      <c r="P8752" s="8" t="s">
        <v>22</v>
      </c>
      <c r="Q8752" s="8" t="s">
        <v>43634</v>
      </c>
      <c r="R8752" s="8" t="s">
        <v>34</v>
      </c>
      <c r="S8752" s="7" t="s">
        <v>43635</v>
      </c>
      <c r="T8752" s="7" t="s">
        <v>43636</v>
      </c>
    </row>
    <row r="8753" customHeight="1" spans="1:20">
      <c r="A8753" s="6">
        <v>45221</v>
      </c>
      <c r="B8753" s="7" t="s">
        <v>43637</v>
      </c>
      <c r="C8753" s="7" t="s">
        <v>6302</v>
      </c>
      <c r="D8753" s="8" t="s">
        <v>22</v>
      </c>
      <c r="E8753" s="7" t="s">
        <v>43638</v>
      </c>
      <c r="F8753" s="7" t="s">
        <v>43639</v>
      </c>
      <c r="G8753" s="8" t="s">
        <v>41</v>
      </c>
      <c r="H8753" s="8" t="s">
        <v>22</v>
      </c>
      <c r="I8753" s="8" t="s">
        <v>162</v>
      </c>
      <c r="J8753" s="8" t="s">
        <v>27</v>
      </c>
      <c r="K8753" s="8" t="s">
        <v>28</v>
      </c>
      <c r="L8753" s="8" t="s">
        <v>43</v>
      </c>
      <c r="M8753" s="7" t="s">
        <v>30</v>
      </c>
      <c r="N8753" s="7" t="s">
        <v>31</v>
      </c>
      <c r="O8753" s="8" t="s">
        <v>32</v>
      </c>
      <c r="P8753" s="8" t="s">
        <v>22</v>
      </c>
      <c r="Q8753" s="8" t="s">
        <v>43640</v>
      </c>
      <c r="R8753" s="8" t="s">
        <v>46</v>
      </c>
      <c r="S8753" s="7" t="s">
        <v>43641</v>
      </c>
      <c r="T8753" s="7" t="s">
        <v>43642</v>
      </c>
    </row>
    <row r="8754" customHeight="1" spans="1:20">
      <c r="A8754" s="6">
        <v>45221</v>
      </c>
      <c r="B8754" s="7" t="s">
        <v>43643</v>
      </c>
      <c r="C8754" s="7" t="s">
        <v>6302</v>
      </c>
      <c r="D8754" s="8" t="s">
        <v>22</v>
      </c>
      <c r="E8754" s="7" t="s">
        <v>43644</v>
      </c>
      <c r="F8754" s="7" t="s">
        <v>43645</v>
      </c>
      <c r="G8754" s="8" t="s">
        <v>336</v>
      </c>
      <c r="H8754" s="8" t="s">
        <v>110</v>
      </c>
      <c r="I8754" s="8" t="s">
        <v>241</v>
      </c>
      <c r="J8754" s="8" t="s">
        <v>27</v>
      </c>
      <c r="K8754" s="8" t="s">
        <v>28</v>
      </c>
      <c r="L8754" s="8" t="s">
        <v>43</v>
      </c>
      <c r="M8754" s="7" t="s">
        <v>44</v>
      </c>
      <c r="N8754" s="7" t="s">
        <v>31</v>
      </c>
      <c r="O8754" s="8" t="s">
        <v>32</v>
      </c>
      <c r="P8754" s="8" t="s">
        <v>22</v>
      </c>
      <c r="Q8754" s="8" t="s">
        <v>43646</v>
      </c>
      <c r="R8754" s="8" t="s">
        <v>46</v>
      </c>
      <c r="S8754" s="7" t="s">
        <v>43647</v>
      </c>
      <c r="T8754" s="7" t="s">
        <v>43648</v>
      </c>
    </row>
    <row r="8755" customHeight="1" spans="1:20">
      <c r="A8755" s="6">
        <v>45221</v>
      </c>
      <c r="B8755" s="7" t="s">
        <v>43649</v>
      </c>
      <c r="C8755" s="7" t="s">
        <v>837</v>
      </c>
      <c r="D8755" s="8" t="s">
        <v>22</v>
      </c>
      <c r="E8755" s="7" t="s">
        <v>43650</v>
      </c>
      <c r="F8755" s="7" t="s">
        <v>43651</v>
      </c>
      <c r="G8755" s="8" t="s">
        <v>82</v>
      </c>
      <c r="H8755" s="8" t="s">
        <v>110</v>
      </c>
      <c r="I8755" s="8" t="s">
        <v>168</v>
      </c>
      <c r="J8755" s="8" t="s">
        <v>27</v>
      </c>
      <c r="K8755" s="8" t="s">
        <v>28</v>
      </c>
      <c r="L8755" s="8" t="s">
        <v>43</v>
      </c>
      <c r="M8755" s="7" t="s">
        <v>169</v>
      </c>
      <c r="N8755" s="7" t="s">
        <v>31</v>
      </c>
      <c r="O8755" s="8" t="s">
        <v>32</v>
      </c>
      <c r="P8755" s="8" t="s">
        <v>22</v>
      </c>
      <c r="Q8755" s="8" t="s">
        <v>43652</v>
      </c>
      <c r="R8755" s="8" t="s">
        <v>46</v>
      </c>
      <c r="S8755" s="7" t="s">
        <v>43653</v>
      </c>
      <c r="T8755" s="7" t="s">
        <v>43654</v>
      </c>
    </row>
    <row r="8756" customHeight="1" spans="1:20">
      <c r="A8756" s="6">
        <v>45221</v>
      </c>
      <c r="B8756" s="7" t="s">
        <v>43655</v>
      </c>
      <c r="C8756" s="7" t="s">
        <v>1023</v>
      </c>
      <c r="D8756" s="8" t="s">
        <v>22</v>
      </c>
      <c r="E8756" s="7" t="s">
        <v>43656</v>
      </c>
      <c r="F8756" s="7" t="s">
        <v>43657</v>
      </c>
      <c r="G8756" s="8" t="s">
        <v>62</v>
      </c>
      <c r="H8756" s="8" t="s">
        <v>22</v>
      </c>
      <c r="I8756" s="8" t="s">
        <v>207</v>
      </c>
      <c r="J8756" s="8" t="s">
        <v>27</v>
      </c>
      <c r="K8756" s="8" t="s">
        <v>28</v>
      </c>
      <c r="L8756" s="8" t="s">
        <v>43</v>
      </c>
      <c r="M8756" s="7" t="s">
        <v>44</v>
      </c>
      <c r="N8756" s="7" t="s">
        <v>31</v>
      </c>
      <c r="O8756" s="8" t="s">
        <v>32</v>
      </c>
      <c r="P8756" s="8" t="s">
        <v>22</v>
      </c>
      <c r="Q8756" s="8" t="s">
        <v>43658</v>
      </c>
      <c r="R8756" s="8" t="s">
        <v>46</v>
      </c>
      <c r="S8756" s="7" t="s">
        <v>43659</v>
      </c>
      <c r="T8756" s="7" t="s">
        <v>43660</v>
      </c>
    </row>
    <row r="8757" customHeight="1" spans="1:20">
      <c r="A8757" s="6">
        <v>45221</v>
      </c>
      <c r="B8757" s="7" t="s">
        <v>43661</v>
      </c>
      <c r="C8757" s="7" t="s">
        <v>817</v>
      </c>
      <c r="D8757" s="8" t="s">
        <v>22</v>
      </c>
      <c r="E8757" s="7" t="s">
        <v>40738</v>
      </c>
      <c r="F8757" s="7" t="s">
        <v>40739</v>
      </c>
      <c r="G8757" s="8" t="s">
        <v>53</v>
      </c>
      <c r="H8757" s="8" t="s">
        <v>22</v>
      </c>
      <c r="I8757" s="8" t="s">
        <v>701</v>
      </c>
      <c r="J8757" s="8" t="s">
        <v>27</v>
      </c>
      <c r="K8757" s="8" t="s">
        <v>28</v>
      </c>
      <c r="L8757" s="8" t="s">
        <v>43</v>
      </c>
      <c r="M8757" s="7" t="s">
        <v>44</v>
      </c>
      <c r="N8757" s="7" t="s">
        <v>31</v>
      </c>
      <c r="O8757" s="8" t="s">
        <v>32</v>
      </c>
      <c r="P8757" s="8" t="s">
        <v>22</v>
      </c>
      <c r="Q8757" s="8" t="s">
        <v>43662</v>
      </c>
      <c r="R8757" s="8" t="s">
        <v>46</v>
      </c>
      <c r="S8757" s="7" t="s">
        <v>43663</v>
      </c>
      <c r="T8757" s="7" t="s">
        <v>43664</v>
      </c>
    </row>
    <row r="8758" customHeight="1" spans="1:20">
      <c r="A8758" s="6">
        <v>45221</v>
      </c>
      <c r="B8758" s="7" t="s">
        <v>43665</v>
      </c>
      <c r="C8758" s="7" t="s">
        <v>393</v>
      </c>
      <c r="D8758" s="8" t="s">
        <v>22</v>
      </c>
      <c r="E8758" s="7" t="s">
        <v>43666</v>
      </c>
      <c r="F8758" s="7" t="s">
        <v>43667</v>
      </c>
      <c r="G8758" s="8" t="s">
        <v>25</v>
      </c>
      <c r="H8758" s="8" t="s">
        <v>22</v>
      </c>
      <c r="I8758" s="8" t="s">
        <v>26</v>
      </c>
      <c r="J8758" s="8" t="s">
        <v>27</v>
      </c>
      <c r="K8758" s="8" t="s">
        <v>76</v>
      </c>
      <c r="L8758" s="8" t="s">
        <v>29</v>
      </c>
      <c r="M8758" s="7" t="s">
        <v>30</v>
      </c>
      <c r="N8758" s="7" t="s">
        <v>31</v>
      </c>
      <c r="O8758" s="8" t="s">
        <v>32</v>
      </c>
      <c r="P8758" s="8" t="s">
        <v>22</v>
      </c>
      <c r="Q8758" s="8" t="s">
        <v>43668</v>
      </c>
      <c r="R8758" s="8" t="s">
        <v>34</v>
      </c>
      <c r="S8758" s="7" t="s">
        <v>43669</v>
      </c>
      <c r="T8758" s="7" t="s">
        <v>22</v>
      </c>
    </row>
    <row r="8759" customHeight="1" spans="1:20">
      <c r="A8759" s="6">
        <v>45221</v>
      </c>
      <c r="B8759" s="7" t="s">
        <v>43670</v>
      </c>
      <c r="C8759" s="7" t="s">
        <v>646</v>
      </c>
      <c r="D8759" s="8" t="s">
        <v>22</v>
      </c>
      <c r="E8759" s="7" t="s">
        <v>43671</v>
      </c>
      <c r="F8759" s="7" t="s">
        <v>43672</v>
      </c>
      <c r="G8759" s="8" t="s">
        <v>194</v>
      </c>
      <c r="H8759" s="8" t="s">
        <v>22</v>
      </c>
      <c r="I8759" s="8" t="s">
        <v>26</v>
      </c>
      <c r="J8759" s="8" t="s">
        <v>27</v>
      </c>
      <c r="K8759" s="8" t="s">
        <v>195</v>
      </c>
      <c r="L8759" s="8" t="s">
        <v>29</v>
      </c>
      <c r="M8759" s="7" t="s">
        <v>30</v>
      </c>
      <c r="N8759" s="7" t="s">
        <v>31</v>
      </c>
      <c r="O8759" s="8" t="s">
        <v>32</v>
      </c>
      <c r="P8759" s="8" t="s">
        <v>22</v>
      </c>
      <c r="Q8759" s="8" t="s">
        <v>43673</v>
      </c>
      <c r="R8759" s="8" t="s">
        <v>34</v>
      </c>
      <c r="S8759" s="7" t="s">
        <v>43674</v>
      </c>
      <c r="T8759" s="7" t="s">
        <v>22</v>
      </c>
    </row>
    <row r="8760" customHeight="1" spans="1:20">
      <c r="A8760" s="6">
        <v>45221</v>
      </c>
      <c r="B8760" s="7" t="s">
        <v>43675</v>
      </c>
      <c r="C8760" s="7" t="s">
        <v>6409</v>
      </c>
      <c r="D8760" s="8" t="s">
        <v>22</v>
      </c>
      <c r="E8760" s="7" t="s">
        <v>28607</v>
      </c>
      <c r="F8760" s="7" t="s">
        <v>28608</v>
      </c>
      <c r="G8760" s="8" t="s">
        <v>25</v>
      </c>
      <c r="H8760" s="8" t="s">
        <v>110</v>
      </c>
      <c r="I8760" s="8" t="s">
        <v>54</v>
      </c>
      <c r="J8760" s="8" t="s">
        <v>27</v>
      </c>
      <c r="K8760" s="8" t="s">
        <v>28</v>
      </c>
      <c r="L8760" s="8" t="s">
        <v>43</v>
      </c>
      <c r="M8760" s="7" t="s">
        <v>44</v>
      </c>
      <c r="N8760" s="7" t="s">
        <v>31</v>
      </c>
      <c r="O8760" s="8" t="s">
        <v>32</v>
      </c>
      <c r="P8760" s="8" t="s">
        <v>22</v>
      </c>
      <c r="Q8760" s="8" t="s">
        <v>43676</v>
      </c>
      <c r="R8760" s="8" t="s">
        <v>46</v>
      </c>
      <c r="S8760" s="7" t="s">
        <v>43677</v>
      </c>
      <c r="T8760" s="7" t="s">
        <v>43678</v>
      </c>
    </row>
    <row r="8761" customHeight="1" spans="1:20">
      <c r="A8761" s="6">
        <v>45221</v>
      </c>
      <c r="B8761" s="7" t="s">
        <v>43679</v>
      </c>
      <c r="C8761" s="7" t="s">
        <v>646</v>
      </c>
      <c r="D8761" s="8" t="s">
        <v>22</v>
      </c>
      <c r="E8761" s="7" t="s">
        <v>43680</v>
      </c>
      <c r="F8761" s="7" t="s">
        <v>43681</v>
      </c>
      <c r="G8761" s="8" t="s">
        <v>41</v>
      </c>
      <c r="H8761" s="8" t="s">
        <v>22</v>
      </c>
      <c r="I8761" s="8" t="s">
        <v>384</v>
      </c>
      <c r="J8761" s="8" t="s">
        <v>27</v>
      </c>
      <c r="K8761" s="8" t="s">
        <v>28</v>
      </c>
      <c r="L8761" s="8" t="s">
        <v>43</v>
      </c>
      <c r="M8761" s="7" t="s">
        <v>44</v>
      </c>
      <c r="N8761" s="7" t="s">
        <v>31</v>
      </c>
      <c r="O8761" s="8" t="s">
        <v>32</v>
      </c>
      <c r="P8761" s="8" t="s">
        <v>22</v>
      </c>
      <c r="Q8761" s="8" t="s">
        <v>43682</v>
      </c>
      <c r="R8761" s="8" t="s">
        <v>46</v>
      </c>
      <c r="S8761" s="7" t="s">
        <v>43683</v>
      </c>
      <c r="T8761" s="7" t="s">
        <v>43684</v>
      </c>
    </row>
    <row r="8762" customHeight="1" spans="1:20">
      <c r="A8762" s="6">
        <v>45221</v>
      </c>
      <c r="B8762" s="7" t="s">
        <v>43685</v>
      </c>
      <c r="C8762" s="7" t="s">
        <v>817</v>
      </c>
      <c r="D8762" s="8" t="s">
        <v>22</v>
      </c>
      <c r="E8762" s="7" t="s">
        <v>43686</v>
      </c>
      <c r="F8762" s="7" t="s">
        <v>17597</v>
      </c>
      <c r="G8762" s="8" t="s">
        <v>53</v>
      </c>
      <c r="H8762" s="8" t="s">
        <v>148</v>
      </c>
      <c r="I8762" s="8" t="s">
        <v>253</v>
      </c>
      <c r="J8762" s="8" t="s">
        <v>27</v>
      </c>
      <c r="K8762" s="8" t="s">
        <v>28</v>
      </c>
      <c r="L8762" s="8" t="s">
        <v>43</v>
      </c>
      <c r="M8762" s="7" t="s">
        <v>44</v>
      </c>
      <c r="N8762" s="7" t="s">
        <v>31</v>
      </c>
      <c r="O8762" s="8" t="s">
        <v>32</v>
      </c>
      <c r="P8762" s="8" t="s">
        <v>22</v>
      </c>
      <c r="Q8762" s="8" t="s">
        <v>43687</v>
      </c>
      <c r="R8762" s="8" t="s">
        <v>46</v>
      </c>
      <c r="S8762" s="7" t="s">
        <v>43688</v>
      </c>
      <c r="T8762" s="7" t="s">
        <v>43689</v>
      </c>
    </row>
    <row r="8763" customHeight="1" spans="1:20">
      <c r="A8763" s="6">
        <v>45221</v>
      </c>
      <c r="B8763" s="7" t="s">
        <v>43690</v>
      </c>
      <c r="C8763" s="7" t="s">
        <v>6439</v>
      </c>
      <c r="D8763" s="8" t="s">
        <v>22</v>
      </c>
      <c r="E8763" s="7" t="s">
        <v>43691</v>
      </c>
      <c r="F8763" s="7" t="s">
        <v>43692</v>
      </c>
      <c r="G8763" s="8" t="s">
        <v>336</v>
      </c>
      <c r="H8763" s="8" t="s">
        <v>22</v>
      </c>
      <c r="I8763" s="8" t="s">
        <v>214</v>
      </c>
      <c r="J8763" s="8" t="s">
        <v>27</v>
      </c>
      <c r="K8763" s="8" t="s">
        <v>28</v>
      </c>
      <c r="L8763" s="8" t="s">
        <v>43</v>
      </c>
      <c r="M8763" s="7" t="s">
        <v>30</v>
      </c>
      <c r="N8763" s="7" t="s">
        <v>31</v>
      </c>
      <c r="O8763" s="8" t="s">
        <v>32</v>
      </c>
      <c r="P8763" s="8" t="s">
        <v>22</v>
      </c>
      <c r="Q8763" s="8" t="s">
        <v>43693</v>
      </c>
      <c r="R8763" s="8" t="s">
        <v>46</v>
      </c>
      <c r="S8763" s="7" t="s">
        <v>43694</v>
      </c>
      <c r="T8763" s="7" t="s">
        <v>22</v>
      </c>
    </row>
    <row r="8764" customHeight="1" spans="1:20">
      <c r="A8764" s="6">
        <v>45221</v>
      </c>
      <c r="B8764" s="7" t="s">
        <v>43695</v>
      </c>
      <c r="C8764" s="7" t="s">
        <v>121</v>
      </c>
      <c r="D8764" s="8" t="s">
        <v>22</v>
      </c>
      <c r="E8764" s="7" t="s">
        <v>43696</v>
      </c>
      <c r="F8764" s="7" t="s">
        <v>43697</v>
      </c>
      <c r="G8764" s="8" t="s">
        <v>69</v>
      </c>
      <c r="H8764" s="8" t="s">
        <v>110</v>
      </c>
      <c r="I8764" s="8" t="s">
        <v>117</v>
      </c>
      <c r="J8764" s="8" t="s">
        <v>27</v>
      </c>
      <c r="K8764" s="8" t="s">
        <v>28</v>
      </c>
      <c r="L8764" s="8" t="s">
        <v>43</v>
      </c>
      <c r="M8764" s="7" t="s">
        <v>30</v>
      </c>
      <c r="N8764" s="7" t="s">
        <v>31</v>
      </c>
      <c r="O8764" s="8" t="s">
        <v>32</v>
      </c>
      <c r="P8764" s="8" t="s">
        <v>22</v>
      </c>
      <c r="Q8764" s="8" t="s">
        <v>43698</v>
      </c>
      <c r="R8764" s="8" t="s">
        <v>56</v>
      </c>
      <c r="S8764" s="7" t="s">
        <v>43699</v>
      </c>
      <c r="T8764" s="7" t="s">
        <v>22</v>
      </c>
    </row>
    <row r="8765" customHeight="1" spans="1:20">
      <c r="A8765" s="6">
        <v>45221</v>
      </c>
      <c r="B8765" s="7" t="s">
        <v>43700</v>
      </c>
      <c r="C8765" s="7" t="s">
        <v>50</v>
      </c>
      <c r="D8765" s="8" t="s">
        <v>22</v>
      </c>
      <c r="E8765" s="7" t="s">
        <v>43701</v>
      </c>
      <c r="F8765" s="7" t="s">
        <v>43702</v>
      </c>
      <c r="G8765" s="8" t="s">
        <v>336</v>
      </c>
      <c r="H8765" s="8" t="s">
        <v>22</v>
      </c>
      <c r="I8765" s="8" t="s">
        <v>299</v>
      </c>
      <c r="J8765" s="8" t="s">
        <v>27</v>
      </c>
      <c r="K8765" s="8" t="s">
        <v>28</v>
      </c>
      <c r="L8765" s="8" t="s">
        <v>43</v>
      </c>
      <c r="M8765" s="7" t="s">
        <v>30</v>
      </c>
      <c r="N8765" s="7" t="s">
        <v>31</v>
      </c>
      <c r="O8765" s="8" t="s">
        <v>32</v>
      </c>
      <c r="P8765" s="8" t="s">
        <v>22</v>
      </c>
      <c r="Q8765" s="8" t="s">
        <v>43703</v>
      </c>
      <c r="R8765" s="8" t="s">
        <v>56</v>
      </c>
      <c r="S8765" s="24" t="s">
        <v>43704</v>
      </c>
      <c r="T8765" s="7" t="s">
        <v>22</v>
      </c>
    </row>
    <row r="8766" customHeight="1" spans="1:20">
      <c r="A8766" s="6">
        <v>45221</v>
      </c>
      <c r="B8766" s="7" t="s">
        <v>43705</v>
      </c>
      <c r="C8766" s="7" t="s">
        <v>6445</v>
      </c>
      <c r="D8766" s="8" t="s">
        <v>22</v>
      </c>
      <c r="E8766" s="7" t="s">
        <v>43706</v>
      </c>
      <c r="F8766" s="7" t="s">
        <v>43707</v>
      </c>
      <c r="G8766" s="8" t="s">
        <v>247</v>
      </c>
      <c r="H8766" s="8" t="s">
        <v>22</v>
      </c>
      <c r="I8766" s="8" t="s">
        <v>448</v>
      </c>
      <c r="J8766" s="8" t="s">
        <v>27</v>
      </c>
      <c r="K8766" s="8" t="s">
        <v>28</v>
      </c>
      <c r="L8766" s="8" t="s">
        <v>43</v>
      </c>
      <c r="M8766" s="7" t="s">
        <v>44</v>
      </c>
      <c r="N8766" s="7" t="s">
        <v>208</v>
      </c>
      <c r="O8766" s="8" t="s">
        <v>32</v>
      </c>
      <c r="P8766" s="8" t="s">
        <v>22</v>
      </c>
      <c r="Q8766" s="8" t="s">
        <v>43708</v>
      </c>
      <c r="R8766" s="8" t="s">
        <v>46</v>
      </c>
      <c r="S8766" s="7" t="s">
        <v>43709</v>
      </c>
      <c r="T8766" s="7" t="s">
        <v>8330</v>
      </c>
    </row>
    <row r="8767" customHeight="1" spans="1:20">
      <c r="A8767" s="6">
        <v>45221</v>
      </c>
      <c r="B8767" s="7" t="s">
        <v>43710</v>
      </c>
      <c r="C8767" s="7" t="s">
        <v>35519</v>
      </c>
      <c r="D8767" s="8" t="s">
        <v>22</v>
      </c>
      <c r="E8767" s="7" t="s">
        <v>43711</v>
      </c>
      <c r="F8767" s="7" t="s">
        <v>43712</v>
      </c>
      <c r="G8767" s="8" t="s">
        <v>82</v>
      </c>
      <c r="H8767" s="8" t="s">
        <v>22</v>
      </c>
      <c r="I8767" s="8" t="s">
        <v>315</v>
      </c>
      <c r="J8767" s="8" t="s">
        <v>27</v>
      </c>
      <c r="K8767" s="8" t="s">
        <v>28</v>
      </c>
      <c r="L8767" s="8" t="s">
        <v>43</v>
      </c>
      <c r="M8767" s="7" t="s">
        <v>44</v>
      </c>
      <c r="N8767" s="7" t="s">
        <v>31</v>
      </c>
      <c r="O8767" s="8" t="s">
        <v>32</v>
      </c>
      <c r="P8767" s="8" t="s">
        <v>22</v>
      </c>
      <c r="Q8767" s="8" t="s">
        <v>43713</v>
      </c>
      <c r="R8767" s="8" t="s">
        <v>46</v>
      </c>
      <c r="S8767" s="7" t="s">
        <v>43714</v>
      </c>
      <c r="T8767" s="7" t="s">
        <v>43715</v>
      </c>
    </row>
    <row r="8768" customHeight="1" spans="1:20">
      <c r="A8768" s="6">
        <v>45221</v>
      </c>
      <c r="B8768" s="7" t="s">
        <v>43716</v>
      </c>
      <c r="C8768" s="7" t="s">
        <v>179</v>
      </c>
      <c r="D8768" s="8" t="s">
        <v>22</v>
      </c>
      <c r="E8768" s="7" t="s">
        <v>43717</v>
      </c>
      <c r="F8768" s="7" t="s">
        <v>4066</v>
      </c>
      <c r="G8768" s="8" t="s">
        <v>82</v>
      </c>
      <c r="H8768" s="8" t="s">
        <v>22</v>
      </c>
      <c r="I8768" s="8" t="s">
        <v>9666</v>
      </c>
      <c r="J8768" s="8" t="s">
        <v>27</v>
      </c>
      <c r="K8768" s="8" t="s">
        <v>28</v>
      </c>
      <c r="L8768" s="8" t="s">
        <v>43</v>
      </c>
      <c r="M8768" s="7" t="s">
        <v>169</v>
      </c>
      <c r="N8768" s="7" t="s">
        <v>31</v>
      </c>
      <c r="O8768" s="8" t="s">
        <v>32</v>
      </c>
      <c r="P8768" s="8" t="s">
        <v>22</v>
      </c>
      <c r="Q8768" s="8" t="s">
        <v>43718</v>
      </c>
      <c r="R8768" s="8" t="s">
        <v>46</v>
      </c>
      <c r="S8768" s="7" t="s">
        <v>43719</v>
      </c>
      <c r="T8768" s="7" t="s">
        <v>43720</v>
      </c>
    </row>
    <row r="8769" customHeight="1" spans="1:20">
      <c r="A8769" s="6">
        <v>45221</v>
      </c>
      <c r="B8769" s="7" t="s">
        <v>43721</v>
      </c>
      <c r="C8769" s="7" t="s">
        <v>817</v>
      </c>
      <c r="D8769" s="8" t="s">
        <v>22</v>
      </c>
      <c r="E8769" s="7" t="s">
        <v>43722</v>
      </c>
      <c r="F8769" s="7" t="s">
        <v>43723</v>
      </c>
      <c r="G8769" s="8" t="s">
        <v>25</v>
      </c>
      <c r="H8769" s="8" t="s">
        <v>22</v>
      </c>
      <c r="I8769" s="8" t="s">
        <v>701</v>
      </c>
      <c r="J8769" s="8" t="s">
        <v>27</v>
      </c>
      <c r="K8769" s="8" t="s">
        <v>28</v>
      </c>
      <c r="L8769" s="8" t="s">
        <v>43</v>
      </c>
      <c r="M8769" s="7" t="s">
        <v>44</v>
      </c>
      <c r="N8769" s="7" t="s">
        <v>31</v>
      </c>
      <c r="O8769" s="8" t="s">
        <v>32</v>
      </c>
      <c r="P8769" s="8" t="s">
        <v>22</v>
      </c>
      <c r="Q8769" s="8" t="s">
        <v>43724</v>
      </c>
      <c r="R8769" s="8" t="s">
        <v>46</v>
      </c>
      <c r="S8769" s="7" t="s">
        <v>43725</v>
      </c>
      <c r="T8769" s="7" t="s">
        <v>43726</v>
      </c>
    </row>
    <row r="8770" customHeight="1" spans="1:20">
      <c r="A8770" s="6">
        <v>45221</v>
      </c>
      <c r="B8770" s="7" t="s">
        <v>43727</v>
      </c>
      <c r="C8770" s="7" t="s">
        <v>35334</v>
      </c>
      <c r="D8770" s="8" t="s">
        <v>22</v>
      </c>
      <c r="E8770" s="7" t="s">
        <v>43728</v>
      </c>
      <c r="F8770" s="7" t="s">
        <v>43729</v>
      </c>
      <c r="G8770" s="8" t="s">
        <v>53</v>
      </c>
      <c r="H8770" s="8" t="s">
        <v>22</v>
      </c>
      <c r="I8770" s="8" t="s">
        <v>26</v>
      </c>
      <c r="J8770" s="8" t="s">
        <v>27</v>
      </c>
      <c r="K8770" s="8" t="s">
        <v>76</v>
      </c>
      <c r="L8770" s="8" t="s">
        <v>29</v>
      </c>
      <c r="M8770" s="7" t="s">
        <v>169</v>
      </c>
      <c r="N8770" s="7" t="s">
        <v>31</v>
      </c>
      <c r="O8770" s="8" t="s">
        <v>32</v>
      </c>
      <c r="P8770" s="8" t="s">
        <v>22</v>
      </c>
      <c r="Q8770" s="8" t="s">
        <v>43730</v>
      </c>
      <c r="R8770" s="8" t="s">
        <v>34</v>
      </c>
      <c r="S8770" s="7" t="s">
        <v>43731</v>
      </c>
      <c r="T8770" s="7" t="s">
        <v>43732</v>
      </c>
    </row>
    <row r="8771" customHeight="1" spans="1:20">
      <c r="A8771" s="6">
        <v>45221</v>
      </c>
      <c r="B8771" s="7" t="s">
        <v>43733</v>
      </c>
      <c r="C8771" s="7" t="s">
        <v>783</v>
      </c>
      <c r="D8771" s="8" t="s">
        <v>22</v>
      </c>
      <c r="E8771" s="7" t="s">
        <v>43717</v>
      </c>
      <c r="F8771" s="7" t="s">
        <v>4066</v>
      </c>
      <c r="G8771" s="8" t="s">
        <v>82</v>
      </c>
      <c r="H8771" s="8" t="s">
        <v>22</v>
      </c>
      <c r="I8771" s="8" t="s">
        <v>2203</v>
      </c>
      <c r="J8771" s="8" t="s">
        <v>27</v>
      </c>
      <c r="K8771" s="8" t="s">
        <v>28</v>
      </c>
      <c r="L8771" s="8" t="s">
        <v>43</v>
      </c>
      <c r="M8771" s="7" t="s">
        <v>44</v>
      </c>
      <c r="N8771" s="7" t="s">
        <v>743</v>
      </c>
      <c r="O8771" s="8" t="s">
        <v>32</v>
      </c>
      <c r="P8771" s="8" t="s">
        <v>22</v>
      </c>
      <c r="Q8771" s="8" t="s">
        <v>43734</v>
      </c>
      <c r="R8771" s="8" t="s">
        <v>46</v>
      </c>
      <c r="S8771" s="7" t="s">
        <v>43735</v>
      </c>
      <c r="T8771" s="7" t="s">
        <v>43736</v>
      </c>
    </row>
    <row r="8772" customHeight="1" spans="1:20">
      <c r="A8772" s="6">
        <v>45221</v>
      </c>
      <c r="B8772" s="7" t="s">
        <v>43737</v>
      </c>
      <c r="C8772" s="7" t="s">
        <v>817</v>
      </c>
      <c r="D8772" s="8" t="s">
        <v>22</v>
      </c>
      <c r="E8772" s="7" t="s">
        <v>43738</v>
      </c>
      <c r="F8772" s="7" t="s">
        <v>43739</v>
      </c>
      <c r="G8772" s="8" t="s">
        <v>82</v>
      </c>
      <c r="H8772" s="8" t="s">
        <v>148</v>
      </c>
      <c r="I8772" s="8" t="s">
        <v>880</v>
      </c>
      <c r="J8772" s="8" t="s">
        <v>27</v>
      </c>
      <c r="K8772" s="8" t="s">
        <v>28</v>
      </c>
      <c r="L8772" s="8" t="s">
        <v>43</v>
      </c>
      <c r="M8772" s="7" t="s">
        <v>169</v>
      </c>
      <c r="N8772" s="7" t="s">
        <v>31</v>
      </c>
      <c r="O8772" s="8" t="s">
        <v>32</v>
      </c>
      <c r="P8772" s="8" t="s">
        <v>22</v>
      </c>
      <c r="Q8772" s="8" t="s">
        <v>43740</v>
      </c>
      <c r="R8772" s="8" t="s">
        <v>46</v>
      </c>
      <c r="S8772" s="7" t="s">
        <v>43741</v>
      </c>
      <c r="T8772" s="7" t="s">
        <v>43742</v>
      </c>
    </row>
    <row r="8773" customHeight="1" spans="1:20">
      <c r="A8773" s="6">
        <v>45221</v>
      </c>
      <c r="B8773" s="7" t="s">
        <v>43743</v>
      </c>
      <c r="C8773" s="7" t="s">
        <v>43744</v>
      </c>
      <c r="D8773" s="8" t="s">
        <v>22</v>
      </c>
      <c r="E8773" s="7" t="s">
        <v>43745</v>
      </c>
      <c r="F8773" s="7" t="s">
        <v>29265</v>
      </c>
      <c r="G8773" s="8" t="s">
        <v>41</v>
      </c>
      <c r="H8773" s="8" t="s">
        <v>22</v>
      </c>
      <c r="I8773" s="8" t="s">
        <v>168</v>
      </c>
      <c r="J8773" s="8" t="s">
        <v>27</v>
      </c>
      <c r="K8773" s="8" t="s">
        <v>28</v>
      </c>
      <c r="L8773" s="8" t="s">
        <v>43</v>
      </c>
      <c r="M8773" s="7" t="s">
        <v>169</v>
      </c>
      <c r="N8773" s="7" t="s">
        <v>31</v>
      </c>
      <c r="O8773" s="8" t="s">
        <v>32</v>
      </c>
      <c r="P8773" s="8" t="s">
        <v>22</v>
      </c>
      <c r="Q8773" s="8" t="s">
        <v>43746</v>
      </c>
      <c r="R8773" s="8" t="s">
        <v>46</v>
      </c>
      <c r="S8773" s="7" t="s">
        <v>43747</v>
      </c>
      <c r="T8773" s="7" t="s">
        <v>43748</v>
      </c>
    </row>
    <row r="8774" customHeight="1" spans="1:20">
      <c r="A8774" s="6">
        <v>45221</v>
      </c>
      <c r="B8774" s="7" t="s">
        <v>43749</v>
      </c>
      <c r="C8774" s="7" t="s">
        <v>646</v>
      </c>
      <c r="D8774" s="8" t="s">
        <v>22</v>
      </c>
      <c r="E8774" s="7" t="s">
        <v>43750</v>
      </c>
      <c r="F8774" s="7" t="s">
        <v>43751</v>
      </c>
      <c r="G8774" s="8" t="s">
        <v>82</v>
      </c>
      <c r="H8774" s="8" t="s">
        <v>22</v>
      </c>
      <c r="I8774" s="8" t="s">
        <v>155</v>
      </c>
      <c r="J8774" s="8" t="s">
        <v>27</v>
      </c>
      <c r="K8774" s="8" t="s">
        <v>28</v>
      </c>
      <c r="L8774" s="8" t="s">
        <v>43</v>
      </c>
      <c r="M8774" s="7" t="s">
        <v>30</v>
      </c>
      <c r="N8774" s="7" t="s">
        <v>31</v>
      </c>
      <c r="O8774" s="8" t="s">
        <v>32</v>
      </c>
      <c r="P8774" s="8" t="s">
        <v>22</v>
      </c>
      <c r="Q8774" s="8" t="s">
        <v>43752</v>
      </c>
      <c r="R8774" s="8" t="s">
        <v>46</v>
      </c>
      <c r="S8774" s="7" t="s">
        <v>43753</v>
      </c>
      <c r="T8774" s="7" t="s">
        <v>43754</v>
      </c>
    </row>
    <row r="8775" customHeight="1" spans="1:20">
      <c r="A8775" s="6">
        <v>45221</v>
      </c>
      <c r="B8775" s="7" t="s">
        <v>43755</v>
      </c>
      <c r="C8775" s="7" t="s">
        <v>4413</v>
      </c>
      <c r="D8775" s="8" t="s">
        <v>22</v>
      </c>
      <c r="E8775" s="7" t="s">
        <v>43756</v>
      </c>
      <c r="F8775" s="7" t="s">
        <v>43757</v>
      </c>
      <c r="G8775" s="8" t="s">
        <v>82</v>
      </c>
      <c r="H8775" s="8" t="s">
        <v>148</v>
      </c>
      <c r="I8775" s="8" t="s">
        <v>168</v>
      </c>
      <c r="J8775" s="8" t="s">
        <v>27</v>
      </c>
      <c r="K8775" s="8" t="s">
        <v>28</v>
      </c>
      <c r="L8775" s="8" t="s">
        <v>43</v>
      </c>
      <c r="M8775" s="7" t="s">
        <v>169</v>
      </c>
      <c r="N8775" s="7" t="s">
        <v>31</v>
      </c>
      <c r="O8775" s="8" t="s">
        <v>32</v>
      </c>
      <c r="P8775" s="8" t="s">
        <v>22</v>
      </c>
      <c r="Q8775" s="8" t="s">
        <v>43758</v>
      </c>
      <c r="R8775" s="8" t="s">
        <v>46</v>
      </c>
      <c r="S8775" s="7" t="s">
        <v>43759</v>
      </c>
      <c r="T8775" s="7" t="s">
        <v>43760</v>
      </c>
    </row>
    <row r="8776" customHeight="1" spans="1:20">
      <c r="A8776" s="6">
        <v>45221</v>
      </c>
      <c r="B8776" s="7" t="s">
        <v>43761</v>
      </c>
      <c r="C8776" s="7" t="s">
        <v>4154</v>
      </c>
      <c r="D8776" s="8" t="s">
        <v>22</v>
      </c>
      <c r="E8776" s="7" t="s">
        <v>43762</v>
      </c>
      <c r="F8776" s="7" t="s">
        <v>22</v>
      </c>
      <c r="G8776" s="8" t="s">
        <v>22</v>
      </c>
      <c r="H8776" s="8" t="s">
        <v>22</v>
      </c>
      <c r="I8776" s="8" t="s">
        <v>54</v>
      </c>
      <c r="J8776" s="8" t="s">
        <v>27</v>
      </c>
      <c r="K8776" s="8" t="s">
        <v>28</v>
      </c>
      <c r="L8776" s="8" t="s">
        <v>43</v>
      </c>
      <c r="M8776" s="7" t="s">
        <v>30</v>
      </c>
      <c r="N8776" s="7" t="s">
        <v>31</v>
      </c>
      <c r="O8776" s="8" t="s">
        <v>32</v>
      </c>
      <c r="P8776" s="8" t="s">
        <v>22</v>
      </c>
      <c r="Q8776" s="8" t="s">
        <v>43763</v>
      </c>
      <c r="R8776" s="8" t="s">
        <v>46</v>
      </c>
      <c r="S8776" s="7" t="s">
        <v>43764</v>
      </c>
      <c r="T8776" s="7" t="s">
        <v>37213</v>
      </c>
    </row>
    <row r="8777" customHeight="1" spans="1:20">
      <c r="A8777" s="6">
        <v>45221</v>
      </c>
      <c r="B8777" s="7" t="s">
        <v>43765</v>
      </c>
      <c r="C8777" s="7" t="s">
        <v>15962</v>
      </c>
      <c r="D8777" s="8" t="s">
        <v>22</v>
      </c>
      <c r="E8777" s="7" t="s">
        <v>43766</v>
      </c>
      <c r="F8777" s="7" t="s">
        <v>43767</v>
      </c>
      <c r="G8777" s="8" t="s">
        <v>194</v>
      </c>
      <c r="H8777" s="8" t="s">
        <v>22</v>
      </c>
      <c r="I8777" s="8" t="s">
        <v>299</v>
      </c>
      <c r="J8777" s="8" t="s">
        <v>27</v>
      </c>
      <c r="K8777" s="8" t="s">
        <v>28</v>
      </c>
      <c r="L8777" s="8" t="s">
        <v>43</v>
      </c>
      <c r="M8777" s="7" t="s">
        <v>44</v>
      </c>
      <c r="N8777" s="7" t="s">
        <v>208</v>
      </c>
      <c r="O8777" s="8" t="s">
        <v>32</v>
      </c>
      <c r="P8777" s="8" t="s">
        <v>22</v>
      </c>
      <c r="Q8777" s="8" t="s">
        <v>22</v>
      </c>
      <c r="R8777" s="8" t="s">
        <v>299</v>
      </c>
      <c r="S8777" s="7" t="s">
        <v>43768</v>
      </c>
      <c r="T8777" s="7" t="s">
        <v>22</v>
      </c>
    </row>
    <row r="8778" customHeight="1" spans="1:20">
      <c r="A8778" s="6">
        <v>45221</v>
      </c>
      <c r="B8778" s="7" t="s">
        <v>43769</v>
      </c>
      <c r="C8778" s="7" t="s">
        <v>14075</v>
      </c>
      <c r="D8778" s="8" t="s">
        <v>22</v>
      </c>
      <c r="E8778" s="7" t="s">
        <v>43770</v>
      </c>
      <c r="F8778" s="7" t="s">
        <v>43771</v>
      </c>
      <c r="G8778" s="8" t="s">
        <v>82</v>
      </c>
      <c r="H8778" s="8" t="s">
        <v>22</v>
      </c>
      <c r="I8778" s="8" t="s">
        <v>1842</v>
      </c>
      <c r="J8778" s="8" t="s">
        <v>27</v>
      </c>
      <c r="K8778" s="8" t="s">
        <v>28</v>
      </c>
      <c r="L8778" s="8" t="s">
        <v>43</v>
      </c>
      <c r="M8778" s="7" t="s">
        <v>44</v>
      </c>
      <c r="N8778" s="7" t="s">
        <v>31</v>
      </c>
      <c r="O8778" s="8" t="s">
        <v>32</v>
      </c>
      <c r="P8778" s="8" t="s">
        <v>22</v>
      </c>
      <c r="Q8778" s="8" t="s">
        <v>43772</v>
      </c>
      <c r="R8778" s="8" t="s">
        <v>46</v>
      </c>
      <c r="S8778" s="7" t="s">
        <v>43773</v>
      </c>
      <c r="T8778" s="7" t="s">
        <v>43774</v>
      </c>
    </row>
    <row r="8779" customHeight="1" spans="1:20">
      <c r="A8779" s="6">
        <v>45221</v>
      </c>
      <c r="B8779" s="7" t="s">
        <v>43775</v>
      </c>
      <c r="C8779" s="7" t="s">
        <v>6506</v>
      </c>
      <c r="D8779" s="8" t="s">
        <v>22</v>
      </c>
      <c r="E8779" s="7" t="s">
        <v>43776</v>
      </c>
      <c r="F8779" s="7" t="s">
        <v>43777</v>
      </c>
      <c r="G8779" s="8" t="s">
        <v>25</v>
      </c>
      <c r="H8779" s="8" t="s">
        <v>22</v>
      </c>
      <c r="I8779" s="8" t="s">
        <v>3098</v>
      </c>
      <c r="J8779" s="8" t="s">
        <v>27</v>
      </c>
      <c r="K8779" s="8" t="s">
        <v>28</v>
      </c>
      <c r="L8779" s="8" t="s">
        <v>43</v>
      </c>
      <c r="M8779" s="7" t="s">
        <v>30</v>
      </c>
      <c r="N8779" s="7" t="s">
        <v>208</v>
      </c>
      <c r="O8779" s="8" t="s">
        <v>32</v>
      </c>
      <c r="P8779" s="8" t="s">
        <v>22</v>
      </c>
      <c r="Q8779" s="8" t="s">
        <v>43778</v>
      </c>
      <c r="R8779" s="8" t="s">
        <v>46</v>
      </c>
      <c r="S8779" s="7" t="s">
        <v>43779</v>
      </c>
      <c r="T8779" s="7" t="s">
        <v>22</v>
      </c>
    </row>
    <row r="8780" customHeight="1" spans="1:20">
      <c r="A8780" s="6">
        <v>45221</v>
      </c>
      <c r="B8780" s="7" t="s">
        <v>43780</v>
      </c>
      <c r="C8780" s="7" t="s">
        <v>6495</v>
      </c>
      <c r="D8780" s="8" t="s">
        <v>22</v>
      </c>
      <c r="E8780" s="7" t="s">
        <v>43781</v>
      </c>
      <c r="F8780" s="7" t="s">
        <v>43782</v>
      </c>
      <c r="G8780" s="8" t="s">
        <v>130</v>
      </c>
      <c r="H8780" s="8" t="s">
        <v>22</v>
      </c>
      <c r="I8780" s="8" t="s">
        <v>26</v>
      </c>
      <c r="J8780" s="8" t="s">
        <v>27</v>
      </c>
      <c r="K8780" s="8" t="s">
        <v>28</v>
      </c>
      <c r="L8780" s="8" t="s">
        <v>29</v>
      </c>
      <c r="M8780" s="7" t="s">
        <v>30</v>
      </c>
      <c r="N8780" s="7" t="s">
        <v>31</v>
      </c>
      <c r="O8780" s="8" t="s">
        <v>32</v>
      </c>
      <c r="P8780" s="8" t="s">
        <v>22</v>
      </c>
      <c r="Q8780" s="8" t="s">
        <v>43783</v>
      </c>
      <c r="R8780" s="8" t="s">
        <v>34</v>
      </c>
      <c r="S8780" s="7" t="s">
        <v>43784</v>
      </c>
      <c r="T8780" s="7" t="s">
        <v>22</v>
      </c>
    </row>
    <row r="8781" customHeight="1" spans="1:20">
      <c r="A8781" s="6">
        <v>45221</v>
      </c>
      <c r="B8781" s="7" t="s">
        <v>43785</v>
      </c>
      <c r="C8781" s="7" t="s">
        <v>6506</v>
      </c>
      <c r="D8781" s="8" t="s">
        <v>22</v>
      </c>
      <c r="E8781" s="7" t="s">
        <v>43786</v>
      </c>
      <c r="F8781" s="7" t="s">
        <v>43787</v>
      </c>
      <c r="G8781" s="8" t="s">
        <v>41</v>
      </c>
      <c r="H8781" s="8" t="s">
        <v>22</v>
      </c>
      <c r="I8781" s="8" t="s">
        <v>490</v>
      </c>
      <c r="J8781" s="8" t="s">
        <v>27</v>
      </c>
      <c r="K8781" s="8" t="s">
        <v>28</v>
      </c>
      <c r="L8781" s="8" t="s">
        <v>43</v>
      </c>
      <c r="M8781" s="7" t="s">
        <v>30</v>
      </c>
      <c r="N8781" s="7" t="s">
        <v>208</v>
      </c>
      <c r="O8781" s="8" t="s">
        <v>32</v>
      </c>
      <c r="P8781" s="8" t="s">
        <v>22</v>
      </c>
      <c r="Q8781" s="8" t="s">
        <v>43788</v>
      </c>
      <c r="R8781" s="8" t="s">
        <v>46</v>
      </c>
      <c r="S8781" s="7" t="s">
        <v>43789</v>
      </c>
      <c r="T8781" s="7" t="s">
        <v>22</v>
      </c>
    </row>
    <row r="8782" customHeight="1" spans="1:20">
      <c r="A8782" s="6">
        <v>45221</v>
      </c>
      <c r="B8782" s="7" t="s">
        <v>43790</v>
      </c>
      <c r="C8782" s="7" t="s">
        <v>6506</v>
      </c>
      <c r="D8782" s="8" t="s">
        <v>22</v>
      </c>
      <c r="E8782" s="7" t="s">
        <v>43791</v>
      </c>
      <c r="F8782" s="7" t="s">
        <v>43792</v>
      </c>
      <c r="G8782" s="8" t="s">
        <v>41</v>
      </c>
      <c r="H8782" s="8" t="s">
        <v>22</v>
      </c>
      <c r="I8782" s="8" t="s">
        <v>701</v>
      </c>
      <c r="J8782" s="8" t="s">
        <v>27</v>
      </c>
      <c r="K8782" s="8" t="s">
        <v>28</v>
      </c>
      <c r="L8782" s="8" t="s">
        <v>43</v>
      </c>
      <c r="M8782" s="7" t="s">
        <v>30</v>
      </c>
      <c r="N8782" s="7" t="s">
        <v>208</v>
      </c>
      <c r="O8782" s="8" t="s">
        <v>32</v>
      </c>
      <c r="P8782" s="8" t="s">
        <v>22</v>
      </c>
      <c r="Q8782" s="8" t="s">
        <v>43793</v>
      </c>
      <c r="R8782" s="8" t="s">
        <v>46</v>
      </c>
      <c r="S8782" s="7" t="s">
        <v>43794</v>
      </c>
      <c r="T8782" s="7" t="s">
        <v>22</v>
      </c>
    </row>
    <row r="8783" customHeight="1" spans="1:20">
      <c r="A8783" s="6">
        <v>45221</v>
      </c>
      <c r="B8783" s="7" t="s">
        <v>43795</v>
      </c>
      <c r="C8783" s="7" t="s">
        <v>6506</v>
      </c>
      <c r="D8783" s="8" t="s">
        <v>22</v>
      </c>
      <c r="E8783" s="7" t="s">
        <v>43796</v>
      </c>
      <c r="F8783" s="7" t="s">
        <v>43797</v>
      </c>
      <c r="G8783" s="8" t="s">
        <v>25</v>
      </c>
      <c r="H8783" s="8" t="s">
        <v>22</v>
      </c>
      <c r="I8783" s="8" t="s">
        <v>3098</v>
      </c>
      <c r="J8783" s="8" t="s">
        <v>27</v>
      </c>
      <c r="K8783" s="8" t="s">
        <v>76</v>
      </c>
      <c r="L8783" s="8" t="s">
        <v>22</v>
      </c>
      <c r="M8783" s="7" t="s">
        <v>30</v>
      </c>
      <c r="N8783" s="7" t="s">
        <v>208</v>
      </c>
      <c r="O8783" s="8" t="s">
        <v>32</v>
      </c>
      <c r="P8783" s="8" t="s">
        <v>22</v>
      </c>
      <c r="Q8783" s="8" t="s">
        <v>43798</v>
      </c>
      <c r="R8783" s="8" t="s">
        <v>46</v>
      </c>
      <c r="S8783" s="7" t="s">
        <v>43799</v>
      </c>
      <c r="T8783" s="7" t="s">
        <v>22</v>
      </c>
    </row>
    <row r="8784" customHeight="1" spans="1:20">
      <c r="A8784" s="6">
        <v>45221</v>
      </c>
      <c r="B8784" s="7" t="s">
        <v>43800</v>
      </c>
      <c r="C8784" s="7" t="s">
        <v>6506</v>
      </c>
      <c r="D8784" s="8" t="s">
        <v>22</v>
      </c>
      <c r="E8784" s="7" t="s">
        <v>43801</v>
      </c>
      <c r="F8784" s="7" t="s">
        <v>43802</v>
      </c>
      <c r="G8784" s="8" t="s">
        <v>130</v>
      </c>
      <c r="H8784" s="8" t="s">
        <v>22</v>
      </c>
      <c r="I8784" s="8" t="s">
        <v>175</v>
      </c>
      <c r="J8784" s="8" t="s">
        <v>27</v>
      </c>
      <c r="K8784" s="8" t="s">
        <v>28</v>
      </c>
      <c r="L8784" s="8" t="s">
        <v>43</v>
      </c>
      <c r="M8784" s="7" t="s">
        <v>30</v>
      </c>
      <c r="N8784" s="7" t="s">
        <v>208</v>
      </c>
      <c r="O8784" s="8" t="s">
        <v>32</v>
      </c>
      <c r="P8784" s="8" t="s">
        <v>22</v>
      </c>
      <c r="Q8784" s="8" t="s">
        <v>43803</v>
      </c>
      <c r="R8784" s="8" t="s">
        <v>46</v>
      </c>
      <c r="S8784" s="7" t="s">
        <v>43804</v>
      </c>
      <c r="T8784" s="7" t="s">
        <v>22</v>
      </c>
    </row>
    <row r="8785" customHeight="1" spans="1:20">
      <c r="A8785" s="6">
        <v>45221</v>
      </c>
      <c r="B8785" s="7" t="s">
        <v>43805</v>
      </c>
      <c r="C8785" s="7" t="s">
        <v>6506</v>
      </c>
      <c r="D8785" s="8" t="s">
        <v>22</v>
      </c>
      <c r="E8785" s="7" t="s">
        <v>43806</v>
      </c>
      <c r="F8785" s="7" t="s">
        <v>43807</v>
      </c>
      <c r="G8785" s="8" t="s">
        <v>25</v>
      </c>
      <c r="H8785" s="8" t="s">
        <v>22</v>
      </c>
      <c r="I8785" s="8" t="s">
        <v>448</v>
      </c>
      <c r="J8785" s="8" t="s">
        <v>27</v>
      </c>
      <c r="K8785" s="8" t="s">
        <v>28</v>
      </c>
      <c r="L8785" s="8" t="s">
        <v>43</v>
      </c>
      <c r="M8785" s="7" t="s">
        <v>44</v>
      </c>
      <c r="N8785" s="7" t="s">
        <v>208</v>
      </c>
      <c r="O8785" s="8" t="s">
        <v>32</v>
      </c>
      <c r="P8785" s="8" t="s">
        <v>22</v>
      </c>
      <c r="Q8785" s="8" t="s">
        <v>43808</v>
      </c>
      <c r="R8785" s="8" t="s">
        <v>46</v>
      </c>
      <c r="S8785" s="7" t="s">
        <v>43809</v>
      </c>
      <c r="T8785" s="7" t="s">
        <v>22</v>
      </c>
    </row>
    <row r="8786" customHeight="1" spans="1:20">
      <c r="A8786" s="6">
        <v>45221</v>
      </c>
      <c r="B8786" s="7" t="s">
        <v>43810</v>
      </c>
      <c r="C8786" s="7" t="s">
        <v>6506</v>
      </c>
      <c r="D8786" s="8" t="s">
        <v>22</v>
      </c>
      <c r="E8786" s="7" t="s">
        <v>43811</v>
      </c>
      <c r="F8786" s="7" t="s">
        <v>43812</v>
      </c>
      <c r="G8786" s="8" t="s">
        <v>41</v>
      </c>
      <c r="H8786" s="8" t="s">
        <v>22</v>
      </c>
      <c r="I8786" s="8" t="s">
        <v>214</v>
      </c>
      <c r="J8786" s="8" t="s">
        <v>27</v>
      </c>
      <c r="K8786" s="8" t="s">
        <v>28</v>
      </c>
      <c r="L8786" s="8" t="s">
        <v>43</v>
      </c>
      <c r="M8786" s="7" t="s">
        <v>30</v>
      </c>
      <c r="N8786" s="7" t="s">
        <v>208</v>
      </c>
      <c r="O8786" s="8" t="s">
        <v>32</v>
      </c>
      <c r="P8786" s="8" t="s">
        <v>22</v>
      </c>
      <c r="Q8786" s="8" t="s">
        <v>43813</v>
      </c>
      <c r="R8786" s="8" t="s">
        <v>46</v>
      </c>
      <c r="S8786" s="7" t="s">
        <v>43814</v>
      </c>
      <c r="T8786" s="7" t="s">
        <v>22</v>
      </c>
    </row>
    <row r="8787" customHeight="1" spans="1:20">
      <c r="A8787" s="6">
        <v>45221</v>
      </c>
      <c r="B8787" s="7" t="s">
        <v>43815</v>
      </c>
      <c r="C8787" s="7" t="s">
        <v>6506</v>
      </c>
      <c r="D8787" s="8" t="s">
        <v>22</v>
      </c>
      <c r="E8787" s="7" t="s">
        <v>43816</v>
      </c>
      <c r="F8787" s="7" t="s">
        <v>43817</v>
      </c>
      <c r="G8787" s="8" t="s">
        <v>69</v>
      </c>
      <c r="H8787" s="8" t="s">
        <v>22</v>
      </c>
      <c r="I8787" s="8" t="s">
        <v>117</v>
      </c>
      <c r="J8787" s="8" t="s">
        <v>27</v>
      </c>
      <c r="K8787" s="8" t="s">
        <v>28</v>
      </c>
      <c r="L8787" s="8" t="s">
        <v>43</v>
      </c>
      <c r="M8787" s="7" t="s">
        <v>44</v>
      </c>
      <c r="N8787" s="7" t="s">
        <v>208</v>
      </c>
      <c r="O8787" s="8" t="s">
        <v>32</v>
      </c>
      <c r="P8787" s="8" t="s">
        <v>22</v>
      </c>
      <c r="Q8787" s="8" t="s">
        <v>43818</v>
      </c>
      <c r="R8787" s="8" t="s">
        <v>46</v>
      </c>
      <c r="S8787" s="7" t="s">
        <v>43819</v>
      </c>
      <c r="T8787" s="7" t="s">
        <v>22</v>
      </c>
    </row>
    <row r="8788" customHeight="1" spans="1:20">
      <c r="A8788" s="6">
        <v>45221</v>
      </c>
      <c r="B8788" s="7" t="s">
        <v>43820</v>
      </c>
      <c r="C8788" s="7" t="s">
        <v>6506</v>
      </c>
      <c r="D8788" s="8" t="s">
        <v>22</v>
      </c>
      <c r="E8788" s="7" t="s">
        <v>43821</v>
      </c>
      <c r="F8788" s="7" t="s">
        <v>43822</v>
      </c>
      <c r="G8788" s="8" t="s">
        <v>25</v>
      </c>
      <c r="H8788" s="8" t="s">
        <v>22</v>
      </c>
      <c r="I8788" s="8" t="s">
        <v>155</v>
      </c>
      <c r="J8788" s="8" t="s">
        <v>27</v>
      </c>
      <c r="K8788" s="8" t="s">
        <v>28</v>
      </c>
      <c r="L8788" s="8" t="s">
        <v>43</v>
      </c>
      <c r="M8788" s="7" t="s">
        <v>30</v>
      </c>
      <c r="N8788" s="7" t="s">
        <v>208</v>
      </c>
      <c r="O8788" s="8" t="s">
        <v>32</v>
      </c>
      <c r="P8788" s="8" t="s">
        <v>22</v>
      </c>
      <c r="Q8788" s="8" t="s">
        <v>43823</v>
      </c>
      <c r="R8788" s="8" t="s">
        <v>46</v>
      </c>
      <c r="S8788" s="7" t="s">
        <v>43824</v>
      </c>
      <c r="T8788" s="7" t="s">
        <v>22</v>
      </c>
    </row>
    <row r="8789" customHeight="1" spans="1:20">
      <c r="A8789" s="6">
        <v>45221</v>
      </c>
      <c r="B8789" s="7" t="s">
        <v>43825</v>
      </c>
      <c r="C8789" s="7" t="s">
        <v>6506</v>
      </c>
      <c r="D8789" s="8" t="s">
        <v>22</v>
      </c>
      <c r="E8789" s="7" t="s">
        <v>43826</v>
      </c>
      <c r="F8789" s="7" t="s">
        <v>43827</v>
      </c>
      <c r="G8789" s="8" t="s">
        <v>41</v>
      </c>
      <c r="H8789" s="8" t="s">
        <v>22</v>
      </c>
      <c r="I8789" s="8" t="s">
        <v>2203</v>
      </c>
      <c r="J8789" s="8" t="s">
        <v>27</v>
      </c>
      <c r="K8789" s="8" t="s">
        <v>28</v>
      </c>
      <c r="L8789" s="8" t="s">
        <v>43</v>
      </c>
      <c r="M8789" s="7" t="s">
        <v>30</v>
      </c>
      <c r="N8789" s="7" t="s">
        <v>208</v>
      </c>
      <c r="O8789" s="8" t="s">
        <v>32</v>
      </c>
      <c r="P8789" s="8" t="s">
        <v>22</v>
      </c>
      <c r="Q8789" s="8" t="s">
        <v>43828</v>
      </c>
      <c r="R8789" s="8" t="s">
        <v>46</v>
      </c>
      <c r="S8789" s="7" t="s">
        <v>43829</v>
      </c>
      <c r="T8789" s="7" t="s">
        <v>22</v>
      </c>
    </row>
    <row r="8790" customHeight="1" spans="1:20">
      <c r="A8790" s="6">
        <v>45221</v>
      </c>
      <c r="B8790" s="7" t="s">
        <v>43830</v>
      </c>
      <c r="C8790" s="7" t="s">
        <v>6506</v>
      </c>
      <c r="D8790" s="8" t="s">
        <v>22</v>
      </c>
      <c r="E8790" s="7" t="s">
        <v>43831</v>
      </c>
      <c r="F8790" s="7" t="s">
        <v>43832</v>
      </c>
      <c r="G8790" s="8" t="s">
        <v>69</v>
      </c>
      <c r="H8790" s="8" t="s">
        <v>22</v>
      </c>
      <c r="I8790" s="8" t="s">
        <v>83</v>
      </c>
      <c r="J8790" s="8" t="s">
        <v>27</v>
      </c>
      <c r="K8790" s="8" t="s">
        <v>28</v>
      </c>
      <c r="L8790" s="8" t="s">
        <v>43</v>
      </c>
      <c r="M8790" s="7" t="s">
        <v>30</v>
      </c>
      <c r="N8790" s="7" t="s">
        <v>208</v>
      </c>
      <c r="O8790" s="8" t="s">
        <v>32</v>
      </c>
      <c r="P8790" s="8" t="s">
        <v>22</v>
      </c>
      <c r="Q8790" s="8" t="s">
        <v>43833</v>
      </c>
      <c r="R8790" s="8" t="s">
        <v>46</v>
      </c>
      <c r="S8790" s="7" t="s">
        <v>43834</v>
      </c>
      <c r="T8790" s="7" t="s">
        <v>22</v>
      </c>
    </row>
    <row r="8791" customHeight="1" spans="1:20">
      <c r="A8791" s="6">
        <v>45221</v>
      </c>
      <c r="B8791" s="7" t="s">
        <v>43835</v>
      </c>
      <c r="C8791" s="7" t="s">
        <v>6506</v>
      </c>
      <c r="D8791" s="8" t="s">
        <v>22</v>
      </c>
      <c r="E8791" s="7" t="s">
        <v>43836</v>
      </c>
      <c r="F8791" s="7" t="s">
        <v>43837</v>
      </c>
      <c r="G8791" s="8" t="s">
        <v>130</v>
      </c>
      <c r="H8791" s="8" t="s">
        <v>22</v>
      </c>
      <c r="I8791" s="8" t="s">
        <v>162</v>
      </c>
      <c r="J8791" s="8" t="s">
        <v>27</v>
      </c>
      <c r="K8791" s="8" t="s">
        <v>28</v>
      </c>
      <c r="L8791" s="8" t="s">
        <v>43</v>
      </c>
      <c r="M8791" s="7" t="s">
        <v>30</v>
      </c>
      <c r="N8791" s="7" t="s">
        <v>208</v>
      </c>
      <c r="O8791" s="8" t="s">
        <v>32</v>
      </c>
      <c r="P8791" s="8" t="s">
        <v>22</v>
      </c>
      <c r="Q8791" s="8" t="s">
        <v>43838</v>
      </c>
      <c r="R8791" s="8" t="s">
        <v>46</v>
      </c>
      <c r="S8791" s="7" t="s">
        <v>43839</v>
      </c>
      <c r="T8791" s="7" t="s">
        <v>22</v>
      </c>
    </row>
    <row r="8792" customHeight="1" spans="1:20">
      <c r="A8792" s="6">
        <v>45221</v>
      </c>
      <c r="B8792" s="7" t="s">
        <v>43840</v>
      </c>
      <c r="C8792" s="7" t="s">
        <v>6506</v>
      </c>
      <c r="D8792" s="8" t="s">
        <v>22</v>
      </c>
      <c r="E8792" s="7" t="s">
        <v>43841</v>
      </c>
      <c r="F8792" s="7" t="s">
        <v>43842</v>
      </c>
      <c r="G8792" s="8" t="s">
        <v>130</v>
      </c>
      <c r="H8792" s="8" t="s">
        <v>22</v>
      </c>
      <c r="I8792" s="8" t="s">
        <v>117</v>
      </c>
      <c r="J8792" s="8" t="s">
        <v>27</v>
      </c>
      <c r="K8792" s="8" t="s">
        <v>28</v>
      </c>
      <c r="L8792" s="8" t="s">
        <v>43</v>
      </c>
      <c r="M8792" s="7" t="s">
        <v>30</v>
      </c>
      <c r="N8792" s="7" t="s">
        <v>208</v>
      </c>
      <c r="O8792" s="8" t="s">
        <v>32</v>
      </c>
      <c r="P8792" s="8" t="s">
        <v>22</v>
      </c>
      <c r="Q8792" s="8" t="s">
        <v>43843</v>
      </c>
      <c r="R8792" s="8" t="s">
        <v>46</v>
      </c>
      <c r="S8792" s="7" t="s">
        <v>43844</v>
      </c>
      <c r="T8792" s="7" t="s">
        <v>22</v>
      </c>
    </row>
    <row r="8793" customHeight="1" spans="1:20">
      <c r="A8793" s="6">
        <v>45221</v>
      </c>
      <c r="B8793" s="7" t="s">
        <v>43845</v>
      </c>
      <c r="C8793" s="7" t="s">
        <v>6506</v>
      </c>
      <c r="D8793" s="8" t="s">
        <v>22</v>
      </c>
      <c r="E8793" s="7" t="s">
        <v>43846</v>
      </c>
      <c r="F8793" s="7" t="s">
        <v>43847</v>
      </c>
      <c r="G8793" s="8" t="s">
        <v>130</v>
      </c>
      <c r="H8793" s="8" t="s">
        <v>110</v>
      </c>
      <c r="I8793" s="8" t="s">
        <v>511</v>
      </c>
      <c r="J8793" s="8" t="s">
        <v>27</v>
      </c>
      <c r="K8793" s="8" t="s">
        <v>28</v>
      </c>
      <c r="L8793" s="8" t="s">
        <v>43</v>
      </c>
      <c r="M8793" s="7" t="s">
        <v>44</v>
      </c>
      <c r="N8793" s="7" t="s">
        <v>208</v>
      </c>
      <c r="O8793" s="8" t="s">
        <v>32</v>
      </c>
      <c r="P8793" s="8" t="s">
        <v>22</v>
      </c>
      <c r="Q8793" s="8" t="s">
        <v>43848</v>
      </c>
      <c r="R8793" s="8" t="s">
        <v>46</v>
      </c>
      <c r="S8793" s="7" t="s">
        <v>43849</v>
      </c>
      <c r="T8793" s="7" t="s">
        <v>22</v>
      </c>
    </row>
    <row r="8794" customHeight="1" spans="1:20">
      <c r="A8794" s="6">
        <v>45221</v>
      </c>
      <c r="B8794" s="7" t="s">
        <v>43850</v>
      </c>
      <c r="C8794" s="7" t="s">
        <v>6506</v>
      </c>
      <c r="D8794" s="8" t="s">
        <v>22</v>
      </c>
      <c r="E8794" s="7" t="s">
        <v>43851</v>
      </c>
      <c r="F8794" s="7" t="s">
        <v>43852</v>
      </c>
      <c r="G8794" s="8" t="s">
        <v>69</v>
      </c>
      <c r="H8794" s="8" t="s">
        <v>22</v>
      </c>
      <c r="I8794" s="8" t="s">
        <v>83</v>
      </c>
      <c r="J8794" s="8" t="s">
        <v>27</v>
      </c>
      <c r="K8794" s="8" t="s">
        <v>28</v>
      </c>
      <c r="L8794" s="8" t="s">
        <v>43</v>
      </c>
      <c r="M8794" s="7" t="s">
        <v>44</v>
      </c>
      <c r="N8794" s="7" t="s">
        <v>208</v>
      </c>
      <c r="O8794" s="8" t="s">
        <v>32</v>
      </c>
      <c r="P8794" s="8" t="s">
        <v>22</v>
      </c>
      <c r="Q8794" s="8" t="s">
        <v>43853</v>
      </c>
      <c r="R8794" s="8" t="s">
        <v>46</v>
      </c>
      <c r="S8794" s="7" t="s">
        <v>43854</v>
      </c>
      <c r="T8794" s="7" t="s">
        <v>22</v>
      </c>
    </row>
    <row r="8795" customHeight="1" spans="1:20">
      <c r="A8795" s="6">
        <v>45221</v>
      </c>
      <c r="B8795" s="7" t="s">
        <v>43855</v>
      </c>
      <c r="C8795" s="7" t="s">
        <v>6506</v>
      </c>
      <c r="D8795" s="8" t="s">
        <v>22</v>
      </c>
      <c r="E8795" s="7" t="s">
        <v>43856</v>
      </c>
      <c r="F8795" s="7" t="s">
        <v>43857</v>
      </c>
      <c r="G8795" s="8" t="s">
        <v>130</v>
      </c>
      <c r="H8795" s="8" t="s">
        <v>22</v>
      </c>
      <c r="I8795" s="8" t="s">
        <v>293</v>
      </c>
      <c r="J8795" s="8" t="s">
        <v>27</v>
      </c>
      <c r="K8795" s="8" t="s">
        <v>28</v>
      </c>
      <c r="L8795" s="8" t="s">
        <v>43</v>
      </c>
      <c r="M8795" s="7" t="s">
        <v>30</v>
      </c>
      <c r="N8795" s="7" t="s">
        <v>208</v>
      </c>
      <c r="O8795" s="8" t="s">
        <v>32</v>
      </c>
      <c r="P8795" s="8" t="s">
        <v>22</v>
      </c>
      <c r="Q8795" s="8" t="s">
        <v>43858</v>
      </c>
      <c r="R8795" s="8" t="s">
        <v>46</v>
      </c>
      <c r="S8795" s="7" t="s">
        <v>43859</v>
      </c>
      <c r="T8795" s="7" t="s">
        <v>22</v>
      </c>
    </row>
    <row r="8796" customHeight="1" spans="1:20">
      <c r="A8796" s="6">
        <v>45221</v>
      </c>
      <c r="B8796" s="7" t="s">
        <v>43860</v>
      </c>
      <c r="C8796" s="7" t="s">
        <v>6506</v>
      </c>
      <c r="D8796" s="8" t="s">
        <v>22</v>
      </c>
      <c r="E8796" s="7" t="s">
        <v>43861</v>
      </c>
      <c r="F8796" s="7" t="s">
        <v>43862</v>
      </c>
      <c r="G8796" s="8" t="s">
        <v>69</v>
      </c>
      <c r="H8796" s="8" t="s">
        <v>22</v>
      </c>
      <c r="I8796" s="8" t="s">
        <v>155</v>
      </c>
      <c r="J8796" s="8" t="s">
        <v>27</v>
      </c>
      <c r="K8796" s="8" t="s">
        <v>28</v>
      </c>
      <c r="L8796" s="8" t="s">
        <v>43</v>
      </c>
      <c r="M8796" s="7" t="s">
        <v>30</v>
      </c>
      <c r="N8796" s="7" t="s">
        <v>208</v>
      </c>
      <c r="O8796" s="8" t="s">
        <v>32</v>
      </c>
      <c r="P8796" s="8" t="s">
        <v>22</v>
      </c>
      <c r="Q8796" s="8" t="s">
        <v>43863</v>
      </c>
      <c r="R8796" s="8" t="s">
        <v>46</v>
      </c>
      <c r="S8796" s="7" t="s">
        <v>43864</v>
      </c>
      <c r="T8796" s="7" t="s">
        <v>22</v>
      </c>
    </row>
    <row r="8797" customHeight="1" spans="1:20">
      <c r="A8797" s="6">
        <v>45221</v>
      </c>
      <c r="B8797" s="7" t="s">
        <v>43865</v>
      </c>
      <c r="C8797" s="7" t="s">
        <v>4541</v>
      </c>
      <c r="D8797" s="8" t="s">
        <v>22</v>
      </c>
      <c r="E8797" s="7" t="s">
        <v>43866</v>
      </c>
      <c r="F8797" s="7" t="s">
        <v>43867</v>
      </c>
      <c r="G8797" s="8" t="s">
        <v>41</v>
      </c>
      <c r="H8797" s="8" t="s">
        <v>22</v>
      </c>
      <c r="I8797" s="8" t="s">
        <v>26</v>
      </c>
      <c r="J8797" s="8" t="s">
        <v>27</v>
      </c>
      <c r="K8797" s="8" t="s">
        <v>76</v>
      </c>
      <c r="L8797" s="8" t="s">
        <v>29</v>
      </c>
      <c r="M8797" s="7" t="s">
        <v>44</v>
      </c>
      <c r="N8797" s="7" t="s">
        <v>31</v>
      </c>
      <c r="O8797" s="8" t="s">
        <v>32</v>
      </c>
      <c r="P8797" s="8" t="s">
        <v>22</v>
      </c>
      <c r="Q8797" s="8" t="s">
        <v>43868</v>
      </c>
      <c r="R8797" s="8" t="s">
        <v>34</v>
      </c>
      <c r="S8797" s="7" t="s">
        <v>43869</v>
      </c>
      <c r="T8797" s="7" t="s">
        <v>43870</v>
      </c>
    </row>
    <row r="8798" customHeight="1" spans="1:20">
      <c r="A8798" s="6">
        <v>45221</v>
      </c>
      <c r="B8798" s="7" t="s">
        <v>43871</v>
      </c>
      <c r="C8798" s="7" t="s">
        <v>9229</v>
      </c>
      <c r="D8798" s="8" t="s">
        <v>22</v>
      </c>
      <c r="E8798" s="7" t="s">
        <v>42341</v>
      </c>
      <c r="F8798" s="7" t="s">
        <v>42342</v>
      </c>
      <c r="G8798" s="8" t="s">
        <v>62</v>
      </c>
      <c r="H8798" s="8" t="s">
        <v>22</v>
      </c>
      <c r="I8798" s="8" t="s">
        <v>54</v>
      </c>
      <c r="J8798" s="8" t="s">
        <v>27</v>
      </c>
      <c r="K8798" s="8" t="s">
        <v>28</v>
      </c>
      <c r="L8798" s="8" t="s">
        <v>43</v>
      </c>
      <c r="M8798" s="7" t="s">
        <v>44</v>
      </c>
      <c r="N8798" s="7" t="s">
        <v>208</v>
      </c>
      <c r="O8798" s="8" t="s">
        <v>32</v>
      </c>
      <c r="P8798" s="8" t="s">
        <v>22</v>
      </c>
      <c r="Q8798" s="8" t="s">
        <v>43872</v>
      </c>
      <c r="R8798" s="8" t="s">
        <v>46</v>
      </c>
      <c r="S8798" s="7" t="s">
        <v>43873</v>
      </c>
      <c r="T8798" s="7" t="s">
        <v>43874</v>
      </c>
    </row>
    <row r="8799" customHeight="1" spans="1:20">
      <c r="A8799" s="6">
        <v>45221</v>
      </c>
      <c r="B8799" s="7" t="s">
        <v>43875</v>
      </c>
      <c r="C8799" s="7" t="s">
        <v>10544</v>
      </c>
      <c r="D8799" s="8" t="s">
        <v>22</v>
      </c>
      <c r="E8799" s="7" t="s">
        <v>43876</v>
      </c>
      <c r="F8799" s="7" t="s">
        <v>43877</v>
      </c>
      <c r="G8799" s="8" t="s">
        <v>130</v>
      </c>
      <c r="H8799" s="8" t="s">
        <v>22</v>
      </c>
      <c r="I8799" s="8" t="s">
        <v>26</v>
      </c>
      <c r="J8799" s="8" t="s">
        <v>27</v>
      </c>
      <c r="K8799" s="8" t="s">
        <v>28</v>
      </c>
      <c r="L8799" s="8" t="s">
        <v>29</v>
      </c>
      <c r="M8799" s="7" t="s">
        <v>30</v>
      </c>
      <c r="N8799" s="7" t="s">
        <v>31</v>
      </c>
      <c r="O8799" s="8" t="s">
        <v>32</v>
      </c>
      <c r="P8799" s="8" t="s">
        <v>22</v>
      </c>
      <c r="Q8799" s="8" t="s">
        <v>43878</v>
      </c>
      <c r="R8799" s="8" t="s">
        <v>34</v>
      </c>
      <c r="S8799" s="7" t="s">
        <v>43879</v>
      </c>
      <c r="T8799" s="7" t="s">
        <v>43880</v>
      </c>
    </row>
    <row r="8800" customHeight="1" spans="1:20">
      <c r="A8800" s="6">
        <v>45221</v>
      </c>
      <c r="B8800" s="7" t="s">
        <v>43881</v>
      </c>
      <c r="C8800" s="7" t="s">
        <v>6495</v>
      </c>
      <c r="D8800" s="8" t="s">
        <v>22</v>
      </c>
      <c r="E8800" s="7" t="s">
        <v>43882</v>
      </c>
      <c r="F8800" s="7" t="s">
        <v>43883</v>
      </c>
      <c r="G8800" s="8" t="s">
        <v>25</v>
      </c>
      <c r="H8800" s="8" t="s">
        <v>22</v>
      </c>
      <c r="I8800" s="8" t="s">
        <v>75</v>
      </c>
      <c r="J8800" s="8" t="s">
        <v>27</v>
      </c>
      <c r="K8800" s="8" t="s">
        <v>28</v>
      </c>
      <c r="L8800" s="8" t="s">
        <v>43</v>
      </c>
      <c r="M8800" s="7" t="s">
        <v>30</v>
      </c>
      <c r="N8800" s="7" t="s">
        <v>31</v>
      </c>
      <c r="O8800" s="8" t="s">
        <v>32</v>
      </c>
      <c r="P8800" s="8" t="s">
        <v>22</v>
      </c>
      <c r="Q8800" s="8" t="s">
        <v>43884</v>
      </c>
      <c r="R8800" s="8" t="s">
        <v>46</v>
      </c>
      <c r="S8800" s="7" t="s">
        <v>43885</v>
      </c>
      <c r="T8800" s="7" t="s">
        <v>43886</v>
      </c>
    </row>
    <row r="8801" customHeight="1" spans="1:20">
      <c r="A8801" s="6">
        <v>45221</v>
      </c>
      <c r="B8801" s="7" t="s">
        <v>43887</v>
      </c>
      <c r="C8801" s="7" t="s">
        <v>6506</v>
      </c>
      <c r="D8801" s="8" t="s">
        <v>22</v>
      </c>
      <c r="E8801" s="7" t="s">
        <v>43888</v>
      </c>
      <c r="F8801" s="7" t="s">
        <v>43889</v>
      </c>
      <c r="G8801" s="8" t="s">
        <v>41</v>
      </c>
      <c r="H8801" s="8" t="s">
        <v>22</v>
      </c>
      <c r="I8801" s="8" t="s">
        <v>75</v>
      </c>
      <c r="J8801" s="8" t="s">
        <v>27</v>
      </c>
      <c r="K8801" s="8" t="s">
        <v>28</v>
      </c>
      <c r="L8801" s="8" t="s">
        <v>43</v>
      </c>
      <c r="M8801" s="7" t="s">
        <v>30</v>
      </c>
      <c r="N8801" s="7" t="s">
        <v>208</v>
      </c>
      <c r="O8801" s="8" t="s">
        <v>32</v>
      </c>
      <c r="P8801" s="8" t="s">
        <v>22</v>
      </c>
      <c r="Q8801" s="8" t="s">
        <v>43890</v>
      </c>
      <c r="R8801" s="8" t="s">
        <v>46</v>
      </c>
      <c r="S8801" s="7" t="s">
        <v>43891</v>
      </c>
      <c r="T8801" s="7" t="s">
        <v>43892</v>
      </c>
    </row>
    <row r="8802" customHeight="1" spans="1:20">
      <c r="A8802" s="6">
        <v>45221</v>
      </c>
      <c r="B8802" s="7" t="s">
        <v>43893</v>
      </c>
      <c r="C8802" s="7" t="s">
        <v>6506</v>
      </c>
      <c r="D8802" s="8" t="s">
        <v>22</v>
      </c>
      <c r="E8802" s="7" t="s">
        <v>43894</v>
      </c>
      <c r="F8802" s="7" t="s">
        <v>43895</v>
      </c>
      <c r="G8802" s="8" t="s">
        <v>69</v>
      </c>
      <c r="H8802" s="8" t="s">
        <v>22</v>
      </c>
      <c r="I8802" s="8" t="s">
        <v>732</v>
      </c>
      <c r="J8802" s="8" t="s">
        <v>27</v>
      </c>
      <c r="K8802" s="8" t="s">
        <v>28</v>
      </c>
      <c r="L8802" s="8" t="s">
        <v>43</v>
      </c>
      <c r="M8802" s="7" t="s">
        <v>44</v>
      </c>
      <c r="N8802" s="7" t="s">
        <v>208</v>
      </c>
      <c r="O8802" s="8" t="s">
        <v>32</v>
      </c>
      <c r="P8802" s="8" t="s">
        <v>22</v>
      </c>
      <c r="Q8802" s="8" t="s">
        <v>43896</v>
      </c>
      <c r="R8802" s="8" t="s">
        <v>46</v>
      </c>
      <c r="S8802" s="7" t="s">
        <v>43897</v>
      </c>
      <c r="T8802" s="7" t="s">
        <v>43898</v>
      </c>
    </row>
    <row r="8803" customHeight="1" spans="1:20">
      <c r="A8803" s="6">
        <v>45221</v>
      </c>
      <c r="B8803" s="7" t="s">
        <v>43899</v>
      </c>
      <c r="C8803" s="7" t="s">
        <v>6506</v>
      </c>
      <c r="D8803" s="8" t="s">
        <v>22</v>
      </c>
      <c r="E8803" s="7" t="s">
        <v>43900</v>
      </c>
      <c r="F8803" s="7" t="s">
        <v>43901</v>
      </c>
      <c r="G8803" s="8" t="s">
        <v>62</v>
      </c>
      <c r="H8803" s="8" t="s">
        <v>110</v>
      </c>
      <c r="I8803" s="8" t="s">
        <v>75</v>
      </c>
      <c r="J8803" s="8" t="s">
        <v>27</v>
      </c>
      <c r="K8803" s="8" t="s">
        <v>28</v>
      </c>
      <c r="L8803" s="8" t="s">
        <v>43</v>
      </c>
      <c r="M8803" s="7" t="s">
        <v>44</v>
      </c>
      <c r="N8803" s="7" t="s">
        <v>208</v>
      </c>
      <c r="O8803" s="8" t="s">
        <v>32</v>
      </c>
      <c r="P8803" s="8" t="s">
        <v>22</v>
      </c>
      <c r="Q8803" s="8" t="s">
        <v>43902</v>
      </c>
      <c r="R8803" s="8" t="s">
        <v>46</v>
      </c>
      <c r="S8803" s="7" t="s">
        <v>43903</v>
      </c>
      <c r="T8803" s="7" t="s">
        <v>43904</v>
      </c>
    </row>
    <row r="8804" customHeight="1" spans="1:20">
      <c r="A8804" s="6">
        <v>45221</v>
      </c>
      <c r="B8804" s="7" t="s">
        <v>43905</v>
      </c>
      <c r="C8804" s="7" t="s">
        <v>9229</v>
      </c>
      <c r="D8804" s="8" t="s">
        <v>22</v>
      </c>
      <c r="E8804" s="7" t="s">
        <v>42341</v>
      </c>
      <c r="F8804" s="7" t="s">
        <v>42342</v>
      </c>
      <c r="G8804" s="8" t="s">
        <v>62</v>
      </c>
      <c r="H8804" s="8" t="s">
        <v>22</v>
      </c>
      <c r="I8804" s="8" t="s">
        <v>299</v>
      </c>
      <c r="J8804" s="8" t="s">
        <v>27</v>
      </c>
      <c r="K8804" s="8" t="s">
        <v>28</v>
      </c>
      <c r="L8804" s="8" t="s">
        <v>43</v>
      </c>
      <c r="M8804" s="7" t="s">
        <v>44</v>
      </c>
      <c r="N8804" s="7" t="s">
        <v>208</v>
      </c>
      <c r="O8804" s="8" t="s">
        <v>32</v>
      </c>
      <c r="P8804" s="8" t="s">
        <v>22</v>
      </c>
      <c r="Q8804" s="8" t="s">
        <v>43906</v>
      </c>
      <c r="R8804" s="8" t="s">
        <v>46</v>
      </c>
      <c r="S8804" s="7" t="s">
        <v>43907</v>
      </c>
      <c r="T8804" s="7" t="s">
        <v>43908</v>
      </c>
    </row>
    <row r="8805" customHeight="1" spans="1:20">
      <c r="A8805" s="6">
        <v>45221</v>
      </c>
      <c r="B8805" s="7" t="s">
        <v>43909</v>
      </c>
      <c r="C8805" s="7" t="s">
        <v>6660</v>
      </c>
      <c r="D8805" s="8" t="s">
        <v>22</v>
      </c>
      <c r="E8805" s="7" t="s">
        <v>43910</v>
      </c>
      <c r="F8805" s="7" t="s">
        <v>4186</v>
      </c>
      <c r="G8805" s="8" t="s">
        <v>62</v>
      </c>
      <c r="H8805" s="8" t="s">
        <v>22</v>
      </c>
      <c r="I8805" s="8" t="s">
        <v>315</v>
      </c>
      <c r="J8805" s="8" t="s">
        <v>27</v>
      </c>
      <c r="K8805" s="8" t="s">
        <v>28</v>
      </c>
      <c r="L8805" s="8" t="s">
        <v>43</v>
      </c>
      <c r="M8805" s="7" t="s">
        <v>30</v>
      </c>
      <c r="N8805" s="7" t="s">
        <v>31</v>
      </c>
      <c r="O8805" s="8" t="s">
        <v>32</v>
      </c>
      <c r="P8805" s="8" t="s">
        <v>22</v>
      </c>
      <c r="Q8805" s="8" t="s">
        <v>43911</v>
      </c>
      <c r="R8805" s="8" t="s">
        <v>46</v>
      </c>
      <c r="S8805" s="7" t="s">
        <v>43912</v>
      </c>
      <c r="T8805" s="7" t="s">
        <v>22</v>
      </c>
    </row>
    <row r="8806" customHeight="1" spans="1:20">
      <c r="A8806" s="6">
        <v>45221</v>
      </c>
      <c r="B8806" s="7" t="s">
        <v>43913</v>
      </c>
      <c r="C8806" s="7" t="s">
        <v>9326</v>
      </c>
      <c r="D8806" s="8" t="s">
        <v>22</v>
      </c>
      <c r="E8806" s="7" t="s">
        <v>43914</v>
      </c>
      <c r="F8806" s="7" t="s">
        <v>43915</v>
      </c>
      <c r="G8806" s="8" t="s">
        <v>336</v>
      </c>
      <c r="H8806" s="8" t="s">
        <v>22</v>
      </c>
      <c r="I8806" s="8" t="s">
        <v>155</v>
      </c>
      <c r="J8806" s="8" t="s">
        <v>27</v>
      </c>
      <c r="K8806" s="8" t="s">
        <v>28</v>
      </c>
      <c r="L8806" s="8" t="s">
        <v>43</v>
      </c>
      <c r="M8806" s="7" t="s">
        <v>44</v>
      </c>
      <c r="N8806" s="7" t="s">
        <v>31</v>
      </c>
      <c r="O8806" s="8" t="s">
        <v>32</v>
      </c>
      <c r="P8806" s="8" t="s">
        <v>22</v>
      </c>
      <c r="Q8806" s="8" t="s">
        <v>43916</v>
      </c>
      <c r="R8806" s="8" t="s">
        <v>46</v>
      </c>
      <c r="S8806" s="7" t="s">
        <v>43917</v>
      </c>
      <c r="T8806" s="7" t="s">
        <v>22</v>
      </c>
    </row>
    <row r="8807" customHeight="1" spans="1:20">
      <c r="A8807" s="6">
        <v>45221</v>
      </c>
      <c r="B8807" s="7" t="s">
        <v>43918</v>
      </c>
      <c r="C8807" s="7" t="s">
        <v>9287</v>
      </c>
      <c r="D8807" s="8" t="s">
        <v>22</v>
      </c>
      <c r="E8807" s="7" t="s">
        <v>43919</v>
      </c>
      <c r="F8807" s="7" t="s">
        <v>43920</v>
      </c>
      <c r="G8807" s="8" t="s">
        <v>82</v>
      </c>
      <c r="H8807" s="8" t="s">
        <v>22</v>
      </c>
      <c r="I8807" s="8" t="s">
        <v>131</v>
      </c>
      <c r="J8807" s="8" t="s">
        <v>27</v>
      </c>
      <c r="K8807" s="8" t="s">
        <v>28</v>
      </c>
      <c r="L8807" s="8" t="s">
        <v>43</v>
      </c>
      <c r="M8807" s="7" t="s">
        <v>44</v>
      </c>
      <c r="N8807" s="7" t="s">
        <v>31</v>
      </c>
      <c r="O8807" s="8" t="s">
        <v>32</v>
      </c>
      <c r="P8807" s="8" t="s">
        <v>6207</v>
      </c>
      <c r="Q8807" s="8" t="s">
        <v>43921</v>
      </c>
      <c r="R8807" s="8" t="s">
        <v>46</v>
      </c>
      <c r="S8807" s="7" t="s">
        <v>43922</v>
      </c>
      <c r="T8807" s="7" t="s">
        <v>43923</v>
      </c>
    </row>
    <row r="8808" customHeight="1" spans="1:20">
      <c r="A8808" s="6">
        <v>45221</v>
      </c>
      <c r="B8808" s="7" t="s">
        <v>43924</v>
      </c>
      <c r="C8808" s="7" t="s">
        <v>6646</v>
      </c>
      <c r="D8808" s="8" t="s">
        <v>22</v>
      </c>
      <c r="E8808" s="7" t="s">
        <v>43925</v>
      </c>
      <c r="F8808" s="7" t="s">
        <v>43926</v>
      </c>
      <c r="G8808" s="8" t="s">
        <v>53</v>
      </c>
      <c r="H8808" s="8" t="s">
        <v>22</v>
      </c>
      <c r="I8808" s="8" t="s">
        <v>54</v>
      </c>
      <c r="J8808" s="8" t="s">
        <v>27</v>
      </c>
      <c r="K8808" s="8" t="s">
        <v>28</v>
      </c>
      <c r="L8808" s="8" t="s">
        <v>43</v>
      </c>
      <c r="M8808" s="7" t="s">
        <v>799</v>
      </c>
      <c r="N8808" s="7" t="s">
        <v>31</v>
      </c>
      <c r="O8808" s="8" t="s">
        <v>32</v>
      </c>
      <c r="P8808" s="8" t="s">
        <v>6656</v>
      </c>
      <c r="Q8808" s="8" t="s">
        <v>43927</v>
      </c>
      <c r="R8808" s="8" t="s">
        <v>46</v>
      </c>
      <c r="S8808" s="7" t="s">
        <v>43928</v>
      </c>
      <c r="T8808" s="7" t="s">
        <v>43929</v>
      </c>
    </row>
    <row r="8809" customHeight="1" spans="1:20">
      <c r="A8809" s="6">
        <v>45221</v>
      </c>
      <c r="B8809" s="7" t="s">
        <v>43930</v>
      </c>
      <c r="C8809" s="7" t="s">
        <v>6653</v>
      </c>
      <c r="D8809" s="8" t="s">
        <v>22</v>
      </c>
      <c r="E8809" s="7" t="s">
        <v>43931</v>
      </c>
      <c r="F8809" s="7" t="s">
        <v>43932</v>
      </c>
      <c r="G8809" s="8" t="s">
        <v>194</v>
      </c>
      <c r="H8809" s="8" t="s">
        <v>22</v>
      </c>
      <c r="I8809" s="8" t="s">
        <v>124</v>
      </c>
      <c r="J8809" s="8" t="s">
        <v>27</v>
      </c>
      <c r="K8809" s="8" t="s">
        <v>28</v>
      </c>
      <c r="L8809" s="8" t="s">
        <v>43</v>
      </c>
      <c r="M8809" s="7" t="s">
        <v>44</v>
      </c>
      <c r="N8809" s="7" t="s">
        <v>31</v>
      </c>
      <c r="O8809" s="8" t="s">
        <v>32</v>
      </c>
      <c r="P8809" s="8" t="s">
        <v>6656</v>
      </c>
      <c r="Q8809" s="8" t="s">
        <v>43933</v>
      </c>
      <c r="R8809" s="8" t="s">
        <v>46</v>
      </c>
      <c r="S8809" s="7" t="s">
        <v>43934</v>
      </c>
      <c r="T8809" s="7" t="s">
        <v>34063</v>
      </c>
    </row>
    <row r="8810" customHeight="1" spans="1:20">
      <c r="A8810" s="6">
        <v>45221</v>
      </c>
      <c r="B8810" s="7" t="s">
        <v>43935</v>
      </c>
      <c r="C8810" s="7" t="s">
        <v>6660</v>
      </c>
      <c r="D8810" s="8" t="s">
        <v>22</v>
      </c>
      <c r="E8810" s="7" t="s">
        <v>43936</v>
      </c>
      <c r="F8810" s="7" t="s">
        <v>43937</v>
      </c>
      <c r="G8810" s="8" t="s">
        <v>25</v>
      </c>
      <c r="H8810" s="8" t="s">
        <v>110</v>
      </c>
      <c r="I8810" s="8" t="s">
        <v>277</v>
      </c>
      <c r="J8810" s="8" t="s">
        <v>27</v>
      </c>
      <c r="K8810" s="8" t="s">
        <v>28</v>
      </c>
      <c r="L8810" s="8" t="s">
        <v>43</v>
      </c>
      <c r="M8810" s="7" t="s">
        <v>44</v>
      </c>
      <c r="N8810" s="7" t="s">
        <v>31</v>
      </c>
      <c r="O8810" s="8" t="s">
        <v>32</v>
      </c>
      <c r="P8810" s="8" t="s">
        <v>22</v>
      </c>
      <c r="Q8810" s="8" t="s">
        <v>43938</v>
      </c>
      <c r="R8810" s="8" t="s">
        <v>46</v>
      </c>
      <c r="S8810" s="7" t="s">
        <v>43939</v>
      </c>
      <c r="T8810" s="7" t="s">
        <v>43940</v>
      </c>
    </row>
    <row r="8811" customHeight="1" spans="1:20">
      <c r="A8811" s="6">
        <v>45221</v>
      </c>
      <c r="B8811" s="7" t="s">
        <v>43941</v>
      </c>
      <c r="C8811" s="7" t="s">
        <v>8242</v>
      </c>
      <c r="D8811" s="8" t="s">
        <v>22</v>
      </c>
      <c r="E8811" s="7" t="s">
        <v>43942</v>
      </c>
      <c r="F8811" s="7" t="s">
        <v>43943</v>
      </c>
      <c r="G8811" s="8" t="s">
        <v>130</v>
      </c>
      <c r="H8811" s="8" t="s">
        <v>22</v>
      </c>
      <c r="I8811" s="8" t="s">
        <v>97</v>
      </c>
      <c r="J8811" s="8" t="s">
        <v>27</v>
      </c>
      <c r="K8811" s="8" t="s">
        <v>28</v>
      </c>
      <c r="L8811" s="8" t="s">
        <v>43</v>
      </c>
      <c r="M8811" s="7" t="s">
        <v>30</v>
      </c>
      <c r="N8811" s="7" t="s">
        <v>31</v>
      </c>
      <c r="O8811" s="8" t="s">
        <v>32</v>
      </c>
      <c r="P8811" s="8" t="s">
        <v>6207</v>
      </c>
      <c r="Q8811" s="8" t="s">
        <v>43944</v>
      </c>
      <c r="R8811" s="8" t="s">
        <v>46</v>
      </c>
      <c r="S8811" s="7" t="s">
        <v>43945</v>
      </c>
      <c r="T8811" s="7" t="s">
        <v>43946</v>
      </c>
    </row>
    <row r="8812" customHeight="1" spans="1:20">
      <c r="A8812" s="6">
        <v>45221</v>
      </c>
      <c r="B8812" s="7" t="s">
        <v>43947</v>
      </c>
      <c r="C8812" s="7" t="s">
        <v>6646</v>
      </c>
      <c r="D8812" s="8" t="s">
        <v>22</v>
      </c>
      <c r="E8812" s="7" t="s">
        <v>43948</v>
      </c>
      <c r="F8812" s="7" t="s">
        <v>43949</v>
      </c>
      <c r="G8812" s="8" t="s">
        <v>25</v>
      </c>
      <c r="H8812" s="8" t="s">
        <v>22</v>
      </c>
      <c r="I8812" s="8" t="s">
        <v>912</v>
      </c>
      <c r="J8812" s="8" t="s">
        <v>27</v>
      </c>
      <c r="K8812" s="8" t="s">
        <v>28</v>
      </c>
      <c r="L8812" s="8" t="s">
        <v>43</v>
      </c>
      <c r="M8812" s="7" t="s">
        <v>44</v>
      </c>
      <c r="N8812" s="7" t="s">
        <v>31</v>
      </c>
      <c r="O8812" s="8" t="s">
        <v>32</v>
      </c>
      <c r="P8812" s="8" t="s">
        <v>6656</v>
      </c>
      <c r="Q8812" s="8" t="s">
        <v>43950</v>
      </c>
      <c r="R8812" s="8" t="s">
        <v>46</v>
      </c>
      <c r="S8812" s="7" t="s">
        <v>43951</v>
      </c>
      <c r="T8812" s="7" t="s">
        <v>8233</v>
      </c>
    </row>
    <row r="8813" customHeight="1" spans="1:20">
      <c r="A8813" s="6">
        <v>45221</v>
      </c>
      <c r="B8813" s="7" t="s">
        <v>43952</v>
      </c>
      <c r="C8813" s="7" t="s">
        <v>9304</v>
      </c>
      <c r="D8813" s="8" t="s">
        <v>22</v>
      </c>
      <c r="E8813" s="7" t="s">
        <v>43953</v>
      </c>
      <c r="F8813" s="7" t="s">
        <v>43954</v>
      </c>
      <c r="G8813" s="8" t="s">
        <v>69</v>
      </c>
      <c r="H8813" s="8" t="s">
        <v>22</v>
      </c>
      <c r="I8813" s="8" t="s">
        <v>124</v>
      </c>
      <c r="J8813" s="8" t="s">
        <v>27</v>
      </c>
      <c r="K8813" s="8" t="s">
        <v>28</v>
      </c>
      <c r="L8813" s="8" t="s">
        <v>43</v>
      </c>
      <c r="M8813" s="7" t="s">
        <v>44</v>
      </c>
      <c r="N8813" s="7" t="s">
        <v>31</v>
      </c>
      <c r="O8813" s="8" t="s">
        <v>32</v>
      </c>
      <c r="P8813" s="8" t="s">
        <v>6669</v>
      </c>
      <c r="Q8813" s="8" t="s">
        <v>43955</v>
      </c>
      <c r="R8813" s="8" t="s">
        <v>46</v>
      </c>
      <c r="S8813" s="7" t="s">
        <v>43956</v>
      </c>
      <c r="T8813" s="7" t="s">
        <v>43957</v>
      </c>
    </row>
    <row r="8814" customHeight="1" spans="1:20">
      <c r="A8814" s="6">
        <v>45221</v>
      </c>
      <c r="B8814" s="7" t="s">
        <v>43958</v>
      </c>
      <c r="C8814" s="7" t="s">
        <v>6653</v>
      </c>
      <c r="D8814" s="8" t="s">
        <v>22</v>
      </c>
      <c r="E8814" s="7" t="s">
        <v>10672</v>
      </c>
      <c r="F8814" s="7" t="s">
        <v>10673</v>
      </c>
      <c r="G8814" s="8" t="s">
        <v>25</v>
      </c>
      <c r="H8814" s="8" t="s">
        <v>22</v>
      </c>
      <c r="I8814" s="8" t="s">
        <v>26</v>
      </c>
      <c r="J8814" s="8" t="s">
        <v>27</v>
      </c>
      <c r="K8814" s="8" t="s">
        <v>76</v>
      </c>
      <c r="L8814" s="8" t="s">
        <v>29</v>
      </c>
      <c r="M8814" s="7" t="s">
        <v>30</v>
      </c>
      <c r="N8814" s="7" t="s">
        <v>31</v>
      </c>
      <c r="O8814" s="8" t="s">
        <v>32</v>
      </c>
      <c r="P8814" s="8" t="s">
        <v>6656</v>
      </c>
      <c r="Q8814" s="8" t="s">
        <v>43959</v>
      </c>
      <c r="R8814" s="8" t="s">
        <v>34</v>
      </c>
      <c r="S8814" s="7" t="s">
        <v>43960</v>
      </c>
      <c r="T8814" s="7" t="s">
        <v>43961</v>
      </c>
    </row>
    <row r="8815" customHeight="1" spans="1:20">
      <c r="A8815" s="6">
        <v>45221</v>
      </c>
      <c r="B8815" s="7" t="s">
        <v>43962</v>
      </c>
      <c r="C8815" s="7" t="s">
        <v>6653</v>
      </c>
      <c r="D8815" s="8" t="s">
        <v>22</v>
      </c>
      <c r="E8815" s="7" t="s">
        <v>43963</v>
      </c>
      <c r="F8815" s="7" t="s">
        <v>43964</v>
      </c>
      <c r="G8815" s="8" t="s">
        <v>130</v>
      </c>
      <c r="H8815" s="8" t="s">
        <v>22</v>
      </c>
      <c r="I8815" s="8" t="s">
        <v>26</v>
      </c>
      <c r="J8815" s="8" t="s">
        <v>27</v>
      </c>
      <c r="K8815" s="8" t="s">
        <v>76</v>
      </c>
      <c r="L8815" s="8" t="s">
        <v>29</v>
      </c>
      <c r="M8815" s="7" t="s">
        <v>30</v>
      </c>
      <c r="N8815" s="7" t="s">
        <v>31</v>
      </c>
      <c r="O8815" s="8" t="s">
        <v>32</v>
      </c>
      <c r="P8815" s="8" t="s">
        <v>6656</v>
      </c>
      <c r="Q8815" s="8" t="s">
        <v>43965</v>
      </c>
      <c r="R8815" s="8" t="s">
        <v>34</v>
      </c>
      <c r="S8815" s="7" t="s">
        <v>43966</v>
      </c>
      <c r="T8815" s="7" t="s">
        <v>43967</v>
      </c>
    </row>
    <row r="8816" customHeight="1" spans="1:20">
      <c r="A8816" s="6">
        <v>45221</v>
      </c>
      <c r="B8816" s="7" t="s">
        <v>43968</v>
      </c>
      <c r="C8816" s="7" t="s">
        <v>6660</v>
      </c>
      <c r="D8816" s="8" t="s">
        <v>22</v>
      </c>
      <c r="E8816" s="7" t="s">
        <v>43969</v>
      </c>
      <c r="F8816" s="7" t="s">
        <v>43970</v>
      </c>
      <c r="G8816" s="8" t="s">
        <v>62</v>
      </c>
      <c r="H8816" s="8" t="s">
        <v>22</v>
      </c>
      <c r="I8816" s="8" t="s">
        <v>880</v>
      </c>
      <c r="J8816" s="8" t="s">
        <v>27</v>
      </c>
      <c r="K8816" s="8" t="s">
        <v>76</v>
      </c>
      <c r="L8816" s="8" t="s">
        <v>43</v>
      </c>
      <c r="M8816" s="7" t="s">
        <v>44</v>
      </c>
      <c r="N8816" s="7" t="s">
        <v>31</v>
      </c>
      <c r="O8816" s="8" t="s">
        <v>32</v>
      </c>
      <c r="P8816" s="8" t="s">
        <v>22</v>
      </c>
      <c r="Q8816" s="8" t="s">
        <v>43971</v>
      </c>
      <c r="R8816" s="8" t="s">
        <v>46</v>
      </c>
      <c r="S8816" s="7" t="s">
        <v>43972</v>
      </c>
      <c r="T8816" s="7" t="s">
        <v>43973</v>
      </c>
    </row>
    <row r="8817" customHeight="1" spans="1:20">
      <c r="A8817" s="6">
        <v>45221</v>
      </c>
      <c r="B8817" s="7" t="s">
        <v>43974</v>
      </c>
      <c r="C8817" s="7" t="s">
        <v>16210</v>
      </c>
      <c r="D8817" s="8" t="s">
        <v>22</v>
      </c>
      <c r="E8817" s="7" t="s">
        <v>43975</v>
      </c>
      <c r="F8817" s="7" t="s">
        <v>43976</v>
      </c>
      <c r="G8817" s="8" t="s">
        <v>82</v>
      </c>
      <c r="H8817" s="8" t="s">
        <v>148</v>
      </c>
      <c r="I8817" s="8" t="s">
        <v>337</v>
      </c>
      <c r="J8817" s="8" t="s">
        <v>27</v>
      </c>
      <c r="K8817" s="8" t="s">
        <v>28</v>
      </c>
      <c r="L8817" s="8" t="s">
        <v>43</v>
      </c>
      <c r="M8817" s="7" t="s">
        <v>30</v>
      </c>
      <c r="N8817" s="7" t="s">
        <v>31</v>
      </c>
      <c r="O8817" s="8" t="s">
        <v>32</v>
      </c>
      <c r="P8817" s="8" t="s">
        <v>22</v>
      </c>
      <c r="Q8817" s="8" t="s">
        <v>43977</v>
      </c>
      <c r="R8817" s="8" t="s">
        <v>46</v>
      </c>
      <c r="S8817" s="7" t="s">
        <v>43978</v>
      </c>
      <c r="T8817" s="7" t="s">
        <v>43979</v>
      </c>
    </row>
    <row r="8818" customHeight="1" spans="1:20">
      <c r="A8818" s="6">
        <v>45221</v>
      </c>
      <c r="B8818" s="7" t="s">
        <v>43980</v>
      </c>
      <c r="C8818" s="7" t="s">
        <v>9312</v>
      </c>
      <c r="D8818" s="8" t="s">
        <v>22</v>
      </c>
      <c r="E8818" s="7" t="s">
        <v>43981</v>
      </c>
      <c r="F8818" s="7" t="s">
        <v>9327</v>
      </c>
      <c r="G8818" s="8" t="s">
        <v>336</v>
      </c>
      <c r="H8818" s="8" t="s">
        <v>22</v>
      </c>
      <c r="I8818" s="8" t="s">
        <v>26</v>
      </c>
      <c r="J8818" s="8" t="s">
        <v>27</v>
      </c>
      <c r="K8818" s="8" t="s">
        <v>76</v>
      </c>
      <c r="L8818" s="8" t="s">
        <v>29</v>
      </c>
      <c r="M8818" s="7" t="s">
        <v>30</v>
      </c>
      <c r="N8818" s="7" t="s">
        <v>31</v>
      </c>
      <c r="O8818" s="8" t="s">
        <v>32</v>
      </c>
      <c r="P8818" s="8" t="s">
        <v>6207</v>
      </c>
      <c r="Q8818" s="8" t="s">
        <v>43982</v>
      </c>
      <c r="R8818" s="8" t="s">
        <v>34</v>
      </c>
      <c r="S8818" s="7" t="s">
        <v>43983</v>
      </c>
      <c r="T8818" s="7" t="s">
        <v>43984</v>
      </c>
    </row>
    <row r="8819" customHeight="1" spans="1:20">
      <c r="A8819" s="6">
        <v>45221</v>
      </c>
      <c r="B8819" s="7" t="s">
        <v>43985</v>
      </c>
      <c r="C8819" s="7" t="s">
        <v>5035</v>
      </c>
      <c r="D8819" s="8" t="s">
        <v>22</v>
      </c>
      <c r="E8819" s="7" t="s">
        <v>43986</v>
      </c>
      <c r="F8819" s="7" t="s">
        <v>43987</v>
      </c>
      <c r="G8819" s="8" t="s">
        <v>82</v>
      </c>
      <c r="H8819" s="8" t="s">
        <v>148</v>
      </c>
      <c r="I8819" s="8" t="s">
        <v>1181</v>
      </c>
      <c r="J8819" s="8" t="s">
        <v>27</v>
      </c>
      <c r="K8819" s="8" t="s">
        <v>28</v>
      </c>
      <c r="L8819" s="8" t="s">
        <v>43</v>
      </c>
      <c r="M8819" s="7" t="s">
        <v>169</v>
      </c>
      <c r="N8819" s="7" t="s">
        <v>31</v>
      </c>
      <c r="O8819" s="8" t="s">
        <v>32</v>
      </c>
      <c r="P8819" s="8" t="s">
        <v>22</v>
      </c>
      <c r="Q8819" s="8" t="s">
        <v>43988</v>
      </c>
      <c r="R8819" s="8" t="s">
        <v>46</v>
      </c>
      <c r="S8819" s="7" t="s">
        <v>43989</v>
      </c>
      <c r="T8819" s="7" t="s">
        <v>43990</v>
      </c>
    </row>
    <row r="8820" customHeight="1" spans="1:20">
      <c r="A8820" s="6">
        <v>45221</v>
      </c>
      <c r="B8820" s="7" t="s">
        <v>43991</v>
      </c>
      <c r="C8820" s="7" t="s">
        <v>8114</v>
      </c>
      <c r="D8820" s="8" t="s">
        <v>22</v>
      </c>
      <c r="E8820" s="7" t="s">
        <v>43992</v>
      </c>
      <c r="F8820" s="7" t="s">
        <v>43993</v>
      </c>
      <c r="G8820" s="8" t="s">
        <v>53</v>
      </c>
      <c r="H8820" s="8" t="s">
        <v>110</v>
      </c>
      <c r="I8820" s="8" t="s">
        <v>155</v>
      </c>
      <c r="J8820" s="8" t="s">
        <v>27</v>
      </c>
      <c r="K8820" s="8" t="s">
        <v>28</v>
      </c>
      <c r="L8820" s="8" t="s">
        <v>43</v>
      </c>
      <c r="M8820" s="7" t="s">
        <v>44</v>
      </c>
      <c r="N8820" s="7" t="s">
        <v>5516</v>
      </c>
      <c r="O8820" s="8" t="s">
        <v>32</v>
      </c>
      <c r="P8820" s="8" t="s">
        <v>22</v>
      </c>
      <c r="Q8820" s="8" t="s">
        <v>43994</v>
      </c>
      <c r="R8820" s="8" t="s">
        <v>8115</v>
      </c>
      <c r="S8820" s="7" t="s">
        <v>43995</v>
      </c>
      <c r="T8820" s="7" t="s">
        <v>22</v>
      </c>
    </row>
    <row r="8821" customHeight="1" spans="1:20">
      <c r="A8821" s="6">
        <v>45221</v>
      </c>
      <c r="B8821" s="7" t="s">
        <v>43996</v>
      </c>
      <c r="C8821" s="7" t="s">
        <v>1299</v>
      </c>
      <c r="D8821" s="8" t="s">
        <v>22</v>
      </c>
      <c r="E8821" s="7" t="s">
        <v>43997</v>
      </c>
      <c r="F8821" s="7" t="s">
        <v>43998</v>
      </c>
      <c r="G8821" s="8" t="s">
        <v>82</v>
      </c>
      <c r="H8821" s="8" t="s">
        <v>22</v>
      </c>
      <c r="I8821" s="8" t="s">
        <v>732</v>
      </c>
      <c r="J8821" s="8" t="s">
        <v>27</v>
      </c>
      <c r="K8821" s="8" t="s">
        <v>28</v>
      </c>
      <c r="L8821" s="8" t="s">
        <v>43</v>
      </c>
      <c r="M8821" s="7" t="s">
        <v>30</v>
      </c>
      <c r="N8821" s="7" t="s">
        <v>208</v>
      </c>
      <c r="O8821" s="8" t="s">
        <v>32</v>
      </c>
      <c r="P8821" s="8" t="s">
        <v>22</v>
      </c>
      <c r="Q8821" s="8" t="s">
        <v>43999</v>
      </c>
      <c r="R8821" s="8" t="s">
        <v>56</v>
      </c>
      <c r="S8821" s="24" t="s">
        <v>44000</v>
      </c>
      <c r="T8821" s="7" t="s">
        <v>22</v>
      </c>
    </row>
    <row r="8822" customHeight="1" spans="1:20">
      <c r="A8822" s="6">
        <v>45221</v>
      </c>
      <c r="B8822" s="7" t="s">
        <v>44001</v>
      </c>
      <c r="C8822" s="7" t="s">
        <v>1299</v>
      </c>
      <c r="D8822" s="8" t="s">
        <v>22</v>
      </c>
      <c r="E8822" s="7" t="s">
        <v>43997</v>
      </c>
      <c r="F8822" s="7" t="s">
        <v>43998</v>
      </c>
      <c r="G8822" s="8" t="s">
        <v>82</v>
      </c>
      <c r="H8822" s="8" t="s">
        <v>22</v>
      </c>
      <c r="I8822" s="8" t="s">
        <v>732</v>
      </c>
      <c r="J8822" s="8" t="s">
        <v>27</v>
      </c>
      <c r="K8822" s="8" t="s">
        <v>28</v>
      </c>
      <c r="L8822" s="8" t="s">
        <v>43</v>
      </c>
      <c r="M8822" s="7" t="s">
        <v>30</v>
      </c>
      <c r="N8822" s="7" t="s">
        <v>208</v>
      </c>
      <c r="O8822" s="8" t="s">
        <v>32</v>
      </c>
      <c r="P8822" s="8" t="s">
        <v>22</v>
      </c>
      <c r="Q8822" s="8" t="s">
        <v>44002</v>
      </c>
      <c r="R8822" s="8" t="s">
        <v>56</v>
      </c>
      <c r="S8822" s="7" t="s">
        <v>44003</v>
      </c>
      <c r="T8822" s="7" t="s">
        <v>22</v>
      </c>
    </row>
    <row r="8823" customHeight="1" spans="1:20">
      <c r="A8823" s="6">
        <v>45221</v>
      </c>
      <c r="B8823" s="7" t="s">
        <v>44004</v>
      </c>
      <c r="C8823" s="7" t="s">
        <v>18999</v>
      </c>
      <c r="D8823" s="8" t="s">
        <v>22</v>
      </c>
      <c r="E8823" s="7" t="s">
        <v>44005</v>
      </c>
      <c r="F8823" s="7" t="s">
        <v>44006</v>
      </c>
      <c r="G8823" s="8" t="s">
        <v>62</v>
      </c>
      <c r="H8823" s="8" t="s">
        <v>1724</v>
      </c>
      <c r="I8823" s="8" t="s">
        <v>277</v>
      </c>
      <c r="J8823" s="8" t="s">
        <v>27</v>
      </c>
      <c r="K8823" s="8" t="s">
        <v>28</v>
      </c>
      <c r="L8823" s="8" t="s">
        <v>43</v>
      </c>
      <c r="M8823" s="7" t="s">
        <v>30</v>
      </c>
      <c r="N8823" s="7" t="s">
        <v>208</v>
      </c>
      <c r="O8823" s="8" t="s">
        <v>32</v>
      </c>
      <c r="P8823" s="8" t="s">
        <v>22</v>
      </c>
      <c r="Q8823" s="8" t="s">
        <v>44007</v>
      </c>
      <c r="R8823" s="8" t="s">
        <v>46</v>
      </c>
      <c r="S8823" s="7" t="s">
        <v>44008</v>
      </c>
      <c r="T8823" s="7" t="s">
        <v>22</v>
      </c>
    </row>
    <row r="8824" customHeight="1" spans="1:20">
      <c r="A8824" s="6">
        <v>45221</v>
      </c>
      <c r="B8824" s="7" t="s">
        <v>44009</v>
      </c>
      <c r="C8824" s="7" t="s">
        <v>1299</v>
      </c>
      <c r="D8824" s="8" t="s">
        <v>22</v>
      </c>
      <c r="E8824" s="7" t="s">
        <v>44010</v>
      </c>
      <c r="F8824" s="7" t="s">
        <v>44011</v>
      </c>
      <c r="G8824" s="8" t="s">
        <v>130</v>
      </c>
      <c r="H8824" s="8" t="s">
        <v>22</v>
      </c>
      <c r="I8824" s="8" t="s">
        <v>75</v>
      </c>
      <c r="J8824" s="8" t="s">
        <v>27</v>
      </c>
      <c r="K8824" s="8" t="s">
        <v>28</v>
      </c>
      <c r="L8824" s="8" t="s">
        <v>43</v>
      </c>
      <c r="M8824" s="7" t="s">
        <v>44</v>
      </c>
      <c r="N8824" s="7" t="s">
        <v>208</v>
      </c>
      <c r="O8824" s="8" t="s">
        <v>32</v>
      </c>
      <c r="P8824" s="8" t="s">
        <v>22</v>
      </c>
      <c r="Q8824" s="8" t="s">
        <v>44012</v>
      </c>
      <c r="R8824" s="8" t="s">
        <v>56</v>
      </c>
      <c r="S8824" s="7" t="s">
        <v>44013</v>
      </c>
      <c r="T8824" s="7" t="s">
        <v>22</v>
      </c>
    </row>
    <row r="8825" customHeight="1" spans="1:20">
      <c r="A8825" s="6">
        <v>45221</v>
      </c>
      <c r="B8825" s="7" t="s">
        <v>44014</v>
      </c>
      <c r="C8825" s="7" t="s">
        <v>6822</v>
      </c>
      <c r="D8825" s="8" t="s">
        <v>22</v>
      </c>
      <c r="E8825" s="7" t="s">
        <v>44015</v>
      </c>
      <c r="F8825" s="7" t="s">
        <v>44016</v>
      </c>
      <c r="G8825" s="8" t="s">
        <v>247</v>
      </c>
      <c r="H8825" s="8" t="s">
        <v>22</v>
      </c>
      <c r="I8825" s="8" t="s">
        <v>97</v>
      </c>
      <c r="J8825" s="8" t="s">
        <v>27</v>
      </c>
      <c r="K8825" s="8" t="s">
        <v>28</v>
      </c>
      <c r="L8825" s="8" t="s">
        <v>43</v>
      </c>
      <c r="M8825" s="7" t="s">
        <v>30</v>
      </c>
      <c r="N8825" s="7" t="s">
        <v>208</v>
      </c>
      <c r="O8825" s="8" t="s">
        <v>32</v>
      </c>
      <c r="P8825" s="8" t="s">
        <v>22</v>
      </c>
      <c r="Q8825" s="8" t="s">
        <v>44017</v>
      </c>
      <c r="R8825" s="8" t="s">
        <v>46</v>
      </c>
      <c r="S8825" s="7" t="s">
        <v>44018</v>
      </c>
      <c r="T8825" s="7" t="s">
        <v>22</v>
      </c>
    </row>
    <row r="8826" customHeight="1" spans="1:20">
      <c r="A8826" s="6">
        <v>45221</v>
      </c>
      <c r="B8826" s="7" t="s">
        <v>44019</v>
      </c>
      <c r="C8826" s="7" t="s">
        <v>1299</v>
      </c>
      <c r="D8826" s="8" t="s">
        <v>22</v>
      </c>
      <c r="E8826" s="7" t="s">
        <v>44020</v>
      </c>
      <c r="F8826" s="7" t="s">
        <v>44021</v>
      </c>
      <c r="G8826" s="8" t="s">
        <v>62</v>
      </c>
      <c r="H8826" s="8" t="s">
        <v>22</v>
      </c>
      <c r="I8826" s="8" t="s">
        <v>75</v>
      </c>
      <c r="J8826" s="8" t="s">
        <v>27</v>
      </c>
      <c r="K8826" s="8" t="s">
        <v>28</v>
      </c>
      <c r="L8826" s="8" t="s">
        <v>43</v>
      </c>
      <c r="M8826" s="7" t="s">
        <v>44</v>
      </c>
      <c r="N8826" s="7" t="s">
        <v>208</v>
      </c>
      <c r="O8826" s="8" t="s">
        <v>32</v>
      </c>
      <c r="P8826" s="8" t="s">
        <v>22</v>
      </c>
      <c r="Q8826" s="8" t="s">
        <v>44022</v>
      </c>
      <c r="R8826" s="8" t="s">
        <v>56</v>
      </c>
      <c r="S8826" s="7" t="s">
        <v>44023</v>
      </c>
      <c r="T8826" s="7" t="s">
        <v>22</v>
      </c>
    </row>
    <row r="8827" customHeight="1" spans="1:20">
      <c r="A8827" s="6">
        <v>45221</v>
      </c>
      <c r="B8827" s="7" t="s">
        <v>44024</v>
      </c>
      <c r="C8827" s="7" t="s">
        <v>1299</v>
      </c>
      <c r="D8827" s="8" t="s">
        <v>22</v>
      </c>
      <c r="E8827" s="7" t="s">
        <v>44025</v>
      </c>
      <c r="F8827" s="7" t="s">
        <v>44026</v>
      </c>
      <c r="G8827" s="8" t="s">
        <v>82</v>
      </c>
      <c r="H8827" s="8" t="s">
        <v>148</v>
      </c>
      <c r="I8827" s="8" t="s">
        <v>732</v>
      </c>
      <c r="J8827" s="8" t="s">
        <v>27</v>
      </c>
      <c r="K8827" s="8" t="s">
        <v>28</v>
      </c>
      <c r="L8827" s="8" t="s">
        <v>43</v>
      </c>
      <c r="M8827" s="7" t="s">
        <v>169</v>
      </c>
      <c r="N8827" s="7" t="s">
        <v>208</v>
      </c>
      <c r="O8827" s="8" t="s">
        <v>32</v>
      </c>
      <c r="P8827" s="8" t="s">
        <v>22</v>
      </c>
      <c r="Q8827" s="8" t="s">
        <v>44027</v>
      </c>
      <c r="R8827" s="8" t="s">
        <v>46</v>
      </c>
      <c r="S8827" s="7" t="s">
        <v>44028</v>
      </c>
      <c r="T8827" s="7" t="s">
        <v>22</v>
      </c>
    </row>
    <row r="8828" customHeight="1" spans="1:20">
      <c r="A8828" s="6">
        <v>45221</v>
      </c>
      <c r="B8828" s="7" t="s">
        <v>44029</v>
      </c>
      <c r="C8828" s="7" t="s">
        <v>1299</v>
      </c>
      <c r="D8828" s="8" t="s">
        <v>22</v>
      </c>
      <c r="E8828" s="7" t="s">
        <v>44030</v>
      </c>
      <c r="F8828" s="7" t="s">
        <v>44031</v>
      </c>
      <c r="G8828" s="8" t="s">
        <v>130</v>
      </c>
      <c r="H8828" s="8" t="s">
        <v>22</v>
      </c>
      <c r="I8828" s="8" t="s">
        <v>277</v>
      </c>
      <c r="J8828" s="8" t="s">
        <v>27</v>
      </c>
      <c r="K8828" s="8" t="s">
        <v>28</v>
      </c>
      <c r="L8828" s="8" t="s">
        <v>43</v>
      </c>
      <c r="M8828" s="7" t="s">
        <v>44</v>
      </c>
      <c r="N8828" s="7" t="s">
        <v>208</v>
      </c>
      <c r="O8828" s="8" t="s">
        <v>32</v>
      </c>
      <c r="P8828" s="8" t="s">
        <v>22</v>
      </c>
      <c r="Q8828" s="8" t="s">
        <v>44032</v>
      </c>
      <c r="R8828" s="8" t="s">
        <v>46</v>
      </c>
      <c r="S8828" s="7" t="s">
        <v>44033</v>
      </c>
      <c r="T8828" s="7" t="s">
        <v>22</v>
      </c>
    </row>
    <row r="8829" customHeight="1" spans="1:20">
      <c r="A8829" s="6">
        <v>45221</v>
      </c>
      <c r="B8829" s="7" t="s">
        <v>44034</v>
      </c>
      <c r="C8829" s="7" t="s">
        <v>1299</v>
      </c>
      <c r="D8829" s="8" t="s">
        <v>22</v>
      </c>
      <c r="E8829" s="7" t="s">
        <v>44035</v>
      </c>
      <c r="F8829" s="7" t="s">
        <v>25729</v>
      </c>
      <c r="G8829" s="8" t="s">
        <v>194</v>
      </c>
      <c r="H8829" s="8" t="s">
        <v>22</v>
      </c>
      <c r="I8829" s="8" t="s">
        <v>75</v>
      </c>
      <c r="J8829" s="8" t="s">
        <v>27</v>
      </c>
      <c r="K8829" s="8" t="s">
        <v>28</v>
      </c>
      <c r="L8829" s="8" t="s">
        <v>43</v>
      </c>
      <c r="M8829" s="7" t="s">
        <v>44</v>
      </c>
      <c r="N8829" s="7" t="s">
        <v>208</v>
      </c>
      <c r="O8829" s="8" t="s">
        <v>32</v>
      </c>
      <c r="P8829" s="8" t="s">
        <v>22</v>
      </c>
      <c r="Q8829" s="8" t="s">
        <v>44036</v>
      </c>
      <c r="R8829" s="8" t="s">
        <v>56</v>
      </c>
      <c r="S8829" s="24" t="s">
        <v>44037</v>
      </c>
      <c r="T8829" s="7" t="s">
        <v>22</v>
      </c>
    </row>
    <row r="8830" customHeight="1" spans="1:20">
      <c r="A8830" s="6">
        <v>45221</v>
      </c>
      <c r="B8830" s="7" t="s">
        <v>44038</v>
      </c>
      <c r="C8830" s="7" t="s">
        <v>783</v>
      </c>
      <c r="D8830" s="8" t="s">
        <v>22</v>
      </c>
      <c r="E8830" s="7" t="s">
        <v>44039</v>
      </c>
      <c r="F8830" s="7" t="s">
        <v>41275</v>
      </c>
      <c r="G8830" s="8" t="s">
        <v>82</v>
      </c>
      <c r="H8830" s="8" t="s">
        <v>22</v>
      </c>
      <c r="I8830" s="8" t="s">
        <v>168</v>
      </c>
      <c r="J8830" s="8" t="s">
        <v>27</v>
      </c>
      <c r="K8830" s="8" t="s">
        <v>195</v>
      </c>
      <c r="L8830" s="8" t="s">
        <v>22</v>
      </c>
      <c r="M8830" s="7" t="s">
        <v>169</v>
      </c>
      <c r="N8830" s="7" t="s">
        <v>743</v>
      </c>
      <c r="O8830" s="8" t="s">
        <v>32</v>
      </c>
      <c r="P8830" s="8" t="s">
        <v>22</v>
      </c>
      <c r="Q8830" s="8" t="s">
        <v>44040</v>
      </c>
      <c r="R8830" s="8" t="s">
        <v>46</v>
      </c>
      <c r="S8830" s="7" t="s">
        <v>44041</v>
      </c>
      <c r="T8830" s="7" t="s">
        <v>22</v>
      </c>
    </row>
    <row r="8831" customHeight="1" spans="1:20">
      <c r="A8831" s="6">
        <v>45221</v>
      </c>
      <c r="B8831" s="7" t="s">
        <v>44042</v>
      </c>
      <c r="C8831" s="7" t="s">
        <v>14312</v>
      </c>
      <c r="D8831" s="8" t="s">
        <v>22</v>
      </c>
      <c r="E8831" s="7" t="s">
        <v>44043</v>
      </c>
      <c r="F8831" s="7" t="s">
        <v>42012</v>
      </c>
      <c r="G8831" s="8" t="s">
        <v>53</v>
      </c>
      <c r="H8831" s="8" t="s">
        <v>22</v>
      </c>
      <c r="I8831" s="8" t="s">
        <v>175</v>
      </c>
      <c r="J8831" s="8" t="s">
        <v>27</v>
      </c>
      <c r="K8831" s="8" t="s">
        <v>28</v>
      </c>
      <c r="L8831" s="8" t="s">
        <v>43</v>
      </c>
      <c r="M8831" s="7" t="s">
        <v>44</v>
      </c>
      <c r="N8831" s="7" t="s">
        <v>208</v>
      </c>
      <c r="O8831" s="8" t="s">
        <v>32</v>
      </c>
      <c r="P8831" s="8" t="s">
        <v>22</v>
      </c>
      <c r="Q8831" s="8" t="s">
        <v>44044</v>
      </c>
      <c r="R8831" s="8" t="s">
        <v>46</v>
      </c>
      <c r="S8831" s="7" t="s">
        <v>44045</v>
      </c>
      <c r="T8831" s="7" t="s">
        <v>22</v>
      </c>
    </row>
    <row r="8832" customHeight="1" spans="1:20">
      <c r="A8832" s="6">
        <v>45221</v>
      </c>
      <c r="B8832" s="7" t="s">
        <v>44046</v>
      </c>
      <c r="C8832" s="7" t="s">
        <v>5616</v>
      </c>
      <c r="D8832" s="8" t="s">
        <v>22</v>
      </c>
      <c r="E8832" s="7" t="s">
        <v>44047</v>
      </c>
      <c r="F8832" s="7" t="s">
        <v>44048</v>
      </c>
      <c r="G8832" s="8" t="s">
        <v>25</v>
      </c>
      <c r="H8832" s="8" t="s">
        <v>22</v>
      </c>
      <c r="I8832" s="8" t="s">
        <v>75</v>
      </c>
      <c r="J8832" s="8" t="s">
        <v>27</v>
      </c>
      <c r="K8832" s="8" t="s">
        <v>28</v>
      </c>
      <c r="L8832" s="8" t="s">
        <v>43</v>
      </c>
      <c r="M8832" s="7" t="s">
        <v>44</v>
      </c>
      <c r="N8832" s="7" t="s">
        <v>31</v>
      </c>
      <c r="O8832" s="8" t="s">
        <v>32</v>
      </c>
      <c r="P8832" s="8" t="s">
        <v>22</v>
      </c>
      <c r="Q8832" s="8" t="s">
        <v>44049</v>
      </c>
      <c r="R8832" s="8" t="s">
        <v>46</v>
      </c>
      <c r="S8832" s="7" t="s">
        <v>44050</v>
      </c>
      <c r="T8832" s="7" t="s">
        <v>22</v>
      </c>
    </row>
    <row r="8833" customHeight="1" spans="1:20">
      <c r="A8833" s="6">
        <v>45221</v>
      </c>
      <c r="B8833" s="7" t="s">
        <v>44051</v>
      </c>
      <c r="C8833" s="7" t="s">
        <v>1299</v>
      </c>
      <c r="D8833" s="8" t="s">
        <v>22</v>
      </c>
      <c r="E8833" s="7" t="s">
        <v>44052</v>
      </c>
      <c r="F8833" s="7" t="s">
        <v>44053</v>
      </c>
      <c r="G8833" s="8" t="s">
        <v>336</v>
      </c>
      <c r="H8833" s="8" t="s">
        <v>148</v>
      </c>
      <c r="I8833" s="8" t="s">
        <v>131</v>
      </c>
      <c r="J8833" s="8" t="s">
        <v>27</v>
      </c>
      <c r="K8833" s="8" t="s">
        <v>28</v>
      </c>
      <c r="L8833" s="8" t="s">
        <v>43</v>
      </c>
      <c r="M8833" s="7" t="s">
        <v>44</v>
      </c>
      <c r="N8833" s="7" t="s">
        <v>208</v>
      </c>
      <c r="O8833" s="8" t="s">
        <v>32</v>
      </c>
      <c r="P8833" s="8" t="s">
        <v>22</v>
      </c>
      <c r="Q8833" s="8" t="s">
        <v>44054</v>
      </c>
      <c r="R8833" s="8" t="s">
        <v>56</v>
      </c>
      <c r="S8833" s="7" t="s">
        <v>44055</v>
      </c>
      <c r="T8833" s="7" t="s">
        <v>22</v>
      </c>
    </row>
    <row r="8834" customHeight="1" spans="1:20">
      <c r="A8834" s="6">
        <v>45221</v>
      </c>
      <c r="B8834" s="7" t="s">
        <v>44056</v>
      </c>
      <c r="C8834" s="7" t="s">
        <v>1299</v>
      </c>
      <c r="D8834" s="8" t="s">
        <v>22</v>
      </c>
      <c r="E8834" s="7" t="s">
        <v>44057</v>
      </c>
      <c r="F8834" s="7" t="s">
        <v>44058</v>
      </c>
      <c r="G8834" s="8" t="s">
        <v>130</v>
      </c>
      <c r="H8834" s="8" t="s">
        <v>22</v>
      </c>
      <c r="I8834" s="8" t="s">
        <v>131</v>
      </c>
      <c r="J8834" s="8" t="s">
        <v>27</v>
      </c>
      <c r="K8834" s="8" t="s">
        <v>28</v>
      </c>
      <c r="L8834" s="8" t="s">
        <v>43</v>
      </c>
      <c r="M8834" s="7" t="s">
        <v>30</v>
      </c>
      <c r="N8834" s="7" t="s">
        <v>208</v>
      </c>
      <c r="O8834" s="8" t="s">
        <v>32</v>
      </c>
      <c r="P8834" s="8" t="s">
        <v>22</v>
      </c>
      <c r="Q8834" s="8" t="s">
        <v>44059</v>
      </c>
      <c r="R8834" s="8" t="s">
        <v>56</v>
      </c>
      <c r="S8834" s="7" t="s">
        <v>44060</v>
      </c>
      <c r="T8834" s="7" t="s">
        <v>22</v>
      </c>
    </row>
    <row r="8835" customHeight="1" spans="1:20">
      <c r="A8835" s="6">
        <v>45221</v>
      </c>
      <c r="B8835" s="7" t="s">
        <v>44061</v>
      </c>
      <c r="C8835" s="7" t="s">
        <v>1299</v>
      </c>
      <c r="D8835" s="8" t="s">
        <v>22</v>
      </c>
      <c r="E8835" s="7" t="s">
        <v>44062</v>
      </c>
      <c r="F8835" s="7" t="s">
        <v>44063</v>
      </c>
      <c r="G8835" s="8" t="s">
        <v>62</v>
      </c>
      <c r="H8835" s="8" t="s">
        <v>22</v>
      </c>
      <c r="I8835" s="8" t="s">
        <v>412</v>
      </c>
      <c r="J8835" s="8" t="s">
        <v>27</v>
      </c>
      <c r="K8835" s="8" t="s">
        <v>28</v>
      </c>
      <c r="L8835" s="8" t="s">
        <v>43</v>
      </c>
      <c r="M8835" s="7" t="s">
        <v>44</v>
      </c>
      <c r="N8835" s="7" t="s">
        <v>208</v>
      </c>
      <c r="O8835" s="8" t="s">
        <v>32</v>
      </c>
      <c r="P8835" s="8" t="s">
        <v>22</v>
      </c>
      <c r="Q8835" s="8" t="s">
        <v>44064</v>
      </c>
      <c r="R8835" s="8" t="s">
        <v>56</v>
      </c>
      <c r="S8835" s="7" t="s">
        <v>44065</v>
      </c>
      <c r="T8835" s="7" t="s">
        <v>22</v>
      </c>
    </row>
    <row r="8836" customHeight="1" spans="1:20">
      <c r="A8836" s="6">
        <v>45221</v>
      </c>
      <c r="B8836" s="7" t="s">
        <v>44066</v>
      </c>
      <c r="C8836" s="7" t="s">
        <v>1299</v>
      </c>
      <c r="D8836" s="8" t="s">
        <v>22</v>
      </c>
      <c r="E8836" s="7" t="s">
        <v>44067</v>
      </c>
      <c r="F8836" s="7" t="s">
        <v>44068</v>
      </c>
      <c r="G8836" s="8" t="s">
        <v>336</v>
      </c>
      <c r="H8836" s="8" t="s">
        <v>22</v>
      </c>
      <c r="I8836" s="8" t="s">
        <v>117</v>
      </c>
      <c r="J8836" s="8" t="s">
        <v>27</v>
      </c>
      <c r="K8836" s="8" t="s">
        <v>28</v>
      </c>
      <c r="L8836" s="8" t="s">
        <v>43</v>
      </c>
      <c r="M8836" s="7" t="s">
        <v>44</v>
      </c>
      <c r="N8836" s="7" t="s">
        <v>208</v>
      </c>
      <c r="O8836" s="8" t="s">
        <v>32</v>
      </c>
      <c r="P8836" s="8" t="s">
        <v>22</v>
      </c>
      <c r="Q8836" s="8" t="s">
        <v>44069</v>
      </c>
      <c r="R8836" s="8" t="s">
        <v>56</v>
      </c>
      <c r="S8836" s="7" t="s">
        <v>44070</v>
      </c>
      <c r="T8836" s="7" t="s">
        <v>22</v>
      </c>
    </row>
    <row r="8837" customHeight="1" spans="1:20">
      <c r="A8837" s="6">
        <v>45221</v>
      </c>
      <c r="B8837" s="7" t="s">
        <v>44071</v>
      </c>
      <c r="C8837" s="7" t="s">
        <v>1299</v>
      </c>
      <c r="D8837" s="8" t="s">
        <v>22</v>
      </c>
      <c r="E8837" s="7" t="s">
        <v>44072</v>
      </c>
      <c r="F8837" s="7" t="s">
        <v>44073</v>
      </c>
      <c r="G8837" s="8" t="s">
        <v>336</v>
      </c>
      <c r="H8837" s="8" t="s">
        <v>22</v>
      </c>
      <c r="I8837" s="8" t="s">
        <v>111</v>
      </c>
      <c r="J8837" s="8" t="s">
        <v>27</v>
      </c>
      <c r="K8837" s="8" t="s">
        <v>28</v>
      </c>
      <c r="L8837" s="8" t="s">
        <v>43</v>
      </c>
      <c r="M8837" s="7" t="s">
        <v>30</v>
      </c>
      <c r="N8837" s="7" t="s">
        <v>208</v>
      </c>
      <c r="O8837" s="8" t="s">
        <v>32</v>
      </c>
      <c r="P8837" s="8" t="s">
        <v>22</v>
      </c>
      <c r="Q8837" s="8" t="s">
        <v>44074</v>
      </c>
      <c r="R8837" s="8" t="s">
        <v>56</v>
      </c>
      <c r="S8837" s="7" t="s">
        <v>44075</v>
      </c>
      <c r="T8837" s="7" t="s">
        <v>22</v>
      </c>
    </row>
    <row r="8838" customHeight="1" spans="1:20">
      <c r="A8838" s="6">
        <v>45221</v>
      </c>
      <c r="B8838" s="7" t="s">
        <v>44076</v>
      </c>
      <c r="C8838" s="7" t="s">
        <v>1299</v>
      </c>
      <c r="D8838" s="8" t="s">
        <v>22</v>
      </c>
      <c r="E8838" s="7" t="s">
        <v>44077</v>
      </c>
      <c r="F8838" s="7" t="s">
        <v>44078</v>
      </c>
      <c r="G8838" s="8" t="s">
        <v>336</v>
      </c>
      <c r="H8838" s="8" t="s">
        <v>110</v>
      </c>
      <c r="I8838" s="8" t="s">
        <v>315</v>
      </c>
      <c r="J8838" s="8" t="s">
        <v>27</v>
      </c>
      <c r="K8838" s="8" t="s">
        <v>28</v>
      </c>
      <c r="L8838" s="8" t="s">
        <v>43</v>
      </c>
      <c r="M8838" s="7" t="s">
        <v>30</v>
      </c>
      <c r="N8838" s="7" t="s">
        <v>208</v>
      </c>
      <c r="O8838" s="8" t="s">
        <v>32</v>
      </c>
      <c r="P8838" s="8" t="s">
        <v>22</v>
      </c>
      <c r="Q8838" s="8" t="s">
        <v>44079</v>
      </c>
      <c r="R8838" s="8" t="s">
        <v>56</v>
      </c>
      <c r="S8838" s="7" t="s">
        <v>44080</v>
      </c>
      <c r="T8838" s="7" t="s">
        <v>22</v>
      </c>
    </row>
    <row r="8839" customHeight="1" spans="1:20">
      <c r="A8839" s="6">
        <v>45221</v>
      </c>
      <c r="B8839" s="7" t="s">
        <v>44081</v>
      </c>
      <c r="C8839" s="7" t="s">
        <v>1299</v>
      </c>
      <c r="D8839" s="8" t="s">
        <v>22</v>
      </c>
      <c r="E8839" s="7" t="s">
        <v>44082</v>
      </c>
      <c r="F8839" s="7" t="s">
        <v>44083</v>
      </c>
      <c r="G8839" s="8" t="s">
        <v>25</v>
      </c>
      <c r="H8839" s="8" t="s">
        <v>22</v>
      </c>
      <c r="I8839" s="8" t="s">
        <v>207</v>
      </c>
      <c r="J8839" s="8" t="s">
        <v>27</v>
      </c>
      <c r="K8839" s="8" t="s">
        <v>28</v>
      </c>
      <c r="L8839" s="8" t="s">
        <v>43</v>
      </c>
      <c r="M8839" s="7" t="s">
        <v>44</v>
      </c>
      <c r="N8839" s="7" t="s">
        <v>208</v>
      </c>
      <c r="O8839" s="8" t="s">
        <v>32</v>
      </c>
      <c r="P8839" s="8" t="s">
        <v>22</v>
      </c>
      <c r="Q8839" s="8" t="s">
        <v>44084</v>
      </c>
      <c r="R8839" s="8" t="s">
        <v>56</v>
      </c>
      <c r="S8839" s="7" t="s">
        <v>44085</v>
      </c>
      <c r="T8839" s="7" t="s">
        <v>22</v>
      </c>
    </row>
    <row r="8840" customHeight="1" spans="1:20">
      <c r="A8840" s="6">
        <v>45221</v>
      </c>
      <c r="B8840" s="7" t="s">
        <v>44086</v>
      </c>
      <c r="C8840" s="7" t="s">
        <v>1299</v>
      </c>
      <c r="D8840" s="8" t="s">
        <v>22</v>
      </c>
      <c r="E8840" s="7" t="s">
        <v>44087</v>
      </c>
      <c r="F8840" s="7" t="s">
        <v>43645</v>
      </c>
      <c r="G8840" s="8" t="s">
        <v>25</v>
      </c>
      <c r="H8840" s="8" t="s">
        <v>110</v>
      </c>
      <c r="I8840" s="8" t="s">
        <v>299</v>
      </c>
      <c r="J8840" s="8" t="s">
        <v>27</v>
      </c>
      <c r="K8840" s="8" t="s">
        <v>28</v>
      </c>
      <c r="L8840" s="8" t="s">
        <v>43</v>
      </c>
      <c r="M8840" s="7" t="s">
        <v>44</v>
      </c>
      <c r="N8840" s="7" t="s">
        <v>208</v>
      </c>
      <c r="O8840" s="8" t="s">
        <v>32</v>
      </c>
      <c r="P8840" s="8" t="s">
        <v>22</v>
      </c>
      <c r="Q8840" s="8" t="s">
        <v>44088</v>
      </c>
      <c r="R8840" s="8" t="s">
        <v>56</v>
      </c>
      <c r="S8840" s="7" t="s">
        <v>44089</v>
      </c>
      <c r="T8840" s="7" t="s">
        <v>22</v>
      </c>
    </row>
    <row r="8841" customHeight="1" spans="1:20">
      <c r="A8841" s="6">
        <v>45221</v>
      </c>
      <c r="B8841" s="7" t="s">
        <v>44090</v>
      </c>
      <c r="C8841" s="7" t="s">
        <v>1299</v>
      </c>
      <c r="D8841" s="8" t="s">
        <v>22</v>
      </c>
      <c r="E8841" s="7" t="s">
        <v>44091</v>
      </c>
      <c r="F8841" s="7" t="s">
        <v>44092</v>
      </c>
      <c r="G8841" s="8" t="s">
        <v>25</v>
      </c>
      <c r="H8841" s="8" t="s">
        <v>22</v>
      </c>
      <c r="I8841" s="8" t="s">
        <v>42</v>
      </c>
      <c r="J8841" s="8" t="s">
        <v>27</v>
      </c>
      <c r="K8841" s="8" t="s">
        <v>28</v>
      </c>
      <c r="L8841" s="8" t="s">
        <v>43</v>
      </c>
      <c r="M8841" s="7" t="s">
        <v>30</v>
      </c>
      <c r="N8841" s="7" t="s">
        <v>208</v>
      </c>
      <c r="O8841" s="8" t="s">
        <v>32</v>
      </c>
      <c r="P8841" s="8" t="s">
        <v>22</v>
      </c>
      <c r="Q8841" s="8" t="s">
        <v>44093</v>
      </c>
      <c r="R8841" s="8" t="s">
        <v>56</v>
      </c>
      <c r="S8841" s="7" t="s">
        <v>44094</v>
      </c>
      <c r="T8841" s="7" t="s">
        <v>22</v>
      </c>
    </row>
    <row r="8842" customHeight="1" spans="1:20">
      <c r="A8842" s="6">
        <v>45221</v>
      </c>
      <c r="B8842" s="7" t="s">
        <v>44095</v>
      </c>
      <c r="C8842" s="7" t="s">
        <v>1299</v>
      </c>
      <c r="D8842" s="8" t="s">
        <v>22</v>
      </c>
      <c r="E8842" s="7" t="s">
        <v>20612</v>
      </c>
      <c r="F8842" s="7" t="s">
        <v>20613</v>
      </c>
      <c r="G8842" s="8" t="s">
        <v>53</v>
      </c>
      <c r="H8842" s="8" t="s">
        <v>22</v>
      </c>
      <c r="I8842" s="8" t="s">
        <v>384</v>
      </c>
      <c r="J8842" s="8" t="s">
        <v>27</v>
      </c>
      <c r="K8842" s="8" t="s">
        <v>28</v>
      </c>
      <c r="L8842" s="8" t="s">
        <v>43</v>
      </c>
      <c r="M8842" s="7" t="s">
        <v>30</v>
      </c>
      <c r="N8842" s="7" t="s">
        <v>208</v>
      </c>
      <c r="O8842" s="8" t="s">
        <v>32</v>
      </c>
      <c r="P8842" s="8" t="s">
        <v>22</v>
      </c>
      <c r="Q8842" s="8" t="s">
        <v>44096</v>
      </c>
      <c r="R8842" s="8" t="s">
        <v>56</v>
      </c>
      <c r="S8842" s="7" t="s">
        <v>44097</v>
      </c>
      <c r="T8842" s="7" t="s">
        <v>22</v>
      </c>
    </row>
    <row r="8843" customHeight="1" spans="1:20">
      <c r="A8843" s="6">
        <v>45221</v>
      </c>
      <c r="B8843" s="7" t="s">
        <v>44098</v>
      </c>
      <c r="C8843" s="7" t="s">
        <v>44099</v>
      </c>
      <c r="D8843" s="8" t="s">
        <v>22</v>
      </c>
      <c r="E8843" s="7" t="s">
        <v>40580</v>
      </c>
      <c r="F8843" s="7" t="s">
        <v>7939</v>
      </c>
      <c r="G8843" s="8" t="s">
        <v>336</v>
      </c>
      <c r="H8843" s="8" t="s">
        <v>1724</v>
      </c>
      <c r="I8843" s="8" t="s">
        <v>2203</v>
      </c>
      <c r="J8843" s="8" t="s">
        <v>27</v>
      </c>
      <c r="K8843" s="8" t="s">
        <v>28</v>
      </c>
      <c r="L8843" s="8" t="s">
        <v>43</v>
      </c>
      <c r="M8843" s="7" t="s">
        <v>44</v>
      </c>
      <c r="N8843" s="7" t="s">
        <v>743</v>
      </c>
      <c r="O8843" s="8" t="s">
        <v>32</v>
      </c>
      <c r="P8843" s="8" t="s">
        <v>22</v>
      </c>
      <c r="Q8843" s="8" t="s">
        <v>44100</v>
      </c>
      <c r="R8843" s="8" t="s">
        <v>46</v>
      </c>
      <c r="S8843" s="7" t="s">
        <v>44101</v>
      </c>
      <c r="T8843" s="7" t="s">
        <v>44102</v>
      </c>
    </row>
    <row r="8844" customHeight="1" spans="1:20">
      <c r="A8844" s="6">
        <v>45221</v>
      </c>
      <c r="B8844" s="7" t="s">
        <v>44103</v>
      </c>
      <c r="C8844" s="7" t="s">
        <v>7078</v>
      </c>
      <c r="D8844" s="8" t="s">
        <v>22</v>
      </c>
      <c r="E8844" s="7" t="s">
        <v>44104</v>
      </c>
      <c r="F8844" s="7" t="s">
        <v>44105</v>
      </c>
      <c r="G8844" s="8" t="s">
        <v>2152</v>
      </c>
      <c r="H8844" s="8" t="s">
        <v>22</v>
      </c>
      <c r="I8844" s="8" t="s">
        <v>90</v>
      </c>
      <c r="J8844" s="8" t="s">
        <v>27</v>
      </c>
      <c r="K8844" s="8" t="s">
        <v>28</v>
      </c>
      <c r="L8844" s="8" t="s">
        <v>43</v>
      </c>
      <c r="M8844" s="7" t="s">
        <v>44</v>
      </c>
      <c r="N8844" s="7" t="s">
        <v>743</v>
      </c>
      <c r="O8844" s="8" t="s">
        <v>32</v>
      </c>
      <c r="P8844" s="8" t="s">
        <v>22</v>
      </c>
      <c r="Q8844" s="8" t="s">
        <v>44106</v>
      </c>
      <c r="R8844" s="8" t="s">
        <v>46</v>
      </c>
      <c r="S8844" s="7" t="s">
        <v>44107</v>
      </c>
      <c r="T8844" s="7" t="s">
        <v>44108</v>
      </c>
    </row>
    <row r="8845" customHeight="1" spans="1:20">
      <c r="A8845" s="6">
        <v>45221</v>
      </c>
      <c r="B8845" s="7" t="s">
        <v>44109</v>
      </c>
      <c r="C8845" s="7" t="s">
        <v>783</v>
      </c>
      <c r="D8845" s="8" t="s">
        <v>22</v>
      </c>
      <c r="E8845" s="7" t="s">
        <v>44110</v>
      </c>
      <c r="F8845" s="7" t="s">
        <v>44111</v>
      </c>
      <c r="G8845" s="8" t="s">
        <v>25</v>
      </c>
      <c r="H8845" s="8" t="s">
        <v>22</v>
      </c>
      <c r="I8845" s="8" t="s">
        <v>732</v>
      </c>
      <c r="J8845" s="8" t="s">
        <v>27</v>
      </c>
      <c r="K8845" s="8" t="s">
        <v>28</v>
      </c>
      <c r="L8845" s="8" t="s">
        <v>43</v>
      </c>
      <c r="M8845" s="7" t="s">
        <v>30</v>
      </c>
      <c r="N8845" s="7" t="s">
        <v>743</v>
      </c>
      <c r="O8845" s="8" t="s">
        <v>32</v>
      </c>
      <c r="P8845" s="8" t="s">
        <v>22</v>
      </c>
      <c r="Q8845" s="8" t="s">
        <v>44112</v>
      </c>
      <c r="R8845" s="8" t="s">
        <v>46</v>
      </c>
      <c r="S8845" s="7" t="s">
        <v>44113</v>
      </c>
      <c r="T8845" s="7" t="s">
        <v>44114</v>
      </c>
    </row>
    <row r="8846" customHeight="1" spans="1:20">
      <c r="A8846" s="6">
        <v>45221</v>
      </c>
      <c r="B8846" s="7" t="s">
        <v>44115</v>
      </c>
      <c r="C8846" s="7" t="s">
        <v>6707</v>
      </c>
      <c r="D8846" s="8" t="s">
        <v>22</v>
      </c>
      <c r="E8846" s="7" t="s">
        <v>44116</v>
      </c>
      <c r="F8846" s="7" t="s">
        <v>44117</v>
      </c>
      <c r="G8846" s="8" t="s">
        <v>82</v>
      </c>
      <c r="H8846" s="8" t="s">
        <v>22</v>
      </c>
      <c r="I8846" s="8" t="s">
        <v>97</v>
      </c>
      <c r="J8846" s="8" t="s">
        <v>27</v>
      </c>
      <c r="K8846" s="8" t="s">
        <v>28</v>
      </c>
      <c r="L8846" s="8" t="s">
        <v>43</v>
      </c>
      <c r="M8846" s="7" t="s">
        <v>44</v>
      </c>
      <c r="N8846" s="7" t="s">
        <v>743</v>
      </c>
      <c r="O8846" s="8" t="s">
        <v>32</v>
      </c>
      <c r="P8846" s="8" t="s">
        <v>22</v>
      </c>
      <c r="Q8846" s="8" t="s">
        <v>44118</v>
      </c>
      <c r="R8846" s="8" t="s">
        <v>46</v>
      </c>
      <c r="S8846" s="7" t="s">
        <v>44119</v>
      </c>
      <c r="T8846" s="7" t="s">
        <v>44120</v>
      </c>
    </row>
    <row r="8847" customHeight="1" spans="1:20">
      <c r="A8847" s="6">
        <v>45221</v>
      </c>
      <c r="B8847" s="7" t="s">
        <v>44121</v>
      </c>
      <c r="C8847" s="7" t="s">
        <v>783</v>
      </c>
      <c r="D8847" s="8" t="s">
        <v>22</v>
      </c>
      <c r="E8847" s="7" t="s">
        <v>44122</v>
      </c>
      <c r="F8847" s="7" t="s">
        <v>44123</v>
      </c>
      <c r="G8847" s="8" t="s">
        <v>25</v>
      </c>
      <c r="H8847" s="8" t="s">
        <v>22</v>
      </c>
      <c r="I8847" s="8" t="s">
        <v>337</v>
      </c>
      <c r="J8847" s="8" t="s">
        <v>27</v>
      </c>
      <c r="K8847" s="8" t="s">
        <v>28</v>
      </c>
      <c r="L8847" s="8" t="s">
        <v>43</v>
      </c>
      <c r="M8847" s="7" t="s">
        <v>44</v>
      </c>
      <c r="N8847" s="7" t="s">
        <v>743</v>
      </c>
      <c r="O8847" s="8" t="s">
        <v>32</v>
      </c>
      <c r="P8847" s="8" t="s">
        <v>22</v>
      </c>
      <c r="Q8847" s="8" t="s">
        <v>44124</v>
      </c>
      <c r="R8847" s="8" t="s">
        <v>46</v>
      </c>
      <c r="S8847" s="7" t="s">
        <v>44125</v>
      </c>
      <c r="T8847" s="7" t="s">
        <v>44126</v>
      </c>
    </row>
    <row r="8848" customHeight="1" spans="1:20">
      <c r="A8848" s="6">
        <v>45221</v>
      </c>
      <c r="B8848" s="7" t="s">
        <v>44127</v>
      </c>
      <c r="C8848" s="7" t="s">
        <v>42943</v>
      </c>
      <c r="D8848" s="8" t="s">
        <v>22</v>
      </c>
      <c r="E8848" s="7" t="s">
        <v>44128</v>
      </c>
      <c r="F8848" s="7" t="s">
        <v>44129</v>
      </c>
      <c r="G8848" s="8" t="s">
        <v>69</v>
      </c>
      <c r="H8848" s="8" t="s">
        <v>110</v>
      </c>
      <c r="I8848" s="8" t="s">
        <v>207</v>
      </c>
      <c r="J8848" s="8" t="s">
        <v>27</v>
      </c>
      <c r="K8848" s="8" t="s">
        <v>28</v>
      </c>
      <c r="L8848" s="8" t="s">
        <v>43</v>
      </c>
      <c r="M8848" s="7" t="s">
        <v>30</v>
      </c>
      <c r="N8848" s="7" t="s">
        <v>743</v>
      </c>
      <c r="O8848" s="8" t="s">
        <v>32</v>
      </c>
      <c r="P8848" s="8" t="s">
        <v>22</v>
      </c>
      <c r="Q8848" s="8" t="s">
        <v>44130</v>
      </c>
      <c r="R8848" s="8" t="s">
        <v>46</v>
      </c>
      <c r="S8848" s="7" t="s">
        <v>44131</v>
      </c>
      <c r="T8848" s="7" t="s">
        <v>44132</v>
      </c>
    </row>
    <row r="8849" customHeight="1" spans="1:20">
      <c r="A8849" s="6">
        <v>45221</v>
      </c>
      <c r="B8849" s="7" t="s">
        <v>44133</v>
      </c>
      <c r="C8849" s="7" t="s">
        <v>817</v>
      </c>
      <c r="D8849" s="8" t="s">
        <v>22</v>
      </c>
      <c r="E8849" s="7" t="s">
        <v>44134</v>
      </c>
      <c r="F8849" s="7" t="s">
        <v>44135</v>
      </c>
      <c r="G8849" s="8" t="s">
        <v>25</v>
      </c>
      <c r="H8849" s="8" t="s">
        <v>110</v>
      </c>
      <c r="I8849" s="8" t="s">
        <v>277</v>
      </c>
      <c r="J8849" s="8" t="s">
        <v>27</v>
      </c>
      <c r="K8849" s="8" t="s">
        <v>28</v>
      </c>
      <c r="L8849" s="8" t="s">
        <v>43</v>
      </c>
      <c r="M8849" s="7" t="s">
        <v>44</v>
      </c>
      <c r="N8849" s="7" t="s">
        <v>31</v>
      </c>
      <c r="O8849" s="8" t="s">
        <v>32</v>
      </c>
      <c r="P8849" s="8" t="s">
        <v>22</v>
      </c>
      <c r="Q8849" s="8" t="s">
        <v>44136</v>
      </c>
      <c r="R8849" s="8" t="s">
        <v>46</v>
      </c>
      <c r="S8849" s="7" t="s">
        <v>44137</v>
      </c>
      <c r="T8849" s="7" t="s">
        <v>44138</v>
      </c>
    </row>
    <row r="8850" customHeight="1" spans="1:20">
      <c r="A8850" s="6">
        <v>45221</v>
      </c>
      <c r="B8850" s="7" t="s">
        <v>44139</v>
      </c>
      <c r="C8850" s="7" t="s">
        <v>6506</v>
      </c>
      <c r="D8850" s="8" t="s">
        <v>22</v>
      </c>
      <c r="E8850" s="7" t="s">
        <v>44140</v>
      </c>
      <c r="F8850" s="7" t="s">
        <v>44141</v>
      </c>
      <c r="G8850" s="8" t="s">
        <v>82</v>
      </c>
      <c r="H8850" s="8" t="s">
        <v>22</v>
      </c>
      <c r="I8850" s="8" t="s">
        <v>214</v>
      </c>
      <c r="J8850" s="8" t="s">
        <v>27</v>
      </c>
      <c r="K8850" s="8" t="s">
        <v>28</v>
      </c>
      <c r="L8850" s="8" t="s">
        <v>43</v>
      </c>
      <c r="M8850" s="7" t="s">
        <v>44</v>
      </c>
      <c r="N8850" s="7" t="s">
        <v>208</v>
      </c>
      <c r="O8850" s="8" t="s">
        <v>32</v>
      </c>
      <c r="P8850" s="8" t="s">
        <v>22</v>
      </c>
      <c r="Q8850" s="8" t="s">
        <v>44142</v>
      </c>
      <c r="R8850" s="8" t="s">
        <v>46</v>
      </c>
      <c r="S8850" s="7" t="s">
        <v>44143</v>
      </c>
      <c r="T8850" s="7" t="s">
        <v>44144</v>
      </c>
    </row>
    <row r="8851" customHeight="1" spans="1:20">
      <c r="A8851" s="6">
        <v>45221</v>
      </c>
      <c r="B8851" s="7" t="s">
        <v>44145</v>
      </c>
      <c r="C8851" s="7" t="s">
        <v>7484</v>
      </c>
      <c r="D8851" s="8" t="s">
        <v>22</v>
      </c>
      <c r="E8851" s="7" t="s">
        <v>44146</v>
      </c>
      <c r="F8851" s="7" t="s">
        <v>44147</v>
      </c>
      <c r="G8851" s="8" t="s">
        <v>130</v>
      </c>
      <c r="H8851" s="8" t="s">
        <v>22</v>
      </c>
      <c r="I8851" s="8" t="s">
        <v>54</v>
      </c>
      <c r="J8851" s="8" t="s">
        <v>27</v>
      </c>
      <c r="K8851" s="8" t="s">
        <v>28</v>
      </c>
      <c r="L8851" s="8" t="s">
        <v>43</v>
      </c>
      <c r="M8851" s="7" t="s">
        <v>30</v>
      </c>
      <c r="N8851" s="7" t="s">
        <v>31</v>
      </c>
      <c r="O8851" s="8" t="s">
        <v>32</v>
      </c>
      <c r="P8851" s="8" t="s">
        <v>22</v>
      </c>
      <c r="Q8851" s="8" t="s">
        <v>44148</v>
      </c>
      <c r="R8851" s="8" t="s">
        <v>46</v>
      </c>
      <c r="S8851" s="7" t="s">
        <v>44149</v>
      </c>
      <c r="T8851" s="7" t="s">
        <v>44150</v>
      </c>
    </row>
    <row r="8852" customHeight="1" spans="1:20">
      <c r="A8852" s="6">
        <v>45221</v>
      </c>
      <c r="B8852" s="7" t="s">
        <v>44151</v>
      </c>
      <c r="C8852" s="7" t="s">
        <v>2911</v>
      </c>
      <c r="D8852" s="8" t="s">
        <v>22</v>
      </c>
      <c r="E8852" s="7" t="s">
        <v>44152</v>
      </c>
      <c r="F8852" s="7" t="s">
        <v>44153</v>
      </c>
      <c r="G8852" s="8" t="s">
        <v>130</v>
      </c>
      <c r="H8852" s="8" t="s">
        <v>22</v>
      </c>
      <c r="I8852" s="8" t="s">
        <v>315</v>
      </c>
      <c r="J8852" s="8" t="s">
        <v>27</v>
      </c>
      <c r="K8852" s="8" t="s">
        <v>28</v>
      </c>
      <c r="L8852" s="8" t="s">
        <v>43</v>
      </c>
      <c r="M8852" s="7" t="s">
        <v>44</v>
      </c>
      <c r="N8852" s="7" t="s">
        <v>31</v>
      </c>
      <c r="O8852" s="8" t="s">
        <v>32</v>
      </c>
      <c r="P8852" s="8" t="s">
        <v>22</v>
      </c>
      <c r="Q8852" s="8" t="s">
        <v>44154</v>
      </c>
      <c r="R8852" s="8" t="s">
        <v>46</v>
      </c>
      <c r="S8852" s="7" t="s">
        <v>44155</v>
      </c>
      <c r="T8852" s="7" t="s">
        <v>44156</v>
      </c>
    </row>
    <row r="8853" customHeight="1" spans="1:20">
      <c r="A8853" s="6">
        <v>45221</v>
      </c>
      <c r="B8853" s="7" t="s">
        <v>44157</v>
      </c>
      <c r="C8853" s="7" t="s">
        <v>2868</v>
      </c>
      <c r="D8853" s="8" t="s">
        <v>22</v>
      </c>
      <c r="E8853" s="7" t="s">
        <v>742</v>
      </c>
      <c r="F8853" s="7" t="s">
        <v>22</v>
      </c>
      <c r="G8853" s="8" t="s">
        <v>22</v>
      </c>
      <c r="H8853" s="8" t="s">
        <v>22</v>
      </c>
      <c r="I8853" s="8" t="s">
        <v>175</v>
      </c>
      <c r="J8853" s="8" t="s">
        <v>27</v>
      </c>
      <c r="K8853" s="8" t="s">
        <v>28</v>
      </c>
      <c r="L8853" s="8" t="s">
        <v>43</v>
      </c>
      <c r="M8853" s="7" t="s">
        <v>30</v>
      </c>
      <c r="N8853" s="7" t="s">
        <v>31</v>
      </c>
      <c r="O8853" s="8" t="s">
        <v>32</v>
      </c>
      <c r="P8853" s="8" t="s">
        <v>22</v>
      </c>
      <c r="Q8853" s="8" t="s">
        <v>44158</v>
      </c>
      <c r="R8853" s="8" t="s">
        <v>46</v>
      </c>
      <c r="S8853" s="7" t="s">
        <v>44159</v>
      </c>
      <c r="T8853" s="7" t="s">
        <v>44160</v>
      </c>
    </row>
    <row r="8854" customHeight="1" spans="1:20">
      <c r="A8854" s="6">
        <v>45221</v>
      </c>
      <c r="B8854" s="7" t="s">
        <v>44161</v>
      </c>
      <c r="C8854" s="7" t="s">
        <v>7484</v>
      </c>
      <c r="D8854" s="8" t="s">
        <v>22</v>
      </c>
      <c r="E8854" s="7" t="s">
        <v>44162</v>
      </c>
      <c r="F8854" s="7" t="s">
        <v>3383</v>
      </c>
      <c r="G8854" s="8" t="s">
        <v>82</v>
      </c>
      <c r="H8854" s="8" t="s">
        <v>22</v>
      </c>
      <c r="I8854" s="8" t="s">
        <v>26</v>
      </c>
      <c r="J8854" s="8" t="s">
        <v>27</v>
      </c>
      <c r="K8854" s="8" t="s">
        <v>28</v>
      </c>
      <c r="L8854" s="8" t="s">
        <v>29</v>
      </c>
      <c r="M8854" s="7" t="s">
        <v>30</v>
      </c>
      <c r="N8854" s="7" t="s">
        <v>31</v>
      </c>
      <c r="O8854" s="8" t="s">
        <v>32</v>
      </c>
      <c r="P8854" s="8" t="s">
        <v>22</v>
      </c>
      <c r="Q8854" s="8" t="s">
        <v>44163</v>
      </c>
      <c r="R8854" s="8" t="s">
        <v>34</v>
      </c>
      <c r="S8854" s="7" t="s">
        <v>44164</v>
      </c>
      <c r="T8854" s="7" t="s">
        <v>44165</v>
      </c>
    </row>
    <row r="8855" customHeight="1" spans="1:20">
      <c r="A8855" s="6">
        <v>45221</v>
      </c>
      <c r="B8855" s="7" t="s">
        <v>44166</v>
      </c>
      <c r="C8855" s="7" t="s">
        <v>6506</v>
      </c>
      <c r="D8855" s="8" t="s">
        <v>22</v>
      </c>
      <c r="E8855" s="7" t="s">
        <v>44167</v>
      </c>
      <c r="F8855" s="7" t="s">
        <v>44168</v>
      </c>
      <c r="G8855" s="8" t="s">
        <v>41</v>
      </c>
      <c r="H8855" s="8" t="s">
        <v>148</v>
      </c>
      <c r="I8855" s="8" t="s">
        <v>337</v>
      </c>
      <c r="J8855" s="8" t="s">
        <v>27</v>
      </c>
      <c r="K8855" s="8" t="s">
        <v>28</v>
      </c>
      <c r="L8855" s="8" t="s">
        <v>43</v>
      </c>
      <c r="M8855" s="7" t="s">
        <v>44</v>
      </c>
      <c r="N8855" s="7" t="s">
        <v>208</v>
      </c>
      <c r="O8855" s="8" t="s">
        <v>32</v>
      </c>
      <c r="P8855" s="8" t="s">
        <v>22</v>
      </c>
      <c r="Q8855" s="8" t="s">
        <v>44169</v>
      </c>
      <c r="R8855" s="8" t="s">
        <v>46</v>
      </c>
      <c r="S8855" s="7" t="s">
        <v>44170</v>
      </c>
      <c r="T8855" s="7" t="s">
        <v>44171</v>
      </c>
    </row>
    <row r="8856" customHeight="1" spans="1:20">
      <c r="A8856" s="6">
        <v>45221</v>
      </c>
      <c r="B8856" s="7" t="s">
        <v>44172</v>
      </c>
      <c r="C8856" s="7" t="s">
        <v>6949</v>
      </c>
      <c r="D8856" s="8" t="s">
        <v>22</v>
      </c>
      <c r="E8856" s="7" t="s">
        <v>43666</v>
      </c>
      <c r="F8856" s="7" t="s">
        <v>43667</v>
      </c>
      <c r="G8856" s="8" t="s">
        <v>25</v>
      </c>
      <c r="H8856" s="8" t="s">
        <v>110</v>
      </c>
      <c r="I8856" s="8" t="s">
        <v>253</v>
      </c>
      <c r="J8856" s="8" t="s">
        <v>27</v>
      </c>
      <c r="K8856" s="8" t="s">
        <v>28</v>
      </c>
      <c r="L8856" s="8" t="s">
        <v>43</v>
      </c>
      <c r="M8856" s="7" t="s">
        <v>44</v>
      </c>
      <c r="N8856" s="7" t="s">
        <v>208</v>
      </c>
      <c r="O8856" s="8" t="s">
        <v>32</v>
      </c>
      <c r="P8856" s="8" t="s">
        <v>22</v>
      </c>
      <c r="Q8856" s="8" t="s">
        <v>44173</v>
      </c>
      <c r="R8856" s="8" t="s">
        <v>46</v>
      </c>
      <c r="S8856" s="7" t="s">
        <v>44174</v>
      </c>
      <c r="T8856" s="7" t="s">
        <v>44175</v>
      </c>
    </row>
    <row r="8857" customHeight="1" spans="1:20">
      <c r="A8857" s="6">
        <v>45221</v>
      </c>
      <c r="B8857" s="7" t="s">
        <v>44176</v>
      </c>
      <c r="C8857" s="7" t="s">
        <v>6949</v>
      </c>
      <c r="D8857" s="8" t="s">
        <v>22</v>
      </c>
      <c r="E8857" s="7" t="s">
        <v>44177</v>
      </c>
      <c r="F8857" s="7" t="s">
        <v>42574</v>
      </c>
      <c r="G8857" s="8" t="s">
        <v>53</v>
      </c>
      <c r="H8857" s="8" t="s">
        <v>22</v>
      </c>
      <c r="I8857" s="8" t="s">
        <v>337</v>
      </c>
      <c r="J8857" s="8" t="s">
        <v>27</v>
      </c>
      <c r="K8857" s="8" t="s">
        <v>28</v>
      </c>
      <c r="L8857" s="8" t="s">
        <v>43</v>
      </c>
      <c r="M8857" s="7" t="s">
        <v>44</v>
      </c>
      <c r="N8857" s="7" t="s">
        <v>208</v>
      </c>
      <c r="O8857" s="8" t="s">
        <v>32</v>
      </c>
      <c r="P8857" s="8" t="s">
        <v>22</v>
      </c>
      <c r="Q8857" s="8" t="s">
        <v>44178</v>
      </c>
      <c r="R8857" s="8" t="s">
        <v>46</v>
      </c>
      <c r="S8857" s="7" t="s">
        <v>44179</v>
      </c>
      <c r="T8857" s="7" t="s">
        <v>44180</v>
      </c>
    </row>
    <row r="8858" customHeight="1" spans="1:20">
      <c r="A8858" s="6">
        <v>45221</v>
      </c>
      <c r="B8858" s="7" t="s">
        <v>44181</v>
      </c>
      <c r="C8858" s="7" t="s">
        <v>6949</v>
      </c>
      <c r="D8858" s="8" t="s">
        <v>22</v>
      </c>
      <c r="E8858" s="7" t="s">
        <v>44182</v>
      </c>
      <c r="F8858" s="7" t="s">
        <v>44183</v>
      </c>
      <c r="G8858" s="8" t="s">
        <v>53</v>
      </c>
      <c r="H8858" s="8" t="s">
        <v>22</v>
      </c>
      <c r="I8858" s="8" t="s">
        <v>253</v>
      </c>
      <c r="J8858" s="8" t="s">
        <v>27</v>
      </c>
      <c r="K8858" s="8" t="s">
        <v>28</v>
      </c>
      <c r="L8858" s="8" t="s">
        <v>43</v>
      </c>
      <c r="M8858" s="7" t="s">
        <v>30</v>
      </c>
      <c r="N8858" s="7" t="s">
        <v>208</v>
      </c>
      <c r="O8858" s="8" t="s">
        <v>32</v>
      </c>
      <c r="P8858" s="8" t="s">
        <v>22</v>
      </c>
      <c r="Q8858" s="8" t="s">
        <v>44184</v>
      </c>
      <c r="R8858" s="8" t="s">
        <v>46</v>
      </c>
      <c r="S8858" s="7" t="s">
        <v>44185</v>
      </c>
      <c r="T8858" s="7" t="s">
        <v>44186</v>
      </c>
    </row>
    <row r="8859" customHeight="1" spans="1:20">
      <c r="A8859" s="6">
        <v>45221</v>
      </c>
      <c r="B8859" s="7" t="s">
        <v>44187</v>
      </c>
      <c r="C8859" s="7" t="s">
        <v>5213</v>
      </c>
      <c r="D8859" s="8" t="s">
        <v>22</v>
      </c>
      <c r="E8859" s="7" t="s">
        <v>44188</v>
      </c>
      <c r="F8859" s="7" t="s">
        <v>43987</v>
      </c>
      <c r="G8859" s="8" t="s">
        <v>247</v>
      </c>
      <c r="H8859" s="8" t="s">
        <v>148</v>
      </c>
      <c r="I8859" s="8" t="s">
        <v>90</v>
      </c>
      <c r="J8859" s="8" t="s">
        <v>27</v>
      </c>
      <c r="K8859" s="8" t="s">
        <v>28</v>
      </c>
      <c r="L8859" s="8" t="s">
        <v>43</v>
      </c>
      <c r="M8859" s="7" t="s">
        <v>30</v>
      </c>
      <c r="N8859" s="7" t="s">
        <v>208</v>
      </c>
      <c r="O8859" s="8" t="s">
        <v>32</v>
      </c>
      <c r="P8859" s="8" t="s">
        <v>22</v>
      </c>
      <c r="Q8859" s="8" t="s">
        <v>44189</v>
      </c>
      <c r="R8859" s="8" t="s">
        <v>46</v>
      </c>
      <c r="S8859" s="7" t="s">
        <v>44190</v>
      </c>
      <c r="T8859" s="7" t="s">
        <v>44191</v>
      </c>
    </row>
    <row r="8860" customHeight="1" spans="1:20">
      <c r="A8860" s="6">
        <v>45221</v>
      </c>
      <c r="B8860" s="7" t="s">
        <v>44192</v>
      </c>
      <c r="C8860" s="7" t="s">
        <v>6949</v>
      </c>
      <c r="D8860" s="8" t="s">
        <v>22</v>
      </c>
      <c r="E8860" s="7" t="s">
        <v>28935</v>
      </c>
      <c r="F8860" s="7" t="s">
        <v>28936</v>
      </c>
      <c r="G8860" s="8" t="s">
        <v>82</v>
      </c>
      <c r="H8860" s="8" t="s">
        <v>22</v>
      </c>
      <c r="I8860" s="8" t="s">
        <v>2203</v>
      </c>
      <c r="J8860" s="8" t="s">
        <v>27</v>
      </c>
      <c r="K8860" s="8" t="s">
        <v>28</v>
      </c>
      <c r="L8860" s="8" t="s">
        <v>43</v>
      </c>
      <c r="M8860" s="7" t="s">
        <v>44</v>
      </c>
      <c r="N8860" s="7" t="s">
        <v>208</v>
      </c>
      <c r="O8860" s="8" t="s">
        <v>32</v>
      </c>
      <c r="P8860" s="8" t="s">
        <v>22</v>
      </c>
      <c r="Q8860" s="8" t="s">
        <v>44193</v>
      </c>
      <c r="R8860" s="8" t="s">
        <v>46</v>
      </c>
      <c r="S8860" s="7" t="s">
        <v>44194</v>
      </c>
      <c r="T8860" s="7" t="s">
        <v>44195</v>
      </c>
    </row>
    <row r="8861" customHeight="1" spans="1:20">
      <c r="A8861" s="6">
        <v>45221</v>
      </c>
      <c r="B8861" s="7" t="s">
        <v>44196</v>
      </c>
      <c r="C8861" s="7" t="s">
        <v>6949</v>
      </c>
      <c r="D8861" s="8" t="s">
        <v>22</v>
      </c>
      <c r="E8861" s="7" t="s">
        <v>44197</v>
      </c>
      <c r="F8861" s="7" t="s">
        <v>44198</v>
      </c>
      <c r="G8861" s="8" t="s">
        <v>130</v>
      </c>
      <c r="H8861" s="8" t="s">
        <v>22</v>
      </c>
      <c r="I8861" s="8" t="s">
        <v>241</v>
      </c>
      <c r="J8861" s="8" t="s">
        <v>27</v>
      </c>
      <c r="K8861" s="8" t="s">
        <v>28</v>
      </c>
      <c r="L8861" s="8" t="s">
        <v>43</v>
      </c>
      <c r="M8861" s="7" t="s">
        <v>44</v>
      </c>
      <c r="N8861" s="7" t="s">
        <v>208</v>
      </c>
      <c r="O8861" s="8" t="s">
        <v>32</v>
      </c>
      <c r="P8861" s="8" t="s">
        <v>22</v>
      </c>
      <c r="Q8861" s="8" t="s">
        <v>44199</v>
      </c>
      <c r="R8861" s="8" t="s">
        <v>46</v>
      </c>
      <c r="S8861" s="7" t="s">
        <v>44200</v>
      </c>
      <c r="T8861" s="7" t="s">
        <v>44201</v>
      </c>
    </row>
    <row r="8862" customHeight="1" spans="1:20">
      <c r="A8862" s="6">
        <v>45221</v>
      </c>
      <c r="B8862" s="7" t="s">
        <v>44202</v>
      </c>
      <c r="C8862" s="7" t="s">
        <v>6956</v>
      </c>
      <c r="D8862" s="8" t="s">
        <v>22</v>
      </c>
      <c r="E8862" s="7" t="s">
        <v>44203</v>
      </c>
      <c r="F8862" s="7" t="s">
        <v>44204</v>
      </c>
      <c r="G8862" s="8" t="s">
        <v>25</v>
      </c>
      <c r="H8862" s="8" t="s">
        <v>137</v>
      </c>
      <c r="I8862" s="8" t="s">
        <v>117</v>
      </c>
      <c r="J8862" s="8" t="s">
        <v>27</v>
      </c>
      <c r="K8862" s="8" t="s">
        <v>28</v>
      </c>
      <c r="L8862" s="8" t="s">
        <v>43</v>
      </c>
      <c r="M8862" s="7" t="s">
        <v>44</v>
      </c>
      <c r="N8862" s="7" t="s">
        <v>208</v>
      </c>
      <c r="O8862" s="8" t="s">
        <v>32</v>
      </c>
      <c r="P8862" s="8" t="s">
        <v>22</v>
      </c>
      <c r="Q8862" s="8" t="s">
        <v>44205</v>
      </c>
      <c r="R8862" s="8" t="s">
        <v>46</v>
      </c>
      <c r="S8862" s="7" t="s">
        <v>44206</v>
      </c>
      <c r="T8862" s="7" t="s">
        <v>44207</v>
      </c>
    </row>
    <row r="8863" customHeight="1" spans="1:20">
      <c r="A8863" s="6">
        <v>45221</v>
      </c>
      <c r="B8863" s="7" t="s">
        <v>44208</v>
      </c>
      <c r="C8863" s="7" t="s">
        <v>274</v>
      </c>
      <c r="D8863" s="8" t="s">
        <v>22</v>
      </c>
      <c r="E8863" s="7" t="s">
        <v>44209</v>
      </c>
      <c r="F8863" s="7" t="s">
        <v>44210</v>
      </c>
      <c r="G8863" s="8" t="s">
        <v>41</v>
      </c>
      <c r="H8863" s="8" t="s">
        <v>22</v>
      </c>
      <c r="I8863" s="8" t="s">
        <v>214</v>
      </c>
      <c r="J8863" s="8" t="s">
        <v>27</v>
      </c>
      <c r="K8863" s="8" t="s">
        <v>28</v>
      </c>
      <c r="L8863" s="8" t="s">
        <v>43</v>
      </c>
      <c r="M8863" s="7" t="s">
        <v>44</v>
      </c>
      <c r="N8863" s="7" t="s">
        <v>208</v>
      </c>
      <c r="O8863" s="8" t="s">
        <v>32</v>
      </c>
      <c r="P8863" s="8" t="s">
        <v>22</v>
      </c>
      <c r="Q8863" s="8" t="s">
        <v>44211</v>
      </c>
      <c r="R8863" s="8" t="s">
        <v>56</v>
      </c>
      <c r="S8863" s="24" t="s">
        <v>44212</v>
      </c>
      <c r="T8863" s="7" t="s">
        <v>22</v>
      </c>
    </row>
    <row r="8864" customHeight="1" spans="1:20">
      <c r="A8864" s="6">
        <v>45221</v>
      </c>
      <c r="B8864" s="7" t="s">
        <v>44213</v>
      </c>
      <c r="C8864" s="7" t="s">
        <v>121</v>
      </c>
      <c r="D8864" s="8" t="s">
        <v>22</v>
      </c>
      <c r="E8864" s="7" t="s">
        <v>44214</v>
      </c>
      <c r="F8864" s="7" t="s">
        <v>44215</v>
      </c>
      <c r="G8864" s="8" t="s">
        <v>130</v>
      </c>
      <c r="H8864" s="8" t="s">
        <v>22</v>
      </c>
      <c r="I8864" s="8" t="s">
        <v>469</v>
      </c>
      <c r="J8864" s="8" t="s">
        <v>27</v>
      </c>
      <c r="K8864" s="8" t="s">
        <v>28</v>
      </c>
      <c r="L8864" s="8" t="s">
        <v>43</v>
      </c>
      <c r="M8864" s="7" t="s">
        <v>44</v>
      </c>
      <c r="N8864" s="7" t="s">
        <v>31</v>
      </c>
      <c r="O8864" s="8" t="s">
        <v>32</v>
      </c>
      <c r="P8864" s="8" t="s">
        <v>22</v>
      </c>
      <c r="Q8864" s="8" t="s">
        <v>44216</v>
      </c>
      <c r="R8864" s="8" t="s">
        <v>56</v>
      </c>
      <c r="S8864" s="7" t="s">
        <v>44217</v>
      </c>
      <c r="T8864" s="7" t="s">
        <v>22</v>
      </c>
    </row>
    <row r="8865" customHeight="1" spans="1:20">
      <c r="A8865" s="6">
        <v>45221</v>
      </c>
      <c r="B8865" s="7" t="s">
        <v>44218</v>
      </c>
      <c r="C8865" s="7" t="s">
        <v>204</v>
      </c>
      <c r="D8865" s="8" t="s">
        <v>22</v>
      </c>
      <c r="E8865" s="7" t="s">
        <v>44219</v>
      </c>
      <c r="F8865" s="7" t="s">
        <v>44220</v>
      </c>
      <c r="G8865" s="8" t="s">
        <v>247</v>
      </c>
      <c r="H8865" s="8" t="s">
        <v>22</v>
      </c>
      <c r="I8865" s="8" t="s">
        <v>124</v>
      </c>
      <c r="J8865" s="8" t="s">
        <v>27</v>
      </c>
      <c r="K8865" s="8" t="s">
        <v>28</v>
      </c>
      <c r="L8865" s="8" t="s">
        <v>43</v>
      </c>
      <c r="M8865" s="7" t="s">
        <v>30</v>
      </c>
      <c r="N8865" s="7" t="s">
        <v>208</v>
      </c>
      <c r="O8865" s="8" t="s">
        <v>32</v>
      </c>
      <c r="P8865" s="8" t="s">
        <v>22</v>
      </c>
      <c r="Q8865" s="8" t="s">
        <v>44221</v>
      </c>
      <c r="R8865" s="8" t="s">
        <v>56</v>
      </c>
      <c r="S8865" s="7" t="s">
        <v>44222</v>
      </c>
      <c r="T8865" s="7" t="s">
        <v>22</v>
      </c>
    </row>
    <row r="8866" customHeight="1" spans="1:20">
      <c r="A8866" s="6">
        <v>45221</v>
      </c>
      <c r="B8866" s="7" t="s">
        <v>44223</v>
      </c>
      <c r="C8866" s="7" t="s">
        <v>204</v>
      </c>
      <c r="D8866" s="8" t="s">
        <v>22</v>
      </c>
      <c r="E8866" s="7" t="s">
        <v>40738</v>
      </c>
      <c r="F8866" s="7" t="s">
        <v>40739</v>
      </c>
      <c r="G8866" s="8" t="s">
        <v>53</v>
      </c>
      <c r="H8866" s="8" t="s">
        <v>22</v>
      </c>
      <c r="I8866" s="8" t="s">
        <v>214</v>
      </c>
      <c r="J8866" s="8" t="s">
        <v>27</v>
      </c>
      <c r="K8866" s="8" t="s">
        <v>28</v>
      </c>
      <c r="L8866" s="8" t="s">
        <v>43</v>
      </c>
      <c r="M8866" s="7" t="s">
        <v>44</v>
      </c>
      <c r="N8866" s="7" t="s">
        <v>208</v>
      </c>
      <c r="O8866" s="8" t="s">
        <v>32</v>
      </c>
      <c r="P8866" s="8" t="s">
        <v>22</v>
      </c>
      <c r="Q8866" s="8" t="s">
        <v>44224</v>
      </c>
      <c r="R8866" s="8" t="s">
        <v>56</v>
      </c>
      <c r="S8866" s="7" t="s">
        <v>44225</v>
      </c>
      <c r="T8866" s="7" t="s">
        <v>22</v>
      </c>
    </row>
    <row r="8867" customHeight="1" spans="1:20">
      <c r="A8867" s="6">
        <v>45221</v>
      </c>
      <c r="B8867" s="7" t="s">
        <v>44226</v>
      </c>
      <c r="C8867" s="7" t="s">
        <v>274</v>
      </c>
      <c r="D8867" s="8" t="s">
        <v>22</v>
      </c>
      <c r="E8867" s="7" t="s">
        <v>44227</v>
      </c>
      <c r="F8867" s="7" t="s">
        <v>44228</v>
      </c>
      <c r="G8867" s="8" t="s">
        <v>130</v>
      </c>
      <c r="H8867" s="8" t="s">
        <v>110</v>
      </c>
      <c r="I8867" s="8" t="s">
        <v>54</v>
      </c>
      <c r="J8867" s="8" t="s">
        <v>27</v>
      </c>
      <c r="K8867" s="8" t="s">
        <v>28</v>
      </c>
      <c r="L8867" s="8" t="s">
        <v>43</v>
      </c>
      <c r="M8867" s="7" t="s">
        <v>30</v>
      </c>
      <c r="N8867" s="7" t="s">
        <v>208</v>
      </c>
      <c r="O8867" s="8" t="s">
        <v>32</v>
      </c>
      <c r="P8867" s="8" t="s">
        <v>22</v>
      </c>
      <c r="Q8867" s="8" t="s">
        <v>44229</v>
      </c>
      <c r="R8867" s="8" t="s">
        <v>56</v>
      </c>
      <c r="S8867" s="7" t="s">
        <v>44230</v>
      </c>
      <c r="T8867" s="7" t="s">
        <v>22</v>
      </c>
    </row>
    <row r="8868" customHeight="1" spans="1:20">
      <c r="A8868" s="6">
        <v>45221</v>
      </c>
      <c r="B8868" s="7" t="s">
        <v>44231</v>
      </c>
      <c r="C8868" s="7" t="s">
        <v>121</v>
      </c>
      <c r="D8868" s="8" t="s">
        <v>22</v>
      </c>
      <c r="E8868" s="7" t="s">
        <v>44232</v>
      </c>
      <c r="F8868" s="7" t="s">
        <v>44233</v>
      </c>
      <c r="G8868" s="8" t="s">
        <v>41</v>
      </c>
      <c r="H8868" s="8" t="s">
        <v>148</v>
      </c>
      <c r="I8868" s="8" t="s">
        <v>162</v>
      </c>
      <c r="J8868" s="8" t="s">
        <v>27</v>
      </c>
      <c r="K8868" s="8" t="s">
        <v>28</v>
      </c>
      <c r="L8868" s="8" t="s">
        <v>43</v>
      </c>
      <c r="M8868" s="7" t="s">
        <v>44</v>
      </c>
      <c r="N8868" s="7" t="s">
        <v>31</v>
      </c>
      <c r="O8868" s="8" t="s">
        <v>32</v>
      </c>
      <c r="P8868" s="8" t="s">
        <v>22</v>
      </c>
      <c r="Q8868" s="8" t="s">
        <v>43395</v>
      </c>
      <c r="R8868" s="8" t="s">
        <v>56</v>
      </c>
      <c r="S8868" s="7" t="s">
        <v>44234</v>
      </c>
      <c r="T8868" s="7" t="s">
        <v>22</v>
      </c>
    </row>
    <row r="8869" customHeight="1" spans="1:20">
      <c r="A8869" s="6">
        <v>45221</v>
      </c>
      <c r="B8869" s="7" t="s">
        <v>44235</v>
      </c>
      <c r="C8869" s="7" t="s">
        <v>204</v>
      </c>
      <c r="D8869" s="8" t="s">
        <v>22</v>
      </c>
      <c r="E8869" s="7" t="s">
        <v>44236</v>
      </c>
      <c r="F8869" s="7" t="s">
        <v>44237</v>
      </c>
      <c r="G8869" s="8" t="s">
        <v>53</v>
      </c>
      <c r="H8869" s="8" t="s">
        <v>22</v>
      </c>
      <c r="I8869" s="8" t="s">
        <v>412</v>
      </c>
      <c r="J8869" s="8" t="s">
        <v>27</v>
      </c>
      <c r="K8869" s="8" t="s">
        <v>28</v>
      </c>
      <c r="L8869" s="8" t="s">
        <v>43</v>
      </c>
      <c r="M8869" s="7" t="s">
        <v>44</v>
      </c>
      <c r="N8869" s="7" t="s">
        <v>208</v>
      </c>
      <c r="O8869" s="8" t="s">
        <v>32</v>
      </c>
      <c r="P8869" s="8" t="s">
        <v>22</v>
      </c>
      <c r="Q8869" s="8" t="s">
        <v>44238</v>
      </c>
      <c r="R8869" s="8" t="s">
        <v>56</v>
      </c>
      <c r="S8869" s="7" t="s">
        <v>44239</v>
      </c>
      <c r="T8869" s="7" t="s">
        <v>22</v>
      </c>
    </row>
    <row r="8870" customHeight="1" spans="1:20">
      <c r="A8870" s="6">
        <v>45221</v>
      </c>
      <c r="B8870" s="7" t="s">
        <v>44240</v>
      </c>
      <c r="C8870" s="7" t="s">
        <v>204</v>
      </c>
      <c r="D8870" s="8" t="s">
        <v>22</v>
      </c>
      <c r="E8870" s="7" t="s">
        <v>44241</v>
      </c>
      <c r="F8870" s="7" t="s">
        <v>8165</v>
      </c>
      <c r="G8870" s="8" t="s">
        <v>69</v>
      </c>
      <c r="H8870" s="8" t="s">
        <v>110</v>
      </c>
      <c r="I8870" s="8" t="s">
        <v>214</v>
      </c>
      <c r="J8870" s="8" t="s">
        <v>27</v>
      </c>
      <c r="K8870" s="8" t="s">
        <v>28</v>
      </c>
      <c r="L8870" s="8" t="s">
        <v>43</v>
      </c>
      <c r="M8870" s="7" t="s">
        <v>44</v>
      </c>
      <c r="N8870" s="7" t="s">
        <v>208</v>
      </c>
      <c r="O8870" s="8" t="s">
        <v>32</v>
      </c>
      <c r="P8870" s="8" t="s">
        <v>22</v>
      </c>
      <c r="Q8870" s="8" t="s">
        <v>44242</v>
      </c>
      <c r="R8870" s="8" t="s">
        <v>56</v>
      </c>
      <c r="S8870" s="7" t="s">
        <v>44243</v>
      </c>
      <c r="T8870" s="7" t="s">
        <v>22</v>
      </c>
    </row>
    <row r="8871" customHeight="1" spans="1:20">
      <c r="A8871" s="6">
        <v>45221</v>
      </c>
      <c r="B8871" s="7" t="s">
        <v>44244</v>
      </c>
      <c r="C8871" s="7" t="s">
        <v>204</v>
      </c>
      <c r="D8871" s="8" t="s">
        <v>22</v>
      </c>
      <c r="E8871" s="7" t="s">
        <v>44245</v>
      </c>
      <c r="F8871" s="7" t="s">
        <v>44246</v>
      </c>
      <c r="G8871" s="8" t="s">
        <v>41</v>
      </c>
      <c r="H8871" s="8" t="s">
        <v>137</v>
      </c>
      <c r="I8871" s="8" t="s">
        <v>75</v>
      </c>
      <c r="J8871" s="8" t="s">
        <v>27</v>
      </c>
      <c r="K8871" s="8" t="s">
        <v>28</v>
      </c>
      <c r="L8871" s="8" t="s">
        <v>43</v>
      </c>
      <c r="M8871" s="7" t="s">
        <v>44</v>
      </c>
      <c r="N8871" s="7" t="s">
        <v>208</v>
      </c>
      <c r="O8871" s="8" t="s">
        <v>32</v>
      </c>
      <c r="P8871" s="8" t="s">
        <v>22</v>
      </c>
      <c r="Q8871" s="8" t="s">
        <v>44247</v>
      </c>
      <c r="R8871" s="8" t="s">
        <v>56</v>
      </c>
      <c r="S8871" s="24" t="s">
        <v>44248</v>
      </c>
      <c r="T8871" s="7" t="s">
        <v>22</v>
      </c>
    </row>
    <row r="8872" customHeight="1" spans="1:20">
      <c r="A8872" s="6">
        <v>45221</v>
      </c>
      <c r="B8872" s="7" t="s">
        <v>44249</v>
      </c>
      <c r="C8872" s="7" t="s">
        <v>204</v>
      </c>
      <c r="D8872" s="8" t="s">
        <v>22</v>
      </c>
      <c r="E8872" s="7" t="s">
        <v>44250</v>
      </c>
      <c r="F8872" s="7" t="s">
        <v>44251</v>
      </c>
      <c r="G8872" s="8" t="s">
        <v>41</v>
      </c>
      <c r="H8872" s="8" t="s">
        <v>418</v>
      </c>
      <c r="I8872" s="8" t="s">
        <v>117</v>
      </c>
      <c r="J8872" s="8" t="s">
        <v>27</v>
      </c>
      <c r="K8872" s="8" t="s">
        <v>28</v>
      </c>
      <c r="L8872" s="8" t="s">
        <v>43</v>
      </c>
      <c r="M8872" s="7" t="s">
        <v>30</v>
      </c>
      <c r="N8872" s="7" t="s">
        <v>208</v>
      </c>
      <c r="O8872" s="8" t="s">
        <v>32</v>
      </c>
      <c r="P8872" s="8" t="s">
        <v>22</v>
      </c>
      <c r="Q8872" s="8" t="s">
        <v>44252</v>
      </c>
      <c r="R8872" s="8" t="s">
        <v>56</v>
      </c>
      <c r="S8872" s="7" t="s">
        <v>44253</v>
      </c>
      <c r="T8872" s="7" t="s">
        <v>22</v>
      </c>
    </row>
    <row r="8873" customHeight="1" spans="1:20">
      <c r="A8873" s="6">
        <v>45221</v>
      </c>
      <c r="B8873" s="7" t="s">
        <v>44254</v>
      </c>
      <c r="C8873" s="7" t="s">
        <v>204</v>
      </c>
      <c r="D8873" s="8" t="s">
        <v>22</v>
      </c>
      <c r="E8873" s="7" t="s">
        <v>44255</v>
      </c>
      <c r="F8873" s="7" t="s">
        <v>44256</v>
      </c>
      <c r="G8873" s="8" t="s">
        <v>336</v>
      </c>
      <c r="H8873" s="8" t="s">
        <v>22</v>
      </c>
      <c r="I8873" s="8" t="s">
        <v>54</v>
      </c>
      <c r="J8873" s="8" t="s">
        <v>27</v>
      </c>
      <c r="K8873" s="8" t="s">
        <v>28</v>
      </c>
      <c r="L8873" s="8" t="s">
        <v>43</v>
      </c>
      <c r="M8873" s="7" t="s">
        <v>44</v>
      </c>
      <c r="N8873" s="7" t="s">
        <v>208</v>
      </c>
      <c r="O8873" s="8" t="s">
        <v>32</v>
      </c>
      <c r="P8873" s="8" t="s">
        <v>22</v>
      </c>
      <c r="Q8873" s="8" t="s">
        <v>44257</v>
      </c>
      <c r="R8873" s="8" t="s">
        <v>46</v>
      </c>
      <c r="S8873" s="7" t="s">
        <v>44258</v>
      </c>
      <c r="T8873" s="7" t="s">
        <v>22</v>
      </c>
    </row>
    <row r="8874" customHeight="1" spans="1:20">
      <c r="A8874" s="6">
        <v>45221</v>
      </c>
      <c r="B8874" s="7" t="s">
        <v>44259</v>
      </c>
      <c r="C8874" s="7" t="s">
        <v>204</v>
      </c>
      <c r="D8874" s="8" t="s">
        <v>22</v>
      </c>
      <c r="E8874" s="7" t="s">
        <v>44260</v>
      </c>
      <c r="F8874" s="7" t="s">
        <v>44261</v>
      </c>
      <c r="G8874" s="8" t="s">
        <v>130</v>
      </c>
      <c r="H8874" s="8" t="s">
        <v>110</v>
      </c>
      <c r="I8874" s="8" t="s">
        <v>207</v>
      </c>
      <c r="J8874" s="8" t="s">
        <v>27</v>
      </c>
      <c r="K8874" s="8" t="s">
        <v>28</v>
      </c>
      <c r="L8874" s="8" t="s">
        <v>43</v>
      </c>
      <c r="M8874" s="7" t="s">
        <v>30</v>
      </c>
      <c r="N8874" s="7" t="s">
        <v>208</v>
      </c>
      <c r="O8874" s="8" t="s">
        <v>32</v>
      </c>
      <c r="P8874" s="8" t="s">
        <v>22</v>
      </c>
      <c r="Q8874" s="8" t="s">
        <v>44262</v>
      </c>
      <c r="R8874" s="8" t="s">
        <v>56</v>
      </c>
      <c r="S8874" s="24" t="s">
        <v>44263</v>
      </c>
      <c r="T8874" s="7" t="s">
        <v>22</v>
      </c>
    </row>
    <row r="8875" customHeight="1" spans="1:20">
      <c r="A8875" s="6">
        <v>45221</v>
      </c>
      <c r="B8875" s="7" t="s">
        <v>44264</v>
      </c>
      <c r="C8875" s="7" t="s">
        <v>274</v>
      </c>
      <c r="D8875" s="8" t="s">
        <v>22</v>
      </c>
      <c r="E8875" s="7" t="s">
        <v>44265</v>
      </c>
      <c r="F8875" s="7" t="s">
        <v>44266</v>
      </c>
      <c r="G8875" s="8" t="s">
        <v>130</v>
      </c>
      <c r="H8875" s="8" t="s">
        <v>22</v>
      </c>
      <c r="I8875" s="8" t="s">
        <v>701</v>
      </c>
      <c r="J8875" s="8" t="s">
        <v>27</v>
      </c>
      <c r="K8875" s="8" t="s">
        <v>28</v>
      </c>
      <c r="L8875" s="8" t="s">
        <v>43</v>
      </c>
      <c r="M8875" s="7" t="s">
        <v>30</v>
      </c>
      <c r="N8875" s="7" t="s">
        <v>208</v>
      </c>
      <c r="O8875" s="8" t="s">
        <v>32</v>
      </c>
      <c r="P8875" s="8" t="s">
        <v>22</v>
      </c>
      <c r="Q8875" s="8" t="s">
        <v>44267</v>
      </c>
      <c r="R8875" s="8" t="s">
        <v>56</v>
      </c>
      <c r="S8875" s="7" t="s">
        <v>44268</v>
      </c>
      <c r="T8875" s="7" t="s">
        <v>22</v>
      </c>
    </row>
    <row r="8876" customHeight="1" spans="1:20">
      <c r="A8876" s="6">
        <v>45221</v>
      </c>
      <c r="B8876" s="7" t="s">
        <v>44269</v>
      </c>
      <c r="C8876" s="7" t="s">
        <v>274</v>
      </c>
      <c r="D8876" s="8" t="s">
        <v>22</v>
      </c>
      <c r="E8876" s="7" t="s">
        <v>44270</v>
      </c>
      <c r="F8876" s="7" t="s">
        <v>44271</v>
      </c>
      <c r="G8876" s="8" t="s">
        <v>69</v>
      </c>
      <c r="H8876" s="8" t="s">
        <v>22</v>
      </c>
      <c r="I8876" s="8" t="s">
        <v>701</v>
      </c>
      <c r="J8876" s="8" t="s">
        <v>27</v>
      </c>
      <c r="K8876" s="8" t="s">
        <v>28</v>
      </c>
      <c r="L8876" s="8" t="s">
        <v>43</v>
      </c>
      <c r="M8876" s="7" t="s">
        <v>44</v>
      </c>
      <c r="N8876" s="7" t="s">
        <v>208</v>
      </c>
      <c r="O8876" s="8" t="s">
        <v>32</v>
      </c>
      <c r="P8876" s="8" t="s">
        <v>22</v>
      </c>
      <c r="Q8876" s="8" t="s">
        <v>44272</v>
      </c>
      <c r="R8876" s="8" t="s">
        <v>56</v>
      </c>
      <c r="S8876" s="7" t="s">
        <v>44273</v>
      </c>
      <c r="T8876" s="7" t="s">
        <v>22</v>
      </c>
    </row>
    <row r="8877" customHeight="1" spans="1:20">
      <c r="A8877" s="6">
        <v>45221</v>
      </c>
      <c r="B8877" s="7" t="s">
        <v>44274</v>
      </c>
      <c r="C8877" s="7" t="s">
        <v>204</v>
      </c>
      <c r="D8877" s="8" t="s">
        <v>22</v>
      </c>
      <c r="E8877" s="7" t="s">
        <v>44275</v>
      </c>
      <c r="F8877" s="7" t="s">
        <v>44276</v>
      </c>
      <c r="G8877" s="8" t="s">
        <v>130</v>
      </c>
      <c r="H8877" s="8" t="s">
        <v>22</v>
      </c>
      <c r="I8877" s="8" t="s">
        <v>511</v>
      </c>
      <c r="J8877" s="8" t="s">
        <v>27</v>
      </c>
      <c r="K8877" s="8" t="s">
        <v>28</v>
      </c>
      <c r="L8877" s="8" t="s">
        <v>43</v>
      </c>
      <c r="M8877" s="7" t="s">
        <v>30</v>
      </c>
      <c r="N8877" s="7" t="s">
        <v>208</v>
      </c>
      <c r="O8877" s="8" t="s">
        <v>32</v>
      </c>
      <c r="P8877" s="8" t="s">
        <v>22</v>
      </c>
      <c r="Q8877" s="8" t="s">
        <v>44277</v>
      </c>
      <c r="R8877" s="8" t="s">
        <v>46</v>
      </c>
      <c r="S8877" s="7" t="s">
        <v>44278</v>
      </c>
      <c r="T8877" s="7" t="s">
        <v>44279</v>
      </c>
    </row>
    <row r="8878" customHeight="1" spans="1:20">
      <c r="A8878" s="6">
        <v>45221</v>
      </c>
      <c r="B8878" s="7" t="s">
        <v>44280</v>
      </c>
      <c r="C8878" s="7" t="s">
        <v>8020</v>
      </c>
      <c r="D8878" s="8" t="s">
        <v>22</v>
      </c>
      <c r="E8878" s="7" t="s">
        <v>44281</v>
      </c>
      <c r="F8878" s="7" t="s">
        <v>44282</v>
      </c>
      <c r="G8878" s="8" t="s">
        <v>82</v>
      </c>
      <c r="H8878" s="8" t="s">
        <v>22</v>
      </c>
      <c r="I8878" s="8" t="s">
        <v>155</v>
      </c>
      <c r="J8878" s="8" t="s">
        <v>27</v>
      </c>
      <c r="K8878" s="8" t="s">
        <v>28</v>
      </c>
      <c r="L8878" s="8" t="s">
        <v>43</v>
      </c>
      <c r="M8878" s="7" t="s">
        <v>44</v>
      </c>
      <c r="N8878" s="7" t="s">
        <v>31</v>
      </c>
      <c r="O8878" s="8" t="s">
        <v>32</v>
      </c>
      <c r="P8878" s="8" t="s">
        <v>22</v>
      </c>
      <c r="Q8878" s="8" t="s">
        <v>44283</v>
      </c>
      <c r="R8878" s="8" t="s">
        <v>46</v>
      </c>
      <c r="S8878" s="7" t="s">
        <v>44284</v>
      </c>
      <c r="T8878" s="7" t="s">
        <v>44285</v>
      </c>
    </row>
    <row r="8879" customHeight="1" spans="1:20">
      <c r="A8879" s="6">
        <v>45221</v>
      </c>
      <c r="B8879" s="7" t="s">
        <v>44286</v>
      </c>
      <c r="C8879" s="7" t="s">
        <v>6694</v>
      </c>
      <c r="D8879" s="8" t="s">
        <v>22</v>
      </c>
      <c r="E8879" s="7" t="s">
        <v>44287</v>
      </c>
      <c r="F8879" s="7" t="s">
        <v>44288</v>
      </c>
      <c r="G8879" s="8" t="s">
        <v>62</v>
      </c>
      <c r="H8879" s="8" t="s">
        <v>22</v>
      </c>
      <c r="I8879" s="8" t="s">
        <v>97</v>
      </c>
      <c r="J8879" s="8" t="s">
        <v>27</v>
      </c>
      <c r="K8879" s="8" t="s">
        <v>28</v>
      </c>
      <c r="L8879" s="8" t="s">
        <v>43</v>
      </c>
      <c r="M8879" s="7" t="s">
        <v>30</v>
      </c>
      <c r="N8879" s="7" t="s">
        <v>31</v>
      </c>
      <c r="O8879" s="8" t="s">
        <v>32</v>
      </c>
      <c r="P8879" s="8" t="s">
        <v>22</v>
      </c>
      <c r="Q8879" s="8" t="s">
        <v>44289</v>
      </c>
      <c r="R8879" s="8" t="s">
        <v>46</v>
      </c>
      <c r="S8879" s="7" t="s">
        <v>44290</v>
      </c>
      <c r="T8879" s="7" t="s">
        <v>44291</v>
      </c>
    </row>
    <row r="8880" customHeight="1" spans="1:20">
      <c r="A8880" s="6">
        <v>45221</v>
      </c>
      <c r="B8880" s="7" t="s">
        <v>44292</v>
      </c>
      <c r="C8880" s="7" t="s">
        <v>13644</v>
      </c>
      <c r="D8880" s="8" t="s">
        <v>22</v>
      </c>
      <c r="E8880" s="7" t="s">
        <v>44293</v>
      </c>
      <c r="F8880" s="7" t="s">
        <v>44294</v>
      </c>
      <c r="G8880" s="8" t="s">
        <v>25</v>
      </c>
      <c r="H8880" s="8" t="s">
        <v>22</v>
      </c>
      <c r="I8880" s="8" t="s">
        <v>97</v>
      </c>
      <c r="J8880" s="8" t="s">
        <v>27</v>
      </c>
      <c r="K8880" s="8" t="s">
        <v>28</v>
      </c>
      <c r="L8880" s="8" t="s">
        <v>43</v>
      </c>
      <c r="M8880" s="7" t="s">
        <v>799</v>
      </c>
      <c r="N8880" s="7" t="s">
        <v>31</v>
      </c>
      <c r="O8880" s="8" t="s">
        <v>32</v>
      </c>
      <c r="P8880" s="8" t="s">
        <v>22</v>
      </c>
      <c r="Q8880" s="8" t="s">
        <v>44295</v>
      </c>
      <c r="R8880" s="8" t="s">
        <v>46</v>
      </c>
      <c r="S8880" s="7" t="s">
        <v>44296</v>
      </c>
      <c r="T8880" s="7" t="s">
        <v>44297</v>
      </c>
    </row>
    <row r="8881" customHeight="1" spans="1:20">
      <c r="A8881" s="6">
        <v>45221</v>
      </c>
      <c r="B8881" s="7" t="s">
        <v>44298</v>
      </c>
      <c r="C8881" s="7" t="s">
        <v>44299</v>
      </c>
      <c r="D8881" s="8" t="s">
        <v>22</v>
      </c>
      <c r="E8881" s="7" t="s">
        <v>44300</v>
      </c>
      <c r="F8881" s="7" t="s">
        <v>44301</v>
      </c>
      <c r="G8881" s="8" t="s">
        <v>62</v>
      </c>
      <c r="H8881" s="8" t="s">
        <v>148</v>
      </c>
      <c r="I8881" s="8" t="s">
        <v>90</v>
      </c>
      <c r="J8881" s="8" t="s">
        <v>27</v>
      </c>
      <c r="K8881" s="8" t="s">
        <v>28</v>
      </c>
      <c r="L8881" s="8" t="s">
        <v>43</v>
      </c>
      <c r="M8881" s="7" t="s">
        <v>30</v>
      </c>
      <c r="N8881" s="7" t="s">
        <v>31</v>
      </c>
      <c r="O8881" s="8" t="s">
        <v>32</v>
      </c>
      <c r="P8881" s="8" t="s">
        <v>22</v>
      </c>
      <c r="Q8881" s="8" t="s">
        <v>44302</v>
      </c>
      <c r="R8881" s="8" t="s">
        <v>46</v>
      </c>
      <c r="S8881" s="7" t="s">
        <v>44303</v>
      </c>
      <c r="T8881" s="7" t="s">
        <v>44304</v>
      </c>
    </row>
    <row r="8882" customHeight="1" spans="1:20">
      <c r="A8882" s="6">
        <v>45221</v>
      </c>
      <c r="B8882" s="7" t="s">
        <v>44305</v>
      </c>
      <c r="C8882" s="7" t="s">
        <v>7176</v>
      </c>
      <c r="D8882" s="8" t="s">
        <v>22</v>
      </c>
      <c r="E8882" s="7" t="s">
        <v>44306</v>
      </c>
      <c r="F8882" s="7" t="s">
        <v>44307</v>
      </c>
      <c r="G8882" s="8" t="s">
        <v>62</v>
      </c>
      <c r="H8882" s="8" t="s">
        <v>148</v>
      </c>
      <c r="I8882" s="8" t="s">
        <v>277</v>
      </c>
      <c r="J8882" s="8" t="s">
        <v>27</v>
      </c>
      <c r="K8882" s="8" t="s">
        <v>28</v>
      </c>
      <c r="L8882" s="8" t="s">
        <v>43</v>
      </c>
      <c r="M8882" s="7" t="s">
        <v>30</v>
      </c>
      <c r="N8882" s="7" t="s">
        <v>31</v>
      </c>
      <c r="O8882" s="8" t="s">
        <v>32</v>
      </c>
      <c r="P8882" s="8" t="s">
        <v>22</v>
      </c>
      <c r="Q8882" s="8" t="s">
        <v>44308</v>
      </c>
      <c r="R8882" s="8" t="s">
        <v>46</v>
      </c>
      <c r="S8882" s="7" t="s">
        <v>44309</v>
      </c>
      <c r="T8882" s="7" t="s">
        <v>44310</v>
      </c>
    </row>
    <row r="8883" customHeight="1" spans="1:20">
      <c r="A8883" s="6">
        <v>45221</v>
      </c>
      <c r="B8883" s="7" t="s">
        <v>44311</v>
      </c>
      <c r="C8883" s="7" t="s">
        <v>14939</v>
      </c>
      <c r="D8883" s="8" t="s">
        <v>22</v>
      </c>
      <c r="E8883" s="7" t="s">
        <v>44312</v>
      </c>
      <c r="F8883" s="7" t="s">
        <v>44313</v>
      </c>
      <c r="G8883" s="8" t="s">
        <v>82</v>
      </c>
      <c r="H8883" s="8" t="s">
        <v>22</v>
      </c>
      <c r="I8883" s="8" t="s">
        <v>175</v>
      </c>
      <c r="J8883" s="8" t="s">
        <v>27</v>
      </c>
      <c r="K8883" s="8" t="s">
        <v>28</v>
      </c>
      <c r="L8883" s="8" t="s">
        <v>43</v>
      </c>
      <c r="M8883" s="7" t="s">
        <v>30</v>
      </c>
      <c r="N8883" s="7" t="s">
        <v>31</v>
      </c>
      <c r="O8883" s="8" t="s">
        <v>32</v>
      </c>
      <c r="P8883" s="8" t="s">
        <v>22</v>
      </c>
      <c r="Q8883" s="8" t="s">
        <v>44314</v>
      </c>
      <c r="R8883" s="8" t="s">
        <v>46</v>
      </c>
      <c r="S8883" s="7" t="s">
        <v>44315</v>
      </c>
      <c r="T8883" s="7" t="s">
        <v>44316</v>
      </c>
    </row>
    <row r="8884" customHeight="1" spans="1:20">
      <c r="A8884" s="6">
        <v>45221</v>
      </c>
      <c r="B8884" s="7" t="s">
        <v>44317</v>
      </c>
      <c r="C8884" s="7" t="s">
        <v>817</v>
      </c>
      <c r="D8884" s="8" t="s">
        <v>22</v>
      </c>
      <c r="E8884" s="7" t="s">
        <v>44318</v>
      </c>
      <c r="F8884" s="7" t="s">
        <v>44319</v>
      </c>
      <c r="G8884" s="8" t="s">
        <v>82</v>
      </c>
      <c r="H8884" s="8" t="s">
        <v>22</v>
      </c>
      <c r="I8884" s="8" t="s">
        <v>701</v>
      </c>
      <c r="J8884" s="8" t="s">
        <v>27</v>
      </c>
      <c r="K8884" s="8" t="s">
        <v>28</v>
      </c>
      <c r="L8884" s="8" t="s">
        <v>43</v>
      </c>
      <c r="M8884" s="7" t="s">
        <v>44</v>
      </c>
      <c r="N8884" s="7" t="s">
        <v>31</v>
      </c>
      <c r="O8884" s="8" t="s">
        <v>32</v>
      </c>
      <c r="P8884" s="8" t="s">
        <v>22</v>
      </c>
      <c r="Q8884" s="8" t="s">
        <v>44320</v>
      </c>
      <c r="R8884" s="8" t="s">
        <v>46</v>
      </c>
      <c r="S8884" s="7" t="s">
        <v>44321</v>
      </c>
      <c r="T8884" s="7" t="s">
        <v>44322</v>
      </c>
    </row>
    <row r="8885" customHeight="1" spans="1:20">
      <c r="A8885" s="6">
        <v>45221</v>
      </c>
      <c r="B8885" s="7" t="s">
        <v>44323</v>
      </c>
      <c r="C8885" s="7" t="s">
        <v>8724</v>
      </c>
      <c r="D8885" s="8" t="s">
        <v>22</v>
      </c>
      <c r="E8885" s="7" t="s">
        <v>44324</v>
      </c>
      <c r="F8885" s="7" t="s">
        <v>44325</v>
      </c>
      <c r="G8885" s="8" t="s">
        <v>69</v>
      </c>
      <c r="H8885" s="8" t="s">
        <v>22</v>
      </c>
      <c r="I8885" s="8" t="s">
        <v>2203</v>
      </c>
      <c r="J8885" s="8" t="s">
        <v>27</v>
      </c>
      <c r="K8885" s="8" t="s">
        <v>76</v>
      </c>
      <c r="L8885" s="8" t="s">
        <v>43</v>
      </c>
      <c r="M8885" s="7" t="s">
        <v>44</v>
      </c>
      <c r="N8885" s="7" t="s">
        <v>31</v>
      </c>
      <c r="O8885" s="8" t="s">
        <v>32</v>
      </c>
      <c r="P8885" s="8" t="s">
        <v>22</v>
      </c>
      <c r="Q8885" s="8" t="s">
        <v>44326</v>
      </c>
      <c r="R8885" s="8" t="s">
        <v>46</v>
      </c>
      <c r="S8885" s="7" t="s">
        <v>44327</v>
      </c>
      <c r="T8885" s="7" t="s">
        <v>44328</v>
      </c>
    </row>
    <row r="8886" customHeight="1" spans="1:20">
      <c r="A8886" s="6">
        <v>45221</v>
      </c>
      <c r="B8886" s="7" t="s">
        <v>44329</v>
      </c>
      <c r="C8886" s="7" t="s">
        <v>2825</v>
      </c>
      <c r="D8886" s="8" t="s">
        <v>22</v>
      </c>
      <c r="E8886" s="7" t="s">
        <v>44330</v>
      </c>
      <c r="F8886" s="7" t="s">
        <v>44331</v>
      </c>
      <c r="G8886" s="8" t="s">
        <v>82</v>
      </c>
      <c r="H8886" s="8" t="s">
        <v>22</v>
      </c>
      <c r="I8886" s="8" t="s">
        <v>3098</v>
      </c>
      <c r="J8886" s="8" t="s">
        <v>27</v>
      </c>
      <c r="K8886" s="8" t="s">
        <v>28</v>
      </c>
      <c r="L8886" s="8" t="s">
        <v>43</v>
      </c>
      <c r="M8886" s="7" t="s">
        <v>44</v>
      </c>
      <c r="N8886" s="7" t="s">
        <v>31</v>
      </c>
      <c r="O8886" s="8" t="s">
        <v>32</v>
      </c>
      <c r="P8886" s="8" t="s">
        <v>22</v>
      </c>
      <c r="Q8886" s="8" t="s">
        <v>44332</v>
      </c>
      <c r="R8886" s="8" t="s">
        <v>46</v>
      </c>
      <c r="S8886" s="7" t="s">
        <v>44333</v>
      </c>
      <c r="T8886" s="7" t="s">
        <v>44334</v>
      </c>
    </row>
    <row r="8887" customHeight="1" spans="1:20">
      <c r="A8887" s="6">
        <v>45221</v>
      </c>
      <c r="B8887" s="7" t="s">
        <v>44335</v>
      </c>
      <c r="C8887" s="7" t="s">
        <v>5213</v>
      </c>
      <c r="D8887" s="8" t="s">
        <v>22</v>
      </c>
      <c r="E8887" s="7" t="s">
        <v>44336</v>
      </c>
      <c r="F8887" s="7" t="s">
        <v>44337</v>
      </c>
      <c r="G8887" s="8" t="s">
        <v>69</v>
      </c>
      <c r="H8887" s="8" t="s">
        <v>22</v>
      </c>
      <c r="I8887" s="8" t="s">
        <v>315</v>
      </c>
      <c r="J8887" s="8" t="s">
        <v>27</v>
      </c>
      <c r="K8887" s="8" t="s">
        <v>28</v>
      </c>
      <c r="L8887" s="8" t="s">
        <v>43</v>
      </c>
      <c r="M8887" s="7" t="s">
        <v>799</v>
      </c>
      <c r="N8887" s="7" t="s">
        <v>208</v>
      </c>
      <c r="O8887" s="8" t="s">
        <v>32</v>
      </c>
      <c r="P8887" s="8" t="s">
        <v>22</v>
      </c>
      <c r="Q8887" s="8" t="s">
        <v>44338</v>
      </c>
      <c r="R8887" s="8" t="s">
        <v>46</v>
      </c>
      <c r="S8887" s="7" t="s">
        <v>44339</v>
      </c>
      <c r="T8887" s="7" t="s">
        <v>22</v>
      </c>
    </row>
    <row r="8888" customHeight="1" spans="1:20">
      <c r="A8888" s="6">
        <v>45221</v>
      </c>
      <c r="B8888" s="7" t="s">
        <v>44340</v>
      </c>
      <c r="C8888" s="7" t="s">
        <v>783</v>
      </c>
      <c r="D8888" s="8" t="s">
        <v>22</v>
      </c>
      <c r="E8888" s="7" t="s">
        <v>44341</v>
      </c>
      <c r="F8888" s="7" t="s">
        <v>44342</v>
      </c>
      <c r="G8888" s="8" t="s">
        <v>130</v>
      </c>
      <c r="H8888" s="8" t="s">
        <v>110</v>
      </c>
      <c r="I8888" s="8" t="s">
        <v>54</v>
      </c>
      <c r="J8888" s="8" t="s">
        <v>27</v>
      </c>
      <c r="K8888" s="8" t="s">
        <v>28</v>
      </c>
      <c r="L8888" s="8" t="s">
        <v>43</v>
      </c>
      <c r="M8888" s="7" t="s">
        <v>30</v>
      </c>
      <c r="N8888" s="7" t="s">
        <v>743</v>
      </c>
      <c r="O8888" s="8" t="s">
        <v>32</v>
      </c>
      <c r="P8888" s="8" t="s">
        <v>22</v>
      </c>
      <c r="Q8888" s="8" t="s">
        <v>44343</v>
      </c>
      <c r="R8888" s="8" t="s">
        <v>46</v>
      </c>
      <c r="S8888" s="7" t="s">
        <v>44344</v>
      </c>
      <c r="T8888" s="7" t="s">
        <v>44345</v>
      </c>
    </row>
    <row r="8889" customHeight="1" spans="1:20">
      <c r="A8889" s="6">
        <v>45221</v>
      </c>
      <c r="B8889" s="7" t="s">
        <v>44346</v>
      </c>
      <c r="C8889" s="7" t="s">
        <v>783</v>
      </c>
      <c r="D8889" s="8" t="s">
        <v>22</v>
      </c>
      <c r="E8889" s="7" t="s">
        <v>44347</v>
      </c>
      <c r="F8889" s="7" t="s">
        <v>41368</v>
      </c>
      <c r="G8889" s="8" t="s">
        <v>82</v>
      </c>
      <c r="H8889" s="8" t="s">
        <v>22</v>
      </c>
      <c r="I8889" s="8" t="s">
        <v>168</v>
      </c>
      <c r="J8889" s="8" t="s">
        <v>27</v>
      </c>
      <c r="K8889" s="8" t="s">
        <v>28</v>
      </c>
      <c r="L8889" s="8" t="s">
        <v>43</v>
      </c>
      <c r="M8889" s="7" t="s">
        <v>169</v>
      </c>
      <c r="N8889" s="7" t="s">
        <v>743</v>
      </c>
      <c r="O8889" s="8" t="s">
        <v>32</v>
      </c>
      <c r="P8889" s="8" t="s">
        <v>22</v>
      </c>
      <c r="Q8889" s="8" t="s">
        <v>44348</v>
      </c>
      <c r="R8889" s="8" t="s">
        <v>46</v>
      </c>
      <c r="S8889" s="7" t="s">
        <v>44349</v>
      </c>
      <c r="T8889" s="7" t="s">
        <v>44350</v>
      </c>
    </row>
    <row r="8890" customHeight="1" spans="1:20">
      <c r="A8890" s="6">
        <v>45221</v>
      </c>
      <c r="B8890" s="7" t="s">
        <v>44351</v>
      </c>
      <c r="C8890" s="7" t="s">
        <v>783</v>
      </c>
      <c r="D8890" s="8" t="s">
        <v>22</v>
      </c>
      <c r="E8890" s="7" t="s">
        <v>44352</v>
      </c>
      <c r="F8890" s="7" t="s">
        <v>44353</v>
      </c>
      <c r="G8890" s="8" t="s">
        <v>82</v>
      </c>
      <c r="H8890" s="8" t="s">
        <v>22</v>
      </c>
      <c r="I8890" s="8" t="s">
        <v>168</v>
      </c>
      <c r="J8890" s="8" t="s">
        <v>27</v>
      </c>
      <c r="K8890" s="8" t="s">
        <v>28</v>
      </c>
      <c r="L8890" s="8" t="s">
        <v>43</v>
      </c>
      <c r="M8890" s="7" t="s">
        <v>169</v>
      </c>
      <c r="N8890" s="7" t="s">
        <v>743</v>
      </c>
      <c r="O8890" s="8" t="s">
        <v>32</v>
      </c>
      <c r="P8890" s="8" t="s">
        <v>22</v>
      </c>
      <c r="Q8890" s="8" t="s">
        <v>44354</v>
      </c>
      <c r="R8890" s="8" t="s">
        <v>46</v>
      </c>
      <c r="S8890" s="7" t="s">
        <v>44355</v>
      </c>
      <c r="T8890" s="7" t="s">
        <v>41429</v>
      </c>
    </row>
    <row r="8891" customHeight="1" spans="1:20">
      <c r="A8891" s="6">
        <v>45221</v>
      </c>
      <c r="B8891" s="7" t="s">
        <v>44356</v>
      </c>
      <c r="C8891" s="7" t="s">
        <v>783</v>
      </c>
      <c r="D8891" s="8" t="s">
        <v>22</v>
      </c>
      <c r="E8891" s="7" t="s">
        <v>44357</v>
      </c>
      <c r="F8891" s="7" t="s">
        <v>44358</v>
      </c>
      <c r="G8891" s="8" t="s">
        <v>82</v>
      </c>
      <c r="H8891" s="8" t="s">
        <v>22</v>
      </c>
      <c r="I8891" s="8" t="s">
        <v>111</v>
      </c>
      <c r="J8891" s="8" t="s">
        <v>27</v>
      </c>
      <c r="K8891" s="8" t="s">
        <v>28</v>
      </c>
      <c r="L8891" s="8" t="s">
        <v>43</v>
      </c>
      <c r="M8891" s="7" t="s">
        <v>169</v>
      </c>
      <c r="N8891" s="7" t="s">
        <v>743</v>
      </c>
      <c r="O8891" s="8" t="s">
        <v>32</v>
      </c>
      <c r="P8891" s="8" t="s">
        <v>22</v>
      </c>
      <c r="Q8891" s="8" t="s">
        <v>44359</v>
      </c>
      <c r="R8891" s="8" t="s">
        <v>46</v>
      </c>
      <c r="S8891" s="7" t="s">
        <v>44360</v>
      </c>
      <c r="T8891" s="7" t="s">
        <v>44361</v>
      </c>
    </row>
    <row r="8892" customHeight="1" spans="1:20">
      <c r="A8892" s="6">
        <v>45221</v>
      </c>
      <c r="B8892" s="7" t="s">
        <v>44362</v>
      </c>
      <c r="C8892" s="7" t="s">
        <v>783</v>
      </c>
      <c r="D8892" s="8" t="s">
        <v>22</v>
      </c>
      <c r="E8892" s="7" t="s">
        <v>44363</v>
      </c>
      <c r="F8892" s="7" t="s">
        <v>44364</v>
      </c>
      <c r="G8892" s="8" t="s">
        <v>82</v>
      </c>
      <c r="H8892" s="8" t="s">
        <v>22</v>
      </c>
      <c r="I8892" s="8" t="s">
        <v>168</v>
      </c>
      <c r="J8892" s="8" t="s">
        <v>27</v>
      </c>
      <c r="K8892" s="8" t="s">
        <v>28</v>
      </c>
      <c r="L8892" s="8" t="s">
        <v>43</v>
      </c>
      <c r="M8892" s="7" t="s">
        <v>169</v>
      </c>
      <c r="N8892" s="7" t="s">
        <v>743</v>
      </c>
      <c r="O8892" s="8" t="s">
        <v>32</v>
      </c>
      <c r="P8892" s="8" t="s">
        <v>22</v>
      </c>
      <c r="Q8892" s="8" t="s">
        <v>44365</v>
      </c>
      <c r="R8892" s="8" t="s">
        <v>46</v>
      </c>
      <c r="S8892" s="7" t="s">
        <v>44366</v>
      </c>
      <c r="T8892" s="7" t="s">
        <v>7476</v>
      </c>
    </row>
    <row r="8893" customHeight="1" spans="1:20">
      <c r="A8893" s="6">
        <v>45221</v>
      </c>
      <c r="B8893" s="7" t="s">
        <v>44367</v>
      </c>
      <c r="C8893" s="7" t="s">
        <v>783</v>
      </c>
      <c r="D8893" s="8" t="s">
        <v>22</v>
      </c>
      <c r="E8893" s="7" t="s">
        <v>44368</v>
      </c>
      <c r="F8893" s="7" t="s">
        <v>44369</v>
      </c>
      <c r="G8893" s="8" t="s">
        <v>82</v>
      </c>
      <c r="H8893" s="8" t="s">
        <v>22</v>
      </c>
      <c r="I8893" s="8" t="s">
        <v>168</v>
      </c>
      <c r="J8893" s="8" t="s">
        <v>27</v>
      </c>
      <c r="K8893" s="8" t="s">
        <v>28</v>
      </c>
      <c r="L8893" s="8" t="s">
        <v>43</v>
      </c>
      <c r="M8893" s="7" t="s">
        <v>169</v>
      </c>
      <c r="N8893" s="7" t="s">
        <v>743</v>
      </c>
      <c r="O8893" s="8" t="s">
        <v>32</v>
      </c>
      <c r="P8893" s="8" t="s">
        <v>22</v>
      </c>
      <c r="Q8893" s="8" t="s">
        <v>44370</v>
      </c>
      <c r="R8893" s="8" t="s">
        <v>46</v>
      </c>
      <c r="S8893" s="7" t="s">
        <v>44371</v>
      </c>
      <c r="T8893" s="7" t="s">
        <v>44372</v>
      </c>
    </row>
    <row r="8894" customHeight="1" spans="1:20">
      <c r="A8894" s="6">
        <v>45221</v>
      </c>
      <c r="B8894" s="7" t="s">
        <v>44373</v>
      </c>
      <c r="C8894" s="7" t="s">
        <v>783</v>
      </c>
      <c r="D8894" s="8" t="s">
        <v>22</v>
      </c>
      <c r="E8894" s="7" t="s">
        <v>44374</v>
      </c>
      <c r="F8894" s="7" t="s">
        <v>39753</v>
      </c>
      <c r="G8894" s="8" t="s">
        <v>82</v>
      </c>
      <c r="H8894" s="8" t="s">
        <v>148</v>
      </c>
      <c r="I8894" s="8" t="s">
        <v>448</v>
      </c>
      <c r="J8894" s="8" t="s">
        <v>27</v>
      </c>
      <c r="K8894" s="8" t="s">
        <v>28</v>
      </c>
      <c r="L8894" s="8" t="s">
        <v>43</v>
      </c>
      <c r="M8894" s="7" t="s">
        <v>169</v>
      </c>
      <c r="N8894" s="7" t="s">
        <v>743</v>
      </c>
      <c r="O8894" s="8" t="s">
        <v>32</v>
      </c>
      <c r="P8894" s="8" t="s">
        <v>22</v>
      </c>
      <c r="Q8894" s="8" t="s">
        <v>44375</v>
      </c>
      <c r="R8894" s="8" t="s">
        <v>46</v>
      </c>
      <c r="S8894" s="7" t="s">
        <v>44376</v>
      </c>
      <c r="T8894" s="7" t="s">
        <v>44377</v>
      </c>
    </row>
    <row r="8895" customHeight="1" spans="1:20">
      <c r="A8895" s="6">
        <v>45221</v>
      </c>
      <c r="B8895" s="7" t="s">
        <v>44378</v>
      </c>
      <c r="C8895" s="7" t="s">
        <v>783</v>
      </c>
      <c r="D8895" s="8" t="s">
        <v>22</v>
      </c>
      <c r="E8895" s="7" t="s">
        <v>44379</v>
      </c>
      <c r="F8895" s="7" t="s">
        <v>44380</v>
      </c>
      <c r="G8895" s="8" t="s">
        <v>247</v>
      </c>
      <c r="H8895" s="8" t="s">
        <v>22</v>
      </c>
      <c r="I8895" s="8" t="s">
        <v>253</v>
      </c>
      <c r="J8895" s="8" t="s">
        <v>27</v>
      </c>
      <c r="K8895" s="8" t="s">
        <v>28</v>
      </c>
      <c r="L8895" s="8" t="s">
        <v>43</v>
      </c>
      <c r="M8895" s="7" t="s">
        <v>30</v>
      </c>
      <c r="N8895" s="7" t="s">
        <v>743</v>
      </c>
      <c r="O8895" s="8" t="s">
        <v>32</v>
      </c>
      <c r="P8895" s="8" t="s">
        <v>22</v>
      </c>
      <c r="Q8895" s="8" t="s">
        <v>44381</v>
      </c>
      <c r="R8895" s="8" t="s">
        <v>46</v>
      </c>
      <c r="S8895" s="7" t="s">
        <v>44382</v>
      </c>
      <c r="T8895" s="7" t="s">
        <v>44383</v>
      </c>
    </row>
    <row r="8896" customHeight="1" spans="1:20">
      <c r="A8896" s="6">
        <v>45221</v>
      </c>
      <c r="B8896" s="7" t="s">
        <v>44384</v>
      </c>
      <c r="C8896" s="7" t="s">
        <v>783</v>
      </c>
      <c r="D8896" s="8" t="s">
        <v>22</v>
      </c>
      <c r="E8896" s="7" t="s">
        <v>44385</v>
      </c>
      <c r="F8896" s="7" t="s">
        <v>44386</v>
      </c>
      <c r="G8896" s="8" t="s">
        <v>82</v>
      </c>
      <c r="H8896" s="8" t="s">
        <v>1452</v>
      </c>
      <c r="I8896" s="8" t="s">
        <v>207</v>
      </c>
      <c r="J8896" s="8" t="s">
        <v>27</v>
      </c>
      <c r="K8896" s="8" t="s">
        <v>28</v>
      </c>
      <c r="L8896" s="8" t="s">
        <v>43</v>
      </c>
      <c r="M8896" s="7" t="s">
        <v>169</v>
      </c>
      <c r="N8896" s="7" t="s">
        <v>743</v>
      </c>
      <c r="O8896" s="8" t="s">
        <v>32</v>
      </c>
      <c r="P8896" s="8" t="s">
        <v>22</v>
      </c>
      <c r="Q8896" s="8" t="s">
        <v>44387</v>
      </c>
      <c r="R8896" s="8" t="s">
        <v>46</v>
      </c>
      <c r="S8896" s="7" t="s">
        <v>44388</v>
      </c>
      <c r="T8896" s="7" t="s">
        <v>44389</v>
      </c>
    </row>
    <row r="8897" customHeight="1" spans="1:20">
      <c r="A8897" s="6">
        <v>45221</v>
      </c>
      <c r="B8897" s="7" t="s">
        <v>44390</v>
      </c>
      <c r="C8897" s="7" t="s">
        <v>783</v>
      </c>
      <c r="D8897" s="8" t="s">
        <v>22</v>
      </c>
      <c r="E8897" s="7" t="s">
        <v>44391</v>
      </c>
      <c r="F8897" s="7" t="s">
        <v>44392</v>
      </c>
      <c r="G8897" s="8" t="s">
        <v>82</v>
      </c>
      <c r="H8897" s="8" t="s">
        <v>110</v>
      </c>
      <c r="I8897" s="8" t="s">
        <v>168</v>
      </c>
      <c r="J8897" s="8" t="s">
        <v>27</v>
      </c>
      <c r="K8897" s="8" t="s">
        <v>28</v>
      </c>
      <c r="L8897" s="8" t="s">
        <v>43</v>
      </c>
      <c r="M8897" s="7" t="s">
        <v>169</v>
      </c>
      <c r="N8897" s="7" t="s">
        <v>743</v>
      </c>
      <c r="O8897" s="8" t="s">
        <v>32</v>
      </c>
      <c r="P8897" s="8" t="s">
        <v>22</v>
      </c>
      <c r="Q8897" s="8" t="s">
        <v>44393</v>
      </c>
      <c r="R8897" s="8" t="s">
        <v>46</v>
      </c>
      <c r="S8897" s="7" t="s">
        <v>44394</v>
      </c>
      <c r="T8897" s="7" t="s">
        <v>44395</v>
      </c>
    </row>
    <row r="8898" customHeight="1" spans="1:20">
      <c r="A8898" s="6">
        <v>45221</v>
      </c>
      <c r="B8898" s="7" t="s">
        <v>44396</v>
      </c>
      <c r="C8898" s="7" t="s">
        <v>783</v>
      </c>
      <c r="D8898" s="8" t="s">
        <v>22</v>
      </c>
      <c r="E8898" s="7" t="s">
        <v>44397</v>
      </c>
      <c r="F8898" s="7" t="s">
        <v>44398</v>
      </c>
      <c r="G8898" s="8" t="s">
        <v>82</v>
      </c>
      <c r="H8898" s="8" t="s">
        <v>110</v>
      </c>
      <c r="I8898" s="8" t="s">
        <v>168</v>
      </c>
      <c r="J8898" s="8" t="s">
        <v>27</v>
      </c>
      <c r="K8898" s="8" t="s">
        <v>28</v>
      </c>
      <c r="L8898" s="8" t="s">
        <v>43</v>
      </c>
      <c r="M8898" s="7" t="s">
        <v>169</v>
      </c>
      <c r="N8898" s="7" t="s">
        <v>743</v>
      </c>
      <c r="O8898" s="8" t="s">
        <v>32</v>
      </c>
      <c r="P8898" s="8" t="s">
        <v>22</v>
      </c>
      <c r="Q8898" s="8" t="s">
        <v>44399</v>
      </c>
      <c r="R8898" s="8" t="s">
        <v>46</v>
      </c>
      <c r="S8898" s="7" t="s">
        <v>44400</v>
      </c>
      <c r="T8898" s="7" t="s">
        <v>44401</v>
      </c>
    </row>
    <row r="8899" customHeight="1" spans="1:20">
      <c r="A8899" s="6">
        <v>45221</v>
      </c>
      <c r="B8899" s="7" t="s">
        <v>44402</v>
      </c>
      <c r="C8899" s="7" t="s">
        <v>5213</v>
      </c>
      <c r="D8899" s="8" t="s">
        <v>22</v>
      </c>
      <c r="E8899" s="7" t="s">
        <v>44403</v>
      </c>
      <c r="F8899" s="7" t="s">
        <v>44404</v>
      </c>
      <c r="G8899" s="8" t="s">
        <v>130</v>
      </c>
      <c r="H8899" s="8" t="s">
        <v>22</v>
      </c>
      <c r="I8899" s="8" t="s">
        <v>155</v>
      </c>
      <c r="J8899" s="8" t="s">
        <v>27</v>
      </c>
      <c r="K8899" s="8" t="s">
        <v>28</v>
      </c>
      <c r="L8899" s="8" t="s">
        <v>43</v>
      </c>
      <c r="M8899" s="7" t="s">
        <v>44</v>
      </c>
      <c r="N8899" s="7" t="s">
        <v>208</v>
      </c>
      <c r="O8899" s="8" t="s">
        <v>32</v>
      </c>
      <c r="P8899" s="8" t="s">
        <v>22</v>
      </c>
      <c r="Q8899" s="8" t="s">
        <v>44405</v>
      </c>
      <c r="R8899" s="8" t="s">
        <v>46</v>
      </c>
      <c r="S8899" s="7" t="s">
        <v>44406</v>
      </c>
      <c r="T8899" s="7" t="s">
        <v>44407</v>
      </c>
    </row>
    <row r="8900" customHeight="1" spans="1:20">
      <c r="A8900" s="6">
        <v>45221</v>
      </c>
      <c r="B8900" s="7" t="s">
        <v>44408</v>
      </c>
      <c r="C8900" s="7" t="s">
        <v>783</v>
      </c>
      <c r="D8900" s="8" t="s">
        <v>22</v>
      </c>
      <c r="E8900" s="7" t="s">
        <v>44409</v>
      </c>
      <c r="F8900" s="7" t="s">
        <v>44410</v>
      </c>
      <c r="G8900" s="8" t="s">
        <v>82</v>
      </c>
      <c r="H8900" s="8" t="s">
        <v>22</v>
      </c>
      <c r="I8900" s="8" t="s">
        <v>207</v>
      </c>
      <c r="J8900" s="8" t="s">
        <v>27</v>
      </c>
      <c r="K8900" s="8" t="s">
        <v>28</v>
      </c>
      <c r="L8900" s="8" t="s">
        <v>43</v>
      </c>
      <c r="M8900" s="7" t="s">
        <v>169</v>
      </c>
      <c r="N8900" s="7" t="s">
        <v>743</v>
      </c>
      <c r="O8900" s="8" t="s">
        <v>32</v>
      </c>
      <c r="P8900" s="8" t="s">
        <v>22</v>
      </c>
      <c r="Q8900" s="8" t="s">
        <v>44411</v>
      </c>
      <c r="R8900" s="8" t="s">
        <v>46</v>
      </c>
      <c r="S8900" s="7" t="s">
        <v>44412</v>
      </c>
      <c r="T8900" s="7" t="s">
        <v>44413</v>
      </c>
    </row>
    <row r="8901" customHeight="1" spans="1:20">
      <c r="A8901" s="6">
        <v>45221</v>
      </c>
      <c r="B8901" s="7" t="s">
        <v>44414</v>
      </c>
      <c r="C8901" s="7" t="s">
        <v>783</v>
      </c>
      <c r="D8901" s="8" t="s">
        <v>22</v>
      </c>
      <c r="E8901" s="7" t="s">
        <v>44415</v>
      </c>
      <c r="F8901" s="7" t="s">
        <v>44416</v>
      </c>
      <c r="G8901" s="8" t="s">
        <v>82</v>
      </c>
      <c r="H8901" s="8" t="s">
        <v>22</v>
      </c>
      <c r="I8901" s="8" t="s">
        <v>1072</v>
      </c>
      <c r="J8901" s="8" t="s">
        <v>27</v>
      </c>
      <c r="K8901" s="8" t="s">
        <v>28</v>
      </c>
      <c r="L8901" s="8" t="s">
        <v>43</v>
      </c>
      <c r="M8901" s="7" t="s">
        <v>169</v>
      </c>
      <c r="N8901" s="7" t="s">
        <v>743</v>
      </c>
      <c r="O8901" s="8" t="s">
        <v>32</v>
      </c>
      <c r="P8901" s="8" t="s">
        <v>22</v>
      </c>
      <c r="Q8901" s="8" t="s">
        <v>44417</v>
      </c>
      <c r="R8901" s="8" t="s">
        <v>46</v>
      </c>
      <c r="S8901" s="7" t="s">
        <v>44418</v>
      </c>
      <c r="T8901" s="7" t="s">
        <v>29688</v>
      </c>
    </row>
    <row r="8902" customHeight="1" spans="1:20">
      <c r="A8902" s="6">
        <v>45221</v>
      </c>
      <c r="B8902" s="7" t="s">
        <v>44419</v>
      </c>
      <c r="C8902" s="7" t="s">
        <v>783</v>
      </c>
      <c r="D8902" s="8" t="s">
        <v>22</v>
      </c>
      <c r="E8902" s="7" t="s">
        <v>44420</v>
      </c>
      <c r="F8902" s="7" t="s">
        <v>44421</v>
      </c>
      <c r="G8902" s="8" t="s">
        <v>82</v>
      </c>
      <c r="H8902" s="8" t="s">
        <v>110</v>
      </c>
      <c r="I8902" s="8" t="s">
        <v>42</v>
      </c>
      <c r="J8902" s="8" t="s">
        <v>27</v>
      </c>
      <c r="K8902" s="8" t="s">
        <v>28</v>
      </c>
      <c r="L8902" s="8" t="s">
        <v>43</v>
      </c>
      <c r="M8902" s="7" t="s">
        <v>169</v>
      </c>
      <c r="N8902" s="7" t="s">
        <v>743</v>
      </c>
      <c r="O8902" s="8" t="s">
        <v>32</v>
      </c>
      <c r="P8902" s="8" t="s">
        <v>22</v>
      </c>
      <c r="Q8902" s="8" t="s">
        <v>44422</v>
      </c>
      <c r="R8902" s="8" t="s">
        <v>46</v>
      </c>
      <c r="S8902" s="7" t="s">
        <v>44423</v>
      </c>
      <c r="T8902" s="7" t="s">
        <v>44424</v>
      </c>
    </row>
    <row r="8903" customHeight="1" spans="1:20">
      <c r="A8903" s="6">
        <v>45221</v>
      </c>
      <c r="B8903" s="7" t="s">
        <v>44425</v>
      </c>
      <c r="C8903" s="7" t="s">
        <v>19626</v>
      </c>
      <c r="D8903" s="8" t="s">
        <v>22</v>
      </c>
      <c r="E8903" s="7" t="s">
        <v>44426</v>
      </c>
      <c r="F8903" s="7" t="s">
        <v>44421</v>
      </c>
      <c r="G8903" s="8" t="s">
        <v>82</v>
      </c>
      <c r="H8903" s="8" t="s">
        <v>110</v>
      </c>
      <c r="I8903" s="8" t="s">
        <v>54</v>
      </c>
      <c r="J8903" s="8" t="s">
        <v>27</v>
      </c>
      <c r="K8903" s="8" t="s">
        <v>28</v>
      </c>
      <c r="L8903" s="8" t="s">
        <v>43</v>
      </c>
      <c r="M8903" s="7" t="s">
        <v>30</v>
      </c>
      <c r="N8903" s="7" t="s">
        <v>31</v>
      </c>
      <c r="O8903" s="8" t="s">
        <v>32</v>
      </c>
      <c r="P8903" s="8" t="s">
        <v>22</v>
      </c>
      <c r="Q8903" s="8" t="s">
        <v>44427</v>
      </c>
      <c r="R8903" s="8" t="s">
        <v>46</v>
      </c>
      <c r="S8903" s="7" t="s">
        <v>44428</v>
      </c>
      <c r="T8903" s="7" t="s">
        <v>44429</v>
      </c>
    </row>
    <row r="8904" customHeight="1" spans="1:20">
      <c r="A8904" s="6">
        <v>45221</v>
      </c>
      <c r="B8904" s="7" t="s">
        <v>44430</v>
      </c>
      <c r="C8904" s="7" t="s">
        <v>1167</v>
      </c>
      <c r="D8904" s="8" t="s">
        <v>22</v>
      </c>
      <c r="E8904" s="7" t="s">
        <v>44431</v>
      </c>
      <c r="F8904" s="7" t="s">
        <v>44432</v>
      </c>
      <c r="G8904" s="8" t="s">
        <v>41</v>
      </c>
      <c r="H8904" s="8" t="s">
        <v>22</v>
      </c>
      <c r="I8904" s="8" t="s">
        <v>26</v>
      </c>
      <c r="J8904" s="8" t="s">
        <v>27</v>
      </c>
      <c r="K8904" s="8" t="s">
        <v>28</v>
      </c>
      <c r="L8904" s="8" t="s">
        <v>29</v>
      </c>
      <c r="M8904" s="7" t="s">
        <v>30</v>
      </c>
      <c r="N8904" s="7" t="s">
        <v>31</v>
      </c>
      <c r="O8904" s="8" t="s">
        <v>32</v>
      </c>
      <c r="P8904" s="8" t="s">
        <v>22</v>
      </c>
      <c r="Q8904" s="8" t="s">
        <v>44433</v>
      </c>
      <c r="R8904" s="8" t="s">
        <v>34</v>
      </c>
      <c r="S8904" s="7" t="s">
        <v>44434</v>
      </c>
      <c r="T8904" s="7" t="s">
        <v>44435</v>
      </c>
    </row>
    <row r="8905" customHeight="1" spans="1:20">
      <c r="A8905" s="6">
        <v>45221</v>
      </c>
      <c r="B8905" s="7" t="s">
        <v>44436</v>
      </c>
      <c r="C8905" s="7" t="s">
        <v>3819</v>
      </c>
      <c r="D8905" s="8" t="s">
        <v>22</v>
      </c>
      <c r="E8905" s="7" t="s">
        <v>44437</v>
      </c>
      <c r="F8905" s="7" t="s">
        <v>44438</v>
      </c>
      <c r="G8905" s="8" t="s">
        <v>53</v>
      </c>
      <c r="H8905" s="8" t="s">
        <v>22</v>
      </c>
      <c r="I8905" s="8" t="s">
        <v>253</v>
      </c>
      <c r="J8905" s="8" t="s">
        <v>27</v>
      </c>
      <c r="K8905" s="8" t="s">
        <v>28</v>
      </c>
      <c r="L8905" s="8" t="s">
        <v>43</v>
      </c>
      <c r="M8905" s="7" t="s">
        <v>44</v>
      </c>
      <c r="N8905" s="7" t="s">
        <v>31</v>
      </c>
      <c r="O8905" s="8" t="s">
        <v>32</v>
      </c>
      <c r="P8905" s="8" t="s">
        <v>22</v>
      </c>
      <c r="Q8905" s="8" t="s">
        <v>44439</v>
      </c>
      <c r="R8905" s="8" t="s">
        <v>46</v>
      </c>
      <c r="S8905" s="7" t="s">
        <v>44440</v>
      </c>
      <c r="T8905" s="7" t="s">
        <v>44441</v>
      </c>
    </row>
    <row r="8906" customHeight="1" spans="1:20">
      <c r="A8906" s="6">
        <v>45221</v>
      </c>
      <c r="B8906" s="7" t="s">
        <v>44442</v>
      </c>
      <c r="C8906" s="7" t="s">
        <v>5035</v>
      </c>
      <c r="D8906" s="8" t="s">
        <v>22</v>
      </c>
      <c r="E8906" s="7" t="s">
        <v>44443</v>
      </c>
      <c r="F8906" s="7" t="s">
        <v>42551</v>
      </c>
      <c r="G8906" s="8" t="s">
        <v>25</v>
      </c>
      <c r="H8906" s="8" t="s">
        <v>22</v>
      </c>
      <c r="I8906" s="8" t="s">
        <v>26</v>
      </c>
      <c r="J8906" s="8" t="s">
        <v>27</v>
      </c>
      <c r="K8906" s="8" t="s">
        <v>76</v>
      </c>
      <c r="L8906" s="8" t="s">
        <v>29</v>
      </c>
      <c r="M8906" s="7" t="s">
        <v>44</v>
      </c>
      <c r="N8906" s="7" t="s">
        <v>31</v>
      </c>
      <c r="O8906" s="8" t="s">
        <v>32</v>
      </c>
      <c r="P8906" s="8" t="s">
        <v>22</v>
      </c>
      <c r="Q8906" s="8" t="s">
        <v>44444</v>
      </c>
      <c r="R8906" s="8" t="s">
        <v>34</v>
      </c>
      <c r="S8906" s="7" t="s">
        <v>44445</v>
      </c>
      <c r="T8906" s="7" t="s">
        <v>44446</v>
      </c>
    </row>
    <row r="8907" customHeight="1" spans="1:20">
      <c r="A8907" s="6">
        <v>45221</v>
      </c>
      <c r="B8907" s="7" t="s">
        <v>44447</v>
      </c>
      <c r="C8907" s="7" t="s">
        <v>393</v>
      </c>
      <c r="D8907" s="8" t="s">
        <v>22</v>
      </c>
      <c r="E8907" s="7" t="s">
        <v>44448</v>
      </c>
      <c r="F8907" s="7" t="s">
        <v>37310</v>
      </c>
      <c r="G8907" s="8" t="s">
        <v>41</v>
      </c>
      <c r="H8907" s="8" t="s">
        <v>22</v>
      </c>
      <c r="I8907" s="8" t="s">
        <v>26</v>
      </c>
      <c r="J8907" s="8" t="s">
        <v>27</v>
      </c>
      <c r="K8907" s="8" t="s">
        <v>76</v>
      </c>
      <c r="L8907" s="8" t="s">
        <v>29</v>
      </c>
      <c r="M8907" s="7" t="s">
        <v>30</v>
      </c>
      <c r="N8907" s="7" t="s">
        <v>31</v>
      </c>
      <c r="O8907" s="8" t="s">
        <v>32</v>
      </c>
      <c r="P8907" s="8" t="s">
        <v>22</v>
      </c>
      <c r="Q8907" s="8" t="s">
        <v>44449</v>
      </c>
      <c r="R8907" s="8" t="s">
        <v>34</v>
      </c>
      <c r="S8907" s="7" t="s">
        <v>44450</v>
      </c>
      <c r="T8907" s="7" t="s">
        <v>44451</v>
      </c>
    </row>
    <row r="8908" customHeight="1" spans="1:20">
      <c r="A8908" s="6">
        <v>45221</v>
      </c>
      <c r="B8908" s="7" t="s">
        <v>44452</v>
      </c>
      <c r="C8908" s="7" t="s">
        <v>5213</v>
      </c>
      <c r="D8908" s="8" t="s">
        <v>22</v>
      </c>
      <c r="E8908" s="7" t="s">
        <v>44453</v>
      </c>
      <c r="F8908" s="7" t="s">
        <v>44454</v>
      </c>
      <c r="G8908" s="8" t="s">
        <v>130</v>
      </c>
      <c r="H8908" s="8" t="s">
        <v>22</v>
      </c>
      <c r="I8908" s="8" t="s">
        <v>241</v>
      </c>
      <c r="J8908" s="8" t="s">
        <v>27</v>
      </c>
      <c r="K8908" s="8" t="s">
        <v>28</v>
      </c>
      <c r="L8908" s="8" t="s">
        <v>43</v>
      </c>
      <c r="M8908" s="7" t="s">
        <v>44</v>
      </c>
      <c r="N8908" s="7" t="s">
        <v>208</v>
      </c>
      <c r="O8908" s="8" t="s">
        <v>32</v>
      </c>
      <c r="P8908" s="8" t="s">
        <v>22</v>
      </c>
      <c r="Q8908" s="8" t="s">
        <v>44455</v>
      </c>
      <c r="R8908" s="8" t="s">
        <v>46</v>
      </c>
      <c r="S8908" s="7" t="s">
        <v>44456</v>
      </c>
      <c r="T8908" s="7" t="s">
        <v>44457</v>
      </c>
    </row>
    <row r="8909" customHeight="1" spans="1:20">
      <c r="A8909" s="6">
        <v>45221</v>
      </c>
      <c r="B8909" s="7" t="s">
        <v>44458</v>
      </c>
      <c r="C8909" s="7" t="s">
        <v>6717</v>
      </c>
      <c r="D8909" s="8" t="s">
        <v>22</v>
      </c>
      <c r="E8909" s="7" t="s">
        <v>44152</v>
      </c>
      <c r="F8909" s="7" t="s">
        <v>44153</v>
      </c>
      <c r="G8909" s="8" t="s">
        <v>130</v>
      </c>
      <c r="H8909" s="8" t="s">
        <v>22</v>
      </c>
      <c r="I8909" s="8" t="s">
        <v>26</v>
      </c>
      <c r="J8909" s="8" t="s">
        <v>27</v>
      </c>
      <c r="K8909" s="8" t="s">
        <v>76</v>
      </c>
      <c r="L8909" s="8" t="s">
        <v>29</v>
      </c>
      <c r="M8909" s="7" t="s">
        <v>44</v>
      </c>
      <c r="N8909" s="7" t="s">
        <v>31</v>
      </c>
      <c r="O8909" s="8" t="s">
        <v>32</v>
      </c>
      <c r="P8909" s="8" t="s">
        <v>22</v>
      </c>
      <c r="Q8909" s="8" t="s">
        <v>44459</v>
      </c>
      <c r="R8909" s="8" t="s">
        <v>34</v>
      </c>
      <c r="S8909" s="7" t="s">
        <v>44460</v>
      </c>
      <c r="T8909" s="7" t="s">
        <v>44461</v>
      </c>
    </row>
    <row r="8910" customHeight="1" spans="1:20">
      <c r="A8910" s="6">
        <v>45221</v>
      </c>
      <c r="B8910" s="7" t="s">
        <v>44462</v>
      </c>
      <c r="C8910" s="7" t="s">
        <v>5035</v>
      </c>
      <c r="D8910" s="8" t="s">
        <v>22</v>
      </c>
      <c r="E8910" s="7" t="s">
        <v>44463</v>
      </c>
      <c r="F8910" s="7" t="s">
        <v>44464</v>
      </c>
      <c r="G8910" s="8" t="s">
        <v>53</v>
      </c>
      <c r="H8910" s="8" t="s">
        <v>22</v>
      </c>
      <c r="I8910" s="8" t="s">
        <v>26</v>
      </c>
      <c r="J8910" s="8" t="s">
        <v>27</v>
      </c>
      <c r="K8910" s="8" t="s">
        <v>76</v>
      </c>
      <c r="L8910" s="8" t="s">
        <v>29</v>
      </c>
      <c r="M8910" s="7" t="s">
        <v>30</v>
      </c>
      <c r="N8910" s="7" t="s">
        <v>31</v>
      </c>
      <c r="O8910" s="8" t="s">
        <v>32</v>
      </c>
      <c r="P8910" s="8" t="s">
        <v>22</v>
      </c>
      <c r="Q8910" s="8" t="s">
        <v>44465</v>
      </c>
      <c r="R8910" s="8" t="s">
        <v>34</v>
      </c>
      <c r="S8910" s="7" t="s">
        <v>44466</v>
      </c>
      <c r="T8910" s="7" t="s">
        <v>44467</v>
      </c>
    </row>
    <row r="8911" customHeight="1" spans="1:20">
      <c r="A8911" s="6">
        <v>45221</v>
      </c>
      <c r="B8911" s="7" t="s">
        <v>44468</v>
      </c>
      <c r="C8911" s="7" t="s">
        <v>19115</v>
      </c>
      <c r="D8911" s="8" t="s">
        <v>22</v>
      </c>
      <c r="E8911" s="7" t="s">
        <v>44469</v>
      </c>
      <c r="F8911" s="7" t="s">
        <v>44470</v>
      </c>
      <c r="G8911" s="8" t="s">
        <v>69</v>
      </c>
      <c r="H8911" s="8" t="s">
        <v>22</v>
      </c>
      <c r="I8911" s="8" t="s">
        <v>75</v>
      </c>
      <c r="J8911" s="8" t="s">
        <v>27</v>
      </c>
      <c r="K8911" s="8" t="s">
        <v>28</v>
      </c>
      <c r="L8911" s="8" t="s">
        <v>43</v>
      </c>
      <c r="M8911" s="7" t="s">
        <v>44</v>
      </c>
      <c r="N8911" s="7" t="s">
        <v>743</v>
      </c>
      <c r="O8911" s="8" t="s">
        <v>32</v>
      </c>
      <c r="P8911" s="8" t="s">
        <v>22</v>
      </c>
      <c r="Q8911" s="8" t="s">
        <v>44471</v>
      </c>
      <c r="R8911" s="8" t="s">
        <v>46</v>
      </c>
      <c r="S8911" s="7" t="s">
        <v>44472</v>
      </c>
      <c r="T8911" s="7" t="s">
        <v>22</v>
      </c>
    </row>
    <row r="8912" customHeight="1" spans="1:20">
      <c r="A8912" s="6">
        <v>45221</v>
      </c>
      <c r="B8912" s="7" t="s">
        <v>44473</v>
      </c>
      <c r="C8912" s="7" t="s">
        <v>6907</v>
      </c>
      <c r="D8912" s="8" t="s">
        <v>22</v>
      </c>
      <c r="E8912" s="7" t="s">
        <v>44474</v>
      </c>
      <c r="F8912" s="7" t="s">
        <v>44475</v>
      </c>
      <c r="G8912" s="8" t="s">
        <v>25</v>
      </c>
      <c r="H8912" s="8" t="s">
        <v>22</v>
      </c>
      <c r="I8912" s="8" t="s">
        <v>14042</v>
      </c>
      <c r="J8912" s="8" t="s">
        <v>27</v>
      </c>
      <c r="K8912" s="8" t="s">
        <v>195</v>
      </c>
      <c r="L8912" s="8" t="s">
        <v>22</v>
      </c>
      <c r="M8912" s="7" t="s">
        <v>30</v>
      </c>
      <c r="N8912" s="7" t="s">
        <v>743</v>
      </c>
      <c r="O8912" s="8" t="s">
        <v>32</v>
      </c>
      <c r="P8912" s="8" t="s">
        <v>22</v>
      </c>
      <c r="Q8912" s="8" t="s">
        <v>44476</v>
      </c>
      <c r="R8912" s="8" t="s">
        <v>46</v>
      </c>
      <c r="S8912" s="7" t="s">
        <v>44477</v>
      </c>
      <c r="T8912" s="7" t="s">
        <v>44478</v>
      </c>
    </row>
    <row r="8913" customHeight="1" spans="1:20">
      <c r="A8913" s="6">
        <v>45221</v>
      </c>
      <c r="B8913" s="7" t="s">
        <v>44479</v>
      </c>
      <c r="C8913" s="7" t="s">
        <v>6918</v>
      </c>
      <c r="D8913" s="8" t="s">
        <v>22</v>
      </c>
      <c r="E8913" s="7" t="s">
        <v>27753</v>
      </c>
      <c r="F8913" s="7" t="s">
        <v>27754</v>
      </c>
      <c r="G8913" s="8" t="s">
        <v>82</v>
      </c>
      <c r="H8913" s="8" t="s">
        <v>22</v>
      </c>
      <c r="I8913" s="8" t="s">
        <v>235</v>
      </c>
      <c r="J8913" s="8" t="s">
        <v>27</v>
      </c>
      <c r="K8913" s="8" t="s">
        <v>28</v>
      </c>
      <c r="L8913" s="8" t="s">
        <v>43</v>
      </c>
      <c r="M8913" s="7" t="s">
        <v>44</v>
      </c>
      <c r="N8913" s="7" t="s">
        <v>743</v>
      </c>
      <c r="O8913" s="8" t="s">
        <v>32</v>
      </c>
      <c r="P8913" s="8" t="s">
        <v>22</v>
      </c>
      <c r="Q8913" s="8" t="s">
        <v>44480</v>
      </c>
      <c r="R8913" s="8" t="s">
        <v>46</v>
      </c>
      <c r="S8913" s="7" t="s">
        <v>44481</v>
      </c>
      <c r="T8913" s="7" t="s">
        <v>44482</v>
      </c>
    </row>
    <row r="8914" customHeight="1" spans="1:20">
      <c r="A8914" s="6">
        <v>45221</v>
      </c>
      <c r="B8914" s="7" t="s">
        <v>44483</v>
      </c>
      <c r="C8914" s="7" t="s">
        <v>9326</v>
      </c>
      <c r="D8914" s="8" t="s">
        <v>22</v>
      </c>
      <c r="E8914" s="7" t="s">
        <v>44484</v>
      </c>
      <c r="F8914" s="7" t="s">
        <v>44485</v>
      </c>
      <c r="G8914" s="8" t="s">
        <v>62</v>
      </c>
      <c r="H8914" s="8" t="s">
        <v>22</v>
      </c>
      <c r="I8914" s="8" t="s">
        <v>1181</v>
      </c>
      <c r="J8914" s="8" t="s">
        <v>27</v>
      </c>
      <c r="K8914" s="8" t="s">
        <v>28</v>
      </c>
      <c r="L8914" s="8" t="s">
        <v>43</v>
      </c>
      <c r="M8914" s="7" t="s">
        <v>44</v>
      </c>
      <c r="N8914" s="7" t="s">
        <v>31</v>
      </c>
      <c r="O8914" s="8" t="s">
        <v>32</v>
      </c>
      <c r="P8914" s="8" t="s">
        <v>22</v>
      </c>
      <c r="Q8914" s="8" t="s">
        <v>44486</v>
      </c>
      <c r="R8914" s="8" t="s">
        <v>46</v>
      </c>
      <c r="S8914" s="7" t="s">
        <v>44487</v>
      </c>
      <c r="T8914" s="7" t="s">
        <v>44488</v>
      </c>
    </row>
    <row r="8915" customHeight="1" spans="1:20">
      <c r="A8915" s="6">
        <v>45221</v>
      </c>
      <c r="B8915" s="7" t="s">
        <v>44489</v>
      </c>
      <c r="C8915" s="7" t="s">
        <v>44490</v>
      </c>
      <c r="D8915" s="8" t="s">
        <v>22</v>
      </c>
      <c r="E8915" s="7" t="s">
        <v>44491</v>
      </c>
      <c r="F8915" s="7" t="s">
        <v>44492</v>
      </c>
      <c r="G8915" s="8" t="s">
        <v>69</v>
      </c>
      <c r="H8915" s="8" t="s">
        <v>22</v>
      </c>
      <c r="I8915" s="8" t="s">
        <v>412</v>
      </c>
      <c r="J8915" s="8" t="s">
        <v>27</v>
      </c>
      <c r="K8915" s="8" t="s">
        <v>28</v>
      </c>
      <c r="L8915" s="8" t="s">
        <v>43</v>
      </c>
      <c r="M8915" s="7" t="s">
        <v>30</v>
      </c>
      <c r="N8915" s="7" t="s">
        <v>31</v>
      </c>
      <c r="O8915" s="8" t="s">
        <v>32</v>
      </c>
      <c r="P8915" s="8" t="s">
        <v>22</v>
      </c>
      <c r="Q8915" s="8" t="s">
        <v>44493</v>
      </c>
      <c r="R8915" s="8" t="s">
        <v>46</v>
      </c>
      <c r="S8915" s="7" t="s">
        <v>44494</v>
      </c>
      <c r="T8915" s="7" t="s">
        <v>44495</v>
      </c>
    </row>
    <row r="8916" customHeight="1" spans="1:20">
      <c r="A8916" s="6">
        <v>45221</v>
      </c>
      <c r="B8916" s="7" t="s">
        <v>44496</v>
      </c>
      <c r="C8916" s="7" t="s">
        <v>44497</v>
      </c>
      <c r="D8916" s="8" t="s">
        <v>22</v>
      </c>
      <c r="E8916" s="7" t="s">
        <v>44498</v>
      </c>
      <c r="F8916" s="7" t="s">
        <v>44499</v>
      </c>
      <c r="G8916" s="8" t="s">
        <v>336</v>
      </c>
      <c r="H8916" s="8" t="s">
        <v>22</v>
      </c>
      <c r="I8916" s="8" t="s">
        <v>315</v>
      </c>
      <c r="J8916" s="8" t="s">
        <v>27</v>
      </c>
      <c r="K8916" s="8" t="s">
        <v>28</v>
      </c>
      <c r="L8916" s="8" t="s">
        <v>43</v>
      </c>
      <c r="M8916" s="7" t="s">
        <v>30</v>
      </c>
      <c r="N8916" s="7" t="s">
        <v>31</v>
      </c>
      <c r="O8916" s="8" t="s">
        <v>32</v>
      </c>
      <c r="P8916" s="8" t="s">
        <v>6656</v>
      </c>
      <c r="Q8916" s="8" t="s">
        <v>44500</v>
      </c>
      <c r="R8916" s="8" t="s">
        <v>46</v>
      </c>
      <c r="S8916" s="7" t="s">
        <v>44501</v>
      </c>
      <c r="T8916" s="7" t="s">
        <v>44502</v>
      </c>
    </row>
    <row r="8917" customHeight="1" spans="1:20">
      <c r="A8917" s="6">
        <v>45221</v>
      </c>
      <c r="B8917" s="7" t="s">
        <v>44503</v>
      </c>
      <c r="C8917" s="7" t="s">
        <v>6660</v>
      </c>
      <c r="D8917" s="8" t="s">
        <v>22</v>
      </c>
      <c r="E8917" s="7" t="s">
        <v>44504</v>
      </c>
      <c r="F8917" s="7" t="s">
        <v>44505</v>
      </c>
      <c r="G8917" s="8" t="s">
        <v>62</v>
      </c>
      <c r="H8917" s="8" t="s">
        <v>22</v>
      </c>
      <c r="I8917" s="8" t="s">
        <v>117</v>
      </c>
      <c r="J8917" s="8" t="s">
        <v>27</v>
      </c>
      <c r="K8917" s="8" t="s">
        <v>28</v>
      </c>
      <c r="L8917" s="8" t="s">
        <v>43</v>
      </c>
      <c r="M8917" s="7" t="s">
        <v>30</v>
      </c>
      <c r="N8917" s="7" t="s">
        <v>31</v>
      </c>
      <c r="O8917" s="8" t="s">
        <v>32</v>
      </c>
      <c r="P8917" s="8" t="s">
        <v>22</v>
      </c>
      <c r="Q8917" s="8" t="s">
        <v>44506</v>
      </c>
      <c r="R8917" s="8" t="s">
        <v>46</v>
      </c>
      <c r="S8917" s="7" t="s">
        <v>44507</v>
      </c>
      <c r="T8917" s="7" t="s">
        <v>44508</v>
      </c>
    </row>
    <row r="8918" customHeight="1" spans="1:20">
      <c r="A8918" s="6">
        <v>45221</v>
      </c>
      <c r="B8918" s="7" t="s">
        <v>44509</v>
      </c>
      <c r="C8918" s="7" t="s">
        <v>6653</v>
      </c>
      <c r="D8918" s="8" t="s">
        <v>22</v>
      </c>
      <c r="E8918" s="7" t="s">
        <v>44510</v>
      </c>
      <c r="F8918" s="7" t="s">
        <v>44511</v>
      </c>
      <c r="G8918" s="8" t="s">
        <v>25</v>
      </c>
      <c r="H8918" s="8" t="s">
        <v>22</v>
      </c>
      <c r="I8918" s="8" t="s">
        <v>26</v>
      </c>
      <c r="J8918" s="8" t="s">
        <v>27</v>
      </c>
      <c r="K8918" s="8" t="s">
        <v>76</v>
      </c>
      <c r="L8918" s="8" t="s">
        <v>29</v>
      </c>
      <c r="M8918" s="7" t="s">
        <v>30</v>
      </c>
      <c r="N8918" s="7" t="s">
        <v>31</v>
      </c>
      <c r="O8918" s="8" t="s">
        <v>32</v>
      </c>
      <c r="P8918" s="8" t="s">
        <v>6207</v>
      </c>
      <c r="Q8918" s="8" t="s">
        <v>44512</v>
      </c>
      <c r="R8918" s="8" t="s">
        <v>34</v>
      </c>
      <c r="S8918" s="7" t="s">
        <v>44513</v>
      </c>
      <c r="T8918" s="7" t="s">
        <v>44514</v>
      </c>
    </row>
    <row r="8919" customHeight="1" spans="1:20">
      <c r="A8919" s="10">
        <v>45222</v>
      </c>
      <c r="B8919" s="9" t="s">
        <v>44515</v>
      </c>
      <c r="C8919" s="9" t="s">
        <v>5629</v>
      </c>
      <c r="D8919" s="14" t="s">
        <v>22</v>
      </c>
      <c r="E8919" s="9" t="s">
        <v>44516</v>
      </c>
      <c r="F8919" s="9" t="s">
        <v>44517</v>
      </c>
      <c r="G8919" s="14" t="s">
        <v>82</v>
      </c>
      <c r="H8919" s="14" t="s">
        <v>110</v>
      </c>
      <c r="I8919" s="14" t="s">
        <v>5632</v>
      </c>
      <c r="J8919" s="14" t="s">
        <v>27</v>
      </c>
      <c r="K8919" s="14" t="s">
        <v>28</v>
      </c>
      <c r="L8919" s="14" t="s">
        <v>43</v>
      </c>
      <c r="M8919" s="9" t="s">
        <v>169</v>
      </c>
      <c r="N8919" s="9" t="s">
        <v>5633</v>
      </c>
      <c r="O8919" s="14" t="s">
        <v>32</v>
      </c>
      <c r="P8919" s="14" t="s">
        <v>22</v>
      </c>
      <c r="Q8919" s="14" t="s">
        <v>44518</v>
      </c>
      <c r="R8919" s="14" t="s">
        <v>168</v>
      </c>
      <c r="S8919" s="9" t="s">
        <v>44519</v>
      </c>
      <c r="T8919" s="9" t="s">
        <v>5655</v>
      </c>
    </row>
    <row r="8920" customHeight="1" spans="1:20">
      <c r="A8920" s="10">
        <v>45222</v>
      </c>
      <c r="B8920" s="9" t="s">
        <v>44520</v>
      </c>
      <c r="C8920" s="9" t="s">
        <v>5629</v>
      </c>
      <c r="D8920" s="14" t="s">
        <v>22</v>
      </c>
      <c r="E8920" s="9" t="s">
        <v>44521</v>
      </c>
      <c r="F8920" s="9" t="s">
        <v>44522</v>
      </c>
      <c r="G8920" s="14" t="s">
        <v>82</v>
      </c>
      <c r="H8920" s="14" t="s">
        <v>110</v>
      </c>
      <c r="I8920" s="14" t="s">
        <v>5632</v>
      </c>
      <c r="J8920" s="14" t="s">
        <v>27</v>
      </c>
      <c r="K8920" s="14" t="s">
        <v>28</v>
      </c>
      <c r="L8920" s="14" t="s">
        <v>43</v>
      </c>
      <c r="M8920" s="9" t="s">
        <v>169</v>
      </c>
      <c r="N8920" s="9" t="s">
        <v>5633</v>
      </c>
      <c r="O8920" s="14" t="s">
        <v>32</v>
      </c>
      <c r="P8920" s="14" t="s">
        <v>22</v>
      </c>
      <c r="Q8920" s="14" t="s">
        <v>44523</v>
      </c>
      <c r="R8920" s="14" t="s">
        <v>168</v>
      </c>
      <c r="S8920" s="9" t="s">
        <v>44524</v>
      </c>
      <c r="T8920" s="9" t="s">
        <v>5723</v>
      </c>
    </row>
    <row r="8921" customHeight="1" spans="1:20">
      <c r="A8921" s="10">
        <v>45222</v>
      </c>
      <c r="B8921" s="9" t="s">
        <v>44525</v>
      </c>
      <c r="C8921" s="9" t="s">
        <v>5629</v>
      </c>
      <c r="D8921" s="14" t="s">
        <v>22</v>
      </c>
      <c r="E8921" s="9" t="s">
        <v>44526</v>
      </c>
      <c r="F8921" s="9" t="s">
        <v>44527</v>
      </c>
      <c r="G8921" s="14" t="s">
        <v>82</v>
      </c>
      <c r="H8921" s="14" t="s">
        <v>96</v>
      </c>
      <c r="I8921" s="14" t="s">
        <v>5632</v>
      </c>
      <c r="J8921" s="14" t="s">
        <v>27</v>
      </c>
      <c r="K8921" s="14" t="s">
        <v>28</v>
      </c>
      <c r="L8921" s="14" t="s">
        <v>43</v>
      </c>
      <c r="M8921" s="9" t="s">
        <v>169</v>
      </c>
      <c r="N8921" s="9" t="s">
        <v>5633</v>
      </c>
      <c r="O8921" s="14" t="s">
        <v>32</v>
      </c>
      <c r="P8921" s="14" t="s">
        <v>22</v>
      </c>
      <c r="Q8921" s="14" t="s">
        <v>44528</v>
      </c>
      <c r="R8921" s="14" t="s">
        <v>168</v>
      </c>
      <c r="S8921" s="9" t="s">
        <v>44529</v>
      </c>
      <c r="T8921" s="9" t="s">
        <v>5723</v>
      </c>
    </row>
    <row r="8922" customHeight="1" spans="1:20">
      <c r="A8922" s="10">
        <v>45222</v>
      </c>
      <c r="B8922" s="9" t="s">
        <v>44530</v>
      </c>
      <c r="C8922" s="9" t="s">
        <v>5644</v>
      </c>
      <c r="D8922" s="14" t="s">
        <v>22</v>
      </c>
      <c r="E8922" s="9" t="s">
        <v>44531</v>
      </c>
      <c r="F8922" s="9" t="s">
        <v>44532</v>
      </c>
      <c r="G8922" s="14" t="s">
        <v>82</v>
      </c>
      <c r="H8922" s="14" t="s">
        <v>22</v>
      </c>
      <c r="I8922" s="14" t="s">
        <v>168</v>
      </c>
      <c r="J8922" s="14" t="s">
        <v>27</v>
      </c>
      <c r="K8922" s="14" t="s">
        <v>28</v>
      </c>
      <c r="L8922" s="14" t="s">
        <v>43</v>
      </c>
      <c r="M8922" s="9" t="s">
        <v>169</v>
      </c>
      <c r="N8922" s="9" t="s">
        <v>5633</v>
      </c>
      <c r="O8922" s="14" t="s">
        <v>32</v>
      </c>
      <c r="P8922" s="14" t="s">
        <v>22</v>
      </c>
      <c r="Q8922" s="14" t="s">
        <v>44533</v>
      </c>
      <c r="R8922" s="14" t="s">
        <v>168</v>
      </c>
      <c r="S8922" s="9" t="s">
        <v>44534</v>
      </c>
      <c r="T8922" s="9" t="s">
        <v>5636</v>
      </c>
    </row>
    <row r="8923" customHeight="1" spans="1:20">
      <c r="A8923" s="10">
        <v>45224</v>
      </c>
      <c r="B8923" s="9" t="s">
        <v>44535</v>
      </c>
      <c r="C8923" s="9" t="s">
        <v>1299</v>
      </c>
      <c r="D8923" s="14" t="s">
        <v>22</v>
      </c>
      <c r="E8923" s="9" t="s">
        <v>44536</v>
      </c>
      <c r="F8923" s="9" t="s">
        <v>44537</v>
      </c>
      <c r="G8923" s="14" t="s">
        <v>130</v>
      </c>
      <c r="H8923" s="14" t="s">
        <v>22</v>
      </c>
      <c r="I8923" s="14" t="s">
        <v>253</v>
      </c>
      <c r="J8923" s="14" t="s">
        <v>27</v>
      </c>
      <c r="K8923" s="14" t="s">
        <v>28</v>
      </c>
      <c r="L8923" s="14" t="s">
        <v>43</v>
      </c>
      <c r="M8923" s="9" t="s">
        <v>44</v>
      </c>
      <c r="N8923" s="9" t="s">
        <v>208</v>
      </c>
      <c r="O8923" s="14" t="s">
        <v>32</v>
      </c>
      <c r="P8923" s="14" t="s">
        <v>22</v>
      </c>
      <c r="Q8923" s="14" t="s">
        <v>44538</v>
      </c>
      <c r="R8923" s="14" t="s">
        <v>56</v>
      </c>
      <c r="S8923" s="9" t="s">
        <v>44539</v>
      </c>
      <c r="T8923" s="9" t="s">
        <v>22</v>
      </c>
    </row>
    <row r="8924" customHeight="1" spans="1:20">
      <c r="A8924" s="10">
        <v>45222</v>
      </c>
      <c r="B8924" s="9" t="s">
        <v>44540</v>
      </c>
      <c r="C8924" s="9" t="s">
        <v>5629</v>
      </c>
      <c r="D8924" s="14" t="s">
        <v>22</v>
      </c>
      <c r="E8924" s="9" t="s">
        <v>44541</v>
      </c>
      <c r="F8924" s="9" t="s">
        <v>36884</v>
      </c>
      <c r="G8924" s="14" t="s">
        <v>82</v>
      </c>
      <c r="H8924" s="14" t="s">
        <v>110</v>
      </c>
      <c r="I8924" s="14" t="s">
        <v>5632</v>
      </c>
      <c r="J8924" s="14" t="s">
        <v>27</v>
      </c>
      <c r="K8924" s="14" t="s">
        <v>28</v>
      </c>
      <c r="L8924" s="14" t="s">
        <v>43</v>
      </c>
      <c r="M8924" s="9" t="s">
        <v>169</v>
      </c>
      <c r="N8924" s="9" t="s">
        <v>5633</v>
      </c>
      <c r="O8924" s="14" t="s">
        <v>32</v>
      </c>
      <c r="P8924" s="14" t="s">
        <v>22</v>
      </c>
      <c r="Q8924" s="14" t="s">
        <v>44542</v>
      </c>
      <c r="R8924" s="14" t="s">
        <v>168</v>
      </c>
      <c r="S8924" s="9" t="s">
        <v>44543</v>
      </c>
      <c r="T8924" s="9" t="s">
        <v>5723</v>
      </c>
    </row>
    <row r="8925" customHeight="1" spans="1:20">
      <c r="A8925" s="10">
        <v>45222</v>
      </c>
      <c r="B8925" s="9" t="s">
        <v>44544</v>
      </c>
      <c r="C8925" s="9" t="s">
        <v>6302</v>
      </c>
      <c r="D8925" s="14" t="s">
        <v>22</v>
      </c>
      <c r="E8925" s="9" t="s">
        <v>44545</v>
      </c>
      <c r="F8925" s="9" t="s">
        <v>44546</v>
      </c>
      <c r="G8925" s="14" t="s">
        <v>247</v>
      </c>
      <c r="H8925" s="14" t="s">
        <v>22</v>
      </c>
      <c r="I8925" s="14" t="s">
        <v>26</v>
      </c>
      <c r="J8925" s="14" t="s">
        <v>27</v>
      </c>
      <c r="K8925" s="14" t="s">
        <v>76</v>
      </c>
      <c r="L8925" s="14" t="s">
        <v>29</v>
      </c>
      <c r="M8925" s="9" t="s">
        <v>30</v>
      </c>
      <c r="N8925" s="9" t="s">
        <v>31</v>
      </c>
      <c r="O8925" s="14" t="s">
        <v>32</v>
      </c>
      <c r="P8925" s="14" t="s">
        <v>22</v>
      </c>
      <c r="Q8925" s="14" t="s">
        <v>44547</v>
      </c>
      <c r="R8925" s="14" t="s">
        <v>34</v>
      </c>
      <c r="S8925" s="9" t="s">
        <v>44548</v>
      </c>
      <c r="T8925" s="9" t="s">
        <v>22</v>
      </c>
    </row>
    <row r="8926" customHeight="1" spans="1:20">
      <c r="A8926" s="10">
        <v>45222</v>
      </c>
      <c r="B8926" s="9" t="s">
        <v>44549</v>
      </c>
      <c r="C8926" s="9" t="s">
        <v>6918</v>
      </c>
      <c r="D8926" s="14" t="s">
        <v>22</v>
      </c>
      <c r="E8926" s="9" t="s">
        <v>44550</v>
      </c>
      <c r="F8926" s="9" t="s">
        <v>44551</v>
      </c>
      <c r="G8926" s="14" t="s">
        <v>336</v>
      </c>
      <c r="H8926" s="14" t="s">
        <v>22</v>
      </c>
      <c r="I8926" s="14" t="s">
        <v>131</v>
      </c>
      <c r="J8926" s="14" t="s">
        <v>27</v>
      </c>
      <c r="K8926" s="14" t="s">
        <v>28</v>
      </c>
      <c r="L8926" s="14" t="s">
        <v>43</v>
      </c>
      <c r="M8926" s="9" t="s">
        <v>30</v>
      </c>
      <c r="N8926" s="9" t="s">
        <v>743</v>
      </c>
      <c r="O8926" s="14" t="s">
        <v>32</v>
      </c>
      <c r="P8926" s="14" t="s">
        <v>22</v>
      </c>
      <c r="Q8926" s="14" t="s">
        <v>44552</v>
      </c>
      <c r="R8926" s="14" t="s">
        <v>46</v>
      </c>
      <c r="S8926" s="9" t="s">
        <v>44553</v>
      </c>
      <c r="T8926" s="9" t="s">
        <v>22</v>
      </c>
    </row>
    <row r="8927" customHeight="1" spans="1:20">
      <c r="A8927" s="10">
        <v>45224</v>
      </c>
      <c r="B8927" s="9" t="s">
        <v>44554</v>
      </c>
      <c r="C8927" s="9" t="s">
        <v>1299</v>
      </c>
      <c r="D8927" s="14" t="s">
        <v>22</v>
      </c>
      <c r="E8927" s="9" t="s">
        <v>39779</v>
      </c>
      <c r="F8927" s="9" t="s">
        <v>39780</v>
      </c>
      <c r="G8927" s="14" t="s">
        <v>82</v>
      </c>
      <c r="H8927" s="14" t="s">
        <v>22</v>
      </c>
      <c r="I8927" s="14" t="s">
        <v>97</v>
      </c>
      <c r="J8927" s="14" t="s">
        <v>27</v>
      </c>
      <c r="K8927" s="14" t="s">
        <v>28</v>
      </c>
      <c r="L8927" s="14" t="s">
        <v>43</v>
      </c>
      <c r="M8927" s="9" t="s">
        <v>44</v>
      </c>
      <c r="N8927" s="9" t="s">
        <v>208</v>
      </c>
      <c r="O8927" s="14" t="s">
        <v>32</v>
      </c>
      <c r="P8927" s="14" t="s">
        <v>22</v>
      </c>
      <c r="Q8927" s="14" t="s">
        <v>44555</v>
      </c>
      <c r="R8927" s="14" t="s">
        <v>56</v>
      </c>
      <c r="S8927" s="9" t="s">
        <v>44556</v>
      </c>
      <c r="T8927" s="9" t="s">
        <v>22</v>
      </c>
    </row>
    <row r="8928" customHeight="1" spans="1:20">
      <c r="A8928" s="10">
        <v>45222</v>
      </c>
      <c r="B8928" s="9" t="s">
        <v>44557</v>
      </c>
      <c r="C8928" s="9" t="s">
        <v>5629</v>
      </c>
      <c r="D8928" s="14" t="s">
        <v>22</v>
      </c>
      <c r="E8928" s="9" t="s">
        <v>44558</v>
      </c>
      <c r="F8928" s="9" t="s">
        <v>44559</v>
      </c>
      <c r="G8928" s="14" t="s">
        <v>82</v>
      </c>
      <c r="H8928" s="14" t="s">
        <v>22</v>
      </c>
      <c r="I8928" s="14" t="s">
        <v>5632</v>
      </c>
      <c r="J8928" s="14" t="s">
        <v>27</v>
      </c>
      <c r="K8928" s="14" t="s">
        <v>28</v>
      </c>
      <c r="L8928" s="14" t="s">
        <v>43</v>
      </c>
      <c r="M8928" s="9" t="s">
        <v>169</v>
      </c>
      <c r="N8928" s="9" t="s">
        <v>5633</v>
      </c>
      <c r="O8928" s="14" t="s">
        <v>32</v>
      </c>
      <c r="P8928" s="14" t="s">
        <v>22</v>
      </c>
      <c r="Q8928" s="14" t="s">
        <v>44560</v>
      </c>
      <c r="R8928" s="14" t="s">
        <v>168</v>
      </c>
      <c r="S8928" s="9" t="s">
        <v>44561</v>
      </c>
      <c r="T8928" s="9" t="s">
        <v>5655</v>
      </c>
    </row>
    <row r="8929" customHeight="1" spans="1:20">
      <c r="A8929" s="10">
        <v>45222</v>
      </c>
      <c r="B8929" s="9" t="s">
        <v>44562</v>
      </c>
      <c r="C8929" s="9" t="s">
        <v>5644</v>
      </c>
      <c r="D8929" s="14" t="s">
        <v>22</v>
      </c>
      <c r="E8929" s="9" t="s">
        <v>44563</v>
      </c>
      <c r="F8929" s="9" t="s">
        <v>44564</v>
      </c>
      <c r="G8929" s="14" t="s">
        <v>82</v>
      </c>
      <c r="H8929" s="14" t="s">
        <v>110</v>
      </c>
      <c r="I8929" s="14" t="s">
        <v>168</v>
      </c>
      <c r="J8929" s="14" t="s">
        <v>27</v>
      </c>
      <c r="K8929" s="14" t="s">
        <v>28</v>
      </c>
      <c r="L8929" s="14" t="s">
        <v>43</v>
      </c>
      <c r="M8929" s="9" t="s">
        <v>169</v>
      </c>
      <c r="N8929" s="9" t="s">
        <v>5633</v>
      </c>
      <c r="O8929" s="14" t="s">
        <v>32</v>
      </c>
      <c r="P8929" s="14" t="s">
        <v>22</v>
      </c>
      <c r="Q8929" s="14" t="s">
        <v>44565</v>
      </c>
      <c r="R8929" s="14" t="s">
        <v>168</v>
      </c>
      <c r="S8929" s="9" t="s">
        <v>44566</v>
      </c>
      <c r="T8929" s="9" t="s">
        <v>5723</v>
      </c>
    </row>
    <row r="8930" customHeight="1" spans="1:20">
      <c r="A8930" s="10">
        <v>45222</v>
      </c>
      <c r="B8930" s="9" t="s">
        <v>44567</v>
      </c>
      <c r="C8930" s="9" t="s">
        <v>5644</v>
      </c>
      <c r="D8930" s="14" t="s">
        <v>22</v>
      </c>
      <c r="E8930" s="9" t="s">
        <v>44568</v>
      </c>
      <c r="F8930" s="9" t="s">
        <v>44569</v>
      </c>
      <c r="G8930" s="14" t="s">
        <v>82</v>
      </c>
      <c r="H8930" s="14" t="s">
        <v>110</v>
      </c>
      <c r="I8930" s="14" t="s">
        <v>168</v>
      </c>
      <c r="J8930" s="14" t="s">
        <v>27</v>
      </c>
      <c r="K8930" s="14" t="s">
        <v>28</v>
      </c>
      <c r="L8930" s="14" t="s">
        <v>43</v>
      </c>
      <c r="M8930" s="9" t="s">
        <v>169</v>
      </c>
      <c r="N8930" s="9" t="s">
        <v>5633</v>
      </c>
      <c r="O8930" s="14" t="s">
        <v>32</v>
      </c>
      <c r="P8930" s="14" t="s">
        <v>22</v>
      </c>
      <c r="Q8930" s="14" t="s">
        <v>44570</v>
      </c>
      <c r="R8930" s="14" t="s">
        <v>168</v>
      </c>
      <c r="S8930" s="9" t="s">
        <v>44571</v>
      </c>
      <c r="T8930" s="9" t="s">
        <v>7779</v>
      </c>
    </row>
    <row r="8931" customHeight="1" spans="1:20">
      <c r="A8931" s="10">
        <v>45224</v>
      </c>
      <c r="B8931" s="9" t="s">
        <v>44572</v>
      </c>
      <c r="C8931" s="9" t="s">
        <v>1299</v>
      </c>
      <c r="D8931" s="14" t="s">
        <v>22</v>
      </c>
      <c r="E8931" s="9" t="s">
        <v>44573</v>
      </c>
      <c r="F8931" s="9" t="s">
        <v>44574</v>
      </c>
      <c r="G8931" s="14" t="s">
        <v>53</v>
      </c>
      <c r="H8931" s="14" t="s">
        <v>22</v>
      </c>
      <c r="I8931" s="14" t="s">
        <v>90</v>
      </c>
      <c r="J8931" s="14" t="s">
        <v>27</v>
      </c>
      <c r="K8931" s="14" t="s">
        <v>28</v>
      </c>
      <c r="L8931" s="14" t="s">
        <v>43</v>
      </c>
      <c r="M8931" s="9" t="s">
        <v>44</v>
      </c>
      <c r="N8931" s="9" t="s">
        <v>208</v>
      </c>
      <c r="O8931" s="14" t="s">
        <v>32</v>
      </c>
      <c r="P8931" s="14" t="s">
        <v>22</v>
      </c>
      <c r="Q8931" s="14" t="s">
        <v>44575</v>
      </c>
      <c r="R8931" s="14" t="s">
        <v>56</v>
      </c>
      <c r="S8931" s="9" t="s">
        <v>44576</v>
      </c>
      <c r="T8931" s="9" t="s">
        <v>22</v>
      </c>
    </row>
    <row r="8932" customHeight="1" spans="1:20">
      <c r="A8932" s="10">
        <v>45222</v>
      </c>
      <c r="B8932" s="9" t="s">
        <v>44577</v>
      </c>
      <c r="C8932" s="9" t="s">
        <v>1299</v>
      </c>
      <c r="D8932" s="14" t="s">
        <v>22</v>
      </c>
      <c r="E8932" s="9" t="s">
        <v>44578</v>
      </c>
      <c r="F8932" s="9" t="s">
        <v>129</v>
      </c>
      <c r="G8932" s="14" t="s">
        <v>82</v>
      </c>
      <c r="H8932" s="14" t="s">
        <v>22</v>
      </c>
      <c r="I8932" s="14" t="s">
        <v>162</v>
      </c>
      <c r="J8932" s="14" t="s">
        <v>27</v>
      </c>
      <c r="K8932" s="14" t="s">
        <v>28</v>
      </c>
      <c r="L8932" s="14" t="s">
        <v>43</v>
      </c>
      <c r="M8932" s="9" t="s">
        <v>44</v>
      </c>
      <c r="N8932" s="9" t="s">
        <v>208</v>
      </c>
      <c r="O8932" s="14" t="s">
        <v>32</v>
      </c>
      <c r="P8932" s="14" t="s">
        <v>22</v>
      </c>
      <c r="Q8932" s="14" t="s">
        <v>44579</v>
      </c>
      <c r="R8932" s="14" t="s">
        <v>56</v>
      </c>
      <c r="S8932" s="9" t="s">
        <v>16281</v>
      </c>
      <c r="T8932" s="9" t="s">
        <v>22</v>
      </c>
    </row>
    <row r="8933" customHeight="1" spans="1:20">
      <c r="A8933" s="10">
        <v>45222</v>
      </c>
      <c r="B8933" s="9" t="s">
        <v>44580</v>
      </c>
      <c r="C8933" s="9" t="s">
        <v>1299</v>
      </c>
      <c r="D8933" s="14" t="s">
        <v>22</v>
      </c>
      <c r="E8933" s="9" t="s">
        <v>44581</v>
      </c>
      <c r="F8933" s="9" t="s">
        <v>44582</v>
      </c>
      <c r="G8933" s="14" t="s">
        <v>130</v>
      </c>
      <c r="H8933" s="14" t="s">
        <v>22</v>
      </c>
      <c r="I8933" s="14" t="s">
        <v>149</v>
      </c>
      <c r="J8933" s="14" t="s">
        <v>27</v>
      </c>
      <c r="K8933" s="14" t="s">
        <v>28</v>
      </c>
      <c r="L8933" s="14" t="s">
        <v>43</v>
      </c>
      <c r="M8933" s="9" t="s">
        <v>30</v>
      </c>
      <c r="N8933" s="9" t="s">
        <v>208</v>
      </c>
      <c r="O8933" s="14" t="s">
        <v>32</v>
      </c>
      <c r="P8933" s="14" t="s">
        <v>22</v>
      </c>
      <c r="Q8933" s="14" t="s">
        <v>44583</v>
      </c>
      <c r="R8933" s="14" t="s">
        <v>56</v>
      </c>
      <c r="S8933" s="9" t="s">
        <v>44584</v>
      </c>
      <c r="T8933" s="9" t="s">
        <v>22</v>
      </c>
    </row>
    <row r="8934" customHeight="1" spans="1:20">
      <c r="A8934" s="10">
        <v>45222</v>
      </c>
      <c r="B8934" s="9" t="s">
        <v>44585</v>
      </c>
      <c r="C8934" s="9" t="s">
        <v>36339</v>
      </c>
      <c r="D8934" s="14" t="s">
        <v>22</v>
      </c>
      <c r="E8934" s="9" t="s">
        <v>44586</v>
      </c>
      <c r="F8934" s="9" t="s">
        <v>44587</v>
      </c>
      <c r="G8934" s="14" t="s">
        <v>130</v>
      </c>
      <c r="H8934" s="14" t="s">
        <v>22</v>
      </c>
      <c r="I8934" s="14" t="s">
        <v>9203</v>
      </c>
      <c r="J8934" s="14" t="s">
        <v>27</v>
      </c>
      <c r="K8934" s="14" t="s">
        <v>28</v>
      </c>
      <c r="L8934" s="14" t="s">
        <v>43</v>
      </c>
      <c r="M8934" s="9" t="s">
        <v>30</v>
      </c>
      <c r="N8934" s="9" t="s">
        <v>743</v>
      </c>
      <c r="O8934" s="14" t="s">
        <v>32</v>
      </c>
      <c r="P8934" s="14" t="s">
        <v>22</v>
      </c>
      <c r="Q8934" s="14" t="s">
        <v>22</v>
      </c>
      <c r="R8934" s="14" t="s">
        <v>9203</v>
      </c>
      <c r="S8934" s="9" t="s">
        <v>44588</v>
      </c>
      <c r="T8934" s="9" t="s">
        <v>22</v>
      </c>
    </row>
    <row r="8935" customHeight="1" spans="1:20">
      <c r="A8935" s="10">
        <v>45223</v>
      </c>
      <c r="B8935" s="15" t="s">
        <v>44589</v>
      </c>
      <c r="C8935" s="15" t="s">
        <v>1299</v>
      </c>
      <c r="D8935" s="16" t="s">
        <v>22</v>
      </c>
      <c r="E8935" s="15" t="s">
        <v>44590</v>
      </c>
      <c r="F8935" s="15" t="s">
        <v>44591</v>
      </c>
      <c r="G8935" s="16" t="s">
        <v>53</v>
      </c>
      <c r="H8935" s="16" t="s">
        <v>22</v>
      </c>
      <c r="I8935" s="16" t="s">
        <v>991</v>
      </c>
      <c r="J8935" s="16" t="s">
        <v>27</v>
      </c>
      <c r="K8935" s="16" t="s">
        <v>28</v>
      </c>
      <c r="L8935" s="16" t="s">
        <v>43</v>
      </c>
      <c r="M8935" s="15" t="s">
        <v>30</v>
      </c>
      <c r="N8935" s="15" t="s">
        <v>208</v>
      </c>
      <c r="O8935" s="16" t="s">
        <v>32</v>
      </c>
      <c r="P8935" s="16" t="s">
        <v>22</v>
      </c>
      <c r="Q8935" s="16" t="s">
        <v>44592</v>
      </c>
      <c r="R8935" s="16" t="s">
        <v>56</v>
      </c>
      <c r="S8935" s="15" t="s">
        <v>44593</v>
      </c>
      <c r="T8935" s="15" t="s">
        <v>22</v>
      </c>
    </row>
    <row r="8936" customHeight="1" spans="1:20">
      <c r="A8936" s="10">
        <v>45222</v>
      </c>
      <c r="B8936" s="9" t="s">
        <v>44594</v>
      </c>
      <c r="C8936" s="9" t="s">
        <v>5644</v>
      </c>
      <c r="D8936" s="14" t="s">
        <v>22</v>
      </c>
      <c r="E8936" s="9" t="s">
        <v>44595</v>
      </c>
      <c r="F8936" s="9" t="s">
        <v>44596</v>
      </c>
      <c r="G8936" s="14" t="s">
        <v>82</v>
      </c>
      <c r="H8936" s="14" t="s">
        <v>22</v>
      </c>
      <c r="I8936" s="14" t="s">
        <v>168</v>
      </c>
      <c r="J8936" s="14" t="s">
        <v>27</v>
      </c>
      <c r="K8936" s="14" t="s">
        <v>28</v>
      </c>
      <c r="L8936" s="14" t="s">
        <v>43</v>
      </c>
      <c r="M8936" s="9" t="s">
        <v>169</v>
      </c>
      <c r="N8936" s="9" t="s">
        <v>5633</v>
      </c>
      <c r="O8936" s="14" t="s">
        <v>32</v>
      </c>
      <c r="P8936" s="14" t="s">
        <v>22</v>
      </c>
      <c r="Q8936" s="14" t="s">
        <v>44597</v>
      </c>
      <c r="R8936" s="14" t="s">
        <v>168</v>
      </c>
      <c r="S8936" s="9" t="s">
        <v>44598</v>
      </c>
      <c r="T8936" s="9" t="s">
        <v>5690</v>
      </c>
    </row>
    <row r="8937" customHeight="1" spans="1:20">
      <c r="A8937" s="10">
        <v>45222</v>
      </c>
      <c r="B8937" s="9" t="s">
        <v>44599</v>
      </c>
      <c r="C8937" s="9" t="s">
        <v>44600</v>
      </c>
      <c r="D8937" s="14" t="s">
        <v>22</v>
      </c>
      <c r="E8937" s="9" t="s">
        <v>44601</v>
      </c>
      <c r="F8937" s="9" t="s">
        <v>22</v>
      </c>
      <c r="G8937" s="14" t="s">
        <v>22</v>
      </c>
      <c r="H8937" s="14" t="s">
        <v>22</v>
      </c>
      <c r="I8937" s="14" t="s">
        <v>104</v>
      </c>
      <c r="J8937" s="14" t="s">
        <v>27</v>
      </c>
      <c r="K8937" s="14" t="s">
        <v>28</v>
      </c>
      <c r="L8937" s="14" t="s">
        <v>43</v>
      </c>
      <c r="M8937" s="9" t="s">
        <v>30</v>
      </c>
      <c r="N8937" s="9" t="s">
        <v>31</v>
      </c>
      <c r="O8937" s="14" t="s">
        <v>32</v>
      </c>
      <c r="P8937" s="14" t="s">
        <v>22</v>
      </c>
      <c r="Q8937" s="14" t="s">
        <v>44602</v>
      </c>
      <c r="R8937" s="14" t="s">
        <v>46</v>
      </c>
      <c r="S8937" s="9" t="s">
        <v>44603</v>
      </c>
      <c r="T8937" s="9" t="s">
        <v>22</v>
      </c>
    </row>
    <row r="8938" customHeight="1" spans="1:20">
      <c r="A8938" s="10">
        <v>45222</v>
      </c>
      <c r="B8938" s="9" t="s">
        <v>44604</v>
      </c>
      <c r="C8938" s="9" t="s">
        <v>6126</v>
      </c>
      <c r="D8938" s="14" t="s">
        <v>22</v>
      </c>
      <c r="E8938" s="9" t="s">
        <v>44605</v>
      </c>
      <c r="F8938" s="9" t="s">
        <v>44606</v>
      </c>
      <c r="G8938" s="14" t="s">
        <v>25</v>
      </c>
      <c r="H8938" s="14" t="s">
        <v>22</v>
      </c>
      <c r="I8938" s="14" t="s">
        <v>299</v>
      </c>
      <c r="J8938" s="14" t="s">
        <v>27</v>
      </c>
      <c r="K8938" s="14" t="s">
        <v>28</v>
      </c>
      <c r="L8938" s="14" t="s">
        <v>43</v>
      </c>
      <c r="M8938" s="9" t="s">
        <v>30</v>
      </c>
      <c r="N8938" s="9" t="s">
        <v>743</v>
      </c>
      <c r="O8938" s="14" t="s">
        <v>32</v>
      </c>
      <c r="P8938" s="14" t="s">
        <v>22</v>
      </c>
      <c r="Q8938" s="14" t="s">
        <v>44607</v>
      </c>
      <c r="R8938" s="14" t="s">
        <v>46</v>
      </c>
      <c r="S8938" s="9" t="s">
        <v>44608</v>
      </c>
      <c r="T8938" s="9" t="s">
        <v>22</v>
      </c>
    </row>
    <row r="8939" customHeight="1" spans="1:20">
      <c r="A8939" s="10">
        <v>45222</v>
      </c>
      <c r="B8939" s="9" t="s">
        <v>44609</v>
      </c>
      <c r="C8939" s="9" t="s">
        <v>36339</v>
      </c>
      <c r="D8939" s="14" t="s">
        <v>22</v>
      </c>
      <c r="E8939" s="9" t="s">
        <v>44610</v>
      </c>
      <c r="F8939" s="9" t="s">
        <v>44611</v>
      </c>
      <c r="G8939" s="14" t="s">
        <v>82</v>
      </c>
      <c r="H8939" s="14" t="s">
        <v>22</v>
      </c>
      <c r="I8939" s="14" t="s">
        <v>9203</v>
      </c>
      <c r="J8939" s="14" t="s">
        <v>27</v>
      </c>
      <c r="K8939" s="14" t="s">
        <v>28</v>
      </c>
      <c r="L8939" s="14" t="s">
        <v>43</v>
      </c>
      <c r="M8939" s="9" t="s">
        <v>30</v>
      </c>
      <c r="N8939" s="9" t="s">
        <v>743</v>
      </c>
      <c r="O8939" s="14" t="s">
        <v>32</v>
      </c>
      <c r="P8939" s="14" t="s">
        <v>22</v>
      </c>
      <c r="Q8939" s="14" t="s">
        <v>22</v>
      </c>
      <c r="R8939" s="14" t="s">
        <v>9203</v>
      </c>
      <c r="S8939" s="9" t="s">
        <v>44612</v>
      </c>
      <c r="T8939" s="9" t="s">
        <v>22</v>
      </c>
    </row>
    <row r="8940" customHeight="1" spans="1:20">
      <c r="A8940" s="10">
        <v>45222</v>
      </c>
      <c r="B8940" s="9" t="s">
        <v>44613</v>
      </c>
      <c r="C8940" s="9" t="s">
        <v>5644</v>
      </c>
      <c r="D8940" s="14" t="s">
        <v>22</v>
      </c>
      <c r="E8940" s="9" t="s">
        <v>44614</v>
      </c>
      <c r="F8940" s="9" t="s">
        <v>12240</v>
      </c>
      <c r="G8940" s="14" t="s">
        <v>82</v>
      </c>
      <c r="H8940" s="14" t="s">
        <v>22</v>
      </c>
      <c r="I8940" s="14" t="s">
        <v>168</v>
      </c>
      <c r="J8940" s="14" t="s">
        <v>27</v>
      </c>
      <c r="K8940" s="14" t="s">
        <v>28</v>
      </c>
      <c r="L8940" s="14" t="s">
        <v>43</v>
      </c>
      <c r="M8940" s="9" t="s">
        <v>169</v>
      </c>
      <c r="N8940" s="9" t="s">
        <v>5633</v>
      </c>
      <c r="O8940" s="14" t="s">
        <v>32</v>
      </c>
      <c r="P8940" s="14" t="s">
        <v>22</v>
      </c>
      <c r="Q8940" s="14" t="s">
        <v>44615</v>
      </c>
      <c r="R8940" s="14" t="s">
        <v>168</v>
      </c>
      <c r="S8940" s="9" t="s">
        <v>44616</v>
      </c>
      <c r="T8940" s="9" t="s">
        <v>5723</v>
      </c>
    </row>
    <row r="8941" customHeight="1" spans="1:20">
      <c r="A8941" s="10">
        <v>45222</v>
      </c>
      <c r="B8941" s="9" t="s">
        <v>44617</v>
      </c>
      <c r="C8941" s="9" t="s">
        <v>6918</v>
      </c>
      <c r="D8941" s="14" t="s">
        <v>22</v>
      </c>
      <c r="E8941" s="9" t="s">
        <v>44618</v>
      </c>
      <c r="F8941" s="9" t="s">
        <v>44619</v>
      </c>
      <c r="G8941" s="14" t="s">
        <v>25</v>
      </c>
      <c r="H8941" s="14" t="s">
        <v>22</v>
      </c>
      <c r="I8941" s="14" t="s">
        <v>124</v>
      </c>
      <c r="J8941" s="14" t="s">
        <v>27</v>
      </c>
      <c r="K8941" s="14" t="s">
        <v>28</v>
      </c>
      <c r="L8941" s="14" t="s">
        <v>43</v>
      </c>
      <c r="M8941" s="9" t="s">
        <v>44</v>
      </c>
      <c r="N8941" s="9" t="s">
        <v>743</v>
      </c>
      <c r="O8941" s="14" t="s">
        <v>32</v>
      </c>
      <c r="P8941" s="14" t="s">
        <v>22</v>
      </c>
      <c r="Q8941" s="14" t="s">
        <v>44620</v>
      </c>
      <c r="R8941" s="14" t="s">
        <v>46</v>
      </c>
      <c r="S8941" s="9" t="s">
        <v>44621</v>
      </c>
      <c r="T8941" s="9" t="s">
        <v>22</v>
      </c>
    </row>
    <row r="8942" customHeight="1" spans="1:20">
      <c r="A8942" s="10">
        <v>45222</v>
      </c>
      <c r="B8942" s="9" t="s">
        <v>44622</v>
      </c>
      <c r="C8942" s="9" t="s">
        <v>783</v>
      </c>
      <c r="D8942" s="14" t="s">
        <v>22</v>
      </c>
      <c r="E8942" s="9" t="s">
        <v>44623</v>
      </c>
      <c r="F8942" s="9" t="s">
        <v>44624</v>
      </c>
      <c r="G8942" s="14" t="s">
        <v>82</v>
      </c>
      <c r="H8942" s="14" t="s">
        <v>22</v>
      </c>
      <c r="I8942" s="14" t="s">
        <v>299</v>
      </c>
      <c r="J8942" s="14" t="s">
        <v>27</v>
      </c>
      <c r="K8942" s="14" t="s">
        <v>28</v>
      </c>
      <c r="L8942" s="14" t="s">
        <v>43</v>
      </c>
      <c r="M8942" s="9" t="s">
        <v>44</v>
      </c>
      <c r="N8942" s="9" t="s">
        <v>743</v>
      </c>
      <c r="O8942" s="14" t="s">
        <v>32</v>
      </c>
      <c r="P8942" s="14" t="s">
        <v>22</v>
      </c>
      <c r="Q8942" s="14" t="s">
        <v>44625</v>
      </c>
      <c r="R8942" s="14" t="s">
        <v>46</v>
      </c>
      <c r="S8942" s="9" t="s">
        <v>44626</v>
      </c>
      <c r="T8942" s="9" t="s">
        <v>22</v>
      </c>
    </row>
    <row r="8943" customHeight="1" spans="1:20">
      <c r="A8943" s="10">
        <v>45222</v>
      </c>
      <c r="B8943" s="9" t="s">
        <v>44627</v>
      </c>
      <c r="C8943" s="9" t="s">
        <v>5629</v>
      </c>
      <c r="D8943" s="14" t="s">
        <v>22</v>
      </c>
      <c r="E8943" s="9" t="s">
        <v>44628</v>
      </c>
      <c r="F8943" s="9" t="s">
        <v>44629</v>
      </c>
      <c r="G8943" s="14" t="s">
        <v>82</v>
      </c>
      <c r="H8943" s="14" t="s">
        <v>22</v>
      </c>
      <c r="I8943" s="14" t="s">
        <v>5632</v>
      </c>
      <c r="J8943" s="14" t="s">
        <v>27</v>
      </c>
      <c r="K8943" s="14" t="s">
        <v>28</v>
      </c>
      <c r="L8943" s="14" t="s">
        <v>43</v>
      </c>
      <c r="M8943" s="9" t="s">
        <v>169</v>
      </c>
      <c r="N8943" s="9" t="s">
        <v>5633</v>
      </c>
      <c r="O8943" s="14" t="s">
        <v>32</v>
      </c>
      <c r="P8943" s="14" t="s">
        <v>22</v>
      </c>
      <c r="Q8943" s="14" t="s">
        <v>44630</v>
      </c>
      <c r="R8943" s="14" t="s">
        <v>168</v>
      </c>
      <c r="S8943" s="9" t="s">
        <v>44631</v>
      </c>
      <c r="T8943" s="9" t="s">
        <v>5655</v>
      </c>
    </row>
    <row r="8944" customHeight="1" spans="1:20">
      <c r="A8944" s="10">
        <v>45224</v>
      </c>
      <c r="B8944" s="9" t="s">
        <v>44632</v>
      </c>
      <c r="C8944" s="9" t="s">
        <v>1299</v>
      </c>
      <c r="D8944" s="14" t="s">
        <v>22</v>
      </c>
      <c r="E8944" s="9" t="s">
        <v>44633</v>
      </c>
      <c r="F8944" s="9" t="s">
        <v>44634</v>
      </c>
      <c r="G8944" s="14" t="s">
        <v>69</v>
      </c>
      <c r="H8944" s="14" t="s">
        <v>22</v>
      </c>
      <c r="I8944" s="14" t="s">
        <v>214</v>
      </c>
      <c r="J8944" s="14" t="s">
        <v>27</v>
      </c>
      <c r="K8944" s="14" t="s">
        <v>28</v>
      </c>
      <c r="L8944" s="14" t="s">
        <v>43</v>
      </c>
      <c r="M8944" s="9" t="s">
        <v>30</v>
      </c>
      <c r="N8944" s="9" t="s">
        <v>208</v>
      </c>
      <c r="O8944" s="14" t="s">
        <v>32</v>
      </c>
      <c r="P8944" s="14" t="s">
        <v>22</v>
      </c>
      <c r="Q8944" s="14" t="s">
        <v>44635</v>
      </c>
      <c r="R8944" s="14" t="s">
        <v>56</v>
      </c>
      <c r="S8944" s="9" t="s">
        <v>44636</v>
      </c>
      <c r="T8944" s="9" t="s">
        <v>22</v>
      </c>
    </row>
    <row r="8945" customHeight="1" spans="1:20">
      <c r="A8945" s="10">
        <v>45223</v>
      </c>
      <c r="B8945" s="15" t="s">
        <v>44637</v>
      </c>
      <c r="C8945" s="15" t="s">
        <v>1299</v>
      </c>
      <c r="D8945" s="16" t="s">
        <v>22</v>
      </c>
      <c r="E8945" s="15" t="s">
        <v>44638</v>
      </c>
      <c r="F8945" s="15" t="s">
        <v>44639</v>
      </c>
      <c r="G8945" s="16" t="s">
        <v>53</v>
      </c>
      <c r="H8945" s="16" t="s">
        <v>22</v>
      </c>
      <c r="I8945" s="16" t="s">
        <v>63</v>
      </c>
      <c r="J8945" s="16" t="s">
        <v>27</v>
      </c>
      <c r="K8945" s="16" t="s">
        <v>28</v>
      </c>
      <c r="L8945" s="16" t="s">
        <v>43</v>
      </c>
      <c r="M8945" s="15" t="s">
        <v>30</v>
      </c>
      <c r="N8945" s="15" t="s">
        <v>208</v>
      </c>
      <c r="O8945" s="16" t="s">
        <v>32</v>
      </c>
      <c r="P8945" s="16" t="s">
        <v>22</v>
      </c>
      <c r="Q8945" s="16" t="s">
        <v>22</v>
      </c>
      <c r="R8945" s="16" t="s">
        <v>63</v>
      </c>
      <c r="S8945" s="15" t="s">
        <v>44640</v>
      </c>
      <c r="T8945" s="15" t="s">
        <v>22</v>
      </c>
    </row>
    <row r="8946" customHeight="1" spans="1:20">
      <c r="A8946" s="10">
        <v>45222</v>
      </c>
      <c r="B8946" s="9" t="s">
        <v>44641</v>
      </c>
      <c r="C8946" s="9" t="s">
        <v>1299</v>
      </c>
      <c r="D8946" s="14" t="s">
        <v>22</v>
      </c>
      <c r="E8946" s="9" t="s">
        <v>3009</v>
      </c>
      <c r="F8946" s="9" t="s">
        <v>3010</v>
      </c>
      <c r="G8946" s="14" t="s">
        <v>130</v>
      </c>
      <c r="H8946" s="14" t="s">
        <v>22</v>
      </c>
      <c r="I8946" s="14" t="s">
        <v>277</v>
      </c>
      <c r="J8946" s="14" t="s">
        <v>27</v>
      </c>
      <c r="K8946" s="14" t="s">
        <v>28</v>
      </c>
      <c r="L8946" s="14" t="s">
        <v>43</v>
      </c>
      <c r="M8946" s="9" t="s">
        <v>30</v>
      </c>
      <c r="N8946" s="9" t="s">
        <v>208</v>
      </c>
      <c r="O8946" s="14" t="s">
        <v>32</v>
      </c>
      <c r="P8946" s="14" t="s">
        <v>22</v>
      </c>
      <c r="Q8946" s="14" t="s">
        <v>44642</v>
      </c>
      <c r="R8946" s="14" t="s">
        <v>56</v>
      </c>
      <c r="S8946" s="9" t="s">
        <v>44643</v>
      </c>
      <c r="T8946" s="9" t="s">
        <v>22</v>
      </c>
    </row>
    <row r="8947" customHeight="1" spans="1:20">
      <c r="A8947" s="10">
        <v>45222</v>
      </c>
      <c r="B8947" s="9" t="s">
        <v>44644</v>
      </c>
      <c r="C8947" s="9" t="s">
        <v>5629</v>
      </c>
      <c r="D8947" s="14" t="s">
        <v>22</v>
      </c>
      <c r="E8947" s="9" t="s">
        <v>44645</v>
      </c>
      <c r="F8947" s="9" t="s">
        <v>44646</v>
      </c>
      <c r="G8947" s="14" t="s">
        <v>82</v>
      </c>
      <c r="H8947" s="14" t="s">
        <v>96</v>
      </c>
      <c r="I8947" s="14" t="s">
        <v>5632</v>
      </c>
      <c r="J8947" s="14" t="s">
        <v>27</v>
      </c>
      <c r="K8947" s="14" t="s">
        <v>28</v>
      </c>
      <c r="L8947" s="14" t="s">
        <v>43</v>
      </c>
      <c r="M8947" s="9" t="s">
        <v>169</v>
      </c>
      <c r="N8947" s="9" t="s">
        <v>5633</v>
      </c>
      <c r="O8947" s="14" t="s">
        <v>32</v>
      </c>
      <c r="P8947" s="14" t="s">
        <v>22</v>
      </c>
      <c r="Q8947" s="14" t="s">
        <v>44647</v>
      </c>
      <c r="R8947" s="14" t="s">
        <v>168</v>
      </c>
      <c r="S8947" s="9" t="s">
        <v>44648</v>
      </c>
      <c r="T8947" s="9" t="s">
        <v>5668</v>
      </c>
    </row>
    <row r="8948" customHeight="1" spans="1:20">
      <c r="A8948" s="10">
        <v>45222</v>
      </c>
      <c r="B8948" s="9" t="s">
        <v>44649</v>
      </c>
      <c r="C8948" s="9" t="s">
        <v>9312</v>
      </c>
      <c r="D8948" s="14" t="s">
        <v>22</v>
      </c>
      <c r="E8948" s="9" t="s">
        <v>44650</v>
      </c>
      <c r="F8948" s="9" t="s">
        <v>44651</v>
      </c>
      <c r="G8948" s="14" t="s">
        <v>25</v>
      </c>
      <c r="H8948" s="14" t="s">
        <v>22</v>
      </c>
      <c r="I8948" s="14" t="s">
        <v>42</v>
      </c>
      <c r="J8948" s="14" t="s">
        <v>27</v>
      </c>
      <c r="K8948" s="14" t="s">
        <v>28</v>
      </c>
      <c r="L8948" s="14" t="s">
        <v>43</v>
      </c>
      <c r="M8948" s="9" t="s">
        <v>44</v>
      </c>
      <c r="N8948" s="9" t="s">
        <v>31</v>
      </c>
      <c r="O8948" s="14" t="s">
        <v>32</v>
      </c>
      <c r="P8948" s="14" t="s">
        <v>6207</v>
      </c>
      <c r="Q8948" s="14" t="s">
        <v>44652</v>
      </c>
      <c r="R8948" s="14" t="s">
        <v>46</v>
      </c>
      <c r="S8948" s="9" t="s">
        <v>44653</v>
      </c>
      <c r="T8948" s="9" t="s">
        <v>22</v>
      </c>
    </row>
    <row r="8949" customHeight="1" spans="1:20">
      <c r="A8949" s="10">
        <v>45222</v>
      </c>
      <c r="B8949" s="9" t="s">
        <v>44654</v>
      </c>
      <c r="C8949" s="9" t="s">
        <v>16850</v>
      </c>
      <c r="D8949" s="14" t="s">
        <v>22</v>
      </c>
      <c r="E8949" s="9" t="s">
        <v>44655</v>
      </c>
      <c r="F8949" s="9" t="s">
        <v>44656</v>
      </c>
      <c r="G8949" s="14" t="s">
        <v>69</v>
      </c>
      <c r="H8949" s="14" t="s">
        <v>22</v>
      </c>
      <c r="I8949" s="14" t="s">
        <v>412</v>
      </c>
      <c r="J8949" s="14" t="s">
        <v>27</v>
      </c>
      <c r="K8949" s="14" t="s">
        <v>28</v>
      </c>
      <c r="L8949" s="14" t="s">
        <v>43</v>
      </c>
      <c r="M8949" s="9" t="s">
        <v>44</v>
      </c>
      <c r="N8949" s="9" t="s">
        <v>743</v>
      </c>
      <c r="O8949" s="14" t="s">
        <v>32</v>
      </c>
      <c r="P8949" s="14" t="s">
        <v>22</v>
      </c>
      <c r="Q8949" s="14" t="s">
        <v>44657</v>
      </c>
      <c r="R8949" s="14" t="s">
        <v>46</v>
      </c>
      <c r="S8949" s="9" t="s">
        <v>44658</v>
      </c>
      <c r="T8949" s="9" t="s">
        <v>22</v>
      </c>
    </row>
    <row r="8950" customHeight="1" spans="1:20">
      <c r="A8950" s="10">
        <v>45222</v>
      </c>
      <c r="B8950" s="9" t="s">
        <v>44659</v>
      </c>
      <c r="C8950" s="9" t="s">
        <v>6302</v>
      </c>
      <c r="D8950" s="14" t="s">
        <v>22</v>
      </c>
      <c r="E8950" s="9" t="s">
        <v>44660</v>
      </c>
      <c r="F8950" s="9" t="s">
        <v>44661</v>
      </c>
      <c r="G8950" s="14" t="s">
        <v>130</v>
      </c>
      <c r="H8950" s="14" t="s">
        <v>110</v>
      </c>
      <c r="I8950" s="14" t="s">
        <v>701</v>
      </c>
      <c r="J8950" s="14" t="s">
        <v>27</v>
      </c>
      <c r="K8950" s="14" t="s">
        <v>28</v>
      </c>
      <c r="L8950" s="14" t="s">
        <v>43</v>
      </c>
      <c r="M8950" s="9" t="s">
        <v>30</v>
      </c>
      <c r="N8950" s="9" t="s">
        <v>31</v>
      </c>
      <c r="O8950" s="14" t="s">
        <v>32</v>
      </c>
      <c r="P8950" s="14" t="s">
        <v>22</v>
      </c>
      <c r="Q8950" s="14" t="s">
        <v>44662</v>
      </c>
      <c r="R8950" s="14" t="s">
        <v>46</v>
      </c>
      <c r="S8950" s="9" t="s">
        <v>44663</v>
      </c>
      <c r="T8950" s="9" t="s">
        <v>22</v>
      </c>
    </row>
    <row r="8951" customHeight="1" spans="1:20">
      <c r="A8951" s="10">
        <v>45222</v>
      </c>
      <c r="B8951" s="9" t="s">
        <v>44664</v>
      </c>
      <c r="C8951" s="9" t="s">
        <v>6918</v>
      </c>
      <c r="D8951" s="14" t="s">
        <v>22</v>
      </c>
      <c r="E8951" s="9" t="s">
        <v>44665</v>
      </c>
      <c r="F8951" s="9" t="s">
        <v>44666</v>
      </c>
      <c r="G8951" s="14" t="s">
        <v>69</v>
      </c>
      <c r="H8951" s="14" t="s">
        <v>22</v>
      </c>
      <c r="I8951" s="14" t="s">
        <v>253</v>
      </c>
      <c r="J8951" s="14" t="s">
        <v>27</v>
      </c>
      <c r="K8951" s="14" t="s">
        <v>28</v>
      </c>
      <c r="L8951" s="14" t="s">
        <v>43</v>
      </c>
      <c r="M8951" s="9" t="s">
        <v>30</v>
      </c>
      <c r="N8951" s="9" t="s">
        <v>743</v>
      </c>
      <c r="O8951" s="14" t="s">
        <v>32</v>
      </c>
      <c r="P8951" s="14" t="s">
        <v>22</v>
      </c>
      <c r="Q8951" s="14" t="s">
        <v>44667</v>
      </c>
      <c r="R8951" s="14" t="s">
        <v>46</v>
      </c>
      <c r="S8951" s="9" t="s">
        <v>44668</v>
      </c>
      <c r="T8951" s="9" t="s">
        <v>22</v>
      </c>
    </row>
    <row r="8952" customHeight="1" spans="1:20">
      <c r="A8952" s="10">
        <v>45225</v>
      </c>
      <c r="B8952" s="9" t="s">
        <v>44669</v>
      </c>
      <c r="C8952" s="9" t="s">
        <v>1299</v>
      </c>
      <c r="D8952" s="14" t="s">
        <v>22</v>
      </c>
      <c r="E8952" s="9" t="s">
        <v>44670</v>
      </c>
      <c r="F8952" s="9" t="s">
        <v>44671</v>
      </c>
      <c r="G8952" s="14" t="s">
        <v>130</v>
      </c>
      <c r="H8952" s="14" t="s">
        <v>22</v>
      </c>
      <c r="I8952" s="14" t="s">
        <v>75</v>
      </c>
      <c r="J8952" s="14" t="s">
        <v>27</v>
      </c>
      <c r="K8952" s="14" t="s">
        <v>28</v>
      </c>
      <c r="L8952" s="14" t="s">
        <v>43</v>
      </c>
      <c r="M8952" s="9" t="s">
        <v>30</v>
      </c>
      <c r="N8952" s="9" t="s">
        <v>208</v>
      </c>
      <c r="O8952" s="14" t="s">
        <v>32</v>
      </c>
      <c r="P8952" s="14" t="s">
        <v>22</v>
      </c>
      <c r="Q8952" s="14" t="s">
        <v>44672</v>
      </c>
      <c r="R8952" s="14" t="s">
        <v>56</v>
      </c>
      <c r="S8952" s="9" t="s">
        <v>14115</v>
      </c>
      <c r="T8952" s="9" t="s">
        <v>22</v>
      </c>
    </row>
    <row r="8953" customHeight="1" spans="1:20">
      <c r="A8953" s="10">
        <v>45222</v>
      </c>
      <c r="B8953" s="9" t="s">
        <v>44673</v>
      </c>
      <c r="C8953" s="9" t="s">
        <v>5629</v>
      </c>
      <c r="D8953" s="14" t="s">
        <v>22</v>
      </c>
      <c r="E8953" s="9" t="s">
        <v>44674</v>
      </c>
      <c r="F8953" s="9" t="s">
        <v>44675</v>
      </c>
      <c r="G8953" s="14" t="s">
        <v>82</v>
      </c>
      <c r="H8953" s="14" t="s">
        <v>22</v>
      </c>
      <c r="I8953" s="14" t="s">
        <v>5632</v>
      </c>
      <c r="J8953" s="14" t="s">
        <v>27</v>
      </c>
      <c r="K8953" s="14" t="s">
        <v>28</v>
      </c>
      <c r="L8953" s="14" t="s">
        <v>43</v>
      </c>
      <c r="M8953" s="9" t="s">
        <v>169</v>
      </c>
      <c r="N8953" s="9" t="s">
        <v>5633</v>
      </c>
      <c r="O8953" s="14" t="s">
        <v>32</v>
      </c>
      <c r="P8953" s="14" t="s">
        <v>22</v>
      </c>
      <c r="Q8953" s="14" t="s">
        <v>44676</v>
      </c>
      <c r="R8953" s="14" t="s">
        <v>168</v>
      </c>
      <c r="S8953" s="9" t="s">
        <v>44677</v>
      </c>
      <c r="T8953" s="9" t="s">
        <v>5636</v>
      </c>
    </row>
    <row r="8954" customHeight="1" spans="1:20">
      <c r="A8954" s="10">
        <v>45222</v>
      </c>
      <c r="B8954" s="9" t="s">
        <v>44678</v>
      </c>
      <c r="C8954" s="9" t="s">
        <v>6050</v>
      </c>
      <c r="D8954" s="14" t="s">
        <v>22</v>
      </c>
      <c r="E8954" s="9" t="s">
        <v>44679</v>
      </c>
      <c r="F8954" s="9" t="s">
        <v>22</v>
      </c>
      <c r="G8954" s="14" t="s">
        <v>22</v>
      </c>
      <c r="H8954" s="14" t="s">
        <v>22</v>
      </c>
      <c r="I8954" s="14" t="s">
        <v>270</v>
      </c>
      <c r="J8954" s="14" t="s">
        <v>27</v>
      </c>
      <c r="K8954" s="14" t="s">
        <v>28</v>
      </c>
      <c r="L8954" s="14" t="s">
        <v>43</v>
      </c>
      <c r="M8954" s="9" t="s">
        <v>169</v>
      </c>
      <c r="N8954" s="9" t="s">
        <v>5633</v>
      </c>
      <c r="O8954" s="14" t="s">
        <v>32</v>
      </c>
      <c r="P8954" s="14" t="s">
        <v>22</v>
      </c>
      <c r="Q8954" s="14" t="s">
        <v>44680</v>
      </c>
      <c r="R8954" s="14" t="s">
        <v>168</v>
      </c>
      <c r="S8954" s="9" t="s">
        <v>44681</v>
      </c>
      <c r="T8954" s="9" t="s">
        <v>6054</v>
      </c>
    </row>
    <row r="8955" customHeight="1" spans="1:20">
      <c r="A8955" s="10">
        <v>45222</v>
      </c>
      <c r="B8955" s="9" t="s">
        <v>44682</v>
      </c>
      <c r="C8955" s="9" t="s">
        <v>50</v>
      </c>
      <c r="D8955" s="14" t="s">
        <v>22</v>
      </c>
      <c r="E8955" s="9" t="s">
        <v>44683</v>
      </c>
      <c r="F8955" s="9" t="s">
        <v>44684</v>
      </c>
      <c r="G8955" s="14" t="s">
        <v>41</v>
      </c>
      <c r="H8955" s="14" t="s">
        <v>22</v>
      </c>
      <c r="I8955" s="14" t="s">
        <v>42</v>
      </c>
      <c r="J8955" s="14" t="s">
        <v>27</v>
      </c>
      <c r="K8955" s="14" t="s">
        <v>28</v>
      </c>
      <c r="L8955" s="14" t="s">
        <v>43</v>
      </c>
      <c r="M8955" s="9" t="s">
        <v>44</v>
      </c>
      <c r="N8955" s="9" t="s">
        <v>31</v>
      </c>
      <c r="O8955" s="14" t="s">
        <v>32</v>
      </c>
      <c r="P8955" s="14" t="s">
        <v>22</v>
      </c>
      <c r="Q8955" s="14" t="s">
        <v>44685</v>
      </c>
      <c r="R8955" s="14" t="s">
        <v>56</v>
      </c>
      <c r="S8955" s="20" t="s">
        <v>44686</v>
      </c>
      <c r="T8955" s="9" t="s">
        <v>22</v>
      </c>
    </row>
    <row r="8956" customHeight="1" spans="1:20">
      <c r="A8956" s="10">
        <v>45224</v>
      </c>
      <c r="B8956" s="9" t="s">
        <v>44687</v>
      </c>
      <c r="C8956" s="9" t="s">
        <v>1299</v>
      </c>
      <c r="D8956" s="14" t="s">
        <v>22</v>
      </c>
      <c r="E8956" s="9" t="s">
        <v>44688</v>
      </c>
      <c r="F8956" s="9" t="s">
        <v>44689</v>
      </c>
      <c r="G8956" s="14" t="s">
        <v>25</v>
      </c>
      <c r="H8956" s="14" t="s">
        <v>22</v>
      </c>
      <c r="I8956" s="14" t="s">
        <v>162</v>
      </c>
      <c r="J8956" s="14" t="s">
        <v>27</v>
      </c>
      <c r="K8956" s="14" t="s">
        <v>28</v>
      </c>
      <c r="L8956" s="14" t="s">
        <v>43</v>
      </c>
      <c r="M8956" s="9" t="s">
        <v>44</v>
      </c>
      <c r="N8956" s="9" t="s">
        <v>208</v>
      </c>
      <c r="O8956" s="14" t="s">
        <v>32</v>
      </c>
      <c r="P8956" s="14" t="s">
        <v>22</v>
      </c>
      <c r="Q8956" s="14" t="s">
        <v>44690</v>
      </c>
      <c r="R8956" s="14" t="s">
        <v>56</v>
      </c>
      <c r="S8956" s="9" t="s">
        <v>44691</v>
      </c>
      <c r="T8956" s="9" t="s">
        <v>22</v>
      </c>
    </row>
    <row r="8957" customHeight="1" spans="1:20">
      <c r="A8957" s="10">
        <v>45222</v>
      </c>
      <c r="B8957" s="9" t="s">
        <v>44692</v>
      </c>
      <c r="C8957" s="9" t="s">
        <v>646</v>
      </c>
      <c r="D8957" s="14" t="s">
        <v>22</v>
      </c>
      <c r="E8957" s="9" t="s">
        <v>44693</v>
      </c>
      <c r="F8957" s="9" t="s">
        <v>44694</v>
      </c>
      <c r="G8957" s="14" t="s">
        <v>53</v>
      </c>
      <c r="H8957" s="14" t="s">
        <v>22</v>
      </c>
      <c r="I8957" s="14" t="s">
        <v>97</v>
      </c>
      <c r="J8957" s="14" t="s">
        <v>27</v>
      </c>
      <c r="K8957" s="14" t="s">
        <v>28</v>
      </c>
      <c r="L8957" s="14" t="s">
        <v>43</v>
      </c>
      <c r="M8957" s="9" t="s">
        <v>30</v>
      </c>
      <c r="N8957" s="9" t="s">
        <v>31</v>
      </c>
      <c r="O8957" s="14" t="s">
        <v>32</v>
      </c>
      <c r="P8957" s="14" t="s">
        <v>22</v>
      </c>
      <c r="Q8957" s="14" t="s">
        <v>44695</v>
      </c>
      <c r="R8957" s="14" t="s">
        <v>46</v>
      </c>
      <c r="S8957" s="9" t="s">
        <v>44696</v>
      </c>
      <c r="T8957" s="9" t="s">
        <v>22</v>
      </c>
    </row>
    <row r="8958" customHeight="1" spans="1:20">
      <c r="A8958" s="10">
        <v>45223</v>
      </c>
      <c r="B8958" s="15" t="s">
        <v>44697</v>
      </c>
      <c r="C8958" s="15" t="s">
        <v>1299</v>
      </c>
      <c r="D8958" s="16" t="s">
        <v>22</v>
      </c>
      <c r="E8958" s="15" t="s">
        <v>44698</v>
      </c>
      <c r="F8958" s="15" t="s">
        <v>44699</v>
      </c>
      <c r="G8958" s="16" t="s">
        <v>82</v>
      </c>
      <c r="H8958" s="16" t="s">
        <v>22</v>
      </c>
      <c r="I8958" s="16" t="s">
        <v>576</v>
      </c>
      <c r="J8958" s="16" t="s">
        <v>27</v>
      </c>
      <c r="K8958" s="16" t="s">
        <v>28</v>
      </c>
      <c r="L8958" s="16" t="s">
        <v>43</v>
      </c>
      <c r="M8958" s="15" t="s">
        <v>44</v>
      </c>
      <c r="N8958" s="15" t="s">
        <v>208</v>
      </c>
      <c r="O8958" s="16" t="s">
        <v>32</v>
      </c>
      <c r="P8958" s="16" t="s">
        <v>22</v>
      </c>
      <c r="Q8958" s="16" t="s">
        <v>44700</v>
      </c>
      <c r="R8958" s="16" t="s">
        <v>56</v>
      </c>
      <c r="S8958" s="15" t="s">
        <v>44701</v>
      </c>
      <c r="T8958" s="15" t="s">
        <v>22</v>
      </c>
    </row>
    <row r="8959" customHeight="1" spans="1:20">
      <c r="A8959" s="10">
        <v>45222</v>
      </c>
      <c r="B8959" s="9" t="s">
        <v>44702</v>
      </c>
      <c r="C8959" s="9" t="s">
        <v>5644</v>
      </c>
      <c r="D8959" s="14" t="s">
        <v>22</v>
      </c>
      <c r="E8959" s="9" t="s">
        <v>44703</v>
      </c>
      <c r="F8959" s="9" t="s">
        <v>44704</v>
      </c>
      <c r="G8959" s="14" t="s">
        <v>82</v>
      </c>
      <c r="H8959" s="14" t="s">
        <v>137</v>
      </c>
      <c r="I8959" s="14" t="s">
        <v>75</v>
      </c>
      <c r="J8959" s="14" t="s">
        <v>27</v>
      </c>
      <c r="K8959" s="14" t="s">
        <v>28</v>
      </c>
      <c r="L8959" s="14" t="s">
        <v>43</v>
      </c>
      <c r="M8959" s="9" t="s">
        <v>169</v>
      </c>
      <c r="N8959" s="9" t="s">
        <v>5633</v>
      </c>
      <c r="O8959" s="14" t="s">
        <v>32</v>
      </c>
      <c r="P8959" s="14" t="s">
        <v>22</v>
      </c>
      <c r="Q8959" s="14" t="s">
        <v>44705</v>
      </c>
      <c r="R8959" s="14" t="s">
        <v>168</v>
      </c>
      <c r="S8959" s="9" t="s">
        <v>44706</v>
      </c>
      <c r="T8959" s="9" t="s">
        <v>5655</v>
      </c>
    </row>
    <row r="8960" customHeight="1" spans="1:20">
      <c r="A8960" s="10">
        <v>45223</v>
      </c>
      <c r="B8960" s="15" t="s">
        <v>44707</v>
      </c>
      <c r="C8960" s="15" t="s">
        <v>1299</v>
      </c>
      <c r="D8960" s="16" t="s">
        <v>22</v>
      </c>
      <c r="E8960" s="15" t="s">
        <v>44708</v>
      </c>
      <c r="F8960" s="15" t="s">
        <v>44709</v>
      </c>
      <c r="G8960" s="16" t="s">
        <v>130</v>
      </c>
      <c r="H8960" s="16" t="s">
        <v>22</v>
      </c>
      <c r="I8960" s="16" t="s">
        <v>63</v>
      </c>
      <c r="J8960" s="16" t="s">
        <v>27</v>
      </c>
      <c r="K8960" s="16" t="s">
        <v>28</v>
      </c>
      <c r="L8960" s="16" t="s">
        <v>43</v>
      </c>
      <c r="M8960" s="15" t="s">
        <v>44</v>
      </c>
      <c r="N8960" s="15" t="s">
        <v>208</v>
      </c>
      <c r="O8960" s="16" t="s">
        <v>32</v>
      </c>
      <c r="P8960" s="16" t="s">
        <v>22</v>
      </c>
      <c r="Q8960" s="16" t="s">
        <v>44710</v>
      </c>
      <c r="R8960" s="16" t="s">
        <v>56</v>
      </c>
      <c r="S8960" s="15" t="s">
        <v>44711</v>
      </c>
      <c r="T8960" s="15" t="s">
        <v>22</v>
      </c>
    </row>
    <row r="8961" customHeight="1" spans="1:20">
      <c r="A8961" s="10">
        <v>45222</v>
      </c>
      <c r="B8961" s="9" t="s">
        <v>44712</v>
      </c>
      <c r="C8961" s="9" t="s">
        <v>44713</v>
      </c>
      <c r="D8961" s="14" t="s">
        <v>22</v>
      </c>
      <c r="E8961" s="9" t="s">
        <v>44714</v>
      </c>
      <c r="F8961" s="9" t="s">
        <v>44715</v>
      </c>
      <c r="G8961" s="14" t="s">
        <v>69</v>
      </c>
      <c r="H8961" s="14" t="s">
        <v>22</v>
      </c>
      <c r="I8961" s="14" t="s">
        <v>299</v>
      </c>
      <c r="J8961" s="14" t="s">
        <v>27</v>
      </c>
      <c r="K8961" s="14" t="s">
        <v>28</v>
      </c>
      <c r="L8961" s="14" t="s">
        <v>43</v>
      </c>
      <c r="M8961" s="9" t="s">
        <v>44</v>
      </c>
      <c r="N8961" s="9" t="s">
        <v>743</v>
      </c>
      <c r="O8961" s="14" t="s">
        <v>32</v>
      </c>
      <c r="P8961" s="14" t="s">
        <v>22</v>
      </c>
      <c r="Q8961" s="14" t="s">
        <v>44716</v>
      </c>
      <c r="R8961" s="14" t="s">
        <v>46</v>
      </c>
      <c r="S8961" s="9" t="s">
        <v>44717</v>
      </c>
      <c r="T8961" s="9" t="s">
        <v>22</v>
      </c>
    </row>
    <row r="8962" customHeight="1" spans="1:20">
      <c r="A8962" s="10">
        <v>45223</v>
      </c>
      <c r="B8962" s="15" t="s">
        <v>44718</v>
      </c>
      <c r="C8962" s="15" t="s">
        <v>1299</v>
      </c>
      <c r="D8962" s="16" t="s">
        <v>22</v>
      </c>
      <c r="E8962" s="15" t="s">
        <v>44719</v>
      </c>
      <c r="F8962" s="15" t="s">
        <v>44720</v>
      </c>
      <c r="G8962" s="16" t="s">
        <v>41</v>
      </c>
      <c r="H8962" s="16" t="s">
        <v>22</v>
      </c>
      <c r="I8962" s="16" t="s">
        <v>149</v>
      </c>
      <c r="J8962" s="16" t="s">
        <v>27</v>
      </c>
      <c r="K8962" s="16" t="s">
        <v>28</v>
      </c>
      <c r="L8962" s="16" t="s">
        <v>43</v>
      </c>
      <c r="M8962" s="15" t="s">
        <v>30</v>
      </c>
      <c r="N8962" s="15" t="s">
        <v>208</v>
      </c>
      <c r="O8962" s="16" t="s">
        <v>32</v>
      </c>
      <c r="P8962" s="16" t="s">
        <v>22</v>
      </c>
      <c r="Q8962" s="16" t="s">
        <v>44721</v>
      </c>
      <c r="R8962" s="16" t="s">
        <v>56</v>
      </c>
      <c r="S8962" s="15" t="s">
        <v>44722</v>
      </c>
      <c r="T8962" s="15" t="s">
        <v>22</v>
      </c>
    </row>
    <row r="8963" customHeight="1" spans="1:20">
      <c r="A8963" s="10">
        <v>45222</v>
      </c>
      <c r="B8963" s="9" t="s">
        <v>44723</v>
      </c>
      <c r="C8963" s="9" t="s">
        <v>7801</v>
      </c>
      <c r="D8963" s="14" t="s">
        <v>22</v>
      </c>
      <c r="E8963" s="9" t="s">
        <v>44724</v>
      </c>
      <c r="F8963" s="9" t="s">
        <v>44725</v>
      </c>
      <c r="G8963" s="14" t="s">
        <v>82</v>
      </c>
      <c r="H8963" s="14" t="s">
        <v>110</v>
      </c>
      <c r="I8963" s="14" t="s">
        <v>168</v>
      </c>
      <c r="J8963" s="14" t="s">
        <v>27</v>
      </c>
      <c r="K8963" s="14" t="s">
        <v>28</v>
      </c>
      <c r="L8963" s="14" t="s">
        <v>43</v>
      </c>
      <c r="M8963" s="9" t="s">
        <v>6026</v>
      </c>
      <c r="N8963" s="9" t="s">
        <v>5633</v>
      </c>
      <c r="O8963" s="14" t="s">
        <v>32</v>
      </c>
      <c r="P8963" s="14" t="s">
        <v>22</v>
      </c>
      <c r="Q8963" s="14" t="s">
        <v>44726</v>
      </c>
      <c r="R8963" s="14" t="s">
        <v>168</v>
      </c>
      <c r="S8963" s="9" t="s">
        <v>44727</v>
      </c>
      <c r="T8963" s="9" t="s">
        <v>43393</v>
      </c>
    </row>
    <row r="8964" customHeight="1" spans="1:20">
      <c r="A8964" s="10">
        <v>45225</v>
      </c>
      <c r="B8964" s="9" t="s">
        <v>44728</v>
      </c>
      <c r="C8964" s="9" t="s">
        <v>1299</v>
      </c>
      <c r="D8964" s="14" t="s">
        <v>22</v>
      </c>
      <c r="E8964" s="9" t="s">
        <v>44729</v>
      </c>
      <c r="F8964" s="9" t="s">
        <v>44730</v>
      </c>
      <c r="G8964" s="14" t="s">
        <v>82</v>
      </c>
      <c r="H8964" s="14" t="s">
        <v>22</v>
      </c>
      <c r="I8964" s="14" t="s">
        <v>880</v>
      </c>
      <c r="J8964" s="14" t="s">
        <v>27</v>
      </c>
      <c r="K8964" s="14" t="s">
        <v>28</v>
      </c>
      <c r="L8964" s="14" t="s">
        <v>43</v>
      </c>
      <c r="M8964" s="9" t="s">
        <v>44</v>
      </c>
      <c r="N8964" s="9" t="s">
        <v>208</v>
      </c>
      <c r="O8964" s="14" t="s">
        <v>32</v>
      </c>
      <c r="P8964" s="14" t="s">
        <v>22</v>
      </c>
      <c r="Q8964" s="14" t="s">
        <v>44731</v>
      </c>
      <c r="R8964" s="14" t="s">
        <v>56</v>
      </c>
      <c r="S8964" s="9" t="s">
        <v>44732</v>
      </c>
      <c r="T8964" s="9" t="s">
        <v>22</v>
      </c>
    </row>
    <row r="8965" customHeight="1" spans="1:20">
      <c r="A8965" s="10">
        <v>45222</v>
      </c>
      <c r="B8965" s="9" t="s">
        <v>44733</v>
      </c>
      <c r="C8965" s="9" t="s">
        <v>5879</v>
      </c>
      <c r="D8965" s="14" t="s">
        <v>22</v>
      </c>
      <c r="E8965" s="9" t="s">
        <v>44734</v>
      </c>
      <c r="F8965" s="9" t="s">
        <v>44735</v>
      </c>
      <c r="G8965" s="14" t="s">
        <v>82</v>
      </c>
      <c r="H8965" s="14" t="s">
        <v>22</v>
      </c>
      <c r="I8965" s="14" t="s">
        <v>5737</v>
      </c>
      <c r="J8965" s="14" t="s">
        <v>27</v>
      </c>
      <c r="K8965" s="14" t="s">
        <v>28</v>
      </c>
      <c r="L8965" s="14" t="s">
        <v>43</v>
      </c>
      <c r="M8965" s="9" t="s">
        <v>169</v>
      </c>
      <c r="N8965" s="9" t="s">
        <v>5633</v>
      </c>
      <c r="O8965" s="14" t="s">
        <v>32</v>
      </c>
      <c r="P8965" s="14" t="s">
        <v>22</v>
      </c>
      <c r="Q8965" s="14" t="s">
        <v>44736</v>
      </c>
      <c r="R8965" s="14" t="s">
        <v>168</v>
      </c>
      <c r="S8965" s="9" t="s">
        <v>44737</v>
      </c>
      <c r="T8965" s="9" t="s">
        <v>20303</v>
      </c>
    </row>
    <row r="8966" customHeight="1" spans="1:20">
      <c r="A8966" s="10">
        <v>45223</v>
      </c>
      <c r="B8966" s="15" t="s">
        <v>44738</v>
      </c>
      <c r="C8966" s="15" t="s">
        <v>6126</v>
      </c>
      <c r="D8966" s="16" t="s">
        <v>22</v>
      </c>
      <c r="E8966" s="15" t="s">
        <v>44739</v>
      </c>
      <c r="F8966" s="15" t="s">
        <v>44740</v>
      </c>
      <c r="G8966" s="16" t="s">
        <v>82</v>
      </c>
      <c r="H8966" s="16" t="s">
        <v>22</v>
      </c>
      <c r="I8966" s="16" t="s">
        <v>97</v>
      </c>
      <c r="J8966" s="16" t="s">
        <v>27</v>
      </c>
      <c r="K8966" s="16" t="s">
        <v>28</v>
      </c>
      <c r="L8966" s="16" t="s">
        <v>43</v>
      </c>
      <c r="M8966" s="15" t="s">
        <v>30</v>
      </c>
      <c r="N8966" s="15" t="s">
        <v>743</v>
      </c>
      <c r="O8966" s="16" t="s">
        <v>32</v>
      </c>
      <c r="P8966" s="16" t="s">
        <v>22</v>
      </c>
      <c r="Q8966" s="16" t="s">
        <v>44741</v>
      </c>
      <c r="R8966" s="16" t="s">
        <v>46</v>
      </c>
      <c r="S8966" s="15" t="s">
        <v>44742</v>
      </c>
      <c r="T8966" s="15" t="s">
        <v>22</v>
      </c>
    </row>
    <row r="8967" customHeight="1" spans="1:20">
      <c r="A8967" s="10">
        <v>45224</v>
      </c>
      <c r="B8967" s="9" t="s">
        <v>44743</v>
      </c>
      <c r="C8967" s="9" t="s">
        <v>1299</v>
      </c>
      <c r="D8967" s="14" t="s">
        <v>22</v>
      </c>
      <c r="E8967" s="9" t="s">
        <v>44744</v>
      </c>
      <c r="F8967" s="9" t="s">
        <v>44745</v>
      </c>
      <c r="G8967" s="14" t="s">
        <v>69</v>
      </c>
      <c r="H8967" s="14" t="s">
        <v>22</v>
      </c>
      <c r="I8967" s="14" t="s">
        <v>315</v>
      </c>
      <c r="J8967" s="14" t="s">
        <v>27</v>
      </c>
      <c r="K8967" s="14" t="s">
        <v>28</v>
      </c>
      <c r="L8967" s="14" t="s">
        <v>43</v>
      </c>
      <c r="M8967" s="9" t="s">
        <v>30</v>
      </c>
      <c r="N8967" s="9" t="s">
        <v>208</v>
      </c>
      <c r="O8967" s="14" t="s">
        <v>32</v>
      </c>
      <c r="P8967" s="14" t="s">
        <v>22</v>
      </c>
      <c r="Q8967" s="14" t="s">
        <v>44746</v>
      </c>
      <c r="R8967" s="14" t="s">
        <v>56</v>
      </c>
      <c r="S8967" s="20" t="s">
        <v>44747</v>
      </c>
      <c r="T8967" s="9" t="s">
        <v>22</v>
      </c>
    </row>
    <row r="8968" customHeight="1" spans="1:20">
      <c r="A8968" s="10">
        <v>45222</v>
      </c>
      <c r="B8968" s="9" t="s">
        <v>44748</v>
      </c>
      <c r="C8968" s="9" t="s">
        <v>5663</v>
      </c>
      <c r="D8968" s="14" t="s">
        <v>22</v>
      </c>
      <c r="E8968" s="9" t="s">
        <v>44749</v>
      </c>
      <c r="F8968" s="9" t="s">
        <v>44750</v>
      </c>
      <c r="G8968" s="14" t="s">
        <v>82</v>
      </c>
      <c r="H8968" s="14" t="s">
        <v>137</v>
      </c>
      <c r="I8968" s="14" t="s">
        <v>168</v>
      </c>
      <c r="J8968" s="14" t="s">
        <v>27</v>
      </c>
      <c r="K8968" s="14" t="s">
        <v>28</v>
      </c>
      <c r="L8968" s="14" t="s">
        <v>43</v>
      </c>
      <c r="M8968" s="9" t="s">
        <v>169</v>
      </c>
      <c r="N8968" s="9" t="s">
        <v>5633</v>
      </c>
      <c r="O8968" s="14" t="s">
        <v>32</v>
      </c>
      <c r="P8968" s="14" t="s">
        <v>22</v>
      </c>
      <c r="Q8968" s="14" t="s">
        <v>44751</v>
      </c>
      <c r="R8968" s="14" t="s">
        <v>168</v>
      </c>
      <c r="S8968" s="9" t="s">
        <v>44752</v>
      </c>
      <c r="T8968" s="9" t="s">
        <v>5655</v>
      </c>
    </row>
    <row r="8969" customHeight="1" spans="1:20">
      <c r="A8969" s="10">
        <v>45222</v>
      </c>
      <c r="B8969" s="9" t="s">
        <v>44753</v>
      </c>
      <c r="C8969" s="9" t="s">
        <v>5629</v>
      </c>
      <c r="D8969" s="14" t="s">
        <v>22</v>
      </c>
      <c r="E8969" s="9" t="s">
        <v>44754</v>
      </c>
      <c r="F8969" s="9" t="s">
        <v>44755</v>
      </c>
      <c r="G8969" s="14" t="s">
        <v>82</v>
      </c>
      <c r="H8969" s="14" t="s">
        <v>22</v>
      </c>
      <c r="I8969" s="14" t="s">
        <v>5632</v>
      </c>
      <c r="J8969" s="14" t="s">
        <v>27</v>
      </c>
      <c r="K8969" s="14" t="s">
        <v>28</v>
      </c>
      <c r="L8969" s="14" t="s">
        <v>43</v>
      </c>
      <c r="M8969" s="9" t="s">
        <v>169</v>
      </c>
      <c r="N8969" s="9" t="s">
        <v>5633</v>
      </c>
      <c r="O8969" s="14" t="s">
        <v>32</v>
      </c>
      <c r="P8969" s="14" t="s">
        <v>22</v>
      </c>
      <c r="Q8969" s="14" t="s">
        <v>44756</v>
      </c>
      <c r="R8969" s="14" t="s">
        <v>168</v>
      </c>
      <c r="S8969" s="9" t="s">
        <v>44757</v>
      </c>
      <c r="T8969" s="9" t="s">
        <v>5655</v>
      </c>
    </row>
    <row r="8970" customHeight="1" spans="1:20">
      <c r="A8970" s="10">
        <v>45223</v>
      </c>
      <c r="B8970" s="15" t="s">
        <v>44758</v>
      </c>
      <c r="C8970" s="15" t="s">
        <v>1299</v>
      </c>
      <c r="D8970" s="16" t="s">
        <v>22</v>
      </c>
      <c r="E8970" s="15" t="s">
        <v>44759</v>
      </c>
      <c r="F8970" s="15" t="s">
        <v>7759</v>
      </c>
      <c r="G8970" s="16" t="s">
        <v>53</v>
      </c>
      <c r="H8970" s="16" t="s">
        <v>22</v>
      </c>
      <c r="I8970" s="16" t="s">
        <v>42</v>
      </c>
      <c r="J8970" s="16" t="s">
        <v>27</v>
      </c>
      <c r="K8970" s="16" t="s">
        <v>28</v>
      </c>
      <c r="L8970" s="16" t="s">
        <v>43</v>
      </c>
      <c r="M8970" s="15" t="s">
        <v>30</v>
      </c>
      <c r="N8970" s="15" t="s">
        <v>208</v>
      </c>
      <c r="O8970" s="16" t="s">
        <v>32</v>
      </c>
      <c r="P8970" s="16" t="s">
        <v>22</v>
      </c>
      <c r="Q8970" s="16" t="s">
        <v>44760</v>
      </c>
      <c r="R8970" s="16" t="s">
        <v>56</v>
      </c>
      <c r="S8970" s="15" t="s">
        <v>44761</v>
      </c>
      <c r="T8970" s="15" t="s">
        <v>22</v>
      </c>
    </row>
    <row r="8971" customHeight="1" spans="1:20">
      <c r="A8971" s="10">
        <v>45223</v>
      </c>
      <c r="B8971" s="15" t="s">
        <v>44762</v>
      </c>
      <c r="C8971" s="15" t="s">
        <v>6918</v>
      </c>
      <c r="D8971" s="16" t="s">
        <v>22</v>
      </c>
      <c r="E8971" s="15" t="s">
        <v>44763</v>
      </c>
      <c r="F8971" s="15" t="s">
        <v>44764</v>
      </c>
      <c r="G8971" s="16" t="s">
        <v>62</v>
      </c>
      <c r="H8971" s="16" t="s">
        <v>22</v>
      </c>
      <c r="I8971" s="16" t="s">
        <v>469</v>
      </c>
      <c r="J8971" s="16" t="s">
        <v>27</v>
      </c>
      <c r="K8971" s="16" t="s">
        <v>28</v>
      </c>
      <c r="L8971" s="16" t="s">
        <v>43</v>
      </c>
      <c r="M8971" s="15" t="s">
        <v>44</v>
      </c>
      <c r="N8971" s="15" t="s">
        <v>743</v>
      </c>
      <c r="O8971" s="16" t="s">
        <v>32</v>
      </c>
      <c r="P8971" s="16" t="s">
        <v>22</v>
      </c>
      <c r="Q8971" s="16" t="s">
        <v>44765</v>
      </c>
      <c r="R8971" s="16" t="s">
        <v>46</v>
      </c>
      <c r="S8971" s="15" t="s">
        <v>44766</v>
      </c>
      <c r="T8971" s="15" t="s">
        <v>22</v>
      </c>
    </row>
    <row r="8972" customHeight="1" spans="1:20">
      <c r="A8972" s="10">
        <v>45222</v>
      </c>
      <c r="B8972" s="9" t="s">
        <v>44767</v>
      </c>
      <c r="C8972" s="9" t="s">
        <v>5663</v>
      </c>
      <c r="D8972" s="14" t="s">
        <v>22</v>
      </c>
      <c r="E8972" s="9" t="s">
        <v>44768</v>
      </c>
      <c r="F8972" s="9" t="s">
        <v>44769</v>
      </c>
      <c r="G8972" s="14" t="s">
        <v>82</v>
      </c>
      <c r="H8972" s="14" t="s">
        <v>22</v>
      </c>
      <c r="I8972" s="14" t="s">
        <v>168</v>
      </c>
      <c r="J8972" s="14" t="s">
        <v>27</v>
      </c>
      <c r="K8972" s="14" t="s">
        <v>28</v>
      </c>
      <c r="L8972" s="14" t="s">
        <v>43</v>
      </c>
      <c r="M8972" s="9" t="s">
        <v>169</v>
      </c>
      <c r="N8972" s="9" t="s">
        <v>5633</v>
      </c>
      <c r="O8972" s="14" t="s">
        <v>32</v>
      </c>
      <c r="P8972" s="14" t="s">
        <v>22</v>
      </c>
      <c r="Q8972" s="14" t="s">
        <v>44770</v>
      </c>
      <c r="R8972" s="14" t="s">
        <v>168</v>
      </c>
      <c r="S8972" s="9" t="s">
        <v>44771</v>
      </c>
      <c r="T8972" s="9" t="s">
        <v>5668</v>
      </c>
    </row>
    <row r="8973" customHeight="1" spans="1:20">
      <c r="A8973" s="10">
        <v>45222</v>
      </c>
      <c r="B8973" s="9" t="s">
        <v>44772</v>
      </c>
      <c r="C8973" s="9" t="s">
        <v>121</v>
      </c>
      <c r="D8973" s="14" t="s">
        <v>22</v>
      </c>
      <c r="E8973" s="9" t="s">
        <v>44773</v>
      </c>
      <c r="F8973" s="9" t="s">
        <v>44774</v>
      </c>
      <c r="G8973" s="14" t="s">
        <v>41</v>
      </c>
      <c r="H8973" s="14" t="s">
        <v>22</v>
      </c>
      <c r="I8973" s="14" t="s">
        <v>469</v>
      </c>
      <c r="J8973" s="14" t="s">
        <v>27</v>
      </c>
      <c r="K8973" s="14" t="s">
        <v>28</v>
      </c>
      <c r="L8973" s="14" t="s">
        <v>43</v>
      </c>
      <c r="M8973" s="9" t="s">
        <v>30</v>
      </c>
      <c r="N8973" s="9" t="s">
        <v>31</v>
      </c>
      <c r="O8973" s="14" t="s">
        <v>32</v>
      </c>
      <c r="P8973" s="14" t="s">
        <v>22</v>
      </c>
      <c r="Q8973" s="14" t="s">
        <v>44775</v>
      </c>
      <c r="R8973" s="14" t="s">
        <v>56</v>
      </c>
      <c r="S8973" s="20" t="s">
        <v>44776</v>
      </c>
      <c r="T8973" s="9" t="s">
        <v>22</v>
      </c>
    </row>
    <row r="8974" customHeight="1" spans="1:20">
      <c r="A8974" s="10">
        <v>45222</v>
      </c>
      <c r="B8974" s="9" t="s">
        <v>44777</v>
      </c>
      <c r="C8974" s="9" t="s">
        <v>6660</v>
      </c>
      <c r="D8974" s="14" t="s">
        <v>22</v>
      </c>
      <c r="E8974" s="9" t="s">
        <v>44778</v>
      </c>
      <c r="F8974" s="9" t="s">
        <v>44779</v>
      </c>
      <c r="G8974" s="14" t="s">
        <v>247</v>
      </c>
      <c r="H8974" s="14" t="s">
        <v>22</v>
      </c>
      <c r="I8974" s="14" t="s">
        <v>299</v>
      </c>
      <c r="J8974" s="14" t="s">
        <v>27</v>
      </c>
      <c r="K8974" s="14" t="s">
        <v>28</v>
      </c>
      <c r="L8974" s="14" t="s">
        <v>43</v>
      </c>
      <c r="M8974" s="9" t="s">
        <v>30</v>
      </c>
      <c r="N8974" s="9" t="s">
        <v>31</v>
      </c>
      <c r="O8974" s="14" t="s">
        <v>32</v>
      </c>
      <c r="P8974" s="14" t="s">
        <v>22</v>
      </c>
      <c r="Q8974" s="14" t="s">
        <v>44780</v>
      </c>
      <c r="R8974" s="14" t="s">
        <v>46</v>
      </c>
      <c r="S8974" s="9" t="s">
        <v>44781</v>
      </c>
      <c r="T8974" s="9" t="s">
        <v>22</v>
      </c>
    </row>
    <row r="8975" customHeight="1" spans="1:20">
      <c r="A8975" s="10">
        <v>45222</v>
      </c>
      <c r="B8975" s="9" t="s">
        <v>44782</v>
      </c>
      <c r="C8975" s="9" t="s">
        <v>5629</v>
      </c>
      <c r="D8975" s="14" t="s">
        <v>22</v>
      </c>
      <c r="E8975" s="9" t="s">
        <v>44783</v>
      </c>
      <c r="F8975" s="9" t="s">
        <v>40806</v>
      </c>
      <c r="G8975" s="14" t="s">
        <v>82</v>
      </c>
      <c r="H8975" s="14" t="s">
        <v>96</v>
      </c>
      <c r="I8975" s="14" t="s">
        <v>5632</v>
      </c>
      <c r="J8975" s="14" t="s">
        <v>27</v>
      </c>
      <c r="K8975" s="14" t="s">
        <v>28</v>
      </c>
      <c r="L8975" s="14" t="s">
        <v>43</v>
      </c>
      <c r="M8975" s="9" t="s">
        <v>169</v>
      </c>
      <c r="N8975" s="9" t="s">
        <v>5633</v>
      </c>
      <c r="O8975" s="14" t="s">
        <v>32</v>
      </c>
      <c r="P8975" s="14" t="s">
        <v>22</v>
      </c>
      <c r="Q8975" s="14" t="s">
        <v>44784</v>
      </c>
      <c r="R8975" s="14" t="s">
        <v>168</v>
      </c>
      <c r="S8975" s="9" t="s">
        <v>44785</v>
      </c>
      <c r="T8975" s="9" t="s">
        <v>6081</v>
      </c>
    </row>
    <row r="8976" customHeight="1" spans="1:20">
      <c r="A8976" s="10">
        <v>45222</v>
      </c>
      <c r="B8976" s="9" t="s">
        <v>44786</v>
      </c>
      <c r="C8976" s="9" t="s">
        <v>393</v>
      </c>
      <c r="D8976" s="14" t="s">
        <v>22</v>
      </c>
      <c r="E8976" s="9" t="s">
        <v>44787</v>
      </c>
      <c r="F8976" s="9" t="s">
        <v>44788</v>
      </c>
      <c r="G8976" s="14" t="s">
        <v>25</v>
      </c>
      <c r="H8976" s="14" t="s">
        <v>22</v>
      </c>
      <c r="I8976" s="14" t="s">
        <v>26</v>
      </c>
      <c r="J8976" s="14" t="s">
        <v>27</v>
      </c>
      <c r="K8976" s="14" t="s">
        <v>76</v>
      </c>
      <c r="L8976" s="14" t="s">
        <v>29</v>
      </c>
      <c r="M8976" s="9" t="s">
        <v>30</v>
      </c>
      <c r="N8976" s="9" t="s">
        <v>31</v>
      </c>
      <c r="O8976" s="14" t="s">
        <v>32</v>
      </c>
      <c r="P8976" s="14" t="s">
        <v>22</v>
      </c>
      <c r="Q8976" s="14" t="s">
        <v>44789</v>
      </c>
      <c r="R8976" s="14" t="s">
        <v>34</v>
      </c>
      <c r="S8976" s="9" t="s">
        <v>44790</v>
      </c>
      <c r="T8976" s="9" t="s">
        <v>22</v>
      </c>
    </row>
    <row r="8977" customHeight="1" spans="1:20">
      <c r="A8977" s="10">
        <v>45222</v>
      </c>
      <c r="B8977" s="9" t="s">
        <v>44791</v>
      </c>
      <c r="C8977" s="9" t="s">
        <v>5644</v>
      </c>
      <c r="D8977" s="14" t="s">
        <v>22</v>
      </c>
      <c r="E8977" s="9" t="s">
        <v>44792</v>
      </c>
      <c r="F8977" s="9" t="s">
        <v>44793</v>
      </c>
      <c r="G8977" s="14" t="s">
        <v>82</v>
      </c>
      <c r="H8977" s="14" t="s">
        <v>22</v>
      </c>
      <c r="I8977" s="14" t="s">
        <v>168</v>
      </c>
      <c r="J8977" s="14" t="s">
        <v>27</v>
      </c>
      <c r="K8977" s="14" t="s">
        <v>28</v>
      </c>
      <c r="L8977" s="14" t="s">
        <v>43</v>
      </c>
      <c r="M8977" s="9" t="s">
        <v>169</v>
      </c>
      <c r="N8977" s="9" t="s">
        <v>5633</v>
      </c>
      <c r="O8977" s="14" t="s">
        <v>32</v>
      </c>
      <c r="P8977" s="14" t="s">
        <v>22</v>
      </c>
      <c r="Q8977" s="14" t="s">
        <v>44794</v>
      </c>
      <c r="R8977" s="14" t="s">
        <v>168</v>
      </c>
      <c r="S8977" s="9" t="s">
        <v>44795</v>
      </c>
      <c r="T8977" s="9" t="s">
        <v>5690</v>
      </c>
    </row>
    <row r="8978" customHeight="1" spans="1:20">
      <c r="A8978" s="10">
        <v>45222</v>
      </c>
      <c r="B8978" s="9" t="s">
        <v>44796</v>
      </c>
      <c r="C8978" s="9" t="s">
        <v>5951</v>
      </c>
      <c r="D8978" s="14" t="s">
        <v>22</v>
      </c>
      <c r="E8978" s="9" t="s">
        <v>44797</v>
      </c>
      <c r="F8978" s="9" t="s">
        <v>44798</v>
      </c>
      <c r="G8978" s="14" t="s">
        <v>82</v>
      </c>
      <c r="H8978" s="14" t="s">
        <v>22</v>
      </c>
      <c r="I8978" s="14" t="s">
        <v>5737</v>
      </c>
      <c r="J8978" s="14" t="s">
        <v>27</v>
      </c>
      <c r="K8978" s="14" t="s">
        <v>28</v>
      </c>
      <c r="L8978" s="14" t="s">
        <v>43</v>
      </c>
      <c r="M8978" s="9" t="s">
        <v>169</v>
      </c>
      <c r="N8978" s="9" t="s">
        <v>5633</v>
      </c>
      <c r="O8978" s="14" t="s">
        <v>32</v>
      </c>
      <c r="P8978" s="14" t="s">
        <v>22</v>
      </c>
      <c r="Q8978" s="14" t="s">
        <v>44799</v>
      </c>
      <c r="R8978" s="14" t="s">
        <v>168</v>
      </c>
      <c r="S8978" s="9" t="s">
        <v>44800</v>
      </c>
      <c r="T8978" s="9" t="s">
        <v>5723</v>
      </c>
    </row>
    <row r="8979" customHeight="1" spans="1:20">
      <c r="A8979" s="10">
        <v>45222</v>
      </c>
      <c r="B8979" s="9" t="s">
        <v>44801</v>
      </c>
      <c r="C8979" s="9" t="s">
        <v>5629</v>
      </c>
      <c r="D8979" s="14" t="s">
        <v>22</v>
      </c>
      <c r="E8979" s="9" t="s">
        <v>44802</v>
      </c>
      <c r="F8979" s="9" t="s">
        <v>44803</v>
      </c>
      <c r="G8979" s="14" t="s">
        <v>82</v>
      </c>
      <c r="H8979" s="14" t="s">
        <v>22</v>
      </c>
      <c r="I8979" s="14" t="s">
        <v>5632</v>
      </c>
      <c r="J8979" s="14" t="s">
        <v>27</v>
      </c>
      <c r="K8979" s="14" t="s">
        <v>28</v>
      </c>
      <c r="L8979" s="14" t="s">
        <v>43</v>
      </c>
      <c r="M8979" s="9" t="s">
        <v>169</v>
      </c>
      <c r="N8979" s="9" t="s">
        <v>5633</v>
      </c>
      <c r="O8979" s="14" t="s">
        <v>32</v>
      </c>
      <c r="P8979" s="14" t="s">
        <v>22</v>
      </c>
      <c r="Q8979" s="14" t="s">
        <v>44804</v>
      </c>
      <c r="R8979" s="14" t="s">
        <v>168</v>
      </c>
      <c r="S8979" s="9" t="s">
        <v>44805</v>
      </c>
      <c r="T8979" s="9" t="s">
        <v>20303</v>
      </c>
    </row>
    <row r="8980" customHeight="1" spans="1:20">
      <c r="A8980" s="10">
        <v>45222</v>
      </c>
      <c r="B8980" s="9" t="s">
        <v>44806</v>
      </c>
      <c r="C8980" s="9" t="s">
        <v>8489</v>
      </c>
      <c r="D8980" s="14" t="s">
        <v>22</v>
      </c>
      <c r="E8980" s="9" t="s">
        <v>44807</v>
      </c>
      <c r="F8980" s="9" t="s">
        <v>44808</v>
      </c>
      <c r="G8980" s="14" t="s">
        <v>25</v>
      </c>
      <c r="H8980" s="14" t="s">
        <v>22</v>
      </c>
      <c r="I8980" s="14" t="s">
        <v>293</v>
      </c>
      <c r="J8980" s="14" t="s">
        <v>27</v>
      </c>
      <c r="K8980" s="14" t="s">
        <v>28</v>
      </c>
      <c r="L8980" s="14" t="s">
        <v>43</v>
      </c>
      <c r="M8980" s="9" t="s">
        <v>30</v>
      </c>
      <c r="N8980" s="9" t="s">
        <v>31</v>
      </c>
      <c r="O8980" s="14" t="s">
        <v>32</v>
      </c>
      <c r="P8980" s="14" t="s">
        <v>22</v>
      </c>
      <c r="Q8980" s="14" t="s">
        <v>44809</v>
      </c>
      <c r="R8980" s="14" t="s">
        <v>46</v>
      </c>
      <c r="S8980" s="9" t="s">
        <v>44810</v>
      </c>
      <c r="T8980" s="9" t="s">
        <v>22</v>
      </c>
    </row>
    <row r="8981" customHeight="1" spans="1:20">
      <c r="A8981" s="10">
        <v>45223</v>
      </c>
      <c r="B8981" s="15" t="s">
        <v>44811</v>
      </c>
      <c r="C8981" s="15" t="s">
        <v>6918</v>
      </c>
      <c r="D8981" s="16" t="s">
        <v>22</v>
      </c>
      <c r="E8981" s="15" t="s">
        <v>44812</v>
      </c>
      <c r="F8981" s="15" t="s">
        <v>44813</v>
      </c>
      <c r="G8981" s="16" t="s">
        <v>69</v>
      </c>
      <c r="H8981" s="16" t="s">
        <v>148</v>
      </c>
      <c r="I8981" s="16" t="s">
        <v>576</v>
      </c>
      <c r="J8981" s="16" t="s">
        <v>27</v>
      </c>
      <c r="K8981" s="16" t="s">
        <v>28</v>
      </c>
      <c r="L8981" s="16" t="s">
        <v>43</v>
      </c>
      <c r="M8981" s="15" t="s">
        <v>44</v>
      </c>
      <c r="N8981" s="15" t="s">
        <v>743</v>
      </c>
      <c r="O8981" s="16" t="s">
        <v>32</v>
      </c>
      <c r="P8981" s="16" t="s">
        <v>22</v>
      </c>
      <c r="Q8981" s="16" t="s">
        <v>44814</v>
      </c>
      <c r="R8981" s="16" t="s">
        <v>46</v>
      </c>
      <c r="S8981" s="15" t="s">
        <v>44815</v>
      </c>
      <c r="T8981" s="15" t="s">
        <v>22</v>
      </c>
    </row>
    <row r="8982" customHeight="1" spans="1:20">
      <c r="A8982" s="10">
        <v>45222</v>
      </c>
      <c r="B8982" s="9" t="s">
        <v>44816</v>
      </c>
      <c r="C8982" s="9" t="s">
        <v>5644</v>
      </c>
      <c r="D8982" s="14" t="s">
        <v>22</v>
      </c>
      <c r="E8982" s="9" t="s">
        <v>25793</v>
      </c>
      <c r="F8982" s="9" t="s">
        <v>25794</v>
      </c>
      <c r="G8982" s="14" t="s">
        <v>82</v>
      </c>
      <c r="H8982" s="14" t="s">
        <v>22</v>
      </c>
      <c r="I8982" s="14" t="s">
        <v>207</v>
      </c>
      <c r="J8982" s="14" t="s">
        <v>27</v>
      </c>
      <c r="K8982" s="14" t="s">
        <v>28</v>
      </c>
      <c r="L8982" s="14" t="s">
        <v>43</v>
      </c>
      <c r="M8982" s="9" t="s">
        <v>169</v>
      </c>
      <c r="N8982" s="9" t="s">
        <v>5633</v>
      </c>
      <c r="O8982" s="14" t="s">
        <v>32</v>
      </c>
      <c r="P8982" s="14" t="s">
        <v>22</v>
      </c>
      <c r="Q8982" s="14" t="s">
        <v>44817</v>
      </c>
      <c r="R8982" s="14" t="s">
        <v>168</v>
      </c>
      <c r="S8982" s="9" t="s">
        <v>44818</v>
      </c>
      <c r="T8982" s="9" t="s">
        <v>7779</v>
      </c>
    </row>
    <row r="8983" customHeight="1" spans="1:20">
      <c r="A8983" s="10">
        <v>45222</v>
      </c>
      <c r="B8983" s="9" t="s">
        <v>44819</v>
      </c>
      <c r="C8983" s="9" t="s">
        <v>5629</v>
      </c>
      <c r="D8983" s="14" t="s">
        <v>22</v>
      </c>
      <c r="E8983" s="9" t="s">
        <v>44820</v>
      </c>
      <c r="F8983" s="9" t="s">
        <v>44821</v>
      </c>
      <c r="G8983" s="14" t="s">
        <v>82</v>
      </c>
      <c r="H8983" s="14" t="s">
        <v>110</v>
      </c>
      <c r="I8983" s="14" t="s">
        <v>5632</v>
      </c>
      <c r="J8983" s="14" t="s">
        <v>27</v>
      </c>
      <c r="K8983" s="14" t="s">
        <v>28</v>
      </c>
      <c r="L8983" s="14" t="s">
        <v>43</v>
      </c>
      <c r="M8983" s="9" t="s">
        <v>169</v>
      </c>
      <c r="N8983" s="9" t="s">
        <v>5633</v>
      </c>
      <c r="O8983" s="14" t="s">
        <v>32</v>
      </c>
      <c r="P8983" s="14" t="s">
        <v>22</v>
      </c>
      <c r="Q8983" s="14" t="s">
        <v>44822</v>
      </c>
      <c r="R8983" s="14" t="s">
        <v>168</v>
      </c>
      <c r="S8983" s="9" t="s">
        <v>44823</v>
      </c>
      <c r="T8983" s="9" t="s">
        <v>5723</v>
      </c>
    </row>
    <row r="8984" customHeight="1" spans="1:20">
      <c r="A8984" s="10">
        <v>45223</v>
      </c>
      <c r="B8984" s="15" t="s">
        <v>44824</v>
      </c>
      <c r="C8984" s="15" t="s">
        <v>1299</v>
      </c>
      <c r="D8984" s="16" t="s">
        <v>22</v>
      </c>
      <c r="E8984" s="15" t="s">
        <v>44825</v>
      </c>
      <c r="F8984" s="15" t="s">
        <v>44826</v>
      </c>
      <c r="G8984" s="16" t="s">
        <v>41</v>
      </c>
      <c r="H8984" s="16" t="s">
        <v>22</v>
      </c>
      <c r="I8984" s="16" t="s">
        <v>315</v>
      </c>
      <c r="J8984" s="16" t="s">
        <v>27</v>
      </c>
      <c r="K8984" s="16" t="s">
        <v>28</v>
      </c>
      <c r="L8984" s="16" t="s">
        <v>43</v>
      </c>
      <c r="M8984" s="15" t="s">
        <v>30</v>
      </c>
      <c r="N8984" s="15" t="s">
        <v>208</v>
      </c>
      <c r="O8984" s="16" t="s">
        <v>32</v>
      </c>
      <c r="P8984" s="16" t="s">
        <v>22</v>
      </c>
      <c r="Q8984" s="16" t="s">
        <v>44827</v>
      </c>
      <c r="R8984" s="16" t="s">
        <v>56</v>
      </c>
      <c r="S8984" s="15" t="s">
        <v>44828</v>
      </c>
      <c r="T8984" s="15" t="s">
        <v>22</v>
      </c>
    </row>
    <row r="8985" customHeight="1" spans="1:20">
      <c r="A8985" s="10">
        <v>45222</v>
      </c>
      <c r="B8985" s="9" t="s">
        <v>44829</v>
      </c>
      <c r="C8985" s="9" t="s">
        <v>5644</v>
      </c>
      <c r="D8985" s="14" t="s">
        <v>22</v>
      </c>
      <c r="E8985" s="9" t="s">
        <v>44830</v>
      </c>
      <c r="F8985" s="9" t="s">
        <v>44831</v>
      </c>
      <c r="G8985" s="14" t="s">
        <v>82</v>
      </c>
      <c r="H8985" s="14" t="s">
        <v>22</v>
      </c>
      <c r="I8985" s="14" t="s">
        <v>168</v>
      </c>
      <c r="J8985" s="14" t="s">
        <v>27</v>
      </c>
      <c r="K8985" s="14" t="s">
        <v>28</v>
      </c>
      <c r="L8985" s="14" t="s">
        <v>43</v>
      </c>
      <c r="M8985" s="9" t="s">
        <v>169</v>
      </c>
      <c r="N8985" s="9" t="s">
        <v>5633</v>
      </c>
      <c r="O8985" s="14" t="s">
        <v>32</v>
      </c>
      <c r="P8985" s="14" t="s">
        <v>22</v>
      </c>
      <c r="Q8985" s="14" t="s">
        <v>44832</v>
      </c>
      <c r="R8985" s="14" t="s">
        <v>168</v>
      </c>
      <c r="S8985" s="9" t="s">
        <v>44833</v>
      </c>
      <c r="T8985" s="9" t="s">
        <v>5668</v>
      </c>
    </row>
    <row r="8986" customHeight="1" spans="1:20">
      <c r="A8986" s="10">
        <v>45222</v>
      </c>
      <c r="B8986" s="9" t="s">
        <v>44834</v>
      </c>
      <c r="C8986" s="9" t="s">
        <v>5685</v>
      </c>
      <c r="D8986" s="14" t="s">
        <v>22</v>
      </c>
      <c r="E8986" s="9" t="s">
        <v>44835</v>
      </c>
      <c r="F8986" s="9" t="s">
        <v>44836</v>
      </c>
      <c r="G8986" s="14" t="s">
        <v>82</v>
      </c>
      <c r="H8986" s="14" t="s">
        <v>110</v>
      </c>
      <c r="I8986" s="14" t="s">
        <v>168</v>
      </c>
      <c r="J8986" s="14" t="s">
        <v>27</v>
      </c>
      <c r="K8986" s="14" t="s">
        <v>28</v>
      </c>
      <c r="L8986" s="14" t="s">
        <v>43</v>
      </c>
      <c r="M8986" s="9" t="s">
        <v>169</v>
      </c>
      <c r="N8986" s="9" t="s">
        <v>5633</v>
      </c>
      <c r="O8986" s="14" t="s">
        <v>32</v>
      </c>
      <c r="P8986" s="14" t="s">
        <v>22</v>
      </c>
      <c r="Q8986" s="14" t="s">
        <v>44837</v>
      </c>
      <c r="R8986" s="14" t="s">
        <v>168</v>
      </c>
      <c r="S8986" s="9" t="s">
        <v>44838</v>
      </c>
      <c r="T8986" s="9" t="s">
        <v>5717</v>
      </c>
    </row>
    <row r="8987" customHeight="1" spans="1:20">
      <c r="A8987" s="10">
        <v>45223</v>
      </c>
      <c r="B8987" s="15" t="s">
        <v>44839</v>
      </c>
      <c r="C8987" s="15" t="s">
        <v>783</v>
      </c>
      <c r="D8987" s="16" t="s">
        <v>22</v>
      </c>
      <c r="E8987" s="15" t="s">
        <v>44840</v>
      </c>
      <c r="F8987" s="15" t="s">
        <v>15358</v>
      </c>
      <c r="G8987" s="16" t="s">
        <v>82</v>
      </c>
      <c r="H8987" s="16" t="s">
        <v>22</v>
      </c>
      <c r="I8987" s="16" t="s">
        <v>162</v>
      </c>
      <c r="J8987" s="16" t="s">
        <v>27</v>
      </c>
      <c r="K8987" s="16" t="s">
        <v>28</v>
      </c>
      <c r="L8987" s="16" t="s">
        <v>43</v>
      </c>
      <c r="M8987" s="15" t="s">
        <v>30</v>
      </c>
      <c r="N8987" s="15" t="s">
        <v>743</v>
      </c>
      <c r="O8987" s="16" t="s">
        <v>32</v>
      </c>
      <c r="P8987" s="16" t="s">
        <v>22</v>
      </c>
      <c r="Q8987" s="16" t="s">
        <v>44841</v>
      </c>
      <c r="R8987" s="16" t="s">
        <v>46</v>
      </c>
      <c r="S8987" s="15" t="s">
        <v>44842</v>
      </c>
      <c r="T8987" s="15" t="s">
        <v>22</v>
      </c>
    </row>
    <row r="8988" customHeight="1" spans="1:20">
      <c r="A8988" s="10">
        <v>45223</v>
      </c>
      <c r="B8988" s="15" t="s">
        <v>44843</v>
      </c>
      <c r="C8988" s="15" t="s">
        <v>1299</v>
      </c>
      <c r="D8988" s="16" t="s">
        <v>22</v>
      </c>
      <c r="E8988" s="15" t="s">
        <v>44844</v>
      </c>
      <c r="F8988" s="15" t="s">
        <v>44845</v>
      </c>
      <c r="G8988" s="16" t="s">
        <v>62</v>
      </c>
      <c r="H8988" s="16" t="s">
        <v>22</v>
      </c>
      <c r="I8988" s="16" t="s">
        <v>576</v>
      </c>
      <c r="J8988" s="16" t="s">
        <v>27</v>
      </c>
      <c r="K8988" s="16" t="s">
        <v>76</v>
      </c>
      <c r="L8988" s="16" t="s">
        <v>43</v>
      </c>
      <c r="M8988" s="15" t="s">
        <v>30</v>
      </c>
      <c r="N8988" s="15" t="s">
        <v>208</v>
      </c>
      <c r="O8988" s="16" t="s">
        <v>32</v>
      </c>
      <c r="P8988" s="16" t="s">
        <v>22</v>
      </c>
      <c r="Q8988" s="16" t="s">
        <v>44846</v>
      </c>
      <c r="R8988" s="16" t="s">
        <v>56</v>
      </c>
      <c r="S8988" s="15" t="s">
        <v>44847</v>
      </c>
      <c r="T8988" s="15" t="s">
        <v>22</v>
      </c>
    </row>
    <row r="8989" customHeight="1" spans="1:20">
      <c r="A8989" s="10">
        <v>45222</v>
      </c>
      <c r="B8989" s="9" t="s">
        <v>44848</v>
      </c>
      <c r="C8989" s="9" t="s">
        <v>5879</v>
      </c>
      <c r="D8989" s="14" t="s">
        <v>22</v>
      </c>
      <c r="E8989" s="9" t="s">
        <v>44849</v>
      </c>
      <c r="F8989" s="9" t="s">
        <v>44850</v>
      </c>
      <c r="G8989" s="14" t="s">
        <v>82</v>
      </c>
      <c r="H8989" s="14" t="s">
        <v>22</v>
      </c>
      <c r="I8989" s="14" t="s">
        <v>5737</v>
      </c>
      <c r="J8989" s="14" t="s">
        <v>27</v>
      </c>
      <c r="K8989" s="14" t="s">
        <v>28</v>
      </c>
      <c r="L8989" s="14" t="s">
        <v>43</v>
      </c>
      <c r="M8989" s="9" t="s">
        <v>169</v>
      </c>
      <c r="N8989" s="9" t="s">
        <v>5633</v>
      </c>
      <c r="O8989" s="14" t="s">
        <v>32</v>
      </c>
      <c r="P8989" s="14" t="s">
        <v>22</v>
      </c>
      <c r="Q8989" s="14" t="s">
        <v>44851</v>
      </c>
      <c r="R8989" s="14" t="s">
        <v>168</v>
      </c>
      <c r="S8989" s="9" t="s">
        <v>44852</v>
      </c>
      <c r="T8989" s="9" t="s">
        <v>5655</v>
      </c>
    </row>
    <row r="8990" customHeight="1" spans="1:20">
      <c r="A8990" s="10">
        <v>45224</v>
      </c>
      <c r="B8990" s="9" t="s">
        <v>44853</v>
      </c>
      <c r="C8990" s="9" t="s">
        <v>1299</v>
      </c>
      <c r="D8990" s="14" t="s">
        <v>22</v>
      </c>
      <c r="E8990" s="9" t="s">
        <v>44854</v>
      </c>
      <c r="F8990" s="9" t="s">
        <v>44855</v>
      </c>
      <c r="G8990" s="14" t="s">
        <v>247</v>
      </c>
      <c r="H8990" s="14" t="s">
        <v>137</v>
      </c>
      <c r="I8990" s="14" t="s">
        <v>207</v>
      </c>
      <c r="J8990" s="14" t="s">
        <v>27</v>
      </c>
      <c r="K8990" s="14" t="s">
        <v>28</v>
      </c>
      <c r="L8990" s="14" t="s">
        <v>43</v>
      </c>
      <c r="M8990" s="9" t="s">
        <v>44</v>
      </c>
      <c r="N8990" s="9" t="s">
        <v>208</v>
      </c>
      <c r="O8990" s="14" t="s">
        <v>32</v>
      </c>
      <c r="P8990" s="14" t="s">
        <v>22</v>
      </c>
      <c r="Q8990" s="14" t="s">
        <v>44856</v>
      </c>
      <c r="R8990" s="14" t="s">
        <v>56</v>
      </c>
      <c r="S8990" s="9" t="s">
        <v>44857</v>
      </c>
      <c r="T8990" s="9" t="s">
        <v>22</v>
      </c>
    </row>
    <row r="8991" customHeight="1" spans="1:20">
      <c r="A8991" s="10">
        <v>45222</v>
      </c>
      <c r="B8991" s="9" t="s">
        <v>44858</v>
      </c>
      <c r="C8991" s="9" t="s">
        <v>5685</v>
      </c>
      <c r="D8991" s="14" t="s">
        <v>22</v>
      </c>
      <c r="E8991" s="9" t="s">
        <v>44859</v>
      </c>
      <c r="F8991" s="9" t="s">
        <v>44860</v>
      </c>
      <c r="G8991" s="14" t="s">
        <v>82</v>
      </c>
      <c r="H8991" s="14" t="s">
        <v>22</v>
      </c>
      <c r="I8991" s="14" t="s">
        <v>168</v>
      </c>
      <c r="J8991" s="14" t="s">
        <v>27</v>
      </c>
      <c r="K8991" s="14" t="s">
        <v>28</v>
      </c>
      <c r="L8991" s="14" t="s">
        <v>43</v>
      </c>
      <c r="M8991" s="9" t="s">
        <v>169</v>
      </c>
      <c r="N8991" s="9" t="s">
        <v>5633</v>
      </c>
      <c r="O8991" s="14" t="s">
        <v>32</v>
      </c>
      <c r="P8991" s="14" t="s">
        <v>22</v>
      </c>
      <c r="Q8991" s="14" t="s">
        <v>44861</v>
      </c>
      <c r="R8991" s="14" t="s">
        <v>168</v>
      </c>
      <c r="S8991" s="9" t="s">
        <v>44862</v>
      </c>
      <c r="T8991" s="9" t="s">
        <v>5649</v>
      </c>
    </row>
    <row r="8992" customHeight="1" spans="1:20">
      <c r="A8992" s="10">
        <v>45222</v>
      </c>
      <c r="B8992" s="9" t="s">
        <v>44863</v>
      </c>
      <c r="C8992" s="9" t="s">
        <v>5629</v>
      </c>
      <c r="D8992" s="14" t="s">
        <v>22</v>
      </c>
      <c r="E8992" s="9" t="s">
        <v>44864</v>
      </c>
      <c r="F8992" s="9" t="s">
        <v>44865</v>
      </c>
      <c r="G8992" s="14" t="s">
        <v>82</v>
      </c>
      <c r="H8992" s="14" t="s">
        <v>110</v>
      </c>
      <c r="I8992" s="14" t="s">
        <v>5632</v>
      </c>
      <c r="J8992" s="14" t="s">
        <v>27</v>
      </c>
      <c r="K8992" s="14" t="s">
        <v>28</v>
      </c>
      <c r="L8992" s="14" t="s">
        <v>43</v>
      </c>
      <c r="M8992" s="9" t="s">
        <v>169</v>
      </c>
      <c r="N8992" s="9" t="s">
        <v>5633</v>
      </c>
      <c r="O8992" s="14" t="s">
        <v>32</v>
      </c>
      <c r="P8992" s="14" t="s">
        <v>22</v>
      </c>
      <c r="Q8992" s="14" t="s">
        <v>44866</v>
      </c>
      <c r="R8992" s="14" t="s">
        <v>168</v>
      </c>
      <c r="S8992" s="9" t="s">
        <v>44867</v>
      </c>
      <c r="T8992" s="9" t="s">
        <v>20303</v>
      </c>
    </row>
    <row r="8993" customHeight="1" spans="1:20">
      <c r="A8993" s="10">
        <v>45225</v>
      </c>
      <c r="B8993" s="9" t="s">
        <v>44868</v>
      </c>
      <c r="C8993" s="9" t="s">
        <v>1299</v>
      </c>
      <c r="D8993" s="14" t="s">
        <v>22</v>
      </c>
      <c r="E8993" s="9" t="s">
        <v>44869</v>
      </c>
      <c r="F8993" s="9" t="s">
        <v>44870</v>
      </c>
      <c r="G8993" s="14" t="s">
        <v>247</v>
      </c>
      <c r="H8993" s="14" t="s">
        <v>22</v>
      </c>
      <c r="I8993" s="14" t="s">
        <v>732</v>
      </c>
      <c r="J8993" s="14" t="s">
        <v>27</v>
      </c>
      <c r="K8993" s="14" t="s">
        <v>28</v>
      </c>
      <c r="L8993" s="14" t="s">
        <v>43</v>
      </c>
      <c r="M8993" s="9" t="s">
        <v>44</v>
      </c>
      <c r="N8993" s="9" t="s">
        <v>208</v>
      </c>
      <c r="O8993" s="14" t="s">
        <v>32</v>
      </c>
      <c r="P8993" s="14" t="s">
        <v>22</v>
      </c>
      <c r="Q8993" s="14" t="s">
        <v>44871</v>
      </c>
      <c r="R8993" s="14" t="s">
        <v>46</v>
      </c>
      <c r="S8993" s="9" t="s">
        <v>44872</v>
      </c>
      <c r="T8993" s="9" t="s">
        <v>22</v>
      </c>
    </row>
    <row r="8994" customHeight="1" spans="1:20">
      <c r="A8994" s="10">
        <v>45222</v>
      </c>
      <c r="B8994" s="9" t="s">
        <v>44873</v>
      </c>
      <c r="C8994" s="9" t="s">
        <v>5879</v>
      </c>
      <c r="D8994" s="14" t="s">
        <v>22</v>
      </c>
      <c r="E8994" s="9" t="s">
        <v>44874</v>
      </c>
      <c r="F8994" s="9" t="s">
        <v>44875</v>
      </c>
      <c r="G8994" s="14" t="s">
        <v>82</v>
      </c>
      <c r="H8994" s="14" t="s">
        <v>22</v>
      </c>
      <c r="I8994" s="14" t="s">
        <v>5737</v>
      </c>
      <c r="J8994" s="14" t="s">
        <v>27</v>
      </c>
      <c r="K8994" s="14" t="s">
        <v>28</v>
      </c>
      <c r="L8994" s="14" t="s">
        <v>43</v>
      </c>
      <c r="M8994" s="9" t="s">
        <v>169</v>
      </c>
      <c r="N8994" s="9" t="s">
        <v>5633</v>
      </c>
      <c r="O8994" s="14" t="s">
        <v>32</v>
      </c>
      <c r="P8994" s="14" t="s">
        <v>22</v>
      </c>
      <c r="Q8994" s="14" t="s">
        <v>44876</v>
      </c>
      <c r="R8994" s="14" t="s">
        <v>168</v>
      </c>
      <c r="S8994" s="9" t="s">
        <v>44877</v>
      </c>
      <c r="T8994" s="9" t="s">
        <v>5655</v>
      </c>
    </row>
    <row r="8995" customHeight="1" spans="1:20">
      <c r="A8995" s="10">
        <v>45223</v>
      </c>
      <c r="B8995" s="15" t="s">
        <v>44878</v>
      </c>
      <c r="C8995" s="15" t="s">
        <v>50</v>
      </c>
      <c r="D8995" s="16" t="s">
        <v>22</v>
      </c>
      <c r="E8995" s="15" t="s">
        <v>44879</v>
      </c>
      <c r="F8995" s="15" t="s">
        <v>44880</v>
      </c>
      <c r="G8995" s="16" t="s">
        <v>41</v>
      </c>
      <c r="H8995" s="16" t="s">
        <v>110</v>
      </c>
      <c r="I8995" s="16" t="s">
        <v>207</v>
      </c>
      <c r="J8995" s="16" t="s">
        <v>27</v>
      </c>
      <c r="K8995" s="16" t="s">
        <v>28</v>
      </c>
      <c r="L8995" s="16" t="s">
        <v>43</v>
      </c>
      <c r="M8995" s="15" t="s">
        <v>30</v>
      </c>
      <c r="N8995" s="15" t="s">
        <v>31</v>
      </c>
      <c r="O8995" s="16" t="s">
        <v>32</v>
      </c>
      <c r="P8995" s="16" t="s">
        <v>22</v>
      </c>
      <c r="Q8995" s="16" t="s">
        <v>44881</v>
      </c>
      <c r="R8995" s="16" t="s">
        <v>56</v>
      </c>
      <c r="S8995" s="15" t="s">
        <v>44882</v>
      </c>
      <c r="T8995" s="15" t="s">
        <v>22</v>
      </c>
    </row>
    <row r="8996" customHeight="1" spans="1:20">
      <c r="A8996" s="10">
        <v>45222</v>
      </c>
      <c r="B8996" s="9" t="s">
        <v>44883</v>
      </c>
      <c r="C8996" s="9" t="s">
        <v>1299</v>
      </c>
      <c r="D8996" s="14" t="s">
        <v>22</v>
      </c>
      <c r="E8996" s="9" t="s">
        <v>44884</v>
      </c>
      <c r="F8996" s="9" t="s">
        <v>44885</v>
      </c>
      <c r="G8996" s="14" t="s">
        <v>25</v>
      </c>
      <c r="H8996" s="14" t="s">
        <v>22</v>
      </c>
      <c r="I8996" s="14" t="s">
        <v>104</v>
      </c>
      <c r="J8996" s="14" t="s">
        <v>27</v>
      </c>
      <c r="K8996" s="14" t="s">
        <v>28</v>
      </c>
      <c r="L8996" s="14" t="s">
        <v>43</v>
      </c>
      <c r="M8996" s="9" t="s">
        <v>30</v>
      </c>
      <c r="N8996" s="9" t="s">
        <v>208</v>
      </c>
      <c r="O8996" s="14" t="s">
        <v>32</v>
      </c>
      <c r="P8996" s="14" t="s">
        <v>22</v>
      </c>
      <c r="Q8996" s="14" t="s">
        <v>44886</v>
      </c>
      <c r="R8996" s="14" t="s">
        <v>56</v>
      </c>
      <c r="S8996" s="9" t="s">
        <v>31008</v>
      </c>
      <c r="T8996" s="9" t="s">
        <v>22</v>
      </c>
    </row>
    <row r="8997" customHeight="1" spans="1:20">
      <c r="A8997" s="10">
        <v>45222</v>
      </c>
      <c r="B8997" s="9" t="s">
        <v>44887</v>
      </c>
      <c r="C8997" s="9" t="s">
        <v>5629</v>
      </c>
      <c r="D8997" s="14" t="s">
        <v>22</v>
      </c>
      <c r="E8997" s="9" t="s">
        <v>44888</v>
      </c>
      <c r="F8997" s="9" t="s">
        <v>44889</v>
      </c>
      <c r="G8997" s="14" t="s">
        <v>82</v>
      </c>
      <c r="H8997" s="14" t="s">
        <v>22</v>
      </c>
      <c r="I8997" s="14" t="s">
        <v>5632</v>
      </c>
      <c r="J8997" s="14" t="s">
        <v>27</v>
      </c>
      <c r="K8997" s="14" t="s">
        <v>28</v>
      </c>
      <c r="L8997" s="14" t="s">
        <v>43</v>
      </c>
      <c r="M8997" s="9" t="s">
        <v>169</v>
      </c>
      <c r="N8997" s="9" t="s">
        <v>5633</v>
      </c>
      <c r="O8997" s="14" t="s">
        <v>32</v>
      </c>
      <c r="P8997" s="14" t="s">
        <v>22</v>
      </c>
      <c r="Q8997" s="14" t="s">
        <v>44890</v>
      </c>
      <c r="R8997" s="14" t="s">
        <v>168</v>
      </c>
      <c r="S8997" s="9" t="s">
        <v>44891</v>
      </c>
      <c r="T8997" s="9" t="s">
        <v>5636</v>
      </c>
    </row>
    <row r="8998" customHeight="1" spans="1:20">
      <c r="A8998" s="10">
        <v>45224</v>
      </c>
      <c r="B8998" s="9" t="s">
        <v>44892</v>
      </c>
      <c r="C8998" s="9" t="s">
        <v>1299</v>
      </c>
      <c r="D8998" s="14" t="s">
        <v>22</v>
      </c>
      <c r="E8998" s="9" t="s">
        <v>44893</v>
      </c>
      <c r="F8998" s="9" t="s">
        <v>44894</v>
      </c>
      <c r="G8998" s="14" t="s">
        <v>82</v>
      </c>
      <c r="H8998" s="14" t="s">
        <v>22</v>
      </c>
      <c r="I8998" s="14" t="s">
        <v>412</v>
      </c>
      <c r="J8998" s="14" t="s">
        <v>27</v>
      </c>
      <c r="K8998" s="14" t="s">
        <v>28</v>
      </c>
      <c r="L8998" s="14" t="s">
        <v>43</v>
      </c>
      <c r="M8998" s="9" t="s">
        <v>44</v>
      </c>
      <c r="N8998" s="9" t="s">
        <v>208</v>
      </c>
      <c r="O8998" s="14" t="s">
        <v>32</v>
      </c>
      <c r="P8998" s="14" t="s">
        <v>22</v>
      </c>
      <c r="Q8998" s="14" t="s">
        <v>44895</v>
      </c>
      <c r="R8998" s="14" t="s">
        <v>56</v>
      </c>
      <c r="S8998" s="9" t="s">
        <v>44896</v>
      </c>
      <c r="T8998" s="9" t="s">
        <v>22</v>
      </c>
    </row>
    <row r="8999" customHeight="1" spans="1:20">
      <c r="A8999" s="10">
        <v>45222</v>
      </c>
      <c r="B8999" s="9" t="s">
        <v>44897</v>
      </c>
      <c r="C8999" s="9" t="s">
        <v>5644</v>
      </c>
      <c r="D8999" s="14" t="s">
        <v>22</v>
      </c>
      <c r="E8999" s="9" t="s">
        <v>44898</v>
      </c>
      <c r="F8999" s="9" t="s">
        <v>44899</v>
      </c>
      <c r="G8999" s="14" t="s">
        <v>82</v>
      </c>
      <c r="H8999" s="14" t="s">
        <v>96</v>
      </c>
      <c r="I8999" s="14" t="s">
        <v>168</v>
      </c>
      <c r="J8999" s="14" t="s">
        <v>27</v>
      </c>
      <c r="K8999" s="14" t="s">
        <v>28</v>
      </c>
      <c r="L8999" s="14" t="s">
        <v>43</v>
      </c>
      <c r="M8999" s="9" t="s">
        <v>169</v>
      </c>
      <c r="N8999" s="9" t="s">
        <v>5633</v>
      </c>
      <c r="O8999" s="14" t="s">
        <v>32</v>
      </c>
      <c r="P8999" s="14" t="s">
        <v>22</v>
      </c>
      <c r="Q8999" s="14" t="s">
        <v>44900</v>
      </c>
      <c r="R8999" s="14" t="s">
        <v>168</v>
      </c>
      <c r="S8999" s="9" t="s">
        <v>44901</v>
      </c>
      <c r="T8999" s="9" t="s">
        <v>5723</v>
      </c>
    </row>
    <row r="9000" customHeight="1" spans="1:20">
      <c r="A9000" s="10">
        <v>45224</v>
      </c>
      <c r="B9000" s="9" t="s">
        <v>44902</v>
      </c>
      <c r="C9000" s="9" t="s">
        <v>1299</v>
      </c>
      <c r="D9000" s="14" t="s">
        <v>22</v>
      </c>
      <c r="E9000" s="9" t="s">
        <v>44903</v>
      </c>
      <c r="F9000" s="9" t="s">
        <v>44904</v>
      </c>
      <c r="G9000" s="14" t="s">
        <v>53</v>
      </c>
      <c r="H9000" s="14" t="s">
        <v>22</v>
      </c>
      <c r="I9000" s="14" t="s">
        <v>912</v>
      </c>
      <c r="J9000" s="14" t="s">
        <v>27</v>
      </c>
      <c r="K9000" s="14" t="s">
        <v>28</v>
      </c>
      <c r="L9000" s="14" t="s">
        <v>43</v>
      </c>
      <c r="M9000" s="9" t="s">
        <v>44</v>
      </c>
      <c r="N9000" s="9" t="s">
        <v>208</v>
      </c>
      <c r="O9000" s="14" t="s">
        <v>32</v>
      </c>
      <c r="P9000" s="14" t="s">
        <v>22</v>
      </c>
      <c r="Q9000" s="14" t="s">
        <v>44905</v>
      </c>
      <c r="R9000" s="14" t="s">
        <v>56</v>
      </c>
      <c r="S9000" s="9" t="s">
        <v>44906</v>
      </c>
      <c r="T9000" s="9" t="s">
        <v>22</v>
      </c>
    </row>
    <row r="9001" customHeight="1" spans="1:20">
      <c r="A9001" s="10">
        <v>45225</v>
      </c>
      <c r="B9001" s="9" t="s">
        <v>44907</v>
      </c>
      <c r="C9001" s="9" t="s">
        <v>50</v>
      </c>
      <c r="D9001" s="14" t="s">
        <v>22</v>
      </c>
      <c r="E9001" s="9" t="s">
        <v>44908</v>
      </c>
      <c r="F9001" s="9" t="s">
        <v>44909</v>
      </c>
      <c r="G9001" s="14" t="s">
        <v>130</v>
      </c>
      <c r="H9001" s="14" t="s">
        <v>110</v>
      </c>
      <c r="I9001" s="14" t="s">
        <v>576</v>
      </c>
      <c r="J9001" s="14" t="s">
        <v>27</v>
      </c>
      <c r="K9001" s="14" t="s">
        <v>28</v>
      </c>
      <c r="L9001" s="14" t="s">
        <v>43</v>
      </c>
      <c r="M9001" s="9" t="s">
        <v>30</v>
      </c>
      <c r="N9001" s="9" t="s">
        <v>31</v>
      </c>
      <c r="O9001" s="14" t="s">
        <v>32</v>
      </c>
      <c r="P9001" s="14" t="s">
        <v>22</v>
      </c>
      <c r="Q9001" s="14" t="s">
        <v>44910</v>
      </c>
      <c r="R9001" s="14" t="s">
        <v>56</v>
      </c>
      <c r="S9001" s="20" t="s">
        <v>44911</v>
      </c>
      <c r="T9001" s="9" t="s">
        <v>22</v>
      </c>
    </row>
    <row r="9002" customHeight="1" spans="1:20">
      <c r="A9002" s="10">
        <v>45222</v>
      </c>
      <c r="B9002" s="9" t="s">
        <v>44912</v>
      </c>
      <c r="C9002" s="9" t="s">
        <v>5629</v>
      </c>
      <c r="D9002" s="14" t="s">
        <v>22</v>
      </c>
      <c r="E9002" s="9" t="s">
        <v>44913</v>
      </c>
      <c r="F9002" s="9" t="s">
        <v>44914</v>
      </c>
      <c r="G9002" s="14" t="s">
        <v>82</v>
      </c>
      <c r="H9002" s="14" t="s">
        <v>22</v>
      </c>
      <c r="I9002" s="14" t="s">
        <v>5632</v>
      </c>
      <c r="J9002" s="14" t="s">
        <v>27</v>
      </c>
      <c r="K9002" s="14" t="s">
        <v>28</v>
      </c>
      <c r="L9002" s="14" t="s">
        <v>43</v>
      </c>
      <c r="M9002" s="9" t="s">
        <v>169</v>
      </c>
      <c r="N9002" s="9" t="s">
        <v>5633</v>
      </c>
      <c r="O9002" s="14" t="s">
        <v>32</v>
      </c>
      <c r="P9002" s="14" t="s">
        <v>22</v>
      </c>
      <c r="Q9002" s="14" t="s">
        <v>44915</v>
      </c>
      <c r="R9002" s="14" t="s">
        <v>46</v>
      </c>
      <c r="S9002" s="9" t="s">
        <v>44916</v>
      </c>
      <c r="T9002" s="9" t="s">
        <v>5661</v>
      </c>
    </row>
    <row r="9003" customHeight="1" spans="1:20">
      <c r="A9003" s="10">
        <v>45222</v>
      </c>
      <c r="B9003" s="9" t="s">
        <v>44917</v>
      </c>
      <c r="C9003" s="9" t="s">
        <v>5848</v>
      </c>
      <c r="D9003" s="14" t="s">
        <v>22</v>
      </c>
      <c r="E9003" s="9" t="s">
        <v>44918</v>
      </c>
      <c r="F9003" s="9" t="s">
        <v>44919</v>
      </c>
      <c r="G9003" s="14" t="s">
        <v>82</v>
      </c>
      <c r="H9003" s="14" t="s">
        <v>22</v>
      </c>
      <c r="I9003" s="14" t="s">
        <v>168</v>
      </c>
      <c r="J9003" s="14" t="s">
        <v>27</v>
      </c>
      <c r="K9003" s="14" t="s">
        <v>28</v>
      </c>
      <c r="L9003" s="14" t="s">
        <v>43</v>
      </c>
      <c r="M9003" s="9" t="s">
        <v>169</v>
      </c>
      <c r="N9003" s="9" t="s">
        <v>5633</v>
      </c>
      <c r="O9003" s="14" t="s">
        <v>32</v>
      </c>
      <c r="P9003" s="14" t="s">
        <v>22</v>
      </c>
      <c r="Q9003" s="14" t="s">
        <v>44920</v>
      </c>
      <c r="R9003" s="14" t="s">
        <v>168</v>
      </c>
      <c r="S9003" s="9" t="s">
        <v>44921</v>
      </c>
      <c r="T9003" s="9" t="s">
        <v>5723</v>
      </c>
    </row>
    <row r="9004" customHeight="1" spans="1:20">
      <c r="A9004" s="10">
        <v>45223</v>
      </c>
      <c r="B9004" s="15" t="s">
        <v>44922</v>
      </c>
      <c r="C9004" s="15" t="s">
        <v>6126</v>
      </c>
      <c r="D9004" s="16" t="s">
        <v>22</v>
      </c>
      <c r="E9004" s="15" t="s">
        <v>44923</v>
      </c>
      <c r="F9004" s="15" t="s">
        <v>44924</v>
      </c>
      <c r="G9004" s="16" t="s">
        <v>82</v>
      </c>
      <c r="H9004" s="16" t="s">
        <v>22</v>
      </c>
      <c r="I9004" s="16" t="s">
        <v>384</v>
      </c>
      <c r="J9004" s="16" t="s">
        <v>27</v>
      </c>
      <c r="K9004" s="16" t="s">
        <v>28</v>
      </c>
      <c r="L9004" s="16" t="s">
        <v>43</v>
      </c>
      <c r="M9004" s="15" t="s">
        <v>44</v>
      </c>
      <c r="N9004" s="15" t="s">
        <v>743</v>
      </c>
      <c r="O9004" s="16" t="s">
        <v>32</v>
      </c>
      <c r="P9004" s="16" t="s">
        <v>22</v>
      </c>
      <c r="Q9004" s="16" t="s">
        <v>44925</v>
      </c>
      <c r="R9004" s="16" t="s">
        <v>46</v>
      </c>
      <c r="S9004" s="15" t="s">
        <v>44926</v>
      </c>
      <c r="T9004" s="15" t="s">
        <v>22</v>
      </c>
    </row>
    <row r="9005" customHeight="1" spans="1:20">
      <c r="A9005" s="10">
        <v>45222</v>
      </c>
      <c r="B9005" s="9" t="s">
        <v>44927</v>
      </c>
      <c r="C9005" s="9" t="s">
        <v>79</v>
      </c>
      <c r="D9005" s="14" t="s">
        <v>22</v>
      </c>
      <c r="E9005" s="9" t="s">
        <v>44928</v>
      </c>
      <c r="F9005" s="9" t="s">
        <v>44929</v>
      </c>
      <c r="G9005" s="14" t="s">
        <v>130</v>
      </c>
      <c r="H9005" s="14" t="s">
        <v>22</v>
      </c>
      <c r="I9005" s="14" t="s">
        <v>131</v>
      </c>
      <c r="J9005" s="14" t="s">
        <v>27</v>
      </c>
      <c r="K9005" s="14" t="s">
        <v>28</v>
      </c>
      <c r="L9005" s="14" t="s">
        <v>43</v>
      </c>
      <c r="M9005" s="9" t="s">
        <v>44</v>
      </c>
      <c r="N9005" s="9" t="s">
        <v>31</v>
      </c>
      <c r="O9005" s="14" t="s">
        <v>32</v>
      </c>
      <c r="P9005" s="14" t="s">
        <v>22</v>
      </c>
      <c r="Q9005" s="14" t="s">
        <v>44930</v>
      </c>
      <c r="R9005" s="14" t="s">
        <v>46</v>
      </c>
      <c r="S9005" s="9" t="s">
        <v>44931</v>
      </c>
      <c r="T9005" s="9" t="s">
        <v>22</v>
      </c>
    </row>
    <row r="9006" customHeight="1" spans="1:20">
      <c r="A9006" s="10">
        <v>45222</v>
      </c>
      <c r="B9006" s="9" t="s">
        <v>44932</v>
      </c>
      <c r="C9006" s="9" t="s">
        <v>5629</v>
      </c>
      <c r="D9006" s="14" t="s">
        <v>22</v>
      </c>
      <c r="E9006" s="9" t="s">
        <v>44933</v>
      </c>
      <c r="F9006" s="9" t="s">
        <v>22461</v>
      </c>
      <c r="G9006" s="14" t="s">
        <v>82</v>
      </c>
      <c r="H9006" s="14" t="s">
        <v>22</v>
      </c>
      <c r="I9006" s="14" t="s">
        <v>5632</v>
      </c>
      <c r="J9006" s="14" t="s">
        <v>27</v>
      </c>
      <c r="K9006" s="14" t="s">
        <v>28</v>
      </c>
      <c r="L9006" s="14" t="s">
        <v>43</v>
      </c>
      <c r="M9006" s="9" t="s">
        <v>169</v>
      </c>
      <c r="N9006" s="9" t="s">
        <v>5633</v>
      </c>
      <c r="O9006" s="14" t="s">
        <v>32</v>
      </c>
      <c r="P9006" s="14" t="s">
        <v>22</v>
      </c>
      <c r="Q9006" s="14" t="s">
        <v>44934</v>
      </c>
      <c r="R9006" s="14" t="s">
        <v>168</v>
      </c>
      <c r="S9006" s="9" t="s">
        <v>36768</v>
      </c>
      <c r="T9006" s="9" t="s">
        <v>5636</v>
      </c>
    </row>
    <row r="9007" customHeight="1" spans="1:20">
      <c r="A9007" s="10">
        <v>45222</v>
      </c>
      <c r="B9007" s="9" t="s">
        <v>44935</v>
      </c>
      <c r="C9007" s="9" t="s">
        <v>50</v>
      </c>
      <c r="D9007" s="14" t="s">
        <v>22</v>
      </c>
      <c r="E9007" s="9" t="s">
        <v>44936</v>
      </c>
      <c r="F9007" s="9" t="s">
        <v>44937</v>
      </c>
      <c r="G9007" s="14" t="s">
        <v>41</v>
      </c>
      <c r="H9007" s="14" t="s">
        <v>22</v>
      </c>
      <c r="I9007" s="14" t="s">
        <v>175</v>
      </c>
      <c r="J9007" s="14" t="s">
        <v>27</v>
      </c>
      <c r="K9007" s="14" t="s">
        <v>28</v>
      </c>
      <c r="L9007" s="14" t="s">
        <v>43</v>
      </c>
      <c r="M9007" s="9" t="s">
        <v>44</v>
      </c>
      <c r="N9007" s="9" t="s">
        <v>31</v>
      </c>
      <c r="O9007" s="14" t="s">
        <v>32</v>
      </c>
      <c r="P9007" s="14" t="s">
        <v>22</v>
      </c>
      <c r="Q9007" s="14" t="s">
        <v>44938</v>
      </c>
      <c r="R9007" s="14" t="s">
        <v>56</v>
      </c>
      <c r="S9007" s="9" t="s">
        <v>44939</v>
      </c>
      <c r="T9007" s="9" t="s">
        <v>22</v>
      </c>
    </row>
    <row r="9008" customHeight="1" spans="1:20">
      <c r="A9008" s="10">
        <v>45222</v>
      </c>
      <c r="B9008" s="9" t="s">
        <v>44940</v>
      </c>
      <c r="C9008" s="9" t="s">
        <v>6495</v>
      </c>
      <c r="D9008" s="14" t="s">
        <v>22</v>
      </c>
      <c r="E9008" s="9" t="s">
        <v>40891</v>
      </c>
      <c r="F9008" s="9" t="s">
        <v>2439</v>
      </c>
      <c r="G9008" s="14" t="s">
        <v>82</v>
      </c>
      <c r="H9008" s="14" t="s">
        <v>22</v>
      </c>
      <c r="I9008" s="14" t="s">
        <v>26</v>
      </c>
      <c r="J9008" s="14" t="s">
        <v>27</v>
      </c>
      <c r="K9008" s="14" t="s">
        <v>28</v>
      </c>
      <c r="L9008" s="14" t="s">
        <v>29</v>
      </c>
      <c r="M9008" s="9" t="s">
        <v>30</v>
      </c>
      <c r="N9008" s="9" t="s">
        <v>31</v>
      </c>
      <c r="O9008" s="14" t="s">
        <v>32</v>
      </c>
      <c r="P9008" s="14" t="s">
        <v>22</v>
      </c>
      <c r="Q9008" s="14" t="s">
        <v>44941</v>
      </c>
      <c r="R9008" s="14" t="s">
        <v>34</v>
      </c>
      <c r="S9008" s="9" t="s">
        <v>44942</v>
      </c>
      <c r="T9008" s="9" t="s">
        <v>22</v>
      </c>
    </row>
    <row r="9009" customHeight="1" spans="1:20">
      <c r="A9009" s="10">
        <v>45225</v>
      </c>
      <c r="B9009" s="9" t="s">
        <v>44943</v>
      </c>
      <c r="C9009" s="9" t="s">
        <v>1299</v>
      </c>
      <c r="D9009" s="14" t="s">
        <v>22</v>
      </c>
      <c r="E9009" s="9" t="s">
        <v>44944</v>
      </c>
      <c r="F9009" s="9" t="s">
        <v>14873</v>
      </c>
      <c r="G9009" s="14" t="s">
        <v>336</v>
      </c>
      <c r="H9009" s="14" t="s">
        <v>22</v>
      </c>
      <c r="I9009" s="14" t="s">
        <v>384</v>
      </c>
      <c r="J9009" s="14" t="s">
        <v>27</v>
      </c>
      <c r="K9009" s="14" t="s">
        <v>28</v>
      </c>
      <c r="L9009" s="14" t="s">
        <v>43</v>
      </c>
      <c r="M9009" s="9" t="s">
        <v>44</v>
      </c>
      <c r="N9009" s="9" t="s">
        <v>208</v>
      </c>
      <c r="O9009" s="14" t="s">
        <v>32</v>
      </c>
      <c r="P9009" s="14" t="s">
        <v>22</v>
      </c>
      <c r="Q9009" s="14" t="s">
        <v>44945</v>
      </c>
      <c r="R9009" s="14" t="s">
        <v>56</v>
      </c>
      <c r="S9009" s="9" t="s">
        <v>19027</v>
      </c>
      <c r="T9009" s="9" t="s">
        <v>22</v>
      </c>
    </row>
    <row r="9010" customHeight="1" spans="1:20">
      <c r="A9010" s="10">
        <v>45222</v>
      </c>
      <c r="B9010" s="9" t="s">
        <v>44946</v>
      </c>
      <c r="C9010" s="9" t="s">
        <v>5644</v>
      </c>
      <c r="D9010" s="14" t="s">
        <v>22</v>
      </c>
      <c r="E9010" s="9" t="s">
        <v>44947</v>
      </c>
      <c r="F9010" s="9" t="s">
        <v>44948</v>
      </c>
      <c r="G9010" s="14" t="s">
        <v>82</v>
      </c>
      <c r="H9010" s="14" t="s">
        <v>22</v>
      </c>
      <c r="I9010" s="14" t="s">
        <v>168</v>
      </c>
      <c r="J9010" s="14" t="s">
        <v>27</v>
      </c>
      <c r="K9010" s="14" t="s">
        <v>195</v>
      </c>
      <c r="L9010" s="14" t="s">
        <v>22</v>
      </c>
      <c r="M9010" s="9" t="s">
        <v>169</v>
      </c>
      <c r="N9010" s="9" t="s">
        <v>5633</v>
      </c>
      <c r="O9010" s="14" t="s">
        <v>32</v>
      </c>
      <c r="P9010" s="14" t="s">
        <v>22</v>
      </c>
      <c r="Q9010" s="14" t="s">
        <v>44949</v>
      </c>
      <c r="R9010" s="14" t="s">
        <v>46</v>
      </c>
      <c r="S9010" s="9" t="s">
        <v>44950</v>
      </c>
      <c r="T9010" s="9" t="s">
        <v>5661</v>
      </c>
    </row>
    <row r="9011" customHeight="1" spans="1:20">
      <c r="A9011" s="10">
        <v>45222</v>
      </c>
      <c r="B9011" s="9" t="s">
        <v>44951</v>
      </c>
      <c r="C9011" s="9" t="s">
        <v>5629</v>
      </c>
      <c r="D9011" s="14" t="s">
        <v>22</v>
      </c>
      <c r="E9011" s="9" t="s">
        <v>44952</v>
      </c>
      <c r="F9011" s="9" t="s">
        <v>44953</v>
      </c>
      <c r="G9011" s="14" t="s">
        <v>82</v>
      </c>
      <c r="H9011" s="14" t="s">
        <v>96</v>
      </c>
      <c r="I9011" s="14" t="s">
        <v>5632</v>
      </c>
      <c r="J9011" s="14" t="s">
        <v>27</v>
      </c>
      <c r="K9011" s="14" t="s">
        <v>28</v>
      </c>
      <c r="L9011" s="14" t="s">
        <v>43</v>
      </c>
      <c r="M9011" s="9" t="s">
        <v>169</v>
      </c>
      <c r="N9011" s="9" t="s">
        <v>5633</v>
      </c>
      <c r="O9011" s="14" t="s">
        <v>32</v>
      </c>
      <c r="P9011" s="14" t="s">
        <v>22</v>
      </c>
      <c r="Q9011" s="14" t="s">
        <v>44954</v>
      </c>
      <c r="R9011" s="14" t="s">
        <v>168</v>
      </c>
      <c r="S9011" s="9" t="s">
        <v>44955</v>
      </c>
      <c r="T9011" s="9" t="s">
        <v>5723</v>
      </c>
    </row>
    <row r="9012" customHeight="1" spans="1:20">
      <c r="A9012" s="10">
        <v>45222</v>
      </c>
      <c r="B9012" s="9" t="s">
        <v>44956</v>
      </c>
      <c r="C9012" s="9" t="s">
        <v>121</v>
      </c>
      <c r="D9012" s="14" t="s">
        <v>22</v>
      </c>
      <c r="E9012" s="9" t="s">
        <v>44957</v>
      </c>
      <c r="F9012" s="9" t="s">
        <v>44958</v>
      </c>
      <c r="G9012" s="14" t="s">
        <v>247</v>
      </c>
      <c r="H9012" s="14" t="s">
        <v>22</v>
      </c>
      <c r="I9012" s="14" t="s">
        <v>384</v>
      </c>
      <c r="J9012" s="14" t="s">
        <v>27</v>
      </c>
      <c r="K9012" s="14" t="s">
        <v>28</v>
      </c>
      <c r="L9012" s="14" t="s">
        <v>43</v>
      </c>
      <c r="M9012" s="9" t="s">
        <v>30</v>
      </c>
      <c r="N9012" s="9" t="s">
        <v>31</v>
      </c>
      <c r="O9012" s="14" t="s">
        <v>32</v>
      </c>
      <c r="P9012" s="14" t="s">
        <v>22</v>
      </c>
      <c r="Q9012" s="14" t="s">
        <v>44959</v>
      </c>
      <c r="R9012" s="14" t="s">
        <v>56</v>
      </c>
      <c r="S9012" s="20" t="s">
        <v>44960</v>
      </c>
      <c r="T9012" s="9" t="s">
        <v>22</v>
      </c>
    </row>
    <row r="9013" customHeight="1" spans="1:20">
      <c r="A9013" s="10">
        <v>45223</v>
      </c>
      <c r="B9013" s="15" t="s">
        <v>44961</v>
      </c>
      <c r="C9013" s="15" t="s">
        <v>1299</v>
      </c>
      <c r="D9013" s="16" t="s">
        <v>22</v>
      </c>
      <c r="E9013" s="15" t="s">
        <v>44962</v>
      </c>
      <c r="F9013" s="15" t="s">
        <v>44963</v>
      </c>
      <c r="G9013" s="16" t="s">
        <v>53</v>
      </c>
      <c r="H9013" s="16" t="s">
        <v>22</v>
      </c>
      <c r="I9013" s="16" t="s">
        <v>124</v>
      </c>
      <c r="J9013" s="16" t="s">
        <v>27</v>
      </c>
      <c r="K9013" s="16" t="s">
        <v>28</v>
      </c>
      <c r="L9013" s="16" t="s">
        <v>43</v>
      </c>
      <c r="M9013" s="15" t="s">
        <v>44</v>
      </c>
      <c r="N9013" s="15" t="s">
        <v>208</v>
      </c>
      <c r="O9013" s="16" t="s">
        <v>32</v>
      </c>
      <c r="P9013" s="16" t="s">
        <v>22</v>
      </c>
      <c r="Q9013" s="16" t="s">
        <v>44964</v>
      </c>
      <c r="R9013" s="16" t="s">
        <v>56</v>
      </c>
      <c r="S9013" s="15" t="s">
        <v>44965</v>
      </c>
      <c r="T9013" s="15" t="s">
        <v>22</v>
      </c>
    </row>
    <row r="9014" customHeight="1" spans="1:20">
      <c r="A9014" s="10">
        <v>45222</v>
      </c>
      <c r="B9014" s="9" t="s">
        <v>44966</v>
      </c>
      <c r="C9014" s="9" t="s">
        <v>5644</v>
      </c>
      <c r="D9014" s="14" t="s">
        <v>22</v>
      </c>
      <c r="E9014" s="9" t="s">
        <v>44967</v>
      </c>
      <c r="F9014" s="9" t="s">
        <v>44968</v>
      </c>
      <c r="G9014" s="14" t="s">
        <v>82</v>
      </c>
      <c r="H9014" s="14" t="s">
        <v>22</v>
      </c>
      <c r="I9014" s="14" t="s">
        <v>168</v>
      </c>
      <c r="J9014" s="14" t="s">
        <v>27</v>
      </c>
      <c r="K9014" s="14" t="s">
        <v>28</v>
      </c>
      <c r="L9014" s="14" t="s">
        <v>43</v>
      </c>
      <c r="M9014" s="9" t="s">
        <v>169</v>
      </c>
      <c r="N9014" s="9" t="s">
        <v>5633</v>
      </c>
      <c r="O9014" s="14" t="s">
        <v>32</v>
      </c>
      <c r="P9014" s="14" t="s">
        <v>22</v>
      </c>
      <c r="Q9014" s="14" t="s">
        <v>44969</v>
      </c>
      <c r="R9014" s="14" t="s">
        <v>168</v>
      </c>
      <c r="S9014" s="9" t="s">
        <v>44970</v>
      </c>
      <c r="T9014" s="9" t="s">
        <v>5668</v>
      </c>
    </row>
    <row r="9015" customHeight="1" spans="1:20">
      <c r="A9015" s="10">
        <v>45223</v>
      </c>
      <c r="B9015" s="15" t="s">
        <v>44971</v>
      </c>
      <c r="C9015" s="15" t="s">
        <v>6918</v>
      </c>
      <c r="D9015" s="16" t="s">
        <v>22</v>
      </c>
      <c r="E9015" s="15" t="s">
        <v>44972</v>
      </c>
      <c r="F9015" s="15" t="s">
        <v>44973</v>
      </c>
      <c r="G9015" s="16" t="s">
        <v>82</v>
      </c>
      <c r="H9015" s="16" t="s">
        <v>22</v>
      </c>
      <c r="I9015" s="16" t="s">
        <v>63</v>
      </c>
      <c r="J9015" s="16" t="s">
        <v>27</v>
      </c>
      <c r="K9015" s="16" t="s">
        <v>28</v>
      </c>
      <c r="L9015" s="16" t="s">
        <v>43</v>
      </c>
      <c r="M9015" s="15" t="s">
        <v>44</v>
      </c>
      <c r="N9015" s="15" t="s">
        <v>743</v>
      </c>
      <c r="O9015" s="16" t="s">
        <v>32</v>
      </c>
      <c r="P9015" s="16" t="s">
        <v>22</v>
      </c>
      <c r="Q9015" s="16" t="s">
        <v>44974</v>
      </c>
      <c r="R9015" s="16" t="s">
        <v>46</v>
      </c>
      <c r="S9015" s="15" t="s">
        <v>44975</v>
      </c>
      <c r="T9015" s="15" t="s">
        <v>22</v>
      </c>
    </row>
    <row r="9016" customHeight="1" spans="1:20">
      <c r="A9016" s="10">
        <v>45223</v>
      </c>
      <c r="B9016" s="15" t="s">
        <v>44976</v>
      </c>
      <c r="C9016" s="15" t="s">
        <v>783</v>
      </c>
      <c r="D9016" s="16" t="s">
        <v>22</v>
      </c>
      <c r="E9016" s="15" t="s">
        <v>44977</v>
      </c>
      <c r="F9016" s="15" t="s">
        <v>44978</v>
      </c>
      <c r="G9016" s="16" t="s">
        <v>53</v>
      </c>
      <c r="H9016" s="16" t="s">
        <v>148</v>
      </c>
      <c r="I9016" s="16" t="s">
        <v>97</v>
      </c>
      <c r="J9016" s="16" t="s">
        <v>27</v>
      </c>
      <c r="K9016" s="16" t="s">
        <v>28</v>
      </c>
      <c r="L9016" s="16" t="s">
        <v>43</v>
      </c>
      <c r="M9016" s="15" t="s">
        <v>30</v>
      </c>
      <c r="N9016" s="15" t="s">
        <v>743</v>
      </c>
      <c r="O9016" s="16" t="s">
        <v>32</v>
      </c>
      <c r="P9016" s="16" t="s">
        <v>22</v>
      </c>
      <c r="Q9016" s="16" t="s">
        <v>44979</v>
      </c>
      <c r="R9016" s="16" t="s">
        <v>46</v>
      </c>
      <c r="S9016" s="15" t="s">
        <v>44980</v>
      </c>
      <c r="T9016" s="15" t="s">
        <v>22</v>
      </c>
    </row>
    <row r="9017" customHeight="1" spans="1:20">
      <c r="A9017" s="10">
        <v>45222</v>
      </c>
      <c r="B9017" s="9" t="s">
        <v>44981</v>
      </c>
      <c r="C9017" s="9" t="s">
        <v>14075</v>
      </c>
      <c r="D9017" s="14" t="s">
        <v>22</v>
      </c>
      <c r="E9017" s="9" t="s">
        <v>44982</v>
      </c>
      <c r="F9017" s="9" t="s">
        <v>44983</v>
      </c>
      <c r="G9017" s="14" t="s">
        <v>25</v>
      </c>
      <c r="H9017" s="14" t="s">
        <v>137</v>
      </c>
      <c r="I9017" s="14" t="s">
        <v>9666</v>
      </c>
      <c r="J9017" s="14" t="s">
        <v>27</v>
      </c>
      <c r="K9017" s="14" t="s">
        <v>28</v>
      </c>
      <c r="L9017" s="14" t="s">
        <v>43</v>
      </c>
      <c r="M9017" s="9" t="s">
        <v>30</v>
      </c>
      <c r="N9017" s="9" t="s">
        <v>31</v>
      </c>
      <c r="O9017" s="14" t="s">
        <v>32</v>
      </c>
      <c r="P9017" s="14" t="s">
        <v>22</v>
      </c>
      <c r="Q9017" s="14" t="s">
        <v>44984</v>
      </c>
      <c r="R9017" s="14" t="s">
        <v>46</v>
      </c>
      <c r="S9017" s="9" t="s">
        <v>44985</v>
      </c>
      <c r="T9017" s="9" t="s">
        <v>22</v>
      </c>
    </row>
    <row r="9018" customHeight="1" spans="1:20">
      <c r="A9018" s="10">
        <v>45224</v>
      </c>
      <c r="B9018" s="9" t="s">
        <v>44986</v>
      </c>
      <c r="C9018" s="9" t="s">
        <v>783</v>
      </c>
      <c r="D9018" s="14" t="s">
        <v>22</v>
      </c>
      <c r="E9018" s="9" t="s">
        <v>44987</v>
      </c>
      <c r="F9018" s="9" t="s">
        <v>44988</v>
      </c>
      <c r="G9018" s="14" t="s">
        <v>25</v>
      </c>
      <c r="H9018" s="14" t="s">
        <v>22</v>
      </c>
      <c r="I9018" s="14" t="s">
        <v>253</v>
      </c>
      <c r="J9018" s="14" t="s">
        <v>27</v>
      </c>
      <c r="K9018" s="14" t="s">
        <v>28</v>
      </c>
      <c r="L9018" s="14" t="s">
        <v>43</v>
      </c>
      <c r="M9018" s="9" t="s">
        <v>44</v>
      </c>
      <c r="N9018" s="9" t="s">
        <v>743</v>
      </c>
      <c r="O9018" s="14" t="s">
        <v>32</v>
      </c>
      <c r="P9018" s="14" t="s">
        <v>22</v>
      </c>
      <c r="Q9018" s="14" t="s">
        <v>44989</v>
      </c>
      <c r="R9018" s="14" t="s">
        <v>46</v>
      </c>
      <c r="S9018" s="9" t="s">
        <v>44990</v>
      </c>
      <c r="T9018" s="9" t="s">
        <v>22</v>
      </c>
    </row>
    <row r="9019" customHeight="1" spans="1:20">
      <c r="A9019" s="10">
        <v>45222</v>
      </c>
      <c r="B9019" s="9" t="s">
        <v>44991</v>
      </c>
      <c r="C9019" s="9" t="s">
        <v>1299</v>
      </c>
      <c r="D9019" s="14" t="s">
        <v>22</v>
      </c>
      <c r="E9019" s="9" t="s">
        <v>122</v>
      </c>
      <c r="F9019" s="9" t="s">
        <v>123</v>
      </c>
      <c r="G9019" s="14" t="s">
        <v>82</v>
      </c>
      <c r="H9019" s="14" t="s">
        <v>22</v>
      </c>
      <c r="I9019" s="14" t="s">
        <v>124</v>
      </c>
      <c r="J9019" s="14" t="s">
        <v>27</v>
      </c>
      <c r="K9019" s="14" t="s">
        <v>28</v>
      </c>
      <c r="L9019" s="14" t="s">
        <v>43</v>
      </c>
      <c r="M9019" s="9" t="s">
        <v>44</v>
      </c>
      <c r="N9019" s="9" t="s">
        <v>208</v>
      </c>
      <c r="O9019" s="14" t="s">
        <v>32</v>
      </c>
      <c r="P9019" s="14" t="s">
        <v>22</v>
      </c>
      <c r="Q9019" s="14" t="s">
        <v>44992</v>
      </c>
      <c r="R9019" s="14" t="s">
        <v>56</v>
      </c>
      <c r="S9019" s="9" t="s">
        <v>44993</v>
      </c>
      <c r="T9019" s="9" t="s">
        <v>22</v>
      </c>
    </row>
    <row r="9020" customHeight="1" spans="1:20">
      <c r="A9020" s="10">
        <v>45222</v>
      </c>
      <c r="B9020" s="9" t="s">
        <v>44994</v>
      </c>
      <c r="C9020" s="9" t="s">
        <v>5629</v>
      </c>
      <c r="D9020" s="14" t="s">
        <v>22</v>
      </c>
      <c r="E9020" s="9" t="s">
        <v>44995</v>
      </c>
      <c r="F9020" s="9" t="s">
        <v>44996</v>
      </c>
      <c r="G9020" s="14" t="s">
        <v>82</v>
      </c>
      <c r="H9020" s="14" t="s">
        <v>22</v>
      </c>
      <c r="I9020" s="14" t="s">
        <v>5632</v>
      </c>
      <c r="J9020" s="14" t="s">
        <v>27</v>
      </c>
      <c r="K9020" s="14" t="s">
        <v>28</v>
      </c>
      <c r="L9020" s="14" t="s">
        <v>43</v>
      </c>
      <c r="M9020" s="9" t="s">
        <v>169</v>
      </c>
      <c r="N9020" s="9" t="s">
        <v>5633</v>
      </c>
      <c r="O9020" s="14" t="s">
        <v>32</v>
      </c>
      <c r="P9020" s="14" t="s">
        <v>22</v>
      </c>
      <c r="Q9020" s="14" t="s">
        <v>44997</v>
      </c>
      <c r="R9020" s="14" t="s">
        <v>168</v>
      </c>
      <c r="S9020" s="9" t="s">
        <v>44998</v>
      </c>
      <c r="T9020" s="9" t="s">
        <v>7784</v>
      </c>
    </row>
    <row r="9021" customHeight="1" spans="1:20">
      <c r="A9021" s="10">
        <v>45222</v>
      </c>
      <c r="B9021" s="9" t="s">
        <v>44999</v>
      </c>
      <c r="C9021" s="9" t="s">
        <v>59</v>
      </c>
      <c r="D9021" s="14" t="s">
        <v>22</v>
      </c>
      <c r="E9021" s="9" t="s">
        <v>45000</v>
      </c>
      <c r="F9021" s="9" t="s">
        <v>45001</v>
      </c>
      <c r="G9021" s="14" t="s">
        <v>130</v>
      </c>
      <c r="H9021" s="14" t="s">
        <v>22</v>
      </c>
      <c r="I9021" s="14" t="s">
        <v>111</v>
      </c>
      <c r="J9021" s="14" t="s">
        <v>27</v>
      </c>
      <c r="K9021" s="14" t="s">
        <v>28</v>
      </c>
      <c r="L9021" s="14" t="s">
        <v>43</v>
      </c>
      <c r="M9021" s="9" t="s">
        <v>30</v>
      </c>
      <c r="N9021" s="9" t="s">
        <v>31</v>
      </c>
      <c r="O9021" s="14" t="s">
        <v>32</v>
      </c>
      <c r="P9021" s="14" t="s">
        <v>22</v>
      </c>
      <c r="Q9021" s="14" t="s">
        <v>45002</v>
      </c>
      <c r="R9021" s="14" t="s">
        <v>46</v>
      </c>
      <c r="S9021" s="20" t="s">
        <v>45003</v>
      </c>
      <c r="T9021" s="9" t="s">
        <v>22</v>
      </c>
    </row>
    <row r="9022" customHeight="1" spans="1:20">
      <c r="A9022" s="10">
        <v>45224</v>
      </c>
      <c r="B9022" s="9" t="s">
        <v>45004</v>
      </c>
      <c r="C9022" s="9" t="s">
        <v>45005</v>
      </c>
      <c r="D9022" s="14" t="s">
        <v>22</v>
      </c>
      <c r="E9022" s="9" t="s">
        <v>45006</v>
      </c>
      <c r="F9022" s="9" t="s">
        <v>45007</v>
      </c>
      <c r="G9022" s="14" t="s">
        <v>25</v>
      </c>
      <c r="H9022" s="14" t="s">
        <v>22</v>
      </c>
      <c r="I9022" s="14" t="s">
        <v>337</v>
      </c>
      <c r="J9022" s="14" t="s">
        <v>27</v>
      </c>
      <c r="K9022" s="14" t="s">
        <v>28</v>
      </c>
      <c r="L9022" s="14" t="s">
        <v>43</v>
      </c>
      <c r="M9022" s="9" t="s">
        <v>30</v>
      </c>
      <c r="N9022" s="9" t="s">
        <v>743</v>
      </c>
      <c r="O9022" s="14" t="s">
        <v>32</v>
      </c>
      <c r="P9022" s="14" t="s">
        <v>22</v>
      </c>
      <c r="Q9022" s="14" t="s">
        <v>45008</v>
      </c>
      <c r="R9022" s="14" t="s">
        <v>46</v>
      </c>
      <c r="S9022" s="9" t="s">
        <v>45009</v>
      </c>
      <c r="T9022" s="9" t="s">
        <v>22</v>
      </c>
    </row>
    <row r="9023" customHeight="1" spans="1:20">
      <c r="A9023" s="10">
        <v>45223</v>
      </c>
      <c r="B9023" s="15" t="s">
        <v>45010</v>
      </c>
      <c r="C9023" s="15" t="s">
        <v>1299</v>
      </c>
      <c r="D9023" s="16" t="s">
        <v>22</v>
      </c>
      <c r="E9023" s="15" t="s">
        <v>45011</v>
      </c>
      <c r="F9023" s="15" t="s">
        <v>45012</v>
      </c>
      <c r="G9023" s="16" t="s">
        <v>336</v>
      </c>
      <c r="H9023" s="16" t="s">
        <v>22</v>
      </c>
      <c r="I9023" s="16" t="s">
        <v>1713</v>
      </c>
      <c r="J9023" s="16" t="s">
        <v>27</v>
      </c>
      <c r="K9023" s="16" t="s">
        <v>28</v>
      </c>
      <c r="L9023" s="16" t="s">
        <v>43</v>
      </c>
      <c r="M9023" s="15" t="s">
        <v>30</v>
      </c>
      <c r="N9023" s="15" t="s">
        <v>208</v>
      </c>
      <c r="O9023" s="16" t="s">
        <v>32</v>
      </c>
      <c r="P9023" s="16" t="s">
        <v>22</v>
      </c>
      <c r="Q9023" s="16" t="s">
        <v>45013</v>
      </c>
      <c r="R9023" s="16" t="s">
        <v>56</v>
      </c>
      <c r="S9023" s="15" t="s">
        <v>45014</v>
      </c>
      <c r="T9023" s="15" t="s">
        <v>22</v>
      </c>
    </row>
    <row r="9024" customHeight="1" spans="1:20">
      <c r="A9024" s="10">
        <v>45222</v>
      </c>
      <c r="B9024" s="9" t="s">
        <v>45015</v>
      </c>
      <c r="C9024" s="9" t="s">
        <v>646</v>
      </c>
      <c r="D9024" s="14" t="s">
        <v>22</v>
      </c>
      <c r="E9024" s="9" t="s">
        <v>45016</v>
      </c>
      <c r="F9024" s="9" t="s">
        <v>45017</v>
      </c>
      <c r="G9024" s="14" t="s">
        <v>82</v>
      </c>
      <c r="H9024" s="14" t="s">
        <v>96</v>
      </c>
      <c r="I9024" s="14" t="s">
        <v>63</v>
      </c>
      <c r="J9024" s="14" t="s">
        <v>27</v>
      </c>
      <c r="K9024" s="14" t="s">
        <v>28</v>
      </c>
      <c r="L9024" s="14" t="s">
        <v>43</v>
      </c>
      <c r="M9024" s="9" t="s">
        <v>169</v>
      </c>
      <c r="N9024" s="9" t="s">
        <v>31</v>
      </c>
      <c r="O9024" s="14" t="s">
        <v>32</v>
      </c>
      <c r="P9024" s="14" t="s">
        <v>22</v>
      </c>
      <c r="Q9024" s="14" t="s">
        <v>45018</v>
      </c>
      <c r="R9024" s="14" t="s">
        <v>46</v>
      </c>
      <c r="S9024" s="9" t="s">
        <v>45019</v>
      </c>
      <c r="T9024" s="9" t="s">
        <v>22</v>
      </c>
    </row>
    <row r="9025" customHeight="1" spans="1:20">
      <c r="A9025" s="10">
        <v>45222</v>
      </c>
      <c r="B9025" s="9" t="s">
        <v>45020</v>
      </c>
      <c r="C9025" s="9" t="s">
        <v>50</v>
      </c>
      <c r="D9025" s="14" t="s">
        <v>22</v>
      </c>
      <c r="E9025" s="9" t="s">
        <v>45021</v>
      </c>
      <c r="F9025" s="9" t="s">
        <v>45022</v>
      </c>
      <c r="G9025" s="14" t="s">
        <v>53</v>
      </c>
      <c r="H9025" s="14" t="s">
        <v>22</v>
      </c>
      <c r="I9025" s="14" t="s">
        <v>97</v>
      </c>
      <c r="J9025" s="14" t="s">
        <v>27</v>
      </c>
      <c r="K9025" s="14" t="s">
        <v>28</v>
      </c>
      <c r="L9025" s="14" t="s">
        <v>43</v>
      </c>
      <c r="M9025" s="9" t="s">
        <v>44</v>
      </c>
      <c r="N9025" s="9" t="s">
        <v>31</v>
      </c>
      <c r="O9025" s="14" t="s">
        <v>32</v>
      </c>
      <c r="P9025" s="14" t="s">
        <v>22</v>
      </c>
      <c r="Q9025" s="14" t="s">
        <v>45023</v>
      </c>
      <c r="R9025" s="14" t="s">
        <v>56</v>
      </c>
      <c r="S9025" s="9" t="s">
        <v>45024</v>
      </c>
      <c r="T9025" s="9" t="s">
        <v>22</v>
      </c>
    </row>
    <row r="9026" customHeight="1" spans="1:20">
      <c r="A9026" s="10">
        <v>45224</v>
      </c>
      <c r="B9026" s="9" t="s">
        <v>45025</v>
      </c>
      <c r="C9026" s="9" t="s">
        <v>1299</v>
      </c>
      <c r="D9026" s="14" t="s">
        <v>22</v>
      </c>
      <c r="E9026" s="9" t="s">
        <v>45026</v>
      </c>
      <c r="F9026" s="9" t="s">
        <v>45027</v>
      </c>
      <c r="G9026" s="14" t="s">
        <v>336</v>
      </c>
      <c r="H9026" s="14" t="s">
        <v>22</v>
      </c>
      <c r="I9026" s="14" t="s">
        <v>104</v>
      </c>
      <c r="J9026" s="14" t="s">
        <v>27</v>
      </c>
      <c r="K9026" s="14" t="s">
        <v>28</v>
      </c>
      <c r="L9026" s="14" t="s">
        <v>43</v>
      </c>
      <c r="M9026" s="9" t="s">
        <v>30</v>
      </c>
      <c r="N9026" s="9" t="s">
        <v>208</v>
      </c>
      <c r="O9026" s="14" t="s">
        <v>32</v>
      </c>
      <c r="P9026" s="14" t="s">
        <v>22</v>
      </c>
      <c r="Q9026" s="14" t="s">
        <v>45028</v>
      </c>
      <c r="R9026" s="14" t="s">
        <v>56</v>
      </c>
      <c r="S9026" s="9" t="s">
        <v>45029</v>
      </c>
      <c r="T9026" s="9" t="s">
        <v>22</v>
      </c>
    </row>
    <row r="9027" customHeight="1" spans="1:20">
      <c r="A9027" s="10">
        <v>45223</v>
      </c>
      <c r="B9027" s="15" t="s">
        <v>45030</v>
      </c>
      <c r="C9027" s="15" t="s">
        <v>50</v>
      </c>
      <c r="D9027" s="16" t="s">
        <v>22</v>
      </c>
      <c r="E9027" s="15" t="s">
        <v>45031</v>
      </c>
      <c r="F9027" s="15" t="s">
        <v>45032</v>
      </c>
      <c r="G9027" s="16" t="s">
        <v>247</v>
      </c>
      <c r="H9027" s="16" t="s">
        <v>110</v>
      </c>
      <c r="I9027" s="16" t="s">
        <v>277</v>
      </c>
      <c r="J9027" s="16" t="s">
        <v>27</v>
      </c>
      <c r="K9027" s="16" t="s">
        <v>28</v>
      </c>
      <c r="L9027" s="16" t="s">
        <v>43</v>
      </c>
      <c r="M9027" s="15" t="s">
        <v>30</v>
      </c>
      <c r="N9027" s="15" t="s">
        <v>31</v>
      </c>
      <c r="O9027" s="16" t="s">
        <v>32</v>
      </c>
      <c r="P9027" s="16" t="s">
        <v>22</v>
      </c>
      <c r="Q9027" s="16" t="s">
        <v>45033</v>
      </c>
      <c r="R9027" s="16" t="s">
        <v>56</v>
      </c>
      <c r="S9027" s="15" t="s">
        <v>45034</v>
      </c>
      <c r="T9027" s="15" t="s">
        <v>22</v>
      </c>
    </row>
    <row r="9028" customHeight="1" spans="1:20">
      <c r="A9028" s="10">
        <v>45223</v>
      </c>
      <c r="B9028" s="15" t="s">
        <v>45035</v>
      </c>
      <c r="C9028" s="15" t="s">
        <v>1299</v>
      </c>
      <c r="D9028" s="16" t="s">
        <v>22</v>
      </c>
      <c r="E9028" s="15" t="s">
        <v>45036</v>
      </c>
      <c r="F9028" s="15" t="s">
        <v>45037</v>
      </c>
      <c r="G9028" s="16" t="s">
        <v>53</v>
      </c>
      <c r="H9028" s="16" t="s">
        <v>22</v>
      </c>
      <c r="I9028" s="16" t="s">
        <v>384</v>
      </c>
      <c r="J9028" s="16" t="s">
        <v>27</v>
      </c>
      <c r="K9028" s="16" t="s">
        <v>28</v>
      </c>
      <c r="L9028" s="16" t="s">
        <v>43</v>
      </c>
      <c r="M9028" s="15" t="s">
        <v>44</v>
      </c>
      <c r="N9028" s="15" t="s">
        <v>208</v>
      </c>
      <c r="O9028" s="16" t="s">
        <v>32</v>
      </c>
      <c r="P9028" s="16" t="s">
        <v>22</v>
      </c>
      <c r="Q9028" s="16" t="s">
        <v>45038</v>
      </c>
      <c r="R9028" s="16" t="s">
        <v>56</v>
      </c>
      <c r="S9028" s="15" t="s">
        <v>45039</v>
      </c>
      <c r="T9028" s="15" t="s">
        <v>22</v>
      </c>
    </row>
    <row r="9029" customHeight="1" spans="1:20">
      <c r="A9029" s="10">
        <v>45224</v>
      </c>
      <c r="B9029" s="9" t="s">
        <v>45040</v>
      </c>
      <c r="C9029" s="9" t="s">
        <v>1299</v>
      </c>
      <c r="D9029" s="14" t="s">
        <v>22</v>
      </c>
      <c r="E9029" s="9" t="s">
        <v>45041</v>
      </c>
      <c r="F9029" s="9" t="s">
        <v>45042</v>
      </c>
      <c r="G9029" s="14" t="s">
        <v>41</v>
      </c>
      <c r="H9029" s="14" t="s">
        <v>22</v>
      </c>
      <c r="I9029" s="14" t="s">
        <v>155</v>
      </c>
      <c r="J9029" s="14" t="s">
        <v>27</v>
      </c>
      <c r="K9029" s="14" t="s">
        <v>28</v>
      </c>
      <c r="L9029" s="14" t="s">
        <v>43</v>
      </c>
      <c r="M9029" s="9" t="s">
        <v>30</v>
      </c>
      <c r="N9029" s="9" t="s">
        <v>208</v>
      </c>
      <c r="O9029" s="14" t="s">
        <v>32</v>
      </c>
      <c r="P9029" s="14" t="s">
        <v>22</v>
      </c>
      <c r="Q9029" s="14" t="s">
        <v>45043</v>
      </c>
      <c r="R9029" s="14" t="s">
        <v>56</v>
      </c>
      <c r="S9029" s="9" t="s">
        <v>45044</v>
      </c>
      <c r="T9029" s="9" t="s">
        <v>22</v>
      </c>
    </row>
    <row r="9030" customHeight="1" spans="1:20">
      <c r="A9030" s="10">
        <v>45225</v>
      </c>
      <c r="B9030" s="9" t="s">
        <v>45045</v>
      </c>
      <c r="C9030" s="9" t="s">
        <v>1299</v>
      </c>
      <c r="D9030" s="14" t="s">
        <v>22</v>
      </c>
      <c r="E9030" s="9" t="s">
        <v>45046</v>
      </c>
      <c r="F9030" s="9" t="s">
        <v>45047</v>
      </c>
      <c r="G9030" s="14" t="s">
        <v>53</v>
      </c>
      <c r="H9030" s="14" t="s">
        <v>110</v>
      </c>
      <c r="I9030" s="14" t="s">
        <v>1072</v>
      </c>
      <c r="J9030" s="14" t="s">
        <v>27</v>
      </c>
      <c r="K9030" s="14" t="s">
        <v>28</v>
      </c>
      <c r="L9030" s="14" t="s">
        <v>43</v>
      </c>
      <c r="M9030" s="9" t="s">
        <v>30</v>
      </c>
      <c r="N9030" s="9" t="s">
        <v>208</v>
      </c>
      <c r="O9030" s="14" t="s">
        <v>32</v>
      </c>
      <c r="P9030" s="14" t="s">
        <v>22</v>
      </c>
      <c r="Q9030" s="14" t="s">
        <v>45048</v>
      </c>
      <c r="R9030" s="14" t="s">
        <v>56</v>
      </c>
      <c r="S9030" s="9" t="s">
        <v>41056</v>
      </c>
      <c r="T9030" s="9" t="s">
        <v>22</v>
      </c>
    </row>
    <row r="9031" customHeight="1" spans="1:20">
      <c r="A9031" s="10">
        <v>45222</v>
      </c>
      <c r="B9031" s="9" t="s">
        <v>45049</v>
      </c>
      <c r="C9031" s="9" t="s">
        <v>5644</v>
      </c>
      <c r="D9031" s="14" t="s">
        <v>22</v>
      </c>
      <c r="E9031" s="9" t="s">
        <v>45050</v>
      </c>
      <c r="F9031" s="9" t="s">
        <v>45051</v>
      </c>
      <c r="G9031" s="14" t="s">
        <v>82</v>
      </c>
      <c r="H9031" s="14" t="s">
        <v>22</v>
      </c>
      <c r="I9031" s="14" t="s">
        <v>168</v>
      </c>
      <c r="J9031" s="14" t="s">
        <v>27</v>
      </c>
      <c r="K9031" s="14" t="s">
        <v>28</v>
      </c>
      <c r="L9031" s="14" t="s">
        <v>43</v>
      </c>
      <c r="M9031" s="9" t="s">
        <v>169</v>
      </c>
      <c r="N9031" s="9" t="s">
        <v>5633</v>
      </c>
      <c r="O9031" s="14" t="s">
        <v>32</v>
      </c>
      <c r="P9031" s="14" t="s">
        <v>22</v>
      </c>
      <c r="Q9031" s="14" t="s">
        <v>45052</v>
      </c>
      <c r="R9031" s="14" t="s">
        <v>168</v>
      </c>
      <c r="S9031" s="9" t="s">
        <v>45053</v>
      </c>
      <c r="T9031" s="9" t="s">
        <v>5723</v>
      </c>
    </row>
    <row r="9032" customHeight="1" spans="1:20">
      <c r="A9032" s="10">
        <v>45222</v>
      </c>
      <c r="B9032" s="9" t="s">
        <v>45054</v>
      </c>
      <c r="C9032" s="9" t="s">
        <v>5735</v>
      </c>
      <c r="D9032" s="14" t="s">
        <v>22</v>
      </c>
      <c r="E9032" s="9" t="s">
        <v>45055</v>
      </c>
      <c r="F9032" s="9" t="s">
        <v>45056</v>
      </c>
      <c r="G9032" s="14" t="s">
        <v>82</v>
      </c>
      <c r="H9032" s="14" t="s">
        <v>22</v>
      </c>
      <c r="I9032" s="14" t="s">
        <v>5737</v>
      </c>
      <c r="J9032" s="14" t="s">
        <v>27</v>
      </c>
      <c r="K9032" s="14" t="s">
        <v>28</v>
      </c>
      <c r="L9032" s="14" t="s">
        <v>43</v>
      </c>
      <c r="M9032" s="9" t="s">
        <v>169</v>
      </c>
      <c r="N9032" s="9" t="s">
        <v>5633</v>
      </c>
      <c r="O9032" s="14" t="s">
        <v>32</v>
      </c>
      <c r="P9032" s="14" t="s">
        <v>22</v>
      </c>
      <c r="Q9032" s="14" t="s">
        <v>45057</v>
      </c>
      <c r="R9032" s="14" t="s">
        <v>168</v>
      </c>
      <c r="S9032" s="9" t="s">
        <v>45058</v>
      </c>
      <c r="T9032" s="9" t="s">
        <v>5668</v>
      </c>
    </row>
    <row r="9033" customHeight="1" spans="1:20">
      <c r="A9033" s="10">
        <v>45222</v>
      </c>
      <c r="B9033" s="9" t="s">
        <v>45059</v>
      </c>
      <c r="C9033" s="9" t="s">
        <v>5629</v>
      </c>
      <c r="D9033" s="14" t="s">
        <v>22</v>
      </c>
      <c r="E9033" s="9" t="s">
        <v>45060</v>
      </c>
      <c r="F9033" s="9" t="s">
        <v>45061</v>
      </c>
      <c r="G9033" s="14" t="s">
        <v>82</v>
      </c>
      <c r="H9033" s="14" t="s">
        <v>22</v>
      </c>
      <c r="I9033" s="14" t="s">
        <v>5632</v>
      </c>
      <c r="J9033" s="14" t="s">
        <v>27</v>
      </c>
      <c r="K9033" s="14" t="s">
        <v>28</v>
      </c>
      <c r="L9033" s="14" t="s">
        <v>43</v>
      </c>
      <c r="M9033" s="9" t="s">
        <v>169</v>
      </c>
      <c r="N9033" s="9" t="s">
        <v>5633</v>
      </c>
      <c r="O9033" s="14" t="s">
        <v>32</v>
      </c>
      <c r="P9033" s="14" t="s">
        <v>22</v>
      </c>
      <c r="Q9033" s="14" t="s">
        <v>45062</v>
      </c>
      <c r="R9033" s="14" t="s">
        <v>168</v>
      </c>
      <c r="S9033" s="9" t="s">
        <v>45063</v>
      </c>
      <c r="T9033" s="9" t="s">
        <v>5655</v>
      </c>
    </row>
    <row r="9034" customHeight="1" spans="1:20">
      <c r="A9034" s="10">
        <v>45222</v>
      </c>
      <c r="B9034" s="9" t="s">
        <v>45064</v>
      </c>
      <c r="C9034" s="9" t="s">
        <v>5644</v>
      </c>
      <c r="D9034" s="14" t="s">
        <v>22</v>
      </c>
      <c r="E9034" s="9" t="s">
        <v>45065</v>
      </c>
      <c r="F9034" s="9" t="s">
        <v>45066</v>
      </c>
      <c r="G9034" s="14" t="s">
        <v>82</v>
      </c>
      <c r="H9034" s="14" t="s">
        <v>110</v>
      </c>
      <c r="I9034" s="14" t="s">
        <v>168</v>
      </c>
      <c r="J9034" s="14" t="s">
        <v>27</v>
      </c>
      <c r="K9034" s="14" t="s">
        <v>28</v>
      </c>
      <c r="L9034" s="14" t="s">
        <v>43</v>
      </c>
      <c r="M9034" s="9" t="s">
        <v>169</v>
      </c>
      <c r="N9034" s="9" t="s">
        <v>5633</v>
      </c>
      <c r="O9034" s="14" t="s">
        <v>32</v>
      </c>
      <c r="P9034" s="14" t="s">
        <v>22</v>
      </c>
      <c r="Q9034" s="14" t="s">
        <v>45067</v>
      </c>
      <c r="R9034" s="14" t="s">
        <v>168</v>
      </c>
      <c r="S9034" s="9" t="s">
        <v>45068</v>
      </c>
      <c r="T9034" s="9" t="s">
        <v>5655</v>
      </c>
    </row>
    <row r="9035" customHeight="1" spans="1:20">
      <c r="A9035" s="10">
        <v>45222</v>
      </c>
      <c r="B9035" s="9" t="s">
        <v>45069</v>
      </c>
      <c r="C9035" s="9" t="s">
        <v>50</v>
      </c>
      <c r="D9035" s="14" t="s">
        <v>22</v>
      </c>
      <c r="E9035" s="9" t="s">
        <v>45070</v>
      </c>
      <c r="F9035" s="9" t="s">
        <v>45071</v>
      </c>
      <c r="G9035" s="14" t="s">
        <v>247</v>
      </c>
      <c r="H9035" s="14" t="s">
        <v>96</v>
      </c>
      <c r="I9035" s="14" t="s">
        <v>175</v>
      </c>
      <c r="J9035" s="14" t="s">
        <v>27</v>
      </c>
      <c r="K9035" s="14" t="s">
        <v>28</v>
      </c>
      <c r="L9035" s="14" t="s">
        <v>43</v>
      </c>
      <c r="M9035" s="9" t="s">
        <v>30</v>
      </c>
      <c r="N9035" s="9" t="s">
        <v>31</v>
      </c>
      <c r="O9035" s="14" t="s">
        <v>32</v>
      </c>
      <c r="P9035" s="14" t="s">
        <v>22</v>
      </c>
      <c r="Q9035" s="14" t="s">
        <v>45072</v>
      </c>
      <c r="R9035" s="14" t="s">
        <v>56</v>
      </c>
      <c r="S9035" s="9" t="s">
        <v>45073</v>
      </c>
      <c r="T9035" s="9" t="s">
        <v>22</v>
      </c>
    </row>
    <row r="9036" customHeight="1" spans="1:20">
      <c r="A9036" s="10">
        <v>45222</v>
      </c>
      <c r="B9036" s="9" t="s">
        <v>45074</v>
      </c>
      <c r="C9036" s="9" t="s">
        <v>50</v>
      </c>
      <c r="D9036" s="14" t="s">
        <v>22</v>
      </c>
      <c r="E9036" s="9" t="s">
        <v>45075</v>
      </c>
      <c r="F9036" s="9" t="s">
        <v>45076</v>
      </c>
      <c r="G9036" s="14" t="s">
        <v>41</v>
      </c>
      <c r="H9036" s="14" t="s">
        <v>96</v>
      </c>
      <c r="I9036" s="14" t="s">
        <v>131</v>
      </c>
      <c r="J9036" s="14" t="s">
        <v>27</v>
      </c>
      <c r="K9036" s="14" t="s">
        <v>28</v>
      </c>
      <c r="L9036" s="14" t="s">
        <v>43</v>
      </c>
      <c r="M9036" s="9" t="s">
        <v>30</v>
      </c>
      <c r="N9036" s="9" t="s">
        <v>31</v>
      </c>
      <c r="O9036" s="14" t="s">
        <v>32</v>
      </c>
      <c r="P9036" s="14" t="s">
        <v>22</v>
      </c>
      <c r="Q9036" s="14" t="s">
        <v>45077</v>
      </c>
      <c r="R9036" s="14" t="s">
        <v>56</v>
      </c>
      <c r="S9036" s="9" t="s">
        <v>45078</v>
      </c>
      <c r="T9036" s="9" t="s">
        <v>22</v>
      </c>
    </row>
    <row r="9037" customHeight="1" spans="1:20">
      <c r="A9037" s="10">
        <v>45223</v>
      </c>
      <c r="B9037" s="15" t="s">
        <v>45079</v>
      </c>
      <c r="C9037" s="15" t="s">
        <v>50</v>
      </c>
      <c r="D9037" s="16" t="s">
        <v>22</v>
      </c>
      <c r="E9037" s="15" t="s">
        <v>45080</v>
      </c>
      <c r="F9037" s="15" t="s">
        <v>39243</v>
      </c>
      <c r="G9037" s="16" t="s">
        <v>82</v>
      </c>
      <c r="H9037" s="16" t="s">
        <v>148</v>
      </c>
      <c r="I9037" s="16" t="s">
        <v>124</v>
      </c>
      <c r="J9037" s="16" t="s">
        <v>27</v>
      </c>
      <c r="K9037" s="16" t="s">
        <v>28</v>
      </c>
      <c r="L9037" s="16" t="s">
        <v>43</v>
      </c>
      <c r="M9037" s="15" t="s">
        <v>30</v>
      </c>
      <c r="N9037" s="15" t="s">
        <v>31</v>
      </c>
      <c r="O9037" s="16" t="s">
        <v>32</v>
      </c>
      <c r="P9037" s="16" t="s">
        <v>22</v>
      </c>
      <c r="Q9037" s="16" t="s">
        <v>45081</v>
      </c>
      <c r="R9037" s="16" t="s">
        <v>56</v>
      </c>
      <c r="S9037" s="15" t="s">
        <v>45082</v>
      </c>
      <c r="T9037" s="15" t="s">
        <v>22</v>
      </c>
    </row>
    <row r="9038" customHeight="1" spans="1:20">
      <c r="A9038" s="10">
        <v>45225</v>
      </c>
      <c r="B9038" s="9" t="s">
        <v>45083</v>
      </c>
      <c r="C9038" s="9" t="s">
        <v>1299</v>
      </c>
      <c r="D9038" s="14" t="s">
        <v>22</v>
      </c>
      <c r="E9038" s="9" t="s">
        <v>45084</v>
      </c>
      <c r="F9038" s="9" t="s">
        <v>19789</v>
      </c>
      <c r="G9038" s="14" t="s">
        <v>336</v>
      </c>
      <c r="H9038" s="14" t="s">
        <v>22</v>
      </c>
      <c r="I9038" s="14" t="s">
        <v>241</v>
      </c>
      <c r="J9038" s="14" t="s">
        <v>27</v>
      </c>
      <c r="K9038" s="14" t="s">
        <v>28</v>
      </c>
      <c r="L9038" s="14" t="s">
        <v>43</v>
      </c>
      <c r="M9038" s="9" t="s">
        <v>44</v>
      </c>
      <c r="N9038" s="9" t="s">
        <v>208</v>
      </c>
      <c r="O9038" s="14" t="s">
        <v>32</v>
      </c>
      <c r="P9038" s="14" t="s">
        <v>22</v>
      </c>
      <c r="Q9038" s="14" t="s">
        <v>45085</v>
      </c>
      <c r="R9038" s="14" t="s">
        <v>56</v>
      </c>
      <c r="S9038" s="9" t="s">
        <v>45086</v>
      </c>
      <c r="T9038" s="9" t="s">
        <v>22</v>
      </c>
    </row>
    <row r="9039" customHeight="1" spans="1:20">
      <c r="A9039" s="10">
        <v>45222</v>
      </c>
      <c r="B9039" s="9" t="s">
        <v>45087</v>
      </c>
      <c r="C9039" s="9" t="s">
        <v>6660</v>
      </c>
      <c r="D9039" s="14" t="s">
        <v>22</v>
      </c>
      <c r="E9039" s="9" t="s">
        <v>45088</v>
      </c>
      <c r="F9039" s="9" t="s">
        <v>45089</v>
      </c>
      <c r="G9039" s="14" t="s">
        <v>130</v>
      </c>
      <c r="H9039" s="14" t="s">
        <v>22</v>
      </c>
      <c r="I9039" s="14" t="s">
        <v>45090</v>
      </c>
      <c r="J9039" s="14" t="s">
        <v>27</v>
      </c>
      <c r="K9039" s="14" t="s">
        <v>28</v>
      </c>
      <c r="L9039" s="14" t="s">
        <v>43</v>
      </c>
      <c r="M9039" s="9" t="s">
        <v>44</v>
      </c>
      <c r="N9039" s="9" t="s">
        <v>31</v>
      </c>
      <c r="O9039" s="14" t="s">
        <v>32</v>
      </c>
      <c r="P9039" s="14" t="s">
        <v>22</v>
      </c>
      <c r="Q9039" s="14" t="s">
        <v>45091</v>
      </c>
      <c r="R9039" s="14" t="s">
        <v>8436</v>
      </c>
      <c r="S9039" s="9" t="s">
        <v>45092</v>
      </c>
      <c r="T9039" s="9" t="s">
        <v>22</v>
      </c>
    </row>
    <row r="9040" customHeight="1" spans="1:20">
      <c r="A9040" s="10">
        <v>45222</v>
      </c>
      <c r="B9040" s="9" t="s">
        <v>45093</v>
      </c>
      <c r="C9040" s="9" t="s">
        <v>1299</v>
      </c>
      <c r="D9040" s="14" t="s">
        <v>22</v>
      </c>
      <c r="E9040" s="9" t="s">
        <v>43549</v>
      </c>
      <c r="F9040" s="9" t="s">
        <v>43550</v>
      </c>
      <c r="G9040" s="14" t="s">
        <v>41</v>
      </c>
      <c r="H9040" s="14" t="s">
        <v>22</v>
      </c>
      <c r="I9040" s="14" t="s">
        <v>701</v>
      </c>
      <c r="J9040" s="14" t="s">
        <v>27</v>
      </c>
      <c r="K9040" s="14" t="s">
        <v>28</v>
      </c>
      <c r="L9040" s="14" t="s">
        <v>43</v>
      </c>
      <c r="M9040" s="9" t="s">
        <v>30</v>
      </c>
      <c r="N9040" s="9" t="s">
        <v>208</v>
      </c>
      <c r="O9040" s="14" t="s">
        <v>32</v>
      </c>
      <c r="P9040" s="14" t="s">
        <v>22</v>
      </c>
      <c r="Q9040" s="14" t="s">
        <v>45094</v>
      </c>
      <c r="R9040" s="14" t="s">
        <v>56</v>
      </c>
      <c r="S9040" s="9" t="s">
        <v>45095</v>
      </c>
      <c r="T9040" s="9" t="s">
        <v>22</v>
      </c>
    </row>
    <row r="9041" customHeight="1" spans="1:20">
      <c r="A9041" s="10">
        <v>45224</v>
      </c>
      <c r="B9041" s="9" t="s">
        <v>45096</v>
      </c>
      <c r="C9041" s="9" t="s">
        <v>783</v>
      </c>
      <c r="D9041" s="14" t="s">
        <v>22</v>
      </c>
      <c r="E9041" s="9" t="s">
        <v>45097</v>
      </c>
      <c r="F9041" s="9" t="s">
        <v>45098</v>
      </c>
      <c r="G9041" s="14" t="s">
        <v>82</v>
      </c>
      <c r="H9041" s="14" t="s">
        <v>22</v>
      </c>
      <c r="I9041" s="14" t="s">
        <v>214</v>
      </c>
      <c r="J9041" s="14" t="s">
        <v>27</v>
      </c>
      <c r="K9041" s="14" t="s">
        <v>28</v>
      </c>
      <c r="L9041" s="14" t="s">
        <v>43</v>
      </c>
      <c r="M9041" s="9" t="s">
        <v>169</v>
      </c>
      <c r="N9041" s="9" t="s">
        <v>743</v>
      </c>
      <c r="O9041" s="14" t="s">
        <v>32</v>
      </c>
      <c r="P9041" s="14" t="s">
        <v>22</v>
      </c>
      <c r="Q9041" s="14" t="s">
        <v>45099</v>
      </c>
      <c r="R9041" s="14" t="s">
        <v>46</v>
      </c>
      <c r="S9041" s="9" t="s">
        <v>45100</v>
      </c>
      <c r="T9041" s="9" t="s">
        <v>22</v>
      </c>
    </row>
    <row r="9042" customHeight="1" spans="1:20">
      <c r="A9042" s="10">
        <v>45225</v>
      </c>
      <c r="B9042" s="9" t="s">
        <v>45101</v>
      </c>
      <c r="C9042" s="9" t="s">
        <v>6506</v>
      </c>
      <c r="D9042" s="14" t="s">
        <v>22</v>
      </c>
      <c r="E9042" s="9" t="s">
        <v>45102</v>
      </c>
      <c r="F9042" s="9" t="s">
        <v>45103</v>
      </c>
      <c r="G9042" s="14" t="s">
        <v>194</v>
      </c>
      <c r="H9042" s="14" t="s">
        <v>22</v>
      </c>
      <c r="I9042" s="14" t="s">
        <v>2203</v>
      </c>
      <c r="J9042" s="14" t="s">
        <v>27</v>
      </c>
      <c r="K9042" s="14" t="s">
        <v>28</v>
      </c>
      <c r="L9042" s="14" t="s">
        <v>43</v>
      </c>
      <c r="M9042" s="9" t="s">
        <v>30</v>
      </c>
      <c r="N9042" s="9" t="s">
        <v>208</v>
      </c>
      <c r="O9042" s="14" t="s">
        <v>32</v>
      </c>
      <c r="P9042" s="14" t="s">
        <v>22</v>
      </c>
      <c r="Q9042" s="14" t="s">
        <v>45104</v>
      </c>
      <c r="R9042" s="14" t="s">
        <v>46</v>
      </c>
      <c r="S9042" s="9" t="s">
        <v>45105</v>
      </c>
      <c r="T9042" s="9" t="s">
        <v>22</v>
      </c>
    </row>
    <row r="9043" customHeight="1" spans="1:20">
      <c r="A9043" s="10">
        <v>45224</v>
      </c>
      <c r="B9043" s="9" t="s">
        <v>45106</v>
      </c>
      <c r="C9043" s="9" t="s">
        <v>27679</v>
      </c>
      <c r="D9043" s="14" t="s">
        <v>22</v>
      </c>
      <c r="E9043" s="9" t="s">
        <v>45107</v>
      </c>
      <c r="F9043" s="9" t="s">
        <v>45108</v>
      </c>
      <c r="G9043" s="14" t="s">
        <v>336</v>
      </c>
      <c r="H9043" s="14" t="s">
        <v>22</v>
      </c>
      <c r="I9043" s="14" t="s">
        <v>63</v>
      </c>
      <c r="J9043" s="14" t="s">
        <v>27</v>
      </c>
      <c r="K9043" s="14" t="s">
        <v>28</v>
      </c>
      <c r="L9043" s="14" t="s">
        <v>43</v>
      </c>
      <c r="M9043" s="9" t="s">
        <v>30</v>
      </c>
      <c r="N9043" s="9" t="s">
        <v>743</v>
      </c>
      <c r="O9043" s="14" t="s">
        <v>32</v>
      </c>
      <c r="P9043" s="14" t="s">
        <v>22</v>
      </c>
      <c r="Q9043" s="14" t="s">
        <v>45109</v>
      </c>
      <c r="R9043" s="14" t="s">
        <v>46</v>
      </c>
      <c r="S9043" s="9" t="s">
        <v>45110</v>
      </c>
      <c r="T9043" s="9" t="s">
        <v>22</v>
      </c>
    </row>
    <row r="9044" customHeight="1" spans="1:20">
      <c r="A9044" s="10">
        <v>45222</v>
      </c>
      <c r="B9044" s="9" t="s">
        <v>45111</v>
      </c>
      <c r="C9044" s="9" t="s">
        <v>8032</v>
      </c>
      <c r="D9044" s="14" t="s">
        <v>22</v>
      </c>
      <c r="E9044" s="9" t="s">
        <v>45112</v>
      </c>
      <c r="F9044" s="9" t="s">
        <v>45113</v>
      </c>
      <c r="G9044" s="14" t="s">
        <v>53</v>
      </c>
      <c r="H9044" s="14" t="s">
        <v>22</v>
      </c>
      <c r="I9044" s="14" t="s">
        <v>384</v>
      </c>
      <c r="J9044" s="14" t="s">
        <v>27</v>
      </c>
      <c r="K9044" s="14" t="s">
        <v>28</v>
      </c>
      <c r="L9044" s="14" t="s">
        <v>43</v>
      </c>
      <c r="M9044" s="9" t="s">
        <v>30</v>
      </c>
      <c r="N9044" s="9" t="s">
        <v>31</v>
      </c>
      <c r="O9044" s="14" t="s">
        <v>32</v>
      </c>
      <c r="P9044" s="14" t="s">
        <v>22</v>
      </c>
      <c r="Q9044" s="14" t="s">
        <v>45114</v>
      </c>
      <c r="R9044" s="14" t="s">
        <v>46</v>
      </c>
      <c r="S9044" s="9" t="s">
        <v>45115</v>
      </c>
      <c r="T9044" s="9" t="s">
        <v>22</v>
      </c>
    </row>
    <row r="9045" customHeight="1" spans="1:20">
      <c r="A9045" s="10">
        <v>45224</v>
      </c>
      <c r="B9045" s="9" t="s">
        <v>45116</v>
      </c>
      <c r="C9045" s="9" t="s">
        <v>19744</v>
      </c>
      <c r="D9045" s="14" t="s">
        <v>22</v>
      </c>
      <c r="E9045" s="9" t="s">
        <v>45117</v>
      </c>
      <c r="F9045" s="9" t="s">
        <v>45118</v>
      </c>
      <c r="G9045" s="14" t="s">
        <v>336</v>
      </c>
      <c r="H9045" s="14" t="s">
        <v>22</v>
      </c>
      <c r="I9045" s="14" t="s">
        <v>1713</v>
      </c>
      <c r="J9045" s="14" t="s">
        <v>27</v>
      </c>
      <c r="K9045" s="14" t="s">
        <v>28</v>
      </c>
      <c r="L9045" s="14" t="s">
        <v>43</v>
      </c>
      <c r="M9045" s="9" t="s">
        <v>30</v>
      </c>
      <c r="N9045" s="9" t="s">
        <v>743</v>
      </c>
      <c r="O9045" s="14" t="s">
        <v>32</v>
      </c>
      <c r="P9045" s="14" t="s">
        <v>22</v>
      </c>
      <c r="Q9045" s="14" t="s">
        <v>45119</v>
      </c>
      <c r="R9045" s="14" t="s">
        <v>46</v>
      </c>
      <c r="S9045" s="9" t="s">
        <v>45120</v>
      </c>
      <c r="T9045" s="9" t="s">
        <v>22</v>
      </c>
    </row>
    <row r="9046" customHeight="1" spans="1:20">
      <c r="A9046" s="10">
        <v>45225</v>
      </c>
      <c r="B9046" s="9" t="s">
        <v>45121</v>
      </c>
      <c r="C9046" s="9" t="s">
        <v>6506</v>
      </c>
      <c r="D9046" s="14" t="s">
        <v>22</v>
      </c>
      <c r="E9046" s="9" t="s">
        <v>45122</v>
      </c>
      <c r="F9046" s="9" t="s">
        <v>45123</v>
      </c>
      <c r="G9046" s="14" t="s">
        <v>41</v>
      </c>
      <c r="H9046" s="14" t="s">
        <v>22</v>
      </c>
      <c r="I9046" s="14" t="s">
        <v>490</v>
      </c>
      <c r="J9046" s="14" t="s">
        <v>27</v>
      </c>
      <c r="K9046" s="14" t="s">
        <v>28</v>
      </c>
      <c r="L9046" s="14" t="s">
        <v>43</v>
      </c>
      <c r="M9046" s="9" t="s">
        <v>30</v>
      </c>
      <c r="N9046" s="9" t="s">
        <v>208</v>
      </c>
      <c r="O9046" s="14" t="s">
        <v>32</v>
      </c>
      <c r="P9046" s="14" t="s">
        <v>22</v>
      </c>
      <c r="Q9046" s="14" t="s">
        <v>45124</v>
      </c>
      <c r="R9046" s="14" t="s">
        <v>46</v>
      </c>
      <c r="S9046" s="9" t="s">
        <v>45125</v>
      </c>
      <c r="T9046" s="9" t="s">
        <v>22</v>
      </c>
    </row>
    <row r="9047" customHeight="1" spans="1:20">
      <c r="A9047" s="10">
        <v>45224</v>
      </c>
      <c r="B9047" s="9" t="s">
        <v>45126</v>
      </c>
      <c r="C9047" s="9" t="s">
        <v>783</v>
      </c>
      <c r="D9047" s="14" t="s">
        <v>22</v>
      </c>
      <c r="E9047" s="9" t="s">
        <v>45127</v>
      </c>
      <c r="F9047" s="9" t="s">
        <v>45128</v>
      </c>
      <c r="G9047" s="14" t="s">
        <v>82</v>
      </c>
      <c r="H9047" s="14" t="s">
        <v>22</v>
      </c>
      <c r="I9047" s="14" t="s">
        <v>207</v>
      </c>
      <c r="J9047" s="14" t="s">
        <v>27</v>
      </c>
      <c r="K9047" s="14" t="s">
        <v>28</v>
      </c>
      <c r="L9047" s="14" t="s">
        <v>43</v>
      </c>
      <c r="M9047" s="9" t="s">
        <v>44</v>
      </c>
      <c r="N9047" s="9" t="s">
        <v>743</v>
      </c>
      <c r="O9047" s="14" t="s">
        <v>32</v>
      </c>
      <c r="P9047" s="14" t="s">
        <v>22</v>
      </c>
      <c r="Q9047" s="14" t="s">
        <v>45129</v>
      </c>
      <c r="R9047" s="14" t="s">
        <v>46</v>
      </c>
      <c r="S9047" s="9" t="s">
        <v>45130</v>
      </c>
      <c r="T9047" s="9" t="s">
        <v>22</v>
      </c>
    </row>
    <row r="9048" customHeight="1" spans="1:20">
      <c r="A9048" s="10">
        <v>45222</v>
      </c>
      <c r="B9048" s="9" t="s">
        <v>45131</v>
      </c>
      <c r="C9048" s="9" t="s">
        <v>5629</v>
      </c>
      <c r="D9048" s="14" t="s">
        <v>22</v>
      </c>
      <c r="E9048" s="9" t="s">
        <v>45132</v>
      </c>
      <c r="F9048" s="9" t="s">
        <v>45133</v>
      </c>
      <c r="G9048" s="14" t="s">
        <v>82</v>
      </c>
      <c r="H9048" s="14" t="s">
        <v>137</v>
      </c>
      <c r="I9048" s="14" t="s">
        <v>5632</v>
      </c>
      <c r="J9048" s="14" t="s">
        <v>27</v>
      </c>
      <c r="K9048" s="14" t="s">
        <v>28</v>
      </c>
      <c r="L9048" s="14" t="s">
        <v>43</v>
      </c>
      <c r="M9048" s="9" t="s">
        <v>169</v>
      </c>
      <c r="N9048" s="9" t="s">
        <v>5633</v>
      </c>
      <c r="O9048" s="14" t="s">
        <v>32</v>
      </c>
      <c r="P9048" s="14" t="s">
        <v>22</v>
      </c>
      <c r="Q9048" s="14" t="s">
        <v>45134</v>
      </c>
      <c r="R9048" s="14" t="s">
        <v>168</v>
      </c>
      <c r="S9048" s="9" t="s">
        <v>45135</v>
      </c>
      <c r="T9048" s="9" t="s">
        <v>5723</v>
      </c>
    </row>
    <row r="9049" customHeight="1" spans="1:20">
      <c r="A9049" s="10">
        <v>45224</v>
      </c>
      <c r="B9049" s="9" t="s">
        <v>45136</v>
      </c>
      <c r="C9049" s="9" t="s">
        <v>6506</v>
      </c>
      <c r="D9049" s="14" t="s">
        <v>22</v>
      </c>
      <c r="E9049" s="9" t="s">
        <v>45137</v>
      </c>
      <c r="F9049" s="9" t="s">
        <v>45138</v>
      </c>
      <c r="G9049" s="14" t="s">
        <v>130</v>
      </c>
      <c r="H9049" s="14" t="s">
        <v>22</v>
      </c>
      <c r="I9049" s="14" t="s">
        <v>9666</v>
      </c>
      <c r="J9049" s="14" t="s">
        <v>27</v>
      </c>
      <c r="K9049" s="14" t="s">
        <v>28</v>
      </c>
      <c r="L9049" s="14" t="s">
        <v>43</v>
      </c>
      <c r="M9049" s="9" t="s">
        <v>30</v>
      </c>
      <c r="N9049" s="9" t="s">
        <v>208</v>
      </c>
      <c r="O9049" s="14" t="s">
        <v>32</v>
      </c>
      <c r="P9049" s="14" t="s">
        <v>22</v>
      </c>
      <c r="Q9049" s="14" t="s">
        <v>45139</v>
      </c>
      <c r="R9049" s="14" t="s">
        <v>46</v>
      </c>
      <c r="S9049" s="9" t="s">
        <v>45140</v>
      </c>
      <c r="T9049" s="9" t="s">
        <v>22</v>
      </c>
    </row>
    <row r="9050" customHeight="1" spans="1:20">
      <c r="A9050" s="10">
        <v>45225</v>
      </c>
      <c r="B9050" s="9" t="s">
        <v>45141</v>
      </c>
      <c r="C9050" s="9" t="s">
        <v>36339</v>
      </c>
      <c r="D9050" s="14" t="s">
        <v>22</v>
      </c>
      <c r="E9050" s="9" t="s">
        <v>45142</v>
      </c>
      <c r="F9050" s="9" t="s">
        <v>45143</v>
      </c>
      <c r="G9050" s="14" t="s">
        <v>41</v>
      </c>
      <c r="H9050" s="14" t="s">
        <v>110</v>
      </c>
      <c r="I9050" s="14" t="s">
        <v>9203</v>
      </c>
      <c r="J9050" s="14" t="s">
        <v>27</v>
      </c>
      <c r="K9050" s="14" t="s">
        <v>28</v>
      </c>
      <c r="L9050" s="14" t="s">
        <v>43</v>
      </c>
      <c r="M9050" s="9" t="s">
        <v>44</v>
      </c>
      <c r="N9050" s="9" t="s">
        <v>743</v>
      </c>
      <c r="O9050" s="14" t="s">
        <v>32</v>
      </c>
      <c r="P9050" s="14" t="s">
        <v>22</v>
      </c>
      <c r="Q9050" s="14" t="s">
        <v>22</v>
      </c>
      <c r="R9050" s="14" t="s">
        <v>9203</v>
      </c>
      <c r="S9050" s="9" t="s">
        <v>45144</v>
      </c>
      <c r="T9050" s="9" t="s">
        <v>22</v>
      </c>
    </row>
    <row r="9051" customHeight="1" spans="1:20">
      <c r="A9051" s="10">
        <v>45222</v>
      </c>
      <c r="B9051" s="9" t="s">
        <v>45145</v>
      </c>
      <c r="C9051" s="9" t="s">
        <v>50</v>
      </c>
      <c r="D9051" s="14" t="s">
        <v>22</v>
      </c>
      <c r="E9051" s="9" t="s">
        <v>45146</v>
      </c>
      <c r="F9051" s="9" t="s">
        <v>45147</v>
      </c>
      <c r="G9051" s="14" t="s">
        <v>53</v>
      </c>
      <c r="H9051" s="14" t="s">
        <v>22</v>
      </c>
      <c r="I9051" s="14" t="s">
        <v>54</v>
      </c>
      <c r="J9051" s="14" t="s">
        <v>27</v>
      </c>
      <c r="K9051" s="14" t="s">
        <v>28</v>
      </c>
      <c r="L9051" s="14" t="s">
        <v>43</v>
      </c>
      <c r="M9051" s="9" t="s">
        <v>30</v>
      </c>
      <c r="N9051" s="9" t="s">
        <v>31</v>
      </c>
      <c r="O9051" s="14" t="s">
        <v>32</v>
      </c>
      <c r="P9051" s="14" t="s">
        <v>22</v>
      </c>
      <c r="Q9051" s="14" t="s">
        <v>45148</v>
      </c>
      <c r="R9051" s="14" t="s">
        <v>56</v>
      </c>
      <c r="S9051" s="9" t="s">
        <v>45149</v>
      </c>
      <c r="T9051" s="9" t="s">
        <v>22</v>
      </c>
    </row>
    <row r="9052" customHeight="1" spans="1:20">
      <c r="A9052" s="10">
        <v>45222</v>
      </c>
      <c r="B9052" s="9" t="s">
        <v>45150</v>
      </c>
      <c r="C9052" s="9" t="s">
        <v>5685</v>
      </c>
      <c r="D9052" s="14" t="s">
        <v>22</v>
      </c>
      <c r="E9052" s="9" t="s">
        <v>45151</v>
      </c>
      <c r="F9052" s="9" t="s">
        <v>45152</v>
      </c>
      <c r="G9052" s="14" t="s">
        <v>82</v>
      </c>
      <c r="H9052" s="14" t="s">
        <v>22</v>
      </c>
      <c r="I9052" s="14" t="s">
        <v>168</v>
      </c>
      <c r="J9052" s="14" t="s">
        <v>27</v>
      </c>
      <c r="K9052" s="14" t="s">
        <v>28</v>
      </c>
      <c r="L9052" s="14" t="s">
        <v>43</v>
      </c>
      <c r="M9052" s="9" t="s">
        <v>169</v>
      </c>
      <c r="N9052" s="9" t="s">
        <v>5633</v>
      </c>
      <c r="O9052" s="14" t="s">
        <v>32</v>
      </c>
      <c r="P9052" s="14" t="s">
        <v>22</v>
      </c>
      <c r="Q9052" s="14" t="s">
        <v>45153</v>
      </c>
      <c r="R9052" s="14" t="s">
        <v>168</v>
      </c>
      <c r="S9052" s="9" t="s">
        <v>45154</v>
      </c>
      <c r="T9052" s="9" t="s">
        <v>7784</v>
      </c>
    </row>
    <row r="9053" customHeight="1" spans="1:20">
      <c r="A9053" s="10">
        <v>45222</v>
      </c>
      <c r="B9053" s="9" t="s">
        <v>45155</v>
      </c>
      <c r="C9053" s="9" t="s">
        <v>5663</v>
      </c>
      <c r="D9053" s="14" t="s">
        <v>22</v>
      </c>
      <c r="E9053" s="9" t="s">
        <v>45156</v>
      </c>
      <c r="F9053" s="9" t="s">
        <v>37321</v>
      </c>
      <c r="G9053" s="14" t="s">
        <v>82</v>
      </c>
      <c r="H9053" s="14" t="s">
        <v>22</v>
      </c>
      <c r="I9053" s="14" t="s">
        <v>63</v>
      </c>
      <c r="J9053" s="14" t="s">
        <v>27</v>
      </c>
      <c r="K9053" s="14" t="s">
        <v>28</v>
      </c>
      <c r="L9053" s="14" t="s">
        <v>43</v>
      </c>
      <c r="M9053" s="9" t="s">
        <v>169</v>
      </c>
      <c r="N9053" s="9" t="s">
        <v>5633</v>
      </c>
      <c r="O9053" s="14" t="s">
        <v>32</v>
      </c>
      <c r="P9053" s="14" t="s">
        <v>22</v>
      </c>
      <c r="Q9053" s="14" t="s">
        <v>45157</v>
      </c>
      <c r="R9053" s="14" t="s">
        <v>168</v>
      </c>
      <c r="S9053" s="9" t="s">
        <v>45158</v>
      </c>
      <c r="T9053" s="9" t="s">
        <v>5696</v>
      </c>
    </row>
    <row r="9054" customHeight="1" spans="1:20">
      <c r="A9054" s="10">
        <v>45222</v>
      </c>
      <c r="B9054" s="9" t="s">
        <v>45159</v>
      </c>
      <c r="C9054" s="9" t="s">
        <v>50</v>
      </c>
      <c r="D9054" s="14" t="s">
        <v>22</v>
      </c>
      <c r="E9054" s="9" t="s">
        <v>45160</v>
      </c>
      <c r="F9054" s="9" t="s">
        <v>45161</v>
      </c>
      <c r="G9054" s="14" t="s">
        <v>130</v>
      </c>
      <c r="H9054" s="14" t="s">
        <v>22</v>
      </c>
      <c r="I9054" s="14" t="s">
        <v>299</v>
      </c>
      <c r="J9054" s="14" t="s">
        <v>27</v>
      </c>
      <c r="K9054" s="14" t="s">
        <v>28</v>
      </c>
      <c r="L9054" s="14" t="s">
        <v>43</v>
      </c>
      <c r="M9054" s="9" t="s">
        <v>30</v>
      </c>
      <c r="N9054" s="9" t="s">
        <v>31</v>
      </c>
      <c r="O9054" s="14" t="s">
        <v>32</v>
      </c>
      <c r="P9054" s="14" t="s">
        <v>22</v>
      </c>
      <c r="Q9054" s="14" t="s">
        <v>45162</v>
      </c>
      <c r="R9054" s="14" t="s">
        <v>56</v>
      </c>
      <c r="S9054" s="9" t="s">
        <v>45163</v>
      </c>
      <c r="T9054" s="9" t="s">
        <v>22</v>
      </c>
    </row>
    <row r="9055" customHeight="1" spans="1:20">
      <c r="A9055" s="10">
        <v>45224</v>
      </c>
      <c r="B9055" s="9" t="s">
        <v>45164</v>
      </c>
      <c r="C9055" s="9" t="s">
        <v>6506</v>
      </c>
      <c r="D9055" s="14" t="s">
        <v>22</v>
      </c>
      <c r="E9055" s="9" t="s">
        <v>45165</v>
      </c>
      <c r="F9055" s="9" t="s">
        <v>45166</v>
      </c>
      <c r="G9055" s="14" t="s">
        <v>130</v>
      </c>
      <c r="H9055" s="14" t="s">
        <v>110</v>
      </c>
      <c r="I9055" s="14" t="s">
        <v>9666</v>
      </c>
      <c r="J9055" s="14" t="s">
        <v>27</v>
      </c>
      <c r="K9055" s="14" t="s">
        <v>28</v>
      </c>
      <c r="L9055" s="14" t="s">
        <v>43</v>
      </c>
      <c r="M9055" s="9" t="s">
        <v>30</v>
      </c>
      <c r="N9055" s="9" t="s">
        <v>208</v>
      </c>
      <c r="O9055" s="14" t="s">
        <v>32</v>
      </c>
      <c r="P9055" s="14" t="s">
        <v>22</v>
      </c>
      <c r="Q9055" s="14" t="s">
        <v>45167</v>
      </c>
      <c r="R9055" s="14" t="s">
        <v>46</v>
      </c>
      <c r="S9055" s="9" t="s">
        <v>45168</v>
      </c>
      <c r="T9055" s="9" t="s">
        <v>22</v>
      </c>
    </row>
    <row r="9056" customHeight="1" spans="1:20">
      <c r="A9056" s="10">
        <v>45225</v>
      </c>
      <c r="B9056" s="9" t="s">
        <v>45169</v>
      </c>
      <c r="C9056" s="9" t="s">
        <v>6506</v>
      </c>
      <c r="D9056" s="14" t="s">
        <v>22</v>
      </c>
      <c r="E9056" s="9" t="s">
        <v>45170</v>
      </c>
      <c r="F9056" s="9" t="s">
        <v>45171</v>
      </c>
      <c r="G9056" s="14" t="s">
        <v>69</v>
      </c>
      <c r="H9056" s="14" t="s">
        <v>22</v>
      </c>
      <c r="I9056" s="14" t="s">
        <v>54</v>
      </c>
      <c r="J9056" s="14" t="s">
        <v>27</v>
      </c>
      <c r="K9056" s="14" t="s">
        <v>76</v>
      </c>
      <c r="L9056" s="14" t="s">
        <v>43</v>
      </c>
      <c r="M9056" s="9" t="s">
        <v>44</v>
      </c>
      <c r="N9056" s="9" t="s">
        <v>208</v>
      </c>
      <c r="O9056" s="14" t="s">
        <v>32</v>
      </c>
      <c r="P9056" s="14" t="s">
        <v>22</v>
      </c>
      <c r="Q9056" s="14" t="s">
        <v>45172</v>
      </c>
      <c r="R9056" s="14" t="s">
        <v>46</v>
      </c>
      <c r="S9056" s="9" t="s">
        <v>45173</v>
      </c>
      <c r="T9056" s="9" t="s">
        <v>22</v>
      </c>
    </row>
    <row r="9057" customHeight="1" spans="1:20">
      <c r="A9057" s="10">
        <v>45222</v>
      </c>
      <c r="B9057" s="9" t="s">
        <v>45174</v>
      </c>
      <c r="C9057" s="9" t="s">
        <v>646</v>
      </c>
      <c r="D9057" s="14" t="s">
        <v>22</v>
      </c>
      <c r="E9057" s="9" t="s">
        <v>45175</v>
      </c>
      <c r="F9057" s="9" t="s">
        <v>6610</v>
      </c>
      <c r="G9057" s="14" t="s">
        <v>82</v>
      </c>
      <c r="H9057" s="14" t="s">
        <v>22</v>
      </c>
      <c r="I9057" s="14" t="s">
        <v>26</v>
      </c>
      <c r="J9057" s="14" t="s">
        <v>27</v>
      </c>
      <c r="K9057" s="14" t="s">
        <v>28</v>
      </c>
      <c r="L9057" s="14" t="s">
        <v>29</v>
      </c>
      <c r="M9057" s="9" t="s">
        <v>30</v>
      </c>
      <c r="N9057" s="9" t="s">
        <v>31</v>
      </c>
      <c r="O9057" s="14" t="s">
        <v>32</v>
      </c>
      <c r="P9057" s="14" t="s">
        <v>22</v>
      </c>
      <c r="Q9057" s="14" t="s">
        <v>45176</v>
      </c>
      <c r="R9057" s="14" t="s">
        <v>34</v>
      </c>
      <c r="S9057" s="9" t="s">
        <v>45177</v>
      </c>
      <c r="T9057" s="9" t="s">
        <v>22</v>
      </c>
    </row>
    <row r="9058" customHeight="1" spans="1:20">
      <c r="A9058" s="10">
        <v>45224</v>
      </c>
      <c r="B9058" s="9" t="s">
        <v>45178</v>
      </c>
      <c r="C9058" s="9" t="s">
        <v>6506</v>
      </c>
      <c r="D9058" s="14" t="s">
        <v>22</v>
      </c>
      <c r="E9058" s="9" t="s">
        <v>45179</v>
      </c>
      <c r="F9058" s="9" t="s">
        <v>45180</v>
      </c>
      <c r="G9058" s="14" t="s">
        <v>62</v>
      </c>
      <c r="H9058" s="14" t="s">
        <v>22</v>
      </c>
      <c r="I9058" s="14" t="s">
        <v>1181</v>
      </c>
      <c r="J9058" s="14" t="s">
        <v>27</v>
      </c>
      <c r="K9058" s="14" t="s">
        <v>28</v>
      </c>
      <c r="L9058" s="14" t="s">
        <v>43</v>
      </c>
      <c r="M9058" s="9" t="s">
        <v>44</v>
      </c>
      <c r="N9058" s="9" t="s">
        <v>208</v>
      </c>
      <c r="O9058" s="14" t="s">
        <v>32</v>
      </c>
      <c r="P9058" s="14" t="s">
        <v>22</v>
      </c>
      <c r="Q9058" s="14" t="s">
        <v>45181</v>
      </c>
      <c r="R9058" s="14" t="s">
        <v>46</v>
      </c>
      <c r="S9058" s="9" t="s">
        <v>45182</v>
      </c>
      <c r="T9058" s="9" t="s">
        <v>22</v>
      </c>
    </row>
    <row r="9059" customHeight="1" spans="1:20">
      <c r="A9059" s="10">
        <v>45222</v>
      </c>
      <c r="B9059" s="9" t="s">
        <v>45183</v>
      </c>
      <c r="C9059" s="9" t="s">
        <v>6717</v>
      </c>
      <c r="D9059" s="14" t="s">
        <v>22</v>
      </c>
      <c r="E9059" s="9" t="s">
        <v>40700</v>
      </c>
      <c r="F9059" s="9" t="s">
        <v>40701</v>
      </c>
      <c r="G9059" s="14" t="s">
        <v>41</v>
      </c>
      <c r="H9059" s="14" t="s">
        <v>22</v>
      </c>
      <c r="I9059" s="14" t="s">
        <v>26</v>
      </c>
      <c r="J9059" s="14" t="s">
        <v>27</v>
      </c>
      <c r="K9059" s="14" t="s">
        <v>76</v>
      </c>
      <c r="L9059" s="14" t="s">
        <v>29</v>
      </c>
      <c r="M9059" s="9" t="s">
        <v>30</v>
      </c>
      <c r="N9059" s="9" t="s">
        <v>31</v>
      </c>
      <c r="O9059" s="14" t="s">
        <v>32</v>
      </c>
      <c r="P9059" s="14" t="s">
        <v>22</v>
      </c>
      <c r="Q9059" s="14" t="s">
        <v>45184</v>
      </c>
      <c r="R9059" s="14" t="s">
        <v>34</v>
      </c>
      <c r="S9059" s="9" t="s">
        <v>45185</v>
      </c>
      <c r="T9059" s="9" t="s">
        <v>22</v>
      </c>
    </row>
    <row r="9060" customHeight="1" spans="1:20">
      <c r="A9060" s="10">
        <v>45223</v>
      </c>
      <c r="B9060" s="15" t="s">
        <v>45186</v>
      </c>
      <c r="C9060" s="15" t="s">
        <v>5616</v>
      </c>
      <c r="D9060" s="16" t="s">
        <v>22</v>
      </c>
      <c r="E9060" s="15" t="s">
        <v>45187</v>
      </c>
      <c r="F9060" s="15" t="s">
        <v>45188</v>
      </c>
      <c r="G9060" s="16" t="s">
        <v>336</v>
      </c>
      <c r="H9060" s="16" t="s">
        <v>148</v>
      </c>
      <c r="I9060" s="16" t="s">
        <v>701</v>
      </c>
      <c r="J9060" s="16" t="s">
        <v>27</v>
      </c>
      <c r="K9060" s="16" t="s">
        <v>28</v>
      </c>
      <c r="L9060" s="16" t="s">
        <v>43</v>
      </c>
      <c r="M9060" s="15" t="s">
        <v>169</v>
      </c>
      <c r="N9060" s="15" t="s">
        <v>31</v>
      </c>
      <c r="O9060" s="16" t="s">
        <v>32</v>
      </c>
      <c r="P9060" s="16" t="s">
        <v>22</v>
      </c>
      <c r="Q9060" s="16" t="s">
        <v>45189</v>
      </c>
      <c r="R9060" s="16" t="s">
        <v>46</v>
      </c>
      <c r="S9060" s="15" t="s">
        <v>45190</v>
      </c>
      <c r="T9060" s="15" t="s">
        <v>22</v>
      </c>
    </row>
    <row r="9061" customHeight="1" spans="1:20">
      <c r="A9061" s="10">
        <v>45222</v>
      </c>
      <c r="B9061" s="9" t="s">
        <v>45191</v>
      </c>
      <c r="C9061" s="9" t="s">
        <v>6506</v>
      </c>
      <c r="D9061" s="14" t="s">
        <v>22</v>
      </c>
      <c r="E9061" s="9" t="s">
        <v>45192</v>
      </c>
      <c r="F9061" s="9" t="s">
        <v>26001</v>
      </c>
      <c r="G9061" s="14" t="s">
        <v>130</v>
      </c>
      <c r="H9061" s="14" t="s">
        <v>22</v>
      </c>
      <c r="I9061" s="14" t="s">
        <v>9666</v>
      </c>
      <c r="J9061" s="14" t="s">
        <v>27</v>
      </c>
      <c r="K9061" s="14" t="s">
        <v>28</v>
      </c>
      <c r="L9061" s="14" t="s">
        <v>43</v>
      </c>
      <c r="M9061" s="9" t="s">
        <v>30</v>
      </c>
      <c r="N9061" s="9" t="s">
        <v>208</v>
      </c>
      <c r="O9061" s="14" t="s">
        <v>32</v>
      </c>
      <c r="P9061" s="14" t="s">
        <v>22</v>
      </c>
      <c r="Q9061" s="14" t="s">
        <v>45193</v>
      </c>
      <c r="R9061" s="14" t="s">
        <v>46</v>
      </c>
      <c r="S9061" s="9" t="s">
        <v>45194</v>
      </c>
      <c r="T9061" s="9" t="s">
        <v>22</v>
      </c>
    </row>
    <row r="9062" customHeight="1" spans="1:20">
      <c r="A9062" s="10">
        <v>45222</v>
      </c>
      <c r="B9062" s="9" t="s">
        <v>45195</v>
      </c>
      <c r="C9062" s="9" t="s">
        <v>5629</v>
      </c>
      <c r="D9062" s="14" t="s">
        <v>22</v>
      </c>
      <c r="E9062" s="9" t="s">
        <v>45196</v>
      </c>
      <c r="F9062" s="9" t="s">
        <v>45197</v>
      </c>
      <c r="G9062" s="14" t="s">
        <v>82</v>
      </c>
      <c r="H9062" s="14" t="s">
        <v>22</v>
      </c>
      <c r="I9062" s="14" t="s">
        <v>5632</v>
      </c>
      <c r="J9062" s="14" t="s">
        <v>27</v>
      </c>
      <c r="K9062" s="14" t="s">
        <v>28</v>
      </c>
      <c r="L9062" s="14" t="s">
        <v>43</v>
      </c>
      <c r="M9062" s="9" t="s">
        <v>169</v>
      </c>
      <c r="N9062" s="9" t="s">
        <v>5633</v>
      </c>
      <c r="O9062" s="14" t="s">
        <v>32</v>
      </c>
      <c r="P9062" s="14" t="s">
        <v>22</v>
      </c>
      <c r="Q9062" s="14" t="s">
        <v>45198</v>
      </c>
      <c r="R9062" s="14" t="s">
        <v>46</v>
      </c>
      <c r="S9062" s="9" t="s">
        <v>27817</v>
      </c>
      <c r="T9062" s="9" t="s">
        <v>5661</v>
      </c>
    </row>
    <row r="9063" customHeight="1" spans="1:20">
      <c r="A9063" s="10">
        <v>45222</v>
      </c>
      <c r="B9063" s="9" t="s">
        <v>45199</v>
      </c>
      <c r="C9063" s="9" t="s">
        <v>6506</v>
      </c>
      <c r="D9063" s="14" t="s">
        <v>22</v>
      </c>
      <c r="E9063" s="9" t="s">
        <v>45200</v>
      </c>
      <c r="F9063" s="9" t="s">
        <v>45201</v>
      </c>
      <c r="G9063" s="14" t="s">
        <v>130</v>
      </c>
      <c r="H9063" s="14" t="s">
        <v>22</v>
      </c>
      <c r="I9063" s="14" t="s">
        <v>490</v>
      </c>
      <c r="J9063" s="14" t="s">
        <v>27</v>
      </c>
      <c r="K9063" s="14" t="s">
        <v>28</v>
      </c>
      <c r="L9063" s="14" t="s">
        <v>43</v>
      </c>
      <c r="M9063" s="9" t="s">
        <v>30</v>
      </c>
      <c r="N9063" s="9" t="s">
        <v>208</v>
      </c>
      <c r="O9063" s="14" t="s">
        <v>32</v>
      </c>
      <c r="P9063" s="14" t="s">
        <v>22</v>
      </c>
      <c r="Q9063" s="14" t="s">
        <v>45202</v>
      </c>
      <c r="R9063" s="14" t="s">
        <v>46</v>
      </c>
      <c r="S9063" s="9" t="s">
        <v>45203</v>
      </c>
      <c r="T9063" s="9" t="s">
        <v>22</v>
      </c>
    </row>
    <row r="9064" customHeight="1" spans="1:20">
      <c r="A9064" s="10">
        <v>45225</v>
      </c>
      <c r="B9064" s="9" t="s">
        <v>45204</v>
      </c>
      <c r="C9064" s="9" t="s">
        <v>6506</v>
      </c>
      <c r="D9064" s="14" t="s">
        <v>22</v>
      </c>
      <c r="E9064" s="9" t="s">
        <v>45205</v>
      </c>
      <c r="F9064" s="9" t="s">
        <v>45206</v>
      </c>
      <c r="G9064" s="14" t="s">
        <v>130</v>
      </c>
      <c r="H9064" s="14" t="s">
        <v>22</v>
      </c>
      <c r="I9064" s="14" t="s">
        <v>490</v>
      </c>
      <c r="J9064" s="14" t="s">
        <v>27</v>
      </c>
      <c r="K9064" s="14" t="s">
        <v>28</v>
      </c>
      <c r="L9064" s="14" t="s">
        <v>43</v>
      </c>
      <c r="M9064" s="9" t="s">
        <v>30</v>
      </c>
      <c r="N9064" s="9" t="s">
        <v>208</v>
      </c>
      <c r="O9064" s="14" t="s">
        <v>32</v>
      </c>
      <c r="P9064" s="14" t="s">
        <v>22</v>
      </c>
      <c r="Q9064" s="14" t="s">
        <v>45207</v>
      </c>
      <c r="R9064" s="14" t="s">
        <v>46</v>
      </c>
      <c r="S9064" s="9" t="s">
        <v>45208</v>
      </c>
      <c r="T9064" s="9" t="s">
        <v>22</v>
      </c>
    </row>
    <row r="9065" customHeight="1" spans="1:20">
      <c r="A9065" s="10">
        <v>45222</v>
      </c>
      <c r="B9065" s="9" t="s">
        <v>45209</v>
      </c>
      <c r="C9065" s="9" t="s">
        <v>5685</v>
      </c>
      <c r="D9065" s="14" t="s">
        <v>22</v>
      </c>
      <c r="E9065" s="9" t="s">
        <v>45210</v>
      </c>
      <c r="F9065" s="9" t="s">
        <v>45211</v>
      </c>
      <c r="G9065" s="14" t="s">
        <v>82</v>
      </c>
      <c r="H9065" s="14" t="s">
        <v>96</v>
      </c>
      <c r="I9065" s="14" t="s">
        <v>168</v>
      </c>
      <c r="J9065" s="14" t="s">
        <v>27</v>
      </c>
      <c r="K9065" s="14" t="s">
        <v>195</v>
      </c>
      <c r="L9065" s="14" t="s">
        <v>22</v>
      </c>
      <c r="M9065" s="9" t="s">
        <v>169</v>
      </c>
      <c r="N9065" s="9" t="s">
        <v>5633</v>
      </c>
      <c r="O9065" s="14" t="s">
        <v>32</v>
      </c>
      <c r="P9065" s="14" t="s">
        <v>22</v>
      </c>
      <c r="Q9065" s="14" t="s">
        <v>45212</v>
      </c>
      <c r="R9065" s="14" t="s">
        <v>168</v>
      </c>
      <c r="S9065" s="9" t="s">
        <v>45213</v>
      </c>
      <c r="T9065" s="9" t="s">
        <v>5717</v>
      </c>
    </row>
    <row r="9066" customHeight="1" spans="1:20">
      <c r="A9066" s="10">
        <v>45225</v>
      </c>
      <c r="B9066" s="9" t="s">
        <v>45214</v>
      </c>
      <c r="C9066" s="9" t="s">
        <v>31028</v>
      </c>
      <c r="D9066" s="14" t="s">
        <v>22</v>
      </c>
      <c r="E9066" s="9" t="s">
        <v>45215</v>
      </c>
      <c r="F9066" s="9" t="s">
        <v>45216</v>
      </c>
      <c r="G9066" s="14" t="s">
        <v>130</v>
      </c>
      <c r="H9066" s="14" t="s">
        <v>22</v>
      </c>
      <c r="I9066" s="14" t="s">
        <v>315</v>
      </c>
      <c r="J9066" s="14" t="s">
        <v>27</v>
      </c>
      <c r="K9066" s="14" t="s">
        <v>28</v>
      </c>
      <c r="L9066" s="14" t="s">
        <v>43</v>
      </c>
      <c r="M9066" s="9" t="s">
        <v>30</v>
      </c>
      <c r="N9066" s="9" t="s">
        <v>743</v>
      </c>
      <c r="O9066" s="14" t="s">
        <v>32</v>
      </c>
      <c r="P9066" s="14" t="s">
        <v>22</v>
      </c>
      <c r="Q9066" s="14" t="s">
        <v>45217</v>
      </c>
      <c r="R9066" s="14" t="s">
        <v>46</v>
      </c>
      <c r="S9066" s="9" t="s">
        <v>45218</v>
      </c>
      <c r="T9066" s="9" t="s">
        <v>22</v>
      </c>
    </row>
    <row r="9067" customHeight="1" spans="1:20">
      <c r="A9067" s="10">
        <v>45223</v>
      </c>
      <c r="B9067" s="15" t="s">
        <v>45219</v>
      </c>
      <c r="C9067" s="15" t="s">
        <v>21</v>
      </c>
      <c r="D9067" s="16" t="s">
        <v>22</v>
      </c>
      <c r="E9067" s="15" t="s">
        <v>19340</v>
      </c>
      <c r="F9067" s="15" t="s">
        <v>19341</v>
      </c>
      <c r="G9067" s="16" t="s">
        <v>41</v>
      </c>
      <c r="H9067" s="16" t="s">
        <v>110</v>
      </c>
      <c r="I9067" s="16" t="s">
        <v>3098</v>
      </c>
      <c r="J9067" s="16" t="s">
        <v>27</v>
      </c>
      <c r="K9067" s="16" t="s">
        <v>28</v>
      </c>
      <c r="L9067" s="16" t="s">
        <v>43</v>
      </c>
      <c r="M9067" s="15" t="s">
        <v>44</v>
      </c>
      <c r="N9067" s="15" t="s">
        <v>31</v>
      </c>
      <c r="O9067" s="16" t="s">
        <v>32</v>
      </c>
      <c r="P9067" s="16" t="s">
        <v>22</v>
      </c>
      <c r="Q9067" s="16" t="s">
        <v>45220</v>
      </c>
      <c r="R9067" s="16" t="s">
        <v>46</v>
      </c>
      <c r="S9067" s="15" t="s">
        <v>45221</v>
      </c>
      <c r="T9067" s="15" t="s">
        <v>22</v>
      </c>
    </row>
    <row r="9068" customHeight="1" spans="1:20">
      <c r="A9068" s="10">
        <v>45224</v>
      </c>
      <c r="B9068" s="9" t="s">
        <v>45222</v>
      </c>
      <c r="C9068" s="9" t="s">
        <v>6506</v>
      </c>
      <c r="D9068" s="14" t="s">
        <v>22</v>
      </c>
      <c r="E9068" s="9" t="s">
        <v>45223</v>
      </c>
      <c r="F9068" s="9" t="s">
        <v>45224</v>
      </c>
      <c r="G9068" s="14" t="s">
        <v>82</v>
      </c>
      <c r="H9068" s="14" t="s">
        <v>22</v>
      </c>
      <c r="I9068" s="14" t="s">
        <v>880</v>
      </c>
      <c r="J9068" s="14" t="s">
        <v>27</v>
      </c>
      <c r="K9068" s="14" t="s">
        <v>28</v>
      </c>
      <c r="L9068" s="14" t="s">
        <v>43</v>
      </c>
      <c r="M9068" s="9" t="s">
        <v>44</v>
      </c>
      <c r="N9068" s="9" t="s">
        <v>208</v>
      </c>
      <c r="O9068" s="14" t="s">
        <v>32</v>
      </c>
      <c r="P9068" s="14" t="s">
        <v>22</v>
      </c>
      <c r="Q9068" s="14" t="s">
        <v>45225</v>
      </c>
      <c r="R9068" s="14" t="s">
        <v>46</v>
      </c>
      <c r="S9068" s="9" t="s">
        <v>45226</v>
      </c>
      <c r="T9068" s="9" t="s">
        <v>22</v>
      </c>
    </row>
    <row r="9069" customHeight="1" spans="1:20">
      <c r="A9069" s="10">
        <v>45223</v>
      </c>
      <c r="B9069" s="15" t="s">
        <v>45227</v>
      </c>
      <c r="C9069" s="15" t="s">
        <v>50</v>
      </c>
      <c r="D9069" s="16" t="s">
        <v>22</v>
      </c>
      <c r="E9069" s="15" t="s">
        <v>45228</v>
      </c>
      <c r="F9069" s="15" t="s">
        <v>45229</v>
      </c>
      <c r="G9069" s="16" t="s">
        <v>53</v>
      </c>
      <c r="H9069" s="16" t="s">
        <v>22</v>
      </c>
      <c r="I9069" s="16" t="s">
        <v>337</v>
      </c>
      <c r="J9069" s="16" t="s">
        <v>27</v>
      </c>
      <c r="K9069" s="16" t="s">
        <v>28</v>
      </c>
      <c r="L9069" s="16" t="s">
        <v>43</v>
      </c>
      <c r="M9069" s="15" t="s">
        <v>30</v>
      </c>
      <c r="N9069" s="15" t="s">
        <v>31</v>
      </c>
      <c r="O9069" s="16" t="s">
        <v>32</v>
      </c>
      <c r="P9069" s="16" t="s">
        <v>22</v>
      </c>
      <c r="Q9069" s="16" t="s">
        <v>45230</v>
      </c>
      <c r="R9069" s="16" t="s">
        <v>56</v>
      </c>
      <c r="S9069" s="15" t="s">
        <v>45231</v>
      </c>
      <c r="T9069" s="15" t="s">
        <v>22</v>
      </c>
    </row>
    <row r="9070" customHeight="1" spans="1:20">
      <c r="A9070" s="10">
        <v>45223</v>
      </c>
      <c r="B9070" s="15" t="s">
        <v>45232</v>
      </c>
      <c r="C9070" s="15" t="s">
        <v>6660</v>
      </c>
      <c r="D9070" s="16" t="s">
        <v>22</v>
      </c>
      <c r="E9070" s="15" t="s">
        <v>45233</v>
      </c>
      <c r="F9070" s="15" t="s">
        <v>45234</v>
      </c>
      <c r="G9070" s="16" t="s">
        <v>130</v>
      </c>
      <c r="H9070" s="16" t="s">
        <v>22</v>
      </c>
      <c r="I9070" s="16" t="s">
        <v>9666</v>
      </c>
      <c r="J9070" s="16" t="s">
        <v>27</v>
      </c>
      <c r="K9070" s="16" t="s">
        <v>28</v>
      </c>
      <c r="L9070" s="16" t="s">
        <v>43</v>
      </c>
      <c r="M9070" s="15" t="s">
        <v>30</v>
      </c>
      <c r="N9070" s="15" t="s">
        <v>31</v>
      </c>
      <c r="O9070" s="16" t="s">
        <v>32</v>
      </c>
      <c r="P9070" s="16" t="s">
        <v>22</v>
      </c>
      <c r="Q9070" s="16" t="s">
        <v>45235</v>
      </c>
      <c r="R9070" s="16" t="s">
        <v>46</v>
      </c>
      <c r="S9070" s="15" t="s">
        <v>45236</v>
      </c>
      <c r="T9070" s="15" t="s">
        <v>22</v>
      </c>
    </row>
    <row r="9071" customHeight="1" spans="1:20">
      <c r="A9071" s="10">
        <v>45222</v>
      </c>
      <c r="B9071" s="9" t="s">
        <v>45237</v>
      </c>
      <c r="C9071" s="9" t="s">
        <v>1299</v>
      </c>
      <c r="D9071" s="14" t="s">
        <v>22</v>
      </c>
      <c r="E9071" s="9" t="s">
        <v>45238</v>
      </c>
      <c r="F9071" s="9" t="s">
        <v>45239</v>
      </c>
      <c r="G9071" s="14" t="s">
        <v>41</v>
      </c>
      <c r="H9071" s="14" t="s">
        <v>22</v>
      </c>
      <c r="I9071" s="14" t="s">
        <v>124</v>
      </c>
      <c r="J9071" s="14" t="s">
        <v>27</v>
      </c>
      <c r="K9071" s="14" t="s">
        <v>28</v>
      </c>
      <c r="L9071" s="14" t="s">
        <v>43</v>
      </c>
      <c r="M9071" s="9" t="s">
        <v>44</v>
      </c>
      <c r="N9071" s="9" t="s">
        <v>208</v>
      </c>
      <c r="O9071" s="14" t="s">
        <v>32</v>
      </c>
      <c r="P9071" s="14" t="s">
        <v>22</v>
      </c>
      <c r="Q9071" s="14" t="s">
        <v>45162</v>
      </c>
      <c r="R9071" s="14" t="s">
        <v>56</v>
      </c>
      <c r="S9071" s="9" t="s">
        <v>45240</v>
      </c>
      <c r="T9071" s="9" t="s">
        <v>22</v>
      </c>
    </row>
    <row r="9072" customHeight="1" spans="1:20">
      <c r="A9072" s="10">
        <v>45222</v>
      </c>
      <c r="B9072" s="9" t="s">
        <v>45241</v>
      </c>
      <c r="C9072" s="9" t="s">
        <v>50</v>
      </c>
      <c r="D9072" s="14" t="s">
        <v>22</v>
      </c>
      <c r="E9072" s="9" t="s">
        <v>45242</v>
      </c>
      <c r="F9072" s="9" t="s">
        <v>45243</v>
      </c>
      <c r="G9072" s="14" t="s">
        <v>130</v>
      </c>
      <c r="H9072" s="14" t="s">
        <v>418</v>
      </c>
      <c r="I9072" s="14" t="s">
        <v>175</v>
      </c>
      <c r="J9072" s="14" t="s">
        <v>27</v>
      </c>
      <c r="K9072" s="14" t="s">
        <v>28</v>
      </c>
      <c r="L9072" s="14" t="s">
        <v>43</v>
      </c>
      <c r="M9072" s="9" t="s">
        <v>30</v>
      </c>
      <c r="N9072" s="9" t="s">
        <v>31</v>
      </c>
      <c r="O9072" s="14" t="s">
        <v>32</v>
      </c>
      <c r="P9072" s="14" t="s">
        <v>22</v>
      </c>
      <c r="Q9072" s="14" t="s">
        <v>45244</v>
      </c>
      <c r="R9072" s="14" t="s">
        <v>56</v>
      </c>
      <c r="S9072" s="9" t="s">
        <v>45245</v>
      </c>
      <c r="T9072" s="9" t="s">
        <v>22</v>
      </c>
    </row>
    <row r="9073" customHeight="1" spans="1:20">
      <c r="A9073" s="10">
        <v>45222</v>
      </c>
      <c r="B9073" s="9" t="s">
        <v>45246</v>
      </c>
      <c r="C9073" s="9" t="s">
        <v>5644</v>
      </c>
      <c r="D9073" s="14" t="s">
        <v>22</v>
      </c>
      <c r="E9073" s="9" t="s">
        <v>45247</v>
      </c>
      <c r="F9073" s="9" t="s">
        <v>3398</v>
      </c>
      <c r="G9073" s="14" t="s">
        <v>82</v>
      </c>
      <c r="H9073" s="14" t="s">
        <v>22</v>
      </c>
      <c r="I9073" s="14" t="s">
        <v>124</v>
      </c>
      <c r="J9073" s="14" t="s">
        <v>27</v>
      </c>
      <c r="K9073" s="14" t="s">
        <v>28</v>
      </c>
      <c r="L9073" s="14" t="s">
        <v>43</v>
      </c>
      <c r="M9073" s="9" t="s">
        <v>169</v>
      </c>
      <c r="N9073" s="9" t="s">
        <v>5633</v>
      </c>
      <c r="O9073" s="14" t="s">
        <v>32</v>
      </c>
      <c r="P9073" s="14" t="s">
        <v>22</v>
      </c>
      <c r="Q9073" s="14" t="s">
        <v>45248</v>
      </c>
      <c r="R9073" s="14" t="s">
        <v>168</v>
      </c>
      <c r="S9073" s="9" t="s">
        <v>45249</v>
      </c>
      <c r="T9073" s="9" t="s">
        <v>6081</v>
      </c>
    </row>
    <row r="9074" customHeight="1" spans="1:20">
      <c r="A9074" s="10">
        <v>45224</v>
      </c>
      <c r="B9074" s="9" t="s">
        <v>45250</v>
      </c>
      <c r="C9074" s="9" t="s">
        <v>1299</v>
      </c>
      <c r="D9074" s="14" t="s">
        <v>22</v>
      </c>
      <c r="E9074" s="9" t="s">
        <v>45251</v>
      </c>
      <c r="F9074" s="9" t="s">
        <v>45252</v>
      </c>
      <c r="G9074" s="14" t="s">
        <v>130</v>
      </c>
      <c r="H9074" s="14" t="s">
        <v>22</v>
      </c>
      <c r="I9074" s="14" t="s">
        <v>880</v>
      </c>
      <c r="J9074" s="14" t="s">
        <v>27</v>
      </c>
      <c r="K9074" s="14" t="s">
        <v>28</v>
      </c>
      <c r="L9074" s="14" t="s">
        <v>43</v>
      </c>
      <c r="M9074" s="9" t="s">
        <v>30</v>
      </c>
      <c r="N9074" s="9" t="s">
        <v>208</v>
      </c>
      <c r="O9074" s="14" t="s">
        <v>32</v>
      </c>
      <c r="P9074" s="14" t="s">
        <v>22</v>
      </c>
      <c r="Q9074" s="14" t="s">
        <v>45253</v>
      </c>
      <c r="R9074" s="14" t="s">
        <v>56</v>
      </c>
      <c r="S9074" s="9" t="s">
        <v>45254</v>
      </c>
      <c r="T9074" s="9" t="s">
        <v>22</v>
      </c>
    </row>
    <row r="9075" customHeight="1" spans="1:20">
      <c r="A9075" s="10">
        <v>45223</v>
      </c>
      <c r="B9075" s="15" t="s">
        <v>45255</v>
      </c>
      <c r="C9075" s="15" t="s">
        <v>50</v>
      </c>
      <c r="D9075" s="16" t="s">
        <v>22</v>
      </c>
      <c r="E9075" s="15" t="s">
        <v>45256</v>
      </c>
      <c r="F9075" s="15" t="s">
        <v>45257</v>
      </c>
      <c r="G9075" s="16" t="s">
        <v>82</v>
      </c>
      <c r="H9075" s="16" t="s">
        <v>22</v>
      </c>
      <c r="I9075" s="16" t="s">
        <v>469</v>
      </c>
      <c r="J9075" s="16" t="s">
        <v>27</v>
      </c>
      <c r="K9075" s="16" t="s">
        <v>28</v>
      </c>
      <c r="L9075" s="16" t="s">
        <v>43</v>
      </c>
      <c r="M9075" s="15" t="s">
        <v>44</v>
      </c>
      <c r="N9075" s="15" t="s">
        <v>31</v>
      </c>
      <c r="O9075" s="16" t="s">
        <v>32</v>
      </c>
      <c r="P9075" s="16" t="s">
        <v>22</v>
      </c>
      <c r="Q9075" s="16" t="s">
        <v>45258</v>
      </c>
      <c r="R9075" s="16" t="s">
        <v>56</v>
      </c>
      <c r="S9075" s="15" t="s">
        <v>45259</v>
      </c>
      <c r="T9075" s="15" t="s">
        <v>22</v>
      </c>
    </row>
    <row r="9076" customHeight="1" spans="1:20">
      <c r="A9076" s="10">
        <v>45222</v>
      </c>
      <c r="B9076" s="9" t="s">
        <v>45260</v>
      </c>
      <c r="C9076" s="9" t="s">
        <v>5848</v>
      </c>
      <c r="D9076" s="14" t="s">
        <v>22</v>
      </c>
      <c r="E9076" s="9" t="s">
        <v>19951</v>
      </c>
      <c r="F9076" s="9" t="s">
        <v>7606</v>
      </c>
      <c r="G9076" s="14" t="s">
        <v>82</v>
      </c>
      <c r="H9076" s="14" t="s">
        <v>22</v>
      </c>
      <c r="I9076" s="14" t="s">
        <v>168</v>
      </c>
      <c r="J9076" s="14" t="s">
        <v>27</v>
      </c>
      <c r="K9076" s="14" t="s">
        <v>28</v>
      </c>
      <c r="L9076" s="14" t="s">
        <v>43</v>
      </c>
      <c r="M9076" s="9" t="s">
        <v>169</v>
      </c>
      <c r="N9076" s="9" t="s">
        <v>5633</v>
      </c>
      <c r="O9076" s="14" t="s">
        <v>32</v>
      </c>
      <c r="P9076" s="14" t="s">
        <v>22</v>
      </c>
      <c r="Q9076" s="14" t="s">
        <v>45261</v>
      </c>
      <c r="R9076" s="14" t="s">
        <v>168</v>
      </c>
      <c r="S9076" s="9" t="s">
        <v>45262</v>
      </c>
      <c r="T9076" s="9" t="s">
        <v>8758</v>
      </c>
    </row>
    <row r="9077" customHeight="1" spans="1:20">
      <c r="A9077" s="10">
        <v>45223</v>
      </c>
      <c r="B9077" s="15" t="s">
        <v>45263</v>
      </c>
      <c r="C9077" s="15" t="s">
        <v>50</v>
      </c>
      <c r="D9077" s="16" t="s">
        <v>22</v>
      </c>
      <c r="E9077" s="15" t="s">
        <v>45264</v>
      </c>
      <c r="F9077" s="15" t="s">
        <v>45265</v>
      </c>
      <c r="G9077" s="16" t="s">
        <v>62</v>
      </c>
      <c r="H9077" s="16" t="s">
        <v>22</v>
      </c>
      <c r="I9077" s="16" t="s">
        <v>384</v>
      </c>
      <c r="J9077" s="16" t="s">
        <v>27</v>
      </c>
      <c r="K9077" s="16" t="s">
        <v>195</v>
      </c>
      <c r="L9077" s="16" t="s">
        <v>43</v>
      </c>
      <c r="M9077" s="15" t="s">
        <v>44</v>
      </c>
      <c r="N9077" s="15" t="s">
        <v>31</v>
      </c>
      <c r="O9077" s="16" t="s">
        <v>32</v>
      </c>
      <c r="P9077" s="16" t="s">
        <v>22</v>
      </c>
      <c r="Q9077" s="16" t="s">
        <v>45266</v>
      </c>
      <c r="R9077" s="16" t="s">
        <v>56</v>
      </c>
      <c r="S9077" s="15" t="s">
        <v>45267</v>
      </c>
      <c r="T9077" s="15" t="s">
        <v>22</v>
      </c>
    </row>
    <row r="9078" customHeight="1" spans="1:20">
      <c r="A9078" s="10">
        <v>45223</v>
      </c>
      <c r="B9078" s="15" t="s">
        <v>45268</v>
      </c>
      <c r="C9078" s="15" t="s">
        <v>1299</v>
      </c>
      <c r="D9078" s="16" t="s">
        <v>22</v>
      </c>
      <c r="E9078" s="15" t="s">
        <v>45269</v>
      </c>
      <c r="F9078" s="15" t="s">
        <v>45270</v>
      </c>
      <c r="G9078" s="16" t="s">
        <v>82</v>
      </c>
      <c r="H9078" s="16" t="s">
        <v>22</v>
      </c>
      <c r="I9078" s="16" t="s">
        <v>42</v>
      </c>
      <c r="J9078" s="16" t="s">
        <v>27</v>
      </c>
      <c r="K9078" s="16" t="s">
        <v>28</v>
      </c>
      <c r="L9078" s="16" t="s">
        <v>43</v>
      </c>
      <c r="M9078" s="15" t="s">
        <v>44</v>
      </c>
      <c r="N9078" s="15" t="s">
        <v>208</v>
      </c>
      <c r="O9078" s="16" t="s">
        <v>32</v>
      </c>
      <c r="P9078" s="16" t="s">
        <v>22</v>
      </c>
      <c r="Q9078" s="16" t="s">
        <v>45271</v>
      </c>
      <c r="R9078" s="16" t="s">
        <v>56</v>
      </c>
      <c r="S9078" s="15" t="s">
        <v>45272</v>
      </c>
      <c r="T9078" s="15" t="s">
        <v>22</v>
      </c>
    </row>
    <row r="9079" customHeight="1" spans="1:20">
      <c r="A9079" s="10">
        <v>45224</v>
      </c>
      <c r="B9079" s="9" t="s">
        <v>45273</v>
      </c>
      <c r="C9079" s="9" t="s">
        <v>1299</v>
      </c>
      <c r="D9079" s="14" t="s">
        <v>22</v>
      </c>
      <c r="E9079" s="9" t="s">
        <v>45274</v>
      </c>
      <c r="F9079" s="9" t="s">
        <v>45275</v>
      </c>
      <c r="G9079" s="14" t="s">
        <v>130</v>
      </c>
      <c r="H9079" s="14" t="s">
        <v>22</v>
      </c>
      <c r="I9079" s="14" t="s">
        <v>469</v>
      </c>
      <c r="J9079" s="14" t="s">
        <v>27</v>
      </c>
      <c r="K9079" s="14" t="s">
        <v>28</v>
      </c>
      <c r="L9079" s="14" t="s">
        <v>43</v>
      </c>
      <c r="M9079" s="9" t="s">
        <v>30</v>
      </c>
      <c r="N9079" s="9" t="s">
        <v>208</v>
      </c>
      <c r="O9079" s="14" t="s">
        <v>32</v>
      </c>
      <c r="P9079" s="14" t="s">
        <v>22</v>
      </c>
      <c r="Q9079" s="14" t="s">
        <v>45276</v>
      </c>
      <c r="R9079" s="14" t="s">
        <v>56</v>
      </c>
      <c r="S9079" s="9" t="s">
        <v>45277</v>
      </c>
      <c r="T9079" s="9" t="s">
        <v>22</v>
      </c>
    </row>
    <row r="9080" customHeight="1" spans="1:20">
      <c r="A9080" s="10">
        <v>45222</v>
      </c>
      <c r="B9080" s="9" t="s">
        <v>45278</v>
      </c>
      <c r="C9080" s="9" t="s">
        <v>1299</v>
      </c>
      <c r="D9080" s="14" t="s">
        <v>22</v>
      </c>
      <c r="E9080" s="9" t="s">
        <v>45279</v>
      </c>
      <c r="F9080" s="9" t="s">
        <v>45280</v>
      </c>
      <c r="G9080" s="14" t="s">
        <v>41</v>
      </c>
      <c r="H9080" s="14" t="s">
        <v>22</v>
      </c>
      <c r="I9080" s="14" t="s">
        <v>293</v>
      </c>
      <c r="J9080" s="14" t="s">
        <v>27</v>
      </c>
      <c r="K9080" s="14" t="s">
        <v>28</v>
      </c>
      <c r="L9080" s="14" t="s">
        <v>43</v>
      </c>
      <c r="M9080" s="9" t="s">
        <v>30</v>
      </c>
      <c r="N9080" s="9" t="s">
        <v>208</v>
      </c>
      <c r="O9080" s="14" t="s">
        <v>32</v>
      </c>
      <c r="P9080" s="14" t="s">
        <v>22</v>
      </c>
      <c r="Q9080" s="14" t="s">
        <v>45281</v>
      </c>
      <c r="R9080" s="14" t="s">
        <v>56</v>
      </c>
      <c r="S9080" s="9" t="s">
        <v>45282</v>
      </c>
      <c r="T9080" s="9" t="s">
        <v>22</v>
      </c>
    </row>
    <row r="9081" customHeight="1" spans="1:20">
      <c r="A9081" s="10">
        <v>45224</v>
      </c>
      <c r="B9081" s="9" t="s">
        <v>45283</v>
      </c>
      <c r="C9081" s="9" t="s">
        <v>1299</v>
      </c>
      <c r="D9081" s="14" t="s">
        <v>22</v>
      </c>
      <c r="E9081" s="9" t="s">
        <v>45284</v>
      </c>
      <c r="F9081" s="9" t="s">
        <v>45285</v>
      </c>
      <c r="G9081" s="14" t="s">
        <v>130</v>
      </c>
      <c r="H9081" s="14" t="s">
        <v>22</v>
      </c>
      <c r="I9081" s="14" t="s">
        <v>149</v>
      </c>
      <c r="J9081" s="14" t="s">
        <v>27</v>
      </c>
      <c r="K9081" s="14" t="s">
        <v>28</v>
      </c>
      <c r="L9081" s="14" t="s">
        <v>43</v>
      </c>
      <c r="M9081" s="9" t="s">
        <v>30</v>
      </c>
      <c r="N9081" s="9" t="s">
        <v>208</v>
      </c>
      <c r="O9081" s="14" t="s">
        <v>32</v>
      </c>
      <c r="P9081" s="14" t="s">
        <v>22</v>
      </c>
      <c r="Q9081" s="14" t="s">
        <v>45286</v>
      </c>
      <c r="R9081" s="14" t="s">
        <v>56</v>
      </c>
      <c r="S9081" s="9" t="s">
        <v>45287</v>
      </c>
      <c r="T9081" s="9" t="s">
        <v>22</v>
      </c>
    </row>
    <row r="9082" customHeight="1" spans="1:20">
      <c r="A9082" s="10">
        <v>45223</v>
      </c>
      <c r="B9082" s="15" t="s">
        <v>45288</v>
      </c>
      <c r="C9082" s="15" t="s">
        <v>185</v>
      </c>
      <c r="D9082" s="16" t="s">
        <v>22</v>
      </c>
      <c r="E9082" s="15" t="s">
        <v>45289</v>
      </c>
      <c r="F9082" s="15" t="s">
        <v>45290</v>
      </c>
      <c r="G9082" s="16" t="s">
        <v>130</v>
      </c>
      <c r="H9082" s="16" t="s">
        <v>22</v>
      </c>
      <c r="I9082" s="16" t="s">
        <v>293</v>
      </c>
      <c r="J9082" s="16" t="s">
        <v>27</v>
      </c>
      <c r="K9082" s="16" t="s">
        <v>28</v>
      </c>
      <c r="L9082" s="16" t="s">
        <v>43</v>
      </c>
      <c r="M9082" s="15" t="s">
        <v>30</v>
      </c>
      <c r="N9082" s="15" t="s">
        <v>31</v>
      </c>
      <c r="O9082" s="16" t="s">
        <v>32</v>
      </c>
      <c r="P9082" s="16" t="s">
        <v>22</v>
      </c>
      <c r="Q9082" s="16" t="s">
        <v>45291</v>
      </c>
      <c r="R9082" s="16" t="s">
        <v>56</v>
      </c>
      <c r="S9082" s="23" t="s">
        <v>45292</v>
      </c>
      <c r="T9082" s="15" t="s">
        <v>22</v>
      </c>
    </row>
    <row r="9083" customHeight="1" spans="1:20">
      <c r="A9083" s="10">
        <v>45222</v>
      </c>
      <c r="B9083" s="9" t="s">
        <v>45293</v>
      </c>
      <c r="C9083" s="9" t="s">
        <v>1299</v>
      </c>
      <c r="D9083" s="14" t="s">
        <v>22</v>
      </c>
      <c r="E9083" s="9" t="s">
        <v>45294</v>
      </c>
      <c r="F9083" s="9" t="s">
        <v>45295</v>
      </c>
      <c r="G9083" s="14" t="s">
        <v>130</v>
      </c>
      <c r="H9083" s="14" t="s">
        <v>22</v>
      </c>
      <c r="I9083" s="14" t="s">
        <v>469</v>
      </c>
      <c r="J9083" s="14" t="s">
        <v>27</v>
      </c>
      <c r="K9083" s="14" t="s">
        <v>28</v>
      </c>
      <c r="L9083" s="14" t="s">
        <v>43</v>
      </c>
      <c r="M9083" s="9" t="s">
        <v>44</v>
      </c>
      <c r="N9083" s="9" t="s">
        <v>208</v>
      </c>
      <c r="O9083" s="14" t="s">
        <v>32</v>
      </c>
      <c r="P9083" s="14" t="s">
        <v>22</v>
      </c>
      <c r="Q9083" s="14" t="s">
        <v>45296</v>
      </c>
      <c r="R9083" s="14" t="s">
        <v>56</v>
      </c>
      <c r="S9083" s="9" t="s">
        <v>45297</v>
      </c>
      <c r="T9083" s="9" t="s">
        <v>22</v>
      </c>
    </row>
    <row r="9084" customHeight="1" spans="1:20">
      <c r="A9084" s="10">
        <v>45222</v>
      </c>
      <c r="B9084" s="9" t="s">
        <v>45298</v>
      </c>
      <c r="C9084" s="9" t="s">
        <v>50</v>
      </c>
      <c r="D9084" s="14" t="s">
        <v>22</v>
      </c>
      <c r="E9084" s="9" t="s">
        <v>45299</v>
      </c>
      <c r="F9084" s="9" t="s">
        <v>45300</v>
      </c>
      <c r="G9084" s="14" t="s">
        <v>2152</v>
      </c>
      <c r="H9084" s="14" t="s">
        <v>22</v>
      </c>
      <c r="I9084" s="14" t="s">
        <v>235</v>
      </c>
      <c r="J9084" s="14" t="s">
        <v>27</v>
      </c>
      <c r="K9084" s="14" t="s">
        <v>28</v>
      </c>
      <c r="L9084" s="14" t="s">
        <v>43</v>
      </c>
      <c r="M9084" s="9" t="s">
        <v>44</v>
      </c>
      <c r="N9084" s="9" t="s">
        <v>31</v>
      </c>
      <c r="O9084" s="14" t="s">
        <v>32</v>
      </c>
      <c r="P9084" s="14" t="s">
        <v>22</v>
      </c>
      <c r="Q9084" s="14" t="s">
        <v>45301</v>
      </c>
      <c r="R9084" s="14" t="s">
        <v>56</v>
      </c>
      <c r="S9084" s="9" t="s">
        <v>45302</v>
      </c>
      <c r="T9084" s="9" t="s">
        <v>22</v>
      </c>
    </row>
    <row r="9085" customHeight="1" spans="1:20">
      <c r="A9085" s="10">
        <v>45222</v>
      </c>
      <c r="B9085" s="9" t="s">
        <v>45303</v>
      </c>
      <c r="C9085" s="9" t="s">
        <v>5629</v>
      </c>
      <c r="D9085" s="14" t="s">
        <v>22</v>
      </c>
      <c r="E9085" s="9" t="s">
        <v>45304</v>
      </c>
      <c r="F9085" s="9" t="s">
        <v>45305</v>
      </c>
      <c r="G9085" s="14" t="s">
        <v>82</v>
      </c>
      <c r="H9085" s="14" t="s">
        <v>96</v>
      </c>
      <c r="I9085" s="14" t="s">
        <v>5632</v>
      </c>
      <c r="J9085" s="14" t="s">
        <v>27</v>
      </c>
      <c r="K9085" s="14" t="s">
        <v>28</v>
      </c>
      <c r="L9085" s="14" t="s">
        <v>43</v>
      </c>
      <c r="M9085" s="9" t="s">
        <v>169</v>
      </c>
      <c r="N9085" s="9" t="s">
        <v>5633</v>
      </c>
      <c r="O9085" s="14" t="s">
        <v>32</v>
      </c>
      <c r="P9085" s="14" t="s">
        <v>22</v>
      </c>
      <c r="Q9085" s="14" t="s">
        <v>45306</v>
      </c>
      <c r="R9085" s="14" t="s">
        <v>168</v>
      </c>
      <c r="S9085" s="9" t="s">
        <v>45307</v>
      </c>
      <c r="T9085" s="9" t="s">
        <v>5649</v>
      </c>
    </row>
    <row r="9086" customHeight="1" spans="1:20">
      <c r="A9086" s="10">
        <v>45223</v>
      </c>
      <c r="B9086" s="15" t="s">
        <v>45308</v>
      </c>
      <c r="C9086" s="15" t="s">
        <v>6660</v>
      </c>
      <c r="D9086" s="16" t="s">
        <v>22</v>
      </c>
      <c r="E9086" s="15" t="s">
        <v>45309</v>
      </c>
      <c r="F9086" s="15" t="s">
        <v>45310</v>
      </c>
      <c r="G9086" s="16" t="s">
        <v>41</v>
      </c>
      <c r="H9086" s="16" t="s">
        <v>137</v>
      </c>
      <c r="I9086" s="16" t="s">
        <v>70</v>
      </c>
      <c r="J9086" s="16" t="s">
        <v>27</v>
      </c>
      <c r="K9086" s="16" t="s">
        <v>28</v>
      </c>
      <c r="L9086" s="16" t="s">
        <v>43</v>
      </c>
      <c r="M9086" s="15" t="s">
        <v>30</v>
      </c>
      <c r="N9086" s="15" t="s">
        <v>31</v>
      </c>
      <c r="O9086" s="16" t="s">
        <v>32</v>
      </c>
      <c r="P9086" s="16" t="s">
        <v>22</v>
      </c>
      <c r="Q9086" s="16" t="s">
        <v>45311</v>
      </c>
      <c r="R9086" s="16" t="s">
        <v>46</v>
      </c>
      <c r="S9086" s="15" t="s">
        <v>45312</v>
      </c>
      <c r="T9086" s="15" t="s">
        <v>22</v>
      </c>
    </row>
    <row r="9087" customHeight="1" spans="1:20">
      <c r="A9087" s="10">
        <v>45224</v>
      </c>
      <c r="B9087" s="9" t="s">
        <v>45313</v>
      </c>
      <c r="C9087" s="9" t="s">
        <v>50</v>
      </c>
      <c r="D9087" s="14" t="s">
        <v>22</v>
      </c>
      <c r="E9087" s="9" t="s">
        <v>45314</v>
      </c>
      <c r="F9087" s="9" t="s">
        <v>45315</v>
      </c>
      <c r="G9087" s="14" t="s">
        <v>130</v>
      </c>
      <c r="H9087" s="14" t="s">
        <v>22</v>
      </c>
      <c r="I9087" s="14" t="s">
        <v>511</v>
      </c>
      <c r="J9087" s="14" t="s">
        <v>27</v>
      </c>
      <c r="K9087" s="14" t="s">
        <v>28</v>
      </c>
      <c r="L9087" s="14" t="s">
        <v>43</v>
      </c>
      <c r="M9087" s="9" t="s">
        <v>30</v>
      </c>
      <c r="N9087" s="9" t="s">
        <v>31</v>
      </c>
      <c r="O9087" s="14" t="s">
        <v>32</v>
      </c>
      <c r="P9087" s="14" t="s">
        <v>22</v>
      </c>
      <c r="Q9087" s="14" t="s">
        <v>45316</v>
      </c>
      <c r="R9087" s="14" t="s">
        <v>56</v>
      </c>
      <c r="S9087" s="9" t="s">
        <v>45317</v>
      </c>
      <c r="T9087" s="9" t="s">
        <v>22</v>
      </c>
    </row>
    <row r="9088" customHeight="1" spans="1:20">
      <c r="A9088" s="10">
        <v>45224</v>
      </c>
      <c r="B9088" s="9" t="s">
        <v>45318</v>
      </c>
      <c r="C9088" s="9" t="s">
        <v>50</v>
      </c>
      <c r="D9088" s="14" t="s">
        <v>22</v>
      </c>
      <c r="E9088" s="9" t="s">
        <v>45319</v>
      </c>
      <c r="F9088" s="9" t="s">
        <v>45320</v>
      </c>
      <c r="G9088" s="14" t="s">
        <v>336</v>
      </c>
      <c r="H9088" s="14" t="s">
        <v>22</v>
      </c>
      <c r="I9088" s="14" t="s">
        <v>54</v>
      </c>
      <c r="J9088" s="14" t="s">
        <v>27</v>
      </c>
      <c r="K9088" s="14" t="s">
        <v>28</v>
      </c>
      <c r="L9088" s="14" t="s">
        <v>43</v>
      </c>
      <c r="M9088" s="9" t="s">
        <v>44</v>
      </c>
      <c r="N9088" s="9" t="s">
        <v>31</v>
      </c>
      <c r="O9088" s="14" t="s">
        <v>32</v>
      </c>
      <c r="P9088" s="14" t="s">
        <v>22</v>
      </c>
      <c r="Q9088" s="14" t="s">
        <v>45321</v>
      </c>
      <c r="R9088" s="14" t="s">
        <v>56</v>
      </c>
      <c r="S9088" s="9" t="s">
        <v>45322</v>
      </c>
      <c r="T9088" s="9" t="s">
        <v>22</v>
      </c>
    </row>
    <row r="9089" customHeight="1" spans="1:20">
      <c r="A9089" s="10">
        <v>45223</v>
      </c>
      <c r="B9089" s="15" t="s">
        <v>45323</v>
      </c>
      <c r="C9089" s="15" t="s">
        <v>185</v>
      </c>
      <c r="D9089" s="16" t="s">
        <v>22</v>
      </c>
      <c r="E9089" s="15" t="s">
        <v>45324</v>
      </c>
      <c r="F9089" s="15" t="s">
        <v>45325</v>
      </c>
      <c r="G9089" s="16" t="s">
        <v>247</v>
      </c>
      <c r="H9089" s="16" t="s">
        <v>22</v>
      </c>
      <c r="I9089" s="16" t="s">
        <v>97</v>
      </c>
      <c r="J9089" s="16" t="s">
        <v>27</v>
      </c>
      <c r="K9089" s="16" t="s">
        <v>28</v>
      </c>
      <c r="L9089" s="16" t="s">
        <v>43</v>
      </c>
      <c r="M9089" s="15" t="s">
        <v>44</v>
      </c>
      <c r="N9089" s="15" t="s">
        <v>31</v>
      </c>
      <c r="O9089" s="16" t="s">
        <v>32</v>
      </c>
      <c r="P9089" s="16" t="s">
        <v>22</v>
      </c>
      <c r="Q9089" s="16" t="s">
        <v>45326</v>
      </c>
      <c r="R9089" s="16" t="s">
        <v>56</v>
      </c>
      <c r="S9089" s="23" t="s">
        <v>45327</v>
      </c>
      <c r="T9089" s="15" t="s">
        <v>22</v>
      </c>
    </row>
    <row r="9090" customHeight="1" spans="1:20">
      <c r="A9090" s="10">
        <v>45224</v>
      </c>
      <c r="B9090" s="9" t="s">
        <v>45328</v>
      </c>
      <c r="C9090" s="9" t="s">
        <v>50</v>
      </c>
      <c r="D9090" s="14" t="s">
        <v>22</v>
      </c>
      <c r="E9090" s="9" t="s">
        <v>45329</v>
      </c>
      <c r="F9090" s="9" t="s">
        <v>45330</v>
      </c>
      <c r="G9090" s="14" t="s">
        <v>82</v>
      </c>
      <c r="H9090" s="14" t="s">
        <v>22</v>
      </c>
      <c r="I9090" s="14" t="s">
        <v>175</v>
      </c>
      <c r="J9090" s="14" t="s">
        <v>27</v>
      </c>
      <c r="K9090" s="14" t="s">
        <v>28</v>
      </c>
      <c r="L9090" s="14" t="s">
        <v>43</v>
      </c>
      <c r="M9090" s="9" t="s">
        <v>44</v>
      </c>
      <c r="N9090" s="9" t="s">
        <v>31</v>
      </c>
      <c r="O9090" s="14" t="s">
        <v>32</v>
      </c>
      <c r="P9090" s="14" t="s">
        <v>22</v>
      </c>
      <c r="Q9090" s="14" t="s">
        <v>45331</v>
      </c>
      <c r="R9090" s="14" t="s">
        <v>56</v>
      </c>
      <c r="S9090" s="9" t="s">
        <v>45332</v>
      </c>
      <c r="T9090" s="9" t="s">
        <v>22</v>
      </c>
    </row>
    <row r="9091" customHeight="1" spans="1:20">
      <c r="A9091" s="10">
        <v>45222</v>
      </c>
      <c r="B9091" s="9" t="s">
        <v>45333</v>
      </c>
      <c r="C9091" s="9" t="s">
        <v>5663</v>
      </c>
      <c r="D9091" s="14" t="s">
        <v>22</v>
      </c>
      <c r="E9091" s="9" t="s">
        <v>45334</v>
      </c>
      <c r="F9091" s="9" t="s">
        <v>45335</v>
      </c>
      <c r="G9091" s="14" t="s">
        <v>82</v>
      </c>
      <c r="H9091" s="14" t="s">
        <v>22</v>
      </c>
      <c r="I9091" s="14" t="s">
        <v>168</v>
      </c>
      <c r="J9091" s="14" t="s">
        <v>27</v>
      </c>
      <c r="K9091" s="14" t="s">
        <v>28</v>
      </c>
      <c r="L9091" s="14" t="s">
        <v>43</v>
      </c>
      <c r="M9091" s="9" t="s">
        <v>169</v>
      </c>
      <c r="N9091" s="9" t="s">
        <v>5633</v>
      </c>
      <c r="O9091" s="14" t="s">
        <v>32</v>
      </c>
      <c r="P9091" s="14" t="s">
        <v>22</v>
      </c>
      <c r="Q9091" s="14" t="s">
        <v>45336</v>
      </c>
      <c r="R9091" s="14" t="s">
        <v>168</v>
      </c>
      <c r="S9091" s="9" t="s">
        <v>45337</v>
      </c>
      <c r="T9091" s="9" t="s">
        <v>11910</v>
      </c>
    </row>
    <row r="9092" customHeight="1" spans="1:20">
      <c r="A9092" s="10">
        <v>45222</v>
      </c>
      <c r="B9092" s="9" t="s">
        <v>45338</v>
      </c>
      <c r="C9092" s="9" t="s">
        <v>5629</v>
      </c>
      <c r="D9092" s="14" t="s">
        <v>22</v>
      </c>
      <c r="E9092" s="9" t="s">
        <v>45339</v>
      </c>
      <c r="F9092" s="9" t="s">
        <v>45340</v>
      </c>
      <c r="G9092" s="14" t="s">
        <v>82</v>
      </c>
      <c r="H9092" s="14" t="s">
        <v>110</v>
      </c>
      <c r="I9092" s="14" t="s">
        <v>5632</v>
      </c>
      <c r="J9092" s="14" t="s">
        <v>27</v>
      </c>
      <c r="K9092" s="14" t="s">
        <v>28</v>
      </c>
      <c r="L9092" s="14" t="s">
        <v>43</v>
      </c>
      <c r="M9092" s="9" t="s">
        <v>169</v>
      </c>
      <c r="N9092" s="9" t="s">
        <v>5633</v>
      </c>
      <c r="O9092" s="14" t="s">
        <v>32</v>
      </c>
      <c r="P9092" s="14" t="s">
        <v>22</v>
      </c>
      <c r="Q9092" s="14" t="s">
        <v>45341</v>
      </c>
      <c r="R9092" s="14" t="s">
        <v>168</v>
      </c>
      <c r="S9092" s="9" t="s">
        <v>45342</v>
      </c>
      <c r="T9092" s="9" t="s">
        <v>5642</v>
      </c>
    </row>
    <row r="9093" customHeight="1" spans="1:20">
      <c r="A9093" s="10">
        <v>45222</v>
      </c>
      <c r="B9093" s="9" t="s">
        <v>45343</v>
      </c>
      <c r="C9093" s="9" t="s">
        <v>5629</v>
      </c>
      <c r="D9093" s="14" t="s">
        <v>22</v>
      </c>
      <c r="E9093" s="9" t="s">
        <v>45344</v>
      </c>
      <c r="F9093" s="9" t="s">
        <v>45345</v>
      </c>
      <c r="G9093" s="14" t="s">
        <v>82</v>
      </c>
      <c r="H9093" s="14" t="s">
        <v>110</v>
      </c>
      <c r="I9093" s="14" t="s">
        <v>5632</v>
      </c>
      <c r="J9093" s="14" t="s">
        <v>27</v>
      </c>
      <c r="K9093" s="14" t="s">
        <v>28</v>
      </c>
      <c r="L9093" s="14" t="s">
        <v>43</v>
      </c>
      <c r="M9093" s="9" t="s">
        <v>169</v>
      </c>
      <c r="N9093" s="9" t="s">
        <v>5633</v>
      </c>
      <c r="O9093" s="14" t="s">
        <v>32</v>
      </c>
      <c r="P9093" s="14" t="s">
        <v>22</v>
      </c>
      <c r="Q9093" s="14" t="s">
        <v>45346</v>
      </c>
      <c r="R9093" s="14" t="s">
        <v>168</v>
      </c>
      <c r="S9093" s="9" t="s">
        <v>45347</v>
      </c>
      <c r="T9093" s="9" t="s">
        <v>5655</v>
      </c>
    </row>
    <row r="9094" customHeight="1" spans="1:20">
      <c r="A9094" s="10">
        <v>45222</v>
      </c>
      <c r="B9094" s="9" t="s">
        <v>45348</v>
      </c>
      <c r="C9094" s="9" t="s">
        <v>5629</v>
      </c>
      <c r="D9094" s="14" t="s">
        <v>22</v>
      </c>
      <c r="E9094" s="9" t="s">
        <v>45349</v>
      </c>
      <c r="F9094" s="9" t="s">
        <v>45350</v>
      </c>
      <c r="G9094" s="14" t="s">
        <v>82</v>
      </c>
      <c r="H9094" s="14" t="s">
        <v>22</v>
      </c>
      <c r="I9094" s="14" t="s">
        <v>5632</v>
      </c>
      <c r="J9094" s="14" t="s">
        <v>27</v>
      </c>
      <c r="K9094" s="14" t="s">
        <v>28</v>
      </c>
      <c r="L9094" s="14" t="s">
        <v>43</v>
      </c>
      <c r="M9094" s="9" t="s">
        <v>169</v>
      </c>
      <c r="N9094" s="9" t="s">
        <v>5633</v>
      </c>
      <c r="O9094" s="14" t="s">
        <v>32</v>
      </c>
      <c r="P9094" s="14" t="s">
        <v>22</v>
      </c>
      <c r="Q9094" s="14" t="s">
        <v>45351</v>
      </c>
      <c r="R9094" s="14" t="s">
        <v>168</v>
      </c>
      <c r="S9094" s="9" t="s">
        <v>45352</v>
      </c>
      <c r="T9094" s="9" t="s">
        <v>5723</v>
      </c>
    </row>
    <row r="9095" customHeight="1" spans="1:20">
      <c r="A9095" s="10">
        <v>45222</v>
      </c>
      <c r="B9095" s="9" t="s">
        <v>45353</v>
      </c>
      <c r="C9095" s="9" t="s">
        <v>5629</v>
      </c>
      <c r="D9095" s="14" t="s">
        <v>22</v>
      </c>
      <c r="E9095" s="9" t="s">
        <v>45354</v>
      </c>
      <c r="F9095" s="9" t="s">
        <v>45355</v>
      </c>
      <c r="G9095" s="14" t="s">
        <v>82</v>
      </c>
      <c r="H9095" s="14" t="s">
        <v>96</v>
      </c>
      <c r="I9095" s="14" t="s">
        <v>5632</v>
      </c>
      <c r="J9095" s="14" t="s">
        <v>27</v>
      </c>
      <c r="K9095" s="14" t="s">
        <v>28</v>
      </c>
      <c r="L9095" s="14" t="s">
        <v>43</v>
      </c>
      <c r="M9095" s="9" t="s">
        <v>169</v>
      </c>
      <c r="N9095" s="9" t="s">
        <v>5633</v>
      </c>
      <c r="O9095" s="14" t="s">
        <v>32</v>
      </c>
      <c r="P9095" s="14" t="s">
        <v>22</v>
      </c>
      <c r="Q9095" s="14" t="s">
        <v>45356</v>
      </c>
      <c r="R9095" s="14" t="s">
        <v>168</v>
      </c>
      <c r="S9095" s="9" t="s">
        <v>45357</v>
      </c>
      <c r="T9095" s="9" t="s">
        <v>5636</v>
      </c>
    </row>
    <row r="9096" customHeight="1" spans="1:20">
      <c r="A9096" s="10">
        <v>45222</v>
      </c>
      <c r="B9096" s="9" t="s">
        <v>45358</v>
      </c>
      <c r="C9096" s="9" t="s">
        <v>5644</v>
      </c>
      <c r="D9096" s="14" t="s">
        <v>22</v>
      </c>
      <c r="E9096" s="9" t="s">
        <v>45359</v>
      </c>
      <c r="F9096" s="9" t="s">
        <v>45360</v>
      </c>
      <c r="G9096" s="14" t="s">
        <v>82</v>
      </c>
      <c r="H9096" s="14" t="s">
        <v>137</v>
      </c>
      <c r="I9096" s="14" t="s">
        <v>168</v>
      </c>
      <c r="J9096" s="14" t="s">
        <v>27</v>
      </c>
      <c r="K9096" s="14" t="s">
        <v>28</v>
      </c>
      <c r="L9096" s="14" t="s">
        <v>43</v>
      </c>
      <c r="M9096" s="9" t="s">
        <v>169</v>
      </c>
      <c r="N9096" s="9" t="s">
        <v>5633</v>
      </c>
      <c r="O9096" s="14" t="s">
        <v>32</v>
      </c>
      <c r="P9096" s="14" t="s">
        <v>22</v>
      </c>
      <c r="Q9096" s="14" t="s">
        <v>45361</v>
      </c>
      <c r="R9096" s="14" t="s">
        <v>168</v>
      </c>
      <c r="S9096" s="9" t="s">
        <v>45362</v>
      </c>
      <c r="T9096" s="9" t="s">
        <v>5668</v>
      </c>
    </row>
    <row r="9097" customHeight="1" spans="1:20">
      <c r="A9097" s="10">
        <v>45223</v>
      </c>
      <c r="B9097" s="15" t="s">
        <v>45363</v>
      </c>
      <c r="C9097" s="15" t="s">
        <v>274</v>
      </c>
      <c r="D9097" s="16" t="s">
        <v>22</v>
      </c>
      <c r="E9097" s="15" t="s">
        <v>45364</v>
      </c>
      <c r="F9097" s="15" t="s">
        <v>45365</v>
      </c>
      <c r="G9097" s="16" t="s">
        <v>25</v>
      </c>
      <c r="H9097" s="16" t="s">
        <v>22</v>
      </c>
      <c r="I9097" s="16" t="s">
        <v>175</v>
      </c>
      <c r="J9097" s="16" t="s">
        <v>27</v>
      </c>
      <c r="K9097" s="16" t="s">
        <v>28</v>
      </c>
      <c r="L9097" s="16" t="s">
        <v>43</v>
      </c>
      <c r="M9097" s="15" t="s">
        <v>44</v>
      </c>
      <c r="N9097" s="15" t="s">
        <v>208</v>
      </c>
      <c r="O9097" s="16" t="s">
        <v>32</v>
      </c>
      <c r="P9097" s="16" t="s">
        <v>22</v>
      </c>
      <c r="Q9097" s="16" t="s">
        <v>45366</v>
      </c>
      <c r="R9097" s="16" t="s">
        <v>56</v>
      </c>
      <c r="S9097" s="15" t="s">
        <v>45367</v>
      </c>
      <c r="T9097" s="15" t="s">
        <v>22</v>
      </c>
    </row>
    <row r="9098" customHeight="1" spans="1:20">
      <c r="A9098" s="10">
        <v>45223</v>
      </c>
      <c r="B9098" s="15" t="s">
        <v>45368</v>
      </c>
      <c r="C9098" s="15" t="s">
        <v>7304</v>
      </c>
      <c r="D9098" s="16" t="s">
        <v>22</v>
      </c>
      <c r="E9098" s="15" t="s">
        <v>45369</v>
      </c>
      <c r="F9098" s="15" t="s">
        <v>22</v>
      </c>
      <c r="G9098" s="16" t="s">
        <v>22</v>
      </c>
      <c r="H9098" s="16" t="s">
        <v>22</v>
      </c>
      <c r="I9098" s="16" t="s">
        <v>162</v>
      </c>
      <c r="J9098" s="16" t="s">
        <v>27</v>
      </c>
      <c r="K9098" s="16" t="s">
        <v>28</v>
      </c>
      <c r="L9098" s="16" t="s">
        <v>43</v>
      </c>
      <c r="M9098" s="15" t="s">
        <v>30</v>
      </c>
      <c r="N9098" s="15" t="s">
        <v>31</v>
      </c>
      <c r="O9098" s="16" t="s">
        <v>32</v>
      </c>
      <c r="P9098" s="16" t="s">
        <v>22</v>
      </c>
      <c r="Q9098" s="16" t="s">
        <v>45370</v>
      </c>
      <c r="R9098" s="16" t="s">
        <v>46</v>
      </c>
      <c r="S9098" s="15" t="s">
        <v>45371</v>
      </c>
      <c r="T9098" s="15" t="s">
        <v>22</v>
      </c>
    </row>
    <row r="9099" customHeight="1" spans="1:20">
      <c r="A9099" s="10">
        <v>45222</v>
      </c>
      <c r="B9099" s="9" t="s">
        <v>45372</v>
      </c>
      <c r="C9099" s="9" t="s">
        <v>274</v>
      </c>
      <c r="D9099" s="14" t="s">
        <v>22</v>
      </c>
      <c r="E9099" s="9" t="s">
        <v>45373</v>
      </c>
      <c r="F9099" s="9" t="s">
        <v>45374</v>
      </c>
      <c r="G9099" s="14" t="s">
        <v>336</v>
      </c>
      <c r="H9099" s="14" t="s">
        <v>22</v>
      </c>
      <c r="I9099" s="14" t="s">
        <v>511</v>
      </c>
      <c r="J9099" s="14" t="s">
        <v>27</v>
      </c>
      <c r="K9099" s="14" t="s">
        <v>28</v>
      </c>
      <c r="L9099" s="14" t="s">
        <v>43</v>
      </c>
      <c r="M9099" s="9" t="s">
        <v>44</v>
      </c>
      <c r="N9099" s="9" t="s">
        <v>208</v>
      </c>
      <c r="O9099" s="14" t="s">
        <v>32</v>
      </c>
      <c r="P9099" s="14" t="s">
        <v>22</v>
      </c>
      <c r="Q9099" s="14" t="s">
        <v>45375</v>
      </c>
      <c r="R9099" s="14" t="s">
        <v>56</v>
      </c>
      <c r="S9099" s="9" t="s">
        <v>45376</v>
      </c>
      <c r="T9099" s="9" t="s">
        <v>22</v>
      </c>
    </row>
    <row r="9100" customHeight="1" spans="1:20">
      <c r="A9100" s="10">
        <v>45225</v>
      </c>
      <c r="B9100" s="9" t="s">
        <v>45377</v>
      </c>
      <c r="C9100" s="9" t="s">
        <v>50</v>
      </c>
      <c r="D9100" s="14" t="s">
        <v>22</v>
      </c>
      <c r="E9100" s="9" t="s">
        <v>45378</v>
      </c>
      <c r="F9100" s="9" t="s">
        <v>8485</v>
      </c>
      <c r="G9100" s="14" t="s">
        <v>53</v>
      </c>
      <c r="H9100" s="14" t="s">
        <v>22</v>
      </c>
      <c r="I9100" s="14" t="s">
        <v>384</v>
      </c>
      <c r="J9100" s="14" t="s">
        <v>27</v>
      </c>
      <c r="K9100" s="14" t="s">
        <v>28</v>
      </c>
      <c r="L9100" s="14" t="s">
        <v>43</v>
      </c>
      <c r="M9100" s="9" t="s">
        <v>30</v>
      </c>
      <c r="N9100" s="9" t="s">
        <v>31</v>
      </c>
      <c r="O9100" s="14" t="s">
        <v>32</v>
      </c>
      <c r="P9100" s="14" t="s">
        <v>22</v>
      </c>
      <c r="Q9100" s="14" t="s">
        <v>45379</v>
      </c>
      <c r="R9100" s="14" t="s">
        <v>56</v>
      </c>
      <c r="S9100" s="9" t="s">
        <v>45380</v>
      </c>
      <c r="T9100" s="9" t="s">
        <v>22</v>
      </c>
    </row>
    <row r="9101" customHeight="1" spans="1:20">
      <c r="A9101" s="10">
        <v>45222</v>
      </c>
      <c r="B9101" s="9" t="s">
        <v>45381</v>
      </c>
      <c r="C9101" s="9" t="s">
        <v>274</v>
      </c>
      <c r="D9101" s="14" t="s">
        <v>22</v>
      </c>
      <c r="E9101" s="9" t="s">
        <v>45382</v>
      </c>
      <c r="F9101" s="9" t="s">
        <v>45383</v>
      </c>
      <c r="G9101" s="14" t="s">
        <v>130</v>
      </c>
      <c r="H9101" s="14" t="s">
        <v>22</v>
      </c>
      <c r="I9101" s="14" t="s">
        <v>97</v>
      </c>
      <c r="J9101" s="14" t="s">
        <v>27</v>
      </c>
      <c r="K9101" s="14" t="s">
        <v>28</v>
      </c>
      <c r="L9101" s="14" t="s">
        <v>43</v>
      </c>
      <c r="M9101" s="9" t="s">
        <v>44</v>
      </c>
      <c r="N9101" s="9" t="s">
        <v>208</v>
      </c>
      <c r="O9101" s="14" t="s">
        <v>32</v>
      </c>
      <c r="P9101" s="14" t="s">
        <v>22</v>
      </c>
      <c r="Q9101" s="14" t="s">
        <v>45384</v>
      </c>
      <c r="R9101" s="14" t="s">
        <v>56</v>
      </c>
      <c r="S9101" s="9" t="s">
        <v>45385</v>
      </c>
      <c r="T9101" s="9" t="s">
        <v>22</v>
      </c>
    </row>
    <row r="9102" customHeight="1" spans="1:20">
      <c r="A9102" s="10">
        <v>45225</v>
      </c>
      <c r="B9102" s="9" t="s">
        <v>45386</v>
      </c>
      <c r="C9102" s="9" t="s">
        <v>36339</v>
      </c>
      <c r="D9102" s="14" t="s">
        <v>22</v>
      </c>
      <c r="E9102" s="9" t="s">
        <v>45387</v>
      </c>
      <c r="F9102" s="9" t="s">
        <v>45388</v>
      </c>
      <c r="G9102" s="14" t="s">
        <v>22</v>
      </c>
      <c r="H9102" s="14" t="s">
        <v>22</v>
      </c>
      <c r="I9102" s="14" t="s">
        <v>9203</v>
      </c>
      <c r="J9102" s="14" t="s">
        <v>27</v>
      </c>
      <c r="K9102" s="14" t="s">
        <v>28</v>
      </c>
      <c r="L9102" s="14" t="s">
        <v>43</v>
      </c>
      <c r="M9102" s="9" t="s">
        <v>30</v>
      </c>
      <c r="N9102" s="9" t="s">
        <v>743</v>
      </c>
      <c r="O9102" s="14" t="s">
        <v>32</v>
      </c>
      <c r="P9102" s="14" t="s">
        <v>22</v>
      </c>
      <c r="Q9102" s="14" t="s">
        <v>22</v>
      </c>
      <c r="R9102" s="14" t="s">
        <v>9203</v>
      </c>
      <c r="S9102" s="9" t="s">
        <v>45389</v>
      </c>
      <c r="T9102" s="9" t="s">
        <v>22</v>
      </c>
    </row>
    <row r="9103" customHeight="1" spans="1:20">
      <c r="A9103" s="10">
        <v>45222</v>
      </c>
      <c r="B9103" s="9" t="s">
        <v>45390</v>
      </c>
      <c r="C9103" s="9" t="s">
        <v>5629</v>
      </c>
      <c r="D9103" s="14" t="s">
        <v>22</v>
      </c>
      <c r="E9103" s="9" t="s">
        <v>45391</v>
      </c>
      <c r="F9103" s="9" t="s">
        <v>3660</v>
      </c>
      <c r="G9103" s="14" t="s">
        <v>82</v>
      </c>
      <c r="H9103" s="14" t="s">
        <v>110</v>
      </c>
      <c r="I9103" s="14" t="s">
        <v>5632</v>
      </c>
      <c r="J9103" s="14" t="s">
        <v>27</v>
      </c>
      <c r="K9103" s="14" t="s">
        <v>28</v>
      </c>
      <c r="L9103" s="14" t="s">
        <v>43</v>
      </c>
      <c r="M9103" s="9" t="s">
        <v>169</v>
      </c>
      <c r="N9103" s="9" t="s">
        <v>5633</v>
      </c>
      <c r="O9103" s="14" t="s">
        <v>32</v>
      </c>
      <c r="P9103" s="14" t="s">
        <v>22</v>
      </c>
      <c r="Q9103" s="14" t="s">
        <v>45392</v>
      </c>
      <c r="R9103" s="14" t="s">
        <v>168</v>
      </c>
      <c r="S9103" s="9" t="s">
        <v>45393</v>
      </c>
      <c r="T9103" s="9" t="s">
        <v>5655</v>
      </c>
    </row>
    <row r="9104" customHeight="1" spans="1:20">
      <c r="A9104" s="10">
        <v>45222</v>
      </c>
      <c r="B9104" s="9" t="s">
        <v>45394</v>
      </c>
      <c r="C9104" s="9" t="s">
        <v>5629</v>
      </c>
      <c r="D9104" s="14" t="s">
        <v>22</v>
      </c>
      <c r="E9104" s="9" t="s">
        <v>45395</v>
      </c>
      <c r="F9104" s="9" t="s">
        <v>45396</v>
      </c>
      <c r="G9104" s="14" t="s">
        <v>82</v>
      </c>
      <c r="H9104" s="14" t="s">
        <v>22</v>
      </c>
      <c r="I9104" s="14" t="s">
        <v>5632</v>
      </c>
      <c r="J9104" s="14" t="s">
        <v>27</v>
      </c>
      <c r="K9104" s="14" t="s">
        <v>28</v>
      </c>
      <c r="L9104" s="14" t="s">
        <v>43</v>
      </c>
      <c r="M9104" s="9" t="s">
        <v>169</v>
      </c>
      <c r="N9104" s="9" t="s">
        <v>5633</v>
      </c>
      <c r="O9104" s="14" t="s">
        <v>32</v>
      </c>
      <c r="P9104" s="14" t="s">
        <v>22</v>
      </c>
      <c r="Q9104" s="14" t="s">
        <v>45397</v>
      </c>
      <c r="R9104" s="14" t="s">
        <v>168</v>
      </c>
      <c r="S9104" s="9" t="s">
        <v>45398</v>
      </c>
      <c r="T9104" s="9" t="s">
        <v>6081</v>
      </c>
    </row>
    <row r="9105" customHeight="1" spans="1:20">
      <c r="A9105" s="10">
        <v>45222</v>
      </c>
      <c r="B9105" s="9" t="s">
        <v>45399</v>
      </c>
      <c r="C9105" s="9" t="s">
        <v>5644</v>
      </c>
      <c r="D9105" s="14" t="s">
        <v>22</v>
      </c>
      <c r="E9105" s="9" t="s">
        <v>45400</v>
      </c>
      <c r="F9105" s="9" t="s">
        <v>45401</v>
      </c>
      <c r="G9105" s="14" t="s">
        <v>82</v>
      </c>
      <c r="H9105" s="14" t="s">
        <v>96</v>
      </c>
      <c r="I9105" s="14" t="s">
        <v>168</v>
      </c>
      <c r="J9105" s="14" t="s">
        <v>27</v>
      </c>
      <c r="K9105" s="14" t="s">
        <v>28</v>
      </c>
      <c r="L9105" s="14" t="s">
        <v>43</v>
      </c>
      <c r="M9105" s="9" t="s">
        <v>169</v>
      </c>
      <c r="N9105" s="9" t="s">
        <v>5633</v>
      </c>
      <c r="O9105" s="14" t="s">
        <v>32</v>
      </c>
      <c r="P9105" s="14" t="s">
        <v>22</v>
      </c>
      <c r="Q9105" s="14" t="s">
        <v>45402</v>
      </c>
      <c r="R9105" s="14" t="s">
        <v>168</v>
      </c>
      <c r="S9105" s="9" t="s">
        <v>45403</v>
      </c>
      <c r="T9105" s="9" t="s">
        <v>8758</v>
      </c>
    </row>
    <row r="9106" customHeight="1" spans="1:20">
      <c r="A9106" s="10">
        <v>45222</v>
      </c>
      <c r="B9106" s="9" t="s">
        <v>45404</v>
      </c>
      <c r="C9106" s="9" t="s">
        <v>5685</v>
      </c>
      <c r="D9106" s="14" t="s">
        <v>22</v>
      </c>
      <c r="E9106" s="9" t="s">
        <v>45405</v>
      </c>
      <c r="F9106" s="9" t="s">
        <v>45406</v>
      </c>
      <c r="G9106" s="14" t="s">
        <v>82</v>
      </c>
      <c r="H9106" s="14" t="s">
        <v>22</v>
      </c>
      <c r="I9106" s="14" t="s">
        <v>168</v>
      </c>
      <c r="J9106" s="14" t="s">
        <v>27</v>
      </c>
      <c r="K9106" s="14" t="s">
        <v>28</v>
      </c>
      <c r="L9106" s="14" t="s">
        <v>43</v>
      </c>
      <c r="M9106" s="9" t="s">
        <v>169</v>
      </c>
      <c r="N9106" s="9" t="s">
        <v>5633</v>
      </c>
      <c r="O9106" s="14" t="s">
        <v>32</v>
      </c>
      <c r="P9106" s="14" t="s">
        <v>22</v>
      </c>
      <c r="Q9106" s="14" t="s">
        <v>45407</v>
      </c>
      <c r="R9106" s="14" t="s">
        <v>168</v>
      </c>
      <c r="S9106" s="9" t="s">
        <v>45408</v>
      </c>
      <c r="T9106" s="9" t="s">
        <v>5717</v>
      </c>
    </row>
    <row r="9107" customHeight="1" spans="1:20">
      <c r="A9107" s="10">
        <v>45222</v>
      </c>
      <c r="B9107" s="9" t="s">
        <v>45409</v>
      </c>
      <c r="C9107" s="9" t="s">
        <v>5629</v>
      </c>
      <c r="D9107" s="14" t="s">
        <v>22</v>
      </c>
      <c r="E9107" s="9" t="s">
        <v>45410</v>
      </c>
      <c r="F9107" s="9" t="s">
        <v>45411</v>
      </c>
      <c r="G9107" s="14" t="s">
        <v>82</v>
      </c>
      <c r="H9107" s="14" t="s">
        <v>22</v>
      </c>
      <c r="I9107" s="14" t="s">
        <v>5632</v>
      </c>
      <c r="J9107" s="14" t="s">
        <v>27</v>
      </c>
      <c r="K9107" s="14" t="s">
        <v>28</v>
      </c>
      <c r="L9107" s="14" t="s">
        <v>43</v>
      </c>
      <c r="M9107" s="9" t="s">
        <v>169</v>
      </c>
      <c r="N9107" s="9" t="s">
        <v>5633</v>
      </c>
      <c r="O9107" s="14" t="s">
        <v>32</v>
      </c>
      <c r="P9107" s="14" t="s">
        <v>22</v>
      </c>
      <c r="Q9107" s="14" t="s">
        <v>45412</v>
      </c>
      <c r="R9107" s="14" t="s">
        <v>168</v>
      </c>
      <c r="S9107" s="9" t="s">
        <v>45413</v>
      </c>
      <c r="T9107" s="9" t="s">
        <v>5649</v>
      </c>
    </row>
    <row r="9108" customHeight="1" spans="1:20">
      <c r="A9108" s="10">
        <v>45222</v>
      </c>
      <c r="B9108" s="9" t="s">
        <v>45414</v>
      </c>
      <c r="C9108" s="9" t="s">
        <v>5629</v>
      </c>
      <c r="D9108" s="14" t="s">
        <v>22</v>
      </c>
      <c r="E9108" s="9" t="s">
        <v>45415</v>
      </c>
      <c r="F9108" s="9" t="s">
        <v>6497</v>
      </c>
      <c r="G9108" s="14" t="s">
        <v>82</v>
      </c>
      <c r="H9108" s="14" t="s">
        <v>22</v>
      </c>
      <c r="I9108" s="14" t="s">
        <v>5632</v>
      </c>
      <c r="J9108" s="14" t="s">
        <v>27</v>
      </c>
      <c r="K9108" s="14" t="s">
        <v>28</v>
      </c>
      <c r="L9108" s="14" t="s">
        <v>43</v>
      </c>
      <c r="M9108" s="9" t="s">
        <v>169</v>
      </c>
      <c r="N9108" s="9" t="s">
        <v>5633</v>
      </c>
      <c r="O9108" s="14" t="s">
        <v>32</v>
      </c>
      <c r="P9108" s="14" t="s">
        <v>22</v>
      </c>
      <c r="Q9108" s="14" t="s">
        <v>45416</v>
      </c>
      <c r="R9108" s="14" t="s">
        <v>168</v>
      </c>
      <c r="S9108" s="9" t="s">
        <v>45417</v>
      </c>
      <c r="T9108" s="9" t="s">
        <v>5655</v>
      </c>
    </row>
    <row r="9109" customHeight="1" spans="1:20">
      <c r="A9109" s="10">
        <v>45223</v>
      </c>
      <c r="B9109" s="15" t="s">
        <v>45418</v>
      </c>
      <c r="C9109" s="15" t="s">
        <v>121</v>
      </c>
      <c r="D9109" s="16" t="s">
        <v>22</v>
      </c>
      <c r="E9109" s="15" t="s">
        <v>45419</v>
      </c>
      <c r="F9109" s="15" t="s">
        <v>45420</v>
      </c>
      <c r="G9109" s="16" t="s">
        <v>130</v>
      </c>
      <c r="H9109" s="16" t="s">
        <v>22</v>
      </c>
      <c r="I9109" s="16" t="s">
        <v>104</v>
      </c>
      <c r="J9109" s="16" t="s">
        <v>27</v>
      </c>
      <c r="K9109" s="16" t="s">
        <v>28</v>
      </c>
      <c r="L9109" s="16" t="s">
        <v>43</v>
      </c>
      <c r="M9109" s="15" t="s">
        <v>30</v>
      </c>
      <c r="N9109" s="15" t="s">
        <v>31</v>
      </c>
      <c r="O9109" s="16" t="s">
        <v>32</v>
      </c>
      <c r="P9109" s="16" t="s">
        <v>22</v>
      </c>
      <c r="Q9109" s="16" t="s">
        <v>45421</v>
      </c>
      <c r="R9109" s="16" t="s">
        <v>46</v>
      </c>
      <c r="S9109" s="23" t="s">
        <v>45422</v>
      </c>
      <c r="T9109" s="15" t="s">
        <v>22</v>
      </c>
    </row>
    <row r="9110" customHeight="1" spans="1:20">
      <c r="A9110" s="10">
        <v>45225</v>
      </c>
      <c r="B9110" s="9" t="s">
        <v>45423</v>
      </c>
      <c r="C9110" s="9" t="s">
        <v>50</v>
      </c>
      <c r="D9110" s="14" t="s">
        <v>22</v>
      </c>
      <c r="E9110" s="9" t="s">
        <v>45424</v>
      </c>
      <c r="F9110" s="9" t="s">
        <v>45425</v>
      </c>
      <c r="G9110" s="14" t="s">
        <v>130</v>
      </c>
      <c r="H9110" s="14" t="s">
        <v>22</v>
      </c>
      <c r="I9110" s="14" t="s">
        <v>207</v>
      </c>
      <c r="J9110" s="14" t="s">
        <v>27</v>
      </c>
      <c r="K9110" s="14" t="s">
        <v>28</v>
      </c>
      <c r="L9110" s="14" t="s">
        <v>43</v>
      </c>
      <c r="M9110" s="9" t="s">
        <v>30</v>
      </c>
      <c r="N9110" s="9" t="s">
        <v>31</v>
      </c>
      <c r="O9110" s="14" t="s">
        <v>32</v>
      </c>
      <c r="P9110" s="14" t="s">
        <v>22</v>
      </c>
      <c r="Q9110" s="14" t="s">
        <v>45426</v>
      </c>
      <c r="R9110" s="14" t="s">
        <v>56</v>
      </c>
      <c r="S9110" s="9" t="s">
        <v>45427</v>
      </c>
      <c r="T9110" s="9" t="s">
        <v>22</v>
      </c>
    </row>
    <row r="9111" customHeight="1" spans="1:20">
      <c r="A9111" s="10">
        <v>45222</v>
      </c>
      <c r="B9111" s="9" t="s">
        <v>45428</v>
      </c>
      <c r="C9111" s="9" t="s">
        <v>5879</v>
      </c>
      <c r="D9111" s="14" t="s">
        <v>22</v>
      </c>
      <c r="E9111" s="9" t="s">
        <v>45429</v>
      </c>
      <c r="F9111" s="9" t="s">
        <v>45430</v>
      </c>
      <c r="G9111" s="14" t="s">
        <v>82</v>
      </c>
      <c r="H9111" s="14" t="s">
        <v>22</v>
      </c>
      <c r="I9111" s="14" t="s">
        <v>5737</v>
      </c>
      <c r="J9111" s="14" t="s">
        <v>27</v>
      </c>
      <c r="K9111" s="14" t="s">
        <v>28</v>
      </c>
      <c r="L9111" s="14" t="s">
        <v>43</v>
      </c>
      <c r="M9111" s="9" t="s">
        <v>169</v>
      </c>
      <c r="N9111" s="9" t="s">
        <v>5633</v>
      </c>
      <c r="O9111" s="14" t="s">
        <v>32</v>
      </c>
      <c r="P9111" s="14" t="s">
        <v>22</v>
      </c>
      <c r="Q9111" s="14" t="s">
        <v>45431</v>
      </c>
      <c r="R9111" s="14" t="s">
        <v>168</v>
      </c>
      <c r="S9111" s="9" t="s">
        <v>45432</v>
      </c>
      <c r="T9111" s="9" t="s">
        <v>5655</v>
      </c>
    </row>
    <row r="9112" customHeight="1" spans="1:20">
      <c r="A9112" s="10">
        <v>45222</v>
      </c>
      <c r="B9112" s="9" t="s">
        <v>45433</v>
      </c>
      <c r="C9112" s="9" t="s">
        <v>5879</v>
      </c>
      <c r="D9112" s="14" t="s">
        <v>22</v>
      </c>
      <c r="E9112" s="9" t="s">
        <v>45434</v>
      </c>
      <c r="F9112" s="9" t="s">
        <v>45430</v>
      </c>
      <c r="G9112" s="14" t="s">
        <v>82</v>
      </c>
      <c r="H9112" s="14" t="s">
        <v>22</v>
      </c>
      <c r="I9112" s="14" t="s">
        <v>5737</v>
      </c>
      <c r="J9112" s="14" t="s">
        <v>27</v>
      </c>
      <c r="K9112" s="14" t="s">
        <v>28</v>
      </c>
      <c r="L9112" s="14" t="s">
        <v>43</v>
      </c>
      <c r="M9112" s="9" t="s">
        <v>169</v>
      </c>
      <c r="N9112" s="9" t="s">
        <v>5633</v>
      </c>
      <c r="O9112" s="14" t="s">
        <v>32</v>
      </c>
      <c r="P9112" s="14" t="s">
        <v>22</v>
      </c>
      <c r="Q9112" s="14" t="s">
        <v>45435</v>
      </c>
      <c r="R9112" s="14" t="s">
        <v>168</v>
      </c>
      <c r="S9112" s="9" t="s">
        <v>45436</v>
      </c>
      <c r="T9112" s="9" t="s">
        <v>5649</v>
      </c>
    </row>
    <row r="9113" customHeight="1" spans="1:20">
      <c r="A9113" s="10">
        <v>45224</v>
      </c>
      <c r="B9113" s="9" t="s">
        <v>45437</v>
      </c>
      <c r="C9113" s="9" t="s">
        <v>274</v>
      </c>
      <c r="D9113" s="14" t="s">
        <v>22</v>
      </c>
      <c r="E9113" s="9" t="s">
        <v>45438</v>
      </c>
      <c r="F9113" s="9" t="s">
        <v>45439</v>
      </c>
      <c r="G9113" s="14" t="s">
        <v>41</v>
      </c>
      <c r="H9113" s="14" t="s">
        <v>22</v>
      </c>
      <c r="I9113" s="14" t="s">
        <v>299</v>
      </c>
      <c r="J9113" s="14" t="s">
        <v>27</v>
      </c>
      <c r="K9113" s="14" t="s">
        <v>28</v>
      </c>
      <c r="L9113" s="14" t="s">
        <v>43</v>
      </c>
      <c r="M9113" s="9" t="s">
        <v>44</v>
      </c>
      <c r="N9113" s="9" t="s">
        <v>208</v>
      </c>
      <c r="O9113" s="14" t="s">
        <v>32</v>
      </c>
      <c r="P9113" s="14" t="s">
        <v>22</v>
      </c>
      <c r="Q9113" s="14" t="s">
        <v>45440</v>
      </c>
      <c r="R9113" s="14" t="s">
        <v>56</v>
      </c>
      <c r="S9113" s="9" t="s">
        <v>45441</v>
      </c>
      <c r="T9113" s="9" t="s">
        <v>22</v>
      </c>
    </row>
    <row r="9114" customHeight="1" spans="1:20">
      <c r="A9114" s="10">
        <v>45225</v>
      </c>
      <c r="B9114" s="9" t="s">
        <v>45442</v>
      </c>
      <c r="C9114" s="9" t="s">
        <v>783</v>
      </c>
      <c r="D9114" s="14" t="s">
        <v>22</v>
      </c>
      <c r="E9114" s="9" t="s">
        <v>45443</v>
      </c>
      <c r="F9114" s="9" t="s">
        <v>45444</v>
      </c>
      <c r="G9114" s="14" t="s">
        <v>82</v>
      </c>
      <c r="H9114" s="14" t="s">
        <v>22</v>
      </c>
      <c r="I9114" s="14" t="s">
        <v>168</v>
      </c>
      <c r="J9114" s="14" t="s">
        <v>27</v>
      </c>
      <c r="K9114" s="14" t="s">
        <v>28</v>
      </c>
      <c r="L9114" s="14" t="s">
        <v>43</v>
      </c>
      <c r="M9114" s="9" t="s">
        <v>169</v>
      </c>
      <c r="N9114" s="9" t="s">
        <v>743</v>
      </c>
      <c r="O9114" s="14" t="s">
        <v>32</v>
      </c>
      <c r="P9114" s="14" t="s">
        <v>22</v>
      </c>
      <c r="Q9114" s="14" t="s">
        <v>45445</v>
      </c>
      <c r="R9114" s="14" t="s">
        <v>46</v>
      </c>
      <c r="S9114" s="9" t="s">
        <v>45446</v>
      </c>
      <c r="T9114" s="9" t="s">
        <v>22</v>
      </c>
    </row>
    <row r="9115" customHeight="1" spans="1:20">
      <c r="A9115" s="10">
        <v>45225</v>
      </c>
      <c r="B9115" s="9" t="s">
        <v>45447</v>
      </c>
      <c r="C9115" s="9" t="s">
        <v>31028</v>
      </c>
      <c r="D9115" s="14" t="s">
        <v>22</v>
      </c>
      <c r="E9115" s="9" t="s">
        <v>45448</v>
      </c>
      <c r="F9115" s="9" t="s">
        <v>45449</v>
      </c>
      <c r="G9115" s="14" t="s">
        <v>62</v>
      </c>
      <c r="H9115" s="14" t="s">
        <v>22</v>
      </c>
      <c r="I9115" s="14" t="s">
        <v>991</v>
      </c>
      <c r="J9115" s="14" t="s">
        <v>27</v>
      </c>
      <c r="K9115" s="14" t="s">
        <v>76</v>
      </c>
      <c r="L9115" s="14" t="s">
        <v>43</v>
      </c>
      <c r="M9115" s="9" t="s">
        <v>30</v>
      </c>
      <c r="N9115" s="9" t="s">
        <v>743</v>
      </c>
      <c r="O9115" s="14" t="s">
        <v>32</v>
      </c>
      <c r="P9115" s="14" t="s">
        <v>22</v>
      </c>
      <c r="Q9115" s="14" t="s">
        <v>45450</v>
      </c>
      <c r="R9115" s="14" t="s">
        <v>46</v>
      </c>
      <c r="S9115" s="9" t="s">
        <v>45451</v>
      </c>
      <c r="T9115" s="9" t="s">
        <v>22</v>
      </c>
    </row>
    <row r="9116" customHeight="1" spans="1:20">
      <c r="A9116" s="10">
        <v>45222</v>
      </c>
      <c r="B9116" s="9" t="s">
        <v>45452</v>
      </c>
      <c r="C9116" s="9" t="s">
        <v>5629</v>
      </c>
      <c r="D9116" s="14" t="s">
        <v>22</v>
      </c>
      <c r="E9116" s="9" t="s">
        <v>45453</v>
      </c>
      <c r="F9116" s="9" t="s">
        <v>24798</v>
      </c>
      <c r="G9116" s="14" t="s">
        <v>82</v>
      </c>
      <c r="H9116" s="14" t="s">
        <v>96</v>
      </c>
      <c r="I9116" s="14" t="s">
        <v>5632</v>
      </c>
      <c r="J9116" s="14" t="s">
        <v>27</v>
      </c>
      <c r="K9116" s="14" t="s">
        <v>28</v>
      </c>
      <c r="L9116" s="14" t="s">
        <v>43</v>
      </c>
      <c r="M9116" s="9" t="s">
        <v>169</v>
      </c>
      <c r="N9116" s="9" t="s">
        <v>5633</v>
      </c>
      <c r="O9116" s="14" t="s">
        <v>32</v>
      </c>
      <c r="P9116" s="14" t="s">
        <v>22</v>
      </c>
      <c r="Q9116" s="14" t="s">
        <v>45454</v>
      </c>
      <c r="R9116" s="14" t="s">
        <v>168</v>
      </c>
      <c r="S9116" s="9" t="s">
        <v>45455</v>
      </c>
      <c r="T9116" s="9" t="s">
        <v>5655</v>
      </c>
    </row>
    <row r="9117" customHeight="1" spans="1:20">
      <c r="A9117" s="10">
        <v>45223</v>
      </c>
      <c r="B9117" s="15" t="s">
        <v>45456</v>
      </c>
      <c r="C9117" s="15" t="s">
        <v>6653</v>
      </c>
      <c r="D9117" s="16" t="s">
        <v>22</v>
      </c>
      <c r="E9117" s="15" t="s">
        <v>45457</v>
      </c>
      <c r="F9117" s="15" t="s">
        <v>45458</v>
      </c>
      <c r="G9117" s="16" t="s">
        <v>82</v>
      </c>
      <c r="H9117" s="16" t="s">
        <v>22</v>
      </c>
      <c r="I9117" s="16" t="s">
        <v>576</v>
      </c>
      <c r="J9117" s="16" t="s">
        <v>27</v>
      </c>
      <c r="K9117" s="16" t="s">
        <v>28</v>
      </c>
      <c r="L9117" s="16" t="s">
        <v>43</v>
      </c>
      <c r="M9117" s="15" t="s">
        <v>44</v>
      </c>
      <c r="N9117" s="15" t="s">
        <v>31</v>
      </c>
      <c r="O9117" s="16" t="s">
        <v>32</v>
      </c>
      <c r="P9117" s="16" t="s">
        <v>6656</v>
      </c>
      <c r="Q9117" s="16" t="s">
        <v>45459</v>
      </c>
      <c r="R9117" s="16" t="s">
        <v>46</v>
      </c>
      <c r="S9117" s="15" t="s">
        <v>45460</v>
      </c>
      <c r="T9117" s="15" t="s">
        <v>22</v>
      </c>
    </row>
    <row r="9118" customHeight="1" spans="1:20">
      <c r="A9118" s="10">
        <v>45222</v>
      </c>
      <c r="B9118" s="9" t="s">
        <v>45461</v>
      </c>
      <c r="C9118" s="9" t="s">
        <v>7801</v>
      </c>
      <c r="D9118" s="14" t="s">
        <v>22</v>
      </c>
      <c r="E9118" s="9" t="s">
        <v>45462</v>
      </c>
      <c r="F9118" s="9" t="s">
        <v>45463</v>
      </c>
      <c r="G9118" s="14" t="s">
        <v>82</v>
      </c>
      <c r="H9118" s="14" t="s">
        <v>110</v>
      </c>
      <c r="I9118" s="14" t="s">
        <v>168</v>
      </c>
      <c r="J9118" s="14" t="s">
        <v>27</v>
      </c>
      <c r="K9118" s="14" t="s">
        <v>28</v>
      </c>
      <c r="L9118" s="14" t="s">
        <v>43</v>
      </c>
      <c r="M9118" s="9" t="s">
        <v>6026</v>
      </c>
      <c r="N9118" s="9" t="s">
        <v>5633</v>
      </c>
      <c r="O9118" s="14" t="s">
        <v>32</v>
      </c>
      <c r="P9118" s="14" t="s">
        <v>22</v>
      </c>
      <c r="Q9118" s="14" t="s">
        <v>45464</v>
      </c>
      <c r="R9118" s="14" t="s">
        <v>168</v>
      </c>
      <c r="S9118" s="9" t="s">
        <v>45465</v>
      </c>
      <c r="T9118" s="9" t="s">
        <v>5723</v>
      </c>
    </row>
    <row r="9119" customHeight="1" spans="1:20">
      <c r="A9119" s="10">
        <v>45225</v>
      </c>
      <c r="B9119" s="9" t="s">
        <v>45466</v>
      </c>
      <c r="C9119" s="9" t="s">
        <v>45467</v>
      </c>
      <c r="D9119" s="14" t="s">
        <v>22</v>
      </c>
      <c r="E9119" s="9" t="s">
        <v>45468</v>
      </c>
      <c r="F9119" s="9" t="s">
        <v>45469</v>
      </c>
      <c r="G9119" s="14" t="s">
        <v>62</v>
      </c>
      <c r="H9119" s="14" t="s">
        <v>110</v>
      </c>
      <c r="I9119" s="14" t="s">
        <v>70</v>
      </c>
      <c r="J9119" s="14" t="s">
        <v>27</v>
      </c>
      <c r="K9119" s="14" t="s">
        <v>76</v>
      </c>
      <c r="L9119" s="14" t="s">
        <v>43</v>
      </c>
      <c r="M9119" s="9" t="s">
        <v>30</v>
      </c>
      <c r="N9119" s="9" t="s">
        <v>743</v>
      </c>
      <c r="O9119" s="14" t="s">
        <v>32</v>
      </c>
      <c r="P9119" s="14" t="s">
        <v>22</v>
      </c>
      <c r="Q9119" s="14" t="s">
        <v>45470</v>
      </c>
      <c r="R9119" s="14" t="s">
        <v>46</v>
      </c>
      <c r="S9119" s="9" t="s">
        <v>45471</v>
      </c>
      <c r="T9119" s="9" t="s">
        <v>22</v>
      </c>
    </row>
    <row r="9120" customHeight="1" spans="1:20">
      <c r="A9120" s="10">
        <v>45222</v>
      </c>
      <c r="B9120" s="9" t="s">
        <v>45472</v>
      </c>
      <c r="C9120" s="9" t="s">
        <v>5879</v>
      </c>
      <c r="D9120" s="14" t="s">
        <v>22</v>
      </c>
      <c r="E9120" s="9" t="s">
        <v>45473</v>
      </c>
      <c r="F9120" s="9" t="s">
        <v>45474</v>
      </c>
      <c r="G9120" s="14" t="s">
        <v>82</v>
      </c>
      <c r="H9120" s="14" t="s">
        <v>96</v>
      </c>
      <c r="I9120" s="14" t="s">
        <v>5737</v>
      </c>
      <c r="J9120" s="14" t="s">
        <v>27</v>
      </c>
      <c r="K9120" s="14" t="s">
        <v>28</v>
      </c>
      <c r="L9120" s="14" t="s">
        <v>43</v>
      </c>
      <c r="M9120" s="9" t="s">
        <v>169</v>
      </c>
      <c r="N9120" s="9" t="s">
        <v>5633</v>
      </c>
      <c r="O9120" s="14" t="s">
        <v>32</v>
      </c>
      <c r="P9120" s="14" t="s">
        <v>22</v>
      </c>
      <c r="Q9120" s="14" t="s">
        <v>45475</v>
      </c>
      <c r="R9120" s="14" t="s">
        <v>168</v>
      </c>
      <c r="S9120" s="9" t="s">
        <v>45476</v>
      </c>
      <c r="T9120" s="9" t="s">
        <v>5655</v>
      </c>
    </row>
    <row r="9121" customHeight="1" spans="1:20">
      <c r="A9121" s="10">
        <v>45223</v>
      </c>
      <c r="B9121" s="15" t="s">
        <v>45477</v>
      </c>
      <c r="C9121" s="15" t="s">
        <v>185</v>
      </c>
      <c r="D9121" s="16" t="s">
        <v>22</v>
      </c>
      <c r="E9121" s="15" t="s">
        <v>45478</v>
      </c>
      <c r="F9121" s="15" t="s">
        <v>45479</v>
      </c>
      <c r="G9121" s="16" t="s">
        <v>41</v>
      </c>
      <c r="H9121" s="16" t="s">
        <v>22</v>
      </c>
      <c r="I9121" s="16" t="s">
        <v>70</v>
      </c>
      <c r="J9121" s="16" t="s">
        <v>27</v>
      </c>
      <c r="K9121" s="16" t="s">
        <v>28</v>
      </c>
      <c r="L9121" s="16" t="s">
        <v>43</v>
      </c>
      <c r="M9121" s="15" t="s">
        <v>30</v>
      </c>
      <c r="N9121" s="15" t="s">
        <v>31</v>
      </c>
      <c r="O9121" s="16" t="s">
        <v>32</v>
      </c>
      <c r="P9121" s="16" t="s">
        <v>22</v>
      </c>
      <c r="Q9121" s="16" t="s">
        <v>45480</v>
      </c>
      <c r="R9121" s="16" t="s">
        <v>56</v>
      </c>
      <c r="S9121" s="15" t="s">
        <v>45481</v>
      </c>
      <c r="T9121" s="15" t="s">
        <v>22</v>
      </c>
    </row>
    <row r="9122" customHeight="1" spans="1:20">
      <c r="A9122" s="10">
        <v>45223</v>
      </c>
      <c r="B9122" s="15" t="s">
        <v>45482</v>
      </c>
      <c r="C9122" s="15" t="s">
        <v>6660</v>
      </c>
      <c r="D9122" s="16" t="s">
        <v>22</v>
      </c>
      <c r="E9122" s="15" t="s">
        <v>45483</v>
      </c>
      <c r="F9122" s="15" t="s">
        <v>45484</v>
      </c>
      <c r="G9122" s="16" t="s">
        <v>25</v>
      </c>
      <c r="H9122" s="16" t="s">
        <v>148</v>
      </c>
      <c r="I9122" s="16" t="s">
        <v>124</v>
      </c>
      <c r="J9122" s="16" t="s">
        <v>27</v>
      </c>
      <c r="K9122" s="16" t="s">
        <v>28</v>
      </c>
      <c r="L9122" s="16" t="s">
        <v>43</v>
      </c>
      <c r="M9122" s="15" t="s">
        <v>30</v>
      </c>
      <c r="N9122" s="15" t="s">
        <v>31</v>
      </c>
      <c r="O9122" s="16" t="s">
        <v>32</v>
      </c>
      <c r="P9122" s="16" t="s">
        <v>22</v>
      </c>
      <c r="Q9122" s="16" t="s">
        <v>45485</v>
      </c>
      <c r="R9122" s="16" t="s">
        <v>46</v>
      </c>
      <c r="S9122" s="15" t="s">
        <v>45486</v>
      </c>
      <c r="T9122" s="15" t="s">
        <v>22</v>
      </c>
    </row>
    <row r="9123" customHeight="1" spans="1:20">
      <c r="A9123" s="10">
        <v>45224</v>
      </c>
      <c r="B9123" s="9" t="s">
        <v>45487</v>
      </c>
      <c r="C9123" s="9" t="s">
        <v>50</v>
      </c>
      <c r="D9123" s="14" t="s">
        <v>22</v>
      </c>
      <c r="E9123" s="9" t="s">
        <v>45488</v>
      </c>
      <c r="F9123" s="9" t="s">
        <v>45489</v>
      </c>
      <c r="G9123" s="14" t="s">
        <v>130</v>
      </c>
      <c r="H9123" s="14" t="s">
        <v>22</v>
      </c>
      <c r="I9123" s="14" t="s">
        <v>175</v>
      </c>
      <c r="J9123" s="14" t="s">
        <v>27</v>
      </c>
      <c r="K9123" s="14" t="s">
        <v>28</v>
      </c>
      <c r="L9123" s="14" t="s">
        <v>43</v>
      </c>
      <c r="M9123" s="9" t="s">
        <v>30</v>
      </c>
      <c r="N9123" s="9" t="s">
        <v>31</v>
      </c>
      <c r="O9123" s="14" t="s">
        <v>32</v>
      </c>
      <c r="P9123" s="14" t="s">
        <v>22</v>
      </c>
      <c r="Q9123" s="14" t="s">
        <v>45490</v>
      </c>
      <c r="R9123" s="14" t="s">
        <v>56</v>
      </c>
      <c r="S9123" s="9" t="s">
        <v>45491</v>
      </c>
      <c r="T9123" s="9" t="s">
        <v>22</v>
      </c>
    </row>
    <row r="9124" customHeight="1" spans="1:20">
      <c r="A9124" s="10">
        <v>45222</v>
      </c>
      <c r="B9124" s="9" t="s">
        <v>45492</v>
      </c>
      <c r="C9124" s="9" t="s">
        <v>5644</v>
      </c>
      <c r="D9124" s="14" t="s">
        <v>22</v>
      </c>
      <c r="E9124" s="9" t="s">
        <v>45493</v>
      </c>
      <c r="F9124" s="9" t="s">
        <v>45494</v>
      </c>
      <c r="G9124" s="14" t="s">
        <v>82</v>
      </c>
      <c r="H9124" s="14" t="s">
        <v>110</v>
      </c>
      <c r="I9124" s="14" t="s">
        <v>168</v>
      </c>
      <c r="J9124" s="14" t="s">
        <v>27</v>
      </c>
      <c r="K9124" s="14" t="s">
        <v>28</v>
      </c>
      <c r="L9124" s="14" t="s">
        <v>43</v>
      </c>
      <c r="M9124" s="9" t="s">
        <v>169</v>
      </c>
      <c r="N9124" s="9" t="s">
        <v>5633</v>
      </c>
      <c r="O9124" s="14" t="s">
        <v>32</v>
      </c>
      <c r="P9124" s="14" t="s">
        <v>22</v>
      </c>
      <c r="Q9124" s="14" t="s">
        <v>45495</v>
      </c>
      <c r="R9124" s="14" t="s">
        <v>168</v>
      </c>
      <c r="S9124" s="9" t="s">
        <v>45496</v>
      </c>
      <c r="T9124" s="9" t="s">
        <v>5649</v>
      </c>
    </row>
    <row r="9125" customHeight="1" spans="1:20">
      <c r="A9125" s="10">
        <v>45225</v>
      </c>
      <c r="B9125" s="9" t="s">
        <v>45497</v>
      </c>
      <c r="C9125" s="9" t="s">
        <v>6918</v>
      </c>
      <c r="D9125" s="14" t="s">
        <v>22</v>
      </c>
      <c r="E9125" s="9" t="s">
        <v>45498</v>
      </c>
      <c r="F9125" s="9" t="s">
        <v>45499</v>
      </c>
      <c r="G9125" s="14" t="s">
        <v>130</v>
      </c>
      <c r="H9125" s="14" t="s">
        <v>110</v>
      </c>
      <c r="I9125" s="14" t="s">
        <v>162</v>
      </c>
      <c r="J9125" s="14" t="s">
        <v>27</v>
      </c>
      <c r="K9125" s="14" t="s">
        <v>28</v>
      </c>
      <c r="L9125" s="14" t="s">
        <v>43</v>
      </c>
      <c r="M9125" s="9" t="s">
        <v>30</v>
      </c>
      <c r="N9125" s="9" t="s">
        <v>743</v>
      </c>
      <c r="O9125" s="14" t="s">
        <v>32</v>
      </c>
      <c r="P9125" s="14" t="s">
        <v>22</v>
      </c>
      <c r="Q9125" s="14" t="s">
        <v>45500</v>
      </c>
      <c r="R9125" s="14" t="s">
        <v>46</v>
      </c>
      <c r="S9125" s="9" t="s">
        <v>45501</v>
      </c>
      <c r="T9125" s="9" t="s">
        <v>22</v>
      </c>
    </row>
    <row r="9126" customHeight="1" spans="1:20">
      <c r="A9126" s="10">
        <v>45224</v>
      </c>
      <c r="B9126" s="9" t="s">
        <v>45502</v>
      </c>
      <c r="C9126" s="9" t="s">
        <v>274</v>
      </c>
      <c r="D9126" s="14" t="s">
        <v>22</v>
      </c>
      <c r="E9126" s="9" t="s">
        <v>45503</v>
      </c>
      <c r="F9126" s="9" t="s">
        <v>45504</v>
      </c>
      <c r="G9126" s="14" t="s">
        <v>25</v>
      </c>
      <c r="H9126" s="14" t="s">
        <v>22</v>
      </c>
      <c r="I9126" s="14" t="s">
        <v>131</v>
      </c>
      <c r="J9126" s="14" t="s">
        <v>27</v>
      </c>
      <c r="K9126" s="14" t="s">
        <v>28</v>
      </c>
      <c r="L9126" s="14" t="s">
        <v>43</v>
      </c>
      <c r="M9126" s="9" t="s">
        <v>44</v>
      </c>
      <c r="N9126" s="9" t="s">
        <v>208</v>
      </c>
      <c r="O9126" s="14" t="s">
        <v>32</v>
      </c>
      <c r="P9126" s="14" t="s">
        <v>22</v>
      </c>
      <c r="Q9126" s="14" t="s">
        <v>45505</v>
      </c>
      <c r="R9126" s="14" t="s">
        <v>56</v>
      </c>
      <c r="S9126" s="20" t="s">
        <v>45506</v>
      </c>
      <c r="T9126" s="9" t="s">
        <v>22</v>
      </c>
    </row>
    <row r="9127" customHeight="1" spans="1:20">
      <c r="A9127" s="10">
        <v>45222</v>
      </c>
      <c r="B9127" s="9" t="s">
        <v>45507</v>
      </c>
      <c r="C9127" s="9" t="s">
        <v>5629</v>
      </c>
      <c r="D9127" s="14" t="s">
        <v>22</v>
      </c>
      <c r="E9127" s="9" t="s">
        <v>45508</v>
      </c>
      <c r="F9127" s="9" t="s">
        <v>45509</v>
      </c>
      <c r="G9127" s="14" t="s">
        <v>82</v>
      </c>
      <c r="H9127" s="14" t="s">
        <v>22</v>
      </c>
      <c r="I9127" s="14" t="s">
        <v>5632</v>
      </c>
      <c r="J9127" s="14" t="s">
        <v>27</v>
      </c>
      <c r="K9127" s="14" t="s">
        <v>28</v>
      </c>
      <c r="L9127" s="14" t="s">
        <v>43</v>
      </c>
      <c r="M9127" s="9" t="s">
        <v>169</v>
      </c>
      <c r="N9127" s="9" t="s">
        <v>5633</v>
      </c>
      <c r="O9127" s="14" t="s">
        <v>32</v>
      </c>
      <c r="P9127" s="14" t="s">
        <v>22</v>
      </c>
      <c r="Q9127" s="14" t="s">
        <v>45510</v>
      </c>
      <c r="R9127" s="14" t="s">
        <v>168</v>
      </c>
      <c r="S9127" s="9" t="s">
        <v>45511</v>
      </c>
      <c r="T9127" s="9" t="s">
        <v>5649</v>
      </c>
    </row>
    <row r="9128" customHeight="1" spans="1:20">
      <c r="A9128" s="10">
        <v>45225</v>
      </c>
      <c r="B9128" s="9" t="s">
        <v>45512</v>
      </c>
      <c r="C9128" s="9" t="s">
        <v>6506</v>
      </c>
      <c r="D9128" s="14" t="s">
        <v>22</v>
      </c>
      <c r="E9128" s="9" t="s">
        <v>45513</v>
      </c>
      <c r="F9128" s="9" t="s">
        <v>45514</v>
      </c>
      <c r="G9128" s="14" t="s">
        <v>130</v>
      </c>
      <c r="H9128" s="14" t="s">
        <v>22</v>
      </c>
      <c r="I9128" s="14" t="s">
        <v>111</v>
      </c>
      <c r="J9128" s="14" t="s">
        <v>27</v>
      </c>
      <c r="K9128" s="14" t="s">
        <v>28</v>
      </c>
      <c r="L9128" s="14" t="s">
        <v>43</v>
      </c>
      <c r="M9128" s="9" t="s">
        <v>30</v>
      </c>
      <c r="N9128" s="9" t="s">
        <v>208</v>
      </c>
      <c r="O9128" s="14" t="s">
        <v>32</v>
      </c>
      <c r="P9128" s="14" t="s">
        <v>22</v>
      </c>
      <c r="Q9128" s="14" t="s">
        <v>45515</v>
      </c>
      <c r="R9128" s="14" t="s">
        <v>46</v>
      </c>
      <c r="S9128" s="9" t="s">
        <v>45516</v>
      </c>
      <c r="T9128" s="9" t="s">
        <v>22</v>
      </c>
    </row>
    <row r="9129" customHeight="1" spans="1:20">
      <c r="A9129" s="10">
        <v>45222</v>
      </c>
      <c r="B9129" s="9" t="s">
        <v>45517</v>
      </c>
      <c r="C9129" s="9" t="s">
        <v>5685</v>
      </c>
      <c r="D9129" s="14" t="s">
        <v>22</v>
      </c>
      <c r="E9129" s="9" t="s">
        <v>45518</v>
      </c>
      <c r="F9129" s="9" t="s">
        <v>45519</v>
      </c>
      <c r="G9129" s="14" t="s">
        <v>82</v>
      </c>
      <c r="H9129" s="14" t="s">
        <v>96</v>
      </c>
      <c r="I9129" s="14" t="s">
        <v>168</v>
      </c>
      <c r="J9129" s="14" t="s">
        <v>27</v>
      </c>
      <c r="K9129" s="14" t="s">
        <v>28</v>
      </c>
      <c r="L9129" s="14" t="s">
        <v>43</v>
      </c>
      <c r="M9129" s="9" t="s">
        <v>169</v>
      </c>
      <c r="N9129" s="9" t="s">
        <v>5633</v>
      </c>
      <c r="O9129" s="14" t="s">
        <v>32</v>
      </c>
      <c r="P9129" s="14" t="s">
        <v>22</v>
      </c>
      <c r="Q9129" s="14" t="s">
        <v>45520</v>
      </c>
      <c r="R9129" s="14" t="s">
        <v>168</v>
      </c>
      <c r="S9129" s="9" t="s">
        <v>45521</v>
      </c>
      <c r="T9129" s="9" t="s">
        <v>5655</v>
      </c>
    </row>
    <row r="9130" customHeight="1" spans="1:20">
      <c r="A9130" s="10">
        <v>45222</v>
      </c>
      <c r="B9130" s="9" t="s">
        <v>45522</v>
      </c>
      <c r="C9130" s="9" t="s">
        <v>6506</v>
      </c>
      <c r="D9130" s="14" t="s">
        <v>22</v>
      </c>
      <c r="E9130" s="9" t="s">
        <v>45523</v>
      </c>
      <c r="F9130" s="9" t="s">
        <v>45524</v>
      </c>
      <c r="G9130" s="14" t="s">
        <v>82</v>
      </c>
      <c r="H9130" s="14" t="s">
        <v>22</v>
      </c>
      <c r="I9130" s="14" t="s">
        <v>42</v>
      </c>
      <c r="J9130" s="14" t="s">
        <v>27</v>
      </c>
      <c r="K9130" s="14" t="s">
        <v>28</v>
      </c>
      <c r="L9130" s="14" t="s">
        <v>43</v>
      </c>
      <c r="M9130" s="9" t="s">
        <v>44</v>
      </c>
      <c r="N9130" s="9" t="s">
        <v>208</v>
      </c>
      <c r="O9130" s="14" t="s">
        <v>32</v>
      </c>
      <c r="P9130" s="14" t="s">
        <v>22</v>
      </c>
      <c r="Q9130" s="14" t="s">
        <v>45525</v>
      </c>
      <c r="R9130" s="14" t="s">
        <v>46</v>
      </c>
      <c r="S9130" s="9" t="s">
        <v>45526</v>
      </c>
      <c r="T9130" s="9" t="s">
        <v>22</v>
      </c>
    </row>
    <row r="9131" customHeight="1" spans="1:20">
      <c r="A9131" s="10">
        <v>45223</v>
      </c>
      <c r="B9131" s="15" t="s">
        <v>45527</v>
      </c>
      <c r="C9131" s="15" t="s">
        <v>7199</v>
      </c>
      <c r="D9131" s="16" t="s">
        <v>22</v>
      </c>
      <c r="E9131" s="15" t="s">
        <v>45528</v>
      </c>
      <c r="F9131" s="15" t="s">
        <v>45529</v>
      </c>
      <c r="G9131" s="16" t="s">
        <v>53</v>
      </c>
      <c r="H9131" s="16" t="s">
        <v>22</v>
      </c>
      <c r="I9131" s="16" t="s">
        <v>63</v>
      </c>
      <c r="J9131" s="16" t="s">
        <v>27</v>
      </c>
      <c r="K9131" s="16" t="s">
        <v>28</v>
      </c>
      <c r="L9131" s="16" t="s">
        <v>43</v>
      </c>
      <c r="M9131" s="15" t="s">
        <v>44</v>
      </c>
      <c r="N9131" s="15" t="s">
        <v>31</v>
      </c>
      <c r="O9131" s="16" t="s">
        <v>32</v>
      </c>
      <c r="P9131" s="16" t="s">
        <v>22</v>
      </c>
      <c r="Q9131" s="16" t="s">
        <v>45530</v>
      </c>
      <c r="R9131" s="16" t="s">
        <v>46</v>
      </c>
      <c r="S9131" s="15" t="s">
        <v>45531</v>
      </c>
      <c r="T9131" s="15" t="s">
        <v>22</v>
      </c>
    </row>
    <row r="9132" customHeight="1" spans="1:20">
      <c r="A9132" s="10">
        <v>45223</v>
      </c>
      <c r="B9132" s="15" t="s">
        <v>45532</v>
      </c>
      <c r="C9132" s="15" t="s">
        <v>50</v>
      </c>
      <c r="D9132" s="16" t="s">
        <v>22</v>
      </c>
      <c r="E9132" s="15" t="s">
        <v>671</v>
      </c>
      <c r="F9132" s="15" t="s">
        <v>672</v>
      </c>
      <c r="G9132" s="16" t="s">
        <v>41</v>
      </c>
      <c r="H9132" s="16" t="s">
        <v>22</v>
      </c>
      <c r="I9132" s="16" t="s">
        <v>384</v>
      </c>
      <c r="J9132" s="16" t="s">
        <v>27</v>
      </c>
      <c r="K9132" s="16" t="s">
        <v>28</v>
      </c>
      <c r="L9132" s="16" t="s">
        <v>43</v>
      </c>
      <c r="M9132" s="15" t="s">
        <v>30</v>
      </c>
      <c r="N9132" s="15" t="s">
        <v>31</v>
      </c>
      <c r="O9132" s="16" t="s">
        <v>32</v>
      </c>
      <c r="P9132" s="16" t="s">
        <v>22</v>
      </c>
      <c r="Q9132" s="16" t="s">
        <v>45533</v>
      </c>
      <c r="R9132" s="16" t="s">
        <v>56</v>
      </c>
      <c r="S9132" s="15" t="s">
        <v>45534</v>
      </c>
      <c r="T9132" s="15" t="s">
        <v>22</v>
      </c>
    </row>
    <row r="9133" customHeight="1" spans="1:20">
      <c r="A9133" s="10">
        <v>45223</v>
      </c>
      <c r="B9133" s="15" t="s">
        <v>45535</v>
      </c>
      <c r="C9133" s="15" t="s">
        <v>6506</v>
      </c>
      <c r="D9133" s="16" t="s">
        <v>22</v>
      </c>
      <c r="E9133" s="15" t="s">
        <v>45536</v>
      </c>
      <c r="F9133" s="15" t="s">
        <v>45537</v>
      </c>
      <c r="G9133" s="16" t="s">
        <v>25</v>
      </c>
      <c r="H9133" s="16" t="s">
        <v>22</v>
      </c>
      <c r="I9133" s="16" t="s">
        <v>75</v>
      </c>
      <c r="J9133" s="16" t="s">
        <v>27</v>
      </c>
      <c r="K9133" s="16" t="s">
        <v>28</v>
      </c>
      <c r="L9133" s="16" t="s">
        <v>43</v>
      </c>
      <c r="M9133" s="15" t="s">
        <v>30</v>
      </c>
      <c r="N9133" s="15" t="s">
        <v>208</v>
      </c>
      <c r="O9133" s="16" t="s">
        <v>32</v>
      </c>
      <c r="P9133" s="16" t="s">
        <v>22</v>
      </c>
      <c r="Q9133" s="16" t="s">
        <v>45538</v>
      </c>
      <c r="R9133" s="16" t="s">
        <v>46</v>
      </c>
      <c r="S9133" s="15" t="s">
        <v>45539</v>
      </c>
      <c r="T9133" s="15" t="s">
        <v>22</v>
      </c>
    </row>
    <row r="9134" customHeight="1" spans="1:20">
      <c r="A9134" s="10">
        <v>45222</v>
      </c>
      <c r="B9134" s="9" t="s">
        <v>45540</v>
      </c>
      <c r="C9134" s="9" t="s">
        <v>6506</v>
      </c>
      <c r="D9134" s="14" t="s">
        <v>22</v>
      </c>
      <c r="E9134" s="9" t="s">
        <v>45541</v>
      </c>
      <c r="F9134" s="9" t="s">
        <v>45542</v>
      </c>
      <c r="G9134" s="14" t="s">
        <v>41</v>
      </c>
      <c r="H9134" s="14" t="s">
        <v>22</v>
      </c>
      <c r="I9134" s="14" t="s">
        <v>384</v>
      </c>
      <c r="J9134" s="14" t="s">
        <v>27</v>
      </c>
      <c r="K9134" s="14" t="s">
        <v>28</v>
      </c>
      <c r="L9134" s="14" t="s">
        <v>43</v>
      </c>
      <c r="M9134" s="9" t="s">
        <v>44</v>
      </c>
      <c r="N9134" s="9" t="s">
        <v>208</v>
      </c>
      <c r="O9134" s="14" t="s">
        <v>32</v>
      </c>
      <c r="P9134" s="14" t="s">
        <v>22</v>
      </c>
      <c r="Q9134" s="14" t="s">
        <v>45543</v>
      </c>
      <c r="R9134" s="14" t="s">
        <v>46</v>
      </c>
      <c r="S9134" s="9" t="s">
        <v>45544</v>
      </c>
      <c r="T9134" s="9" t="s">
        <v>22</v>
      </c>
    </row>
    <row r="9135" customHeight="1" spans="1:20">
      <c r="A9135" s="10">
        <v>45222</v>
      </c>
      <c r="B9135" s="9" t="s">
        <v>45545</v>
      </c>
      <c r="C9135" s="9" t="s">
        <v>5848</v>
      </c>
      <c r="D9135" s="14" t="s">
        <v>22</v>
      </c>
      <c r="E9135" s="9" t="s">
        <v>45546</v>
      </c>
      <c r="F9135" s="9" t="s">
        <v>45547</v>
      </c>
      <c r="G9135" s="14" t="s">
        <v>82</v>
      </c>
      <c r="H9135" s="14" t="s">
        <v>22</v>
      </c>
      <c r="I9135" s="14" t="s">
        <v>168</v>
      </c>
      <c r="J9135" s="14" t="s">
        <v>27</v>
      </c>
      <c r="K9135" s="14" t="s">
        <v>28</v>
      </c>
      <c r="L9135" s="14" t="s">
        <v>43</v>
      </c>
      <c r="M9135" s="9" t="s">
        <v>169</v>
      </c>
      <c r="N9135" s="9" t="s">
        <v>5633</v>
      </c>
      <c r="O9135" s="14" t="s">
        <v>32</v>
      </c>
      <c r="P9135" s="14" t="s">
        <v>22</v>
      </c>
      <c r="Q9135" s="14" t="s">
        <v>45548</v>
      </c>
      <c r="R9135" s="14" t="s">
        <v>46</v>
      </c>
      <c r="S9135" s="9" t="s">
        <v>45549</v>
      </c>
      <c r="T9135" s="9" t="s">
        <v>5661</v>
      </c>
    </row>
    <row r="9136" customHeight="1" spans="1:20">
      <c r="A9136" s="10">
        <v>45225</v>
      </c>
      <c r="B9136" s="9" t="s">
        <v>45550</v>
      </c>
      <c r="C9136" s="9" t="s">
        <v>50</v>
      </c>
      <c r="D9136" s="14" t="s">
        <v>22</v>
      </c>
      <c r="E9136" s="9" t="s">
        <v>45551</v>
      </c>
      <c r="F9136" s="9" t="s">
        <v>45552</v>
      </c>
      <c r="G9136" s="14" t="s">
        <v>82</v>
      </c>
      <c r="H9136" s="14" t="s">
        <v>110</v>
      </c>
      <c r="I9136" s="14" t="s">
        <v>54</v>
      </c>
      <c r="J9136" s="14" t="s">
        <v>27</v>
      </c>
      <c r="K9136" s="14" t="s">
        <v>28</v>
      </c>
      <c r="L9136" s="14" t="s">
        <v>43</v>
      </c>
      <c r="M9136" s="9" t="s">
        <v>30</v>
      </c>
      <c r="N9136" s="9" t="s">
        <v>31</v>
      </c>
      <c r="O9136" s="14" t="s">
        <v>32</v>
      </c>
      <c r="P9136" s="14" t="s">
        <v>22</v>
      </c>
      <c r="Q9136" s="14" t="s">
        <v>45553</v>
      </c>
      <c r="R9136" s="14" t="s">
        <v>56</v>
      </c>
      <c r="S9136" s="9" t="s">
        <v>45554</v>
      </c>
      <c r="T9136" s="9" t="s">
        <v>22</v>
      </c>
    </row>
    <row r="9137" customHeight="1" spans="1:20">
      <c r="A9137" s="10">
        <v>45225</v>
      </c>
      <c r="B9137" s="9" t="s">
        <v>45555</v>
      </c>
      <c r="C9137" s="9" t="s">
        <v>6126</v>
      </c>
      <c r="D9137" s="14" t="s">
        <v>22</v>
      </c>
      <c r="E9137" s="9" t="s">
        <v>45556</v>
      </c>
      <c r="F9137" s="9" t="s">
        <v>45557</v>
      </c>
      <c r="G9137" s="14" t="s">
        <v>25</v>
      </c>
      <c r="H9137" s="14" t="s">
        <v>22</v>
      </c>
      <c r="I9137" s="14" t="s">
        <v>880</v>
      </c>
      <c r="J9137" s="14" t="s">
        <v>27</v>
      </c>
      <c r="K9137" s="14" t="s">
        <v>28</v>
      </c>
      <c r="L9137" s="14" t="s">
        <v>43</v>
      </c>
      <c r="M9137" s="9" t="s">
        <v>30</v>
      </c>
      <c r="N9137" s="9" t="s">
        <v>743</v>
      </c>
      <c r="O9137" s="14" t="s">
        <v>32</v>
      </c>
      <c r="P9137" s="14" t="s">
        <v>22</v>
      </c>
      <c r="Q9137" s="14" t="s">
        <v>45558</v>
      </c>
      <c r="R9137" s="14" t="s">
        <v>46</v>
      </c>
      <c r="S9137" s="9" t="s">
        <v>45559</v>
      </c>
      <c r="T9137" s="9" t="s">
        <v>22</v>
      </c>
    </row>
    <row r="9138" customHeight="1" spans="1:20">
      <c r="A9138" s="10">
        <v>45224</v>
      </c>
      <c r="B9138" s="9" t="s">
        <v>45560</v>
      </c>
      <c r="C9138" s="9" t="s">
        <v>50</v>
      </c>
      <c r="D9138" s="14" t="s">
        <v>22</v>
      </c>
      <c r="E9138" s="9" t="s">
        <v>45561</v>
      </c>
      <c r="F9138" s="9" t="s">
        <v>45562</v>
      </c>
      <c r="G9138" s="14" t="s">
        <v>130</v>
      </c>
      <c r="H9138" s="14" t="s">
        <v>22</v>
      </c>
      <c r="I9138" s="14" t="s">
        <v>1713</v>
      </c>
      <c r="J9138" s="14" t="s">
        <v>27</v>
      </c>
      <c r="K9138" s="14" t="s">
        <v>28</v>
      </c>
      <c r="L9138" s="14" t="s">
        <v>43</v>
      </c>
      <c r="M9138" s="9" t="s">
        <v>30</v>
      </c>
      <c r="N9138" s="9" t="s">
        <v>31</v>
      </c>
      <c r="O9138" s="14" t="s">
        <v>32</v>
      </c>
      <c r="P9138" s="14" t="s">
        <v>22</v>
      </c>
      <c r="Q9138" s="14" t="s">
        <v>45563</v>
      </c>
      <c r="R9138" s="14" t="s">
        <v>56</v>
      </c>
      <c r="S9138" s="9" t="s">
        <v>45564</v>
      </c>
      <c r="T9138" s="9" t="s">
        <v>22</v>
      </c>
    </row>
    <row r="9139" customHeight="1" spans="1:20">
      <c r="A9139" s="10">
        <v>45223</v>
      </c>
      <c r="B9139" s="15" t="s">
        <v>45565</v>
      </c>
      <c r="C9139" s="15" t="s">
        <v>50</v>
      </c>
      <c r="D9139" s="16" t="s">
        <v>22</v>
      </c>
      <c r="E9139" s="15" t="s">
        <v>45566</v>
      </c>
      <c r="F9139" s="15" t="s">
        <v>45567</v>
      </c>
      <c r="G9139" s="16" t="s">
        <v>336</v>
      </c>
      <c r="H9139" s="16" t="s">
        <v>22</v>
      </c>
      <c r="I9139" s="16" t="s">
        <v>75</v>
      </c>
      <c r="J9139" s="16" t="s">
        <v>27</v>
      </c>
      <c r="K9139" s="16" t="s">
        <v>28</v>
      </c>
      <c r="L9139" s="16" t="s">
        <v>43</v>
      </c>
      <c r="M9139" s="15" t="s">
        <v>44</v>
      </c>
      <c r="N9139" s="15" t="s">
        <v>31</v>
      </c>
      <c r="O9139" s="16" t="s">
        <v>32</v>
      </c>
      <c r="P9139" s="16" t="s">
        <v>22</v>
      </c>
      <c r="Q9139" s="16" t="s">
        <v>45568</v>
      </c>
      <c r="R9139" s="16" t="s">
        <v>56</v>
      </c>
      <c r="S9139" s="15" t="s">
        <v>45569</v>
      </c>
      <c r="T9139" s="15" t="s">
        <v>22</v>
      </c>
    </row>
    <row r="9140" customHeight="1" spans="1:20">
      <c r="A9140" s="10">
        <v>45224</v>
      </c>
      <c r="B9140" s="9" t="s">
        <v>45570</v>
      </c>
      <c r="C9140" s="9" t="s">
        <v>45571</v>
      </c>
      <c r="D9140" s="14" t="s">
        <v>22</v>
      </c>
      <c r="E9140" s="9" t="s">
        <v>39888</v>
      </c>
      <c r="F9140" s="9" t="s">
        <v>39889</v>
      </c>
      <c r="G9140" s="14" t="s">
        <v>41</v>
      </c>
      <c r="H9140" s="14" t="s">
        <v>22</v>
      </c>
      <c r="I9140" s="14" t="s">
        <v>104</v>
      </c>
      <c r="J9140" s="14" t="s">
        <v>27</v>
      </c>
      <c r="K9140" s="14" t="s">
        <v>28</v>
      </c>
      <c r="L9140" s="14" t="s">
        <v>43</v>
      </c>
      <c r="M9140" s="9" t="s">
        <v>30</v>
      </c>
      <c r="N9140" s="9" t="s">
        <v>743</v>
      </c>
      <c r="O9140" s="14" t="s">
        <v>32</v>
      </c>
      <c r="P9140" s="14" t="s">
        <v>22</v>
      </c>
      <c r="Q9140" s="14" t="s">
        <v>45572</v>
      </c>
      <c r="R9140" s="14" t="s">
        <v>46</v>
      </c>
      <c r="S9140" s="9" t="s">
        <v>45573</v>
      </c>
      <c r="T9140" s="9" t="s">
        <v>45574</v>
      </c>
    </row>
    <row r="9141" customHeight="1" spans="1:20">
      <c r="A9141" s="10">
        <v>45223</v>
      </c>
      <c r="B9141" s="15" t="s">
        <v>45575</v>
      </c>
      <c r="C9141" s="15" t="s">
        <v>6506</v>
      </c>
      <c r="D9141" s="16" t="s">
        <v>22</v>
      </c>
      <c r="E9141" s="15" t="s">
        <v>45576</v>
      </c>
      <c r="F9141" s="15" t="s">
        <v>45577</v>
      </c>
      <c r="G9141" s="16" t="s">
        <v>247</v>
      </c>
      <c r="H9141" s="16" t="s">
        <v>22</v>
      </c>
      <c r="I9141" s="16" t="s">
        <v>207</v>
      </c>
      <c r="J9141" s="16" t="s">
        <v>27</v>
      </c>
      <c r="K9141" s="16" t="s">
        <v>28</v>
      </c>
      <c r="L9141" s="16" t="s">
        <v>43</v>
      </c>
      <c r="M9141" s="15" t="s">
        <v>30</v>
      </c>
      <c r="N9141" s="15" t="s">
        <v>208</v>
      </c>
      <c r="O9141" s="16" t="s">
        <v>32</v>
      </c>
      <c r="P9141" s="16" t="s">
        <v>22</v>
      </c>
      <c r="Q9141" s="16" t="s">
        <v>45578</v>
      </c>
      <c r="R9141" s="16" t="s">
        <v>46</v>
      </c>
      <c r="S9141" s="15" t="s">
        <v>45579</v>
      </c>
      <c r="T9141" s="15" t="s">
        <v>22</v>
      </c>
    </row>
    <row r="9142" customHeight="1" spans="1:20">
      <c r="A9142" s="10">
        <v>45223</v>
      </c>
      <c r="B9142" s="15" t="s">
        <v>45580</v>
      </c>
      <c r="C9142" s="15" t="s">
        <v>204</v>
      </c>
      <c r="D9142" s="16" t="s">
        <v>22</v>
      </c>
      <c r="E9142" s="15" t="s">
        <v>45581</v>
      </c>
      <c r="F9142" s="15" t="s">
        <v>45582</v>
      </c>
      <c r="G9142" s="16" t="s">
        <v>336</v>
      </c>
      <c r="H9142" s="16" t="s">
        <v>22</v>
      </c>
      <c r="I9142" s="16" t="s">
        <v>576</v>
      </c>
      <c r="J9142" s="16" t="s">
        <v>27</v>
      </c>
      <c r="K9142" s="16" t="s">
        <v>28</v>
      </c>
      <c r="L9142" s="16" t="s">
        <v>43</v>
      </c>
      <c r="M9142" s="15" t="s">
        <v>44</v>
      </c>
      <c r="N9142" s="15" t="s">
        <v>208</v>
      </c>
      <c r="O9142" s="16" t="s">
        <v>32</v>
      </c>
      <c r="P9142" s="16" t="s">
        <v>22</v>
      </c>
      <c r="Q9142" s="16" t="s">
        <v>45583</v>
      </c>
      <c r="R9142" s="16" t="s">
        <v>56</v>
      </c>
      <c r="S9142" s="15" t="s">
        <v>45584</v>
      </c>
      <c r="T9142" s="15" t="s">
        <v>22</v>
      </c>
    </row>
    <row r="9143" customHeight="1" spans="1:20">
      <c r="A9143" s="10">
        <v>45223</v>
      </c>
      <c r="B9143" s="15" t="s">
        <v>45585</v>
      </c>
      <c r="C9143" s="15" t="s">
        <v>185</v>
      </c>
      <c r="D9143" s="16" t="s">
        <v>22</v>
      </c>
      <c r="E9143" s="15" t="s">
        <v>45586</v>
      </c>
      <c r="F9143" s="15" t="s">
        <v>45587</v>
      </c>
      <c r="G9143" s="16" t="s">
        <v>69</v>
      </c>
      <c r="H9143" s="16" t="s">
        <v>22</v>
      </c>
      <c r="I9143" s="16" t="s">
        <v>83</v>
      </c>
      <c r="J9143" s="16" t="s">
        <v>27</v>
      </c>
      <c r="K9143" s="16" t="s">
        <v>28</v>
      </c>
      <c r="L9143" s="16" t="s">
        <v>43</v>
      </c>
      <c r="M9143" s="15" t="s">
        <v>44</v>
      </c>
      <c r="N9143" s="15" t="s">
        <v>31</v>
      </c>
      <c r="O9143" s="16" t="s">
        <v>32</v>
      </c>
      <c r="P9143" s="16" t="s">
        <v>22</v>
      </c>
      <c r="Q9143" s="16" t="s">
        <v>45588</v>
      </c>
      <c r="R9143" s="16" t="s">
        <v>56</v>
      </c>
      <c r="S9143" s="15" t="s">
        <v>45589</v>
      </c>
      <c r="T9143" s="15" t="s">
        <v>22</v>
      </c>
    </row>
    <row r="9144" customHeight="1" spans="1:20">
      <c r="A9144" s="10">
        <v>45222</v>
      </c>
      <c r="B9144" s="9" t="s">
        <v>45590</v>
      </c>
      <c r="C9144" s="9" t="s">
        <v>5629</v>
      </c>
      <c r="D9144" s="14" t="s">
        <v>22</v>
      </c>
      <c r="E9144" s="9" t="s">
        <v>45591</v>
      </c>
      <c r="F9144" s="9" t="s">
        <v>45592</v>
      </c>
      <c r="G9144" s="14" t="s">
        <v>82</v>
      </c>
      <c r="H9144" s="14" t="s">
        <v>22</v>
      </c>
      <c r="I9144" s="14" t="s">
        <v>5632</v>
      </c>
      <c r="J9144" s="14" t="s">
        <v>27</v>
      </c>
      <c r="K9144" s="14" t="s">
        <v>28</v>
      </c>
      <c r="L9144" s="14" t="s">
        <v>43</v>
      </c>
      <c r="M9144" s="9" t="s">
        <v>169</v>
      </c>
      <c r="N9144" s="9" t="s">
        <v>5633</v>
      </c>
      <c r="O9144" s="14" t="s">
        <v>32</v>
      </c>
      <c r="P9144" s="14" t="s">
        <v>22</v>
      </c>
      <c r="Q9144" s="14" t="s">
        <v>45593</v>
      </c>
      <c r="R9144" s="14" t="s">
        <v>168</v>
      </c>
      <c r="S9144" s="9" t="s">
        <v>45594</v>
      </c>
      <c r="T9144" s="9" t="s">
        <v>5636</v>
      </c>
    </row>
    <row r="9145" customHeight="1" spans="1:20">
      <c r="A9145" s="10">
        <v>45222</v>
      </c>
      <c r="B9145" s="9" t="s">
        <v>45595</v>
      </c>
      <c r="C9145" s="9" t="s">
        <v>783</v>
      </c>
      <c r="D9145" s="14" t="s">
        <v>22</v>
      </c>
      <c r="E9145" s="9" t="s">
        <v>45596</v>
      </c>
      <c r="F9145" s="9" t="s">
        <v>45597</v>
      </c>
      <c r="G9145" s="14" t="s">
        <v>25</v>
      </c>
      <c r="H9145" s="14" t="s">
        <v>110</v>
      </c>
      <c r="I9145" s="14" t="s">
        <v>104</v>
      </c>
      <c r="J9145" s="14" t="s">
        <v>27</v>
      </c>
      <c r="K9145" s="14" t="s">
        <v>28</v>
      </c>
      <c r="L9145" s="14" t="s">
        <v>43</v>
      </c>
      <c r="M9145" s="9" t="s">
        <v>30</v>
      </c>
      <c r="N9145" s="9" t="s">
        <v>743</v>
      </c>
      <c r="O9145" s="14" t="s">
        <v>32</v>
      </c>
      <c r="P9145" s="14" t="s">
        <v>22</v>
      </c>
      <c r="Q9145" s="14" t="s">
        <v>45598</v>
      </c>
      <c r="R9145" s="14" t="s">
        <v>46</v>
      </c>
      <c r="S9145" s="9" t="s">
        <v>45599</v>
      </c>
      <c r="T9145" s="9" t="s">
        <v>45600</v>
      </c>
    </row>
    <row r="9146" customHeight="1" spans="1:20">
      <c r="A9146" s="10">
        <v>45223</v>
      </c>
      <c r="B9146" s="15" t="s">
        <v>45601</v>
      </c>
      <c r="C9146" s="15" t="s">
        <v>7563</v>
      </c>
      <c r="D9146" s="16" t="s">
        <v>22</v>
      </c>
      <c r="E9146" s="15" t="s">
        <v>45602</v>
      </c>
      <c r="F9146" s="15" t="s">
        <v>45603</v>
      </c>
      <c r="G9146" s="16" t="s">
        <v>53</v>
      </c>
      <c r="H9146" s="16" t="s">
        <v>22</v>
      </c>
      <c r="I9146" s="16" t="s">
        <v>26</v>
      </c>
      <c r="J9146" s="16" t="s">
        <v>27</v>
      </c>
      <c r="K9146" s="16" t="s">
        <v>28</v>
      </c>
      <c r="L9146" s="16" t="s">
        <v>29</v>
      </c>
      <c r="M9146" s="15" t="s">
        <v>30</v>
      </c>
      <c r="N9146" s="15" t="s">
        <v>31</v>
      </c>
      <c r="O9146" s="16" t="s">
        <v>32</v>
      </c>
      <c r="P9146" s="16" t="s">
        <v>22</v>
      </c>
      <c r="Q9146" s="16" t="s">
        <v>45604</v>
      </c>
      <c r="R9146" s="16" t="s">
        <v>34</v>
      </c>
      <c r="S9146" s="15" t="s">
        <v>45605</v>
      </c>
      <c r="T9146" s="15" t="s">
        <v>22</v>
      </c>
    </row>
    <row r="9147" customHeight="1" spans="1:20">
      <c r="A9147" s="10">
        <v>45224</v>
      </c>
      <c r="B9147" s="9" t="s">
        <v>45606</v>
      </c>
      <c r="C9147" s="9" t="s">
        <v>50</v>
      </c>
      <c r="D9147" s="14" t="s">
        <v>22</v>
      </c>
      <c r="E9147" s="9" t="s">
        <v>45607</v>
      </c>
      <c r="F9147" s="9" t="s">
        <v>45608</v>
      </c>
      <c r="G9147" s="14" t="s">
        <v>69</v>
      </c>
      <c r="H9147" s="14" t="s">
        <v>22</v>
      </c>
      <c r="I9147" s="14" t="s">
        <v>315</v>
      </c>
      <c r="J9147" s="14" t="s">
        <v>27</v>
      </c>
      <c r="K9147" s="14" t="s">
        <v>28</v>
      </c>
      <c r="L9147" s="14" t="s">
        <v>43</v>
      </c>
      <c r="M9147" s="9" t="s">
        <v>44</v>
      </c>
      <c r="N9147" s="9" t="s">
        <v>31</v>
      </c>
      <c r="O9147" s="14" t="s">
        <v>32</v>
      </c>
      <c r="P9147" s="14" t="s">
        <v>22</v>
      </c>
      <c r="Q9147" s="14" t="s">
        <v>45609</v>
      </c>
      <c r="R9147" s="14" t="s">
        <v>56</v>
      </c>
      <c r="S9147" s="9" t="s">
        <v>45610</v>
      </c>
      <c r="T9147" s="9" t="s">
        <v>22</v>
      </c>
    </row>
    <row r="9148" customHeight="1" spans="1:20">
      <c r="A9148" s="10">
        <v>45224</v>
      </c>
      <c r="B9148" s="9" t="s">
        <v>45611</v>
      </c>
      <c r="C9148" s="9" t="s">
        <v>274</v>
      </c>
      <c r="D9148" s="14" t="s">
        <v>22</v>
      </c>
      <c r="E9148" s="9" t="s">
        <v>45612</v>
      </c>
      <c r="F9148" s="9" t="s">
        <v>45613</v>
      </c>
      <c r="G9148" s="14" t="s">
        <v>130</v>
      </c>
      <c r="H9148" s="14" t="s">
        <v>22</v>
      </c>
      <c r="I9148" s="14" t="s">
        <v>931</v>
      </c>
      <c r="J9148" s="14" t="s">
        <v>27</v>
      </c>
      <c r="K9148" s="14" t="s">
        <v>28</v>
      </c>
      <c r="L9148" s="14" t="s">
        <v>43</v>
      </c>
      <c r="M9148" s="9" t="s">
        <v>30</v>
      </c>
      <c r="N9148" s="9" t="s">
        <v>208</v>
      </c>
      <c r="O9148" s="14" t="s">
        <v>32</v>
      </c>
      <c r="P9148" s="14" t="s">
        <v>22</v>
      </c>
      <c r="Q9148" s="14" t="s">
        <v>45614</v>
      </c>
      <c r="R9148" s="14" t="s">
        <v>56</v>
      </c>
      <c r="S9148" s="9" t="s">
        <v>45615</v>
      </c>
      <c r="T9148" s="9" t="s">
        <v>22</v>
      </c>
    </row>
    <row r="9149" customHeight="1" spans="1:20">
      <c r="A9149" s="10">
        <v>45223</v>
      </c>
      <c r="B9149" s="15" t="s">
        <v>45616</v>
      </c>
      <c r="C9149" s="15" t="s">
        <v>783</v>
      </c>
      <c r="D9149" s="16" t="s">
        <v>22</v>
      </c>
      <c r="E9149" s="15" t="s">
        <v>45617</v>
      </c>
      <c r="F9149" s="15" t="s">
        <v>45618</v>
      </c>
      <c r="G9149" s="16" t="s">
        <v>82</v>
      </c>
      <c r="H9149" s="16" t="s">
        <v>110</v>
      </c>
      <c r="I9149" s="16" t="s">
        <v>701</v>
      </c>
      <c r="J9149" s="16" t="s">
        <v>27</v>
      </c>
      <c r="K9149" s="16" t="s">
        <v>28</v>
      </c>
      <c r="L9149" s="16" t="s">
        <v>43</v>
      </c>
      <c r="M9149" s="15" t="s">
        <v>169</v>
      </c>
      <c r="N9149" s="15" t="s">
        <v>743</v>
      </c>
      <c r="O9149" s="16" t="s">
        <v>32</v>
      </c>
      <c r="P9149" s="16" t="s">
        <v>22</v>
      </c>
      <c r="Q9149" s="16" t="s">
        <v>45619</v>
      </c>
      <c r="R9149" s="16" t="s">
        <v>46</v>
      </c>
      <c r="S9149" s="15" t="s">
        <v>45620</v>
      </c>
      <c r="T9149" s="15" t="s">
        <v>45621</v>
      </c>
    </row>
    <row r="9150" customHeight="1" spans="1:20">
      <c r="A9150" s="10">
        <v>45224</v>
      </c>
      <c r="B9150" s="9" t="s">
        <v>45622</v>
      </c>
      <c r="C9150" s="9" t="s">
        <v>50</v>
      </c>
      <c r="D9150" s="14" t="s">
        <v>22</v>
      </c>
      <c r="E9150" s="9" t="s">
        <v>45623</v>
      </c>
      <c r="F9150" s="9" t="s">
        <v>45624</v>
      </c>
      <c r="G9150" s="14" t="s">
        <v>130</v>
      </c>
      <c r="H9150" s="14" t="s">
        <v>418</v>
      </c>
      <c r="I9150" s="14" t="s">
        <v>104</v>
      </c>
      <c r="J9150" s="14" t="s">
        <v>27</v>
      </c>
      <c r="K9150" s="14" t="s">
        <v>28</v>
      </c>
      <c r="L9150" s="14" t="s">
        <v>43</v>
      </c>
      <c r="M9150" s="9" t="s">
        <v>44</v>
      </c>
      <c r="N9150" s="9" t="s">
        <v>31</v>
      </c>
      <c r="O9150" s="14" t="s">
        <v>32</v>
      </c>
      <c r="P9150" s="14" t="s">
        <v>22</v>
      </c>
      <c r="Q9150" s="14" t="s">
        <v>45625</v>
      </c>
      <c r="R9150" s="14" t="s">
        <v>56</v>
      </c>
      <c r="S9150" s="9" t="s">
        <v>45626</v>
      </c>
      <c r="T9150" s="9" t="s">
        <v>22</v>
      </c>
    </row>
    <row r="9151" customHeight="1" spans="1:20">
      <c r="A9151" s="10">
        <v>45222</v>
      </c>
      <c r="B9151" s="9" t="s">
        <v>45627</v>
      </c>
      <c r="C9151" s="9" t="s">
        <v>5629</v>
      </c>
      <c r="D9151" s="14" t="s">
        <v>22</v>
      </c>
      <c r="E9151" s="9" t="s">
        <v>45628</v>
      </c>
      <c r="F9151" s="9" t="s">
        <v>45629</v>
      </c>
      <c r="G9151" s="14" t="s">
        <v>82</v>
      </c>
      <c r="H9151" s="14" t="s">
        <v>96</v>
      </c>
      <c r="I9151" s="14" t="s">
        <v>5632</v>
      </c>
      <c r="J9151" s="14" t="s">
        <v>27</v>
      </c>
      <c r="K9151" s="14" t="s">
        <v>28</v>
      </c>
      <c r="L9151" s="14" t="s">
        <v>43</v>
      </c>
      <c r="M9151" s="9" t="s">
        <v>169</v>
      </c>
      <c r="N9151" s="9" t="s">
        <v>5633</v>
      </c>
      <c r="O9151" s="14" t="s">
        <v>32</v>
      </c>
      <c r="P9151" s="14" t="s">
        <v>22</v>
      </c>
      <c r="Q9151" s="14" t="s">
        <v>45630</v>
      </c>
      <c r="R9151" s="14" t="s">
        <v>168</v>
      </c>
      <c r="S9151" s="9" t="s">
        <v>45631</v>
      </c>
      <c r="T9151" s="9" t="s">
        <v>5655</v>
      </c>
    </row>
    <row r="9152" customHeight="1" spans="1:20">
      <c r="A9152" s="10">
        <v>45222</v>
      </c>
      <c r="B9152" s="9" t="s">
        <v>45632</v>
      </c>
      <c r="C9152" s="9" t="s">
        <v>6023</v>
      </c>
      <c r="D9152" s="14" t="s">
        <v>22</v>
      </c>
      <c r="E9152" s="9" t="s">
        <v>45633</v>
      </c>
      <c r="F9152" s="9" t="s">
        <v>45634</v>
      </c>
      <c r="G9152" s="14" t="s">
        <v>82</v>
      </c>
      <c r="H9152" s="14" t="s">
        <v>540</v>
      </c>
      <c r="I9152" s="14" t="s">
        <v>168</v>
      </c>
      <c r="J9152" s="14" t="s">
        <v>27</v>
      </c>
      <c r="K9152" s="14" t="s">
        <v>28</v>
      </c>
      <c r="L9152" s="14" t="s">
        <v>43</v>
      </c>
      <c r="M9152" s="9" t="s">
        <v>6026</v>
      </c>
      <c r="N9152" s="9" t="s">
        <v>5633</v>
      </c>
      <c r="O9152" s="14" t="s">
        <v>32</v>
      </c>
      <c r="P9152" s="14" t="s">
        <v>22</v>
      </c>
      <c r="Q9152" s="14" t="s">
        <v>45635</v>
      </c>
      <c r="R9152" s="14" t="s">
        <v>168</v>
      </c>
      <c r="S9152" s="9" t="s">
        <v>45636</v>
      </c>
      <c r="T9152" s="9" t="s">
        <v>5649</v>
      </c>
    </row>
    <row r="9153" customHeight="1" spans="1:20">
      <c r="A9153" s="10">
        <v>45222</v>
      </c>
      <c r="B9153" s="9" t="s">
        <v>45637</v>
      </c>
      <c r="C9153" s="9" t="s">
        <v>50</v>
      </c>
      <c r="D9153" s="14" t="s">
        <v>22</v>
      </c>
      <c r="E9153" s="9" t="s">
        <v>45638</v>
      </c>
      <c r="F9153" s="9" t="s">
        <v>45639</v>
      </c>
      <c r="G9153" s="14" t="s">
        <v>41</v>
      </c>
      <c r="H9153" s="14" t="s">
        <v>22</v>
      </c>
      <c r="I9153" s="14" t="s">
        <v>131</v>
      </c>
      <c r="J9153" s="14" t="s">
        <v>27</v>
      </c>
      <c r="K9153" s="14" t="s">
        <v>28</v>
      </c>
      <c r="L9153" s="14" t="s">
        <v>43</v>
      </c>
      <c r="M9153" s="9" t="s">
        <v>30</v>
      </c>
      <c r="N9153" s="9" t="s">
        <v>31</v>
      </c>
      <c r="O9153" s="14" t="s">
        <v>32</v>
      </c>
      <c r="P9153" s="14" t="s">
        <v>22</v>
      </c>
      <c r="Q9153" s="14" t="s">
        <v>45640</v>
      </c>
      <c r="R9153" s="14" t="s">
        <v>56</v>
      </c>
      <c r="S9153" s="9" t="s">
        <v>45641</v>
      </c>
      <c r="T9153" s="9" t="s">
        <v>22</v>
      </c>
    </row>
    <row r="9154" customHeight="1" spans="1:20">
      <c r="A9154" s="10">
        <v>45223</v>
      </c>
      <c r="B9154" s="15" t="s">
        <v>45642</v>
      </c>
      <c r="C9154" s="15" t="s">
        <v>6717</v>
      </c>
      <c r="D9154" s="16" t="s">
        <v>22</v>
      </c>
      <c r="E9154" s="15" t="s">
        <v>45643</v>
      </c>
      <c r="F9154" s="15" t="s">
        <v>45644</v>
      </c>
      <c r="G9154" s="16" t="s">
        <v>69</v>
      </c>
      <c r="H9154" s="16" t="s">
        <v>22</v>
      </c>
      <c r="I9154" s="16" t="s">
        <v>26</v>
      </c>
      <c r="J9154" s="16" t="s">
        <v>27</v>
      </c>
      <c r="K9154" s="16" t="s">
        <v>195</v>
      </c>
      <c r="L9154" s="16" t="s">
        <v>29</v>
      </c>
      <c r="M9154" s="15" t="s">
        <v>30</v>
      </c>
      <c r="N9154" s="15" t="s">
        <v>31</v>
      </c>
      <c r="O9154" s="16" t="s">
        <v>32</v>
      </c>
      <c r="P9154" s="16" t="s">
        <v>22</v>
      </c>
      <c r="Q9154" s="16" t="s">
        <v>45645</v>
      </c>
      <c r="R9154" s="16" t="s">
        <v>34</v>
      </c>
      <c r="S9154" s="15" t="s">
        <v>45646</v>
      </c>
      <c r="T9154" s="15" t="s">
        <v>22</v>
      </c>
    </row>
    <row r="9155" customHeight="1" spans="1:20">
      <c r="A9155" s="10">
        <v>45224</v>
      </c>
      <c r="B9155" s="9" t="s">
        <v>45647</v>
      </c>
      <c r="C9155" s="9" t="s">
        <v>274</v>
      </c>
      <c r="D9155" s="14" t="s">
        <v>22</v>
      </c>
      <c r="E9155" s="9" t="s">
        <v>22933</v>
      </c>
      <c r="F9155" s="9" t="s">
        <v>22934</v>
      </c>
      <c r="G9155" s="14" t="s">
        <v>336</v>
      </c>
      <c r="H9155" s="14" t="s">
        <v>22</v>
      </c>
      <c r="I9155" s="14" t="s">
        <v>214</v>
      </c>
      <c r="J9155" s="14" t="s">
        <v>27</v>
      </c>
      <c r="K9155" s="14" t="s">
        <v>28</v>
      </c>
      <c r="L9155" s="14" t="s">
        <v>43</v>
      </c>
      <c r="M9155" s="9" t="s">
        <v>30</v>
      </c>
      <c r="N9155" s="9" t="s">
        <v>208</v>
      </c>
      <c r="O9155" s="14" t="s">
        <v>32</v>
      </c>
      <c r="P9155" s="14" t="s">
        <v>22</v>
      </c>
      <c r="Q9155" s="14" t="s">
        <v>45648</v>
      </c>
      <c r="R9155" s="14" t="s">
        <v>56</v>
      </c>
      <c r="S9155" s="20" t="s">
        <v>45649</v>
      </c>
      <c r="T9155" s="9" t="s">
        <v>22</v>
      </c>
    </row>
    <row r="9156" customHeight="1" spans="1:20">
      <c r="A9156" s="10">
        <v>45224</v>
      </c>
      <c r="B9156" s="9" t="s">
        <v>45650</v>
      </c>
      <c r="C9156" s="9" t="s">
        <v>783</v>
      </c>
      <c r="D9156" s="14" t="s">
        <v>22</v>
      </c>
      <c r="E9156" s="9" t="s">
        <v>45651</v>
      </c>
      <c r="F9156" s="9" t="s">
        <v>45652</v>
      </c>
      <c r="G9156" s="14" t="s">
        <v>82</v>
      </c>
      <c r="H9156" s="14" t="s">
        <v>22</v>
      </c>
      <c r="I9156" s="14" t="s">
        <v>168</v>
      </c>
      <c r="J9156" s="14" t="s">
        <v>27</v>
      </c>
      <c r="K9156" s="14" t="s">
        <v>195</v>
      </c>
      <c r="L9156" s="14" t="s">
        <v>22</v>
      </c>
      <c r="M9156" s="9" t="s">
        <v>169</v>
      </c>
      <c r="N9156" s="9" t="s">
        <v>743</v>
      </c>
      <c r="O9156" s="14" t="s">
        <v>32</v>
      </c>
      <c r="P9156" s="14" t="s">
        <v>22</v>
      </c>
      <c r="Q9156" s="14" t="s">
        <v>45653</v>
      </c>
      <c r="R9156" s="14" t="s">
        <v>46</v>
      </c>
      <c r="S9156" s="9" t="s">
        <v>45654</v>
      </c>
      <c r="T9156" s="9" t="s">
        <v>45655</v>
      </c>
    </row>
    <row r="9157" customHeight="1" spans="1:20">
      <c r="A9157" s="10">
        <v>45222</v>
      </c>
      <c r="B9157" s="9" t="s">
        <v>45656</v>
      </c>
      <c r="C9157" s="9" t="s">
        <v>274</v>
      </c>
      <c r="D9157" s="14" t="s">
        <v>22</v>
      </c>
      <c r="E9157" s="9" t="s">
        <v>45657</v>
      </c>
      <c r="F9157" s="9" t="s">
        <v>45658</v>
      </c>
      <c r="G9157" s="14" t="s">
        <v>130</v>
      </c>
      <c r="H9157" s="14" t="s">
        <v>110</v>
      </c>
      <c r="I9157" s="14" t="s">
        <v>162</v>
      </c>
      <c r="J9157" s="14" t="s">
        <v>27</v>
      </c>
      <c r="K9157" s="14" t="s">
        <v>28</v>
      </c>
      <c r="L9157" s="14" t="s">
        <v>43</v>
      </c>
      <c r="M9157" s="9" t="s">
        <v>30</v>
      </c>
      <c r="N9157" s="9" t="s">
        <v>208</v>
      </c>
      <c r="O9157" s="14" t="s">
        <v>32</v>
      </c>
      <c r="P9157" s="14" t="s">
        <v>22</v>
      </c>
      <c r="Q9157" s="14" t="s">
        <v>45659</v>
      </c>
      <c r="R9157" s="14" t="s">
        <v>56</v>
      </c>
      <c r="S9157" s="9" t="s">
        <v>45660</v>
      </c>
      <c r="T9157" s="9" t="s">
        <v>22</v>
      </c>
    </row>
    <row r="9158" customHeight="1" spans="1:20">
      <c r="A9158" s="10">
        <v>45223</v>
      </c>
      <c r="B9158" s="15" t="s">
        <v>45661</v>
      </c>
      <c r="C9158" s="15" t="s">
        <v>274</v>
      </c>
      <c r="D9158" s="16" t="s">
        <v>22</v>
      </c>
      <c r="E9158" s="15" t="s">
        <v>45662</v>
      </c>
      <c r="F9158" s="15" t="s">
        <v>45663</v>
      </c>
      <c r="G9158" s="16" t="s">
        <v>130</v>
      </c>
      <c r="H9158" s="16" t="s">
        <v>22</v>
      </c>
      <c r="I9158" s="16" t="s">
        <v>42</v>
      </c>
      <c r="J9158" s="16" t="s">
        <v>27</v>
      </c>
      <c r="K9158" s="16" t="s">
        <v>28</v>
      </c>
      <c r="L9158" s="16" t="s">
        <v>43</v>
      </c>
      <c r="M9158" s="15" t="s">
        <v>30</v>
      </c>
      <c r="N9158" s="15" t="s">
        <v>208</v>
      </c>
      <c r="O9158" s="16" t="s">
        <v>32</v>
      </c>
      <c r="P9158" s="16" t="s">
        <v>22</v>
      </c>
      <c r="Q9158" s="16" t="s">
        <v>45664</v>
      </c>
      <c r="R9158" s="16" t="s">
        <v>56</v>
      </c>
      <c r="S9158" s="15" t="s">
        <v>45665</v>
      </c>
      <c r="T9158" s="15" t="s">
        <v>22</v>
      </c>
    </row>
    <row r="9159" customHeight="1" spans="1:20">
      <c r="A9159" s="10">
        <v>45224</v>
      </c>
      <c r="B9159" s="9" t="s">
        <v>45666</v>
      </c>
      <c r="C9159" s="9" t="s">
        <v>783</v>
      </c>
      <c r="D9159" s="14" t="s">
        <v>22</v>
      </c>
      <c r="E9159" s="9" t="s">
        <v>45667</v>
      </c>
      <c r="F9159" s="9" t="s">
        <v>45668</v>
      </c>
      <c r="G9159" s="14" t="s">
        <v>82</v>
      </c>
      <c r="H9159" s="14" t="s">
        <v>22</v>
      </c>
      <c r="I9159" s="14" t="s">
        <v>448</v>
      </c>
      <c r="J9159" s="14" t="s">
        <v>27</v>
      </c>
      <c r="K9159" s="14" t="s">
        <v>28</v>
      </c>
      <c r="L9159" s="14" t="s">
        <v>43</v>
      </c>
      <c r="M9159" s="9" t="s">
        <v>169</v>
      </c>
      <c r="N9159" s="9" t="s">
        <v>743</v>
      </c>
      <c r="O9159" s="14" t="s">
        <v>32</v>
      </c>
      <c r="P9159" s="14" t="s">
        <v>22</v>
      </c>
      <c r="Q9159" s="14" t="s">
        <v>45669</v>
      </c>
      <c r="R9159" s="14" t="s">
        <v>46</v>
      </c>
      <c r="S9159" s="9" t="s">
        <v>45670</v>
      </c>
      <c r="T9159" s="9" t="s">
        <v>45671</v>
      </c>
    </row>
    <row r="9160" customHeight="1" spans="1:20">
      <c r="A9160" s="10">
        <v>45223</v>
      </c>
      <c r="B9160" s="15" t="s">
        <v>45672</v>
      </c>
      <c r="C9160" s="15" t="s">
        <v>50</v>
      </c>
      <c r="D9160" s="16" t="s">
        <v>22</v>
      </c>
      <c r="E9160" s="15" t="s">
        <v>27497</v>
      </c>
      <c r="F9160" s="15" t="s">
        <v>27498</v>
      </c>
      <c r="G9160" s="16" t="s">
        <v>82</v>
      </c>
      <c r="H9160" s="16" t="s">
        <v>22</v>
      </c>
      <c r="I9160" s="16" t="s">
        <v>70</v>
      </c>
      <c r="J9160" s="16" t="s">
        <v>27</v>
      </c>
      <c r="K9160" s="16" t="s">
        <v>28</v>
      </c>
      <c r="L9160" s="16" t="s">
        <v>43</v>
      </c>
      <c r="M9160" s="15" t="s">
        <v>44</v>
      </c>
      <c r="N9160" s="15" t="s">
        <v>31</v>
      </c>
      <c r="O9160" s="16" t="s">
        <v>32</v>
      </c>
      <c r="P9160" s="16" t="s">
        <v>22</v>
      </c>
      <c r="Q9160" s="16" t="s">
        <v>45673</v>
      </c>
      <c r="R9160" s="16" t="s">
        <v>56</v>
      </c>
      <c r="S9160" s="15" t="s">
        <v>45674</v>
      </c>
      <c r="T9160" s="15" t="s">
        <v>22</v>
      </c>
    </row>
    <row r="9161" customHeight="1" spans="1:20">
      <c r="A9161" s="10">
        <v>45224</v>
      </c>
      <c r="B9161" s="9" t="s">
        <v>45675</v>
      </c>
      <c r="C9161" s="9" t="s">
        <v>783</v>
      </c>
      <c r="D9161" s="14" t="s">
        <v>22</v>
      </c>
      <c r="E9161" s="9" t="s">
        <v>45676</v>
      </c>
      <c r="F9161" s="9" t="s">
        <v>45677</v>
      </c>
      <c r="G9161" s="14" t="s">
        <v>82</v>
      </c>
      <c r="H9161" s="14" t="s">
        <v>22</v>
      </c>
      <c r="I9161" s="14" t="s">
        <v>168</v>
      </c>
      <c r="J9161" s="14" t="s">
        <v>27</v>
      </c>
      <c r="K9161" s="14" t="s">
        <v>28</v>
      </c>
      <c r="L9161" s="14" t="s">
        <v>43</v>
      </c>
      <c r="M9161" s="9" t="s">
        <v>169</v>
      </c>
      <c r="N9161" s="9" t="s">
        <v>743</v>
      </c>
      <c r="O9161" s="14" t="s">
        <v>32</v>
      </c>
      <c r="P9161" s="14" t="s">
        <v>22</v>
      </c>
      <c r="Q9161" s="14" t="s">
        <v>45678</v>
      </c>
      <c r="R9161" s="14" t="s">
        <v>46</v>
      </c>
      <c r="S9161" s="9" t="s">
        <v>45679</v>
      </c>
      <c r="T9161" s="9" t="s">
        <v>45680</v>
      </c>
    </row>
    <row r="9162" customHeight="1" spans="1:20">
      <c r="A9162" s="10">
        <v>45225</v>
      </c>
      <c r="B9162" s="9" t="s">
        <v>45681</v>
      </c>
      <c r="C9162" s="9" t="s">
        <v>50</v>
      </c>
      <c r="D9162" s="14" t="s">
        <v>22</v>
      </c>
      <c r="E9162" s="9" t="s">
        <v>45682</v>
      </c>
      <c r="F9162" s="9" t="s">
        <v>45683</v>
      </c>
      <c r="G9162" s="14" t="s">
        <v>82</v>
      </c>
      <c r="H9162" s="14" t="s">
        <v>22</v>
      </c>
      <c r="I9162" s="14" t="s">
        <v>83</v>
      </c>
      <c r="J9162" s="14" t="s">
        <v>27</v>
      </c>
      <c r="K9162" s="14" t="s">
        <v>28</v>
      </c>
      <c r="L9162" s="14" t="s">
        <v>43</v>
      </c>
      <c r="M9162" s="9" t="s">
        <v>44</v>
      </c>
      <c r="N9162" s="9" t="s">
        <v>31</v>
      </c>
      <c r="O9162" s="14" t="s">
        <v>32</v>
      </c>
      <c r="P9162" s="14" t="s">
        <v>22</v>
      </c>
      <c r="Q9162" s="14" t="s">
        <v>45684</v>
      </c>
      <c r="R9162" s="14" t="s">
        <v>56</v>
      </c>
      <c r="S9162" s="9" t="s">
        <v>45685</v>
      </c>
      <c r="T9162" s="9" t="s">
        <v>22</v>
      </c>
    </row>
    <row r="9163" customHeight="1" spans="1:20">
      <c r="A9163" s="10">
        <v>45225</v>
      </c>
      <c r="B9163" s="9" t="s">
        <v>45686</v>
      </c>
      <c r="C9163" s="9" t="s">
        <v>783</v>
      </c>
      <c r="D9163" s="14" t="s">
        <v>22</v>
      </c>
      <c r="E9163" s="9" t="s">
        <v>45687</v>
      </c>
      <c r="F9163" s="9" t="s">
        <v>45688</v>
      </c>
      <c r="G9163" s="14" t="s">
        <v>82</v>
      </c>
      <c r="H9163" s="14" t="s">
        <v>22</v>
      </c>
      <c r="I9163" s="14" t="s">
        <v>384</v>
      </c>
      <c r="J9163" s="14" t="s">
        <v>27</v>
      </c>
      <c r="K9163" s="14" t="s">
        <v>28</v>
      </c>
      <c r="L9163" s="14" t="s">
        <v>43</v>
      </c>
      <c r="M9163" s="9" t="s">
        <v>169</v>
      </c>
      <c r="N9163" s="9" t="s">
        <v>743</v>
      </c>
      <c r="O9163" s="14" t="s">
        <v>32</v>
      </c>
      <c r="P9163" s="14" t="s">
        <v>22</v>
      </c>
      <c r="Q9163" s="14" t="s">
        <v>45689</v>
      </c>
      <c r="R9163" s="14" t="s">
        <v>46</v>
      </c>
      <c r="S9163" s="9" t="s">
        <v>45690</v>
      </c>
      <c r="T9163" s="9" t="s">
        <v>45691</v>
      </c>
    </row>
    <row r="9164" customHeight="1" spans="1:20">
      <c r="A9164" s="10">
        <v>45225</v>
      </c>
      <c r="B9164" s="9" t="s">
        <v>45692</v>
      </c>
      <c r="C9164" s="9" t="s">
        <v>45693</v>
      </c>
      <c r="D9164" s="14" t="s">
        <v>22</v>
      </c>
      <c r="E9164" s="9" t="s">
        <v>45694</v>
      </c>
      <c r="F9164" s="9" t="s">
        <v>30756</v>
      </c>
      <c r="G9164" s="14" t="s">
        <v>41</v>
      </c>
      <c r="H9164" s="14" t="s">
        <v>22</v>
      </c>
      <c r="I9164" s="14" t="s">
        <v>168</v>
      </c>
      <c r="J9164" s="14" t="s">
        <v>27</v>
      </c>
      <c r="K9164" s="14" t="s">
        <v>28</v>
      </c>
      <c r="L9164" s="14" t="s">
        <v>43</v>
      </c>
      <c r="M9164" s="9" t="s">
        <v>30</v>
      </c>
      <c r="N9164" s="9" t="s">
        <v>743</v>
      </c>
      <c r="O9164" s="14" t="s">
        <v>32</v>
      </c>
      <c r="P9164" s="14" t="s">
        <v>22</v>
      </c>
      <c r="Q9164" s="14" t="s">
        <v>45695</v>
      </c>
      <c r="R9164" s="14" t="s">
        <v>46</v>
      </c>
      <c r="S9164" s="9" t="s">
        <v>45696</v>
      </c>
      <c r="T9164" s="9" t="s">
        <v>6054</v>
      </c>
    </row>
    <row r="9165" customHeight="1" spans="1:20">
      <c r="A9165" s="10">
        <v>45224</v>
      </c>
      <c r="B9165" s="9" t="s">
        <v>45697</v>
      </c>
      <c r="C9165" s="9" t="s">
        <v>45698</v>
      </c>
      <c r="D9165" s="14" t="s">
        <v>22</v>
      </c>
      <c r="E9165" s="9" t="s">
        <v>45699</v>
      </c>
      <c r="F9165" s="9" t="s">
        <v>22</v>
      </c>
      <c r="G9165" s="14" t="s">
        <v>22</v>
      </c>
      <c r="H9165" s="14" t="s">
        <v>22</v>
      </c>
      <c r="I9165" s="14" t="s">
        <v>168</v>
      </c>
      <c r="J9165" s="14" t="s">
        <v>27</v>
      </c>
      <c r="K9165" s="14" t="s">
        <v>28</v>
      </c>
      <c r="L9165" s="14" t="s">
        <v>43</v>
      </c>
      <c r="M9165" s="9" t="s">
        <v>169</v>
      </c>
      <c r="N9165" s="9" t="s">
        <v>743</v>
      </c>
      <c r="O9165" s="14" t="s">
        <v>32</v>
      </c>
      <c r="P9165" s="14" t="s">
        <v>22</v>
      </c>
      <c r="Q9165" s="14" t="s">
        <v>45700</v>
      </c>
      <c r="R9165" s="14" t="s">
        <v>46</v>
      </c>
      <c r="S9165" s="9" t="s">
        <v>45701</v>
      </c>
      <c r="T9165" s="9" t="s">
        <v>45702</v>
      </c>
    </row>
    <row r="9166" customHeight="1" spans="1:20">
      <c r="A9166" s="10">
        <v>45223</v>
      </c>
      <c r="B9166" s="15" t="s">
        <v>45703</v>
      </c>
      <c r="C9166" s="15" t="s">
        <v>393</v>
      </c>
      <c r="D9166" s="16" t="s">
        <v>22</v>
      </c>
      <c r="E9166" s="15" t="s">
        <v>45704</v>
      </c>
      <c r="F9166" s="15" t="s">
        <v>45705</v>
      </c>
      <c r="G9166" s="16" t="s">
        <v>130</v>
      </c>
      <c r="H9166" s="16" t="s">
        <v>22</v>
      </c>
      <c r="I9166" s="16" t="s">
        <v>26</v>
      </c>
      <c r="J9166" s="16" t="s">
        <v>27</v>
      </c>
      <c r="K9166" s="16" t="s">
        <v>76</v>
      </c>
      <c r="L9166" s="16" t="s">
        <v>29</v>
      </c>
      <c r="M9166" s="15" t="s">
        <v>30</v>
      </c>
      <c r="N9166" s="15" t="s">
        <v>31</v>
      </c>
      <c r="O9166" s="16" t="s">
        <v>32</v>
      </c>
      <c r="P9166" s="16" t="s">
        <v>22</v>
      </c>
      <c r="Q9166" s="16" t="s">
        <v>45706</v>
      </c>
      <c r="R9166" s="16" t="s">
        <v>34</v>
      </c>
      <c r="S9166" s="15" t="s">
        <v>45707</v>
      </c>
      <c r="T9166" s="15" t="s">
        <v>22</v>
      </c>
    </row>
    <row r="9167" customHeight="1" spans="1:20">
      <c r="A9167" s="10">
        <v>45224</v>
      </c>
      <c r="B9167" s="9" t="s">
        <v>45708</v>
      </c>
      <c r="C9167" s="9" t="s">
        <v>7199</v>
      </c>
      <c r="D9167" s="14" t="s">
        <v>22</v>
      </c>
      <c r="E9167" s="9" t="s">
        <v>45709</v>
      </c>
      <c r="F9167" s="9" t="s">
        <v>45710</v>
      </c>
      <c r="G9167" s="14" t="s">
        <v>82</v>
      </c>
      <c r="H9167" s="14" t="s">
        <v>22</v>
      </c>
      <c r="I9167" s="14" t="s">
        <v>1181</v>
      </c>
      <c r="J9167" s="14" t="s">
        <v>27</v>
      </c>
      <c r="K9167" s="14" t="s">
        <v>28</v>
      </c>
      <c r="L9167" s="14" t="s">
        <v>43</v>
      </c>
      <c r="M9167" s="9" t="s">
        <v>44</v>
      </c>
      <c r="N9167" s="9" t="s">
        <v>31</v>
      </c>
      <c r="O9167" s="14" t="s">
        <v>32</v>
      </c>
      <c r="P9167" s="14" t="s">
        <v>22</v>
      </c>
      <c r="Q9167" s="14" t="s">
        <v>45711</v>
      </c>
      <c r="R9167" s="14" t="s">
        <v>46</v>
      </c>
      <c r="S9167" s="9" t="s">
        <v>45712</v>
      </c>
      <c r="T9167" s="9" t="s">
        <v>22</v>
      </c>
    </row>
    <row r="9168" customHeight="1" spans="1:20">
      <c r="A9168" s="10">
        <v>45225</v>
      </c>
      <c r="B9168" s="9" t="s">
        <v>45713</v>
      </c>
      <c r="C9168" s="9" t="s">
        <v>274</v>
      </c>
      <c r="D9168" s="14" t="s">
        <v>22</v>
      </c>
      <c r="E9168" s="9" t="s">
        <v>45714</v>
      </c>
      <c r="F9168" s="9" t="s">
        <v>45715</v>
      </c>
      <c r="G9168" s="14" t="s">
        <v>336</v>
      </c>
      <c r="H9168" s="14" t="s">
        <v>22</v>
      </c>
      <c r="I9168" s="14" t="s">
        <v>384</v>
      </c>
      <c r="J9168" s="14" t="s">
        <v>27</v>
      </c>
      <c r="K9168" s="14" t="s">
        <v>28</v>
      </c>
      <c r="L9168" s="14" t="s">
        <v>43</v>
      </c>
      <c r="M9168" s="9" t="s">
        <v>44</v>
      </c>
      <c r="N9168" s="9" t="s">
        <v>208</v>
      </c>
      <c r="O9168" s="14" t="s">
        <v>32</v>
      </c>
      <c r="P9168" s="14" t="s">
        <v>22</v>
      </c>
      <c r="Q9168" s="14" t="s">
        <v>45716</v>
      </c>
      <c r="R9168" s="14" t="s">
        <v>56</v>
      </c>
      <c r="S9168" s="9" t="s">
        <v>45717</v>
      </c>
      <c r="T9168" s="9" t="s">
        <v>22</v>
      </c>
    </row>
    <row r="9169" customHeight="1" spans="1:20">
      <c r="A9169" s="10">
        <v>45225</v>
      </c>
      <c r="B9169" s="9" t="s">
        <v>45718</v>
      </c>
      <c r="C9169" s="9" t="s">
        <v>6126</v>
      </c>
      <c r="D9169" s="14" t="s">
        <v>22</v>
      </c>
      <c r="E9169" s="9" t="s">
        <v>45719</v>
      </c>
      <c r="F9169" s="9" t="s">
        <v>45720</v>
      </c>
      <c r="G9169" s="14" t="s">
        <v>82</v>
      </c>
      <c r="H9169" s="14" t="s">
        <v>22</v>
      </c>
      <c r="I9169" s="14" t="s">
        <v>111</v>
      </c>
      <c r="J9169" s="14" t="s">
        <v>27</v>
      </c>
      <c r="K9169" s="14" t="s">
        <v>28</v>
      </c>
      <c r="L9169" s="14" t="s">
        <v>43</v>
      </c>
      <c r="M9169" s="9" t="s">
        <v>44</v>
      </c>
      <c r="N9169" s="9" t="s">
        <v>743</v>
      </c>
      <c r="O9169" s="14" t="s">
        <v>32</v>
      </c>
      <c r="P9169" s="14" t="s">
        <v>22</v>
      </c>
      <c r="Q9169" s="14" t="s">
        <v>45721</v>
      </c>
      <c r="R9169" s="14" t="s">
        <v>46</v>
      </c>
      <c r="S9169" s="9" t="s">
        <v>45722</v>
      </c>
      <c r="T9169" s="9" t="s">
        <v>45723</v>
      </c>
    </row>
    <row r="9170" customHeight="1" spans="1:20">
      <c r="A9170" s="10">
        <v>45225</v>
      </c>
      <c r="B9170" s="9" t="s">
        <v>45724</v>
      </c>
      <c r="C9170" s="9" t="s">
        <v>6126</v>
      </c>
      <c r="D9170" s="14" t="s">
        <v>22</v>
      </c>
      <c r="E9170" s="9" t="s">
        <v>16988</v>
      </c>
      <c r="F9170" s="9" t="s">
        <v>16989</v>
      </c>
      <c r="G9170" s="14" t="s">
        <v>82</v>
      </c>
      <c r="H9170" s="14" t="s">
        <v>110</v>
      </c>
      <c r="I9170" s="14" t="s">
        <v>63</v>
      </c>
      <c r="J9170" s="14" t="s">
        <v>27</v>
      </c>
      <c r="K9170" s="14" t="s">
        <v>28</v>
      </c>
      <c r="L9170" s="14" t="s">
        <v>43</v>
      </c>
      <c r="M9170" s="9" t="s">
        <v>44</v>
      </c>
      <c r="N9170" s="9" t="s">
        <v>743</v>
      </c>
      <c r="O9170" s="14" t="s">
        <v>32</v>
      </c>
      <c r="P9170" s="14" t="s">
        <v>22</v>
      </c>
      <c r="Q9170" s="14" t="s">
        <v>45725</v>
      </c>
      <c r="R9170" s="14" t="s">
        <v>46</v>
      </c>
      <c r="S9170" s="9" t="s">
        <v>45726</v>
      </c>
      <c r="T9170" s="9" t="s">
        <v>45727</v>
      </c>
    </row>
    <row r="9171" customHeight="1" spans="1:20">
      <c r="A9171" s="10">
        <v>45225</v>
      </c>
      <c r="B9171" s="9" t="s">
        <v>45728</v>
      </c>
      <c r="C9171" s="9" t="s">
        <v>274</v>
      </c>
      <c r="D9171" s="14" t="s">
        <v>22</v>
      </c>
      <c r="E9171" s="9" t="s">
        <v>45729</v>
      </c>
      <c r="F9171" s="9" t="s">
        <v>45730</v>
      </c>
      <c r="G9171" s="14" t="s">
        <v>130</v>
      </c>
      <c r="H9171" s="14" t="s">
        <v>22</v>
      </c>
      <c r="I9171" s="14" t="s">
        <v>214</v>
      </c>
      <c r="J9171" s="14" t="s">
        <v>27</v>
      </c>
      <c r="K9171" s="14" t="s">
        <v>28</v>
      </c>
      <c r="L9171" s="14" t="s">
        <v>43</v>
      </c>
      <c r="M9171" s="9" t="s">
        <v>30</v>
      </c>
      <c r="N9171" s="9" t="s">
        <v>208</v>
      </c>
      <c r="O9171" s="14" t="s">
        <v>32</v>
      </c>
      <c r="P9171" s="14" t="s">
        <v>22</v>
      </c>
      <c r="Q9171" s="14" t="s">
        <v>45731</v>
      </c>
      <c r="R9171" s="14" t="s">
        <v>56</v>
      </c>
      <c r="S9171" s="20" t="s">
        <v>45732</v>
      </c>
      <c r="T9171" s="9" t="s">
        <v>22</v>
      </c>
    </row>
    <row r="9172" customHeight="1" spans="1:20">
      <c r="A9172" s="10">
        <v>45224</v>
      </c>
      <c r="B9172" s="9" t="s">
        <v>45733</v>
      </c>
      <c r="C9172" s="9" t="s">
        <v>6495</v>
      </c>
      <c r="D9172" s="14" t="s">
        <v>22</v>
      </c>
      <c r="E9172" s="9" t="s">
        <v>45734</v>
      </c>
      <c r="F9172" s="9" t="s">
        <v>45735</v>
      </c>
      <c r="G9172" s="14" t="s">
        <v>25</v>
      </c>
      <c r="H9172" s="14" t="s">
        <v>22</v>
      </c>
      <c r="I9172" s="14" t="s">
        <v>26</v>
      </c>
      <c r="J9172" s="14" t="s">
        <v>27</v>
      </c>
      <c r="K9172" s="14" t="s">
        <v>76</v>
      </c>
      <c r="L9172" s="14" t="s">
        <v>29</v>
      </c>
      <c r="M9172" s="9" t="s">
        <v>30</v>
      </c>
      <c r="N9172" s="9" t="s">
        <v>31</v>
      </c>
      <c r="O9172" s="14" t="s">
        <v>32</v>
      </c>
      <c r="P9172" s="14" t="s">
        <v>22</v>
      </c>
      <c r="Q9172" s="14" t="s">
        <v>45736</v>
      </c>
      <c r="R9172" s="14" t="s">
        <v>34</v>
      </c>
      <c r="S9172" s="9" t="s">
        <v>45737</v>
      </c>
      <c r="T9172" s="9" t="s">
        <v>22</v>
      </c>
    </row>
    <row r="9173" customHeight="1" spans="1:20">
      <c r="A9173" s="10">
        <v>45222</v>
      </c>
      <c r="B9173" s="9" t="s">
        <v>45738</v>
      </c>
      <c r="C9173" s="9" t="s">
        <v>6126</v>
      </c>
      <c r="D9173" s="14" t="s">
        <v>22</v>
      </c>
      <c r="E9173" s="9" t="s">
        <v>45739</v>
      </c>
      <c r="F9173" s="9" t="s">
        <v>45740</v>
      </c>
      <c r="G9173" s="14" t="s">
        <v>82</v>
      </c>
      <c r="H9173" s="14" t="s">
        <v>22</v>
      </c>
      <c r="I9173" s="14" t="s">
        <v>384</v>
      </c>
      <c r="J9173" s="14" t="s">
        <v>27</v>
      </c>
      <c r="K9173" s="14" t="s">
        <v>28</v>
      </c>
      <c r="L9173" s="14" t="s">
        <v>43</v>
      </c>
      <c r="M9173" s="9" t="s">
        <v>44</v>
      </c>
      <c r="N9173" s="9" t="s">
        <v>743</v>
      </c>
      <c r="O9173" s="14" t="s">
        <v>32</v>
      </c>
      <c r="P9173" s="14" t="s">
        <v>22</v>
      </c>
      <c r="Q9173" s="14" t="s">
        <v>45741</v>
      </c>
      <c r="R9173" s="14" t="s">
        <v>46</v>
      </c>
      <c r="S9173" s="9" t="s">
        <v>45742</v>
      </c>
      <c r="T9173" s="9" t="s">
        <v>40488</v>
      </c>
    </row>
    <row r="9174" customHeight="1" spans="1:20">
      <c r="A9174" s="10">
        <v>45222</v>
      </c>
      <c r="B9174" s="9" t="s">
        <v>45743</v>
      </c>
      <c r="C9174" s="9" t="s">
        <v>1299</v>
      </c>
      <c r="D9174" s="14" t="s">
        <v>22</v>
      </c>
      <c r="E9174" s="9" t="s">
        <v>45744</v>
      </c>
      <c r="F9174" s="9" t="s">
        <v>45745</v>
      </c>
      <c r="G9174" s="14" t="s">
        <v>2152</v>
      </c>
      <c r="H9174" s="14" t="s">
        <v>110</v>
      </c>
      <c r="I9174" s="14" t="s">
        <v>117</v>
      </c>
      <c r="J9174" s="14" t="s">
        <v>27</v>
      </c>
      <c r="K9174" s="14" t="s">
        <v>28</v>
      </c>
      <c r="L9174" s="14" t="s">
        <v>43</v>
      </c>
      <c r="M9174" s="9" t="s">
        <v>44</v>
      </c>
      <c r="N9174" s="9" t="s">
        <v>208</v>
      </c>
      <c r="O9174" s="14" t="s">
        <v>32</v>
      </c>
      <c r="P9174" s="14" t="s">
        <v>22</v>
      </c>
      <c r="Q9174" s="14" t="s">
        <v>45746</v>
      </c>
      <c r="R9174" s="14" t="s">
        <v>56</v>
      </c>
      <c r="S9174" s="9" t="s">
        <v>44089</v>
      </c>
      <c r="T9174" s="9" t="s">
        <v>22</v>
      </c>
    </row>
    <row r="9175" customHeight="1" spans="1:20">
      <c r="A9175" s="10">
        <v>45222</v>
      </c>
      <c r="B9175" s="9" t="s">
        <v>45747</v>
      </c>
      <c r="C9175" s="9" t="s">
        <v>50</v>
      </c>
      <c r="D9175" s="14" t="s">
        <v>22</v>
      </c>
      <c r="E9175" s="9" t="s">
        <v>45748</v>
      </c>
      <c r="F9175" s="9" t="s">
        <v>45749</v>
      </c>
      <c r="G9175" s="14" t="s">
        <v>82</v>
      </c>
      <c r="H9175" s="14" t="s">
        <v>22</v>
      </c>
      <c r="I9175" s="14" t="s">
        <v>299</v>
      </c>
      <c r="J9175" s="14" t="s">
        <v>27</v>
      </c>
      <c r="K9175" s="14" t="s">
        <v>28</v>
      </c>
      <c r="L9175" s="14" t="s">
        <v>43</v>
      </c>
      <c r="M9175" s="9" t="s">
        <v>44</v>
      </c>
      <c r="N9175" s="9" t="s">
        <v>31</v>
      </c>
      <c r="O9175" s="14" t="s">
        <v>32</v>
      </c>
      <c r="P9175" s="14" t="s">
        <v>22</v>
      </c>
      <c r="Q9175" s="14" t="s">
        <v>45750</v>
      </c>
      <c r="R9175" s="14" t="s">
        <v>56</v>
      </c>
      <c r="S9175" s="9" t="s">
        <v>45751</v>
      </c>
      <c r="T9175" s="9" t="s">
        <v>22</v>
      </c>
    </row>
    <row r="9176" customHeight="1" spans="1:20">
      <c r="A9176" s="10">
        <v>45224</v>
      </c>
      <c r="B9176" s="9" t="s">
        <v>45752</v>
      </c>
      <c r="C9176" s="9" t="s">
        <v>1299</v>
      </c>
      <c r="D9176" s="14" t="s">
        <v>22</v>
      </c>
      <c r="E9176" s="9" t="s">
        <v>45753</v>
      </c>
      <c r="F9176" s="9" t="s">
        <v>45754</v>
      </c>
      <c r="G9176" s="14" t="s">
        <v>130</v>
      </c>
      <c r="H9176" s="14" t="s">
        <v>110</v>
      </c>
      <c r="I9176" s="14" t="s">
        <v>207</v>
      </c>
      <c r="J9176" s="14" t="s">
        <v>27</v>
      </c>
      <c r="K9176" s="14" t="s">
        <v>28</v>
      </c>
      <c r="L9176" s="14" t="s">
        <v>43</v>
      </c>
      <c r="M9176" s="9" t="s">
        <v>44</v>
      </c>
      <c r="N9176" s="9" t="s">
        <v>208</v>
      </c>
      <c r="O9176" s="14" t="s">
        <v>32</v>
      </c>
      <c r="P9176" s="14" t="s">
        <v>22</v>
      </c>
      <c r="Q9176" s="14" t="s">
        <v>45755</v>
      </c>
      <c r="R9176" s="14" t="s">
        <v>56</v>
      </c>
      <c r="S9176" s="9" t="s">
        <v>45756</v>
      </c>
      <c r="T9176" s="9" t="s">
        <v>22</v>
      </c>
    </row>
    <row r="9177" customHeight="1" spans="1:20">
      <c r="A9177" s="10">
        <v>45223</v>
      </c>
      <c r="B9177" s="15" t="s">
        <v>45757</v>
      </c>
      <c r="C9177" s="15" t="s">
        <v>1299</v>
      </c>
      <c r="D9177" s="16" t="s">
        <v>22</v>
      </c>
      <c r="E9177" s="15" t="s">
        <v>45758</v>
      </c>
      <c r="F9177" s="15" t="s">
        <v>45759</v>
      </c>
      <c r="G9177" s="16" t="s">
        <v>41</v>
      </c>
      <c r="H9177" s="16" t="s">
        <v>110</v>
      </c>
      <c r="I9177" s="16" t="s">
        <v>162</v>
      </c>
      <c r="J9177" s="16" t="s">
        <v>27</v>
      </c>
      <c r="K9177" s="16" t="s">
        <v>28</v>
      </c>
      <c r="L9177" s="16" t="s">
        <v>43</v>
      </c>
      <c r="M9177" s="15" t="s">
        <v>44</v>
      </c>
      <c r="N9177" s="15" t="s">
        <v>208</v>
      </c>
      <c r="O9177" s="16" t="s">
        <v>32</v>
      </c>
      <c r="P9177" s="16" t="s">
        <v>22</v>
      </c>
      <c r="Q9177" s="16" t="s">
        <v>45760</v>
      </c>
      <c r="R9177" s="16" t="s">
        <v>56</v>
      </c>
      <c r="S9177" s="15" t="s">
        <v>45761</v>
      </c>
      <c r="T9177" s="15" t="s">
        <v>22</v>
      </c>
    </row>
    <row r="9178" customHeight="1" spans="1:20">
      <c r="A9178" s="10">
        <v>45225</v>
      </c>
      <c r="B9178" s="9" t="s">
        <v>45762</v>
      </c>
      <c r="C9178" s="9" t="s">
        <v>6126</v>
      </c>
      <c r="D9178" s="14" t="s">
        <v>22</v>
      </c>
      <c r="E9178" s="9" t="s">
        <v>45763</v>
      </c>
      <c r="F9178" s="9" t="s">
        <v>45764</v>
      </c>
      <c r="G9178" s="14" t="s">
        <v>2152</v>
      </c>
      <c r="H9178" s="14" t="s">
        <v>22</v>
      </c>
      <c r="I9178" s="14" t="s">
        <v>207</v>
      </c>
      <c r="J9178" s="14" t="s">
        <v>27</v>
      </c>
      <c r="K9178" s="14" t="s">
        <v>28</v>
      </c>
      <c r="L9178" s="14" t="s">
        <v>43</v>
      </c>
      <c r="M9178" s="9" t="s">
        <v>44</v>
      </c>
      <c r="N9178" s="9" t="s">
        <v>743</v>
      </c>
      <c r="O9178" s="14" t="s">
        <v>32</v>
      </c>
      <c r="P9178" s="14" t="s">
        <v>22</v>
      </c>
      <c r="Q9178" s="14" t="s">
        <v>45765</v>
      </c>
      <c r="R9178" s="14" t="s">
        <v>46</v>
      </c>
      <c r="S9178" s="9" t="s">
        <v>45766</v>
      </c>
      <c r="T9178" s="9" t="s">
        <v>45767</v>
      </c>
    </row>
    <row r="9179" customHeight="1" spans="1:20">
      <c r="A9179" s="10">
        <v>45224</v>
      </c>
      <c r="B9179" s="9" t="s">
        <v>45768</v>
      </c>
      <c r="C9179" s="9" t="s">
        <v>6506</v>
      </c>
      <c r="D9179" s="14" t="s">
        <v>22</v>
      </c>
      <c r="E9179" s="9" t="s">
        <v>45769</v>
      </c>
      <c r="F9179" s="9" t="s">
        <v>2241</v>
      </c>
      <c r="G9179" s="14" t="s">
        <v>130</v>
      </c>
      <c r="H9179" s="14" t="s">
        <v>110</v>
      </c>
      <c r="I9179" s="14" t="s">
        <v>2203</v>
      </c>
      <c r="J9179" s="14" t="s">
        <v>27</v>
      </c>
      <c r="K9179" s="14" t="s">
        <v>28</v>
      </c>
      <c r="L9179" s="14" t="s">
        <v>43</v>
      </c>
      <c r="M9179" s="9" t="s">
        <v>44</v>
      </c>
      <c r="N9179" s="9" t="s">
        <v>208</v>
      </c>
      <c r="O9179" s="14" t="s">
        <v>32</v>
      </c>
      <c r="P9179" s="14" t="s">
        <v>22</v>
      </c>
      <c r="Q9179" s="14" t="s">
        <v>45770</v>
      </c>
      <c r="R9179" s="14" t="s">
        <v>46</v>
      </c>
      <c r="S9179" s="9" t="s">
        <v>45771</v>
      </c>
      <c r="T9179" s="9" t="s">
        <v>22</v>
      </c>
    </row>
    <row r="9180" customHeight="1" spans="1:20">
      <c r="A9180" s="10">
        <v>45225</v>
      </c>
      <c r="B9180" s="9" t="s">
        <v>45772</v>
      </c>
      <c r="C9180" s="9" t="s">
        <v>6506</v>
      </c>
      <c r="D9180" s="14" t="s">
        <v>22</v>
      </c>
      <c r="E9180" s="9" t="s">
        <v>45773</v>
      </c>
      <c r="F9180" s="9" t="s">
        <v>45774</v>
      </c>
      <c r="G9180" s="14" t="s">
        <v>130</v>
      </c>
      <c r="H9180" s="14" t="s">
        <v>110</v>
      </c>
      <c r="I9180" s="14" t="s">
        <v>2203</v>
      </c>
      <c r="J9180" s="14" t="s">
        <v>27</v>
      </c>
      <c r="K9180" s="14" t="s">
        <v>28</v>
      </c>
      <c r="L9180" s="14" t="s">
        <v>43</v>
      </c>
      <c r="M9180" s="9" t="s">
        <v>30</v>
      </c>
      <c r="N9180" s="9" t="s">
        <v>208</v>
      </c>
      <c r="O9180" s="14" t="s">
        <v>32</v>
      </c>
      <c r="P9180" s="14" t="s">
        <v>22</v>
      </c>
      <c r="Q9180" s="14" t="s">
        <v>45775</v>
      </c>
      <c r="R9180" s="14" t="s">
        <v>46</v>
      </c>
      <c r="S9180" s="9" t="s">
        <v>45776</v>
      </c>
      <c r="T9180" s="9" t="s">
        <v>22</v>
      </c>
    </row>
    <row r="9181" customHeight="1" spans="1:20">
      <c r="A9181" s="10">
        <v>45225</v>
      </c>
      <c r="B9181" s="9" t="s">
        <v>45777</v>
      </c>
      <c r="C9181" s="9" t="s">
        <v>1299</v>
      </c>
      <c r="D9181" s="14" t="s">
        <v>22</v>
      </c>
      <c r="E9181" s="9" t="s">
        <v>45778</v>
      </c>
      <c r="F9181" s="9" t="s">
        <v>45779</v>
      </c>
      <c r="G9181" s="14" t="s">
        <v>69</v>
      </c>
      <c r="H9181" s="14" t="s">
        <v>110</v>
      </c>
      <c r="I9181" s="14" t="s">
        <v>175</v>
      </c>
      <c r="J9181" s="14" t="s">
        <v>27</v>
      </c>
      <c r="K9181" s="14" t="s">
        <v>28</v>
      </c>
      <c r="L9181" s="14" t="s">
        <v>43</v>
      </c>
      <c r="M9181" s="9" t="s">
        <v>44</v>
      </c>
      <c r="N9181" s="9" t="s">
        <v>208</v>
      </c>
      <c r="O9181" s="14" t="s">
        <v>32</v>
      </c>
      <c r="P9181" s="14" t="s">
        <v>22</v>
      </c>
      <c r="Q9181" s="14" t="s">
        <v>45780</v>
      </c>
      <c r="R9181" s="14" t="s">
        <v>46</v>
      </c>
      <c r="S9181" s="9" t="s">
        <v>45781</v>
      </c>
      <c r="T9181" s="9" t="s">
        <v>22</v>
      </c>
    </row>
    <row r="9182" customHeight="1" spans="1:20">
      <c r="A9182" s="10">
        <v>45223</v>
      </c>
      <c r="B9182" s="15" t="s">
        <v>45782</v>
      </c>
      <c r="C9182" s="15" t="s">
        <v>6126</v>
      </c>
      <c r="D9182" s="16" t="s">
        <v>22</v>
      </c>
      <c r="E9182" s="15" t="s">
        <v>22255</v>
      </c>
      <c r="F9182" s="15" t="s">
        <v>22256</v>
      </c>
      <c r="G9182" s="16" t="s">
        <v>336</v>
      </c>
      <c r="H9182" s="16" t="s">
        <v>22</v>
      </c>
      <c r="I9182" s="16" t="s">
        <v>83</v>
      </c>
      <c r="J9182" s="16" t="s">
        <v>27</v>
      </c>
      <c r="K9182" s="16" t="s">
        <v>28</v>
      </c>
      <c r="L9182" s="16" t="s">
        <v>43</v>
      </c>
      <c r="M9182" s="15" t="s">
        <v>30</v>
      </c>
      <c r="N9182" s="15" t="s">
        <v>743</v>
      </c>
      <c r="O9182" s="16" t="s">
        <v>32</v>
      </c>
      <c r="P9182" s="16" t="s">
        <v>22</v>
      </c>
      <c r="Q9182" s="16" t="s">
        <v>45783</v>
      </c>
      <c r="R9182" s="16" t="s">
        <v>46</v>
      </c>
      <c r="S9182" s="15" t="s">
        <v>45784</v>
      </c>
      <c r="T9182" s="15" t="s">
        <v>45785</v>
      </c>
    </row>
    <row r="9183" customHeight="1" spans="1:20">
      <c r="A9183" s="10">
        <v>45224</v>
      </c>
      <c r="B9183" s="9" t="s">
        <v>45786</v>
      </c>
      <c r="C9183" s="9" t="s">
        <v>6302</v>
      </c>
      <c r="D9183" s="14" t="s">
        <v>22</v>
      </c>
      <c r="E9183" s="9" t="s">
        <v>45787</v>
      </c>
      <c r="F9183" s="9" t="s">
        <v>45788</v>
      </c>
      <c r="G9183" s="14" t="s">
        <v>336</v>
      </c>
      <c r="H9183" s="14" t="s">
        <v>22</v>
      </c>
      <c r="I9183" s="14" t="s">
        <v>117</v>
      </c>
      <c r="J9183" s="14" t="s">
        <v>27</v>
      </c>
      <c r="K9183" s="14" t="s">
        <v>28</v>
      </c>
      <c r="L9183" s="14" t="s">
        <v>43</v>
      </c>
      <c r="M9183" s="9" t="s">
        <v>30</v>
      </c>
      <c r="N9183" s="9" t="s">
        <v>31</v>
      </c>
      <c r="O9183" s="14" t="s">
        <v>32</v>
      </c>
      <c r="P9183" s="14" t="s">
        <v>22</v>
      </c>
      <c r="Q9183" s="14" t="s">
        <v>45789</v>
      </c>
      <c r="R9183" s="14" t="s">
        <v>46</v>
      </c>
      <c r="S9183" s="9" t="s">
        <v>45790</v>
      </c>
      <c r="T9183" s="9" t="s">
        <v>22</v>
      </c>
    </row>
    <row r="9184" customHeight="1" spans="1:20">
      <c r="A9184" s="10">
        <v>45224</v>
      </c>
      <c r="B9184" s="9" t="s">
        <v>45791</v>
      </c>
      <c r="C9184" s="9" t="s">
        <v>1016</v>
      </c>
      <c r="D9184" s="14" t="s">
        <v>22</v>
      </c>
      <c r="E9184" s="9" t="s">
        <v>45792</v>
      </c>
      <c r="F9184" s="9" t="s">
        <v>45793</v>
      </c>
      <c r="G9184" s="14" t="s">
        <v>25</v>
      </c>
      <c r="H9184" s="14" t="s">
        <v>22</v>
      </c>
      <c r="I9184" s="14" t="s">
        <v>149</v>
      </c>
      <c r="J9184" s="14" t="s">
        <v>27</v>
      </c>
      <c r="K9184" s="14" t="s">
        <v>28</v>
      </c>
      <c r="L9184" s="14" t="s">
        <v>43</v>
      </c>
      <c r="M9184" s="9" t="s">
        <v>44</v>
      </c>
      <c r="N9184" s="9" t="s">
        <v>31</v>
      </c>
      <c r="O9184" s="14" t="s">
        <v>32</v>
      </c>
      <c r="P9184" s="14" t="s">
        <v>22</v>
      </c>
      <c r="Q9184" s="14" t="s">
        <v>45794</v>
      </c>
      <c r="R9184" s="14" t="s">
        <v>46</v>
      </c>
      <c r="S9184" s="9" t="s">
        <v>45795</v>
      </c>
      <c r="T9184" s="9" t="s">
        <v>22</v>
      </c>
    </row>
    <row r="9185" customHeight="1" spans="1:20">
      <c r="A9185" s="10">
        <v>45223</v>
      </c>
      <c r="B9185" s="15" t="s">
        <v>45796</v>
      </c>
      <c r="C9185" s="15" t="s">
        <v>50</v>
      </c>
      <c r="D9185" s="16" t="s">
        <v>22</v>
      </c>
      <c r="E9185" s="15" t="s">
        <v>45797</v>
      </c>
      <c r="F9185" s="15" t="s">
        <v>45798</v>
      </c>
      <c r="G9185" s="16" t="s">
        <v>69</v>
      </c>
      <c r="H9185" s="16" t="s">
        <v>22</v>
      </c>
      <c r="I9185" s="16" t="s">
        <v>175</v>
      </c>
      <c r="J9185" s="16" t="s">
        <v>27</v>
      </c>
      <c r="K9185" s="16" t="s">
        <v>28</v>
      </c>
      <c r="L9185" s="16" t="s">
        <v>43</v>
      </c>
      <c r="M9185" s="15" t="s">
        <v>30</v>
      </c>
      <c r="N9185" s="15" t="s">
        <v>31</v>
      </c>
      <c r="O9185" s="16" t="s">
        <v>32</v>
      </c>
      <c r="P9185" s="16" t="s">
        <v>22</v>
      </c>
      <c r="Q9185" s="16" t="s">
        <v>45799</v>
      </c>
      <c r="R9185" s="16" t="s">
        <v>56</v>
      </c>
      <c r="S9185" s="15" t="s">
        <v>45800</v>
      </c>
      <c r="T9185" s="15" t="s">
        <v>22</v>
      </c>
    </row>
    <row r="9186" customHeight="1" spans="1:20">
      <c r="A9186" s="10">
        <v>45222</v>
      </c>
      <c r="B9186" s="9" t="s">
        <v>45801</v>
      </c>
      <c r="C9186" s="9" t="s">
        <v>274</v>
      </c>
      <c r="D9186" s="14" t="s">
        <v>22</v>
      </c>
      <c r="E9186" s="9" t="s">
        <v>45802</v>
      </c>
      <c r="F9186" s="9" t="s">
        <v>45803</v>
      </c>
      <c r="G9186" s="14" t="s">
        <v>41</v>
      </c>
      <c r="H9186" s="14" t="s">
        <v>110</v>
      </c>
      <c r="I9186" s="14" t="s">
        <v>90</v>
      </c>
      <c r="J9186" s="14" t="s">
        <v>27</v>
      </c>
      <c r="K9186" s="14" t="s">
        <v>28</v>
      </c>
      <c r="L9186" s="14" t="s">
        <v>43</v>
      </c>
      <c r="M9186" s="9" t="s">
        <v>30</v>
      </c>
      <c r="N9186" s="9" t="s">
        <v>208</v>
      </c>
      <c r="O9186" s="14" t="s">
        <v>32</v>
      </c>
      <c r="P9186" s="14" t="s">
        <v>22</v>
      </c>
      <c r="Q9186" s="14" t="s">
        <v>45804</v>
      </c>
      <c r="R9186" s="14" t="s">
        <v>56</v>
      </c>
      <c r="S9186" s="9" t="s">
        <v>45805</v>
      </c>
      <c r="T9186" s="9" t="s">
        <v>22</v>
      </c>
    </row>
    <row r="9187" customHeight="1" spans="1:20">
      <c r="A9187" s="10">
        <v>45223</v>
      </c>
      <c r="B9187" s="15" t="s">
        <v>45806</v>
      </c>
      <c r="C9187" s="15" t="s">
        <v>6126</v>
      </c>
      <c r="D9187" s="16" t="s">
        <v>22</v>
      </c>
      <c r="E9187" s="15" t="s">
        <v>43428</v>
      </c>
      <c r="F9187" s="15" t="s">
        <v>43429</v>
      </c>
      <c r="G9187" s="16" t="s">
        <v>82</v>
      </c>
      <c r="H9187" s="16" t="s">
        <v>22</v>
      </c>
      <c r="I9187" s="16" t="s">
        <v>448</v>
      </c>
      <c r="J9187" s="16" t="s">
        <v>27</v>
      </c>
      <c r="K9187" s="16" t="s">
        <v>28</v>
      </c>
      <c r="L9187" s="16" t="s">
        <v>43</v>
      </c>
      <c r="M9187" s="15" t="s">
        <v>44</v>
      </c>
      <c r="N9187" s="15" t="s">
        <v>743</v>
      </c>
      <c r="O9187" s="16" t="s">
        <v>32</v>
      </c>
      <c r="P9187" s="16" t="s">
        <v>22</v>
      </c>
      <c r="Q9187" s="16" t="s">
        <v>45807</v>
      </c>
      <c r="R9187" s="16" t="s">
        <v>46</v>
      </c>
      <c r="S9187" s="15" t="s">
        <v>45808</v>
      </c>
      <c r="T9187" s="15" t="s">
        <v>45809</v>
      </c>
    </row>
    <row r="9188" customHeight="1" spans="1:20">
      <c r="A9188" s="10">
        <v>45222</v>
      </c>
      <c r="B9188" s="9" t="s">
        <v>45810</v>
      </c>
      <c r="C9188" s="9" t="s">
        <v>204</v>
      </c>
      <c r="D9188" s="14" t="s">
        <v>22</v>
      </c>
      <c r="E9188" s="9" t="s">
        <v>45811</v>
      </c>
      <c r="F9188" s="9" t="s">
        <v>45812</v>
      </c>
      <c r="G9188" s="14" t="s">
        <v>130</v>
      </c>
      <c r="H9188" s="14" t="s">
        <v>110</v>
      </c>
      <c r="I9188" s="14" t="s">
        <v>576</v>
      </c>
      <c r="J9188" s="14" t="s">
        <v>27</v>
      </c>
      <c r="K9188" s="14" t="s">
        <v>28</v>
      </c>
      <c r="L9188" s="14" t="s">
        <v>43</v>
      </c>
      <c r="M9188" s="9" t="s">
        <v>30</v>
      </c>
      <c r="N9188" s="9" t="s">
        <v>208</v>
      </c>
      <c r="O9188" s="14" t="s">
        <v>32</v>
      </c>
      <c r="P9188" s="14" t="s">
        <v>22</v>
      </c>
      <c r="Q9188" s="14" t="s">
        <v>45813</v>
      </c>
      <c r="R9188" s="14" t="s">
        <v>56</v>
      </c>
      <c r="S9188" s="9" t="s">
        <v>45814</v>
      </c>
      <c r="T9188" s="9" t="s">
        <v>22</v>
      </c>
    </row>
    <row r="9189" customHeight="1" spans="1:20">
      <c r="A9189" s="10">
        <v>45222</v>
      </c>
      <c r="B9189" s="9" t="s">
        <v>45815</v>
      </c>
      <c r="C9189" s="9" t="s">
        <v>5644</v>
      </c>
      <c r="D9189" s="14" t="s">
        <v>22</v>
      </c>
      <c r="E9189" s="9" t="s">
        <v>45816</v>
      </c>
      <c r="F9189" s="9" t="s">
        <v>45817</v>
      </c>
      <c r="G9189" s="14" t="s">
        <v>82</v>
      </c>
      <c r="H9189" s="14" t="s">
        <v>22</v>
      </c>
      <c r="I9189" s="14" t="s">
        <v>168</v>
      </c>
      <c r="J9189" s="14" t="s">
        <v>27</v>
      </c>
      <c r="K9189" s="14" t="s">
        <v>28</v>
      </c>
      <c r="L9189" s="14" t="s">
        <v>43</v>
      </c>
      <c r="M9189" s="9" t="s">
        <v>169</v>
      </c>
      <c r="N9189" s="9" t="s">
        <v>5633</v>
      </c>
      <c r="O9189" s="14" t="s">
        <v>32</v>
      </c>
      <c r="P9189" s="14" t="s">
        <v>22</v>
      </c>
      <c r="Q9189" s="14" t="s">
        <v>45818</v>
      </c>
      <c r="R9189" s="14" t="s">
        <v>168</v>
      </c>
      <c r="S9189" s="9" t="s">
        <v>45819</v>
      </c>
      <c r="T9189" s="9" t="s">
        <v>5642</v>
      </c>
    </row>
    <row r="9190" customHeight="1" spans="1:20">
      <c r="A9190" s="10">
        <v>45224</v>
      </c>
      <c r="B9190" s="9" t="s">
        <v>45820</v>
      </c>
      <c r="C9190" s="9" t="s">
        <v>21833</v>
      </c>
      <c r="D9190" s="14" t="s">
        <v>22</v>
      </c>
      <c r="E9190" s="9" t="s">
        <v>45821</v>
      </c>
      <c r="F9190" s="9" t="s">
        <v>45822</v>
      </c>
      <c r="G9190" s="14" t="s">
        <v>62</v>
      </c>
      <c r="H9190" s="14" t="s">
        <v>22</v>
      </c>
      <c r="I9190" s="14" t="s">
        <v>155</v>
      </c>
      <c r="J9190" s="14" t="s">
        <v>27</v>
      </c>
      <c r="K9190" s="14" t="s">
        <v>28</v>
      </c>
      <c r="L9190" s="14" t="s">
        <v>43</v>
      </c>
      <c r="M9190" s="9" t="s">
        <v>44</v>
      </c>
      <c r="N9190" s="9" t="s">
        <v>31</v>
      </c>
      <c r="O9190" s="14" t="s">
        <v>32</v>
      </c>
      <c r="P9190" s="14" t="s">
        <v>22</v>
      </c>
      <c r="Q9190" s="14" t="s">
        <v>45823</v>
      </c>
      <c r="R9190" s="14" t="s">
        <v>46</v>
      </c>
      <c r="S9190" s="9" t="s">
        <v>45824</v>
      </c>
      <c r="T9190" s="9" t="s">
        <v>22</v>
      </c>
    </row>
    <row r="9191" customHeight="1" spans="1:20">
      <c r="A9191" s="10">
        <v>45224</v>
      </c>
      <c r="B9191" s="9" t="s">
        <v>45825</v>
      </c>
      <c r="C9191" s="9" t="s">
        <v>6126</v>
      </c>
      <c r="D9191" s="14" t="s">
        <v>22</v>
      </c>
      <c r="E9191" s="9" t="s">
        <v>45826</v>
      </c>
      <c r="F9191" s="9" t="s">
        <v>45827</v>
      </c>
      <c r="G9191" s="14" t="s">
        <v>25</v>
      </c>
      <c r="H9191" s="14" t="s">
        <v>110</v>
      </c>
      <c r="I9191" s="14" t="s">
        <v>469</v>
      </c>
      <c r="J9191" s="14" t="s">
        <v>27</v>
      </c>
      <c r="K9191" s="14" t="s">
        <v>28</v>
      </c>
      <c r="L9191" s="14" t="s">
        <v>43</v>
      </c>
      <c r="M9191" s="9" t="s">
        <v>44</v>
      </c>
      <c r="N9191" s="9" t="s">
        <v>743</v>
      </c>
      <c r="O9191" s="14" t="s">
        <v>32</v>
      </c>
      <c r="P9191" s="14" t="s">
        <v>22</v>
      </c>
      <c r="Q9191" s="14" t="s">
        <v>45828</v>
      </c>
      <c r="R9191" s="14" t="s">
        <v>46</v>
      </c>
      <c r="S9191" s="9" t="s">
        <v>45829</v>
      </c>
      <c r="T9191" s="9" t="s">
        <v>45830</v>
      </c>
    </row>
    <row r="9192" customHeight="1" spans="1:20">
      <c r="A9192" s="10">
        <v>45222</v>
      </c>
      <c r="B9192" s="9" t="s">
        <v>45831</v>
      </c>
      <c r="C9192" s="9" t="s">
        <v>5213</v>
      </c>
      <c r="D9192" s="14" t="s">
        <v>22</v>
      </c>
      <c r="E9192" s="9" t="s">
        <v>45832</v>
      </c>
      <c r="F9192" s="9" t="s">
        <v>45833</v>
      </c>
      <c r="G9192" s="14" t="s">
        <v>41</v>
      </c>
      <c r="H9192" s="14" t="s">
        <v>110</v>
      </c>
      <c r="I9192" s="14" t="s">
        <v>511</v>
      </c>
      <c r="J9192" s="14" t="s">
        <v>27</v>
      </c>
      <c r="K9192" s="14" t="s">
        <v>28</v>
      </c>
      <c r="L9192" s="14" t="s">
        <v>43</v>
      </c>
      <c r="M9192" s="9" t="s">
        <v>44</v>
      </c>
      <c r="N9192" s="9" t="s">
        <v>208</v>
      </c>
      <c r="O9192" s="14" t="s">
        <v>32</v>
      </c>
      <c r="P9192" s="14" t="s">
        <v>22</v>
      </c>
      <c r="Q9192" s="14" t="s">
        <v>45834</v>
      </c>
      <c r="R9192" s="14" t="s">
        <v>46</v>
      </c>
      <c r="S9192" s="9" t="s">
        <v>45835</v>
      </c>
      <c r="T9192" s="9" t="s">
        <v>22</v>
      </c>
    </row>
    <row r="9193" customHeight="1" spans="1:20">
      <c r="A9193" s="10">
        <v>45224</v>
      </c>
      <c r="B9193" s="9" t="s">
        <v>45836</v>
      </c>
      <c r="C9193" s="9" t="s">
        <v>185</v>
      </c>
      <c r="D9193" s="14" t="s">
        <v>22</v>
      </c>
      <c r="E9193" s="9" t="s">
        <v>45837</v>
      </c>
      <c r="F9193" s="9" t="s">
        <v>45838</v>
      </c>
      <c r="G9193" s="14" t="s">
        <v>130</v>
      </c>
      <c r="H9193" s="14" t="s">
        <v>22</v>
      </c>
      <c r="I9193" s="14" t="s">
        <v>253</v>
      </c>
      <c r="J9193" s="14" t="s">
        <v>27</v>
      </c>
      <c r="K9193" s="14" t="s">
        <v>28</v>
      </c>
      <c r="L9193" s="14" t="s">
        <v>43</v>
      </c>
      <c r="M9193" s="9" t="s">
        <v>44</v>
      </c>
      <c r="N9193" s="9" t="s">
        <v>31</v>
      </c>
      <c r="O9193" s="14" t="s">
        <v>32</v>
      </c>
      <c r="P9193" s="14" t="s">
        <v>22</v>
      </c>
      <c r="Q9193" s="14" t="s">
        <v>45839</v>
      </c>
      <c r="R9193" s="14" t="s">
        <v>56</v>
      </c>
      <c r="S9193" s="9" t="s">
        <v>45840</v>
      </c>
      <c r="T9193" s="9" t="s">
        <v>22</v>
      </c>
    </row>
    <row r="9194" customHeight="1" spans="1:20">
      <c r="A9194" s="10">
        <v>45224</v>
      </c>
      <c r="B9194" s="9" t="s">
        <v>45841</v>
      </c>
      <c r="C9194" s="9" t="s">
        <v>185</v>
      </c>
      <c r="D9194" s="14" t="s">
        <v>22</v>
      </c>
      <c r="E9194" s="9" t="s">
        <v>45842</v>
      </c>
      <c r="F9194" s="9" t="s">
        <v>45843</v>
      </c>
      <c r="G9194" s="14" t="s">
        <v>25</v>
      </c>
      <c r="H9194" s="14" t="s">
        <v>22</v>
      </c>
      <c r="I9194" s="14" t="s">
        <v>70</v>
      </c>
      <c r="J9194" s="14" t="s">
        <v>27</v>
      </c>
      <c r="K9194" s="14" t="s">
        <v>28</v>
      </c>
      <c r="L9194" s="14" t="s">
        <v>43</v>
      </c>
      <c r="M9194" s="9" t="s">
        <v>44</v>
      </c>
      <c r="N9194" s="9" t="s">
        <v>31</v>
      </c>
      <c r="O9194" s="14" t="s">
        <v>32</v>
      </c>
      <c r="P9194" s="14" t="s">
        <v>22</v>
      </c>
      <c r="Q9194" s="14" t="s">
        <v>45844</v>
      </c>
      <c r="R9194" s="14" t="s">
        <v>56</v>
      </c>
      <c r="S9194" s="9" t="s">
        <v>45845</v>
      </c>
      <c r="T9194" s="9" t="s">
        <v>22</v>
      </c>
    </row>
    <row r="9195" customHeight="1" spans="1:20">
      <c r="A9195" s="10">
        <v>45224</v>
      </c>
      <c r="B9195" s="9" t="s">
        <v>45846</v>
      </c>
      <c r="C9195" s="9" t="s">
        <v>2911</v>
      </c>
      <c r="D9195" s="14" t="s">
        <v>22</v>
      </c>
      <c r="E9195" s="9" t="s">
        <v>45847</v>
      </c>
      <c r="F9195" s="9" t="s">
        <v>45848</v>
      </c>
      <c r="G9195" s="14" t="s">
        <v>25</v>
      </c>
      <c r="H9195" s="14" t="s">
        <v>22</v>
      </c>
      <c r="I9195" s="14" t="s">
        <v>26</v>
      </c>
      <c r="J9195" s="14" t="s">
        <v>27</v>
      </c>
      <c r="K9195" s="14" t="s">
        <v>28</v>
      </c>
      <c r="L9195" s="14" t="s">
        <v>29</v>
      </c>
      <c r="M9195" s="9" t="s">
        <v>30</v>
      </c>
      <c r="N9195" s="9" t="s">
        <v>31</v>
      </c>
      <c r="O9195" s="14" t="s">
        <v>32</v>
      </c>
      <c r="P9195" s="14" t="s">
        <v>22</v>
      </c>
      <c r="Q9195" s="14" t="s">
        <v>45849</v>
      </c>
      <c r="R9195" s="14" t="s">
        <v>34</v>
      </c>
      <c r="S9195" s="9" t="s">
        <v>45850</v>
      </c>
      <c r="T9195" s="9" t="s">
        <v>22</v>
      </c>
    </row>
    <row r="9196" customHeight="1" spans="1:20">
      <c r="A9196" s="10">
        <v>45223</v>
      </c>
      <c r="B9196" s="15" t="s">
        <v>45851</v>
      </c>
      <c r="C9196" s="15" t="s">
        <v>1299</v>
      </c>
      <c r="D9196" s="16" t="s">
        <v>22</v>
      </c>
      <c r="E9196" s="15" t="s">
        <v>45852</v>
      </c>
      <c r="F9196" s="15" t="s">
        <v>45853</v>
      </c>
      <c r="G9196" s="16" t="s">
        <v>41</v>
      </c>
      <c r="H9196" s="16" t="s">
        <v>148</v>
      </c>
      <c r="I9196" s="16" t="s">
        <v>124</v>
      </c>
      <c r="J9196" s="16" t="s">
        <v>27</v>
      </c>
      <c r="K9196" s="16" t="s">
        <v>28</v>
      </c>
      <c r="L9196" s="16" t="s">
        <v>43</v>
      </c>
      <c r="M9196" s="15" t="s">
        <v>44</v>
      </c>
      <c r="N9196" s="15" t="s">
        <v>208</v>
      </c>
      <c r="O9196" s="16" t="s">
        <v>32</v>
      </c>
      <c r="P9196" s="16" t="s">
        <v>22</v>
      </c>
      <c r="Q9196" s="16" t="s">
        <v>45854</v>
      </c>
      <c r="R9196" s="16" t="s">
        <v>56</v>
      </c>
      <c r="S9196" s="15" t="s">
        <v>45855</v>
      </c>
      <c r="T9196" s="15" t="s">
        <v>22</v>
      </c>
    </row>
    <row r="9197" customHeight="1" spans="1:20">
      <c r="A9197" s="10">
        <v>45225</v>
      </c>
      <c r="B9197" s="9" t="s">
        <v>45856</v>
      </c>
      <c r="C9197" s="9" t="s">
        <v>6506</v>
      </c>
      <c r="D9197" s="14" t="s">
        <v>22</v>
      </c>
      <c r="E9197" s="9" t="s">
        <v>45857</v>
      </c>
      <c r="F9197" s="9" t="s">
        <v>45858</v>
      </c>
      <c r="G9197" s="14" t="s">
        <v>69</v>
      </c>
      <c r="H9197" s="14" t="s">
        <v>110</v>
      </c>
      <c r="I9197" s="14" t="s">
        <v>54</v>
      </c>
      <c r="J9197" s="14" t="s">
        <v>27</v>
      </c>
      <c r="K9197" s="14" t="s">
        <v>28</v>
      </c>
      <c r="L9197" s="14" t="s">
        <v>43</v>
      </c>
      <c r="M9197" s="9" t="s">
        <v>44</v>
      </c>
      <c r="N9197" s="9" t="s">
        <v>208</v>
      </c>
      <c r="O9197" s="14" t="s">
        <v>32</v>
      </c>
      <c r="P9197" s="14" t="s">
        <v>22</v>
      </c>
      <c r="Q9197" s="14" t="s">
        <v>45859</v>
      </c>
      <c r="R9197" s="14" t="s">
        <v>46</v>
      </c>
      <c r="S9197" s="9" t="s">
        <v>45860</v>
      </c>
      <c r="T9197" s="9" t="s">
        <v>22</v>
      </c>
    </row>
    <row r="9198" customHeight="1" spans="1:20">
      <c r="A9198" s="10">
        <v>45224</v>
      </c>
      <c r="B9198" s="9" t="s">
        <v>45861</v>
      </c>
      <c r="C9198" s="9" t="s">
        <v>6126</v>
      </c>
      <c r="D9198" s="14" t="s">
        <v>22</v>
      </c>
      <c r="E9198" s="9" t="s">
        <v>45862</v>
      </c>
      <c r="F9198" s="9" t="s">
        <v>45863</v>
      </c>
      <c r="G9198" s="14" t="s">
        <v>82</v>
      </c>
      <c r="H9198" s="14" t="s">
        <v>22</v>
      </c>
      <c r="I9198" s="14" t="s">
        <v>162</v>
      </c>
      <c r="J9198" s="14" t="s">
        <v>27</v>
      </c>
      <c r="K9198" s="14" t="s">
        <v>28</v>
      </c>
      <c r="L9198" s="14" t="s">
        <v>43</v>
      </c>
      <c r="M9198" s="9" t="s">
        <v>44</v>
      </c>
      <c r="N9198" s="9" t="s">
        <v>743</v>
      </c>
      <c r="O9198" s="14" t="s">
        <v>32</v>
      </c>
      <c r="P9198" s="14" t="s">
        <v>22</v>
      </c>
      <c r="Q9198" s="14" t="s">
        <v>45864</v>
      </c>
      <c r="R9198" s="14" t="s">
        <v>46</v>
      </c>
      <c r="S9198" s="9" t="s">
        <v>45865</v>
      </c>
      <c r="T9198" s="9" t="s">
        <v>45866</v>
      </c>
    </row>
    <row r="9199" customHeight="1" spans="1:20">
      <c r="A9199" s="10">
        <v>45224</v>
      </c>
      <c r="B9199" s="9" t="s">
        <v>45867</v>
      </c>
      <c r="C9199" s="9" t="s">
        <v>6506</v>
      </c>
      <c r="D9199" s="14" t="s">
        <v>22</v>
      </c>
      <c r="E9199" s="9" t="s">
        <v>45868</v>
      </c>
      <c r="F9199" s="9" t="s">
        <v>45869</v>
      </c>
      <c r="G9199" s="14" t="s">
        <v>69</v>
      </c>
      <c r="H9199" s="14" t="s">
        <v>110</v>
      </c>
      <c r="I9199" s="14" t="s">
        <v>511</v>
      </c>
      <c r="J9199" s="14" t="s">
        <v>27</v>
      </c>
      <c r="K9199" s="14" t="s">
        <v>28</v>
      </c>
      <c r="L9199" s="14" t="s">
        <v>43</v>
      </c>
      <c r="M9199" s="9" t="s">
        <v>30</v>
      </c>
      <c r="N9199" s="9" t="s">
        <v>208</v>
      </c>
      <c r="O9199" s="14" t="s">
        <v>32</v>
      </c>
      <c r="P9199" s="14" t="s">
        <v>22</v>
      </c>
      <c r="Q9199" s="14" t="s">
        <v>45870</v>
      </c>
      <c r="R9199" s="14" t="s">
        <v>46</v>
      </c>
      <c r="S9199" s="9" t="s">
        <v>45871</v>
      </c>
      <c r="T9199" s="9" t="s">
        <v>22</v>
      </c>
    </row>
    <row r="9200" customHeight="1" spans="1:20">
      <c r="A9200" s="10">
        <v>45222</v>
      </c>
      <c r="B9200" s="9" t="s">
        <v>45872</v>
      </c>
      <c r="C9200" s="9" t="s">
        <v>5629</v>
      </c>
      <c r="D9200" s="14" t="s">
        <v>22</v>
      </c>
      <c r="E9200" s="9" t="s">
        <v>45873</v>
      </c>
      <c r="F9200" s="9" t="s">
        <v>45874</v>
      </c>
      <c r="G9200" s="14" t="s">
        <v>82</v>
      </c>
      <c r="H9200" s="14" t="s">
        <v>96</v>
      </c>
      <c r="I9200" s="14" t="s">
        <v>5632</v>
      </c>
      <c r="J9200" s="14" t="s">
        <v>27</v>
      </c>
      <c r="K9200" s="14" t="s">
        <v>28</v>
      </c>
      <c r="L9200" s="14" t="s">
        <v>43</v>
      </c>
      <c r="M9200" s="9" t="s">
        <v>169</v>
      </c>
      <c r="N9200" s="9" t="s">
        <v>5633</v>
      </c>
      <c r="O9200" s="14" t="s">
        <v>32</v>
      </c>
      <c r="P9200" s="14" t="s">
        <v>22</v>
      </c>
      <c r="Q9200" s="14" t="s">
        <v>45875</v>
      </c>
      <c r="R9200" s="14" t="s">
        <v>168</v>
      </c>
      <c r="S9200" s="9" t="s">
        <v>45876</v>
      </c>
      <c r="T9200" s="9" t="s">
        <v>5655</v>
      </c>
    </row>
    <row r="9201" customHeight="1" spans="1:20">
      <c r="A9201" s="10">
        <v>45224</v>
      </c>
      <c r="B9201" s="9" t="s">
        <v>45877</v>
      </c>
      <c r="C9201" s="9" t="s">
        <v>6506</v>
      </c>
      <c r="D9201" s="14" t="s">
        <v>22</v>
      </c>
      <c r="E9201" s="9" t="s">
        <v>45878</v>
      </c>
      <c r="F9201" s="9" t="s">
        <v>45879</v>
      </c>
      <c r="G9201" s="14" t="s">
        <v>130</v>
      </c>
      <c r="H9201" s="14" t="s">
        <v>110</v>
      </c>
      <c r="I9201" s="14" t="s">
        <v>207</v>
      </c>
      <c r="J9201" s="14" t="s">
        <v>27</v>
      </c>
      <c r="K9201" s="14" t="s">
        <v>28</v>
      </c>
      <c r="L9201" s="14" t="s">
        <v>43</v>
      </c>
      <c r="M9201" s="9" t="s">
        <v>30</v>
      </c>
      <c r="N9201" s="9" t="s">
        <v>208</v>
      </c>
      <c r="O9201" s="14" t="s">
        <v>32</v>
      </c>
      <c r="P9201" s="14" t="s">
        <v>22</v>
      </c>
      <c r="Q9201" s="14" t="s">
        <v>45880</v>
      </c>
      <c r="R9201" s="14" t="s">
        <v>46</v>
      </c>
      <c r="S9201" s="9" t="s">
        <v>45881</v>
      </c>
      <c r="T9201" s="9" t="s">
        <v>22</v>
      </c>
    </row>
    <row r="9202" customHeight="1" spans="1:20">
      <c r="A9202" s="10">
        <v>45222</v>
      </c>
      <c r="B9202" s="9" t="s">
        <v>45882</v>
      </c>
      <c r="C9202" s="9" t="s">
        <v>5644</v>
      </c>
      <c r="D9202" s="14" t="s">
        <v>22</v>
      </c>
      <c r="E9202" s="9" t="s">
        <v>45883</v>
      </c>
      <c r="F9202" s="9" t="s">
        <v>45884</v>
      </c>
      <c r="G9202" s="14" t="s">
        <v>82</v>
      </c>
      <c r="H9202" s="14" t="s">
        <v>137</v>
      </c>
      <c r="I9202" s="14" t="s">
        <v>168</v>
      </c>
      <c r="J9202" s="14" t="s">
        <v>27</v>
      </c>
      <c r="K9202" s="14" t="s">
        <v>28</v>
      </c>
      <c r="L9202" s="14" t="s">
        <v>43</v>
      </c>
      <c r="M9202" s="9" t="s">
        <v>169</v>
      </c>
      <c r="N9202" s="9" t="s">
        <v>5633</v>
      </c>
      <c r="O9202" s="14" t="s">
        <v>32</v>
      </c>
      <c r="P9202" s="14" t="s">
        <v>22</v>
      </c>
      <c r="Q9202" s="14" t="s">
        <v>45885</v>
      </c>
      <c r="R9202" s="14" t="s">
        <v>168</v>
      </c>
      <c r="S9202" s="9" t="s">
        <v>45886</v>
      </c>
      <c r="T9202" s="9" t="s">
        <v>5649</v>
      </c>
    </row>
    <row r="9203" customHeight="1" spans="1:20">
      <c r="A9203" s="10">
        <v>45224</v>
      </c>
      <c r="B9203" s="9" t="s">
        <v>45887</v>
      </c>
      <c r="C9203" s="9" t="s">
        <v>6495</v>
      </c>
      <c r="D9203" s="14" t="s">
        <v>22</v>
      </c>
      <c r="E9203" s="9" t="s">
        <v>45888</v>
      </c>
      <c r="F9203" s="9" t="s">
        <v>45889</v>
      </c>
      <c r="G9203" s="14" t="s">
        <v>25</v>
      </c>
      <c r="H9203" s="14" t="s">
        <v>22</v>
      </c>
      <c r="I9203" s="14" t="s">
        <v>26</v>
      </c>
      <c r="J9203" s="14" t="s">
        <v>27</v>
      </c>
      <c r="K9203" s="14" t="s">
        <v>76</v>
      </c>
      <c r="L9203" s="14" t="s">
        <v>29</v>
      </c>
      <c r="M9203" s="9" t="s">
        <v>30</v>
      </c>
      <c r="N9203" s="9" t="s">
        <v>31</v>
      </c>
      <c r="O9203" s="14" t="s">
        <v>32</v>
      </c>
      <c r="P9203" s="14" t="s">
        <v>22</v>
      </c>
      <c r="Q9203" s="14" t="s">
        <v>45890</v>
      </c>
      <c r="R9203" s="14" t="s">
        <v>34</v>
      </c>
      <c r="S9203" s="9" t="s">
        <v>6499</v>
      </c>
      <c r="T9203" s="9" t="s">
        <v>22</v>
      </c>
    </row>
    <row r="9204" customHeight="1" spans="1:20">
      <c r="A9204" s="10">
        <v>45222</v>
      </c>
      <c r="B9204" s="9" t="s">
        <v>45891</v>
      </c>
      <c r="C9204" s="9" t="s">
        <v>5663</v>
      </c>
      <c r="D9204" s="14" t="s">
        <v>22</v>
      </c>
      <c r="E9204" s="9" t="s">
        <v>45892</v>
      </c>
      <c r="F9204" s="9" t="s">
        <v>45893</v>
      </c>
      <c r="G9204" s="14" t="s">
        <v>82</v>
      </c>
      <c r="H9204" s="14" t="s">
        <v>22</v>
      </c>
      <c r="I9204" s="14" t="s">
        <v>168</v>
      </c>
      <c r="J9204" s="14" t="s">
        <v>27</v>
      </c>
      <c r="K9204" s="14" t="s">
        <v>28</v>
      </c>
      <c r="L9204" s="14" t="s">
        <v>43</v>
      </c>
      <c r="M9204" s="9" t="s">
        <v>169</v>
      </c>
      <c r="N9204" s="9" t="s">
        <v>5633</v>
      </c>
      <c r="O9204" s="14" t="s">
        <v>32</v>
      </c>
      <c r="P9204" s="14" t="s">
        <v>22</v>
      </c>
      <c r="Q9204" s="14" t="s">
        <v>45894</v>
      </c>
      <c r="R9204" s="14" t="s">
        <v>168</v>
      </c>
      <c r="S9204" s="9" t="s">
        <v>45895</v>
      </c>
      <c r="T9204" s="9" t="s">
        <v>5655</v>
      </c>
    </row>
    <row r="9205" customHeight="1" spans="1:20">
      <c r="A9205" s="10">
        <v>45225</v>
      </c>
      <c r="B9205" s="9" t="s">
        <v>45896</v>
      </c>
      <c r="C9205" s="9" t="s">
        <v>45897</v>
      </c>
      <c r="D9205" s="14" t="s">
        <v>22</v>
      </c>
      <c r="E9205" s="9" t="s">
        <v>45898</v>
      </c>
      <c r="F9205" s="9" t="s">
        <v>45899</v>
      </c>
      <c r="G9205" s="14" t="s">
        <v>130</v>
      </c>
      <c r="H9205" s="14" t="s">
        <v>110</v>
      </c>
      <c r="I9205" s="14" t="s">
        <v>701</v>
      </c>
      <c r="J9205" s="14" t="s">
        <v>27</v>
      </c>
      <c r="K9205" s="14" t="s">
        <v>28</v>
      </c>
      <c r="L9205" s="14" t="s">
        <v>43</v>
      </c>
      <c r="M9205" s="9" t="s">
        <v>30</v>
      </c>
      <c r="N9205" s="9" t="s">
        <v>208</v>
      </c>
      <c r="O9205" s="14" t="s">
        <v>32</v>
      </c>
      <c r="P9205" s="14" t="s">
        <v>22</v>
      </c>
      <c r="Q9205" s="14" t="s">
        <v>45900</v>
      </c>
      <c r="R9205" s="14" t="s">
        <v>46</v>
      </c>
      <c r="S9205" s="9" t="s">
        <v>45901</v>
      </c>
      <c r="T9205" s="9" t="s">
        <v>22</v>
      </c>
    </row>
    <row r="9206" customHeight="1" spans="1:20">
      <c r="A9206" s="10">
        <v>45224</v>
      </c>
      <c r="B9206" s="9" t="s">
        <v>45902</v>
      </c>
      <c r="C9206" s="9" t="s">
        <v>185</v>
      </c>
      <c r="D9206" s="14" t="s">
        <v>22</v>
      </c>
      <c r="E9206" s="9" t="s">
        <v>45903</v>
      </c>
      <c r="F9206" s="9" t="s">
        <v>45904</v>
      </c>
      <c r="G9206" s="14" t="s">
        <v>69</v>
      </c>
      <c r="H9206" s="14" t="s">
        <v>22</v>
      </c>
      <c r="I9206" s="14" t="s">
        <v>701</v>
      </c>
      <c r="J9206" s="14" t="s">
        <v>27</v>
      </c>
      <c r="K9206" s="14" t="s">
        <v>28</v>
      </c>
      <c r="L9206" s="14" t="s">
        <v>43</v>
      </c>
      <c r="M9206" s="9" t="s">
        <v>44</v>
      </c>
      <c r="N9206" s="9" t="s">
        <v>31</v>
      </c>
      <c r="O9206" s="14" t="s">
        <v>32</v>
      </c>
      <c r="P9206" s="14" t="s">
        <v>22</v>
      </c>
      <c r="Q9206" s="14" t="s">
        <v>45905</v>
      </c>
      <c r="R9206" s="14" t="s">
        <v>56</v>
      </c>
      <c r="S9206" s="20" t="s">
        <v>45906</v>
      </c>
      <c r="T9206" s="9" t="s">
        <v>22</v>
      </c>
    </row>
    <row r="9207" customHeight="1" spans="1:20">
      <c r="A9207" s="10">
        <v>45224</v>
      </c>
      <c r="B9207" s="9" t="s">
        <v>45907</v>
      </c>
      <c r="C9207" s="9" t="s">
        <v>18999</v>
      </c>
      <c r="D9207" s="14" t="s">
        <v>22</v>
      </c>
      <c r="E9207" s="9" t="s">
        <v>45908</v>
      </c>
      <c r="F9207" s="9" t="s">
        <v>45909</v>
      </c>
      <c r="G9207" s="14" t="s">
        <v>69</v>
      </c>
      <c r="H9207" s="14" t="s">
        <v>110</v>
      </c>
      <c r="I9207" s="14" t="s">
        <v>991</v>
      </c>
      <c r="J9207" s="14" t="s">
        <v>27</v>
      </c>
      <c r="K9207" s="14" t="s">
        <v>28</v>
      </c>
      <c r="L9207" s="14" t="s">
        <v>43</v>
      </c>
      <c r="M9207" s="9" t="s">
        <v>30</v>
      </c>
      <c r="N9207" s="9" t="s">
        <v>208</v>
      </c>
      <c r="O9207" s="14" t="s">
        <v>32</v>
      </c>
      <c r="P9207" s="14" t="s">
        <v>22</v>
      </c>
      <c r="Q9207" s="14" t="s">
        <v>45910</v>
      </c>
      <c r="R9207" s="14" t="s">
        <v>46</v>
      </c>
      <c r="S9207" s="9" t="s">
        <v>45911</v>
      </c>
      <c r="T9207" s="9" t="s">
        <v>22</v>
      </c>
    </row>
    <row r="9208" customHeight="1" spans="1:20">
      <c r="A9208" s="10">
        <v>45225</v>
      </c>
      <c r="B9208" s="9" t="s">
        <v>45912</v>
      </c>
      <c r="C9208" s="9" t="s">
        <v>7660</v>
      </c>
      <c r="D9208" s="14" t="s">
        <v>22</v>
      </c>
      <c r="E9208" s="9" t="s">
        <v>45913</v>
      </c>
      <c r="F9208" s="9" t="s">
        <v>45914</v>
      </c>
      <c r="G9208" s="14" t="s">
        <v>69</v>
      </c>
      <c r="H9208" s="14" t="s">
        <v>110</v>
      </c>
      <c r="I9208" s="14" t="s">
        <v>469</v>
      </c>
      <c r="J9208" s="14" t="s">
        <v>27</v>
      </c>
      <c r="K9208" s="14" t="s">
        <v>28</v>
      </c>
      <c r="L9208" s="14" t="s">
        <v>43</v>
      </c>
      <c r="M9208" s="9" t="s">
        <v>44</v>
      </c>
      <c r="N9208" s="9" t="s">
        <v>208</v>
      </c>
      <c r="O9208" s="14" t="s">
        <v>32</v>
      </c>
      <c r="P9208" s="14" t="s">
        <v>22</v>
      </c>
      <c r="Q9208" s="14" t="s">
        <v>45915</v>
      </c>
      <c r="R9208" s="14" t="s">
        <v>46</v>
      </c>
      <c r="S9208" s="9" t="s">
        <v>45916</v>
      </c>
      <c r="T9208" s="9" t="s">
        <v>22</v>
      </c>
    </row>
    <row r="9209" customHeight="1" spans="1:20">
      <c r="A9209" s="10">
        <v>45225</v>
      </c>
      <c r="B9209" s="9" t="s">
        <v>45917</v>
      </c>
      <c r="C9209" s="9" t="s">
        <v>204</v>
      </c>
      <c r="D9209" s="14" t="s">
        <v>22</v>
      </c>
      <c r="E9209" s="9" t="s">
        <v>45918</v>
      </c>
      <c r="F9209" s="9" t="s">
        <v>45919</v>
      </c>
      <c r="G9209" s="14" t="s">
        <v>82</v>
      </c>
      <c r="H9209" s="14" t="s">
        <v>96</v>
      </c>
      <c r="I9209" s="14" t="s">
        <v>1072</v>
      </c>
      <c r="J9209" s="14" t="s">
        <v>27</v>
      </c>
      <c r="K9209" s="14" t="s">
        <v>28</v>
      </c>
      <c r="L9209" s="14" t="s">
        <v>43</v>
      </c>
      <c r="M9209" s="9" t="s">
        <v>169</v>
      </c>
      <c r="N9209" s="9" t="s">
        <v>208</v>
      </c>
      <c r="O9209" s="14" t="s">
        <v>32</v>
      </c>
      <c r="P9209" s="14" t="s">
        <v>22</v>
      </c>
      <c r="Q9209" s="14" t="s">
        <v>45920</v>
      </c>
      <c r="R9209" s="14" t="s">
        <v>56</v>
      </c>
      <c r="S9209" s="20" t="s">
        <v>45921</v>
      </c>
      <c r="T9209" s="9" t="s">
        <v>22</v>
      </c>
    </row>
    <row r="9210" customHeight="1" spans="1:20">
      <c r="A9210" s="10">
        <v>45225</v>
      </c>
      <c r="B9210" s="9" t="s">
        <v>45922</v>
      </c>
      <c r="C9210" s="9" t="s">
        <v>204</v>
      </c>
      <c r="D9210" s="14" t="s">
        <v>22</v>
      </c>
      <c r="E9210" s="9" t="s">
        <v>45923</v>
      </c>
      <c r="F9210" s="9" t="s">
        <v>45924</v>
      </c>
      <c r="G9210" s="14" t="s">
        <v>82</v>
      </c>
      <c r="H9210" s="14" t="s">
        <v>22</v>
      </c>
      <c r="I9210" s="14" t="s">
        <v>241</v>
      </c>
      <c r="J9210" s="14" t="s">
        <v>27</v>
      </c>
      <c r="K9210" s="14" t="s">
        <v>28</v>
      </c>
      <c r="L9210" s="14" t="s">
        <v>43</v>
      </c>
      <c r="M9210" s="9" t="s">
        <v>169</v>
      </c>
      <c r="N9210" s="9" t="s">
        <v>208</v>
      </c>
      <c r="O9210" s="14" t="s">
        <v>32</v>
      </c>
      <c r="P9210" s="14" t="s">
        <v>22</v>
      </c>
      <c r="Q9210" s="14" t="s">
        <v>45925</v>
      </c>
      <c r="R9210" s="14" t="s">
        <v>56</v>
      </c>
      <c r="S9210" s="9" t="s">
        <v>45926</v>
      </c>
      <c r="T9210" s="9" t="s">
        <v>22</v>
      </c>
    </row>
    <row r="9211" customHeight="1" spans="1:20">
      <c r="A9211" s="10">
        <v>45224</v>
      </c>
      <c r="B9211" s="9" t="s">
        <v>45927</v>
      </c>
      <c r="C9211" s="9" t="s">
        <v>14075</v>
      </c>
      <c r="D9211" s="14" t="s">
        <v>22</v>
      </c>
      <c r="E9211" s="9" t="s">
        <v>45928</v>
      </c>
      <c r="F9211" s="9" t="s">
        <v>45929</v>
      </c>
      <c r="G9211" s="14" t="s">
        <v>53</v>
      </c>
      <c r="H9211" s="14" t="s">
        <v>22</v>
      </c>
      <c r="I9211" s="14" t="s">
        <v>207</v>
      </c>
      <c r="J9211" s="14" t="s">
        <v>27</v>
      </c>
      <c r="K9211" s="14" t="s">
        <v>28</v>
      </c>
      <c r="L9211" s="14" t="s">
        <v>43</v>
      </c>
      <c r="M9211" s="9" t="s">
        <v>30</v>
      </c>
      <c r="N9211" s="9" t="s">
        <v>31</v>
      </c>
      <c r="O9211" s="14" t="s">
        <v>32</v>
      </c>
      <c r="P9211" s="14" t="s">
        <v>22</v>
      </c>
      <c r="Q9211" s="14" t="s">
        <v>45930</v>
      </c>
      <c r="R9211" s="14" t="s">
        <v>46</v>
      </c>
      <c r="S9211" s="9" t="s">
        <v>45931</v>
      </c>
      <c r="T9211" s="9" t="s">
        <v>22</v>
      </c>
    </row>
    <row r="9212" customHeight="1" spans="1:20">
      <c r="A9212" s="10">
        <v>45223</v>
      </c>
      <c r="B9212" s="15" t="s">
        <v>45932</v>
      </c>
      <c r="C9212" s="15" t="s">
        <v>50</v>
      </c>
      <c r="D9212" s="16" t="s">
        <v>22</v>
      </c>
      <c r="E9212" s="15" t="s">
        <v>45933</v>
      </c>
      <c r="F9212" s="15" t="s">
        <v>45934</v>
      </c>
      <c r="G9212" s="16" t="s">
        <v>41</v>
      </c>
      <c r="H9212" s="16" t="s">
        <v>137</v>
      </c>
      <c r="I9212" s="16" t="s">
        <v>337</v>
      </c>
      <c r="J9212" s="16" t="s">
        <v>27</v>
      </c>
      <c r="K9212" s="16" t="s">
        <v>28</v>
      </c>
      <c r="L9212" s="16" t="s">
        <v>43</v>
      </c>
      <c r="M9212" s="15" t="s">
        <v>30</v>
      </c>
      <c r="N9212" s="15" t="s">
        <v>31</v>
      </c>
      <c r="O9212" s="16" t="s">
        <v>32</v>
      </c>
      <c r="P9212" s="16" t="s">
        <v>22</v>
      </c>
      <c r="Q9212" s="16" t="s">
        <v>45935</v>
      </c>
      <c r="R9212" s="16" t="s">
        <v>56</v>
      </c>
      <c r="S9212" s="15" t="s">
        <v>45936</v>
      </c>
      <c r="T9212" s="15" t="s">
        <v>22</v>
      </c>
    </row>
    <row r="9213" customHeight="1" spans="1:20">
      <c r="A9213" s="10">
        <v>45222</v>
      </c>
      <c r="B9213" s="9" t="s">
        <v>45937</v>
      </c>
      <c r="C9213" s="9" t="s">
        <v>6126</v>
      </c>
      <c r="D9213" s="14" t="s">
        <v>22</v>
      </c>
      <c r="E9213" s="9" t="s">
        <v>45938</v>
      </c>
      <c r="F9213" s="9" t="s">
        <v>45939</v>
      </c>
      <c r="G9213" s="14" t="s">
        <v>82</v>
      </c>
      <c r="H9213" s="14" t="s">
        <v>96</v>
      </c>
      <c r="I9213" s="14" t="s">
        <v>277</v>
      </c>
      <c r="J9213" s="14" t="s">
        <v>27</v>
      </c>
      <c r="K9213" s="14" t="s">
        <v>28</v>
      </c>
      <c r="L9213" s="14" t="s">
        <v>43</v>
      </c>
      <c r="M9213" s="9" t="s">
        <v>44</v>
      </c>
      <c r="N9213" s="9" t="s">
        <v>743</v>
      </c>
      <c r="O9213" s="14" t="s">
        <v>32</v>
      </c>
      <c r="P9213" s="14" t="s">
        <v>22</v>
      </c>
      <c r="Q9213" s="14" t="s">
        <v>45940</v>
      </c>
      <c r="R9213" s="14" t="s">
        <v>46</v>
      </c>
      <c r="S9213" s="9" t="s">
        <v>45941</v>
      </c>
      <c r="T9213" s="9" t="s">
        <v>45942</v>
      </c>
    </row>
    <row r="9214" customHeight="1" spans="1:20">
      <c r="A9214" s="10">
        <v>45224</v>
      </c>
      <c r="B9214" s="9" t="s">
        <v>45943</v>
      </c>
      <c r="C9214" s="9" t="s">
        <v>1240</v>
      </c>
      <c r="D9214" s="14" t="s">
        <v>22</v>
      </c>
      <c r="E9214" s="9" t="s">
        <v>45944</v>
      </c>
      <c r="F9214" s="9" t="s">
        <v>45945</v>
      </c>
      <c r="G9214" s="14" t="s">
        <v>25</v>
      </c>
      <c r="H9214" s="14" t="s">
        <v>22</v>
      </c>
      <c r="I9214" s="14" t="s">
        <v>26</v>
      </c>
      <c r="J9214" s="14" t="s">
        <v>27</v>
      </c>
      <c r="K9214" s="14" t="s">
        <v>28</v>
      </c>
      <c r="L9214" s="14" t="s">
        <v>29</v>
      </c>
      <c r="M9214" s="9" t="s">
        <v>30</v>
      </c>
      <c r="N9214" s="9" t="s">
        <v>31</v>
      </c>
      <c r="O9214" s="14" t="s">
        <v>32</v>
      </c>
      <c r="P9214" s="14" t="s">
        <v>22</v>
      </c>
      <c r="Q9214" s="14" t="s">
        <v>45946</v>
      </c>
      <c r="R9214" s="14" t="s">
        <v>34</v>
      </c>
      <c r="S9214" s="9" t="s">
        <v>39276</v>
      </c>
      <c r="T9214" s="9" t="s">
        <v>22</v>
      </c>
    </row>
    <row r="9215" customHeight="1" spans="1:20">
      <c r="A9215" s="10">
        <v>45225</v>
      </c>
      <c r="B9215" s="9" t="s">
        <v>45947</v>
      </c>
      <c r="C9215" s="9" t="s">
        <v>50</v>
      </c>
      <c r="D9215" s="14" t="s">
        <v>22</v>
      </c>
      <c r="E9215" s="9" t="s">
        <v>45948</v>
      </c>
      <c r="F9215" s="9" t="s">
        <v>45949</v>
      </c>
      <c r="G9215" s="14" t="s">
        <v>82</v>
      </c>
      <c r="H9215" s="14" t="s">
        <v>22</v>
      </c>
      <c r="I9215" s="14" t="s">
        <v>207</v>
      </c>
      <c r="J9215" s="14" t="s">
        <v>27</v>
      </c>
      <c r="K9215" s="14" t="s">
        <v>28</v>
      </c>
      <c r="L9215" s="14" t="s">
        <v>43</v>
      </c>
      <c r="M9215" s="9" t="s">
        <v>44</v>
      </c>
      <c r="N9215" s="9" t="s">
        <v>31</v>
      </c>
      <c r="O9215" s="14" t="s">
        <v>32</v>
      </c>
      <c r="P9215" s="14" t="s">
        <v>22</v>
      </c>
      <c r="Q9215" s="14" t="s">
        <v>45950</v>
      </c>
      <c r="R9215" s="14" t="s">
        <v>56</v>
      </c>
      <c r="S9215" s="20" t="s">
        <v>45951</v>
      </c>
      <c r="T9215" s="9" t="s">
        <v>22</v>
      </c>
    </row>
    <row r="9216" customHeight="1" spans="1:20">
      <c r="A9216" s="10">
        <v>45225</v>
      </c>
      <c r="B9216" s="9" t="s">
        <v>45952</v>
      </c>
      <c r="C9216" s="9" t="s">
        <v>50</v>
      </c>
      <c r="D9216" s="14" t="s">
        <v>22</v>
      </c>
      <c r="E9216" s="9" t="s">
        <v>45953</v>
      </c>
      <c r="F9216" s="9" t="s">
        <v>45954</v>
      </c>
      <c r="G9216" s="14" t="s">
        <v>69</v>
      </c>
      <c r="H9216" s="14" t="s">
        <v>22</v>
      </c>
      <c r="I9216" s="14" t="s">
        <v>235</v>
      </c>
      <c r="J9216" s="14" t="s">
        <v>27</v>
      </c>
      <c r="K9216" s="14" t="s">
        <v>76</v>
      </c>
      <c r="L9216" s="14" t="s">
        <v>43</v>
      </c>
      <c r="M9216" s="9" t="s">
        <v>44</v>
      </c>
      <c r="N9216" s="9" t="s">
        <v>31</v>
      </c>
      <c r="O9216" s="14" t="s">
        <v>32</v>
      </c>
      <c r="P9216" s="14" t="s">
        <v>22</v>
      </c>
      <c r="Q9216" s="14" t="s">
        <v>45955</v>
      </c>
      <c r="R9216" s="14" t="s">
        <v>56</v>
      </c>
      <c r="S9216" s="9" t="s">
        <v>45956</v>
      </c>
      <c r="T9216" s="9" t="s">
        <v>22</v>
      </c>
    </row>
    <row r="9217" customHeight="1" spans="1:20">
      <c r="A9217" s="10">
        <v>45222</v>
      </c>
      <c r="B9217" s="9" t="s">
        <v>45957</v>
      </c>
      <c r="C9217" s="9" t="s">
        <v>204</v>
      </c>
      <c r="D9217" s="14" t="s">
        <v>22</v>
      </c>
      <c r="E9217" s="9" t="s">
        <v>45958</v>
      </c>
      <c r="F9217" s="9" t="s">
        <v>45959</v>
      </c>
      <c r="G9217" s="14" t="s">
        <v>41</v>
      </c>
      <c r="H9217" s="14" t="s">
        <v>22</v>
      </c>
      <c r="I9217" s="14" t="s">
        <v>97</v>
      </c>
      <c r="J9217" s="14" t="s">
        <v>27</v>
      </c>
      <c r="K9217" s="14" t="s">
        <v>28</v>
      </c>
      <c r="L9217" s="14" t="s">
        <v>43</v>
      </c>
      <c r="M9217" s="9" t="s">
        <v>44</v>
      </c>
      <c r="N9217" s="9" t="s">
        <v>208</v>
      </c>
      <c r="O9217" s="14" t="s">
        <v>32</v>
      </c>
      <c r="P9217" s="14" t="s">
        <v>22</v>
      </c>
      <c r="Q9217" s="14" t="s">
        <v>45960</v>
      </c>
      <c r="R9217" s="14" t="s">
        <v>56</v>
      </c>
      <c r="S9217" s="9" t="s">
        <v>45961</v>
      </c>
      <c r="T9217" s="9" t="s">
        <v>22</v>
      </c>
    </row>
    <row r="9218" customHeight="1" spans="1:20">
      <c r="A9218" s="10">
        <v>45223</v>
      </c>
      <c r="B9218" s="15" t="s">
        <v>45962</v>
      </c>
      <c r="C9218" s="15" t="s">
        <v>50</v>
      </c>
      <c r="D9218" s="16" t="s">
        <v>22</v>
      </c>
      <c r="E9218" s="15" t="s">
        <v>45963</v>
      </c>
      <c r="F9218" s="15" t="s">
        <v>45964</v>
      </c>
      <c r="G9218" s="16" t="s">
        <v>69</v>
      </c>
      <c r="H9218" s="16" t="s">
        <v>22</v>
      </c>
      <c r="I9218" s="16" t="s">
        <v>3098</v>
      </c>
      <c r="J9218" s="16" t="s">
        <v>27</v>
      </c>
      <c r="K9218" s="16" t="s">
        <v>28</v>
      </c>
      <c r="L9218" s="16" t="s">
        <v>43</v>
      </c>
      <c r="M9218" s="15" t="s">
        <v>30</v>
      </c>
      <c r="N9218" s="15" t="s">
        <v>31</v>
      </c>
      <c r="O9218" s="16" t="s">
        <v>32</v>
      </c>
      <c r="P9218" s="16" t="s">
        <v>22</v>
      </c>
      <c r="Q9218" s="16" t="s">
        <v>45965</v>
      </c>
      <c r="R9218" s="16" t="s">
        <v>56</v>
      </c>
      <c r="S9218" s="15" t="s">
        <v>45966</v>
      </c>
      <c r="T9218" s="15" t="s">
        <v>22</v>
      </c>
    </row>
    <row r="9219" customHeight="1" spans="1:20">
      <c r="A9219" s="10">
        <v>45222</v>
      </c>
      <c r="B9219" s="9" t="s">
        <v>45967</v>
      </c>
      <c r="C9219" s="9" t="s">
        <v>204</v>
      </c>
      <c r="D9219" s="14" t="s">
        <v>22</v>
      </c>
      <c r="E9219" s="9" t="s">
        <v>45968</v>
      </c>
      <c r="F9219" s="9" t="s">
        <v>45969</v>
      </c>
      <c r="G9219" s="14" t="s">
        <v>82</v>
      </c>
      <c r="H9219" s="14" t="s">
        <v>22</v>
      </c>
      <c r="I9219" s="14" t="s">
        <v>124</v>
      </c>
      <c r="J9219" s="14" t="s">
        <v>27</v>
      </c>
      <c r="K9219" s="14" t="s">
        <v>28</v>
      </c>
      <c r="L9219" s="14" t="s">
        <v>43</v>
      </c>
      <c r="M9219" s="9" t="s">
        <v>169</v>
      </c>
      <c r="N9219" s="9" t="s">
        <v>208</v>
      </c>
      <c r="O9219" s="14" t="s">
        <v>32</v>
      </c>
      <c r="P9219" s="14" t="s">
        <v>22</v>
      </c>
      <c r="Q9219" s="14" t="s">
        <v>45970</v>
      </c>
      <c r="R9219" s="14" t="s">
        <v>56</v>
      </c>
      <c r="S9219" s="9" t="s">
        <v>45971</v>
      </c>
      <c r="T9219" s="9" t="s">
        <v>22</v>
      </c>
    </row>
    <row r="9220" customHeight="1" spans="1:20">
      <c r="A9220" s="10">
        <v>45224</v>
      </c>
      <c r="B9220" s="9" t="s">
        <v>45972</v>
      </c>
      <c r="C9220" s="9" t="s">
        <v>50</v>
      </c>
      <c r="D9220" s="14" t="s">
        <v>22</v>
      </c>
      <c r="E9220" s="9" t="s">
        <v>45973</v>
      </c>
      <c r="F9220" s="9" t="s">
        <v>45974</v>
      </c>
      <c r="G9220" s="14" t="s">
        <v>41</v>
      </c>
      <c r="H9220" s="14" t="s">
        <v>22</v>
      </c>
      <c r="I9220" s="14" t="s">
        <v>253</v>
      </c>
      <c r="J9220" s="14" t="s">
        <v>27</v>
      </c>
      <c r="K9220" s="14" t="s">
        <v>28</v>
      </c>
      <c r="L9220" s="14" t="s">
        <v>43</v>
      </c>
      <c r="M9220" s="9" t="s">
        <v>44</v>
      </c>
      <c r="N9220" s="9" t="s">
        <v>31</v>
      </c>
      <c r="O9220" s="14" t="s">
        <v>32</v>
      </c>
      <c r="P9220" s="14" t="s">
        <v>22</v>
      </c>
      <c r="Q9220" s="14" t="s">
        <v>45975</v>
      </c>
      <c r="R9220" s="14" t="s">
        <v>46</v>
      </c>
      <c r="S9220" s="9" t="s">
        <v>45976</v>
      </c>
      <c r="T9220" s="9" t="s">
        <v>22</v>
      </c>
    </row>
    <row r="9221" customHeight="1" spans="1:20">
      <c r="A9221" s="10">
        <v>45224</v>
      </c>
      <c r="B9221" s="9" t="s">
        <v>45977</v>
      </c>
      <c r="C9221" s="9" t="s">
        <v>9287</v>
      </c>
      <c r="D9221" s="14" t="s">
        <v>22</v>
      </c>
      <c r="E9221" s="9" t="s">
        <v>45978</v>
      </c>
      <c r="F9221" s="9" t="s">
        <v>45979</v>
      </c>
      <c r="G9221" s="14" t="s">
        <v>2152</v>
      </c>
      <c r="H9221" s="14" t="s">
        <v>137</v>
      </c>
      <c r="I9221" s="14" t="s">
        <v>155</v>
      </c>
      <c r="J9221" s="14" t="s">
        <v>27</v>
      </c>
      <c r="K9221" s="14" t="s">
        <v>28</v>
      </c>
      <c r="L9221" s="14" t="s">
        <v>43</v>
      </c>
      <c r="M9221" s="9" t="s">
        <v>44</v>
      </c>
      <c r="N9221" s="9" t="s">
        <v>31</v>
      </c>
      <c r="O9221" s="14" t="s">
        <v>32</v>
      </c>
      <c r="P9221" s="14" t="s">
        <v>6656</v>
      </c>
      <c r="Q9221" s="14" t="s">
        <v>45980</v>
      </c>
      <c r="R9221" s="14" t="s">
        <v>46</v>
      </c>
      <c r="S9221" s="9" t="s">
        <v>45981</v>
      </c>
      <c r="T9221" s="9" t="s">
        <v>22</v>
      </c>
    </row>
    <row r="9222" customHeight="1" spans="1:20">
      <c r="A9222" s="10">
        <v>45224</v>
      </c>
      <c r="B9222" s="9" t="s">
        <v>45982</v>
      </c>
      <c r="C9222" s="9" t="s">
        <v>204</v>
      </c>
      <c r="D9222" s="14" t="s">
        <v>22</v>
      </c>
      <c r="E9222" s="9" t="s">
        <v>45983</v>
      </c>
      <c r="F9222" s="9" t="s">
        <v>45984</v>
      </c>
      <c r="G9222" s="14" t="s">
        <v>53</v>
      </c>
      <c r="H9222" s="14" t="s">
        <v>148</v>
      </c>
      <c r="I9222" s="14" t="s">
        <v>337</v>
      </c>
      <c r="J9222" s="14" t="s">
        <v>27</v>
      </c>
      <c r="K9222" s="14" t="s">
        <v>28</v>
      </c>
      <c r="L9222" s="14" t="s">
        <v>43</v>
      </c>
      <c r="M9222" s="9" t="s">
        <v>44</v>
      </c>
      <c r="N9222" s="9" t="s">
        <v>208</v>
      </c>
      <c r="O9222" s="14" t="s">
        <v>32</v>
      </c>
      <c r="P9222" s="14" t="s">
        <v>22</v>
      </c>
      <c r="Q9222" s="14" t="s">
        <v>45985</v>
      </c>
      <c r="R9222" s="14" t="s">
        <v>46</v>
      </c>
      <c r="S9222" s="9" t="s">
        <v>45986</v>
      </c>
      <c r="T9222" s="9" t="s">
        <v>22</v>
      </c>
    </row>
    <row r="9223" customHeight="1" spans="1:20">
      <c r="A9223" s="10">
        <v>45224</v>
      </c>
      <c r="B9223" s="9" t="s">
        <v>45987</v>
      </c>
      <c r="C9223" s="9" t="s">
        <v>50</v>
      </c>
      <c r="D9223" s="14" t="s">
        <v>22</v>
      </c>
      <c r="E9223" s="9" t="s">
        <v>45988</v>
      </c>
      <c r="F9223" s="9" t="s">
        <v>45989</v>
      </c>
      <c r="G9223" s="14" t="s">
        <v>130</v>
      </c>
      <c r="H9223" s="14" t="s">
        <v>22</v>
      </c>
      <c r="I9223" s="14" t="s">
        <v>75</v>
      </c>
      <c r="J9223" s="14" t="s">
        <v>27</v>
      </c>
      <c r="K9223" s="14" t="s">
        <v>28</v>
      </c>
      <c r="L9223" s="14" t="s">
        <v>43</v>
      </c>
      <c r="M9223" s="9" t="s">
        <v>30</v>
      </c>
      <c r="N9223" s="9" t="s">
        <v>31</v>
      </c>
      <c r="O9223" s="14" t="s">
        <v>32</v>
      </c>
      <c r="P9223" s="14" t="s">
        <v>22</v>
      </c>
      <c r="Q9223" s="14" t="s">
        <v>45990</v>
      </c>
      <c r="R9223" s="14" t="s">
        <v>56</v>
      </c>
      <c r="S9223" s="9" t="s">
        <v>45991</v>
      </c>
      <c r="T9223" s="9" t="s">
        <v>22</v>
      </c>
    </row>
    <row r="9224" customHeight="1" spans="1:20">
      <c r="A9224" s="10">
        <v>45225</v>
      </c>
      <c r="B9224" s="9" t="s">
        <v>45992</v>
      </c>
      <c r="C9224" s="9" t="s">
        <v>204</v>
      </c>
      <c r="D9224" s="14" t="s">
        <v>22</v>
      </c>
      <c r="E9224" s="9" t="s">
        <v>45993</v>
      </c>
      <c r="F9224" s="9" t="s">
        <v>45994</v>
      </c>
      <c r="G9224" s="14" t="s">
        <v>82</v>
      </c>
      <c r="H9224" s="14" t="s">
        <v>110</v>
      </c>
      <c r="I9224" s="14" t="s">
        <v>241</v>
      </c>
      <c r="J9224" s="14" t="s">
        <v>27</v>
      </c>
      <c r="K9224" s="14" t="s">
        <v>28</v>
      </c>
      <c r="L9224" s="14" t="s">
        <v>43</v>
      </c>
      <c r="M9224" s="9" t="s">
        <v>30</v>
      </c>
      <c r="N9224" s="9" t="s">
        <v>208</v>
      </c>
      <c r="O9224" s="14" t="s">
        <v>32</v>
      </c>
      <c r="P9224" s="14" t="s">
        <v>22</v>
      </c>
      <c r="Q9224" s="14" t="s">
        <v>45995</v>
      </c>
      <c r="R9224" s="14" t="s">
        <v>56</v>
      </c>
      <c r="S9224" s="9" t="s">
        <v>45996</v>
      </c>
      <c r="T9224" s="9" t="s">
        <v>22</v>
      </c>
    </row>
    <row r="9225" customHeight="1" spans="1:20">
      <c r="A9225" s="10">
        <v>45224</v>
      </c>
      <c r="B9225" s="9" t="s">
        <v>45997</v>
      </c>
      <c r="C9225" s="9" t="s">
        <v>6302</v>
      </c>
      <c r="D9225" s="14" t="s">
        <v>22</v>
      </c>
      <c r="E9225" s="9" t="s">
        <v>45998</v>
      </c>
      <c r="F9225" s="9" t="s">
        <v>45999</v>
      </c>
      <c r="G9225" s="14" t="s">
        <v>82</v>
      </c>
      <c r="H9225" s="14" t="s">
        <v>22</v>
      </c>
      <c r="I9225" s="14" t="s">
        <v>26</v>
      </c>
      <c r="J9225" s="14" t="s">
        <v>27</v>
      </c>
      <c r="K9225" s="14" t="s">
        <v>28</v>
      </c>
      <c r="L9225" s="14" t="s">
        <v>29</v>
      </c>
      <c r="M9225" s="9" t="s">
        <v>30</v>
      </c>
      <c r="N9225" s="9" t="s">
        <v>31</v>
      </c>
      <c r="O9225" s="14" t="s">
        <v>32</v>
      </c>
      <c r="P9225" s="14" t="s">
        <v>22</v>
      </c>
      <c r="Q9225" s="14" t="s">
        <v>46000</v>
      </c>
      <c r="R9225" s="14" t="s">
        <v>34</v>
      </c>
      <c r="S9225" s="9" t="s">
        <v>46001</v>
      </c>
      <c r="T9225" s="9" t="s">
        <v>22</v>
      </c>
    </row>
    <row r="9226" customHeight="1" spans="1:20">
      <c r="A9226" s="10">
        <v>45222</v>
      </c>
      <c r="B9226" s="9" t="s">
        <v>46002</v>
      </c>
      <c r="C9226" s="9" t="s">
        <v>204</v>
      </c>
      <c r="D9226" s="14" t="s">
        <v>22</v>
      </c>
      <c r="E9226" s="9" t="s">
        <v>46003</v>
      </c>
      <c r="F9226" s="9" t="s">
        <v>46004</v>
      </c>
      <c r="G9226" s="14" t="s">
        <v>25</v>
      </c>
      <c r="H9226" s="14" t="s">
        <v>22</v>
      </c>
      <c r="I9226" s="14" t="s">
        <v>124</v>
      </c>
      <c r="J9226" s="14" t="s">
        <v>27</v>
      </c>
      <c r="K9226" s="14" t="s">
        <v>28</v>
      </c>
      <c r="L9226" s="14" t="s">
        <v>43</v>
      </c>
      <c r="M9226" s="9" t="s">
        <v>30</v>
      </c>
      <c r="N9226" s="9" t="s">
        <v>208</v>
      </c>
      <c r="O9226" s="14" t="s">
        <v>32</v>
      </c>
      <c r="P9226" s="14" t="s">
        <v>22</v>
      </c>
      <c r="Q9226" s="14" t="s">
        <v>46005</v>
      </c>
      <c r="R9226" s="14" t="s">
        <v>56</v>
      </c>
      <c r="S9226" s="9" t="s">
        <v>46006</v>
      </c>
      <c r="T9226" s="9" t="s">
        <v>22</v>
      </c>
    </row>
    <row r="9227" customHeight="1" spans="1:20">
      <c r="A9227" s="10">
        <v>45225</v>
      </c>
      <c r="B9227" s="9" t="s">
        <v>46007</v>
      </c>
      <c r="C9227" s="9" t="s">
        <v>204</v>
      </c>
      <c r="D9227" s="14" t="s">
        <v>22</v>
      </c>
      <c r="E9227" s="9" t="s">
        <v>46008</v>
      </c>
      <c r="F9227" s="9" t="s">
        <v>46009</v>
      </c>
      <c r="G9227" s="14" t="s">
        <v>82</v>
      </c>
      <c r="H9227" s="14" t="s">
        <v>22</v>
      </c>
      <c r="I9227" s="14" t="s">
        <v>241</v>
      </c>
      <c r="J9227" s="14" t="s">
        <v>27</v>
      </c>
      <c r="K9227" s="14" t="s">
        <v>28</v>
      </c>
      <c r="L9227" s="14" t="s">
        <v>43</v>
      </c>
      <c r="M9227" s="9" t="s">
        <v>44</v>
      </c>
      <c r="N9227" s="9" t="s">
        <v>208</v>
      </c>
      <c r="O9227" s="14" t="s">
        <v>32</v>
      </c>
      <c r="P9227" s="14" t="s">
        <v>22</v>
      </c>
      <c r="Q9227" s="14" t="s">
        <v>46010</v>
      </c>
      <c r="R9227" s="14" t="s">
        <v>56</v>
      </c>
      <c r="S9227" s="9" t="s">
        <v>46011</v>
      </c>
      <c r="T9227" s="9" t="s">
        <v>22</v>
      </c>
    </row>
    <row r="9228" customHeight="1" spans="1:20">
      <c r="A9228" s="10">
        <v>45224</v>
      </c>
      <c r="B9228" s="9" t="s">
        <v>46012</v>
      </c>
      <c r="C9228" s="9" t="s">
        <v>6653</v>
      </c>
      <c r="D9228" s="14" t="s">
        <v>22</v>
      </c>
      <c r="E9228" s="9" t="s">
        <v>46013</v>
      </c>
      <c r="F9228" s="9" t="s">
        <v>3444</v>
      </c>
      <c r="G9228" s="14" t="s">
        <v>247</v>
      </c>
      <c r="H9228" s="14" t="s">
        <v>22</v>
      </c>
      <c r="I9228" s="14" t="s">
        <v>46014</v>
      </c>
      <c r="J9228" s="14" t="s">
        <v>27</v>
      </c>
      <c r="K9228" s="14" t="s">
        <v>28</v>
      </c>
      <c r="L9228" s="14" t="s">
        <v>43</v>
      </c>
      <c r="M9228" s="9" t="s">
        <v>30</v>
      </c>
      <c r="N9228" s="9" t="s">
        <v>31</v>
      </c>
      <c r="O9228" s="14" t="s">
        <v>32</v>
      </c>
      <c r="P9228" s="14" t="s">
        <v>16188</v>
      </c>
      <c r="Q9228" s="14" t="s">
        <v>46015</v>
      </c>
      <c r="R9228" s="14" t="s">
        <v>46</v>
      </c>
      <c r="S9228" s="9" t="s">
        <v>46016</v>
      </c>
      <c r="T9228" s="9" t="s">
        <v>22</v>
      </c>
    </row>
    <row r="9229" customHeight="1" spans="1:20">
      <c r="A9229" s="10">
        <v>45225</v>
      </c>
      <c r="B9229" s="9" t="s">
        <v>46017</v>
      </c>
      <c r="C9229" s="9" t="s">
        <v>204</v>
      </c>
      <c r="D9229" s="14" t="s">
        <v>22</v>
      </c>
      <c r="E9229" s="9" t="s">
        <v>46018</v>
      </c>
      <c r="F9229" s="9" t="s">
        <v>46019</v>
      </c>
      <c r="G9229" s="14" t="s">
        <v>130</v>
      </c>
      <c r="H9229" s="14" t="s">
        <v>22</v>
      </c>
      <c r="I9229" s="14" t="s">
        <v>117</v>
      </c>
      <c r="J9229" s="14" t="s">
        <v>27</v>
      </c>
      <c r="K9229" s="14" t="s">
        <v>28</v>
      </c>
      <c r="L9229" s="14" t="s">
        <v>43</v>
      </c>
      <c r="M9229" s="9" t="s">
        <v>44</v>
      </c>
      <c r="N9229" s="9" t="s">
        <v>208</v>
      </c>
      <c r="O9229" s="14" t="s">
        <v>32</v>
      </c>
      <c r="P9229" s="14" t="s">
        <v>22</v>
      </c>
      <c r="Q9229" s="14" t="s">
        <v>46020</v>
      </c>
      <c r="R9229" s="14" t="s">
        <v>56</v>
      </c>
      <c r="S9229" s="9" t="s">
        <v>46021</v>
      </c>
      <c r="T9229" s="9" t="s">
        <v>22</v>
      </c>
    </row>
    <row r="9230" customHeight="1" spans="1:20">
      <c r="A9230" s="10">
        <v>45222</v>
      </c>
      <c r="B9230" s="9" t="s">
        <v>46022</v>
      </c>
      <c r="C9230" s="9" t="s">
        <v>6126</v>
      </c>
      <c r="D9230" s="14" t="s">
        <v>22</v>
      </c>
      <c r="E9230" s="9" t="s">
        <v>43422</v>
      </c>
      <c r="F9230" s="9" t="s">
        <v>43423</v>
      </c>
      <c r="G9230" s="14" t="s">
        <v>82</v>
      </c>
      <c r="H9230" s="14" t="s">
        <v>22</v>
      </c>
      <c r="I9230" s="14" t="s">
        <v>576</v>
      </c>
      <c r="J9230" s="14" t="s">
        <v>27</v>
      </c>
      <c r="K9230" s="14" t="s">
        <v>28</v>
      </c>
      <c r="L9230" s="14" t="s">
        <v>43</v>
      </c>
      <c r="M9230" s="9" t="s">
        <v>44</v>
      </c>
      <c r="N9230" s="9" t="s">
        <v>743</v>
      </c>
      <c r="O9230" s="14" t="s">
        <v>32</v>
      </c>
      <c r="P9230" s="14" t="s">
        <v>22</v>
      </c>
      <c r="Q9230" s="14" t="s">
        <v>46023</v>
      </c>
      <c r="R9230" s="14" t="s">
        <v>46</v>
      </c>
      <c r="S9230" s="9" t="s">
        <v>46024</v>
      </c>
      <c r="T9230" s="9" t="s">
        <v>46025</v>
      </c>
    </row>
    <row r="9231" customHeight="1" spans="1:20">
      <c r="A9231" s="10">
        <v>45224</v>
      </c>
      <c r="B9231" s="9" t="s">
        <v>46026</v>
      </c>
      <c r="C9231" s="9" t="s">
        <v>6495</v>
      </c>
      <c r="D9231" s="14" t="s">
        <v>22</v>
      </c>
      <c r="E9231" s="9" t="s">
        <v>46027</v>
      </c>
      <c r="F9231" s="9" t="s">
        <v>46028</v>
      </c>
      <c r="G9231" s="14" t="s">
        <v>130</v>
      </c>
      <c r="H9231" s="14" t="s">
        <v>110</v>
      </c>
      <c r="I9231" s="14" t="s">
        <v>26</v>
      </c>
      <c r="J9231" s="14" t="s">
        <v>27</v>
      </c>
      <c r="K9231" s="14" t="s">
        <v>76</v>
      </c>
      <c r="L9231" s="14" t="s">
        <v>29</v>
      </c>
      <c r="M9231" s="9" t="s">
        <v>30</v>
      </c>
      <c r="N9231" s="9" t="s">
        <v>31</v>
      </c>
      <c r="O9231" s="14" t="s">
        <v>32</v>
      </c>
      <c r="P9231" s="14" t="s">
        <v>22</v>
      </c>
      <c r="Q9231" s="14" t="s">
        <v>46029</v>
      </c>
      <c r="R9231" s="14" t="s">
        <v>34</v>
      </c>
      <c r="S9231" s="9" t="s">
        <v>46030</v>
      </c>
      <c r="T9231" s="9" t="s">
        <v>22</v>
      </c>
    </row>
    <row r="9232" customHeight="1" spans="1:20">
      <c r="A9232" s="10">
        <v>45222</v>
      </c>
      <c r="B9232" s="9" t="s">
        <v>46031</v>
      </c>
      <c r="C9232" s="9" t="s">
        <v>5951</v>
      </c>
      <c r="D9232" s="14" t="s">
        <v>22</v>
      </c>
      <c r="E9232" s="9" t="s">
        <v>46032</v>
      </c>
      <c r="F9232" s="9" t="s">
        <v>46033</v>
      </c>
      <c r="G9232" s="14" t="s">
        <v>82</v>
      </c>
      <c r="H9232" s="14" t="s">
        <v>22</v>
      </c>
      <c r="I9232" s="14" t="s">
        <v>5737</v>
      </c>
      <c r="J9232" s="14" t="s">
        <v>27</v>
      </c>
      <c r="K9232" s="14" t="s">
        <v>28</v>
      </c>
      <c r="L9232" s="14" t="s">
        <v>43</v>
      </c>
      <c r="M9232" s="9" t="s">
        <v>169</v>
      </c>
      <c r="N9232" s="9" t="s">
        <v>5633</v>
      </c>
      <c r="O9232" s="14" t="s">
        <v>32</v>
      </c>
      <c r="P9232" s="14" t="s">
        <v>22</v>
      </c>
      <c r="Q9232" s="14" t="s">
        <v>46034</v>
      </c>
      <c r="R9232" s="14" t="s">
        <v>168</v>
      </c>
      <c r="S9232" s="9" t="s">
        <v>46035</v>
      </c>
      <c r="T9232" s="9" t="s">
        <v>7784</v>
      </c>
    </row>
    <row r="9233" customHeight="1" spans="1:20">
      <c r="A9233" s="10">
        <v>45224</v>
      </c>
      <c r="B9233" s="9" t="s">
        <v>46036</v>
      </c>
      <c r="C9233" s="9" t="s">
        <v>393</v>
      </c>
      <c r="D9233" s="14" t="s">
        <v>22</v>
      </c>
      <c r="E9233" s="9" t="s">
        <v>46037</v>
      </c>
      <c r="F9233" s="9" t="s">
        <v>46038</v>
      </c>
      <c r="G9233" s="14" t="s">
        <v>53</v>
      </c>
      <c r="H9233" s="14" t="s">
        <v>22</v>
      </c>
      <c r="I9233" s="14" t="s">
        <v>26</v>
      </c>
      <c r="J9233" s="14" t="s">
        <v>27</v>
      </c>
      <c r="K9233" s="14" t="s">
        <v>76</v>
      </c>
      <c r="L9233" s="14" t="s">
        <v>29</v>
      </c>
      <c r="M9233" s="9" t="s">
        <v>30</v>
      </c>
      <c r="N9233" s="9" t="s">
        <v>31</v>
      </c>
      <c r="O9233" s="14" t="s">
        <v>32</v>
      </c>
      <c r="P9233" s="14" t="s">
        <v>22</v>
      </c>
      <c r="Q9233" s="14" t="s">
        <v>46039</v>
      </c>
      <c r="R9233" s="14" t="s">
        <v>34</v>
      </c>
      <c r="S9233" s="9" t="s">
        <v>46040</v>
      </c>
      <c r="T9233" s="9" t="s">
        <v>22</v>
      </c>
    </row>
    <row r="9234" customHeight="1" spans="1:20">
      <c r="A9234" s="10">
        <v>45225</v>
      </c>
      <c r="B9234" s="9" t="s">
        <v>46041</v>
      </c>
      <c r="C9234" s="9" t="s">
        <v>204</v>
      </c>
      <c r="D9234" s="14" t="s">
        <v>22</v>
      </c>
      <c r="E9234" s="9" t="s">
        <v>46042</v>
      </c>
      <c r="F9234" s="9" t="s">
        <v>46043</v>
      </c>
      <c r="G9234" s="14" t="s">
        <v>41</v>
      </c>
      <c r="H9234" s="14" t="s">
        <v>22</v>
      </c>
      <c r="I9234" s="14" t="s">
        <v>162</v>
      </c>
      <c r="J9234" s="14" t="s">
        <v>27</v>
      </c>
      <c r="K9234" s="14" t="s">
        <v>28</v>
      </c>
      <c r="L9234" s="14" t="s">
        <v>43</v>
      </c>
      <c r="M9234" s="9" t="s">
        <v>30</v>
      </c>
      <c r="N9234" s="9" t="s">
        <v>208</v>
      </c>
      <c r="O9234" s="14" t="s">
        <v>32</v>
      </c>
      <c r="P9234" s="14" t="s">
        <v>22</v>
      </c>
      <c r="Q9234" s="14" t="s">
        <v>46044</v>
      </c>
      <c r="R9234" s="14" t="s">
        <v>56</v>
      </c>
      <c r="S9234" s="20" t="s">
        <v>46045</v>
      </c>
      <c r="T9234" s="9" t="s">
        <v>22</v>
      </c>
    </row>
    <row r="9235" customHeight="1" spans="1:20">
      <c r="A9235" s="10">
        <v>45224</v>
      </c>
      <c r="B9235" s="9" t="s">
        <v>46046</v>
      </c>
      <c r="C9235" s="9" t="s">
        <v>50</v>
      </c>
      <c r="D9235" s="14" t="s">
        <v>22</v>
      </c>
      <c r="E9235" s="9" t="s">
        <v>46047</v>
      </c>
      <c r="F9235" s="9" t="s">
        <v>35550</v>
      </c>
      <c r="G9235" s="14" t="s">
        <v>41</v>
      </c>
      <c r="H9235" s="14" t="s">
        <v>22</v>
      </c>
      <c r="I9235" s="14" t="s">
        <v>880</v>
      </c>
      <c r="J9235" s="14" t="s">
        <v>27</v>
      </c>
      <c r="K9235" s="14" t="s">
        <v>28</v>
      </c>
      <c r="L9235" s="14" t="s">
        <v>43</v>
      </c>
      <c r="M9235" s="9" t="s">
        <v>30</v>
      </c>
      <c r="N9235" s="9" t="s">
        <v>31</v>
      </c>
      <c r="O9235" s="14" t="s">
        <v>32</v>
      </c>
      <c r="P9235" s="14" t="s">
        <v>22</v>
      </c>
      <c r="Q9235" s="14" t="s">
        <v>46048</v>
      </c>
      <c r="R9235" s="14" t="s">
        <v>56</v>
      </c>
      <c r="S9235" s="9" t="s">
        <v>46049</v>
      </c>
      <c r="T9235" s="9" t="s">
        <v>22</v>
      </c>
    </row>
    <row r="9236" customHeight="1" spans="1:20">
      <c r="A9236" s="10">
        <v>45222</v>
      </c>
      <c r="B9236" s="9" t="s">
        <v>46050</v>
      </c>
      <c r="C9236" s="9" t="s">
        <v>6126</v>
      </c>
      <c r="D9236" s="14" t="s">
        <v>22</v>
      </c>
      <c r="E9236" s="9" t="s">
        <v>46051</v>
      </c>
      <c r="F9236" s="9" t="s">
        <v>46052</v>
      </c>
      <c r="G9236" s="14" t="s">
        <v>336</v>
      </c>
      <c r="H9236" s="14" t="s">
        <v>110</v>
      </c>
      <c r="I9236" s="14" t="s">
        <v>732</v>
      </c>
      <c r="J9236" s="14" t="s">
        <v>27</v>
      </c>
      <c r="K9236" s="14" t="s">
        <v>28</v>
      </c>
      <c r="L9236" s="14" t="s">
        <v>43</v>
      </c>
      <c r="M9236" s="9" t="s">
        <v>30</v>
      </c>
      <c r="N9236" s="9" t="s">
        <v>743</v>
      </c>
      <c r="O9236" s="14" t="s">
        <v>32</v>
      </c>
      <c r="P9236" s="14" t="s">
        <v>22</v>
      </c>
      <c r="Q9236" s="14" t="s">
        <v>46053</v>
      </c>
      <c r="R9236" s="14" t="s">
        <v>46</v>
      </c>
      <c r="S9236" s="9" t="s">
        <v>46054</v>
      </c>
      <c r="T9236" s="9" t="s">
        <v>46055</v>
      </c>
    </row>
    <row r="9237" customHeight="1" spans="1:20">
      <c r="A9237" s="10">
        <v>45224</v>
      </c>
      <c r="B9237" s="9" t="s">
        <v>46056</v>
      </c>
      <c r="C9237" s="9" t="s">
        <v>8242</v>
      </c>
      <c r="D9237" s="14" t="s">
        <v>22</v>
      </c>
      <c r="E9237" s="9" t="s">
        <v>46057</v>
      </c>
      <c r="F9237" s="9" t="s">
        <v>46058</v>
      </c>
      <c r="G9237" s="14" t="s">
        <v>69</v>
      </c>
      <c r="H9237" s="14" t="s">
        <v>110</v>
      </c>
      <c r="I9237" s="14" t="s">
        <v>111</v>
      </c>
      <c r="J9237" s="14" t="s">
        <v>27</v>
      </c>
      <c r="K9237" s="14" t="s">
        <v>28</v>
      </c>
      <c r="L9237" s="14" t="s">
        <v>43</v>
      </c>
      <c r="M9237" s="9" t="s">
        <v>30</v>
      </c>
      <c r="N9237" s="9" t="s">
        <v>31</v>
      </c>
      <c r="O9237" s="14" t="s">
        <v>32</v>
      </c>
      <c r="P9237" s="14" t="s">
        <v>6656</v>
      </c>
      <c r="Q9237" s="14" t="s">
        <v>46059</v>
      </c>
      <c r="R9237" s="14" t="s">
        <v>46</v>
      </c>
      <c r="S9237" s="9" t="s">
        <v>46060</v>
      </c>
      <c r="T9237" s="9" t="s">
        <v>22</v>
      </c>
    </row>
    <row r="9238" customHeight="1" spans="1:20">
      <c r="A9238" s="10">
        <v>45222</v>
      </c>
      <c r="B9238" s="9" t="s">
        <v>46061</v>
      </c>
      <c r="C9238" s="9" t="s">
        <v>5629</v>
      </c>
      <c r="D9238" s="14" t="s">
        <v>22</v>
      </c>
      <c r="E9238" s="9" t="s">
        <v>46062</v>
      </c>
      <c r="F9238" s="9" t="s">
        <v>46063</v>
      </c>
      <c r="G9238" s="14" t="s">
        <v>82</v>
      </c>
      <c r="H9238" s="14" t="s">
        <v>110</v>
      </c>
      <c r="I9238" s="14" t="s">
        <v>5632</v>
      </c>
      <c r="J9238" s="14" t="s">
        <v>27</v>
      </c>
      <c r="K9238" s="14" t="s">
        <v>28</v>
      </c>
      <c r="L9238" s="14" t="s">
        <v>43</v>
      </c>
      <c r="M9238" s="9" t="s">
        <v>169</v>
      </c>
      <c r="N9238" s="9" t="s">
        <v>5633</v>
      </c>
      <c r="O9238" s="14" t="s">
        <v>32</v>
      </c>
      <c r="P9238" s="14" t="s">
        <v>22</v>
      </c>
      <c r="Q9238" s="14" t="s">
        <v>46064</v>
      </c>
      <c r="R9238" s="14" t="s">
        <v>168</v>
      </c>
      <c r="S9238" s="9" t="s">
        <v>46065</v>
      </c>
      <c r="T9238" s="9" t="s">
        <v>5668</v>
      </c>
    </row>
    <row r="9239" customHeight="1" spans="1:20">
      <c r="A9239" s="10">
        <v>45222</v>
      </c>
      <c r="B9239" s="9" t="s">
        <v>46066</v>
      </c>
      <c r="C9239" s="9" t="s">
        <v>6126</v>
      </c>
      <c r="D9239" s="14" t="s">
        <v>22</v>
      </c>
      <c r="E9239" s="9" t="s">
        <v>46067</v>
      </c>
      <c r="F9239" s="9" t="s">
        <v>46068</v>
      </c>
      <c r="G9239" s="14" t="s">
        <v>25</v>
      </c>
      <c r="H9239" s="14" t="s">
        <v>22</v>
      </c>
      <c r="I9239" s="14" t="s">
        <v>175</v>
      </c>
      <c r="J9239" s="14" t="s">
        <v>27</v>
      </c>
      <c r="K9239" s="14" t="s">
        <v>28</v>
      </c>
      <c r="L9239" s="14" t="s">
        <v>43</v>
      </c>
      <c r="M9239" s="9" t="s">
        <v>30</v>
      </c>
      <c r="N9239" s="9" t="s">
        <v>743</v>
      </c>
      <c r="O9239" s="14" t="s">
        <v>32</v>
      </c>
      <c r="P9239" s="14" t="s">
        <v>22</v>
      </c>
      <c r="Q9239" s="14" t="s">
        <v>46069</v>
      </c>
      <c r="R9239" s="14" t="s">
        <v>46</v>
      </c>
      <c r="S9239" s="9" t="s">
        <v>46070</v>
      </c>
      <c r="T9239" s="9" t="s">
        <v>46071</v>
      </c>
    </row>
    <row r="9240" customHeight="1" spans="1:20">
      <c r="A9240" s="10">
        <v>45222</v>
      </c>
      <c r="B9240" s="9" t="s">
        <v>46072</v>
      </c>
      <c r="C9240" s="9" t="s">
        <v>50</v>
      </c>
      <c r="D9240" s="14" t="s">
        <v>22</v>
      </c>
      <c r="E9240" s="9" t="s">
        <v>46073</v>
      </c>
      <c r="F9240" s="9" t="s">
        <v>46074</v>
      </c>
      <c r="G9240" s="14" t="s">
        <v>41</v>
      </c>
      <c r="H9240" s="14" t="s">
        <v>22</v>
      </c>
      <c r="I9240" s="14" t="s">
        <v>277</v>
      </c>
      <c r="J9240" s="14" t="s">
        <v>27</v>
      </c>
      <c r="K9240" s="14" t="s">
        <v>28</v>
      </c>
      <c r="L9240" s="14" t="s">
        <v>43</v>
      </c>
      <c r="M9240" s="9" t="s">
        <v>30</v>
      </c>
      <c r="N9240" s="9" t="s">
        <v>31</v>
      </c>
      <c r="O9240" s="14" t="s">
        <v>32</v>
      </c>
      <c r="P9240" s="14" t="s">
        <v>22</v>
      </c>
      <c r="Q9240" s="14" t="s">
        <v>46075</v>
      </c>
      <c r="R9240" s="14" t="s">
        <v>56</v>
      </c>
      <c r="S9240" s="9" t="s">
        <v>46076</v>
      </c>
      <c r="T9240" s="9" t="s">
        <v>22</v>
      </c>
    </row>
    <row r="9241" customHeight="1" spans="1:20">
      <c r="A9241" s="10">
        <v>45222</v>
      </c>
      <c r="B9241" s="9" t="s">
        <v>46077</v>
      </c>
      <c r="C9241" s="9" t="s">
        <v>6126</v>
      </c>
      <c r="D9241" s="14" t="s">
        <v>22</v>
      </c>
      <c r="E9241" s="9" t="s">
        <v>46078</v>
      </c>
      <c r="F9241" s="9" t="s">
        <v>46079</v>
      </c>
      <c r="G9241" s="14" t="s">
        <v>82</v>
      </c>
      <c r="H9241" s="14" t="s">
        <v>96</v>
      </c>
      <c r="I9241" s="14" t="s">
        <v>1842</v>
      </c>
      <c r="J9241" s="14" t="s">
        <v>27</v>
      </c>
      <c r="K9241" s="14" t="s">
        <v>28</v>
      </c>
      <c r="L9241" s="14" t="s">
        <v>43</v>
      </c>
      <c r="M9241" s="9" t="s">
        <v>44</v>
      </c>
      <c r="N9241" s="9" t="s">
        <v>743</v>
      </c>
      <c r="O9241" s="14" t="s">
        <v>32</v>
      </c>
      <c r="P9241" s="14" t="s">
        <v>22</v>
      </c>
      <c r="Q9241" s="14" t="s">
        <v>46080</v>
      </c>
      <c r="R9241" s="14" t="s">
        <v>46</v>
      </c>
      <c r="S9241" s="9" t="s">
        <v>46081</v>
      </c>
      <c r="T9241" s="9" t="s">
        <v>46082</v>
      </c>
    </row>
    <row r="9242" customHeight="1" spans="1:20">
      <c r="A9242" s="10">
        <v>45224</v>
      </c>
      <c r="B9242" s="9" t="s">
        <v>46083</v>
      </c>
      <c r="C9242" s="9" t="s">
        <v>817</v>
      </c>
      <c r="D9242" s="14" t="s">
        <v>22</v>
      </c>
      <c r="E9242" s="9" t="s">
        <v>46084</v>
      </c>
      <c r="F9242" s="9" t="s">
        <v>25729</v>
      </c>
      <c r="G9242" s="14" t="s">
        <v>336</v>
      </c>
      <c r="H9242" s="14" t="s">
        <v>22</v>
      </c>
      <c r="I9242" s="14" t="s">
        <v>42</v>
      </c>
      <c r="J9242" s="14" t="s">
        <v>27</v>
      </c>
      <c r="K9242" s="14" t="s">
        <v>28</v>
      </c>
      <c r="L9242" s="14" t="s">
        <v>43</v>
      </c>
      <c r="M9242" s="9" t="s">
        <v>44</v>
      </c>
      <c r="N9242" s="9" t="s">
        <v>31</v>
      </c>
      <c r="O9242" s="14" t="s">
        <v>32</v>
      </c>
      <c r="P9242" s="14" t="s">
        <v>22</v>
      </c>
      <c r="Q9242" s="14" t="s">
        <v>46085</v>
      </c>
      <c r="R9242" s="14" t="s">
        <v>46</v>
      </c>
      <c r="S9242" s="9" t="s">
        <v>46086</v>
      </c>
      <c r="T9242" s="9" t="s">
        <v>22</v>
      </c>
    </row>
    <row r="9243" customHeight="1" spans="1:20">
      <c r="A9243" s="10">
        <v>45222</v>
      </c>
      <c r="B9243" s="9" t="s">
        <v>46087</v>
      </c>
      <c r="C9243" s="9" t="s">
        <v>5629</v>
      </c>
      <c r="D9243" s="14" t="s">
        <v>22</v>
      </c>
      <c r="E9243" s="9" t="s">
        <v>46088</v>
      </c>
      <c r="F9243" s="9" t="s">
        <v>46089</v>
      </c>
      <c r="G9243" s="14" t="s">
        <v>82</v>
      </c>
      <c r="H9243" s="14" t="s">
        <v>110</v>
      </c>
      <c r="I9243" s="14" t="s">
        <v>5632</v>
      </c>
      <c r="J9243" s="14" t="s">
        <v>27</v>
      </c>
      <c r="K9243" s="14" t="s">
        <v>28</v>
      </c>
      <c r="L9243" s="14" t="s">
        <v>43</v>
      </c>
      <c r="M9243" s="9" t="s">
        <v>169</v>
      </c>
      <c r="N9243" s="9" t="s">
        <v>5633</v>
      </c>
      <c r="O9243" s="14" t="s">
        <v>32</v>
      </c>
      <c r="P9243" s="14" t="s">
        <v>22</v>
      </c>
      <c r="Q9243" s="14" t="s">
        <v>46090</v>
      </c>
      <c r="R9243" s="14" t="s">
        <v>168</v>
      </c>
      <c r="S9243" s="9" t="s">
        <v>46091</v>
      </c>
      <c r="T9243" s="9" t="s">
        <v>6081</v>
      </c>
    </row>
    <row r="9244" customHeight="1" spans="1:20">
      <c r="A9244" s="10">
        <v>45222</v>
      </c>
      <c r="B9244" s="9" t="s">
        <v>46092</v>
      </c>
      <c r="C9244" s="9" t="s">
        <v>5879</v>
      </c>
      <c r="D9244" s="14" t="s">
        <v>22</v>
      </c>
      <c r="E9244" s="9" t="s">
        <v>46093</v>
      </c>
      <c r="F9244" s="9" t="s">
        <v>46094</v>
      </c>
      <c r="G9244" s="14" t="s">
        <v>82</v>
      </c>
      <c r="H9244" s="14" t="s">
        <v>96</v>
      </c>
      <c r="I9244" s="14" t="s">
        <v>5737</v>
      </c>
      <c r="J9244" s="14" t="s">
        <v>27</v>
      </c>
      <c r="K9244" s="14" t="s">
        <v>28</v>
      </c>
      <c r="L9244" s="14" t="s">
        <v>43</v>
      </c>
      <c r="M9244" s="9" t="s">
        <v>169</v>
      </c>
      <c r="N9244" s="9" t="s">
        <v>5633</v>
      </c>
      <c r="O9244" s="14" t="s">
        <v>32</v>
      </c>
      <c r="P9244" s="14" t="s">
        <v>22</v>
      </c>
      <c r="Q9244" s="14" t="s">
        <v>46095</v>
      </c>
      <c r="R9244" s="14" t="s">
        <v>168</v>
      </c>
      <c r="S9244" s="9" t="s">
        <v>46096</v>
      </c>
      <c r="T9244" s="9" t="s">
        <v>5649</v>
      </c>
    </row>
    <row r="9245" customHeight="1" spans="1:20">
      <c r="A9245" s="10">
        <v>45222</v>
      </c>
      <c r="B9245" s="9" t="s">
        <v>46097</v>
      </c>
      <c r="C9245" s="9" t="s">
        <v>5644</v>
      </c>
      <c r="D9245" s="14" t="s">
        <v>22</v>
      </c>
      <c r="E9245" s="9" t="s">
        <v>46098</v>
      </c>
      <c r="F9245" s="9" t="s">
        <v>42851</v>
      </c>
      <c r="G9245" s="14" t="s">
        <v>82</v>
      </c>
      <c r="H9245" s="14" t="s">
        <v>137</v>
      </c>
      <c r="I9245" s="14" t="s">
        <v>448</v>
      </c>
      <c r="J9245" s="14" t="s">
        <v>27</v>
      </c>
      <c r="K9245" s="14" t="s">
        <v>28</v>
      </c>
      <c r="L9245" s="14" t="s">
        <v>43</v>
      </c>
      <c r="M9245" s="9" t="s">
        <v>169</v>
      </c>
      <c r="N9245" s="9" t="s">
        <v>5633</v>
      </c>
      <c r="O9245" s="14" t="s">
        <v>32</v>
      </c>
      <c r="P9245" s="14" t="s">
        <v>22</v>
      </c>
      <c r="Q9245" s="14" t="s">
        <v>46099</v>
      </c>
      <c r="R9245" s="14" t="s">
        <v>168</v>
      </c>
      <c r="S9245" s="9" t="s">
        <v>46100</v>
      </c>
      <c r="T9245" s="9" t="s">
        <v>7784</v>
      </c>
    </row>
    <row r="9246" customHeight="1" spans="1:20">
      <c r="A9246" s="10">
        <v>45222</v>
      </c>
      <c r="B9246" s="9" t="s">
        <v>46101</v>
      </c>
      <c r="C9246" s="9" t="s">
        <v>5822</v>
      </c>
      <c r="D9246" s="14" t="s">
        <v>22</v>
      </c>
      <c r="E9246" s="9" t="s">
        <v>46102</v>
      </c>
      <c r="F9246" s="9" t="s">
        <v>15587</v>
      </c>
      <c r="G9246" s="14" t="s">
        <v>82</v>
      </c>
      <c r="H9246" s="14" t="s">
        <v>22</v>
      </c>
      <c r="I9246" s="14" t="s">
        <v>5737</v>
      </c>
      <c r="J9246" s="14" t="s">
        <v>27</v>
      </c>
      <c r="K9246" s="14" t="s">
        <v>28</v>
      </c>
      <c r="L9246" s="14" t="s">
        <v>43</v>
      </c>
      <c r="M9246" s="9" t="s">
        <v>169</v>
      </c>
      <c r="N9246" s="9" t="s">
        <v>5633</v>
      </c>
      <c r="O9246" s="14" t="s">
        <v>32</v>
      </c>
      <c r="P9246" s="14" t="s">
        <v>22</v>
      </c>
      <c r="Q9246" s="14" t="s">
        <v>46103</v>
      </c>
      <c r="R9246" s="14" t="s">
        <v>168</v>
      </c>
      <c r="S9246" s="9" t="s">
        <v>46104</v>
      </c>
      <c r="T9246" s="9" t="s">
        <v>5649</v>
      </c>
    </row>
    <row r="9247" customHeight="1" spans="1:20">
      <c r="A9247" s="10">
        <v>45222</v>
      </c>
      <c r="B9247" s="9" t="s">
        <v>46105</v>
      </c>
      <c r="C9247" s="9" t="s">
        <v>5644</v>
      </c>
      <c r="D9247" s="14" t="s">
        <v>22</v>
      </c>
      <c r="E9247" s="9" t="s">
        <v>46106</v>
      </c>
      <c r="F9247" s="9" t="s">
        <v>46107</v>
      </c>
      <c r="G9247" s="14" t="s">
        <v>82</v>
      </c>
      <c r="H9247" s="14" t="s">
        <v>110</v>
      </c>
      <c r="I9247" s="14" t="s">
        <v>168</v>
      </c>
      <c r="J9247" s="14" t="s">
        <v>27</v>
      </c>
      <c r="K9247" s="14" t="s">
        <v>28</v>
      </c>
      <c r="L9247" s="14" t="s">
        <v>43</v>
      </c>
      <c r="M9247" s="9" t="s">
        <v>169</v>
      </c>
      <c r="N9247" s="9" t="s">
        <v>5633</v>
      </c>
      <c r="O9247" s="14" t="s">
        <v>32</v>
      </c>
      <c r="P9247" s="14" t="s">
        <v>22</v>
      </c>
      <c r="Q9247" s="14" t="s">
        <v>46108</v>
      </c>
      <c r="R9247" s="14" t="s">
        <v>168</v>
      </c>
      <c r="S9247" s="9" t="s">
        <v>46109</v>
      </c>
      <c r="T9247" s="9" t="s">
        <v>5655</v>
      </c>
    </row>
    <row r="9248" customHeight="1" spans="1:20">
      <c r="A9248" s="10">
        <v>45222</v>
      </c>
      <c r="B9248" s="9" t="s">
        <v>46110</v>
      </c>
      <c r="C9248" s="9" t="s">
        <v>5644</v>
      </c>
      <c r="D9248" s="14" t="s">
        <v>22</v>
      </c>
      <c r="E9248" s="9" t="s">
        <v>46111</v>
      </c>
      <c r="F9248" s="9" t="s">
        <v>46112</v>
      </c>
      <c r="G9248" s="14" t="s">
        <v>82</v>
      </c>
      <c r="H9248" s="14" t="s">
        <v>22</v>
      </c>
      <c r="I9248" s="14" t="s">
        <v>168</v>
      </c>
      <c r="J9248" s="14" t="s">
        <v>27</v>
      </c>
      <c r="K9248" s="14" t="s">
        <v>28</v>
      </c>
      <c r="L9248" s="14" t="s">
        <v>43</v>
      </c>
      <c r="M9248" s="9" t="s">
        <v>169</v>
      </c>
      <c r="N9248" s="9" t="s">
        <v>5633</v>
      </c>
      <c r="O9248" s="14" t="s">
        <v>32</v>
      </c>
      <c r="P9248" s="14" t="s">
        <v>22</v>
      </c>
      <c r="Q9248" s="14" t="s">
        <v>46113</v>
      </c>
      <c r="R9248" s="14" t="s">
        <v>168</v>
      </c>
      <c r="S9248" s="9" t="s">
        <v>46114</v>
      </c>
      <c r="T9248" s="9" t="s">
        <v>5649</v>
      </c>
    </row>
    <row r="9249" customHeight="1" spans="1:20">
      <c r="A9249" s="10">
        <v>45224</v>
      </c>
      <c r="B9249" s="9" t="s">
        <v>46115</v>
      </c>
      <c r="C9249" s="9" t="s">
        <v>646</v>
      </c>
      <c r="D9249" s="14" t="s">
        <v>22</v>
      </c>
      <c r="E9249" s="9" t="s">
        <v>46116</v>
      </c>
      <c r="F9249" s="9" t="s">
        <v>46117</v>
      </c>
      <c r="G9249" s="14" t="s">
        <v>25</v>
      </c>
      <c r="H9249" s="14" t="s">
        <v>22</v>
      </c>
      <c r="I9249" s="14" t="s">
        <v>448</v>
      </c>
      <c r="J9249" s="14" t="s">
        <v>27</v>
      </c>
      <c r="K9249" s="14" t="s">
        <v>28</v>
      </c>
      <c r="L9249" s="14" t="s">
        <v>43</v>
      </c>
      <c r="M9249" s="9" t="s">
        <v>44</v>
      </c>
      <c r="N9249" s="9" t="s">
        <v>31</v>
      </c>
      <c r="O9249" s="14" t="s">
        <v>32</v>
      </c>
      <c r="P9249" s="14" t="s">
        <v>22</v>
      </c>
      <c r="Q9249" s="14" t="s">
        <v>46118</v>
      </c>
      <c r="R9249" s="14" t="s">
        <v>46</v>
      </c>
      <c r="S9249" s="9" t="s">
        <v>46119</v>
      </c>
      <c r="T9249" s="9" t="s">
        <v>22</v>
      </c>
    </row>
    <row r="9250" customHeight="1" spans="1:20">
      <c r="A9250" s="10">
        <v>45224</v>
      </c>
      <c r="B9250" s="9" t="s">
        <v>46120</v>
      </c>
      <c r="C9250" s="9" t="s">
        <v>393</v>
      </c>
      <c r="D9250" s="14" t="s">
        <v>22</v>
      </c>
      <c r="E9250" s="9" t="s">
        <v>46121</v>
      </c>
      <c r="F9250" s="9" t="s">
        <v>46122</v>
      </c>
      <c r="G9250" s="14" t="s">
        <v>69</v>
      </c>
      <c r="H9250" s="14" t="s">
        <v>22</v>
      </c>
      <c r="I9250" s="14" t="s">
        <v>26</v>
      </c>
      <c r="J9250" s="14" t="s">
        <v>27</v>
      </c>
      <c r="K9250" s="14" t="s">
        <v>195</v>
      </c>
      <c r="L9250" s="14" t="s">
        <v>29</v>
      </c>
      <c r="M9250" s="9" t="s">
        <v>30</v>
      </c>
      <c r="N9250" s="9" t="s">
        <v>31</v>
      </c>
      <c r="O9250" s="14" t="s">
        <v>32</v>
      </c>
      <c r="P9250" s="14" t="s">
        <v>22</v>
      </c>
      <c r="Q9250" s="14" t="s">
        <v>46123</v>
      </c>
      <c r="R9250" s="14" t="s">
        <v>34</v>
      </c>
      <c r="S9250" s="9" t="s">
        <v>46124</v>
      </c>
      <c r="T9250" s="9" t="s">
        <v>22</v>
      </c>
    </row>
    <row r="9251" customHeight="1" spans="1:20">
      <c r="A9251" s="10">
        <v>45222</v>
      </c>
      <c r="B9251" s="9" t="s">
        <v>46125</v>
      </c>
      <c r="C9251" s="9" t="s">
        <v>5629</v>
      </c>
      <c r="D9251" s="14" t="s">
        <v>22</v>
      </c>
      <c r="E9251" s="9" t="s">
        <v>46126</v>
      </c>
      <c r="F9251" s="9" t="s">
        <v>46127</v>
      </c>
      <c r="G9251" s="14" t="s">
        <v>82</v>
      </c>
      <c r="H9251" s="14" t="s">
        <v>22</v>
      </c>
      <c r="I9251" s="14" t="s">
        <v>5632</v>
      </c>
      <c r="J9251" s="14" t="s">
        <v>27</v>
      </c>
      <c r="K9251" s="14" t="s">
        <v>28</v>
      </c>
      <c r="L9251" s="14" t="s">
        <v>43</v>
      </c>
      <c r="M9251" s="9" t="s">
        <v>169</v>
      </c>
      <c r="N9251" s="9" t="s">
        <v>5633</v>
      </c>
      <c r="O9251" s="14" t="s">
        <v>32</v>
      </c>
      <c r="P9251" s="14" t="s">
        <v>22</v>
      </c>
      <c r="Q9251" s="14" t="s">
        <v>46128</v>
      </c>
      <c r="R9251" s="14" t="s">
        <v>168</v>
      </c>
      <c r="S9251" s="9" t="s">
        <v>46129</v>
      </c>
      <c r="T9251" s="9" t="s">
        <v>6081</v>
      </c>
    </row>
    <row r="9252" customHeight="1" spans="1:20">
      <c r="A9252" s="10">
        <v>45225</v>
      </c>
      <c r="B9252" s="9" t="s">
        <v>46130</v>
      </c>
      <c r="C9252" s="9" t="s">
        <v>50</v>
      </c>
      <c r="D9252" s="14" t="s">
        <v>22</v>
      </c>
      <c r="E9252" s="9" t="s">
        <v>46131</v>
      </c>
      <c r="F9252" s="9" t="s">
        <v>46132</v>
      </c>
      <c r="G9252" s="14" t="s">
        <v>130</v>
      </c>
      <c r="H9252" s="14" t="s">
        <v>22</v>
      </c>
      <c r="I9252" s="14" t="s">
        <v>75</v>
      </c>
      <c r="J9252" s="14" t="s">
        <v>27</v>
      </c>
      <c r="K9252" s="14" t="s">
        <v>28</v>
      </c>
      <c r="L9252" s="14" t="s">
        <v>43</v>
      </c>
      <c r="M9252" s="9" t="s">
        <v>44</v>
      </c>
      <c r="N9252" s="9" t="s">
        <v>31</v>
      </c>
      <c r="O9252" s="14" t="s">
        <v>32</v>
      </c>
      <c r="P9252" s="14" t="s">
        <v>22</v>
      </c>
      <c r="Q9252" s="14" t="s">
        <v>46133</v>
      </c>
      <c r="R9252" s="14" t="s">
        <v>56</v>
      </c>
      <c r="S9252" s="9" t="s">
        <v>46134</v>
      </c>
      <c r="T9252" s="9" t="s">
        <v>22</v>
      </c>
    </row>
    <row r="9253" customHeight="1" spans="1:20">
      <c r="A9253" s="10">
        <v>45222</v>
      </c>
      <c r="B9253" s="9" t="s">
        <v>46135</v>
      </c>
      <c r="C9253" s="9" t="s">
        <v>5644</v>
      </c>
      <c r="D9253" s="14" t="s">
        <v>22</v>
      </c>
      <c r="E9253" s="9" t="s">
        <v>46136</v>
      </c>
      <c r="F9253" s="9" t="s">
        <v>46137</v>
      </c>
      <c r="G9253" s="14" t="s">
        <v>82</v>
      </c>
      <c r="H9253" s="14" t="s">
        <v>22</v>
      </c>
      <c r="I9253" s="14" t="s">
        <v>253</v>
      </c>
      <c r="J9253" s="14" t="s">
        <v>27</v>
      </c>
      <c r="K9253" s="14" t="s">
        <v>28</v>
      </c>
      <c r="L9253" s="14" t="s">
        <v>43</v>
      </c>
      <c r="M9253" s="9" t="s">
        <v>169</v>
      </c>
      <c r="N9253" s="9" t="s">
        <v>5633</v>
      </c>
      <c r="O9253" s="14" t="s">
        <v>32</v>
      </c>
      <c r="P9253" s="14" t="s">
        <v>22</v>
      </c>
      <c r="Q9253" s="14" t="s">
        <v>46138</v>
      </c>
      <c r="R9253" s="14" t="s">
        <v>168</v>
      </c>
      <c r="S9253" s="9" t="s">
        <v>46139</v>
      </c>
      <c r="T9253" s="9" t="s">
        <v>5655</v>
      </c>
    </row>
    <row r="9254" customHeight="1" spans="1:20">
      <c r="A9254" s="10">
        <v>45225</v>
      </c>
      <c r="B9254" s="9" t="s">
        <v>46140</v>
      </c>
      <c r="C9254" s="9" t="s">
        <v>50</v>
      </c>
      <c r="D9254" s="14" t="s">
        <v>22</v>
      </c>
      <c r="E9254" s="9" t="s">
        <v>46141</v>
      </c>
      <c r="F9254" s="9" t="s">
        <v>46142</v>
      </c>
      <c r="G9254" s="14" t="s">
        <v>41</v>
      </c>
      <c r="H9254" s="14" t="s">
        <v>22</v>
      </c>
      <c r="I9254" s="14" t="s">
        <v>1072</v>
      </c>
      <c r="J9254" s="14" t="s">
        <v>27</v>
      </c>
      <c r="K9254" s="14" t="s">
        <v>28</v>
      </c>
      <c r="L9254" s="14" t="s">
        <v>43</v>
      </c>
      <c r="M9254" s="9" t="s">
        <v>44</v>
      </c>
      <c r="N9254" s="9" t="s">
        <v>31</v>
      </c>
      <c r="O9254" s="14" t="s">
        <v>32</v>
      </c>
      <c r="P9254" s="14" t="s">
        <v>22</v>
      </c>
      <c r="Q9254" s="14" t="s">
        <v>46143</v>
      </c>
      <c r="R9254" s="14" t="s">
        <v>56</v>
      </c>
      <c r="S9254" s="9" t="s">
        <v>46144</v>
      </c>
      <c r="T9254" s="9" t="s">
        <v>22</v>
      </c>
    </row>
    <row r="9255" customHeight="1" spans="1:20">
      <c r="A9255" s="10">
        <v>45225</v>
      </c>
      <c r="B9255" s="9" t="s">
        <v>46145</v>
      </c>
      <c r="C9255" s="9" t="s">
        <v>50</v>
      </c>
      <c r="D9255" s="14" t="s">
        <v>22</v>
      </c>
      <c r="E9255" s="9" t="s">
        <v>46146</v>
      </c>
      <c r="F9255" s="9" t="s">
        <v>46147</v>
      </c>
      <c r="G9255" s="14" t="s">
        <v>82</v>
      </c>
      <c r="H9255" s="14" t="s">
        <v>22</v>
      </c>
      <c r="I9255" s="14" t="s">
        <v>576</v>
      </c>
      <c r="J9255" s="14" t="s">
        <v>27</v>
      </c>
      <c r="K9255" s="14" t="s">
        <v>28</v>
      </c>
      <c r="L9255" s="14" t="s">
        <v>43</v>
      </c>
      <c r="M9255" s="9" t="s">
        <v>30</v>
      </c>
      <c r="N9255" s="9" t="s">
        <v>31</v>
      </c>
      <c r="O9255" s="14" t="s">
        <v>32</v>
      </c>
      <c r="P9255" s="14" t="s">
        <v>22</v>
      </c>
      <c r="Q9255" s="14" t="s">
        <v>46148</v>
      </c>
      <c r="R9255" s="14" t="s">
        <v>56</v>
      </c>
      <c r="S9255" s="9" t="s">
        <v>46149</v>
      </c>
      <c r="T9255" s="9" t="s">
        <v>22</v>
      </c>
    </row>
    <row r="9256" customHeight="1" spans="1:20">
      <c r="A9256" s="10">
        <v>45222</v>
      </c>
      <c r="B9256" s="9" t="s">
        <v>46150</v>
      </c>
      <c r="C9256" s="9" t="s">
        <v>5629</v>
      </c>
      <c r="D9256" s="14" t="s">
        <v>22</v>
      </c>
      <c r="E9256" s="9" t="s">
        <v>46151</v>
      </c>
      <c r="F9256" s="9" t="s">
        <v>46152</v>
      </c>
      <c r="G9256" s="14" t="s">
        <v>82</v>
      </c>
      <c r="H9256" s="14" t="s">
        <v>22</v>
      </c>
      <c r="I9256" s="14" t="s">
        <v>5632</v>
      </c>
      <c r="J9256" s="14" t="s">
        <v>27</v>
      </c>
      <c r="K9256" s="14" t="s">
        <v>28</v>
      </c>
      <c r="L9256" s="14" t="s">
        <v>43</v>
      </c>
      <c r="M9256" s="9" t="s">
        <v>169</v>
      </c>
      <c r="N9256" s="9" t="s">
        <v>5633</v>
      </c>
      <c r="O9256" s="14" t="s">
        <v>32</v>
      </c>
      <c r="P9256" s="14" t="s">
        <v>22</v>
      </c>
      <c r="Q9256" s="14" t="s">
        <v>46153</v>
      </c>
      <c r="R9256" s="14" t="s">
        <v>168</v>
      </c>
      <c r="S9256" s="9" t="s">
        <v>46154</v>
      </c>
      <c r="T9256" s="9" t="s">
        <v>5649</v>
      </c>
    </row>
    <row r="9257" customHeight="1" spans="1:20">
      <c r="A9257" s="10">
        <v>45223</v>
      </c>
      <c r="B9257" s="15" t="s">
        <v>46155</v>
      </c>
      <c r="C9257" s="15" t="s">
        <v>5629</v>
      </c>
      <c r="D9257" s="16" t="s">
        <v>22</v>
      </c>
      <c r="E9257" s="15" t="s">
        <v>46156</v>
      </c>
      <c r="F9257" s="15" t="s">
        <v>46157</v>
      </c>
      <c r="G9257" s="16" t="s">
        <v>82</v>
      </c>
      <c r="H9257" s="16" t="s">
        <v>22</v>
      </c>
      <c r="I9257" s="16" t="s">
        <v>5632</v>
      </c>
      <c r="J9257" s="16" t="s">
        <v>27</v>
      </c>
      <c r="K9257" s="16" t="s">
        <v>28</v>
      </c>
      <c r="L9257" s="16" t="s">
        <v>43</v>
      </c>
      <c r="M9257" s="15" t="s">
        <v>169</v>
      </c>
      <c r="N9257" s="15" t="s">
        <v>5633</v>
      </c>
      <c r="O9257" s="16" t="s">
        <v>32</v>
      </c>
      <c r="P9257" s="16" t="s">
        <v>22</v>
      </c>
      <c r="Q9257" s="16" t="s">
        <v>46158</v>
      </c>
      <c r="R9257" s="16" t="s">
        <v>168</v>
      </c>
      <c r="S9257" s="15" t="s">
        <v>46159</v>
      </c>
      <c r="T9257" s="15" t="s">
        <v>5636</v>
      </c>
    </row>
    <row r="9258" customHeight="1" spans="1:20">
      <c r="A9258" s="10">
        <v>45223</v>
      </c>
      <c r="B9258" s="15" t="s">
        <v>46160</v>
      </c>
      <c r="C9258" s="15" t="s">
        <v>5685</v>
      </c>
      <c r="D9258" s="16" t="s">
        <v>22</v>
      </c>
      <c r="E9258" s="15" t="s">
        <v>46161</v>
      </c>
      <c r="F9258" s="15" t="s">
        <v>46162</v>
      </c>
      <c r="G9258" s="16" t="s">
        <v>82</v>
      </c>
      <c r="H9258" s="16" t="s">
        <v>22</v>
      </c>
      <c r="I9258" s="16" t="s">
        <v>576</v>
      </c>
      <c r="J9258" s="16" t="s">
        <v>27</v>
      </c>
      <c r="K9258" s="16" t="s">
        <v>28</v>
      </c>
      <c r="L9258" s="16" t="s">
        <v>43</v>
      </c>
      <c r="M9258" s="15" t="s">
        <v>169</v>
      </c>
      <c r="N9258" s="15" t="s">
        <v>5633</v>
      </c>
      <c r="O9258" s="16" t="s">
        <v>32</v>
      </c>
      <c r="P9258" s="16" t="s">
        <v>22</v>
      </c>
      <c r="Q9258" s="16" t="s">
        <v>46163</v>
      </c>
      <c r="R9258" s="16" t="s">
        <v>168</v>
      </c>
      <c r="S9258" s="15" t="s">
        <v>46164</v>
      </c>
      <c r="T9258" s="15" t="s">
        <v>5655</v>
      </c>
    </row>
    <row r="9259" customHeight="1" spans="1:20">
      <c r="A9259" s="10">
        <v>45223</v>
      </c>
      <c r="B9259" s="15" t="s">
        <v>46165</v>
      </c>
      <c r="C9259" s="15" t="s">
        <v>5629</v>
      </c>
      <c r="D9259" s="16" t="s">
        <v>22</v>
      </c>
      <c r="E9259" s="15" t="s">
        <v>46166</v>
      </c>
      <c r="F9259" s="15" t="s">
        <v>46167</v>
      </c>
      <c r="G9259" s="16" t="s">
        <v>82</v>
      </c>
      <c r="H9259" s="16" t="s">
        <v>22</v>
      </c>
      <c r="I9259" s="16" t="s">
        <v>5632</v>
      </c>
      <c r="J9259" s="16" t="s">
        <v>27</v>
      </c>
      <c r="K9259" s="16" t="s">
        <v>28</v>
      </c>
      <c r="L9259" s="16" t="s">
        <v>43</v>
      </c>
      <c r="M9259" s="15" t="s">
        <v>169</v>
      </c>
      <c r="N9259" s="15" t="s">
        <v>5633</v>
      </c>
      <c r="O9259" s="16" t="s">
        <v>32</v>
      </c>
      <c r="P9259" s="16" t="s">
        <v>22</v>
      </c>
      <c r="Q9259" s="16" t="s">
        <v>46168</v>
      </c>
      <c r="R9259" s="16" t="s">
        <v>168</v>
      </c>
      <c r="S9259" s="15" t="s">
        <v>46169</v>
      </c>
      <c r="T9259" s="15" t="s">
        <v>5655</v>
      </c>
    </row>
    <row r="9260" customHeight="1" spans="1:20">
      <c r="A9260" s="10">
        <v>45224</v>
      </c>
      <c r="B9260" s="9" t="s">
        <v>46170</v>
      </c>
      <c r="C9260" s="9" t="s">
        <v>50</v>
      </c>
      <c r="D9260" s="14" t="s">
        <v>22</v>
      </c>
      <c r="E9260" s="9" t="s">
        <v>46171</v>
      </c>
      <c r="F9260" s="9" t="s">
        <v>46172</v>
      </c>
      <c r="G9260" s="14" t="s">
        <v>336</v>
      </c>
      <c r="H9260" s="14" t="s">
        <v>22</v>
      </c>
      <c r="I9260" s="14" t="s">
        <v>104</v>
      </c>
      <c r="J9260" s="14" t="s">
        <v>27</v>
      </c>
      <c r="K9260" s="14" t="s">
        <v>28</v>
      </c>
      <c r="L9260" s="14" t="s">
        <v>43</v>
      </c>
      <c r="M9260" s="9" t="s">
        <v>30</v>
      </c>
      <c r="N9260" s="9" t="s">
        <v>31</v>
      </c>
      <c r="O9260" s="14" t="s">
        <v>32</v>
      </c>
      <c r="P9260" s="14" t="s">
        <v>22</v>
      </c>
      <c r="Q9260" s="14" t="s">
        <v>46173</v>
      </c>
      <c r="R9260" s="14" t="s">
        <v>56</v>
      </c>
      <c r="S9260" s="9" t="s">
        <v>46174</v>
      </c>
      <c r="T9260" s="9" t="s">
        <v>22</v>
      </c>
    </row>
    <row r="9261" customHeight="1" spans="1:20">
      <c r="A9261" s="10">
        <v>45223</v>
      </c>
      <c r="B9261" s="15" t="s">
        <v>46175</v>
      </c>
      <c r="C9261" s="15" t="s">
        <v>5644</v>
      </c>
      <c r="D9261" s="16" t="s">
        <v>22</v>
      </c>
      <c r="E9261" s="15" t="s">
        <v>46176</v>
      </c>
      <c r="F9261" s="15" t="s">
        <v>46177</v>
      </c>
      <c r="G9261" s="16" t="s">
        <v>82</v>
      </c>
      <c r="H9261" s="16" t="s">
        <v>22</v>
      </c>
      <c r="I9261" s="16" t="s">
        <v>168</v>
      </c>
      <c r="J9261" s="16" t="s">
        <v>27</v>
      </c>
      <c r="K9261" s="16" t="s">
        <v>28</v>
      </c>
      <c r="L9261" s="16" t="s">
        <v>43</v>
      </c>
      <c r="M9261" s="15" t="s">
        <v>169</v>
      </c>
      <c r="N9261" s="15" t="s">
        <v>5633</v>
      </c>
      <c r="O9261" s="16" t="s">
        <v>32</v>
      </c>
      <c r="P9261" s="16" t="s">
        <v>22</v>
      </c>
      <c r="Q9261" s="16" t="s">
        <v>46178</v>
      </c>
      <c r="R9261" s="16" t="s">
        <v>168</v>
      </c>
      <c r="S9261" s="15" t="s">
        <v>46179</v>
      </c>
      <c r="T9261" s="15" t="s">
        <v>5690</v>
      </c>
    </row>
    <row r="9262" customHeight="1" spans="1:20">
      <c r="A9262" s="10">
        <v>45223</v>
      </c>
      <c r="B9262" s="15" t="s">
        <v>46180</v>
      </c>
      <c r="C9262" s="15" t="s">
        <v>204</v>
      </c>
      <c r="D9262" s="16" t="s">
        <v>22</v>
      </c>
      <c r="E9262" s="15" t="s">
        <v>46181</v>
      </c>
      <c r="F9262" s="15" t="s">
        <v>46182</v>
      </c>
      <c r="G9262" s="16" t="s">
        <v>130</v>
      </c>
      <c r="H9262" s="16" t="s">
        <v>22</v>
      </c>
      <c r="I9262" s="16" t="s">
        <v>1072</v>
      </c>
      <c r="J9262" s="16" t="s">
        <v>27</v>
      </c>
      <c r="K9262" s="16" t="s">
        <v>28</v>
      </c>
      <c r="L9262" s="16" t="s">
        <v>43</v>
      </c>
      <c r="M9262" s="15" t="s">
        <v>30</v>
      </c>
      <c r="N9262" s="15" t="s">
        <v>208</v>
      </c>
      <c r="O9262" s="16" t="s">
        <v>32</v>
      </c>
      <c r="P9262" s="16" t="s">
        <v>22</v>
      </c>
      <c r="Q9262" s="16" t="s">
        <v>46183</v>
      </c>
      <c r="R9262" s="16" t="s">
        <v>56</v>
      </c>
      <c r="S9262" s="15" t="s">
        <v>46184</v>
      </c>
      <c r="T9262" s="15" t="s">
        <v>22</v>
      </c>
    </row>
    <row r="9263" customHeight="1" spans="1:20">
      <c r="A9263" s="10">
        <v>45223</v>
      </c>
      <c r="B9263" s="15" t="s">
        <v>46185</v>
      </c>
      <c r="C9263" s="15" t="s">
        <v>5629</v>
      </c>
      <c r="D9263" s="16" t="s">
        <v>22</v>
      </c>
      <c r="E9263" s="15" t="s">
        <v>46186</v>
      </c>
      <c r="F9263" s="15" t="s">
        <v>46187</v>
      </c>
      <c r="G9263" s="16" t="s">
        <v>82</v>
      </c>
      <c r="H9263" s="16" t="s">
        <v>137</v>
      </c>
      <c r="I9263" s="16" t="s">
        <v>5632</v>
      </c>
      <c r="J9263" s="16" t="s">
        <v>27</v>
      </c>
      <c r="K9263" s="16" t="s">
        <v>28</v>
      </c>
      <c r="L9263" s="16" t="s">
        <v>43</v>
      </c>
      <c r="M9263" s="15" t="s">
        <v>169</v>
      </c>
      <c r="N9263" s="15" t="s">
        <v>5633</v>
      </c>
      <c r="O9263" s="16" t="s">
        <v>32</v>
      </c>
      <c r="P9263" s="16" t="s">
        <v>22</v>
      </c>
      <c r="Q9263" s="16" t="s">
        <v>46188</v>
      </c>
      <c r="R9263" s="16" t="s">
        <v>168</v>
      </c>
      <c r="S9263" s="15" t="s">
        <v>46189</v>
      </c>
      <c r="T9263" s="15" t="s">
        <v>5690</v>
      </c>
    </row>
    <row r="9264" customHeight="1" spans="1:20">
      <c r="A9264" s="10">
        <v>45224</v>
      </c>
      <c r="B9264" s="9" t="s">
        <v>46190</v>
      </c>
      <c r="C9264" s="9" t="s">
        <v>185</v>
      </c>
      <c r="D9264" s="14" t="s">
        <v>22</v>
      </c>
      <c r="E9264" s="9" t="s">
        <v>46191</v>
      </c>
      <c r="F9264" s="9" t="s">
        <v>46192</v>
      </c>
      <c r="G9264" s="14" t="s">
        <v>247</v>
      </c>
      <c r="H9264" s="14" t="s">
        <v>22</v>
      </c>
      <c r="I9264" s="14" t="s">
        <v>448</v>
      </c>
      <c r="J9264" s="14" t="s">
        <v>27</v>
      </c>
      <c r="K9264" s="14" t="s">
        <v>28</v>
      </c>
      <c r="L9264" s="14" t="s">
        <v>43</v>
      </c>
      <c r="M9264" s="9" t="s">
        <v>44</v>
      </c>
      <c r="N9264" s="9" t="s">
        <v>31</v>
      </c>
      <c r="O9264" s="14" t="s">
        <v>32</v>
      </c>
      <c r="P9264" s="14" t="s">
        <v>22</v>
      </c>
      <c r="Q9264" s="14" t="s">
        <v>46193</v>
      </c>
      <c r="R9264" s="14" t="s">
        <v>56</v>
      </c>
      <c r="S9264" s="20" t="s">
        <v>46194</v>
      </c>
      <c r="T9264" s="9" t="s">
        <v>22</v>
      </c>
    </row>
    <row r="9265" customHeight="1" spans="1:20">
      <c r="A9265" s="10">
        <v>45223</v>
      </c>
      <c r="B9265" s="15" t="s">
        <v>46195</v>
      </c>
      <c r="C9265" s="15" t="s">
        <v>5629</v>
      </c>
      <c r="D9265" s="16" t="s">
        <v>22</v>
      </c>
      <c r="E9265" s="15" t="s">
        <v>46196</v>
      </c>
      <c r="F9265" s="15" t="s">
        <v>46197</v>
      </c>
      <c r="G9265" s="16" t="s">
        <v>82</v>
      </c>
      <c r="H9265" s="16" t="s">
        <v>22</v>
      </c>
      <c r="I9265" s="16" t="s">
        <v>5632</v>
      </c>
      <c r="J9265" s="16" t="s">
        <v>27</v>
      </c>
      <c r="K9265" s="16" t="s">
        <v>28</v>
      </c>
      <c r="L9265" s="16" t="s">
        <v>43</v>
      </c>
      <c r="M9265" s="15" t="s">
        <v>169</v>
      </c>
      <c r="N9265" s="15" t="s">
        <v>5633</v>
      </c>
      <c r="O9265" s="16" t="s">
        <v>32</v>
      </c>
      <c r="P9265" s="16" t="s">
        <v>22</v>
      </c>
      <c r="Q9265" s="16" t="s">
        <v>46198</v>
      </c>
      <c r="R9265" s="16" t="s">
        <v>168</v>
      </c>
      <c r="S9265" s="15" t="s">
        <v>46199</v>
      </c>
      <c r="T9265" s="15" t="s">
        <v>7779</v>
      </c>
    </row>
    <row r="9266" customHeight="1" spans="1:20">
      <c r="A9266" s="10">
        <v>45223</v>
      </c>
      <c r="B9266" s="15" t="s">
        <v>46200</v>
      </c>
      <c r="C9266" s="15" t="s">
        <v>5879</v>
      </c>
      <c r="D9266" s="16" t="s">
        <v>22</v>
      </c>
      <c r="E9266" s="15" t="s">
        <v>46201</v>
      </c>
      <c r="F9266" s="15" t="s">
        <v>11807</v>
      </c>
      <c r="G9266" s="16" t="s">
        <v>82</v>
      </c>
      <c r="H9266" s="16" t="s">
        <v>22</v>
      </c>
      <c r="I9266" s="16" t="s">
        <v>5737</v>
      </c>
      <c r="J9266" s="16" t="s">
        <v>27</v>
      </c>
      <c r="K9266" s="16" t="s">
        <v>28</v>
      </c>
      <c r="L9266" s="16" t="s">
        <v>43</v>
      </c>
      <c r="M9266" s="15" t="s">
        <v>169</v>
      </c>
      <c r="N9266" s="15" t="s">
        <v>5633</v>
      </c>
      <c r="O9266" s="16" t="s">
        <v>32</v>
      </c>
      <c r="P9266" s="16" t="s">
        <v>22</v>
      </c>
      <c r="Q9266" s="16" t="s">
        <v>46202</v>
      </c>
      <c r="R9266" s="16" t="s">
        <v>168</v>
      </c>
      <c r="S9266" s="15" t="s">
        <v>46203</v>
      </c>
      <c r="T9266" s="15" t="s">
        <v>5717</v>
      </c>
    </row>
    <row r="9267" customHeight="1" spans="1:20">
      <c r="A9267" s="10">
        <v>45225</v>
      </c>
      <c r="B9267" s="9" t="s">
        <v>46204</v>
      </c>
      <c r="C9267" s="9" t="s">
        <v>3160</v>
      </c>
      <c r="D9267" s="14" t="s">
        <v>22</v>
      </c>
      <c r="E9267" s="9" t="s">
        <v>46205</v>
      </c>
      <c r="F9267" s="9" t="s">
        <v>46206</v>
      </c>
      <c r="G9267" s="14" t="s">
        <v>41</v>
      </c>
      <c r="H9267" s="14" t="s">
        <v>110</v>
      </c>
      <c r="I9267" s="14" t="s">
        <v>26</v>
      </c>
      <c r="J9267" s="14" t="s">
        <v>27</v>
      </c>
      <c r="K9267" s="14" t="s">
        <v>76</v>
      </c>
      <c r="L9267" s="14" t="s">
        <v>29</v>
      </c>
      <c r="M9267" s="9" t="s">
        <v>30</v>
      </c>
      <c r="N9267" s="9" t="s">
        <v>31</v>
      </c>
      <c r="O9267" s="14" t="s">
        <v>32</v>
      </c>
      <c r="P9267" s="14" t="s">
        <v>22</v>
      </c>
      <c r="Q9267" s="14" t="s">
        <v>46207</v>
      </c>
      <c r="R9267" s="14" t="s">
        <v>34</v>
      </c>
      <c r="S9267" s="9" t="s">
        <v>46208</v>
      </c>
      <c r="T9267" s="9" t="s">
        <v>22</v>
      </c>
    </row>
    <row r="9268" customHeight="1" spans="1:20">
      <c r="A9268" s="10">
        <v>45224</v>
      </c>
      <c r="B9268" s="9" t="s">
        <v>46209</v>
      </c>
      <c r="C9268" s="9" t="s">
        <v>204</v>
      </c>
      <c r="D9268" s="14" t="s">
        <v>22</v>
      </c>
      <c r="E9268" s="9" t="s">
        <v>46210</v>
      </c>
      <c r="F9268" s="9" t="s">
        <v>46211</v>
      </c>
      <c r="G9268" s="14" t="s">
        <v>25</v>
      </c>
      <c r="H9268" s="14" t="s">
        <v>22</v>
      </c>
      <c r="I9268" s="14" t="s">
        <v>1595</v>
      </c>
      <c r="J9268" s="14" t="s">
        <v>27</v>
      </c>
      <c r="K9268" s="14" t="s">
        <v>28</v>
      </c>
      <c r="L9268" s="14" t="s">
        <v>43</v>
      </c>
      <c r="M9268" s="9" t="s">
        <v>30</v>
      </c>
      <c r="N9268" s="9" t="s">
        <v>208</v>
      </c>
      <c r="O9268" s="14" t="s">
        <v>32</v>
      </c>
      <c r="P9268" s="14" t="s">
        <v>22</v>
      </c>
      <c r="Q9268" s="14" t="s">
        <v>46212</v>
      </c>
      <c r="R9268" s="14" t="s">
        <v>56</v>
      </c>
      <c r="S9268" s="9" t="s">
        <v>46213</v>
      </c>
      <c r="T9268" s="9" t="s">
        <v>22</v>
      </c>
    </row>
    <row r="9269" customHeight="1" spans="1:20">
      <c r="A9269" s="10">
        <v>45225</v>
      </c>
      <c r="B9269" s="9" t="s">
        <v>46214</v>
      </c>
      <c r="C9269" s="9" t="s">
        <v>23590</v>
      </c>
      <c r="D9269" s="14" t="s">
        <v>22</v>
      </c>
      <c r="E9269" s="9" t="s">
        <v>46215</v>
      </c>
      <c r="F9269" s="9" t="s">
        <v>46216</v>
      </c>
      <c r="G9269" s="14" t="s">
        <v>62</v>
      </c>
      <c r="H9269" s="14" t="s">
        <v>22</v>
      </c>
      <c r="I9269" s="14" t="s">
        <v>104</v>
      </c>
      <c r="J9269" s="14" t="s">
        <v>27</v>
      </c>
      <c r="K9269" s="14" t="s">
        <v>28</v>
      </c>
      <c r="L9269" s="14" t="s">
        <v>43</v>
      </c>
      <c r="M9269" s="9" t="s">
        <v>44</v>
      </c>
      <c r="N9269" s="9" t="s">
        <v>31</v>
      </c>
      <c r="O9269" s="14" t="s">
        <v>32</v>
      </c>
      <c r="P9269" s="14" t="s">
        <v>22</v>
      </c>
      <c r="Q9269" s="14" t="s">
        <v>46217</v>
      </c>
      <c r="R9269" s="14" t="s">
        <v>46</v>
      </c>
      <c r="S9269" s="9" t="s">
        <v>46218</v>
      </c>
      <c r="T9269" s="9" t="s">
        <v>22</v>
      </c>
    </row>
    <row r="9270" customHeight="1" spans="1:20">
      <c r="A9270" s="10">
        <v>45223</v>
      </c>
      <c r="B9270" s="15" t="s">
        <v>46219</v>
      </c>
      <c r="C9270" s="15" t="s">
        <v>5644</v>
      </c>
      <c r="D9270" s="16" t="s">
        <v>22</v>
      </c>
      <c r="E9270" s="15" t="s">
        <v>46220</v>
      </c>
      <c r="F9270" s="15" t="s">
        <v>46221</v>
      </c>
      <c r="G9270" s="16" t="s">
        <v>82</v>
      </c>
      <c r="H9270" s="16" t="s">
        <v>22</v>
      </c>
      <c r="I9270" s="16" t="s">
        <v>111</v>
      </c>
      <c r="J9270" s="16" t="s">
        <v>27</v>
      </c>
      <c r="K9270" s="16" t="s">
        <v>28</v>
      </c>
      <c r="L9270" s="16" t="s">
        <v>43</v>
      </c>
      <c r="M9270" s="15" t="s">
        <v>169</v>
      </c>
      <c r="N9270" s="15" t="s">
        <v>5633</v>
      </c>
      <c r="O9270" s="16" t="s">
        <v>32</v>
      </c>
      <c r="P9270" s="16" t="s">
        <v>22</v>
      </c>
      <c r="Q9270" s="16" t="s">
        <v>46222</v>
      </c>
      <c r="R9270" s="16" t="s">
        <v>168</v>
      </c>
      <c r="S9270" s="15" t="s">
        <v>46223</v>
      </c>
      <c r="T9270" s="15" t="s">
        <v>5636</v>
      </c>
    </row>
    <row r="9271" customHeight="1" spans="1:20">
      <c r="A9271" s="10">
        <v>45222</v>
      </c>
      <c r="B9271" s="9" t="s">
        <v>46224</v>
      </c>
      <c r="C9271" s="9" t="s">
        <v>6126</v>
      </c>
      <c r="D9271" s="14" t="s">
        <v>22</v>
      </c>
      <c r="E9271" s="9" t="s">
        <v>46078</v>
      </c>
      <c r="F9271" s="9" t="s">
        <v>46079</v>
      </c>
      <c r="G9271" s="14" t="s">
        <v>82</v>
      </c>
      <c r="H9271" s="14" t="s">
        <v>96</v>
      </c>
      <c r="I9271" s="14" t="s">
        <v>253</v>
      </c>
      <c r="J9271" s="14" t="s">
        <v>27</v>
      </c>
      <c r="K9271" s="14" t="s">
        <v>28</v>
      </c>
      <c r="L9271" s="14" t="s">
        <v>43</v>
      </c>
      <c r="M9271" s="9" t="s">
        <v>44</v>
      </c>
      <c r="N9271" s="9" t="s">
        <v>743</v>
      </c>
      <c r="O9271" s="14" t="s">
        <v>32</v>
      </c>
      <c r="P9271" s="14" t="s">
        <v>22</v>
      </c>
      <c r="Q9271" s="14" t="s">
        <v>46225</v>
      </c>
      <c r="R9271" s="14" t="s">
        <v>46</v>
      </c>
      <c r="S9271" s="9" t="s">
        <v>46226</v>
      </c>
      <c r="T9271" s="9" t="s">
        <v>46227</v>
      </c>
    </row>
    <row r="9272" customHeight="1" spans="1:20">
      <c r="A9272" s="10">
        <v>45222</v>
      </c>
      <c r="B9272" s="9" t="s">
        <v>46228</v>
      </c>
      <c r="C9272" s="9" t="s">
        <v>204</v>
      </c>
      <c r="D9272" s="14" t="s">
        <v>22</v>
      </c>
      <c r="E9272" s="9" t="s">
        <v>46229</v>
      </c>
      <c r="F9272" s="9" t="s">
        <v>29105</v>
      </c>
      <c r="G9272" s="14" t="s">
        <v>41</v>
      </c>
      <c r="H9272" s="14" t="s">
        <v>22</v>
      </c>
      <c r="I9272" s="14" t="s">
        <v>42</v>
      </c>
      <c r="J9272" s="14" t="s">
        <v>27</v>
      </c>
      <c r="K9272" s="14" t="s">
        <v>28</v>
      </c>
      <c r="L9272" s="14" t="s">
        <v>43</v>
      </c>
      <c r="M9272" s="9" t="s">
        <v>44</v>
      </c>
      <c r="N9272" s="9" t="s">
        <v>208</v>
      </c>
      <c r="O9272" s="14" t="s">
        <v>32</v>
      </c>
      <c r="P9272" s="14" t="s">
        <v>22</v>
      </c>
      <c r="Q9272" s="14" t="s">
        <v>46230</v>
      </c>
      <c r="R9272" s="14" t="s">
        <v>56</v>
      </c>
      <c r="S9272" s="9" t="s">
        <v>46231</v>
      </c>
      <c r="T9272" s="9" t="s">
        <v>22</v>
      </c>
    </row>
    <row r="9273" customHeight="1" spans="1:20">
      <c r="A9273" s="10">
        <v>45223</v>
      </c>
      <c r="B9273" s="15" t="s">
        <v>46232</v>
      </c>
      <c r="C9273" s="15" t="s">
        <v>5685</v>
      </c>
      <c r="D9273" s="16" t="s">
        <v>22</v>
      </c>
      <c r="E9273" s="15" t="s">
        <v>46233</v>
      </c>
      <c r="F9273" s="15" t="s">
        <v>46234</v>
      </c>
      <c r="G9273" s="16" t="s">
        <v>82</v>
      </c>
      <c r="H9273" s="16" t="s">
        <v>148</v>
      </c>
      <c r="I9273" s="16" t="s">
        <v>168</v>
      </c>
      <c r="J9273" s="16" t="s">
        <v>27</v>
      </c>
      <c r="K9273" s="16" t="s">
        <v>28</v>
      </c>
      <c r="L9273" s="16" t="s">
        <v>43</v>
      </c>
      <c r="M9273" s="15" t="s">
        <v>169</v>
      </c>
      <c r="N9273" s="15" t="s">
        <v>5633</v>
      </c>
      <c r="O9273" s="16" t="s">
        <v>32</v>
      </c>
      <c r="P9273" s="16" t="s">
        <v>22</v>
      </c>
      <c r="Q9273" s="16" t="s">
        <v>46235</v>
      </c>
      <c r="R9273" s="16" t="s">
        <v>168</v>
      </c>
      <c r="S9273" s="15" t="s">
        <v>46236</v>
      </c>
      <c r="T9273" s="15" t="s">
        <v>5717</v>
      </c>
    </row>
    <row r="9274" customHeight="1" spans="1:20">
      <c r="A9274" s="10">
        <v>45223</v>
      </c>
      <c r="B9274" s="15" t="s">
        <v>46237</v>
      </c>
      <c r="C9274" s="15" t="s">
        <v>204</v>
      </c>
      <c r="D9274" s="16" t="s">
        <v>22</v>
      </c>
      <c r="E9274" s="15" t="s">
        <v>46238</v>
      </c>
      <c r="F9274" s="15" t="s">
        <v>46239</v>
      </c>
      <c r="G9274" s="16" t="s">
        <v>130</v>
      </c>
      <c r="H9274" s="16" t="s">
        <v>137</v>
      </c>
      <c r="I9274" s="16" t="s">
        <v>448</v>
      </c>
      <c r="J9274" s="16" t="s">
        <v>27</v>
      </c>
      <c r="K9274" s="16" t="s">
        <v>28</v>
      </c>
      <c r="L9274" s="16" t="s">
        <v>43</v>
      </c>
      <c r="M9274" s="15" t="s">
        <v>30</v>
      </c>
      <c r="N9274" s="15" t="s">
        <v>208</v>
      </c>
      <c r="O9274" s="16" t="s">
        <v>32</v>
      </c>
      <c r="P9274" s="16" t="s">
        <v>22</v>
      </c>
      <c r="Q9274" s="16" t="s">
        <v>46240</v>
      </c>
      <c r="R9274" s="16" t="s">
        <v>56</v>
      </c>
      <c r="S9274" s="15" t="s">
        <v>46241</v>
      </c>
      <c r="T9274" s="15" t="s">
        <v>22</v>
      </c>
    </row>
    <row r="9275" customHeight="1" spans="1:20">
      <c r="A9275" s="10">
        <v>45225</v>
      </c>
      <c r="B9275" s="9" t="s">
        <v>46242</v>
      </c>
      <c r="C9275" s="9" t="s">
        <v>646</v>
      </c>
      <c r="D9275" s="14" t="s">
        <v>22</v>
      </c>
      <c r="E9275" s="9" t="s">
        <v>46243</v>
      </c>
      <c r="F9275" s="9" t="s">
        <v>46244</v>
      </c>
      <c r="G9275" s="14" t="s">
        <v>41</v>
      </c>
      <c r="H9275" s="14" t="s">
        <v>22</v>
      </c>
      <c r="I9275" s="14" t="s">
        <v>63</v>
      </c>
      <c r="J9275" s="14" t="s">
        <v>27</v>
      </c>
      <c r="K9275" s="14" t="s">
        <v>28</v>
      </c>
      <c r="L9275" s="14" t="s">
        <v>43</v>
      </c>
      <c r="M9275" s="9" t="s">
        <v>44</v>
      </c>
      <c r="N9275" s="9" t="s">
        <v>31</v>
      </c>
      <c r="O9275" s="14" t="s">
        <v>32</v>
      </c>
      <c r="P9275" s="14" t="s">
        <v>22</v>
      </c>
      <c r="Q9275" s="14" t="s">
        <v>46245</v>
      </c>
      <c r="R9275" s="14" t="s">
        <v>46</v>
      </c>
      <c r="S9275" s="9" t="s">
        <v>46246</v>
      </c>
      <c r="T9275" s="9" t="s">
        <v>22</v>
      </c>
    </row>
    <row r="9276" customHeight="1" spans="1:20">
      <c r="A9276" s="10">
        <v>45222</v>
      </c>
      <c r="B9276" s="9" t="s">
        <v>46247</v>
      </c>
      <c r="C9276" s="9" t="s">
        <v>50</v>
      </c>
      <c r="D9276" s="14" t="s">
        <v>22</v>
      </c>
      <c r="E9276" s="9" t="s">
        <v>46248</v>
      </c>
      <c r="F9276" s="9" t="s">
        <v>46249</v>
      </c>
      <c r="G9276" s="14" t="s">
        <v>82</v>
      </c>
      <c r="H9276" s="14" t="s">
        <v>22</v>
      </c>
      <c r="I9276" s="14" t="s">
        <v>732</v>
      </c>
      <c r="J9276" s="14" t="s">
        <v>27</v>
      </c>
      <c r="K9276" s="14" t="s">
        <v>28</v>
      </c>
      <c r="L9276" s="14" t="s">
        <v>43</v>
      </c>
      <c r="M9276" s="9" t="s">
        <v>44</v>
      </c>
      <c r="N9276" s="9" t="s">
        <v>31</v>
      </c>
      <c r="O9276" s="14" t="s">
        <v>32</v>
      </c>
      <c r="P9276" s="14" t="s">
        <v>22</v>
      </c>
      <c r="Q9276" s="14" t="s">
        <v>46250</v>
      </c>
      <c r="R9276" s="14" t="s">
        <v>56</v>
      </c>
      <c r="S9276" s="9" t="s">
        <v>46251</v>
      </c>
      <c r="T9276" s="9" t="s">
        <v>22</v>
      </c>
    </row>
    <row r="9277" customHeight="1" spans="1:20">
      <c r="A9277" s="10">
        <v>45225</v>
      </c>
      <c r="B9277" s="9" t="s">
        <v>46252</v>
      </c>
      <c r="C9277" s="9" t="s">
        <v>6126</v>
      </c>
      <c r="D9277" s="14" t="s">
        <v>22</v>
      </c>
      <c r="E9277" s="9" t="s">
        <v>46253</v>
      </c>
      <c r="F9277" s="9" t="s">
        <v>46254</v>
      </c>
      <c r="G9277" s="14" t="s">
        <v>53</v>
      </c>
      <c r="H9277" s="14" t="s">
        <v>22</v>
      </c>
      <c r="I9277" s="14" t="s">
        <v>315</v>
      </c>
      <c r="J9277" s="14" t="s">
        <v>27</v>
      </c>
      <c r="K9277" s="14" t="s">
        <v>28</v>
      </c>
      <c r="L9277" s="14" t="s">
        <v>43</v>
      </c>
      <c r="M9277" s="9" t="s">
        <v>30</v>
      </c>
      <c r="N9277" s="9" t="s">
        <v>743</v>
      </c>
      <c r="O9277" s="14" t="s">
        <v>32</v>
      </c>
      <c r="P9277" s="14" t="s">
        <v>22</v>
      </c>
      <c r="Q9277" s="14" t="s">
        <v>46255</v>
      </c>
      <c r="R9277" s="14" t="s">
        <v>46</v>
      </c>
      <c r="S9277" s="9" t="s">
        <v>46256</v>
      </c>
      <c r="T9277" s="9" t="s">
        <v>46257</v>
      </c>
    </row>
    <row r="9278" customHeight="1" spans="1:20">
      <c r="A9278" s="10">
        <v>45225</v>
      </c>
      <c r="B9278" s="9" t="s">
        <v>46258</v>
      </c>
      <c r="C9278" s="9" t="s">
        <v>817</v>
      </c>
      <c r="D9278" s="14" t="s">
        <v>22</v>
      </c>
      <c r="E9278" s="9" t="s">
        <v>46259</v>
      </c>
      <c r="F9278" s="9" t="s">
        <v>46260</v>
      </c>
      <c r="G9278" s="14" t="s">
        <v>82</v>
      </c>
      <c r="H9278" s="14" t="s">
        <v>22</v>
      </c>
      <c r="I9278" s="14" t="s">
        <v>931</v>
      </c>
      <c r="J9278" s="14" t="s">
        <v>27</v>
      </c>
      <c r="K9278" s="14" t="s">
        <v>28</v>
      </c>
      <c r="L9278" s="14" t="s">
        <v>43</v>
      </c>
      <c r="M9278" s="9" t="s">
        <v>44</v>
      </c>
      <c r="N9278" s="9" t="s">
        <v>31</v>
      </c>
      <c r="O9278" s="14" t="s">
        <v>32</v>
      </c>
      <c r="P9278" s="14" t="s">
        <v>22</v>
      </c>
      <c r="Q9278" s="14" t="s">
        <v>46261</v>
      </c>
      <c r="R9278" s="14" t="s">
        <v>46</v>
      </c>
      <c r="S9278" s="9" t="s">
        <v>46262</v>
      </c>
      <c r="T9278" s="9" t="s">
        <v>22</v>
      </c>
    </row>
    <row r="9279" customHeight="1" spans="1:20">
      <c r="A9279" s="10">
        <v>45225</v>
      </c>
      <c r="B9279" s="9" t="s">
        <v>46263</v>
      </c>
      <c r="C9279" s="9" t="s">
        <v>6126</v>
      </c>
      <c r="D9279" s="14" t="s">
        <v>22</v>
      </c>
      <c r="E9279" s="9" t="s">
        <v>43442</v>
      </c>
      <c r="F9279" s="9" t="s">
        <v>43443</v>
      </c>
      <c r="G9279" s="14" t="s">
        <v>82</v>
      </c>
      <c r="H9279" s="14" t="s">
        <v>22</v>
      </c>
      <c r="I9279" s="14" t="s">
        <v>384</v>
      </c>
      <c r="J9279" s="14" t="s">
        <v>27</v>
      </c>
      <c r="K9279" s="14" t="s">
        <v>28</v>
      </c>
      <c r="L9279" s="14" t="s">
        <v>43</v>
      </c>
      <c r="M9279" s="9" t="s">
        <v>30</v>
      </c>
      <c r="N9279" s="9" t="s">
        <v>743</v>
      </c>
      <c r="O9279" s="14" t="s">
        <v>32</v>
      </c>
      <c r="P9279" s="14" t="s">
        <v>22</v>
      </c>
      <c r="Q9279" s="14" t="s">
        <v>46264</v>
      </c>
      <c r="R9279" s="14" t="s">
        <v>46</v>
      </c>
      <c r="S9279" s="9" t="s">
        <v>46265</v>
      </c>
      <c r="T9279" s="9" t="s">
        <v>46266</v>
      </c>
    </row>
    <row r="9280" customHeight="1" spans="1:20">
      <c r="A9280" s="10">
        <v>45225</v>
      </c>
      <c r="B9280" s="9" t="s">
        <v>46267</v>
      </c>
      <c r="C9280" s="9" t="s">
        <v>50</v>
      </c>
      <c r="D9280" s="14" t="s">
        <v>22</v>
      </c>
      <c r="E9280" s="9" t="s">
        <v>1225</v>
      </c>
      <c r="F9280" s="9" t="s">
        <v>1226</v>
      </c>
      <c r="G9280" s="14" t="s">
        <v>130</v>
      </c>
      <c r="H9280" s="14" t="s">
        <v>22</v>
      </c>
      <c r="I9280" s="14" t="s">
        <v>576</v>
      </c>
      <c r="J9280" s="14" t="s">
        <v>27</v>
      </c>
      <c r="K9280" s="14" t="s">
        <v>28</v>
      </c>
      <c r="L9280" s="14" t="s">
        <v>43</v>
      </c>
      <c r="M9280" s="9" t="s">
        <v>30</v>
      </c>
      <c r="N9280" s="9" t="s">
        <v>31</v>
      </c>
      <c r="O9280" s="14" t="s">
        <v>32</v>
      </c>
      <c r="P9280" s="14" t="s">
        <v>22</v>
      </c>
      <c r="Q9280" s="14" t="s">
        <v>46268</v>
      </c>
      <c r="R9280" s="14" t="s">
        <v>56</v>
      </c>
      <c r="S9280" s="9" t="s">
        <v>46269</v>
      </c>
      <c r="T9280" s="9" t="s">
        <v>22</v>
      </c>
    </row>
    <row r="9281" customHeight="1" spans="1:20">
      <c r="A9281" s="10">
        <v>45222</v>
      </c>
      <c r="B9281" s="9" t="s">
        <v>46270</v>
      </c>
      <c r="C9281" s="9" t="s">
        <v>21436</v>
      </c>
      <c r="D9281" s="14" t="s">
        <v>22</v>
      </c>
      <c r="E9281" s="9" t="s">
        <v>46271</v>
      </c>
      <c r="F9281" s="9" t="s">
        <v>46272</v>
      </c>
      <c r="G9281" s="14" t="s">
        <v>336</v>
      </c>
      <c r="H9281" s="14" t="s">
        <v>22</v>
      </c>
      <c r="I9281" s="14" t="s">
        <v>14042</v>
      </c>
      <c r="J9281" s="14" t="s">
        <v>27</v>
      </c>
      <c r="K9281" s="14" t="s">
        <v>195</v>
      </c>
      <c r="L9281" s="14" t="s">
        <v>22</v>
      </c>
      <c r="M9281" s="9" t="s">
        <v>30</v>
      </c>
      <c r="N9281" s="9" t="s">
        <v>743</v>
      </c>
      <c r="O9281" s="14" t="s">
        <v>32</v>
      </c>
      <c r="P9281" s="14" t="s">
        <v>22</v>
      </c>
      <c r="Q9281" s="14" t="s">
        <v>46273</v>
      </c>
      <c r="R9281" s="14" t="s">
        <v>46</v>
      </c>
      <c r="S9281" s="9" t="s">
        <v>46274</v>
      </c>
      <c r="T9281" s="9" t="s">
        <v>46275</v>
      </c>
    </row>
    <row r="9282" customHeight="1" spans="1:20">
      <c r="A9282" s="10">
        <v>45223</v>
      </c>
      <c r="B9282" s="15" t="s">
        <v>46276</v>
      </c>
      <c r="C9282" s="15" t="s">
        <v>5629</v>
      </c>
      <c r="D9282" s="16" t="s">
        <v>22</v>
      </c>
      <c r="E9282" s="15" t="s">
        <v>46277</v>
      </c>
      <c r="F9282" s="15" t="s">
        <v>46278</v>
      </c>
      <c r="G9282" s="16" t="s">
        <v>82</v>
      </c>
      <c r="H9282" s="16" t="s">
        <v>22</v>
      </c>
      <c r="I9282" s="16" t="s">
        <v>5632</v>
      </c>
      <c r="J9282" s="16" t="s">
        <v>27</v>
      </c>
      <c r="K9282" s="16" t="s">
        <v>28</v>
      </c>
      <c r="L9282" s="16" t="s">
        <v>43</v>
      </c>
      <c r="M9282" s="15" t="s">
        <v>169</v>
      </c>
      <c r="N9282" s="15" t="s">
        <v>5633</v>
      </c>
      <c r="O9282" s="16" t="s">
        <v>32</v>
      </c>
      <c r="P9282" s="16" t="s">
        <v>22</v>
      </c>
      <c r="Q9282" s="16" t="s">
        <v>46279</v>
      </c>
      <c r="R9282" s="16" t="s">
        <v>168</v>
      </c>
      <c r="S9282" s="15" t="s">
        <v>46280</v>
      </c>
      <c r="T9282" s="15" t="s">
        <v>5723</v>
      </c>
    </row>
    <row r="9283" customHeight="1" spans="1:20">
      <c r="A9283" s="10">
        <v>45223</v>
      </c>
      <c r="B9283" s="15" t="s">
        <v>46281</v>
      </c>
      <c r="C9283" s="15" t="s">
        <v>5629</v>
      </c>
      <c r="D9283" s="16" t="s">
        <v>22</v>
      </c>
      <c r="E9283" s="15" t="s">
        <v>46282</v>
      </c>
      <c r="F9283" s="15" t="s">
        <v>46283</v>
      </c>
      <c r="G9283" s="16" t="s">
        <v>82</v>
      </c>
      <c r="H9283" s="16" t="s">
        <v>148</v>
      </c>
      <c r="I9283" s="16" t="s">
        <v>5632</v>
      </c>
      <c r="J9283" s="16" t="s">
        <v>27</v>
      </c>
      <c r="K9283" s="16" t="s">
        <v>28</v>
      </c>
      <c r="L9283" s="16" t="s">
        <v>43</v>
      </c>
      <c r="M9283" s="15" t="s">
        <v>169</v>
      </c>
      <c r="N9283" s="15" t="s">
        <v>5633</v>
      </c>
      <c r="O9283" s="16" t="s">
        <v>32</v>
      </c>
      <c r="P9283" s="16" t="s">
        <v>22</v>
      </c>
      <c r="Q9283" s="16" t="s">
        <v>46284</v>
      </c>
      <c r="R9283" s="16" t="s">
        <v>168</v>
      </c>
      <c r="S9283" s="15" t="s">
        <v>40356</v>
      </c>
      <c r="T9283" s="15" t="s">
        <v>5649</v>
      </c>
    </row>
    <row r="9284" customHeight="1" spans="1:20">
      <c r="A9284" s="10">
        <v>45224</v>
      </c>
      <c r="B9284" s="9" t="s">
        <v>46285</v>
      </c>
      <c r="C9284" s="9" t="s">
        <v>6126</v>
      </c>
      <c r="D9284" s="14" t="s">
        <v>22</v>
      </c>
      <c r="E9284" s="9" t="s">
        <v>45556</v>
      </c>
      <c r="F9284" s="9" t="s">
        <v>45557</v>
      </c>
      <c r="G9284" s="14" t="s">
        <v>25</v>
      </c>
      <c r="H9284" s="14" t="s">
        <v>22</v>
      </c>
      <c r="I9284" s="14" t="s">
        <v>63</v>
      </c>
      <c r="J9284" s="14" t="s">
        <v>27</v>
      </c>
      <c r="K9284" s="14" t="s">
        <v>28</v>
      </c>
      <c r="L9284" s="14" t="s">
        <v>43</v>
      </c>
      <c r="M9284" s="9" t="s">
        <v>30</v>
      </c>
      <c r="N9284" s="9" t="s">
        <v>743</v>
      </c>
      <c r="O9284" s="14" t="s">
        <v>32</v>
      </c>
      <c r="P9284" s="14" t="s">
        <v>22</v>
      </c>
      <c r="Q9284" s="14" t="s">
        <v>46286</v>
      </c>
      <c r="R9284" s="14" t="s">
        <v>46</v>
      </c>
      <c r="S9284" s="9" t="s">
        <v>46287</v>
      </c>
      <c r="T9284" s="9" t="s">
        <v>46288</v>
      </c>
    </row>
    <row r="9285" customHeight="1" spans="1:20">
      <c r="A9285" s="10">
        <v>45223</v>
      </c>
      <c r="B9285" s="15" t="s">
        <v>46289</v>
      </c>
      <c r="C9285" s="15" t="s">
        <v>5629</v>
      </c>
      <c r="D9285" s="16" t="s">
        <v>22</v>
      </c>
      <c r="E9285" s="15" t="s">
        <v>46290</v>
      </c>
      <c r="F9285" s="15" t="s">
        <v>46291</v>
      </c>
      <c r="G9285" s="16" t="s">
        <v>82</v>
      </c>
      <c r="H9285" s="16" t="s">
        <v>148</v>
      </c>
      <c r="I9285" s="16" t="s">
        <v>5632</v>
      </c>
      <c r="J9285" s="16" t="s">
        <v>27</v>
      </c>
      <c r="K9285" s="16" t="s">
        <v>28</v>
      </c>
      <c r="L9285" s="16" t="s">
        <v>43</v>
      </c>
      <c r="M9285" s="15" t="s">
        <v>169</v>
      </c>
      <c r="N9285" s="15" t="s">
        <v>5633</v>
      </c>
      <c r="O9285" s="16" t="s">
        <v>32</v>
      </c>
      <c r="P9285" s="16" t="s">
        <v>22</v>
      </c>
      <c r="Q9285" s="16" t="s">
        <v>46292</v>
      </c>
      <c r="R9285" s="16" t="s">
        <v>168</v>
      </c>
      <c r="S9285" s="15" t="s">
        <v>46293</v>
      </c>
      <c r="T9285" s="15" t="s">
        <v>5655</v>
      </c>
    </row>
    <row r="9286" customHeight="1" spans="1:20">
      <c r="A9286" s="10">
        <v>45223</v>
      </c>
      <c r="B9286" s="15" t="s">
        <v>46294</v>
      </c>
      <c r="C9286" s="15" t="s">
        <v>50</v>
      </c>
      <c r="D9286" s="16" t="s">
        <v>22</v>
      </c>
      <c r="E9286" s="15" t="s">
        <v>46295</v>
      </c>
      <c r="F9286" s="15" t="s">
        <v>46296</v>
      </c>
      <c r="G9286" s="16" t="s">
        <v>130</v>
      </c>
      <c r="H9286" s="16" t="s">
        <v>22</v>
      </c>
      <c r="I9286" s="16" t="s">
        <v>42</v>
      </c>
      <c r="J9286" s="16" t="s">
        <v>27</v>
      </c>
      <c r="K9286" s="16" t="s">
        <v>28</v>
      </c>
      <c r="L9286" s="16" t="s">
        <v>43</v>
      </c>
      <c r="M9286" s="15" t="s">
        <v>30</v>
      </c>
      <c r="N9286" s="15" t="s">
        <v>31</v>
      </c>
      <c r="O9286" s="16" t="s">
        <v>32</v>
      </c>
      <c r="P9286" s="16" t="s">
        <v>22</v>
      </c>
      <c r="Q9286" s="16" t="s">
        <v>46297</v>
      </c>
      <c r="R9286" s="16" t="s">
        <v>56</v>
      </c>
      <c r="S9286" s="15" t="s">
        <v>46298</v>
      </c>
      <c r="T9286" s="15" t="s">
        <v>22</v>
      </c>
    </row>
    <row r="9287" customHeight="1" spans="1:20">
      <c r="A9287" s="10">
        <v>45223</v>
      </c>
      <c r="B9287" s="15" t="s">
        <v>46299</v>
      </c>
      <c r="C9287" s="15" t="s">
        <v>50</v>
      </c>
      <c r="D9287" s="16" t="s">
        <v>22</v>
      </c>
      <c r="E9287" s="15" t="s">
        <v>46300</v>
      </c>
      <c r="F9287" s="15" t="s">
        <v>46301</v>
      </c>
      <c r="G9287" s="16" t="s">
        <v>82</v>
      </c>
      <c r="H9287" s="16" t="s">
        <v>22</v>
      </c>
      <c r="I9287" s="16" t="s">
        <v>75</v>
      </c>
      <c r="J9287" s="16" t="s">
        <v>27</v>
      </c>
      <c r="K9287" s="16" t="s">
        <v>28</v>
      </c>
      <c r="L9287" s="16" t="s">
        <v>43</v>
      </c>
      <c r="M9287" s="15" t="s">
        <v>30</v>
      </c>
      <c r="N9287" s="15" t="s">
        <v>31</v>
      </c>
      <c r="O9287" s="16" t="s">
        <v>32</v>
      </c>
      <c r="P9287" s="16" t="s">
        <v>22</v>
      </c>
      <c r="Q9287" s="16" t="s">
        <v>46302</v>
      </c>
      <c r="R9287" s="16" t="s">
        <v>56</v>
      </c>
      <c r="S9287" s="15" t="s">
        <v>46303</v>
      </c>
      <c r="T9287" s="15" t="s">
        <v>22</v>
      </c>
    </row>
    <row r="9288" customHeight="1" spans="1:20">
      <c r="A9288" s="10">
        <v>45225</v>
      </c>
      <c r="B9288" s="9" t="s">
        <v>46304</v>
      </c>
      <c r="C9288" s="9" t="s">
        <v>204</v>
      </c>
      <c r="D9288" s="14" t="s">
        <v>22</v>
      </c>
      <c r="E9288" s="9" t="s">
        <v>46305</v>
      </c>
      <c r="F9288" s="9" t="s">
        <v>46306</v>
      </c>
      <c r="G9288" s="14" t="s">
        <v>130</v>
      </c>
      <c r="H9288" s="14" t="s">
        <v>110</v>
      </c>
      <c r="I9288" s="14" t="s">
        <v>732</v>
      </c>
      <c r="J9288" s="14" t="s">
        <v>27</v>
      </c>
      <c r="K9288" s="14" t="s">
        <v>28</v>
      </c>
      <c r="L9288" s="14" t="s">
        <v>43</v>
      </c>
      <c r="M9288" s="9" t="s">
        <v>30</v>
      </c>
      <c r="N9288" s="9" t="s">
        <v>208</v>
      </c>
      <c r="O9288" s="14" t="s">
        <v>32</v>
      </c>
      <c r="P9288" s="14" t="s">
        <v>22</v>
      </c>
      <c r="Q9288" s="14" t="s">
        <v>46307</v>
      </c>
      <c r="R9288" s="14" t="s">
        <v>56</v>
      </c>
      <c r="S9288" s="9" t="s">
        <v>46308</v>
      </c>
      <c r="T9288" s="9" t="s">
        <v>22</v>
      </c>
    </row>
    <row r="9289" customHeight="1" spans="1:20">
      <c r="A9289" s="10">
        <v>45223</v>
      </c>
      <c r="B9289" s="15" t="s">
        <v>46309</v>
      </c>
      <c r="C9289" s="15" t="s">
        <v>50</v>
      </c>
      <c r="D9289" s="16" t="s">
        <v>22</v>
      </c>
      <c r="E9289" s="15" t="s">
        <v>46310</v>
      </c>
      <c r="F9289" s="15" t="s">
        <v>46311</v>
      </c>
      <c r="G9289" s="16" t="s">
        <v>53</v>
      </c>
      <c r="H9289" s="16" t="s">
        <v>22</v>
      </c>
      <c r="I9289" s="16" t="s">
        <v>124</v>
      </c>
      <c r="J9289" s="16" t="s">
        <v>27</v>
      </c>
      <c r="K9289" s="16" t="s">
        <v>28</v>
      </c>
      <c r="L9289" s="16" t="s">
        <v>43</v>
      </c>
      <c r="M9289" s="15" t="s">
        <v>30</v>
      </c>
      <c r="N9289" s="15" t="s">
        <v>31</v>
      </c>
      <c r="O9289" s="16" t="s">
        <v>32</v>
      </c>
      <c r="P9289" s="16" t="s">
        <v>22</v>
      </c>
      <c r="Q9289" s="16" t="s">
        <v>46312</v>
      </c>
      <c r="R9289" s="16" t="s">
        <v>56</v>
      </c>
      <c r="S9289" s="15" t="s">
        <v>46313</v>
      </c>
      <c r="T9289" s="15" t="s">
        <v>22</v>
      </c>
    </row>
    <row r="9290" customHeight="1" spans="1:20">
      <c r="A9290" s="10">
        <v>45223</v>
      </c>
      <c r="B9290" s="15" t="s">
        <v>46314</v>
      </c>
      <c r="C9290" s="15" t="s">
        <v>204</v>
      </c>
      <c r="D9290" s="16" t="s">
        <v>22</v>
      </c>
      <c r="E9290" s="15" t="s">
        <v>46315</v>
      </c>
      <c r="F9290" s="15" t="s">
        <v>46316</v>
      </c>
      <c r="G9290" s="16" t="s">
        <v>130</v>
      </c>
      <c r="H9290" s="16" t="s">
        <v>22</v>
      </c>
      <c r="I9290" s="16" t="s">
        <v>175</v>
      </c>
      <c r="J9290" s="16" t="s">
        <v>27</v>
      </c>
      <c r="K9290" s="16" t="s">
        <v>195</v>
      </c>
      <c r="L9290" s="16" t="s">
        <v>22</v>
      </c>
      <c r="M9290" s="15" t="s">
        <v>30</v>
      </c>
      <c r="N9290" s="15" t="s">
        <v>208</v>
      </c>
      <c r="O9290" s="16" t="s">
        <v>32</v>
      </c>
      <c r="P9290" s="16" t="s">
        <v>22</v>
      </c>
      <c r="Q9290" s="16" t="s">
        <v>46317</v>
      </c>
      <c r="R9290" s="16" t="s">
        <v>56</v>
      </c>
      <c r="S9290" s="15" t="s">
        <v>46318</v>
      </c>
      <c r="T9290" s="15" t="s">
        <v>22</v>
      </c>
    </row>
    <row r="9291" customHeight="1" spans="1:20">
      <c r="A9291" s="10">
        <v>45223</v>
      </c>
      <c r="B9291" s="15" t="s">
        <v>46319</v>
      </c>
      <c r="C9291" s="15" t="s">
        <v>5629</v>
      </c>
      <c r="D9291" s="16" t="s">
        <v>22</v>
      </c>
      <c r="E9291" s="15" t="s">
        <v>46320</v>
      </c>
      <c r="F9291" s="15" t="s">
        <v>46321</v>
      </c>
      <c r="G9291" s="16" t="s">
        <v>82</v>
      </c>
      <c r="H9291" s="16" t="s">
        <v>22</v>
      </c>
      <c r="I9291" s="16" t="s">
        <v>5632</v>
      </c>
      <c r="J9291" s="16" t="s">
        <v>27</v>
      </c>
      <c r="K9291" s="16" t="s">
        <v>28</v>
      </c>
      <c r="L9291" s="16" t="s">
        <v>43</v>
      </c>
      <c r="M9291" s="15" t="s">
        <v>169</v>
      </c>
      <c r="N9291" s="15" t="s">
        <v>5633</v>
      </c>
      <c r="O9291" s="16" t="s">
        <v>32</v>
      </c>
      <c r="P9291" s="16" t="s">
        <v>22</v>
      </c>
      <c r="Q9291" s="16" t="s">
        <v>46322</v>
      </c>
      <c r="R9291" s="16" t="s">
        <v>168</v>
      </c>
      <c r="S9291" s="15" t="s">
        <v>46323</v>
      </c>
      <c r="T9291" s="15" t="s">
        <v>7784</v>
      </c>
    </row>
    <row r="9292" customHeight="1" spans="1:20">
      <c r="A9292" s="10">
        <v>45223</v>
      </c>
      <c r="B9292" s="15" t="s">
        <v>46324</v>
      </c>
      <c r="C9292" s="15" t="s">
        <v>5685</v>
      </c>
      <c r="D9292" s="16" t="s">
        <v>22</v>
      </c>
      <c r="E9292" s="15" t="s">
        <v>46325</v>
      </c>
      <c r="F9292" s="15" t="s">
        <v>46326</v>
      </c>
      <c r="G9292" s="16" t="s">
        <v>82</v>
      </c>
      <c r="H9292" s="16" t="s">
        <v>110</v>
      </c>
      <c r="I9292" s="16" t="s">
        <v>168</v>
      </c>
      <c r="J9292" s="16" t="s">
        <v>27</v>
      </c>
      <c r="K9292" s="16" t="s">
        <v>28</v>
      </c>
      <c r="L9292" s="16" t="s">
        <v>43</v>
      </c>
      <c r="M9292" s="15" t="s">
        <v>169</v>
      </c>
      <c r="N9292" s="15" t="s">
        <v>5633</v>
      </c>
      <c r="O9292" s="16" t="s">
        <v>32</v>
      </c>
      <c r="P9292" s="16" t="s">
        <v>22</v>
      </c>
      <c r="Q9292" s="16" t="s">
        <v>46327</v>
      </c>
      <c r="R9292" s="16" t="s">
        <v>46</v>
      </c>
      <c r="S9292" s="15" t="s">
        <v>46328</v>
      </c>
      <c r="T9292" s="15" t="s">
        <v>5661</v>
      </c>
    </row>
    <row r="9293" customHeight="1" spans="1:20">
      <c r="A9293" s="10">
        <v>45225</v>
      </c>
      <c r="B9293" s="9" t="s">
        <v>46329</v>
      </c>
      <c r="C9293" s="9" t="s">
        <v>185</v>
      </c>
      <c r="D9293" s="14" t="s">
        <v>22</v>
      </c>
      <c r="E9293" s="9" t="s">
        <v>46330</v>
      </c>
      <c r="F9293" s="9" t="s">
        <v>46331</v>
      </c>
      <c r="G9293" s="14" t="s">
        <v>25</v>
      </c>
      <c r="H9293" s="14" t="s">
        <v>110</v>
      </c>
      <c r="I9293" s="14" t="s">
        <v>732</v>
      </c>
      <c r="J9293" s="14" t="s">
        <v>27</v>
      </c>
      <c r="K9293" s="14" t="s">
        <v>28</v>
      </c>
      <c r="L9293" s="14" t="s">
        <v>43</v>
      </c>
      <c r="M9293" s="9" t="s">
        <v>44</v>
      </c>
      <c r="N9293" s="9" t="s">
        <v>31</v>
      </c>
      <c r="O9293" s="14" t="s">
        <v>32</v>
      </c>
      <c r="P9293" s="14" t="s">
        <v>22</v>
      </c>
      <c r="Q9293" s="14" t="s">
        <v>46332</v>
      </c>
      <c r="R9293" s="14" t="s">
        <v>56</v>
      </c>
      <c r="S9293" s="9" t="s">
        <v>46333</v>
      </c>
      <c r="T9293" s="9" t="s">
        <v>22</v>
      </c>
    </row>
    <row r="9294" customHeight="1" spans="1:20">
      <c r="A9294" s="10">
        <v>45225</v>
      </c>
      <c r="B9294" s="9" t="s">
        <v>46334</v>
      </c>
      <c r="C9294" s="9" t="s">
        <v>7304</v>
      </c>
      <c r="D9294" s="14" t="s">
        <v>22</v>
      </c>
      <c r="E9294" s="9" t="s">
        <v>46335</v>
      </c>
      <c r="F9294" s="9" t="s">
        <v>22</v>
      </c>
      <c r="G9294" s="14" t="s">
        <v>22</v>
      </c>
      <c r="H9294" s="14" t="s">
        <v>22</v>
      </c>
      <c r="I9294" s="14" t="s">
        <v>732</v>
      </c>
      <c r="J9294" s="14" t="s">
        <v>27</v>
      </c>
      <c r="K9294" s="14" t="s">
        <v>28</v>
      </c>
      <c r="L9294" s="14" t="s">
        <v>43</v>
      </c>
      <c r="M9294" s="9" t="s">
        <v>30</v>
      </c>
      <c r="N9294" s="9" t="s">
        <v>31</v>
      </c>
      <c r="O9294" s="14" t="s">
        <v>32</v>
      </c>
      <c r="P9294" s="14" t="s">
        <v>22</v>
      </c>
      <c r="Q9294" s="14" t="s">
        <v>46336</v>
      </c>
      <c r="R9294" s="14" t="s">
        <v>46</v>
      </c>
      <c r="S9294" s="9" t="s">
        <v>46337</v>
      </c>
      <c r="T9294" s="9" t="s">
        <v>22</v>
      </c>
    </row>
    <row r="9295" customHeight="1" spans="1:20">
      <c r="A9295" s="10">
        <v>45225</v>
      </c>
      <c r="B9295" s="9" t="s">
        <v>46338</v>
      </c>
      <c r="C9295" s="9" t="s">
        <v>5170</v>
      </c>
      <c r="D9295" s="14" t="s">
        <v>22</v>
      </c>
      <c r="E9295" s="9" t="s">
        <v>46339</v>
      </c>
      <c r="F9295" s="9" t="s">
        <v>46340</v>
      </c>
      <c r="G9295" s="14" t="s">
        <v>130</v>
      </c>
      <c r="H9295" s="14" t="s">
        <v>22</v>
      </c>
      <c r="I9295" s="14" t="s">
        <v>111</v>
      </c>
      <c r="J9295" s="14" t="s">
        <v>27</v>
      </c>
      <c r="K9295" s="14" t="s">
        <v>28</v>
      </c>
      <c r="L9295" s="14" t="s">
        <v>43</v>
      </c>
      <c r="M9295" s="9" t="s">
        <v>30</v>
      </c>
      <c r="N9295" s="9" t="s">
        <v>31</v>
      </c>
      <c r="O9295" s="14" t="s">
        <v>32</v>
      </c>
      <c r="P9295" s="14" t="s">
        <v>22</v>
      </c>
      <c r="Q9295" s="14" t="s">
        <v>46341</v>
      </c>
      <c r="R9295" s="14" t="s">
        <v>46</v>
      </c>
      <c r="S9295" s="9" t="s">
        <v>46342</v>
      </c>
      <c r="T9295" s="9" t="s">
        <v>22</v>
      </c>
    </row>
    <row r="9296" customHeight="1" spans="1:20">
      <c r="A9296" s="10">
        <v>45223</v>
      </c>
      <c r="B9296" s="15" t="s">
        <v>46343</v>
      </c>
      <c r="C9296" s="15" t="s">
        <v>5629</v>
      </c>
      <c r="D9296" s="16" t="s">
        <v>22</v>
      </c>
      <c r="E9296" s="15" t="s">
        <v>46344</v>
      </c>
      <c r="F9296" s="15" t="s">
        <v>46345</v>
      </c>
      <c r="G9296" s="16" t="s">
        <v>82</v>
      </c>
      <c r="H9296" s="16" t="s">
        <v>22</v>
      </c>
      <c r="I9296" s="16" t="s">
        <v>5632</v>
      </c>
      <c r="J9296" s="16" t="s">
        <v>27</v>
      </c>
      <c r="K9296" s="16" t="s">
        <v>28</v>
      </c>
      <c r="L9296" s="16" t="s">
        <v>43</v>
      </c>
      <c r="M9296" s="15" t="s">
        <v>169</v>
      </c>
      <c r="N9296" s="15" t="s">
        <v>5633</v>
      </c>
      <c r="O9296" s="16" t="s">
        <v>32</v>
      </c>
      <c r="P9296" s="16" t="s">
        <v>22</v>
      </c>
      <c r="Q9296" s="16" t="s">
        <v>46346</v>
      </c>
      <c r="R9296" s="16" t="s">
        <v>168</v>
      </c>
      <c r="S9296" s="15" t="s">
        <v>46347</v>
      </c>
      <c r="T9296" s="15" t="s">
        <v>5690</v>
      </c>
    </row>
    <row r="9297" customHeight="1" spans="1:20">
      <c r="A9297" s="10">
        <v>45223</v>
      </c>
      <c r="B9297" s="15" t="s">
        <v>46348</v>
      </c>
      <c r="C9297" s="15" t="s">
        <v>204</v>
      </c>
      <c r="D9297" s="16" t="s">
        <v>22</v>
      </c>
      <c r="E9297" s="15" t="s">
        <v>46349</v>
      </c>
      <c r="F9297" s="15" t="s">
        <v>46350</v>
      </c>
      <c r="G9297" s="16" t="s">
        <v>336</v>
      </c>
      <c r="H9297" s="16" t="s">
        <v>148</v>
      </c>
      <c r="I9297" s="16" t="s">
        <v>75</v>
      </c>
      <c r="J9297" s="16" t="s">
        <v>27</v>
      </c>
      <c r="K9297" s="16" t="s">
        <v>28</v>
      </c>
      <c r="L9297" s="16" t="s">
        <v>43</v>
      </c>
      <c r="M9297" s="15" t="s">
        <v>30</v>
      </c>
      <c r="N9297" s="15" t="s">
        <v>208</v>
      </c>
      <c r="O9297" s="16" t="s">
        <v>32</v>
      </c>
      <c r="P9297" s="16" t="s">
        <v>22</v>
      </c>
      <c r="Q9297" s="16" t="s">
        <v>46351</v>
      </c>
      <c r="R9297" s="16" t="s">
        <v>56</v>
      </c>
      <c r="S9297" s="15" t="s">
        <v>46352</v>
      </c>
      <c r="T9297" s="15" t="s">
        <v>22</v>
      </c>
    </row>
    <row r="9298" customHeight="1" spans="1:20">
      <c r="A9298" s="10">
        <v>45223</v>
      </c>
      <c r="B9298" s="15" t="s">
        <v>46353</v>
      </c>
      <c r="C9298" s="15" t="s">
        <v>5663</v>
      </c>
      <c r="D9298" s="16" t="s">
        <v>22</v>
      </c>
      <c r="E9298" s="15" t="s">
        <v>46354</v>
      </c>
      <c r="F9298" s="15" t="s">
        <v>46355</v>
      </c>
      <c r="G9298" s="16" t="s">
        <v>82</v>
      </c>
      <c r="H9298" s="16" t="s">
        <v>22</v>
      </c>
      <c r="I9298" s="16" t="s">
        <v>168</v>
      </c>
      <c r="J9298" s="16" t="s">
        <v>27</v>
      </c>
      <c r="K9298" s="16" t="s">
        <v>28</v>
      </c>
      <c r="L9298" s="16" t="s">
        <v>43</v>
      </c>
      <c r="M9298" s="15" t="s">
        <v>169</v>
      </c>
      <c r="N9298" s="15" t="s">
        <v>5633</v>
      </c>
      <c r="O9298" s="16" t="s">
        <v>32</v>
      </c>
      <c r="P9298" s="16" t="s">
        <v>22</v>
      </c>
      <c r="Q9298" s="16" t="s">
        <v>46356</v>
      </c>
      <c r="R9298" s="16" t="s">
        <v>168</v>
      </c>
      <c r="S9298" s="15" t="s">
        <v>46357</v>
      </c>
      <c r="T9298" s="15" t="s">
        <v>5655</v>
      </c>
    </row>
    <row r="9299" customHeight="1" spans="1:20">
      <c r="A9299" s="10">
        <v>45223</v>
      </c>
      <c r="B9299" s="15" t="s">
        <v>46358</v>
      </c>
      <c r="C9299" s="15" t="s">
        <v>5685</v>
      </c>
      <c r="D9299" s="16" t="s">
        <v>22</v>
      </c>
      <c r="E9299" s="15" t="s">
        <v>46359</v>
      </c>
      <c r="F9299" s="15" t="s">
        <v>46360</v>
      </c>
      <c r="G9299" s="16" t="s">
        <v>82</v>
      </c>
      <c r="H9299" s="16" t="s">
        <v>110</v>
      </c>
      <c r="I9299" s="16" t="s">
        <v>168</v>
      </c>
      <c r="J9299" s="16" t="s">
        <v>27</v>
      </c>
      <c r="K9299" s="16" t="s">
        <v>28</v>
      </c>
      <c r="L9299" s="16" t="s">
        <v>43</v>
      </c>
      <c r="M9299" s="15" t="s">
        <v>169</v>
      </c>
      <c r="N9299" s="15" t="s">
        <v>5633</v>
      </c>
      <c r="O9299" s="16" t="s">
        <v>32</v>
      </c>
      <c r="P9299" s="16" t="s">
        <v>22</v>
      </c>
      <c r="Q9299" s="16" t="s">
        <v>46361</v>
      </c>
      <c r="R9299" s="16" t="s">
        <v>168</v>
      </c>
      <c r="S9299" s="15" t="s">
        <v>46362</v>
      </c>
      <c r="T9299" s="15" t="s">
        <v>5717</v>
      </c>
    </row>
    <row r="9300" customHeight="1" spans="1:20">
      <c r="A9300" s="10">
        <v>45223</v>
      </c>
      <c r="B9300" s="15" t="s">
        <v>46363</v>
      </c>
      <c r="C9300" s="15" t="s">
        <v>6126</v>
      </c>
      <c r="D9300" s="16" t="s">
        <v>22</v>
      </c>
      <c r="E9300" s="15" t="s">
        <v>46364</v>
      </c>
      <c r="F9300" s="15" t="s">
        <v>46365</v>
      </c>
      <c r="G9300" s="16" t="s">
        <v>82</v>
      </c>
      <c r="H9300" s="16" t="s">
        <v>22</v>
      </c>
      <c r="I9300" s="16" t="s">
        <v>299</v>
      </c>
      <c r="J9300" s="16" t="s">
        <v>27</v>
      </c>
      <c r="K9300" s="16" t="s">
        <v>28</v>
      </c>
      <c r="L9300" s="16" t="s">
        <v>43</v>
      </c>
      <c r="M9300" s="15" t="s">
        <v>44</v>
      </c>
      <c r="N9300" s="15" t="s">
        <v>743</v>
      </c>
      <c r="O9300" s="16" t="s">
        <v>32</v>
      </c>
      <c r="P9300" s="16" t="s">
        <v>22</v>
      </c>
      <c r="Q9300" s="16" t="s">
        <v>46366</v>
      </c>
      <c r="R9300" s="16" t="s">
        <v>46</v>
      </c>
      <c r="S9300" s="15" t="s">
        <v>46367</v>
      </c>
      <c r="T9300" s="15" t="s">
        <v>46368</v>
      </c>
    </row>
    <row r="9301" customHeight="1" spans="1:20">
      <c r="A9301" s="10">
        <v>45223</v>
      </c>
      <c r="B9301" s="15" t="s">
        <v>46369</v>
      </c>
      <c r="C9301" s="15" t="s">
        <v>5629</v>
      </c>
      <c r="D9301" s="16" t="s">
        <v>22</v>
      </c>
      <c r="E9301" s="15" t="s">
        <v>46370</v>
      </c>
      <c r="F9301" s="15" t="s">
        <v>24900</v>
      </c>
      <c r="G9301" s="16" t="s">
        <v>82</v>
      </c>
      <c r="H9301" s="16" t="s">
        <v>22</v>
      </c>
      <c r="I9301" s="16" t="s">
        <v>5632</v>
      </c>
      <c r="J9301" s="16" t="s">
        <v>27</v>
      </c>
      <c r="K9301" s="16" t="s">
        <v>28</v>
      </c>
      <c r="L9301" s="16" t="s">
        <v>43</v>
      </c>
      <c r="M9301" s="15" t="s">
        <v>169</v>
      </c>
      <c r="N9301" s="15" t="s">
        <v>5633</v>
      </c>
      <c r="O9301" s="16" t="s">
        <v>32</v>
      </c>
      <c r="P9301" s="16" t="s">
        <v>22</v>
      </c>
      <c r="Q9301" s="16" t="s">
        <v>46371</v>
      </c>
      <c r="R9301" s="16" t="s">
        <v>168</v>
      </c>
      <c r="S9301" s="15" t="s">
        <v>46372</v>
      </c>
      <c r="T9301" s="15" t="s">
        <v>5649</v>
      </c>
    </row>
    <row r="9302" customHeight="1" spans="1:20">
      <c r="A9302" s="10">
        <v>45224</v>
      </c>
      <c r="B9302" s="9" t="s">
        <v>46373</v>
      </c>
      <c r="C9302" s="9" t="s">
        <v>6126</v>
      </c>
      <c r="D9302" s="14" t="s">
        <v>22</v>
      </c>
      <c r="E9302" s="9" t="s">
        <v>46374</v>
      </c>
      <c r="F9302" s="9" t="s">
        <v>46375</v>
      </c>
      <c r="G9302" s="14" t="s">
        <v>82</v>
      </c>
      <c r="H9302" s="14" t="s">
        <v>22</v>
      </c>
      <c r="I9302" s="14" t="s">
        <v>384</v>
      </c>
      <c r="J9302" s="14" t="s">
        <v>27</v>
      </c>
      <c r="K9302" s="14" t="s">
        <v>28</v>
      </c>
      <c r="L9302" s="14" t="s">
        <v>43</v>
      </c>
      <c r="M9302" s="9" t="s">
        <v>44</v>
      </c>
      <c r="N9302" s="9" t="s">
        <v>743</v>
      </c>
      <c r="O9302" s="14" t="s">
        <v>32</v>
      </c>
      <c r="P9302" s="14" t="s">
        <v>22</v>
      </c>
      <c r="Q9302" s="14" t="s">
        <v>46376</v>
      </c>
      <c r="R9302" s="14" t="s">
        <v>46</v>
      </c>
      <c r="S9302" s="9" t="s">
        <v>46377</v>
      </c>
      <c r="T9302" s="9" t="s">
        <v>46378</v>
      </c>
    </row>
    <row r="9303" customHeight="1" spans="1:20">
      <c r="A9303" s="10">
        <v>45225</v>
      </c>
      <c r="B9303" s="9" t="s">
        <v>46379</v>
      </c>
      <c r="C9303" s="9" t="s">
        <v>204</v>
      </c>
      <c r="D9303" s="14" t="s">
        <v>22</v>
      </c>
      <c r="E9303" s="9" t="s">
        <v>46380</v>
      </c>
      <c r="F9303" s="9" t="s">
        <v>46381</v>
      </c>
      <c r="G9303" s="14" t="s">
        <v>41</v>
      </c>
      <c r="H9303" s="14" t="s">
        <v>22</v>
      </c>
      <c r="I9303" s="14" t="s">
        <v>162</v>
      </c>
      <c r="J9303" s="14" t="s">
        <v>27</v>
      </c>
      <c r="K9303" s="14" t="s">
        <v>28</v>
      </c>
      <c r="L9303" s="14" t="s">
        <v>43</v>
      </c>
      <c r="M9303" s="9" t="s">
        <v>44</v>
      </c>
      <c r="N9303" s="9" t="s">
        <v>208</v>
      </c>
      <c r="O9303" s="14" t="s">
        <v>32</v>
      </c>
      <c r="P9303" s="14" t="s">
        <v>22</v>
      </c>
      <c r="Q9303" s="14" t="s">
        <v>46382</v>
      </c>
      <c r="R9303" s="14" t="s">
        <v>56</v>
      </c>
      <c r="S9303" s="9" t="s">
        <v>46383</v>
      </c>
      <c r="T9303" s="9" t="s">
        <v>22</v>
      </c>
    </row>
    <row r="9304" customHeight="1" spans="1:20">
      <c r="A9304" s="10">
        <v>45223</v>
      </c>
      <c r="B9304" s="15" t="s">
        <v>46384</v>
      </c>
      <c r="C9304" s="15" t="s">
        <v>5879</v>
      </c>
      <c r="D9304" s="16" t="s">
        <v>22</v>
      </c>
      <c r="E9304" s="15" t="s">
        <v>46385</v>
      </c>
      <c r="F9304" s="15" t="s">
        <v>46386</v>
      </c>
      <c r="G9304" s="16" t="s">
        <v>82</v>
      </c>
      <c r="H9304" s="16" t="s">
        <v>22</v>
      </c>
      <c r="I9304" s="16" t="s">
        <v>5737</v>
      </c>
      <c r="J9304" s="16" t="s">
        <v>27</v>
      </c>
      <c r="K9304" s="16" t="s">
        <v>28</v>
      </c>
      <c r="L9304" s="16" t="s">
        <v>43</v>
      </c>
      <c r="M9304" s="15" t="s">
        <v>169</v>
      </c>
      <c r="N9304" s="15" t="s">
        <v>5633</v>
      </c>
      <c r="O9304" s="16" t="s">
        <v>32</v>
      </c>
      <c r="P9304" s="16" t="s">
        <v>22</v>
      </c>
      <c r="Q9304" s="16" t="s">
        <v>46387</v>
      </c>
      <c r="R9304" s="16" t="s">
        <v>168</v>
      </c>
      <c r="S9304" s="15" t="s">
        <v>46388</v>
      </c>
      <c r="T9304" s="15" t="s">
        <v>5717</v>
      </c>
    </row>
    <row r="9305" customHeight="1" spans="1:20">
      <c r="A9305" s="10">
        <v>45224</v>
      </c>
      <c r="B9305" s="9" t="s">
        <v>46389</v>
      </c>
      <c r="C9305" s="9" t="s">
        <v>204</v>
      </c>
      <c r="D9305" s="14" t="s">
        <v>22</v>
      </c>
      <c r="E9305" s="9" t="s">
        <v>46390</v>
      </c>
      <c r="F9305" s="9" t="s">
        <v>46391</v>
      </c>
      <c r="G9305" s="14" t="s">
        <v>41</v>
      </c>
      <c r="H9305" s="14" t="s">
        <v>22</v>
      </c>
      <c r="I9305" s="14" t="s">
        <v>931</v>
      </c>
      <c r="J9305" s="14" t="s">
        <v>27</v>
      </c>
      <c r="K9305" s="14" t="s">
        <v>28</v>
      </c>
      <c r="L9305" s="14" t="s">
        <v>43</v>
      </c>
      <c r="M9305" s="9" t="s">
        <v>44</v>
      </c>
      <c r="N9305" s="9" t="s">
        <v>208</v>
      </c>
      <c r="O9305" s="14" t="s">
        <v>32</v>
      </c>
      <c r="P9305" s="14" t="s">
        <v>22</v>
      </c>
      <c r="Q9305" s="14" t="s">
        <v>46392</v>
      </c>
      <c r="R9305" s="14" t="s">
        <v>56</v>
      </c>
      <c r="S9305" s="9" t="s">
        <v>46393</v>
      </c>
      <c r="T9305" s="9" t="s">
        <v>22</v>
      </c>
    </row>
    <row r="9306" customHeight="1" spans="1:20">
      <c r="A9306" s="10">
        <v>45223</v>
      </c>
      <c r="B9306" s="15" t="s">
        <v>46394</v>
      </c>
      <c r="C9306" s="15" t="s">
        <v>204</v>
      </c>
      <c r="D9306" s="16" t="s">
        <v>22</v>
      </c>
      <c r="E9306" s="15" t="s">
        <v>46395</v>
      </c>
      <c r="F9306" s="15" t="s">
        <v>46396</v>
      </c>
      <c r="G9306" s="16" t="s">
        <v>336</v>
      </c>
      <c r="H9306" s="16" t="s">
        <v>110</v>
      </c>
      <c r="I9306" s="16" t="s">
        <v>511</v>
      </c>
      <c r="J9306" s="16" t="s">
        <v>27</v>
      </c>
      <c r="K9306" s="16" t="s">
        <v>28</v>
      </c>
      <c r="L9306" s="16" t="s">
        <v>43</v>
      </c>
      <c r="M9306" s="15" t="s">
        <v>30</v>
      </c>
      <c r="N9306" s="15" t="s">
        <v>208</v>
      </c>
      <c r="O9306" s="16" t="s">
        <v>32</v>
      </c>
      <c r="P9306" s="16" t="s">
        <v>22</v>
      </c>
      <c r="Q9306" s="16" t="s">
        <v>46397</v>
      </c>
      <c r="R9306" s="16" t="s">
        <v>56</v>
      </c>
      <c r="S9306" s="15" t="s">
        <v>46398</v>
      </c>
      <c r="T9306" s="15" t="s">
        <v>22</v>
      </c>
    </row>
    <row r="9307" customHeight="1" spans="1:20">
      <c r="A9307" s="10">
        <v>45225</v>
      </c>
      <c r="B9307" s="9" t="s">
        <v>46399</v>
      </c>
      <c r="C9307" s="9" t="s">
        <v>204</v>
      </c>
      <c r="D9307" s="14" t="s">
        <v>22</v>
      </c>
      <c r="E9307" s="9" t="s">
        <v>46400</v>
      </c>
      <c r="F9307" s="9" t="s">
        <v>12107</v>
      </c>
      <c r="G9307" s="14" t="s">
        <v>25</v>
      </c>
      <c r="H9307" s="14" t="s">
        <v>22</v>
      </c>
      <c r="I9307" s="14" t="s">
        <v>241</v>
      </c>
      <c r="J9307" s="14" t="s">
        <v>27</v>
      </c>
      <c r="K9307" s="14" t="s">
        <v>28</v>
      </c>
      <c r="L9307" s="14" t="s">
        <v>43</v>
      </c>
      <c r="M9307" s="9" t="s">
        <v>30</v>
      </c>
      <c r="N9307" s="9" t="s">
        <v>208</v>
      </c>
      <c r="O9307" s="14" t="s">
        <v>32</v>
      </c>
      <c r="P9307" s="14" t="s">
        <v>22</v>
      </c>
      <c r="Q9307" s="14" t="s">
        <v>46401</v>
      </c>
      <c r="R9307" s="14" t="s">
        <v>56</v>
      </c>
      <c r="S9307" s="9" t="s">
        <v>46402</v>
      </c>
      <c r="T9307" s="9" t="s">
        <v>22</v>
      </c>
    </row>
    <row r="9308" customHeight="1" spans="1:20">
      <c r="A9308" s="10">
        <v>45224</v>
      </c>
      <c r="B9308" s="9" t="s">
        <v>46403</v>
      </c>
      <c r="C9308" s="9" t="s">
        <v>204</v>
      </c>
      <c r="D9308" s="14" t="s">
        <v>22</v>
      </c>
      <c r="E9308" s="9" t="s">
        <v>46404</v>
      </c>
      <c r="F9308" s="9" t="s">
        <v>46405</v>
      </c>
      <c r="G9308" s="14" t="s">
        <v>130</v>
      </c>
      <c r="H9308" s="14" t="s">
        <v>22</v>
      </c>
      <c r="I9308" s="14" t="s">
        <v>277</v>
      </c>
      <c r="J9308" s="14" t="s">
        <v>27</v>
      </c>
      <c r="K9308" s="14" t="s">
        <v>28</v>
      </c>
      <c r="L9308" s="14" t="s">
        <v>43</v>
      </c>
      <c r="M9308" s="9" t="s">
        <v>30</v>
      </c>
      <c r="N9308" s="9" t="s">
        <v>208</v>
      </c>
      <c r="O9308" s="14" t="s">
        <v>32</v>
      </c>
      <c r="P9308" s="14" t="s">
        <v>22</v>
      </c>
      <c r="Q9308" s="14" t="s">
        <v>46406</v>
      </c>
      <c r="R9308" s="14" t="s">
        <v>56</v>
      </c>
      <c r="S9308" s="20" t="s">
        <v>46407</v>
      </c>
      <c r="T9308" s="9" t="s">
        <v>22</v>
      </c>
    </row>
    <row r="9309" customHeight="1" spans="1:20">
      <c r="A9309" s="10">
        <v>45225</v>
      </c>
      <c r="B9309" s="9" t="s">
        <v>46408</v>
      </c>
      <c r="C9309" s="9" t="s">
        <v>59</v>
      </c>
      <c r="D9309" s="14" t="s">
        <v>22</v>
      </c>
      <c r="E9309" s="9" t="s">
        <v>46409</v>
      </c>
      <c r="F9309" s="9" t="s">
        <v>46410</v>
      </c>
      <c r="G9309" s="14" t="s">
        <v>336</v>
      </c>
      <c r="H9309" s="14" t="s">
        <v>110</v>
      </c>
      <c r="I9309" s="14" t="s">
        <v>299</v>
      </c>
      <c r="J9309" s="14" t="s">
        <v>27</v>
      </c>
      <c r="K9309" s="14" t="s">
        <v>28</v>
      </c>
      <c r="L9309" s="14" t="s">
        <v>43</v>
      </c>
      <c r="M9309" s="9" t="s">
        <v>30</v>
      </c>
      <c r="N9309" s="9" t="s">
        <v>31</v>
      </c>
      <c r="O9309" s="14" t="s">
        <v>32</v>
      </c>
      <c r="P9309" s="14" t="s">
        <v>22</v>
      </c>
      <c r="Q9309" s="14" t="s">
        <v>46411</v>
      </c>
      <c r="R9309" s="14" t="s">
        <v>46</v>
      </c>
      <c r="S9309" s="20" t="s">
        <v>46412</v>
      </c>
      <c r="T9309" s="9" t="s">
        <v>22</v>
      </c>
    </row>
    <row r="9310" customHeight="1" spans="1:20">
      <c r="A9310" s="10">
        <v>45224</v>
      </c>
      <c r="B9310" s="9" t="s">
        <v>46413</v>
      </c>
      <c r="C9310" s="9" t="s">
        <v>204</v>
      </c>
      <c r="D9310" s="14" t="s">
        <v>22</v>
      </c>
      <c r="E9310" s="9" t="s">
        <v>46414</v>
      </c>
      <c r="F9310" s="9" t="s">
        <v>46415</v>
      </c>
      <c r="G9310" s="14" t="s">
        <v>25</v>
      </c>
      <c r="H9310" s="14" t="s">
        <v>22</v>
      </c>
      <c r="I9310" s="14" t="s">
        <v>315</v>
      </c>
      <c r="J9310" s="14" t="s">
        <v>27</v>
      </c>
      <c r="K9310" s="14" t="s">
        <v>28</v>
      </c>
      <c r="L9310" s="14" t="s">
        <v>43</v>
      </c>
      <c r="M9310" s="9" t="s">
        <v>30</v>
      </c>
      <c r="N9310" s="9" t="s">
        <v>208</v>
      </c>
      <c r="O9310" s="14" t="s">
        <v>32</v>
      </c>
      <c r="P9310" s="14" t="s">
        <v>22</v>
      </c>
      <c r="Q9310" s="14" t="s">
        <v>46416</v>
      </c>
      <c r="R9310" s="14" t="s">
        <v>56</v>
      </c>
      <c r="S9310" s="9" t="s">
        <v>46417</v>
      </c>
      <c r="T9310" s="9" t="s">
        <v>22</v>
      </c>
    </row>
    <row r="9311" customHeight="1" spans="1:20">
      <c r="A9311" s="10">
        <v>45225</v>
      </c>
      <c r="B9311" s="9" t="s">
        <v>46418</v>
      </c>
      <c r="C9311" s="9" t="s">
        <v>204</v>
      </c>
      <c r="D9311" s="14" t="s">
        <v>22</v>
      </c>
      <c r="E9311" s="9" t="s">
        <v>46419</v>
      </c>
      <c r="F9311" s="9" t="s">
        <v>46420</v>
      </c>
      <c r="G9311" s="14" t="s">
        <v>130</v>
      </c>
      <c r="H9311" s="14" t="s">
        <v>110</v>
      </c>
      <c r="I9311" s="14" t="s">
        <v>270</v>
      </c>
      <c r="J9311" s="14" t="s">
        <v>27</v>
      </c>
      <c r="K9311" s="14" t="s">
        <v>28</v>
      </c>
      <c r="L9311" s="14" t="s">
        <v>43</v>
      </c>
      <c r="M9311" s="9" t="s">
        <v>44</v>
      </c>
      <c r="N9311" s="9" t="s">
        <v>208</v>
      </c>
      <c r="O9311" s="14" t="s">
        <v>32</v>
      </c>
      <c r="P9311" s="14" t="s">
        <v>22</v>
      </c>
      <c r="Q9311" s="14" t="s">
        <v>46421</v>
      </c>
      <c r="R9311" s="14" t="s">
        <v>56</v>
      </c>
      <c r="S9311" s="9" t="s">
        <v>46422</v>
      </c>
      <c r="T9311" s="9" t="s">
        <v>22</v>
      </c>
    </row>
    <row r="9312" customHeight="1" spans="1:20">
      <c r="A9312" s="10">
        <v>45225</v>
      </c>
      <c r="B9312" s="9" t="s">
        <v>46423</v>
      </c>
      <c r="C9312" s="9" t="s">
        <v>50</v>
      </c>
      <c r="D9312" s="14" t="s">
        <v>22</v>
      </c>
      <c r="E9312" s="9" t="s">
        <v>46424</v>
      </c>
      <c r="F9312" s="9" t="s">
        <v>46425</v>
      </c>
      <c r="G9312" s="14" t="s">
        <v>130</v>
      </c>
      <c r="H9312" s="14" t="s">
        <v>22</v>
      </c>
      <c r="I9312" s="14" t="s">
        <v>235</v>
      </c>
      <c r="J9312" s="14" t="s">
        <v>27</v>
      </c>
      <c r="K9312" s="14" t="s">
        <v>28</v>
      </c>
      <c r="L9312" s="14" t="s">
        <v>43</v>
      </c>
      <c r="M9312" s="9" t="s">
        <v>30</v>
      </c>
      <c r="N9312" s="9" t="s">
        <v>31</v>
      </c>
      <c r="O9312" s="14" t="s">
        <v>32</v>
      </c>
      <c r="P9312" s="14" t="s">
        <v>22</v>
      </c>
      <c r="Q9312" s="14" t="s">
        <v>46426</v>
      </c>
      <c r="R9312" s="14" t="s">
        <v>56</v>
      </c>
      <c r="S9312" s="9" t="s">
        <v>46427</v>
      </c>
      <c r="T9312" s="9" t="s">
        <v>22</v>
      </c>
    </row>
    <row r="9313" customHeight="1" spans="1:20">
      <c r="A9313" s="10">
        <v>45222</v>
      </c>
      <c r="B9313" s="9" t="s">
        <v>46428</v>
      </c>
      <c r="C9313" s="9" t="s">
        <v>204</v>
      </c>
      <c r="D9313" s="14" t="s">
        <v>22</v>
      </c>
      <c r="E9313" s="9" t="s">
        <v>46429</v>
      </c>
      <c r="F9313" s="9" t="s">
        <v>46430</v>
      </c>
      <c r="G9313" s="14" t="s">
        <v>69</v>
      </c>
      <c r="H9313" s="14" t="s">
        <v>22</v>
      </c>
      <c r="I9313" s="14" t="s">
        <v>277</v>
      </c>
      <c r="J9313" s="14" t="s">
        <v>27</v>
      </c>
      <c r="K9313" s="14" t="s">
        <v>28</v>
      </c>
      <c r="L9313" s="14" t="s">
        <v>43</v>
      </c>
      <c r="M9313" s="9" t="s">
        <v>30</v>
      </c>
      <c r="N9313" s="9" t="s">
        <v>208</v>
      </c>
      <c r="O9313" s="14" t="s">
        <v>32</v>
      </c>
      <c r="P9313" s="14" t="s">
        <v>22</v>
      </c>
      <c r="Q9313" s="14" t="s">
        <v>46431</v>
      </c>
      <c r="R9313" s="14" t="s">
        <v>56</v>
      </c>
      <c r="S9313" s="9" t="s">
        <v>46432</v>
      </c>
      <c r="T9313" s="9" t="s">
        <v>22</v>
      </c>
    </row>
    <row r="9314" customHeight="1" spans="1:20">
      <c r="A9314" s="10">
        <v>45223</v>
      </c>
      <c r="B9314" s="15" t="s">
        <v>46433</v>
      </c>
      <c r="C9314" s="15" t="s">
        <v>5685</v>
      </c>
      <c r="D9314" s="16" t="s">
        <v>22</v>
      </c>
      <c r="E9314" s="15" t="s">
        <v>46434</v>
      </c>
      <c r="F9314" s="15" t="s">
        <v>46435</v>
      </c>
      <c r="G9314" s="16" t="s">
        <v>82</v>
      </c>
      <c r="H9314" s="16" t="s">
        <v>148</v>
      </c>
      <c r="I9314" s="16" t="s">
        <v>168</v>
      </c>
      <c r="J9314" s="16" t="s">
        <v>27</v>
      </c>
      <c r="K9314" s="16" t="s">
        <v>28</v>
      </c>
      <c r="L9314" s="16" t="s">
        <v>43</v>
      </c>
      <c r="M9314" s="15" t="s">
        <v>169</v>
      </c>
      <c r="N9314" s="15" t="s">
        <v>5633</v>
      </c>
      <c r="O9314" s="16" t="s">
        <v>32</v>
      </c>
      <c r="P9314" s="16" t="s">
        <v>22</v>
      </c>
      <c r="Q9314" s="16" t="s">
        <v>46436</v>
      </c>
      <c r="R9314" s="16" t="s">
        <v>168</v>
      </c>
      <c r="S9314" s="15" t="s">
        <v>13228</v>
      </c>
      <c r="T9314" s="15" t="s">
        <v>5717</v>
      </c>
    </row>
    <row r="9315" customHeight="1" spans="1:20">
      <c r="A9315" s="10">
        <v>45225</v>
      </c>
      <c r="B9315" s="9" t="s">
        <v>46437</v>
      </c>
      <c r="C9315" s="9" t="s">
        <v>6126</v>
      </c>
      <c r="D9315" s="14" t="s">
        <v>22</v>
      </c>
      <c r="E9315" s="9" t="s">
        <v>46438</v>
      </c>
      <c r="F9315" s="9" t="s">
        <v>28368</v>
      </c>
      <c r="G9315" s="14" t="s">
        <v>82</v>
      </c>
      <c r="H9315" s="14" t="s">
        <v>22</v>
      </c>
      <c r="I9315" s="14" t="s">
        <v>1842</v>
      </c>
      <c r="J9315" s="14" t="s">
        <v>27</v>
      </c>
      <c r="K9315" s="14" t="s">
        <v>28</v>
      </c>
      <c r="L9315" s="14" t="s">
        <v>43</v>
      </c>
      <c r="M9315" s="9" t="s">
        <v>44</v>
      </c>
      <c r="N9315" s="9" t="s">
        <v>743</v>
      </c>
      <c r="O9315" s="14" t="s">
        <v>32</v>
      </c>
      <c r="P9315" s="14" t="s">
        <v>22</v>
      </c>
      <c r="Q9315" s="14" t="s">
        <v>46439</v>
      </c>
      <c r="R9315" s="14" t="s">
        <v>46</v>
      </c>
      <c r="S9315" s="9" t="s">
        <v>46440</v>
      </c>
      <c r="T9315" s="9" t="s">
        <v>46441</v>
      </c>
    </row>
    <row r="9316" customHeight="1" spans="1:20">
      <c r="A9316" s="10">
        <v>45223</v>
      </c>
      <c r="B9316" s="15" t="s">
        <v>46442</v>
      </c>
      <c r="C9316" s="15" t="s">
        <v>204</v>
      </c>
      <c r="D9316" s="16" t="s">
        <v>22</v>
      </c>
      <c r="E9316" s="15" t="s">
        <v>27330</v>
      </c>
      <c r="F9316" s="15" t="s">
        <v>27331</v>
      </c>
      <c r="G9316" s="16" t="s">
        <v>130</v>
      </c>
      <c r="H9316" s="16" t="s">
        <v>22</v>
      </c>
      <c r="I9316" s="16" t="s">
        <v>131</v>
      </c>
      <c r="J9316" s="16" t="s">
        <v>27</v>
      </c>
      <c r="K9316" s="16" t="s">
        <v>28</v>
      </c>
      <c r="L9316" s="16" t="s">
        <v>43</v>
      </c>
      <c r="M9316" s="15" t="s">
        <v>30</v>
      </c>
      <c r="N9316" s="15" t="s">
        <v>208</v>
      </c>
      <c r="O9316" s="16" t="s">
        <v>32</v>
      </c>
      <c r="P9316" s="16" t="s">
        <v>22</v>
      </c>
      <c r="Q9316" s="16" t="s">
        <v>46443</v>
      </c>
      <c r="R9316" s="16" t="s">
        <v>56</v>
      </c>
      <c r="S9316" s="15" t="s">
        <v>46444</v>
      </c>
      <c r="T9316" s="15" t="s">
        <v>22</v>
      </c>
    </row>
    <row r="9317" customHeight="1" spans="1:20">
      <c r="A9317" s="10">
        <v>45225</v>
      </c>
      <c r="B9317" s="9" t="s">
        <v>46445</v>
      </c>
      <c r="C9317" s="9" t="s">
        <v>204</v>
      </c>
      <c r="D9317" s="14" t="s">
        <v>22</v>
      </c>
      <c r="E9317" s="9" t="s">
        <v>46446</v>
      </c>
      <c r="F9317" s="9" t="s">
        <v>46447</v>
      </c>
      <c r="G9317" s="14" t="s">
        <v>53</v>
      </c>
      <c r="H9317" s="14" t="s">
        <v>22</v>
      </c>
      <c r="I9317" s="14" t="s">
        <v>54</v>
      </c>
      <c r="J9317" s="14" t="s">
        <v>27</v>
      </c>
      <c r="K9317" s="14" t="s">
        <v>28</v>
      </c>
      <c r="L9317" s="14" t="s">
        <v>43</v>
      </c>
      <c r="M9317" s="9" t="s">
        <v>44</v>
      </c>
      <c r="N9317" s="9" t="s">
        <v>208</v>
      </c>
      <c r="O9317" s="14" t="s">
        <v>32</v>
      </c>
      <c r="P9317" s="14" t="s">
        <v>22</v>
      </c>
      <c r="Q9317" s="14" t="s">
        <v>46448</v>
      </c>
      <c r="R9317" s="14" t="s">
        <v>56</v>
      </c>
      <c r="S9317" s="9" t="s">
        <v>46449</v>
      </c>
      <c r="T9317" s="9" t="s">
        <v>22</v>
      </c>
    </row>
    <row r="9318" customHeight="1" spans="1:20">
      <c r="A9318" s="10">
        <v>45222</v>
      </c>
      <c r="B9318" s="9" t="s">
        <v>46450</v>
      </c>
      <c r="C9318" s="9" t="s">
        <v>6126</v>
      </c>
      <c r="D9318" s="14" t="s">
        <v>22</v>
      </c>
      <c r="E9318" s="9" t="s">
        <v>46451</v>
      </c>
      <c r="F9318" s="9" t="s">
        <v>46452</v>
      </c>
      <c r="G9318" s="14" t="s">
        <v>82</v>
      </c>
      <c r="H9318" s="14" t="s">
        <v>22</v>
      </c>
      <c r="I9318" s="14" t="s">
        <v>149</v>
      </c>
      <c r="J9318" s="14" t="s">
        <v>27</v>
      </c>
      <c r="K9318" s="14" t="s">
        <v>28</v>
      </c>
      <c r="L9318" s="14" t="s">
        <v>43</v>
      </c>
      <c r="M9318" s="9" t="s">
        <v>44</v>
      </c>
      <c r="N9318" s="9" t="s">
        <v>743</v>
      </c>
      <c r="O9318" s="14" t="s">
        <v>32</v>
      </c>
      <c r="P9318" s="14" t="s">
        <v>22</v>
      </c>
      <c r="Q9318" s="14" t="s">
        <v>46453</v>
      </c>
      <c r="R9318" s="14" t="s">
        <v>46</v>
      </c>
      <c r="S9318" s="9" t="s">
        <v>46454</v>
      </c>
      <c r="T9318" s="9" t="s">
        <v>30439</v>
      </c>
    </row>
    <row r="9319" customHeight="1" spans="1:20">
      <c r="A9319" s="10">
        <v>45222</v>
      </c>
      <c r="B9319" s="9" t="s">
        <v>46455</v>
      </c>
      <c r="C9319" s="9" t="s">
        <v>204</v>
      </c>
      <c r="D9319" s="14" t="s">
        <v>22</v>
      </c>
      <c r="E9319" s="9" t="s">
        <v>46456</v>
      </c>
      <c r="F9319" s="9" t="s">
        <v>46457</v>
      </c>
      <c r="G9319" s="14" t="s">
        <v>130</v>
      </c>
      <c r="H9319" s="14" t="s">
        <v>137</v>
      </c>
      <c r="I9319" s="14" t="s">
        <v>131</v>
      </c>
      <c r="J9319" s="14" t="s">
        <v>27</v>
      </c>
      <c r="K9319" s="14" t="s">
        <v>28</v>
      </c>
      <c r="L9319" s="14" t="s">
        <v>43</v>
      </c>
      <c r="M9319" s="9" t="s">
        <v>44</v>
      </c>
      <c r="N9319" s="9" t="s">
        <v>208</v>
      </c>
      <c r="O9319" s="14" t="s">
        <v>32</v>
      </c>
      <c r="P9319" s="14" t="s">
        <v>22</v>
      </c>
      <c r="Q9319" s="14" t="s">
        <v>46458</v>
      </c>
      <c r="R9319" s="14" t="s">
        <v>56</v>
      </c>
      <c r="S9319" s="9" t="s">
        <v>46459</v>
      </c>
      <c r="T9319" s="9" t="s">
        <v>22</v>
      </c>
    </row>
    <row r="9320" customHeight="1" spans="1:20">
      <c r="A9320" s="10">
        <v>45225</v>
      </c>
      <c r="B9320" s="9" t="s">
        <v>46460</v>
      </c>
      <c r="C9320" s="9" t="s">
        <v>204</v>
      </c>
      <c r="D9320" s="14" t="s">
        <v>22</v>
      </c>
      <c r="E9320" s="9" t="s">
        <v>46461</v>
      </c>
      <c r="F9320" s="9" t="s">
        <v>46462</v>
      </c>
      <c r="G9320" s="14" t="s">
        <v>25</v>
      </c>
      <c r="H9320" s="14" t="s">
        <v>22</v>
      </c>
      <c r="I9320" s="14" t="s">
        <v>880</v>
      </c>
      <c r="J9320" s="14" t="s">
        <v>27</v>
      </c>
      <c r="K9320" s="14" t="s">
        <v>28</v>
      </c>
      <c r="L9320" s="14" t="s">
        <v>43</v>
      </c>
      <c r="M9320" s="9" t="s">
        <v>30</v>
      </c>
      <c r="N9320" s="9" t="s">
        <v>208</v>
      </c>
      <c r="O9320" s="14" t="s">
        <v>32</v>
      </c>
      <c r="P9320" s="14" t="s">
        <v>22</v>
      </c>
      <c r="Q9320" s="14" t="s">
        <v>46463</v>
      </c>
      <c r="R9320" s="14" t="s">
        <v>56</v>
      </c>
      <c r="S9320" s="9" t="s">
        <v>46464</v>
      </c>
      <c r="T9320" s="9" t="s">
        <v>22</v>
      </c>
    </row>
    <row r="9321" customHeight="1" spans="1:20">
      <c r="A9321" s="10">
        <v>45225</v>
      </c>
      <c r="B9321" s="9" t="s">
        <v>46465</v>
      </c>
      <c r="C9321" s="9" t="s">
        <v>204</v>
      </c>
      <c r="D9321" s="14" t="s">
        <v>22</v>
      </c>
      <c r="E9321" s="9" t="s">
        <v>46466</v>
      </c>
      <c r="F9321" s="9" t="s">
        <v>3884</v>
      </c>
      <c r="G9321" s="14" t="s">
        <v>53</v>
      </c>
      <c r="H9321" s="14" t="s">
        <v>137</v>
      </c>
      <c r="I9321" s="14" t="s">
        <v>207</v>
      </c>
      <c r="J9321" s="14" t="s">
        <v>27</v>
      </c>
      <c r="K9321" s="14" t="s">
        <v>28</v>
      </c>
      <c r="L9321" s="14" t="s">
        <v>43</v>
      </c>
      <c r="M9321" s="9" t="s">
        <v>44</v>
      </c>
      <c r="N9321" s="9" t="s">
        <v>208</v>
      </c>
      <c r="O9321" s="14" t="s">
        <v>32</v>
      </c>
      <c r="P9321" s="14" t="s">
        <v>22</v>
      </c>
      <c r="Q9321" s="14" t="s">
        <v>46467</v>
      </c>
      <c r="R9321" s="14" t="s">
        <v>56</v>
      </c>
      <c r="S9321" s="9" t="s">
        <v>46468</v>
      </c>
      <c r="T9321" s="9" t="s">
        <v>22</v>
      </c>
    </row>
    <row r="9322" customHeight="1" spans="1:20">
      <c r="A9322" s="10">
        <v>45223</v>
      </c>
      <c r="B9322" s="15" t="s">
        <v>46469</v>
      </c>
      <c r="C9322" s="15" t="s">
        <v>5879</v>
      </c>
      <c r="D9322" s="16" t="s">
        <v>22</v>
      </c>
      <c r="E9322" s="15" t="s">
        <v>46470</v>
      </c>
      <c r="F9322" s="15" t="s">
        <v>46471</v>
      </c>
      <c r="G9322" s="16" t="s">
        <v>82</v>
      </c>
      <c r="H9322" s="16" t="s">
        <v>110</v>
      </c>
      <c r="I9322" s="16" t="s">
        <v>5737</v>
      </c>
      <c r="J9322" s="16" t="s">
        <v>27</v>
      </c>
      <c r="K9322" s="16" t="s">
        <v>28</v>
      </c>
      <c r="L9322" s="16" t="s">
        <v>43</v>
      </c>
      <c r="M9322" s="15" t="s">
        <v>169</v>
      </c>
      <c r="N9322" s="15" t="s">
        <v>5633</v>
      </c>
      <c r="O9322" s="16" t="s">
        <v>32</v>
      </c>
      <c r="P9322" s="16" t="s">
        <v>22</v>
      </c>
      <c r="Q9322" s="16" t="s">
        <v>46472</v>
      </c>
      <c r="R9322" s="16" t="s">
        <v>168</v>
      </c>
      <c r="S9322" s="15" t="s">
        <v>46473</v>
      </c>
      <c r="T9322" s="15" t="s">
        <v>5649</v>
      </c>
    </row>
    <row r="9323" customHeight="1" spans="1:20">
      <c r="A9323" s="10">
        <v>45222</v>
      </c>
      <c r="B9323" s="9" t="s">
        <v>46474</v>
      </c>
      <c r="C9323" s="9" t="s">
        <v>204</v>
      </c>
      <c r="D9323" s="14" t="s">
        <v>22</v>
      </c>
      <c r="E9323" s="9" t="s">
        <v>46475</v>
      </c>
      <c r="F9323" s="9" t="s">
        <v>46476</v>
      </c>
      <c r="G9323" s="14" t="s">
        <v>130</v>
      </c>
      <c r="H9323" s="14" t="s">
        <v>22</v>
      </c>
      <c r="I9323" s="14" t="s">
        <v>277</v>
      </c>
      <c r="J9323" s="14" t="s">
        <v>27</v>
      </c>
      <c r="K9323" s="14" t="s">
        <v>28</v>
      </c>
      <c r="L9323" s="14" t="s">
        <v>43</v>
      </c>
      <c r="M9323" s="9" t="s">
        <v>30</v>
      </c>
      <c r="N9323" s="9" t="s">
        <v>208</v>
      </c>
      <c r="O9323" s="14" t="s">
        <v>32</v>
      </c>
      <c r="P9323" s="14" t="s">
        <v>22</v>
      </c>
      <c r="Q9323" s="14" t="s">
        <v>46477</v>
      </c>
      <c r="R9323" s="14" t="s">
        <v>56</v>
      </c>
      <c r="S9323" s="9" t="s">
        <v>46478</v>
      </c>
      <c r="T9323" s="9" t="s">
        <v>22</v>
      </c>
    </row>
    <row r="9324" customHeight="1" spans="1:20">
      <c r="A9324" s="10">
        <v>45223</v>
      </c>
      <c r="B9324" s="15" t="s">
        <v>46479</v>
      </c>
      <c r="C9324" s="15" t="s">
        <v>5663</v>
      </c>
      <c r="D9324" s="16" t="s">
        <v>22</v>
      </c>
      <c r="E9324" s="15" t="s">
        <v>46480</v>
      </c>
      <c r="F9324" s="15" t="s">
        <v>7020</v>
      </c>
      <c r="G9324" s="16" t="s">
        <v>82</v>
      </c>
      <c r="H9324" s="16" t="s">
        <v>22</v>
      </c>
      <c r="I9324" s="16" t="s">
        <v>511</v>
      </c>
      <c r="J9324" s="16" t="s">
        <v>27</v>
      </c>
      <c r="K9324" s="16" t="s">
        <v>28</v>
      </c>
      <c r="L9324" s="16" t="s">
        <v>43</v>
      </c>
      <c r="M9324" s="15" t="s">
        <v>169</v>
      </c>
      <c r="N9324" s="15" t="s">
        <v>5633</v>
      </c>
      <c r="O9324" s="16" t="s">
        <v>32</v>
      </c>
      <c r="P9324" s="16" t="s">
        <v>22</v>
      </c>
      <c r="Q9324" s="16" t="s">
        <v>46481</v>
      </c>
      <c r="R9324" s="16" t="s">
        <v>168</v>
      </c>
      <c r="S9324" s="15" t="s">
        <v>46482</v>
      </c>
      <c r="T9324" s="15" t="s">
        <v>7779</v>
      </c>
    </row>
    <row r="9325" customHeight="1" spans="1:20">
      <c r="A9325" s="10">
        <v>45223</v>
      </c>
      <c r="B9325" s="15" t="s">
        <v>46483</v>
      </c>
      <c r="C9325" s="15" t="s">
        <v>204</v>
      </c>
      <c r="D9325" s="16" t="s">
        <v>22</v>
      </c>
      <c r="E9325" s="15" t="s">
        <v>46484</v>
      </c>
      <c r="F9325" s="15" t="s">
        <v>46485</v>
      </c>
      <c r="G9325" s="16" t="s">
        <v>25</v>
      </c>
      <c r="H9325" s="16" t="s">
        <v>22</v>
      </c>
      <c r="I9325" s="16" t="s">
        <v>576</v>
      </c>
      <c r="J9325" s="16" t="s">
        <v>27</v>
      </c>
      <c r="K9325" s="16" t="s">
        <v>28</v>
      </c>
      <c r="L9325" s="16" t="s">
        <v>43</v>
      </c>
      <c r="M9325" s="15" t="s">
        <v>30</v>
      </c>
      <c r="N9325" s="15" t="s">
        <v>208</v>
      </c>
      <c r="O9325" s="16" t="s">
        <v>32</v>
      </c>
      <c r="P9325" s="16" t="s">
        <v>22</v>
      </c>
      <c r="Q9325" s="16" t="s">
        <v>46486</v>
      </c>
      <c r="R9325" s="16" t="s">
        <v>56</v>
      </c>
      <c r="S9325" s="15" t="s">
        <v>46487</v>
      </c>
      <c r="T9325" s="15" t="s">
        <v>22</v>
      </c>
    </row>
    <row r="9326" customHeight="1" spans="1:20">
      <c r="A9326" s="10">
        <v>45225</v>
      </c>
      <c r="B9326" s="9" t="s">
        <v>46488</v>
      </c>
      <c r="C9326" s="9" t="s">
        <v>38</v>
      </c>
      <c r="D9326" s="14" t="s">
        <v>22</v>
      </c>
      <c r="E9326" s="9" t="s">
        <v>46489</v>
      </c>
      <c r="F9326" s="9" t="s">
        <v>46490</v>
      </c>
      <c r="G9326" s="14" t="s">
        <v>41</v>
      </c>
      <c r="H9326" s="14" t="s">
        <v>22</v>
      </c>
      <c r="I9326" s="14" t="s">
        <v>26</v>
      </c>
      <c r="J9326" s="14" t="s">
        <v>27</v>
      </c>
      <c r="K9326" s="14" t="s">
        <v>76</v>
      </c>
      <c r="L9326" s="14" t="s">
        <v>29</v>
      </c>
      <c r="M9326" s="9" t="s">
        <v>44</v>
      </c>
      <c r="N9326" s="9" t="s">
        <v>31</v>
      </c>
      <c r="O9326" s="14" t="s">
        <v>32</v>
      </c>
      <c r="P9326" s="14" t="s">
        <v>22</v>
      </c>
      <c r="Q9326" s="14" t="s">
        <v>46491</v>
      </c>
      <c r="R9326" s="14" t="s">
        <v>34</v>
      </c>
      <c r="S9326" s="9" t="s">
        <v>46492</v>
      </c>
      <c r="T9326" s="9" t="s">
        <v>22</v>
      </c>
    </row>
    <row r="9327" customHeight="1" spans="1:20">
      <c r="A9327" s="10">
        <v>45225</v>
      </c>
      <c r="B9327" s="9" t="s">
        <v>46493</v>
      </c>
      <c r="C9327" s="9" t="s">
        <v>6694</v>
      </c>
      <c r="D9327" s="14" t="s">
        <v>22</v>
      </c>
      <c r="E9327" s="9" t="s">
        <v>46494</v>
      </c>
      <c r="F9327" s="9" t="s">
        <v>46495</v>
      </c>
      <c r="G9327" s="14" t="s">
        <v>82</v>
      </c>
      <c r="H9327" s="14" t="s">
        <v>22</v>
      </c>
      <c r="I9327" s="14" t="s">
        <v>26</v>
      </c>
      <c r="J9327" s="14" t="s">
        <v>27</v>
      </c>
      <c r="K9327" s="14" t="s">
        <v>28</v>
      </c>
      <c r="L9327" s="14" t="s">
        <v>29</v>
      </c>
      <c r="M9327" s="9" t="s">
        <v>30</v>
      </c>
      <c r="N9327" s="9" t="s">
        <v>31</v>
      </c>
      <c r="O9327" s="14" t="s">
        <v>32</v>
      </c>
      <c r="P9327" s="14" t="s">
        <v>22</v>
      </c>
      <c r="Q9327" s="14" t="s">
        <v>46496</v>
      </c>
      <c r="R9327" s="14" t="s">
        <v>34</v>
      </c>
      <c r="S9327" s="9" t="s">
        <v>46497</v>
      </c>
      <c r="T9327" s="9" t="s">
        <v>22</v>
      </c>
    </row>
    <row r="9328" customHeight="1" spans="1:20">
      <c r="A9328" s="10">
        <v>45225</v>
      </c>
      <c r="B9328" s="9" t="s">
        <v>46498</v>
      </c>
      <c r="C9328" s="9" t="s">
        <v>817</v>
      </c>
      <c r="D9328" s="14" t="s">
        <v>22</v>
      </c>
      <c r="E9328" s="9" t="s">
        <v>46499</v>
      </c>
      <c r="F9328" s="9" t="s">
        <v>46500</v>
      </c>
      <c r="G9328" s="14" t="s">
        <v>82</v>
      </c>
      <c r="H9328" s="14" t="s">
        <v>22</v>
      </c>
      <c r="I9328" s="14" t="s">
        <v>576</v>
      </c>
      <c r="J9328" s="14" t="s">
        <v>27</v>
      </c>
      <c r="K9328" s="14" t="s">
        <v>28</v>
      </c>
      <c r="L9328" s="14" t="s">
        <v>43</v>
      </c>
      <c r="M9328" s="9" t="s">
        <v>44</v>
      </c>
      <c r="N9328" s="9" t="s">
        <v>31</v>
      </c>
      <c r="O9328" s="14" t="s">
        <v>32</v>
      </c>
      <c r="P9328" s="14" t="s">
        <v>22</v>
      </c>
      <c r="Q9328" s="14" t="s">
        <v>46501</v>
      </c>
      <c r="R9328" s="14" t="s">
        <v>46</v>
      </c>
      <c r="S9328" s="9" t="s">
        <v>46502</v>
      </c>
      <c r="T9328" s="9" t="s">
        <v>22</v>
      </c>
    </row>
    <row r="9329" customHeight="1" spans="1:20">
      <c r="A9329" s="10">
        <v>45225</v>
      </c>
      <c r="B9329" s="9" t="s">
        <v>46503</v>
      </c>
      <c r="C9329" s="9" t="s">
        <v>204</v>
      </c>
      <c r="D9329" s="14" t="s">
        <v>22</v>
      </c>
      <c r="E9329" s="9" t="s">
        <v>46504</v>
      </c>
      <c r="F9329" s="9" t="s">
        <v>46505</v>
      </c>
      <c r="G9329" s="14" t="s">
        <v>53</v>
      </c>
      <c r="H9329" s="14" t="s">
        <v>22</v>
      </c>
      <c r="I9329" s="14" t="s">
        <v>104</v>
      </c>
      <c r="J9329" s="14" t="s">
        <v>27</v>
      </c>
      <c r="K9329" s="14" t="s">
        <v>28</v>
      </c>
      <c r="L9329" s="14" t="s">
        <v>43</v>
      </c>
      <c r="M9329" s="9" t="s">
        <v>44</v>
      </c>
      <c r="N9329" s="9" t="s">
        <v>208</v>
      </c>
      <c r="O9329" s="14" t="s">
        <v>32</v>
      </c>
      <c r="P9329" s="14" t="s">
        <v>22</v>
      </c>
      <c r="Q9329" s="14" t="s">
        <v>46506</v>
      </c>
      <c r="R9329" s="14" t="s">
        <v>56</v>
      </c>
      <c r="S9329" s="9" t="s">
        <v>46507</v>
      </c>
      <c r="T9329" s="9" t="s">
        <v>22</v>
      </c>
    </row>
    <row r="9330" customHeight="1" spans="1:20">
      <c r="A9330" s="10">
        <v>45223</v>
      </c>
      <c r="B9330" s="15" t="s">
        <v>46508</v>
      </c>
      <c r="C9330" s="15" t="s">
        <v>8114</v>
      </c>
      <c r="D9330" s="16" t="s">
        <v>22</v>
      </c>
      <c r="E9330" s="15" t="s">
        <v>10533</v>
      </c>
      <c r="F9330" s="15" t="s">
        <v>4339</v>
      </c>
      <c r="G9330" s="16" t="s">
        <v>82</v>
      </c>
      <c r="H9330" s="16" t="s">
        <v>22</v>
      </c>
      <c r="I9330" s="16" t="s">
        <v>241</v>
      </c>
      <c r="J9330" s="16" t="s">
        <v>27</v>
      </c>
      <c r="K9330" s="16" t="s">
        <v>28</v>
      </c>
      <c r="L9330" s="16" t="s">
        <v>43</v>
      </c>
      <c r="M9330" s="15" t="s">
        <v>44</v>
      </c>
      <c r="N9330" s="15" t="s">
        <v>5516</v>
      </c>
      <c r="O9330" s="16" t="s">
        <v>32</v>
      </c>
      <c r="P9330" s="16" t="s">
        <v>22</v>
      </c>
      <c r="Q9330" s="16" t="s">
        <v>46509</v>
      </c>
      <c r="R9330" s="16" t="s">
        <v>8115</v>
      </c>
      <c r="S9330" s="15" t="s">
        <v>13833</v>
      </c>
      <c r="T9330" s="15" t="s">
        <v>22</v>
      </c>
    </row>
    <row r="9331" customHeight="1" spans="1:20">
      <c r="A9331" s="10">
        <v>45225</v>
      </c>
      <c r="B9331" s="9" t="s">
        <v>46510</v>
      </c>
      <c r="C9331" s="9" t="s">
        <v>50</v>
      </c>
      <c r="D9331" s="14" t="s">
        <v>22</v>
      </c>
      <c r="E9331" s="9" t="s">
        <v>46511</v>
      </c>
      <c r="F9331" s="9" t="s">
        <v>46512</v>
      </c>
      <c r="G9331" s="14" t="s">
        <v>336</v>
      </c>
      <c r="H9331" s="14" t="s">
        <v>110</v>
      </c>
      <c r="I9331" s="14" t="s">
        <v>54</v>
      </c>
      <c r="J9331" s="14" t="s">
        <v>27</v>
      </c>
      <c r="K9331" s="14" t="s">
        <v>28</v>
      </c>
      <c r="L9331" s="14" t="s">
        <v>43</v>
      </c>
      <c r="M9331" s="9" t="s">
        <v>44</v>
      </c>
      <c r="N9331" s="9" t="s">
        <v>31</v>
      </c>
      <c r="O9331" s="14" t="s">
        <v>32</v>
      </c>
      <c r="P9331" s="14" t="s">
        <v>22</v>
      </c>
      <c r="Q9331" s="14" t="s">
        <v>46513</v>
      </c>
      <c r="R9331" s="14" t="s">
        <v>56</v>
      </c>
      <c r="S9331" s="9" t="s">
        <v>46514</v>
      </c>
      <c r="T9331" s="9" t="s">
        <v>22</v>
      </c>
    </row>
    <row r="9332" customHeight="1" spans="1:20">
      <c r="A9332" s="10">
        <v>45225</v>
      </c>
      <c r="B9332" s="9" t="s">
        <v>46515</v>
      </c>
      <c r="C9332" s="9" t="s">
        <v>185</v>
      </c>
      <c r="D9332" s="14" t="s">
        <v>22</v>
      </c>
      <c r="E9332" s="9" t="s">
        <v>46516</v>
      </c>
      <c r="F9332" s="9" t="s">
        <v>46517</v>
      </c>
      <c r="G9332" s="14" t="s">
        <v>25</v>
      </c>
      <c r="H9332" s="14" t="s">
        <v>22</v>
      </c>
      <c r="I9332" s="14" t="s">
        <v>75</v>
      </c>
      <c r="J9332" s="14" t="s">
        <v>27</v>
      </c>
      <c r="K9332" s="14" t="s">
        <v>28</v>
      </c>
      <c r="L9332" s="14" t="s">
        <v>43</v>
      </c>
      <c r="M9332" s="9" t="s">
        <v>44</v>
      </c>
      <c r="N9332" s="9" t="s">
        <v>31</v>
      </c>
      <c r="O9332" s="14" t="s">
        <v>32</v>
      </c>
      <c r="P9332" s="14" t="s">
        <v>22</v>
      </c>
      <c r="Q9332" s="14" t="s">
        <v>46518</v>
      </c>
      <c r="R9332" s="14" t="s">
        <v>56</v>
      </c>
      <c r="S9332" s="20" t="s">
        <v>46519</v>
      </c>
      <c r="T9332" s="9" t="s">
        <v>22</v>
      </c>
    </row>
    <row r="9333" customHeight="1" spans="1:20">
      <c r="A9333" s="10">
        <v>45224</v>
      </c>
      <c r="B9333" s="9" t="s">
        <v>46520</v>
      </c>
      <c r="C9333" s="9" t="s">
        <v>6126</v>
      </c>
      <c r="D9333" s="14" t="s">
        <v>22</v>
      </c>
      <c r="E9333" s="9" t="s">
        <v>46521</v>
      </c>
      <c r="F9333" s="9" t="s">
        <v>46522</v>
      </c>
      <c r="G9333" s="14" t="s">
        <v>53</v>
      </c>
      <c r="H9333" s="14" t="s">
        <v>22</v>
      </c>
      <c r="I9333" s="14" t="s">
        <v>384</v>
      </c>
      <c r="J9333" s="14" t="s">
        <v>27</v>
      </c>
      <c r="K9333" s="14" t="s">
        <v>28</v>
      </c>
      <c r="L9333" s="14" t="s">
        <v>43</v>
      </c>
      <c r="M9333" s="9" t="s">
        <v>44</v>
      </c>
      <c r="N9333" s="9" t="s">
        <v>743</v>
      </c>
      <c r="O9333" s="14" t="s">
        <v>32</v>
      </c>
      <c r="P9333" s="14" t="s">
        <v>22</v>
      </c>
      <c r="Q9333" s="14" t="s">
        <v>46523</v>
      </c>
      <c r="R9333" s="14" t="s">
        <v>46</v>
      </c>
      <c r="S9333" s="9" t="s">
        <v>46524</v>
      </c>
      <c r="T9333" s="9" t="s">
        <v>46525</v>
      </c>
    </row>
    <row r="9334" customHeight="1" spans="1:20">
      <c r="A9334" s="10">
        <v>45222</v>
      </c>
      <c r="B9334" s="9" t="s">
        <v>46526</v>
      </c>
      <c r="C9334" s="9" t="s">
        <v>204</v>
      </c>
      <c r="D9334" s="14" t="s">
        <v>22</v>
      </c>
      <c r="E9334" s="9" t="s">
        <v>46527</v>
      </c>
      <c r="F9334" s="9" t="s">
        <v>46528</v>
      </c>
      <c r="G9334" s="14" t="s">
        <v>336</v>
      </c>
      <c r="H9334" s="14" t="s">
        <v>22</v>
      </c>
      <c r="I9334" s="14" t="s">
        <v>54</v>
      </c>
      <c r="J9334" s="14" t="s">
        <v>27</v>
      </c>
      <c r="K9334" s="14" t="s">
        <v>28</v>
      </c>
      <c r="L9334" s="14" t="s">
        <v>43</v>
      </c>
      <c r="M9334" s="9" t="s">
        <v>30</v>
      </c>
      <c r="N9334" s="9" t="s">
        <v>208</v>
      </c>
      <c r="O9334" s="14" t="s">
        <v>32</v>
      </c>
      <c r="P9334" s="14" t="s">
        <v>22</v>
      </c>
      <c r="Q9334" s="14" t="s">
        <v>46529</v>
      </c>
      <c r="R9334" s="14" t="s">
        <v>56</v>
      </c>
      <c r="S9334" s="9" t="s">
        <v>46530</v>
      </c>
      <c r="T9334" s="9" t="s">
        <v>22</v>
      </c>
    </row>
    <row r="9335" customHeight="1" spans="1:20">
      <c r="A9335" s="10">
        <v>45225</v>
      </c>
      <c r="B9335" s="9" t="s">
        <v>46531</v>
      </c>
      <c r="C9335" s="9" t="s">
        <v>204</v>
      </c>
      <c r="D9335" s="14" t="s">
        <v>22</v>
      </c>
      <c r="E9335" s="9" t="s">
        <v>46532</v>
      </c>
      <c r="F9335" s="9" t="s">
        <v>46260</v>
      </c>
      <c r="G9335" s="14" t="s">
        <v>130</v>
      </c>
      <c r="H9335" s="14" t="s">
        <v>22</v>
      </c>
      <c r="I9335" s="14" t="s">
        <v>70</v>
      </c>
      <c r="J9335" s="14" t="s">
        <v>27</v>
      </c>
      <c r="K9335" s="14" t="s">
        <v>28</v>
      </c>
      <c r="L9335" s="14" t="s">
        <v>43</v>
      </c>
      <c r="M9335" s="9" t="s">
        <v>44</v>
      </c>
      <c r="N9335" s="9" t="s">
        <v>208</v>
      </c>
      <c r="O9335" s="14" t="s">
        <v>32</v>
      </c>
      <c r="P9335" s="14" t="s">
        <v>22</v>
      </c>
      <c r="Q9335" s="14" t="s">
        <v>46533</v>
      </c>
      <c r="R9335" s="14" t="s">
        <v>56</v>
      </c>
      <c r="S9335" s="9" t="s">
        <v>46534</v>
      </c>
      <c r="T9335" s="9" t="s">
        <v>22</v>
      </c>
    </row>
    <row r="9336" customHeight="1" spans="1:20">
      <c r="A9336" s="10">
        <v>45224</v>
      </c>
      <c r="B9336" s="9" t="s">
        <v>46535</v>
      </c>
      <c r="C9336" s="9" t="s">
        <v>204</v>
      </c>
      <c r="D9336" s="14" t="s">
        <v>22</v>
      </c>
      <c r="E9336" s="9" t="s">
        <v>45041</v>
      </c>
      <c r="F9336" s="9" t="s">
        <v>45042</v>
      </c>
      <c r="G9336" s="14" t="s">
        <v>41</v>
      </c>
      <c r="H9336" s="14" t="s">
        <v>22</v>
      </c>
      <c r="I9336" s="14" t="s">
        <v>63</v>
      </c>
      <c r="J9336" s="14" t="s">
        <v>27</v>
      </c>
      <c r="K9336" s="14" t="s">
        <v>28</v>
      </c>
      <c r="L9336" s="14" t="s">
        <v>43</v>
      </c>
      <c r="M9336" s="9" t="s">
        <v>30</v>
      </c>
      <c r="N9336" s="9" t="s">
        <v>208</v>
      </c>
      <c r="O9336" s="14" t="s">
        <v>32</v>
      </c>
      <c r="P9336" s="14" t="s">
        <v>22</v>
      </c>
      <c r="Q9336" s="14" t="s">
        <v>46536</v>
      </c>
      <c r="R9336" s="14" t="s">
        <v>56</v>
      </c>
      <c r="S9336" s="20" t="s">
        <v>46537</v>
      </c>
      <c r="T9336" s="9" t="s">
        <v>22</v>
      </c>
    </row>
    <row r="9337" customHeight="1" spans="1:20">
      <c r="A9337" s="10">
        <v>45223</v>
      </c>
      <c r="B9337" s="15" t="s">
        <v>46538</v>
      </c>
      <c r="C9337" s="15" t="s">
        <v>5629</v>
      </c>
      <c r="D9337" s="16" t="s">
        <v>22</v>
      </c>
      <c r="E9337" s="15" t="s">
        <v>46539</v>
      </c>
      <c r="F9337" s="15" t="s">
        <v>46540</v>
      </c>
      <c r="G9337" s="16" t="s">
        <v>82</v>
      </c>
      <c r="H9337" s="16" t="s">
        <v>110</v>
      </c>
      <c r="I9337" s="16" t="s">
        <v>5632</v>
      </c>
      <c r="J9337" s="16" t="s">
        <v>27</v>
      </c>
      <c r="K9337" s="16" t="s">
        <v>28</v>
      </c>
      <c r="L9337" s="16" t="s">
        <v>43</v>
      </c>
      <c r="M9337" s="15" t="s">
        <v>169</v>
      </c>
      <c r="N9337" s="15" t="s">
        <v>5633</v>
      </c>
      <c r="O9337" s="16" t="s">
        <v>32</v>
      </c>
      <c r="P9337" s="16" t="s">
        <v>22</v>
      </c>
      <c r="Q9337" s="16" t="s">
        <v>46541</v>
      </c>
      <c r="R9337" s="16" t="s">
        <v>168</v>
      </c>
      <c r="S9337" s="15" t="s">
        <v>46542</v>
      </c>
      <c r="T9337" s="15" t="s">
        <v>5717</v>
      </c>
    </row>
    <row r="9338" customHeight="1" spans="1:20">
      <c r="A9338" s="10">
        <v>45225</v>
      </c>
      <c r="B9338" s="9" t="s">
        <v>46543</v>
      </c>
      <c r="C9338" s="9" t="s">
        <v>50</v>
      </c>
      <c r="D9338" s="14" t="s">
        <v>22</v>
      </c>
      <c r="E9338" s="9" t="s">
        <v>46544</v>
      </c>
      <c r="F9338" s="9" t="s">
        <v>46545</v>
      </c>
      <c r="G9338" s="14" t="s">
        <v>53</v>
      </c>
      <c r="H9338" s="14" t="s">
        <v>22</v>
      </c>
      <c r="I9338" s="14" t="s">
        <v>912</v>
      </c>
      <c r="J9338" s="14" t="s">
        <v>27</v>
      </c>
      <c r="K9338" s="14" t="s">
        <v>28</v>
      </c>
      <c r="L9338" s="14" t="s">
        <v>43</v>
      </c>
      <c r="M9338" s="9" t="s">
        <v>44</v>
      </c>
      <c r="N9338" s="9" t="s">
        <v>31</v>
      </c>
      <c r="O9338" s="14" t="s">
        <v>32</v>
      </c>
      <c r="P9338" s="14" t="s">
        <v>22</v>
      </c>
      <c r="Q9338" s="14" t="s">
        <v>46546</v>
      </c>
      <c r="R9338" s="14" t="s">
        <v>56</v>
      </c>
      <c r="S9338" s="20" t="s">
        <v>46547</v>
      </c>
      <c r="T9338" s="9" t="s">
        <v>22</v>
      </c>
    </row>
    <row r="9339" customHeight="1" spans="1:20">
      <c r="A9339" s="10">
        <v>45225</v>
      </c>
      <c r="B9339" s="9" t="s">
        <v>46548</v>
      </c>
      <c r="C9339" s="9" t="s">
        <v>6439</v>
      </c>
      <c r="D9339" s="14" t="s">
        <v>22</v>
      </c>
      <c r="E9339" s="9" t="s">
        <v>24173</v>
      </c>
      <c r="F9339" s="9" t="s">
        <v>24174</v>
      </c>
      <c r="G9339" s="14" t="s">
        <v>130</v>
      </c>
      <c r="H9339" s="14" t="s">
        <v>22</v>
      </c>
      <c r="I9339" s="14" t="s">
        <v>111</v>
      </c>
      <c r="J9339" s="14" t="s">
        <v>27</v>
      </c>
      <c r="K9339" s="14" t="s">
        <v>28</v>
      </c>
      <c r="L9339" s="14" t="s">
        <v>43</v>
      </c>
      <c r="M9339" s="9" t="s">
        <v>30</v>
      </c>
      <c r="N9339" s="9" t="s">
        <v>31</v>
      </c>
      <c r="O9339" s="14" t="s">
        <v>32</v>
      </c>
      <c r="P9339" s="14" t="s">
        <v>22</v>
      </c>
      <c r="Q9339" s="14" t="s">
        <v>46549</v>
      </c>
      <c r="R9339" s="14" t="s">
        <v>46</v>
      </c>
      <c r="S9339" s="9" t="s">
        <v>46550</v>
      </c>
      <c r="T9339" s="9" t="s">
        <v>22</v>
      </c>
    </row>
    <row r="9340" customHeight="1" spans="1:20">
      <c r="A9340" s="10">
        <v>45225</v>
      </c>
      <c r="B9340" s="9" t="s">
        <v>46551</v>
      </c>
      <c r="C9340" s="9" t="s">
        <v>9317</v>
      </c>
      <c r="D9340" s="14" t="s">
        <v>22</v>
      </c>
      <c r="E9340" s="9" t="s">
        <v>46552</v>
      </c>
      <c r="F9340" s="9" t="s">
        <v>46553</v>
      </c>
      <c r="G9340" s="14" t="s">
        <v>82</v>
      </c>
      <c r="H9340" s="14" t="s">
        <v>22</v>
      </c>
      <c r="I9340" s="14" t="s">
        <v>26</v>
      </c>
      <c r="J9340" s="14" t="s">
        <v>27</v>
      </c>
      <c r="K9340" s="14" t="s">
        <v>76</v>
      </c>
      <c r="L9340" s="14" t="s">
        <v>29</v>
      </c>
      <c r="M9340" s="9" t="s">
        <v>30</v>
      </c>
      <c r="N9340" s="9" t="s">
        <v>31</v>
      </c>
      <c r="O9340" s="14" t="s">
        <v>32</v>
      </c>
      <c r="P9340" s="14" t="s">
        <v>22</v>
      </c>
      <c r="Q9340" s="14" t="s">
        <v>46554</v>
      </c>
      <c r="R9340" s="14" t="s">
        <v>34</v>
      </c>
      <c r="S9340" s="9" t="s">
        <v>46555</v>
      </c>
      <c r="T9340" s="9" t="s">
        <v>22</v>
      </c>
    </row>
    <row r="9341" customHeight="1" spans="1:20">
      <c r="A9341" s="10">
        <v>45225</v>
      </c>
      <c r="B9341" s="9" t="s">
        <v>46556</v>
      </c>
      <c r="C9341" s="9" t="s">
        <v>6495</v>
      </c>
      <c r="D9341" s="14" t="s">
        <v>22</v>
      </c>
      <c r="E9341" s="9" t="s">
        <v>46557</v>
      </c>
      <c r="F9341" s="9" t="s">
        <v>46558</v>
      </c>
      <c r="G9341" s="14" t="s">
        <v>69</v>
      </c>
      <c r="H9341" s="14" t="s">
        <v>22</v>
      </c>
      <c r="I9341" s="14" t="s">
        <v>26</v>
      </c>
      <c r="J9341" s="14" t="s">
        <v>27</v>
      </c>
      <c r="K9341" s="14" t="s">
        <v>195</v>
      </c>
      <c r="L9341" s="14" t="s">
        <v>29</v>
      </c>
      <c r="M9341" s="9" t="s">
        <v>30</v>
      </c>
      <c r="N9341" s="9" t="s">
        <v>31</v>
      </c>
      <c r="O9341" s="14" t="s">
        <v>32</v>
      </c>
      <c r="P9341" s="14" t="s">
        <v>22</v>
      </c>
      <c r="Q9341" s="14" t="s">
        <v>46559</v>
      </c>
      <c r="R9341" s="14" t="s">
        <v>34</v>
      </c>
      <c r="S9341" s="9" t="s">
        <v>46560</v>
      </c>
      <c r="T9341" s="9" t="s">
        <v>22</v>
      </c>
    </row>
    <row r="9342" customHeight="1" spans="1:20">
      <c r="A9342" s="10">
        <v>45223</v>
      </c>
      <c r="B9342" s="15" t="s">
        <v>46561</v>
      </c>
      <c r="C9342" s="15" t="s">
        <v>50</v>
      </c>
      <c r="D9342" s="16" t="s">
        <v>22</v>
      </c>
      <c r="E9342" s="15" t="s">
        <v>46562</v>
      </c>
      <c r="F9342" s="15" t="s">
        <v>46563</v>
      </c>
      <c r="G9342" s="16" t="s">
        <v>69</v>
      </c>
      <c r="H9342" s="16" t="s">
        <v>22</v>
      </c>
      <c r="I9342" s="16" t="s">
        <v>3098</v>
      </c>
      <c r="J9342" s="16" t="s">
        <v>27</v>
      </c>
      <c r="K9342" s="16" t="s">
        <v>195</v>
      </c>
      <c r="L9342" s="16" t="s">
        <v>43</v>
      </c>
      <c r="M9342" s="15" t="s">
        <v>30</v>
      </c>
      <c r="N9342" s="15" t="s">
        <v>31</v>
      </c>
      <c r="O9342" s="16" t="s">
        <v>32</v>
      </c>
      <c r="P9342" s="16" t="s">
        <v>22</v>
      </c>
      <c r="Q9342" s="16" t="s">
        <v>46564</v>
      </c>
      <c r="R9342" s="16" t="s">
        <v>56</v>
      </c>
      <c r="S9342" s="15" t="s">
        <v>46565</v>
      </c>
      <c r="T9342" s="15" t="s">
        <v>22</v>
      </c>
    </row>
    <row r="9343" customHeight="1" spans="1:20">
      <c r="A9343" s="10">
        <v>45225</v>
      </c>
      <c r="B9343" s="9" t="s">
        <v>46566</v>
      </c>
      <c r="C9343" s="9" t="s">
        <v>185</v>
      </c>
      <c r="D9343" s="14" t="s">
        <v>22</v>
      </c>
      <c r="E9343" s="9" t="s">
        <v>46567</v>
      </c>
      <c r="F9343" s="9" t="s">
        <v>46568</v>
      </c>
      <c r="G9343" s="14" t="s">
        <v>69</v>
      </c>
      <c r="H9343" s="14" t="s">
        <v>22</v>
      </c>
      <c r="I9343" s="14" t="s">
        <v>241</v>
      </c>
      <c r="J9343" s="14" t="s">
        <v>27</v>
      </c>
      <c r="K9343" s="14" t="s">
        <v>195</v>
      </c>
      <c r="L9343" s="14" t="s">
        <v>43</v>
      </c>
      <c r="M9343" s="9" t="s">
        <v>30</v>
      </c>
      <c r="N9343" s="9" t="s">
        <v>31</v>
      </c>
      <c r="O9343" s="14" t="s">
        <v>32</v>
      </c>
      <c r="P9343" s="14" t="s">
        <v>22</v>
      </c>
      <c r="Q9343" s="14" t="s">
        <v>46569</v>
      </c>
      <c r="R9343" s="14" t="s">
        <v>56</v>
      </c>
      <c r="S9343" s="9" t="s">
        <v>46570</v>
      </c>
      <c r="T9343" s="9" t="s">
        <v>22</v>
      </c>
    </row>
    <row r="9344" customHeight="1" spans="1:20">
      <c r="A9344" s="10">
        <v>45225</v>
      </c>
      <c r="B9344" s="9" t="s">
        <v>46571</v>
      </c>
      <c r="C9344" s="9" t="s">
        <v>204</v>
      </c>
      <c r="D9344" s="14" t="s">
        <v>22</v>
      </c>
      <c r="E9344" s="9" t="s">
        <v>46572</v>
      </c>
      <c r="F9344" s="9" t="s">
        <v>46573</v>
      </c>
      <c r="G9344" s="14" t="s">
        <v>130</v>
      </c>
      <c r="H9344" s="14" t="s">
        <v>22</v>
      </c>
      <c r="I9344" s="14" t="s">
        <v>75</v>
      </c>
      <c r="J9344" s="14" t="s">
        <v>27</v>
      </c>
      <c r="K9344" s="14" t="s">
        <v>195</v>
      </c>
      <c r="L9344" s="14" t="s">
        <v>22</v>
      </c>
      <c r="M9344" s="9" t="s">
        <v>44</v>
      </c>
      <c r="N9344" s="9" t="s">
        <v>208</v>
      </c>
      <c r="O9344" s="14" t="s">
        <v>32</v>
      </c>
      <c r="P9344" s="14" t="s">
        <v>22</v>
      </c>
      <c r="Q9344" s="14" t="s">
        <v>46574</v>
      </c>
      <c r="R9344" s="14" t="s">
        <v>56</v>
      </c>
      <c r="S9344" s="20" t="s">
        <v>46575</v>
      </c>
      <c r="T9344" s="9" t="s">
        <v>22</v>
      </c>
    </row>
    <row r="9345" customHeight="1" spans="1:20">
      <c r="A9345" s="10">
        <v>45223</v>
      </c>
      <c r="B9345" s="15" t="s">
        <v>46576</v>
      </c>
      <c r="C9345" s="15" t="s">
        <v>5629</v>
      </c>
      <c r="D9345" s="16" t="s">
        <v>22</v>
      </c>
      <c r="E9345" s="15" t="s">
        <v>46577</v>
      </c>
      <c r="F9345" s="15" t="s">
        <v>46578</v>
      </c>
      <c r="G9345" s="16" t="s">
        <v>82</v>
      </c>
      <c r="H9345" s="16" t="s">
        <v>110</v>
      </c>
      <c r="I9345" s="16" t="s">
        <v>5632</v>
      </c>
      <c r="J9345" s="16" t="s">
        <v>27</v>
      </c>
      <c r="K9345" s="16" t="s">
        <v>28</v>
      </c>
      <c r="L9345" s="16" t="s">
        <v>43</v>
      </c>
      <c r="M9345" s="15" t="s">
        <v>169</v>
      </c>
      <c r="N9345" s="15" t="s">
        <v>5633</v>
      </c>
      <c r="O9345" s="16" t="s">
        <v>32</v>
      </c>
      <c r="P9345" s="16" t="s">
        <v>22</v>
      </c>
      <c r="Q9345" s="16" t="s">
        <v>46579</v>
      </c>
      <c r="R9345" s="16" t="s">
        <v>168</v>
      </c>
      <c r="S9345" s="15" t="s">
        <v>46580</v>
      </c>
      <c r="T9345" s="15" t="s">
        <v>6102</v>
      </c>
    </row>
    <row r="9346" customHeight="1" spans="1:20">
      <c r="A9346" s="10">
        <v>45223</v>
      </c>
      <c r="B9346" s="15" t="s">
        <v>46581</v>
      </c>
      <c r="C9346" s="15" t="s">
        <v>5629</v>
      </c>
      <c r="D9346" s="16" t="s">
        <v>22</v>
      </c>
      <c r="E9346" s="15" t="s">
        <v>46582</v>
      </c>
      <c r="F9346" s="15" t="s">
        <v>2439</v>
      </c>
      <c r="G9346" s="16" t="s">
        <v>82</v>
      </c>
      <c r="H9346" s="16" t="s">
        <v>148</v>
      </c>
      <c r="I9346" s="16" t="s">
        <v>5632</v>
      </c>
      <c r="J9346" s="16" t="s">
        <v>27</v>
      </c>
      <c r="K9346" s="16" t="s">
        <v>28</v>
      </c>
      <c r="L9346" s="16" t="s">
        <v>43</v>
      </c>
      <c r="M9346" s="15" t="s">
        <v>169</v>
      </c>
      <c r="N9346" s="15" t="s">
        <v>5633</v>
      </c>
      <c r="O9346" s="16" t="s">
        <v>32</v>
      </c>
      <c r="P9346" s="16" t="s">
        <v>22</v>
      </c>
      <c r="Q9346" s="16" t="s">
        <v>46583</v>
      </c>
      <c r="R9346" s="16" t="s">
        <v>168</v>
      </c>
      <c r="S9346" s="15" t="s">
        <v>46584</v>
      </c>
      <c r="T9346" s="15" t="s">
        <v>5717</v>
      </c>
    </row>
    <row r="9347" customHeight="1" spans="1:20">
      <c r="A9347" s="10">
        <v>45223</v>
      </c>
      <c r="B9347" s="15" t="s">
        <v>46585</v>
      </c>
      <c r="C9347" s="15" t="s">
        <v>5848</v>
      </c>
      <c r="D9347" s="16" t="s">
        <v>22</v>
      </c>
      <c r="E9347" s="15" t="s">
        <v>46586</v>
      </c>
      <c r="F9347" s="15" t="s">
        <v>46587</v>
      </c>
      <c r="G9347" s="16" t="s">
        <v>82</v>
      </c>
      <c r="H9347" s="16" t="s">
        <v>22</v>
      </c>
      <c r="I9347" s="16" t="s">
        <v>168</v>
      </c>
      <c r="J9347" s="16" t="s">
        <v>27</v>
      </c>
      <c r="K9347" s="16" t="s">
        <v>28</v>
      </c>
      <c r="L9347" s="16" t="s">
        <v>43</v>
      </c>
      <c r="M9347" s="15" t="s">
        <v>169</v>
      </c>
      <c r="N9347" s="15" t="s">
        <v>5633</v>
      </c>
      <c r="O9347" s="16" t="s">
        <v>32</v>
      </c>
      <c r="P9347" s="16" t="s">
        <v>22</v>
      </c>
      <c r="Q9347" s="16" t="s">
        <v>46588</v>
      </c>
      <c r="R9347" s="16" t="s">
        <v>168</v>
      </c>
      <c r="S9347" s="15" t="s">
        <v>46589</v>
      </c>
      <c r="T9347" s="15" t="s">
        <v>5642</v>
      </c>
    </row>
    <row r="9348" customHeight="1" spans="1:20">
      <c r="A9348" s="10">
        <v>45225</v>
      </c>
      <c r="B9348" s="9" t="s">
        <v>46590</v>
      </c>
      <c r="C9348" s="9" t="s">
        <v>6439</v>
      </c>
      <c r="D9348" s="14" t="s">
        <v>22</v>
      </c>
      <c r="E9348" s="9" t="s">
        <v>46591</v>
      </c>
      <c r="F9348" s="9" t="s">
        <v>46592</v>
      </c>
      <c r="G9348" s="14" t="s">
        <v>62</v>
      </c>
      <c r="H9348" s="14" t="s">
        <v>22</v>
      </c>
      <c r="I9348" s="14" t="s">
        <v>576</v>
      </c>
      <c r="J9348" s="14" t="s">
        <v>27</v>
      </c>
      <c r="K9348" s="14" t="s">
        <v>195</v>
      </c>
      <c r="L9348" s="14" t="s">
        <v>43</v>
      </c>
      <c r="M9348" s="9" t="s">
        <v>44</v>
      </c>
      <c r="N9348" s="9" t="s">
        <v>31</v>
      </c>
      <c r="O9348" s="14" t="s">
        <v>32</v>
      </c>
      <c r="P9348" s="14" t="s">
        <v>22</v>
      </c>
      <c r="Q9348" s="14" t="s">
        <v>46593</v>
      </c>
      <c r="R9348" s="14" t="s">
        <v>46</v>
      </c>
      <c r="S9348" s="9" t="s">
        <v>46594</v>
      </c>
      <c r="T9348" s="9" t="s">
        <v>22</v>
      </c>
    </row>
    <row r="9349" customHeight="1" spans="1:20">
      <c r="A9349" s="10">
        <v>45225</v>
      </c>
      <c r="B9349" s="9" t="s">
        <v>46595</v>
      </c>
      <c r="C9349" s="9" t="s">
        <v>6126</v>
      </c>
      <c r="D9349" s="14" t="s">
        <v>22</v>
      </c>
      <c r="E9349" s="9" t="s">
        <v>46596</v>
      </c>
      <c r="F9349" s="9" t="s">
        <v>46597</v>
      </c>
      <c r="G9349" s="14" t="s">
        <v>82</v>
      </c>
      <c r="H9349" s="14" t="s">
        <v>22</v>
      </c>
      <c r="I9349" s="14" t="s">
        <v>277</v>
      </c>
      <c r="J9349" s="14" t="s">
        <v>27</v>
      </c>
      <c r="K9349" s="14" t="s">
        <v>28</v>
      </c>
      <c r="L9349" s="14" t="s">
        <v>43</v>
      </c>
      <c r="M9349" s="9" t="s">
        <v>44</v>
      </c>
      <c r="N9349" s="9" t="s">
        <v>743</v>
      </c>
      <c r="O9349" s="14" t="s">
        <v>32</v>
      </c>
      <c r="P9349" s="14" t="s">
        <v>22</v>
      </c>
      <c r="Q9349" s="14" t="s">
        <v>46598</v>
      </c>
      <c r="R9349" s="14" t="s">
        <v>46</v>
      </c>
      <c r="S9349" s="9" t="s">
        <v>46599</v>
      </c>
      <c r="T9349" s="9" t="s">
        <v>46600</v>
      </c>
    </row>
    <row r="9350" customHeight="1" spans="1:20">
      <c r="A9350" s="10">
        <v>45223</v>
      </c>
      <c r="B9350" s="15" t="s">
        <v>46601</v>
      </c>
      <c r="C9350" s="15" t="s">
        <v>204</v>
      </c>
      <c r="D9350" s="16" t="s">
        <v>22</v>
      </c>
      <c r="E9350" s="15" t="s">
        <v>46602</v>
      </c>
      <c r="F9350" s="15" t="s">
        <v>46603</v>
      </c>
      <c r="G9350" s="16" t="s">
        <v>25</v>
      </c>
      <c r="H9350" s="16" t="s">
        <v>22</v>
      </c>
      <c r="I9350" s="16" t="s">
        <v>75</v>
      </c>
      <c r="J9350" s="16" t="s">
        <v>27</v>
      </c>
      <c r="K9350" s="16" t="s">
        <v>28</v>
      </c>
      <c r="L9350" s="16" t="s">
        <v>43</v>
      </c>
      <c r="M9350" s="15" t="s">
        <v>30</v>
      </c>
      <c r="N9350" s="15" t="s">
        <v>208</v>
      </c>
      <c r="O9350" s="16" t="s">
        <v>32</v>
      </c>
      <c r="P9350" s="16" t="s">
        <v>22</v>
      </c>
      <c r="Q9350" s="16" t="s">
        <v>46604</v>
      </c>
      <c r="R9350" s="16" t="s">
        <v>56</v>
      </c>
      <c r="S9350" s="15" t="s">
        <v>46605</v>
      </c>
      <c r="T9350" s="15" t="s">
        <v>22</v>
      </c>
    </row>
    <row r="9351" customHeight="1" spans="1:20">
      <c r="A9351" s="10">
        <v>45223</v>
      </c>
      <c r="B9351" s="15" t="s">
        <v>46606</v>
      </c>
      <c r="C9351" s="15" t="s">
        <v>204</v>
      </c>
      <c r="D9351" s="16" t="s">
        <v>22</v>
      </c>
      <c r="E9351" s="15" t="s">
        <v>46607</v>
      </c>
      <c r="F9351" s="15" t="s">
        <v>46608</v>
      </c>
      <c r="G9351" s="16" t="s">
        <v>82</v>
      </c>
      <c r="H9351" s="16" t="s">
        <v>22</v>
      </c>
      <c r="I9351" s="16" t="s">
        <v>162</v>
      </c>
      <c r="J9351" s="16" t="s">
        <v>27</v>
      </c>
      <c r="K9351" s="16" t="s">
        <v>28</v>
      </c>
      <c r="L9351" s="16" t="s">
        <v>43</v>
      </c>
      <c r="M9351" s="15" t="s">
        <v>44</v>
      </c>
      <c r="N9351" s="15" t="s">
        <v>208</v>
      </c>
      <c r="O9351" s="16" t="s">
        <v>32</v>
      </c>
      <c r="P9351" s="16" t="s">
        <v>22</v>
      </c>
      <c r="Q9351" s="16" t="s">
        <v>46609</v>
      </c>
      <c r="R9351" s="16" t="s">
        <v>56</v>
      </c>
      <c r="S9351" s="15" t="s">
        <v>46610</v>
      </c>
      <c r="T9351" s="15" t="s">
        <v>22</v>
      </c>
    </row>
    <row r="9352" customHeight="1" spans="1:20">
      <c r="A9352" s="10">
        <v>45222</v>
      </c>
      <c r="B9352" s="9" t="s">
        <v>46611</v>
      </c>
      <c r="C9352" s="9" t="s">
        <v>6126</v>
      </c>
      <c r="D9352" s="14" t="s">
        <v>22</v>
      </c>
      <c r="E9352" s="9" t="s">
        <v>46612</v>
      </c>
      <c r="F9352" s="9" t="s">
        <v>46613</v>
      </c>
      <c r="G9352" s="14" t="s">
        <v>82</v>
      </c>
      <c r="H9352" s="14" t="s">
        <v>22</v>
      </c>
      <c r="I9352" s="14" t="s">
        <v>117</v>
      </c>
      <c r="J9352" s="14" t="s">
        <v>27</v>
      </c>
      <c r="K9352" s="14" t="s">
        <v>28</v>
      </c>
      <c r="L9352" s="14" t="s">
        <v>43</v>
      </c>
      <c r="M9352" s="9" t="s">
        <v>44</v>
      </c>
      <c r="N9352" s="9" t="s">
        <v>743</v>
      </c>
      <c r="O9352" s="14" t="s">
        <v>32</v>
      </c>
      <c r="P9352" s="14" t="s">
        <v>22</v>
      </c>
      <c r="Q9352" s="14" t="s">
        <v>46614</v>
      </c>
      <c r="R9352" s="14" t="s">
        <v>46</v>
      </c>
      <c r="S9352" s="9" t="s">
        <v>46615</v>
      </c>
      <c r="T9352" s="9" t="s">
        <v>22300</v>
      </c>
    </row>
    <row r="9353" customHeight="1" spans="1:20">
      <c r="A9353" s="10">
        <v>45225</v>
      </c>
      <c r="B9353" s="9" t="s">
        <v>46616</v>
      </c>
      <c r="C9353" s="9" t="s">
        <v>204</v>
      </c>
      <c r="D9353" s="14" t="s">
        <v>22</v>
      </c>
      <c r="E9353" s="9" t="s">
        <v>46552</v>
      </c>
      <c r="F9353" s="9" t="s">
        <v>46553</v>
      </c>
      <c r="G9353" s="14" t="s">
        <v>82</v>
      </c>
      <c r="H9353" s="14" t="s">
        <v>22</v>
      </c>
      <c r="I9353" s="14" t="s">
        <v>75</v>
      </c>
      <c r="J9353" s="14" t="s">
        <v>27</v>
      </c>
      <c r="K9353" s="14" t="s">
        <v>28</v>
      </c>
      <c r="L9353" s="14" t="s">
        <v>43</v>
      </c>
      <c r="M9353" s="9" t="s">
        <v>30</v>
      </c>
      <c r="N9353" s="9" t="s">
        <v>208</v>
      </c>
      <c r="O9353" s="14" t="s">
        <v>32</v>
      </c>
      <c r="P9353" s="14" t="s">
        <v>22</v>
      </c>
      <c r="Q9353" s="14" t="s">
        <v>46617</v>
      </c>
      <c r="R9353" s="14" t="s">
        <v>56</v>
      </c>
      <c r="S9353" s="9" t="s">
        <v>46618</v>
      </c>
      <c r="T9353" s="9" t="s">
        <v>22</v>
      </c>
    </row>
    <row r="9354" customHeight="1" spans="1:20">
      <c r="A9354" s="10">
        <v>45225</v>
      </c>
      <c r="B9354" s="9" t="s">
        <v>46619</v>
      </c>
      <c r="C9354" s="9" t="s">
        <v>6660</v>
      </c>
      <c r="D9354" s="14" t="s">
        <v>22</v>
      </c>
      <c r="E9354" s="9" t="s">
        <v>46620</v>
      </c>
      <c r="F9354" s="9" t="s">
        <v>46621</v>
      </c>
      <c r="G9354" s="14" t="s">
        <v>247</v>
      </c>
      <c r="H9354" s="14" t="s">
        <v>22</v>
      </c>
      <c r="I9354" s="14" t="s">
        <v>991</v>
      </c>
      <c r="J9354" s="14" t="s">
        <v>27</v>
      </c>
      <c r="K9354" s="14" t="s">
        <v>28</v>
      </c>
      <c r="L9354" s="14" t="s">
        <v>43</v>
      </c>
      <c r="M9354" s="9" t="s">
        <v>44</v>
      </c>
      <c r="N9354" s="9" t="s">
        <v>31</v>
      </c>
      <c r="O9354" s="14" t="s">
        <v>32</v>
      </c>
      <c r="P9354" s="14" t="s">
        <v>22</v>
      </c>
      <c r="Q9354" s="14" t="s">
        <v>46622</v>
      </c>
      <c r="R9354" s="14" t="s">
        <v>46</v>
      </c>
      <c r="S9354" s="9" t="s">
        <v>46623</v>
      </c>
      <c r="T9354" s="9" t="s">
        <v>22</v>
      </c>
    </row>
    <row r="9355" customHeight="1" spans="1:20">
      <c r="A9355" s="10">
        <v>45223</v>
      </c>
      <c r="B9355" s="15" t="s">
        <v>46624</v>
      </c>
      <c r="C9355" s="15" t="s">
        <v>5663</v>
      </c>
      <c r="D9355" s="16" t="s">
        <v>22</v>
      </c>
      <c r="E9355" s="15" t="s">
        <v>46625</v>
      </c>
      <c r="F9355" s="15" t="s">
        <v>46626</v>
      </c>
      <c r="G9355" s="16" t="s">
        <v>82</v>
      </c>
      <c r="H9355" s="16" t="s">
        <v>22</v>
      </c>
      <c r="I9355" s="16" t="s">
        <v>448</v>
      </c>
      <c r="J9355" s="16" t="s">
        <v>27</v>
      </c>
      <c r="K9355" s="16" t="s">
        <v>28</v>
      </c>
      <c r="L9355" s="16" t="s">
        <v>43</v>
      </c>
      <c r="M9355" s="15" t="s">
        <v>169</v>
      </c>
      <c r="N9355" s="15" t="s">
        <v>5633</v>
      </c>
      <c r="O9355" s="16" t="s">
        <v>32</v>
      </c>
      <c r="P9355" s="16" t="s">
        <v>22</v>
      </c>
      <c r="Q9355" s="16" t="s">
        <v>46627</v>
      </c>
      <c r="R9355" s="16" t="s">
        <v>168</v>
      </c>
      <c r="S9355" s="15" t="s">
        <v>46628</v>
      </c>
      <c r="T9355" s="15" t="s">
        <v>5740</v>
      </c>
    </row>
    <row r="9356" customHeight="1" spans="1:20">
      <c r="A9356" s="10">
        <v>45223</v>
      </c>
      <c r="B9356" s="15" t="s">
        <v>46629</v>
      </c>
      <c r="C9356" s="15" t="s">
        <v>50</v>
      </c>
      <c r="D9356" s="16" t="s">
        <v>22</v>
      </c>
      <c r="E9356" s="15" t="s">
        <v>46630</v>
      </c>
      <c r="F9356" s="15" t="s">
        <v>9012</v>
      </c>
      <c r="G9356" s="16" t="s">
        <v>82</v>
      </c>
      <c r="H9356" s="16" t="s">
        <v>22</v>
      </c>
      <c r="I9356" s="16" t="s">
        <v>63</v>
      </c>
      <c r="J9356" s="16" t="s">
        <v>27</v>
      </c>
      <c r="K9356" s="16" t="s">
        <v>28</v>
      </c>
      <c r="L9356" s="16" t="s">
        <v>43</v>
      </c>
      <c r="M9356" s="15" t="s">
        <v>30</v>
      </c>
      <c r="N9356" s="15" t="s">
        <v>31</v>
      </c>
      <c r="O9356" s="16" t="s">
        <v>32</v>
      </c>
      <c r="P9356" s="16" t="s">
        <v>22</v>
      </c>
      <c r="Q9356" s="16" t="s">
        <v>46631</v>
      </c>
      <c r="R9356" s="16" t="s">
        <v>56</v>
      </c>
      <c r="S9356" s="15" t="s">
        <v>46632</v>
      </c>
      <c r="T9356" s="15" t="s">
        <v>22</v>
      </c>
    </row>
    <row r="9357" customHeight="1" spans="1:20">
      <c r="A9357" s="10">
        <v>45225</v>
      </c>
      <c r="B9357" s="9" t="s">
        <v>46633</v>
      </c>
      <c r="C9357" s="9" t="s">
        <v>6302</v>
      </c>
      <c r="D9357" s="14" t="s">
        <v>22</v>
      </c>
      <c r="E9357" s="9" t="s">
        <v>46634</v>
      </c>
      <c r="F9357" s="9" t="s">
        <v>46635</v>
      </c>
      <c r="G9357" s="14" t="s">
        <v>82</v>
      </c>
      <c r="H9357" s="14" t="s">
        <v>110</v>
      </c>
      <c r="I9357" s="14" t="s">
        <v>26</v>
      </c>
      <c r="J9357" s="14" t="s">
        <v>27</v>
      </c>
      <c r="K9357" s="14" t="s">
        <v>28</v>
      </c>
      <c r="L9357" s="14" t="s">
        <v>29</v>
      </c>
      <c r="M9357" s="9" t="s">
        <v>30</v>
      </c>
      <c r="N9357" s="9" t="s">
        <v>31</v>
      </c>
      <c r="O9357" s="14" t="s">
        <v>32</v>
      </c>
      <c r="P9357" s="14" t="s">
        <v>22</v>
      </c>
      <c r="Q9357" s="14" t="s">
        <v>46636</v>
      </c>
      <c r="R9357" s="14" t="s">
        <v>34</v>
      </c>
      <c r="S9357" s="9" t="s">
        <v>46637</v>
      </c>
      <c r="T9357" s="9" t="s">
        <v>22</v>
      </c>
    </row>
    <row r="9358" customHeight="1" spans="1:20">
      <c r="A9358" s="10">
        <v>45223</v>
      </c>
      <c r="B9358" s="15" t="s">
        <v>46638</v>
      </c>
      <c r="C9358" s="15" t="s">
        <v>5644</v>
      </c>
      <c r="D9358" s="16" t="s">
        <v>22</v>
      </c>
      <c r="E9358" s="15" t="s">
        <v>46639</v>
      </c>
      <c r="F9358" s="15" t="s">
        <v>46640</v>
      </c>
      <c r="G9358" s="16" t="s">
        <v>82</v>
      </c>
      <c r="H9358" s="16" t="s">
        <v>110</v>
      </c>
      <c r="I9358" s="16" t="s">
        <v>168</v>
      </c>
      <c r="J9358" s="16" t="s">
        <v>27</v>
      </c>
      <c r="K9358" s="16" t="s">
        <v>28</v>
      </c>
      <c r="L9358" s="16" t="s">
        <v>43</v>
      </c>
      <c r="M9358" s="15" t="s">
        <v>169</v>
      </c>
      <c r="N9358" s="15" t="s">
        <v>5633</v>
      </c>
      <c r="O9358" s="16" t="s">
        <v>32</v>
      </c>
      <c r="P9358" s="16" t="s">
        <v>22</v>
      </c>
      <c r="Q9358" s="16" t="s">
        <v>46641</v>
      </c>
      <c r="R9358" s="16" t="s">
        <v>168</v>
      </c>
      <c r="S9358" s="15" t="s">
        <v>46642</v>
      </c>
      <c r="T9358" s="15" t="s">
        <v>5649</v>
      </c>
    </row>
    <row r="9359" customHeight="1" spans="1:20">
      <c r="A9359" s="10">
        <v>45225</v>
      </c>
      <c r="B9359" s="9" t="s">
        <v>46643</v>
      </c>
      <c r="C9359" s="9" t="s">
        <v>50</v>
      </c>
      <c r="D9359" s="14" t="s">
        <v>22</v>
      </c>
      <c r="E9359" s="9" t="s">
        <v>46644</v>
      </c>
      <c r="F9359" s="9" t="s">
        <v>46645</v>
      </c>
      <c r="G9359" s="14" t="s">
        <v>130</v>
      </c>
      <c r="H9359" s="14" t="s">
        <v>22</v>
      </c>
      <c r="I9359" s="14" t="s">
        <v>732</v>
      </c>
      <c r="J9359" s="14" t="s">
        <v>27</v>
      </c>
      <c r="K9359" s="14" t="s">
        <v>28</v>
      </c>
      <c r="L9359" s="14" t="s">
        <v>43</v>
      </c>
      <c r="M9359" s="9" t="s">
        <v>44</v>
      </c>
      <c r="N9359" s="9" t="s">
        <v>31</v>
      </c>
      <c r="O9359" s="14" t="s">
        <v>32</v>
      </c>
      <c r="P9359" s="14" t="s">
        <v>22</v>
      </c>
      <c r="Q9359" s="14" t="s">
        <v>46646</v>
      </c>
      <c r="R9359" s="14" t="s">
        <v>56</v>
      </c>
      <c r="S9359" s="9" t="s">
        <v>46647</v>
      </c>
      <c r="T9359" s="9" t="s">
        <v>22</v>
      </c>
    </row>
    <row r="9360" customHeight="1" spans="1:20">
      <c r="A9360" s="10">
        <v>45223</v>
      </c>
      <c r="B9360" s="15" t="s">
        <v>46648</v>
      </c>
      <c r="C9360" s="15" t="s">
        <v>5644</v>
      </c>
      <c r="D9360" s="16" t="s">
        <v>22</v>
      </c>
      <c r="E9360" s="15" t="s">
        <v>46649</v>
      </c>
      <c r="F9360" s="15" t="s">
        <v>46650</v>
      </c>
      <c r="G9360" s="16" t="s">
        <v>82</v>
      </c>
      <c r="H9360" s="16" t="s">
        <v>22</v>
      </c>
      <c r="I9360" s="16" t="s">
        <v>168</v>
      </c>
      <c r="J9360" s="16" t="s">
        <v>27</v>
      </c>
      <c r="K9360" s="16" t="s">
        <v>28</v>
      </c>
      <c r="L9360" s="16" t="s">
        <v>43</v>
      </c>
      <c r="M9360" s="15" t="s">
        <v>169</v>
      </c>
      <c r="N9360" s="15" t="s">
        <v>5633</v>
      </c>
      <c r="O9360" s="16" t="s">
        <v>32</v>
      </c>
      <c r="P9360" s="16" t="s">
        <v>22</v>
      </c>
      <c r="Q9360" s="16" t="s">
        <v>46651</v>
      </c>
      <c r="R9360" s="16" t="s">
        <v>168</v>
      </c>
      <c r="S9360" s="15" t="s">
        <v>46652</v>
      </c>
      <c r="T9360" s="15" t="s">
        <v>5649</v>
      </c>
    </row>
    <row r="9361" customHeight="1" spans="1:20">
      <c r="A9361" s="10">
        <v>45223</v>
      </c>
      <c r="B9361" s="15" t="s">
        <v>46653</v>
      </c>
      <c r="C9361" s="15" t="s">
        <v>6050</v>
      </c>
      <c r="D9361" s="16" t="s">
        <v>22</v>
      </c>
      <c r="E9361" s="15" t="s">
        <v>46654</v>
      </c>
      <c r="F9361" s="15" t="s">
        <v>46655</v>
      </c>
      <c r="G9361" s="16" t="s">
        <v>336</v>
      </c>
      <c r="H9361" s="16" t="s">
        <v>137</v>
      </c>
      <c r="I9361" s="16" t="s">
        <v>732</v>
      </c>
      <c r="J9361" s="16" t="s">
        <v>27</v>
      </c>
      <c r="K9361" s="16" t="s">
        <v>28</v>
      </c>
      <c r="L9361" s="16" t="s">
        <v>43</v>
      </c>
      <c r="M9361" s="15" t="s">
        <v>30</v>
      </c>
      <c r="N9361" s="15" t="s">
        <v>5633</v>
      </c>
      <c r="O9361" s="16" t="s">
        <v>32</v>
      </c>
      <c r="P9361" s="16" t="s">
        <v>22</v>
      </c>
      <c r="Q9361" s="16" t="s">
        <v>46656</v>
      </c>
      <c r="R9361" s="16" t="s">
        <v>168</v>
      </c>
      <c r="S9361" s="15" t="s">
        <v>46657</v>
      </c>
      <c r="T9361" s="15" t="s">
        <v>6054</v>
      </c>
    </row>
    <row r="9362" customHeight="1" spans="1:20">
      <c r="A9362" s="10">
        <v>45225</v>
      </c>
      <c r="B9362" s="9" t="s">
        <v>46658</v>
      </c>
      <c r="C9362" s="9" t="s">
        <v>204</v>
      </c>
      <c r="D9362" s="14" t="s">
        <v>22</v>
      </c>
      <c r="E9362" s="9" t="s">
        <v>46659</v>
      </c>
      <c r="F9362" s="9" t="s">
        <v>46660</v>
      </c>
      <c r="G9362" s="14" t="s">
        <v>336</v>
      </c>
      <c r="H9362" s="14" t="s">
        <v>110</v>
      </c>
      <c r="I9362" s="14" t="s">
        <v>54</v>
      </c>
      <c r="J9362" s="14" t="s">
        <v>27</v>
      </c>
      <c r="K9362" s="14" t="s">
        <v>28</v>
      </c>
      <c r="L9362" s="14" t="s">
        <v>43</v>
      </c>
      <c r="M9362" s="9" t="s">
        <v>44</v>
      </c>
      <c r="N9362" s="9" t="s">
        <v>208</v>
      </c>
      <c r="O9362" s="14" t="s">
        <v>32</v>
      </c>
      <c r="P9362" s="14" t="s">
        <v>22</v>
      </c>
      <c r="Q9362" s="14" t="s">
        <v>46661</v>
      </c>
      <c r="R9362" s="14" t="s">
        <v>56</v>
      </c>
      <c r="S9362" s="9" t="s">
        <v>46662</v>
      </c>
      <c r="T9362" s="9" t="s">
        <v>22</v>
      </c>
    </row>
    <row r="9363" customHeight="1" spans="1:20">
      <c r="A9363" s="10">
        <v>45225</v>
      </c>
      <c r="B9363" s="9" t="s">
        <v>46663</v>
      </c>
      <c r="C9363" s="9" t="s">
        <v>204</v>
      </c>
      <c r="D9363" s="14" t="s">
        <v>22</v>
      </c>
      <c r="E9363" s="9" t="s">
        <v>46664</v>
      </c>
      <c r="F9363" s="9" t="s">
        <v>46665</v>
      </c>
      <c r="G9363" s="14" t="s">
        <v>82</v>
      </c>
      <c r="H9363" s="14" t="s">
        <v>22</v>
      </c>
      <c r="I9363" s="14" t="s">
        <v>162</v>
      </c>
      <c r="J9363" s="14" t="s">
        <v>27</v>
      </c>
      <c r="K9363" s="14" t="s">
        <v>28</v>
      </c>
      <c r="L9363" s="14" t="s">
        <v>43</v>
      </c>
      <c r="M9363" s="9" t="s">
        <v>44</v>
      </c>
      <c r="N9363" s="9" t="s">
        <v>208</v>
      </c>
      <c r="O9363" s="14" t="s">
        <v>32</v>
      </c>
      <c r="P9363" s="14" t="s">
        <v>22</v>
      </c>
      <c r="Q9363" s="14" t="s">
        <v>46666</v>
      </c>
      <c r="R9363" s="14" t="s">
        <v>56</v>
      </c>
      <c r="S9363" s="9" t="s">
        <v>46667</v>
      </c>
      <c r="T9363" s="9" t="s">
        <v>22</v>
      </c>
    </row>
    <row r="9364" customHeight="1" spans="1:20">
      <c r="A9364" s="10">
        <v>45223</v>
      </c>
      <c r="B9364" s="15" t="s">
        <v>46668</v>
      </c>
      <c r="C9364" s="15" t="s">
        <v>5629</v>
      </c>
      <c r="D9364" s="16" t="s">
        <v>22</v>
      </c>
      <c r="E9364" s="15" t="s">
        <v>46669</v>
      </c>
      <c r="F9364" s="15" t="s">
        <v>46670</v>
      </c>
      <c r="G9364" s="16" t="s">
        <v>82</v>
      </c>
      <c r="H9364" s="16" t="s">
        <v>22</v>
      </c>
      <c r="I9364" s="16" t="s">
        <v>5632</v>
      </c>
      <c r="J9364" s="16" t="s">
        <v>27</v>
      </c>
      <c r="K9364" s="16" t="s">
        <v>28</v>
      </c>
      <c r="L9364" s="16" t="s">
        <v>43</v>
      </c>
      <c r="M9364" s="15" t="s">
        <v>169</v>
      </c>
      <c r="N9364" s="15" t="s">
        <v>5633</v>
      </c>
      <c r="O9364" s="16" t="s">
        <v>32</v>
      </c>
      <c r="P9364" s="16" t="s">
        <v>22</v>
      </c>
      <c r="Q9364" s="16" t="s">
        <v>46671</v>
      </c>
      <c r="R9364" s="16" t="s">
        <v>168</v>
      </c>
      <c r="S9364" s="15" t="s">
        <v>46672</v>
      </c>
      <c r="T9364" s="15" t="s">
        <v>5717</v>
      </c>
    </row>
    <row r="9365" customHeight="1" spans="1:20">
      <c r="A9365" s="10">
        <v>45222</v>
      </c>
      <c r="B9365" s="9" t="s">
        <v>46673</v>
      </c>
      <c r="C9365" s="9" t="s">
        <v>204</v>
      </c>
      <c r="D9365" s="14" t="s">
        <v>22</v>
      </c>
      <c r="E9365" s="9" t="s">
        <v>46674</v>
      </c>
      <c r="F9365" s="9" t="s">
        <v>46675</v>
      </c>
      <c r="G9365" s="14" t="s">
        <v>41</v>
      </c>
      <c r="H9365" s="14" t="s">
        <v>22</v>
      </c>
      <c r="I9365" s="14" t="s">
        <v>315</v>
      </c>
      <c r="J9365" s="14" t="s">
        <v>27</v>
      </c>
      <c r="K9365" s="14" t="s">
        <v>28</v>
      </c>
      <c r="L9365" s="14" t="s">
        <v>43</v>
      </c>
      <c r="M9365" s="9" t="s">
        <v>44</v>
      </c>
      <c r="N9365" s="9" t="s">
        <v>208</v>
      </c>
      <c r="O9365" s="14" t="s">
        <v>32</v>
      </c>
      <c r="P9365" s="14" t="s">
        <v>22</v>
      </c>
      <c r="Q9365" s="14" t="s">
        <v>46676</v>
      </c>
      <c r="R9365" s="14" t="s">
        <v>56</v>
      </c>
      <c r="S9365" s="9" t="s">
        <v>46677</v>
      </c>
      <c r="T9365" s="9" t="s">
        <v>22</v>
      </c>
    </row>
    <row r="9366" customHeight="1" spans="1:20">
      <c r="A9366" s="10">
        <v>45223</v>
      </c>
      <c r="B9366" s="15" t="s">
        <v>46678</v>
      </c>
      <c r="C9366" s="15" t="s">
        <v>204</v>
      </c>
      <c r="D9366" s="16" t="s">
        <v>22</v>
      </c>
      <c r="E9366" s="15" t="s">
        <v>46679</v>
      </c>
      <c r="F9366" s="15" t="s">
        <v>46680</v>
      </c>
      <c r="G9366" s="16" t="s">
        <v>130</v>
      </c>
      <c r="H9366" s="16" t="s">
        <v>110</v>
      </c>
      <c r="I9366" s="16" t="s">
        <v>54</v>
      </c>
      <c r="J9366" s="16" t="s">
        <v>27</v>
      </c>
      <c r="K9366" s="16" t="s">
        <v>28</v>
      </c>
      <c r="L9366" s="16" t="s">
        <v>43</v>
      </c>
      <c r="M9366" s="15" t="s">
        <v>44</v>
      </c>
      <c r="N9366" s="15" t="s">
        <v>208</v>
      </c>
      <c r="O9366" s="16" t="s">
        <v>32</v>
      </c>
      <c r="P9366" s="16" t="s">
        <v>22</v>
      </c>
      <c r="Q9366" s="16" t="s">
        <v>46681</v>
      </c>
      <c r="R9366" s="16" t="s">
        <v>56</v>
      </c>
      <c r="S9366" s="15" t="s">
        <v>46682</v>
      </c>
      <c r="T9366" s="15" t="s">
        <v>22</v>
      </c>
    </row>
    <row r="9367" customHeight="1" spans="1:20">
      <c r="A9367" s="10">
        <v>45223</v>
      </c>
      <c r="B9367" s="15" t="s">
        <v>46683</v>
      </c>
      <c r="C9367" s="15" t="s">
        <v>5685</v>
      </c>
      <c r="D9367" s="16" t="s">
        <v>22</v>
      </c>
      <c r="E9367" s="15" t="s">
        <v>46684</v>
      </c>
      <c r="F9367" s="15" t="s">
        <v>46685</v>
      </c>
      <c r="G9367" s="16" t="s">
        <v>82</v>
      </c>
      <c r="H9367" s="16" t="s">
        <v>110</v>
      </c>
      <c r="I9367" s="16" t="s">
        <v>168</v>
      </c>
      <c r="J9367" s="16" t="s">
        <v>27</v>
      </c>
      <c r="K9367" s="16" t="s">
        <v>28</v>
      </c>
      <c r="L9367" s="16" t="s">
        <v>43</v>
      </c>
      <c r="M9367" s="15" t="s">
        <v>169</v>
      </c>
      <c r="N9367" s="15" t="s">
        <v>5633</v>
      </c>
      <c r="O9367" s="16" t="s">
        <v>32</v>
      </c>
      <c r="P9367" s="16" t="s">
        <v>22</v>
      </c>
      <c r="Q9367" s="16" t="s">
        <v>46686</v>
      </c>
      <c r="R9367" s="16" t="s">
        <v>168</v>
      </c>
      <c r="S9367" s="15" t="s">
        <v>5815</v>
      </c>
      <c r="T9367" s="15" t="s">
        <v>5717</v>
      </c>
    </row>
    <row r="9368" customHeight="1" spans="1:20">
      <c r="A9368" s="10">
        <v>45222</v>
      </c>
      <c r="B9368" s="9" t="s">
        <v>46687</v>
      </c>
      <c r="C9368" s="9" t="s">
        <v>204</v>
      </c>
      <c r="D9368" s="14" t="s">
        <v>22</v>
      </c>
      <c r="E9368" s="9" t="s">
        <v>46688</v>
      </c>
      <c r="F9368" s="9" t="s">
        <v>46689</v>
      </c>
      <c r="G9368" s="14" t="s">
        <v>130</v>
      </c>
      <c r="H9368" s="14" t="s">
        <v>22</v>
      </c>
      <c r="I9368" s="14" t="s">
        <v>90</v>
      </c>
      <c r="J9368" s="14" t="s">
        <v>27</v>
      </c>
      <c r="K9368" s="14" t="s">
        <v>28</v>
      </c>
      <c r="L9368" s="14" t="s">
        <v>43</v>
      </c>
      <c r="M9368" s="9" t="s">
        <v>44</v>
      </c>
      <c r="N9368" s="9" t="s">
        <v>208</v>
      </c>
      <c r="O9368" s="14" t="s">
        <v>32</v>
      </c>
      <c r="P9368" s="14" t="s">
        <v>22</v>
      </c>
      <c r="Q9368" s="14" t="s">
        <v>46690</v>
      </c>
      <c r="R9368" s="14" t="s">
        <v>56</v>
      </c>
      <c r="S9368" s="9" t="s">
        <v>46691</v>
      </c>
      <c r="T9368" s="9" t="s">
        <v>22</v>
      </c>
    </row>
    <row r="9369" customHeight="1" spans="1:20">
      <c r="A9369" s="10">
        <v>45223</v>
      </c>
      <c r="B9369" s="15" t="s">
        <v>46692</v>
      </c>
      <c r="C9369" s="15" t="s">
        <v>50</v>
      </c>
      <c r="D9369" s="16" t="s">
        <v>22</v>
      </c>
      <c r="E9369" s="15" t="s">
        <v>46693</v>
      </c>
      <c r="F9369" s="15" t="s">
        <v>46694</v>
      </c>
      <c r="G9369" s="16" t="s">
        <v>62</v>
      </c>
      <c r="H9369" s="16" t="s">
        <v>22</v>
      </c>
      <c r="I9369" s="16" t="s">
        <v>63</v>
      </c>
      <c r="J9369" s="16" t="s">
        <v>27</v>
      </c>
      <c r="K9369" s="16" t="s">
        <v>28</v>
      </c>
      <c r="L9369" s="16" t="s">
        <v>43</v>
      </c>
      <c r="M9369" s="15" t="s">
        <v>44</v>
      </c>
      <c r="N9369" s="15" t="s">
        <v>31</v>
      </c>
      <c r="O9369" s="16" t="s">
        <v>32</v>
      </c>
      <c r="P9369" s="16" t="s">
        <v>22</v>
      </c>
      <c r="Q9369" s="16" t="s">
        <v>46695</v>
      </c>
      <c r="R9369" s="16" t="s">
        <v>56</v>
      </c>
      <c r="S9369" s="15" t="s">
        <v>46696</v>
      </c>
      <c r="T9369" s="15" t="s">
        <v>22</v>
      </c>
    </row>
    <row r="9370" customHeight="1" spans="1:20">
      <c r="A9370" s="10">
        <v>45223</v>
      </c>
      <c r="B9370" s="15" t="s">
        <v>46697</v>
      </c>
      <c r="C9370" s="15" t="s">
        <v>5685</v>
      </c>
      <c r="D9370" s="16" t="s">
        <v>22</v>
      </c>
      <c r="E9370" s="15" t="s">
        <v>46698</v>
      </c>
      <c r="F9370" s="15" t="s">
        <v>46699</v>
      </c>
      <c r="G9370" s="16" t="s">
        <v>82</v>
      </c>
      <c r="H9370" s="16" t="s">
        <v>110</v>
      </c>
      <c r="I9370" s="16" t="s">
        <v>104</v>
      </c>
      <c r="J9370" s="16" t="s">
        <v>27</v>
      </c>
      <c r="K9370" s="16" t="s">
        <v>28</v>
      </c>
      <c r="L9370" s="16" t="s">
        <v>43</v>
      </c>
      <c r="M9370" s="15" t="s">
        <v>169</v>
      </c>
      <c r="N9370" s="15" t="s">
        <v>5633</v>
      </c>
      <c r="O9370" s="16" t="s">
        <v>32</v>
      </c>
      <c r="P9370" s="16" t="s">
        <v>22</v>
      </c>
      <c r="Q9370" s="16" t="s">
        <v>46700</v>
      </c>
      <c r="R9370" s="16" t="s">
        <v>168</v>
      </c>
      <c r="S9370" s="15" t="s">
        <v>46701</v>
      </c>
      <c r="T9370" s="15" t="s">
        <v>5740</v>
      </c>
    </row>
    <row r="9371" customHeight="1" spans="1:20">
      <c r="A9371" s="10">
        <v>45225</v>
      </c>
      <c r="B9371" s="9" t="s">
        <v>46702</v>
      </c>
      <c r="C9371" s="9" t="s">
        <v>50</v>
      </c>
      <c r="D9371" s="14" t="s">
        <v>22</v>
      </c>
      <c r="E9371" s="9" t="s">
        <v>46703</v>
      </c>
      <c r="F9371" s="9" t="s">
        <v>46704</v>
      </c>
      <c r="G9371" s="14" t="s">
        <v>69</v>
      </c>
      <c r="H9371" s="14" t="s">
        <v>22</v>
      </c>
      <c r="I9371" s="14" t="s">
        <v>214</v>
      </c>
      <c r="J9371" s="14" t="s">
        <v>27</v>
      </c>
      <c r="K9371" s="14" t="s">
        <v>28</v>
      </c>
      <c r="L9371" s="14" t="s">
        <v>43</v>
      </c>
      <c r="M9371" s="9" t="s">
        <v>30</v>
      </c>
      <c r="N9371" s="9" t="s">
        <v>31</v>
      </c>
      <c r="O9371" s="14" t="s">
        <v>32</v>
      </c>
      <c r="P9371" s="14" t="s">
        <v>22</v>
      </c>
      <c r="Q9371" s="14" t="s">
        <v>46705</v>
      </c>
      <c r="R9371" s="14" t="s">
        <v>56</v>
      </c>
      <c r="S9371" s="9" t="s">
        <v>46706</v>
      </c>
      <c r="T9371" s="9" t="s">
        <v>22</v>
      </c>
    </row>
    <row r="9372" customHeight="1" spans="1:20">
      <c r="A9372" s="10">
        <v>45222</v>
      </c>
      <c r="B9372" s="9" t="s">
        <v>46707</v>
      </c>
      <c r="C9372" s="9" t="s">
        <v>6126</v>
      </c>
      <c r="D9372" s="14" t="s">
        <v>22</v>
      </c>
      <c r="E9372" s="9" t="s">
        <v>46451</v>
      </c>
      <c r="F9372" s="9" t="s">
        <v>46452</v>
      </c>
      <c r="G9372" s="14" t="s">
        <v>82</v>
      </c>
      <c r="H9372" s="14" t="s">
        <v>22</v>
      </c>
      <c r="I9372" s="14" t="s">
        <v>104</v>
      </c>
      <c r="J9372" s="14" t="s">
        <v>27</v>
      </c>
      <c r="K9372" s="14" t="s">
        <v>28</v>
      </c>
      <c r="L9372" s="14" t="s">
        <v>43</v>
      </c>
      <c r="M9372" s="9" t="s">
        <v>44</v>
      </c>
      <c r="N9372" s="9" t="s">
        <v>743</v>
      </c>
      <c r="O9372" s="14" t="s">
        <v>32</v>
      </c>
      <c r="P9372" s="14" t="s">
        <v>22</v>
      </c>
      <c r="Q9372" s="14" t="s">
        <v>46708</v>
      </c>
      <c r="R9372" s="14" t="s">
        <v>46</v>
      </c>
      <c r="S9372" s="9" t="s">
        <v>46709</v>
      </c>
      <c r="T9372" s="9" t="s">
        <v>46710</v>
      </c>
    </row>
    <row r="9373" customHeight="1" spans="1:20">
      <c r="A9373" s="10">
        <v>45223</v>
      </c>
      <c r="B9373" s="15" t="s">
        <v>46711</v>
      </c>
      <c r="C9373" s="15" t="s">
        <v>5629</v>
      </c>
      <c r="D9373" s="16" t="s">
        <v>22</v>
      </c>
      <c r="E9373" s="15" t="s">
        <v>46712</v>
      </c>
      <c r="F9373" s="15" t="s">
        <v>46699</v>
      </c>
      <c r="G9373" s="16" t="s">
        <v>82</v>
      </c>
      <c r="H9373" s="16" t="s">
        <v>110</v>
      </c>
      <c r="I9373" s="16" t="s">
        <v>5632</v>
      </c>
      <c r="J9373" s="16" t="s">
        <v>27</v>
      </c>
      <c r="K9373" s="16" t="s">
        <v>28</v>
      </c>
      <c r="L9373" s="16" t="s">
        <v>43</v>
      </c>
      <c r="M9373" s="15" t="s">
        <v>169</v>
      </c>
      <c r="N9373" s="15" t="s">
        <v>5633</v>
      </c>
      <c r="O9373" s="16" t="s">
        <v>32</v>
      </c>
      <c r="P9373" s="16" t="s">
        <v>22</v>
      </c>
      <c r="Q9373" s="16" t="s">
        <v>46713</v>
      </c>
      <c r="R9373" s="16" t="s">
        <v>46</v>
      </c>
      <c r="S9373" s="15" t="s">
        <v>46714</v>
      </c>
      <c r="T9373" s="15" t="s">
        <v>5661</v>
      </c>
    </row>
    <row r="9374" customHeight="1" spans="1:20">
      <c r="A9374" s="10">
        <v>45225</v>
      </c>
      <c r="B9374" s="9" t="s">
        <v>46715</v>
      </c>
      <c r="C9374" s="9" t="s">
        <v>50</v>
      </c>
      <c r="D9374" s="14" t="s">
        <v>22</v>
      </c>
      <c r="E9374" s="9" t="s">
        <v>46716</v>
      </c>
      <c r="F9374" s="9" t="s">
        <v>46717</v>
      </c>
      <c r="G9374" s="14" t="s">
        <v>194</v>
      </c>
      <c r="H9374" s="14" t="s">
        <v>22</v>
      </c>
      <c r="I9374" s="14" t="s">
        <v>162</v>
      </c>
      <c r="J9374" s="14" t="s">
        <v>27</v>
      </c>
      <c r="K9374" s="14" t="s">
        <v>28</v>
      </c>
      <c r="L9374" s="14" t="s">
        <v>43</v>
      </c>
      <c r="M9374" s="9" t="s">
        <v>30</v>
      </c>
      <c r="N9374" s="9" t="s">
        <v>31</v>
      </c>
      <c r="O9374" s="14" t="s">
        <v>32</v>
      </c>
      <c r="P9374" s="14" t="s">
        <v>22</v>
      </c>
      <c r="Q9374" s="14" t="s">
        <v>46718</v>
      </c>
      <c r="R9374" s="14" t="s">
        <v>56</v>
      </c>
      <c r="S9374" s="9" t="s">
        <v>46719</v>
      </c>
      <c r="T9374" s="9" t="s">
        <v>22</v>
      </c>
    </row>
    <row r="9375" customHeight="1" spans="1:20">
      <c r="A9375" s="10">
        <v>45222</v>
      </c>
      <c r="B9375" s="9" t="s">
        <v>46720</v>
      </c>
      <c r="C9375" s="9" t="s">
        <v>204</v>
      </c>
      <c r="D9375" s="14" t="s">
        <v>22</v>
      </c>
      <c r="E9375" s="9" t="s">
        <v>46721</v>
      </c>
      <c r="F9375" s="9" t="s">
        <v>46722</v>
      </c>
      <c r="G9375" s="14" t="s">
        <v>25</v>
      </c>
      <c r="H9375" s="14" t="s">
        <v>22</v>
      </c>
      <c r="I9375" s="14" t="s">
        <v>701</v>
      </c>
      <c r="J9375" s="14" t="s">
        <v>27</v>
      </c>
      <c r="K9375" s="14" t="s">
        <v>28</v>
      </c>
      <c r="L9375" s="14" t="s">
        <v>43</v>
      </c>
      <c r="M9375" s="9" t="s">
        <v>30</v>
      </c>
      <c r="N9375" s="9" t="s">
        <v>208</v>
      </c>
      <c r="O9375" s="14" t="s">
        <v>32</v>
      </c>
      <c r="P9375" s="14" t="s">
        <v>22</v>
      </c>
      <c r="Q9375" s="14" t="s">
        <v>46723</v>
      </c>
      <c r="R9375" s="14" t="s">
        <v>56</v>
      </c>
      <c r="S9375" s="9" t="s">
        <v>46724</v>
      </c>
      <c r="T9375" s="9" t="s">
        <v>22</v>
      </c>
    </row>
    <row r="9376" customHeight="1" spans="1:20">
      <c r="A9376" s="10">
        <v>45223</v>
      </c>
      <c r="B9376" s="15" t="s">
        <v>46725</v>
      </c>
      <c r="C9376" s="15" t="s">
        <v>5644</v>
      </c>
      <c r="D9376" s="16" t="s">
        <v>22</v>
      </c>
      <c r="E9376" s="15" t="s">
        <v>46726</v>
      </c>
      <c r="F9376" s="15" t="s">
        <v>46727</v>
      </c>
      <c r="G9376" s="16" t="s">
        <v>82</v>
      </c>
      <c r="H9376" s="16" t="s">
        <v>22</v>
      </c>
      <c r="I9376" s="16" t="s">
        <v>168</v>
      </c>
      <c r="J9376" s="16" t="s">
        <v>27</v>
      </c>
      <c r="K9376" s="16" t="s">
        <v>28</v>
      </c>
      <c r="L9376" s="16" t="s">
        <v>43</v>
      </c>
      <c r="M9376" s="15" t="s">
        <v>169</v>
      </c>
      <c r="N9376" s="15" t="s">
        <v>5633</v>
      </c>
      <c r="O9376" s="16" t="s">
        <v>32</v>
      </c>
      <c r="P9376" s="16" t="s">
        <v>22</v>
      </c>
      <c r="Q9376" s="16" t="s">
        <v>46728</v>
      </c>
      <c r="R9376" s="16" t="s">
        <v>168</v>
      </c>
      <c r="S9376" s="15" t="s">
        <v>46729</v>
      </c>
      <c r="T9376" s="15" t="s">
        <v>5655</v>
      </c>
    </row>
    <row r="9377" customHeight="1" spans="1:20">
      <c r="A9377" s="10">
        <v>45225</v>
      </c>
      <c r="B9377" s="9" t="s">
        <v>46730</v>
      </c>
      <c r="C9377" s="9" t="s">
        <v>4902</v>
      </c>
      <c r="D9377" s="14" t="s">
        <v>22</v>
      </c>
      <c r="E9377" s="9" t="s">
        <v>46731</v>
      </c>
      <c r="F9377" s="9" t="s">
        <v>46732</v>
      </c>
      <c r="G9377" s="14" t="s">
        <v>69</v>
      </c>
      <c r="H9377" s="14" t="s">
        <v>22</v>
      </c>
      <c r="I9377" s="14" t="s">
        <v>26</v>
      </c>
      <c r="J9377" s="14" t="s">
        <v>27</v>
      </c>
      <c r="K9377" s="14" t="s">
        <v>195</v>
      </c>
      <c r="L9377" s="14" t="s">
        <v>29</v>
      </c>
      <c r="M9377" s="9" t="s">
        <v>30</v>
      </c>
      <c r="N9377" s="9" t="s">
        <v>31</v>
      </c>
      <c r="O9377" s="14" t="s">
        <v>32</v>
      </c>
      <c r="P9377" s="14" t="s">
        <v>22</v>
      </c>
      <c r="Q9377" s="14" t="s">
        <v>46733</v>
      </c>
      <c r="R9377" s="14" t="s">
        <v>34</v>
      </c>
      <c r="S9377" s="9" t="s">
        <v>46734</v>
      </c>
      <c r="T9377" s="9" t="s">
        <v>22</v>
      </c>
    </row>
    <row r="9378" customHeight="1" spans="1:20">
      <c r="A9378" s="10">
        <v>45225</v>
      </c>
      <c r="B9378" s="9" t="s">
        <v>46735</v>
      </c>
      <c r="C9378" s="9" t="s">
        <v>381</v>
      </c>
      <c r="D9378" s="14" t="s">
        <v>22</v>
      </c>
      <c r="E9378" s="9" t="s">
        <v>45084</v>
      </c>
      <c r="F9378" s="9" t="s">
        <v>19789</v>
      </c>
      <c r="G9378" s="14" t="s">
        <v>336</v>
      </c>
      <c r="H9378" s="14" t="s">
        <v>22</v>
      </c>
      <c r="I9378" s="14" t="s">
        <v>241</v>
      </c>
      <c r="J9378" s="14" t="s">
        <v>27</v>
      </c>
      <c r="K9378" s="14" t="s">
        <v>28</v>
      </c>
      <c r="L9378" s="14" t="s">
        <v>43</v>
      </c>
      <c r="M9378" s="9" t="s">
        <v>44</v>
      </c>
      <c r="N9378" s="9" t="s">
        <v>31</v>
      </c>
      <c r="O9378" s="14" t="s">
        <v>32</v>
      </c>
      <c r="P9378" s="14" t="s">
        <v>22</v>
      </c>
      <c r="Q9378" s="14" t="s">
        <v>46736</v>
      </c>
      <c r="R9378" s="14" t="s">
        <v>46</v>
      </c>
      <c r="S9378" s="9" t="s">
        <v>46737</v>
      </c>
      <c r="T9378" s="9" t="s">
        <v>22</v>
      </c>
    </row>
    <row r="9379" customHeight="1" spans="1:20">
      <c r="A9379" s="10">
        <v>45225</v>
      </c>
      <c r="B9379" s="9" t="s">
        <v>46738</v>
      </c>
      <c r="C9379" s="9" t="s">
        <v>6126</v>
      </c>
      <c r="D9379" s="14" t="s">
        <v>22</v>
      </c>
      <c r="E9379" s="9" t="s">
        <v>20433</v>
      </c>
      <c r="F9379" s="9" t="s">
        <v>20434</v>
      </c>
      <c r="G9379" s="14" t="s">
        <v>62</v>
      </c>
      <c r="H9379" s="14" t="s">
        <v>22</v>
      </c>
      <c r="I9379" s="14" t="s">
        <v>337</v>
      </c>
      <c r="J9379" s="14" t="s">
        <v>27</v>
      </c>
      <c r="K9379" s="14" t="s">
        <v>28</v>
      </c>
      <c r="L9379" s="14" t="s">
        <v>43</v>
      </c>
      <c r="M9379" s="9" t="s">
        <v>44</v>
      </c>
      <c r="N9379" s="9" t="s">
        <v>743</v>
      </c>
      <c r="O9379" s="14" t="s">
        <v>32</v>
      </c>
      <c r="P9379" s="14" t="s">
        <v>22</v>
      </c>
      <c r="Q9379" s="14" t="s">
        <v>46739</v>
      </c>
      <c r="R9379" s="14" t="s">
        <v>46</v>
      </c>
      <c r="S9379" s="9" t="s">
        <v>46740</v>
      </c>
      <c r="T9379" s="9" t="s">
        <v>46741</v>
      </c>
    </row>
    <row r="9380" customHeight="1" spans="1:20">
      <c r="A9380" s="10">
        <v>45223</v>
      </c>
      <c r="B9380" s="15" t="s">
        <v>46742</v>
      </c>
      <c r="C9380" s="15" t="s">
        <v>5629</v>
      </c>
      <c r="D9380" s="16" t="s">
        <v>22</v>
      </c>
      <c r="E9380" s="15" t="s">
        <v>46743</v>
      </c>
      <c r="F9380" s="15" t="s">
        <v>46744</v>
      </c>
      <c r="G9380" s="16" t="s">
        <v>82</v>
      </c>
      <c r="H9380" s="16" t="s">
        <v>110</v>
      </c>
      <c r="I9380" s="16" t="s">
        <v>5632</v>
      </c>
      <c r="J9380" s="16" t="s">
        <v>27</v>
      </c>
      <c r="K9380" s="16" t="s">
        <v>28</v>
      </c>
      <c r="L9380" s="16" t="s">
        <v>43</v>
      </c>
      <c r="M9380" s="15" t="s">
        <v>169</v>
      </c>
      <c r="N9380" s="15" t="s">
        <v>5633</v>
      </c>
      <c r="O9380" s="16" t="s">
        <v>32</v>
      </c>
      <c r="P9380" s="16" t="s">
        <v>22</v>
      </c>
      <c r="Q9380" s="16" t="s">
        <v>46745</v>
      </c>
      <c r="R9380" s="16" t="s">
        <v>168</v>
      </c>
      <c r="S9380" s="15" t="s">
        <v>46746</v>
      </c>
      <c r="T9380" s="15" t="s">
        <v>5655</v>
      </c>
    </row>
    <row r="9381" customHeight="1" spans="1:20">
      <c r="A9381" s="10">
        <v>45223</v>
      </c>
      <c r="B9381" s="15" t="s">
        <v>46747</v>
      </c>
      <c r="C9381" s="15" t="s">
        <v>5644</v>
      </c>
      <c r="D9381" s="16" t="s">
        <v>22</v>
      </c>
      <c r="E9381" s="15" t="s">
        <v>46748</v>
      </c>
      <c r="F9381" s="15" t="s">
        <v>19565</v>
      </c>
      <c r="G9381" s="16" t="s">
        <v>82</v>
      </c>
      <c r="H9381" s="16" t="s">
        <v>148</v>
      </c>
      <c r="I9381" s="16" t="s">
        <v>168</v>
      </c>
      <c r="J9381" s="16" t="s">
        <v>27</v>
      </c>
      <c r="K9381" s="16" t="s">
        <v>28</v>
      </c>
      <c r="L9381" s="16" t="s">
        <v>43</v>
      </c>
      <c r="M9381" s="15" t="s">
        <v>169</v>
      </c>
      <c r="N9381" s="15" t="s">
        <v>5633</v>
      </c>
      <c r="O9381" s="16" t="s">
        <v>32</v>
      </c>
      <c r="P9381" s="16" t="s">
        <v>22</v>
      </c>
      <c r="Q9381" s="16" t="s">
        <v>46749</v>
      </c>
      <c r="R9381" s="16" t="s">
        <v>168</v>
      </c>
      <c r="S9381" s="15" t="s">
        <v>46750</v>
      </c>
      <c r="T9381" s="15" t="s">
        <v>5655</v>
      </c>
    </row>
    <row r="9382" customHeight="1" spans="1:20">
      <c r="A9382" s="10">
        <v>45223</v>
      </c>
      <c r="B9382" s="15" t="s">
        <v>46751</v>
      </c>
      <c r="C9382" s="15" t="s">
        <v>5685</v>
      </c>
      <c r="D9382" s="16" t="s">
        <v>22</v>
      </c>
      <c r="E9382" s="15" t="s">
        <v>46752</v>
      </c>
      <c r="F9382" s="15" t="s">
        <v>46753</v>
      </c>
      <c r="G9382" s="16" t="s">
        <v>82</v>
      </c>
      <c r="H9382" s="16" t="s">
        <v>22</v>
      </c>
      <c r="I9382" s="16" t="s">
        <v>576</v>
      </c>
      <c r="J9382" s="16" t="s">
        <v>27</v>
      </c>
      <c r="K9382" s="16" t="s">
        <v>28</v>
      </c>
      <c r="L9382" s="16" t="s">
        <v>43</v>
      </c>
      <c r="M9382" s="15" t="s">
        <v>169</v>
      </c>
      <c r="N9382" s="15" t="s">
        <v>5633</v>
      </c>
      <c r="O9382" s="16" t="s">
        <v>32</v>
      </c>
      <c r="P9382" s="16" t="s">
        <v>22</v>
      </c>
      <c r="Q9382" s="16" t="s">
        <v>46754</v>
      </c>
      <c r="R9382" s="16" t="s">
        <v>168</v>
      </c>
      <c r="S9382" s="15" t="s">
        <v>46755</v>
      </c>
      <c r="T9382" s="15" t="s">
        <v>5717</v>
      </c>
    </row>
    <row r="9383" customHeight="1" spans="1:20">
      <c r="A9383" s="10">
        <v>45225</v>
      </c>
      <c r="B9383" s="9" t="s">
        <v>46756</v>
      </c>
      <c r="C9383" s="9" t="s">
        <v>50</v>
      </c>
      <c r="D9383" s="14" t="s">
        <v>22</v>
      </c>
      <c r="E9383" s="9" t="s">
        <v>46757</v>
      </c>
      <c r="F9383" s="9" t="s">
        <v>46758</v>
      </c>
      <c r="G9383" s="14" t="s">
        <v>130</v>
      </c>
      <c r="H9383" s="14" t="s">
        <v>22</v>
      </c>
      <c r="I9383" s="14" t="s">
        <v>1842</v>
      </c>
      <c r="J9383" s="14" t="s">
        <v>27</v>
      </c>
      <c r="K9383" s="14" t="s">
        <v>28</v>
      </c>
      <c r="L9383" s="14" t="s">
        <v>43</v>
      </c>
      <c r="M9383" s="9" t="s">
        <v>30</v>
      </c>
      <c r="N9383" s="9" t="s">
        <v>31</v>
      </c>
      <c r="O9383" s="14" t="s">
        <v>32</v>
      </c>
      <c r="P9383" s="14" t="s">
        <v>22</v>
      </c>
      <c r="Q9383" s="14" t="s">
        <v>46759</v>
      </c>
      <c r="R9383" s="14" t="s">
        <v>56</v>
      </c>
      <c r="S9383" s="9" t="s">
        <v>46760</v>
      </c>
      <c r="T9383" s="9" t="s">
        <v>22</v>
      </c>
    </row>
    <row r="9384" customHeight="1" spans="1:20">
      <c r="A9384" s="10">
        <v>45223</v>
      </c>
      <c r="B9384" s="15" t="s">
        <v>46761</v>
      </c>
      <c r="C9384" s="15" t="s">
        <v>5644</v>
      </c>
      <c r="D9384" s="16" t="s">
        <v>22</v>
      </c>
      <c r="E9384" s="15" t="s">
        <v>46762</v>
      </c>
      <c r="F9384" s="15" t="s">
        <v>46763</v>
      </c>
      <c r="G9384" s="16" t="s">
        <v>82</v>
      </c>
      <c r="H9384" s="16" t="s">
        <v>22</v>
      </c>
      <c r="I9384" s="16" t="s">
        <v>175</v>
      </c>
      <c r="J9384" s="16" t="s">
        <v>27</v>
      </c>
      <c r="K9384" s="16" t="s">
        <v>28</v>
      </c>
      <c r="L9384" s="16" t="s">
        <v>43</v>
      </c>
      <c r="M9384" s="15" t="s">
        <v>169</v>
      </c>
      <c r="N9384" s="15" t="s">
        <v>5633</v>
      </c>
      <c r="O9384" s="16" t="s">
        <v>32</v>
      </c>
      <c r="P9384" s="16" t="s">
        <v>22</v>
      </c>
      <c r="Q9384" s="16" t="s">
        <v>46764</v>
      </c>
      <c r="R9384" s="16" t="s">
        <v>168</v>
      </c>
      <c r="S9384" s="15" t="s">
        <v>46765</v>
      </c>
      <c r="T9384" s="15" t="s">
        <v>5717</v>
      </c>
    </row>
    <row r="9385" customHeight="1" spans="1:20">
      <c r="A9385" s="10">
        <v>45222</v>
      </c>
      <c r="B9385" s="9" t="s">
        <v>46766</v>
      </c>
      <c r="C9385" s="9" t="s">
        <v>6126</v>
      </c>
      <c r="D9385" s="14" t="s">
        <v>22</v>
      </c>
      <c r="E9385" s="9" t="s">
        <v>46767</v>
      </c>
      <c r="F9385" s="9" t="s">
        <v>46768</v>
      </c>
      <c r="G9385" s="14" t="s">
        <v>62</v>
      </c>
      <c r="H9385" s="14" t="s">
        <v>22</v>
      </c>
      <c r="I9385" s="14" t="s">
        <v>46769</v>
      </c>
      <c r="J9385" s="14" t="s">
        <v>27</v>
      </c>
      <c r="K9385" s="14" t="s">
        <v>28</v>
      </c>
      <c r="L9385" s="14" t="s">
        <v>43</v>
      </c>
      <c r="M9385" s="9" t="s">
        <v>44</v>
      </c>
      <c r="N9385" s="9" t="s">
        <v>743</v>
      </c>
      <c r="O9385" s="14" t="s">
        <v>32</v>
      </c>
      <c r="P9385" s="14" t="s">
        <v>22</v>
      </c>
      <c r="Q9385" s="14" t="s">
        <v>46770</v>
      </c>
      <c r="R9385" s="14" t="s">
        <v>46</v>
      </c>
      <c r="S9385" s="9" t="s">
        <v>46771</v>
      </c>
      <c r="T9385" s="9" t="s">
        <v>46772</v>
      </c>
    </row>
    <row r="9386" customHeight="1" spans="1:20">
      <c r="A9386" s="10">
        <v>45225</v>
      </c>
      <c r="B9386" s="9" t="s">
        <v>46773</v>
      </c>
      <c r="C9386" s="9" t="s">
        <v>50</v>
      </c>
      <c r="D9386" s="14" t="s">
        <v>22</v>
      </c>
      <c r="E9386" s="9" t="s">
        <v>46774</v>
      </c>
      <c r="F9386" s="9" t="s">
        <v>46775</v>
      </c>
      <c r="G9386" s="14" t="s">
        <v>130</v>
      </c>
      <c r="H9386" s="14" t="s">
        <v>22</v>
      </c>
      <c r="I9386" s="14" t="s">
        <v>384</v>
      </c>
      <c r="J9386" s="14" t="s">
        <v>27</v>
      </c>
      <c r="K9386" s="14" t="s">
        <v>28</v>
      </c>
      <c r="L9386" s="14" t="s">
        <v>43</v>
      </c>
      <c r="M9386" s="9" t="s">
        <v>44</v>
      </c>
      <c r="N9386" s="9" t="s">
        <v>31</v>
      </c>
      <c r="O9386" s="14" t="s">
        <v>32</v>
      </c>
      <c r="P9386" s="14" t="s">
        <v>22</v>
      </c>
      <c r="Q9386" s="14" t="s">
        <v>46776</v>
      </c>
      <c r="R9386" s="14" t="s">
        <v>56</v>
      </c>
      <c r="S9386" s="9" t="s">
        <v>46777</v>
      </c>
      <c r="T9386" s="9" t="s">
        <v>22</v>
      </c>
    </row>
    <row r="9387" customHeight="1" spans="1:20">
      <c r="A9387" s="10">
        <v>45223</v>
      </c>
      <c r="B9387" s="15" t="s">
        <v>46778</v>
      </c>
      <c r="C9387" s="15" t="s">
        <v>5644</v>
      </c>
      <c r="D9387" s="16" t="s">
        <v>22</v>
      </c>
      <c r="E9387" s="15" t="s">
        <v>46779</v>
      </c>
      <c r="F9387" s="15" t="s">
        <v>46780</v>
      </c>
      <c r="G9387" s="16" t="s">
        <v>82</v>
      </c>
      <c r="H9387" s="16" t="s">
        <v>148</v>
      </c>
      <c r="I9387" s="16" t="s">
        <v>168</v>
      </c>
      <c r="J9387" s="16" t="s">
        <v>27</v>
      </c>
      <c r="K9387" s="16" t="s">
        <v>28</v>
      </c>
      <c r="L9387" s="16" t="s">
        <v>43</v>
      </c>
      <c r="M9387" s="15" t="s">
        <v>169</v>
      </c>
      <c r="N9387" s="15" t="s">
        <v>5633</v>
      </c>
      <c r="O9387" s="16" t="s">
        <v>32</v>
      </c>
      <c r="P9387" s="16" t="s">
        <v>22</v>
      </c>
      <c r="Q9387" s="16" t="s">
        <v>46781</v>
      </c>
      <c r="R9387" s="16" t="s">
        <v>168</v>
      </c>
      <c r="S9387" s="15" t="s">
        <v>46782</v>
      </c>
      <c r="T9387" s="15" t="s">
        <v>7779</v>
      </c>
    </row>
    <row r="9388" customHeight="1" spans="1:20">
      <c r="A9388" s="10">
        <v>45223</v>
      </c>
      <c r="B9388" s="15" t="s">
        <v>46783</v>
      </c>
      <c r="C9388" s="15" t="s">
        <v>50</v>
      </c>
      <c r="D9388" s="16" t="s">
        <v>22</v>
      </c>
      <c r="E9388" s="15" t="s">
        <v>46784</v>
      </c>
      <c r="F9388" s="15" t="s">
        <v>1610</v>
      </c>
      <c r="G9388" s="16" t="s">
        <v>53</v>
      </c>
      <c r="H9388" s="16" t="s">
        <v>22</v>
      </c>
      <c r="I9388" s="16" t="s">
        <v>1181</v>
      </c>
      <c r="J9388" s="16" t="s">
        <v>27</v>
      </c>
      <c r="K9388" s="16" t="s">
        <v>28</v>
      </c>
      <c r="L9388" s="16" t="s">
        <v>43</v>
      </c>
      <c r="M9388" s="15" t="s">
        <v>30</v>
      </c>
      <c r="N9388" s="15" t="s">
        <v>31</v>
      </c>
      <c r="O9388" s="16" t="s">
        <v>32</v>
      </c>
      <c r="P9388" s="16" t="s">
        <v>22</v>
      </c>
      <c r="Q9388" s="16" t="s">
        <v>46785</v>
      </c>
      <c r="R9388" s="16" t="s">
        <v>56</v>
      </c>
      <c r="S9388" s="15" t="s">
        <v>46786</v>
      </c>
      <c r="T9388" s="15" t="s">
        <v>22</v>
      </c>
    </row>
    <row r="9389" customHeight="1" spans="1:20">
      <c r="A9389" s="10">
        <v>45223</v>
      </c>
      <c r="B9389" s="15" t="s">
        <v>46787</v>
      </c>
      <c r="C9389" s="15" t="s">
        <v>5629</v>
      </c>
      <c r="D9389" s="16" t="s">
        <v>22</v>
      </c>
      <c r="E9389" s="15" t="s">
        <v>41739</v>
      </c>
      <c r="F9389" s="15" t="s">
        <v>41740</v>
      </c>
      <c r="G9389" s="16" t="s">
        <v>82</v>
      </c>
      <c r="H9389" s="16" t="s">
        <v>22</v>
      </c>
      <c r="I9389" s="16" t="s">
        <v>5632</v>
      </c>
      <c r="J9389" s="16" t="s">
        <v>27</v>
      </c>
      <c r="K9389" s="16" t="s">
        <v>28</v>
      </c>
      <c r="L9389" s="16" t="s">
        <v>43</v>
      </c>
      <c r="M9389" s="15" t="s">
        <v>169</v>
      </c>
      <c r="N9389" s="15" t="s">
        <v>5633</v>
      </c>
      <c r="O9389" s="16" t="s">
        <v>32</v>
      </c>
      <c r="P9389" s="16" t="s">
        <v>22</v>
      </c>
      <c r="Q9389" s="16" t="s">
        <v>46788</v>
      </c>
      <c r="R9389" s="16" t="s">
        <v>168</v>
      </c>
      <c r="S9389" s="15" t="s">
        <v>27924</v>
      </c>
      <c r="T9389" s="15" t="s">
        <v>5642</v>
      </c>
    </row>
    <row r="9390" customHeight="1" spans="1:20">
      <c r="A9390" s="10">
        <v>45223</v>
      </c>
      <c r="B9390" s="15" t="s">
        <v>46789</v>
      </c>
      <c r="C9390" s="15" t="s">
        <v>204</v>
      </c>
      <c r="D9390" s="16" t="s">
        <v>22</v>
      </c>
      <c r="E9390" s="15" t="s">
        <v>46790</v>
      </c>
      <c r="F9390" s="15" t="s">
        <v>46791</v>
      </c>
      <c r="G9390" s="16" t="s">
        <v>130</v>
      </c>
      <c r="H9390" s="16" t="s">
        <v>22</v>
      </c>
      <c r="I9390" s="16" t="s">
        <v>511</v>
      </c>
      <c r="J9390" s="16" t="s">
        <v>27</v>
      </c>
      <c r="K9390" s="16" t="s">
        <v>28</v>
      </c>
      <c r="L9390" s="16" t="s">
        <v>28</v>
      </c>
      <c r="M9390" s="15" t="s">
        <v>44</v>
      </c>
      <c r="N9390" s="15" t="s">
        <v>208</v>
      </c>
      <c r="O9390" s="16" t="s">
        <v>32</v>
      </c>
      <c r="P9390" s="16" t="s">
        <v>22</v>
      </c>
      <c r="Q9390" s="16" t="s">
        <v>46792</v>
      </c>
      <c r="R9390" s="16" t="s">
        <v>56</v>
      </c>
      <c r="S9390" s="15" t="s">
        <v>46793</v>
      </c>
      <c r="T9390" s="15" t="s">
        <v>22</v>
      </c>
    </row>
    <row r="9391" customHeight="1" spans="1:20">
      <c r="A9391" s="10">
        <v>45225</v>
      </c>
      <c r="B9391" s="9" t="s">
        <v>46794</v>
      </c>
      <c r="C9391" s="9" t="s">
        <v>204</v>
      </c>
      <c r="D9391" s="14" t="s">
        <v>22</v>
      </c>
      <c r="E9391" s="9" t="s">
        <v>46795</v>
      </c>
      <c r="F9391" s="9" t="s">
        <v>46796</v>
      </c>
      <c r="G9391" s="14" t="s">
        <v>82</v>
      </c>
      <c r="H9391" s="14" t="s">
        <v>22</v>
      </c>
      <c r="I9391" s="14" t="s">
        <v>70</v>
      </c>
      <c r="J9391" s="14" t="s">
        <v>27</v>
      </c>
      <c r="K9391" s="14" t="s">
        <v>28</v>
      </c>
      <c r="L9391" s="14" t="s">
        <v>43</v>
      </c>
      <c r="M9391" s="9" t="s">
        <v>30</v>
      </c>
      <c r="N9391" s="9" t="s">
        <v>208</v>
      </c>
      <c r="O9391" s="14" t="s">
        <v>32</v>
      </c>
      <c r="P9391" s="14" t="s">
        <v>22</v>
      </c>
      <c r="Q9391" s="14" t="s">
        <v>46797</v>
      </c>
      <c r="R9391" s="14" t="s">
        <v>56</v>
      </c>
      <c r="S9391" s="9" t="s">
        <v>46798</v>
      </c>
      <c r="T9391" s="9" t="s">
        <v>22</v>
      </c>
    </row>
    <row r="9392" customHeight="1" spans="1:20">
      <c r="A9392" s="10">
        <v>45223</v>
      </c>
      <c r="B9392" s="15" t="s">
        <v>46799</v>
      </c>
      <c r="C9392" s="15" t="s">
        <v>50</v>
      </c>
      <c r="D9392" s="16" t="s">
        <v>22</v>
      </c>
      <c r="E9392" s="15" t="s">
        <v>46800</v>
      </c>
      <c r="F9392" s="15" t="s">
        <v>46801</v>
      </c>
      <c r="G9392" s="16" t="s">
        <v>62</v>
      </c>
      <c r="H9392" s="16" t="s">
        <v>148</v>
      </c>
      <c r="I9392" s="16" t="s">
        <v>75</v>
      </c>
      <c r="J9392" s="16" t="s">
        <v>27</v>
      </c>
      <c r="K9392" s="16" t="s">
        <v>195</v>
      </c>
      <c r="L9392" s="16" t="s">
        <v>43</v>
      </c>
      <c r="M9392" s="15" t="s">
        <v>44</v>
      </c>
      <c r="N9392" s="15" t="s">
        <v>31</v>
      </c>
      <c r="O9392" s="16" t="s">
        <v>32</v>
      </c>
      <c r="P9392" s="16" t="s">
        <v>22</v>
      </c>
      <c r="Q9392" s="16" t="s">
        <v>46802</v>
      </c>
      <c r="R9392" s="16" t="s">
        <v>56</v>
      </c>
      <c r="S9392" s="15" t="s">
        <v>46803</v>
      </c>
      <c r="T9392" s="15" t="s">
        <v>22</v>
      </c>
    </row>
    <row r="9393" customHeight="1" spans="1:20">
      <c r="A9393" s="10">
        <v>45224</v>
      </c>
      <c r="B9393" s="9" t="s">
        <v>46804</v>
      </c>
      <c r="C9393" s="9" t="s">
        <v>50</v>
      </c>
      <c r="D9393" s="14" t="s">
        <v>22</v>
      </c>
      <c r="E9393" s="9" t="s">
        <v>46805</v>
      </c>
      <c r="F9393" s="9" t="s">
        <v>46806</v>
      </c>
      <c r="G9393" s="14" t="s">
        <v>130</v>
      </c>
      <c r="H9393" s="14" t="s">
        <v>22</v>
      </c>
      <c r="I9393" s="14" t="s">
        <v>124</v>
      </c>
      <c r="J9393" s="14" t="s">
        <v>27</v>
      </c>
      <c r="K9393" s="14" t="s">
        <v>28</v>
      </c>
      <c r="L9393" s="14" t="s">
        <v>43</v>
      </c>
      <c r="M9393" s="9" t="s">
        <v>30</v>
      </c>
      <c r="N9393" s="9" t="s">
        <v>31</v>
      </c>
      <c r="O9393" s="14" t="s">
        <v>32</v>
      </c>
      <c r="P9393" s="14" t="s">
        <v>22</v>
      </c>
      <c r="Q9393" s="14" t="s">
        <v>46807</v>
      </c>
      <c r="R9393" s="14" t="s">
        <v>56</v>
      </c>
      <c r="S9393" s="9" t="s">
        <v>46808</v>
      </c>
      <c r="T9393" s="9" t="s">
        <v>22</v>
      </c>
    </row>
    <row r="9394" customHeight="1" spans="1:20">
      <c r="A9394" s="10">
        <v>45224</v>
      </c>
      <c r="B9394" s="9" t="s">
        <v>46809</v>
      </c>
      <c r="C9394" s="9" t="s">
        <v>204</v>
      </c>
      <c r="D9394" s="14" t="s">
        <v>22</v>
      </c>
      <c r="E9394" s="9" t="s">
        <v>46810</v>
      </c>
      <c r="F9394" s="9" t="s">
        <v>46811</v>
      </c>
      <c r="G9394" s="14" t="s">
        <v>69</v>
      </c>
      <c r="H9394" s="14" t="s">
        <v>22</v>
      </c>
      <c r="I9394" s="14" t="s">
        <v>207</v>
      </c>
      <c r="J9394" s="14" t="s">
        <v>27</v>
      </c>
      <c r="K9394" s="14" t="s">
        <v>28</v>
      </c>
      <c r="L9394" s="14" t="s">
        <v>43</v>
      </c>
      <c r="M9394" s="9" t="s">
        <v>44</v>
      </c>
      <c r="N9394" s="9" t="s">
        <v>208</v>
      </c>
      <c r="O9394" s="14" t="s">
        <v>32</v>
      </c>
      <c r="P9394" s="14" t="s">
        <v>22</v>
      </c>
      <c r="Q9394" s="14" t="s">
        <v>46812</v>
      </c>
      <c r="R9394" s="14" t="s">
        <v>56</v>
      </c>
      <c r="S9394" s="9" t="s">
        <v>46813</v>
      </c>
      <c r="T9394" s="9" t="s">
        <v>22</v>
      </c>
    </row>
    <row r="9395" customHeight="1" spans="1:20">
      <c r="A9395" s="10">
        <v>45223</v>
      </c>
      <c r="B9395" s="15" t="s">
        <v>46814</v>
      </c>
      <c r="C9395" s="15" t="s">
        <v>50</v>
      </c>
      <c r="D9395" s="16" t="s">
        <v>22</v>
      </c>
      <c r="E9395" s="15" t="s">
        <v>46815</v>
      </c>
      <c r="F9395" s="15" t="s">
        <v>8788</v>
      </c>
      <c r="G9395" s="16" t="s">
        <v>130</v>
      </c>
      <c r="H9395" s="16" t="s">
        <v>22</v>
      </c>
      <c r="I9395" s="16" t="s">
        <v>1181</v>
      </c>
      <c r="J9395" s="16" t="s">
        <v>27</v>
      </c>
      <c r="K9395" s="16" t="s">
        <v>28</v>
      </c>
      <c r="L9395" s="16" t="s">
        <v>43</v>
      </c>
      <c r="M9395" s="15" t="s">
        <v>30</v>
      </c>
      <c r="N9395" s="15" t="s">
        <v>31</v>
      </c>
      <c r="O9395" s="16" t="s">
        <v>32</v>
      </c>
      <c r="P9395" s="16" t="s">
        <v>22</v>
      </c>
      <c r="Q9395" s="16" t="s">
        <v>46816</v>
      </c>
      <c r="R9395" s="16" t="s">
        <v>56</v>
      </c>
      <c r="S9395" s="15" t="s">
        <v>46817</v>
      </c>
      <c r="T9395" s="15" t="s">
        <v>22</v>
      </c>
    </row>
    <row r="9396" customHeight="1" spans="1:20">
      <c r="A9396" s="10">
        <v>45223</v>
      </c>
      <c r="B9396" s="15" t="s">
        <v>46818</v>
      </c>
      <c r="C9396" s="15" t="s">
        <v>5629</v>
      </c>
      <c r="D9396" s="16" t="s">
        <v>22</v>
      </c>
      <c r="E9396" s="15" t="s">
        <v>46819</v>
      </c>
      <c r="F9396" s="15" t="s">
        <v>46820</v>
      </c>
      <c r="G9396" s="16" t="s">
        <v>82</v>
      </c>
      <c r="H9396" s="16" t="s">
        <v>22</v>
      </c>
      <c r="I9396" s="16" t="s">
        <v>5632</v>
      </c>
      <c r="J9396" s="16" t="s">
        <v>27</v>
      </c>
      <c r="K9396" s="16" t="s">
        <v>28</v>
      </c>
      <c r="L9396" s="16" t="s">
        <v>43</v>
      </c>
      <c r="M9396" s="15" t="s">
        <v>169</v>
      </c>
      <c r="N9396" s="15" t="s">
        <v>5633</v>
      </c>
      <c r="O9396" s="16" t="s">
        <v>32</v>
      </c>
      <c r="P9396" s="16" t="s">
        <v>22</v>
      </c>
      <c r="Q9396" s="16" t="s">
        <v>46821</v>
      </c>
      <c r="R9396" s="16" t="s">
        <v>168</v>
      </c>
      <c r="S9396" s="15" t="s">
        <v>46822</v>
      </c>
      <c r="T9396" s="15" t="s">
        <v>5655</v>
      </c>
    </row>
    <row r="9397" customHeight="1" spans="1:20">
      <c r="A9397" s="10">
        <v>45222</v>
      </c>
      <c r="B9397" s="9" t="s">
        <v>46823</v>
      </c>
      <c r="C9397" s="9" t="s">
        <v>204</v>
      </c>
      <c r="D9397" s="14" t="s">
        <v>22</v>
      </c>
      <c r="E9397" s="9" t="s">
        <v>3908</v>
      </c>
      <c r="F9397" s="9" t="s">
        <v>3909</v>
      </c>
      <c r="G9397" s="14" t="s">
        <v>41</v>
      </c>
      <c r="H9397" s="14" t="s">
        <v>22</v>
      </c>
      <c r="I9397" s="14" t="s">
        <v>293</v>
      </c>
      <c r="J9397" s="14" t="s">
        <v>27</v>
      </c>
      <c r="K9397" s="14" t="s">
        <v>28</v>
      </c>
      <c r="L9397" s="14" t="s">
        <v>43</v>
      </c>
      <c r="M9397" s="9" t="s">
        <v>44</v>
      </c>
      <c r="N9397" s="9" t="s">
        <v>208</v>
      </c>
      <c r="O9397" s="14" t="s">
        <v>32</v>
      </c>
      <c r="P9397" s="14" t="s">
        <v>22</v>
      </c>
      <c r="Q9397" s="14" t="s">
        <v>46824</v>
      </c>
      <c r="R9397" s="14" t="s">
        <v>56</v>
      </c>
      <c r="S9397" s="9" t="s">
        <v>46825</v>
      </c>
      <c r="T9397" s="9" t="s">
        <v>22</v>
      </c>
    </row>
    <row r="9398" customHeight="1" spans="1:20">
      <c r="A9398" s="10">
        <v>45223</v>
      </c>
      <c r="B9398" s="15" t="s">
        <v>46826</v>
      </c>
      <c r="C9398" s="15" t="s">
        <v>5644</v>
      </c>
      <c r="D9398" s="16" t="s">
        <v>22</v>
      </c>
      <c r="E9398" s="15" t="s">
        <v>46827</v>
      </c>
      <c r="F9398" s="15" t="s">
        <v>46828</v>
      </c>
      <c r="G9398" s="16" t="s">
        <v>82</v>
      </c>
      <c r="H9398" s="16" t="s">
        <v>22</v>
      </c>
      <c r="I9398" s="16" t="s">
        <v>259</v>
      </c>
      <c r="J9398" s="16" t="s">
        <v>27</v>
      </c>
      <c r="K9398" s="16" t="s">
        <v>28</v>
      </c>
      <c r="L9398" s="16" t="s">
        <v>43</v>
      </c>
      <c r="M9398" s="15" t="s">
        <v>169</v>
      </c>
      <c r="N9398" s="15" t="s">
        <v>5633</v>
      </c>
      <c r="O9398" s="16" t="s">
        <v>32</v>
      </c>
      <c r="P9398" s="16" t="s">
        <v>22</v>
      </c>
      <c r="Q9398" s="16" t="s">
        <v>46829</v>
      </c>
      <c r="R9398" s="16" t="s">
        <v>168</v>
      </c>
      <c r="S9398" s="15" t="s">
        <v>46830</v>
      </c>
      <c r="T9398" s="15" t="s">
        <v>5649</v>
      </c>
    </row>
    <row r="9399" customHeight="1" spans="1:20">
      <c r="A9399" s="10">
        <v>45223</v>
      </c>
      <c r="B9399" s="15" t="s">
        <v>46831</v>
      </c>
      <c r="C9399" s="15" t="s">
        <v>5629</v>
      </c>
      <c r="D9399" s="16" t="s">
        <v>22</v>
      </c>
      <c r="E9399" s="15" t="s">
        <v>46832</v>
      </c>
      <c r="F9399" s="15" t="s">
        <v>46833</v>
      </c>
      <c r="G9399" s="16" t="s">
        <v>82</v>
      </c>
      <c r="H9399" s="16" t="s">
        <v>22</v>
      </c>
      <c r="I9399" s="16" t="s">
        <v>5632</v>
      </c>
      <c r="J9399" s="16" t="s">
        <v>27</v>
      </c>
      <c r="K9399" s="16" t="s">
        <v>28</v>
      </c>
      <c r="L9399" s="16" t="s">
        <v>43</v>
      </c>
      <c r="M9399" s="15" t="s">
        <v>169</v>
      </c>
      <c r="N9399" s="15" t="s">
        <v>5633</v>
      </c>
      <c r="O9399" s="16" t="s">
        <v>32</v>
      </c>
      <c r="P9399" s="16" t="s">
        <v>22</v>
      </c>
      <c r="Q9399" s="16" t="s">
        <v>46834</v>
      </c>
      <c r="R9399" s="16" t="s">
        <v>168</v>
      </c>
      <c r="S9399" s="15" t="s">
        <v>46835</v>
      </c>
      <c r="T9399" s="15" t="s">
        <v>5655</v>
      </c>
    </row>
    <row r="9400" customHeight="1" spans="1:20">
      <c r="A9400" s="10">
        <v>45223</v>
      </c>
      <c r="B9400" s="15" t="s">
        <v>46836</v>
      </c>
      <c r="C9400" s="15" t="s">
        <v>5848</v>
      </c>
      <c r="D9400" s="16" t="s">
        <v>22</v>
      </c>
      <c r="E9400" s="15" t="s">
        <v>46837</v>
      </c>
      <c r="F9400" s="15" t="s">
        <v>4659</v>
      </c>
      <c r="G9400" s="16" t="s">
        <v>82</v>
      </c>
      <c r="H9400" s="16" t="s">
        <v>22</v>
      </c>
      <c r="I9400" s="16" t="s">
        <v>168</v>
      </c>
      <c r="J9400" s="16" t="s">
        <v>27</v>
      </c>
      <c r="K9400" s="16" t="s">
        <v>28</v>
      </c>
      <c r="L9400" s="16" t="s">
        <v>43</v>
      </c>
      <c r="M9400" s="15" t="s">
        <v>169</v>
      </c>
      <c r="N9400" s="15" t="s">
        <v>5633</v>
      </c>
      <c r="O9400" s="16" t="s">
        <v>32</v>
      </c>
      <c r="P9400" s="16" t="s">
        <v>22</v>
      </c>
      <c r="Q9400" s="16" t="s">
        <v>46838</v>
      </c>
      <c r="R9400" s="16" t="s">
        <v>168</v>
      </c>
      <c r="S9400" s="15" t="s">
        <v>46839</v>
      </c>
      <c r="T9400" s="15" t="s">
        <v>5668</v>
      </c>
    </row>
    <row r="9401" customHeight="1" spans="1:20">
      <c r="A9401" s="10">
        <v>45223</v>
      </c>
      <c r="B9401" s="15" t="s">
        <v>46840</v>
      </c>
      <c r="C9401" s="15" t="s">
        <v>5879</v>
      </c>
      <c r="D9401" s="16" t="s">
        <v>22</v>
      </c>
      <c r="E9401" s="15" t="s">
        <v>46841</v>
      </c>
      <c r="F9401" s="15" t="s">
        <v>46842</v>
      </c>
      <c r="G9401" s="16" t="s">
        <v>82</v>
      </c>
      <c r="H9401" s="16" t="s">
        <v>22</v>
      </c>
      <c r="I9401" s="16" t="s">
        <v>5737</v>
      </c>
      <c r="J9401" s="16" t="s">
        <v>27</v>
      </c>
      <c r="K9401" s="16" t="s">
        <v>28</v>
      </c>
      <c r="L9401" s="16" t="s">
        <v>43</v>
      </c>
      <c r="M9401" s="15" t="s">
        <v>169</v>
      </c>
      <c r="N9401" s="15" t="s">
        <v>5633</v>
      </c>
      <c r="O9401" s="16" t="s">
        <v>32</v>
      </c>
      <c r="P9401" s="16" t="s">
        <v>22</v>
      </c>
      <c r="Q9401" s="16" t="s">
        <v>46843</v>
      </c>
      <c r="R9401" s="16" t="s">
        <v>168</v>
      </c>
      <c r="S9401" s="15" t="s">
        <v>46844</v>
      </c>
      <c r="T9401" s="15" t="s">
        <v>5649</v>
      </c>
    </row>
    <row r="9402" customHeight="1" spans="1:20">
      <c r="A9402" s="10">
        <v>45223</v>
      </c>
      <c r="B9402" s="15" t="s">
        <v>46845</v>
      </c>
      <c r="C9402" s="15" t="s">
        <v>5879</v>
      </c>
      <c r="D9402" s="16" t="s">
        <v>22</v>
      </c>
      <c r="E9402" s="15" t="s">
        <v>46846</v>
      </c>
      <c r="F9402" s="15" t="s">
        <v>46847</v>
      </c>
      <c r="G9402" s="16" t="s">
        <v>82</v>
      </c>
      <c r="H9402" s="16" t="s">
        <v>110</v>
      </c>
      <c r="I9402" s="16" t="s">
        <v>5737</v>
      </c>
      <c r="J9402" s="16" t="s">
        <v>27</v>
      </c>
      <c r="K9402" s="16" t="s">
        <v>28</v>
      </c>
      <c r="L9402" s="16" t="s">
        <v>43</v>
      </c>
      <c r="M9402" s="15" t="s">
        <v>169</v>
      </c>
      <c r="N9402" s="15" t="s">
        <v>5633</v>
      </c>
      <c r="O9402" s="16" t="s">
        <v>32</v>
      </c>
      <c r="P9402" s="16" t="s">
        <v>22</v>
      </c>
      <c r="Q9402" s="16" t="s">
        <v>46848</v>
      </c>
      <c r="R9402" s="16" t="s">
        <v>168</v>
      </c>
      <c r="S9402" s="15" t="s">
        <v>46849</v>
      </c>
      <c r="T9402" s="15" t="s">
        <v>8758</v>
      </c>
    </row>
    <row r="9403" customHeight="1" spans="1:20">
      <c r="A9403" s="10">
        <v>45223</v>
      </c>
      <c r="B9403" s="15" t="s">
        <v>46850</v>
      </c>
      <c r="C9403" s="15" t="s">
        <v>5879</v>
      </c>
      <c r="D9403" s="16" t="s">
        <v>22</v>
      </c>
      <c r="E9403" s="15" t="s">
        <v>46851</v>
      </c>
      <c r="F9403" s="15" t="s">
        <v>46852</v>
      </c>
      <c r="G9403" s="16" t="s">
        <v>82</v>
      </c>
      <c r="H9403" s="16" t="s">
        <v>22</v>
      </c>
      <c r="I9403" s="16" t="s">
        <v>5737</v>
      </c>
      <c r="J9403" s="16" t="s">
        <v>27</v>
      </c>
      <c r="K9403" s="16" t="s">
        <v>28</v>
      </c>
      <c r="L9403" s="16" t="s">
        <v>43</v>
      </c>
      <c r="M9403" s="15" t="s">
        <v>169</v>
      </c>
      <c r="N9403" s="15" t="s">
        <v>5633</v>
      </c>
      <c r="O9403" s="16" t="s">
        <v>32</v>
      </c>
      <c r="P9403" s="16" t="s">
        <v>22</v>
      </c>
      <c r="Q9403" s="16" t="s">
        <v>46853</v>
      </c>
      <c r="R9403" s="16" t="s">
        <v>168</v>
      </c>
      <c r="S9403" s="15" t="s">
        <v>46854</v>
      </c>
      <c r="T9403" s="15" t="s">
        <v>5690</v>
      </c>
    </row>
    <row r="9404" customHeight="1" spans="1:20">
      <c r="A9404" s="10">
        <v>45225</v>
      </c>
      <c r="B9404" s="9" t="s">
        <v>46855</v>
      </c>
      <c r="C9404" s="9" t="s">
        <v>50</v>
      </c>
      <c r="D9404" s="14" t="s">
        <v>22</v>
      </c>
      <c r="E9404" s="9" t="s">
        <v>46856</v>
      </c>
      <c r="F9404" s="9" t="s">
        <v>46857</v>
      </c>
      <c r="G9404" s="14" t="s">
        <v>25</v>
      </c>
      <c r="H9404" s="14" t="s">
        <v>22</v>
      </c>
      <c r="I9404" s="14" t="s">
        <v>384</v>
      </c>
      <c r="J9404" s="14" t="s">
        <v>27</v>
      </c>
      <c r="K9404" s="14" t="s">
        <v>28</v>
      </c>
      <c r="L9404" s="14" t="s">
        <v>43</v>
      </c>
      <c r="M9404" s="9" t="s">
        <v>30</v>
      </c>
      <c r="N9404" s="9" t="s">
        <v>31</v>
      </c>
      <c r="O9404" s="14" t="s">
        <v>32</v>
      </c>
      <c r="P9404" s="14" t="s">
        <v>22</v>
      </c>
      <c r="Q9404" s="14" t="s">
        <v>46858</v>
      </c>
      <c r="R9404" s="14" t="s">
        <v>56</v>
      </c>
      <c r="S9404" s="9" t="s">
        <v>46859</v>
      </c>
      <c r="T9404" s="9" t="s">
        <v>22</v>
      </c>
    </row>
    <row r="9405" customHeight="1" spans="1:20">
      <c r="A9405" s="10">
        <v>45222</v>
      </c>
      <c r="B9405" s="9" t="s">
        <v>46860</v>
      </c>
      <c r="C9405" s="9" t="s">
        <v>204</v>
      </c>
      <c r="D9405" s="14" t="s">
        <v>22</v>
      </c>
      <c r="E9405" s="9" t="s">
        <v>46861</v>
      </c>
      <c r="F9405" s="9" t="s">
        <v>46862</v>
      </c>
      <c r="G9405" s="14" t="s">
        <v>41</v>
      </c>
      <c r="H9405" s="14" t="s">
        <v>22</v>
      </c>
      <c r="I9405" s="14" t="s">
        <v>175</v>
      </c>
      <c r="J9405" s="14" t="s">
        <v>27</v>
      </c>
      <c r="K9405" s="14" t="s">
        <v>28</v>
      </c>
      <c r="L9405" s="14" t="s">
        <v>43</v>
      </c>
      <c r="M9405" s="9" t="s">
        <v>44</v>
      </c>
      <c r="N9405" s="9" t="s">
        <v>208</v>
      </c>
      <c r="O9405" s="14" t="s">
        <v>32</v>
      </c>
      <c r="P9405" s="14" t="s">
        <v>22</v>
      </c>
      <c r="Q9405" s="14" t="s">
        <v>46863</v>
      </c>
      <c r="R9405" s="14" t="s">
        <v>56</v>
      </c>
      <c r="S9405" s="9" t="s">
        <v>46864</v>
      </c>
      <c r="T9405" s="9" t="s">
        <v>22</v>
      </c>
    </row>
    <row r="9406" customHeight="1" spans="1:20">
      <c r="A9406" s="10">
        <v>45224</v>
      </c>
      <c r="B9406" s="9" t="s">
        <v>46865</v>
      </c>
      <c r="C9406" s="9" t="s">
        <v>50</v>
      </c>
      <c r="D9406" s="14" t="s">
        <v>22</v>
      </c>
      <c r="E9406" s="9" t="s">
        <v>46866</v>
      </c>
      <c r="F9406" s="9" t="s">
        <v>46867</v>
      </c>
      <c r="G9406" s="14" t="s">
        <v>53</v>
      </c>
      <c r="H9406" s="14" t="s">
        <v>22</v>
      </c>
      <c r="I9406" s="14" t="s">
        <v>207</v>
      </c>
      <c r="J9406" s="14" t="s">
        <v>27</v>
      </c>
      <c r="K9406" s="14" t="s">
        <v>28</v>
      </c>
      <c r="L9406" s="14" t="s">
        <v>43</v>
      </c>
      <c r="M9406" s="9" t="s">
        <v>30</v>
      </c>
      <c r="N9406" s="9" t="s">
        <v>31</v>
      </c>
      <c r="O9406" s="14" t="s">
        <v>32</v>
      </c>
      <c r="P9406" s="14" t="s">
        <v>22</v>
      </c>
      <c r="Q9406" s="14" t="s">
        <v>46868</v>
      </c>
      <c r="R9406" s="14" t="s">
        <v>56</v>
      </c>
      <c r="S9406" s="9" t="s">
        <v>46869</v>
      </c>
      <c r="T9406" s="9" t="s">
        <v>22</v>
      </c>
    </row>
    <row r="9407" customHeight="1" spans="1:20">
      <c r="A9407" s="10">
        <v>45222</v>
      </c>
      <c r="B9407" s="9" t="s">
        <v>46870</v>
      </c>
      <c r="C9407" s="9" t="s">
        <v>204</v>
      </c>
      <c r="D9407" s="14" t="s">
        <v>22</v>
      </c>
      <c r="E9407" s="9" t="s">
        <v>46871</v>
      </c>
      <c r="F9407" s="9" t="s">
        <v>46872</v>
      </c>
      <c r="G9407" s="14" t="s">
        <v>130</v>
      </c>
      <c r="H9407" s="14" t="s">
        <v>22</v>
      </c>
      <c r="I9407" s="14" t="s">
        <v>104</v>
      </c>
      <c r="J9407" s="14" t="s">
        <v>27</v>
      </c>
      <c r="K9407" s="14" t="s">
        <v>28</v>
      </c>
      <c r="L9407" s="14" t="s">
        <v>43</v>
      </c>
      <c r="M9407" s="9" t="s">
        <v>30</v>
      </c>
      <c r="N9407" s="9" t="s">
        <v>208</v>
      </c>
      <c r="O9407" s="14" t="s">
        <v>32</v>
      </c>
      <c r="P9407" s="14" t="s">
        <v>22</v>
      </c>
      <c r="Q9407" s="14" t="s">
        <v>46873</v>
      </c>
      <c r="R9407" s="14" t="s">
        <v>56</v>
      </c>
      <c r="S9407" s="9" t="s">
        <v>46874</v>
      </c>
      <c r="T9407" s="9" t="s">
        <v>22</v>
      </c>
    </row>
    <row r="9408" customHeight="1" spans="1:20">
      <c r="A9408" s="10">
        <v>45222</v>
      </c>
      <c r="B9408" s="9" t="s">
        <v>46875</v>
      </c>
      <c r="C9408" s="9" t="s">
        <v>50</v>
      </c>
      <c r="D9408" s="14" t="s">
        <v>22</v>
      </c>
      <c r="E9408" s="9" t="s">
        <v>46876</v>
      </c>
      <c r="F9408" s="9" t="s">
        <v>46877</v>
      </c>
      <c r="G9408" s="14" t="s">
        <v>41</v>
      </c>
      <c r="H9408" s="14" t="s">
        <v>22</v>
      </c>
      <c r="I9408" s="14" t="s">
        <v>162</v>
      </c>
      <c r="J9408" s="14" t="s">
        <v>27</v>
      </c>
      <c r="K9408" s="14" t="s">
        <v>28</v>
      </c>
      <c r="L9408" s="14" t="s">
        <v>43</v>
      </c>
      <c r="M9408" s="9" t="s">
        <v>30</v>
      </c>
      <c r="N9408" s="9" t="s">
        <v>31</v>
      </c>
      <c r="O9408" s="14" t="s">
        <v>32</v>
      </c>
      <c r="P9408" s="14" t="s">
        <v>22</v>
      </c>
      <c r="Q9408" s="14" t="s">
        <v>46878</v>
      </c>
      <c r="R9408" s="14" t="s">
        <v>56</v>
      </c>
      <c r="S9408" s="9" t="s">
        <v>46879</v>
      </c>
      <c r="T9408" s="9" t="s">
        <v>22</v>
      </c>
    </row>
    <row r="9409" customHeight="1" spans="1:20">
      <c r="A9409" s="10">
        <v>45225</v>
      </c>
      <c r="B9409" s="9" t="s">
        <v>46880</v>
      </c>
      <c r="C9409" s="9" t="s">
        <v>6694</v>
      </c>
      <c r="D9409" s="14" t="s">
        <v>22</v>
      </c>
      <c r="E9409" s="9" t="s">
        <v>46881</v>
      </c>
      <c r="F9409" s="9" t="s">
        <v>46882</v>
      </c>
      <c r="G9409" s="14" t="s">
        <v>53</v>
      </c>
      <c r="H9409" s="14" t="s">
        <v>22</v>
      </c>
      <c r="I9409" s="14" t="s">
        <v>26</v>
      </c>
      <c r="J9409" s="14" t="s">
        <v>27</v>
      </c>
      <c r="K9409" s="14" t="s">
        <v>76</v>
      </c>
      <c r="L9409" s="14" t="s">
        <v>29</v>
      </c>
      <c r="M9409" s="9" t="s">
        <v>30</v>
      </c>
      <c r="N9409" s="9" t="s">
        <v>31</v>
      </c>
      <c r="O9409" s="14" t="s">
        <v>32</v>
      </c>
      <c r="P9409" s="14" t="s">
        <v>22</v>
      </c>
      <c r="Q9409" s="14" t="s">
        <v>46883</v>
      </c>
      <c r="R9409" s="14" t="s">
        <v>34</v>
      </c>
      <c r="S9409" s="9" t="s">
        <v>46884</v>
      </c>
      <c r="T9409" s="9" t="s">
        <v>22</v>
      </c>
    </row>
    <row r="9410" customHeight="1" spans="1:20">
      <c r="A9410" s="10">
        <v>45223</v>
      </c>
      <c r="B9410" s="15" t="s">
        <v>46885</v>
      </c>
      <c r="C9410" s="15" t="s">
        <v>5663</v>
      </c>
      <c r="D9410" s="16" t="s">
        <v>22</v>
      </c>
      <c r="E9410" s="15" t="s">
        <v>46886</v>
      </c>
      <c r="F9410" s="15" t="s">
        <v>46887</v>
      </c>
      <c r="G9410" s="16" t="s">
        <v>82</v>
      </c>
      <c r="H9410" s="16" t="s">
        <v>22</v>
      </c>
      <c r="I9410" s="16" t="s">
        <v>168</v>
      </c>
      <c r="J9410" s="16" t="s">
        <v>27</v>
      </c>
      <c r="K9410" s="16" t="s">
        <v>28</v>
      </c>
      <c r="L9410" s="16" t="s">
        <v>43</v>
      </c>
      <c r="M9410" s="15" t="s">
        <v>169</v>
      </c>
      <c r="N9410" s="15" t="s">
        <v>5633</v>
      </c>
      <c r="O9410" s="16" t="s">
        <v>32</v>
      </c>
      <c r="P9410" s="16" t="s">
        <v>22</v>
      </c>
      <c r="Q9410" s="16" t="s">
        <v>46888</v>
      </c>
      <c r="R9410" s="16" t="s">
        <v>168</v>
      </c>
      <c r="S9410" s="15" t="s">
        <v>46889</v>
      </c>
      <c r="T9410" s="15" t="s">
        <v>20303</v>
      </c>
    </row>
    <row r="9411" customHeight="1" spans="1:20">
      <c r="A9411" s="10">
        <v>45225</v>
      </c>
      <c r="B9411" s="9" t="s">
        <v>46890</v>
      </c>
      <c r="C9411" s="9" t="s">
        <v>1127</v>
      </c>
      <c r="D9411" s="14" t="s">
        <v>22</v>
      </c>
      <c r="E9411" s="9" t="s">
        <v>46891</v>
      </c>
      <c r="F9411" s="9" t="s">
        <v>46892</v>
      </c>
      <c r="G9411" s="14" t="s">
        <v>41</v>
      </c>
      <c r="H9411" s="14" t="s">
        <v>22</v>
      </c>
      <c r="I9411" s="14" t="s">
        <v>26</v>
      </c>
      <c r="J9411" s="14" t="s">
        <v>27</v>
      </c>
      <c r="K9411" s="14" t="s">
        <v>76</v>
      </c>
      <c r="L9411" s="14" t="s">
        <v>29</v>
      </c>
      <c r="M9411" s="9" t="s">
        <v>30</v>
      </c>
      <c r="N9411" s="9" t="s">
        <v>31</v>
      </c>
      <c r="O9411" s="14" t="s">
        <v>32</v>
      </c>
      <c r="P9411" s="14" t="s">
        <v>22</v>
      </c>
      <c r="Q9411" s="14" t="s">
        <v>46893</v>
      </c>
      <c r="R9411" s="14" t="s">
        <v>34</v>
      </c>
      <c r="S9411" s="9" t="s">
        <v>46894</v>
      </c>
      <c r="T9411" s="9" t="s">
        <v>22</v>
      </c>
    </row>
    <row r="9412" customHeight="1" spans="1:20">
      <c r="A9412" s="10">
        <v>45225</v>
      </c>
      <c r="B9412" s="9" t="s">
        <v>46895</v>
      </c>
      <c r="C9412" s="9" t="s">
        <v>38</v>
      </c>
      <c r="D9412" s="14" t="s">
        <v>22</v>
      </c>
      <c r="E9412" s="9" t="s">
        <v>46896</v>
      </c>
      <c r="F9412" s="9" t="s">
        <v>23646</v>
      </c>
      <c r="G9412" s="14" t="s">
        <v>247</v>
      </c>
      <c r="H9412" s="14" t="s">
        <v>22</v>
      </c>
      <c r="I9412" s="14" t="s">
        <v>26</v>
      </c>
      <c r="J9412" s="14" t="s">
        <v>27</v>
      </c>
      <c r="K9412" s="14" t="s">
        <v>76</v>
      </c>
      <c r="L9412" s="14" t="s">
        <v>29</v>
      </c>
      <c r="M9412" s="9" t="s">
        <v>44</v>
      </c>
      <c r="N9412" s="9" t="s">
        <v>31</v>
      </c>
      <c r="O9412" s="14" t="s">
        <v>32</v>
      </c>
      <c r="P9412" s="14" t="s">
        <v>22</v>
      </c>
      <c r="Q9412" s="14" t="s">
        <v>46897</v>
      </c>
      <c r="R9412" s="14" t="s">
        <v>34</v>
      </c>
      <c r="S9412" s="9" t="s">
        <v>46898</v>
      </c>
      <c r="T9412" s="9" t="s">
        <v>22</v>
      </c>
    </row>
    <row r="9413" customHeight="1" spans="1:20">
      <c r="A9413" s="10">
        <v>45222</v>
      </c>
      <c r="B9413" s="9" t="s">
        <v>46899</v>
      </c>
      <c r="C9413" s="9" t="s">
        <v>204</v>
      </c>
      <c r="D9413" s="14" t="s">
        <v>22</v>
      </c>
      <c r="E9413" s="9" t="s">
        <v>46900</v>
      </c>
      <c r="F9413" s="9" t="s">
        <v>46901</v>
      </c>
      <c r="G9413" s="14" t="s">
        <v>25</v>
      </c>
      <c r="H9413" s="14" t="s">
        <v>22</v>
      </c>
      <c r="I9413" s="14" t="s">
        <v>337</v>
      </c>
      <c r="J9413" s="14" t="s">
        <v>27</v>
      </c>
      <c r="K9413" s="14" t="s">
        <v>28</v>
      </c>
      <c r="L9413" s="14" t="s">
        <v>43</v>
      </c>
      <c r="M9413" s="9" t="s">
        <v>44</v>
      </c>
      <c r="N9413" s="9" t="s">
        <v>208</v>
      </c>
      <c r="O9413" s="14" t="s">
        <v>32</v>
      </c>
      <c r="P9413" s="14" t="s">
        <v>22</v>
      </c>
      <c r="Q9413" s="14" t="s">
        <v>46902</v>
      </c>
      <c r="R9413" s="14" t="s">
        <v>56</v>
      </c>
      <c r="S9413" s="9" t="s">
        <v>46903</v>
      </c>
      <c r="T9413" s="9" t="s">
        <v>22</v>
      </c>
    </row>
    <row r="9414" customHeight="1" spans="1:20">
      <c r="A9414" s="10">
        <v>45225</v>
      </c>
      <c r="B9414" s="9" t="s">
        <v>46904</v>
      </c>
      <c r="C9414" s="9" t="s">
        <v>3160</v>
      </c>
      <c r="D9414" s="14" t="s">
        <v>22</v>
      </c>
      <c r="E9414" s="9" t="s">
        <v>46905</v>
      </c>
      <c r="F9414" s="9" t="s">
        <v>46906</v>
      </c>
      <c r="G9414" s="14" t="s">
        <v>69</v>
      </c>
      <c r="H9414" s="14" t="s">
        <v>22</v>
      </c>
      <c r="I9414" s="14" t="s">
        <v>26</v>
      </c>
      <c r="J9414" s="14" t="s">
        <v>27</v>
      </c>
      <c r="K9414" s="14" t="s">
        <v>195</v>
      </c>
      <c r="L9414" s="14" t="s">
        <v>29</v>
      </c>
      <c r="M9414" s="9" t="s">
        <v>30</v>
      </c>
      <c r="N9414" s="9" t="s">
        <v>31</v>
      </c>
      <c r="O9414" s="14" t="s">
        <v>32</v>
      </c>
      <c r="P9414" s="14" t="s">
        <v>22</v>
      </c>
      <c r="Q9414" s="14" t="s">
        <v>46907</v>
      </c>
      <c r="R9414" s="14" t="s">
        <v>34</v>
      </c>
      <c r="S9414" s="9" t="s">
        <v>46908</v>
      </c>
      <c r="T9414" s="9" t="s">
        <v>22</v>
      </c>
    </row>
    <row r="9415" customHeight="1" spans="1:20">
      <c r="A9415" s="10">
        <v>45222</v>
      </c>
      <c r="B9415" s="9" t="s">
        <v>46909</v>
      </c>
      <c r="C9415" s="9" t="s">
        <v>817</v>
      </c>
      <c r="D9415" s="14" t="s">
        <v>22</v>
      </c>
      <c r="E9415" s="9" t="s">
        <v>46910</v>
      </c>
      <c r="F9415" s="9" t="s">
        <v>46911</v>
      </c>
      <c r="G9415" s="14" t="s">
        <v>25</v>
      </c>
      <c r="H9415" s="14" t="s">
        <v>22</v>
      </c>
      <c r="I9415" s="14" t="s">
        <v>54</v>
      </c>
      <c r="J9415" s="14" t="s">
        <v>27</v>
      </c>
      <c r="K9415" s="14" t="s">
        <v>28</v>
      </c>
      <c r="L9415" s="14" t="s">
        <v>43</v>
      </c>
      <c r="M9415" s="9" t="s">
        <v>44</v>
      </c>
      <c r="N9415" s="9" t="s">
        <v>31</v>
      </c>
      <c r="O9415" s="14" t="s">
        <v>32</v>
      </c>
      <c r="P9415" s="14" t="s">
        <v>22</v>
      </c>
      <c r="Q9415" s="14" t="s">
        <v>46912</v>
      </c>
      <c r="R9415" s="14" t="s">
        <v>46</v>
      </c>
      <c r="S9415" s="9" t="s">
        <v>46913</v>
      </c>
      <c r="T9415" s="9" t="s">
        <v>46914</v>
      </c>
    </row>
    <row r="9416" customHeight="1" spans="1:20">
      <c r="A9416" s="10">
        <v>45223</v>
      </c>
      <c r="B9416" s="15" t="s">
        <v>46915</v>
      </c>
      <c r="C9416" s="15" t="s">
        <v>5879</v>
      </c>
      <c r="D9416" s="16" t="s">
        <v>22</v>
      </c>
      <c r="E9416" s="15" t="s">
        <v>46916</v>
      </c>
      <c r="F9416" s="15" t="s">
        <v>46917</v>
      </c>
      <c r="G9416" s="16" t="s">
        <v>82</v>
      </c>
      <c r="H9416" s="16" t="s">
        <v>22</v>
      </c>
      <c r="I9416" s="16" t="s">
        <v>5737</v>
      </c>
      <c r="J9416" s="16" t="s">
        <v>27</v>
      </c>
      <c r="K9416" s="16" t="s">
        <v>28</v>
      </c>
      <c r="L9416" s="16" t="s">
        <v>43</v>
      </c>
      <c r="M9416" s="15" t="s">
        <v>169</v>
      </c>
      <c r="N9416" s="15" t="s">
        <v>5633</v>
      </c>
      <c r="O9416" s="16" t="s">
        <v>32</v>
      </c>
      <c r="P9416" s="16" t="s">
        <v>22</v>
      </c>
      <c r="Q9416" s="16" t="s">
        <v>46918</v>
      </c>
      <c r="R9416" s="16" t="s">
        <v>168</v>
      </c>
      <c r="S9416" s="15" t="s">
        <v>46919</v>
      </c>
      <c r="T9416" s="15" t="s">
        <v>5655</v>
      </c>
    </row>
    <row r="9417" customHeight="1" spans="1:20">
      <c r="A9417" s="10">
        <v>45224</v>
      </c>
      <c r="B9417" s="9" t="s">
        <v>46920</v>
      </c>
      <c r="C9417" s="9" t="s">
        <v>817</v>
      </c>
      <c r="D9417" s="14" t="s">
        <v>22</v>
      </c>
      <c r="E9417" s="9" t="s">
        <v>46921</v>
      </c>
      <c r="F9417" s="9" t="s">
        <v>46922</v>
      </c>
      <c r="G9417" s="14" t="s">
        <v>41</v>
      </c>
      <c r="H9417" s="14" t="s">
        <v>22</v>
      </c>
      <c r="I9417" s="14" t="s">
        <v>26</v>
      </c>
      <c r="J9417" s="14" t="s">
        <v>27</v>
      </c>
      <c r="K9417" s="14" t="s">
        <v>76</v>
      </c>
      <c r="L9417" s="14" t="s">
        <v>29</v>
      </c>
      <c r="M9417" s="9" t="s">
        <v>30</v>
      </c>
      <c r="N9417" s="9" t="s">
        <v>31</v>
      </c>
      <c r="O9417" s="14" t="s">
        <v>32</v>
      </c>
      <c r="P9417" s="14" t="s">
        <v>22</v>
      </c>
      <c r="Q9417" s="14" t="s">
        <v>46923</v>
      </c>
      <c r="R9417" s="14" t="s">
        <v>34</v>
      </c>
      <c r="S9417" s="9" t="s">
        <v>46924</v>
      </c>
      <c r="T9417" s="9" t="s">
        <v>46925</v>
      </c>
    </row>
    <row r="9418" customHeight="1" spans="1:20">
      <c r="A9418" s="10">
        <v>45225</v>
      </c>
      <c r="B9418" s="9" t="s">
        <v>46926</v>
      </c>
      <c r="C9418" s="9" t="s">
        <v>191</v>
      </c>
      <c r="D9418" s="14" t="s">
        <v>22</v>
      </c>
      <c r="E9418" s="9" t="s">
        <v>46927</v>
      </c>
      <c r="F9418" s="9" t="s">
        <v>44392</v>
      </c>
      <c r="G9418" s="14" t="s">
        <v>62</v>
      </c>
      <c r="H9418" s="14" t="s">
        <v>22</v>
      </c>
      <c r="I9418" s="14" t="s">
        <v>26</v>
      </c>
      <c r="J9418" s="14" t="s">
        <v>27</v>
      </c>
      <c r="K9418" s="14" t="s">
        <v>195</v>
      </c>
      <c r="L9418" s="14" t="s">
        <v>29</v>
      </c>
      <c r="M9418" s="9" t="s">
        <v>44</v>
      </c>
      <c r="N9418" s="9" t="s">
        <v>31</v>
      </c>
      <c r="O9418" s="14" t="s">
        <v>32</v>
      </c>
      <c r="P9418" s="14" t="s">
        <v>22</v>
      </c>
      <c r="Q9418" s="14" t="s">
        <v>46928</v>
      </c>
      <c r="R9418" s="14" t="s">
        <v>34</v>
      </c>
      <c r="S9418" s="9" t="s">
        <v>46929</v>
      </c>
      <c r="T9418" s="9" t="s">
        <v>46930</v>
      </c>
    </row>
    <row r="9419" customHeight="1" spans="1:20">
      <c r="A9419" s="10">
        <v>45222</v>
      </c>
      <c r="B9419" s="9" t="s">
        <v>46931</v>
      </c>
      <c r="C9419" s="9" t="s">
        <v>204</v>
      </c>
      <c r="D9419" s="14" t="s">
        <v>22</v>
      </c>
      <c r="E9419" s="9" t="s">
        <v>46932</v>
      </c>
      <c r="F9419" s="9" t="s">
        <v>46933</v>
      </c>
      <c r="G9419" s="14" t="s">
        <v>41</v>
      </c>
      <c r="H9419" s="14" t="s">
        <v>110</v>
      </c>
      <c r="I9419" s="14" t="s">
        <v>131</v>
      </c>
      <c r="J9419" s="14" t="s">
        <v>27</v>
      </c>
      <c r="K9419" s="14" t="s">
        <v>28</v>
      </c>
      <c r="L9419" s="14" t="s">
        <v>43</v>
      </c>
      <c r="M9419" s="9" t="s">
        <v>30</v>
      </c>
      <c r="N9419" s="9" t="s">
        <v>208</v>
      </c>
      <c r="O9419" s="14" t="s">
        <v>32</v>
      </c>
      <c r="P9419" s="14" t="s">
        <v>22</v>
      </c>
      <c r="Q9419" s="14" t="s">
        <v>46934</v>
      </c>
      <c r="R9419" s="14" t="s">
        <v>56</v>
      </c>
      <c r="S9419" s="20" t="s">
        <v>46935</v>
      </c>
      <c r="T9419" s="9" t="s">
        <v>22</v>
      </c>
    </row>
    <row r="9420" customHeight="1" spans="1:20">
      <c r="A9420" s="10">
        <v>45223</v>
      </c>
      <c r="B9420" s="15" t="s">
        <v>46936</v>
      </c>
      <c r="C9420" s="15" t="s">
        <v>204</v>
      </c>
      <c r="D9420" s="16" t="s">
        <v>22</v>
      </c>
      <c r="E9420" s="15" t="s">
        <v>46937</v>
      </c>
      <c r="F9420" s="15" t="s">
        <v>46938</v>
      </c>
      <c r="G9420" s="16" t="s">
        <v>130</v>
      </c>
      <c r="H9420" s="16" t="s">
        <v>22</v>
      </c>
      <c r="I9420" s="16" t="s">
        <v>42</v>
      </c>
      <c r="J9420" s="16" t="s">
        <v>27</v>
      </c>
      <c r="K9420" s="16" t="s">
        <v>28</v>
      </c>
      <c r="L9420" s="16" t="s">
        <v>43</v>
      </c>
      <c r="M9420" s="15" t="s">
        <v>30</v>
      </c>
      <c r="N9420" s="15" t="s">
        <v>208</v>
      </c>
      <c r="O9420" s="16" t="s">
        <v>32</v>
      </c>
      <c r="P9420" s="16" t="s">
        <v>22</v>
      </c>
      <c r="Q9420" s="16" t="s">
        <v>46939</v>
      </c>
      <c r="R9420" s="16" t="s">
        <v>56</v>
      </c>
      <c r="S9420" s="15" t="s">
        <v>46940</v>
      </c>
      <c r="T9420" s="15" t="s">
        <v>22</v>
      </c>
    </row>
    <row r="9421" customHeight="1" spans="1:20">
      <c r="A9421" s="10">
        <v>45223</v>
      </c>
      <c r="B9421" s="15" t="s">
        <v>46941</v>
      </c>
      <c r="C9421" s="15" t="s">
        <v>5644</v>
      </c>
      <c r="D9421" s="16" t="s">
        <v>22</v>
      </c>
      <c r="E9421" s="15" t="s">
        <v>46942</v>
      </c>
      <c r="F9421" s="15" t="s">
        <v>46943</v>
      </c>
      <c r="G9421" s="16" t="s">
        <v>82</v>
      </c>
      <c r="H9421" s="16" t="s">
        <v>22</v>
      </c>
      <c r="I9421" s="16" t="s">
        <v>168</v>
      </c>
      <c r="J9421" s="16" t="s">
        <v>27</v>
      </c>
      <c r="K9421" s="16" t="s">
        <v>195</v>
      </c>
      <c r="L9421" s="16" t="s">
        <v>22</v>
      </c>
      <c r="M9421" s="15" t="s">
        <v>169</v>
      </c>
      <c r="N9421" s="15" t="s">
        <v>5633</v>
      </c>
      <c r="O9421" s="16" t="s">
        <v>32</v>
      </c>
      <c r="P9421" s="16" t="s">
        <v>22</v>
      </c>
      <c r="Q9421" s="16" t="s">
        <v>46944</v>
      </c>
      <c r="R9421" s="16" t="s">
        <v>168</v>
      </c>
      <c r="S9421" s="15" t="s">
        <v>46945</v>
      </c>
      <c r="T9421" s="15" t="s">
        <v>5740</v>
      </c>
    </row>
    <row r="9422" customHeight="1" spans="1:20">
      <c r="A9422" s="10">
        <v>45223</v>
      </c>
      <c r="B9422" s="15" t="s">
        <v>46946</v>
      </c>
      <c r="C9422" s="15" t="s">
        <v>204</v>
      </c>
      <c r="D9422" s="16" t="s">
        <v>22</v>
      </c>
      <c r="E9422" s="15" t="s">
        <v>46947</v>
      </c>
      <c r="F9422" s="15" t="s">
        <v>46948</v>
      </c>
      <c r="G9422" s="16" t="s">
        <v>130</v>
      </c>
      <c r="H9422" s="16" t="s">
        <v>22</v>
      </c>
      <c r="I9422" s="16" t="s">
        <v>149</v>
      </c>
      <c r="J9422" s="16" t="s">
        <v>27</v>
      </c>
      <c r="K9422" s="16" t="s">
        <v>28</v>
      </c>
      <c r="L9422" s="16" t="s">
        <v>43</v>
      </c>
      <c r="M9422" s="15" t="s">
        <v>30</v>
      </c>
      <c r="N9422" s="15" t="s">
        <v>208</v>
      </c>
      <c r="O9422" s="16" t="s">
        <v>32</v>
      </c>
      <c r="P9422" s="16" t="s">
        <v>22</v>
      </c>
      <c r="Q9422" s="16" t="s">
        <v>46949</v>
      </c>
      <c r="R9422" s="16" t="s">
        <v>56</v>
      </c>
      <c r="S9422" s="15" t="s">
        <v>46950</v>
      </c>
      <c r="T9422" s="15" t="s">
        <v>22</v>
      </c>
    </row>
    <row r="9423" customHeight="1" spans="1:20">
      <c r="A9423" s="10">
        <v>45223</v>
      </c>
      <c r="B9423" s="15" t="s">
        <v>46951</v>
      </c>
      <c r="C9423" s="15" t="s">
        <v>5644</v>
      </c>
      <c r="D9423" s="16" t="s">
        <v>22</v>
      </c>
      <c r="E9423" s="15" t="s">
        <v>46952</v>
      </c>
      <c r="F9423" s="15" t="s">
        <v>46953</v>
      </c>
      <c r="G9423" s="16" t="s">
        <v>82</v>
      </c>
      <c r="H9423" s="16" t="s">
        <v>22</v>
      </c>
      <c r="I9423" s="16" t="s">
        <v>168</v>
      </c>
      <c r="J9423" s="16" t="s">
        <v>27</v>
      </c>
      <c r="K9423" s="16" t="s">
        <v>28</v>
      </c>
      <c r="L9423" s="16" t="s">
        <v>43</v>
      </c>
      <c r="M9423" s="15" t="s">
        <v>169</v>
      </c>
      <c r="N9423" s="15" t="s">
        <v>5633</v>
      </c>
      <c r="O9423" s="16" t="s">
        <v>32</v>
      </c>
      <c r="P9423" s="16" t="s">
        <v>22</v>
      </c>
      <c r="Q9423" s="16" t="s">
        <v>46954</v>
      </c>
      <c r="R9423" s="16" t="s">
        <v>168</v>
      </c>
      <c r="S9423" s="15" t="s">
        <v>46955</v>
      </c>
      <c r="T9423" s="15" t="s">
        <v>5649</v>
      </c>
    </row>
    <row r="9424" customHeight="1" spans="1:20">
      <c r="A9424" s="10">
        <v>45223</v>
      </c>
      <c r="B9424" s="15" t="s">
        <v>46956</v>
      </c>
      <c r="C9424" s="15" t="s">
        <v>7801</v>
      </c>
      <c r="D9424" s="16" t="s">
        <v>22</v>
      </c>
      <c r="E9424" s="15" t="s">
        <v>46957</v>
      </c>
      <c r="F9424" s="15" t="s">
        <v>46958</v>
      </c>
      <c r="G9424" s="16" t="s">
        <v>82</v>
      </c>
      <c r="H9424" s="16" t="s">
        <v>110</v>
      </c>
      <c r="I9424" s="16" t="s">
        <v>5632</v>
      </c>
      <c r="J9424" s="16" t="s">
        <v>27</v>
      </c>
      <c r="K9424" s="16" t="s">
        <v>28</v>
      </c>
      <c r="L9424" s="16" t="s">
        <v>43</v>
      </c>
      <c r="M9424" s="15" t="s">
        <v>6026</v>
      </c>
      <c r="N9424" s="15" t="s">
        <v>5633</v>
      </c>
      <c r="O9424" s="16" t="s">
        <v>32</v>
      </c>
      <c r="P9424" s="16" t="s">
        <v>22</v>
      </c>
      <c r="Q9424" s="16" t="s">
        <v>46959</v>
      </c>
      <c r="R9424" s="16" t="s">
        <v>168</v>
      </c>
      <c r="S9424" s="15" t="s">
        <v>46960</v>
      </c>
      <c r="T9424" s="15" t="s">
        <v>5668</v>
      </c>
    </row>
    <row r="9425" customHeight="1" spans="1:20">
      <c r="A9425" s="10">
        <v>45223</v>
      </c>
      <c r="B9425" s="15" t="s">
        <v>46961</v>
      </c>
      <c r="C9425" s="15" t="s">
        <v>5879</v>
      </c>
      <c r="D9425" s="16" t="s">
        <v>22</v>
      </c>
      <c r="E9425" s="15" t="s">
        <v>46962</v>
      </c>
      <c r="F9425" s="15" t="s">
        <v>46963</v>
      </c>
      <c r="G9425" s="16" t="s">
        <v>82</v>
      </c>
      <c r="H9425" s="16" t="s">
        <v>148</v>
      </c>
      <c r="I9425" s="16" t="s">
        <v>5737</v>
      </c>
      <c r="J9425" s="16" t="s">
        <v>27</v>
      </c>
      <c r="K9425" s="16" t="s">
        <v>28</v>
      </c>
      <c r="L9425" s="16" t="s">
        <v>43</v>
      </c>
      <c r="M9425" s="15" t="s">
        <v>169</v>
      </c>
      <c r="N9425" s="15" t="s">
        <v>5633</v>
      </c>
      <c r="O9425" s="16" t="s">
        <v>32</v>
      </c>
      <c r="P9425" s="16" t="s">
        <v>22</v>
      </c>
      <c r="Q9425" s="16" t="s">
        <v>46964</v>
      </c>
      <c r="R9425" s="16" t="s">
        <v>168</v>
      </c>
      <c r="S9425" s="15" t="s">
        <v>46965</v>
      </c>
      <c r="T9425" s="15" t="s">
        <v>5655</v>
      </c>
    </row>
    <row r="9426" customHeight="1" spans="1:20">
      <c r="A9426" s="10">
        <v>45223</v>
      </c>
      <c r="B9426" s="15" t="s">
        <v>46966</v>
      </c>
      <c r="C9426" s="15" t="s">
        <v>5644</v>
      </c>
      <c r="D9426" s="16" t="s">
        <v>22</v>
      </c>
      <c r="E9426" s="15" t="s">
        <v>46967</v>
      </c>
      <c r="F9426" s="15" t="s">
        <v>46968</v>
      </c>
      <c r="G9426" s="16" t="s">
        <v>82</v>
      </c>
      <c r="H9426" s="16" t="s">
        <v>110</v>
      </c>
      <c r="I9426" s="16" t="s">
        <v>412</v>
      </c>
      <c r="J9426" s="16" t="s">
        <v>27</v>
      </c>
      <c r="K9426" s="16" t="s">
        <v>28</v>
      </c>
      <c r="L9426" s="16" t="s">
        <v>43</v>
      </c>
      <c r="M9426" s="15" t="s">
        <v>169</v>
      </c>
      <c r="N9426" s="15" t="s">
        <v>5633</v>
      </c>
      <c r="O9426" s="16" t="s">
        <v>32</v>
      </c>
      <c r="P9426" s="16" t="s">
        <v>22</v>
      </c>
      <c r="Q9426" s="16" t="s">
        <v>46969</v>
      </c>
      <c r="R9426" s="16" t="s">
        <v>168</v>
      </c>
      <c r="S9426" s="15" t="s">
        <v>46970</v>
      </c>
      <c r="T9426" s="15" t="s">
        <v>5655</v>
      </c>
    </row>
    <row r="9427" customHeight="1" spans="1:20">
      <c r="A9427" s="10">
        <v>45224</v>
      </c>
      <c r="B9427" s="9" t="s">
        <v>46971</v>
      </c>
      <c r="C9427" s="9" t="s">
        <v>393</v>
      </c>
      <c r="D9427" s="14" t="s">
        <v>22</v>
      </c>
      <c r="E9427" s="9" t="s">
        <v>46972</v>
      </c>
      <c r="F9427" s="9" t="s">
        <v>46973</v>
      </c>
      <c r="G9427" s="14" t="s">
        <v>25</v>
      </c>
      <c r="H9427" s="14" t="s">
        <v>22</v>
      </c>
      <c r="I9427" s="14" t="s">
        <v>26</v>
      </c>
      <c r="J9427" s="14" t="s">
        <v>27</v>
      </c>
      <c r="K9427" s="14" t="s">
        <v>76</v>
      </c>
      <c r="L9427" s="14" t="s">
        <v>29</v>
      </c>
      <c r="M9427" s="9" t="s">
        <v>30</v>
      </c>
      <c r="N9427" s="9" t="s">
        <v>31</v>
      </c>
      <c r="O9427" s="14" t="s">
        <v>32</v>
      </c>
      <c r="P9427" s="14" t="s">
        <v>22</v>
      </c>
      <c r="Q9427" s="14" t="s">
        <v>46974</v>
      </c>
      <c r="R9427" s="14" t="s">
        <v>34</v>
      </c>
      <c r="S9427" s="9" t="s">
        <v>46975</v>
      </c>
      <c r="T9427" s="9" t="s">
        <v>46976</v>
      </c>
    </row>
    <row r="9428" customHeight="1" spans="1:20">
      <c r="A9428" s="10">
        <v>45225</v>
      </c>
      <c r="B9428" s="9" t="s">
        <v>46977</v>
      </c>
      <c r="C9428" s="9" t="s">
        <v>5035</v>
      </c>
      <c r="D9428" s="14" t="s">
        <v>22</v>
      </c>
      <c r="E9428" s="9" t="s">
        <v>46978</v>
      </c>
      <c r="F9428" s="9" t="s">
        <v>46979</v>
      </c>
      <c r="G9428" s="14" t="s">
        <v>25</v>
      </c>
      <c r="H9428" s="14" t="s">
        <v>22</v>
      </c>
      <c r="I9428" s="14" t="s">
        <v>26</v>
      </c>
      <c r="J9428" s="14" t="s">
        <v>27</v>
      </c>
      <c r="K9428" s="14" t="s">
        <v>76</v>
      </c>
      <c r="L9428" s="14" t="s">
        <v>29</v>
      </c>
      <c r="M9428" s="9" t="s">
        <v>30</v>
      </c>
      <c r="N9428" s="9" t="s">
        <v>31</v>
      </c>
      <c r="O9428" s="14" t="s">
        <v>32</v>
      </c>
      <c r="P9428" s="14" t="s">
        <v>22</v>
      </c>
      <c r="Q9428" s="14" t="s">
        <v>46980</v>
      </c>
      <c r="R9428" s="14" t="s">
        <v>34</v>
      </c>
      <c r="S9428" s="9" t="s">
        <v>46981</v>
      </c>
      <c r="T9428" s="9" t="s">
        <v>46982</v>
      </c>
    </row>
    <row r="9429" customHeight="1" spans="1:20">
      <c r="A9429" s="10">
        <v>45225</v>
      </c>
      <c r="B9429" s="9" t="s">
        <v>46983</v>
      </c>
      <c r="C9429" s="9" t="s">
        <v>204</v>
      </c>
      <c r="D9429" s="14" t="s">
        <v>22</v>
      </c>
      <c r="E9429" s="9" t="s">
        <v>46984</v>
      </c>
      <c r="F9429" s="9" t="s">
        <v>46985</v>
      </c>
      <c r="G9429" s="14" t="s">
        <v>130</v>
      </c>
      <c r="H9429" s="14" t="s">
        <v>137</v>
      </c>
      <c r="I9429" s="14" t="s">
        <v>117</v>
      </c>
      <c r="J9429" s="14" t="s">
        <v>27</v>
      </c>
      <c r="K9429" s="14" t="s">
        <v>28</v>
      </c>
      <c r="L9429" s="14" t="s">
        <v>43</v>
      </c>
      <c r="M9429" s="9" t="s">
        <v>30</v>
      </c>
      <c r="N9429" s="9" t="s">
        <v>208</v>
      </c>
      <c r="O9429" s="14" t="s">
        <v>32</v>
      </c>
      <c r="P9429" s="14" t="s">
        <v>22</v>
      </c>
      <c r="Q9429" s="14" t="s">
        <v>46986</v>
      </c>
      <c r="R9429" s="14" t="s">
        <v>56</v>
      </c>
      <c r="S9429" s="9" t="s">
        <v>46987</v>
      </c>
      <c r="T9429" s="9" t="s">
        <v>22</v>
      </c>
    </row>
    <row r="9430" customHeight="1" spans="1:20">
      <c r="A9430" s="10">
        <v>45225</v>
      </c>
      <c r="B9430" s="9" t="s">
        <v>46988</v>
      </c>
      <c r="C9430" s="9" t="s">
        <v>7320</v>
      </c>
      <c r="D9430" s="14" t="s">
        <v>22</v>
      </c>
      <c r="E9430" s="9" t="s">
        <v>46989</v>
      </c>
      <c r="F9430" s="9" t="s">
        <v>46990</v>
      </c>
      <c r="G9430" s="14" t="s">
        <v>25</v>
      </c>
      <c r="H9430" s="14" t="s">
        <v>110</v>
      </c>
      <c r="I9430" s="14" t="s">
        <v>26</v>
      </c>
      <c r="J9430" s="14" t="s">
        <v>27</v>
      </c>
      <c r="K9430" s="14" t="s">
        <v>76</v>
      </c>
      <c r="L9430" s="14" t="s">
        <v>29</v>
      </c>
      <c r="M9430" s="9" t="s">
        <v>30</v>
      </c>
      <c r="N9430" s="9" t="s">
        <v>31</v>
      </c>
      <c r="O9430" s="14" t="s">
        <v>32</v>
      </c>
      <c r="P9430" s="14" t="s">
        <v>22</v>
      </c>
      <c r="Q9430" s="14" t="s">
        <v>46991</v>
      </c>
      <c r="R9430" s="14" t="s">
        <v>34</v>
      </c>
      <c r="S9430" s="9" t="s">
        <v>46992</v>
      </c>
      <c r="T9430" s="9" t="s">
        <v>46993</v>
      </c>
    </row>
    <row r="9431" customHeight="1" spans="1:20">
      <c r="A9431" s="10">
        <v>45223</v>
      </c>
      <c r="B9431" s="15" t="s">
        <v>46994</v>
      </c>
      <c r="C9431" s="15" t="s">
        <v>5056</v>
      </c>
      <c r="D9431" s="16" t="s">
        <v>22</v>
      </c>
      <c r="E9431" s="15" t="s">
        <v>46995</v>
      </c>
      <c r="F9431" s="15" t="s">
        <v>12227</v>
      </c>
      <c r="G9431" s="16" t="s">
        <v>336</v>
      </c>
      <c r="H9431" s="16" t="s">
        <v>22</v>
      </c>
      <c r="I9431" s="16" t="s">
        <v>63</v>
      </c>
      <c r="J9431" s="16" t="s">
        <v>27</v>
      </c>
      <c r="K9431" s="16" t="s">
        <v>28</v>
      </c>
      <c r="L9431" s="16" t="s">
        <v>43</v>
      </c>
      <c r="M9431" s="15" t="s">
        <v>30</v>
      </c>
      <c r="N9431" s="15" t="s">
        <v>31</v>
      </c>
      <c r="O9431" s="16" t="s">
        <v>32</v>
      </c>
      <c r="P9431" s="16" t="s">
        <v>22</v>
      </c>
      <c r="Q9431" s="16" t="s">
        <v>46996</v>
      </c>
      <c r="R9431" s="16" t="s">
        <v>46</v>
      </c>
      <c r="S9431" s="15" t="s">
        <v>46997</v>
      </c>
      <c r="T9431" s="15" t="s">
        <v>46998</v>
      </c>
    </row>
    <row r="9432" customHeight="1" spans="1:20">
      <c r="A9432" s="10">
        <v>45222</v>
      </c>
      <c r="B9432" s="9" t="s">
        <v>46999</v>
      </c>
      <c r="C9432" s="9" t="s">
        <v>204</v>
      </c>
      <c r="D9432" s="14" t="s">
        <v>22</v>
      </c>
      <c r="E9432" s="9" t="s">
        <v>47000</v>
      </c>
      <c r="F9432" s="9" t="s">
        <v>47001</v>
      </c>
      <c r="G9432" s="14" t="s">
        <v>53</v>
      </c>
      <c r="H9432" s="14" t="s">
        <v>22</v>
      </c>
      <c r="I9432" s="14" t="s">
        <v>124</v>
      </c>
      <c r="J9432" s="14" t="s">
        <v>27</v>
      </c>
      <c r="K9432" s="14" t="s">
        <v>28</v>
      </c>
      <c r="L9432" s="14" t="s">
        <v>43</v>
      </c>
      <c r="M9432" s="9" t="s">
        <v>44</v>
      </c>
      <c r="N9432" s="9" t="s">
        <v>208</v>
      </c>
      <c r="O9432" s="14" t="s">
        <v>32</v>
      </c>
      <c r="P9432" s="14" t="s">
        <v>22</v>
      </c>
      <c r="Q9432" s="14" t="s">
        <v>47002</v>
      </c>
      <c r="R9432" s="14" t="s">
        <v>56</v>
      </c>
      <c r="S9432" s="9" t="s">
        <v>47003</v>
      </c>
      <c r="T9432" s="9" t="s">
        <v>22</v>
      </c>
    </row>
    <row r="9433" customHeight="1" spans="1:20">
      <c r="A9433" s="10">
        <v>45222</v>
      </c>
      <c r="B9433" s="9" t="s">
        <v>47004</v>
      </c>
      <c r="C9433" s="9" t="s">
        <v>79</v>
      </c>
      <c r="D9433" s="14" t="s">
        <v>22</v>
      </c>
      <c r="E9433" s="9" t="s">
        <v>43603</v>
      </c>
      <c r="F9433" s="9" t="s">
        <v>43604</v>
      </c>
      <c r="G9433" s="14" t="s">
        <v>22</v>
      </c>
      <c r="H9433" s="14" t="s">
        <v>22</v>
      </c>
      <c r="I9433" s="14" t="s">
        <v>26</v>
      </c>
      <c r="J9433" s="14" t="s">
        <v>27</v>
      </c>
      <c r="K9433" s="14" t="s">
        <v>28</v>
      </c>
      <c r="L9433" s="14" t="s">
        <v>43</v>
      </c>
      <c r="M9433" s="9" t="s">
        <v>30</v>
      </c>
      <c r="N9433" s="9" t="s">
        <v>31</v>
      </c>
      <c r="O9433" s="14" t="s">
        <v>32</v>
      </c>
      <c r="P9433" s="14" t="s">
        <v>22</v>
      </c>
      <c r="Q9433" s="14" t="s">
        <v>47005</v>
      </c>
      <c r="R9433" s="14" t="s">
        <v>34</v>
      </c>
      <c r="S9433" s="9" t="s">
        <v>47006</v>
      </c>
      <c r="T9433" s="9" t="s">
        <v>47007</v>
      </c>
    </row>
    <row r="9434" customHeight="1" spans="1:20">
      <c r="A9434" s="10">
        <v>45223</v>
      </c>
      <c r="B9434" s="15" t="s">
        <v>47008</v>
      </c>
      <c r="C9434" s="15" t="s">
        <v>6126</v>
      </c>
      <c r="D9434" s="16" t="s">
        <v>22</v>
      </c>
      <c r="E9434" s="15" t="s">
        <v>47009</v>
      </c>
      <c r="F9434" s="15" t="s">
        <v>47010</v>
      </c>
      <c r="G9434" s="16" t="s">
        <v>82</v>
      </c>
      <c r="H9434" s="16" t="s">
        <v>22</v>
      </c>
      <c r="I9434" s="16" t="s">
        <v>131</v>
      </c>
      <c r="J9434" s="16" t="s">
        <v>27</v>
      </c>
      <c r="K9434" s="16" t="s">
        <v>28</v>
      </c>
      <c r="L9434" s="16" t="s">
        <v>43</v>
      </c>
      <c r="M9434" s="15" t="s">
        <v>30</v>
      </c>
      <c r="N9434" s="15" t="s">
        <v>743</v>
      </c>
      <c r="O9434" s="16" t="s">
        <v>32</v>
      </c>
      <c r="P9434" s="16" t="s">
        <v>22</v>
      </c>
      <c r="Q9434" s="16" t="s">
        <v>47011</v>
      </c>
      <c r="R9434" s="16" t="s">
        <v>46</v>
      </c>
      <c r="S9434" s="15" t="s">
        <v>47012</v>
      </c>
      <c r="T9434" s="15" t="s">
        <v>46772</v>
      </c>
    </row>
    <row r="9435" customHeight="1" spans="1:20">
      <c r="A9435" s="10">
        <v>45224</v>
      </c>
      <c r="B9435" s="9" t="s">
        <v>47013</v>
      </c>
      <c r="C9435" s="9" t="s">
        <v>204</v>
      </c>
      <c r="D9435" s="14" t="s">
        <v>22</v>
      </c>
      <c r="E9435" s="9" t="s">
        <v>47014</v>
      </c>
      <c r="F9435" s="9" t="s">
        <v>47015</v>
      </c>
      <c r="G9435" s="14" t="s">
        <v>62</v>
      </c>
      <c r="H9435" s="14" t="s">
        <v>148</v>
      </c>
      <c r="I9435" s="14" t="s">
        <v>42</v>
      </c>
      <c r="J9435" s="14" t="s">
        <v>27</v>
      </c>
      <c r="K9435" s="14" t="s">
        <v>28</v>
      </c>
      <c r="L9435" s="14" t="s">
        <v>43</v>
      </c>
      <c r="M9435" s="9" t="s">
        <v>30</v>
      </c>
      <c r="N9435" s="9" t="s">
        <v>208</v>
      </c>
      <c r="O9435" s="14" t="s">
        <v>32</v>
      </c>
      <c r="P9435" s="14" t="s">
        <v>22</v>
      </c>
      <c r="Q9435" s="14" t="s">
        <v>47016</v>
      </c>
      <c r="R9435" s="14" t="s">
        <v>56</v>
      </c>
      <c r="S9435" s="9" t="s">
        <v>47017</v>
      </c>
      <c r="T9435" s="9" t="s">
        <v>22</v>
      </c>
    </row>
    <row r="9436" customHeight="1" spans="1:20">
      <c r="A9436" s="10">
        <v>45225</v>
      </c>
      <c r="B9436" s="9" t="s">
        <v>47018</v>
      </c>
      <c r="C9436" s="9" t="s">
        <v>79</v>
      </c>
      <c r="D9436" s="14" t="s">
        <v>22</v>
      </c>
      <c r="E9436" s="9" t="s">
        <v>47019</v>
      </c>
      <c r="F9436" s="9" t="s">
        <v>47020</v>
      </c>
      <c r="G9436" s="14" t="s">
        <v>22</v>
      </c>
      <c r="H9436" s="14" t="s">
        <v>22</v>
      </c>
      <c r="I9436" s="14" t="s">
        <v>26</v>
      </c>
      <c r="J9436" s="14" t="s">
        <v>27</v>
      </c>
      <c r="K9436" s="14" t="s">
        <v>28</v>
      </c>
      <c r="L9436" s="14" t="s">
        <v>43</v>
      </c>
      <c r="M9436" s="9" t="s">
        <v>30</v>
      </c>
      <c r="N9436" s="9" t="s">
        <v>31</v>
      </c>
      <c r="O9436" s="14" t="s">
        <v>32</v>
      </c>
      <c r="P9436" s="14" t="s">
        <v>22</v>
      </c>
      <c r="Q9436" s="14" t="s">
        <v>47021</v>
      </c>
      <c r="R9436" s="14" t="s">
        <v>34</v>
      </c>
      <c r="S9436" s="9" t="s">
        <v>47022</v>
      </c>
      <c r="T9436" s="9" t="s">
        <v>47023</v>
      </c>
    </row>
    <row r="9437" customHeight="1" spans="1:20">
      <c r="A9437" s="10">
        <v>45224</v>
      </c>
      <c r="B9437" s="9" t="s">
        <v>47024</v>
      </c>
      <c r="C9437" s="9" t="s">
        <v>79</v>
      </c>
      <c r="D9437" s="14" t="s">
        <v>22</v>
      </c>
      <c r="E9437" s="9" t="s">
        <v>47025</v>
      </c>
      <c r="F9437" s="9" t="s">
        <v>47026</v>
      </c>
      <c r="G9437" s="14" t="s">
        <v>22</v>
      </c>
      <c r="H9437" s="14" t="s">
        <v>110</v>
      </c>
      <c r="I9437" s="14" t="s">
        <v>26</v>
      </c>
      <c r="J9437" s="14" t="s">
        <v>27</v>
      </c>
      <c r="K9437" s="14" t="s">
        <v>28</v>
      </c>
      <c r="L9437" s="14" t="s">
        <v>43</v>
      </c>
      <c r="M9437" s="9" t="s">
        <v>30</v>
      </c>
      <c r="N9437" s="9" t="s">
        <v>31</v>
      </c>
      <c r="O9437" s="14" t="s">
        <v>32</v>
      </c>
      <c r="P9437" s="14" t="s">
        <v>22</v>
      </c>
      <c r="Q9437" s="14" t="s">
        <v>47027</v>
      </c>
      <c r="R9437" s="14" t="s">
        <v>34</v>
      </c>
      <c r="S9437" s="9" t="s">
        <v>47028</v>
      </c>
      <c r="T9437" s="9" t="s">
        <v>47029</v>
      </c>
    </row>
    <row r="9438" customHeight="1" spans="1:20">
      <c r="A9438" s="10">
        <v>45223</v>
      </c>
      <c r="B9438" s="15" t="s">
        <v>47030</v>
      </c>
      <c r="C9438" s="15" t="s">
        <v>5629</v>
      </c>
      <c r="D9438" s="16" t="s">
        <v>22</v>
      </c>
      <c r="E9438" s="15" t="s">
        <v>47031</v>
      </c>
      <c r="F9438" s="15" t="s">
        <v>47032</v>
      </c>
      <c r="G9438" s="16" t="s">
        <v>82</v>
      </c>
      <c r="H9438" s="16" t="s">
        <v>110</v>
      </c>
      <c r="I9438" s="16" t="s">
        <v>5632</v>
      </c>
      <c r="J9438" s="16" t="s">
        <v>27</v>
      </c>
      <c r="K9438" s="16" t="s">
        <v>28</v>
      </c>
      <c r="L9438" s="16" t="s">
        <v>43</v>
      </c>
      <c r="M9438" s="15" t="s">
        <v>169</v>
      </c>
      <c r="N9438" s="15" t="s">
        <v>5633</v>
      </c>
      <c r="O9438" s="16" t="s">
        <v>32</v>
      </c>
      <c r="P9438" s="16" t="s">
        <v>22</v>
      </c>
      <c r="Q9438" s="16" t="s">
        <v>47033</v>
      </c>
      <c r="R9438" s="16" t="s">
        <v>168</v>
      </c>
      <c r="S9438" s="15" t="s">
        <v>47034</v>
      </c>
      <c r="T9438" s="15" t="s">
        <v>5649</v>
      </c>
    </row>
    <row r="9439" customHeight="1" spans="1:20">
      <c r="A9439" s="10">
        <v>45225</v>
      </c>
      <c r="B9439" s="9" t="s">
        <v>47035</v>
      </c>
      <c r="C9439" s="9" t="s">
        <v>204</v>
      </c>
      <c r="D9439" s="14" t="s">
        <v>22</v>
      </c>
      <c r="E9439" s="9" t="s">
        <v>47036</v>
      </c>
      <c r="F9439" s="9" t="s">
        <v>47037</v>
      </c>
      <c r="G9439" s="14" t="s">
        <v>130</v>
      </c>
      <c r="H9439" s="14" t="s">
        <v>137</v>
      </c>
      <c r="I9439" s="14" t="s">
        <v>448</v>
      </c>
      <c r="J9439" s="14" t="s">
        <v>27</v>
      </c>
      <c r="K9439" s="14" t="s">
        <v>28</v>
      </c>
      <c r="L9439" s="14" t="s">
        <v>43</v>
      </c>
      <c r="M9439" s="9" t="s">
        <v>30</v>
      </c>
      <c r="N9439" s="9" t="s">
        <v>208</v>
      </c>
      <c r="O9439" s="14" t="s">
        <v>32</v>
      </c>
      <c r="P9439" s="14" t="s">
        <v>22</v>
      </c>
      <c r="Q9439" s="14" t="s">
        <v>47038</v>
      </c>
      <c r="R9439" s="14" t="s">
        <v>56</v>
      </c>
      <c r="S9439" s="9" t="s">
        <v>47039</v>
      </c>
      <c r="T9439" s="9" t="s">
        <v>22</v>
      </c>
    </row>
    <row r="9440" customHeight="1" spans="1:20">
      <c r="A9440" s="10">
        <v>45225</v>
      </c>
      <c r="B9440" s="9" t="s">
        <v>47040</v>
      </c>
      <c r="C9440" s="9" t="s">
        <v>204</v>
      </c>
      <c r="D9440" s="14" t="s">
        <v>22</v>
      </c>
      <c r="E9440" s="9" t="s">
        <v>47041</v>
      </c>
      <c r="F9440" s="9" t="s">
        <v>47042</v>
      </c>
      <c r="G9440" s="14" t="s">
        <v>41</v>
      </c>
      <c r="H9440" s="14" t="s">
        <v>96</v>
      </c>
      <c r="I9440" s="14" t="s">
        <v>576</v>
      </c>
      <c r="J9440" s="14" t="s">
        <v>27</v>
      </c>
      <c r="K9440" s="14" t="s">
        <v>28</v>
      </c>
      <c r="L9440" s="14" t="s">
        <v>43</v>
      </c>
      <c r="M9440" s="9" t="s">
        <v>44</v>
      </c>
      <c r="N9440" s="9" t="s">
        <v>208</v>
      </c>
      <c r="O9440" s="14" t="s">
        <v>32</v>
      </c>
      <c r="P9440" s="14" t="s">
        <v>22</v>
      </c>
      <c r="Q9440" s="14" t="s">
        <v>47043</v>
      </c>
      <c r="R9440" s="14" t="s">
        <v>56</v>
      </c>
      <c r="S9440" s="9" t="s">
        <v>47044</v>
      </c>
      <c r="T9440" s="9" t="s">
        <v>22</v>
      </c>
    </row>
    <row r="9441" customHeight="1" spans="1:20">
      <c r="A9441" s="10">
        <v>45222</v>
      </c>
      <c r="B9441" s="9" t="s">
        <v>47045</v>
      </c>
      <c r="C9441" s="9" t="s">
        <v>79</v>
      </c>
      <c r="D9441" s="14" t="s">
        <v>22</v>
      </c>
      <c r="E9441" s="9" t="s">
        <v>47046</v>
      </c>
      <c r="F9441" s="9" t="s">
        <v>47047</v>
      </c>
      <c r="G9441" s="14" t="s">
        <v>22</v>
      </c>
      <c r="H9441" s="14" t="s">
        <v>22</v>
      </c>
      <c r="I9441" s="14" t="s">
        <v>26</v>
      </c>
      <c r="J9441" s="14" t="s">
        <v>27</v>
      </c>
      <c r="K9441" s="14" t="s">
        <v>28</v>
      </c>
      <c r="L9441" s="14" t="s">
        <v>43</v>
      </c>
      <c r="M9441" s="9" t="s">
        <v>30</v>
      </c>
      <c r="N9441" s="9" t="s">
        <v>31</v>
      </c>
      <c r="O9441" s="14" t="s">
        <v>32</v>
      </c>
      <c r="P9441" s="14" t="s">
        <v>22</v>
      </c>
      <c r="Q9441" s="14" t="s">
        <v>47048</v>
      </c>
      <c r="R9441" s="14" t="s">
        <v>34</v>
      </c>
      <c r="S9441" s="9" t="s">
        <v>47049</v>
      </c>
      <c r="T9441" s="9" t="s">
        <v>47050</v>
      </c>
    </row>
    <row r="9442" customHeight="1" spans="1:20">
      <c r="A9442" s="10">
        <v>45225</v>
      </c>
      <c r="B9442" s="9" t="s">
        <v>47051</v>
      </c>
      <c r="C9442" s="9" t="s">
        <v>204</v>
      </c>
      <c r="D9442" s="14" t="s">
        <v>22</v>
      </c>
      <c r="E9442" s="9" t="s">
        <v>47052</v>
      </c>
      <c r="F9442" s="9" t="s">
        <v>47053</v>
      </c>
      <c r="G9442" s="14" t="s">
        <v>53</v>
      </c>
      <c r="H9442" s="14" t="s">
        <v>22</v>
      </c>
      <c r="I9442" s="14" t="s">
        <v>162</v>
      </c>
      <c r="J9442" s="14" t="s">
        <v>27</v>
      </c>
      <c r="K9442" s="14" t="s">
        <v>28</v>
      </c>
      <c r="L9442" s="14" t="s">
        <v>43</v>
      </c>
      <c r="M9442" s="9" t="s">
        <v>30</v>
      </c>
      <c r="N9442" s="9" t="s">
        <v>208</v>
      </c>
      <c r="O9442" s="14" t="s">
        <v>32</v>
      </c>
      <c r="P9442" s="14" t="s">
        <v>22</v>
      </c>
      <c r="Q9442" s="14" t="s">
        <v>47054</v>
      </c>
      <c r="R9442" s="14" t="s">
        <v>56</v>
      </c>
      <c r="S9442" s="9" t="s">
        <v>47055</v>
      </c>
      <c r="T9442" s="9" t="s">
        <v>22</v>
      </c>
    </row>
    <row r="9443" customHeight="1" spans="1:20">
      <c r="A9443" s="10">
        <v>45224</v>
      </c>
      <c r="B9443" s="9" t="s">
        <v>47056</v>
      </c>
      <c r="C9443" s="9" t="s">
        <v>79</v>
      </c>
      <c r="D9443" s="14" t="s">
        <v>22</v>
      </c>
      <c r="E9443" s="9" t="s">
        <v>47057</v>
      </c>
      <c r="F9443" s="9" t="s">
        <v>47058</v>
      </c>
      <c r="G9443" s="14" t="s">
        <v>22</v>
      </c>
      <c r="H9443" s="14" t="s">
        <v>22</v>
      </c>
      <c r="I9443" s="14" t="s">
        <v>26</v>
      </c>
      <c r="J9443" s="14" t="s">
        <v>27</v>
      </c>
      <c r="K9443" s="14" t="s">
        <v>28</v>
      </c>
      <c r="L9443" s="14" t="s">
        <v>43</v>
      </c>
      <c r="M9443" s="9" t="s">
        <v>30</v>
      </c>
      <c r="N9443" s="9" t="s">
        <v>31</v>
      </c>
      <c r="O9443" s="14" t="s">
        <v>32</v>
      </c>
      <c r="P9443" s="14" t="s">
        <v>22</v>
      </c>
      <c r="Q9443" s="14" t="s">
        <v>47059</v>
      </c>
      <c r="R9443" s="14" t="s">
        <v>34</v>
      </c>
      <c r="S9443" s="9" t="s">
        <v>47060</v>
      </c>
      <c r="T9443" s="9" t="s">
        <v>47061</v>
      </c>
    </row>
    <row r="9444" customHeight="1" spans="1:20">
      <c r="A9444" s="10">
        <v>45223</v>
      </c>
      <c r="B9444" s="15" t="s">
        <v>47062</v>
      </c>
      <c r="C9444" s="15" t="s">
        <v>5644</v>
      </c>
      <c r="D9444" s="16" t="s">
        <v>22</v>
      </c>
      <c r="E9444" s="15" t="s">
        <v>47063</v>
      </c>
      <c r="F9444" s="15" t="s">
        <v>47064</v>
      </c>
      <c r="G9444" s="16" t="s">
        <v>82</v>
      </c>
      <c r="H9444" s="16" t="s">
        <v>1452</v>
      </c>
      <c r="I9444" s="16" t="s">
        <v>168</v>
      </c>
      <c r="J9444" s="16" t="s">
        <v>27</v>
      </c>
      <c r="K9444" s="16" t="s">
        <v>28</v>
      </c>
      <c r="L9444" s="16" t="s">
        <v>43</v>
      </c>
      <c r="M9444" s="15" t="s">
        <v>169</v>
      </c>
      <c r="N9444" s="15" t="s">
        <v>5633</v>
      </c>
      <c r="O9444" s="16" t="s">
        <v>32</v>
      </c>
      <c r="P9444" s="16" t="s">
        <v>22</v>
      </c>
      <c r="Q9444" s="16" t="s">
        <v>47065</v>
      </c>
      <c r="R9444" s="16" t="s">
        <v>168</v>
      </c>
      <c r="S9444" s="15" t="s">
        <v>47066</v>
      </c>
      <c r="T9444" s="15" t="s">
        <v>7779</v>
      </c>
    </row>
    <row r="9445" customHeight="1" spans="1:20">
      <c r="A9445" s="10">
        <v>45222</v>
      </c>
      <c r="B9445" s="9" t="s">
        <v>47067</v>
      </c>
      <c r="C9445" s="9" t="s">
        <v>6126</v>
      </c>
      <c r="D9445" s="14" t="s">
        <v>22</v>
      </c>
      <c r="E9445" s="9" t="s">
        <v>47068</v>
      </c>
      <c r="F9445" s="9" t="s">
        <v>47069</v>
      </c>
      <c r="G9445" s="14" t="s">
        <v>53</v>
      </c>
      <c r="H9445" s="14" t="s">
        <v>22</v>
      </c>
      <c r="I9445" s="14" t="s">
        <v>701</v>
      </c>
      <c r="J9445" s="14" t="s">
        <v>27</v>
      </c>
      <c r="K9445" s="14" t="s">
        <v>28</v>
      </c>
      <c r="L9445" s="14" t="s">
        <v>43</v>
      </c>
      <c r="M9445" s="9" t="s">
        <v>44</v>
      </c>
      <c r="N9445" s="9" t="s">
        <v>743</v>
      </c>
      <c r="O9445" s="14" t="s">
        <v>32</v>
      </c>
      <c r="P9445" s="14" t="s">
        <v>22</v>
      </c>
      <c r="Q9445" s="14" t="s">
        <v>47070</v>
      </c>
      <c r="R9445" s="14" t="s">
        <v>46</v>
      </c>
      <c r="S9445" s="9" t="s">
        <v>47071</v>
      </c>
      <c r="T9445" s="9" t="s">
        <v>47072</v>
      </c>
    </row>
    <row r="9446" customHeight="1" spans="1:20">
      <c r="A9446" s="10">
        <v>45225</v>
      </c>
      <c r="B9446" s="9" t="s">
        <v>47073</v>
      </c>
      <c r="C9446" s="9" t="s">
        <v>79</v>
      </c>
      <c r="D9446" s="14" t="s">
        <v>22</v>
      </c>
      <c r="E9446" s="9" t="s">
        <v>47074</v>
      </c>
      <c r="F9446" s="9" t="s">
        <v>47075</v>
      </c>
      <c r="G9446" s="14" t="s">
        <v>22</v>
      </c>
      <c r="H9446" s="14" t="s">
        <v>22</v>
      </c>
      <c r="I9446" s="14" t="s">
        <v>26</v>
      </c>
      <c r="J9446" s="14" t="s">
        <v>27</v>
      </c>
      <c r="K9446" s="14" t="s">
        <v>28</v>
      </c>
      <c r="L9446" s="14" t="s">
        <v>43</v>
      </c>
      <c r="M9446" s="9" t="s">
        <v>30</v>
      </c>
      <c r="N9446" s="9" t="s">
        <v>31</v>
      </c>
      <c r="O9446" s="14" t="s">
        <v>32</v>
      </c>
      <c r="P9446" s="14" t="s">
        <v>22</v>
      </c>
      <c r="Q9446" s="14" t="s">
        <v>47076</v>
      </c>
      <c r="R9446" s="14" t="s">
        <v>34</v>
      </c>
      <c r="S9446" s="9" t="s">
        <v>47077</v>
      </c>
      <c r="T9446" s="9" t="s">
        <v>47078</v>
      </c>
    </row>
    <row r="9447" customHeight="1" spans="1:20">
      <c r="A9447" s="10">
        <v>45223</v>
      </c>
      <c r="B9447" s="15" t="s">
        <v>47079</v>
      </c>
      <c r="C9447" s="15" t="s">
        <v>5629</v>
      </c>
      <c r="D9447" s="16" t="s">
        <v>22</v>
      </c>
      <c r="E9447" s="15" t="s">
        <v>47080</v>
      </c>
      <c r="F9447" s="15" t="s">
        <v>47081</v>
      </c>
      <c r="G9447" s="16" t="s">
        <v>82</v>
      </c>
      <c r="H9447" s="16" t="s">
        <v>22</v>
      </c>
      <c r="I9447" s="16" t="s">
        <v>5632</v>
      </c>
      <c r="J9447" s="16" t="s">
        <v>27</v>
      </c>
      <c r="K9447" s="16" t="s">
        <v>28</v>
      </c>
      <c r="L9447" s="16" t="s">
        <v>43</v>
      </c>
      <c r="M9447" s="15" t="s">
        <v>169</v>
      </c>
      <c r="N9447" s="15" t="s">
        <v>5633</v>
      </c>
      <c r="O9447" s="16" t="s">
        <v>32</v>
      </c>
      <c r="P9447" s="16" t="s">
        <v>22</v>
      </c>
      <c r="Q9447" s="16" t="s">
        <v>47082</v>
      </c>
      <c r="R9447" s="16" t="s">
        <v>168</v>
      </c>
      <c r="S9447" s="15" t="s">
        <v>47083</v>
      </c>
      <c r="T9447" s="15" t="s">
        <v>5723</v>
      </c>
    </row>
    <row r="9448" customHeight="1" spans="1:20">
      <c r="A9448" s="10">
        <v>45224</v>
      </c>
      <c r="B9448" s="9" t="s">
        <v>47084</v>
      </c>
      <c r="C9448" s="9" t="s">
        <v>79</v>
      </c>
      <c r="D9448" s="14" t="s">
        <v>22</v>
      </c>
      <c r="E9448" s="9" t="s">
        <v>47085</v>
      </c>
      <c r="F9448" s="9" t="s">
        <v>47086</v>
      </c>
      <c r="G9448" s="14" t="s">
        <v>22</v>
      </c>
      <c r="H9448" s="14" t="s">
        <v>22</v>
      </c>
      <c r="I9448" s="14" t="s">
        <v>26</v>
      </c>
      <c r="J9448" s="14" t="s">
        <v>27</v>
      </c>
      <c r="K9448" s="14" t="s">
        <v>28</v>
      </c>
      <c r="L9448" s="14" t="s">
        <v>43</v>
      </c>
      <c r="M9448" s="9" t="s">
        <v>30</v>
      </c>
      <c r="N9448" s="9" t="s">
        <v>31</v>
      </c>
      <c r="O9448" s="14" t="s">
        <v>32</v>
      </c>
      <c r="P9448" s="14" t="s">
        <v>22</v>
      </c>
      <c r="Q9448" s="14" t="s">
        <v>47087</v>
      </c>
      <c r="R9448" s="14" t="s">
        <v>34</v>
      </c>
      <c r="S9448" s="9" t="s">
        <v>47088</v>
      </c>
      <c r="T9448" s="9" t="s">
        <v>47089</v>
      </c>
    </row>
    <row r="9449" customHeight="1" spans="1:20">
      <c r="A9449" s="10">
        <v>45223</v>
      </c>
      <c r="B9449" s="15" t="s">
        <v>47090</v>
      </c>
      <c r="C9449" s="15" t="s">
        <v>5644</v>
      </c>
      <c r="D9449" s="16" t="s">
        <v>22</v>
      </c>
      <c r="E9449" s="15" t="s">
        <v>47091</v>
      </c>
      <c r="F9449" s="15" t="s">
        <v>47092</v>
      </c>
      <c r="G9449" s="16" t="s">
        <v>82</v>
      </c>
      <c r="H9449" s="16" t="s">
        <v>3399</v>
      </c>
      <c r="I9449" s="16" t="s">
        <v>168</v>
      </c>
      <c r="J9449" s="16" t="s">
        <v>27</v>
      </c>
      <c r="K9449" s="16" t="s">
        <v>28</v>
      </c>
      <c r="L9449" s="16" t="s">
        <v>43</v>
      </c>
      <c r="M9449" s="15" t="s">
        <v>169</v>
      </c>
      <c r="N9449" s="15" t="s">
        <v>5633</v>
      </c>
      <c r="O9449" s="16" t="s">
        <v>32</v>
      </c>
      <c r="P9449" s="16" t="s">
        <v>22</v>
      </c>
      <c r="Q9449" s="16" t="s">
        <v>47093</v>
      </c>
      <c r="R9449" s="16" t="s">
        <v>168</v>
      </c>
      <c r="S9449" s="15" t="s">
        <v>47094</v>
      </c>
      <c r="T9449" s="15" t="s">
        <v>5723</v>
      </c>
    </row>
    <row r="9450" customHeight="1" spans="1:20">
      <c r="A9450" s="10">
        <v>45224</v>
      </c>
      <c r="B9450" s="9" t="s">
        <v>47095</v>
      </c>
      <c r="C9450" s="9" t="s">
        <v>79</v>
      </c>
      <c r="D9450" s="14" t="s">
        <v>22</v>
      </c>
      <c r="E9450" s="9" t="s">
        <v>47096</v>
      </c>
      <c r="F9450" s="9" t="s">
        <v>47097</v>
      </c>
      <c r="G9450" s="14" t="s">
        <v>22</v>
      </c>
      <c r="H9450" s="14" t="s">
        <v>22</v>
      </c>
      <c r="I9450" s="14" t="s">
        <v>26</v>
      </c>
      <c r="J9450" s="14" t="s">
        <v>27</v>
      </c>
      <c r="K9450" s="14" t="s">
        <v>28</v>
      </c>
      <c r="L9450" s="14" t="s">
        <v>43</v>
      </c>
      <c r="M9450" s="9" t="s">
        <v>30</v>
      </c>
      <c r="N9450" s="9" t="s">
        <v>31</v>
      </c>
      <c r="O9450" s="14" t="s">
        <v>32</v>
      </c>
      <c r="P9450" s="14" t="s">
        <v>22</v>
      </c>
      <c r="Q9450" s="14" t="s">
        <v>47098</v>
      </c>
      <c r="R9450" s="14" t="s">
        <v>34</v>
      </c>
      <c r="S9450" s="9" t="s">
        <v>47099</v>
      </c>
      <c r="T9450" s="9" t="s">
        <v>47100</v>
      </c>
    </row>
    <row r="9451" customHeight="1" spans="1:20">
      <c r="A9451" s="10">
        <v>45223</v>
      </c>
      <c r="B9451" s="15" t="s">
        <v>47101</v>
      </c>
      <c r="C9451" s="15" t="s">
        <v>5629</v>
      </c>
      <c r="D9451" s="16" t="s">
        <v>22</v>
      </c>
      <c r="E9451" s="15" t="s">
        <v>47102</v>
      </c>
      <c r="F9451" s="15" t="s">
        <v>38162</v>
      </c>
      <c r="G9451" s="16" t="s">
        <v>82</v>
      </c>
      <c r="H9451" s="16" t="s">
        <v>110</v>
      </c>
      <c r="I9451" s="16" t="s">
        <v>5632</v>
      </c>
      <c r="J9451" s="16" t="s">
        <v>27</v>
      </c>
      <c r="K9451" s="16" t="s">
        <v>28</v>
      </c>
      <c r="L9451" s="16" t="s">
        <v>43</v>
      </c>
      <c r="M9451" s="15" t="s">
        <v>169</v>
      </c>
      <c r="N9451" s="15" t="s">
        <v>5633</v>
      </c>
      <c r="O9451" s="16" t="s">
        <v>32</v>
      </c>
      <c r="P9451" s="16" t="s">
        <v>22</v>
      </c>
      <c r="Q9451" s="16" t="s">
        <v>47103</v>
      </c>
      <c r="R9451" s="16" t="s">
        <v>46</v>
      </c>
      <c r="S9451" s="15" t="s">
        <v>47104</v>
      </c>
      <c r="T9451" s="15" t="s">
        <v>5661</v>
      </c>
    </row>
    <row r="9452" customHeight="1" spans="1:20">
      <c r="A9452" s="10">
        <v>45222</v>
      </c>
      <c r="B9452" s="9" t="s">
        <v>47105</v>
      </c>
      <c r="C9452" s="9" t="s">
        <v>204</v>
      </c>
      <c r="D9452" s="14" t="s">
        <v>22</v>
      </c>
      <c r="E9452" s="9" t="s">
        <v>44082</v>
      </c>
      <c r="F9452" s="9" t="s">
        <v>44083</v>
      </c>
      <c r="G9452" s="14" t="s">
        <v>25</v>
      </c>
      <c r="H9452" s="14" t="s">
        <v>22</v>
      </c>
      <c r="I9452" s="14" t="s">
        <v>293</v>
      </c>
      <c r="J9452" s="14" t="s">
        <v>27</v>
      </c>
      <c r="K9452" s="14" t="s">
        <v>28</v>
      </c>
      <c r="L9452" s="14" t="s">
        <v>43</v>
      </c>
      <c r="M9452" s="9" t="s">
        <v>44</v>
      </c>
      <c r="N9452" s="9" t="s">
        <v>208</v>
      </c>
      <c r="O9452" s="14" t="s">
        <v>32</v>
      </c>
      <c r="P9452" s="14" t="s">
        <v>22</v>
      </c>
      <c r="Q9452" s="14" t="s">
        <v>47106</v>
      </c>
      <c r="R9452" s="14" t="s">
        <v>56</v>
      </c>
      <c r="S9452" s="9" t="s">
        <v>47107</v>
      </c>
      <c r="T9452" s="9" t="s">
        <v>22</v>
      </c>
    </row>
    <row r="9453" customHeight="1" spans="1:20">
      <c r="A9453" s="10">
        <v>45223</v>
      </c>
      <c r="B9453" s="15" t="s">
        <v>47108</v>
      </c>
      <c r="C9453" s="15" t="s">
        <v>5629</v>
      </c>
      <c r="D9453" s="16" t="s">
        <v>22</v>
      </c>
      <c r="E9453" s="15" t="s">
        <v>47109</v>
      </c>
      <c r="F9453" s="15" t="s">
        <v>47110</v>
      </c>
      <c r="G9453" s="16" t="s">
        <v>82</v>
      </c>
      <c r="H9453" s="16" t="s">
        <v>22</v>
      </c>
      <c r="I9453" s="16" t="s">
        <v>5632</v>
      </c>
      <c r="J9453" s="16" t="s">
        <v>27</v>
      </c>
      <c r="K9453" s="16" t="s">
        <v>28</v>
      </c>
      <c r="L9453" s="16" t="s">
        <v>43</v>
      </c>
      <c r="M9453" s="15" t="s">
        <v>169</v>
      </c>
      <c r="N9453" s="15" t="s">
        <v>5633</v>
      </c>
      <c r="O9453" s="16" t="s">
        <v>32</v>
      </c>
      <c r="P9453" s="16" t="s">
        <v>22</v>
      </c>
      <c r="Q9453" s="16" t="s">
        <v>47111</v>
      </c>
      <c r="R9453" s="16" t="s">
        <v>168</v>
      </c>
      <c r="S9453" s="15" t="s">
        <v>47112</v>
      </c>
      <c r="T9453" s="15" t="s">
        <v>5649</v>
      </c>
    </row>
    <row r="9454" customHeight="1" spans="1:20">
      <c r="A9454" s="10">
        <v>45223</v>
      </c>
      <c r="B9454" s="15" t="s">
        <v>47113</v>
      </c>
      <c r="C9454" s="15" t="s">
        <v>5848</v>
      </c>
      <c r="D9454" s="16" t="s">
        <v>22</v>
      </c>
      <c r="E9454" s="15" t="s">
        <v>47114</v>
      </c>
      <c r="F9454" s="15" t="s">
        <v>47115</v>
      </c>
      <c r="G9454" s="16" t="s">
        <v>82</v>
      </c>
      <c r="H9454" s="16" t="s">
        <v>22</v>
      </c>
      <c r="I9454" s="16" t="s">
        <v>168</v>
      </c>
      <c r="J9454" s="16" t="s">
        <v>27</v>
      </c>
      <c r="K9454" s="16" t="s">
        <v>28</v>
      </c>
      <c r="L9454" s="16" t="s">
        <v>43</v>
      </c>
      <c r="M9454" s="15" t="s">
        <v>169</v>
      </c>
      <c r="N9454" s="15" t="s">
        <v>5633</v>
      </c>
      <c r="O9454" s="16" t="s">
        <v>32</v>
      </c>
      <c r="P9454" s="16" t="s">
        <v>22</v>
      </c>
      <c r="Q9454" s="16" t="s">
        <v>47116</v>
      </c>
      <c r="R9454" s="16" t="s">
        <v>46</v>
      </c>
      <c r="S9454" s="15" t="s">
        <v>47117</v>
      </c>
      <c r="T9454" s="15" t="s">
        <v>5661</v>
      </c>
    </row>
    <row r="9455" customHeight="1" spans="1:20">
      <c r="A9455" s="10">
        <v>45224</v>
      </c>
      <c r="B9455" s="9" t="s">
        <v>47118</v>
      </c>
      <c r="C9455" s="9" t="s">
        <v>204</v>
      </c>
      <c r="D9455" s="14" t="s">
        <v>22</v>
      </c>
      <c r="E9455" s="9" t="s">
        <v>47119</v>
      </c>
      <c r="F9455" s="9" t="s">
        <v>47120</v>
      </c>
      <c r="G9455" s="14" t="s">
        <v>336</v>
      </c>
      <c r="H9455" s="14" t="s">
        <v>110</v>
      </c>
      <c r="I9455" s="14" t="s">
        <v>277</v>
      </c>
      <c r="J9455" s="14" t="s">
        <v>27</v>
      </c>
      <c r="K9455" s="14" t="s">
        <v>28</v>
      </c>
      <c r="L9455" s="14" t="s">
        <v>43</v>
      </c>
      <c r="M9455" s="9" t="s">
        <v>44</v>
      </c>
      <c r="N9455" s="9" t="s">
        <v>208</v>
      </c>
      <c r="O9455" s="14" t="s">
        <v>32</v>
      </c>
      <c r="P9455" s="14" t="s">
        <v>22</v>
      </c>
      <c r="Q9455" s="14" t="s">
        <v>47121</v>
      </c>
      <c r="R9455" s="14" t="s">
        <v>56</v>
      </c>
      <c r="S9455" s="9" t="s">
        <v>47122</v>
      </c>
      <c r="T9455" s="9" t="s">
        <v>22</v>
      </c>
    </row>
    <row r="9456" customHeight="1" spans="1:20">
      <c r="A9456" s="10">
        <v>45225</v>
      </c>
      <c r="B9456" s="9" t="s">
        <v>47123</v>
      </c>
      <c r="C9456" s="9" t="s">
        <v>79</v>
      </c>
      <c r="D9456" s="14" t="s">
        <v>22</v>
      </c>
      <c r="E9456" s="9" t="s">
        <v>47124</v>
      </c>
      <c r="F9456" s="9" t="s">
        <v>47125</v>
      </c>
      <c r="G9456" s="14" t="s">
        <v>22</v>
      </c>
      <c r="H9456" s="14" t="s">
        <v>22</v>
      </c>
      <c r="I9456" s="14" t="s">
        <v>26</v>
      </c>
      <c r="J9456" s="14" t="s">
        <v>27</v>
      </c>
      <c r="K9456" s="14" t="s">
        <v>28</v>
      </c>
      <c r="L9456" s="14" t="s">
        <v>43</v>
      </c>
      <c r="M9456" s="9" t="s">
        <v>30</v>
      </c>
      <c r="N9456" s="9" t="s">
        <v>31</v>
      </c>
      <c r="O9456" s="14" t="s">
        <v>32</v>
      </c>
      <c r="P9456" s="14" t="s">
        <v>22</v>
      </c>
      <c r="Q9456" s="14" t="s">
        <v>47126</v>
      </c>
      <c r="R9456" s="14" t="s">
        <v>34</v>
      </c>
      <c r="S9456" s="9" t="s">
        <v>47127</v>
      </c>
      <c r="T9456" s="9" t="s">
        <v>47128</v>
      </c>
    </row>
    <row r="9457" customHeight="1" spans="1:20">
      <c r="A9457" s="10">
        <v>45223</v>
      </c>
      <c r="B9457" s="15" t="s">
        <v>47129</v>
      </c>
      <c r="C9457" s="15" t="s">
        <v>5629</v>
      </c>
      <c r="D9457" s="16" t="s">
        <v>22</v>
      </c>
      <c r="E9457" s="15" t="s">
        <v>47130</v>
      </c>
      <c r="F9457" s="15" t="s">
        <v>4200</v>
      </c>
      <c r="G9457" s="16" t="s">
        <v>82</v>
      </c>
      <c r="H9457" s="16" t="s">
        <v>148</v>
      </c>
      <c r="I9457" s="16" t="s">
        <v>5632</v>
      </c>
      <c r="J9457" s="16" t="s">
        <v>27</v>
      </c>
      <c r="K9457" s="16" t="s">
        <v>28</v>
      </c>
      <c r="L9457" s="16" t="s">
        <v>43</v>
      </c>
      <c r="M9457" s="15" t="s">
        <v>169</v>
      </c>
      <c r="N9457" s="15" t="s">
        <v>5633</v>
      </c>
      <c r="O9457" s="16" t="s">
        <v>32</v>
      </c>
      <c r="P9457" s="16" t="s">
        <v>22</v>
      </c>
      <c r="Q9457" s="16" t="s">
        <v>47131</v>
      </c>
      <c r="R9457" s="16" t="s">
        <v>168</v>
      </c>
      <c r="S9457" s="15" t="s">
        <v>47132</v>
      </c>
      <c r="T9457" s="15" t="s">
        <v>7779</v>
      </c>
    </row>
    <row r="9458" customHeight="1" spans="1:20">
      <c r="A9458" s="10">
        <v>45223</v>
      </c>
      <c r="B9458" s="15" t="s">
        <v>47133</v>
      </c>
      <c r="C9458" s="15" t="s">
        <v>5644</v>
      </c>
      <c r="D9458" s="16" t="s">
        <v>22</v>
      </c>
      <c r="E9458" s="15" t="s">
        <v>47134</v>
      </c>
      <c r="F9458" s="15" t="s">
        <v>47135</v>
      </c>
      <c r="G9458" s="16" t="s">
        <v>82</v>
      </c>
      <c r="H9458" s="16" t="s">
        <v>22</v>
      </c>
      <c r="I9458" s="16" t="s">
        <v>168</v>
      </c>
      <c r="J9458" s="16" t="s">
        <v>27</v>
      </c>
      <c r="K9458" s="16" t="s">
        <v>28</v>
      </c>
      <c r="L9458" s="16" t="s">
        <v>43</v>
      </c>
      <c r="M9458" s="15" t="s">
        <v>169</v>
      </c>
      <c r="N9458" s="15" t="s">
        <v>5633</v>
      </c>
      <c r="O9458" s="16" t="s">
        <v>32</v>
      </c>
      <c r="P9458" s="16" t="s">
        <v>22</v>
      </c>
      <c r="Q9458" s="16" t="s">
        <v>47136</v>
      </c>
      <c r="R9458" s="16" t="s">
        <v>168</v>
      </c>
      <c r="S9458" s="15" t="s">
        <v>47137</v>
      </c>
      <c r="T9458" s="15" t="s">
        <v>5723</v>
      </c>
    </row>
    <row r="9459" customHeight="1" spans="1:20">
      <c r="A9459" s="10">
        <v>45223</v>
      </c>
      <c r="B9459" s="15" t="s">
        <v>47138</v>
      </c>
      <c r="C9459" s="15" t="s">
        <v>6126</v>
      </c>
      <c r="D9459" s="16" t="s">
        <v>22</v>
      </c>
      <c r="E9459" s="15" t="s">
        <v>47139</v>
      </c>
      <c r="F9459" s="15" t="s">
        <v>47140</v>
      </c>
      <c r="G9459" s="16" t="s">
        <v>53</v>
      </c>
      <c r="H9459" s="16" t="s">
        <v>22</v>
      </c>
      <c r="I9459" s="16" t="s">
        <v>384</v>
      </c>
      <c r="J9459" s="16" t="s">
        <v>27</v>
      </c>
      <c r="K9459" s="16" t="s">
        <v>28</v>
      </c>
      <c r="L9459" s="16" t="s">
        <v>43</v>
      </c>
      <c r="M9459" s="15" t="s">
        <v>30</v>
      </c>
      <c r="N9459" s="15" t="s">
        <v>743</v>
      </c>
      <c r="O9459" s="16" t="s">
        <v>32</v>
      </c>
      <c r="P9459" s="16" t="s">
        <v>22</v>
      </c>
      <c r="Q9459" s="16" t="s">
        <v>47141</v>
      </c>
      <c r="R9459" s="16" t="s">
        <v>46</v>
      </c>
      <c r="S9459" s="15" t="s">
        <v>47142</v>
      </c>
      <c r="T9459" s="15" t="s">
        <v>47143</v>
      </c>
    </row>
    <row r="9460" customHeight="1" spans="1:20">
      <c r="A9460" s="10">
        <v>45222</v>
      </c>
      <c r="B9460" s="9" t="s">
        <v>47144</v>
      </c>
      <c r="C9460" s="9" t="s">
        <v>6126</v>
      </c>
      <c r="D9460" s="14" t="s">
        <v>22</v>
      </c>
      <c r="E9460" s="9" t="s">
        <v>42120</v>
      </c>
      <c r="F9460" s="9" t="s">
        <v>42115</v>
      </c>
      <c r="G9460" s="14" t="s">
        <v>82</v>
      </c>
      <c r="H9460" s="14" t="s">
        <v>22</v>
      </c>
      <c r="I9460" s="14" t="s">
        <v>214</v>
      </c>
      <c r="J9460" s="14" t="s">
        <v>27</v>
      </c>
      <c r="K9460" s="14" t="s">
        <v>28</v>
      </c>
      <c r="L9460" s="14" t="s">
        <v>43</v>
      </c>
      <c r="M9460" s="9" t="s">
        <v>30</v>
      </c>
      <c r="N9460" s="9" t="s">
        <v>743</v>
      </c>
      <c r="O9460" s="14" t="s">
        <v>32</v>
      </c>
      <c r="P9460" s="14" t="s">
        <v>22</v>
      </c>
      <c r="Q9460" s="14" t="s">
        <v>47145</v>
      </c>
      <c r="R9460" s="14" t="s">
        <v>46</v>
      </c>
      <c r="S9460" s="9" t="s">
        <v>47146</v>
      </c>
      <c r="T9460" s="9" t="s">
        <v>42123</v>
      </c>
    </row>
    <row r="9461" customHeight="1" spans="1:20">
      <c r="A9461" s="10">
        <v>45223</v>
      </c>
      <c r="B9461" s="15" t="s">
        <v>47147</v>
      </c>
      <c r="C9461" s="15" t="s">
        <v>5629</v>
      </c>
      <c r="D9461" s="16" t="s">
        <v>22</v>
      </c>
      <c r="E9461" s="15" t="s">
        <v>47148</v>
      </c>
      <c r="F9461" s="15" t="s">
        <v>47149</v>
      </c>
      <c r="G9461" s="16" t="s">
        <v>82</v>
      </c>
      <c r="H9461" s="16" t="s">
        <v>22</v>
      </c>
      <c r="I9461" s="16" t="s">
        <v>5632</v>
      </c>
      <c r="J9461" s="16" t="s">
        <v>27</v>
      </c>
      <c r="K9461" s="16" t="s">
        <v>28</v>
      </c>
      <c r="L9461" s="16" t="s">
        <v>43</v>
      </c>
      <c r="M9461" s="15" t="s">
        <v>169</v>
      </c>
      <c r="N9461" s="15" t="s">
        <v>5633</v>
      </c>
      <c r="O9461" s="16" t="s">
        <v>32</v>
      </c>
      <c r="P9461" s="16" t="s">
        <v>22</v>
      </c>
      <c r="Q9461" s="16" t="s">
        <v>47150</v>
      </c>
      <c r="R9461" s="16" t="s">
        <v>168</v>
      </c>
      <c r="S9461" s="15" t="s">
        <v>47151</v>
      </c>
      <c r="T9461" s="15" t="s">
        <v>5723</v>
      </c>
    </row>
    <row r="9462" customHeight="1" spans="1:20">
      <c r="A9462" s="10">
        <v>45223</v>
      </c>
      <c r="B9462" s="15" t="s">
        <v>47152</v>
      </c>
      <c r="C9462" s="15" t="s">
        <v>5685</v>
      </c>
      <c r="D9462" s="16" t="s">
        <v>22</v>
      </c>
      <c r="E9462" s="15" t="s">
        <v>47153</v>
      </c>
      <c r="F9462" s="15" t="s">
        <v>47154</v>
      </c>
      <c r="G9462" s="16" t="s">
        <v>82</v>
      </c>
      <c r="H9462" s="16" t="s">
        <v>22</v>
      </c>
      <c r="I9462" s="16" t="s">
        <v>448</v>
      </c>
      <c r="J9462" s="16" t="s">
        <v>27</v>
      </c>
      <c r="K9462" s="16" t="s">
        <v>28</v>
      </c>
      <c r="L9462" s="16" t="s">
        <v>43</v>
      </c>
      <c r="M9462" s="15" t="s">
        <v>169</v>
      </c>
      <c r="N9462" s="15" t="s">
        <v>5633</v>
      </c>
      <c r="O9462" s="16" t="s">
        <v>32</v>
      </c>
      <c r="P9462" s="16" t="s">
        <v>22</v>
      </c>
      <c r="Q9462" s="16" t="s">
        <v>47155</v>
      </c>
      <c r="R9462" s="16" t="s">
        <v>168</v>
      </c>
      <c r="S9462" s="15" t="s">
        <v>47156</v>
      </c>
      <c r="T9462" s="15" t="s">
        <v>5717</v>
      </c>
    </row>
    <row r="9463" customHeight="1" spans="1:20">
      <c r="A9463" s="10">
        <v>45223</v>
      </c>
      <c r="B9463" s="15" t="s">
        <v>47157</v>
      </c>
      <c r="C9463" s="15" t="s">
        <v>5644</v>
      </c>
      <c r="D9463" s="16" t="s">
        <v>22</v>
      </c>
      <c r="E9463" s="15" t="s">
        <v>47158</v>
      </c>
      <c r="F9463" s="15" t="s">
        <v>47159</v>
      </c>
      <c r="G9463" s="16" t="s">
        <v>82</v>
      </c>
      <c r="H9463" s="16" t="s">
        <v>148</v>
      </c>
      <c r="I9463" s="16" t="s">
        <v>168</v>
      </c>
      <c r="J9463" s="16" t="s">
        <v>27</v>
      </c>
      <c r="K9463" s="16" t="s">
        <v>28</v>
      </c>
      <c r="L9463" s="16" t="s">
        <v>43</v>
      </c>
      <c r="M9463" s="15" t="s">
        <v>169</v>
      </c>
      <c r="N9463" s="15" t="s">
        <v>5633</v>
      </c>
      <c r="O9463" s="16" t="s">
        <v>32</v>
      </c>
      <c r="P9463" s="16" t="s">
        <v>22</v>
      </c>
      <c r="Q9463" s="16" t="s">
        <v>47160</v>
      </c>
      <c r="R9463" s="16" t="s">
        <v>168</v>
      </c>
      <c r="S9463" s="15" t="s">
        <v>47161</v>
      </c>
      <c r="T9463" s="15" t="s">
        <v>5649</v>
      </c>
    </row>
    <row r="9464" customHeight="1" spans="1:20">
      <c r="A9464" s="10">
        <v>45223</v>
      </c>
      <c r="B9464" s="15" t="s">
        <v>47162</v>
      </c>
      <c r="C9464" s="15" t="s">
        <v>5644</v>
      </c>
      <c r="D9464" s="16" t="s">
        <v>22</v>
      </c>
      <c r="E9464" s="15" t="s">
        <v>47163</v>
      </c>
      <c r="F9464" s="15" t="s">
        <v>20295</v>
      </c>
      <c r="G9464" s="16" t="s">
        <v>82</v>
      </c>
      <c r="H9464" s="16" t="s">
        <v>148</v>
      </c>
      <c r="I9464" s="16" t="s">
        <v>448</v>
      </c>
      <c r="J9464" s="16" t="s">
        <v>27</v>
      </c>
      <c r="K9464" s="16" t="s">
        <v>28</v>
      </c>
      <c r="L9464" s="16" t="s">
        <v>43</v>
      </c>
      <c r="M9464" s="15" t="s">
        <v>169</v>
      </c>
      <c r="N9464" s="15" t="s">
        <v>5633</v>
      </c>
      <c r="O9464" s="16" t="s">
        <v>32</v>
      </c>
      <c r="P9464" s="16" t="s">
        <v>22</v>
      </c>
      <c r="Q9464" s="16" t="s">
        <v>47164</v>
      </c>
      <c r="R9464" s="16" t="s">
        <v>168</v>
      </c>
      <c r="S9464" s="15" t="s">
        <v>47165</v>
      </c>
      <c r="T9464" s="15" t="s">
        <v>5649</v>
      </c>
    </row>
    <row r="9465" customHeight="1" spans="1:20">
      <c r="A9465" s="10">
        <v>45223</v>
      </c>
      <c r="B9465" s="15" t="s">
        <v>47166</v>
      </c>
      <c r="C9465" s="15" t="s">
        <v>5644</v>
      </c>
      <c r="D9465" s="16" t="s">
        <v>22</v>
      </c>
      <c r="E9465" s="15" t="s">
        <v>47167</v>
      </c>
      <c r="F9465" s="15" t="s">
        <v>47168</v>
      </c>
      <c r="G9465" s="16" t="s">
        <v>82</v>
      </c>
      <c r="H9465" s="16" t="s">
        <v>148</v>
      </c>
      <c r="I9465" s="16" t="s">
        <v>168</v>
      </c>
      <c r="J9465" s="16" t="s">
        <v>27</v>
      </c>
      <c r="K9465" s="16" t="s">
        <v>28</v>
      </c>
      <c r="L9465" s="16" t="s">
        <v>43</v>
      </c>
      <c r="M9465" s="15" t="s">
        <v>169</v>
      </c>
      <c r="N9465" s="15" t="s">
        <v>5633</v>
      </c>
      <c r="O9465" s="16" t="s">
        <v>32</v>
      </c>
      <c r="P9465" s="16" t="s">
        <v>22</v>
      </c>
      <c r="Q9465" s="16" t="s">
        <v>47169</v>
      </c>
      <c r="R9465" s="16" t="s">
        <v>168</v>
      </c>
      <c r="S9465" s="15" t="s">
        <v>47170</v>
      </c>
      <c r="T9465" s="15" t="s">
        <v>5655</v>
      </c>
    </row>
    <row r="9466" customHeight="1" spans="1:20">
      <c r="A9466" s="10">
        <v>45223</v>
      </c>
      <c r="B9466" s="15" t="s">
        <v>47171</v>
      </c>
      <c r="C9466" s="15" t="s">
        <v>204</v>
      </c>
      <c r="D9466" s="16" t="s">
        <v>22</v>
      </c>
      <c r="E9466" s="15" t="s">
        <v>1696</v>
      </c>
      <c r="F9466" s="15" t="s">
        <v>1697</v>
      </c>
      <c r="G9466" s="16" t="s">
        <v>25</v>
      </c>
      <c r="H9466" s="16" t="s">
        <v>110</v>
      </c>
      <c r="I9466" s="16" t="s">
        <v>576</v>
      </c>
      <c r="J9466" s="16" t="s">
        <v>27</v>
      </c>
      <c r="K9466" s="16" t="s">
        <v>28</v>
      </c>
      <c r="L9466" s="16" t="s">
        <v>43</v>
      </c>
      <c r="M9466" s="15" t="s">
        <v>30</v>
      </c>
      <c r="N9466" s="15" t="s">
        <v>208</v>
      </c>
      <c r="O9466" s="16" t="s">
        <v>32</v>
      </c>
      <c r="P9466" s="16" t="s">
        <v>22</v>
      </c>
      <c r="Q9466" s="16" t="s">
        <v>47172</v>
      </c>
      <c r="R9466" s="16" t="s">
        <v>56</v>
      </c>
      <c r="S9466" s="15" t="s">
        <v>47173</v>
      </c>
      <c r="T9466" s="15" t="s">
        <v>22</v>
      </c>
    </row>
    <row r="9467" customHeight="1" spans="1:20">
      <c r="A9467" s="10">
        <v>45224</v>
      </c>
      <c r="B9467" s="9" t="s">
        <v>47174</v>
      </c>
      <c r="C9467" s="9" t="s">
        <v>79</v>
      </c>
      <c r="D9467" s="14" t="s">
        <v>22</v>
      </c>
      <c r="E9467" s="9" t="s">
        <v>41323</v>
      </c>
      <c r="F9467" s="9" t="s">
        <v>41324</v>
      </c>
      <c r="G9467" s="14" t="s">
        <v>22</v>
      </c>
      <c r="H9467" s="14" t="s">
        <v>22</v>
      </c>
      <c r="I9467" s="14" t="s">
        <v>26</v>
      </c>
      <c r="J9467" s="14" t="s">
        <v>27</v>
      </c>
      <c r="K9467" s="14" t="s">
        <v>28</v>
      </c>
      <c r="L9467" s="14" t="s">
        <v>43</v>
      </c>
      <c r="M9467" s="9" t="s">
        <v>30</v>
      </c>
      <c r="N9467" s="9" t="s">
        <v>31</v>
      </c>
      <c r="O9467" s="14" t="s">
        <v>32</v>
      </c>
      <c r="P9467" s="14" t="s">
        <v>22</v>
      </c>
      <c r="Q9467" s="14" t="s">
        <v>47175</v>
      </c>
      <c r="R9467" s="14" t="s">
        <v>34</v>
      </c>
      <c r="S9467" s="9" t="s">
        <v>47176</v>
      </c>
      <c r="T9467" s="9" t="s">
        <v>47177</v>
      </c>
    </row>
    <row r="9468" customHeight="1" spans="1:20">
      <c r="A9468" s="10">
        <v>45223</v>
      </c>
      <c r="B9468" s="15" t="s">
        <v>47178</v>
      </c>
      <c r="C9468" s="15" t="s">
        <v>5644</v>
      </c>
      <c r="D9468" s="16" t="s">
        <v>22</v>
      </c>
      <c r="E9468" s="15" t="s">
        <v>47179</v>
      </c>
      <c r="F9468" s="15" t="s">
        <v>47180</v>
      </c>
      <c r="G9468" s="16" t="s">
        <v>82</v>
      </c>
      <c r="H9468" s="16" t="s">
        <v>22</v>
      </c>
      <c r="I9468" s="16" t="s">
        <v>168</v>
      </c>
      <c r="J9468" s="16" t="s">
        <v>27</v>
      </c>
      <c r="K9468" s="16" t="s">
        <v>28</v>
      </c>
      <c r="L9468" s="16" t="s">
        <v>43</v>
      </c>
      <c r="M9468" s="15" t="s">
        <v>169</v>
      </c>
      <c r="N9468" s="15" t="s">
        <v>5633</v>
      </c>
      <c r="O9468" s="16" t="s">
        <v>32</v>
      </c>
      <c r="P9468" s="16" t="s">
        <v>22</v>
      </c>
      <c r="Q9468" s="16" t="s">
        <v>47181</v>
      </c>
      <c r="R9468" s="16" t="s">
        <v>168</v>
      </c>
      <c r="S9468" s="15" t="s">
        <v>47182</v>
      </c>
      <c r="T9468" s="15" t="s">
        <v>5740</v>
      </c>
    </row>
    <row r="9469" customHeight="1" spans="1:20">
      <c r="A9469" s="10">
        <v>45223</v>
      </c>
      <c r="B9469" s="15" t="s">
        <v>47183</v>
      </c>
      <c r="C9469" s="15" t="s">
        <v>5629</v>
      </c>
      <c r="D9469" s="16" t="s">
        <v>22</v>
      </c>
      <c r="E9469" s="15" t="s">
        <v>47184</v>
      </c>
      <c r="F9469" s="15" t="s">
        <v>47185</v>
      </c>
      <c r="G9469" s="16" t="s">
        <v>82</v>
      </c>
      <c r="H9469" s="16" t="s">
        <v>22</v>
      </c>
      <c r="I9469" s="16" t="s">
        <v>5632</v>
      </c>
      <c r="J9469" s="16" t="s">
        <v>27</v>
      </c>
      <c r="K9469" s="16" t="s">
        <v>28</v>
      </c>
      <c r="L9469" s="16" t="s">
        <v>43</v>
      </c>
      <c r="M9469" s="15" t="s">
        <v>169</v>
      </c>
      <c r="N9469" s="15" t="s">
        <v>5633</v>
      </c>
      <c r="O9469" s="16" t="s">
        <v>32</v>
      </c>
      <c r="P9469" s="16" t="s">
        <v>22</v>
      </c>
      <c r="Q9469" s="16" t="s">
        <v>47186</v>
      </c>
      <c r="R9469" s="16" t="s">
        <v>168</v>
      </c>
      <c r="S9469" s="15" t="s">
        <v>47187</v>
      </c>
      <c r="T9469" s="15" t="s">
        <v>5649</v>
      </c>
    </row>
    <row r="9470" customHeight="1" spans="1:20">
      <c r="A9470" s="10">
        <v>45223</v>
      </c>
      <c r="B9470" s="15" t="s">
        <v>47188</v>
      </c>
      <c r="C9470" s="15" t="s">
        <v>5848</v>
      </c>
      <c r="D9470" s="16" t="s">
        <v>22</v>
      </c>
      <c r="E9470" s="15" t="s">
        <v>47189</v>
      </c>
      <c r="F9470" s="15" t="s">
        <v>47190</v>
      </c>
      <c r="G9470" s="16" t="s">
        <v>82</v>
      </c>
      <c r="H9470" s="16" t="s">
        <v>22</v>
      </c>
      <c r="I9470" s="16" t="s">
        <v>412</v>
      </c>
      <c r="J9470" s="16" t="s">
        <v>27</v>
      </c>
      <c r="K9470" s="16" t="s">
        <v>28</v>
      </c>
      <c r="L9470" s="16" t="s">
        <v>43</v>
      </c>
      <c r="M9470" s="15" t="s">
        <v>169</v>
      </c>
      <c r="N9470" s="15" t="s">
        <v>5633</v>
      </c>
      <c r="O9470" s="16" t="s">
        <v>32</v>
      </c>
      <c r="P9470" s="16" t="s">
        <v>22</v>
      </c>
      <c r="Q9470" s="16" t="s">
        <v>47191</v>
      </c>
      <c r="R9470" s="16" t="s">
        <v>168</v>
      </c>
      <c r="S9470" s="15" t="s">
        <v>47192</v>
      </c>
      <c r="T9470" s="15" t="s">
        <v>5723</v>
      </c>
    </row>
    <row r="9471" customHeight="1" spans="1:20">
      <c r="A9471" s="10">
        <v>45224</v>
      </c>
      <c r="B9471" s="9" t="s">
        <v>47193</v>
      </c>
      <c r="C9471" s="9" t="s">
        <v>204</v>
      </c>
      <c r="D9471" s="14" t="s">
        <v>22</v>
      </c>
      <c r="E9471" s="9" t="s">
        <v>47194</v>
      </c>
      <c r="F9471" s="9" t="s">
        <v>47195</v>
      </c>
      <c r="G9471" s="14" t="s">
        <v>41</v>
      </c>
      <c r="H9471" s="14" t="s">
        <v>22</v>
      </c>
      <c r="I9471" s="14" t="s">
        <v>277</v>
      </c>
      <c r="J9471" s="14" t="s">
        <v>27</v>
      </c>
      <c r="K9471" s="14" t="s">
        <v>28</v>
      </c>
      <c r="L9471" s="14" t="s">
        <v>43</v>
      </c>
      <c r="M9471" s="9" t="s">
        <v>30</v>
      </c>
      <c r="N9471" s="9" t="s">
        <v>208</v>
      </c>
      <c r="O9471" s="14" t="s">
        <v>32</v>
      </c>
      <c r="P9471" s="14" t="s">
        <v>22</v>
      </c>
      <c r="Q9471" s="14" t="s">
        <v>47196</v>
      </c>
      <c r="R9471" s="14" t="s">
        <v>56</v>
      </c>
      <c r="S9471" s="9" t="s">
        <v>47197</v>
      </c>
      <c r="T9471" s="9" t="s">
        <v>22</v>
      </c>
    </row>
    <row r="9472" customHeight="1" spans="1:20">
      <c r="A9472" s="10">
        <v>45222</v>
      </c>
      <c r="B9472" s="9" t="s">
        <v>47198</v>
      </c>
      <c r="C9472" s="9" t="s">
        <v>79</v>
      </c>
      <c r="D9472" s="14" t="s">
        <v>22</v>
      </c>
      <c r="E9472" s="9" t="s">
        <v>37637</v>
      </c>
      <c r="F9472" s="9" t="s">
        <v>30193</v>
      </c>
      <c r="G9472" s="14" t="s">
        <v>22</v>
      </c>
      <c r="H9472" s="14" t="s">
        <v>22</v>
      </c>
      <c r="I9472" s="14" t="s">
        <v>26</v>
      </c>
      <c r="J9472" s="14" t="s">
        <v>27</v>
      </c>
      <c r="K9472" s="14" t="s">
        <v>28</v>
      </c>
      <c r="L9472" s="14" t="s">
        <v>43</v>
      </c>
      <c r="M9472" s="9" t="s">
        <v>30</v>
      </c>
      <c r="N9472" s="9" t="s">
        <v>31</v>
      </c>
      <c r="O9472" s="14" t="s">
        <v>32</v>
      </c>
      <c r="P9472" s="14" t="s">
        <v>22</v>
      </c>
      <c r="Q9472" s="14" t="s">
        <v>47199</v>
      </c>
      <c r="R9472" s="14" t="s">
        <v>34</v>
      </c>
      <c r="S9472" s="9" t="s">
        <v>47200</v>
      </c>
      <c r="T9472" s="9" t="s">
        <v>47201</v>
      </c>
    </row>
    <row r="9473" customHeight="1" spans="1:20">
      <c r="A9473" s="10">
        <v>45224</v>
      </c>
      <c r="B9473" s="9" t="s">
        <v>47202</v>
      </c>
      <c r="C9473" s="9" t="s">
        <v>79</v>
      </c>
      <c r="D9473" s="14" t="s">
        <v>22</v>
      </c>
      <c r="E9473" s="9" t="s">
        <v>47203</v>
      </c>
      <c r="F9473" s="9" t="s">
        <v>47204</v>
      </c>
      <c r="G9473" s="14" t="s">
        <v>22</v>
      </c>
      <c r="H9473" s="14" t="s">
        <v>22</v>
      </c>
      <c r="I9473" s="14" t="s">
        <v>26</v>
      </c>
      <c r="J9473" s="14" t="s">
        <v>27</v>
      </c>
      <c r="K9473" s="14" t="s">
        <v>28</v>
      </c>
      <c r="L9473" s="14" t="s">
        <v>43</v>
      </c>
      <c r="M9473" s="9" t="s">
        <v>30</v>
      </c>
      <c r="N9473" s="9" t="s">
        <v>31</v>
      </c>
      <c r="O9473" s="14" t="s">
        <v>32</v>
      </c>
      <c r="P9473" s="14" t="s">
        <v>22</v>
      </c>
      <c r="Q9473" s="14" t="s">
        <v>47205</v>
      </c>
      <c r="R9473" s="14" t="s">
        <v>34</v>
      </c>
      <c r="S9473" s="9" t="s">
        <v>47206</v>
      </c>
      <c r="T9473" s="9" t="s">
        <v>47207</v>
      </c>
    </row>
    <row r="9474" customHeight="1" spans="1:20">
      <c r="A9474" s="10">
        <v>45225</v>
      </c>
      <c r="B9474" s="9" t="s">
        <v>47208</v>
      </c>
      <c r="C9474" s="9" t="s">
        <v>79</v>
      </c>
      <c r="D9474" s="14" t="s">
        <v>22</v>
      </c>
      <c r="E9474" s="9" t="s">
        <v>47209</v>
      </c>
      <c r="F9474" s="9" t="s">
        <v>19544</v>
      </c>
      <c r="G9474" s="14" t="s">
        <v>22</v>
      </c>
      <c r="H9474" s="14" t="s">
        <v>22</v>
      </c>
      <c r="I9474" s="14" t="s">
        <v>26</v>
      </c>
      <c r="J9474" s="14" t="s">
        <v>27</v>
      </c>
      <c r="K9474" s="14" t="s">
        <v>28</v>
      </c>
      <c r="L9474" s="14" t="s">
        <v>43</v>
      </c>
      <c r="M9474" s="9" t="s">
        <v>30</v>
      </c>
      <c r="N9474" s="9" t="s">
        <v>31</v>
      </c>
      <c r="O9474" s="14" t="s">
        <v>32</v>
      </c>
      <c r="P9474" s="14" t="s">
        <v>22</v>
      </c>
      <c r="Q9474" s="14" t="s">
        <v>47210</v>
      </c>
      <c r="R9474" s="14" t="s">
        <v>34</v>
      </c>
      <c r="S9474" s="9" t="s">
        <v>47211</v>
      </c>
      <c r="T9474" s="9" t="s">
        <v>47212</v>
      </c>
    </row>
    <row r="9475" customHeight="1" spans="1:20">
      <c r="A9475" s="10">
        <v>45224</v>
      </c>
      <c r="B9475" s="9" t="s">
        <v>47213</v>
      </c>
      <c r="C9475" s="9" t="s">
        <v>6126</v>
      </c>
      <c r="D9475" s="14" t="s">
        <v>22</v>
      </c>
      <c r="E9475" s="9" t="s">
        <v>47214</v>
      </c>
      <c r="F9475" s="9" t="s">
        <v>47215</v>
      </c>
      <c r="G9475" s="14" t="s">
        <v>25</v>
      </c>
      <c r="H9475" s="14" t="s">
        <v>148</v>
      </c>
      <c r="I9475" s="14" t="s">
        <v>63</v>
      </c>
      <c r="J9475" s="14" t="s">
        <v>27</v>
      </c>
      <c r="K9475" s="14" t="s">
        <v>28</v>
      </c>
      <c r="L9475" s="14" t="s">
        <v>43</v>
      </c>
      <c r="M9475" s="9" t="s">
        <v>30</v>
      </c>
      <c r="N9475" s="9" t="s">
        <v>743</v>
      </c>
      <c r="O9475" s="14" t="s">
        <v>32</v>
      </c>
      <c r="P9475" s="14" t="s">
        <v>22</v>
      </c>
      <c r="Q9475" s="14" t="s">
        <v>47216</v>
      </c>
      <c r="R9475" s="14" t="s">
        <v>46</v>
      </c>
      <c r="S9475" s="9" t="s">
        <v>47217</v>
      </c>
      <c r="T9475" s="9" t="s">
        <v>47218</v>
      </c>
    </row>
    <row r="9476" customHeight="1" spans="1:20">
      <c r="A9476" s="10">
        <v>45223</v>
      </c>
      <c r="B9476" s="15" t="s">
        <v>47219</v>
      </c>
      <c r="C9476" s="15" t="s">
        <v>5629</v>
      </c>
      <c r="D9476" s="16" t="s">
        <v>22</v>
      </c>
      <c r="E9476" s="15" t="s">
        <v>47220</v>
      </c>
      <c r="F9476" s="15" t="s">
        <v>47221</v>
      </c>
      <c r="G9476" s="16" t="s">
        <v>82</v>
      </c>
      <c r="H9476" s="16" t="s">
        <v>148</v>
      </c>
      <c r="I9476" s="16" t="s">
        <v>5632</v>
      </c>
      <c r="J9476" s="16" t="s">
        <v>27</v>
      </c>
      <c r="K9476" s="16" t="s">
        <v>28</v>
      </c>
      <c r="L9476" s="16" t="s">
        <v>43</v>
      </c>
      <c r="M9476" s="15" t="s">
        <v>169</v>
      </c>
      <c r="N9476" s="15" t="s">
        <v>5633</v>
      </c>
      <c r="O9476" s="16" t="s">
        <v>32</v>
      </c>
      <c r="P9476" s="16" t="s">
        <v>22</v>
      </c>
      <c r="Q9476" s="16" t="s">
        <v>47222</v>
      </c>
      <c r="R9476" s="16" t="s">
        <v>168</v>
      </c>
      <c r="S9476" s="15" t="s">
        <v>47223</v>
      </c>
      <c r="T9476" s="15" t="s">
        <v>5649</v>
      </c>
    </row>
    <row r="9477" customHeight="1" spans="1:20">
      <c r="A9477" s="10">
        <v>45223</v>
      </c>
      <c r="B9477" s="15" t="s">
        <v>47224</v>
      </c>
      <c r="C9477" s="15" t="s">
        <v>5629</v>
      </c>
      <c r="D9477" s="16" t="s">
        <v>22</v>
      </c>
      <c r="E9477" s="15" t="s">
        <v>47225</v>
      </c>
      <c r="F9477" s="15" t="s">
        <v>47226</v>
      </c>
      <c r="G9477" s="16" t="s">
        <v>82</v>
      </c>
      <c r="H9477" s="16" t="s">
        <v>22</v>
      </c>
      <c r="I9477" s="16" t="s">
        <v>5632</v>
      </c>
      <c r="J9477" s="16" t="s">
        <v>27</v>
      </c>
      <c r="K9477" s="16" t="s">
        <v>28</v>
      </c>
      <c r="L9477" s="16" t="s">
        <v>43</v>
      </c>
      <c r="M9477" s="15" t="s">
        <v>169</v>
      </c>
      <c r="N9477" s="15" t="s">
        <v>5633</v>
      </c>
      <c r="O9477" s="16" t="s">
        <v>32</v>
      </c>
      <c r="P9477" s="16" t="s">
        <v>22</v>
      </c>
      <c r="Q9477" s="16" t="s">
        <v>47227</v>
      </c>
      <c r="R9477" s="16" t="s">
        <v>168</v>
      </c>
      <c r="S9477" s="15" t="s">
        <v>27817</v>
      </c>
      <c r="T9477" s="15" t="s">
        <v>5649</v>
      </c>
    </row>
    <row r="9478" customHeight="1" spans="1:20">
      <c r="A9478" s="10">
        <v>45224</v>
      </c>
      <c r="B9478" s="9" t="s">
        <v>47228</v>
      </c>
      <c r="C9478" s="9" t="s">
        <v>79</v>
      </c>
      <c r="D9478" s="14" t="s">
        <v>22</v>
      </c>
      <c r="E9478" s="9" t="s">
        <v>47229</v>
      </c>
      <c r="F9478" s="9" t="s">
        <v>47230</v>
      </c>
      <c r="G9478" s="14" t="s">
        <v>22</v>
      </c>
      <c r="H9478" s="14" t="s">
        <v>22</v>
      </c>
      <c r="I9478" s="14" t="s">
        <v>26</v>
      </c>
      <c r="J9478" s="14" t="s">
        <v>27</v>
      </c>
      <c r="K9478" s="14" t="s">
        <v>28</v>
      </c>
      <c r="L9478" s="14" t="s">
        <v>43</v>
      </c>
      <c r="M9478" s="9" t="s">
        <v>30</v>
      </c>
      <c r="N9478" s="9" t="s">
        <v>31</v>
      </c>
      <c r="O9478" s="14" t="s">
        <v>32</v>
      </c>
      <c r="P9478" s="14" t="s">
        <v>22</v>
      </c>
      <c r="Q9478" s="14" t="s">
        <v>47231</v>
      </c>
      <c r="R9478" s="14" t="s">
        <v>34</v>
      </c>
      <c r="S9478" s="9" t="s">
        <v>47232</v>
      </c>
      <c r="T9478" s="9" t="s">
        <v>47233</v>
      </c>
    </row>
    <row r="9479" customHeight="1" spans="1:20">
      <c r="A9479" s="10">
        <v>45224</v>
      </c>
      <c r="B9479" s="9" t="s">
        <v>47234</v>
      </c>
      <c r="C9479" s="9" t="s">
        <v>6126</v>
      </c>
      <c r="D9479" s="14" t="s">
        <v>22</v>
      </c>
      <c r="E9479" s="9" t="s">
        <v>47235</v>
      </c>
      <c r="F9479" s="9" t="s">
        <v>47236</v>
      </c>
      <c r="G9479" s="14" t="s">
        <v>130</v>
      </c>
      <c r="H9479" s="14" t="s">
        <v>22</v>
      </c>
      <c r="I9479" s="14" t="s">
        <v>337</v>
      </c>
      <c r="J9479" s="14" t="s">
        <v>27</v>
      </c>
      <c r="K9479" s="14" t="s">
        <v>28</v>
      </c>
      <c r="L9479" s="14" t="s">
        <v>43</v>
      </c>
      <c r="M9479" s="9" t="s">
        <v>30</v>
      </c>
      <c r="N9479" s="9" t="s">
        <v>743</v>
      </c>
      <c r="O9479" s="14" t="s">
        <v>32</v>
      </c>
      <c r="P9479" s="14" t="s">
        <v>22</v>
      </c>
      <c r="Q9479" s="14" t="s">
        <v>47237</v>
      </c>
      <c r="R9479" s="14" t="s">
        <v>46</v>
      </c>
      <c r="S9479" s="9" t="s">
        <v>47238</v>
      </c>
      <c r="T9479" s="9" t="s">
        <v>47239</v>
      </c>
    </row>
    <row r="9480" customHeight="1" spans="1:20">
      <c r="A9480" s="10">
        <v>45225</v>
      </c>
      <c r="B9480" s="9" t="s">
        <v>47240</v>
      </c>
      <c r="C9480" s="9" t="s">
        <v>79</v>
      </c>
      <c r="D9480" s="14" t="s">
        <v>22</v>
      </c>
      <c r="E9480" s="9" t="s">
        <v>47241</v>
      </c>
      <c r="F9480" s="9" t="s">
        <v>47242</v>
      </c>
      <c r="G9480" s="14" t="s">
        <v>22</v>
      </c>
      <c r="H9480" s="14" t="s">
        <v>22</v>
      </c>
      <c r="I9480" s="14" t="s">
        <v>26</v>
      </c>
      <c r="J9480" s="14" t="s">
        <v>27</v>
      </c>
      <c r="K9480" s="14" t="s">
        <v>28</v>
      </c>
      <c r="L9480" s="14" t="s">
        <v>43</v>
      </c>
      <c r="M9480" s="9" t="s">
        <v>30</v>
      </c>
      <c r="N9480" s="9" t="s">
        <v>31</v>
      </c>
      <c r="O9480" s="14" t="s">
        <v>32</v>
      </c>
      <c r="P9480" s="14" t="s">
        <v>22</v>
      </c>
      <c r="Q9480" s="14" t="s">
        <v>47243</v>
      </c>
      <c r="R9480" s="14" t="s">
        <v>34</v>
      </c>
      <c r="S9480" s="9" t="s">
        <v>47244</v>
      </c>
      <c r="T9480" s="9" t="s">
        <v>47245</v>
      </c>
    </row>
    <row r="9481" customHeight="1" spans="1:20">
      <c r="A9481" s="10">
        <v>45224</v>
      </c>
      <c r="B9481" s="9" t="s">
        <v>47246</v>
      </c>
      <c r="C9481" s="9" t="s">
        <v>79</v>
      </c>
      <c r="D9481" s="14" t="s">
        <v>22</v>
      </c>
      <c r="E9481" s="9" t="s">
        <v>47247</v>
      </c>
      <c r="F9481" s="9" t="s">
        <v>47248</v>
      </c>
      <c r="G9481" s="14" t="s">
        <v>22</v>
      </c>
      <c r="H9481" s="14" t="s">
        <v>22</v>
      </c>
      <c r="I9481" s="14" t="s">
        <v>26</v>
      </c>
      <c r="J9481" s="14" t="s">
        <v>27</v>
      </c>
      <c r="K9481" s="14" t="s">
        <v>28</v>
      </c>
      <c r="L9481" s="14" t="s">
        <v>43</v>
      </c>
      <c r="M9481" s="9" t="s">
        <v>30</v>
      </c>
      <c r="N9481" s="9" t="s">
        <v>31</v>
      </c>
      <c r="O9481" s="14" t="s">
        <v>32</v>
      </c>
      <c r="P9481" s="14" t="s">
        <v>22</v>
      </c>
      <c r="Q9481" s="14" t="s">
        <v>47249</v>
      </c>
      <c r="R9481" s="14" t="s">
        <v>34</v>
      </c>
      <c r="S9481" s="9" t="s">
        <v>47250</v>
      </c>
      <c r="T9481" s="9" t="s">
        <v>47251</v>
      </c>
    </row>
    <row r="9482" customHeight="1" spans="1:20">
      <c r="A9482" s="10">
        <v>45225</v>
      </c>
      <c r="B9482" s="9" t="s">
        <v>47252</v>
      </c>
      <c r="C9482" s="9" t="s">
        <v>204</v>
      </c>
      <c r="D9482" s="14" t="s">
        <v>22</v>
      </c>
      <c r="E9482" s="9" t="s">
        <v>47253</v>
      </c>
      <c r="F9482" s="9" t="s">
        <v>47254</v>
      </c>
      <c r="G9482" s="14" t="s">
        <v>25</v>
      </c>
      <c r="H9482" s="14" t="s">
        <v>22</v>
      </c>
      <c r="I9482" s="14" t="s">
        <v>149</v>
      </c>
      <c r="J9482" s="14" t="s">
        <v>27</v>
      </c>
      <c r="K9482" s="14" t="s">
        <v>28</v>
      </c>
      <c r="L9482" s="14" t="s">
        <v>43</v>
      </c>
      <c r="M9482" s="9" t="s">
        <v>44</v>
      </c>
      <c r="N9482" s="9" t="s">
        <v>208</v>
      </c>
      <c r="O9482" s="14" t="s">
        <v>32</v>
      </c>
      <c r="P9482" s="14" t="s">
        <v>22</v>
      </c>
      <c r="Q9482" s="14" t="s">
        <v>47255</v>
      </c>
      <c r="R9482" s="14" t="s">
        <v>56</v>
      </c>
      <c r="S9482" s="9" t="s">
        <v>47256</v>
      </c>
      <c r="T9482" s="9" t="s">
        <v>22</v>
      </c>
    </row>
    <row r="9483" customHeight="1" spans="1:20">
      <c r="A9483" s="10">
        <v>45225</v>
      </c>
      <c r="B9483" s="9" t="s">
        <v>47257</v>
      </c>
      <c r="C9483" s="9" t="s">
        <v>79</v>
      </c>
      <c r="D9483" s="14" t="s">
        <v>22</v>
      </c>
      <c r="E9483" s="9" t="s">
        <v>32916</v>
      </c>
      <c r="F9483" s="9" t="s">
        <v>47258</v>
      </c>
      <c r="G9483" s="14" t="s">
        <v>22</v>
      </c>
      <c r="H9483" s="14" t="s">
        <v>22</v>
      </c>
      <c r="I9483" s="14" t="s">
        <v>26</v>
      </c>
      <c r="J9483" s="14" t="s">
        <v>27</v>
      </c>
      <c r="K9483" s="14" t="s">
        <v>28</v>
      </c>
      <c r="L9483" s="14" t="s">
        <v>43</v>
      </c>
      <c r="M9483" s="9" t="s">
        <v>30</v>
      </c>
      <c r="N9483" s="9" t="s">
        <v>31</v>
      </c>
      <c r="O9483" s="14" t="s">
        <v>32</v>
      </c>
      <c r="P9483" s="14" t="s">
        <v>22</v>
      </c>
      <c r="Q9483" s="14" t="s">
        <v>47259</v>
      </c>
      <c r="R9483" s="14" t="s">
        <v>34</v>
      </c>
      <c r="S9483" s="9" t="s">
        <v>47260</v>
      </c>
      <c r="T9483" s="9" t="s">
        <v>47261</v>
      </c>
    </row>
    <row r="9484" customHeight="1" spans="1:20">
      <c r="A9484" s="10">
        <v>45223</v>
      </c>
      <c r="B9484" s="15" t="s">
        <v>47262</v>
      </c>
      <c r="C9484" s="15" t="s">
        <v>204</v>
      </c>
      <c r="D9484" s="16" t="s">
        <v>22</v>
      </c>
      <c r="E9484" s="15" t="s">
        <v>45269</v>
      </c>
      <c r="F9484" s="15" t="s">
        <v>45270</v>
      </c>
      <c r="G9484" s="16" t="s">
        <v>82</v>
      </c>
      <c r="H9484" s="16" t="s">
        <v>22</v>
      </c>
      <c r="I9484" s="16" t="s">
        <v>576</v>
      </c>
      <c r="J9484" s="16" t="s">
        <v>27</v>
      </c>
      <c r="K9484" s="16" t="s">
        <v>28</v>
      </c>
      <c r="L9484" s="16" t="s">
        <v>43</v>
      </c>
      <c r="M9484" s="15" t="s">
        <v>44</v>
      </c>
      <c r="N9484" s="15" t="s">
        <v>208</v>
      </c>
      <c r="O9484" s="16" t="s">
        <v>32</v>
      </c>
      <c r="P9484" s="16" t="s">
        <v>22</v>
      </c>
      <c r="Q9484" s="16" t="s">
        <v>47263</v>
      </c>
      <c r="R9484" s="16" t="s">
        <v>56</v>
      </c>
      <c r="S9484" s="15" t="s">
        <v>47264</v>
      </c>
      <c r="T9484" s="15" t="s">
        <v>22</v>
      </c>
    </row>
    <row r="9485" customHeight="1" spans="1:20">
      <c r="A9485" s="10">
        <v>45225</v>
      </c>
      <c r="B9485" s="9" t="s">
        <v>47265</v>
      </c>
      <c r="C9485" s="9" t="s">
        <v>6126</v>
      </c>
      <c r="D9485" s="14" t="s">
        <v>22</v>
      </c>
      <c r="E9485" s="9" t="s">
        <v>47266</v>
      </c>
      <c r="F9485" s="9" t="s">
        <v>47267</v>
      </c>
      <c r="G9485" s="14" t="s">
        <v>82</v>
      </c>
      <c r="H9485" s="14" t="s">
        <v>22</v>
      </c>
      <c r="I9485" s="14" t="s">
        <v>111</v>
      </c>
      <c r="J9485" s="14" t="s">
        <v>27</v>
      </c>
      <c r="K9485" s="14" t="s">
        <v>28</v>
      </c>
      <c r="L9485" s="14" t="s">
        <v>43</v>
      </c>
      <c r="M9485" s="9" t="s">
        <v>44</v>
      </c>
      <c r="N9485" s="9" t="s">
        <v>743</v>
      </c>
      <c r="O9485" s="14" t="s">
        <v>32</v>
      </c>
      <c r="P9485" s="14" t="s">
        <v>22</v>
      </c>
      <c r="Q9485" s="14" t="s">
        <v>47268</v>
      </c>
      <c r="R9485" s="14" t="s">
        <v>46</v>
      </c>
      <c r="S9485" s="9" t="s">
        <v>47269</v>
      </c>
      <c r="T9485" s="9" t="s">
        <v>47270</v>
      </c>
    </row>
    <row r="9486" customHeight="1" spans="1:20">
      <c r="A9486" s="10">
        <v>45225</v>
      </c>
      <c r="B9486" s="9" t="s">
        <v>47271</v>
      </c>
      <c r="C9486" s="9" t="s">
        <v>204</v>
      </c>
      <c r="D9486" s="14" t="s">
        <v>22</v>
      </c>
      <c r="E9486" s="9" t="s">
        <v>47272</v>
      </c>
      <c r="F9486" s="9" t="s">
        <v>47273</v>
      </c>
      <c r="G9486" s="14" t="s">
        <v>25</v>
      </c>
      <c r="H9486" s="14" t="s">
        <v>22</v>
      </c>
      <c r="I9486" s="14" t="s">
        <v>207</v>
      </c>
      <c r="J9486" s="14" t="s">
        <v>27</v>
      </c>
      <c r="K9486" s="14" t="s">
        <v>28</v>
      </c>
      <c r="L9486" s="14" t="s">
        <v>43</v>
      </c>
      <c r="M9486" s="9" t="s">
        <v>44</v>
      </c>
      <c r="N9486" s="9" t="s">
        <v>208</v>
      </c>
      <c r="O9486" s="14" t="s">
        <v>32</v>
      </c>
      <c r="P9486" s="14" t="s">
        <v>22</v>
      </c>
      <c r="Q9486" s="14" t="s">
        <v>47274</v>
      </c>
      <c r="R9486" s="14" t="s">
        <v>56</v>
      </c>
      <c r="S9486" s="9" t="s">
        <v>47275</v>
      </c>
      <c r="T9486" s="9" t="s">
        <v>22</v>
      </c>
    </row>
    <row r="9487" customHeight="1" spans="1:20">
      <c r="A9487" s="10">
        <v>45224</v>
      </c>
      <c r="B9487" s="9" t="s">
        <v>47276</v>
      </c>
      <c r="C9487" s="9" t="s">
        <v>6126</v>
      </c>
      <c r="D9487" s="14" t="s">
        <v>22</v>
      </c>
      <c r="E9487" s="9" t="s">
        <v>47277</v>
      </c>
      <c r="F9487" s="9" t="s">
        <v>47278</v>
      </c>
      <c r="G9487" s="14" t="s">
        <v>53</v>
      </c>
      <c r="H9487" s="14" t="s">
        <v>22</v>
      </c>
      <c r="I9487" s="14" t="s">
        <v>117</v>
      </c>
      <c r="J9487" s="14" t="s">
        <v>27</v>
      </c>
      <c r="K9487" s="14" t="s">
        <v>28</v>
      </c>
      <c r="L9487" s="14" t="s">
        <v>43</v>
      </c>
      <c r="M9487" s="9" t="s">
        <v>30</v>
      </c>
      <c r="N9487" s="9" t="s">
        <v>743</v>
      </c>
      <c r="O9487" s="14" t="s">
        <v>32</v>
      </c>
      <c r="P9487" s="14" t="s">
        <v>22</v>
      </c>
      <c r="Q9487" s="14" t="s">
        <v>47279</v>
      </c>
      <c r="R9487" s="14" t="s">
        <v>46</v>
      </c>
      <c r="S9487" s="9" t="s">
        <v>47280</v>
      </c>
      <c r="T9487" s="9" t="s">
        <v>47281</v>
      </c>
    </row>
    <row r="9488" customHeight="1" spans="1:20">
      <c r="A9488" s="10">
        <v>45225</v>
      </c>
      <c r="B9488" s="9" t="s">
        <v>47282</v>
      </c>
      <c r="C9488" s="9" t="s">
        <v>79</v>
      </c>
      <c r="D9488" s="14" t="s">
        <v>22</v>
      </c>
      <c r="E9488" s="9" t="s">
        <v>47283</v>
      </c>
      <c r="F9488" s="9" t="s">
        <v>39225</v>
      </c>
      <c r="G9488" s="14" t="s">
        <v>22</v>
      </c>
      <c r="H9488" s="14" t="s">
        <v>22</v>
      </c>
      <c r="I9488" s="14" t="s">
        <v>26</v>
      </c>
      <c r="J9488" s="14" t="s">
        <v>27</v>
      </c>
      <c r="K9488" s="14" t="s">
        <v>28</v>
      </c>
      <c r="L9488" s="14" t="s">
        <v>43</v>
      </c>
      <c r="M9488" s="9" t="s">
        <v>30</v>
      </c>
      <c r="N9488" s="9" t="s">
        <v>31</v>
      </c>
      <c r="O9488" s="14" t="s">
        <v>32</v>
      </c>
      <c r="P9488" s="14" t="s">
        <v>22</v>
      </c>
      <c r="Q9488" s="14" t="s">
        <v>47284</v>
      </c>
      <c r="R9488" s="14" t="s">
        <v>34</v>
      </c>
      <c r="S9488" s="9" t="s">
        <v>47285</v>
      </c>
      <c r="T9488" s="9" t="s">
        <v>47286</v>
      </c>
    </row>
    <row r="9489" customHeight="1" spans="1:20">
      <c r="A9489" s="10">
        <v>45222</v>
      </c>
      <c r="B9489" s="9" t="s">
        <v>47287</v>
      </c>
      <c r="C9489" s="9" t="s">
        <v>79</v>
      </c>
      <c r="D9489" s="14" t="s">
        <v>22</v>
      </c>
      <c r="E9489" s="9" t="s">
        <v>47288</v>
      </c>
      <c r="F9489" s="9" t="s">
        <v>47289</v>
      </c>
      <c r="G9489" s="14" t="s">
        <v>22</v>
      </c>
      <c r="H9489" s="14" t="s">
        <v>22</v>
      </c>
      <c r="I9489" s="14" t="s">
        <v>26</v>
      </c>
      <c r="J9489" s="14" t="s">
        <v>27</v>
      </c>
      <c r="K9489" s="14" t="s">
        <v>28</v>
      </c>
      <c r="L9489" s="14" t="s">
        <v>43</v>
      </c>
      <c r="M9489" s="9" t="s">
        <v>30</v>
      </c>
      <c r="N9489" s="9" t="s">
        <v>31</v>
      </c>
      <c r="O9489" s="14" t="s">
        <v>32</v>
      </c>
      <c r="P9489" s="14" t="s">
        <v>22</v>
      </c>
      <c r="Q9489" s="14" t="s">
        <v>47290</v>
      </c>
      <c r="R9489" s="14" t="s">
        <v>34</v>
      </c>
      <c r="S9489" s="9" t="s">
        <v>47291</v>
      </c>
      <c r="T9489" s="9" t="s">
        <v>47292</v>
      </c>
    </row>
    <row r="9490" customHeight="1" spans="1:20">
      <c r="A9490" s="10">
        <v>45224</v>
      </c>
      <c r="B9490" s="9" t="s">
        <v>47293</v>
      </c>
      <c r="C9490" s="9" t="s">
        <v>6126</v>
      </c>
      <c r="D9490" s="14" t="s">
        <v>22</v>
      </c>
      <c r="E9490" s="9" t="s">
        <v>47294</v>
      </c>
      <c r="F9490" s="9" t="s">
        <v>47295</v>
      </c>
      <c r="G9490" s="14" t="s">
        <v>82</v>
      </c>
      <c r="H9490" s="14" t="s">
        <v>22</v>
      </c>
      <c r="I9490" s="14" t="s">
        <v>293</v>
      </c>
      <c r="J9490" s="14" t="s">
        <v>27</v>
      </c>
      <c r="K9490" s="14" t="s">
        <v>28</v>
      </c>
      <c r="L9490" s="14" t="s">
        <v>43</v>
      </c>
      <c r="M9490" s="9" t="s">
        <v>44</v>
      </c>
      <c r="N9490" s="9" t="s">
        <v>743</v>
      </c>
      <c r="O9490" s="14" t="s">
        <v>32</v>
      </c>
      <c r="P9490" s="14" t="s">
        <v>22</v>
      </c>
      <c r="Q9490" s="14" t="s">
        <v>47296</v>
      </c>
      <c r="R9490" s="14" t="s">
        <v>46</v>
      </c>
      <c r="S9490" s="9" t="s">
        <v>47297</v>
      </c>
      <c r="T9490" s="9" t="s">
        <v>47298</v>
      </c>
    </row>
    <row r="9491" customHeight="1" spans="1:20">
      <c r="A9491" s="10">
        <v>45223</v>
      </c>
      <c r="B9491" s="15" t="s">
        <v>47299</v>
      </c>
      <c r="C9491" s="15" t="s">
        <v>5644</v>
      </c>
      <c r="D9491" s="16" t="s">
        <v>22</v>
      </c>
      <c r="E9491" s="15" t="s">
        <v>47300</v>
      </c>
      <c r="F9491" s="15" t="s">
        <v>47301</v>
      </c>
      <c r="G9491" s="16" t="s">
        <v>82</v>
      </c>
      <c r="H9491" s="16" t="s">
        <v>22</v>
      </c>
      <c r="I9491" s="16" t="s">
        <v>111</v>
      </c>
      <c r="J9491" s="16" t="s">
        <v>27</v>
      </c>
      <c r="K9491" s="16" t="s">
        <v>28</v>
      </c>
      <c r="L9491" s="16" t="s">
        <v>43</v>
      </c>
      <c r="M9491" s="15" t="s">
        <v>169</v>
      </c>
      <c r="N9491" s="15" t="s">
        <v>5633</v>
      </c>
      <c r="O9491" s="16" t="s">
        <v>32</v>
      </c>
      <c r="P9491" s="16" t="s">
        <v>22</v>
      </c>
      <c r="Q9491" s="16" t="s">
        <v>47302</v>
      </c>
      <c r="R9491" s="16" t="s">
        <v>168</v>
      </c>
      <c r="S9491" s="15" t="s">
        <v>47303</v>
      </c>
      <c r="T9491" s="15" t="s">
        <v>5636</v>
      </c>
    </row>
    <row r="9492" customHeight="1" spans="1:20">
      <c r="A9492" s="10">
        <v>45225</v>
      </c>
      <c r="B9492" s="9" t="s">
        <v>47304</v>
      </c>
      <c r="C9492" s="9" t="s">
        <v>79</v>
      </c>
      <c r="D9492" s="14" t="s">
        <v>22</v>
      </c>
      <c r="E9492" s="9" t="s">
        <v>47305</v>
      </c>
      <c r="F9492" s="9" t="s">
        <v>39665</v>
      </c>
      <c r="G9492" s="14" t="s">
        <v>22</v>
      </c>
      <c r="H9492" s="14" t="s">
        <v>22</v>
      </c>
      <c r="I9492" s="14" t="s">
        <v>26</v>
      </c>
      <c r="J9492" s="14" t="s">
        <v>27</v>
      </c>
      <c r="K9492" s="14" t="s">
        <v>28</v>
      </c>
      <c r="L9492" s="14" t="s">
        <v>43</v>
      </c>
      <c r="M9492" s="9" t="s">
        <v>30</v>
      </c>
      <c r="N9492" s="9" t="s">
        <v>31</v>
      </c>
      <c r="O9492" s="14" t="s">
        <v>32</v>
      </c>
      <c r="P9492" s="14" t="s">
        <v>22</v>
      </c>
      <c r="Q9492" s="14" t="s">
        <v>47306</v>
      </c>
      <c r="R9492" s="14" t="s">
        <v>34</v>
      </c>
      <c r="S9492" s="9" t="s">
        <v>47307</v>
      </c>
      <c r="T9492" s="9" t="s">
        <v>47308</v>
      </c>
    </row>
    <row r="9493" customHeight="1" spans="1:20">
      <c r="A9493" s="10">
        <v>45225</v>
      </c>
      <c r="B9493" s="9" t="s">
        <v>47309</v>
      </c>
      <c r="C9493" s="9" t="s">
        <v>204</v>
      </c>
      <c r="D9493" s="14" t="s">
        <v>22</v>
      </c>
      <c r="E9493" s="9" t="s">
        <v>47310</v>
      </c>
      <c r="F9493" s="9" t="s">
        <v>28010</v>
      </c>
      <c r="G9493" s="14" t="s">
        <v>247</v>
      </c>
      <c r="H9493" s="14" t="s">
        <v>22</v>
      </c>
      <c r="I9493" s="14" t="s">
        <v>931</v>
      </c>
      <c r="J9493" s="14" t="s">
        <v>27</v>
      </c>
      <c r="K9493" s="14" t="s">
        <v>28</v>
      </c>
      <c r="L9493" s="14" t="s">
        <v>43</v>
      </c>
      <c r="M9493" s="9" t="s">
        <v>44</v>
      </c>
      <c r="N9493" s="9" t="s">
        <v>208</v>
      </c>
      <c r="O9493" s="14" t="s">
        <v>32</v>
      </c>
      <c r="P9493" s="14" t="s">
        <v>22</v>
      </c>
      <c r="Q9493" s="14" t="s">
        <v>47311</v>
      </c>
      <c r="R9493" s="14" t="s">
        <v>56</v>
      </c>
      <c r="S9493" s="9" t="s">
        <v>47312</v>
      </c>
      <c r="T9493" s="9" t="s">
        <v>22</v>
      </c>
    </row>
    <row r="9494" customHeight="1" spans="1:20">
      <c r="A9494" s="10">
        <v>45222</v>
      </c>
      <c r="B9494" s="9" t="s">
        <v>47313</v>
      </c>
      <c r="C9494" s="9" t="s">
        <v>6126</v>
      </c>
      <c r="D9494" s="14" t="s">
        <v>22</v>
      </c>
      <c r="E9494" s="9" t="s">
        <v>43470</v>
      </c>
      <c r="F9494" s="9" t="s">
        <v>43471</v>
      </c>
      <c r="G9494" s="14" t="s">
        <v>62</v>
      </c>
      <c r="H9494" s="14" t="s">
        <v>22</v>
      </c>
      <c r="I9494" s="14" t="s">
        <v>732</v>
      </c>
      <c r="J9494" s="14" t="s">
        <v>27</v>
      </c>
      <c r="K9494" s="14" t="s">
        <v>28</v>
      </c>
      <c r="L9494" s="14" t="s">
        <v>43</v>
      </c>
      <c r="M9494" s="9" t="s">
        <v>44</v>
      </c>
      <c r="N9494" s="9" t="s">
        <v>743</v>
      </c>
      <c r="O9494" s="14" t="s">
        <v>32</v>
      </c>
      <c r="P9494" s="14" t="s">
        <v>22</v>
      </c>
      <c r="Q9494" s="14" t="s">
        <v>47314</v>
      </c>
      <c r="R9494" s="14" t="s">
        <v>46</v>
      </c>
      <c r="S9494" s="9" t="s">
        <v>47315</v>
      </c>
      <c r="T9494" s="9" t="s">
        <v>47316</v>
      </c>
    </row>
    <row r="9495" customHeight="1" spans="1:20">
      <c r="A9495" s="10">
        <v>45225</v>
      </c>
      <c r="B9495" s="9" t="s">
        <v>47317</v>
      </c>
      <c r="C9495" s="9" t="s">
        <v>79</v>
      </c>
      <c r="D9495" s="14" t="s">
        <v>22</v>
      </c>
      <c r="E9495" s="9" t="s">
        <v>37331</v>
      </c>
      <c r="F9495" s="9" t="s">
        <v>37332</v>
      </c>
      <c r="G9495" s="14" t="s">
        <v>22</v>
      </c>
      <c r="H9495" s="14" t="s">
        <v>110</v>
      </c>
      <c r="I9495" s="14" t="s">
        <v>26</v>
      </c>
      <c r="J9495" s="14" t="s">
        <v>27</v>
      </c>
      <c r="K9495" s="14" t="s">
        <v>28</v>
      </c>
      <c r="L9495" s="14" t="s">
        <v>43</v>
      </c>
      <c r="M9495" s="9" t="s">
        <v>30</v>
      </c>
      <c r="N9495" s="9" t="s">
        <v>31</v>
      </c>
      <c r="O9495" s="14" t="s">
        <v>32</v>
      </c>
      <c r="P9495" s="14" t="s">
        <v>22</v>
      </c>
      <c r="Q9495" s="14" t="s">
        <v>47318</v>
      </c>
      <c r="R9495" s="14" t="s">
        <v>34</v>
      </c>
      <c r="S9495" s="9" t="s">
        <v>47319</v>
      </c>
      <c r="T9495" s="9" t="s">
        <v>47320</v>
      </c>
    </row>
    <row r="9496" customHeight="1" spans="1:20">
      <c r="A9496" s="10">
        <v>45225</v>
      </c>
      <c r="B9496" s="9" t="s">
        <v>47321</v>
      </c>
      <c r="C9496" s="9" t="s">
        <v>79</v>
      </c>
      <c r="D9496" s="14" t="s">
        <v>22</v>
      </c>
      <c r="E9496" s="9" t="s">
        <v>47322</v>
      </c>
      <c r="F9496" s="9" t="s">
        <v>47323</v>
      </c>
      <c r="G9496" s="14" t="s">
        <v>22</v>
      </c>
      <c r="H9496" s="14" t="s">
        <v>22</v>
      </c>
      <c r="I9496" s="14" t="s">
        <v>26</v>
      </c>
      <c r="J9496" s="14" t="s">
        <v>27</v>
      </c>
      <c r="K9496" s="14" t="s">
        <v>28</v>
      </c>
      <c r="L9496" s="14" t="s">
        <v>43</v>
      </c>
      <c r="M9496" s="9" t="s">
        <v>30</v>
      </c>
      <c r="N9496" s="9" t="s">
        <v>31</v>
      </c>
      <c r="O9496" s="14" t="s">
        <v>32</v>
      </c>
      <c r="P9496" s="14" t="s">
        <v>22</v>
      </c>
      <c r="Q9496" s="14" t="s">
        <v>47324</v>
      </c>
      <c r="R9496" s="14" t="s">
        <v>34</v>
      </c>
      <c r="S9496" s="9" t="s">
        <v>47325</v>
      </c>
      <c r="T9496" s="9" t="s">
        <v>47326</v>
      </c>
    </row>
    <row r="9497" customHeight="1" spans="1:20">
      <c r="A9497" s="10">
        <v>45225</v>
      </c>
      <c r="B9497" s="9" t="s">
        <v>47327</v>
      </c>
      <c r="C9497" s="9" t="s">
        <v>79</v>
      </c>
      <c r="D9497" s="14" t="s">
        <v>22</v>
      </c>
      <c r="E9497" s="9" t="s">
        <v>17492</v>
      </c>
      <c r="F9497" s="9" t="s">
        <v>47328</v>
      </c>
      <c r="G9497" s="14" t="s">
        <v>22</v>
      </c>
      <c r="H9497" s="14" t="s">
        <v>22</v>
      </c>
      <c r="I9497" s="14" t="s">
        <v>26</v>
      </c>
      <c r="J9497" s="14" t="s">
        <v>27</v>
      </c>
      <c r="K9497" s="14" t="s">
        <v>28</v>
      </c>
      <c r="L9497" s="14" t="s">
        <v>43</v>
      </c>
      <c r="M9497" s="9" t="s">
        <v>30</v>
      </c>
      <c r="N9497" s="9" t="s">
        <v>31</v>
      </c>
      <c r="O9497" s="14" t="s">
        <v>32</v>
      </c>
      <c r="P9497" s="14" t="s">
        <v>22</v>
      </c>
      <c r="Q9497" s="14" t="s">
        <v>47329</v>
      </c>
      <c r="R9497" s="14" t="s">
        <v>34</v>
      </c>
      <c r="S9497" s="9" t="s">
        <v>47330</v>
      </c>
      <c r="T9497" s="9" t="s">
        <v>47331</v>
      </c>
    </row>
    <row r="9498" customHeight="1" spans="1:20">
      <c r="A9498" s="10">
        <v>45223</v>
      </c>
      <c r="B9498" s="15" t="s">
        <v>47332</v>
      </c>
      <c r="C9498" s="15" t="s">
        <v>6126</v>
      </c>
      <c r="D9498" s="16" t="s">
        <v>22</v>
      </c>
      <c r="E9498" s="15" t="s">
        <v>29951</v>
      </c>
      <c r="F9498" s="15" t="s">
        <v>29952</v>
      </c>
      <c r="G9498" s="16" t="s">
        <v>82</v>
      </c>
      <c r="H9498" s="16" t="s">
        <v>22</v>
      </c>
      <c r="I9498" s="16" t="s">
        <v>175</v>
      </c>
      <c r="J9498" s="16" t="s">
        <v>27</v>
      </c>
      <c r="K9498" s="16" t="s">
        <v>28</v>
      </c>
      <c r="L9498" s="16" t="s">
        <v>43</v>
      </c>
      <c r="M9498" s="15" t="s">
        <v>44</v>
      </c>
      <c r="N9498" s="15" t="s">
        <v>743</v>
      </c>
      <c r="O9498" s="16" t="s">
        <v>32</v>
      </c>
      <c r="P9498" s="16" t="s">
        <v>22</v>
      </c>
      <c r="Q9498" s="16" t="s">
        <v>47333</v>
      </c>
      <c r="R9498" s="16" t="s">
        <v>46</v>
      </c>
      <c r="S9498" s="15" t="s">
        <v>47334</v>
      </c>
      <c r="T9498" s="15" t="s">
        <v>47335</v>
      </c>
    </row>
    <row r="9499" customHeight="1" spans="1:20">
      <c r="A9499" s="10">
        <v>45222</v>
      </c>
      <c r="B9499" s="9" t="s">
        <v>47336</v>
      </c>
      <c r="C9499" s="9" t="s">
        <v>204</v>
      </c>
      <c r="D9499" s="14" t="s">
        <v>22</v>
      </c>
      <c r="E9499" s="9" t="s">
        <v>47337</v>
      </c>
      <c r="F9499" s="9" t="s">
        <v>33270</v>
      </c>
      <c r="G9499" s="14" t="s">
        <v>130</v>
      </c>
      <c r="H9499" s="14" t="s">
        <v>22</v>
      </c>
      <c r="I9499" s="14" t="s">
        <v>97</v>
      </c>
      <c r="J9499" s="14" t="s">
        <v>27</v>
      </c>
      <c r="K9499" s="14" t="s">
        <v>28</v>
      </c>
      <c r="L9499" s="14" t="s">
        <v>43</v>
      </c>
      <c r="M9499" s="9" t="s">
        <v>44</v>
      </c>
      <c r="N9499" s="9" t="s">
        <v>208</v>
      </c>
      <c r="O9499" s="14" t="s">
        <v>32</v>
      </c>
      <c r="P9499" s="14" t="s">
        <v>22</v>
      </c>
      <c r="Q9499" s="14" t="s">
        <v>47338</v>
      </c>
      <c r="R9499" s="14" t="s">
        <v>56</v>
      </c>
      <c r="S9499" s="9" t="s">
        <v>47339</v>
      </c>
      <c r="T9499" s="9" t="s">
        <v>22</v>
      </c>
    </row>
    <row r="9500" customHeight="1" spans="1:20">
      <c r="A9500" s="10">
        <v>45225</v>
      </c>
      <c r="B9500" s="9" t="s">
        <v>47340</v>
      </c>
      <c r="C9500" s="9" t="s">
        <v>204</v>
      </c>
      <c r="D9500" s="14" t="s">
        <v>22</v>
      </c>
      <c r="E9500" s="9" t="s">
        <v>47341</v>
      </c>
      <c r="F9500" s="9" t="s">
        <v>47342</v>
      </c>
      <c r="G9500" s="14" t="s">
        <v>62</v>
      </c>
      <c r="H9500" s="14" t="s">
        <v>110</v>
      </c>
      <c r="I9500" s="14" t="s">
        <v>90</v>
      </c>
      <c r="J9500" s="14" t="s">
        <v>27</v>
      </c>
      <c r="K9500" s="14" t="s">
        <v>76</v>
      </c>
      <c r="L9500" s="14" t="s">
        <v>43</v>
      </c>
      <c r="M9500" s="9" t="s">
        <v>30</v>
      </c>
      <c r="N9500" s="9" t="s">
        <v>208</v>
      </c>
      <c r="O9500" s="14" t="s">
        <v>32</v>
      </c>
      <c r="P9500" s="14" t="s">
        <v>22</v>
      </c>
      <c r="Q9500" s="14" t="s">
        <v>47343</v>
      </c>
      <c r="R9500" s="14" t="s">
        <v>56</v>
      </c>
      <c r="S9500" s="9" t="s">
        <v>47344</v>
      </c>
      <c r="T9500" s="9" t="s">
        <v>22</v>
      </c>
    </row>
    <row r="9501" customHeight="1" spans="1:20">
      <c r="A9501" s="10">
        <v>45225</v>
      </c>
      <c r="B9501" s="9" t="s">
        <v>47345</v>
      </c>
      <c r="C9501" s="9" t="s">
        <v>79</v>
      </c>
      <c r="D9501" s="14" t="s">
        <v>22</v>
      </c>
      <c r="E9501" s="9" t="s">
        <v>17492</v>
      </c>
      <c r="F9501" s="9" t="s">
        <v>17493</v>
      </c>
      <c r="G9501" s="14" t="s">
        <v>22</v>
      </c>
      <c r="H9501" s="14" t="s">
        <v>22</v>
      </c>
      <c r="I9501" s="14" t="s">
        <v>26</v>
      </c>
      <c r="J9501" s="14" t="s">
        <v>27</v>
      </c>
      <c r="K9501" s="14" t="s">
        <v>28</v>
      </c>
      <c r="L9501" s="14" t="s">
        <v>43</v>
      </c>
      <c r="M9501" s="9" t="s">
        <v>30</v>
      </c>
      <c r="N9501" s="9" t="s">
        <v>31</v>
      </c>
      <c r="O9501" s="14" t="s">
        <v>32</v>
      </c>
      <c r="P9501" s="14" t="s">
        <v>22</v>
      </c>
      <c r="Q9501" s="14" t="s">
        <v>47346</v>
      </c>
      <c r="R9501" s="14" t="s">
        <v>34</v>
      </c>
      <c r="S9501" s="9" t="s">
        <v>47347</v>
      </c>
      <c r="T9501" s="9" t="s">
        <v>47348</v>
      </c>
    </row>
    <row r="9502" customHeight="1" spans="1:20">
      <c r="A9502" s="10">
        <v>45225</v>
      </c>
      <c r="B9502" s="9" t="s">
        <v>47349</v>
      </c>
      <c r="C9502" s="9" t="s">
        <v>79</v>
      </c>
      <c r="D9502" s="14" t="s">
        <v>22</v>
      </c>
      <c r="E9502" s="9" t="s">
        <v>17492</v>
      </c>
      <c r="F9502" s="9" t="s">
        <v>17493</v>
      </c>
      <c r="G9502" s="14" t="s">
        <v>22</v>
      </c>
      <c r="H9502" s="14" t="s">
        <v>22</v>
      </c>
      <c r="I9502" s="14" t="s">
        <v>26</v>
      </c>
      <c r="J9502" s="14" t="s">
        <v>27</v>
      </c>
      <c r="K9502" s="14" t="s">
        <v>28</v>
      </c>
      <c r="L9502" s="14" t="s">
        <v>43</v>
      </c>
      <c r="M9502" s="9" t="s">
        <v>30</v>
      </c>
      <c r="N9502" s="9" t="s">
        <v>31</v>
      </c>
      <c r="O9502" s="14" t="s">
        <v>32</v>
      </c>
      <c r="P9502" s="14" t="s">
        <v>22</v>
      </c>
      <c r="Q9502" s="14" t="s">
        <v>47350</v>
      </c>
      <c r="R9502" s="14" t="s">
        <v>34</v>
      </c>
      <c r="S9502" s="9" t="s">
        <v>47351</v>
      </c>
      <c r="T9502" s="9" t="s">
        <v>47352</v>
      </c>
    </row>
    <row r="9503" customHeight="1" spans="1:20">
      <c r="A9503" s="10">
        <v>45224</v>
      </c>
      <c r="B9503" s="9" t="s">
        <v>47353</v>
      </c>
      <c r="C9503" s="9" t="s">
        <v>79</v>
      </c>
      <c r="D9503" s="14" t="s">
        <v>22</v>
      </c>
      <c r="E9503" s="9" t="s">
        <v>47354</v>
      </c>
      <c r="F9503" s="9" t="s">
        <v>38735</v>
      </c>
      <c r="G9503" s="14" t="s">
        <v>22</v>
      </c>
      <c r="H9503" s="14" t="s">
        <v>22</v>
      </c>
      <c r="I9503" s="14" t="s">
        <v>26</v>
      </c>
      <c r="J9503" s="14" t="s">
        <v>27</v>
      </c>
      <c r="K9503" s="14" t="s">
        <v>28</v>
      </c>
      <c r="L9503" s="14" t="s">
        <v>43</v>
      </c>
      <c r="M9503" s="9" t="s">
        <v>30</v>
      </c>
      <c r="N9503" s="9" t="s">
        <v>31</v>
      </c>
      <c r="O9503" s="14" t="s">
        <v>32</v>
      </c>
      <c r="P9503" s="14" t="s">
        <v>22</v>
      </c>
      <c r="Q9503" s="14" t="s">
        <v>47355</v>
      </c>
      <c r="R9503" s="14" t="s">
        <v>34</v>
      </c>
      <c r="S9503" s="9" t="s">
        <v>47356</v>
      </c>
      <c r="T9503" s="9" t="s">
        <v>47357</v>
      </c>
    </row>
    <row r="9504" customHeight="1" spans="1:20">
      <c r="A9504" s="10">
        <v>45224</v>
      </c>
      <c r="B9504" s="9" t="s">
        <v>47358</v>
      </c>
      <c r="C9504" s="9" t="s">
        <v>79</v>
      </c>
      <c r="D9504" s="14" t="s">
        <v>22</v>
      </c>
      <c r="E9504" s="9" t="s">
        <v>47359</v>
      </c>
      <c r="F9504" s="9" t="s">
        <v>47360</v>
      </c>
      <c r="G9504" s="14" t="s">
        <v>22</v>
      </c>
      <c r="H9504" s="14" t="s">
        <v>22</v>
      </c>
      <c r="I9504" s="14" t="s">
        <v>26</v>
      </c>
      <c r="J9504" s="14" t="s">
        <v>27</v>
      </c>
      <c r="K9504" s="14" t="s">
        <v>28</v>
      </c>
      <c r="L9504" s="14" t="s">
        <v>43</v>
      </c>
      <c r="M9504" s="9" t="s">
        <v>30</v>
      </c>
      <c r="N9504" s="9" t="s">
        <v>31</v>
      </c>
      <c r="O9504" s="14" t="s">
        <v>32</v>
      </c>
      <c r="P9504" s="14" t="s">
        <v>22</v>
      </c>
      <c r="Q9504" s="14" t="s">
        <v>47361</v>
      </c>
      <c r="R9504" s="14" t="s">
        <v>34</v>
      </c>
      <c r="S9504" s="9" t="s">
        <v>47362</v>
      </c>
      <c r="T9504" s="9" t="s">
        <v>47363</v>
      </c>
    </row>
    <row r="9505" customHeight="1" spans="1:20">
      <c r="A9505" s="10">
        <v>45223</v>
      </c>
      <c r="B9505" s="15" t="s">
        <v>47364</v>
      </c>
      <c r="C9505" s="15" t="s">
        <v>204</v>
      </c>
      <c r="D9505" s="16" t="s">
        <v>22</v>
      </c>
      <c r="E9505" s="15" t="s">
        <v>47365</v>
      </c>
      <c r="F9505" s="15" t="s">
        <v>47366</v>
      </c>
      <c r="G9505" s="16" t="s">
        <v>41</v>
      </c>
      <c r="H9505" s="16" t="s">
        <v>110</v>
      </c>
      <c r="I9505" s="16" t="s">
        <v>63</v>
      </c>
      <c r="J9505" s="16" t="s">
        <v>27</v>
      </c>
      <c r="K9505" s="16" t="s">
        <v>28</v>
      </c>
      <c r="L9505" s="16" t="s">
        <v>43</v>
      </c>
      <c r="M9505" s="15" t="s">
        <v>44</v>
      </c>
      <c r="N9505" s="15" t="s">
        <v>208</v>
      </c>
      <c r="O9505" s="16" t="s">
        <v>32</v>
      </c>
      <c r="P9505" s="16" t="s">
        <v>22</v>
      </c>
      <c r="Q9505" s="16" t="s">
        <v>47367</v>
      </c>
      <c r="R9505" s="16" t="s">
        <v>56</v>
      </c>
      <c r="S9505" s="15" t="s">
        <v>47368</v>
      </c>
      <c r="T9505" s="15" t="s">
        <v>22</v>
      </c>
    </row>
    <row r="9506" customHeight="1" spans="1:20">
      <c r="A9506" s="10">
        <v>45225</v>
      </c>
      <c r="B9506" s="9" t="s">
        <v>47369</v>
      </c>
      <c r="C9506" s="9" t="s">
        <v>204</v>
      </c>
      <c r="D9506" s="14" t="s">
        <v>22</v>
      </c>
      <c r="E9506" s="9" t="s">
        <v>47370</v>
      </c>
      <c r="F9506" s="9" t="s">
        <v>47371</v>
      </c>
      <c r="G9506" s="14" t="s">
        <v>62</v>
      </c>
      <c r="H9506" s="14" t="s">
        <v>22</v>
      </c>
      <c r="I9506" s="14" t="s">
        <v>1181</v>
      </c>
      <c r="J9506" s="14" t="s">
        <v>27</v>
      </c>
      <c r="K9506" s="14" t="s">
        <v>28</v>
      </c>
      <c r="L9506" s="14" t="s">
        <v>43</v>
      </c>
      <c r="M9506" s="9" t="s">
        <v>30</v>
      </c>
      <c r="N9506" s="9" t="s">
        <v>208</v>
      </c>
      <c r="O9506" s="14" t="s">
        <v>32</v>
      </c>
      <c r="P9506" s="14" t="s">
        <v>22</v>
      </c>
      <c r="Q9506" s="14" t="s">
        <v>47372</v>
      </c>
      <c r="R9506" s="14" t="s">
        <v>56</v>
      </c>
      <c r="S9506" s="9" t="s">
        <v>47373</v>
      </c>
      <c r="T9506" s="9" t="s">
        <v>22</v>
      </c>
    </row>
    <row r="9507" customHeight="1" spans="1:20">
      <c r="A9507" s="10">
        <v>45223</v>
      </c>
      <c r="B9507" s="15" t="s">
        <v>47374</v>
      </c>
      <c r="C9507" s="15" t="s">
        <v>204</v>
      </c>
      <c r="D9507" s="16" t="s">
        <v>22</v>
      </c>
      <c r="E9507" s="15" t="s">
        <v>47375</v>
      </c>
      <c r="F9507" s="15" t="s">
        <v>47376</v>
      </c>
      <c r="G9507" s="16" t="s">
        <v>336</v>
      </c>
      <c r="H9507" s="16" t="s">
        <v>22</v>
      </c>
      <c r="I9507" s="16" t="s">
        <v>315</v>
      </c>
      <c r="J9507" s="16" t="s">
        <v>27</v>
      </c>
      <c r="K9507" s="16" t="s">
        <v>28</v>
      </c>
      <c r="L9507" s="16" t="s">
        <v>43</v>
      </c>
      <c r="M9507" s="15" t="s">
        <v>30</v>
      </c>
      <c r="N9507" s="15" t="s">
        <v>208</v>
      </c>
      <c r="O9507" s="16" t="s">
        <v>32</v>
      </c>
      <c r="P9507" s="16" t="s">
        <v>22</v>
      </c>
      <c r="Q9507" s="16" t="s">
        <v>47377</v>
      </c>
      <c r="R9507" s="16" t="s">
        <v>56</v>
      </c>
      <c r="S9507" s="15" t="s">
        <v>47378</v>
      </c>
      <c r="T9507" s="15" t="s">
        <v>22</v>
      </c>
    </row>
    <row r="9508" customHeight="1" spans="1:20">
      <c r="A9508" s="10">
        <v>45225</v>
      </c>
      <c r="B9508" s="9" t="s">
        <v>47379</v>
      </c>
      <c r="C9508" s="9" t="s">
        <v>204</v>
      </c>
      <c r="D9508" s="14" t="s">
        <v>22</v>
      </c>
      <c r="E9508" s="9" t="s">
        <v>45294</v>
      </c>
      <c r="F9508" s="9" t="s">
        <v>45295</v>
      </c>
      <c r="G9508" s="14" t="s">
        <v>130</v>
      </c>
      <c r="H9508" s="14" t="s">
        <v>22</v>
      </c>
      <c r="I9508" s="14" t="s">
        <v>270</v>
      </c>
      <c r="J9508" s="14" t="s">
        <v>27</v>
      </c>
      <c r="K9508" s="14" t="s">
        <v>28</v>
      </c>
      <c r="L9508" s="14" t="s">
        <v>43</v>
      </c>
      <c r="M9508" s="9" t="s">
        <v>44</v>
      </c>
      <c r="N9508" s="9" t="s">
        <v>208</v>
      </c>
      <c r="O9508" s="14" t="s">
        <v>32</v>
      </c>
      <c r="P9508" s="14" t="s">
        <v>22</v>
      </c>
      <c r="Q9508" s="14" t="s">
        <v>47380</v>
      </c>
      <c r="R9508" s="14" t="s">
        <v>56</v>
      </c>
      <c r="S9508" s="9" t="s">
        <v>47381</v>
      </c>
      <c r="T9508" s="9" t="s">
        <v>22</v>
      </c>
    </row>
    <row r="9509" customHeight="1" spans="1:20">
      <c r="A9509" s="10">
        <v>45224</v>
      </c>
      <c r="B9509" s="9" t="s">
        <v>47382</v>
      </c>
      <c r="C9509" s="9" t="s">
        <v>79</v>
      </c>
      <c r="D9509" s="14" t="s">
        <v>22</v>
      </c>
      <c r="E9509" s="9" t="s">
        <v>47359</v>
      </c>
      <c r="F9509" s="9" t="s">
        <v>47360</v>
      </c>
      <c r="G9509" s="14" t="s">
        <v>22</v>
      </c>
      <c r="H9509" s="14" t="s">
        <v>22</v>
      </c>
      <c r="I9509" s="14" t="s">
        <v>26</v>
      </c>
      <c r="J9509" s="14" t="s">
        <v>27</v>
      </c>
      <c r="K9509" s="14" t="s">
        <v>28</v>
      </c>
      <c r="L9509" s="14" t="s">
        <v>43</v>
      </c>
      <c r="M9509" s="9" t="s">
        <v>30</v>
      </c>
      <c r="N9509" s="9" t="s">
        <v>31</v>
      </c>
      <c r="O9509" s="14" t="s">
        <v>32</v>
      </c>
      <c r="P9509" s="14" t="s">
        <v>22</v>
      </c>
      <c r="Q9509" s="14" t="s">
        <v>47383</v>
      </c>
      <c r="R9509" s="14" t="s">
        <v>34</v>
      </c>
      <c r="S9509" s="9" t="s">
        <v>47384</v>
      </c>
      <c r="T9509" s="9" t="s">
        <v>47363</v>
      </c>
    </row>
    <row r="9510" customHeight="1" spans="1:20">
      <c r="A9510" s="10">
        <v>45225</v>
      </c>
      <c r="B9510" s="9" t="s">
        <v>47385</v>
      </c>
      <c r="C9510" s="9" t="s">
        <v>6126</v>
      </c>
      <c r="D9510" s="14" t="s">
        <v>22</v>
      </c>
      <c r="E9510" s="9" t="s">
        <v>47386</v>
      </c>
      <c r="F9510" s="9" t="s">
        <v>47387</v>
      </c>
      <c r="G9510" s="14" t="s">
        <v>82</v>
      </c>
      <c r="H9510" s="14" t="s">
        <v>22</v>
      </c>
      <c r="I9510" s="14" t="s">
        <v>511</v>
      </c>
      <c r="J9510" s="14" t="s">
        <v>27</v>
      </c>
      <c r="K9510" s="14" t="s">
        <v>28</v>
      </c>
      <c r="L9510" s="14" t="s">
        <v>43</v>
      </c>
      <c r="M9510" s="9" t="s">
        <v>44</v>
      </c>
      <c r="N9510" s="9" t="s">
        <v>743</v>
      </c>
      <c r="O9510" s="14" t="s">
        <v>32</v>
      </c>
      <c r="P9510" s="14" t="s">
        <v>22</v>
      </c>
      <c r="Q9510" s="14" t="s">
        <v>47388</v>
      </c>
      <c r="R9510" s="14" t="s">
        <v>46</v>
      </c>
      <c r="S9510" s="9" t="s">
        <v>47389</v>
      </c>
      <c r="T9510" s="9" t="s">
        <v>47390</v>
      </c>
    </row>
    <row r="9511" customHeight="1" spans="1:20">
      <c r="A9511" s="10">
        <v>45223</v>
      </c>
      <c r="B9511" s="15" t="s">
        <v>47391</v>
      </c>
      <c r="C9511" s="15" t="s">
        <v>5644</v>
      </c>
      <c r="D9511" s="16" t="s">
        <v>22</v>
      </c>
      <c r="E9511" s="15" t="s">
        <v>47392</v>
      </c>
      <c r="F9511" s="15" t="s">
        <v>47393</v>
      </c>
      <c r="G9511" s="16" t="s">
        <v>82</v>
      </c>
      <c r="H9511" s="16" t="s">
        <v>137</v>
      </c>
      <c r="I9511" s="16" t="s">
        <v>168</v>
      </c>
      <c r="J9511" s="16" t="s">
        <v>27</v>
      </c>
      <c r="K9511" s="16" t="s">
        <v>28</v>
      </c>
      <c r="L9511" s="16" t="s">
        <v>43</v>
      </c>
      <c r="M9511" s="15" t="s">
        <v>169</v>
      </c>
      <c r="N9511" s="15" t="s">
        <v>5633</v>
      </c>
      <c r="O9511" s="16" t="s">
        <v>32</v>
      </c>
      <c r="P9511" s="16" t="s">
        <v>22</v>
      </c>
      <c r="Q9511" s="16" t="s">
        <v>47394</v>
      </c>
      <c r="R9511" s="16" t="s">
        <v>168</v>
      </c>
      <c r="S9511" s="15" t="s">
        <v>17865</v>
      </c>
      <c r="T9511" s="15" t="s">
        <v>5649</v>
      </c>
    </row>
    <row r="9512" customHeight="1" spans="1:20">
      <c r="A9512" s="10">
        <v>45223</v>
      </c>
      <c r="B9512" s="15" t="s">
        <v>47395</v>
      </c>
      <c r="C9512" s="15" t="s">
        <v>5629</v>
      </c>
      <c r="D9512" s="16" t="s">
        <v>22</v>
      </c>
      <c r="E9512" s="15" t="s">
        <v>47396</v>
      </c>
      <c r="F9512" s="15" t="s">
        <v>47397</v>
      </c>
      <c r="G9512" s="16" t="s">
        <v>82</v>
      </c>
      <c r="H9512" s="16" t="s">
        <v>22</v>
      </c>
      <c r="I9512" s="16" t="s">
        <v>5632</v>
      </c>
      <c r="J9512" s="16" t="s">
        <v>27</v>
      </c>
      <c r="K9512" s="16" t="s">
        <v>28</v>
      </c>
      <c r="L9512" s="16" t="s">
        <v>43</v>
      </c>
      <c r="M9512" s="15" t="s">
        <v>169</v>
      </c>
      <c r="N9512" s="15" t="s">
        <v>5633</v>
      </c>
      <c r="O9512" s="16" t="s">
        <v>32</v>
      </c>
      <c r="P9512" s="16" t="s">
        <v>22</v>
      </c>
      <c r="Q9512" s="16" t="s">
        <v>47398</v>
      </c>
      <c r="R9512" s="16" t="s">
        <v>168</v>
      </c>
      <c r="S9512" s="15" t="s">
        <v>27817</v>
      </c>
      <c r="T9512" s="15" t="s">
        <v>5649</v>
      </c>
    </row>
    <row r="9513" customHeight="1" spans="1:20">
      <c r="A9513" s="10">
        <v>45223</v>
      </c>
      <c r="B9513" s="15" t="s">
        <v>47399</v>
      </c>
      <c r="C9513" s="15" t="s">
        <v>6126</v>
      </c>
      <c r="D9513" s="16" t="s">
        <v>22</v>
      </c>
      <c r="E9513" s="15" t="s">
        <v>25552</v>
      </c>
      <c r="F9513" s="15" t="s">
        <v>25553</v>
      </c>
      <c r="G9513" s="16" t="s">
        <v>82</v>
      </c>
      <c r="H9513" s="16" t="s">
        <v>22</v>
      </c>
      <c r="I9513" s="16" t="s">
        <v>511</v>
      </c>
      <c r="J9513" s="16" t="s">
        <v>27</v>
      </c>
      <c r="K9513" s="16" t="s">
        <v>28</v>
      </c>
      <c r="L9513" s="16" t="s">
        <v>43</v>
      </c>
      <c r="M9513" s="15" t="s">
        <v>30</v>
      </c>
      <c r="N9513" s="15" t="s">
        <v>743</v>
      </c>
      <c r="O9513" s="16" t="s">
        <v>32</v>
      </c>
      <c r="P9513" s="16" t="s">
        <v>22</v>
      </c>
      <c r="Q9513" s="16" t="s">
        <v>47400</v>
      </c>
      <c r="R9513" s="16" t="s">
        <v>46</v>
      </c>
      <c r="S9513" s="15" t="s">
        <v>47401</v>
      </c>
      <c r="T9513" s="15" t="s">
        <v>47402</v>
      </c>
    </row>
    <row r="9514" customHeight="1" spans="1:20">
      <c r="A9514" s="10">
        <v>45222</v>
      </c>
      <c r="B9514" s="9" t="s">
        <v>47403</v>
      </c>
      <c r="C9514" s="9" t="s">
        <v>79</v>
      </c>
      <c r="D9514" s="14" t="s">
        <v>22</v>
      </c>
      <c r="E9514" s="9" t="s">
        <v>47404</v>
      </c>
      <c r="F9514" s="9" t="s">
        <v>47405</v>
      </c>
      <c r="G9514" s="14" t="s">
        <v>22</v>
      </c>
      <c r="H9514" s="14" t="s">
        <v>22</v>
      </c>
      <c r="I9514" s="14" t="s">
        <v>26</v>
      </c>
      <c r="J9514" s="14" t="s">
        <v>27</v>
      </c>
      <c r="K9514" s="14" t="s">
        <v>28</v>
      </c>
      <c r="L9514" s="14" t="s">
        <v>43</v>
      </c>
      <c r="M9514" s="9" t="s">
        <v>30</v>
      </c>
      <c r="N9514" s="9" t="s">
        <v>31</v>
      </c>
      <c r="O9514" s="14" t="s">
        <v>32</v>
      </c>
      <c r="P9514" s="14" t="s">
        <v>22</v>
      </c>
      <c r="Q9514" s="14" t="s">
        <v>47406</v>
      </c>
      <c r="R9514" s="14" t="s">
        <v>34</v>
      </c>
      <c r="S9514" s="9" t="s">
        <v>47407</v>
      </c>
      <c r="T9514" s="9" t="s">
        <v>47408</v>
      </c>
    </row>
    <row r="9515" customHeight="1" spans="1:20">
      <c r="A9515" s="10">
        <v>45224</v>
      </c>
      <c r="B9515" s="9" t="s">
        <v>47409</v>
      </c>
      <c r="C9515" s="9" t="s">
        <v>6126</v>
      </c>
      <c r="D9515" s="14" t="s">
        <v>22</v>
      </c>
      <c r="E9515" s="9" t="s">
        <v>47410</v>
      </c>
      <c r="F9515" s="9" t="s">
        <v>47411</v>
      </c>
      <c r="G9515" s="14" t="s">
        <v>82</v>
      </c>
      <c r="H9515" s="14" t="s">
        <v>22</v>
      </c>
      <c r="I9515" s="14" t="s">
        <v>175</v>
      </c>
      <c r="J9515" s="14" t="s">
        <v>27</v>
      </c>
      <c r="K9515" s="14" t="s">
        <v>28</v>
      </c>
      <c r="L9515" s="14" t="s">
        <v>43</v>
      </c>
      <c r="M9515" s="9" t="s">
        <v>44</v>
      </c>
      <c r="N9515" s="9" t="s">
        <v>743</v>
      </c>
      <c r="O9515" s="14" t="s">
        <v>32</v>
      </c>
      <c r="P9515" s="14" t="s">
        <v>22</v>
      </c>
      <c r="Q9515" s="14" t="s">
        <v>47412</v>
      </c>
      <c r="R9515" s="14" t="s">
        <v>46</v>
      </c>
      <c r="S9515" s="9" t="s">
        <v>47413</v>
      </c>
      <c r="T9515" s="9" t="s">
        <v>47414</v>
      </c>
    </row>
    <row r="9516" customHeight="1" spans="1:20">
      <c r="A9516" s="10">
        <v>45223</v>
      </c>
      <c r="B9516" s="15" t="s">
        <v>47415</v>
      </c>
      <c r="C9516" s="15" t="s">
        <v>5879</v>
      </c>
      <c r="D9516" s="16" t="s">
        <v>22</v>
      </c>
      <c r="E9516" s="15" t="s">
        <v>47416</v>
      </c>
      <c r="F9516" s="15" t="s">
        <v>47417</v>
      </c>
      <c r="G9516" s="16" t="s">
        <v>82</v>
      </c>
      <c r="H9516" s="16" t="s">
        <v>148</v>
      </c>
      <c r="I9516" s="16" t="s">
        <v>5737</v>
      </c>
      <c r="J9516" s="16" t="s">
        <v>27</v>
      </c>
      <c r="K9516" s="16" t="s">
        <v>28</v>
      </c>
      <c r="L9516" s="16" t="s">
        <v>43</v>
      </c>
      <c r="M9516" s="15" t="s">
        <v>169</v>
      </c>
      <c r="N9516" s="15" t="s">
        <v>5633</v>
      </c>
      <c r="O9516" s="16" t="s">
        <v>32</v>
      </c>
      <c r="P9516" s="16" t="s">
        <v>22</v>
      </c>
      <c r="Q9516" s="16" t="s">
        <v>47418</v>
      </c>
      <c r="R9516" s="16" t="s">
        <v>168</v>
      </c>
      <c r="S9516" s="15" t="s">
        <v>7772</v>
      </c>
      <c r="T9516" s="15" t="s">
        <v>5649</v>
      </c>
    </row>
    <row r="9517" customHeight="1" spans="1:20">
      <c r="A9517" s="10">
        <v>45223</v>
      </c>
      <c r="B9517" s="15" t="s">
        <v>47419</v>
      </c>
      <c r="C9517" s="15" t="s">
        <v>5629</v>
      </c>
      <c r="D9517" s="16" t="s">
        <v>22</v>
      </c>
      <c r="E9517" s="15" t="s">
        <v>47420</v>
      </c>
      <c r="F9517" s="15" t="s">
        <v>47421</v>
      </c>
      <c r="G9517" s="16" t="s">
        <v>82</v>
      </c>
      <c r="H9517" s="16" t="s">
        <v>22</v>
      </c>
      <c r="I9517" s="16" t="s">
        <v>5632</v>
      </c>
      <c r="J9517" s="16" t="s">
        <v>27</v>
      </c>
      <c r="K9517" s="16" t="s">
        <v>28</v>
      </c>
      <c r="L9517" s="16" t="s">
        <v>43</v>
      </c>
      <c r="M9517" s="15" t="s">
        <v>169</v>
      </c>
      <c r="N9517" s="15" t="s">
        <v>5633</v>
      </c>
      <c r="O9517" s="16" t="s">
        <v>32</v>
      </c>
      <c r="P9517" s="16" t="s">
        <v>22</v>
      </c>
      <c r="Q9517" s="16" t="s">
        <v>47422</v>
      </c>
      <c r="R9517" s="16" t="s">
        <v>168</v>
      </c>
      <c r="S9517" s="15" t="s">
        <v>27817</v>
      </c>
      <c r="T9517" s="15" t="s">
        <v>5649</v>
      </c>
    </row>
    <row r="9518" customHeight="1" spans="1:20">
      <c r="A9518" s="10">
        <v>45225</v>
      </c>
      <c r="B9518" s="9" t="s">
        <v>47423</v>
      </c>
      <c r="C9518" s="9" t="s">
        <v>79</v>
      </c>
      <c r="D9518" s="14" t="s">
        <v>22</v>
      </c>
      <c r="E9518" s="9" t="s">
        <v>47424</v>
      </c>
      <c r="F9518" s="9" t="s">
        <v>27659</v>
      </c>
      <c r="G9518" s="14" t="s">
        <v>22</v>
      </c>
      <c r="H9518" s="14" t="s">
        <v>22</v>
      </c>
      <c r="I9518" s="14" t="s">
        <v>26</v>
      </c>
      <c r="J9518" s="14" t="s">
        <v>27</v>
      </c>
      <c r="K9518" s="14" t="s">
        <v>28</v>
      </c>
      <c r="L9518" s="14" t="s">
        <v>43</v>
      </c>
      <c r="M9518" s="9" t="s">
        <v>30</v>
      </c>
      <c r="N9518" s="9" t="s">
        <v>31</v>
      </c>
      <c r="O9518" s="14" t="s">
        <v>32</v>
      </c>
      <c r="P9518" s="14" t="s">
        <v>22</v>
      </c>
      <c r="Q9518" s="14" t="s">
        <v>47425</v>
      </c>
      <c r="R9518" s="14" t="s">
        <v>34</v>
      </c>
      <c r="S9518" s="9" t="s">
        <v>47426</v>
      </c>
      <c r="T9518" s="9" t="s">
        <v>47427</v>
      </c>
    </row>
    <row r="9519" customHeight="1" spans="1:20">
      <c r="A9519" s="10">
        <v>45225</v>
      </c>
      <c r="B9519" s="9" t="s">
        <v>47428</v>
      </c>
      <c r="C9519" s="9" t="s">
        <v>79</v>
      </c>
      <c r="D9519" s="14" t="s">
        <v>22</v>
      </c>
      <c r="E9519" s="9" t="s">
        <v>47429</v>
      </c>
      <c r="F9519" s="9" t="s">
        <v>47430</v>
      </c>
      <c r="G9519" s="14" t="s">
        <v>22</v>
      </c>
      <c r="H9519" s="14" t="s">
        <v>22</v>
      </c>
      <c r="I9519" s="14" t="s">
        <v>26</v>
      </c>
      <c r="J9519" s="14" t="s">
        <v>27</v>
      </c>
      <c r="K9519" s="14" t="s">
        <v>28</v>
      </c>
      <c r="L9519" s="14" t="s">
        <v>43</v>
      </c>
      <c r="M9519" s="9" t="s">
        <v>30</v>
      </c>
      <c r="N9519" s="9" t="s">
        <v>31</v>
      </c>
      <c r="O9519" s="14" t="s">
        <v>32</v>
      </c>
      <c r="P9519" s="14" t="s">
        <v>22</v>
      </c>
      <c r="Q9519" s="14" t="s">
        <v>47431</v>
      </c>
      <c r="R9519" s="14" t="s">
        <v>34</v>
      </c>
      <c r="S9519" s="9" t="s">
        <v>47432</v>
      </c>
      <c r="T9519" s="9" t="s">
        <v>47433</v>
      </c>
    </row>
    <row r="9520" customHeight="1" spans="1:20">
      <c r="A9520" s="10">
        <v>45225</v>
      </c>
      <c r="B9520" s="9" t="s">
        <v>47434</v>
      </c>
      <c r="C9520" s="9" t="s">
        <v>79</v>
      </c>
      <c r="D9520" s="14" t="s">
        <v>22</v>
      </c>
      <c r="E9520" s="9" t="s">
        <v>47435</v>
      </c>
      <c r="F9520" s="9" t="s">
        <v>47436</v>
      </c>
      <c r="G9520" s="14" t="s">
        <v>22</v>
      </c>
      <c r="H9520" s="14" t="s">
        <v>22</v>
      </c>
      <c r="I9520" s="14" t="s">
        <v>26</v>
      </c>
      <c r="J9520" s="14" t="s">
        <v>27</v>
      </c>
      <c r="K9520" s="14" t="s">
        <v>28</v>
      </c>
      <c r="L9520" s="14" t="s">
        <v>43</v>
      </c>
      <c r="M9520" s="9" t="s">
        <v>30</v>
      </c>
      <c r="N9520" s="9" t="s">
        <v>31</v>
      </c>
      <c r="O9520" s="14" t="s">
        <v>32</v>
      </c>
      <c r="P9520" s="14" t="s">
        <v>22</v>
      </c>
      <c r="Q9520" s="14" t="s">
        <v>47437</v>
      </c>
      <c r="R9520" s="14" t="s">
        <v>34</v>
      </c>
      <c r="S9520" s="9" t="s">
        <v>47438</v>
      </c>
      <c r="T9520" s="9" t="s">
        <v>47439</v>
      </c>
    </row>
    <row r="9521" customHeight="1" spans="1:20">
      <c r="A9521" s="10">
        <v>45225</v>
      </c>
      <c r="B9521" s="9" t="s">
        <v>47440</v>
      </c>
      <c r="C9521" s="9" t="s">
        <v>204</v>
      </c>
      <c r="D9521" s="14" t="s">
        <v>22</v>
      </c>
      <c r="E9521" s="9" t="s">
        <v>2104</v>
      </c>
      <c r="F9521" s="9" t="s">
        <v>2105</v>
      </c>
      <c r="G9521" s="14" t="s">
        <v>336</v>
      </c>
      <c r="H9521" s="14" t="s">
        <v>22</v>
      </c>
      <c r="I9521" s="14" t="s">
        <v>299</v>
      </c>
      <c r="J9521" s="14" t="s">
        <v>27</v>
      </c>
      <c r="K9521" s="14" t="s">
        <v>28</v>
      </c>
      <c r="L9521" s="14" t="s">
        <v>43</v>
      </c>
      <c r="M9521" s="9" t="s">
        <v>44</v>
      </c>
      <c r="N9521" s="9" t="s">
        <v>208</v>
      </c>
      <c r="O9521" s="14" t="s">
        <v>32</v>
      </c>
      <c r="P9521" s="14" t="s">
        <v>22</v>
      </c>
      <c r="Q9521" s="14" t="s">
        <v>47441</v>
      </c>
      <c r="R9521" s="14" t="s">
        <v>56</v>
      </c>
      <c r="S9521" s="9" t="s">
        <v>47442</v>
      </c>
      <c r="T9521" s="9" t="s">
        <v>22</v>
      </c>
    </row>
    <row r="9522" customHeight="1" spans="1:20">
      <c r="A9522" s="10">
        <v>45223</v>
      </c>
      <c r="B9522" s="15" t="s">
        <v>47443</v>
      </c>
      <c r="C9522" s="15" t="s">
        <v>5629</v>
      </c>
      <c r="D9522" s="16" t="s">
        <v>22</v>
      </c>
      <c r="E9522" s="15" t="s">
        <v>47444</v>
      </c>
      <c r="F9522" s="15" t="s">
        <v>47445</v>
      </c>
      <c r="G9522" s="16" t="s">
        <v>82</v>
      </c>
      <c r="H9522" s="16" t="s">
        <v>22</v>
      </c>
      <c r="I9522" s="16" t="s">
        <v>5632</v>
      </c>
      <c r="J9522" s="16" t="s">
        <v>27</v>
      </c>
      <c r="K9522" s="16" t="s">
        <v>28</v>
      </c>
      <c r="L9522" s="16" t="s">
        <v>43</v>
      </c>
      <c r="M9522" s="15" t="s">
        <v>169</v>
      </c>
      <c r="N9522" s="15" t="s">
        <v>5633</v>
      </c>
      <c r="O9522" s="16" t="s">
        <v>32</v>
      </c>
      <c r="P9522" s="16" t="s">
        <v>22</v>
      </c>
      <c r="Q9522" s="16" t="s">
        <v>47446</v>
      </c>
      <c r="R9522" s="16" t="s">
        <v>46</v>
      </c>
      <c r="S9522" s="15" t="s">
        <v>27817</v>
      </c>
      <c r="T9522" s="15" t="s">
        <v>5661</v>
      </c>
    </row>
    <row r="9523" customHeight="1" spans="1:20">
      <c r="A9523" s="10">
        <v>45223</v>
      </c>
      <c r="B9523" s="15" t="s">
        <v>47447</v>
      </c>
      <c r="C9523" s="15" t="s">
        <v>5629</v>
      </c>
      <c r="D9523" s="16" t="s">
        <v>22</v>
      </c>
      <c r="E9523" s="15" t="s">
        <v>47448</v>
      </c>
      <c r="F9523" s="15" t="s">
        <v>47449</v>
      </c>
      <c r="G9523" s="16" t="s">
        <v>82</v>
      </c>
      <c r="H9523" s="16" t="s">
        <v>22</v>
      </c>
      <c r="I9523" s="16" t="s">
        <v>5632</v>
      </c>
      <c r="J9523" s="16" t="s">
        <v>27</v>
      </c>
      <c r="K9523" s="16" t="s">
        <v>28</v>
      </c>
      <c r="L9523" s="16" t="s">
        <v>43</v>
      </c>
      <c r="M9523" s="15" t="s">
        <v>169</v>
      </c>
      <c r="N9523" s="15" t="s">
        <v>5633</v>
      </c>
      <c r="O9523" s="16" t="s">
        <v>32</v>
      </c>
      <c r="P9523" s="16" t="s">
        <v>22</v>
      </c>
      <c r="Q9523" s="16" t="s">
        <v>47450</v>
      </c>
      <c r="R9523" s="16" t="s">
        <v>168</v>
      </c>
      <c r="S9523" s="15" t="s">
        <v>27817</v>
      </c>
      <c r="T9523" s="15" t="s">
        <v>5649</v>
      </c>
    </row>
    <row r="9524" customHeight="1" spans="1:20">
      <c r="A9524" s="10">
        <v>45222</v>
      </c>
      <c r="B9524" s="9" t="s">
        <v>47451</v>
      </c>
      <c r="C9524" s="9" t="s">
        <v>79</v>
      </c>
      <c r="D9524" s="14" t="s">
        <v>22</v>
      </c>
      <c r="E9524" s="9" t="s">
        <v>47452</v>
      </c>
      <c r="F9524" s="9" t="s">
        <v>13092</v>
      </c>
      <c r="G9524" s="14" t="s">
        <v>22</v>
      </c>
      <c r="H9524" s="14" t="s">
        <v>22</v>
      </c>
      <c r="I9524" s="14" t="s">
        <v>26</v>
      </c>
      <c r="J9524" s="14" t="s">
        <v>27</v>
      </c>
      <c r="K9524" s="14" t="s">
        <v>28</v>
      </c>
      <c r="L9524" s="14" t="s">
        <v>43</v>
      </c>
      <c r="M9524" s="9" t="s">
        <v>30</v>
      </c>
      <c r="N9524" s="9" t="s">
        <v>31</v>
      </c>
      <c r="O9524" s="14" t="s">
        <v>32</v>
      </c>
      <c r="P9524" s="14" t="s">
        <v>22</v>
      </c>
      <c r="Q9524" s="14" t="s">
        <v>47453</v>
      </c>
      <c r="R9524" s="14" t="s">
        <v>34</v>
      </c>
      <c r="S9524" s="9" t="s">
        <v>47454</v>
      </c>
      <c r="T9524" s="9" t="s">
        <v>47455</v>
      </c>
    </row>
    <row r="9525" customHeight="1" spans="1:20">
      <c r="A9525" s="10">
        <v>45223</v>
      </c>
      <c r="B9525" s="15" t="s">
        <v>47456</v>
      </c>
      <c r="C9525" s="15" t="s">
        <v>5629</v>
      </c>
      <c r="D9525" s="16" t="s">
        <v>22</v>
      </c>
      <c r="E9525" s="15" t="s">
        <v>47457</v>
      </c>
      <c r="F9525" s="15" t="s">
        <v>19509</v>
      </c>
      <c r="G9525" s="16" t="s">
        <v>82</v>
      </c>
      <c r="H9525" s="16" t="s">
        <v>148</v>
      </c>
      <c r="I9525" s="16" t="s">
        <v>5632</v>
      </c>
      <c r="J9525" s="16" t="s">
        <v>27</v>
      </c>
      <c r="K9525" s="16" t="s">
        <v>28</v>
      </c>
      <c r="L9525" s="16" t="s">
        <v>43</v>
      </c>
      <c r="M9525" s="15" t="s">
        <v>169</v>
      </c>
      <c r="N9525" s="15" t="s">
        <v>5633</v>
      </c>
      <c r="O9525" s="16" t="s">
        <v>32</v>
      </c>
      <c r="P9525" s="16" t="s">
        <v>22</v>
      </c>
      <c r="Q9525" s="16" t="s">
        <v>47458</v>
      </c>
      <c r="R9525" s="16" t="s">
        <v>46</v>
      </c>
      <c r="S9525" s="15" t="s">
        <v>47459</v>
      </c>
      <c r="T9525" s="15" t="s">
        <v>5661</v>
      </c>
    </row>
    <row r="9526" customHeight="1" spans="1:20">
      <c r="A9526" s="10">
        <v>45224</v>
      </c>
      <c r="B9526" s="9" t="s">
        <v>47460</v>
      </c>
      <c r="C9526" s="9" t="s">
        <v>204</v>
      </c>
      <c r="D9526" s="14" t="s">
        <v>22</v>
      </c>
      <c r="E9526" s="9" t="s">
        <v>47461</v>
      </c>
      <c r="F9526" s="9" t="s">
        <v>47462</v>
      </c>
      <c r="G9526" s="14" t="s">
        <v>130</v>
      </c>
      <c r="H9526" s="14" t="s">
        <v>22</v>
      </c>
      <c r="I9526" s="14" t="s">
        <v>63</v>
      </c>
      <c r="J9526" s="14" t="s">
        <v>27</v>
      </c>
      <c r="K9526" s="14" t="s">
        <v>28</v>
      </c>
      <c r="L9526" s="14" t="s">
        <v>43</v>
      </c>
      <c r="M9526" s="9" t="s">
        <v>30</v>
      </c>
      <c r="N9526" s="9" t="s">
        <v>208</v>
      </c>
      <c r="O9526" s="14" t="s">
        <v>32</v>
      </c>
      <c r="P9526" s="14" t="s">
        <v>22</v>
      </c>
      <c r="Q9526" s="14" t="s">
        <v>47463</v>
      </c>
      <c r="R9526" s="14" t="s">
        <v>56</v>
      </c>
      <c r="S9526" s="9" t="s">
        <v>47464</v>
      </c>
      <c r="T9526" s="9" t="s">
        <v>22</v>
      </c>
    </row>
    <row r="9527" customHeight="1" spans="1:20">
      <c r="A9527" s="10">
        <v>45224</v>
      </c>
      <c r="B9527" s="9" t="s">
        <v>47465</v>
      </c>
      <c r="C9527" s="9" t="s">
        <v>204</v>
      </c>
      <c r="D9527" s="14" t="s">
        <v>22</v>
      </c>
      <c r="E9527" s="9" t="s">
        <v>47466</v>
      </c>
      <c r="F9527" s="9" t="s">
        <v>47467</v>
      </c>
      <c r="G9527" s="14" t="s">
        <v>25</v>
      </c>
      <c r="H9527" s="14" t="s">
        <v>110</v>
      </c>
      <c r="I9527" s="14" t="s">
        <v>214</v>
      </c>
      <c r="J9527" s="14" t="s">
        <v>27</v>
      </c>
      <c r="K9527" s="14" t="s">
        <v>28</v>
      </c>
      <c r="L9527" s="14" t="s">
        <v>43</v>
      </c>
      <c r="M9527" s="9" t="s">
        <v>44</v>
      </c>
      <c r="N9527" s="9" t="s">
        <v>208</v>
      </c>
      <c r="O9527" s="14" t="s">
        <v>32</v>
      </c>
      <c r="P9527" s="14" t="s">
        <v>22</v>
      </c>
      <c r="Q9527" s="14" t="s">
        <v>47468</v>
      </c>
      <c r="R9527" s="14" t="s">
        <v>56</v>
      </c>
      <c r="S9527" s="20" t="s">
        <v>47469</v>
      </c>
      <c r="T9527" s="9" t="s">
        <v>22</v>
      </c>
    </row>
    <row r="9528" customHeight="1" spans="1:20">
      <c r="A9528" s="10">
        <v>45224</v>
      </c>
      <c r="B9528" s="9" t="s">
        <v>47470</v>
      </c>
      <c r="C9528" s="9" t="s">
        <v>79</v>
      </c>
      <c r="D9528" s="14" t="s">
        <v>22</v>
      </c>
      <c r="E9528" s="9" t="s">
        <v>47471</v>
      </c>
      <c r="F9528" s="9" t="s">
        <v>47472</v>
      </c>
      <c r="G9528" s="14" t="s">
        <v>22</v>
      </c>
      <c r="H9528" s="14" t="s">
        <v>22</v>
      </c>
      <c r="I9528" s="14" t="s">
        <v>26</v>
      </c>
      <c r="J9528" s="14" t="s">
        <v>27</v>
      </c>
      <c r="K9528" s="14" t="s">
        <v>28</v>
      </c>
      <c r="L9528" s="14" t="s">
        <v>43</v>
      </c>
      <c r="M9528" s="9" t="s">
        <v>30</v>
      </c>
      <c r="N9528" s="9" t="s">
        <v>31</v>
      </c>
      <c r="O9528" s="14" t="s">
        <v>32</v>
      </c>
      <c r="P9528" s="14" t="s">
        <v>22</v>
      </c>
      <c r="Q9528" s="14" t="s">
        <v>47473</v>
      </c>
      <c r="R9528" s="14" t="s">
        <v>34</v>
      </c>
      <c r="S9528" s="9" t="s">
        <v>47474</v>
      </c>
      <c r="T9528" s="9" t="s">
        <v>47475</v>
      </c>
    </row>
    <row r="9529" customHeight="1" spans="1:20">
      <c r="A9529" s="10">
        <v>45225</v>
      </c>
      <c r="B9529" s="9" t="s">
        <v>47476</v>
      </c>
      <c r="C9529" s="9" t="s">
        <v>79</v>
      </c>
      <c r="D9529" s="14" t="s">
        <v>22</v>
      </c>
      <c r="E9529" s="9" t="s">
        <v>47477</v>
      </c>
      <c r="F9529" s="9" t="s">
        <v>47478</v>
      </c>
      <c r="G9529" s="14" t="s">
        <v>22</v>
      </c>
      <c r="H9529" s="14" t="s">
        <v>22</v>
      </c>
      <c r="I9529" s="14" t="s">
        <v>26</v>
      </c>
      <c r="J9529" s="14" t="s">
        <v>27</v>
      </c>
      <c r="K9529" s="14" t="s">
        <v>28</v>
      </c>
      <c r="L9529" s="14" t="s">
        <v>43</v>
      </c>
      <c r="M9529" s="9" t="s">
        <v>30</v>
      </c>
      <c r="N9529" s="9" t="s">
        <v>31</v>
      </c>
      <c r="O9529" s="14" t="s">
        <v>32</v>
      </c>
      <c r="P9529" s="14" t="s">
        <v>22</v>
      </c>
      <c r="Q9529" s="14" t="s">
        <v>47479</v>
      </c>
      <c r="R9529" s="14" t="s">
        <v>34</v>
      </c>
      <c r="S9529" s="9" t="s">
        <v>47480</v>
      </c>
      <c r="T9529" s="9" t="s">
        <v>47481</v>
      </c>
    </row>
    <row r="9530" customHeight="1" spans="1:20">
      <c r="A9530" s="10">
        <v>45223</v>
      </c>
      <c r="B9530" s="15" t="s">
        <v>47482</v>
      </c>
      <c r="C9530" s="15" t="s">
        <v>6653</v>
      </c>
      <c r="D9530" s="16" t="s">
        <v>22</v>
      </c>
      <c r="E9530" s="15" t="s">
        <v>47483</v>
      </c>
      <c r="F9530" s="15" t="s">
        <v>47484</v>
      </c>
      <c r="G9530" s="16" t="s">
        <v>82</v>
      </c>
      <c r="H9530" s="16" t="s">
        <v>22</v>
      </c>
      <c r="I9530" s="16" t="s">
        <v>26</v>
      </c>
      <c r="J9530" s="16" t="s">
        <v>27</v>
      </c>
      <c r="K9530" s="16" t="s">
        <v>28</v>
      </c>
      <c r="L9530" s="16" t="s">
        <v>29</v>
      </c>
      <c r="M9530" s="15" t="s">
        <v>30</v>
      </c>
      <c r="N9530" s="15" t="s">
        <v>31</v>
      </c>
      <c r="O9530" s="16" t="s">
        <v>32</v>
      </c>
      <c r="P9530" s="16" t="s">
        <v>6207</v>
      </c>
      <c r="Q9530" s="16" t="s">
        <v>47485</v>
      </c>
      <c r="R9530" s="16" t="s">
        <v>34</v>
      </c>
      <c r="S9530" s="15" t="s">
        <v>47486</v>
      </c>
      <c r="T9530" s="15" t="s">
        <v>47487</v>
      </c>
    </row>
    <row r="9531" customHeight="1" spans="1:20">
      <c r="A9531" s="10">
        <v>45222</v>
      </c>
      <c r="B9531" s="9" t="s">
        <v>47488</v>
      </c>
      <c r="C9531" s="9" t="s">
        <v>4967</v>
      </c>
      <c r="D9531" s="14" t="s">
        <v>22</v>
      </c>
      <c r="E9531" s="9" t="s">
        <v>45156</v>
      </c>
      <c r="F9531" s="9" t="s">
        <v>37321</v>
      </c>
      <c r="G9531" s="14" t="s">
        <v>82</v>
      </c>
      <c r="H9531" s="14" t="s">
        <v>22</v>
      </c>
      <c r="I9531" s="14" t="s">
        <v>63</v>
      </c>
      <c r="J9531" s="14" t="s">
        <v>27</v>
      </c>
      <c r="K9531" s="14" t="s">
        <v>28</v>
      </c>
      <c r="L9531" s="14" t="s">
        <v>43</v>
      </c>
      <c r="M9531" s="9" t="s">
        <v>44</v>
      </c>
      <c r="N9531" s="9" t="s">
        <v>31</v>
      </c>
      <c r="O9531" s="14" t="s">
        <v>32</v>
      </c>
      <c r="P9531" s="14" t="s">
        <v>22</v>
      </c>
      <c r="Q9531" s="14" t="s">
        <v>47489</v>
      </c>
      <c r="R9531" s="14" t="s">
        <v>46</v>
      </c>
      <c r="S9531" s="9" t="s">
        <v>47490</v>
      </c>
      <c r="T9531" s="9" t="s">
        <v>47491</v>
      </c>
    </row>
    <row r="9532" customHeight="1" spans="1:20">
      <c r="A9532" s="10">
        <v>45223</v>
      </c>
      <c r="B9532" s="15" t="s">
        <v>47492</v>
      </c>
      <c r="C9532" s="15" t="s">
        <v>6126</v>
      </c>
      <c r="D9532" s="16" t="s">
        <v>22</v>
      </c>
      <c r="E9532" s="15" t="s">
        <v>47410</v>
      </c>
      <c r="F9532" s="15" t="s">
        <v>47411</v>
      </c>
      <c r="G9532" s="16" t="s">
        <v>82</v>
      </c>
      <c r="H9532" s="16" t="s">
        <v>22</v>
      </c>
      <c r="I9532" s="16" t="s">
        <v>315</v>
      </c>
      <c r="J9532" s="16" t="s">
        <v>27</v>
      </c>
      <c r="K9532" s="16" t="s">
        <v>28</v>
      </c>
      <c r="L9532" s="16" t="s">
        <v>43</v>
      </c>
      <c r="M9532" s="15" t="s">
        <v>44</v>
      </c>
      <c r="N9532" s="15" t="s">
        <v>743</v>
      </c>
      <c r="O9532" s="16" t="s">
        <v>32</v>
      </c>
      <c r="P9532" s="16" t="s">
        <v>22</v>
      </c>
      <c r="Q9532" s="16" t="s">
        <v>47493</v>
      </c>
      <c r="R9532" s="16" t="s">
        <v>46</v>
      </c>
      <c r="S9532" s="15" t="s">
        <v>47494</v>
      </c>
      <c r="T9532" s="15" t="s">
        <v>47495</v>
      </c>
    </row>
    <row r="9533" customHeight="1" spans="1:20">
      <c r="A9533" s="10">
        <v>45224</v>
      </c>
      <c r="B9533" s="9" t="s">
        <v>47496</v>
      </c>
      <c r="C9533" s="9" t="s">
        <v>179</v>
      </c>
      <c r="D9533" s="14" t="s">
        <v>22</v>
      </c>
      <c r="E9533" s="9" t="s">
        <v>47497</v>
      </c>
      <c r="F9533" s="9" t="s">
        <v>47498</v>
      </c>
      <c r="G9533" s="14" t="s">
        <v>130</v>
      </c>
      <c r="H9533" s="14" t="s">
        <v>22</v>
      </c>
      <c r="I9533" s="14" t="s">
        <v>168</v>
      </c>
      <c r="J9533" s="14" t="s">
        <v>27</v>
      </c>
      <c r="K9533" s="14" t="s">
        <v>28</v>
      </c>
      <c r="L9533" s="14" t="s">
        <v>43</v>
      </c>
      <c r="M9533" s="9" t="s">
        <v>169</v>
      </c>
      <c r="N9533" s="9" t="s">
        <v>31</v>
      </c>
      <c r="O9533" s="14" t="s">
        <v>32</v>
      </c>
      <c r="P9533" s="14" t="s">
        <v>22</v>
      </c>
      <c r="Q9533" s="14" t="s">
        <v>47499</v>
      </c>
      <c r="R9533" s="14" t="s">
        <v>46</v>
      </c>
      <c r="S9533" s="9" t="s">
        <v>47500</v>
      </c>
      <c r="T9533" s="9" t="s">
        <v>47501</v>
      </c>
    </row>
    <row r="9534" customHeight="1" spans="1:20">
      <c r="A9534" s="10">
        <v>45224</v>
      </c>
      <c r="B9534" s="9" t="s">
        <v>47502</v>
      </c>
      <c r="C9534" s="9" t="s">
        <v>204</v>
      </c>
      <c r="D9534" s="14" t="s">
        <v>22</v>
      </c>
      <c r="E9534" s="9" t="s">
        <v>47503</v>
      </c>
      <c r="F9534" s="9" t="s">
        <v>47504</v>
      </c>
      <c r="G9534" s="14" t="s">
        <v>82</v>
      </c>
      <c r="H9534" s="14" t="s">
        <v>22</v>
      </c>
      <c r="I9534" s="14" t="s">
        <v>111</v>
      </c>
      <c r="J9534" s="14" t="s">
        <v>27</v>
      </c>
      <c r="K9534" s="14" t="s">
        <v>28</v>
      </c>
      <c r="L9534" s="14" t="s">
        <v>43</v>
      </c>
      <c r="M9534" s="9" t="s">
        <v>30</v>
      </c>
      <c r="N9534" s="9" t="s">
        <v>208</v>
      </c>
      <c r="O9534" s="14" t="s">
        <v>32</v>
      </c>
      <c r="P9534" s="14" t="s">
        <v>22</v>
      </c>
      <c r="Q9534" s="14" t="s">
        <v>47505</v>
      </c>
      <c r="R9534" s="14" t="s">
        <v>56</v>
      </c>
      <c r="S9534" s="9" t="s">
        <v>47506</v>
      </c>
      <c r="T9534" s="9" t="s">
        <v>22</v>
      </c>
    </row>
    <row r="9535" customHeight="1" spans="1:20">
      <c r="A9535" s="10">
        <v>45222</v>
      </c>
      <c r="B9535" s="9" t="s">
        <v>47507</v>
      </c>
      <c r="C9535" s="9" t="s">
        <v>399</v>
      </c>
      <c r="D9535" s="14" t="s">
        <v>22</v>
      </c>
      <c r="E9535" s="9" t="s">
        <v>19355</v>
      </c>
      <c r="F9535" s="9" t="s">
        <v>19356</v>
      </c>
      <c r="G9535" s="14" t="s">
        <v>41</v>
      </c>
      <c r="H9535" s="14" t="s">
        <v>22</v>
      </c>
      <c r="I9535" s="14" t="s">
        <v>63</v>
      </c>
      <c r="J9535" s="14" t="s">
        <v>27</v>
      </c>
      <c r="K9535" s="14" t="s">
        <v>28</v>
      </c>
      <c r="L9535" s="14" t="s">
        <v>43</v>
      </c>
      <c r="M9535" s="9" t="s">
        <v>44</v>
      </c>
      <c r="N9535" s="9" t="s">
        <v>31</v>
      </c>
      <c r="O9535" s="14" t="s">
        <v>32</v>
      </c>
      <c r="P9535" s="14" t="s">
        <v>22</v>
      </c>
      <c r="Q9535" s="14" t="s">
        <v>47508</v>
      </c>
      <c r="R9535" s="14" t="s">
        <v>46</v>
      </c>
      <c r="S9535" s="9" t="s">
        <v>47509</v>
      </c>
      <c r="T9535" s="9" t="s">
        <v>47510</v>
      </c>
    </row>
    <row r="9536" customHeight="1" spans="1:20">
      <c r="A9536" s="10">
        <v>45223</v>
      </c>
      <c r="B9536" s="15" t="s">
        <v>47511</v>
      </c>
      <c r="C9536" s="15" t="s">
        <v>6666</v>
      </c>
      <c r="D9536" s="16" t="s">
        <v>22</v>
      </c>
      <c r="E9536" s="15" t="s">
        <v>47512</v>
      </c>
      <c r="F9536" s="15" t="s">
        <v>47513</v>
      </c>
      <c r="G9536" s="16" t="s">
        <v>62</v>
      </c>
      <c r="H9536" s="16" t="s">
        <v>22</v>
      </c>
      <c r="I9536" s="16" t="s">
        <v>75</v>
      </c>
      <c r="J9536" s="16" t="s">
        <v>27</v>
      </c>
      <c r="K9536" s="16" t="s">
        <v>28</v>
      </c>
      <c r="L9536" s="16" t="s">
        <v>43</v>
      </c>
      <c r="M9536" s="15" t="s">
        <v>44</v>
      </c>
      <c r="N9536" s="15" t="s">
        <v>31</v>
      </c>
      <c r="O9536" s="16" t="s">
        <v>32</v>
      </c>
      <c r="P9536" s="16" t="s">
        <v>6656</v>
      </c>
      <c r="Q9536" s="16" t="s">
        <v>47514</v>
      </c>
      <c r="R9536" s="16" t="s">
        <v>46</v>
      </c>
      <c r="S9536" s="15" t="s">
        <v>47515</v>
      </c>
      <c r="T9536" s="15" t="s">
        <v>47516</v>
      </c>
    </row>
    <row r="9537" customHeight="1" spans="1:20">
      <c r="A9537" s="10">
        <v>45223</v>
      </c>
      <c r="B9537" s="15" t="s">
        <v>47517</v>
      </c>
      <c r="C9537" s="15" t="s">
        <v>817</v>
      </c>
      <c r="D9537" s="16" t="s">
        <v>22</v>
      </c>
      <c r="E9537" s="15" t="s">
        <v>32755</v>
      </c>
      <c r="F9537" s="15" t="s">
        <v>32756</v>
      </c>
      <c r="G9537" s="16" t="s">
        <v>53</v>
      </c>
      <c r="H9537" s="16" t="s">
        <v>22</v>
      </c>
      <c r="I9537" s="16" t="s">
        <v>162</v>
      </c>
      <c r="J9537" s="16" t="s">
        <v>27</v>
      </c>
      <c r="K9537" s="16" t="s">
        <v>28</v>
      </c>
      <c r="L9537" s="16" t="s">
        <v>43</v>
      </c>
      <c r="M9537" s="15" t="s">
        <v>44</v>
      </c>
      <c r="N9537" s="15" t="s">
        <v>31</v>
      </c>
      <c r="O9537" s="16" t="s">
        <v>32</v>
      </c>
      <c r="P9537" s="16" t="s">
        <v>22</v>
      </c>
      <c r="Q9537" s="16" t="s">
        <v>47518</v>
      </c>
      <c r="R9537" s="16" t="s">
        <v>46</v>
      </c>
      <c r="S9537" s="15" t="s">
        <v>47519</v>
      </c>
      <c r="T9537" s="15" t="s">
        <v>47520</v>
      </c>
    </row>
    <row r="9538" customHeight="1" spans="1:20">
      <c r="A9538" s="10">
        <v>45223</v>
      </c>
      <c r="B9538" s="15" t="s">
        <v>47521</v>
      </c>
      <c r="C9538" s="15" t="s">
        <v>5629</v>
      </c>
      <c r="D9538" s="16" t="s">
        <v>22</v>
      </c>
      <c r="E9538" s="15" t="s">
        <v>47522</v>
      </c>
      <c r="F9538" s="15" t="s">
        <v>47523</v>
      </c>
      <c r="G9538" s="16" t="s">
        <v>82</v>
      </c>
      <c r="H9538" s="16" t="s">
        <v>148</v>
      </c>
      <c r="I9538" s="16" t="s">
        <v>5632</v>
      </c>
      <c r="J9538" s="16" t="s">
        <v>27</v>
      </c>
      <c r="K9538" s="16" t="s">
        <v>28</v>
      </c>
      <c r="L9538" s="16" t="s">
        <v>43</v>
      </c>
      <c r="M9538" s="15" t="s">
        <v>169</v>
      </c>
      <c r="N9538" s="15" t="s">
        <v>5633</v>
      </c>
      <c r="O9538" s="16" t="s">
        <v>32</v>
      </c>
      <c r="P9538" s="16" t="s">
        <v>22</v>
      </c>
      <c r="Q9538" s="16" t="s">
        <v>47524</v>
      </c>
      <c r="R9538" s="16" t="s">
        <v>168</v>
      </c>
      <c r="S9538" s="15" t="s">
        <v>47525</v>
      </c>
      <c r="T9538" s="15" t="s">
        <v>5723</v>
      </c>
    </row>
    <row r="9539" customHeight="1" spans="1:20">
      <c r="A9539" s="10">
        <v>45222</v>
      </c>
      <c r="B9539" s="9" t="s">
        <v>47526</v>
      </c>
      <c r="C9539" s="9" t="s">
        <v>3819</v>
      </c>
      <c r="D9539" s="14" t="s">
        <v>22</v>
      </c>
      <c r="E9539" s="9" t="s">
        <v>47527</v>
      </c>
      <c r="F9539" s="9" t="s">
        <v>47528</v>
      </c>
      <c r="G9539" s="14" t="s">
        <v>53</v>
      </c>
      <c r="H9539" s="14" t="s">
        <v>22</v>
      </c>
      <c r="I9539" s="14" t="s">
        <v>111</v>
      </c>
      <c r="J9539" s="14" t="s">
        <v>27</v>
      </c>
      <c r="K9539" s="14" t="s">
        <v>28</v>
      </c>
      <c r="L9539" s="14" t="s">
        <v>43</v>
      </c>
      <c r="M9539" s="9" t="s">
        <v>44</v>
      </c>
      <c r="N9539" s="9" t="s">
        <v>31</v>
      </c>
      <c r="O9539" s="14" t="s">
        <v>32</v>
      </c>
      <c r="P9539" s="14" t="s">
        <v>22</v>
      </c>
      <c r="Q9539" s="14" t="s">
        <v>47529</v>
      </c>
      <c r="R9539" s="14" t="s">
        <v>46</v>
      </c>
      <c r="S9539" s="9" t="s">
        <v>47530</v>
      </c>
      <c r="T9539" s="9" t="s">
        <v>47531</v>
      </c>
    </row>
    <row r="9540" customHeight="1" spans="1:20">
      <c r="A9540" s="10">
        <v>45225</v>
      </c>
      <c r="B9540" s="9" t="s">
        <v>47532</v>
      </c>
      <c r="C9540" s="9" t="s">
        <v>6126</v>
      </c>
      <c r="D9540" s="14" t="s">
        <v>22</v>
      </c>
      <c r="E9540" s="9" t="s">
        <v>47533</v>
      </c>
      <c r="F9540" s="9" t="s">
        <v>47534</v>
      </c>
      <c r="G9540" s="14" t="s">
        <v>41</v>
      </c>
      <c r="H9540" s="14" t="s">
        <v>22</v>
      </c>
      <c r="I9540" s="14" t="s">
        <v>162</v>
      </c>
      <c r="J9540" s="14" t="s">
        <v>27</v>
      </c>
      <c r="K9540" s="14" t="s">
        <v>28</v>
      </c>
      <c r="L9540" s="14" t="s">
        <v>43</v>
      </c>
      <c r="M9540" s="9" t="s">
        <v>30</v>
      </c>
      <c r="N9540" s="9" t="s">
        <v>743</v>
      </c>
      <c r="O9540" s="14" t="s">
        <v>32</v>
      </c>
      <c r="P9540" s="14" t="s">
        <v>22</v>
      </c>
      <c r="Q9540" s="14" t="s">
        <v>47535</v>
      </c>
      <c r="R9540" s="14" t="s">
        <v>46</v>
      </c>
      <c r="S9540" s="9" t="s">
        <v>47536</v>
      </c>
      <c r="T9540" s="9" t="s">
        <v>47537</v>
      </c>
    </row>
    <row r="9541" customHeight="1" spans="1:20">
      <c r="A9541" s="10">
        <v>45225</v>
      </c>
      <c r="B9541" s="9" t="s">
        <v>47538</v>
      </c>
      <c r="C9541" s="9" t="s">
        <v>179</v>
      </c>
      <c r="D9541" s="14" t="s">
        <v>22</v>
      </c>
      <c r="E9541" s="9" t="s">
        <v>47539</v>
      </c>
      <c r="F9541" s="9" t="s">
        <v>47540</v>
      </c>
      <c r="G9541" s="14" t="s">
        <v>130</v>
      </c>
      <c r="H9541" s="14" t="s">
        <v>22</v>
      </c>
      <c r="I9541" s="14" t="s">
        <v>1072</v>
      </c>
      <c r="J9541" s="14" t="s">
        <v>27</v>
      </c>
      <c r="K9541" s="14" t="s">
        <v>28</v>
      </c>
      <c r="L9541" s="14" t="s">
        <v>43</v>
      </c>
      <c r="M9541" s="9" t="s">
        <v>44</v>
      </c>
      <c r="N9541" s="9" t="s">
        <v>31</v>
      </c>
      <c r="O9541" s="14" t="s">
        <v>32</v>
      </c>
      <c r="P9541" s="14" t="s">
        <v>22</v>
      </c>
      <c r="Q9541" s="14" t="s">
        <v>47541</v>
      </c>
      <c r="R9541" s="14" t="s">
        <v>46</v>
      </c>
      <c r="S9541" s="9" t="s">
        <v>47542</v>
      </c>
      <c r="T9541" s="9" t="s">
        <v>47543</v>
      </c>
    </row>
    <row r="9542" customHeight="1" spans="1:20">
      <c r="A9542" s="10">
        <v>45224</v>
      </c>
      <c r="B9542" s="9" t="s">
        <v>47544</v>
      </c>
      <c r="C9542" s="9" t="s">
        <v>381</v>
      </c>
      <c r="D9542" s="14" t="s">
        <v>22</v>
      </c>
      <c r="E9542" s="9" t="s">
        <v>47545</v>
      </c>
      <c r="F9542" s="9" t="s">
        <v>47546</v>
      </c>
      <c r="G9542" s="14" t="s">
        <v>336</v>
      </c>
      <c r="H9542" s="14" t="s">
        <v>22</v>
      </c>
      <c r="I9542" s="14" t="s">
        <v>315</v>
      </c>
      <c r="J9542" s="14" t="s">
        <v>27</v>
      </c>
      <c r="K9542" s="14" t="s">
        <v>28</v>
      </c>
      <c r="L9542" s="14" t="s">
        <v>43</v>
      </c>
      <c r="M9542" s="9" t="s">
        <v>44</v>
      </c>
      <c r="N9542" s="9" t="s">
        <v>31</v>
      </c>
      <c r="O9542" s="14" t="s">
        <v>32</v>
      </c>
      <c r="P9542" s="14" t="s">
        <v>22</v>
      </c>
      <c r="Q9542" s="14" t="s">
        <v>47547</v>
      </c>
      <c r="R9542" s="14" t="s">
        <v>46</v>
      </c>
      <c r="S9542" s="9" t="s">
        <v>47548</v>
      </c>
      <c r="T9542" s="9" t="s">
        <v>47549</v>
      </c>
    </row>
    <row r="9543" customHeight="1" spans="1:20">
      <c r="A9543" s="10">
        <v>45225</v>
      </c>
      <c r="B9543" s="9" t="s">
        <v>47550</v>
      </c>
      <c r="C9543" s="9" t="s">
        <v>6126</v>
      </c>
      <c r="D9543" s="14" t="s">
        <v>22</v>
      </c>
      <c r="E9543" s="9" t="s">
        <v>47551</v>
      </c>
      <c r="F9543" s="9" t="s">
        <v>47552</v>
      </c>
      <c r="G9543" s="14" t="s">
        <v>69</v>
      </c>
      <c r="H9543" s="14" t="s">
        <v>22</v>
      </c>
      <c r="I9543" s="14" t="s">
        <v>293</v>
      </c>
      <c r="J9543" s="14" t="s">
        <v>27</v>
      </c>
      <c r="K9543" s="14" t="s">
        <v>76</v>
      </c>
      <c r="L9543" s="14" t="s">
        <v>43</v>
      </c>
      <c r="M9543" s="9" t="s">
        <v>30</v>
      </c>
      <c r="N9543" s="9" t="s">
        <v>743</v>
      </c>
      <c r="O9543" s="14" t="s">
        <v>32</v>
      </c>
      <c r="P9543" s="14" t="s">
        <v>22</v>
      </c>
      <c r="Q9543" s="14" t="s">
        <v>47553</v>
      </c>
      <c r="R9543" s="14" t="s">
        <v>46</v>
      </c>
      <c r="S9543" s="9" t="s">
        <v>47554</v>
      </c>
      <c r="T9543" s="9" t="s">
        <v>47555</v>
      </c>
    </row>
    <row r="9544" customHeight="1" spans="1:20">
      <c r="A9544" s="10">
        <v>45223</v>
      </c>
      <c r="B9544" s="15" t="s">
        <v>47556</v>
      </c>
      <c r="C9544" s="15" t="s">
        <v>646</v>
      </c>
      <c r="D9544" s="16" t="s">
        <v>22</v>
      </c>
      <c r="E9544" s="15" t="s">
        <v>47557</v>
      </c>
      <c r="F9544" s="15" t="s">
        <v>47558</v>
      </c>
      <c r="G9544" s="16" t="s">
        <v>82</v>
      </c>
      <c r="H9544" s="16" t="s">
        <v>22</v>
      </c>
      <c r="I9544" s="16" t="s">
        <v>26</v>
      </c>
      <c r="J9544" s="16" t="s">
        <v>27</v>
      </c>
      <c r="K9544" s="16" t="s">
        <v>28</v>
      </c>
      <c r="L9544" s="16" t="s">
        <v>29</v>
      </c>
      <c r="M9544" s="15" t="s">
        <v>30</v>
      </c>
      <c r="N9544" s="15" t="s">
        <v>31</v>
      </c>
      <c r="O9544" s="16" t="s">
        <v>32</v>
      </c>
      <c r="P9544" s="16" t="s">
        <v>22</v>
      </c>
      <c r="Q9544" s="16" t="s">
        <v>47559</v>
      </c>
      <c r="R9544" s="16" t="s">
        <v>34</v>
      </c>
      <c r="S9544" s="15" t="s">
        <v>47560</v>
      </c>
      <c r="T9544" s="15" t="s">
        <v>47561</v>
      </c>
    </row>
    <row r="9545" customHeight="1" spans="1:20">
      <c r="A9545" s="10">
        <v>45223</v>
      </c>
      <c r="B9545" s="15" t="s">
        <v>47562</v>
      </c>
      <c r="C9545" s="15" t="s">
        <v>5644</v>
      </c>
      <c r="D9545" s="16" t="s">
        <v>22</v>
      </c>
      <c r="E9545" s="15" t="s">
        <v>47563</v>
      </c>
      <c r="F9545" s="15" t="s">
        <v>47564</v>
      </c>
      <c r="G9545" s="16" t="s">
        <v>82</v>
      </c>
      <c r="H9545" s="16" t="s">
        <v>22</v>
      </c>
      <c r="I9545" s="16" t="s">
        <v>168</v>
      </c>
      <c r="J9545" s="16" t="s">
        <v>27</v>
      </c>
      <c r="K9545" s="16" t="s">
        <v>28</v>
      </c>
      <c r="L9545" s="16" t="s">
        <v>43</v>
      </c>
      <c r="M9545" s="15" t="s">
        <v>169</v>
      </c>
      <c r="N9545" s="15" t="s">
        <v>5633</v>
      </c>
      <c r="O9545" s="16" t="s">
        <v>32</v>
      </c>
      <c r="P9545" s="16" t="s">
        <v>22</v>
      </c>
      <c r="Q9545" s="16" t="s">
        <v>47565</v>
      </c>
      <c r="R9545" s="16" t="s">
        <v>168</v>
      </c>
      <c r="S9545" s="15" t="s">
        <v>47566</v>
      </c>
      <c r="T9545" s="15" t="s">
        <v>5668</v>
      </c>
    </row>
    <row r="9546" customHeight="1" spans="1:20">
      <c r="A9546" s="10">
        <v>45225</v>
      </c>
      <c r="B9546" s="9" t="s">
        <v>47567</v>
      </c>
      <c r="C9546" s="9" t="s">
        <v>79</v>
      </c>
      <c r="D9546" s="14" t="s">
        <v>22</v>
      </c>
      <c r="E9546" s="9" t="s">
        <v>47568</v>
      </c>
      <c r="F9546" s="9" t="s">
        <v>47569</v>
      </c>
      <c r="G9546" s="14" t="s">
        <v>69</v>
      </c>
      <c r="H9546" s="14" t="s">
        <v>110</v>
      </c>
      <c r="I9546" s="14" t="s">
        <v>70</v>
      </c>
      <c r="J9546" s="14" t="s">
        <v>27</v>
      </c>
      <c r="K9546" s="14" t="s">
        <v>28</v>
      </c>
      <c r="L9546" s="14" t="s">
        <v>43</v>
      </c>
      <c r="M9546" s="9" t="s">
        <v>44</v>
      </c>
      <c r="N9546" s="9" t="s">
        <v>31</v>
      </c>
      <c r="O9546" s="14" t="s">
        <v>32</v>
      </c>
      <c r="P9546" s="14" t="s">
        <v>22</v>
      </c>
      <c r="Q9546" s="14" t="s">
        <v>47570</v>
      </c>
      <c r="R9546" s="14" t="s">
        <v>46</v>
      </c>
      <c r="S9546" s="9" t="s">
        <v>47571</v>
      </c>
      <c r="T9546" s="9" t="s">
        <v>47572</v>
      </c>
    </row>
    <row r="9547" customHeight="1" spans="1:20">
      <c r="A9547" s="10">
        <v>45222</v>
      </c>
      <c r="B9547" s="9" t="s">
        <v>47573</v>
      </c>
      <c r="C9547" s="9" t="s">
        <v>79</v>
      </c>
      <c r="D9547" s="14" t="s">
        <v>22</v>
      </c>
      <c r="E9547" s="9" t="s">
        <v>47574</v>
      </c>
      <c r="F9547" s="9" t="s">
        <v>47575</v>
      </c>
      <c r="G9547" s="14" t="s">
        <v>69</v>
      </c>
      <c r="H9547" s="14" t="s">
        <v>22</v>
      </c>
      <c r="I9547" s="14" t="s">
        <v>1181</v>
      </c>
      <c r="J9547" s="14" t="s">
        <v>27</v>
      </c>
      <c r="K9547" s="14" t="s">
        <v>28</v>
      </c>
      <c r="L9547" s="14" t="s">
        <v>43</v>
      </c>
      <c r="M9547" s="9" t="s">
        <v>44</v>
      </c>
      <c r="N9547" s="9" t="s">
        <v>31</v>
      </c>
      <c r="O9547" s="14" t="s">
        <v>32</v>
      </c>
      <c r="P9547" s="14" t="s">
        <v>22</v>
      </c>
      <c r="Q9547" s="14" t="s">
        <v>47576</v>
      </c>
      <c r="R9547" s="14" t="s">
        <v>46</v>
      </c>
      <c r="S9547" s="9" t="s">
        <v>47577</v>
      </c>
      <c r="T9547" s="9" t="s">
        <v>47578</v>
      </c>
    </row>
    <row r="9548" customHeight="1" spans="1:20">
      <c r="A9548" s="10">
        <v>45225</v>
      </c>
      <c r="B9548" s="9" t="s">
        <v>47579</v>
      </c>
      <c r="C9548" s="9" t="s">
        <v>204</v>
      </c>
      <c r="D9548" s="14" t="s">
        <v>22</v>
      </c>
      <c r="E9548" s="9" t="s">
        <v>47580</v>
      </c>
      <c r="F9548" s="9" t="s">
        <v>6882</v>
      </c>
      <c r="G9548" s="14" t="s">
        <v>130</v>
      </c>
      <c r="H9548" s="14" t="s">
        <v>22</v>
      </c>
      <c r="I9548" s="14" t="s">
        <v>111</v>
      </c>
      <c r="J9548" s="14" t="s">
        <v>27</v>
      </c>
      <c r="K9548" s="14" t="s">
        <v>28</v>
      </c>
      <c r="L9548" s="14" t="s">
        <v>43</v>
      </c>
      <c r="M9548" s="9" t="s">
        <v>30</v>
      </c>
      <c r="N9548" s="9" t="s">
        <v>208</v>
      </c>
      <c r="O9548" s="14" t="s">
        <v>32</v>
      </c>
      <c r="P9548" s="14" t="s">
        <v>22</v>
      </c>
      <c r="Q9548" s="14" t="s">
        <v>47581</v>
      </c>
      <c r="R9548" s="14" t="s">
        <v>56</v>
      </c>
      <c r="S9548" s="9" t="s">
        <v>47582</v>
      </c>
      <c r="T9548" s="9" t="s">
        <v>22</v>
      </c>
    </row>
    <row r="9549" customHeight="1" spans="1:20">
      <c r="A9549" s="10">
        <v>45222</v>
      </c>
      <c r="B9549" s="9" t="s">
        <v>47583</v>
      </c>
      <c r="C9549" s="9" t="s">
        <v>817</v>
      </c>
      <c r="D9549" s="14" t="s">
        <v>22</v>
      </c>
      <c r="E9549" s="9" t="s">
        <v>47584</v>
      </c>
      <c r="F9549" s="9" t="s">
        <v>47585</v>
      </c>
      <c r="G9549" s="14" t="s">
        <v>53</v>
      </c>
      <c r="H9549" s="14" t="s">
        <v>22</v>
      </c>
      <c r="I9549" s="14" t="s">
        <v>131</v>
      </c>
      <c r="J9549" s="14" t="s">
        <v>27</v>
      </c>
      <c r="K9549" s="14" t="s">
        <v>28</v>
      </c>
      <c r="L9549" s="14" t="s">
        <v>43</v>
      </c>
      <c r="M9549" s="9" t="s">
        <v>44</v>
      </c>
      <c r="N9549" s="9" t="s">
        <v>31</v>
      </c>
      <c r="O9549" s="14" t="s">
        <v>32</v>
      </c>
      <c r="P9549" s="14" t="s">
        <v>22</v>
      </c>
      <c r="Q9549" s="14" t="s">
        <v>47586</v>
      </c>
      <c r="R9549" s="14" t="s">
        <v>46</v>
      </c>
      <c r="S9549" s="9" t="s">
        <v>47587</v>
      </c>
      <c r="T9549" s="9" t="s">
        <v>47588</v>
      </c>
    </row>
    <row r="9550" customHeight="1" spans="1:20">
      <c r="A9550" s="10">
        <v>45223</v>
      </c>
      <c r="B9550" s="15" t="s">
        <v>47589</v>
      </c>
      <c r="C9550" s="15" t="s">
        <v>5644</v>
      </c>
      <c r="D9550" s="16" t="s">
        <v>22</v>
      </c>
      <c r="E9550" s="15" t="s">
        <v>47590</v>
      </c>
      <c r="F9550" s="15" t="s">
        <v>47591</v>
      </c>
      <c r="G9550" s="16" t="s">
        <v>82</v>
      </c>
      <c r="H9550" s="16" t="s">
        <v>22</v>
      </c>
      <c r="I9550" s="16" t="s">
        <v>168</v>
      </c>
      <c r="J9550" s="16" t="s">
        <v>27</v>
      </c>
      <c r="K9550" s="16" t="s">
        <v>28</v>
      </c>
      <c r="L9550" s="16" t="s">
        <v>43</v>
      </c>
      <c r="M9550" s="15" t="s">
        <v>169</v>
      </c>
      <c r="N9550" s="15" t="s">
        <v>5633</v>
      </c>
      <c r="O9550" s="16" t="s">
        <v>32</v>
      </c>
      <c r="P9550" s="16" t="s">
        <v>22</v>
      </c>
      <c r="Q9550" s="16" t="s">
        <v>47592</v>
      </c>
      <c r="R9550" s="16" t="s">
        <v>168</v>
      </c>
      <c r="S9550" s="15" t="s">
        <v>47593</v>
      </c>
      <c r="T9550" s="15" t="s">
        <v>7784</v>
      </c>
    </row>
    <row r="9551" customHeight="1" spans="1:20">
      <c r="A9551" s="10">
        <v>45225</v>
      </c>
      <c r="B9551" s="9" t="s">
        <v>47594</v>
      </c>
      <c r="C9551" s="9" t="s">
        <v>6126</v>
      </c>
      <c r="D9551" s="14" t="s">
        <v>22</v>
      </c>
      <c r="E9551" s="9" t="s">
        <v>47595</v>
      </c>
      <c r="F9551" s="9" t="s">
        <v>47552</v>
      </c>
      <c r="G9551" s="14" t="s">
        <v>336</v>
      </c>
      <c r="H9551" s="14" t="s">
        <v>22</v>
      </c>
      <c r="I9551" s="14" t="s">
        <v>63</v>
      </c>
      <c r="J9551" s="14" t="s">
        <v>27</v>
      </c>
      <c r="K9551" s="14" t="s">
        <v>28</v>
      </c>
      <c r="L9551" s="14" t="s">
        <v>43</v>
      </c>
      <c r="M9551" s="9" t="s">
        <v>30</v>
      </c>
      <c r="N9551" s="9" t="s">
        <v>743</v>
      </c>
      <c r="O9551" s="14" t="s">
        <v>32</v>
      </c>
      <c r="P9551" s="14" t="s">
        <v>22</v>
      </c>
      <c r="Q9551" s="14" t="s">
        <v>47596</v>
      </c>
      <c r="R9551" s="14" t="s">
        <v>46</v>
      </c>
      <c r="S9551" s="9" t="s">
        <v>47597</v>
      </c>
      <c r="T9551" s="9" t="s">
        <v>47598</v>
      </c>
    </row>
    <row r="9552" customHeight="1" spans="1:20">
      <c r="A9552" s="10">
        <v>45223</v>
      </c>
      <c r="B9552" s="15" t="s">
        <v>47599</v>
      </c>
      <c r="C9552" s="15" t="s">
        <v>1753</v>
      </c>
      <c r="D9552" s="16" t="s">
        <v>22</v>
      </c>
      <c r="E9552" s="15" t="s">
        <v>47600</v>
      </c>
      <c r="F9552" s="15" t="s">
        <v>47601</v>
      </c>
      <c r="G9552" s="16" t="s">
        <v>336</v>
      </c>
      <c r="H9552" s="16" t="s">
        <v>110</v>
      </c>
      <c r="I9552" s="16" t="s">
        <v>701</v>
      </c>
      <c r="J9552" s="16" t="s">
        <v>27</v>
      </c>
      <c r="K9552" s="16" t="s">
        <v>28</v>
      </c>
      <c r="L9552" s="16" t="s">
        <v>43</v>
      </c>
      <c r="M9552" s="15" t="s">
        <v>44</v>
      </c>
      <c r="N9552" s="15" t="s">
        <v>31</v>
      </c>
      <c r="O9552" s="16" t="s">
        <v>32</v>
      </c>
      <c r="P9552" s="16" t="s">
        <v>22</v>
      </c>
      <c r="Q9552" s="16" t="s">
        <v>47602</v>
      </c>
      <c r="R9552" s="16" t="s">
        <v>46</v>
      </c>
      <c r="S9552" s="15" t="s">
        <v>47603</v>
      </c>
      <c r="T9552" s="15" t="s">
        <v>47604</v>
      </c>
    </row>
    <row r="9553" customHeight="1" spans="1:20">
      <c r="A9553" s="10">
        <v>45225</v>
      </c>
      <c r="B9553" s="9" t="s">
        <v>47605</v>
      </c>
      <c r="C9553" s="9" t="s">
        <v>646</v>
      </c>
      <c r="D9553" s="14" t="s">
        <v>22</v>
      </c>
      <c r="E9553" s="9" t="s">
        <v>47606</v>
      </c>
      <c r="F9553" s="9" t="s">
        <v>47607</v>
      </c>
      <c r="G9553" s="14" t="s">
        <v>53</v>
      </c>
      <c r="H9553" s="14" t="s">
        <v>22</v>
      </c>
      <c r="I9553" s="14" t="s">
        <v>384</v>
      </c>
      <c r="J9553" s="14" t="s">
        <v>27</v>
      </c>
      <c r="K9553" s="14" t="s">
        <v>28</v>
      </c>
      <c r="L9553" s="14" t="s">
        <v>43</v>
      </c>
      <c r="M9553" s="9" t="s">
        <v>44</v>
      </c>
      <c r="N9553" s="9" t="s">
        <v>31</v>
      </c>
      <c r="O9553" s="14" t="s">
        <v>32</v>
      </c>
      <c r="P9553" s="14" t="s">
        <v>22</v>
      </c>
      <c r="Q9553" s="14" t="s">
        <v>47608</v>
      </c>
      <c r="R9553" s="14" t="s">
        <v>46</v>
      </c>
      <c r="S9553" s="9" t="s">
        <v>47609</v>
      </c>
      <c r="T9553" s="9" t="s">
        <v>47610</v>
      </c>
    </row>
    <row r="9554" customHeight="1" spans="1:20">
      <c r="A9554" s="10">
        <v>45223</v>
      </c>
      <c r="B9554" s="15" t="s">
        <v>47611</v>
      </c>
      <c r="C9554" s="15" t="s">
        <v>79</v>
      </c>
      <c r="D9554" s="16" t="s">
        <v>22</v>
      </c>
      <c r="E9554" s="15" t="s">
        <v>47612</v>
      </c>
      <c r="F9554" s="15" t="s">
        <v>47613</v>
      </c>
      <c r="G9554" s="16" t="s">
        <v>53</v>
      </c>
      <c r="H9554" s="16" t="s">
        <v>1724</v>
      </c>
      <c r="I9554" s="16" t="s">
        <v>124</v>
      </c>
      <c r="J9554" s="16" t="s">
        <v>27</v>
      </c>
      <c r="K9554" s="16" t="s">
        <v>28</v>
      </c>
      <c r="L9554" s="16" t="s">
        <v>43</v>
      </c>
      <c r="M9554" s="15" t="s">
        <v>44</v>
      </c>
      <c r="N9554" s="15" t="s">
        <v>31</v>
      </c>
      <c r="O9554" s="16" t="s">
        <v>32</v>
      </c>
      <c r="P9554" s="16" t="s">
        <v>22</v>
      </c>
      <c r="Q9554" s="16" t="s">
        <v>47614</v>
      </c>
      <c r="R9554" s="16" t="s">
        <v>46</v>
      </c>
      <c r="S9554" s="15" t="s">
        <v>47615</v>
      </c>
      <c r="T9554" s="15" t="s">
        <v>47616</v>
      </c>
    </row>
    <row r="9555" customHeight="1" spans="1:20">
      <c r="A9555" s="10">
        <v>45223</v>
      </c>
      <c r="B9555" s="15" t="s">
        <v>47617</v>
      </c>
      <c r="C9555" s="15" t="s">
        <v>381</v>
      </c>
      <c r="D9555" s="16" t="s">
        <v>22</v>
      </c>
      <c r="E9555" s="15" t="s">
        <v>47618</v>
      </c>
      <c r="F9555" s="15" t="s">
        <v>47619</v>
      </c>
      <c r="G9555" s="16" t="s">
        <v>53</v>
      </c>
      <c r="H9555" s="16" t="s">
        <v>22</v>
      </c>
      <c r="I9555" s="16" t="s">
        <v>277</v>
      </c>
      <c r="J9555" s="16" t="s">
        <v>27</v>
      </c>
      <c r="K9555" s="16" t="s">
        <v>28</v>
      </c>
      <c r="L9555" s="16" t="s">
        <v>43</v>
      </c>
      <c r="M9555" s="15" t="s">
        <v>44</v>
      </c>
      <c r="N9555" s="15" t="s">
        <v>31</v>
      </c>
      <c r="O9555" s="16" t="s">
        <v>32</v>
      </c>
      <c r="P9555" s="16" t="s">
        <v>22</v>
      </c>
      <c r="Q9555" s="16" t="s">
        <v>47620</v>
      </c>
      <c r="R9555" s="16" t="s">
        <v>46</v>
      </c>
      <c r="S9555" s="15" t="s">
        <v>47621</v>
      </c>
      <c r="T9555" s="15" t="s">
        <v>47622</v>
      </c>
    </row>
    <row r="9556" customHeight="1" spans="1:20">
      <c r="A9556" s="10">
        <v>45222</v>
      </c>
      <c r="B9556" s="9" t="s">
        <v>47623</v>
      </c>
      <c r="C9556" s="9" t="s">
        <v>399</v>
      </c>
      <c r="D9556" s="14" t="s">
        <v>22</v>
      </c>
      <c r="E9556" s="9" t="s">
        <v>47624</v>
      </c>
      <c r="F9556" s="9" t="s">
        <v>47625</v>
      </c>
      <c r="G9556" s="14" t="s">
        <v>194</v>
      </c>
      <c r="H9556" s="14" t="s">
        <v>22</v>
      </c>
      <c r="I9556" s="14" t="s">
        <v>42</v>
      </c>
      <c r="J9556" s="14" t="s">
        <v>27</v>
      </c>
      <c r="K9556" s="14" t="s">
        <v>28</v>
      </c>
      <c r="L9556" s="14" t="s">
        <v>43</v>
      </c>
      <c r="M9556" s="9" t="s">
        <v>30</v>
      </c>
      <c r="N9556" s="9" t="s">
        <v>31</v>
      </c>
      <c r="O9556" s="14" t="s">
        <v>32</v>
      </c>
      <c r="P9556" s="14" t="s">
        <v>22</v>
      </c>
      <c r="Q9556" s="14" t="s">
        <v>47626</v>
      </c>
      <c r="R9556" s="14" t="s">
        <v>46</v>
      </c>
      <c r="S9556" s="9" t="s">
        <v>47627</v>
      </c>
      <c r="T9556" s="9" t="s">
        <v>47628</v>
      </c>
    </row>
    <row r="9557" customHeight="1" spans="1:20">
      <c r="A9557" s="10">
        <v>45223</v>
      </c>
      <c r="B9557" s="15" t="s">
        <v>47629</v>
      </c>
      <c r="C9557" s="15" t="s">
        <v>824</v>
      </c>
      <c r="D9557" s="16" t="s">
        <v>22</v>
      </c>
      <c r="E9557" s="15" t="s">
        <v>47630</v>
      </c>
      <c r="F9557" s="15" t="s">
        <v>47631</v>
      </c>
      <c r="G9557" s="16" t="s">
        <v>82</v>
      </c>
      <c r="H9557" s="16" t="s">
        <v>137</v>
      </c>
      <c r="I9557" s="16" t="s">
        <v>168</v>
      </c>
      <c r="J9557" s="16" t="s">
        <v>27</v>
      </c>
      <c r="K9557" s="16" t="s">
        <v>28</v>
      </c>
      <c r="L9557" s="16" t="s">
        <v>43</v>
      </c>
      <c r="M9557" s="15" t="s">
        <v>169</v>
      </c>
      <c r="N9557" s="15" t="s">
        <v>31</v>
      </c>
      <c r="O9557" s="16" t="s">
        <v>32</v>
      </c>
      <c r="P9557" s="16" t="s">
        <v>22</v>
      </c>
      <c r="Q9557" s="16" t="s">
        <v>47632</v>
      </c>
      <c r="R9557" s="16" t="s">
        <v>46</v>
      </c>
      <c r="S9557" s="15" t="s">
        <v>47633</v>
      </c>
      <c r="T9557" s="15" t="s">
        <v>47634</v>
      </c>
    </row>
    <row r="9558" customHeight="1" spans="1:20">
      <c r="A9558" s="10">
        <v>45225</v>
      </c>
      <c r="B9558" s="9" t="s">
        <v>47635</v>
      </c>
      <c r="C9558" s="9" t="s">
        <v>824</v>
      </c>
      <c r="D9558" s="14" t="s">
        <v>22</v>
      </c>
      <c r="E9558" s="9" t="s">
        <v>47636</v>
      </c>
      <c r="F9558" s="9" t="s">
        <v>47637</v>
      </c>
      <c r="G9558" s="14" t="s">
        <v>82</v>
      </c>
      <c r="H9558" s="14" t="s">
        <v>22</v>
      </c>
      <c r="I9558" s="14" t="s">
        <v>299</v>
      </c>
      <c r="J9558" s="14" t="s">
        <v>27</v>
      </c>
      <c r="K9558" s="14" t="s">
        <v>28</v>
      </c>
      <c r="L9558" s="14" t="s">
        <v>43</v>
      </c>
      <c r="M9558" s="9" t="s">
        <v>169</v>
      </c>
      <c r="N9558" s="9" t="s">
        <v>31</v>
      </c>
      <c r="O9558" s="14" t="s">
        <v>32</v>
      </c>
      <c r="P9558" s="14" t="s">
        <v>22</v>
      </c>
      <c r="Q9558" s="14" t="s">
        <v>47638</v>
      </c>
      <c r="R9558" s="14" t="s">
        <v>46</v>
      </c>
      <c r="S9558" s="9" t="s">
        <v>47639</v>
      </c>
      <c r="T9558" s="9" t="s">
        <v>47640</v>
      </c>
    </row>
    <row r="9559" customHeight="1" spans="1:20">
      <c r="A9559" s="10">
        <v>45223</v>
      </c>
      <c r="B9559" s="15" t="s">
        <v>47641</v>
      </c>
      <c r="C9559" s="15" t="s">
        <v>824</v>
      </c>
      <c r="D9559" s="16" t="s">
        <v>22</v>
      </c>
      <c r="E9559" s="15" t="s">
        <v>47642</v>
      </c>
      <c r="F9559" s="15" t="s">
        <v>47643</v>
      </c>
      <c r="G9559" s="16" t="s">
        <v>82</v>
      </c>
      <c r="H9559" s="16" t="s">
        <v>22</v>
      </c>
      <c r="I9559" s="16" t="s">
        <v>168</v>
      </c>
      <c r="J9559" s="16" t="s">
        <v>27</v>
      </c>
      <c r="K9559" s="16" t="s">
        <v>28</v>
      </c>
      <c r="L9559" s="16" t="s">
        <v>43</v>
      </c>
      <c r="M9559" s="15" t="s">
        <v>169</v>
      </c>
      <c r="N9559" s="15" t="s">
        <v>31</v>
      </c>
      <c r="O9559" s="16" t="s">
        <v>32</v>
      </c>
      <c r="P9559" s="16" t="s">
        <v>22</v>
      </c>
      <c r="Q9559" s="16" t="s">
        <v>47644</v>
      </c>
      <c r="R9559" s="16" t="s">
        <v>46</v>
      </c>
      <c r="S9559" s="15" t="s">
        <v>47645</v>
      </c>
      <c r="T9559" s="15" t="s">
        <v>47646</v>
      </c>
    </row>
    <row r="9560" customHeight="1" spans="1:20">
      <c r="A9560" s="10">
        <v>45224</v>
      </c>
      <c r="B9560" s="9" t="s">
        <v>47647</v>
      </c>
      <c r="C9560" s="9" t="s">
        <v>1753</v>
      </c>
      <c r="D9560" s="14" t="s">
        <v>22</v>
      </c>
      <c r="E9560" s="9" t="s">
        <v>47648</v>
      </c>
      <c r="F9560" s="9" t="s">
        <v>45188</v>
      </c>
      <c r="G9560" s="14" t="s">
        <v>336</v>
      </c>
      <c r="H9560" s="14" t="s">
        <v>148</v>
      </c>
      <c r="I9560" s="14" t="s">
        <v>90</v>
      </c>
      <c r="J9560" s="14" t="s">
        <v>27</v>
      </c>
      <c r="K9560" s="14" t="s">
        <v>28</v>
      </c>
      <c r="L9560" s="14" t="s">
        <v>43</v>
      </c>
      <c r="M9560" s="9" t="s">
        <v>44</v>
      </c>
      <c r="N9560" s="9" t="s">
        <v>31</v>
      </c>
      <c r="O9560" s="14" t="s">
        <v>32</v>
      </c>
      <c r="P9560" s="14" t="s">
        <v>22</v>
      </c>
      <c r="Q9560" s="14" t="s">
        <v>47649</v>
      </c>
      <c r="R9560" s="14" t="s">
        <v>46</v>
      </c>
      <c r="S9560" s="9" t="s">
        <v>47650</v>
      </c>
      <c r="T9560" s="9" t="s">
        <v>47651</v>
      </c>
    </row>
    <row r="9561" customHeight="1" spans="1:20">
      <c r="A9561" s="10">
        <v>45225</v>
      </c>
      <c r="B9561" s="9" t="s">
        <v>47652</v>
      </c>
      <c r="C9561" s="9" t="s">
        <v>6302</v>
      </c>
      <c r="D9561" s="14" t="s">
        <v>22</v>
      </c>
      <c r="E9561" s="9" t="s">
        <v>47653</v>
      </c>
      <c r="F9561" s="9" t="s">
        <v>47654</v>
      </c>
      <c r="G9561" s="14" t="s">
        <v>336</v>
      </c>
      <c r="H9561" s="14" t="s">
        <v>96</v>
      </c>
      <c r="I9561" s="14" t="s">
        <v>315</v>
      </c>
      <c r="J9561" s="14" t="s">
        <v>27</v>
      </c>
      <c r="K9561" s="14" t="s">
        <v>28</v>
      </c>
      <c r="L9561" s="14" t="s">
        <v>43</v>
      </c>
      <c r="M9561" s="9" t="s">
        <v>44</v>
      </c>
      <c r="N9561" s="9" t="s">
        <v>31</v>
      </c>
      <c r="O9561" s="14" t="s">
        <v>32</v>
      </c>
      <c r="P9561" s="14" t="s">
        <v>22</v>
      </c>
      <c r="Q9561" s="14" t="s">
        <v>47655</v>
      </c>
      <c r="R9561" s="14" t="s">
        <v>46</v>
      </c>
      <c r="S9561" s="9" t="s">
        <v>47656</v>
      </c>
      <c r="T9561" s="9" t="s">
        <v>47657</v>
      </c>
    </row>
    <row r="9562" customHeight="1" spans="1:20">
      <c r="A9562" s="10">
        <v>45223</v>
      </c>
      <c r="B9562" s="15" t="s">
        <v>47658</v>
      </c>
      <c r="C9562" s="15" t="s">
        <v>5663</v>
      </c>
      <c r="D9562" s="16" t="s">
        <v>22</v>
      </c>
      <c r="E9562" s="15" t="s">
        <v>47659</v>
      </c>
      <c r="F9562" s="15" t="s">
        <v>47660</v>
      </c>
      <c r="G9562" s="16" t="s">
        <v>82</v>
      </c>
      <c r="H9562" s="16" t="s">
        <v>22</v>
      </c>
      <c r="I9562" s="16" t="s">
        <v>117</v>
      </c>
      <c r="J9562" s="16" t="s">
        <v>27</v>
      </c>
      <c r="K9562" s="16" t="s">
        <v>28</v>
      </c>
      <c r="L9562" s="16" t="s">
        <v>43</v>
      </c>
      <c r="M9562" s="15" t="s">
        <v>169</v>
      </c>
      <c r="N9562" s="15" t="s">
        <v>5633</v>
      </c>
      <c r="O9562" s="16" t="s">
        <v>32</v>
      </c>
      <c r="P9562" s="16" t="s">
        <v>22</v>
      </c>
      <c r="Q9562" s="16" t="s">
        <v>47661</v>
      </c>
      <c r="R9562" s="16" t="s">
        <v>168</v>
      </c>
      <c r="S9562" s="15" t="s">
        <v>47662</v>
      </c>
      <c r="T9562" s="15" t="s">
        <v>5690</v>
      </c>
    </row>
    <row r="9563" customHeight="1" spans="1:20">
      <c r="A9563" s="10">
        <v>45224</v>
      </c>
      <c r="B9563" s="9" t="s">
        <v>47663</v>
      </c>
      <c r="C9563" s="9" t="s">
        <v>6126</v>
      </c>
      <c r="D9563" s="14" t="s">
        <v>22</v>
      </c>
      <c r="E9563" s="9" t="s">
        <v>47664</v>
      </c>
      <c r="F9563" s="9" t="s">
        <v>47665</v>
      </c>
      <c r="G9563" s="14" t="s">
        <v>53</v>
      </c>
      <c r="H9563" s="14" t="s">
        <v>22</v>
      </c>
      <c r="I9563" s="14" t="s">
        <v>207</v>
      </c>
      <c r="J9563" s="14" t="s">
        <v>27</v>
      </c>
      <c r="K9563" s="14" t="s">
        <v>28</v>
      </c>
      <c r="L9563" s="14" t="s">
        <v>43</v>
      </c>
      <c r="M9563" s="9" t="s">
        <v>44</v>
      </c>
      <c r="N9563" s="9" t="s">
        <v>743</v>
      </c>
      <c r="O9563" s="14" t="s">
        <v>32</v>
      </c>
      <c r="P9563" s="14" t="s">
        <v>22</v>
      </c>
      <c r="Q9563" s="14" t="s">
        <v>47666</v>
      </c>
      <c r="R9563" s="14" t="s">
        <v>46</v>
      </c>
      <c r="S9563" s="9" t="s">
        <v>47667</v>
      </c>
      <c r="T9563" s="9" t="s">
        <v>47668</v>
      </c>
    </row>
    <row r="9564" customHeight="1" spans="1:20">
      <c r="A9564" s="10">
        <v>45225</v>
      </c>
      <c r="B9564" s="9" t="s">
        <v>47669</v>
      </c>
      <c r="C9564" s="9" t="s">
        <v>1127</v>
      </c>
      <c r="D9564" s="14" t="s">
        <v>22</v>
      </c>
      <c r="E9564" s="9" t="s">
        <v>47670</v>
      </c>
      <c r="F9564" s="9" t="s">
        <v>47671</v>
      </c>
      <c r="G9564" s="14" t="s">
        <v>69</v>
      </c>
      <c r="H9564" s="14" t="s">
        <v>96</v>
      </c>
      <c r="I9564" s="14" t="s">
        <v>214</v>
      </c>
      <c r="J9564" s="14" t="s">
        <v>27</v>
      </c>
      <c r="K9564" s="14" t="s">
        <v>195</v>
      </c>
      <c r="L9564" s="14" t="s">
        <v>43</v>
      </c>
      <c r="M9564" s="9" t="s">
        <v>44</v>
      </c>
      <c r="N9564" s="9" t="s">
        <v>31</v>
      </c>
      <c r="O9564" s="14" t="s">
        <v>32</v>
      </c>
      <c r="P9564" s="14" t="s">
        <v>22</v>
      </c>
      <c r="Q9564" s="14" t="s">
        <v>47672</v>
      </c>
      <c r="R9564" s="14" t="s">
        <v>46</v>
      </c>
      <c r="S9564" s="9" t="s">
        <v>47673</v>
      </c>
      <c r="T9564" s="9" t="s">
        <v>47674</v>
      </c>
    </row>
    <row r="9565" customHeight="1" spans="1:20">
      <c r="A9565" s="10">
        <v>45223</v>
      </c>
      <c r="B9565" s="15" t="s">
        <v>47675</v>
      </c>
      <c r="C9565" s="15" t="s">
        <v>5644</v>
      </c>
      <c r="D9565" s="16" t="s">
        <v>22</v>
      </c>
      <c r="E9565" s="15" t="s">
        <v>47676</v>
      </c>
      <c r="F9565" s="15" t="s">
        <v>47677</v>
      </c>
      <c r="G9565" s="16" t="s">
        <v>82</v>
      </c>
      <c r="H9565" s="16" t="s">
        <v>148</v>
      </c>
      <c r="I9565" s="16" t="s">
        <v>168</v>
      </c>
      <c r="J9565" s="16" t="s">
        <v>27</v>
      </c>
      <c r="K9565" s="16" t="s">
        <v>28</v>
      </c>
      <c r="L9565" s="16" t="s">
        <v>43</v>
      </c>
      <c r="M9565" s="15" t="s">
        <v>169</v>
      </c>
      <c r="N9565" s="15" t="s">
        <v>5633</v>
      </c>
      <c r="O9565" s="16" t="s">
        <v>32</v>
      </c>
      <c r="P9565" s="16" t="s">
        <v>22</v>
      </c>
      <c r="Q9565" s="16" t="s">
        <v>47678</v>
      </c>
      <c r="R9565" s="16" t="s">
        <v>168</v>
      </c>
      <c r="S9565" s="15" t="s">
        <v>47679</v>
      </c>
      <c r="T9565" s="15" t="s">
        <v>6075</v>
      </c>
    </row>
    <row r="9566" customHeight="1" spans="1:20">
      <c r="A9566" s="10">
        <v>45224</v>
      </c>
      <c r="B9566" s="9" t="s">
        <v>47680</v>
      </c>
      <c r="C9566" s="9" t="s">
        <v>399</v>
      </c>
      <c r="D9566" s="14" t="s">
        <v>22</v>
      </c>
      <c r="E9566" s="9" t="s">
        <v>47681</v>
      </c>
      <c r="F9566" s="9" t="s">
        <v>47682</v>
      </c>
      <c r="G9566" s="14" t="s">
        <v>82</v>
      </c>
      <c r="H9566" s="14" t="s">
        <v>148</v>
      </c>
      <c r="I9566" s="14" t="s">
        <v>63</v>
      </c>
      <c r="J9566" s="14" t="s">
        <v>27</v>
      </c>
      <c r="K9566" s="14" t="s">
        <v>28</v>
      </c>
      <c r="L9566" s="14" t="s">
        <v>43</v>
      </c>
      <c r="M9566" s="9" t="s">
        <v>169</v>
      </c>
      <c r="N9566" s="9" t="s">
        <v>31</v>
      </c>
      <c r="O9566" s="14" t="s">
        <v>32</v>
      </c>
      <c r="P9566" s="14" t="s">
        <v>22</v>
      </c>
      <c r="Q9566" s="14" t="s">
        <v>47683</v>
      </c>
      <c r="R9566" s="14" t="s">
        <v>46</v>
      </c>
      <c r="S9566" s="9" t="s">
        <v>47684</v>
      </c>
      <c r="T9566" s="9" t="s">
        <v>47685</v>
      </c>
    </row>
    <row r="9567" customHeight="1" spans="1:20">
      <c r="A9567" s="10">
        <v>45225</v>
      </c>
      <c r="B9567" s="9" t="s">
        <v>47686</v>
      </c>
      <c r="C9567" s="9" t="s">
        <v>2825</v>
      </c>
      <c r="D9567" s="14" t="s">
        <v>22</v>
      </c>
      <c r="E9567" s="9" t="s">
        <v>47687</v>
      </c>
      <c r="F9567" s="9" t="s">
        <v>47688</v>
      </c>
      <c r="G9567" s="14" t="s">
        <v>53</v>
      </c>
      <c r="H9567" s="14" t="s">
        <v>540</v>
      </c>
      <c r="I9567" s="14" t="s">
        <v>117</v>
      </c>
      <c r="J9567" s="14" t="s">
        <v>27</v>
      </c>
      <c r="K9567" s="14" t="s">
        <v>28</v>
      </c>
      <c r="L9567" s="14" t="s">
        <v>43</v>
      </c>
      <c r="M9567" s="9" t="s">
        <v>44</v>
      </c>
      <c r="N9567" s="9" t="s">
        <v>31</v>
      </c>
      <c r="O9567" s="14" t="s">
        <v>32</v>
      </c>
      <c r="P9567" s="14" t="s">
        <v>22</v>
      </c>
      <c r="Q9567" s="14" t="s">
        <v>47689</v>
      </c>
      <c r="R9567" s="14" t="s">
        <v>46</v>
      </c>
      <c r="S9567" s="9" t="s">
        <v>47690</v>
      </c>
      <c r="T9567" s="9" t="s">
        <v>47691</v>
      </c>
    </row>
    <row r="9568" customHeight="1" spans="1:20">
      <c r="A9568" s="10">
        <v>45224</v>
      </c>
      <c r="B9568" s="9" t="s">
        <v>47692</v>
      </c>
      <c r="C9568" s="9" t="s">
        <v>79</v>
      </c>
      <c r="D9568" s="14" t="s">
        <v>22</v>
      </c>
      <c r="E9568" s="9" t="s">
        <v>47693</v>
      </c>
      <c r="F9568" s="9" t="s">
        <v>8894</v>
      </c>
      <c r="G9568" s="14" t="s">
        <v>25</v>
      </c>
      <c r="H9568" s="14" t="s">
        <v>22</v>
      </c>
      <c r="I9568" s="14" t="s">
        <v>207</v>
      </c>
      <c r="J9568" s="14" t="s">
        <v>27</v>
      </c>
      <c r="K9568" s="14" t="s">
        <v>28</v>
      </c>
      <c r="L9568" s="14" t="s">
        <v>43</v>
      </c>
      <c r="M9568" s="9" t="s">
        <v>30</v>
      </c>
      <c r="N9568" s="9" t="s">
        <v>31</v>
      </c>
      <c r="O9568" s="14" t="s">
        <v>32</v>
      </c>
      <c r="P9568" s="14" t="s">
        <v>22</v>
      </c>
      <c r="Q9568" s="14" t="s">
        <v>47694</v>
      </c>
      <c r="R9568" s="14" t="s">
        <v>46</v>
      </c>
      <c r="S9568" s="9" t="s">
        <v>47695</v>
      </c>
      <c r="T9568" s="9" t="s">
        <v>47696</v>
      </c>
    </row>
    <row r="9569" customHeight="1" spans="1:20">
      <c r="A9569" s="10">
        <v>45224</v>
      </c>
      <c r="B9569" s="9" t="s">
        <v>47697</v>
      </c>
      <c r="C9569" s="9" t="s">
        <v>179</v>
      </c>
      <c r="D9569" s="14" t="s">
        <v>22</v>
      </c>
      <c r="E9569" s="9" t="s">
        <v>47698</v>
      </c>
      <c r="F9569" s="9" t="s">
        <v>47699</v>
      </c>
      <c r="G9569" s="14" t="s">
        <v>69</v>
      </c>
      <c r="H9569" s="14" t="s">
        <v>22</v>
      </c>
      <c r="I9569" s="14" t="s">
        <v>54</v>
      </c>
      <c r="J9569" s="14" t="s">
        <v>27</v>
      </c>
      <c r="K9569" s="14" t="s">
        <v>28</v>
      </c>
      <c r="L9569" s="14" t="s">
        <v>43</v>
      </c>
      <c r="M9569" s="9" t="s">
        <v>44</v>
      </c>
      <c r="N9569" s="9" t="s">
        <v>31</v>
      </c>
      <c r="O9569" s="14" t="s">
        <v>32</v>
      </c>
      <c r="P9569" s="14" t="s">
        <v>22</v>
      </c>
      <c r="Q9569" s="14" t="s">
        <v>47700</v>
      </c>
      <c r="R9569" s="14" t="s">
        <v>46</v>
      </c>
      <c r="S9569" s="9" t="s">
        <v>47701</v>
      </c>
      <c r="T9569" s="9" t="s">
        <v>47702</v>
      </c>
    </row>
    <row r="9570" customHeight="1" spans="1:20">
      <c r="A9570" s="10">
        <v>45223</v>
      </c>
      <c r="B9570" s="15" t="s">
        <v>47703</v>
      </c>
      <c r="C9570" s="15" t="s">
        <v>5848</v>
      </c>
      <c r="D9570" s="16" t="s">
        <v>22</v>
      </c>
      <c r="E9570" s="15" t="s">
        <v>47704</v>
      </c>
      <c r="F9570" s="15" t="s">
        <v>47705</v>
      </c>
      <c r="G9570" s="16" t="s">
        <v>82</v>
      </c>
      <c r="H9570" s="16" t="s">
        <v>148</v>
      </c>
      <c r="I9570" s="16" t="s">
        <v>168</v>
      </c>
      <c r="J9570" s="16" t="s">
        <v>27</v>
      </c>
      <c r="K9570" s="16" t="s">
        <v>28</v>
      </c>
      <c r="L9570" s="16" t="s">
        <v>43</v>
      </c>
      <c r="M9570" s="15" t="s">
        <v>169</v>
      </c>
      <c r="N9570" s="15" t="s">
        <v>5633</v>
      </c>
      <c r="O9570" s="16" t="s">
        <v>32</v>
      </c>
      <c r="P9570" s="16" t="s">
        <v>22</v>
      </c>
      <c r="Q9570" s="16" t="s">
        <v>47706</v>
      </c>
      <c r="R9570" s="16" t="s">
        <v>168</v>
      </c>
      <c r="S9570" s="15" t="s">
        <v>47707</v>
      </c>
      <c r="T9570" s="15" t="s">
        <v>5649</v>
      </c>
    </row>
    <row r="9571" customHeight="1" spans="1:20">
      <c r="A9571" s="10">
        <v>45223</v>
      </c>
      <c r="B9571" s="15" t="s">
        <v>47708</v>
      </c>
      <c r="C9571" s="15" t="s">
        <v>5644</v>
      </c>
      <c r="D9571" s="16" t="s">
        <v>22</v>
      </c>
      <c r="E9571" s="15" t="s">
        <v>47709</v>
      </c>
      <c r="F9571" s="15" t="s">
        <v>47710</v>
      </c>
      <c r="G9571" s="16" t="s">
        <v>82</v>
      </c>
      <c r="H9571" s="16" t="s">
        <v>110</v>
      </c>
      <c r="I9571" s="16" t="s">
        <v>168</v>
      </c>
      <c r="J9571" s="16" t="s">
        <v>27</v>
      </c>
      <c r="K9571" s="16" t="s">
        <v>28</v>
      </c>
      <c r="L9571" s="16" t="s">
        <v>43</v>
      </c>
      <c r="M9571" s="15" t="s">
        <v>169</v>
      </c>
      <c r="N9571" s="15" t="s">
        <v>5633</v>
      </c>
      <c r="O9571" s="16" t="s">
        <v>32</v>
      </c>
      <c r="P9571" s="16" t="s">
        <v>22</v>
      </c>
      <c r="Q9571" s="16" t="s">
        <v>47711</v>
      </c>
      <c r="R9571" s="16" t="s">
        <v>168</v>
      </c>
      <c r="S9571" s="15" t="s">
        <v>47712</v>
      </c>
      <c r="T9571" s="15" t="s">
        <v>5723</v>
      </c>
    </row>
    <row r="9572" customHeight="1" spans="1:20">
      <c r="A9572" s="10">
        <v>45223</v>
      </c>
      <c r="B9572" s="15" t="s">
        <v>47713</v>
      </c>
      <c r="C9572" s="15" t="s">
        <v>5629</v>
      </c>
      <c r="D9572" s="16" t="s">
        <v>22</v>
      </c>
      <c r="E9572" s="15" t="s">
        <v>47714</v>
      </c>
      <c r="F9572" s="15" t="s">
        <v>47715</v>
      </c>
      <c r="G9572" s="16" t="s">
        <v>82</v>
      </c>
      <c r="H9572" s="16" t="s">
        <v>22</v>
      </c>
      <c r="I9572" s="16" t="s">
        <v>5632</v>
      </c>
      <c r="J9572" s="16" t="s">
        <v>27</v>
      </c>
      <c r="K9572" s="16" t="s">
        <v>28</v>
      </c>
      <c r="L9572" s="16" t="s">
        <v>43</v>
      </c>
      <c r="M9572" s="15" t="s">
        <v>169</v>
      </c>
      <c r="N9572" s="15" t="s">
        <v>5633</v>
      </c>
      <c r="O9572" s="16" t="s">
        <v>32</v>
      </c>
      <c r="P9572" s="16" t="s">
        <v>22</v>
      </c>
      <c r="Q9572" s="16" t="s">
        <v>47716</v>
      </c>
      <c r="R9572" s="16" t="s">
        <v>168</v>
      </c>
      <c r="S9572" s="15" t="s">
        <v>47717</v>
      </c>
      <c r="T9572" s="15" t="s">
        <v>5649</v>
      </c>
    </row>
    <row r="9573" customHeight="1" spans="1:20">
      <c r="A9573" s="10">
        <v>45225</v>
      </c>
      <c r="B9573" s="9" t="s">
        <v>47718</v>
      </c>
      <c r="C9573" s="9" t="s">
        <v>1753</v>
      </c>
      <c r="D9573" s="14" t="s">
        <v>22</v>
      </c>
      <c r="E9573" s="9" t="s">
        <v>19388</v>
      </c>
      <c r="F9573" s="9" t="s">
        <v>19389</v>
      </c>
      <c r="G9573" s="14" t="s">
        <v>25</v>
      </c>
      <c r="H9573" s="14" t="s">
        <v>22</v>
      </c>
      <c r="I9573" s="14" t="s">
        <v>26</v>
      </c>
      <c r="J9573" s="14" t="s">
        <v>27</v>
      </c>
      <c r="K9573" s="14" t="s">
        <v>76</v>
      </c>
      <c r="L9573" s="14" t="s">
        <v>29</v>
      </c>
      <c r="M9573" s="9" t="s">
        <v>30</v>
      </c>
      <c r="N9573" s="9" t="s">
        <v>31</v>
      </c>
      <c r="O9573" s="14" t="s">
        <v>32</v>
      </c>
      <c r="P9573" s="14" t="s">
        <v>22</v>
      </c>
      <c r="Q9573" s="14" t="s">
        <v>47719</v>
      </c>
      <c r="R9573" s="14" t="s">
        <v>34</v>
      </c>
      <c r="S9573" s="9" t="s">
        <v>47720</v>
      </c>
      <c r="T9573" s="9" t="s">
        <v>47721</v>
      </c>
    </row>
    <row r="9574" customHeight="1" spans="1:20">
      <c r="A9574" s="10">
        <v>45225</v>
      </c>
      <c r="B9574" s="9" t="s">
        <v>47722</v>
      </c>
      <c r="C9574" s="9" t="s">
        <v>1167</v>
      </c>
      <c r="D9574" s="14" t="s">
        <v>22</v>
      </c>
      <c r="E9574" s="9" t="s">
        <v>47435</v>
      </c>
      <c r="F9574" s="9" t="s">
        <v>47436</v>
      </c>
      <c r="G9574" s="14" t="s">
        <v>25</v>
      </c>
      <c r="H9574" s="14" t="s">
        <v>22</v>
      </c>
      <c r="I9574" s="14" t="s">
        <v>26</v>
      </c>
      <c r="J9574" s="14" t="s">
        <v>27</v>
      </c>
      <c r="K9574" s="14" t="s">
        <v>76</v>
      </c>
      <c r="L9574" s="14" t="s">
        <v>29</v>
      </c>
      <c r="M9574" s="9" t="s">
        <v>30</v>
      </c>
      <c r="N9574" s="9" t="s">
        <v>31</v>
      </c>
      <c r="O9574" s="14" t="s">
        <v>32</v>
      </c>
      <c r="P9574" s="14" t="s">
        <v>22</v>
      </c>
      <c r="Q9574" s="14" t="s">
        <v>47723</v>
      </c>
      <c r="R9574" s="14" t="s">
        <v>34</v>
      </c>
      <c r="S9574" s="9" t="s">
        <v>47724</v>
      </c>
      <c r="T9574" s="9" t="s">
        <v>47725</v>
      </c>
    </row>
    <row r="9575" customHeight="1" spans="1:20">
      <c r="A9575" s="10">
        <v>45224</v>
      </c>
      <c r="B9575" s="9" t="s">
        <v>47726</v>
      </c>
      <c r="C9575" s="9" t="s">
        <v>21833</v>
      </c>
      <c r="D9575" s="14" t="s">
        <v>22</v>
      </c>
      <c r="E9575" s="9" t="s">
        <v>47727</v>
      </c>
      <c r="F9575" s="9" t="s">
        <v>47728</v>
      </c>
      <c r="G9575" s="14" t="s">
        <v>3125</v>
      </c>
      <c r="H9575" s="14" t="s">
        <v>22</v>
      </c>
      <c r="I9575" s="14" t="s">
        <v>576</v>
      </c>
      <c r="J9575" s="14" t="s">
        <v>27</v>
      </c>
      <c r="K9575" s="14" t="s">
        <v>28</v>
      </c>
      <c r="L9575" s="14" t="s">
        <v>43</v>
      </c>
      <c r="M9575" s="9" t="s">
        <v>44</v>
      </c>
      <c r="N9575" s="9" t="s">
        <v>31</v>
      </c>
      <c r="O9575" s="14" t="s">
        <v>32</v>
      </c>
      <c r="P9575" s="14" t="s">
        <v>22</v>
      </c>
      <c r="Q9575" s="14" t="s">
        <v>47729</v>
      </c>
      <c r="R9575" s="14" t="s">
        <v>46</v>
      </c>
      <c r="S9575" s="9" t="s">
        <v>47730</v>
      </c>
      <c r="T9575" s="9" t="s">
        <v>47731</v>
      </c>
    </row>
    <row r="9576" customHeight="1" spans="1:20">
      <c r="A9576" s="10">
        <v>45225</v>
      </c>
      <c r="B9576" s="9" t="s">
        <v>47732</v>
      </c>
      <c r="C9576" s="9" t="s">
        <v>7304</v>
      </c>
      <c r="D9576" s="14" t="s">
        <v>22</v>
      </c>
      <c r="E9576" s="9" t="s">
        <v>47733</v>
      </c>
      <c r="F9576" s="9" t="s">
        <v>47734</v>
      </c>
      <c r="G9576" s="14" t="s">
        <v>336</v>
      </c>
      <c r="H9576" s="14" t="s">
        <v>22</v>
      </c>
      <c r="I9576" s="14" t="s">
        <v>26</v>
      </c>
      <c r="J9576" s="14" t="s">
        <v>27</v>
      </c>
      <c r="K9576" s="14" t="s">
        <v>76</v>
      </c>
      <c r="L9576" s="14" t="s">
        <v>29</v>
      </c>
      <c r="M9576" s="9" t="s">
        <v>30</v>
      </c>
      <c r="N9576" s="9" t="s">
        <v>31</v>
      </c>
      <c r="O9576" s="14" t="s">
        <v>32</v>
      </c>
      <c r="P9576" s="14" t="s">
        <v>22</v>
      </c>
      <c r="Q9576" s="14" t="s">
        <v>47735</v>
      </c>
      <c r="R9576" s="14" t="s">
        <v>34</v>
      </c>
      <c r="S9576" s="9" t="s">
        <v>47736</v>
      </c>
      <c r="T9576" s="9" t="s">
        <v>47737</v>
      </c>
    </row>
    <row r="9577" customHeight="1" spans="1:20">
      <c r="A9577" s="10">
        <v>45224</v>
      </c>
      <c r="B9577" s="9" t="s">
        <v>47738</v>
      </c>
      <c r="C9577" s="9" t="s">
        <v>47739</v>
      </c>
      <c r="D9577" s="14" t="s">
        <v>22</v>
      </c>
      <c r="E9577" s="9" t="s">
        <v>32577</v>
      </c>
      <c r="F9577" s="9" t="s">
        <v>32578</v>
      </c>
      <c r="G9577" s="14" t="s">
        <v>82</v>
      </c>
      <c r="H9577" s="14" t="s">
        <v>22</v>
      </c>
      <c r="I9577" s="14" t="s">
        <v>168</v>
      </c>
      <c r="J9577" s="14" t="s">
        <v>27</v>
      </c>
      <c r="K9577" s="14" t="s">
        <v>28</v>
      </c>
      <c r="L9577" s="14" t="s">
        <v>43</v>
      </c>
      <c r="M9577" s="9" t="s">
        <v>169</v>
      </c>
      <c r="N9577" s="9" t="s">
        <v>31</v>
      </c>
      <c r="O9577" s="14" t="s">
        <v>32</v>
      </c>
      <c r="P9577" s="14" t="s">
        <v>22</v>
      </c>
      <c r="Q9577" s="14" t="s">
        <v>47740</v>
      </c>
      <c r="R9577" s="14" t="s">
        <v>46</v>
      </c>
      <c r="S9577" s="9" t="s">
        <v>47741</v>
      </c>
      <c r="T9577" s="9" t="s">
        <v>47742</v>
      </c>
    </row>
    <row r="9578" customHeight="1" spans="1:20">
      <c r="A9578" s="10">
        <v>45224</v>
      </c>
      <c r="B9578" s="9" t="s">
        <v>47743</v>
      </c>
      <c r="C9578" s="9" t="s">
        <v>3638</v>
      </c>
      <c r="D9578" s="14" t="s">
        <v>22</v>
      </c>
      <c r="E9578" s="9" t="s">
        <v>47744</v>
      </c>
      <c r="F9578" s="9" t="s">
        <v>47745</v>
      </c>
      <c r="G9578" s="14" t="s">
        <v>82</v>
      </c>
      <c r="H9578" s="14" t="s">
        <v>22</v>
      </c>
      <c r="I9578" s="14" t="s">
        <v>26</v>
      </c>
      <c r="J9578" s="14" t="s">
        <v>27</v>
      </c>
      <c r="K9578" s="14" t="s">
        <v>28</v>
      </c>
      <c r="L9578" s="14" t="s">
        <v>29</v>
      </c>
      <c r="M9578" s="9" t="s">
        <v>30</v>
      </c>
      <c r="N9578" s="9" t="s">
        <v>31</v>
      </c>
      <c r="O9578" s="14" t="s">
        <v>32</v>
      </c>
      <c r="P9578" s="14" t="s">
        <v>22</v>
      </c>
      <c r="Q9578" s="14" t="s">
        <v>47746</v>
      </c>
      <c r="R9578" s="14" t="s">
        <v>34</v>
      </c>
      <c r="S9578" s="9" t="s">
        <v>47747</v>
      </c>
      <c r="T9578" s="9" t="s">
        <v>47748</v>
      </c>
    </row>
    <row r="9579" customHeight="1" spans="1:20">
      <c r="A9579" s="10">
        <v>45223</v>
      </c>
      <c r="B9579" s="15" t="s">
        <v>47749</v>
      </c>
      <c r="C9579" s="15" t="s">
        <v>6653</v>
      </c>
      <c r="D9579" s="16" t="s">
        <v>22</v>
      </c>
      <c r="E9579" s="15" t="s">
        <v>47750</v>
      </c>
      <c r="F9579" s="15" t="s">
        <v>47751</v>
      </c>
      <c r="G9579" s="16" t="s">
        <v>41</v>
      </c>
      <c r="H9579" s="16" t="s">
        <v>22</v>
      </c>
      <c r="I9579" s="16" t="s">
        <v>214</v>
      </c>
      <c r="J9579" s="16" t="s">
        <v>27</v>
      </c>
      <c r="K9579" s="16" t="s">
        <v>28</v>
      </c>
      <c r="L9579" s="16" t="s">
        <v>43</v>
      </c>
      <c r="M9579" s="15" t="s">
        <v>30</v>
      </c>
      <c r="N9579" s="15" t="s">
        <v>31</v>
      </c>
      <c r="O9579" s="16" t="s">
        <v>32</v>
      </c>
      <c r="P9579" s="16" t="s">
        <v>6656</v>
      </c>
      <c r="Q9579" s="16" t="s">
        <v>47752</v>
      </c>
      <c r="R9579" s="16" t="s">
        <v>46</v>
      </c>
      <c r="S9579" s="15" t="s">
        <v>47753</v>
      </c>
      <c r="T9579" s="15" t="s">
        <v>47754</v>
      </c>
    </row>
    <row r="9580" customHeight="1" spans="1:20">
      <c r="A9580" s="10">
        <v>45225</v>
      </c>
      <c r="B9580" s="9" t="s">
        <v>47755</v>
      </c>
      <c r="C9580" s="9" t="s">
        <v>41975</v>
      </c>
      <c r="D9580" s="14" t="s">
        <v>22</v>
      </c>
      <c r="E9580" s="9" t="s">
        <v>47756</v>
      </c>
      <c r="F9580" s="9" t="s">
        <v>47757</v>
      </c>
      <c r="G9580" s="14" t="s">
        <v>82</v>
      </c>
      <c r="H9580" s="14" t="s">
        <v>22</v>
      </c>
      <c r="I9580" s="14" t="s">
        <v>168</v>
      </c>
      <c r="J9580" s="14" t="s">
        <v>27</v>
      </c>
      <c r="K9580" s="14" t="s">
        <v>28</v>
      </c>
      <c r="L9580" s="14" t="s">
        <v>43</v>
      </c>
      <c r="M9580" s="9" t="s">
        <v>169</v>
      </c>
      <c r="N9580" s="9" t="s">
        <v>31</v>
      </c>
      <c r="O9580" s="14" t="s">
        <v>32</v>
      </c>
      <c r="P9580" s="14" t="s">
        <v>22</v>
      </c>
      <c r="Q9580" s="14" t="s">
        <v>47758</v>
      </c>
      <c r="R9580" s="14" t="s">
        <v>46</v>
      </c>
      <c r="S9580" s="9" t="s">
        <v>47759</v>
      </c>
      <c r="T9580" s="9" t="s">
        <v>47760</v>
      </c>
    </row>
    <row r="9581" customHeight="1" spans="1:20">
      <c r="A9581" s="10">
        <v>45222</v>
      </c>
      <c r="B9581" s="9" t="s">
        <v>47761</v>
      </c>
      <c r="C9581" s="9" t="s">
        <v>837</v>
      </c>
      <c r="D9581" s="14" t="s">
        <v>22</v>
      </c>
      <c r="E9581" s="9" t="s">
        <v>47762</v>
      </c>
      <c r="F9581" s="9" t="s">
        <v>43993</v>
      </c>
      <c r="G9581" s="14" t="s">
        <v>25</v>
      </c>
      <c r="H9581" s="14" t="s">
        <v>110</v>
      </c>
      <c r="I9581" s="14" t="s">
        <v>337</v>
      </c>
      <c r="J9581" s="14" t="s">
        <v>27</v>
      </c>
      <c r="K9581" s="14" t="s">
        <v>28</v>
      </c>
      <c r="L9581" s="14" t="s">
        <v>43</v>
      </c>
      <c r="M9581" s="9" t="s">
        <v>44</v>
      </c>
      <c r="N9581" s="9" t="s">
        <v>31</v>
      </c>
      <c r="O9581" s="14" t="s">
        <v>32</v>
      </c>
      <c r="P9581" s="14" t="s">
        <v>22</v>
      </c>
      <c r="Q9581" s="14" t="s">
        <v>47763</v>
      </c>
      <c r="R9581" s="14" t="s">
        <v>46</v>
      </c>
      <c r="S9581" s="9" t="s">
        <v>47764</v>
      </c>
      <c r="T9581" s="9" t="s">
        <v>47765</v>
      </c>
    </row>
    <row r="9582" customHeight="1" spans="1:20">
      <c r="A9582" s="10">
        <v>45223</v>
      </c>
      <c r="B9582" s="15" t="s">
        <v>47766</v>
      </c>
      <c r="C9582" s="15" t="s">
        <v>5629</v>
      </c>
      <c r="D9582" s="16" t="s">
        <v>22</v>
      </c>
      <c r="E9582" s="15" t="s">
        <v>47767</v>
      </c>
      <c r="F9582" s="15" t="s">
        <v>47768</v>
      </c>
      <c r="G9582" s="16" t="s">
        <v>82</v>
      </c>
      <c r="H9582" s="16" t="s">
        <v>22</v>
      </c>
      <c r="I9582" s="16" t="s">
        <v>5632</v>
      </c>
      <c r="J9582" s="16" t="s">
        <v>27</v>
      </c>
      <c r="K9582" s="16" t="s">
        <v>28</v>
      </c>
      <c r="L9582" s="16" t="s">
        <v>43</v>
      </c>
      <c r="M9582" s="15" t="s">
        <v>169</v>
      </c>
      <c r="N9582" s="15" t="s">
        <v>5633</v>
      </c>
      <c r="O9582" s="16" t="s">
        <v>32</v>
      </c>
      <c r="P9582" s="16" t="s">
        <v>22</v>
      </c>
      <c r="Q9582" s="16" t="s">
        <v>47769</v>
      </c>
      <c r="R9582" s="16" t="s">
        <v>168</v>
      </c>
      <c r="S9582" s="15" t="s">
        <v>47770</v>
      </c>
      <c r="T9582" s="15" t="s">
        <v>5649</v>
      </c>
    </row>
    <row r="9583" customHeight="1" spans="1:20">
      <c r="A9583" s="10">
        <v>45225</v>
      </c>
      <c r="B9583" s="9" t="s">
        <v>47771</v>
      </c>
      <c r="C9583" s="9" t="s">
        <v>817</v>
      </c>
      <c r="D9583" s="14" t="s">
        <v>22</v>
      </c>
      <c r="E9583" s="9" t="s">
        <v>47772</v>
      </c>
      <c r="F9583" s="9" t="s">
        <v>47773</v>
      </c>
      <c r="G9583" s="14" t="s">
        <v>41</v>
      </c>
      <c r="H9583" s="14" t="s">
        <v>22</v>
      </c>
      <c r="I9583" s="14" t="s">
        <v>732</v>
      </c>
      <c r="J9583" s="14" t="s">
        <v>27</v>
      </c>
      <c r="K9583" s="14" t="s">
        <v>28</v>
      </c>
      <c r="L9583" s="14" t="s">
        <v>43</v>
      </c>
      <c r="M9583" s="9" t="s">
        <v>44</v>
      </c>
      <c r="N9583" s="9" t="s">
        <v>31</v>
      </c>
      <c r="O9583" s="14" t="s">
        <v>32</v>
      </c>
      <c r="P9583" s="14" t="s">
        <v>22</v>
      </c>
      <c r="Q9583" s="14" t="s">
        <v>47774</v>
      </c>
      <c r="R9583" s="14" t="s">
        <v>46</v>
      </c>
      <c r="S9583" s="9" t="s">
        <v>47775</v>
      </c>
      <c r="T9583" s="9" t="s">
        <v>47776</v>
      </c>
    </row>
    <row r="9584" customHeight="1" spans="1:20">
      <c r="A9584" s="10">
        <v>45223</v>
      </c>
      <c r="B9584" s="15" t="s">
        <v>47777</v>
      </c>
      <c r="C9584" s="15" t="s">
        <v>1492</v>
      </c>
      <c r="D9584" s="16" t="s">
        <v>22</v>
      </c>
      <c r="E9584" s="15" t="s">
        <v>42710</v>
      </c>
      <c r="F9584" s="15" t="s">
        <v>42711</v>
      </c>
      <c r="G9584" s="16" t="s">
        <v>25</v>
      </c>
      <c r="H9584" s="16" t="s">
        <v>22</v>
      </c>
      <c r="I9584" s="16" t="s">
        <v>168</v>
      </c>
      <c r="J9584" s="16" t="s">
        <v>27</v>
      </c>
      <c r="K9584" s="16" t="s">
        <v>28</v>
      </c>
      <c r="L9584" s="16" t="s">
        <v>43</v>
      </c>
      <c r="M9584" s="15" t="s">
        <v>169</v>
      </c>
      <c r="N9584" s="15" t="s">
        <v>31</v>
      </c>
      <c r="O9584" s="16" t="s">
        <v>32</v>
      </c>
      <c r="P9584" s="16" t="s">
        <v>22</v>
      </c>
      <c r="Q9584" s="16" t="s">
        <v>47778</v>
      </c>
      <c r="R9584" s="16" t="s">
        <v>46</v>
      </c>
      <c r="S9584" s="15" t="s">
        <v>47779</v>
      </c>
      <c r="T9584" s="15" t="s">
        <v>47780</v>
      </c>
    </row>
    <row r="9585" customHeight="1" spans="1:20">
      <c r="A9585" s="10">
        <v>45223</v>
      </c>
      <c r="B9585" s="15" t="s">
        <v>47781</v>
      </c>
      <c r="C9585" s="15" t="s">
        <v>40976</v>
      </c>
      <c r="D9585" s="16" t="s">
        <v>22</v>
      </c>
      <c r="E9585" s="15" t="s">
        <v>47782</v>
      </c>
      <c r="F9585" s="15" t="s">
        <v>47783</v>
      </c>
      <c r="G9585" s="16" t="s">
        <v>69</v>
      </c>
      <c r="H9585" s="16" t="s">
        <v>22</v>
      </c>
      <c r="I9585" s="16" t="s">
        <v>26</v>
      </c>
      <c r="J9585" s="16" t="s">
        <v>27</v>
      </c>
      <c r="K9585" s="16" t="s">
        <v>195</v>
      </c>
      <c r="L9585" s="16" t="s">
        <v>29</v>
      </c>
      <c r="M9585" s="15" t="s">
        <v>44</v>
      </c>
      <c r="N9585" s="15" t="s">
        <v>31</v>
      </c>
      <c r="O9585" s="16" t="s">
        <v>32</v>
      </c>
      <c r="P9585" s="16" t="s">
        <v>22</v>
      </c>
      <c r="Q9585" s="16" t="s">
        <v>47784</v>
      </c>
      <c r="R9585" s="16" t="s">
        <v>34</v>
      </c>
      <c r="S9585" s="15" t="s">
        <v>47785</v>
      </c>
      <c r="T9585" s="15" t="s">
        <v>47786</v>
      </c>
    </row>
    <row r="9586" customHeight="1" spans="1:20">
      <c r="A9586" s="10">
        <v>45223</v>
      </c>
      <c r="B9586" s="15" t="s">
        <v>47787</v>
      </c>
      <c r="C9586" s="15" t="s">
        <v>5879</v>
      </c>
      <c r="D9586" s="16" t="s">
        <v>22</v>
      </c>
      <c r="E9586" s="15" t="s">
        <v>47788</v>
      </c>
      <c r="F9586" s="15" t="s">
        <v>47789</v>
      </c>
      <c r="G9586" s="16" t="s">
        <v>82</v>
      </c>
      <c r="H9586" s="16" t="s">
        <v>22</v>
      </c>
      <c r="I9586" s="16" t="s">
        <v>5737</v>
      </c>
      <c r="J9586" s="16" t="s">
        <v>27</v>
      </c>
      <c r="K9586" s="16" t="s">
        <v>28</v>
      </c>
      <c r="L9586" s="16" t="s">
        <v>43</v>
      </c>
      <c r="M9586" s="15" t="s">
        <v>169</v>
      </c>
      <c r="N9586" s="15" t="s">
        <v>5633</v>
      </c>
      <c r="O9586" s="16" t="s">
        <v>32</v>
      </c>
      <c r="P9586" s="16" t="s">
        <v>22</v>
      </c>
      <c r="Q9586" s="16" t="s">
        <v>47790</v>
      </c>
      <c r="R9586" s="16" t="s">
        <v>168</v>
      </c>
      <c r="S9586" s="15" t="s">
        <v>47791</v>
      </c>
      <c r="T9586" s="15" t="s">
        <v>6075</v>
      </c>
    </row>
    <row r="9587" customHeight="1" spans="1:20">
      <c r="A9587" s="10">
        <v>45223</v>
      </c>
      <c r="B9587" s="15" t="s">
        <v>47792</v>
      </c>
      <c r="C9587" s="15" t="s">
        <v>5644</v>
      </c>
      <c r="D9587" s="16" t="s">
        <v>22</v>
      </c>
      <c r="E9587" s="15" t="s">
        <v>47793</v>
      </c>
      <c r="F9587" s="15" t="s">
        <v>47794</v>
      </c>
      <c r="G9587" s="16" t="s">
        <v>82</v>
      </c>
      <c r="H9587" s="16" t="s">
        <v>22</v>
      </c>
      <c r="I9587" s="16" t="s">
        <v>168</v>
      </c>
      <c r="J9587" s="16" t="s">
        <v>27</v>
      </c>
      <c r="K9587" s="16" t="s">
        <v>28</v>
      </c>
      <c r="L9587" s="16" t="s">
        <v>43</v>
      </c>
      <c r="M9587" s="15" t="s">
        <v>169</v>
      </c>
      <c r="N9587" s="15" t="s">
        <v>5633</v>
      </c>
      <c r="O9587" s="16" t="s">
        <v>32</v>
      </c>
      <c r="P9587" s="16" t="s">
        <v>22</v>
      </c>
      <c r="Q9587" s="16" t="s">
        <v>47795</v>
      </c>
      <c r="R9587" s="16" t="s">
        <v>168</v>
      </c>
      <c r="S9587" s="15" t="s">
        <v>47796</v>
      </c>
      <c r="T9587" s="15" t="s">
        <v>5649</v>
      </c>
    </row>
    <row r="9588" customHeight="1" spans="1:20">
      <c r="A9588" s="10">
        <v>45223</v>
      </c>
      <c r="B9588" s="15" t="s">
        <v>47797</v>
      </c>
      <c r="C9588" s="15" t="s">
        <v>5629</v>
      </c>
      <c r="D9588" s="16" t="s">
        <v>22</v>
      </c>
      <c r="E9588" s="15" t="s">
        <v>47798</v>
      </c>
      <c r="F9588" s="15" t="s">
        <v>47799</v>
      </c>
      <c r="G9588" s="16" t="s">
        <v>82</v>
      </c>
      <c r="H9588" s="16" t="s">
        <v>110</v>
      </c>
      <c r="I9588" s="16" t="s">
        <v>5632</v>
      </c>
      <c r="J9588" s="16" t="s">
        <v>27</v>
      </c>
      <c r="K9588" s="16" t="s">
        <v>28</v>
      </c>
      <c r="L9588" s="16" t="s">
        <v>43</v>
      </c>
      <c r="M9588" s="15" t="s">
        <v>169</v>
      </c>
      <c r="N9588" s="15" t="s">
        <v>5633</v>
      </c>
      <c r="O9588" s="16" t="s">
        <v>32</v>
      </c>
      <c r="P9588" s="16" t="s">
        <v>22</v>
      </c>
      <c r="Q9588" s="16" t="s">
        <v>47800</v>
      </c>
      <c r="R9588" s="16" t="s">
        <v>168</v>
      </c>
      <c r="S9588" s="15" t="s">
        <v>47801</v>
      </c>
      <c r="T9588" s="15" t="s">
        <v>5649</v>
      </c>
    </row>
    <row r="9589" customHeight="1" spans="1:20">
      <c r="A9589" s="10">
        <v>45224</v>
      </c>
      <c r="B9589" s="9" t="s">
        <v>47802</v>
      </c>
      <c r="C9589" s="9" t="s">
        <v>5629</v>
      </c>
      <c r="D9589" s="14" t="s">
        <v>22</v>
      </c>
      <c r="E9589" s="9" t="s">
        <v>47803</v>
      </c>
      <c r="F9589" s="9" t="s">
        <v>47804</v>
      </c>
      <c r="G9589" s="14" t="s">
        <v>82</v>
      </c>
      <c r="H9589" s="14" t="s">
        <v>22</v>
      </c>
      <c r="I9589" s="14" t="s">
        <v>5632</v>
      </c>
      <c r="J9589" s="14" t="s">
        <v>27</v>
      </c>
      <c r="K9589" s="14" t="s">
        <v>28</v>
      </c>
      <c r="L9589" s="14" t="s">
        <v>43</v>
      </c>
      <c r="M9589" s="9" t="s">
        <v>169</v>
      </c>
      <c r="N9589" s="9" t="s">
        <v>5633</v>
      </c>
      <c r="O9589" s="14" t="s">
        <v>32</v>
      </c>
      <c r="P9589" s="14" t="s">
        <v>22</v>
      </c>
      <c r="Q9589" s="14" t="s">
        <v>47805</v>
      </c>
      <c r="R9589" s="14" t="s">
        <v>168</v>
      </c>
      <c r="S9589" s="9" t="s">
        <v>47806</v>
      </c>
      <c r="T9589" s="9" t="s">
        <v>5655</v>
      </c>
    </row>
    <row r="9590" customHeight="1" spans="1:20">
      <c r="A9590" s="10">
        <v>45224</v>
      </c>
      <c r="B9590" s="9" t="s">
        <v>47807</v>
      </c>
      <c r="C9590" s="9" t="s">
        <v>5629</v>
      </c>
      <c r="D9590" s="14" t="s">
        <v>22</v>
      </c>
      <c r="E9590" s="9" t="s">
        <v>47808</v>
      </c>
      <c r="F9590" s="9" t="s">
        <v>35971</v>
      </c>
      <c r="G9590" s="14" t="s">
        <v>82</v>
      </c>
      <c r="H9590" s="14" t="s">
        <v>22</v>
      </c>
      <c r="I9590" s="14" t="s">
        <v>5632</v>
      </c>
      <c r="J9590" s="14" t="s">
        <v>27</v>
      </c>
      <c r="K9590" s="14" t="s">
        <v>28</v>
      </c>
      <c r="L9590" s="14" t="s">
        <v>43</v>
      </c>
      <c r="M9590" s="9" t="s">
        <v>169</v>
      </c>
      <c r="N9590" s="9" t="s">
        <v>5633</v>
      </c>
      <c r="O9590" s="14" t="s">
        <v>32</v>
      </c>
      <c r="P9590" s="14" t="s">
        <v>22</v>
      </c>
      <c r="Q9590" s="14" t="s">
        <v>47809</v>
      </c>
      <c r="R9590" s="14" t="s">
        <v>168</v>
      </c>
      <c r="S9590" s="9" t="s">
        <v>47810</v>
      </c>
      <c r="T9590" s="9" t="s">
        <v>5636</v>
      </c>
    </row>
    <row r="9591" customHeight="1" spans="1:20">
      <c r="A9591" s="10">
        <v>45224</v>
      </c>
      <c r="B9591" s="9" t="s">
        <v>47811</v>
      </c>
      <c r="C9591" s="9" t="s">
        <v>5685</v>
      </c>
      <c r="D9591" s="14" t="s">
        <v>22</v>
      </c>
      <c r="E9591" s="9" t="s">
        <v>47812</v>
      </c>
      <c r="F9591" s="9" t="s">
        <v>47813</v>
      </c>
      <c r="G9591" s="14" t="s">
        <v>82</v>
      </c>
      <c r="H9591" s="14" t="s">
        <v>110</v>
      </c>
      <c r="I9591" s="14" t="s">
        <v>168</v>
      </c>
      <c r="J9591" s="14" t="s">
        <v>27</v>
      </c>
      <c r="K9591" s="14" t="s">
        <v>28</v>
      </c>
      <c r="L9591" s="14" t="s">
        <v>43</v>
      </c>
      <c r="M9591" s="9" t="s">
        <v>169</v>
      </c>
      <c r="N9591" s="9" t="s">
        <v>5633</v>
      </c>
      <c r="O9591" s="14" t="s">
        <v>32</v>
      </c>
      <c r="P9591" s="14" t="s">
        <v>22</v>
      </c>
      <c r="Q9591" s="14" t="s">
        <v>47814</v>
      </c>
      <c r="R9591" s="14" t="s">
        <v>168</v>
      </c>
      <c r="S9591" s="9" t="s">
        <v>47815</v>
      </c>
      <c r="T9591" s="9" t="s">
        <v>5717</v>
      </c>
    </row>
    <row r="9592" customHeight="1" spans="1:20">
      <c r="A9592" s="10">
        <v>45224</v>
      </c>
      <c r="B9592" s="9" t="s">
        <v>47816</v>
      </c>
      <c r="C9592" s="9" t="s">
        <v>8114</v>
      </c>
      <c r="D9592" s="14" t="s">
        <v>22</v>
      </c>
      <c r="E9592" s="9" t="s">
        <v>47817</v>
      </c>
      <c r="F9592" s="9" t="s">
        <v>25938</v>
      </c>
      <c r="G9592" s="14" t="s">
        <v>41</v>
      </c>
      <c r="H9592" s="14" t="s">
        <v>22</v>
      </c>
      <c r="I9592" s="14" t="s">
        <v>149</v>
      </c>
      <c r="J9592" s="14" t="s">
        <v>27</v>
      </c>
      <c r="K9592" s="14" t="s">
        <v>28</v>
      </c>
      <c r="L9592" s="14" t="s">
        <v>43</v>
      </c>
      <c r="M9592" s="9" t="s">
        <v>30</v>
      </c>
      <c r="N9592" s="9" t="s">
        <v>5516</v>
      </c>
      <c r="O9592" s="14" t="s">
        <v>32</v>
      </c>
      <c r="P9592" s="14" t="s">
        <v>22</v>
      </c>
      <c r="Q9592" s="14" t="s">
        <v>47818</v>
      </c>
      <c r="R9592" s="14" t="s">
        <v>8115</v>
      </c>
      <c r="S9592" s="9" t="s">
        <v>47819</v>
      </c>
      <c r="T9592" s="9" t="s">
        <v>22</v>
      </c>
    </row>
    <row r="9593" customHeight="1" spans="1:20">
      <c r="A9593" s="10">
        <v>45224</v>
      </c>
      <c r="B9593" s="9" t="s">
        <v>47820</v>
      </c>
      <c r="C9593" s="9" t="s">
        <v>5644</v>
      </c>
      <c r="D9593" s="14" t="s">
        <v>22</v>
      </c>
      <c r="E9593" s="9" t="s">
        <v>47821</v>
      </c>
      <c r="F9593" s="9" t="s">
        <v>47822</v>
      </c>
      <c r="G9593" s="14" t="s">
        <v>82</v>
      </c>
      <c r="H9593" s="14" t="s">
        <v>22</v>
      </c>
      <c r="I9593" s="14" t="s">
        <v>168</v>
      </c>
      <c r="J9593" s="14" t="s">
        <v>27</v>
      </c>
      <c r="K9593" s="14" t="s">
        <v>28</v>
      </c>
      <c r="L9593" s="14" t="s">
        <v>43</v>
      </c>
      <c r="M9593" s="9" t="s">
        <v>169</v>
      </c>
      <c r="N9593" s="9" t="s">
        <v>5633</v>
      </c>
      <c r="O9593" s="14" t="s">
        <v>32</v>
      </c>
      <c r="P9593" s="14" t="s">
        <v>22</v>
      </c>
      <c r="Q9593" s="14" t="s">
        <v>47823</v>
      </c>
      <c r="R9593" s="14" t="s">
        <v>168</v>
      </c>
      <c r="S9593" s="9" t="s">
        <v>47824</v>
      </c>
      <c r="T9593" s="9" t="s">
        <v>5717</v>
      </c>
    </row>
    <row r="9594" customHeight="1" spans="1:20">
      <c r="A9594" s="10">
        <v>45224</v>
      </c>
      <c r="B9594" s="9" t="s">
        <v>47825</v>
      </c>
      <c r="C9594" s="9" t="s">
        <v>5848</v>
      </c>
      <c r="D9594" s="14" t="s">
        <v>22</v>
      </c>
      <c r="E9594" s="9" t="s">
        <v>47826</v>
      </c>
      <c r="F9594" s="9" t="s">
        <v>47827</v>
      </c>
      <c r="G9594" s="14" t="s">
        <v>82</v>
      </c>
      <c r="H9594" s="14" t="s">
        <v>22</v>
      </c>
      <c r="I9594" s="14" t="s">
        <v>168</v>
      </c>
      <c r="J9594" s="14" t="s">
        <v>27</v>
      </c>
      <c r="K9594" s="14" t="s">
        <v>28</v>
      </c>
      <c r="L9594" s="14" t="s">
        <v>43</v>
      </c>
      <c r="M9594" s="9" t="s">
        <v>169</v>
      </c>
      <c r="N9594" s="9" t="s">
        <v>5633</v>
      </c>
      <c r="O9594" s="14" t="s">
        <v>32</v>
      </c>
      <c r="P9594" s="14" t="s">
        <v>22</v>
      </c>
      <c r="Q9594" s="14" t="s">
        <v>47828</v>
      </c>
      <c r="R9594" s="14" t="s">
        <v>168</v>
      </c>
      <c r="S9594" s="9" t="s">
        <v>47829</v>
      </c>
      <c r="T9594" s="9" t="s">
        <v>5649</v>
      </c>
    </row>
    <row r="9595" customHeight="1" spans="1:20">
      <c r="A9595" s="10">
        <v>45224</v>
      </c>
      <c r="B9595" s="9" t="s">
        <v>47830</v>
      </c>
      <c r="C9595" s="9" t="s">
        <v>5644</v>
      </c>
      <c r="D9595" s="14" t="s">
        <v>22</v>
      </c>
      <c r="E9595" s="9" t="s">
        <v>47831</v>
      </c>
      <c r="F9595" s="9" t="s">
        <v>47832</v>
      </c>
      <c r="G9595" s="14" t="s">
        <v>82</v>
      </c>
      <c r="H9595" s="14" t="s">
        <v>22</v>
      </c>
      <c r="I9595" s="14" t="s">
        <v>168</v>
      </c>
      <c r="J9595" s="14" t="s">
        <v>27</v>
      </c>
      <c r="K9595" s="14" t="s">
        <v>28</v>
      </c>
      <c r="L9595" s="14" t="s">
        <v>43</v>
      </c>
      <c r="M9595" s="9" t="s">
        <v>169</v>
      </c>
      <c r="N9595" s="9" t="s">
        <v>5633</v>
      </c>
      <c r="O9595" s="14" t="s">
        <v>32</v>
      </c>
      <c r="P9595" s="14" t="s">
        <v>22</v>
      </c>
      <c r="Q9595" s="14" t="s">
        <v>47833</v>
      </c>
      <c r="R9595" s="14" t="s">
        <v>168</v>
      </c>
      <c r="S9595" s="9" t="s">
        <v>47834</v>
      </c>
      <c r="T9595" s="9" t="s">
        <v>5723</v>
      </c>
    </row>
    <row r="9596" customHeight="1" spans="1:20">
      <c r="A9596" s="10">
        <v>45222</v>
      </c>
      <c r="B9596" s="9" t="s">
        <v>47835</v>
      </c>
      <c r="C9596" s="9" t="s">
        <v>204</v>
      </c>
      <c r="D9596" s="14" t="s">
        <v>22</v>
      </c>
      <c r="E9596" s="9" t="s">
        <v>47836</v>
      </c>
      <c r="F9596" s="9" t="s">
        <v>47837</v>
      </c>
      <c r="G9596" s="14" t="s">
        <v>82</v>
      </c>
      <c r="H9596" s="14" t="s">
        <v>22</v>
      </c>
      <c r="I9596" s="14" t="s">
        <v>168</v>
      </c>
      <c r="J9596" s="14" t="s">
        <v>27</v>
      </c>
      <c r="K9596" s="14" t="s">
        <v>28</v>
      </c>
      <c r="L9596" s="14" t="s">
        <v>43</v>
      </c>
      <c r="M9596" s="9" t="s">
        <v>169</v>
      </c>
      <c r="N9596" s="9" t="s">
        <v>208</v>
      </c>
      <c r="O9596" s="14" t="s">
        <v>32</v>
      </c>
      <c r="P9596" s="14" t="s">
        <v>22</v>
      </c>
      <c r="Q9596" s="14" t="s">
        <v>47838</v>
      </c>
      <c r="R9596" s="14" t="s">
        <v>46</v>
      </c>
      <c r="S9596" s="9" t="s">
        <v>47839</v>
      </c>
      <c r="T9596" s="9" t="s">
        <v>22</v>
      </c>
    </row>
    <row r="9597" customHeight="1" spans="1:20">
      <c r="A9597" s="10">
        <v>45224</v>
      </c>
      <c r="B9597" s="9" t="s">
        <v>47840</v>
      </c>
      <c r="C9597" s="9" t="s">
        <v>5685</v>
      </c>
      <c r="D9597" s="14" t="s">
        <v>22</v>
      </c>
      <c r="E9597" s="9" t="s">
        <v>47841</v>
      </c>
      <c r="F9597" s="9" t="s">
        <v>3884</v>
      </c>
      <c r="G9597" s="14" t="s">
        <v>82</v>
      </c>
      <c r="H9597" s="14" t="s">
        <v>22</v>
      </c>
      <c r="I9597" s="14" t="s">
        <v>111</v>
      </c>
      <c r="J9597" s="14" t="s">
        <v>27</v>
      </c>
      <c r="K9597" s="14" t="s">
        <v>28</v>
      </c>
      <c r="L9597" s="14" t="s">
        <v>43</v>
      </c>
      <c r="M9597" s="9" t="s">
        <v>169</v>
      </c>
      <c r="N9597" s="9" t="s">
        <v>5633</v>
      </c>
      <c r="O9597" s="14" t="s">
        <v>32</v>
      </c>
      <c r="P9597" s="14" t="s">
        <v>22</v>
      </c>
      <c r="Q9597" s="14" t="s">
        <v>47842</v>
      </c>
      <c r="R9597" s="14" t="s">
        <v>168</v>
      </c>
      <c r="S9597" s="9" t="s">
        <v>47843</v>
      </c>
      <c r="T9597" s="9" t="s">
        <v>5717</v>
      </c>
    </row>
    <row r="9598" customHeight="1" spans="1:20">
      <c r="A9598" s="10">
        <v>45224</v>
      </c>
      <c r="B9598" s="9" t="s">
        <v>47844</v>
      </c>
      <c r="C9598" s="9" t="s">
        <v>5213</v>
      </c>
      <c r="D9598" s="14" t="s">
        <v>22</v>
      </c>
      <c r="E9598" s="9" t="s">
        <v>46891</v>
      </c>
      <c r="F9598" s="9" t="s">
        <v>46892</v>
      </c>
      <c r="G9598" s="14" t="s">
        <v>41</v>
      </c>
      <c r="H9598" s="14" t="s">
        <v>22</v>
      </c>
      <c r="I9598" s="14" t="s">
        <v>111</v>
      </c>
      <c r="J9598" s="14" t="s">
        <v>27</v>
      </c>
      <c r="K9598" s="14" t="s">
        <v>28</v>
      </c>
      <c r="L9598" s="14" t="s">
        <v>43</v>
      </c>
      <c r="M9598" s="9" t="s">
        <v>30</v>
      </c>
      <c r="N9598" s="9" t="s">
        <v>208</v>
      </c>
      <c r="O9598" s="14" t="s">
        <v>32</v>
      </c>
      <c r="P9598" s="14" t="s">
        <v>22</v>
      </c>
      <c r="Q9598" s="14" t="s">
        <v>47845</v>
      </c>
      <c r="R9598" s="14" t="s">
        <v>46</v>
      </c>
      <c r="S9598" s="9" t="s">
        <v>47846</v>
      </c>
      <c r="T9598" s="9" t="s">
        <v>22</v>
      </c>
    </row>
    <row r="9599" customHeight="1" spans="1:20">
      <c r="A9599" s="10">
        <v>45224</v>
      </c>
      <c r="B9599" s="9" t="s">
        <v>47847</v>
      </c>
      <c r="C9599" s="9" t="s">
        <v>6126</v>
      </c>
      <c r="D9599" s="14" t="s">
        <v>22</v>
      </c>
      <c r="E9599" s="9" t="s">
        <v>47848</v>
      </c>
      <c r="F9599" s="9" t="s">
        <v>47849</v>
      </c>
      <c r="G9599" s="14" t="s">
        <v>82</v>
      </c>
      <c r="H9599" s="14" t="s">
        <v>22</v>
      </c>
      <c r="I9599" s="14" t="s">
        <v>63</v>
      </c>
      <c r="J9599" s="14" t="s">
        <v>27</v>
      </c>
      <c r="K9599" s="14" t="s">
        <v>195</v>
      </c>
      <c r="L9599" s="14" t="s">
        <v>22</v>
      </c>
      <c r="M9599" s="9" t="s">
        <v>44</v>
      </c>
      <c r="N9599" s="9" t="s">
        <v>743</v>
      </c>
      <c r="O9599" s="14" t="s">
        <v>32</v>
      </c>
      <c r="P9599" s="14" t="s">
        <v>22</v>
      </c>
      <c r="Q9599" s="14" t="s">
        <v>47850</v>
      </c>
      <c r="R9599" s="14" t="s">
        <v>46</v>
      </c>
      <c r="S9599" s="9" t="s">
        <v>47851</v>
      </c>
      <c r="T9599" s="9" t="s">
        <v>47852</v>
      </c>
    </row>
    <row r="9600" customHeight="1" spans="1:20">
      <c r="A9600" s="10">
        <v>45224</v>
      </c>
      <c r="B9600" s="9" t="s">
        <v>47853</v>
      </c>
      <c r="C9600" s="9" t="s">
        <v>6822</v>
      </c>
      <c r="D9600" s="14" t="s">
        <v>22</v>
      </c>
      <c r="E9600" s="9" t="s">
        <v>45988</v>
      </c>
      <c r="F9600" s="9" t="s">
        <v>45989</v>
      </c>
      <c r="G9600" s="14" t="s">
        <v>130</v>
      </c>
      <c r="H9600" s="14" t="s">
        <v>22</v>
      </c>
      <c r="I9600" s="14" t="s">
        <v>75</v>
      </c>
      <c r="J9600" s="14" t="s">
        <v>27</v>
      </c>
      <c r="K9600" s="14" t="s">
        <v>28</v>
      </c>
      <c r="L9600" s="14" t="s">
        <v>43</v>
      </c>
      <c r="M9600" s="9" t="s">
        <v>30</v>
      </c>
      <c r="N9600" s="9" t="s">
        <v>208</v>
      </c>
      <c r="O9600" s="14" t="s">
        <v>32</v>
      </c>
      <c r="P9600" s="14" t="s">
        <v>22</v>
      </c>
      <c r="Q9600" s="14" t="s">
        <v>47854</v>
      </c>
      <c r="R9600" s="14" t="s">
        <v>46</v>
      </c>
      <c r="S9600" s="9" t="s">
        <v>47855</v>
      </c>
      <c r="T9600" s="9" t="s">
        <v>22</v>
      </c>
    </row>
    <row r="9601" customHeight="1" spans="1:20">
      <c r="A9601" s="10">
        <v>45222</v>
      </c>
      <c r="B9601" s="9" t="s">
        <v>47856</v>
      </c>
      <c r="C9601" s="9" t="s">
        <v>6506</v>
      </c>
      <c r="D9601" s="14" t="s">
        <v>22</v>
      </c>
      <c r="E9601" s="9" t="s">
        <v>47857</v>
      </c>
      <c r="F9601" s="9" t="s">
        <v>47858</v>
      </c>
      <c r="G9601" s="14" t="s">
        <v>25</v>
      </c>
      <c r="H9601" s="14" t="s">
        <v>22</v>
      </c>
      <c r="I9601" s="14" t="s">
        <v>9203</v>
      </c>
      <c r="J9601" s="14" t="s">
        <v>27</v>
      </c>
      <c r="K9601" s="14" t="s">
        <v>28</v>
      </c>
      <c r="L9601" s="14" t="s">
        <v>43</v>
      </c>
      <c r="M9601" s="9" t="s">
        <v>30</v>
      </c>
      <c r="N9601" s="9" t="s">
        <v>208</v>
      </c>
      <c r="O9601" s="14" t="s">
        <v>32</v>
      </c>
      <c r="P9601" s="14" t="s">
        <v>22</v>
      </c>
      <c r="Q9601" s="14" t="s">
        <v>22</v>
      </c>
      <c r="R9601" s="14" t="s">
        <v>9203</v>
      </c>
      <c r="S9601" s="9" t="s">
        <v>47859</v>
      </c>
      <c r="T9601" s="9" t="s">
        <v>22</v>
      </c>
    </row>
    <row r="9602" customHeight="1" spans="1:20">
      <c r="A9602" s="10">
        <v>45225</v>
      </c>
      <c r="B9602" s="9" t="s">
        <v>47860</v>
      </c>
      <c r="C9602" s="9" t="s">
        <v>47861</v>
      </c>
      <c r="D9602" s="14" t="s">
        <v>22</v>
      </c>
      <c r="E9602" s="9" t="s">
        <v>47862</v>
      </c>
      <c r="F9602" s="9" t="s">
        <v>47863</v>
      </c>
      <c r="G9602" s="14" t="s">
        <v>41</v>
      </c>
      <c r="H9602" s="14" t="s">
        <v>22</v>
      </c>
      <c r="I9602" s="14" t="s">
        <v>14042</v>
      </c>
      <c r="J9602" s="14" t="s">
        <v>27</v>
      </c>
      <c r="K9602" s="14" t="s">
        <v>195</v>
      </c>
      <c r="L9602" s="14" t="s">
        <v>22</v>
      </c>
      <c r="M9602" s="9" t="s">
        <v>30</v>
      </c>
      <c r="N9602" s="9" t="s">
        <v>208</v>
      </c>
      <c r="O9602" s="14" t="s">
        <v>32</v>
      </c>
      <c r="P9602" s="14" t="s">
        <v>22</v>
      </c>
      <c r="Q9602" s="14" t="s">
        <v>47864</v>
      </c>
      <c r="R9602" s="14" t="s">
        <v>46</v>
      </c>
      <c r="S9602" s="9" t="s">
        <v>47865</v>
      </c>
      <c r="T9602" s="9" t="s">
        <v>22</v>
      </c>
    </row>
    <row r="9603" customHeight="1" spans="1:20">
      <c r="A9603" s="10">
        <v>45225</v>
      </c>
      <c r="B9603" s="9" t="s">
        <v>47866</v>
      </c>
      <c r="C9603" s="9" t="s">
        <v>6119</v>
      </c>
      <c r="D9603" s="14" t="s">
        <v>22</v>
      </c>
      <c r="E9603" s="9" t="s">
        <v>43148</v>
      </c>
      <c r="F9603" s="9" t="s">
        <v>4732</v>
      </c>
      <c r="G9603" s="14" t="s">
        <v>82</v>
      </c>
      <c r="H9603" s="14" t="s">
        <v>22</v>
      </c>
      <c r="I9603" s="14" t="s">
        <v>75</v>
      </c>
      <c r="J9603" s="14" t="s">
        <v>27</v>
      </c>
      <c r="K9603" s="14" t="s">
        <v>28</v>
      </c>
      <c r="L9603" s="14" t="s">
        <v>43</v>
      </c>
      <c r="M9603" s="9" t="s">
        <v>44</v>
      </c>
      <c r="N9603" s="9" t="s">
        <v>31</v>
      </c>
      <c r="O9603" s="14" t="s">
        <v>32</v>
      </c>
      <c r="P9603" s="14" t="s">
        <v>22</v>
      </c>
      <c r="Q9603" s="14" t="s">
        <v>47867</v>
      </c>
      <c r="R9603" s="14" t="s">
        <v>46</v>
      </c>
      <c r="S9603" s="9" t="s">
        <v>47868</v>
      </c>
      <c r="T9603" s="9" t="s">
        <v>47869</v>
      </c>
    </row>
    <row r="9604" customHeight="1" spans="1:20">
      <c r="A9604" s="10">
        <v>45224</v>
      </c>
      <c r="B9604" s="9" t="s">
        <v>47870</v>
      </c>
      <c r="C9604" s="9" t="s">
        <v>5879</v>
      </c>
      <c r="D9604" s="14" t="s">
        <v>22</v>
      </c>
      <c r="E9604" s="9" t="s">
        <v>47871</v>
      </c>
      <c r="F9604" s="9" t="s">
        <v>47872</v>
      </c>
      <c r="G9604" s="14" t="s">
        <v>82</v>
      </c>
      <c r="H9604" s="14" t="s">
        <v>110</v>
      </c>
      <c r="I9604" s="14" t="s">
        <v>5737</v>
      </c>
      <c r="J9604" s="14" t="s">
        <v>27</v>
      </c>
      <c r="K9604" s="14" t="s">
        <v>28</v>
      </c>
      <c r="L9604" s="14" t="s">
        <v>43</v>
      </c>
      <c r="M9604" s="9" t="s">
        <v>169</v>
      </c>
      <c r="N9604" s="9" t="s">
        <v>5633</v>
      </c>
      <c r="O9604" s="14" t="s">
        <v>32</v>
      </c>
      <c r="P9604" s="14" t="s">
        <v>22</v>
      </c>
      <c r="Q9604" s="14" t="s">
        <v>47873</v>
      </c>
      <c r="R9604" s="14" t="s">
        <v>46</v>
      </c>
      <c r="S9604" s="9" t="s">
        <v>47874</v>
      </c>
      <c r="T9604" s="9" t="s">
        <v>5661</v>
      </c>
    </row>
    <row r="9605" customHeight="1" spans="1:20">
      <c r="A9605" s="10">
        <v>45225</v>
      </c>
      <c r="B9605" s="9" t="s">
        <v>47875</v>
      </c>
      <c r="C9605" s="9" t="s">
        <v>6506</v>
      </c>
      <c r="D9605" s="14" t="s">
        <v>22</v>
      </c>
      <c r="E9605" s="9" t="s">
        <v>47876</v>
      </c>
      <c r="F9605" s="9" t="s">
        <v>47877</v>
      </c>
      <c r="G9605" s="14" t="s">
        <v>53</v>
      </c>
      <c r="H9605" s="14" t="s">
        <v>22</v>
      </c>
      <c r="I9605" s="14" t="s">
        <v>12356</v>
      </c>
      <c r="J9605" s="14" t="s">
        <v>27</v>
      </c>
      <c r="K9605" s="14" t="s">
        <v>28</v>
      </c>
      <c r="L9605" s="14" t="s">
        <v>43</v>
      </c>
      <c r="M9605" s="9" t="s">
        <v>30</v>
      </c>
      <c r="N9605" s="9" t="s">
        <v>208</v>
      </c>
      <c r="O9605" s="14" t="s">
        <v>32</v>
      </c>
      <c r="P9605" s="14" t="s">
        <v>22</v>
      </c>
      <c r="Q9605" s="14" t="s">
        <v>22</v>
      </c>
      <c r="R9605" s="14" t="s">
        <v>12356</v>
      </c>
      <c r="S9605" s="9" t="s">
        <v>47878</v>
      </c>
      <c r="T9605" s="9" t="s">
        <v>22</v>
      </c>
    </row>
    <row r="9606" customHeight="1" spans="1:20">
      <c r="A9606" s="10">
        <v>45222</v>
      </c>
      <c r="B9606" s="9" t="s">
        <v>47879</v>
      </c>
      <c r="C9606" s="9" t="s">
        <v>1299</v>
      </c>
      <c r="D9606" s="14" t="s">
        <v>22</v>
      </c>
      <c r="E9606" s="9" t="s">
        <v>47880</v>
      </c>
      <c r="F9606" s="9" t="s">
        <v>47881</v>
      </c>
      <c r="G9606" s="14" t="s">
        <v>247</v>
      </c>
      <c r="H9606" s="14" t="s">
        <v>96</v>
      </c>
      <c r="I9606" s="14" t="s">
        <v>315</v>
      </c>
      <c r="J9606" s="14" t="s">
        <v>27</v>
      </c>
      <c r="K9606" s="14" t="s">
        <v>28</v>
      </c>
      <c r="L9606" s="14" t="s">
        <v>43</v>
      </c>
      <c r="M9606" s="9" t="s">
        <v>44</v>
      </c>
      <c r="N9606" s="9" t="s">
        <v>208</v>
      </c>
      <c r="O9606" s="14" t="s">
        <v>32</v>
      </c>
      <c r="P9606" s="14" t="s">
        <v>22</v>
      </c>
      <c r="Q9606" s="14" t="s">
        <v>47882</v>
      </c>
      <c r="R9606" s="14" t="s">
        <v>56</v>
      </c>
      <c r="S9606" s="9" t="s">
        <v>47883</v>
      </c>
      <c r="T9606" s="9" t="s">
        <v>22</v>
      </c>
    </row>
    <row r="9607" customHeight="1" spans="1:20">
      <c r="A9607" s="10">
        <v>45223</v>
      </c>
      <c r="B9607" s="15" t="s">
        <v>47884</v>
      </c>
      <c r="C9607" s="15" t="s">
        <v>47885</v>
      </c>
      <c r="D9607" s="16" t="s">
        <v>22</v>
      </c>
      <c r="E9607" s="15" t="s">
        <v>47886</v>
      </c>
      <c r="F9607" s="15" t="s">
        <v>47887</v>
      </c>
      <c r="G9607" s="16" t="s">
        <v>82</v>
      </c>
      <c r="H9607" s="16" t="s">
        <v>22</v>
      </c>
      <c r="I9607" s="16" t="s">
        <v>47888</v>
      </c>
      <c r="J9607" s="16" t="s">
        <v>27</v>
      </c>
      <c r="K9607" s="16" t="s">
        <v>28</v>
      </c>
      <c r="L9607" s="16" t="s">
        <v>43</v>
      </c>
      <c r="M9607" s="15" t="s">
        <v>44</v>
      </c>
      <c r="N9607" s="15" t="s">
        <v>31</v>
      </c>
      <c r="O9607" s="16" t="s">
        <v>32</v>
      </c>
      <c r="P9607" s="16" t="s">
        <v>22</v>
      </c>
      <c r="Q9607" s="16" t="s">
        <v>47889</v>
      </c>
      <c r="R9607" s="16" t="s">
        <v>47888</v>
      </c>
      <c r="S9607" s="15" t="s">
        <v>47890</v>
      </c>
      <c r="T9607" s="15" t="s">
        <v>30386</v>
      </c>
    </row>
    <row r="9608" customHeight="1" spans="1:20">
      <c r="A9608" s="10">
        <v>45222</v>
      </c>
      <c r="B9608" s="9" t="s">
        <v>47891</v>
      </c>
      <c r="C9608" s="9" t="s">
        <v>7465</v>
      </c>
      <c r="D9608" s="14" t="s">
        <v>22</v>
      </c>
      <c r="E9608" s="9" t="s">
        <v>47892</v>
      </c>
      <c r="F9608" s="9" t="s">
        <v>47893</v>
      </c>
      <c r="G9608" s="14" t="s">
        <v>82</v>
      </c>
      <c r="H9608" s="14" t="s">
        <v>22</v>
      </c>
      <c r="I9608" s="14" t="s">
        <v>384</v>
      </c>
      <c r="J9608" s="14" t="s">
        <v>27</v>
      </c>
      <c r="K9608" s="14" t="s">
        <v>28</v>
      </c>
      <c r="L9608" s="14" t="s">
        <v>43</v>
      </c>
      <c r="M9608" s="9" t="s">
        <v>30</v>
      </c>
      <c r="N9608" s="9" t="s">
        <v>31</v>
      </c>
      <c r="O9608" s="14" t="s">
        <v>32</v>
      </c>
      <c r="P9608" s="14" t="s">
        <v>22</v>
      </c>
      <c r="Q9608" s="14" t="s">
        <v>47894</v>
      </c>
      <c r="R9608" s="14" t="s">
        <v>46</v>
      </c>
      <c r="S9608" s="9" t="s">
        <v>47895</v>
      </c>
      <c r="T9608" s="9" t="s">
        <v>47896</v>
      </c>
    </row>
    <row r="9609" customHeight="1" spans="1:20">
      <c r="A9609" s="10">
        <v>45225</v>
      </c>
      <c r="B9609" s="9" t="s">
        <v>47897</v>
      </c>
      <c r="C9609" s="9" t="s">
        <v>7120</v>
      </c>
      <c r="D9609" s="14" t="s">
        <v>22</v>
      </c>
      <c r="E9609" s="9" t="s">
        <v>47898</v>
      </c>
      <c r="F9609" s="9" t="s">
        <v>17597</v>
      </c>
      <c r="G9609" s="14" t="s">
        <v>130</v>
      </c>
      <c r="H9609" s="14" t="s">
        <v>22</v>
      </c>
      <c r="I9609" s="14" t="s">
        <v>75</v>
      </c>
      <c r="J9609" s="14" t="s">
        <v>27</v>
      </c>
      <c r="K9609" s="14" t="s">
        <v>28</v>
      </c>
      <c r="L9609" s="14" t="s">
        <v>43</v>
      </c>
      <c r="M9609" s="9" t="s">
        <v>30</v>
      </c>
      <c r="N9609" s="9" t="s">
        <v>31</v>
      </c>
      <c r="O9609" s="14" t="s">
        <v>32</v>
      </c>
      <c r="P9609" s="14" t="s">
        <v>22</v>
      </c>
      <c r="Q9609" s="14" t="s">
        <v>47899</v>
      </c>
      <c r="R9609" s="14" t="s">
        <v>46</v>
      </c>
      <c r="S9609" s="9" t="s">
        <v>47900</v>
      </c>
      <c r="T9609" s="9" t="s">
        <v>47901</v>
      </c>
    </row>
    <row r="9610" customHeight="1" spans="1:20">
      <c r="A9610" s="10">
        <v>45224</v>
      </c>
      <c r="B9610" s="9" t="s">
        <v>47902</v>
      </c>
      <c r="C9610" s="9" t="s">
        <v>5629</v>
      </c>
      <c r="D9610" s="14" t="s">
        <v>22</v>
      </c>
      <c r="E9610" s="9" t="s">
        <v>47903</v>
      </c>
      <c r="F9610" s="9" t="s">
        <v>47904</v>
      </c>
      <c r="G9610" s="14" t="s">
        <v>82</v>
      </c>
      <c r="H9610" s="14" t="s">
        <v>22</v>
      </c>
      <c r="I9610" s="14" t="s">
        <v>5632</v>
      </c>
      <c r="J9610" s="14" t="s">
        <v>27</v>
      </c>
      <c r="K9610" s="14" t="s">
        <v>28</v>
      </c>
      <c r="L9610" s="14" t="s">
        <v>43</v>
      </c>
      <c r="M9610" s="9" t="s">
        <v>169</v>
      </c>
      <c r="N9610" s="9" t="s">
        <v>5633</v>
      </c>
      <c r="O9610" s="14" t="s">
        <v>32</v>
      </c>
      <c r="P9610" s="14" t="s">
        <v>22</v>
      </c>
      <c r="Q9610" s="14" t="s">
        <v>47905</v>
      </c>
      <c r="R9610" s="14" t="s">
        <v>168</v>
      </c>
      <c r="S9610" s="9" t="s">
        <v>47906</v>
      </c>
      <c r="T9610" s="9" t="s">
        <v>5717</v>
      </c>
    </row>
    <row r="9611" customHeight="1" spans="1:20">
      <c r="A9611" s="10">
        <v>45225</v>
      </c>
      <c r="B9611" s="9" t="s">
        <v>47907</v>
      </c>
      <c r="C9611" s="9" t="s">
        <v>1299</v>
      </c>
      <c r="D9611" s="14" t="s">
        <v>22</v>
      </c>
      <c r="E9611" s="9" t="s">
        <v>47908</v>
      </c>
      <c r="F9611" s="9" t="s">
        <v>47909</v>
      </c>
      <c r="G9611" s="14" t="s">
        <v>25</v>
      </c>
      <c r="H9611" s="14" t="s">
        <v>96</v>
      </c>
      <c r="I9611" s="14" t="s">
        <v>70</v>
      </c>
      <c r="J9611" s="14" t="s">
        <v>27</v>
      </c>
      <c r="K9611" s="14" t="s">
        <v>28</v>
      </c>
      <c r="L9611" s="14" t="s">
        <v>43</v>
      </c>
      <c r="M9611" s="9" t="s">
        <v>44</v>
      </c>
      <c r="N9611" s="9" t="s">
        <v>208</v>
      </c>
      <c r="O9611" s="14" t="s">
        <v>32</v>
      </c>
      <c r="P9611" s="14" t="s">
        <v>22</v>
      </c>
      <c r="Q9611" s="14" t="s">
        <v>47910</v>
      </c>
      <c r="R9611" s="14" t="s">
        <v>56</v>
      </c>
      <c r="S9611" s="9" t="s">
        <v>47911</v>
      </c>
      <c r="T9611" s="9" t="s">
        <v>22</v>
      </c>
    </row>
    <row r="9612" customHeight="1" spans="1:20">
      <c r="A9612" s="10">
        <v>45225</v>
      </c>
      <c r="B9612" s="9" t="s">
        <v>47912</v>
      </c>
      <c r="C9612" s="9" t="s">
        <v>7120</v>
      </c>
      <c r="D9612" s="14" t="s">
        <v>22</v>
      </c>
      <c r="E9612" s="9" t="s">
        <v>47913</v>
      </c>
      <c r="F9612" s="9" t="s">
        <v>47914</v>
      </c>
      <c r="G9612" s="14" t="s">
        <v>82</v>
      </c>
      <c r="H9612" s="14" t="s">
        <v>137</v>
      </c>
      <c r="I9612" s="14" t="s">
        <v>111</v>
      </c>
      <c r="J9612" s="14" t="s">
        <v>27</v>
      </c>
      <c r="K9612" s="14" t="s">
        <v>28</v>
      </c>
      <c r="L9612" s="14" t="s">
        <v>43</v>
      </c>
      <c r="M9612" s="9" t="s">
        <v>44</v>
      </c>
      <c r="N9612" s="9" t="s">
        <v>31</v>
      </c>
      <c r="O9612" s="14" t="s">
        <v>32</v>
      </c>
      <c r="P9612" s="14" t="s">
        <v>22</v>
      </c>
      <c r="Q9612" s="14" t="s">
        <v>47915</v>
      </c>
      <c r="R9612" s="14" t="s">
        <v>46</v>
      </c>
      <c r="S9612" s="9" t="s">
        <v>47916</v>
      </c>
      <c r="T9612" s="9" t="s">
        <v>47917</v>
      </c>
    </row>
    <row r="9613" customHeight="1" spans="1:20">
      <c r="A9613" s="10">
        <v>45224</v>
      </c>
      <c r="B9613" s="9" t="s">
        <v>47918</v>
      </c>
      <c r="C9613" s="9" t="s">
        <v>5629</v>
      </c>
      <c r="D9613" s="14" t="s">
        <v>22</v>
      </c>
      <c r="E9613" s="9" t="s">
        <v>47919</v>
      </c>
      <c r="F9613" s="9" t="s">
        <v>47920</v>
      </c>
      <c r="G9613" s="14" t="s">
        <v>82</v>
      </c>
      <c r="H9613" s="14" t="s">
        <v>22</v>
      </c>
      <c r="I9613" s="14" t="s">
        <v>5632</v>
      </c>
      <c r="J9613" s="14" t="s">
        <v>27</v>
      </c>
      <c r="K9613" s="14" t="s">
        <v>28</v>
      </c>
      <c r="L9613" s="14" t="s">
        <v>43</v>
      </c>
      <c r="M9613" s="9" t="s">
        <v>169</v>
      </c>
      <c r="N9613" s="9" t="s">
        <v>5633</v>
      </c>
      <c r="O9613" s="14" t="s">
        <v>32</v>
      </c>
      <c r="P9613" s="14" t="s">
        <v>22</v>
      </c>
      <c r="Q9613" s="14" t="s">
        <v>47921</v>
      </c>
      <c r="R9613" s="14" t="s">
        <v>168</v>
      </c>
      <c r="S9613" s="9" t="s">
        <v>40130</v>
      </c>
      <c r="T9613" s="9" t="s">
        <v>11910</v>
      </c>
    </row>
    <row r="9614" customHeight="1" spans="1:20">
      <c r="A9614" s="10">
        <v>45224</v>
      </c>
      <c r="B9614" s="9" t="s">
        <v>47922</v>
      </c>
      <c r="C9614" s="9" t="s">
        <v>5685</v>
      </c>
      <c r="D9614" s="14" t="s">
        <v>22</v>
      </c>
      <c r="E9614" s="9" t="s">
        <v>47923</v>
      </c>
      <c r="F9614" s="9" t="s">
        <v>47924</v>
      </c>
      <c r="G9614" s="14" t="s">
        <v>82</v>
      </c>
      <c r="H9614" s="14" t="s">
        <v>148</v>
      </c>
      <c r="I9614" s="14" t="s">
        <v>168</v>
      </c>
      <c r="J9614" s="14" t="s">
        <v>27</v>
      </c>
      <c r="K9614" s="14" t="s">
        <v>28</v>
      </c>
      <c r="L9614" s="14" t="s">
        <v>43</v>
      </c>
      <c r="M9614" s="9" t="s">
        <v>169</v>
      </c>
      <c r="N9614" s="9" t="s">
        <v>5633</v>
      </c>
      <c r="O9614" s="14" t="s">
        <v>32</v>
      </c>
      <c r="P9614" s="14" t="s">
        <v>22</v>
      </c>
      <c r="Q9614" s="14" t="s">
        <v>47925</v>
      </c>
      <c r="R9614" s="14" t="s">
        <v>168</v>
      </c>
      <c r="S9614" s="9" t="s">
        <v>47926</v>
      </c>
      <c r="T9614" s="9" t="s">
        <v>5717</v>
      </c>
    </row>
    <row r="9615" customHeight="1" spans="1:20">
      <c r="A9615" s="10">
        <v>45224</v>
      </c>
      <c r="B9615" s="9" t="s">
        <v>47927</v>
      </c>
      <c r="C9615" s="9" t="s">
        <v>1299</v>
      </c>
      <c r="D9615" s="14" t="s">
        <v>22</v>
      </c>
      <c r="E9615" s="9" t="s">
        <v>47928</v>
      </c>
      <c r="F9615" s="9" t="s">
        <v>47929</v>
      </c>
      <c r="G9615" s="14" t="s">
        <v>25</v>
      </c>
      <c r="H9615" s="14" t="s">
        <v>148</v>
      </c>
      <c r="I9615" s="14" t="s">
        <v>155</v>
      </c>
      <c r="J9615" s="14" t="s">
        <v>27</v>
      </c>
      <c r="K9615" s="14" t="s">
        <v>28</v>
      </c>
      <c r="L9615" s="14" t="s">
        <v>43</v>
      </c>
      <c r="M9615" s="9" t="s">
        <v>30</v>
      </c>
      <c r="N9615" s="9" t="s">
        <v>208</v>
      </c>
      <c r="O9615" s="14" t="s">
        <v>32</v>
      </c>
      <c r="P9615" s="14" t="s">
        <v>22</v>
      </c>
      <c r="Q9615" s="14" t="s">
        <v>47930</v>
      </c>
      <c r="R9615" s="14" t="s">
        <v>56</v>
      </c>
      <c r="S9615" s="9" t="s">
        <v>47931</v>
      </c>
      <c r="T9615" s="9" t="s">
        <v>22</v>
      </c>
    </row>
    <row r="9616" customHeight="1" spans="1:20">
      <c r="A9616" s="10">
        <v>45223</v>
      </c>
      <c r="B9616" s="15" t="s">
        <v>47932</v>
      </c>
      <c r="C9616" s="15" t="s">
        <v>2978</v>
      </c>
      <c r="D9616" s="16" t="s">
        <v>22</v>
      </c>
      <c r="E9616" s="15" t="s">
        <v>1696</v>
      </c>
      <c r="F9616" s="15" t="s">
        <v>1697</v>
      </c>
      <c r="G9616" s="16" t="s">
        <v>25</v>
      </c>
      <c r="H9616" s="16" t="s">
        <v>110</v>
      </c>
      <c r="I9616" s="16" t="s">
        <v>26</v>
      </c>
      <c r="J9616" s="16" t="s">
        <v>27</v>
      </c>
      <c r="K9616" s="16" t="s">
        <v>76</v>
      </c>
      <c r="L9616" s="16" t="s">
        <v>29</v>
      </c>
      <c r="M9616" s="15" t="s">
        <v>30</v>
      </c>
      <c r="N9616" s="15" t="s">
        <v>31</v>
      </c>
      <c r="O9616" s="16" t="s">
        <v>32</v>
      </c>
      <c r="P9616" s="16" t="s">
        <v>22</v>
      </c>
      <c r="Q9616" s="16" t="s">
        <v>47933</v>
      </c>
      <c r="R9616" s="16" t="s">
        <v>34</v>
      </c>
      <c r="S9616" s="15" t="s">
        <v>47934</v>
      </c>
      <c r="T9616" s="15" t="s">
        <v>47935</v>
      </c>
    </row>
    <row r="9617" customHeight="1" spans="1:20">
      <c r="A9617" s="10">
        <v>45225</v>
      </c>
      <c r="B9617" s="9" t="s">
        <v>47936</v>
      </c>
      <c r="C9617" s="9" t="s">
        <v>1299</v>
      </c>
      <c r="D9617" s="14" t="s">
        <v>22</v>
      </c>
      <c r="E9617" s="9" t="s">
        <v>47937</v>
      </c>
      <c r="F9617" s="9" t="s">
        <v>47938</v>
      </c>
      <c r="G9617" s="14" t="s">
        <v>130</v>
      </c>
      <c r="H9617" s="14" t="s">
        <v>96</v>
      </c>
      <c r="I9617" s="14" t="s">
        <v>149</v>
      </c>
      <c r="J9617" s="14" t="s">
        <v>27</v>
      </c>
      <c r="K9617" s="14" t="s">
        <v>28</v>
      </c>
      <c r="L9617" s="14" t="s">
        <v>43</v>
      </c>
      <c r="M9617" s="9" t="s">
        <v>30</v>
      </c>
      <c r="N9617" s="9" t="s">
        <v>208</v>
      </c>
      <c r="O9617" s="14" t="s">
        <v>32</v>
      </c>
      <c r="P9617" s="14" t="s">
        <v>22</v>
      </c>
      <c r="Q9617" s="14" t="s">
        <v>47939</v>
      </c>
      <c r="R9617" s="14" t="s">
        <v>56</v>
      </c>
      <c r="S9617" s="9" t="s">
        <v>47940</v>
      </c>
      <c r="T9617" s="9" t="s">
        <v>22</v>
      </c>
    </row>
    <row r="9618" customHeight="1" spans="1:20">
      <c r="A9618" s="10">
        <v>45224</v>
      </c>
      <c r="B9618" s="9" t="s">
        <v>47941</v>
      </c>
      <c r="C9618" s="9" t="s">
        <v>1299</v>
      </c>
      <c r="D9618" s="14" t="s">
        <v>22</v>
      </c>
      <c r="E9618" s="9" t="s">
        <v>47942</v>
      </c>
      <c r="F9618" s="9" t="s">
        <v>47943</v>
      </c>
      <c r="G9618" s="14" t="s">
        <v>25</v>
      </c>
      <c r="H9618" s="14" t="s">
        <v>148</v>
      </c>
      <c r="I9618" s="14" t="s">
        <v>293</v>
      </c>
      <c r="J9618" s="14" t="s">
        <v>27</v>
      </c>
      <c r="K9618" s="14" t="s">
        <v>28</v>
      </c>
      <c r="L9618" s="14" t="s">
        <v>43</v>
      </c>
      <c r="M9618" s="9" t="s">
        <v>44</v>
      </c>
      <c r="N9618" s="9" t="s">
        <v>208</v>
      </c>
      <c r="O9618" s="14" t="s">
        <v>32</v>
      </c>
      <c r="P9618" s="14" t="s">
        <v>22</v>
      </c>
      <c r="Q9618" s="14" t="s">
        <v>47944</v>
      </c>
      <c r="R9618" s="14" t="s">
        <v>56</v>
      </c>
      <c r="S9618" s="9" t="s">
        <v>47945</v>
      </c>
      <c r="T9618" s="9" t="s">
        <v>22</v>
      </c>
    </row>
    <row r="9619" customHeight="1" spans="1:20">
      <c r="A9619" s="10">
        <v>45224</v>
      </c>
      <c r="B9619" s="9" t="s">
        <v>47946</v>
      </c>
      <c r="C9619" s="9" t="s">
        <v>5629</v>
      </c>
      <c r="D9619" s="14" t="s">
        <v>22</v>
      </c>
      <c r="E9619" s="9" t="s">
        <v>47947</v>
      </c>
      <c r="F9619" s="9" t="s">
        <v>47948</v>
      </c>
      <c r="G9619" s="14" t="s">
        <v>82</v>
      </c>
      <c r="H9619" s="14" t="s">
        <v>148</v>
      </c>
      <c r="I9619" s="14" t="s">
        <v>5632</v>
      </c>
      <c r="J9619" s="14" t="s">
        <v>27</v>
      </c>
      <c r="K9619" s="14" t="s">
        <v>28</v>
      </c>
      <c r="L9619" s="14" t="s">
        <v>43</v>
      </c>
      <c r="M9619" s="9" t="s">
        <v>169</v>
      </c>
      <c r="N9619" s="9" t="s">
        <v>5633</v>
      </c>
      <c r="O9619" s="14" t="s">
        <v>32</v>
      </c>
      <c r="P9619" s="14" t="s">
        <v>22</v>
      </c>
      <c r="Q9619" s="14" t="s">
        <v>47949</v>
      </c>
      <c r="R9619" s="14" t="s">
        <v>168</v>
      </c>
      <c r="S9619" s="9" t="s">
        <v>47950</v>
      </c>
      <c r="T9619" s="9" t="s">
        <v>5655</v>
      </c>
    </row>
    <row r="9620" customHeight="1" spans="1:20">
      <c r="A9620" s="10">
        <v>45225</v>
      </c>
      <c r="B9620" s="9" t="s">
        <v>47951</v>
      </c>
      <c r="C9620" s="9" t="s">
        <v>783</v>
      </c>
      <c r="D9620" s="14" t="s">
        <v>22</v>
      </c>
      <c r="E9620" s="9" t="s">
        <v>47952</v>
      </c>
      <c r="F9620" s="9" t="s">
        <v>47953</v>
      </c>
      <c r="G9620" s="14" t="s">
        <v>194</v>
      </c>
      <c r="H9620" s="14" t="s">
        <v>22</v>
      </c>
      <c r="I9620" s="14" t="s">
        <v>207</v>
      </c>
      <c r="J9620" s="14" t="s">
        <v>27</v>
      </c>
      <c r="K9620" s="14" t="s">
        <v>28</v>
      </c>
      <c r="L9620" s="14" t="s">
        <v>43</v>
      </c>
      <c r="M9620" s="9" t="s">
        <v>44</v>
      </c>
      <c r="N9620" s="9" t="s">
        <v>743</v>
      </c>
      <c r="O9620" s="14" t="s">
        <v>32</v>
      </c>
      <c r="P9620" s="14" t="s">
        <v>22</v>
      </c>
      <c r="Q9620" s="14" t="s">
        <v>47954</v>
      </c>
      <c r="R9620" s="14" t="s">
        <v>46</v>
      </c>
      <c r="S9620" s="9" t="s">
        <v>47955</v>
      </c>
      <c r="T9620" s="9" t="s">
        <v>47956</v>
      </c>
    </row>
    <row r="9621" customHeight="1" spans="1:20">
      <c r="A9621" s="10">
        <v>45224</v>
      </c>
      <c r="B9621" s="9" t="s">
        <v>47957</v>
      </c>
      <c r="C9621" s="9" t="s">
        <v>1299</v>
      </c>
      <c r="D9621" s="14" t="s">
        <v>22</v>
      </c>
      <c r="E9621" s="9" t="s">
        <v>47958</v>
      </c>
      <c r="F9621" s="9" t="s">
        <v>47959</v>
      </c>
      <c r="G9621" s="14" t="s">
        <v>130</v>
      </c>
      <c r="H9621" s="14" t="s">
        <v>148</v>
      </c>
      <c r="I9621" s="14" t="s">
        <v>880</v>
      </c>
      <c r="J9621" s="14" t="s">
        <v>27</v>
      </c>
      <c r="K9621" s="14" t="s">
        <v>28</v>
      </c>
      <c r="L9621" s="14" t="s">
        <v>43</v>
      </c>
      <c r="M9621" s="9" t="s">
        <v>30</v>
      </c>
      <c r="N9621" s="9" t="s">
        <v>208</v>
      </c>
      <c r="O9621" s="14" t="s">
        <v>32</v>
      </c>
      <c r="P9621" s="14" t="s">
        <v>22</v>
      </c>
      <c r="Q9621" s="14" t="s">
        <v>47960</v>
      </c>
      <c r="R9621" s="14" t="s">
        <v>56</v>
      </c>
      <c r="S9621" s="9" t="s">
        <v>47961</v>
      </c>
      <c r="T9621" s="9" t="s">
        <v>22</v>
      </c>
    </row>
    <row r="9622" customHeight="1" spans="1:20">
      <c r="A9622" s="10">
        <v>45224</v>
      </c>
      <c r="B9622" s="9" t="s">
        <v>47962</v>
      </c>
      <c r="C9622" s="9" t="s">
        <v>5644</v>
      </c>
      <c r="D9622" s="14" t="s">
        <v>22</v>
      </c>
      <c r="E9622" s="9" t="s">
        <v>47963</v>
      </c>
      <c r="F9622" s="9" t="s">
        <v>47964</v>
      </c>
      <c r="G9622" s="14" t="s">
        <v>82</v>
      </c>
      <c r="H9622" s="14" t="s">
        <v>22</v>
      </c>
      <c r="I9622" s="14" t="s">
        <v>168</v>
      </c>
      <c r="J9622" s="14" t="s">
        <v>27</v>
      </c>
      <c r="K9622" s="14" t="s">
        <v>28</v>
      </c>
      <c r="L9622" s="14" t="s">
        <v>43</v>
      </c>
      <c r="M9622" s="9" t="s">
        <v>169</v>
      </c>
      <c r="N9622" s="9" t="s">
        <v>5633</v>
      </c>
      <c r="O9622" s="14" t="s">
        <v>32</v>
      </c>
      <c r="P9622" s="14" t="s">
        <v>22</v>
      </c>
      <c r="Q9622" s="14" t="s">
        <v>47965</v>
      </c>
      <c r="R9622" s="14" t="s">
        <v>46</v>
      </c>
      <c r="S9622" s="9" t="s">
        <v>47966</v>
      </c>
      <c r="T9622" s="9" t="s">
        <v>5661</v>
      </c>
    </row>
    <row r="9623" customHeight="1" spans="1:20">
      <c r="A9623" s="10">
        <v>45223</v>
      </c>
      <c r="B9623" s="15" t="s">
        <v>47967</v>
      </c>
      <c r="C9623" s="15" t="s">
        <v>1299</v>
      </c>
      <c r="D9623" s="16" t="s">
        <v>22</v>
      </c>
      <c r="E9623" s="15" t="s">
        <v>47968</v>
      </c>
      <c r="F9623" s="15" t="s">
        <v>47969</v>
      </c>
      <c r="G9623" s="16" t="s">
        <v>53</v>
      </c>
      <c r="H9623" s="16" t="s">
        <v>148</v>
      </c>
      <c r="I9623" s="16" t="s">
        <v>469</v>
      </c>
      <c r="J9623" s="16" t="s">
        <v>27</v>
      </c>
      <c r="K9623" s="16" t="s">
        <v>28</v>
      </c>
      <c r="L9623" s="16" t="s">
        <v>43</v>
      </c>
      <c r="M9623" s="15" t="s">
        <v>44</v>
      </c>
      <c r="N9623" s="15" t="s">
        <v>208</v>
      </c>
      <c r="O9623" s="16" t="s">
        <v>32</v>
      </c>
      <c r="P9623" s="16" t="s">
        <v>22</v>
      </c>
      <c r="Q9623" s="16" t="s">
        <v>47970</v>
      </c>
      <c r="R9623" s="16" t="s">
        <v>56</v>
      </c>
      <c r="S9623" s="15" t="s">
        <v>47971</v>
      </c>
      <c r="T9623" s="15" t="s">
        <v>22</v>
      </c>
    </row>
    <row r="9624" customHeight="1" spans="1:20">
      <c r="A9624" s="10">
        <v>45223</v>
      </c>
      <c r="B9624" s="15" t="s">
        <v>47972</v>
      </c>
      <c r="C9624" s="15" t="s">
        <v>783</v>
      </c>
      <c r="D9624" s="16" t="s">
        <v>22</v>
      </c>
      <c r="E9624" s="15" t="s">
        <v>21621</v>
      </c>
      <c r="F9624" s="15" t="s">
        <v>21622</v>
      </c>
      <c r="G9624" s="16" t="s">
        <v>82</v>
      </c>
      <c r="H9624" s="16" t="s">
        <v>22</v>
      </c>
      <c r="I9624" s="16" t="s">
        <v>168</v>
      </c>
      <c r="J9624" s="16" t="s">
        <v>27</v>
      </c>
      <c r="K9624" s="16" t="s">
        <v>28</v>
      </c>
      <c r="L9624" s="16" t="s">
        <v>43</v>
      </c>
      <c r="M9624" s="15" t="s">
        <v>169</v>
      </c>
      <c r="N9624" s="15" t="s">
        <v>743</v>
      </c>
      <c r="O9624" s="16" t="s">
        <v>32</v>
      </c>
      <c r="P9624" s="16" t="s">
        <v>22</v>
      </c>
      <c r="Q9624" s="16" t="s">
        <v>47973</v>
      </c>
      <c r="R9624" s="16" t="s">
        <v>46</v>
      </c>
      <c r="S9624" s="15" t="s">
        <v>47974</v>
      </c>
      <c r="T9624" s="15" t="s">
        <v>47975</v>
      </c>
    </row>
    <row r="9625" customHeight="1" spans="1:20">
      <c r="A9625" s="10">
        <v>45222</v>
      </c>
      <c r="B9625" s="9" t="s">
        <v>47976</v>
      </c>
      <c r="C9625" s="9" t="s">
        <v>1299</v>
      </c>
      <c r="D9625" s="14" t="s">
        <v>22</v>
      </c>
      <c r="E9625" s="9" t="s">
        <v>47977</v>
      </c>
      <c r="F9625" s="9" t="s">
        <v>8848</v>
      </c>
      <c r="G9625" s="14" t="s">
        <v>130</v>
      </c>
      <c r="H9625" s="14" t="s">
        <v>96</v>
      </c>
      <c r="I9625" s="14" t="s">
        <v>111</v>
      </c>
      <c r="J9625" s="14" t="s">
        <v>27</v>
      </c>
      <c r="K9625" s="14" t="s">
        <v>28</v>
      </c>
      <c r="L9625" s="14" t="s">
        <v>43</v>
      </c>
      <c r="M9625" s="9" t="s">
        <v>44</v>
      </c>
      <c r="N9625" s="9" t="s">
        <v>208</v>
      </c>
      <c r="O9625" s="14" t="s">
        <v>32</v>
      </c>
      <c r="P9625" s="14" t="s">
        <v>22</v>
      </c>
      <c r="Q9625" s="14" t="s">
        <v>47978</v>
      </c>
      <c r="R9625" s="14" t="s">
        <v>56</v>
      </c>
      <c r="S9625" s="9" t="s">
        <v>47979</v>
      </c>
      <c r="T9625" s="9" t="s">
        <v>22</v>
      </c>
    </row>
    <row r="9626" customHeight="1" spans="1:20">
      <c r="A9626" s="10">
        <v>45225</v>
      </c>
      <c r="B9626" s="9" t="s">
        <v>47980</v>
      </c>
      <c r="C9626" s="9" t="s">
        <v>6822</v>
      </c>
      <c r="D9626" s="14" t="s">
        <v>22</v>
      </c>
      <c r="E9626" s="9" t="s">
        <v>47981</v>
      </c>
      <c r="F9626" s="9" t="s">
        <v>47982</v>
      </c>
      <c r="G9626" s="14" t="s">
        <v>130</v>
      </c>
      <c r="H9626" s="14" t="s">
        <v>96</v>
      </c>
      <c r="I9626" s="14" t="s">
        <v>241</v>
      </c>
      <c r="J9626" s="14" t="s">
        <v>27</v>
      </c>
      <c r="K9626" s="14" t="s">
        <v>28</v>
      </c>
      <c r="L9626" s="14" t="s">
        <v>43</v>
      </c>
      <c r="M9626" s="9" t="s">
        <v>30</v>
      </c>
      <c r="N9626" s="9" t="s">
        <v>208</v>
      </c>
      <c r="O9626" s="14" t="s">
        <v>32</v>
      </c>
      <c r="P9626" s="14" t="s">
        <v>22</v>
      </c>
      <c r="Q9626" s="14" t="s">
        <v>47983</v>
      </c>
      <c r="R9626" s="14" t="s">
        <v>46</v>
      </c>
      <c r="S9626" s="9" t="s">
        <v>47984</v>
      </c>
      <c r="T9626" s="9" t="s">
        <v>22</v>
      </c>
    </row>
    <row r="9627" customHeight="1" spans="1:20">
      <c r="A9627" s="10">
        <v>45223</v>
      </c>
      <c r="B9627" s="15" t="s">
        <v>47985</v>
      </c>
      <c r="C9627" s="15" t="s">
        <v>6506</v>
      </c>
      <c r="D9627" s="16" t="s">
        <v>22</v>
      </c>
      <c r="E9627" s="15" t="s">
        <v>47025</v>
      </c>
      <c r="F9627" s="15" t="s">
        <v>47026</v>
      </c>
      <c r="G9627" s="16" t="s">
        <v>130</v>
      </c>
      <c r="H9627" s="16" t="s">
        <v>148</v>
      </c>
      <c r="I9627" s="16" t="s">
        <v>490</v>
      </c>
      <c r="J9627" s="16" t="s">
        <v>27</v>
      </c>
      <c r="K9627" s="16" t="s">
        <v>28</v>
      </c>
      <c r="L9627" s="16" t="s">
        <v>43</v>
      </c>
      <c r="M9627" s="15" t="s">
        <v>30</v>
      </c>
      <c r="N9627" s="15" t="s">
        <v>208</v>
      </c>
      <c r="O9627" s="16" t="s">
        <v>32</v>
      </c>
      <c r="P9627" s="16" t="s">
        <v>22</v>
      </c>
      <c r="Q9627" s="16" t="s">
        <v>47986</v>
      </c>
      <c r="R9627" s="16" t="s">
        <v>46</v>
      </c>
      <c r="S9627" s="15" t="s">
        <v>47987</v>
      </c>
      <c r="T9627" s="15" t="s">
        <v>22</v>
      </c>
    </row>
    <row r="9628" customHeight="1" spans="1:20">
      <c r="A9628" s="10">
        <v>45222</v>
      </c>
      <c r="B9628" s="9" t="s">
        <v>47988</v>
      </c>
      <c r="C9628" s="9" t="s">
        <v>6506</v>
      </c>
      <c r="D9628" s="14" t="s">
        <v>22</v>
      </c>
      <c r="E9628" s="9" t="s">
        <v>47989</v>
      </c>
      <c r="F9628" s="9" t="s">
        <v>47990</v>
      </c>
      <c r="G9628" s="14" t="s">
        <v>247</v>
      </c>
      <c r="H9628" s="14" t="s">
        <v>96</v>
      </c>
      <c r="I9628" s="14" t="s">
        <v>293</v>
      </c>
      <c r="J9628" s="14" t="s">
        <v>27</v>
      </c>
      <c r="K9628" s="14" t="s">
        <v>28</v>
      </c>
      <c r="L9628" s="14" t="s">
        <v>43</v>
      </c>
      <c r="M9628" s="9" t="s">
        <v>30</v>
      </c>
      <c r="N9628" s="9" t="s">
        <v>208</v>
      </c>
      <c r="O9628" s="14" t="s">
        <v>32</v>
      </c>
      <c r="P9628" s="14" t="s">
        <v>22</v>
      </c>
      <c r="Q9628" s="14" t="s">
        <v>47991</v>
      </c>
      <c r="R9628" s="14" t="s">
        <v>46</v>
      </c>
      <c r="S9628" s="9" t="s">
        <v>47992</v>
      </c>
      <c r="T9628" s="9" t="s">
        <v>22</v>
      </c>
    </row>
    <row r="9629" customHeight="1" spans="1:20">
      <c r="A9629" s="10">
        <v>45222</v>
      </c>
      <c r="B9629" s="9" t="s">
        <v>47993</v>
      </c>
      <c r="C9629" s="9" t="s">
        <v>6506</v>
      </c>
      <c r="D9629" s="14" t="s">
        <v>22</v>
      </c>
      <c r="E9629" s="9" t="s">
        <v>47994</v>
      </c>
      <c r="F9629" s="9" t="s">
        <v>47995</v>
      </c>
      <c r="G9629" s="14" t="s">
        <v>130</v>
      </c>
      <c r="H9629" s="14" t="s">
        <v>96</v>
      </c>
      <c r="I9629" s="14" t="s">
        <v>3098</v>
      </c>
      <c r="J9629" s="14" t="s">
        <v>27</v>
      </c>
      <c r="K9629" s="14" t="s">
        <v>28</v>
      </c>
      <c r="L9629" s="14" t="s">
        <v>43</v>
      </c>
      <c r="M9629" s="9" t="s">
        <v>30</v>
      </c>
      <c r="N9629" s="9" t="s">
        <v>208</v>
      </c>
      <c r="O9629" s="14" t="s">
        <v>32</v>
      </c>
      <c r="P9629" s="14" t="s">
        <v>22</v>
      </c>
      <c r="Q9629" s="14" t="s">
        <v>47996</v>
      </c>
      <c r="R9629" s="14" t="s">
        <v>46</v>
      </c>
      <c r="S9629" s="9" t="s">
        <v>47997</v>
      </c>
      <c r="T9629" s="9" t="s">
        <v>22</v>
      </c>
    </row>
    <row r="9630" customHeight="1" spans="1:20">
      <c r="A9630" s="10">
        <v>45222</v>
      </c>
      <c r="B9630" s="9" t="s">
        <v>47998</v>
      </c>
      <c r="C9630" s="9" t="s">
        <v>3589</v>
      </c>
      <c r="D9630" s="14" t="s">
        <v>22</v>
      </c>
      <c r="E9630" s="9" t="s">
        <v>1696</v>
      </c>
      <c r="F9630" s="9" t="s">
        <v>1697</v>
      </c>
      <c r="G9630" s="14" t="s">
        <v>25</v>
      </c>
      <c r="H9630" s="14" t="s">
        <v>110</v>
      </c>
      <c r="I9630" s="14" t="s">
        <v>26</v>
      </c>
      <c r="J9630" s="14" t="s">
        <v>27</v>
      </c>
      <c r="K9630" s="14" t="s">
        <v>28</v>
      </c>
      <c r="L9630" s="14" t="s">
        <v>29</v>
      </c>
      <c r="M9630" s="9" t="s">
        <v>30</v>
      </c>
      <c r="N9630" s="9" t="s">
        <v>31</v>
      </c>
      <c r="O9630" s="14" t="s">
        <v>32</v>
      </c>
      <c r="P9630" s="14" t="s">
        <v>22</v>
      </c>
      <c r="Q9630" s="14" t="s">
        <v>47999</v>
      </c>
      <c r="R9630" s="14" t="s">
        <v>34</v>
      </c>
      <c r="S9630" s="9" t="s">
        <v>48000</v>
      </c>
      <c r="T9630" s="9" t="s">
        <v>48001</v>
      </c>
    </row>
    <row r="9631" customHeight="1" spans="1:20">
      <c r="A9631" s="10">
        <v>45224</v>
      </c>
      <c r="B9631" s="9" t="s">
        <v>48002</v>
      </c>
      <c r="C9631" s="9" t="s">
        <v>5644</v>
      </c>
      <c r="D9631" s="14" t="s">
        <v>22</v>
      </c>
      <c r="E9631" s="9" t="s">
        <v>48003</v>
      </c>
      <c r="F9631" s="9" t="s">
        <v>48004</v>
      </c>
      <c r="G9631" s="14" t="s">
        <v>82</v>
      </c>
      <c r="H9631" s="14" t="s">
        <v>110</v>
      </c>
      <c r="I9631" s="14" t="s">
        <v>168</v>
      </c>
      <c r="J9631" s="14" t="s">
        <v>27</v>
      </c>
      <c r="K9631" s="14" t="s">
        <v>28</v>
      </c>
      <c r="L9631" s="14" t="s">
        <v>43</v>
      </c>
      <c r="M9631" s="9" t="s">
        <v>169</v>
      </c>
      <c r="N9631" s="9" t="s">
        <v>5633</v>
      </c>
      <c r="O9631" s="14" t="s">
        <v>32</v>
      </c>
      <c r="P9631" s="14" t="s">
        <v>22</v>
      </c>
      <c r="Q9631" s="14" t="s">
        <v>48005</v>
      </c>
      <c r="R9631" s="14" t="s">
        <v>168</v>
      </c>
      <c r="S9631" s="9" t="s">
        <v>48006</v>
      </c>
      <c r="T9631" s="9" t="s">
        <v>6081</v>
      </c>
    </row>
    <row r="9632" customHeight="1" spans="1:20">
      <c r="A9632" s="10">
        <v>45223</v>
      </c>
      <c r="B9632" s="15" t="s">
        <v>48007</v>
      </c>
      <c r="C9632" s="15" t="s">
        <v>381</v>
      </c>
      <c r="D9632" s="16" t="s">
        <v>22</v>
      </c>
      <c r="E9632" s="15" t="s">
        <v>48008</v>
      </c>
      <c r="F9632" s="15" t="s">
        <v>46430</v>
      </c>
      <c r="G9632" s="16" t="s">
        <v>130</v>
      </c>
      <c r="H9632" s="16" t="s">
        <v>148</v>
      </c>
      <c r="I9632" s="16" t="s">
        <v>97</v>
      </c>
      <c r="J9632" s="16" t="s">
        <v>27</v>
      </c>
      <c r="K9632" s="16" t="s">
        <v>28</v>
      </c>
      <c r="L9632" s="16" t="s">
        <v>43</v>
      </c>
      <c r="M9632" s="15" t="s">
        <v>30</v>
      </c>
      <c r="N9632" s="15" t="s">
        <v>31</v>
      </c>
      <c r="O9632" s="16" t="s">
        <v>32</v>
      </c>
      <c r="P9632" s="16" t="s">
        <v>22</v>
      </c>
      <c r="Q9632" s="16" t="s">
        <v>48009</v>
      </c>
      <c r="R9632" s="16" t="s">
        <v>46</v>
      </c>
      <c r="S9632" s="15" t="s">
        <v>48010</v>
      </c>
      <c r="T9632" s="15" t="s">
        <v>48011</v>
      </c>
    </row>
    <row r="9633" customHeight="1" spans="1:20">
      <c r="A9633" s="10">
        <v>45222</v>
      </c>
      <c r="B9633" s="9" t="s">
        <v>48012</v>
      </c>
      <c r="C9633" s="9" t="s">
        <v>399</v>
      </c>
      <c r="D9633" s="14" t="s">
        <v>22</v>
      </c>
      <c r="E9633" s="9" t="s">
        <v>32791</v>
      </c>
      <c r="F9633" s="9" t="s">
        <v>32792</v>
      </c>
      <c r="G9633" s="14" t="s">
        <v>336</v>
      </c>
      <c r="H9633" s="14" t="s">
        <v>22</v>
      </c>
      <c r="I9633" s="14" t="s">
        <v>253</v>
      </c>
      <c r="J9633" s="14" t="s">
        <v>27</v>
      </c>
      <c r="K9633" s="14" t="s">
        <v>28</v>
      </c>
      <c r="L9633" s="14" t="s">
        <v>43</v>
      </c>
      <c r="M9633" s="9" t="s">
        <v>44</v>
      </c>
      <c r="N9633" s="9" t="s">
        <v>31</v>
      </c>
      <c r="O9633" s="14" t="s">
        <v>32</v>
      </c>
      <c r="P9633" s="14" t="s">
        <v>22</v>
      </c>
      <c r="Q9633" s="14" t="s">
        <v>48013</v>
      </c>
      <c r="R9633" s="14" t="s">
        <v>46</v>
      </c>
      <c r="S9633" s="9" t="s">
        <v>48014</v>
      </c>
      <c r="T9633" s="9" t="s">
        <v>48015</v>
      </c>
    </row>
    <row r="9634" customHeight="1" spans="1:20">
      <c r="A9634" s="10">
        <v>45224</v>
      </c>
      <c r="B9634" s="9" t="s">
        <v>48016</v>
      </c>
      <c r="C9634" s="9" t="s">
        <v>5685</v>
      </c>
      <c r="D9634" s="14" t="s">
        <v>22</v>
      </c>
      <c r="E9634" s="9" t="s">
        <v>48017</v>
      </c>
      <c r="F9634" s="9" t="s">
        <v>48018</v>
      </c>
      <c r="G9634" s="14" t="s">
        <v>82</v>
      </c>
      <c r="H9634" s="14" t="s">
        <v>22</v>
      </c>
      <c r="I9634" s="14" t="s">
        <v>168</v>
      </c>
      <c r="J9634" s="14" t="s">
        <v>27</v>
      </c>
      <c r="K9634" s="14" t="s">
        <v>28</v>
      </c>
      <c r="L9634" s="14" t="s">
        <v>43</v>
      </c>
      <c r="M9634" s="9" t="s">
        <v>169</v>
      </c>
      <c r="N9634" s="9" t="s">
        <v>5633</v>
      </c>
      <c r="O9634" s="14" t="s">
        <v>32</v>
      </c>
      <c r="P9634" s="14" t="s">
        <v>22</v>
      </c>
      <c r="Q9634" s="14" t="s">
        <v>48019</v>
      </c>
      <c r="R9634" s="14" t="s">
        <v>168</v>
      </c>
      <c r="S9634" s="9" t="s">
        <v>48020</v>
      </c>
      <c r="T9634" s="9" t="s">
        <v>5636</v>
      </c>
    </row>
    <row r="9635" customHeight="1" spans="1:20">
      <c r="A9635" s="10">
        <v>45225</v>
      </c>
      <c r="B9635" s="9" t="s">
        <v>48021</v>
      </c>
      <c r="C9635" s="9" t="s">
        <v>783</v>
      </c>
      <c r="D9635" s="14" t="s">
        <v>22</v>
      </c>
      <c r="E9635" s="9" t="s">
        <v>48022</v>
      </c>
      <c r="F9635" s="9" t="s">
        <v>8158</v>
      </c>
      <c r="G9635" s="14" t="s">
        <v>82</v>
      </c>
      <c r="H9635" s="14" t="s">
        <v>22</v>
      </c>
      <c r="I9635" s="14" t="s">
        <v>168</v>
      </c>
      <c r="J9635" s="14" t="s">
        <v>27</v>
      </c>
      <c r="K9635" s="14" t="s">
        <v>28</v>
      </c>
      <c r="L9635" s="14" t="s">
        <v>43</v>
      </c>
      <c r="M9635" s="9" t="s">
        <v>169</v>
      </c>
      <c r="N9635" s="9" t="s">
        <v>743</v>
      </c>
      <c r="O9635" s="14" t="s">
        <v>32</v>
      </c>
      <c r="P9635" s="14" t="s">
        <v>22</v>
      </c>
      <c r="Q9635" s="14" t="s">
        <v>48023</v>
      </c>
      <c r="R9635" s="14" t="s">
        <v>46</v>
      </c>
      <c r="S9635" s="9" t="s">
        <v>48024</v>
      </c>
      <c r="T9635" s="9" t="s">
        <v>48025</v>
      </c>
    </row>
    <row r="9636" customHeight="1" spans="1:20">
      <c r="A9636" s="10">
        <v>45225</v>
      </c>
      <c r="B9636" s="9" t="s">
        <v>48026</v>
      </c>
      <c r="C9636" s="9" t="s">
        <v>399</v>
      </c>
      <c r="D9636" s="14" t="s">
        <v>22</v>
      </c>
      <c r="E9636" s="9" t="s">
        <v>48027</v>
      </c>
      <c r="F9636" s="9" t="s">
        <v>48028</v>
      </c>
      <c r="G9636" s="14" t="s">
        <v>41</v>
      </c>
      <c r="H9636" s="14" t="s">
        <v>22</v>
      </c>
      <c r="I9636" s="14" t="s">
        <v>149</v>
      </c>
      <c r="J9636" s="14" t="s">
        <v>27</v>
      </c>
      <c r="K9636" s="14" t="s">
        <v>28</v>
      </c>
      <c r="L9636" s="14" t="s">
        <v>43</v>
      </c>
      <c r="M9636" s="9" t="s">
        <v>30</v>
      </c>
      <c r="N9636" s="9" t="s">
        <v>31</v>
      </c>
      <c r="O9636" s="14" t="s">
        <v>32</v>
      </c>
      <c r="P9636" s="14" t="s">
        <v>22</v>
      </c>
      <c r="Q9636" s="14" t="s">
        <v>48029</v>
      </c>
      <c r="R9636" s="14" t="s">
        <v>46</v>
      </c>
      <c r="S9636" s="9" t="s">
        <v>48030</v>
      </c>
      <c r="T9636" s="9" t="s">
        <v>48031</v>
      </c>
    </row>
    <row r="9637" customHeight="1" spans="1:20">
      <c r="A9637" s="10">
        <v>45223</v>
      </c>
      <c r="B9637" s="15" t="s">
        <v>48032</v>
      </c>
      <c r="C9637" s="15" t="s">
        <v>1299</v>
      </c>
      <c r="D9637" s="16" t="s">
        <v>22</v>
      </c>
      <c r="E9637" s="15" t="s">
        <v>48033</v>
      </c>
      <c r="F9637" s="15" t="s">
        <v>48034</v>
      </c>
      <c r="G9637" s="16" t="s">
        <v>82</v>
      </c>
      <c r="H9637" s="16" t="s">
        <v>148</v>
      </c>
      <c r="I9637" s="16" t="s">
        <v>124</v>
      </c>
      <c r="J9637" s="16" t="s">
        <v>27</v>
      </c>
      <c r="K9637" s="16" t="s">
        <v>28</v>
      </c>
      <c r="L9637" s="16" t="s">
        <v>43</v>
      </c>
      <c r="M9637" s="15" t="s">
        <v>44</v>
      </c>
      <c r="N9637" s="15" t="s">
        <v>208</v>
      </c>
      <c r="O9637" s="16" t="s">
        <v>32</v>
      </c>
      <c r="P9637" s="16" t="s">
        <v>22</v>
      </c>
      <c r="Q9637" s="16" t="s">
        <v>48035</v>
      </c>
      <c r="R9637" s="16" t="s">
        <v>56</v>
      </c>
      <c r="S9637" s="15" t="s">
        <v>48036</v>
      </c>
      <c r="T9637" s="15" t="s">
        <v>22</v>
      </c>
    </row>
    <row r="9638" customHeight="1" spans="1:20">
      <c r="A9638" s="10">
        <v>45224</v>
      </c>
      <c r="B9638" s="9" t="s">
        <v>48037</v>
      </c>
      <c r="C9638" s="9" t="s">
        <v>5644</v>
      </c>
      <c r="D9638" s="14" t="s">
        <v>22</v>
      </c>
      <c r="E9638" s="9" t="s">
        <v>48038</v>
      </c>
      <c r="F9638" s="9" t="s">
        <v>21580</v>
      </c>
      <c r="G9638" s="14" t="s">
        <v>82</v>
      </c>
      <c r="H9638" s="14" t="s">
        <v>22</v>
      </c>
      <c r="I9638" s="14" t="s">
        <v>168</v>
      </c>
      <c r="J9638" s="14" t="s">
        <v>27</v>
      </c>
      <c r="K9638" s="14" t="s">
        <v>28</v>
      </c>
      <c r="L9638" s="14" t="s">
        <v>43</v>
      </c>
      <c r="M9638" s="9" t="s">
        <v>169</v>
      </c>
      <c r="N9638" s="9" t="s">
        <v>5633</v>
      </c>
      <c r="O9638" s="14" t="s">
        <v>32</v>
      </c>
      <c r="P9638" s="14" t="s">
        <v>22</v>
      </c>
      <c r="Q9638" s="14" t="s">
        <v>48039</v>
      </c>
      <c r="R9638" s="14" t="s">
        <v>168</v>
      </c>
      <c r="S9638" s="9" t="s">
        <v>48040</v>
      </c>
      <c r="T9638" s="9" t="s">
        <v>5649</v>
      </c>
    </row>
    <row r="9639" customHeight="1" spans="1:20">
      <c r="A9639" s="10">
        <v>45222</v>
      </c>
      <c r="B9639" s="9" t="s">
        <v>48041</v>
      </c>
      <c r="C9639" s="9" t="s">
        <v>48042</v>
      </c>
      <c r="D9639" s="14" t="s">
        <v>22</v>
      </c>
      <c r="E9639" s="9" t="s">
        <v>48043</v>
      </c>
      <c r="F9639" s="9" t="s">
        <v>48044</v>
      </c>
      <c r="G9639" s="14" t="s">
        <v>82</v>
      </c>
      <c r="H9639" s="14" t="s">
        <v>110</v>
      </c>
      <c r="I9639" s="14" t="s">
        <v>168</v>
      </c>
      <c r="J9639" s="14" t="s">
        <v>27</v>
      </c>
      <c r="K9639" s="14" t="s">
        <v>28</v>
      </c>
      <c r="L9639" s="14" t="s">
        <v>43</v>
      </c>
      <c r="M9639" s="9" t="s">
        <v>169</v>
      </c>
      <c r="N9639" s="9" t="s">
        <v>31</v>
      </c>
      <c r="O9639" s="14" t="s">
        <v>32</v>
      </c>
      <c r="P9639" s="14" t="s">
        <v>22</v>
      </c>
      <c r="Q9639" s="14" t="s">
        <v>48045</v>
      </c>
      <c r="R9639" s="14" t="s">
        <v>46</v>
      </c>
      <c r="S9639" s="9" t="s">
        <v>48046</v>
      </c>
      <c r="T9639" s="9" t="s">
        <v>48047</v>
      </c>
    </row>
    <row r="9640" customHeight="1" spans="1:20">
      <c r="A9640" s="10">
        <v>45223</v>
      </c>
      <c r="B9640" s="15" t="s">
        <v>48048</v>
      </c>
      <c r="C9640" s="15" t="s">
        <v>5213</v>
      </c>
      <c r="D9640" s="16" t="s">
        <v>22</v>
      </c>
      <c r="E9640" s="15" t="s">
        <v>48049</v>
      </c>
      <c r="F9640" s="15" t="s">
        <v>48050</v>
      </c>
      <c r="G9640" s="16" t="s">
        <v>82</v>
      </c>
      <c r="H9640" s="16" t="s">
        <v>137</v>
      </c>
      <c r="I9640" s="16" t="s">
        <v>97</v>
      </c>
      <c r="J9640" s="16" t="s">
        <v>27</v>
      </c>
      <c r="K9640" s="16" t="s">
        <v>28</v>
      </c>
      <c r="L9640" s="16" t="s">
        <v>43</v>
      </c>
      <c r="M9640" s="15" t="s">
        <v>169</v>
      </c>
      <c r="N9640" s="15" t="s">
        <v>208</v>
      </c>
      <c r="O9640" s="16" t="s">
        <v>32</v>
      </c>
      <c r="P9640" s="16" t="s">
        <v>22</v>
      </c>
      <c r="Q9640" s="16" t="s">
        <v>48051</v>
      </c>
      <c r="R9640" s="16" t="s">
        <v>46</v>
      </c>
      <c r="S9640" s="15" t="s">
        <v>48052</v>
      </c>
      <c r="T9640" s="15" t="s">
        <v>22</v>
      </c>
    </row>
    <row r="9641" customHeight="1" spans="1:20">
      <c r="A9641" s="10">
        <v>45222</v>
      </c>
      <c r="B9641" s="9" t="s">
        <v>48053</v>
      </c>
      <c r="C9641" s="9" t="s">
        <v>5213</v>
      </c>
      <c r="D9641" s="14" t="s">
        <v>22</v>
      </c>
      <c r="E9641" s="9" t="s">
        <v>48054</v>
      </c>
      <c r="F9641" s="9" t="s">
        <v>48055</v>
      </c>
      <c r="G9641" s="14" t="s">
        <v>69</v>
      </c>
      <c r="H9641" s="14" t="s">
        <v>22</v>
      </c>
      <c r="I9641" s="14" t="s">
        <v>732</v>
      </c>
      <c r="J9641" s="14" t="s">
        <v>27</v>
      </c>
      <c r="K9641" s="14" t="s">
        <v>28</v>
      </c>
      <c r="L9641" s="14" t="s">
        <v>43</v>
      </c>
      <c r="M9641" s="9" t="s">
        <v>30</v>
      </c>
      <c r="N9641" s="9" t="s">
        <v>208</v>
      </c>
      <c r="O9641" s="14" t="s">
        <v>32</v>
      </c>
      <c r="P9641" s="14" t="s">
        <v>22</v>
      </c>
      <c r="Q9641" s="14" t="s">
        <v>48056</v>
      </c>
      <c r="R9641" s="14" t="s">
        <v>46</v>
      </c>
      <c r="S9641" s="9" t="s">
        <v>48057</v>
      </c>
      <c r="T9641" s="9" t="s">
        <v>22</v>
      </c>
    </row>
    <row r="9642" customHeight="1" spans="1:20">
      <c r="A9642" s="10">
        <v>45224</v>
      </c>
      <c r="B9642" s="9" t="s">
        <v>48058</v>
      </c>
      <c r="C9642" s="9" t="s">
        <v>399</v>
      </c>
      <c r="D9642" s="14" t="s">
        <v>22</v>
      </c>
      <c r="E9642" s="9" t="s">
        <v>48059</v>
      </c>
      <c r="F9642" s="9" t="s">
        <v>48060</v>
      </c>
      <c r="G9642" s="14" t="s">
        <v>53</v>
      </c>
      <c r="H9642" s="14" t="s">
        <v>22</v>
      </c>
      <c r="I9642" s="14" t="s">
        <v>337</v>
      </c>
      <c r="J9642" s="14" t="s">
        <v>27</v>
      </c>
      <c r="K9642" s="14" t="s">
        <v>28</v>
      </c>
      <c r="L9642" s="14" t="s">
        <v>43</v>
      </c>
      <c r="M9642" s="9" t="s">
        <v>44</v>
      </c>
      <c r="N9642" s="9" t="s">
        <v>31</v>
      </c>
      <c r="O9642" s="14" t="s">
        <v>32</v>
      </c>
      <c r="P9642" s="14" t="s">
        <v>22</v>
      </c>
      <c r="Q9642" s="14" t="s">
        <v>48061</v>
      </c>
      <c r="R9642" s="14" t="s">
        <v>46</v>
      </c>
      <c r="S9642" s="9" t="s">
        <v>48062</v>
      </c>
      <c r="T9642" s="9" t="s">
        <v>48063</v>
      </c>
    </row>
    <row r="9643" customHeight="1" spans="1:20">
      <c r="A9643" s="10">
        <v>45223</v>
      </c>
      <c r="B9643" s="15" t="s">
        <v>48064</v>
      </c>
      <c r="C9643" s="15" t="s">
        <v>399</v>
      </c>
      <c r="D9643" s="16" t="s">
        <v>22</v>
      </c>
      <c r="E9643" s="15" t="s">
        <v>48065</v>
      </c>
      <c r="F9643" s="15" t="s">
        <v>48066</v>
      </c>
      <c r="G9643" s="16" t="s">
        <v>69</v>
      </c>
      <c r="H9643" s="16" t="s">
        <v>110</v>
      </c>
      <c r="I9643" s="16" t="s">
        <v>337</v>
      </c>
      <c r="J9643" s="16" t="s">
        <v>27</v>
      </c>
      <c r="K9643" s="16" t="s">
        <v>195</v>
      </c>
      <c r="L9643" s="16" t="s">
        <v>43</v>
      </c>
      <c r="M9643" s="15" t="s">
        <v>30</v>
      </c>
      <c r="N9643" s="15" t="s">
        <v>31</v>
      </c>
      <c r="O9643" s="16" t="s">
        <v>32</v>
      </c>
      <c r="P9643" s="16" t="s">
        <v>22</v>
      </c>
      <c r="Q9643" s="16" t="s">
        <v>48067</v>
      </c>
      <c r="R9643" s="16" t="s">
        <v>46</v>
      </c>
      <c r="S9643" s="15" t="s">
        <v>48068</v>
      </c>
      <c r="T9643" s="15" t="s">
        <v>48069</v>
      </c>
    </row>
    <row r="9644" customHeight="1" spans="1:20">
      <c r="A9644" s="10">
        <v>45223</v>
      </c>
      <c r="B9644" s="15" t="s">
        <v>48070</v>
      </c>
      <c r="C9644" s="15" t="s">
        <v>38</v>
      </c>
      <c r="D9644" s="16" t="s">
        <v>22</v>
      </c>
      <c r="E9644" s="15" t="s">
        <v>48071</v>
      </c>
      <c r="F9644" s="15" t="s">
        <v>48072</v>
      </c>
      <c r="G9644" s="16" t="s">
        <v>53</v>
      </c>
      <c r="H9644" s="16" t="s">
        <v>22</v>
      </c>
      <c r="I9644" s="16" t="s">
        <v>384</v>
      </c>
      <c r="J9644" s="16" t="s">
        <v>27</v>
      </c>
      <c r="K9644" s="16" t="s">
        <v>28</v>
      </c>
      <c r="L9644" s="16" t="s">
        <v>43</v>
      </c>
      <c r="M9644" s="15" t="s">
        <v>30</v>
      </c>
      <c r="N9644" s="15" t="s">
        <v>31</v>
      </c>
      <c r="O9644" s="16" t="s">
        <v>32</v>
      </c>
      <c r="P9644" s="16" t="s">
        <v>22</v>
      </c>
      <c r="Q9644" s="16" t="s">
        <v>48073</v>
      </c>
      <c r="R9644" s="16" t="s">
        <v>46</v>
      </c>
      <c r="S9644" s="15" t="s">
        <v>48074</v>
      </c>
      <c r="T9644" s="15" t="s">
        <v>48075</v>
      </c>
    </row>
    <row r="9645" customHeight="1" spans="1:20">
      <c r="A9645" s="10">
        <v>45224</v>
      </c>
      <c r="B9645" s="9" t="s">
        <v>48076</v>
      </c>
      <c r="C9645" s="9" t="s">
        <v>5879</v>
      </c>
      <c r="D9645" s="14" t="s">
        <v>22</v>
      </c>
      <c r="E9645" s="9" t="s">
        <v>48077</v>
      </c>
      <c r="F9645" s="9" t="s">
        <v>48078</v>
      </c>
      <c r="G9645" s="14" t="s">
        <v>82</v>
      </c>
      <c r="H9645" s="14" t="s">
        <v>148</v>
      </c>
      <c r="I9645" s="14" t="s">
        <v>5737</v>
      </c>
      <c r="J9645" s="14" t="s">
        <v>27</v>
      </c>
      <c r="K9645" s="14" t="s">
        <v>28</v>
      </c>
      <c r="L9645" s="14" t="s">
        <v>43</v>
      </c>
      <c r="M9645" s="9" t="s">
        <v>169</v>
      </c>
      <c r="N9645" s="9" t="s">
        <v>5633</v>
      </c>
      <c r="O9645" s="14" t="s">
        <v>32</v>
      </c>
      <c r="P9645" s="14" t="s">
        <v>22</v>
      </c>
      <c r="Q9645" s="14" t="s">
        <v>48079</v>
      </c>
      <c r="R9645" s="14" t="s">
        <v>168</v>
      </c>
      <c r="S9645" s="9" t="s">
        <v>48080</v>
      </c>
      <c r="T9645" s="9" t="s">
        <v>5723</v>
      </c>
    </row>
    <row r="9646" customHeight="1" spans="1:20">
      <c r="A9646" s="10">
        <v>45224</v>
      </c>
      <c r="B9646" s="9" t="s">
        <v>48081</v>
      </c>
      <c r="C9646" s="9" t="s">
        <v>824</v>
      </c>
      <c r="D9646" s="14" t="s">
        <v>22</v>
      </c>
      <c r="E9646" s="9" t="s">
        <v>48082</v>
      </c>
      <c r="F9646" s="9" t="s">
        <v>48083</v>
      </c>
      <c r="G9646" s="14" t="s">
        <v>82</v>
      </c>
      <c r="H9646" s="14" t="s">
        <v>110</v>
      </c>
      <c r="I9646" s="14" t="s">
        <v>111</v>
      </c>
      <c r="J9646" s="14" t="s">
        <v>27</v>
      </c>
      <c r="K9646" s="14" t="s">
        <v>28</v>
      </c>
      <c r="L9646" s="14" t="s">
        <v>43</v>
      </c>
      <c r="M9646" s="9" t="s">
        <v>169</v>
      </c>
      <c r="N9646" s="9" t="s">
        <v>31</v>
      </c>
      <c r="O9646" s="14" t="s">
        <v>32</v>
      </c>
      <c r="P9646" s="14" t="s">
        <v>22</v>
      </c>
      <c r="Q9646" s="14" t="s">
        <v>48084</v>
      </c>
      <c r="R9646" s="14" t="s">
        <v>46</v>
      </c>
      <c r="S9646" s="9" t="s">
        <v>48085</v>
      </c>
      <c r="T9646" s="9" t="s">
        <v>48086</v>
      </c>
    </row>
    <row r="9647" customHeight="1" spans="1:20">
      <c r="A9647" s="10">
        <v>45224</v>
      </c>
      <c r="B9647" s="9" t="s">
        <v>48087</v>
      </c>
      <c r="C9647" s="9" t="s">
        <v>5629</v>
      </c>
      <c r="D9647" s="14" t="s">
        <v>22</v>
      </c>
      <c r="E9647" s="9" t="s">
        <v>48088</v>
      </c>
      <c r="F9647" s="9" t="s">
        <v>48089</v>
      </c>
      <c r="G9647" s="14" t="s">
        <v>82</v>
      </c>
      <c r="H9647" s="14" t="s">
        <v>22</v>
      </c>
      <c r="I9647" s="14" t="s">
        <v>5632</v>
      </c>
      <c r="J9647" s="14" t="s">
        <v>27</v>
      </c>
      <c r="K9647" s="14" t="s">
        <v>28</v>
      </c>
      <c r="L9647" s="14" t="s">
        <v>43</v>
      </c>
      <c r="M9647" s="9" t="s">
        <v>169</v>
      </c>
      <c r="N9647" s="9" t="s">
        <v>5633</v>
      </c>
      <c r="O9647" s="14" t="s">
        <v>32</v>
      </c>
      <c r="P9647" s="14" t="s">
        <v>22</v>
      </c>
      <c r="Q9647" s="14" t="s">
        <v>48090</v>
      </c>
      <c r="R9647" s="14" t="s">
        <v>168</v>
      </c>
      <c r="S9647" s="9" t="s">
        <v>48091</v>
      </c>
      <c r="T9647" s="9" t="s">
        <v>5668</v>
      </c>
    </row>
    <row r="9648" customHeight="1" spans="1:20">
      <c r="A9648" s="10">
        <v>45222</v>
      </c>
      <c r="B9648" s="9" t="s">
        <v>48092</v>
      </c>
      <c r="C9648" s="9" t="s">
        <v>783</v>
      </c>
      <c r="D9648" s="14" t="s">
        <v>22</v>
      </c>
      <c r="E9648" s="9" t="s">
        <v>48093</v>
      </c>
      <c r="F9648" s="9" t="s">
        <v>48094</v>
      </c>
      <c r="G9648" s="14" t="s">
        <v>69</v>
      </c>
      <c r="H9648" s="14" t="s">
        <v>22</v>
      </c>
      <c r="I9648" s="14" t="s">
        <v>168</v>
      </c>
      <c r="J9648" s="14" t="s">
        <v>27</v>
      </c>
      <c r="K9648" s="14" t="s">
        <v>76</v>
      </c>
      <c r="L9648" s="14" t="s">
        <v>43</v>
      </c>
      <c r="M9648" s="9" t="s">
        <v>169</v>
      </c>
      <c r="N9648" s="9" t="s">
        <v>743</v>
      </c>
      <c r="O9648" s="14" t="s">
        <v>32</v>
      </c>
      <c r="P9648" s="14" t="s">
        <v>22</v>
      </c>
      <c r="Q9648" s="14" t="s">
        <v>48095</v>
      </c>
      <c r="R9648" s="14" t="s">
        <v>46</v>
      </c>
      <c r="S9648" s="9" t="s">
        <v>48096</v>
      </c>
      <c r="T9648" s="9" t="s">
        <v>48097</v>
      </c>
    </row>
    <row r="9649" customHeight="1" spans="1:20">
      <c r="A9649" s="10">
        <v>45222</v>
      </c>
      <c r="B9649" s="9" t="s">
        <v>48098</v>
      </c>
      <c r="C9649" s="9" t="s">
        <v>7199</v>
      </c>
      <c r="D9649" s="14" t="s">
        <v>22</v>
      </c>
      <c r="E9649" s="9" t="s">
        <v>48099</v>
      </c>
      <c r="F9649" s="9" t="s">
        <v>20434</v>
      </c>
      <c r="G9649" s="14" t="s">
        <v>53</v>
      </c>
      <c r="H9649" s="14" t="s">
        <v>110</v>
      </c>
      <c r="I9649" s="14" t="s">
        <v>26</v>
      </c>
      <c r="J9649" s="14" t="s">
        <v>27</v>
      </c>
      <c r="K9649" s="14" t="s">
        <v>76</v>
      </c>
      <c r="L9649" s="14" t="s">
        <v>29</v>
      </c>
      <c r="M9649" s="9" t="s">
        <v>30</v>
      </c>
      <c r="N9649" s="9" t="s">
        <v>31</v>
      </c>
      <c r="O9649" s="14" t="s">
        <v>32</v>
      </c>
      <c r="P9649" s="14" t="s">
        <v>22</v>
      </c>
      <c r="Q9649" s="14" t="s">
        <v>48100</v>
      </c>
      <c r="R9649" s="14" t="s">
        <v>34</v>
      </c>
      <c r="S9649" s="9" t="s">
        <v>48101</v>
      </c>
      <c r="T9649" s="9" t="s">
        <v>48102</v>
      </c>
    </row>
    <row r="9650" customHeight="1" spans="1:20">
      <c r="A9650" s="10">
        <v>45223</v>
      </c>
      <c r="B9650" s="15" t="s">
        <v>48103</v>
      </c>
      <c r="C9650" s="15" t="s">
        <v>50</v>
      </c>
      <c r="D9650" s="16" t="s">
        <v>22</v>
      </c>
      <c r="E9650" s="15" t="s">
        <v>48104</v>
      </c>
      <c r="F9650" s="15" t="s">
        <v>48105</v>
      </c>
      <c r="G9650" s="16" t="s">
        <v>130</v>
      </c>
      <c r="H9650" s="16" t="s">
        <v>22</v>
      </c>
      <c r="I9650" s="16" t="s">
        <v>104</v>
      </c>
      <c r="J9650" s="16" t="s">
        <v>27</v>
      </c>
      <c r="K9650" s="16" t="s">
        <v>28</v>
      </c>
      <c r="L9650" s="16" t="s">
        <v>43</v>
      </c>
      <c r="M9650" s="15" t="s">
        <v>30</v>
      </c>
      <c r="N9650" s="15" t="s">
        <v>31</v>
      </c>
      <c r="O9650" s="16" t="s">
        <v>32</v>
      </c>
      <c r="P9650" s="16" t="s">
        <v>22</v>
      </c>
      <c r="Q9650" s="16" t="s">
        <v>48106</v>
      </c>
      <c r="R9650" s="16" t="s">
        <v>46</v>
      </c>
      <c r="S9650" s="15" t="s">
        <v>48107</v>
      </c>
      <c r="T9650" s="15" t="s">
        <v>48108</v>
      </c>
    </row>
    <row r="9651" customHeight="1" spans="1:20">
      <c r="A9651" s="10">
        <v>45224</v>
      </c>
      <c r="B9651" s="9" t="s">
        <v>48109</v>
      </c>
      <c r="C9651" s="9" t="s">
        <v>5644</v>
      </c>
      <c r="D9651" s="14" t="s">
        <v>22</v>
      </c>
      <c r="E9651" s="9" t="s">
        <v>48110</v>
      </c>
      <c r="F9651" s="9" t="s">
        <v>48111</v>
      </c>
      <c r="G9651" s="14" t="s">
        <v>82</v>
      </c>
      <c r="H9651" s="14" t="s">
        <v>148</v>
      </c>
      <c r="I9651" s="14" t="s">
        <v>168</v>
      </c>
      <c r="J9651" s="14" t="s">
        <v>27</v>
      </c>
      <c r="K9651" s="14" t="s">
        <v>28</v>
      </c>
      <c r="L9651" s="14" t="s">
        <v>43</v>
      </c>
      <c r="M9651" s="9" t="s">
        <v>169</v>
      </c>
      <c r="N9651" s="9" t="s">
        <v>5633</v>
      </c>
      <c r="O9651" s="14" t="s">
        <v>32</v>
      </c>
      <c r="P9651" s="14" t="s">
        <v>22</v>
      </c>
      <c r="Q9651" s="14" t="s">
        <v>48112</v>
      </c>
      <c r="R9651" s="14" t="s">
        <v>168</v>
      </c>
      <c r="S9651" s="9" t="s">
        <v>48113</v>
      </c>
      <c r="T9651" s="9" t="s">
        <v>5636</v>
      </c>
    </row>
    <row r="9652" customHeight="1" spans="1:20">
      <c r="A9652" s="10">
        <v>45222</v>
      </c>
      <c r="B9652" s="9" t="s">
        <v>48114</v>
      </c>
      <c r="C9652" s="9" t="s">
        <v>1299</v>
      </c>
      <c r="D9652" s="14" t="s">
        <v>22</v>
      </c>
      <c r="E9652" s="9" t="s">
        <v>48115</v>
      </c>
      <c r="F9652" s="9" t="s">
        <v>48116</v>
      </c>
      <c r="G9652" s="14" t="s">
        <v>25</v>
      </c>
      <c r="H9652" s="14" t="s">
        <v>22</v>
      </c>
      <c r="I9652" s="14" t="s">
        <v>293</v>
      </c>
      <c r="J9652" s="14" t="s">
        <v>27</v>
      </c>
      <c r="K9652" s="14" t="s">
        <v>28</v>
      </c>
      <c r="L9652" s="14" t="s">
        <v>43</v>
      </c>
      <c r="M9652" s="9" t="s">
        <v>44</v>
      </c>
      <c r="N9652" s="9" t="s">
        <v>208</v>
      </c>
      <c r="O9652" s="14" t="s">
        <v>32</v>
      </c>
      <c r="P9652" s="14" t="s">
        <v>22</v>
      </c>
      <c r="Q9652" s="14" t="s">
        <v>48117</v>
      </c>
      <c r="R9652" s="14" t="s">
        <v>56</v>
      </c>
      <c r="S9652" s="20" t="s">
        <v>48118</v>
      </c>
      <c r="T9652" s="9" t="s">
        <v>22</v>
      </c>
    </row>
    <row r="9653" customHeight="1" spans="1:20">
      <c r="A9653" s="10">
        <v>45222</v>
      </c>
      <c r="B9653" s="9" t="s">
        <v>48119</v>
      </c>
      <c r="C9653" s="9" t="s">
        <v>6707</v>
      </c>
      <c r="D9653" s="14" t="s">
        <v>22</v>
      </c>
      <c r="E9653" s="9" t="s">
        <v>48120</v>
      </c>
      <c r="F9653" s="9" t="s">
        <v>48121</v>
      </c>
      <c r="G9653" s="14" t="s">
        <v>53</v>
      </c>
      <c r="H9653" s="14" t="s">
        <v>96</v>
      </c>
      <c r="I9653" s="14" t="s">
        <v>97</v>
      </c>
      <c r="J9653" s="14" t="s">
        <v>27</v>
      </c>
      <c r="K9653" s="14" t="s">
        <v>28</v>
      </c>
      <c r="L9653" s="14" t="s">
        <v>43</v>
      </c>
      <c r="M9653" s="9" t="s">
        <v>44</v>
      </c>
      <c r="N9653" s="9" t="s">
        <v>743</v>
      </c>
      <c r="O9653" s="14" t="s">
        <v>32</v>
      </c>
      <c r="P9653" s="14" t="s">
        <v>22</v>
      </c>
      <c r="Q9653" s="14" t="s">
        <v>48122</v>
      </c>
      <c r="R9653" s="14" t="s">
        <v>46</v>
      </c>
      <c r="S9653" s="9" t="s">
        <v>48123</v>
      </c>
      <c r="T9653" s="9" t="s">
        <v>48124</v>
      </c>
    </row>
    <row r="9654" customHeight="1" spans="1:20">
      <c r="A9654" s="10">
        <v>45224</v>
      </c>
      <c r="B9654" s="9" t="s">
        <v>48125</v>
      </c>
      <c r="C9654" s="9" t="s">
        <v>7199</v>
      </c>
      <c r="D9654" s="14" t="s">
        <v>22</v>
      </c>
      <c r="E9654" s="9" t="s">
        <v>48104</v>
      </c>
      <c r="F9654" s="9" t="s">
        <v>48105</v>
      </c>
      <c r="G9654" s="14" t="s">
        <v>130</v>
      </c>
      <c r="H9654" s="14" t="s">
        <v>22</v>
      </c>
      <c r="I9654" s="14" t="s">
        <v>207</v>
      </c>
      <c r="J9654" s="14" t="s">
        <v>27</v>
      </c>
      <c r="K9654" s="14" t="s">
        <v>28</v>
      </c>
      <c r="L9654" s="14" t="s">
        <v>43</v>
      </c>
      <c r="M9654" s="9" t="s">
        <v>30</v>
      </c>
      <c r="N9654" s="9" t="s">
        <v>31</v>
      </c>
      <c r="O9654" s="14" t="s">
        <v>32</v>
      </c>
      <c r="P9654" s="14" t="s">
        <v>22</v>
      </c>
      <c r="Q9654" s="14" t="s">
        <v>48126</v>
      </c>
      <c r="R9654" s="14" t="s">
        <v>46</v>
      </c>
      <c r="S9654" s="9" t="s">
        <v>48127</v>
      </c>
      <c r="T9654" s="9" t="s">
        <v>48128</v>
      </c>
    </row>
    <row r="9655" customHeight="1" spans="1:20">
      <c r="A9655" s="10">
        <v>45225</v>
      </c>
      <c r="B9655" s="9" t="s">
        <v>48129</v>
      </c>
      <c r="C9655" s="9" t="s">
        <v>18999</v>
      </c>
      <c r="D9655" s="14" t="s">
        <v>22</v>
      </c>
      <c r="E9655" s="9" t="s">
        <v>48130</v>
      </c>
      <c r="F9655" s="9" t="s">
        <v>48131</v>
      </c>
      <c r="G9655" s="14" t="s">
        <v>69</v>
      </c>
      <c r="H9655" s="14" t="s">
        <v>22</v>
      </c>
      <c r="I9655" s="14" t="s">
        <v>117</v>
      </c>
      <c r="J9655" s="14" t="s">
        <v>27</v>
      </c>
      <c r="K9655" s="14" t="s">
        <v>28</v>
      </c>
      <c r="L9655" s="14" t="s">
        <v>43</v>
      </c>
      <c r="M9655" s="9" t="s">
        <v>30</v>
      </c>
      <c r="N9655" s="9" t="s">
        <v>208</v>
      </c>
      <c r="O9655" s="14" t="s">
        <v>32</v>
      </c>
      <c r="P9655" s="14" t="s">
        <v>22</v>
      </c>
      <c r="Q9655" s="14" t="s">
        <v>48132</v>
      </c>
      <c r="R9655" s="14" t="s">
        <v>46</v>
      </c>
      <c r="S9655" s="9" t="s">
        <v>48133</v>
      </c>
      <c r="T9655" s="9" t="s">
        <v>22</v>
      </c>
    </row>
    <row r="9656" customHeight="1" spans="1:20">
      <c r="A9656" s="10">
        <v>45225</v>
      </c>
      <c r="B9656" s="9" t="s">
        <v>48134</v>
      </c>
      <c r="C9656" s="9" t="s">
        <v>9229</v>
      </c>
      <c r="D9656" s="14" t="s">
        <v>22</v>
      </c>
      <c r="E9656" s="9" t="s">
        <v>48135</v>
      </c>
      <c r="F9656" s="9" t="s">
        <v>48136</v>
      </c>
      <c r="G9656" s="14" t="s">
        <v>62</v>
      </c>
      <c r="H9656" s="14" t="s">
        <v>22</v>
      </c>
      <c r="I9656" s="14" t="s">
        <v>3098</v>
      </c>
      <c r="J9656" s="14" t="s">
        <v>27</v>
      </c>
      <c r="K9656" s="14" t="s">
        <v>28</v>
      </c>
      <c r="L9656" s="14" t="s">
        <v>43</v>
      </c>
      <c r="M9656" s="9" t="s">
        <v>30</v>
      </c>
      <c r="N9656" s="9" t="s">
        <v>208</v>
      </c>
      <c r="O9656" s="14" t="s">
        <v>32</v>
      </c>
      <c r="P9656" s="14" t="s">
        <v>22</v>
      </c>
      <c r="Q9656" s="14" t="s">
        <v>48137</v>
      </c>
      <c r="R9656" s="14" t="s">
        <v>46</v>
      </c>
      <c r="S9656" s="9" t="s">
        <v>48138</v>
      </c>
      <c r="T9656" s="9" t="s">
        <v>22</v>
      </c>
    </row>
    <row r="9657" customHeight="1" spans="1:20">
      <c r="A9657" s="10">
        <v>45224</v>
      </c>
      <c r="B9657" s="9" t="s">
        <v>48139</v>
      </c>
      <c r="C9657" s="9" t="s">
        <v>6707</v>
      </c>
      <c r="D9657" s="14" t="s">
        <v>22</v>
      </c>
      <c r="E9657" s="9" t="s">
        <v>48140</v>
      </c>
      <c r="F9657" s="9" t="s">
        <v>48141</v>
      </c>
      <c r="G9657" s="14" t="s">
        <v>62</v>
      </c>
      <c r="H9657" s="14" t="s">
        <v>22</v>
      </c>
      <c r="I9657" s="14" t="s">
        <v>576</v>
      </c>
      <c r="J9657" s="14" t="s">
        <v>27</v>
      </c>
      <c r="K9657" s="14" t="s">
        <v>28</v>
      </c>
      <c r="L9657" s="14" t="s">
        <v>43</v>
      </c>
      <c r="M9657" s="9" t="s">
        <v>44</v>
      </c>
      <c r="N9657" s="9" t="s">
        <v>743</v>
      </c>
      <c r="O9657" s="14" t="s">
        <v>32</v>
      </c>
      <c r="P9657" s="14" t="s">
        <v>22</v>
      </c>
      <c r="Q9657" s="14" t="s">
        <v>48142</v>
      </c>
      <c r="R9657" s="14" t="s">
        <v>46</v>
      </c>
      <c r="S9657" s="9" t="s">
        <v>48143</v>
      </c>
      <c r="T9657" s="9" t="s">
        <v>48144</v>
      </c>
    </row>
    <row r="9658" customHeight="1" spans="1:20">
      <c r="A9658" s="10">
        <v>45223</v>
      </c>
      <c r="B9658" s="15" t="s">
        <v>48145</v>
      </c>
      <c r="C9658" s="15" t="s">
        <v>6302</v>
      </c>
      <c r="D9658" s="16" t="s">
        <v>22</v>
      </c>
      <c r="E9658" s="15" t="s">
        <v>48146</v>
      </c>
      <c r="F9658" s="15" t="s">
        <v>48147</v>
      </c>
      <c r="G9658" s="16" t="s">
        <v>130</v>
      </c>
      <c r="H9658" s="16" t="s">
        <v>110</v>
      </c>
      <c r="I9658" s="16" t="s">
        <v>384</v>
      </c>
      <c r="J9658" s="16" t="s">
        <v>27</v>
      </c>
      <c r="K9658" s="16" t="s">
        <v>28</v>
      </c>
      <c r="L9658" s="16" t="s">
        <v>43</v>
      </c>
      <c r="M9658" s="15" t="s">
        <v>30</v>
      </c>
      <c r="N9658" s="15" t="s">
        <v>31</v>
      </c>
      <c r="O9658" s="16" t="s">
        <v>32</v>
      </c>
      <c r="P9658" s="16" t="s">
        <v>22</v>
      </c>
      <c r="Q9658" s="16" t="s">
        <v>48148</v>
      </c>
      <c r="R9658" s="16" t="s">
        <v>46</v>
      </c>
      <c r="S9658" s="15" t="s">
        <v>48149</v>
      </c>
      <c r="T9658" s="15" t="s">
        <v>48150</v>
      </c>
    </row>
    <row r="9659" customHeight="1" spans="1:20">
      <c r="A9659" s="10">
        <v>45224</v>
      </c>
      <c r="B9659" s="9" t="s">
        <v>48151</v>
      </c>
      <c r="C9659" s="9" t="s">
        <v>5951</v>
      </c>
      <c r="D9659" s="14" t="s">
        <v>22</v>
      </c>
      <c r="E9659" s="9" t="s">
        <v>48152</v>
      </c>
      <c r="F9659" s="9" t="s">
        <v>48153</v>
      </c>
      <c r="G9659" s="14" t="s">
        <v>82</v>
      </c>
      <c r="H9659" s="14" t="s">
        <v>148</v>
      </c>
      <c r="I9659" s="14" t="s">
        <v>5737</v>
      </c>
      <c r="J9659" s="14" t="s">
        <v>27</v>
      </c>
      <c r="K9659" s="14" t="s">
        <v>28</v>
      </c>
      <c r="L9659" s="14" t="s">
        <v>43</v>
      </c>
      <c r="M9659" s="9" t="s">
        <v>169</v>
      </c>
      <c r="N9659" s="9" t="s">
        <v>5633</v>
      </c>
      <c r="O9659" s="14" t="s">
        <v>32</v>
      </c>
      <c r="P9659" s="14" t="s">
        <v>22</v>
      </c>
      <c r="Q9659" s="14" t="s">
        <v>48154</v>
      </c>
      <c r="R9659" s="14" t="s">
        <v>168</v>
      </c>
      <c r="S9659" s="9" t="s">
        <v>48155</v>
      </c>
      <c r="T9659" s="9" t="s">
        <v>8758</v>
      </c>
    </row>
    <row r="9660" customHeight="1" spans="1:20">
      <c r="A9660" s="10">
        <v>45224</v>
      </c>
      <c r="B9660" s="9" t="s">
        <v>48156</v>
      </c>
      <c r="C9660" s="9" t="s">
        <v>5644</v>
      </c>
      <c r="D9660" s="14" t="s">
        <v>22</v>
      </c>
      <c r="E9660" s="9" t="s">
        <v>48157</v>
      </c>
      <c r="F9660" s="9" t="s">
        <v>48158</v>
      </c>
      <c r="G9660" s="14" t="s">
        <v>82</v>
      </c>
      <c r="H9660" s="14" t="s">
        <v>22</v>
      </c>
      <c r="I9660" s="14" t="s">
        <v>701</v>
      </c>
      <c r="J9660" s="14" t="s">
        <v>27</v>
      </c>
      <c r="K9660" s="14" t="s">
        <v>28</v>
      </c>
      <c r="L9660" s="14" t="s">
        <v>43</v>
      </c>
      <c r="M9660" s="9" t="s">
        <v>169</v>
      </c>
      <c r="N9660" s="9" t="s">
        <v>5633</v>
      </c>
      <c r="O9660" s="14" t="s">
        <v>32</v>
      </c>
      <c r="P9660" s="14" t="s">
        <v>22</v>
      </c>
      <c r="Q9660" s="14" t="s">
        <v>48159</v>
      </c>
      <c r="R9660" s="14" t="s">
        <v>168</v>
      </c>
      <c r="S9660" s="9" t="s">
        <v>48160</v>
      </c>
      <c r="T9660" s="9" t="s">
        <v>6081</v>
      </c>
    </row>
    <row r="9661" customHeight="1" spans="1:20">
      <c r="A9661" s="10">
        <v>45222</v>
      </c>
      <c r="B9661" s="9" t="s">
        <v>48161</v>
      </c>
      <c r="C9661" s="9" t="s">
        <v>646</v>
      </c>
      <c r="D9661" s="14" t="s">
        <v>22</v>
      </c>
      <c r="E9661" s="9" t="s">
        <v>43620</v>
      </c>
      <c r="F9661" s="9" t="s">
        <v>43621</v>
      </c>
      <c r="G9661" s="14" t="s">
        <v>194</v>
      </c>
      <c r="H9661" s="14" t="s">
        <v>22</v>
      </c>
      <c r="I9661" s="14" t="s">
        <v>111</v>
      </c>
      <c r="J9661" s="14" t="s">
        <v>27</v>
      </c>
      <c r="K9661" s="14" t="s">
        <v>76</v>
      </c>
      <c r="L9661" s="14" t="s">
        <v>43</v>
      </c>
      <c r="M9661" s="9" t="s">
        <v>30</v>
      </c>
      <c r="N9661" s="9" t="s">
        <v>31</v>
      </c>
      <c r="O9661" s="14" t="s">
        <v>32</v>
      </c>
      <c r="P9661" s="14" t="s">
        <v>22</v>
      </c>
      <c r="Q9661" s="14" t="s">
        <v>48162</v>
      </c>
      <c r="R9661" s="14" t="s">
        <v>46</v>
      </c>
      <c r="S9661" s="9" t="s">
        <v>48163</v>
      </c>
      <c r="T9661" s="9" t="s">
        <v>48164</v>
      </c>
    </row>
    <row r="9662" customHeight="1" spans="1:20">
      <c r="A9662" s="10">
        <v>45223</v>
      </c>
      <c r="B9662" s="15" t="s">
        <v>48165</v>
      </c>
      <c r="C9662" s="15" t="s">
        <v>783</v>
      </c>
      <c r="D9662" s="16" t="s">
        <v>22</v>
      </c>
      <c r="E9662" s="15" t="s">
        <v>48166</v>
      </c>
      <c r="F9662" s="15" t="s">
        <v>32023</v>
      </c>
      <c r="G9662" s="16" t="s">
        <v>82</v>
      </c>
      <c r="H9662" s="16" t="s">
        <v>22</v>
      </c>
      <c r="I9662" s="16" t="s">
        <v>4047</v>
      </c>
      <c r="J9662" s="16" t="s">
        <v>27</v>
      </c>
      <c r="K9662" s="16" t="s">
        <v>28</v>
      </c>
      <c r="L9662" s="16" t="s">
        <v>29</v>
      </c>
      <c r="M9662" s="15" t="s">
        <v>44</v>
      </c>
      <c r="N9662" s="15" t="s">
        <v>743</v>
      </c>
      <c r="O9662" s="16" t="s">
        <v>32</v>
      </c>
      <c r="P9662" s="16" t="s">
        <v>22</v>
      </c>
      <c r="Q9662" s="16" t="s">
        <v>48167</v>
      </c>
      <c r="R9662" s="16" t="s">
        <v>46</v>
      </c>
      <c r="S9662" s="15" t="s">
        <v>48168</v>
      </c>
      <c r="T9662" s="15" t="s">
        <v>48169</v>
      </c>
    </row>
    <row r="9663" customHeight="1" spans="1:20">
      <c r="A9663" s="10">
        <v>45223</v>
      </c>
      <c r="B9663" s="15" t="s">
        <v>48170</v>
      </c>
      <c r="C9663" s="15" t="s">
        <v>274</v>
      </c>
      <c r="D9663" s="16" t="s">
        <v>22</v>
      </c>
      <c r="E9663" s="15" t="s">
        <v>45036</v>
      </c>
      <c r="F9663" s="15" t="s">
        <v>45037</v>
      </c>
      <c r="G9663" s="16" t="s">
        <v>53</v>
      </c>
      <c r="H9663" s="16" t="s">
        <v>22</v>
      </c>
      <c r="I9663" s="16" t="s">
        <v>384</v>
      </c>
      <c r="J9663" s="16" t="s">
        <v>27</v>
      </c>
      <c r="K9663" s="16" t="s">
        <v>28</v>
      </c>
      <c r="L9663" s="16" t="s">
        <v>43</v>
      </c>
      <c r="M9663" s="15" t="s">
        <v>44</v>
      </c>
      <c r="N9663" s="15" t="s">
        <v>208</v>
      </c>
      <c r="O9663" s="16" t="s">
        <v>32</v>
      </c>
      <c r="P9663" s="16" t="s">
        <v>22</v>
      </c>
      <c r="Q9663" s="16" t="s">
        <v>48171</v>
      </c>
      <c r="R9663" s="16" t="s">
        <v>56</v>
      </c>
      <c r="S9663" s="15" t="s">
        <v>48172</v>
      </c>
      <c r="T9663" s="15" t="s">
        <v>22</v>
      </c>
    </row>
    <row r="9664" customHeight="1" spans="1:20">
      <c r="A9664" s="10">
        <v>45224</v>
      </c>
      <c r="B9664" s="9" t="s">
        <v>48173</v>
      </c>
      <c r="C9664" s="9" t="s">
        <v>5644</v>
      </c>
      <c r="D9664" s="14" t="s">
        <v>22</v>
      </c>
      <c r="E9664" s="9" t="s">
        <v>48174</v>
      </c>
      <c r="F9664" s="9" t="s">
        <v>48175</v>
      </c>
      <c r="G9664" s="14" t="s">
        <v>82</v>
      </c>
      <c r="H9664" s="14" t="s">
        <v>22</v>
      </c>
      <c r="I9664" s="14" t="s">
        <v>168</v>
      </c>
      <c r="J9664" s="14" t="s">
        <v>27</v>
      </c>
      <c r="K9664" s="14" t="s">
        <v>28</v>
      </c>
      <c r="L9664" s="14" t="s">
        <v>43</v>
      </c>
      <c r="M9664" s="9" t="s">
        <v>169</v>
      </c>
      <c r="N9664" s="9" t="s">
        <v>5633</v>
      </c>
      <c r="O9664" s="14" t="s">
        <v>32</v>
      </c>
      <c r="P9664" s="14" t="s">
        <v>22</v>
      </c>
      <c r="Q9664" s="14" t="s">
        <v>48176</v>
      </c>
      <c r="R9664" s="14" t="s">
        <v>168</v>
      </c>
      <c r="S9664" s="9" t="s">
        <v>48177</v>
      </c>
      <c r="T9664" s="9" t="s">
        <v>6081</v>
      </c>
    </row>
    <row r="9665" customHeight="1" spans="1:20">
      <c r="A9665" s="10">
        <v>45225</v>
      </c>
      <c r="B9665" s="9" t="s">
        <v>48178</v>
      </c>
      <c r="C9665" s="9" t="s">
        <v>274</v>
      </c>
      <c r="D9665" s="14" t="s">
        <v>22</v>
      </c>
      <c r="E9665" s="9" t="s">
        <v>48179</v>
      </c>
      <c r="F9665" s="9" t="s">
        <v>48180</v>
      </c>
      <c r="G9665" s="14" t="s">
        <v>25</v>
      </c>
      <c r="H9665" s="14" t="s">
        <v>22</v>
      </c>
      <c r="I9665" s="14" t="s">
        <v>299</v>
      </c>
      <c r="J9665" s="14" t="s">
        <v>27</v>
      </c>
      <c r="K9665" s="14" t="s">
        <v>28</v>
      </c>
      <c r="L9665" s="14" t="s">
        <v>43</v>
      </c>
      <c r="M9665" s="9" t="s">
        <v>30</v>
      </c>
      <c r="N9665" s="9" t="s">
        <v>208</v>
      </c>
      <c r="O9665" s="14" t="s">
        <v>32</v>
      </c>
      <c r="P9665" s="14" t="s">
        <v>22</v>
      </c>
      <c r="Q9665" s="14" t="s">
        <v>48181</v>
      </c>
      <c r="R9665" s="14" t="s">
        <v>56</v>
      </c>
      <c r="S9665" s="20" t="s">
        <v>48182</v>
      </c>
      <c r="T9665" s="9" t="s">
        <v>22</v>
      </c>
    </row>
    <row r="9666" customHeight="1" spans="1:20">
      <c r="A9666" s="10">
        <v>45224</v>
      </c>
      <c r="B9666" s="9" t="s">
        <v>48183</v>
      </c>
      <c r="C9666" s="9" t="s">
        <v>5629</v>
      </c>
      <c r="D9666" s="14" t="s">
        <v>22</v>
      </c>
      <c r="E9666" s="9" t="s">
        <v>48184</v>
      </c>
      <c r="F9666" s="9" t="s">
        <v>1046</v>
      </c>
      <c r="G9666" s="14" t="s">
        <v>82</v>
      </c>
      <c r="H9666" s="14" t="s">
        <v>22</v>
      </c>
      <c r="I9666" s="14" t="s">
        <v>5632</v>
      </c>
      <c r="J9666" s="14" t="s">
        <v>27</v>
      </c>
      <c r="K9666" s="14" t="s">
        <v>28</v>
      </c>
      <c r="L9666" s="14" t="s">
        <v>43</v>
      </c>
      <c r="M9666" s="9" t="s">
        <v>169</v>
      </c>
      <c r="N9666" s="9" t="s">
        <v>5633</v>
      </c>
      <c r="O9666" s="14" t="s">
        <v>32</v>
      </c>
      <c r="P9666" s="14" t="s">
        <v>22</v>
      </c>
      <c r="Q9666" s="14" t="s">
        <v>48185</v>
      </c>
      <c r="R9666" s="14" t="s">
        <v>168</v>
      </c>
      <c r="S9666" s="9" t="s">
        <v>48186</v>
      </c>
      <c r="T9666" s="9" t="s">
        <v>6102</v>
      </c>
    </row>
    <row r="9667" customHeight="1" spans="1:20">
      <c r="A9667" s="10">
        <v>45224</v>
      </c>
      <c r="B9667" s="9" t="s">
        <v>48187</v>
      </c>
      <c r="C9667" s="9" t="s">
        <v>5629</v>
      </c>
      <c r="D9667" s="14" t="s">
        <v>22</v>
      </c>
      <c r="E9667" s="9" t="s">
        <v>48188</v>
      </c>
      <c r="F9667" s="9" t="s">
        <v>48189</v>
      </c>
      <c r="G9667" s="14" t="s">
        <v>82</v>
      </c>
      <c r="H9667" s="14" t="s">
        <v>22</v>
      </c>
      <c r="I9667" s="14" t="s">
        <v>5632</v>
      </c>
      <c r="J9667" s="14" t="s">
        <v>27</v>
      </c>
      <c r="K9667" s="14" t="s">
        <v>28</v>
      </c>
      <c r="L9667" s="14" t="s">
        <v>43</v>
      </c>
      <c r="M9667" s="9" t="s">
        <v>169</v>
      </c>
      <c r="N9667" s="9" t="s">
        <v>5633</v>
      </c>
      <c r="O9667" s="14" t="s">
        <v>32</v>
      </c>
      <c r="P9667" s="14" t="s">
        <v>22</v>
      </c>
      <c r="Q9667" s="14" t="s">
        <v>48190</v>
      </c>
      <c r="R9667" s="14" t="s">
        <v>168</v>
      </c>
      <c r="S9667" s="9" t="s">
        <v>48191</v>
      </c>
      <c r="T9667" s="9" t="s">
        <v>5655</v>
      </c>
    </row>
    <row r="9668" customHeight="1" spans="1:20">
      <c r="A9668" s="10">
        <v>45224</v>
      </c>
      <c r="B9668" s="9" t="s">
        <v>48192</v>
      </c>
      <c r="C9668" s="9" t="s">
        <v>5644</v>
      </c>
      <c r="D9668" s="14" t="s">
        <v>22</v>
      </c>
      <c r="E9668" s="9" t="s">
        <v>48193</v>
      </c>
      <c r="F9668" s="9" t="s">
        <v>8192</v>
      </c>
      <c r="G9668" s="14" t="s">
        <v>82</v>
      </c>
      <c r="H9668" s="14" t="s">
        <v>148</v>
      </c>
      <c r="I9668" s="14" t="s">
        <v>168</v>
      </c>
      <c r="J9668" s="14" t="s">
        <v>27</v>
      </c>
      <c r="K9668" s="14" t="s">
        <v>28</v>
      </c>
      <c r="L9668" s="14" t="s">
        <v>43</v>
      </c>
      <c r="M9668" s="9" t="s">
        <v>169</v>
      </c>
      <c r="N9668" s="9" t="s">
        <v>5633</v>
      </c>
      <c r="O9668" s="14" t="s">
        <v>32</v>
      </c>
      <c r="P9668" s="14" t="s">
        <v>22</v>
      </c>
      <c r="Q9668" s="14" t="s">
        <v>48194</v>
      </c>
      <c r="R9668" s="14" t="s">
        <v>168</v>
      </c>
      <c r="S9668" s="9" t="s">
        <v>48195</v>
      </c>
      <c r="T9668" s="9" t="s">
        <v>6081</v>
      </c>
    </row>
    <row r="9669" customHeight="1" spans="1:20">
      <c r="A9669" s="10">
        <v>45225</v>
      </c>
      <c r="B9669" s="9" t="s">
        <v>48196</v>
      </c>
      <c r="C9669" s="9" t="s">
        <v>274</v>
      </c>
      <c r="D9669" s="14" t="s">
        <v>22</v>
      </c>
      <c r="E9669" s="9" t="s">
        <v>48197</v>
      </c>
      <c r="F9669" s="9" t="s">
        <v>48198</v>
      </c>
      <c r="G9669" s="14" t="s">
        <v>25</v>
      </c>
      <c r="H9669" s="14" t="s">
        <v>22</v>
      </c>
      <c r="I9669" s="14" t="s">
        <v>931</v>
      </c>
      <c r="J9669" s="14" t="s">
        <v>27</v>
      </c>
      <c r="K9669" s="14" t="s">
        <v>28</v>
      </c>
      <c r="L9669" s="14" t="s">
        <v>43</v>
      </c>
      <c r="M9669" s="9" t="s">
        <v>30</v>
      </c>
      <c r="N9669" s="9" t="s">
        <v>208</v>
      </c>
      <c r="O9669" s="14" t="s">
        <v>32</v>
      </c>
      <c r="P9669" s="14" t="s">
        <v>22</v>
      </c>
      <c r="Q9669" s="14" t="s">
        <v>48199</v>
      </c>
      <c r="R9669" s="14" t="s">
        <v>56</v>
      </c>
      <c r="S9669" s="9" t="s">
        <v>48200</v>
      </c>
      <c r="T9669" s="9" t="s">
        <v>22</v>
      </c>
    </row>
    <row r="9670" customHeight="1" spans="1:20">
      <c r="A9670" s="10">
        <v>45222</v>
      </c>
      <c r="B9670" s="9" t="s">
        <v>48201</v>
      </c>
      <c r="C9670" s="9" t="s">
        <v>274</v>
      </c>
      <c r="D9670" s="14" t="s">
        <v>22</v>
      </c>
      <c r="E9670" s="9" t="s">
        <v>48202</v>
      </c>
      <c r="F9670" s="9" t="s">
        <v>48203</v>
      </c>
      <c r="G9670" s="14" t="s">
        <v>69</v>
      </c>
      <c r="H9670" s="14" t="s">
        <v>22</v>
      </c>
      <c r="I9670" s="14" t="s">
        <v>293</v>
      </c>
      <c r="J9670" s="14" t="s">
        <v>27</v>
      </c>
      <c r="K9670" s="14" t="s">
        <v>28</v>
      </c>
      <c r="L9670" s="14" t="s">
        <v>43</v>
      </c>
      <c r="M9670" s="9" t="s">
        <v>44</v>
      </c>
      <c r="N9670" s="9" t="s">
        <v>208</v>
      </c>
      <c r="O9670" s="14" t="s">
        <v>32</v>
      </c>
      <c r="P9670" s="14" t="s">
        <v>22</v>
      </c>
      <c r="Q9670" s="14" t="s">
        <v>48204</v>
      </c>
      <c r="R9670" s="14" t="s">
        <v>56</v>
      </c>
      <c r="S9670" s="9" t="s">
        <v>48205</v>
      </c>
      <c r="T9670" s="9" t="s">
        <v>22</v>
      </c>
    </row>
    <row r="9671" customHeight="1" spans="1:20">
      <c r="A9671" s="10">
        <v>45222</v>
      </c>
      <c r="B9671" s="9" t="s">
        <v>48206</v>
      </c>
      <c r="C9671" s="9" t="s">
        <v>274</v>
      </c>
      <c r="D9671" s="14" t="s">
        <v>22</v>
      </c>
      <c r="E9671" s="9" t="s">
        <v>48207</v>
      </c>
      <c r="F9671" s="9" t="s">
        <v>48208</v>
      </c>
      <c r="G9671" s="14" t="s">
        <v>336</v>
      </c>
      <c r="H9671" s="14" t="s">
        <v>22</v>
      </c>
      <c r="I9671" s="14" t="s">
        <v>277</v>
      </c>
      <c r="J9671" s="14" t="s">
        <v>27</v>
      </c>
      <c r="K9671" s="14" t="s">
        <v>28</v>
      </c>
      <c r="L9671" s="14" t="s">
        <v>43</v>
      </c>
      <c r="M9671" s="9" t="s">
        <v>44</v>
      </c>
      <c r="N9671" s="9" t="s">
        <v>208</v>
      </c>
      <c r="O9671" s="14" t="s">
        <v>32</v>
      </c>
      <c r="P9671" s="14" t="s">
        <v>22</v>
      </c>
      <c r="Q9671" s="14" t="s">
        <v>48209</v>
      </c>
      <c r="R9671" s="14" t="s">
        <v>56</v>
      </c>
      <c r="S9671" s="9" t="s">
        <v>48210</v>
      </c>
      <c r="T9671" s="9" t="s">
        <v>22</v>
      </c>
    </row>
    <row r="9672" customHeight="1" spans="1:20">
      <c r="A9672" s="10">
        <v>45222</v>
      </c>
      <c r="B9672" s="9" t="s">
        <v>48211</v>
      </c>
      <c r="C9672" s="9" t="s">
        <v>646</v>
      </c>
      <c r="D9672" s="14" t="s">
        <v>22</v>
      </c>
      <c r="E9672" s="9" t="s">
        <v>43620</v>
      </c>
      <c r="F9672" s="9" t="s">
        <v>43621</v>
      </c>
      <c r="G9672" s="14" t="s">
        <v>194</v>
      </c>
      <c r="H9672" s="14" t="s">
        <v>22</v>
      </c>
      <c r="I9672" s="14" t="s">
        <v>241</v>
      </c>
      <c r="J9672" s="14" t="s">
        <v>27</v>
      </c>
      <c r="K9672" s="14" t="s">
        <v>76</v>
      </c>
      <c r="L9672" s="14" t="s">
        <v>43</v>
      </c>
      <c r="M9672" s="9" t="s">
        <v>30</v>
      </c>
      <c r="N9672" s="9" t="s">
        <v>31</v>
      </c>
      <c r="O9672" s="14" t="s">
        <v>32</v>
      </c>
      <c r="P9672" s="14" t="s">
        <v>22</v>
      </c>
      <c r="Q9672" s="14" t="s">
        <v>48212</v>
      </c>
      <c r="R9672" s="14" t="s">
        <v>46</v>
      </c>
      <c r="S9672" s="9" t="s">
        <v>48213</v>
      </c>
      <c r="T9672" s="9" t="s">
        <v>48164</v>
      </c>
    </row>
    <row r="9673" customHeight="1" spans="1:20">
      <c r="A9673" s="10">
        <v>45223</v>
      </c>
      <c r="B9673" s="15" t="s">
        <v>48214</v>
      </c>
      <c r="C9673" s="15" t="s">
        <v>274</v>
      </c>
      <c r="D9673" s="16" t="s">
        <v>22</v>
      </c>
      <c r="E9673" s="15" t="s">
        <v>48215</v>
      </c>
      <c r="F9673" s="15" t="s">
        <v>48216</v>
      </c>
      <c r="G9673" s="16" t="s">
        <v>41</v>
      </c>
      <c r="H9673" s="16" t="s">
        <v>22</v>
      </c>
      <c r="I9673" s="16" t="s">
        <v>270</v>
      </c>
      <c r="J9673" s="16" t="s">
        <v>27</v>
      </c>
      <c r="K9673" s="16" t="s">
        <v>28</v>
      </c>
      <c r="L9673" s="16" t="s">
        <v>43</v>
      </c>
      <c r="M9673" s="15" t="s">
        <v>44</v>
      </c>
      <c r="N9673" s="15" t="s">
        <v>208</v>
      </c>
      <c r="O9673" s="16" t="s">
        <v>32</v>
      </c>
      <c r="P9673" s="16" t="s">
        <v>22</v>
      </c>
      <c r="Q9673" s="16" t="s">
        <v>48217</v>
      </c>
      <c r="R9673" s="16" t="s">
        <v>56</v>
      </c>
      <c r="S9673" s="15" t="s">
        <v>39535</v>
      </c>
      <c r="T9673" s="15" t="s">
        <v>22</v>
      </c>
    </row>
    <row r="9674" customHeight="1" spans="1:20">
      <c r="A9674" s="10">
        <v>45223</v>
      </c>
      <c r="B9674" s="15" t="s">
        <v>48218</v>
      </c>
      <c r="C9674" s="15" t="s">
        <v>274</v>
      </c>
      <c r="D9674" s="16" t="s">
        <v>22</v>
      </c>
      <c r="E9674" s="15" t="s">
        <v>48219</v>
      </c>
      <c r="F9674" s="15" t="s">
        <v>48220</v>
      </c>
      <c r="G9674" s="16" t="s">
        <v>130</v>
      </c>
      <c r="H9674" s="16" t="s">
        <v>22</v>
      </c>
      <c r="I9674" s="16" t="s">
        <v>111</v>
      </c>
      <c r="J9674" s="16" t="s">
        <v>27</v>
      </c>
      <c r="K9674" s="16" t="s">
        <v>28</v>
      </c>
      <c r="L9674" s="16" t="s">
        <v>43</v>
      </c>
      <c r="M9674" s="15" t="s">
        <v>44</v>
      </c>
      <c r="N9674" s="15" t="s">
        <v>208</v>
      </c>
      <c r="O9674" s="16" t="s">
        <v>32</v>
      </c>
      <c r="P9674" s="16" t="s">
        <v>22</v>
      </c>
      <c r="Q9674" s="16" t="s">
        <v>48221</v>
      </c>
      <c r="R9674" s="16" t="s">
        <v>56</v>
      </c>
      <c r="S9674" s="23" t="s">
        <v>48222</v>
      </c>
      <c r="T9674" s="15" t="s">
        <v>22</v>
      </c>
    </row>
    <row r="9675" customHeight="1" spans="1:20">
      <c r="A9675" s="10">
        <v>45224</v>
      </c>
      <c r="B9675" s="9" t="s">
        <v>48223</v>
      </c>
      <c r="C9675" s="9" t="s">
        <v>4154</v>
      </c>
      <c r="D9675" s="14" t="s">
        <v>22</v>
      </c>
      <c r="E9675" s="9" t="s">
        <v>43620</v>
      </c>
      <c r="F9675" s="9" t="s">
        <v>43621</v>
      </c>
      <c r="G9675" s="14" t="s">
        <v>194</v>
      </c>
      <c r="H9675" s="14" t="s">
        <v>22</v>
      </c>
      <c r="I9675" s="14" t="s">
        <v>63</v>
      </c>
      <c r="J9675" s="14" t="s">
        <v>27</v>
      </c>
      <c r="K9675" s="14" t="s">
        <v>28</v>
      </c>
      <c r="L9675" s="14" t="s">
        <v>43</v>
      </c>
      <c r="M9675" s="9" t="s">
        <v>30</v>
      </c>
      <c r="N9675" s="9" t="s">
        <v>31</v>
      </c>
      <c r="O9675" s="14" t="s">
        <v>32</v>
      </c>
      <c r="P9675" s="14" t="s">
        <v>22</v>
      </c>
      <c r="Q9675" s="14" t="s">
        <v>48224</v>
      </c>
      <c r="R9675" s="14" t="s">
        <v>46</v>
      </c>
      <c r="S9675" s="9" t="s">
        <v>48225</v>
      </c>
      <c r="T9675" s="9" t="s">
        <v>48226</v>
      </c>
    </row>
    <row r="9676" customHeight="1" spans="1:20">
      <c r="A9676" s="10">
        <v>45223</v>
      </c>
      <c r="B9676" s="15" t="s">
        <v>48227</v>
      </c>
      <c r="C9676" s="15" t="s">
        <v>6302</v>
      </c>
      <c r="D9676" s="16" t="s">
        <v>22</v>
      </c>
      <c r="E9676" s="15" t="s">
        <v>33745</v>
      </c>
      <c r="F9676" s="15" t="s">
        <v>33746</v>
      </c>
      <c r="G9676" s="16" t="s">
        <v>53</v>
      </c>
      <c r="H9676" s="16" t="s">
        <v>22</v>
      </c>
      <c r="I9676" s="16" t="s">
        <v>9666</v>
      </c>
      <c r="J9676" s="16" t="s">
        <v>27</v>
      </c>
      <c r="K9676" s="16" t="s">
        <v>28</v>
      </c>
      <c r="L9676" s="16" t="s">
        <v>43</v>
      </c>
      <c r="M9676" s="15" t="s">
        <v>30</v>
      </c>
      <c r="N9676" s="15" t="s">
        <v>31</v>
      </c>
      <c r="O9676" s="16" t="s">
        <v>32</v>
      </c>
      <c r="P9676" s="16" t="s">
        <v>22</v>
      </c>
      <c r="Q9676" s="16" t="s">
        <v>48228</v>
      </c>
      <c r="R9676" s="16" t="s">
        <v>46</v>
      </c>
      <c r="S9676" s="15" t="s">
        <v>48229</v>
      </c>
      <c r="T9676" s="15" t="s">
        <v>48230</v>
      </c>
    </row>
    <row r="9677" customHeight="1" spans="1:20">
      <c r="A9677" s="10">
        <v>45225</v>
      </c>
      <c r="B9677" s="9" t="s">
        <v>48231</v>
      </c>
      <c r="C9677" s="9" t="s">
        <v>274</v>
      </c>
      <c r="D9677" s="14" t="s">
        <v>22</v>
      </c>
      <c r="E9677" s="9" t="s">
        <v>48232</v>
      </c>
      <c r="F9677" s="9" t="s">
        <v>48233</v>
      </c>
      <c r="G9677" s="14" t="s">
        <v>69</v>
      </c>
      <c r="H9677" s="14" t="s">
        <v>22</v>
      </c>
      <c r="I9677" s="14" t="s">
        <v>448</v>
      </c>
      <c r="J9677" s="14" t="s">
        <v>27</v>
      </c>
      <c r="K9677" s="14" t="s">
        <v>76</v>
      </c>
      <c r="L9677" s="14" t="s">
        <v>43</v>
      </c>
      <c r="M9677" s="9" t="s">
        <v>30</v>
      </c>
      <c r="N9677" s="9" t="s">
        <v>208</v>
      </c>
      <c r="O9677" s="14" t="s">
        <v>32</v>
      </c>
      <c r="P9677" s="14" t="s">
        <v>22</v>
      </c>
      <c r="Q9677" s="14" t="s">
        <v>48234</v>
      </c>
      <c r="R9677" s="14" t="s">
        <v>56</v>
      </c>
      <c r="S9677" s="9" t="s">
        <v>48235</v>
      </c>
      <c r="T9677" s="9" t="s">
        <v>22</v>
      </c>
    </row>
    <row r="9678" customHeight="1" spans="1:20">
      <c r="A9678" s="10">
        <v>45225</v>
      </c>
      <c r="B9678" s="9" t="s">
        <v>48236</v>
      </c>
      <c r="C9678" s="9" t="s">
        <v>6506</v>
      </c>
      <c r="D9678" s="14" t="s">
        <v>22</v>
      </c>
      <c r="E9678" s="9" t="s">
        <v>48237</v>
      </c>
      <c r="F9678" s="9" t="s">
        <v>48238</v>
      </c>
      <c r="G9678" s="14" t="s">
        <v>41</v>
      </c>
      <c r="H9678" s="14" t="s">
        <v>22</v>
      </c>
      <c r="I9678" s="14" t="s">
        <v>315</v>
      </c>
      <c r="J9678" s="14" t="s">
        <v>27</v>
      </c>
      <c r="K9678" s="14" t="s">
        <v>28</v>
      </c>
      <c r="L9678" s="14" t="s">
        <v>43</v>
      </c>
      <c r="M9678" s="9" t="s">
        <v>44</v>
      </c>
      <c r="N9678" s="9" t="s">
        <v>208</v>
      </c>
      <c r="O9678" s="14" t="s">
        <v>32</v>
      </c>
      <c r="P9678" s="14" t="s">
        <v>22</v>
      </c>
      <c r="Q9678" s="14" t="s">
        <v>48239</v>
      </c>
      <c r="R9678" s="14" t="s">
        <v>46</v>
      </c>
      <c r="S9678" s="9" t="s">
        <v>48240</v>
      </c>
      <c r="T9678" s="9" t="s">
        <v>22</v>
      </c>
    </row>
    <row r="9679" customHeight="1" spans="1:20">
      <c r="A9679" s="10">
        <v>45222</v>
      </c>
      <c r="B9679" s="9" t="s">
        <v>48241</v>
      </c>
      <c r="C9679" s="9" t="s">
        <v>6506</v>
      </c>
      <c r="D9679" s="14" t="s">
        <v>22</v>
      </c>
      <c r="E9679" s="9" t="s">
        <v>48242</v>
      </c>
      <c r="F9679" s="9" t="s">
        <v>48243</v>
      </c>
      <c r="G9679" s="14" t="s">
        <v>130</v>
      </c>
      <c r="H9679" s="14" t="s">
        <v>22</v>
      </c>
      <c r="I9679" s="14" t="s">
        <v>1842</v>
      </c>
      <c r="J9679" s="14" t="s">
        <v>27</v>
      </c>
      <c r="K9679" s="14" t="s">
        <v>28</v>
      </c>
      <c r="L9679" s="14" t="s">
        <v>43</v>
      </c>
      <c r="M9679" s="9" t="s">
        <v>44</v>
      </c>
      <c r="N9679" s="9" t="s">
        <v>208</v>
      </c>
      <c r="O9679" s="14" t="s">
        <v>32</v>
      </c>
      <c r="P9679" s="14" t="s">
        <v>22</v>
      </c>
      <c r="Q9679" s="14" t="s">
        <v>48244</v>
      </c>
      <c r="R9679" s="14" t="s">
        <v>46</v>
      </c>
      <c r="S9679" s="9" t="s">
        <v>48245</v>
      </c>
      <c r="T9679" s="9" t="s">
        <v>22</v>
      </c>
    </row>
    <row r="9680" customHeight="1" spans="1:20">
      <c r="A9680" s="10">
        <v>45225</v>
      </c>
      <c r="B9680" s="9" t="s">
        <v>48246</v>
      </c>
      <c r="C9680" s="9" t="s">
        <v>8020</v>
      </c>
      <c r="D9680" s="14" t="s">
        <v>22</v>
      </c>
      <c r="E9680" s="9" t="s">
        <v>48247</v>
      </c>
      <c r="F9680" s="9" t="s">
        <v>19117</v>
      </c>
      <c r="G9680" s="14" t="s">
        <v>130</v>
      </c>
      <c r="H9680" s="14" t="s">
        <v>22</v>
      </c>
      <c r="I9680" s="14" t="s">
        <v>732</v>
      </c>
      <c r="J9680" s="14" t="s">
        <v>27</v>
      </c>
      <c r="K9680" s="14" t="s">
        <v>28</v>
      </c>
      <c r="L9680" s="14" t="s">
        <v>43</v>
      </c>
      <c r="M9680" s="9" t="s">
        <v>30</v>
      </c>
      <c r="N9680" s="9" t="s">
        <v>31</v>
      </c>
      <c r="O9680" s="14" t="s">
        <v>32</v>
      </c>
      <c r="P9680" s="14" t="s">
        <v>22</v>
      </c>
      <c r="Q9680" s="14" t="s">
        <v>48248</v>
      </c>
      <c r="R9680" s="14" t="s">
        <v>46</v>
      </c>
      <c r="S9680" s="9" t="s">
        <v>48249</v>
      </c>
      <c r="T9680" s="9" t="s">
        <v>48250</v>
      </c>
    </row>
    <row r="9681" customHeight="1" spans="1:20">
      <c r="A9681" s="10">
        <v>45222</v>
      </c>
      <c r="B9681" s="9" t="s">
        <v>48251</v>
      </c>
      <c r="C9681" s="9" t="s">
        <v>6302</v>
      </c>
      <c r="D9681" s="14" t="s">
        <v>22</v>
      </c>
      <c r="E9681" s="9" t="s">
        <v>48104</v>
      </c>
      <c r="F9681" s="9" t="s">
        <v>48105</v>
      </c>
      <c r="G9681" s="14" t="s">
        <v>130</v>
      </c>
      <c r="H9681" s="14" t="s">
        <v>22</v>
      </c>
      <c r="I9681" s="14" t="s">
        <v>75</v>
      </c>
      <c r="J9681" s="14" t="s">
        <v>27</v>
      </c>
      <c r="K9681" s="14" t="s">
        <v>28</v>
      </c>
      <c r="L9681" s="14" t="s">
        <v>43</v>
      </c>
      <c r="M9681" s="9" t="s">
        <v>30</v>
      </c>
      <c r="N9681" s="9" t="s">
        <v>31</v>
      </c>
      <c r="O9681" s="14" t="s">
        <v>32</v>
      </c>
      <c r="P9681" s="14" t="s">
        <v>22</v>
      </c>
      <c r="Q9681" s="14" t="s">
        <v>48252</v>
      </c>
      <c r="R9681" s="14" t="s">
        <v>46</v>
      </c>
      <c r="S9681" s="9" t="s">
        <v>48253</v>
      </c>
      <c r="T9681" s="9" t="s">
        <v>48254</v>
      </c>
    </row>
    <row r="9682" customHeight="1" spans="1:20">
      <c r="A9682" s="10">
        <v>45225</v>
      </c>
      <c r="B9682" s="9" t="s">
        <v>48255</v>
      </c>
      <c r="C9682" s="9" t="s">
        <v>6506</v>
      </c>
      <c r="D9682" s="14" t="s">
        <v>22</v>
      </c>
      <c r="E9682" s="9" t="s">
        <v>48256</v>
      </c>
      <c r="F9682" s="9" t="s">
        <v>15388</v>
      </c>
      <c r="G9682" s="14" t="s">
        <v>69</v>
      </c>
      <c r="H9682" s="14" t="s">
        <v>22</v>
      </c>
      <c r="I9682" s="14" t="s">
        <v>75</v>
      </c>
      <c r="J9682" s="14" t="s">
        <v>27</v>
      </c>
      <c r="K9682" s="14" t="s">
        <v>76</v>
      </c>
      <c r="L9682" s="14" t="s">
        <v>43</v>
      </c>
      <c r="M9682" s="9" t="s">
        <v>30</v>
      </c>
      <c r="N9682" s="9" t="s">
        <v>208</v>
      </c>
      <c r="O9682" s="14" t="s">
        <v>32</v>
      </c>
      <c r="P9682" s="14" t="s">
        <v>22</v>
      </c>
      <c r="Q9682" s="14" t="s">
        <v>48257</v>
      </c>
      <c r="R9682" s="14" t="s">
        <v>46</v>
      </c>
      <c r="S9682" s="9" t="s">
        <v>48258</v>
      </c>
      <c r="T9682" s="9" t="s">
        <v>22</v>
      </c>
    </row>
    <row r="9683" customHeight="1" spans="1:20">
      <c r="A9683" s="10">
        <v>45224</v>
      </c>
      <c r="B9683" s="9" t="s">
        <v>48259</v>
      </c>
      <c r="C9683" s="9" t="s">
        <v>5644</v>
      </c>
      <c r="D9683" s="14" t="s">
        <v>22</v>
      </c>
      <c r="E9683" s="9" t="s">
        <v>48260</v>
      </c>
      <c r="F9683" s="9" t="s">
        <v>48261</v>
      </c>
      <c r="G9683" s="14" t="s">
        <v>82</v>
      </c>
      <c r="H9683" s="14" t="s">
        <v>540</v>
      </c>
      <c r="I9683" s="14" t="s">
        <v>124</v>
      </c>
      <c r="J9683" s="14" t="s">
        <v>27</v>
      </c>
      <c r="K9683" s="14" t="s">
        <v>28</v>
      </c>
      <c r="L9683" s="14" t="s">
        <v>43</v>
      </c>
      <c r="M9683" s="9" t="s">
        <v>169</v>
      </c>
      <c r="N9683" s="9" t="s">
        <v>5633</v>
      </c>
      <c r="O9683" s="14" t="s">
        <v>32</v>
      </c>
      <c r="P9683" s="14" t="s">
        <v>22</v>
      </c>
      <c r="Q9683" s="14" t="s">
        <v>48262</v>
      </c>
      <c r="R9683" s="14" t="s">
        <v>168</v>
      </c>
      <c r="S9683" s="9" t="s">
        <v>48263</v>
      </c>
      <c r="T9683" s="9" t="s">
        <v>5636</v>
      </c>
    </row>
    <row r="9684" customHeight="1" spans="1:20">
      <c r="A9684" s="10">
        <v>45224</v>
      </c>
      <c r="B9684" s="9" t="s">
        <v>48264</v>
      </c>
      <c r="C9684" s="9" t="s">
        <v>6506</v>
      </c>
      <c r="D9684" s="14" t="s">
        <v>22</v>
      </c>
      <c r="E9684" s="9" t="s">
        <v>48265</v>
      </c>
      <c r="F9684" s="9" t="s">
        <v>48266</v>
      </c>
      <c r="G9684" s="14" t="s">
        <v>41</v>
      </c>
      <c r="H9684" s="14" t="s">
        <v>22</v>
      </c>
      <c r="I9684" s="14" t="s">
        <v>149</v>
      </c>
      <c r="J9684" s="14" t="s">
        <v>27</v>
      </c>
      <c r="K9684" s="14" t="s">
        <v>28</v>
      </c>
      <c r="L9684" s="14" t="s">
        <v>43</v>
      </c>
      <c r="M9684" s="9" t="s">
        <v>30</v>
      </c>
      <c r="N9684" s="9" t="s">
        <v>208</v>
      </c>
      <c r="O9684" s="14" t="s">
        <v>32</v>
      </c>
      <c r="P9684" s="14" t="s">
        <v>22</v>
      </c>
      <c r="Q9684" s="14" t="s">
        <v>48267</v>
      </c>
      <c r="R9684" s="14" t="s">
        <v>46</v>
      </c>
      <c r="S9684" s="9" t="s">
        <v>48268</v>
      </c>
      <c r="T9684" s="9" t="s">
        <v>22</v>
      </c>
    </row>
    <row r="9685" customHeight="1" spans="1:20">
      <c r="A9685" s="10">
        <v>45222</v>
      </c>
      <c r="B9685" s="9" t="s">
        <v>48269</v>
      </c>
      <c r="C9685" s="9" t="s">
        <v>6506</v>
      </c>
      <c r="D9685" s="14" t="s">
        <v>22</v>
      </c>
      <c r="E9685" s="9" t="s">
        <v>48270</v>
      </c>
      <c r="F9685" s="9" t="s">
        <v>48271</v>
      </c>
      <c r="G9685" s="14" t="s">
        <v>62</v>
      </c>
      <c r="H9685" s="14" t="s">
        <v>22</v>
      </c>
      <c r="I9685" s="14" t="s">
        <v>732</v>
      </c>
      <c r="J9685" s="14" t="s">
        <v>27</v>
      </c>
      <c r="K9685" s="14" t="s">
        <v>28</v>
      </c>
      <c r="L9685" s="14" t="s">
        <v>43</v>
      </c>
      <c r="M9685" s="9" t="s">
        <v>44</v>
      </c>
      <c r="N9685" s="9" t="s">
        <v>208</v>
      </c>
      <c r="O9685" s="14" t="s">
        <v>32</v>
      </c>
      <c r="P9685" s="14" t="s">
        <v>22</v>
      </c>
      <c r="Q9685" s="14" t="s">
        <v>48272</v>
      </c>
      <c r="R9685" s="14" t="s">
        <v>46</v>
      </c>
      <c r="S9685" s="9" t="s">
        <v>48273</v>
      </c>
      <c r="T9685" s="9" t="s">
        <v>22</v>
      </c>
    </row>
    <row r="9686" customHeight="1" spans="1:20">
      <c r="A9686" s="10">
        <v>45224</v>
      </c>
      <c r="B9686" s="9" t="s">
        <v>48274</v>
      </c>
      <c r="C9686" s="9" t="s">
        <v>6506</v>
      </c>
      <c r="D9686" s="14" t="s">
        <v>22</v>
      </c>
      <c r="E9686" s="9" t="s">
        <v>48275</v>
      </c>
      <c r="F9686" s="9" t="s">
        <v>48276</v>
      </c>
      <c r="G9686" s="14" t="s">
        <v>25</v>
      </c>
      <c r="H9686" s="14" t="s">
        <v>22</v>
      </c>
      <c r="I9686" s="14" t="s">
        <v>2203</v>
      </c>
      <c r="J9686" s="14" t="s">
        <v>27</v>
      </c>
      <c r="K9686" s="14" t="s">
        <v>28</v>
      </c>
      <c r="L9686" s="14" t="s">
        <v>43</v>
      </c>
      <c r="M9686" s="9" t="s">
        <v>30</v>
      </c>
      <c r="N9686" s="9" t="s">
        <v>208</v>
      </c>
      <c r="O9686" s="14" t="s">
        <v>32</v>
      </c>
      <c r="P9686" s="14" t="s">
        <v>22</v>
      </c>
      <c r="Q9686" s="14" t="s">
        <v>48277</v>
      </c>
      <c r="R9686" s="14" t="s">
        <v>46</v>
      </c>
      <c r="S9686" s="9" t="s">
        <v>48278</v>
      </c>
      <c r="T9686" s="9" t="s">
        <v>22</v>
      </c>
    </row>
    <row r="9687" customHeight="1" spans="1:20">
      <c r="A9687" s="10">
        <v>45225</v>
      </c>
      <c r="B9687" s="9" t="s">
        <v>48279</v>
      </c>
      <c r="C9687" s="9" t="s">
        <v>6506</v>
      </c>
      <c r="D9687" s="14" t="s">
        <v>22</v>
      </c>
      <c r="E9687" s="9" t="s">
        <v>48280</v>
      </c>
      <c r="F9687" s="9" t="s">
        <v>48281</v>
      </c>
      <c r="G9687" s="14" t="s">
        <v>247</v>
      </c>
      <c r="H9687" s="14" t="s">
        <v>22</v>
      </c>
      <c r="I9687" s="14" t="s">
        <v>97</v>
      </c>
      <c r="J9687" s="14" t="s">
        <v>27</v>
      </c>
      <c r="K9687" s="14" t="s">
        <v>28</v>
      </c>
      <c r="L9687" s="14" t="s">
        <v>43</v>
      </c>
      <c r="M9687" s="9" t="s">
        <v>44</v>
      </c>
      <c r="N9687" s="9" t="s">
        <v>208</v>
      </c>
      <c r="O9687" s="14" t="s">
        <v>32</v>
      </c>
      <c r="P9687" s="14" t="s">
        <v>22</v>
      </c>
      <c r="Q9687" s="14" t="s">
        <v>48282</v>
      </c>
      <c r="R9687" s="14" t="s">
        <v>46</v>
      </c>
      <c r="S9687" s="9" t="s">
        <v>48283</v>
      </c>
      <c r="T9687" s="9" t="s">
        <v>22</v>
      </c>
    </row>
    <row r="9688" customHeight="1" spans="1:20">
      <c r="A9688" s="10">
        <v>45223</v>
      </c>
      <c r="B9688" s="15" t="s">
        <v>48284</v>
      </c>
      <c r="C9688" s="15" t="s">
        <v>6506</v>
      </c>
      <c r="D9688" s="16" t="s">
        <v>22</v>
      </c>
      <c r="E9688" s="15" t="s">
        <v>48285</v>
      </c>
      <c r="F9688" s="15" t="s">
        <v>48286</v>
      </c>
      <c r="G9688" s="16" t="s">
        <v>82</v>
      </c>
      <c r="H9688" s="16" t="s">
        <v>22</v>
      </c>
      <c r="I9688" s="16" t="s">
        <v>2203</v>
      </c>
      <c r="J9688" s="16" t="s">
        <v>27</v>
      </c>
      <c r="K9688" s="16" t="s">
        <v>28</v>
      </c>
      <c r="L9688" s="16" t="s">
        <v>43</v>
      </c>
      <c r="M9688" s="15" t="s">
        <v>30</v>
      </c>
      <c r="N9688" s="15" t="s">
        <v>208</v>
      </c>
      <c r="O9688" s="16" t="s">
        <v>32</v>
      </c>
      <c r="P9688" s="16" t="s">
        <v>22</v>
      </c>
      <c r="Q9688" s="16" t="s">
        <v>48287</v>
      </c>
      <c r="R9688" s="16" t="s">
        <v>46</v>
      </c>
      <c r="S9688" s="15" t="s">
        <v>48288</v>
      </c>
      <c r="T9688" s="15" t="s">
        <v>22</v>
      </c>
    </row>
    <row r="9689" customHeight="1" spans="1:20">
      <c r="A9689" s="10">
        <v>45222</v>
      </c>
      <c r="B9689" s="9" t="s">
        <v>48289</v>
      </c>
      <c r="C9689" s="9" t="s">
        <v>6506</v>
      </c>
      <c r="D9689" s="14" t="s">
        <v>22</v>
      </c>
      <c r="E9689" s="9" t="s">
        <v>48290</v>
      </c>
      <c r="F9689" s="9" t="s">
        <v>48291</v>
      </c>
      <c r="G9689" s="14" t="s">
        <v>69</v>
      </c>
      <c r="H9689" s="14" t="s">
        <v>110</v>
      </c>
      <c r="I9689" s="14" t="s">
        <v>9666</v>
      </c>
      <c r="J9689" s="14" t="s">
        <v>27</v>
      </c>
      <c r="K9689" s="14" t="s">
        <v>28</v>
      </c>
      <c r="L9689" s="14" t="s">
        <v>43</v>
      </c>
      <c r="M9689" s="9" t="s">
        <v>44</v>
      </c>
      <c r="N9689" s="9" t="s">
        <v>208</v>
      </c>
      <c r="O9689" s="14" t="s">
        <v>32</v>
      </c>
      <c r="P9689" s="14" t="s">
        <v>22</v>
      </c>
      <c r="Q9689" s="14" t="s">
        <v>48292</v>
      </c>
      <c r="R9689" s="14" t="s">
        <v>46</v>
      </c>
      <c r="S9689" s="9" t="s">
        <v>48293</v>
      </c>
      <c r="T9689" s="9" t="s">
        <v>22</v>
      </c>
    </row>
    <row r="9690" customHeight="1" spans="1:20">
      <c r="A9690" s="10">
        <v>45223</v>
      </c>
      <c r="B9690" s="15" t="s">
        <v>48294</v>
      </c>
      <c r="C9690" s="15" t="s">
        <v>6694</v>
      </c>
      <c r="D9690" s="16" t="s">
        <v>22</v>
      </c>
      <c r="E9690" s="15" t="s">
        <v>48295</v>
      </c>
      <c r="F9690" s="15" t="s">
        <v>48296</v>
      </c>
      <c r="G9690" s="16" t="s">
        <v>62</v>
      </c>
      <c r="H9690" s="16" t="s">
        <v>22</v>
      </c>
      <c r="I9690" s="16" t="s">
        <v>448</v>
      </c>
      <c r="J9690" s="16" t="s">
        <v>27</v>
      </c>
      <c r="K9690" s="16" t="s">
        <v>28</v>
      </c>
      <c r="L9690" s="16" t="s">
        <v>43</v>
      </c>
      <c r="M9690" s="15" t="s">
        <v>44</v>
      </c>
      <c r="N9690" s="15" t="s">
        <v>31</v>
      </c>
      <c r="O9690" s="16" t="s">
        <v>32</v>
      </c>
      <c r="P9690" s="16" t="s">
        <v>22</v>
      </c>
      <c r="Q9690" s="16" t="s">
        <v>48297</v>
      </c>
      <c r="R9690" s="16" t="s">
        <v>46</v>
      </c>
      <c r="S9690" s="15" t="s">
        <v>48298</v>
      </c>
      <c r="T9690" s="15" t="s">
        <v>48299</v>
      </c>
    </row>
    <row r="9691" customHeight="1" spans="1:20">
      <c r="A9691" s="10">
        <v>45222</v>
      </c>
      <c r="B9691" s="9" t="s">
        <v>48300</v>
      </c>
      <c r="C9691" s="9" t="s">
        <v>6506</v>
      </c>
      <c r="D9691" s="14" t="s">
        <v>22</v>
      </c>
      <c r="E9691" s="9" t="s">
        <v>48301</v>
      </c>
      <c r="F9691" s="9" t="s">
        <v>48302</v>
      </c>
      <c r="G9691" s="14" t="s">
        <v>53</v>
      </c>
      <c r="H9691" s="14" t="s">
        <v>22</v>
      </c>
      <c r="I9691" s="14" t="s">
        <v>277</v>
      </c>
      <c r="J9691" s="14" t="s">
        <v>27</v>
      </c>
      <c r="K9691" s="14" t="s">
        <v>28</v>
      </c>
      <c r="L9691" s="14" t="s">
        <v>43</v>
      </c>
      <c r="M9691" s="9" t="s">
        <v>44</v>
      </c>
      <c r="N9691" s="9" t="s">
        <v>208</v>
      </c>
      <c r="O9691" s="14" t="s">
        <v>32</v>
      </c>
      <c r="P9691" s="14" t="s">
        <v>22</v>
      </c>
      <c r="Q9691" s="14" t="s">
        <v>48303</v>
      </c>
      <c r="R9691" s="14" t="s">
        <v>46</v>
      </c>
      <c r="S9691" s="9" t="s">
        <v>48304</v>
      </c>
      <c r="T9691" s="9" t="s">
        <v>22</v>
      </c>
    </row>
    <row r="9692" customHeight="1" spans="1:20">
      <c r="A9692" s="10">
        <v>45222</v>
      </c>
      <c r="B9692" s="9" t="s">
        <v>48305</v>
      </c>
      <c r="C9692" s="9" t="s">
        <v>6918</v>
      </c>
      <c r="D9692" s="14" t="s">
        <v>22</v>
      </c>
      <c r="E9692" s="9" t="s">
        <v>48306</v>
      </c>
      <c r="F9692" s="9" t="s">
        <v>48307</v>
      </c>
      <c r="G9692" s="14" t="s">
        <v>336</v>
      </c>
      <c r="H9692" s="14" t="s">
        <v>22</v>
      </c>
      <c r="I9692" s="14" t="s">
        <v>111</v>
      </c>
      <c r="J9692" s="14" t="s">
        <v>27</v>
      </c>
      <c r="K9692" s="14" t="s">
        <v>28</v>
      </c>
      <c r="L9692" s="14" t="s">
        <v>43</v>
      </c>
      <c r="M9692" s="9" t="s">
        <v>44</v>
      </c>
      <c r="N9692" s="9" t="s">
        <v>743</v>
      </c>
      <c r="O9692" s="14" t="s">
        <v>32</v>
      </c>
      <c r="P9692" s="14" t="s">
        <v>22</v>
      </c>
      <c r="Q9692" s="14" t="s">
        <v>48308</v>
      </c>
      <c r="R9692" s="14" t="s">
        <v>46</v>
      </c>
      <c r="S9692" s="9" t="s">
        <v>48309</v>
      </c>
      <c r="T9692" s="9" t="s">
        <v>48310</v>
      </c>
    </row>
    <row r="9693" customHeight="1" spans="1:20">
      <c r="A9693" s="10">
        <v>45225</v>
      </c>
      <c r="B9693" s="9" t="s">
        <v>48311</v>
      </c>
      <c r="C9693" s="9" t="s">
        <v>783</v>
      </c>
      <c r="D9693" s="14" t="s">
        <v>22</v>
      </c>
      <c r="E9693" s="9" t="s">
        <v>48312</v>
      </c>
      <c r="F9693" s="9" t="s">
        <v>48313</v>
      </c>
      <c r="G9693" s="14" t="s">
        <v>82</v>
      </c>
      <c r="H9693" s="14" t="s">
        <v>22</v>
      </c>
      <c r="I9693" s="14" t="s">
        <v>337</v>
      </c>
      <c r="J9693" s="14" t="s">
        <v>27</v>
      </c>
      <c r="K9693" s="14" t="s">
        <v>28</v>
      </c>
      <c r="L9693" s="14" t="s">
        <v>43</v>
      </c>
      <c r="M9693" s="9" t="s">
        <v>44</v>
      </c>
      <c r="N9693" s="9" t="s">
        <v>743</v>
      </c>
      <c r="O9693" s="14" t="s">
        <v>32</v>
      </c>
      <c r="P9693" s="14" t="s">
        <v>22</v>
      </c>
      <c r="Q9693" s="14" t="s">
        <v>48314</v>
      </c>
      <c r="R9693" s="14" t="s">
        <v>46</v>
      </c>
      <c r="S9693" s="9" t="s">
        <v>48315</v>
      </c>
      <c r="T9693" s="9" t="s">
        <v>48316</v>
      </c>
    </row>
    <row r="9694" customHeight="1" spans="1:20">
      <c r="A9694" s="10">
        <v>45224</v>
      </c>
      <c r="B9694" s="9" t="s">
        <v>48317</v>
      </c>
      <c r="C9694" s="9" t="s">
        <v>5848</v>
      </c>
      <c r="D9694" s="14" t="s">
        <v>22</v>
      </c>
      <c r="E9694" s="9" t="s">
        <v>48318</v>
      </c>
      <c r="F9694" s="9" t="s">
        <v>48319</v>
      </c>
      <c r="G9694" s="14" t="s">
        <v>82</v>
      </c>
      <c r="H9694" s="14" t="s">
        <v>22</v>
      </c>
      <c r="I9694" s="14" t="s">
        <v>168</v>
      </c>
      <c r="J9694" s="14" t="s">
        <v>27</v>
      </c>
      <c r="K9694" s="14" t="s">
        <v>28</v>
      </c>
      <c r="L9694" s="14" t="s">
        <v>43</v>
      </c>
      <c r="M9694" s="9" t="s">
        <v>169</v>
      </c>
      <c r="N9694" s="9" t="s">
        <v>5633</v>
      </c>
      <c r="O9694" s="14" t="s">
        <v>32</v>
      </c>
      <c r="P9694" s="14" t="s">
        <v>22</v>
      </c>
      <c r="Q9694" s="14" t="s">
        <v>48320</v>
      </c>
      <c r="R9694" s="14" t="s">
        <v>168</v>
      </c>
      <c r="S9694" s="9" t="s">
        <v>48321</v>
      </c>
      <c r="T9694" s="9" t="s">
        <v>5696</v>
      </c>
    </row>
    <row r="9695" customHeight="1" spans="1:20">
      <c r="A9695" s="10">
        <v>45224</v>
      </c>
      <c r="B9695" s="9" t="s">
        <v>48322</v>
      </c>
      <c r="C9695" s="9" t="s">
        <v>6302</v>
      </c>
      <c r="D9695" s="14" t="s">
        <v>22</v>
      </c>
      <c r="E9695" s="9" t="s">
        <v>48323</v>
      </c>
      <c r="F9695" s="9" t="s">
        <v>48324</v>
      </c>
      <c r="G9695" s="14" t="s">
        <v>41</v>
      </c>
      <c r="H9695" s="14" t="s">
        <v>22</v>
      </c>
      <c r="I9695" s="14" t="s">
        <v>3098</v>
      </c>
      <c r="J9695" s="14" t="s">
        <v>27</v>
      </c>
      <c r="K9695" s="14" t="s">
        <v>28</v>
      </c>
      <c r="L9695" s="14" t="s">
        <v>43</v>
      </c>
      <c r="M9695" s="9" t="s">
        <v>30</v>
      </c>
      <c r="N9695" s="9" t="s">
        <v>31</v>
      </c>
      <c r="O9695" s="14" t="s">
        <v>32</v>
      </c>
      <c r="P9695" s="14" t="s">
        <v>22</v>
      </c>
      <c r="Q9695" s="14" t="s">
        <v>48325</v>
      </c>
      <c r="R9695" s="14" t="s">
        <v>46</v>
      </c>
      <c r="S9695" s="9" t="s">
        <v>48326</v>
      </c>
      <c r="T9695" s="9" t="s">
        <v>48327</v>
      </c>
    </row>
    <row r="9696" customHeight="1" spans="1:20">
      <c r="A9696" s="10">
        <v>45224</v>
      </c>
      <c r="B9696" s="9" t="s">
        <v>48328</v>
      </c>
      <c r="C9696" s="9" t="s">
        <v>6302</v>
      </c>
      <c r="D9696" s="14" t="s">
        <v>22</v>
      </c>
      <c r="E9696" s="9" t="s">
        <v>48323</v>
      </c>
      <c r="F9696" s="9" t="s">
        <v>48324</v>
      </c>
      <c r="G9696" s="14" t="s">
        <v>41</v>
      </c>
      <c r="H9696" s="14" t="s">
        <v>22</v>
      </c>
      <c r="I9696" s="14" t="s">
        <v>2203</v>
      </c>
      <c r="J9696" s="14" t="s">
        <v>27</v>
      </c>
      <c r="K9696" s="14" t="s">
        <v>28</v>
      </c>
      <c r="L9696" s="14" t="s">
        <v>43</v>
      </c>
      <c r="M9696" s="9" t="s">
        <v>30</v>
      </c>
      <c r="N9696" s="9" t="s">
        <v>31</v>
      </c>
      <c r="O9696" s="14" t="s">
        <v>32</v>
      </c>
      <c r="P9696" s="14" t="s">
        <v>22</v>
      </c>
      <c r="Q9696" s="14" t="s">
        <v>48329</v>
      </c>
      <c r="R9696" s="14" t="s">
        <v>46</v>
      </c>
      <c r="S9696" s="9" t="s">
        <v>48330</v>
      </c>
      <c r="T9696" s="9" t="s">
        <v>48331</v>
      </c>
    </row>
    <row r="9697" customHeight="1" spans="1:20">
      <c r="A9697" s="10">
        <v>45225</v>
      </c>
      <c r="B9697" s="9" t="s">
        <v>48332</v>
      </c>
      <c r="C9697" s="9" t="s">
        <v>6302</v>
      </c>
      <c r="D9697" s="14" t="s">
        <v>22</v>
      </c>
      <c r="E9697" s="9" t="s">
        <v>48333</v>
      </c>
      <c r="F9697" s="9" t="s">
        <v>48334</v>
      </c>
      <c r="G9697" s="14" t="s">
        <v>82</v>
      </c>
      <c r="H9697" s="14" t="s">
        <v>22</v>
      </c>
      <c r="I9697" s="14" t="s">
        <v>155</v>
      </c>
      <c r="J9697" s="14" t="s">
        <v>27</v>
      </c>
      <c r="K9697" s="14" t="s">
        <v>28</v>
      </c>
      <c r="L9697" s="14" t="s">
        <v>43</v>
      </c>
      <c r="M9697" s="9" t="s">
        <v>44</v>
      </c>
      <c r="N9697" s="9" t="s">
        <v>31</v>
      </c>
      <c r="O9697" s="14" t="s">
        <v>32</v>
      </c>
      <c r="P9697" s="14" t="s">
        <v>22</v>
      </c>
      <c r="Q9697" s="14" t="s">
        <v>48335</v>
      </c>
      <c r="R9697" s="14" t="s">
        <v>46</v>
      </c>
      <c r="S9697" s="9" t="s">
        <v>48336</v>
      </c>
      <c r="T9697" s="9" t="s">
        <v>48337</v>
      </c>
    </row>
    <row r="9698" customHeight="1" spans="1:20">
      <c r="A9698" s="10">
        <v>45222</v>
      </c>
      <c r="B9698" s="9" t="s">
        <v>48338</v>
      </c>
      <c r="C9698" s="9" t="s">
        <v>6506</v>
      </c>
      <c r="D9698" s="14" t="s">
        <v>22</v>
      </c>
      <c r="E9698" s="9" t="s">
        <v>48339</v>
      </c>
      <c r="F9698" s="9" t="s">
        <v>48340</v>
      </c>
      <c r="G9698" s="14" t="s">
        <v>41</v>
      </c>
      <c r="H9698" s="14" t="s">
        <v>22</v>
      </c>
      <c r="I9698" s="14" t="s">
        <v>175</v>
      </c>
      <c r="J9698" s="14" t="s">
        <v>27</v>
      </c>
      <c r="K9698" s="14" t="s">
        <v>28</v>
      </c>
      <c r="L9698" s="14" t="s">
        <v>43</v>
      </c>
      <c r="M9698" s="9" t="s">
        <v>30</v>
      </c>
      <c r="N9698" s="9" t="s">
        <v>208</v>
      </c>
      <c r="O9698" s="14" t="s">
        <v>32</v>
      </c>
      <c r="P9698" s="14" t="s">
        <v>22</v>
      </c>
      <c r="Q9698" s="14" t="s">
        <v>48341</v>
      </c>
      <c r="R9698" s="14" t="s">
        <v>46</v>
      </c>
      <c r="S9698" s="9" t="s">
        <v>48342</v>
      </c>
      <c r="T9698" s="9" t="s">
        <v>22</v>
      </c>
    </row>
    <row r="9699" customHeight="1" spans="1:20">
      <c r="A9699" s="10">
        <v>45224</v>
      </c>
      <c r="B9699" s="9" t="s">
        <v>48343</v>
      </c>
      <c r="C9699" s="9" t="s">
        <v>6506</v>
      </c>
      <c r="D9699" s="14" t="s">
        <v>22</v>
      </c>
      <c r="E9699" s="9" t="s">
        <v>48344</v>
      </c>
      <c r="F9699" s="9" t="s">
        <v>48345</v>
      </c>
      <c r="G9699" s="14" t="s">
        <v>25</v>
      </c>
      <c r="H9699" s="14" t="s">
        <v>22</v>
      </c>
      <c r="I9699" s="14" t="s">
        <v>63</v>
      </c>
      <c r="J9699" s="14" t="s">
        <v>27</v>
      </c>
      <c r="K9699" s="14" t="s">
        <v>28</v>
      </c>
      <c r="L9699" s="14" t="s">
        <v>43</v>
      </c>
      <c r="M9699" s="9" t="s">
        <v>30</v>
      </c>
      <c r="N9699" s="9" t="s">
        <v>208</v>
      </c>
      <c r="O9699" s="14" t="s">
        <v>32</v>
      </c>
      <c r="P9699" s="14" t="s">
        <v>22</v>
      </c>
      <c r="Q9699" s="14" t="s">
        <v>48346</v>
      </c>
      <c r="R9699" s="14" t="s">
        <v>46</v>
      </c>
      <c r="S9699" s="9" t="s">
        <v>48347</v>
      </c>
      <c r="T9699" s="9" t="s">
        <v>22</v>
      </c>
    </row>
    <row r="9700" customHeight="1" spans="1:20">
      <c r="A9700" s="10">
        <v>45223</v>
      </c>
      <c r="B9700" s="15" t="s">
        <v>48348</v>
      </c>
      <c r="C9700" s="15" t="s">
        <v>7176</v>
      </c>
      <c r="D9700" s="16" t="s">
        <v>22</v>
      </c>
      <c r="E9700" s="15" t="s">
        <v>26539</v>
      </c>
      <c r="F9700" s="15" t="s">
        <v>26540</v>
      </c>
      <c r="G9700" s="16" t="s">
        <v>130</v>
      </c>
      <c r="H9700" s="16" t="s">
        <v>22</v>
      </c>
      <c r="I9700" s="16" t="s">
        <v>97</v>
      </c>
      <c r="J9700" s="16" t="s">
        <v>27</v>
      </c>
      <c r="K9700" s="16" t="s">
        <v>28</v>
      </c>
      <c r="L9700" s="16" t="s">
        <v>43</v>
      </c>
      <c r="M9700" s="15" t="s">
        <v>44</v>
      </c>
      <c r="N9700" s="15" t="s">
        <v>31</v>
      </c>
      <c r="O9700" s="16" t="s">
        <v>32</v>
      </c>
      <c r="P9700" s="16" t="s">
        <v>22</v>
      </c>
      <c r="Q9700" s="16" t="s">
        <v>48349</v>
      </c>
      <c r="R9700" s="16" t="s">
        <v>46</v>
      </c>
      <c r="S9700" s="15" t="s">
        <v>48350</v>
      </c>
      <c r="T9700" s="15" t="s">
        <v>48351</v>
      </c>
    </row>
    <row r="9701" customHeight="1" spans="1:20">
      <c r="A9701" s="10">
        <v>45224</v>
      </c>
      <c r="B9701" s="9" t="s">
        <v>48352</v>
      </c>
      <c r="C9701" s="9" t="s">
        <v>50</v>
      </c>
      <c r="D9701" s="14" t="s">
        <v>22</v>
      </c>
      <c r="E9701" s="9" t="s">
        <v>48353</v>
      </c>
      <c r="F9701" s="9" t="s">
        <v>48354</v>
      </c>
      <c r="G9701" s="14" t="s">
        <v>194</v>
      </c>
      <c r="H9701" s="14" t="s">
        <v>110</v>
      </c>
      <c r="I9701" s="14" t="s">
        <v>293</v>
      </c>
      <c r="J9701" s="14" t="s">
        <v>27</v>
      </c>
      <c r="K9701" s="14" t="s">
        <v>28</v>
      </c>
      <c r="L9701" s="14" t="s">
        <v>43</v>
      </c>
      <c r="M9701" s="9" t="s">
        <v>44</v>
      </c>
      <c r="N9701" s="9" t="s">
        <v>31</v>
      </c>
      <c r="O9701" s="14" t="s">
        <v>32</v>
      </c>
      <c r="P9701" s="14" t="s">
        <v>22</v>
      </c>
      <c r="Q9701" s="14" t="s">
        <v>48355</v>
      </c>
      <c r="R9701" s="14" t="s">
        <v>46</v>
      </c>
      <c r="S9701" s="9" t="s">
        <v>48356</v>
      </c>
      <c r="T9701" s="9" t="s">
        <v>48357</v>
      </c>
    </row>
    <row r="9702" customHeight="1" spans="1:20">
      <c r="A9702" s="10">
        <v>45224</v>
      </c>
      <c r="B9702" s="9" t="s">
        <v>48358</v>
      </c>
      <c r="C9702" s="9" t="s">
        <v>6506</v>
      </c>
      <c r="D9702" s="14" t="s">
        <v>22</v>
      </c>
      <c r="E9702" s="9" t="s">
        <v>48359</v>
      </c>
      <c r="F9702" s="9" t="s">
        <v>48360</v>
      </c>
      <c r="G9702" s="14" t="s">
        <v>82</v>
      </c>
      <c r="H9702" s="14" t="s">
        <v>22</v>
      </c>
      <c r="I9702" s="14" t="s">
        <v>337</v>
      </c>
      <c r="J9702" s="14" t="s">
        <v>27</v>
      </c>
      <c r="K9702" s="14" t="s">
        <v>28</v>
      </c>
      <c r="L9702" s="14" t="s">
        <v>43</v>
      </c>
      <c r="M9702" s="9" t="s">
        <v>44</v>
      </c>
      <c r="N9702" s="9" t="s">
        <v>208</v>
      </c>
      <c r="O9702" s="14" t="s">
        <v>32</v>
      </c>
      <c r="P9702" s="14" t="s">
        <v>22</v>
      </c>
      <c r="Q9702" s="14" t="s">
        <v>48361</v>
      </c>
      <c r="R9702" s="14" t="s">
        <v>46</v>
      </c>
      <c r="S9702" s="9" t="s">
        <v>48362</v>
      </c>
      <c r="T9702" s="9" t="s">
        <v>22</v>
      </c>
    </row>
    <row r="9703" customHeight="1" spans="1:20">
      <c r="A9703" s="10">
        <v>45224</v>
      </c>
      <c r="B9703" s="9" t="s">
        <v>48363</v>
      </c>
      <c r="C9703" s="9" t="s">
        <v>50</v>
      </c>
      <c r="D9703" s="14" t="s">
        <v>22</v>
      </c>
      <c r="E9703" s="9" t="s">
        <v>48364</v>
      </c>
      <c r="F9703" s="9" t="s">
        <v>48365</v>
      </c>
      <c r="G9703" s="14" t="s">
        <v>62</v>
      </c>
      <c r="H9703" s="14" t="s">
        <v>418</v>
      </c>
      <c r="I9703" s="14" t="s">
        <v>732</v>
      </c>
      <c r="J9703" s="14" t="s">
        <v>27</v>
      </c>
      <c r="K9703" s="14" t="s">
        <v>76</v>
      </c>
      <c r="L9703" s="14" t="s">
        <v>43</v>
      </c>
      <c r="M9703" s="9" t="s">
        <v>44</v>
      </c>
      <c r="N9703" s="9" t="s">
        <v>31</v>
      </c>
      <c r="O9703" s="14" t="s">
        <v>32</v>
      </c>
      <c r="P9703" s="14" t="s">
        <v>22</v>
      </c>
      <c r="Q9703" s="14" t="s">
        <v>48366</v>
      </c>
      <c r="R9703" s="14" t="s">
        <v>46</v>
      </c>
      <c r="S9703" s="9" t="s">
        <v>48367</v>
      </c>
      <c r="T9703" s="9" t="s">
        <v>48368</v>
      </c>
    </row>
    <row r="9704" customHeight="1" spans="1:20">
      <c r="A9704" s="10">
        <v>45222</v>
      </c>
      <c r="B9704" s="9" t="s">
        <v>48369</v>
      </c>
      <c r="C9704" s="9" t="s">
        <v>783</v>
      </c>
      <c r="D9704" s="14" t="s">
        <v>22</v>
      </c>
      <c r="E9704" s="9" t="s">
        <v>14671</v>
      </c>
      <c r="F9704" s="9" t="s">
        <v>9407</v>
      </c>
      <c r="G9704" s="14" t="s">
        <v>53</v>
      </c>
      <c r="H9704" s="14" t="s">
        <v>22</v>
      </c>
      <c r="I9704" s="14" t="s">
        <v>299</v>
      </c>
      <c r="J9704" s="14" t="s">
        <v>27</v>
      </c>
      <c r="K9704" s="14" t="s">
        <v>28</v>
      </c>
      <c r="L9704" s="14" t="s">
        <v>43</v>
      </c>
      <c r="M9704" s="9" t="s">
        <v>44</v>
      </c>
      <c r="N9704" s="9" t="s">
        <v>743</v>
      </c>
      <c r="O9704" s="14" t="s">
        <v>32</v>
      </c>
      <c r="P9704" s="14" t="s">
        <v>22</v>
      </c>
      <c r="Q9704" s="14" t="s">
        <v>48370</v>
      </c>
      <c r="R9704" s="14" t="s">
        <v>46</v>
      </c>
      <c r="S9704" s="9" t="s">
        <v>48371</v>
      </c>
      <c r="T9704" s="9" t="s">
        <v>48372</v>
      </c>
    </row>
    <row r="9705" customHeight="1" spans="1:20">
      <c r="A9705" s="10">
        <v>45225</v>
      </c>
      <c r="B9705" s="9" t="s">
        <v>48373</v>
      </c>
      <c r="C9705" s="9" t="s">
        <v>7199</v>
      </c>
      <c r="D9705" s="14" t="s">
        <v>22</v>
      </c>
      <c r="E9705" s="9" t="s">
        <v>48374</v>
      </c>
      <c r="F9705" s="9" t="s">
        <v>48375</v>
      </c>
      <c r="G9705" s="14" t="s">
        <v>194</v>
      </c>
      <c r="H9705" s="14" t="s">
        <v>22</v>
      </c>
      <c r="I9705" s="14" t="s">
        <v>259</v>
      </c>
      <c r="J9705" s="14" t="s">
        <v>27</v>
      </c>
      <c r="K9705" s="14" t="s">
        <v>195</v>
      </c>
      <c r="L9705" s="14" t="s">
        <v>43</v>
      </c>
      <c r="M9705" s="9" t="s">
        <v>44</v>
      </c>
      <c r="N9705" s="9" t="s">
        <v>31</v>
      </c>
      <c r="O9705" s="14" t="s">
        <v>32</v>
      </c>
      <c r="P9705" s="14" t="s">
        <v>22</v>
      </c>
      <c r="Q9705" s="14" t="s">
        <v>48376</v>
      </c>
      <c r="R9705" s="14" t="s">
        <v>46</v>
      </c>
      <c r="S9705" s="9" t="s">
        <v>48377</v>
      </c>
      <c r="T9705" s="9" t="s">
        <v>48378</v>
      </c>
    </row>
    <row r="9706" customHeight="1" spans="1:20">
      <c r="A9706" s="10">
        <v>45224</v>
      </c>
      <c r="B9706" s="9" t="s">
        <v>48379</v>
      </c>
      <c r="C9706" s="9" t="s">
        <v>6506</v>
      </c>
      <c r="D9706" s="14" t="s">
        <v>22</v>
      </c>
      <c r="E9706" s="9" t="s">
        <v>48380</v>
      </c>
      <c r="F9706" s="9" t="s">
        <v>48381</v>
      </c>
      <c r="G9706" s="14" t="s">
        <v>130</v>
      </c>
      <c r="H9706" s="14" t="s">
        <v>22</v>
      </c>
      <c r="I9706" s="14" t="s">
        <v>3098</v>
      </c>
      <c r="J9706" s="14" t="s">
        <v>27</v>
      </c>
      <c r="K9706" s="14" t="s">
        <v>28</v>
      </c>
      <c r="L9706" s="14" t="s">
        <v>43</v>
      </c>
      <c r="M9706" s="9" t="s">
        <v>30</v>
      </c>
      <c r="N9706" s="9" t="s">
        <v>208</v>
      </c>
      <c r="O9706" s="14" t="s">
        <v>32</v>
      </c>
      <c r="P9706" s="14" t="s">
        <v>22</v>
      </c>
      <c r="Q9706" s="14" t="s">
        <v>48382</v>
      </c>
      <c r="R9706" s="14" t="s">
        <v>46</v>
      </c>
      <c r="S9706" s="9" t="s">
        <v>48383</v>
      </c>
      <c r="T9706" s="9" t="s">
        <v>22</v>
      </c>
    </row>
    <row r="9707" customHeight="1" spans="1:20">
      <c r="A9707" s="10">
        <v>45224</v>
      </c>
      <c r="B9707" s="9" t="s">
        <v>48384</v>
      </c>
      <c r="C9707" s="9" t="s">
        <v>6506</v>
      </c>
      <c r="D9707" s="14" t="s">
        <v>22</v>
      </c>
      <c r="E9707" s="9" t="s">
        <v>48385</v>
      </c>
      <c r="F9707" s="9" t="s">
        <v>48386</v>
      </c>
      <c r="G9707" s="14" t="s">
        <v>130</v>
      </c>
      <c r="H9707" s="14" t="s">
        <v>22</v>
      </c>
      <c r="I9707" s="14" t="s">
        <v>337</v>
      </c>
      <c r="J9707" s="14" t="s">
        <v>27</v>
      </c>
      <c r="K9707" s="14" t="s">
        <v>28</v>
      </c>
      <c r="L9707" s="14" t="s">
        <v>43</v>
      </c>
      <c r="M9707" s="9" t="s">
        <v>30</v>
      </c>
      <c r="N9707" s="9" t="s">
        <v>208</v>
      </c>
      <c r="O9707" s="14" t="s">
        <v>32</v>
      </c>
      <c r="P9707" s="14" t="s">
        <v>22</v>
      </c>
      <c r="Q9707" s="14" t="s">
        <v>48387</v>
      </c>
      <c r="R9707" s="14" t="s">
        <v>46</v>
      </c>
      <c r="S9707" s="9" t="s">
        <v>48388</v>
      </c>
      <c r="T9707" s="9" t="s">
        <v>22</v>
      </c>
    </row>
    <row r="9708" customHeight="1" spans="1:20">
      <c r="A9708" s="10">
        <v>45225</v>
      </c>
      <c r="B9708" s="9" t="s">
        <v>48389</v>
      </c>
      <c r="C9708" s="9" t="s">
        <v>8020</v>
      </c>
      <c r="D9708" s="14" t="s">
        <v>22</v>
      </c>
      <c r="E9708" s="9" t="s">
        <v>48390</v>
      </c>
      <c r="F9708" s="9" t="s">
        <v>48391</v>
      </c>
      <c r="G9708" s="14" t="s">
        <v>130</v>
      </c>
      <c r="H9708" s="14" t="s">
        <v>22</v>
      </c>
      <c r="I9708" s="14" t="s">
        <v>117</v>
      </c>
      <c r="J9708" s="14" t="s">
        <v>27</v>
      </c>
      <c r="K9708" s="14" t="s">
        <v>28</v>
      </c>
      <c r="L9708" s="14" t="s">
        <v>43</v>
      </c>
      <c r="M9708" s="9" t="s">
        <v>30</v>
      </c>
      <c r="N9708" s="9" t="s">
        <v>31</v>
      </c>
      <c r="O9708" s="14" t="s">
        <v>32</v>
      </c>
      <c r="P9708" s="14" t="s">
        <v>22</v>
      </c>
      <c r="Q9708" s="14" t="s">
        <v>48392</v>
      </c>
      <c r="R9708" s="14" t="s">
        <v>46</v>
      </c>
      <c r="S9708" s="9" t="s">
        <v>48393</v>
      </c>
      <c r="T9708" s="9" t="s">
        <v>48394</v>
      </c>
    </row>
    <row r="9709" customHeight="1" spans="1:20">
      <c r="A9709" s="10">
        <v>45225</v>
      </c>
      <c r="B9709" s="9" t="s">
        <v>48395</v>
      </c>
      <c r="C9709" s="9" t="s">
        <v>16210</v>
      </c>
      <c r="D9709" s="14" t="s">
        <v>22</v>
      </c>
      <c r="E9709" s="9" t="s">
        <v>48396</v>
      </c>
      <c r="F9709" s="9" t="s">
        <v>48397</v>
      </c>
      <c r="G9709" s="14" t="s">
        <v>53</v>
      </c>
      <c r="H9709" s="14" t="s">
        <v>22</v>
      </c>
      <c r="I9709" s="14" t="s">
        <v>511</v>
      </c>
      <c r="J9709" s="14" t="s">
        <v>27</v>
      </c>
      <c r="K9709" s="14" t="s">
        <v>28</v>
      </c>
      <c r="L9709" s="14" t="s">
        <v>43</v>
      </c>
      <c r="M9709" s="9" t="s">
        <v>30</v>
      </c>
      <c r="N9709" s="9" t="s">
        <v>31</v>
      </c>
      <c r="O9709" s="14" t="s">
        <v>32</v>
      </c>
      <c r="P9709" s="14" t="s">
        <v>22</v>
      </c>
      <c r="Q9709" s="14" t="s">
        <v>48398</v>
      </c>
      <c r="R9709" s="14" t="s">
        <v>46</v>
      </c>
      <c r="S9709" s="9" t="s">
        <v>48399</v>
      </c>
      <c r="T9709" s="9" t="s">
        <v>48400</v>
      </c>
    </row>
    <row r="9710" customHeight="1" spans="1:20">
      <c r="A9710" s="10">
        <v>45224</v>
      </c>
      <c r="B9710" s="9" t="s">
        <v>48401</v>
      </c>
      <c r="C9710" s="9" t="s">
        <v>5629</v>
      </c>
      <c r="D9710" s="14" t="s">
        <v>22</v>
      </c>
      <c r="E9710" s="9" t="s">
        <v>48402</v>
      </c>
      <c r="F9710" s="9" t="s">
        <v>48403</v>
      </c>
      <c r="G9710" s="14" t="s">
        <v>82</v>
      </c>
      <c r="H9710" s="14" t="s">
        <v>22</v>
      </c>
      <c r="I9710" s="14" t="s">
        <v>5632</v>
      </c>
      <c r="J9710" s="14" t="s">
        <v>27</v>
      </c>
      <c r="K9710" s="14" t="s">
        <v>28</v>
      </c>
      <c r="L9710" s="14" t="s">
        <v>43</v>
      </c>
      <c r="M9710" s="9" t="s">
        <v>169</v>
      </c>
      <c r="N9710" s="9" t="s">
        <v>5633</v>
      </c>
      <c r="O9710" s="14" t="s">
        <v>32</v>
      </c>
      <c r="P9710" s="14" t="s">
        <v>22</v>
      </c>
      <c r="Q9710" s="14" t="s">
        <v>48404</v>
      </c>
      <c r="R9710" s="14" t="s">
        <v>168</v>
      </c>
      <c r="S9710" s="9" t="s">
        <v>48405</v>
      </c>
      <c r="T9710" s="9" t="s">
        <v>5668</v>
      </c>
    </row>
    <row r="9711" customHeight="1" spans="1:20">
      <c r="A9711" s="10">
        <v>45223</v>
      </c>
      <c r="B9711" s="15" t="s">
        <v>48406</v>
      </c>
      <c r="C9711" s="15" t="s">
        <v>6506</v>
      </c>
      <c r="D9711" s="16" t="s">
        <v>22</v>
      </c>
      <c r="E9711" s="15" t="s">
        <v>48407</v>
      </c>
      <c r="F9711" s="15" t="s">
        <v>15475</v>
      </c>
      <c r="G9711" s="16" t="s">
        <v>41</v>
      </c>
      <c r="H9711" s="16" t="s">
        <v>22</v>
      </c>
      <c r="I9711" s="16" t="s">
        <v>490</v>
      </c>
      <c r="J9711" s="16" t="s">
        <v>27</v>
      </c>
      <c r="K9711" s="16" t="s">
        <v>28</v>
      </c>
      <c r="L9711" s="16" t="s">
        <v>43</v>
      </c>
      <c r="M9711" s="15" t="s">
        <v>44</v>
      </c>
      <c r="N9711" s="15" t="s">
        <v>208</v>
      </c>
      <c r="O9711" s="16" t="s">
        <v>32</v>
      </c>
      <c r="P9711" s="16" t="s">
        <v>22</v>
      </c>
      <c r="Q9711" s="16" t="s">
        <v>48408</v>
      </c>
      <c r="R9711" s="16" t="s">
        <v>46</v>
      </c>
      <c r="S9711" s="15" t="s">
        <v>48409</v>
      </c>
      <c r="T9711" s="15" t="s">
        <v>22</v>
      </c>
    </row>
    <row r="9712" customHeight="1" spans="1:20">
      <c r="A9712" s="10">
        <v>45225</v>
      </c>
      <c r="B9712" s="9" t="s">
        <v>48410</v>
      </c>
      <c r="C9712" s="9" t="s">
        <v>783</v>
      </c>
      <c r="D9712" s="14" t="s">
        <v>22</v>
      </c>
      <c r="E9712" s="9" t="s">
        <v>48411</v>
      </c>
      <c r="F9712" s="9" t="s">
        <v>48412</v>
      </c>
      <c r="G9712" s="14" t="s">
        <v>62</v>
      </c>
      <c r="H9712" s="14" t="s">
        <v>96</v>
      </c>
      <c r="I9712" s="14" t="s">
        <v>162</v>
      </c>
      <c r="J9712" s="14" t="s">
        <v>27</v>
      </c>
      <c r="K9712" s="14" t="s">
        <v>76</v>
      </c>
      <c r="L9712" s="14" t="s">
        <v>43</v>
      </c>
      <c r="M9712" s="9" t="s">
        <v>44</v>
      </c>
      <c r="N9712" s="9" t="s">
        <v>743</v>
      </c>
      <c r="O9712" s="14" t="s">
        <v>32</v>
      </c>
      <c r="P9712" s="14" t="s">
        <v>22</v>
      </c>
      <c r="Q9712" s="14" t="s">
        <v>48413</v>
      </c>
      <c r="R9712" s="14" t="s">
        <v>46</v>
      </c>
      <c r="S9712" s="9" t="s">
        <v>48414</v>
      </c>
      <c r="T9712" s="9" t="s">
        <v>48415</v>
      </c>
    </row>
    <row r="9713" customHeight="1" spans="1:20">
      <c r="A9713" s="10">
        <v>45223</v>
      </c>
      <c r="B9713" s="15" t="s">
        <v>48416</v>
      </c>
      <c r="C9713" s="15" t="s">
        <v>6302</v>
      </c>
      <c r="D9713" s="16" t="s">
        <v>22</v>
      </c>
      <c r="E9713" s="15" t="s">
        <v>46881</v>
      </c>
      <c r="F9713" s="15" t="s">
        <v>46882</v>
      </c>
      <c r="G9713" s="16" t="s">
        <v>53</v>
      </c>
      <c r="H9713" s="16" t="s">
        <v>22</v>
      </c>
      <c r="I9713" s="16" t="s">
        <v>337</v>
      </c>
      <c r="J9713" s="16" t="s">
        <v>27</v>
      </c>
      <c r="K9713" s="16" t="s">
        <v>28</v>
      </c>
      <c r="L9713" s="16" t="s">
        <v>43</v>
      </c>
      <c r="M9713" s="15" t="s">
        <v>30</v>
      </c>
      <c r="N9713" s="15" t="s">
        <v>31</v>
      </c>
      <c r="O9713" s="16" t="s">
        <v>32</v>
      </c>
      <c r="P9713" s="16" t="s">
        <v>22</v>
      </c>
      <c r="Q9713" s="16" t="s">
        <v>48417</v>
      </c>
      <c r="R9713" s="16" t="s">
        <v>46</v>
      </c>
      <c r="S9713" s="15" t="s">
        <v>48418</v>
      </c>
      <c r="T9713" s="15" t="s">
        <v>48419</v>
      </c>
    </row>
    <row r="9714" customHeight="1" spans="1:20">
      <c r="A9714" s="10">
        <v>45225</v>
      </c>
      <c r="B9714" s="9" t="s">
        <v>48420</v>
      </c>
      <c r="C9714" s="9" t="s">
        <v>6506</v>
      </c>
      <c r="D9714" s="14" t="s">
        <v>22</v>
      </c>
      <c r="E9714" s="9" t="s">
        <v>48421</v>
      </c>
      <c r="F9714" s="9" t="s">
        <v>48422</v>
      </c>
      <c r="G9714" s="14" t="s">
        <v>130</v>
      </c>
      <c r="H9714" s="14" t="s">
        <v>22</v>
      </c>
      <c r="I9714" s="14" t="s">
        <v>3098</v>
      </c>
      <c r="J9714" s="14" t="s">
        <v>27</v>
      </c>
      <c r="K9714" s="14" t="s">
        <v>28</v>
      </c>
      <c r="L9714" s="14" t="s">
        <v>43</v>
      </c>
      <c r="M9714" s="9" t="s">
        <v>30</v>
      </c>
      <c r="N9714" s="9" t="s">
        <v>208</v>
      </c>
      <c r="O9714" s="14" t="s">
        <v>32</v>
      </c>
      <c r="P9714" s="14" t="s">
        <v>22</v>
      </c>
      <c r="Q9714" s="14" t="s">
        <v>48423</v>
      </c>
      <c r="R9714" s="14" t="s">
        <v>46</v>
      </c>
      <c r="S9714" s="9" t="s">
        <v>48424</v>
      </c>
      <c r="T9714" s="9" t="s">
        <v>22</v>
      </c>
    </row>
    <row r="9715" customHeight="1" spans="1:20">
      <c r="A9715" s="10">
        <v>45225</v>
      </c>
      <c r="B9715" s="9" t="s">
        <v>48425</v>
      </c>
      <c r="C9715" s="9" t="s">
        <v>16210</v>
      </c>
      <c r="D9715" s="14" t="s">
        <v>22</v>
      </c>
      <c r="E9715" s="9" t="s">
        <v>48426</v>
      </c>
      <c r="F9715" s="9" t="s">
        <v>48427</v>
      </c>
      <c r="G9715" s="14" t="s">
        <v>53</v>
      </c>
      <c r="H9715" s="14" t="s">
        <v>22</v>
      </c>
      <c r="I9715" s="14" t="s">
        <v>259</v>
      </c>
      <c r="J9715" s="14" t="s">
        <v>27</v>
      </c>
      <c r="K9715" s="14" t="s">
        <v>28</v>
      </c>
      <c r="L9715" s="14" t="s">
        <v>43</v>
      </c>
      <c r="M9715" s="9" t="s">
        <v>30</v>
      </c>
      <c r="N9715" s="9" t="s">
        <v>31</v>
      </c>
      <c r="O9715" s="14" t="s">
        <v>32</v>
      </c>
      <c r="P9715" s="14" t="s">
        <v>22</v>
      </c>
      <c r="Q9715" s="14" t="s">
        <v>48428</v>
      </c>
      <c r="R9715" s="14" t="s">
        <v>46</v>
      </c>
      <c r="S9715" s="9" t="s">
        <v>48429</v>
      </c>
      <c r="T9715" s="9" t="s">
        <v>48430</v>
      </c>
    </row>
    <row r="9716" customHeight="1" spans="1:20">
      <c r="A9716" s="10">
        <v>45223</v>
      </c>
      <c r="B9716" s="15" t="s">
        <v>48431</v>
      </c>
      <c r="C9716" s="15" t="s">
        <v>6302</v>
      </c>
      <c r="D9716" s="16" t="s">
        <v>22</v>
      </c>
      <c r="E9716" s="15" t="s">
        <v>48432</v>
      </c>
      <c r="F9716" s="15" t="s">
        <v>48433</v>
      </c>
      <c r="G9716" s="16" t="s">
        <v>41</v>
      </c>
      <c r="H9716" s="16" t="s">
        <v>22</v>
      </c>
      <c r="I9716" s="16" t="s">
        <v>26</v>
      </c>
      <c r="J9716" s="16" t="s">
        <v>27</v>
      </c>
      <c r="K9716" s="16" t="s">
        <v>76</v>
      </c>
      <c r="L9716" s="16" t="s">
        <v>29</v>
      </c>
      <c r="M9716" s="15" t="s">
        <v>30</v>
      </c>
      <c r="N9716" s="15" t="s">
        <v>31</v>
      </c>
      <c r="O9716" s="16" t="s">
        <v>32</v>
      </c>
      <c r="P9716" s="16" t="s">
        <v>22</v>
      </c>
      <c r="Q9716" s="16" t="s">
        <v>48434</v>
      </c>
      <c r="R9716" s="16" t="s">
        <v>34</v>
      </c>
      <c r="S9716" s="15" t="s">
        <v>48435</v>
      </c>
      <c r="T9716" s="15" t="s">
        <v>48436</v>
      </c>
    </row>
    <row r="9717" customHeight="1" spans="1:20">
      <c r="A9717" s="10">
        <v>45224</v>
      </c>
      <c r="B9717" s="9" t="s">
        <v>48437</v>
      </c>
      <c r="C9717" s="9" t="s">
        <v>5629</v>
      </c>
      <c r="D9717" s="14" t="s">
        <v>22</v>
      </c>
      <c r="E9717" s="9" t="s">
        <v>48438</v>
      </c>
      <c r="F9717" s="9" t="s">
        <v>48439</v>
      </c>
      <c r="G9717" s="14" t="s">
        <v>82</v>
      </c>
      <c r="H9717" s="14" t="s">
        <v>110</v>
      </c>
      <c r="I9717" s="14" t="s">
        <v>5632</v>
      </c>
      <c r="J9717" s="14" t="s">
        <v>27</v>
      </c>
      <c r="K9717" s="14" t="s">
        <v>28</v>
      </c>
      <c r="L9717" s="14" t="s">
        <v>43</v>
      </c>
      <c r="M9717" s="9" t="s">
        <v>169</v>
      </c>
      <c r="N9717" s="9" t="s">
        <v>5633</v>
      </c>
      <c r="O9717" s="14" t="s">
        <v>32</v>
      </c>
      <c r="P9717" s="14" t="s">
        <v>22</v>
      </c>
      <c r="Q9717" s="14" t="s">
        <v>48440</v>
      </c>
      <c r="R9717" s="14" t="s">
        <v>168</v>
      </c>
      <c r="S9717" s="9" t="s">
        <v>48441</v>
      </c>
      <c r="T9717" s="9" t="s">
        <v>5649</v>
      </c>
    </row>
    <row r="9718" customHeight="1" spans="1:20">
      <c r="A9718" s="10">
        <v>45225</v>
      </c>
      <c r="B9718" s="9" t="s">
        <v>48442</v>
      </c>
      <c r="C9718" s="9" t="s">
        <v>6302</v>
      </c>
      <c r="D9718" s="14" t="s">
        <v>22</v>
      </c>
      <c r="E9718" s="9" t="s">
        <v>48443</v>
      </c>
      <c r="F9718" s="9" t="s">
        <v>48444</v>
      </c>
      <c r="G9718" s="14" t="s">
        <v>41</v>
      </c>
      <c r="H9718" s="14" t="s">
        <v>22</v>
      </c>
      <c r="I9718" s="14" t="s">
        <v>26</v>
      </c>
      <c r="J9718" s="14" t="s">
        <v>27</v>
      </c>
      <c r="K9718" s="14" t="s">
        <v>76</v>
      </c>
      <c r="L9718" s="14" t="s">
        <v>29</v>
      </c>
      <c r="M9718" s="9" t="s">
        <v>30</v>
      </c>
      <c r="N9718" s="9" t="s">
        <v>31</v>
      </c>
      <c r="O9718" s="14" t="s">
        <v>32</v>
      </c>
      <c r="P9718" s="14" t="s">
        <v>22</v>
      </c>
      <c r="Q9718" s="14" t="s">
        <v>48445</v>
      </c>
      <c r="R9718" s="14" t="s">
        <v>34</v>
      </c>
      <c r="S9718" s="9" t="s">
        <v>48446</v>
      </c>
      <c r="T9718" s="9" t="s">
        <v>48447</v>
      </c>
    </row>
    <row r="9719" customHeight="1" spans="1:20">
      <c r="A9719" s="10">
        <v>45224</v>
      </c>
      <c r="B9719" s="9" t="s">
        <v>48448</v>
      </c>
      <c r="C9719" s="9" t="s">
        <v>6302</v>
      </c>
      <c r="D9719" s="14" t="s">
        <v>22</v>
      </c>
      <c r="E9719" s="9" t="s">
        <v>48323</v>
      </c>
      <c r="F9719" s="9" t="s">
        <v>48324</v>
      </c>
      <c r="G9719" s="14" t="s">
        <v>41</v>
      </c>
      <c r="H9719" s="14" t="s">
        <v>22</v>
      </c>
      <c r="I9719" s="14" t="s">
        <v>26</v>
      </c>
      <c r="J9719" s="14" t="s">
        <v>27</v>
      </c>
      <c r="K9719" s="14" t="s">
        <v>76</v>
      </c>
      <c r="L9719" s="14" t="s">
        <v>29</v>
      </c>
      <c r="M9719" s="9" t="s">
        <v>30</v>
      </c>
      <c r="N9719" s="9" t="s">
        <v>31</v>
      </c>
      <c r="O9719" s="14" t="s">
        <v>32</v>
      </c>
      <c r="P9719" s="14" t="s">
        <v>22</v>
      </c>
      <c r="Q9719" s="14" t="s">
        <v>48449</v>
      </c>
      <c r="R9719" s="14" t="s">
        <v>34</v>
      </c>
      <c r="S9719" s="9" t="s">
        <v>48450</v>
      </c>
      <c r="T9719" s="9" t="s">
        <v>48451</v>
      </c>
    </row>
    <row r="9720" customHeight="1" spans="1:20">
      <c r="A9720" s="10">
        <v>45223</v>
      </c>
      <c r="B9720" s="15" t="s">
        <v>48452</v>
      </c>
      <c r="C9720" s="15" t="s">
        <v>6506</v>
      </c>
      <c r="D9720" s="16" t="s">
        <v>22</v>
      </c>
      <c r="E9720" s="15" t="s">
        <v>48453</v>
      </c>
      <c r="F9720" s="15" t="s">
        <v>48454</v>
      </c>
      <c r="G9720" s="16" t="s">
        <v>25</v>
      </c>
      <c r="H9720" s="16" t="s">
        <v>22</v>
      </c>
      <c r="I9720" s="16" t="s">
        <v>490</v>
      </c>
      <c r="J9720" s="16" t="s">
        <v>27</v>
      </c>
      <c r="K9720" s="16" t="s">
        <v>28</v>
      </c>
      <c r="L9720" s="16" t="s">
        <v>43</v>
      </c>
      <c r="M9720" s="15" t="s">
        <v>30</v>
      </c>
      <c r="N9720" s="15" t="s">
        <v>208</v>
      </c>
      <c r="O9720" s="16" t="s">
        <v>32</v>
      </c>
      <c r="P9720" s="16" t="s">
        <v>22</v>
      </c>
      <c r="Q9720" s="16" t="s">
        <v>48455</v>
      </c>
      <c r="R9720" s="16" t="s">
        <v>46</v>
      </c>
      <c r="S9720" s="15" t="s">
        <v>48456</v>
      </c>
      <c r="T9720" s="15" t="s">
        <v>22</v>
      </c>
    </row>
    <row r="9721" customHeight="1" spans="1:20">
      <c r="A9721" s="10">
        <v>45224</v>
      </c>
      <c r="B9721" s="9" t="s">
        <v>48457</v>
      </c>
      <c r="C9721" s="9" t="s">
        <v>6506</v>
      </c>
      <c r="D9721" s="14" t="s">
        <v>22</v>
      </c>
      <c r="E9721" s="9" t="s">
        <v>48458</v>
      </c>
      <c r="F9721" s="9" t="s">
        <v>17827</v>
      </c>
      <c r="G9721" s="14" t="s">
        <v>69</v>
      </c>
      <c r="H9721" s="14" t="s">
        <v>22</v>
      </c>
      <c r="I9721" s="14" t="s">
        <v>490</v>
      </c>
      <c r="J9721" s="14" t="s">
        <v>27</v>
      </c>
      <c r="K9721" s="14" t="s">
        <v>28</v>
      </c>
      <c r="L9721" s="14" t="s">
        <v>43</v>
      </c>
      <c r="M9721" s="9" t="s">
        <v>30</v>
      </c>
      <c r="N9721" s="9" t="s">
        <v>208</v>
      </c>
      <c r="O9721" s="14" t="s">
        <v>32</v>
      </c>
      <c r="P9721" s="14" t="s">
        <v>22</v>
      </c>
      <c r="Q9721" s="14" t="s">
        <v>48459</v>
      </c>
      <c r="R9721" s="14" t="s">
        <v>46</v>
      </c>
      <c r="S9721" s="9" t="s">
        <v>48460</v>
      </c>
      <c r="T9721" s="9" t="s">
        <v>22</v>
      </c>
    </row>
    <row r="9722" customHeight="1" spans="1:20">
      <c r="A9722" s="10">
        <v>45224</v>
      </c>
      <c r="B9722" s="9" t="s">
        <v>48461</v>
      </c>
      <c r="C9722" s="9" t="s">
        <v>6302</v>
      </c>
      <c r="D9722" s="14" t="s">
        <v>22</v>
      </c>
      <c r="E9722" s="9" t="s">
        <v>48462</v>
      </c>
      <c r="F9722" s="9" t="s">
        <v>48463</v>
      </c>
      <c r="G9722" s="14" t="s">
        <v>130</v>
      </c>
      <c r="H9722" s="14" t="s">
        <v>22</v>
      </c>
      <c r="I9722" s="14" t="s">
        <v>26</v>
      </c>
      <c r="J9722" s="14" t="s">
        <v>27</v>
      </c>
      <c r="K9722" s="14" t="s">
        <v>76</v>
      </c>
      <c r="L9722" s="14" t="s">
        <v>29</v>
      </c>
      <c r="M9722" s="9" t="s">
        <v>30</v>
      </c>
      <c r="N9722" s="9" t="s">
        <v>31</v>
      </c>
      <c r="O9722" s="14" t="s">
        <v>32</v>
      </c>
      <c r="P9722" s="14" t="s">
        <v>22</v>
      </c>
      <c r="Q9722" s="14" t="s">
        <v>48464</v>
      </c>
      <c r="R9722" s="14" t="s">
        <v>34</v>
      </c>
      <c r="S9722" s="9" t="s">
        <v>48465</v>
      </c>
      <c r="T9722" s="9" t="s">
        <v>48466</v>
      </c>
    </row>
    <row r="9723" customHeight="1" spans="1:20">
      <c r="A9723" s="10">
        <v>45224</v>
      </c>
      <c r="B9723" s="9" t="s">
        <v>48467</v>
      </c>
      <c r="C9723" s="9" t="s">
        <v>6506</v>
      </c>
      <c r="D9723" s="14" t="s">
        <v>22</v>
      </c>
      <c r="E9723" s="9" t="s">
        <v>48468</v>
      </c>
      <c r="F9723" s="9" t="s">
        <v>48469</v>
      </c>
      <c r="G9723" s="14" t="s">
        <v>69</v>
      </c>
      <c r="H9723" s="14" t="s">
        <v>22</v>
      </c>
      <c r="I9723" s="14" t="s">
        <v>490</v>
      </c>
      <c r="J9723" s="14" t="s">
        <v>27</v>
      </c>
      <c r="K9723" s="14" t="s">
        <v>28</v>
      </c>
      <c r="L9723" s="14" t="s">
        <v>43</v>
      </c>
      <c r="M9723" s="9" t="s">
        <v>30</v>
      </c>
      <c r="N9723" s="9" t="s">
        <v>208</v>
      </c>
      <c r="O9723" s="14" t="s">
        <v>32</v>
      </c>
      <c r="P9723" s="14" t="s">
        <v>22</v>
      </c>
      <c r="Q9723" s="14" t="s">
        <v>48470</v>
      </c>
      <c r="R9723" s="14" t="s">
        <v>46</v>
      </c>
      <c r="S9723" s="9" t="s">
        <v>48471</v>
      </c>
      <c r="T9723" s="9" t="s">
        <v>22</v>
      </c>
    </row>
    <row r="9724" customHeight="1" spans="1:20">
      <c r="A9724" s="10">
        <v>45224</v>
      </c>
      <c r="B9724" s="9" t="s">
        <v>48472</v>
      </c>
      <c r="C9724" s="9" t="s">
        <v>5629</v>
      </c>
      <c r="D9724" s="14" t="s">
        <v>22</v>
      </c>
      <c r="E9724" s="9" t="s">
        <v>23755</v>
      </c>
      <c r="F9724" s="9" t="s">
        <v>23756</v>
      </c>
      <c r="G9724" s="14" t="s">
        <v>82</v>
      </c>
      <c r="H9724" s="14" t="s">
        <v>110</v>
      </c>
      <c r="I9724" s="14" t="s">
        <v>5632</v>
      </c>
      <c r="J9724" s="14" t="s">
        <v>27</v>
      </c>
      <c r="K9724" s="14" t="s">
        <v>28</v>
      </c>
      <c r="L9724" s="14" t="s">
        <v>43</v>
      </c>
      <c r="M9724" s="9" t="s">
        <v>169</v>
      </c>
      <c r="N9724" s="9" t="s">
        <v>5633</v>
      </c>
      <c r="O9724" s="14" t="s">
        <v>32</v>
      </c>
      <c r="P9724" s="14" t="s">
        <v>22</v>
      </c>
      <c r="Q9724" s="14" t="s">
        <v>48473</v>
      </c>
      <c r="R9724" s="14" t="s">
        <v>168</v>
      </c>
      <c r="S9724" s="9" t="s">
        <v>48474</v>
      </c>
      <c r="T9724" s="9" t="s">
        <v>5649</v>
      </c>
    </row>
    <row r="9725" customHeight="1" spans="1:20">
      <c r="A9725" s="10">
        <v>45225</v>
      </c>
      <c r="B9725" s="9" t="s">
        <v>48475</v>
      </c>
      <c r="C9725" s="9" t="s">
        <v>1023</v>
      </c>
      <c r="D9725" s="14" t="s">
        <v>22</v>
      </c>
      <c r="E9725" s="9" t="s">
        <v>48476</v>
      </c>
      <c r="F9725" s="9" t="s">
        <v>48477</v>
      </c>
      <c r="G9725" s="14" t="s">
        <v>62</v>
      </c>
      <c r="H9725" s="14" t="s">
        <v>110</v>
      </c>
      <c r="I9725" s="14" t="s">
        <v>293</v>
      </c>
      <c r="J9725" s="14" t="s">
        <v>27</v>
      </c>
      <c r="K9725" s="14" t="s">
        <v>28</v>
      </c>
      <c r="L9725" s="14" t="s">
        <v>43</v>
      </c>
      <c r="M9725" s="9" t="s">
        <v>44</v>
      </c>
      <c r="N9725" s="9" t="s">
        <v>31</v>
      </c>
      <c r="O9725" s="14" t="s">
        <v>32</v>
      </c>
      <c r="P9725" s="14" t="s">
        <v>22</v>
      </c>
      <c r="Q9725" s="14" t="s">
        <v>48478</v>
      </c>
      <c r="R9725" s="14" t="s">
        <v>46</v>
      </c>
      <c r="S9725" s="9" t="s">
        <v>48479</v>
      </c>
      <c r="T9725" s="9" t="s">
        <v>48480</v>
      </c>
    </row>
    <row r="9726" customHeight="1" spans="1:20">
      <c r="A9726" s="10">
        <v>45225</v>
      </c>
      <c r="B9726" s="9" t="s">
        <v>48481</v>
      </c>
      <c r="C9726" s="9" t="s">
        <v>79</v>
      </c>
      <c r="D9726" s="14" t="s">
        <v>22</v>
      </c>
      <c r="E9726" s="9" t="s">
        <v>48482</v>
      </c>
      <c r="F9726" s="9" t="s">
        <v>48483</v>
      </c>
      <c r="G9726" s="14" t="s">
        <v>62</v>
      </c>
      <c r="H9726" s="14" t="s">
        <v>22</v>
      </c>
      <c r="I9726" s="14" t="s">
        <v>576</v>
      </c>
      <c r="J9726" s="14" t="s">
        <v>27</v>
      </c>
      <c r="K9726" s="14" t="s">
        <v>195</v>
      </c>
      <c r="L9726" s="14" t="s">
        <v>43</v>
      </c>
      <c r="M9726" s="9" t="s">
        <v>30</v>
      </c>
      <c r="N9726" s="9" t="s">
        <v>31</v>
      </c>
      <c r="O9726" s="14" t="s">
        <v>32</v>
      </c>
      <c r="P9726" s="14" t="s">
        <v>22</v>
      </c>
      <c r="Q9726" s="14" t="s">
        <v>48484</v>
      </c>
      <c r="R9726" s="14" t="s">
        <v>46</v>
      </c>
      <c r="S9726" s="9" t="s">
        <v>48485</v>
      </c>
      <c r="T9726" s="9" t="s">
        <v>48486</v>
      </c>
    </row>
    <row r="9727" customHeight="1" spans="1:20">
      <c r="A9727" s="10">
        <v>45224</v>
      </c>
      <c r="B9727" s="9" t="s">
        <v>48487</v>
      </c>
      <c r="C9727" s="9" t="s">
        <v>783</v>
      </c>
      <c r="D9727" s="14" t="s">
        <v>22</v>
      </c>
      <c r="E9727" s="9" t="s">
        <v>29264</v>
      </c>
      <c r="F9727" s="9" t="s">
        <v>29265</v>
      </c>
      <c r="G9727" s="14" t="s">
        <v>82</v>
      </c>
      <c r="H9727" s="14" t="s">
        <v>22</v>
      </c>
      <c r="I9727" s="14" t="s">
        <v>1181</v>
      </c>
      <c r="J9727" s="14" t="s">
        <v>27</v>
      </c>
      <c r="K9727" s="14" t="s">
        <v>28</v>
      </c>
      <c r="L9727" s="14" t="s">
        <v>43</v>
      </c>
      <c r="M9727" s="9" t="s">
        <v>30</v>
      </c>
      <c r="N9727" s="9" t="s">
        <v>743</v>
      </c>
      <c r="O9727" s="14" t="s">
        <v>32</v>
      </c>
      <c r="P9727" s="14" t="s">
        <v>22</v>
      </c>
      <c r="Q9727" s="14" t="s">
        <v>48488</v>
      </c>
      <c r="R9727" s="14" t="s">
        <v>46</v>
      </c>
      <c r="S9727" s="9" t="s">
        <v>48489</v>
      </c>
      <c r="T9727" s="9" t="s">
        <v>48490</v>
      </c>
    </row>
    <row r="9728" customHeight="1" spans="1:20">
      <c r="A9728" s="10">
        <v>45222</v>
      </c>
      <c r="B9728" s="9" t="s">
        <v>48491</v>
      </c>
      <c r="C9728" s="9" t="s">
        <v>8250</v>
      </c>
      <c r="D9728" s="14" t="s">
        <v>22</v>
      </c>
      <c r="E9728" s="9" t="s">
        <v>48492</v>
      </c>
      <c r="F9728" s="9" t="s">
        <v>48493</v>
      </c>
      <c r="G9728" s="14" t="s">
        <v>82</v>
      </c>
      <c r="H9728" s="14" t="s">
        <v>22</v>
      </c>
      <c r="I9728" s="14" t="s">
        <v>2203</v>
      </c>
      <c r="J9728" s="14" t="s">
        <v>27</v>
      </c>
      <c r="K9728" s="14" t="s">
        <v>28</v>
      </c>
      <c r="L9728" s="14" t="s">
        <v>43</v>
      </c>
      <c r="M9728" s="9" t="s">
        <v>30</v>
      </c>
      <c r="N9728" s="9" t="s">
        <v>31</v>
      </c>
      <c r="O9728" s="14" t="s">
        <v>32</v>
      </c>
      <c r="P9728" s="14" t="s">
        <v>22</v>
      </c>
      <c r="Q9728" s="14" t="s">
        <v>48494</v>
      </c>
      <c r="R9728" s="14" t="s">
        <v>46</v>
      </c>
      <c r="S9728" s="9" t="s">
        <v>48495</v>
      </c>
      <c r="T9728" s="9" t="s">
        <v>48496</v>
      </c>
    </row>
    <row r="9729" customHeight="1" spans="1:20">
      <c r="A9729" s="10">
        <v>45224</v>
      </c>
      <c r="B9729" s="9" t="s">
        <v>48497</v>
      </c>
      <c r="C9729" s="9" t="s">
        <v>5663</v>
      </c>
      <c r="D9729" s="14" t="s">
        <v>22</v>
      </c>
      <c r="E9729" s="9" t="s">
        <v>48498</v>
      </c>
      <c r="F9729" s="9" t="s">
        <v>48499</v>
      </c>
      <c r="G9729" s="14" t="s">
        <v>82</v>
      </c>
      <c r="H9729" s="14" t="s">
        <v>137</v>
      </c>
      <c r="I9729" s="14" t="s">
        <v>168</v>
      </c>
      <c r="J9729" s="14" t="s">
        <v>27</v>
      </c>
      <c r="K9729" s="14" t="s">
        <v>28</v>
      </c>
      <c r="L9729" s="14" t="s">
        <v>43</v>
      </c>
      <c r="M9729" s="9" t="s">
        <v>169</v>
      </c>
      <c r="N9729" s="9" t="s">
        <v>5633</v>
      </c>
      <c r="O9729" s="14" t="s">
        <v>32</v>
      </c>
      <c r="P9729" s="14" t="s">
        <v>22</v>
      </c>
      <c r="Q9729" s="14" t="s">
        <v>48500</v>
      </c>
      <c r="R9729" s="14" t="s">
        <v>46</v>
      </c>
      <c r="S9729" s="9" t="s">
        <v>48501</v>
      </c>
      <c r="T9729" s="9" t="s">
        <v>5661</v>
      </c>
    </row>
    <row r="9730" customHeight="1" spans="1:20">
      <c r="A9730" s="10">
        <v>45225</v>
      </c>
      <c r="B9730" s="9" t="s">
        <v>48502</v>
      </c>
      <c r="C9730" s="9" t="s">
        <v>5318</v>
      </c>
      <c r="D9730" s="14" t="s">
        <v>22</v>
      </c>
      <c r="E9730" s="9" t="s">
        <v>48503</v>
      </c>
      <c r="F9730" s="9" t="s">
        <v>48504</v>
      </c>
      <c r="G9730" s="14" t="s">
        <v>82</v>
      </c>
      <c r="H9730" s="14" t="s">
        <v>96</v>
      </c>
      <c r="I9730" s="14" t="s">
        <v>70</v>
      </c>
      <c r="J9730" s="14" t="s">
        <v>27</v>
      </c>
      <c r="K9730" s="14" t="s">
        <v>28</v>
      </c>
      <c r="L9730" s="14" t="s">
        <v>43</v>
      </c>
      <c r="M9730" s="9" t="s">
        <v>6026</v>
      </c>
      <c r="N9730" s="9" t="s">
        <v>31</v>
      </c>
      <c r="O9730" s="14" t="s">
        <v>32</v>
      </c>
      <c r="P9730" s="14" t="s">
        <v>22</v>
      </c>
      <c r="Q9730" s="14" t="s">
        <v>48505</v>
      </c>
      <c r="R9730" s="14" t="s">
        <v>46</v>
      </c>
      <c r="S9730" s="9" t="s">
        <v>48506</v>
      </c>
      <c r="T9730" s="9" t="s">
        <v>48507</v>
      </c>
    </row>
    <row r="9731" customHeight="1" spans="1:20">
      <c r="A9731" s="10">
        <v>45223</v>
      </c>
      <c r="B9731" s="15" t="s">
        <v>48508</v>
      </c>
      <c r="C9731" s="15" t="s">
        <v>6506</v>
      </c>
      <c r="D9731" s="16" t="s">
        <v>22</v>
      </c>
      <c r="E9731" s="15" t="s">
        <v>48509</v>
      </c>
      <c r="F9731" s="15" t="s">
        <v>48510</v>
      </c>
      <c r="G9731" s="16" t="s">
        <v>130</v>
      </c>
      <c r="H9731" s="16" t="s">
        <v>22</v>
      </c>
      <c r="I9731" s="16" t="s">
        <v>97</v>
      </c>
      <c r="J9731" s="16" t="s">
        <v>27</v>
      </c>
      <c r="K9731" s="16" t="s">
        <v>28</v>
      </c>
      <c r="L9731" s="16" t="s">
        <v>43</v>
      </c>
      <c r="M9731" s="15" t="s">
        <v>30</v>
      </c>
      <c r="N9731" s="15" t="s">
        <v>208</v>
      </c>
      <c r="O9731" s="16" t="s">
        <v>32</v>
      </c>
      <c r="P9731" s="16" t="s">
        <v>22</v>
      </c>
      <c r="Q9731" s="16" t="s">
        <v>48511</v>
      </c>
      <c r="R9731" s="16" t="s">
        <v>46</v>
      </c>
      <c r="S9731" s="15" t="s">
        <v>48512</v>
      </c>
      <c r="T9731" s="15" t="s">
        <v>22</v>
      </c>
    </row>
    <row r="9732" customHeight="1" spans="1:20">
      <c r="A9732" s="10">
        <v>45224</v>
      </c>
      <c r="B9732" s="9" t="s">
        <v>48513</v>
      </c>
      <c r="C9732" s="9" t="s">
        <v>5629</v>
      </c>
      <c r="D9732" s="14" t="s">
        <v>22</v>
      </c>
      <c r="E9732" s="9" t="s">
        <v>48514</v>
      </c>
      <c r="F9732" s="9" t="s">
        <v>48515</v>
      </c>
      <c r="G9732" s="14" t="s">
        <v>82</v>
      </c>
      <c r="H9732" s="14" t="s">
        <v>110</v>
      </c>
      <c r="I9732" s="14" t="s">
        <v>5632</v>
      </c>
      <c r="J9732" s="14" t="s">
        <v>27</v>
      </c>
      <c r="K9732" s="14" t="s">
        <v>28</v>
      </c>
      <c r="L9732" s="14" t="s">
        <v>43</v>
      </c>
      <c r="M9732" s="9" t="s">
        <v>169</v>
      </c>
      <c r="N9732" s="9" t="s">
        <v>5633</v>
      </c>
      <c r="O9732" s="14" t="s">
        <v>32</v>
      </c>
      <c r="P9732" s="14" t="s">
        <v>22</v>
      </c>
      <c r="Q9732" s="14" t="s">
        <v>48516</v>
      </c>
      <c r="R9732" s="14" t="s">
        <v>168</v>
      </c>
      <c r="S9732" s="9" t="s">
        <v>48517</v>
      </c>
      <c r="T9732" s="9" t="s">
        <v>5723</v>
      </c>
    </row>
    <row r="9733" customHeight="1" spans="1:20">
      <c r="A9733" s="10">
        <v>45225</v>
      </c>
      <c r="B9733" s="9" t="s">
        <v>48518</v>
      </c>
      <c r="C9733" s="9" t="s">
        <v>6506</v>
      </c>
      <c r="D9733" s="14" t="s">
        <v>22</v>
      </c>
      <c r="E9733" s="9" t="s">
        <v>48519</v>
      </c>
      <c r="F9733" s="9" t="s">
        <v>48520</v>
      </c>
      <c r="G9733" s="14" t="s">
        <v>69</v>
      </c>
      <c r="H9733" s="14" t="s">
        <v>22</v>
      </c>
      <c r="I9733" s="14" t="s">
        <v>315</v>
      </c>
      <c r="J9733" s="14" t="s">
        <v>27</v>
      </c>
      <c r="K9733" s="14" t="s">
        <v>76</v>
      </c>
      <c r="L9733" s="14" t="s">
        <v>43</v>
      </c>
      <c r="M9733" s="9" t="s">
        <v>44</v>
      </c>
      <c r="N9733" s="9" t="s">
        <v>208</v>
      </c>
      <c r="O9733" s="14" t="s">
        <v>32</v>
      </c>
      <c r="P9733" s="14" t="s">
        <v>22</v>
      </c>
      <c r="Q9733" s="14" t="s">
        <v>48521</v>
      </c>
      <c r="R9733" s="14" t="s">
        <v>46</v>
      </c>
      <c r="S9733" s="9" t="s">
        <v>48522</v>
      </c>
      <c r="T9733" s="9" t="s">
        <v>22</v>
      </c>
    </row>
    <row r="9734" customHeight="1" spans="1:20">
      <c r="A9734" s="10">
        <v>45224</v>
      </c>
      <c r="B9734" s="9" t="s">
        <v>48523</v>
      </c>
      <c r="C9734" s="9" t="s">
        <v>5629</v>
      </c>
      <c r="D9734" s="14" t="s">
        <v>22</v>
      </c>
      <c r="E9734" s="9" t="s">
        <v>48524</v>
      </c>
      <c r="F9734" s="9" t="s">
        <v>48525</v>
      </c>
      <c r="G9734" s="14" t="s">
        <v>82</v>
      </c>
      <c r="H9734" s="14" t="s">
        <v>1452</v>
      </c>
      <c r="I9734" s="14" t="s">
        <v>5632</v>
      </c>
      <c r="J9734" s="14" t="s">
        <v>27</v>
      </c>
      <c r="K9734" s="14" t="s">
        <v>28</v>
      </c>
      <c r="L9734" s="14" t="s">
        <v>43</v>
      </c>
      <c r="M9734" s="9" t="s">
        <v>169</v>
      </c>
      <c r="N9734" s="9" t="s">
        <v>5633</v>
      </c>
      <c r="O9734" s="14" t="s">
        <v>32</v>
      </c>
      <c r="P9734" s="14" t="s">
        <v>22</v>
      </c>
      <c r="Q9734" s="14" t="s">
        <v>48526</v>
      </c>
      <c r="R9734" s="14" t="s">
        <v>168</v>
      </c>
      <c r="S9734" s="9" t="s">
        <v>48527</v>
      </c>
      <c r="T9734" s="9" t="s">
        <v>5655</v>
      </c>
    </row>
    <row r="9735" customHeight="1" spans="1:20">
      <c r="A9735" s="10">
        <v>45224</v>
      </c>
      <c r="B9735" s="9" t="s">
        <v>48528</v>
      </c>
      <c r="C9735" s="9" t="s">
        <v>5318</v>
      </c>
      <c r="D9735" s="14" t="s">
        <v>22</v>
      </c>
      <c r="E9735" s="9" t="s">
        <v>48529</v>
      </c>
      <c r="F9735" s="9" t="s">
        <v>48530</v>
      </c>
      <c r="G9735" s="14" t="s">
        <v>69</v>
      </c>
      <c r="H9735" s="14" t="s">
        <v>22</v>
      </c>
      <c r="I9735" s="14" t="s">
        <v>117</v>
      </c>
      <c r="J9735" s="14" t="s">
        <v>27</v>
      </c>
      <c r="K9735" s="14" t="s">
        <v>28</v>
      </c>
      <c r="L9735" s="14" t="s">
        <v>43</v>
      </c>
      <c r="M9735" s="9" t="s">
        <v>44</v>
      </c>
      <c r="N9735" s="9" t="s">
        <v>31</v>
      </c>
      <c r="O9735" s="14" t="s">
        <v>32</v>
      </c>
      <c r="P9735" s="14" t="s">
        <v>22</v>
      </c>
      <c r="Q9735" s="14" t="s">
        <v>48531</v>
      </c>
      <c r="R9735" s="14" t="s">
        <v>46</v>
      </c>
      <c r="S9735" s="9" t="s">
        <v>48532</v>
      </c>
      <c r="T9735" s="9" t="s">
        <v>48533</v>
      </c>
    </row>
    <row r="9736" customHeight="1" spans="1:20">
      <c r="A9736" s="10">
        <v>45224</v>
      </c>
      <c r="B9736" s="9" t="s">
        <v>48534</v>
      </c>
      <c r="C9736" s="9" t="s">
        <v>6409</v>
      </c>
      <c r="D9736" s="14" t="s">
        <v>22</v>
      </c>
      <c r="E9736" s="9" t="s">
        <v>48535</v>
      </c>
      <c r="F9736" s="9" t="s">
        <v>48536</v>
      </c>
      <c r="G9736" s="14" t="s">
        <v>130</v>
      </c>
      <c r="H9736" s="14" t="s">
        <v>22</v>
      </c>
      <c r="I9736" s="14" t="s">
        <v>991</v>
      </c>
      <c r="J9736" s="14" t="s">
        <v>27</v>
      </c>
      <c r="K9736" s="14" t="s">
        <v>28</v>
      </c>
      <c r="L9736" s="14" t="s">
        <v>43</v>
      </c>
      <c r="M9736" s="9" t="s">
        <v>30</v>
      </c>
      <c r="N9736" s="9" t="s">
        <v>31</v>
      </c>
      <c r="O9736" s="14" t="s">
        <v>32</v>
      </c>
      <c r="P9736" s="14" t="s">
        <v>22</v>
      </c>
      <c r="Q9736" s="14" t="s">
        <v>48537</v>
      </c>
      <c r="R9736" s="14" t="s">
        <v>46</v>
      </c>
      <c r="S9736" s="9" t="s">
        <v>48538</v>
      </c>
      <c r="T9736" s="9" t="s">
        <v>48539</v>
      </c>
    </row>
    <row r="9737" customHeight="1" spans="1:20">
      <c r="A9737" s="10">
        <v>45225</v>
      </c>
      <c r="B9737" s="9" t="s">
        <v>48540</v>
      </c>
      <c r="C9737" s="9" t="s">
        <v>6506</v>
      </c>
      <c r="D9737" s="14" t="s">
        <v>22</v>
      </c>
      <c r="E9737" s="9" t="s">
        <v>48541</v>
      </c>
      <c r="F9737" s="9" t="s">
        <v>48542</v>
      </c>
      <c r="G9737" s="14" t="s">
        <v>130</v>
      </c>
      <c r="H9737" s="14" t="s">
        <v>22</v>
      </c>
      <c r="I9737" s="14" t="s">
        <v>732</v>
      </c>
      <c r="J9737" s="14" t="s">
        <v>27</v>
      </c>
      <c r="K9737" s="14" t="s">
        <v>28</v>
      </c>
      <c r="L9737" s="14" t="s">
        <v>43</v>
      </c>
      <c r="M9737" s="9" t="s">
        <v>30</v>
      </c>
      <c r="N9737" s="9" t="s">
        <v>208</v>
      </c>
      <c r="O9737" s="14" t="s">
        <v>32</v>
      </c>
      <c r="P9737" s="14" t="s">
        <v>22</v>
      </c>
      <c r="Q9737" s="14" t="s">
        <v>48543</v>
      </c>
      <c r="R9737" s="14" t="s">
        <v>46</v>
      </c>
      <c r="S9737" s="9" t="s">
        <v>48544</v>
      </c>
      <c r="T9737" s="9" t="s">
        <v>22</v>
      </c>
    </row>
    <row r="9738" customHeight="1" spans="1:20">
      <c r="A9738" s="10">
        <v>45225</v>
      </c>
      <c r="B9738" s="9" t="s">
        <v>48545</v>
      </c>
      <c r="C9738" s="9" t="s">
        <v>783</v>
      </c>
      <c r="D9738" s="14" t="s">
        <v>22</v>
      </c>
      <c r="E9738" s="9" t="s">
        <v>48546</v>
      </c>
      <c r="F9738" s="9" t="s">
        <v>48547</v>
      </c>
      <c r="G9738" s="14" t="s">
        <v>25</v>
      </c>
      <c r="H9738" s="14" t="s">
        <v>22</v>
      </c>
      <c r="I9738" s="14" t="s">
        <v>63</v>
      </c>
      <c r="J9738" s="14" t="s">
        <v>27</v>
      </c>
      <c r="K9738" s="14" t="s">
        <v>28</v>
      </c>
      <c r="L9738" s="14" t="s">
        <v>43</v>
      </c>
      <c r="M9738" s="9" t="s">
        <v>44</v>
      </c>
      <c r="N9738" s="9" t="s">
        <v>743</v>
      </c>
      <c r="O9738" s="14" t="s">
        <v>32</v>
      </c>
      <c r="P9738" s="14" t="s">
        <v>22</v>
      </c>
      <c r="Q9738" s="14" t="s">
        <v>48548</v>
      </c>
      <c r="R9738" s="14" t="s">
        <v>46</v>
      </c>
      <c r="S9738" s="9" t="s">
        <v>48549</v>
      </c>
      <c r="T9738" s="9" t="s">
        <v>48550</v>
      </c>
    </row>
    <row r="9739" customHeight="1" spans="1:20">
      <c r="A9739" s="10">
        <v>45223</v>
      </c>
      <c r="B9739" s="15" t="s">
        <v>48551</v>
      </c>
      <c r="C9739" s="15" t="s">
        <v>6506</v>
      </c>
      <c r="D9739" s="16" t="s">
        <v>22</v>
      </c>
      <c r="E9739" s="15" t="s">
        <v>48552</v>
      </c>
      <c r="F9739" s="15" t="s">
        <v>48553</v>
      </c>
      <c r="G9739" s="16" t="s">
        <v>130</v>
      </c>
      <c r="H9739" s="16" t="s">
        <v>22</v>
      </c>
      <c r="I9739" s="16" t="s">
        <v>299</v>
      </c>
      <c r="J9739" s="16" t="s">
        <v>27</v>
      </c>
      <c r="K9739" s="16" t="s">
        <v>28</v>
      </c>
      <c r="L9739" s="16" t="s">
        <v>43</v>
      </c>
      <c r="M9739" s="15" t="s">
        <v>30</v>
      </c>
      <c r="N9739" s="15" t="s">
        <v>208</v>
      </c>
      <c r="O9739" s="16" t="s">
        <v>32</v>
      </c>
      <c r="P9739" s="16" t="s">
        <v>22</v>
      </c>
      <c r="Q9739" s="16" t="s">
        <v>48554</v>
      </c>
      <c r="R9739" s="16" t="s">
        <v>46</v>
      </c>
      <c r="S9739" s="15" t="s">
        <v>48555</v>
      </c>
      <c r="T9739" s="15" t="s">
        <v>22</v>
      </c>
    </row>
    <row r="9740" customHeight="1" spans="1:20">
      <c r="A9740" s="10">
        <v>45224</v>
      </c>
      <c r="B9740" s="9" t="s">
        <v>48556</v>
      </c>
      <c r="C9740" s="9" t="s">
        <v>5644</v>
      </c>
      <c r="D9740" s="14" t="s">
        <v>22</v>
      </c>
      <c r="E9740" s="9" t="s">
        <v>48557</v>
      </c>
      <c r="F9740" s="9" t="s">
        <v>48558</v>
      </c>
      <c r="G9740" s="14" t="s">
        <v>82</v>
      </c>
      <c r="H9740" s="14" t="s">
        <v>22</v>
      </c>
      <c r="I9740" s="14" t="s">
        <v>168</v>
      </c>
      <c r="J9740" s="14" t="s">
        <v>27</v>
      </c>
      <c r="K9740" s="14" t="s">
        <v>28</v>
      </c>
      <c r="L9740" s="14" t="s">
        <v>43</v>
      </c>
      <c r="M9740" s="9" t="s">
        <v>169</v>
      </c>
      <c r="N9740" s="9" t="s">
        <v>5633</v>
      </c>
      <c r="O9740" s="14" t="s">
        <v>32</v>
      </c>
      <c r="P9740" s="14" t="s">
        <v>22</v>
      </c>
      <c r="Q9740" s="14" t="s">
        <v>48559</v>
      </c>
      <c r="R9740" s="14" t="s">
        <v>168</v>
      </c>
      <c r="S9740" s="9" t="s">
        <v>48560</v>
      </c>
      <c r="T9740" s="9" t="s">
        <v>5723</v>
      </c>
    </row>
    <row r="9741" customHeight="1" spans="1:20">
      <c r="A9741" s="10">
        <v>45223</v>
      </c>
      <c r="B9741" s="15" t="s">
        <v>48561</v>
      </c>
      <c r="C9741" s="15" t="s">
        <v>6506</v>
      </c>
      <c r="D9741" s="16" t="s">
        <v>22</v>
      </c>
      <c r="E9741" s="15" t="s">
        <v>48562</v>
      </c>
      <c r="F9741" s="15" t="s">
        <v>48563</v>
      </c>
      <c r="G9741" s="16" t="s">
        <v>53</v>
      </c>
      <c r="H9741" s="16" t="s">
        <v>22</v>
      </c>
      <c r="I9741" s="16" t="s">
        <v>63</v>
      </c>
      <c r="J9741" s="16" t="s">
        <v>27</v>
      </c>
      <c r="K9741" s="16" t="s">
        <v>28</v>
      </c>
      <c r="L9741" s="16" t="s">
        <v>43</v>
      </c>
      <c r="M9741" s="15" t="s">
        <v>30</v>
      </c>
      <c r="N9741" s="15" t="s">
        <v>208</v>
      </c>
      <c r="O9741" s="16" t="s">
        <v>32</v>
      </c>
      <c r="P9741" s="16" t="s">
        <v>22</v>
      </c>
      <c r="Q9741" s="16" t="s">
        <v>48564</v>
      </c>
      <c r="R9741" s="16" t="s">
        <v>46</v>
      </c>
      <c r="S9741" s="15" t="s">
        <v>48565</v>
      </c>
      <c r="T9741" s="15" t="s">
        <v>22</v>
      </c>
    </row>
    <row r="9742" customHeight="1" spans="1:20">
      <c r="A9742" s="10">
        <v>45224</v>
      </c>
      <c r="B9742" s="9" t="s">
        <v>48566</v>
      </c>
      <c r="C9742" s="9" t="s">
        <v>5318</v>
      </c>
      <c r="D9742" s="14" t="s">
        <v>22</v>
      </c>
      <c r="E9742" s="9" t="s">
        <v>48567</v>
      </c>
      <c r="F9742" s="9" t="s">
        <v>48568</v>
      </c>
      <c r="G9742" s="14" t="s">
        <v>130</v>
      </c>
      <c r="H9742" s="14" t="s">
        <v>22</v>
      </c>
      <c r="I9742" s="14" t="s">
        <v>162</v>
      </c>
      <c r="J9742" s="14" t="s">
        <v>27</v>
      </c>
      <c r="K9742" s="14" t="s">
        <v>28</v>
      </c>
      <c r="L9742" s="14" t="s">
        <v>43</v>
      </c>
      <c r="M9742" s="9" t="s">
        <v>44</v>
      </c>
      <c r="N9742" s="9" t="s">
        <v>31</v>
      </c>
      <c r="O9742" s="14" t="s">
        <v>32</v>
      </c>
      <c r="P9742" s="14" t="s">
        <v>22</v>
      </c>
      <c r="Q9742" s="14" t="s">
        <v>48569</v>
      </c>
      <c r="R9742" s="14" t="s">
        <v>46</v>
      </c>
      <c r="S9742" s="9" t="s">
        <v>48570</v>
      </c>
      <c r="T9742" s="9" t="s">
        <v>48571</v>
      </c>
    </row>
    <row r="9743" customHeight="1" spans="1:20">
      <c r="A9743" s="10">
        <v>45224</v>
      </c>
      <c r="B9743" s="9" t="s">
        <v>48572</v>
      </c>
      <c r="C9743" s="9" t="s">
        <v>5644</v>
      </c>
      <c r="D9743" s="14" t="s">
        <v>22</v>
      </c>
      <c r="E9743" s="9" t="s">
        <v>48573</v>
      </c>
      <c r="F9743" s="9" t="s">
        <v>48574</v>
      </c>
      <c r="G9743" s="14" t="s">
        <v>82</v>
      </c>
      <c r="H9743" s="14" t="s">
        <v>22</v>
      </c>
      <c r="I9743" s="14" t="s">
        <v>168</v>
      </c>
      <c r="J9743" s="14" t="s">
        <v>27</v>
      </c>
      <c r="K9743" s="14" t="s">
        <v>28</v>
      </c>
      <c r="L9743" s="14" t="s">
        <v>43</v>
      </c>
      <c r="M9743" s="9" t="s">
        <v>169</v>
      </c>
      <c r="N9743" s="9" t="s">
        <v>5633</v>
      </c>
      <c r="O9743" s="14" t="s">
        <v>32</v>
      </c>
      <c r="P9743" s="14" t="s">
        <v>22</v>
      </c>
      <c r="Q9743" s="14" t="s">
        <v>48575</v>
      </c>
      <c r="R9743" s="14" t="s">
        <v>168</v>
      </c>
      <c r="S9743" s="9" t="s">
        <v>48576</v>
      </c>
      <c r="T9743" s="9" t="s">
        <v>8758</v>
      </c>
    </row>
    <row r="9744" customHeight="1" spans="1:20">
      <c r="A9744" s="10">
        <v>45222</v>
      </c>
      <c r="B9744" s="9" t="s">
        <v>48577</v>
      </c>
      <c r="C9744" s="9" t="s">
        <v>8250</v>
      </c>
      <c r="D9744" s="14" t="s">
        <v>22</v>
      </c>
      <c r="E9744" s="9" t="s">
        <v>48578</v>
      </c>
      <c r="F9744" s="9" t="s">
        <v>48579</v>
      </c>
      <c r="G9744" s="14" t="s">
        <v>247</v>
      </c>
      <c r="H9744" s="14" t="s">
        <v>22</v>
      </c>
      <c r="I9744" s="14" t="s">
        <v>490</v>
      </c>
      <c r="J9744" s="14" t="s">
        <v>27</v>
      </c>
      <c r="K9744" s="14" t="s">
        <v>28</v>
      </c>
      <c r="L9744" s="14" t="s">
        <v>43</v>
      </c>
      <c r="M9744" s="9" t="s">
        <v>30</v>
      </c>
      <c r="N9744" s="9" t="s">
        <v>31</v>
      </c>
      <c r="O9744" s="14" t="s">
        <v>32</v>
      </c>
      <c r="P9744" s="14" t="s">
        <v>22</v>
      </c>
      <c r="Q9744" s="14" t="s">
        <v>48580</v>
      </c>
      <c r="R9744" s="14" t="s">
        <v>46</v>
      </c>
      <c r="S9744" s="9" t="s">
        <v>48581</v>
      </c>
      <c r="T9744" s="9" t="s">
        <v>48582</v>
      </c>
    </row>
    <row r="9745" customHeight="1" spans="1:20">
      <c r="A9745" s="10">
        <v>45225</v>
      </c>
      <c r="B9745" s="9" t="s">
        <v>48583</v>
      </c>
      <c r="C9745" s="9" t="s">
        <v>1023</v>
      </c>
      <c r="D9745" s="14" t="s">
        <v>22</v>
      </c>
      <c r="E9745" s="9" t="s">
        <v>48584</v>
      </c>
      <c r="F9745" s="9" t="s">
        <v>48585</v>
      </c>
      <c r="G9745" s="14" t="s">
        <v>53</v>
      </c>
      <c r="H9745" s="14" t="s">
        <v>22</v>
      </c>
      <c r="I9745" s="14" t="s">
        <v>277</v>
      </c>
      <c r="J9745" s="14" t="s">
        <v>27</v>
      </c>
      <c r="K9745" s="14" t="s">
        <v>28</v>
      </c>
      <c r="L9745" s="14" t="s">
        <v>43</v>
      </c>
      <c r="M9745" s="9" t="s">
        <v>799</v>
      </c>
      <c r="N9745" s="9" t="s">
        <v>31</v>
      </c>
      <c r="O9745" s="14" t="s">
        <v>32</v>
      </c>
      <c r="P9745" s="14" t="s">
        <v>22</v>
      </c>
      <c r="Q9745" s="14" t="s">
        <v>48586</v>
      </c>
      <c r="R9745" s="14" t="s">
        <v>46</v>
      </c>
      <c r="S9745" s="9" t="s">
        <v>48587</v>
      </c>
      <c r="T9745" s="9" t="s">
        <v>48588</v>
      </c>
    </row>
    <row r="9746" customHeight="1" spans="1:20">
      <c r="A9746" s="10">
        <v>45225</v>
      </c>
      <c r="B9746" s="9" t="s">
        <v>48589</v>
      </c>
      <c r="C9746" s="9" t="s">
        <v>6302</v>
      </c>
      <c r="D9746" s="14" t="s">
        <v>22</v>
      </c>
      <c r="E9746" s="9" t="s">
        <v>48590</v>
      </c>
      <c r="F9746" s="9" t="s">
        <v>48591</v>
      </c>
      <c r="G9746" s="14" t="s">
        <v>82</v>
      </c>
      <c r="H9746" s="14" t="s">
        <v>22</v>
      </c>
      <c r="I9746" s="14" t="s">
        <v>315</v>
      </c>
      <c r="J9746" s="14" t="s">
        <v>27</v>
      </c>
      <c r="K9746" s="14" t="s">
        <v>28</v>
      </c>
      <c r="L9746" s="14" t="s">
        <v>43</v>
      </c>
      <c r="M9746" s="9" t="s">
        <v>30</v>
      </c>
      <c r="N9746" s="9" t="s">
        <v>31</v>
      </c>
      <c r="O9746" s="14" t="s">
        <v>32</v>
      </c>
      <c r="P9746" s="14" t="s">
        <v>22</v>
      </c>
      <c r="Q9746" s="14" t="s">
        <v>48592</v>
      </c>
      <c r="R9746" s="14" t="s">
        <v>46</v>
      </c>
      <c r="S9746" s="9" t="s">
        <v>48593</v>
      </c>
      <c r="T9746" s="9" t="s">
        <v>48594</v>
      </c>
    </row>
    <row r="9747" customHeight="1" spans="1:20">
      <c r="A9747" s="10">
        <v>45224</v>
      </c>
      <c r="B9747" s="9" t="s">
        <v>48595</v>
      </c>
      <c r="C9747" s="9" t="s">
        <v>5685</v>
      </c>
      <c r="D9747" s="14" t="s">
        <v>22</v>
      </c>
      <c r="E9747" s="9" t="s">
        <v>48596</v>
      </c>
      <c r="F9747" s="9" t="s">
        <v>48597</v>
      </c>
      <c r="G9747" s="14" t="s">
        <v>82</v>
      </c>
      <c r="H9747" s="14" t="s">
        <v>1452</v>
      </c>
      <c r="I9747" s="14" t="s">
        <v>168</v>
      </c>
      <c r="J9747" s="14" t="s">
        <v>27</v>
      </c>
      <c r="K9747" s="14" t="s">
        <v>28</v>
      </c>
      <c r="L9747" s="14" t="s">
        <v>43</v>
      </c>
      <c r="M9747" s="9" t="s">
        <v>169</v>
      </c>
      <c r="N9747" s="9" t="s">
        <v>5633</v>
      </c>
      <c r="O9747" s="14" t="s">
        <v>32</v>
      </c>
      <c r="P9747" s="14" t="s">
        <v>22</v>
      </c>
      <c r="Q9747" s="14" t="s">
        <v>48598</v>
      </c>
      <c r="R9747" s="14" t="s">
        <v>168</v>
      </c>
      <c r="S9747" s="9" t="s">
        <v>13219</v>
      </c>
      <c r="T9747" s="9" t="s">
        <v>5717</v>
      </c>
    </row>
    <row r="9748" customHeight="1" spans="1:20">
      <c r="A9748" s="10">
        <v>45225</v>
      </c>
      <c r="B9748" s="9" t="s">
        <v>48599</v>
      </c>
      <c r="C9748" s="9" t="s">
        <v>50</v>
      </c>
      <c r="D9748" s="14" t="s">
        <v>22</v>
      </c>
      <c r="E9748" s="9" t="s">
        <v>48600</v>
      </c>
      <c r="F9748" s="9" t="s">
        <v>48601</v>
      </c>
      <c r="G9748" s="14" t="s">
        <v>82</v>
      </c>
      <c r="H9748" s="14" t="s">
        <v>22</v>
      </c>
      <c r="I9748" s="14" t="s">
        <v>270</v>
      </c>
      <c r="J9748" s="14" t="s">
        <v>27</v>
      </c>
      <c r="K9748" s="14" t="s">
        <v>28</v>
      </c>
      <c r="L9748" s="14" t="s">
        <v>43</v>
      </c>
      <c r="M9748" s="9" t="s">
        <v>30</v>
      </c>
      <c r="N9748" s="9" t="s">
        <v>31</v>
      </c>
      <c r="O9748" s="14" t="s">
        <v>32</v>
      </c>
      <c r="P9748" s="14" t="s">
        <v>22</v>
      </c>
      <c r="Q9748" s="14" t="s">
        <v>48602</v>
      </c>
      <c r="R9748" s="14" t="s">
        <v>46</v>
      </c>
      <c r="S9748" s="9" t="s">
        <v>48603</v>
      </c>
      <c r="T9748" s="9" t="s">
        <v>48604</v>
      </c>
    </row>
    <row r="9749" customHeight="1" spans="1:20">
      <c r="A9749" s="10">
        <v>45225</v>
      </c>
      <c r="B9749" s="9" t="s">
        <v>48605</v>
      </c>
      <c r="C9749" s="9" t="s">
        <v>783</v>
      </c>
      <c r="D9749" s="14" t="s">
        <v>22</v>
      </c>
      <c r="E9749" s="9" t="s">
        <v>48606</v>
      </c>
      <c r="F9749" s="9" t="s">
        <v>48607</v>
      </c>
      <c r="G9749" s="14" t="s">
        <v>82</v>
      </c>
      <c r="H9749" s="14" t="s">
        <v>22</v>
      </c>
      <c r="I9749" s="14" t="s">
        <v>732</v>
      </c>
      <c r="J9749" s="14" t="s">
        <v>27</v>
      </c>
      <c r="K9749" s="14" t="s">
        <v>28</v>
      </c>
      <c r="L9749" s="14" t="s">
        <v>43</v>
      </c>
      <c r="M9749" s="9" t="s">
        <v>169</v>
      </c>
      <c r="N9749" s="9" t="s">
        <v>743</v>
      </c>
      <c r="O9749" s="14" t="s">
        <v>32</v>
      </c>
      <c r="P9749" s="14" t="s">
        <v>22</v>
      </c>
      <c r="Q9749" s="14" t="s">
        <v>48608</v>
      </c>
      <c r="R9749" s="14" t="s">
        <v>46</v>
      </c>
      <c r="S9749" s="9" t="s">
        <v>48609</v>
      </c>
      <c r="T9749" s="9" t="s">
        <v>48610</v>
      </c>
    </row>
    <row r="9750" customHeight="1" spans="1:20">
      <c r="A9750" s="10">
        <v>45224</v>
      </c>
      <c r="B9750" s="9" t="s">
        <v>48611</v>
      </c>
      <c r="C9750" s="9" t="s">
        <v>817</v>
      </c>
      <c r="D9750" s="14" t="s">
        <v>22</v>
      </c>
      <c r="E9750" s="9" t="s">
        <v>48612</v>
      </c>
      <c r="F9750" s="9" t="s">
        <v>48613</v>
      </c>
      <c r="G9750" s="14" t="s">
        <v>69</v>
      </c>
      <c r="H9750" s="14" t="s">
        <v>22</v>
      </c>
      <c r="I9750" s="14" t="s">
        <v>448</v>
      </c>
      <c r="J9750" s="14" t="s">
        <v>27</v>
      </c>
      <c r="K9750" s="14" t="s">
        <v>76</v>
      </c>
      <c r="L9750" s="14" t="s">
        <v>43</v>
      </c>
      <c r="M9750" s="9" t="s">
        <v>44</v>
      </c>
      <c r="N9750" s="9" t="s">
        <v>31</v>
      </c>
      <c r="O9750" s="14" t="s">
        <v>32</v>
      </c>
      <c r="P9750" s="14" t="s">
        <v>22</v>
      </c>
      <c r="Q9750" s="14" t="s">
        <v>48614</v>
      </c>
      <c r="R9750" s="14" t="s">
        <v>46</v>
      </c>
      <c r="S9750" s="9" t="s">
        <v>48615</v>
      </c>
      <c r="T9750" s="9" t="s">
        <v>48616</v>
      </c>
    </row>
    <row r="9751" customHeight="1" spans="1:20">
      <c r="A9751" s="10">
        <v>45224</v>
      </c>
      <c r="B9751" s="9" t="s">
        <v>48617</v>
      </c>
      <c r="C9751" s="9" t="s">
        <v>5685</v>
      </c>
      <c r="D9751" s="14" t="s">
        <v>22</v>
      </c>
      <c r="E9751" s="9" t="s">
        <v>48618</v>
      </c>
      <c r="F9751" s="9" t="s">
        <v>4211</v>
      </c>
      <c r="G9751" s="14" t="s">
        <v>82</v>
      </c>
      <c r="H9751" s="14" t="s">
        <v>110</v>
      </c>
      <c r="I9751" s="14" t="s">
        <v>168</v>
      </c>
      <c r="J9751" s="14" t="s">
        <v>27</v>
      </c>
      <c r="K9751" s="14" t="s">
        <v>28</v>
      </c>
      <c r="L9751" s="14" t="s">
        <v>43</v>
      </c>
      <c r="M9751" s="9" t="s">
        <v>169</v>
      </c>
      <c r="N9751" s="9" t="s">
        <v>5633</v>
      </c>
      <c r="O9751" s="14" t="s">
        <v>32</v>
      </c>
      <c r="P9751" s="14" t="s">
        <v>22</v>
      </c>
      <c r="Q9751" s="14" t="s">
        <v>48619</v>
      </c>
      <c r="R9751" s="14" t="s">
        <v>168</v>
      </c>
      <c r="S9751" s="9" t="s">
        <v>48620</v>
      </c>
      <c r="T9751" s="9" t="s">
        <v>5690</v>
      </c>
    </row>
    <row r="9752" customHeight="1" spans="1:20">
      <c r="A9752" s="10">
        <v>45224</v>
      </c>
      <c r="B9752" s="9" t="s">
        <v>48621</v>
      </c>
      <c r="C9752" s="9" t="s">
        <v>6506</v>
      </c>
      <c r="D9752" s="14" t="s">
        <v>22</v>
      </c>
      <c r="E9752" s="9" t="s">
        <v>48622</v>
      </c>
      <c r="F9752" s="9" t="s">
        <v>48623</v>
      </c>
      <c r="G9752" s="14" t="s">
        <v>41</v>
      </c>
      <c r="H9752" s="14" t="s">
        <v>22</v>
      </c>
      <c r="I9752" s="14" t="s">
        <v>701</v>
      </c>
      <c r="J9752" s="14" t="s">
        <v>27</v>
      </c>
      <c r="K9752" s="14" t="s">
        <v>28</v>
      </c>
      <c r="L9752" s="14" t="s">
        <v>43</v>
      </c>
      <c r="M9752" s="9" t="s">
        <v>30</v>
      </c>
      <c r="N9752" s="9" t="s">
        <v>208</v>
      </c>
      <c r="O9752" s="14" t="s">
        <v>32</v>
      </c>
      <c r="P9752" s="14" t="s">
        <v>22</v>
      </c>
      <c r="Q9752" s="14" t="s">
        <v>48624</v>
      </c>
      <c r="R9752" s="14" t="s">
        <v>46</v>
      </c>
      <c r="S9752" s="9" t="s">
        <v>48625</v>
      </c>
      <c r="T9752" s="9" t="s">
        <v>22</v>
      </c>
    </row>
    <row r="9753" customHeight="1" spans="1:20">
      <c r="A9753" s="10">
        <v>45224</v>
      </c>
      <c r="B9753" s="9" t="s">
        <v>48626</v>
      </c>
      <c r="C9753" s="9" t="s">
        <v>5644</v>
      </c>
      <c r="D9753" s="14" t="s">
        <v>22</v>
      </c>
      <c r="E9753" s="9" t="s">
        <v>48627</v>
      </c>
      <c r="F9753" s="9" t="s">
        <v>48628</v>
      </c>
      <c r="G9753" s="14" t="s">
        <v>82</v>
      </c>
      <c r="H9753" s="14" t="s">
        <v>22</v>
      </c>
      <c r="I9753" s="14" t="s">
        <v>168</v>
      </c>
      <c r="J9753" s="14" t="s">
        <v>27</v>
      </c>
      <c r="K9753" s="14" t="s">
        <v>28</v>
      </c>
      <c r="L9753" s="14" t="s">
        <v>43</v>
      </c>
      <c r="M9753" s="9" t="s">
        <v>169</v>
      </c>
      <c r="N9753" s="9" t="s">
        <v>5633</v>
      </c>
      <c r="O9753" s="14" t="s">
        <v>32</v>
      </c>
      <c r="P9753" s="14" t="s">
        <v>22</v>
      </c>
      <c r="Q9753" s="14" t="s">
        <v>48629</v>
      </c>
      <c r="R9753" s="14" t="s">
        <v>168</v>
      </c>
      <c r="S9753" s="9" t="s">
        <v>48630</v>
      </c>
      <c r="T9753" s="9" t="s">
        <v>5649</v>
      </c>
    </row>
    <row r="9754" customHeight="1" spans="1:20">
      <c r="A9754" s="10">
        <v>45224</v>
      </c>
      <c r="B9754" s="9" t="s">
        <v>48631</v>
      </c>
      <c r="C9754" s="9" t="s">
        <v>6506</v>
      </c>
      <c r="D9754" s="14" t="s">
        <v>22</v>
      </c>
      <c r="E9754" s="9" t="s">
        <v>48632</v>
      </c>
      <c r="F9754" s="9" t="s">
        <v>48633</v>
      </c>
      <c r="G9754" s="14" t="s">
        <v>82</v>
      </c>
      <c r="H9754" s="14" t="s">
        <v>22</v>
      </c>
      <c r="I9754" s="14" t="s">
        <v>1842</v>
      </c>
      <c r="J9754" s="14" t="s">
        <v>27</v>
      </c>
      <c r="K9754" s="14" t="s">
        <v>28</v>
      </c>
      <c r="L9754" s="14" t="s">
        <v>43</v>
      </c>
      <c r="M9754" s="9" t="s">
        <v>30</v>
      </c>
      <c r="N9754" s="9" t="s">
        <v>208</v>
      </c>
      <c r="O9754" s="14" t="s">
        <v>32</v>
      </c>
      <c r="P9754" s="14" t="s">
        <v>22</v>
      </c>
      <c r="Q9754" s="14" t="s">
        <v>48634</v>
      </c>
      <c r="R9754" s="14" t="s">
        <v>46</v>
      </c>
      <c r="S9754" s="9" t="s">
        <v>48635</v>
      </c>
      <c r="T9754" s="9" t="s">
        <v>22</v>
      </c>
    </row>
    <row r="9755" customHeight="1" spans="1:20">
      <c r="A9755" s="10">
        <v>45224</v>
      </c>
      <c r="B9755" s="9" t="s">
        <v>48636</v>
      </c>
      <c r="C9755" s="9" t="s">
        <v>5629</v>
      </c>
      <c r="D9755" s="14" t="s">
        <v>22</v>
      </c>
      <c r="E9755" s="9" t="s">
        <v>48637</v>
      </c>
      <c r="F9755" s="9" t="s">
        <v>48638</v>
      </c>
      <c r="G9755" s="14" t="s">
        <v>82</v>
      </c>
      <c r="H9755" s="14" t="s">
        <v>22</v>
      </c>
      <c r="I9755" s="14" t="s">
        <v>5632</v>
      </c>
      <c r="J9755" s="14" t="s">
        <v>27</v>
      </c>
      <c r="K9755" s="14" t="s">
        <v>28</v>
      </c>
      <c r="L9755" s="14" t="s">
        <v>43</v>
      </c>
      <c r="M9755" s="9" t="s">
        <v>169</v>
      </c>
      <c r="N9755" s="9" t="s">
        <v>5633</v>
      </c>
      <c r="O9755" s="14" t="s">
        <v>32</v>
      </c>
      <c r="P9755" s="14" t="s">
        <v>22</v>
      </c>
      <c r="Q9755" s="14" t="s">
        <v>48639</v>
      </c>
      <c r="R9755" s="14" t="s">
        <v>168</v>
      </c>
      <c r="S9755" s="9" t="s">
        <v>48640</v>
      </c>
      <c r="T9755" s="9" t="s">
        <v>5723</v>
      </c>
    </row>
    <row r="9756" customHeight="1" spans="1:20">
      <c r="A9756" s="10">
        <v>45224</v>
      </c>
      <c r="B9756" s="9" t="s">
        <v>48641</v>
      </c>
      <c r="C9756" s="9" t="s">
        <v>5629</v>
      </c>
      <c r="D9756" s="14" t="s">
        <v>22</v>
      </c>
      <c r="E9756" s="9" t="s">
        <v>48642</v>
      </c>
      <c r="F9756" s="9" t="s">
        <v>48643</v>
      </c>
      <c r="G9756" s="14" t="s">
        <v>82</v>
      </c>
      <c r="H9756" s="14" t="s">
        <v>148</v>
      </c>
      <c r="I9756" s="14" t="s">
        <v>5632</v>
      </c>
      <c r="J9756" s="14" t="s">
        <v>27</v>
      </c>
      <c r="K9756" s="14" t="s">
        <v>28</v>
      </c>
      <c r="L9756" s="14" t="s">
        <v>43</v>
      </c>
      <c r="M9756" s="9" t="s">
        <v>169</v>
      </c>
      <c r="N9756" s="9" t="s">
        <v>5633</v>
      </c>
      <c r="O9756" s="14" t="s">
        <v>32</v>
      </c>
      <c r="P9756" s="14" t="s">
        <v>22</v>
      </c>
      <c r="Q9756" s="14" t="s">
        <v>48644</v>
      </c>
      <c r="R9756" s="14" t="s">
        <v>168</v>
      </c>
      <c r="S9756" s="9" t="s">
        <v>48645</v>
      </c>
      <c r="T9756" s="9" t="s">
        <v>7779</v>
      </c>
    </row>
    <row r="9757" customHeight="1" spans="1:20">
      <c r="A9757" s="10">
        <v>45222</v>
      </c>
      <c r="B9757" s="9" t="s">
        <v>48646</v>
      </c>
      <c r="C9757" s="9" t="s">
        <v>6506</v>
      </c>
      <c r="D9757" s="14" t="s">
        <v>22</v>
      </c>
      <c r="E9757" s="9" t="s">
        <v>48647</v>
      </c>
      <c r="F9757" s="9" t="s">
        <v>48648</v>
      </c>
      <c r="G9757" s="14" t="s">
        <v>41</v>
      </c>
      <c r="H9757" s="14" t="s">
        <v>22</v>
      </c>
      <c r="I9757" s="14" t="s">
        <v>131</v>
      </c>
      <c r="J9757" s="14" t="s">
        <v>27</v>
      </c>
      <c r="K9757" s="14" t="s">
        <v>28</v>
      </c>
      <c r="L9757" s="14" t="s">
        <v>43</v>
      </c>
      <c r="M9757" s="9" t="s">
        <v>30</v>
      </c>
      <c r="N9757" s="9" t="s">
        <v>208</v>
      </c>
      <c r="O9757" s="14" t="s">
        <v>32</v>
      </c>
      <c r="P9757" s="14" t="s">
        <v>22</v>
      </c>
      <c r="Q9757" s="14" t="s">
        <v>48649</v>
      </c>
      <c r="R9757" s="14" t="s">
        <v>46</v>
      </c>
      <c r="S9757" s="9" t="s">
        <v>48650</v>
      </c>
      <c r="T9757" s="9" t="s">
        <v>22</v>
      </c>
    </row>
    <row r="9758" customHeight="1" spans="1:20">
      <c r="A9758" s="10">
        <v>45224</v>
      </c>
      <c r="B9758" s="9" t="s">
        <v>48651</v>
      </c>
      <c r="C9758" s="9" t="s">
        <v>6302</v>
      </c>
      <c r="D9758" s="14" t="s">
        <v>22</v>
      </c>
      <c r="E9758" s="9" t="s">
        <v>48652</v>
      </c>
      <c r="F9758" s="9" t="s">
        <v>48653</v>
      </c>
      <c r="G9758" s="14" t="s">
        <v>41</v>
      </c>
      <c r="H9758" s="14" t="s">
        <v>110</v>
      </c>
      <c r="I9758" s="14" t="s">
        <v>70</v>
      </c>
      <c r="J9758" s="14" t="s">
        <v>27</v>
      </c>
      <c r="K9758" s="14" t="s">
        <v>28</v>
      </c>
      <c r="L9758" s="14" t="s">
        <v>43</v>
      </c>
      <c r="M9758" s="9" t="s">
        <v>30</v>
      </c>
      <c r="N9758" s="9" t="s">
        <v>31</v>
      </c>
      <c r="O9758" s="14" t="s">
        <v>32</v>
      </c>
      <c r="P9758" s="14" t="s">
        <v>22</v>
      </c>
      <c r="Q9758" s="14" t="s">
        <v>48654</v>
      </c>
      <c r="R9758" s="14" t="s">
        <v>46</v>
      </c>
      <c r="S9758" s="9" t="s">
        <v>48655</v>
      </c>
      <c r="T9758" s="9" t="s">
        <v>48656</v>
      </c>
    </row>
    <row r="9759" customHeight="1" spans="1:20">
      <c r="A9759" s="10">
        <v>45224</v>
      </c>
      <c r="B9759" s="9" t="s">
        <v>48657</v>
      </c>
      <c r="C9759" s="9" t="s">
        <v>16210</v>
      </c>
      <c r="D9759" s="14" t="s">
        <v>22</v>
      </c>
      <c r="E9759" s="9" t="s">
        <v>48658</v>
      </c>
      <c r="F9759" s="9" t="s">
        <v>48659</v>
      </c>
      <c r="G9759" s="14" t="s">
        <v>53</v>
      </c>
      <c r="H9759" s="14" t="s">
        <v>22</v>
      </c>
      <c r="I9759" s="14" t="s">
        <v>2203</v>
      </c>
      <c r="J9759" s="14" t="s">
        <v>27</v>
      </c>
      <c r="K9759" s="14" t="s">
        <v>28</v>
      </c>
      <c r="L9759" s="14" t="s">
        <v>43</v>
      </c>
      <c r="M9759" s="9" t="s">
        <v>799</v>
      </c>
      <c r="N9759" s="9" t="s">
        <v>31</v>
      </c>
      <c r="O9759" s="14" t="s">
        <v>32</v>
      </c>
      <c r="P9759" s="14" t="s">
        <v>22</v>
      </c>
      <c r="Q9759" s="14" t="s">
        <v>48660</v>
      </c>
      <c r="R9759" s="14" t="s">
        <v>46</v>
      </c>
      <c r="S9759" s="9" t="s">
        <v>48661</v>
      </c>
      <c r="T9759" s="9" t="s">
        <v>48662</v>
      </c>
    </row>
    <row r="9760" customHeight="1" spans="1:20">
      <c r="A9760" s="10">
        <v>45225</v>
      </c>
      <c r="B9760" s="9" t="s">
        <v>48663</v>
      </c>
      <c r="C9760" s="9" t="s">
        <v>5068</v>
      </c>
      <c r="D9760" s="14" t="s">
        <v>22</v>
      </c>
      <c r="E9760" s="9" t="s">
        <v>48664</v>
      </c>
      <c r="F9760" s="9" t="s">
        <v>48665</v>
      </c>
      <c r="G9760" s="14" t="s">
        <v>62</v>
      </c>
      <c r="H9760" s="14" t="s">
        <v>22</v>
      </c>
      <c r="I9760" s="14" t="s">
        <v>207</v>
      </c>
      <c r="J9760" s="14" t="s">
        <v>27</v>
      </c>
      <c r="K9760" s="14" t="s">
        <v>28</v>
      </c>
      <c r="L9760" s="14" t="s">
        <v>43</v>
      </c>
      <c r="M9760" s="9" t="s">
        <v>44</v>
      </c>
      <c r="N9760" s="9" t="s">
        <v>31</v>
      </c>
      <c r="O9760" s="14" t="s">
        <v>32</v>
      </c>
      <c r="P9760" s="14" t="s">
        <v>22</v>
      </c>
      <c r="Q9760" s="14" t="s">
        <v>48666</v>
      </c>
      <c r="R9760" s="14" t="s">
        <v>46</v>
      </c>
      <c r="S9760" s="9" t="s">
        <v>48667</v>
      </c>
      <c r="T9760" s="9" t="s">
        <v>48668</v>
      </c>
    </row>
    <row r="9761" customHeight="1" spans="1:20">
      <c r="A9761" s="10">
        <v>45225</v>
      </c>
      <c r="B9761" s="9" t="s">
        <v>48669</v>
      </c>
      <c r="C9761" s="9" t="s">
        <v>2825</v>
      </c>
      <c r="D9761" s="14" t="s">
        <v>22</v>
      </c>
      <c r="E9761" s="9" t="s">
        <v>48670</v>
      </c>
      <c r="F9761" s="9" t="s">
        <v>24008</v>
      </c>
      <c r="G9761" s="14" t="s">
        <v>130</v>
      </c>
      <c r="H9761" s="14" t="s">
        <v>22</v>
      </c>
      <c r="I9761" s="14" t="s">
        <v>299</v>
      </c>
      <c r="J9761" s="14" t="s">
        <v>27</v>
      </c>
      <c r="K9761" s="14" t="s">
        <v>28</v>
      </c>
      <c r="L9761" s="14" t="s">
        <v>43</v>
      </c>
      <c r="M9761" s="9" t="s">
        <v>30</v>
      </c>
      <c r="N9761" s="9" t="s">
        <v>31</v>
      </c>
      <c r="O9761" s="14" t="s">
        <v>32</v>
      </c>
      <c r="P9761" s="14" t="s">
        <v>22</v>
      </c>
      <c r="Q9761" s="14" t="s">
        <v>48671</v>
      </c>
      <c r="R9761" s="14" t="s">
        <v>46</v>
      </c>
      <c r="S9761" s="9" t="s">
        <v>48672</v>
      </c>
      <c r="T9761" s="9" t="s">
        <v>48673</v>
      </c>
    </row>
    <row r="9762" customHeight="1" spans="1:20">
      <c r="A9762" s="10">
        <v>45225</v>
      </c>
      <c r="B9762" s="9" t="s">
        <v>48674</v>
      </c>
      <c r="C9762" s="9" t="s">
        <v>810</v>
      </c>
      <c r="D9762" s="14" t="s">
        <v>22</v>
      </c>
      <c r="E9762" s="9" t="s">
        <v>48675</v>
      </c>
      <c r="F9762" s="9" t="s">
        <v>48676</v>
      </c>
      <c r="G9762" s="14" t="s">
        <v>53</v>
      </c>
      <c r="H9762" s="14" t="s">
        <v>22</v>
      </c>
      <c r="I9762" s="14" t="s">
        <v>26</v>
      </c>
      <c r="J9762" s="14" t="s">
        <v>27</v>
      </c>
      <c r="K9762" s="14" t="s">
        <v>76</v>
      </c>
      <c r="L9762" s="14" t="s">
        <v>29</v>
      </c>
      <c r="M9762" s="9" t="s">
        <v>44</v>
      </c>
      <c r="N9762" s="9" t="s">
        <v>31</v>
      </c>
      <c r="O9762" s="14" t="s">
        <v>32</v>
      </c>
      <c r="P9762" s="14" t="s">
        <v>22</v>
      </c>
      <c r="Q9762" s="14" t="s">
        <v>48677</v>
      </c>
      <c r="R9762" s="14" t="s">
        <v>34</v>
      </c>
      <c r="S9762" s="9" t="s">
        <v>48678</v>
      </c>
      <c r="T9762" s="9" t="s">
        <v>48679</v>
      </c>
    </row>
    <row r="9763" customHeight="1" spans="1:20">
      <c r="A9763" s="10">
        <v>45225</v>
      </c>
      <c r="B9763" s="9" t="s">
        <v>48680</v>
      </c>
      <c r="C9763" s="9" t="s">
        <v>817</v>
      </c>
      <c r="D9763" s="14" t="s">
        <v>22</v>
      </c>
      <c r="E9763" s="9" t="s">
        <v>46921</v>
      </c>
      <c r="F9763" s="9" t="s">
        <v>46922</v>
      </c>
      <c r="G9763" s="14" t="s">
        <v>41</v>
      </c>
      <c r="H9763" s="14" t="s">
        <v>22</v>
      </c>
      <c r="I9763" s="14" t="s">
        <v>26</v>
      </c>
      <c r="J9763" s="14" t="s">
        <v>27</v>
      </c>
      <c r="K9763" s="14" t="s">
        <v>76</v>
      </c>
      <c r="L9763" s="14" t="s">
        <v>29</v>
      </c>
      <c r="M9763" s="9" t="s">
        <v>30</v>
      </c>
      <c r="N9763" s="9" t="s">
        <v>31</v>
      </c>
      <c r="O9763" s="14" t="s">
        <v>32</v>
      </c>
      <c r="P9763" s="14" t="s">
        <v>22</v>
      </c>
      <c r="Q9763" s="14" t="s">
        <v>48681</v>
      </c>
      <c r="R9763" s="14" t="s">
        <v>34</v>
      </c>
      <c r="S9763" s="9" t="s">
        <v>48682</v>
      </c>
      <c r="T9763" s="9" t="s">
        <v>48683</v>
      </c>
    </row>
    <row r="9764" customHeight="1" spans="1:20">
      <c r="A9764" s="10">
        <v>45224</v>
      </c>
      <c r="B9764" s="9" t="s">
        <v>48684</v>
      </c>
      <c r="C9764" s="9" t="s">
        <v>5644</v>
      </c>
      <c r="D9764" s="14" t="s">
        <v>22</v>
      </c>
      <c r="E9764" s="9" t="s">
        <v>48685</v>
      </c>
      <c r="F9764" s="9" t="s">
        <v>48686</v>
      </c>
      <c r="G9764" s="14" t="s">
        <v>82</v>
      </c>
      <c r="H9764" s="14" t="s">
        <v>22</v>
      </c>
      <c r="I9764" s="14" t="s">
        <v>168</v>
      </c>
      <c r="J9764" s="14" t="s">
        <v>27</v>
      </c>
      <c r="K9764" s="14" t="s">
        <v>28</v>
      </c>
      <c r="L9764" s="14" t="s">
        <v>43</v>
      </c>
      <c r="M9764" s="9" t="s">
        <v>169</v>
      </c>
      <c r="N9764" s="9" t="s">
        <v>5633</v>
      </c>
      <c r="O9764" s="14" t="s">
        <v>32</v>
      </c>
      <c r="P9764" s="14" t="s">
        <v>22</v>
      </c>
      <c r="Q9764" s="14" t="s">
        <v>48687</v>
      </c>
      <c r="R9764" s="14" t="s">
        <v>168</v>
      </c>
      <c r="S9764" s="9" t="s">
        <v>48688</v>
      </c>
      <c r="T9764" s="9" t="s">
        <v>5723</v>
      </c>
    </row>
    <row r="9765" customHeight="1" spans="1:20">
      <c r="A9765" s="10">
        <v>45224</v>
      </c>
      <c r="B9765" s="9" t="s">
        <v>48689</v>
      </c>
      <c r="C9765" s="9" t="s">
        <v>6506</v>
      </c>
      <c r="D9765" s="14" t="s">
        <v>22</v>
      </c>
      <c r="E9765" s="9" t="s">
        <v>48690</v>
      </c>
      <c r="F9765" s="9" t="s">
        <v>48691</v>
      </c>
      <c r="G9765" s="14" t="s">
        <v>69</v>
      </c>
      <c r="H9765" s="14" t="s">
        <v>22</v>
      </c>
      <c r="I9765" s="14" t="s">
        <v>3098</v>
      </c>
      <c r="J9765" s="14" t="s">
        <v>27</v>
      </c>
      <c r="K9765" s="14" t="s">
        <v>28</v>
      </c>
      <c r="L9765" s="14" t="s">
        <v>43</v>
      </c>
      <c r="M9765" s="9" t="s">
        <v>30</v>
      </c>
      <c r="N9765" s="9" t="s">
        <v>208</v>
      </c>
      <c r="O9765" s="14" t="s">
        <v>32</v>
      </c>
      <c r="P9765" s="14" t="s">
        <v>22</v>
      </c>
      <c r="Q9765" s="14" t="s">
        <v>48692</v>
      </c>
      <c r="R9765" s="14" t="s">
        <v>46</v>
      </c>
      <c r="S9765" s="9" t="s">
        <v>34005</v>
      </c>
      <c r="T9765" s="9" t="s">
        <v>22</v>
      </c>
    </row>
    <row r="9766" customHeight="1" spans="1:20">
      <c r="A9766" s="10">
        <v>45225</v>
      </c>
      <c r="B9766" s="9" t="s">
        <v>48693</v>
      </c>
      <c r="C9766" s="9" t="s">
        <v>6409</v>
      </c>
      <c r="D9766" s="14" t="s">
        <v>22</v>
      </c>
      <c r="E9766" s="9" t="s">
        <v>48694</v>
      </c>
      <c r="F9766" s="9" t="s">
        <v>48695</v>
      </c>
      <c r="G9766" s="14" t="s">
        <v>130</v>
      </c>
      <c r="H9766" s="14" t="s">
        <v>22</v>
      </c>
      <c r="I9766" s="14" t="s">
        <v>277</v>
      </c>
      <c r="J9766" s="14" t="s">
        <v>27</v>
      </c>
      <c r="K9766" s="14" t="s">
        <v>28</v>
      </c>
      <c r="L9766" s="14" t="s">
        <v>43</v>
      </c>
      <c r="M9766" s="9" t="s">
        <v>30</v>
      </c>
      <c r="N9766" s="9" t="s">
        <v>31</v>
      </c>
      <c r="O9766" s="14" t="s">
        <v>32</v>
      </c>
      <c r="P9766" s="14" t="s">
        <v>22</v>
      </c>
      <c r="Q9766" s="14" t="s">
        <v>48696</v>
      </c>
      <c r="R9766" s="14" t="s">
        <v>46</v>
      </c>
      <c r="S9766" s="9" t="s">
        <v>48697</v>
      </c>
      <c r="T9766" s="9" t="s">
        <v>48698</v>
      </c>
    </row>
    <row r="9767" customHeight="1" spans="1:20">
      <c r="A9767" s="10">
        <v>45224</v>
      </c>
      <c r="B9767" s="9" t="s">
        <v>48699</v>
      </c>
      <c r="C9767" s="9" t="s">
        <v>6506</v>
      </c>
      <c r="D9767" s="14" t="s">
        <v>22</v>
      </c>
      <c r="E9767" s="9" t="s">
        <v>48700</v>
      </c>
      <c r="F9767" s="9" t="s">
        <v>48701</v>
      </c>
      <c r="G9767" s="14" t="s">
        <v>25</v>
      </c>
      <c r="H9767" s="14" t="s">
        <v>22</v>
      </c>
      <c r="I9767" s="14" t="s">
        <v>3098</v>
      </c>
      <c r="J9767" s="14" t="s">
        <v>27</v>
      </c>
      <c r="K9767" s="14" t="s">
        <v>28</v>
      </c>
      <c r="L9767" s="14" t="s">
        <v>43</v>
      </c>
      <c r="M9767" s="9" t="s">
        <v>30</v>
      </c>
      <c r="N9767" s="9" t="s">
        <v>208</v>
      </c>
      <c r="O9767" s="14" t="s">
        <v>32</v>
      </c>
      <c r="P9767" s="14" t="s">
        <v>22</v>
      </c>
      <c r="Q9767" s="14" t="s">
        <v>48702</v>
      </c>
      <c r="R9767" s="14" t="s">
        <v>46</v>
      </c>
      <c r="S9767" s="9" t="s">
        <v>48703</v>
      </c>
      <c r="T9767" s="9" t="s">
        <v>22</v>
      </c>
    </row>
    <row r="9768" customHeight="1" spans="1:20">
      <c r="A9768" s="10">
        <v>45222</v>
      </c>
      <c r="B9768" s="9" t="s">
        <v>48704</v>
      </c>
      <c r="C9768" s="9" t="s">
        <v>6506</v>
      </c>
      <c r="D9768" s="14" t="s">
        <v>22</v>
      </c>
      <c r="E9768" s="9" t="s">
        <v>48705</v>
      </c>
      <c r="F9768" s="9" t="s">
        <v>48706</v>
      </c>
      <c r="G9768" s="14" t="s">
        <v>69</v>
      </c>
      <c r="H9768" s="14" t="s">
        <v>22</v>
      </c>
      <c r="I9768" s="14" t="s">
        <v>2203</v>
      </c>
      <c r="J9768" s="14" t="s">
        <v>27</v>
      </c>
      <c r="K9768" s="14" t="s">
        <v>28</v>
      </c>
      <c r="L9768" s="14" t="s">
        <v>43</v>
      </c>
      <c r="M9768" s="9" t="s">
        <v>44</v>
      </c>
      <c r="N9768" s="9" t="s">
        <v>208</v>
      </c>
      <c r="O9768" s="14" t="s">
        <v>32</v>
      </c>
      <c r="P9768" s="14" t="s">
        <v>22</v>
      </c>
      <c r="Q9768" s="14" t="s">
        <v>48707</v>
      </c>
      <c r="R9768" s="14" t="s">
        <v>46</v>
      </c>
      <c r="S9768" s="9" t="s">
        <v>48708</v>
      </c>
      <c r="T9768" s="9" t="s">
        <v>22</v>
      </c>
    </row>
    <row r="9769" customHeight="1" spans="1:20">
      <c r="A9769" s="10">
        <v>45224</v>
      </c>
      <c r="B9769" s="9" t="s">
        <v>48709</v>
      </c>
      <c r="C9769" s="9" t="s">
        <v>6506</v>
      </c>
      <c r="D9769" s="14" t="s">
        <v>22</v>
      </c>
      <c r="E9769" s="9" t="s">
        <v>48710</v>
      </c>
      <c r="F9769" s="9" t="s">
        <v>48711</v>
      </c>
      <c r="G9769" s="14" t="s">
        <v>247</v>
      </c>
      <c r="H9769" s="14" t="s">
        <v>22</v>
      </c>
      <c r="I9769" s="14" t="s">
        <v>2203</v>
      </c>
      <c r="J9769" s="14" t="s">
        <v>27</v>
      </c>
      <c r="K9769" s="14" t="s">
        <v>28</v>
      </c>
      <c r="L9769" s="14" t="s">
        <v>43</v>
      </c>
      <c r="M9769" s="9" t="s">
        <v>30</v>
      </c>
      <c r="N9769" s="9" t="s">
        <v>208</v>
      </c>
      <c r="O9769" s="14" t="s">
        <v>32</v>
      </c>
      <c r="P9769" s="14" t="s">
        <v>22</v>
      </c>
      <c r="Q9769" s="14" t="s">
        <v>48712</v>
      </c>
      <c r="R9769" s="14" t="s">
        <v>46</v>
      </c>
      <c r="S9769" s="9" t="s">
        <v>48713</v>
      </c>
      <c r="T9769" s="9" t="s">
        <v>22</v>
      </c>
    </row>
    <row r="9770" customHeight="1" spans="1:20">
      <c r="A9770" s="10">
        <v>45224</v>
      </c>
      <c r="B9770" s="9" t="s">
        <v>48714</v>
      </c>
      <c r="C9770" s="9" t="s">
        <v>6506</v>
      </c>
      <c r="D9770" s="14" t="s">
        <v>22</v>
      </c>
      <c r="E9770" s="9" t="s">
        <v>48715</v>
      </c>
      <c r="F9770" s="9" t="s">
        <v>48716</v>
      </c>
      <c r="G9770" s="14" t="s">
        <v>130</v>
      </c>
      <c r="H9770" s="14" t="s">
        <v>22</v>
      </c>
      <c r="I9770" s="14" t="s">
        <v>162</v>
      </c>
      <c r="J9770" s="14" t="s">
        <v>27</v>
      </c>
      <c r="K9770" s="14" t="s">
        <v>28</v>
      </c>
      <c r="L9770" s="14" t="s">
        <v>43</v>
      </c>
      <c r="M9770" s="9" t="s">
        <v>30</v>
      </c>
      <c r="N9770" s="9" t="s">
        <v>208</v>
      </c>
      <c r="O9770" s="14" t="s">
        <v>32</v>
      </c>
      <c r="P9770" s="14" t="s">
        <v>22</v>
      </c>
      <c r="Q9770" s="14" t="s">
        <v>48717</v>
      </c>
      <c r="R9770" s="14" t="s">
        <v>46</v>
      </c>
      <c r="S9770" s="9" t="s">
        <v>48718</v>
      </c>
      <c r="T9770" s="9" t="s">
        <v>22</v>
      </c>
    </row>
    <row r="9771" customHeight="1" spans="1:20">
      <c r="A9771" s="10">
        <v>45224</v>
      </c>
      <c r="B9771" s="9" t="s">
        <v>48719</v>
      </c>
      <c r="C9771" s="9" t="s">
        <v>5629</v>
      </c>
      <c r="D9771" s="14" t="s">
        <v>22</v>
      </c>
      <c r="E9771" s="9" t="s">
        <v>48720</v>
      </c>
      <c r="F9771" s="9" t="s">
        <v>48721</v>
      </c>
      <c r="G9771" s="14" t="s">
        <v>82</v>
      </c>
      <c r="H9771" s="14" t="s">
        <v>148</v>
      </c>
      <c r="I9771" s="14" t="s">
        <v>5632</v>
      </c>
      <c r="J9771" s="14" t="s">
        <v>27</v>
      </c>
      <c r="K9771" s="14" t="s">
        <v>28</v>
      </c>
      <c r="L9771" s="14" t="s">
        <v>43</v>
      </c>
      <c r="M9771" s="9" t="s">
        <v>169</v>
      </c>
      <c r="N9771" s="9" t="s">
        <v>5633</v>
      </c>
      <c r="O9771" s="14" t="s">
        <v>32</v>
      </c>
      <c r="P9771" s="14" t="s">
        <v>22</v>
      </c>
      <c r="Q9771" s="14" t="s">
        <v>48722</v>
      </c>
      <c r="R9771" s="14" t="s">
        <v>168</v>
      </c>
      <c r="S9771" s="9" t="s">
        <v>48723</v>
      </c>
      <c r="T9771" s="9" t="s">
        <v>8758</v>
      </c>
    </row>
    <row r="9772" customHeight="1" spans="1:20">
      <c r="A9772" s="10">
        <v>45225</v>
      </c>
      <c r="B9772" s="9" t="s">
        <v>48724</v>
      </c>
      <c r="C9772" s="9" t="s">
        <v>79</v>
      </c>
      <c r="D9772" s="14" t="s">
        <v>22</v>
      </c>
      <c r="E9772" s="9" t="s">
        <v>48725</v>
      </c>
      <c r="F9772" s="9" t="s">
        <v>160</v>
      </c>
      <c r="G9772" s="14" t="s">
        <v>82</v>
      </c>
      <c r="H9772" s="14" t="s">
        <v>22</v>
      </c>
      <c r="I9772" s="14" t="s">
        <v>299</v>
      </c>
      <c r="J9772" s="14" t="s">
        <v>27</v>
      </c>
      <c r="K9772" s="14" t="s">
        <v>28</v>
      </c>
      <c r="L9772" s="14" t="s">
        <v>43</v>
      </c>
      <c r="M9772" s="9" t="s">
        <v>30</v>
      </c>
      <c r="N9772" s="9" t="s">
        <v>31</v>
      </c>
      <c r="O9772" s="14" t="s">
        <v>32</v>
      </c>
      <c r="P9772" s="14" t="s">
        <v>22</v>
      </c>
      <c r="Q9772" s="14" t="s">
        <v>48726</v>
      </c>
      <c r="R9772" s="14" t="s">
        <v>46</v>
      </c>
      <c r="S9772" s="9" t="s">
        <v>48727</v>
      </c>
      <c r="T9772" s="9" t="s">
        <v>48728</v>
      </c>
    </row>
    <row r="9773" customHeight="1" spans="1:20">
      <c r="A9773" s="10">
        <v>45224</v>
      </c>
      <c r="B9773" s="9" t="s">
        <v>48729</v>
      </c>
      <c r="C9773" s="9" t="s">
        <v>43249</v>
      </c>
      <c r="D9773" s="14" t="s">
        <v>22</v>
      </c>
      <c r="E9773" s="9" t="s">
        <v>48730</v>
      </c>
      <c r="F9773" s="9" t="s">
        <v>48731</v>
      </c>
      <c r="G9773" s="14" t="s">
        <v>82</v>
      </c>
      <c r="H9773" s="14" t="s">
        <v>22</v>
      </c>
      <c r="I9773" s="14" t="s">
        <v>384</v>
      </c>
      <c r="J9773" s="14" t="s">
        <v>27</v>
      </c>
      <c r="K9773" s="14" t="s">
        <v>28</v>
      </c>
      <c r="L9773" s="14" t="s">
        <v>43</v>
      </c>
      <c r="M9773" s="9" t="s">
        <v>169</v>
      </c>
      <c r="N9773" s="9" t="s">
        <v>5633</v>
      </c>
      <c r="O9773" s="14" t="s">
        <v>32</v>
      </c>
      <c r="P9773" s="14" t="s">
        <v>22</v>
      </c>
      <c r="Q9773" s="14" t="s">
        <v>48732</v>
      </c>
      <c r="R9773" s="14" t="s">
        <v>168</v>
      </c>
      <c r="S9773" s="9" t="s">
        <v>48733</v>
      </c>
      <c r="T9773" s="9" t="s">
        <v>5668</v>
      </c>
    </row>
    <row r="9774" customHeight="1" spans="1:20">
      <c r="A9774" s="10">
        <v>45225</v>
      </c>
      <c r="B9774" s="9" t="s">
        <v>48734</v>
      </c>
      <c r="C9774" s="9" t="s">
        <v>817</v>
      </c>
      <c r="D9774" s="14" t="s">
        <v>22</v>
      </c>
      <c r="E9774" s="9" t="s">
        <v>48735</v>
      </c>
      <c r="F9774" s="9" t="s">
        <v>48736</v>
      </c>
      <c r="G9774" s="14" t="s">
        <v>336</v>
      </c>
      <c r="H9774" s="14" t="s">
        <v>22</v>
      </c>
      <c r="I9774" s="14" t="s">
        <v>732</v>
      </c>
      <c r="J9774" s="14" t="s">
        <v>27</v>
      </c>
      <c r="K9774" s="14" t="s">
        <v>28</v>
      </c>
      <c r="L9774" s="14" t="s">
        <v>43</v>
      </c>
      <c r="M9774" s="9" t="s">
        <v>169</v>
      </c>
      <c r="N9774" s="9" t="s">
        <v>31</v>
      </c>
      <c r="O9774" s="14" t="s">
        <v>32</v>
      </c>
      <c r="P9774" s="14" t="s">
        <v>22</v>
      </c>
      <c r="Q9774" s="14" t="s">
        <v>48737</v>
      </c>
      <c r="R9774" s="14" t="s">
        <v>46</v>
      </c>
      <c r="S9774" s="9" t="s">
        <v>48738</v>
      </c>
      <c r="T9774" s="9" t="s">
        <v>48739</v>
      </c>
    </row>
    <row r="9775" customHeight="1" spans="1:20">
      <c r="A9775" s="10">
        <v>45224</v>
      </c>
      <c r="B9775" s="9" t="s">
        <v>48740</v>
      </c>
      <c r="C9775" s="9" t="s">
        <v>5629</v>
      </c>
      <c r="D9775" s="14" t="s">
        <v>22</v>
      </c>
      <c r="E9775" s="9" t="s">
        <v>48741</v>
      </c>
      <c r="F9775" s="9" t="s">
        <v>48742</v>
      </c>
      <c r="G9775" s="14" t="s">
        <v>82</v>
      </c>
      <c r="H9775" s="14" t="s">
        <v>22</v>
      </c>
      <c r="I9775" s="14" t="s">
        <v>5632</v>
      </c>
      <c r="J9775" s="14" t="s">
        <v>27</v>
      </c>
      <c r="K9775" s="14" t="s">
        <v>28</v>
      </c>
      <c r="L9775" s="14" t="s">
        <v>43</v>
      </c>
      <c r="M9775" s="9" t="s">
        <v>169</v>
      </c>
      <c r="N9775" s="9" t="s">
        <v>5633</v>
      </c>
      <c r="O9775" s="14" t="s">
        <v>32</v>
      </c>
      <c r="P9775" s="14" t="s">
        <v>22</v>
      </c>
      <c r="Q9775" s="14" t="s">
        <v>48743</v>
      </c>
      <c r="R9775" s="14" t="s">
        <v>168</v>
      </c>
      <c r="S9775" s="9" t="s">
        <v>48744</v>
      </c>
      <c r="T9775" s="9" t="s">
        <v>6102</v>
      </c>
    </row>
    <row r="9776" customHeight="1" spans="1:20">
      <c r="A9776" s="10">
        <v>45224</v>
      </c>
      <c r="B9776" s="9" t="s">
        <v>48745</v>
      </c>
      <c r="C9776" s="9" t="s">
        <v>5685</v>
      </c>
      <c r="D9776" s="14" t="s">
        <v>22</v>
      </c>
      <c r="E9776" s="9" t="s">
        <v>48746</v>
      </c>
      <c r="F9776" s="9" t="s">
        <v>48747</v>
      </c>
      <c r="G9776" s="14" t="s">
        <v>82</v>
      </c>
      <c r="H9776" s="14" t="s">
        <v>22</v>
      </c>
      <c r="I9776" s="14" t="s">
        <v>54</v>
      </c>
      <c r="J9776" s="14" t="s">
        <v>27</v>
      </c>
      <c r="K9776" s="14" t="s">
        <v>28</v>
      </c>
      <c r="L9776" s="14" t="s">
        <v>43</v>
      </c>
      <c r="M9776" s="9" t="s">
        <v>169</v>
      </c>
      <c r="N9776" s="9" t="s">
        <v>5633</v>
      </c>
      <c r="O9776" s="14" t="s">
        <v>32</v>
      </c>
      <c r="P9776" s="14" t="s">
        <v>22</v>
      </c>
      <c r="Q9776" s="14" t="s">
        <v>48748</v>
      </c>
      <c r="R9776" s="14" t="s">
        <v>168</v>
      </c>
      <c r="S9776" s="9" t="s">
        <v>48749</v>
      </c>
      <c r="T9776" s="9" t="s">
        <v>5717</v>
      </c>
    </row>
    <row r="9777" customHeight="1" spans="1:20">
      <c r="A9777" s="10">
        <v>45225</v>
      </c>
      <c r="B9777" s="9" t="s">
        <v>48750</v>
      </c>
      <c r="C9777" s="9" t="s">
        <v>3281</v>
      </c>
      <c r="D9777" s="14" t="s">
        <v>22</v>
      </c>
      <c r="E9777" s="9" t="s">
        <v>48751</v>
      </c>
      <c r="F9777" s="9" t="s">
        <v>48752</v>
      </c>
      <c r="G9777" s="14" t="s">
        <v>82</v>
      </c>
      <c r="H9777" s="14" t="s">
        <v>22</v>
      </c>
      <c r="I9777" s="14" t="s">
        <v>149</v>
      </c>
      <c r="J9777" s="14" t="s">
        <v>27</v>
      </c>
      <c r="K9777" s="14" t="s">
        <v>28</v>
      </c>
      <c r="L9777" s="14" t="s">
        <v>43</v>
      </c>
      <c r="M9777" s="9" t="s">
        <v>44</v>
      </c>
      <c r="N9777" s="9" t="s">
        <v>31</v>
      </c>
      <c r="O9777" s="14" t="s">
        <v>32</v>
      </c>
      <c r="P9777" s="14" t="s">
        <v>22</v>
      </c>
      <c r="Q9777" s="14" t="s">
        <v>48753</v>
      </c>
      <c r="R9777" s="14" t="s">
        <v>46</v>
      </c>
      <c r="S9777" s="9" t="s">
        <v>48754</v>
      </c>
      <c r="T9777" s="9" t="s">
        <v>48755</v>
      </c>
    </row>
    <row r="9778" customHeight="1" spans="1:20">
      <c r="A9778" s="10">
        <v>45224</v>
      </c>
      <c r="B9778" s="9" t="s">
        <v>48756</v>
      </c>
      <c r="C9778" s="9" t="s">
        <v>783</v>
      </c>
      <c r="D9778" s="14" t="s">
        <v>22</v>
      </c>
      <c r="E9778" s="9" t="s">
        <v>48757</v>
      </c>
      <c r="F9778" s="9" t="s">
        <v>47278</v>
      </c>
      <c r="G9778" s="14" t="s">
        <v>69</v>
      </c>
      <c r="H9778" s="14" t="s">
        <v>22</v>
      </c>
      <c r="I9778" s="14" t="s">
        <v>97</v>
      </c>
      <c r="J9778" s="14" t="s">
        <v>27</v>
      </c>
      <c r="K9778" s="14" t="s">
        <v>28</v>
      </c>
      <c r="L9778" s="14" t="s">
        <v>43</v>
      </c>
      <c r="M9778" s="9" t="s">
        <v>30</v>
      </c>
      <c r="N9778" s="9" t="s">
        <v>743</v>
      </c>
      <c r="O9778" s="14" t="s">
        <v>32</v>
      </c>
      <c r="P9778" s="14" t="s">
        <v>22</v>
      </c>
      <c r="Q9778" s="14" t="s">
        <v>48758</v>
      </c>
      <c r="R9778" s="14" t="s">
        <v>46</v>
      </c>
      <c r="S9778" s="9" t="s">
        <v>48759</v>
      </c>
      <c r="T9778" s="9" t="s">
        <v>48760</v>
      </c>
    </row>
    <row r="9779" customHeight="1" spans="1:20">
      <c r="A9779" s="10">
        <v>45225</v>
      </c>
      <c r="B9779" s="9" t="s">
        <v>48761</v>
      </c>
      <c r="C9779" s="9" t="s">
        <v>817</v>
      </c>
      <c r="D9779" s="14" t="s">
        <v>22</v>
      </c>
      <c r="E9779" s="9" t="s">
        <v>5011</v>
      </c>
      <c r="F9779" s="9" t="s">
        <v>5012</v>
      </c>
      <c r="G9779" s="14" t="s">
        <v>53</v>
      </c>
      <c r="H9779" s="14" t="s">
        <v>22</v>
      </c>
      <c r="I9779" s="14" t="s">
        <v>26</v>
      </c>
      <c r="J9779" s="14" t="s">
        <v>27</v>
      </c>
      <c r="K9779" s="14" t="s">
        <v>76</v>
      </c>
      <c r="L9779" s="14" t="s">
        <v>29</v>
      </c>
      <c r="M9779" s="9" t="s">
        <v>44</v>
      </c>
      <c r="N9779" s="9" t="s">
        <v>31</v>
      </c>
      <c r="O9779" s="14" t="s">
        <v>32</v>
      </c>
      <c r="P9779" s="14" t="s">
        <v>22</v>
      </c>
      <c r="Q9779" s="14" t="s">
        <v>48762</v>
      </c>
      <c r="R9779" s="14" t="s">
        <v>34</v>
      </c>
      <c r="S9779" s="9" t="s">
        <v>48763</v>
      </c>
      <c r="T9779" s="9" t="s">
        <v>48764</v>
      </c>
    </row>
    <row r="9780" customHeight="1" spans="1:20">
      <c r="A9780" s="10">
        <v>45224</v>
      </c>
      <c r="B9780" s="9" t="s">
        <v>48765</v>
      </c>
      <c r="C9780" s="9" t="s">
        <v>5644</v>
      </c>
      <c r="D9780" s="14" t="s">
        <v>22</v>
      </c>
      <c r="E9780" s="9" t="s">
        <v>48766</v>
      </c>
      <c r="F9780" s="9" t="s">
        <v>48767</v>
      </c>
      <c r="G9780" s="14" t="s">
        <v>82</v>
      </c>
      <c r="H9780" s="14" t="s">
        <v>22</v>
      </c>
      <c r="I9780" s="14" t="s">
        <v>63</v>
      </c>
      <c r="J9780" s="14" t="s">
        <v>27</v>
      </c>
      <c r="K9780" s="14" t="s">
        <v>28</v>
      </c>
      <c r="L9780" s="14" t="s">
        <v>43</v>
      </c>
      <c r="M9780" s="9" t="s">
        <v>169</v>
      </c>
      <c r="N9780" s="9" t="s">
        <v>5633</v>
      </c>
      <c r="O9780" s="14" t="s">
        <v>32</v>
      </c>
      <c r="P9780" s="14" t="s">
        <v>22</v>
      </c>
      <c r="Q9780" s="14" t="s">
        <v>48768</v>
      </c>
      <c r="R9780" s="14" t="s">
        <v>168</v>
      </c>
      <c r="S9780" s="9" t="s">
        <v>48769</v>
      </c>
      <c r="T9780" s="9" t="s">
        <v>5723</v>
      </c>
    </row>
    <row r="9781" customHeight="1" spans="1:20">
      <c r="A9781" s="10">
        <v>45224</v>
      </c>
      <c r="B9781" s="9" t="s">
        <v>48770</v>
      </c>
      <c r="C9781" s="9" t="s">
        <v>5822</v>
      </c>
      <c r="D9781" s="14" t="s">
        <v>22</v>
      </c>
      <c r="E9781" s="9" t="s">
        <v>48771</v>
      </c>
      <c r="F9781" s="9" t="s">
        <v>48772</v>
      </c>
      <c r="G9781" s="14" t="s">
        <v>82</v>
      </c>
      <c r="H9781" s="14" t="s">
        <v>22</v>
      </c>
      <c r="I9781" s="14" t="s">
        <v>5984</v>
      </c>
      <c r="J9781" s="14" t="s">
        <v>27</v>
      </c>
      <c r="K9781" s="14" t="s">
        <v>28</v>
      </c>
      <c r="L9781" s="14" t="s">
        <v>43</v>
      </c>
      <c r="M9781" s="9" t="s">
        <v>169</v>
      </c>
      <c r="N9781" s="9" t="s">
        <v>5633</v>
      </c>
      <c r="O9781" s="14" t="s">
        <v>32</v>
      </c>
      <c r="P9781" s="14" t="s">
        <v>22</v>
      </c>
      <c r="Q9781" s="14" t="s">
        <v>48773</v>
      </c>
      <c r="R9781" s="14" t="s">
        <v>168</v>
      </c>
      <c r="S9781" s="9" t="s">
        <v>48774</v>
      </c>
      <c r="T9781" s="9" t="s">
        <v>5649</v>
      </c>
    </row>
    <row r="9782" customHeight="1" spans="1:20">
      <c r="A9782" s="10">
        <v>45224</v>
      </c>
      <c r="B9782" s="9" t="s">
        <v>48775</v>
      </c>
      <c r="C9782" s="9" t="s">
        <v>5644</v>
      </c>
      <c r="D9782" s="14" t="s">
        <v>22</v>
      </c>
      <c r="E9782" s="9" t="s">
        <v>48776</v>
      </c>
      <c r="F9782" s="9" t="s">
        <v>7738</v>
      </c>
      <c r="G9782" s="14" t="s">
        <v>82</v>
      </c>
      <c r="H9782" s="14" t="s">
        <v>22</v>
      </c>
      <c r="I9782" s="14" t="s">
        <v>30988</v>
      </c>
      <c r="J9782" s="14" t="s">
        <v>27</v>
      </c>
      <c r="K9782" s="14" t="s">
        <v>28</v>
      </c>
      <c r="L9782" s="14" t="s">
        <v>43</v>
      </c>
      <c r="M9782" s="9" t="s">
        <v>169</v>
      </c>
      <c r="N9782" s="9" t="s">
        <v>5633</v>
      </c>
      <c r="O9782" s="14" t="s">
        <v>32</v>
      </c>
      <c r="P9782" s="14" t="s">
        <v>22</v>
      </c>
      <c r="Q9782" s="14" t="s">
        <v>48777</v>
      </c>
      <c r="R9782" s="14" t="s">
        <v>168</v>
      </c>
      <c r="S9782" s="9" t="s">
        <v>48778</v>
      </c>
      <c r="T9782" s="9" t="s">
        <v>5649</v>
      </c>
    </row>
    <row r="9783" customHeight="1" spans="1:20">
      <c r="A9783" s="10">
        <v>45225</v>
      </c>
      <c r="B9783" s="9" t="s">
        <v>48779</v>
      </c>
      <c r="C9783" s="9" t="s">
        <v>6506</v>
      </c>
      <c r="D9783" s="14" t="s">
        <v>22</v>
      </c>
      <c r="E9783" s="9" t="s">
        <v>48780</v>
      </c>
      <c r="F9783" s="9" t="s">
        <v>48781</v>
      </c>
      <c r="G9783" s="14" t="s">
        <v>25</v>
      </c>
      <c r="H9783" s="14" t="s">
        <v>22</v>
      </c>
      <c r="I9783" s="14" t="s">
        <v>880</v>
      </c>
      <c r="J9783" s="14" t="s">
        <v>27</v>
      </c>
      <c r="K9783" s="14" t="s">
        <v>28</v>
      </c>
      <c r="L9783" s="14" t="s">
        <v>43</v>
      </c>
      <c r="M9783" s="9" t="s">
        <v>44</v>
      </c>
      <c r="N9783" s="9" t="s">
        <v>208</v>
      </c>
      <c r="O9783" s="14" t="s">
        <v>32</v>
      </c>
      <c r="P9783" s="14" t="s">
        <v>22</v>
      </c>
      <c r="Q9783" s="14" t="s">
        <v>48782</v>
      </c>
      <c r="R9783" s="14" t="s">
        <v>46</v>
      </c>
      <c r="S9783" s="9" t="s">
        <v>48783</v>
      </c>
      <c r="T9783" s="9" t="s">
        <v>22</v>
      </c>
    </row>
    <row r="9784" customHeight="1" spans="1:20">
      <c r="A9784" s="10">
        <v>45223</v>
      </c>
      <c r="B9784" s="15" t="s">
        <v>48784</v>
      </c>
      <c r="C9784" s="15" t="s">
        <v>6506</v>
      </c>
      <c r="D9784" s="16" t="s">
        <v>22</v>
      </c>
      <c r="E9784" s="15" t="s">
        <v>48785</v>
      </c>
      <c r="F9784" s="15" t="s">
        <v>48786</v>
      </c>
      <c r="G9784" s="16" t="s">
        <v>130</v>
      </c>
      <c r="H9784" s="16" t="s">
        <v>110</v>
      </c>
      <c r="I9784" s="16" t="s">
        <v>490</v>
      </c>
      <c r="J9784" s="16" t="s">
        <v>27</v>
      </c>
      <c r="K9784" s="16" t="s">
        <v>28</v>
      </c>
      <c r="L9784" s="16" t="s">
        <v>43</v>
      </c>
      <c r="M9784" s="15" t="s">
        <v>30</v>
      </c>
      <c r="N9784" s="15" t="s">
        <v>208</v>
      </c>
      <c r="O9784" s="16" t="s">
        <v>32</v>
      </c>
      <c r="P9784" s="16" t="s">
        <v>22</v>
      </c>
      <c r="Q9784" s="16" t="s">
        <v>48787</v>
      </c>
      <c r="R9784" s="16" t="s">
        <v>46</v>
      </c>
      <c r="S9784" s="15" t="s">
        <v>48788</v>
      </c>
      <c r="T9784" s="15" t="s">
        <v>22</v>
      </c>
    </row>
    <row r="9785" customHeight="1" spans="1:20">
      <c r="A9785" s="10">
        <v>45224</v>
      </c>
      <c r="B9785" s="9" t="s">
        <v>48789</v>
      </c>
      <c r="C9785" s="9" t="s">
        <v>5629</v>
      </c>
      <c r="D9785" s="14" t="s">
        <v>22</v>
      </c>
      <c r="E9785" s="9" t="s">
        <v>48790</v>
      </c>
      <c r="F9785" s="9" t="s">
        <v>48791</v>
      </c>
      <c r="G9785" s="14" t="s">
        <v>82</v>
      </c>
      <c r="H9785" s="14" t="s">
        <v>148</v>
      </c>
      <c r="I9785" s="14" t="s">
        <v>5632</v>
      </c>
      <c r="J9785" s="14" t="s">
        <v>27</v>
      </c>
      <c r="K9785" s="14" t="s">
        <v>28</v>
      </c>
      <c r="L9785" s="14" t="s">
        <v>43</v>
      </c>
      <c r="M9785" s="9" t="s">
        <v>169</v>
      </c>
      <c r="N9785" s="9" t="s">
        <v>5633</v>
      </c>
      <c r="O9785" s="14" t="s">
        <v>32</v>
      </c>
      <c r="P9785" s="14" t="s">
        <v>22</v>
      </c>
      <c r="Q9785" s="14" t="s">
        <v>48792</v>
      </c>
      <c r="R9785" s="14" t="s">
        <v>168</v>
      </c>
      <c r="S9785" s="9" t="s">
        <v>48793</v>
      </c>
      <c r="T9785" s="9" t="s">
        <v>5655</v>
      </c>
    </row>
    <row r="9786" customHeight="1" spans="1:20">
      <c r="A9786" s="10">
        <v>45225</v>
      </c>
      <c r="B9786" s="9" t="s">
        <v>48794</v>
      </c>
      <c r="C9786" s="9" t="s">
        <v>9110</v>
      </c>
      <c r="D9786" s="14" t="s">
        <v>22</v>
      </c>
      <c r="E9786" s="9" t="s">
        <v>39034</v>
      </c>
      <c r="F9786" s="9" t="s">
        <v>39035</v>
      </c>
      <c r="G9786" s="14" t="s">
        <v>62</v>
      </c>
      <c r="H9786" s="14" t="s">
        <v>22</v>
      </c>
      <c r="I9786" s="14" t="s">
        <v>63</v>
      </c>
      <c r="J9786" s="14" t="s">
        <v>27</v>
      </c>
      <c r="K9786" s="14" t="s">
        <v>28</v>
      </c>
      <c r="L9786" s="14" t="s">
        <v>43</v>
      </c>
      <c r="M9786" s="9" t="s">
        <v>44</v>
      </c>
      <c r="N9786" s="9" t="s">
        <v>31</v>
      </c>
      <c r="O9786" s="14" t="s">
        <v>32</v>
      </c>
      <c r="P9786" s="14" t="s">
        <v>22</v>
      </c>
      <c r="Q9786" s="14" t="s">
        <v>48795</v>
      </c>
      <c r="R9786" s="14" t="s">
        <v>46</v>
      </c>
      <c r="S9786" s="9" t="s">
        <v>48796</v>
      </c>
      <c r="T9786" s="9" t="s">
        <v>48797</v>
      </c>
    </row>
    <row r="9787" customHeight="1" spans="1:20">
      <c r="A9787" s="10">
        <v>45223</v>
      </c>
      <c r="B9787" s="15" t="s">
        <v>48798</v>
      </c>
      <c r="C9787" s="15" t="s">
        <v>817</v>
      </c>
      <c r="D9787" s="16" t="s">
        <v>22</v>
      </c>
      <c r="E9787" s="15" t="s">
        <v>631</v>
      </c>
      <c r="F9787" s="15" t="s">
        <v>632</v>
      </c>
      <c r="G9787" s="16" t="s">
        <v>41</v>
      </c>
      <c r="H9787" s="16" t="s">
        <v>22</v>
      </c>
      <c r="I9787" s="16" t="s">
        <v>26</v>
      </c>
      <c r="J9787" s="16" t="s">
        <v>27</v>
      </c>
      <c r="K9787" s="16" t="s">
        <v>76</v>
      </c>
      <c r="L9787" s="16" t="s">
        <v>29</v>
      </c>
      <c r="M9787" s="15" t="s">
        <v>30</v>
      </c>
      <c r="N9787" s="15" t="s">
        <v>31</v>
      </c>
      <c r="O9787" s="16" t="s">
        <v>32</v>
      </c>
      <c r="P9787" s="16" t="s">
        <v>22</v>
      </c>
      <c r="Q9787" s="16" t="s">
        <v>48799</v>
      </c>
      <c r="R9787" s="16" t="s">
        <v>34</v>
      </c>
      <c r="S9787" s="15" t="s">
        <v>48800</v>
      </c>
      <c r="T9787" s="15" t="s">
        <v>48801</v>
      </c>
    </row>
    <row r="9788" customHeight="1" spans="1:20">
      <c r="A9788" s="10">
        <v>45223</v>
      </c>
      <c r="B9788" s="15" t="s">
        <v>48802</v>
      </c>
      <c r="C9788" s="15" t="s">
        <v>6506</v>
      </c>
      <c r="D9788" s="16" t="s">
        <v>22</v>
      </c>
      <c r="E9788" s="15" t="s">
        <v>48803</v>
      </c>
      <c r="F9788" s="15" t="s">
        <v>12113</v>
      </c>
      <c r="G9788" s="16" t="s">
        <v>41</v>
      </c>
      <c r="H9788" s="16" t="s">
        <v>22</v>
      </c>
      <c r="I9788" s="16" t="s">
        <v>90</v>
      </c>
      <c r="J9788" s="16" t="s">
        <v>27</v>
      </c>
      <c r="K9788" s="16" t="s">
        <v>28</v>
      </c>
      <c r="L9788" s="16" t="s">
        <v>43</v>
      </c>
      <c r="M9788" s="15" t="s">
        <v>30</v>
      </c>
      <c r="N9788" s="15" t="s">
        <v>208</v>
      </c>
      <c r="O9788" s="16" t="s">
        <v>32</v>
      </c>
      <c r="P9788" s="16" t="s">
        <v>22</v>
      </c>
      <c r="Q9788" s="16" t="s">
        <v>48804</v>
      </c>
      <c r="R9788" s="16" t="s">
        <v>46</v>
      </c>
      <c r="S9788" s="15" t="s">
        <v>48805</v>
      </c>
      <c r="T9788" s="15" t="s">
        <v>22</v>
      </c>
    </row>
    <row r="9789" customHeight="1" spans="1:20">
      <c r="A9789" s="10">
        <v>45224</v>
      </c>
      <c r="B9789" s="9" t="s">
        <v>48806</v>
      </c>
      <c r="C9789" s="9" t="s">
        <v>6506</v>
      </c>
      <c r="D9789" s="14" t="s">
        <v>22</v>
      </c>
      <c r="E9789" s="9" t="s">
        <v>48807</v>
      </c>
      <c r="F9789" s="9" t="s">
        <v>48808</v>
      </c>
      <c r="G9789" s="14" t="s">
        <v>41</v>
      </c>
      <c r="H9789" s="14" t="s">
        <v>22</v>
      </c>
      <c r="I9789" s="14" t="s">
        <v>880</v>
      </c>
      <c r="J9789" s="14" t="s">
        <v>27</v>
      </c>
      <c r="K9789" s="14" t="s">
        <v>28</v>
      </c>
      <c r="L9789" s="14" t="s">
        <v>43</v>
      </c>
      <c r="M9789" s="9" t="s">
        <v>44</v>
      </c>
      <c r="N9789" s="9" t="s">
        <v>208</v>
      </c>
      <c r="O9789" s="14" t="s">
        <v>32</v>
      </c>
      <c r="P9789" s="14" t="s">
        <v>22</v>
      </c>
      <c r="Q9789" s="14" t="s">
        <v>48809</v>
      </c>
      <c r="R9789" s="14" t="s">
        <v>46</v>
      </c>
      <c r="S9789" s="9" t="s">
        <v>48810</v>
      </c>
      <c r="T9789" s="9" t="s">
        <v>22</v>
      </c>
    </row>
    <row r="9790" customHeight="1" spans="1:20">
      <c r="A9790" s="10">
        <v>45224</v>
      </c>
      <c r="B9790" s="9" t="s">
        <v>48811</v>
      </c>
      <c r="C9790" s="9" t="s">
        <v>179</v>
      </c>
      <c r="D9790" s="14" t="s">
        <v>22</v>
      </c>
      <c r="E9790" s="9" t="s">
        <v>48812</v>
      </c>
      <c r="F9790" s="9" t="s">
        <v>47858</v>
      </c>
      <c r="G9790" s="14" t="s">
        <v>82</v>
      </c>
      <c r="H9790" s="14" t="s">
        <v>22</v>
      </c>
      <c r="I9790" s="14" t="s">
        <v>168</v>
      </c>
      <c r="J9790" s="14" t="s">
        <v>27</v>
      </c>
      <c r="K9790" s="14" t="s">
        <v>28</v>
      </c>
      <c r="L9790" s="14" t="s">
        <v>43</v>
      </c>
      <c r="M9790" s="9" t="s">
        <v>169</v>
      </c>
      <c r="N9790" s="9" t="s">
        <v>31</v>
      </c>
      <c r="O9790" s="14" t="s">
        <v>32</v>
      </c>
      <c r="P9790" s="14" t="s">
        <v>22</v>
      </c>
      <c r="Q9790" s="14" t="s">
        <v>48813</v>
      </c>
      <c r="R9790" s="14" t="s">
        <v>46</v>
      </c>
      <c r="S9790" s="9" t="s">
        <v>48814</v>
      </c>
      <c r="T9790" s="9" t="s">
        <v>48815</v>
      </c>
    </row>
    <row r="9791" customHeight="1" spans="1:20">
      <c r="A9791" s="10">
        <v>45224</v>
      </c>
      <c r="B9791" s="9" t="s">
        <v>48816</v>
      </c>
      <c r="C9791" s="9" t="s">
        <v>7660</v>
      </c>
      <c r="D9791" s="14" t="s">
        <v>22</v>
      </c>
      <c r="E9791" s="9" t="s">
        <v>48817</v>
      </c>
      <c r="F9791" s="9" t="s">
        <v>48818</v>
      </c>
      <c r="G9791" s="14" t="s">
        <v>69</v>
      </c>
      <c r="H9791" s="14" t="s">
        <v>22</v>
      </c>
      <c r="I9791" s="14" t="s">
        <v>490</v>
      </c>
      <c r="J9791" s="14" t="s">
        <v>27</v>
      </c>
      <c r="K9791" s="14" t="s">
        <v>28</v>
      </c>
      <c r="L9791" s="14" t="s">
        <v>43</v>
      </c>
      <c r="M9791" s="9" t="s">
        <v>44</v>
      </c>
      <c r="N9791" s="9" t="s">
        <v>208</v>
      </c>
      <c r="O9791" s="14" t="s">
        <v>32</v>
      </c>
      <c r="P9791" s="14" t="s">
        <v>22</v>
      </c>
      <c r="Q9791" s="14" t="s">
        <v>48819</v>
      </c>
      <c r="R9791" s="14" t="s">
        <v>46</v>
      </c>
      <c r="S9791" s="9" t="s">
        <v>48820</v>
      </c>
      <c r="T9791" s="9" t="s">
        <v>22</v>
      </c>
    </row>
    <row r="9792" customHeight="1" spans="1:20">
      <c r="A9792" s="10">
        <v>45224</v>
      </c>
      <c r="B9792" s="9" t="s">
        <v>48821</v>
      </c>
      <c r="C9792" s="9" t="s">
        <v>5629</v>
      </c>
      <c r="D9792" s="14" t="s">
        <v>22</v>
      </c>
      <c r="E9792" s="9" t="s">
        <v>48822</v>
      </c>
      <c r="F9792" s="9" t="s">
        <v>35950</v>
      </c>
      <c r="G9792" s="14" t="s">
        <v>82</v>
      </c>
      <c r="H9792" s="14" t="s">
        <v>22</v>
      </c>
      <c r="I9792" s="14" t="s">
        <v>5632</v>
      </c>
      <c r="J9792" s="14" t="s">
        <v>27</v>
      </c>
      <c r="K9792" s="14" t="s">
        <v>28</v>
      </c>
      <c r="L9792" s="14" t="s">
        <v>43</v>
      </c>
      <c r="M9792" s="9" t="s">
        <v>169</v>
      </c>
      <c r="N9792" s="9" t="s">
        <v>5633</v>
      </c>
      <c r="O9792" s="14" t="s">
        <v>32</v>
      </c>
      <c r="P9792" s="14" t="s">
        <v>22</v>
      </c>
      <c r="Q9792" s="14" t="s">
        <v>48823</v>
      </c>
      <c r="R9792" s="14" t="s">
        <v>168</v>
      </c>
      <c r="S9792" s="9" t="s">
        <v>48824</v>
      </c>
      <c r="T9792" s="9" t="s">
        <v>5740</v>
      </c>
    </row>
    <row r="9793" customHeight="1" spans="1:20">
      <c r="A9793" s="10">
        <v>45225</v>
      </c>
      <c r="B9793" s="9" t="s">
        <v>48825</v>
      </c>
      <c r="C9793" s="9" t="s">
        <v>817</v>
      </c>
      <c r="D9793" s="14" t="s">
        <v>22</v>
      </c>
      <c r="E9793" s="9" t="s">
        <v>48826</v>
      </c>
      <c r="F9793" s="9" t="s">
        <v>48827</v>
      </c>
      <c r="G9793" s="14" t="s">
        <v>82</v>
      </c>
      <c r="H9793" s="14" t="s">
        <v>22</v>
      </c>
      <c r="I9793" s="14" t="s">
        <v>168</v>
      </c>
      <c r="J9793" s="14" t="s">
        <v>27</v>
      </c>
      <c r="K9793" s="14" t="s">
        <v>28</v>
      </c>
      <c r="L9793" s="14" t="s">
        <v>43</v>
      </c>
      <c r="M9793" s="9" t="s">
        <v>169</v>
      </c>
      <c r="N9793" s="9" t="s">
        <v>31</v>
      </c>
      <c r="O9793" s="14" t="s">
        <v>32</v>
      </c>
      <c r="P9793" s="14" t="s">
        <v>22</v>
      </c>
      <c r="Q9793" s="14" t="s">
        <v>48828</v>
      </c>
      <c r="R9793" s="14" t="s">
        <v>46</v>
      </c>
      <c r="S9793" s="9" t="s">
        <v>48829</v>
      </c>
      <c r="T9793" s="9" t="s">
        <v>48830</v>
      </c>
    </row>
    <row r="9794" customHeight="1" spans="1:20">
      <c r="A9794" s="10">
        <v>45224</v>
      </c>
      <c r="B9794" s="9" t="s">
        <v>48831</v>
      </c>
      <c r="C9794" s="9" t="s">
        <v>5879</v>
      </c>
      <c r="D9794" s="14" t="s">
        <v>22</v>
      </c>
      <c r="E9794" s="9" t="s">
        <v>48832</v>
      </c>
      <c r="F9794" s="9" t="s">
        <v>48833</v>
      </c>
      <c r="G9794" s="14" t="s">
        <v>82</v>
      </c>
      <c r="H9794" s="14" t="s">
        <v>22</v>
      </c>
      <c r="I9794" s="14" t="s">
        <v>5737</v>
      </c>
      <c r="J9794" s="14" t="s">
        <v>27</v>
      </c>
      <c r="K9794" s="14" t="s">
        <v>28</v>
      </c>
      <c r="L9794" s="14" t="s">
        <v>43</v>
      </c>
      <c r="M9794" s="9" t="s">
        <v>169</v>
      </c>
      <c r="N9794" s="9" t="s">
        <v>5633</v>
      </c>
      <c r="O9794" s="14" t="s">
        <v>32</v>
      </c>
      <c r="P9794" s="14" t="s">
        <v>22</v>
      </c>
      <c r="Q9794" s="14" t="s">
        <v>48834</v>
      </c>
      <c r="R9794" s="14" t="s">
        <v>168</v>
      </c>
      <c r="S9794" s="9" t="s">
        <v>48835</v>
      </c>
      <c r="T9794" s="9" t="s">
        <v>5751</v>
      </c>
    </row>
    <row r="9795" customHeight="1" spans="1:20">
      <c r="A9795" s="10">
        <v>45223</v>
      </c>
      <c r="B9795" s="15" t="s">
        <v>48836</v>
      </c>
      <c r="C9795" s="15" t="s">
        <v>8489</v>
      </c>
      <c r="D9795" s="16" t="s">
        <v>22</v>
      </c>
      <c r="E9795" s="15" t="s">
        <v>48837</v>
      </c>
      <c r="F9795" s="15" t="s">
        <v>28454</v>
      </c>
      <c r="G9795" s="16" t="s">
        <v>82</v>
      </c>
      <c r="H9795" s="16" t="s">
        <v>110</v>
      </c>
      <c r="I9795" s="16" t="s">
        <v>75</v>
      </c>
      <c r="J9795" s="16" t="s">
        <v>27</v>
      </c>
      <c r="K9795" s="16" t="s">
        <v>28</v>
      </c>
      <c r="L9795" s="16" t="s">
        <v>43</v>
      </c>
      <c r="M9795" s="15" t="s">
        <v>30</v>
      </c>
      <c r="N9795" s="15" t="s">
        <v>31</v>
      </c>
      <c r="O9795" s="16" t="s">
        <v>32</v>
      </c>
      <c r="P9795" s="16" t="s">
        <v>22</v>
      </c>
      <c r="Q9795" s="16" t="s">
        <v>48838</v>
      </c>
      <c r="R9795" s="16" t="s">
        <v>46</v>
      </c>
      <c r="S9795" s="15" t="s">
        <v>48839</v>
      </c>
      <c r="T9795" s="15" t="s">
        <v>48840</v>
      </c>
    </row>
    <row r="9796" customHeight="1" spans="1:20">
      <c r="A9796" s="10">
        <v>45224</v>
      </c>
      <c r="B9796" s="9" t="s">
        <v>48841</v>
      </c>
      <c r="C9796" s="9" t="s">
        <v>5644</v>
      </c>
      <c r="D9796" s="14" t="s">
        <v>22</v>
      </c>
      <c r="E9796" s="9" t="s">
        <v>48842</v>
      </c>
      <c r="F9796" s="9" t="s">
        <v>48843</v>
      </c>
      <c r="G9796" s="14" t="s">
        <v>82</v>
      </c>
      <c r="H9796" s="14" t="s">
        <v>22</v>
      </c>
      <c r="I9796" s="14" t="s">
        <v>168</v>
      </c>
      <c r="J9796" s="14" t="s">
        <v>27</v>
      </c>
      <c r="K9796" s="14" t="s">
        <v>28</v>
      </c>
      <c r="L9796" s="14" t="s">
        <v>43</v>
      </c>
      <c r="M9796" s="9" t="s">
        <v>169</v>
      </c>
      <c r="N9796" s="9" t="s">
        <v>5633</v>
      </c>
      <c r="O9796" s="14" t="s">
        <v>32</v>
      </c>
      <c r="P9796" s="14" t="s">
        <v>22</v>
      </c>
      <c r="Q9796" s="14" t="s">
        <v>48844</v>
      </c>
      <c r="R9796" s="14" t="s">
        <v>168</v>
      </c>
      <c r="S9796" s="9" t="s">
        <v>48845</v>
      </c>
      <c r="T9796" s="9" t="s">
        <v>5655</v>
      </c>
    </row>
    <row r="9797" customHeight="1" spans="1:20">
      <c r="A9797" s="10">
        <v>45224</v>
      </c>
      <c r="B9797" s="9" t="s">
        <v>48846</v>
      </c>
      <c r="C9797" s="9" t="s">
        <v>5644</v>
      </c>
      <c r="D9797" s="14" t="s">
        <v>22</v>
      </c>
      <c r="E9797" s="9" t="s">
        <v>48847</v>
      </c>
      <c r="F9797" s="9" t="s">
        <v>48848</v>
      </c>
      <c r="G9797" s="14" t="s">
        <v>82</v>
      </c>
      <c r="H9797" s="14" t="s">
        <v>22</v>
      </c>
      <c r="I9797" s="14" t="s">
        <v>293</v>
      </c>
      <c r="J9797" s="14" t="s">
        <v>27</v>
      </c>
      <c r="K9797" s="14" t="s">
        <v>28</v>
      </c>
      <c r="L9797" s="14" t="s">
        <v>43</v>
      </c>
      <c r="M9797" s="9" t="s">
        <v>169</v>
      </c>
      <c r="N9797" s="9" t="s">
        <v>5633</v>
      </c>
      <c r="O9797" s="14" t="s">
        <v>32</v>
      </c>
      <c r="P9797" s="14" t="s">
        <v>22</v>
      </c>
      <c r="Q9797" s="14" t="s">
        <v>48849</v>
      </c>
      <c r="R9797" s="14" t="s">
        <v>168</v>
      </c>
      <c r="S9797" s="9" t="s">
        <v>48850</v>
      </c>
      <c r="T9797" s="9" t="s">
        <v>5649</v>
      </c>
    </row>
    <row r="9798" customHeight="1" spans="1:20">
      <c r="A9798" s="10">
        <v>45224</v>
      </c>
      <c r="B9798" s="9" t="s">
        <v>48851</v>
      </c>
      <c r="C9798" s="9" t="s">
        <v>783</v>
      </c>
      <c r="D9798" s="14" t="s">
        <v>22</v>
      </c>
      <c r="E9798" s="9" t="s">
        <v>48852</v>
      </c>
      <c r="F9798" s="9" t="s">
        <v>48853</v>
      </c>
      <c r="G9798" s="14" t="s">
        <v>25</v>
      </c>
      <c r="H9798" s="14" t="s">
        <v>22</v>
      </c>
      <c r="I9798" s="14" t="s">
        <v>2203</v>
      </c>
      <c r="J9798" s="14" t="s">
        <v>27</v>
      </c>
      <c r="K9798" s="14" t="s">
        <v>28</v>
      </c>
      <c r="L9798" s="14" t="s">
        <v>43</v>
      </c>
      <c r="M9798" s="9" t="s">
        <v>44</v>
      </c>
      <c r="N9798" s="9" t="s">
        <v>743</v>
      </c>
      <c r="O9798" s="14" t="s">
        <v>32</v>
      </c>
      <c r="P9798" s="14" t="s">
        <v>22</v>
      </c>
      <c r="Q9798" s="14" t="s">
        <v>48854</v>
      </c>
      <c r="R9798" s="14" t="s">
        <v>46</v>
      </c>
      <c r="S9798" s="9" t="s">
        <v>48855</v>
      </c>
      <c r="T9798" s="9" t="s">
        <v>48856</v>
      </c>
    </row>
    <row r="9799" customHeight="1" spans="1:20">
      <c r="A9799" s="10">
        <v>45225</v>
      </c>
      <c r="B9799" s="9" t="s">
        <v>48857</v>
      </c>
      <c r="C9799" s="9" t="s">
        <v>783</v>
      </c>
      <c r="D9799" s="14" t="s">
        <v>22</v>
      </c>
      <c r="E9799" s="9" t="s">
        <v>48858</v>
      </c>
      <c r="F9799" s="9" t="s">
        <v>48859</v>
      </c>
      <c r="G9799" s="14" t="s">
        <v>53</v>
      </c>
      <c r="H9799" s="14" t="s">
        <v>110</v>
      </c>
      <c r="I9799" s="14" t="s">
        <v>75</v>
      </c>
      <c r="J9799" s="14" t="s">
        <v>27</v>
      </c>
      <c r="K9799" s="14" t="s">
        <v>28</v>
      </c>
      <c r="L9799" s="14" t="s">
        <v>43</v>
      </c>
      <c r="M9799" s="9" t="s">
        <v>30</v>
      </c>
      <c r="N9799" s="9" t="s">
        <v>743</v>
      </c>
      <c r="O9799" s="14" t="s">
        <v>32</v>
      </c>
      <c r="P9799" s="14" t="s">
        <v>22</v>
      </c>
      <c r="Q9799" s="14" t="s">
        <v>48860</v>
      </c>
      <c r="R9799" s="14" t="s">
        <v>46</v>
      </c>
      <c r="S9799" s="9" t="s">
        <v>48861</v>
      </c>
      <c r="T9799" s="9" t="s">
        <v>48862</v>
      </c>
    </row>
    <row r="9800" customHeight="1" spans="1:20">
      <c r="A9800" s="10">
        <v>45224</v>
      </c>
      <c r="B9800" s="9" t="s">
        <v>48863</v>
      </c>
      <c r="C9800" s="9" t="s">
        <v>5629</v>
      </c>
      <c r="D9800" s="14" t="s">
        <v>22</v>
      </c>
      <c r="E9800" s="9" t="s">
        <v>48864</v>
      </c>
      <c r="F9800" s="9" t="s">
        <v>48865</v>
      </c>
      <c r="G9800" s="14" t="s">
        <v>82</v>
      </c>
      <c r="H9800" s="14" t="s">
        <v>22</v>
      </c>
      <c r="I9800" s="14" t="s">
        <v>5632</v>
      </c>
      <c r="J9800" s="14" t="s">
        <v>27</v>
      </c>
      <c r="K9800" s="14" t="s">
        <v>28</v>
      </c>
      <c r="L9800" s="14" t="s">
        <v>43</v>
      </c>
      <c r="M9800" s="9" t="s">
        <v>169</v>
      </c>
      <c r="N9800" s="9" t="s">
        <v>5633</v>
      </c>
      <c r="O9800" s="14" t="s">
        <v>32</v>
      </c>
      <c r="P9800" s="14" t="s">
        <v>22</v>
      </c>
      <c r="Q9800" s="14" t="s">
        <v>48866</v>
      </c>
      <c r="R9800" s="14" t="s">
        <v>46</v>
      </c>
      <c r="S9800" s="9" t="s">
        <v>48867</v>
      </c>
      <c r="T9800" s="9" t="s">
        <v>5661</v>
      </c>
    </row>
    <row r="9801" customHeight="1" spans="1:20">
      <c r="A9801" s="10">
        <v>45224</v>
      </c>
      <c r="B9801" s="9" t="s">
        <v>48868</v>
      </c>
      <c r="C9801" s="9" t="s">
        <v>17177</v>
      </c>
      <c r="D9801" s="14" t="s">
        <v>22</v>
      </c>
      <c r="E9801" s="9" t="s">
        <v>48869</v>
      </c>
      <c r="F9801" s="9" t="s">
        <v>48870</v>
      </c>
      <c r="G9801" s="14" t="s">
        <v>62</v>
      </c>
      <c r="H9801" s="14" t="s">
        <v>22</v>
      </c>
      <c r="I9801" s="14" t="s">
        <v>75</v>
      </c>
      <c r="J9801" s="14" t="s">
        <v>27</v>
      </c>
      <c r="K9801" s="14" t="s">
        <v>28</v>
      </c>
      <c r="L9801" s="14" t="s">
        <v>43</v>
      </c>
      <c r="M9801" s="9" t="s">
        <v>30</v>
      </c>
      <c r="N9801" s="9" t="s">
        <v>31</v>
      </c>
      <c r="O9801" s="14" t="s">
        <v>32</v>
      </c>
      <c r="P9801" s="14" t="s">
        <v>22</v>
      </c>
      <c r="Q9801" s="14" t="s">
        <v>48871</v>
      </c>
      <c r="R9801" s="14" t="s">
        <v>46</v>
      </c>
      <c r="S9801" s="9" t="s">
        <v>48872</v>
      </c>
      <c r="T9801" s="9" t="s">
        <v>48873</v>
      </c>
    </row>
    <row r="9802" customHeight="1" spans="1:20">
      <c r="A9802" s="10">
        <v>45222</v>
      </c>
      <c r="B9802" s="9" t="s">
        <v>48874</v>
      </c>
      <c r="C9802" s="9" t="s">
        <v>7078</v>
      </c>
      <c r="D9802" s="14" t="s">
        <v>22</v>
      </c>
      <c r="E9802" s="9" t="s">
        <v>48875</v>
      </c>
      <c r="F9802" s="9" t="s">
        <v>48876</v>
      </c>
      <c r="G9802" s="14" t="s">
        <v>53</v>
      </c>
      <c r="H9802" s="14" t="s">
        <v>110</v>
      </c>
      <c r="I9802" s="14" t="s">
        <v>117</v>
      </c>
      <c r="J9802" s="14" t="s">
        <v>27</v>
      </c>
      <c r="K9802" s="14" t="s">
        <v>28</v>
      </c>
      <c r="L9802" s="14" t="s">
        <v>43</v>
      </c>
      <c r="M9802" s="9" t="s">
        <v>30</v>
      </c>
      <c r="N9802" s="9" t="s">
        <v>743</v>
      </c>
      <c r="O9802" s="14" t="s">
        <v>32</v>
      </c>
      <c r="P9802" s="14" t="s">
        <v>22</v>
      </c>
      <c r="Q9802" s="14" t="s">
        <v>48877</v>
      </c>
      <c r="R9802" s="14" t="s">
        <v>46</v>
      </c>
      <c r="S9802" s="9" t="s">
        <v>48878</v>
      </c>
      <c r="T9802" s="9" t="s">
        <v>48879</v>
      </c>
    </row>
    <row r="9803" customHeight="1" spans="1:20">
      <c r="A9803" s="10">
        <v>45223</v>
      </c>
      <c r="B9803" s="15" t="s">
        <v>48880</v>
      </c>
      <c r="C9803" s="15" t="s">
        <v>274</v>
      </c>
      <c r="D9803" s="16" t="s">
        <v>22</v>
      </c>
      <c r="E9803" s="15" t="s">
        <v>48881</v>
      </c>
      <c r="F9803" s="15" t="s">
        <v>48882</v>
      </c>
      <c r="G9803" s="16" t="s">
        <v>130</v>
      </c>
      <c r="H9803" s="16" t="s">
        <v>418</v>
      </c>
      <c r="I9803" s="16" t="s">
        <v>155</v>
      </c>
      <c r="J9803" s="16" t="s">
        <v>27</v>
      </c>
      <c r="K9803" s="16" t="s">
        <v>28</v>
      </c>
      <c r="L9803" s="16" t="s">
        <v>43</v>
      </c>
      <c r="M9803" s="15" t="s">
        <v>44</v>
      </c>
      <c r="N9803" s="15" t="s">
        <v>208</v>
      </c>
      <c r="O9803" s="16" t="s">
        <v>32</v>
      </c>
      <c r="P9803" s="16" t="s">
        <v>22</v>
      </c>
      <c r="Q9803" s="16" t="s">
        <v>48883</v>
      </c>
      <c r="R9803" s="16" t="s">
        <v>56</v>
      </c>
      <c r="S9803" s="23" t="s">
        <v>48884</v>
      </c>
      <c r="T9803" s="15" t="s">
        <v>22</v>
      </c>
    </row>
    <row r="9804" customHeight="1" spans="1:20">
      <c r="A9804" s="10">
        <v>45222</v>
      </c>
      <c r="B9804" s="9" t="s">
        <v>48885</v>
      </c>
      <c r="C9804" s="9" t="s">
        <v>79</v>
      </c>
      <c r="D9804" s="14" t="s">
        <v>22</v>
      </c>
      <c r="E9804" s="9" t="s">
        <v>48886</v>
      </c>
      <c r="F9804" s="9" t="s">
        <v>48887</v>
      </c>
      <c r="G9804" s="14" t="s">
        <v>41</v>
      </c>
      <c r="H9804" s="14" t="s">
        <v>110</v>
      </c>
      <c r="I9804" s="14" t="s">
        <v>315</v>
      </c>
      <c r="J9804" s="14" t="s">
        <v>27</v>
      </c>
      <c r="K9804" s="14" t="s">
        <v>28</v>
      </c>
      <c r="L9804" s="14" t="s">
        <v>43</v>
      </c>
      <c r="M9804" s="9" t="s">
        <v>30</v>
      </c>
      <c r="N9804" s="9" t="s">
        <v>31</v>
      </c>
      <c r="O9804" s="14" t="s">
        <v>32</v>
      </c>
      <c r="P9804" s="14" t="s">
        <v>22</v>
      </c>
      <c r="Q9804" s="14" t="s">
        <v>48888</v>
      </c>
      <c r="R9804" s="14" t="s">
        <v>46</v>
      </c>
      <c r="S9804" s="9" t="s">
        <v>48889</v>
      </c>
      <c r="T9804" s="9" t="s">
        <v>48890</v>
      </c>
    </row>
    <row r="9805" customHeight="1" spans="1:20">
      <c r="A9805" s="10">
        <v>45225</v>
      </c>
      <c r="B9805" s="9" t="s">
        <v>48891</v>
      </c>
      <c r="C9805" s="9" t="s">
        <v>25240</v>
      </c>
      <c r="D9805" s="14" t="s">
        <v>22</v>
      </c>
      <c r="E9805" s="9" t="s">
        <v>48892</v>
      </c>
      <c r="F9805" s="9" t="s">
        <v>22</v>
      </c>
      <c r="G9805" s="14" t="s">
        <v>22</v>
      </c>
      <c r="H9805" s="14" t="s">
        <v>110</v>
      </c>
      <c r="I9805" s="14" t="s">
        <v>149</v>
      </c>
      <c r="J9805" s="14" t="s">
        <v>27</v>
      </c>
      <c r="K9805" s="14" t="s">
        <v>28</v>
      </c>
      <c r="L9805" s="14" t="s">
        <v>43</v>
      </c>
      <c r="M9805" s="9" t="s">
        <v>30</v>
      </c>
      <c r="N9805" s="9" t="s">
        <v>31</v>
      </c>
      <c r="O9805" s="14" t="s">
        <v>32</v>
      </c>
      <c r="P9805" s="14" t="s">
        <v>22</v>
      </c>
      <c r="Q9805" s="14" t="s">
        <v>48893</v>
      </c>
      <c r="R9805" s="14" t="s">
        <v>46</v>
      </c>
      <c r="S9805" s="9" t="s">
        <v>48894</v>
      </c>
      <c r="T9805" s="9" t="s">
        <v>48895</v>
      </c>
    </row>
    <row r="9806" customHeight="1" spans="1:20">
      <c r="A9806" s="10">
        <v>45225</v>
      </c>
      <c r="B9806" s="9" t="s">
        <v>48896</v>
      </c>
      <c r="C9806" s="9" t="s">
        <v>274</v>
      </c>
      <c r="D9806" s="14" t="s">
        <v>22</v>
      </c>
      <c r="E9806" s="9" t="s">
        <v>48897</v>
      </c>
      <c r="F9806" s="9" t="s">
        <v>48898</v>
      </c>
      <c r="G9806" s="14" t="s">
        <v>41</v>
      </c>
      <c r="H9806" s="14" t="s">
        <v>22</v>
      </c>
      <c r="I9806" s="14" t="s">
        <v>162</v>
      </c>
      <c r="J9806" s="14" t="s">
        <v>27</v>
      </c>
      <c r="K9806" s="14" t="s">
        <v>28</v>
      </c>
      <c r="L9806" s="14" t="s">
        <v>43</v>
      </c>
      <c r="M9806" s="9" t="s">
        <v>30</v>
      </c>
      <c r="N9806" s="9" t="s">
        <v>208</v>
      </c>
      <c r="O9806" s="14" t="s">
        <v>32</v>
      </c>
      <c r="P9806" s="14" t="s">
        <v>22</v>
      </c>
      <c r="Q9806" s="14" t="s">
        <v>48899</v>
      </c>
      <c r="R9806" s="14" t="s">
        <v>56</v>
      </c>
      <c r="S9806" s="9" t="s">
        <v>48900</v>
      </c>
      <c r="T9806" s="9" t="s">
        <v>22</v>
      </c>
    </row>
    <row r="9807" customHeight="1" spans="1:20">
      <c r="A9807" s="10">
        <v>45222</v>
      </c>
      <c r="B9807" s="9" t="s">
        <v>48901</v>
      </c>
      <c r="C9807" s="9" t="s">
        <v>783</v>
      </c>
      <c r="D9807" s="14" t="s">
        <v>22</v>
      </c>
      <c r="E9807" s="9" t="s">
        <v>48902</v>
      </c>
      <c r="F9807" s="9" t="s">
        <v>48903</v>
      </c>
      <c r="G9807" s="14" t="s">
        <v>82</v>
      </c>
      <c r="H9807" s="14" t="s">
        <v>22</v>
      </c>
      <c r="I9807" s="14" t="s">
        <v>880</v>
      </c>
      <c r="J9807" s="14" t="s">
        <v>27</v>
      </c>
      <c r="K9807" s="14" t="s">
        <v>28</v>
      </c>
      <c r="L9807" s="14" t="s">
        <v>43</v>
      </c>
      <c r="M9807" s="9" t="s">
        <v>44</v>
      </c>
      <c r="N9807" s="9" t="s">
        <v>743</v>
      </c>
      <c r="O9807" s="14" t="s">
        <v>32</v>
      </c>
      <c r="P9807" s="14" t="s">
        <v>22</v>
      </c>
      <c r="Q9807" s="14" t="s">
        <v>48904</v>
      </c>
      <c r="R9807" s="14" t="s">
        <v>46</v>
      </c>
      <c r="S9807" s="9" t="s">
        <v>48905</v>
      </c>
      <c r="T9807" s="9" t="s">
        <v>48906</v>
      </c>
    </row>
    <row r="9808" customHeight="1" spans="1:20">
      <c r="A9808" s="10">
        <v>45224</v>
      </c>
      <c r="B9808" s="9" t="s">
        <v>48907</v>
      </c>
      <c r="C9808" s="9" t="s">
        <v>5685</v>
      </c>
      <c r="D9808" s="14" t="s">
        <v>22</v>
      </c>
      <c r="E9808" s="9" t="s">
        <v>48908</v>
      </c>
      <c r="F9808" s="9" t="s">
        <v>48909</v>
      </c>
      <c r="G9808" s="14" t="s">
        <v>82</v>
      </c>
      <c r="H9808" s="14" t="s">
        <v>148</v>
      </c>
      <c r="I9808" s="14" t="s">
        <v>168</v>
      </c>
      <c r="J9808" s="14" t="s">
        <v>27</v>
      </c>
      <c r="K9808" s="14" t="s">
        <v>28</v>
      </c>
      <c r="L9808" s="14" t="s">
        <v>43</v>
      </c>
      <c r="M9808" s="9" t="s">
        <v>169</v>
      </c>
      <c r="N9808" s="9" t="s">
        <v>5633</v>
      </c>
      <c r="O9808" s="14" t="s">
        <v>32</v>
      </c>
      <c r="P9808" s="14" t="s">
        <v>22</v>
      </c>
      <c r="Q9808" s="14" t="s">
        <v>48910</v>
      </c>
      <c r="R9808" s="14" t="s">
        <v>168</v>
      </c>
      <c r="S9808" s="9" t="s">
        <v>13228</v>
      </c>
      <c r="T9808" s="9" t="s">
        <v>8801</v>
      </c>
    </row>
    <row r="9809" customHeight="1" spans="1:20">
      <c r="A9809" s="10">
        <v>45225</v>
      </c>
      <c r="B9809" s="9" t="s">
        <v>48911</v>
      </c>
      <c r="C9809" s="9" t="s">
        <v>12243</v>
      </c>
      <c r="D9809" s="14" t="s">
        <v>22</v>
      </c>
      <c r="E9809" s="9" t="s">
        <v>48912</v>
      </c>
      <c r="F9809" s="9" t="s">
        <v>14495</v>
      </c>
      <c r="G9809" s="14" t="s">
        <v>82</v>
      </c>
      <c r="H9809" s="14" t="s">
        <v>22</v>
      </c>
      <c r="I9809" s="14" t="s">
        <v>111</v>
      </c>
      <c r="J9809" s="14" t="s">
        <v>27</v>
      </c>
      <c r="K9809" s="14" t="s">
        <v>28</v>
      </c>
      <c r="L9809" s="14" t="s">
        <v>43</v>
      </c>
      <c r="M9809" s="9" t="s">
        <v>30</v>
      </c>
      <c r="N9809" s="9" t="s">
        <v>743</v>
      </c>
      <c r="O9809" s="14" t="s">
        <v>32</v>
      </c>
      <c r="P9809" s="14" t="s">
        <v>22</v>
      </c>
      <c r="Q9809" s="14" t="s">
        <v>48913</v>
      </c>
      <c r="R9809" s="14" t="s">
        <v>46</v>
      </c>
      <c r="S9809" s="9" t="s">
        <v>48914</v>
      </c>
      <c r="T9809" s="9" t="s">
        <v>48915</v>
      </c>
    </row>
    <row r="9810" customHeight="1" spans="1:20">
      <c r="A9810" s="10">
        <v>45224</v>
      </c>
      <c r="B9810" s="9" t="s">
        <v>48916</v>
      </c>
      <c r="C9810" s="9" t="s">
        <v>5629</v>
      </c>
      <c r="D9810" s="14" t="s">
        <v>22</v>
      </c>
      <c r="E9810" s="9" t="s">
        <v>48917</v>
      </c>
      <c r="F9810" s="9" t="s">
        <v>48918</v>
      </c>
      <c r="G9810" s="14" t="s">
        <v>82</v>
      </c>
      <c r="H9810" s="14" t="s">
        <v>1452</v>
      </c>
      <c r="I9810" s="14" t="s">
        <v>5632</v>
      </c>
      <c r="J9810" s="14" t="s">
        <v>27</v>
      </c>
      <c r="K9810" s="14" t="s">
        <v>28</v>
      </c>
      <c r="L9810" s="14" t="s">
        <v>43</v>
      </c>
      <c r="M9810" s="9" t="s">
        <v>169</v>
      </c>
      <c r="N9810" s="9" t="s">
        <v>5633</v>
      </c>
      <c r="O9810" s="14" t="s">
        <v>32</v>
      </c>
      <c r="P9810" s="14" t="s">
        <v>22</v>
      </c>
      <c r="Q9810" s="14" t="s">
        <v>48919</v>
      </c>
      <c r="R9810" s="14" t="s">
        <v>168</v>
      </c>
      <c r="S9810" s="9" t="s">
        <v>48920</v>
      </c>
      <c r="T9810" s="9" t="s">
        <v>8758</v>
      </c>
    </row>
    <row r="9811" customHeight="1" spans="1:20">
      <c r="A9811" s="10">
        <v>45224</v>
      </c>
      <c r="B9811" s="9" t="s">
        <v>48921</v>
      </c>
      <c r="C9811" s="9" t="s">
        <v>5629</v>
      </c>
      <c r="D9811" s="14" t="s">
        <v>22</v>
      </c>
      <c r="E9811" s="9" t="s">
        <v>48922</v>
      </c>
      <c r="F9811" s="9" t="s">
        <v>48909</v>
      </c>
      <c r="G9811" s="14" t="s">
        <v>82</v>
      </c>
      <c r="H9811" s="14" t="s">
        <v>22</v>
      </c>
      <c r="I9811" s="14" t="s">
        <v>5632</v>
      </c>
      <c r="J9811" s="14" t="s">
        <v>27</v>
      </c>
      <c r="K9811" s="14" t="s">
        <v>28</v>
      </c>
      <c r="L9811" s="14" t="s">
        <v>43</v>
      </c>
      <c r="M9811" s="9" t="s">
        <v>169</v>
      </c>
      <c r="N9811" s="9" t="s">
        <v>5633</v>
      </c>
      <c r="O9811" s="14" t="s">
        <v>32</v>
      </c>
      <c r="P9811" s="14" t="s">
        <v>22</v>
      </c>
      <c r="Q9811" s="14" t="s">
        <v>48923</v>
      </c>
      <c r="R9811" s="14" t="s">
        <v>168</v>
      </c>
      <c r="S9811" s="9" t="s">
        <v>48924</v>
      </c>
      <c r="T9811" s="9" t="s">
        <v>8801</v>
      </c>
    </row>
    <row r="9812" customHeight="1" spans="1:20">
      <c r="A9812" s="10">
        <v>45224</v>
      </c>
      <c r="B9812" s="9" t="s">
        <v>48925</v>
      </c>
      <c r="C9812" s="9" t="s">
        <v>5629</v>
      </c>
      <c r="D9812" s="14" t="s">
        <v>22</v>
      </c>
      <c r="E9812" s="9" t="s">
        <v>48926</v>
      </c>
      <c r="F9812" s="9" t="s">
        <v>48927</v>
      </c>
      <c r="G9812" s="14" t="s">
        <v>82</v>
      </c>
      <c r="H9812" s="14" t="s">
        <v>22</v>
      </c>
      <c r="I9812" s="14" t="s">
        <v>5632</v>
      </c>
      <c r="J9812" s="14" t="s">
        <v>27</v>
      </c>
      <c r="K9812" s="14" t="s">
        <v>28</v>
      </c>
      <c r="L9812" s="14" t="s">
        <v>43</v>
      </c>
      <c r="M9812" s="9" t="s">
        <v>169</v>
      </c>
      <c r="N9812" s="9" t="s">
        <v>5633</v>
      </c>
      <c r="O9812" s="14" t="s">
        <v>32</v>
      </c>
      <c r="P9812" s="14" t="s">
        <v>22</v>
      </c>
      <c r="Q9812" s="14" t="s">
        <v>48928</v>
      </c>
      <c r="R9812" s="14" t="s">
        <v>168</v>
      </c>
      <c r="S9812" s="9" t="s">
        <v>48929</v>
      </c>
      <c r="T9812" s="9" t="s">
        <v>5723</v>
      </c>
    </row>
    <row r="9813" customHeight="1" spans="1:20">
      <c r="A9813" s="10">
        <v>45224</v>
      </c>
      <c r="B9813" s="9" t="s">
        <v>48930</v>
      </c>
      <c r="C9813" s="9" t="s">
        <v>5629</v>
      </c>
      <c r="D9813" s="14" t="s">
        <v>22</v>
      </c>
      <c r="E9813" s="9" t="s">
        <v>48931</v>
      </c>
      <c r="F9813" s="9" t="s">
        <v>48932</v>
      </c>
      <c r="G9813" s="14" t="s">
        <v>82</v>
      </c>
      <c r="H9813" s="14" t="s">
        <v>22</v>
      </c>
      <c r="I9813" s="14" t="s">
        <v>5632</v>
      </c>
      <c r="J9813" s="14" t="s">
        <v>27</v>
      </c>
      <c r="K9813" s="14" t="s">
        <v>28</v>
      </c>
      <c r="L9813" s="14" t="s">
        <v>43</v>
      </c>
      <c r="M9813" s="9" t="s">
        <v>169</v>
      </c>
      <c r="N9813" s="9" t="s">
        <v>5633</v>
      </c>
      <c r="O9813" s="14" t="s">
        <v>32</v>
      </c>
      <c r="P9813" s="14" t="s">
        <v>22</v>
      </c>
      <c r="Q9813" s="14" t="s">
        <v>48933</v>
      </c>
      <c r="R9813" s="14" t="s">
        <v>168</v>
      </c>
      <c r="S9813" s="9" t="s">
        <v>48934</v>
      </c>
      <c r="T9813" s="9" t="s">
        <v>48935</v>
      </c>
    </row>
    <row r="9814" customHeight="1" spans="1:20">
      <c r="A9814" s="10">
        <v>45223</v>
      </c>
      <c r="B9814" s="15" t="s">
        <v>48936</v>
      </c>
      <c r="C9814" s="15" t="s">
        <v>79</v>
      </c>
      <c r="D9814" s="16" t="s">
        <v>22</v>
      </c>
      <c r="E9814" s="15" t="s">
        <v>48937</v>
      </c>
      <c r="F9814" s="15" t="s">
        <v>48938</v>
      </c>
      <c r="G9814" s="16" t="s">
        <v>82</v>
      </c>
      <c r="H9814" s="16" t="s">
        <v>22</v>
      </c>
      <c r="I9814" s="16" t="s">
        <v>111</v>
      </c>
      <c r="J9814" s="16" t="s">
        <v>27</v>
      </c>
      <c r="K9814" s="16" t="s">
        <v>28</v>
      </c>
      <c r="L9814" s="16" t="s">
        <v>43</v>
      </c>
      <c r="M9814" s="15" t="s">
        <v>44</v>
      </c>
      <c r="N9814" s="15" t="s">
        <v>31</v>
      </c>
      <c r="O9814" s="16" t="s">
        <v>32</v>
      </c>
      <c r="P9814" s="16" t="s">
        <v>22</v>
      </c>
      <c r="Q9814" s="16" t="s">
        <v>48939</v>
      </c>
      <c r="R9814" s="16" t="s">
        <v>46</v>
      </c>
      <c r="S9814" s="15" t="s">
        <v>48940</v>
      </c>
      <c r="T9814" s="15" t="s">
        <v>48941</v>
      </c>
    </row>
    <row r="9815" customHeight="1" spans="1:20">
      <c r="A9815" s="10">
        <v>45225</v>
      </c>
      <c r="B9815" s="9" t="s">
        <v>48942</v>
      </c>
      <c r="C9815" s="9" t="s">
        <v>274</v>
      </c>
      <c r="D9815" s="14" t="s">
        <v>22</v>
      </c>
      <c r="E9815" s="9" t="s">
        <v>48943</v>
      </c>
      <c r="F9815" s="9" t="s">
        <v>48944</v>
      </c>
      <c r="G9815" s="14" t="s">
        <v>336</v>
      </c>
      <c r="H9815" s="14" t="s">
        <v>22</v>
      </c>
      <c r="I9815" s="14" t="s">
        <v>75</v>
      </c>
      <c r="J9815" s="14" t="s">
        <v>27</v>
      </c>
      <c r="K9815" s="14" t="s">
        <v>28</v>
      </c>
      <c r="L9815" s="14" t="s">
        <v>43</v>
      </c>
      <c r="M9815" s="9" t="s">
        <v>30</v>
      </c>
      <c r="N9815" s="9" t="s">
        <v>208</v>
      </c>
      <c r="O9815" s="14" t="s">
        <v>32</v>
      </c>
      <c r="P9815" s="14" t="s">
        <v>22</v>
      </c>
      <c r="Q9815" s="14" t="s">
        <v>48945</v>
      </c>
      <c r="R9815" s="14" t="s">
        <v>56</v>
      </c>
      <c r="S9815" s="9" t="s">
        <v>48946</v>
      </c>
      <c r="T9815" s="9" t="s">
        <v>22</v>
      </c>
    </row>
    <row r="9816" customHeight="1" spans="1:20">
      <c r="A9816" s="10">
        <v>45224</v>
      </c>
      <c r="B9816" s="9" t="s">
        <v>48947</v>
      </c>
      <c r="C9816" s="9" t="s">
        <v>5629</v>
      </c>
      <c r="D9816" s="14" t="s">
        <v>22</v>
      </c>
      <c r="E9816" s="9" t="s">
        <v>48948</v>
      </c>
      <c r="F9816" s="9" t="s">
        <v>48949</v>
      </c>
      <c r="G9816" s="14" t="s">
        <v>82</v>
      </c>
      <c r="H9816" s="14" t="s">
        <v>22</v>
      </c>
      <c r="I9816" s="14" t="s">
        <v>5632</v>
      </c>
      <c r="J9816" s="14" t="s">
        <v>27</v>
      </c>
      <c r="K9816" s="14" t="s">
        <v>28</v>
      </c>
      <c r="L9816" s="14" t="s">
        <v>43</v>
      </c>
      <c r="M9816" s="9" t="s">
        <v>169</v>
      </c>
      <c r="N9816" s="9" t="s">
        <v>5633</v>
      </c>
      <c r="O9816" s="14" t="s">
        <v>32</v>
      </c>
      <c r="P9816" s="14" t="s">
        <v>22</v>
      </c>
      <c r="Q9816" s="14" t="s">
        <v>48950</v>
      </c>
      <c r="R9816" s="14" t="s">
        <v>168</v>
      </c>
      <c r="S9816" s="9" t="s">
        <v>48951</v>
      </c>
      <c r="T9816" s="9" t="s">
        <v>5649</v>
      </c>
    </row>
    <row r="9817" customHeight="1" spans="1:20">
      <c r="A9817" s="10">
        <v>45223</v>
      </c>
      <c r="B9817" s="15" t="s">
        <v>48952</v>
      </c>
      <c r="C9817" s="15" t="s">
        <v>274</v>
      </c>
      <c r="D9817" s="16" t="s">
        <v>22</v>
      </c>
      <c r="E9817" s="15" t="s">
        <v>48953</v>
      </c>
      <c r="F9817" s="15" t="s">
        <v>48954</v>
      </c>
      <c r="G9817" s="16" t="s">
        <v>130</v>
      </c>
      <c r="H9817" s="16" t="s">
        <v>22</v>
      </c>
      <c r="I9817" s="16" t="s">
        <v>469</v>
      </c>
      <c r="J9817" s="16" t="s">
        <v>27</v>
      </c>
      <c r="K9817" s="16" t="s">
        <v>28</v>
      </c>
      <c r="L9817" s="16" t="s">
        <v>43</v>
      </c>
      <c r="M9817" s="15" t="s">
        <v>30</v>
      </c>
      <c r="N9817" s="15" t="s">
        <v>208</v>
      </c>
      <c r="O9817" s="16" t="s">
        <v>32</v>
      </c>
      <c r="P9817" s="16" t="s">
        <v>22</v>
      </c>
      <c r="Q9817" s="16" t="s">
        <v>48955</v>
      </c>
      <c r="R9817" s="16" t="s">
        <v>56</v>
      </c>
      <c r="S9817" s="15" t="s">
        <v>48956</v>
      </c>
      <c r="T9817" s="15" t="s">
        <v>22</v>
      </c>
    </row>
    <row r="9818" customHeight="1" spans="1:20">
      <c r="A9818" s="10">
        <v>45224</v>
      </c>
      <c r="B9818" s="9" t="s">
        <v>48957</v>
      </c>
      <c r="C9818" s="9" t="s">
        <v>5685</v>
      </c>
      <c r="D9818" s="14" t="s">
        <v>22</v>
      </c>
      <c r="E9818" s="9" t="s">
        <v>48958</v>
      </c>
      <c r="F9818" s="9" t="s">
        <v>5320</v>
      </c>
      <c r="G9818" s="14" t="s">
        <v>82</v>
      </c>
      <c r="H9818" s="14" t="s">
        <v>22</v>
      </c>
      <c r="I9818" s="14" t="s">
        <v>168</v>
      </c>
      <c r="J9818" s="14" t="s">
        <v>27</v>
      </c>
      <c r="K9818" s="14" t="s">
        <v>28</v>
      </c>
      <c r="L9818" s="14" t="s">
        <v>43</v>
      </c>
      <c r="M9818" s="9" t="s">
        <v>169</v>
      </c>
      <c r="N9818" s="9" t="s">
        <v>5633</v>
      </c>
      <c r="O9818" s="14" t="s">
        <v>32</v>
      </c>
      <c r="P9818" s="14" t="s">
        <v>22</v>
      </c>
      <c r="Q9818" s="14" t="s">
        <v>48959</v>
      </c>
      <c r="R9818" s="14" t="s">
        <v>168</v>
      </c>
      <c r="S9818" s="9" t="s">
        <v>48960</v>
      </c>
      <c r="T9818" s="9" t="s">
        <v>5717</v>
      </c>
    </row>
    <row r="9819" customHeight="1" spans="1:20">
      <c r="A9819" s="10">
        <v>45224</v>
      </c>
      <c r="B9819" s="9" t="s">
        <v>48961</v>
      </c>
      <c r="C9819" s="9" t="s">
        <v>5685</v>
      </c>
      <c r="D9819" s="14" t="s">
        <v>22</v>
      </c>
      <c r="E9819" s="9" t="s">
        <v>48962</v>
      </c>
      <c r="F9819" s="9" t="s">
        <v>48963</v>
      </c>
      <c r="G9819" s="14" t="s">
        <v>82</v>
      </c>
      <c r="H9819" s="14" t="s">
        <v>22</v>
      </c>
      <c r="I9819" s="14" t="s">
        <v>168</v>
      </c>
      <c r="J9819" s="14" t="s">
        <v>27</v>
      </c>
      <c r="K9819" s="14" t="s">
        <v>28</v>
      </c>
      <c r="L9819" s="14" t="s">
        <v>43</v>
      </c>
      <c r="M9819" s="9" t="s">
        <v>169</v>
      </c>
      <c r="N9819" s="9" t="s">
        <v>5633</v>
      </c>
      <c r="O9819" s="14" t="s">
        <v>32</v>
      </c>
      <c r="P9819" s="14" t="s">
        <v>22</v>
      </c>
      <c r="Q9819" s="14" t="s">
        <v>48964</v>
      </c>
      <c r="R9819" s="14" t="s">
        <v>46</v>
      </c>
      <c r="S9819" s="9" t="s">
        <v>48965</v>
      </c>
      <c r="T9819" s="9" t="s">
        <v>5661</v>
      </c>
    </row>
    <row r="9820" customHeight="1" spans="1:20">
      <c r="A9820" s="10">
        <v>45225</v>
      </c>
      <c r="B9820" s="9" t="s">
        <v>48966</v>
      </c>
      <c r="C9820" s="9" t="s">
        <v>646</v>
      </c>
      <c r="D9820" s="14" t="s">
        <v>22</v>
      </c>
      <c r="E9820" s="9" t="s">
        <v>48967</v>
      </c>
      <c r="F9820" s="9" t="s">
        <v>48968</v>
      </c>
      <c r="G9820" s="14" t="s">
        <v>82</v>
      </c>
      <c r="H9820" s="14" t="s">
        <v>22</v>
      </c>
      <c r="I9820" s="14" t="s">
        <v>299</v>
      </c>
      <c r="J9820" s="14" t="s">
        <v>27</v>
      </c>
      <c r="K9820" s="14" t="s">
        <v>28</v>
      </c>
      <c r="L9820" s="14" t="s">
        <v>43</v>
      </c>
      <c r="M9820" s="9" t="s">
        <v>169</v>
      </c>
      <c r="N9820" s="9" t="s">
        <v>31</v>
      </c>
      <c r="O9820" s="14" t="s">
        <v>32</v>
      </c>
      <c r="P9820" s="14" t="s">
        <v>22</v>
      </c>
      <c r="Q9820" s="14" t="s">
        <v>48969</v>
      </c>
      <c r="R9820" s="14" t="s">
        <v>46</v>
      </c>
      <c r="S9820" s="9" t="s">
        <v>48970</v>
      </c>
      <c r="T9820" s="9" t="s">
        <v>48971</v>
      </c>
    </row>
    <row r="9821" customHeight="1" spans="1:20">
      <c r="A9821" s="10">
        <v>45225</v>
      </c>
      <c r="B9821" s="9" t="s">
        <v>48972</v>
      </c>
      <c r="C9821" s="9" t="s">
        <v>179</v>
      </c>
      <c r="D9821" s="14" t="s">
        <v>22</v>
      </c>
      <c r="E9821" s="9" t="s">
        <v>48973</v>
      </c>
      <c r="F9821" s="9" t="s">
        <v>48974</v>
      </c>
      <c r="G9821" s="14" t="s">
        <v>82</v>
      </c>
      <c r="H9821" s="14" t="s">
        <v>22</v>
      </c>
      <c r="I9821" s="14" t="s">
        <v>111</v>
      </c>
      <c r="J9821" s="14" t="s">
        <v>27</v>
      </c>
      <c r="K9821" s="14" t="s">
        <v>28</v>
      </c>
      <c r="L9821" s="14" t="s">
        <v>43</v>
      </c>
      <c r="M9821" s="9" t="s">
        <v>169</v>
      </c>
      <c r="N9821" s="9" t="s">
        <v>31</v>
      </c>
      <c r="O9821" s="14" t="s">
        <v>32</v>
      </c>
      <c r="P9821" s="14" t="s">
        <v>22</v>
      </c>
      <c r="Q9821" s="14" t="s">
        <v>48975</v>
      </c>
      <c r="R9821" s="14" t="s">
        <v>46</v>
      </c>
      <c r="S9821" s="9" t="s">
        <v>48976</v>
      </c>
      <c r="T9821" s="9" t="s">
        <v>48977</v>
      </c>
    </row>
    <row r="9822" customHeight="1" spans="1:20">
      <c r="A9822" s="10">
        <v>45223</v>
      </c>
      <c r="B9822" s="15" t="s">
        <v>48978</v>
      </c>
      <c r="C9822" s="15" t="s">
        <v>274</v>
      </c>
      <c r="D9822" s="16" t="s">
        <v>22</v>
      </c>
      <c r="E9822" s="15" t="s">
        <v>48979</v>
      </c>
      <c r="F9822" s="15" t="s">
        <v>48980</v>
      </c>
      <c r="G9822" s="16" t="s">
        <v>69</v>
      </c>
      <c r="H9822" s="16" t="s">
        <v>22</v>
      </c>
      <c r="I9822" s="16" t="s">
        <v>576</v>
      </c>
      <c r="J9822" s="16" t="s">
        <v>27</v>
      </c>
      <c r="K9822" s="16" t="s">
        <v>28</v>
      </c>
      <c r="L9822" s="16" t="s">
        <v>43</v>
      </c>
      <c r="M9822" s="15" t="s">
        <v>44</v>
      </c>
      <c r="N9822" s="15" t="s">
        <v>208</v>
      </c>
      <c r="O9822" s="16" t="s">
        <v>32</v>
      </c>
      <c r="P9822" s="16" t="s">
        <v>22</v>
      </c>
      <c r="Q9822" s="16" t="s">
        <v>48981</v>
      </c>
      <c r="R9822" s="16" t="s">
        <v>56</v>
      </c>
      <c r="S9822" s="15" t="s">
        <v>48982</v>
      </c>
      <c r="T9822" s="15" t="s">
        <v>22</v>
      </c>
    </row>
    <row r="9823" customHeight="1" spans="1:20">
      <c r="A9823" s="10">
        <v>45222</v>
      </c>
      <c r="B9823" s="9" t="s">
        <v>48983</v>
      </c>
      <c r="C9823" s="9" t="s">
        <v>7103</v>
      </c>
      <c r="D9823" s="14" t="s">
        <v>22</v>
      </c>
      <c r="E9823" s="9" t="s">
        <v>48984</v>
      </c>
      <c r="F9823" s="9" t="s">
        <v>48985</v>
      </c>
      <c r="G9823" s="14" t="s">
        <v>69</v>
      </c>
      <c r="H9823" s="14" t="s">
        <v>110</v>
      </c>
      <c r="I9823" s="14" t="s">
        <v>63</v>
      </c>
      <c r="J9823" s="14" t="s">
        <v>27</v>
      </c>
      <c r="K9823" s="14" t="s">
        <v>28</v>
      </c>
      <c r="L9823" s="14" t="s">
        <v>43</v>
      </c>
      <c r="M9823" s="9" t="s">
        <v>30</v>
      </c>
      <c r="N9823" s="9" t="s">
        <v>743</v>
      </c>
      <c r="O9823" s="14" t="s">
        <v>32</v>
      </c>
      <c r="P9823" s="14" t="s">
        <v>22</v>
      </c>
      <c r="Q9823" s="14" t="s">
        <v>48986</v>
      </c>
      <c r="R9823" s="14" t="s">
        <v>46</v>
      </c>
      <c r="S9823" s="9" t="s">
        <v>48987</v>
      </c>
      <c r="T9823" s="9" t="s">
        <v>48988</v>
      </c>
    </row>
    <row r="9824" customHeight="1" spans="1:20">
      <c r="A9824" s="10">
        <v>45224</v>
      </c>
      <c r="B9824" s="9" t="s">
        <v>48989</v>
      </c>
      <c r="C9824" s="9" t="s">
        <v>79</v>
      </c>
      <c r="D9824" s="14" t="s">
        <v>22</v>
      </c>
      <c r="E9824" s="9" t="s">
        <v>48990</v>
      </c>
      <c r="F9824" s="9" t="s">
        <v>41665</v>
      </c>
      <c r="G9824" s="14" t="s">
        <v>82</v>
      </c>
      <c r="H9824" s="14" t="s">
        <v>22</v>
      </c>
      <c r="I9824" s="14" t="s">
        <v>384</v>
      </c>
      <c r="J9824" s="14" t="s">
        <v>27</v>
      </c>
      <c r="K9824" s="14" t="s">
        <v>28</v>
      </c>
      <c r="L9824" s="14" t="s">
        <v>43</v>
      </c>
      <c r="M9824" s="9" t="s">
        <v>30</v>
      </c>
      <c r="N9824" s="9" t="s">
        <v>31</v>
      </c>
      <c r="O9824" s="14" t="s">
        <v>32</v>
      </c>
      <c r="P9824" s="14" t="s">
        <v>22</v>
      </c>
      <c r="Q9824" s="14" t="s">
        <v>48991</v>
      </c>
      <c r="R9824" s="14" t="s">
        <v>46</v>
      </c>
      <c r="S9824" s="9" t="s">
        <v>48992</v>
      </c>
      <c r="T9824" s="9" t="s">
        <v>48993</v>
      </c>
    </row>
    <row r="9825" customHeight="1" spans="1:20">
      <c r="A9825" s="10">
        <v>45223</v>
      </c>
      <c r="B9825" s="15" t="s">
        <v>48994</v>
      </c>
      <c r="C9825" s="15" t="s">
        <v>274</v>
      </c>
      <c r="D9825" s="16" t="s">
        <v>22</v>
      </c>
      <c r="E9825" s="15" t="s">
        <v>48995</v>
      </c>
      <c r="F9825" s="15" t="s">
        <v>48996</v>
      </c>
      <c r="G9825" s="16" t="s">
        <v>130</v>
      </c>
      <c r="H9825" s="16" t="s">
        <v>22</v>
      </c>
      <c r="I9825" s="16" t="s">
        <v>293</v>
      </c>
      <c r="J9825" s="16" t="s">
        <v>27</v>
      </c>
      <c r="K9825" s="16" t="s">
        <v>28</v>
      </c>
      <c r="L9825" s="16" t="s">
        <v>43</v>
      </c>
      <c r="M9825" s="15" t="s">
        <v>30</v>
      </c>
      <c r="N9825" s="15" t="s">
        <v>208</v>
      </c>
      <c r="O9825" s="16" t="s">
        <v>32</v>
      </c>
      <c r="P9825" s="16" t="s">
        <v>22</v>
      </c>
      <c r="Q9825" s="16" t="s">
        <v>48997</v>
      </c>
      <c r="R9825" s="16" t="s">
        <v>56</v>
      </c>
      <c r="S9825" s="15" t="s">
        <v>48998</v>
      </c>
      <c r="T9825" s="15" t="s">
        <v>22</v>
      </c>
    </row>
    <row r="9826" customHeight="1" spans="1:20">
      <c r="A9826" s="10">
        <v>45224</v>
      </c>
      <c r="B9826" s="9" t="s">
        <v>48999</v>
      </c>
      <c r="C9826" s="9" t="s">
        <v>1023</v>
      </c>
      <c r="D9826" s="14" t="s">
        <v>22</v>
      </c>
      <c r="E9826" s="9" t="s">
        <v>49000</v>
      </c>
      <c r="F9826" s="9" t="s">
        <v>49001</v>
      </c>
      <c r="G9826" s="14" t="s">
        <v>82</v>
      </c>
      <c r="H9826" s="14" t="s">
        <v>1452</v>
      </c>
      <c r="I9826" s="14" t="s">
        <v>576</v>
      </c>
      <c r="J9826" s="14" t="s">
        <v>27</v>
      </c>
      <c r="K9826" s="14" t="s">
        <v>28</v>
      </c>
      <c r="L9826" s="14" t="s">
        <v>43</v>
      </c>
      <c r="M9826" s="9" t="s">
        <v>169</v>
      </c>
      <c r="N9826" s="9" t="s">
        <v>31</v>
      </c>
      <c r="O9826" s="14" t="s">
        <v>32</v>
      </c>
      <c r="P9826" s="14" t="s">
        <v>22</v>
      </c>
      <c r="Q9826" s="14" t="s">
        <v>49002</v>
      </c>
      <c r="R9826" s="14" t="s">
        <v>46</v>
      </c>
      <c r="S9826" s="9" t="s">
        <v>49003</v>
      </c>
      <c r="T9826" s="9" t="s">
        <v>49004</v>
      </c>
    </row>
    <row r="9827" customHeight="1" spans="1:20">
      <c r="A9827" s="10">
        <v>45223</v>
      </c>
      <c r="B9827" s="15" t="s">
        <v>49005</v>
      </c>
      <c r="C9827" s="15" t="s">
        <v>49006</v>
      </c>
      <c r="D9827" s="16" t="s">
        <v>22</v>
      </c>
      <c r="E9827" s="15" t="s">
        <v>49007</v>
      </c>
      <c r="F9827" s="15" t="s">
        <v>49008</v>
      </c>
      <c r="G9827" s="16" t="s">
        <v>53</v>
      </c>
      <c r="H9827" s="16" t="s">
        <v>148</v>
      </c>
      <c r="I9827" s="16" t="s">
        <v>70</v>
      </c>
      <c r="J9827" s="16" t="s">
        <v>27</v>
      </c>
      <c r="K9827" s="16" t="s">
        <v>28</v>
      </c>
      <c r="L9827" s="16" t="s">
        <v>43</v>
      </c>
      <c r="M9827" s="15" t="s">
        <v>44</v>
      </c>
      <c r="N9827" s="15" t="s">
        <v>743</v>
      </c>
      <c r="O9827" s="16" t="s">
        <v>32</v>
      </c>
      <c r="P9827" s="16" t="s">
        <v>22</v>
      </c>
      <c r="Q9827" s="16" t="s">
        <v>49009</v>
      </c>
      <c r="R9827" s="16" t="s">
        <v>46</v>
      </c>
      <c r="S9827" s="15" t="s">
        <v>49010</v>
      </c>
      <c r="T9827" s="15" t="s">
        <v>49011</v>
      </c>
    </row>
    <row r="9828" customHeight="1" spans="1:20">
      <c r="A9828" s="10">
        <v>45225</v>
      </c>
      <c r="B9828" s="9" t="s">
        <v>49012</v>
      </c>
      <c r="C9828" s="9" t="s">
        <v>204</v>
      </c>
      <c r="D9828" s="14" t="s">
        <v>22</v>
      </c>
      <c r="E9828" s="9" t="s">
        <v>27082</v>
      </c>
      <c r="F9828" s="9" t="s">
        <v>103</v>
      </c>
      <c r="G9828" s="14" t="s">
        <v>247</v>
      </c>
      <c r="H9828" s="14" t="s">
        <v>22</v>
      </c>
      <c r="I9828" s="14" t="s">
        <v>117</v>
      </c>
      <c r="J9828" s="14" t="s">
        <v>27</v>
      </c>
      <c r="K9828" s="14" t="s">
        <v>28</v>
      </c>
      <c r="L9828" s="14" t="s">
        <v>43</v>
      </c>
      <c r="M9828" s="9" t="s">
        <v>44</v>
      </c>
      <c r="N9828" s="9" t="s">
        <v>208</v>
      </c>
      <c r="O9828" s="14" t="s">
        <v>32</v>
      </c>
      <c r="P9828" s="14" t="s">
        <v>22</v>
      </c>
      <c r="Q9828" s="14" t="s">
        <v>49013</v>
      </c>
      <c r="R9828" s="14" t="s">
        <v>56</v>
      </c>
      <c r="S9828" s="9" t="s">
        <v>49014</v>
      </c>
      <c r="T9828" s="9" t="s">
        <v>22</v>
      </c>
    </row>
    <row r="9829" customHeight="1" spans="1:20">
      <c r="A9829" s="10">
        <v>45224</v>
      </c>
      <c r="B9829" s="9" t="s">
        <v>49015</v>
      </c>
      <c r="C9829" s="9" t="s">
        <v>5848</v>
      </c>
      <c r="D9829" s="14" t="s">
        <v>22</v>
      </c>
      <c r="E9829" s="9" t="s">
        <v>49016</v>
      </c>
      <c r="F9829" s="9" t="s">
        <v>49017</v>
      </c>
      <c r="G9829" s="14" t="s">
        <v>82</v>
      </c>
      <c r="H9829" s="14" t="s">
        <v>110</v>
      </c>
      <c r="I9829" s="14" t="s">
        <v>124</v>
      </c>
      <c r="J9829" s="14" t="s">
        <v>27</v>
      </c>
      <c r="K9829" s="14" t="s">
        <v>28</v>
      </c>
      <c r="L9829" s="14" t="s">
        <v>43</v>
      </c>
      <c r="M9829" s="9" t="s">
        <v>169</v>
      </c>
      <c r="N9829" s="9" t="s">
        <v>5633</v>
      </c>
      <c r="O9829" s="14" t="s">
        <v>32</v>
      </c>
      <c r="P9829" s="14" t="s">
        <v>22</v>
      </c>
      <c r="Q9829" s="14" t="s">
        <v>49018</v>
      </c>
      <c r="R9829" s="14" t="s">
        <v>168</v>
      </c>
      <c r="S9829" s="9" t="s">
        <v>49019</v>
      </c>
      <c r="T9829" s="9" t="s">
        <v>5723</v>
      </c>
    </row>
    <row r="9830" customHeight="1" spans="1:20">
      <c r="A9830" s="10">
        <v>45225</v>
      </c>
      <c r="B9830" s="9" t="s">
        <v>49020</v>
      </c>
      <c r="C9830" s="9" t="s">
        <v>4902</v>
      </c>
      <c r="D9830" s="14" t="s">
        <v>22</v>
      </c>
      <c r="E9830" s="9" t="s">
        <v>4155</v>
      </c>
      <c r="F9830" s="9" t="s">
        <v>4156</v>
      </c>
      <c r="G9830" s="14" t="s">
        <v>82</v>
      </c>
      <c r="H9830" s="14" t="s">
        <v>22</v>
      </c>
      <c r="I9830" s="14" t="s">
        <v>241</v>
      </c>
      <c r="J9830" s="14" t="s">
        <v>27</v>
      </c>
      <c r="K9830" s="14" t="s">
        <v>28</v>
      </c>
      <c r="L9830" s="14" t="s">
        <v>43</v>
      </c>
      <c r="M9830" s="9" t="s">
        <v>44</v>
      </c>
      <c r="N9830" s="9" t="s">
        <v>31</v>
      </c>
      <c r="O9830" s="14" t="s">
        <v>32</v>
      </c>
      <c r="P9830" s="14" t="s">
        <v>22</v>
      </c>
      <c r="Q9830" s="14" t="s">
        <v>49021</v>
      </c>
      <c r="R9830" s="14" t="s">
        <v>46</v>
      </c>
      <c r="S9830" s="9" t="s">
        <v>49022</v>
      </c>
      <c r="T9830" s="9" t="s">
        <v>4159</v>
      </c>
    </row>
    <row r="9831" customHeight="1" spans="1:20">
      <c r="A9831" s="10">
        <v>45225</v>
      </c>
      <c r="B9831" s="9" t="s">
        <v>49023</v>
      </c>
      <c r="C9831" s="9" t="s">
        <v>817</v>
      </c>
      <c r="D9831" s="14" t="s">
        <v>22</v>
      </c>
      <c r="E9831" s="9" t="s">
        <v>49024</v>
      </c>
      <c r="F9831" s="9" t="s">
        <v>49025</v>
      </c>
      <c r="G9831" s="14" t="s">
        <v>69</v>
      </c>
      <c r="H9831" s="14" t="s">
        <v>22</v>
      </c>
      <c r="I9831" s="14" t="s">
        <v>235</v>
      </c>
      <c r="J9831" s="14" t="s">
        <v>27</v>
      </c>
      <c r="K9831" s="14" t="s">
        <v>76</v>
      </c>
      <c r="L9831" s="14" t="s">
        <v>43</v>
      </c>
      <c r="M9831" s="9" t="s">
        <v>44</v>
      </c>
      <c r="N9831" s="9" t="s">
        <v>31</v>
      </c>
      <c r="O9831" s="14" t="s">
        <v>32</v>
      </c>
      <c r="P9831" s="14" t="s">
        <v>22</v>
      </c>
      <c r="Q9831" s="14" t="s">
        <v>49026</v>
      </c>
      <c r="R9831" s="14" t="s">
        <v>46</v>
      </c>
      <c r="S9831" s="9" t="s">
        <v>49027</v>
      </c>
      <c r="T9831" s="9" t="s">
        <v>49028</v>
      </c>
    </row>
    <row r="9832" customHeight="1" spans="1:20">
      <c r="A9832" s="10">
        <v>45223</v>
      </c>
      <c r="B9832" s="15" t="s">
        <v>49029</v>
      </c>
      <c r="C9832" s="15" t="s">
        <v>7660</v>
      </c>
      <c r="D9832" s="16" t="s">
        <v>22</v>
      </c>
      <c r="E9832" s="15" t="s">
        <v>49030</v>
      </c>
      <c r="F9832" s="15" t="s">
        <v>49031</v>
      </c>
      <c r="G9832" s="16" t="s">
        <v>336</v>
      </c>
      <c r="H9832" s="16" t="s">
        <v>22</v>
      </c>
      <c r="I9832" s="16" t="s">
        <v>149</v>
      </c>
      <c r="J9832" s="16" t="s">
        <v>27</v>
      </c>
      <c r="K9832" s="16" t="s">
        <v>28</v>
      </c>
      <c r="L9832" s="16" t="s">
        <v>43</v>
      </c>
      <c r="M9832" s="15" t="s">
        <v>44</v>
      </c>
      <c r="N9832" s="15" t="s">
        <v>208</v>
      </c>
      <c r="O9832" s="16" t="s">
        <v>32</v>
      </c>
      <c r="P9832" s="16" t="s">
        <v>22</v>
      </c>
      <c r="Q9832" s="16" t="s">
        <v>49032</v>
      </c>
      <c r="R9832" s="16" t="s">
        <v>46</v>
      </c>
      <c r="S9832" s="15" t="s">
        <v>49033</v>
      </c>
      <c r="T9832" s="15" t="s">
        <v>22</v>
      </c>
    </row>
    <row r="9833" customHeight="1" spans="1:20">
      <c r="A9833" s="10">
        <v>45224</v>
      </c>
      <c r="B9833" s="9" t="s">
        <v>49034</v>
      </c>
      <c r="C9833" s="9" t="s">
        <v>204</v>
      </c>
      <c r="D9833" s="14" t="s">
        <v>22</v>
      </c>
      <c r="E9833" s="9" t="s">
        <v>49035</v>
      </c>
      <c r="F9833" s="9" t="s">
        <v>49036</v>
      </c>
      <c r="G9833" s="14" t="s">
        <v>82</v>
      </c>
      <c r="H9833" s="14" t="s">
        <v>110</v>
      </c>
      <c r="I9833" s="14" t="s">
        <v>168</v>
      </c>
      <c r="J9833" s="14" t="s">
        <v>27</v>
      </c>
      <c r="K9833" s="14" t="s">
        <v>28</v>
      </c>
      <c r="L9833" s="14" t="s">
        <v>43</v>
      </c>
      <c r="M9833" s="9" t="s">
        <v>44</v>
      </c>
      <c r="N9833" s="9" t="s">
        <v>208</v>
      </c>
      <c r="O9833" s="14" t="s">
        <v>32</v>
      </c>
      <c r="P9833" s="14" t="s">
        <v>22</v>
      </c>
      <c r="Q9833" s="14" t="s">
        <v>49037</v>
      </c>
      <c r="R9833" s="14" t="s">
        <v>46</v>
      </c>
      <c r="S9833" s="9" t="s">
        <v>49038</v>
      </c>
      <c r="T9833" s="9" t="s">
        <v>22</v>
      </c>
    </row>
    <row r="9834" customHeight="1" spans="1:20">
      <c r="A9834" s="10">
        <v>45225</v>
      </c>
      <c r="B9834" s="9" t="s">
        <v>49039</v>
      </c>
      <c r="C9834" s="9" t="s">
        <v>817</v>
      </c>
      <c r="D9834" s="14" t="s">
        <v>22</v>
      </c>
      <c r="E9834" s="9" t="s">
        <v>49040</v>
      </c>
      <c r="F9834" s="9" t="s">
        <v>49041</v>
      </c>
      <c r="G9834" s="14" t="s">
        <v>82</v>
      </c>
      <c r="H9834" s="14" t="s">
        <v>22</v>
      </c>
      <c r="I9834" s="14" t="s">
        <v>162</v>
      </c>
      <c r="J9834" s="14" t="s">
        <v>27</v>
      </c>
      <c r="K9834" s="14" t="s">
        <v>28</v>
      </c>
      <c r="L9834" s="14" t="s">
        <v>43</v>
      </c>
      <c r="M9834" s="9" t="s">
        <v>169</v>
      </c>
      <c r="N9834" s="9" t="s">
        <v>31</v>
      </c>
      <c r="O9834" s="14" t="s">
        <v>32</v>
      </c>
      <c r="P9834" s="14" t="s">
        <v>22</v>
      </c>
      <c r="Q9834" s="14" t="s">
        <v>49042</v>
      </c>
      <c r="R9834" s="14" t="s">
        <v>46</v>
      </c>
      <c r="S9834" s="9" t="s">
        <v>49043</v>
      </c>
      <c r="T9834" s="9" t="s">
        <v>49044</v>
      </c>
    </row>
    <row r="9835" customHeight="1" spans="1:20">
      <c r="A9835" s="10">
        <v>45225</v>
      </c>
      <c r="B9835" s="9" t="s">
        <v>49045</v>
      </c>
      <c r="C9835" s="9" t="s">
        <v>7660</v>
      </c>
      <c r="D9835" s="14" t="s">
        <v>22</v>
      </c>
      <c r="E9835" s="9" t="s">
        <v>49046</v>
      </c>
      <c r="F9835" s="9" t="s">
        <v>49047</v>
      </c>
      <c r="G9835" s="14" t="s">
        <v>41</v>
      </c>
      <c r="H9835" s="14" t="s">
        <v>22</v>
      </c>
      <c r="I9835" s="14" t="s">
        <v>155</v>
      </c>
      <c r="J9835" s="14" t="s">
        <v>27</v>
      </c>
      <c r="K9835" s="14" t="s">
        <v>28</v>
      </c>
      <c r="L9835" s="14" t="s">
        <v>43</v>
      </c>
      <c r="M9835" s="9" t="s">
        <v>30</v>
      </c>
      <c r="N9835" s="9" t="s">
        <v>208</v>
      </c>
      <c r="O9835" s="14" t="s">
        <v>32</v>
      </c>
      <c r="P9835" s="14" t="s">
        <v>22</v>
      </c>
      <c r="Q9835" s="14" t="s">
        <v>49048</v>
      </c>
      <c r="R9835" s="14" t="s">
        <v>46</v>
      </c>
      <c r="S9835" s="9" t="s">
        <v>49049</v>
      </c>
      <c r="T9835" s="9" t="s">
        <v>22</v>
      </c>
    </row>
    <row r="9836" customHeight="1" spans="1:20">
      <c r="A9836" s="10">
        <v>45224</v>
      </c>
      <c r="B9836" s="9" t="s">
        <v>49050</v>
      </c>
      <c r="C9836" s="9" t="s">
        <v>5629</v>
      </c>
      <c r="D9836" s="14" t="s">
        <v>22</v>
      </c>
      <c r="E9836" s="9" t="s">
        <v>49051</v>
      </c>
      <c r="F9836" s="9" t="s">
        <v>49052</v>
      </c>
      <c r="G9836" s="14" t="s">
        <v>82</v>
      </c>
      <c r="H9836" s="14" t="s">
        <v>22</v>
      </c>
      <c r="I9836" s="14" t="s">
        <v>5632</v>
      </c>
      <c r="J9836" s="14" t="s">
        <v>27</v>
      </c>
      <c r="K9836" s="14" t="s">
        <v>28</v>
      </c>
      <c r="L9836" s="14" t="s">
        <v>43</v>
      </c>
      <c r="M9836" s="9" t="s">
        <v>169</v>
      </c>
      <c r="N9836" s="9" t="s">
        <v>5633</v>
      </c>
      <c r="O9836" s="14" t="s">
        <v>32</v>
      </c>
      <c r="P9836" s="14" t="s">
        <v>22</v>
      </c>
      <c r="Q9836" s="14" t="s">
        <v>49053</v>
      </c>
      <c r="R9836" s="14" t="s">
        <v>168</v>
      </c>
      <c r="S9836" s="9" t="s">
        <v>49054</v>
      </c>
      <c r="T9836" s="9" t="s">
        <v>5636</v>
      </c>
    </row>
    <row r="9837" customHeight="1" spans="1:20">
      <c r="A9837" s="10">
        <v>45222</v>
      </c>
      <c r="B9837" s="9" t="s">
        <v>49055</v>
      </c>
      <c r="C9837" s="9" t="s">
        <v>49056</v>
      </c>
      <c r="D9837" s="14" t="s">
        <v>22</v>
      </c>
      <c r="E9837" s="9" t="s">
        <v>49057</v>
      </c>
      <c r="F9837" s="9" t="s">
        <v>49058</v>
      </c>
      <c r="G9837" s="14" t="s">
        <v>82</v>
      </c>
      <c r="H9837" s="14" t="s">
        <v>110</v>
      </c>
      <c r="I9837" s="14" t="s">
        <v>168</v>
      </c>
      <c r="J9837" s="14" t="s">
        <v>27</v>
      </c>
      <c r="K9837" s="14" t="s">
        <v>28</v>
      </c>
      <c r="L9837" s="14" t="s">
        <v>43</v>
      </c>
      <c r="M9837" s="9" t="s">
        <v>169</v>
      </c>
      <c r="N9837" s="9" t="s">
        <v>31</v>
      </c>
      <c r="O9837" s="14" t="s">
        <v>32</v>
      </c>
      <c r="P9837" s="14" t="s">
        <v>22</v>
      </c>
      <c r="Q9837" s="14" t="s">
        <v>49059</v>
      </c>
      <c r="R9837" s="14" t="s">
        <v>46</v>
      </c>
      <c r="S9837" s="9" t="s">
        <v>49060</v>
      </c>
      <c r="T9837" s="9" t="s">
        <v>49061</v>
      </c>
    </row>
    <row r="9838" customHeight="1" spans="1:20">
      <c r="A9838" s="10">
        <v>45225</v>
      </c>
      <c r="B9838" s="9" t="s">
        <v>49062</v>
      </c>
      <c r="C9838" s="9" t="s">
        <v>783</v>
      </c>
      <c r="D9838" s="14" t="s">
        <v>22</v>
      </c>
      <c r="E9838" s="9" t="s">
        <v>49063</v>
      </c>
      <c r="F9838" s="9" t="s">
        <v>41009</v>
      </c>
      <c r="G9838" s="14" t="s">
        <v>69</v>
      </c>
      <c r="H9838" s="14" t="s">
        <v>22</v>
      </c>
      <c r="I9838" s="14" t="s">
        <v>149</v>
      </c>
      <c r="J9838" s="14" t="s">
        <v>27</v>
      </c>
      <c r="K9838" s="14" t="s">
        <v>28</v>
      </c>
      <c r="L9838" s="14" t="s">
        <v>43</v>
      </c>
      <c r="M9838" s="9" t="s">
        <v>30</v>
      </c>
      <c r="N9838" s="9" t="s">
        <v>743</v>
      </c>
      <c r="O9838" s="14" t="s">
        <v>32</v>
      </c>
      <c r="P9838" s="14" t="s">
        <v>22</v>
      </c>
      <c r="Q9838" s="14" t="s">
        <v>49064</v>
      </c>
      <c r="R9838" s="14" t="s">
        <v>46</v>
      </c>
      <c r="S9838" s="9" t="s">
        <v>49065</v>
      </c>
      <c r="T9838" s="9" t="s">
        <v>49066</v>
      </c>
    </row>
    <row r="9839" customHeight="1" spans="1:20">
      <c r="A9839" s="10">
        <v>45223</v>
      </c>
      <c r="B9839" s="15" t="s">
        <v>49067</v>
      </c>
      <c r="C9839" s="15" t="s">
        <v>7660</v>
      </c>
      <c r="D9839" s="16" t="s">
        <v>22</v>
      </c>
      <c r="E9839" s="15" t="s">
        <v>49068</v>
      </c>
      <c r="F9839" s="15" t="s">
        <v>22905</v>
      </c>
      <c r="G9839" s="16" t="s">
        <v>53</v>
      </c>
      <c r="H9839" s="16" t="s">
        <v>22</v>
      </c>
      <c r="I9839" s="16" t="s">
        <v>42</v>
      </c>
      <c r="J9839" s="16" t="s">
        <v>27</v>
      </c>
      <c r="K9839" s="16" t="s">
        <v>28</v>
      </c>
      <c r="L9839" s="16" t="s">
        <v>43</v>
      </c>
      <c r="M9839" s="15" t="s">
        <v>44</v>
      </c>
      <c r="N9839" s="15" t="s">
        <v>208</v>
      </c>
      <c r="O9839" s="16" t="s">
        <v>32</v>
      </c>
      <c r="P9839" s="16" t="s">
        <v>22</v>
      </c>
      <c r="Q9839" s="16" t="s">
        <v>49069</v>
      </c>
      <c r="R9839" s="16" t="s">
        <v>46</v>
      </c>
      <c r="S9839" s="15" t="s">
        <v>49070</v>
      </c>
      <c r="T9839" s="15" t="s">
        <v>22</v>
      </c>
    </row>
    <row r="9840" customHeight="1" spans="1:20">
      <c r="A9840" s="10">
        <v>45225</v>
      </c>
      <c r="B9840" s="9" t="s">
        <v>49071</v>
      </c>
      <c r="C9840" s="9" t="s">
        <v>783</v>
      </c>
      <c r="D9840" s="14" t="s">
        <v>22</v>
      </c>
      <c r="E9840" s="9" t="s">
        <v>49072</v>
      </c>
      <c r="F9840" s="9" t="s">
        <v>49073</v>
      </c>
      <c r="G9840" s="14" t="s">
        <v>82</v>
      </c>
      <c r="H9840" s="14" t="s">
        <v>22</v>
      </c>
      <c r="I9840" s="14" t="s">
        <v>63</v>
      </c>
      <c r="J9840" s="14" t="s">
        <v>27</v>
      </c>
      <c r="K9840" s="14" t="s">
        <v>28</v>
      </c>
      <c r="L9840" s="14" t="s">
        <v>43</v>
      </c>
      <c r="M9840" s="9" t="s">
        <v>169</v>
      </c>
      <c r="N9840" s="9" t="s">
        <v>743</v>
      </c>
      <c r="O9840" s="14" t="s">
        <v>32</v>
      </c>
      <c r="P9840" s="14" t="s">
        <v>22</v>
      </c>
      <c r="Q9840" s="14" t="s">
        <v>49074</v>
      </c>
      <c r="R9840" s="14" t="s">
        <v>46</v>
      </c>
      <c r="S9840" s="9" t="s">
        <v>49075</v>
      </c>
      <c r="T9840" s="9" t="s">
        <v>49076</v>
      </c>
    </row>
    <row r="9841" customHeight="1" spans="1:20">
      <c r="A9841" s="10">
        <v>45222</v>
      </c>
      <c r="B9841" s="9" t="s">
        <v>49077</v>
      </c>
      <c r="C9841" s="9" t="s">
        <v>7660</v>
      </c>
      <c r="D9841" s="14" t="s">
        <v>22</v>
      </c>
      <c r="E9841" s="9" t="s">
        <v>49078</v>
      </c>
      <c r="F9841" s="9" t="s">
        <v>49079</v>
      </c>
      <c r="G9841" s="14" t="s">
        <v>336</v>
      </c>
      <c r="H9841" s="14" t="s">
        <v>22</v>
      </c>
      <c r="I9841" s="14" t="s">
        <v>277</v>
      </c>
      <c r="J9841" s="14" t="s">
        <v>27</v>
      </c>
      <c r="K9841" s="14" t="s">
        <v>28</v>
      </c>
      <c r="L9841" s="14" t="s">
        <v>43</v>
      </c>
      <c r="M9841" s="9" t="s">
        <v>30</v>
      </c>
      <c r="N9841" s="9" t="s">
        <v>208</v>
      </c>
      <c r="O9841" s="14" t="s">
        <v>32</v>
      </c>
      <c r="P9841" s="14" t="s">
        <v>22</v>
      </c>
      <c r="Q9841" s="14" t="s">
        <v>49080</v>
      </c>
      <c r="R9841" s="14" t="s">
        <v>46</v>
      </c>
      <c r="S9841" s="9" t="s">
        <v>49081</v>
      </c>
      <c r="T9841" s="9" t="s">
        <v>22</v>
      </c>
    </row>
    <row r="9842" customHeight="1" spans="1:20">
      <c r="A9842" s="10">
        <v>45223</v>
      </c>
      <c r="B9842" s="15" t="s">
        <v>49082</v>
      </c>
      <c r="C9842" s="15" t="s">
        <v>1023</v>
      </c>
      <c r="D9842" s="16" t="s">
        <v>22</v>
      </c>
      <c r="E9842" s="15" t="s">
        <v>49083</v>
      </c>
      <c r="F9842" s="15" t="s">
        <v>49084</v>
      </c>
      <c r="G9842" s="16" t="s">
        <v>82</v>
      </c>
      <c r="H9842" s="16" t="s">
        <v>22</v>
      </c>
      <c r="I9842" s="16" t="s">
        <v>270</v>
      </c>
      <c r="J9842" s="16" t="s">
        <v>27</v>
      </c>
      <c r="K9842" s="16" t="s">
        <v>28</v>
      </c>
      <c r="L9842" s="16" t="s">
        <v>43</v>
      </c>
      <c r="M9842" s="15" t="s">
        <v>44</v>
      </c>
      <c r="N9842" s="15" t="s">
        <v>31</v>
      </c>
      <c r="O9842" s="16" t="s">
        <v>32</v>
      </c>
      <c r="P9842" s="16" t="s">
        <v>22</v>
      </c>
      <c r="Q9842" s="16" t="s">
        <v>49085</v>
      </c>
      <c r="R9842" s="16" t="s">
        <v>46</v>
      </c>
      <c r="S9842" s="15" t="s">
        <v>49086</v>
      </c>
      <c r="T9842" s="15" t="s">
        <v>49087</v>
      </c>
    </row>
    <row r="9843" customHeight="1" spans="1:20">
      <c r="A9843" s="10">
        <v>45224</v>
      </c>
      <c r="B9843" s="9" t="s">
        <v>49088</v>
      </c>
      <c r="C9843" s="9" t="s">
        <v>6822</v>
      </c>
      <c r="D9843" s="14" t="s">
        <v>22</v>
      </c>
      <c r="E9843" s="9" t="s">
        <v>49089</v>
      </c>
      <c r="F9843" s="9" t="s">
        <v>49090</v>
      </c>
      <c r="G9843" s="14" t="s">
        <v>336</v>
      </c>
      <c r="H9843" s="14" t="s">
        <v>22</v>
      </c>
      <c r="I9843" s="14" t="s">
        <v>293</v>
      </c>
      <c r="J9843" s="14" t="s">
        <v>27</v>
      </c>
      <c r="K9843" s="14" t="s">
        <v>28</v>
      </c>
      <c r="L9843" s="14" t="s">
        <v>43</v>
      </c>
      <c r="M9843" s="9" t="s">
        <v>30</v>
      </c>
      <c r="N9843" s="9" t="s">
        <v>208</v>
      </c>
      <c r="O9843" s="14" t="s">
        <v>32</v>
      </c>
      <c r="P9843" s="14" t="s">
        <v>22</v>
      </c>
      <c r="Q9843" s="14" t="s">
        <v>49091</v>
      </c>
      <c r="R9843" s="14" t="s">
        <v>46</v>
      </c>
      <c r="S9843" s="9" t="s">
        <v>49092</v>
      </c>
      <c r="T9843" s="9" t="s">
        <v>22</v>
      </c>
    </row>
    <row r="9844" customHeight="1" spans="1:20">
      <c r="A9844" s="10">
        <v>45222</v>
      </c>
      <c r="B9844" s="9" t="s">
        <v>49093</v>
      </c>
      <c r="C9844" s="9" t="s">
        <v>2825</v>
      </c>
      <c r="D9844" s="14" t="s">
        <v>22</v>
      </c>
      <c r="E9844" s="9" t="s">
        <v>49094</v>
      </c>
      <c r="F9844" s="9" t="s">
        <v>49095</v>
      </c>
      <c r="G9844" s="14" t="s">
        <v>82</v>
      </c>
      <c r="H9844" s="14" t="s">
        <v>22</v>
      </c>
      <c r="I9844" s="14" t="s">
        <v>117</v>
      </c>
      <c r="J9844" s="14" t="s">
        <v>27</v>
      </c>
      <c r="K9844" s="14" t="s">
        <v>28</v>
      </c>
      <c r="L9844" s="14" t="s">
        <v>43</v>
      </c>
      <c r="M9844" s="9" t="s">
        <v>44</v>
      </c>
      <c r="N9844" s="9" t="s">
        <v>31</v>
      </c>
      <c r="O9844" s="14" t="s">
        <v>32</v>
      </c>
      <c r="P9844" s="14" t="s">
        <v>22</v>
      </c>
      <c r="Q9844" s="14" t="s">
        <v>49096</v>
      </c>
      <c r="R9844" s="14" t="s">
        <v>46</v>
      </c>
      <c r="S9844" s="9" t="s">
        <v>49097</v>
      </c>
      <c r="T9844" s="9" t="s">
        <v>49098</v>
      </c>
    </row>
    <row r="9845" customHeight="1" spans="1:20">
      <c r="A9845" s="10">
        <v>45224</v>
      </c>
      <c r="B9845" s="9" t="s">
        <v>49099</v>
      </c>
      <c r="C9845" s="9" t="s">
        <v>38181</v>
      </c>
      <c r="D9845" s="14" t="s">
        <v>22</v>
      </c>
      <c r="E9845" s="9" t="s">
        <v>44903</v>
      </c>
      <c r="F9845" s="9" t="s">
        <v>44904</v>
      </c>
      <c r="G9845" s="14" t="s">
        <v>53</v>
      </c>
      <c r="H9845" s="14" t="s">
        <v>22</v>
      </c>
      <c r="I9845" s="14" t="s">
        <v>1181</v>
      </c>
      <c r="J9845" s="14" t="s">
        <v>27</v>
      </c>
      <c r="K9845" s="14" t="s">
        <v>28</v>
      </c>
      <c r="L9845" s="14" t="s">
        <v>43</v>
      </c>
      <c r="M9845" s="9" t="s">
        <v>44</v>
      </c>
      <c r="N9845" s="9" t="s">
        <v>208</v>
      </c>
      <c r="O9845" s="14" t="s">
        <v>32</v>
      </c>
      <c r="P9845" s="14" t="s">
        <v>22</v>
      </c>
      <c r="Q9845" s="14" t="s">
        <v>49100</v>
      </c>
      <c r="R9845" s="14" t="s">
        <v>46</v>
      </c>
      <c r="S9845" s="9" t="s">
        <v>49101</v>
      </c>
      <c r="T9845" s="9" t="s">
        <v>22</v>
      </c>
    </row>
    <row r="9846" customHeight="1" spans="1:20">
      <c r="A9846" s="10">
        <v>45225</v>
      </c>
      <c r="B9846" s="9" t="s">
        <v>49102</v>
      </c>
      <c r="C9846" s="9" t="s">
        <v>3589</v>
      </c>
      <c r="D9846" s="14" t="s">
        <v>22</v>
      </c>
      <c r="E9846" s="9" t="s">
        <v>49103</v>
      </c>
      <c r="F9846" s="9" t="s">
        <v>49104</v>
      </c>
      <c r="G9846" s="14" t="s">
        <v>82</v>
      </c>
      <c r="H9846" s="14" t="s">
        <v>22</v>
      </c>
      <c r="I9846" s="14" t="s">
        <v>168</v>
      </c>
      <c r="J9846" s="14" t="s">
        <v>27</v>
      </c>
      <c r="K9846" s="14" t="s">
        <v>28</v>
      </c>
      <c r="L9846" s="14" t="s">
        <v>43</v>
      </c>
      <c r="M9846" s="9" t="s">
        <v>169</v>
      </c>
      <c r="N9846" s="9" t="s">
        <v>31</v>
      </c>
      <c r="O9846" s="14" t="s">
        <v>32</v>
      </c>
      <c r="P9846" s="14" t="s">
        <v>22</v>
      </c>
      <c r="Q9846" s="14" t="s">
        <v>49105</v>
      </c>
      <c r="R9846" s="14" t="s">
        <v>46</v>
      </c>
      <c r="S9846" s="9" t="s">
        <v>49106</v>
      </c>
      <c r="T9846" s="9" t="s">
        <v>49107</v>
      </c>
    </row>
    <row r="9847" customHeight="1" spans="1:20">
      <c r="A9847" s="10">
        <v>45224</v>
      </c>
      <c r="B9847" s="9" t="s">
        <v>49108</v>
      </c>
      <c r="C9847" s="9" t="s">
        <v>5879</v>
      </c>
      <c r="D9847" s="14" t="s">
        <v>22</v>
      </c>
      <c r="E9847" s="9" t="s">
        <v>49109</v>
      </c>
      <c r="F9847" s="9" t="s">
        <v>49110</v>
      </c>
      <c r="G9847" s="14" t="s">
        <v>82</v>
      </c>
      <c r="H9847" s="14" t="s">
        <v>22</v>
      </c>
      <c r="I9847" s="14" t="s">
        <v>5737</v>
      </c>
      <c r="J9847" s="14" t="s">
        <v>27</v>
      </c>
      <c r="K9847" s="14" t="s">
        <v>28</v>
      </c>
      <c r="L9847" s="14" t="s">
        <v>43</v>
      </c>
      <c r="M9847" s="9" t="s">
        <v>169</v>
      </c>
      <c r="N9847" s="9" t="s">
        <v>5633</v>
      </c>
      <c r="O9847" s="14" t="s">
        <v>32</v>
      </c>
      <c r="P9847" s="14" t="s">
        <v>22</v>
      </c>
      <c r="Q9847" s="14" t="s">
        <v>49111</v>
      </c>
      <c r="R9847" s="14" t="s">
        <v>168</v>
      </c>
      <c r="S9847" s="9" t="s">
        <v>49112</v>
      </c>
      <c r="T9847" s="9" t="s">
        <v>5668</v>
      </c>
    </row>
    <row r="9848" customHeight="1" spans="1:20">
      <c r="A9848" s="10">
        <v>45225</v>
      </c>
      <c r="B9848" s="9" t="s">
        <v>49113</v>
      </c>
      <c r="C9848" s="9" t="s">
        <v>8399</v>
      </c>
      <c r="D9848" s="14" t="s">
        <v>22</v>
      </c>
      <c r="E9848" s="9" t="s">
        <v>49114</v>
      </c>
      <c r="F9848" s="9" t="s">
        <v>49115</v>
      </c>
      <c r="G9848" s="14" t="s">
        <v>41</v>
      </c>
      <c r="H9848" s="14" t="s">
        <v>22</v>
      </c>
      <c r="I9848" s="14" t="s">
        <v>162</v>
      </c>
      <c r="J9848" s="14" t="s">
        <v>27</v>
      </c>
      <c r="K9848" s="14" t="s">
        <v>28</v>
      </c>
      <c r="L9848" s="14" t="s">
        <v>43</v>
      </c>
      <c r="M9848" s="9" t="s">
        <v>44</v>
      </c>
      <c r="N9848" s="9" t="s">
        <v>208</v>
      </c>
      <c r="O9848" s="14" t="s">
        <v>32</v>
      </c>
      <c r="P9848" s="14" t="s">
        <v>22</v>
      </c>
      <c r="Q9848" s="14" t="s">
        <v>49116</v>
      </c>
      <c r="R9848" s="14" t="s">
        <v>46</v>
      </c>
      <c r="S9848" s="9" t="s">
        <v>49117</v>
      </c>
      <c r="T9848" s="9" t="s">
        <v>22</v>
      </c>
    </row>
    <row r="9849" customHeight="1" spans="1:20">
      <c r="A9849" s="10">
        <v>45224</v>
      </c>
      <c r="B9849" s="9" t="s">
        <v>49118</v>
      </c>
      <c r="C9849" s="9" t="s">
        <v>5068</v>
      </c>
      <c r="D9849" s="14" t="s">
        <v>22</v>
      </c>
      <c r="E9849" s="9" t="s">
        <v>49103</v>
      </c>
      <c r="F9849" s="9" t="s">
        <v>49104</v>
      </c>
      <c r="G9849" s="14" t="s">
        <v>82</v>
      </c>
      <c r="H9849" s="14" t="s">
        <v>22</v>
      </c>
      <c r="I9849" s="14" t="s">
        <v>168</v>
      </c>
      <c r="J9849" s="14" t="s">
        <v>27</v>
      </c>
      <c r="K9849" s="14" t="s">
        <v>28</v>
      </c>
      <c r="L9849" s="14" t="s">
        <v>43</v>
      </c>
      <c r="M9849" s="9" t="s">
        <v>169</v>
      </c>
      <c r="N9849" s="9" t="s">
        <v>31</v>
      </c>
      <c r="O9849" s="14" t="s">
        <v>32</v>
      </c>
      <c r="P9849" s="14" t="s">
        <v>22</v>
      </c>
      <c r="Q9849" s="14" t="s">
        <v>49119</v>
      </c>
      <c r="R9849" s="14" t="s">
        <v>46</v>
      </c>
      <c r="S9849" s="9" t="s">
        <v>49120</v>
      </c>
      <c r="T9849" s="9" t="s">
        <v>49121</v>
      </c>
    </row>
    <row r="9850" customHeight="1" spans="1:20">
      <c r="A9850" s="10">
        <v>45224</v>
      </c>
      <c r="B9850" s="9" t="s">
        <v>49122</v>
      </c>
      <c r="C9850" s="9" t="s">
        <v>79</v>
      </c>
      <c r="D9850" s="14" t="s">
        <v>22</v>
      </c>
      <c r="E9850" s="9" t="s">
        <v>48065</v>
      </c>
      <c r="F9850" s="9" t="s">
        <v>48066</v>
      </c>
      <c r="G9850" s="14" t="s">
        <v>69</v>
      </c>
      <c r="H9850" s="14" t="s">
        <v>110</v>
      </c>
      <c r="I9850" s="14" t="s">
        <v>3098</v>
      </c>
      <c r="J9850" s="14" t="s">
        <v>27</v>
      </c>
      <c r="K9850" s="14" t="s">
        <v>76</v>
      </c>
      <c r="L9850" s="14" t="s">
        <v>43</v>
      </c>
      <c r="M9850" s="9" t="s">
        <v>30</v>
      </c>
      <c r="N9850" s="9" t="s">
        <v>31</v>
      </c>
      <c r="O9850" s="14" t="s">
        <v>32</v>
      </c>
      <c r="P9850" s="14" t="s">
        <v>22</v>
      </c>
      <c r="Q9850" s="14" t="s">
        <v>49123</v>
      </c>
      <c r="R9850" s="14" t="s">
        <v>46</v>
      </c>
      <c r="S9850" s="9" t="s">
        <v>49124</v>
      </c>
      <c r="T9850" s="9" t="s">
        <v>49125</v>
      </c>
    </row>
    <row r="9851" customHeight="1" spans="1:20">
      <c r="A9851" s="10">
        <v>45225</v>
      </c>
      <c r="B9851" s="9" t="s">
        <v>49126</v>
      </c>
      <c r="C9851" s="9" t="s">
        <v>5213</v>
      </c>
      <c r="D9851" s="14" t="s">
        <v>22</v>
      </c>
      <c r="E9851" s="9" t="s">
        <v>49127</v>
      </c>
      <c r="F9851" s="9" t="s">
        <v>49128</v>
      </c>
      <c r="G9851" s="14" t="s">
        <v>53</v>
      </c>
      <c r="H9851" s="14" t="s">
        <v>22</v>
      </c>
      <c r="I9851" s="14" t="s">
        <v>880</v>
      </c>
      <c r="J9851" s="14" t="s">
        <v>27</v>
      </c>
      <c r="K9851" s="14" t="s">
        <v>28</v>
      </c>
      <c r="L9851" s="14" t="s">
        <v>43</v>
      </c>
      <c r="M9851" s="9" t="s">
        <v>30</v>
      </c>
      <c r="N9851" s="9" t="s">
        <v>208</v>
      </c>
      <c r="O9851" s="14" t="s">
        <v>32</v>
      </c>
      <c r="P9851" s="14" t="s">
        <v>22</v>
      </c>
      <c r="Q9851" s="14" t="s">
        <v>49129</v>
      </c>
      <c r="R9851" s="14" t="s">
        <v>46</v>
      </c>
      <c r="S9851" s="9" t="s">
        <v>49130</v>
      </c>
      <c r="T9851" s="9" t="s">
        <v>22</v>
      </c>
    </row>
    <row r="9852" customHeight="1" spans="1:20">
      <c r="A9852" s="10">
        <v>45223</v>
      </c>
      <c r="B9852" s="15" t="s">
        <v>49131</v>
      </c>
      <c r="C9852" s="15" t="s">
        <v>49132</v>
      </c>
      <c r="D9852" s="16" t="s">
        <v>22</v>
      </c>
      <c r="E9852" s="15" t="s">
        <v>49133</v>
      </c>
      <c r="F9852" s="15" t="s">
        <v>49134</v>
      </c>
      <c r="G9852" s="16" t="s">
        <v>336</v>
      </c>
      <c r="H9852" s="16" t="s">
        <v>22</v>
      </c>
      <c r="I9852" s="16" t="s">
        <v>97</v>
      </c>
      <c r="J9852" s="16" t="s">
        <v>27</v>
      </c>
      <c r="K9852" s="16" t="s">
        <v>28</v>
      </c>
      <c r="L9852" s="16" t="s">
        <v>43</v>
      </c>
      <c r="M9852" s="15" t="s">
        <v>30</v>
      </c>
      <c r="N9852" s="15" t="s">
        <v>208</v>
      </c>
      <c r="O9852" s="16" t="s">
        <v>32</v>
      </c>
      <c r="P9852" s="16" t="s">
        <v>22</v>
      </c>
      <c r="Q9852" s="16" t="s">
        <v>49135</v>
      </c>
      <c r="R9852" s="16" t="s">
        <v>46</v>
      </c>
      <c r="S9852" s="15" t="s">
        <v>49136</v>
      </c>
      <c r="T9852" s="15" t="s">
        <v>22</v>
      </c>
    </row>
    <row r="9853" customHeight="1" spans="1:20">
      <c r="A9853" s="10">
        <v>45222</v>
      </c>
      <c r="B9853" s="9" t="s">
        <v>49137</v>
      </c>
      <c r="C9853" s="9" t="s">
        <v>6886</v>
      </c>
      <c r="D9853" s="14" t="s">
        <v>22</v>
      </c>
      <c r="E9853" s="9" t="s">
        <v>49138</v>
      </c>
      <c r="F9853" s="9" t="s">
        <v>49139</v>
      </c>
      <c r="G9853" s="14" t="s">
        <v>82</v>
      </c>
      <c r="H9853" s="14" t="s">
        <v>137</v>
      </c>
      <c r="I9853" s="14" t="s">
        <v>701</v>
      </c>
      <c r="J9853" s="14" t="s">
        <v>27</v>
      </c>
      <c r="K9853" s="14" t="s">
        <v>28</v>
      </c>
      <c r="L9853" s="14" t="s">
        <v>43</v>
      </c>
      <c r="M9853" s="9" t="s">
        <v>30</v>
      </c>
      <c r="N9853" s="9" t="s">
        <v>208</v>
      </c>
      <c r="O9853" s="14" t="s">
        <v>32</v>
      </c>
      <c r="P9853" s="14" t="s">
        <v>22</v>
      </c>
      <c r="Q9853" s="14" t="s">
        <v>49140</v>
      </c>
      <c r="R9853" s="14" t="s">
        <v>46</v>
      </c>
      <c r="S9853" s="9" t="s">
        <v>49141</v>
      </c>
      <c r="T9853" s="9" t="s">
        <v>22</v>
      </c>
    </row>
    <row r="9854" customHeight="1" spans="1:20">
      <c r="A9854" s="10">
        <v>45222</v>
      </c>
      <c r="B9854" s="9" t="s">
        <v>49142</v>
      </c>
      <c r="C9854" s="9" t="s">
        <v>5213</v>
      </c>
      <c r="D9854" s="14" t="s">
        <v>22</v>
      </c>
      <c r="E9854" s="9" t="s">
        <v>49143</v>
      </c>
      <c r="F9854" s="9" t="s">
        <v>49144</v>
      </c>
      <c r="G9854" s="14" t="s">
        <v>25</v>
      </c>
      <c r="H9854" s="14" t="s">
        <v>22</v>
      </c>
      <c r="I9854" s="14" t="s">
        <v>337</v>
      </c>
      <c r="J9854" s="14" t="s">
        <v>27</v>
      </c>
      <c r="K9854" s="14" t="s">
        <v>28</v>
      </c>
      <c r="L9854" s="14" t="s">
        <v>43</v>
      </c>
      <c r="M9854" s="9" t="s">
        <v>30</v>
      </c>
      <c r="N9854" s="9" t="s">
        <v>208</v>
      </c>
      <c r="O9854" s="14" t="s">
        <v>32</v>
      </c>
      <c r="P9854" s="14" t="s">
        <v>22</v>
      </c>
      <c r="Q9854" s="14" t="s">
        <v>49145</v>
      </c>
      <c r="R9854" s="14" t="s">
        <v>46</v>
      </c>
      <c r="S9854" s="9" t="s">
        <v>49146</v>
      </c>
      <c r="T9854" s="9" t="s">
        <v>49147</v>
      </c>
    </row>
    <row r="9855" customHeight="1" spans="1:20">
      <c r="A9855" s="10">
        <v>45223</v>
      </c>
      <c r="B9855" s="15" t="s">
        <v>49148</v>
      </c>
      <c r="C9855" s="15" t="s">
        <v>824</v>
      </c>
      <c r="D9855" s="16" t="s">
        <v>22</v>
      </c>
      <c r="E9855" s="15" t="s">
        <v>49149</v>
      </c>
      <c r="F9855" s="15" t="s">
        <v>28368</v>
      </c>
      <c r="G9855" s="16" t="s">
        <v>247</v>
      </c>
      <c r="H9855" s="16" t="s">
        <v>22</v>
      </c>
      <c r="I9855" s="16" t="s">
        <v>83</v>
      </c>
      <c r="J9855" s="16" t="s">
        <v>27</v>
      </c>
      <c r="K9855" s="16" t="s">
        <v>28</v>
      </c>
      <c r="L9855" s="16" t="s">
        <v>43</v>
      </c>
      <c r="M9855" s="15" t="s">
        <v>799</v>
      </c>
      <c r="N9855" s="15" t="s">
        <v>31</v>
      </c>
      <c r="O9855" s="16" t="s">
        <v>32</v>
      </c>
      <c r="P9855" s="16" t="s">
        <v>22</v>
      </c>
      <c r="Q9855" s="16" t="s">
        <v>49150</v>
      </c>
      <c r="R9855" s="16" t="s">
        <v>46</v>
      </c>
      <c r="S9855" s="15" t="s">
        <v>49151</v>
      </c>
      <c r="T9855" s="15" t="s">
        <v>49152</v>
      </c>
    </row>
    <row r="9856" customHeight="1" spans="1:20">
      <c r="A9856" s="10">
        <v>45225</v>
      </c>
      <c r="B9856" s="9" t="s">
        <v>49153</v>
      </c>
      <c r="C9856" s="9" t="s">
        <v>179</v>
      </c>
      <c r="D9856" s="14" t="s">
        <v>22</v>
      </c>
      <c r="E9856" s="9" t="s">
        <v>49154</v>
      </c>
      <c r="F9856" s="9" t="s">
        <v>49155</v>
      </c>
      <c r="G9856" s="14" t="s">
        <v>82</v>
      </c>
      <c r="H9856" s="14" t="s">
        <v>22</v>
      </c>
      <c r="I9856" s="14" t="s">
        <v>117</v>
      </c>
      <c r="J9856" s="14" t="s">
        <v>27</v>
      </c>
      <c r="K9856" s="14" t="s">
        <v>28</v>
      </c>
      <c r="L9856" s="14" t="s">
        <v>43</v>
      </c>
      <c r="M9856" s="9" t="s">
        <v>44</v>
      </c>
      <c r="N9856" s="9" t="s">
        <v>31</v>
      </c>
      <c r="O9856" s="14" t="s">
        <v>32</v>
      </c>
      <c r="P9856" s="14" t="s">
        <v>22</v>
      </c>
      <c r="Q9856" s="14" t="s">
        <v>49156</v>
      </c>
      <c r="R9856" s="14" t="s">
        <v>46</v>
      </c>
      <c r="S9856" s="9" t="s">
        <v>49157</v>
      </c>
      <c r="T9856" s="9" t="s">
        <v>49158</v>
      </c>
    </row>
    <row r="9857" customHeight="1" spans="1:20">
      <c r="A9857" s="10">
        <v>45225</v>
      </c>
      <c r="B9857" s="9" t="s">
        <v>49159</v>
      </c>
      <c r="C9857" s="9" t="s">
        <v>783</v>
      </c>
      <c r="D9857" s="14" t="s">
        <v>22</v>
      </c>
      <c r="E9857" s="9" t="s">
        <v>47744</v>
      </c>
      <c r="F9857" s="9" t="s">
        <v>47745</v>
      </c>
      <c r="G9857" s="14" t="s">
        <v>82</v>
      </c>
      <c r="H9857" s="14" t="s">
        <v>22</v>
      </c>
      <c r="I9857" s="14" t="s">
        <v>63</v>
      </c>
      <c r="J9857" s="14" t="s">
        <v>27</v>
      </c>
      <c r="K9857" s="14" t="s">
        <v>28</v>
      </c>
      <c r="L9857" s="14" t="s">
        <v>43</v>
      </c>
      <c r="M9857" s="9" t="s">
        <v>44</v>
      </c>
      <c r="N9857" s="9" t="s">
        <v>743</v>
      </c>
      <c r="O9857" s="14" t="s">
        <v>32</v>
      </c>
      <c r="P9857" s="14" t="s">
        <v>22</v>
      </c>
      <c r="Q9857" s="14" t="s">
        <v>49160</v>
      </c>
      <c r="R9857" s="14" t="s">
        <v>46</v>
      </c>
      <c r="S9857" s="9" t="s">
        <v>49161</v>
      </c>
      <c r="T9857" s="9" t="s">
        <v>49162</v>
      </c>
    </row>
    <row r="9858" customHeight="1" spans="1:20">
      <c r="A9858" s="10">
        <v>45224</v>
      </c>
      <c r="B9858" s="9" t="s">
        <v>49163</v>
      </c>
      <c r="C9858" s="9" t="s">
        <v>33327</v>
      </c>
      <c r="D9858" s="14" t="s">
        <v>22</v>
      </c>
      <c r="E9858" s="9" t="s">
        <v>49164</v>
      </c>
      <c r="F9858" s="9" t="s">
        <v>49165</v>
      </c>
      <c r="G9858" s="14" t="s">
        <v>82</v>
      </c>
      <c r="H9858" s="14" t="s">
        <v>110</v>
      </c>
      <c r="I9858" s="14" t="s">
        <v>5632</v>
      </c>
      <c r="J9858" s="14" t="s">
        <v>27</v>
      </c>
      <c r="K9858" s="14" t="s">
        <v>28</v>
      </c>
      <c r="L9858" s="14" t="s">
        <v>43</v>
      </c>
      <c r="M9858" s="9" t="s">
        <v>6026</v>
      </c>
      <c r="N9858" s="9" t="s">
        <v>5633</v>
      </c>
      <c r="O9858" s="14" t="s">
        <v>32</v>
      </c>
      <c r="P9858" s="14" t="s">
        <v>22</v>
      </c>
      <c r="Q9858" s="14" t="s">
        <v>49166</v>
      </c>
      <c r="R9858" s="14" t="s">
        <v>168</v>
      </c>
      <c r="S9858" s="9" t="s">
        <v>49167</v>
      </c>
      <c r="T9858" s="9" t="s">
        <v>7784</v>
      </c>
    </row>
    <row r="9859" customHeight="1" spans="1:20">
      <c r="A9859" s="10">
        <v>45223</v>
      </c>
      <c r="B9859" s="15" t="s">
        <v>49168</v>
      </c>
      <c r="C9859" s="15" t="s">
        <v>49169</v>
      </c>
      <c r="D9859" s="16" t="s">
        <v>22</v>
      </c>
      <c r="E9859" s="15" t="s">
        <v>49170</v>
      </c>
      <c r="F9859" s="15" t="s">
        <v>49171</v>
      </c>
      <c r="G9859" s="16" t="s">
        <v>82</v>
      </c>
      <c r="H9859" s="16" t="s">
        <v>22</v>
      </c>
      <c r="I9859" s="16" t="s">
        <v>168</v>
      </c>
      <c r="J9859" s="16" t="s">
        <v>27</v>
      </c>
      <c r="K9859" s="16" t="s">
        <v>28</v>
      </c>
      <c r="L9859" s="16" t="s">
        <v>43</v>
      </c>
      <c r="M9859" s="15" t="s">
        <v>169</v>
      </c>
      <c r="N9859" s="15" t="s">
        <v>31</v>
      </c>
      <c r="O9859" s="16" t="s">
        <v>32</v>
      </c>
      <c r="P9859" s="16" t="s">
        <v>22</v>
      </c>
      <c r="Q9859" s="16" t="s">
        <v>49172</v>
      </c>
      <c r="R9859" s="16" t="s">
        <v>46</v>
      </c>
      <c r="S9859" s="15" t="s">
        <v>49173</v>
      </c>
      <c r="T9859" s="15" t="s">
        <v>49174</v>
      </c>
    </row>
    <row r="9860" customHeight="1" spans="1:20">
      <c r="A9860" s="10">
        <v>45224</v>
      </c>
      <c r="B9860" s="9" t="s">
        <v>49175</v>
      </c>
      <c r="C9860" s="9" t="s">
        <v>2825</v>
      </c>
      <c r="D9860" s="14" t="s">
        <v>22</v>
      </c>
      <c r="E9860" s="9" t="s">
        <v>49176</v>
      </c>
      <c r="F9860" s="9" t="s">
        <v>20732</v>
      </c>
      <c r="G9860" s="14" t="s">
        <v>82</v>
      </c>
      <c r="H9860" s="14" t="s">
        <v>22</v>
      </c>
      <c r="I9860" s="14" t="s">
        <v>97</v>
      </c>
      <c r="J9860" s="14" t="s">
        <v>27</v>
      </c>
      <c r="K9860" s="14" t="s">
        <v>28</v>
      </c>
      <c r="L9860" s="14" t="s">
        <v>43</v>
      </c>
      <c r="M9860" s="9" t="s">
        <v>30</v>
      </c>
      <c r="N9860" s="9" t="s">
        <v>31</v>
      </c>
      <c r="O9860" s="14" t="s">
        <v>32</v>
      </c>
      <c r="P9860" s="14" t="s">
        <v>22</v>
      </c>
      <c r="Q9860" s="14" t="s">
        <v>49177</v>
      </c>
      <c r="R9860" s="14" t="s">
        <v>46</v>
      </c>
      <c r="S9860" s="9" t="s">
        <v>49178</v>
      </c>
      <c r="T9860" s="9" t="s">
        <v>49179</v>
      </c>
    </row>
    <row r="9861" customHeight="1" spans="1:20">
      <c r="A9861" s="10">
        <v>45224</v>
      </c>
      <c r="B9861" s="9" t="s">
        <v>49180</v>
      </c>
      <c r="C9861" s="9" t="s">
        <v>783</v>
      </c>
      <c r="D9861" s="14" t="s">
        <v>22</v>
      </c>
      <c r="E9861" s="9" t="s">
        <v>24964</v>
      </c>
      <c r="F9861" s="9" t="s">
        <v>24965</v>
      </c>
      <c r="G9861" s="14" t="s">
        <v>130</v>
      </c>
      <c r="H9861" s="14" t="s">
        <v>22</v>
      </c>
      <c r="I9861" s="14" t="s">
        <v>54</v>
      </c>
      <c r="J9861" s="14" t="s">
        <v>27</v>
      </c>
      <c r="K9861" s="14" t="s">
        <v>28</v>
      </c>
      <c r="L9861" s="14" t="s">
        <v>43</v>
      </c>
      <c r="M9861" s="9" t="s">
        <v>30</v>
      </c>
      <c r="N9861" s="9" t="s">
        <v>743</v>
      </c>
      <c r="O9861" s="14" t="s">
        <v>32</v>
      </c>
      <c r="P9861" s="14" t="s">
        <v>22</v>
      </c>
      <c r="Q9861" s="14" t="s">
        <v>49181</v>
      </c>
      <c r="R9861" s="14" t="s">
        <v>46</v>
      </c>
      <c r="S9861" s="9" t="s">
        <v>49182</v>
      </c>
      <c r="T9861" s="9" t="s">
        <v>9443</v>
      </c>
    </row>
    <row r="9862" customHeight="1" spans="1:20">
      <c r="A9862" s="10">
        <v>45224</v>
      </c>
      <c r="B9862" s="9" t="s">
        <v>49183</v>
      </c>
      <c r="C9862" s="9" t="s">
        <v>783</v>
      </c>
      <c r="D9862" s="14" t="s">
        <v>22</v>
      </c>
      <c r="E9862" s="9" t="s">
        <v>49184</v>
      </c>
      <c r="F9862" s="9" t="s">
        <v>49185</v>
      </c>
      <c r="G9862" s="14" t="s">
        <v>336</v>
      </c>
      <c r="H9862" s="14" t="s">
        <v>418</v>
      </c>
      <c r="I9862" s="14" t="s">
        <v>235</v>
      </c>
      <c r="J9862" s="14" t="s">
        <v>27</v>
      </c>
      <c r="K9862" s="14" t="s">
        <v>28</v>
      </c>
      <c r="L9862" s="14" t="s">
        <v>43</v>
      </c>
      <c r="M9862" s="9" t="s">
        <v>799</v>
      </c>
      <c r="N9862" s="9" t="s">
        <v>743</v>
      </c>
      <c r="O9862" s="14" t="s">
        <v>32</v>
      </c>
      <c r="P9862" s="14" t="s">
        <v>22</v>
      </c>
      <c r="Q9862" s="14" t="s">
        <v>49186</v>
      </c>
      <c r="R9862" s="14" t="s">
        <v>46</v>
      </c>
      <c r="S9862" s="9" t="s">
        <v>49187</v>
      </c>
      <c r="T9862" s="9" t="s">
        <v>49188</v>
      </c>
    </row>
    <row r="9863" customHeight="1" spans="1:20">
      <c r="A9863" s="10">
        <v>45225</v>
      </c>
      <c r="B9863" s="9" t="s">
        <v>49189</v>
      </c>
      <c r="C9863" s="9" t="s">
        <v>1023</v>
      </c>
      <c r="D9863" s="14" t="s">
        <v>22</v>
      </c>
      <c r="E9863" s="9" t="s">
        <v>20731</v>
      </c>
      <c r="F9863" s="9" t="s">
        <v>20732</v>
      </c>
      <c r="G9863" s="14" t="s">
        <v>25</v>
      </c>
      <c r="H9863" s="14" t="s">
        <v>22</v>
      </c>
      <c r="I9863" s="14" t="s">
        <v>299</v>
      </c>
      <c r="J9863" s="14" t="s">
        <v>27</v>
      </c>
      <c r="K9863" s="14" t="s">
        <v>28</v>
      </c>
      <c r="L9863" s="14" t="s">
        <v>43</v>
      </c>
      <c r="M9863" s="9" t="s">
        <v>44</v>
      </c>
      <c r="N9863" s="9" t="s">
        <v>31</v>
      </c>
      <c r="O9863" s="14" t="s">
        <v>32</v>
      </c>
      <c r="P9863" s="14" t="s">
        <v>22</v>
      </c>
      <c r="Q9863" s="14" t="s">
        <v>49190</v>
      </c>
      <c r="R9863" s="14" t="s">
        <v>46</v>
      </c>
      <c r="S9863" s="9" t="s">
        <v>49191</v>
      </c>
      <c r="T9863" s="9" t="s">
        <v>49192</v>
      </c>
    </row>
    <row r="9864" customHeight="1" spans="1:20">
      <c r="A9864" s="10">
        <v>45224</v>
      </c>
      <c r="B9864" s="9" t="s">
        <v>49193</v>
      </c>
      <c r="C9864" s="9" t="s">
        <v>5629</v>
      </c>
      <c r="D9864" s="14" t="s">
        <v>22</v>
      </c>
      <c r="E9864" s="9" t="s">
        <v>49194</v>
      </c>
      <c r="F9864" s="9" t="s">
        <v>49195</v>
      </c>
      <c r="G9864" s="14" t="s">
        <v>82</v>
      </c>
      <c r="H9864" s="14" t="s">
        <v>22</v>
      </c>
      <c r="I9864" s="14" t="s">
        <v>5632</v>
      </c>
      <c r="J9864" s="14" t="s">
        <v>27</v>
      </c>
      <c r="K9864" s="14" t="s">
        <v>28</v>
      </c>
      <c r="L9864" s="14" t="s">
        <v>43</v>
      </c>
      <c r="M9864" s="9" t="s">
        <v>169</v>
      </c>
      <c r="N9864" s="9" t="s">
        <v>5633</v>
      </c>
      <c r="O9864" s="14" t="s">
        <v>32</v>
      </c>
      <c r="P9864" s="14" t="s">
        <v>22</v>
      </c>
      <c r="Q9864" s="14" t="s">
        <v>49196</v>
      </c>
      <c r="R9864" s="14" t="s">
        <v>168</v>
      </c>
      <c r="S9864" s="9" t="s">
        <v>49197</v>
      </c>
      <c r="T9864" s="9" t="s">
        <v>5649</v>
      </c>
    </row>
    <row r="9865" customHeight="1" spans="1:20">
      <c r="A9865" s="10">
        <v>45223</v>
      </c>
      <c r="B9865" s="15" t="s">
        <v>49198</v>
      </c>
      <c r="C9865" s="15" t="s">
        <v>783</v>
      </c>
      <c r="D9865" s="16" t="s">
        <v>22</v>
      </c>
      <c r="E9865" s="15" t="s">
        <v>49199</v>
      </c>
      <c r="F9865" s="15" t="s">
        <v>22</v>
      </c>
      <c r="G9865" s="16" t="s">
        <v>22</v>
      </c>
      <c r="H9865" s="16" t="s">
        <v>22</v>
      </c>
      <c r="I9865" s="16" t="s">
        <v>576</v>
      </c>
      <c r="J9865" s="16" t="s">
        <v>27</v>
      </c>
      <c r="K9865" s="16" t="s">
        <v>28</v>
      </c>
      <c r="L9865" s="16" t="s">
        <v>43</v>
      </c>
      <c r="M9865" s="15" t="s">
        <v>30</v>
      </c>
      <c r="N9865" s="15" t="s">
        <v>743</v>
      </c>
      <c r="O9865" s="16" t="s">
        <v>32</v>
      </c>
      <c r="P9865" s="16" t="s">
        <v>22</v>
      </c>
      <c r="Q9865" s="16" t="s">
        <v>49200</v>
      </c>
      <c r="R9865" s="16" t="s">
        <v>46</v>
      </c>
      <c r="S9865" s="15" t="s">
        <v>49201</v>
      </c>
      <c r="T9865" s="15" t="s">
        <v>49202</v>
      </c>
    </row>
    <row r="9866" customHeight="1" spans="1:20">
      <c r="A9866" s="10">
        <v>45224</v>
      </c>
      <c r="B9866" s="9" t="s">
        <v>49203</v>
      </c>
      <c r="C9866" s="9" t="s">
        <v>9326</v>
      </c>
      <c r="D9866" s="14" t="s">
        <v>22</v>
      </c>
      <c r="E9866" s="9" t="s">
        <v>49204</v>
      </c>
      <c r="F9866" s="9" t="s">
        <v>49205</v>
      </c>
      <c r="G9866" s="14" t="s">
        <v>62</v>
      </c>
      <c r="H9866" s="14" t="s">
        <v>110</v>
      </c>
      <c r="I9866" s="14" t="s">
        <v>83</v>
      </c>
      <c r="J9866" s="14" t="s">
        <v>27</v>
      </c>
      <c r="K9866" s="14" t="s">
        <v>28</v>
      </c>
      <c r="L9866" s="14" t="s">
        <v>43</v>
      </c>
      <c r="M9866" s="9" t="s">
        <v>44</v>
      </c>
      <c r="N9866" s="9" t="s">
        <v>31</v>
      </c>
      <c r="O9866" s="14" t="s">
        <v>32</v>
      </c>
      <c r="P9866" s="14" t="s">
        <v>22</v>
      </c>
      <c r="Q9866" s="14" t="s">
        <v>49206</v>
      </c>
      <c r="R9866" s="14" t="s">
        <v>46</v>
      </c>
      <c r="S9866" s="9" t="s">
        <v>49207</v>
      </c>
      <c r="T9866" s="9" t="s">
        <v>20965</v>
      </c>
    </row>
    <row r="9867" customHeight="1" spans="1:20">
      <c r="A9867" s="10">
        <v>45224</v>
      </c>
      <c r="B9867" s="9" t="s">
        <v>49208</v>
      </c>
      <c r="C9867" s="9" t="s">
        <v>9287</v>
      </c>
      <c r="D9867" s="14" t="s">
        <v>22</v>
      </c>
      <c r="E9867" s="9" t="s">
        <v>49209</v>
      </c>
      <c r="F9867" s="9" t="s">
        <v>49210</v>
      </c>
      <c r="G9867" s="14" t="s">
        <v>41</v>
      </c>
      <c r="H9867" s="14" t="s">
        <v>22</v>
      </c>
      <c r="I9867" s="14" t="s">
        <v>576</v>
      </c>
      <c r="J9867" s="14" t="s">
        <v>27</v>
      </c>
      <c r="K9867" s="14" t="s">
        <v>28</v>
      </c>
      <c r="L9867" s="14" t="s">
        <v>43</v>
      </c>
      <c r="M9867" s="9" t="s">
        <v>44</v>
      </c>
      <c r="N9867" s="9" t="s">
        <v>31</v>
      </c>
      <c r="O9867" s="14" t="s">
        <v>32</v>
      </c>
      <c r="P9867" s="14" t="s">
        <v>6656</v>
      </c>
      <c r="Q9867" s="14" t="s">
        <v>49211</v>
      </c>
      <c r="R9867" s="14" t="s">
        <v>46</v>
      </c>
      <c r="S9867" s="9" t="s">
        <v>49212</v>
      </c>
      <c r="T9867" s="9" t="s">
        <v>49213</v>
      </c>
    </row>
    <row r="9868" customHeight="1" spans="1:20">
      <c r="A9868" s="10">
        <v>45222</v>
      </c>
      <c r="B9868" s="9" t="s">
        <v>49214</v>
      </c>
      <c r="C9868" s="9" t="s">
        <v>6956</v>
      </c>
      <c r="D9868" s="14" t="s">
        <v>22</v>
      </c>
      <c r="E9868" s="9" t="s">
        <v>49215</v>
      </c>
      <c r="F9868" s="9" t="s">
        <v>40309</v>
      </c>
      <c r="G9868" s="14" t="s">
        <v>82</v>
      </c>
      <c r="H9868" s="14" t="s">
        <v>22</v>
      </c>
      <c r="I9868" s="14" t="s">
        <v>117</v>
      </c>
      <c r="J9868" s="14" t="s">
        <v>27</v>
      </c>
      <c r="K9868" s="14" t="s">
        <v>28</v>
      </c>
      <c r="L9868" s="14" t="s">
        <v>43</v>
      </c>
      <c r="M9868" s="9" t="s">
        <v>44</v>
      </c>
      <c r="N9868" s="9" t="s">
        <v>208</v>
      </c>
      <c r="O9868" s="14" t="s">
        <v>32</v>
      </c>
      <c r="P9868" s="14" t="s">
        <v>22</v>
      </c>
      <c r="Q9868" s="14" t="s">
        <v>49216</v>
      </c>
      <c r="R9868" s="14" t="s">
        <v>46</v>
      </c>
      <c r="S9868" s="9" t="s">
        <v>49217</v>
      </c>
      <c r="T9868" s="9" t="s">
        <v>7673</v>
      </c>
    </row>
    <row r="9869" customHeight="1" spans="1:20">
      <c r="A9869" s="10">
        <v>45224</v>
      </c>
      <c r="B9869" s="9" t="s">
        <v>49218</v>
      </c>
      <c r="C9869" s="9" t="s">
        <v>6660</v>
      </c>
      <c r="D9869" s="14" t="s">
        <v>22</v>
      </c>
      <c r="E9869" s="9" t="s">
        <v>19340</v>
      </c>
      <c r="F9869" s="9" t="s">
        <v>19341</v>
      </c>
      <c r="G9869" s="14" t="s">
        <v>41</v>
      </c>
      <c r="H9869" s="14" t="s">
        <v>110</v>
      </c>
      <c r="I9869" s="14" t="s">
        <v>3098</v>
      </c>
      <c r="J9869" s="14" t="s">
        <v>27</v>
      </c>
      <c r="K9869" s="14" t="s">
        <v>28</v>
      </c>
      <c r="L9869" s="14" t="s">
        <v>43</v>
      </c>
      <c r="M9869" s="9" t="s">
        <v>44</v>
      </c>
      <c r="N9869" s="9" t="s">
        <v>31</v>
      </c>
      <c r="O9869" s="14" t="s">
        <v>32</v>
      </c>
      <c r="P9869" s="14" t="s">
        <v>22</v>
      </c>
      <c r="Q9869" s="14" t="s">
        <v>49219</v>
      </c>
      <c r="R9869" s="14" t="s">
        <v>46</v>
      </c>
      <c r="S9869" s="9" t="s">
        <v>49220</v>
      </c>
      <c r="T9869" s="9" t="s">
        <v>35500</v>
      </c>
    </row>
    <row r="9870" customHeight="1" spans="1:20">
      <c r="A9870" s="10">
        <v>45224</v>
      </c>
      <c r="B9870" s="9" t="s">
        <v>49221</v>
      </c>
      <c r="C9870" s="9" t="s">
        <v>21745</v>
      </c>
      <c r="D9870" s="14" t="s">
        <v>22</v>
      </c>
      <c r="E9870" s="9" t="s">
        <v>49222</v>
      </c>
      <c r="F9870" s="9" t="s">
        <v>49223</v>
      </c>
      <c r="G9870" s="14" t="s">
        <v>53</v>
      </c>
      <c r="H9870" s="14" t="s">
        <v>22</v>
      </c>
      <c r="I9870" s="14" t="s">
        <v>277</v>
      </c>
      <c r="J9870" s="14" t="s">
        <v>27</v>
      </c>
      <c r="K9870" s="14" t="s">
        <v>28</v>
      </c>
      <c r="L9870" s="14" t="s">
        <v>43</v>
      </c>
      <c r="M9870" s="9" t="s">
        <v>44</v>
      </c>
      <c r="N9870" s="9" t="s">
        <v>31</v>
      </c>
      <c r="O9870" s="14" t="s">
        <v>32</v>
      </c>
      <c r="P9870" s="14" t="s">
        <v>6207</v>
      </c>
      <c r="Q9870" s="14" t="s">
        <v>49224</v>
      </c>
      <c r="R9870" s="14" t="s">
        <v>46</v>
      </c>
      <c r="S9870" s="9" t="s">
        <v>49225</v>
      </c>
      <c r="T9870" s="9" t="s">
        <v>35500</v>
      </c>
    </row>
    <row r="9871" customHeight="1" spans="1:20">
      <c r="A9871" s="10">
        <v>45222</v>
      </c>
      <c r="B9871" s="9" t="s">
        <v>49226</v>
      </c>
      <c r="C9871" s="9" t="s">
        <v>7199</v>
      </c>
      <c r="D9871" s="14" t="s">
        <v>22</v>
      </c>
      <c r="E9871" s="9" t="s">
        <v>49227</v>
      </c>
      <c r="F9871" s="9" t="s">
        <v>49228</v>
      </c>
      <c r="G9871" s="14" t="s">
        <v>53</v>
      </c>
      <c r="H9871" s="14" t="s">
        <v>22</v>
      </c>
      <c r="I9871" s="14" t="s">
        <v>299</v>
      </c>
      <c r="J9871" s="14" t="s">
        <v>27</v>
      </c>
      <c r="K9871" s="14" t="s">
        <v>28</v>
      </c>
      <c r="L9871" s="14" t="s">
        <v>43</v>
      </c>
      <c r="M9871" s="9" t="s">
        <v>44</v>
      </c>
      <c r="N9871" s="9" t="s">
        <v>31</v>
      </c>
      <c r="O9871" s="14" t="s">
        <v>32</v>
      </c>
      <c r="P9871" s="14" t="s">
        <v>22</v>
      </c>
      <c r="Q9871" s="14" t="s">
        <v>49229</v>
      </c>
      <c r="R9871" s="14" t="s">
        <v>46</v>
      </c>
      <c r="S9871" s="9" t="s">
        <v>49230</v>
      </c>
      <c r="T9871" s="9" t="s">
        <v>49231</v>
      </c>
    </row>
    <row r="9872" customHeight="1" spans="1:20">
      <c r="A9872" s="10">
        <v>45224</v>
      </c>
      <c r="B9872" s="9" t="s">
        <v>49232</v>
      </c>
      <c r="C9872" s="9" t="s">
        <v>204</v>
      </c>
      <c r="D9872" s="14" t="s">
        <v>22</v>
      </c>
      <c r="E9872" s="9" t="s">
        <v>45251</v>
      </c>
      <c r="F9872" s="9" t="s">
        <v>45252</v>
      </c>
      <c r="G9872" s="14" t="s">
        <v>130</v>
      </c>
      <c r="H9872" s="14" t="s">
        <v>22</v>
      </c>
      <c r="I9872" s="14" t="s">
        <v>155</v>
      </c>
      <c r="J9872" s="14" t="s">
        <v>27</v>
      </c>
      <c r="K9872" s="14" t="s">
        <v>28</v>
      </c>
      <c r="L9872" s="14" t="s">
        <v>43</v>
      </c>
      <c r="M9872" s="9" t="s">
        <v>30</v>
      </c>
      <c r="N9872" s="9" t="s">
        <v>208</v>
      </c>
      <c r="O9872" s="14" t="s">
        <v>32</v>
      </c>
      <c r="P9872" s="14" t="s">
        <v>22</v>
      </c>
      <c r="Q9872" s="14" t="s">
        <v>49233</v>
      </c>
      <c r="R9872" s="14" t="s">
        <v>46</v>
      </c>
      <c r="S9872" s="9" t="s">
        <v>49234</v>
      </c>
      <c r="T9872" s="9" t="s">
        <v>49235</v>
      </c>
    </row>
    <row r="9873" customHeight="1" spans="1:20">
      <c r="A9873" s="10">
        <v>45222</v>
      </c>
      <c r="B9873" s="9" t="s">
        <v>49236</v>
      </c>
      <c r="C9873" s="9" t="s">
        <v>204</v>
      </c>
      <c r="D9873" s="14" t="s">
        <v>22</v>
      </c>
      <c r="E9873" s="9" t="s">
        <v>49237</v>
      </c>
      <c r="F9873" s="9" t="s">
        <v>49238</v>
      </c>
      <c r="G9873" s="14" t="s">
        <v>69</v>
      </c>
      <c r="H9873" s="14" t="s">
        <v>22</v>
      </c>
      <c r="I9873" s="14" t="s">
        <v>117</v>
      </c>
      <c r="J9873" s="14" t="s">
        <v>27</v>
      </c>
      <c r="K9873" s="14" t="s">
        <v>28</v>
      </c>
      <c r="L9873" s="14" t="s">
        <v>43</v>
      </c>
      <c r="M9873" s="9" t="s">
        <v>44</v>
      </c>
      <c r="N9873" s="9" t="s">
        <v>208</v>
      </c>
      <c r="O9873" s="14" t="s">
        <v>32</v>
      </c>
      <c r="P9873" s="14" t="s">
        <v>22</v>
      </c>
      <c r="Q9873" s="14" t="s">
        <v>49239</v>
      </c>
      <c r="R9873" s="14" t="s">
        <v>46</v>
      </c>
      <c r="S9873" s="9" t="s">
        <v>49240</v>
      </c>
      <c r="T9873" s="9" t="s">
        <v>49241</v>
      </c>
    </row>
    <row r="9874" customHeight="1" spans="1:20">
      <c r="A9874" s="10">
        <v>45222</v>
      </c>
      <c r="B9874" s="9" t="s">
        <v>49242</v>
      </c>
      <c r="C9874" s="9" t="s">
        <v>50</v>
      </c>
      <c r="D9874" s="14" t="s">
        <v>22</v>
      </c>
      <c r="E9874" s="9" t="s">
        <v>49243</v>
      </c>
      <c r="F9874" s="9" t="s">
        <v>49244</v>
      </c>
      <c r="G9874" s="14" t="s">
        <v>336</v>
      </c>
      <c r="H9874" s="14" t="s">
        <v>22</v>
      </c>
      <c r="I9874" s="14" t="s">
        <v>277</v>
      </c>
      <c r="J9874" s="14" t="s">
        <v>27</v>
      </c>
      <c r="K9874" s="14" t="s">
        <v>28</v>
      </c>
      <c r="L9874" s="14" t="s">
        <v>43</v>
      </c>
      <c r="M9874" s="9" t="s">
        <v>30</v>
      </c>
      <c r="N9874" s="9" t="s">
        <v>31</v>
      </c>
      <c r="O9874" s="14" t="s">
        <v>32</v>
      </c>
      <c r="P9874" s="14" t="s">
        <v>22</v>
      </c>
      <c r="Q9874" s="14" t="s">
        <v>49245</v>
      </c>
      <c r="R9874" s="14" t="s">
        <v>46</v>
      </c>
      <c r="S9874" s="9" t="s">
        <v>49246</v>
      </c>
      <c r="T9874" s="9" t="s">
        <v>49247</v>
      </c>
    </row>
    <row r="9875" customHeight="1" spans="1:20">
      <c r="A9875" s="10">
        <v>45224</v>
      </c>
      <c r="B9875" s="9" t="s">
        <v>49248</v>
      </c>
      <c r="C9875" s="9" t="s">
        <v>783</v>
      </c>
      <c r="D9875" s="14" t="s">
        <v>22</v>
      </c>
      <c r="E9875" s="9" t="s">
        <v>49249</v>
      </c>
      <c r="F9875" s="9" t="s">
        <v>8434</v>
      </c>
      <c r="G9875" s="14" t="s">
        <v>22</v>
      </c>
      <c r="H9875" s="14" t="s">
        <v>22</v>
      </c>
      <c r="I9875" s="14" t="s">
        <v>2203</v>
      </c>
      <c r="J9875" s="14" t="s">
        <v>27</v>
      </c>
      <c r="K9875" s="14" t="s">
        <v>28</v>
      </c>
      <c r="L9875" s="14" t="s">
        <v>43</v>
      </c>
      <c r="M9875" s="9" t="s">
        <v>30</v>
      </c>
      <c r="N9875" s="9" t="s">
        <v>743</v>
      </c>
      <c r="O9875" s="14" t="s">
        <v>32</v>
      </c>
      <c r="P9875" s="14" t="s">
        <v>22</v>
      </c>
      <c r="Q9875" s="14" t="s">
        <v>49250</v>
      </c>
      <c r="R9875" s="14" t="s">
        <v>46</v>
      </c>
      <c r="S9875" s="9" t="s">
        <v>49251</v>
      </c>
      <c r="T9875" s="9" t="s">
        <v>49252</v>
      </c>
    </row>
    <row r="9876" customHeight="1" spans="1:20">
      <c r="A9876" s="10">
        <v>45225</v>
      </c>
      <c r="B9876" s="9" t="s">
        <v>49253</v>
      </c>
      <c r="C9876" s="9" t="s">
        <v>204</v>
      </c>
      <c r="D9876" s="14" t="s">
        <v>22</v>
      </c>
      <c r="E9876" s="9" t="s">
        <v>49254</v>
      </c>
      <c r="F9876" s="9" t="s">
        <v>49255</v>
      </c>
      <c r="G9876" s="14" t="s">
        <v>62</v>
      </c>
      <c r="H9876" s="14" t="s">
        <v>22</v>
      </c>
      <c r="I9876" s="14" t="s">
        <v>162</v>
      </c>
      <c r="J9876" s="14" t="s">
        <v>27</v>
      </c>
      <c r="K9876" s="14" t="s">
        <v>28</v>
      </c>
      <c r="L9876" s="14" t="s">
        <v>43</v>
      </c>
      <c r="M9876" s="9" t="s">
        <v>30</v>
      </c>
      <c r="N9876" s="9" t="s">
        <v>208</v>
      </c>
      <c r="O9876" s="14" t="s">
        <v>32</v>
      </c>
      <c r="P9876" s="14" t="s">
        <v>22</v>
      </c>
      <c r="Q9876" s="14" t="s">
        <v>49256</v>
      </c>
      <c r="R9876" s="14" t="s">
        <v>46</v>
      </c>
      <c r="S9876" s="9" t="s">
        <v>49257</v>
      </c>
      <c r="T9876" s="9" t="s">
        <v>49258</v>
      </c>
    </row>
    <row r="9877" customHeight="1" spans="1:20">
      <c r="A9877" s="10">
        <v>45222</v>
      </c>
      <c r="B9877" s="9" t="s">
        <v>49259</v>
      </c>
      <c r="C9877" s="9" t="s">
        <v>3638</v>
      </c>
      <c r="D9877" s="14" t="s">
        <v>22</v>
      </c>
      <c r="E9877" s="9" t="s">
        <v>49260</v>
      </c>
      <c r="F9877" s="9" t="s">
        <v>49261</v>
      </c>
      <c r="G9877" s="14" t="s">
        <v>194</v>
      </c>
      <c r="H9877" s="14" t="s">
        <v>22</v>
      </c>
      <c r="I9877" s="14" t="s">
        <v>26</v>
      </c>
      <c r="J9877" s="14" t="s">
        <v>27</v>
      </c>
      <c r="K9877" s="14" t="s">
        <v>195</v>
      </c>
      <c r="L9877" s="14" t="s">
        <v>29</v>
      </c>
      <c r="M9877" s="9" t="s">
        <v>30</v>
      </c>
      <c r="N9877" s="9" t="s">
        <v>31</v>
      </c>
      <c r="O9877" s="14" t="s">
        <v>32</v>
      </c>
      <c r="P9877" s="14" t="s">
        <v>22</v>
      </c>
      <c r="Q9877" s="14" t="s">
        <v>49262</v>
      </c>
      <c r="R9877" s="14" t="s">
        <v>34</v>
      </c>
      <c r="S9877" s="9" t="s">
        <v>49263</v>
      </c>
      <c r="T9877" s="9" t="s">
        <v>49264</v>
      </c>
    </row>
    <row r="9878" customHeight="1" spans="1:20">
      <c r="A9878" s="10">
        <v>45223</v>
      </c>
      <c r="B9878" s="15" t="s">
        <v>49265</v>
      </c>
      <c r="C9878" s="15" t="s">
        <v>49266</v>
      </c>
      <c r="D9878" s="16" t="s">
        <v>22</v>
      </c>
      <c r="E9878" s="15" t="s">
        <v>49267</v>
      </c>
      <c r="F9878" s="15" t="s">
        <v>49268</v>
      </c>
      <c r="G9878" s="16" t="s">
        <v>82</v>
      </c>
      <c r="H9878" s="16" t="s">
        <v>22</v>
      </c>
      <c r="I9878" s="16" t="s">
        <v>175</v>
      </c>
      <c r="J9878" s="16" t="s">
        <v>27</v>
      </c>
      <c r="K9878" s="16" t="s">
        <v>28</v>
      </c>
      <c r="L9878" s="16" t="s">
        <v>43</v>
      </c>
      <c r="M9878" s="15" t="s">
        <v>44</v>
      </c>
      <c r="N9878" s="15" t="s">
        <v>743</v>
      </c>
      <c r="O9878" s="16" t="s">
        <v>32</v>
      </c>
      <c r="P9878" s="16" t="s">
        <v>22</v>
      </c>
      <c r="Q9878" s="16" t="s">
        <v>49269</v>
      </c>
      <c r="R9878" s="16" t="s">
        <v>46</v>
      </c>
      <c r="S9878" s="15" t="s">
        <v>49270</v>
      </c>
      <c r="T9878" s="15" t="s">
        <v>49271</v>
      </c>
    </row>
    <row r="9879" customHeight="1" spans="1:20">
      <c r="A9879" s="10">
        <v>45222</v>
      </c>
      <c r="B9879" s="9" t="s">
        <v>49272</v>
      </c>
      <c r="C9879" s="9" t="s">
        <v>49266</v>
      </c>
      <c r="D9879" s="14" t="s">
        <v>22</v>
      </c>
      <c r="E9879" s="9" t="s">
        <v>49267</v>
      </c>
      <c r="F9879" s="9" t="s">
        <v>49268</v>
      </c>
      <c r="G9879" s="14" t="s">
        <v>82</v>
      </c>
      <c r="H9879" s="14" t="s">
        <v>22</v>
      </c>
      <c r="I9879" s="14" t="s">
        <v>412</v>
      </c>
      <c r="J9879" s="14" t="s">
        <v>27</v>
      </c>
      <c r="K9879" s="14" t="s">
        <v>28</v>
      </c>
      <c r="L9879" s="14" t="s">
        <v>43</v>
      </c>
      <c r="M9879" s="9" t="s">
        <v>44</v>
      </c>
      <c r="N9879" s="9" t="s">
        <v>743</v>
      </c>
      <c r="O9879" s="14" t="s">
        <v>32</v>
      </c>
      <c r="P9879" s="14" t="s">
        <v>22</v>
      </c>
      <c r="Q9879" s="14" t="s">
        <v>49273</v>
      </c>
      <c r="R9879" s="14" t="s">
        <v>46</v>
      </c>
      <c r="S9879" s="9" t="s">
        <v>49274</v>
      </c>
      <c r="T9879" s="9" t="s">
        <v>49275</v>
      </c>
    </row>
    <row r="9880" customHeight="1" spans="1:20">
      <c r="A9880" s="10">
        <v>45223</v>
      </c>
      <c r="B9880" s="15" t="s">
        <v>49276</v>
      </c>
      <c r="C9880" s="15" t="s">
        <v>6660</v>
      </c>
      <c r="D9880" s="16" t="s">
        <v>22</v>
      </c>
      <c r="E9880" s="15" t="s">
        <v>49277</v>
      </c>
      <c r="F9880" s="15" t="s">
        <v>49278</v>
      </c>
      <c r="G9880" s="16" t="s">
        <v>130</v>
      </c>
      <c r="H9880" s="16" t="s">
        <v>22</v>
      </c>
      <c r="I9880" s="16" t="s">
        <v>75</v>
      </c>
      <c r="J9880" s="16" t="s">
        <v>27</v>
      </c>
      <c r="K9880" s="16" t="s">
        <v>28</v>
      </c>
      <c r="L9880" s="16" t="s">
        <v>43</v>
      </c>
      <c r="M9880" s="15" t="s">
        <v>30</v>
      </c>
      <c r="N9880" s="15" t="s">
        <v>31</v>
      </c>
      <c r="O9880" s="16" t="s">
        <v>32</v>
      </c>
      <c r="P9880" s="16" t="s">
        <v>22</v>
      </c>
      <c r="Q9880" s="16" t="s">
        <v>46918</v>
      </c>
      <c r="R9880" s="16" t="s">
        <v>46</v>
      </c>
      <c r="S9880" s="15" t="s">
        <v>49279</v>
      </c>
      <c r="T9880" s="15" t="s">
        <v>49280</v>
      </c>
    </row>
    <row r="9881" customHeight="1" spans="1:20">
      <c r="A9881" s="10">
        <v>45222</v>
      </c>
      <c r="B9881" s="9" t="s">
        <v>49281</v>
      </c>
      <c r="C9881" s="9" t="s">
        <v>16850</v>
      </c>
      <c r="D9881" s="14" t="s">
        <v>22</v>
      </c>
      <c r="E9881" s="9" t="s">
        <v>49282</v>
      </c>
      <c r="F9881" s="9" t="s">
        <v>21144</v>
      </c>
      <c r="G9881" s="14" t="s">
        <v>336</v>
      </c>
      <c r="H9881" s="14" t="s">
        <v>22</v>
      </c>
      <c r="I9881" s="14" t="s">
        <v>490</v>
      </c>
      <c r="J9881" s="14" t="s">
        <v>27</v>
      </c>
      <c r="K9881" s="14" t="s">
        <v>28</v>
      </c>
      <c r="L9881" s="14" t="s">
        <v>43</v>
      </c>
      <c r="M9881" s="9" t="s">
        <v>44</v>
      </c>
      <c r="N9881" s="9" t="s">
        <v>743</v>
      </c>
      <c r="O9881" s="14" t="s">
        <v>32</v>
      </c>
      <c r="P9881" s="14" t="s">
        <v>22</v>
      </c>
      <c r="Q9881" s="14" t="s">
        <v>49283</v>
      </c>
      <c r="R9881" s="14" t="s">
        <v>46</v>
      </c>
      <c r="S9881" s="9" t="s">
        <v>49284</v>
      </c>
      <c r="T9881" s="9" t="s">
        <v>49285</v>
      </c>
    </row>
    <row r="9882" customHeight="1" spans="1:20">
      <c r="A9882" s="10">
        <v>45222</v>
      </c>
      <c r="B9882" s="9" t="s">
        <v>49286</v>
      </c>
      <c r="C9882" s="9" t="s">
        <v>8020</v>
      </c>
      <c r="D9882" s="14" t="s">
        <v>22</v>
      </c>
      <c r="E9882" s="9" t="s">
        <v>49287</v>
      </c>
      <c r="F9882" s="9" t="s">
        <v>49288</v>
      </c>
      <c r="G9882" s="14" t="s">
        <v>53</v>
      </c>
      <c r="H9882" s="14" t="s">
        <v>22</v>
      </c>
      <c r="I9882" s="14" t="s">
        <v>490</v>
      </c>
      <c r="J9882" s="14" t="s">
        <v>27</v>
      </c>
      <c r="K9882" s="14" t="s">
        <v>28</v>
      </c>
      <c r="L9882" s="14" t="s">
        <v>43</v>
      </c>
      <c r="M9882" s="9" t="s">
        <v>30</v>
      </c>
      <c r="N9882" s="9" t="s">
        <v>31</v>
      </c>
      <c r="O9882" s="14" t="s">
        <v>32</v>
      </c>
      <c r="P9882" s="14" t="s">
        <v>22</v>
      </c>
      <c r="Q9882" s="14" t="s">
        <v>49289</v>
      </c>
      <c r="R9882" s="14" t="s">
        <v>46</v>
      </c>
      <c r="S9882" s="9" t="s">
        <v>49290</v>
      </c>
      <c r="T9882" s="9" t="s">
        <v>49291</v>
      </c>
    </row>
    <row r="9883" customHeight="1" spans="1:20">
      <c r="A9883" s="10">
        <v>45225</v>
      </c>
      <c r="B9883" s="9" t="s">
        <v>49292</v>
      </c>
      <c r="C9883" s="9" t="s">
        <v>3819</v>
      </c>
      <c r="D9883" s="14" t="s">
        <v>22</v>
      </c>
      <c r="E9883" s="9" t="s">
        <v>10533</v>
      </c>
      <c r="F9883" s="9" t="s">
        <v>4339</v>
      </c>
      <c r="G9883" s="14" t="s">
        <v>82</v>
      </c>
      <c r="H9883" s="14" t="s">
        <v>22</v>
      </c>
      <c r="I9883" s="14" t="s">
        <v>576</v>
      </c>
      <c r="J9883" s="14" t="s">
        <v>27</v>
      </c>
      <c r="K9883" s="14" t="s">
        <v>28</v>
      </c>
      <c r="L9883" s="14" t="s">
        <v>43</v>
      </c>
      <c r="M9883" s="9" t="s">
        <v>44</v>
      </c>
      <c r="N9883" s="9" t="s">
        <v>31</v>
      </c>
      <c r="O9883" s="14" t="s">
        <v>32</v>
      </c>
      <c r="P9883" s="14" t="s">
        <v>22</v>
      </c>
      <c r="Q9883" s="14" t="s">
        <v>49293</v>
      </c>
      <c r="R9883" s="14" t="s">
        <v>46</v>
      </c>
      <c r="S9883" s="9" t="s">
        <v>49294</v>
      </c>
      <c r="T9883" s="9" t="s">
        <v>49295</v>
      </c>
    </row>
    <row r="9884" customHeight="1" spans="1:20">
      <c r="A9884" s="10">
        <v>45224</v>
      </c>
      <c r="B9884" s="9" t="s">
        <v>49296</v>
      </c>
      <c r="C9884" s="9" t="s">
        <v>49297</v>
      </c>
      <c r="D9884" s="14" t="s">
        <v>22</v>
      </c>
      <c r="E9884" s="9" t="s">
        <v>49298</v>
      </c>
      <c r="F9884" s="9" t="s">
        <v>22</v>
      </c>
      <c r="G9884" s="14" t="s">
        <v>22</v>
      </c>
      <c r="H9884" s="14" t="s">
        <v>22</v>
      </c>
      <c r="I9884" s="14" t="s">
        <v>277</v>
      </c>
      <c r="J9884" s="14" t="s">
        <v>27</v>
      </c>
      <c r="K9884" s="14" t="s">
        <v>28</v>
      </c>
      <c r="L9884" s="14" t="s">
        <v>43</v>
      </c>
      <c r="M9884" s="9" t="s">
        <v>30</v>
      </c>
      <c r="N9884" s="9" t="s">
        <v>743</v>
      </c>
      <c r="O9884" s="14" t="s">
        <v>32</v>
      </c>
      <c r="P9884" s="14" t="s">
        <v>22</v>
      </c>
      <c r="Q9884" s="14" t="s">
        <v>49299</v>
      </c>
      <c r="R9884" s="14" t="s">
        <v>46</v>
      </c>
      <c r="S9884" s="9" t="s">
        <v>49300</v>
      </c>
      <c r="T9884" s="9" t="s">
        <v>49301</v>
      </c>
    </row>
    <row r="9885" customHeight="1" spans="1:20">
      <c r="A9885" s="10">
        <v>45222</v>
      </c>
      <c r="B9885" s="9" t="s">
        <v>49302</v>
      </c>
      <c r="C9885" s="9" t="s">
        <v>783</v>
      </c>
      <c r="D9885" s="14" t="s">
        <v>22</v>
      </c>
      <c r="E9885" s="9" t="s">
        <v>49303</v>
      </c>
      <c r="F9885" s="9" t="s">
        <v>49304</v>
      </c>
      <c r="G9885" s="14" t="s">
        <v>82</v>
      </c>
      <c r="H9885" s="14" t="s">
        <v>22</v>
      </c>
      <c r="I9885" s="14" t="s">
        <v>299</v>
      </c>
      <c r="J9885" s="14" t="s">
        <v>27</v>
      </c>
      <c r="K9885" s="14" t="s">
        <v>28</v>
      </c>
      <c r="L9885" s="14" t="s">
        <v>43</v>
      </c>
      <c r="M9885" s="9" t="s">
        <v>30</v>
      </c>
      <c r="N9885" s="9" t="s">
        <v>743</v>
      </c>
      <c r="O9885" s="14" t="s">
        <v>32</v>
      </c>
      <c r="P9885" s="14" t="s">
        <v>22</v>
      </c>
      <c r="Q9885" s="14" t="s">
        <v>49305</v>
      </c>
      <c r="R9885" s="14" t="s">
        <v>46</v>
      </c>
      <c r="S9885" s="9" t="s">
        <v>49306</v>
      </c>
      <c r="T9885" s="9" t="s">
        <v>49307</v>
      </c>
    </row>
    <row r="9886" customHeight="1" spans="1:20">
      <c r="A9886" s="10">
        <v>45225</v>
      </c>
      <c r="B9886" s="9" t="s">
        <v>49308</v>
      </c>
      <c r="C9886" s="9" t="s">
        <v>3819</v>
      </c>
      <c r="D9886" s="14" t="s">
        <v>22</v>
      </c>
      <c r="E9886" s="9" t="s">
        <v>10533</v>
      </c>
      <c r="F9886" s="9" t="s">
        <v>4339</v>
      </c>
      <c r="G9886" s="14" t="s">
        <v>82</v>
      </c>
      <c r="H9886" s="14" t="s">
        <v>22</v>
      </c>
      <c r="I9886" s="14" t="s">
        <v>111</v>
      </c>
      <c r="J9886" s="14" t="s">
        <v>27</v>
      </c>
      <c r="K9886" s="14" t="s">
        <v>28</v>
      </c>
      <c r="L9886" s="14" t="s">
        <v>43</v>
      </c>
      <c r="M9886" s="9" t="s">
        <v>44</v>
      </c>
      <c r="N9886" s="9" t="s">
        <v>31</v>
      </c>
      <c r="O9886" s="14" t="s">
        <v>32</v>
      </c>
      <c r="P9886" s="14" t="s">
        <v>22</v>
      </c>
      <c r="Q9886" s="14" t="s">
        <v>49309</v>
      </c>
      <c r="R9886" s="14" t="s">
        <v>46</v>
      </c>
      <c r="S9886" s="9" t="s">
        <v>49310</v>
      </c>
      <c r="T9886" s="9" t="s">
        <v>49295</v>
      </c>
    </row>
    <row r="9887" customHeight="1" spans="1:20">
      <c r="A9887" s="10">
        <v>45224</v>
      </c>
      <c r="B9887" s="9" t="s">
        <v>49311</v>
      </c>
      <c r="C9887" s="9" t="s">
        <v>3819</v>
      </c>
      <c r="D9887" s="14" t="s">
        <v>22</v>
      </c>
      <c r="E9887" s="9" t="s">
        <v>10533</v>
      </c>
      <c r="F9887" s="9" t="s">
        <v>4339</v>
      </c>
      <c r="G9887" s="14" t="s">
        <v>82</v>
      </c>
      <c r="H9887" s="14" t="s">
        <v>22</v>
      </c>
      <c r="I9887" s="14" t="s">
        <v>337</v>
      </c>
      <c r="J9887" s="14" t="s">
        <v>27</v>
      </c>
      <c r="K9887" s="14" t="s">
        <v>28</v>
      </c>
      <c r="L9887" s="14" t="s">
        <v>43</v>
      </c>
      <c r="M9887" s="9" t="s">
        <v>44</v>
      </c>
      <c r="N9887" s="9" t="s">
        <v>31</v>
      </c>
      <c r="O9887" s="14" t="s">
        <v>32</v>
      </c>
      <c r="P9887" s="14" t="s">
        <v>22</v>
      </c>
      <c r="Q9887" s="14" t="s">
        <v>49312</v>
      </c>
      <c r="R9887" s="14" t="s">
        <v>46</v>
      </c>
      <c r="S9887" s="9" t="s">
        <v>49313</v>
      </c>
      <c r="T9887" s="9" t="s">
        <v>49314</v>
      </c>
    </row>
    <row r="9888" customHeight="1" spans="1:20">
      <c r="A9888" s="10">
        <v>45224</v>
      </c>
      <c r="B9888" s="9" t="s">
        <v>49315</v>
      </c>
      <c r="C9888" s="9" t="s">
        <v>9317</v>
      </c>
      <c r="D9888" s="14" t="s">
        <v>22</v>
      </c>
      <c r="E9888" s="9" t="s">
        <v>10538</v>
      </c>
      <c r="F9888" s="9" t="s">
        <v>10539</v>
      </c>
      <c r="G9888" s="14" t="s">
        <v>41</v>
      </c>
      <c r="H9888" s="14" t="s">
        <v>22</v>
      </c>
      <c r="I9888" s="14" t="s">
        <v>2203</v>
      </c>
      <c r="J9888" s="14" t="s">
        <v>27</v>
      </c>
      <c r="K9888" s="14" t="s">
        <v>28</v>
      </c>
      <c r="L9888" s="14" t="s">
        <v>43</v>
      </c>
      <c r="M9888" s="9" t="s">
        <v>30</v>
      </c>
      <c r="N9888" s="9" t="s">
        <v>31</v>
      </c>
      <c r="O9888" s="14" t="s">
        <v>32</v>
      </c>
      <c r="P9888" s="14" t="s">
        <v>22</v>
      </c>
      <c r="Q9888" s="14" t="s">
        <v>49316</v>
      </c>
      <c r="R9888" s="14" t="s">
        <v>46</v>
      </c>
      <c r="S9888" s="9" t="s">
        <v>10541</v>
      </c>
      <c r="T9888" s="9" t="s">
        <v>49317</v>
      </c>
    </row>
    <row r="9889" customHeight="1" spans="1:20">
      <c r="A9889" s="10">
        <v>45225</v>
      </c>
      <c r="B9889" s="9" t="s">
        <v>49318</v>
      </c>
      <c r="C9889" s="9" t="s">
        <v>204</v>
      </c>
      <c r="D9889" s="14" t="s">
        <v>22</v>
      </c>
      <c r="E9889" s="9" t="s">
        <v>49319</v>
      </c>
      <c r="F9889" s="9" t="s">
        <v>49320</v>
      </c>
      <c r="G9889" s="14" t="s">
        <v>336</v>
      </c>
      <c r="H9889" s="14" t="s">
        <v>22</v>
      </c>
      <c r="I9889" s="14" t="s">
        <v>880</v>
      </c>
      <c r="J9889" s="14" t="s">
        <v>27</v>
      </c>
      <c r="K9889" s="14" t="s">
        <v>28</v>
      </c>
      <c r="L9889" s="14" t="s">
        <v>43</v>
      </c>
      <c r="M9889" s="9" t="s">
        <v>44</v>
      </c>
      <c r="N9889" s="9" t="s">
        <v>208</v>
      </c>
      <c r="O9889" s="14" t="s">
        <v>32</v>
      </c>
      <c r="P9889" s="14" t="s">
        <v>22</v>
      </c>
      <c r="Q9889" s="14" t="s">
        <v>49321</v>
      </c>
      <c r="R9889" s="14" t="s">
        <v>46</v>
      </c>
      <c r="S9889" s="9" t="s">
        <v>49322</v>
      </c>
      <c r="T9889" s="9" t="s">
        <v>49323</v>
      </c>
    </row>
    <row r="9890" customHeight="1" spans="1:20">
      <c r="A9890" s="10">
        <v>45225</v>
      </c>
      <c r="B9890" s="9" t="s">
        <v>49324</v>
      </c>
      <c r="C9890" s="9" t="s">
        <v>49325</v>
      </c>
      <c r="D9890" s="14" t="s">
        <v>22</v>
      </c>
      <c r="E9890" s="9" t="s">
        <v>49326</v>
      </c>
      <c r="F9890" s="9" t="s">
        <v>49327</v>
      </c>
      <c r="G9890" s="14" t="s">
        <v>62</v>
      </c>
      <c r="H9890" s="14" t="s">
        <v>22</v>
      </c>
      <c r="I9890" s="14" t="s">
        <v>259</v>
      </c>
      <c r="J9890" s="14" t="s">
        <v>27</v>
      </c>
      <c r="K9890" s="14" t="s">
        <v>76</v>
      </c>
      <c r="L9890" s="14" t="s">
        <v>43</v>
      </c>
      <c r="M9890" s="9" t="s">
        <v>44</v>
      </c>
      <c r="N9890" s="9" t="s">
        <v>31</v>
      </c>
      <c r="O9890" s="14" t="s">
        <v>32</v>
      </c>
      <c r="P9890" s="14" t="s">
        <v>22</v>
      </c>
      <c r="Q9890" s="14" t="s">
        <v>49328</v>
      </c>
      <c r="R9890" s="14" t="s">
        <v>46</v>
      </c>
      <c r="S9890" s="9" t="s">
        <v>49329</v>
      </c>
      <c r="T9890" s="9" t="s">
        <v>49330</v>
      </c>
    </row>
    <row r="9891" customHeight="1" spans="1:20">
      <c r="A9891" s="10">
        <v>45224</v>
      </c>
      <c r="B9891" s="9" t="s">
        <v>49331</v>
      </c>
      <c r="C9891" s="9" t="s">
        <v>5629</v>
      </c>
      <c r="D9891" s="14" t="s">
        <v>22</v>
      </c>
      <c r="E9891" s="9" t="s">
        <v>49332</v>
      </c>
      <c r="F9891" s="9" t="s">
        <v>49333</v>
      </c>
      <c r="G9891" s="14" t="s">
        <v>82</v>
      </c>
      <c r="H9891" s="14" t="s">
        <v>22</v>
      </c>
      <c r="I9891" s="14" t="s">
        <v>5632</v>
      </c>
      <c r="J9891" s="14" t="s">
        <v>27</v>
      </c>
      <c r="K9891" s="14" t="s">
        <v>28</v>
      </c>
      <c r="L9891" s="14" t="s">
        <v>43</v>
      </c>
      <c r="M9891" s="9" t="s">
        <v>169</v>
      </c>
      <c r="N9891" s="9" t="s">
        <v>5633</v>
      </c>
      <c r="O9891" s="14" t="s">
        <v>32</v>
      </c>
      <c r="P9891" s="14" t="s">
        <v>22</v>
      </c>
      <c r="Q9891" s="14" t="s">
        <v>49334</v>
      </c>
      <c r="R9891" s="14" t="s">
        <v>168</v>
      </c>
      <c r="S9891" s="9" t="s">
        <v>49335</v>
      </c>
      <c r="T9891" s="9" t="s">
        <v>5668</v>
      </c>
    </row>
    <row r="9892" customHeight="1" spans="1:20">
      <c r="A9892" s="10">
        <v>45224</v>
      </c>
      <c r="B9892" s="9" t="s">
        <v>49336</v>
      </c>
      <c r="C9892" s="9" t="s">
        <v>3819</v>
      </c>
      <c r="D9892" s="14" t="s">
        <v>22</v>
      </c>
      <c r="E9892" s="9" t="s">
        <v>49337</v>
      </c>
      <c r="F9892" s="9" t="s">
        <v>49338</v>
      </c>
      <c r="G9892" s="14" t="s">
        <v>82</v>
      </c>
      <c r="H9892" s="14" t="s">
        <v>22</v>
      </c>
      <c r="I9892" s="14" t="s">
        <v>207</v>
      </c>
      <c r="J9892" s="14" t="s">
        <v>27</v>
      </c>
      <c r="K9892" s="14" t="s">
        <v>28</v>
      </c>
      <c r="L9892" s="14" t="s">
        <v>43</v>
      </c>
      <c r="M9892" s="9" t="s">
        <v>44</v>
      </c>
      <c r="N9892" s="9" t="s">
        <v>31</v>
      </c>
      <c r="O9892" s="14" t="s">
        <v>32</v>
      </c>
      <c r="P9892" s="14" t="s">
        <v>22</v>
      </c>
      <c r="Q9892" s="14" t="s">
        <v>49339</v>
      </c>
      <c r="R9892" s="14" t="s">
        <v>46</v>
      </c>
      <c r="S9892" s="9" t="s">
        <v>49340</v>
      </c>
      <c r="T9892" s="9" t="s">
        <v>49341</v>
      </c>
    </row>
    <row r="9893" customHeight="1" spans="1:20">
      <c r="A9893" s="10">
        <v>45224</v>
      </c>
      <c r="B9893" s="9" t="s">
        <v>49342</v>
      </c>
      <c r="C9893" s="9" t="s">
        <v>783</v>
      </c>
      <c r="D9893" s="14" t="s">
        <v>22</v>
      </c>
      <c r="E9893" s="9" t="s">
        <v>49343</v>
      </c>
      <c r="F9893" s="9" t="s">
        <v>49344</v>
      </c>
      <c r="G9893" s="14" t="s">
        <v>82</v>
      </c>
      <c r="H9893" s="14" t="s">
        <v>22</v>
      </c>
      <c r="I9893" s="14" t="s">
        <v>259</v>
      </c>
      <c r="J9893" s="14" t="s">
        <v>27</v>
      </c>
      <c r="K9893" s="14" t="s">
        <v>28</v>
      </c>
      <c r="L9893" s="14" t="s">
        <v>43</v>
      </c>
      <c r="M9893" s="9" t="s">
        <v>169</v>
      </c>
      <c r="N9893" s="9" t="s">
        <v>743</v>
      </c>
      <c r="O9893" s="14" t="s">
        <v>32</v>
      </c>
      <c r="P9893" s="14" t="s">
        <v>22</v>
      </c>
      <c r="Q9893" s="14" t="s">
        <v>49345</v>
      </c>
      <c r="R9893" s="14" t="s">
        <v>46</v>
      </c>
      <c r="S9893" s="9" t="s">
        <v>49346</v>
      </c>
      <c r="T9893" s="9" t="s">
        <v>49347</v>
      </c>
    </row>
    <row r="9894" customHeight="1" spans="1:20">
      <c r="A9894" s="10">
        <v>45223</v>
      </c>
      <c r="B9894" s="15" t="s">
        <v>49348</v>
      </c>
      <c r="C9894" s="15" t="s">
        <v>18926</v>
      </c>
      <c r="D9894" s="16" t="s">
        <v>22</v>
      </c>
      <c r="E9894" s="15" t="s">
        <v>49349</v>
      </c>
      <c r="F9894" s="15" t="s">
        <v>49350</v>
      </c>
      <c r="G9894" s="16" t="s">
        <v>69</v>
      </c>
      <c r="H9894" s="16" t="s">
        <v>22</v>
      </c>
      <c r="I9894" s="16" t="s">
        <v>111</v>
      </c>
      <c r="J9894" s="16" t="s">
        <v>27</v>
      </c>
      <c r="K9894" s="16" t="s">
        <v>195</v>
      </c>
      <c r="L9894" s="16" t="s">
        <v>43</v>
      </c>
      <c r="M9894" s="15" t="s">
        <v>30</v>
      </c>
      <c r="N9894" s="15" t="s">
        <v>31</v>
      </c>
      <c r="O9894" s="16" t="s">
        <v>32</v>
      </c>
      <c r="P9894" s="16" t="s">
        <v>22</v>
      </c>
      <c r="Q9894" s="16" t="s">
        <v>49351</v>
      </c>
      <c r="R9894" s="16" t="s">
        <v>46</v>
      </c>
      <c r="S9894" s="15" t="s">
        <v>49352</v>
      </c>
      <c r="T9894" s="15" t="s">
        <v>49353</v>
      </c>
    </row>
    <row r="9895" customHeight="1" spans="1:20">
      <c r="A9895" s="10">
        <v>45224</v>
      </c>
      <c r="B9895" s="9" t="s">
        <v>49354</v>
      </c>
      <c r="C9895" s="9" t="s">
        <v>5663</v>
      </c>
      <c r="D9895" s="14" t="s">
        <v>22</v>
      </c>
      <c r="E9895" s="9" t="s">
        <v>46841</v>
      </c>
      <c r="F9895" s="9" t="s">
        <v>46842</v>
      </c>
      <c r="G9895" s="14" t="s">
        <v>82</v>
      </c>
      <c r="H9895" s="14" t="s">
        <v>22</v>
      </c>
      <c r="I9895" s="14" t="s">
        <v>168</v>
      </c>
      <c r="J9895" s="14" t="s">
        <v>27</v>
      </c>
      <c r="K9895" s="14" t="s">
        <v>28</v>
      </c>
      <c r="L9895" s="14" t="s">
        <v>43</v>
      </c>
      <c r="M9895" s="9" t="s">
        <v>169</v>
      </c>
      <c r="N9895" s="9" t="s">
        <v>5633</v>
      </c>
      <c r="O9895" s="14" t="s">
        <v>32</v>
      </c>
      <c r="P9895" s="14" t="s">
        <v>22</v>
      </c>
      <c r="Q9895" s="14" t="s">
        <v>49355</v>
      </c>
      <c r="R9895" s="14" t="s">
        <v>46</v>
      </c>
      <c r="S9895" s="9" t="s">
        <v>49356</v>
      </c>
      <c r="T9895" s="9" t="s">
        <v>49357</v>
      </c>
    </row>
    <row r="9896" customHeight="1" spans="1:20">
      <c r="A9896" s="10">
        <v>45223</v>
      </c>
      <c r="B9896" s="15" t="s">
        <v>49358</v>
      </c>
      <c r="C9896" s="15" t="s">
        <v>3819</v>
      </c>
      <c r="D9896" s="16" t="s">
        <v>22</v>
      </c>
      <c r="E9896" s="15" t="s">
        <v>49359</v>
      </c>
      <c r="F9896" s="15" t="s">
        <v>49360</v>
      </c>
      <c r="G9896" s="16" t="s">
        <v>336</v>
      </c>
      <c r="H9896" s="16" t="s">
        <v>22</v>
      </c>
      <c r="I9896" s="16" t="s">
        <v>384</v>
      </c>
      <c r="J9896" s="16" t="s">
        <v>27</v>
      </c>
      <c r="K9896" s="16" t="s">
        <v>28</v>
      </c>
      <c r="L9896" s="16" t="s">
        <v>43</v>
      </c>
      <c r="M9896" s="15" t="s">
        <v>30</v>
      </c>
      <c r="N9896" s="15" t="s">
        <v>31</v>
      </c>
      <c r="O9896" s="16" t="s">
        <v>32</v>
      </c>
      <c r="P9896" s="16" t="s">
        <v>22</v>
      </c>
      <c r="Q9896" s="16" t="s">
        <v>49361</v>
      </c>
      <c r="R9896" s="16" t="s">
        <v>46</v>
      </c>
      <c r="S9896" s="15" t="s">
        <v>49362</v>
      </c>
      <c r="T9896" s="15" t="s">
        <v>49363</v>
      </c>
    </row>
    <row r="9897" customHeight="1" spans="1:20">
      <c r="A9897" s="10">
        <v>45224</v>
      </c>
      <c r="B9897" s="9" t="s">
        <v>49364</v>
      </c>
      <c r="C9897" s="9" t="s">
        <v>1240</v>
      </c>
      <c r="D9897" s="14" t="s">
        <v>22</v>
      </c>
      <c r="E9897" s="9" t="s">
        <v>35666</v>
      </c>
      <c r="F9897" s="9" t="s">
        <v>8380</v>
      </c>
      <c r="G9897" s="14" t="s">
        <v>194</v>
      </c>
      <c r="H9897" s="14" t="s">
        <v>22</v>
      </c>
      <c r="I9897" s="14" t="s">
        <v>26</v>
      </c>
      <c r="J9897" s="14" t="s">
        <v>27</v>
      </c>
      <c r="K9897" s="14" t="s">
        <v>195</v>
      </c>
      <c r="L9897" s="14" t="s">
        <v>43</v>
      </c>
      <c r="M9897" s="9" t="s">
        <v>30</v>
      </c>
      <c r="N9897" s="9" t="s">
        <v>31</v>
      </c>
      <c r="O9897" s="14" t="s">
        <v>32</v>
      </c>
      <c r="P9897" s="14" t="s">
        <v>22</v>
      </c>
      <c r="Q9897" s="14" t="s">
        <v>49365</v>
      </c>
      <c r="R9897" s="14" t="s">
        <v>34</v>
      </c>
      <c r="S9897" s="9" t="s">
        <v>49366</v>
      </c>
      <c r="T9897" s="9" t="s">
        <v>49367</v>
      </c>
    </row>
    <row r="9898" customHeight="1" spans="1:20">
      <c r="A9898" s="10">
        <v>45222</v>
      </c>
      <c r="B9898" s="9" t="s">
        <v>49368</v>
      </c>
      <c r="C9898" s="9" t="s">
        <v>5035</v>
      </c>
      <c r="D9898" s="14" t="s">
        <v>22</v>
      </c>
      <c r="E9898" s="9" t="s">
        <v>38150</v>
      </c>
      <c r="F9898" s="9" t="s">
        <v>28086</v>
      </c>
      <c r="G9898" s="14" t="s">
        <v>41</v>
      </c>
      <c r="H9898" s="14" t="s">
        <v>22</v>
      </c>
      <c r="I9898" s="14" t="s">
        <v>26</v>
      </c>
      <c r="J9898" s="14" t="s">
        <v>27</v>
      </c>
      <c r="K9898" s="14" t="s">
        <v>28</v>
      </c>
      <c r="L9898" s="14" t="s">
        <v>43</v>
      </c>
      <c r="M9898" s="9" t="s">
        <v>30</v>
      </c>
      <c r="N9898" s="9" t="s">
        <v>31</v>
      </c>
      <c r="O9898" s="14" t="s">
        <v>32</v>
      </c>
      <c r="P9898" s="14" t="s">
        <v>22</v>
      </c>
      <c r="Q9898" s="14" t="s">
        <v>49369</v>
      </c>
      <c r="R9898" s="14" t="s">
        <v>34</v>
      </c>
      <c r="S9898" s="9" t="s">
        <v>49370</v>
      </c>
      <c r="T9898" s="9" t="s">
        <v>49371</v>
      </c>
    </row>
    <row r="9899" customHeight="1" spans="1:20">
      <c r="A9899" s="10">
        <v>45224</v>
      </c>
      <c r="B9899" s="9" t="s">
        <v>49372</v>
      </c>
      <c r="C9899" s="9" t="s">
        <v>1240</v>
      </c>
      <c r="D9899" s="14" t="s">
        <v>22</v>
      </c>
      <c r="E9899" s="9" t="s">
        <v>39343</v>
      </c>
      <c r="F9899" s="9" t="s">
        <v>39344</v>
      </c>
      <c r="G9899" s="14" t="s">
        <v>130</v>
      </c>
      <c r="H9899" s="14" t="s">
        <v>22</v>
      </c>
      <c r="I9899" s="14" t="s">
        <v>26</v>
      </c>
      <c r="J9899" s="14" t="s">
        <v>27</v>
      </c>
      <c r="K9899" s="14" t="s">
        <v>28</v>
      </c>
      <c r="L9899" s="14" t="s">
        <v>43</v>
      </c>
      <c r="M9899" s="9" t="s">
        <v>30</v>
      </c>
      <c r="N9899" s="9" t="s">
        <v>31</v>
      </c>
      <c r="O9899" s="14" t="s">
        <v>32</v>
      </c>
      <c r="P9899" s="14" t="s">
        <v>22</v>
      </c>
      <c r="Q9899" s="14" t="s">
        <v>49373</v>
      </c>
      <c r="R9899" s="14" t="s">
        <v>34</v>
      </c>
      <c r="S9899" s="9" t="s">
        <v>49374</v>
      </c>
      <c r="T9899" s="9" t="s">
        <v>49375</v>
      </c>
    </row>
    <row r="9900" customHeight="1" spans="1:20">
      <c r="A9900" s="10">
        <v>45223</v>
      </c>
      <c r="B9900" s="15" t="s">
        <v>49376</v>
      </c>
      <c r="C9900" s="15" t="s">
        <v>49377</v>
      </c>
      <c r="D9900" s="16" t="s">
        <v>22</v>
      </c>
      <c r="E9900" s="15" t="s">
        <v>37637</v>
      </c>
      <c r="F9900" s="15" t="s">
        <v>30193</v>
      </c>
      <c r="G9900" s="16" t="s">
        <v>130</v>
      </c>
      <c r="H9900" s="16" t="s">
        <v>22</v>
      </c>
      <c r="I9900" s="16" t="s">
        <v>26</v>
      </c>
      <c r="J9900" s="16" t="s">
        <v>27</v>
      </c>
      <c r="K9900" s="16" t="s">
        <v>28</v>
      </c>
      <c r="L9900" s="16" t="s">
        <v>43</v>
      </c>
      <c r="M9900" s="15" t="s">
        <v>30</v>
      </c>
      <c r="N9900" s="15" t="s">
        <v>31</v>
      </c>
      <c r="O9900" s="16" t="s">
        <v>32</v>
      </c>
      <c r="P9900" s="16" t="s">
        <v>22</v>
      </c>
      <c r="Q9900" s="16" t="s">
        <v>49378</v>
      </c>
      <c r="R9900" s="16" t="s">
        <v>34</v>
      </c>
      <c r="S9900" s="15" t="s">
        <v>49379</v>
      </c>
      <c r="T9900" s="15" t="s">
        <v>49380</v>
      </c>
    </row>
    <row r="9901" customHeight="1" spans="1:20">
      <c r="A9901" s="10">
        <v>45225</v>
      </c>
      <c r="B9901" s="9" t="s">
        <v>49381</v>
      </c>
      <c r="C9901" s="9" t="s">
        <v>783</v>
      </c>
      <c r="D9901" s="14" t="s">
        <v>22</v>
      </c>
      <c r="E9901" s="9" t="s">
        <v>49382</v>
      </c>
      <c r="F9901" s="9" t="s">
        <v>49383</v>
      </c>
      <c r="G9901" s="14" t="s">
        <v>82</v>
      </c>
      <c r="H9901" s="14" t="s">
        <v>22</v>
      </c>
      <c r="I9901" s="14" t="s">
        <v>168</v>
      </c>
      <c r="J9901" s="14" t="s">
        <v>27</v>
      </c>
      <c r="K9901" s="14" t="s">
        <v>28</v>
      </c>
      <c r="L9901" s="14" t="s">
        <v>43</v>
      </c>
      <c r="M9901" s="9" t="s">
        <v>169</v>
      </c>
      <c r="N9901" s="9" t="s">
        <v>743</v>
      </c>
      <c r="O9901" s="14" t="s">
        <v>32</v>
      </c>
      <c r="P9901" s="14" t="s">
        <v>22</v>
      </c>
      <c r="Q9901" s="14" t="s">
        <v>49384</v>
      </c>
      <c r="R9901" s="14" t="s">
        <v>46</v>
      </c>
      <c r="S9901" s="9" t="s">
        <v>49385</v>
      </c>
      <c r="T9901" s="9" t="s">
        <v>49386</v>
      </c>
    </row>
    <row r="9902" customHeight="1" spans="1:20">
      <c r="A9902" s="10">
        <v>45225</v>
      </c>
      <c r="B9902" s="9" t="s">
        <v>49387</v>
      </c>
      <c r="C9902" s="9" t="s">
        <v>6949</v>
      </c>
      <c r="D9902" s="14" t="s">
        <v>22</v>
      </c>
      <c r="E9902" s="9" t="s">
        <v>49388</v>
      </c>
      <c r="F9902" s="9" t="s">
        <v>30096</v>
      </c>
      <c r="G9902" s="14" t="s">
        <v>53</v>
      </c>
      <c r="H9902" s="14" t="s">
        <v>22</v>
      </c>
      <c r="I9902" s="14" t="s">
        <v>149</v>
      </c>
      <c r="J9902" s="14" t="s">
        <v>27</v>
      </c>
      <c r="K9902" s="14" t="s">
        <v>28</v>
      </c>
      <c r="L9902" s="14" t="s">
        <v>43</v>
      </c>
      <c r="M9902" s="9" t="s">
        <v>44</v>
      </c>
      <c r="N9902" s="9" t="s">
        <v>208</v>
      </c>
      <c r="O9902" s="14" t="s">
        <v>32</v>
      </c>
      <c r="P9902" s="14" t="s">
        <v>22</v>
      </c>
      <c r="Q9902" s="14" t="s">
        <v>49389</v>
      </c>
      <c r="R9902" s="14" t="s">
        <v>46</v>
      </c>
      <c r="S9902" s="9" t="s">
        <v>49390</v>
      </c>
      <c r="T9902" s="9" t="s">
        <v>49391</v>
      </c>
    </row>
    <row r="9903" customHeight="1" spans="1:20">
      <c r="A9903" s="10">
        <v>45225</v>
      </c>
      <c r="B9903" s="9" t="s">
        <v>49392</v>
      </c>
      <c r="C9903" s="9" t="s">
        <v>33039</v>
      </c>
      <c r="D9903" s="14" t="s">
        <v>22</v>
      </c>
      <c r="E9903" s="9" t="s">
        <v>44443</v>
      </c>
      <c r="F9903" s="9" t="s">
        <v>42551</v>
      </c>
      <c r="G9903" s="14" t="s">
        <v>25</v>
      </c>
      <c r="H9903" s="14" t="s">
        <v>22</v>
      </c>
      <c r="I9903" s="14" t="s">
        <v>26</v>
      </c>
      <c r="J9903" s="14" t="s">
        <v>27</v>
      </c>
      <c r="K9903" s="14" t="s">
        <v>28</v>
      </c>
      <c r="L9903" s="14" t="s">
        <v>43</v>
      </c>
      <c r="M9903" s="9" t="s">
        <v>30</v>
      </c>
      <c r="N9903" s="9" t="s">
        <v>31</v>
      </c>
      <c r="O9903" s="14" t="s">
        <v>32</v>
      </c>
      <c r="P9903" s="14" t="s">
        <v>22</v>
      </c>
      <c r="Q9903" s="14" t="s">
        <v>49393</v>
      </c>
      <c r="R9903" s="14" t="s">
        <v>34</v>
      </c>
      <c r="S9903" s="9" t="s">
        <v>49394</v>
      </c>
      <c r="T9903" s="9" t="s">
        <v>49395</v>
      </c>
    </row>
    <row r="9904" customHeight="1" spans="1:20">
      <c r="A9904" s="10">
        <v>45223</v>
      </c>
      <c r="B9904" s="15" t="s">
        <v>49396</v>
      </c>
      <c r="C9904" s="15" t="s">
        <v>29683</v>
      </c>
      <c r="D9904" s="16" t="s">
        <v>22</v>
      </c>
      <c r="E9904" s="15" t="s">
        <v>36387</v>
      </c>
      <c r="F9904" s="15" t="s">
        <v>36388</v>
      </c>
      <c r="G9904" s="16" t="s">
        <v>25</v>
      </c>
      <c r="H9904" s="16" t="s">
        <v>22</v>
      </c>
      <c r="I9904" s="16" t="s">
        <v>26</v>
      </c>
      <c r="J9904" s="16" t="s">
        <v>27</v>
      </c>
      <c r="K9904" s="16" t="s">
        <v>28</v>
      </c>
      <c r="L9904" s="16" t="s">
        <v>43</v>
      </c>
      <c r="M9904" s="15" t="s">
        <v>30</v>
      </c>
      <c r="N9904" s="15" t="s">
        <v>31</v>
      </c>
      <c r="O9904" s="16" t="s">
        <v>32</v>
      </c>
      <c r="P9904" s="16" t="s">
        <v>22</v>
      </c>
      <c r="Q9904" s="16" t="s">
        <v>49397</v>
      </c>
      <c r="R9904" s="16" t="s">
        <v>34</v>
      </c>
      <c r="S9904" s="15" t="s">
        <v>49398</v>
      </c>
      <c r="T9904" s="15" t="s">
        <v>49399</v>
      </c>
    </row>
    <row r="9905" customHeight="1" spans="1:20">
      <c r="A9905" s="10">
        <v>45223</v>
      </c>
      <c r="B9905" s="15" t="s">
        <v>49400</v>
      </c>
      <c r="C9905" s="15" t="s">
        <v>399</v>
      </c>
      <c r="D9905" s="16" t="s">
        <v>22</v>
      </c>
      <c r="E9905" s="15" t="s">
        <v>25700</v>
      </c>
      <c r="F9905" s="15" t="s">
        <v>9056</v>
      </c>
      <c r="G9905" s="16" t="s">
        <v>130</v>
      </c>
      <c r="H9905" s="16" t="s">
        <v>22</v>
      </c>
      <c r="I9905" s="16" t="s">
        <v>26</v>
      </c>
      <c r="J9905" s="16" t="s">
        <v>27</v>
      </c>
      <c r="K9905" s="16" t="s">
        <v>28</v>
      </c>
      <c r="L9905" s="16" t="s">
        <v>43</v>
      </c>
      <c r="M9905" s="15" t="s">
        <v>30</v>
      </c>
      <c r="N9905" s="15" t="s">
        <v>31</v>
      </c>
      <c r="O9905" s="16" t="s">
        <v>32</v>
      </c>
      <c r="P9905" s="16" t="s">
        <v>22</v>
      </c>
      <c r="Q9905" s="16" t="s">
        <v>49401</v>
      </c>
      <c r="R9905" s="16" t="s">
        <v>34</v>
      </c>
      <c r="S9905" s="15" t="s">
        <v>49402</v>
      </c>
      <c r="T9905" s="15" t="s">
        <v>49403</v>
      </c>
    </row>
    <row r="9906" customHeight="1" spans="1:20">
      <c r="A9906" s="10">
        <v>45225</v>
      </c>
      <c r="B9906" s="9" t="s">
        <v>49404</v>
      </c>
      <c r="C9906" s="9" t="s">
        <v>9229</v>
      </c>
      <c r="D9906" s="14" t="s">
        <v>22</v>
      </c>
      <c r="E9906" s="9" t="s">
        <v>37355</v>
      </c>
      <c r="F9906" s="9" t="s">
        <v>37356</v>
      </c>
      <c r="G9906" s="14" t="s">
        <v>82</v>
      </c>
      <c r="H9906" s="14" t="s">
        <v>22</v>
      </c>
      <c r="I9906" s="14" t="s">
        <v>155</v>
      </c>
      <c r="J9906" s="14" t="s">
        <v>27</v>
      </c>
      <c r="K9906" s="14" t="s">
        <v>28</v>
      </c>
      <c r="L9906" s="14" t="s">
        <v>43</v>
      </c>
      <c r="M9906" s="9" t="s">
        <v>30</v>
      </c>
      <c r="N9906" s="9" t="s">
        <v>208</v>
      </c>
      <c r="O9906" s="14" t="s">
        <v>32</v>
      </c>
      <c r="P9906" s="14" t="s">
        <v>22</v>
      </c>
      <c r="Q9906" s="14" t="s">
        <v>49405</v>
      </c>
      <c r="R9906" s="14" t="s">
        <v>46</v>
      </c>
      <c r="S9906" s="9" t="s">
        <v>49406</v>
      </c>
      <c r="T9906" s="9" t="s">
        <v>49407</v>
      </c>
    </row>
    <row r="9907" customHeight="1" spans="1:20">
      <c r="A9907" s="10">
        <v>45225</v>
      </c>
      <c r="B9907" s="9" t="s">
        <v>49408</v>
      </c>
      <c r="C9907" s="9" t="s">
        <v>646</v>
      </c>
      <c r="D9907" s="14" t="s">
        <v>22</v>
      </c>
      <c r="E9907" s="9" t="s">
        <v>41323</v>
      </c>
      <c r="F9907" s="9" t="s">
        <v>41324</v>
      </c>
      <c r="G9907" s="14" t="s">
        <v>25</v>
      </c>
      <c r="H9907" s="14" t="s">
        <v>22</v>
      </c>
      <c r="I9907" s="14" t="s">
        <v>26</v>
      </c>
      <c r="J9907" s="14" t="s">
        <v>27</v>
      </c>
      <c r="K9907" s="14" t="s">
        <v>28</v>
      </c>
      <c r="L9907" s="14" t="s">
        <v>43</v>
      </c>
      <c r="M9907" s="9" t="s">
        <v>30</v>
      </c>
      <c r="N9907" s="9" t="s">
        <v>31</v>
      </c>
      <c r="O9907" s="14" t="s">
        <v>32</v>
      </c>
      <c r="P9907" s="14" t="s">
        <v>22</v>
      </c>
      <c r="Q9907" s="14" t="s">
        <v>49409</v>
      </c>
      <c r="R9907" s="14" t="s">
        <v>34</v>
      </c>
      <c r="S9907" s="9" t="s">
        <v>49410</v>
      </c>
      <c r="T9907" s="9" t="s">
        <v>49411</v>
      </c>
    </row>
    <row r="9908" customHeight="1" spans="1:20">
      <c r="A9908" s="10">
        <v>45223</v>
      </c>
      <c r="B9908" s="15" t="s">
        <v>49412</v>
      </c>
      <c r="C9908" s="15" t="s">
        <v>7484</v>
      </c>
      <c r="D9908" s="16" t="s">
        <v>22</v>
      </c>
      <c r="E9908" s="15" t="s">
        <v>37258</v>
      </c>
      <c r="F9908" s="15" t="s">
        <v>37259</v>
      </c>
      <c r="G9908" s="16" t="s">
        <v>53</v>
      </c>
      <c r="H9908" s="16" t="s">
        <v>22</v>
      </c>
      <c r="I9908" s="16" t="s">
        <v>26</v>
      </c>
      <c r="J9908" s="16" t="s">
        <v>27</v>
      </c>
      <c r="K9908" s="16" t="s">
        <v>28</v>
      </c>
      <c r="L9908" s="16" t="s">
        <v>43</v>
      </c>
      <c r="M9908" s="15" t="s">
        <v>30</v>
      </c>
      <c r="N9908" s="15" t="s">
        <v>31</v>
      </c>
      <c r="O9908" s="16" t="s">
        <v>32</v>
      </c>
      <c r="P9908" s="16" t="s">
        <v>22</v>
      </c>
      <c r="Q9908" s="16" t="s">
        <v>49413</v>
      </c>
      <c r="R9908" s="16" t="s">
        <v>34</v>
      </c>
      <c r="S9908" s="15" t="s">
        <v>49414</v>
      </c>
      <c r="T9908" s="15" t="s">
        <v>49415</v>
      </c>
    </row>
    <row r="9909" customHeight="1" spans="1:20">
      <c r="A9909" s="10">
        <v>45224</v>
      </c>
      <c r="B9909" s="9" t="s">
        <v>49416</v>
      </c>
      <c r="C9909" s="9" t="s">
        <v>5629</v>
      </c>
      <c r="D9909" s="14" t="s">
        <v>22</v>
      </c>
      <c r="E9909" s="9" t="s">
        <v>49417</v>
      </c>
      <c r="F9909" s="9" t="s">
        <v>49418</v>
      </c>
      <c r="G9909" s="14" t="s">
        <v>82</v>
      </c>
      <c r="H9909" s="14" t="s">
        <v>110</v>
      </c>
      <c r="I9909" s="14" t="s">
        <v>5632</v>
      </c>
      <c r="J9909" s="14" t="s">
        <v>27</v>
      </c>
      <c r="K9909" s="14" t="s">
        <v>28</v>
      </c>
      <c r="L9909" s="14" t="s">
        <v>43</v>
      </c>
      <c r="M9909" s="9" t="s">
        <v>169</v>
      </c>
      <c r="N9909" s="9" t="s">
        <v>5633</v>
      </c>
      <c r="O9909" s="14" t="s">
        <v>32</v>
      </c>
      <c r="P9909" s="14" t="s">
        <v>22</v>
      </c>
      <c r="Q9909" s="14" t="s">
        <v>49419</v>
      </c>
      <c r="R9909" s="14" t="s">
        <v>168</v>
      </c>
      <c r="S9909" s="9" t="s">
        <v>49420</v>
      </c>
      <c r="T9909" s="9" t="s">
        <v>6081</v>
      </c>
    </row>
    <row r="9910" customHeight="1" spans="1:20">
      <c r="A9910" s="10">
        <v>45223</v>
      </c>
      <c r="B9910" s="15" t="s">
        <v>49421</v>
      </c>
      <c r="C9910" s="15" t="s">
        <v>783</v>
      </c>
      <c r="D9910" s="16" t="s">
        <v>22</v>
      </c>
      <c r="E9910" s="15" t="s">
        <v>49422</v>
      </c>
      <c r="F9910" s="15" t="s">
        <v>49423</v>
      </c>
      <c r="G9910" s="16" t="s">
        <v>25</v>
      </c>
      <c r="H9910" s="16" t="s">
        <v>110</v>
      </c>
      <c r="I9910" s="16" t="s">
        <v>293</v>
      </c>
      <c r="J9910" s="16" t="s">
        <v>27</v>
      </c>
      <c r="K9910" s="16" t="s">
        <v>28</v>
      </c>
      <c r="L9910" s="16" t="s">
        <v>43</v>
      </c>
      <c r="M9910" s="15" t="s">
        <v>44</v>
      </c>
      <c r="N9910" s="15" t="s">
        <v>743</v>
      </c>
      <c r="O9910" s="16" t="s">
        <v>32</v>
      </c>
      <c r="P9910" s="16" t="s">
        <v>22</v>
      </c>
      <c r="Q9910" s="16" t="s">
        <v>49424</v>
      </c>
      <c r="R9910" s="16" t="s">
        <v>46</v>
      </c>
      <c r="S9910" s="15" t="s">
        <v>49425</v>
      </c>
      <c r="T9910" s="15" t="s">
        <v>49426</v>
      </c>
    </row>
    <row r="9911" customHeight="1" spans="1:20">
      <c r="A9911" s="10">
        <v>45225</v>
      </c>
      <c r="B9911" s="9" t="s">
        <v>49427</v>
      </c>
      <c r="C9911" s="9" t="s">
        <v>7484</v>
      </c>
      <c r="D9911" s="14" t="s">
        <v>22</v>
      </c>
      <c r="E9911" s="9" t="s">
        <v>49428</v>
      </c>
      <c r="F9911" s="9" t="s">
        <v>49429</v>
      </c>
      <c r="G9911" s="14" t="s">
        <v>25</v>
      </c>
      <c r="H9911" s="14" t="s">
        <v>22</v>
      </c>
      <c r="I9911" s="14" t="s">
        <v>26</v>
      </c>
      <c r="J9911" s="14" t="s">
        <v>27</v>
      </c>
      <c r="K9911" s="14" t="s">
        <v>28</v>
      </c>
      <c r="L9911" s="14" t="s">
        <v>43</v>
      </c>
      <c r="M9911" s="9" t="s">
        <v>30</v>
      </c>
      <c r="N9911" s="9" t="s">
        <v>31</v>
      </c>
      <c r="O9911" s="14" t="s">
        <v>32</v>
      </c>
      <c r="P9911" s="14" t="s">
        <v>22</v>
      </c>
      <c r="Q9911" s="14" t="s">
        <v>49430</v>
      </c>
      <c r="R9911" s="14" t="s">
        <v>34</v>
      </c>
      <c r="S9911" s="9" t="s">
        <v>49431</v>
      </c>
      <c r="T9911" s="9" t="s">
        <v>49432</v>
      </c>
    </row>
    <row r="9912" customHeight="1" spans="1:20">
      <c r="A9912" s="10">
        <v>45224</v>
      </c>
      <c r="B9912" s="9" t="s">
        <v>49433</v>
      </c>
      <c r="C9912" s="9" t="s">
        <v>783</v>
      </c>
      <c r="D9912" s="14" t="s">
        <v>22</v>
      </c>
      <c r="E9912" s="9" t="s">
        <v>49434</v>
      </c>
      <c r="F9912" s="9" t="s">
        <v>49435</v>
      </c>
      <c r="G9912" s="14" t="s">
        <v>82</v>
      </c>
      <c r="H9912" s="14" t="s">
        <v>110</v>
      </c>
      <c r="I9912" s="14" t="s">
        <v>207</v>
      </c>
      <c r="J9912" s="14" t="s">
        <v>27</v>
      </c>
      <c r="K9912" s="14" t="s">
        <v>28</v>
      </c>
      <c r="L9912" s="14" t="s">
        <v>43</v>
      </c>
      <c r="M9912" s="9" t="s">
        <v>169</v>
      </c>
      <c r="N9912" s="9" t="s">
        <v>743</v>
      </c>
      <c r="O9912" s="14" t="s">
        <v>32</v>
      </c>
      <c r="P9912" s="14" t="s">
        <v>22</v>
      </c>
      <c r="Q9912" s="14" t="s">
        <v>49436</v>
      </c>
      <c r="R9912" s="14" t="s">
        <v>46</v>
      </c>
      <c r="S9912" s="9" t="s">
        <v>49437</v>
      </c>
      <c r="T9912" s="9" t="s">
        <v>49438</v>
      </c>
    </row>
    <row r="9913" customHeight="1" spans="1:20">
      <c r="A9913" s="10">
        <v>45223</v>
      </c>
      <c r="B9913" s="15" t="s">
        <v>49439</v>
      </c>
      <c r="C9913" s="15" t="s">
        <v>7484</v>
      </c>
      <c r="D9913" s="16" t="s">
        <v>22</v>
      </c>
      <c r="E9913" s="15" t="s">
        <v>49440</v>
      </c>
      <c r="F9913" s="15" t="s">
        <v>49441</v>
      </c>
      <c r="G9913" s="16" t="s">
        <v>25</v>
      </c>
      <c r="H9913" s="16" t="s">
        <v>22</v>
      </c>
      <c r="I9913" s="16" t="s">
        <v>26</v>
      </c>
      <c r="J9913" s="16" t="s">
        <v>27</v>
      </c>
      <c r="K9913" s="16" t="s">
        <v>28</v>
      </c>
      <c r="L9913" s="16" t="s">
        <v>43</v>
      </c>
      <c r="M9913" s="15" t="s">
        <v>30</v>
      </c>
      <c r="N9913" s="15" t="s">
        <v>31</v>
      </c>
      <c r="O9913" s="16" t="s">
        <v>32</v>
      </c>
      <c r="P9913" s="16" t="s">
        <v>22</v>
      </c>
      <c r="Q9913" s="16" t="s">
        <v>49442</v>
      </c>
      <c r="R9913" s="16" t="s">
        <v>34</v>
      </c>
      <c r="S9913" s="15" t="s">
        <v>49443</v>
      </c>
      <c r="T9913" s="15" t="s">
        <v>49444</v>
      </c>
    </row>
    <row r="9914" customHeight="1" spans="1:20">
      <c r="A9914" s="10">
        <v>45223</v>
      </c>
      <c r="B9914" s="15" t="s">
        <v>49445</v>
      </c>
      <c r="C9914" s="15" t="s">
        <v>6439</v>
      </c>
      <c r="D9914" s="16" t="s">
        <v>22</v>
      </c>
      <c r="E9914" s="15" t="s">
        <v>49446</v>
      </c>
      <c r="F9914" s="15" t="s">
        <v>49447</v>
      </c>
      <c r="G9914" s="16" t="s">
        <v>69</v>
      </c>
      <c r="H9914" s="16" t="s">
        <v>110</v>
      </c>
      <c r="I9914" s="16" t="s">
        <v>26</v>
      </c>
      <c r="J9914" s="16" t="s">
        <v>27</v>
      </c>
      <c r="K9914" s="16" t="s">
        <v>195</v>
      </c>
      <c r="L9914" s="16" t="s">
        <v>43</v>
      </c>
      <c r="M9914" s="15" t="s">
        <v>30</v>
      </c>
      <c r="N9914" s="15" t="s">
        <v>31</v>
      </c>
      <c r="O9914" s="16" t="s">
        <v>32</v>
      </c>
      <c r="P9914" s="16" t="s">
        <v>22</v>
      </c>
      <c r="Q9914" s="16" t="s">
        <v>49448</v>
      </c>
      <c r="R9914" s="16" t="s">
        <v>34</v>
      </c>
      <c r="S9914" s="15" t="s">
        <v>49449</v>
      </c>
      <c r="T9914" s="15" t="s">
        <v>49450</v>
      </c>
    </row>
    <row r="9915" customHeight="1" spans="1:20">
      <c r="A9915" s="10">
        <v>45223</v>
      </c>
      <c r="B9915" s="15" t="s">
        <v>49451</v>
      </c>
      <c r="C9915" s="15" t="s">
        <v>6506</v>
      </c>
      <c r="D9915" s="16" t="s">
        <v>22</v>
      </c>
      <c r="E9915" s="15" t="s">
        <v>45643</v>
      </c>
      <c r="F9915" s="15" t="s">
        <v>45644</v>
      </c>
      <c r="G9915" s="16" t="s">
        <v>69</v>
      </c>
      <c r="H9915" s="16" t="s">
        <v>22</v>
      </c>
      <c r="I9915" s="16" t="s">
        <v>111</v>
      </c>
      <c r="J9915" s="16" t="s">
        <v>27</v>
      </c>
      <c r="K9915" s="16" t="s">
        <v>28</v>
      </c>
      <c r="L9915" s="16" t="s">
        <v>43</v>
      </c>
      <c r="M9915" s="15" t="s">
        <v>44</v>
      </c>
      <c r="N9915" s="15" t="s">
        <v>208</v>
      </c>
      <c r="O9915" s="16" t="s">
        <v>32</v>
      </c>
      <c r="P9915" s="16" t="s">
        <v>22</v>
      </c>
      <c r="Q9915" s="16" t="s">
        <v>49452</v>
      </c>
      <c r="R9915" s="16" t="s">
        <v>46</v>
      </c>
      <c r="S9915" s="15" t="s">
        <v>49453</v>
      </c>
      <c r="T9915" s="15" t="s">
        <v>49454</v>
      </c>
    </row>
    <row r="9916" customHeight="1" spans="1:20">
      <c r="A9916" s="10">
        <v>45224</v>
      </c>
      <c r="B9916" s="9" t="s">
        <v>49455</v>
      </c>
      <c r="C9916" s="9" t="s">
        <v>5644</v>
      </c>
      <c r="D9916" s="14" t="s">
        <v>22</v>
      </c>
      <c r="E9916" s="9" t="s">
        <v>49456</v>
      </c>
      <c r="F9916" s="9" t="s">
        <v>49457</v>
      </c>
      <c r="G9916" s="14" t="s">
        <v>82</v>
      </c>
      <c r="H9916" s="14" t="s">
        <v>22</v>
      </c>
      <c r="I9916" s="14" t="s">
        <v>168</v>
      </c>
      <c r="J9916" s="14" t="s">
        <v>27</v>
      </c>
      <c r="K9916" s="14" t="s">
        <v>28</v>
      </c>
      <c r="L9916" s="14" t="s">
        <v>43</v>
      </c>
      <c r="M9916" s="9" t="s">
        <v>169</v>
      </c>
      <c r="N9916" s="9" t="s">
        <v>5633</v>
      </c>
      <c r="O9916" s="14" t="s">
        <v>32</v>
      </c>
      <c r="P9916" s="14" t="s">
        <v>22</v>
      </c>
      <c r="Q9916" s="14" t="s">
        <v>49458</v>
      </c>
      <c r="R9916" s="14" t="s">
        <v>168</v>
      </c>
      <c r="S9916" s="9" t="s">
        <v>49459</v>
      </c>
      <c r="T9916" s="9" t="s">
        <v>5723</v>
      </c>
    </row>
    <row r="9917" customHeight="1" spans="1:20">
      <c r="A9917" s="10">
        <v>45222</v>
      </c>
      <c r="B9917" s="9" t="s">
        <v>49460</v>
      </c>
      <c r="C9917" s="9" t="s">
        <v>783</v>
      </c>
      <c r="D9917" s="14" t="s">
        <v>22</v>
      </c>
      <c r="E9917" s="9" t="s">
        <v>49461</v>
      </c>
      <c r="F9917" s="9" t="s">
        <v>49462</v>
      </c>
      <c r="G9917" s="14" t="s">
        <v>82</v>
      </c>
      <c r="H9917" s="14" t="s">
        <v>22</v>
      </c>
      <c r="I9917" s="14" t="s">
        <v>511</v>
      </c>
      <c r="J9917" s="14" t="s">
        <v>27</v>
      </c>
      <c r="K9917" s="14" t="s">
        <v>28</v>
      </c>
      <c r="L9917" s="14" t="s">
        <v>43</v>
      </c>
      <c r="M9917" s="9" t="s">
        <v>169</v>
      </c>
      <c r="N9917" s="9" t="s">
        <v>743</v>
      </c>
      <c r="O9917" s="14" t="s">
        <v>32</v>
      </c>
      <c r="P9917" s="14" t="s">
        <v>22</v>
      </c>
      <c r="Q9917" s="14" t="s">
        <v>49463</v>
      </c>
      <c r="R9917" s="14" t="s">
        <v>46</v>
      </c>
      <c r="S9917" s="9" t="s">
        <v>49464</v>
      </c>
      <c r="T9917" s="9" t="s">
        <v>49465</v>
      </c>
    </row>
    <row r="9918" customHeight="1" spans="1:20">
      <c r="A9918" s="10">
        <v>45223</v>
      </c>
      <c r="B9918" s="15" t="s">
        <v>49466</v>
      </c>
      <c r="C9918" s="15" t="s">
        <v>4541</v>
      </c>
      <c r="D9918" s="16" t="s">
        <v>22</v>
      </c>
      <c r="E9918" s="15" t="s">
        <v>37637</v>
      </c>
      <c r="F9918" s="15" t="s">
        <v>30193</v>
      </c>
      <c r="G9918" s="16" t="s">
        <v>130</v>
      </c>
      <c r="H9918" s="16" t="s">
        <v>22</v>
      </c>
      <c r="I9918" s="16" t="s">
        <v>26</v>
      </c>
      <c r="J9918" s="16" t="s">
        <v>27</v>
      </c>
      <c r="K9918" s="16" t="s">
        <v>28</v>
      </c>
      <c r="L9918" s="16" t="s">
        <v>43</v>
      </c>
      <c r="M9918" s="15" t="s">
        <v>30</v>
      </c>
      <c r="N9918" s="15" t="s">
        <v>31</v>
      </c>
      <c r="O9918" s="16" t="s">
        <v>32</v>
      </c>
      <c r="P9918" s="16" t="s">
        <v>22</v>
      </c>
      <c r="Q9918" s="16" t="s">
        <v>49467</v>
      </c>
      <c r="R9918" s="16" t="s">
        <v>34</v>
      </c>
      <c r="S9918" s="15" t="s">
        <v>49468</v>
      </c>
      <c r="T9918" s="15" t="s">
        <v>49469</v>
      </c>
    </row>
    <row r="9919" customHeight="1" spans="1:20">
      <c r="A9919" s="10">
        <v>45223</v>
      </c>
      <c r="B9919" s="15" t="s">
        <v>49470</v>
      </c>
      <c r="C9919" s="15" t="s">
        <v>6506</v>
      </c>
      <c r="D9919" s="16" t="s">
        <v>22</v>
      </c>
      <c r="E9919" s="15" t="s">
        <v>6615</v>
      </c>
      <c r="F9919" s="15" t="s">
        <v>6616</v>
      </c>
      <c r="G9919" s="16" t="s">
        <v>130</v>
      </c>
      <c r="H9919" s="16" t="s">
        <v>22</v>
      </c>
      <c r="I9919" s="16" t="s">
        <v>104</v>
      </c>
      <c r="J9919" s="16" t="s">
        <v>27</v>
      </c>
      <c r="K9919" s="16" t="s">
        <v>28</v>
      </c>
      <c r="L9919" s="16" t="s">
        <v>43</v>
      </c>
      <c r="M9919" s="15" t="s">
        <v>44</v>
      </c>
      <c r="N9919" s="15" t="s">
        <v>208</v>
      </c>
      <c r="O9919" s="16" t="s">
        <v>32</v>
      </c>
      <c r="P9919" s="16" t="s">
        <v>22</v>
      </c>
      <c r="Q9919" s="16" t="s">
        <v>49471</v>
      </c>
      <c r="R9919" s="16" t="s">
        <v>46</v>
      </c>
      <c r="S9919" s="15" t="s">
        <v>49472</v>
      </c>
      <c r="T9919" s="15" t="s">
        <v>49473</v>
      </c>
    </row>
    <row r="9920" customHeight="1" spans="1:20">
      <c r="A9920" s="10">
        <v>45223</v>
      </c>
      <c r="B9920" s="15" t="s">
        <v>49474</v>
      </c>
      <c r="C9920" s="15" t="s">
        <v>7484</v>
      </c>
      <c r="D9920" s="16" t="s">
        <v>22</v>
      </c>
      <c r="E9920" s="15" t="s">
        <v>36387</v>
      </c>
      <c r="F9920" s="15" t="s">
        <v>36388</v>
      </c>
      <c r="G9920" s="16" t="s">
        <v>25</v>
      </c>
      <c r="H9920" s="16" t="s">
        <v>22</v>
      </c>
      <c r="I9920" s="16" t="s">
        <v>26</v>
      </c>
      <c r="J9920" s="16" t="s">
        <v>27</v>
      </c>
      <c r="K9920" s="16" t="s">
        <v>195</v>
      </c>
      <c r="L9920" s="16" t="s">
        <v>43</v>
      </c>
      <c r="M9920" s="15" t="s">
        <v>30</v>
      </c>
      <c r="N9920" s="15" t="s">
        <v>31</v>
      </c>
      <c r="O9920" s="16" t="s">
        <v>32</v>
      </c>
      <c r="P9920" s="16" t="s">
        <v>22</v>
      </c>
      <c r="Q9920" s="16" t="s">
        <v>49475</v>
      </c>
      <c r="R9920" s="16" t="s">
        <v>34</v>
      </c>
      <c r="S9920" s="15" t="s">
        <v>49476</v>
      </c>
      <c r="T9920" s="15" t="s">
        <v>49477</v>
      </c>
    </row>
    <row r="9921" customHeight="1" spans="1:20">
      <c r="A9921" s="10">
        <v>45223</v>
      </c>
      <c r="B9921" s="15" t="s">
        <v>49478</v>
      </c>
      <c r="C9921" s="15" t="s">
        <v>5035</v>
      </c>
      <c r="D9921" s="16" t="s">
        <v>22</v>
      </c>
      <c r="E9921" s="15" t="s">
        <v>36387</v>
      </c>
      <c r="F9921" s="15" t="s">
        <v>36388</v>
      </c>
      <c r="G9921" s="16" t="s">
        <v>25</v>
      </c>
      <c r="H9921" s="16" t="s">
        <v>22</v>
      </c>
      <c r="I9921" s="16" t="s">
        <v>26</v>
      </c>
      <c r="J9921" s="16" t="s">
        <v>27</v>
      </c>
      <c r="K9921" s="16" t="s">
        <v>195</v>
      </c>
      <c r="L9921" s="16" t="s">
        <v>29</v>
      </c>
      <c r="M9921" s="15" t="s">
        <v>30</v>
      </c>
      <c r="N9921" s="15" t="s">
        <v>31</v>
      </c>
      <c r="O9921" s="16" t="s">
        <v>32</v>
      </c>
      <c r="P9921" s="16" t="s">
        <v>22</v>
      </c>
      <c r="Q9921" s="16" t="s">
        <v>49479</v>
      </c>
      <c r="R9921" s="16" t="s">
        <v>34</v>
      </c>
      <c r="S9921" s="15" t="s">
        <v>49480</v>
      </c>
      <c r="T9921" s="15" t="s">
        <v>49477</v>
      </c>
    </row>
    <row r="9922" customHeight="1" spans="1:20">
      <c r="A9922" s="10">
        <v>45224</v>
      </c>
      <c r="B9922" s="9" t="s">
        <v>49481</v>
      </c>
      <c r="C9922" s="9" t="s">
        <v>6506</v>
      </c>
      <c r="D9922" s="14" t="s">
        <v>22</v>
      </c>
      <c r="E9922" s="9" t="s">
        <v>49482</v>
      </c>
      <c r="F9922" s="9" t="s">
        <v>49483</v>
      </c>
      <c r="G9922" s="14" t="s">
        <v>62</v>
      </c>
      <c r="H9922" s="14" t="s">
        <v>22</v>
      </c>
      <c r="I9922" s="14" t="s">
        <v>576</v>
      </c>
      <c r="J9922" s="14" t="s">
        <v>27</v>
      </c>
      <c r="K9922" s="14" t="s">
        <v>28</v>
      </c>
      <c r="L9922" s="14" t="s">
        <v>43</v>
      </c>
      <c r="M9922" s="9" t="s">
        <v>44</v>
      </c>
      <c r="N9922" s="9" t="s">
        <v>208</v>
      </c>
      <c r="O9922" s="14" t="s">
        <v>32</v>
      </c>
      <c r="P9922" s="14" t="s">
        <v>22</v>
      </c>
      <c r="Q9922" s="14" t="s">
        <v>49484</v>
      </c>
      <c r="R9922" s="14" t="s">
        <v>46</v>
      </c>
      <c r="S9922" s="9" t="s">
        <v>49485</v>
      </c>
      <c r="T9922" s="9" t="s">
        <v>49486</v>
      </c>
    </row>
    <row r="9923" customHeight="1" spans="1:20">
      <c r="A9923" s="10">
        <v>45223</v>
      </c>
      <c r="B9923" s="15" t="s">
        <v>49487</v>
      </c>
      <c r="C9923" s="15" t="s">
        <v>4154</v>
      </c>
      <c r="D9923" s="16" t="s">
        <v>22</v>
      </c>
      <c r="E9923" s="15" t="s">
        <v>36375</v>
      </c>
      <c r="F9923" s="15" t="s">
        <v>36376</v>
      </c>
      <c r="G9923" s="16" t="s">
        <v>53</v>
      </c>
      <c r="H9923" s="16" t="s">
        <v>22</v>
      </c>
      <c r="I9923" s="16" t="s">
        <v>26</v>
      </c>
      <c r="J9923" s="16" t="s">
        <v>27</v>
      </c>
      <c r="K9923" s="16" t="s">
        <v>28</v>
      </c>
      <c r="L9923" s="16" t="s">
        <v>43</v>
      </c>
      <c r="M9923" s="15" t="s">
        <v>30</v>
      </c>
      <c r="N9923" s="15" t="s">
        <v>31</v>
      </c>
      <c r="O9923" s="16" t="s">
        <v>32</v>
      </c>
      <c r="P9923" s="16" t="s">
        <v>22</v>
      </c>
      <c r="Q9923" s="16" t="s">
        <v>49488</v>
      </c>
      <c r="R9923" s="16" t="s">
        <v>34</v>
      </c>
      <c r="S9923" s="15" t="s">
        <v>49489</v>
      </c>
      <c r="T9923" s="15" t="s">
        <v>49490</v>
      </c>
    </row>
    <row r="9924" customHeight="1" spans="1:20">
      <c r="A9924" s="10">
        <v>45224</v>
      </c>
      <c r="B9924" s="9" t="s">
        <v>49491</v>
      </c>
      <c r="C9924" s="9" t="s">
        <v>5629</v>
      </c>
      <c r="D9924" s="14" t="s">
        <v>22</v>
      </c>
      <c r="E9924" s="9" t="s">
        <v>49492</v>
      </c>
      <c r="F9924" s="9" t="s">
        <v>49493</v>
      </c>
      <c r="G9924" s="14" t="s">
        <v>82</v>
      </c>
      <c r="H9924" s="14" t="s">
        <v>22</v>
      </c>
      <c r="I9924" s="14" t="s">
        <v>5632</v>
      </c>
      <c r="J9924" s="14" t="s">
        <v>27</v>
      </c>
      <c r="K9924" s="14" t="s">
        <v>28</v>
      </c>
      <c r="L9924" s="14" t="s">
        <v>43</v>
      </c>
      <c r="M9924" s="9" t="s">
        <v>169</v>
      </c>
      <c r="N9924" s="9" t="s">
        <v>5633</v>
      </c>
      <c r="O9924" s="14" t="s">
        <v>32</v>
      </c>
      <c r="P9924" s="14" t="s">
        <v>22</v>
      </c>
      <c r="Q9924" s="14" t="s">
        <v>49494</v>
      </c>
      <c r="R9924" s="14" t="s">
        <v>168</v>
      </c>
      <c r="S9924" s="9" t="s">
        <v>33214</v>
      </c>
      <c r="T9924" s="9" t="s">
        <v>5655</v>
      </c>
    </row>
    <row r="9925" customHeight="1" spans="1:20">
      <c r="A9925" s="10">
        <v>45223</v>
      </c>
      <c r="B9925" s="15" t="s">
        <v>49495</v>
      </c>
      <c r="C9925" s="15" t="s">
        <v>4154</v>
      </c>
      <c r="D9925" s="16" t="s">
        <v>22</v>
      </c>
      <c r="E9925" s="15" t="s">
        <v>41633</v>
      </c>
      <c r="F9925" s="15" t="s">
        <v>27709</v>
      </c>
      <c r="G9925" s="16" t="s">
        <v>247</v>
      </c>
      <c r="H9925" s="16" t="s">
        <v>22</v>
      </c>
      <c r="I9925" s="16" t="s">
        <v>26</v>
      </c>
      <c r="J9925" s="16" t="s">
        <v>27</v>
      </c>
      <c r="K9925" s="16" t="s">
        <v>28</v>
      </c>
      <c r="L9925" s="16" t="s">
        <v>43</v>
      </c>
      <c r="M9925" s="15" t="s">
        <v>30</v>
      </c>
      <c r="N9925" s="15" t="s">
        <v>31</v>
      </c>
      <c r="O9925" s="16" t="s">
        <v>32</v>
      </c>
      <c r="P9925" s="16" t="s">
        <v>22</v>
      </c>
      <c r="Q9925" s="16" t="s">
        <v>49496</v>
      </c>
      <c r="R9925" s="16" t="s">
        <v>34</v>
      </c>
      <c r="S9925" s="15" t="s">
        <v>49497</v>
      </c>
      <c r="T9925" s="15" t="s">
        <v>49498</v>
      </c>
    </row>
    <row r="9926" customHeight="1" spans="1:20">
      <c r="A9926" s="10">
        <v>45222</v>
      </c>
      <c r="B9926" s="9" t="s">
        <v>49499</v>
      </c>
      <c r="C9926" s="9" t="s">
        <v>3281</v>
      </c>
      <c r="D9926" s="14" t="s">
        <v>22</v>
      </c>
      <c r="E9926" s="9" t="s">
        <v>43876</v>
      </c>
      <c r="F9926" s="9" t="s">
        <v>43877</v>
      </c>
      <c r="G9926" s="14" t="s">
        <v>130</v>
      </c>
      <c r="H9926" s="14" t="s">
        <v>22</v>
      </c>
      <c r="I9926" s="14" t="s">
        <v>3098</v>
      </c>
      <c r="J9926" s="14" t="s">
        <v>27</v>
      </c>
      <c r="K9926" s="14" t="s">
        <v>28</v>
      </c>
      <c r="L9926" s="14" t="s">
        <v>43</v>
      </c>
      <c r="M9926" s="9" t="s">
        <v>30</v>
      </c>
      <c r="N9926" s="9" t="s">
        <v>31</v>
      </c>
      <c r="O9926" s="14" t="s">
        <v>32</v>
      </c>
      <c r="P9926" s="14" t="s">
        <v>22</v>
      </c>
      <c r="Q9926" s="14" t="s">
        <v>49500</v>
      </c>
      <c r="R9926" s="14" t="s">
        <v>46</v>
      </c>
      <c r="S9926" s="9" t="s">
        <v>49501</v>
      </c>
      <c r="T9926" s="9" t="s">
        <v>49502</v>
      </c>
    </row>
    <row r="9927" customHeight="1" spans="1:20">
      <c r="A9927" s="10">
        <v>45223</v>
      </c>
      <c r="B9927" s="15" t="s">
        <v>49503</v>
      </c>
      <c r="C9927" s="15" t="s">
        <v>49504</v>
      </c>
      <c r="D9927" s="16" t="s">
        <v>22</v>
      </c>
      <c r="E9927" s="15" t="s">
        <v>49505</v>
      </c>
      <c r="F9927" s="15" t="s">
        <v>49506</v>
      </c>
      <c r="G9927" s="16" t="s">
        <v>194</v>
      </c>
      <c r="H9927" s="16" t="s">
        <v>110</v>
      </c>
      <c r="I9927" s="16" t="s">
        <v>149</v>
      </c>
      <c r="J9927" s="16" t="s">
        <v>27</v>
      </c>
      <c r="K9927" s="16" t="s">
        <v>28</v>
      </c>
      <c r="L9927" s="16" t="s">
        <v>43</v>
      </c>
      <c r="M9927" s="15" t="s">
        <v>44</v>
      </c>
      <c r="N9927" s="15" t="s">
        <v>31</v>
      </c>
      <c r="O9927" s="16" t="s">
        <v>32</v>
      </c>
      <c r="P9927" s="16" t="s">
        <v>22</v>
      </c>
      <c r="Q9927" s="16" t="s">
        <v>49507</v>
      </c>
      <c r="R9927" s="16" t="s">
        <v>46</v>
      </c>
      <c r="S9927" s="15" t="s">
        <v>49508</v>
      </c>
      <c r="T9927" s="15" t="s">
        <v>49509</v>
      </c>
    </row>
    <row r="9928" customHeight="1" spans="1:20">
      <c r="A9928" s="10">
        <v>45225</v>
      </c>
      <c r="B9928" s="9" t="s">
        <v>49510</v>
      </c>
      <c r="C9928" s="9" t="s">
        <v>10544</v>
      </c>
      <c r="D9928" s="14" t="s">
        <v>22</v>
      </c>
      <c r="E9928" s="9" t="s">
        <v>49511</v>
      </c>
      <c r="F9928" s="9" t="s">
        <v>49512</v>
      </c>
      <c r="G9928" s="14" t="s">
        <v>62</v>
      </c>
      <c r="H9928" s="14" t="s">
        <v>22</v>
      </c>
      <c r="I9928" s="14" t="s">
        <v>26</v>
      </c>
      <c r="J9928" s="14" t="s">
        <v>27</v>
      </c>
      <c r="K9928" s="14" t="s">
        <v>195</v>
      </c>
      <c r="L9928" s="14" t="s">
        <v>29</v>
      </c>
      <c r="M9928" s="9" t="s">
        <v>30</v>
      </c>
      <c r="N9928" s="9" t="s">
        <v>31</v>
      </c>
      <c r="O9928" s="14" t="s">
        <v>32</v>
      </c>
      <c r="P9928" s="14" t="s">
        <v>22</v>
      </c>
      <c r="Q9928" s="14" t="s">
        <v>49513</v>
      </c>
      <c r="R9928" s="14" t="s">
        <v>34</v>
      </c>
      <c r="S9928" s="9" t="s">
        <v>49514</v>
      </c>
      <c r="T9928" s="9" t="s">
        <v>49515</v>
      </c>
    </row>
    <row r="9929" customHeight="1" spans="1:20">
      <c r="A9929" s="10">
        <v>45223</v>
      </c>
      <c r="B9929" s="15" t="s">
        <v>49516</v>
      </c>
      <c r="C9929" s="15" t="s">
        <v>783</v>
      </c>
      <c r="D9929" s="16" t="s">
        <v>22</v>
      </c>
      <c r="E9929" s="15" t="s">
        <v>49517</v>
      </c>
      <c r="F9929" s="15" t="s">
        <v>49518</v>
      </c>
      <c r="G9929" s="16" t="s">
        <v>82</v>
      </c>
      <c r="H9929" s="16" t="s">
        <v>137</v>
      </c>
      <c r="I9929" s="16" t="s">
        <v>293</v>
      </c>
      <c r="J9929" s="16" t="s">
        <v>27</v>
      </c>
      <c r="K9929" s="16" t="s">
        <v>28</v>
      </c>
      <c r="L9929" s="16" t="s">
        <v>43</v>
      </c>
      <c r="M9929" s="15" t="s">
        <v>30</v>
      </c>
      <c r="N9929" s="15" t="s">
        <v>743</v>
      </c>
      <c r="O9929" s="16" t="s">
        <v>32</v>
      </c>
      <c r="P9929" s="16" t="s">
        <v>22</v>
      </c>
      <c r="Q9929" s="16" t="s">
        <v>49519</v>
      </c>
      <c r="R9929" s="16" t="s">
        <v>46</v>
      </c>
      <c r="S9929" s="15" t="s">
        <v>49520</v>
      </c>
      <c r="T9929" s="15" t="s">
        <v>49521</v>
      </c>
    </row>
    <row r="9930" customHeight="1" spans="1:20">
      <c r="A9930" s="10">
        <v>45222</v>
      </c>
      <c r="B9930" s="9" t="s">
        <v>49522</v>
      </c>
      <c r="C9930" s="9" t="s">
        <v>783</v>
      </c>
      <c r="D9930" s="14" t="s">
        <v>22</v>
      </c>
      <c r="E9930" s="9" t="s">
        <v>49523</v>
      </c>
      <c r="F9930" s="9" t="s">
        <v>49524</v>
      </c>
      <c r="G9930" s="14" t="s">
        <v>82</v>
      </c>
      <c r="H9930" s="14" t="s">
        <v>22</v>
      </c>
      <c r="I9930" s="14" t="s">
        <v>168</v>
      </c>
      <c r="J9930" s="14" t="s">
        <v>27</v>
      </c>
      <c r="K9930" s="14" t="s">
        <v>28</v>
      </c>
      <c r="L9930" s="14" t="s">
        <v>43</v>
      </c>
      <c r="M9930" s="9" t="s">
        <v>169</v>
      </c>
      <c r="N9930" s="9" t="s">
        <v>743</v>
      </c>
      <c r="O9930" s="14" t="s">
        <v>32</v>
      </c>
      <c r="P9930" s="14" t="s">
        <v>22</v>
      </c>
      <c r="Q9930" s="14" t="s">
        <v>49525</v>
      </c>
      <c r="R9930" s="14" t="s">
        <v>46</v>
      </c>
      <c r="S9930" s="9" t="s">
        <v>49526</v>
      </c>
      <c r="T9930" s="9" t="s">
        <v>49527</v>
      </c>
    </row>
    <row r="9931" customHeight="1" spans="1:20">
      <c r="A9931" s="10">
        <v>45222</v>
      </c>
      <c r="B9931" s="9" t="s">
        <v>49528</v>
      </c>
      <c r="C9931" s="9" t="s">
        <v>6495</v>
      </c>
      <c r="D9931" s="14" t="s">
        <v>22</v>
      </c>
      <c r="E9931" s="9" t="s">
        <v>49529</v>
      </c>
      <c r="F9931" s="9" t="s">
        <v>49530</v>
      </c>
      <c r="G9931" s="14" t="s">
        <v>130</v>
      </c>
      <c r="H9931" s="14" t="s">
        <v>22</v>
      </c>
      <c r="I9931" s="14" t="s">
        <v>26</v>
      </c>
      <c r="J9931" s="14" t="s">
        <v>27</v>
      </c>
      <c r="K9931" s="14" t="s">
        <v>28</v>
      </c>
      <c r="L9931" s="14" t="s">
        <v>29</v>
      </c>
      <c r="M9931" s="9" t="s">
        <v>30</v>
      </c>
      <c r="N9931" s="9" t="s">
        <v>31</v>
      </c>
      <c r="O9931" s="14" t="s">
        <v>32</v>
      </c>
      <c r="P9931" s="14" t="s">
        <v>22</v>
      </c>
      <c r="Q9931" s="14" t="s">
        <v>49531</v>
      </c>
      <c r="R9931" s="14" t="s">
        <v>34</v>
      </c>
      <c r="S9931" s="9" t="s">
        <v>49532</v>
      </c>
      <c r="T9931" s="9" t="s">
        <v>49533</v>
      </c>
    </row>
    <row r="9932" customHeight="1" spans="1:20">
      <c r="A9932" s="10">
        <v>45225</v>
      </c>
      <c r="B9932" s="9" t="s">
        <v>49534</v>
      </c>
      <c r="C9932" s="9" t="s">
        <v>783</v>
      </c>
      <c r="D9932" s="14" t="s">
        <v>22</v>
      </c>
      <c r="E9932" s="9" t="s">
        <v>49535</v>
      </c>
      <c r="F9932" s="9" t="s">
        <v>46490</v>
      </c>
      <c r="G9932" s="14" t="s">
        <v>82</v>
      </c>
      <c r="H9932" s="14" t="s">
        <v>22</v>
      </c>
      <c r="I9932" s="14" t="s">
        <v>168</v>
      </c>
      <c r="J9932" s="14" t="s">
        <v>27</v>
      </c>
      <c r="K9932" s="14" t="s">
        <v>28</v>
      </c>
      <c r="L9932" s="14" t="s">
        <v>43</v>
      </c>
      <c r="M9932" s="9" t="s">
        <v>169</v>
      </c>
      <c r="N9932" s="9" t="s">
        <v>743</v>
      </c>
      <c r="O9932" s="14" t="s">
        <v>32</v>
      </c>
      <c r="P9932" s="14" t="s">
        <v>22</v>
      </c>
      <c r="Q9932" s="14" t="s">
        <v>49536</v>
      </c>
      <c r="R9932" s="14" t="s">
        <v>46</v>
      </c>
      <c r="S9932" s="9" t="s">
        <v>49537</v>
      </c>
      <c r="T9932" s="9" t="s">
        <v>49538</v>
      </c>
    </row>
    <row r="9933" customHeight="1" spans="1:20">
      <c r="A9933" s="10">
        <v>45225</v>
      </c>
      <c r="B9933" s="9" t="s">
        <v>49539</v>
      </c>
      <c r="C9933" s="9" t="s">
        <v>1057</v>
      </c>
      <c r="D9933" s="14" t="s">
        <v>22</v>
      </c>
      <c r="E9933" s="9" t="s">
        <v>49540</v>
      </c>
      <c r="F9933" s="9" t="s">
        <v>49541</v>
      </c>
      <c r="G9933" s="14" t="s">
        <v>53</v>
      </c>
      <c r="H9933" s="14" t="s">
        <v>22</v>
      </c>
      <c r="I9933" s="14" t="s">
        <v>701</v>
      </c>
      <c r="J9933" s="14" t="s">
        <v>27</v>
      </c>
      <c r="K9933" s="14" t="s">
        <v>28</v>
      </c>
      <c r="L9933" s="14" t="s">
        <v>43</v>
      </c>
      <c r="M9933" s="9" t="s">
        <v>44</v>
      </c>
      <c r="N9933" s="9" t="s">
        <v>31</v>
      </c>
      <c r="O9933" s="14" t="s">
        <v>32</v>
      </c>
      <c r="P9933" s="14" t="s">
        <v>22</v>
      </c>
      <c r="Q9933" s="14" t="s">
        <v>49542</v>
      </c>
      <c r="R9933" s="14" t="s">
        <v>46</v>
      </c>
      <c r="S9933" s="9" t="s">
        <v>49543</v>
      </c>
      <c r="T9933" s="9" t="s">
        <v>49544</v>
      </c>
    </row>
    <row r="9934" customHeight="1" spans="1:20">
      <c r="A9934" s="10">
        <v>45224</v>
      </c>
      <c r="B9934" s="9" t="s">
        <v>49545</v>
      </c>
      <c r="C9934" s="9" t="s">
        <v>191</v>
      </c>
      <c r="D9934" s="14" t="s">
        <v>22</v>
      </c>
      <c r="E9934" s="9" t="s">
        <v>49546</v>
      </c>
      <c r="F9934" s="9" t="s">
        <v>49547</v>
      </c>
      <c r="G9934" s="14" t="s">
        <v>69</v>
      </c>
      <c r="H9934" s="14" t="s">
        <v>148</v>
      </c>
      <c r="I9934" s="14" t="s">
        <v>511</v>
      </c>
      <c r="J9934" s="14" t="s">
        <v>27</v>
      </c>
      <c r="K9934" s="14" t="s">
        <v>28</v>
      </c>
      <c r="L9934" s="14" t="s">
        <v>43</v>
      </c>
      <c r="M9934" s="9" t="s">
        <v>44</v>
      </c>
      <c r="N9934" s="9" t="s">
        <v>31</v>
      </c>
      <c r="O9934" s="14" t="s">
        <v>32</v>
      </c>
      <c r="P9934" s="14" t="s">
        <v>22</v>
      </c>
      <c r="Q9934" s="14" t="s">
        <v>49548</v>
      </c>
      <c r="R9934" s="14" t="s">
        <v>46</v>
      </c>
      <c r="S9934" s="9" t="s">
        <v>49549</v>
      </c>
      <c r="T9934" s="9" t="s">
        <v>49550</v>
      </c>
    </row>
    <row r="9935" customHeight="1" spans="1:20">
      <c r="A9935" s="10">
        <v>45223</v>
      </c>
      <c r="B9935" s="15" t="s">
        <v>49551</v>
      </c>
      <c r="C9935" s="15" t="s">
        <v>16234</v>
      </c>
      <c r="D9935" s="16" t="s">
        <v>22</v>
      </c>
      <c r="E9935" s="15" t="s">
        <v>49552</v>
      </c>
      <c r="F9935" s="15" t="s">
        <v>49553</v>
      </c>
      <c r="G9935" s="16" t="s">
        <v>41</v>
      </c>
      <c r="H9935" s="16" t="s">
        <v>22</v>
      </c>
      <c r="I9935" s="16" t="s">
        <v>26</v>
      </c>
      <c r="J9935" s="16" t="s">
        <v>27</v>
      </c>
      <c r="K9935" s="16" t="s">
        <v>28</v>
      </c>
      <c r="L9935" s="16" t="s">
        <v>29</v>
      </c>
      <c r="M9935" s="15" t="s">
        <v>30</v>
      </c>
      <c r="N9935" s="15" t="s">
        <v>31</v>
      </c>
      <c r="O9935" s="16" t="s">
        <v>32</v>
      </c>
      <c r="P9935" s="16" t="s">
        <v>22</v>
      </c>
      <c r="Q9935" s="16" t="s">
        <v>49554</v>
      </c>
      <c r="R9935" s="16" t="s">
        <v>34</v>
      </c>
      <c r="S9935" s="15" t="s">
        <v>49555</v>
      </c>
      <c r="T9935" s="15" t="s">
        <v>49556</v>
      </c>
    </row>
    <row r="9936" customHeight="1" spans="1:20">
      <c r="A9936" s="10">
        <v>45224</v>
      </c>
      <c r="B9936" s="9" t="s">
        <v>49557</v>
      </c>
      <c r="C9936" s="9" t="s">
        <v>6666</v>
      </c>
      <c r="D9936" s="14" t="s">
        <v>22</v>
      </c>
      <c r="E9936" s="9" t="s">
        <v>49558</v>
      </c>
      <c r="F9936" s="9" t="s">
        <v>49559</v>
      </c>
      <c r="G9936" s="14" t="s">
        <v>62</v>
      </c>
      <c r="H9936" s="14" t="s">
        <v>22</v>
      </c>
      <c r="I9936" s="14" t="s">
        <v>293</v>
      </c>
      <c r="J9936" s="14" t="s">
        <v>27</v>
      </c>
      <c r="K9936" s="14" t="s">
        <v>28</v>
      </c>
      <c r="L9936" s="14" t="s">
        <v>43</v>
      </c>
      <c r="M9936" s="9" t="s">
        <v>44</v>
      </c>
      <c r="N9936" s="9" t="s">
        <v>31</v>
      </c>
      <c r="O9936" s="14" t="s">
        <v>32</v>
      </c>
      <c r="P9936" s="14" t="s">
        <v>6207</v>
      </c>
      <c r="Q9936" s="14" t="s">
        <v>49560</v>
      </c>
      <c r="R9936" s="14" t="s">
        <v>46</v>
      </c>
      <c r="S9936" s="9" t="s">
        <v>49561</v>
      </c>
      <c r="T9936" s="9" t="s">
        <v>8233</v>
      </c>
    </row>
    <row r="9937" customHeight="1" spans="1:20">
      <c r="A9937" s="10">
        <v>45224</v>
      </c>
      <c r="B9937" s="9" t="s">
        <v>49562</v>
      </c>
      <c r="C9937" s="9" t="s">
        <v>6050</v>
      </c>
      <c r="D9937" s="14" t="s">
        <v>22</v>
      </c>
      <c r="E9937" s="9" t="s">
        <v>49563</v>
      </c>
      <c r="F9937" s="9" t="s">
        <v>22</v>
      </c>
      <c r="G9937" s="14" t="s">
        <v>22</v>
      </c>
      <c r="H9937" s="14" t="s">
        <v>22</v>
      </c>
      <c r="I9937" s="14" t="s">
        <v>293</v>
      </c>
      <c r="J9937" s="14" t="s">
        <v>27</v>
      </c>
      <c r="K9937" s="14" t="s">
        <v>28</v>
      </c>
      <c r="L9937" s="14" t="s">
        <v>43</v>
      </c>
      <c r="M9937" s="9" t="s">
        <v>30</v>
      </c>
      <c r="N9937" s="9" t="s">
        <v>5633</v>
      </c>
      <c r="O9937" s="14" t="s">
        <v>32</v>
      </c>
      <c r="P9937" s="14" t="s">
        <v>22</v>
      </c>
      <c r="Q9937" s="14" t="s">
        <v>49564</v>
      </c>
      <c r="R9937" s="14" t="s">
        <v>168</v>
      </c>
      <c r="S9937" s="9" t="s">
        <v>49565</v>
      </c>
      <c r="T9937" s="9" t="s">
        <v>49566</v>
      </c>
    </row>
    <row r="9938" customHeight="1" spans="1:20">
      <c r="A9938" s="10">
        <v>45224</v>
      </c>
      <c r="B9938" s="9" t="s">
        <v>49567</v>
      </c>
      <c r="C9938" s="9" t="s">
        <v>6666</v>
      </c>
      <c r="D9938" s="14" t="s">
        <v>22</v>
      </c>
      <c r="E9938" s="9" t="s">
        <v>49568</v>
      </c>
      <c r="F9938" s="9" t="s">
        <v>49569</v>
      </c>
      <c r="G9938" s="14" t="s">
        <v>130</v>
      </c>
      <c r="H9938" s="14" t="s">
        <v>22</v>
      </c>
      <c r="I9938" s="14" t="s">
        <v>149</v>
      </c>
      <c r="J9938" s="14" t="s">
        <v>27</v>
      </c>
      <c r="K9938" s="14" t="s">
        <v>28</v>
      </c>
      <c r="L9938" s="14" t="s">
        <v>43</v>
      </c>
      <c r="M9938" s="9" t="s">
        <v>30</v>
      </c>
      <c r="N9938" s="9" t="s">
        <v>31</v>
      </c>
      <c r="O9938" s="14" t="s">
        <v>32</v>
      </c>
      <c r="P9938" s="14" t="s">
        <v>16188</v>
      </c>
      <c r="Q9938" s="14" t="s">
        <v>49570</v>
      </c>
      <c r="R9938" s="14" t="s">
        <v>46</v>
      </c>
      <c r="S9938" s="9" t="s">
        <v>49571</v>
      </c>
      <c r="T9938" s="9" t="s">
        <v>8233</v>
      </c>
    </row>
    <row r="9939" customHeight="1" spans="1:20">
      <c r="A9939" s="10">
        <v>45225</v>
      </c>
      <c r="B9939" s="9" t="s">
        <v>49572</v>
      </c>
      <c r="C9939" s="9" t="s">
        <v>9287</v>
      </c>
      <c r="D9939" s="14" t="s">
        <v>22</v>
      </c>
      <c r="E9939" s="9" t="s">
        <v>49573</v>
      </c>
      <c r="F9939" s="9" t="s">
        <v>49574</v>
      </c>
      <c r="G9939" s="14" t="s">
        <v>82</v>
      </c>
      <c r="H9939" s="14" t="s">
        <v>22</v>
      </c>
      <c r="I9939" s="14" t="s">
        <v>155</v>
      </c>
      <c r="J9939" s="14" t="s">
        <v>27</v>
      </c>
      <c r="K9939" s="14" t="s">
        <v>28</v>
      </c>
      <c r="L9939" s="14" t="s">
        <v>43</v>
      </c>
      <c r="M9939" s="9" t="s">
        <v>30</v>
      </c>
      <c r="N9939" s="9" t="s">
        <v>31</v>
      </c>
      <c r="O9939" s="14" t="s">
        <v>32</v>
      </c>
      <c r="P9939" s="14" t="s">
        <v>6207</v>
      </c>
      <c r="Q9939" s="14" t="s">
        <v>49575</v>
      </c>
      <c r="R9939" s="14" t="s">
        <v>46</v>
      </c>
      <c r="S9939" s="9" t="s">
        <v>49576</v>
      </c>
      <c r="T9939" s="9" t="s">
        <v>8233</v>
      </c>
    </row>
    <row r="9940" customHeight="1" spans="1:20">
      <c r="A9940" s="10">
        <v>45222</v>
      </c>
      <c r="B9940" s="9" t="s">
        <v>49577</v>
      </c>
      <c r="C9940" s="9" t="s">
        <v>6653</v>
      </c>
      <c r="D9940" s="14" t="s">
        <v>22</v>
      </c>
      <c r="E9940" s="9" t="s">
        <v>49578</v>
      </c>
      <c r="F9940" s="9" t="s">
        <v>10539</v>
      </c>
      <c r="G9940" s="14" t="s">
        <v>53</v>
      </c>
      <c r="H9940" s="14" t="s">
        <v>22</v>
      </c>
      <c r="I9940" s="14" t="s">
        <v>2203</v>
      </c>
      <c r="J9940" s="14" t="s">
        <v>27</v>
      </c>
      <c r="K9940" s="14" t="s">
        <v>28</v>
      </c>
      <c r="L9940" s="14" t="s">
        <v>43</v>
      </c>
      <c r="M9940" s="9" t="s">
        <v>30</v>
      </c>
      <c r="N9940" s="9" t="s">
        <v>31</v>
      </c>
      <c r="O9940" s="14" t="s">
        <v>32</v>
      </c>
      <c r="P9940" s="14" t="s">
        <v>6656</v>
      </c>
      <c r="Q9940" s="14" t="s">
        <v>49579</v>
      </c>
      <c r="R9940" s="14" t="s">
        <v>46</v>
      </c>
      <c r="S9940" s="9" t="s">
        <v>49580</v>
      </c>
      <c r="T9940" s="9" t="s">
        <v>24829</v>
      </c>
    </row>
    <row r="9941" customHeight="1" spans="1:20">
      <c r="A9941" s="10">
        <v>45222</v>
      </c>
      <c r="B9941" s="9" t="s">
        <v>49581</v>
      </c>
      <c r="C9941" s="9" t="s">
        <v>393</v>
      </c>
      <c r="D9941" s="14" t="s">
        <v>22</v>
      </c>
      <c r="E9941" s="9" t="s">
        <v>49582</v>
      </c>
      <c r="F9941" s="9" t="s">
        <v>47789</v>
      </c>
      <c r="G9941" s="14" t="s">
        <v>247</v>
      </c>
      <c r="H9941" s="14" t="s">
        <v>22</v>
      </c>
      <c r="I9941" s="14" t="s">
        <v>26</v>
      </c>
      <c r="J9941" s="14" t="s">
        <v>27</v>
      </c>
      <c r="K9941" s="14" t="s">
        <v>76</v>
      </c>
      <c r="L9941" s="14" t="s">
        <v>29</v>
      </c>
      <c r="M9941" s="9" t="s">
        <v>30</v>
      </c>
      <c r="N9941" s="9" t="s">
        <v>31</v>
      </c>
      <c r="O9941" s="14" t="s">
        <v>32</v>
      </c>
      <c r="P9941" s="14" t="s">
        <v>22</v>
      </c>
      <c r="Q9941" s="14" t="s">
        <v>49583</v>
      </c>
      <c r="R9941" s="14" t="s">
        <v>34</v>
      </c>
      <c r="S9941" s="9" t="s">
        <v>49584</v>
      </c>
      <c r="T9941" s="9" t="s">
        <v>49585</v>
      </c>
    </row>
    <row r="9942" customHeight="1" spans="1:20">
      <c r="A9942" s="10">
        <v>45224</v>
      </c>
      <c r="B9942" s="9" t="s">
        <v>49586</v>
      </c>
      <c r="C9942" s="9" t="s">
        <v>5685</v>
      </c>
      <c r="D9942" s="14" t="s">
        <v>22</v>
      </c>
      <c r="E9942" s="9" t="s">
        <v>49587</v>
      </c>
      <c r="F9942" s="9" t="s">
        <v>49588</v>
      </c>
      <c r="G9942" s="14" t="s">
        <v>82</v>
      </c>
      <c r="H9942" s="14" t="s">
        <v>137</v>
      </c>
      <c r="I9942" s="14" t="s">
        <v>168</v>
      </c>
      <c r="J9942" s="14" t="s">
        <v>27</v>
      </c>
      <c r="K9942" s="14" t="s">
        <v>28</v>
      </c>
      <c r="L9942" s="14" t="s">
        <v>43</v>
      </c>
      <c r="M9942" s="9" t="s">
        <v>169</v>
      </c>
      <c r="N9942" s="9" t="s">
        <v>5633</v>
      </c>
      <c r="O9942" s="14" t="s">
        <v>32</v>
      </c>
      <c r="P9942" s="14" t="s">
        <v>22</v>
      </c>
      <c r="Q9942" s="14" t="s">
        <v>49589</v>
      </c>
      <c r="R9942" s="14" t="s">
        <v>168</v>
      </c>
      <c r="S9942" s="9" t="s">
        <v>49590</v>
      </c>
      <c r="T9942" s="9" t="s">
        <v>5649</v>
      </c>
    </row>
    <row r="9943" customHeight="1" spans="1:20">
      <c r="A9943" s="10">
        <v>45222</v>
      </c>
      <c r="B9943" s="9" t="s">
        <v>49591</v>
      </c>
      <c r="C9943" s="9" t="s">
        <v>6653</v>
      </c>
      <c r="D9943" s="14" t="s">
        <v>22</v>
      </c>
      <c r="E9943" s="9" t="s">
        <v>49592</v>
      </c>
      <c r="F9943" s="9" t="s">
        <v>49593</v>
      </c>
      <c r="G9943" s="14" t="s">
        <v>69</v>
      </c>
      <c r="H9943" s="14" t="s">
        <v>22</v>
      </c>
      <c r="I9943" s="14" t="s">
        <v>26</v>
      </c>
      <c r="J9943" s="14" t="s">
        <v>27</v>
      </c>
      <c r="K9943" s="14" t="s">
        <v>195</v>
      </c>
      <c r="L9943" s="14" t="s">
        <v>29</v>
      </c>
      <c r="M9943" s="9" t="s">
        <v>30</v>
      </c>
      <c r="N9943" s="9" t="s">
        <v>31</v>
      </c>
      <c r="O9943" s="14" t="s">
        <v>32</v>
      </c>
      <c r="P9943" s="14" t="s">
        <v>6656</v>
      </c>
      <c r="Q9943" s="14" t="s">
        <v>49594</v>
      </c>
      <c r="R9943" s="14" t="s">
        <v>34</v>
      </c>
      <c r="S9943" s="9" t="s">
        <v>49595</v>
      </c>
      <c r="T9943" s="9" t="s">
        <v>49596</v>
      </c>
    </row>
    <row r="9944" customHeight="1" spans="1:20">
      <c r="A9944" s="10">
        <v>45223</v>
      </c>
      <c r="B9944" s="15" t="s">
        <v>49597</v>
      </c>
      <c r="C9944" s="15" t="s">
        <v>8242</v>
      </c>
      <c r="D9944" s="16" t="s">
        <v>22</v>
      </c>
      <c r="E9944" s="15" t="s">
        <v>26944</v>
      </c>
      <c r="F9944" s="15" t="s">
        <v>12427</v>
      </c>
      <c r="G9944" s="16" t="s">
        <v>41</v>
      </c>
      <c r="H9944" s="16" t="s">
        <v>22</v>
      </c>
      <c r="I9944" s="16" t="s">
        <v>26</v>
      </c>
      <c r="J9944" s="16" t="s">
        <v>27</v>
      </c>
      <c r="K9944" s="16" t="s">
        <v>76</v>
      </c>
      <c r="L9944" s="16" t="s">
        <v>29</v>
      </c>
      <c r="M9944" s="15" t="s">
        <v>30</v>
      </c>
      <c r="N9944" s="15" t="s">
        <v>31</v>
      </c>
      <c r="O9944" s="16" t="s">
        <v>32</v>
      </c>
      <c r="P9944" s="16" t="s">
        <v>6656</v>
      </c>
      <c r="Q9944" s="16" t="s">
        <v>49598</v>
      </c>
      <c r="R9944" s="16" t="s">
        <v>34</v>
      </c>
      <c r="S9944" s="15" t="s">
        <v>49599</v>
      </c>
      <c r="T9944" s="15" t="s">
        <v>49600</v>
      </c>
    </row>
    <row r="9945" customHeight="1" spans="1:20">
      <c r="A9945" s="10">
        <v>45224</v>
      </c>
      <c r="B9945" s="9" t="s">
        <v>49601</v>
      </c>
      <c r="C9945" s="9" t="s">
        <v>8242</v>
      </c>
      <c r="D9945" s="14" t="s">
        <v>22</v>
      </c>
      <c r="E9945" s="9" t="s">
        <v>26944</v>
      </c>
      <c r="F9945" s="9" t="s">
        <v>12427</v>
      </c>
      <c r="G9945" s="14" t="s">
        <v>41</v>
      </c>
      <c r="H9945" s="14" t="s">
        <v>22</v>
      </c>
      <c r="I9945" s="14" t="s">
        <v>26</v>
      </c>
      <c r="J9945" s="14" t="s">
        <v>27</v>
      </c>
      <c r="K9945" s="14" t="s">
        <v>76</v>
      </c>
      <c r="L9945" s="14" t="s">
        <v>29</v>
      </c>
      <c r="M9945" s="9" t="s">
        <v>30</v>
      </c>
      <c r="N9945" s="9" t="s">
        <v>31</v>
      </c>
      <c r="O9945" s="14" t="s">
        <v>32</v>
      </c>
      <c r="P9945" s="14" t="s">
        <v>6656</v>
      </c>
      <c r="Q9945" s="14" t="s">
        <v>49602</v>
      </c>
      <c r="R9945" s="14" t="s">
        <v>34</v>
      </c>
      <c r="S9945" s="9" t="s">
        <v>49603</v>
      </c>
      <c r="T9945" s="9" t="s">
        <v>49604</v>
      </c>
    </row>
    <row r="9946" customHeight="1" spans="1:20">
      <c r="A9946" s="10">
        <v>45225</v>
      </c>
      <c r="B9946" s="9" t="s">
        <v>49605</v>
      </c>
      <c r="C9946" s="9" t="s">
        <v>5629</v>
      </c>
      <c r="D9946" s="14" t="s">
        <v>22</v>
      </c>
      <c r="E9946" s="9" t="s">
        <v>49606</v>
      </c>
      <c r="F9946" s="9" t="s">
        <v>49607</v>
      </c>
      <c r="G9946" s="14" t="s">
        <v>82</v>
      </c>
      <c r="H9946" s="14" t="s">
        <v>96</v>
      </c>
      <c r="I9946" s="14" t="s">
        <v>5632</v>
      </c>
      <c r="J9946" s="14" t="s">
        <v>27</v>
      </c>
      <c r="K9946" s="14" t="s">
        <v>28</v>
      </c>
      <c r="L9946" s="14" t="s">
        <v>43</v>
      </c>
      <c r="M9946" s="9" t="s">
        <v>169</v>
      </c>
      <c r="N9946" s="9" t="s">
        <v>5633</v>
      </c>
      <c r="O9946" s="14" t="s">
        <v>32</v>
      </c>
      <c r="P9946" s="14" t="s">
        <v>22</v>
      </c>
      <c r="Q9946" s="14" t="s">
        <v>49608</v>
      </c>
      <c r="R9946" s="14" t="s">
        <v>168</v>
      </c>
      <c r="S9946" s="9" t="s">
        <v>49609</v>
      </c>
      <c r="T9946" s="9" t="s">
        <v>5655</v>
      </c>
    </row>
    <row r="9947" customHeight="1" spans="1:20">
      <c r="A9947" s="10">
        <v>45225</v>
      </c>
      <c r="B9947" s="9" t="s">
        <v>49610</v>
      </c>
      <c r="C9947" s="9" t="s">
        <v>5644</v>
      </c>
      <c r="D9947" s="14" t="s">
        <v>22</v>
      </c>
      <c r="E9947" s="9" t="s">
        <v>49611</v>
      </c>
      <c r="F9947" s="9" t="s">
        <v>33528</v>
      </c>
      <c r="G9947" s="14" t="s">
        <v>82</v>
      </c>
      <c r="H9947" s="14" t="s">
        <v>110</v>
      </c>
      <c r="I9947" s="14" t="s">
        <v>168</v>
      </c>
      <c r="J9947" s="14" t="s">
        <v>27</v>
      </c>
      <c r="K9947" s="14" t="s">
        <v>28</v>
      </c>
      <c r="L9947" s="14" t="s">
        <v>43</v>
      </c>
      <c r="M9947" s="9" t="s">
        <v>169</v>
      </c>
      <c r="N9947" s="9" t="s">
        <v>5633</v>
      </c>
      <c r="O9947" s="14" t="s">
        <v>32</v>
      </c>
      <c r="P9947" s="14" t="s">
        <v>22</v>
      </c>
      <c r="Q9947" s="14" t="s">
        <v>49612</v>
      </c>
      <c r="R9947" s="14" t="s">
        <v>168</v>
      </c>
      <c r="S9947" s="9" t="s">
        <v>49613</v>
      </c>
      <c r="T9947" s="9" t="s">
        <v>6102</v>
      </c>
    </row>
    <row r="9948" customHeight="1" spans="1:20">
      <c r="A9948" s="10">
        <v>45225</v>
      </c>
      <c r="B9948" s="9" t="s">
        <v>49614</v>
      </c>
      <c r="C9948" s="9" t="s">
        <v>8114</v>
      </c>
      <c r="D9948" s="14" t="s">
        <v>22</v>
      </c>
      <c r="E9948" s="9" t="s">
        <v>20731</v>
      </c>
      <c r="F9948" s="9" t="s">
        <v>20732</v>
      </c>
      <c r="G9948" s="14" t="s">
        <v>25</v>
      </c>
      <c r="H9948" s="14" t="s">
        <v>22</v>
      </c>
      <c r="I9948" s="14" t="s">
        <v>155</v>
      </c>
      <c r="J9948" s="14" t="s">
        <v>27</v>
      </c>
      <c r="K9948" s="14" t="s">
        <v>28</v>
      </c>
      <c r="L9948" s="14" t="s">
        <v>43</v>
      </c>
      <c r="M9948" s="9" t="s">
        <v>44</v>
      </c>
      <c r="N9948" s="9" t="s">
        <v>5516</v>
      </c>
      <c r="O9948" s="14" t="s">
        <v>32</v>
      </c>
      <c r="P9948" s="14" t="s">
        <v>22</v>
      </c>
      <c r="Q9948" s="14" t="s">
        <v>49615</v>
      </c>
      <c r="R9948" s="14" t="s">
        <v>8115</v>
      </c>
      <c r="S9948" s="9" t="s">
        <v>49616</v>
      </c>
      <c r="T9948" s="9" t="s">
        <v>22</v>
      </c>
    </row>
    <row r="9949" customHeight="1" spans="1:20">
      <c r="A9949" s="10">
        <v>45225</v>
      </c>
      <c r="B9949" s="9" t="s">
        <v>49617</v>
      </c>
      <c r="C9949" s="9" t="s">
        <v>5629</v>
      </c>
      <c r="D9949" s="14" t="s">
        <v>22</v>
      </c>
      <c r="E9949" s="9" t="s">
        <v>49618</v>
      </c>
      <c r="F9949" s="9" t="s">
        <v>49619</v>
      </c>
      <c r="G9949" s="14" t="s">
        <v>82</v>
      </c>
      <c r="H9949" s="14" t="s">
        <v>22</v>
      </c>
      <c r="I9949" s="14" t="s">
        <v>5632</v>
      </c>
      <c r="J9949" s="14" t="s">
        <v>27</v>
      </c>
      <c r="K9949" s="14" t="s">
        <v>28</v>
      </c>
      <c r="L9949" s="14" t="s">
        <v>43</v>
      </c>
      <c r="M9949" s="9" t="s">
        <v>169</v>
      </c>
      <c r="N9949" s="9" t="s">
        <v>5633</v>
      </c>
      <c r="O9949" s="14" t="s">
        <v>32</v>
      </c>
      <c r="P9949" s="14" t="s">
        <v>22</v>
      </c>
      <c r="Q9949" s="14" t="s">
        <v>49620</v>
      </c>
      <c r="R9949" s="14" t="s">
        <v>168</v>
      </c>
      <c r="S9949" s="9" t="s">
        <v>49621</v>
      </c>
      <c r="T9949" s="9" t="s">
        <v>5655</v>
      </c>
    </row>
    <row r="9950" customHeight="1" spans="1:20">
      <c r="A9950" s="10">
        <v>45225</v>
      </c>
      <c r="B9950" s="9" t="s">
        <v>49622</v>
      </c>
      <c r="C9950" s="9" t="s">
        <v>9312</v>
      </c>
      <c r="D9950" s="14" t="s">
        <v>22</v>
      </c>
      <c r="E9950" s="9" t="s">
        <v>49623</v>
      </c>
      <c r="F9950" s="9" t="s">
        <v>49624</v>
      </c>
      <c r="G9950" s="14" t="s">
        <v>130</v>
      </c>
      <c r="H9950" s="14" t="s">
        <v>22</v>
      </c>
      <c r="I9950" s="14" t="s">
        <v>412</v>
      </c>
      <c r="J9950" s="14" t="s">
        <v>27</v>
      </c>
      <c r="K9950" s="14" t="s">
        <v>28</v>
      </c>
      <c r="L9950" s="14" t="s">
        <v>43</v>
      </c>
      <c r="M9950" s="9" t="s">
        <v>44</v>
      </c>
      <c r="N9950" s="9" t="s">
        <v>31</v>
      </c>
      <c r="O9950" s="14" t="s">
        <v>32</v>
      </c>
      <c r="P9950" s="14" t="s">
        <v>6656</v>
      </c>
      <c r="Q9950" s="14" t="s">
        <v>49625</v>
      </c>
      <c r="R9950" s="14" t="s">
        <v>46</v>
      </c>
      <c r="S9950" s="9" t="s">
        <v>49626</v>
      </c>
      <c r="T9950" s="9" t="s">
        <v>49627</v>
      </c>
    </row>
    <row r="9951" customHeight="1" spans="1:20">
      <c r="A9951" s="10">
        <v>45222</v>
      </c>
      <c r="B9951" s="9" t="s">
        <v>49628</v>
      </c>
      <c r="C9951" s="9" t="s">
        <v>6506</v>
      </c>
      <c r="D9951" s="14" t="s">
        <v>22</v>
      </c>
      <c r="E9951" s="9" t="s">
        <v>49629</v>
      </c>
      <c r="F9951" s="9" t="s">
        <v>49630</v>
      </c>
      <c r="G9951" s="14" t="s">
        <v>194</v>
      </c>
      <c r="H9951" s="14" t="s">
        <v>22</v>
      </c>
      <c r="I9951" s="14" t="s">
        <v>155</v>
      </c>
      <c r="J9951" s="14" t="s">
        <v>27</v>
      </c>
      <c r="K9951" s="14" t="s">
        <v>28</v>
      </c>
      <c r="L9951" s="14" t="s">
        <v>43</v>
      </c>
      <c r="M9951" s="9" t="s">
        <v>44</v>
      </c>
      <c r="N9951" s="9" t="s">
        <v>208</v>
      </c>
      <c r="O9951" s="14" t="s">
        <v>32</v>
      </c>
      <c r="P9951" s="14" t="s">
        <v>22</v>
      </c>
      <c r="Q9951" s="14" t="s">
        <v>49631</v>
      </c>
      <c r="R9951" s="14" t="s">
        <v>46</v>
      </c>
      <c r="S9951" s="9" t="s">
        <v>49632</v>
      </c>
      <c r="T9951" s="9" t="s">
        <v>49633</v>
      </c>
    </row>
    <row r="9952" customHeight="1" spans="1:20">
      <c r="A9952" s="10">
        <v>45223</v>
      </c>
      <c r="B9952" s="15" t="s">
        <v>49634</v>
      </c>
      <c r="C9952" s="15" t="s">
        <v>6506</v>
      </c>
      <c r="D9952" s="16" t="s">
        <v>22</v>
      </c>
      <c r="E9952" s="15" t="s">
        <v>49635</v>
      </c>
      <c r="F9952" s="15" t="s">
        <v>49636</v>
      </c>
      <c r="G9952" s="16" t="s">
        <v>194</v>
      </c>
      <c r="H9952" s="16" t="s">
        <v>22</v>
      </c>
      <c r="I9952" s="16" t="s">
        <v>207</v>
      </c>
      <c r="J9952" s="16" t="s">
        <v>27</v>
      </c>
      <c r="K9952" s="16" t="s">
        <v>28</v>
      </c>
      <c r="L9952" s="16" t="s">
        <v>43</v>
      </c>
      <c r="M9952" s="15" t="s">
        <v>30</v>
      </c>
      <c r="N9952" s="15" t="s">
        <v>208</v>
      </c>
      <c r="O9952" s="16" t="s">
        <v>32</v>
      </c>
      <c r="P9952" s="16" t="s">
        <v>22</v>
      </c>
      <c r="Q9952" s="16" t="s">
        <v>49637</v>
      </c>
      <c r="R9952" s="16" t="s">
        <v>46</v>
      </c>
      <c r="S9952" s="15" t="s">
        <v>49638</v>
      </c>
      <c r="T9952" s="15" t="s">
        <v>49639</v>
      </c>
    </row>
    <row r="9953" customHeight="1" spans="1:20">
      <c r="A9953" s="10">
        <v>45224</v>
      </c>
      <c r="B9953" s="9" t="s">
        <v>49640</v>
      </c>
      <c r="C9953" s="9" t="s">
        <v>6506</v>
      </c>
      <c r="D9953" s="14" t="s">
        <v>22</v>
      </c>
      <c r="E9953" s="9" t="s">
        <v>49641</v>
      </c>
      <c r="F9953" s="9" t="s">
        <v>49642</v>
      </c>
      <c r="G9953" s="14" t="s">
        <v>25</v>
      </c>
      <c r="H9953" s="14" t="s">
        <v>22</v>
      </c>
      <c r="I9953" s="14" t="s">
        <v>9666</v>
      </c>
      <c r="J9953" s="14" t="s">
        <v>27</v>
      </c>
      <c r="K9953" s="14" t="s">
        <v>28</v>
      </c>
      <c r="L9953" s="14" t="s">
        <v>43</v>
      </c>
      <c r="M9953" s="9" t="s">
        <v>30</v>
      </c>
      <c r="N9953" s="9" t="s">
        <v>208</v>
      </c>
      <c r="O9953" s="14" t="s">
        <v>32</v>
      </c>
      <c r="P9953" s="14" t="s">
        <v>22</v>
      </c>
      <c r="Q9953" s="14" t="s">
        <v>49643</v>
      </c>
      <c r="R9953" s="14" t="s">
        <v>46</v>
      </c>
      <c r="S9953" s="9" t="s">
        <v>49644</v>
      </c>
      <c r="T9953" s="9" t="s">
        <v>49645</v>
      </c>
    </row>
    <row r="9954" customHeight="1" spans="1:20">
      <c r="A9954" s="10">
        <v>45225</v>
      </c>
      <c r="B9954" s="9" t="s">
        <v>49646</v>
      </c>
      <c r="C9954" s="9" t="s">
        <v>5685</v>
      </c>
      <c r="D9954" s="14" t="s">
        <v>22</v>
      </c>
      <c r="E9954" s="9" t="s">
        <v>49647</v>
      </c>
      <c r="F9954" s="9" t="s">
        <v>49648</v>
      </c>
      <c r="G9954" s="14" t="s">
        <v>82</v>
      </c>
      <c r="H9954" s="14" t="s">
        <v>22</v>
      </c>
      <c r="I9954" s="14" t="s">
        <v>168</v>
      </c>
      <c r="J9954" s="14" t="s">
        <v>27</v>
      </c>
      <c r="K9954" s="14" t="s">
        <v>28</v>
      </c>
      <c r="L9954" s="14" t="s">
        <v>43</v>
      </c>
      <c r="M9954" s="9" t="s">
        <v>169</v>
      </c>
      <c r="N9954" s="9" t="s">
        <v>5633</v>
      </c>
      <c r="O9954" s="14" t="s">
        <v>32</v>
      </c>
      <c r="P9954" s="14" t="s">
        <v>22</v>
      </c>
      <c r="Q9954" s="14" t="s">
        <v>49649</v>
      </c>
      <c r="R9954" s="14" t="s">
        <v>168</v>
      </c>
      <c r="S9954" s="9" t="s">
        <v>49650</v>
      </c>
      <c r="T9954" s="9" t="s">
        <v>5717</v>
      </c>
    </row>
    <row r="9955" customHeight="1" spans="1:20">
      <c r="A9955" s="10">
        <v>45225</v>
      </c>
      <c r="B9955" s="9" t="s">
        <v>49651</v>
      </c>
      <c r="C9955" s="9" t="s">
        <v>6506</v>
      </c>
      <c r="D9955" s="14" t="s">
        <v>22</v>
      </c>
      <c r="E9955" s="9" t="s">
        <v>49652</v>
      </c>
      <c r="F9955" s="9" t="s">
        <v>49653</v>
      </c>
      <c r="G9955" s="14" t="s">
        <v>62</v>
      </c>
      <c r="H9955" s="14" t="s">
        <v>22</v>
      </c>
      <c r="I9955" s="14" t="s">
        <v>214</v>
      </c>
      <c r="J9955" s="14" t="s">
        <v>27</v>
      </c>
      <c r="K9955" s="14" t="s">
        <v>28</v>
      </c>
      <c r="L9955" s="14" t="s">
        <v>43</v>
      </c>
      <c r="M9955" s="9" t="s">
        <v>30</v>
      </c>
      <c r="N9955" s="9" t="s">
        <v>208</v>
      </c>
      <c r="O9955" s="14" t="s">
        <v>32</v>
      </c>
      <c r="P9955" s="14" t="s">
        <v>22</v>
      </c>
      <c r="Q9955" s="14" t="s">
        <v>49654</v>
      </c>
      <c r="R9955" s="14" t="s">
        <v>46</v>
      </c>
      <c r="S9955" s="9" t="s">
        <v>49655</v>
      </c>
      <c r="T9955" s="9" t="s">
        <v>49656</v>
      </c>
    </row>
    <row r="9956" customHeight="1" spans="1:20">
      <c r="A9956" s="10">
        <v>45224</v>
      </c>
      <c r="B9956" s="9" t="s">
        <v>49657</v>
      </c>
      <c r="C9956" s="9" t="s">
        <v>6660</v>
      </c>
      <c r="D9956" s="14" t="s">
        <v>22</v>
      </c>
      <c r="E9956" s="9" t="s">
        <v>49658</v>
      </c>
      <c r="F9956" s="9" t="s">
        <v>49659</v>
      </c>
      <c r="G9956" s="14" t="s">
        <v>82</v>
      </c>
      <c r="H9956" s="14" t="s">
        <v>22</v>
      </c>
      <c r="I9956" s="14" t="s">
        <v>412</v>
      </c>
      <c r="J9956" s="14" t="s">
        <v>27</v>
      </c>
      <c r="K9956" s="14" t="s">
        <v>28</v>
      </c>
      <c r="L9956" s="14" t="s">
        <v>43</v>
      </c>
      <c r="M9956" s="9" t="s">
        <v>44</v>
      </c>
      <c r="N9956" s="9" t="s">
        <v>31</v>
      </c>
      <c r="O9956" s="14" t="s">
        <v>32</v>
      </c>
      <c r="P9956" s="14" t="s">
        <v>22</v>
      </c>
      <c r="Q9956" s="14" t="s">
        <v>49660</v>
      </c>
      <c r="R9956" s="14" t="s">
        <v>46</v>
      </c>
      <c r="S9956" s="9" t="s">
        <v>49661</v>
      </c>
      <c r="T9956" s="9" t="s">
        <v>49662</v>
      </c>
    </row>
    <row r="9957" customHeight="1" spans="1:20">
      <c r="A9957" s="10">
        <v>45225</v>
      </c>
      <c r="B9957" s="9" t="s">
        <v>49663</v>
      </c>
      <c r="C9957" s="9" t="s">
        <v>5644</v>
      </c>
      <c r="D9957" s="14" t="s">
        <v>22</v>
      </c>
      <c r="E9957" s="9" t="s">
        <v>49664</v>
      </c>
      <c r="F9957" s="9" t="s">
        <v>49665</v>
      </c>
      <c r="G9957" s="14" t="s">
        <v>82</v>
      </c>
      <c r="H9957" s="14" t="s">
        <v>22</v>
      </c>
      <c r="I9957" s="14" t="s">
        <v>168</v>
      </c>
      <c r="J9957" s="14" t="s">
        <v>27</v>
      </c>
      <c r="K9957" s="14" t="s">
        <v>28</v>
      </c>
      <c r="L9957" s="14" t="s">
        <v>43</v>
      </c>
      <c r="M9957" s="9" t="s">
        <v>169</v>
      </c>
      <c r="N9957" s="9" t="s">
        <v>5633</v>
      </c>
      <c r="O9957" s="14" t="s">
        <v>32</v>
      </c>
      <c r="P9957" s="14" t="s">
        <v>22</v>
      </c>
      <c r="Q9957" s="14" t="s">
        <v>49666</v>
      </c>
      <c r="R9957" s="14" t="s">
        <v>168</v>
      </c>
      <c r="S9957" s="9" t="s">
        <v>49667</v>
      </c>
      <c r="T9957" s="9" t="s">
        <v>5655</v>
      </c>
    </row>
    <row r="9958" customHeight="1" spans="1:20">
      <c r="A9958" s="10">
        <v>45222</v>
      </c>
      <c r="B9958" s="9" t="s">
        <v>49668</v>
      </c>
      <c r="C9958" s="9" t="s">
        <v>6653</v>
      </c>
      <c r="D9958" s="14" t="s">
        <v>22</v>
      </c>
      <c r="E9958" s="9" t="s">
        <v>49669</v>
      </c>
      <c r="F9958" s="9" t="s">
        <v>49670</v>
      </c>
      <c r="G9958" s="14" t="s">
        <v>25</v>
      </c>
      <c r="H9958" s="14" t="s">
        <v>22</v>
      </c>
      <c r="I9958" s="14" t="s">
        <v>26</v>
      </c>
      <c r="J9958" s="14" t="s">
        <v>27</v>
      </c>
      <c r="K9958" s="14" t="s">
        <v>76</v>
      </c>
      <c r="L9958" s="14" t="s">
        <v>29</v>
      </c>
      <c r="M9958" s="9" t="s">
        <v>30</v>
      </c>
      <c r="N9958" s="9" t="s">
        <v>31</v>
      </c>
      <c r="O9958" s="14" t="s">
        <v>32</v>
      </c>
      <c r="P9958" s="14" t="s">
        <v>6656</v>
      </c>
      <c r="Q9958" s="14" t="s">
        <v>49671</v>
      </c>
      <c r="R9958" s="14" t="s">
        <v>34</v>
      </c>
      <c r="S9958" s="9" t="s">
        <v>49672</v>
      </c>
      <c r="T9958" s="9" t="s">
        <v>49673</v>
      </c>
    </row>
    <row r="9959" customHeight="1" spans="1:20">
      <c r="A9959" s="10">
        <v>45225</v>
      </c>
      <c r="B9959" s="9" t="s">
        <v>49674</v>
      </c>
      <c r="C9959" s="9" t="s">
        <v>5629</v>
      </c>
      <c r="D9959" s="14" t="s">
        <v>22</v>
      </c>
      <c r="E9959" s="9" t="s">
        <v>49675</v>
      </c>
      <c r="F9959" s="9" t="s">
        <v>49676</v>
      </c>
      <c r="G9959" s="14" t="s">
        <v>82</v>
      </c>
      <c r="H9959" s="14" t="s">
        <v>22</v>
      </c>
      <c r="I9959" s="14" t="s">
        <v>5632</v>
      </c>
      <c r="J9959" s="14" t="s">
        <v>27</v>
      </c>
      <c r="K9959" s="14" t="s">
        <v>28</v>
      </c>
      <c r="L9959" s="14" t="s">
        <v>43</v>
      </c>
      <c r="M9959" s="9" t="s">
        <v>169</v>
      </c>
      <c r="N9959" s="9" t="s">
        <v>5633</v>
      </c>
      <c r="O9959" s="14" t="s">
        <v>32</v>
      </c>
      <c r="P9959" s="14" t="s">
        <v>22</v>
      </c>
      <c r="Q9959" s="14" t="s">
        <v>49677</v>
      </c>
      <c r="R9959" s="14" t="s">
        <v>168</v>
      </c>
      <c r="S9959" s="9" t="s">
        <v>49678</v>
      </c>
      <c r="T9959" s="9" t="s">
        <v>5655</v>
      </c>
    </row>
    <row r="9960" customHeight="1" spans="1:20">
      <c r="A9960" s="10">
        <v>45222</v>
      </c>
      <c r="B9960" s="9" t="s">
        <v>49679</v>
      </c>
      <c r="C9960" s="9" t="s">
        <v>783</v>
      </c>
      <c r="D9960" s="14" t="s">
        <v>22</v>
      </c>
      <c r="E9960" s="9" t="s">
        <v>49680</v>
      </c>
      <c r="F9960" s="9" t="s">
        <v>44774</v>
      </c>
      <c r="G9960" s="14" t="s">
        <v>82</v>
      </c>
      <c r="H9960" s="14" t="s">
        <v>22</v>
      </c>
      <c r="I9960" s="14" t="s">
        <v>469</v>
      </c>
      <c r="J9960" s="14" t="s">
        <v>27</v>
      </c>
      <c r="K9960" s="14" t="s">
        <v>28</v>
      </c>
      <c r="L9960" s="14" t="s">
        <v>43</v>
      </c>
      <c r="M9960" s="9" t="s">
        <v>169</v>
      </c>
      <c r="N9960" s="9" t="s">
        <v>743</v>
      </c>
      <c r="O9960" s="14" t="s">
        <v>32</v>
      </c>
      <c r="P9960" s="14" t="s">
        <v>22</v>
      </c>
      <c r="Q9960" s="14" t="s">
        <v>49681</v>
      </c>
      <c r="R9960" s="14" t="s">
        <v>46</v>
      </c>
      <c r="S9960" s="9" t="s">
        <v>49682</v>
      </c>
      <c r="T9960" s="9" t="s">
        <v>49683</v>
      </c>
    </row>
    <row r="9961" customHeight="1" spans="1:20">
      <c r="A9961" s="10">
        <v>45223</v>
      </c>
      <c r="B9961" s="15" t="s">
        <v>49684</v>
      </c>
      <c r="C9961" s="15" t="s">
        <v>783</v>
      </c>
      <c r="D9961" s="16" t="s">
        <v>22</v>
      </c>
      <c r="E9961" s="15" t="s">
        <v>49685</v>
      </c>
      <c r="F9961" s="15" t="s">
        <v>49686</v>
      </c>
      <c r="G9961" s="16" t="s">
        <v>82</v>
      </c>
      <c r="H9961" s="16" t="s">
        <v>22</v>
      </c>
      <c r="I9961" s="16" t="s">
        <v>168</v>
      </c>
      <c r="J9961" s="16" t="s">
        <v>27</v>
      </c>
      <c r="K9961" s="16" t="s">
        <v>195</v>
      </c>
      <c r="L9961" s="16" t="s">
        <v>22</v>
      </c>
      <c r="M9961" s="15" t="s">
        <v>169</v>
      </c>
      <c r="N9961" s="15" t="s">
        <v>743</v>
      </c>
      <c r="O9961" s="16" t="s">
        <v>32</v>
      </c>
      <c r="P9961" s="16" t="s">
        <v>22</v>
      </c>
      <c r="Q9961" s="16" t="s">
        <v>49687</v>
      </c>
      <c r="R9961" s="16" t="s">
        <v>46</v>
      </c>
      <c r="S9961" s="15" t="s">
        <v>49688</v>
      </c>
      <c r="T9961" s="15" t="s">
        <v>49689</v>
      </c>
    </row>
    <row r="9962" customHeight="1" spans="1:20">
      <c r="A9962" s="10">
        <v>45225</v>
      </c>
      <c r="B9962" s="9" t="s">
        <v>49690</v>
      </c>
      <c r="C9962" s="9" t="s">
        <v>5822</v>
      </c>
      <c r="D9962" s="14" t="s">
        <v>22</v>
      </c>
      <c r="E9962" s="9" t="s">
        <v>49691</v>
      </c>
      <c r="F9962" s="9" t="s">
        <v>49692</v>
      </c>
      <c r="G9962" s="14" t="s">
        <v>82</v>
      </c>
      <c r="H9962" s="14" t="s">
        <v>22</v>
      </c>
      <c r="I9962" s="14" t="s">
        <v>5984</v>
      </c>
      <c r="J9962" s="14" t="s">
        <v>27</v>
      </c>
      <c r="K9962" s="14" t="s">
        <v>28</v>
      </c>
      <c r="L9962" s="14" t="s">
        <v>43</v>
      </c>
      <c r="M9962" s="9" t="s">
        <v>169</v>
      </c>
      <c r="N9962" s="9" t="s">
        <v>5633</v>
      </c>
      <c r="O9962" s="14" t="s">
        <v>32</v>
      </c>
      <c r="P9962" s="14" t="s">
        <v>22</v>
      </c>
      <c r="Q9962" s="14" t="s">
        <v>49693</v>
      </c>
      <c r="R9962" s="14" t="s">
        <v>168</v>
      </c>
      <c r="S9962" s="9" t="s">
        <v>49694</v>
      </c>
      <c r="T9962" s="9" t="s">
        <v>8758</v>
      </c>
    </row>
    <row r="9963" customHeight="1" spans="1:20">
      <c r="A9963" s="10">
        <v>45224</v>
      </c>
      <c r="B9963" s="9" t="s">
        <v>49695</v>
      </c>
      <c r="C9963" s="9" t="s">
        <v>6506</v>
      </c>
      <c r="D9963" s="14" t="s">
        <v>22</v>
      </c>
      <c r="E9963" s="9" t="s">
        <v>49696</v>
      </c>
      <c r="F9963" s="9" t="s">
        <v>49697</v>
      </c>
      <c r="G9963" s="14" t="s">
        <v>69</v>
      </c>
      <c r="H9963" s="14" t="s">
        <v>22</v>
      </c>
      <c r="I9963" s="14" t="s">
        <v>63</v>
      </c>
      <c r="J9963" s="14" t="s">
        <v>27</v>
      </c>
      <c r="K9963" s="14" t="s">
        <v>28</v>
      </c>
      <c r="L9963" s="14" t="s">
        <v>43</v>
      </c>
      <c r="M9963" s="9" t="s">
        <v>30</v>
      </c>
      <c r="N9963" s="9" t="s">
        <v>208</v>
      </c>
      <c r="O9963" s="14" t="s">
        <v>32</v>
      </c>
      <c r="P9963" s="14" t="s">
        <v>22</v>
      </c>
      <c r="Q9963" s="14" t="s">
        <v>49698</v>
      </c>
      <c r="R9963" s="14" t="s">
        <v>46</v>
      </c>
      <c r="S9963" s="9" t="s">
        <v>49699</v>
      </c>
      <c r="T9963" s="9" t="s">
        <v>49700</v>
      </c>
    </row>
    <row r="9964" customHeight="1" spans="1:20">
      <c r="A9964" s="10">
        <v>45222</v>
      </c>
      <c r="B9964" s="9" t="s">
        <v>49701</v>
      </c>
      <c r="C9964" s="9" t="s">
        <v>7199</v>
      </c>
      <c r="D9964" s="14" t="s">
        <v>22</v>
      </c>
      <c r="E9964" s="9" t="s">
        <v>49702</v>
      </c>
      <c r="F9964" s="9" t="s">
        <v>1065</v>
      </c>
      <c r="G9964" s="14" t="s">
        <v>130</v>
      </c>
      <c r="H9964" s="14" t="s">
        <v>110</v>
      </c>
      <c r="I9964" s="14" t="s">
        <v>162</v>
      </c>
      <c r="J9964" s="14" t="s">
        <v>27</v>
      </c>
      <c r="K9964" s="14" t="s">
        <v>28</v>
      </c>
      <c r="L9964" s="14" t="s">
        <v>43</v>
      </c>
      <c r="M9964" s="9" t="s">
        <v>30</v>
      </c>
      <c r="N9964" s="9" t="s">
        <v>31</v>
      </c>
      <c r="O9964" s="14" t="s">
        <v>32</v>
      </c>
      <c r="P9964" s="14" t="s">
        <v>22</v>
      </c>
      <c r="Q9964" s="14" t="s">
        <v>49703</v>
      </c>
      <c r="R9964" s="14" t="s">
        <v>46</v>
      </c>
      <c r="S9964" s="9" t="s">
        <v>49704</v>
      </c>
      <c r="T9964" s="9" t="s">
        <v>49705</v>
      </c>
    </row>
    <row r="9965" customHeight="1" spans="1:20">
      <c r="A9965" s="10">
        <v>45225</v>
      </c>
      <c r="B9965" s="9" t="s">
        <v>49706</v>
      </c>
      <c r="C9965" s="9" t="s">
        <v>783</v>
      </c>
      <c r="D9965" s="14" t="s">
        <v>22</v>
      </c>
      <c r="E9965" s="9" t="s">
        <v>49707</v>
      </c>
      <c r="F9965" s="9" t="s">
        <v>49708</v>
      </c>
      <c r="G9965" s="14" t="s">
        <v>82</v>
      </c>
      <c r="H9965" s="14" t="s">
        <v>22</v>
      </c>
      <c r="I9965" s="14" t="s">
        <v>168</v>
      </c>
      <c r="J9965" s="14" t="s">
        <v>27</v>
      </c>
      <c r="K9965" s="14" t="s">
        <v>28</v>
      </c>
      <c r="L9965" s="14" t="s">
        <v>43</v>
      </c>
      <c r="M9965" s="9" t="s">
        <v>169</v>
      </c>
      <c r="N9965" s="9" t="s">
        <v>743</v>
      </c>
      <c r="O9965" s="14" t="s">
        <v>32</v>
      </c>
      <c r="P9965" s="14" t="s">
        <v>22</v>
      </c>
      <c r="Q9965" s="14" t="s">
        <v>49709</v>
      </c>
      <c r="R9965" s="14" t="s">
        <v>46</v>
      </c>
      <c r="S9965" s="9" t="s">
        <v>49710</v>
      </c>
      <c r="T9965" s="9" t="s">
        <v>49711</v>
      </c>
    </row>
    <row r="9966" customHeight="1" spans="1:20">
      <c r="A9966" s="10">
        <v>45224</v>
      </c>
      <c r="B9966" s="9" t="s">
        <v>49712</v>
      </c>
      <c r="C9966" s="9" t="s">
        <v>6506</v>
      </c>
      <c r="D9966" s="14" t="s">
        <v>22</v>
      </c>
      <c r="E9966" s="9" t="s">
        <v>49713</v>
      </c>
      <c r="F9966" s="9" t="s">
        <v>49714</v>
      </c>
      <c r="G9966" s="14" t="s">
        <v>41</v>
      </c>
      <c r="H9966" s="14" t="s">
        <v>22</v>
      </c>
      <c r="I9966" s="14" t="s">
        <v>490</v>
      </c>
      <c r="J9966" s="14" t="s">
        <v>27</v>
      </c>
      <c r="K9966" s="14" t="s">
        <v>28</v>
      </c>
      <c r="L9966" s="14" t="s">
        <v>43</v>
      </c>
      <c r="M9966" s="9" t="s">
        <v>44</v>
      </c>
      <c r="N9966" s="9" t="s">
        <v>208</v>
      </c>
      <c r="O9966" s="14" t="s">
        <v>32</v>
      </c>
      <c r="P9966" s="14" t="s">
        <v>22</v>
      </c>
      <c r="Q9966" s="14" t="s">
        <v>49715</v>
      </c>
      <c r="R9966" s="14" t="s">
        <v>46</v>
      </c>
      <c r="S9966" s="9" t="s">
        <v>49716</v>
      </c>
      <c r="T9966" s="9" t="s">
        <v>49717</v>
      </c>
    </row>
    <row r="9967" customHeight="1" spans="1:20">
      <c r="A9967" s="10">
        <v>45224</v>
      </c>
      <c r="B9967" s="9" t="s">
        <v>49718</v>
      </c>
      <c r="C9967" s="9" t="s">
        <v>7176</v>
      </c>
      <c r="D9967" s="14" t="s">
        <v>22</v>
      </c>
      <c r="E9967" s="9" t="s">
        <v>49719</v>
      </c>
      <c r="F9967" s="9" t="s">
        <v>49720</v>
      </c>
      <c r="G9967" s="14" t="s">
        <v>25</v>
      </c>
      <c r="H9967" s="14" t="s">
        <v>22</v>
      </c>
      <c r="I9967" s="14" t="s">
        <v>155</v>
      </c>
      <c r="J9967" s="14" t="s">
        <v>27</v>
      </c>
      <c r="K9967" s="14" t="s">
        <v>28</v>
      </c>
      <c r="L9967" s="14" t="s">
        <v>43</v>
      </c>
      <c r="M9967" s="9" t="s">
        <v>30</v>
      </c>
      <c r="N9967" s="9" t="s">
        <v>31</v>
      </c>
      <c r="O9967" s="14" t="s">
        <v>32</v>
      </c>
      <c r="P9967" s="14" t="s">
        <v>22</v>
      </c>
      <c r="Q9967" s="14" t="s">
        <v>49721</v>
      </c>
      <c r="R9967" s="14" t="s">
        <v>46</v>
      </c>
      <c r="S9967" s="9" t="s">
        <v>49722</v>
      </c>
      <c r="T9967" s="9" t="s">
        <v>49723</v>
      </c>
    </row>
    <row r="9968" customHeight="1" spans="1:20">
      <c r="A9968" s="10">
        <v>45223</v>
      </c>
      <c r="B9968" s="15" t="s">
        <v>49724</v>
      </c>
      <c r="C9968" s="15" t="s">
        <v>8020</v>
      </c>
      <c r="D9968" s="16" t="s">
        <v>22</v>
      </c>
      <c r="E9968" s="15" t="s">
        <v>49725</v>
      </c>
      <c r="F9968" s="15" t="s">
        <v>49726</v>
      </c>
      <c r="G9968" s="16" t="s">
        <v>53</v>
      </c>
      <c r="H9968" s="16" t="s">
        <v>22</v>
      </c>
      <c r="I9968" s="16" t="s">
        <v>576</v>
      </c>
      <c r="J9968" s="16" t="s">
        <v>27</v>
      </c>
      <c r="K9968" s="16" t="s">
        <v>28</v>
      </c>
      <c r="L9968" s="16" t="s">
        <v>43</v>
      </c>
      <c r="M9968" s="15" t="s">
        <v>30</v>
      </c>
      <c r="N9968" s="15" t="s">
        <v>31</v>
      </c>
      <c r="O9968" s="16" t="s">
        <v>32</v>
      </c>
      <c r="P9968" s="16" t="s">
        <v>22</v>
      </c>
      <c r="Q9968" s="16" t="s">
        <v>49727</v>
      </c>
      <c r="R9968" s="16" t="s">
        <v>46</v>
      </c>
      <c r="S9968" s="15" t="s">
        <v>49728</v>
      </c>
      <c r="T9968" s="15" t="s">
        <v>49729</v>
      </c>
    </row>
    <row r="9969" customHeight="1" spans="1:20">
      <c r="A9969" s="10">
        <v>45223</v>
      </c>
      <c r="B9969" s="15" t="s">
        <v>49730</v>
      </c>
      <c r="C9969" s="15" t="s">
        <v>6506</v>
      </c>
      <c r="D9969" s="16" t="s">
        <v>22</v>
      </c>
      <c r="E9969" s="15" t="s">
        <v>49731</v>
      </c>
      <c r="F9969" s="15" t="s">
        <v>49732</v>
      </c>
      <c r="G9969" s="16" t="s">
        <v>194</v>
      </c>
      <c r="H9969" s="16" t="s">
        <v>22</v>
      </c>
      <c r="I9969" s="16" t="s">
        <v>259</v>
      </c>
      <c r="J9969" s="16" t="s">
        <v>27</v>
      </c>
      <c r="K9969" s="16" t="s">
        <v>28</v>
      </c>
      <c r="L9969" s="16" t="s">
        <v>43</v>
      </c>
      <c r="M9969" s="15" t="s">
        <v>44</v>
      </c>
      <c r="N9969" s="15" t="s">
        <v>208</v>
      </c>
      <c r="O9969" s="16" t="s">
        <v>32</v>
      </c>
      <c r="P9969" s="16" t="s">
        <v>22</v>
      </c>
      <c r="Q9969" s="16" t="s">
        <v>49733</v>
      </c>
      <c r="R9969" s="16" t="s">
        <v>46</v>
      </c>
      <c r="S9969" s="15" t="s">
        <v>49734</v>
      </c>
      <c r="T9969" s="15" t="s">
        <v>49735</v>
      </c>
    </row>
    <row r="9970" customHeight="1" spans="1:20">
      <c r="A9970" s="10">
        <v>45225</v>
      </c>
      <c r="B9970" s="9" t="s">
        <v>49736</v>
      </c>
      <c r="C9970" s="9" t="s">
        <v>5879</v>
      </c>
      <c r="D9970" s="14" t="s">
        <v>22</v>
      </c>
      <c r="E9970" s="9" t="s">
        <v>49737</v>
      </c>
      <c r="F9970" s="9" t="s">
        <v>49738</v>
      </c>
      <c r="G9970" s="14" t="s">
        <v>82</v>
      </c>
      <c r="H9970" s="14" t="s">
        <v>96</v>
      </c>
      <c r="I9970" s="14" t="s">
        <v>5984</v>
      </c>
      <c r="J9970" s="14" t="s">
        <v>27</v>
      </c>
      <c r="K9970" s="14" t="s">
        <v>28</v>
      </c>
      <c r="L9970" s="14" t="s">
        <v>43</v>
      </c>
      <c r="M9970" s="9" t="s">
        <v>169</v>
      </c>
      <c r="N9970" s="9" t="s">
        <v>5633</v>
      </c>
      <c r="O9970" s="14" t="s">
        <v>32</v>
      </c>
      <c r="P9970" s="14" t="s">
        <v>22</v>
      </c>
      <c r="Q9970" s="14" t="s">
        <v>49739</v>
      </c>
      <c r="R9970" s="14" t="s">
        <v>168</v>
      </c>
      <c r="S9970" s="9" t="s">
        <v>49740</v>
      </c>
      <c r="T9970" s="9" t="s">
        <v>7779</v>
      </c>
    </row>
    <row r="9971" customHeight="1" spans="1:20">
      <c r="A9971" s="10">
        <v>45225</v>
      </c>
      <c r="B9971" s="9" t="s">
        <v>49741</v>
      </c>
      <c r="C9971" s="9" t="s">
        <v>6506</v>
      </c>
      <c r="D9971" s="14" t="s">
        <v>22</v>
      </c>
      <c r="E9971" s="9" t="s">
        <v>4161</v>
      </c>
      <c r="F9971" s="9" t="s">
        <v>4156</v>
      </c>
      <c r="G9971" s="14" t="s">
        <v>82</v>
      </c>
      <c r="H9971" s="14" t="s">
        <v>22</v>
      </c>
      <c r="I9971" s="14" t="s">
        <v>253</v>
      </c>
      <c r="J9971" s="14" t="s">
        <v>27</v>
      </c>
      <c r="K9971" s="14" t="s">
        <v>28</v>
      </c>
      <c r="L9971" s="14" t="s">
        <v>43</v>
      </c>
      <c r="M9971" s="9" t="s">
        <v>44</v>
      </c>
      <c r="N9971" s="9" t="s">
        <v>208</v>
      </c>
      <c r="O9971" s="14" t="s">
        <v>32</v>
      </c>
      <c r="P9971" s="14" t="s">
        <v>22</v>
      </c>
      <c r="Q9971" s="14" t="s">
        <v>49742</v>
      </c>
      <c r="R9971" s="14" t="s">
        <v>46</v>
      </c>
      <c r="S9971" s="9" t="s">
        <v>49743</v>
      </c>
      <c r="T9971" s="9" t="s">
        <v>49744</v>
      </c>
    </row>
    <row r="9972" customHeight="1" spans="1:20">
      <c r="A9972" s="10">
        <v>45225</v>
      </c>
      <c r="B9972" s="9" t="s">
        <v>49745</v>
      </c>
      <c r="C9972" s="9" t="s">
        <v>6506</v>
      </c>
      <c r="D9972" s="14" t="s">
        <v>22</v>
      </c>
      <c r="E9972" s="9" t="s">
        <v>49746</v>
      </c>
      <c r="F9972" s="9" t="s">
        <v>49747</v>
      </c>
      <c r="G9972" s="14" t="s">
        <v>62</v>
      </c>
      <c r="H9972" s="14" t="s">
        <v>22</v>
      </c>
      <c r="I9972" s="14" t="s">
        <v>2203</v>
      </c>
      <c r="J9972" s="14" t="s">
        <v>27</v>
      </c>
      <c r="K9972" s="14" t="s">
        <v>28</v>
      </c>
      <c r="L9972" s="14" t="s">
        <v>43</v>
      </c>
      <c r="M9972" s="9" t="s">
        <v>44</v>
      </c>
      <c r="N9972" s="9" t="s">
        <v>208</v>
      </c>
      <c r="O9972" s="14" t="s">
        <v>32</v>
      </c>
      <c r="P9972" s="14" t="s">
        <v>22</v>
      </c>
      <c r="Q9972" s="14" t="s">
        <v>49748</v>
      </c>
      <c r="R9972" s="14" t="s">
        <v>46</v>
      </c>
      <c r="S9972" s="9" t="s">
        <v>49749</v>
      </c>
      <c r="T9972" s="9" t="s">
        <v>49750</v>
      </c>
    </row>
    <row r="9973" customHeight="1" spans="1:20">
      <c r="A9973" s="10">
        <v>45222</v>
      </c>
      <c r="B9973" s="9" t="s">
        <v>49751</v>
      </c>
      <c r="C9973" s="9" t="s">
        <v>7249</v>
      </c>
      <c r="D9973" s="14" t="s">
        <v>22</v>
      </c>
      <c r="E9973" s="9" t="s">
        <v>49752</v>
      </c>
      <c r="F9973" s="9" t="s">
        <v>22</v>
      </c>
      <c r="G9973" s="14" t="s">
        <v>22</v>
      </c>
      <c r="H9973" s="14" t="s">
        <v>22</v>
      </c>
      <c r="I9973" s="14" t="s">
        <v>732</v>
      </c>
      <c r="J9973" s="14" t="s">
        <v>27</v>
      </c>
      <c r="K9973" s="14" t="s">
        <v>28</v>
      </c>
      <c r="L9973" s="14" t="s">
        <v>43</v>
      </c>
      <c r="M9973" s="9" t="s">
        <v>30</v>
      </c>
      <c r="N9973" s="9" t="s">
        <v>31</v>
      </c>
      <c r="O9973" s="14" t="s">
        <v>32</v>
      </c>
      <c r="P9973" s="14" t="s">
        <v>22</v>
      </c>
      <c r="Q9973" s="14" t="s">
        <v>49753</v>
      </c>
      <c r="R9973" s="14" t="s">
        <v>46</v>
      </c>
      <c r="S9973" s="9" t="s">
        <v>49754</v>
      </c>
      <c r="T9973" s="9" t="s">
        <v>49755</v>
      </c>
    </row>
    <row r="9974" customHeight="1" spans="1:20">
      <c r="A9974" s="10">
        <v>45222</v>
      </c>
      <c r="B9974" s="9" t="s">
        <v>49756</v>
      </c>
      <c r="C9974" s="9" t="s">
        <v>2911</v>
      </c>
      <c r="D9974" s="14" t="s">
        <v>22</v>
      </c>
      <c r="E9974" s="9" t="s">
        <v>49757</v>
      </c>
      <c r="F9974" s="9" t="s">
        <v>49758</v>
      </c>
      <c r="G9974" s="14" t="s">
        <v>130</v>
      </c>
      <c r="H9974" s="14" t="s">
        <v>22</v>
      </c>
      <c r="I9974" s="14" t="s">
        <v>448</v>
      </c>
      <c r="J9974" s="14" t="s">
        <v>27</v>
      </c>
      <c r="K9974" s="14" t="s">
        <v>28</v>
      </c>
      <c r="L9974" s="14" t="s">
        <v>43</v>
      </c>
      <c r="M9974" s="9" t="s">
        <v>44</v>
      </c>
      <c r="N9974" s="9" t="s">
        <v>31</v>
      </c>
      <c r="O9974" s="14" t="s">
        <v>32</v>
      </c>
      <c r="P9974" s="14" t="s">
        <v>22</v>
      </c>
      <c r="Q9974" s="14" t="s">
        <v>49759</v>
      </c>
      <c r="R9974" s="14" t="s">
        <v>46</v>
      </c>
      <c r="S9974" s="9" t="s">
        <v>49760</v>
      </c>
      <c r="T9974" s="9" t="s">
        <v>49761</v>
      </c>
    </row>
    <row r="9975" customHeight="1" spans="1:20">
      <c r="A9975" s="10">
        <v>45222</v>
      </c>
      <c r="B9975" s="9" t="s">
        <v>49762</v>
      </c>
      <c r="C9975" s="9" t="s">
        <v>9317</v>
      </c>
      <c r="D9975" s="14" t="s">
        <v>22</v>
      </c>
      <c r="E9975" s="9" t="s">
        <v>35924</v>
      </c>
      <c r="F9975" s="9" t="s">
        <v>35925</v>
      </c>
      <c r="G9975" s="14" t="s">
        <v>82</v>
      </c>
      <c r="H9975" s="14" t="s">
        <v>22</v>
      </c>
      <c r="I9975" s="14" t="s">
        <v>3098</v>
      </c>
      <c r="J9975" s="14" t="s">
        <v>27</v>
      </c>
      <c r="K9975" s="14" t="s">
        <v>28</v>
      </c>
      <c r="L9975" s="14" t="s">
        <v>43</v>
      </c>
      <c r="M9975" s="9" t="s">
        <v>30</v>
      </c>
      <c r="N9975" s="9" t="s">
        <v>31</v>
      </c>
      <c r="O9975" s="14" t="s">
        <v>32</v>
      </c>
      <c r="P9975" s="14" t="s">
        <v>22</v>
      </c>
      <c r="Q9975" s="14" t="s">
        <v>49763</v>
      </c>
      <c r="R9975" s="14" t="s">
        <v>46</v>
      </c>
      <c r="S9975" s="9" t="s">
        <v>49764</v>
      </c>
      <c r="T9975" s="9" t="s">
        <v>49765</v>
      </c>
    </row>
    <row r="9976" customHeight="1" spans="1:20">
      <c r="A9976" s="10">
        <v>45222</v>
      </c>
      <c r="B9976" s="9" t="s">
        <v>49766</v>
      </c>
      <c r="C9976" s="9" t="s">
        <v>6506</v>
      </c>
      <c r="D9976" s="14" t="s">
        <v>22</v>
      </c>
      <c r="E9976" s="9" t="s">
        <v>49767</v>
      </c>
      <c r="F9976" s="9" t="s">
        <v>49768</v>
      </c>
      <c r="G9976" s="14" t="s">
        <v>62</v>
      </c>
      <c r="H9976" s="14" t="s">
        <v>22</v>
      </c>
      <c r="I9976" s="14" t="s">
        <v>162</v>
      </c>
      <c r="J9976" s="14" t="s">
        <v>27</v>
      </c>
      <c r="K9976" s="14" t="s">
        <v>28</v>
      </c>
      <c r="L9976" s="14" t="s">
        <v>43</v>
      </c>
      <c r="M9976" s="9" t="s">
        <v>44</v>
      </c>
      <c r="N9976" s="9" t="s">
        <v>208</v>
      </c>
      <c r="O9976" s="14" t="s">
        <v>32</v>
      </c>
      <c r="P9976" s="14" t="s">
        <v>22</v>
      </c>
      <c r="Q9976" s="14" t="s">
        <v>49769</v>
      </c>
      <c r="R9976" s="14" t="s">
        <v>46</v>
      </c>
      <c r="S9976" s="9" t="s">
        <v>49770</v>
      </c>
      <c r="T9976" s="9" t="s">
        <v>49771</v>
      </c>
    </row>
    <row r="9977" customHeight="1" spans="1:20">
      <c r="A9977" s="10">
        <v>45222</v>
      </c>
      <c r="B9977" s="9" t="s">
        <v>49772</v>
      </c>
      <c r="C9977" s="9" t="s">
        <v>6506</v>
      </c>
      <c r="D9977" s="14" t="s">
        <v>22</v>
      </c>
      <c r="E9977" s="9" t="s">
        <v>49773</v>
      </c>
      <c r="F9977" s="9" t="s">
        <v>49774</v>
      </c>
      <c r="G9977" s="14" t="s">
        <v>25</v>
      </c>
      <c r="H9977" s="14" t="s">
        <v>22</v>
      </c>
      <c r="I9977" s="14" t="s">
        <v>259</v>
      </c>
      <c r="J9977" s="14" t="s">
        <v>27</v>
      </c>
      <c r="K9977" s="14" t="s">
        <v>28</v>
      </c>
      <c r="L9977" s="14" t="s">
        <v>43</v>
      </c>
      <c r="M9977" s="9" t="s">
        <v>44</v>
      </c>
      <c r="N9977" s="9" t="s">
        <v>208</v>
      </c>
      <c r="O9977" s="14" t="s">
        <v>32</v>
      </c>
      <c r="P9977" s="14" t="s">
        <v>22</v>
      </c>
      <c r="Q9977" s="14" t="s">
        <v>49775</v>
      </c>
      <c r="R9977" s="14" t="s">
        <v>46</v>
      </c>
      <c r="S9977" s="9" t="s">
        <v>49776</v>
      </c>
      <c r="T9977" s="9" t="s">
        <v>49777</v>
      </c>
    </row>
    <row r="9978" customHeight="1" spans="1:20">
      <c r="A9978" s="10">
        <v>45225</v>
      </c>
      <c r="B9978" s="9" t="s">
        <v>49778</v>
      </c>
      <c r="C9978" s="9" t="s">
        <v>5663</v>
      </c>
      <c r="D9978" s="14" t="s">
        <v>22</v>
      </c>
      <c r="E9978" s="9" t="s">
        <v>49779</v>
      </c>
      <c r="F9978" s="9" t="s">
        <v>49780</v>
      </c>
      <c r="G9978" s="14" t="s">
        <v>82</v>
      </c>
      <c r="H9978" s="14" t="s">
        <v>22</v>
      </c>
      <c r="I9978" s="14" t="s">
        <v>168</v>
      </c>
      <c r="J9978" s="14" t="s">
        <v>27</v>
      </c>
      <c r="K9978" s="14" t="s">
        <v>28</v>
      </c>
      <c r="L9978" s="14" t="s">
        <v>43</v>
      </c>
      <c r="M9978" s="9" t="s">
        <v>169</v>
      </c>
      <c r="N9978" s="9" t="s">
        <v>5633</v>
      </c>
      <c r="O9978" s="14" t="s">
        <v>32</v>
      </c>
      <c r="P9978" s="14" t="s">
        <v>22</v>
      </c>
      <c r="Q9978" s="14" t="s">
        <v>49781</v>
      </c>
      <c r="R9978" s="14" t="s">
        <v>168</v>
      </c>
      <c r="S9978" s="9" t="s">
        <v>49782</v>
      </c>
      <c r="T9978" s="9" t="s">
        <v>5740</v>
      </c>
    </row>
    <row r="9979" customHeight="1" spans="1:20">
      <c r="A9979" s="10">
        <v>45224</v>
      </c>
      <c r="B9979" s="9" t="s">
        <v>49783</v>
      </c>
      <c r="C9979" s="9" t="s">
        <v>6506</v>
      </c>
      <c r="D9979" s="14" t="s">
        <v>22</v>
      </c>
      <c r="E9979" s="9" t="s">
        <v>35470</v>
      </c>
      <c r="F9979" s="9" t="s">
        <v>35471</v>
      </c>
      <c r="G9979" s="14" t="s">
        <v>69</v>
      </c>
      <c r="H9979" s="14" t="s">
        <v>148</v>
      </c>
      <c r="I9979" s="14" t="s">
        <v>4047</v>
      </c>
      <c r="J9979" s="14" t="s">
        <v>27</v>
      </c>
      <c r="K9979" s="14" t="s">
        <v>195</v>
      </c>
      <c r="L9979" s="14" t="s">
        <v>29</v>
      </c>
      <c r="M9979" s="9" t="s">
        <v>44</v>
      </c>
      <c r="N9979" s="9" t="s">
        <v>208</v>
      </c>
      <c r="O9979" s="14" t="s">
        <v>32</v>
      </c>
      <c r="P9979" s="14" t="s">
        <v>22</v>
      </c>
      <c r="Q9979" s="14" t="s">
        <v>49784</v>
      </c>
      <c r="R9979" s="14" t="s">
        <v>46</v>
      </c>
      <c r="S9979" s="9" t="s">
        <v>49785</v>
      </c>
      <c r="T9979" s="9" t="s">
        <v>49786</v>
      </c>
    </row>
    <row r="9980" customHeight="1" spans="1:20">
      <c r="A9980" s="10">
        <v>45225</v>
      </c>
      <c r="B9980" s="9" t="s">
        <v>49787</v>
      </c>
      <c r="C9980" s="9" t="s">
        <v>9317</v>
      </c>
      <c r="D9980" s="14" t="s">
        <v>22</v>
      </c>
      <c r="E9980" s="9" t="s">
        <v>49788</v>
      </c>
      <c r="F9980" s="9" t="s">
        <v>49789</v>
      </c>
      <c r="G9980" s="14" t="s">
        <v>62</v>
      </c>
      <c r="H9980" s="14" t="s">
        <v>96</v>
      </c>
      <c r="I9980" s="14" t="s">
        <v>277</v>
      </c>
      <c r="J9980" s="14" t="s">
        <v>27</v>
      </c>
      <c r="K9980" s="14" t="s">
        <v>28</v>
      </c>
      <c r="L9980" s="14" t="s">
        <v>43</v>
      </c>
      <c r="M9980" s="9" t="s">
        <v>44</v>
      </c>
      <c r="N9980" s="9" t="s">
        <v>31</v>
      </c>
      <c r="O9980" s="14" t="s">
        <v>32</v>
      </c>
      <c r="P9980" s="14" t="s">
        <v>22</v>
      </c>
      <c r="Q9980" s="14" t="s">
        <v>49790</v>
      </c>
      <c r="R9980" s="14" t="s">
        <v>46</v>
      </c>
      <c r="S9980" s="9" t="s">
        <v>49791</v>
      </c>
      <c r="T9980" s="9" t="s">
        <v>49792</v>
      </c>
    </row>
    <row r="9981" customHeight="1" spans="1:20">
      <c r="A9981" s="10">
        <v>45223</v>
      </c>
      <c r="B9981" s="15" t="s">
        <v>49793</v>
      </c>
      <c r="C9981" s="15" t="s">
        <v>8020</v>
      </c>
      <c r="D9981" s="16" t="s">
        <v>22</v>
      </c>
      <c r="E9981" s="15" t="s">
        <v>40652</v>
      </c>
      <c r="F9981" s="15" t="s">
        <v>40653</v>
      </c>
      <c r="G9981" s="16" t="s">
        <v>82</v>
      </c>
      <c r="H9981" s="16" t="s">
        <v>22</v>
      </c>
      <c r="I9981" s="16" t="s">
        <v>448</v>
      </c>
      <c r="J9981" s="16" t="s">
        <v>27</v>
      </c>
      <c r="K9981" s="16" t="s">
        <v>28</v>
      </c>
      <c r="L9981" s="16" t="s">
        <v>43</v>
      </c>
      <c r="M9981" s="15" t="s">
        <v>30</v>
      </c>
      <c r="N9981" s="15" t="s">
        <v>31</v>
      </c>
      <c r="O9981" s="16" t="s">
        <v>32</v>
      </c>
      <c r="P9981" s="16" t="s">
        <v>22</v>
      </c>
      <c r="Q9981" s="16" t="s">
        <v>49794</v>
      </c>
      <c r="R9981" s="16" t="s">
        <v>46</v>
      </c>
      <c r="S9981" s="15" t="s">
        <v>49795</v>
      </c>
      <c r="T9981" s="15" t="s">
        <v>49796</v>
      </c>
    </row>
    <row r="9982" customHeight="1" spans="1:20">
      <c r="A9982" s="10">
        <v>45223</v>
      </c>
      <c r="B9982" s="15" t="s">
        <v>49797</v>
      </c>
      <c r="C9982" s="15" t="s">
        <v>6302</v>
      </c>
      <c r="D9982" s="16" t="s">
        <v>22</v>
      </c>
      <c r="E9982" s="15" t="s">
        <v>28539</v>
      </c>
      <c r="F9982" s="15" t="s">
        <v>28540</v>
      </c>
      <c r="G9982" s="16" t="s">
        <v>53</v>
      </c>
      <c r="H9982" s="16" t="s">
        <v>22</v>
      </c>
      <c r="I9982" s="16" t="s">
        <v>42</v>
      </c>
      <c r="J9982" s="16" t="s">
        <v>27</v>
      </c>
      <c r="K9982" s="16" t="s">
        <v>28</v>
      </c>
      <c r="L9982" s="16" t="s">
        <v>43</v>
      </c>
      <c r="M9982" s="15" t="s">
        <v>30</v>
      </c>
      <c r="N9982" s="15" t="s">
        <v>31</v>
      </c>
      <c r="O9982" s="16" t="s">
        <v>32</v>
      </c>
      <c r="P9982" s="16" t="s">
        <v>22</v>
      </c>
      <c r="Q9982" s="16" t="s">
        <v>49798</v>
      </c>
      <c r="R9982" s="16" t="s">
        <v>46</v>
      </c>
      <c r="S9982" s="15" t="s">
        <v>49799</v>
      </c>
      <c r="T9982" s="15" t="s">
        <v>49800</v>
      </c>
    </row>
    <row r="9983" customHeight="1" spans="1:20">
      <c r="A9983" s="10">
        <v>45222</v>
      </c>
      <c r="B9983" s="9" t="s">
        <v>49801</v>
      </c>
      <c r="C9983" s="9" t="s">
        <v>7176</v>
      </c>
      <c r="D9983" s="14" t="s">
        <v>22</v>
      </c>
      <c r="E9983" s="9" t="s">
        <v>49802</v>
      </c>
      <c r="F9983" s="9" t="s">
        <v>52</v>
      </c>
      <c r="G9983" s="14" t="s">
        <v>25</v>
      </c>
      <c r="H9983" s="14" t="s">
        <v>22</v>
      </c>
      <c r="I9983" s="14" t="s">
        <v>469</v>
      </c>
      <c r="J9983" s="14" t="s">
        <v>27</v>
      </c>
      <c r="K9983" s="14" t="s">
        <v>28</v>
      </c>
      <c r="L9983" s="14" t="s">
        <v>43</v>
      </c>
      <c r="M9983" s="9" t="s">
        <v>30</v>
      </c>
      <c r="N9983" s="9" t="s">
        <v>31</v>
      </c>
      <c r="O9983" s="14" t="s">
        <v>32</v>
      </c>
      <c r="P9983" s="14" t="s">
        <v>22</v>
      </c>
      <c r="Q9983" s="14" t="s">
        <v>49803</v>
      </c>
      <c r="R9983" s="14" t="s">
        <v>46</v>
      </c>
      <c r="S9983" s="9" t="s">
        <v>49804</v>
      </c>
      <c r="T9983" s="9" t="s">
        <v>49805</v>
      </c>
    </row>
    <row r="9984" customHeight="1" spans="1:20">
      <c r="A9984" s="10">
        <v>45224</v>
      </c>
      <c r="B9984" s="9" t="s">
        <v>49806</v>
      </c>
      <c r="C9984" s="9" t="s">
        <v>14040</v>
      </c>
      <c r="D9984" s="14" t="s">
        <v>22</v>
      </c>
      <c r="E9984" s="9" t="s">
        <v>49807</v>
      </c>
      <c r="F9984" s="9" t="s">
        <v>49808</v>
      </c>
      <c r="G9984" s="14" t="s">
        <v>69</v>
      </c>
      <c r="H9984" s="14" t="s">
        <v>110</v>
      </c>
      <c r="I9984" s="14" t="s">
        <v>54</v>
      </c>
      <c r="J9984" s="14" t="s">
        <v>27</v>
      </c>
      <c r="K9984" s="14" t="s">
        <v>28</v>
      </c>
      <c r="L9984" s="14" t="s">
        <v>43</v>
      </c>
      <c r="M9984" s="9" t="s">
        <v>30</v>
      </c>
      <c r="N9984" s="9" t="s">
        <v>31</v>
      </c>
      <c r="O9984" s="14" t="s">
        <v>32</v>
      </c>
      <c r="P9984" s="14" t="s">
        <v>6207</v>
      </c>
      <c r="Q9984" s="14" t="s">
        <v>49809</v>
      </c>
      <c r="R9984" s="14" t="s">
        <v>46</v>
      </c>
      <c r="S9984" s="9" t="s">
        <v>49810</v>
      </c>
      <c r="T9984" s="9" t="s">
        <v>49811</v>
      </c>
    </row>
    <row r="9985" customHeight="1" spans="1:20">
      <c r="A9985" s="10">
        <v>45223</v>
      </c>
      <c r="B9985" s="15" t="s">
        <v>49812</v>
      </c>
      <c r="C9985" s="15" t="s">
        <v>6506</v>
      </c>
      <c r="D9985" s="16" t="s">
        <v>22</v>
      </c>
      <c r="E9985" s="15" t="s">
        <v>49813</v>
      </c>
      <c r="F9985" s="15" t="s">
        <v>49814</v>
      </c>
      <c r="G9985" s="16" t="s">
        <v>69</v>
      </c>
      <c r="H9985" s="16" t="s">
        <v>22</v>
      </c>
      <c r="I9985" s="16" t="s">
        <v>277</v>
      </c>
      <c r="J9985" s="16" t="s">
        <v>27</v>
      </c>
      <c r="K9985" s="16" t="s">
        <v>76</v>
      </c>
      <c r="L9985" s="16" t="s">
        <v>43</v>
      </c>
      <c r="M9985" s="15" t="s">
        <v>44</v>
      </c>
      <c r="N9985" s="15" t="s">
        <v>208</v>
      </c>
      <c r="O9985" s="16" t="s">
        <v>32</v>
      </c>
      <c r="P9985" s="16" t="s">
        <v>22</v>
      </c>
      <c r="Q9985" s="16" t="s">
        <v>49815</v>
      </c>
      <c r="R9985" s="16" t="s">
        <v>46</v>
      </c>
      <c r="S9985" s="15" t="s">
        <v>49816</v>
      </c>
      <c r="T9985" s="15" t="s">
        <v>49817</v>
      </c>
    </row>
    <row r="9986" customHeight="1" spans="1:20">
      <c r="A9986" s="10">
        <v>45222</v>
      </c>
      <c r="B9986" s="9" t="s">
        <v>49818</v>
      </c>
      <c r="C9986" s="9" t="s">
        <v>6949</v>
      </c>
      <c r="D9986" s="14" t="s">
        <v>22</v>
      </c>
      <c r="E9986" s="9" t="s">
        <v>49819</v>
      </c>
      <c r="F9986" s="9" t="s">
        <v>49820</v>
      </c>
      <c r="G9986" s="14" t="s">
        <v>25</v>
      </c>
      <c r="H9986" s="14" t="s">
        <v>22</v>
      </c>
      <c r="I9986" s="14" t="s">
        <v>97</v>
      </c>
      <c r="J9986" s="14" t="s">
        <v>27</v>
      </c>
      <c r="K9986" s="14" t="s">
        <v>28</v>
      </c>
      <c r="L9986" s="14" t="s">
        <v>43</v>
      </c>
      <c r="M9986" s="9" t="s">
        <v>44</v>
      </c>
      <c r="N9986" s="9" t="s">
        <v>208</v>
      </c>
      <c r="O9986" s="14" t="s">
        <v>32</v>
      </c>
      <c r="P9986" s="14" t="s">
        <v>22</v>
      </c>
      <c r="Q9986" s="14" t="s">
        <v>49821</v>
      </c>
      <c r="R9986" s="14" t="s">
        <v>46</v>
      </c>
      <c r="S9986" s="9" t="s">
        <v>49822</v>
      </c>
      <c r="T9986" s="9" t="s">
        <v>49823</v>
      </c>
    </row>
    <row r="9987" customHeight="1" spans="1:20">
      <c r="A9987" s="10">
        <v>45222</v>
      </c>
      <c r="B9987" s="9" t="s">
        <v>49824</v>
      </c>
      <c r="C9987" s="9" t="s">
        <v>6694</v>
      </c>
      <c r="D9987" s="14" t="s">
        <v>22</v>
      </c>
      <c r="E9987" s="9" t="s">
        <v>16223</v>
      </c>
      <c r="F9987" s="9" t="s">
        <v>16224</v>
      </c>
      <c r="G9987" s="14" t="s">
        <v>82</v>
      </c>
      <c r="H9987" s="14" t="s">
        <v>22</v>
      </c>
      <c r="I9987" s="14" t="s">
        <v>54</v>
      </c>
      <c r="J9987" s="14" t="s">
        <v>27</v>
      </c>
      <c r="K9987" s="14" t="s">
        <v>28</v>
      </c>
      <c r="L9987" s="14" t="s">
        <v>43</v>
      </c>
      <c r="M9987" s="9" t="s">
        <v>44</v>
      </c>
      <c r="N9987" s="9" t="s">
        <v>31</v>
      </c>
      <c r="O9987" s="14" t="s">
        <v>32</v>
      </c>
      <c r="P9987" s="14" t="s">
        <v>22</v>
      </c>
      <c r="Q9987" s="14" t="s">
        <v>49825</v>
      </c>
      <c r="R9987" s="14" t="s">
        <v>46</v>
      </c>
      <c r="S9987" s="9" t="s">
        <v>49826</v>
      </c>
      <c r="T9987" s="9" t="s">
        <v>49827</v>
      </c>
    </row>
    <row r="9988" customHeight="1" spans="1:20">
      <c r="A9988" s="10">
        <v>45224</v>
      </c>
      <c r="B9988" s="9" t="s">
        <v>49828</v>
      </c>
      <c r="C9988" s="9" t="s">
        <v>9229</v>
      </c>
      <c r="D9988" s="14" t="s">
        <v>22</v>
      </c>
      <c r="E9988" s="9" t="s">
        <v>49829</v>
      </c>
      <c r="F9988" s="9" t="s">
        <v>49830</v>
      </c>
      <c r="G9988" s="14" t="s">
        <v>25</v>
      </c>
      <c r="H9988" s="14" t="s">
        <v>22</v>
      </c>
      <c r="I9988" s="14" t="s">
        <v>162</v>
      </c>
      <c r="J9988" s="14" t="s">
        <v>27</v>
      </c>
      <c r="K9988" s="14" t="s">
        <v>28</v>
      </c>
      <c r="L9988" s="14" t="s">
        <v>43</v>
      </c>
      <c r="M9988" s="9" t="s">
        <v>30</v>
      </c>
      <c r="N9988" s="9" t="s">
        <v>208</v>
      </c>
      <c r="O9988" s="14" t="s">
        <v>32</v>
      </c>
      <c r="P9988" s="14" t="s">
        <v>22</v>
      </c>
      <c r="Q9988" s="14" t="s">
        <v>49831</v>
      </c>
      <c r="R9988" s="14" t="s">
        <v>46</v>
      </c>
      <c r="S9988" s="9" t="s">
        <v>49832</v>
      </c>
      <c r="T9988" s="9" t="s">
        <v>49833</v>
      </c>
    </row>
    <row r="9989" customHeight="1" spans="1:20">
      <c r="A9989" s="10">
        <v>45225</v>
      </c>
      <c r="B9989" s="9" t="s">
        <v>49834</v>
      </c>
      <c r="C9989" s="9" t="s">
        <v>783</v>
      </c>
      <c r="D9989" s="14" t="s">
        <v>22</v>
      </c>
      <c r="E9989" s="9" t="s">
        <v>49835</v>
      </c>
      <c r="F9989" s="9" t="s">
        <v>49836</v>
      </c>
      <c r="G9989" s="14" t="s">
        <v>82</v>
      </c>
      <c r="H9989" s="14" t="s">
        <v>110</v>
      </c>
      <c r="I9989" s="14" t="s">
        <v>490</v>
      </c>
      <c r="J9989" s="14" t="s">
        <v>27</v>
      </c>
      <c r="K9989" s="14" t="s">
        <v>28</v>
      </c>
      <c r="L9989" s="14" t="s">
        <v>43</v>
      </c>
      <c r="M9989" s="9" t="s">
        <v>44</v>
      </c>
      <c r="N9989" s="9" t="s">
        <v>743</v>
      </c>
      <c r="O9989" s="14" t="s">
        <v>32</v>
      </c>
      <c r="P9989" s="14" t="s">
        <v>22</v>
      </c>
      <c r="Q9989" s="14" t="s">
        <v>49837</v>
      </c>
      <c r="R9989" s="14" t="s">
        <v>46</v>
      </c>
      <c r="S9989" s="9" t="s">
        <v>49838</v>
      </c>
      <c r="T9989" s="9" t="s">
        <v>49839</v>
      </c>
    </row>
    <row r="9990" customHeight="1" spans="1:20">
      <c r="A9990" s="10">
        <v>45225</v>
      </c>
      <c r="B9990" s="9" t="s">
        <v>49840</v>
      </c>
      <c r="C9990" s="9" t="s">
        <v>6506</v>
      </c>
      <c r="D9990" s="14" t="s">
        <v>22</v>
      </c>
      <c r="E9990" s="9" t="s">
        <v>49841</v>
      </c>
      <c r="F9990" s="9" t="s">
        <v>49842</v>
      </c>
      <c r="G9990" s="14" t="s">
        <v>130</v>
      </c>
      <c r="H9990" s="14" t="s">
        <v>110</v>
      </c>
      <c r="I9990" s="14" t="s">
        <v>149</v>
      </c>
      <c r="J9990" s="14" t="s">
        <v>27</v>
      </c>
      <c r="K9990" s="14" t="s">
        <v>28</v>
      </c>
      <c r="L9990" s="14" t="s">
        <v>43</v>
      </c>
      <c r="M9990" s="9" t="s">
        <v>30</v>
      </c>
      <c r="N9990" s="9" t="s">
        <v>208</v>
      </c>
      <c r="O9990" s="14" t="s">
        <v>32</v>
      </c>
      <c r="P9990" s="14" t="s">
        <v>22</v>
      </c>
      <c r="Q9990" s="14" t="s">
        <v>49843</v>
      </c>
      <c r="R9990" s="14" t="s">
        <v>46</v>
      </c>
      <c r="S9990" s="9" t="s">
        <v>49844</v>
      </c>
      <c r="T9990" s="9" t="s">
        <v>49845</v>
      </c>
    </row>
    <row r="9991" customHeight="1" spans="1:20">
      <c r="A9991" s="10">
        <v>45225</v>
      </c>
      <c r="B9991" s="9" t="s">
        <v>49846</v>
      </c>
      <c r="C9991" s="9" t="s">
        <v>1016</v>
      </c>
      <c r="D9991" s="14" t="s">
        <v>22</v>
      </c>
      <c r="E9991" s="9" t="s">
        <v>49847</v>
      </c>
      <c r="F9991" s="9" t="s">
        <v>49848</v>
      </c>
      <c r="G9991" s="14" t="s">
        <v>194</v>
      </c>
      <c r="H9991" s="14" t="s">
        <v>22</v>
      </c>
      <c r="I9991" s="14" t="s">
        <v>277</v>
      </c>
      <c r="J9991" s="14" t="s">
        <v>27</v>
      </c>
      <c r="K9991" s="14" t="s">
        <v>28</v>
      </c>
      <c r="L9991" s="14" t="s">
        <v>43</v>
      </c>
      <c r="M9991" s="9" t="s">
        <v>44</v>
      </c>
      <c r="N9991" s="9" t="s">
        <v>31</v>
      </c>
      <c r="O9991" s="14" t="s">
        <v>32</v>
      </c>
      <c r="P9991" s="14" t="s">
        <v>22</v>
      </c>
      <c r="Q9991" s="14" t="s">
        <v>49849</v>
      </c>
      <c r="R9991" s="14" t="s">
        <v>46</v>
      </c>
      <c r="S9991" s="9" t="s">
        <v>49850</v>
      </c>
      <c r="T9991" s="9" t="s">
        <v>49851</v>
      </c>
    </row>
    <row r="9992" customHeight="1" spans="1:20">
      <c r="A9992" s="10">
        <v>45222</v>
      </c>
      <c r="B9992" s="9" t="s">
        <v>49852</v>
      </c>
      <c r="C9992" s="9" t="s">
        <v>16210</v>
      </c>
      <c r="D9992" s="14" t="s">
        <v>22</v>
      </c>
      <c r="E9992" s="9" t="s">
        <v>49853</v>
      </c>
      <c r="F9992" s="9" t="s">
        <v>49854</v>
      </c>
      <c r="G9992" s="14" t="s">
        <v>25</v>
      </c>
      <c r="H9992" s="14" t="s">
        <v>22</v>
      </c>
      <c r="I9992" s="14" t="s">
        <v>490</v>
      </c>
      <c r="J9992" s="14" t="s">
        <v>27</v>
      </c>
      <c r="K9992" s="14" t="s">
        <v>28</v>
      </c>
      <c r="L9992" s="14" t="s">
        <v>43</v>
      </c>
      <c r="M9992" s="9" t="s">
        <v>30</v>
      </c>
      <c r="N9992" s="9" t="s">
        <v>31</v>
      </c>
      <c r="O9992" s="14" t="s">
        <v>32</v>
      </c>
      <c r="P9992" s="14" t="s">
        <v>22</v>
      </c>
      <c r="Q9992" s="14" t="s">
        <v>49855</v>
      </c>
      <c r="R9992" s="14" t="s">
        <v>46</v>
      </c>
      <c r="S9992" s="9" t="s">
        <v>49856</v>
      </c>
      <c r="T9992" s="9" t="s">
        <v>42529</v>
      </c>
    </row>
    <row r="9993" customHeight="1" spans="1:20">
      <c r="A9993" s="10">
        <v>45225</v>
      </c>
      <c r="B9993" s="9" t="s">
        <v>49857</v>
      </c>
      <c r="C9993" s="9" t="s">
        <v>6506</v>
      </c>
      <c r="D9993" s="14" t="s">
        <v>22</v>
      </c>
      <c r="E9993" s="9" t="s">
        <v>49858</v>
      </c>
      <c r="F9993" s="9" t="s">
        <v>49859</v>
      </c>
      <c r="G9993" s="14" t="s">
        <v>41</v>
      </c>
      <c r="H9993" s="14" t="s">
        <v>22</v>
      </c>
      <c r="I9993" s="14" t="s">
        <v>732</v>
      </c>
      <c r="J9993" s="14" t="s">
        <v>27</v>
      </c>
      <c r="K9993" s="14" t="s">
        <v>28</v>
      </c>
      <c r="L9993" s="14" t="s">
        <v>43</v>
      </c>
      <c r="M9993" s="9" t="s">
        <v>44</v>
      </c>
      <c r="N9993" s="9" t="s">
        <v>208</v>
      </c>
      <c r="O9993" s="14" t="s">
        <v>32</v>
      </c>
      <c r="P9993" s="14" t="s">
        <v>22</v>
      </c>
      <c r="Q9993" s="14" t="s">
        <v>49860</v>
      </c>
      <c r="R9993" s="14" t="s">
        <v>46</v>
      </c>
      <c r="S9993" s="9" t="s">
        <v>49861</v>
      </c>
      <c r="T9993" s="9" t="s">
        <v>49862</v>
      </c>
    </row>
    <row r="9994" customHeight="1" spans="1:20">
      <c r="A9994" s="10">
        <v>45225</v>
      </c>
      <c r="B9994" s="9" t="s">
        <v>49863</v>
      </c>
      <c r="C9994" s="9" t="s">
        <v>5644</v>
      </c>
      <c r="D9994" s="14" t="s">
        <v>22</v>
      </c>
      <c r="E9994" s="9" t="s">
        <v>49864</v>
      </c>
      <c r="F9994" s="9" t="s">
        <v>49865</v>
      </c>
      <c r="G9994" s="14" t="s">
        <v>82</v>
      </c>
      <c r="H9994" s="14" t="s">
        <v>96</v>
      </c>
      <c r="I9994" s="14" t="s">
        <v>168</v>
      </c>
      <c r="J9994" s="14" t="s">
        <v>27</v>
      </c>
      <c r="K9994" s="14" t="s">
        <v>28</v>
      </c>
      <c r="L9994" s="14" t="s">
        <v>43</v>
      </c>
      <c r="M9994" s="9" t="s">
        <v>169</v>
      </c>
      <c r="N9994" s="9" t="s">
        <v>5633</v>
      </c>
      <c r="O9994" s="14" t="s">
        <v>32</v>
      </c>
      <c r="P9994" s="14" t="s">
        <v>22</v>
      </c>
      <c r="Q9994" s="14" t="s">
        <v>49866</v>
      </c>
      <c r="R9994" s="14" t="s">
        <v>168</v>
      </c>
      <c r="S9994" s="9" t="s">
        <v>49867</v>
      </c>
      <c r="T9994" s="9" t="s">
        <v>5668</v>
      </c>
    </row>
    <row r="9995" customHeight="1" spans="1:20">
      <c r="A9995" s="10">
        <v>45225</v>
      </c>
      <c r="B9995" s="9" t="s">
        <v>49868</v>
      </c>
      <c r="C9995" s="9" t="s">
        <v>5644</v>
      </c>
      <c r="D9995" s="14" t="s">
        <v>22</v>
      </c>
      <c r="E9995" s="9" t="s">
        <v>49869</v>
      </c>
      <c r="F9995" s="9" t="s">
        <v>49870</v>
      </c>
      <c r="G9995" s="14" t="s">
        <v>82</v>
      </c>
      <c r="H9995" s="14" t="s">
        <v>110</v>
      </c>
      <c r="I9995" s="14" t="s">
        <v>168</v>
      </c>
      <c r="J9995" s="14" t="s">
        <v>27</v>
      </c>
      <c r="K9995" s="14" t="s">
        <v>28</v>
      </c>
      <c r="L9995" s="14" t="s">
        <v>43</v>
      </c>
      <c r="M9995" s="9" t="s">
        <v>169</v>
      </c>
      <c r="N9995" s="9" t="s">
        <v>5633</v>
      </c>
      <c r="O9995" s="14" t="s">
        <v>32</v>
      </c>
      <c r="P9995" s="14" t="s">
        <v>22</v>
      </c>
      <c r="Q9995" s="14" t="s">
        <v>49871</v>
      </c>
      <c r="R9995" s="14" t="s">
        <v>168</v>
      </c>
      <c r="S9995" s="9" t="s">
        <v>49872</v>
      </c>
      <c r="T9995" s="9" t="s">
        <v>5636</v>
      </c>
    </row>
    <row r="9996" customHeight="1" spans="1:20">
      <c r="A9996" s="10">
        <v>45224</v>
      </c>
      <c r="B9996" s="9" t="s">
        <v>49873</v>
      </c>
      <c r="C9996" s="9" t="s">
        <v>6506</v>
      </c>
      <c r="D9996" s="14" t="s">
        <v>22</v>
      </c>
      <c r="E9996" s="9" t="s">
        <v>49874</v>
      </c>
      <c r="F9996" s="9" t="s">
        <v>49875</v>
      </c>
      <c r="G9996" s="14" t="s">
        <v>82</v>
      </c>
      <c r="H9996" s="14" t="s">
        <v>22</v>
      </c>
      <c r="I9996" s="14" t="s">
        <v>270</v>
      </c>
      <c r="J9996" s="14" t="s">
        <v>27</v>
      </c>
      <c r="K9996" s="14" t="s">
        <v>28</v>
      </c>
      <c r="L9996" s="14" t="s">
        <v>43</v>
      </c>
      <c r="M9996" s="9" t="s">
        <v>30</v>
      </c>
      <c r="N9996" s="9" t="s">
        <v>208</v>
      </c>
      <c r="O9996" s="14" t="s">
        <v>32</v>
      </c>
      <c r="P9996" s="14" t="s">
        <v>22</v>
      </c>
      <c r="Q9996" s="14" t="s">
        <v>49876</v>
      </c>
      <c r="R9996" s="14" t="s">
        <v>46</v>
      </c>
      <c r="S9996" s="9" t="s">
        <v>49877</v>
      </c>
      <c r="T9996" s="9" t="s">
        <v>49878</v>
      </c>
    </row>
    <row r="9997" customHeight="1" spans="1:20">
      <c r="A9997" s="10">
        <v>45224</v>
      </c>
      <c r="B9997" s="9" t="s">
        <v>49879</v>
      </c>
      <c r="C9997" s="9" t="s">
        <v>6506</v>
      </c>
      <c r="D9997" s="14" t="s">
        <v>22</v>
      </c>
      <c r="E9997" s="9" t="s">
        <v>34013</v>
      </c>
      <c r="F9997" s="9" t="s">
        <v>34014</v>
      </c>
      <c r="G9997" s="14" t="s">
        <v>41</v>
      </c>
      <c r="H9997" s="14" t="s">
        <v>22</v>
      </c>
      <c r="I9997" s="14" t="s">
        <v>3098</v>
      </c>
      <c r="J9997" s="14" t="s">
        <v>27</v>
      </c>
      <c r="K9997" s="14" t="s">
        <v>28</v>
      </c>
      <c r="L9997" s="14" t="s">
        <v>43</v>
      </c>
      <c r="M9997" s="9" t="s">
        <v>44</v>
      </c>
      <c r="N9997" s="9" t="s">
        <v>208</v>
      </c>
      <c r="O9997" s="14" t="s">
        <v>32</v>
      </c>
      <c r="P9997" s="14" t="s">
        <v>22</v>
      </c>
      <c r="Q9997" s="14" t="s">
        <v>49880</v>
      </c>
      <c r="R9997" s="14" t="s">
        <v>46</v>
      </c>
      <c r="S9997" s="9" t="s">
        <v>49881</v>
      </c>
      <c r="T9997" s="9" t="s">
        <v>49882</v>
      </c>
    </row>
    <row r="9998" customHeight="1" spans="1:20">
      <c r="A9998" s="10">
        <v>45225</v>
      </c>
      <c r="B9998" s="9" t="s">
        <v>49883</v>
      </c>
      <c r="C9998" s="9" t="s">
        <v>5685</v>
      </c>
      <c r="D9998" s="14" t="s">
        <v>22</v>
      </c>
      <c r="E9998" s="9" t="s">
        <v>49884</v>
      </c>
      <c r="F9998" s="9" t="s">
        <v>49885</v>
      </c>
      <c r="G9998" s="14" t="s">
        <v>82</v>
      </c>
      <c r="H9998" s="14" t="s">
        <v>96</v>
      </c>
      <c r="I9998" s="14" t="s">
        <v>168</v>
      </c>
      <c r="J9998" s="14" t="s">
        <v>27</v>
      </c>
      <c r="K9998" s="14" t="s">
        <v>28</v>
      </c>
      <c r="L9998" s="14" t="s">
        <v>43</v>
      </c>
      <c r="M9998" s="9" t="s">
        <v>169</v>
      </c>
      <c r="N9998" s="9" t="s">
        <v>5633</v>
      </c>
      <c r="O9998" s="14" t="s">
        <v>32</v>
      </c>
      <c r="P9998" s="14" t="s">
        <v>22</v>
      </c>
      <c r="Q9998" s="14" t="s">
        <v>49886</v>
      </c>
      <c r="R9998" s="14" t="s">
        <v>168</v>
      </c>
      <c r="S9998" s="9" t="s">
        <v>49887</v>
      </c>
      <c r="T9998" s="9" t="s">
        <v>5717</v>
      </c>
    </row>
    <row r="9999" customHeight="1" spans="1:20">
      <c r="A9999" s="10">
        <v>45225</v>
      </c>
      <c r="B9999" s="9" t="s">
        <v>49888</v>
      </c>
      <c r="C9999" s="9" t="s">
        <v>5629</v>
      </c>
      <c r="D9999" s="14" t="s">
        <v>22</v>
      </c>
      <c r="E9999" s="9" t="s">
        <v>49889</v>
      </c>
      <c r="F9999" s="9" t="s">
        <v>49890</v>
      </c>
      <c r="G9999" s="14" t="s">
        <v>82</v>
      </c>
      <c r="H9999" s="14" t="s">
        <v>22</v>
      </c>
      <c r="I9999" s="14" t="s">
        <v>5632</v>
      </c>
      <c r="J9999" s="14" t="s">
        <v>27</v>
      </c>
      <c r="K9999" s="14" t="s">
        <v>28</v>
      </c>
      <c r="L9999" s="14" t="s">
        <v>43</v>
      </c>
      <c r="M9999" s="9" t="s">
        <v>169</v>
      </c>
      <c r="N9999" s="9" t="s">
        <v>5633</v>
      </c>
      <c r="O9999" s="14" t="s">
        <v>32</v>
      </c>
      <c r="P9999" s="14" t="s">
        <v>22</v>
      </c>
      <c r="Q9999" s="14" t="s">
        <v>49891</v>
      </c>
      <c r="R9999" s="14" t="s">
        <v>168</v>
      </c>
      <c r="S9999" s="9" t="s">
        <v>49892</v>
      </c>
      <c r="T9999" s="9" t="s">
        <v>5655</v>
      </c>
    </row>
    <row r="10000" customHeight="1" spans="1:20">
      <c r="A10000" s="10">
        <v>45223</v>
      </c>
      <c r="B10000" s="15" t="s">
        <v>49893</v>
      </c>
      <c r="C10000" s="15" t="s">
        <v>6506</v>
      </c>
      <c r="D10000" s="16" t="s">
        <v>22</v>
      </c>
      <c r="E10000" s="15" t="s">
        <v>17200</v>
      </c>
      <c r="F10000" s="15" t="s">
        <v>7479</v>
      </c>
      <c r="G10000" s="16" t="s">
        <v>25</v>
      </c>
      <c r="H10000" s="16" t="s">
        <v>22</v>
      </c>
      <c r="I10000" s="16" t="s">
        <v>337</v>
      </c>
      <c r="J10000" s="16" t="s">
        <v>27</v>
      </c>
      <c r="K10000" s="16" t="s">
        <v>28</v>
      </c>
      <c r="L10000" s="16" t="s">
        <v>43</v>
      </c>
      <c r="M10000" s="15" t="s">
        <v>44</v>
      </c>
      <c r="N10000" s="15" t="s">
        <v>208</v>
      </c>
      <c r="O10000" s="16" t="s">
        <v>32</v>
      </c>
      <c r="P10000" s="16" t="s">
        <v>22</v>
      </c>
      <c r="Q10000" s="16" t="s">
        <v>49894</v>
      </c>
      <c r="R10000" s="16" t="s">
        <v>46</v>
      </c>
      <c r="S10000" s="15" t="s">
        <v>49895</v>
      </c>
      <c r="T10000" s="15" t="s">
        <v>49896</v>
      </c>
    </row>
    <row r="10001" customHeight="1" spans="1:20">
      <c r="A10001" s="10">
        <v>45223</v>
      </c>
      <c r="B10001" s="15" t="s">
        <v>49897</v>
      </c>
      <c r="C10001" s="15" t="s">
        <v>6302</v>
      </c>
      <c r="D10001" s="16" t="s">
        <v>22</v>
      </c>
      <c r="E10001" s="15" t="s">
        <v>49898</v>
      </c>
      <c r="F10001" s="15" t="s">
        <v>49899</v>
      </c>
      <c r="G10001" s="16" t="s">
        <v>53</v>
      </c>
      <c r="H10001" s="16" t="s">
        <v>22</v>
      </c>
      <c r="I10001" s="16" t="s">
        <v>337</v>
      </c>
      <c r="J10001" s="16" t="s">
        <v>27</v>
      </c>
      <c r="K10001" s="16" t="s">
        <v>28</v>
      </c>
      <c r="L10001" s="16" t="s">
        <v>43</v>
      </c>
      <c r="M10001" s="15" t="s">
        <v>30</v>
      </c>
      <c r="N10001" s="15" t="s">
        <v>31</v>
      </c>
      <c r="O10001" s="16" t="s">
        <v>32</v>
      </c>
      <c r="P10001" s="16" t="s">
        <v>22</v>
      </c>
      <c r="Q10001" s="16" t="s">
        <v>49900</v>
      </c>
      <c r="R10001" s="16" t="s">
        <v>46</v>
      </c>
      <c r="S10001" s="15" t="s">
        <v>49901</v>
      </c>
      <c r="T10001" s="15" t="s">
        <v>49902</v>
      </c>
    </row>
    <row r="10002" customHeight="1" spans="1:20">
      <c r="A10002" s="10">
        <v>45224</v>
      </c>
      <c r="B10002" s="9" t="s">
        <v>49903</v>
      </c>
      <c r="C10002" s="9" t="s">
        <v>6506</v>
      </c>
      <c r="D10002" s="14" t="s">
        <v>22</v>
      </c>
      <c r="E10002" s="9" t="s">
        <v>49904</v>
      </c>
      <c r="F10002" s="9" t="s">
        <v>49905</v>
      </c>
      <c r="G10002" s="14" t="s">
        <v>69</v>
      </c>
      <c r="H10002" s="14" t="s">
        <v>22</v>
      </c>
      <c r="I10002" s="14" t="s">
        <v>207</v>
      </c>
      <c r="J10002" s="14" t="s">
        <v>27</v>
      </c>
      <c r="K10002" s="14" t="s">
        <v>28</v>
      </c>
      <c r="L10002" s="14" t="s">
        <v>43</v>
      </c>
      <c r="M10002" s="9" t="s">
        <v>44</v>
      </c>
      <c r="N10002" s="9" t="s">
        <v>208</v>
      </c>
      <c r="O10002" s="14" t="s">
        <v>32</v>
      </c>
      <c r="P10002" s="14" t="s">
        <v>22</v>
      </c>
      <c r="Q10002" s="14" t="s">
        <v>49906</v>
      </c>
      <c r="R10002" s="14" t="s">
        <v>46</v>
      </c>
      <c r="S10002" s="9" t="s">
        <v>49907</v>
      </c>
      <c r="T10002" s="9" t="s">
        <v>49908</v>
      </c>
    </row>
    <row r="10003" customHeight="1" spans="1:20">
      <c r="A10003" s="10">
        <v>45224</v>
      </c>
      <c r="B10003" s="9" t="s">
        <v>49909</v>
      </c>
      <c r="C10003" s="9" t="s">
        <v>8020</v>
      </c>
      <c r="D10003" s="14" t="s">
        <v>22</v>
      </c>
      <c r="E10003" s="9" t="s">
        <v>49910</v>
      </c>
      <c r="F10003" s="9" t="s">
        <v>49911</v>
      </c>
      <c r="G10003" s="14" t="s">
        <v>25</v>
      </c>
      <c r="H10003" s="14" t="s">
        <v>22</v>
      </c>
      <c r="I10003" s="14" t="s">
        <v>9666</v>
      </c>
      <c r="J10003" s="14" t="s">
        <v>27</v>
      </c>
      <c r="K10003" s="14" t="s">
        <v>28</v>
      </c>
      <c r="L10003" s="14" t="s">
        <v>43</v>
      </c>
      <c r="M10003" s="9" t="s">
        <v>30</v>
      </c>
      <c r="N10003" s="9" t="s">
        <v>31</v>
      </c>
      <c r="O10003" s="14" t="s">
        <v>32</v>
      </c>
      <c r="P10003" s="14" t="s">
        <v>22</v>
      </c>
      <c r="Q10003" s="14" t="s">
        <v>49912</v>
      </c>
      <c r="R10003" s="14" t="s">
        <v>46</v>
      </c>
      <c r="S10003" s="9" t="s">
        <v>49913</v>
      </c>
      <c r="T10003" s="9" t="s">
        <v>49914</v>
      </c>
    </row>
    <row r="10004" customHeight="1" spans="1:20">
      <c r="A10004" s="10">
        <v>45223</v>
      </c>
      <c r="B10004" s="15" t="s">
        <v>49915</v>
      </c>
      <c r="C10004" s="15" t="s">
        <v>824</v>
      </c>
      <c r="D10004" s="16" t="s">
        <v>22</v>
      </c>
      <c r="E10004" s="15" t="s">
        <v>49916</v>
      </c>
      <c r="F10004" s="15" t="s">
        <v>49917</v>
      </c>
      <c r="G10004" s="16" t="s">
        <v>130</v>
      </c>
      <c r="H10004" s="16" t="s">
        <v>137</v>
      </c>
      <c r="I10004" s="16" t="s">
        <v>42</v>
      </c>
      <c r="J10004" s="16" t="s">
        <v>27</v>
      </c>
      <c r="K10004" s="16" t="s">
        <v>28</v>
      </c>
      <c r="L10004" s="16" t="s">
        <v>43</v>
      </c>
      <c r="M10004" s="15" t="s">
        <v>30</v>
      </c>
      <c r="N10004" s="15" t="s">
        <v>31</v>
      </c>
      <c r="O10004" s="16" t="s">
        <v>32</v>
      </c>
      <c r="P10004" s="16" t="s">
        <v>22</v>
      </c>
      <c r="Q10004" s="16" t="s">
        <v>49918</v>
      </c>
      <c r="R10004" s="16" t="s">
        <v>46</v>
      </c>
      <c r="S10004" s="15" t="s">
        <v>49919</v>
      </c>
      <c r="T10004" s="15" t="s">
        <v>49920</v>
      </c>
    </row>
    <row r="10005" customHeight="1" spans="1:20">
      <c r="A10005" s="10">
        <v>45225</v>
      </c>
      <c r="B10005" s="9" t="s">
        <v>49921</v>
      </c>
      <c r="C10005" s="9" t="s">
        <v>5685</v>
      </c>
      <c r="D10005" s="14" t="s">
        <v>22</v>
      </c>
      <c r="E10005" s="9" t="s">
        <v>49922</v>
      </c>
      <c r="F10005" s="9" t="s">
        <v>49923</v>
      </c>
      <c r="G10005" s="14" t="s">
        <v>82</v>
      </c>
      <c r="H10005" s="14" t="s">
        <v>22</v>
      </c>
      <c r="I10005" s="14" t="s">
        <v>168</v>
      </c>
      <c r="J10005" s="14" t="s">
        <v>27</v>
      </c>
      <c r="K10005" s="14" t="s">
        <v>28</v>
      </c>
      <c r="L10005" s="14" t="s">
        <v>43</v>
      </c>
      <c r="M10005" s="9" t="s">
        <v>169</v>
      </c>
      <c r="N10005" s="9" t="s">
        <v>5633</v>
      </c>
      <c r="O10005" s="14" t="s">
        <v>32</v>
      </c>
      <c r="P10005" s="14" t="s">
        <v>22</v>
      </c>
      <c r="Q10005" s="14" t="s">
        <v>49924</v>
      </c>
      <c r="R10005" s="14" t="s">
        <v>168</v>
      </c>
      <c r="S10005" s="9" t="s">
        <v>49925</v>
      </c>
      <c r="T10005" s="9" t="s">
        <v>7784</v>
      </c>
    </row>
    <row r="10006" customHeight="1" spans="1:20">
      <c r="A10006" s="10">
        <v>45224</v>
      </c>
      <c r="B10006" s="9" t="s">
        <v>49926</v>
      </c>
      <c r="C10006" s="9" t="s">
        <v>9229</v>
      </c>
      <c r="D10006" s="14" t="s">
        <v>22</v>
      </c>
      <c r="E10006" s="9" t="s">
        <v>49927</v>
      </c>
      <c r="F10006" s="9" t="s">
        <v>49928</v>
      </c>
      <c r="G10006" s="14" t="s">
        <v>62</v>
      </c>
      <c r="H10006" s="14" t="s">
        <v>148</v>
      </c>
      <c r="I10006" s="14" t="s">
        <v>42</v>
      </c>
      <c r="J10006" s="14" t="s">
        <v>27</v>
      </c>
      <c r="K10006" s="14" t="s">
        <v>28</v>
      </c>
      <c r="L10006" s="14" t="s">
        <v>43</v>
      </c>
      <c r="M10006" s="9" t="s">
        <v>44</v>
      </c>
      <c r="N10006" s="9" t="s">
        <v>208</v>
      </c>
      <c r="O10006" s="14" t="s">
        <v>32</v>
      </c>
      <c r="P10006" s="14" t="s">
        <v>22</v>
      </c>
      <c r="Q10006" s="14" t="s">
        <v>49929</v>
      </c>
      <c r="R10006" s="14" t="s">
        <v>46</v>
      </c>
      <c r="S10006" s="9" t="s">
        <v>49930</v>
      </c>
      <c r="T10006" s="9" t="s">
        <v>49931</v>
      </c>
    </row>
    <row r="10007" customHeight="1" spans="1:20">
      <c r="A10007" s="10">
        <v>45225</v>
      </c>
      <c r="B10007" s="9" t="s">
        <v>49932</v>
      </c>
      <c r="C10007" s="9" t="s">
        <v>5629</v>
      </c>
      <c r="D10007" s="14" t="s">
        <v>22</v>
      </c>
      <c r="E10007" s="9" t="s">
        <v>49933</v>
      </c>
      <c r="F10007" s="9" t="s">
        <v>49934</v>
      </c>
      <c r="G10007" s="14" t="s">
        <v>82</v>
      </c>
      <c r="H10007" s="14" t="s">
        <v>22</v>
      </c>
      <c r="I10007" s="14" t="s">
        <v>5632</v>
      </c>
      <c r="J10007" s="14" t="s">
        <v>27</v>
      </c>
      <c r="K10007" s="14" t="s">
        <v>28</v>
      </c>
      <c r="L10007" s="14" t="s">
        <v>43</v>
      </c>
      <c r="M10007" s="9" t="s">
        <v>169</v>
      </c>
      <c r="N10007" s="9" t="s">
        <v>5633</v>
      </c>
      <c r="O10007" s="14" t="s">
        <v>32</v>
      </c>
      <c r="P10007" s="14" t="s">
        <v>22</v>
      </c>
      <c r="Q10007" s="14" t="s">
        <v>49935</v>
      </c>
      <c r="R10007" s="14" t="s">
        <v>168</v>
      </c>
      <c r="S10007" s="9" t="s">
        <v>49936</v>
      </c>
      <c r="T10007" s="9" t="s">
        <v>5655</v>
      </c>
    </row>
    <row r="10008" customHeight="1" spans="1:20">
      <c r="A10008" s="10">
        <v>45225</v>
      </c>
      <c r="B10008" s="9" t="s">
        <v>49937</v>
      </c>
      <c r="C10008" s="9" t="s">
        <v>5629</v>
      </c>
      <c r="D10008" s="14" t="s">
        <v>22</v>
      </c>
      <c r="E10008" s="9" t="s">
        <v>49938</v>
      </c>
      <c r="F10008" s="9" t="s">
        <v>49939</v>
      </c>
      <c r="G10008" s="14" t="s">
        <v>82</v>
      </c>
      <c r="H10008" s="14" t="s">
        <v>96</v>
      </c>
      <c r="I10008" s="14" t="s">
        <v>5632</v>
      </c>
      <c r="J10008" s="14" t="s">
        <v>27</v>
      </c>
      <c r="K10008" s="14" t="s">
        <v>28</v>
      </c>
      <c r="L10008" s="14" t="s">
        <v>43</v>
      </c>
      <c r="M10008" s="9" t="s">
        <v>169</v>
      </c>
      <c r="N10008" s="9" t="s">
        <v>5633</v>
      </c>
      <c r="O10008" s="14" t="s">
        <v>32</v>
      </c>
      <c r="P10008" s="14" t="s">
        <v>22</v>
      </c>
      <c r="Q10008" s="14" t="s">
        <v>49940</v>
      </c>
      <c r="R10008" s="14" t="s">
        <v>168</v>
      </c>
      <c r="S10008" s="9" t="s">
        <v>49941</v>
      </c>
      <c r="T10008" s="9" t="s">
        <v>5668</v>
      </c>
    </row>
    <row r="10009" customHeight="1" spans="1:20">
      <c r="A10009" s="10">
        <v>45224</v>
      </c>
      <c r="B10009" s="9" t="s">
        <v>49942</v>
      </c>
      <c r="C10009" s="9" t="s">
        <v>6506</v>
      </c>
      <c r="D10009" s="14" t="s">
        <v>22</v>
      </c>
      <c r="E10009" s="9" t="s">
        <v>18991</v>
      </c>
      <c r="F10009" s="9" t="s">
        <v>18992</v>
      </c>
      <c r="G10009" s="14" t="s">
        <v>53</v>
      </c>
      <c r="H10009" s="14" t="s">
        <v>22</v>
      </c>
      <c r="I10009" s="14" t="s">
        <v>111</v>
      </c>
      <c r="J10009" s="14" t="s">
        <v>27</v>
      </c>
      <c r="K10009" s="14" t="s">
        <v>28</v>
      </c>
      <c r="L10009" s="14" t="s">
        <v>43</v>
      </c>
      <c r="M10009" s="9" t="s">
        <v>30</v>
      </c>
      <c r="N10009" s="9" t="s">
        <v>208</v>
      </c>
      <c r="O10009" s="14" t="s">
        <v>32</v>
      </c>
      <c r="P10009" s="14" t="s">
        <v>22</v>
      </c>
      <c r="Q10009" s="14" t="s">
        <v>49943</v>
      </c>
      <c r="R10009" s="14" t="s">
        <v>46</v>
      </c>
      <c r="S10009" s="9" t="s">
        <v>49944</v>
      </c>
      <c r="T10009" s="9" t="s">
        <v>20828</v>
      </c>
    </row>
    <row r="10010" customHeight="1" spans="1:20">
      <c r="A10010" s="10">
        <v>45225</v>
      </c>
      <c r="B10010" s="9" t="s">
        <v>49945</v>
      </c>
      <c r="C10010" s="9" t="s">
        <v>6506</v>
      </c>
      <c r="D10010" s="14" t="s">
        <v>22</v>
      </c>
      <c r="E10010" s="9" t="s">
        <v>49946</v>
      </c>
      <c r="F10010" s="9" t="s">
        <v>49947</v>
      </c>
      <c r="G10010" s="14" t="s">
        <v>82</v>
      </c>
      <c r="H10010" s="14" t="s">
        <v>22</v>
      </c>
      <c r="I10010" s="14" t="s">
        <v>54</v>
      </c>
      <c r="J10010" s="14" t="s">
        <v>27</v>
      </c>
      <c r="K10010" s="14" t="s">
        <v>28</v>
      </c>
      <c r="L10010" s="14" t="s">
        <v>43</v>
      </c>
      <c r="M10010" s="9" t="s">
        <v>44</v>
      </c>
      <c r="N10010" s="9" t="s">
        <v>208</v>
      </c>
      <c r="O10010" s="14" t="s">
        <v>32</v>
      </c>
      <c r="P10010" s="14" t="s">
        <v>22</v>
      </c>
      <c r="Q10010" s="14" t="s">
        <v>49948</v>
      </c>
      <c r="R10010" s="14" t="s">
        <v>46</v>
      </c>
      <c r="S10010" s="9" t="s">
        <v>49949</v>
      </c>
      <c r="T10010" s="9" t="s">
        <v>49950</v>
      </c>
    </row>
    <row r="10011" customHeight="1" spans="1:20">
      <c r="A10011" s="10">
        <v>45222</v>
      </c>
      <c r="B10011" s="9" t="s">
        <v>49951</v>
      </c>
      <c r="C10011" s="9" t="s">
        <v>399</v>
      </c>
      <c r="D10011" s="14" t="s">
        <v>22</v>
      </c>
      <c r="E10011" s="9" t="s">
        <v>17469</v>
      </c>
      <c r="F10011" s="9" t="s">
        <v>17470</v>
      </c>
      <c r="G10011" s="14" t="s">
        <v>69</v>
      </c>
      <c r="H10011" s="14" t="s">
        <v>22</v>
      </c>
      <c r="I10011" s="14" t="s">
        <v>34</v>
      </c>
      <c r="J10011" s="14" t="s">
        <v>27</v>
      </c>
      <c r="K10011" s="14" t="s">
        <v>76</v>
      </c>
      <c r="L10011" s="14" t="s">
        <v>43</v>
      </c>
      <c r="M10011" s="9" t="s">
        <v>30</v>
      </c>
      <c r="N10011" s="9" t="s">
        <v>31</v>
      </c>
      <c r="O10011" s="14" t="s">
        <v>32</v>
      </c>
      <c r="P10011" s="14" t="s">
        <v>22</v>
      </c>
      <c r="Q10011" s="14" t="s">
        <v>49952</v>
      </c>
      <c r="R10011" s="14" t="s">
        <v>34</v>
      </c>
      <c r="S10011" s="9" t="s">
        <v>49953</v>
      </c>
      <c r="T10011" s="9" t="s">
        <v>17396</v>
      </c>
    </row>
    <row r="10012" customHeight="1" spans="1:20">
      <c r="A10012" s="10">
        <v>45225</v>
      </c>
      <c r="B10012" s="9" t="s">
        <v>49954</v>
      </c>
      <c r="C10012" s="9" t="s">
        <v>5685</v>
      </c>
      <c r="D10012" s="14" t="s">
        <v>22</v>
      </c>
      <c r="E10012" s="9" t="s">
        <v>49955</v>
      </c>
      <c r="F10012" s="9" t="s">
        <v>49956</v>
      </c>
      <c r="G10012" s="14" t="s">
        <v>82</v>
      </c>
      <c r="H10012" s="14" t="s">
        <v>22</v>
      </c>
      <c r="I10012" s="14" t="s">
        <v>168</v>
      </c>
      <c r="J10012" s="14" t="s">
        <v>27</v>
      </c>
      <c r="K10012" s="14" t="s">
        <v>28</v>
      </c>
      <c r="L10012" s="14" t="s">
        <v>43</v>
      </c>
      <c r="M10012" s="9" t="s">
        <v>169</v>
      </c>
      <c r="N10012" s="9" t="s">
        <v>5633</v>
      </c>
      <c r="O10012" s="14" t="s">
        <v>32</v>
      </c>
      <c r="P10012" s="14" t="s">
        <v>22</v>
      </c>
      <c r="Q10012" s="14" t="s">
        <v>49957</v>
      </c>
      <c r="R10012" s="14" t="s">
        <v>168</v>
      </c>
      <c r="S10012" s="9" t="s">
        <v>5815</v>
      </c>
      <c r="T10012" s="9" t="s">
        <v>5636</v>
      </c>
    </row>
    <row r="10013" customHeight="1" spans="1:20">
      <c r="A10013" s="10">
        <v>45224</v>
      </c>
      <c r="B10013" s="9" t="s">
        <v>49958</v>
      </c>
      <c r="C10013" s="9" t="s">
        <v>783</v>
      </c>
      <c r="D10013" s="14" t="s">
        <v>22</v>
      </c>
      <c r="E10013" s="9" t="s">
        <v>49959</v>
      </c>
      <c r="F10013" s="9" t="s">
        <v>49288</v>
      </c>
      <c r="G10013" s="14" t="s">
        <v>82</v>
      </c>
      <c r="H10013" s="14" t="s">
        <v>148</v>
      </c>
      <c r="I10013" s="14" t="s">
        <v>168</v>
      </c>
      <c r="J10013" s="14" t="s">
        <v>27</v>
      </c>
      <c r="K10013" s="14" t="s">
        <v>28</v>
      </c>
      <c r="L10013" s="14" t="s">
        <v>43</v>
      </c>
      <c r="M10013" s="9" t="s">
        <v>169</v>
      </c>
      <c r="N10013" s="9" t="s">
        <v>743</v>
      </c>
      <c r="O10013" s="14" t="s">
        <v>32</v>
      </c>
      <c r="P10013" s="14" t="s">
        <v>22</v>
      </c>
      <c r="Q10013" s="14" t="s">
        <v>49960</v>
      </c>
      <c r="R10013" s="14" t="s">
        <v>46</v>
      </c>
      <c r="S10013" s="9" t="s">
        <v>49961</v>
      </c>
      <c r="T10013" s="9" t="s">
        <v>49962</v>
      </c>
    </row>
    <row r="10014" customHeight="1" spans="1:20">
      <c r="A10014" s="10">
        <v>45222</v>
      </c>
      <c r="B10014" s="9" t="s">
        <v>49963</v>
      </c>
      <c r="C10014" s="9" t="s">
        <v>6506</v>
      </c>
      <c r="D10014" s="14" t="s">
        <v>22</v>
      </c>
      <c r="E10014" s="9" t="s">
        <v>49946</v>
      </c>
      <c r="F10014" s="9" t="s">
        <v>49947</v>
      </c>
      <c r="G10014" s="14" t="s">
        <v>82</v>
      </c>
      <c r="H10014" s="14" t="s">
        <v>22</v>
      </c>
      <c r="I10014" s="14" t="s">
        <v>293</v>
      </c>
      <c r="J10014" s="14" t="s">
        <v>27</v>
      </c>
      <c r="K10014" s="14" t="s">
        <v>28</v>
      </c>
      <c r="L10014" s="14" t="s">
        <v>43</v>
      </c>
      <c r="M10014" s="9" t="s">
        <v>44</v>
      </c>
      <c r="N10014" s="9" t="s">
        <v>208</v>
      </c>
      <c r="O10014" s="14" t="s">
        <v>32</v>
      </c>
      <c r="P10014" s="14" t="s">
        <v>22</v>
      </c>
      <c r="Q10014" s="14" t="s">
        <v>49964</v>
      </c>
      <c r="R10014" s="14" t="s">
        <v>46</v>
      </c>
      <c r="S10014" s="9" t="s">
        <v>49965</v>
      </c>
      <c r="T10014" s="9" t="s">
        <v>49966</v>
      </c>
    </row>
    <row r="10015" customHeight="1" spans="1:20">
      <c r="A10015" s="10">
        <v>45222</v>
      </c>
      <c r="B10015" s="9" t="s">
        <v>49967</v>
      </c>
      <c r="C10015" s="9" t="s">
        <v>6506</v>
      </c>
      <c r="D10015" s="14" t="s">
        <v>22</v>
      </c>
      <c r="E10015" s="9" t="s">
        <v>49968</v>
      </c>
      <c r="F10015" s="9" t="s">
        <v>18767</v>
      </c>
      <c r="G10015" s="14" t="s">
        <v>69</v>
      </c>
      <c r="H10015" s="14" t="s">
        <v>22</v>
      </c>
      <c r="I10015" s="14" t="s">
        <v>104</v>
      </c>
      <c r="J10015" s="14" t="s">
        <v>27</v>
      </c>
      <c r="K10015" s="14" t="s">
        <v>28</v>
      </c>
      <c r="L10015" s="14" t="s">
        <v>43</v>
      </c>
      <c r="M10015" s="9" t="s">
        <v>44</v>
      </c>
      <c r="N10015" s="9" t="s">
        <v>208</v>
      </c>
      <c r="O10015" s="14" t="s">
        <v>32</v>
      </c>
      <c r="P10015" s="14" t="s">
        <v>22</v>
      </c>
      <c r="Q10015" s="14" t="s">
        <v>49969</v>
      </c>
      <c r="R10015" s="14" t="s">
        <v>46</v>
      </c>
      <c r="S10015" s="9" t="s">
        <v>49970</v>
      </c>
      <c r="T10015" s="9" t="s">
        <v>49971</v>
      </c>
    </row>
    <row r="10016" customHeight="1" spans="1:20">
      <c r="A10016" s="10">
        <v>45225</v>
      </c>
      <c r="B10016" s="9" t="s">
        <v>49972</v>
      </c>
      <c r="C10016" s="9" t="s">
        <v>5644</v>
      </c>
      <c r="D10016" s="14" t="s">
        <v>22</v>
      </c>
      <c r="E10016" s="9" t="s">
        <v>49973</v>
      </c>
      <c r="F10016" s="9" t="s">
        <v>8985</v>
      </c>
      <c r="G10016" s="14" t="s">
        <v>82</v>
      </c>
      <c r="H10016" s="14" t="s">
        <v>110</v>
      </c>
      <c r="I10016" s="14" t="s">
        <v>168</v>
      </c>
      <c r="J10016" s="14" t="s">
        <v>27</v>
      </c>
      <c r="K10016" s="14" t="s">
        <v>28</v>
      </c>
      <c r="L10016" s="14" t="s">
        <v>43</v>
      </c>
      <c r="M10016" s="9" t="s">
        <v>169</v>
      </c>
      <c r="N10016" s="9" t="s">
        <v>5633</v>
      </c>
      <c r="O10016" s="14" t="s">
        <v>32</v>
      </c>
      <c r="P10016" s="14" t="s">
        <v>22</v>
      </c>
      <c r="Q10016" s="14" t="s">
        <v>49974</v>
      </c>
      <c r="R10016" s="14" t="s">
        <v>168</v>
      </c>
      <c r="S10016" s="9" t="s">
        <v>49975</v>
      </c>
      <c r="T10016" s="9" t="s">
        <v>5690</v>
      </c>
    </row>
    <row r="10017" customHeight="1" spans="1:20">
      <c r="A10017" s="10">
        <v>45225</v>
      </c>
      <c r="B10017" s="9" t="s">
        <v>49976</v>
      </c>
      <c r="C10017" s="9" t="s">
        <v>783</v>
      </c>
      <c r="D10017" s="14" t="s">
        <v>22</v>
      </c>
      <c r="E10017" s="9" t="s">
        <v>49977</v>
      </c>
      <c r="F10017" s="9" t="s">
        <v>49978</v>
      </c>
      <c r="G10017" s="14" t="s">
        <v>82</v>
      </c>
      <c r="H10017" s="14" t="s">
        <v>96</v>
      </c>
      <c r="I10017" s="14" t="s">
        <v>168</v>
      </c>
      <c r="J10017" s="14" t="s">
        <v>27</v>
      </c>
      <c r="K10017" s="14" t="s">
        <v>28</v>
      </c>
      <c r="L10017" s="14" t="s">
        <v>43</v>
      </c>
      <c r="M10017" s="9" t="s">
        <v>169</v>
      </c>
      <c r="N10017" s="9" t="s">
        <v>743</v>
      </c>
      <c r="O10017" s="14" t="s">
        <v>32</v>
      </c>
      <c r="P10017" s="14" t="s">
        <v>22</v>
      </c>
      <c r="Q10017" s="14" t="s">
        <v>49979</v>
      </c>
      <c r="R10017" s="14" t="s">
        <v>46</v>
      </c>
      <c r="S10017" s="9" t="s">
        <v>49980</v>
      </c>
      <c r="T10017" s="9" t="s">
        <v>49981</v>
      </c>
    </row>
    <row r="10018" customHeight="1" spans="1:20">
      <c r="A10018" s="10">
        <v>45222</v>
      </c>
      <c r="B10018" s="9" t="s">
        <v>49982</v>
      </c>
      <c r="C10018" s="9" t="s">
        <v>399</v>
      </c>
      <c r="D10018" s="14" t="s">
        <v>22</v>
      </c>
      <c r="E10018" s="9" t="s">
        <v>7321</v>
      </c>
      <c r="F10018" s="9" t="s">
        <v>7322</v>
      </c>
      <c r="G10018" s="14" t="s">
        <v>41</v>
      </c>
      <c r="H10018" s="14" t="s">
        <v>22</v>
      </c>
      <c r="I10018" s="14" t="s">
        <v>34</v>
      </c>
      <c r="J10018" s="14" t="s">
        <v>27</v>
      </c>
      <c r="K10018" s="14" t="s">
        <v>28</v>
      </c>
      <c r="L10018" s="14" t="s">
        <v>43</v>
      </c>
      <c r="M10018" s="9" t="s">
        <v>30</v>
      </c>
      <c r="N10018" s="9" t="s">
        <v>31</v>
      </c>
      <c r="O10018" s="14" t="s">
        <v>32</v>
      </c>
      <c r="P10018" s="14" t="s">
        <v>22</v>
      </c>
      <c r="Q10018" s="14" t="s">
        <v>49983</v>
      </c>
      <c r="R10018" s="14" t="s">
        <v>34</v>
      </c>
      <c r="S10018" s="9" t="s">
        <v>49984</v>
      </c>
      <c r="T10018" s="9" t="s">
        <v>17396</v>
      </c>
    </row>
    <row r="10019" customHeight="1" spans="1:20">
      <c r="A10019" s="10">
        <v>45225</v>
      </c>
      <c r="B10019" s="9" t="s">
        <v>49985</v>
      </c>
      <c r="C10019" s="9" t="s">
        <v>6506</v>
      </c>
      <c r="D10019" s="14" t="s">
        <v>22</v>
      </c>
      <c r="E10019" s="9" t="s">
        <v>49986</v>
      </c>
      <c r="F10019" s="9" t="s">
        <v>38397</v>
      </c>
      <c r="G10019" s="14" t="s">
        <v>25</v>
      </c>
      <c r="H10019" s="14" t="s">
        <v>22</v>
      </c>
      <c r="I10019" s="14" t="s">
        <v>277</v>
      </c>
      <c r="J10019" s="14" t="s">
        <v>27</v>
      </c>
      <c r="K10019" s="14" t="s">
        <v>28</v>
      </c>
      <c r="L10019" s="14" t="s">
        <v>43</v>
      </c>
      <c r="M10019" s="9" t="s">
        <v>44</v>
      </c>
      <c r="N10019" s="9" t="s">
        <v>208</v>
      </c>
      <c r="O10019" s="14" t="s">
        <v>32</v>
      </c>
      <c r="P10019" s="14" t="s">
        <v>22</v>
      </c>
      <c r="Q10019" s="14" t="s">
        <v>49987</v>
      </c>
      <c r="R10019" s="14" t="s">
        <v>46</v>
      </c>
      <c r="S10019" s="9" t="s">
        <v>49988</v>
      </c>
      <c r="T10019" s="9" t="s">
        <v>49989</v>
      </c>
    </row>
    <row r="10020" customHeight="1" spans="1:20">
      <c r="A10020" s="10">
        <v>45225</v>
      </c>
      <c r="B10020" s="9" t="s">
        <v>49990</v>
      </c>
      <c r="C10020" s="9" t="s">
        <v>5629</v>
      </c>
      <c r="D10020" s="14" t="s">
        <v>22</v>
      </c>
      <c r="E10020" s="9" t="s">
        <v>49991</v>
      </c>
      <c r="F10020" s="9" t="s">
        <v>49992</v>
      </c>
      <c r="G10020" s="14" t="s">
        <v>82</v>
      </c>
      <c r="H10020" s="14" t="s">
        <v>110</v>
      </c>
      <c r="I10020" s="14" t="s">
        <v>5632</v>
      </c>
      <c r="J10020" s="14" t="s">
        <v>27</v>
      </c>
      <c r="K10020" s="14" t="s">
        <v>28</v>
      </c>
      <c r="L10020" s="14" t="s">
        <v>43</v>
      </c>
      <c r="M10020" s="9" t="s">
        <v>169</v>
      </c>
      <c r="N10020" s="9" t="s">
        <v>5633</v>
      </c>
      <c r="O10020" s="14" t="s">
        <v>32</v>
      </c>
      <c r="P10020" s="14" t="s">
        <v>22</v>
      </c>
      <c r="Q10020" s="14" t="s">
        <v>49993</v>
      </c>
      <c r="R10020" s="14" t="s">
        <v>168</v>
      </c>
      <c r="S10020" s="9" t="s">
        <v>49994</v>
      </c>
      <c r="T10020" s="9" t="s">
        <v>6102</v>
      </c>
    </row>
    <row r="10021" customHeight="1" spans="1:20">
      <c r="A10021" s="10">
        <v>45224</v>
      </c>
      <c r="B10021" s="9" t="s">
        <v>49995</v>
      </c>
      <c r="C10021" s="9" t="s">
        <v>6506</v>
      </c>
      <c r="D10021" s="14" t="s">
        <v>22</v>
      </c>
      <c r="E10021" s="9" t="s">
        <v>49996</v>
      </c>
      <c r="F10021" s="9" t="s">
        <v>49997</v>
      </c>
      <c r="G10021" s="14" t="s">
        <v>247</v>
      </c>
      <c r="H10021" s="14" t="s">
        <v>22</v>
      </c>
      <c r="I10021" s="14" t="s">
        <v>149</v>
      </c>
      <c r="J10021" s="14" t="s">
        <v>27</v>
      </c>
      <c r="K10021" s="14" t="s">
        <v>28</v>
      </c>
      <c r="L10021" s="14" t="s">
        <v>43</v>
      </c>
      <c r="M10021" s="9" t="s">
        <v>44</v>
      </c>
      <c r="N10021" s="9" t="s">
        <v>208</v>
      </c>
      <c r="O10021" s="14" t="s">
        <v>32</v>
      </c>
      <c r="P10021" s="14" t="s">
        <v>22</v>
      </c>
      <c r="Q10021" s="14" t="s">
        <v>49998</v>
      </c>
      <c r="R10021" s="14" t="s">
        <v>46</v>
      </c>
      <c r="S10021" s="9" t="s">
        <v>49999</v>
      </c>
      <c r="T10021" s="9" t="s">
        <v>50000</v>
      </c>
    </row>
    <row r="10022" customHeight="1" spans="1:20">
      <c r="A10022" s="10">
        <v>45222</v>
      </c>
      <c r="B10022" s="9" t="s">
        <v>50001</v>
      </c>
      <c r="C10022" s="9" t="s">
        <v>6506</v>
      </c>
      <c r="D10022" s="14" t="s">
        <v>22</v>
      </c>
      <c r="E10022" s="9" t="s">
        <v>50002</v>
      </c>
      <c r="F10022" s="9" t="s">
        <v>50003</v>
      </c>
      <c r="G10022" s="14" t="s">
        <v>130</v>
      </c>
      <c r="H10022" s="14" t="s">
        <v>22</v>
      </c>
      <c r="I10022" s="14" t="s">
        <v>9666</v>
      </c>
      <c r="J10022" s="14" t="s">
        <v>27</v>
      </c>
      <c r="K10022" s="14" t="s">
        <v>28</v>
      </c>
      <c r="L10022" s="14" t="s">
        <v>43</v>
      </c>
      <c r="M10022" s="9" t="s">
        <v>44</v>
      </c>
      <c r="N10022" s="9" t="s">
        <v>208</v>
      </c>
      <c r="O10022" s="14" t="s">
        <v>32</v>
      </c>
      <c r="P10022" s="14" t="s">
        <v>22</v>
      </c>
      <c r="Q10022" s="14" t="s">
        <v>50004</v>
      </c>
      <c r="R10022" s="14" t="s">
        <v>46</v>
      </c>
      <c r="S10022" s="9" t="s">
        <v>50005</v>
      </c>
      <c r="T10022" s="9" t="s">
        <v>50006</v>
      </c>
    </row>
    <row r="10023" customHeight="1" spans="1:20">
      <c r="A10023" s="10">
        <v>45224</v>
      </c>
      <c r="B10023" s="9" t="s">
        <v>50007</v>
      </c>
      <c r="C10023" s="9" t="s">
        <v>6506</v>
      </c>
      <c r="D10023" s="14" t="s">
        <v>22</v>
      </c>
      <c r="E10023" s="9" t="s">
        <v>50008</v>
      </c>
      <c r="F10023" s="9" t="s">
        <v>50009</v>
      </c>
      <c r="G10023" s="14" t="s">
        <v>25</v>
      </c>
      <c r="H10023" s="14" t="s">
        <v>22</v>
      </c>
      <c r="I10023" s="14" t="s">
        <v>931</v>
      </c>
      <c r="J10023" s="14" t="s">
        <v>27</v>
      </c>
      <c r="K10023" s="14" t="s">
        <v>28</v>
      </c>
      <c r="L10023" s="14" t="s">
        <v>43</v>
      </c>
      <c r="M10023" s="9" t="s">
        <v>30</v>
      </c>
      <c r="N10023" s="9" t="s">
        <v>208</v>
      </c>
      <c r="O10023" s="14" t="s">
        <v>32</v>
      </c>
      <c r="P10023" s="14" t="s">
        <v>22</v>
      </c>
      <c r="Q10023" s="14" t="s">
        <v>50010</v>
      </c>
      <c r="R10023" s="14" t="s">
        <v>46</v>
      </c>
      <c r="S10023" s="9" t="s">
        <v>50011</v>
      </c>
      <c r="T10023" s="9" t="s">
        <v>18846</v>
      </c>
    </row>
    <row r="10024" customHeight="1" spans="1:20">
      <c r="A10024" s="10">
        <v>45222</v>
      </c>
      <c r="B10024" s="9" t="s">
        <v>50012</v>
      </c>
      <c r="C10024" s="9" t="s">
        <v>6506</v>
      </c>
      <c r="D10024" s="14" t="s">
        <v>22</v>
      </c>
      <c r="E10024" s="9" t="s">
        <v>50013</v>
      </c>
      <c r="F10024" s="9" t="s">
        <v>50014</v>
      </c>
      <c r="G10024" s="14" t="s">
        <v>41</v>
      </c>
      <c r="H10024" s="14" t="s">
        <v>22</v>
      </c>
      <c r="I10024" s="14" t="s">
        <v>162</v>
      </c>
      <c r="J10024" s="14" t="s">
        <v>27</v>
      </c>
      <c r="K10024" s="14" t="s">
        <v>28</v>
      </c>
      <c r="L10024" s="14" t="s">
        <v>43</v>
      </c>
      <c r="M10024" s="9" t="s">
        <v>44</v>
      </c>
      <c r="N10024" s="9" t="s">
        <v>208</v>
      </c>
      <c r="O10024" s="14" t="s">
        <v>32</v>
      </c>
      <c r="P10024" s="14" t="s">
        <v>22</v>
      </c>
      <c r="Q10024" s="14" t="s">
        <v>50015</v>
      </c>
      <c r="R10024" s="14" t="s">
        <v>46</v>
      </c>
      <c r="S10024" s="9" t="s">
        <v>50016</v>
      </c>
      <c r="T10024" s="9" t="s">
        <v>50017</v>
      </c>
    </row>
    <row r="10025" customHeight="1" spans="1:20">
      <c r="A10025" s="10">
        <v>45223</v>
      </c>
      <c r="B10025" s="15" t="s">
        <v>50018</v>
      </c>
      <c r="C10025" s="15" t="s">
        <v>6506</v>
      </c>
      <c r="D10025" s="16" t="s">
        <v>22</v>
      </c>
      <c r="E10025" s="15" t="s">
        <v>50019</v>
      </c>
      <c r="F10025" s="15" t="s">
        <v>50020</v>
      </c>
      <c r="G10025" s="16" t="s">
        <v>82</v>
      </c>
      <c r="H10025" s="16" t="s">
        <v>148</v>
      </c>
      <c r="I10025" s="16" t="s">
        <v>576</v>
      </c>
      <c r="J10025" s="16" t="s">
        <v>27</v>
      </c>
      <c r="K10025" s="16" t="s">
        <v>28</v>
      </c>
      <c r="L10025" s="16" t="s">
        <v>43</v>
      </c>
      <c r="M10025" s="15" t="s">
        <v>30</v>
      </c>
      <c r="N10025" s="15" t="s">
        <v>208</v>
      </c>
      <c r="O10025" s="16" t="s">
        <v>32</v>
      </c>
      <c r="P10025" s="16" t="s">
        <v>22</v>
      </c>
      <c r="Q10025" s="16" t="s">
        <v>50021</v>
      </c>
      <c r="R10025" s="16" t="s">
        <v>46</v>
      </c>
      <c r="S10025" s="15" t="s">
        <v>50022</v>
      </c>
      <c r="T10025" s="15" t="s">
        <v>50017</v>
      </c>
    </row>
    <row r="10026" customHeight="1" spans="1:20">
      <c r="A10026" s="10">
        <v>45225</v>
      </c>
      <c r="B10026" s="9" t="s">
        <v>50023</v>
      </c>
      <c r="C10026" s="9" t="s">
        <v>5629</v>
      </c>
      <c r="D10026" s="14" t="s">
        <v>22</v>
      </c>
      <c r="E10026" s="9" t="s">
        <v>50024</v>
      </c>
      <c r="F10026" s="9" t="s">
        <v>50025</v>
      </c>
      <c r="G10026" s="14" t="s">
        <v>82</v>
      </c>
      <c r="H10026" s="14" t="s">
        <v>22</v>
      </c>
      <c r="I10026" s="14" t="s">
        <v>5632</v>
      </c>
      <c r="J10026" s="14" t="s">
        <v>27</v>
      </c>
      <c r="K10026" s="14" t="s">
        <v>28</v>
      </c>
      <c r="L10026" s="14" t="s">
        <v>43</v>
      </c>
      <c r="M10026" s="9" t="s">
        <v>169</v>
      </c>
      <c r="N10026" s="9" t="s">
        <v>5633</v>
      </c>
      <c r="O10026" s="14" t="s">
        <v>32</v>
      </c>
      <c r="P10026" s="14" t="s">
        <v>22</v>
      </c>
      <c r="Q10026" s="14" t="s">
        <v>50026</v>
      </c>
      <c r="R10026" s="14" t="s">
        <v>168</v>
      </c>
      <c r="S10026" s="9" t="s">
        <v>50027</v>
      </c>
      <c r="T10026" s="9" t="s">
        <v>5655</v>
      </c>
    </row>
    <row r="10027" customHeight="1" spans="1:20">
      <c r="A10027" s="10">
        <v>45225</v>
      </c>
      <c r="B10027" s="9" t="s">
        <v>50028</v>
      </c>
      <c r="C10027" s="9" t="s">
        <v>5644</v>
      </c>
      <c r="D10027" s="14" t="s">
        <v>22</v>
      </c>
      <c r="E10027" s="9" t="s">
        <v>50029</v>
      </c>
      <c r="F10027" s="9" t="s">
        <v>50030</v>
      </c>
      <c r="G10027" s="14" t="s">
        <v>82</v>
      </c>
      <c r="H10027" s="14" t="s">
        <v>22</v>
      </c>
      <c r="I10027" s="14" t="s">
        <v>168</v>
      </c>
      <c r="J10027" s="14" t="s">
        <v>27</v>
      </c>
      <c r="K10027" s="14" t="s">
        <v>28</v>
      </c>
      <c r="L10027" s="14" t="s">
        <v>43</v>
      </c>
      <c r="M10027" s="9" t="s">
        <v>169</v>
      </c>
      <c r="N10027" s="9" t="s">
        <v>5633</v>
      </c>
      <c r="O10027" s="14" t="s">
        <v>32</v>
      </c>
      <c r="P10027" s="14" t="s">
        <v>22</v>
      </c>
      <c r="Q10027" s="14" t="s">
        <v>50031</v>
      </c>
      <c r="R10027" s="14" t="s">
        <v>168</v>
      </c>
      <c r="S10027" s="9" t="s">
        <v>50032</v>
      </c>
      <c r="T10027" s="9" t="s">
        <v>5690</v>
      </c>
    </row>
    <row r="10028" customHeight="1" spans="1:20">
      <c r="A10028" s="10">
        <v>45223</v>
      </c>
      <c r="B10028" s="15" t="s">
        <v>50033</v>
      </c>
      <c r="C10028" s="15" t="s">
        <v>79</v>
      </c>
      <c r="D10028" s="16" t="s">
        <v>22</v>
      </c>
      <c r="E10028" s="15" t="s">
        <v>50034</v>
      </c>
      <c r="F10028" s="15" t="s">
        <v>50035</v>
      </c>
      <c r="G10028" s="16" t="s">
        <v>25</v>
      </c>
      <c r="H10028" s="16" t="s">
        <v>22</v>
      </c>
      <c r="I10028" s="16" t="s">
        <v>701</v>
      </c>
      <c r="J10028" s="16" t="s">
        <v>27</v>
      </c>
      <c r="K10028" s="16" t="s">
        <v>28</v>
      </c>
      <c r="L10028" s="16" t="s">
        <v>43</v>
      </c>
      <c r="M10028" s="15" t="s">
        <v>44</v>
      </c>
      <c r="N10028" s="15" t="s">
        <v>31</v>
      </c>
      <c r="O10028" s="16" t="s">
        <v>32</v>
      </c>
      <c r="P10028" s="16" t="s">
        <v>22</v>
      </c>
      <c r="Q10028" s="16" t="s">
        <v>50036</v>
      </c>
      <c r="R10028" s="16" t="s">
        <v>46</v>
      </c>
      <c r="S10028" s="15" t="s">
        <v>50037</v>
      </c>
      <c r="T10028" s="15" t="s">
        <v>50038</v>
      </c>
    </row>
    <row r="10029" customHeight="1" spans="1:20">
      <c r="A10029" s="10">
        <v>45224</v>
      </c>
      <c r="B10029" s="9" t="s">
        <v>50039</v>
      </c>
      <c r="C10029" s="9" t="s">
        <v>783</v>
      </c>
      <c r="D10029" s="14" t="s">
        <v>22</v>
      </c>
      <c r="E10029" s="9" t="s">
        <v>50040</v>
      </c>
      <c r="F10029" s="9" t="s">
        <v>44646</v>
      </c>
      <c r="G10029" s="14" t="s">
        <v>82</v>
      </c>
      <c r="H10029" s="14" t="s">
        <v>148</v>
      </c>
      <c r="I10029" s="14" t="s">
        <v>241</v>
      </c>
      <c r="J10029" s="14" t="s">
        <v>27</v>
      </c>
      <c r="K10029" s="14" t="s">
        <v>28</v>
      </c>
      <c r="L10029" s="14" t="s">
        <v>43</v>
      </c>
      <c r="M10029" s="9" t="s">
        <v>169</v>
      </c>
      <c r="N10029" s="9" t="s">
        <v>743</v>
      </c>
      <c r="O10029" s="14" t="s">
        <v>32</v>
      </c>
      <c r="P10029" s="14" t="s">
        <v>22</v>
      </c>
      <c r="Q10029" s="14" t="s">
        <v>50041</v>
      </c>
      <c r="R10029" s="14" t="s">
        <v>46</v>
      </c>
      <c r="S10029" s="9" t="s">
        <v>50042</v>
      </c>
      <c r="T10029" s="9" t="s">
        <v>50043</v>
      </c>
    </row>
    <row r="10030" customHeight="1" spans="1:20">
      <c r="A10030" s="10">
        <v>45225</v>
      </c>
      <c r="B10030" s="9" t="s">
        <v>50044</v>
      </c>
      <c r="C10030" s="9" t="s">
        <v>9343</v>
      </c>
      <c r="D10030" s="14" t="s">
        <v>22</v>
      </c>
      <c r="E10030" s="9" t="s">
        <v>50045</v>
      </c>
      <c r="F10030" s="9" t="s">
        <v>50046</v>
      </c>
      <c r="G10030" s="14" t="s">
        <v>53</v>
      </c>
      <c r="H10030" s="14" t="s">
        <v>22</v>
      </c>
      <c r="I10030" s="14" t="s">
        <v>162</v>
      </c>
      <c r="J10030" s="14" t="s">
        <v>27</v>
      </c>
      <c r="K10030" s="14" t="s">
        <v>28</v>
      </c>
      <c r="L10030" s="14" t="s">
        <v>43</v>
      </c>
      <c r="M10030" s="9" t="s">
        <v>44</v>
      </c>
      <c r="N10030" s="9" t="s">
        <v>31</v>
      </c>
      <c r="O10030" s="14" t="s">
        <v>32</v>
      </c>
      <c r="P10030" s="14" t="s">
        <v>22</v>
      </c>
      <c r="Q10030" s="14" t="s">
        <v>50047</v>
      </c>
      <c r="R10030" s="14" t="s">
        <v>46</v>
      </c>
      <c r="S10030" s="9" t="s">
        <v>50048</v>
      </c>
      <c r="T10030" s="9" t="s">
        <v>50049</v>
      </c>
    </row>
    <row r="10031" customHeight="1" spans="1:20">
      <c r="A10031" s="10">
        <v>45222</v>
      </c>
      <c r="B10031" s="9" t="s">
        <v>50050</v>
      </c>
      <c r="C10031" s="9" t="s">
        <v>9343</v>
      </c>
      <c r="D10031" s="14" t="s">
        <v>22</v>
      </c>
      <c r="E10031" s="9" t="s">
        <v>50051</v>
      </c>
      <c r="F10031" s="9" t="s">
        <v>50052</v>
      </c>
      <c r="G10031" s="14" t="s">
        <v>53</v>
      </c>
      <c r="H10031" s="14" t="s">
        <v>22</v>
      </c>
      <c r="I10031" s="14" t="s">
        <v>104</v>
      </c>
      <c r="J10031" s="14" t="s">
        <v>27</v>
      </c>
      <c r="K10031" s="14" t="s">
        <v>28</v>
      </c>
      <c r="L10031" s="14" t="s">
        <v>43</v>
      </c>
      <c r="M10031" s="9" t="s">
        <v>44</v>
      </c>
      <c r="N10031" s="9" t="s">
        <v>31</v>
      </c>
      <c r="O10031" s="14" t="s">
        <v>32</v>
      </c>
      <c r="P10031" s="14" t="s">
        <v>22</v>
      </c>
      <c r="Q10031" s="14" t="s">
        <v>50053</v>
      </c>
      <c r="R10031" s="14" t="s">
        <v>46</v>
      </c>
      <c r="S10031" s="20" t="s">
        <v>50054</v>
      </c>
      <c r="T10031" s="9" t="s">
        <v>50055</v>
      </c>
    </row>
    <row r="10032" customHeight="1" spans="1:20">
      <c r="A10032" s="10">
        <v>45222</v>
      </c>
      <c r="B10032" s="9" t="s">
        <v>50056</v>
      </c>
      <c r="C10032" s="9" t="s">
        <v>6717</v>
      </c>
      <c r="D10032" s="14" t="s">
        <v>22</v>
      </c>
      <c r="E10032" s="9" t="s">
        <v>50057</v>
      </c>
      <c r="F10032" s="9" t="s">
        <v>50058</v>
      </c>
      <c r="G10032" s="14" t="s">
        <v>82</v>
      </c>
      <c r="H10032" s="14" t="s">
        <v>137</v>
      </c>
      <c r="I10032" s="14" t="s">
        <v>26</v>
      </c>
      <c r="J10032" s="14" t="s">
        <v>27</v>
      </c>
      <c r="K10032" s="14" t="s">
        <v>28</v>
      </c>
      <c r="L10032" s="14" t="s">
        <v>29</v>
      </c>
      <c r="M10032" s="9" t="s">
        <v>30</v>
      </c>
      <c r="N10032" s="9" t="s">
        <v>31</v>
      </c>
      <c r="O10032" s="14" t="s">
        <v>32</v>
      </c>
      <c r="P10032" s="14" t="s">
        <v>22</v>
      </c>
      <c r="Q10032" s="14" t="s">
        <v>50059</v>
      </c>
      <c r="R10032" s="14" t="s">
        <v>34</v>
      </c>
      <c r="S10032" s="9" t="s">
        <v>50060</v>
      </c>
      <c r="T10032" s="9" t="s">
        <v>50061</v>
      </c>
    </row>
    <row r="10033" customHeight="1" spans="1:20">
      <c r="A10033" s="10">
        <v>45223</v>
      </c>
      <c r="B10033" s="15" t="s">
        <v>50062</v>
      </c>
      <c r="C10033" s="15" t="s">
        <v>9343</v>
      </c>
      <c r="D10033" s="16" t="s">
        <v>22</v>
      </c>
      <c r="E10033" s="15" t="s">
        <v>50063</v>
      </c>
      <c r="F10033" s="15" t="s">
        <v>50064</v>
      </c>
      <c r="G10033" s="16" t="s">
        <v>130</v>
      </c>
      <c r="H10033" s="16" t="s">
        <v>22</v>
      </c>
      <c r="I10033" s="16" t="s">
        <v>732</v>
      </c>
      <c r="J10033" s="16" t="s">
        <v>27</v>
      </c>
      <c r="K10033" s="16" t="s">
        <v>28</v>
      </c>
      <c r="L10033" s="16" t="s">
        <v>43</v>
      </c>
      <c r="M10033" s="15" t="s">
        <v>30</v>
      </c>
      <c r="N10033" s="15" t="s">
        <v>31</v>
      </c>
      <c r="O10033" s="16" t="s">
        <v>32</v>
      </c>
      <c r="P10033" s="16" t="s">
        <v>22</v>
      </c>
      <c r="Q10033" s="16" t="s">
        <v>50065</v>
      </c>
      <c r="R10033" s="16" t="s">
        <v>46</v>
      </c>
      <c r="S10033" s="15" t="s">
        <v>50066</v>
      </c>
      <c r="T10033" s="15" t="s">
        <v>50067</v>
      </c>
    </row>
    <row r="10034" customHeight="1" spans="1:20">
      <c r="A10034" s="10">
        <v>45223</v>
      </c>
      <c r="B10034" s="15" t="s">
        <v>50068</v>
      </c>
      <c r="C10034" s="15" t="s">
        <v>6506</v>
      </c>
      <c r="D10034" s="16" t="s">
        <v>22</v>
      </c>
      <c r="E10034" s="15" t="s">
        <v>50069</v>
      </c>
      <c r="F10034" s="15" t="s">
        <v>50070</v>
      </c>
      <c r="G10034" s="16" t="s">
        <v>69</v>
      </c>
      <c r="H10034" s="16" t="s">
        <v>137</v>
      </c>
      <c r="I10034" s="16" t="s">
        <v>3098</v>
      </c>
      <c r="J10034" s="16" t="s">
        <v>27</v>
      </c>
      <c r="K10034" s="16" t="s">
        <v>28</v>
      </c>
      <c r="L10034" s="16" t="s">
        <v>43</v>
      </c>
      <c r="M10034" s="15" t="s">
        <v>30</v>
      </c>
      <c r="N10034" s="15" t="s">
        <v>208</v>
      </c>
      <c r="O10034" s="16" t="s">
        <v>32</v>
      </c>
      <c r="P10034" s="16" t="s">
        <v>22</v>
      </c>
      <c r="Q10034" s="16" t="s">
        <v>50071</v>
      </c>
      <c r="R10034" s="16" t="s">
        <v>46</v>
      </c>
      <c r="S10034" s="15" t="s">
        <v>50072</v>
      </c>
      <c r="T10034" s="15" t="s">
        <v>50017</v>
      </c>
    </row>
    <row r="10035" customHeight="1" spans="1:20">
      <c r="A10035" s="10">
        <v>45224</v>
      </c>
      <c r="B10035" s="9" t="s">
        <v>50073</v>
      </c>
      <c r="C10035" s="9" t="s">
        <v>9343</v>
      </c>
      <c r="D10035" s="14" t="s">
        <v>22</v>
      </c>
      <c r="E10035" s="9" t="s">
        <v>50063</v>
      </c>
      <c r="F10035" s="9" t="s">
        <v>50064</v>
      </c>
      <c r="G10035" s="14" t="s">
        <v>130</v>
      </c>
      <c r="H10035" s="14" t="s">
        <v>22</v>
      </c>
      <c r="I10035" s="14" t="s">
        <v>175</v>
      </c>
      <c r="J10035" s="14" t="s">
        <v>27</v>
      </c>
      <c r="K10035" s="14" t="s">
        <v>28</v>
      </c>
      <c r="L10035" s="14" t="s">
        <v>43</v>
      </c>
      <c r="M10035" s="9" t="s">
        <v>30</v>
      </c>
      <c r="N10035" s="9" t="s">
        <v>31</v>
      </c>
      <c r="O10035" s="14" t="s">
        <v>32</v>
      </c>
      <c r="P10035" s="14" t="s">
        <v>22</v>
      </c>
      <c r="Q10035" s="14" t="s">
        <v>50074</v>
      </c>
      <c r="R10035" s="14" t="s">
        <v>46</v>
      </c>
      <c r="S10035" s="9" t="s">
        <v>50075</v>
      </c>
      <c r="T10035" s="9" t="s">
        <v>50067</v>
      </c>
    </row>
    <row r="10036" customHeight="1" spans="1:20">
      <c r="A10036" s="10">
        <v>45224</v>
      </c>
      <c r="B10036" s="9" t="s">
        <v>50076</v>
      </c>
      <c r="C10036" s="9" t="s">
        <v>6506</v>
      </c>
      <c r="D10036" s="14" t="s">
        <v>22</v>
      </c>
      <c r="E10036" s="9" t="s">
        <v>50077</v>
      </c>
      <c r="F10036" s="9" t="s">
        <v>50078</v>
      </c>
      <c r="G10036" s="14" t="s">
        <v>130</v>
      </c>
      <c r="H10036" s="14" t="s">
        <v>6662</v>
      </c>
      <c r="I10036" s="14" t="s">
        <v>3098</v>
      </c>
      <c r="J10036" s="14" t="s">
        <v>27</v>
      </c>
      <c r="K10036" s="14" t="s">
        <v>28</v>
      </c>
      <c r="L10036" s="14" t="s">
        <v>43</v>
      </c>
      <c r="M10036" s="9" t="s">
        <v>30</v>
      </c>
      <c r="N10036" s="9" t="s">
        <v>208</v>
      </c>
      <c r="O10036" s="14" t="s">
        <v>32</v>
      </c>
      <c r="P10036" s="14" t="s">
        <v>22</v>
      </c>
      <c r="Q10036" s="14" t="s">
        <v>50079</v>
      </c>
      <c r="R10036" s="14" t="s">
        <v>46</v>
      </c>
      <c r="S10036" s="9" t="s">
        <v>50080</v>
      </c>
      <c r="T10036" s="9" t="s">
        <v>8210</v>
      </c>
    </row>
    <row r="10037" customHeight="1" spans="1:20">
      <c r="A10037" s="10">
        <v>45225</v>
      </c>
      <c r="B10037" s="9" t="s">
        <v>50081</v>
      </c>
      <c r="C10037" s="9" t="s">
        <v>5663</v>
      </c>
      <c r="D10037" s="14" t="s">
        <v>22</v>
      </c>
      <c r="E10037" s="9" t="s">
        <v>50082</v>
      </c>
      <c r="F10037" s="9" t="s">
        <v>50083</v>
      </c>
      <c r="G10037" s="14" t="s">
        <v>82</v>
      </c>
      <c r="H10037" s="14" t="s">
        <v>22</v>
      </c>
      <c r="I10037" s="14" t="s">
        <v>168</v>
      </c>
      <c r="J10037" s="14" t="s">
        <v>27</v>
      </c>
      <c r="K10037" s="14" t="s">
        <v>28</v>
      </c>
      <c r="L10037" s="14" t="s">
        <v>43</v>
      </c>
      <c r="M10037" s="9" t="s">
        <v>169</v>
      </c>
      <c r="N10037" s="9" t="s">
        <v>5633</v>
      </c>
      <c r="O10037" s="14" t="s">
        <v>32</v>
      </c>
      <c r="P10037" s="14" t="s">
        <v>22</v>
      </c>
      <c r="Q10037" s="14" t="s">
        <v>50084</v>
      </c>
      <c r="R10037" s="14" t="s">
        <v>168</v>
      </c>
      <c r="S10037" s="9" t="s">
        <v>50085</v>
      </c>
      <c r="T10037" s="9" t="s">
        <v>5696</v>
      </c>
    </row>
    <row r="10038" customHeight="1" spans="1:20">
      <c r="A10038" s="10">
        <v>45224</v>
      </c>
      <c r="B10038" s="9" t="s">
        <v>50086</v>
      </c>
      <c r="C10038" s="9" t="s">
        <v>6506</v>
      </c>
      <c r="D10038" s="14" t="s">
        <v>22</v>
      </c>
      <c r="E10038" s="9" t="s">
        <v>50087</v>
      </c>
      <c r="F10038" s="9" t="s">
        <v>50088</v>
      </c>
      <c r="G10038" s="14" t="s">
        <v>53</v>
      </c>
      <c r="H10038" s="14" t="s">
        <v>110</v>
      </c>
      <c r="I10038" s="14" t="s">
        <v>9666</v>
      </c>
      <c r="J10038" s="14" t="s">
        <v>27</v>
      </c>
      <c r="K10038" s="14" t="s">
        <v>28</v>
      </c>
      <c r="L10038" s="14" t="s">
        <v>43</v>
      </c>
      <c r="M10038" s="9" t="s">
        <v>30</v>
      </c>
      <c r="N10038" s="9" t="s">
        <v>208</v>
      </c>
      <c r="O10038" s="14" t="s">
        <v>32</v>
      </c>
      <c r="P10038" s="14" t="s">
        <v>22</v>
      </c>
      <c r="Q10038" s="14" t="s">
        <v>50089</v>
      </c>
      <c r="R10038" s="14" t="s">
        <v>46</v>
      </c>
      <c r="S10038" s="9" t="s">
        <v>50090</v>
      </c>
      <c r="T10038" s="9" t="s">
        <v>50091</v>
      </c>
    </row>
    <row r="10039" customHeight="1" spans="1:20">
      <c r="A10039" s="10">
        <v>45225</v>
      </c>
      <c r="B10039" s="9" t="s">
        <v>50092</v>
      </c>
      <c r="C10039" s="9" t="s">
        <v>5629</v>
      </c>
      <c r="D10039" s="14" t="s">
        <v>22</v>
      </c>
      <c r="E10039" s="9" t="s">
        <v>50093</v>
      </c>
      <c r="F10039" s="9" t="s">
        <v>50094</v>
      </c>
      <c r="G10039" s="14" t="s">
        <v>82</v>
      </c>
      <c r="H10039" s="14" t="s">
        <v>22</v>
      </c>
      <c r="I10039" s="14" t="s">
        <v>5632</v>
      </c>
      <c r="J10039" s="14" t="s">
        <v>27</v>
      </c>
      <c r="K10039" s="14" t="s">
        <v>28</v>
      </c>
      <c r="L10039" s="14" t="s">
        <v>43</v>
      </c>
      <c r="M10039" s="9" t="s">
        <v>169</v>
      </c>
      <c r="N10039" s="9" t="s">
        <v>5633</v>
      </c>
      <c r="O10039" s="14" t="s">
        <v>32</v>
      </c>
      <c r="P10039" s="14" t="s">
        <v>22</v>
      </c>
      <c r="Q10039" s="14" t="s">
        <v>50095</v>
      </c>
      <c r="R10039" s="14" t="s">
        <v>168</v>
      </c>
      <c r="S10039" s="9" t="s">
        <v>27817</v>
      </c>
      <c r="T10039" s="9" t="s">
        <v>6102</v>
      </c>
    </row>
    <row r="10040" customHeight="1" spans="1:20">
      <c r="A10040" s="10">
        <v>45222</v>
      </c>
      <c r="B10040" s="9" t="s">
        <v>50096</v>
      </c>
      <c r="C10040" s="9" t="s">
        <v>6506</v>
      </c>
      <c r="D10040" s="14" t="s">
        <v>22</v>
      </c>
      <c r="E10040" s="9" t="s">
        <v>50097</v>
      </c>
      <c r="F10040" s="9" t="s">
        <v>50098</v>
      </c>
      <c r="G10040" s="14" t="s">
        <v>25</v>
      </c>
      <c r="H10040" s="14" t="s">
        <v>22</v>
      </c>
      <c r="I10040" s="14" t="s">
        <v>293</v>
      </c>
      <c r="J10040" s="14" t="s">
        <v>27</v>
      </c>
      <c r="K10040" s="14" t="s">
        <v>28</v>
      </c>
      <c r="L10040" s="14" t="s">
        <v>43</v>
      </c>
      <c r="M10040" s="9" t="s">
        <v>44</v>
      </c>
      <c r="N10040" s="9" t="s">
        <v>208</v>
      </c>
      <c r="O10040" s="14" t="s">
        <v>32</v>
      </c>
      <c r="P10040" s="14" t="s">
        <v>22</v>
      </c>
      <c r="Q10040" s="14" t="s">
        <v>50099</v>
      </c>
      <c r="R10040" s="14" t="s">
        <v>46</v>
      </c>
      <c r="S10040" s="9" t="s">
        <v>50100</v>
      </c>
      <c r="T10040" s="9" t="s">
        <v>50101</v>
      </c>
    </row>
    <row r="10041" customHeight="1" spans="1:20">
      <c r="A10041" s="10">
        <v>45223</v>
      </c>
      <c r="B10041" s="15" t="s">
        <v>50102</v>
      </c>
      <c r="C10041" s="15" t="s">
        <v>783</v>
      </c>
      <c r="D10041" s="16" t="s">
        <v>22</v>
      </c>
      <c r="E10041" s="15" t="s">
        <v>50103</v>
      </c>
      <c r="F10041" s="15" t="s">
        <v>14489</v>
      </c>
      <c r="G10041" s="16" t="s">
        <v>82</v>
      </c>
      <c r="H10041" s="16" t="s">
        <v>148</v>
      </c>
      <c r="I10041" s="16" t="s">
        <v>168</v>
      </c>
      <c r="J10041" s="16" t="s">
        <v>27</v>
      </c>
      <c r="K10041" s="16" t="s">
        <v>28</v>
      </c>
      <c r="L10041" s="16" t="s">
        <v>43</v>
      </c>
      <c r="M10041" s="15" t="s">
        <v>169</v>
      </c>
      <c r="N10041" s="15" t="s">
        <v>743</v>
      </c>
      <c r="O10041" s="16" t="s">
        <v>32</v>
      </c>
      <c r="P10041" s="16" t="s">
        <v>22</v>
      </c>
      <c r="Q10041" s="16" t="s">
        <v>50104</v>
      </c>
      <c r="R10041" s="16" t="s">
        <v>46</v>
      </c>
      <c r="S10041" s="15" t="s">
        <v>50105</v>
      </c>
      <c r="T10041" s="15" t="s">
        <v>7441</v>
      </c>
    </row>
    <row r="10042" customHeight="1" spans="1:20">
      <c r="A10042" s="10">
        <v>45225</v>
      </c>
      <c r="B10042" s="9" t="s">
        <v>50106</v>
      </c>
      <c r="C10042" s="9" t="s">
        <v>5644</v>
      </c>
      <c r="D10042" s="14" t="s">
        <v>22</v>
      </c>
      <c r="E10042" s="9" t="s">
        <v>50107</v>
      </c>
      <c r="F10042" s="9" t="s">
        <v>3135</v>
      </c>
      <c r="G10042" s="14" t="s">
        <v>82</v>
      </c>
      <c r="H10042" s="14" t="s">
        <v>22</v>
      </c>
      <c r="I10042" s="14" t="s">
        <v>168</v>
      </c>
      <c r="J10042" s="14" t="s">
        <v>27</v>
      </c>
      <c r="K10042" s="14" t="s">
        <v>28</v>
      </c>
      <c r="L10042" s="14" t="s">
        <v>43</v>
      </c>
      <c r="M10042" s="9" t="s">
        <v>169</v>
      </c>
      <c r="N10042" s="9" t="s">
        <v>5633</v>
      </c>
      <c r="O10042" s="14" t="s">
        <v>32</v>
      </c>
      <c r="P10042" s="14" t="s">
        <v>22</v>
      </c>
      <c r="Q10042" s="14" t="s">
        <v>50108</v>
      </c>
      <c r="R10042" s="14" t="s">
        <v>168</v>
      </c>
      <c r="S10042" s="9" t="s">
        <v>33297</v>
      </c>
      <c r="T10042" s="9" t="s">
        <v>5668</v>
      </c>
    </row>
    <row r="10043" customHeight="1" spans="1:20">
      <c r="A10043" s="10">
        <v>45222</v>
      </c>
      <c r="B10043" s="9" t="s">
        <v>50109</v>
      </c>
      <c r="C10043" s="9" t="s">
        <v>6717</v>
      </c>
      <c r="D10043" s="14" t="s">
        <v>22</v>
      </c>
      <c r="E10043" s="9" t="s">
        <v>50110</v>
      </c>
      <c r="F10043" s="9" t="s">
        <v>50111</v>
      </c>
      <c r="G10043" s="14" t="s">
        <v>130</v>
      </c>
      <c r="H10043" s="14" t="s">
        <v>22</v>
      </c>
      <c r="I10043" s="14" t="s">
        <v>26</v>
      </c>
      <c r="J10043" s="14" t="s">
        <v>27</v>
      </c>
      <c r="K10043" s="14" t="s">
        <v>76</v>
      </c>
      <c r="L10043" s="14" t="s">
        <v>29</v>
      </c>
      <c r="M10043" s="9" t="s">
        <v>30</v>
      </c>
      <c r="N10043" s="9" t="s">
        <v>31</v>
      </c>
      <c r="O10043" s="14" t="s">
        <v>32</v>
      </c>
      <c r="P10043" s="14" t="s">
        <v>22</v>
      </c>
      <c r="Q10043" s="14" t="s">
        <v>50112</v>
      </c>
      <c r="R10043" s="14" t="s">
        <v>34</v>
      </c>
      <c r="S10043" s="9" t="s">
        <v>50113</v>
      </c>
      <c r="T10043" s="9" t="s">
        <v>50114</v>
      </c>
    </row>
    <row r="10044" customHeight="1" spans="1:20">
      <c r="A10044" s="10">
        <v>45222</v>
      </c>
      <c r="B10044" s="9" t="s">
        <v>50115</v>
      </c>
      <c r="C10044" s="9" t="s">
        <v>6717</v>
      </c>
      <c r="D10044" s="14" t="s">
        <v>22</v>
      </c>
      <c r="E10044" s="9" t="s">
        <v>50116</v>
      </c>
      <c r="F10044" s="9" t="s">
        <v>50117</v>
      </c>
      <c r="G10044" s="14" t="s">
        <v>25</v>
      </c>
      <c r="H10044" s="14" t="s">
        <v>22</v>
      </c>
      <c r="I10044" s="14" t="s">
        <v>26</v>
      </c>
      <c r="J10044" s="14" t="s">
        <v>27</v>
      </c>
      <c r="K10044" s="14" t="s">
        <v>76</v>
      </c>
      <c r="L10044" s="14" t="s">
        <v>29</v>
      </c>
      <c r="M10044" s="9" t="s">
        <v>30</v>
      </c>
      <c r="N10044" s="9" t="s">
        <v>31</v>
      </c>
      <c r="O10044" s="14" t="s">
        <v>32</v>
      </c>
      <c r="P10044" s="14" t="s">
        <v>22</v>
      </c>
      <c r="Q10044" s="14" t="s">
        <v>50118</v>
      </c>
      <c r="R10044" s="14" t="s">
        <v>34</v>
      </c>
      <c r="S10044" s="9" t="s">
        <v>50119</v>
      </c>
      <c r="T10044" s="9" t="s">
        <v>50120</v>
      </c>
    </row>
    <row r="10045" customHeight="1" spans="1:20">
      <c r="A10045" s="10">
        <v>45223</v>
      </c>
      <c r="B10045" s="15" t="s">
        <v>50121</v>
      </c>
      <c r="C10045" s="15" t="s">
        <v>9343</v>
      </c>
      <c r="D10045" s="16" t="s">
        <v>22</v>
      </c>
      <c r="E10045" s="15" t="s">
        <v>50063</v>
      </c>
      <c r="F10045" s="15" t="s">
        <v>50064</v>
      </c>
      <c r="G10045" s="16" t="s">
        <v>130</v>
      </c>
      <c r="H10045" s="16" t="s">
        <v>22</v>
      </c>
      <c r="I10045" s="16" t="s">
        <v>26</v>
      </c>
      <c r="J10045" s="16" t="s">
        <v>27</v>
      </c>
      <c r="K10045" s="16" t="s">
        <v>76</v>
      </c>
      <c r="L10045" s="16" t="s">
        <v>29</v>
      </c>
      <c r="M10045" s="15" t="s">
        <v>30</v>
      </c>
      <c r="N10045" s="15" t="s">
        <v>31</v>
      </c>
      <c r="O10045" s="16" t="s">
        <v>32</v>
      </c>
      <c r="P10045" s="16" t="s">
        <v>22</v>
      </c>
      <c r="Q10045" s="16" t="s">
        <v>50122</v>
      </c>
      <c r="R10045" s="16" t="s">
        <v>34</v>
      </c>
      <c r="S10045" s="15" t="s">
        <v>50123</v>
      </c>
      <c r="T10045" s="15" t="s">
        <v>50124</v>
      </c>
    </row>
    <row r="10046" customHeight="1" spans="1:20">
      <c r="A10046" s="10">
        <v>45224</v>
      </c>
      <c r="B10046" s="9" t="s">
        <v>50125</v>
      </c>
      <c r="C10046" s="9" t="s">
        <v>6717</v>
      </c>
      <c r="D10046" s="14" t="s">
        <v>22</v>
      </c>
      <c r="E10046" s="9" t="s">
        <v>47241</v>
      </c>
      <c r="F10046" s="9" t="s">
        <v>47242</v>
      </c>
      <c r="G10046" s="14" t="s">
        <v>69</v>
      </c>
      <c r="H10046" s="14" t="s">
        <v>22</v>
      </c>
      <c r="I10046" s="14" t="s">
        <v>26</v>
      </c>
      <c r="J10046" s="14" t="s">
        <v>27</v>
      </c>
      <c r="K10046" s="14" t="s">
        <v>195</v>
      </c>
      <c r="L10046" s="14" t="s">
        <v>29</v>
      </c>
      <c r="M10046" s="9" t="s">
        <v>30</v>
      </c>
      <c r="N10046" s="9" t="s">
        <v>31</v>
      </c>
      <c r="O10046" s="14" t="s">
        <v>32</v>
      </c>
      <c r="P10046" s="14" t="s">
        <v>22</v>
      </c>
      <c r="Q10046" s="14" t="s">
        <v>50126</v>
      </c>
      <c r="R10046" s="14" t="s">
        <v>34</v>
      </c>
      <c r="S10046" s="9" t="s">
        <v>50127</v>
      </c>
      <c r="T10046" s="9" t="s">
        <v>50128</v>
      </c>
    </row>
    <row r="10047" customHeight="1" spans="1:20">
      <c r="A10047" s="10">
        <v>45222</v>
      </c>
      <c r="B10047" s="9" t="s">
        <v>50129</v>
      </c>
      <c r="C10047" s="9" t="s">
        <v>6949</v>
      </c>
      <c r="D10047" s="14" t="s">
        <v>22</v>
      </c>
      <c r="E10047" s="9" t="s">
        <v>50130</v>
      </c>
      <c r="F10047" s="9" t="s">
        <v>50131</v>
      </c>
      <c r="G10047" s="14" t="s">
        <v>62</v>
      </c>
      <c r="H10047" s="14" t="s">
        <v>22</v>
      </c>
      <c r="I10047" s="14" t="s">
        <v>162</v>
      </c>
      <c r="J10047" s="14" t="s">
        <v>27</v>
      </c>
      <c r="K10047" s="14" t="s">
        <v>28</v>
      </c>
      <c r="L10047" s="14" t="s">
        <v>43</v>
      </c>
      <c r="M10047" s="9" t="s">
        <v>44</v>
      </c>
      <c r="N10047" s="9" t="s">
        <v>208</v>
      </c>
      <c r="O10047" s="14" t="s">
        <v>32</v>
      </c>
      <c r="P10047" s="14" t="s">
        <v>22</v>
      </c>
      <c r="Q10047" s="14" t="s">
        <v>50132</v>
      </c>
      <c r="R10047" s="14" t="s">
        <v>46</v>
      </c>
      <c r="S10047" s="9" t="s">
        <v>50133</v>
      </c>
      <c r="T10047" s="9" t="s">
        <v>50134</v>
      </c>
    </row>
    <row r="10048" customHeight="1" spans="1:20">
      <c r="A10048" s="10">
        <v>45225</v>
      </c>
      <c r="B10048" s="9" t="s">
        <v>50135</v>
      </c>
      <c r="C10048" s="9" t="s">
        <v>585</v>
      </c>
      <c r="D10048" s="14" t="s">
        <v>22</v>
      </c>
      <c r="E10048" s="9" t="s">
        <v>50136</v>
      </c>
      <c r="F10048" s="9" t="s">
        <v>50137</v>
      </c>
      <c r="G10048" s="14" t="s">
        <v>82</v>
      </c>
      <c r="H10048" s="14" t="s">
        <v>22</v>
      </c>
      <c r="I10048" s="14" t="s">
        <v>511</v>
      </c>
      <c r="J10048" s="14" t="s">
        <v>27</v>
      </c>
      <c r="K10048" s="14" t="s">
        <v>28</v>
      </c>
      <c r="L10048" s="14" t="s">
        <v>43</v>
      </c>
      <c r="M10048" s="9" t="s">
        <v>44</v>
      </c>
      <c r="N10048" s="9" t="s">
        <v>31</v>
      </c>
      <c r="O10048" s="14" t="s">
        <v>32</v>
      </c>
      <c r="P10048" s="14" t="s">
        <v>22</v>
      </c>
      <c r="Q10048" s="14" t="s">
        <v>50138</v>
      </c>
      <c r="R10048" s="14" t="s">
        <v>46</v>
      </c>
      <c r="S10048" s="9" t="s">
        <v>50139</v>
      </c>
      <c r="T10048" s="9" t="s">
        <v>50140</v>
      </c>
    </row>
    <row r="10049" customHeight="1" spans="1:20">
      <c r="A10049" s="10">
        <v>45222</v>
      </c>
      <c r="B10049" s="9" t="s">
        <v>50141</v>
      </c>
      <c r="C10049" s="9" t="s">
        <v>6506</v>
      </c>
      <c r="D10049" s="14" t="s">
        <v>22</v>
      </c>
      <c r="E10049" s="9" t="s">
        <v>50142</v>
      </c>
      <c r="F10049" s="9" t="s">
        <v>50143</v>
      </c>
      <c r="G10049" s="14" t="s">
        <v>69</v>
      </c>
      <c r="H10049" s="14" t="s">
        <v>22</v>
      </c>
      <c r="I10049" s="14" t="s">
        <v>75</v>
      </c>
      <c r="J10049" s="14" t="s">
        <v>27</v>
      </c>
      <c r="K10049" s="14" t="s">
        <v>28</v>
      </c>
      <c r="L10049" s="14" t="s">
        <v>43</v>
      </c>
      <c r="M10049" s="9" t="s">
        <v>44</v>
      </c>
      <c r="N10049" s="9" t="s">
        <v>208</v>
      </c>
      <c r="O10049" s="14" t="s">
        <v>32</v>
      </c>
      <c r="P10049" s="14" t="s">
        <v>22</v>
      </c>
      <c r="Q10049" s="14" t="s">
        <v>50144</v>
      </c>
      <c r="R10049" s="14" t="s">
        <v>46</v>
      </c>
      <c r="S10049" s="9" t="s">
        <v>50145</v>
      </c>
      <c r="T10049" s="9" t="s">
        <v>20909</v>
      </c>
    </row>
    <row r="10050" customHeight="1" spans="1:20">
      <c r="A10050" s="10">
        <v>45222</v>
      </c>
      <c r="B10050" s="9" t="s">
        <v>50146</v>
      </c>
      <c r="C10050" s="9" t="s">
        <v>9229</v>
      </c>
      <c r="D10050" s="14" t="s">
        <v>22</v>
      </c>
      <c r="E10050" s="9" t="s">
        <v>50147</v>
      </c>
      <c r="F10050" s="9" t="s">
        <v>50148</v>
      </c>
      <c r="G10050" s="14" t="s">
        <v>69</v>
      </c>
      <c r="H10050" s="14" t="s">
        <v>110</v>
      </c>
      <c r="I10050" s="14" t="s">
        <v>732</v>
      </c>
      <c r="J10050" s="14" t="s">
        <v>27</v>
      </c>
      <c r="K10050" s="14" t="s">
        <v>28</v>
      </c>
      <c r="L10050" s="14" t="s">
        <v>43</v>
      </c>
      <c r="M10050" s="9" t="s">
        <v>30</v>
      </c>
      <c r="N10050" s="9" t="s">
        <v>208</v>
      </c>
      <c r="O10050" s="14" t="s">
        <v>32</v>
      </c>
      <c r="P10050" s="14" t="s">
        <v>22</v>
      </c>
      <c r="Q10050" s="14" t="s">
        <v>1389</v>
      </c>
      <c r="R10050" s="14" t="s">
        <v>46</v>
      </c>
      <c r="S10050" s="9" t="s">
        <v>50149</v>
      </c>
      <c r="T10050" s="9" t="s">
        <v>28933</v>
      </c>
    </row>
    <row r="10051" customHeight="1" spans="1:20">
      <c r="A10051" s="10">
        <v>45223</v>
      </c>
      <c r="B10051" s="15" t="s">
        <v>50150</v>
      </c>
      <c r="C10051" s="15" t="s">
        <v>5035</v>
      </c>
      <c r="D10051" s="16" t="s">
        <v>22</v>
      </c>
      <c r="E10051" s="15" t="s">
        <v>50151</v>
      </c>
      <c r="F10051" s="15" t="s">
        <v>50152</v>
      </c>
      <c r="G10051" s="16" t="s">
        <v>130</v>
      </c>
      <c r="H10051" s="16" t="s">
        <v>22</v>
      </c>
      <c r="I10051" s="16" t="s">
        <v>337</v>
      </c>
      <c r="J10051" s="16" t="s">
        <v>27</v>
      </c>
      <c r="K10051" s="16" t="s">
        <v>28</v>
      </c>
      <c r="L10051" s="16" t="s">
        <v>43</v>
      </c>
      <c r="M10051" s="15" t="s">
        <v>30</v>
      </c>
      <c r="N10051" s="15" t="s">
        <v>31</v>
      </c>
      <c r="O10051" s="16" t="s">
        <v>32</v>
      </c>
      <c r="P10051" s="16" t="s">
        <v>22</v>
      </c>
      <c r="Q10051" s="16" t="s">
        <v>50153</v>
      </c>
      <c r="R10051" s="16" t="s">
        <v>46</v>
      </c>
      <c r="S10051" s="15" t="s">
        <v>50154</v>
      </c>
      <c r="T10051" s="15" t="s">
        <v>21152</v>
      </c>
    </row>
    <row r="10052" customHeight="1" spans="1:20">
      <c r="A10052" s="10">
        <v>45224</v>
      </c>
      <c r="B10052" s="9" t="s">
        <v>50155</v>
      </c>
      <c r="C10052" s="9" t="s">
        <v>9229</v>
      </c>
      <c r="D10052" s="14" t="s">
        <v>22</v>
      </c>
      <c r="E10052" s="9" t="s">
        <v>50156</v>
      </c>
      <c r="F10052" s="9" t="s">
        <v>50157</v>
      </c>
      <c r="G10052" s="14" t="s">
        <v>130</v>
      </c>
      <c r="H10052" s="14" t="s">
        <v>22</v>
      </c>
      <c r="I10052" s="14" t="s">
        <v>277</v>
      </c>
      <c r="J10052" s="14" t="s">
        <v>27</v>
      </c>
      <c r="K10052" s="14" t="s">
        <v>28</v>
      </c>
      <c r="L10052" s="14" t="s">
        <v>43</v>
      </c>
      <c r="M10052" s="9" t="s">
        <v>30</v>
      </c>
      <c r="N10052" s="9" t="s">
        <v>208</v>
      </c>
      <c r="O10052" s="14" t="s">
        <v>32</v>
      </c>
      <c r="P10052" s="14" t="s">
        <v>22</v>
      </c>
      <c r="Q10052" s="14" t="s">
        <v>50158</v>
      </c>
      <c r="R10052" s="14" t="s">
        <v>46</v>
      </c>
      <c r="S10052" s="9" t="s">
        <v>50159</v>
      </c>
      <c r="T10052" s="9" t="s">
        <v>50160</v>
      </c>
    </row>
    <row r="10053" customHeight="1" spans="1:20">
      <c r="A10053" s="10">
        <v>45223</v>
      </c>
      <c r="B10053" s="15" t="s">
        <v>50161</v>
      </c>
      <c r="C10053" s="15" t="s">
        <v>6302</v>
      </c>
      <c r="D10053" s="16" t="s">
        <v>22</v>
      </c>
      <c r="E10053" s="15" t="s">
        <v>29264</v>
      </c>
      <c r="F10053" s="15" t="s">
        <v>29265</v>
      </c>
      <c r="G10053" s="16" t="s">
        <v>82</v>
      </c>
      <c r="H10053" s="16" t="s">
        <v>22</v>
      </c>
      <c r="I10053" s="16" t="s">
        <v>1181</v>
      </c>
      <c r="J10053" s="16" t="s">
        <v>27</v>
      </c>
      <c r="K10053" s="16" t="s">
        <v>28</v>
      </c>
      <c r="L10053" s="16" t="s">
        <v>43</v>
      </c>
      <c r="M10053" s="15" t="s">
        <v>30</v>
      </c>
      <c r="N10053" s="15" t="s">
        <v>31</v>
      </c>
      <c r="O10053" s="16" t="s">
        <v>32</v>
      </c>
      <c r="P10053" s="16" t="s">
        <v>22</v>
      </c>
      <c r="Q10053" s="16" t="s">
        <v>50162</v>
      </c>
      <c r="R10053" s="16" t="s">
        <v>46</v>
      </c>
      <c r="S10053" s="15" t="s">
        <v>50163</v>
      </c>
      <c r="T10053" s="15" t="s">
        <v>48490</v>
      </c>
    </row>
    <row r="10054" customHeight="1" spans="1:20">
      <c r="A10054" s="10">
        <v>45225</v>
      </c>
      <c r="B10054" s="9" t="s">
        <v>50164</v>
      </c>
      <c r="C10054" s="9" t="s">
        <v>5685</v>
      </c>
      <c r="D10054" s="14" t="s">
        <v>22</v>
      </c>
      <c r="E10054" s="9" t="s">
        <v>50165</v>
      </c>
      <c r="F10054" s="9" t="s">
        <v>1507</v>
      </c>
      <c r="G10054" s="14" t="s">
        <v>82</v>
      </c>
      <c r="H10054" s="14" t="s">
        <v>22</v>
      </c>
      <c r="I10054" s="14" t="s">
        <v>168</v>
      </c>
      <c r="J10054" s="14" t="s">
        <v>27</v>
      </c>
      <c r="K10054" s="14" t="s">
        <v>28</v>
      </c>
      <c r="L10054" s="14" t="s">
        <v>43</v>
      </c>
      <c r="M10054" s="9" t="s">
        <v>169</v>
      </c>
      <c r="N10054" s="9" t="s">
        <v>5633</v>
      </c>
      <c r="O10054" s="14" t="s">
        <v>32</v>
      </c>
      <c r="P10054" s="14" t="s">
        <v>22</v>
      </c>
      <c r="Q10054" s="14" t="s">
        <v>50166</v>
      </c>
      <c r="R10054" s="14" t="s">
        <v>168</v>
      </c>
      <c r="S10054" s="9" t="s">
        <v>50167</v>
      </c>
      <c r="T10054" s="9" t="s">
        <v>5668</v>
      </c>
    </row>
    <row r="10055" customHeight="1" spans="1:20">
      <c r="A10055" s="10">
        <v>45225</v>
      </c>
      <c r="B10055" s="9" t="s">
        <v>50168</v>
      </c>
      <c r="C10055" s="9" t="s">
        <v>5629</v>
      </c>
      <c r="D10055" s="14" t="s">
        <v>22</v>
      </c>
      <c r="E10055" s="9" t="s">
        <v>50169</v>
      </c>
      <c r="F10055" s="9" t="s">
        <v>50170</v>
      </c>
      <c r="G10055" s="14" t="s">
        <v>82</v>
      </c>
      <c r="H10055" s="14" t="s">
        <v>22</v>
      </c>
      <c r="I10055" s="14" t="s">
        <v>5632</v>
      </c>
      <c r="J10055" s="14" t="s">
        <v>27</v>
      </c>
      <c r="K10055" s="14" t="s">
        <v>28</v>
      </c>
      <c r="L10055" s="14" t="s">
        <v>43</v>
      </c>
      <c r="M10055" s="9" t="s">
        <v>169</v>
      </c>
      <c r="N10055" s="9" t="s">
        <v>5633</v>
      </c>
      <c r="O10055" s="14" t="s">
        <v>32</v>
      </c>
      <c r="P10055" s="14" t="s">
        <v>22</v>
      </c>
      <c r="Q10055" s="14" t="s">
        <v>50171</v>
      </c>
      <c r="R10055" s="14" t="s">
        <v>168</v>
      </c>
      <c r="S10055" s="9" t="s">
        <v>50172</v>
      </c>
      <c r="T10055" s="9" t="s">
        <v>5690</v>
      </c>
    </row>
    <row r="10056" customHeight="1" spans="1:20">
      <c r="A10056" s="10">
        <v>45223</v>
      </c>
      <c r="B10056" s="15" t="s">
        <v>50173</v>
      </c>
      <c r="C10056" s="15" t="s">
        <v>2825</v>
      </c>
      <c r="D10056" s="16" t="s">
        <v>22</v>
      </c>
      <c r="E10056" s="15" t="s">
        <v>50174</v>
      </c>
      <c r="F10056" s="15" t="s">
        <v>50175</v>
      </c>
      <c r="G10056" s="16" t="s">
        <v>53</v>
      </c>
      <c r="H10056" s="16" t="s">
        <v>50176</v>
      </c>
      <c r="I10056" s="16" t="s">
        <v>1181</v>
      </c>
      <c r="J10056" s="16" t="s">
        <v>27</v>
      </c>
      <c r="K10056" s="16" t="s">
        <v>28</v>
      </c>
      <c r="L10056" s="16" t="s">
        <v>43</v>
      </c>
      <c r="M10056" s="15" t="s">
        <v>44</v>
      </c>
      <c r="N10056" s="15" t="s">
        <v>31</v>
      </c>
      <c r="O10056" s="16" t="s">
        <v>32</v>
      </c>
      <c r="P10056" s="16" t="s">
        <v>22</v>
      </c>
      <c r="Q10056" s="16" t="s">
        <v>50177</v>
      </c>
      <c r="R10056" s="16" t="s">
        <v>46</v>
      </c>
      <c r="S10056" s="15" t="s">
        <v>50178</v>
      </c>
      <c r="T10056" s="15" t="s">
        <v>49011</v>
      </c>
    </row>
    <row r="10057" customHeight="1" spans="1:20">
      <c r="A10057" s="10">
        <v>45222</v>
      </c>
      <c r="B10057" s="9" t="s">
        <v>50179</v>
      </c>
      <c r="C10057" s="9" t="s">
        <v>783</v>
      </c>
      <c r="D10057" s="14" t="s">
        <v>22</v>
      </c>
      <c r="E10057" s="9" t="s">
        <v>50180</v>
      </c>
      <c r="F10057" s="9" t="s">
        <v>43867</v>
      </c>
      <c r="G10057" s="14" t="s">
        <v>41</v>
      </c>
      <c r="H10057" s="14" t="s">
        <v>22</v>
      </c>
      <c r="I10057" s="14" t="s">
        <v>293</v>
      </c>
      <c r="J10057" s="14" t="s">
        <v>27</v>
      </c>
      <c r="K10057" s="14" t="s">
        <v>28</v>
      </c>
      <c r="L10057" s="14" t="s">
        <v>43</v>
      </c>
      <c r="M10057" s="9" t="s">
        <v>169</v>
      </c>
      <c r="N10057" s="9" t="s">
        <v>743</v>
      </c>
      <c r="O10057" s="14" t="s">
        <v>32</v>
      </c>
      <c r="P10057" s="14" t="s">
        <v>22</v>
      </c>
      <c r="Q10057" s="14" t="s">
        <v>50181</v>
      </c>
      <c r="R10057" s="14" t="s">
        <v>46</v>
      </c>
      <c r="S10057" s="9" t="s">
        <v>50182</v>
      </c>
      <c r="T10057" s="9" t="s">
        <v>50183</v>
      </c>
    </row>
    <row r="10058" customHeight="1" spans="1:20">
      <c r="A10058" s="10">
        <v>45224</v>
      </c>
      <c r="B10058" s="9" t="s">
        <v>50184</v>
      </c>
      <c r="C10058" s="9" t="s">
        <v>7401</v>
      </c>
      <c r="D10058" s="14" t="s">
        <v>22</v>
      </c>
      <c r="E10058" s="9" t="s">
        <v>50185</v>
      </c>
      <c r="F10058" s="9" t="s">
        <v>50186</v>
      </c>
      <c r="G10058" s="14" t="s">
        <v>82</v>
      </c>
      <c r="H10058" s="14" t="s">
        <v>22</v>
      </c>
      <c r="I10058" s="14" t="s">
        <v>880</v>
      </c>
      <c r="J10058" s="14" t="s">
        <v>27</v>
      </c>
      <c r="K10058" s="14" t="s">
        <v>28</v>
      </c>
      <c r="L10058" s="14" t="s">
        <v>43</v>
      </c>
      <c r="M10058" s="9" t="s">
        <v>30</v>
      </c>
      <c r="N10058" s="9" t="s">
        <v>208</v>
      </c>
      <c r="O10058" s="14" t="s">
        <v>32</v>
      </c>
      <c r="P10058" s="14" t="s">
        <v>22</v>
      </c>
      <c r="Q10058" s="14" t="s">
        <v>50187</v>
      </c>
      <c r="R10058" s="14" t="s">
        <v>46</v>
      </c>
      <c r="S10058" s="9" t="s">
        <v>50188</v>
      </c>
      <c r="T10058" s="9" t="s">
        <v>50189</v>
      </c>
    </row>
    <row r="10059" customHeight="1" spans="1:20">
      <c r="A10059" s="10">
        <v>45225</v>
      </c>
      <c r="B10059" s="9" t="s">
        <v>50190</v>
      </c>
      <c r="C10059" s="9" t="s">
        <v>783</v>
      </c>
      <c r="D10059" s="14" t="s">
        <v>22</v>
      </c>
      <c r="E10059" s="9" t="s">
        <v>50191</v>
      </c>
      <c r="F10059" s="9" t="s">
        <v>22789</v>
      </c>
      <c r="G10059" s="14" t="s">
        <v>82</v>
      </c>
      <c r="H10059" s="14" t="s">
        <v>22</v>
      </c>
      <c r="I10059" s="14" t="s">
        <v>1713</v>
      </c>
      <c r="J10059" s="14" t="s">
        <v>27</v>
      </c>
      <c r="K10059" s="14" t="s">
        <v>28</v>
      </c>
      <c r="L10059" s="14" t="s">
        <v>43</v>
      </c>
      <c r="M10059" s="9" t="s">
        <v>169</v>
      </c>
      <c r="N10059" s="9" t="s">
        <v>743</v>
      </c>
      <c r="O10059" s="14" t="s">
        <v>32</v>
      </c>
      <c r="P10059" s="14" t="s">
        <v>22</v>
      </c>
      <c r="Q10059" s="14" t="s">
        <v>50192</v>
      </c>
      <c r="R10059" s="14" t="s">
        <v>46</v>
      </c>
      <c r="S10059" s="9" t="s">
        <v>50193</v>
      </c>
      <c r="T10059" s="9" t="s">
        <v>50194</v>
      </c>
    </row>
    <row r="10060" customHeight="1" spans="1:20">
      <c r="A10060" s="10">
        <v>45224</v>
      </c>
      <c r="B10060" s="9" t="s">
        <v>50195</v>
      </c>
      <c r="C10060" s="9" t="s">
        <v>646</v>
      </c>
      <c r="D10060" s="14" t="s">
        <v>22</v>
      </c>
      <c r="E10060" s="9" t="s">
        <v>50196</v>
      </c>
      <c r="F10060" s="9" t="s">
        <v>50197</v>
      </c>
      <c r="G10060" s="14" t="s">
        <v>53</v>
      </c>
      <c r="H10060" s="14" t="s">
        <v>1724</v>
      </c>
      <c r="I10060" s="14" t="s">
        <v>469</v>
      </c>
      <c r="J10060" s="14" t="s">
        <v>27</v>
      </c>
      <c r="K10060" s="14" t="s">
        <v>28</v>
      </c>
      <c r="L10060" s="14" t="s">
        <v>43</v>
      </c>
      <c r="M10060" s="9" t="s">
        <v>44</v>
      </c>
      <c r="N10060" s="9" t="s">
        <v>31</v>
      </c>
      <c r="O10060" s="14" t="s">
        <v>32</v>
      </c>
      <c r="P10060" s="14" t="s">
        <v>22</v>
      </c>
      <c r="Q10060" s="14" t="s">
        <v>50198</v>
      </c>
      <c r="R10060" s="14" t="s">
        <v>46</v>
      </c>
      <c r="S10060" s="9" t="s">
        <v>50199</v>
      </c>
      <c r="T10060" s="9" t="s">
        <v>49011</v>
      </c>
    </row>
    <row r="10061" customHeight="1" spans="1:20">
      <c r="A10061" s="10">
        <v>45225</v>
      </c>
      <c r="B10061" s="9" t="s">
        <v>50200</v>
      </c>
      <c r="C10061" s="9" t="s">
        <v>5629</v>
      </c>
      <c r="D10061" s="14" t="s">
        <v>22</v>
      </c>
      <c r="E10061" s="9" t="s">
        <v>50201</v>
      </c>
      <c r="F10061" s="9" t="s">
        <v>50202</v>
      </c>
      <c r="G10061" s="14" t="s">
        <v>82</v>
      </c>
      <c r="H10061" s="14" t="s">
        <v>22</v>
      </c>
      <c r="I10061" s="14" t="s">
        <v>5632</v>
      </c>
      <c r="J10061" s="14" t="s">
        <v>27</v>
      </c>
      <c r="K10061" s="14" t="s">
        <v>28</v>
      </c>
      <c r="L10061" s="14" t="s">
        <v>43</v>
      </c>
      <c r="M10061" s="9" t="s">
        <v>169</v>
      </c>
      <c r="N10061" s="9" t="s">
        <v>5633</v>
      </c>
      <c r="O10061" s="14" t="s">
        <v>32</v>
      </c>
      <c r="P10061" s="14" t="s">
        <v>22</v>
      </c>
      <c r="Q10061" s="14" t="s">
        <v>50203</v>
      </c>
      <c r="R10061" s="14" t="s">
        <v>168</v>
      </c>
      <c r="S10061" s="9" t="s">
        <v>50204</v>
      </c>
      <c r="T10061" s="9" t="s">
        <v>5655</v>
      </c>
    </row>
    <row r="10062" customHeight="1" spans="1:20">
      <c r="A10062" s="10">
        <v>45225</v>
      </c>
      <c r="B10062" s="9" t="s">
        <v>50205</v>
      </c>
      <c r="C10062" s="9" t="s">
        <v>5644</v>
      </c>
      <c r="D10062" s="14" t="s">
        <v>22</v>
      </c>
      <c r="E10062" s="9" t="s">
        <v>50206</v>
      </c>
      <c r="F10062" s="9" t="s">
        <v>50207</v>
      </c>
      <c r="G10062" s="14" t="s">
        <v>82</v>
      </c>
      <c r="H10062" s="14" t="s">
        <v>22</v>
      </c>
      <c r="I10062" s="14" t="s">
        <v>168</v>
      </c>
      <c r="J10062" s="14" t="s">
        <v>27</v>
      </c>
      <c r="K10062" s="14" t="s">
        <v>28</v>
      </c>
      <c r="L10062" s="14" t="s">
        <v>43</v>
      </c>
      <c r="M10062" s="9" t="s">
        <v>169</v>
      </c>
      <c r="N10062" s="9" t="s">
        <v>5633</v>
      </c>
      <c r="O10062" s="14" t="s">
        <v>32</v>
      </c>
      <c r="P10062" s="14" t="s">
        <v>22</v>
      </c>
      <c r="Q10062" s="14" t="s">
        <v>50208</v>
      </c>
      <c r="R10062" s="14" t="s">
        <v>168</v>
      </c>
      <c r="S10062" s="9" t="s">
        <v>50209</v>
      </c>
      <c r="T10062" s="9" t="s">
        <v>5655</v>
      </c>
    </row>
    <row r="10063" customHeight="1" spans="1:20">
      <c r="A10063" s="10">
        <v>45224</v>
      </c>
      <c r="B10063" s="9" t="s">
        <v>50210</v>
      </c>
      <c r="C10063" s="9" t="s">
        <v>6949</v>
      </c>
      <c r="D10063" s="14" t="s">
        <v>22</v>
      </c>
      <c r="E10063" s="9" t="s">
        <v>50211</v>
      </c>
      <c r="F10063" s="9" t="s">
        <v>50212</v>
      </c>
      <c r="G10063" s="14" t="s">
        <v>41</v>
      </c>
      <c r="H10063" s="14" t="s">
        <v>110</v>
      </c>
      <c r="I10063" s="14" t="s">
        <v>293</v>
      </c>
      <c r="J10063" s="14" t="s">
        <v>27</v>
      </c>
      <c r="K10063" s="14" t="s">
        <v>28</v>
      </c>
      <c r="L10063" s="14" t="s">
        <v>43</v>
      </c>
      <c r="M10063" s="9" t="s">
        <v>44</v>
      </c>
      <c r="N10063" s="9" t="s">
        <v>208</v>
      </c>
      <c r="O10063" s="14" t="s">
        <v>32</v>
      </c>
      <c r="P10063" s="14" t="s">
        <v>22</v>
      </c>
      <c r="Q10063" s="14" t="s">
        <v>50213</v>
      </c>
      <c r="R10063" s="14" t="s">
        <v>46</v>
      </c>
      <c r="S10063" s="9" t="s">
        <v>50214</v>
      </c>
      <c r="T10063" s="9" t="s">
        <v>50215</v>
      </c>
    </row>
    <row r="10064" customHeight="1" spans="1:20">
      <c r="A10064" s="10">
        <v>45223</v>
      </c>
      <c r="B10064" s="15" t="s">
        <v>50216</v>
      </c>
      <c r="C10064" s="15" t="s">
        <v>6949</v>
      </c>
      <c r="D10064" s="16" t="s">
        <v>22</v>
      </c>
      <c r="E10064" s="15" t="s">
        <v>50217</v>
      </c>
      <c r="F10064" s="15" t="s">
        <v>50218</v>
      </c>
      <c r="G10064" s="16" t="s">
        <v>247</v>
      </c>
      <c r="H10064" s="16" t="s">
        <v>22</v>
      </c>
      <c r="I10064" s="16" t="s">
        <v>277</v>
      </c>
      <c r="J10064" s="16" t="s">
        <v>27</v>
      </c>
      <c r="K10064" s="16" t="s">
        <v>28</v>
      </c>
      <c r="L10064" s="16" t="s">
        <v>43</v>
      </c>
      <c r="M10064" s="15" t="s">
        <v>44</v>
      </c>
      <c r="N10064" s="15" t="s">
        <v>208</v>
      </c>
      <c r="O10064" s="16" t="s">
        <v>32</v>
      </c>
      <c r="P10064" s="16" t="s">
        <v>22</v>
      </c>
      <c r="Q10064" s="16" t="s">
        <v>50219</v>
      </c>
      <c r="R10064" s="16" t="s">
        <v>46</v>
      </c>
      <c r="S10064" s="15" t="s">
        <v>50220</v>
      </c>
      <c r="T10064" s="15" t="s">
        <v>50221</v>
      </c>
    </row>
    <row r="10065" customHeight="1" spans="1:20">
      <c r="A10065" s="10">
        <v>45222</v>
      </c>
      <c r="B10065" s="9" t="s">
        <v>50222</v>
      </c>
      <c r="C10065" s="9" t="s">
        <v>6949</v>
      </c>
      <c r="D10065" s="14" t="s">
        <v>22</v>
      </c>
      <c r="E10065" s="9" t="s">
        <v>50223</v>
      </c>
      <c r="F10065" s="9" t="s">
        <v>50224</v>
      </c>
      <c r="G10065" s="14" t="s">
        <v>25</v>
      </c>
      <c r="H10065" s="14" t="s">
        <v>22</v>
      </c>
      <c r="I10065" s="14" t="s">
        <v>162</v>
      </c>
      <c r="J10065" s="14" t="s">
        <v>27</v>
      </c>
      <c r="K10065" s="14" t="s">
        <v>28</v>
      </c>
      <c r="L10065" s="14" t="s">
        <v>43</v>
      </c>
      <c r="M10065" s="9" t="s">
        <v>44</v>
      </c>
      <c r="N10065" s="9" t="s">
        <v>208</v>
      </c>
      <c r="O10065" s="14" t="s">
        <v>32</v>
      </c>
      <c r="P10065" s="14" t="s">
        <v>22</v>
      </c>
      <c r="Q10065" s="14" t="s">
        <v>50225</v>
      </c>
      <c r="R10065" s="14" t="s">
        <v>46</v>
      </c>
      <c r="S10065" s="9" t="s">
        <v>50226</v>
      </c>
      <c r="T10065" s="9" t="s">
        <v>19195</v>
      </c>
    </row>
    <row r="10066" customHeight="1" spans="1:20">
      <c r="A10066" s="10">
        <v>45223</v>
      </c>
      <c r="B10066" s="15" t="s">
        <v>50227</v>
      </c>
      <c r="C10066" s="15" t="s">
        <v>6949</v>
      </c>
      <c r="D10066" s="16" t="s">
        <v>22</v>
      </c>
      <c r="E10066" s="15" t="s">
        <v>50228</v>
      </c>
      <c r="F10066" s="15" t="s">
        <v>50229</v>
      </c>
      <c r="G10066" s="16" t="s">
        <v>41</v>
      </c>
      <c r="H10066" s="16" t="s">
        <v>110</v>
      </c>
      <c r="I10066" s="16" t="s">
        <v>576</v>
      </c>
      <c r="J10066" s="16" t="s">
        <v>27</v>
      </c>
      <c r="K10066" s="16" t="s">
        <v>28</v>
      </c>
      <c r="L10066" s="16" t="s">
        <v>43</v>
      </c>
      <c r="M10066" s="15" t="s">
        <v>44</v>
      </c>
      <c r="N10066" s="15" t="s">
        <v>208</v>
      </c>
      <c r="O10066" s="16" t="s">
        <v>32</v>
      </c>
      <c r="P10066" s="16" t="s">
        <v>22</v>
      </c>
      <c r="Q10066" s="16" t="s">
        <v>50230</v>
      </c>
      <c r="R10066" s="16" t="s">
        <v>46</v>
      </c>
      <c r="S10066" s="15" t="s">
        <v>50231</v>
      </c>
      <c r="T10066" s="15" t="s">
        <v>50232</v>
      </c>
    </row>
    <row r="10067" customHeight="1" spans="1:20">
      <c r="A10067" s="10">
        <v>45223</v>
      </c>
      <c r="B10067" s="15" t="s">
        <v>50233</v>
      </c>
      <c r="C10067" s="15" t="s">
        <v>817</v>
      </c>
      <c r="D10067" s="16" t="s">
        <v>22</v>
      </c>
      <c r="E10067" s="15" t="s">
        <v>50234</v>
      </c>
      <c r="F10067" s="15" t="s">
        <v>50235</v>
      </c>
      <c r="G10067" s="16" t="s">
        <v>82</v>
      </c>
      <c r="H10067" s="16" t="s">
        <v>22</v>
      </c>
      <c r="I10067" s="16" t="s">
        <v>131</v>
      </c>
      <c r="J10067" s="16" t="s">
        <v>27</v>
      </c>
      <c r="K10067" s="16" t="s">
        <v>28</v>
      </c>
      <c r="L10067" s="16" t="s">
        <v>43</v>
      </c>
      <c r="M10067" s="15" t="s">
        <v>44</v>
      </c>
      <c r="N10067" s="15" t="s">
        <v>31</v>
      </c>
      <c r="O10067" s="16" t="s">
        <v>32</v>
      </c>
      <c r="P10067" s="16" t="s">
        <v>22</v>
      </c>
      <c r="Q10067" s="16" t="s">
        <v>50236</v>
      </c>
      <c r="R10067" s="16" t="s">
        <v>46</v>
      </c>
      <c r="S10067" s="15" t="s">
        <v>50237</v>
      </c>
      <c r="T10067" s="15" t="s">
        <v>50238</v>
      </c>
    </row>
    <row r="10068" customHeight="1" spans="1:20">
      <c r="A10068" s="10">
        <v>45225</v>
      </c>
      <c r="B10068" s="9" t="s">
        <v>50239</v>
      </c>
      <c r="C10068" s="9" t="s">
        <v>5629</v>
      </c>
      <c r="D10068" s="14" t="s">
        <v>22</v>
      </c>
      <c r="E10068" s="9" t="s">
        <v>50240</v>
      </c>
      <c r="F10068" s="9" t="s">
        <v>50241</v>
      </c>
      <c r="G10068" s="14" t="s">
        <v>82</v>
      </c>
      <c r="H10068" s="14" t="s">
        <v>22</v>
      </c>
      <c r="I10068" s="14" t="s">
        <v>5632</v>
      </c>
      <c r="J10068" s="14" t="s">
        <v>27</v>
      </c>
      <c r="K10068" s="14" t="s">
        <v>28</v>
      </c>
      <c r="L10068" s="14" t="s">
        <v>43</v>
      </c>
      <c r="M10068" s="9" t="s">
        <v>169</v>
      </c>
      <c r="N10068" s="9" t="s">
        <v>5633</v>
      </c>
      <c r="O10068" s="14" t="s">
        <v>32</v>
      </c>
      <c r="P10068" s="14" t="s">
        <v>22</v>
      </c>
      <c r="Q10068" s="14" t="s">
        <v>50242</v>
      </c>
      <c r="R10068" s="14" t="s">
        <v>168</v>
      </c>
      <c r="S10068" s="9" t="s">
        <v>50243</v>
      </c>
      <c r="T10068" s="9" t="s">
        <v>5740</v>
      </c>
    </row>
    <row r="10069" customHeight="1" spans="1:20">
      <c r="A10069" s="10">
        <v>45225</v>
      </c>
      <c r="B10069" s="9" t="s">
        <v>50244</v>
      </c>
      <c r="C10069" s="9" t="s">
        <v>5644</v>
      </c>
      <c r="D10069" s="14" t="s">
        <v>22</v>
      </c>
      <c r="E10069" s="9" t="s">
        <v>27799</v>
      </c>
      <c r="F10069" s="9" t="s">
        <v>27800</v>
      </c>
      <c r="G10069" s="14" t="s">
        <v>82</v>
      </c>
      <c r="H10069" s="14" t="s">
        <v>110</v>
      </c>
      <c r="I10069" s="14" t="s">
        <v>168</v>
      </c>
      <c r="J10069" s="14" t="s">
        <v>27</v>
      </c>
      <c r="K10069" s="14" t="s">
        <v>28</v>
      </c>
      <c r="L10069" s="14" t="s">
        <v>43</v>
      </c>
      <c r="M10069" s="9" t="s">
        <v>169</v>
      </c>
      <c r="N10069" s="9" t="s">
        <v>5633</v>
      </c>
      <c r="O10069" s="14" t="s">
        <v>32</v>
      </c>
      <c r="P10069" s="14" t="s">
        <v>22</v>
      </c>
      <c r="Q10069" s="14" t="s">
        <v>50245</v>
      </c>
      <c r="R10069" s="14" t="s">
        <v>168</v>
      </c>
      <c r="S10069" s="9" t="s">
        <v>50246</v>
      </c>
      <c r="T10069" s="9" t="s">
        <v>5717</v>
      </c>
    </row>
    <row r="10070" customHeight="1" spans="1:20">
      <c r="A10070" s="10">
        <v>45222</v>
      </c>
      <c r="B10070" s="9" t="s">
        <v>50247</v>
      </c>
      <c r="C10070" s="9" t="s">
        <v>783</v>
      </c>
      <c r="D10070" s="14" t="s">
        <v>22</v>
      </c>
      <c r="E10070" s="9" t="s">
        <v>50248</v>
      </c>
      <c r="F10070" s="9" t="s">
        <v>50249</v>
      </c>
      <c r="G10070" s="14" t="s">
        <v>82</v>
      </c>
      <c r="H10070" s="14" t="s">
        <v>22</v>
      </c>
      <c r="I10070" s="14" t="s">
        <v>931</v>
      </c>
      <c r="J10070" s="14" t="s">
        <v>27</v>
      </c>
      <c r="K10070" s="14" t="s">
        <v>28</v>
      </c>
      <c r="L10070" s="14" t="s">
        <v>43</v>
      </c>
      <c r="M10070" s="9" t="s">
        <v>169</v>
      </c>
      <c r="N10070" s="9" t="s">
        <v>743</v>
      </c>
      <c r="O10070" s="14" t="s">
        <v>32</v>
      </c>
      <c r="P10070" s="14" t="s">
        <v>22</v>
      </c>
      <c r="Q10070" s="14" t="s">
        <v>50250</v>
      </c>
      <c r="R10070" s="14" t="s">
        <v>46</v>
      </c>
      <c r="S10070" s="9" t="s">
        <v>50251</v>
      </c>
      <c r="T10070" s="9" t="s">
        <v>50252</v>
      </c>
    </row>
    <row r="10071" customHeight="1" spans="1:20">
      <c r="A10071" s="10">
        <v>45224</v>
      </c>
      <c r="B10071" s="9" t="s">
        <v>50253</v>
      </c>
      <c r="C10071" s="9" t="s">
        <v>1475</v>
      </c>
      <c r="D10071" s="14" t="s">
        <v>22</v>
      </c>
      <c r="E10071" s="9" t="s">
        <v>50254</v>
      </c>
      <c r="F10071" s="9" t="s">
        <v>22</v>
      </c>
      <c r="G10071" s="14" t="s">
        <v>22</v>
      </c>
      <c r="H10071" s="14" t="s">
        <v>22</v>
      </c>
      <c r="I10071" s="14" t="s">
        <v>124</v>
      </c>
      <c r="J10071" s="14" t="s">
        <v>27</v>
      </c>
      <c r="K10071" s="14" t="s">
        <v>28</v>
      </c>
      <c r="L10071" s="14" t="s">
        <v>43</v>
      </c>
      <c r="M10071" s="9" t="s">
        <v>30</v>
      </c>
      <c r="N10071" s="9" t="s">
        <v>31</v>
      </c>
      <c r="O10071" s="14" t="s">
        <v>32</v>
      </c>
      <c r="P10071" s="14" t="s">
        <v>22</v>
      </c>
      <c r="Q10071" s="14" t="s">
        <v>50255</v>
      </c>
      <c r="R10071" s="14" t="s">
        <v>46</v>
      </c>
      <c r="S10071" s="9" t="s">
        <v>50256</v>
      </c>
      <c r="T10071" s="9" t="s">
        <v>50257</v>
      </c>
    </row>
    <row r="10072" customHeight="1" spans="1:20">
      <c r="A10072" s="10">
        <v>45222</v>
      </c>
      <c r="B10072" s="9" t="s">
        <v>50258</v>
      </c>
      <c r="C10072" s="9" t="s">
        <v>2868</v>
      </c>
      <c r="D10072" s="14" t="s">
        <v>22</v>
      </c>
      <c r="E10072" s="9" t="s">
        <v>50259</v>
      </c>
      <c r="F10072" s="9" t="s">
        <v>22</v>
      </c>
      <c r="G10072" s="14" t="s">
        <v>22</v>
      </c>
      <c r="H10072" s="14" t="s">
        <v>22</v>
      </c>
      <c r="I10072" s="14" t="s">
        <v>175</v>
      </c>
      <c r="J10072" s="14" t="s">
        <v>27</v>
      </c>
      <c r="K10072" s="14" t="s">
        <v>28</v>
      </c>
      <c r="L10072" s="14" t="s">
        <v>43</v>
      </c>
      <c r="M10072" s="9" t="s">
        <v>30</v>
      </c>
      <c r="N10072" s="9" t="s">
        <v>31</v>
      </c>
      <c r="O10072" s="14" t="s">
        <v>32</v>
      </c>
      <c r="P10072" s="14" t="s">
        <v>22</v>
      </c>
      <c r="Q10072" s="14" t="s">
        <v>50260</v>
      </c>
      <c r="R10072" s="14" t="s">
        <v>46</v>
      </c>
      <c r="S10072" s="9" t="s">
        <v>50261</v>
      </c>
      <c r="T10072" s="9" t="s">
        <v>50262</v>
      </c>
    </row>
    <row r="10073" customHeight="1" spans="1:20">
      <c r="A10073" s="10">
        <v>45224</v>
      </c>
      <c r="B10073" s="9" t="s">
        <v>50263</v>
      </c>
      <c r="C10073" s="9" t="s">
        <v>6949</v>
      </c>
      <c r="D10073" s="14" t="s">
        <v>22</v>
      </c>
      <c r="E10073" s="9" t="s">
        <v>4814</v>
      </c>
      <c r="F10073" s="9" t="s">
        <v>4815</v>
      </c>
      <c r="G10073" s="14" t="s">
        <v>25</v>
      </c>
      <c r="H10073" s="14" t="s">
        <v>110</v>
      </c>
      <c r="I10073" s="14" t="s">
        <v>54</v>
      </c>
      <c r="J10073" s="14" t="s">
        <v>27</v>
      </c>
      <c r="K10073" s="14" t="s">
        <v>28</v>
      </c>
      <c r="L10073" s="14" t="s">
        <v>43</v>
      </c>
      <c r="M10073" s="9" t="s">
        <v>44</v>
      </c>
      <c r="N10073" s="9" t="s">
        <v>208</v>
      </c>
      <c r="O10073" s="14" t="s">
        <v>32</v>
      </c>
      <c r="P10073" s="14" t="s">
        <v>22</v>
      </c>
      <c r="Q10073" s="14" t="s">
        <v>50264</v>
      </c>
      <c r="R10073" s="14" t="s">
        <v>46</v>
      </c>
      <c r="S10073" s="9" t="s">
        <v>50265</v>
      </c>
      <c r="T10073" s="9" t="s">
        <v>50266</v>
      </c>
    </row>
    <row r="10074" customHeight="1" spans="1:20">
      <c r="A10074" s="10">
        <v>45224</v>
      </c>
      <c r="B10074" s="9" t="s">
        <v>50267</v>
      </c>
      <c r="C10074" s="9" t="s">
        <v>9229</v>
      </c>
      <c r="D10074" s="14" t="s">
        <v>22</v>
      </c>
      <c r="E10074" s="9" t="s">
        <v>50268</v>
      </c>
      <c r="F10074" s="9" t="s">
        <v>50269</v>
      </c>
      <c r="G10074" s="14" t="s">
        <v>62</v>
      </c>
      <c r="H10074" s="14" t="s">
        <v>22</v>
      </c>
      <c r="I10074" s="14" t="s">
        <v>448</v>
      </c>
      <c r="J10074" s="14" t="s">
        <v>27</v>
      </c>
      <c r="K10074" s="14" t="s">
        <v>28</v>
      </c>
      <c r="L10074" s="14" t="s">
        <v>43</v>
      </c>
      <c r="M10074" s="9" t="s">
        <v>44</v>
      </c>
      <c r="N10074" s="9" t="s">
        <v>208</v>
      </c>
      <c r="O10074" s="14" t="s">
        <v>32</v>
      </c>
      <c r="P10074" s="14" t="s">
        <v>22</v>
      </c>
      <c r="Q10074" s="14" t="s">
        <v>50270</v>
      </c>
      <c r="R10074" s="14" t="s">
        <v>46</v>
      </c>
      <c r="S10074" s="9" t="s">
        <v>50271</v>
      </c>
      <c r="T10074" s="9" t="s">
        <v>50272</v>
      </c>
    </row>
    <row r="10075" customHeight="1" spans="1:20">
      <c r="A10075" s="10">
        <v>45224</v>
      </c>
      <c r="B10075" s="9" t="s">
        <v>50273</v>
      </c>
      <c r="C10075" s="9" t="s">
        <v>2868</v>
      </c>
      <c r="D10075" s="14" t="s">
        <v>22</v>
      </c>
      <c r="E10075" s="9" t="s">
        <v>50274</v>
      </c>
      <c r="F10075" s="9" t="s">
        <v>22</v>
      </c>
      <c r="G10075" s="14" t="s">
        <v>22</v>
      </c>
      <c r="H10075" s="14" t="s">
        <v>22</v>
      </c>
      <c r="I10075" s="14" t="s">
        <v>42</v>
      </c>
      <c r="J10075" s="14" t="s">
        <v>27</v>
      </c>
      <c r="K10075" s="14" t="s">
        <v>28</v>
      </c>
      <c r="L10075" s="14" t="s">
        <v>43</v>
      </c>
      <c r="M10075" s="9" t="s">
        <v>30</v>
      </c>
      <c r="N10075" s="9" t="s">
        <v>31</v>
      </c>
      <c r="O10075" s="14" t="s">
        <v>32</v>
      </c>
      <c r="P10075" s="14" t="s">
        <v>22</v>
      </c>
      <c r="Q10075" s="14" t="s">
        <v>50275</v>
      </c>
      <c r="R10075" s="14" t="s">
        <v>46</v>
      </c>
      <c r="S10075" s="9" t="s">
        <v>50276</v>
      </c>
      <c r="T10075" s="9" t="s">
        <v>50277</v>
      </c>
    </row>
    <row r="10076" customHeight="1" spans="1:20">
      <c r="A10076" s="10">
        <v>45225</v>
      </c>
      <c r="B10076" s="9" t="s">
        <v>50278</v>
      </c>
      <c r="C10076" s="9" t="s">
        <v>5629</v>
      </c>
      <c r="D10076" s="14" t="s">
        <v>22</v>
      </c>
      <c r="E10076" s="9" t="s">
        <v>50279</v>
      </c>
      <c r="F10076" s="9" t="s">
        <v>50280</v>
      </c>
      <c r="G10076" s="14" t="s">
        <v>82</v>
      </c>
      <c r="H10076" s="14" t="s">
        <v>96</v>
      </c>
      <c r="I10076" s="14" t="s">
        <v>5632</v>
      </c>
      <c r="J10076" s="14" t="s">
        <v>27</v>
      </c>
      <c r="K10076" s="14" t="s">
        <v>28</v>
      </c>
      <c r="L10076" s="14" t="s">
        <v>43</v>
      </c>
      <c r="M10076" s="9" t="s">
        <v>169</v>
      </c>
      <c r="N10076" s="9" t="s">
        <v>5633</v>
      </c>
      <c r="O10076" s="14" t="s">
        <v>32</v>
      </c>
      <c r="P10076" s="14" t="s">
        <v>22</v>
      </c>
      <c r="Q10076" s="14" t="s">
        <v>50281</v>
      </c>
      <c r="R10076" s="14" t="s">
        <v>168</v>
      </c>
      <c r="S10076" s="9" t="s">
        <v>50282</v>
      </c>
      <c r="T10076" s="9" t="s">
        <v>5723</v>
      </c>
    </row>
    <row r="10077" customHeight="1" spans="1:20">
      <c r="A10077" s="10">
        <v>45224</v>
      </c>
      <c r="B10077" s="9" t="s">
        <v>50283</v>
      </c>
      <c r="C10077" s="9" t="s">
        <v>6949</v>
      </c>
      <c r="D10077" s="14" t="s">
        <v>22</v>
      </c>
      <c r="E10077" s="9" t="s">
        <v>50284</v>
      </c>
      <c r="F10077" s="9" t="s">
        <v>50285</v>
      </c>
      <c r="G10077" s="14" t="s">
        <v>53</v>
      </c>
      <c r="H10077" s="14" t="s">
        <v>22</v>
      </c>
      <c r="I10077" s="14" t="s">
        <v>175</v>
      </c>
      <c r="J10077" s="14" t="s">
        <v>27</v>
      </c>
      <c r="K10077" s="14" t="s">
        <v>28</v>
      </c>
      <c r="L10077" s="14" t="s">
        <v>43</v>
      </c>
      <c r="M10077" s="9" t="s">
        <v>44</v>
      </c>
      <c r="N10077" s="9" t="s">
        <v>208</v>
      </c>
      <c r="O10077" s="14" t="s">
        <v>32</v>
      </c>
      <c r="P10077" s="14" t="s">
        <v>22</v>
      </c>
      <c r="Q10077" s="14" t="s">
        <v>50286</v>
      </c>
      <c r="R10077" s="14" t="s">
        <v>46</v>
      </c>
      <c r="S10077" s="9" t="s">
        <v>50287</v>
      </c>
      <c r="T10077" s="9" t="s">
        <v>50288</v>
      </c>
    </row>
    <row r="10078" customHeight="1" spans="1:20">
      <c r="A10078" s="10">
        <v>45224</v>
      </c>
      <c r="B10078" s="9" t="s">
        <v>50289</v>
      </c>
      <c r="C10078" s="9" t="s">
        <v>646</v>
      </c>
      <c r="D10078" s="14" t="s">
        <v>22</v>
      </c>
      <c r="E10078" s="9" t="s">
        <v>50290</v>
      </c>
      <c r="F10078" s="9" t="s">
        <v>50291</v>
      </c>
      <c r="G10078" s="14" t="s">
        <v>82</v>
      </c>
      <c r="H10078" s="14" t="s">
        <v>22</v>
      </c>
      <c r="I10078" s="14" t="s">
        <v>293</v>
      </c>
      <c r="J10078" s="14" t="s">
        <v>27</v>
      </c>
      <c r="K10078" s="14" t="s">
        <v>28</v>
      </c>
      <c r="L10078" s="14" t="s">
        <v>43</v>
      </c>
      <c r="M10078" s="9" t="s">
        <v>30</v>
      </c>
      <c r="N10078" s="9" t="s">
        <v>31</v>
      </c>
      <c r="O10078" s="14" t="s">
        <v>32</v>
      </c>
      <c r="P10078" s="14" t="s">
        <v>22</v>
      </c>
      <c r="Q10078" s="14" t="s">
        <v>50292</v>
      </c>
      <c r="R10078" s="14" t="s">
        <v>46</v>
      </c>
      <c r="S10078" s="9" t="s">
        <v>50293</v>
      </c>
      <c r="T10078" s="9" t="s">
        <v>50294</v>
      </c>
    </row>
    <row r="10079" customHeight="1" spans="1:20">
      <c r="A10079" s="10">
        <v>45224</v>
      </c>
      <c r="B10079" s="9" t="s">
        <v>50295</v>
      </c>
      <c r="C10079" s="9" t="s">
        <v>11782</v>
      </c>
      <c r="D10079" s="14" t="s">
        <v>22</v>
      </c>
      <c r="E10079" s="9" t="s">
        <v>50296</v>
      </c>
      <c r="F10079" s="9" t="s">
        <v>50297</v>
      </c>
      <c r="G10079" s="14" t="s">
        <v>82</v>
      </c>
      <c r="H10079" s="14" t="s">
        <v>22</v>
      </c>
      <c r="I10079" s="14" t="s">
        <v>83</v>
      </c>
      <c r="J10079" s="14" t="s">
        <v>27</v>
      </c>
      <c r="K10079" s="14" t="s">
        <v>28</v>
      </c>
      <c r="L10079" s="14" t="s">
        <v>43</v>
      </c>
      <c r="M10079" s="9" t="s">
        <v>169</v>
      </c>
      <c r="N10079" s="9" t="s">
        <v>208</v>
      </c>
      <c r="O10079" s="14" t="s">
        <v>32</v>
      </c>
      <c r="P10079" s="14" t="s">
        <v>22</v>
      </c>
      <c r="Q10079" s="14" t="s">
        <v>50298</v>
      </c>
      <c r="R10079" s="14" t="s">
        <v>46</v>
      </c>
      <c r="S10079" s="9" t="s">
        <v>50299</v>
      </c>
      <c r="T10079" s="9" t="s">
        <v>50300</v>
      </c>
    </row>
    <row r="10080" customHeight="1" spans="1:20">
      <c r="A10080" s="10">
        <v>45224</v>
      </c>
      <c r="B10080" s="9" t="s">
        <v>50301</v>
      </c>
      <c r="C10080" s="9" t="s">
        <v>6949</v>
      </c>
      <c r="D10080" s="14" t="s">
        <v>22</v>
      </c>
      <c r="E10080" s="9" t="s">
        <v>50302</v>
      </c>
      <c r="F10080" s="9" t="s">
        <v>8881</v>
      </c>
      <c r="G10080" s="14" t="s">
        <v>247</v>
      </c>
      <c r="H10080" s="14" t="s">
        <v>22</v>
      </c>
      <c r="I10080" s="14" t="s">
        <v>162</v>
      </c>
      <c r="J10080" s="14" t="s">
        <v>27</v>
      </c>
      <c r="K10080" s="14" t="s">
        <v>28</v>
      </c>
      <c r="L10080" s="14" t="s">
        <v>43</v>
      </c>
      <c r="M10080" s="9" t="s">
        <v>44</v>
      </c>
      <c r="N10080" s="9" t="s">
        <v>208</v>
      </c>
      <c r="O10080" s="14" t="s">
        <v>32</v>
      </c>
      <c r="P10080" s="14" t="s">
        <v>22</v>
      </c>
      <c r="Q10080" s="14" t="s">
        <v>50303</v>
      </c>
      <c r="R10080" s="14" t="s">
        <v>46</v>
      </c>
      <c r="S10080" s="9" t="s">
        <v>50304</v>
      </c>
      <c r="T10080" s="9" t="s">
        <v>50305</v>
      </c>
    </row>
    <row r="10081" customHeight="1" spans="1:20">
      <c r="A10081" s="10">
        <v>45224</v>
      </c>
      <c r="B10081" s="9" t="s">
        <v>50306</v>
      </c>
      <c r="C10081" s="9" t="s">
        <v>6949</v>
      </c>
      <c r="D10081" s="14" t="s">
        <v>22</v>
      </c>
      <c r="E10081" s="9" t="s">
        <v>50307</v>
      </c>
      <c r="F10081" s="9" t="s">
        <v>50308</v>
      </c>
      <c r="G10081" s="14" t="s">
        <v>25</v>
      </c>
      <c r="H10081" s="14" t="s">
        <v>148</v>
      </c>
      <c r="I10081" s="14" t="s">
        <v>880</v>
      </c>
      <c r="J10081" s="14" t="s">
        <v>27</v>
      </c>
      <c r="K10081" s="14" t="s">
        <v>28</v>
      </c>
      <c r="L10081" s="14" t="s">
        <v>43</v>
      </c>
      <c r="M10081" s="9" t="s">
        <v>44</v>
      </c>
      <c r="N10081" s="9" t="s">
        <v>208</v>
      </c>
      <c r="O10081" s="14" t="s">
        <v>32</v>
      </c>
      <c r="P10081" s="14" t="s">
        <v>22</v>
      </c>
      <c r="Q10081" s="14" t="s">
        <v>50309</v>
      </c>
      <c r="R10081" s="14" t="s">
        <v>46</v>
      </c>
      <c r="S10081" s="9" t="s">
        <v>50310</v>
      </c>
      <c r="T10081" s="9" t="s">
        <v>50311</v>
      </c>
    </row>
    <row r="10082" customHeight="1" spans="1:20">
      <c r="A10082" s="10">
        <v>45225</v>
      </c>
      <c r="B10082" s="9" t="s">
        <v>50312</v>
      </c>
      <c r="C10082" s="9" t="s">
        <v>2911</v>
      </c>
      <c r="D10082" s="14" t="s">
        <v>22</v>
      </c>
      <c r="E10082" s="9" t="s">
        <v>50313</v>
      </c>
      <c r="F10082" s="9" t="s">
        <v>50314</v>
      </c>
      <c r="G10082" s="14" t="s">
        <v>53</v>
      </c>
      <c r="H10082" s="14" t="s">
        <v>22</v>
      </c>
      <c r="I10082" s="14" t="s">
        <v>576</v>
      </c>
      <c r="J10082" s="14" t="s">
        <v>27</v>
      </c>
      <c r="K10082" s="14" t="s">
        <v>28</v>
      </c>
      <c r="L10082" s="14" t="s">
        <v>43</v>
      </c>
      <c r="M10082" s="9" t="s">
        <v>30</v>
      </c>
      <c r="N10082" s="9" t="s">
        <v>31</v>
      </c>
      <c r="O10082" s="14" t="s">
        <v>32</v>
      </c>
      <c r="P10082" s="14" t="s">
        <v>22</v>
      </c>
      <c r="Q10082" s="14" t="s">
        <v>50315</v>
      </c>
      <c r="R10082" s="14" t="s">
        <v>46</v>
      </c>
      <c r="S10082" s="9" t="s">
        <v>50316</v>
      </c>
      <c r="T10082" s="9" t="s">
        <v>50317</v>
      </c>
    </row>
    <row r="10083" customHeight="1" spans="1:20">
      <c r="A10083" s="10">
        <v>45225</v>
      </c>
      <c r="B10083" s="9" t="s">
        <v>50318</v>
      </c>
      <c r="C10083" s="9" t="s">
        <v>5035</v>
      </c>
      <c r="D10083" s="14" t="s">
        <v>22</v>
      </c>
      <c r="E10083" s="9" t="s">
        <v>43448</v>
      </c>
      <c r="F10083" s="9" t="s">
        <v>10591</v>
      </c>
      <c r="G10083" s="14" t="s">
        <v>53</v>
      </c>
      <c r="H10083" s="14" t="s">
        <v>22</v>
      </c>
      <c r="I10083" s="14" t="s">
        <v>277</v>
      </c>
      <c r="J10083" s="14" t="s">
        <v>27</v>
      </c>
      <c r="K10083" s="14" t="s">
        <v>28</v>
      </c>
      <c r="L10083" s="14" t="s">
        <v>43</v>
      </c>
      <c r="M10083" s="9" t="s">
        <v>30</v>
      </c>
      <c r="N10083" s="9" t="s">
        <v>31</v>
      </c>
      <c r="O10083" s="14" t="s">
        <v>32</v>
      </c>
      <c r="P10083" s="14" t="s">
        <v>22</v>
      </c>
      <c r="Q10083" s="14" t="s">
        <v>50319</v>
      </c>
      <c r="R10083" s="14" t="s">
        <v>46</v>
      </c>
      <c r="S10083" s="9" t="s">
        <v>50320</v>
      </c>
      <c r="T10083" s="9" t="s">
        <v>50321</v>
      </c>
    </row>
    <row r="10084" customHeight="1" spans="1:20">
      <c r="A10084" s="10">
        <v>45222</v>
      </c>
      <c r="B10084" s="9" t="s">
        <v>50322</v>
      </c>
      <c r="C10084" s="9" t="s">
        <v>10840</v>
      </c>
      <c r="D10084" s="14" t="s">
        <v>22</v>
      </c>
      <c r="E10084" s="9" t="s">
        <v>50323</v>
      </c>
      <c r="F10084" s="9" t="s">
        <v>44646</v>
      </c>
      <c r="G10084" s="14" t="s">
        <v>82</v>
      </c>
      <c r="H10084" s="14" t="s">
        <v>96</v>
      </c>
      <c r="I10084" s="14" t="s">
        <v>168</v>
      </c>
      <c r="J10084" s="14" t="s">
        <v>27</v>
      </c>
      <c r="K10084" s="14" t="s">
        <v>28</v>
      </c>
      <c r="L10084" s="14" t="s">
        <v>43</v>
      </c>
      <c r="M10084" s="9" t="s">
        <v>169</v>
      </c>
      <c r="N10084" s="9" t="s">
        <v>208</v>
      </c>
      <c r="O10084" s="14" t="s">
        <v>32</v>
      </c>
      <c r="P10084" s="14" t="s">
        <v>22</v>
      </c>
      <c r="Q10084" s="14" t="s">
        <v>50324</v>
      </c>
      <c r="R10084" s="14" t="s">
        <v>46</v>
      </c>
      <c r="S10084" s="9" t="s">
        <v>50325</v>
      </c>
      <c r="T10084" s="9" t="s">
        <v>50326</v>
      </c>
    </row>
    <row r="10085" customHeight="1" spans="1:20">
      <c r="A10085" s="10">
        <v>45223</v>
      </c>
      <c r="B10085" s="15" t="s">
        <v>50327</v>
      </c>
      <c r="C10085" s="15" t="s">
        <v>783</v>
      </c>
      <c r="D10085" s="16" t="s">
        <v>22</v>
      </c>
      <c r="E10085" s="15" t="s">
        <v>50328</v>
      </c>
      <c r="F10085" s="15" t="s">
        <v>50329</v>
      </c>
      <c r="G10085" s="16" t="s">
        <v>82</v>
      </c>
      <c r="H10085" s="16" t="s">
        <v>110</v>
      </c>
      <c r="I10085" s="16" t="s">
        <v>448</v>
      </c>
      <c r="J10085" s="16" t="s">
        <v>27</v>
      </c>
      <c r="K10085" s="16" t="s">
        <v>28</v>
      </c>
      <c r="L10085" s="16" t="s">
        <v>43</v>
      </c>
      <c r="M10085" s="15" t="s">
        <v>169</v>
      </c>
      <c r="N10085" s="15" t="s">
        <v>743</v>
      </c>
      <c r="O10085" s="16" t="s">
        <v>32</v>
      </c>
      <c r="P10085" s="16" t="s">
        <v>22</v>
      </c>
      <c r="Q10085" s="16" t="s">
        <v>50330</v>
      </c>
      <c r="R10085" s="16" t="s">
        <v>46</v>
      </c>
      <c r="S10085" s="15" t="s">
        <v>50331</v>
      </c>
      <c r="T10085" s="15" t="s">
        <v>50332</v>
      </c>
    </row>
    <row r="10086" customHeight="1" spans="1:20">
      <c r="A10086" s="10">
        <v>45223</v>
      </c>
      <c r="B10086" s="15" t="s">
        <v>50333</v>
      </c>
      <c r="C10086" s="15" t="s">
        <v>1167</v>
      </c>
      <c r="D10086" s="16" t="s">
        <v>22</v>
      </c>
      <c r="E10086" s="15" t="s">
        <v>35666</v>
      </c>
      <c r="F10086" s="15" t="s">
        <v>8380</v>
      </c>
      <c r="G10086" s="16" t="s">
        <v>194</v>
      </c>
      <c r="H10086" s="16" t="s">
        <v>22</v>
      </c>
      <c r="I10086" s="16" t="s">
        <v>26</v>
      </c>
      <c r="J10086" s="16" t="s">
        <v>27</v>
      </c>
      <c r="K10086" s="16" t="s">
        <v>195</v>
      </c>
      <c r="L10086" s="16" t="s">
        <v>29</v>
      </c>
      <c r="M10086" s="15" t="s">
        <v>30</v>
      </c>
      <c r="N10086" s="15" t="s">
        <v>31</v>
      </c>
      <c r="O10086" s="16" t="s">
        <v>32</v>
      </c>
      <c r="P10086" s="16" t="s">
        <v>22</v>
      </c>
      <c r="Q10086" s="16" t="s">
        <v>50334</v>
      </c>
      <c r="R10086" s="16" t="s">
        <v>34</v>
      </c>
      <c r="S10086" s="15" t="s">
        <v>50335</v>
      </c>
      <c r="T10086" s="15" t="s">
        <v>50336</v>
      </c>
    </row>
    <row r="10087" customHeight="1" spans="1:20">
      <c r="A10087" s="10">
        <v>45222</v>
      </c>
      <c r="B10087" s="9" t="s">
        <v>50337</v>
      </c>
      <c r="C10087" s="9" t="s">
        <v>6728</v>
      </c>
      <c r="D10087" s="14" t="s">
        <v>22</v>
      </c>
      <c r="E10087" s="9" t="s">
        <v>50338</v>
      </c>
      <c r="F10087" s="9" t="s">
        <v>50339</v>
      </c>
      <c r="G10087" s="14" t="s">
        <v>41</v>
      </c>
      <c r="H10087" s="14" t="s">
        <v>22</v>
      </c>
      <c r="I10087" s="14" t="s">
        <v>117</v>
      </c>
      <c r="J10087" s="14" t="s">
        <v>27</v>
      </c>
      <c r="K10087" s="14" t="s">
        <v>28</v>
      </c>
      <c r="L10087" s="14" t="s">
        <v>43</v>
      </c>
      <c r="M10087" s="9" t="s">
        <v>30</v>
      </c>
      <c r="N10087" s="9" t="s">
        <v>208</v>
      </c>
      <c r="O10087" s="14" t="s">
        <v>32</v>
      </c>
      <c r="P10087" s="14" t="s">
        <v>22</v>
      </c>
      <c r="Q10087" s="14" t="s">
        <v>50340</v>
      </c>
      <c r="R10087" s="14" t="s">
        <v>46</v>
      </c>
      <c r="S10087" s="9" t="s">
        <v>50341</v>
      </c>
      <c r="T10087" s="9" t="s">
        <v>50342</v>
      </c>
    </row>
    <row r="10088" customHeight="1" spans="1:20">
      <c r="A10088" s="10">
        <v>45224</v>
      </c>
      <c r="B10088" s="9" t="s">
        <v>50343</v>
      </c>
      <c r="C10088" s="9" t="s">
        <v>33024</v>
      </c>
      <c r="D10088" s="14" t="s">
        <v>22</v>
      </c>
      <c r="E10088" s="9" t="s">
        <v>13830</v>
      </c>
      <c r="F10088" s="9" t="s">
        <v>13831</v>
      </c>
      <c r="G10088" s="14" t="s">
        <v>82</v>
      </c>
      <c r="H10088" s="14" t="s">
        <v>22</v>
      </c>
      <c r="I10088" s="14" t="s">
        <v>26</v>
      </c>
      <c r="J10088" s="14" t="s">
        <v>27</v>
      </c>
      <c r="K10088" s="14" t="s">
        <v>28</v>
      </c>
      <c r="L10088" s="14" t="s">
        <v>29</v>
      </c>
      <c r="M10088" s="9" t="s">
        <v>30</v>
      </c>
      <c r="N10088" s="9" t="s">
        <v>31</v>
      </c>
      <c r="O10088" s="14" t="s">
        <v>32</v>
      </c>
      <c r="P10088" s="14" t="s">
        <v>22</v>
      </c>
      <c r="Q10088" s="14" t="s">
        <v>50344</v>
      </c>
      <c r="R10088" s="14" t="s">
        <v>34</v>
      </c>
      <c r="S10088" s="9" t="s">
        <v>50345</v>
      </c>
      <c r="T10088" s="9" t="s">
        <v>50346</v>
      </c>
    </row>
    <row r="10089" customHeight="1" spans="1:20">
      <c r="A10089" s="10">
        <v>45222</v>
      </c>
      <c r="B10089" s="9" t="s">
        <v>50347</v>
      </c>
      <c r="C10089" s="9" t="s">
        <v>6822</v>
      </c>
      <c r="D10089" s="14" t="s">
        <v>22</v>
      </c>
      <c r="E10089" s="9" t="s">
        <v>49243</v>
      </c>
      <c r="F10089" s="9" t="s">
        <v>49244</v>
      </c>
      <c r="G10089" s="14" t="s">
        <v>336</v>
      </c>
      <c r="H10089" s="14" t="s">
        <v>22</v>
      </c>
      <c r="I10089" s="14" t="s">
        <v>384</v>
      </c>
      <c r="J10089" s="14" t="s">
        <v>27</v>
      </c>
      <c r="K10089" s="14" t="s">
        <v>28</v>
      </c>
      <c r="L10089" s="14" t="s">
        <v>43</v>
      </c>
      <c r="M10089" s="9" t="s">
        <v>30</v>
      </c>
      <c r="N10089" s="9" t="s">
        <v>208</v>
      </c>
      <c r="O10089" s="14" t="s">
        <v>32</v>
      </c>
      <c r="P10089" s="14" t="s">
        <v>22</v>
      </c>
      <c r="Q10089" s="14" t="s">
        <v>50348</v>
      </c>
      <c r="R10089" s="14" t="s">
        <v>46</v>
      </c>
      <c r="S10089" s="9" t="s">
        <v>50349</v>
      </c>
      <c r="T10089" s="9" t="s">
        <v>50350</v>
      </c>
    </row>
    <row r="10090" customHeight="1" spans="1:20">
      <c r="A10090" s="10">
        <v>45224</v>
      </c>
      <c r="B10090" s="9" t="s">
        <v>50351</v>
      </c>
      <c r="C10090" s="9" t="s">
        <v>6956</v>
      </c>
      <c r="D10090" s="14" t="s">
        <v>22</v>
      </c>
      <c r="E10090" s="9" t="s">
        <v>50352</v>
      </c>
      <c r="F10090" s="9" t="s">
        <v>50353</v>
      </c>
      <c r="G10090" s="14" t="s">
        <v>336</v>
      </c>
      <c r="H10090" s="14" t="s">
        <v>22</v>
      </c>
      <c r="I10090" s="14" t="s">
        <v>70</v>
      </c>
      <c r="J10090" s="14" t="s">
        <v>27</v>
      </c>
      <c r="K10090" s="14" t="s">
        <v>28</v>
      </c>
      <c r="L10090" s="14" t="s">
        <v>43</v>
      </c>
      <c r="M10090" s="9" t="s">
        <v>30</v>
      </c>
      <c r="N10090" s="9" t="s">
        <v>208</v>
      </c>
      <c r="O10090" s="14" t="s">
        <v>32</v>
      </c>
      <c r="P10090" s="14" t="s">
        <v>22</v>
      </c>
      <c r="Q10090" s="14" t="s">
        <v>50354</v>
      </c>
      <c r="R10090" s="14" t="s">
        <v>46</v>
      </c>
      <c r="S10090" s="9" t="s">
        <v>50355</v>
      </c>
      <c r="T10090" s="9" t="s">
        <v>50356</v>
      </c>
    </row>
    <row r="10091" customHeight="1" spans="1:20">
      <c r="A10091" s="10">
        <v>45224</v>
      </c>
      <c r="B10091" s="9" t="s">
        <v>50357</v>
      </c>
      <c r="C10091" s="9" t="s">
        <v>783</v>
      </c>
      <c r="D10091" s="14" t="s">
        <v>22</v>
      </c>
      <c r="E10091" s="9" t="s">
        <v>50358</v>
      </c>
      <c r="F10091" s="9" t="s">
        <v>44517</v>
      </c>
      <c r="G10091" s="14" t="s">
        <v>82</v>
      </c>
      <c r="H10091" s="14" t="s">
        <v>22</v>
      </c>
      <c r="I10091" s="14" t="s">
        <v>448</v>
      </c>
      <c r="J10091" s="14" t="s">
        <v>27</v>
      </c>
      <c r="K10091" s="14" t="s">
        <v>28</v>
      </c>
      <c r="L10091" s="14" t="s">
        <v>43</v>
      </c>
      <c r="M10091" s="9" t="s">
        <v>44</v>
      </c>
      <c r="N10091" s="9" t="s">
        <v>743</v>
      </c>
      <c r="O10091" s="14" t="s">
        <v>32</v>
      </c>
      <c r="P10091" s="14" t="s">
        <v>22</v>
      </c>
      <c r="Q10091" s="14" t="s">
        <v>50359</v>
      </c>
      <c r="R10091" s="14" t="s">
        <v>46</v>
      </c>
      <c r="S10091" s="9" t="s">
        <v>50360</v>
      </c>
      <c r="T10091" s="9" t="s">
        <v>50361</v>
      </c>
    </row>
    <row r="10092" customHeight="1" spans="1:20">
      <c r="A10092" s="10">
        <v>45225</v>
      </c>
      <c r="B10092" s="9" t="s">
        <v>50362</v>
      </c>
      <c r="C10092" s="9" t="s">
        <v>4154</v>
      </c>
      <c r="D10092" s="14" t="s">
        <v>22</v>
      </c>
      <c r="E10092" s="9" t="s">
        <v>37887</v>
      </c>
      <c r="F10092" s="9" t="s">
        <v>37888</v>
      </c>
      <c r="G10092" s="14" t="s">
        <v>41</v>
      </c>
      <c r="H10092" s="14" t="s">
        <v>418</v>
      </c>
      <c r="I10092" s="14" t="s">
        <v>277</v>
      </c>
      <c r="J10092" s="14" t="s">
        <v>27</v>
      </c>
      <c r="K10092" s="14" t="s">
        <v>28</v>
      </c>
      <c r="L10092" s="14" t="s">
        <v>43</v>
      </c>
      <c r="M10092" s="9" t="s">
        <v>30</v>
      </c>
      <c r="N10092" s="9" t="s">
        <v>31</v>
      </c>
      <c r="O10092" s="14" t="s">
        <v>32</v>
      </c>
      <c r="P10092" s="14" t="s">
        <v>22</v>
      </c>
      <c r="Q10092" s="14" t="s">
        <v>50363</v>
      </c>
      <c r="R10092" s="14" t="s">
        <v>46</v>
      </c>
      <c r="S10092" s="9" t="s">
        <v>50364</v>
      </c>
      <c r="T10092" s="9" t="s">
        <v>50365</v>
      </c>
    </row>
    <row r="10093" customHeight="1" spans="1:20">
      <c r="A10093" s="10">
        <v>45224</v>
      </c>
      <c r="B10093" s="9" t="s">
        <v>50366</v>
      </c>
      <c r="C10093" s="9" t="s">
        <v>6949</v>
      </c>
      <c r="D10093" s="14" t="s">
        <v>22</v>
      </c>
      <c r="E10093" s="9" t="s">
        <v>50367</v>
      </c>
      <c r="F10093" s="9" t="s">
        <v>50368</v>
      </c>
      <c r="G10093" s="14" t="s">
        <v>69</v>
      </c>
      <c r="H10093" s="14" t="s">
        <v>22</v>
      </c>
      <c r="I10093" s="14" t="s">
        <v>2203</v>
      </c>
      <c r="J10093" s="14" t="s">
        <v>27</v>
      </c>
      <c r="K10093" s="14" t="s">
        <v>28</v>
      </c>
      <c r="L10093" s="14" t="s">
        <v>43</v>
      </c>
      <c r="M10093" s="9" t="s">
        <v>44</v>
      </c>
      <c r="N10093" s="9" t="s">
        <v>208</v>
      </c>
      <c r="O10093" s="14" t="s">
        <v>32</v>
      </c>
      <c r="P10093" s="14" t="s">
        <v>22</v>
      </c>
      <c r="Q10093" s="14" t="s">
        <v>50369</v>
      </c>
      <c r="R10093" s="14" t="s">
        <v>46</v>
      </c>
      <c r="S10093" s="9" t="s">
        <v>50370</v>
      </c>
      <c r="T10093" s="9" t="s">
        <v>50371</v>
      </c>
    </row>
    <row r="10094" customHeight="1" spans="1:20">
      <c r="A10094" s="10">
        <v>45224</v>
      </c>
      <c r="B10094" s="9" t="s">
        <v>50372</v>
      </c>
      <c r="C10094" s="9" t="s">
        <v>6949</v>
      </c>
      <c r="D10094" s="14" t="s">
        <v>22</v>
      </c>
      <c r="E10094" s="9" t="s">
        <v>50373</v>
      </c>
      <c r="F10094" s="9" t="s">
        <v>14746</v>
      </c>
      <c r="G10094" s="14" t="s">
        <v>69</v>
      </c>
      <c r="H10094" s="14" t="s">
        <v>22</v>
      </c>
      <c r="I10094" s="14" t="s">
        <v>931</v>
      </c>
      <c r="J10094" s="14" t="s">
        <v>27</v>
      </c>
      <c r="K10094" s="14" t="s">
        <v>28</v>
      </c>
      <c r="L10094" s="14" t="s">
        <v>43</v>
      </c>
      <c r="M10094" s="9" t="s">
        <v>44</v>
      </c>
      <c r="N10094" s="9" t="s">
        <v>208</v>
      </c>
      <c r="O10094" s="14" t="s">
        <v>32</v>
      </c>
      <c r="P10094" s="14" t="s">
        <v>22</v>
      </c>
      <c r="Q10094" s="14" t="s">
        <v>50374</v>
      </c>
      <c r="R10094" s="14" t="s">
        <v>46</v>
      </c>
      <c r="S10094" s="9" t="s">
        <v>50375</v>
      </c>
      <c r="T10094" s="9" t="s">
        <v>50376</v>
      </c>
    </row>
    <row r="10095" customHeight="1" spans="1:20">
      <c r="A10095" s="10">
        <v>45223</v>
      </c>
      <c r="B10095" s="15" t="s">
        <v>50377</v>
      </c>
      <c r="C10095" s="15" t="s">
        <v>817</v>
      </c>
      <c r="D10095" s="16" t="s">
        <v>22</v>
      </c>
      <c r="E10095" s="15" t="s">
        <v>50378</v>
      </c>
      <c r="F10095" s="15" t="s">
        <v>50379</v>
      </c>
      <c r="G10095" s="16" t="s">
        <v>2152</v>
      </c>
      <c r="H10095" s="16" t="s">
        <v>110</v>
      </c>
      <c r="I10095" s="16" t="s">
        <v>26</v>
      </c>
      <c r="J10095" s="16" t="s">
        <v>27</v>
      </c>
      <c r="K10095" s="16" t="s">
        <v>195</v>
      </c>
      <c r="L10095" s="16" t="s">
        <v>29</v>
      </c>
      <c r="M10095" s="15" t="s">
        <v>30</v>
      </c>
      <c r="N10095" s="15" t="s">
        <v>31</v>
      </c>
      <c r="O10095" s="16" t="s">
        <v>32</v>
      </c>
      <c r="P10095" s="16" t="s">
        <v>22</v>
      </c>
      <c r="Q10095" s="16" t="s">
        <v>50380</v>
      </c>
      <c r="R10095" s="16" t="s">
        <v>34</v>
      </c>
      <c r="S10095" s="15" t="s">
        <v>50381</v>
      </c>
      <c r="T10095" s="15" t="s">
        <v>50382</v>
      </c>
    </row>
    <row r="10096" customHeight="1" spans="1:20">
      <c r="A10096" s="10">
        <v>45225</v>
      </c>
      <c r="B10096" s="9" t="s">
        <v>50383</v>
      </c>
      <c r="C10096" s="9" t="s">
        <v>5644</v>
      </c>
      <c r="D10096" s="14" t="s">
        <v>22</v>
      </c>
      <c r="E10096" s="9" t="s">
        <v>50384</v>
      </c>
      <c r="F10096" s="9" t="s">
        <v>50385</v>
      </c>
      <c r="G10096" s="14" t="s">
        <v>82</v>
      </c>
      <c r="H10096" s="14" t="s">
        <v>22</v>
      </c>
      <c r="I10096" s="14" t="s">
        <v>168</v>
      </c>
      <c r="J10096" s="14" t="s">
        <v>27</v>
      </c>
      <c r="K10096" s="14" t="s">
        <v>28</v>
      </c>
      <c r="L10096" s="14" t="s">
        <v>43</v>
      </c>
      <c r="M10096" s="9" t="s">
        <v>169</v>
      </c>
      <c r="N10096" s="9" t="s">
        <v>5633</v>
      </c>
      <c r="O10096" s="14" t="s">
        <v>32</v>
      </c>
      <c r="P10096" s="14" t="s">
        <v>22</v>
      </c>
      <c r="Q10096" s="14" t="s">
        <v>50386</v>
      </c>
      <c r="R10096" s="14" t="s">
        <v>168</v>
      </c>
      <c r="S10096" s="9" t="s">
        <v>50387</v>
      </c>
      <c r="T10096" s="9" t="s">
        <v>5649</v>
      </c>
    </row>
    <row r="10097" customHeight="1" spans="1:20">
      <c r="A10097" s="10">
        <v>45224</v>
      </c>
      <c r="B10097" s="9" t="s">
        <v>50388</v>
      </c>
      <c r="C10097" s="9" t="s">
        <v>810</v>
      </c>
      <c r="D10097" s="14" t="s">
        <v>22</v>
      </c>
      <c r="E10097" s="9" t="s">
        <v>50389</v>
      </c>
      <c r="F10097" s="9" t="s">
        <v>9605</v>
      </c>
      <c r="G10097" s="14" t="s">
        <v>41</v>
      </c>
      <c r="H10097" s="14" t="s">
        <v>22</v>
      </c>
      <c r="I10097" s="14" t="s">
        <v>1595</v>
      </c>
      <c r="J10097" s="14" t="s">
        <v>27</v>
      </c>
      <c r="K10097" s="14" t="s">
        <v>28</v>
      </c>
      <c r="L10097" s="14" t="s">
        <v>43</v>
      </c>
      <c r="M10097" s="9" t="s">
        <v>44</v>
      </c>
      <c r="N10097" s="9" t="s">
        <v>31</v>
      </c>
      <c r="O10097" s="14" t="s">
        <v>32</v>
      </c>
      <c r="P10097" s="14" t="s">
        <v>22</v>
      </c>
      <c r="Q10097" s="14" t="s">
        <v>50390</v>
      </c>
      <c r="R10097" s="14" t="s">
        <v>46</v>
      </c>
      <c r="S10097" s="9" t="s">
        <v>50391</v>
      </c>
      <c r="T10097" s="9" t="s">
        <v>50392</v>
      </c>
    </row>
    <row r="10098" customHeight="1" spans="1:20">
      <c r="A10098" s="10">
        <v>45225</v>
      </c>
      <c r="B10098" s="9" t="s">
        <v>50393</v>
      </c>
      <c r="C10098" s="9" t="s">
        <v>6949</v>
      </c>
      <c r="D10098" s="14" t="s">
        <v>22</v>
      </c>
      <c r="E10098" s="9" t="s">
        <v>50394</v>
      </c>
      <c r="F10098" s="9" t="s">
        <v>50395</v>
      </c>
      <c r="G10098" s="14" t="s">
        <v>25</v>
      </c>
      <c r="H10098" s="14" t="s">
        <v>96</v>
      </c>
      <c r="I10098" s="14" t="s">
        <v>149</v>
      </c>
      <c r="J10098" s="14" t="s">
        <v>27</v>
      </c>
      <c r="K10098" s="14" t="s">
        <v>28</v>
      </c>
      <c r="L10098" s="14" t="s">
        <v>43</v>
      </c>
      <c r="M10098" s="9" t="s">
        <v>44</v>
      </c>
      <c r="N10098" s="9" t="s">
        <v>208</v>
      </c>
      <c r="O10098" s="14" t="s">
        <v>32</v>
      </c>
      <c r="P10098" s="14" t="s">
        <v>22</v>
      </c>
      <c r="Q10098" s="14" t="s">
        <v>50396</v>
      </c>
      <c r="R10098" s="14" t="s">
        <v>46</v>
      </c>
      <c r="S10098" s="9" t="s">
        <v>50397</v>
      </c>
      <c r="T10098" s="9" t="s">
        <v>50398</v>
      </c>
    </row>
    <row r="10099" customHeight="1" spans="1:20">
      <c r="A10099" s="10">
        <v>45224</v>
      </c>
      <c r="B10099" s="9" t="s">
        <v>50399</v>
      </c>
      <c r="C10099" s="9" t="s">
        <v>6445</v>
      </c>
      <c r="D10099" s="14" t="s">
        <v>22</v>
      </c>
      <c r="E10099" s="9" t="s">
        <v>50400</v>
      </c>
      <c r="F10099" s="9" t="s">
        <v>48870</v>
      </c>
      <c r="G10099" s="14" t="s">
        <v>82</v>
      </c>
      <c r="H10099" s="14" t="s">
        <v>22</v>
      </c>
      <c r="I10099" s="14" t="s">
        <v>75</v>
      </c>
      <c r="J10099" s="14" t="s">
        <v>27</v>
      </c>
      <c r="K10099" s="14" t="s">
        <v>28</v>
      </c>
      <c r="L10099" s="14" t="s">
        <v>43</v>
      </c>
      <c r="M10099" s="9" t="s">
        <v>169</v>
      </c>
      <c r="N10099" s="9" t="s">
        <v>208</v>
      </c>
      <c r="O10099" s="14" t="s">
        <v>32</v>
      </c>
      <c r="P10099" s="14" t="s">
        <v>22</v>
      </c>
      <c r="Q10099" s="14" t="s">
        <v>50401</v>
      </c>
      <c r="R10099" s="14" t="s">
        <v>46</v>
      </c>
      <c r="S10099" s="9" t="s">
        <v>50402</v>
      </c>
      <c r="T10099" s="9" t="s">
        <v>50403</v>
      </c>
    </row>
    <row r="10100" customHeight="1" spans="1:20">
      <c r="A10100" s="10">
        <v>45223</v>
      </c>
      <c r="B10100" s="15" t="s">
        <v>50404</v>
      </c>
      <c r="C10100" s="15" t="s">
        <v>817</v>
      </c>
      <c r="D10100" s="16" t="s">
        <v>22</v>
      </c>
      <c r="E10100" s="15" t="s">
        <v>50405</v>
      </c>
      <c r="F10100" s="15" t="s">
        <v>50406</v>
      </c>
      <c r="G10100" s="16" t="s">
        <v>130</v>
      </c>
      <c r="H10100" s="16" t="s">
        <v>22</v>
      </c>
      <c r="I10100" s="16" t="s">
        <v>315</v>
      </c>
      <c r="J10100" s="16" t="s">
        <v>27</v>
      </c>
      <c r="K10100" s="16" t="s">
        <v>28</v>
      </c>
      <c r="L10100" s="16" t="s">
        <v>43</v>
      </c>
      <c r="M10100" s="15" t="s">
        <v>44</v>
      </c>
      <c r="N10100" s="15" t="s">
        <v>31</v>
      </c>
      <c r="O10100" s="16" t="s">
        <v>32</v>
      </c>
      <c r="P10100" s="16" t="s">
        <v>22</v>
      </c>
      <c r="Q10100" s="16" t="s">
        <v>50407</v>
      </c>
      <c r="R10100" s="16" t="s">
        <v>46</v>
      </c>
      <c r="S10100" s="15" t="s">
        <v>50408</v>
      </c>
      <c r="T10100" s="15" t="s">
        <v>50409</v>
      </c>
    </row>
    <row r="10101" customHeight="1" spans="1:20">
      <c r="A10101" s="10">
        <v>45222</v>
      </c>
      <c r="B10101" s="9" t="s">
        <v>50410</v>
      </c>
      <c r="C10101" s="9" t="s">
        <v>6949</v>
      </c>
      <c r="D10101" s="14" t="s">
        <v>22</v>
      </c>
      <c r="E10101" s="9" t="s">
        <v>50411</v>
      </c>
      <c r="F10101" s="9" t="s">
        <v>50412</v>
      </c>
      <c r="G10101" s="14" t="s">
        <v>53</v>
      </c>
      <c r="H10101" s="14" t="s">
        <v>22</v>
      </c>
      <c r="I10101" s="14" t="s">
        <v>131</v>
      </c>
      <c r="J10101" s="14" t="s">
        <v>27</v>
      </c>
      <c r="K10101" s="14" t="s">
        <v>28</v>
      </c>
      <c r="L10101" s="14" t="s">
        <v>43</v>
      </c>
      <c r="M10101" s="9" t="s">
        <v>44</v>
      </c>
      <c r="N10101" s="9" t="s">
        <v>208</v>
      </c>
      <c r="O10101" s="14" t="s">
        <v>32</v>
      </c>
      <c r="P10101" s="14" t="s">
        <v>22</v>
      </c>
      <c r="Q10101" s="14" t="s">
        <v>50413</v>
      </c>
      <c r="R10101" s="14" t="s">
        <v>46</v>
      </c>
      <c r="S10101" s="9" t="s">
        <v>50414</v>
      </c>
      <c r="T10101" s="9" t="s">
        <v>50415</v>
      </c>
    </row>
    <row r="10102" customHeight="1" spans="1:20">
      <c r="A10102" s="10">
        <v>45223</v>
      </c>
      <c r="B10102" s="15" t="s">
        <v>50416</v>
      </c>
      <c r="C10102" s="15" t="s">
        <v>18662</v>
      </c>
      <c r="D10102" s="16" t="s">
        <v>22</v>
      </c>
      <c r="E10102" s="15" t="s">
        <v>40694</v>
      </c>
      <c r="F10102" s="15" t="s">
        <v>40695</v>
      </c>
      <c r="G10102" s="16" t="s">
        <v>62</v>
      </c>
      <c r="H10102" s="16" t="s">
        <v>148</v>
      </c>
      <c r="I10102" s="16" t="s">
        <v>576</v>
      </c>
      <c r="J10102" s="16" t="s">
        <v>27</v>
      </c>
      <c r="K10102" s="16" t="s">
        <v>76</v>
      </c>
      <c r="L10102" s="16" t="s">
        <v>43</v>
      </c>
      <c r="M10102" s="15" t="s">
        <v>44</v>
      </c>
      <c r="N10102" s="15" t="s">
        <v>31</v>
      </c>
      <c r="O10102" s="16" t="s">
        <v>32</v>
      </c>
      <c r="P10102" s="16" t="s">
        <v>22</v>
      </c>
      <c r="Q10102" s="16" t="s">
        <v>50417</v>
      </c>
      <c r="R10102" s="16" t="s">
        <v>46</v>
      </c>
      <c r="S10102" s="15" t="s">
        <v>50418</v>
      </c>
      <c r="T10102" s="15" t="s">
        <v>50419</v>
      </c>
    </row>
    <row r="10103" customHeight="1" spans="1:20">
      <c r="A10103" s="10">
        <v>45225</v>
      </c>
      <c r="B10103" s="9" t="s">
        <v>50420</v>
      </c>
      <c r="C10103" s="9" t="s">
        <v>5879</v>
      </c>
      <c r="D10103" s="14" t="s">
        <v>22</v>
      </c>
      <c r="E10103" s="9" t="s">
        <v>50421</v>
      </c>
      <c r="F10103" s="9" t="s">
        <v>50422</v>
      </c>
      <c r="G10103" s="14" t="s">
        <v>82</v>
      </c>
      <c r="H10103" s="14" t="s">
        <v>110</v>
      </c>
      <c r="I10103" s="14" t="s">
        <v>5737</v>
      </c>
      <c r="J10103" s="14" t="s">
        <v>27</v>
      </c>
      <c r="K10103" s="14" t="s">
        <v>28</v>
      </c>
      <c r="L10103" s="14" t="s">
        <v>43</v>
      </c>
      <c r="M10103" s="9" t="s">
        <v>169</v>
      </c>
      <c r="N10103" s="9" t="s">
        <v>5633</v>
      </c>
      <c r="O10103" s="14" t="s">
        <v>32</v>
      </c>
      <c r="P10103" s="14" t="s">
        <v>22</v>
      </c>
      <c r="Q10103" s="14" t="s">
        <v>50423</v>
      </c>
      <c r="R10103" s="14" t="s">
        <v>168</v>
      </c>
      <c r="S10103" s="9" t="s">
        <v>50424</v>
      </c>
      <c r="T10103" s="9" t="s">
        <v>5668</v>
      </c>
    </row>
    <row r="10104" customHeight="1" spans="1:20">
      <c r="A10104" s="10">
        <v>45225</v>
      </c>
      <c r="B10104" s="9" t="s">
        <v>50425</v>
      </c>
      <c r="C10104" s="9" t="s">
        <v>6949</v>
      </c>
      <c r="D10104" s="14" t="s">
        <v>22</v>
      </c>
      <c r="E10104" s="9" t="s">
        <v>50426</v>
      </c>
      <c r="F10104" s="9" t="s">
        <v>50427</v>
      </c>
      <c r="G10104" s="14" t="s">
        <v>69</v>
      </c>
      <c r="H10104" s="14" t="s">
        <v>22</v>
      </c>
      <c r="I10104" s="14" t="s">
        <v>97</v>
      </c>
      <c r="J10104" s="14" t="s">
        <v>27</v>
      </c>
      <c r="K10104" s="14" t="s">
        <v>28</v>
      </c>
      <c r="L10104" s="14" t="s">
        <v>43</v>
      </c>
      <c r="M10104" s="9" t="s">
        <v>44</v>
      </c>
      <c r="N10104" s="9" t="s">
        <v>208</v>
      </c>
      <c r="O10104" s="14" t="s">
        <v>32</v>
      </c>
      <c r="P10104" s="14" t="s">
        <v>22</v>
      </c>
      <c r="Q10104" s="14" t="s">
        <v>50428</v>
      </c>
      <c r="R10104" s="14" t="s">
        <v>46</v>
      </c>
      <c r="S10104" s="9" t="s">
        <v>50429</v>
      </c>
      <c r="T10104" s="9" t="s">
        <v>32435</v>
      </c>
    </row>
    <row r="10105" customHeight="1" spans="1:20">
      <c r="A10105" s="10">
        <v>45223</v>
      </c>
      <c r="B10105" s="15" t="s">
        <v>50430</v>
      </c>
      <c r="C10105" s="15" t="s">
        <v>14081</v>
      </c>
      <c r="D10105" s="16" t="s">
        <v>22</v>
      </c>
      <c r="E10105" s="15" t="s">
        <v>50431</v>
      </c>
      <c r="F10105" s="15" t="s">
        <v>50432</v>
      </c>
      <c r="G10105" s="16" t="s">
        <v>130</v>
      </c>
      <c r="H10105" s="16" t="s">
        <v>22</v>
      </c>
      <c r="I10105" s="16" t="s">
        <v>277</v>
      </c>
      <c r="J10105" s="16" t="s">
        <v>27</v>
      </c>
      <c r="K10105" s="16" t="s">
        <v>28</v>
      </c>
      <c r="L10105" s="16" t="s">
        <v>43</v>
      </c>
      <c r="M10105" s="15" t="s">
        <v>30</v>
      </c>
      <c r="N10105" s="15" t="s">
        <v>208</v>
      </c>
      <c r="O10105" s="16" t="s">
        <v>32</v>
      </c>
      <c r="P10105" s="16" t="s">
        <v>22</v>
      </c>
      <c r="Q10105" s="16" t="s">
        <v>50433</v>
      </c>
      <c r="R10105" s="16" t="s">
        <v>46</v>
      </c>
      <c r="S10105" s="15" t="s">
        <v>50434</v>
      </c>
      <c r="T10105" s="15" t="s">
        <v>50435</v>
      </c>
    </row>
    <row r="10106" customHeight="1" spans="1:20">
      <c r="A10106" s="10">
        <v>45223</v>
      </c>
      <c r="B10106" s="15" t="s">
        <v>50436</v>
      </c>
      <c r="C10106" s="15" t="s">
        <v>8489</v>
      </c>
      <c r="D10106" s="16" t="s">
        <v>22</v>
      </c>
      <c r="E10106" s="15" t="s">
        <v>50437</v>
      </c>
      <c r="F10106" s="15" t="s">
        <v>34766</v>
      </c>
      <c r="G10106" s="16" t="s">
        <v>41</v>
      </c>
      <c r="H10106" s="16" t="s">
        <v>22</v>
      </c>
      <c r="I10106" s="16" t="s">
        <v>1181</v>
      </c>
      <c r="J10106" s="16" t="s">
        <v>27</v>
      </c>
      <c r="K10106" s="16" t="s">
        <v>28</v>
      </c>
      <c r="L10106" s="16" t="s">
        <v>43</v>
      </c>
      <c r="M10106" s="15" t="s">
        <v>30</v>
      </c>
      <c r="N10106" s="15" t="s">
        <v>31</v>
      </c>
      <c r="O10106" s="16" t="s">
        <v>32</v>
      </c>
      <c r="P10106" s="16" t="s">
        <v>22</v>
      </c>
      <c r="Q10106" s="16" t="s">
        <v>50438</v>
      </c>
      <c r="R10106" s="16" t="s">
        <v>46</v>
      </c>
      <c r="S10106" s="15" t="s">
        <v>50439</v>
      </c>
      <c r="T10106" s="15" t="s">
        <v>50440</v>
      </c>
    </row>
    <row r="10107" customHeight="1" spans="1:20">
      <c r="A10107" s="10">
        <v>45225</v>
      </c>
      <c r="B10107" s="9" t="s">
        <v>50441</v>
      </c>
      <c r="C10107" s="9" t="s">
        <v>5685</v>
      </c>
      <c r="D10107" s="14" t="s">
        <v>22</v>
      </c>
      <c r="E10107" s="9" t="s">
        <v>50442</v>
      </c>
      <c r="F10107" s="9" t="s">
        <v>50443</v>
      </c>
      <c r="G10107" s="14" t="s">
        <v>82</v>
      </c>
      <c r="H10107" s="14" t="s">
        <v>22</v>
      </c>
      <c r="I10107" s="14" t="s">
        <v>168</v>
      </c>
      <c r="J10107" s="14" t="s">
        <v>27</v>
      </c>
      <c r="K10107" s="14" t="s">
        <v>28</v>
      </c>
      <c r="L10107" s="14" t="s">
        <v>43</v>
      </c>
      <c r="M10107" s="9" t="s">
        <v>169</v>
      </c>
      <c r="N10107" s="9" t="s">
        <v>5633</v>
      </c>
      <c r="O10107" s="14" t="s">
        <v>32</v>
      </c>
      <c r="P10107" s="14" t="s">
        <v>22</v>
      </c>
      <c r="Q10107" s="14" t="s">
        <v>50444</v>
      </c>
      <c r="R10107" s="14" t="s">
        <v>168</v>
      </c>
      <c r="S10107" s="9" t="s">
        <v>50445</v>
      </c>
      <c r="T10107" s="9" t="s">
        <v>5717</v>
      </c>
    </row>
    <row r="10108" customHeight="1" spans="1:20">
      <c r="A10108" s="10">
        <v>45225</v>
      </c>
      <c r="B10108" s="9" t="s">
        <v>50446</v>
      </c>
      <c r="C10108" s="9" t="s">
        <v>783</v>
      </c>
      <c r="D10108" s="14" t="s">
        <v>22</v>
      </c>
      <c r="E10108" s="9" t="s">
        <v>50447</v>
      </c>
      <c r="F10108" s="9" t="s">
        <v>50448</v>
      </c>
      <c r="G10108" s="14" t="s">
        <v>82</v>
      </c>
      <c r="H10108" s="14" t="s">
        <v>22</v>
      </c>
      <c r="I10108" s="14" t="s">
        <v>168</v>
      </c>
      <c r="J10108" s="14" t="s">
        <v>27</v>
      </c>
      <c r="K10108" s="14" t="s">
        <v>28</v>
      </c>
      <c r="L10108" s="14" t="s">
        <v>43</v>
      </c>
      <c r="M10108" s="9" t="s">
        <v>169</v>
      </c>
      <c r="N10108" s="9" t="s">
        <v>743</v>
      </c>
      <c r="O10108" s="14" t="s">
        <v>32</v>
      </c>
      <c r="P10108" s="14" t="s">
        <v>22</v>
      </c>
      <c r="Q10108" s="14" t="s">
        <v>50449</v>
      </c>
      <c r="R10108" s="14" t="s">
        <v>46</v>
      </c>
      <c r="S10108" s="9" t="s">
        <v>50450</v>
      </c>
      <c r="T10108" s="9" t="s">
        <v>50451</v>
      </c>
    </row>
    <row r="10109" customHeight="1" spans="1:20">
      <c r="A10109" s="10">
        <v>45225</v>
      </c>
      <c r="B10109" s="9" t="s">
        <v>50452</v>
      </c>
      <c r="C10109" s="9" t="s">
        <v>6845</v>
      </c>
      <c r="D10109" s="14" t="s">
        <v>22</v>
      </c>
      <c r="E10109" s="9" t="s">
        <v>50453</v>
      </c>
      <c r="F10109" s="9" t="s">
        <v>50454</v>
      </c>
      <c r="G10109" s="14" t="s">
        <v>25</v>
      </c>
      <c r="H10109" s="14" t="s">
        <v>22</v>
      </c>
      <c r="I10109" s="14" t="s">
        <v>9666</v>
      </c>
      <c r="J10109" s="14" t="s">
        <v>27</v>
      </c>
      <c r="K10109" s="14" t="s">
        <v>28</v>
      </c>
      <c r="L10109" s="14" t="s">
        <v>43</v>
      </c>
      <c r="M10109" s="9" t="s">
        <v>30</v>
      </c>
      <c r="N10109" s="9" t="s">
        <v>208</v>
      </c>
      <c r="O10109" s="14" t="s">
        <v>32</v>
      </c>
      <c r="P10109" s="14" t="s">
        <v>22</v>
      </c>
      <c r="Q10109" s="14" t="s">
        <v>50455</v>
      </c>
      <c r="R10109" s="14" t="s">
        <v>46</v>
      </c>
      <c r="S10109" s="9" t="s">
        <v>50456</v>
      </c>
      <c r="T10109" s="9" t="s">
        <v>50457</v>
      </c>
    </row>
    <row r="10110" customHeight="1" spans="1:20">
      <c r="A10110" s="10">
        <v>45222</v>
      </c>
      <c r="B10110" s="9" t="s">
        <v>50458</v>
      </c>
      <c r="C10110" s="9" t="s">
        <v>783</v>
      </c>
      <c r="D10110" s="14" t="s">
        <v>22</v>
      </c>
      <c r="E10110" s="9" t="s">
        <v>50459</v>
      </c>
      <c r="F10110" s="9" t="s">
        <v>50460</v>
      </c>
      <c r="G10110" s="14" t="s">
        <v>82</v>
      </c>
      <c r="H10110" s="14" t="s">
        <v>22</v>
      </c>
      <c r="I10110" s="14" t="s">
        <v>168</v>
      </c>
      <c r="J10110" s="14" t="s">
        <v>27</v>
      </c>
      <c r="K10110" s="14" t="s">
        <v>28</v>
      </c>
      <c r="L10110" s="14" t="s">
        <v>43</v>
      </c>
      <c r="M10110" s="9" t="s">
        <v>169</v>
      </c>
      <c r="N10110" s="9" t="s">
        <v>743</v>
      </c>
      <c r="O10110" s="14" t="s">
        <v>32</v>
      </c>
      <c r="P10110" s="14" t="s">
        <v>22</v>
      </c>
      <c r="Q10110" s="14" t="s">
        <v>50461</v>
      </c>
      <c r="R10110" s="14" t="s">
        <v>46</v>
      </c>
      <c r="S10110" s="9" t="s">
        <v>50462</v>
      </c>
      <c r="T10110" s="9" t="s">
        <v>50463</v>
      </c>
    </row>
    <row r="10111" customHeight="1" spans="1:20">
      <c r="A10111" s="10">
        <v>45222</v>
      </c>
      <c r="B10111" s="9" t="s">
        <v>50464</v>
      </c>
      <c r="C10111" s="9" t="s">
        <v>1475</v>
      </c>
      <c r="D10111" s="14" t="s">
        <v>22</v>
      </c>
      <c r="E10111" s="9" t="s">
        <v>50389</v>
      </c>
      <c r="F10111" s="9" t="s">
        <v>9605</v>
      </c>
      <c r="G10111" s="14" t="s">
        <v>41</v>
      </c>
      <c r="H10111" s="14" t="s">
        <v>22</v>
      </c>
      <c r="I10111" s="14" t="s">
        <v>912</v>
      </c>
      <c r="J10111" s="14" t="s">
        <v>27</v>
      </c>
      <c r="K10111" s="14" t="s">
        <v>28</v>
      </c>
      <c r="L10111" s="14" t="s">
        <v>43</v>
      </c>
      <c r="M10111" s="9" t="s">
        <v>44</v>
      </c>
      <c r="N10111" s="9" t="s">
        <v>31</v>
      </c>
      <c r="O10111" s="14" t="s">
        <v>32</v>
      </c>
      <c r="P10111" s="14" t="s">
        <v>22</v>
      </c>
      <c r="Q10111" s="14" t="s">
        <v>50465</v>
      </c>
      <c r="R10111" s="14" t="s">
        <v>46</v>
      </c>
      <c r="S10111" s="9" t="s">
        <v>50466</v>
      </c>
      <c r="T10111" s="9" t="s">
        <v>50467</v>
      </c>
    </row>
    <row r="10112" customHeight="1" spans="1:20">
      <c r="A10112" s="10">
        <v>45222</v>
      </c>
      <c r="B10112" s="9" t="s">
        <v>50468</v>
      </c>
      <c r="C10112" s="9" t="s">
        <v>8476</v>
      </c>
      <c r="D10112" s="14" t="s">
        <v>22</v>
      </c>
      <c r="E10112" s="9" t="s">
        <v>50469</v>
      </c>
      <c r="F10112" s="9" t="s">
        <v>50470</v>
      </c>
      <c r="G10112" s="14" t="s">
        <v>247</v>
      </c>
      <c r="H10112" s="14" t="s">
        <v>22</v>
      </c>
      <c r="I10112" s="14" t="s">
        <v>701</v>
      </c>
      <c r="J10112" s="14" t="s">
        <v>27</v>
      </c>
      <c r="K10112" s="14" t="s">
        <v>28</v>
      </c>
      <c r="L10112" s="14" t="s">
        <v>43</v>
      </c>
      <c r="M10112" s="9" t="s">
        <v>44</v>
      </c>
      <c r="N10112" s="9" t="s">
        <v>31</v>
      </c>
      <c r="O10112" s="14" t="s">
        <v>32</v>
      </c>
      <c r="P10112" s="14" t="s">
        <v>22</v>
      </c>
      <c r="Q10112" s="14" t="s">
        <v>50471</v>
      </c>
      <c r="R10112" s="14" t="s">
        <v>46</v>
      </c>
      <c r="S10112" s="9" t="s">
        <v>50472</v>
      </c>
      <c r="T10112" s="9" t="s">
        <v>50473</v>
      </c>
    </row>
    <row r="10113" customHeight="1" spans="1:20">
      <c r="A10113" s="10">
        <v>45225</v>
      </c>
      <c r="B10113" s="9" t="s">
        <v>50474</v>
      </c>
      <c r="C10113" s="9" t="s">
        <v>783</v>
      </c>
      <c r="D10113" s="14" t="s">
        <v>22</v>
      </c>
      <c r="E10113" s="9" t="s">
        <v>50475</v>
      </c>
      <c r="F10113" s="9" t="s">
        <v>22</v>
      </c>
      <c r="G10113" s="14" t="s">
        <v>22</v>
      </c>
      <c r="H10113" s="14" t="s">
        <v>22</v>
      </c>
      <c r="I10113" s="14" t="s">
        <v>3098</v>
      </c>
      <c r="J10113" s="14" t="s">
        <v>27</v>
      </c>
      <c r="K10113" s="14" t="s">
        <v>28</v>
      </c>
      <c r="L10113" s="14" t="s">
        <v>43</v>
      </c>
      <c r="M10113" s="9" t="s">
        <v>799</v>
      </c>
      <c r="N10113" s="9" t="s">
        <v>743</v>
      </c>
      <c r="O10113" s="14" t="s">
        <v>32</v>
      </c>
      <c r="P10113" s="14" t="s">
        <v>22</v>
      </c>
      <c r="Q10113" s="14" t="s">
        <v>50476</v>
      </c>
      <c r="R10113" s="14" t="s">
        <v>46</v>
      </c>
      <c r="S10113" s="9" t="s">
        <v>50477</v>
      </c>
      <c r="T10113" s="9" t="s">
        <v>50478</v>
      </c>
    </row>
    <row r="10114" customHeight="1" spans="1:20">
      <c r="A10114" s="10">
        <v>45224</v>
      </c>
      <c r="B10114" s="9" t="s">
        <v>50479</v>
      </c>
      <c r="C10114" s="9" t="s">
        <v>29552</v>
      </c>
      <c r="D10114" s="14" t="s">
        <v>22</v>
      </c>
      <c r="E10114" s="9" t="s">
        <v>50480</v>
      </c>
      <c r="F10114" s="9" t="s">
        <v>50481</v>
      </c>
      <c r="G10114" s="14" t="s">
        <v>82</v>
      </c>
      <c r="H10114" s="14" t="s">
        <v>22</v>
      </c>
      <c r="I10114" s="14" t="s">
        <v>277</v>
      </c>
      <c r="J10114" s="14" t="s">
        <v>27</v>
      </c>
      <c r="K10114" s="14" t="s">
        <v>28</v>
      </c>
      <c r="L10114" s="14" t="s">
        <v>43</v>
      </c>
      <c r="M10114" s="9" t="s">
        <v>44</v>
      </c>
      <c r="N10114" s="9" t="s">
        <v>31</v>
      </c>
      <c r="O10114" s="14" t="s">
        <v>32</v>
      </c>
      <c r="P10114" s="14" t="s">
        <v>22</v>
      </c>
      <c r="Q10114" s="14" t="s">
        <v>50482</v>
      </c>
      <c r="R10114" s="14" t="s">
        <v>46</v>
      </c>
      <c r="S10114" s="9" t="s">
        <v>50483</v>
      </c>
      <c r="T10114" s="9" t="s">
        <v>50484</v>
      </c>
    </row>
    <row r="10115" customHeight="1" spans="1:20">
      <c r="A10115" s="10">
        <v>45223</v>
      </c>
      <c r="B10115" s="15" t="s">
        <v>50485</v>
      </c>
      <c r="C10115" s="15" t="s">
        <v>4006</v>
      </c>
      <c r="D10115" s="16" t="s">
        <v>22</v>
      </c>
      <c r="E10115" s="15" t="s">
        <v>50486</v>
      </c>
      <c r="F10115" s="15" t="s">
        <v>40633</v>
      </c>
      <c r="G10115" s="16" t="s">
        <v>82</v>
      </c>
      <c r="H10115" s="16" t="s">
        <v>22</v>
      </c>
      <c r="I10115" s="16" t="s">
        <v>75</v>
      </c>
      <c r="J10115" s="16" t="s">
        <v>27</v>
      </c>
      <c r="K10115" s="16" t="s">
        <v>28</v>
      </c>
      <c r="L10115" s="16" t="s">
        <v>43</v>
      </c>
      <c r="M10115" s="15" t="s">
        <v>30</v>
      </c>
      <c r="N10115" s="15" t="s">
        <v>31</v>
      </c>
      <c r="O10115" s="16" t="s">
        <v>32</v>
      </c>
      <c r="P10115" s="16" t="s">
        <v>22</v>
      </c>
      <c r="Q10115" s="16" t="s">
        <v>50487</v>
      </c>
      <c r="R10115" s="16" t="s">
        <v>46</v>
      </c>
      <c r="S10115" s="15" t="s">
        <v>50488</v>
      </c>
      <c r="T10115" s="15" t="s">
        <v>50489</v>
      </c>
    </row>
    <row r="10116" customHeight="1" spans="1:20">
      <c r="A10116" s="10">
        <v>45222</v>
      </c>
      <c r="B10116" s="9" t="s">
        <v>50490</v>
      </c>
      <c r="C10116" s="9" t="s">
        <v>6949</v>
      </c>
      <c r="D10116" s="14" t="s">
        <v>22</v>
      </c>
      <c r="E10116" s="9" t="s">
        <v>50491</v>
      </c>
      <c r="F10116" s="9" t="s">
        <v>50492</v>
      </c>
      <c r="G10116" s="14" t="s">
        <v>25</v>
      </c>
      <c r="H10116" s="14" t="s">
        <v>22</v>
      </c>
      <c r="I10116" s="14" t="s">
        <v>299</v>
      </c>
      <c r="J10116" s="14" t="s">
        <v>27</v>
      </c>
      <c r="K10116" s="14" t="s">
        <v>28</v>
      </c>
      <c r="L10116" s="14" t="s">
        <v>43</v>
      </c>
      <c r="M10116" s="9" t="s">
        <v>44</v>
      </c>
      <c r="N10116" s="9" t="s">
        <v>208</v>
      </c>
      <c r="O10116" s="14" t="s">
        <v>32</v>
      </c>
      <c r="P10116" s="14" t="s">
        <v>22</v>
      </c>
      <c r="Q10116" s="14" t="s">
        <v>50493</v>
      </c>
      <c r="R10116" s="14" t="s">
        <v>46</v>
      </c>
      <c r="S10116" s="9" t="s">
        <v>50494</v>
      </c>
      <c r="T10116" s="9" t="s">
        <v>50495</v>
      </c>
    </row>
    <row r="10117" customHeight="1" spans="1:20">
      <c r="A10117" s="10">
        <v>45225</v>
      </c>
      <c r="B10117" s="9" t="s">
        <v>50496</v>
      </c>
      <c r="C10117" s="9" t="s">
        <v>5879</v>
      </c>
      <c r="D10117" s="14" t="s">
        <v>22</v>
      </c>
      <c r="E10117" s="9" t="s">
        <v>50497</v>
      </c>
      <c r="F10117" s="9" t="s">
        <v>13552</v>
      </c>
      <c r="G10117" s="14" t="s">
        <v>82</v>
      </c>
      <c r="H10117" s="14" t="s">
        <v>96</v>
      </c>
      <c r="I10117" s="14" t="s">
        <v>5737</v>
      </c>
      <c r="J10117" s="14" t="s">
        <v>27</v>
      </c>
      <c r="K10117" s="14" t="s">
        <v>28</v>
      </c>
      <c r="L10117" s="14" t="s">
        <v>43</v>
      </c>
      <c r="M10117" s="9" t="s">
        <v>169</v>
      </c>
      <c r="N10117" s="9" t="s">
        <v>5633</v>
      </c>
      <c r="O10117" s="14" t="s">
        <v>32</v>
      </c>
      <c r="P10117" s="14" t="s">
        <v>22</v>
      </c>
      <c r="Q10117" s="14" t="s">
        <v>50498</v>
      </c>
      <c r="R10117" s="14" t="s">
        <v>168</v>
      </c>
      <c r="S10117" s="9" t="s">
        <v>50499</v>
      </c>
      <c r="T10117" s="9" t="s">
        <v>5649</v>
      </c>
    </row>
    <row r="10118" customHeight="1" spans="1:20">
      <c r="A10118" s="10">
        <v>45224</v>
      </c>
      <c r="B10118" s="9" t="s">
        <v>50500</v>
      </c>
      <c r="C10118" s="9" t="s">
        <v>2825</v>
      </c>
      <c r="D10118" s="14" t="s">
        <v>22</v>
      </c>
      <c r="E10118" s="9" t="s">
        <v>50501</v>
      </c>
      <c r="F10118" s="9" t="s">
        <v>50502</v>
      </c>
      <c r="G10118" s="14" t="s">
        <v>82</v>
      </c>
      <c r="H10118" s="14" t="s">
        <v>22</v>
      </c>
      <c r="I10118" s="14" t="s">
        <v>576</v>
      </c>
      <c r="J10118" s="14" t="s">
        <v>27</v>
      </c>
      <c r="K10118" s="14" t="s">
        <v>28</v>
      </c>
      <c r="L10118" s="14" t="s">
        <v>43</v>
      </c>
      <c r="M10118" s="9" t="s">
        <v>44</v>
      </c>
      <c r="N10118" s="9" t="s">
        <v>31</v>
      </c>
      <c r="O10118" s="14" t="s">
        <v>32</v>
      </c>
      <c r="P10118" s="14" t="s">
        <v>22</v>
      </c>
      <c r="Q10118" s="14" t="s">
        <v>50503</v>
      </c>
      <c r="R10118" s="14" t="s">
        <v>46</v>
      </c>
      <c r="S10118" s="9" t="s">
        <v>50504</v>
      </c>
      <c r="T10118" s="9" t="s">
        <v>50505</v>
      </c>
    </row>
    <row r="10119" customHeight="1" spans="1:20">
      <c r="A10119" s="10">
        <v>45222</v>
      </c>
      <c r="B10119" s="9" t="s">
        <v>50506</v>
      </c>
      <c r="C10119" s="9" t="s">
        <v>783</v>
      </c>
      <c r="D10119" s="14" t="s">
        <v>22</v>
      </c>
      <c r="E10119" s="9" t="s">
        <v>50507</v>
      </c>
      <c r="F10119" s="9" t="s">
        <v>50508</v>
      </c>
      <c r="G10119" s="14" t="s">
        <v>82</v>
      </c>
      <c r="H10119" s="14" t="s">
        <v>22</v>
      </c>
      <c r="I10119" s="14" t="s">
        <v>168</v>
      </c>
      <c r="J10119" s="14" t="s">
        <v>27</v>
      </c>
      <c r="K10119" s="14" t="s">
        <v>28</v>
      </c>
      <c r="L10119" s="14" t="s">
        <v>43</v>
      </c>
      <c r="M10119" s="9" t="s">
        <v>169</v>
      </c>
      <c r="N10119" s="9" t="s">
        <v>743</v>
      </c>
      <c r="O10119" s="14" t="s">
        <v>32</v>
      </c>
      <c r="P10119" s="14" t="s">
        <v>22</v>
      </c>
      <c r="Q10119" s="14" t="s">
        <v>50509</v>
      </c>
      <c r="R10119" s="14" t="s">
        <v>46</v>
      </c>
      <c r="S10119" s="9" t="s">
        <v>50510</v>
      </c>
      <c r="T10119" s="9" t="s">
        <v>44361</v>
      </c>
    </row>
    <row r="10120" customHeight="1" spans="1:20">
      <c r="A10120" s="10">
        <v>45222</v>
      </c>
      <c r="B10120" s="9" t="s">
        <v>50511</v>
      </c>
      <c r="C10120" s="9" t="s">
        <v>4541</v>
      </c>
      <c r="D10120" s="14" t="s">
        <v>22</v>
      </c>
      <c r="E10120" s="9" t="s">
        <v>50512</v>
      </c>
      <c r="F10120" s="9" t="s">
        <v>50513</v>
      </c>
      <c r="G10120" s="14" t="s">
        <v>25</v>
      </c>
      <c r="H10120" s="14" t="s">
        <v>22</v>
      </c>
      <c r="I10120" s="14" t="s">
        <v>412</v>
      </c>
      <c r="J10120" s="14" t="s">
        <v>27</v>
      </c>
      <c r="K10120" s="14" t="s">
        <v>28</v>
      </c>
      <c r="L10120" s="14" t="s">
        <v>43</v>
      </c>
      <c r="M10120" s="9" t="s">
        <v>30</v>
      </c>
      <c r="N10120" s="9" t="s">
        <v>31</v>
      </c>
      <c r="O10120" s="14" t="s">
        <v>32</v>
      </c>
      <c r="P10120" s="14" t="s">
        <v>22</v>
      </c>
      <c r="Q10120" s="14" t="s">
        <v>50514</v>
      </c>
      <c r="R10120" s="14" t="s">
        <v>46</v>
      </c>
      <c r="S10120" s="9" t="s">
        <v>50515</v>
      </c>
      <c r="T10120" s="9" t="s">
        <v>50516</v>
      </c>
    </row>
    <row r="10121" customHeight="1" spans="1:20">
      <c r="A10121" s="10">
        <v>45224</v>
      </c>
      <c r="B10121" s="9" t="s">
        <v>50517</v>
      </c>
      <c r="C10121" s="9" t="s">
        <v>6949</v>
      </c>
      <c r="D10121" s="14" t="s">
        <v>22</v>
      </c>
      <c r="E10121" s="9" t="s">
        <v>50518</v>
      </c>
      <c r="F10121" s="9" t="s">
        <v>50519</v>
      </c>
      <c r="G10121" s="14" t="s">
        <v>53</v>
      </c>
      <c r="H10121" s="14" t="s">
        <v>148</v>
      </c>
      <c r="I10121" s="14" t="s">
        <v>124</v>
      </c>
      <c r="J10121" s="14" t="s">
        <v>27</v>
      </c>
      <c r="K10121" s="14" t="s">
        <v>28</v>
      </c>
      <c r="L10121" s="14" t="s">
        <v>43</v>
      </c>
      <c r="M10121" s="9" t="s">
        <v>44</v>
      </c>
      <c r="N10121" s="9" t="s">
        <v>208</v>
      </c>
      <c r="O10121" s="14" t="s">
        <v>32</v>
      </c>
      <c r="P10121" s="14" t="s">
        <v>22</v>
      </c>
      <c r="Q10121" s="14" t="s">
        <v>50520</v>
      </c>
      <c r="R10121" s="14" t="s">
        <v>46</v>
      </c>
      <c r="S10121" s="9" t="s">
        <v>50521</v>
      </c>
      <c r="T10121" s="9" t="s">
        <v>50522</v>
      </c>
    </row>
    <row r="10122" customHeight="1" spans="1:20">
      <c r="A10122" s="10">
        <v>45225</v>
      </c>
      <c r="B10122" s="9" t="s">
        <v>50523</v>
      </c>
      <c r="C10122" s="9" t="s">
        <v>50524</v>
      </c>
      <c r="D10122" s="14" t="s">
        <v>22</v>
      </c>
      <c r="E10122" s="9" t="s">
        <v>50525</v>
      </c>
      <c r="F10122" s="9" t="s">
        <v>50526</v>
      </c>
      <c r="G10122" s="14" t="s">
        <v>82</v>
      </c>
      <c r="H10122" s="14" t="s">
        <v>110</v>
      </c>
      <c r="I10122" s="14" t="s">
        <v>168</v>
      </c>
      <c r="J10122" s="14" t="s">
        <v>27</v>
      </c>
      <c r="K10122" s="14" t="s">
        <v>28</v>
      </c>
      <c r="L10122" s="14" t="s">
        <v>43</v>
      </c>
      <c r="M10122" s="9" t="s">
        <v>169</v>
      </c>
      <c r="N10122" s="9" t="s">
        <v>31</v>
      </c>
      <c r="O10122" s="14" t="s">
        <v>32</v>
      </c>
      <c r="P10122" s="14" t="s">
        <v>22</v>
      </c>
      <c r="Q10122" s="14" t="s">
        <v>50527</v>
      </c>
      <c r="R10122" s="14" t="s">
        <v>46</v>
      </c>
      <c r="S10122" s="9" t="s">
        <v>50528</v>
      </c>
      <c r="T10122" s="9" t="s">
        <v>50529</v>
      </c>
    </row>
    <row r="10123" customHeight="1" spans="1:20">
      <c r="A10123" s="10">
        <v>45225</v>
      </c>
      <c r="B10123" s="9" t="s">
        <v>50530</v>
      </c>
      <c r="C10123" s="9" t="s">
        <v>6949</v>
      </c>
      <c r="D10123" s="14" t="s">
        <v>22</v>
      </c>
      <c r="E10123" s="9" t="s">
        <v>50531</v>
      </c>
      <c r="F10123" s="9" t="s">
        <v>12481</v>
      </c>
      <c r="G10123" s="14" t="s">
        <v>336</v>
      </c>
      <c r="H10123" s="14" t="s">
        <v>96</v>
      </c>
      <c r="I10123" s="14" t="s">
        <v>241</v>
      </c>
      <c r="J10123" s="14" t="s">
        <v>27</v>
      </c>
      <c r="K10123" s="14" t="s">
        <v>28</v>
      </c>
      <c r="L10123" s="14" t="s">
        <v>43</v>
      </c>
      <c r="M10123" s="9" t="s">
        <v>44</v>
      </c>
      <c r="N10123" s="9" t="s">
        <v>208</v>
      </c>
      <c r="O10123" s="14" t="s">
        <v>32</v>
      </c>
      <c r="P10123" s="14" t="s">
        <v>22</v>
      </c>
      <c r="Q10123" s="14" t="s">
        <v>50532</v>
      </c>
      <c r="R10123" s="14" t="s">
        <v>46</v>
      </c>
      <c r="S10123" s="9" t="s">
        <v>50533</v>
      </c>
      <c r="T10123" s="9" t="s">
        <v>50534</v>
      </c>
    </row>
    <row r="10124" customHeight="1" spans="1:20">
      <c r="A10124" s="10">
        <v>45225</v>
      </c>
      <c r="B10124" s="9" t="s">
        <v>50535</v>
      </c>
      <c r="C10124" s="9" t="s">
        <v>2825</v>
      </c>
      <c r="D10124" s="14" t="s">
        <v>22</v>
      </c>
      <c r="E10124" s="9" t="s">
        <v>50536</v>
      </c>
      <c r="F10124" s="9" t="s">
        <v>50537</v>
      </c>
      <c r="G10124" s="14" t="s">
        <v>53</v>
      </c>
      <c r="H10124" s="14" t="s">
        <v>22</v>
      </c>
      <c r="I10124" s="14" t="s">
        <v>214</v>
      </c>
      <c r="J10124" s="14" t="s">
        <v>27</v>
      </c>
      <c r="K10124" s="14" t="s">
        <v>28</v>
      </c>
      <c r="L10124" s="14" t="s">
        <v>43</v>
      </c>
      <c r="M10124" s="9" t="s">
        <v>30</v>
      </c>
      <c r="N10124" s="9" t="s">
        <v>31</v>
      </c>
      <c r="O10124" s="14" t="s">
        <v>32</v>
      </c>
      <c r="P10124" s="14" t="s">
        <v>22</v>
      </c>
      <c r="Q10124" s="14" t="s">
        <v>50538</v>
      </c>
      <c r="R10124" s="14" t="s">
        <v>46</v>
      </c>
      <c r="S10124" s="9" t="s">
        <v>50539</v>
      </c>
      <c r="T10124" s="9" t="s">
        <v>50540</v>
      </c>
    </row>
    <row r="10125" customHeight="1" spans="1:20">
      <c r="A10125" s="10">
        <v>45225</v>
      </c>
      <c r="B10125" s="9" t="s">
        <v>50541</v>
      </c>
      <c r="C10125" s="9" t="s">
        <v>5629</v>
      </c>
      <c r="D10125" s="14" t="s">
        <v>22</v>
      </c>
      <c r="E10125" s="9" t="s">
        <v>50542</v>
      </c>
      <c r="F10125" s="9" t="s">
        <v>50543</v>
      </c>
      <c r="G10125" s="14" t="s">
        <v>82</v>
      </c>
      <c r="H10125" s="14" t="s">
        <v>110</v>
      </c>
      <c r="I10125" s="14" t="s">
        <v>5632</v>
      </c>
      <c r="J10125" s="14" t="s">
        <v>27</v>
      </c>
      <c r="K10125" s="14" t="s">
        <v>28</v>
      </c>
      <c r="L10125" s="14" t="s">
        <v>43</v>
      </c>
      <c r="M10125" s="9" t="s">
        <v>169</v>
      </c>
      <c r="N10125" s="9" t="s">
        <v>5633</v>
      </c>
      <c r="O10125" s="14" t="s">
        <v>32</v>
      </c>
      <c r="P10125" s="14" t="s">
        <v>22</v>
      </c>
      <c r="Q10125" s="14" t="s">
        <v>50544</v>
      </c>
      <c r="R10125" s="14" t="s">
        <v>168</v>
      </c>
      <c r="S10125" s="9" t="s">
        <v>50545</v>
      </c>
      <c r="T10125" s="9" t="s">
        <v>5655</v>
      </c>
    </row>
    <row r="10126" customHeight="1" spans="1:20">
      <c r="A10126" s="10">
        <v>45223</v>
      </c>
      <c r="B10126" s="15" t="s">
        <v>50546</v>
      </c>
      <c r="C10126" s="15" t="s">
        <v>6949</v>
      </c>
      <c r="D10126" s="16" t="s">
        <v>22</v>
      </c>
      <c r="E10126" s="15" t="s">
        <v>50547</v>
      </c>
      <c r="F10126" s="15" t="s">
        <v>50548</v>
      </c>
      <c r="G10126" s="16" t="s">
        <v>25</v>
      </c>
      <c r="H10126" s="16" t="s">
        <v>22</v>
      </c>
      <c r="I10126" s="16" t="s">
        <v>277</v>
      </c>
      <c r="J10126" s="16" t="s">
        <v>27</v>
      </c>
      <c r="K10126" s="16" t="s">
        <v>28</v>
      </c>
      <c r="L10126" s="16" t="s">
        <v>43</v>
      </c>
      <c r="M10126" s="15" t="s">
        <v>44</v>
      </c>
      <c r="N10126" s="15" t="s">
        <v>208</v>
      </c>
      <c r="O10126" s="16" t="s">
        <v>32</v>
      </c>
      <c r="P10126" s="16" t="s">
        <v>22</v>
      </c>
      <c r="Q10126" s="16" t="s">
        <v>50549</v>
      </c>
      <c r="R10126" s="16" t="s">
        <v>46</v>
      </c>
      <c r="S10126" s="15" t="s">
        <v>9401</v>
      </c>
      <c r="T10126" s="15" t="s">
        <v>50550</v>
      </c>
    </row>
    <row r="10127" customHeight="1" spans="1:20">
      <c r="A10127" s="10">
        <v>45225</v>
      </c>
      <c r="B10127" s="9" t="s">
        <v>50551</v>
      </c>
      <c r="C10127" s="9" t="s">
        <v>5629</v>
      </c>
      <c r="D10127" s="14" t="s">
        <v>22</v>
      </c>
      <c r="E10127" s="9" t="s">
        <v>50552</v>
      </c>
      <c r="F10127" s="9" t="s">
        <v>50553</v>
      </c>
      <c r="G10127" s="14" t="s">
        <v>82</v>
      </c>
      <c r="H10127" s="14" t="s">
        <v>22</v>
      </c>
      <c r="I10127" s="14" t="s">
        <v>5632</v>
      </c>
      <c r="J10127" s="14" t="s">
        <v>27</v>
      </c>
      <c r="K10127" s="14" t="s">
        <v>28</v>
      </c>
      <c r="L10127" s="14" t="s">
        <v>43</v>
      </c>
      <c r="M10127" s="9" t="s">
        <v>169</v>
      </c>
      <c r="N10127" s="9" t="s">
        <v>5633</v>
      </c>
      <c r="O10127" s="14" t="s">
        <v>32</v>
      </c>
      <c r="P10127" s="14" t="s">
        <v>22</v>
      </c>
      <c r="Q10127" s="14" t="s">
        <v>50554</v>
      </c>
      <c r="R10127" s="14" t="s">
        <v>168</v>
      </c>
      <c r="S10127" s="9" t="s">
        <v>50555</v>
      </c>
      <c r="T10127" s="9" t="s">
        <v>5655</v>
      </c>
    </row>
    <row r="10128" customHeight="1" spans="1:20">
      <c r="A10128" s="10">
        <v>45225</v>
      </c>
      <c r="B10128" s="9" t="s">
        <v>50556</v>
      </c>
      <c r="C10128" s="9" t="s">
        <v>5629</v>
      </c>
      <c r="D10128" s="14" t="s">
        <v>22</v>
      </c>
      <c r="E10128" s="9" t="s">
        <v>50557</v>
      </c>
      <c r="F10128" s="9" t="s">
        <v>50558</v>
      </c>
      <c r="G10128" s="14" t="s">
        <v>82</v>
      </c>
      <c r="H10128" s="14" t="s">
        <v>22</v>
      </c>
      <c r="I10128" s="14" t="s">
        <v>5632</v>
      </c>
      <c r="J10128" s="14" t="s">
        <v>27</v>
      </c>
      <c r="K10128" s="14" t="s">
        <v>28</v>
      </c>
      <c r="L10128" s="14" t="s">
        <v>43</v>
      </c>
      <c r="M10128" s="9" t="s">
        <v>169</v>
      </c>
      <c r="N10128" s="9" t="s">
        <v>5633</v>
      </c>
      <c r="O10128" s="14" t="s">
        <v>32</v>
      </c>
      <c r="P10128" s="14" t="s">
        <v>22</v>
      </c>
      <c r="Q10128" s="14" t="s">
        <v>50559</v>
      </c>
      <c r="R10128" s="14" t="s">
        <v>168</v>
      </c>
      <c r="S10128" s="9" t="s">
        <v>50560</v>
      </c>
      <c r="T10128" s="9" t="s">
        <v>5717</v>
      </c>
    </row>
    <row r="10129" customHeight="1" spans="1:20">
      <c r="A10129" s="10">
        <v>45222</v>
      </c>
      <c r="B10129" s="9" t="s">
        <v>50561</v>
      </c>
      <c r="C10129" s="9" t="s">
        <v>6949</v>
      </c>
      <c r="D10129" s="14" t="s">
        <v>22</v>
      </c>
      <c r="E10129" s="9" t="s">
        <v>50562</v>
      </c>
      <c r="F10129" s="9" t="s">
        <v>50563</v>
      </c>
      <c r="G10129" s="14" t="s">
        <v>247</v>
      </c>
      <c r="H10129" s="14" t="s">
        <v>22</v>
      </c>
      <c r="I10129" s="14" t="s">
        <v>299</v>
      </c>
      <c r="J10129" s="14" t="s">
        <v>27</v>
      </c>
      <c r="K10129" s="14" t="s">
        <v>28</v>
      </c>
      <c r="L10129" s="14" t="s">
        <v>43</v>
      </c>
      <c r="M10129" s="9" t="s">
        <v>44</v>
      </c>
      <c r="N10129" s="9" t="s">
        <v>208</v>
      </c>
      <c r="O10129" s="14" t="s">
        <v>32</v>
      </c>
      <c r="P10129" s="14" t="s">
        <v>22</v>
      </c>
      <c r="Q10129" s="14" t="s">
        <v>50564</v>
      </c>
      <c r="R10129" s="14" t="s">
        <v>46</v>
      </c>
      <c r="S10129" s="9" t="s">
        <v>50565</v>
      </c>
      <c r="T10129" s="9" t="s">
        <v>50566</v>
      </c>
    </row>
    <row r="10130" customHeight="1" spans="1:20">
      <c r="A10130" s="10">
        <v>45222</v>
      </c>
      <c r="B10130" s="9" t="s">
        <v>50567</v>
      </c>
      <c r="C10130" s="9" t="s">
        <v>783</v>
      </c>
      <c r="D10130" s="14" t="s">
        <v>22</v>
      </c>
      <c r="E10130" s="9" t="s">
        <v>50568</v>
      </c>
      <c r="F10130" s="9" t="s">
        <v>44464</v>
      </c>
      <c r="G10130" s="14" t="s">
        <v>82</v>
      </c>
      <c r="H10130" s="14" t="s">
        <v>22</v>
      </c>
      <c r="I10130" s="14" t="s">
        <v>9666</v>
      </c>
      <c r="J10130" s="14" t="s">
        <v>27</v>
      </c>
      <c r="K10130" s="14" t="s">
        <v>28</v>
      </c>
      <c r="L10130" s="14" t="s">
        <v>43</v>
      </c>
      <c r="M10130" s="9" t="s">
        <v>169</v>
      </c>
      <c r="N10130" s="9" t="s">
        <v>743</v>
      </c>
      <c r="O10130" s="14" t="s">
        <v>32</v>
      </c>
      <c r="P10130" s="14" t="s">
        <v>22</v>
      </c>
      <c r="Q10130" s="14" t="s">
        <v>50569</v>
      </c>
      <c r="R10130" s="14" t="s">
        <v>46</v>
      </c>
      <c r="S10130" s="9" t="s">
        <v>50570</v>
      </c>
      <c r="T10130" s="9" t="s">
        <v>50571</v>
      </c>
    </row>
    <row r="10131" customHeight="1" spans="1:20">
      <c r="A10131" s="10">
        <v>45222</v>
      </c>
      <c r="B10131" s="9" t="s">
        <v>50572</v>
      </c>
      <c r="C10131" s="9" t="s">
        <v>783</v>
      </c>
      <c r="D10131" s="14" t="s">
        <v>22</v>
      </c>
      <c r="E10131" s="9" t="s">
        <v>50573</v>
      </c>
      <c r="F10131" s="9" t="s">
        <v>50574</v>
      </c>
      <c r="G10131" s="14" t="s">
        <v>82</v>
      </c>
      <c r="H10131" s="14" t="s">
        <v>22</v>
      </c>
      <c r="I10131" s="14" t="s">
        <v>83</v>
      </c>
      <c r="J10131" s="14" t="s">
        <v>27</v>
      </c>
      <c r="K10131" s="14" t="s">
        <v>28</v>
      </c>
      <c r="L10131" s="14" t="s">
        <v>43</v>
      </c>
      <c r="M10131" s="9" t="s">
        <v>169</v>
      </c>
      <c r="N10131" s="9" t="s">
        <v>743</v>
      </c>
      <c r="O10131" s="14" t="s">
        <v>32</v>
      </c>
      <c r="P10131" s="14" t="s">
        <v>22</v>
      </c>
      <c r="Q10131" s="14" t="s">
        <v>50575</v>
      </c>
      <c r="R10131" s="14" t="s">
        <v>46</v>
      </c>
      <c r="S10131" s="9" t="s">
        <v>50576</v>
      </c>
      <c r="T10131" s="9" t="s">
        <v>50577</v>
      </c>
    </row>
    <row r="10132" customHeight="1" spans="1:20">
      <c r="A10132" s="10">
        <v>45225</v>
      </c>
      <c r="B10132" s="9" t="s">
        <v>50578</v>
      </c>
      <c r="C10132" s="9" t="s">
        <v>5629</v>
      </c>
      <c r="D10132" s="14" t="s">
        <v>22</v>
      </c>
      <c r="E10132" s="9" t="s">
        <v>50579</v>
      </c>
      <c r="F10132" s="9" t="s">
        <v>8320</v>
      </c>
      <c r="G10132" s="14" t="s">
        <v>82</v>
      </c>
      <c r="H10132" s="14" t="s">
        <v>22</v>
      </c>
      <c r="I10132" s="14" t="s">
        <v>5632</v>
      </c>
      <c r="J10132" s="14" t="s">
        <v>27</v>
      </c>
      <c r="K10132" s="14" t="s">
        <v>28</v>
      </c>
      <c r="L10132" s="14" t="s">
        <v>43</v>
      </c>
      <c r="M10132" s="9" t="s">
        <v>169</v>
      </c>
      <c r="N10132" s="9" t="s">
        <v>5633</v>
      </c>
      <c r="O10132" s="14" t="s">
        <v>32</v>
      </c>
      <c r="P10132" s="14" t="s">
        <v>22</v>
      </c>
      <c r="Q10132" s="14" t="s">
        <v>50580</v>
      </c>
      <c r="R10132" s="14" t="s">
        <v>168</v>
      </c>
      <c r="S10132" s="9" t="s">
        <v>50581</v>
      </c>
      <c r="T10132" s="9" t="s">
        <v>8758</v>
      </c>
    </row>
    <row r="10133" customHeight="1" spans="1:20">
      <c r="A10133" s="10">
        <v>45222</v>
      </c>
      <c r="B10133" s="9" t="s">
        <v>50582</v>
      </c>
      <c r="C10133" s="9" t="s">
        <v>2868</v>
      </c>
      <c r="D10133" s="14" t="s">
        <v>22</v>
      </c>
      <c r="E10133" s="9" t="s">
        <v>50583</v>
      </c>
      <c r="F10133" s="9" t="s">
        <v>22</v>
      </c>
      <c r="G10133" s="14" t="s">
        <v>22</v>
      </c>
      <c r="H10133" s="14" t="s">
        <v>22</v>
      </c>
      <c r="I10133" s="14" t="s">
        <v>111</v>
      </c>
      <c r="J10133" s="14" t="s">
        <v>27</v>
      </c>
      <c r="K10133" s="14" t="s">
        <v>28</v>
      </c>
      <c r="L10133" s="14" t="s">
        <v>43</v>
      </c>
      <c r="M10133" s="9" t="s">
        <v>30</v>
      </c>
      <c r="N10133" s="9" t="s">
        <v>31</v>
      </c>
      <c r="O10133" s="14" t="s">
        <v>32</v>
      </c>
      <c r="P10133" s="14" t="s">
        <v>22</v>
      </c>
      <c r="Q10133" s="14" t="s">
        <v>50584</v>
      </c>
      <c r="R10133" s="14" t="s">
        <v>46</v>
      </c>
      <c r="S10133" s="9" t="s">
        <v>50585</v>
      </c>
      <c r="T10133" s="9" t="s">
        <v>50586</v>
      </c>
    </row>
    <row r="10134" customHeight="1" spans="1:20">
      <c r="A10134" s="10">
        <v>45222</v>
      </c>
      <c r="B10134" s="9" t="s">
        <v>50587</v>
      </c>
      <c r="C10134" s="9" t="s">
        <v>6949</v>
      </c>
      <c r="D10134" s="14" t="s">
        <v>22</v>
      </c>
      <c r="E10134" s="9" t="s">
        <v>50588</v>
      </c>
      <c r="F10134" s="9" t="s">
        <v>50589</v>
      </c>
      <c r="G10134" s="14" t="s">
        <v>25</v>
      </c>
      <c r="H10134" s="14" t="s">
        <v>110</v>
      </c>
      <c r="I10134" s="14" t="s">
        <v>175</v>
      </c>
      <c r="J10134" s="14" t="s">
        <v>27</v>
      </c>
      <c r="K10134" s="14" t="s">
        <v>28</v>
      </c>
      <c r="L10134" s="14" t="s">
        <v>43</v>
      </c>
      <c r="M10134" s="9" t="s">
        <v>44</v>
      </c>
      <c r="N10134" s="9" t="s">
        <v>208</v>
      </c>
      <c r="O10134" s="14" t="s">
        <v>32</v>
      </c>
      <c r="P10134" s="14" t="s">
        <v>22</v>
      </c>
      <c r="Q10134" s="14" t="s">
        <v>50590</v>
      </c>
      <c r="R10134" s="14" t="s">
        <v>46</v>
      </c>
      <c r="S10134" s="9" t="s">
        <v>50591</v>
      </c>
      <c r="T10134" s="9" t="s">
        <v>50592</v>
      </c>
    </row>
    <row r="10135" customHeight="1" spans="1:20">
      <c r="A10135" s="10">
        <v>45222</v>
      </c>
      <c r="B10135" s="9" t="s">
        <v>50593</v>
      </c>
      <c r="C10135" s="9" t="s">
        <v>5616</v>
      </c>
      <c r="D10135" s="14" t="s">
        <v>22</v>
      </c>
      <c r="E10135" s="9" t="s">
        <v>50594</v>
      </c>
      <c r="F10135" s="9" t="s">
        <v>22</v>
      </c>
      <c r="G10135" s="14" t="s">
        <v>22</v>
      </c>
      <c r="H10135" s="14" t="s">
        <v>22</v>
      </c>
      <c r="I10135" s="14" t="s">
        <v>214</v>
      </c>
      <c r="J10135" s="14" t="s">
        <v>27</v>
      </c>
      <c r="K10135" s="14" t="s">
        <v>28</v>
      </c>
      <c r="L10135" s="14" t="s">
        <v>43</v>
      </c>
      <c r="M10135" s="9" t="s">
        <v>30</v>
      </c>
      <c r="N10135" s="9" t="s">
        <v>31</v>
      </c>
      <c r="O10135" s="14" t="s">
        <v>32</v>
      </c>
      <c r="P10135" s="14" t="s">
        <v>22</v>
      </c>
      <c r="Q10135" s="14" t="s">
        <v>50595</v>
      </c>
      <c r="R10135" s="14" t="s">
        <v>46</v>
      </c>
      <c r="S10135" s="9" t="s">
        <v>50596</v>
      </c>
      <c r="T10135" s="9" t="s">
        <v>50597</v>
      </c>
    </row>
    <row r="10136" customHeight="1" spans="1:20">
      <c r="A10136" s="10">
        <v>45223</v>
      </c>
      <c r="B10136" s="15" t="s">
        <v>50598</v>
      </c>
      <c r="C10136" s="15" t="s">
        <v>783</v>
      </c>
      <c r="D10136" s="16" t="s">
        <v>22</v>
      </c>
      <c r="E10136" s="15" t="s">
        <v>50599</v>
      </c>
      <c r="F10136" s="15" t="s">
        <v>50600</v>
      </c>
      <c r="G10136" s="16" t="s">
        <v>82</v>
      </c>
      <c r="H10136" s="16" t="s">
        <v>110</v>
      </c>
      <c r="I10136" s="16" t="s">
        <v>315</v>
      </c>
      <c r="J10136" s="16" t="s">
        <v>27</v>
      </c>
      <c r="K10136" s="16" t="s">
        <v>28</v>
      </c>
      <c r="L10136" s="16" t="s">
        <v>43</v>
      </c>
      <c r="M10136" s="15" t="s">
        <v>169</v>
      </c>
      <c r="N10136" s="15" t="s">
        <v>743</v>
      </c>
      <c r="O10136" s="16" t="s">
        <v>32</v>
      </c>
      <c r="P10136" s="16" t="s">
        <v>22</v>
      </c>
      <c r="Q10136" s="16" t="s">
        <v>50601</v>
      </c>
      <c r="R10136" s="16" t="s">
        <v>46</v>
      </c>
      <c r="S10136" s="15" t="s">
        <v>50602</v>
      </c>
      <c r="T10136" s="15" t="s">
        <v>50603</v>
      </c>
    </row>
    <row r="10137" customHeight="1" spans="1:20">
      <c r="A10137" s="10">
        <v>45222</v>
      </c>
      <c r="B10137" s="9" t="s">
        <v>50604</v>
      </c>
      <c r="C10137" s="9" t="s">
        <v>179</v>
      </c>
      <c r="D10137" s="14" t="s">
        <v>22</v>
      </c>
      <c r="E10137" s="9" t="s">
        <v>50605</v>
      </c>
      <c r="F10137" s="9" t="s">
        <v>50606</v>
      </c>
      <c r="G10137" s="14" t="s">
        <v>247</v>
      </c>
      <c r="H10137" s="14" t="s">
        <v>22</v>
      </c>
      <c r="I10137" s="14" t="s">
        <v>117</v>
      </c>
      <c r="J10137" s="14" t="s">
        <v>27</v>
      </c>
      <c r="K10137" s="14" t="s">
        <v>28</v>
      </c>
      <c r="L10137" s="14" t="s">
        <v>43</v>
      </c>
      <c r="M10137" s="9" t="s">
        <v>30</v>
      </c>
      <c r="N10137" s="9" t="s">
        <v>31</v>
      </c>
      <c r="O10137" s="14" t="s">
        <v>32</v>
      </c>
      <c r="P10137" s="14" t="s">
        <v>22</v>
      </c>
      <c r="Q10137" s="14" t="s">
        <v>48095</v>
      </c>
      <c r="R10137" s="14" t="s">
        <v>46</v>
      </c>
      <c r="S10137" s="9" t="s">
        <v>50607</v>
      </c>
      <c r="T10137" s="9" t="s">
        <v>50608</v>
      </c>
    </row>
    <row r="10138" customHeight="1" spans="1:20">
      <c r="A10138" s="10">
        <v>45225</v>
      </c>
      <c r="B10138" s="9" t="s">
        <v>50609</v>
      </c>
      <c r="C10138" s="9" t="s">
        <v>5879</v>
      </c>
      <c r="D10138" s="14" t="s">
        <v>22</v>
      </c>
      <c r="E10138" s="9" t="s">
        <v>6035</v>
      </c>
      <c r="F10138" s="9" t="s">
        <v>6036</v>
      </c>
      <c r="G10138" s="14" t="s">
        <v>82</v>
      </c>
      <c r="H10138" s="14" t="s">
        <v>22</v>
      </c>
      <c r="I10138" s="14" t="s">
        <v>5737</v>
      </c>
      <c r="J10138" s="14" t="s">
        <v>27</v>
      </c>
      <c r="K10138" s="14" t="s">
        <v>28</v>
      </c>
      <c r="L10138" s="14" t="s">
        <v>43</v>
      </c>
      <c r="M10138" s="9" t="s">
        <v>169</v>
      </c>
      <c r="N10138" s="9" t="s">
        <v>5633</v>
      </c>
      <c r="O10138" s="14" t="s">
        <v>32</v>
      </c>
      <c r="P10138" s="14" t="s">
        <v>22</v>
      </c>
      <c r="Q10138" s="14" t="s">
        <v>50610</v>
      </c>
      <c r="R10138" s="14" t="s">
        <v>168</v>
      </c>
      <c r="S10138" s="9" t="s">
        <v>6038</v>
      </c>
      <c r="T10138" s="9" t="s">
        <v>5655</v>
      </c>
    </row>
    <row r="10139" customHeight="1" spans="1:20">
      <c r="A10139" s="10">
        <v>45225</v>
      </c>
      <c r="B10139" s="9" t="s">
        <v>50611</v>
      </c>
      <c r="C10139" s="9" t="s">
        <v>5644</v>
      </c>
      <c r="D10139" s="14" t="s">
        <v>22</v>
      </c>
      <c r="E10139" s="9" t="s">
        <v>50612</v>
      </c>
      <c r="F10139" s="9" t="s">
        <v>50613</v>
      </c>
      <c r="G10139" s="14" t="s">
        <v>82</v>
      </c>
      <c r="H10139" s="14" t="s">
        <v>110</v>
      </c>
      <c r="I10139" s="14" t="s">
        <v>293</v>
      </c>
      <c r="J10139" s="14" t="s">
        <v>27</v>
      </c>
      <c r="K10139" s="14" t="s">
        <v>28</v>
      </c>
      <c r="L10139" s="14" t="s">
        <v>43</v>
      </c>
      <c r="M10139" s="9" t="s">
        <v>169</v>
      </c>
      <c r="N10139" s="9" t="s">
        <v>5633</v>
      </c>
      <c r="O10139" s="14" t="s">
        <v>32</v>
      </c>
      <c r="P10139" s="14" t="s">
        <v>22</v>
      </c>
      <c r="Q10139" s="14" t="s">
        <v>50614</v>
      </c>
      <c r="R10139" s="14" t="s">
        <v>168</v>
      </c>
      <c r="S10139" s="9" t="s">
        <v>50615</v>
      </c>
      <c r="T10139" s="9" t="s">
        <v>5668</v>
      </c>
    </row>
    <row r="10140" customHeight="1" spans="1:20">
      <c r="A10140" s="10">
        <v>45225</v>
      </c>
      <c r="B10140" s="9" t="s">
        <v>50616</v>
      </c>
      <c r="C10140" s="9" t="s">
        <v>5879</v>
      </c>
      <c r="D10140" s="14" t="s">
        <v>22</v>
      </c>
      <c r="E10140" s="9" t="s">
        <v>50617</v>
      </c>
      <c r="F10140" s="9" t="s">
        <v>50618</v>
      </c>
      <c r="G10140" s="14" t="s">
        <v>82</v>
      </c>
      <c r="H10140" s="14" t="s">
        <v>110</v>
      </c>
      <c r="I10140" s="14" t="s">
        <v>5737</v>
      </c>
      <c r="J10140" s="14" t="s">
        <v>27</v>
      </c>
      <c r="K10140" s="14" t="s">
        <v>28</v>
      </c>
      <c r="L10140" s="14" t="s">
        <v>43</v>
      </c>
      <c r="M10140" s="9" t="s">
        <v>169</v>
      </c>
      <c r="N10140" s="9" t="s">
        <v>5633</v>
      </c>
      <c r="O10140" s="14" t="s">
        <v>32</v>
      </c>
      <c r="P10140" s="14" t="s">
        <v>22</v>
      </c>
      <c r="Q10140" s="14" t="s">
        <v>50619</v>
      </c>
      <c r="R10140" s="14" t="s">
        <v>168</v>
      </c>
      <c r="S10140" s="9" t="s">
        <v>50620</v>
      </c>
      <c r="T10140" s="9" t="s">
        <v>7779</v>
      </c>
    </row>
    <row r="10141" customHeight="1" spans="1:20">
      <c r="A10141" s="10">
        <v>45225</v>
      </c>
      <c r="B10141" s="9" t="s">
        <v>50621</v>
      </c>
      <c r="C10141" s="9" t="s">
        <v>817</v>
      </c>
      <c r="D10141" s="14" t="s">
        <v>22</v>
      </c>
      <c r="E10141" s="9" t="s">
        <v>50622</v>
      </c>
      <c r="F10141" s="9" t="s">
        <v>50623</v>
      </c>
      <c r="G10141" s="14" t="s">
        <v>62</v>
      </c>
      <c r="H10141" s="14" t="s">
        <v>22</v>
      </c>
      <c r="I10141" s="14" t="s">
        <v>97</v>
      </c>
      <c r="J10141" s="14" t="s">
        <v>27</v>
      </c>
      <c r="K10141" s="14" t="s">
        <v>76</v>
      </c>
      <c r="L10141" s="14" t="s">
        <v>43</v>
      </c>
      <c r="M10141" s="9" t="s">
        <v>30</v>
      </c>
      <c r="N10141" s="9" t="s">
        <v>31</v>
      </c>
      <c r="O10141" s="14" t="s">
        <v>32</v>
      </c>
      <c r="P10141" s="14" t="s">
        <v>22</v>
      </c>
      <c r="Q10141" s="14" t="s">
        <v>50624</v>
      </c>
      <c r="R10141" s="14" t="s">
        <v>46</v>
      </c>
      <c r="S10141" s="9" t="s">
        <v>50625</v>
      </c>
      <c r="T10141" s="9" t="s">
        <v>50626</v>
      </c>
    </row>
    <row r="10142" customHeight="1" spans="1:20">
      <c r="A10142" s="10">
        <v>45225</v>
      </c>
      <c r="B10142" s="9" t="s">
        <v>50627</v>
      </c>
      <c r="C10142" s="9" t="s">
        <v>5644</v>
      </c>
      <c r="D10142" s="14" t="s">
        <v>22</v>
      </c>
      <c r="E10142" s="9" t="s">
        <v>50628</v>
      </c>
      <c r="F10142" s="9" t="s">
        <v>50629</v>
      </c>
      <c r="G10142" s="14" t="s">
        <v>82</v>
      </c>
      <c r="H10142" s="14" t="s">
        <v>96</v>
      </c>
      <c r="I10142" s="14" t="s">
        <v>168</v>
      </c>
      <c r="J10142" s="14" t="s">
        <v>27</v>
      </c>
      <c r="K10142" s="14" t="s">
        <v>28</v>
      </c>
      <c r="L10142" s="14" t="s">
        <v>43</v>
      </c>
      <c r="M10142" s="9" t="s">
        <v>169</v>
      </c>
      <c r="N10142" s="9" t="s">
        <v>5633</v>
      </c>
      <c r="O10142" s="14" t="s">
        <v>32</v>
      </c>
      <c r="P10142" s="14" t="s">
        <v>22</v>
      </c>
      <c r="Q10142" s="14" t="s">
        <v>50630</v>
      </c>
      <c r="R10142" s="14" t="s">
        <v>168</v>
      </c>
      <c r="S10142" s="9" t="s">
        <v>50631</v>
      </c>
      <c r="T10142" s="9" t="s">
        <v>5649</v>
      </c>
    </row>
    <row r="10143" customHeight="1" spans="1:20">
      <c r="A10143" s="10">
        <v>45222</v>
      </c>
      <c r="B10143" s="9" t="s">
        <v>50632</v>
      </c>
      <c r="C10143" s="9" t="s">
        <v>2868</v>
      </c>
      <c r="D10143" s="14" t="s">
        <v>22</v>
      </c>
      <c r="E10143" s="9" t="s">
        <v>50633</v>
      </c>
      <c r="F10143" s="9" t="s">
        <v>8498</v>
      </c>
      <c r="G10143" s="14" t="s">
        <v>82</v>
      </c>
      <c r="H10143" s="14" t="s">
        <v>96</v>
      </c>
      <c r="I10143" s="14" t="s">
        <v>253</v>
      </c>
      <c r="J10143" s="14" t="s">
        <v>27</v>
      </c>
      <c r="K10143" s="14" t="s">
        <v>28</v>
      </c>
      <c r="L10143" s="14" t="s">
        <v>43</v>
      </c>
      <c r="M10143" s="9" t="s">
        <v>44</v>
      </c>
      <c r="N10143" s="9" t="s">
        <v>31</v>
      </c>
      <c r="O10143" s="14" t="s">
        <v>32</v>
      </c>
      <c r="P10143" s="14" t="s">
        <v>22</v>
      </c>
      <c r="Q10143" s="14" t="s">
        <v>50634</v>
      </c>
      <c r="R10143" s="14" t="s">
        <v>46</v>
      </c>
      <c r="S10143" s="9" t="s">
        <v>50635</v>
      </c>
      <c r="T10143" s="9" t="s">
        <v>50636</v>
      </c>
    </row>
    <row r="10144" customHeight="1" spans="1:20">
      <c r="A10144" s="10">
        <v>45225</v>
      </c>
      <c r="B10144" s="9" t="s">
        <v>50637</v>
      </c>
      <c r="C10144" s="9" t="s">
        <v>1475</v>
      </c>
      <c r="D10144" s="14" t="s">
        <v>22</v>
      </c>
      <c r="E10144" s="9" t="s">
        <v>14578</v>
      </c>
      <c r="F10144" s="9" t="s">
        <v>14579</v>
      </c>
      <c r="G10144" s="14" t="s">
        <v>53</v>
      </c>
      <c r="H10144" s="14" t="s">
        <v>96</v>
      </c>
      <c r="I10144" s="14" t="s">
        <v>299</v>
      </c>
      <c r="J10144" s="14" t="s">
        <v>27</v>
      </c>
      <c r="K10144" s="14" t="s">
        <v>28</v>
      </c>
      <c r="L10144" s="14" t="s">
        <v>43</v>
      </c>
      <c r="M10144" s="9" t="s">
        <v>44</v>
      </c>
      <c r="N10144" s="9" t="s">
        <v>31</v>
      </c>
      <c r="O10144" s="14" t="s">
        <v>32</v>
      </c>
      <c r="P10144" s="14" t="s">
        <v>22</v>
      </c>
      <c r="Q10144" s="14" t="s">
        <v>50638</v>
      </c>
      <c r="R10144" s="14" t="s">
        <v>46</v>
      </c>
      <c r="S10144" s="9" t="s">
        <v>50639</v>
      </c>
      <c r="T10144" s="9" t="s">
        <v>50640</v>
      </c>
    </row>
    <row r="10145" customHeight="1" spans="1:20">
      <c r="A10145" s="10">
        <v>45223</v>
      </c>
      <c r="B10145" s="15" t="s">
        <v>50641</v>
      </c>
      <c r="C10145" s="15" t="s">
        <v>817</v>
      </c>
      <c r="D10145" s="16" t="s">
        <v>22</v>
      </c>
      <c r="E10145" s="15" t="s">
        <v>50642</v>
      </c>
      <c r="F10145" s="15" t="s">
        <v>50643</v>
      </c>
      <c r="G10145" s="16" t="s">
        <v>82</v>
      </c>
      <c r="H10145" s="16" t="s">
        <v>22</v>
      </c>
      <c r="I10145" s="16" t="s">
        <v>70</v>
      </c>
      <c r="J10145" s="16" t="s">
        <v>27</v>
      </c>
      <c r="K10145" s="16" t="s">
        <v>28</v>
      </c>
      <c r="L10145" s="16" t="s">
        <v>43</v>
      </c>
      <c r="M10145" s="15" t="s">
        <v>44</v>
      </c>
      <c r="N10145" s="15" t="s">
        <v>31</v>
      </c>
      <c r="O10145" s="16" t="s">
        <v>32</v>
      </c>
      <c r="P10145" s="16" t="s">
        <v>22</v>
      </c>
      <c r="Q10145" s="16" t="s">
        <v>50644</v>
      </c>
      <c r="R10145" s="16" t="s">
        <v>46</v>
      </c>
      <c r="S10145" s="15" t="s">
        <v>50645</v>
      </c>
      <c r="T10145" s="15" t="s">
        <v>50646</v>
      </c>
    </row>
    <row r="10146" customHeight="1" spans="1:20">
      <c r="A10146" s="10">
        <v>45224</v>
      </c>
      <c r="B10146" s="9" t="s">
        <v>50647</v>
      </c>
      <c r="C10146" s="9" t="s">
        <v>50648</v>
      </c>
      <c r="D10146" s="14" t="s">
        <v>22</v>
      </c>
      <c r="E10146" s="9" t="s">
        <v>50649</v>
      </c>
      <c r="F10146" s="9" t="s">
        <v>22</v>
      </c>
      <c r="G10146" s="14" t="s">
        <v>22</v>
      </c>
      <c r="H10146" s="14" t="s">
        <v>22</v>
      </c>
      <c r="I10146" s="14" t="s">
        <v>111</v>
      </c>
      <c r="J10146" s="14" t="s">
        <v>27</v>
      </c>
      <c r="K10146" s="14" t="s">
        <v>28</v>
      </c>
      <c r="L10146" s="14" t="s">
        <v>43</v>
      </c>
      <c r="M10146" s="9" t="s">
        <v>169</v>
      </c>
      <c r="N10146" s="9" t="s">
        <v>31</v>
      </c>
      <c r="O10146" s="14" t="s">
        <v>32</v>
      </c>
      <c r="P10146" s="14" t="s">
        <v>22</v>
      </c>
      <c r="Q10146" s="14" t="s">
        <v>50650</v>
      </c>
      <c r="R10146" s="14" t="s">
        <v>46</v>
      </c>
      <c r="S10146" s="9" t="s">
        <v>50651</v>
      </c>
      <c r="T10146" s="9" t="s">
        <v>50652</v>
      </c>
    </row>
    <row r="10147" customHeight="1" spans="1:20">
      <c r="A10147" s="10">
        <v>45223</v>
      </c>
      <c r="B10147" s="15" t="s">
        <v>50653</v>
      </c>
      <c r="C10147" s="15" t="s">
        <v>41355</v>
      </c>
      <c r="D10147" s="16" t="s">
        <v>22</v>
      </c>
      <c r="E10147" s="15" t="s">
        <v>39242</v>
      </c>
      <c r="F10147" s="15" t="s">
        <v>39243</v>
      </c>
      <c r="G10147" s="16" t="s">
        <v>62</v>
      </c>
      <c r="H10147" s="16" t="s">
        <v>22</v>
      </c>
      <c r="I10147" s="16" t="s">
        <v>124</v>
      </c>
      <c r="J10147" s="16" t="s">
        <v>27</v>
      </c>
      <c r="K10147" s="16" t="s">
        <v>28</v>
      </c>
      <c r="L10147" s="16" t="s">
        <v>43</v>
      </c>
      <c r="M10147" s="15" t="s">
        <v>30</v>
      </c>
      <c r="N10147" s="15" t="s">
        <v>31</v>
      </c>
      <c r="O10147" s="16" t="s">
        <v>32</v>
      </c>
      <c r="P10147" s="16" t="s">
        <v>22</v>
      </c>
      <c r="Q10147" s="16" t="s">
        <v>46317</v>
      </c>
      <c r="R10147" s="16" t="s">
        <v>46</v>
      </c>
      <c r="S10147" s="15" t="s">
        <v>50654</v>
      </c>
      <c r="T10147" s="15" t="s">
        <v>50655</v>
      </c>
    </row>
    <row r="10148" customHeight="1" spans="1:20">
      <c r="A10148" s="10">
        <v>45225</v>
      </c>
      <c r="B10148" s="9" t="s">
        <v>50656</v>
      </c>
      <c r="C10148" s="9" t="s">
        <v>5629</v>
      </c>
      <c r="D10148" s="14" t="s">
        <v>22</v>
      </c>
      <c r="E10148" s="9" t="s">
        <v>50657</v>
      </c>
      <c r="F10148" s="9" t="s">
        <v>50658</v>
      </c>
      <c r="G10148" s="14" t="s">
        <v>82</v>
      </c>
      <c r="H10148" s="14" t="s">
        <v>110</v>
      </c>
      <c r="I10148" s="14" t="s">
        <v>5632</v>
      </c>
      <c r="J10148" s="14" t="s">
        <v>27</v>
      </c>
      <c r="K10148" s="14" t="s">
        <v>28</v>
      </c>
      <c r="L10148" s="14" t="s">
        <v>43</v>
      </c>
      <c r="M10148" s="9" t="s">
        <v>169</v>
      </c>
      <c r="N10148" s="9" t="s">
        <v>5633</v>
      </c>
      <c r="O10148" s="14" t="s">
        <v>32</v>
      </c>
      <c r="P10148" s="14" t="s">
        <v>22</v>
      </c>
      <c r="Q10148" s="14" t="s">
        <v>50659</v>
      </c>
      <c r="R10148" s="14" t="s">
        <v>168</v>
      </c>
      <c r="S10148" s="9" t="s">
        <v>50660</v>
      </c>
      <c r="T10148" s="9" t="s">
        <v>5723</v>
      </c>
    </row>
    <row r="10149" customHeight="1" spans="1:20">
      <c r="A10149" s="10">
        <v>45225</v>
      </c>
      <c r="B10149" s="9" t="s">
        <v>50661</v>
      </c>
      <c r="C10149" s="9" t="s">
        <v>5951</v>
      </c>
      <c r="D10149" s="14" t="s">
        <v>22</v>
      </c>
      <c r="E10149" s="9" t="s">
        <v>50662</v>
      </c>
      <c r="F10149" s="9" t="s">
        <v>50663</v>
      </c>
      <c r="G10149" s="14" t="s">
        <v>82</v>
      </c>
      <c r="H10149" s="14" t="s">
        <v>22</v>
      </c>
      <c r="I10149" s="14" t="s">
        <v>5984</v>
      </c>
      <c r="J10149" s="14" t="s">
        <v>27</v>
      </c>
      <c r="K10149" s="14" t="s">
        <v>28</v>
      </c>
      <c r="L10149" s="14" t="s">
        <v>43</v>
      </c>
      <c r="M10149" s="9" t="s">
        <v>169</v>
      </c>
      <c r="N10149" s="9" t="s">
        <v>5633</v>
      </c>
      <c r="O10149" s="14" t="s">
        <v>32</v>
      </c>
      <c r="P10149" s="14" t="s">
        <v>22</v>
      </c>
      <c r="Q10149" s="14" t="s">
        <v>50664</v>
      </c>
      <c r="R10149" s="14" t="s">
        <v>168</v>
      </c>
      <c r="S10149" s="9" t="s">
        <v>50665</v>
      </c>
      <c r="T10149" s="9" t="s">
        <v>5717</v>
      </c>
    </row>
    <row r="10150" customHeight="1" spans="1:20">
      <c r="A10150" s="10">
        <v>45225</v>
      </c>
      <c r="B10150" s="9" t="s">
        <v>50666</v>
      </c>
      <c r="C10150" s="9" t="s">
        <v>5629</v>
      </c>
      <c r="D10150" s="14" t="s">
        <v>22</v>
      </c>
      <c r="E10150" s="9" t="s">
        <v>50667</v>
      </c>
      <c r="F10150" s="9" t="s">
        <v>50668</v>
      </c>
      <c r="G10150" s="14" t="s">
        <v>82</v>
      </c>
      <c r="H10150" s="14" t="s">
        <v>22</v>
      </c>
      <c r="I10150" s="14" t="s">
        <v>5632</v>
      </c>
      <c r="J10150" s="14" t="s">
        <v>27</v>
      </c>
      <c r="K10150" s="14" t="s">
        <v>28</v>
      </c>
      <c r="L10150" s="14" t="s">
        <v>43</v>
      </c>
      <c r="M10150" s="9" t="s">
        <v>169</v>
      </c>
      <c r="N10150" s="9" t="s">
        <v>5633</v>
      </c>
      <c r="O10150" s="14" t="s">
        <v>32</v>
      </c>
      <c r="P10150" s="14" t="s">
        <v>22</v>
      </c>
      <c r="Q10150" s="14" t="s">
        <v>50669</v>
      </c>
      <c r="R10150" s="14" t="s">
        <v>168</v>
      </c>
      <c r="S10150" s="9" t="s">
        <v>50670</v>
      </c>
      <c r="T10150" s="9" t="s">
        <v>6081</v>
      </c>
    </row>
    <row r="10151" customHeight="1" spans="1:20">
      <c r="A10151" s="10">
        <v>45225</v>
      </c>
      <c r="B10151" s="9" t="s">
        <v>50671</v>
      </c>
      <c r="C10151" s="9" t="s">
        <v>7401</v>
      </c>
      <c r="D10151" s="14" t="s">
        <v>22</v>
      </c>
      <c r="E10151" s="9" t="s">
        <v>50672</v>
      </c>
      <c r="F10151" s="9" t="s">
        <v>50673</v>
      </c>
      <c r="G10151" s="14" t="s">
        <v>69</v>
      </c>
      <c r="H10151" s="14" t="s">
        <v>110</v>
      </c>
      <c r="I10151" s="14" t="s">
        <v>111</v>
      </c>
      <c r="J10151" s="14" t="s">
        <v>27</v>
      </c>
      <c r="K10151" s="14" t="s">
        <v>28</v>
      </c>
      <c r="L10151" s="14" t="s">
        <v>43</v>
      </c>
      <c r="M10151" s="9" t="s">
        <v>44</v>
      </c>
      <c r="N10151" s="9" t="s">
        <v>208</v>
      </c>
      <c r="O10151" s="14" t="s">
        <v>32</v>
      </c>
      <c r="P10151" s="14" t="s">
        <v>22</v>
      </c>
      <c r="Q10151" s="14" t="s">
        <v>50674</v>
      </c>
      <c r="R10151" s="14" t="s">
        <v>46</v>
      </c>
      <c r="S10151" s="9" t="s">
        <v>50675</v>
      </c>
      <c r="T10151" s="9" t="s">
        <v>50676</v>
      </c>
    </row>
    <row r="10152" customHeight="1" spans="1:20">
      <c r="A10152" s="10">
        <v>45225</v>
      </c>
      <c r="B10152" s="9" t="s">
        <v>50677</v>
      </c>
      <c r="C10152" s="9" t="s">
        <v>5685</v>
      </c>
      <c r="D10152" s="14" t="s">
        <v>22</v>
      </c>
      <c r="E10152" s="9" t="s">
        <v>50678</v>
      </c>
      <c r="F10152" s="9" t="s">
        <v>50679</v>
      </c>
      <c r="G10152" s="14" t="s">
        <v>82</v>
      </c>
      <c r="H10152" s="14" t="s">
        <v>22</v>
      </c>
      <c r="I10152" s="14" t="s">
        <v>162</v>
      </c>
      <c r="J10152" s="14" t="s">
        <v>27</v>
      </c>
      <c r="K10152" s="14" t="s">
        <v>28</v>
      </c>
      <c r="L10152" s="14" t="s">
        <v>43</v>
      </c>
      <c r="M10152" s="9" t="s">
        <v>169</v>
      </c>
      <c r="N10152" s="9" t="s">
        <v>5633</v>
      </c>
      <c r="O10152" s="14" t="s">
        <v>32</v>
      </c>
      <c r="P10152" s="14" t="s">
        <v>22</v>
      </c>
      <c r="Q10152" s="14" t="s">
        <v>50680</v>
      </c>
      <c r="R10152" s="14" t="s">
        <v>168</v>
      </c>
      <c r="S10152" s="9" t="s">
        <v>50681</v>
      </c>
      <c r="T10152" s="9" t="s">
        <v>5655</v>
      </c>
    </row>
    <row r="10153" customHeight="1" spans="1:20">
      <c r="A10153" s="10">
        <v>45225</v>
      </c>
      <c r="B10153" s="9" t="s">
        <v>50682</v>
      </c>
      <c r="C10153" s="9" t="s">
        <v>5629</v>
      </c>
      <c r="D10153" s="14" t="s">
        <v>22</v>
      </c>
      <c r="E10153" s="9" t="s">
        <v>50683</v>
      </c>
      <c r="F10153" s="9" t="s">
        <v>50684</v>
      </c>
      <c r="G10153" s="14" t="s">
        <v>82</v>
      </c>
      <c r="H10153" s="14" t="s">
        <v>22</v>
      </c>
      <c r="I10153" s="14" t="s">
        <v>5632</v>
      </c>
      <c r="J10153" s="14" t="s">
        <v>27</v>
      </c>
      <c r="K10153" s="14" t="s">
        <v>28</v>
      </c>
      <c r="L10153" s="14" t="s">
        <v>43</v>
      </c>
      <c r="M10153" s="9" t="s">
        <v>169</v>
      </c>
      <c r="N10153" s="9" t="s">
        <v>5633</v>
      </c>
      <c r="O10153" s="14" t="s">
        <v>32</v>
      </c>
      <c r="P10153" s="14" t="s">
        <v>22</v>
      </c>
      <c r="Q10153" s="14" t="s">
        <v>50685</v>
      </c>
      <c r="R10153" s="14" t="s">
        <v>168</v>
      </c>
      <c r="S10153" s="9" t="s">
        <v>50686</v>
      </c>
      <c r="T10153" s="9" t="s">
        <v>6081</v>
      </c>
    </row>
    <row r="10154" customHeight="1" spans="1:20">
      <c r="A10154" s="10">
        <v>45224</v>
      </c>
      <c r="B10154" s="9" t="s">
        <v>50687</v>
      </c>
      <c r="C10154" s="9" t="s">
        <v>5035</v>
      </c>
      <c r="D10154" s="14" t="s">
        <v>22</v>
      </c>
      <c r="E10154" s="9" t="s">
        <v>50688</v>
      </c>
      <c r="F10154" s="9" t="s">
        <v>50689</v>
      </c>
      <c r="G10154" s="14" t="s">
        <v>53</v>
      </c>
      <c r="H10154" s="14" t="s">
        <v>110</v>
      </c>
      <c r="I10154" s="14" t="s">
        <v>97</v>
      </c>
      <c r="J10154" s="14" t="s">
        <v>27</v>
      </c>
      <c r="K10154" s="14" t="s">
        <v>28</v>
      </c>
      <c r="L10154" s="14" t="s">
        <v>43</v>
      </c>
      <c r="M10154" s="9" t="s">
        <v>44</v>
      </c>
      <c r="N10154" s="9" t="s">
        <v>31</v>
      </c>
      <c r="O10154" s="14" t="s">
        <v>32</v>
      </c>
      <c r="P10154" s="14" t="s">
        <v>22</v>
      </c>
      <c r="Q10154" s="14" t="s">
        <v>50690</v>
      </c>
      <c r="R10154" s="14" t="s">
        <v>46</v>
      </c>
      <c r="S10154" s="9" t="s">
        <v>50691</v>
      </c>
      <c r="T10154" s="9" t="s">
        <v>50692</v>
      </c>
    </row>
    <row r="10155" customHeight="1" spans="1:20">
      <c r="A10155" s="10">
        <v>45222</v>
      </c>
      <c r="B10155" s="9" t="s">
        <v>50693</v>
      </c>
      <c r="C10155" s="9" t="s">
        <v>6949</v>
      </c>
      <c r="D10155" s="14" t="s">
        <v>22</v>
      </c>
      <c r="E10155" s="9" t="s">
        <v>50694</v>
      </c>
      <c r="F10155" s="9" t="s">
        <v>50695</v>
      </c>
      <c r="G10155" s="14" t="s">
        <v>25</v>
      </c>
      <c r="H10155" s="14" t="s">
        <v>540</v>
      </c>
      <c r="I10155" s="14" t="s">
        <v>214</v>
      </c>
      <c r="J10155" s="14" t="s">
        <v>27</v>
      </c>
      <c r="K10155" s="14" t="s">
        <v>28</v>
      </c>
      <c r="L10155" s="14" t="s">
        <v>43</v>
      </c>
      <c r="M10155" s="9" t="s">
        <v>44</v>
      </c>
      <c r="N10155" s="9" t="s">
        <v>208</v>
      </c>
      <c r="O10155" s="14" t="s">
        <v>32</v>
      </c>
      <c r="P10155" s="14" t="s">
        <v>22</v>
      </c>
      <c r="Q10155" s="14" t="s">
        <v>50696</v>
      </c>
      <c r="R10155" s="14" t="s">
        <v>46</v>
      </c>
      <c r="S10155" s="9" t="s">
        <v>50697</v>
      </c>
      <c r="T10155" s="9" t="s">
        <v>50698</v>
      </c>
    </row>
    <row r="10156" customHeight="1" spans="1:20">
      <c r="A10156" s="10">
        <v>45222</v>
      </c>
      <c r="B10156" s="9" t="s">
        <v>50699</v>
      </c>
      <c r="C10156" s="9" t="s">
        <v>5213</v>
      </c>
      <c r="D10156" s="14" t="s">
        <v>22</v>
      </c>
      <c r="E10156" s="9" t="s">
        <v>44152</v>
      </c>
      <c r="F10156" s="9" t="s">
        <v>44153</v>
      </c>
      <c r="G10156" s="14" t="s">
        <v>130</v>
      </c>
      <c r="H10156" s="14" t="s">
        <v>22</v>
      </c>
      <c r="I10156" s="14" t="s">
        <v>63</v>
      </c>
      <c r="J10156" s="14" t="s">
        <v>27</v>
      </c>
      <c r="K10156" s="14" t="s">
        <v>28</v>
      </c>
      <c r="L10156" s="14" t="s">
        <v>43</v>
      </c>
      <c r="M10156" s="9" t="s">
        <v>44</v>
      </c>
      <c r="N10156" s="9" t="s">
        <v>208</v>
      </c>
      <c r="O10156" s="14" t="s">
        <v>32</v>
      </c>
      <c r="P10156" s="14" t="s">
        <v>22</v>
      </c>
      <c r="Q10156" s="14" t="s">
        <v>50700</v>
      </c>
      <c r="R10156" s="14" t="s">
        <v>46</v>
      </c>
      <c r="S10156" s="9" t="s">
        <v>50701</v>
      </c>
      <c r="T10156" s="9" t="s">
        <v>50702</v>
      </c>
    </row>
    <row r="10157" customHeight="1" spans="1:20">
      <c r="A10157" s="10">
        <v>45222</v>
      </c>
      <c r="B10157" s="9" t="s">
        <v>50703</v>
      </c>
      <c r="C10157" s="9" t="s">
        <v>5213</v>
      </c>
      <c r="D10157" s="14" t="s">
        <v>22</v>
      </c>
      <c r="E10157" s="9" t="s">
        <v>50704</v>
      </c>
      <c r="F10157" s="9" t="s">
        <v>50705</v>
      </c>
      <c r="G10157" s="14" t="s">
        <v>82</v>
      </c>
      <c r="H10157" s="14" t="s">
        <v>22</v>
      </c>
      <c r="I10157" s="14" t="s">
        <v>732</v>
      </c>
      <c r="J10157" s="14" t="s">
        <v>27</v>
      </c>
      <c r="K10157" s="14" t="s">
        <v>28</v>
      </c>
      <c r="L10157" s="14" t="s">
        <v>43</v>
      </c>
      <c r="M10157" s="9" t="s">
        <v>44</v>
      </c>
      <c r="N10157" s="9" t="s">
        <v>208</v>
      </c>
      <c r="O10157" s="14" t="s">
        <v>32</v>
      </c>
      <c r="P10157" s="14" t="s">
        <v>22</v>
      </c>
      <c r="Q10157" s="14" t="s">
        <v>50706</v>
      </c>
      <c r="R10157" s="14" t="s">
        <v>46</v>
      </c>
      <c r="S10157" s="9" t="s">
        <v>50707</v>
      </c>
      <c r="T10157" s="9" t="s">
        <v>50708</v>
      </c>
    </row>
    <row r="10158" customHeight="1" spans="1:20">
      <c r="A10158" s="10">
        <v>45225</v>
      </c>
      <c r="B10158" s="9" t="s">
        <v>50709</v>
      </c>
      <c r="C10158" s="9" t="s">
        <v>5822</v>
      </c>
      <c r="D10158" s="14" t="s">
        <v>22</v>
      </c>
      <c r="E10158" s="9" t="s">
        <v>50710</v>
      </c>
      <c r="F10158" s="9" t="s">
        <v>50711</v>
      </c>
      <c r="G10158" s="14" t="s">
        <v>82</v>
      </c>
      <c r="H10158" s="14" t="s">
        <v>96</v>
      </c>
      <c r="I10158" s="14" t="s">
        <v>5737</v>
      </c>
      <c r="J10158" s="14" t="s">
        <v>27</v>
      </c>
      <c r="K10158" s="14" t="s">
        <v>28</v>
      </c>
      <c r="L10158" s="14" t="s">
        <v>43</v>
      </c>
      <c r="M10158" s="9" t="s">
        <v>169</v>
      </c>
      <c r="N10158" s="9" t="s">
        <v>5633</v>
      </c>
      <c r="O10158" s="14" t="s">
        <v>32</v>
      </c>
      <c r="P10158" s="14" t="s">
        <v>22</v>
      </c>
      <c r="Q10158" s="14" t="s">
        <v>50712</v>
      </c>
      <c r="R10158" s="14" t="s">
        <v>168</v>
      </c>
      <c r="S10158" s="9" t="s">
        <v>50713</v>
      </c>
      <c r="T10158" s="9" t="s">
        <v>7779</v>
      </c>
    </row>
    <row r="10159" customHeight="1" spans="1:20">
      <c r="A10159" s="10">
        <v>45225</v>
      </c>
      <c r="B10159" s="9" t="s">
        <v>50714</v>
      </c>
      <c r="C10159" s="9" t="s">
        <v>7465</v>
      </c>
      <c r="D10159" s="14" t="s">
        <v>22</v>
      </c>
      <c r="E10159" s="9" t="s">
        <v>50715</v>
      </c>
      <c r="F10159" s="9" t="s">
        <v>50716</v>
      </c>
      <c r="G10159" s="14" t="s">
        <v>336</v>
      </c>
      <c r="H10159" s="14" t="s">
        <v>22</v>
      </c>
      <c r="I10159" s="14" t="s">
        <v>384</v>
      </c>
      <c r="J10159" s="14" t="s">
        <v>27</v>
      </c>
      <c r="K10159" s="14" t="s">
        <v>28</v>
      </c>
      <c r="L10159" s="14" t="s">
        <v>43</v>
      </c>
      <c r="M10159" s="9" t="s">
        <v>44</v>
      </c>
      <c r="N10159" s="9" t="s">
        <v>31</v>
      </c>
      <c r="O10159" s="14" t="s">
        <v>32</v>
      </c>
      <c r="P10159" s="14" t="s">
        <v>22</v>
      </c>
      <c r="Q10159" s="14" t="s">
        <v>50717</v>
      </c>
      <c r="R10159" s="14" t="s">
        <v>46</v>
      </c>
      <c r="S10159" s="9" t="s">
        <v>50718</v>
      </c>
      <c r="T10159" s="9" t="s">
        <v>50719</v>
      </c>
    </row>
    <row r="10160" customHeight="1" spans="1:20">
      <c r="A10160" s="10">
        <v>45224</v>
      </c>
      <c r="B10160" s="9" t="s">
        <v>50720</v>
      </c>
      <c r="C10160" s="9" t="s">
        <v>817</v>
      </c>
      <c r="D10160" s="14" t="s">
        <v>22</v>
      </c>
      <c r="E10160" s="9" t="s">
        <v>50721</v>
      </c>
      <c r="F10160" s="9" t="s">
        <v>50722</v>
      </c>
      <c r="G10160" s="14" t="s">
        <v>130</v>
      </c>
      <c r="H10160" s="14" t="s">
        <v>137</v>
      </c>
      <c r="I10160" s="14" t="s">
        <v>97</v>
      </c>
      <c r="J10160" s="14" t="s">
        <v>27</v>
      </c>
      <c r="K10160" s="14" t="s">
        <v>28</v>
      </c>
      <c r="L10160" s="14" t="s">
        <v>43</v>
      </c>
      <c r="M10160" s="9" t="s">
        <v>44</v>
      </c>
      <c r="N10160" s="9" t="s">
        <v>31</v>
      </c>
      <c r="O10160" s="14" t="s">
        <v>32</v>
      </c>
      <c r="P10160" s="14" t="s">
        <v>22</v>
      </c>
      <c r="Q10160" s="14" t="s">
        <v>50723</v>
      </c>
      <c r="R10160" s="14" t="s">
        <v>46</v>
      </c>
      <c r="S10160" s="9" t="s">
        <v>50724</v>
      </c>
      <c r="T10160" s="9" t="s">
        <v>50725</v>
      </c>
    </row>
    <row r="10161" customHeight="1" spans="1:20">
      <c r="A10161" s="10">
        <v>45225</v>
      </c>
      <c r="B10161" s="9" t="s">
        <v>50726</v>
      </c>
      <c r="C10161" s="9" t="s">
        <v>6949</v>
      </c>
      <c r="D10161" s="14" t="s">
        <v>22</v>
      </c>
      <c r="E10161" s="9" t="s">
        <v>50727</v>
      </c>
      <c r="F10161" s="9" t="s">
        <v>50728</v>
      </c>
      <c r="G10161" s="14" t="s">
        <v>41</v>
      </c>
      <c r="H10161" s="14" t="s">
        <v>22</v>
      </c>
      <c r="I10161" s="14" t="s">
        <v>293</v>
      </c>
      <c r="J10161" s="14" t="s">
        <v>27</v>
      </c>
      <c r="K10161" s="14" t="s">
        <v>28</v>
      </c>
      <c r="L10161" s="14" t="s">
        <v>43</v>
      </c>
      <c r="M10161" s="9" t="s">
        <v>44</v>
      </c>
      <c r="N10161" s="9" t="s">
        <v>208</v>
      </c>
      <c r="O10161" s="14" t="s">
        <v>32</v>
      </c>
      <c r="P10161" s="14" t="s">
        <v>22</v>
      </c>
      <c r="Q10161" s="14" t="s">
        <v>50729</v>
      </c>
      <c r="R10161" s="14" t="s">
        <v>46</v>
      </c>
      <c r="S10161" s="9" t="s">
        <v>50730</v>
      </c>
      <c r="T10161" s="9" t="s">
        <v>50731</v>
      </c>
    </row>
    <row r="10162" customHeight="1" spans="1:20">
      <c r="A10162" s="10">
        <v>45223</v>
      </c>
      <c r="B10162" s="15" t="s">
        <v>50732</v>
      </c>
      <c r="C10162" s="15" t="s">
        <v>9472</v>
      </c>
      <c r="D10162" s="16" t="s">
        <v>22</v>
      </c>
      <c r="E10162" s="15" t="s">
        <v>50733</v>
      </c>
      <c r="F10162" s="15" t="s">
        <v>50734</v>
      </c>
      <c r="G10162" s="16" t="s">
        <v>69</v>
      </c>
      <c r="H10162" s="16" t="s">
        <v>22</v>
      </c>
      <c r="I10162" s="16" t="s">
        <v>155</v>
      </c>
      <c r="J10162" s="16" t="s">
        <v>27</v>
      </c>
      <c r="K10162" s="16" t="s">
        <v>28</v>
      </c>
      <c r="L10162" s="16" t="s">
        <v>43</v>
      </c>
      <c r="M10162" s="15" t="s">
        <v>44</v>
      </c>
      <c r="N10162" s="15" t="s">
        <v>208</v>
      </c>
      <c r="O10162" s="16" t="s">
        <v>32</v>
      </c>
      <c r="P10162" s="16" t="s">
        <v>22</v>
      </c>
      <c r="Q10162" s="16" t="s">
        <v>50735</v>
      </c>
      <c r="R10162" s="16" t="s">
        <v>46</v>
      </c>
      <c r="S10162" s="15" t="s">
        <v>50736</v>
      </c>
      <c r="T10162" s="15" t="s">
        <v>50737</v>
      </c>
    </row>
    <row r="10163" customHeight="1" spans="1:20">
      <c r="A10163" s="10">
        <v>45222</v>
      </c>
      <c r="B10163" s="9" t="s">
        <v>50738</v>
      </c>
      <c r="C10163" s="9" t="s">
        <v>7304</v>
      </c>
      <c r="D10163" s="14" t="s">
        <v>22</v>
      </c>
      <c r="E10163" s="9" t="s">
        <v>50739</v>
      </c>
      <c r="F10163" s="9" t="s">
        <v>50740</v>
      </c>
      <c r="G10163" s="14" t="s">
        <v>69</v>
      </c>
      <c r="H10163" s="14" t="s">
        <v>22</v>
      </c>
      <c r="I10163" s="14" t="s">
        <v>241</v>
      </c>
      <c r="J10163" s="14" t="s">
        <v>27</v>
      </c>
      <c r="K10163" s="14" t="s">
        <v>28</v>
      </c>
      <c r="L10163" s="14" t="s">
        <v>43</v>
      </c>
      <c r="M10163" s="9" t="s">
        <v>44</v>
      </c>
      <c r="N10163" s="9" t="s">
        <v>31</v>
      </c>
      <c r="O10163" s="14" t="s">
        <v>32</v>
      </c>
      <c r="P10163" s="14" t="s">
        <v>22</v>
      </c>
      <c r="Q10163" s="14" t="s">
        <v>50741</v>
      </c>
      <c r="R10163" s="14" t="s">
        <v>46</v>
      </c>
      <c r="S10163" s="9" t="s">
        <v>50742</v>
      </c>
      <c r="T10163" s="9" t="s">
        <v>50743</v>
      </c>
    </row>
    <row r="10164" customHeight="1" spans="1:20">
      <c r="A10164" s="10">
        <v>45225</v>
      </c>
      <c r="B10164" s="9" t="s">
        <v>50744</v>
      </c>
      <c r="C10164" s="9" t="s">
        <v>7835</v>
      </c>
      <c r="D10164" s="14" t="s">
        <v>22</v>
      </c>
      <c r="E10164" s="9" t="s">
        <v>50745</v>
      </c>
      <c r="F10164" s="9" t="s">
        <v>50746</v>
      </c>
      <c r="G10164" s="14" t="s">
        <v>82</v>
      </c>
      <c r="H10164" s="14" t="s">
        <v>110</v>
      </c>
      <c r="I10164" s="14" t="s">
        <v>168</v>
      </c>
      <c r="J10164" s="14" t="s">
        <v>27</v>
      </c>
      <c r="K10164" s="14" t="s">
        <v>28</v>
      </c>
      <c r="L10164" s="14" t="s">
        <v>43</v>
      </c>
      <c r="M10164" s="9" t="s">
        <v>169</v>
      </c>
      <c r="N10164" s="9" t="s">
        <v>5633</v>
      </c>
      <c r="O10164" s="14" t="s">
        <v>32</v>
      </c>
      <c r="P10164" s="14" t="s">
        <v>22</v>
      </c>
      <c r="Q10164" s="14" t="s">
        <v>50747</v>
      </c>
      <c r="R10164" s="14" t="s">
        <v>168</v>
      </c>
      <c r="S10164" s="9" t="s">
        <v>50748</v>
      </c>
      <c r="T10164" s="9" t="s">
        <v>7779</v>
      </c>
    </row>
    <row r="10165" customHeight="1" spans="1:20">
      <c r="A10165" s="10">
        <v>45225</v>
      </c>
      <c r="B10165" s="9" t="s">
        <v>50749</v>
      </c>
      <c r="C10165" s="9" t="s">
        <v>5644</v>
      </c>
      <c r="D10165" s="14" t="s">
        <v>22</v>
      </c>
      <c r="E10165" s="9" t="s">
        <v>50750</v>
      </c>
      <c r="F10165" s="9" t="s">
        <v>50751</v>
      </c>
      <c r="G10165" s="14" t="s">
        <v>82</v>
      </c>
      <c r="H10165" s="14" t="s">
        <v>22</v>
      </c>
      <c r="I10165" s="14" t="s">
        <v>168</v>
      </c>
      <c r="J10165" s="14" t="s">
        <v>27</v>
      </c>
      <c r="K10165" s="14" t="s">
        <v>28</v>
      </c>
      <c r="L10165" s="14" t="s">
        <v>43</v>
      </c>
      <c r="M10165" s="9" t="s">
        <v>169</v>
      </c>
      <c r="N10165" s="9" t="s">
        <v>5633</v>
      </c>
      <c r="O10165" s="14" t="s">
        <v>32</v>
      </c>
      <c r="P10165" s="14" t="s">
        <v>22</v>
      </c>
      <c r="Q10165" s="14" t="s">
        <v>50315</v>
      </c>
      <c r="R10165" s="14" t="s">
        <v>168</v>
      </c>
      <c r="S10165" s="9" t="s">
        <v>50752</v>
      </c>
      <c r="T10165" s="9" t="s">
        <v>8758</v>
      </c>
    </row>
    <row r="10166" customHeight="1" spans="1:20">
      <c r="A10166" s="10">
        <v>45225</v>
      </c>
      <c r="B10166" s="9" t="s">
        <v>50753</v>
      </c>
      <c r="C10166" s="9" t="s">
        <v>5879</v>
      </c>
      <c r="D10166" s="14" t="s">
        <v>22</v>
      </c>
      <c r="E10166" s="9" t="s">
        <v>50754</v>
      </c>
      <c r="F10166" s="9" t="s">
        <v>50755</v>
      </c>
      <c r="G10166" s="14" t="s">
        <v>82</v>
      </c>
      <c r="H10166" s="14" t="s">
        <v>110</v>
      </c>
      <c r="I10166" s="14" t="s">
        <v>5737</v>
      </c>
      <c r="J10166" s="14" t="s">
        <v>27</v>
      </c>
      <c r="K10166" s="14" t="s">
        <v>28</v>
      </c>
      <c r="L10166" s="14" t="s">
        <v>43</v>
      </c>
      <c r="M10166" s="9" t="s">
        <v>169</v>
      </c>
      <c r="N10166" s="9" t="s">
        <v>5633</v>
      </c>
      <c r="O10166" s="14" t="s">
        <v>32</v>
      </c>
      <c r="P10166" s="14" t="s">
        <v>22</v>
      </c>
      <c r="Q10166" s="14" t="s">
        <v>50756</v>
      </c>
      <c r="R10166" s="14" t="s">
        <v>168</v>
      </c>
      <c r="S10166" s="9" t="s">
        <v>50757</v>
      </c>
      <c r="T10166" s="9" t="s">
        <v>8758</v>
      </c>
    </row>
    <row r="10167" customHeight="1" spans="1:20">
      <c r="A10167" s="10">
        <v>45224</v>
      </c>
      <c r="B10167" s="9" t="s">
        <v>50758</v>
      </c>
      <c r="C10167" s="9" t="s">
        <v>14939</v>
      </c>
      <c r="D10167" s="14" t="s">
        <v>22</v>
      </c>
      <c r="E10167" s="9" t="s">
        <v>50759</v>
      </c>
      <c r="F10167" s="9" t="s">
        <v>50760</v>
      </c>
      <c r="G10167" s="14" t="s">
        <v>62</v>
      </c>
      <c r="H10167" s="14" t="s">
        <v>148</v>
      </c>
      <c r="I10167" s="14" t="s">
        <v>412</v>
      </c>
      <c r="J10167" s="14" t="s">
        <v>27</v>
      </c>
      <c r="K10167" s="14" t="s">
        <v>195</v>
      </c>
      <c r="L10167" s="14" t="s">
        <v>43</v>
      </c>
      <c r="M10167" s="9" t="s">
        <v>44</v>
      </c>
      <c r="N10167" s="9" t="s">
        <v>31</v>
      </c>
      <c r="O10167" s="14" t="s">
        <v>32</v>
      </c>
      <c r="P10167" s="14" t="s">
        <v>22</v>
      </c>
      <c r="Q10167" s="14" t="s">
        <v>50761</v>
      </c>
      <c r="R10167" s="14" t="s">
        <v>46</v>
      </c>
      <c r="S10167" s="9" t="s">
        <v>50762</v>
      </c>
      <c r="T10167" s="9" t="s">
        <v>50763</v>
      </c>
    </row>
    <row r="10168" customHeight="1" spans="1:20">
      <c r="A10168" s="10">
        <v>45225</v>
      </c>
      <c r="B10168" s="9" t="s">
        <v>50764</v>
      </c>
      <c r="C10168" s="9" t="s">
        <v>783</v>
      </c>
      <c r="D10168" s="14" t="s">
        <v>22</v>
      </c>
      <c r="E10168" s="9" t="s">
        <v>50765</v>
      </c>
      <c r="F10168" s="9" t="s">
        <v>34447</v>
      </c>
      <c r="G10168" s="14" t="s">
        <v>82</v>
      </c>
      <c r="H10168" s="14" t="s">
        <v>96</v>
      </c>
      <c r="I10168" s="14" t="s">
        <v>168</v>
      </c>
      <c r="J10168" s="14" t="s">
        <v>27</v>
      </c>
      <c r="K10168" s="14" t="s">
        <v>28</v>
      </c>
      <c r="L10168" s="14" t="s">
        <v>43</v>
      </c>
      <c r="M10168" s="9" t="s">
        <v>169</v>
      </c>
      <c r="N10168" s="9" t="s">
        <v>743</v>
      </c>
      <c r="O10168" s="14" t="s">
        <v>32</v>
      </c>
      <c r="P10168" s="14" t="s">
        <v>22</v>
      </c>
      <c r="Q10168" s="14" t="s">
        <v>50766</v>
      </c>
      <c r="R10168" s="14" t="s">
        <v>46</v>
      </c>
      <c r="S10168" s="9" t="s">
        <v>50767</v>
      </c>
      <c r="T10168" s="9" t="s">
        <v>50768</v>
      </c>
    </row>
    <row r="10169" customHeight="1" spans="1:20">
      <c r="A10169" s="10">
        <v>45223</v>
      </c>
      <c r="B10169" s="15" t="s">
        <v>50769</v>
      </c>
      <c r="C10169" s="15" t="s">
        <v>7304</v>
      </c>
      <c r="D10169" s="16" t="s">
        <v>22</v>
      </c>
      <c r="E10169" s="15" t="s">
        <v>50770</v>
      </c>
      <c r="F10169" s="15" t="s">
        <v>50771</v>
      </c>
      <c r="G10169" s="16" t="s">
        <v>41</v>
      </c>
      <c r="H10169" s="16" t="s">
        <v>22</v>
      </c>
      <c r="I10169" s="16" t="s">
        <v>54</v>
      </c>
      <c r="J10169" s="16" t="s">
        <v>27</v>
      </c>
      <c r="K10169" s="16" t="s">
        <v>28</v>
      </c>
      <c r="L10169" s="16" t="s">
        <v>43</v>
      </c>
      <c r="M10169" s="15" t="s">
        <v>30</v>
      </c>
      <c r="N10169" s="15" t="s">
        <v>31</v>
      </c>
      <c r="O10169" s="16" t="s">
        <v>32</v>
      </c>
      <c r="P10169" s="16" t="s">
        <v>22</v>
      </c>
      <c r="Q10169" s="16" t="s">
        <v>50772</v>
      </c>
      <c r="R10169" s="16" t="s">
        <v>46</v>
      </c>
      <c r="S10169" s="15" t="s">
        <v>50773</v>
      </c>
      <c r="T10169" s="15" t="s">
        <v>50774</v>
      </c>
    </row>
    <row r="10170" customHeight="1" spans="1:20">
      <c r="A10170" s="10">
        <v>45224</v>
      </c>
      <c r="B10170" s="9" t="s">
        <v>50775</v>
      </c>
      <c r="C10170" s="9" t="s">
        <v>16839</v>
      </c>
      <c r="D10170" s="14" t="s">
        <v>22</v>
      </c>
      <c r="E10170" s="9" t="s">
        <v>50776</v>
      </c>
      <c r="F10170" s="9" t="s">
        <v>50777</v>
      </c>
      <c r="G10170" s="14" t="s">
        <v>25</v>
      </c>
      <c r="H10170" s="14" t="s">
        <v>22</v>
      </c>
      <c r="I10170" s="14" t="s">
        <v>175</v>
      </c>
      <c r="J10170" s="14" t="s">
        <v>27</v>
      </c>
      <c r="K10170" s="14" t="s">
        <v>28</v>
      </c>
      <c r="L10170" s="14" t="s">
        <v>43</v>
      </c>
      <c r="M10170" s="9" t="s">
        <v>44</v>
      </c>
      <c r="N10170" s="9" t="s">
        <v>31</v>
      </c>
      <c r="O10170" s="14" t="s">
        <v>32</v>
      </c>
      <c r="P10170" s="14" t="s">
        <v>22</v>
      </c>
      <c r="Q10170" s="14" t="s">
        <v>50778</v>
      </c>
      <c r="R10170" s="14" t="s">
        <v>46</v>
      </c>
      <c r="S10170" s="9" t="s">
        <v>50779</v>
      </c>
      <c r="T10170" s="9" t="s">
        <v>50780</v>
      </c>
    </row>
    <row r="10171" customHeight="1" spans="1:20">
      <c r="A10171" s="10">
        <v>45225</v>
      </c>
      <c r="B10171" s="9" t="s">
        <v>50781</v>
      </c>
      <c r="C10171" s="9" t="s">
        <v>5629</v>
      </c>
      <c r="D10171" s="14" t="s">
        <v>22</v>
      </c>
      <c r="E10171" s="9" t="s">
        <v>50782</v>
      </c>
      <c r="F10171" s="9" t="s">
        <v>50783</v>
      </c>
      <c r="G10171" s="14" t="s">
        <v>82</v>
      </c>
      <c r="H10171" s="14" t="s">
        <v>15344</v>
      </c>
      <c r="I10171" s="14" t="s">
        <v>5632</v>
      </c>
      <c r="J10171" s="14" t="s">
        <v>27</v>
      </c>
      <c r="K10171" s="14" t="s">
        <v>28</v>
      </c>
      <c r="L10171" s="14" t="s">
        <v>43</v>
      </c>
      <c r="M10171" s="9" t="s">
        <v>169</v>
      </c>
      <c r="N10171" s="9" t="s">
        <v>5633</v>
      </c>
      <c r="O10171" s="14" t="s">
        <v>32</v>
      </c>
      <c r="P10171" s="14" t="s">
        <v>22</v>
      </c>
      <c r="Q10171" s="14" t="s">
        <v>50784</v>
      </c>
      <c r="R10171" s="14" t="s">
        <v>168</v>
      </c>
      <c r="S10171" s="9" t="s">
        <v>50785</v>
      </c>
      <c r="T10171" s="9" t="s">
        <v>5655</v>
      </c>
    </row>
    <row r="10172" customHeight="1" spans="1:20">
      <c r="A10172" s="10">
        <v>45223</v>
      </c>
      <c r="B10172" s="15" t="s">
        <v>50786</v>
      </c>
      <c r="C10172" s="15" t="s">
        <v>1023</v>
      </c>
      <c r="D10172" s="16" t="s">
        <v>22</v>
      </c>
      <c r="E10172" s="15" t="s">
        <v>50787</v>
      </c>
      <c r="F10172" s="15" t="s">
        <v>50788</v>
      </c>
      <c r="G10172" s="16" t="s">
        <v>82</v>
      </c>
      <c r="H10172" s="16" t="s">
        <v>22</v>
      </c>
      <c r="I10172" s="16" t="s">
        <v>448</v>
      </c>
      <c r="J10172" s="16" t="s">
        <v>27</v>
      </c>
      <c r="K10172" s="16" t="s">
        <v>28</v>
      </c>
      <c r="L10172" s="16" t="s">
        <v>43</v>
      </c>
      <c r="M10172" s="15" t="s">
        <v>44</v>
      </c>
      <c r="N10172" s="15" t="s">
        <v>31</v>
      </c>
      <c r="O10172" s="16" t="s">
        <v>32</v>
      </c>
      <c r="P10172" s="16" t="s">
        <v>22</v>
      </c>
      <c r="Q10172" s="16" t="s">
        <v>50789</v>
      </c>
      <c r="R10172" s="16" t="s">
        <v>46</v>
      </c>
      <c r="S10172" s="15" t="s">
        <v>50790</v>
      </c>
      <c r="T10172" s="15" t="s">
        <v>50791</v>
      </c>
    </row>
    <row r="10173" customHeight="1" spans="1:20">
      <c r="A10173" s="10">
        <v>45224</v>
      </c>
      <c r="B10173" s="9" t="s">
        <v>50792</v>
      </c>
      <c r="C10173" s="9" t="s">
        <v>34225</v>
      </c>
      <c r="D10173" s="14" t="s">
        <v>22</v>
      </c>
      <c r="E10173" s="9" t="s">
        <v>50793</v>
      </c>
      <c r="F10173" s="9" t="s">
        <v>50794</v>
      </c>
      <c r="G10173" s="14" t="s">
        <v>82</v>
      </c>
      <c r="H10173" s="14" t="s">
        <v>22</v>
      </c>
      <c r="I10173" s="14" t="s">
        <v>214</v>
      </c>
      <c r="J10173" s="14" t="s">
        <v>27</v>
      </c>
      <c r="K10173" s="14" t="s">
        <v>28</v>
      </c>
      <c r="L10173" s="14" t="s">
        <v>43</v>
      </c>
      <c r="M10173" s="9" t="s">
        <v>30</v>
      </c>
      <c r="N10173" s="9" t="s">
        <v>208</v>
      </c>
      <c r="O10173" s="14" t="s">
        <v>32</v>
      </c>
      <c r="P10173" s="14" t="s">
        <v>22</v>
      </c>
      <c r="Q10173" s="14" t="s">
        <v>50795</v>
      </c>
      <c r="R10173" s="14" t="s">
        <v>46</v>
      </c>
      <c r="S10173" s="9" t="s">
        <v>50796</v>
      </c>
      <c r="T10173" s="9" t="s">
        <v>50797</v>
      </c>
    </row>
    <row r="10174" customHeight="1" spans="1:20">
      <c r="A10174" s="10">
        <v>45225</v>
      </c>
      <c r="B10174" s="9" t="s">
        <v>50798</v>
      </c>
      <c r="C10174" s="9" t="s">
        <v>5629</v>
      </c>
      <c r="D10174" s="14" t="s">
        <v>22</v>
      </c>
      <c r="E10174" s="9" t="s">
        <v>50799</v>
      </c>
      <c r="F10174" s="9" t="s">
        <v>50800</v>
      </c>
      <c r="G10174" s="14" t="s">
        <v>82</v>
      </c>
      <c r="H10174" s="14" t="s">
        <v>15344</v>
      </c>
      <c r="I10174" s="14" t="s">
        <v>5632</v>
      </c>
      <c r="J10174" s="14" t="s">
        <v>27</v>
      </c>
      <c r="K10174" s="14" t="s">
        <v>28</v>
      </c>
      <c r="L10174" s="14" t="s">
        <v>43</v>
      </c>
      <c r="M10174" s="9" t="s">
        <v>169</v>
      </c>
      <c r="N10174" s="9" t="s">
        <v>5633</v>
      </c>
      <c r="O10174" s="14" t="s">
        <v>32</v>
      </c>
      <c r="P10174" s="14" t="s">
        <v>22</v>
      </c>
      <c r="Q10174" s="14" t="s">
        <v>50801</v>
      </c>
      <c r="R10174" s="14" t="s">
        <v>168</v>
      </c>
      <c r="S10174" s="9" t="s">
        <v>50802</v>
      </c>
      <c r="T10174" s="9" t="s">
        <v>6081</v>
      </c>
    </row>
    <row r="10175" customHeight="1" spans="1:20">
      <c r="A10175" s="10">
        <v>45222</v>
      </c>
      <c r="B10175" s="9" t="s">
        <v>50803</v>
      </c>
      <c r="C10175" s="9" t="s">
        <v>6949</v>
      </c>
      <c r="D10175" s="14" t="s">
        <v>22</v>
      </c>
      <c r="E10175" s="9" t="s">
        <v>50804</v>
      </c>
      <c r="F10175" s="9" t="s">
        <v>47613</v>
      </c>
      <c r="G10175" s="14" t="s">
        <v>53</v>
      </c>
      <c r="H10175" s="14" t="s">
        <v>96</v>
      </c>
      <c r="I10175" s="14" t="s">
        <v>576</v>
      </c>
      <c r="J10175" s="14" t="s">
        <v>27</v>
      </c>
      <c r="K10175" s="14" t="s">
        <v>28</v>
      </c>
      <c r="L10175" s="14" t="s">
        <v>43</v>
      </c>
      <c r="M10175" s="9" t="s">
        <v>44</v>
      </c>
      <c r="N10175" s="9" t="s">
        <v>208</v>
      </c>
      <c r="O10175" s="14" t="s">
        <v>32</v>
      </c>
      <c r="P10175" s="14" t="s">
        <v>22</v>
      </c>
      <c r="Q10175" s="14" t="s">
        <v>50805</v>
      </c>
      <c r="R10175" s="14" t="s">
        <v>46</v>
      </c>
      <c r="S10175" s="9" t="s">
        <v>50806</v>
      </c>
      <c r="T10175" s="9" t="s">
        <v>50807</v>
      </c>
    </row>
    <row r="10176" customHeight="1" spans="1:20">
      <c r="A10176" s="10">
        <v>45225</v>
      </c>
      <c r="B10176" s="9" t="s">
        <v>50808</v>
      </c>
      <c r="C10176" s="9" t="s">
        <v>646</v>
      </c>
      <c r="D10176" s="14" t="s">
        <v>22</v>
      </c>
      <c r="E10176" s="9" t="s">
        <v>50809</v>
      </c>
      <c r="F10176" s="9" t="s">
        <v>50810</v>
      </c>
      <c r="G10176" s="14" t="s">
        <v>336</v>
      </c>
      <c r="H10176" s="14" t="s">
        <v>96</v>
      </c>
      <c r="I10176" s="14" t="s">
        <v>63</v>
      </c>
      <c r="J10176" s="14" t="s">
        <v>27</v>
      </c>
      <c r="K10176" s="14" t="s">
        <v>28</v>
      </c>
      <c r="L10176" s="14" t="s">
        <v>43</v>
      </c>
      <c r="M10176" s="9" t="s">
        <v>44</v>
      </c>
      <c r="N10176" s="9" t="s">
        <v>31</v>
      </c>
      <c r="O10176" s="14" t="s">
        <v>32</v>
      </c>
      <c r="P10176" s="14" t="s">
        <v>22</v>
      </c>
      <c r="Q10176" s="14" t="s">
        <v>50811</v>
      </c>
      <c r="R10176" s="14" t="s">
        <v>46</v>
      </c>
      <c r="S10176" s="9" t="s">
        <v>50812</v>
      </c>
      <c r="T10176" s="9" t="s">
        <v>50813</v>
      </c>
    </row>
    <row r="10177" customHeight="1" spans="1:20">
      <c r="A10177" s="10">
        <v>45225</v>
      </c>
      <c r="B10177" s="9" t="s">
        <v>50814</v>
      </c>
      <c r="C10177" s="9" t="s">
        <v>1023</v>
      </c>
      <c r="D10177" s="14" t="s">
        <v>22</v>
      </c>
      <c r="E10177" s="9" t="s">
        <v>50815</v>
      </c>
      <c r="F10177" s="9" t="s">
        <v>50816</v>
      </c>
      <c r="G10177" s="14" t="s">
        <v>82</v>
      </c>
      <c r="H10177" s="14" t="s">
        <v>22</v>
      </c>
      <c r="I10177" s="14" t="s">
        <v>384</v>
      </c>
      <c r="J10177" s="14" t="s">
        <v>27</v>
      </c>
      <c r="K10177" s="14" t="s">
        <v>28</v>
      </c>
      <c r="L10177" s="14" t="s">
        <v>43</v>
      </c>
      <c r="M10177" s="9" t="s">
        <v>44</v>
      </c>
      <c r="N10177" s="9" t="s">
        <v>31</v>
      </c>
      <c r="O10177" s="14" t="s">
        <v>32</v>
      </c>
      <c r="P10177" s="14" t="s">
        <v>22</v>
      </c>
      <c r="Q10177" s="14" t="s">
        <v>50817</v>
      </c>
      <c r="R10177" s="14" t="s">
        <v>46</v>
      </c>
      <c r="S10177" s="9" t="s">
        <v>50818</v>
      </c>
      <c r="T10177" s="9" t="s">
        <v>50819</v>
      </c>
    </row>
    <row r="10178" customHeight="1" spans="1:20">
      <c r="A10178" s="10">
        <v>45225</v>
      </c>
      <c r="B10178" s="9" t="s">
        <v>50820</v>
      </c>
      <c r="C10178" s="9" t="s">
        <v>5629</v>
      </c>
      <c r="D10178" s="14" t="s">
        <v>22</v>
      </c>
      <c r="E10178" s="9" t="s">
        <v>15280</v>
      </c>
      <c r="F10178" s="9" t="s">
        <v>15281</v>
      </c>
      <c r="G10178" s="14" t="s">
        <v>82</v>
      </c>
      <c r="H10178" s="14" t="s">
        <v>22</v>
      </c>
      <c r="I10178" s="14" t="s">
        <v>5632</v>
      </c>
      <c r="J10178" s="14" t="s">
        <v>27</v>
      </c>
      <c r="K10178" s="14" t="s">
        <v>28</v>
      </c>
      <c r="L10178" s="14" t="s">
        <v>43</v>
      </c>
      <c r="M10178" s="9" t="s">
        <v>169</v>
      </c>
      <c r="N10178" s="9" t="s">
        <v>5633</v>
      </c>
      <c r="O10178" s="14" t="s">
        <v>32</v>
      </c>
      <c r="P10178" s="14" t="s">
        <v>22</v>
      </c>
      <c r="Q10178" s="14" t="s">
        <v>50821</v>
      </c>
      <c r="R10178" s="14" t="s">
        <v>168</v>
      </c>
      <c r="S10178" s="9" t="s">
        <v>50822</v>
      </c>
      <c r="T10178" s="9" t="s">
        <v>5649</v>
      </c>
    </row>
    <row r="10179" customHeight="1" spans="1:20">
      <c r="A10179" s="10">
        <v>45225</v>
      </c>
      <c r="B10179" s="9" t="s">
        <v>50823</v>
      </c>
      <c r="C10179" s="9" t="s">
        <v>783</v>
      </c>
      <c r="D10179" s="14" t="s">
        <v>22</v>
      </c>
      <c r="E10179" s="9" t="s">
        <v>50824</v>
      </c>
      <c r="F10179" s="9" t="s">
        <v>15388</v>
      </c>
      <c r="G10179" s="14" t="s">
        <v>82</v>
      </c>
      <c r="H10179" s="14" t="s">
        <v>22</v>
      </c>
      <c r="I10179" s="14" t="s">
        <v>168</v>
      </c>
      <c r="J10179" s="14" t="s">
        <v>27</v>
      </c>
      <c r="K10179" s="14" t="s">
        <v>28</v>
      </c>
      <c r="L10179" s="14" t="s">
        <v>43</v>
      </c>
      <c r="M10179" s="9" t="s">
        <v>169</v>
      </c>
      <c r="N10179" s="9" t="s">
        <v>743</v>
      </c>
      <c r="O10179" s="14" t="s">
        <v>32</v>
      </c>
      <c r="P10179" s="14" t="s">
        <v>22</v>
      </c>
      <c r="Q10179" s="14" t="s">
        <v>50825</v>
      </c>
      <c r="R10179" s="14" t="s">
        <v>46</v>
      </c>
      <c r="S10179" s="9" t="s">
        <v>50826</v>
      </c>
      <c r="T10179" s="9" t="s">
        <v>50827</v>
      </c>
    </row>
    <row r="10180" customHeight="1" spans="1:20">
      <c r="A10180" s="10">
        <v>45225</v>
      </c>
      <c r="B10180" s="9" t="s">
        <v>50828</v>
      </c>
      <c r="C10180" s="9" t="s">
        <v>5629</v>
      </c>
      <c r="D10180" s="14" t="s">
        <v>22</v>
      </c>
      <c r="E10180" s="9" t="s">
        <v>50829</v>
      </c>
      <c r="F10180" s="9" t="s">
        <v>50830</v>
      </c>
      <c r="G10180" s="14" t="s">
        <v>82</v>
      </c>
      <c r="H10180" s="14" t="s">
        <v>22</v>
      </c>
      <c r="I10180" s="14" t="s">
        <v>5632</v>
      </c>
      <c r="J10180" s="14" t="s">
        <v>27</v>
      </c>
      <c r="K10180" s="14" t="s">
        <v>28</v>
      </c>
      <c r="L10180" s="14" t="s">
        <v>43</v>
      </c>
      <c r="M10180" s="9" t="s">
        <v>169</v>
      </c>
      <c r="N10180" s="9" t="s">
        <v>5633</v>
      </c>
      <c r="O10180" s="14" t="s">
        <v>32</v>
      </c>
      <c r="P10180" s="14" t="s">
        <v>22</v>
      </c>
      <c r="Q10180" s="14" t="s">
        <v>50831</v>
      </c>
      <c r="R10180" s="14" t="s">
        <v>168</v>
      </c>
      <c r="S10180" s="9" t="s">
        <v>50832</v>
      </c>
      <c r="T10180" s="9" t="s">
        <v>5717</v>
      </c>
    </row>
    <row r="10181" customHeight="1" spans="1:20">
      <c r="A10181" s="10">
        <v>45225</v>
      </c>
      <c r="B10181" s="9" t="s">
        <v>50833</v>
      </c>
      <c r="C10181" s="9" t="s">
        <v>5644</v>
      </c>
      <c r="D10181" s="14" t="s">
        <v>22</v>
      </c>
      <c r="E10181" s="9" t="s">
        <v>50834</v>
      </c>
      <c r="F10181" s="9" t="s">
        <v>50835</v>
      </c>
      <c r="G10181" s="14" t="s">
        <v>82</v>
      </c>
      <c r="H10181" s="14" t="s">
        <v>540</v>
      </c>
      <c r="I10181" s="14" t="s">
        <v>168</v>
      </c>
      <c r="J10181" s="14" t="s">
        <v>27</v>
      </c>
      <c r="K10181" s="14" t="s">
        <v>28</v>
      </c>
      <c r="L10181" s="14" t="s">
        <v>43</v>
      </c>
      <c r="M10181" s="9" t="s">
        <v>169</v>
      </c>
      <c r="N10181" s="9" t="s">
        <v>5633</v>
      </c>
      <c r="O10181" s="14" t="s">
        <v>32</v>
      </c>
      <c r="P10181" s="14" t="s">
        <v>22</v>
      </c>
      <c r="Q10181" s="14" t="s">
        <v>50836</v>
      </c>
      <c r="R10181" s="14" t="s">
        <v>168</v>
      </c>
      <c r="S10181" s="9" t="s">
        <v>50837</v>
      </c>
      <c r="T10181" s="9" t="s">
        <v>5636</v>
      </c>
    </row>
    <row r="10182" customHeight="1" spans="1:20">
      <c r="A10182" s="10">
        <v>45225</v>
      </c>
      <c r="B10182" s="9" t="s">
        <v>50838</v>
      </c>
      <c r="C10182" s="9" t="s">
        <v>771</v>
      </c>
      <c r="D10182" s="14" t="s">
        <v>22</v>
      </c>
      <c r="E10182" s="9" t="s">
        <v>50839</v>
      </c>
      <c r="F10182" s="9" t="s">
        <v>50840</v>
      </c>
      <c r="G10182" s="14" t="s">
        <v>82</v>
      </c>
      <c r="H10182" s="14" t="s">
        <v>22</v>
      </c>
      <c r="I10182" s="14" t="s">
        <v>168</v>
      </c>
      <c r="J10182" s="14" t="s">
        <v>27</v>
      </c>
      <c r="K10182" s="14" t="s">
        <v>28</v>
      </c>
      <c r="L10182" s="14" t="s">
        <v>43</v>
      </c>
      <c r="M10182" s="9" t="s">
        <v>44</v>
      </c>
      <c r="N10182" s="9" t="s">
        <v>31</v>
      </c>
      <c r="O10182" s="14" t="s">
        <v>32</v>
      </c>
      <c r="P10182" s="14" t="s">
        <v>22</v>
      </c>
      <c r="Q10182" s="14" t="s">
        <v>50841</v>
      </c>
      <c r="R10182" s="14" t="s">
        <v>46</v>
      </c>
      <c r="S10182" s="9" t="s">
        <v>50842</v>
      </c>
      <c r="T10182" s="9" t="s">
        <v>50843</v>
      </c>
    </row>
    <row r="10183" customHeight="1" spans="1:20">
      <c r="A10183" s="10">
        <v>45224</v>
      </c>
      <c r="B10183" s="9" t="s">
        <v>50844</v>
      </c>
      <c r="C10183" s="9" t="s">
        <v>817</v>
      </c>
      <c r="D10183" s="14" t="s">
        <v>22</v>
      </c>
      <c r="E10183" s="9" t="s">
        <v>50845</v>
      </c>
      <c r="F10183" s="9" t="s">
        <v>48568</v>
      </c>
      <c r="G10183" s="14" t="s">
        <v>82</v>
      </c>
      <c r="H10183" s="14" t="s">
        <v>22</v>
      </c>
      <c r="I10183" s="14" t="s">
        <v>162</v>
      </c>
      <c r="J10183" s="14" t="s">
        <v>27</v>
      </c>
      <c r="K10183" s="14" t="s">
        <v>28</v>
      </c>
      <c r="L10183" s="14" t="s">
        <v>43</v>
      </c>
      <c r="M10183" s="9" t="s">
        <v>44</v>
      </c>
      <c r="N10183" s="9" t="s">
        <v>31</v>
      </c>
      <c r="O10183" s="14" t="s">
        <v>32</v>
      </c>
      <c r="P10183" s="14" t="s">
        <v>22</v>
      </c>
      <c r="Q10183" s="14" t="s">
        <v>50846</v>
      </c>
      <c r="R10183" s="14" t="s">
        <v>46</v>
      </c>
      <c r="S10183" s="9" t="s">
        <v>50847</v>
      </c>
      <c r="T10183" s="9" t="s">
        <v>50848</v>
      </c>
    </row>
    <row r="10184" customHeight="1" spans="1:20">
      <c r="A10184" s="10">
        <v>45223</v>
      </c>
      <c r="B10184" s="15" t="s">
        <v>50849</v>
      </c>
      <c r="C10184" s="15" t="s">
        <v>6949</v>
      </c>
      <c r="D10184" s="16" t="s">
        <v>22</v>
      </c>
      <c r="E10184" s="15" t="s">
        <v>50850</v>
      </c>
      <c r="F10184" s="15" t="s">
        <v>50197</v>
      </c>
      <c r="G10184" s="16" t="s">
        <v>82</v>
      </c>
      <c r="H10184" s="16" t="s">
        <v>148</v>
      </c>
      <c r="I10184" s="16" t="s">
        <v>42</v>
      </c>
      <c r="J10184" s="16" t="s">
        <v>27</v>
      </c>
      <c r="K10184" s="16" t="s">
        <v>28</v>
      </c>
      <c r="L10184" s="16" t="s">
        <v>43</v>
      </c>
      <c r="M10184" s="15" t="s">
        <v>44</v>
      </c>
      <c r="N10184" s="15" t="s">
        <v>208</v>
      </c>
      <c r="O10184" s="16" t="s">
        <v>32</v>
      </c>
      <c r="P10184" s="16" t="s">
        <v>22</v>
      </c>
      <c r="Q10184" s="16" t="s">
        <v>50851</v>
      </c>
      <c r="R10184" s="16" t="s">
        <v>46</v>
      </c>
      <c r="S10184" s="15" t="s">
        <v>50852</v>
      </c>
      <c r="T10184" s="15" t="s">
        <v>50853</v>
      </c>
    </row>
    <row r="10185" customHeight="1" spans="1:20">
      <c r="A10185" s="10">
        <v>45225</v>
      </c>
      <c r="B10185" s="9" t="s">
        <v>50854</v>
      </c>
      <c r="C10185" s="9" t="s">
        <v>5629</v>
      </c>
      <c r="D10185" s="14" t="s">
        <v>22</v>
      </c>
      <c r="E10185" s="9" t="s">
        <v>50855</v>
      </c>
      <c r="F10185" s="9" t="s">
        <v>50856</v>
      </c>
      <c r="G10185" s="14" t="s">
        <v>82</v>
      </c>
      <c r="H10185" s="14" t="s">
        <v>110</v>
      </c>
      <c r="I10185" s="14" t="s">
        <v>5632</v>
      </c>
      <c r="J10185" s="14" t="s">
        <v>27</v>
      </c>
      <c r="K10185" s="14" t="s">
        <v>28</v>
      </c>
      <c r="L10185" s="14" t="s">
        <v>43</v>
      </c>
      <c r="M10185" s="9" t="s">
        <v>169</v>
      </c>
      <c r="N10185" s="9" t="s">
        <v>5633</v>
      </c>
      <c r="O10185" s="14" t="s">
        <v>32</v>
      </c>
      <c r="P10185" s="14" t="s">
        <v>22</v>
      </c>
      <c r="Q10185" s="14" t="s">
        <v>50857</v>
      </c>
      <c r="R10185" s="14" t="s">
        <v>168</v>
      </c>
      <c r="S10185" s="9" t="s">
        <v>50858</v>
      </c>
      <c r="T10185" s="9" t="s">
        <v>5723</v>
      </c>
    </row>
    <row r="10186" customHeight="1" spans="1:20">
      <c r="A10186" s="10">
        <v>45224</v>
      </c>
      <c r="B10186" s="9" t="s">
        <v>50859</v>
      </c>
      <c r="C10186" s="9" t="s">
        <v>6949</v>
      </c>
      <c r="D10186" s="14" t="s">
        <v>22</v>
      </c>
      <c r="E10186" s="9" t="s">
        <v>50860</v>
      </c>
      <c r="F10186" s="9" t="s">
        <v>50861</v>
      </c>
      <c r="G10186" s="14" t="s">
        <v>53</v>
      </c>
      <c r="H10186" s="14" t="s">
        <v>22</v>
      </c>
      <c r="I10186" s="14" t="s">
        <v>104</v>
      </c>
      <c r="J10186" s="14" t="s">
        <v>27</v>
      </c>
      <c r="K10186" s="14" t="s">
        <v>28</v>
      </c>
      <c r="L10186" s="14" t="s">
        <v>43</v>
      </c>
      <c r="M10186" s="9" t="s">
        <v>44</v>
      </c>
      <c r="N10186" s="9" t="s">
        <v>208</v>
      </c>
      <c r="O10186" s="14" t="s">
        <v>32</v>
      </c>
      <c r="P10186" s="14" t="s">
        <v>22</v>
      </c>
      <c r="Q10186" s="14" t="s">
        <v>50862</v>
      </c>
      <c r="R10186" s="14" t="s">
        <v>46</v>
      </c>
      <c r="S10186" s="9" t="s">
        <v>50863</v>
      </c>
      <c r="T10186" s="9" t="s">
        <v>50864</v>
      </c>
    </row>
    <row r="10187" customHeight="1" spans="1:20">
      <c r="A10187" s="10">
        <v>45224</v>
      </c>
      <c r="B10187" s="9" t="s">
        <v>50865</v>
      </c>
      <c r="C10187" s="9" t="s">
        <v>6949</v>
      </c>
      <c r="D10187" s="14" t="s">
        <v>22</v>
      </c>
      <c r="E10187" s="9" t="s">
        <v>50866</v>
      </c>
      <c r="F10187" s="9" t="s">
        <v>50867</v>
      </c>
      <c r="G10187" s="14" t="s">
        <v>53</v>
      </c>
      <c r="H10187" s="14" t="s">
        <v>22</v>
      </c>
      <c r="I10187" s="14" t="s">
        <v>912</v>
      </c>
      <c r="J10187" s="14" t="s">
        <v>27</v>
      </c>
      <c r="K10187" s="14" t="s">
        <v>28</v>
      </c>
      <c r="L10187" s="14" t="s">
        <v>43</v>
      </c>
      <c r="M10187" s="9" t="s">
        <v>44</v>
      </c>
      <c r="N10187" s="9" t="s">
        <v>208</v>
      </c>
      <c r="O10187" s="14" t="s">
        <v>32</v>
      </c>
      <c r="P10187" s="14" t="s">
        <v>22</v>
      </c>
      <c r="Q10187" s="14" t="s">
        <v>50868</v>
      </c>
      <c r="R10187" s="14" t="s">
        <v>46</v>
      </c>
      <c r="S10187" s="9" t="s">
        <v>50869</v>
      </c>
      <c r="T10187" s="9" t="s">
        <v>50870</v>
      </c>
    </row>
    <row r="10188" customHeight="1" spans="1:20">
      <c r="A10188" s="10">
        <v>45225</v>
      </c>
      <c r="B10188" s="9" t="s">
        <v>50871</v>
      </c>
      <c r="C10188" s="9" t="s">
        <v>783</v>
      </c>
      <c r="D10188" s="14" t="s">
        <v>22</v>
      </c>
      <c r="E10188" s="9" t="s">
        <v>50872</v>
      </c>
      <c r="F10188" s="9" t="s">
        <v>50873</v>
      </c>
      <c r="G10188" s="14" t="s">
        <v>82</v>
      </c>
      <c r="H10188" s="14" t="s">
        <v>22</v>
      </c>
      <c r="I10188" s="14" t="s">
        <v>168</v>
      </c>
      <c r="J10188" s="14" t="s">
        <v>27</v>
      </c>
      <c r="K10188" s="14" t="s">
        <v>28</v>
      </c>
      <c r="L10188" s="14" t="s">
        <v>43</v>
      </c>
      <c r="M10188" s="9" t="s">
        <v>169</v>
      </c>
      <c r="N10188" s="9" t="s">
        <v>743</v>
      </c>
      <c r="O10188" s="14" t="s">
        <v>32</v>
      </c>
      <c r="P10188" s="14" t="s">
        <v>22</v>
      </c>
      <c r="Q10188" s="14" t="s">
        <v>50874</v>
      </c>
      <c r="R10188" s="14" t="s">
        <v>46</v>
      </c>
      <c r="S10188" s="9" t="s">
        <v>50875</v>
      </c>
      <c r="T10188" s="9" t="s">
        <v>50876</v>
      </c>
    </row>
    <row r="10189" customHeight="1" spans="1:20">
      <c r="A10189" s="10">
        <v>45223</v>
      </c>
      <c r="B10189" s="15" t="s">
        <v>50877</v>
      </c>
      <c r="C10189" s="15" t="s">
        <v>12248</v>
      </c>
      <c r="D10189" s="16" t="s">
        <v>22</v>
      </c>
      <c r="E10189" s="15" t="s">
        <v>10667</v>
      </c>
      <c r="F10189" s="15" t="s">
        <v>10668</v>
      </c>
      <c r="G10189" s="16" t="s">
        <v>62</v>
      </c>
      <c r="H10189" s="16" t="s">
        <v>22</v>
      </c>
      <c r="I10189" s="16" t="s">
        <v>384</v>
      </c>
      <c r="J10189" s="16" t="s">
        <v>27</v>
      </c>
      <c r="K10189" s="16" t="s">
        <v>195</v>
      </c>
      <c r="L10189" s="16" t="s">
        <v>43</v>
      </c>
      <c r="M10189" s="15" t="s">
        <v>44</v>
      </c>
      <c r="N10189" s="15" t="s">
        <v>31</v>
      </c>
      <c r="O10189" s="16" t="s">
        <v>32</v>
      </c>
      <c r="P10189" s="16" t="s">
        <v>22</v>
      </c>
      <c r="Q10189" s="16" t="s">
        <v>50878</v>
      </c>
      <c r="R10189" s="16" t="s">
        <v>46</v>
      </c>
      <c r="S10189" s="15" t="s">
        <v>50879</v>
      </c>
      <c r="T10189" s="15" t="s">
        <v>50880</v>
      </c>
    </row>
    <row r="10190" customHeight="1" spans="1:20">
      <c r="A10190" s="10">
        <v>45225</v>
      </c>
      <c r="B10190" s="9" t="s">
        <v>50881</v>
      </c>
      <c r="C10190" s="9" t="s">
        <v>5822</v>
      </c>
      <c r="D10190" s="14" t="s">
        <v>22</v>
      </c>
      <c r="E10190" s="9" t="s">
        <v>50882</v>
      </c>
      <c r="F10190" s="9" t="s">
        <v>1065</v>
      </c>
      <c r="G10190" s="14" t="s">
        <v>82</v>
      </c>
      <c r="H10190" s="14" t="s">
        <v>22</v>
      </c>
      <c r="I10190" s="14" t="s">
        <v>5737</v>
      </c>
      <c r="J10190" s="14" t="s">
        <v>27</v>
      </c>
      <c r="K10190" s="14" t="s">
        <v>28</v>
      </c>
      <c r="L10190" s="14" t="s">
        <v>43</v>
      </c>
      <c r="M10190" s="9" t="s">
        <v>169</v>
      </c>
      <c r="N10190" s="9" t="s">
        <v>5633</v>
      </c>
      <c r="O10190" s="14" t="s">
        <v>32</v>
      </c>
      <c r="P10190" s="14" t="s">
        <v>22</v>
      </c>
      <c r="Q10190" s="14" t="s">
        <v>50883</v>
      </c>
      <c r="R10190" s="14" t="s">
        <v>168</v>
      </c>
      <c r="S10190" s="9" t="s">
        <v>50884</v>
      </c>
      <c r="T10190" s="9" t="s">
        <v>5668</v>
      </c>
    </row>
    <row r="10191" customHeight="1" spans="1:20">
      <c r="A10191" s="10">
        <v>45225</v>
      </c>
      <c r="B10191" s="9" t="s">
        <v>50885</v>
      </c>
      <c r="C10191" s="9" t="s">
        <v>5629</v>
      </c>
      <c r="D10191" s="14" t="s">
        <v>22</v>
      </c>
      <c r="E10191" s="9" t="s">
        <v>26031</v>
      </c>
      <c r="F10191" s="9" t="s">
        <v>26032</v>
      </c>
      <c r="G10191" s="14" t="s">
        <v>82</v>
      </c>
      <c r="H10191" s="14" t="s">
        <v>96</v>
      </c>
      <c r="I10191" s="14" t="s">
        <v>5632</v>
      </c>
      <c r="J10191" s="14" t="s">
        <v>27</v>
      </c>
      <c r="K10191" s="14" t="s">
        <v>28</v>
      </c>
      <c r="L10191" s="14" t="s">
        <v>43</v>
      </c>
      <c r="M10191" s="9" t="s">
        <v>169</v>
      </c>
      <c r="N10191" s="9" t="s">
        <v>5633</v>
      </c>
      <c r="O10191" s="14" t="s">
        <v>32</v>
      </c>
      <c r="P10191" s="14" t="s">
        <v>22</v>
      </c>
      <c r="Q10191" s="14" t="s">
        <v>50886</v>
      </c>
      <c r="R10191" s="14" t="s">
        <v>168</v>
      </c>
      <c r="S10191" s="9" t="s">
        <v>50887</v>
      </c>
      <c r="T10191" s="9" t="s">
        <v>5723</v>
      </c>
    </row>
    <row r="10192" customHeight="1" spans="1:20">
      <c r="A10192" s="10">
        <v>45225</v>
      </c>
      <c r="B10192" s="9" t="s">
        <v>50888</v>
      </c>
      <c r="C10192" s="9" t="s">
        <v>5879</v>
      </c>
      <c r="D10192" s="14" t="s">
        <v>22</v>
      </c>
      <c r="E10192" s="9" t="s">
        <v>50889</v>
      </c>
      <c r="F10192" s="9" t="s">
        <v>50890</v>
      </c>
      <c r="G10192" s="14" t="s">
        <v>82</v>
      </c>
      <c r="H10192" s="14" t="s">
        <v>22</v>
      </c>
      <c r="I10192" s="14" t="s">
        <v>5737</v>
      </c>
      <c r="J10192" s="14" t="s">
        <v>27</v>
      </c>
      <c r="K10192" s="14" t="s">
        <v>28</v>
      </c>
      <c r="L10192" s="14" t="s">
        <v>43</v>
      </c>
      <c r="M10192" s="9" t="s">
        <v>169</v>
      </c>
      <c r="N10192" s="9" t="s">
        <v>5633</v>
      </c>
      <c r="O10192" s="14" t="s">
        <v>32</v>
      </c>
      <c r="P10192" s="14" t="s">
        <v>22</v>
      </c>
      <c r="Q10192" s="14" t="s">
        <v>50891</v>
      </c>
      <c r="R10192" s="14" t="s">
        <v>168</v>
      </c>
      <c r="S10192" s="9" t="s">
        <v>50892</v>
      </c>
      <c r="T10192" s="9" t="s">
        <v>5636</v>
      </c>
    </row>
    <row r="10193" customHeight="1" spans="1:20">
      <c r="A10193" s="10">
        <v>45222</v>
      </c>
      <c r="B10193" s="9" t="s">
        <v>50893</v>
      </c>
      <c r="C10193" s="9" t="s">
        <v>1475</v>
      </c>
      <c r="D10193" s="14" t="s">
        <v>22</v>
      </c>
      <c r="E10193" s="9" t="s">
        <v>50894</v>
      </c>
      <c r="F10193" s="9" t="s">
        <v>50895</v>
      </c>
      <c r="G10193" s="14" t="s">
        <v>25</v>
      </c>
      <c r="H10193" s="14" t="s">
        <v>22</v>
      </c>
      <c r="I10193" s="14" t="s">
        <v>293</v>
      </c>
      <c r="J10193" s="14" t="s">
        <v>27</v>
      </c>
      <c r="K10193" s="14" t="s">
        <v>28</v>
      </c>
      <c r="L10193" s="14" t="s">
        <v>43</v>
      </c>
      <c r="M10193" s="9" t="s">
        <v>30</v>
      </c>
      <c r="N10193" s="9" t="s">
        <v>31</v>
      </c>
      <c r="O10193" s="14" t="s">
        <v>32</v>
      </c>
      <c r="P10193" s="14" t="s">
        <v>22</v>
      </c>
      <c r="Q10193" s="14" t="s">
        <v>50896</v>
      </c>
      <c r="R10193" s="14" t="s">
        <v>46</v>
      </c>
      <c r="S10193" s="9" t="s">
        <v>50897</v>
      </c>
      <c r="T10193" s="9" t="s">
        <v>50898</v>
      </c>
    </row>
    <row r="10194" customHeight="1" spans="1:20">
      <c r="A10194" s="10">
        <v>45225</v>
      </c>
      <c r="B10194" s="9" t="s">
        <v>50899</v>
      </c>
      <c r="C10194" s="9" t="s">
        <v>5629</v>
      </c>
      <c r="D10194" s="14" t="s">
        <v>22</v>
      </c>
      <c r="E10194" s="9" t="s">
        <v>50900</v>
      </c>
      <c r="F10194" s="9" t="s">
        <v>50901</v>
      </c>
      <c r="G10194" s="14" t="s">
        <v>82</v>
      </c>
      <c r="H10194" s="14" t="s">
        <v>110</v>
      </c>
      <c r="I10194" s="14" t="s">
        <v>5632</v>
      </c>
      <c r="J10194" s="14" t="s">
        <v>27</v>
      </c>
      <c r="K10194" s="14" t="s">
        <v>28</v>
      </c>
      <c r="L10194" s="14" t="s">
        <v>43</v>
      </c>
      <c r="M10194" s="9" t="s">
        <v>169</v>
      </c>
      <c r="N10194" s="9" t="s">
        <v>5633</v>
      </c>
      <c r="O10194" s="14" t="s">
        <v>32</v>
      </c>
      <c r="P10194" s="14" t="s">
        <v>22</v>
      </c>
      <c r="Q10194" s="14" t="s">
        <v>50902</v>
      </c>
      <c r="R10194" s="14" t="s">
        <v>168</v>
      </c>
      <c r="S10194" s="9" t="s">
        <v>50903</v>
      </c>
      <c r="T10194" s="9" t="s">
        <v>6081</v>
      </c>
    </row>
    <row r="10195" customHeight="1" spans="1:20">
      <c r="A10195" s="10">
        <v>45222</v>
      </c>
      <c r="B10195" s="9" t="s">
        <v>50904</v>
      </c>
      <c r="C10195" s="9" t="s">
        <v>10719</v>
      </c>
      <c r="D10195" s="14" t="s">
        <v>22</v>
      </c>
      <c r="E10195" s="9" t="s">
        <v>50905</v>
      </c>
      <c r="F10195" s="9" t="s">
        <v>50906</v>
      </c>
      <c r="G10195" s="14" t="s">
        <v>82</v>
      </c>
      <c r="H10195" s="14" t="s">
        <v>22</v>
      </c>
      <c r="I10195" s="14" t="s">
        <v>277</v>
      </c>
      <c r="J10195" s="14" t="s">
        <v>27</v>
      </c>
      <c r="K10195" s="14" t="s">
        <v>28</v>
      </c>
      <c r="L10195" s="14" t="s">
        <v>43</v>
      </c>
      <c r="M10195" s="9" t="s">
        <v>44</v>
      </c>
      <c r="N10195" s="9" t="s">
        <v>31</v>
      </c>
      <c r="O10195" s="14" t="s">
        <v>32</v>
      </c>
      <c r="P10195" s="14" t="s">
        <v>22</v>
      </c>
      <c r="Q10195" s="14" t="s">
        <v>50907</v>
      </c>
      <c r="R10195" s="14" t="s">
        <v>46</v>
      </c>
      <c r="S10195" s="9" t="s">
        <v>50908</v>
      </c>
      <c r="T10195" s="9" t="s">
        <v>50909</v>
      </c>
    </row>
    <row r="10196" customHeight="1" spans="1:20">
      <c r="A10196" s="10">
        <v>45223</v>
      </c>
      <c r="B10196" s="15" t="s">
        <v>50910</v>
      </c>
      <c r="C10196" s="15" t="s">
        <v>9268</v>
      </c>
      <c r="D10196" s="16" t="s">
        <v>22</v>
      </c>
      <c r="E10196" s="15" t="s">
        <v>50911</v>
      </c>
      <c r="F10196" s="15" t="s">
        <v>50912</v>
      </c>
      <c r="G10196" s="16" t="s">
        <v>130</v>
      </c>
      <c r="H10196" s="16" t="s">
        <v>110</v>
      </c>
      <c r="I10196" s="16" t="s">
        <v>131</v>
      </c>
      <c r="J10196" s="16" t="s">
        <v>27</v>
      </c>
      <c r="K10196" s="16" t="s">
        <v>28</v>
      </c>
      <c r="L10196" s="16" t="s">
        <v>43</v>
      </c>
      <c r="M10196" s="15" t="s">
        <v>30</v>
      </c>
      <c r="N10196" s="15" t="s">
        <v>31</v>
      </c>
      <c r="O10196" s="16" t="s">
        <v>32</v>
      </c>
      <c r="P10196" s="16" t="s">
        <v>22</v>
      </c>
      <c r="Q10196" s="16" t="s">
        <v>50913</v>
      </c>
      <c r="R10196" s="16" t="s">
        <v>46</v>
      </c>
      <c r="S10196" s="15" t="s">
        <v>50914</v>
      </c>
      <c r="T10196" s="15" t="s">
        <v>50915</v>
      </c>
    </row>
    <row r="10197" customHeight="1" spans="1:20">
      <c r="A10197" s="10">
        <v>45225</v>
      </c>
      <c r="B10197" s="9" t="s">
        <v>50916</v>
      </c>
      <c r="C10197" s="9" t="s">
        <v>6949</v>
      </c>
      <c r="D10197" s="14" t="s">
        <v>22</v>
      </c>
      <c r="E10197" s="9" t="s">
        <v>45792</v>
      </c>
      <c r="F10197" s="9" t="s">
        <v>45793</v>
      </c>
      <c r="G10197" s="14" t="s">
        <v>25</v>
      </c>
      <c r="H10197" s="14" t="s">
        <v>22</v>
      </c>
      <c r="I10197" s="14" t="s">
        <v>384</v>
      </c>
      <c r="J10197" s="14" t="s">
        <v>27</v>
      </c>
      <c r="K10197" s="14" t="s">
        <v>28</v>
      </c>
      <c r="L10197" s="14" t="s">
        <v>43</v>
      </c>
      <c r="M10197" s="9" t="s">
        <v>44</v>
      </c>
      <c r="N10197" s="9" t="s">
        <v>208</v>
      </c>
      <c r="O10197" s="14" t="s">
        <v>32</v>
      </c>
      <c r="P10197" s="14" t="s">
        <v>22</v>
      </c>
      <c r="Q10197" s="14" t="s">
        <v>50917</v>
      </c>
      <c r="R10197" s="14" t="s">
        <v>46</v>
      </c>
      <c r="S10197" s="9" t="s">
        <v>50918</v>
      </c>
      <c r="T10197" s="9" t="s">
        <v>50919</v>
      </c>
    </row>
    <row r="10198" customHeight="1" spans="1:20">
      <c r="A10198" s="10">
        <v>45225</v>
      </c>
      <c r="B10198" s="9" t="s">
        <v>50920</v>
      </c>
      <c r="C10198" s="9" t="s">
        <v>5629</v>
      </c>
      <c r="D10198" s="14" t="s">
        <v>22</v>
      </c>
      <c r="E10198" s="9" t="s">
        <v>50921</v>
      </c>
      <c r="F10198" s="9" t="s">
        <v>50922</v>
      </c>
      <c r="G10198" s="14" t="s">
        <v>82</v>
      </c>
      <c r="H10198" s="14" t="s">
        <v>96</v>
      </c>
      <c r="I10198" s="14" t="s">
        <v>5632</v>
      </c>
      <c r="J10198" s="14" t="s">
        <v>27</v>
      </c>
      <c r="K10198" s="14" t="s">
        <v>28</v>
      </c>
      <c r="L10198" s="14" t="s">
        <v>43</v>
      </c>
      <c r="M10198" s="9" t="s">
        <v>169</v>
      </c>
      <c r="N10198" s="9" t="s">
        <v>5633</v>
      </c>
      <c r="O10198" s="14" t="s">
        <v>32</v>
      </c>
      <c r="P10198" s="14" t="s">
        <v>22</v>
      </c>
      <c r="Q10198" s="14" t="s">
        <v>50923</v>
      </c>
      <c r="R10198" s="14" t="s">
        <v>168</v>
      </c>
      <c r="S10198" s="9" t="s">
        <v>50924</v>
      </c>
      <c r="T10198" s="9" t="s">
        <v>5636</v>
      </c>
    </row>
    <row r="10199" customHeight="1" spans="1:20">
      <c r="A10199" s="10">
        <v>45224</v>
      </c>
      <c r="B10199" s="9" t="s">
        <v>50925</v>
      </c>
      <c r="C10199" s="9" t="s">
        <v>5170</v>
      </c>
      <c r="D10199" s="14" t="s">
        <v>22</v>
      </c>
      <c r="E10199" s="9" t="s">
        <v>50926</v>
      </c>
      <c r="F10199" s="9" t="s">
        <v>50927</v>
      </c>
      <c r="G10199" s="14" t="s">
        <v>69</v>
      </c>
      <c r="H10199" s="14" t="s">
        <v>22</v>
      </c>
      <c r="I10199" s="14" t="s">
        <v>293</v>
      </c>
      <c r="J10199" s="14" t="s">
        <v>27</v>
      </c>
      <c r="K10199" s="14" t="s">
        <v>76</v>
      </c>
      <c r="L10199" s="14" t="s">
        <v>43</v>
      </c>
      <c r="M10199" s="9" t="s">
        <v>30</v>
      </c>
      <c r="N10199" s="9" t="s">
        <v>31</v>
      </c>
      <c r="O10199" s="14" t="s">
        <v>32</v>
      </c>
      <c r="P10199" s="14" t="s">
        <v>22</v>
      </c>
      <c r="Q10199" s="14" t="s">
        <v>50928</v>
      </c>
      <c r="R10199" s="14" t="s">
        <v>46</v>
      </c>
      <c r="S10199" s="9" t="s">
        <v>50929</v>
      </c>
      <c r="T10199" s="9" t="s">
        <v>50930</v>
      </c>
    </row>
    <row r="10200" customHeight="1" spans="1:20">
      <c r="A10200" s="10">
        <v>45225</v>
      </c>
      <c r="B10200" s="9" t="s">
        <v>50931</v>
      </c>
      <c r="C10200" s="9" t="s">
        <v>5848</v>
      </c>
      <c r="D10200" s="14" t="s">
        <v>22</v>
      </c>
      <c r="E10200" s="9" t="s">
        <v>50932</v>
      </c>
      <c r="F10200" s="9" t="s">
        <v>50933</v>
      </c>
      <c r="G10200" s="14" t="s">
        <v>82</v>
      </c>
      <c r="H10200" s="14" t="s">
        <v>110</v>
      </c>
      <c r="I10200" s="14" t="s">
        <v>168</v>
      </c>
      <c r="J10200" s="14" t="s">
        <v>27</v>
      </c>
      <c r="K10200" s="14" t="s">
        <v>28</v>
      </c>
      <c r="L10200" s="14" t="s">
        <v>43</v>
      </c>
      <c r="M10200" s="9" t="s">
        <v>169</v>
      </c>
      <c r="N10200" s="9" t="s">
        <v>5633</v>
      </c>
      <c r="O10200" s="14" t="s">
        <v>32</v>
      </c>
      <c r="P10200" s="14" t="s">
        <v>22</v>
      </c>
      <c r="Q10200" s="14" t="s">
        <v>50934</v>
      </c>
      <c r="R10200" s="14" t="s">
        <v>168</v>
      </c>
      <c r="S10200" s="9" t="s">
        <v>50935</v>
      </c>
      <c r="T10200" s="9" t="s">
        <v>5655</v>
      </c>
    </row>
    <row r="10201" customHeight="1" spans="1:20">
      <c r="A10201" s="10">
        <v>45225</v>
      </c>
      <c r="B10201" s="9" t="s">
        <v>50936</v>
      </c>
      <c r="C10201" s="9" t="s">
        <v>5644</v>
      </c>
      <c r="D10201" s="14" t="s">
        <v>22</v>
      </c>
      <c r="E10201" s="9" t="s">
        <v>50937</v>
      </c>
      <c r="F10201" s="9" t="s">
        <v>50938</v>
      </c>
      <c r="G10201" s="14" t="s">
        <v>82</v>
      </c>
      <c r="H10201" s="14" t="s">
        <v>96</v>
      </c>
      <c r="I10201" s="14" t="s">
        <v>168</v>
      </c>
      <c r="J10201" s="14" t="s">
        <v>27</v>
      </c>
      <c r="K10201" s="14" t="s">
        <v>28</v>
      </c>
      <c r="L10201" s="14" t="s">
        <v>43</v>
      </c>
      <c r="M10201" s="9" t="s">
        <v>169</v>
      </c>
      <c r="N10201" s="9" t="s">
        <v>5633</v>
      </c>
      <c r="O10201" s="14" t="s">
        <v>32</v>
      </c>
      <c r="P10201" s="14" t="s">
        <v>22</v>
      </c>
      <c r="Q10201" s="14" t="s">
        <v>50939</v>
      </c>
      <c r="R10201" s="14" t="s">
        <v>168</v>
      </c>
      <c r="S10201" s="9" t="s">
        <v>50940</v>
      </c>
      <c r="T10201" s="9" t="s">
        <v>6075</v>
      </c>
    </row>
    <row r="10202" customHeight="1" spans="1:20">
      <c r="A10202" s="10">
        <v>45225</v>
      </c>
      <c r="B10202" s="9" t="s">
        <v>50941</v>
      </c>
      <c r="C10202" s="9" t="s">
        <v>5644</v>
      </c>
      <c r="D10202" s="14" t="s">
        <v>22</v>
      </c>
      <c r="E10202" s="9" t="s">
        <v>50942</v>
      </c>
      <c r="F10202" s="9" t="s">
        <v>50943</v>
      </c>
      <c r="G10202" s="14" t="s">
        <v>82</v>
      </c>
      <c r="H10202" s="14" t="s">
        <v>22</v>
      </c>
      <c r="I10202" s="14" t="s">
        <v>168</v>
      </c>
      <c r="J10202" s="14" t="s">
        <v>27</v>
      </c>
      <c r="K10202" s="14" t="s">
        <v>28</v>
      </c>
      <c r="L10202" s="14" t="s">
        <v>43</v>
      </c>
      <c r="M10202" s="9" t="s">
        <v>169</v>
      </c>
      <c r="N10202" s="9" t="s">
        <v>5633</v>
      </c>
      <c r="O10202" s="14" t="s">
        <v>32</v>
      </c>
      <c r="P10202" s="14" t="s">
        <v>22</v>
      </c>
      <c r="Q10202" s="14" t="s">
        <v>50944</v>
      </c>
      <c r="R10202" s="14" t="s">
        <v>168</v>
      </c>
      <c r="S10202" s="9" t="s">
        <v>50945</v>
      </c>
      <c r="T10202" s="9" t="s">
        <v>5668</v>
      </c>
    </row>
    <row r="10203" customHeight="1" spans="1:20">
      <c r="A10203" s="10">
        <v>45225</v>
      </c>
      <c r="B10203" s="9" t="s">
        <v>50946</v>
      </c>
      <c r="C10203" s="9" t="s">
        <v>6949</v>
      </c>
      <c r="D10203" s="14" t="s">
        <v>22</v>
      </c>
      <c r="E10203" s="9" t="s">
        <v>50947</v>
      </c>
      <c r="F10203" s="9" t="s">
        <v>50948</v>
      </c>
      <c r="G10203" s="14" t="s">
        <v>53</v>
      </c>
      <c r="H10203" s="14" t="s">
        <v>96</v>
      </c>
      <c r="I10203" s="14" t="s">
        <v>235</v>
      </c>
      <c r="J10203" s="14" t="s">
        <v>27</v>
      </c>
      <c r="K10203" s="14" t="s">
        <v>28</v>
      </c>
      <c r="L10203" s="14" t="s">
        <v>43</v>
      </c>
      <c r="M10203" s="9" t="s">
        <v>799</v>
      </c>
      <c r="N10203" s="9" t="s">
        <v>208</v>
      </c>
      <c r="O10203" s="14" t="s">
        <v>32</v>
      </c>
      <c r="P10203" s="14" t="s">
        <v>22</v>
      </c>
      <c r="Q10203" s="14" t="s">
        <v>50949</v>
      </c>
      <c r="R10203" s="14" t="s">
        <v>46</v>
      </c>
      <c r="S10203" s="9" t="s">
        <v>50950</v>
      </c>
      <c r="T10203" s="9" t="s">
        <v>50951</v>
      </c>
    </row>
    <row r="10204" customHeight="1" spans="1:20">
      <c r="A10204" s="10">
        <v>45225</v>
      </c>
      <c r="B10204" s="9" t="s">
        <v>50952</v>
      </c>
      <c r="C10204" s="9" t="s">
        <v>36031</v>
      </c>
      <c r="D10204" s="14" t="s">
        <v>22</v>
      </c>
      <c r="E10204" s="9" t="s">
        <v>50953</v>
      </c>
      <c r="F10204" s="9" t="s">
        <v>22</v>
      </c>
      <c r="G10204" s="14" t="s">
        <v>22</v>
      </c>
      <c r="H10204" s="14" t="s">
        <v>22</v>
      </c>
      <c r="I10204" s="14" t="s">
        <v>732</v>
      </c>
      <c r="J10204" s="14" t="s">
        <v>27</v>
      </c>
      <c r="K10204" s="14" t="s">
        <v>28</v>
      </c>
      <c r="L10204" s="14" t="s">
        <v>43</v>
      </c>
      <c r="M10204" s="9" t="s">
        <v>30</v>
      </c>
      <c r="N10204" s="9" t="s">
        <v>31</v>
      </c>
      <c r="O10204" s="14" t="s">
        <v>32</v>
      </c>
      <c r="P10204" s="14" t="s">
        <v>22</v>
      </c>
      <c r="Q10204" s="14" t="s">
        <v>50954</v>
      </c>
      <c r="R10204" s="14" t="s">
        <v>46</v>
      </c>
      <c r="S10204" s="9" t="s">
        <v>50955</v>
      </c>
      <c r="T10204" s="9" t="s">
        <v>50956</v>
      </c>
    </row>
    <row r="10205" customHeight="1" spans="1:20">
      <c r="A10205" s="10">
        <v>45223</v>
      </c>
      <c r="B10205" s="15" t="s">
        <v>50957</v>
      </c>
      <c r="C10205" s="15" t="s">
        <v>4902</v>
      </c>
      <c r="D10205" s="16" t="s">
        <v>22</v>
      </c>
      <c r="E10205" s="15" t="s">
        <v>50958</v>
      </c>
      <c r="F10205" s="15" t="s">
        <v>50959</v>
      </c>
      <c r="G10205" s="16" t="s">
        <v>62</v>
      </c>
      <c r="H10205" s="16" t="s">
        <v>22</v>
      </c>
      <c r="I10205" s="16" t="s">
        <v>117</v>
      </c>
      <c r="J10205" s="16" t="s">
        <v>27</v>
      </c>
      <c r="K10205" s="16" t="s">
        <v>28</v>
      </c>
      <c r="L10205" s="16" t="s">
        <v>43</v>
      </c>
      <c r="M10205" s="15" t="s">
        <v>30</v>
      </c>
      <c r="N10205" s="15" t="s">
        <v>31</v>
      </c>
      <c r="O10205" s="16" t="s">
        <v>32</v>
      </c>
      <c r="P10205" s="16" t="s">
        <v>22</v>
      </c>
      <c r="Q10205" s="16" t="s">
        <v>50960</v>
      </c>
      <c r="R10205" s="16" t="s">
        <v>46</v>
      </c>
      <c r="S10205" s="15" t="s">
        <v>50961</v>
      </c>
      <c r="T10205" s="15" t="s">
        <v>50962</v>
      </c>
    </row>
    <row r="10206" customHeight="1" spans="1:20">
      <c r="A10206" s="10">
        <v>45224</v>
      </c>
      <c r="B10206" s="9" t="s">
        <v>50963</v>
      </c>
      <c r="C10206" s="9" t="s">
        <v>4516</v>
      </c>
      <c r="D10206" s="14" t="s">
        <v>22</v>
      </c>
      <c r="E10206" s="9" t="s">
        <v>50964</v>
      </c>
      <c r="F10206" s="9" t="s">
        <v>50965</v>
      </c>
      <c r="G10206" s="14" t="s">
        <v>130</v>
      </c>
      <c r="H10206" s="14" t="s">
        <v>22</v>
      </c>
      <c r="I10206" s="14" t="s">
        <v>576</v>
      </c>
      <c r="J10206" s="14" t="s">
        <v>27</v>
      </c>
      <c r="K10206" s="14" t="s">
        <v>28</v>
      </c>
      <c r="L10206" s="14" t="s">
        <v>43</v>
      </c>
      <c r="M10206" s="9" t="s">
        <v>44</v>
      </c>
      <c r="N10206" s="9" t="s">
        <v>31</v>
      </c>
      <c r="O10206" s="14" t="s">
        <v>32</v>
      </c>
      <c r="P10206" s="14" t="s">
        <v>22</v>
      </c>
      <c r="Q10206" s="14" t="s">
        <v>50966</v>
      </c>
      <c r="R10206" s="14" t="s">
        <v>46</v>
      </c>
      <c r="S10206" s="9" t="s">
        <v>50967</v>
      </c>
      <c r="T10206" s="9" t="s">
        <v>50968</v>
      </c>
    </row>
    <row r="10207" customHeight="1" spans="1:20">
      <c r="A10207" s="10">
        <v>45225</v>
      </c>
      <c r="B10207" s="9" t="s">
        <v>50969</v>
      </c>
      <c r="C10207" s="9" t="s">
        <v>5629</v>
      </c>
      <c r="D10207" s="14" t="s">
        <v>22</v>
      </c>
      <c r="E10207" s="9" t="s">
        <v>50970</v>
      </c>
      <c r="F10207" s="9" t="s">
        <v>4205</v>
      </c>
      <c r="G10207" s="14" t="s">
        <v>82</v>
      </c>
      <c r="H10207" s="14" t="s">
        <v>22</v>
      </c>
      <c r="I10207" s="14" t="s">
        <v>5632</v>
      </c>
      <c r="J10207" s="14" t="s">
        <v>27</v>
      </c>
      <c r="K10207" s="14" t="s">
        <v>28</v>
      </c>
      <c r="L10207" s="14" t="s">
        <v>43</v>
      </c>
      <c r="M10207" s="9" t="s">
        <v>169</v>
      </c>
      <c r="N10207" s="9" t="s">
        <v>5633</v>
      </c>
      <c r="O10207" s="14" t="s">
        <v>32</v>
      </c>
      <c r="P10207" s="14" t="s">
        <v>22</v>
      </c>
      <c r="Q10207" s="14" t="s">
        <v>50971</v>
      </c>
      <c r="R10207" s="14" t="s">
        <v>168</v>
      </c>
      <c r="S10207" s="9" t="s">
        <v>50972</v>
      </c>
      <c r="T10207" s="9" t="s">
        <v>8801</v>
      </c>
    </row>
    <row r="10208" customHeight="1" spans="1:20">
      <c r="A10208" s="10">
        <v>45222</v>
      </c>
      <c r="B10208" s="9" t="s">
        <v>50973</v>
      </c>
      <c r="C10208" s="9" t="s">
        <v>6949</v>
      </c>
      <c r="D10208" s="14" t="s">
        <v>22</v>
      </c>
      <c r="E10208" s="9" t="s">
        <v>50974</v>
      </c>
      <c r="F10208" s="9" t="s">
        <v>50975</v>
      </c>
      <c r="G10208" s="14" t="s">
        <v>130</v>
      </c>
      <c r="H10208" s="14" t="s">
        <v>22</v>
      </c>
      <c r="I10208" s="14" t="s">
        <v>104</v>
      </c>
      <c r="J10208" s="14" t="s">
        <v>27</v>
      </c>
      <c r="K10208" s="14" t="s">
        <v>28</v>
      </c>
      <c r="L10208" s="14" t="s">
        <v>43</v>
      </c>
      <c r="M10208" s="9" t="s">
        <v>44</v>
      </c>
      <c r="N10208" s="9" t="s">
        <v>208</v>
      </c>
      <c r="O10208" s="14" t="s">
        <v>32</v>
      </c>
      <c r="P10208" s="14" t="s">
        <v>22</v>
      </c>
      <c r="Q10208" s="14" t="s">
        <v>50976</v>
      </c>
      <c r="R10208" s="14" t="s">
        <v>46</v>
      </c>
      <c r="S10208" s="9" t="s">
        <v>50977</v>
      </c>
      <c r="T10208" s="9" t="s">
        <v>50978</v>
      </c>
    </row>
    <row r="10209" customHeight="1" spans="1:20">
      <c r="A10209" s="10">
        <v>45224</v>
      </c>
      <c r="B10209" s="9" t="s">
        <v>50979</v>
      </c>
      <c r="C10209" s="9" t="s">
        <v>646</v>
      </c>
      <c r="D10209" s="14" t="s">
        <v>22</v>
      </c>
      <c r="E10209" s="9" t="s">
        <v>50980</v>
      </c>
      <c r="F10209" s="9" t="s">
        <v>45374</v>
      </c>
      <c r="G10209" s="14" t="s">
        <v>53</v>
      </c>
      <c r="H10209" s="14" t="s">
        <v>22</v>
      </c>
      <c r="I10209" s="14" t="s">
        <v>104</v>
      </c>
      <c r="J10209" s="14" t="s">
        <v>27</v>
      </c>
      <c r="K10209" s="14" t="s">
        <v>28</v>
      </c>
      <c r="L10209" s="14" t="s">
        <v>43</v>
      </c>
      <c r="M10209" s="9" t="s">
        <v>30</v>
      </c>
      <c r="N10209" s="9" t="s">
        <v>31</v>
      </c>
      <c r="O10209" s="14" t="s">
        <v>32</v>
      </c>
      <c r="P10209" s="14" t="s">
        <v>22</v>
      </c>
      <c r="Q10209" s="14" t="s">
        <v>47473</v>
      </c>
      <c r="R10209" s="14" t="s">
        <v>46</v>
      </c>
      <c r="S10209" s="9" t="s">
        <v>50981</v>
      </c>
      <c r="T10209" s="9" t="s">
        <v>50982</v>
      </c>
    </row>
    <row r="10210" customHeight="1" spans="1:20">
      <c r="A10210" s="10">
        <v>45225</v>
      </c>
      <c r="B10210" s="9" t="s">
        <v>50983</v>
      </c>
      <c r="C10210" s="9" t="s">
        <v>7465</v>
      </c>
      <c r="D10210" s="14" t="s">
        <v>22</v>
      </c>
      <c r="E10210" s="9" t="s">
        <v>50984</v>
      </c>
      <c r="F10210" s="9" t="s">
        <v>50985</v>
      </c>
      <c r="G10210" s="14" t="s">
        <v>69</v>
      </c>
      <c r="H10210" s="14" t="s">
        <v>22</v>
      </c>
      <c r="I10210" s="14" t="s">
        <v>42</v>
      </c>
      <c r="J10210" s="14" t="s">
        <v>27</v>
      </c>
      <c r="K10210" s="14" t="s">
        <v>28</v>
      </c>
      <c r="L10210" s="14" t="s">
        <v>43</v>
      </c>
      <c r="M10210" s="9" t="s">
        <v>44</v>
      </c>
      <c r="N10210" s="9" t="s">
        <v>31</v>
      </c>
      <c r="O10210" s="14" t="s">
        <v>32</v>
      </c>
      <c r="P10210" s="14" t="s">
        <v>22</v>
      </c>
      <c r="Q10210" s="14" t="s">
        <v>50986</v>
      </c>
      <c r="R10210" s="14" t="s">
        <v>46</v>
      </c>
      <c r="S10210" s="9" t="s">
        <v>50987</v>
      </c>
      <c r="T10210" s="9" t="s">
        <v>50988</v>
      </c>
    </row>
    <row r="10211" customHeight="1" spans="1:20">
      <c r="A10211" s="10">
        <v>45225</v>
      </c>
      <c r="B10211" s="9" t="s">
        <v>50989</v>
      </c>
      <c r="C10211" s="9" t="s">
        <v>6949</v>
      </c>
      <c r="D10211" s="14" t="s">
        <v>22</v>
      </c>
      <c r="E10211" s="9" t="s">
        <v>50990</v>
      </c>
      <c r="F10211" s="9" t="s">
        <v>50991</v>
      </c>
      <c r="G10211" s="14" t="s">
        <v>25</v>
      </c>
      <c r="H10211" s="14" t="s">
        <v>22</v>
      </c>
      <c r="I10211" s="14" t="s">
        <v>149</v>
      </c>
      <c r="J10211" s="14" t="s">
        <v>27</v>
      </c>
      <c r="K10211" s="14" t="s">
        <v>28</v>
      </c>
      <c r="L10211" s="14" t="s">
        <v>43</v>
      </c>
      <c r="M10211" s="9" t="s">
        <v>44</v>
      </c>
      <c r="N10211" s="9" t="s">
        <v>208</v>
      </c>
      <c r="O10211" s="14" t="s">
        <v>32</v>
      </c>
      <c r="P10211" s="14" t="s">
        <v>22</v>
      </c>
      <c r="Q10211" s="14" t="s">
        <v>50992</v>
      </c>
      <c r="R10211" s="14" t="s">
        <v>46</v>
      </c>
      <c r="S10211" s="9" t="s">
        <v>50993</v>
      </c>
      <c r="T10211" s="9" t="s">
        <v>50994</v>
      </c>
    </row>
    <row r="10212" customHeight="1" spans="1:20">
      <c r="A10212" s="10">
        <v>45225</v>
      </c>
      <c r="B10212" s="9" t="s">
        <v>50995</v>
      </c>
      <c r="C10212" s="9" t="s">
        <v>5035</v>
      </c>
      <c r="D10212" s="14" t="s">
        <v>22</v>
      </c>
      <c r="E10212" s="9" t="s">
        <v>50996</v>
      </c>
      <c r="F10212" s="9" t="s">
        <v>50997</v>
      </c>
      <c r="G10212" s="14" t="s">
        <v>62</v>
      </c>
      <c r="H10212" s="14" t="s">
        <v>22</v>
      </c>
      <c r="I10212" s="14" t="s">
        <v>83</v>
      </c>
      <c r="J10212" s="14" t="s">
        <v>27</v>
      </c>
      <c r="K10212" s="14" t="s">
        <v>195</v>
      </c>
      <c r="L10212" s="14" t="s">
        <v>43</v>
      </c>
      <c r="M10212" s="9" t="s">
        <v>44</v>
      </c>
      <c r="N10212" s="9" t="s">
        <v>31</v>
      </c>
      <c r="O10212" s="14" t="s">
        <v>32</v>
      </c>
      <c r="P10212" s="14" t="s">
        <v>22</v>
      </c>
      <c r="Q10212" s="14" t="s">
        <v>50998</v>
      </c>
      <c r="R10212" s="14" t="s">
        <v>46</v>
      </c>
      <c r="S10212" s="9" t="s">
        <v>50999</v>
      </c>
      <c r="T10212" s="9" t="s">
        <v>51000</v>
      </c>
    </row>
    <row r="10213" customHeight="1" spans="1:20">
      <c r="A10213" s="10">
        <v>45224</v>
      </c>
      <c r="B10213" s="9" t="s">
        <v>51001</v>
      </c>
      <c r="C10213" s="9" t="s">
        <v>6949</v>
      </c>
      <c r="D10213" s="14" t="s">
        <v>22</v>
      </c>
      <c r="E10213" s="9" t="s">
        <v>51002</v>
      </c>
      <c r="F10213" s="9" t="s">
        <v>51003</v>
      </c>
      <c r="G10213" s="14" t="s">
        <v>194</v>
      </c>
      <c r="H10213" s="14" t="s">
        <v>110</v>
      </c>
      <c r="I10213" s="14" t="s">
        <v>880</v>
      </c>
      <c r="J10213" s="14" t="s">
        <v>27</v>
      </c>
      <c r="K10213" s="14" t="s">
        <v>28</v>
      </c>
      <c r="L10213" s="14" t="s">
        <v>43</v>
      </c>
      <c r="M10213" s="9" t="s">
        <v>44</v>
      </c>
      <c r="N10213" s="9" t="s">
        <v>208</v>
      </c>
      <c r="O10213" s="14" t="s">
        <v>32</v>
      </c>
      <c r="P10213" s="14" t="s">
        <v>22</v>
      </c>
      <c r="Q10213" s="14" t="s">
        <v>51004</v>
      </c>
      <c r="R10213" s="14" t="s">
        <v>46</v>
      </c>
      <c r="S10213" s="9" t="s">
        <v>51005</v>
      </c>
      <c r="T10213" s="9" t="s">
        <v>51006</v>
      </c>
    </row>
    <row r="10214" customHeight="1" spans="1:20">
      <c r="A10214" s="10">
        <v>45225</v>
      </c>
      <c r="B10214" s="9" t="s">
        <v>51007</v>
      </c>
      <c r="C10214" s="9" t="s">
        <v>5644</v>
      </c>
      <c r="D10214" s="14" t="s">
        <v>22</v>
      </c>
      <c r="E10214" s="9" t="s">
        <v>51008</v>
      </c>
      <c r="F10214" s="9" t="s">
        <v>51009</v>
      </c>
      <c r="G10214" s="14" t="s">
        <v>82</v>
      </c>
      <c r="H10214" s="14" t="s">
        <v>137</v>
      </c>
      <c r="I10214" s="14" t="s">
        <v>168</v>
      </c>
      <c r="J10214" s="14" t="s">
        <v>27</v>
      </c>
      <c r="K10214" s="14" t="s">
        <v>28</v>
      </c>
      <c r="L10214" s="14" t="s">
        <v>43</v>
      </c>
      <c r="M10214" s="9" t="s">
        <v>169</v>
      </c>
      <c r="N10214" s="9" t="s">
        <v>5633</v>
      </c>
      <c r="O10214" s="14" t="s">
        <v>32</v>
      </c>
      <c r="P10214" s="14" t="s">
        <v>22</v>
      </c>
      <c r="Q10214" s="14" t="s">
        <v>51010</v>
      </c>
      <c r="R10214" s="14" t="s">
        <v>168</v>
      </c>
      <c r="S10214" s="9" t="s">
        <v>51011</v>
      </c>
      <c r="T10214" s="9" t="s">
        <v>5649</v>
      </c>
    </row>
    <row r="10215" customHeight="1" spans="1:20">
      <c r="A10215" s="10">
        <v>45222</v>
      </c>
      <c r="B10215" s="9" t="s">
        <v>51012</v>
      </c>
      <c r="C10215" s="9" t="s">
        <v>7120</v>
      </c>
      <c r="D10215" s="14" t="s">
        <v>22</v>
      </c>
      <c r="E10215" s="9" t="s">
        <v>51013</v>
      </c>
      <c r="F10215" s="9" t="s">
        <v>28086</v>
      </c>
      <c r="G10215" s="14" t="s">
        <v>82</v>
      </c>
      <c r="H10215" s="14" t="s">
        <v>22</v>
      </c>
      <c r="I10215" s="14" t="s">
        <v>384</v>
      </c>
      <c r="J10215" s="14" t="s">
        <v>27</v>
      </c>
      <c r="K10215" s="14" t="s">
        <v>28</v>
      </c>
      <c r="L10215" s="14" t="s">
        <v>43</v>
      </c>
      <c r="M10215" s="9" t="s">
        <v>44</v>
      </c>
      <c r="N10215" s="9" t="s">
        <v>31</v>
      </c>
      <c r="O10215" s="14" t="s">
        <v>32</v>
      </c>
      <c r="P10215" s="14" t="s">
        <v>22</v>
      </c>
      <c r="Q10215" s="14" t="s">
        <v>51014</v>
      </c>
      <c r="R10215" s="14" t="s">
        <v>46</v>
      </c>
      <c r="S10215" s="9" t="s">
        <v>51015</v>
      </c>
      <c r="T10215" s="9" t="s">
        <v>51016</v>
      </c>
    </row>
    <row r="10216" customHeight="1" spans="1:20">
      <c r="A10216" s="10">
        <v>45222</v>
      </c>
      <c r="B10216" s="9" t="s">
        <v>51017</v>
      </c>
      <c r="C10216" s="9" t="s">
        <v>393</v>
      </c>
      <c r="D10216" s="14" t="s">
        <v>22</v>
      </c>
      <c r="E10216" s="9" t="s">
        <v>51018</v>
      </c>
      <c r="F10216" s="9" t="s">
        <v>51019</v>
      </c>
      <c r="G10216" s="14" t="s">
        <v>53</v>
      </c>
      <c r="H10216" s="14" t="s">
        <v>418</v>
      </c>
      <c r="I10216" s="14" t="s">
        <v>299</v>
      </c>
      <c r="J10216" s="14" t="s">
        <v>27</v>
      </c>
      <c r="K10216" s="14" t="s">
        <v>28</v>
      </c>
      <c r="L10216" s="14" t="s">
        <v>43</v>
      </c>
      <c r="M10216" s="9" t="s">
        <v>44</v>
      </c>
      <c r="N10216" s="9" t="s">
        <v>31</v>
      </c>
      <c r="O10216" s="14" t="s">
        <v>32</v>
      </c>
      <c r="P10216" s="14" t="s">
        <v>22</v>
      </c>
      <c r="Q10216" s="14" t="s">
        <v>51020</v>
      </c>
      <c r="R10216" s="14" t="s">
        <v>46</v>
      </c>
      <c r="S10216" s="9" t="s">
        <v>51021</v>
      </c>
      <c r="T10216" s="9" t="s">
        <v>51022</v>
      </c>
    </row>
    <row r="10217" customHeight="1" spans="1:20">
      <c r="A10217" s="10">
        <v>45222</v>
      </c>
      <c r="B10217" s="9" t="s">
        <v>51023</v>
      </c>
      <c r="C10217" s="9" t="s">
        <v>7280</v>
      </c>
      <c r="D10217" s="14" t="s">
        <v>22</v>
      </c>
      <c r="E10217" s="9" t="s">
        <v>27658</v>
      </c>
      <c r="F10217" s="9" t="s">
        <v>22</v>
      </c>
      <c r="G10217" s="14" t="s">
        <v>22</v>
      </c>
      <c r="H10217" s="14" t="s">
        <v>22</v>
      </c>
      <c r="I10217" s="14" t="s">
        <v>162</v>
      </c>
      <c r="J10217" s="14" t="s">
        <v>27</v>
      </c>
      <c r="K10217" s="14" t="s">
        <v>28</v>
      </c>
      <c r="L10217" s="14" t="s">
        <v>43</v>
      </c>
      <c r="M10217" s="9" t="s">
        <v>30</v>
      </c>
      <c r="N10217" s="9" t="s">
        <v>31</v>
      </c>
      <c r="O10217" s="14" t="s">
        <v>32</v>
      </c>
      <c r="P10217" s="14" t="s">
        <v>22</v>
      </c>
      <c r="Q10217" s="14" t="s">
        <v>51024</v>
      </c>
      <c r="R10217" s="14" t="s">
        <v>46</v>
      </c>
      <c r="S10217" s="9" t="s">
        <v>51025</v>
      </c>
      <c r="T10217" s="9" t="s">
        <v>51026</v>
      </c>
    </row>
    <row r="10218" customHeight="1" spans="1:20">
      <c r="A10218" s="10">
        <v>45222</v>
      </c>
      <c r="B10218" s="9" t="s">
        <v>51027</v>
      </c>
      <c r="C10218" s="9" t="s">
        <v>646</v>
      </c>
      <c r="D10218" s="14" t="s">
        <v>22</v>
      </c>
      <c r="E10218" s="9" t="s">
        <v>51028</v>
      </c>
      <c r="F10218" s="9" t="s">
        <v>51029</v>
      </c>
      <c r="G10218" s="14" t="s">
        <v>130</v>
      </c>
      <c r="H10218" s="14" t="s">
        <v>22</v>
      </c>
      <c r="I10218" s="14" t="s">
        <v>111</v>
      </c>
      <c r="J10218" s="14" t="s">
        <v>27</v>
      </c>
      <c r="K10218" s="14" t="s">
        <v>28</v>
      </c>
      <c r="L10218" s="14" t="s">
        <v>43</v>
      </c>
      <c r="M10218" s="9" t="s">
        <v>44</v>
      </c>
      <c r="N10218" s="9" t="s">
        <v>31</v>
      </c>
      <c r="O10218" s="14" t="s">
        <v>32</v>
      </c>
      <c r="P10218" s="14" t="s">
        <v>22</v>
      </c>
      <c r="Q10218" s="14" t="s">
        <v>51030</v>
      </c>
      <c r="R10218" s="14" t="s">
        <v>46</v>
      </c>
      <c r="S10218" s="9" t="s">
        <v>51031</v>
      </c>
      <c r="T10218" s="9" t="s">
        <v>51032</v>
      </c>
    </row>
    <row r="10219" customHeight="1" spans="1:20">
      <c r="A10219" s="10">
        <v>45225</v>
      </c>
      <c r="B10219" s="9" t="s">
        <v>51033</v>
      </c>
      <c r="C10219" s="9" t="s">
        <v>5663</v>
      </c>
      <c r="D10219" s="14" t="s">
        <v>22</v>
      </c>
      <c r="E10219" s="9" t="s">
        <v>51034</v>
      </c>
      <c r="F10219" s="9" t="s">
        <v>51035</v>
      </c>
      <c r="G10219" s="14" t="s">
        <v>82</v>
      </c>
      <c r="H10219" s="14" t="s">
        <v>22</v>
      </c>
      <c r="I10219" s="14" t="s">
        <v>168</v>
      </c>
      <c r="J10219" s="14" t="s">
        <v>27</v>
      </c>
      <c r="K10219" s="14" t="s">
        <v>28</v>
      </c>
      <c r="L10219" s="14" t="s">
        <v>43</v>
      </c>
      <c r="M10219" s="9" t="s">
        <v>169</v>
      </c>
      <c r="N10219" s="9" t="s">
        <v>5633</v>
      </c>
      <c r="O10219" s="14" t="s">
        <v>32</v>
      </c>
      <c r="P10219" s="14" t="s">
        <v>22</v>
      </c>
      <c r="Q10219" s="14" t="s">
        <v>51036</v>
      </c>
      <c r="R10219" s="14" t="s">
        <v>168</v>
      </c>
      <c r="S10219" s="9" t="s">
        <v>51037</v>
      </c>
      <c r="T10219" s="9" t="s">
        <v>5723</v>
      </c>
    </row>
    <row r="10220" customHeight="1" spans="1:20">
      <c r="A10220" s="10">
        <v>45222</v>
      </c>
      <c r="B10220" s="9" t="s">
        <v>51038</v>
      </c>
      <c r="C10220" s="9" t="s">
        <v>8489</v>
      </c>
      <c r="D10220" s="14" t="s">
        <v>22</v>
      </c>
      <c r="E10220" s="9" t="s">
        <v>51039</v>
      </c>
      <c r="F10220" s="9" t="s">
        <v>51040</v>
      </c>
      <c r="G10220" s="14" t="s">
        <v>247</v>
      </c>
      <c r="H10220" s="14" t="s">
        <v>110</v>
      </c>
      <c r="I10220" s="14" t="s">
        <v>97</v>
      </c>
      <c r="J10220" s="14" t="s">
        <v>27</v>
      </c>
      <c r="K10220" s="14" t="s">
        <v>28</v>
      </c>
      <c r="L10220" s="14" t="s">
        <v>43</v>
      </c>
      <c r="M10220" s="9" t="s">
        <v>44</v>
      </c>
      <c r="N10220" s="9" t="s">
        <v>31</v>
      </c>
      <c r="O10220" s="14" t="s">
        <v>32</v>
      </c>
      <c r="P10220" s="14" t="s">
        <v>22</v>
      </c>
      <c r="Q10220" s="14" t="s">
        <v>51041</v>
      </c>
      <c r="R10220" s="14" t="s">
        <v>46</v>
      </c>
      <c r="S10220" s="9" t="s">
        <v>51042</v>
      </c>
      <c r="T10220" s="9" t="s">
        <v>51043</v>
      </c>
    </row>
    <row r="10221" customHeight="1" spans="1:20">
      <c r="A10221" s="10">
        <v>45225</v>
      </c>
      <c r="B10221" s="9" t="s">
        <v>51044</v>
      </c>
      <c r="C10221" s="9" t="s">
        <v>5629</v>
      </c>
      <c r="D10221" s="14" t="s">
        <v>22</v>
      </c>
      <c r="E10221" s="9" t="s">
        <v>51045</v>
      </c>
      <c r="F10221" s="9" t="s">
        <v>51046</v>
      </c>
      <c r="G10221" s="14" t="s">
        <v>82</v>
      </c>
      <c r="H10221" s="14" t="s">
        <v>22</v>
      </c>
      <c r="I10221" s="14" t="s">
        <v>5632</v>
      </c>
      <c r="J10221" s="14" t="s">
        <v>27</v>
      </c>
      <c r="K10221" s="14" t="s">
        <v>28</v>
      </c>
      <c r="L10221" s="14" t="s">
        <v>43</v>
      </c>
      <c r="M10221" s="9" t="s">
        <v>169</v>
      </c>
      <c r="N10221" s="9" t="s">
        <v>5633</v>
      </c>
      <c r="O10221" s="14" t="s">
        <v>32</v>
      </c>
      <c r="P10221" s="14" t="s">
        <v>22</v>
      </c>
      <c r="Q10221" s="14" t="s">
        <v>51047</v>
      </c>
      <c r="R10221" s="14" t="s">
        <v>168</v>
      </c>
      <c r="S10221" s="9" t="s">
        <v>51048</v>
      </c>
      <c r="T10221" s="9" t="s">
        <v>51049</v>
      </c>
    </row>
    <row r="10222" customHeight="1" spans="1:20">
      <c r="A10222" s="10">
        <v>45225</v>
      </c>
      <c r="B10222" s="9" t="s">
        <v>51050</v>
      </c>
      <c r="C10222" s="9" t="s">
        <v>51051</v>
      </c>
      <c r="D10222" s="14" t="s">
        <v>22</v>
      </c>
      <c r="E10222" s="9" t="s">
        <v>51052</v>
      </c>
      <c r="F10222" s="9" t="s">
        <v>8434</v>
      </c>
      <c r="G10222" s="14" t="s">
        <v>22</v>
      </c>
      <c r="H10222" s="14" t="s">
        <v>22</v>
      </c>
      <c r="I10222" s="14" t="s">
        <v>117</v>
      </c>
      <c r="J10222" s="14" t="s">
        <v>27</v>
      </c>
      <c r="K10222" s="14" t="s">
        <v>28</v>
      </c>
      <c r="L10222" s="14" t="s">
        <v>43</v>
      </c>
      <c r="M10222" s="9" t="s">
        <v>30</v>
      </c>
      <c r="N10222" s="9" t="s">
        <v>31</v>
      </c>
      <c r="O10222" s="14" t="s">
        <v>32</v>
      </c>
      <c r="P10222" s="14" t="s">
        <v>22</v>
      </c>
      <c r="Q10222" s="14" t="s">
        <v>51053</v>
      </c>
      <c r="R10222" s="14" t="s">
        <v>46</v>
      </c>
      <c r="S10222" s="9" t="s">
        <v>51054</v>
      </c>
      <c r="T10222" s="9" t="s">
        <v>51055</v>
      </c>
    </row>
    <row r="10223" customHeight="1" spans="1:20">
      <c r="A10223" s="10">
        <v>45225</v>
      </c>
      <c r="B10223" s="9" t="s">
        <v>51056</v>
      </c>
      <c r="C10223" s="9" t="s">
        <v>5644</v>
      </c>
      <c r="D10223" s="14" t="s">
        <v>22</v>
      </c>
      <c r="E10223" s="9" t="s">
        <v>51057</v>
      </c>
      <c r="F10223" s="9" t="s">
        <v>51058</v>
      </c>
      <c r="G10223" s="14" t="s">
        <v>82</v>
      </c>
      <c r="H10223" s="14" t="s">
        <v>110</v>
      </c>
      <c r="I10223" s="14" t="s">
        <v>54</v>
      </c>
      <c r="J10223" s="14" t="s">
        <v>27</v>
      </c>
      <c r="K10223" s="14" t="s">
        <v>28</v>
      </c>
      <c r="L10223" s="14" t="s">
        <v>43</v>
      </c>
      <c r="M10223" s="9" t="s">
        <v>169</v>
      </c>
      <c r="N10223" s="9" t="s">
        <v>5633</v>
      </c>
      <c r="O10223" s="14" t="s">
        <v>32</v>
      </c>
      <c r="P10223" s="14" t="s">
        <v>22</v>
      </c>
      <c r="Q10223" s="14" t="s">
        <v>51059</v>
      </c>
      <c r="R10223" s="14" t="s">
        <v>168</v>
      </c>
      <c r="S10223" s="9" t="s">
        <v>51060</v>
      </c>
      <c r="T10223" s="9" t="s">
        <v>5723</v>
      </c>
    </row>
    <row r="10224" customHeight="1" spans="1:20">
      <c r="A10224" s="10">
        <v>45224</v>
      </c>
      <c r="B10224" s="9" t="s">
        <v>51061</v>
      </c>
      <c r="C10224" s="9" t="s">
        <v>6694</v>
      </c>
      <c r="D10224" s="14" t="s">
        <v>22</v>
      </c>
      <c r="E10224" s="9" t="s">
        <v>51062</v>
      </c>
      <c r="F10224" s="9" t="s">
        <v>3116</v>
      </c>
      <c r="G10224" s="14" t="s">
        <v>41</v>
      </c>
      <c r="H10224" s="14" t="s">
        <v>22</v>
      </c>
      <c r="I10224" s="14" t="s">
        <v>259</v>
      </c>
      <c r="J10224" s="14" t="s">
        <v>27</v>
      </c>
      <c r="K10224" s="14" t="s">
        <v>28</v>
      </c>
      <c r="L10224" s="14" t="s">
        <v>43</v>
      </c>
      <c r="M10224" s="9" t="s">
        <v>30</v>
      </c>
      <c r="N10224" s="9" t="s">
        <v>31</v>
      </c>
      <c r="O10224" s="14" t="s">
        <v>32</v>
      </c>
      <c r="P10224" s="14" t="s">
        <v>22</v>
      </c>
      <c r="Q10224" s="14" t="s">
        <v>51063</v>
      </c>
      <c r="R10224" s="14" t="s">
        <v>46</v>
      </c>
      <c r="S10224" s="9" t="s">
        <v>51064</v>
      </c>
      <c r="T10224" s="9" t="s">
        <v>51065</v>
      </c>
    </row>
    <row r="10225" customHeight="1" spans="1:20">
      <c r="A10225" s="10">
        <v>45225</v>
      </c>
      <c r="B10225" s="9" t="s">
        <v>51066</v>
      </c>
      <c r="C10225" s="9" t="s">
        <v>646</v>
      </c>
      <c r="D10225" s="14" t="s">
        <v>22</v>
      </c>
      <c r="E10225" s="9" t="s">
        <v>51067</v>
      </c>
      <c r="F10225" s="9" t="s">
        <v>51068</v>
      </c>
      <c r="G10225" s="14" t="s">
        <v>25</v>
      </c>
      <c r="H10225" s="14" t="s">
        <v>22</v>
      </c>
      <c r="I10225" s="14" t="s">
        <v>162</v>
      </c>
      <c r="J10225" s="14" t="s">
        <v>27</v>
      </c>
      <c r="K10225" s="14" t="s">
        <v>28</v>
      </c>
      <c r="L10225" s="14" t="s">
        <v>43</v>
      </c>
      <c r="M10225" s="9" t="s">
        <v>30</v>
      </c>
      <c r="N10225" s="9" t="s">
        <v>31</v>
      </c>
      <c r="O10225" s="14" t="s">
        <v>32</v>
      </c>
      <c r="P10225" s="14" t="s">
        <v>22</v>
      </c>
      <c r="Q10225" s="14" t="s">
        <v>51069</v>
      </c>
      <c r="R10225" s="14" t="s">
        <v>46</v>
      </c>
      <c r="S10225" s="9" t="s">
        <v>51070</v>
      </c>
      <c r="T10225" s="9" t="s">
        <v>51071</v>
      </c>
    </row>
    <row r="10226" customHeight="1" spans="1:20">
      <c r="A10226" s="10">
        <v>45223</v>
      </c>
      <c r="B10226" s="15" t="s">
        <v>51072</v>
      </c>
      <c r="C10226" s="15" t="s">
        <v>10985</v>
      </c>
      <c r="D10226" s="16" t="s">
        <v>22</v>
      </c>
      <c r="E10226" s="15" t="s">
        <v>51073</v>
      </c>
      <c r="F10226" s="15" t="s">
        <v>51074</v>
      </c>
      <c r="G10226" s="16" t="s">
        <v>25</v>
      </c>
      <c r="H10226" s="16" t="s">
        <v>22</v>
      </c>
      <c r="I10226" s="16" t="s">
        <v>511</v>
      </c>
      <c r="J10226" s="16" t="s">
        <v>27</v>
      </c>
      <c r="K10226" s="16" t="s">
        <v>28</v>
      </c>
      <c r="L10226" s="16" t="s">
        <v>43</v>
      </c>
      <c r="M10226" s="15" t="s">
        <v>44</v>
      </c>
      <c r="N10226" s="15" t="s">
        <v>208</v>
      </c>
      <c r="O10226" s="16" t="s">
        <v>32</v>
      </c>
      <c r="P10226" s="16" t="s">
        <v>22</v>
      </c>
      <c r="Q10226" s="16" t="s">
        <v>51075</v>
      </c>
      <c r="R10226" s="16" t="s">
        <v>46</v>
      </c>
      <c r="S10226" s="15" t="s">
        <v>51076</v>
      </c>
      <c r="T10226" s="15" t="s">
        <v>51077</v>
      </c>
    </row>
    <row r="10227" customHeight="1" spans="1:20">
      <c r="A10227" s="10">
        <v>45222</v>
      </c>
      <c r="B10227" s="9" t="s">
        <v>51078</v>
      </c>
      <c r="C10227" s="9" t="s">
        <v>783</v>
      </c>
      <c r="D10227" s="14" t="s">
        <v>22</v>
      </c>
      <c r="E10227" s="9" t="s">
        <v>51079</v>
      </c>
      <c r="F10227" s="9" t="s">
        <v>51080</v>
      </c>
      <c r="G10227" s="14" t="s">
        <v>82</v>
      </c>
      <c r="H10227" s="14" t="s">
        <v>110</v>
      </c>
      <c r="I10227" s="14" t="s">
        <v>168</v>
      </c>
      <c r="J10227" s="14" t="s">
        <v>27</v>
      </c>
      <c r="K10227" s="14" t="s">
        <v>28</v>
      </c>
      <c r="L10227" s="14" t="s">
        <v>43</v>
      </c>
      <c r="M10227" s="9" t="s">
        <v>169</v>
      </c>
      <c r="N10227" s="9" t="s">
        <v>743</v>
      </c>
      <c r="O10227" s="14" t="s">
        <v>32</v>
      </c>
      <c r="P10227" s="14" t="s">
        <v>22</v>
      </c>
      <c r="Q10227" s="14" t="s">
        <v>51081</v>
      </c>
      <c r="R10227" s="14" t="s">
        <v>46</v>
      </c>
      <c r="S10227" s="9" t="s">
        <v>51082</v>
      </c>
      <c r="T10227" s="9" t="s">
        <v>51083</v>
      </c>
    </row>
    <row r="10228" customHeight="1" spans="1:20">
      <c r="A10228" s="10">
        <v>45224</v>
      </c>
      <c r="B10228" s="9" t="s">
        <v>51084</v>
      </c>
      <c r="C10228" s="9" t="s">
        <v>783</v>
      </c>
      <c r="D10228" s="14" t="s">
        <v>22</v>
      </c>
      <c r="E10228" s="9" t="s">
        <v>51085</v>
      </c>
      <c r="F10228" s="9" t="s">
        <v>46892</v>
      </c>
      <c r="G10228" s="14" t="s">
        <v>82</v>
      </c>
      <c r="H10228" s="14" t="s">
        <v>22</v>
      </c>
      <c r="I10228" s="14" t="s">
        <v>4047</v>
      </c>
      <c r="J10228" s="14" t="s">
        <v>27</v>
      </c>
      <c r="K10228" s="14" t="s">
        <v>28</v>
      </c>
      <c r="L10228" s="14" t="s">
        <v>29</v>
      </c>
      <c r="M10228" s="9" t="s">
        <v>169</v>
      </c>
      <c r="N10228" s="9" t="s">
        <v>743</v>
      </c>
      <c r="O10228" s="14" t="s">
        <v>32</v>
      </c>
      <c r="P10228" s="14" t="s">
        <v>22</v>
      </c>
      <c r="Q10228" s="14" t="s">
        <v>51086</v>
      </c>
      <c r="R10228" s="14" t="s">
        <v>46</v>
      </c>
      <c r="S10228" s="9" t="s">
        <v>51087</v>
      </c>
      <c r="T10228" s="9" t="s">
        <v>21704</v>
      </c>
    </row>
    <row r="10229" customHeight="1" spans="1:20">
      <c r="A10229" s="10">
        <v>45225</v>
      </c>
      <c r="B10229" s="9" t="s">
        <v>51088</v>
      </c>
      <c r="C10229" s="9" t="s">
        <v>6949</v>
      </c>
      <c r="D10229" s="14" t="s">
        <v>22</v>
      </c>
      <c r="E10229" s="9" t="s">
        <v>51089</v>
      </c>
      <c r="F10229" s="9" t="s">
        <v>51090</v>
      </c>
      <c r="G10229" s="14" t="s">
        <v>53</v>
      </c>
      <c r="H10229" s="14" t="s">
        <v>22</v>
      </c>
      <c r="I10229" s="14" t="s">
        <v>1842</v>
      </c>
      <c r="J10229" s="14" t="s">
        <v>27</v>
      </c>
      <c r="K10229" s="14" t="s">
        <v>28</v>
      </c>
      <c r="L10229" s="14" t="s">
        <v>43</v>
      </c>
      <c r="M10229" s="9" t="s">
        <v>30</v>
      </c>
      <c r="N10229" s="9" t="s">
        <v>208</v>
      </c>
      <c r="O10229" s="14" t="s">
        <v>32</v>
      </c>
      <c r="P10229" s="14" t="s">
        <v>22</v>
      </c>
      <c r="Q10229" s="14" t="s">
        <v>51091</v>
      </c>
      <c r="R10229" s="14" t="s">
        <v>46</v>
      </c>
      <c r="S10229" s="9" t="s">
        <v>51092</v>
      </c>
      <c r="T10229" s="9" t="s">
        <v>51093</v>
      </c>
    </row>
    <row r="10230" customHeight="1" spans="1:20">
      <c r="A10230" s="10">
        <v>45225</v>
      </c>
      <c r="B10230" s="9" t="s">
        <v>51094</v>
      </c>
      <c r="C10230" s="9" t="s">
        <v>6949</v>
      </c>
      <c r="D10230" s="14" t="s">
        <v>22</v>
      </c>
      <c r="E10230" s="9" t="s">
        <v>39450</v>
      </c>
      <c r="F10230" s="9" t="s">
        <v>39451</v>
      </c>
      <c r="G10230" s="14" t="s">
        <v>82</v>
      </c>
      <c r="H10230" s="14" t="s">
        <v>96</v>
      </c>
      <c r="I10230" s="14" t="s">
        <v>299</v>
      </c>
      <c r="J10230" s="14" t="s">
        <v>27</v>
      </c>
      <c r="K10230" s="14" t="s">
        <v>28</v>
      </c>
      <c r="L10230" s="14" t="s">
        <v>43</v>
      </c>
      <c r="M10230" s="9" t="s">
        <v>44</v>
      </c>
      <c r="N10230" s="9" t="s">
        <v>208</v>
      </c>
      <c r="O10230" s="14" t="s">
        <v>32</v>
      </c>
      <c r="P10230" s="14" t="s">
        <v>22</v>
      </c>
      <c r="Q10230" s="14" t="s">
        <v>51095</v>
      </c>
      <c r="R10230" s="14" t="s">
        <v>46</v>
      </c>
      <c r="S10230" s="9" t="s">
        <v>51096</v>
      </c>
      <c r="T10230" s="9" t="s">
        <v>51097</v>
      </c>
    </row>
    <row r="10231" customHeight="1" spans="1:20">
      <c r="A10231" s="10">
        <v>45225</v>
      </c>
      <c r="B10231" s="9" t="s">
        <v>51098</v>
      </c>
      <c r="C10231" s="9" t="s">
        <v>817</v>
      </c>
      <c r="D10231" s="14" t="s">
        <v>22</v>
      </c>
      <c r="E10231" s="9" t="s">
        <v>51099</v>
      </c>
      <c r="F10231" s="9" t="s">
        <v>51100</v>
      </c>
      <c r="G10231" s="14" t="s">
        <v>25</v>
      </c>
      <c r="H10231" s="14" t="s">
        <v>22</v>
      </c>
      <c r="I10231" s="14" t="s">
        <v>42</v>
      </c>
      <c r="J10231" s="14" t="s">
        <v>27</v>
      </c>
      <c r="K10231" s="14" t="s">
        <v>28</v>
      </c>
      <c r="L10231" s="14" t="s">
        <v>43</v>
      </c>
      <c r="M10231" s="9" t="s">
        <v>44</v>
      </c>
      <c r="N10231" s="9" t="s">
        <v>31</v>
      </c>
      <c r="O10231" s="14" t="s">
        <v>32</v>
      </c>
      <c r="P10231" s="14" t="s">
        <v>22</v>
      </c>
      <c r="Q10231" s="14" t="s">
        <v>51101</v>
      </c>
      <c r="R10231" s="14" t="s">
        <v>46</v>
      </c>
      <c r="S10231" s="9" t="s">
        <v>51102</v>
      </c>
      <c r="T10231" s="9" t="s">
        <v>51103</v>
      </c>
    </row>
    <row r="10232" customHeight="1" spans="1:20">
      <c r="A10232" s="10">
        <v>45223</v>
      </c>
      <c r="B10232" s="15" t="s">
        <v>51104</v>
      </c>
      <c r="C10232" s="15" t="s">
        <v>783</v>
      </c>
      <c r="D10232" s="16" t="s">
        <v>22</v>
      </c>
      <c r="E10232" s="15" t="s">
        <v>51105</v>
      </c>
      <c r="F10232" s="15" t="s">
        <v>51106</v>
      </c>
      <c r="G10232" s="16" t="s">
        <v>82</v>
      </c>
      <c r="H10232" s="16" t="s">
        <v>22</v>
      </c>
      <c r="I10232" s="16" t="s">
        <v>4047</v>
      </c>
      <c r="J10232" s="16" t="s">
        <v>27</v>
      </c>
      <c r="K10232" s="16" t="s">
        <v>28</v>
      </c>
      <c r="L10232" s="16" t="s">
        <v>29</v>
      </c>
      <c r="M10232" s="15" t="s">
        <v>169</v>
      </c>
      <c r="N10232" s="15" t="s">
        <v>743</v>
      </c>
      <c r="O10232" s="16" t="s">
        <v>32</v>
      </c>
      <c r="P10232" s="16" t="s">
        <v>22</v>
      </c>
      <c r="Q10232" s="16" t="s">
        <v>51107</v>
      </c>
      <c r="R10232" s="16" t="s">
        <v>46</v>
      </c>
      <c r="S10232" s="15" t="s">
        <v>51108</v>
      </c>
      <c r="T10232" s="15" t="s">
        <v>51109</v>
      </c>
    </row>
    <row r="10233" customHeight="1" spans="1:20">
      <c r="A10233" s="10">
        <v>45225</v>
      </c>
      <c r="B10233" s="9" t="s">
        <v>51110</v>
      </c>
      <c r="C10233" s="9" t="s">
        <v>7401</v>
      </c>
      <c r="D10233" s="14" t="s">
        <v>22</v>
      </c>
      <c r="E10233" s="9" t="s">
        <v>51111</v>
      </c>
      <c r="F10233" s="9" t="s">
        <v>51112</v>
      </c>
      <c r="G10233" s="14" t="s">
        <v>53</v>
      </c>
      <c r="H10233" s="14" t="s">
        <v>22</v>
      </c>
      <c r="I10233" s="14" t="s">
        <v>511</v>
      </c>
      <c r="J10233" s="14" t="s">
        <v>27</v>
      </c>
      <c r="K10233" s="14" t="s">
        <v>28</v>
      </c>
      <c r="L10233" s="14" t="s">
        <v>43</v>
      </c>
      <c r="M10233" s="9" t="s">
        <v>44</v>
      </c>
      <c r="N10233" s="9" t="s">
        <v>208</v>
      </c>
      <c r="O10233" s="14" t="s">
        <v>32</v>
      </c>
      <c r="P10233" s="14" t="s">
        <v>22</v>
      </c>
      <c r="Q10233" s="14" t="s">
        <v>51113</v>
      </c>
      <c r="R10233" s="14" t="s">
        <v>46</v>
      </c>
      <c r="S10233" s="9" t="s">
        <v>51114</v>
      </c>
      <c r="T10233" s="9" t="s">
        <v>51115</v>
      </c>
    </row>
    <row r="10234" customHeight="1" spans="1:20">
      <c r="A10234" s="10">
        <v>45224</v>
      </c>
      <c r="B10234" s="9" t="s">
        <v>51116</v>
      </c>
      <c r="C10234" s="9" t="s">
        <v>783</v>
      </c>
      <c r="D10234" s="14" t="s">
        <v>22</v>
      </c>
      <c r="E10234" s="9" t="s">
        <v>51117</v>
      </c>
      <c r="F10234" s="9" t="s">
        <v>51118</v>
      </c>
      <c r="G10234" s="14" t="s">
        <v>82</v>
      </c>
      <c r="H10234" s="14" t="s">
        <v>22</v>
      </c>
      <c r="I10234" s="14" t="s">
        <v>149</v>
      </c>
      <c r="J10234" s="14" t="s">
        <v>27</v>
      </c>
      <c r="K10234" s="14" t="s">
        <v>195</v>
      </c>
      <c r="L10234" s="14" t="s">
        <v>22</v>
      </c>
      <c r="M10234" s="9" t="s">
        <v>44</v>
      </c>
      <c r="N10234" s="9" t="s">
        <v>743</v>
      </c>
      <c r="O10234" s="14" t="s">
        <v>32</v>
      </c>
      <c r="P10234" s="14" t="s">
        <v>22</v>
      </c>
      <c r="Q10234" s="14" t="s">
        <v>51119</v>
      </c>
      <c r="R10234" s="14" t="s">
        <v>46</v>
      </c>
      <c r="S10234" s="9" t="s">
        <v>51120</v>
      </c>
      <c r="T10234" s="9" t="s">
        <v>25379</v>
      </c>
    </row>
    <row r="10235" customHeight="1" spans="1:20">
      <c r="A10235" s="10">
        <v>45222</v>
      </c>
      <c r="B10235" s="9" t="s">
        <v>51121</v>
      </c>
      <c r="C10235" s="9" t="s">
        <v>646</v>
      </c>
      <c r="D10235" s="14" t="s">
        <v>22</v>
      </c>
      <c r="E10235" s="9" t="s">
        <v>51122</v>
      </c>
      <c r="F10235" s="9" t="s">
        <v>41208</v>
      </c>
      <c r="G10235" s="14" t="s">
        <v>82</v>
      </c>
      <c r="H10235" s="14" t="s">
        <v>22</v>
      </c>
      <c r="I10235" s="14" t="s">
        <v>117</v>
      </c>
      <c r="J10235" s="14" t="s">
        <v>27</v>
      </c>
      <c r="K10235" s="14" t="s">
        <v>28</v>
      </c>
      <c r="L10235" s="14" t="s">
        <v>43</v>
      </c>
      <c r="M10235" s="9" t="s">
        <v>44</v>
      </c>
      <c r="N10235" s="9" t="s">
        <v>31</v>
      </c>
      <c r="O10235" s="14" t="s">
        <v>32</v>
      </c>
      <c r="P10235" s="14" t="s">
        <v>22</v>
      </c>
      <c r="Q10235" s="14" t="s">
        <v>51123</v>
      </c>
      <c r="R10235" s="14" t="s">
        <v>46</v>
      </c>
      <c r="S10235" s="9" t="s">
        <v>51124</v>
      </c>
      <c r="T10235" s="9" t="s">
        <v>51125</v>
      </c>
    </row>
    <row r="10236" customHeight="1" spans="1:20">
      <c r="A10236" s="10">
        <v>45223</v>
      </c>
      <c r="B10236" s="15" t="s">
        <v>51126</v>
      </c>
      <c r="C10236" s="15" t="s">
        <v>6956</v>
      </c>
      <c r="D10236" s="16" t="s">
        <v>22</v>
      </c>
      <c r="E10236" s="15" t="s">
        <v>51127</v>
      </c>
      <c r="F10236" s="15" t="s">
        <v>51128</v>
      </c>
      <c r="G10236" s="16" t="s">
        <v>41</v>
      </c>
      <c r="H10236" s="16" t="s">
        <v>22</v>
      </c>
      <c r="I10236" s="16" t="s">
        <v>63</v>
      </c>
      <c r="J10236" s="16" t="s">
        <v>27</v>
      </c>
      <c r="K10236" s="16" t="s">
        <v>28</v>
      </c>
      <c r="L10236" s="16" t="s">
        <v>43</v>
      </c>
      <c r="M10236" s="15" t="s">
        <v>44</v>
      </c>
      <c r="N10236" s="15" t="s">
        <v>208</v>
      </c>
      <c r="O10236" s="16" t="s">
        <v>32</v>
      </c>
      <c r="P10236" s="16" t="s">
        <v>22</v>
      </c>
      <c r="Q10236" s="16" t="s">
        <v>51129</v>
      </c>
      <c r="R10236" s="16" t="s">
        <v>46</v>
      </c>
      <c r="S10236" s="15" t="s">
        <v>51130</v>
      </c>
      <c r="T10236" s="15" t="s">
        <v>51131</v>
      </c>
    </row>
    <row r="10237" customHeight="1" spans="1:20">
      <c r="A10237" s="10">
        <v>45222</v>
      </c>
      <c r="B10237" s="9" t="s">
        <v>51132</v>
      </c>
      <c r="C10237" s="9" t="s">
        <v>18926</v>
      </c>
      <c r="D10237" s="14" t="s">
        <v>22</v>
      </c>
      <c r="E10237" s="9" t="s">
        <v>19580</v>
      </c>
      <c r="F10237" s="9" t="s">
        <v>19581</v>
      </c>
      <c r="G10237" s="14" t="s">
        <v>25</v>
      </c>
      <c r="H10237" s="14" t="s">
        <v>22</v>
      </c>
      <c r="I10237" s="14" t="s">
        <v>124</v>
      </c>
      <c r="J10237" s="14" t="s">
        <v>27</v>
      </c>
      <c r="K10237" s="14" t="s">
        <v>28</v>
      </c>
      <c r="L10237" s="14" t="s">
        <v>43</v>
      </c>
      <c r="M10237" s="9" t="s">
        <v>30</v>
      </c>
      <c r="N10237" s="9" t="s">
        <v>31</v>
      </c>
      <c r="O10237" s="14" t="s">
        <v>32</v>
      </c>
      <c r="P10237" s="14" t="s">
        <v>22</v>
      </c>
      <c r="Q10237" s="14" t="s">
        <v>51133</v>
      </c>
      <c r="R10237" s="14" t="s">
        <v>46</v>
      </c>
      <c r="S10237" s="9" t="s">
        <v>19583</v>
      </c>
      <c r="T10237" s="9" t="s">
        <v>19584</v>
      </c>
    </row>
    <row r="10238" customHeight="1" spans="1:20">
      <c r="A10238" s="10">
        <v>45225</v>
      </c>
      <c r="B10238" s="9" t="s">
        <v>51134</v>
      </c>
      <c r="C10238" s="9" t="s">
        <v>5644</v>
      </c>
      <c r="D10238" s="14" t="s">
        <v>22</v>
      </c>
      <c r="E10238" s="9" t="s">
        <v>23843</v>
      </c>
      <c r="F10238" s="9" t="s">
        <v>23844</v>
      </c>
      <c r="G10238" s="14" t="s">
        <v>82</v>
      </c>
      <c r="H10238" s="14" t="s">
        <v>15344</v>
      </c>
      <c r="I10238" s="14" t="s">
        <v>168</v>
      </c>
      <c r="J10238" s="14" t="s">
        <v>27</v>
      </c>
      <c r="K10238" s="14" t="s">
        <v>28</v>
      </c>
      <c r="L10238" s="14" t="s">
        <v>43</v>
      </c>
      <c r="M10238" s="9" t="s">
        <v>169</v>
      </c>
      <c r="N10238" s="9" t="s">
        <v>5633</v>
      </c>
      <c r="O10238" s="14" t="s">
        <v>32</v>
      </c>
      <c r="P10238" s="14" t="s">
        <v>22</v>
      </c>
      <c r="Q10238" s="14" t="s">
        <v>51135</v>
      </c>
      <c r="R10238" s="14" t="s">
        <v>46</v>
      </c>
      <c r="S10238" s="9" t="s">
        <v>51136</v>
      </c>
      <c r="T10238" s="9" t="s">
        <v>5661</v>
      </c>
    </row>
    <row r="10239" customHeight="1" spans="1:20">
      <c r="A10239" s="10">
        <v>45225</v>
      </c>
      <c r="B10239" s="9" t="s">
        <v>51137</v>
      </c>
      <c r="C10239" s="9" t="s">
        <v>783</v>
      </c>
      <c r="D10239" s="14" t="s">
        <v>22</v>
      </c>
      <c r="E10239" s="9" t="s">
        <v>51138</v>
      </c>
      <c r="F10239" s="9" t="s">
        <v>51139</v>
      </c>
      <c r="G10239" s="14" t="s">
        <v>82</v>
      </c>
      <c r="H10239" s="14" t="s">
        <v>110</v>
      </c>
      <c r="I10239" s="14" t="s">
        <v>168</v>
      </c>
      <c r="J10239" s="14" t="s">
        <v>27</v>
      </c>
      <c r="K10239" s="14" t="s">
        <v>28</v>
      </c>
      <c r="L10239" s="14" t="s">
        <v>43</v>
      </c>
      <c r="M10239" s="9" t="s">
        <v>169</v>
      </c>
      <c r="N10239" s="9" t="s">
        <v>743</v>
      </c>
      <c r="O10239" s="14" t="s">
        <v>32</v>
      </c>
      <c r="P10239" s="14" t="s">
        <v>22</v>
      </c>
      <c r="Q10239" s="14" t="s">
        <v>51140</v>
      </c>
      <c r="R10239" s="14" t="s">
        <v>46</v>
      </c>
      <c r="S10239" s="9" t="s">
        <v>51141</v>
      </c>
      <c r="T10239" s="9" t="s">
        <v>51142</v>
      </c>
    </row>
    <row r="10240" customHeight="1" spans="1:20">
      <c r="A10240" s="10">
        <v>45223</v>
      </c>
      <c r="B10240" s="15" t="s">
        <v>51143</v>
      </c>
      <c r="C10240" s="15" t="s">
        <v>6956</v>
      </c>
      <c r="D10240" s="16" t="s">
        <v>22</v>
      </c>
      <c r="E10240" s="15" t="s">
        <v>51144</v>
      </c>
      <c r="F10240" s="15" t="s">
        <v>51145</v>
      </c>
      <c r="G10240" s="16" t="s">
        <v>41</v>
      </c>
      <c r="H10240" s="16" t="s">
        <v>22</v>
      </c>
      <c r="I10240" s="16" t="s">
        <v>3098</v>
      </c>
      <c r="J10240" s="16" t="s">
        <v>27</v>
      </c>
      <c r="K10240" s="16" t="s">
        <v>28</v>
      </c>
      <c r="L10240" s="16" t="s">
        <v>43</v>
      </c>
      <c r="M10240" s="15" t="s">
        <v>30</v>
      </c>
      <c r="N10240" s="15" t="s">
        <v>208</v>
      </c>
      <c r="O10240" s="16" t="s">
        <v>32</v>
      </c>
      <c r="P10240" s="16" t="s">
        <v>22</v>
      </c>
      <c r="Q10240" s="16" t="s">
        <v>51146</v>
      </c>
      <c r="R10240" s="16" t="s">
        <v>46</v>
      </c>
      <c r="S10240" s="15" t="s">
        <v>51147</v>
      </c>
      <c r="T10240" s="15" t="s">
        <v>51148</v>
      </c>
    </row>
    <row r="10241" customHeight="1" spans="1:20">
      <c r="A10241" s="10">
        <v>45224</v>
      </c>
      <c r="B10241" s="9" t="s">
        <v>51149</v>
      </c>
      <c r="C10241" s="9" t="s">
        <v>51150</v>
      </c>
      <c r="D10241" s="14" t="s">
        <v>22</v>
      </c>
      <c r="E10241" s="9" t="s">
        <v>19558</v>
      </c>
      <c r="F10241" s="9" t="s">
        <v>19559</v>
      </c>
      <c r="G10241" s="14" t="s">
        <v>82</v>
      </c>
      <c r="H10241" s="14" t="s">
        <v>22</v>
      </c>
      <c r="I10241" s="14" t="s">
        <v>97</v>
      </c>
      <c r="J10241" s="14" t="s">
        <v>27</v>
      </c>
      <c r="K10241" s="14" t="s">
        <v>28</v>
      </c>
      <c r="L10241" s="14" t="s">
        <v>43</v>
      </c>
      <c r="M10241" s="9" t="s">
        <v>44</v>
      </c>
      <c r="N10241" s="9" t="s">
        <v>31</v>
      </c>
      <c r="O10241" s="14" t="s">
        <v>32</v>
      </c>
      <c r="P10241" s="14" t="s">
        <v>22</v>
      </c>
      <c r="Q10241" s="14" t="s">
        <v>51151</v>
      </c>
      <c r="R10241" s="14" t="s">
        <v>46</v>
      </c>
      <c r="S10241" s="9" t="s">
        <v>51152</v>
      </c>
      <c r="T10241" s="9" t="s">
        <v>51153</v>
      </c>
    </row>
    <row r="10242" customHeight="1" spans="1:20">
      <c r="A10242" s="10">
        <v>45222</v>
      </c>
      <c r="B10242" s="9" t="s">
        <v>51154</v>
      </c>
      <c r="C10242" s="9" t="s">
        <v>783</v>
      </c>
      <c r="D10242" s="14" t="s">
        <v>22</v>
      </c>
      <c r="E10242" s="9" t="s">
        <v>51155</v>
      </c>
      <c r="F10242" s="9" t="s">
        <v>51156</v>
      </c>
      <c r="G10242" s="14" t="s">
        <v>82</v>
      </c>
      <c r="H10242" s="14" t="s">
        <v>96</v>
      </c>
      <c r="I10242" s="14" t="s">
        <v>576</v>
      </c>
      <c r="J10242" s="14" t="s">
        <v>27</v>
      </c>
      <c r="K10242" s="14" t="s">
        <v>28</v>
      </c>
      <c r="L10242" s="14" t="s">
        <v>43</v>
      </c>
      <c r="M10242" s="9" t="s">
        <v>169</v>
      </c>
      <c r="N10242" s="9" t="s">
        <v>743</v>
      </c>
      <c r="O10242" s="14" t="s">
        <v>32</v>
      </c>
      <c r="P10242" s="14" t="s">
        <v>22</v>
      </c>
      <c r="Q10242" s="14" t="s">
        <v>51157</v>
      </c>
      <c r="R10242" s="14" t="s">
        <v>46</v>
      </c>
      <c r="S10242" s="9" t="s">
        <v>51158</v>
      </c>
      <c r="T10242" s="9" t="s">
        <v>51159</v>
      </c>
    </row>
    <row r="10243" customHeight="1" spans="1:20">
      <c r="A10243" s="10">
        <v>45222</v>
      </c>
      <c r="B10243" s="9" t="s">
        <v>51160</v>
      </c>
      <c r="C10243" s="9" t="s">
        <v>2825</v>
      </c>
      <c r="D10243" s="14" t="s">
        <v>22</v>
      </c>
      <c r="E10243" s="9" t="s">
        <v>51161</v>
      </c>
      <c r="F10243" s="9" t="s">
        <v>51162</v>
      </c>
      <c r="G10243" s="14" t="s">
        <v>82</v>
      </c>
      <c r="H10243" s="14" t="s">
        <v>22</v>
      </c>
      <c r="I10243" s="14" t="s">
        <v>26</v>
      </c>
      <c r="J10243" s="14" t="s">
        <v>27</v>
      </c>
      <c r="K10243" s="14" t="s">
        <v>28</v>
      </c>
      <c r="L10243" s="14" t="s">
        <v>29</v>
      </c>
      <c r="M10243" s="9" t="s">
        <v>30</v>
      </c>
      <c r="N10243" s="9" t="s">
        <v>31</v>
      </c>
      <c r="O10243" s="14" t="s">
        <v>32</v>
      </c>
      <c r="P10243" s="14" t="s">
        <v>22</v>
      </c>
      <c r="Q10243" s="14" t="s">
        <v>51163</v>
      </c>
      <c r="R10243" s="14" t="s">
        <v>34</v>
      </c>
      <c r="S10243" s="9" t="s">
        <v>51164</v>
      </c>
      <c r="T10243" s="9" t="s">
        <v>51165</v>
      </c>
    </row>
    <row r="10244" customHeight="1" spans="1:20">
      <c r="A10244" s="10">
        <v>45225</v>
      </c>
      <c r="B10244" s="9" t="s">
        <v>51166</v>
      </c>
      <c r="C10244" s="9" t="s">
        <v>5644</v>
      </c>
      <c r="D10244" s="14" t="s">
        <v>22</v>
      </c>
      <c r="E10244" s="9" t="s">
        <v>51167</v>
      </c>
      <c r="F10244" s="9" t="s">
        <v>51168</v>
      </c>
      <c r="G10244" s="14" t="s">
        <v>82</v>
      </c>
      <c r="H10244" s="14" t="s">
        <v>137</v>
      </c>
      <c r="I10244" s="14" t="s">
        <v>168</v>
      </c>
      <c r="J10244" s="14" t="s">
        <v>27</v>
      </c>
      <c r="K10244" s="14" t="s">
        <v>28</v>
      </c>
      <c r="L10244" s="14" t="s">
        <v>43</v>
      </c>
      <c r="M10244" s="9" t="s">
        <v>169</v>
      </c>
      <c r="N10244" s="9" t="s">
        <v>5633</v>
      </c>
      <c r="O10244" s="14" t="s">
        <v>32</v>
      </c>
      <c r="P10244" s="14" t="s">
        <v>22</v>
      </c>
      <c r="Q10244" s="14" t="s">
        <v>51169</v>
      </c>
      <c r="R10244" s="14" t="s">
        <v>168</v>
      </c>
      <c r="S10244" s="9" t="s">
        <v>51170</v>
      </c>
      <c r="T10244" s="9" t="s">
        <v>5723</v>
      </c>
    </row>
    <row r="10245" customHeight="1" spans="1:20">
      <c r="A10245" s="10">
        <v>45223</v>
      </c>
      <c r="B10245" s="15" t="s">
        <v>51171</v>
      </c>
      <c r="C10245" s="15" t="s">
        <v>7320</v>
      </c>
      <c r="D10245" s="16" t="s">
        <v>22</v>
      </c>
      <c r="E10245" s="15" t="s">
        <v>51172</v>
      </c>
      <c r="F10245" s="15" t="s">
        <v>51173</v>
      </c>
      <c r="G10245" s="16" t="s">
        <v>82</v>
      </c>
      <c r="H10245" s="16" t="s">
        <v>22</v>
      </c>
      <c r="I10245" s="16" t="s">
        <v>26</v>
      </c>
      <c r="J10245" s="16" t="s">
        <v>27</v>
      </c>
      <c r="K10245" s="16" t="s">
        <v>28</v>
      </c>
      <c r="L10245" s="16" t="s">
        <v>29</v>
      </c>
      <c r="M10245" s="15" t="s">
        <v>44</v>
      </c>
      <c r="N10245" s="15" t="s">
        <v>31</v>
      </c>
      <c r="O10245" s="16" t="s">
        <v>32</v>
      </c>
      <c r="P10245" s="16" t="s">
        <v>22</v>
      </c>
      <c r="Q10245" s="16" t="s">
        <v>51174</v>
      </c>
      <c r="R10245" s="16" t="s">
        <v>34</v>
      </c>
      <c r="S10245" s="15" t="s">
        <v>51175</v>
      </c>
      <c r="T10245" s="15" t="s">
        <v>51176</v>
      </c>
    </row>
    <row r="10246" customHeight="1" spans="1:20">
      <c r="A10246" s="10">
        <v>45224</v>
      </c>
      <c r="B10246" s="9" t="s">
        <v>51177</v>
      </c>
      <c r="C10246" s="9" t="s">
        <v>5213</v>
      </c>
      <c r="D10246" s="14" t="s">
        <v>22</v>
      </c>
      <c r="E10246" s="9" t="s">
        <v>46927</v>
      </c>
      <c r="F10246" s="9" t="s">
        <v>44392</v>
      </c>
      <c r="G10246" s="14" t="s">
        <v>62</v>
      </c>
      <c r="H10246" s="14" t="s">
        <v>22</v>
      </c>
      <c r="I10246" s="14" t="s">
        <v>4047</v>
      </c>
      <c r="J10246" s="14" t="s">
        <v>27</v>
      </c>
      <c r="K10246" s="14" t="s">
        <v>195</v>
      </c>
      <c r="L10246" s="14" t="s">
        <v>29</v>
      </c>
      <c r="M10246" s="9" t="s">
        <v>44</v>
      </c>
      <c r="N10246" s="9" t="s">
        <v>208</v>
      </c>
      <c r="O10246" s="14" t="s">
        <v>32</v>
      </c>
      <c r="P10246" s="14" t="s">
        <v>22</v>
      </c>
      <c r="Q10246" s="14" t="s">
        <v>51178</v>
      </c>
      <c r="R10246" s="14" t="s">
        <v>46</v>
      </c>
      <c r="S10246" s="9" t="s">
        <v>51179</v>
      </c>
      <c r="T10246" s="9" t="s">
        <v>51180</v>
      </c>
    </row>
    <row r="10247" customHeight="1" spans="1:20">
      <c r="A10247" s="10">
        <v>45225</v>
      </c>
      <c r="B10247" s="9" t="s">
        <v>51181</v>
      </c>
      <c r="C10247" s="9" t="s">
        <v>6949</v>
      </c>
      <c r="D10247" s="14" t="s">
        <v>22</v>
      </c>
      <c r="E10247" s="9" t="s">
        <v>39391</v>
      </c>
      <c r="F10247" s="9" t="s">
        <v>39392</v>
      </c>
      <c r="G10247" s="14" t="s">
        <v>130</v>
      </c>
      <c r="H10247" s="14" t="s">
        <v>22</v>
      </c>
      <c r="I10247" s="14" t="s">
        <v>54</v>
      </c>
      <c r="J10247" s="14" t="s">
        <v>27</v>
      </c>
      <c r="K10247" s="14" t="s">
        <v>28</v>
      </c>
      <c r="L10247" s="14" t="s">
        <v>43</v>
      </c>
      <c r="M10247" s="9" t="s">
        <v>30</v>
      </c>
      <c r="N10247" s="9" t="s">
        <v>208</v>
      </c>
      <c r="O10247" s="14" t="s">
        <v>32</v>
      </c>
      <c r="P10247" s="14" t="s">
        <v>22</v>
      </c>
      <c r="Q10247" s="14" t="s">
        <v>51182</v>
      </c>
      <c r="R10247" s="14" t="s">
        <v>46</v>
      </c>
      <c r="S10247" s="9" t="s">
        <v>51183</v>
      </c>
      <c r="T10247" s="9" t="s">
        <v>51184</v>
      </c>
    </row>
    <row r="10248" customHeight="1" spans="1:20">
      <c r="A10248" s="10">
        <v>45225</v>
      </c>
      <c r="B10248" s="9" t="s">
        <v>51185</v>
      </c>
      <c r="C10248" s="9" t="s">
        <v>783</v>
      </c>
      <c r="D10248" s="14" t="s">
        <v>22</v>
      </c>
      <c r="E10248" s="9" t="s">
        <v>51186</v>
      </c>
      <c r="F10248" s="9" t="s">
        <v>51187</v>
      </c>
      <c r="G10248" s="14" t="s">
        <v>82</v>
      </c>
      <c r="H10248" s="14" t="s">
        <v>22</v>
      </c>
      <c r="I10248" s="14" t="s">
        <v>4047</v>
      </c>
      <c r="J10248" s="14" t="s">
        <v>27</v>
      </c>
      <c r="K10248" s="14" t="s">
        <v>28</v>
      </c>
      <c r="L10248" s="14" t="s">
        <v>29</v>
      </c>
      <c r="M10248" s="9" t="s">
        <v>30</v>
      </c>
      <c r="N10248" s="9" t="s">
        <v>743</v>
      </c>
      <c r="O10248" s="14" t="s">
        <v>32</v>
      </c>
      <c r="P10248" s="14" t="s">
        <v>22</v>
      </c>
      <c r="Q10248" s="14" t="s">
        <v>51188</v>
      </c>
      <c r="R10248" s="14" t="s">
        <v>46</v>
      </c>
      <c r="S10248" s="9" t="s">
        <v>51189</v>
      </c>
      <c r="T10248" s="9" t="s">
        <v>51190</v>
      </c>
    </row>
    <row r="10249" customHeight="1" spans="1:20">
      <c r="A10249" s="10">
        <v>45225</v>
      </c>
      <c r="B10249" s="9" t="s">
        <v>51191</v>
      </c>
      <c r="C10249" s="9" t="s">
        <v>393</v>
      </c>
      <c r="D10249" s="14" t="s">
        <v>22</v>
      </c>
      <c r="E10249" s="9" t="s">
        <v>51192</v>
      </c>
      <c r="F10249" s="9" t="s">
        <v>51193</v>
      </c>
      <c r="G10249" s="14" t="s">
        <v>62</v>
      </c>
      <c r="H10249" s="14" t="s">
        <v>22</v>
      </c>
      <c r="I10249" s="14" t="s">
        <v>26</v>
      </c>
      <c r="J10249" s="14" t="s">
        <v>27</v>
      </c>
      <c r="K10249" s="14" t="s">
        <v>195</v>
      </c>
      <c r="L10249" s="14" t="s">
        <v>29</v>
      </c>
      <c r="M10249" s="9" t="s">
        <v>30</v>
      </c>
      <c r="N10249" s="9" t="s">
        <v>31</v>
      </c>
      <c r="O10249" s="14" t="s">
        <v>32</v>
      </c>
      <c r="P10249" s="14" t="s">
        <v>22</v>
      </c>
      <c r="Q10249" s="14" t="s">
        <v>51194</v>
      </c>
      <c r="R10249" s="14" t="s">
        <v>34</v>
      </c>
      <c r="S10249" s="9" t="s">
        <v>51195</v>
      </c>
      <c r="T10249" s="9" t="s">
        <v>51196</v>
      </c>
    </row>
    <row r="10250" customHeight="1" spans="1:20">
      <c r="A10250" s="10">
        <v>45223</v>
      </c>
      <c r="B10250" s="15" t="s">
        <v>51197</v>
      </c>
      <c r="C10250" s="15" t="s">
        <v>393</v>
      </c>
      <c r="D10250" s="16" t="s">
        <v>22</v>
      </c>
      <c r="E10250" s="15" t="s">
        <v>51198</v>
      </c>
      <c r="F10250" s="15" t="s">
        <v>51199</v>
      </c>
      <c r="G10250" s="16" t="s">
        <v>336</v>
      </c>
      <c r="H10250" s="16" t="s">
        <v>22</v>
      </c>
      <c r="I10250" s="16" t="s">
        <v>26</v>
      </c>
      <c r="J10250" s="16" t="s">
        <v>27</v>
      </c>
      <c r="K10250" s="16" t="s">
        <v>76</v>
      </c>
      <c r="L10250" s="16" t="s">
        <v>29</v>
      </c>
      <c r="M10250" s="15" t="s">
        <v>30</v>
      </c>
      <c r="N10250" s="15" t="s">
        <v>31</v>
      </c>
      <c r="O10250" s="16" t="s">
        <v>32</v>
      </c>
      <c r="P10250" s="16" t="s">
        <v>22</v>
      </c>
      <c r="Q10250" s="16" t="s">
        <v>51200</v>
      </c>
      <c r="R10250" s="16" t="s">
        <v>34</v>
      </c>
      <c r="S10250" s="15" t="s">
        <v>51201</v>
      </c>
      <c r="T10250" s="15" t="s">
        <v>51202</v>
      </c>
    </row>
    <row r="10251" customHeight="1" spans="1:20">
      <c r="A10251" s="10">
        <v>45223</v>
      </c>
      <c r="B10251" s="15" t="s">
        <v>51203</v>
      </c>
      <c r="C10251" s="15" t="s">
        <v>4541</v>
      </c>
      <c r="D10251" s="16" t="s">
        <v>22</v>
      </c>
      <c r="E10251" s="15" t="s">
        <v>51204</v>
      </c>
      <c r="F10251" s="15" t="s">
        <v>51205</v>
      </c>
      <c r="G10251" s="16" t="s">
        <v>53</v>
      </c>
      <c r="H10251" s="16" t="s">
        <v>22</v>
      </c>
      <c r="I10251" s="16" t="s">
        <v>701</v>
      </c>
      <c r="J10251" s="16" t="s">
        <v>27</v>
      </c>
      <c r="K10251" s="16" t="s">
        <v>28</v>
      </c>
      <c r="L10251" s="16" t="s">
        <v>43</v>
      </c>
      <c r="M10251" s="15" t="s">
        <v>30</v>
      </c>
      <c r="N10251" s="15" t="s">
        <v>31</v>
      </c>
      <c r="O10251" s="16" t="s">
        <v>32</v>
      </c>
      <c r="P10251" s="16" t="s">
        <v>22</v>
      </c>
      <c r="Q10251" s="16" t="s">
        <v>51206</v>
      </c>
      <c r="R10251" s="16" t="s">
        <v>46</v>
      </c>
      <c r="S10251" s="15" t="s">
        <v>51207</v>
      </c>
      <c r="T10251" s="15" t="s">
        <v>51208</v>
      </c>
    </row>
    <row r="10252" customHeight="1" spans="1:20">
      <c r="A10252" s="10">
        <v>45223</v>
      </c>
      <c r="B10252" s="15" t="s">
        <v>51209</v>
      </c>
      <c r="C10252" s="15" t="s">
        <v>6949</v>
      </c>
      <c r="D10252" s="16" t="s">
        <v>22</v>
      </c>
      <c r="E10252" s="15" t="s">
        <v>51210</v>
      </c>
      <c r="F10252" s="15" t="s">
        <v>49095</v>
      </c>
      <c r="G10252" s="16" t="s">
        <v>82</v>
      </c>
      <c r="H10252" s="16" t="s">
        <v>22</v>
      </c>
      <c r="I10252" s="16" t="s">
        <v>576</v>
      </c>
      <c r="J10252" s="16" t="s">
        <v>27</v>
      </c>
      <c r="K10252" s="16" t="s">
        <v>28</v>
      </c>
      <c r="L10252" s="16" t="s">
        <v>43</v>
      </c>
      <c r="M10252" s="15" t="s">
        <v>44</v>
      </c>
      <c r="N10252" s="15" t="s">
        <v>208</v>
      </c>
      <c r="O10252" s="16" t="s">
        <v>32</v>
      </c>
      <c r="P10252" s="16" t="s">
        <v>22</v>
      </c>
      <c r="Q10252" s="16" t="s">
        <v>51211</v>
      </c>
      <c r="R10252" s="16" t="s">
        <v>46</v>
      </c>
      <c r="S10252" s="15" t="s">
        <v>51212</v>
      </c>
      <c r="T10252" s="15" t="s">
        <v>51213</v>
      </c>
    </row>
    <row r="10253" customHeight="1" spans="1:20">
      <c r="A10253" s="10">
        <v>45225</v>
      </c>
      <c r="B10253" s="9" t="s">
        <v>51214</v>
      </c>
      <c r="C10253" s="9" t="s">
        <v>5822</v>
      </c>
      <c r="D10253" s="14" t="s">
        <v>22</v>
      </c>
      <c r="E10253" s="9" t="s">
        <v>51215</v>
      </c>
      <c r="F10253" s="9" t="s">
        <v>51216</v>
      </c>
      <c r="G10253" s="14" t="s">
        <v>82</v>
      </c>
      <c r="H10253" s="14" t="s">
        <v>110</v>
      </c>
      <c r="I10253" s="14" t="s">
        <v>5737</v>
      </c>
      <c r="J10253" s="14" t="s">
        <v>27</v>
      </c>
      <c r="K10253" s="14" t="s">
        <v>28</v>
      </c>
      <c r="L10253" s="14" t="s">
        <v>43</v>
      </c>
      <c r="M10253" s="9" t="s">
        <v>169</v>
      </c>
      <c r="N10253" s="9" t="s">
        <v>5633</v>
      </c>
      <c r="O10253" s="14" t="s">
        <v>32</v>
      </c>
      <c r="P10253" s="14" t="s">
        <v>22</v>
      </c>
      <c r="Q10253" s="14" t="s">
        <v>51217</v>
      </c>
      <c r="R10253" s="14" t="s">
        <v>168</v>
      </c>
      <c r="S10253" s="9" t="s">
        <v>51218</v>
      </c>
      <c r="T10253" s="9" t="s">
        <v>5655</v>
      </c>
    </row>
    <row r="10254" customHeight="1" spans="1:20">
      <c r="A10254" s="10">
        <v>45222</v>
      </c>
      <c r="B10254" s="9" t="s">
        <v>51219</v>
      </c>
      <c r="C10254" s="9" t="s">
        <v>783</v>
      </c>
      <c r="D10254" s="14" t="s">
        <v>22</v>
      </c>
      <c r="E10254" s="9" t="s">
        <v>51220</v>
      </c>
      <c r="F10254" s="9" t="s">
        <v>51221</v>
      </c>
      <c r="G10254" s="14" t="s">
        <v>82</v>
      </c>
      <c r="H10254" s="14" t="s">
        <v>22</v>
      </c>
      <c r="I10254" s="14" t="s">
        <v>4047</v>
      </c>
      <c r="J10254" s="14" t="s">
        <v>27</v>
      </c>
      <c r="K10254" s="14" t="s">
        <v>28</v>
      </c>
      <c r="L10254" s="14" t="s">
        <v>29</v>
      </c>
      <c r="M10254" s="9" t="s">
        <v>169</v>
      </c>
      <c r="N10254" s="9" t="s">
        <v>743</v>
      </c>
      <c r="O10254" s="14" t="s">
        <v>32</v>
      </c>
      <c r="P10254" s="14" t="s">
        <v>22</v>
      </c>
      <c r="Q10254" s="14" t="s">
        <v>51222</v>
      </c>
      <c r="R10254" s="14" t="s">
        <v>46</v>
      </c>
      <c r="S10254" s="9" t="s">
        <v>51223</v>
      </c>
      <c r="T10254" s="9" t="s">
        <v>51224</v>
      </c>
    </row>
    <row r="10255" customHeight="1" spans="1:20">
      <c r="A10255" s="10">
        <v>45222</v>
      </c>
      <c r="B10255" s="9" t="s">
        <v>51225</v>
      </c>
      <c r="C10255" s="9" t="s">
        <v>783</v>
      </c>
      <c r="D10255" s="14" t="s">
        <v>22</v>
      </c>
      <c r="E10255" s="9" t="s">
        <v>45097</v>
      </c>
      <c r="F10255" s="9" t="s">
        <v>45098</v>
      </c>
      <c r="G10255" s="14" t="s">
        <v>82</v>
      </c>
      <c r="H10255" s="14" t="s">
        <v>22</v>
      </c>
      <c r="I10255" s="14" t="s">
        <v>991</v>
      </c>
      <c r="J10255" s="14" t="s">
        <v>27</v>
      </c>
      <c r="K10255" s="14" t="s">
        <v>28</v>
      </c>
      <c r="L10255" s="14" t="s">
        <v>43</v>
      </c>
      <c r="M10255" s="9" t="s">
        <v>169</v>
      </c>
      <c r="N10255" s="9" t="s">
        <v>743</v>
      </c>
      <c r="O10255" s="14" t="s">
        <v>32</v>
      </c>
      <c r="P10255" s="14" t="s">
        <v>22</v>
      </c>
      <c r="Q10255" s="14" t="s">
        <v>51226</v>
      </c>
      <c r="R10255" s="14" t="s">
        <v>46</v>
      </c>
      <c r="S10255" s="9" t="s">
        <v>51227</v>
      </c>
      <c r="T10255" s="9" t="s">
        <v>51228</v>
      </c>
    </row>
    <row r="10256" customHeight="1" spans="1:20">
      <c r="A10256" s="10">
        <v>45225</v>
      </c>
      <c r="B10256" s="9" t="s">
        <v>51229</v>
      </c>
      <c r="C10256" s="9" t="s">
        <v>7701</v>
      </c>
      <c r="D10256" s="14" t="s">
        <v>22</v>
      </c>
      <c r="E10256" s="9" t="s">
        <v>51230</v>
      </c>
      <c r="F10256" s="9" t="s">
        <v>51231</v>
      </c>
      <c r="G10256" s="14" t="s">
        <v>82</v>
      </c>
      <c r="H10256" s="14" t="s">
        <v>22</v>
      </c>
      <c r="I10256" s="14" t="s">
        <v>5737</v>
      </c>
      <c r="J10256" s="14" t="s">
        <v>27</v>
      </c>
      <c r="K10256" s="14" t="s">
        <v>28</v>
      </c>
      <c r="L10256" s="14" t="s">
        <v>43</v>
      </c>
      <c r="M10256" s="9" t="s">
        <v>169</v>
      </c>
      <c r="N10256" s="9" t="s">
        <v>5633</v>
      </c>
      <c r="O10256" s="14" t="s">
        <v>32</v>
      </c>
      <c r="P10256" s="14" t="s">
        <v>22</v>
      </c>
      <c r="Q10256" s="14" t="s">
        <v>51232</v>
      </c>
      <c r="R10256" s="14" t="s">
        <v>168</v>
      </c>
      <c r="S10256" s="9" t="s">
        <v>51233</v>
      </c>
      <c r="T10256" s="9" t="s">
        <v>5717</v>
      </c>
    </row>
    <row r="10257" customHeight="1" spans="1:20">
      <c r="A10257" s="10">
        <v>45224</v>
      </c>
      <c r="B10257" s="9" t="s">
        <v>51234</v>
      </c>
      <c r="C10257" s="9" t="s">
        <v>783</v>
      </c>
      <c r="D10257" s="14" t="s">
        <v>22</v>
      </c>
      <c r="E10257" s="9" t="s">
        <v>51235</v>
      </c>
      <c r="F10257" s="9" t="s">
        <v>46979</v>
      </c>
      <c r="G10257" s="14" t="s">
        <v>82</v>
      </c>
      <c r="H10257" s="14" t="s">
        <v>22</v>
      </c>
      <c r="I10257" s="14" t="s">
        <v>168</v>
      </c>
      <c r="J10257" s="14" t="s">
        <v>27</v>
      </c>
      <c r="K10257" s="14" t="s">
        <v>28</v>
      </c>
      <c r="L10257" s="14" t="s">
        <v>43</v>
      </c>
      <c r="M10257" s="9" t="s">
        <v>169</v>
      </c>
      <c r="N10257" s="9" t="s">
        <v>743</v>
      </c>
      <c r="O10257" s="14" t="s">
        <v>32</v>
      </c>
      <c r="P10257" s="14" t="s">
        <v>22</v>
      </c>
      <c r="Q10257" s="14" t="s">
        <v>51236</v>
      </c>
      <c r="R10257" s="14" t="s">
        <v>46</v>
      </c>
      <c r="S10257" s="9" t="s">
        <v>51237</v>
      </c>
      <c r="T10257" s="9" t="s">
        <v>51238</v>
      </c>
    </row>
    <row r="10258" customHeight="1" spans="1:20">
      <c r="A10258" s="10">
        <v>45222</v>
      </c>
      <c r="B10258" s="9" t="s">
        <v>51239</v>
      </c>
      <c r="C10258" s="9" t="s">
        <v>1167</v>
      </c>
      <c r="D10258" s="14" t="s">
        <v>22</v>
      </c>
      <c r="E10258" s="9" t="s">
        <v>51240</v>
      </c>
      <c r="F10258" s="9" t="s">
        <v>1388</v>
      </c>
      <c r="G10258" s="14" t="s">
        <v>25</v>
      </c>
      <c r="H10258" s="14" t="s">
        <v>22</v>
      </c>
      <c r="I10258" s="14" t="s">
        <v>214</v>
      </c>
      <c r="J10258" s="14" t="s">
        <v>27</v>
      </c>
      <c r="K10258" s="14" t="s">
        <v>28</v>
      </c>
      <c r="L10258" s="14" t="s">
        <v>43</v>
      </c>
      <c r="M10258" s="9" t="s">
        <v>44</v>
      </c>
      <c r="N10258" s="9" t="s">
        <v>31</v>
      </c>
      <c r="O10258" s="14" t="s">
        <v>32</v>
      </c>
      <c r="P10258" s="14" t="s">
        <v>22</v>
      </c>
      <c r="Q10258" s="14" t="s">
        <v>51241</v>
      </c>
      <c r="R10258" s="14" t="s">
        <v>46</v>
      </c>
      <c r="S10258" s="9" t="s">
        <v>51242</v>
      </c>
      <c r="T10258" s="9" t="s">
        <v>51243</v>
      </c>
    </row>
    <row r="10259" customHeight="1" spans="1:20">
      <c r="A10259" s="10">
        <v>45223</v>
      </c>
      <c r="B10259" s="15" t="s">
        <v>51244</v>
      </c>
      <c r="C10259" s="15" t="s">
        <v>14081</v>
      </c>
      <c r="D10259" s="16" t="s">
        <v>22</v>
      </c>
      <c r="E10259" s="15" t="s">
        <v>51245</v>
      </c>
      <c r="F10259" s="15" t="s">
        <v>51246</v>
      </c>
      <c r="G10259" s="16" t="s">
        <v>82</v>
      </c>
      <c r="H10259" s="16" t="s">
        <v>22</v>
      </c>
      <c r="I10259" s="16" t="s">
        <v>124</v>
      </c>
      <c r="J10259" s="16" t="s">
        <v>27</v>
      </c>
      <c r="K10259" s="16" t="s">
        <v>28</v>
      </c>
      <c r="L10259" s="16" t="s">
        <v>43</v>
      </c>
      <c r="M10259" s="15" t="s">
        <v>44</v>
      </c>
      <c r="N10259" s="15" t="s">
        <v>208</v>
      </c>
      <c r="O10259" s="16" t="s">
        <v>32</v>
      </c>
      <c r="P10259" s="16" t="s">
        <v>22</v>
      </c>
      <c r="Q10259" s="16" t="s">
        <v>51247</v>
      </c>
      <c r="R10259" s="16" t="s">
        <v>46</v>
      </c>
      <c r="S10259" s="15" t="s">
        <v>51248</v>
      </c>
      <c r="T10259" s="15" t="s">
        <v>51249</v>
      </c>
    </row>
    <row r="10260" customHeight="1" spans="1:20">
      <c r="A10260" s="10">
        <v>45222</v>
      </c>
      <c r="B10260" s="9" t="s">
        <v>51250</v>
      </c>
      <c r="C10260" s="9" t="s">
        <v>393</v>
      </c>
      <c r="D10260" s="14" t="s">
        <v>22</v>
      </c>
      <c r="E10260" s="9" t="s">
        <v>49696</v>
      </c>
      <c r="F10260" s="9" t="s">
        <v>49697</v>
      </c>
      <c r="G10260" s="14" t="s">
        <v>69</v>
      </c>
      <c r="H10260" s="14" t="s">
        <v>22</v>
      </c>
      <c r="I10260" s="14" t="s">
        <v>26</v>
      </c>
      <c r="J10260" s="14" t="s">
        <v>27</v>
      </c>
      <c r="K10260" s="14" t="s">
        <v>195</v>
      </c>
      <c r="L10260" s="14" t="s">
        <v>29</v>
      </c>
      <c r="M10260" s="9" t="s">
        <v>30</v>
      </c>
      <c r="N10260" s="9" t="s">
        <v>31</v>
      </c>
      <c r="O10260" s="14" t="s">
        <v>32</v>
      </c>
      <c r="P10260" s="14" t="s">
        <v>22</v>
      </c>
      <c r="Q10260" s="14" t="s">
        <v>50696</v>
      </c>
      <c r="R10260" s="14" t="s">
        <v>34</v>
      </c>
      <c r="S10260" s="9" t="s">
        <v>51251</v>
      </c>
      <c r="T10260" s="9" t="s">
        <v>51252</v>
      </c>
    </row>
    <row r="10261" customHeight="1" spans="1:20">
      <c r="A10261" s="10">
        <v>45222</v>
      </c>
      <c r="B10261" s="9" t="s">
        <v>51253</v>
      </c>
      <c r="C10261" s="9" t="s">
        <v>5213</v>
      </c>
      <c r="D10261" s="14" t="s">
        <v>22</v>
      </c>
      <c r="E10261" s="9" t="s">
        <v>51254</v>
      </c>
      <c r="F10261" s="9" t="s">
        <v>51255</v>
      </c>
      <c r="G10261" s="14" t="s">
        <v>82</v>
      </c>
      <c r="H10261" s="14" t="s">
        <v>22</v>
      </c>
      <c r="I10261" s="14" t="s">
        <v>124</v>
      </c>
      <c r="J10261" s="14" t="s">
        <v>27</v>
      </c>
      <c r="K10261" s="14" t="s">
        <v>28</v>
      </c>
      <c r="L10261" s="14" t="s">
        <v>43</v>
      </c>
      <c r="M10261" s="9" t="s">
        <v>44</v>
      </c>
      <c r="N10261" s="9" t="s">
        <v>208</v>
      </c>
      <c r="O10261" s="14" t="s">
        <v>32</v>
      </c>
      <c r="P10261" s="14" t="s">
        <v>22</v>
      </c>
      <c r="Q10261" s="14" t="s">
        <v>51256</v>
      </c>
      <c r="R10261" s="14" t="s">
        <v>46</v>
      </c>
      <c r="S10261" s="9" t="s">
        <v>51257</v>
      </c>
      <c r="T10261" s="9" t="s">
        <v>51258</v>
      </c>
    </row>
    <row r="10262" customHeight="1" spans="1:20">
      <c r="A10262" s="10">
        <v>45225</v>
      </c>
      <c r="B10262" s="9" t="s">
        <v>51259</v>
      </c>
      <c r="C10262" s="9" t="s">
        <v>5685</v>
      </c>
      <c r="D10262" s="14" t="s">
        <v>22</v>
      </c>
      <c r="E10262" s="9" t="s">
        <v>51260</v>
      </c>
      <c r="F10262" s="9" t="s">
        <v>51261</v>
      </c>
      <c r="G10262" s="14" t="s">
        <v>82</v>
      </c>
      <c r="H10262" s="14" t="s">
        <v>96</v>
      </c>
      <c r="I10262" s="14" t="s">
        <v>168</v>
      </c>
      <c r="J10262" s="14" t="s">
        <v>27</v>
      </c>
      <c r="K10262" s="14" t="s">
        <v>28</v>
      </c>
      <c r="L10262" s="14" t="s">
        <v>43</v>
      </c>
      <c r="M10262" s="9" t="s">
        <v>169</v>
      </c>
      <c r="N10262" s="9" t="s">
        <v>5633</v>
      </c>
      <c r="O10262" s="14" t="s">
        <v>32</v>
      </c>
      <c r="P10262" s="14" t="s">
        <v>22</v>
      </c>
      <c r="Q10262" s="14" t="s">
        <v>51262</v>
      </c>
      <c r="R10262" s="14" t="s">
        <v>168</v>
      </c>
      <c r="S10262" s="9" t="s">
        <v>51263</v>
      </c>
      <c r="T10262" s="9" t="s">
        <v>5717</v>
      </c>
    </row>
    <row r="10263" customHeight="1" spans="1:20">
      <c r="A10263" s="10">
        <v>45225</v>
      </c>
      <c r="B10263" s="9" t="s">
        <v>51264</v>
      </c>
      <c r="C10263" s="9" t="s">
        <v>783</v>
      </c>
      <c r="D10263" s="14" t="s">
        <v>22</v>
      </c>
      <c r="E10263" s="9" t="s">
        <v>51265</v>
      </c>
      <c r="F10263" s="9" t="s">
        <v>51266</v>
      </c>
      <c r="G10263" s="14" t="s">
        <v>82</v>
      </c>
      <c r="H10263" s="14" t="s">
        <v>22</v>
      </c>
      <c r="I10263" s="14" t="s">
        <v>162</v>
      </c>
      <c r="J10263" s="14" t="s">
        <v>27</v>
      </c>
      <c r="K10263" s="14" t="s">
        <v>28</v>
      </c>
      <c r="L10263" s="14" t="s">
        <v>43</v>
      </c>
      <c r="M10263" s="9" t="s">
        <v>169</v>
      </c>
      <c r="N10263" s="9" t="s">
        <v>743</v>
      </c>
      <c r="O10263" s="14" t="s">
        <v>32</v>
      </c>
      <c r="P10263" s="14" t="s">
        <v>22</v>
      </c>
      <c r="Q10263" s="14" t="s">
        <v>51267</v>
      </c>
      <c r="R10263" s="14" t="s">
        <v>46</v>
      </c>
      <c r="S10263" s="9" t="s">
        <v>51268</v>
      </c>
      <c r="T10263" s="9" t="s">
        <v>51269</v>
      </c>
    </row>
    <row r="10264" customHeight="1" spans="1:20">
      <c r="A10264" s="10">
        <v>45223</v>
      </c>
      <c r="B10264" s="15" t="s">
        <v>51270</v>
      </c>
      <c r="C10264" s="15" t="s">
        <v>6660</v>
      </c>
      <c r="D10264" s="16" t="s">
        <v>22</v>
      </c>
      <c r="E10264" s="15" t="s">
        <v>51271</v>
      </c>
      <c r="F10264" s="15" t="s">
        <v>51272</v>
      </c>
      <c r="G10264" s="16" t="s">
        <v>247</v>
      </c>
      <c r="H10264" s="16" t="s">
        <v>148</v>
      </c>
      <c r="I10264" s="16" t="s">
        <v>337</v>
      </c>
      <c r="J10264" s="16" t="s">
        <v>27</v>
      </c>
      <c r="K10264" s="16" t="s">
        <v>28</v>
      </c>
      <c r="L10264" s="16" t="s">
        <v>43</v>
      </c>
      <c r="M10264" s="15" t="s">
        <v>44</v>
      </c>
      <c r="N10264" s="15" t="s">
        <v>31</v>
      </c>
      <c r="O10264" s="16" t="s">
        <v>32</v>
      </c>
      <c r="P10264" s="16" t="s">
        <v>22</v>
      </c>
      <c r="Q10264" s="16" t="s">
        <v>51273</v>
      </c>
      <c r="R10264" s="16" t="s">
        <v>46</v>
      </c>
      <c r="S10264" s="15" t="s">
        <v>51274</v>
      </c>
      <c r="T10264" s="15" t="s">
        <v>51275</v>
      </c>
    </row>
    <row r="10265" customHeight="1" spans="1:20">
      <c r="A10265" s="10">
        <v>45224</v>
      </c>
      <c r="B10265" s="9" t="s">
        <v>51276</v>
      </c>
      <c r="C10265" s="9" t="s">
        <v>783</v>
      </c>
      <c r="D10265" s="14" t="s">
        <v>22</v>
      </c>
      <c r="E10265" s="9" t="s">
        <v>51277</v>
      </c>
      <c r="F10265" s="9" t="s">
        <v>38657</v>
      </c>
      <c r="G10265" s="14" t="s">
        <v>82</v>
      </c>
      <c r="H10265" s="14" t="s">
        <v>22</v>
      </c>
      <c r="I10265" s="14" t="s">
        <v>168</v>
      </c>
      <c r="J10265" s="14" t="s">
        <v>27</v>
      </c>
      <c r="K10265" s="14" t="s">
        <v>28</v>
      </c>
      <c r="L10265" s="14" t="s">
        <v>43</v>
      </c>
      <c r="M10265" s="9" t="s">
        <v>169</v>
      </c>
      <c r="N10265" s="9" t="s">
        <v>743</v>
      </c>
      <c r="O10265" s="14" t="s">
        <v>32</v>
      </c>
      <c r="P10265" s="14" t="s">
        <v>22</v>
      </c>
      <c r="Q10265" s="14" t="s">
        <v>51278</v>
      </c>
      <c r="R10265" s="14" t="s">
        <v>46</v>
      </c>
      <c r="S10265" s="9" t="s">
        <v>51279</v>
      </c>
      <c r="T10265" s="9" t="s">
        <v>51280</v>
      </c>
    </row>
    <row r="10266" customHeight="1" spans="1:20">
      <c r="A10266" s="10">
        <v>45223</v>
      </c>
      <c r="B10266" s="15" t="s">
        <v>51281</v>
      </c>
      <c r="C10266" s="15" t="s">
        <v>783</v>
      </c>
      <c r="D10266" s="16" t="s">
        <v>22</v>
      </c>
      <c r="E10266" s="15" t="s">
        <v>51282</v>
      </c>
      <c r="F10266" s="15" t="s">
        <v>51283</v>
      </c>
      <c r="G10266" s="16" t="s">
        <v>82</v>
      </c>
      <c r="H10266" s="16" t="s">
        <v>22</v>
      </c>
      <c r="I10266" s="16" t="s">
        <v>168</v>
      </c>
      <c r="J10266" s="16" t="s">
        <v>27</v>
      </c>
      <c r="K10266" s="16" t="s">
        <v>28</v>
      </c>
      <c r="L10266" s="16" t="s">
        <v>43</v>
      </c>
      <c r="M10266" s="15" t="s">
        <v>169</v>
      </c>
      <c r="N10266" s="15" t="s">
        <v>743</v>
      </c>
      <c r="O10266" s="16" t="s">
        <v>32</v>
      </c>
      <c r="P10266" s="16" t="s">
        <v>22</v>
      </c>
      <c r="Q10266" s="16" t="s">
        <v>51284</v>
      </c>
      <c r="R10266" s="16" t="s">
        <v>46</v>
      </c>
      <c r="S10266" s="15" t="s">
        <v>51285</v>
      </c>
      <c r="T10266" s="15" t="s">
        <v>51286</v>
      </c>
    </row>
    <row r="10267" customHeight="1" spans="1:20">
      <c r="A10267" s="10">
        <v>45222</v>
      </c>
      <c r="B10267" s="9" t="s">
        <v>51287</v>
      </c>
      <c r="C10267" s="9" t="s">
        <v>783</v>
      </c>
      <c r="D10267" s="14" t="s">
        <v>22</v>
      </c>
      <c r="E10267" s="9" t="s">
        <v>51288</v>
      </c>
      <c r="F10267" s="9" t="s">
        <v>51289</v>
      </c>
      <c r="G10267" s="14" t="s">
        <v>82</v>
      </c>
      <c r="H10267" s="14" t="s">
        <v>137</v>
      </c>
      <c r="I10267" s="14" t="s">
        <v>97</v>
      </c>
      <c r="J10267" s="14" t="s">
        <v>27</v>
      </c>
      <c r="K10267" s="14" t="s">
        <v>28</v>
      </c>
      <c r="L10267" s="14" t="s">
        <v>43</v>
      </c>
      <c r="M10267" s="9" t="s">
        <v>169</v>
      </c>
      <c r="N10267" s="9" t="s">
        <v>743</v>
      </c>
      <c r="O10267" s="14" t="s">
        <v>32</v>
      </c>
      <c r="P10267" s="14" t="s">
        <v>22</v>
      </c>
      <c r="Q10267" s="14" t="s">
        <v>51290</v>
      </c>
      <c r="R10267" s="14" t="s">
        <v>46</v>
      </c>
      <c r="S10267" s="9" t="s">
        <v>51291</v>
      </c>
      <c r="T10267" s="9" t="s">
        <v>51292</v>
      </c>
    </row>
    <row r="10268" customHeight="1" spans="1:20">
      <c r="A10268" s="10">
        <v>45225</v>
      </c>
      <c r="B10268" s="9" t="s">
        <v>51293</v>
      </c>
      <c r="C10268" s="9" t="s">
        <v>393</v>
      </c>
      <c r="D10268" s="14" t="s">
        <v>22</v>
      </c>
      <c r="E10268" s="9" t="s">
        <v>42861</v>
      </c>
      <c r="F10268" s="9" t="s">
        <v>21622</v>
      </c>
      <c r="G10268" s="14" t="s">
        <v>25</v>
      </c>
      <c r="H10268" s="14" t="s">
        <v>22</v>
      </c>
      <c r="I10268" s="14" t="s">
        <v>26</v>
      </c>
      <c r="J10268" s="14" t="s">
        <v>27</v>
      </c>
      <c r="K10268" s="14" t="s">
        <v>76</v>
      </c>
      <c r="L10268" s="14" t="s">
        <v>29</v>
      </c>
      <c r="M10268" s="9" t="s">
        <v>30</v>
      </c>
      <c r="N10268" s="9" t="s">
        <v>31</v>
      </c>
      <c r="O10268" s="14" t="s">
        <v>32</v>
      </c>
      <c r="P10268" s="14" t="s">
        <v>22</v>
      </c>
      <c r="Q10268" s="14" t="s">
        <v>51294</v>
      </c>
      <c r="R10268" s="14" t="s">
        <v>34</v>
      </c>
      <c r="S10268" s="9" t="s">
        <v>51295</v>
      </c>
      <c r="T10268" s="9" t="s">
        <v>51296</v>
      </c>
    </row>
    <row r="10269" customHeight="1" spans="1:20">
      <c r="A10269" s="10">
        <v>45224</v>
      </c>
      <c r="B10269" s="9" t="s">
        <v>51297</v>
      </c>
      <c r="C10269" s="9" t="s">
        <v>191</v>
      </c>
      <c r="D10269" s="14" t="s">
        <v>22</v>
      </c>
      <c r="E10269" s="9" t="s">
        <v>51298</v>
      </c>
      <c r="F10269" s="9" t="s">
        <v>49708</v>
      </c>
      <c r="G10269" s="14" t="s">
        <v>41</v>
      </c>
      <c r="H10269" s="14" t="s">
        <v>22</v>
      </c>
      <c r="I10269" s="14" t="s">
        <v>26</v>
      </c>
      <c r="J10269" s="14" t="s">
        <v>27</v>
      </c>
      <c r="K10269" s="14" t="s">
        <v>76</v>
      </c>
      <c r="L10269" s="14" t="s">
        <v>29</v>
      </c>
      <c r="M10269" s="9" t="s">
        <v>30</v>
      </c>
      <c r="N10269" s="9" t="s">
        <v>31</v>
      </c>
      <c r="O10269" s="14" t="s">
        <v>32</v>
      </c>
      <c r="P10269" s="14" t="s">
        <v>22</v>
      </c>
      <c r="Q10269" s="14" t="s">
        <v>51299</v>
      </c>
      <c r="R10269" s="14" t="s">
        <v>34</v>
      </c>
      <c r="S10269" s="9" t="s">
        <v>51300</v>
      </c>
      <c r="T10269" s="9" t="s">
        <v>51301</v>
      </c>
    </row>
    <row r="10270" customHeight="1" spans="1:20">
      <c r="A10270" s="10">
        <v>45225</v>
      </c>
      <c r="B10270" s="9" t="s">
        <v>51302</v>
      </c>
      <c r="C10270" s="9" t="s">
        <v>5644</v>
      </c>
      <c r="D10270" s="14" t="s">
        <v>22</v>
      </c>
      <c r="E10270" s="9" t="s">
        <v>51303</v>
      </c>
      <c r="F10270" s="9" t="s">
        <v>51304</v>
      </c>
      <c r="G10270" s="14" t="s">
        <v>82</v>
      </c>
      <c r="H10270" s="14" t="s">
        <v>22</v>
      </c>
      <c r="I10270" s="14" t="s">
        <v>168</v>
      </c>
      <c r="J10270" s="14" t="s">
        <v>27</v>
      </c>
      <c r="K10270" s="14" t="s">
        <v>28</v>
      </c>
      <c r="L10270" s="14" t="s">
        <v>43</v>
      </c>
      <c r="M10270" s="9" t="s">
        <v>169</v>
      </c>
      <c r="N10270" s="9" t="s">
        <v>5633</v>
      </c>
      <c r="O10270" s="14" t="s">
        <v>32</v>
      </c>
      <c r="P10270" s="14" t="s">
        <v>22</v>
      </c>
      <c r="Q10270" s="14" t="s">
        <v>51305</v>
      </c>
      <c r="R10270" s="14" t="s">
        <v>168</v>
      </c>
      <c r="S10270" s="9" t="s">
        <v>51306</v>
      </c>
      <c r="T10270" s="9" t="s">
        <v>5723</v>
      </c>
    </row>
    <row r="10271" customHeight="1" spans="1:20">
      <c r="A10271" s="10">
        <v>45222</v>
      </c>
      <c r="B10271" s="9" t="s">
        <v>51307</v>
      </c>
      <c r="C10271" s="9" t="s">
        <v>393</v>
      </c>
      <c r="D10271" s="14" t="s">
        <v>22</v>
      </c>
      <c r="E10271" s="9" t="s">
        <v>946</v>
      </c>
      <c r="F10271" s="9" t="s">
        <v>947</v>
      </c>
      <c r="G10271" s="14" t="s">
        <v>130</v>
      </c>
      <c r="H10271" s="14" t="s">
        <v>22</v>
      </c>
      <c r="I10271" s="14" t="s">
        <v>26</v>
      </c>
      <c r="J10271" s="14" t="s">
        <v>27</v>
      </c>
      <c r="K10271" s="14" t="s">
        <v>76</v>
      </c>
      <c r="L10271" s="14" t="s">
        <v>29</v>
      </c>
      <c r="M10271" s="9" t="s">
        <v>30</v>
      </c>
      <c r="N10271" s="9" t="s">
        <v>31</v>
      </c>
      <c r="O10271" s="14" t="s">
        <v>32</v>
      </c>
      <c r="P10271" s="14" t="s">
        <v>22</v>
      </c>
      <c r="Q10271" s="14" t="s">
        <v>51308</v>
      </c>
      <c r="R10271" s="14" t="s">
        <v>34</v>
      </c>
      <c r="S10271" s="9" t="s">
        <v>51309</v>
      </c>
      <c r="T10271" s="9" t="s">
        <v>51310</v>
      </c>
    </row>
    <row r="10272" customHeight="1" spans="1:20">
      <c r="A10272" s="10">
        <v>45222</v>
      </c>
      <c r="B10272" s="9" t="s">
        <v>51311</v>
      </c>
      <c r="C10272" s="9" t="s">
        <v>783</v>
      </c>
      <c r="D10272" s="14" t="s">
        <v>22</v>
      </c>
      <c r="E10272" s="9" t="s">
        <v>51312</v>
      </c>
      <c r="F10272" s="9" t="s">
        <v>51313</v>
      </c>
      <c r="G10272" s="14" t="s">
        <v>82</v>
      </c>
      <c r="H10272" s="14" t="s">
        <v>22</v>
      </c>
      <c r="I10272" s="14" t="s">
        <v>168</v>
      </c>
      <c r="J10272" s="14" t="s">
        <v>27</v>
      </c>
      <c r="K10272" s="14" t="s">
        <v>28</v>
      </c>
      <c r="L10272" s="14" t="s">
        <v>43</v>
      </c>
      <c r="M10272" s="9" t="s">
        <v>169</v>
      </c>
      <c r="N10272" s="9" t="s">
        <v>743</v>
      </c>
      <c r="O10272" s="14" t="s">
        <v>32</v>
      </c>
      <c r="P10272" s="14" t="s">
        <v>22</v>
      </c>
      <c r="Q10272" s="14" t="s">
        <v>51314</v>
      </c>
      <c r="R10272" s="14" t="s">
        <v>46</v>
      </c>
      <c r="S10272" s="9" t="s">
        <v>41439</v>
      </c>
      <c r="T10272" s="9" t="s">
        <v>42898</v>
      </c>
    </row>
    <row r="10273" customHeight="1" spans="1:20">
      <c r="A10273" s="10">
        <v>45225</v>
      </c>
      <c r="B10273" s="9" t="s">
        <v>51315</v>
      </c>
      <c r="C10273" s="9" t="s">
        <v>51316</v>
      </c>
      <c r="D10273" s="14" t="s">
        <v>22</v>
      </c>
      <c r="E10273" s="9" t="s">
        <v>51317</v>
      </c>
      <c r="F10273" s="9" t="s">
        <v>50673</v>
      </c>
      <c r="G10273" s="14" t="s">
        <v>82</v>
      </c>
      <c r="H10273" s="14" t="s">
        <v>110</v>
      </c>
      <c r="I10273" s="14" t="s">
        <v>131</v>
      </c>
      <c r="J10273" s="14" t="s">
        <v>27</v>
      </c>
      <c r="K10273" s="14" t="s">
        <v>28</v>
      </c>
      <c r="L10273" s="14" t="s">
        <v>43</v>
      </c>
      <c r="M10273" s="9" t="s">
        <v>169</v>
      </c>
      <c r="N10273" s="9" t="s">
        <v>31</v>
      </c>
      <c r="O10273" s="14" t="s">
        <v>32</v>
      </c>
      <c r="P10273" s="14" t="s">
        <v>22</v>
      </c>
      <c r="Q10273" s="14" t="s">
        <v>51318</v>
      </c>
      <c r="R10273" s="14" t="s">
        <v>46</v>
      </c>
      <c r="S10273" s="9" t="s">
        <v>51319</v>
      </c>
      <c r="T10273" s="9" t="s">
        <v>51320</v>
      </c>
    </row>
    <row r="10274" customHeight="1" spans="1:20">
      <c r="A10274" s="10">
        <v>45225</v>
      </c>
      <c r="B10274" s="9" t="s">
        <v>51321</v>
      </c>
      <c r="C10274" s="9" t="s">
        <v>17177</v>
      </c>
      <c r="D10274" s="14" t="s">
        <v>22</v>
      </c>
      <c r="E10274" s="9" t="s">
        <v>48780</v>
      </c>
      <c r="F10274" s="9" t="s">
        <v>48781</v>
      </c>
      <c r="G10274" s="14" t="s">
        <v>25</v>
      </c>
      <c r="H10274" s="14" t="s">
        <v>22</v>
      </c>
      <c r="I10274" s="14" t="s">
        <v>880</v>
      </c>
      <c r="J10274" s="14" t="s">
        <v>27</v>
      </c>
      <c r="K10274" s="14" t="s">
        <v>28</v>
      </c>
      <c r="L10274" s="14" t="s">
        <v>43</v>
      </c>
      <c r="M10274" s="9" t="s">
        <v>44</v>
      </c>
      <c r="N10274" s="9" t="s">
        <v>31</v>
      </c>
      <c r="O10274" s="14" t="s">
        <v>32</v>
      </c>
      <c r="P10274" s="14" t="s">
        <v>22</v>
      </c>
      <c r="Q10274" s="14" t="s">
        <v>51322</v>
      </c>
      <c r="R10274" s="14" t="s">
        <v>46</v>
      </c>
      <c r="S10274" s="9" t="s">
        <v>51323</v>
      </c>
      <c r="T10274" s="9" t="s">
        <v>51324</v>
      </c>
    </row>
    <row r="10275" customHeight="1" spans="1:20">
      <c r="A10275" s="10">
        <v>45222</v>
      </c>
      <c r="B10275" s="9" t="s">
        <v>51325</v>
      </c>
      <c r="C10275" s="9" t="s">
        <v>6728</v>
      </c>
      <c r="D10275" s="14" t="s">
        <v>22</v>
      </c>
      <c r="E10275" s="9" t="s">
        <v>43894</v>
      </c>
      <c r="F10275" s="9" t="s">
        <v>43895</v>
      </c>
      <c r="G10275" s="14" t="s">
        <v>69</v>
      </c>
      <c r="H10275" s="14" t="s">
        <v>22</v>
      </c>
      <c r="I10275" s="14" t="s">
        <v>111</v>
      </c>
      <c r="J10275" s="14" t="s">
        <v>27</v>
      </c>
      <c r="K10275" s="14" t="s">
        <v>28</v>
      </c>
      <c r="L10275" s="14" t="s">
        <v>43</v>
      </c>
      <c r="M10275" s="9" t="s">
        <v>44</v>
      </c>
      <c r="N10275" s="9" t="s">
        <v>208</v>
      </c>
      <c r="O10275" s="14" t="s">
        <v>32</v>
      </c>
      <c r="P10275" s="14" t="s">
        <v>22</v>
      </c>
      <c r="Q10275" s="14" t="s">
        <v>51326</v>
      </c>
      <c r="R10275" s="14" t="s">
        <v>46</v>
      </c>
      <c r="S10275" s="9" t="s">
        <v>51327</v>
      </c>
      <c r="T10275" s="9" t="s">
        <v>51328</v>
      </c>
    </row>
    <row r="10276" customHeight="1" spans="1:20">
      <c r="A10276" s="10">
        <v>45223</v>
      </c>
      <c r="B10276" s="15" t="s">
        <v>51329</v>
      </c>
      <c r="C10276" s="15" t="s">
        <v>783</v>
      </c>
      <c r="D10276" s="16" t="s">
        <v>22</v>
      </c>
      <c r="E10276" s="15" t="s">
        <v>51330</v>
      </c>
      <c r="F10276" s="15" t="s">
        <v>51331</v>
      </c>
      <c r="G10276" s="16" t="s">
        <v>82</v>
      </c>
      <c r="H10276" s="16" t="s">
        <v>110</v>
      </c>
      <c r="I10276" s="16" t="s">
        <v>168</v>
      </c>
      <c r="J10276" s="16" t="s">
        <v>27</v>
      </c>
      <c r="K10276" s="16" t="s">
        <v>28</v>
      </c>
      <c r="L10276" s="16" t="s">
        <v>43</v>
      </c>
      <c r="M10276" s="15" t="s">
        <v>169</v>
      </c>
      <c r="N10276" s="15" t="s">
        <v>743</v>
      </c>
      <c r="O10276" s="16" t="s">
        <v>32</v>
      </c>
      <c r="P10276" s="16" t="s">
        <v>22</v>
      </c>
      <c r="Q10276" s="16" t="s">
        <v>51332</v>
      </c>
      <c r="R10276" s="16" t="s">
        <v>46</v>
      </c>
      <c r="S10276" s="15" t="s">
        <v>51333</v>
      </c>
      <c r="T10276" s="15" t="s">
        <v>51334</v>
      </c>
    </row>
    <row r="10277" customHeight="1" spans="1:20">
      <c r="A10277" s="10">
        <v>45222</v>
      </c>
      <c r="B10277" s="9" t="s">
        <v>51335</v>
      </c>
      <c r="C10277" s="9" t="s">
        <v>783</v>
      </c>
      <c r="D10277" s="14" t="s">
        <v>22</v>
      </c>
      <c r="E10277" s="9" t="s">
        <v>51336</v>
      </c>
      <c r="F10277" s="9" t="s">
        <v>51337</v>
      </c>
      <c r="G10277" s="14" t="s">
        <v>82</v>
      </c>
      <c r="H10277" s="14" t="s">
        <v>22</v>
      </c>
      <c r="I10277" s="14" t="s">
        <v>168</v>
      </c>
      <c r="J10277" s="14" t="s">
        <v>27</v>
      </c>
      <c r="K10277" s="14" t="s">
        <v>28</v>
      </c>
      <c r="L10277" s="14" t="s">
        <v>43</v>
      </c>
      <c r="M10277" s="9" t="s">
        <v>169</v>
      </c>
      <c r="N10277" s="9" t="s">
        <v>743</v>
      </c>
      <c r="O10277" s="14" t="s">
        <v>32</v>
      </c>
      <c r="P10277" s="14" t="s">
        <v>22</v>
      </c>
      <c r="Q10277" s="14" t="s">
        <v>51338</v>
      </c>
      <c r="R10277" s="14" t="s">
        <v>46</v>
      </c>
      <c r="S10277" s="9" t="s">
        <v>51339</v>
      </c>
      <c r="T10277" s="9" t="s">
        <v>51340</v>
      </c>
    </row>
    <row r="10278" customHeight="1" spans="1:20">
      <c r="A10278" s="10">
        <v>45222</v>
      </c>
      <c r="B10278" s="9" t="s">
        <v>51341</v>
      </c>
      <c r="C10278" s="9" t="s">
        <v>191</v>
      </c>
      <c r="D10278" s="14" t="s">
        <v>22</v>
      </c>
      <c r="E10278" s="9" t="s">
        <v>51342</v>
      </c>
      <c r="F10278" s="9" t="s">
        <v>51343</v>
      </c>
      <c r="G10278" s="14" t="s">
        <v>41</v>
      </c>
      <c r="H10278" s="14" t="s">
        <v>22</v>
      </c>
      <c r="I10278" s="14" t="s">
        <v>26</v>
      </c>
      <c r="J10278" s="14" t="s">
        <v>27</v>
      </c>
      <c r="K10278" s="14" t="s">
        <v>76</v>
      </c>
      <c r="L10278" s="14" t="s">
        <v>29</v>
      </c>
      <c r="M10278" s="9" t="s">
        <v>30</v>
      </c>
      <c r="N10278" s="9" t="s">
        <v>31</v>
      </c>
      <c r="O10278" s="14" t="s">
        <v>32</v>
      </c>
      <c r="P10278" s="14" t="s">
        <v>22</v>
      </c>
      <c r="Q10278" s="14" t="s">
        <v>51344</v>
      </c>
      <c r="R10278" s="14" t="s">
        <v>34</v>
      </c>
      <c r="S10278" s="9" t="s">
        <v>51345</v>
      </c>
      <c r="T10278" s="9" t="s">
        <v>51346</v>
      </c>
    </row>
    <row r="10279" customHeight="1" spans="1:20">
      <c r="A10279" s="10">
        <v>45223</v>
      </c>
      <c r="B10279" s="15" t="s">
        <v>51347</v>
      </c>
      <c r="C10279" s="15" t="s">
        <v>5035</v>
      </c>
      <c r="D10279" s="16" t="s">
        <v>22</v>
      </c>
      <c r="E10279" s="15" t="s">
        <v>51348</v>
      </c>
      <c r="F10279" s="15" t="s">
        <v>51349</v>
      </c>
      <c r="G10279" s="16" t="s">
        <v>82</v>
      </c>
      <c r="H10279" s="16" t="s">
        <v>148</v>
      </c>
      <c r="I10279" s="16" t="s">
        <v>168</v>
      </c>
      <c r="J10279" s="16" t="s">
        <v>27</v>
      </c>
      <c r="K10279" s="16" t="s">
        <v>28</v>
      </c>
      <c r="L10279" s="16" t="s">
        <v>43</v>
      </c>
      <c r="M10279" s="15" t="s">
        <v>169</v>
      </c>
      <c r="N10279" s="15" t="s">
        <v>31</v>
      </c>
      <c r="O10279" s="16" t="s">
        <v>32</v>
      </c>
      <c r="P10279" s="16" t="s">
        <v>22</v>
      </c>
      <c r="Q10279" s="16" t="s">
        <v>51350</v>
      </c>
      <c r="R10279" s="16" t="s">
        <v>46</v>
      </c>
      <c r="S10279" s="15" t="s">
        <v>51351</v>
      </c>
      <c r="T10279" s="15" t="s">
        <v>51352</v>
      </c>
    </row>
    <row r="10280" customHeight="1" spans="1:20">
      <c r="A10280" s="10">
        <v>45222</v>
      </c>
      <c r="B10280" s="9" t="s">
        <v>51353</v>
      </c>
      <c r="C10280" s="9" t="s">
        <v>1167</v>
      </c>
      <c r="D10280" s="14" t="s">
        <v>22</v>
      </c>
      <c r="E10280" s="9" t="s">
        <v>51354</v>
      </c>
      <c r="F10280" s="9" t="s">
        <v>51355</v>
      </c>
      <c r="G10280" s="14" t="s">
        <v>41</v>
      </c>
      <c r="H10280" s="14" t="s">
        <v>3399</v>
      </c>
      <c r="I10280" s="14" t="s">
        <v>124</v>
      </c>
      <c r="J10280" s="14" t="s">
        <v>27</v>
      </c>
      <c r="K10280" s="14" t="s">
        <v>28</v>
      </c>
      <c r="L10280" s="14" t="s">
        <v>43</v>
      </c>
      <c r="M10280" s="9" t="s">
        <v>30</v>
      </c>
      <c r="N10280" s="9" t="s">
        <v>31</v>
      </c>
      <c r="O10280" s="14" t="s">
        <v>32</v>
      </c>
      <c r="P10280" s="14" t="s">
        <v>22</v>
      </c>
      <c r="Q10280" s="14" t="s">
        <v>51356</v>
      </c>
      <c r="R10280" s="14" t="s">
        <v>46</v>
      </c>
      <c r="S10280" s="9" t="s">
        <v>51357</v>
      </c>
      <c r="T10280" s="9" t="s">
        <v>51358</v>
      </c>
    </row>
    <row r="10281" customHeight="1" spans="1:20">
      <c r="A10281" s="10">
        <v>45223</v>
      </c>
      <c r="B10281" s="15" t="s">
        <v>51359</v>
      </c>
      <c r="C10281" s="15" t="s">
        <v>1127</v>
      </c>
      <c r="D10281" s="16" t="s">
        <v>22</v>
      </c>
      <c r="E10281" s="15" t="s">
        <v>51360</v>
      </c>
      <c r="F10281" s="15" t="s">
        <v>51361</v>
      </c>
      <c r="G10281" s="16" t="s">
        <v>69</v>
      </c>
      <c r="H10281" s="16" t="s">
        <v>22</v>
      </c>
      <c r="I10281" s="16" t="s">
        <v>991</v>
      </c>
      <c r="J10281" s="16" t="s">
        <v>27</v>
      </c>
      <c r="K10281" s="16" t="s">
        <v>195</v>
      </c>
      <c r="L10281" s="16" t="s">
        <v>43</v>
      </c>
      <c r="M10281" s="15" t="s">
        <v>44</v>
      </c>
      <c r="N10281" s="15" t="s">
        <v>31</v>
      </c>
      <c r="O10281" s="16" t="s">
        <v>32</v>
      </c>
      <c r="P10281" s="16" t="s">
        <v>22</v>
      </c>
      <c r="Q10281" s="16" t="s">
        <v>51362</v>
      </c>
      <c r="R10281" s="16" t="s">
        <v>46</v>
      </c>
      <c r="S10281" s="15" t="s">
        <v>51363</v>
      </c>
      <c r="T10281" s="15" t="s">
        <v>51364</v>
      </c>
    </row>
    <row r="10282" customHeight="1" spans="1:20">
      <c r="A10282" s="10">
        <v>45223</v>
      </c>
      <c r="B10282" s="15" t="s">
        <v>51365</v>
      </c>
      <c r="C10282" s="15" t="s">
        <v>783</v>
      </c>
      <c r="D10282" s="16" t="s">
        <v>22</v>
      </c>
      <c r="E10282" s="15" t="s">
        <v>51366</v>
      </c>
      <c r="F10282" s="15" t="s">
        <v>45118</v>
      </c>
      <c r="G10282" s="16" t="s">
        <v>82</v>
      </c>
      <c r="H10282" s="16" t="s">
        <v>22</v>
      </c>
      <c r="I10282" s="16" t="s">
        <v>168</v>
      </c>
      <c r="J10282" s="16" t="s">
        <v>27</v>
      </c>
      <c r="K10282" s="16" t="s">
        <v>28</v>
      </c>
      <c r="L10282" s="16" t="s">
        <v>43</v>
      </c>
      <c r="M10282" s="15" t="s">
        <v>169</v>
      </c>
      <c r="N10282" s="15" t="s">
        <v>743</v>
      </c>
      <c r="O10282" s="16" t="s">
        <v>32</v>
      </c>
      <c r="P10282" s="16" t="s">
        <v>22</v>
      </c>
      <c r="Q10282" s="16" t="s">
        <v>51367</v>
      </c>
      <c r="R10282" s="16" t="s">
        <v>46</v>
      </c>
      <c r="S10282" s="15" t="s">
        <v>51368</v>
      </c>
      <c r="T10282" s="15" t="s">
        <v>51369</v>
      </c>
    </row>
    <row r="10283" customHeight="1" spans="1:20">
      <c r="A10283" s="10">
        <v>45223</v>
      </c>
      <c r="B10283" s="15" t="s">
        <v>51370</v>
      </c>
      <c r="C10283" s="15" t="s">
        <v>7103</v>
      </c>
      <c r="D10283" s="16" t="s">
        <v>22</v>
      </c>
      <c r="E10283" s="15" t="s">
        <v>51371</v>
      </c>
      <c r="F10283" s="15" t="s">
        <v>51372</v>
      </c>
      <c r="G10283" s="16" t="s">
        <v>25</v>
      </c>
      <c r="H10283" s="16" t="s">
        <v>22</v>
      </c>
      <c r="I10283" s="16" t="s">
        <v>63</v>
      </c>
      <c r="J10283" s="16" t="s">
        <v>27</v>
      </c>
      <c r="K10283" s="16" t="s">
        <v>28</v>
      </c>
      <c r="L10283" s="16" t="s">
        <v>43</v>
      </c>
      <c r="M10283" s="15" t="s">
        <v>30</v>
      </c>
      <c r="N10283" s="15" t="s">
        <v>743</v>
      </c>
      <c r="O10283" s="16" t="s">
        <v>32</v>
      </c>
      <c r="P10283" s="16" t="s">
        <v>22</v>
      </c>
      <c r="Q10283" s="16" t="s">
        <v>51373</v>
      </c>
      <c r="R10283" s="16" t="s">
        <v>46</v>
      </c>
      <c r="S10283" s="15" t="s">
        <v>51374</v>
      </c>
      <c r="T10283" s="15" t="s">
        <v>51375</v>
      </c>
    </row>
    <row r="10284" customHeight="1" spans="1:20">
      <c r="A10284" s="10">
        <v>45224</v>
      </c>
      <c r="B10284" s="9" t="s">
        <v>51376</v>
      </c>
      <c r="C10284" s="9" t="s">
        <v>22964</v>
      </c>
      <c r="D10284" s="14" t="s">
        <v>22</v>
      </c>
      <c r="E10284" s="9" t="s">
        <v>51377</v>
      </c>
      <c r="F10284" s="9" t="s">
        <v>22</v>
      </c>
      <c r="G10284" s="14" t="s">
        <v>22</v>
      </c>
      <c r="H10284" s="14" t="s">
        <v>22</v>
      </c>
      <c r="I10284" s="14" t="s">
        <v>149</v>
      </c>
      <c r="J10284" s="14" t="s">
        <v>27</v>
      </c>
      <c r="K10284" s="14" t="s">
        <v>28</v>
      </c>
      <c r="L10284" s="14" t="s">
        <v>43</v>
      </c>
      <c r="M10284" s="9" t="s">
        <v>30</v>
      </c>
      <c r="N10284" s="9" t="s">
        <v>743</v>
      </c>
      <c r="O10284" s="14" t="s">
        <v>32</v>
      </c>
      <c r="P10284" s="14" t="s">
        <v>22</v>
      </c>
      <c r="Q10284" s="14" t="s">
        <v>51378</v>
      </c>
      <c r="R10284" s="14" t="s">
        <v>46</v>
      </c>
      <c r="S10284" s="9" t="s">
        <v>51379</v>
      </c>
      <c r="T10284" s="9" t="s">
        <v>51380</v>
      </c>
    </row>
    <row r="10285" customHeight="1" spans="1:20">
      <c r="A10285" s="10">
        <v>45222</v>
      </c>
      <c r="B10285" s="9" t="s">
        <v>51381</v>
      </c>
      <c r="C10285" s="9" t="s">
        <v>7563</v>
      </c>
      <c r="D10285" s="14" t="s">
        <v>22</v>
      </c>
      <c r="E10285" s="9" t="s">
        <v>44379</v>
      </c>
      <c r="F10285" s="9" t="s">
        <v>44380</v>
      </c>
      <c r="G10285" s="14" t="s">
        <v>247</v>
      </c>
      <c r="H10285" s="14" t="s">
        <v>22</v>
      </c>
      <c r="I10285" s="14" t="s">
        <v>26</v>
      </c>
      <c r="J10285" s="14" t="s">
        <v>27</v>
      </c>
      <c r="K10285" s="14" t="s">
        <v>28</v>
      </c>
      <c r="L10285" s="14" t="s">
        <v>29</v>
      </c>
      <c r="M10285" s="9" t="s">
        <v>30</v>
      </c>
      <c r="N10285" s="9" t="s">
        <v>31</v>
      </c>
      <c r="O10285" s="14" t="s">
        <v>32</v>
      </c>
      <c r="P10285" s="14" t="s">
        <v>22</v>
      </c>
      <c r="Q10285" s="14" t="s">
        <v>51382</v>
      </c>
      <c r="R10285" s="14" t="s">
        <v>34</v>
      </c>
      <c r="S10285" s="9" t="s">
        <v>51383</v>
      </c>
      <c r="T10285" s="9" t="s">
        <v>51384</v>
      </c>
    </row>
    <row r="10286" customHeight="1" spans="1:20">
      <c r="A10286" s="10">
        <v>45222</v>
      </c>
      <c r="B10286" s="9" t="s">
        <v>51385</v>
      </c>
      <c r="C10286" s="9" t="s">
        <v>5213</v>
      </c>
      <c r="D10286" s="14" t="s">
        <v>22</v>
      </c>
      <c r="E10286" s="9" t="s">
        <v>51386</v>
      </c>
      <c r="F10286" s="9" t="s">
        <v>49697</v>
      </c>
      <c r="G10286" s="14" t="s">
        <v>336</v>
      </c>
      <c r="H10286" s="14" t="s">
        <v>22</v>
      </c>
      <c r="I10286" s="14" t="s">
        <v>277</v>
      </c>
      <c r="J10286" s="14" t="s">
        <v>27</v>
      </c>
      <c r="K10286" s="14" t="s">
        <v>28</v>
      </c>
      <c r="L10286" s="14" t="s">
        <v>43</v>
      </c>
      <c r="M10286" s="9" t="s">
        <v>30</v>
      </c>
      <c r="N10286" s="9" t="s">
        <v>208</v>
      </c>
      <c r="O10286" s="14" t="s">
        <v>32</v>
      </c>
      <c r="P10286" s="14" t="s">
        <v>22</v>
      </c>
      <c r="Q10286" s="14" t="s">
        <v>51387</v>
      </c>
      <c r="R10286" s="14" t="s">
        <v>46</v>
      </c>
      <c r="S10286" s="9" t="s">
        <v>51388</v>
      </c>
      <c r="T10286" s="9" t="s">
        <v>51389</v>
      </c>
    </row>
    <row r="10287" customHeight="1" spans="1:20">
      <c r="A10287" s="10">
        <v>45222</v>
      </c>
      <c r="B10287" s="9" t="s">
        <v>51390</v>
      </c>
      <c r="C10287" s="9" t="s">
        <v>7103</v>
      </c>
      <c r="D10287" s="14" t="s">
        <v>22</v>
      </c>
      <c r="E10287" s="9" t="s">
        <v>51391</v>
      </c>
      <c r="F10287" s="9" t="s">
        <v>51392</v>
      </c>
      <c r="G10287" s="14" t="s">
        <v>82</v>
      </c>
      <c r="H10287" s="14" t="s">
        <v>22</v>
      </c>
      <c r="I10287" s="14" t="s">
        <v>63</v>
      </c>
      <c r="J10287" s="14" t="s">
        <v>27</v>
      </c>
      <c r="K10287" s="14" t="s">
        <v>28</v>
      </c>
      <c r="L10287" s="14" t="s">
        <v>43</v>
      </c>
      <c r="M10287" s="9" t="s">
        <v>30</v>
      </c>
      <c r="N10287" s="9" t="s">
        <v>743</v>
      </c>
      <c r="O10287" s="14" t="s">
        <v>32</v>
      </c>
      <c r="P10287" s="14" t="s">
        <v>22</v>
      </c>
      <c r="Q10287" s="14" t="s">
        <v>51393</v>
      </c>
      <c r="R10287" s="14" t="s">
        <v>46</v>
      </c>
      <c r="S10287" s="9" t="s">
        <v>51394</v>
      </c>
      <c r="T10287" s="9" t="s">
        <v>51395</v>
      </c>
    </row>
    <row r="10288" customHeight="1" spans="1:20">
      <c r="A10288" s="10">
        <v>45225</v>
      </c>
      <c r="B10288" s="9" t="s">
        <v>51396</v>
      </c>
      <c r="C10288" s="9" t="s">
        <v>6506</v>
      </c>
      <c r="D10288" s="14" t="s">
        <v>22</v>
      </c>
      <c r="E10288" s="9" t="s">
        <v>51397</v>
      </c>
      <c r="F10288" s="9" t="s">
        <v>51398</v>
      </c>
      <c r="G10288" s="14" t="s">
        <v>41</v>
      </c>
      <c r="H10288" s="14" t="s">
        <v>22</v>
      </c>
      <c r="I10288" s="14" t="s">
        <v>701</v>
      </c>
      <c r="J10288" s="14" t="s">
        <v>27</v>
      </c>
      <c r="K10288" s="14" t="s">
        <v>28</v>
      </c>
      <c r="L10288" s="14" t="s">
        <v>43</v>
      </c>
      <c r="M10288" s="9" t="s">
        <v>44</v>
      </c>
      <c r="N10288" s="9" t="s">
        <v>208</v>
      </c>
      <c r="O10288" s="14" t="s">
        <v>32</v>
      </c>
      <c r="P10288" s="14" t="s">
        <v>22</v>
      </c>
      <c r="Q10288" s="14" t="s">
        <v>51399</v>
      </c>
      <c r="R10288" s="14" t="s">
        <v>46</v>
      </c>
      <c r="S10288" s="9" t="s">
        <v>51400</v>
      </c>
      <c r="T10288" s="9" t="s">
        <v>51401</v>
      </c>
    </row>
    <row r="10289" customHeight="1" spans="1:20">
      <c r="A10289" s="10">
        <v>45225</v>
      </c>
      <c r="B10289" s="9" t="s">
        <v>51402</v>
      </c>
      <c r="C10289" s="9" t="s">
        <v>5629</v>
      </c>
      <c r="D10289" s="14" t="s">
        <v>22</v>
      </c>
      <c r="E10289" s="9" t="s">
        <v>51403</v>
      </c>
      <c r="F10289" s="9" t="s">
        <v>51404</v>
      </c>
      <c r="G10289" s="14" t="s">
        <v>82</v>
      </c>
      <c r="H10289" s="14" t="s">
        <v>96</v>
      </c>
      <c r="I10289" s="14" t="s">
        <v>5632</v>
      </c>
      <c r="J10289" s="14" t="s">
        <v>27</v>
      </c>
      <c r="K10289" s="14" t="s">
        <v>28</v>
      </c>
      <c r="L10289" s="14" t="s">
        <v>43</v>
      </c>
      <c r="M10289" s="9" t="s">
        <v>169</v>
      </c>
      <c r="N10289" s="9" t="s">
        <v>5633</v>
      </c>
      <c r="O10289" s="14" t="s">
        <v>32</v>
      </c>
      <c r="P10289" s="14" t="s">
        <v>22</v>
      </c>
      <c r="Q10289" s="14" t="s">
        <v>51405</v>
      </c>
      <c r="R10289" s="14" t="s">
        <v>168</v>
      </c>
      <c r="S10289" s="9" t="s">
        <v>51406</v>
      </c>
      <c r="T10289" s="9" t="s">
        <v>5723</v>
      </c>
    </row>
    <row r="10290" customHeight="1" spans="1:20">
      <c r="A10290" s="10">
        <v>45225</v>
      </c>
      <c r="B10290" s="9" t="s">
        <v>51407</v>
      </c>
      <c r="C10290" s="9" t="s">
        <v>5644</v>
      </c>
      <c r="D10290" s="14" t="s">
        <v>22</v>
      </c>
      <c r="E10290" s="9" t="s">
        <v>51408</v>
      </c>
      <c r="F10290" s="9" t="s">
        <v>46694</v>
      </c>
      <c r="G10290" s="14" t="s">
        <v>82</v>
      </c>
      <c r="H10290" s="14" t="s">
        <v>22</v>
      </c>
      <c r="I10290" s="14" t="s">
        <v>168</v>
      </c>
      <c r="J10290" s="14" t="s">
        <v>27</v>
      </c>
      <c r="K10290" s="14" t="s">
        <v>28</v>
      </c>
      <c r="L10290" s="14" t="s">
        <v>43</v>
      </c>
      <c r="M10290" s="9" t="s">
        <v>169</v>
      </c>
      <c r="N10290" s="9" t="s">
        <v>5633</v>
      </c>
      <c r="O10290" s="14" t="s">
        <v>32</v>
      </c>
      <c r="P10290" s="14" t="s">
        <v>22</v>
      </c>
      <c r="Q10290" s="14" t="s">
        <v>51409</v>
      </c>
      <c r="R10290" s="14" t="s">
        <v>168</v>
      </c>
      <c r="S10290" s="9" t="s">
        <v>51410</v>
      </c>
      <c r="T10290" s="9" t="s">
        <v>5723</v>
      </c>
    </row>
    <row r="10291" customHeight="1" spans="1:20">
      <c r="A10291" s="10">
        <v>45223</v>
      </c>
      <c r="B10291" s="15" t="s">
        <v>51411</v>
      </c>
      <c r="C10291" s="15" t="s">
        <v>1281</v>
      </c>
      <c r="D10291" s="16" t="s">
        <v>22</v>
      </c>
      <c r="E10291" s="15" t="s">
        <v>51412</v>
      </c>
      <c r="F10291" s="15" t="s">
        <v>20295</v>
      </c>
      <c r="G10291" s="16" t="s">
        <v>69</v>
      </c>
      <c r="H10291" s="16" t="s">
        <v>22</v>
      </c>
      <c r="I10291" s="16" t="s">
        <v>732</v>
      </c>
      <c r="J10291" s="16" t="s">
        <v>27</v>
      </c>
      <c r="K10291" s="16" t="s">
        <v>195</v>
      </c>
      <c r="L10291" s="16" t="s">
        <v>43</v>
      </c>
      <c r="M10291" s="15" t="s">
        <v>44</v>
      </c>
      <c r="N10291" s="15" t="s">
        <v>31</v>
      </c>
      <c r="O10291" s="16" t="s">
        <v>32</v>
      </c>
      <c r="P10291" s="16" t="s">
        <v>22</v>
      </c>
      <c r="Q10291" s="16" t="s">
        <v>51413</v>
      </c>
      <c r="R10291" s="16" t="s">
        <v>46</v>
      </c>
      <c r="S10291" s="15" t="s">
        <v>51414</v>
      </c>
      <c r="T10291" s="15" t="s">
        <v>51415</v>
      </c>
    </row>
    <row r="10292" customHeight="1" spans="1:20">
      <c r="A10292" s="10">
        <v>45222</v>
      </c>
      <c r="B10292" s="9" t="s">
        <v>51416</v>
      </c>
      <c r="C10292" s="9" t="s">
        <v>191</v>
      </c>
      <c r="D10292" s="14" t="s">
        <v>22</v>
      </c>
      <c r="E10292" s="9" t="s">
        <v>47046</v>
      </c>
      <c r="F10292" s="9" t="s">
        <v>47047</v>
      </c>
      <c r="G10292" s="14" t="s">
        <v>69</v>
      </c>
      <c r="H10292" s="14" t="s">
        <v>22</v>
      </c>
      <c r="I10292" s="14" t="s">
        <v>26</v>
      </c>
      <c r="J10292" s="14" t="s">
        <v>27</v>
      </c>
      <c r="K10292" s="14" t="s">
        <v>195</v>
      </c>
      <c r="L10292" s="14" t="s">
        <v>29</v>
      </c>
      <c r="M10292" s="9" t="s">
        <v>44</v>
      </c>
      <c r="N10292" s="9" t="s">
        <v>31</v>
      </c>
      <c r="O10292" s="14" t="s">
        <v>32</v>
      </c>
      <c r="P10292" s="14" t="s">
        <v>22</v>
      </c>
      <c r="Q10292" s="14" t="s">
        <v>51417</v>
      </c>
      <c r="R10292" s="14" t="s">
        <v>34</v>
      </c>
      <c r="S10292" s="9" t="s">
        <v>51418</v>
      </c>
      <c r="T10292" s="9" t="s">
        <v>51419</v>
      </c>
    </row>
    <row r="10293" customHeight="1" spans="1:20">
      <c r="A10293" s="10">
        <v>45225</v>
      </c>
      <c r="B10293" s="9" t="s">
        <v>51420</v>
      </c>
      <c r="C10293" s="9" t="s">
        <v>5644</v>
      </c>
      <c r="D10293" s="14" t="s">
        <v>22</v>
      </c>
      <c r="E10293" s="9" t="s">
        <v>51421</v>
      </c>
      <c r="F10293" s="9" t="s">
        <v>51422</v>
      </c>
      <c r="G10293" s="14" t="s">
        <v>82</v>
      </c>
      <c r="H10293" s="14" t="s">
        <v>96</v>
      </c>
      <c r="I10293" s="14" t="s">
        <v>168</v>
      </c>
      <c r="J10293" s="14" t="s">
        <v>27</v>
      </c>
      <c r="K10293" s="14" t="s">
        <v>28</v>
      </c>
      <c r="L10293" s="14" t="s">
        <v>43</v>
      </c>
      <c r="M10293" s="9" t="s">
        <v>169</v>
      </c>
      <c r="N10293" s="9" t="s">
        <v>5633</v>
      </c>
      <c r="O10293" s="14" t="s">
        <v>32</v>
      </c>
      <c r="P10293" s="14" t="s">
        <v>22</v>
      </c>
      <c r="Q10293" s="14" t="s">
        <v>51423</v>
      </c>
      <c r="R10293" s="14" t="s">
        <v>168</v>
      </c>
      <c r="S10293" s="9" t="s">
        <v>51424</v>
      </c>
      <c r="T10293" s="9" t="s">
        <v>5655</v>
      </c>
    </row>
    <row r="10294" customHeight="1" spans="1:20">
      <c r="A10294" s="10">
        <v>45223</v>
      </c>
      <c r="B10294" s="15" t="s">
        <v>51425</v>
      </c>
      <c r="C10294" s="15" t="s">
        <v>5213</v>
      </c>
      <c r="D10294" s="16" t="s">
        <v>22</v>
      </c>
      <c r="E10294" s="15" t="s">
        <v>51426</v>
      </c>
      <c r="F10294" s="15" t="s">
        <v>51427</v>
      </c>
      <c r="G10294" s="16" t="s">
        <v>69</v>
      </c>
      <c r="H10294" s="16" t="s">
        <v>22</v>
      </c>
      <c r="I10294" s="16" t="s">
        <v>1595</v>
      </c>
      <c r="J10294" s="16" t="s">
        <v>27</v>
      </c>
      <c r="K10294" s="16" t="s">
        <v>28</v>
      </c>
      <c r="L10294" s="16" t="s">
        <v>43</v>
      </c>
      <c r="M10294" s="15" t="s">
        <v>44</v>
      </c>
      <c r="N10294" s="15" t="s">
        <v>208</v>
      </c>
      <c r="O10294" s="16" t="s">
        <v>32</v>
      </c>
      <c r="P10294" s="16" t="s">
        <v>22</v>
      </c>
      <c r="Q10294" s="16" t="s">
        <v>51428</v>
      </c>
      <c r="R10294" s="16" t="s">
        <v>46</v>
      </c>
      <c r="S10294" s="15" t="s">
        <v>51429</v>
      </c>
      <c r="T10294" s="15" t="s">
        <v>51430</v>
      </c>
    </row>
    <row r="10295" customHeight="1" spans="1:20">
      <c r="A10295" s="10">
        <v>45222</v>
      </c>
      <c r="B10295" s="9" t="s">
        <v>51431</v>
      </c>
      <c r="C10295" s="9" t="s">
        <v>22964</v>
      </c>
      <c r="D10295" s="14" t="s">
        <v>22</v>
      </c>
      <c r="E10295" s="9" t="s">
        <v>51432</v>
      </c>
      <c r="F10295" s="9" t="s">
        <v>22</v>
      </c>
      <c r="G10295" s="14" t="s">
        <v>22</v>
      </c>
      <c r="H10295" s="14" t="s">
        <v>22</v>
      </c>
      <c r="I10295" s="14" t="s">
        <v>131</v>
      </c>
      <c r="J10295" s="14" t="s">
        <v>27</v>
      </c>
      <c r="K10295" s="14" t="s">
        <v>28</v>
      </c>
      <c r="L10295" s="14" t="s">
        <v>43</v>
      </c>
      <c r="M10295" s="9" t="s">
        <v>30</v>
      </c>
      <c r="N10295" s="9" t="s">
        <v>743</v>
      </c>
      <c r="O10295" s="14" t="s">
        <v>32</v>
      </c>
      <c r="P10295" s="14" t="s">
        <v>22</v>
      </c>
      <c r="Q10295" s="14" t="s">
        <v>51433</v>
      </c>
      <c r="R10295" s="14" t="s">
        <v>46</v>
      </c>
      <c r="S10295" s="9" t="s">
        <v>51434</v>
      </c>
      <c r="T10295" s="9" t="s">
        <v>51435</v>
      </c>
    </row>
    <row r="10296" customHeight="1" spans="1:20">
      <c r="A10296" s="10">
        <v>45224</v>
      </c>
      <c r="B10296" s="9" t="s">
        <v>51436</v>
      </c>
      <c r="C10296" s="9" t="s">
        <v>8624</v>
      </c>
      <c r="D10296" s="14" t="s">
        <v>22</v>
      </c>
      <c r="E10296" s="9" t="s">
        <v>50824</v>
      </c>
      <c r="F10296" s="9" t="s">
        <v>15388</v>
      </c>
      <c r="G10296" s="14" t="s">
        <v>82</v>
      </c>
      <c r="H10296" s="14" t="s">
        <v>22</v>
      </c>
      <c r="I10296" s="14" t="s">
        <v>168</v>
      </c>
      <c r="J10296" s="14" t="s">
        <v>27</v>
      </c>
      <c r="K10296" s="14" t="s">
        <v>28</v>
      </c>
      <c r="L10296" s="14" t="s">
        <v>43</v>
      </c>
      <c r="M10296" s="9" t="s">
        <v>169</v>
      </c>
      <c r="N10296" s="9" t="s">
        <v>31</v>
      </c>
      <c r="O10296" s="14" t="s">
        <v>32</v>
      </c>
      <c r="P10296" s="14" t="s">
        <v>22</v>
      </c>
      <c r="Q10296" s="14" t="s">
        <v>51437</v>
      </c>
      <c r="R10296" s="14" t="s">
        <v>46</v>
      </c>
      <c r="S10296" s="9" t="s">
        <v>51438</v>
      </c>
      <c r="T10296" s="9" t="s">
        <v>51439</v>
      </c>
    </row>
    <row r="10297" customHeight="1" spans="1:20">
      <c r="A10297" s="10">
        <v>45224</v>
      </c>
      <c r="B10297" s="9" t="s">
        <v>51440</v>
      </c>
      <c r="C10297" s="9" t="s">
        <v>5035</v>
      </c>
      <c r="D10297" s="14" t="s">
        <v>22</v>
      </c>
      <c r="E10297" s="9" t="s">
        <v>51441</v>
      </c>
      <c r="F10297" s="9" t="s">
        <v>51106</v>
      </c>
      <c r="G10297" s="14" t="s">
        <v>25</v>
      </c>
      <c r="H10297" s="14" t="s">
        <v>22</v>
      </c>
      <c r="I10297" s="14" t="s">
        <v>26</v>
      </c>
      <c r="J10297" s="14" t="s">
        <v>27</v>
      </c>
      <c r="K10297" s="14" t="s">
        <v>76</v>
      </c>
      <c r="L10297" s="14" t="s">
        <v>29</v>
      </c>
      <c r="M10297" s="9" t="s">
        <v>44</v>
      </c>
      <c r="N10297" s="9" t="s">
        <v>31</v>
      </c>
      <c r="O10297" s="14" t="s">
        <v>32</v>
      </c>
      <c r="P10297" s="14" t="s">
        <v>22</v>
      </c>
      <c r="Q10297" s="14" t="s">
        <v>51442</v>
      </c>
      <c r="R10297" s="14" t="s">
        <v>34</v>
      </c>
      <c r="S10297" s="9" t="s">
        <v>51443</v>
      </c>
      <c r="T10297" s="9" t="s">
        <v>51444</v>
      </c>
    </row>
    <row r="10298" customHeight="1" spans="1:20">
      <c r="A10298" s="10">
        <v>45224</v>
      </c>
      <c r="B10298" s="9" t="s">
        <v>51445</v>
      </c>
      <c r="C10298" s="9" t="s">
        <v>5213</v>
      </c>
      <c r="D10298" s="14" t="s">
        <v>22</v>
      </c>
      <c r="E10298" s="9" t="s">
        <v>51446</v>
      </c>
      <c r="F10298" s="9" t="s">
        <v>51447</v>
      </c>
      <c r="G10298" s="14" t="s">
        <v>247</v>
      </c>
      <c r="H10298" s="14" t="s">
        <v>22</v>
      </c>
      <c r="I10298" s="14" t="s">
        <v>162</v>
      </c>
      <c r="J10298" s="14" t="s">
        <v>27</v>
      </c>
      <c r="K10298" s="14" t="s">
        <v>28</v>
      </c>
      <c r="L10298" s="14" t="s">
        <v>43</v>
      </c>
      <c r="M10298" s="9" t="s">
        <v>44</v>
      </c>
      <c r="N10298" s="9" t="s">
        <v>208</v>
      </c>
      <c r="O10298" s="14" t="s">
        <v>32</v>
      </c>
      <c r="P10298" s="14" t="s">
        <v>22</v>
      </c>
      <c r="Q10298" s="14" t="s">
        <v>51448</v>
      </c>
      <c r="R10298" s="14" t="s">
        <v>46</v>
      </c>
      <c r="S10298" s="9" t="s">
        <v>51449</v>
      </c>
      <c r="T10298" s="9" t="s">
        <v>51450</v>
      </c>
    </row>
    <row r="10299" customHeight="1" spans="1:20">
      <c r="A10299" s="10">
        <v>45225</v>
      </c>
      <c r="B10299" s="9" t="s">
        <v>51451</v>
      </c>
      <c r="C10299" s="9" t="s">
        <v>5685</v>
      </c>
      <c r="D10299" s="14" t="s">
        <v>22</v>
      </c>
      <c r="E10299" s="9" t="s">
        <v>51452</v>
      </c>
      <c r="F10299" s="9" t="s">
        <v>51453</v>
      </c>
      <c r="G10299" s="14" t="s">
        <v>82</v>
      </c>
      <c r="H10299" s="14" t="s">
        <v>22</v>
      </c>
      <c r="I10299" s="14" t="s">
        <v>168</v>
      </c>
      <c r="J10299" s="14" t="s">
        <v>27</v>
      </c>
      <c r="K10299" s="14" t="s">
        <v>28</v>
      </c>
      <c r="L10299" s="14" t="s">
        <v>43</v>
      </c>
      <c r="M10299" s="9" t="s">
        <v>169</v>
      </c>
      <c r="N10299" s="9" t="s">
        <v>5633</v>
      </c>
      <c r="O10299" s="14" t="s">
        <v>32</v>
      </c>
      <c r="P10299" s="14" t="s">
        <v>22</v>
      </c>
      <c r="Q10299" s="14" t="s">
        <v>51454</v>
      </c>
      <c r="R10299" s="14" t="s">
        <v>168</v>
      </c>
      <c r="S10299" s="9" t="s">
        <v>51455</v>
      </c>
      <c r="T10299" s="9" t="s">
        <v>5690</v>
      </c>
    </row>
    <row r="10300" customHeight="1" spans="1:20">
      <c r="A10300" s="10">
        <v>45225</v>
      </c>
      <c r="B10300" s="9" t="s">
        <v>51456</v>
      </c>
      <c r="C10300" s="9" t="s">
        <v>5629</v>
      </c>
      <c r="D10300" s="14" t="s">
        <v>22</v>
      </c>
      <c r="E10300" s="9" t="s">
        <v>51457</v>
      </c>
      <c r="F10300" s="9" t="s">
        <v>51458</v>
      </c>
      <c r="G10300" s="14" t="s">
        <v>82</v>
      </c>
      <c r="H10300" s="14" t="s">
        <v>96</v>
      </c>
      <c r="I10300" s="14" t="s">
        <v>5632</v>
      </c>
      <c r="J10300" s="14" t="s">
        <v>27</v>
      </c>
      <c r="K10300" s="14" t="s">
        <v>28</v>
      </c>
      <c r="L10300" s="14" t="s">
        <v>43</v>
      </c>
      <c r="M10300" s="9" t="s">
        <v>169</v>
      </c>
      <c r="N10300" s="9" t="s">
        <v>5633</v>
      </c>
      <c r="O10300" s="14" t="s">
        <v>32</v>
      </c>
      <c r="P10300" s="14" t="s">
        <v>22</v>
      </c>
      <c r="Q10300" s="14" t="s">
        <v>51459</v>
      </c>
      <c r="R10300" s="14" t="s">
        <v>168</v>
      </c>
      <c r="S10300" s="9" t="s">
        <v>51460</v>
      </c>
      <c r="T10300" s="9" t="s">
        <v>5668</v>
      </c>
    </row>
    <row r="10301" customHeight="1" spans="1:20">
      <c r="A10301" s="10">
        <v>45222</v>
      </c>
      <c r="B10301" s="9" t="s">
        <v>51461</v>
      </c>
      <c r="C10301" s="9" t="s">
        <v>7401</v>
      </c>
      <c r="D10301" s="14" t="s">
        <v>22</v>
      </c>
      <c r="E10301" s="9" t="s">
        <v>51462</v>
      </c>
      <c r="F10301" s="9" t="s">
        <v>51463</v>
      </c>
      <c r="G10301" s="14" t="s">
        <v>53</v>
      </c>
      <c r="H10301" s="14" t="s">
        <v>22</v>
      </c>
      <c r="I10301" s="14" t="s">
        <v>315</v>
      </c>
      <c r="J10301" s="14" t="s">
        <v>27</v>
      </c>
      <c r="K10301" s="14" t="s">
        <v>28</v>
      </c>
      <c r="L10301" s="14" t="s">
        <v>43</v>
      </c>
      <c r="M10301" s="9" t="s">
        <v>44</v>
      </c>
      <c r="N10301" s="9" t="s">
        <v>208</v>
      </c>
      <c r="O10301" s="14" t="s">
        <v>32</v>
      </c>
      <c r="P10301" s="14" t="s">
        <v>22</v>
      </c>
      <c r="Q10301" s="14" t="s">
        <v>45162</v>
      </c>
      <c r="R10301" s="14" t="s">
        <v>46</v>
      </c>
      <c r="S10301" s="9" t="s">
        <v>51464</v>
      </c>
      <c r="T10301" s="9" t="s">
        <v>51465</v>
      </c>
    </row>
    <row r="10302" customHeight="1" spans="1:20">
      <c r="A10302" s="10">
        <v>45224</v>
      </c>
      <c r="B10302" s="9" t="s">
        <v>51466</v>
      </c>
      <c r="C10302" s="9" t="s">
        <v>5035</v>
      </c>
      <c r="D10302" s="14" t="s">
        <v>22</v>
      </c>
      <c r="E10302" s="9" t="s">
        <v>51467</v>
      </c>
      <c r="F10302" s="9" t="s">
        <v>51221</v>
      </c>
      <c r="G10302" s="14" t="s">
        <v>69</v>
      </c>
      <c r="H10302" s="14" t="s">
        <v>22</v>
      </c>
      <c r="I10302" s="14" t="s">
        <v>26</v>
      </c>
      <c r="J10302" s="14" t="s">
        <v>27</v>
      </c>
      <c r="K10302" s="14" t="s">
        <v>195</v>
      </c>
      <c r="L10302" s="14" t="s">
        <v>29</v>
      </c>
      <c r="M10302" s="9" t="s">
        <v>799</v>
      </c>
      <c r="N10302" s="9" t="s">
        <v>31</v>
      </c>
      <c r="O10302" s="14" t="s">
        <v>32</v>
      </c>
      <c r="P10302" s="14" t="s">
        <v>22</v>
      </c>
      <c r="Q10302" s="14" t="s">
        <v>51468</v>
      </c>
      <c r="R10302" s="14" t="s">
        <v>34</v>
      </c>
      <c r="S10302" s="9" t="s">
        <v>51469</v>
      </c>
      <c r="T10302" s="9" t="s">
        <v>51470</v>
      </c>
    </row>
    <row r="10303" customHeight="1" spans="1:20">
      <c r="A10303" s="10">
        <v>45224</v>
      </c>
      <c r="B10303" s="9" t="s">
        <v>51471</v>
      </c>
      <c r="C10303" s="9" t="s">
        <v>7962</v>
      </c>
      <c r="D10303" s="14" t="s">
        <v>22</v>
      </c>
      <c r="E10303" s="9" t="s">
        <v>39901</v>
      </c>
      <c r="F10303" s="9" t="s">
        <v>19927</v>
      </c>
      <c r="G10303" s="14" t="s">
        <v>25</v>
      </c>
      <c r="H10303" s="14" t="s">
        <v>22</v>
      </c>
      <c r="I10303" s="14" t="s">
        <v>511</v>
      </c>
      <c r="J10303" s="14" t="s">
        <v>27</v>
      </c>
      <c r="K10303" s="14" t="s">
        <v>28</v>
      </c>
      <c r="L10303" s="14" t="s">
        <v>43</v>
      </c>
      <c r="M10303" s="9" t="s">
        <v>30</v>
      </c>
      <c r="N10303" s="9" t="s">
        <v>743</v>
      </c>
      <c r="O10303" s="14" t="s">
        <v>32</v>
      </c>
      <c r="P10303" s="14" t="s">
        <v>22</v>
      </c>
      <c r="Q10303" s="14" t="s">
        <v>51472</v>
      </c>
      <c r="R10303" s="14" t="s">
        <v>46</v>
      </c>
      <c r="S10303" s="9" t="s">
        <v>51473</v>
      </c>
      <c r="T10303" s="9" t="s">
        <v>34613</v>
      </c>
    </row>
    <row r="10304" customHeight="1" spans="1:20">
      <c r="A10304" s="10">
        <v>45225</v>
      </c>
      <c r="B10304" s="9" t="s">
        <v>51474</v>
      </c>
      <c r="C10304" s="9" t="s">
        <v>5644</v>
      </c>
      <c r="D10304" s="14" t="s">
        <v>22</v>
      </c>
      <c r="E10304" s="9" t="s">
        <v>51475</v>
      </c>
      <c r="F10304" s="9" t="s">
        <v>51476</v>
      </c>
      <c r="G10304" s="14" t="s">
        <v>82</v>
      </c>
      <c r="H10304" s="14" t="s">
        <v>22</v>
      </c>
      <c r="I10304" s="14" t="s">
        <v>168</v>
      </c>
      <c r="J10304" s="14" t="s">
        <v>27</v>
      </c>
      <c r="K10304" s="14" t="s">
        <v>28</v>
      </c>
      <c r="L10304" s="14" t="s">
        <v>43</v>
      </c>
      <c r="M10304" s="9" t="s">
        <v>169</v>
      </c>
      <c r="N10304" s="9" t="s">
        <v>5633</v>
      </c>
      <c r="O10304" s="14" t="s">
        <v>32</v>
      </c>
      <c r="P10304" s="14" t="s">
        <v>22</v>
      </c>
      <c r="Q10304" s="14" t="s">
        <v>51477</v>
      </c>
      <c r="R10304" s="14" t="s">
        <v>168</v>
      </c>
      <c r="S10304" s="9" t="s">
        <v>51478</v>
      </c>
      <c r="T10304" s="9" t="s">
        <v>5649</v>
      </c>
    </row>
    <row r="10305" customHeight="1" spans="1:20">
      <c r="A10305" s="10">
        <v>45224</v>
      </c>
      <c r="B10305" s="9" t="s">
        <v>51479</v>
      </c>
      <c r="C10305" s="9" t="s">
        <v>6918</v>
      </c>
      <c r="D10305" s="14" t="s">
        <v>22</v>
      </c>
      <c r="E10305" s="9" t="s">
        <v>21873</v>
      </c>
      <c r="F10305" s="9" t="s">
        <v>19921</v>
      </c>
      <c r="G10305" s="14" t="s">
        <v>247</v>
      </c>
      <c r="H10305" s="14" t="s">
        <v>22</v>
      </c>
      <c r="I10305" s="14" t="s">
        <v>155</v>
      </c>
      <c r="J10305" s="14" t="s">
        <v>27</v>
      </c>
      <c r="K10305" s="14" t="s">
        <v>28</v>
      </c>
      <c r="L10305" s="14" t="s">
        <v>43</v>
      </c>
      <c r="M10305" s="9" t="s">
        <v>30</v>
      </c>
      <c r="N10305" s="9" t="s">
        <v>743</v>
      </c>
      <c r="O10305" s="14" t="s">
        <v>32</v>
      </c>
      <c r="P10305" s="14" t="s">
        <v>22</v>
      </c>
      <c r="Q10305" s="14" t="s">
        <v>51480</v>
      </c>
      <c r="R10305" s="14" t="s">
        <v>46</v>
      </c>
      <c r="S10305" s="9" t="s">
        <v>51481</v>
      </c>
      <c r="T10305" s="9" t="s">
        <v>34613</v>
      </c>
    </row>
    <row r="10306" customHeight="1" spans="1:20">
      <c r="A10306" s="10">
        <v>45223</v>
      </c>
      <c r="B10306" s="15" t="s">
        <v>51482</v>
      </c>
      <c r="C10306" s="15" t="s">
        <v>4413</v>
      </c>
      <c r="D10306" s="16" t="s">
        <v>22</v>
      </c>
      <c r="E10306" s="15" t="s">
        <v>51483</v>
      </c>
      <c r="F10306" s="15" t="s">
        <v>45644</v>
      </c>
      <c r="G10306" s="16" t="s">
        <v>82</v>
      </c>
      <c r="H10306" s="16" t="s">
        <v>22</v>
      </c>
      <c r="I10306" s="16" t="s">
        <v>168</v>
      </c>
      <c r="J10306" s="16" t="s">
        <v>27</v>
      </c>
      <c r="K10306" s="16" t="s">
        <v>28</v>
      </c>
      <c r="L10306" s="16" t="s">
        <v>43</v>
      </c>
      <c r="M10306" s="15" t="s">
        <v>169</v>
      </c>
      <c r="N10306" s="15" t="s">
        <v>31</v>
      </c>
      <c r="O10306" s="16" t="s">
        <v>32</v>
      </c>
      <c r="P10306" s="16" t="s">
        <v>22</v>
      </c>
      <c r="Q10306" s="16" t="s">
        <v>51484</v>
      </c>
      <c r="R10306" s="16" t="s">
        <v>46</v>
      </c>
      <c r="S10306" s="15" t="s">
        <v>51485</v>
      </c>
      <c r="T10306" s="15" t="s">
        <v>51486</v>
      </c>
    </row>
    <row r="10307" customHeight="1" spans="1:20">
      <c r="A10307" s="10">
        <v>45222</v>
      </c>
      <c r="B10307" s="9" t="s">
        <v>51487</v>
      </c>
      <c r="C10307" s="9" t="s">
        <v>6728</v>
      </c>
      <c r="D10307" s="14" t="s">
        <v>22</v>
      </c>
      <c r="E10307" s="9" t="s">
        <v>51467</v>
      </c>
      <c r="F10307" s="9" t="s">
        <v>51221</v>
      </c>
      <c r="G10307" s="14" t="s">
        <v>69</v>
      </c>
      <c r="H10307" s="14" t="s">
        <v>22</v>
      </c>
      <c r="I10307" s="14" t="s">
        <v>384</v>
      </c>
      <c r="J10307" s="14" t="s">
        <v>27</v>
      </c>
      <c r="K10307" s="14" t="s">
        <v>28</v>
      </c>
      <c r="L10307" s="14" t="s">
        <v>43</v>
      </c>
      <c r="M10307" s="9" t="s">
        <v>44</v>
      </c>
      <c r="N10307" s="9" t="s">
        <v>208</v>
      </c>
      <c r="O10307" s="14" t="s">
        <v>32</v>
      </c>
      <c r="P10307" s="14" t="s">
        <v>22</v>
      </c>
      <c r="Q10307" s="14" t="s">
        <v>51488</v>
      </c>
      <c r="R10307" s="14" t="s">
        <v>46</v>
      </c>
      <c r="S10307" s="9" t="s">
        <v>51489</v>
      </c>
      <c r="T10307" s="9" t="s">
        <v>51490</v>
      </c>
    </row>
    <row r="10308" customHeight="1" spans="1:20">
      <c r="A10308" s="10">
        <v>45225</v>
      </c>
      <c r="B10308" s="9" t="s">
        <v>51491</v>
      </c>
      <c r="C10308" s="9" t="s">
        <v>19626</v>
      </c>
      <c r="D10308" s="14" t="s">
        <v>22</v>
      </c>
      <c r="E10308" s="9" t="s">
        <v>51492</v>
      </c>
      <c r="F10308" s="9" t="s">
        <v>51493</v>
      </c>
      <c r="G10308" s="14" t="s">
        <v>82</v>
      </c>
      <c r="H10308" s="14" t="s">
        <v>22</v>
      </c>
      <c r="I10308" s="14" t="s">
        <v>30988</v>
      </c>
      <c r="J10308" s="14" t="s">
        <v>27</v>
      </c>
      <c r="K10308" s="14" t="s">
        <v>28</v>
      </c>
      <c r="L10308" s="14" t="s">
        <v>43</v>
      </c>
      <c r="M10308" s="9" t="s">
        <v>169</v>
      </c>
      <c r="N10308" s="9" t="s">
        <v>31</v>
      </c>
      <c r="O10308" s="14" t="s">
        <v>32</v>
      </c>
      <c r="P10308" s="14" t="s">
        <v>22</v>
      </c>
      <c r="Q10308" s="14" t="s">
        <v>51494</v>
      </c>
      <c r="R10308" s="14" t="s">
        <v>46</v>
      </c>
      <c r="S10308" s="9" t="s">
        <v>51495</v>
      </c>
      <c r="T10308" s="9" t="s">
        <v>51496</v>
      </c>
    </row>
    <row r="10309" customHeight="1" spans="1:20">
      <c r="A10309" s="10">
        <v>45225</v>
      </c>
      <c r="B10309" s="9" t="s">
        <v>51497</v>
      </c>
      <c r="C10309" s="9" t="s">
        <v>6918</v>
      </c>
      <c r="D10309" s="14" t="s">
        <v>22</v>
      </c>
      <c r="E10309" s="9" t="s">
        <v>37576</v>
      </c>
      <c r="F10309" s="9" t="s">
        <v>37577</v>
      </c>
      <c r="G10309" s="14" t="s">
        <v>82</v>
      </c>
      <c r="H10309" s="14" t="s">
        <v>22</v>
      </c>
      <c r="I10309" s="14" t="s">
        <v>701</v>
      </c>
      <c r="J10309" s="14" t="s">
        <v>27</v>
      </c>
      <c r="K10309" s="14" t="s">
        <v>28</v>
      </c>
      <c r="L10309" s="14" t="s">
        <v>43</v>
      </c>
      <c r="M10309" s="9" t="s">
        <v>44</v>
      </c>
      <c r="N10309" s="9" t="s">
        <v>743</v>
      </c>
      <c r="O10309" s="14" t="s">
        <v>32</v>
      </c>
      <c r="P10309" s="14" t="s">
        <v>22</v>
      </c>
      <c r="Q10309" s="14" t="s">
        <v>51498</v>
      </c>
      <c r="R10309" s="14" t="s">
        <v>46</v>
      </c>
      <c r="S10309" s="9" t="s">
        <v>51499</v>
      </c>
      <c r="T10309" s="9" t="s">
        <v>34613</v>
      </c>
    </row>
    <row r="10310" customHeight="1" spans="1:20">
      <c r="A10310" s="10">
        <v>45225</v>
      </c>
      <c r="B10310" s="9" t="s">
        <v>51500</v>
      </c>
      <c r="C10310" s="9" t="s">
        <v>1299</v>
      </c>
      <c r="D10310" s="14" t="s">
        <v>22</v>
      </c>
      <c r="E10310" s="9" t="s">
        <v>51501</v>
      </c>
      <c r="F10310" s="9" t="s">
        <v>51502</v>
      </c>
      <c r="G10310" s="14" t="s">
        <v>69</v>
      </c>
      <c r="H10310" s="14" t="s">
        <v>96</v>
      </c>
      <c r="I10310" s="14" t="s">
        <v>63</v>
      </c>
      <c r="J10310" s="14" t="s">
        <v>27</v>
      </c>
      <c r="K10310" s="14" t="s">
        <v>76</v>
      </c>
      <c r="L10310" s="14" t="s">
        <v>43</v>
      </c>
      <c r="M10310" s="9" t="s">
        <v>44</v>
      </c>
      <c r="N10310" s="9" t="s">
        <v>208</v>
      </c>
      <c r="O10310" s="14" t="s">
        <v>32</v>
      </c>
      <c r="P10310" s="14" t="s">
        <v>22</v>
      </c>
      <c r="Q10310" s="14" t="s">
        <v>51503</v>
      </c>
      <c r="R10310" s="14" t="s">
        <v>46</v>
      </c>
      <c r="S10310" s="9" t="s">
        <v>51504</v>
      </c>
      <c r="T10310" s="9" t="s">
        <v>51505</v>
      </c>
    </row>
    <row r="10311" customHeight="1" spans="1:20">
      <c r="A10311" s="10">
        <v>45223</v>
      </c>
      <c r="B10311" s="15" t="s">
        <v>51506</v>
      </c>
      <c r="C10311" s="15" t="s">
        <v>7401</v>
      </c>
      <c r="D10311" s="16" t="s">
        <v>22</v>
      </c>
      <c r="E10311" s="15" t="s">
        <v>45117</v>
      </c>
      <c r="F10311" s="15" t="s">
        <v>45118</v>
      </c>
      <c r="G10311" s="16" t="s">
        <v>336</v>
      </c>
      <c r="H10311" s="16" t="s">
        <v>22</v>
      </c>
      <c r="I10311" s="16" t="s">
        <v>124</v>
      </c>
      <c r="J10311" s="16" t="s">
        <v>27</v>
      </c>
      <c r="K10311" s="16" t="s">
        <v>28</v>
      </c>
      <c r="L10311" s="16" t="s">
        <v>43</v>
      </c>
      <c r="M10311" s="15" t="s">
        <v>44</v>
      </c>
      <c r="N10311" s="15" t="s">
        <v>208</v>
      </c>
      <c r="O10311" s="16" t="s">
        <v>32</v>
      </c>
      <c r="P10311" s="16" t="s">
        <v>22</v>
      </c>
      <c r="Q10311" s="16" t="s">
        <v>51507</v>
      </c>
      <c r="R10311" s="16" t="s">
        <v>46</v>
      </c>
      <c r="S10311" s="15" t="s">
        <v>51508</v>
      </c>
      <c r="T10311" s="15" t="s">
        <v>51509</v>
      </c>
    </row>
    <row r="10312" customHeight="1" spans="1:20">
      <c r="A10312" s="10">
        <v>45225</v>
      </c>
      <c r="B10312" s="9" t="s">
        <v>51510</v>
      </c>
      <c r="C10312" s="9" t="s">
        <v>6918</v>
      </c>
      <c r="D10312" s="14" t="s">
        <v>22</v>
      </c>
      <c r="E10312" s="9" t="s">
        <v>19920</v>
      </c>
      <c r="F10312" s="9" t="s">
        <v>19921</v>
      </c>
      <c r="G10312" s="14" t="s">
        <v>2152</v>
      </c>
      <c r="H10312" s="14" t="s">
        <v>22</v>
      </c>
      <c r="I10312" s="14" t="s">
        <v>162</v>
      </c>
      <c r="J10312" s="14" t="s">
        <v>27</v>
      </c>
      <c r="K10312" s="14" t="s">
        <v>28</v>
      </c>
      <c r="L10312" s="14" t="s">
        <v>43</v>
      </c>
      <c r="M10312" s="9" t="s">
        <v>30</v>
      </c>
      <c r="N10312" s="9" t="s">
        <v>743</v>
      </c>
      <c r="O10312" s="14" t="s">
        <v>32</v>
      </c>
      <c r="P10312" s="14" t="s">
        <v>22</v>
      </c>
      <c r="Q10312" s="14" t="s">
        <v>51511</v>
      </c>
      <c r="R10312" s="14" t="s">
        <v>46</v>
      </c>
      <c r="S10312" s="9" t="s">
        <v>51512</v>
      </c>
      <c r="T10312" s="9" t="s">
        <v>34613</v>
      </c>
    </row>
    <row r="10313" customHeight="1" spans="1:20">
      <c r="A10313" s="10">
        <v>45223</v>
      </c>
      <c r="B10313" s="15" t="s">
        <v>51513</v>
      </c>
      <c r="C10313" s="15" t="s">
        <v>16234</v>
      </c>
      <c r="D10313" s="16" t="s">
        <v>22</v>
      </c>
      <c r="E10313" s="15" t="s">
        <v>51514</v>
      </c>
      <c r="F10313" s="15" t="s">
        <v>51515</v>
      </c>
      <c r="G10313" s="16" t="s">
        <v>130</v>
      </c>
      <c r="H10313" s="16" t="s">
        <v>22</v>
      </c>
      <c r="I10313" s="16" t="s">
        <v>26</v>
      </c>
      <c r="J10313" s="16" t="s">
        <v>27</v>
      </c>
      <c r="K10313" s="16" t="s">
        <v>28</v>
      </c>
      <c r="L10313" s="16" t="s">
        <v>29</v>
      </c>
      <c r="M10313" s="15" t="s">
        <v>30</v>
      </c>
      <c r="N10313" s="15" t="s">
        <v>31</v>
      </c>
      <c r="O10313" s="16" t="s">
        <v>32</v>
      </c>
      <c r="P10313" s="16" t="s">
        <v>22</v>
      </c>
      <c r="Q10313" s="16" t="s">
        <v>51516</v>
      </c>
      <c r="R10313" s="16" t="s">
        <v>34</v>
      </c>
      <c r="S10313" s="15" t="s">
        <v>51517</v>
      </c>
      <c r="T10313" s="15" t="s">
        <v>51518</v>
      </c>
    </row>
    <row r="10314" customHeight="1" spans="1:20">
      <c r="A10314" s="10">
        <v>45225</v>
      </c>
      <c r="B10314" s="9" t="s">
        <v>51519</v>
      </c>
      <c r="C10314" s="9" t="s">
        <v>5644</v>
      </c>
      <c r="D10314" s="14" t="s">
        <v>22</v>
      </c>
      <c r="E10314" s="9" t="s">
        <v>51520</v>
      </c>
      <c r="F10314" s="9" t="s">
        <v>51521</v>
      </c>
      <c r="G10314" s="14" t="s">
        <v>82</v>
      </c>
      <c r="H10314" s="14" t="s">
        <v>22</v>
      </c>
      <c r="I10314" s="14" t="s">
        <v>168</v>
      </c>
      <c r="J10314" s="14" t="s">
        <v>27</v>
      </c>
      <c r="K10314" s="14" t="s">
        <v>28</v>
      </c>
      <c r="L10314" s="14" t="s">
        <v>43</v>
      </c>
      <c r="M10314" s="9" t="s">
        <v>169</v>
      </c>
      <c r="N10314" s="9" t="s">
        <v>5633</v>
      </c>
      <c r="O10314" s="14" t="s">
        <v>32</v>
      </c>
      <c r="P10314" s="14" t="s">
        <v>22</v>
      </c>
      <c r="Q10314" s="14" t="s">
        <v>51522</v>
      </c>
      <c r="R10314" s="14" t="s">
        <v>168</v>
      </c>
      <c r="S10314" s="9" t="s">
        <v>51523</v>
      </c>
      <c r="T10314" s="9" t="s">
        <v>5723</v>
      </c>
    </row>
    <row r="10315" customHeight="1" spans="1:20">
      <c r="A10315" s="10">
        <v>45223</v>
      </c>
      <c r="B10315" s="15" t="s">
        <v>51524</v>
      </c>
      <c r="C10315" s="15" t="s">
        <v>837</v>
      </c>
      <c r="D10315" s="16" t="s">
        <v>22</v>
      </c>
      <c r="E10315" s="15" t="s">
        <v>51525</v>
      </c>
      <c r="F10315" s="15" t="s">
        <v>1011</v>
      </c>
      <c r="G10315" s="16" t="s">
        <v>82</v>
      </c>
      <c r="H10315" s="16" t="s">
        <v>22</v>
      </c>
      <c r="I10315" s="16" t="s">
        <v>149</v>
      </c>
      <c r="J10315" s="16" t="s">
        <v>27</v>
      </c>
      <c r="K10315" s="16" t="s">
        <v>28</v>
      </c>
      <c r="L10315" s="16" t="s">
        <v>43</v>
      </c>
      <c r="M10315" s="15" t="s">
        <v>169</v>
      </c>
      <c r="N10315" s="15" t="s">
        <v>31</v>
      </c>
      <c r="O10315" s="16" t="s">
        <v>32</v>
      </c>
      <c r="P10315" s="16" t="s">
        <v>22</v>
      </c>
      <c r="Q10315" s="16" t="s">
        <v>51526</v>
      </c>
      <c r="R10315" s="16" t="s">
        <v>46</v>
      </c>
      <c r="S10315" s="15" t="s">
        <v>51527</v>
      </c>
      <c r="T10315" s="15" t="s">
        <v>51528</v>
      </c>
    </row>
    <row r="10316" customHeight="1" spans="1:20">
      <c r="A10316" s="10">
        <v>45224</v>
      </c>
      <c r="B10316" s="9" t="s">
        <v>51529</v>
      </c>
      <c r="C10316" s="9" t="s">
        <v>393</v>
      </c>
      <c r="D10316" s="14" t="s">
        <v>22</v>
      </c>
      <c r="E10316" s="9" t="s">
        <v>51530</v>
      </c>
      <c r="F10316" s="9" t="s">
        <v>51531</v>
      </c>
      <c r="G10316" s="14" t="s">
        <v>130</v>
      </c>
      <c r="H10316" s="14" t="s">
        <v>22</v>
      </c>
      <c r="I10316" s="14" t="s">
        <v>26</v>
      </c>
      <c r="J10316" s="14" t="s">
        <v>27</v>
      </c>
      <c r="K10316" s="14" t="s">
        <v>76</v>
      </c>
      <c r="L10316" s="14" t="s">
        <v>29</v>
      </c>
      <c r="M10316" s="9" t="s">
        <v>30</v>
      </c>
      <c r="N10316" s="9" t="s">
        <v>31</v>
      </c>
      <c r="O10316" s="14" t="s">
        <v>32</v>
      </c>
      <c r="P10316" s="14" t="s">
        <v>22</v>
      </c>
      <c r="Q10316" s="14" t="s">
        <v>51532</v>
      </c>
      <c r="R10316" s="14" t="s">
        <v>34</v>
      </c>
      <c r="S10316" s="9" t="s">
        <v>51533</v>
      </c>
      <c r="T10316" s="9" t="s">
        <v>51534</v>
      </c>
    </row>
    <row r="10317" customHeight="1" spans="1:20">
      <c r="A10317" s="10">
        <v>45225</v>
      </c>
      <c r="B10317" s="9" t="s">
        <v>51535</v>
      </c>
      <c r="C10317" s="9" t="s">
        <v>5629</v>
      </c>
      <c r="D10317" s="14" t="s">
        <v>22</v>
      </c>
      <c r="E10317" s="9" t="s">
        <v>46282</v>
      </c>
      <c r="F10317" s="9" t="s">
        <v>46283</v>
      </c>
      <c r="G10317" s="14" t="s">
        <v>82</v>
      </c>
      <c r="H10317" s="14" t="s">
        <v>96</v>
      </c>
      <c r="I10317" s="14" t="s">
        <v>5632</v>
      </c>
      <c r="J10317" s="14" t="s">
        <v>27</v>
      </c>
      <c r="K10317" s="14" t="s">
        <v>28</v>
      </c>
      <c r="L10317" s="14" t="s">
        <v>43</v>
      </c>
      <c r="M10317" s="9" t="s">
        <v>169</v>
      </c>
      <c r="N10317" s="9" t="s">
        <v>5633</v>
      </c>
      <c r="O10317" s="14" t="s">
        <v>32</v>
      </c>
      <c r="P10317" s="14" t="s">
        <v>22</v>
      </c>
      <c r="Q10317" s="14" t="s">
        <v>51536</v>
      </c>
      <c r="R10317" s="14" t="s">
        <v>168</v>
      </c>
      <c r="S10317" s="9" t="s">
        <v>29989</v>
      </c>
      <c r="T10317" s="9" t="s">
        <v>5649</v>
      </c>
    </row>
    <row r="10318" customHeight="1" spans="1:20">
      <c r="A10318" s="32">
        <v>45224</v>
      </c>
      <c r="B10318" s="9" t="s">
        <v>51537</v>
      </c>
      <c r="C10318" s="9" t="s">
        <v>38</v>
      </c>
      <c r="D10318" s="14" t="s">
        <v>22</v>
      </c>
      <c r="E10318" s="9" t="s">
        <v>51538</v>
      </c>
      <c r="F10318" s="9" t="s">
        <v>50186</v>
      </c>
      <c r="G10318" s="14" t="s">
        <v>82</v>
      </c>
      <c r="H10318" s="14" t="s">
        <v>22</v>
      </c>
      <c r="I10318" s="14" t="s">
        <v>26</v>
      </c>
      <c r="J10318" s="14" t="s">
        <v>27</v>
      </c>
      <c r="K10318" s="14" t="s">
        <v>28</v>
      </c>
      <c r="L10318" s="14" t="s">
        <v>29</v>
      </c>
      <c r="M10318" s="9" t="s">
        <v>30</v>
      </c>
      <c r="N10318" s="9" t="s">
        <v>31</v>
      </c>
      <c r="O10318" s="14" t="s">
        <v>32</v>
      </c>
      <c r="P10318" s="14" t="s">
        <v>22</v>
      </c>
      <c r="Q10318" s="14" t="s">
        <v>51539</v>
      </c>
      <c r="R10318" s="14" t="s">
        <v>34</v>
      </c>
      <c r="S10318" s="9" t="s">
        <v>51540</v>
      </c>
      <c r="T10318" s="9" t="s">
        <v>51541</v>
      </c>
    </row>
    <row r="10319" customHeight="1" spans="1:20">
      <c r="A10319" s="32">
        <v>45222</v>
      </c>
      <c r="B10319" s="9" t="s">
        <v>51542</v>
      </c>
      <c r="C10319" s="9" t="s">
        <v>6717</v>
      </c>
      <c r="D10319" s="14" t="s">
        <v>22</v>
      </c>
      <c r="E10319" s="9" t="s">
        <v>51543</v>
      </c>
      <c r="F10319" s="9" t="s">
        <v>51544</v>
      </c>
      <c r="G10319" s="14" t="s">
        <v>25</v>
      </c>
      <c r="H10319" s="14" t="s">
        <v>22</v>
      </c>
      <c r="I10319" s="14" t="s">
        <v>26</v>
      </c>
      <c r="J10319" s="14" t="s">
        <v>27</v>
      </c>
      <c r="K10319" s="14" t="s">
        <v>76</v>
      </c>
      <c r="L10319" s="14" t="s">
        <v>29</v>
      </c>
      <c r="M10319" s="9" t="s">
        <v>30</v>
      </c>
      <c r="N10319" s="9" t="s">
        <v>31</v>
      </c>
      <c r="O10319" s="14" t="s">
        <v>32</v>
      </c>
      <c r="P10319" s="14" t="s">
        <v>22</v>
      </c>
      <c r="Q10319" s="14" t="s">
        <v>51545</v>
      </c>
      <c r="R10319" s="14" t="s">
        <v>34</v>
      </c>
      <c r="S10319" s="9" t="s">
        <v>51546</v>
      </c>
      <c r="T10319" s="9" t="s">
        <v>51547</v>
      </c>
    </row>
    <row r="10320" customHeight="1" spans="1:20">
      <c r="A10320" s="32">
        <v>45222</v>
      </c>
      <c r="B10320" s="9" t="s">
        <v>51548</v>
      </c>
      <c r="C10320" s="9" t="s">
        <v>7401</v>
      </c>
      <c r="D10320" s="14" t="s">
        <v>22</v>
      </c>
      <c r="E10320" s="9" t="s">
        <v>51549</v>
      </c>
      <c r="F10320" s="9" t="s">
        <v>51550</v>
      </c>
      <c r="G10320" s="14" t="s">
        <v>53</v>
      </c>
      <c r="H10320" s="14" t="s">
        <v>22</v>
      </c>
      <c r="I10320" s="14" t="s">
        <v>111</v>
      </c>
      <c r="J10320" s="14" t="s">
        <v>27</v>
      </c>
      <c r="K10320" s="14" t="s">
        <v>28</v>
      </c>
      <c r="L10320" s="14" t="s">
        <v>43</v>
      </c>
      <c r="M10320" s="9" t="s">
        <v>44</v>
      </c>
      <c r="N10320" s="9" t="s">
        <v>208</v>
      </c>
      <c r="O10320" s="14" t="s">
        <v>32</v>
      </c>
      <c r="P10320" s="14" t="s">
        <v>22</v>
      </c>
      <c r="Q10320" s="14" t="s">
        <v>51551</v>
      </c>
      <c r="R10320" s="14" t="s">
        <v>46</v>
      </c>
      <c r="S10320" s="9" t="s">
        <v>51552</v>
      </c>
      <c r="T10320" s="9" t="s">
        <v>51553</v>
      </c>
    </row>
    <row r="10321" customHeight="1" spans="1:20">
      <c r="A10321" s="32">
        <v>45223</v>
      </c>
      <c r="B10321" s="9" t="s">
        <v>51554</v>
      </c>
      <c r="C10321" s="9" t="s">
        <v>7563</v>
      </c>
      <c r="D10321" s="14" t="s">
        <v>22</v>
      </c>
      <c r="E10321" s="9" t="s">
        <v>51555</v>
      </c>
      <c r="F10321" s="9" t="s">
        <v>51118</v>
      </c>
      <c r="G10321" s="14" t="s">
        <v>69</v>
      </c>
      <c r="H10321" s="14" t="s">
        <v>22</v>
      </c>
      <c r="I10321" s="14" t="s">
        <v>26</v>
      </c>
      <c r="J10321" s="14" t="s">
        <v>27</v>
      </c>
      <c r="K10321" s="14" t="s">
        <v>195</v>
      </c>
      <c r="L10321" s="14" t="s">
        <v>29</v>
      </c>
      <c r="M10321" s="9" t="s">
        <v>30</v>
      </c>
      <c r="N10321" s="9" t="s">
        <v>31</v>
      </c>
      <c r="O10321" s="14" t="s">
        <v>32</v>
      </c>
      <c r="P10321" s="14" t="s">
        <v>22</v>
      </c>
      <c r="Q10321" s="14" t="s">
        <v>51556</v>
      </c>
      <c r="R10321" s="14" t="s">
        <v>34</v>
      </c>
      <c r="S10321" s="9" t="s">
        <v>51557</v>
      </c>
      <c r="T10321" s="9" t="s">
        <v>51558</v>
      </c>
    </row>
    <row r="10322" customHeight="1" spans="1:20">
      <c r="A10322" s="32">
        <v>45225</v>
      </c>
      <c r="B10322" s="9" t="s">
        <v>51559</v>
      </c>
      <c r="C10322" s="9" t="s">
        <v>5822</v>
      </c>
      <c r="D10322" s="14" t="s">
        <v>22</v>
      </c>
      <c r="E10322" s="9" t="s">
        <v>48771</v>
      </c>
      <c r="F10322" s="9" t="s">
        <v>48772</v>
      </c>
      <c r="G10322" s="14" t="s">
        <v>82</v>
      </c>
      <c r="H10322" s="14" t="s">
        <v>22</v>
      </c>
      <c r="I10322" s="14" t="s">
        <v>5984</v>
      </c>
      <c r="J10322" s="14" t="s">
        <v>27</v>
      </c>
      <c r="K10322" s="14" t="s">
        <v>28</v>
      </c>
      <c r="L10322" s="14" t="s">
        <v>43</v>
      </c>
      <c r="M10322" s="9" t="s">
        <v>169</v>
      </c>
      <c r="N10322" s="9" t="s">
        <v>5633</v>
      </c>
      <c r="O10322" s="14" t="s">
        <v>32</v>
      </c>
      <c r="P10322" s="14" t="s">
        <v>22</v>
      </c>
      <c r="Q10322" s="14" t="s">
        <v>51560</v>
      </c>
      <c r="R10322" s="14" t="s">
        <v>46</v>
      </c>
      <c r="S10322" s="9" t="s">
        <v>48774</v>
      </c>
      <c r="T10322" s="9" t="s">
        <v>51561</v>
      </c>
    </row>
    <row r="10323" customHeight="1" spans="1:20">
      <c r="A10323" s="32">
        <v>45224</v>
      </c>
      <c r="B10323" s="9" t="s">
        <v>51562</v>
      </c>
      <c r="C10323" s="9" t="s">
        <v>5035</v>
      </c>
      <c r="D10323" s="14" t="s">
        <v>22</v>
      </c>
      <c r="E10323" s="9" t="s">
        <v>46489</v>
      </c>
      <c r="F10323" s="9" t="s">
        <v>46490</v>
      </c>
      <c r="G10323" s="14" t="s">
        <v>41</v>
      </c>
      <c r="H10323" s="14" t="s">
        <v>22</v>
      </c>
      <c r="I10323" s="14" t="s">
        <v>26</v>
      </c>
      <c r="J10323" s="14" t="s">
        <v>27</v>
      </c>
      <c r="K10323" s="14" t="s">
        <v>76</v>
      </c>
      <c r="L10323" s="14" t="s">
        <v>29</v>
      </c>
      <c r="M10323" s="9" t="s">
        <v>44</v>
      </c>
      <c r="N10323" s="9" t="s">
        <v>31</v>
      </c>
      <c r="O10323" s="14" t="s">
        <v>32</v>
      </c>
      <c r="P10323" s="14" t="s">
        <v>22</v>
      </c>
      <c r="Q10323" s="14" t="s">
        <v>51563</v>
      </c>
      <c r="R10323" s="14" t="s">
        <v>34</v>
      </c>
      <c r="S10323" s="9" t="s">
        <v>51564</v>
      </c>
      <c r="T10323" s="9" t="s">
        <v>51565</v>
      </c>
    </row>
    <row r="10324" customHeight="1" spans="1:20">
      <c r="A10324" s="32">
        <v>45225</v>
      </c>
      <c r="B10324" s="9" t="s">
        <v>51566</v>
      </c>
      <c r="C10324" s="9" t="s">
        <v>5879</v>
      </c>
      <c r="D10324" s="14" t="s">
        <v>22</v>
      </c>
      <c r="E10324" s="9" t="s">
        <v>51567</v>
      </c>
      <c r="F10324" s="9" t="s">
        <v>51568</v>
      </c>
      <c r="G10324" s="14" t="s">
        <v>82</v>
      </c>
      <c r="H10324" s="14" t="s">
        <v>22</v>
      </c>
      <c r="I10324" s="14" t="s">
        <v>5737</v>
      </c>
      <c r="J10324" s="14" t="s">
        <v>27</v>
      </c>
      <c r="K10324" s="14" t="s">
        <v>28</v>
      </c>
      <c r="L10324" s="14" t="s">
        <v>43</v>
      </c>
      <c r="M10324" s="9" t="s">
        <v>169</v>
      </c>
      <c r="N10324" s="9" t="s">
        <v>5633</v>
      </c>
      <c r="O10324" s="14" t="s">
        <v>32</v>
      </c>
      <c r="P10324" s="14" t="s">
        <v>22</v>
      </c>
      <c r="Q10324" s="14" t="s">
        <v>51569</v>
      </c>
      <c r="R10324" s="14" t="s">
        <v>168</v>
      </c>
      <c r="S10324" s="9" t="s">
        <v>51570</v>
      </c>
      <c r="T10324" s="9" t="s">
        <v>6102</v>
      </c>
    </row>
    <row r="10325" customHeight="1" spans="1:20">
      <c r="A10325" s="32">
        <v>45222</v>
      </c>
      <c r="B10325" s="9" t="s">
        <v>51571</v>
      </c>
      <c r="C10325" s="9" t="s">
        <v>5213</v>
      </c>
      <c r="D10325" s="14" t="s">
        <v>22</v>
      </c>
      <c r="E10325" s="9" t="s">
        <v>10841</v>
      </c>
      <c r="F10325" s="9" t="s">
        <v>10842</v>
      </c>
      <c r="G10325" s="14" t="s">
        <v>82</v>
      </c>
      <c r="H10325" s="14" t="s">
        <v>22</v>
      </c>
      <c r="I10325" s="14" t="s">
        <v>168</v>
      </c>
      <c r="J10325" s="14" t="s">
        <v>27</v>
      </c>
      <c r="K10325" s="14" t="s">
        <v>28</v>
      </c>
      <c r="L10325" s="14" t="s">
        <v>43</v>
      </c>
      <c r="M10325" s="9" t="s">
        <v>169</v>
      </c>
      <c r="N10325" s="9" t="s">
        <v>208</v>
      </c>
      <c r="O10325" s="14" t="s">
        <v>32</v>
      </c>
      <c r="P10325" s="14" t="s">
        <v>22</v>
      </c>
      <c r="Q10325" s="14" t="s">
        <v>51572</v>
      </c>
      <c r="R10325" s="14" t="s">
        <v>46</v>
      </c>
      <c r="S10325" s="9" t="s">
        <v>51573</v>
      </c>
      <c r="T10325" s="9" t="s">
        <v>51574</v>
      </c>
    </row>
    <row r="10326" customHeight="1" spans="1:20">
      <c r="A10326" s="32">
        <v>45224</v>
      </c>
      <c r="B10326" s="9" t="s">
        <v>51575</v>
      </c>
      <c r="C10326" s="9" t="s">
        <v>5035</v>
      </c>
      <c r="D10326" s="14" t="s">
        <v>22</v>
      </c>
      <c r="E10326" s="9" t="s">
        <v>51576</v>
      </c>
      <c r="F10326" s="9" t="s">
        <v>51577</v>
      </c>
      <c r="G10326" s="14" t="s">
        <v>25</v>
      </c>
      <c r="H10326" s="14" t="s">
        <v>22</v>
      </c>
      <c r="I10326" s="14" t="s">
        <v>26</v>
      </c>
      <c r="J10326" s="14" t="s">
        <v>27</v>
      </c>
      <c r="K10326" s="14" t="s">
        <v>76</v>
      </c>
      <c r="L10326" s="14" t="s">
        <v>29</v>
      </c>
      <c r="M10326" s="9" t="s">
        <v>169</v>
      </c>
      <c r="N10326" s="9" t="s">
        <v>31</v>
      </c>
      <c r="O10326" s="14" t="s">
        <v>32</v>
      </c>
      <c r="P10326" s="14" t="s">
        <v>22</v>
      </c>
      <c r="Q10326" s="14" t="s">
        <v>51578</v>
      </c>
      <c r="R10326" s="14" t="s">
        <v>34</v>
      </c>
      <c r="S10326" s="9" t="s">
        <v>51579</v>
      </c>
      <c r="T10326" s="9" t="s">
        <v>51580</v>
      </c>
    </row>
    <row r="10327" customHeight="1" spans="1:20">
      <c r="A10327" s="32">
        <v>45225</v>
      </c>
      <c r="B10327" s="9" t="s">
        <v>51581</v>
      </c>
      <c r="C10327" s="9" t="s">
        <v>5629</v>
      </c>
      <c r="D10327" s="14" t="s">
        <v>22</v>
      </c>
      <c r="E10327" s="9" t="s">
        <v>51582</v>
      </c>
      <c r="F10327" s="9" t="s">
        <v>51583</v>
      </c>
      <c r="G10327" s="14" t="s">
        <v>82</v>
      </c>
      <c r="H10327" s="14" t="s">
        <v>22</v>
      </c>
      <c r="I10327" s="14" t="s">
        <v>5632</v>
      </c>
      <c r="J10327" s="14" t="s">
        <v>27</v>
      </c>
      <c r="K10327" s="14" t="s">
        <v>28</v>
      </c>
      <c r="L10327" s="14" t="s">
        <v>43</v>
      </c>
      <c r="M10327" s="9" t="s">
        <v>169</v>
      </c>
      <c r="N10327" s="9" t="s">
        <v>5633</v>
      </c>
      <c r="O10327" s="14" t="s">
        <v>32</v>
      </c>
      <c r="P10327" s="14" t="s">
        <v>22</v>
      </c>
      <c r="Q10327" s="14" t="s">
        <v>51584</v>
      </c>
      <c r="R10327" s="14" t="s">
        <v>168</v>
      </c>
      <c r="S10327" s="9" t="s">
        <v>27817</v>
      </c>
      <c r="T10327" s="9" t="s">
        <v>5649</v>
      </c>
    </row>
    <row r="10328" customHeight="1" spans="1:20">
      <c r="A10328" s="32">
        <v>45223</v>
      </c>
      <c r="B10328" s="9" t="s">
        <v>51585</v>
      </c>
      <c r="C10328" s="9" t="s">
        <v>6918</v>
      </c>
      <c r="D10328" s="14" t="s">
        <v>22</v>
      </c>
      <c r="E10328" s="9" t="s">
        <v>51586</v>
      </c>
      <c r="F10328" s="9" t="s">
        <v>51587</v>
      </c>
      <c r="G10328" s="14" t="s">
        <v>53</v>
      </c>
      <c r="H10328" s="14" t="s">
        <v>22</v>
      </c>
      <c r="I10328" s="14" t="s">
        <v>732</v>
      </c>
      <c r="J10328" s="14" t="s">
        <v>27</v>
      </c>
      <c r="K10328" s="14" t="s">
        <v>28</v>
      </c>
      <c r="L10328" s="14" t="s">
        <v>43</v>
      </c>
      <c r="M10328" s="9" t="s">
        <v>44</v>
      </c>
      <c r="N10328" s="9" t="s">
        <v>743</v>
      </c>
      <c r="O10328" s="14" t="s">
        <v>32</v>
      </c>
      <c r="P10328" s="14" t="s">
        <v>22</v>
      </c>
      <c r="Q10328" s="14" t="s">
        <v>51588</v>
      </c>
      <c r="R10328" s="14" t="s">
        <v>46</v>
      </c>
      <c r="S10328" s="9" t="s">
        <v>51589</v>
      </c>
      <c r="T10328" s="9" t="s">
        <v>51590</v>
      </c>
    </row>
    <row r="10329" customHeight="1" spans="1:20">
      <c r="A10329" s="32">
        <v>45225</v>
      </c>
      <c r="B10329" s="9" t="s">
        <v>51591</v>
      </c>
      <c r="C10329" s="9" t="s">
        <v>6918</v>
      </c>
      <c r="D10329" s="14" t="s">
        <v>22</v>
      </c>
      <c r="E10329" s="9" t="s">
        <v>51592</v>
      </c>
      <c r="F10329" s="9" t="s">
        <v>51593</v>
      </c>
      <c r="G10329" s="14" t="s">
        <v>53</v>
      </c>
      <c r="H10329" s="14" t="s">
        <v>22</v>
      </c>
      <c r="I10329" s="14" t="s">
        <v>111</v>
      </c>
      <c r="J10329" s="14" t="s">
        <v>27</v>
      </c>
      <c r="K10329" s="14" t="s">
        <v>28</v>
      </c>
      <c r="L10329" s="14" t="s">
        <v>43</v>
      </c>
      <c r="M10329" s="9" t="s">
        <v>44</v>
      </c>
      <c r="N10329" s="9" t="s">
        <v>743</v>
      </c>
      <c r="O10329" s="14" t="s">
        <v>32</v>
      </c>
      <c r="P10329" s="14" t="s">
        <v>22</v>
      </c>
      <c r="Q10329" s="14" t="s">
        <v>51594</v>
      </c>
      <c r="R10329" s="14" t="s">
        <v>46</v>
      </c>
      <c r="S10329" s="9" t="s">
        <v>51595</v>
      </c>
      <c r="T10329" s="9" t="s">
        <v>51596</v>
      </c>
    </row>
    <row r="10330" customHeight="1" spans="1:20">
      <c r="A10330" s="32">
        <v>45225</v>
      </c>
      <c r="B10330" s="9" t="s">
        <v>51597</v>
      </c>
      <c r="C10330" s="9" t="s">
        <v>1057</v>
      </c>
      <c r="D10330" s="14" t="s">
        <v>22</v>
      </c>
      <c r="E10330" s="9" t="s">
        <v>51598</v>
      </c>
      <c r="F10330" s="9" t="s">
        <v>50046</v>
      </c>
      <c r="G10330" s="14" t="s">
        <v>194</v>
      </c>
      <c r="H10330" s="14" t="s">
        <v>22</v>
      </c>
      <c r="I10330" s="14" t="s">
        <v>26</v>
      </c>
      <c r="J10330" s="14" t="s">
        <v>27</v>
      </c>
      <c r="K10330" s="14" t="s">
        <v>195</v>
      </c>
      <c r="L10330" s="14" t="s">
        <v>29</v>
      </c>
      <c r="M10330" s="9" t="s">
        <v>30</v>
      </c>
      <c r="N10330" s="9" t="s">
        <v>31</v>
      </c>
      <c r="O10330" s="14" t="s">
        <v>32</v>
      </c>
      <c r="P10330" s="14" t="s">
        <v>22</v>
      </c>
      <c r="Q10330" s="14" t="s">
        <v>51599</v>
      </c>
      <c r="R10330" s="14" t="s">
        <v>34</v>
      </c>
      <c r="S10330" s="9" t="s">
        <v>51600</v>
      </c>
      <c r="T10330" s="9" t="s">
        <v>51601</v>
      </c>
    </row>
    <row r="10331" customHeight="1" spans="1:20">
      <c r="A10331" s="32">
        <v>45225</v>
      </c>
      <c r="B10331" s="9" t="s">
        <v>51602</v>
      </c>
      <c r="C10331" s="9" t="s">
        <v>5848</v>
      </c>
      <c r="D10331" s="14" t="s">
        <v>22</v>
      </c>
      <c r="E10331" s="9" t="s">
        <v>51603</v>
      </c>
      <c r="F10331" s="9" t="s">
        <v>51604</v>
      </c>
      <c r="G10331" s="14" t="s">
        <v>82</v>
      </c>
      <c r="H10331" s="14" t="s">
        <v>22</v>
      </c>
      <c r="I10331" s="14" t="s">
        <v>168</v>
      </c>
      <c r="J10331" s="14" t="s">
        <v>27</v>
      </c>
      <c r="K10331" s="14" t="s">
        <v>28</v>
      </c>
      <c r="L10331" s="14" t="s">
        <v>43</v>
      </c>
      <c r="M10331" s="9" t="s">
        <v>169</v>
      </c>
      <c r="N10331" s="9" t="s">
        <v>5633</v>
      </c>
      <c r="O10331" s="14" t="s">
        <v>32</v>
      </c>
      <c r="P10331" s="14" t="s">
        <v>22</v>
      </c>
      <c r="Q10331" s="14" t="s">
        <v>51605</v>
      </c>
      <c r="R10331" s="14" t="s">
        <v>168</v>
      </c>
      <c r="S10331" s="9" t="s">
        <v>51606</v>
      </c>
      <c r="T10331" s="9" t="s">
        <v>5655</v>
      </c>
    </row>
    <row r="10332" customHeight="1" spans="1:20">
      <c r="A10332" s="32">
        <v>45223</v>
      </c>
      <c r="B10332" s="9" t="s">
        <v>51607</v>
      </c>
      <c r="C10332" s="9" t="s">
        <v>3589</v>
      </c>
      <c r="D10332" s="14" t="s">
        <v>22</v>
      </c>
      <c r="E10332" s="9" t="s">
        <v>51608</v>
      </c>
      <c r="F10332" s="9" t="s">
        <v>51609</v>
      </c>
      <c r="G10332" s="14" t="s">
        <v>41</v>
      </c>
      <c r="H10332" s="14" t="s">
        <v>110</v>
      </c>
      <c r="I10332" s="14" t="s">
        <v>26</v>
      </c>
      <c r="J10332" s="14" t="s">
        <v>27</v>
      </c>
      <c r="K10332" s="14" t="s">
        <v>28</v>
      </c>
      <c r="L10332" s="14" t="s">
        <v>29</v>
      </c>
      <c r="M10332" s="9" t="s">
        <v>30</v>
      </c>
      <c r="N10332" s="9" t="s">
        <v>31</v>
      </c>
      <c r="O10332" s="14" t="s">
        <v>32</v>
      </c>
      <c r="P10332" s="14" t="s">
        <v>22</v>
      </c>
      <c r="Q10332" s="14" t="s">
        <v>51610</v>
      </c>
      <c r="R10332" s="14" t="s">
        <v>34</v>
      </c>
      <c r="S10332" s="9" t="s">
        <v>51611</v>
      </c>
      <c r="T10332" s="9" t="s">
        <v>51612</v>
      </c>
    </row>
    <row r="10333" customHeight="1" spans="1:20">
      <c r="A10333" s="32">
        <v>45225</v>
      </c>
      <c r="B10333" s="9" t="s">
        <v>51613</v>
      </c>
      <c r="C10333" s="9" t="s">
        <v>5644</v>
      </c>
      <c r="D10333" s="14" t="s">
        <v>22</v>
      </c>
      <c r="E10333" s="9" t="s">
        <v>51614</v>
      </c>
      <c r="F10333" s="9" t="s">
        <v>9027</v>
      </c>
      <c r="G10333" s="14" t="s">
        <v>82</v>
      </c>
      <c r="H10333" s="14" t="s">
        <v>22</v>
      </c>
      <c r="I10333" s="14" t="s">
        <v>168</v>
      </c>
      <c r="J10333" s="14" t="s">
        <v>27</v>
      </c>
      <c r="K10333" s="14" t="s">
        <v>28</v>
      </c>
      <c r="L10333" s="14" t="s">
        <v>43</v>
      </c>
      <c r="M10333" s="9" t="s">
        <v>169</v>
      </c>
      <c r="N10333" s="9" t="s">
        <v>5633</v>
      </c>
      <c r="O10333" s="14" t="s">
        <v>32</v>
      </c>
      <c r="P10333" s="14" t="s">
        <v>22</v>
      </c>
      <c r="Q10333" s="14" t="s">
        <v>51615</v>
      </c>
      <c r="R10333" s="14" t="s">
        <v>168</v>
      </c>
      <c r="S10333" s="9" t="s">
        <v>51616</v>
      </c>
      <c r="T10333" s="9" t="s">
        <v>5655</v>
      </c>
    </row>
    <row r="10334" customHeight="1" spans="1:20">
      <c r="A10334" s="32">
        <v>45223</v>
      </c>
      <c r="B10334" s="9" t="s">
        <v>51617</v>
      </c>
      <c r="C10334" s="9" t="s">
        <v>6886</v>
      </c>
      <c r="D10334" s="14" t="s">
        <v>22</v>
      </c>
      <c r="E10334" s="9" t="s">
        <v>51530</v>
      </c>
      <c r="F10334" s="9" t="s">
        <v>51531</v>
      </c>
      <c r="G10334" s="14" t="s">
        <v>130</v>
      </c>
      <c r="H10334" s="14" t="s">
        <v>22</v>
      </c>
      <c r="I10334" s="14" t="s">
        <v>111</v>
      </c>
      <c r="J10334" s="14" t="s">
        <v>27</v>
      </c>
      <c r="K10334" s="14" t="s">
        <v>28</v>
      </c>
      <c r="L10334" s="14" t="s">
        <v>43</v>
      </c>
      <c r="M10334" s="9" t="s">
        <v>30</v>
      </c>
      <c r="N10334" s="9" t="s">
        <v>208</v>
      </c>
      <c r="O10334" s="14" t="s">
        <v>32</v>
      </c>
      <c r="P10334" s="14" t="s">
        <v>22</v>
      </c>
      <c r="Q10334" s="14" t="s">
        <v>51618</v>
      </c>
      <c r="R10334" s="14" t="s">
        <v>46</v>
      </c>
      <c r="S10334" s="9" t="s">
        <v>51619</v>
      </c>
      <c r="T10334" s="9" t="s">
        <v>51620</v>
      </c>
    </row>
    <row r="10335" customHeight="1" spans="1:20">
      <c r="A10335" s="32">
        <v>45225</v>
      </c>
      <c r="B10335" s="9" t="s">
        <v>51621</v>
      </c>
      <c r="C10335" s="9" t="s">
        <v>6050</v>
      </c>
      <c r="D10335" s="14" t="s">
        <v>22</v>
      </c>
      <c r="E10335" s="9" t="s">
        <v>51622</v>
      </c>
      <c r="F10335" s="9" t="s">
        <v>22</v>
      </c>
      <c r="G10335" s="14" t="s">
        <v>22</v>
      </c>
      <c r="H10335" s="14" t="s">
        <v>22</v>
      </c>
      <c r="I10335" s="14" t="s">
        <v>131</v>
      </c>
      <c r="J10335" s="14" t="s">
        <v>27</v>
      </c>
      <c r="K10335" s="14" t="s">
        <v>28</v>
      </c>
      <c r="L10335" s="14" t="s">
        <v>43</v>
      </c>
      <c r="M10335" s="9" t="s">
        <v>169</v>
      </c>
      <c r="N10335" s="9" t="s">
        <v>5633</v>
      </c>
      <c r="O10335" s="14" t="s">
        <v>32</v>
      </c>
      <c r="P10335" s="14" t="s">
        <v>22</v>
      </c>
      <c r="Q10335" s="14" t="s">
        <v>51623</v>
      </c>
      <c r="R10335" s="14" t="s">
        <v>168</v>
      </c>
      <c r="S10335" s="9" t="s">
        <v>51624</v>
      </c>
      <c r="T10335" s="9" t="s">
        <v>6054</v>
      </c>
    </row>
    <row r="10336" customHeight="1" spans="1:20">
      <c r="A10336" s="32">
        <v>45225</v>
      </c>
      <c r="B10336" s="9" t="s">
        <v>51625</v>
      </c>
      <c r="C10336" s="9" t="s">
        <v>5629</v>
      </c>
      <c r="D10336" s="14" t="s">
        <v>22</v>
      </c>
      <c r="E10336" s="9" t="s">
        <v>51626</v>
      </c>
      <c r="F10336" s="9" t="s">
        <v>51627</v>
      </c>
      <c r="G10336" s="14" t="s">
        <v>82</v>
      </c>
      <c r="H10336" s="14" t="s">
        <v>22</v>
      </c>
      <c r="I10336" s="14" t="s">
        <v>5632</v>
      </c>
      <c r="J10336" s="14" t="s">
        <v>27</v>
      </c>
      <c r="K10336" s="14" t="s">
        <v>28</v>
      </c>
      <c r="L10336" s="14" t="s">
        <v>43</v>
      </c>
      <c r="M10336" s="9" t="s">
        <v>169</v>
      </c>
      <c r="N10336" s="9" t="s">
        <v>5633</v>
      </c>
      <c r="O10336" s="14" t="s">
        <v>32</v>
      </c>
      <c r="P10336" s="14" t="s">
        <v>22</v>
      </c>
      <c r="Q10336" s="14" t="s">
        <v>51628</v>
      </c>
      <c r="R10336" s="14" t="s">
        <v>168</v>
      </c>
      <c r="S10336" s="9" t="s">
        <v>51629</v>
      </c>
      <c r="T10336" s="9" t="s">
        <v>5655</v>
      </c>
    </row>
    <row r="10337" customHeight="1" spans="1:20">
      <c r="A10337" s="32">
        <v>45224</v>
      </c>
      <c r="B10337" s="9" t="s">
        <v>51630</v>
      </c>
      <c r="C10337" s="9" t="s">
        <v>191</v>
      </c>
      <c r="D10337" s="14" t="s">
        <v>22</v>
      </c>
      <c r="E10337" s="9" t="s">
        <v>51426</v>
      </c>
      <c r="F10337" s="9" t="s">
        <v>51427</v>
      </c>
      <c r="G10337" s="14" t="s">
        <v>69</v>
      </c>
      <c r="H10337" s="14" t="s">
        <v>22</v>
      </c>
      <c r="I10337" s="14" t="s">
        <v>26</v>
      </c>
      <c r="J10337" s="14" t="s">
        <v>27</v>
      </c>
      <c r="K10337" s="14" t="s">
        <v>195</v>
      </c>
      <c r="L10337" s="14" t="s">
        <v>29</v>
      </c>
      <c r="M10337" s="9" t="s">
        <v>44</v>
      </c>
      <c r="N10337" s="9" t="s">
        <v>31</v>
      </c>
      <c r="O10337" s="14" t="s">
        <v>32</v>
      </c>
      <c r="P10337" s="14" t="s">
        <v>22</v>
      </c>
      <c r="Q10337" s="14" t="s">
        <v>51631</v>
      </c>
      <c r="R10337" s="14" t="s">
        <v>34</v>
      </c>
      <c r="S10337" s="9" t="s">
        <v>51632</v>
      </c>
      <c r="T10337" s="9" t="s">
        <v>51633</v>
      </c>
    </row>
    <row r="10338" customHeight="1" spans="1:20">
      <c r="A10338" s="32">
        <v>45225</v>
      </c>
      <c r="B10338" s="9" t="s">
        <v>51634</v>
      </c>
      <c r="C10338" s="9" t="s">
        <v>5848</v>
      </c>
      <c r="D10338" s="14" t="s">
        <v>22</v>
      </c>
      <c r="E10338" s="9" t="s">
        <v>51635</v>
      </c>
      <c r="F10338" s="9" t="s">
        <v>51636</v>
      </c>
      <c r="G10338" s="14" t="s">
        <v>82</v>
      </c>
      <c r="H10338" s="14" t="s">
        <v>22</v>
      </c>
      <c r="I10338" s="14" t="s">
        <v>168</v>
      </c>
      <c r="J10338" s="14" t="s">
        <v>27</v>
      </c>
      <c r="K10338" s="14" t="s">
        <v>28</v>
      </c>
      <c r="L10338" s="14" t="s">
        <v>43</v>
      </c>
      <c r="M10338" s="9" t="s">
        <v>169</v>
      </c>
      <c r="N10338" s="9" t="s">
        <v>5633</v>
      </c>
      <c r="O10338" s="14" t="s">
        <v>32</v>
      </c>
      <c r="P10338" s="14" t="s">
        <v>22</v>
      </c>
      <c r="Q10338" s="14" t="s">
        <v>51637</v>
      </c>
      <c r="R10338" s="14" t="s">
        <v>168</v>
      </c>
      <c r="S10338" s="9" t="s">
        <v>51638</v>
      </c>
      <c r="T10338" s="9" t="s">
        <v>5655</v>
      </c>
    </row>
    <row r="10339" customHeight="1" spans="1:20">
      <c r="A10339" s="32">
        <v>45224</v>
      </c>
      <c r="B10339" s="9" t="s">
        <v>51639</v>
      </c>
      <c r="C10339" s="9" t="s">
        <v>5035</v>
      </c>
      <c r="D10339" s="14" t="s">
        <v>22</v>
      </c>
      <c r="E10339" s="9" t="s">
        <v>51640</v>
      </c>
      <c r="F10339" s="9" t="s">
        <v>51112</v>
      </c>
      <c r="G10339" s="14" t="s">
        <v>25</v>
      </c>
      <c r="H10339" s="14" t="s">
        <v>22</v>
      </c>
      <c r="I10339" s="14" t="s">
        <v>26</v>
      </c>
      <c r="J10339" s="14" t="s">
        <v>27</v>
      </c>
      <c r="K10339" s="14" t="s">
        <v>76</v>
      </c>
      <c r="L10339" s="14" t="s">
        <v>29</v>
      </c>
      <c r="M10339" s="9" t="s">
        <v>44</v>
      </c>
      <c r="N10339" s="9" t="s">
        <v>31</v>
      </c>
      <c r="O10339" s="14" t="s">
        <v>32</v>
      </c>
      <c r="P10339" s="14" t="s">
        <v>22</v>
      </c>
      <c r="Q10339" s="14" t="s">
        <v>51641</v>
      </c>
      <c r="R10339" s="14" t="s">
        <v>34</v>
      </c>
      <c r="S10339" s="9" t="s">
        <v>51642</v>
      </c>
      <c r="T10339" s="9" t="s">
        <v>51643</v>
      </c>
    </row>
    <row r="10340" customHeight="1" spans="1:20">
      <c r="A10340" s="32">
        <v>45225</v>
      </c>
      <c r="B10340" s="9" t="s">
        <v>51644</v>
      </c>
      <c r="C10340" s="9" t="s">
        <v>1057</v>
      </c>
      <c r="D10340" s="14" t="s">
        <v>22</v>
      </c>
      <c r="E10340" s="9" t="s">
        <v>51645</v>
      </c>
      <c r="F10340" s="9" t="s">
        <v>51646</v>
      </c>
      <c r="G10340" s="14" t="s">
        <v>247</v>
      </c>
      <c r="H10340" s="14" t="s">
        <v>22</v>
      </c>
      <c r="I10340" s="14" t="s">
        <v>26</v>
      </c>
      <c r="J10340" s="14" t="s">
        <v>27</v>
      </c>
      <c r="K10340" s="14" t="s">
        <v>28</v>
      </c>
      <c r="L10340" s="14" t="s">
        <v>29</v>
      </c>
      <c r="M10340" s="9" t="s">
        <v>30</v>
      </c>
      <c r="N10340" s="9" t="s">
        <v>31</v>
      </c>
      <c r="O10340" s="14" t="s">
        <v>32</v>
      </c>
      <c r="P10340" s="14" t="s">
        <v>22</v>
      </c>
      <c r="Q10340" s="14" t="s">
        <v>51647</v>
      </c>
      <c r="R10340" s="14" t="s">
        <v>34</v>
      </c>
      <c r="S10340" s="9" t="s">
        <v>51648</v>
      </c>
      <c r="T10340" s="9" t="s">
        <v>51649</v>
      </c>
    </row>
    <row r="10341" customHeight="1" spans="1:20">
      <c r="A10341" s="32">
        <v>45223</v>
      </c>
      <c r="B10341" s="9" t="s">
        <v>51650</v>
      </c>
      <c r="C10341" s="9" t="s">
        <v>5035</v>
      </c>
      <c r="D10341" s="14" t="s">
        <v>22</v>
      </c>
      <c r="E10341" s="9" t="s">
        <v>51366</v>
      </c>
      <c r="F10341" s="9" t="s">
        <v>45118</v>
      </c>
      <c r="G10341" s="14" t="s">
        <v>82</v>
      </c>
      <c r="H10341" s="14" t="s">
        <v>22</v>
      </c>
      <c r="I10341" s="14" t="s">
        <v>26</v>
      </c>
      <c r="J10341" s="14" t="s">
        <v>27</v>
      </c>
      <c r="K10341" s="14" t="s">
        <v>28</v>
      </c>
      <c r="L10341" s="14" t="s">
        <v>29</v>
      </c>
      <c r="M10341" s="9" t="s">
        <v>169</v>
      </c>
      <c r="N10341" s="9" t="s">
        <v>31</v>
      </c>
      <c r="O10341" s="14" t="s">
        <v>32</v>
      </c>
      <c r="P10341" s="14" t="s">
        <v>22</v>
      </c>
      <c r="Q10341" s="14" t="s">
        <v>51651</v>
      </c>
      <c r="R10341" s="14" t="s">
        <v>34</v>
      </c>
      <c r="S10341" s="9" t="s">
        <v>51652</v>
      </c>
      <c r="T10341" s="9" t="s">
        <v>51653</v>
      </c>
    </row>
    <row r="10342" customHeight="1" spans="1:20">
      <c r="A10342" s="32">
        <v>45225</v>
      </c>
      <c r="B10342" s="9" t="s">
        <v>51654</v>
      </c>
      <c r="C10342" s="9" t="s">
        <v>1914</v>
      </c>
      <c r="D10342" s="14" t="s">
        <v>22</v>
      </c>
      <c r="E10342" s="9" t="s">
        <v>51655</v>
      </c>
      <c r="F10342" s="9" t="s">
        <v>51656</v>
      </c>
      <c r="G10342" s="14" t="s">
        <v>62</v>
      </c>
      <c r="H10342" s="14" t="s">
        <v>22</v>
      </c>
      <c r="I10342" s="14" t="s">
        <v>155</v>
      </c>
      <c r="J10342" s="14" t="s">
        <v>27</v>
      </c>
      <c r="K10342" s="14" t="s">
        <v>195</v>
      </c>
      <c r="L10342" s="14" t="s">
        <v>43</v>
      </c>
      <c r="M10342" s="9" t="s">
        <v>30</v>
      </c>
      <c r="N10342" s="9" t="s">
        <v>31</v>
      </c>
      <c r="O10342" s="14" t="s">
        <v>32</v>
      </c>
      <c r="P10342" s="14" t="s">
        <v>22</v>
      </c>
      <c r="Q10342" s="14" t="s">
        <v>51657</v>
      </c>
      <c r="R10342" s="14" t="s">
        <v>46</v>
      </c>
      <c r="S10342" s="9" t="s">
        <v>51658</v>
      </c>
      <c r="T10342" s="9" t="s">
        <v>51659</v>
      </c>
    </row>
    <row r="10343" customHeight="1" spans="1:20">
      <c r="A10343" s="32">
        <v>45223</v>
      </c>
      <c r="B10343" s="9" t="s">
        <v>51660</v>
      </c>
      <c r="C10343" s="9" t="s">
        <v>10688</v>
      </c>
      <c r="D10343" s="14" t="s">
        <v>22</v>
      </c>
      <c r="E10343" s="9" t="s">
        <v>51661</v>
      </c>
      <c r="F10343" s="9" t="s">
        <v>51662</v>
      </c>
      <c r="G10343" s="14" t="s">
        <v>130</v>
      </c>
      <c r="H10343" s="14" t="s">
        <v>110</v>
      </c>
      <c r="I10343" s="14" t="s">
        <v>384</v>
      </c>
      <c r="J10343" s="14" t="s">
        <v>27</v>
      </c>
      <c r="K10343" s="14" t="s">
        <v>28</v>
      </c>
      <c r="L10343" s="14" t="s">
        <v>43</v>
      </c>
      <c r="M10343" s="9" t="s">
        <v>44</v>
      </c>
      <c r="N10343" s="9" t="s">
        <v>31</v>
      </c>
      <c r="O10343" s="14" t="s">
        <v>32</v>
      </c>
      <c r="P10343" s="14" t="s">
        <v>6207</v>
      </c>
      <c r="Q10343" s="14" t="s">
        <v>51663</v>
      </c>
      <c r="R10343" s="14" t="s">
        <v>46</v>
      </c>
      <c r="S10343" s="9" t="s">
        <v>51664</v>
      </c>
      <c r="T10343" s="9" t="s">
        <v>18918</v>
      </c>
    </row>
    <row r="10344" customHeight="1" spans="1:20">
      <c r="A10344" s="32">
        <v>45224</v>
      </c>
      <c r="B10344" s="9" t="s">
        <v>51665</v>
      </c>
      <c r="C10344" s="9" t="s">
        <v>9326</v>
      </c>
      <c r="D10344" s="14" t="s">
        <v>22</v>
      </c>
      <c r="E10344" s="9" t="s">
        <v>51666</v>
      </c>
      <c r="F10344" s="9" t="s">
        <v>51667</v>
      </c>
      <c r="G10344" s="14" t="s">
        <v>2152</v>
      </c>
      <c r="H10344" s="14" t="s">
        <v>22</v>
      </c>
      <c r="I10344" s="14" t="s">
        <v>576</v>
      </c>
      <c r="J10344" s="14" t="s">
        <v>27</v>
      </c>
      <c r="K10344" s="14" t="s">
        <v>28</v>
      </c>
      <c r="L10344" s="14" t="s">
        <v>43</v>
      </c>
      <c r="M10344" s="9" t="s">
        <v>44</v>
      </c>
      <c r="N10344" s="9" t="s">
        <v>31</v>
      </c>
      <c r="O10344" s="14" t="s">
        <v>32</v>
      </c>
      <c r="P10344" s="14" t="s">
        <v>22</v>
      </c>
      <c r="Q10344" s="14" t="s">
        <v>51668</v>
      </c>
      <c r="R10344" s="14" t="s">
        <v>46</v>
      </c>
      <c r="S10344" s="9" t="s">
        <v>51669</v>
      </c>
      <c r="T10344" s="9" t="s">
        <v>51670</v>
      </c>
    </row>
    <row r="10345" customHeight="1" spans="1:20">
      <c r="A10345" s="32">
        <v>45225</v>
      </c>
      <c r="B10345" s="9" t="s">
        <v>51671</v>
      </c>
      <c r="C10345" s="9" t="s">
        <v>5629</v>
      </c>
      <c r="D10345" s="14" t="s">
        <v>22</v>
      </c>
      <c r="E10345" s="9" t="s">
        <v>51672</v>
      </c>
      <c r="F10345" s="9" t="s">
        <v>51673</v>
      </c>
      <c r="G10345" s="14" t="s">
        <v>82</v>
      </c>
      <c r="H10345" s="14" t="s">
        <v>110</v>
      </c>
      <c r="I10345" s="14" t="s">
        <v>5632</v>
      </c>
      <c r="J10345" s="14" t="s">
        <v>27</v>
      </c>
      <c r="K10345" s="14" t="s">
        <v>28</v>
      </c>
      <c r="L10345" s="14" t="s">
        <v>43</v>
      </c>
      <c r="M10345" s="9" t="s">
        <v>169</v>
      </c>
      <c r="N10345" s="9" t="s">
        <v>5633</v>
      </c>
      <c r="O10345" s="14" t="s">
        <v>32</v>
      </c>
      <c r="P10345" s="14" t="s">
        <v>22</v>
      </c>
      <c r="Q10345" s="14" t="s">
        <v>51674</v>
      </c>
      <c r="R10345" s="14" t="s">
        <v>168</v>
      </c>
      <c r="S10345" s="9" t="s">
        <v>51675</v>
      </c>
      <c r="T10345" s="9" t="s">
        <v>5655</v>
      </c>
    </row>
    <row r="10346" customHeight="1" spans="1:20">
      <c r="A10346" s="32">
        <v>45225</v>
      </c>
      <c r="B10346" s="9" t="s">
        <v>51676</v>
      </c>
      <c r="C10346" s="9" t="s">
        <v>5644</v>
      </c>
      <c r="D10346" s="14" t="s">
        <v>22</v>
      </c>
      <c r="E10346" s="9" t="s">
        <v>51677</v>
      </c>
      <c r="F10346" s="9" t="s">
        <v>51678</v>
      </c>
      <c r="G10346" s="14" t="s">
        <v>82</v>
      </c>
      <c r="H10346" s="14" t="s">
        <v>22</v>
      </c>
      <c r="I10346" s="14" t="s">
        <v>168</v>
      </c>
      <c r="J10346" s="14" t="s">
        <v>27</v>
      </c>
      <c r="K10346" s="14" t="s">
        <v>28</v>
      </c>
      <c r="L10346" s="14" t="s">
        <v>43</v>
      </c>
      <c r="M10346" s="9" t="s">
        <v>169</v>
      </c>
      <c r="N10346" s="9" t="s">
        <v>5633</v>
      </c>
      <c r="O10346" s="14" t="s">
        <v>32</v>
      </c>
      <c r="P10346" s="14" t="s">
        <v>22</v>
      </c>
      <c r="Q10346" s="14" t="s">
        <v>51679</v>
      </c>
      <c r="R10346" s="14" t="s">
        <v>168</v>
      </c>
      <c r="S10346" s="9" t="s">
        <v>51680</v>
      </c>
      <c r="T10346" s="9" t="s">
        <v>5655</v>
      </c>
    </row>
    <row r="10347" customHeight="1" spans="1:20">
      <c r="A10347" s="32">
        <v>45225</v>
      </c>
      <c r="B10347" s="9" t="s">
        <v>51681</v>
      </c>
      <c r="C10347" s="9" t="s">
        <v>5629</v>
      </c>
      <c r="D10347" s="14" t="s">
        <v>22</v>
      </c>
      <c r="E10347" s="9" t="s">
        <v>51682</v>
      </c>
      <c r="F10347" s="9" t="s">
        <v>51683</v>
      </c>
      <c r="G10347" s="14" t="s">
        <v>82</v>
      </c>
      <c r="H10347" s="14" t="s">
        <v>22</v>
      </c>
      <c r="I10347" s="14" t="s">
        <v>5632</v>
      </c>
      <c r="J10347" s="14" t="s">
        <v>27</v>
      </c>
      <c r="K10347" s="14" t="s">
        <v>28</v>
      </c>
      <c r="L10347" s="14" t="s">
        <v>43</v>
      </c>
      <c r="M10347" s="9" t="s">
        <v>169</v>
      </c>
      <c r="N10347" s="9" t="s">
        <v>5633</v>
      </c>
      <c r="O10347" s="14" t="s">
        <v>32</v>
      </c>
      <c r="P10347" s="14" t="s">
        <v>22</v>
      </c>
      <c r="Q10347" s="14" t="s">
        <v>51684</v>
      </c>
      <c r="R10347" s="14" t="s">
        <v>46</v>
      </c>
      <c r="S10347" s="9" t="s">
        <v>51685</v>
      </c>
      <c r="T10347" s="9" t="s">
        <v>5661</v>
      </c>
    </row>
    <row r="10348" customHeight="1" spans="1:20">
      <c r="A10348" s="32">
        <v>45223</v>
      </c>
      <c r="B10348" s="9" t="s">
        <v>51686</v>
      </c>
      <c r="C10348" s="9" t="s">
        <v>6666</v>
      </c>
      <c r="D10348" s="14" t="s">
        <v>22</v>
      </c>
      <c r="E10348" s="9" t="s">
        <v>51687</v>
      </c>
      <c r="F10348" s="9" t="s">
        <v>7648</v>
      </c>
      <c r="G10348" s="14" t="s">
        <v>82</v>
      </c>
      <c r="H10348" s="14" t="s">
        <v>110</v>
      </c>
      <c r="I10348" s="14" t="s">
        <v>315</v>
      </c>
      <c r="J10348" s="14" t="s">
        <v>27</v>
      </c>
      <c r="K10348" s="14" t="s">
        <v>28</v>
      </c>
      <c r="L10348" s="14" t="s">
        <v>43</v>
      </c>
      <c r="M10348" s="9" t="s">
        <v>44</v>
      </c>
      <c r="N10348" s="9" t="s">
        <v>31</v>
      </c>
      <c r="O10348" s="14" t="s">
        <v>32</v>
      </c>
      <c r="P10348" s="14" t="s">
        <v>6656</v>
      </c>
      <c r="Q10348" s="14" t="s">
        <v>51688</v>
      </c>
      <c r="R10348" s="14" t="s">
        <v>46</v>
      </c>
      <c r="S10348" s="9" t="s">
        <v>51689</v>
      </c>
      <c r="T10348" s="9" t="s">
        <v>51690</v>
      </c>
    </row>
    <row r="10349" customHeight="1" spans="1:20">
      <c r="A10349" s="32">
        <v>45224</v>
      </c>
      <c r="B10349" s="9" t="s">
        <v>51691</v>
      </c>
      <c r="C10349" s="9" t="s">
        <v>7176</v>
      </c>
      <c r="D10349" s="14" t="s">
        <v>22</v>
      </c>
      <c r="E10349" s="9" t="s">
        <v>51692</v>
      </c>
      <c r="F10349" s="9" t="s">
        <v>51693</v>
      </c>
      <c r="G10349" s="14" t="s">
        <v>25</v>
      </c>
      <c r="H10349" s="14" t="s">
        <v>22</v>
      </c>
      <c r="I10349" s="14" t="s">
        <v>26</v>
      </c>
      <c r="J10349" s="14" t="s">
        <v>27</v>
      </c>
      <c r="K10349" s="14" t="s">
        <v>76</v>
      </c>
      <c r="L10349" s="14" t="s">
        <v>29</v>
      </c>
      <c r="M10349" s="9" t="s">
        <v>30</v>
      </c>
      <c r="N10349" s="9" t="s">
        <v>31</v>
      </c>
      <c r="O10349" s="14" t="s">
        <v>32</v>
      </c>
      <c r="P10349" s="14" t="s">
        <v>22</v>
      </c>
      <c r="Q10349" s="14" t="s">
        <v>51694</v>
      </c>
      <c r="R10349" s="14" t="s">
        <v>34</v>
      </c>
      <c r="S10349" s="9" t="s">
        <v>51695</v>
      </c>
      <c r="T10349" s="9" t="s">
        <v>51696</v>
      </c>
    </row>
    <row r="10350" customHeight="1" spans="1:20">
      <c r="A10350" s="32">
        <v>45225</v>
      </c>
      <c r="B10350" s="9" t="s">
        <v>51697</v>
      </c>
      <c r="C10350" s="9" t="s">
        <v>5629</v>
      </c>
      <c r="D10350" s="14" t="s">
        <v>22</v>
      </c>
      <c r="E10350" s="9" t="s">
        <v>51698</v>
      </c>
      <c r="F10350" s="9" t="s">
        <v>51699</v>
      </c>
      <c r="G10350" s="14" t="s">
        <v>82</v>
      </c>
      <c r="H10350" s="14" t="s">
        <v>22</v>
      </c>
      <c r="I10350" s="14" t="s">
        <v>5632</v>
      </c>
      <c r="J10350" s="14" t="s">
        <v>27</v>
      </c>
      <c r="K10350" s="14" t="s">
        <v>28</v>
      </c>
      <c r="L10350" s="14" t="s">
        <v>43</v>
      </c>
      <c r="M10350" s="9" t="s">
        <v>169</v>
      </c>
      <c r="N10350" s="9" t="s">
        <v>5633</v>
      </c>
      <c r="O10350" s="14" t="s">
        <v>32</v>
      </c>
      <c r="P10350" s="14" t="s">
        <v>22</v>
      </c>
      <c r="Q10350" s="14" t="s">
        <v>51700</v>
      </c>
      <c r="R10350" s="14" t="s">
        <v>168</v>
      </c>
      <c r="S10350" s="9" t="s">
        <v>51701</v>
      </c>
      <c r="T10350" s="9" t="s">
        <v>5649</v>
      </c>
    </row>
    <row r="10351" customHeight="1" spans="1:20">
      <c r="A10351" s="32">
        <v>45225</v>
      </c>
      <c r="B10351" s="9" t="s">
        <v>51702</v>
      </c>
      <c r="C10351" s="9" t="s">
        <v>5644</v>
      </c>
      <c r="D10351" s="14" t="s">
        <v>22</v>
      </c>
      <c r="E10351" s="9" t="s">
        <v>51703</v>
      </c>
      <c r="F10351" s="9" t="s">
        <v>51704</v>
      </c>
      <c r="G10351" s="14" t="s">
        <v>82</v>
      </c>
      <c r="H10351" s="14" t="s">
        <v>22</v>
      </c>
      <c r="I10351" s="14" t="s">
        <v>168</v>
      </c>
      <c r="J10351" s="14" t="s">
        <v>27</v>
      </c>
      <c r="K10351" s="14" t="s">
        <v>28</v>
      </c>
      <c r="L10351" s="14" t="s">
        <v>43</v>
      </c>
      <c r="M10351" s="9" t="s">
        <v>169</v>
      </c>
      <c r="N10351" s="9" t="s">
        <v>5633</v>
      </c>
      <c r="O10351" s="14" t="s">
        <v>32</v>
      </c>
      <c r="P10351" s="14" t="s">
        <v>22</v>
      </c>
      <c r="Q10351" s="14" t="s">
        <v>51705</v>
      </c>
      <c r="R10351" s="14" t="s">
        <v>168</v>
      </c>
      <c r="S10351" s="9" t="s">
        <v>51706</v>
      </c>
      <c r="T10351" s="9" t="s">
        <v>5649</v>
      </c>
    </row>
    <row r="10352" customHeight="1" spans="1:20">
      <c r="A10352" s="32">
        <v>45223</v>
      </c>
      <c r="B10352" s="9" t="s">
        <v>51707</v>
      </c>
      <c r="C10352" s="9" t="s">
        <v>21745</v>
      </c>
      <c r="D10352" s="14" t="s">
        <v>22</v>
      </c>
      <c r="E10352" s="9" t="s">
        <v>19941</v>
      </c>
      <c r="F10352" s="9" t="s">
        <v>19942</v>
      </c>
      <c r="G10352" s="14" t="s">
        <v>41</v>
      </c>
      <c r="H10352" s="14" t="s">
        <v>22</v>
      </c>
      <c r="I10352" s="14" t="s">
        <v>26</v>
      </c>
      <c r="J10352" s="14" t="s">
        <v>27</v>
      </c>
      <c r="K10352" s="14" t="s">
        <v>76</v>
      </c>
      <c r="L10352" s="14" t="s">
        <v>29</v>
      </c>
      <c r="M10352" s="9" t="s">
        <v>30</v>
      </c>
      <c r="N10352" s="9" t="s">
        <v>31</v>
      </c>
      <c r="O10352" s="14" t="s">
        <v>32</v>
      </c>
      <c r="P10352" s="14" t="s">
        <v>6656</v>
      </c>
      <c r="Q10352" s="14" t="s">
        <v>51708</v>
      </c>
      <c r="R10352" s="14" t="s">
        <v>34</v>
      </c>
      <c r="S10352" s="9" t="s">
        <v>51709</v>
      </c>
      <c r="T10352" s="9" t="s">
        <v>51710</v>
      </c>
    </row>
    <row r="10353" customHeight="1" spans="1:20">
      <c r="A10353" s="32">
        <v>45224</v>
      </c>
      <c r="B10353" s="9" t="s">
        <v>51711</v>
      </c>
      <c r="C10353" s="9" t="s">
        <v>7617</v>
      </c>
      <c r="D10353" s="14" t="s">
        <v>22</v>
      </c>
      <c r="E10353" s="9" t="s">
        <v>51712</v>
      </c>
      <c r="F10353" s="9" t="s">
        <v>46979</v>
      </c>
      <c r="G10353" s="14" t="s">
        <v>69</v>
      </c>
      <c r="H10353" s="14" t="s">
        <v>22</v>
      </c>
      <c r="I10353" s="14" t="s">
        <v>70</v>
      </c>
      <c r="J10353" s="14" t="s">
        <v>27</v>
      </c>
      <c r="K10353" s="14" t="s">
        <v>28</v>
      </c>
      <c r="L10353" s="14" t="s">
        <v>43</v>
      </c>
      <c r="M10353" s="9" t="s">
        <v>30</v>
      </c>
      <c r="N10353" s="9" t="s">
        <v>31</v>
      </c>
      <c r="O10353" s="14" t="s">
        <v>32</v>
      </c>
      <c r="P10353" s="14" t="s">
        <v>6656</v>
      </c>
      <c r="Q10353" s="14" t="s">
        <v>51713</v>
      </c>
      <c r="R10353" s="14" t="s">
        <v>46</v>
      </c>
      <c r="S10353" s="9" t="s">
        <v>51714</v>
      </c>
      <c r="T10353" s="9" t="s">
        <v>51715</v>
      </c>
    </row>
    <row r="10354" customHeight="1" spans="1:20">
      <c r="A10354" s="32">
        <v>45225</v>
      </c>
      <c r="B10354" s="9" t="s">
        <v>51716</v>
      </c>
      <c r="C10354" s="9" t="s">
        <v>5644</v>
      </c>
      <c r="D10354" s="14" t="s">
        <v>22</v>
      </c>
      <c r="E10354" s="9" t="s">
        <v>51717</v>
      </c>
      <c r="F10354" s="9" t="s">
        <v>51718</v>
      </c>
      <c r="G10354" s="14" t="s">
        <v>82</v>
      </c>
      <c r="H10354" s="14" t="s">
        <v>22</v>
      </c>
      <c r="I10354" s="14" t="s">
        <v>880</v>
      </c>
      <c r="J10354" s="14" t="s">
        <v>27</v>
      </c>
      <c r="K10354" s="14" t="s">
        <v>28</v>
      </c>
      <c r="L10354" s="14" t="s">
        <v>43</v>
      </c>
      <c r="M10354" s="9" t="s">
        <v>169</v>
      </c>
      <c r="N10354" s="9" t="s">
        <v>5633</v>
      </c>
      <c r="O10354" s="14" t="s">
        <v>32</v>
      </c>
      <c r="P10354" s="14" t="s">
        <v>22</v>
      </c>
      <c r="Q10354" s="14" t="s">
        <v>51719</v>
      </c>
      <c r="R10354" s="14" t="s">
        <v>168</v>
      </c>
      <c r="S10354" s="9" t="s">
        <v>51720</v>
      </c>
      <c r="T10354" s="9" t="s">
        <v>6207</v>
      </c>
    </row>
    <row r="10355" customHeight="1" spans="1:20">
      <c r="A10355" s="32">
        <v>45224</v>
      </c>
      <c r="B10355" s="9" t="s">
        <v>51721</v>
      </c>
      <c r="C10355" s="9" t="s">
        <v>6660</v>
      </c>
      <c r="D10355" s="14" t="s">
        <v>22</v>
      </c>
      <c r="E10355" s="9" t="s">
        <v>51722</v>
      </c>
      <c r="F10355" s="9" t="s">
        <v>13489</v>
      </c>
      <c r="G10355" s="14" t="s">
        <v>53</v>
      </c>
      <c r="H10355" s="14" t="s">
        <v>22</v>
      </c>
      <c r="I10355" s="14" t="s">
        <v>1072</v>
      </c>
      <c r="J10355" s="14" t="s">
        <v>27</v>
      </c>
      <c r="K10355" s="14" t="s">
        <v>28</v>
      </c>
      <c r="L10355" s="14" t="s">
        <v>43</v>
      </c>
      <c r="M10355" s="9" t="s">
        <v>30</v>
      </c>
      <c r="N10355" s="9" t="s">
        <v>31</v>
      </c>
      <c r="O10355" s="14" t="s">
        <v>32</v>
      </c>
      <c r="P10355" s="14" t="s">
        <v>22</v>
      </c>
      <c r="Q10355" s="14" t="s">
        <v>51723</v>
      </c>
      <c r="R10355" s="14" t="s">
        <v>46</v>
      </c>
      <c r="S10355" s="9" t="s">
        <v>51724</v>
      </c>
      <c r="T10355" s="9" t="s">
        <v>51725</v>
      </c>
    </row>
    <row r="10356" customHeight="1" spans="1:20">
      <c r="A10356" s="32">
        <v>45222</v>
      </c>
      <c r="B10356" s="9" t="s">
        <v>51726</v>
      </c>
      <c r="C10356" s="9" t="s">
        <v>6257</v>
      </c>
      <c r="D10356" s="14" t="s">
        <v>22</v>
      </c>
      <c r="E10356" s="9" t="s">
        <v>51727</v>
      </c>
      <c r="F10356" s="9" t="s">
        <v>587</v>
      </c>
      <c r="G10356" s="14" t="s">
        <v>69</v>
      </c>
      <c r="H10356" s="14" t="s">
        <v>22</v>
      </c>
      <c r="I10356" s="14" t="s">
        <v>117</v>
      </c>
      <c r="J10356" s="14" t="s">
        <v>27</v>
      </c>
      <c r="K10356" s="14" t="s">
        <v>28</v>
      </c>
      <c r="L10356" s="14" t="s">
        <v>43</v>
      </c>
      <c r="M10356" s="9" t="s">
        <v>44</v>
      </c>
      <c r="N10356" s="9" t="s">
        <v>31</v>
      </c>
      <c r="O10356" s="14" t="s">
        <v>32</v>
      </c>
      <c r="P10356" s="14" t="s">
        <v>22</v>
      </c>
      <c r="Q10356" s="14" t="s">
        <v>51728</v>
      </c>
      <c r="R10356" s="14" t="s">
        <v>46</v>
      </c>
      <c r="S10356" s="9" t="s">
        <v>51729</v>
      </c>
      <c r="T10356" s="9" t="s">
        <v>51730</v>
      </c>
    </row>
    <row r="10357" customHeight="1" spans="1:20">
      <c r="A10357" s="32">
        <v>45225</v>
      </c>
      <c r="B10357" s="9" t="s">
        <v>51731</v>
      </c>
      <c r="C10357" s="9" t="s">
        <v>6660</v>
      </c>
      <c r="D10357" s="14" t="s">
        <v>22</v>
      </c>
      <c r="E10357" s="9" t="s">
        <v>51732</v>
      </c>
      <c r="F10357" s="9" t="s">
        <v>51733</v>
      </c>
      <c r="G10357" s="14" t="s">
        <v>82</v>
      </c>
      <c r="H10357" s="14" t="s">
        <v>22</v>
      </c>
      <c r="I10357" s="14" t="s">
        <v>149</v>
      </c>
      <c r="J10357" s="14" t="s">
        <v>27</v>
      </c>
      <c r="K10357" s="14" t="s">
        <v>28</v>
      </c>
      <c r="L10357" s="14" t="s">
        <v>43</v>
      </c>
      <c r="M10357" s="9" t="s">
        <v>30</v>
      </c>
      <c r="N10357" s="9" t="s">
        <v>31</v>
      </c>
      <c r="O10357" s="14" t="s">
        <v>32</v>
      </c>
      <c r="P10357" s="14" t="s">
        <v>22</v>
      </c>
      <c r="Q10357" s="14" t="s">
        <v>51734</v>
      </c>
      <c r="R10357" s="14" t="s">
        <v>46</v>
      </c>
      <c r="S10357" s="9" t="s">
        <v>51735</v>
      </c>
      <c r="T10357" s="9" t="s">
        <v>51736</v>
      </c>
    </row>
    <row r="10358" customHeight="1" spans="1:20">
      <c r="A10358" s="32">
        <v>45222</v>
      </c>
      <c r="B10358" s="9" t="s">
        <v>51737</v>
      </c>
      <c r="C10358" s="9" t="s">
        <v>6660</v>
      </c>
      <c r="D10358" s="14" t="s">
        <v>22</v>
      </c>
      <c r="E10358" s="9" t="s">
        <v>51738</v>
      </c>
      <c r="F10358" s="9" t="s">
        <v>51739</v>
      </c>
      <c r="G10358" s="14" t="s">
        <v>82</v>
      </c>
      <c r="H10358" s="14" t="s">
        <v>22</v>
      </c>
      <c r="I10358" s="14" t="s">
        <v>253</v>
      </c>
      <c r="J10358" s="14" t="s">
        <v>27</v>
      </c>
      <c r="K10358" s="14" t="s">
        <v>28</v>
      </c>
      <c r="L10358" s="14" t="s">
        <v>43</v>
      </c>
      <c r="M10358" s="9" t="s">
        <v>30</v>
      </c>
      <c r="N10358" s="9" t="s">
        <v>31</v>
      </c>
      <c r="O10358" s="14" t="s">
        <v>32</v>
      </c>
      <c r="P10358" s="14" t="s">
        <v>22</v>
      </c>
      <c r="Q10358" s="14" t="s">
        <v>51740</v>
      </c>
      <c r="R10358" s="14" t="s">
        <v>46</v>
      </c>
      <c r="S10358" s="9" t="s">
        <v>51741</v>
      </c>
      <c r="T10358" s="9" t="s">
        <v>51742</v>
      </c>
    </row>
    <row r="10359" customHeight="1" spans="1:20">
      <c r="A10359" s="32">
        <v>45222</v>
      </c>
      <c r="B10359" s="9" t="s">
        <v>51743</v>
      </c>
      <c r="C10359" s="9" t="s">
        <v>44490</v>
      </c>
      <c r="D10359" s="14" t="s">
        <v>22</v>
      </c>
      <c r="E10359" s="9" t="s">
        <v>44491</v>
      </c>
      <c r="F10359" s="9" t="s">
        <v>44492</v>
      </c>
      <c r="G10359" s="14" t="s">
        <v>69</v>
      </c>
      <c r="H10359" s="14" t="s">
        <v>22</v>
      </c>
      <c r="I10359" s="14" t="s">
        <v>293</v>
      </c>
      <c r="J10359" s="14" t="s">
        <v>27</v>
      </c>
      <c r="K10359" s="14" t="s">
        <v>76</v>
      </c>
      <c r="L10359" s="14" t="s">
        <v>43</v>
      </c>
      <c r="M10359" s="9" t="s">
        <v>30</v>
      </c>
      <c r="N10359" s="9" t="s">
        <v>31</v>
      </c>
      <c r="O10359" s="14" t="s">
        <v>32</v>
      </c>
      <c r="P10359" s="14" t="s">
        <v>22</v>
      </c>
      <c r="Q10359" s="14" t="s">
        <v>51744</v>
      </c>
      <c r="R10359" s="14" t="s">
        <v>46</v>
      </c>
      <c r="S10359" s="9" t="s">
        <v>51745</v>
      </c>
      <c r="T10359" s="9" t="s">
        <v>51746</v>
      </c>
    </row>
    <row r="10360" customHeight="1" spans="1:20">
      <c r="A10360" s="32">
        <v>45224</v>
      </c>
      <c r="B10360" s="9" t="s">
        <v>51747</v>
      </c>
      <c r="C10360" s="9" t="s">
        <v>6660</v>
      </c>
      <c r="D10360" s="14" t="s">
        <v>22</v>
      </c>
      <c r="E10360" s="9" t="s">
        <v>51748</v>
      </c>
      <c r="F10360" s="9" t="s">
        <v>51749</v>
      </c>
      <c r="G10360" s="14" t="s">
        <v>69</v>
      </c>
      <c r="H10360" s="14" t="s">
        <v>22</v>
      </c>
      <c r="I10360" s="14" t="s">
        <v>576</v>
      </c>
      <c r="J10360" s="14" t="s">
        <v>27</v>
      </c>
      <c r="K10360" s="14" t="s">
        <v>195</v>
      </c>
      <c r="L10360" s="14" t="s">
        <v>43</v>
      </c>
      <c r="M10360" s="9" t="s">
        <v>30</v>
      </c>
      <c r="N10360" s="9" t="s">
        <v>31</v>
      </c>
      <c r="O10360" s="14" t="s">
        <v>32</v>
      </c>
      <c r="P10360" s="14" t="s">
        <v>22</v>
      </c>
      <c r="Q10360" s="14" t="s">
        <v>51750</v>
      </c>
      <c r="R10360" s="14" t="s">
        <v>46</v>
      </c>
      <c r="S10360" s="9" t="s">
        <v>51751</v>
      </c>
      <c r="T10360" s="9" t="s">
        <v>51752</v>
      </c>
    </row>
    <row r="10361" customHeight="1" spans="1:20">
      <c r="A10361" s="32">
        <v>45223</v>
      </c>
      <c r="B10361" s="9" t="s">
        <v>51753</v>
      </c>
      <c r="C10361" s="9" t="s">
        <v>9326</v>
      </c>
      <c r="D10361" s="14" t="s">
        <v>22</v>
      </c>
      <c r="E10361" s="9" t="s">
        <v>51754</v>
      </c>
      <c r="F10361" s="9" t="s">
        <v>51755</v>
      </c>
      <c r="G10361" s="14" t="s">
        <v>53</v>
      </c>
      <c r="H10361" s="14" t="s">
        <v>22</v>
      </c>
      <c r="I10361" s="14" t="s">
        <v>412</v>
      </c>
      <c r="J10361" s="14" t="s">
        <v>27</v>
      </c>
      <c r="K10361" s="14" t="s">
        <v>28</v>
      </c>
      <c r="L10361" s="14" t="s">
        <v>43</v>
      </c>
      <c r="M10361" s="9" t="s">
        <v>44</v>
      </c>
      <c r="N10361" s="9" t="s">
        <v>31</v>
      </c>
      <c r="O10361" s="14" t="s">
        <v>32</v>
      </c>
      <c r="P10361" s="14" t="s">
        <v>22</v>
      </c>
      <c r="Q10361" s="14" t="s">
        <v>51756</v>
      </c>
      <c r="R10361" s="14" t="s">
        <v>46</v>
      </c>
      <c r="S10361" s="9" t="s">
        <v>51757</v>
      </c>
      <c r="T10361" s="9" t="s">
        <v>51758</v>
      </c>
    </row>
    <row r="10362" customHeight="1" spans="1:20">
      <c r="A10362" s="32">
        <v>45224</v>
      </c>
      <c r="B10362" s="9" t="s">
        <v>51759</v>
      </c>
      <c r="C10362" s="9" t="s">
        <v>6660</v>
      </c>
      <c r="D10362" s="14" t="s">
        <v>22</v>
      </c>
      <c r="E10362" s="9" t="s">
        <v>51760</v>
      </c>
      <c r="F10362" s="9" t="s">
        <v>51761</v>
      </c>
      <c r="G10362" s="14" t="s">
        <v>336</v>
      </c>
      <c r="H10362" s="14" t="s">
        <v>22</v>
      </c>
      <c r="I10362" s="14" t="s">
        <v>277</v>
      </c>
      <c r="J10362" s="14" t="s">
        <v>27</v>
      </c>
      <c r="K10362" s="14" t="s">
        <v>28</v>
      </c>
      <c r="L10362" s="14" t="s">
        <v>43</v>
      </c>
      <c r="M10362" s="9" t="s">
        <v>30</v>
      </c>
      <c r="N10362" s="9" t="s">
        <v>31</v>
      </c>
      <c r="O10362" s="14" t="s">
        <v>32</v>
      </c>
      <c r="P10362" s="14" t="s">
        <v>22</v>
      </c>
      <c r="Q10362" s="14" t="s">
        <v>51762</v>
      </c>
      <c r="R10362" s="14" t="s">
        <v>46</v>
      </c>
      <c r="S10362" s="9" t="s">
        <v>51763</v>
      </c>
      <c r="T10362" s="9" t="s">
        <v>51764</v>
      </c>
    </row>
    <row r="10363" customHeight="1" spans="1:20">
      <c r="A10363" s="32">
        <v>45223</v>
      </c>
      <c r="B10363" s="9" t="s">
        <v>51765</v>
      </c>
      <c r="C10363" s="9" t="s">
        <v>6660</v>
      </c>
      <c r="D10363" s="14" t="s">
        <v>22</v>
      </c>
      <c r="E10363" s="9" t="s">
        <v>51766</v>
      </c>
      <c r="F10363" s="9" t="s">
        <v>2000</v>
      </c>
      <c r="G10363" s="14" t="s">
        <v>82</v>
      </c>
      <c r="H10363" s="14" t="s">
        <v>22</v>
      </c>
      <c r="I10363" s="14" t="s">
        <v>412</v>
      </c>
      <c r="J10363" s="14" t="s">
        <v>27</v>
      </c>
      <c r="K10363" s="14" t="s">
        <v>28</v>
      </c>
      <c r="L10363" s="14" t="s">
        <v>43</v>
      </c>
      <c r="M10363" s="9" t="s">
        <v>30</v>
      </c>
      <c r="N10363" s="9" t="s">
        <v>31</v>
      </c>
      <c r="O10363" s="14" t="s">
        <v>32</v>
      </c>
      <c r="P10363" s="14" t="s">
        <v>22</v>
      </c>
      <c r="Q10363" s="14" t="s">
        <v>51767</v>
      </c>
      <c r="R10363" s="14" t="s">
        <v>46</v>
      </c>
      <c r="S10363" s="9" t="s">
        <v>51768</v>
      </c>
      <c r="T10363" s="9" t="s">
        <v>51769</v>
      </c>
    </row>
    <row r="10364" customHeight="1" spans="1:20">
      <c r="A10364" s="32">
        <v>45223</v>
      </c>
      <c r="B10364" s="9" t="s">
        <v>51770</v>
      </c>
      <c r="C10364" s="9" t="s">
        <v>9326</v>
      </c>
      <c r="D10364" s="14" t="s">
        <v>22</v>
      </c>
      <c r="E10364" s="9" t="s">
        <v>51771</v>
      </c>
      <c r="F10364" s="9" t="s">
        <v>51772</v>
      </c>
      <c r="G10364" s="14" t="s">
        <v>53</v>
      </c>
      <c r="H10364" s="14" t="s">
        <v>22</v>
      </c>
      <c r="I10364" s="14" t="s">
        <v>490</v>
      </c>
      <c r="J10364" s="14" t="s">
        <v>27</v>
      </c>
      <c r="K10364" s="14" t="s">
        <v>28</v>
      </c>
      <c r="L10364" s="14" t="s">
        <v>43</v>
      </c>
      <c r="M10364" s="9" t="s">
        <v>44</v>
      </c>
      <c r="N10364" s="9" t="s">
        <v>31</v>
      </c>
      <c r="O10364" s="14" t="s">
        <v>32</v>
      </c>
      <c r="P10364" s="14" t="s">
        <v>22</v>
      </c>
      <c r="Q10364" s="14" t="s">
        <v>51773</v>
      </c>
      <c r="R10364" s="14" t="s">
        <v>46</v>
      </c>
      <c r="S10364" s="9" t="s">
        <v>51774</v>
      </c>
      <c r="T10364" s="9" t="s">
        <v>51775</v>
      </c>
    </row>
    <row r="10365" customHeight="1" spans="1:20">
      <c r="A10365" s="32">
        <v>45222</v>
      </c>
      <c r="B10365" s="9" t="s">
        <v>51776</v>
      </c>
      <c r="C10365" s="9" t="s">
        <v>6660</v>
      </c>
      <c r="D10365" s="14" t="s">
        <v>22</v>
      </c>
      <c r="E10365" s="9" t="s">
        <v>51777</v>
      </c>
      <c r="F10365" s="9" t="s">
        <v>51778</v>
      </c>
      <c r="G10365" s="14" t="s">
        <v>62</v>
      </c>
      <c r="H10365" s="14" t="s">
        <v>110</v>
      </c>
      <c r="I10365" s="14" t="s">
        <v>293</v>
      </c>
      <c r="J10365" s="14" t="s">
        <v>27</v>
      </c>
      <c r="K10365" s="14" t="s">
        <v>28</v>
      </c>
      <c r="L10365" s="14" t="s">
        <v>43</v>
      </c>
      <c r="M10365" s="9" t="s">
        <v>30</v>
      </c>
      <c r="N10365" s="9" t="s">
        <v>31</v>
      </c>
      <c r="O10365" s="14" t="s">
        <v>32</v>
      </c>
      <c r="P10365" s="14" t="s">
        <v>22</v>
      </c>
      <c r="Q10365" s="14" t="s">
        <v>51779</v>
      </c>
      <c r="R10365" s="14" t="s">
        <v>46</v>
      </c>
      <c r="S10365" s="9" t="s">
        <v>51780</v>
      </c>
      <c r="T10365" s="9" t="s">
        <v>51781</v>
      </c>
    </row>
    <row r="10366" customHeight="1" spans="1:20">
      <c r="A10366" s="32">
        <v>45225</v>
      </c>
      <c r="B10366" s="9" t="s">
        <v>51782</v>
      </c>
      <c r="C10366" s="9" t="s">
        <v>5629</v>
      </c>
      <c r="D10366" s="14" t="s">
        <v>22</v>
      </c>
      <c r="E10366" s="9" t="s">
        <v>51783</v>
      </c>
      <c r="F10366" s="9" t="s">
        <v>51784</v>
      </c>
      <c r="G10366" s="14" t="s">
        <v>82</v>
      </c>
      <c r="H10366" s="14" t="s">
        <v>96</v>
      </c>
      <c r="I10366" s="14" t="s">
        <v>5632</v>
      </c>
      <c r="J10366" s="14" t="s">
        <v>27</v>
      </c>
      <c r="K10366" s="14" t="s">
        <v>28</v>
      </c>
      <c r="L10366" s="14" t="s">
        <v>43</v>
      </c>
      <c r="M10366" s="9" t="s">
        <v>169</v>
      </c>
      <c r="N10366" s="9" t="s">
        <v>5633</v>
      </c>
      <c r="O10366" s="14" t="s">
        <v>32</v>
      </c>
      <c r="P10366" s="14" t="s">
        <v>22</v>
      </c>
      <c r="Q10366" s="14" t="s">
        <v>51785</v>
      </c>
      <c r="R10366" s="14" t="s">
        <v>168</v>
      </c>
      <c r="S10366" s="9" t="s">
        <v>51786</v>
      </c>
      <c r="T10366" s="9" t="s">
        <v>5655</v>
      </c>
    </row>
    <row r="10367" customHeight="1" spans="1:20">
      <c r="A10367" s="32">
        <v>45224</v>
      </c>
      <c r="B10367" s="9" t="s">
        <v>51787</v>
      </c>
      <c r="C10367" s="9" t="s">
        <v>6660</v>
      </c>
      <c r="D10367" s="14" t="s">
        <v>22</v>
      </c>
      <c r="E10367" s="9" t="s">
        <v>51788</v>
      </c>
      <c r="F10367" s="9" t="s">
        <v>51789</v>
      </c>
      <c r="G10367" s="14" t="s">
        <v>82</v>
      </c>
      <c r="H10367" s="14" t="s">
        <v>22</v>
      </c>
      <c r="I10367" s="14" t="s">
        <v>117</v>
      </c>
      <c r="J10367" s="14" t="s">
        <v>27</v>
      </c>
      <c r="K10367" s="14" t="s">
        <v>28</v>
      </c>
      <c r="L10367" s="14" t="s">
        <v>43</v>
      </c>
      <c r="M10367" s="9" t="s">
        <v>44</v>
      </c>
      <c r="N10367" s="9" t="s">
        <v>31</v>
      </c>
      <c r="O10367" s="14" t="s">
        <v>32</v>
      </c>
      <c r="P10367" s="14" t="s">
        <v>22</v>
      </c>
      <c r="Q10367" s="14" t="s">
        <v>51790</v>
      </c>
      <c r="R10367" s="14" t="s">
        <v>46</v>
      </c>
      <c r="S10367" s="9" t="s">
        <v>51791</v>
      </c>
      <c r="T10367" s="9" t="s">
        <v>51792</v>
      </c>
    </row>
    <row r="10368" customHeight="1" spans="1:20">
      <c r="A10368" s="32">
        <v>45223</v>
      </c>
      <c r="B10368" s="9" t="s">
        <v>51793</v>
      </c>
      <c r="C10368" s="9" t="s">
        <v>2911</v>
      </c>
      <c r="D10368" s="14" t="s">
        <v>22</v>
      </c>
      <c r="E10368" s="9" t="s">
        <v>51794</v>
      </c>
      <c r="F10368" s="9" t="s">
        <v>51795</v>
      </c>
      <c r="G10368" s="14" t="s">
        <v>247</v>
      </c>
      <c r="H10368" s="14" t="s">
        <v>22</v>
      </c>
      <c r="I10368" s="14" t="s">
        <v>111</v>
      </c>
      <c r="J10368" s="14" t="s">
        <v>27</v>
      </c>
      <c r="K10368" s="14" t="s">
        <v>28</v>
      </c>
      <c r="L10368" s="14" t="s">
        <v>43</v>
      </c>
      <c r="M10368" s="9" t="s">
        <v>44</v>
      </c>
      <c r="N10368" s="9" t="s">
        <v>31</v>
      </c>
      <c r="O10368" s="14" t="s">
        <v>32</v>
      </c>
      <c r="P10368" s="14" t="s">
        <v>22</v>
      </c>
      <c r="Q10368" s="14" t="s">
        <v>51796</v>
      </c>
      <c r="R10368" s="14" t="s">
        <v>46</v>
      </c>
      <c r="S10368" s="9" t="s">
        <v>51797</v>
      </c>
      <c r="T10368" s="9" t="s">
        <v>51798</v>
      </c>
    </row>
    <row r="10369" customHeight="1" spans="1:20">
      <c r="A10369" s="6">
        <v>45228</v>
      </c>
      <c r="B10369" s="7" t="s">
        <v>51799</v>
      </c>
      <c r="C10369" s="7" t="s">
        <v>7660</v>
      </c>
      <c r="D10369" s="8" t="s">
        <v>22</v>
      </c>
      <c r="E10369" s="7" t="s">
        <v>51800</v>
      </c>
      <c r="F10369" s="7" t="s">
        <v>22</v>
      </c>
      <c r="G10369" s="8" t="s">
        <v>22</v>
      </c>
      <c r="H10369" s="8" t="s">
        <v>22</v>
      </c>
      <c r="I10369" s="8" t="s">
        <v>63</v>
      </c>
      <c r="J10369" s="8" t="s">
        <v>27</v>
      </c>
      <c r="K10369" s="8" t="s">
        <v>28</v>
      </c>
      <c r="L10369" s="8" t="s">
        <v>43</v>
      </c>
      <c r="M10369" s="7" t="s">
        <v>30</v>
      </c>
      <c r="N10369" s="7" t="s">
        <v>208</v>
      </c>
      <c r="O10369" s="8" t="s">
        <v>32</v>
      </c>
      <c r="P10369" s="8" t="s">
        <v>22</v>
      </c>
      <c r="Q10369" s="8" t="s">
        <v>51801</v>
      </c>
      <c r="R10369" s="8" t="s">
        <v>46</v>
      </c>
      <c r="S10369" s="7" t="s">
        <v>51802</v>
      </c>
      <c r="T10369" s="7" t="s">
        <v>22</v>
      </c>
    </row>
    <row r="10370" customHeight="1" spans="1:20">
      <c r="A10370" s="6">
        <v>45228</v>
      </c>
      <c r="B10370" s="7" t="s">
        <v>51803</v>
      </c>
      <c r="C10370" s="7" t="s">
        <v>5644</v>
      </c>
      <c r="D10370" s="8" t="s">
        <v>22</v>
      </c>
      <c r="E10370" s="7" t="s">
        <v>51804</v>
      </c>
      <c r="F10370" s="7" t="s">
        <v>47149</v>
      </c>
      <c r="G10370" s="8" t="s">
        <v>82</v>
      </c>
      <c r="H10370" s="8" t="s">
        <v>110</v>
      </c>
      <c r="I10370" s="8" t="s">
        <v>168</v>
      </c>
      <c r="J10370" s="8" t="s">
        <v>27</v>
      </c>
      <c r="K10370" s="8" t="s">
        <v>28</v>
      </c>
      <c r="L10370" s="8" t="s">
        <v>43</v>
      </c>
      <c r="M10370" s="7" t="s">
        <v>169</v>
      </c>
      <c r="N10370" s="7" t="s">
        <v>5633</v>
      </c>
      <c r="O10370" s="8" t="s">
        <v>32</v>
      </c>
      <c r="P10370" s="8" t="s">
        <v>22</v>
      </c>
      <c r="Q10370" s="8" t="s">
        <v>51805</v>
      </c>
      <c r="R10370" s="8" t="s">
        <v>168</v>
      </c>
      <c r="S10370" s="7" t="s">
        <v>51806</v>
      </c>
      <c r="T10370" s="7" t="s">
        <v>5655</v>
      </c>
    </row>
    <row r="10371" customHeight="1" spans="1:20">
      <c r="A10371" s="6">
        <v>45228</v>
      </c>
      <c r="B10371" s="7" t="s">
        <v>51807</v>
      </c>
      <c r="C10371" s="7" t="s">
        <v>5899</v>
      </c>
      <c r="D10371" s="8" t="s">
        <v>22</v>
      </c>
      <c r="E10371" s="7" t="s">
        <v>51808</v>
      </c>
      <c r="F10371" s="7" t="s">
        <v>51809</v>
      </c>
      <c r="G10371" s="8" t="s">
        <v>3125</v>
      </c>
      <c r="H10371" s="8" t="s">
        <v>22</v>
      </c>
      <c r="I10371" s="8" t="s">
        <v>5902</v>
      </c>
      <c r="J10371" s="8" t="s">
        <v>27</v>
      </c>
      <c r="K10371" s="8" t="s">
        <v>28</v>
      </c>
      <c r="L10371" s="8" t="s">
        <v>43</v>
      </c>
      <c r="M10371" s="7" t="s">
        <v>169</v>
      </c>
      <c r="N10371" s="7" t="s">
        <v>5633</v>
      </c>
      <c r="O10371" s="8" t="s">
        <v>32</v>
      </c>
      <c r="P10371" s="8" t="s">
        <v>22</v>
      </c>
      <c r="Q10371" s="8" t="s">
        <v>51810</v>
      </c>
      <c r="R10371" s="8" t="s">
        <v>168</v>
      </c>
      <c r="S10371" s="7" t="s">
        <v>51811</v>
      </c>
      <c r="T10371" s="7" t="s">
        <v>5690</v>
      </c>
    </row>
    <row r="10372" customHeight="1" spans="1:20">
      <c r="A10372" s="6">
        <v>45227</v>
      </c>
      <c r="B10372" s="7" t="s">
        <v>51812</v>
      </c>
      <c r="C10372" s="7" t="s">
        <v>29588</v>
      </c>
      <c r="D10372" s="8" t="s">
        <v>22</v>
      </c>
      <c r="E10372" s="7" t="s">
        <v>51813</v>
      </c>
      <c r="F10372" s="7" t="s">
        <v>51814</v>
      </c>
      <c r="G10372" s="8" t="s">
        <v>53</v>
      </c>
      <c r="H10372" s="8" t="s">
        <v>22</v>
      </c>
      <c r="I10372" s="8" t="s">
        <v>9203</v>
      </c>
      <c r="J10372" s="8" t="s">
        <v>27</v>
      </c>
      <c r="K10372" s="8" t="s">
        <v>28</v>
      </c>
      <c r="L10372" s="8" t="s">
        <v>43</v>
      </c>
      <c r="M10372" s="7" t="s">
        <v>30</v>
      </c>
      <c r="N10372" s="7" t="s">
        <v>743</v>
      </c>
      <c r="O10372" s="8" t="s">
        <v>32</v>
      </c>
      <c r="P10372" s="8" t="s">
        <v>22</v>
      </c>
      <c r="Q10372" s="8" t="s">
        <v>22</v>
      </c>
      <c r="R10372" s="8" t="s">
        <v>9203</v>
      </c>
      <c r="S10372" s="7" t="s">
        <v>51815</v>
      </c>
      <c r="T10372" s="7" t="s">
        <v>22</v>
      </c>
    </row>
    <row r="10373" customHeight="1" spans="1:20">
      <c r="A10373" s="6">
        <v>45228</v>
      </c>
      <c r="B10373" s="7" t="s">
        <v>51816</v>
      </c>
      <c r="C10373" s="7" t="s">
        <v>5629</v>
      </c>
      <c r="D10373" s="8" t="s">
        <v>22</v>
      </c>
      <c r="E10373" s="7" t="s">
        <v>51817</v>
      </c>
      <c r="F10373" s="7" t="s">
        <v>51818</v>
      </c>
      <c r="G10373" s="8" t="s">
        <v>82</v>
      </c>
      <c r="H10373" s="8" t="s">
        <v>22</v>
      </c>
      <c r="I10373" s="8" t="s">
        <v>5632</v>
      </c>
      <c r="J10373" s="8" t="s">
        <v>27</v>
      </c>
      <c r="K10373" s="8" t="s">
        <v>28</v>
      </c>
      <c r="L10373" s="8" t="s">
        <v>43</v>
      </c>
      <c r="M10373" s="7" t="s">
        <v>169</v>
      </c>
      <c r="N10373" s="7" t="s">
        <v>5633</v>
      </c>
      <c r="O10373" s="8" t="s">
        <v>32</v>
      </c>
      <c r="P10373" s="8" t="s">
        <v>22</v>
      </c>
      <c r="Q10373" s="8" t="s">
        <v>51819</v>
      </c>
      <c r="R10373" s="8" t="s">
        <v>168</v>
      </c>
      <c r="S10373" s="7" t="s">
        <v>51820</v>
      </c>
      <c r="T10373" s="7" t="s">
        <v>5690</v>
      </c>
    </row>
    <row r="10374" customHeight="1" spans="1:20">
      <c r="A10374" s="6">
        <v>45228</v>
      </c>
      <c r="B10374" s="7" t="s">
        <v>51821</v>
      </c>
      <c r="C10374" s="7" t="s">
        <v>50</v>
      </c>
      <c r="D10374" s="8" t="s">
        <v>22</v>
      </c>
      <c r="E10374" s="7" t="s">
        <v>51822</v>
      </c>
      <c r="F10374" s="7" t="s">
        <v>51823</v>
      </c>
      <c r="G10374" s="8" t="s">
        <v>130</v>
      </c>
      <c r="H10374" s="8" t="s">
        <v>22</v>
      </c>
      <c r="I10374" s="8" t="s">
        <v>54</v>
      </c>
      <c r="J10374" s="8" t="s">
        <v>27</v>
      </c>
      <c r="K10374" s="8" t="s">
        <v>28</v>
      </c>
      <c r="L10374" s="8" t="s">
        <v>43</v>
      </c>
      <c r="M10374" s="7" t="s">
        <v>30</v>
      </c>
      <c r="N10374" s="7" t="s">
        <v>31</v>
      </c>
      <c r="O10374" s="8" t="s">
        <v>32</v>
      </c>
      <c r="P10374" s="8" t="s">
        <v>22</v>
      </c>
      <c r="Q10374" s="8" t="s">
        <v>51824</v>
      </c>
      <c r="R10374" s="8" t="s">
        <v>56</v>
      </c>
      <c r="S10374" s="24" t="s">
        <v>51825</v>
      </c>
      <c r="T10374" s="7" t="s">
        <v>22</v>
      </c>
    </row>
    <row r="10375" customHeight="1" spans="1:20">
      <c r="A10375" s="6">
        <v>45228</v>
      </c>
      <c r="B10375" s="7" t="s">
        <v>51826</v>
      </c>
      <c r="C10375" s="7" t="s">
        <v>6506</v>
      </c>
      <c r="D10375" s="8" t="s">
        <v>22</v>
      </c>
      <c r="E10375" s="7" t="s">
        <v>51827</v>
      </c>
      <c r="F10375" s="7" t="s">
        <v>51828</v>
      </c>
      <c r="G10375" s="8" t="s">
        <v>130</v>
      </c>
      <c r="H10375" s="8" t="s">
        <v>22</v>
      </c>
      <c r="I10375" s="8" t="s">
        <v>277</v>
      </c>
      <c r="J10375" s="8" t="s">
        <v>27</v>
      </c>
      <c r="K10375" s="8" t="s">
        <v>28</v>
      </c>
      <c r="L10375" s="8" t="s">
        <v>43</v>
      </c>
      <c r="M10375" s="7" t="s">
        <v>30</v>
      </c>
      <c r="N10375" s="7" t="s">
        <v>208</v>
      </c>
      <c r="O10375" s="8" t="s">
        <v>32</v>
      </c>
      <c r="P10375" s="8" t="s">
        <v>22</v>
      </c>
      <c r="Q10375" s="8" t="s">
        <v>51829</v>
      </c>
      <c r="R10375" s="8" t="s">
        <v>46</v>
      </c>
      <c r="S10375" s="7" t="s">
        <v>51830</v>
      </c>
      <c r="T10375" s="7" t="s">
        <v>22</v>
      </c>
    </row>
    <row r="10376" customHeight="1" spans="1:20">
      <c r="A10376" s="6">
        <v>45228</v>
      </c>
      <c r="B10376" s="7" t="s">
        <v>51831</v>
      </c>
      <c r="C10376" s="7" t="s">
        <v>5629</v>
      </c>
      <c r="D10376" s="8" t="s">
        <v>22</v>
      </c>
      <c r="E10376" s="7" t="s">
        <v>33107</v>
      </c>
      <c r="F10376" s="7" t="s">
        <v>33108</v>
      </c>
      <c r="G10376" s="8" t="s">
        <v>82</v>
      </c>
      <c r="H10376" s="8" t="s">
        <v>22</v>
      </c>
      <c r="I10376" s="8" t="s">
        <v>5632</v>
      </c>
      <c r="J10376" s="8" t="s">
        <v>27</v>
      </c>
      <c r="K10376" s="8" t="s">
        <v>28</v>
      </c>
      <c r="L10376" s="8" t="s">
        <v>43</v>
      </c>
      <c r="M10376" s="7" t="s">
        <v>169</v>
      </c>
      <c r="N10376" s="7" t="s">
        <v>5633</v>
      </c>
      <c r="O10376" s="8" t="s">
        <v>32</v>
      </c>
      <c r="P10376" s="8" t="s">
        <v>22</v>
      </c>
      <c r="Q10376" s="8" t="s">
        <v>51832</v>
      </c>
      <c r="R10376" s="8" t="s">
        <v>168</v>
      </c>
      <c r="S10376" s="7" t="s">
        <v>51833</v>
      </c>
      <c r="T10376" s="7" t="s">
        <v>5649</v>
      </c>
    </row>
    <row r="10377" customHeight="1" spans="1:20">
      <c r="A10377" s="6">
        <v>45228</v>
      </c>
      <c r="B10377" s="7" t="s">
        <v>51834</v>
      </c>
      <c r="C10377" s="7" t="s">
        <v>5629</v>
      </c>
      <c r="D10377" s="8" t="s">
        <v>22</v>
      </c>
      <c r="E10377" s="7" t="s">
        <v>51835</v>
      </c>
      <c r="F10377" s="7" t="s">
        <v>51836</v>
      </c>
      <c r="G10377" s="8" t="s">
        <v>82</v>
      </c>
      <c r="H10377" s="8" t="s">
        <v>22</v>
      </c>
      <c r="I10377" s="8" t="s">
        <v>5632</v>
      </c>
      <c r="J10377" s="8" t="s">
        <v>27</v>
      </c>
      <c r="K10377" s="8" t="s">
        <v>28</v>
      </c>
      <c r="L10377" s="8" t="s">
        <v>43</v>
      </c>
      <c r="M10377" s="7" t="s">
        <v>169</v>
      </c>
      <c r="N10377" s="7" t="s">
        <v>5633</v>
      </c>
      <c r="O10377" s="8" t="s">
        <v>32</v>
      </c>
      <c r="P10377" s="8" t="s">
        <v>22</v>
      </c>
      <c r="Q10377" s="8" t="s">
        <v>51837</v>
      </c>
      <c r="R10377" s="8" t="s">
        <v>168</v>
      </c>
      <c r="S10377" s="7" t="s">
        <v>51838</v>
      </c>
      <c r="T10377" s="7" t="s">
        <v>5740</v>
      </c>
    </row>
    <row r="10378" customHeight="1" spans="1:20">
      <c r="A10378" s="6">
        <v>45228</v>
      </c>
      <c r="B10378" s="7" t="s">
        <v>51839</v>
      </c>
      <c r="C10378" s="7" t="s">
        <v>6506</v>
      </c>
      <c r="D10378" s="8" t="s">
        <v>22</v>
      </c>
      <c r="E10378" s="7" t="s">
        <v>51840</v>
      </c>
      <c r="F10378" s="7" t="s">
        <v>51841</v>
      </c>
      <c r="G10378" s="8" t="s">
        <v>41</v>
      </c>
      <c r="H10378" s="8" t="s">
        <v>110</v>
      </c>
      <c r="I10378" s="8" t="s">
        <v>111</v>
      </c>
      <c r="J10378" s="8" t="s">
        <v>27</v>
      </c>
      <c r="K10378" s="8" t="s">
        <v>28</v>
      </c>
      <c r="L10378" s="8" t="s">
        <v>43</v>
      </c>
      <c r="M10378" s="7" t="s">
        <v>30</v>
      </c>
      <c r="N10378" s="7" t="s">
        <v>208</v>
      </c>
      <c r="O10378" s="8" t="s">
        <v>32</v>
      </c>
      <c r="P10378" s="8" t="s">
        <v>22</v>
      </c>
      <c r="Q10378" s="8" t="s">
        <v>51842</v>
      </c>
      <c r="R10378" s="8" t="s">
        <v>46</v>
      </c>
      <c r="S10378" s="7" t="s">
        <v>51843</v>
      </c>
      <c r="T10378" s="7" t="s">
        <v>22</v>
      </c>
    </row>
    <row r="10379" customHeight="1" spans="1:20">
      <c r="A10379" s="6">
        <v>45226</v>
      </c>
      <c r="B10379" s="7" t="s">
        <v>51844</v>
      </c>
      <c r="C10379" s="7" t="s">
        <v>50</v>
      </c>
      <c r="D10379" s="8" t="s">
        <v>22</v>
      </c>
      <c r="E10379" s="7" t="s">
        <v>51845</v>
      </c>
      <c r="F10379" s="7" t="s">
        <v>51846</v>
      </c>
      <c r="G10379" s="8" t="s">
        <v>82</v>
      </c>
      <c r="H10379" s="8" t="s">
        <v>22</v>
      </c>
      <c r="I10379" s="8" t="s">
        <v>732</v>
      </c>
      <c r="J10379" s="8" t="s">
        <v>27</v>
      </c>
      <c r="K10379" s="8" t="s">
        <v>28</v>
      </c>
      <c r="L10379" s="8" t="s">
        <v>43</v>
      </c>
      <c r="M10379" s="7" t="s">
        <v>30</v>
      </c>
      <c r="N10379" s="7" t="s">
        <v>31</v>
      </c>
      <c r="O10379" s="8" t="s">
        <v>32</v>
      </c>
      <c r="P10379" s="8" t="s">
        <v>22</v>
      </c>
      <c r="Q10379" s="8" t="s">
        <v>51847</v>
      </c>
      <c r="R10379" s="8" t="s">
        <v>56</v>
      </c>
      <c r="S10379" s="7" t="s">
        <v>51848</v>
      </c>
      <c r="T10379" s="7" t="s">
        <v>22</v>
      </c>
    </row>
    <row r="10380" customHeight="1" spans="1:20">
      <c r="A10380" s="6">
        <v>45226</v>
      </c>
      <c r="B10380" s="7" t="s">
        <v>51849</v>
      </c>
      <c r="C10380" s="7" t="s">
        <v>204</v>
      </c>
      <c r="D10380" s="8" t="s">
        <v>22</v>
      </c>
      <c r="E10380" s="7" t="s">
        <v>51850</v>
      </c>
      <c r="F10380" s="7" t="s">
        <v>51851</v>
      </c>
      <c r="G10380" s="8" t="s">
        <v>25</v>
      </c>
      <c r="H10380" s="8" t="s">
        <v>22</v>
      </c>
      <c r="I10380" s="8" t="s">
        <v>241</v>
      </c>
      <c r="J10380" s="8" t="s">
        <v>27</v>
      </c>
      <c r="K10380" s="8" t="s">
        <v>28</v>
      </c>
      <c r="L10380" s="8" t="s">
        <v>43</v>
      </c>
      <c r="M10380" s="7" t="s">
        <v>44</v>
      </c>
      <c r="N10380" s="7" t="s">
        <v>208</v>
      </c>
      <c r="O10380" s="8" t="s">
        <v>32</v>
      </c>
      <c r="P10380" s="8" t="s">
        <v>22</v>
      </c>
      <c r="Q10380" s="8" t="s">
        <v>51852</v>
      </c>
      <c r="R10380" s="8" t="s">
        <v>56</v>
      </c>
      <c r="S10380" s="7" t="s">
        <v>51853</v>
      </c>
      <c r="T10380" s="7" t="s">
        <v>22</v>
      </c>
    </row>
    <row r="10381" customHeight="1" spans="1:20">
      <c r="A10381" s="6">
        <v>45228</v>
      </c>
      <c r="B10381" s="7" t="s">
        <v>51854</v>
      </c>
      <c r="C10381" s="7" t="s">
        <v>9392</v>
      </c>
      <c r="D10381" s="8" t="s">
        <v>22</v>
      </c>
      <c r="E10381" s="7" t="s">
        <v>51855</v>
      </c>
      <c r="F10381" s="7" t="s">
        <v>51856</v>
      </c>
      <c r="G10381" s="8" t="s">
        <v>130</v>
      </c>
      <c r="H10381" s="8" t="s">
        <v>22</v>
      </c>
      <c r="I10381" s="8" t="s">
        <v>9203</v>
      </c>
      <c r="J10381" s="8" t="s">
        <v>27</v>
      </c>
      <c r="K10381" s="8" t="s">
        <v>28</v>
      </c>
      <c r="L10381" s="8" t="s">
        <v>43</v>
      </c>
      <c r="M10381" s="7" t="s">
        <v>30</v>
      </c>
      <c r="N10381" s="7" t="s">
        <v>208</v>
      </c>
      <c r="O10381" s="8" t="s">
        <v>32</v>
      </c>
      <c r="P10381" s="8" t="s">
        <v>22</v>
      </c>
      <c r="Q10381" s="8" t="s">
        <v>22</v>
      </c>
      <c r="R10381" s="8" t="s">
        <v>9203</v>
      </c>
      <c r="S10381" s="7" t="s">
        <v>51857</v>
      </c>
      <c r="T10381" s="7" t="s">
        <v>22</v>
      </c>
    </row>
    <row r="10382" customHeight="1" spans="1:20">
      <c r="A10382" s="6">
        <v>45228</v>
      </c>
      <c r="B10382" s="7" t="s">
        <v>51858</v>
      </c>
      <c r="C10382" s="7" t="s">
        <v>5644</v>
      </c>
      <c r="D10382" s="8" t="s">
        <v>22</v>
      </c>
      <c r="E10382" s="7" t="s">
        <v>51859</v>
      </c>
      <c r="F10382" s="7" t="s">
        <v>51860</v>
      </c>
      <c r="G10382" s="8" t="s">
        <v>82</v>
      </c>
      <c r="H10382" s="8" t="s">
        <v>22</v>
      </c>
      <c r="I10382" s="8" t="s">
        <v>168</v>
      </c>
      <c r="J10382" s="8" t="s">
        <v>27</v>
      </c>
      <c r="K10382" s="8" t="s">
        <v>28</v>
      </c>
      <c r="L10382" s="8" t="s">
        <v>43</v>
      </c>
      <c r="M10382" s="7" t="s">
        <v>169</v>
      </c>
      <c r="N10382" s="7" t="s">
        <v>5633</v>
      </c>
      <c r="O10382" s="8" t="s">
        <v>32</v>
      </c>
      <c r="P10382" s="8" t="s">
        <v>22</v>
      </c>
      <c r="Q10382" s="8" t="s">
        <v>51861</v>
      </c>
      <c r="R10382" s="8" t="s">
        <v>168</v>
      </c>
      <c r="S10382" s="7" t="s">
        <v>51862</v>
      </c>
      <c r="T10382" s="7" t="s">
        <v>6081</v>
      </c>
    </row>
    <row r="10383" customHeight="1" spans="1:20">
      <c r="A10383" s="6">
        <v>45228</v>
      </c>
      <c r="B10383" s="7" t="s">
        <v>51863</v>
      </c>
      <c r="C10383" s="7" t="s">
        <v>5629</v>
      </c>
      <c r="D10383" s="8" t="s">
        <v>22</v>
      </c>
      <c r="E10383" s="7" t="s">
        <v>51864</v>
      </c>
      <c r="F10383" s="7" t="s">
        <v>29289</v>
      </c>
      <c r="G10383" s="8" t="s">
        <v>82</v>
      </c>
      <c r="H10383" s="8" t="s">
        <v>96</v>
      </c>
      <c r="I10383" s="8" t="s">
        <v>5632</v>
      </c>
      <c r="J10383" s="8" t="s">
        <v>27</v>
      </c>
      <c r="K10383" s="8" t="s">
        <v>28</v>
      </c>
      <c r="L10383" s="8" t="s">
        <v>43</v>
      </c>
      <c r="M10383" s="7" t="s">
        <v>169</v>
      </c>
      <c r="N10383" s="7" t="s">
        <v>5633</v>
      </c>
      <c r="O10383" s="8" t="s">
        <v>32</v>
      </c>
      <c r="P10383" s="8" t="s">
        <v>22</v>
      </c>
      <c r="Q10383" s="8" t="s">
        <v>51865</v>
      </c>
      <c r="R10383" s="8" t="s">
        <v>168</v>
      </c>
      <c r="S10383" s="7" t="s">
        <v>51866</v>
      </c>
      <c r="T10383" s="7" t="s">
        <v>5649</v>
      </c>
    </row>
    <row r="10384" customHeight="1" spans="1:20">
      <c r="A10384" s="6">
        <v>45228</v>
      </c>
      <c r="B10384" s="7" t="s">
        <v>51867</v>
      </c>
      <c r="C10384" s="7" t="s">
        <v>18920</v>
      </c>
      <c r="D10384" s="8" t="s">
        <v>22</v>
      </c>
      <c r="E10384" s="7" t="s">
        <v>51868</v>
      </c>
      <c r="F10384" s="7" t="s">
        <v>51869</v>
      </c>
      <c r="G10384" s="8" t="s">
        <v>130</v>
      </c>
      <c r="H10384" s="8" t="s">
        <v>22</v>
      </c>
      <c r="I10384" s="8" t="s">
        <v>3098</v>
      </c>
      <c r="J10384" s="8" t="s">
        <v>27</v>
      </c>
      <c r="K10384" s="8" t="s">
        <v>28</v>
      </c>
      <c r="L10384" s="8" t="s">
        <v>43</v>
      </c>
      <c r="M10384" s="7" t="s">
        <v>30</v>
      </c>
      <c r="N10384" s="7" t="s">
        <v>743</v>
      </c>
      <c r="O10384" s="8" t="s">
        <v>32</v>
      </c>
      <c r="P10384" s="8" t="s">
        <v>22</v>
      </c>
      <c r="Q10384" s="8" t="s">
        <v>51870</v>
      </c>
      <c r="R10384" s="8" t="s">
        <v>46</v>
      </c>
      <c r="S10384" s="7" t="s">
        <v>51871</v>
      </c>
      <c r="T10384" s="7" t="s">
        <v>22</v>
      </c>
    </row>
    <row r="10385" customHeight="1" spans="1:20">
      <c r="A10385" s="6">
        <v>45226</v>
      </c>
      <c r="B10385" s="7" t="s">
        <v>51872</v>
      </c>
      <c r="C10385" s="7" t="s">
        <v>204</v>
      </c>
      <c r="D10385" s="8" t="s">
        <v>22</v>
      </c>
      <c r="E10385" s="7" t="s">
        <v>51873</v>
      </c>
      <c r="F10385" s="7" t="s">
        <v>51874</v>
      </c>
      <c r="G10385" s="8" t="s">
        <v>130</v>
      </c>
      <c r="H10385" s="8" t="s">
        <v>22</v>
      </c>
      <c r="I10385" s="8" t="s">
        <v>241</v>
      </c>
      <c r="J10385" s="8" t="s">
        <v>27</v>
      </c>
      <c r="K10385" s="8" t="s">
        <v>28</v>
      </c>
      <c r="L10385" s="8" t="s">
        <v>43</v>
      </c>
      <c r="M10385" s="7" t="s">
        <v>30</v>
      </c>
      <c r="N10385" s="7" t="s">
        <v>208</v>
      </c>
      <c r="O10385" s="8" t="s">
        <v>32</v>
      </c>
      <c r="P10385" s="8" t="s">
        <v>22</v>
      </c>
      <c r="Q10385" s="8" t="s">
        <v>51875</v>
      </c>
      <c r="R10385" s="8" t="s">
        <v>56</v>
      </c>
      <c r="S10385" s="24" t="s">
        <v>51876</v>
      </c>
      <c r="T10385" s="7" t="s">
        <v>22</v>
      </c>
    </row>
    <row r="10386" customHeight="1" spans="1:20">
      <c r="A10386" s="6">
        <v>45228</v>
      </c>
      <c r="B10386" s="7" t="s">
        <v>51877</v>
      </c>
      <c r="C10386" s="7" t="s">
        <v>204</v>
      </c>
      <c r="D10386" s="8" t="s">
        <v>22</v>
      </c>
      <c r="E10386" s="7" t="s">
        <v>51878</v>
      </c>
      <c r="F10386" s="7" t="s">
        <v>51879</v>
      </c>
      <c r="G10386" s="8" t="s">
        <v>82</v>
      </c>
      <c r="H10386" s="8" t="s">
        <v>22</v>
      </c>
      <c r="I10386" s="8" t="s">
        <v>299</v>
      </c>
      <c r="J10386" s="8" t="s">
        <v>27</v>
      </c>
      <c r="K10386" s="8" t="s">
        <v>28</v>
      </c>
      <c r="L10386" s="8" t="s">
        <v>43</v>
      </c>
      <c r="M10386" s="7" t="s">
        <v>44</v>
      </c>
      <c r="N10386" s="7" t="s">
        <v>208</v>
      </c>
      <c r="O10386" s="8" t="s">
        <v>32</v>
      </c>
      <c r="P10386" s="8" t="s">
        <v>22</v>
      </c>
      <c r="Q10386" s="8" t="s">
        <v>51880</v>
      </c>
      <c r="R10386" s="8" t="s">
        <v>56</v>
      </c>
      <c r="S10386" s="7" t="s">
        <v>51881</v>
      </c>
      <c r="T10386" s="7" t="s">
        <v>22</v>
      </c>
    </row>
    <row r="10387" customHeight="1" spans="1:20">
      <c r="A10387" s="6">
        <v>45228</v>
      </c>
      <c r="B10387" s="7" t="s">
        <v>51882</v>
      </c>
      <c r="C10387" s="7" t="s">
        <v>5644</v>
      </c>
      <c r="D10387" s="8" t="s">
        <v>22</v>
      </c>
      <c r="E10387" s="7" t="s">
        <v>51883</v>
      </c>
      <c r="F10387" s="7" t="s">
        <v>51884</v>
      </c>
      <c r="G10387" s="8" t="s">
        <v>82</v>
      </c>
      <c r="H10387" s="8" t="s">
        <v>22</v>
      </c>
      <c r="I10387" s="8" t="s">
        <v>168</v>
      </c>
      <c r="J10387" s="8" t="s">
        <v>27</v>
      </c>
      <c r="K10387" s="8" t="s">
        <v>28</v>
      </c>
      <c r="L10387" s="8" t="s">
        <v>43</v>
      </c>
      <c r="M10387" s="7" t="s">
        <v>169</v>
      </c>
      <c r="N10387" s="7" t="s">
        <v>5633</v>
      </c>
      <c r="O10387" s="8" t="s">
        <v>32</v>
      </c>
      <c r="P10387" s="8" t="s">
        <v>22</v>
      </c>
      <c r="Q10387" s="8" t="s">
        <v>51885</v>
      </c>
      <c r="R10387" s="8" t="s">
        <v>168</v>
      </c>
      <c r="S10387" s="7" t="s">
        <v>51886</v>
      </c>
      <c r="T10387" s="7" t="s">
        <v>7779</v>
      </c>
    </row>
    <row r="10388" customHeight="1" spans="1:20">
      <c r="A10388" s="6">
        <v>45228</v>
      </c>
      <c r="B10388" s="7" t="s">
        <v>51887</v>
      </c>
      <c r="C10388" s="7" t="s">
        <v>5951</v>
      </c>
      <c r="D10388" s="8" t="s">
        <v>22</v>
      </c>
      <c r="E10388" s="7" t="s">
        <v>51888</v>
      </c>
      <c r="F10388" s="7" t="s">
        <v>51889</v>
      </c>
      <c r="G10388" s="8" t="s">
        <v>82</v>
      </c>
      <c r="H10388" s="8" t="s">
        <v>22</v>
      </c>
      <c r="I10388" s="8" t="s">
        <v>5737</v>
      </c>
      <c r="J10388" s="8" t="s">
        <v>27</v>
      </c>
      <c r="K10388" s="8" t="s">
        <v>28</v>
      </c>
      <c r="L10388" s="8" t="s">
        <v>43</v>
      </c>
      <c r="M10388" s="7" t="s">
        <v>169</v>
      </c>
      <c r="N10388" s="7" t="s">
        <v>5633</v>
      </c>
      <c r="O10388" s="8" t="s">
        <v>32</v>
      </c>
      <c r="P10388" s="8" t="s">
        <v>22</v>
      </c>
      <c r="Q10388" s="8" t="s">
        <v>51890</v>
      </c>
      <c r="R10388" s="8" t="s">
        <v>168</v>
      </c>
      <c r="S10388" s="7" t="s">
        <v>51891</v>
      </c>
      <c r="T10388" s="7" t="s">
        <v>5649</v>
      </c>
    </row>
    <row r="10389" customHeight="1" spans="1:20">
      <c r="A10389" s="6">
        <v>45227</v>
      </c>
      <c r="B10389" s="7" t="s">
        <v>51892</v>
      </c>
      <c r="C10389" s="7" t="s">
        <v>50</v>
      </c>
      <c r="D10389" s="8" t="s">
        <v>22</v>
      </c>
      <c r="E10389" s="7" t="s">
        <v>51893</v>
      </c>
      <c r="F10389" s="7" t="s">
        <v>51894</v>
      </c>
      <c r="G10389" s="8" t="s">
        <v>130</v>
      </c>
      <c r="H10389" s="8" t="s">
        <v>22</v>
      </c>
      <c r="I10389" s="8" t="s">
        <v>253</v>
      </c>
      <c r="J10389" s="8" t="s">
        <v>27</v>
      </c>
      <c r="K10389" s="8" t="s">
        <v>28</v>
      </c>
      <c r="L10389" s="8" t="s">
        <v>43</v>
      </c>
      <c r="M10389" s="7" t="s">
        <v>44</v>
      </c>
      <c r="N10389" s="7" t="s">
        <v>31</v>
      </c>
      <c r="O10389" s="8" t="s">
        <v>32</v>
      </c>
      <c r="P10389" s="8" t="s">
        <v>22</v>
      </c>
      <c r="Q10389" s="8" t="s">
        <v>51895</v>
      </c>
      <c r="R10389" s="8" t="s">
        <v>56</v>
      </c>
      <c r="S10389" s="7" t="s">
        <v>51896</v>
      </c>
      <c r="T10389" s="7" t="s">
        <v>22</v>
      </c>
    </row>
    <row r="10390" customHeight="1" spans="1:20">
      <c r="A10390" s="6">
        <v>45228</v>
      </c>
      <c r="B10390" s="7" t="s">
        <v>51897</v>
      </c>
      <c r="C10390" s="7" t="s">
        <v>6302</v>
      </c>
      <c r="D10390" s="8" t="s">
        <v>22</v>
      </c>
      <c r="E10390" s="7" t="s">
        <v>10398</v>
      </c>
      <c r="F10390" s="7" t="s">
        <v>8396</v>
      </c>
      <c r="G10390" s="8" t="s">
        <v>336</v>
      </c>
      <c r="H10390" s="8" t="s">
        <v>22</v>
      </c>
      <c r="I10390" s="8" t="s">
        <v>111</v>
      </c>
      <c r="J10390" s="8" t="s">
        <v>27</v>
      </c>
      <c r="K10390" s="8" t="s">
        <v>28</v>
      </c>
      <c r="L10390" s="8" t="s">
        <v>43</v>
      </c>
      <c r="M10390" s="7" t="s">
        <v>30</v>
      </c>
      <c r="N10390" s="7" t="s">
        <v>31</v>
      </c>
      <c r="O10390" s="8" t="s">
        <v>32</v>
      </c>
      <c r="P10390" s="8" t="s">
        <v>22</v>
      </c>
      <c r="Q10390" s="8" t="s">
        <v>51898</v>
      </c>
      <c r="R10390" s="8" t="s">
        <v>46</v>
      </c>
      <c r="S10390" s="7" t="s">
        <v>51899</v>
      </c>
      <c r="T10390" s="7" t="s">
        <v>22</v>
      </c>
    </row>
    <row r="10391" customHeight="1" spans="1:20">
      <c r="A10391" s="6">
        <v>45228</v>
      </c>
      <c r="B10391" s="7" t="s">
        <v>51900</v>
      </c>
      <c r="C10391" s="7" t="s">
        <v>1299</v>
      </c>
      <c r="D10391" s="8" t="s">
        <v>22</v>
      </c>
      <c r="E10391" s="7" t="s">
        <v>51901</v>
      </c>
      <c r="F10391" s="7" t="s">
        <v>51902</v>
      </c>
      <c r="G10391" s="8" t="s">
        <v>25</v>
      </c>
      <c r="H10391" s="8" t="s">
        <v>22</v>
      </c>
      <c r="I10391" s="8" t="s">
        <v>1072</v>
      </c>
      <c r="J10391" s="8" t="s">
        <v>27</v>
      </c>
      <c r="K10391" s="8" t="s">
        <v>28</v>
      </c>
      <c r="L10391" s="8" t="s">
        <v>43</v>
      </c>
      <c r="M10391" s="7" t="s">
        <v>30</v>
      </c>
      <c r="N10391" s="7" t="s">
        <v>208</v>
      </c>
      <c r="O10391" s="8" t="s">
        <v>32</v>
      </c>
      <c r="P10391" s="8" t="s">
        <v>22</v>
      </c>
      <c r="Q10391" s="8" t="s">
        <v>51903</v>
      </c>
      <c r="R10391" s="8" t="s">
        <v>56</v>
      </c>
      <c r="S10391" s="24" t="s">
        <v>51904</v>
      </c>
      <c r="T10391" s="7" t="s">
        <v>22</v>
      </c>
    </row>
    <row r="10392" customHeight="1" spans="1:20">
      <c r="A10392" s="6">
        <v>45228</v>
      </c>
      <c r="B10392" s="7" t="s">
        <v>51905</v>
      </c>
      <c r="C10392" s="7" t="s">
        <v>274</v>
      </c>
      <c r="D10392" s="8" t="s">
        <v>22</v>
      </c>
      <c r="E10392" s="7" t="s">
        <v>51906</v>
      </c>
      <c r="F10392" s="7" t="s">
        <v>51907</v>
      </c>
      <c r="G10392" s="8" t="s">
        <v>41</v>
      </c>
      <c r="H10392" s="8" t="s">
        <v>22</v>
      </c>
      <c r="I10392" s="8" t="s">
        <v>315</v>
      </c>
      <c r="J10392" s="8" t="s">
        <v>27</v>
      </c>
      <c r="K10392" s="8" t="s">
        <v>28</v>
      </c>
      <c r="L10392" s="8" t="s">
        <v>43</v>
      </c>
      <c r="M10392" s="7" t="s">
        <v>30</v>
      </c>
      <c r="N10392" s="7" t="s">
        <v>208</v>
      </c>
      <c r="O10392" s="8" t="s">
        <v>32</v>
      </c>
      <c r="P10392" s="8" t="s">
        <v>22</v>
      </c>
      <c r="Q10392" s="8" t="s">
        <v>51908</v>
      </c>
      <c r="R10392" s="8" t="s">
        <v>56</v>
      </c>
      <c r="S10392" s="24" t="s">
        <v>51909</v>
      </c>
      <c r="T10392" s="7" t="s">
        <v>22</v>
      </c>
    </row>
    <row r="10393" customHeight="1" spans="1:20">
      <c r="A10393" s="6">
        <v>45228</v>
      </c>
      <c r="B10393" s="7" t="s">
        <v>51910</v>
      </c>
      <c r="C10393" s="7" t="s">
        <v>6495</v>
      </c>
      <c r="D10393" s="8" t="s">
        <v>22</v>
      </c>
      <c r="E10393" s="7" t="s">
        <v>51911</v>
      </c>
      <c r="F10393" s="7" t="s">
        <v>51912</v>
      </c>
      <c r="G10393" s="8" t="s">
        <v>130</v>
      </c>
      <c r="H10393" s="8" t="s">
        <v>22</v>
      </c>
      <c r="I10393" s="8" t="s">
        <v>26</v>
      </c>
      <c r="J10393" s="8" t="s">
        <v>27</v>
      </c>
      <c r="K10393" s="8" t="s">
        <v>76</v>
      </c>
      <c r="L10393" s="8" t="s">
        <v>29</v>
      </c>
      <c r="M10393" s="7" t="s">
        <v>30</v>
      </c>
      <c r="N10393" s="7" t="s">
        <v>31</v>
      </c>
      <c r="O10393" s="8" t="s">
        <v>32</v>
      </c>
      <c r="P10393" s="8" t="s">
        <v>22</v>
      </c>
      <c r="Q10393" s="8" t="s">
        <v>51913</v>
      </c>
      <c r="R10393" s="8" t="s">
        <v>34</v>
      </c>
      <c r="S10393" s="7" t="s">
        <v>51914</v>
      </c>
      <c r="T10393" s="7" t="s">
        <v>22</v>
      </c>
    </row>
    <row r="10394" customHeight="1" spans="1:20">
      <c r="A10394" s="6">
        <v>45228</v>
      </c>
      <c r="B10394" s="7" t="s">
        <v>51915</v>
      </c>
      <c r="C10394" s="7" t="s">
        <v>6506</v>
      </c>
      <c r="D10394" s="8" t="s">
        <v>22</v>
      </c>
      <c r="E10394" s="7" t="s">
        <v>51916</v>
      </c>
      <c r="F10394" s="7" t="s">
        <v>51917</v>
      </c>
      <c r="G10394" s="8" t="s">
        <v>130</v>
      </c>
      <c r="H10394" s="8" t="s">
        <v>22</v>
      </c>
      <c r="I10394" s="8" t="s">
        <v>63</v>
      </c>
      <c r="J10394" s="8" t="s">
        <v>27</v>
      </c>
      <c r="K10394" s="8" t="s">
        <v>28</v>
      </c>
      <c r="L10394" s="8" t="s">
        <v>43</v>
      </c>
      <c r="M10394" s="7" t="s">
        <v>30</v>
      </c>
      <c r="N10394" s="7" t="s">
        <v>208</v>
      </c>
      <c r="O10394" s="8" t="s">
        <v>32</v>
      </c>
      <c r="P10394" s="8" t="s">
        <v>22</v>
      </c>
      <c r="Q10394" s="8" t="s">
        <v>51918</v>
      </c>
      <c r="R10394" s="8" t="s">
        <v>46</v>
      </c>
      <c r="S10394" s="7" t="s">
        <v>51919</v>
      </c>
      <c r="T10394" s="7" t="s">
        <v>22</v>
      </c>
    </row>
    <row r="10395" customHeight="1" spans="1:20">
      <c r="A10395" s="6">
        <v>45228</v>
      </c>
      <c r="B10395" s="7" t="s">
        <v>51920</v>
      </c>
      <c r="C10395" s="7" t="s">
        <v>7563</v>
      </c>
      <c r="D10395" s="8" t="s">
        <v>22</v>
      </c>
      <c r="E10395" s="7" t="s">
        <v>51921</v>
      </c>
      <c r="F10395" s="7" t="s">
        <v>51922</v>
      </c>
      <c r="G10395" s="8" t="s">
        <v>41</v>
      </c>
      <c r="H10395" s="8" t="s">
        <v>22</v>
      </c>
      <c r="I10395" s="8" t="s">
        <v>26</v>
      </c>
      <c r="J10395" s="8" t="s">
        <v>27</v>
      </c>
      <c r="K10395" s="8" t="s">
        <v>28</v>
      </c>
      <c r="L10395" s="8" t="s">
        <v>29</v>
      </c>
      <c r="M10395" s="7" t="s">
        <v>30</v>
      </c>
      <c r="N10395" s="7" t="s">
        <v>31</v>
      </c>
      <c r="O10395" s="8" t="s">
        <v>32</v>
      </c>
      <c r="P10395" s="8" t="s">
        <v>22</v>
      </c>
      <c r="Q10395" s="8" t="s">
        <v>51923</v>
      </c>
      <c r="R10395" s="8" t="s">
        <v>34</v>
      </c>
      <c r="S10395" s="7" t="s">
        <v>51924</v>
      </c>
      <c r="T10395" s="7" t="s">
        <v>22</v>
      </c>
    </row>
    <row r="10396" customHeight="1" spans="1:20">
      <c r="A10396" s="6">
        <v>45228</v>
      </c>
      <c r="B10396" s="7" t="s">
        <v>51925</v>
      </c>
      <c r="C10396" s="7" t="s">
        <v>6506</v>
      </c>
      <c r="D10396" s="8" t="s">
        <v>22</v>
      </c>
      <c r="E10396" s="7" t="s">
        <v>51926</v>
      </c>
      <c r="F10396" s="7" t="s">
        <v>51927</v>
      </c>
      <c r="G10396" s="8" t="s">
        <v>130</v>
      </c>
      <c r="H10396" s="8" t="s">
        <v>110</v>
      </c>
      <c r="I10396" s="8" t="s">
        <v>490</v>
      </c>
      <c r="J10396" s="8" t="s">
        <v>27</v>
      </c>
      <c r="K10396" s="8" t="s">
        <v>28</v>
      </c>
      <c r="L10396" s="8" t="s">
        <v>43</v>
      </c>
      <c r="M10396" s="7" t="s">
        <v>30</v>
      </c>
      <c r="N10396" s="7" t="s">
        <v>208</v>
      </c>
      <c r="O10396" s="8" t="s">
        <v>32</v>
      </c>
      <c r="P10396" s="8" t="s">
        <v>22</v>
      </c>
      <c r="Q10396" s="8" t="s">
        <v>51928</v>
      </c>
      <c r="R10396" s="8" t="s">
        <v>46</v>
      </c>
      <c r="S10396" s="7" t="s">
        <v>51929</v>
      </c>
      <c r="T10396" s="7" t="s">
        <v>22</v>
      </c>
    </row>
    <row r="10397" customHeight="1" spans="1:20">
      <c r="A10397" s="6">
        <v>45228</v>
      </c>
      <c r="B10397" s="7" t="s">
        <v>51930</v>
      </c>
      <c r="C10397" s="7" t="s">
        <v>5644</v>
      </c>
      <c r="D10397" s="8" t="s">
        <v>22</v>
      </c>
      <c r="E10397" s="7" t="s">
        <v>51931</v>
      </c>
      <c r="F10397" s="7" t="s">
        <v>51932</v>
      </c>
      <c r="G10397" s="8" t="s">
        <v>82</v>
      </c>
      <c r="H10397" s="8" t="s">
        <v>96</v>
      </c>
      <c r="I10397" s="8" t="s">
        <v>168</v>
      </c>
      <c r="J10397" s="8" t="s">
        <v>27</v>
      </c>
      <c r="K10397" s="8" t="s">
        <v>28</v>
      </c>
      <c r="L10397" s="8" t="s">
        <v>43</v>
      </c>
      <c r="M10397" s="7" t="s">
        <v>169</v>
      </c>
      <c r="N10397" s="7" t="s">
        <v>5633</v>
      </c>
      <c r="O10397" s="8" t="s">
        <v>32</v>
      </c>
      <c r="P10397" s="8" t="s">
        <v>22</v>
      </c>
      <c r="Q10397" s="8" t="s">
        <v>51933</v>
      </c>
      <c r="R10397" s="8" t="s">
        <v>168</v>
      </c>
      <c r="S10397" s="7" t="s">
        <v>51934</v>
      </c>
      <c r="T10397" s="7" t="s">
        <v>8758</v>
      </c>
    </row>
    <row r="10398" customHeight="1" spans="1:20">
      <c r="A10398" s="6">
        <v>45227</v>
      </c>
      <c r="B10398" s="7" t="s">
        <v>51935</v>
      </c>
      <c r="C10398" s="7" t="s">
        <v>50</v>
      </c>
      <c r="D10398" s="8" t="s">
        <v>22</v>
      </c>
      <c r="E10398" s="7" t="s">
        <v>51936</v>
      </c>
      <c r="F10398" s="7" t="s">
        <v>51937</v>
      </c>
      <c r="G10398" s="8" t="s">
        <v>82</v>
      </c>
      <c r="H10398" s="8" t="s">
        <v>22</v>
      </c>
      <c r="I10398" s="8" t="s">
        <v>111</v>
      </c>
      <c r="J10398" s="8" t="s">
        <v>27</v>
      </c>
      <c r="K10398" s="8" t="s">
        <v>28</v>
      </c>
      <c r="L10398" s="8" t="s">
        <v>43</v>
      </c>
      <c r="M10398" s="7" t="s">
        <v>30</v>
      </c>
      <c r="N10398" s="7" t="s">
        <v>31</v>
      </c>
      <c r="O10398" s="8" t="s">
        <v>32</v>
      </c>
      <c r="P10398" s="8" t="s">
        <v>22</v>
      </c>
      <c r="Q10398" s="8" t="s">
        <v>51938</v>
      </c>
      <c r="R10398" s="8" t="s">
        <v>56</v>
      </c>
      <c r="S10398" s="7" t="s">
        <v>51939</v>
      </c>
      <c r="T10398" s="7" t="s">
        <v>22</v>
      </c>
    </row>
    <row r="10399" customHeight="1" spans="1:20">
      <c r="A10399" s="6">
        <v>45227</v>
      </c>
      <c r="B10399" s="7" t="s">
        <v>51940</v>
      </c>
      <c r="C10399" s="7" t="s">
        <v>50</v>
      </c>
      <c r="D10399" s="8" t="s">
        <v>22</v>
      </c>
      <c r="E10399" s="7" t="s">
        <v>51941</v>
      </c>
      <c r="F10399" s="7" t="s">
        <v>7220</v>
      </c>
      <c r="G10399" s="8" t="s">
        <v>41</v>
      </c>
      <c r="H10399" s="8" t="s">
        <v>110</v>
      </c>
      <c r="I10399" s="8" t="s">
        <v>42</v>
      </c>
      <c r="J10399" s="8" t="s">
        <v>27</v>
      </c>
      <c r="K10399" s="8" t="s">
        <v>28</v>
      </c>
      <c r="L10399" s="8" t="s">
        <v>43</v>
      </c>
      <c r="M10399" s="7" t="s">
        <v>44</v>
      </c>
      <c r="N10399" s="7" t="s">
        <v>31</v>
      </c>
      <c r="O10399" s="8" t="s">
        <v>32</v>
      </c>
      <c r="P10399" s="8" t="s">
        <v>22</v>
      </c>
      <c r="Q10399" s="8" t="s">
        <v>51942</v>
      </c>
      <c r="R10399" s="8" t="s">
        <v>56</v>
      </c>
      <c r="S10399" s="24" t="s">
        <v>51943</v>
      </c>
      <c r="T10399" s="7" t="s">
        <v>22</v>
      </c>
    </row>
    <row r="10400" customHeight="1" spans="1:20">
      <c r="A10400" s="6">
        <v>45228</v>
      </c>
      <c r="B10400" s="7" t="s">
        <v>51944</v>
      </c>
      <c r="C10400" s="7" t="s">
        <v>5685</v>
      </c>
      <c r="D10400" s="8" t="s">
        <v>22</v>
      </c>
      <c r="E10400" s="7" t="s">
        <v>51945</v>
      </c>
      <c r="F10400" s="7" t="s">
        <v>51946</v>
      </c>
      <c r="G10400" s="8" t="s">
        <v>82</v>
      </c>
      <c r="H10400" s="8" t="s">
        <v>110</v>
      </c>
      <c r="I10400" s="8" t="s">
        <v>168</v>
      </c>
      <c r="J10400" s="8" t="s">
        <v>27</v>
      </c>
      <c r="K10400" s="8" t="s">
        <v>28</v>
      </c>
      <c r="L10400" s="8" t="s">
        <v>43</v>
      </c>
      <c r="M10400" s="7" t="s">
        <v>169</v>
      </c>
      <c r="N10400" s="7" t="s">
        <v>5633</v>
      </c>
      <c r="O10400" s="8" t="s">
        <v>32</v>
      </c>
      <c r="P10400" s="8" t="s">
        <v>22</v>
      </c>
      <c r="Q10400" s="8" t="s">
        <v>51947</v>
      </c>
      <c r="R10400" s="8" t="s">
        <v>168</v>
      </c>
      <c r="S10400" s="7" t="s">
        <v>51948</v>
      </c>
      <c r="T10400" s="7" t="s">
        <v>8751</v>
      </c>
    </row>
    <row r="10401" customHeight="1" spans="1:20">
      <c r="A10401" s="6">
        <v>45227</v>
      </c>
      <c r="B10401" s="7" t="s">
        <v>51949</v>
      </c>
      <c r="C10401" s="7" t="s">
        <v>204</v>
      </c>
      <c r="D10401" s="8" t="s">
        <v>22</v>
      </c>
      <c r="E10401" s="7" t="s">
        <v>51950</v>
      </c>
      <c r="F10401" s="7" t="s">
        <v>51951</v>
      </c>
      <c r="G10401" s="8" t="s">
        <v>62</v>
      </c>
      <c r="H10401" s="8" t="s">
        <v>22</v>
      </c>
      <c r="I10401" s="8" t="s">
        <v>315</v>
      </c>
      <c r="J10401" s="8" t="s">
        <v>27</v>
      </c>
      <c r="K10401" s="8" t="s">
        <v>28</v>
      </c>
      <c r="L10401" s="8" t="s">
        <v>43</v>
      </c>
      <c r="M10401" s="7" t="s">
        <v>44</v>
      </c>
      <c r="N10401" s="7" t="s">
        <v>208</v>
      </c>
      <c r="O10401" s="8" t="s">
        <v>32</v>
      </c>
      <c r="P10401" s="8" t="s">
        <v>22</v>
      </c>
      <c r="Q10401" s="8" t="s">
        <v>51952</v>
      </c>
      <c r="R10401" s="8" t="s">
        <v>56</v>
      </c>
      <c r="S10401" s="7" t="s">
        <v>51953</v>
      </c>
      <c r="T10401" s="7" t="s">
        <v>22</v>
      </c>
    </row>
    <row r="10402" customHeight="1" spans="1:20">
      <c r="A10402" s="6">
        <v>45228</v>
      </c>
      <c r="B10402" s="7" t="s">
        <v>51954</v>
      </c>
      <c r="C10402" s="7" t="s">
        <v>6506</v>
      </c>
      <c r="D10402" s="8" t="s">
        <v>22</v>
      </c>
      <c r="E10402" s="7" t="s">
        <v>51955</v>
      </c>
      <c r="F10402" s="7" t="s">
        <v>51956</v>
      </c>
      <c r="G10402" s="8" t="s">
        <v>69</v>
      </c>
      <c r="H10402" s="8" t="s">
        <v>22</v>
      </c>
      <c r="I10402" s="8" t="s">
        <v>1072</v>
      </c>
      <c r="J10402" s="8" t="s">
        <v>27</v>
      </c>
      <c r="K10402" s="8" t="s">
        <v>28</v>
      </c>
      <c r="L10402" s="8" t="s">
        <v>43</v>
      </c>
      <c r="M10402" s="7" t="s">
        <v>30</v>
      </c>
      <c r="N10402" s="7" t="s">
        <v>208</v>
      </c>
      <c r="O10402" s="8" t="s">
        <v>32</v>
      </c>
      <c r="P10402" s="8" t="s">
        <v>22</v>
      </c>
      <c r="Q10402" s="8" t="s">
        <v>51957</v>
      </c>
      <c r="R10402" s="8" t="s">
        <v>46</v>
      </c>
      <c r="S10402" s="7" t="s">
        <v>51958</v>
      </c>
      <c r="T10402" s="7" t="s">
        <v>22</v>
      </c>
    </row>
    <row r="10403" customHeight="1" spans="1:20">
      <c r="A10403" s="6">
        <v>45228</v>
      </c>
      <c r="B10403" s="7" t="s">
        <v>51959</v>
      </c>
      <c r="C10403" s="7" t="s">
        <v>5629</v>
      </c>
      <c r="D10403" s="8" t="s">
        <v>22</v>
      </c>
      <c r="E10403" s="7" t="s">
        <v>51960</v>
      </c>
      <c r="F10403" s="7" t="s">
        <v>51961</v>
      </c>
      <c r="G10403" s="8" t="s">
        <v>82</v>
      </c>
      <c r="H10403" s="8" t="s">
        <v>22</v>
      </c>
      <c r="I10403" s="8" t="s">
        <v>5632</v>
      </c>
      <c r="J10403" s="8" t="s">
        <v>27</v>
      </c>
      <c r="K10403" s="8" t="s">
        <v>28</v>
      </c>
      <c r="L10403" s="8" t="s">
        <v>43</v>
      </c>
      <c r="M10403" s="7" t="s">
        <v>169</v>
      </c>
      <c r="N10403" s="7" t="s">
        <v>5633</v>
      </c>
      <c r="O10403" s="8" t="s">
        <v>32</v>
      </c>
      <c r="P10403" s="8" t="s">
        <v>22</v>
      </c>
      <c r="Q10403" s="8" t="s">
        <v>51962</v>
      </c>
      <c r="R10403" s="8" t="s">
        <v>168</v>
      </c>
      <c r="S10403" s="7" t="s">
        <v>51963</v>
      </c>
      <c r="T10403" s="7" t="s">
        <v>7779</v>
      </c>
    </row>
    <row r="10404" customHeight="1" spans="1:20">
      <c r="A10404" s="6">
        <v>45228</v>
      </c>
      <c r="B10404" s="7" t="s">
        <v>51964</v>
      </c>
      <c r="C10404" s="7" t="s">
        <v>399</v>
      </c>
      <c r="D10404" s="8" t="s">
        <v>22</v>
      </c>
      <c r="E10404" s="7" t="s">
        <v>51965</v>
      </c>
      <c r="F10404" s="7" t="s">
        <v>51966</v>
      </c>
      <c r="G10404" s="8" t="s">
        <v>69</v>
      </c>
      <c r="H10404" s="8" t="s">
        <v>22</v>
      </c>
      <c r="I10404" s="8" t="s">
        <v>111</v>
      </c>
      <c r="J10404" s="8" t="s">
        <v>27</v>
      </c>
      <c r="K10404" s="8" t="s">
        <v>28</v>
      </c>
      <c r="L10404" s="8" t="s">
        <v>43</v>
      </c>
      <c r="M10404" s="7" t="s">
        <v>44</v>
      </c>
      <c r="N10404" s="7" t="s">
        <v>31</v>
      </c>
      <c r="O10404" s="8" t="s">
        <v>32</v>
      </c>
      <c r="P10404" s="8" t="s">
        <v>22</v>
      </c>
      <c r="Q10404" s="8" t="s">
        <v>51967</v>
      </c>
      <c r="R10404" s="8" t="s">
        <v>46</v>
      </c>
      <c r="S10404" s="24" t="s">
        <v>51968</v>
      </c>
      <c r="T10404" s="7" t="s">
        <v>22</v>
      </c>
    </row>
    <row r="10405" customHeight="1" spans="1:20">
      <c r="A10405" s="6">
        <v>45228</v>
      </c>
      <c r="B10405" s="7" t="s">
        <v>51969</v>
      </c>
      <c r="C10405" s="7" t="s">
        <v>5629</v>
      </c>
      <c r="D10405" s="8" t="s">
        <v>22</v>
      </c>
      <c r="E10405" s="7" t="s">
        <v>51970</v>
      </c>
      <c r="F10405" s="7" t="s">
        <v>51971</v>
      </c>
      <c r="G10405" s="8" t="s">
        <v>82</v>
      </c>
      <c r="H10405" s="8" t="s">
        <v>110</v>
      </c>
      <c r="I10405" s="8" t="s">
        <v>5632</v>
      </c>
      <c r="J10405" s="8" t="s">
        <v>27</v>
      </c>
      <c r="K10405" s="8" t="s">
        <v>28</v>
      </c>
      <c r="L10405" s="8" t="s">
        <v>43</v>
      </c>
      <c r="M10405" s="7" t="s">
        <v>169</v>
      </c>
      <c r="N10405" s="7" t="s">
        <v>5633</v>
      </c>
      <c r="O10405" s="8" t="s">
        <v>32</v>
      </c>
      <c r="P10405" s="8" t="s">
        <v>22</v>
      </c>
      <c r="Q10405" s="8" t="s">
        <v>51972</v>
      </c>
      <c r="R10405" s="8" t="s">
        <v>168</v>
      </c>
      <c r="S10405" s="7" t="s">
        <v>51973</v>
      </c>
      <c r="T10405" s="7" t="s">
        <v>8886</v>
      </c>
    </row>
    <row r="10406" customHeight="1" spans="1:20">
      <c r="A10406" s="6">
        <v>45228</v>
      </c>
      <c r="B10406" s="7" t="s">
        <v>51974</v>
      </c>
      <c r="C10406" s="7" t="s">
        <v>5629</v>
      </c>
      <c r="D10406" s="8" t="s">
        <v>22</v>
      </c>
      <c r="E10406" s="7" t="s">
        <v>51975</v>
      </c>
      <c r="F10406" s="7" t="s">
        <v>51976</v>
      </c>
      <c r="G10406" s="8" t="s">
        <v>82</v>
      </c>
      <c r="H10406" s="8" t="s">
        <v>110</v>
      </c>
      <c r="I10406" s="8" t="s">
        <v>5632</v>
      </c>
      <c r="J10406" s="8" t="s">
        <v>27</v>
      </c>
      <c r="K10406" s="8" t="s">
        <v>28</v>
      </c>
      <c r="L10406" s="8" t="s">
        <v>43</v>
      </c>
      <c r="M10406" s="7" t="s">
        <v>169</v>
      </c>
      <c r="N10406" s="7" t="s">
        <v>5633</v>
      </c>
      <c r="O10406" s="8" t="s">
        <v>32</v>
      </c>
      <c r="P10406" s="8" t="s">
        <v>22</v>
      </c>
      <c r="Q10406" s="8" t="s">
        <v>51977</v>
      </c>
      <c r="R10406" s="8" t="s">
        <v>168</v>
      </c>
      <c r="S10406" s="7" t="s">
        <v>51978</v>
      </c>
      <c r="T10406" s="7" t="s">
        <v>8886</v>
      </c>
    </row>
    <row r="10407" customHeight="1" spans="1:20">
      <c r="A10407" s="6">
        <v>45228</v>
      </c>
      <c r="B10407" s="7" t="s">
        <v>51979</v>
      </c>
      <c r="C10407" s="7" t="s">
        <v>6506</v>
      </c>
      <c r="D10407" s="8" t="s">
        <v>22</v>
      </c>
      <c r="E10407" s="7" t="s">
        <v>51980</v>
      </c>
      <c r="F10407" s="7" t="s">
        <v>51981</v>
      </c>
      <c r="G10407" s="8" t="s">
        <v>41</v>
      </c>
      <c r="H10407" s="8" t="s">
        <v>22</v>
      </c>
      <c r="I10407" s="8" t="s">
        <v>3098</v>
      </c>
      <c r="J10407" s="8" t="s">
        <v>27</v>
      </c>
      <c r="K10407" s="8" t="s">
        <v>28</v>
      </c>
      <c r="L10407" s="8" t="s">
        <v>43</v>
      </c>
      <c r="M10407" s="7" t="s">
        <v>44</v>
      </c>
      <c r="N10407" s="7" t="s">
        <v>208</v>
      </c>
      <c r="O10407" s="8" t="s">
        <v>32</v>
      </c>
      <c r="P10407" s="8" t="s">
        <v>22</v>
      </c>
      <c r="Q10407" s="8" t="s">
        <v>51982</v>
      </c>
      <c r="R10407" s="8" t="s">
        <v>46</v>
      </c>
      <c r="S10407" s="7" t="s">
        <v>51983</v>
      </c>
      <c r="T10407" s="7" t="s">
        <v>22</v>
      </c>
    </row>
    <row r="10408" customHeight="1" spans="1:20">
      <c r="A10408" s="6">
        <v>45228</v>
      </c>
      <c r="B10408" s="7" t="s">
        <v>51984</v>
      </c>
      <c r="C10408" s="7" t="s">
        <v>5663</v>
      </c>
      <c r="D10408" s="8" t="s">
        <v>22</v>
      </c>
      <c r="E10408" s="7" t="s">
        <v>51985</v>
      </c>
      <c r="F10408" s="7" t="s">
        <v>51986</v>
      </c>
      <c r="G10408" s="8" t="s">
        <v>82</v>
      </c>
      <c r="H10408" s="8" t="s">
        <v>96</v>
      </c>
      <c r="I10408" s="8" t="s">
        <v>168</v>
      </c>
      <c r="J10408" s="8" t="s">
        <v>27</v>
      </c>
      <c r="K10408" s="8" t="s">
        <v>28</v>
      </c>
      <c r="L10408" s="8" t="s">
        <v>43</v>
      </c>
      <c r="M10408" s="7" t="s">
        <v>169</v>
      </c>
      <c r="N10408" s="7" t="s">
        <v>5633</v>
      </c>
      <c r="O10408" s="8" t="s">
        <v>32</v>
      </c>
      <c r="P10408" s="8" t="s">
        <v>22</v>
      </c>
      <c r="Q10408" s="8" t="s">
        <v>51987</v>
      </c>
      <c r="R10408" s="8" t="s">
        <v>168</v>
      </c>
      <c r="S10408" s="7" t="s">
        <v>51988</v>
      </c>
      <c r="T10408" s="7" t="s">
        <v>5649</v>
      </c>
    </row>
    <row r="10409" customHeight="1" spans="1:20">
      <c r="A10409" s="6">
        <v>45228</v>
      </c>
      <c r="B10409" s="7" t="s">
        <v>51989</v>
      </c>
      <c r="C10409" s="7" t="s">
        <v>5629</v>
      </c>
      <c r="D10409" s="8" t="s">
        <v>22</v>
      </c>
      <c r="E10409" s="7" t="s">
        <v>51990</v>
      </c>
      <c r="F10409" s="7" t="s">
        <v>51991</v>
      </c>
      <c r="G10409" s="8" t="s">
        <v>82</v>
      </c>
      <c r="H10409" s="8" t="s">
        <v>137</v>
      </c>
      <c r="I10409" s="8" t="s">
        <v>5632</v>
      </c>
      <c r="J10409" s="8" t="s">
        <v>27</v>
      </c>
      <c r="K10409" s="8" t="s">
        <v>28</v>
      </c>
      <c r="L10409" s="8" t="s">
        <v>43</v>
      </c>
      <c r="M10409" s="7" t="s">
        <v>169</v>
      </c>
      <c r="N10409" s="7" t="s">
        <v>5633</v>
      </c>
      <c r="O10409" s="8" t="s">
        <v>32</v>
      </c>
      <c r="P10409" s="8" t="s">
        <v>22</v>
      </c>
      <c r="Q10409" s="8" t="s">
        <v>51992</v>
      </c>
      <c r="R10409" s="8" t="s">
        <v>168</v>
      </c>
      <c r="S10409" s="7" t="s">
        <v>51993</v>
      </c>
      <c r="T10409" s="7" t="s">
        <v>5690</v>
      </c>
    </row>
    <row r="10410" customHeight="1" spans="1:20">
      <c r="A10410" s="6">
        <v>45228</v>
      </c>
      <c r="B10410" s="7" t="s">
        <v>51994</v>
      </c>
      <c r="C10410" s="7" t="s">
        <v>6506</v>
      </c>
      <c r="D10410" s="8" t="s">
        <v>22</v>
      </c>
      <c r="E10410" s="7" t="s">
        <v>51995</v>
      </c>
      <c r="F10410" s="7" t="s">
        <v>51996</v>
      </c>
      <c r="G10410" s="8" t="s">
        <v>41</v>
      </c>
      <c r="H10410" s="8" t="s">
        <v>22</v>
      </c>
      <c r="I10410" s="8" t="s">
        <v>3098</v>
      </c>
      <c r="J10410" s="8" t="s">
        <v>27</v>
      </c>
      <c r="K10410" s="8" t="s">
        <v>28</v>
      </c>
      <c r="L10410" s="8" t="s">
        <v>43</v>
      </c>
      <c r="M10410" s="7" t="s">
        <v>30</v>
      </c>
      <c r="N10410" s="7" t="s">
        <v>208</v>
      </c>
      <c r="O10410" s="8" t="s">
        <v>32</v>
      </c>
      <c r="P10410" s="8" t="s">
        <v>22</v>
      </c>
      <c r="Q10410" s="8" t="s">
        <v>51997</v>
      </c>
      <c r="R10410" s="8" t="s">
        <v>46</v>
      </c>
      <c r="S10410" s="7" t="s">
        <v>51998</v>
      </c>
      <c r="T10410" s="7" t="s">
        <v>22</v>
      </c>
    </row>
    <row r="10411" customHeight="1" spans="1:20">
      <c r="A10411" s="6">
        <v>45226</v>
      </c>
      <c r="B10411" s="7" t="s">
        <v>51999</v>
      </c>
      <c r="C10411" s="7" t="s">
        <v>50</v>
      </c>
      <c r="D10411" s="8" t="s">
        <v>22</v>
      </c>
      <c r="E10411" s="7" t="s">
        <v>52000</v>
      </c>
      <c r="F10411" s="7" t="s">
        <v>52001</v>
      </c>
      <c r="G10411" s="8" t="s">
        <v>53</v>
      </c>
      <c r="H10411" s="8" t="s">
        <v>110</v>
      </c>
      <c r="I10411" s="8" t="s">
        <v>299</v>
      </c>
      <c r="J10411" s="8" t="s">
        <v>27</v>
      </c>
      <c r="K10411" s="8" t="s">
        <v>28</v>
      </c>
      <c r="L10411" s="8" t="s">
        <v>43</v>
      </c>
      <c r="M10411" s="7" t="s">
        <v>30</v>
      </c>
      <c r="N10411" s="7" t="s">
        <v>31</v>
      </c>
      <c r="O10411" s="8" t="s">
        <v>32</v>
      </c>
      <c r="P10411" s="8" t="s">
        <v>22</v>
      </c>
      <c r="Q10411" s="8" t="s">
        <v>52002</v>
      </c>
      <c r="R10411" s="8" t="s">
        <v>56</v>
      </c>
      <c r="S10411" s="7" t="s">
        <v>52003</v>
      </c>
      <c r="T10411" s="7" t="s">
        <v>22</v>
      </c>
    </row>
    <row r="10412" customHeight="1" spans="1:20">
      <c r="A10412" s="6">
        <v>45228</v>
      </c>
      <c r="B10412" s="7" t="s">
        <v>52004</v>
      </c>
      <c r="C10412" s="7" t="s">
        <v>5213</v>
      </c>
      <c r="D10412" s="8" t="s">
        <v>22</v>
      </c>
      <c r="E10412" s="7" t="s">
        <v>52005</v>
      </c>
      <c r="F10412" s="7" t="s">
        <v>52006</v>
      </c>
      <c r="G10412" s="8" t="s">
        <v>53</v>
      </c>
      <c r="H10412" s="8" t="s">
        <v>22</v>
      </c>
      <c r="I10412" s="8" t="s">
        <v>732</v>
      </c>
      <c r="J10412" s="8" t="s">
        <v>27</v>
      </c>
      <c r="K10412" s="8" t="s">
        <v>28</v>
      </c>
      <c r="L10412" s="8" t="s">
        <v>43</v>
      </c>
      <c r="M10412" s="7" t="s">
        <v>44</v>
      </c>
      <c r="N10412" s="7" t="s">
        <v>208</v>
      </c>
      <c r="O10412" s="8" t="s">
        <v>32</v>
      </c>
      <c r="P10412" s="8" t="s">
        <v>22</v>
      </c>
      <c r="Q10412" s="8" t="s">
        <v>52007</v>
      </c>
      <c r="R10412" s="8" t="s">
        <v>46</v>
      </c>
      <c r="S10412" s="7" t="s">
        <v>52008</v>
      </c>
      <c r="T10412" s="7" t="s">
        <v>22</v>
      </c>
    </row>
    <row r="10413" customHeight="1" spans="1:20">
      <c r="A10413" s="6">
        <v>45228</v>
      </c>
      <c r="B10413" s="7" t="s">
        <v>52009</v>
      </c>
      <c r="C10413" s="7" t="s">
        <v>5629</v>
      </c>
      <c r="D10413" s="8" t="s">
        <v>22</v>
      </c>
      <c r="E10413" s="7" t="s">
        <v>52010</v>
      </c>
      <c r="F10413" s="7" t="s">
        <v>8466</v>
      </c>
      <c r="G10413" s="8" t="s">
        <v>82</v>
      </c>
      <c r="H10413" s="8" t="s">
        <v>22</v>
      </c>
      <c r="I10413" s="8" t="s">
        <v>5632</v>
      </c>
      <c r="J10413" s="8" t="s">
        <v>27</v>
      </c>
      <c r="K10413" s="8" t="s">
        <v>28</v>
      </c>
      <c r="L10413" s="8" t="s">
        <v>43</v>
      </c>
      <c r="M10413" s="7" t="s">
        <v>169</v>
      </c>
      <c r="N10413" s="7" t="s">
        <v>5633</v>
      </c>
      <c r="O10413" s="8" t="s">
        <v>32</v>
      </c>
      <c r="P10413" s="8" t="s">
        <v>22</v>
      </c>
      <c r="Q10413" s="8" t="s">
        <v>52011</v>
      </c>
      <c r="R10413" s="8" t="s">
        <v>168</v>
      </c>
      <c r="S10413" s="7" t="s">
        <v>52012</v>
      </c>
      <c r="T10413" s="7" t="s">
        <v>7779</v>
      </c>
    </row>
    <row r="10414" customHeight="1" spans="1:20">
      <c r="A10414" s="6">
        <v>45228</v>
      </c>
      <c r="B10414" s="7" t="s">
        <v>52013</v>
      </c>
      <c r="C10414" s="7" t="s">
        <v>9317</v>
      </c>
      <c r="D10414" s="8" t="s">
        <v>22</v>
      </c>
      <c r="E10414" s="7" t="s">
        <v>52014</v>
      </c>
      <c r="F10414" s="7" t="s">
        <v>52015</v>
      </c>
      <c r="G10414" s="8" t="s">
        <v>130</v>
      </c>
      <c r="H10414" s="8" t="s">
        <v>22</v>
      </c>
      <c r="I10414" s="8" t="s">
        <v>149</v>
      </c>
      <c r="J10414" s="8" t="s">
        <v>27</v>
      </c>
      <c r="K10414" s="8" t="s">
        <v>28</v>
      </c>
      <c r="L10414" s="8" t="s">
        <v>43</v>
      </c>
      <c r="M10414" s="7" t="s">
        <v>30</v>
      </c>
      <c r="N10414" s="7" t="s">
        <v>31</v>
      </c>
      <c r="O10414" s="8" t="s">
        <v>32</v>
      </c>
      <c r="P10414" s="8" t="s">
        <v>22</v>
      </c>
      <c r="Q10414" s="8" t="s">
        <v>52016</v>
      </c>
      <c r="R10414" s="8" t="s">
        <v>46</v>
      </c>
      <c r="S10414" s="7" t="s">
        <v>52017</v>
      </c>
      <c r="T10414" s="7" t="s">
        <v>22</v>
      </c>
    </row>
    <row r="10415" customHeight="1" spans="1:20">
      <c r="A10415" s="6">
        <v>45228</v>
      </c>
      <c r="B10415" s="7" t="s">
        <v>52018</v>
      </c>
      <c r="C10415" s="7" t="s">
        <v>5629</v>
      </c>
      <c r="D10415" s="8" t="s">
        <v>22</v>
      </c>
      <c r="E10415" s="7" t="s">
        <v>52019</v>
      </c>
      <c r="F10415" s="7" t="s">
        <v>52020</v>
      </c>
      <c r="G10415" s="8" t="s">
        <v>82</v>
      </c>
      <c r="H10415" s="8" t="s">
        <v>22</v>
      </c>
      <c r="I10415" s="8" t="s">
        <v>5632</v>
      </c>
      <c r="J10415" s="8" t="s">
        <v>27</v>
      </c>
      <c r="K10415" s="8" t="s">
        <v>28</v>
      </c>
      <c r="L10415" s="8" t="s">
        <v>43</v>
      </c>
      <c r="M10415" s="7" t="s">
        <v>169</v>
      </c>
      <c r="N10415" s="7" t="s">
        <v>5633</v>
      </c>
      <c r="O10415" s="8" t="s">
        <v>32</v>
      </c>
      <c r="P10415" s="8" t="s">
        <v>22</v>
      </c>
      <c r="Q10415" s="8" t="s">
        <v>52021</v>
      </c>
      <c r="R10415" s="8" t="s">
        <v>168</v>
      </c>
      <c r="S10415" s="7" t="s">
        <v>52022</v>
      </c>
      <c r="T10415" s="7" t="s">
        <v>5636</v>
      </c>
    </row>
    <row r="10416" customHeight="1" spans="1:20">
      <c r="A10416" s="6">
        <v>45228</v>
      </c>
      <c r="B10416" s="7" t="s">
        <v>52023</v>
      </c>
      <c r="C10416" s="7" t="s">
        <v>5848</v>
      </c>
      <c r="D10416" s="8" t="s">
        <v>22</v>
      </c>
      <c r="E10416" s="7" t="s">
        <v>52024</v>
      </c>
      <c r="F10416" s="7" t="s">
        <v>52025</v>
      </c>
      <c r="G10416" s="8" t="s">
        <v>82</v>
      </c>
      <c r="H10416" s="8" t="s">
        <v>96</v>
      </c>
      <c r="I10416" s="8" t="s">
        <v>168</v>
      </c>
      <c r="J10416" s="8" t="s">
        <v>27</v>
      </c>
      <c r="K10416" s="8" t="s">
        <v>28</v>
      </c>
      <c r="L10416" s="8" t="s">
        <v>43</v>
      </c>
      <c r="M10416" s="7" t="s">
        <v>169</v>
      </c>
      <c r="N10416" s="7" t="s">
        <v>5633</v>
      </c>
      <c r="O10416" s="8" t="s">
        <v>32</v>
      </c>
      <c r="P10416" s="8" t="s">
        <v>22</v>
      </c>
      <c r="Q10416" s="8" t="s">
        <v>52026</v>
      </c>
      <c r="R10416" s="8" t="s">
        <v>168</v>
      </c>
      <c r="S10416" s="7" t="s">
        <v>52027</v>
      </c>
      <c r="T10416" s="7" t="s">
        <v>5655</v>
      </c>
    </row>
    <row r="10417" customHeight="1" spans="1:20">
      <c r="A10417" s="6">
        <v>45228</v>
      </c>
      <c r="B10417" s="7" t="s">
        <v>52028</v>
      </c>
      <c r="C10417" s="7" t="s">
        <v>5644</v>
      </c>
      <c r="D10417" s="8" t="s">
        <v>22</v>
      </c>
      <c r="E10417" s="7" t="s">
        <v>52029</v>
      </c>
      <c r="F10417" s="7" t="s">
        <v>52030</v>
      </c>
      <c r="G10417" s="8" t="s">
        <v>82</v>
      </c>
      <c r="H10417" s="8" t="s">
        <v>22</v>
      </c>
      <c r="I10417" s="8" t="s">
        <v>168</v>
      </c>
      <c r="J10417" s="8" t="s">
        <v>27</v>
      </c>
      <c r="K10417" s="8" t="s">
        <v>28</v>
      </c>
      <c r="L10417" s="8" t="s">
        <v>43</v>
      </c>
      <c r="M10417" s="7" t="s">
        <v>169</v>
      </c>
      <c r="N10417" s="7" t="s">
        <v>5633</v>
      </c>
      <c r="O10417" s="8" t="s">
        <v>32</v>
      </c>
      <c r="P10417" s="8" t="s">
        <v>22</v>
      </c>
      <c r="Q10417" s="8" t="s">
        <v>52031</v>
      </c>
      <c r="R10417" s="8" t="s">
        <v>168</v>
      </c>
      <c r="S10417" s="7" t="s">
        <v>52032</v>
      </c>
      <c r="T10417" s="7" t="s">
        <v>5655</v>
      </c>
    </row>
    <row r="10418" customHeight="1" spans="1:20">
      <c r="A10418" s="6">
        <v>45228</v>
      </c>
      <c r="B10418" s="7" t="s">
        <v>52033</v>
      </c>
      <c r="C10418" s="7" t="s">
        <v>5629</v>
      </c>
      <c r="D10418" s="8" t="s">
        <v>22</v>
      </c>
      <c r="E10418" s="7" t="s">
        <v>52034</v>
      </c>
      <c r="F10418" s="7" t="s">
        <v>52035</v>
      </c>
      <c r="G10418" s="8" t="s">
        <v>82</v>
      </c>
      <c r="H10418" s="8" t="s">
        <v>22</v>
      </c>
      <c r="I10418" s="8" t="s">
        <v>5632</v>
      </c>
      <c r="J10418" s="8" t="s">
        <v>27</v>
      </c>
      <c r="K10418" s="8" t="s">
        <v>28</v>
      </c>
      <c r="L10418" s="8" t="s">
        <v>43</v>
      </c>
      <c r="M10418" s="7" t="s">
        <v>169</v>
      </c>
      <c r="N10418" s="7" t="s">
        <v>5633</v>
      </c>
      <c r="O10418" s="8" t="s">
        <v>32</v>
      </c>
      <c r="P10418" s="8" t="s">
        <v>22</v>
      </c>
      <c r="Q10418" s="8" t="s">
        <v>52036</v>
      </c>
      <c r="R10418" s="8" t="s">
        <v>168</v>
      </c>
      <c r="S10418" s="7" t="s">
        <v>52037</v>
      </c>
      <c r="T10418" s="7" t="s">
        <v>5723</v>
      </c>
    </row>
    <row r="10419" customHeight="1" spans="1:20">
      <c r="A10419" s="6">
        <v>45228</v>
      </c>
      <c r="B10419" s="7" t="s">
        <v>52038</v>
      </c>
      <c r="C10419" s="7" t="s">
        <v>5879</v>
      </c>
      <c r="D10419" s="8" t="s">
        <v>22</v>
      </c>
      <c r="E10419" s="7" t="s">
        <v>52039</v>
      </c>
      <c r="F10419" s="7" t="s">
        <v>52040</v>
      </c>
      <c r="G10419" s="8" t="s">
        <v>82</v>
      </c>
      <c r="H10419" s="8" t="s">
        <v>22</v>
      </c>
      <c r="I10419" s="8" t="s">
        <v>5984</v>
      </c>
      <c r="J10419" s="8" t="s">
        <v>27</v>
      </c>
      <c r="K10419" s="8" t="s">
        <v>28</v>
      </c>
      <c r="L10419" s="8" t="s">
        <v>43</v>
      </c>
      <c r="M10419" s="7" t="s">
        <v>169</v>
      </c>
      <c r="N10419" s="7" t="s">
        <v>5633</v>
      </c>
      <c r="O10419" s="8" t="s">
        <v>32</v>
      </c>
      <c r="P10419" s="8" t="s">
        <v>22</v>
      </c>
      <c r="Q10419" s="8" t="s">
        <v>52041</v>
      </c>
      <c r="R10419" s="8" t="s">
        <v>168</v>
      </c>
      <c r="S10419" s="7" t="s">
        <v>52042</v>
      </c>
      <c r="T10419" s="7" t="s">
        <v>7779</v>
      </c>
    </row>
    <row r="10420" customHeight="1" spans="1:20">
      <c r="A10420" s="6">
        <v>45228</v>
      </c>
      <c r="B10420" s="7" t="s">
        <v>52043</v>
      </c>
      <c r="C10420" s="7" t="s">
        <v>5822</v>
      </c>
      <c r="D10420" s="8" t="s">
        <v>22</v>
      </c>
      <c r="E10420" s="7" t="s">
        <v>52044</v>
      </c>
      <c r="F10420" s="7" t="s">
        <v>52045</v>
      </c>
      <c r="G10420" s="8" t="s">
        <v>82</v>
      </c>
      <c r="H10420" s="8" t="s">
        <v>22</v>
      </c>
      <c r="I10420" s="8" t="s">
        <v>5737</v>
      </c>
      <c r="J10420" s="8" t="s">
        <v>27</v>
      </c>
      <c r="K10420" s="8" t="s">
        <v>28</v>
      </c>
      <c r="L10420" s="8" t="s">
        <v>43</v>
      </c>
      <c r="M10420" s="7" t="s">
        <v>169</v>
      </c>
      <c r="N10420" s="7" t="s">
        <v>5633</v>
      </c>
      <c r="O10420" s="8" t="s">
        <v>32</v>
      </c>
      <c r="P10420" s="8" t="s">
        <v>22</v>
      </c>
      <c r="Q10420" s="8" t="s">
        <v>52046</v>
      </c>
      <c r="R10420" s="8" t="s">
        <v>168</v>
      </c>
      <c r="S10420" s="7" t="s">
        <v>52047</v>
      </c>
      <c r="T10420" s="7" t="s">
        <v>5655</v>
      </c>
    </row>
    <row r="10421" customHeight="1" spans="1:20">
      <c r="A10421" s="6">
        <v>45228</v>
      </c>
      <c r="B10421" s="7" t="s">
        <v>52048</v>
      </c>
      <c r="C10421" s="7" t="s">
        <v>5629</v>
      </c>
      <c r="D10421" s="8" t="s">
        <v>22</v>
      </c>
      <c r="E10421" s="7" t="s">
        <v>52049</v>
      </c>
      <c r="F10421" s="7" t="s">
        <v>52050</v>
      </c>
      <c r="G10421" s="8" t="s">
        <v>82</v>
      </c>
      <c r="H10421" s="8" t="s">
        <v>22</v>
      </c>
      <c r="I10421" s="8" t="s">
        <v>5632</v>
      </c>
      <c r="J10421" s="8" t="s">
        <v>27</v>
      </c>
      <c r="K10421" s="8" t="s">
        <v>28</v>
      </c>
      <c r="L10421" s="8" t="s">
        <v>43</v>
      </c>
      <c r="M10421" s="7" t="s">
        <v>169</v>
      </c>
      <c r="N10421" s="7" t="s">
        <v>5633</v>
      </c>
      <c r="O10421" s="8" t="s">
        <v>32</v>
      </c>
      <c r="P10421" s="8" t="s">
        <v>22</v>
      </c>
      <c r="Q10421" s="8" t="s">
        <v>52051</v>
      </c>
      <c r="R10421" s="8" t="s">
        <v>168</v>
      </c>
      <c r="S10421" s="7" t="s">
        <v>52052</v>
      </c>
      <c r="T10421" s="7" t="s">
        <v>8886</v>
      </c>
    </row>
    <row r="10422" customHeight="1" spans="1:20">
      <c r="A10422" s="6">
        <v>45226</v>
      </c>
      <c r="B10422" s="7" t="s">
        <v>52053</v>
      </c>
      <c r="C10422" s="7" t="s">
        <v>50</v>
      </c>
      <c r="D10422" s="8" t="s">
        <v>22</v>
      </c>
      <c r="E10422" s="7" t="s">
        <v>52054</v>
      </c>
      <c r="F10422" s="7" t="s">
        <v>10955</v>
      </c>
      <c r="G10422" s="8" t="s">
        <v>41</v>
      </c>
      <c r="H10422" s="8" t="s">
        <v>540</v>
      </c>
      <c r="I10422" s="8" t="s">
        <v>207</v>
      </c>
      <c r="J10422" s="8" t="s">
        <v>27</v>
      </c>
      <c r="K10422" s="8" t="s">
        <v>28</v>
      </c>
      <c r="L10422" s="8" t="s">
        <v>43</v>
      </c>
      <c r="M10422" s="7" t="s">
        <v>30</v>
      </c>
      <c r="N10422" s="7" t="s">
        <v>31</v>
      </c>
      <c r="O10422" s="8" t="s">
        <v>32</v>
      </c>
      <c r="P10422" s="8" t="s">
        <v>22</v>
      </c>
      <c r="Q10422" s="8" t="s">
        <v>52055</v>
      </c>
      <c r="R10422" s="8" t="s">
        <v>56</v>
      </c>
      <c r="S10422" s="7" t="s">
        <v>52056</v>
      </c>
      <c r="T10422" s="7" t="s">
        <v>22</v>
      </c>
    </row>
    <row r="10423" customHeight="1" spans="1:20">
      <c r="A10423" s="6">
        <v>45228</v>
      </c>
      <c r="B10423" s="7" t="s">
        <v>52057</v>
      </c>
      <c r="C10423" s="7" t="s">
        <v>5644</v>
      </c>
      <c r="D10423" s="8" t="s">
        <v>22</v>
      </c>
      <c r="E10423" s="7" t="s">
        <v>52058</v>
      </c>
      <c r="F10423" s="7" t="s">
        <v>52059</v>
      </c>
      <c r="G10423" s="8" t="s">
        <v>82</v>
      </c>
      <c r="H10423" s="8" t="s">
        <v>22</v>
      </c>
      <c r="I10423" s="8" t="s">
        <v>75</v>
      </c>
      <c r="J10423" s="8" t="s">
        <v>27</v>
      </c>
      <c r="K10423" s="8" t="s">
        <v>28</v>
      </c>
      <c r="L10423" s="8" t="s">
        <v>43</v>
      </c>
      <c r="M10423" s="7" t="s">
        <v>169</v>
      </c>
      <c r="N10423" s="7" t="s">
        <v>5633</v>
      </c>
      <c r="O10423" s="8" t="s">
        <v>32</v>
      </c>
      <c r="P10423" s="8" t="s">
        <v>22</v>
      </c>
      <c r="Q10423" s="8" t="s">
        <v>52060</v>
      </c>
      <c r="R10423" s="8" t="s">
        <v>168</v>
      </c>
      <c r="S10423" s="7" t="s">
        <v>52061</v>
      </c>
      <c r="T10423" s="7" t="s">
        <v>5636</v>
      </c>
    </row>
    <row r="10424" customHeight="1" spans="1:20">
      <c r="A10424" s="6">
        <v>45228</v>
      </c>
      <c r="B10424" s="7" t="s">
        <v>52062</v>
      </c>
      <c r="C10424" s="7" t="s">
        <v>5629</v>
      </c>
      <c r="D10424" s="8" t="s">
        <v>22</v>
      </c>
      <c r="E10424" s="7" t="s">
        <v>52063</v>
      </c>
      <c r="F10424" s="7" t="s">
        <v>28528</v>
      </c>
      <c r="G10424" s="8" t="s">
        <v>82</v>
      </c>
      <c r="H10424" s="8" t="s">
        <v>96</v>
      </c>
      <c r="I10424" s="8" t="s">
        <v>5632</v>
      </c>
      <c r="J10424" s="8" t="s">
        <v>27</v>
      </c>
      <c r="K10424" s="8" t="s">
        <v>28</v>
      </c>
      <c r="L10424" s="8" t="s">
        <v>43</v>
      </c>
      <c r="M10424" s="7" t="s">
        <v>169</v>
      </c>
      <c r="N10424" s="7" t="s">
        <v>5633</v>
      </c>
      <c r="O10424" s="8" t="s">
        <v>32</v>
      </c>
      <c r="P10424" s="8" t="s">
        <v>22</v>
      </c>
      <c r="Q10424" s="8" t="s">
        <v>52064</v>
      </c>
      <c r="R10424" s="8" t="s">
        <v>168</v>
      </c>
      <c r="S10424" s="7" t="s">
        <v>43339</v>
      </c>
      <c r="T10424" s="7" t="s">
        <v>5636</v>
      </c>
    </row>
    <row r="10425" customHeight="1" spans="1:20">
      <c r="A10425" s="6">
        <v>45226</v>
      </c>
      <c r="B10425" s="7" t="s">
        <v>52065</v>
      </c>
      <c r="C10425" s="7" t="s">
        <v>50</v>
      </c>
      <c r="D10425" s="8" t="s">
        <v>22</v>
      </c>
      <c r="E10425" s="7" t="s">
        <v>52066</v>
      </c>
      <c r="F10425" s="7" t="s">
        <v>52067</v>
      </c>
      <c r="G10425" s="8" t="s">
        <v>25</v>
      </c>
      <c r="H10425" s="8" t="s">
        <v>110</v>
      </c>
      <c r="I10425" s="8" t="s">
        <v>162</v>
      </c>
      <c r="J10425" s="8" t="s">
        <v>27</v>
      </c>
      <c r="K10425" s="8" t="s">
        <v>28</v>
      </c>
      <c r="L10425" s="8" t="s">
        <v>43</v>
      </c>
      <c r="M10425" s="7" t="s">
        <v>44</v>
      </c>
      <c r="N10425" s="7" t="s">
        <v>31</v>
      </c>
      <c r="O10425" s="8" t="s">
        <v>32</v>
      </c>
      <c r="P10425" s="8" t="s">
        <v>22</v>
      </c>
      <c r="Q10425" s="8" t="s">
        <v>52068</v>
      </c>
      <c r="R10425" s="8" t="s">
        <v>56</v>
      </c>
      <c r="S10425" s="24" t="s">
        <v>52069</v>
      </c>
      <c r="T10425" s="7" t="s">
        <v>22</v>
      </c>
    </row>
    <row r="10426" customHeight="1" spans="1:20">
      <c r="A10426" s="6">
        <v>45228</v>
      </c>
      <c r="B10426" s="7" t="s">
        <v>52070</v>
      </c>
      <c r="C10426" s="7" t="s">
        <v>5629</v>
      </c>
      <c r="D10426" s="8" t="s">
        <v>22</v>
      </c>
      <c r="E10426" s="7" t="s">
        <v>52071</v>
      </c>
      <c r="F10426" s="7" t="s">
        <v>52072</v>
      </c>
      <c r="G10426" s="8" t="s">
        <v>82</v>
      </c>
      <c r="H10426" s="8" t="s">
        <v>96</v>
      </c>
      <c r="I10426" s="8" t="s">
        <v>5632</v>
      </c>
      <c r="J10426" s="8" t="s">
        <v>27</v>
      </c>
      <c r="K10426" s="8" t="s">
        <v>28</v>
      </c>
      <c r="L10426" s="8" t="s">
        <v>43</v>
      </c>
      <c r="M10426" s="7" t="s">
        <v>169</v>
      </c>
      <c r="N10426" s="7" t="s">
        <v>5633</v>
      </c>
      <c r="O10426" s="8" t="s">
        <v>32</v>
      </c>
      <c r="P10426" s="8" t="s">
        <v>22</v>
      </c>
      <c r="Q10426" s="8" t="s">
        <v>52073</v>
      </c>
      <c r="R10426" s="8" t="s">
        <v>168</v>
      </c>
      <c r="S10426" s="7" t="s">
        <v>52074</v>
      </c>
      <c r="T10426" s="7" t="s">
        <v>5723</v>
      </c>
    </row>
    <row r="10427" customHeight="1" spans="1:20">
      <c r="A10427" s="6">
        <v>45228</v>
      </c>
      <c r="B10427" s="7" t="s">
        <v>52075</v>
      </c>
      <c r="C10427" s="7" t="s">
        <v>204</v>
      </c>
      <c r="D10427" s="8" t="s">
        <v>22</v>
      </c>
      <c r="E10427" s="7" t="s">
        <v>52076</v>
      </c>
      <c r="F10427" s="7" t="s">
        <v>52077</v>
      </c>
      <c r="G10427" s="8" t="s">
        <v>69</v>
      </c>
      <c r="H10427" s="8" t="s">
        <v>110</v>
      </c>
      <c r="I10427" s="8" t="s">
        <v>315</v>
      </c>
      <c r="J10427" s="8" t="s">
        <v>27</v>
      </c>
      <c r="K10427" s="8" t="s">
        <v>28</v>
      </c>
      <c r="L10427" s="8" t="s">
        <v>43</v>
      </c>
      <c r="M10427" s="7" t="s">
        <v>44</v>
      </c>
      <c r="N10427" s="7" t="s">
        <v>208</v>
      </c>
      <c r="O10427" s="8" t="s">
        <v>32</v>
      </c>
      <c r="P10427" s="8" t="s">
        <v>22</v>
      </c>
      <c r="Q10427" s="8" t="s">
        <v>52078</v>
      </c>
      <c r="R10427" s="8" t="s">
        <v>56</v>
      </c>
      <c r="S10427" s="24" t="s">
        <v>52079</v>
      </c>
      <c r="T10427" s="7" t="s">
        <v>22</v>
      </c>
    </row>
    <row r="10428" customHeight="1" spans="1:20">
      <c r="A10428" s="6">
        <v>45228</v>
      </c>
      <c r="B10428" s="7" t="s">
        <v>52080</v>
      </c>
      <c r="C10428" s="7" t="s">
        <v>5629</v>
      </c>
      <c r="D10428" s="8" t="s">
        <v>22</v>
      </c>
      <c r="E10428" s="7" t="s">
        <v>52081</v>
      </c>
      <c r="F10428" s="7" t="s">
        <v>52082</v>
      </c>
      <c r="G10428" s="8" t="s">
        <v>82</v>
      </c>
      <c r="H10428" s="8" t="s">
        <v>96</v>
      </c>
      <c r="I10428" s="8" t="s">
        <v>5632</v>
      </c>
      <c r="J10428" s="8" t="s">
        <v>27</v>
      </c>
      <c r="K10428" s="8" t="s">
        <v>28</v>
      </c>
      <c r="L10428" s="8" t="s">
        <v>43</v>
      </c>
      <c r="M10428" s="7" t="s">
        <v>169</v>
      </c>
      <c r="N10428" s="7" t="s">
        <v>5633</v>
      </c>
      <c r="O10428" s="8" t="s">
        <v>32</v>
      </c>
      <c r="P10428" s="8" t="s">
        <v>22</v>
      </c>
      <c r="Q10428" s="8" t="s">
        <v>52083</v>
      </c>
      <c r="R10428" s="8" t="s">
        <v>168</v>
      </c>
      <c r="S10428" s="7" t="s">
        <v>52084</v>
      </c>
      <c r="T10428" s="7" t="s">
        <v>8886</v>
      </c>
    </row>
    <row r="10429" customHeight="1" spans="1:20">
      <c r="A10429" s="6">
        <v>45228</v>
      </c>
      <c r="B10429" s="7" t="s">
        <v>52085</v>
      </c>
      <c r="C10429" s="7" t="s">
        <v>5644</v>
      </c>
      <c r="D10429" s="8" t="s">
        <v>22</v>
      </c>
      <c r="E10429" s="7" t="s">
        <v>52086</v>
      </c>
      <c r="F10429" s="7" t="s">
        <v>52087</v>
      </c>
      <c r="G10429" s="8" t="s">
        <v>82</v>
      </c>
      <c r="H10429" s="8" t="s">
        <v>96</v>
      </c>
      <c r="I10429" s="8" t="s">
        <v>168</v>
      </c>
      <c r="J10429" s="8" t="s">
        <v>27</v>
      </c>
      <c r="K10429" s="8" t="s">
        <v>195</v>
      </c>
      <c r="L10429" s="8" t="s">
        <v>22</v>
      </c>
      <c r="M10429" s="7" t="s">
        <v>169</v>
      </c>
      <c r="N10429" s="7" t="s">
        <v>5633</v>
      </c>
      <c r="O10429" s="8" t="s">
        <v>32</v>
      </c>
      <c r="P10429" s="8" t="s">
        <v>22</v>
      </c>
      <c r="Q10429" s="8" t="s">
        <v>52088</v>
      </c>
      <c r="R10429" s="8" t="s">
        <v>168</v>
      </c>
      <c r="S10429" s="7" t="s">
        <v>52089</v>
      </c>
      <c r="T10429" s="7" t="s">
        <v>8886</v>
      </c>
    </row>
    <row r="10430" customHeight="1" spans="1:20">
      <c r="A10430" s="6">
        <v>45227</v>
      </c>
      <c r="B10430" s="7" t="s">
        <v>52090</v>
      </c>
      <c r="C10430" s="7" t="s">
        <v>50</v>
      </c>
      <c r="D10430" s="8" t="s">
        <v>22</v>
      </c>
      <c r="E10430" s="7" t="s">
        <v>52091</v>
      </c>
      <c r="F10430" s="7" t="s">
        <v>52092</v>
      </c>
      <c r="G10430" s="8" t="s">
        <v>194</v>
      </c>
      <c r="H10430" s="8" t="s">
        <v>110</v>
      </c>
      <c r="I10430" s="8" t="s">
        <v>315</v>
      </c>
      <c r="J10430" s="8" t="s">
        <v>27</v>
      </c>
      <c r="K10430" s="8" t="s">
        <v>28</v>
      </c>
      <c r="L10430" s="8" t="s">
        <v>43</v>
      </c>
      <c r="M10430" s="7" t="s">
        <v>44</v>
      </c>
      <c r="N10430" s="7" t="s">
        <v>31</v>
      </c>
      <c r="O10430" s="8" t="s">
        <v>32</v>
      </c>
      <c r="P10430" s="8" t="s">
        <v>22</v>
      </c>
      <c r="Q10430" s="8" t="s">
        <v>52093</v>
      </c>
      <c r="R10430" s="8" t="s">
        <v>56</v>
      </c>
      <c r="S10430" s="7" t="s">
        <v>52094</v>
      </c>
      <c r="T10430" s="7" t="s">
        <v>22</v>
      </c>
    </row>
    <row r="10431" customHeight="1" spans="1:20">
      <c r="A10431" s="6">
        <v>45228</v>
      </c>
      <c r="B10431" s="7" t="s">
        <v>52095</v>
      </c>
      <c r="C10431" s="7" t="s">
        <v>5629</v>
      </c>
      <c r="D10431" s="8" t="s">
        <v>22</v>
      </c>
      <c r="E10431" s="7" t="s">
        <v>52096</v>
      </c>
      <c r="F10431" s="7" t="s">
        <v>52097</v>
      </c>
      <c r="G10431" s="8" t="s">
        <v>82</v>
      </c>
      <c r="H10431" s="8" t="s">
        <v>22</v>
      </c>
      <c r="I10431" s="8" t="s">
        <v>5632</v>
      </c>
      <c r="J10431" s="8" t="s">
        <v>27</v>
      </c>
      <c r="K10431" s="8" t="s">
        <v>28</v>
      </c>
      <c r="L10431" s="8" t="s">
        <v>43</v>
      </c>
      <c r="M10431" s="7" t="s">
        <v>169</v>
      </c>
      <c r="N10431" s="7" t="s">
        <v>5633</v>
      </c>
      <c r="O10431" s="8" t="s">
        <v>32</v>
      </c>
      <c r="P10431" s="8" t="s">
        <v>22</v>
      </c>
      <c r="Q10431" s="8" t="s">
        <v>52098</v>
      </c>
      <c r="R10431" s="8" t="s">
        <v>168</v>
      </c>
      <c r="S10431" s="7" t="s">
        <v>52099</v>
      </c>
      <c r="T10431" s="7" t="s">
        <v>8751</v>
      </c>
    </row>
    <row r="10432" customHeight="1" spans="1:20">
      <c r="A10432" s="6">
        <v>45228</v>
      </c>
      <c r="B10432" s="7" t="s">
        <v>52100</v>
      </c>
      <c r="C10432" s="7" t="s">
        <v>5644</v>
      </c>
      <c r="D10432" s="8" t="s">
        <v>22</v>
      </c>
      <c r="E10432" s="7" t="s">
        <v>52101</v>
      </c>
      <c r="F10432" s="7" t="s">
        <v>52102</v>
      </c>
      <c r="G10432" s="8" t="s">
        <v>82</v>
      </c>
      <c r="H10432" s="8" t="s">
        <v>22</v>
      </c>
      <c r="I10432" s="8" t="s">
        <v>168</v>
      </c>
      <c r="J10432" s="8" t="s">
        <v>27</v>
      </c>
      <c r="K10432" s="8" t="s">
        <v>28</v>
      </c>
      <c r="L10432" s="8" t="s">
        <v>43</v>
      </c>
      <c r="M10432" s="7" t="s">
        <v>169</v>
      </c>
      <c r="N10432" s="7" t="s">
        <v>5633</v>
      </c>
      <c r="O10432" s="8" t="s">
        <v>32</v>
      </c>
      <c r="P10432" s="8" t="s">
        <v>22</v>
      </c>
      <c r="Q10432" s="8" t="s">
        <v>52103</v>
      </c>
      <c r="R10432" s="8" t="s">
        <v>168</v>
      </c>
      <c r="S10432" s="7" t="s">
        <v>52104</v>
      </c>
      <c r="T10432" s="7" t="s">
        <v>5690</v>
      </c>
    </row>
    <row r="10433" customHeight="1" spans="1:20">
      <c r="A10433" s="6">
        <v>45228</v>
      </c>
      <c r="B10433" s="7" t="s">
        <v>52105</v>
      </c>
      <c r="C10433" s="7" t="s">
        <v>5629</v>
      </c>
      <c r="D10433" s="8" t="s">
        <v>22</v>
      </c>
      <c r="E10433" s="7" t="s">
        <v>52106</v>
      </c>
      <c r="F10433" s="7" t="s">
        <v>52107</v>
      </c>
      <c r="G10433" s="8" t="s">
        <v>82</v>
      </c>
      <c r="H10433" s="8" t="s">
        <v>22</v>
      </c>
      <c r="I10433" s="8" t="s">
        <v>5632</v>
      </c>
      <c r="J10433" s="8" t="s">
        <v>27</v>
      </c>
      <c r="K10433" s="8" t="s">
        <v>28</v>
      </c>
      <c r="L10433" s="8" t="s">
        <v>43</v>
      </c>
      <c r="M10433" s="7" t="s">
        <v>169</v>
      </c>
      <c r="N10433" s="7" t="s">
        <v>5633</v>
      </c>
      <c r="O10433" s="8" t="s">
        <v>32</v>
      </c>
      <c r="P10433" s="8" t="s">
        <v>22</v>
      </c>
      <c r="Q10433" s="8" t="s">
        <v>52108</v>
      </c>
      <c r="R10433" s="8" t="s">
        <v>168</v>
      </c>
      <c r="S10433" s="7" t="s">
        <v>52109</v>
      </c>
      <c r="T10433" s="7" t="s">
        <v>52110</v>
      </c>
    </row>
    <row r="10434" customHeight="1" spans="1:20">
      <c r="A10434" s="6">
        <v>45228</v>
      </c>
      <c r="B10434" s="7" t="s">
        <v>52111</v>
      </c>
      <c r="C10434" s="7" t="s">
        <v>5629</v>
      </c>
      <c r="D10434" s="8" t="s">
        <v>22</v>
      </c>
      <c r="E10434" s="7" t="s">
        <v>52112</v>
      </c>
      <c r="F10434" s="7" t="s">
        <v>52113</v>
      </c>
      <c r="G10434" s="8" t="s">
        <v>82</v>
      </c>
      <c r="H10434" s="8" t="s">
        <v>22</v>
      </c>
      <c r="I10434" s="8" t="s">
        <v>5632</v>
      </c>
      <c r="J10434" s="8" t="s">
        <v>27</v>
      </c>
      <c r="K10434" s="8" t="s">
        <v>28</v>
      </c>
      <c r="L10434" s="8" t="s">
        <v>43</v>
      </c>
      <c r="M10434" s="7" t="s">
        <v>169</v>
      </c>
      <c r="N10434" s="7" t="s">
        <v>5633</v>
      </c>
      <c r="O10434" s="8" t="s">
        <v>32</v>
      </c>
      <c r="P10434" s="8" t="s">
        <v>22</v>
      </c>
      <c r="Q10434" s="8" t="s">
        <v>52114</v>
      </c>
      <c r="R10434" s="8" t="s">
        <v>168</v>
      </c>
      <c r="S10434" s="7" t="s">
        <v>52115</v>
      </c>
      <c r="T10434" s="7" t="s">
        <v>8886</v>
      </c>
    </row>
    <row r="10435" customHeight="1" spans="1:20">
      <c r="A10435" s="6">
        <v>45228</v>
      </c>
      <c r="B10435" s="7" t="s">
        <v>52116</v>
      </c>
      <c r="C10435" s="7" t="s">
        <v>5629</v>
      </c>
      <c r="D10435" s="8" t="s">
        <v>22</v>
      </c>
      <c r="E10435" s="7" t="s">
        <v>52117</v>
      </c>
      <c r="F10435" s="7" t="s">
        <v>52118</v>
      </c>
      <c r="G10435" s="8" t="s">
        <v>82</v>
      </c>
      <c r="H10435" s="8" t="s">
        <v>22</v>
      </c>
      <c r="I10435" s="8" t="s">
        <v>5632</v>
      </c>
      <c r="J10435" s="8" t="s">
        <v>27</v>
      </c>
      <c r="K10435" s="8" t="s">
        <v>28</v>
      </c>
      <c r="L10435" s="8" t="s">
        <v>43</v>
      </c>
      <c r="M10435" s="7" t="s">
        <v>169</v>
      </c>
      <c r="N10435" s="7" t="s">
        <v>5633</v>
      </c>
      <c r="O10435" s="8" t="s">
        <v>32</v>
      </c>
      <c r="P10435" s="8" t="s">
        <v>22</v>
      </c>
      <c r="Q10435" s="8" t="s">
        <v>52119</v>
      </c>
      <c r="R10435" s="8" t="s">
        <v>168</v>
      </c>
      <c r="S10435" s="7" t="s">
        <v>52120</v>
      </c>
      <c r="T10435" s="7" t="s">
        <v>5636</v>
      </c>
    </row>
    <row r="10436" customHeight="1" spans="1:20">
      <c r="A10436" s="6">
        <v>45228</v>
      </c>
      <c r="B10436" s="7" t="s">
        <v>52121</v>
      </c>
      <c r="C10436" s="7" t="s">
        <v>5685</v>
      </c>
      <c r="D10436" s="8" t="s">
        <v>22</v>
      </c>
      <c r="E10436" s="7" t="s">
        <v>52122</v>
      </c>
      <c r="F10436" s="7" t="s">
        <v>52123</v>
      </c>
      <c r="G10436" s="8" t="s">
        <v>82</v>
      </c>
      <c r="H10436" s="8" t="s">
        <v>96</v>
      </c>
      <c r="I10436" s="8" t="s">
        <v>207</v>
      </c>
      <c r="J10436" s="8" t="s">
        <v>27</v>
      </c>
      <c r="K10436" s="8" t="s">
        <v>28</v>
      </c>
      <c r="L10436" s="8" t="s">
        <v>43</v>
      </c>
      <c r="M10436" s="7" t="s">
        <v>169</v>
      </c>
      <c r="N10436" s="7" t="s">
        <v>5633</v>
      </c>
      <c r="O10436" s="8" t="s">
        <v>32</v>
      </c>
      <c r="P10436" s="8" t="s">
        <v>22</v>
      </c>
      <c r="Q10436" s="8" t="s">
        <v>52124</v>
      </c>
      <c r="R10436" s="8" t="s">
        <v>168</v>
      </c>
      <c r="S10436" s="7" t="s">
        <v>52125</v>
      </c>
      <c r="T10436" s="7" t="s">
        <v>52126</v>
      </c>
    </row>
    <row r="10437" customHeight="1" spans="1:20">
      <c r="A10437" s="6">
        <v>45228</v>
      </c>
      <c r="B10437" s="7" t="s">
        <v>52127</v>
      </c>
      <c r="C10437" s="7" t="s">
        <v>5629</v>
      </c>
      <c r="D10437" s="8" t="s">
        <v>22</v>
      </c>
      <c r="E10437" s="7" t="s">
        <v>52128</v>
      </c>
      <c r="F10437" s="7" t="s">
        <v>52129</v>
      </c>
      <c r="G10437" s="8" t="s">
        <v>82</v>
      </c>
      <c r="H10437" s="8" t="s">
        <v>110</v>
      </c>
      <c r="I10437" s="8" t="s">
        <v>5632</v>
      </c>
      <c r="J10437" s="8" t="s">
        <v>27</v>
      </c>
      <c r="K10437" s="8" t="s">
        <v>28</v>
      </c>
      <c r="L10437" s="8" t="s">
        <v>43</v>
      </c>
      <c r="M10437" s="7" t="s">
        <v>169</v>
      </c>
      <c r="N10437" s="7" t="s">
        <v>5633</v>
      </c>
      <c r="O10437" s="8" t="s">
        <v>32</v>
      </c>
      <c r="P10437" s="8" t="s">
        <v>22</v>
      </c>
      <c r="Q10437" s="8" t="s">
        <v>52130</v>
      </c>
      <c r="R10437" s="8" t="s">
        <v>168</v>
      </c>
      <c r="S10437" s="7" t="s">
        <v>52131</v>
      </c>
      <c r="T10437" s="7" t="s">
        <v>52110</v>
      </c>
    </row>
    <row r="10438" customHeight="1" spans="1:20">
      <c r="A10438" s="6">
        <v>45228</v>
      </c>
      <c r="B10438" s="7" t="s">
        <v>52132</v>
      </c>
      <c r="C10438" s="7" t="s">
        <v>185</v>
      </c>
      <c r="D10438" s="8" t="s">
        <v>22</v>
      </c>
      <c r="E10438" s="7" t="s">
        <v>52133</v>
      </c>
      <c r="F10438" s="7" t="s">
        <v>52134</v>
      </c>
      <c r="G10438" s="8" t="s">
        <v>247</v>
      </c>
      <c r="H10438" s="8" t="s">
        <v>22</v>
      </c>
      <c r="I10438" s="8" t="s">
        <v>131</v>
      </c>
      <c r="J10438" s="8" t="s">
        <v>27</v>
      </c>
      <c r="K10438" s="8" t="s">
        <v>28</v>
      </c>
      <c r="L10438" s="8" t="s">
        <v>43</v>
      </c>
      <c r="M10438" s="7" t="s">
        <v>44</v>
      </c>
      <c r="N10438" s="7" t="s">
        <v>31</v>
      </c>
      <c r="O10438" s="8" t="s">
        <v>32</v>
      </c>
      <c r="P10438" s="8" t="s">
        <v>22</v>
      </c>
      <c r="Q10438" s="8" t="s">
        <v>52135</v>
      </c>
      <c r="R10438" s="8" t="s">
        <v>56</v>
      </c>
      <c r="S10438" s="24" t="s">
        <v>52136</v>
      </c>
      <c r="T10438" s="7" t="s">
        <v>22</v>
      </c>
    </row>
    <row r="10439" customHeight="1" spans="1:20">
      <c r="A10439" s="6">
        <v>45228</v>
      </c>
      <c r="B10439" s="7" t="s">
        <v>52137</v>
      </c>
      <c r="C10439" s="7" t="s">
        <v>5644</v>
      </c>
      <c r="D10439" s="8" t="s">
        <v>22</v>
      </c>
      <c r="E10439" s="7" t="s">
        <v>52138</v>
      </c>
      <c r="F10439" s="7" t="s">
        <v>52139</v>
      </c>
      <c r="G10439" s="8" t="s">
        <v>82</v>
      </c>
      <c r="H10439" s="8" t="s">
        <v>7172</v>
      </c>
      <c r="I10439" s="8" t="s">
        <v>168</v>
      </c>
      <c r="J10439" s="8" t="s">
        <v>27</v>
      </c>
      <c r="K10439" s="8" t="s">
        <v>28</v>
      </c>
      <c r="L10439" s="8" t="s">
        <v>43</v>
      </c>
      <c r="M10439" s="7" t="s">
        <v>169</v>
      </c>
      <c r="N10439" s="7" t="s">
        <v>5633</v>
      </c>
      <c r="O10439" s="8" t="s">
        <v>32</v>
      </c>
      <c r="P10439" s="8" t="s">
        <v>22</v>
      </c>
      <c r="Q10439" s="8" t="s">
        <v>52140</v>
      </c>
      <c r="R10439" s="8" t="s">
        <v>168</v>
      </c>
      <c r="S10439" s="7" t="s">
        <v>52141</v>
      </c>
      <c r="T10439" s="7" t="s">
        <v>8886</v>
      </c>
    </row>
    <row r="10440" customHeight="1" spans="1:20">
      <c r="A10440" s="6">
        <v>45228</v>
      </c>
      <c r="B10440" s="7" t="s">
        <v>52142</v>
      </c>
      <c r="C10440" s="7" t="s">
        <v>6506</v>
      </c>
      <c r="D10440" s="8" t="s">
        <v>22</v>
      </c>
      <c r="E10440" s="7" t="s">
        <v>52143</v>
      </c>
      <c r="F10440" s="7" t="s">
        <v>52144</v>
      </c>
      <c r="G10440" s="8" t="s">
        <v>82</v>
      </c>
      <c r="H10440" s="8" t="s">
        <v>22</v>
      </c>
      <c r="I10440" s="8" t="s">
        <v>75</v>
      </c>
      <c r="J10440" s="8" t="s">
        <v>27</v>
      </c>
      <c r="K10440" s="8" t="s">
        <v>28</v>
      </c>
      <c r="L10440" s="8" t="s">
        <v>43</v>
      </c>
      <c r="M10440" s="7" t="s">
        <v>30</v>
      </c>
      <c r="N10440" s="7" t="s">
        <v>208</v>
      </c>
      <c r="O10440" s="8" t="s">
        <v>32</v>
      </c>
      <c r="P10440" s="8" t="s">
        <v>22</v>
      </c>
      <c r="Q10440" s="8" t="s">
        <v>52145</v>
      </c>
      <c r="R10440" s="8" t="s">
        <v>46</v>
      </c>
      <c r="S10440" s="7" t="s">
        <v>52146</v>
      </c>
      <c r="T10440" s="7" t="s">
        <v>22</v>
      </c>
    </row>
    <row r="10441" customHeight="1" spans="1:20">
      <c r="A10441" s="6">
        <v>45228</v>
      </c>
      <c r="B10441" s="7" t="s">
        <v>52147</v>
      </c>
      <c r="C10441" s="7" t="s">
        <v>5629</v>
      </c>
      <c r="D10441" s="8" t="s">
        <v>22</v>
      </c>
      <c r="E10441" s="7" t="s">
        <v>52148</v>
      </c>
      <c r="F10441" s="7" t="s">
        <v>52149</v>
      </c>
      <c r="G10441" s="8" t="s">
        <v>82</v>
      </c>
      <c r="H10441" s="8" t="s">
        <v>96</v>
      </c>
      <c r="I10441" s="8" t="s">
        <v>5632</v>
      </c>
      <c r="J10441" s="8" t="s">
        <v>27</v>
      </c>
      <c r="K10441" s="8" t="s">
        <v>28</v>
      </c>
      <c r="L10441" s="8" t="s">
        <v>43</v>
      </c>
      <c r="M10441" s="7" t="s">
        <v>169</v>
      </c>
      <c r="N10441" s="7" t="s">
        <v>5633</v>
      </c>
      <c r="O10441" s="8" t="s">
        <v>32</v>
      </c>
      <c r="P10441" s="8" t="s">
        <v>22</v>
      </c>
      <c r="Q10441" s="8" t="s">
        <v>52150</v>
      </c>
      <c r="R10441" s="8" t="s">
        <v>168</v>
      </c>
      <c r="S10441" s="7" t="s">
        <v>52151</v>
      </c>
      <c r="T10441" s="7" t="s">
        <v>8886</v>
      </c>
    </row>
    <row r="10442" customHeight="1" spans="1:20">
      <c r="A10442" s="6">
        <v>45228</v>
      </c>
      <c r="B10442" s="7" t="s">
        <v>52152</v>
      </c>
      <c r="C10442" s="7" t="s">
        <v>5644</v>
      </c>
      <c r="D10442" s="8" t="s">
        <v>22</v>
      </c>
      <c r="E10442" s="7" t="s">
        <v>52153</v>
      </c>
      <c r="F10442" s="7" t="s">
        <v>52154</v>
      </c>
      <c r="G10442" s="8" t="s">
        <v>82</v>
      </c>
      <c r="H10442" s="8" t="s">
        <v>22</v>
      </c>
      <c r="I10442" s="8" t="s">
        <v>168</v>
      </c>
      <c r="J10442" s="8" t="s">
        <v>27</v>
      </c>
      <c r="K10442" s="8" t="s">
        <v>28</v>
      </c>
      <c r="L10442" s="8" t="s">
        <v>43</v>
      </c>
      <c r="M10442" s="7" t="s">
        <v>169</v>
      </c>
      <c r="N10442" s="7" t="s">
        <v>5633</v>
      </c>
      <c r="O10442" s="8" t="s">
        <v>32</v>
      </c>
      <c r="P10442" s="8" t="s">
        <v>22</v>
      </c>
      <c r="Q10442" s="8" t="s">
        <v>52155</v>
      </c>
      <c r="R10442" s="8" t="s">
        <v>168</v>
      </c>
      <c r="S10442" s="7" t="s">
        <v>52156</v>
      </c>
      <c r="T10442" s="7" t="s">
        <v>5655</v>
      </c>
    </row>
    <row r="10443" customHeight="1" spans="1:20">
      <c r="A10443" s="6">
        <v>45228</v>
      </c>
      <c r="B10443" s="7" t="s">
        <v>52157</v>
      </c>
      <c r="C10443" s="7" t="s">
        <v>5629</v>
      </c>
      <c r="D10443" s="8" t="s">
        <v>22</v>
      </c>
      <c r="E10443" s="7" t="s">
        <v>17807</v>
      </c>
      <c r="F10443" s="7" t="s">
        <v>17808</v>
      </c>
      <c r="G10443" s="8" t="s">
        <v>82</v>
      </c>
      <c r="H10443" s="8" t="s">
        <v>22</v>
      </c>
      <c r="I10443" s="8" t="s">
        <v>5632</v>
      </c>
      <c r="J10443" s="8" t="s">
        <v>27</v>
      </c>
      <c r="K10443" s="8" t="s">
        <v>28</v>
      </c>
      <c r="L10443" s="8" t="s">
        <v>43</v>
      </c>
      <c r="M10443" s="7" t="s">
        <v>169</v>
      </c>
      <c r="N10443" s="7" t="s">
        <v>5633</v>
      </c>
      <c r="O10443" s="8" t="s">
        <v>32</v>
      </c>
      <c r="P10443" s="8" t="s">
        <v>22</v>
      </c>
      <c r="Q10443" s="8" t="s">
        <v>52158</v>
      </c>
      <c r="R10443" s="8" t="s">
        <v>168</v>
      </c>
      <c r="S10443" s="7" t="s">
        <v>52159</v>
      </c>
      <c r="T10443" s="7" t="s">
        <v>8886</v>
      </c>
    </row>
    <row r="10444" customHeight="1" spans="1:20">
      <c r="A10444" s="6">
        <v>45228</v>
      </c>
      <c r="B10444" s="7" t="s">
        <v>52160</v>
      </c>
      <c r="C10444" s="7" t="s">
        <v>6506</v>
      </c>
      <c r="D10444" s="8" t="s">
        <v>22</v>
      </c>
      <c r="E10444" s="7" t="s">
        <v>26851</v>
      </c>
      <c r="F10444" s="7" t="s">
        <v>26852</v>
      </c>
      <c r="G10444" s="8" t="s">
        <v>130</v>
      </c>
      <c r="H10444" s="8" t="s">
        <v>22</v>
      </c>
      <c r="I10444" s="8" t="s">
        <v>448</v>
      </c>
      <c r="J10444" s="8" t="s">
        <v>27</v>
      </c>
      <c r="K10444" s="8" t="s">
        <v>28</v>
      </c>
      <c r="L10444" s="8" t="s">
        <v>43</v>
      </c>
      <c r="M10444" s="7" t="s">
        <v>30</v>
      </c>
      <c r="N10444" s="7" t="s">
        <v>208</v>
      </c>
      <c r="O10444" s="8" t="s">
        <v>32</v>
      </c>
      <c r="P10444" s="8" t="s">
        <v>22</v>
      </c>
      <c r="Q10444" s="8" t="s">
        <v>52161</v>
      </c>
      <c r="R10444" s="8" t="s">
        <v>46</v>
      </c>
      <c r="S10444" s="7" t="s">
        <v>52162</v>
      </c>
      <c r="T10444" s="7" t="s">
        <v>22</v>
      </c>
    </row>
    <row r="10445" customHeight="1" spans="1:20">
      <c r="A10445" s="6">
        <v>45228</v>
      </c>
      <c r="B10445" s="7" t="s">
        <v>52163</v>
      </c>
      <c r="C10445" s="7" t="s">
        <v>5644</v>
      </c>
      <c r="D10445" s="8" t="s">
        <v>22</v>
      </c>
      <c r="E10445" s="7" t="s">
        <v>52164</v>
      </c>
      <c r="F10445" s="7" t="s">
        <v>52165</v>
      </c>
      <c r="G10445" s="8" t="s">
        <v>82</v>
      </c>
      <c r="H10445" s="8" t="s">
        <v>110</v>
      </c>
      <c r="I10445" s="8" t="s">
        <v>384</v>
      </c>
      <c r="J10445" s="8" t="s">
        <v>27</v>
      </c>
      <c r="K10445" s="8" t="s">
        <v>28</v>
      </c>
      <c r="L10445" s="8" t="s">
        <v>43</v>
      </c>
      <c r="M10445" s="7" t="s">
        <v>169</v>
      </c>
      <c r="N10445" s="7" t="s">
        <v>5633</v>
      </c>
      <c r="O10445" s="8" t="s">
        <v>32</v>
      </c>
      <c r="P10445" s="8" t="s">
        <v>22</v>
      </c>
      <c r="Q10445" s="8" t="s">
        <v>52166</v>
      </c>
      <c r="R10445" s="8" t="s">
        <v>168</v>
      </c>
      <c r="S10445" s="7" t="s">
        <v>52167</v>
      </c>
      <c r="T10445" s="7" t="s">
        <v>8886</v>
      </c>
    </row>
    <row r="10446" customHeight="1" spans="1:20">
      <c r="A10446" s="6">
        <v>45228</v>
      </c>
      <c r="B10446" s="7" t="s">
        <v>52168</v>
      </c>
      <c r="C10446" s="7" t="s">
        <v>274</v>
      </c>
      <c r="D10446" s="8" t="s">
        <v>22</v>
      </c>
      <c r="E10446" s="7" t="s">
        <v>52169</v>
      </c>
      <c r="F10446" s="7" t="s">
        <v>52170</v>
      </c>
      <c r="G10446" s="8" t="s">
        <v>336</v>
      </c>
      <c r="H10446" s="8" t="s">
        <v>110</v>
      </c>
      <c r="I10446" s="8" t="s">
        <v>511</v>
      </c>
      <c r="J10446" s="8" t="s">
        <v>27</v>
      </c>
      <c r="K10446" s="8" t="s">
        <v>28</v>
      </c>
      <c r="L10446" s="8" t="s">
        <v>43</v>
      </c>
      <c r="M10446" s="7" t="s">
        <v>44</v>
      </c>
      <c r="N10446" s="7" t="s">
        <v>208</v>
      </c>
      <c r="O10446" s="8" t="s">
        <v>32</v>
      </c>
      <c r="P10446" s="8" t="s">
        <v>22</v>
      </c>
      <c r="Q10446" s="8" t="s">
        <v>52171</v>
      </c>
      <c r="R10446" s="8" t="s">
        <v>56</v>
      </c>
      <c r="S10446" s="24" t="s">
        <v>52172</v>
      </c>
      <c r="T10446" s="7" t="s">
        <v>22</v>
      </c>
    </row>
    <row r="10447" customHeight="1" spans="1:20">
      <c r="A10447" s="6">
        <v>45228</v>
      </c>
      <c r="B10447" s="7" t="s">
        <v>52173</v>
      </c>
      <c r="C10447" s="7" t="s">
        <v>6506</v>
      </c>
      <c r="D10447" s="8" t="s">
        <v>22</v>
      </c>
      <c r="E10447" s="7" t="s">
        <v>52174</v>
      </c>
      <c r="F10447" s="7" t="s">
        <v>52175</v>
      </c>
      <c r="G10447" s="8" t="s">
        <v>41</v>
      </c>
      <c r="H10447" s="8" t="s">
        <v>22</v>
      </c>
      <c r="I10447" s="8" t="s">
        <v>2203</v>
      </c>
      <c r="J10447" s="8" t="s">
        <v>27</v>
      </c>
      <c r="K10447" s="8" t="s">
        <v>28</v>
      </c>
      <c r="L10447" s="8" t="s">
        <v>43</v>
      </c>
      <c r="M10447" s="7" t="s">
        <v>30</v>
      </c>
      <c r="N10447" s="7" t="s">
        <v>208</v>
      </c>
      <c r="O10447" s="8" t="s">
        <v>32</v>
      </c>
      <c r="P10447" s="8" t="s">
        <v>22</v>
      </c>
      <c r="Q10447" s="8" t="s">
        <v>52176</v>
      </c>
      <c r="R10447" s="8" t="s">
        <v>46</v>
      </c>
      <c r="S10447" s="7" t="s">
        <v>52177</v>
      </c>
      <c r="T10447" s="7" t="s">
        <v>22</v>
      </c>
    </row>
    <row r="10448" customHeight="1" spans="1:20">
      <c r="A10448" s="6">
        <v>45228</v>
      </c>
      <c r="B10448" s="7" t="s">
        <v>52178</v>
      </c>
      <c r="C10448" s="7" t="s">
        <v>5644</v>
      </c>
      <c r="D10448" s="8" t="s">
        <v>22</v>
      </c>
      <c r="E10448" s="7" t="s">
        <v>52179</v>
      </c>
      <c r="F10448" s="7" t="s">
        <v>52180</v>
      </c>
      <c r="G10448" s="8" t="s">
        <v>82</v>
      </c>
      <c r="H10448" s="8" t="s">
        <v>110</v>
      </c>
      <c r="I10448" s="8" t="s">
        <v>168</v>
      </c>
      <c r="J10448" s="8" t="s">
        <v>27</v>
      </c>
      <c r="K10448" s="8" t="s">
        <v>28</v>
      </c>
      <c r="L10448" s="8" t="s">
        <v>43</v>
      </c>
      <c r="M10448" s="7" t="s">
        <v>169</v>
      </c>
      <c r="N10448" s="7" t="s">
        <v>5633</v>
      </c>
      <c r="O10448" s="8" t="s">
        <v>32</v>
      </c>
      <c r="P10448" s="8" t="s">
        <v>22</v>
      </c>
      <c r="Q10448" s="8" t="s">
        <v>52181</v>
      </c>
      <c r="R10448" s="8" t="s">
        <v>168</v>
      </c>
      <c r="S10448" s="7" t="s">
        <v>52182</v>
      </c>
      <c r="T10448" s="7" t="s">
        <v>8886</v>
      </c>
    </row>
    <row r="10449" customHeight="1" spans="1:20">
      <c r="A10449" s="6">
        <v>45228</v>
      </c>
      <c r="B10449" s="7" t="s">
        <v>52183</v>
      </c>
      <c r="C10449" s="7" t="s">
        <v>6506</v>
      </c>
      <c r="D10449" s="8" t="s">
        <v>22</v>
      </c>
      <c r="E10449" s="7" t="s">
        <v>52184</v>
      </c>
      <c r="F10449" s="7" t="s">
        <v>52185</v>
      </c>
      <c r="G10449" s="8" t="s">
        <v>25</v>
      </c>
      <c r="H10449" s="8" t="s">
        <v>22</v>
      </c>
      <c r="I10449" s="8" t="s">
        <v>9666</v>
      </c>
      <c r="J10449" s="8" t="s">
        <v>27</v>
      </c>
      <c r="K10449" s="8" t="s">
        <v>28</v>
      </c>
      <c r="L10449" s="8" t="s">
        <v>43</v>
      </c>
      <c r="M10449" s="7" t="s">
        <v>30</v>
      </c>
      <c r="N10449" s="7" t="s">
        <v>208</v>
      </c>
      <c r="O10449" s="8" t="s">
        <v>32</v>
      </c>
      <c r="P10449" s="8" t="s">
        <v>22</v>
      </c>
      <c r="Q10449" s="8" t="s">
        <v>52186</v>
      </c>
      <c r="R10449" s="8" t="s">
        <v>46</v>
      </c>
      <c r="S10449" s="7" t="s">
        <v>42443</v>
      </c>
      <c r="T10449" s="7" t="s">
        <v>22</v>
      </c>
    </row>
    <row r="10450" customHeight="1" spans="1:20">
      <c r="A10450" s="6">
        <v>45228</v>
      </c>
      <c r="B10450" s="7" t="s">
        <v>52187</v>
      </c>
      <c r="C10450" s="7" t="s">
        <v>5629</v>
      </c>
      <c r="D10450" s="8" t="s">
        <v>22</v>
      </c>
      <c r="E10450" s="7" t="s">
        <v>52188</v>
      </c>
      <c r="F10450" s="7" t="s">
        <v>52189</v>
      </c>
      <c r="G10450" s="8" t="s">
        <v>82</v>
      </c>
      <c r="H10450" s="8" t="s">
        <v>22</v>
      </c>
      <c r="I10450" s="8" t="s">
        <v>5632</v>
      </c>
      <c r="J10450" s="8" t="s">
        <v>27</v>
      </c>
      <c r="K10450" s="8" t="s">
        <v>28</v>
      </c>
      <c r="L10450" s="8" t="s">
        <v>43</v>
      </c>
      <c r="M10450" s="7" t="s">
        <v>169</v>
      </c>
      <c r="N10450" s="7" t="s">
        <v>5633</v>
      </c>
      <c r="O10450" s="8" t="s">
        <v>32</v>
      </c>
      <c r="P10450" s="8" t="s">
        <v>22</v>
      </c>
      <c r="Q10450" s="8" t="s">
        <v>52190</v>
      </c>
      <c r="R10450" s="8" t="s">
        <v>168</v>
      </c>
      <c r="S10450" s="7" t="s">
        <v>52191</v>
      </c>
      <c r="T10450" s="7" t="s">
        <v>52110</v>
      </c>
    </row>
    <row r="10451" customHeight="1" spans="1:20">
      <c r="A10451" s="6">
        <v>45228</v>
      </c>
      <c r="B10451" s="7" t="s">
        <v>52192</v>
      </c>
      <c r="C10451" s="7" t="s">
        <v>6302</v>
      </c>
      <c r="D10451" s="8" t="s">
        <v>22</v>
      </c>
      <c r="E10451" s="7" t="s">
        <v>52193</v>
      </c>
      <c r="F10451" s="7" t="s">
        <v>52194</v>
      </c>
      <c r="G10451" s="8" t="s">
        <v>82</v>
      </c>
      <c r="H10451" s="8" t="s">
        <v>22</v>
      </c>
      <c r="I10451" s="8" t="s">
        <v>162</v>
      </c>
      <c r="J10451" s="8" t="s">
        <v>27</v>
      </c>
      <c r="K10451" s="8" t="s">
        <v>28</v>
      </c>
      <c r="L10451" s="8" t="s">
        <v>43</v>
      </c>
      <c r="M10451" s="7" t="s">
        <v>44</v>
      </c>
      <c r="N10451" s="7" t="s">
        <v>31</v>
      </c>
      <c r="O10451" s="8" t="s">
        <v>32</v>
      </c>
      <c r="P10451" s="8" t="s">
        <v>22</v>
      </c>
      <c r="Q10451" s="8" t="s">
        <v>52195</v>
      </c>
      <c r="R10451" s="8" t="s">
        <v>46</v>
      </c>
      <c r="S10451" s="7" t="s">
        <v>52196</v>
      </c>
      <c r="T10451" s="7" t="s">
        <v>22</v>
      </c>
    </row>
    <row r="10452" customHeight="1" spans="1:20">
      <c r="A10452" s="6">
        <v>45228</v>
      </c>
      <c r="B10452" s="7" t="s">
        <v>52197</v>
      </c>
      <c r="C10452" s="7" t="s">
        <v>50</v>
      </c>
      <c r="D10452" s="8" t="s">
        <v>22</v>
      </c>
      <c r="E10452" s="7" t="s">
        <v>52198</v>
      </c>
      <c r="F10452" s="7" t="s">
        <v>52199</v>
      </c>
      <c r="G10452" s="8" t="s">
        <v>53</v>
      </c>
      <c r="H10452" s="8" t="s">
        <v>15344</v>
      </c>
      <c r="I10452" s="8" t="s">
        <v>124</v>
      </c>
      <c r="J10452" s="8" t="s">
        <v>27</v>
      </c>
      <c r="K10452" s="8" t="s">
        <v>28</v>
      </c>
      <c r="L10452" s="8" t="s">
        <v>43</v>
      </c>
      <c r="M10452" s="7" t="s">
        <v>44</v>
      </c>
      <c r="N10452" s="7" t="s">
        <v>31</v>
      </c>
      <c r="O10452" s="8" t="s">
        <v>32</v>
      </c>
      <c r="P10452" s="8" t="s">
        <v>22</v>
      </c>
      <c r="Q10452" s="8" t="s">
        <v>52200</v>
      </c>
      <c r="R10452" s="8" t="s">
        <v>56</v>
      </c>
      <c r="S10452" s="7" t="s">
        <v>52201</v>
      </c>
      <c r="T10452" s="7" t="s">
        <v>22</v>
      </c>
    </row>
    <row r="10453" customHeight="1" spans="1:20">
      <c r="A10453" s="6">
        <v>45228</v>
      </c>
      <c r="B10453" s="7" t="s">
        <v>52202</v>
      </c>
      <c r="C10453" s="7" t="s">
        <v>5644</v>
      </c>
      <c r="D10453" s="8" t="s">
        <v>22</v>
      </c>
      <c r="E10453" s="7" t="s">
        <v>52203</v>
      </c>
      <c r="F10453" s="7" t="s">
        <v>52204</v>
      </c>
      <c r="G10453" s="8" t="s">
        <v>82</v>
      </c>
      <c r="H10453" s="8" t="s">
        <v>110</v>
      </c>
      <c r="I10453" s="8" t="s">
        <v>168</v>
      </c>
      <c r="J10453" s="8" t="s">
        <v>27</v>
      </c>
      <c r="K10453" s="8" t="s">
        <v>28</v>
      </c>
      <c r="L10453" s="8" t="s">
        <v>43</v>
      </c>
      <c r="M10453" s="7" t="s">
        <v>169</v>
      </c>
      <c r="N10453" s="7" t="s">
        <v>5633</v>
      </c>
      <c r="O10453" s="8" t="s">
        <v>32</v>
      </c>
      <c r="P10453" s="8" t="s">
        <v>22</v>
      </c>
      <c r="Q10453" s="8" t="s">
        <v>52205</v>
      </c>
      <c r="R10453" s="8" t="s">
        <v>168</v>
      </c>
      <c r="S10453" s="7" t="s">
        <v>52206</v>
      </c>
      <c r="T10453" s="7" t="s">
        <v>5636</v>
      </c>
    </row>
    <row r="10454" customHeight="1" spans="1:20">
      <c r="A10454" s="6">
        <v>45228</v>
      </c>
      <c r="B10454" s="7" t="s">
        <v>52207</v>
      </c>
      <c r="C10454" s="7" t="s">
        <v>5629</v>
      </c>
      <c r="D10454" s="8" t="s">
        <v>22</v>
      </c>
      <c r="E10454" s="7" t="s">
        <v>52208</v>
      </c>
      <c r="F10454" s="7" t="s">
        <v>52209</v>
      </c>
      <c r="G10454" s="8" t="s">
        <v>82</v>
      </c>
      <c r="H10454" s="8" t="s">
        <v>22</v>
      </c>
      <c r="I10454" s="8" t="s">
        <v>5632</v>
      </c>
      <c r="J10454" s="8" t="s">
        <v>27</v>
      </c>
      <c r="K10454" s="8" t="s">
        <v>28</v>
      </c>
      <c r="L10454" s="8" t="s">
        <v>43</v>
      </c>
      <c r="M10454" s="7" t="s">
        <v>169</v>
      </c>
      <c r="N10454" s="7" t="s">
        <v>5633</v>
      </c>
      <c r="O10454" s="8" t="s">
        <v>32</v>
      </c>
      <c r="P10454" s="8" t="s">
        <v>22</v>
      </c>
      <c r="Q10454" s="8" t="s">
        <v>52210</v>
      </c>
      <c r="R10454" s="8" t="s">
        <v>168</v>
      </c>
      <c r="S10454" s="7" t="s">
        <v>52211</v>
      </c>
      <c r="T10454" s="7" t="s">
        <v>8886</v>
      </c>
    </row>
    <row r="10455" customHeight="1" spans="1:20">
      <c r="A10455" s="6">
        <v>45228</v>
      </c>
      <c r="B10455" s="7" t="s">
        <v>52212</v>
      </c>
      <c r="C10455" s="7" t="s">
        <v>5629</v>
      </c>
      <c r="D10455" s="8" t="s">
        <v>22</v>
      </c>
      <c r="E10455" s="7" t="s">
        <v>52213</v>
      </c>
      <c r="F10455" s="7" t="s">
        <v>52214</v>
      </c>
      <c r="G10455" s="8" t="s">
        <v>82</v>
      </c>
      <c r="H10455" s="8" t="s">
        <v>22</v>
      </c>
      <c r="I10455" s="8" t="s">
        <v>5632</v>
      </c>
      <c r="J10455" s="8" t="s">
        <v>27</v>
      </c>
      <c r="K10455" s="8" t="s">
        <v>28</v>
      </c>
      <c r="L10455" s="8" t="s">
        <v>43</v>
      </c>
      <c r="M10455" s="7" t="s">
        <v>169</v>
      </c>
      <c r="N10455" s="7" t="s">
        <v>5633</v>
      </c>
      <c r="O10455" s="8" t="s">
        <v>32</v>
      </c>
      <c r="P10455" s="8" t="s">
        <v>22</v>
      </c>
      <c r="Q10455" s="8" t="s">
        <v>52215</v>
      </c>
      <c r="R10455" s="8" t="s">
        <v>168</v>
      </c>
      <c r="S10455" s="7" t="s">
        <v>52216</v>
      </c>
      <c r="T10455" s="7" t="s">
        <v>5696</v>
      </c>
    </row>
    <row r="10456" customHeight="1" spans="1:20">
      <c r="A10456" s="6">
        <v>45228</v>
      </c>
      <c r="B10456" s="7" t="s">
        <v>52217</v>
      </c>
      <c r="C10456" s="7" t="s">
        <v>5644</v>
      </c>
      <c r="D10456" s="8" t="s">
        <v>22</v>
      </c>
      <c r="E10456" s="7" t="s">
        <v>52218</v>
      </c>
      <c r="F10456" s="7" t="s">
        <v>52219</v>
      </c>
      <c r="G10456" s="8" t="s">
        <v>82</v>
      </c>
      <c r="H10456" s="8" t="s">
        <v>22</v>
      </c>
      <c r="I10456" s="8" t="s">
        <v>54</v>
      </c>
      <c r="J10456" s="8" t="s">
        <v>27</v>
      </c>
      <c r="K10456" s="8" t="s">
        <v>28</v>
      </c>
      <c r="L10456" s="8" t="s">
        <v>43</v>
      </c>
      <c r="M10456" s="7" t="s">
        <v>169</v>
      </c>
      <c r="N10456" s="7" t="s">
        <v>5633</v>
      </c>
      <c r="O10456" s="8" t="s">
        <v>32</v>
      </c>
      <c r="P10456" s="8" t="s">
        <v>22</v>
      </c>
      <c r="Q10456" s="8" t="s">
        <v>52220</v>
      </c>
      <c r="R10456" s="8" t="s">
        <v>168</v>
      </c>
      <c r="S10456" s="7" t="s">
        <v>52221</v>
      </c>
      <c r="T10456" s="7" t="s">
        <v>8886</v>
      </c>
    </row>
    <row r="10457" customHeight="1" spans="1:20">
      <c r="A10457" s="6">
        <v>45228</v>
      </c>
      <c r="B10457" s="7" t="s">
        <v>52222</v>
      </c>
      <c r="C10457" s="7" t="s">
        <v>6506</v>
      </c>
      <c r="D10457" s="8" t="s">
        <v>22</v>
      </c>
      <c r="E10457" s="7" t="s">
        <v>52223</v>
      </c>
      <c r="F10457" s="7" t="s">
        <v>52224</v>
      </c>
      <c r="G10457" s="8" t="s">
        <v>41</v>
      </c>
      <c r="H10457" s="8" t="s">
        <v>22</v>
      </c>
      <c r="I10457" s="8" t="s">
        <v>293</v>
      </c>
      <c r="J10457" s="8" t="s">
        <v>27</v>
      </c>
      <c r="K10457" s="8" t="s">
        <v>28</v>
      </c>
      <c r="L10457" s="8" t="s">
        <v>43</v>
      </c>
      <c r="M10457" s="7" t="s">
        <v>30</v>
      </c>
      <c r="N10457" s="7" t="s">
        <v>208</v>
      </c>
      <c r="O10457" s="8" t="s">
        <v>32</v>
      </c>
      <c r="P10457" s="8" t="s">
        <v>22</v>
      </c>
      <c r="Q10457" s="8" t="s">
        <v>52225</v>
      </c>
      <c r="R10457" s="8" t="s">
        <v>46</v>
      </c>
      <c r="S10457" s="7" t="s">
        <v>52226</v>
      </c>
      <c r="T10457" s="7" t="s">
        <v>22</v>
      </c>
    </row>
    <row r="10458" customHeight="1" spans="1:20">
      <c r="A10458" s="6">
        <v>45228</v>
      </c>
      <c r="B10458" s="7" t="s">
        <v>52227</v>
      </c>
      <c r="C10458" s="7" t="s">
        <v>5663</v>
      </c>
      <c r="D10458" s="8" t="s">
        <v>22</v>
      </c>
      <c r="E10458" s="7" t="s">
        <v>52228</v>
      </c>
      <c r="F10458" s="7" t="s">
        <v>7753</v>
      </c>
      <c r="G10458" s="8" t="s">
        <v>82</v>
      </c>
      <c r="H10458" s="8" t="s">
        <v>22</v>
      </c>
      <c r="I10458" s="8" t="s">
        <v>168</v>
      </c>
      <c r="J10458" s="8" t="s">
        <v>27</v>
      </c>
      <c r="K10458" s="8" t="s">
        <v>28</v>
      </c>
      <c r="L10458" s="8" t="s">
        <v>43</v>
      </c>
      <c r="M10458" s="7" t="s">
        <v>169</v>
      </c>
      <c r="N10458" s="7" t="s">
        <v>5633</v>
      </c>
      <c r="O10458" s="8" t="s">
        <v>32</v>
      </c>
      <c r="P10458" s="8" t="s">
        <v>22</v>
      </c>
      <c r="Q10458" s="8" t="s">
        <v>52229</v>
      </c>
      <c r="R10458" s="8" t="s">
        <v>168</v>
      </c>
      <c r="S10458" s="7" t="s">
        <v>52230</v>
      </c>
      <c r="T10458" s="7" t="s">
        <v>8886</v>
      </c>
    </row>
    <row r="10459" customHeight="1" spans="1:20">
      <c r="A10459" s="6">
        <v>45228</v>
      </c>
      <c r="B10459" s="7" t="s">
        <v>52231</v>
      </c>
      <c r="C10459" s="7" t="s">
        <v>1299</v>
      </c>
      <c r="D10459" s="8" t="s">
        <v>22</v>
      </c>
      <c r="E10459" s="7" t="s">
        <v>52232</v>
      </c>
      <c r="F10459" s="7" t="s">
        <v>52233</v>
      </c>
      <c r="G10459" s="8" t="s">
        <v>336</v>
      </c>
      <c r="H10459" s="8" t="s">
        <v>22</v>
      </c>
      <c r="I10459" s="8" t="s">
        <v>54</v>
      </c>
      <c r="J10459" s="8" t="s">
        <v>27</v>
      </c>
      <c r="K10459" s="8" t="s">
        <v>28</v>
      </c>
      <c r="L10459" s="8" t="s">
        <v>43</v>
      </c>
      <c r="M10459" s="7" t="s">
        <v>30</v>
      </c>
      <c r="N10459" s="7" t="s">
        <v>208</v>
      </c>
      <c r="O10459" s="8" t="s">
        <v>32</v>
      </c>
      <c r="P10459" s="8" t="s">
        <v>22</v>
      </c>
      <c r="Q10459" s="8" t="s">
        <v>52234</v>
      </c>
      <c r="R10459" s="8" t="s">
        <v>56</v>
      </c>
      <c r="S10459" s="7" t="s">
        <v>52235</v>
      </c>
      <c r="T10459" s="7" t="s">
        <v>22</v>
      </c>
    </row>
    <row r="10460" customHeight="1" spans="1:20">
      <c r="A10460" s="6">
        <v>45228</v>
      </c>
      <c r="B10460" s="7" t="s">
        <v>52236</v>
      </c>
      <c r="C10460" s="7" t="s">
        <v>6506</v>
      </c>
      <c r="D10460" s="8" t="s">
        <v>22</v>
      </c>
      <c r="E10460" s="7" t="s">
        <v>52237</v>
      </c>
      <c r="F10460" s="7" t="s">
        <v>52238</v>
      </c>
      <c r="G10460" s="8" t="s">
        <v>69</v>
      </c>
      <c r="H10460" s="8" t="s">
        <v>22</v>
      </c>
      <c r="I10460" s="8" t="s">
        <v>2203</v>
      </c>
      <c r="J10460" s="8" t="s">
        <v>27</v>
      </c>
      <c r="K10460" s="8" t="s">
        <v>28</v>
      </c>
      <c r="L10460" s="8" t="s">
        <v>43</v>
      </c>
      <c r="M10460" s="7" t="s">
        <v>30</v>
      </c>
      <c r="N10460" s="7" t="s">
        <v>208</v>
      </c>
      <c r="O10460" s="8" t="s">
        <v>32</v>
      </c>
      <c r="P10460" s="8" t="s">
        <v>22</v>
      </c>
      <c r="Q10460" s="8" t="s">
        <v>52239</v>
      </c>
      <c r="R10460" s="8" t="s">
        <v>46</v>
      </c>
      <c r="S10460" s="7" t="s">
        <v>52240</v>
      </c>
      <c r="T10460" s="7" t="s">
        <v>22</v>
      </c>
    </row>
    <row r="10461" customHeight="1" spans="1:20">
      <c r="A10461" s="6">
        <v>45228</v>
      </c>
      <c r="B10461" s="7" t="s">
        <v>52241</v>
      </c>
      <c r="C10461" s="7" t="s">
        <v>5644</v>
      </c>
      <c r="D10461" s="8" t="s">
        <v>22</v>
      </c>
      <c r="E10461" s="7" t="s">
        <v>52242</v>
      </c>
      <c r="F10461" s="7" t="s">
        <v>28086</v>
      </c>
      <c r="G10461" s="8" t="s">
        <v>82</v>
      </c>
      <c r="H10461" s="8" t="s">
        <v>110</v>
      </c>
      <c r="I10461" s="8" t="s">
        <v>168</v>
      </c>
      <c r="J10461" s="8" t="s">
        <v>27</v>
      </c>
      <c r="K10461" s="8" t="s">
        <v>28</v>
      </c>
      <c r="L10461" s="8" t="s">
        <v>43</v>
      </c>
      <c r="M10461" s="7" t="s">
        <v>169</v>
      </c>
      <c r="N10461" s="7" t="s">
        <v>5633</v>
      </c>
      <c r="O10461" s="8" t="s">
        <v>32</v>
      </c>
      <c r="P10461" s="8" t="s">
        <v>22</v>
      </c>
      <c r="Q10461" s="8" t="s">
        <v>52243</v>
      </c>
      <c r="R10461" s="8" t="s">
        <v>168</v>
      </c>
      <c r="S10461" s="7" t="s">
        <v>52244</v>
      </c>
      <c r="T10461" s="7" t="s">
        <v>6102</v>
      </c>
    </row>
    <row r="10462" customHeight="1" spans="1:20">
      <c r="A10462" s="6">
        <v>45228</v>
      </c>
      <c r="B10462" s="7" t="s">
        <v>52245</v>
      </c>
      <c r="C10462" s="7" t="s">
        <v>5644</v>
      </c>
      <c r="D10462" s="8" t="s">
        <v>22</v>
      </c>
      <c r="E10462" s="7" t="s">
        <v>52246</v>
      </c>
      <c r="F10462" s="7" t="s">
        <v>52247</v>
      </c>
      <c r="G10462" s="8" t="s">
        <v>82</v>
      </c>
      <c r="H10462" s="8" t="s">
        <v>22</v>
      </c>
      <c r="I10462" s="8" t="s">
        <v>168</v>
      </c>
      <c r="J10462" s="8" t="s">
        <v>27</v>
      </c>
      <c r="K10462" s="8" t="s">
        <v>28</v>
      </c>
      <c r="L10462" s="8" t="s">
        <v>43</v>
      </c>
      <c r="M10462" s="7" t="s">
        <v>169</v>
      </c>
      <c r="N10462" s="7" t="s">
        <v>5633</v>
      </c>
      <c r="O10462" s="8" t="s">
        <v>32</v>
      </c>
      <c r="P10462" s="8" t="s">
        <v>22</v>
      </c>
      <c r="Q10462" s="8" t="s">
        <v>52248</v>
      </c>
      <c r="R10462" s="8" t="s">
        <v>168</v>
      </c>
      <c r="S10462" s="7" t="s">
        <v>52249</v>
      </c>
      <c r="T10462" s="7" t="s">
        <v>5636</v>
      </c>
    </row>
    <row r="10463" customHeight="1" spans="1:20">
      <c r="A10463" s="6">
        <v>45228</v>
      </c>
      <c r="B10463" s="7" t="s">
        <v>52250</v>
      </c>
      <c r="C10463" s="7" t="s">
        <v>5629</v>
      </c>
      <c r="D10463" s="8" t="s">
        <v>22</v>
      </c>
      <c r="E10463" s="7" t="s">
        <v>52251</v>
      </c>
      <c r="F10463" s="7" t="s">
        <v>52252</v>
      </c>
      <c r="G10463" s="8" t="s">
        <v>82</v>
      </c>
      <c r="H10463" s="8" t="s">
        <v>96</v>
      </c>
      <c r="I10463" s="8" t="s">
        <v>5632</v>
      </c>
      <c r="J10463" s="8" t="s">
        <v>27</v>
      </c>
      <c r="K10463" s="8" t="s">
        <v>28</v>
      </c>
      <c r="L10463" s="8" t="s">
        <v>43</v>
      </c>
      <c r="M10463" s="7" t="s">
        <v>169</v>
      </c>
      <c r="N10463" s="7" t="s">
        <v>5633</v>
      </c>
      <c r="O10463" s="8" t="s">
        <v>32</v>
      </c>
      <c r="P10463" s="8" t="s">
        <v>22</v>
      </c>
      <c r="Q10463" s="8" t="s">
        <v>52253</v>
      </c>
      <c r="R10463" s="8" t="s">
        <v>168</v>
      </c>
      <c r="S10463" s="7" t="s">
        <v>52254</v>
      </c>
      <c r="T10463" s="7" t="s">
        <v>8886</v>
      </c>
    </row>
    <row r="10464" customHeight="1" spans="1:20">
      <c r="A10464" s="6">
        <v>45228</v>
      </c>
      <c r="B10464" s="7" t="s">
        <v>52255</v>
      </c>
      <c r="C10464" s="7" t="s">
        <v>5685</v>
      </c>
      <c r="D10464" s="8" t="s">
        <v>22</v>
      </c>
      <c r="E10464" s="7" t="s">
        <v>52256</v>
      </c>
      <c r="F10464" s="7" t="s">
        <v>52257</v>
      </c>
      <c r="G10464" s="8" t="s">
        <v>82</v>
      </c>
      <c r="H10464" s="8" t="s">
        <v>22</v>
      </c>
      <c r="I10464" s="8" t="s">
        <v>168</v>
      </c>
      <c r="J10464" s="8" t="s">
        <v>27</v>
      </c>
      <c r="K10464" s="8" t="s">
        <v>28</v>
      </c>
      <c r="L10464" s="8" t="s">
        <v>43</v>
      </c>
      <c r="M10464" s="7" t="s">
        <v>169</v>
      </c>
      <c r="N10464" s="7" t="s">
        <v>5633</v>
      </c>
      <c r="O10464" s="8" t="s">
        <v>32</v>
      </c>
      <c r="P10464" s="8" t="s">
        <v>22</v>
      </c>
      <c r="Q10464" s="8" t="s">
        <v>52258</v>
      </c>
      <c r="R10464" s="8" t="s">
        <v>168</v>
      </c>
      <c r="S10464" s="7" t="s">
        <v>52259</v>
      </c>
      <c r="T10464" s="7" t="s">
        <v>5717</v>
      </c>
    </row>
    <row r="10465" customHeight="1" spans="1:20">
      <c r="A10465" s="6">
        <v>45228</v>
      </c>
      <c r="B10465" s="7" t="s">
        <v>52260</v>
      </c>
      <c r="C10465" s="7" t="s">
        <v>5629</v>
      </c>
      <c r="D10465" s="8" t="s">
        <v>22</v>
      </c>
      <c r="E10465" s="7" t="s">
        <v>52261</v>
      </c>
      <c r="F10465" s="7" t="s">
        <v>52262</v>
      </c>
      <c r="G10465" s="8" t="s">
        <v>82</v>
      </c>
      <c r="H10465" s="8" t="s">
        <v>110</v>
      </c>
      <c r="I10465" s="8" t="s">
        <v>5632</v>
      </c>
      <c r="J10465" s="8" t="s">
        <v>27</v>
      </c>
      <c r="K10465" s="8" t="s">
        <v>28</v>
      </c>
      <c r="L10465" s="8" t="s">
        <v>43</v>
      </c>
      <c r="M10465" s="7" t="s">
        <v>169</v>
      </c>
      <c r="N10465" s="7" t="s">
        <v>5633</v>
      </c>
      <c r="O10465" s="8" t="s">
        <v>32</v>
      </c>
      <c r="P10465" s="8" t="s">
        <v>22</v>
      </c>
      <c r="Q10465" s="8" t="s">
        <v>52263</v>
      </c>
      <c r="R10465" s="8" t="s">
        <v>168</v>
      </c>
      <c r="S10465" s="7" t="s">
        <v>52264</v>
      </c>
      <c r="T10465" s="7" t="s">
        <v>8886</v>
      </c>
    </row>
    <row r="10466" customHeight="1" spans="1:20">
      <c r="A10466" s="6">
        <v>45226</v>
      </c>
      <c r="B10466" s="7" t="s">
        <v>52265</v>
      </c>
      <c r="C10466" s="7" t="s">
        <v>50</v>
      </c>
      <c r="D10466" s="8" t="s">
        <v>22</v>
      </c>
      <c r="E10466" s="7" t="s">
        <v>52266</v>
      </c>
      <c r="F10466" s="7" t="s">
        <v>52267</v>
      </c>
      <c r="G10466" s="8" t="s">
        <v>130</v>
      </c>
      <c r="H10466" s="8" t="s">
        <v>22</v>
      </c>
      <c r="I10466" s="8" t="s">
        <v>131</v>
      </c>
      <c r="J10466" s="8" t="s">
        <v>27</v>
      </c>
      <c r="K10466" s="8" t="s">
        <v>28</v>
      </c>
      <c r="L10466" s="8" t="s">
        <v>43</v>
      </c>
      <c r="M10466" s="7" t="s">
        <v>30</v>
      </c>
      <c r="N10466" s="7" t="s">
        <v>31</v>
      </c>
      <c r="O10466" s="8" t="s">
        <v>32</v>
      </c>
      <c r="P10466" s="8" t="s">
        <v>22</v>
      </c>
      <c r="Q10466" s="8" t="s">
        <v>52268</v>
      </c>
      <c r="R10466" s="8" t="s">
        <v>56</v>
      </c>
      <c r="S10466" s="24" t="s">
        <v>52269</v>
      </c>
      <c r="T10466" s="7" t="s">
        <v>22</v>
      </c>
    </row>
    <row r="10467" customHeight="1" spans="1:20">
      <c r="A10467" s="6">
        <v>45228</v>
      </c>
      <c r="B10467" s="7" t="s">
        <v>52270</v>
      </c>
      <c r="C10467" s="7" t="s">
        <v>1299</v>
      </c>
      <c r="D10467" s="8" t="s">
        <v>22</v>
      </c>
      <c r="E10467" s="7" t="s">
        <v>52271</v>
      </c>
      <c r="F10467" s="7" t="s">
        <v>52272</v>
      </c>
      <c r="G10467" s="8" t="s">
        <v>82</v>
      </c>
      <c r="H10467" s="8" t="s">
        <v>22</v>
      </c>
      <c r="I10467" s="8" t="s">
        <v>42</v>
      </c>
      <c r="J10467" s="8" t="s">
        <v>27</v>
      </c>
      <c r="K10467" s="8" t="s">
        <v>28</v>
      </c>
      <c r="L10467" s="8" t="s">
        <v>43</v>
      </c>
      <c r="M10467" s="7" t="s">
        <v>44</v>
      </c>
      <c r="N10467" s="7" t="s">
        <v>208</v>
      </c>
      <c r="O10467" s="8" t="s">
        <v>32</v>
      </c>
      <c r="P10467" s="8" t="s">
        <v>22</v>
      </c>
      <c r="Q10467" s="8" t="s">
        <v>52273</v>
      </c>
      <c r="R10467" s="8" t="s">
        <v>56</v>
      </c>
      <c r="S10467" s="7" t="s">
        <v>52274</v>
      </c>
      <c r="T10467" s="7" t="s">
        <v>22</v>
      </c>
    </row>
    <row r="10468" customHeight="1" spans="1:20">
      <c r="A10468" s="6">
        <v>45228</v>
      </c>
      <c r="B10468" s="7" t="s">
        <v>52275</v>
      </c>
      <c r="C10468" s="7" t="s">
        <v>5629</v>
      </c>
      <c r="D10468" s="8" t="s">
        <v>22</v>
      </c>
      <c r="E10468" s="7" t="s">
        <v>52276</v>
      </c>
      <c r="F10468" s="7" t="s">
        <v>52277</v>
      </c>
      <c r="G10468" s="8" t="s">
        <v>82</v>
      </c>
      <c r="H10468" s="8" t="s">
        <v>22</v>
      </c>
      <c r="I10468" s="8" t="s">
        <v>5632</v>
      </c>
      <c r="J10468" s="8" t="s">
        <v>27</v>
      </c>
      <c r="K10468" s="8" t="s">
        <v>28</v>
      </c>
      <c r="L10468" s="8" t="s">
        <v>43</v>
      </c>
      <c r="M10468" s="7" t="s">
        <v>169</v>
      </c>
      <c r="N10468" s="7" t="s">
        <v>5633</v>
      </c>
      <c r="O10468" s="8" t="s">
        <v>32</v>
      </c>
      <c r="P10468" s="8" t="s">
        <v>22</v>
      </c>
      <c r="Q10468" s="8" t="s">
        <v>52278</v>
      </c>
      <c r="R10468" s="8" t="s">
        <v>46</v>
      </c>
      <c r="S10468" s="7" t="s">
        <v>52279</v>
      </c>
      <c r="T10468" s="7" t="s">
        <v>5661</v>
      </c>
    </row>
    <row r="10469" customHeight="1" spans="1:20">
      <c r="A10469" s="6">
        <v>45228</v>
      </c>
      <c r="B10469" s="7" t="s">
        <v>52280</v>
      </c>
      <c r="C10469" s="7" t="s">
        <v>5629</v>
      </c>
      <c r="D10469" s="8" t="s">
        <v>22</v>
      </c>
      <c r="E10469" s="7" t="s">
        <v>23867</v>
      </c>
      <c r="F10469" s="7" t="s">
        <v>9570</v>
      </c>
      <c r="G10469" s="8" t="s">
        <v>82</v>
      </c>
      <c r="H10469" s="8" t="s">
        <v>96</v>
      </c>
      <c r="I10469" s="8" t="s">
        <v>5632</v>
      </c>
      <c r="J10469" s="8" t="s">
        <v>27</v>
      </c>
      <c r="K10469" s="8" t="s">
        <v>28</v>
      </c>
      <c r="L10469" s="8" t="s">
        <v>43</v>
      </c>
      <c r="M10469" s="7" t="s">
        <v>169</v>
      </c>
      <c r="N10469" s="7" t="s">
        <v>5633</v>
      </c>
      <c r="O10469" s="8" t="s">
        <v>32</v>
      </c>
      <c r="P10469" s="8" t="s">
        <v>22</v>
      </c>
      <c r="Q10469" s="8" t="s">
        <v>52281</v>
      </c>
      <c r="R10469" s="8" t="s">
        <v>46</v>
      </c>
      <c r="S10469" s="7" t="s">
        <v>52282</v>
      </c>
      <c r="T10469" s="7" t="s">
        <v>5661</v>
      </c>
    </row>
    <row r="10470" customHeight="1" spans="1:20">
      <c r="A10470" s="6">
        <v>45228</v>
      </c>
      <c r="B10470" s="7" t="s">
        <v>52283</v>
      </c>
      <c r="C10470" s="7" t="s">
        <v>5629</v>
      </c>
      <c r="D10470" s="8" t="s">
        <v>22</v>
      </c>
      <c r="E10470" s="7" t="s">
        <v>52284</v>
      </c>
      <c r="F10470" s="7" t="s">
        <v>52285</v>
      </c>
      <c r="G10470" s="8" t="s">
        <v>82</v>
      </c>
      <c r="H10470" s="8" t="s">
        <v>137</v>
      </c>
      <c r="I10470" s="8" t="s">
        <v>5632</v>
      </c>
      <c r="J10470" s="8" t="s">
        <v>27</v>
      </c>
      <c r="K10470" s="8" t="s">
        <v>28</v>
      </c>
      <c r="L10470" s="8" t="s">
        <v>43</v>
      </c>
      <c r="M10470" s="7" t="s">
        <v>169</v>
      </c>
      <c r="N10470" s="7" t="s">
        <v>5633</v>
      </c>
      <c r="O10470" s="8" t="s">
        <v>32</v>
      </c>
      <c r="P10470" s="8" t="s">
        <v>22</v>
      </c>
      <c r="Q10470" s="8" t="s">
        <v>52286</v>
      </c>
      <c r="R10470" s="8" t="s">
        <v>168</v>
      </c>
      <c r="S10470" s="7" t="s">
        <v>52287</v>
      </c>
      <c r="T10470" s="7" t="s">
        <v>5655</v>
      </c>
    </row>
    <row r="10471" customHeight="1" spans="1:20">
      <c r="A10471" s="6">
        <v>45228</v>
      </c>
      <c r="B10471" s="7" t="s">
        <v>52288</v>
      </c>
      <c r="C10471" s="7" t="s">
        <v>5629</v>
      </c>
      <c r="D10471" s="8" t="s">
        <v>22</v>
      </c>
      <c r="E10471" s="7" t="s">
        <v>52289</v>
      </c>
      <c r="F10471" s="7" t="s">
        <v>52290</v>
      </c>
      <c r="G10471" s="8" t="s">
        <v>82</v>
      </c>
      <c r="H10471" s="8" t="s">
        <v>96</v>
      </c>
      <c r="I10471" s="8" t="s">
        <v>5632</v>
      </c>
      <c r="J10471" s="8" t="s">
        <v>27</v>
      </c>
      <c r="K10471" s="8" t="s">
        <v>28</v>
      </c>
      <c r="L10471" s="8" t="s">
        <v>43</v>
      </c>
      <c r="M10471" s="7" t="s">
        <v>169</v>
      </c>
      <c r="N10471" s="7" t="s">
        <v>5633</v>
      </c>
      <c r="O10471" s="8" t="s">
        <v>32</v>
      </c>
      <c r="P10471" s="8" t="s">
        <v>22</v>
      </c>
      <c r="Q10471" s="8" t="s">
        <v>52291</v>
      </c>
      <c r="R10471" s="8" t="s">
        <v>168</v>
      </c>
      <c r="S10471" s="7" t="s">
        <v>52292</v>
      </c>
      <c r="T10471" s="7" t="s">
        <v>8886</v>
      </c>
    </row>
    <row r="10472" customHeight="1" spans="1:20">
      <c r="A10472" s="6">
        <v>45228</v>
      </c>
      <c r="B10472" s="7" t="s">
        <v>52293</v>
      </c>
      <c r="C10472" s="7" t="s">
        <v>5644</v>
      </c>
      <c r="D10472" s="8" t="s">
        <v>22</v>
      </c>
      <c r="E10472" s="7" t="s">
        <v>52294</v>
      </c>
      <c r="F10472" s="7" t="s">
        <v>52295</v>
      </c>
      <c r="G10472" s="8" t="s">
        <v>82</v>
      </c>
      <c r="H10472" s="8" t="s">
        <v>22</v>
      </c>
      <c r="I10472" s="8" t="s">
        <v>168</v>
      </c>
      <c r="J10472" s="8" t="s">
        <v>27</v>
      </c>
      <c r="K10472" s="8" t="s">
        <v>28</v>
      </c>
      <c r="L10472" s="8" t="s">
        <v>43</v>
      </c>
      <c r="M10472" s="7" t="s">
        <v>169</v>
      </c>
      <c r="N10472" s="7" t="s">
        <v>5633</v>
      </c>
      <c r="O10472" s="8" t="s">
        <v>32</v>
      </c>
      <c r="P10472" s="8" t="s">
        <v>22</v>
      </c>
      <c r="Q10472" s="8" t="s">
        <v>52296</v>
      </c>
      <c r="R10472" s="8" t="s">
        <v>168</v>
      </c>
      <c r="S10472" s="7" t="s">
        <v>52297</v>
      </c>
      <c r="T10472" s="7" t="s">
        <v>8886</v>
      </c>
    </row>
    <row r="10473" customHeight="1" spans="1:20">
      <c r="A10473" s="6">
        <v>45227</v>
      </c>
      <c r="B10473" s="7" t="s">
        <v>52298</v>
      </c>
      <c r="C10473" s="7" t="s">
        <v>6918</v>
      </c>
      <c r="D10473" s="8" t="s">
        <v>22</v>
      </c>
      <c r="E10473" s="7" t="s">
        <v>52299</v>
      </c>
      <c r="F10473" s="7" t="s">
        <v>52300</v>
      </c>
      <c r="G10473" s="8" t="s">
        <v>82</v>
      </c>
      <c r="H10473" s="8" t="s">
        <v>22</v>
      </c>
      <c r="I10473" s="8" t="s">
        <v>214</v>
      </c>
      <c r="J10473" s="8" t="s">
        <v>27</v>
      </c>
      <c r="K10473" s="8" t="s">
        <v>28</v>
      </c>
      <c r="L10473" s="8" t="s">
        <v>43</v>
      </c>
      <c r="M10473" s="7" t="s">
        <v>44</v>
      </c>
      <c r="N10473" s="7" t="s">
        <v>743</v>
      </c>
      <c r="O10473" s="8" t="s">
        <v>32</v>
      </c>
      <c r="P10473" s="8" t="s">
        <v>22</v>
      </c>
      <c r="Q10473" s="8" t="s">
        <v>52301</v>
      </c>
      <c r="R10473" s="8" t="s">
        <v>46</v>
      </c>
      <c r="S10473" s="7" t="s">
        <v>52302</v>
      </c>
      <c r="T10473" s="7" t="s">
        <v>22</v>
      </c>
    </row>
    <row r="10474" customHeight="1" spans="1:20">
      <c r="A10474" s="6">
        <v>45228</v>
      </c>
      <c r="B10474" s="7" t="s">
        <v>52303</v>
      </c>
      <c r="C10474" s="7" t="s">
        <v>6506</v>
      </c>
      <c r="D10474" s="8" t="s">
        <v>22</v>
      </c>
      <c r="E10474" s="7" t="s">
        <v>52304</v>
      </c>
      <c r="F10474" s="7" t="s">
        <v>52305</v>
      </c>
      <c r="G10474" s="8" t="s">
        <v>247</v>
      </c>
      <c r="H10474" s="8" t="s">
        <v>96</v>
      </c>
      <c r="I10474" s="8" t="s">
        <v>2203</v>
      </c>
      <c r="J10474" s="8" t="s">
        <v>27</v>
      </c>
      <c r="K10474" s="8" t="s">
        <v>28</v>
      </c>
      <c r="L10474" s="8" t="s">
        <v>43</v>
      </c>
      <c r="M10474" s="7" t="s">
        <v>30</v>
      </c>
      <c r="N10474" s="7" t="s">
        <v>208</v>
      </c>
      <c r="O10474" s="8" t="s">
        <v>32</v>
      </c>
      <c r="P10474" s="8" t="s">
        <v>22</v>
      </c>
      <c r="Q10474" s="8" t="s">
        <v>52306</v>
      </c>
      <c r="R10474" s="8" t="s">
        <v>46</v>
      </c>
      <c r="S10474" s="7" t="s">
        <v>52307</v>
      </c>
      <c r="T10474" s="7" t="s">
        <v>22</v>
      </c>
    </row>
    <row r="10475" customHeight="1" spans="1:20">
      <c r="A10475" s="6">
        <v>45228</v>
      </c>
      <c r="B10475" s="7" t="s">
        <v>52308</v>
      </c>
      <c r="C10475" s="7" t="s">
        <v>6506</v>
      </c>
      <c r="D10475" s="8" t="s">
        <v>22</v>
      </c>
      <c r="E10475" s="7" t="s">
        <v>52309</v>
      </c>
      <c r="F10475" s="7" t="s">
        <v>52310</v>
      </c>
      <c r="G10475" s="8" t="s">
        <v>69</v>
      </c>
      <c r="H10475" s="8" t="s">
        <v>22</v>
      </c>
      <c r="I10475" s="8" t="s">
        <v>12356</v>
      </c>
      <c r="J10475" s="8" t="s">
        <v>27</v>
      </c>
      <c r="K10475" s="8" t="s">
        <v>76</v>
      </c>
      <c r="L10475" s="8" t="s">
        <v>43</v>
      </c>
      <c r="M10475" s="7" t="s">
        <v>30</v>
      </c>
      <c r="N10475" s="7" t="s">
        <v>208</v>
      </c>
      <c r="O10475" s="8" t="s">
        <v>32</v>
      </c>
      <c r="P10475" s="8" t="s">
        <v>22</v>
      </c>
      <c r="Q10475" s="8" t="s">
        <v>22</v>
      </c>
      <c r="R10475" s="8" t="s">
        <v>12356</v>
      </c>
      <c r="S10475" s="7" t="s">
        <v>52311</v>
      </c>
      <c r="T10475" s="7" t="s">
        <v>22</v>
      </c>
    </row>
    <row r="10476" customHeight="1" spans="1:20">
      <c r="A10476" s="6">
        <v>45228</v>
      </c>
      <c r="B10476" s="7" t="s">
        <v>52312</v>
      </c>
      <c r="C10476" s="7" t="s">
        <v>185</v>
      </c>
      <c r="D10476" s="8" t="s">
        <v>22</v>
      </c>
      <c r="E10476" s="7" t="s">
        <v>52313</v>
      </c>
      <c r="F10476" s="7" t="s">
        <v>52314</v>
      </c>
      <c r="G10476" s="8" t="s">
        <v>53</v>
      </c>
      <c r="H10476" s="8" t="s">
        <v>22</v>
      </c>
      <c r="I10476" s="8" t="s">
        <v>70</v>
      </c>
      <c r="J10476" s="8" t="s">
        <v>27</v>
      </c>
      <c r="K10476" s="8" t="s">
        <v>28</v>
      </c>
      <c r="L10476" s="8" t="s">
        <v>43</v>
      </c>
      <c r="M10476" s="7" t="s">
        <v>44</v>
      </c>
      <c r="N10476" s="7" t="s">
        <v>31</v>
      </c>
      <c r="O10476" s="8" t="s">
        <v>32</v>
      </c>
      <c r="P10476" s="8" t="s">
        <v>22</v>
      </c>
      <c r="Q10476" s="8" t="s">
        <v>52315</v>
      </c>
      <c r="R10476" s="8" t="s">
        <v>56</v>
      </c>
      <c r="S10476" s="24" t="s">
        <v>52316</v>
      </c>
      <c r="T10476" s="7" t="s">
        <v>22</v>
      </c>
    </row>
    <row r="10477" customHeight="1" spans="1:20">
      <c r="A10477" s="6">
        <v>45228</v>
      </c>
      <c r="B10477" s="7" t="s">
        <v>52317</v>
      </c>
      <c r="C10477" s="7" t="s">
        <v>5685</v>
      </c>
      <c r="D10477" s="8" t="s">
        <v>22</v>
      </c>
      <c r="E10477" s="7" t="s">
        <v>52318</v>
      </c>
      <c r="F10477" s="7" t="s">
        <v>52319</v>
      </c>
      <c r="G10477" s="8" t="s">
        <v>82</v>
      </c>
      <c r="H10477" s="8" t="s">
        <v>15344</v>
      </c>
      <c r="I10477" s="8" t="s">
        <v>168</v>
      </c>
      <c r="J10477" s="8" t="s">
        <v>27</v>
      </c>
      <c r="K10477" s="8" t="s">
        <v>28</v>
      </c>
      <c r="L10477" s="8" t="s">
        <v>43</v>
      </c>
      <c r="M10477" s="7" t="s">
        <v>169</v>
      </c>
      <c r="N10477" s="7" t="s">
        <v>5633</v>
      </c>
      <c r="O10477" s="8" t="s">
        <v>32</v>
      </c>
      <c r="P10477" s="8" t="s">
        <v>22</v>
      </c>
      <c r="Q10477" s="8" t="s">
        <v>52320</v>
      </c>
      <c r="R10477" s="8" t="s">
        <v>168</v>
      </c>
      <c r="S10477" s="7" t="s">
        <v>52321</v>
      </c>
      <c r="T10477" s="7" t="s">
        <v>5717</v>
      </c>
    </row>
    <row r="10478" customHeight="1" spans="1:20">
      <c r="A10478" s="6">
        <v>45228</v>
      </c>
      <c r="B10478" s="7" t="s">
        <v>52322</v>
      </c>
      <c r="C10478" s="7" t="s">
        <v>5629</v>
      </c>
      <c r="D10478" s="8" t="s">
        <v>22</v>
      </c>
      <c r="E10478" s="7" t="s">
        <v>52323</v>
      </c>
      <c r="F10478" s="7" t="s">
        <v>52324</v>
      </c>
      <c r="G10478" s="8" t="s">
        <v>82</v>
      </c>
      <c r="H10478" s="8" t="s">
        <v>96</v>
      </c>
      <c r="I10478" s="8" t="s">
        <v>5632</v>
      </c>
      <c r="J10478" s="8" t="s">
        <v>27</v>
      </c>
      <c r="K10478" s="8" t="s">
        <v>28</v>
      </c>
      <c r="L10478" s="8" t="s">
        <v>43</v>
      </c>
      <c r="M10478" s="7" t="s">
        <v>169</v>
      </c>
      <c r="N10478" s="7" t="s">
        <v>5633</v>
      </c>
      <c r="O10478" s="8" t="s">
        <v>32</v>
      </c>
      <c r="P10478" s="8" t="s">
        <v>22</v>
      </c>
      <c r="Q10478" s="8" t="s">
        <v>52325</v>
      </c>
      <c r="R10478" s="8" t="s">
        <v>168</v>
      </c>
      <c r="S10478" s="7" t="s">
        <v>52326</v>
      </c>
      <c r="T10478" s="7" t="s">
        <v>8886</v>
      </c>
    </row>
    <row r="10479" customHeight="1" spans="1:20">
      <c r="A10479" s="6">
        <v>45228</v>
      </c>
      <c r="B10479" s="7" t="s">
        <v>52327</v>
      </c>
      <c r="C10479" s="7" t="s">
        <v>1299</v>
      </c>
      <c r="D10479" s="8" t="s">
        <v>22</v>
      </c>
      <c r="E10479" s="7" t="s">
        <v>52328</v>
      </c>
      <c r="F10479" s="7" t="s">
        <v>52329</v>
      </c>
      <c r="G10479" s="8" t="s">
        <v>130</v>
      </c>
      <c r="H10479" s="8" t="s">
        <v>137</v>
      </c>
      <c r="I10479" s="8" t="s">
        <v>155</v>
      </c>
      <c r="J10479" s="8" t="s">
        <v>27</v>
      </c>
      <c r="K10479" s="8" t="s">
        <v>28</v>
      </c>
      <c r="L10479" s="8" t="s">
        <v>43</v>
      </c>
      <c r="M10479" s="7" t="s">
        <v>44</v>
      </c>
      <c r="N10479" s="7" t="s">
        <v>208</v>
      </c>
      <c r="O10479" s="8" t="s">
        <v>32</v>
      </c>
      <c r="P10479" s="8" t="s">
        <v>22</v>
      </c>
      <c r="Q10479" s="8" t="s">
        <v>52330</v>
      </c>
      <c r="R10479" s="8" t="s">
        <v>56</v>
      </c>
      <c r="S10479" s="7" t="s">
        <v>52331</v>
      </c>
      <c r="T10479" s="7" t="s">
        <v>22</v>
      </c>
    </row>
    <row r="10480" customHeight="1" spans="1:20">
      <c r="A10480" s="6">
        <v>45228</v>
      </c>
      <c r="B10480" s="7" t="s">
        <v>52332</v>
      </c>
      <c r="C10480" s="7" t="s">
        <v>9229</v>
      </c>
      <c r="D10480" s="8" t="s">
        <v>22</v>
      </c>
      <c r="E10480" s="7" t="s">
        <v>52333</v>
      </c>
      <c r="F10480" s="7" t="s">
        <v>52334</v>
      </c>
      <c r="G10480" s="8" t="s">
        <v>25</v>
      </c>
      <c r="H10480" s="8" t="s">
        <v>22</v>
      </c>
      <c r="I10480" s="8" t="s">
        <v>54</v>
      </c>
      <c r="J10480" s="8" t="s">
        <v>27</v>
      </c>
      <c r="K10480" s="8" t="s">
        <v>28</v>
      </c>
      <c r="L10480" s="8" t="s">
        <v>43</v>
      </c>
      <c r="M10480" s="7" t="s">
        <v>30</v>
      </c>
      <c r="N10480" s="7" t="s">
        <v>208</v>
      </c>
      <c r="O10480" s="8" t="s">
        <v>32</v>
      </c>
      <c r="P10480" s="8" t="s">
        <v>22</v>
      </c>
      <c r="Q10480" s="8" t="s">
        <v>52335</v>
      </c>
      <c r="R10480" s="8" t="s">
        <v>46</v>
      </c>
      <c r="S10480" s="7" t="s">
        <v>52336</v>
      </c>
      <c r="T10480" s="7" t="s">
        <v>22</v>
      </c>
    </row>
    <row r="10481" customHeight="1" spans="1:20">
      <c r="A10481" s="6">
        <v>45228</v>
      </c>
      <c r="B10481" s="7" t="s">
        <v>52337</v>
      </c>
      <c r="C10481" s="7" t="s">
        <v>7660</v>
      </c>
      <c r="D10481" s="8" t="s">
        <v>22</v>
      </c>
      <c r="E10481" s="7" t="s">
        <v>52338</v>
      </c>
      <c r="F10481" s="7" t="s">
        <v>52339</v>
      </c>
      <c r="G10481" s="8" t="s">
        <v>130</v>
      </c>
      <c r="H10481" s="8" t="s">
        <v>22</v>
      </c>
      <c r="I10481" s="8" t="s">
        <v>2203</v>
      </c>
      <c r="J10481" s="8" t="s">
        <v>27</v>
      </c>
      <c r="K10481" s="8" t="s">
        <v>28</v>
      </c>
      <c r="L10481" s="8" t="s">
        <v>43</v>
      </c>
      <c r="M10481" s="7" t="s">
        <v>30</v>
      </c>
      <c r="N10481" s="7" t="s">
        <v>208</v>
      </c>
      <c r="O10481" s="8" t="s">
        <v>32</v>
      </c>
      <c r="P10481" s="8" t="s">
        <v>22</v>
      </c>
      <c r="Q10481" s="8" t="s">
        <v>52340</v>
      </c>
      <c r="R10481" s="8" t="s">
        <v>46</v>
      </c>
      <c r="S10481" s="7" t="s">
        <v>52341</v>
      </c>
      <c r="T10481" s="7" t="s">
        <v>22</v>
      </c>
    </row>
    <row r="10482" customHeight="1" spans="1:20">
      <c r="A10482" s="6">
        <v>45228</v>
      </c>
      <c r="B10482" s="7" t="s">
        <v>52342</v>
      </c>
      <c r="C10482" s="7" t="s">
        <v>204</v>
      </c>
      <c r="D10482" s="8" t="s">
        <v>22</v>
      </c>
      <c r="E10482" s="7" t="s">
        <v>52343</v>
      </c>
      <c r="F10482" s="7" t="s">
        <v>52344</v>
      </c>
      <c r="G10482" s="8" t="s">
        <v>130</v>
      </c>
      <c r="H10482" s="8" t="s">
        <v>22</v>
      </c>
      <c r="I10482" s="8" t="s">
        <v>42</v>
      </c>
      <c r="J10482" s="8" t="s">
        <v>27</v>
      </c>
      <c r="K10482" s="8" t="s">
        <v>28</v>
      </c>
      <c r="L10482" s="8" t="s">
        <v>43</v>
      </c>
      <c r="M10482" s="7" t="s">
        <v>30</v>
      </c>
      <c r="N10482" s="7" t="s">
        <v>208</v>
      </c>
      <c r="O10482" s="8" t="s">
        <v>32</v>
      </c>
      <c r="P10482" s="8" t="s">
        <v>22</v>
      </c>
      <c r="Q10482" s="8" t="s">
        <v>52345</v>
      </c>
      <c r="R10482" s="8" t="s">
        <v>56</v>
      </c>
      <c r="S10482" s="7" t="s">
        <v>52346</v>
      </c>
      <c r="T10482" s="7" t="s">
        <v>22</v>
      </c>
    </row>
    <row r="10483" customHeight="1" spans="1:20">
      <c r="A10483" s="6">
        <v>45226</v>
      </c>
      <c r="B10483" s="7" t="s">
        <v>52347</v>
      </c>
      <c r="C10483" s="7" t="s">
        <v>204</v>
      </c>
      <c r="D10483" s="8" t="s">
        <v>22</v>
      </c>
      <c r="E10483" s="7" t="s">
        <v>52348</v>
      </c>
      <c r="F10483" s="7" t="s">
        <v>52349</v>
      </c>
      <c r="G10483" s="8" t="s">
        <v>130</v>
      </c>
      <c r="H10483" s="8" t="s">
        <v>22</v>
      </c>
      <c r="I10483" s="8" t="s">
        <v>299</v>
      </c>
      <c r="J10483" s="8" t="s">
        <v>27</v>
      </c>
      <c r="K10483" s="8" t="s">
        <v>28</v>
      </c>
      <c r="L10483" s="8" t="s">
        <v>43</v>
      </c>
      <c r="M10483" s="7" t="s">
        <v>30</v>
      </c>
      <c r="N10483" s="7" t="s">
        <v>208</v>
      </c>
      <c r="O10483" s="8" t="s">
        <v>32</v>
      </c>
      <c r="P10483" s="8" t="s">
        <v>22</v>
      </c>
      <c r="Q10483" s="8" t="s">
        <v>52350</v>
      </c>
      <c r="R10483" s="8" t="s">
        <v>56</v>
      </c>
      <c r="S10483" s="7" t="s">
        <v>52351</v>
      </c>
      <c r="T10483" s="7" t="s">
        <v>22</v>
      </c>
    </row>
    <row r="10484" customHeight="1" spans="1:20">
      <c r="A10484" s="6">
        <v>45228</v>
      </c>
      <c r="B10484" s="7" t="s">
        <v>52352</v>
      </c>
      <c r="C10484" s="7" t="s">
        <v>274</v>
      </c>
      <c r="D10484" s="8" t="s">
        <v>22</v>
      </c>
      <c r="E10484" s="7" t="s">
        <v>2326</v>
      </c>
      <c r="F10484" s="7" t="s">
        <v>1204</v>
      </c>
      <c r="G10484" s="8" t="s">
        <v>336</v>
      </c>
      <c r="H10484" s="8" t="s">
        <v>22</v>
      </c>
      <c r="I10484" s="8" t="s">
        <v>124</v>
      </c>
      <c r="J10484" s="8" t="s">
        <v>27</v>
      </c>
      <c r="K10484" s="8" t="s">
        <v>28</v>
      </c>
      <c r="L10484" s="8" t="s">
        <v>43</v>
      </c>
      <c r="M10484" s="7" t="s">
        <v>44</v>
      </c>
      <c r="N10484" s="7" t="s">
        <v>208</v>
      </c>
      <c r="O10484" s="8" t="s">
        <v>32</v>
      </c>
      <c r="P10484" s="8" t="s">
        <v>22</v>
      </c>
      <c r="Q10484" s="8" t="s">
        <v>52353</v>
      </c>
      <c r="R10484" s="8" t="s">
        <v>56</v>
      </c>
      <c r="S10484" s="7" t="s">
        <v>52354</v>
      </c>
      <c r="T10484" s="7" t="s">
        <v>22</v>
      </c>
    </row>
    <row r="10485" customHeight="1" spans="1:20">
      <c r="A10485" s="6">
        <v>45227</v>
      </c>
      <c r="B10485" s="7" t="s">
        <v>52355</v>
      </c>
      <c r="C10485" s="7" t="s">
        <v>50</v>
      </c>
      <c r="D10485" s="8" t="s">
        <v>22</v>
      </c>
      <c r="E10485" s="7" t="s">
        <v>52356</v>
      </c>
      <c r="F10485" s="7" t="s">
        <v>52357</v>
      </c>
      <c r="G10485" s="8" t="s">
        <v>82</v>
      </c>
      <c r="H10485" s="8" t="s">
        <v>22</v>
      </c>
      <c r="I10485" s="8" t="s">
        <v>490</v>
      </c>
      <c r="J10485" s="8" t="s">
        <v>27</v>
      </c>
      <c r="K10485" s="8" t="s">
        <v>28</v>
      </c>
      <c r="L10485" s="8" t="s">
        <v>43</v>
      </c>
      <c r="M10485" s="7" t="s">
        <v>44</v>
      </c>
      <c r="N10485" s="7" t="s">
        <v>31</v>
      </c>
      <c r="O10485" s="8" t="s">
        <v>32</v>
      </c>
      <c r="P10485" s="8" t="s">
        <v>22</v>
      </c>
      <c r="Q10485" s="8" t="s">
        <v>52358</v>
      </c>
      <c r="R10485" s="8" t="s">
        <v>56</v>
      </c>
      <c r="S10485" s="24" t="s">
        <v>52359</v>
      </c>
      <c r="T10485" s="7" t="s">
        <v>22</v>
      </c>
    </row>
    <row r="10486" customHeight="1" spans="1:20">
      <c r="A10486" s="6">
        <v>45228</v>
      </c>
      <c r="B10486" s="7" t="s">
        <v>52360</v>
      </c>
      <c r="C10486" s="7" t="s">
        <v>5629</v>
      </c>
      <c r="D10486" s="8" t="s">
        <v>22</v>
      </c>
      <c r="E10486" s="7" t="s">
        <v>52361</v>
      </c>
      <c r="F10486" s="7" t="s">
        <v>52362</v>
      </c>
      <c r="G10486" s="8" t="s">
        <v>82</v>
      </c>
      <c r="H10486" s="8" t="s">
        <v>22</v>
      </c>
      <c r="I10486" s="8" t="s">
        <v>5632</v>
      </c>
      <c r="J10486" s="8" t="s">
        <v>27</v>
      </c>
      <c r="K10486" s="8" t="s">
        <v>28</v>
      </c>
      <c r="L10486" s="8" t="s">
        <v>43</v>
      </c>
      <c r="M10486" s="7" t="s">
        <v>169</v>
      </c>
      <c r="N10486" s="7" t="s">
        <v>5633</v>
      </c>
      <c r="O10486" s="8" t="s">
        <v>32</v>
      </c>
      <c r="P10486" s="8" t="s">
        <v>22</v>
      </c>
      <c r="Q10486" s="8" t="s">
        <v>52363</v>
      </c>
      <c r="R10486" s="8" t="s">
        <v>168</v>
      </c>
      <c r="S10486" s="7" t="s">
        <v>52364</v>
      </c>
      <c r="T10486" s="7" t="s">
        <v>52110</v>
      </c>
    </row>
    <row r="10487" customHeight="1" spans="1:20">
      <c r="A10487" s="6">
        <v>45228</v>
      </c>
      <c r="B10487" s="7" t="s">
        <v>52365</v>
      </c>
      <c r="C10487" s="7" t="s">
        <v>274</v>
      </c>
      <c r="D10487" s="8" t="s">
        <v>22</v>
      </c>
      <c r="E10487" s="7" t="s">
        <v>52366</v>
      </c>
      <c r="F10487" s="7" t="s">
        <v>52367</v>
      </c>
      <c r="G10487" s="8" t="s">
        <v>82</v>
      </c>
      <c r="H10487" s="8" t="s">
        <v>22</v>
      </c>
      <c r="I10487" s="8" t="s">
        <v>315</v>
      </c>
      <c r="J10487" s="8" t="s">
        <v>27</v>
      </c>
      <c r="K10487" s="8" t="s">
        <v>28</v>
      </c>
      <c r="L10487" s="8" t="s">
        <v>43</v>
      </c>
      <c r="M10487" s="7" t="s">
        <v>30</v>
      </c>
      <c r="N10487" s="7" t="s">
        <v>208</v>
      </c>
      <c r="O10487" s="8" t="s">
        <v>32</v>
      </c>
      <c r="P10487" s="8" t="s">
        <v>22</v>
      </c>
      <c r="Q10487" s="8" t="s">
        <v>52368</v>
      </c>
      <c r="R10487" s="8" t="s">
        <v>56</v>
      </c>
      <c r="S10487" s="7" t="s">
        <v>52369</v>
      </c>
      <c r="T10487" s="7" t="s">
        <v>22</v>
      </c>
    </row>
    <row r="10488" customHeight="1" spans="1:20">
      <c r="A10488" s="6">
        <v>45228</v>
      </c>
      <c r="B10488" s="7" t="s">
        <v>52370</v>
      </c>
      <c r="C10488" s="7" t="s">
        <v>5644</v>
      </c>
      <c r="D10488" s="8" t="s">
        <v>22</v>
      </c>
      <c r="E10488" s="7" t="s">
        <v>52371</v>
      </c>
      <c r="F10488" s="7" t="s">
        <v>52372</v>
      </c>
      <c r="G10488" s="8" t="s">
        <v>82</v>
      </c>
      <c r="H10488" s="8" t="s">
        <v>96</v>
      </c>
      <c r="I10488" s="8" t="s">
        <v>168</v>
      </c>
      <c r="J10488" s="8" t="s">
        <v>27</v>
      </c>
      <c r="K10488" s="8" t="s">
        <v>28</v>
      </c>
      <c r="L10488" s="8" t="s">
        <v>43</v>
      </c>
      <c r="M10488" s="7" t="s">
        <v>169</v>
      </c>
      <c r="N10488" s="7" t="s">
        <v>5633</v>
      </c>
      <c r="O10488" s="8" t="s">
        <v>32</v>
      </c>
      <c r="P10488" s="8" t="s">
        <v>22</v>
      </c>
      <c r="Q10488" s="8" t="s">
        <v>52373</v>
      </c>
      <c r="R10488" s="8" t="s">
        <v>168</v>
      </c>
      <c r="S10488" s="7" t="s">
        <v>52374</v>
      </c>
      <c r="T10488" s="7" t="s">
        <v>8886</v>
      </c>
    </row>
    <row r="10489" customHeight="1" spans="1:20">
      <c r="A10489" s="6">
        <v>45228</v>
      </c>
      <c r="B10489" s="7" t="s">
        <v>52375</v>
      </c>
      <c r="C10489" s="7" t="s">
        <v>5822</v>
      </c>
      <c r="D10489" s="8" t="s">
        <v>22</v>
      </c>
      <c r="E10489" s="7" t="s">
        <v>52376</v>
      </c>
      <c r="F10489" s="7" t="s">
        <v>52377</v>
      </c>
      <c r="G10489" s="8" t="s">
        <v>82</v>
      </c>
      <c r="H10489" s="8" t="s">
        <v>22</v>
      </c>
      <c r="I10489" s="8" t="s">
        <v>5737</v>
      </c>
      <c r="J10489" s="8" t="s">
        <v>27</v>
      </c>
      <c r="K10489" s="8" t="s">
        <v>28</v>
      </c>
      <c r="L10489" s="8" t="s">
        <v>43</v>
      </c>
      <c r="M10489" s="7" t="s">
        <v>169</v>
      </c>
      <c r="N10489" s="7" t="s">
        <v>5633</v>
      </c>
      <c r="O10489" s="8" t="s">
        <v>32</v>
      </c>
      <c r="P10489" s="8" t="s">
        <v>22</v>
      </c>
      <c r="Q10489" s="8" t="s">
        <v>52378</v>
      </c>
      <c r="R10489" s="8" t="s">
        <v>168</v>
      </c>
      <c r="S10489" s="7" t="s">
        <v>52379</v>
      </c>
      <c r="T10489" s="7" t="s">
        <v>8886</v>
      </c>
    </row>
    <row r="10490" customHeight="1" spans="1:20">
      <c r="A10490" s="6">
        <v>45228</v>
      </c>
      <c r="B10490" s="7" t="s">
        <v>52380</v>
      </c>
      <c r="C10490" s="7" t="s">
        <v>817</v>
      </c>
      <c r="D10490" s="8" t="s">
        <v>22</v>
      </c>
      <c r="E10490" s="7" t="s">
        <v>52381</v>
      </c>
      <c r="F10490" s="7" t="s">
        <v>463</v>
      </c>
      <c r="G10490" s="8" t="s">
        <v>69</v>
      </c>
      <c r="H10490" s="8" t="s">
        <v>22</v>
      </c>
      <c r="I10490" s="8" t="s">
        <v>1181</v>
      </c>
      <c r="J10490" s="8" t="s">
        <v>27</v>
      </c>
      <c r="K10490" s="8" t="s">
        <v>76</v>
      </c>
      <c r="L10490" s="8" t="s">
        <v>43</v>
      </c>
      <c r="M10490" s="7" t="s">
        <v>30</v>
      </c>
      <c r="N10490" s="7" t="s">
        <v>31</v>
      </c>
      <c r="O10490" s="8" t="s">
        <v>32</v>
      </c>
      <c r="P10490" s="8" t="s">
        <v>22</v>
      </c>
      <c r="Q10490" s="8" t="s">
        <v>52382</v>
      </c>
      <c r="R10490" s="8" t="s">
        <v>46</v>
      </c>
      <c r="S10490" s="7" t="s">
        <v>52383</v>
      </c>
      <c r="T10490" s="7" t="s">
        <v>22</v>
      </c>
    </row>
    <row r="10491" customHeight="1" spans="1:20">
      <c r="A10491" s="6">
        <v>45228</v>
      </c>
      <c r="B10491" s="7" t="s">
        <v>52384</v>
      </c>
      <c r="C10491" s="7" t="s">
        <v>7176</v>
      </c>
      <c r="D10491" s="8" t="s">
        <v>22</v>
      </c>
      <c r="E10491" s="7" t="s">
        <v>52385</v>
      </c>
      <c r="F10491" s="7" t="s">
        <v>52386</v>
      </c>
      <c r="G10491" s="8" t="s">
        <v>62</v>
      </c>
      <c r="H10491" s="8" t="s">
        <v>110</v>
      </c>
      <c r="I10491" s="8" t="s">
        <v>337</v>
      </c>
      <c r="J10491" s="8" t="s">
        <v>27</v>
      </c>
      <c r="K10491" s="8" t="s">
        <v>28</v>
      </c>
      <c r="L10491" s="8" t="s">
        <v>43</v>
      </c>
      <c r="M10491" s="7" t="s">
        <v>30</v>
      </c>
      <c r="N10491" s="7" t="s">
        <v>31</v>
      </c>
      <c r="O10491" s="8" t="s">
        <v>32</v>
      </c>
      <c r="P10491" s="8" t="s">
        <v>22</v>
      </c>
      <c r="Q10491" s="8" t="s">
        <v>52387</v>
      </c>
      <c r="R10491" s="8" t="s">
        <v>46</v>
      </c>
      <c r="S10491" s="7" t="s">
        <v>52388</v>
      </c>
      <c r="T10491" s="7" t="s">
        <v>22</v>
      </c>
    </row>
    <row r="10492" customHeight="1" spans="1:20">
      <c r="A10492" s="6">
        <v>45227</v>
      </c>
      <c r="B10492" s="7" t="s">
        <v>52389</v>
      </c>
      <c r="C10492" s="7" t="s">
        <v>50</v>
      </c>
      <c r="D10492" s="8" t="s">
        <v>22</v>
      </c>
      <c r="E10492" s="7" t="s">
        <v>52390</v>
      </c>
      <c r="F10492" s="7" t="s">
        <v>52391</v>
      </c>
      <c r="G10492" s="8" t="s">
        <v>247</v>
      </c>
      <c r="H10492" s="8" t="s">
        <v>22</v>
      </c>
      <c r="I10492" s="8" t="s">
        <v>253</v>
      </c>
      <c r="J10492" s="8" t="s">
        <v>27</v>
      </c>
      <c r="K10492" s="8" t="s">
        <v>28</v>
      </c>
      <c r="L10492" s="8" t="s">
        <v>43</v>
      </c>
      <c r="M10492" s="7" t="s">
        <v>44</v>
      </c>
      <c r="N10492" s="7" t="s">
        <v>31</v>
      </c>
      <c r="O10492" s="8" t="s">
        <v>32</v>
      </c>
      <c r="P10492" s="8" t="s">
        <v>22</v>
      </c>
      <c r="Q10492" s="8" t="s">
        <v>52392</v>
      </c>
      <c r="R10492" s="8" t="s">
        <v>56</v>
      </c>
      <c r="S10492" s="7" t="s">
        <v>52393</v>
      </c>
      <c r="T10492" s="7" t="s">
        <v>22</v>
      </c>
    </row>
    <row r="10493" customHeight="1" spans="1:20">
      <c r="A10493" s="6">
        <v>45228</v>
      </c>
      <c r="B10493" s="7" t="s">
        <v>52394</v>
      </c>
      <c r="C10493" s="7" t="s">
        <v>50</v>
      </c>
      <c r="D10493" s="8" t="s">
        <v>22</v>
      </c>
      <c r="E10493" s="7" t="s">
        <v>52395</v>
      </c>
      <c r="F10493" s="7" t="s">
        <v>52396</v>
      </c>
      <c r="G10493" s="8" t="s">
        <v>2152</v>
      </c>
      <c r="H10493" s="8" t="s">
        <v>22</v>
      </c>
      <c r="I10493" s="8" t="s">
        <v>162</v>
      </c>
      <c r="J10493" s="8" t="s">
        <v>27</v>
      </c>
      <c r="K10493" s="8" t="s">
        <v>28</v>
      </c>
      <c r="L10493" s="8" t="s">
        <v>43</v>
      </c>
      <c r="M10493" s="7" t="s">
        <v>44</v>
      </c>
      <c r="N10493" s="7" t="s">
        <v>31</v>
      </c>
      <c r="O10493" s="8" t="s">
        <v>32</v>
      </c>
      <c r="P10493" s="8" t="s">
        <v>22</v>
      </c>
      <c r="Q10493" s="8" t="s">
        <v>52397</v>
      </c>
      <c r="R10493" s="8" t="s">
        <v>56</v>
      </c>
      <c r="S10493" s="7" t="s">
        <v>52398</v>
      </c>
      <c r="T10493" s="7" t="s">
        <v>22</v>
      </c>
    </row>
    <row r="10494" customHeight="1" spans="1:20">
      <c r="A10494" s="6">
        <v>45228</v>
      </c>
      <c r="B10494" s="7" t="s">
        <v>52399</v>
      </c>
      <c r="C10494" s="7" t="s">
        <v>5629</v>
      </c>
      <c r="D10494" s="8" t="s">
        <v>22</v>
      </c>
      <c r="E10494" s="7" t="s">
        <v>52400</v>
      </c>
      <c r="F10494" s="7" t="s">
        <v>52401</v>
      </c>
      <c r="G10494" s="8" t="s">
        <v>82</v>
      </c>
      <c r="H10494" s="8" t="s">
        <v>22</v>
      </c>
      <c r="I10494" s="8" t="s">
        <v>5632</v>
      </c>
      <c r="J10494" s="8" t="s">
        <v>27</v>
      </c>
      <c r="K10494" s="8" t="s">
        <v>28</v>
      </c>
      <c r="L10494" s="8" t="s">
        <v>43</v>
      </c>
      <c r="M10494" s="7" t="s">
        <v>169</v>
      </c>
      <c r="N10494" s="7" t="s">
        <v>5633</v>
      </c>
      <c r="O10494" s="8" t="s">
        <v>32</v>
      </c>
      <c r="P10494" s="8" t="s">
        <v>22</v>
      </c>
      <c r="Q10494" s="8" t="s">
        <v>52402</v>
      </c>
      <c r="R10494" s="8" t="s">
        <v>168</v>
      </c>
      <c r="S10494" s="7" t="s">
        <v>27817</v>
      </c>
      <c r="T10494" s="7" t="s">
        <v>5751</v>
      </c>
    </row>
    <row r="10495" customHeight="1" spans="1:20">
      <c r="A10495" s="6">
        <v>45226</v>
      </c>
      <c r="B10495" s="7" t="s">
        <v>52403</v>
      </c>
      <c r="C10495" s="7" t="s">
        <v>204</v>
      </c>
      <c r="D10495" s="8" t="s">
        <v>22</v>
      </c>
      <c r="E10495" s="7" t="s">
        <v>52404</v>
      </c>
      <c r="F10495" s="7" t="s">
        <v>52405</v>
      </c>
      <c r="G10495" s="8" t="s">
        <v>336</v>
      </c>
      <c r="H10495" s="8" t="s">
        <v>22</v>
      </c>
      <c r="I10495" s="8" t="s">
        <v>162</v>
      </c>
      <c r="J10495" s="8" t="s">
        <v>27</v>
      </c>
      <c r="K10495" s="8" t="s">
        <v>28</v>
      </c>
      <c r="L10495" s="8" t="s">
        <v>43</v>
      </c>
      <c r="M10495" s="7" t="s">
        <v>30</v>
      </c>
      <c r="N10495" s="7" t="s">
        <v>208</v>
      </c>
      <c r="O10495" s="8" t="s">
        <v>32</v>
      </c>
      <c r="P10495" s="8" t="s">
        <v>22</v>
      </c>
      <c r="Q10495" s="8" t="s">
        <v>52406</v>
      </c>
      <c r="R10495" s="8" t="s">
        <v>56</v>
      </c>
      <c r="S10495" s="7" t="s">
        <v>52407</v>
      </c>
      <c r="T10495" s="7" t="s">
        <v>22</v>
      </c>
    </row>
    <row r="10496" customHeight="1" spans="1:20">
      <c r="A10496" s="6">
        <v>45228</v>
      </c>
      <c r="B10496" s="7" t="s">
        <v>52408</v>
      </c>
      <c r="C10496" s="7" t="s">
        <v>1299</v>
      </c>
      <c r="D10496" s="8" t="s">
        <v>22</v>
      </c>
      <c r="E10496" s="7" t="s">
        <v>52409</v>
      </c>
      <c r="F10496" s="7" t="s">
        <v>52410</v>
      </c>
      <c r="G10496" s="8" t="s">
        <v>130</v>
      </c>
      <c r="H10496" s="8" t="s">
        <v>22</v>
      </c>
      <c r="I10496" s="8" t="s">
        <v>63</v>
      </c>
      <c r="J10496" s="8" t="s">
        <v>27</v>
      </c>
      <c r="K10496" s="8" t="s">
        <v>28</v>
      </c>
      <c r="L10496" s="8" t="s">
        <v>43</v>
      </c>
      <c r="M10496" s="7" t="s">
        <v>30</v>
      </c>
      <c r="N10496" s="7" t="s">
        <v>208</v>
      </c>
      <c r="O10496" s="8" t="s">
        <v>32</v>
      </c>
      <c r="P10496" s="8" t="s">
        <v>22</v>
      </c>
      <c r="Q10496" s="8" t="s">
        <v>52411</v>
      </c>
      <c r="R10496" s="8" t="s">
        <v>56</v>
      </c>
      <c r="S10496" s="7" t="s">
        <v>52412</v>
      </c>
      <c r="T10496" s="7" t="s">
        <v>22</v>
      </c>
    </row>
    <row r="10497" customHeight="1" spans="1:20">
      <c r="A10497" s="6">
        <v>45228</v>
      </c>
      <c r="B10497" s="7" t="s">
        <v>52413</v>
      </c>
      <c r="C10497" s="7" t="s">
        <v>5629</v>
      </c>
      <c r="D10497" s="8" t="s">
        <v>22</v>
      </c>
      <c r="E10497" s="7" t="s">
        <v>52414</v>
      </c>
      <c r="F10497" s="7" t="s">
        <v>52415</v>
      </c>
      <c r="G10497" s="8" t="s">
        <v>82</v>
      </c>
      <c r="H10497" s="8" t="s">
        <v>22</v>
      </c>
      <c r="I10497" s="8" t="s">
        <v>5632</v>
      </c>
      <c r="J10497" s="8" t="s">
        <v>27</v>
      </c>
      <c r="K10497" s="8" t="s">
        <v>28</v>
      </c>
      <c r="L10497" s="8" t="s">
        <v>43</v>
      </c>
      <c r="M10497" s="7" t="s">
        <v>169</v>
      </c>
      <c r="N10497" s="7" t="s">
        <v>5633</v>
      </c>
      <c r="O10497" s="8" t="s">
        <v>32</v>
      </c>
      <c r="P10497" s="8" t="s">
        <v>22</v>
      </c>
      <c r="Q10497" s="8" t="s">
        <v>52416</v>
      </c>
      <c r="R10497" s="8" t="s">
        <v>168</v>
      </c>
      <c r="S10497" s="7" t="s">
        <v>52417</v>
      </c>
      <c r="T10497" s="7" t="s">
        <v>5655</v>
      </c>
    </row>
    <row r="10498" customHeight="1" spans="1:20">
      <c r="A10498" s="6">
        <v>45228</v>
      </c>
      <c r="B10498" s="7" t="s">
        <v>52418</v>
      </c>
      <c r="C10498" s="7" t="s">
        <v>6506</v>
      </c>
      <c r="D10498" s="8" t="s">
        <v>22</v>
      </c>
      <c r="E10498" s="7" t="s">
        <v>52419</v>
      </c>
      <c r="F10498" s="7" t="s">
        <v>52420</v>
      </c>
      <c r="G10498" s="8" t="s">
        <v>82</v>
      </c>
      <c r="H10498" s="8" t="s">
        <v>22</v>
      </c>
      <c r="I10498" s="8" t="s">
        <v>241</v>
      </c>
      <c r="J10498" s="8" t="s">
        <v>27</v>
      </c>
      <c r="K10498" s="8" t="s">
        <v>28</v>
      </c>
      <c r="L10498" s="8" t="s">
        <v>43</v>
      </c>
      <c r="M10498" s="7" t="s">
        <v>30</v>
      </c>
      <c r="N10498" s="7" t="s">
        <v>208</v>
      </c>
      <c r="O10498" s="8" t="s">
        <v>32</v>
      </c>
      <c r="P10498" s="8" t="s">
        <v>22</v>
      </c>
      <c r="Q10498" s="8" t="s">
        <v>52421</v>
      </c>
      <c r="R10498" s="8" t="s">
        <v>46</v>
      </c>
      <c r="S10498" s="7" t="s">
        <v>52422</v>
      </c>
      <c r="T10498" s="7" t="s">
        <v>22</v>
      </c>
    </row>
    <row r="10499" customHeight="1" spans="1:20">
      <c r="A10499" s="6">
        <v>45228</v>
      </c>
      <c r="B10499" s="7" t="s">
        <v>52423</v>
      </c>
      <c r="C10499" s="7" t="s">
        <v>9317</v>
      </c>
      <c r="D10499" s="8" t="s">
        <v>22</v>
      </c>
      <c r="E10499" s="7" t="s">
        <v>52424</v>
      </c>
      <c r="F10499" s="7" t="s">
        <v>52425</v>
      </c>
      <c r="G10499" s="8" t="s">
        <v>130</v>
      </c>
      <c r="H10499" s="8" t="s">
        <v>22</v>
      </c>
      <c r="I10499" s="8" t="s">
        <v>3098</v>
      </c>
      <c r="J10499" s="8" t="s">
        <v>27</v>
      </c>
      <c r="K10499" s="8" t="s">
        <v>28</v>
      </c>
      <c r="L10499" s="8" t="s">
        <v>43</v>
      </c>
      <c r="M10499" s="7" t="s">
        <v>30</v>
      </c>
      <c r="N10499" s="7" t="s">
        <v>31</v>
      </c>
      <c r="O10499" s="8" t="s">
        <v>32</v>
      </c>
      <c r="P10499" s="8" t="s">
        <v>22</v>
      </c>
      <c r="Q10499" s="8" t="s">
        <v>52426</v>
      </c>
      <c r="R10499" s="8" t="s">
        <v>46</v>
      </c>
      <c r="S10499" s="7" t="s">
        <v>52427</v>
      </c>
      <c r="T10499" s="7" t="s">
        <v>22</v>
      </c>
    </row>
    <row r="10500" customHeight="1" spans="1:20">
      <c r="A10500" s="6">
        <v>45228</v>
      </c>
      <c r="B10500" s="7" t="s">
        <v>52428</v>
      </c>
      <c r="C10500" s="7" t="s">
        <v>5644</v>
      </c>
      <c r="D10500" s="8" t="s">
        <v>22</v>
      </c>
      <c r="E10500" s="7" t="s">
        <v>52429</v>
      </c>
      <c r="F10500" s="7" t="s">
        <v>52430</v>
      </c>
      <c r="G10500" s="8" t="s">
        <v>82</v>
      </c>
      <c r="H10500" s="8" t="s">
        <v>22</v>
      </c>
      <c r="I10500" s="8" t="s">
        <v>168</v>
      </c>
      <c r="J10500" s="8" t="s">
        <v>27</v>
      </c>
      <c r="K10500" s="8" t="s">
        <v>28</v>
      </c>
      <c r="L10500" s="8" t="s">
        <v>43</v>
      </c>
      <c r="M10500" s="7" t="s">
        <v>169</v>
      </c>
      <c r="N10500" s="7" t="s">
        <v>5633</v>
      </c>
      <c r="O10500" s="8" t="s">
        <v>32</v>
      </c>
      <c r="P10500" s="8" t="s">
        <v>22</v>
      </c>
      <c r="Q10500" s="8" t="s">
        <v>52431</v>
      </c>
      <c r="R10500" s="8" t="s">
        <v>168</v>
      </c>
      <c r="S10500" s="7" t="s">
        <v>52432</v>
      </c>
      <c r="T10500" s="7" t="s">
        <v>5649</v>
      </c>
    </row>
    <row r="10501" customHeight="1" spans="1:20">
      <c r="A10501" s="6">
        <v>45228</v>
      </c>
      <c r="B10501" s="7" t="s">
        <v>52433</v>
      </c>
      <c r="C10501" s="7" t="s">
        <v>5629</v>
      </c>
      <c r="D10501" s="8" t="s">
        <v>22</v>
      </c>
      <c r="E10501" s="7" t="s">
        <v>52434</v>
      </c>
      <c r="F10501" s="7" t="s">
        <v>52435</v>
      </c>
      <c r="G10501" s="8" t="s">
        <v>82</v>
      </c>
      <c r="H10501" s="8" t="s">
        <v>22</v>
      </c>
      <c r="I10501" s="8" t="s">
        <v>5632</v>
      </c>
      <c r="J10501" s="8" t="s">
        <v>27</v>
      </c>
      <c r="K10501" s="8" t="s">
        <v>28</v>
      </c>
      <c r="L10501" s="8" t="s">
        <v>43</v>
      </c>
      <c r="M10501" s="7" t="s">
        <v>169</v>
      </c>
      <c r="N10501" s="7" t="s">
        <v>5633</v>
      </c>
      <c r="O10501" s="8" t="s">
        <v>32</v>
      </c>
      <c r="P10501" s="8" t="s">
        <v>22</v>
      </c>
      <c r="Q10501" s="8" t="s">
        <v>52436</v>
      </c>
      <c r="R10501" s="8" t="s">
        <v>168</v>
      </c>
      <c r="S10501" s="7" t="s">
        <v>52437</v>
      </c>
      <c r="T10501" s="7" t="s">
        <v>11910</v>
      </c>
    </row>
    <row r="10502" customHeight="1" spans="1:20">
      <c r="A10502" s="6">
        <v>45228</v>
      </c>
      <c r="B10502" s="7" t="s">
        <v>52438</v>
      </c>
      <c r="C10502" s="7" t="s">
        <v>817</v>
      </c>
      <c r="D10502" s="8" t="s">
        <v>22</v>
      </c>
      <c r="E10502" s="7" t="s">
        <v>52439</v>
      </c>
      <c r="F10502" s="7" t="s">
        <v>52440</v>
      </c>
      <c r="G10502" s="8" t="s">
        <v>62</v>
      </c>
      <c r="H10502" s="8" t="s">
        <v>22</v>
      </c>
      <c r="I10502" s="8" t="s">
        <v>26</v>
      </c>
      <c r="J10502" s="8" t="s">
        <v>27</v>
      </c>
      <c r="K10502" s="8" t="s">
        <v>195</v>
      </c>
      <c r="L10502" s="8" t="s">
        <v>29</v>
      </c>
      <c r="M10502" s="7" t="s">
        <v>30</v>
      </c>
      <c r="N10502" s="7" t="s">
        <v>31</v>
      </c>
      <c r="O10502" s="8" t="s">
        <v>32</v>
      </c>
      <c r="P10502" s="8" t="s">
        <v>22</v>
      </c>
      <c r="Q10502" s="8" t="s">
        <v>52441</v>
      </c>
      <c r="R10502" s="8" t="s">
        <v>34</v>
      </c>
      <c r="S10502" s="7" t="s">
        <v>52442</v>
      </c>
      <c r="T10502" s="7" t="s">
        <v>22</v>
      </c>
    </row>
    <row r="10503" customHeight="1" spans="1:20">
      <c r="A10503" s="6">
        <v>45228</v>
      </c>
      <c r="B10503" s="7" t="s">
        <v>52443</v>
      </c>
      <c r="C10503" s="7" t="s">
        <v>6886</v>
      </c>
      <c r="D10503" s="8" t="s">
        <v>22</v>
      </c>
      <c r="E10503" s="7" t="s">
        <v>52444</v>
      </c>
      <c r="F10503" s="7" t="s">
        <v>52445</v>
      </c>
      <c r="G10503" s="8" t="s">
        <v>41</v>
      </c>
      <c r="H10503" s="8" t="s">
        <v>22</v>
      </c>
      <c r="I10503" s="8" t="s">
        <v>293</v>
      </c>
      <c r="J10503" s="8" t="s">
        <v>27</v>
      </c>
      <c r="K10503" s="8" t="s">
        <v>28</v>
      </c>
      <c r="L10503" s="8" t="s">
        <v>43</v>
      </c>
      <c r="M10503" s="7" t="s">
        <v>30</v>
      </c>
      <c r="N10503" s="7" t="s">
        <v>208</v>
      </c>
      <c r="O10503" s="8" t="s">
        <v>32</v>
      </c>
      <c r="P10503" s="8" t="s">
        <v>22</v>
      </c>
      <c r="Q10503" s="8" t="s">
        <v>52446</v>
      </c>
      <c r="R10503" s="8" t="s">
        <v>46</v>
      </c>
      <c r="S10503" s="7" t="s">
        <v>52447</v>
      </c>
      <c r="T10503" s="7" t="s">
        <v>22</v>
      </c>
    </row>
    <row r="10504" customHeight="1" spans="1:20">
      <c r="A10504" s="6">
        <v>45228</v>
      </c>
      <c r="B10504" s="7" t="s">
        <v>52448</v>
      </c>
      <c r="C10504" s="7" t="s">
        <v>1299</v>
      </c>
      <c r="D10504" s="8" t="s">
        <v>22</v>
      </c>
      <c r="E10504" s="7" t="s">
        <v>52449</v>
      </c>
      <c r="F10504" s="7" t="s">
        <v>52450</v>
      </c>
      <c r="G10504" s="8" t="s">
        <v>130</v>
      </c>
      <c r="H10504" s="8" t="s">
        <v>22</v>
      </c>
      <c r="I10504" s="8" t="s">
        <v>293</v>
      </c>
      <c r="J10504" s="8" t="s">
        <v>27</v>
      </c>
      <c r="K10504" s="8" t="s">
        <v>28</v>
      </c>
      <c r="L10504" s="8" t="s">
        <v>43</v>
      </c>
      <c r="M10504" s="7" t="s">
        <v>44</v>
      </c>
      <c r="N10504" s="7" t="s">
        <v>208</v>
      </c>
      <c r="O10504" s="8" t="s">
        <v>32</v>
      </c>
      <c r="P10504" s="8" t="s">
        <v>22</v>
      </c>
      <c r="Q10504" s="8" t="s">
        <v>52451</v>
      </c>
      <c r="R10504" s="8" t="s">
        <v>56</v>
      </c>
      <c r="S10504" s="7" t="s">
        <v>52452</v>
      </c>
      <c r="T10504" s="7" t="s">
        <v>22</v>
      </c>
    </row>
    <row r="10505" customHeight="1" spans="1:20">
      <c r="A10505" s="6">
        <v>45228</v>
      </c>
      <c r="B10505" s="7" t="s">
        <v>52453</v>
      </c>
      <c r="C10505" s="7" t="s">
        <v>1299</v>
      </c>
      <c r="D10505" s="8" t="s">
        <v>22</v>
      </c>
      <c r="E10505" s="7" t="s">
        <v>52454</v>
      </c>
      <c r="F10505" s="7" t="s">
        <v>52455</v>
      </c>
      <c r="G10505" s="8" t="s">
        <v>69</v>
      </c>
      <c r="H10505" s="8" t="s">
        <v>22</v>
      </c>
      <c r="I10505" s="8" t="s">
        <v>293</v>
      </c>
      <c r="J10505" s="8" t="s">
        <v>27</v>
      </c>
      <c r="K10505" s="8" t="s">
        <v>28</v>
      </c>
      <c r="L10505" s="8" t="s">
        <v>43</v>
      </c>
      <c r="M10505" s="7" t="s">
        <v>44</v>
      </c>
      <c r="N10505" s="7" t="s">
        <v>208</v>
      </c>
      <c r="O10505" s="8" t="s">
        <v>32</v>
      </c>
      <c r="P10505" s="8" t="s">
        <v>22</v>
      </c>
      <c r="Q10505" s="8" t="s">
        <v>52456</v>
      </c>
      <c r="R10505" s="8" t="s">
        <v>56</v>
      </c>
      <c r="S10505" s="7" t="s">
        <v>52457</v>
      </c>
      <c r="T10505" s="7" t="s">
        <v>22</v>
      </c>
    </row>
    <row r="10506" customHeight="1" spans="1:20">
      <c r="A10506" s="6">
        <v>45228</v>
      </c>
      <c r="B10506" s="7" t="s">
        <v>52458</v>
      </c>
      <c r="C10506" s="7" t="s">
        <v>5629</v>
      </c>
      <c r="D10506" s="8" t="s">
        <v>22</v>
      </c>
      <c r="E10506" s="7" t="s">
        <v>52459</v>
      </c>
      <c r="F10506" s="7" t="s">
        <v>52460</v>
      </c>
      <c r="G10506" s="8" t="s">
        <v>82</v>
      </c>
      <c r="H10506" s="8" t="s">
        <v>22</v>
      </c>
      <c r="I10506" s="8" t="s">
        <v>5632</v>
      </c>
      <c r="J10506" s="8" t="s">
        <v>27</v>
      </c>
      <c r="K10506" s="8" t="s">
        <v>28</v>
      </c>
      <c r="L10506" s="8" t="s">
        <v>43</v>
      </c>
      <c r="M10506" s="7" t="s">
        <v>169</v>
      </c>
      <c r="N10506" s="7" t="s">
        <v>5633</v>
      </c>
      <c r="O10506" s="8" t="s">
        <v>32</v>
      </c>
      <c r="P10506" s="8" t="s">
        <v>22</v>
      </c>
      <c r="Q10506" s="8" t="s">
        <v>52461</v>
      </c>
      <c r="R10506" s="8" t="s">
        <v>168</v>
      </c>
      <c r="S10506" s="7" t="s">
        <v>52462</v>
      </c>
      <c r="T10506" s="7" t="s">
        <v>5723</v>
      </c>
    </row>
    <row r="10507" customHeight="1" spans="1:20">
      <c r="A10507" s="6">
        <v>45228</v>
      </c>
      <c r="B10507" s="7" t="s">
        <v>52463</v>
      </c>
      <c r="C10507" s="7" t="s">
        <v>14075</v>
      </c>
      <c r="D10507" s="8" t="s">
        <v>22</v>
      </c>
      <c r="E10507" s="7" t="s">
        <v>52464</v>
      </c>
      <c r="F10507" s="7" t="s">
        <v>52465</v>
      </c>
      <c r="G10507" s="8" t="s">
        <v>25</v>
      </c>
      <c r="H10507" s="8" t="s">
        <v>22</v>
      </c>
      <c r="I10507" s="8" t="s">
        <v>337</v>
      </c>
      <c r="J10507" s="8" t="s">
        <v>27</v>
      </c>
      <c r="K10507" s="8" t="s">
        <v>28</v>
      </c>
      <c r="L10507" s="8" t="s">
        <v>43</v>
      </c>
      <c r="M10507" s="7" t="s">
        <v>30</v>
      </c>
      <c r="N10507" s="7" t="s">
        <v>31</v>
      </c>
      <c r="O10507" s="8" t="s">
        <v>32</v>
      </c>
      <c r="P10507" s="8" t="s">
        <v>22</v>
      </c>
      <c r="Q10507" s="8" t="s">
        <v>52466</v>
      </c>
      <c r="R10507" s="8" t="s">
        <v>46</v>
      </c>
      <c r="S10507" s="7" t="s">
        <v>52467</v>
      </c>
      <c r="T10507" s="7" t="s">
        <v>22</v>
      </c>
    </row>
    <row r="10508" customHeight="1" spans="1:20">
      <c r="A10508" s="6">
        <v>45228</v>
      </c>
      <c r="B10508" s="7" t="s">
        <v>52468</v>
      </c>
      <c r="C10508" s="7" t="s">
        <v>5629</v>
      </c>
      <c r="D10508" s="8" t="s">
        <v>22</v>
      </c>
      <c r="E10508" s="7" t="s">
        <v>52469</v>
      </c>
      <c r="F10508" s="7" t="s">
        <v>52470</v>
      </c>
      <c r="G10508" s="8" t="s">
        <v>82</v>
      </c>
      <c r="H10508" s="8" t="s">
        <v>22</v>
      </c>
      <c r="I10508" s="8" t="s">
        <v>5632</v>
      </c>
      <c r="J10508" s="8" t="s">
        <v>27</v>
      </c>
      <c r="K10508" s="8" t="s">
        <v>28</v>
      </c>
      <c r="L10508" s="8" t="s">
        <v>43</v>
      </c>
      <c r="M10508" s="7" t="s">
        <v>169</v>
      </c>
      <c r="N10508" s="7" t="s">
        <v>5633</v>
      </c>
      <c r="O10508" s="8" t="s">
        <v>32</v>
      </c>
      <c r="P10508" s="8" t="s">
        <v>22</v>
      </c>
      <c r="Q10508" s="8" t="s">
        <v>52471</v>
      </c>
      <c r="R10508" s="8" t="s">
        <v>168</v>
      </c>
      <c r="S10508" s="7" t="s">
        <v>52472</v>
      </c>
      <c r="T10508" s="7" t="s">
        <v>8886</v>
      </c>
    </row>
    <row r="10509" customHeight="1" spans="1:20">
      <c r="A10509" s="6">
        <v>45228</v>
      </c>
      <c r="B10509" s="7" t="s">
        <v>52473</v>
      </c>
      <c r="C10509" s="7" t="s">
        <v>5644</v>
      </c>
      <c r="D10509" s="8" t="s">
        <v>22</v>
      </c>
      <c r="E10509" s="7" t="s">
        <v>52474</v>
      </c>
      <c r="F10509" s="7" t="s">
        <v>52475</v>
      </c>
      <c r="G10509" s="8" t="s">
        <v>82</v>
      </c>
      <c r="H10509" s="8" t="s">
        <v>110</v>
      </c>
      <c r="I10509" s="8" t="s">
        <v>168</v>
      </c>
      <c r="J10509" s="8" t="s">
        <v>27</v>
      </c>
      <c r="K10509" s="8" t="s">
        <v>28</v>
      </c>
      <c r="L10509" s="8" t="s">
        <v>43</v>
      </c>
      <c r="M10509" s="7" t="s">
        <v>169</v>
      </c>
      <c r="N10509" s="7" t="s">
        <v>5633</v>
      </c>
      <c r="O10509" s="8" t="s">
        <v>32</v>
      </c>
      <c r="P10509" s="8" t="s">
        <v>22</v>
      </c>
      <c r="Q10509" s="8" t="s">
        <v>52476</v>
      </c>
      <c r="R10509" s="8" t="s">
        <v>168</v>
      </c>
      <c r="S10509" s="7" t="s">
        <v>52477</v>
      </c>
      <c r="T10509" s="7" t="s">
        <v>5740</v>
      </c>
    </row>
    <row r="10510" customHeight="1" spans="1:20">
      <c r="A10510" s="6">
        <v>45228</v>
      </c>
      <c r="B10510" s="7" t="s">
        <v>52478</v>
      </c>
      <c r="C10510" s="7" t="s">
        <v>5848</v>
      </c>
      <c r="D10510" s="8" t="s">
        <v>22</v>
      </c>
      <c r="E10510" s="7" t="s">
        <v>52479</v>
      </c>
      <c r="F10510" s="7" t="s">
        <v>50025</v>
      </c>
      <c r="G10510" s="8" t="s">
        <v>82</v>
      </c>
      <c r="H10510" s="8" t="s">
        <v>96</v>
      </c>
      <c r="I10510" s="8" t="s">
        <v>168</v>
      </c>
      <c r="J10510" s="8" t="s">
        <v>27</v>
      </c>
      <c r="K10510" s="8" t="s">
        <v>28</v>
      </c>
      <c r="L10510" s="8" t="s">
        <v>43</v>
      </c>
      <c r="M10510" s="7" t="s">
        <v>169</v>
      </c>
      <c r="N10510" s="7" t="s">
        <v>5633</v>
      </c>
      <c r="O10510" s="8" t="s">
        <v>32</v>
      </c>
      <c r="P10510" s="8" t="s">
        <v>22</v>
      </c>
      <c r="Q10510" s="8" t="s">
        <v>52480</v>
      </c>
      <c r="R10510" s="8" t="s">
        <v>168</v>
      </c>
      <c r="S10510" s="7" t="s">
        <v>52481</v>
      </c>
      <c r="T10510" s="7" t="s">
        <v>8886</v>
      </c>
    </row>
    <row r="10511" customHeight="1" spans="1:20">
      <c r="A10511" s="6">
        <v>45228</v>
      </c>
      <c r="B10511" s="7" t="s">
        <v>52482</v>
      </c>
      <c r="C10511" s="7" t="s">
        <v>5629</v>
      </c>
      <c r="D10511" s="8" t="s">
        <v>22</v>
      </c>
      <c r="E10511" s="7" t="s">
        <v>52483</v>
      </c>
      <c r="F10511" s="7" t="s">
        <v>52484</v>
      </c>
      <c r="G10511" s="8" t="s">
        <v>82</v>
      </c>
      <c r="H10511" s="8" t="s">
        <v>22</v>
      </c>
      <c r="I10511" s="8" t="s">
        <v>5632</v>
      </c>
      <c r="J10511" s="8" t="s">
        <v>27</v>
      </c>
      <c r="K10511" s="8" t="s">
        <v>28</v>
      </c>
      <c r="L10511" s="8" t="s">
        <v>43</v>
      </c>
      <c r="M10511" s="7" t="s">
        <v>169</v>
      </c>
      <c r="N10511" s="7" t="s">
        <v>5633</v>
      </c>
      <c r="O10511" s="8" t="s">
        <v>32</v>
      </c>
      <c r="P10511" s="8" t="s">
        <v>22</v>
      </c>
      <c r="Q10511" s="8" t="s">
        <v>52485</v>
      </c>
      <c r="R10511" s="8" t="s">
        <v>46</v>
      </c>
      <c r="S10511" s="7" t="s">
        <v>52486</v>
      </c>
      <c r="T10511" s="7" t="s">
        <v>5661</v>
      </c>
    </row>
    <row r="10512" customHeight="1" spans="1:20">
      <c r="A10512" s="6">
        <v>45228</v>
      </c>
      <c r="B10512" s="7" t="s">
        <v>52487</v>
      </c>
      <c r="C10512" s="7" t="s">
        <v>6050</v>
      </c>
      <c r="D10512" s="8" t="s">
        <v>22</v>
      </c>
      <c r="E10512" s="7" t="s">
        <v>52488</v>
      </c>
      <c r="F10512" s="7" t="s">
        <v>52489</v>
      </c>
      <c r="G10512" s="8" t="s">
        <v>53</v>
      </c>
      <c r="H10512" s="8" t="s">
        <v>96</v>
      </c>
      <c r="I10512" s="8" t="s">
        <v>207</v>
      </c>
      <c r="J10512" s="8" t="s">
        <v>27</v>
      </c>
      <c r="K10512" s="8" t="s">
        <v>28</v>
      </c>
      <c r="L10512" s="8" t="s">
        <v>43</v>
      </c>
      <c r="M10512" s="7" t="s">
        <v>30</v>
      </c>
      <c r="N10512" s="7" t="s">
        <v>5633</v>
      </c>
      <c r="O10512" s="8" t="s">
        <v>32</v>
      </c>
      <c r="P10512" s="8" t="s">
        <v>22</v>
      </c>
      <c r="Q10512" s="8" t="s">
        <v>52490</v>
      </c>
      <c r="R10512" s="8" t="s">
        <v>168</v>
      </c>
      <c r="S10512" s="7" t="s">
        <v>52491</v>
      </c>
      <c r="T10512" s="7" t="s">
        <v>52492</v>
      </c>
    </row>
    <row r="10513" customHeight="1" spans="1:20">
      <c r="A10513" s="6">
        <v>45228</v>
      </c>
      <c r="B10513" s="7" t="s">
        <v>52493</v>
      </c>
      <c r="C10513" s="7" t="s">
        <v>1299</v>
      </c>
      <c r="D10513" s="8" t="s">
        <v>22</v>
      </c>
      <c r="E10513" s="7" t="s">
        <v>52494</v>
      </c>
      <c r="F10513" s="7" t="s">
        <v>52495</v>
      </c>
      <c r="G10513" s="8" t="s">
        <v>130</v>
      </c>
      <c r="H10513" s="8" t="s">
        <v>22</v>
      </c>
      <c r="I10513" s="8" t="s">
        <v>131</v>
      </c>
      <c r="J10513" s="8" t="s">
        <v>27</v>
      </c>
      <c r="K10513" s="8" t="s">
        <v>28</v>
      </c>
      <c r="L10513" s="8" t="s">
        <v>43</v>
      </c>
      <c r="M10513" s="7" t="s">
        <v>30</v>
      </c>
      <c r="N10513" s="7" t="s">
        <v>208</v>
      </c>
      <c r="O10513" s="8" t="s">
        <v>32</v>
      </c>
      <c r="P10513" s="8" t="s">
        <v>22</v>
      </c>
      <c r="Q10513" s="8" t="s">
        <v>52496</v>
      </c>
      <c r="R10513" s="8" t="s">
        <v>56</v>
      </c>
      <c r="S10513" s="7" t="s">
        <v>52497</v>
      </c>
      <c r="T10513" s="7" t="s">
        <v>22</v>
      </c>
    </row>
    <row r="10514" customHeight="1" spans="1:20">
      <c r="A10514" s="6">
        <v>45228</v>
      </c>
      <c r="B10514" s="7" t="s">
        <v>52498</v>
      </c>
      <c r="C10514" s="7" t="s">
        <v>7720</v>
      </c>
      <c r="D10514" s="8" t="s">
        <v>22</v>
      </c>
      <c r="E10514" s="7" t="s">
        <v>52499</v>
      </c>
      <c r="F10514" s="7" t="s">
        <v>52500</v>
      </c>
      <c r="G10514" s="8" t="s">
        <v>82</v>
      </c>
      <c r="H10514" s="8" t="s">
        <v>96</v>
      </c>
      <c r="I10514" s="8" t="s">
        <v>168</v>
      </c>
      <c r="J10514" s="8" t="s">
        <v>27</v>
      </c>
      <c r="K10514" s="8" t="s">
        <v>28</v>
      </c>
      <c r="L10514" s="8" t="s">
        <v>43</v>
      </c>
      <c r="M10514" s="7" t="s">
        <v>169</v>
      </c>
      <c r="N10514" s="7" t="s">
        <v>5633</v>
      </c>
      <c r="O10514" s="8" t="s">
        <v>32</v>
      </c>
      <c r="P10514" s="8" t="s">
        <v>22</v>
      </c>
      <c r="Q10514" s="8" t="s">
        <v>52501</v>
      </c>
      <c r="R10514" s="8" t="s">
        <v>168</v>
      </c>
      <c r="S10514" s="7" t="s">
        <v>52502</v>
      </c>
      <c r="T10514" s="7" t="s">
        <v>5649</v>
      </c>
    </row>
    <row r="10515" customHeight="1" spans="1:20">
      <c r="A10515" s="6">
        <v>45228</v>
      </c>
      <c r="B10515" s="7" t="s">
        <v>52503</v>
      </c>
      <c r="C10515" s="7" t="s">
        <v>5629</v>
      </c>
      <c r="D10515" s="8" t="s">
        <v>22</v>
      </c>
      <c r="E10515" s="7" t="s">
        <v>52504</v>
      </c>
      <c r="F10515" s="7" t="s">
        <v>52505</v>
      </c>
      <c r="G10515" s="8" t="s">
        <v>82</v>
      </c>
      <c r="H10515" s="8" t="s">
        <v>22</v>
      </c>
      <c r="I10515" s="8" t="s">
        <v>5632</v>
      </c>
      <c r="J10515" s="8" t="s">
        <v>27</v>
      </c>
      <c r="K10515" s="8" t="s">
        <v>28</v>
      </c>
      <c r="L10515" s="8" t="s">
        <v>43</v>
      </c>
      <c r="M10515" s="7" t="s">
        <v>169</v>
      </c>
      <c r="N10515" s="7" t="s">
        <v>5633</v>
      </c>
      <c r="O10515" s="8" t="s">
        <v>32</v>
      </c>
      <c r="P10515" s="8" t="s">
        <v>22</v>
      </c>
      <c r="Q10515" s="8" t="s">
        <v>52506</v>
      </c>
      <c r="R10515" s="8" t="s">
        <v>168</v>
      </c>
      <c r="S10515" s="7" t="s">
        <v>52507</v>
      </c>
      <c r="T10515" s="7" t="s">
        <v>52110</v>
      </c>
    </row>
    <row r="10516" customHeight="1" spans="1:20">
      <c r="A10516" s="6">
        <v>45228</v>
      </c>
      <c r="B10516" s="7" t="s">
        <v>52508</v>
      </c>
      <c r="C10516" s="7" t="s">
        <v>185</v>
      </c>
      <c r="D10516" s="8" t="s">
        <v>22</v>
      </c>
      <c r="E10516" s="7" t="s">
        <v>52509</v>
      </c>
      <c r="F10516" s="7" t="s">
        <v>52510</v>
      </c>
      <c r="G10516" s="8" t="s">
        <v>82</v>
      </c>
      <c r="H10516" s="8" t="s">
        <v>110</v>
      </c>
      <c r="I10516" s="8" t="s">
        <v>701</v>
      </c>
      <c r="J10516" s="8" t="s">
        <v>27</v>
      </c>
      <c r="K10516" s="8" t="s">
        <v>28</v>
      </c>
      <c r="L10516" s="8" t="s">
        <v>43</v>
      </c>
      <c r="M10516" s="7" t="s">
        <v>169</v>
      </c>
      <c r="N10516" s="7" t="s">
        <v>31</v>
      </c>
      <c r="O10516" s="8" t="s">
        <v>32</v>
      </c>
      <c r="P10516" s="8" t="s">
        <v>22</v>
      </c>
      <c r="Q10516" s="8" t="s">
        <v>52511</v>
      </c>
      <c r="R10516" s="8" t="s">
        <v>56</v>
      </c>
      <c r="S10516" s="7" t="s">
        <v>52512</v>
      </c>
      <c r="T10516" s="7" t="s">
        <v>22</v>
      </c>
    </row>
    <row r="10517" customHeight="1" spans="1:20">
      <c r="A10517" s="6">
        <v>45228</v>
      </c>
      <c r="B10517" s="7" t="s">
        <v>52513</v>
      </c>
      <c r="C10517" s="7" t="s">
        <v>5644</v>
      </c>
      <c r="D10517" s="8" t="s">
        <v>22</v>
      </c>
      <c r="E10517" s="7" t="s">
        <v>52514</v>
      </c>
      <c r="F10517" s="7" t="s">
        <v>52515</v>
      </c>
      <c r="G10517" s="8" t="s">
        <v>82</v>
      </c>
      <c r="H10517" s="8" t="s">
        <v>22</v>
      </c>
      <c r="I10517" s="8" t="s">
        <v>168</v>
      </c>
      <c r="J10517" s="8" t="s">
        <v>27</v>
      </c>
      <c r="K10517" s="8" t="s">
        <v>28</v>
      </c>
      <c r="L10517" s="8" t="s">
        <v>43</v>
      </c>
      <c r="M10517" s="7" t="s">
        <v>169</v>
      </c>
      <c r="N10517" s="7" t="s">
        <v>5633</v>
      </c>
      <c r="O10517" s="8" t="s">
        <v>32</v>
      </c>
      <c r="P10517" s="8" t="s">
        <v>22</v>
      </c>
      <c r="Q10517" s="8" t="s">
        <v>52516</v>
      </c>
      <c r="R10517" s="8" t="s">
        <v>168</v>
      </c>
      <c r="S10517" s="7" t="s">
        <v>52517</v>
      </c>
      <c r="T10517" s="7" t="s">
        <v>5655</v>
      </c>
    </row>
    <row r="10518" customHeight="1" spans="1:20">
      <c r="A10518" s="6">
        <v>45226</v>
      </c>
      <c r="B10518" s="7" t="s">
        <v>52518</v>
      </c>
      <c r="C10518" s="7" t="s">
        <v>50</v>
      </c>
      <c r="D10518" s="8" t="s">
        <v>22</v>
      </c>
      <c r="E10518" s="7" t="s">
        <v>52519</v>
      </c>
      <c r="F10518" s="7" t="s">
        <v>3738</v>
      </c>
      <c r="G10518" s="8" t="s">
        <v>82</v>
      </c>
      <c r="H10518" s="8" t="s">
        <v>22</v>
      </c>
      <c r="I10518" s="8" t="s">
        <v>42</v>
      </c>
      <c r="J10518" s="8" t="s">
        <v>27</v>
      </c>
      <c r="K10518" s="8" t="s">
        <v>28</v>
      </c>
      <c r="L10518" s="8" t="s">
        <v>43</v>
      </c>
      <c r="M10518" s="7" t="s">
        <v>44</v>
      </c>
      <c r="N10518" s="7" t="s">
        <v>31</v>
      </c>
      <c r="O10518" s="8" t="s">
        <v>32</v>
      </c>
      <c r="P10518" s="8" t="s">
        <v>22</v>
      </c>
      <c r="Q10518" s="8" t="s">
        <v>52520</v>
      </c>
      <c r="R10518" s="8" t="s">
        <v>56</v>
      </c>
      <c r="S10518" s="7" t="s">
        <v>52521</v>
      </c>
      <c r="T10518" s="7" t="s">
        <v>22</v>
      </c>
    </row>
    <row r="10519" customHeight="1" spans="1:20">
      <c r="A10519" s="6">
        <v>45228</v>
      </c>
      <c r="B10519" s="7" t="s">
        <v>52522</v>
      </c>
      <c r="C10519" s="7" t="s">
        <v>5644</v>
      </c>
      <c r="D10519" s="8" t="s">
        <v>22</v>
      </c>
      <c r="E10519" s="7" t="s">
        <v>52523</v>
      </c>
      <c r="F10519" s="7" t="s">
        <v>52524</v>
      </c>
      <c r="G10519" s="8" t="s">
        <v>82</v>
      </c>
      <c r="H10519" s="8" t="s">
        <v>22</v>
      </c>
      <c r="I10519" s="8" t="s">
        <v>168</v>
      </c>
      <c r="J10519" s="8" t="s">
        <v>27</v>
      </c>
      <c r="K10519" s="8" t="s">
        <v>28</v>
      </c>
      <c r="L10519" s="8" t="s">
        <v>43</v>
      </c>
      <c r="M10519" s="7" t="s">
        <v>169</v>
      </c>
      <c r="N10519" s="7" t="s">
        <v>5633</v>
      </c>
      <c r="O10519" s="8" t="s">
        <v>32</v>
      </c>
      <c r="P10519" s="8" t="s">
        <v>22</v>
      </c>
      <c r="Q10519" s="8" t="s">
        <v>52525</v>
      </c>
      <c r="R10519" s="8" t="s">
        <v>168</v>
      </c>
      <c r="S10519" s="7" t="s">
        <v>52526</v>
      </c>
      <c r="T10519" s="7" t="s">
        <v>6081</v>
      </c>
    </row>
    <row r="10520" customHeight="1" spans="1:20">
      <c r="A10520" s="6">
        <v>45227</v>
      </c>
      <c r="B10520" s="7" t="s">
        <v>52527</v>
      </c>
      <c r="C10520" s="7" t="s">
        <v>1167</v>
      </c>
      <c r="D10520" s="8" t="s">
        <v>22</v>
      </c>
      <c r="E10520" s="7" t="s">
        <v>52528</v>
      </c>
      <c r="F10520" s="7" t="s">
        <v>52529</v>
      </c>
      <c r="G10520" s="8" t="s">
        <v>336</v>
      </c>
      <c r="H10520" s="8" t="s">
        <v>22</v>
      </c>
      <c r="I10520" s="8" t="s">
        <v>241</v>
      </c>
      <c r="J10520" s="8" t="s">
        <v>27</v>
      </c>
      <c r="K10520" s="8" t="s">
        <v>28</v>
      </c>
      <c r="L10520" s="8" t="s">
        <v>43</v>
      </c>
      <c r="M10520" s="7" t="s">
        <v>30</v>
      </c>
      <c r="N10520" s="7" t="s">
        <v>31</v>
      </c>
      <c r="O10520" s="8" t="s">
        <v>32</v>
      </c>
      <c r="P10520" s="8" t="s">
        <v>22</v>
      </c>
      <c r="Q10520" s="8" t="s">
        <v>52530</v>
      </c>
      <c r="R10520" s="8" t="s">
        <v>46</v>
      </c>
      <c r="S10520" s="7" t="s">
        <v>52531</v>
      </c>
      <c r="T10520" s="7" t="s">
        <v>22</v>
      </c>
    </row>
    <row r="10521" customHeight="1" spans="1:20">
      <c r="A10521" s="6">
        <v>45228</v>
      </c>
      <c r="B10521" s="7" t="s">
        <v>52532</v>
      </c>
      <c r="C10521" s="7" t="s">
        <v>5629</v>
      </c>
      <c r="D10521" s="8" t="s">
        <v>22</v>
      </c>
      <c r="E10521" s="7" t="s">
        <v>52533</v>
      </c>
      <c r="F10521" s="7" t="s">
        <v>52534</v>
      </c>
      <c r="G10521" s="8" t="s">
        <v>82</v>
      </c>
      <c r="H10521" s="8" t="s">
        <v>22</v>
      </c>
      <c r="I10521" s="8" t="s">
        <v>5632</v>
      </c>
      <c r="J10521" s="8" t="s">
        <v>27</v>
      </c>
      <c r="K10521" s="8" t="s">
        <v>28</v>
      </c>
      <c r="L10521" s="8" t="s">
        <v>43</v>
      </c>
      <c r="M10521" s="7" t="s">
        <v>169</v>
      </c>
      <c r="N10521" s="7" t="s">
        <v>5633</v>
      </c>
      <c r="O10521" s="8" t="s">
        <v>32</v>
      </c>
      <c r="P10521" s="8" t="s">
        <v>22</v>
      </c>
      <c r="Q10521" s="8" t="s">
        <v>52535</v>
      </c>
      <c r="R10521" s="8" t="s">
        <v>168</v>
      </c>
      <c r="S10521" s="7" t="s">
        <v>52536</v>
      </c>
      <c r="T10521" s="7" t="s">
        <v>8886</v>
      </c>
    </row>
    <row r="10522" customHeight="1" spans="1:20">
      <c r="A10522" s="6">
        <v>45228</v>
      </c>
      <c r="B10522" s="7" t="s">
        <v>52537</v>
      </c>
      <c r="C10522" s="7" t="s">
        <v>5629</v>
      </c>
      <c r="D10522" s="8" t="s">
        <v>22</v>
      </c>
      <c r="E10522" s="7" t="s">
        <v>52538</v>
      </c>
      <c r="F10522" s="7" t="s">
        <v>52539</v>
      </c>
      <c r="G10522" s="8" t="s">
        <v>82</v>
      </c>
      <c r="H10522" s="8" t="s">
        <v>22</v>
      </c>
      <c r="I10522" s="8" t="s">
        <v>5632</v>
      </c>
      <c r="J10522" s="8" t="s">
        <v>27</v>
      </c>
      <c r="K10522" s="8" t="s">
        <v>28</v>
      </c>
      <c r="L10522" s="8" t="s">
        <v>43</v>
      </c>
      <c r="M10522" s="7" t="s">
        <v>169</v>
      </c>
      <c r="N10522" s="7" t="s">
        <v>5633</v>
      </c>
      <c r="O10522" s="8" t="s">
        <v>32</v>
      </c>
      <c r="P10522" s="8" t="s">
        <v>22</v>
      </c>
      <c r="Q10522" s="8" t="s">
        <v>52540</v>
      </c>
      <c r="R10522" s="8" t="s">
        <v>168</v>
      </c>
      <c r="S10522" s="7" t="s">
        <v>52541</v>
      </c>
      <c r="T10522" s="7" t="s">
        <v>5636</v>
      </c>
    </row>
    <row r="10523" customHeight="1" spans="1:20">
      <c r="A10523" s="6">
        <v>45228</v>
      </c>
      <c r="B10523" s="7" t="s">
        <v>52542</v>
      </c>
      <c r="C10523" s="7" t="s">
        <v>5644</v>
      </c>
      <c r="D10523" s="8" t="s">
        <v>22</v>
      </c>
      <c r="E10523" s="7" t="s">
        <v>52543</v>
      </c>
      <c r="F10523" s="7" t="s">
        <v>52544</v>
      </c>
      <c r="G10523" s="8" t="s">
        <v>82</v>
      </c>
      <c r="H10523" s="8" t="s">
        <v>22</v>
      </c>
      <c r="I10523" s="8" t="s">
        <v>168</v>
      </c>
      <c r="J10523" s="8" t="s">
        <v>27</v>
      </c>
      <c r="K10523" s="8" t="s">
        <v>28</v>
      </c>
      <c r="L10523" s="8" t="s">
        <v>43</v>
      </c>
      <c r="M10523" s="7" t="s">
        <v>169</v>
      </c>
      <c r="N10523" s="7" t="s">
        <v>5633</v>
      </c>
      <c r="O10523" s="8" t="s">
        <v>32</v>
      </c>
      <c r="P10523" s="8" t="s">
        <v>22</v>
      </c>
      <c r="Q10523" s="8" t="s">
        <v>52545</v>
      </c>
      <c r="R10523" s="8" t="s">
        <v>168</v>
      </c>
      <c r="S10523" s="7" t="s">
        <v>52546</v>
      </c>
      <c r="T10523" s="7" t="s">
        <v>5655</v>
      </c>
    </row>
    <row r="10524" customHeight="1" spans="1:20">
      <c r="A10524" s="6">
        <v>45228</v>
      </c>
      <c r="B10524" s="7" t="s">
        <v>52547</v>
      </c>
      <c r="C10524" s="7" t="s">
        <v>393</v>
      </c>
      <c r="D10524" s="8" t="s">
        <v>22</v>
      </c>
      <c r="E10524" s="7" t="s">
        <v>46037</v>
      </c>
      <c r="F10524" s="7" t="s">
        <v>46038</v>
      </c>
      <c r="G10524" s="8" t="s">
        <v>53</v>
      </c>
      <c r="H10524" s="8" t="s">
        <v>22</v>
      </c>
      <c r="I10524" s="8" t="s">
        <v>26</v>
      </c>
      <c r="J10524" s="8" t="s">
        <v>27</v>
      </c>
      <c r="K10524" s="8" t="s">
        <v>76</v>
      </c>
      <c r="L10524" s="8" t="s">
        <v>29</v>
      </c>
      <c r="M10524" s="7" t="s">
        <v>30</v>
      </c>
      <c r="N10524" s="7" t="s">
        <v>31</v>
      </c>
      <c r="O10524" s="8" t="s">
        <v>32</v>
      </c>
      <c r="P10524" s="8" t="s">
        <v>22</v>
      </c>
      <c r="Q10524" s="8" t="s">
        <v>52548</v>
      </c>
      <c r="R10524" s="8" t="s">
        <v>34</v>
      </c>
      <c r="S10524" s="7" t="s">
        <v>52549</v>
      </c>
      <c r="T10524" s="7" t="s">
        <v>22</v>
      </c>
    </row>
    <row r="10525" customHeight="1" spans="1:20">
      <c r="A10525" s="6">
        <v>45228</v>
      </c>
      <c r="B10525" s="7" t="s">
        <v>52550</v>
      </c>
      <c r="C10525" s="7" t="s">
        <v>6409</v>
      </c>
      <c r="D10525" s="8" t="s">
        <v>22</v>
      </c>
      <c r="E10525" s="7" t="s">
        <v>52551</v>
      </c>
      <c r="F10525" s="7" t="s">
        <v>52552</v>
      </c>
      <c r="G10525" s="8" t="s">
        <v>130</v>
      </c>
      <c r="H10525" s="8" t="s">
        <v>22</v>
      </c>
      <c r="I10525" s="8" t="s">
        <v>293</v>
      </c>
      <c r="J10525" s="8" t="s">
        <v>27</v>
      </c>
      <c r="K10525" s="8" t="s">
        <v>28</v>
      </c>
      <c r="L10525" s="8" t="s">
        <v>43</v>
      </c>
      <c r="M10525" s="7" t="s">
        <v>30</v>
      </c>
      <c r="N10525" s="7" t="s">
        <v>31</v>
      </c>
      <c r="O10525" s="8" t="s">
        <v>32</v>
      </c>
      <c r="P10525" s="8" t="s">
        <v>22</v>
      </c>
      <c r="Q10525" s="8" t="s">
        <v>52553</v>
      </c>
      <c r="R10525" s="8" t="s">
        <v>46</v>
      </c>
      <c r="S10525" s="7" t="s">
        <v>52554</v>
      </c>
      <c r="T10525" s="7" t="s">
        <v>22</v>
      </c>
    </row>
    <row r="10526" customHeight="1" spans="1:20">
      <c r="A10526" s="6">
        <v>45226</v>
      </c>
      <c r="B10526" s="7" t="s">
        <v>52555</v>
      </c>
      <c r="C10526" s="7" t="s">
        <v>50</v>
      </c>
      <c r="D10526" s="8" t="s">
        <v>22</v>
      </c>
      <c r="E10526" s="7" t="s">
        <v>52556</v>
      </c>
      <c r="F10526" s="7" t="s">
        <v>52557</v>
      </c>
      <c r="G10526" s="8" t="s">
        <v>25</v>
      </c>
      <c r="H10526" s="8" t="s">
        <v>22</v>
      </c>
      <c r="I10526" s="8" t="s">
        <v>131</v>
      </c>
      <c r="J10526" s="8" t="s">
        <v>27</v>
      </c>
      <c r="K10526" s="8" t="s">
        <v>28</v>
      </c>
      <c r="L10526" s="8" t="s">
        <v>43</v>
      </c>
      <c r="M10526" s="7" t="s">
        <v>30</v>
      </c>
      <c r="N10526" s="7" t="s">
        <v>31</v>
      </c>
      <c r="O10526" s="8" t="s">
        <v>32</v>
      </c>
      <c r="P10526" s="8" t="s">
        <v>22</v>
      </c>
      <c r="Q10526" s="8" t="s">
        <v>52558</v>
      </c>
      <c r="R10526" s="8" t="s">
        <v>56</v>
      </c>
      <c r="S10526" s="7" t="s">
        <v>52559</v>
      </c>
      <c r="T10526" s="7" t="s">
        <v>22</v>
      </c>
    </row>
    <row r="10527" customHeight="1" spans="1:20">
      <c r="A10527" s="6">
        <v>45228</v>
      </c>
      <c r="B10527" s="7" t="s">
        <v>52560</v>
      </c>
      <c r="C10527" s="7" t="s">
        <v>5644</v>
      </c>
      <c r="D10527" s="8" t="s">
        <v>22</v>
      </c>
      <c r="E10527" s="7" t="s">
        <v>52561</v>
      </c>
      <c r="F10527" s="7" t="s">
        <v>52562</v>
      </c>
      <c r="G10527" s="8" t="s">
        <v>82</v>
      </c>
      <c r="H10527" s="8" t="s">
        <v>110</v>
      </c>
      <c r="I10527" s="8" t="s">
        <v>168</v>
      </c>
      <c r="J10527" s="8" t="s">
        <v>27</v>
      </c>
      <c r="K10527" s="8" t="s">
        <v>28</v>
      </c>
      <c r="L10527" s="8" t="s">
        <v>43</v>
      </c>
      <c r="M10527" s="7" t="s">
        <v>169</v>
      </c>
      <c r="N10527" s="7" t="s">
        <v>5633</v>
      </c>
      <c r="O10527" s="8" t="s">
        <v>32</v>
      </c>
      <c r="P10527" s="8" t="s">
        <v>22</v>
      </c>
      <c r="Q10527" s="8" t="s">
        <v>52563</v>
      </c>
      <c r="R10527" s="8" t="s">
        <v>168</v>
      </c>
      <c r="S10527" s="7" t="s">
        <v>52564</v>
      </c>
      <c r="T10527" s="7" t="s">
        <v>52126</v>
      </c>
    </row>
    <row r="10528" customHeight="1" spans="1:20">
      <c r="A10528" s="6">
        <v>45228</v>
      </c>
      <c r="B10528" s="7" t="s">
        <v>52565</v>
      </c>
      <c r="C10528" s="7" t="s">
        <v>6506</v>
      </c>
      <c r="D10528" s="8" t="s">
        <v>22</v>
      </c>
      <c r="E10528" s="7" t="s">
        <v>52566</v>
      </c>
      <c r="F10528" s="7" t="s">
        <v>52567</v>
      </c>
      <c r="G10528" s="8" t="s">
        <v>130</v>
      </c>
      <c r="H10528" s="8" t="s">
        <v>22</v>
      </c>
      <c r="I10528" s="8" t="s">
        <v>259</v>
      </c>
      <c r="J10528" s="8" t="s">
        <v>27</v>
      </c>
      <c r="K10528" s="8" t="s">
        <v>28</v>
      </c>
      <c r="L10528" s="8" t="s">
        <v>43</v>
      </c>
      <c r="M10528" s="7" t="s">
        <v>30</v>
      </c>
      <c r="N10528" s="7" t="s">
        <v>208</v>
      </c>
      <c r="O10528" s="8" t="s">
        <v>32</v>
      </c>
      <c r="P10528" s="8" t="s">
        <v>22</v>
      </c>
      <c r="Q10528" s="8" t="s">
        <v>52568</v>
      </c>
      <c r="R10528" s="8" t="s">
        <v>46</v>
      </c>
      <c r="S10528" s="7" t="s">
        <v>52569</v>
      </c>
      <c r="T10528" s="7" t="s">
        <v>22</v>
      </c>
    </row>
    <row r="10529" customHeight="1" spans="1:20">
      <c r="A10529" s="6">
        <v>45228</v>
      </c>
      <c r="B10529" s="7" t="s">
        <v>52570</v>
      </c>
      <c r="C10529" s="7" t="s">
        <v>399</v>
      </c>
      <c r="D10529" s="8" t="s">
        <v>22</v>
      </c>
      <c r="E10529" s="7" t="s">
        <v>52571</v>
      </c>
      <c r="F10529" s="7" t="s">
        <v>52572</v>
      </c>
      <c r="G10529" s="8" t="s">
        <v>130</v>
      </c>
      <c r="H10529" s="8" t="s">
        <v>22</v>
      </c>
      <c r="I10529" s="8" t="s">
        <v>83</v>
      </c>
      <c r="J10529" s="8" t="s">
        <v>27</v>
      </c>
      <c r="K10529" s="8" t="s">
        <v>28</v>
      </c>
      <c r="L10529" s="8" t="s">
        <v>43</v>
      </c>
      <c r="M10529" s="7" t="s">
        <v>30</v>
      </c>
      <c r="N10529" s="7" t="s">
        <v>31</v>
      </c>
      <c r="O10529" s="8" t="s">
        <v>32</v>
      </c>
      <c r="P10529" s="8" t="s">
        <v>22</v>
      </c>
      <c r="Q10529" s="8" t="s">
        <v>52573</v>
      </c>
      <c r="R10529" s="8" t="s">
        <v>46</v>
      </c>
      <c r="S10529" s="24" t="s">
        <v>52574</v>
      </c>
      <c r="T10529" s="7" t="s">
        <v>22</v>
      </c>
    </row>
    <row r="10530" customHeight="1" spans="1:20">
      <c r="A10530" s="6">
        <v>45228</v>
      </c>
      <c r="B10530" s="7" t="s">
        <v>52575</v>
      </c>
      <c r="C10530" s="7" t="s">
        <v>5213</v>
      </c>
      <c r="D10530" s="8" t="s">
        <v>22</v>
      </c>
      <c r="E10530" s="7" t="s">
        <v>52576</v>
      </c>
      <c r="F10530" s="7" t="s">
        <v>3728</v>
      </c>
      <c r="G10530" s="8" t="s">
        <v>82</v>
      </c>
      <c r="H10530" s="8" t="s">
        <v>418</v>
      </c>
      <c r="I10530" s="8" t="s">
        <v>54</v>
      </c>
      <c r="J10530" s="8" t="s">
        <v>27</v>
      </c>
      <c r="K10530" s="8" t="s">
        <v>28</v>
      </c>
      <c r="L10530" s="8" t="s">
        <v>43</v>
      </c>
      <c r="M10530" s="7" t="s">
        <v>169</v>
      </c>
      <c r="N10530" s="7" t="s">
        <v>208</v>
      </c>
      <c r="O10530" s="8" t="s">
        <v>32</v>
      </c>
      <c r="P10530" s="8" t="s">
        <v>22</v>
      </c>
      <c r="Q10530" s="8" t="s">
        <v>52577</v>
      </c>
      <c r="R10530" s="8" t="s">
        <v>46</v>
      </c>
      <c r="S10530" s="7" t="s">
        <v>52578</v>
      </c>
      <c r="T10530" s="7" t="s">
        <v>22</v>
      </c>
    </row>
    <row r="10531" customHeight="1" spans="1:20">
      <c r="A10531" s="6">
        <v>45228</v>
      </c>
      <c r="B10531" s="7" t="s">
        <v>52579</v>
      </c>
      <c r="C10531" s="7" t="s">
        <v>6717</v>
      </c>
      <c r="D10531" s="8" t="s">
        <v>22</v>
      </c>
      <c r="E10531" s="7" t="s">
        <v>52580</v>
      </c>
      <c r="F10531" s="7" t="s">
        <v>52581</v>
      </c>
      <c r="G10531" s="8" t="s">
        <v>41</v>
      </c>
      <c r="H10531" s="8" t="s">
        <v>22</v>
      </c>
      <c r="I10531" s="8" t="s">
        <v>26</v>
      </c>
      <c r="J10531" s="8" t="s">
        <v>27</v>
      </c>
      <c r="K10531" s="8" t="s">
        <v>76</v>
      </c>
      <c r="L10531" s="8" t="s">
        <v>29</v>
      </c>
      <c r="M10531" s="7" t="s">
        <v>30</v>
      </c>
      <c r="N10531" s="7" t="s">
        <v>31</v>
      </c>
      <c r="O10531" s="8" t="s">
        <v>32</v>
      </c>
      <c r="P10531" s="8" t="s">
        <v>22</v>
      </c>
      <c r="Q10531" s="8" t="s">
        <v>52582</v>
      </c>
      <c r="R10531" s="8" t="s">
        <v>34</v>
      </c>
      <c r="S10531" s="7" t="s">
        <v>52583</v>
      </c>
      <c r="T10531" s="7" t="s">
        <v>22</v>
      </c>
    </row>
    <row r="10532" customHeight="1" spans="1:20">
      <c r="A10532" s="6">
        <v>45228</v>
      </c>
      <c r="B10532" s="7" t="s">
        <v>52584</v>
      </c>
      <c r="C10532" s="7" t="s">
        <v>5629</v>
      </c>
      <c r="D10532" s="8" t="s">
        <v>22</v>
      </c>
      <c r="E10532" s="7" t="s">
        <v>52585</v>
      </c>
      <c r="F10532" s="7" t="s">
        <v>52586</v>
      </c>
      <c r="G10532" s="8" t="s">
        <v>82</v>
      </c>
      <c r="H10532" s="8" t="s">
        <v>22</v>
      </c>
      <c r="I10532" s="8" t="s">
        <v>5632</v>
      </c>
      <c r="J10532" s="8" t="s">
        <v>27</v>
      </c>
      <c r="K10532" s="8" t="s">
        <v>28</v>
      </c>
      <c r="L10532" s="8" t="s">
        <v>43</v>
      </c>
      <c r="M10532" s="7" t="s">
        <v>169</v>
      </c>
      <c r="N10532" s="7" t="s">
        <v>5633</v>
      </c>
      <c r="O10532" s="8" t="s">
        <v>32</v>
      </c>
      <c r="P10532" s="8" t="s">
        <v>22</v>
      </c>
      <c r="Q10532" s="8" t="s">
        <v>52587</v>
      </c>
      <c r="R10532" s="8" t="s">
        <v>168</v>
      </c>
      <c r="S10532" s="7" t="s">
        <v>52588</v>
      </c>
      <c r="T10532" s="7" t="s">
        <v>5655</v>
      </c>
    </row>
    <row r="10533" customHeight="1" spans="1:20">
      <c r="A10533" s="6">
        <v>45227</v>
      </c>
      <c r="B10533" s="7" t="s">
        <v>52589</v>
      </c>
      <c r="C10533" s="7" t="s">
        <v>7199</v>
      </c>
      <c r="D10533" s="8" t="s">
        <v>22</v>
      </c>
      <c r="E10533" s="7" t="s">
        <v>52590</v>
      </c>
      <c r="F10533" s="7" t="s">
        <v>52591</v>
      </c>
      <c r="G10533" s="8" t="s">
        <v>69</v>
      </c>
      <c r="H10533" s="8" t="s">
        <v>22</v>
      </c>
      <c r="I10533" s="8" t="s">
        <v>26</v>
      </c>
      <c r="J10533" s="8" t="s">
        <v>27</v>
      </c>
      <c r="K10533" s="8" t="s">
        <v>195</v>
      </c>
      <c r="L10533" s="8" t="s">
        <v>29</v>
      </c>
      <c r="M10533" s="7" t="s">
        <v>30</v>
      </c>
      <c r="N10533" s="7" t="s">
        <v>31</v>
      </c>
      <c r="O10533" s="8" t="s">
        <v>32</v>
      </c>
      <c r="P10533" s="8" t="s">
        <v>22</v>
      </c>
      <c r="Q10533" s="8" t="s">
        <v>52592</v>
      </c>
      <c r="R10533" s="8" t="s">
        <v>34</v>
      </c>
      <c r="S10533" s="7" t="s">
        <v>52593</v>
      </c>
      <c r="T10533" s="7" t="s">
        <v>22</v>
      </c>
    </row>
    <row r="10534" customHeight="1" spans="1:20">
      <c r="A10534" s="6">
        <v>45228</v>
      </c>
      <c r="B10534" s="7" t="s">
        <v>52594</v>
      </c>
      <c r="C10534" s="7" t="s">
        <v>5848</v>
      </c>
      <c r="D10534" s="8" t="s">
        <v>22</v>
      </c>
      <c r="E10534" s="7" t="s">
        <v>52595</v>
      </c>
      <c r="F10534" s="7" t="s">
        <v>52596</v>
      </c>
      <c r="G10534" s="8" t="s">
        <v>82</v>
      </c>
      <c r="H10534" s="8" t="s">
        <v>110</v>
      </c>
      <c r="I10534" s="8" t="s">
        <v>168</v>
      </c>
      <c r="J10534" s="8" t="s">
        <v>27</v>
      </c>
      <c r="K10534" s="8" t="s">
        <v>28</v>
      </c>
      <c r="L10534" s="8" t="s">
        <v>43</v>
      </c>
      <c r="M10534" s="7" t="s">
        <v>169</v>
      </c>
      <c r="N10534" s="7" t="s">
        <v>5633</v>
      </c>
      <c r="O10534" s="8" t="s">
        <v>32</v>
      </c>
      <c r="P10534" s="8" t="s">
        <v>22</v>
      </c>
      <c r="Q10534" s="8" t="s">
        <v>52597</v>
      </c>
      <c r="R10534" s="8" t="s">
        <v>168</v>
      </c>
      <c r="S10534" s="7" t="s">
        <v>52598</v>
      </c>
      <c r="T10534" s="7" t="s">
        <v>5642</v>
      </c>
    </row>
    <row r="10535" customHeight="1" spans="1:20">
      <c r="A10535" s="6">
        <v>45228</v>
      </c>
      <c r="B10535" s="7" t="s">
        <v>52599</v>
      </c>
      <c r="C10535" s="7" t="s">
        <v>5822</v>
      </c>
      <c r="D10535" s="8" t="s">
        <v>22</v>
      </c>
      <c r="E10535" s="7" t="s">
        <v>52600</v>
      </c>
      <c r="F10535" s="7" t="s">
        <v>52601</v>
      </c>
      <c r="G10535" s="8" t="s">
        <v>82</v>
      </c>
      <c r="H10535" s="8" t="s">
        <v>22</v>
      </c>
      <c r="I10535" s="8" t="s">
        <v>5737</v>
      </c>
      <c r="J10535" s="8" t="s">
        <v>27</v>
      </c>
      <c r="K10535" s="8" t="s">
        <v>28</v>
      </c>
      <c r="L10535" s="8" t="s">
        <v>43</v>
      </c>
      <c r="M10535" s="7" t="s">
        <v>169</v>
      </c>
      <c r="N10535" s="7" t="s">
        <v>5633</v>
      </c>
      <c r="O10535" s="8" t="s">
        <v>32</v>
      </c>
      <c r="P10535" s="8" t="s">
        <v>22</v>
      </c>
      <c r="Q10535" s="8" t="s">
        <v>52602</v>
      </c>
      <c r="R10535" s="8" t="s">
        <v>168</v>
      </c>
      <c r="S10535" s="7" t="s">
        <v>52603</v>
      </c>
      <c r="T10535" s="7" t="s">
        <v>8886</v>
      </c>
    </row>
    <row r="10536" customHeight="1" spans="1:20">
      <c r="A10536" s="6">
        <v>45228</v>
      </c>
      <c r="B10536" s="7" t="s">
        <v>52604</v>
      </c>
      <c r="C10536" s="7" t="s">
        <v>6506</v>
      </c>
      <c r="D10536" s="8" t="s">
        <v>22</v>
      </c>
      <c r="E10536" s="7" t="s">
        <v>52605</v>
      </c>
      <c r="F10536" s="7" t="s">
        <v>52606</v>
      </c>
      <c r="G10536" s="8" t="s">
        <v>53</v>
      </c>
      <c r="H10536" s="8" t="s">
        <v>22</v>
      </c>
      <c r="I10536" s="8" t="s">
        <v>490</v>
      </c>
      <c r="J10536" s="8" t="s">
        <v>27</v>
      </c>
      <c r="K10536" s="8" t="s">
        <v>28</v>
      </c>
      <c r="L10536" s="8" t="s">
        <v>43</v>
      </c>
      <c r="M10536" s="7" t="s">
        <v>30</v>
      </c>
      <c r="N10536" s="7" t="s">
        <v>208</v>
      </c>
      <c r="O10536" s="8" t="s">
        <v>32</v>
      </c>
      <c r="P10536" s="8" t="s">
        <v>22</v>
      </c>
      <c r="Q10536" s="8" t="s">
        <v>52607</v>
      </c>
      <c r="R10536" s="8" t="s">
        <v>46</v>
      </c>
      <c r="S10536" s="7" t="s">
        <v>52608</v>
      </c>
      <c r="T10536" s="7" t="s">
        <v>22</v>
      </c>
    </row>
    <row r="10537" customHeight="1" spans="1:20">
      <c r="A10537" s="6">
        <v>45228</v>
      </c>
      <c r="B10537" s="7" t="s">
        <v>52609</v>
      </c>
      <c r="C10537" s="7" t="s">
        <v>7660</v>
      </c>
      <c r="D10537" s="8" t="s">
        <v>22</v>
      </c>
      <c r="E10537" s="7" t="s">
        <v>52610</v>
      </c>
      <c r="F10537" s="7" t="s">
        <v>52611</v>
      </c>
      <c r="G10537" s="8" t="s">
        <v>2152</v>
      </c>
      <c r="H10537" s="8" t="s">
        <v>22</v>
      </c>
      <c r="I10537" s="8" t="s">
        <v>54</v>
      </c>
      <c r="J10537" s="8" t="s">
        <v>27</v>
      </c>
      <c r="K10537" s="8" t="s">
        <v>28</v>
      </c>
      <c r="L10537" s="8" t="s">
        <v>43</v>
      </c>
      <c r="M10537" s="7" t="s">
        <v>44</v>
      </c>
      <c r="N10537" s="7" t="s">
        <v>208</v>
      </c>
      <c r="O10537" s="8" t="s">
        <v>32</v>
      </c>
      <c r="P10537" s="8" t="s">
        <v>22</v>
      </c>
      <c r="Q10537" s="8" t="s">
        <v>52612</v>
      </c>
      <c r="R10537" s="8" t="s">
        <v>46</v>
      </c>
      <c r="S10537" s="7" t="s">
        <v>52613</v>
      </c>
      <c r="T10537" s="7" t="s">
        <v>22</v>
      </c>
    </row>
    <row r="10538" customHeight="1" spans="1:20">
      <c r="A10538" s="6">
        <v>45227</v>
      </c>
      <c r="B10538" s="7" t="s">
        <v>52614</v>
      </c>
      <c r="C10538" s="7" t="s">
        <v>204</v>
      </c>
      <c r="D10538" s="8" t="s">
        <v>22</v>
      </c>
      <c r="E10538" s="7" t="s">
        <v>52615</v>
      </c>
      <c r="F10538" s="7" t="s">
        <v>52616</v>
      </c>
      <c r="G10538" s="8" t="s">
        <v>82</v>
      </c>
      <c r="H10538" s="8" t="s">
        <v>22</v>
      </c>
      <c r="I10538" s="8" t="s">
        <v>241</v>
      </c>
      <c r="J10538" s="8" t="s">
        <v>27</v>
      </c>
      <c r="K10538" s="8" t="s">
        <v>28</v>
      </c>
      <c r="L10538" s="8" t="s">
        <v>43</v>
      </c>
      <c r="M10538" s="7" t="s">
        <v>30</v>
      </c>
      <c r="N10538" s="7" t="s">
        <v>208</v>
      </c>
      <c r="O10538" s="8" t="s">
        <v>32</v>
      </c>
      <c r="P10538" s="8" t="s">
        <v>22</v>
      </c>
      <c r="Q10538" s="8" t="s">
        <v>52617</v>
      </c>
      <c r="R10538" s="8" t="s">
        <v>56</v>
      </c>
      <c r="S10538" s="7" t="s">
        <v>52618</v>
      </c>
      <c r="T10538" s="7" t="s">
        <v>22</v>
      </c>
    </row>
    <row r="10539" customHeight="1" spans="1:20">
      <c r="A10539" s="6">
        <v>45228</v>
      </c>
      <c r="B10539" s="7" t="s">
        <v>52619</v>
      </c>
      <c r="C10539" s="7" t="s">
        <v>274</v>
      </c>
      <c r="D10539" s="8" t="s">
        <v>22</v>
      </c>
      <c r="E10539" s="7" t="s">
        <v>52620</v>
      </c>
      <c r="F10539" s="7" t="s">
        <v>52621</v>
      </c>
      <c r="G10539" s="8" t="s">
        <v>130</v>
      </c>
      <c r="H10539" s="8" t="s">
        <v>22</v>
      </c>
      <c r="I10539" s="8" t="s">
        <v>299</v>
      </c>
      <c r="J10539" s="8" t="s">
        <v>27</v>
      </c>
      <c r="K10539" s="8" t="s">
        <v>28</v>
      </c>
      <c r="L10539" s="8" t="s">
        <v>43</v>
      </c>
      <c r="M10539" s="7" t="s">
        <v>30</v>
      </c>
      <c r="N10539" s="7" t="s">
        <v>208</v>
      </c>
      <c r="O10539" s="8" t="s">
        <v>32</v>
      </c>
      <c r="P10539" s="8" t="s">
        <v>22</v>
      </c>
      <c r="Q10539" s="8" t="s">
        <v>52622</v>
      </c>
      <c r="R10539" s="8" t="s">
        <v>56</v>
      </c>
      <c r="S10539" s="7" t="s">
        <v>52623</v>
      </c>
      <c r="T10539" s="7" t="s">
        <v>22</v>
      </c>
    </row>
    <row r="10540" customHeight="1" spans="1:20">
      <c r="A10540" s="6">
        <v>45228</v>
      </c>
      <c r="B10540" s="7" t="s">
        <v>52624</v>
      </c>
      <c r="C10540" s="7" t="s">
        <v>50</v>
      </c>
      <c r="D10540" s="8" t="s">
        <v>22</v>
      </c>
      <c r="E10540" s="7" t="s">
        <v>52625</v>
      </c>
      <c r="F10540" s="7" t="s">
        <v>52626</v>
      </c>
      <c r="G10540" s="8" t="s">
        <v>41</v>
      </c>
      <c r="H10540" s="8" t="s">
        <v>22</v>
      </c>
      <c r="I10540" s="8" t="s">
        <v>1174</v>
      </c>
      <c r="J10540" s="8" t="s">
        <v>27</v>
      </c>
      <c r="K10540" s="8" t="s">
        <v>28</v>
      </c>
      <c r="L10540" s="8" t="s">
        <v>43</v>
      </c>
      <c r="M10540" s="7" t="s">
        <v>30</v>
      </c>
      <c r="N10540" s="7" t="s">
        <v>31</v>
      </c>
      <c r="O10540" s="8" t="s">
        <v>32</v>
      </c>
      <c r="P10540" s="8" t="s">
        <v>22</v>
      </c>
      <c r="Q10540" s="8" t="s">
        <v>52627</v>
      </c>
      <c r="R10540" s="8" t="s">
        <v>46</v>
      </c>
      <c r="S10540" s="7" t="s">
        <v>52628</v>
      </c>
      <c r="T10540" s="7" t="s">
        <v>22</v>
      </c>
    </row>
    <row r="10541" customHeight="1" spans="1:20">
      <c r="A10541" s="6">
        <v>45228</v>
      </c>
      <c r="B10541" s="7" t="s">
        <v>52629</v>
      </c>
      <c r="C10541" s="7" t="s">
        <v>5629</v>
      </c>
      <c r="D10541" s="8" t="s">
        <v>22</v>
      </c>
      <c r="E10541" s="7" t="s">
        <v>52630</v>
      </c>
      <c r="F10541" s="7" t="s">
        <v>52631</v>
      </c>
      <c r="G10541" s="8" t="s">
        <v>82</v>
      </c>
      <c r="H10541" s="8" t="s">
        <v>22</v>
      </c>
      <c r="I10541" s="8" t="s">
        <v>5632</v>
      </c>
      <c r="J10541" s="8" t="s">
        <v>27</v>
      </c>
      <c r="K10541" s="8" t="s">
        <v>28</v>
      </c>
      <c r="L10541" s="8" t="s">
        <v>43</v>
      </c>
      <c r="M10541" s="7" t="s">
        <v>169</v>
      </c>
      <c r="N10541" s="7" t="s">
        <v>5633</v>
      </c>
      <c r="O10541" s="8" t="s">
        <v>32</v>
      </c>
      <c r="P10541" s="8" t="s">
        <v>22</v>
      </c>
      <c r="Q10541" s="8" t="s">
        <v>52632</v>
      </c>
      <c r="R10541" s="8" t="s">
        <v>168</v>
      </c>
      <c r="S10541" s="7" t="s">
        <v>52633</v>
      </c>
      <c r="T10541" s="7" t="s">
        <v>7779</v>
      </c>
    </row>
    <row r="10542" customHeight="1" spans="1:20">
      <c r="A10542" s="6">
        <v>45227</v>
      </c>
      <c r="B10542" s="7" t="s">
        <v>52634</v>
      </c>
      <c r="C10542" s="7" t="s">
        <v>52635</v>
      </c>
      <c r="D10542" s="8" t="s">
        <v>22</v>
      </c>
      <c r="E10542" s="7" t="s">
        <v>52636</v>
      </c>
      <c r="F10542" s="7" t="s">
        <v>52637</v>
      </c>
      <c r="G10542" s="8" t="s">
        <v>25</v>
      </c>
      <c r="H10542" s="8" t="s">
        <v>22</v>
      </c>
      <c r="I10542" s="8" t="s">
        <v>3098</v>
      </c>
      <c r="J10542" s="8" t="s">
        <v>27</v>
      </c>
      <c r="K10542" s="8" t="s">
        <v>28</v>
      </c>
      <c r="L10542" s="8" t="s">
        <v>43</v>
      </c>
      <c r="M10542" s="7" t="s">
        <v>44</v>
      </c>
      <c r="N10542" s="7" t="s">
        <v>31</v>
      </c>
      <c r="O10542" s="8" t="s">
        <v>32</v>
      </c>
      <c r="P10542" s="8" t="s">
        <v>22</v>
      </c>
      <c r="Q10542" s="8" t="s">
        <v>52638</v>
      </c>
      <c r="R10542" s="8" t="s">
        <v>46</v>
      </c>
      <c r="S10542" s="7" t="s">
        <v>52639</v>
      </c>
      <c r="T10542" s="7" t="s">
        <v>22</v>
      </c>
    </row>
    <row r="10543" customHeight="1" spans="1:20">
      <c r="A10543" s="6">
        <v>45226</v>
      </c>
      <c r="B10543" s="7" t="s">
        <v>52640</v>
      </c>
      <c r="C10543" s="7" t="s">
        <v>6918</v>
      </c>
      <c r="D10543" s="8" t="s">
        <v>22</v>
      </c>
      <c r="E10543" s="7" t="s">
        <v>52641</v>
      </c>
      <c r="F10543" s="7" t="s">
        <v>52642</v>
      </c>
      <c r="G10543" s="8" t="s">
        <v>130</v>
      </c>
      <c r="H10543" s="8" t="s">
        <v>110</v>
      </c>
      <c r="I10543" s="8" t="s">
        <v>175</v>
      </c>
      <c r="J10543" s="8" t="s">
        <v>27</v>
      </c>
      <c r="K10543" s="8" t="s">
        <v>28</v>
      </c>
      <c r="L10543" s="8" t="s">
        <v>43</v>
      </c>
      <c r="M10543" s="7" t="s">
        <v>30</v>
      </c>
      <c r="N10543" s="7" t="s">
        <v>743</v>
      </c>
      <c r="O10543" s="8" t="s">
        <v>32</v>
      </c>
      <c r="P10543" s="8" t="s">
        <v>22</v>
      </c>
      <c r="Q10543" s="8" t="s">
        <v>52643</v>
      </c>
      <c r="R10543" s="8" t="s">
        <v>46</v>
      </c>
      <c r="S10543" s="7" t="s">
        <v>52644</v>
      </c>
      <c r="T10543" s="7" t="s">
        <v>22</v>
      </c>
    </row>
    <row r="10544" customHeight="1" spans="1:20">
      <c r="A10544" s="6">
        <v>45228</v>
      </c>
      <c r="B10544" s="7" t="s">
        <v>52645</v>
      </c>
      <c r="C10544" s="7" t="s">
        <v>5629</v>
      </c>
      <c r="D10544" s="8" t="s">
        <v>22</v>
      </c>
      <c r="E10544" s="7" t="s">
        <v>52646</v>
      </c>
      <c r="F10544" s="7" t="s">
        <v>35895</v>
      </c>
      <c r="G10544" s="8" t="s">
        <v>82</v>
      </c>
      <c r="H10544" s="8" t="s">
        <v>22</v>
      </c>
      <c r="I10544" s="8" t="s">
        <v>5632</v>
      </c>
      <c r="J10544" s="8" t="s">
        <v>27</v>
      </c>
      <c r="K10544" s="8" t="s">
        <v>28</v>
      </c>
      <c r="L10544" s="8" t="s">
        <v>43</v>
      </c>
      <c r="M10544" s="7" t="s">
        <v>169</v>
      </c>
      <c r="N10544" s="7" t="s">
        <v>5633</v>
      </c>
      <c r="O10544" s="8" t="s">
        <v>32</v>
      </c>
      <c r="P10544" s="8" t="s">
        <v>22</v>
      </c>
      <c r="Q10544" s="8" t="s">
        <v>52647</v>
      </c>
      <c r="R10544" s="8" t="s">
        <v>168</v>
      </c>
      <c r="S10544" s="7" t="s">
        <v>52648</v>
      </c>
      <c r="T10544" s="7" t="s">
        <v>8751</v>
      </c>
    </row>
    <row r="10545" customHeight="1" spans="1:20">
      <c r="A10545" s="6">
        <v>45228</v>
      </c>
      <c r="B10545" s="7" t="s">
        <v>52649</v>
      </c>
      <c r="C10545" s="7" t="s">
        <v>1299</v>
      </c>
      <c r="D10545" s="8" t="s">
        <v>22</v>
      </c>
      <c r="E10545" s="7" t="s">
        <v>52650</v>
      </c>
      <c r="F10545" s="7" t="s">
        <v>52651</v>
      </c>
      <c r="G10545" s="8" t="s">
        <v>25</v>
      </c>
      <c r="H10545" s="8" t="s">
        <v>22</v>
      </c>
      <c r="I10545" s="8" t="s">
        <v>155</v>
      </c>
      <c r="J10545" s="8" t="s">
        <v>27</v>
      </c>
      <c r="K10545" s="8" t="s">
        <v>28</v>
      </c>
      <c r="L10545" s="8" t="s">
        <v>43</v>
      </c>
      <c r="M10545" s="7" t="s">
        <v>30</v>
      </c>
      <c r="N10545" s="7" t="s">
        <v>208</v>
      </c>
      <c r="O10545" s="8" t="s">
        <v>32</v>
      </c>
      <c r="P10545" s="8" t="s">
        <v>22</v>
      </c>
      <c r="Q10545" s="8" t="s">
        <v>52652</v>
      </c>
      <c r="R10545" s="8" t="s">
        <v>46</v>
      </c>
      <c r="S10545" s="7" t="s">
        <v>52653</v>
      </c>
      <c r="T10545" s="7" t="s">
        <v>22</v>
      </c>
    </row>
    <row r="10546" customHeight="1" spans="1:20">
      <c r="A10546" s="6">
        <v>45228</v>
      </c>
      <c r="B10546" s="7" t="s">
        <v>52654</v>
      </c>
      <c r="C10546" s="7" t="s">
        <v>5879</v>
      </c>
      <c r="D10546" s="8" t="s">
        <v>22</v>
      </c>
      <c r="E10546" s="7" t="s">
        <v>52655</v>
      </c>
      <c r="F10546" s="7" t="s">
        <v>52656</v>
      </c>
      <c r="G10546" s="8" t="s">
        <v>82</v>
      </c>
      <c r="H10546" s="8" t="s">
        <v>96</v>
      </c>
      <c r="I10546" s="8" t="s">
        <v>5737</v>
      </c>
      <c r="J10546" s="8" t="s">
        <v>27</v>
      </c>
      <c r="K10546" s="8" t="s">
        <v>28</v>
      </c>
      <c r="L10546" s="8" t="s">
        <v>43</v>
      </c>
      <c r="M10546" s="7" t="s">
        <v>169</v>
      </c>
      <c r="N10546" s="7" t="s">
        <v>5633</v>
      </c>
      <c r="O10546" s="8" t="s">
        <v>32</v>
      </c>
      <c r="P10546" s="8" t="s">
        <v>22</v>
      </c>
      <c r="Q10546" s="8" t="s">
        <v>52657</v>
      </c>
      <c r="R10546" s="8" t="s">
        <v>168</v>
      </c>
      <c r="S10546" s="7" t="s">
        <v>52658</v>
      </c>
      <c r="T10546" s="7" t="s">
        <v>5636</v>
      </c>
    </row>
    <row r="10547" customHeight="1" spans="1:20">
      <c r="A10547" s="6">
        <v>45228</v>
      </c>
      <c r="B10547" s="7" t="s">
        <v>52659</v>
      </c>
      <c r="C10547" s="7" t="s">
        <v>6050</v>
      </c>
      <c r="D10547" s="8" t="s">
        <v>22</v>
      </c>
      <c r="E10547" s="7" t="s">
        <v>52660</v>
      </c>
      <c r="F10547" s="7" t="s">
        <v>22</v>
      </c>
      <c r="G10547" s="8" t="s">
        <v>22</v>
      </c>
      <c r="H10547" s="8" t="s">
        <v>22</v>
      </c>
      <c r="I10547" s="8" t="s">
        <v>1713</v>
      </c>
      <c r="J10547" s="8" t="s">
        <v>27</v>
      </c>
      <c r="K10547" s="8" t="s">
        <v>28</v>
      </c>
      <c r="L10547" s="8" t="s">
        <v>43</v>
      </c>
      <c r="M10547" s="7" t="s">
        <v>169</v>
      </c>
      <c r="N10547" s="7" t="s">
        <v>5633</v>
      </c>
      <c r="O10547" s="8" t="s">
        <v>32</v>
      </c>
      <c r="P10547" s="8" t="s">
        <v>22</v>
      </c>
      <c r="Q10547" s="8" t="s">
        <v>52661</v>
      </c>
      <c r="R10547" s="8" t="s">
        <v>168</v>
      </c>
      <c r="S10547" s="7" t="s">
        <v>52662</v>
      </c>
      <c r="T10547" s="7" t="s">
        <v>52663</v>
      </c>
    </row>
    <row r="10548" customHeight="1" spans="1:20">
      <c r="A10548" s="6">
        <v>45227</v>
      </c>
      <c r="B10548" s="7" t="s">
        <v>52664</v>
      </c>
      <c r="C10548" s="7" t="s">
        <v>6302</v>
      </c>
      <c r="D10548" s="8" t="s">
        <v>22</v>
      </c>
      <c r="E10548" s="7" t="s">
        <v>52665</v>
      </c>
      <c r="F10548" s="7" t="s">
        <v>52666</v>
      </c>
      <c r="G10548" s="8" t="s">
        <v>130</v>
      </c>
      <c r="H10548" s="8" t="s">
        <v>22</v>
      </c>
      <c r="I10548" s="8" t="s">
        <v>26</v>
      </c>
      <c r="J10548" s="8" t="s">
        <v>27</v>
      </c>
      <c r="K10548" s="8" t="s">
        <v>76</v>
      </c>
      <c r="L10548" s="8" t="s">
        <v>29</v>
      </c>
      <c r="M10548" s="7" t="s">
        <v>30</v>
      </c>
      <c r="N10548" s="7" t="s">
        <v>31</v>
      </c>
      <c r="O10548" s="8" t="s">
        <v>32</v>
      </c>
      <c r="P10548" s="8" t="s">
        <v>22</v>
      </c>
      <c r="Q10548" s="8" t="s">
        <v>52667</v>
      </c>
      <c r="R10548" s="8" t="s">
        <v>34</v>
      </c>
      <c r="S10548" s="7" t="s">
        <v>52668</v>
      </c>
      <c r="T10548" s="7" t="s">
        <v>22</v>
      </c>
    </row>
    <row r="10549" customHeight="1" spans="1:20">
      <c r="A10549" s="6">
        <v>45226</v>
      </c>
      <c r="B10549" s="7" t="s">
        <v>52669</v>
      </c>
      <c r="C10549" s="7" t="s">
        <v>50</v>
      </c>
      <c r="D10549" s="8" t="s">
        <v>22</v>
      </c>
      <c r="E10549" s="7" t="s">
        <v>37082</v>
      </c>
      <c r="F10549" s="7" t="s">
        <v>37083</v>
      </c>
      <c r="G10549" s="8" t="s">
        <v>53</v>
      </c>
      <c r="H10549" s="8" t="s">
        <v>22</v>
      </c>
      <c r="I10549" s="8" t="s">
        <v>63</v>
      </c>
      <c r="J10549" s="8" t="s">
        <v>27</v>
      </c>
      <c r="K10549" s="8" t="s">
        <v>28</v>
      </c>
      <c r="L10549" s="8" t="s">
        <v>43</v>
      </c>
      <c r="M10549" s="7" t="s">
        <v>30</v>
      </c>
      <c r="N10549" s="7" t="s">
        <v>31</v>
      </c>
      <c r="O10549" s="8" t="s">
        <v>32</v>
      </c>
      <c r="P10549" s="8" t="s">
        <v>22</v>
      </c>
      <c r="Q10549" s="8" t="s">
        <v>52670</v>
      </c>
      <c r="R10549" s="8" t="s">
        <v>56</v>
      </c>
      <c r="S10549" s="7" t="s">
        <v>52671</v>
      </c>
      <c r="T10549" s="7" t="s">
        <v>22</v>
      </c>
    </row>
    <row r="10550" customHeight="1" spans="1:20">
      <c r="A10550" s="6">
        <v>45226</v>
      </c>
      <c r="B10550" s="7" t="s">
        <v>52672</v>
      </c>
      <c r="C10550" s="7" t="s">
        <v>36339</v>
      </c>
      <c r="D10550" s="8" t="s">
        <v>22</v>
      </c>
      <c r="E10550" s="7" t="s">
        <v>52673</v>
      </c>
      <c r="F10550" s="7" t="s">
        <v>52674</v>
      </c>
      <c r="G10550" s="8" t="s">
        <v>69</v>
      </c>
      <c r="H10550" s="8" t="s">
        <v>96</v>
      </c>
      <c r="I10550" s="8" t="s">
        <v>9203</v>
      </c>
      <c r="J10550" s="8" t="s">
        <v>27</v>
      </c>
      <c r="K10550" s="8" t="s">
        <v>76</v>
      </c>
      <c r="L10550" s="8" t="s">
        <v>43</v>
      </c>
      <c r="M10550" s="7" t="s">
        <v>30</v>
      </c>
      <c r="N10550" s="7" t="s">
        <v>743</v>
      </c>
      <c r="O10550" s="8" t="s">
        <v>32</v>
      </c>
      <c r="P10550" s="8" t="s">
        <v>22</v>
      </c>
      <c r="Q10550" s="8" t="s">
        <v>22</v>
      </c>
      <c r="R10550" s="8" t="s">
        <v>9203</v>
      </c>
      <c r="S10550" s="7" t="s">
        <v>52675</v>
      </c>
      <c r="T10550" s="7" t="s">
        <v>22</v>
      </c>
    </row>
    <row r="10551" customHeight="1" spans="1:20">
      <c r="A10551" s="6">
        <v>45227</v>
      </c>
      <c r="B10551" s="7" t="s">
        <v>52676</v>
      </c>
      <c r="C10551" s="7" t="s">
        <v>204</v>
      </c>
      <c r="D10551" s="8" t="s">
        <v>22</v>
      </c>
      <c r="E10551" s="7" t="s">
        <v>37842</v>
      </c>
      <c r="F10551" s="7" t="s">
        <v>37843</v>
      </c>
      <c r="G10551" s="8" t="s">
        <v>130</v>
      </c>
      <c r="H10551" s="8" t="s">
        <v>137</v>
      </c>
      <c r="I10551" s="8" t="s">
        <v>384</v>
      </c>
      <c r="J10551" s="8" t="s">
        <v>27</v>
      </c>
      <c r="K10551" s="8" t="s">
        <v>28</v>
      </c>
      <c r="L10551" s="8" t="s">
        <v>43</v>
      </c>
      <c r="M10551" s="7" t="s">
        <v>30</v>
      </c>
      <c r="N10551" s="7" t="s">
        <v>208</v>
      </c>
      <c r="O10551" s="8" t="s">
        <v>32</v>
      </c>
      <c r="P10551" s="8" t="s">
        <v>22</v>
      </c>
      <c r="Q10551" s="8" t="s">
        <v>52677</v>
      </c>
      <c r="R10551" s="8" t="s">
        <v>56</v>
      </c>
      <c r="S10551" s="7" t="s">
        <v>52678</v>
      </c>
      <c r="T10551" s="7" t="s">
        <v>22</v>
      </c>
    </row>
    <row r="10552" customHeight="1" spans="1:20">
      <c r="A10552" s="6">
        <v>45228</v>
      </c>
      <c r="B10552" s="7" t="s">
        <v>52679</v>
      </c>
      <c r="C10552" s="7" t="s">
        <v>6822</v>
      </c>
      <c r="D10552" s="8" t="s">
        <v>22</v>
      </c>
      <c r="E10552" s="7" t="s">
        <v>52680</v>
      </c>
      <c r="F10552" s="7" t="s">
        <v>52681</v>
      </c>
      <c r="G10552" s="8" t="s">
        <v>53</v>
      </c>
      <c r="H10552" s="8" t="s">
        <v>22</v>
      </c>
      <c r="I10552" s="8" t="s">
        <v>277</v>
      </c>
      <c r="J10552" s="8" t="s">
        <v>27</v>
      </c>
      <c r="K10552" s="8" t="s">
        <v>28</v>
      </c>
      <c r="L10552" s="8" t="s">
        <v>43</v>
      </c>
      <c r="M10552" s="7" t="s">
        <v>30</v>
      </c>
      <c r="N10552" s="7" t="s">
        <v>208</v>
      </c>
      <c r="O10552" s="8" t="s">
        <v>32</v>
      </c>
      <c r="P10552" s="8" t="s">
        <v>22</v>
      </c>
      <c r="Q10552" s="8" t="s">
        <v>52682</v>
      </c>
      <c r="R10552" s="8" t="s">
        <v>46</v>
      </c>
      <c r="S10552" s="7" t="s">
        <v>52683</v>
      </c>
      <c r="T10552" s="7" t="s">
        <v>22</v>
      </c>
    </row>
    <row r="10553" customHeight="1" spans="1:20">
      <c r="A10553" s="6">
        <v>45228</v>
      </c>
      <c r="B10553" s="7" t="s">
        <v>52684</v>
      </c>
      <c r="C10553" s="7" t="s">
        <v>7660</v>
      </c>
      <c r="D10553" s="8" t="s">
        <v>22</v>
      </c>
      <c r="E10553" s="7" t="s">
        <v>52685</v>
      </c>
      <c r="F10553" s="7" t="s">
        <v>52686</v>
      </c>
      <c r="G10553" s="8" t="s">
        <v>62</v>
      </c>
      <c r="H10553" s="8" t="s">
        <v>22</v>
      </c>
      <c r="I10553" s="8" t="s">
        <v>469</v>
      </c>
      <c r="J10553" s="8" t="s">
        <v>27</v>
      </c>
      <c r="K10553" s="8" t="s">
        <v>28</v>
      </c>
      <c r="L10553" s="8" t="s">
        <v>43</v>
      </c>
      <c r="M10553" s="7" t="s">
        <v>44</v>
      </c>
      <c r="N10553" s="7" t="s">
        <v>208</v>
      </c>
      <c r="O10553" s="8" t="s">
        <v>32</v>
      </c>
      <c r="P10553" s="8" t="s">
        <v>22</v>
      </c>
      <c r="Q10553" s="8" t="s">
        <v>52687</v>
      </c>
      <c r="R10553" s="8" t="s">
        <v>46</v>
      </c>
      <c r="S10553" s="7" t="s">
        <v>52688</v>
      </c>
      <c r="T10553" s="7" t="s">
        <v>22</v>
      </c>
    </row>
    <row r="10554" customHeight="1" spans="1:20">
      <c r="A10554" s="6">
        <v>45226</v>
      </c>
      <c r="B10554" s="7" t="s">
        <v>52689</v>
      </c>
      <c r="C10554" s="7" t="s">
        <v>204</v>
      </c>
      <c r="D10554" s="8" t="s">
        <v>22</v>
      </c>
      <c r="E10554" s="7" t="s">
        <v>52690</v>
      </c>
      <c r="F10554" s="7" t="s">
        <v>52691</v>
      </c>
      <c r="G10554" s="8" t="s">
        <v>336</v>
      </c>
      <c r="H10554" s="8" t="s">
        <v>22</v>
      </c>
      <c r="I10554" s="8" t="s">
        <v>912</v>
      </c>
      <c r="J10554" s="8" t="s">
        <v>27</v>
      </c>
      <c r="K10554" s="8" t="s">
        <v>28</v>
      </c>
      <c r="L10554" s="8" t="s">
        <v>43</v>
      </c>
      <c r="M10554" s="7" t="s">
        <v>44</v>
      </c>
      <c r="N10554" s="7" t="s">
        <v>208</v>
      </c>
      <c r="O10554" s="8" t="s">
        <v>32</v>
      </c>
      <c r="P10554" s="8" t="s">
        <v>22</v>
      </c>
      <c r="Q10554" s="8" t="s">
        <v>52692</v>
      </c>
      <c r="R10554" s="8" t="s">
        <v>56</v>
      </c>
      <c r="S10554" s="7" t="s">
        <v>52693</v>
      </c>
      <c r="T10554" s="7" t="s">
        <v>22</v>
      </c>
    </row>
    <row r="10555" customHeight="1" spans="1:20">
      <c r="A10555" s="6">
        <v>45228</v>
      </c>
      <c r="B10555" s="7" t="s">
        <v>52694</v>
      </c>
      <c r="C10555" s="7" t="s">
        <v>5644</v>
      </c>
      <c r="D10555" s="8" t="s">
        <v>22</v>
      </c>
      <c r="E10555" s="7" t="s">
        <v>52695</v>
      </c>
      <c r="F10555" s="7" t="s">
        <v>52696</v>
      </c>
      <c r="G10555" s="8" t="s">
        <v>82</v>
      </c>
      <c r="H10555" s="8" t="s">
        <v>110</v>
      </c>
      <c r="I10555" s="8" t="s">
        <v>168</v>
      </c>
      <c r="J10555" s="8" t="s">
        <v>27</v>
      </c>
      <c r="K10555" s="8" t="s">
        <v>28</v>
      </c>
      <c r="L10555" s="8" t="s">
        <v>43</v>
      </c>
      <c r="M10555" s="7" t="s">
        <v>169</v>
      </c>
      <c r="N10555" s="7" t="s">
        <v>5633</v>
      </c>
      <c r="O10555" s="8" t="s">
        <v>32</v>
      </c>
      <c r="P10555" s="8" t="s">
        <v>22</v>
      </c>
      <c r="Q10555" s="8" t="s">
        <v>52697</v>
      </c>
      <c r="R10555" s="8" t="s">
        <v>168</v>
      </c>
      <c r="S10555" s="7" t="s">
        <v>52698</v>
      </c>
      <c r="T10555" s="7" t="s">
        <v>5636</v>
      </c>
    </row>
    <row r="10556" customHeight="1" spans="1:20">
      <c r="A10556" s="6">
        <v>45228</v>
      </c>
      <c r="B10556" s="7" t="s">
        <v>52699</v>
      </c>
      <c r="C10556" s="7" t="s">
        <v>5644</v>
      </c>
      <c r="D10556" s="8" t="s">
        <v>22</v>
      </c>
      <c r="E10556" s="7" t="s">
        <v>52700</v>
      </c>
      <c r="F10556" s="7" t="s">
        <v>52701</v>
      </c>
      <c r="G10556" s="8" t="s">
        <v>82</v>
      </c>
      <c r="H10556" s="8" t="s">
        <v>110</v>
      </c>
      <c r="I10556" s="8" t="s">
        <v>168</v>
      </c>
      <c r="J10556" s="8" t="s">
        <v>27</v>
      </c>
      <c r="K10556" s="8" t="s">
        <v>28</v>
      </c>
      <c r="L10556" s="8" t="s">
        <v>43</v>
      </c>
      <c r="M10556" s="7" t="s">
        <v>169</v>
      </c>
      <c r="N10556" s="7" t="s">
        <v>5633</v>
      </c>
      <c r="O10556" s="8" t="s">
        <v>32</v>
      </c>
      <c r="P10556" s="8" t="s">
        <v>22</v>
      </c>
      <c r="Q10556" s="8" t="s">
        <v>52702</v>
      </c>
      <c r="R10556" s="8" t="s">
        <v>168</v>
      </c>
      <c r="S10556" s="7" t="s">
        <v>52703</v>
      </c>
      <c r="T10556" s="7" t="s">
        <v>5636</v>
      </c>
    </row>
    <row r="10557" customHeight="1" spans="1:20">
      <c r="A10557" s="6">
        <v>45228</v>
      </c>
      <c r="B10557" s="7" t="s">
        <v>52704</v>
      </c>
      <c r="C10557" s="7" t="s">
        <v>5629</v>
      </c>
      <c r="D10557" s="8" t="s">
        <v>22</v>
      </c>
      <c r="E10557" s="7" t="s">
        <v>52705</v>
      </c>
      <c r="F10557" s="7" t="s">
        <v>17617</v>
      </c>
      <c r="G10557" s="8" t="s">
        <v>82</v>
      </c>
      <c r="H10557" s="8" t="s">
        <v>15635</v>
      </c>
      <c r="I10557" s="8" t="s">
        <v>5632</v>
      </c>
      <c r="J10557" s="8" t="s">
        <v>27</v>
      </c>
      <c r="K10557" s="8" t="s">
        <v>28</v>
      </c>
      <c r="L10557" s="8" t="s">
        <v>43</v>
      </c>
      <c r="M10557" s="7" t="s">
        <v>169</v>
      </c>
      <c r="N10557" s="7" t="s">
        <v>5633</v>
      </c>
      <c r="O10557" s="8" t="s">
        <v>32</v>
      </c>
      <c r="P10557" s="8" t="s">
        <v>22</v>
      </c>
      <c r="Q10557" s="8" t="s">
        <v>52706</v>
      </c>
      <c r="R10557" s="8" t="s">
        <v>168</v>
      </c>
      <c r="S10557" s="7" t="s">
        <v>52707</v>
      </c>
      <c r="T10557" s="7" t="s">
        <v>5668</v>
      </c>
    </row>
    <row r="10558" customHeight="1" spans="1:20">
      <c r="A10558" s="6">
        <v>45228</v>
      </c>
      <c r="B10558" s="7" t="s">
        <v>52708</v>
      </c>
      <c r="C10558" s="7" t="s">
        <v>5629</v>
      </c>
      <c r="D10558" s="8" t="s">
        <v>22</v>
      </c>
      <c r="E10558" s="7" t="s">
        <v>21992</v>
      </c>
      <c r="F10558" s="7" t="s">
        <v>2964</v>
      </c>
      <c r="G10558" s="8" t="s">
        <v>82</v>
      </c>
      <c r="H10558" s="8" t="s">
        <v>137</v>
      </c>
      <c r="I10558" s="8" t="s">
        <v>5632</v>
      </c>
      <c r="J10558" s="8" t="s">
        <v>27</v>
      </c>
      <c r="K10558" s="8" t="s">
        <v>28</v>
      </c>
      <c r="L10558" s="8" t="s">
        <v>43</v>
      </c>
      <c r="M10558" s="7" t="s">
        <v>169</v>
      </c>
      <c r="N10558" s="7" t="s">
        <v>5633</v>
      </c>
      <c r="O10558" s="8" t="s">
        <v>32</v>
      </c>
      <c r="P10558" s="8" t="s">
        <v>22</v>
      </c>
      <c r="Q10558" s="8" t="s">
        <v>52709</v>
      </c>
      <c r="R10558" s="8" t="s">
        <v>168</v>
      </c>
      <c r="S10558" s="7" t="s">
        <v>52710</v>
      </c>
      <c r="T10558" s="7" t="s">
        <v>5649</v>
      </c>
    </row>
    <row r="10559" customHeight="1" spans="1:20">
      <c r="A10559" s="6">
        <v>45228</v>
      </c>
      <c r="B10559" s="7" t="s">
        <v>52711</v>
      </c>
      <c r="C10559" s="7" t="s">
        <v>7660</v>
      </c>
      <c r="D10559" s="8" t="s">
        <v>22</v>
      </c>
      <c r="E10559" s="7" t="s">
        <v>52712</v>
      </c>
      <c r="F10559" s="7" t="s">
        <v>52713</v>
      </c>
      <c r="G10559" s="8" t="s">
        <v>82</v>
      </c>
      <c r="H10559" s="8" t="s">
        <v>96</v>
      </c>
      <c r="I10559" s="8" t="s">
        <v>337</v>
      </c>
      <c r="J10559" s="8" t="s">
        <v>27</v>
      </c>
      <c r="K10559" s="8" t="s">
        <v>28</v>
      </c>
      <c r="L10559" s="8" t="s">
        <v>43</v>
      </c>
      <c r="M10559" s="7" t="s">
        <v>44</v>
      </c>
      <c r="N10559" s="7" t="s">
        <v>208</v>
      </c>
      <c r="O10559" s="8" t="s">
        <v>32</v>
      </c>
      <c r="P10559" s="8" t="s">
        <v>22</v>
      </c>
      <c r="Q10559" s="8" t="s">
        <v>52714</v>
      </c>
      <c r="R10559" s="8" t="s">
        <v>46</v>
      </c>
      <c r="S10559" s="7" t="s">
        <v>52715</v>
      </c>
      <c r="T10559" s="7" t="s">
        <v>22</v>
      </c>
    </row>
    <row r="10560" customHeight="1" spans="1:20">
      <c r="A10560" s="6">
        <v>45227</v>
      </c>
      <c r="B10560" s="7" t="s">
        <v>52716</v>
      </c>
      <c r="C10560" s="7" t="s">
        <v>9317</v>
      </c>
      <c r="D10560" s="8" t="s">
        <v>22</v>
      </c>
      <c r="E10560" s="7" t="s">
        <v>52717</v>
      </c>
      <c r="F10560" s="7" t="s">
        <v>34348</v>
      </c>
      <c r="G10560" s="8" t="s">
        <v>62</v>
      </c>
      <c r="H10560" s="8" t="s">
        <v>22</v>
      </c>
      <c r="I10560" s="8" t="s">
        <v>214</v>
      </c>
      <c r="J10560" s="8" t="s">
        <v>27</v>
      </c>
      <c r="K10560" s="8" t="s">
        <v>28</v>
      </c>
      <c r="L10560" s="8" t="s">
        <v>43</v>
      </c>
      <c r="M10560" s="7" t="s">
        <v>30</v>
      </c>
      <c r="N10560" s="7" t="s">
        <v>31</v>
      </c>
      <c r="O10560" s="8" t="s">
        <v>32</v>
      </c>
      <c r="P10560" s="8" t="s">
        <v>22</v>
      </c>
      <c r="Q10560" s="8" t="s">
        <v>52718</v>
      </c>
      <c r="R10560" s="8" t="s">
        <v>46</v>
      </c>
      <c r="S10560" s="7" t="s">
        <v>52719</v>
      </c>
      <c r="T10560" s="7" t="s">
        <v>22</v>
      </c>
    </row>
    <row r="10561" customHeight="1" spans="1:20">
      <c r="A10561" s="6">
        <v>45227</v>
      </c>
      <c r="B10561" s="7" t="s">
        <v>52720</v>
      </c>
      <c r="C10561" s="7" t="s">
        <v>185</v>
      </c>
      <c r="D10561" s="8" t="s">
        <v>22</v>
      </c>
      <c r="E10561" s="7" t="s">
        <v>52721</v>
      </c>
      <c r="F10561" s="7" t="s">
        <v>52722</v>
      </c>
      <c r="G10561" s="8" t="s">
        <v>336</v>
      </c>
      <c r="H10561" s="8" t="s">
        <v>22</v>
      </c>
      <c r="I10561" s="8" t="s">
        <v>576</v>
      </c>
      <c r="J10561" s="8" t="s">
        <v>27</v>
      </c>
      <c r="K10561" s="8" t="s">
        <v>28</v>
      </c>
      <c r="L10561" s="8" t="s">
        <v>43</v>
      </c>
      <c r="M10561" s="7" t="s">
        <v>44</v>
      </c>
      <c r="N10561" s="7" t="s">
        <v>31</v>
      </c>
      <c r="O10561" s="8" t="s">
        <v>32</v>
      </c>
      <c r="P10561" s="8" t="s">
        <v>22</v>
      </c>
      <c r="Q10561" s="8" t="s">
        <v>52723</v>
      </c>
      <c r="R10561" s="8" t="s">
        <v>56</v>
      </c>
      <c r="S10561" s="7" t="s">
        <v>52724</v>
      </c>
      <c r="T10561" s="7" t="s">
        <v>22</v>
      </c>
    </row>
    <row r="10562" customHeight="1" spans="1:20">
      <c r="A10562" s="6">
        <v>45228</v>
      </c>
      <c r="B10562" s="7" t="s">
        <v>52725</v>
      </c>
      <c r="C10562" s="7" t="s">
        <v>5848</v>
      </c>
      <c r="D10562" s="8" t="s">
        <v>22</v>
      </c>
      <c r="E10562" s="7" t="s">
        <v>52726</v>
      </c>
      <c r="F10562" s="7" t="s">
        <v>52727</v>
      </c>
      <c r="G10562" s="8" t="s">
        <v>82</v>
      </c>
      <c r="H10562" s="8" t="s">
        <v>110</v>
      </c>
      <c r="I10562" s="8" t="s">
        <v>162</v>
      </c>
      <c r="J10562" s="8" t="s">
        <v>27</v>
      </c>
      <c r="K10562" s="8" t="s">
        <v>28</v>
      </c>
      <c r="L10562" s="8" t="s">
        <v>43</v>
      </c>
      <c r="M10562" s="7" t="s">
        <v>169</v>
      </c>
      <c r="N10562" s="7" t="s">
        <v>5633</v>
      </c>
      <c r="O10562" s="8" t="s">
        <v>32</v>
      </c>
      <c r="P10562" s="8" t="s">
        <v>22</v>
      </c>
      <c r="Q10562" s="8" t="s">
        <v>52728</v>
      </c>
      <c r="R10562" s="8" t="s">
        <v>168</v>
      </c>
      <c r="S10562" s="7" t="s">
        <v>52729</v>
      </c>
      <c r="T10562" s="7" t="s">
        <v>5668</v>
      </c>
    </row>
    <row r="10563" customHeight="1" spans="1:20">
      <c r="A10563" s="6">
        <v>45228</v>
      </c>
      <c r="B10563" s="7" t="s">
        <v>52730</v>
      </c>
      <c r="C10563" s="7" t="s">
        <v>50</v>
      </c>
      <c r="D10563" s="8" t="s">
        <v>22</v>
      </c>
      <c r="E10563" s="7" t="s">
        <v>52731</v>
      </c>
      <c r="F10563" s="7" t="s">
        <v>52732</v>
      </c>
      <c r="G10563" s="8" t="s">
        <v>82</v>
      </c>
      <c r="H10563" s="8" t="s">
        <v>22</v>
      </c>
      <c r="I10563" s="8" t="s">
        <v>9666</v>
      </c>
      <c r="J10563" s="8" t="s">
        <v>27</v>
      </c>
      <c r="K10563" s="8" t="s">
        <v>28</v>
      </c>
      <c r="L10563" s="8" t="s">
        <v>43</v>
      </c>
      <c r="M10563" s="7" t="s">
        <v>44</v>
      </c>
      <c r="N10563" s="7" t="s">
        <v>31</v>
      </c>
      <c r="O10563" s="8" t="s">
        <v>32</v>
      </c>
      <c r="P10563" s="8" t="s">
        <v>22</v>
      </c>
      <c r="Q10563" s="8" t="s">
        <v>52733</v>
      </c>
      <c r="R10563" s="8" t="s">
        <v>56</v>
      </c>
      <c r="S10563" s="7" t="s">
        <v>52734</v>
      </c>
      <c r="T10563" s="7" t="s">
        <v>22</v>
      </c>
    </row>
    <row r="10564" customHeight="1" spans="1:20">
      <c r="A10564" s="6">
        <v>45228</v>
      </c>
      <c r="B10564" s="7" t="s">
        <v>52735</v>
      </c>
      <c r="C10564" s="7" t="s">
        <v>5629</v>
      </c>
      <c r="D10564" s="8" t="s">
        <v>22</v>
      </c>
      <c r="E10564" s="7" t="s">
        <v>52736</v>
      </c>
      <c r="F10564" s="7" t="s">
        <v>52737</v>
      </c>
      <c r="G10564" s="8" t="s">
        <v>82</v>
      </c>
      <c r="H10564" s="8" t="s">
        <v>22</v>
      </c>
      <c r="I10564" s="8" t="s">
        <v>5632</v>
      </c>
      <c r="J10564" s="8" t="s">
        <v>27</v>
      </c>
      <c r="K10564" s="8" t="s">
        <v>28</v>
      </c>
      <c r="L10564" s="8" t="s">
        <v>43</v>
      </c>
      <c r="M10564" s="7" t="s">
        <v>169</v>
      </c>
      <c r="N10564" s="7" t="s">
        <v>5633</v>
      </c>
      <c r="O10564" s="8" t="s">
        <v>32</v>
      </c>
      <c r="P10564" s="8" t="s">
        <v>22</v>
      </c>
      <c r="Q10564" s="8" t="s">
        <v>52738</v>
      </c>
      <c r="R10564" s="8" t="s">
        <v>168</v>
      </c>
      <c r="S10564" s="7" t="s">
        <v>52739</v>
      </c>
      <c r="T10564" s="7" t="s">
        <v>5690</v>
      </c>
    </row>
    <row r="10565" customHeight="1" spans="1:20">
      <c r="A10565" s="6">
        <v>45228</v>
      </c>
      <c r="B10565" s="7" t="s">
        <v>52740</v>
      </c>
      <c r="C10565" s="7" t="s">
        <v>5629</v>
      </c>
      <c r="D10565" s="8" t="s">
        <v>22</v>
      </c>
      <c r="E10565" s="7" t="s">
        <v>52741</v>
      </c>
      <c r="F10565" s="7" t="s">
        <v>52742</v>
      </c>
      <c r="G10565" s="8" t="s">
        <v>82</v>
      </c>
      <c r="H10565" s="8" t="s">
        <v>22</v>
      </c>
      <c r="I10565" s="8" t="s">
        <v>5632</v>
      </c>
      <c r="J10565" s="8" t="s">
        <v>27</v>
      </c>
      <c r="K10565" s="8" t="s">
        <v>28</v>
      </c>
      <c r="L10565" s="8" t="s">
        <v>43</v>
      </c>
      <c r="M10565" s="7" t="s">
        <v>169</v>
      </c>
      <c r="N10565" s="7" t="s">
        <v>5633</v>
      </c>
      <c r="O10565" s="8" t="s">
        <v>32</v>
      </c>
      <c r="P10565" s="8" t="s">
        <v>22</v>
      </c>
      <c r="Q10565" s="8" t="s">
        <v>52743</v>
      </c>
      <c r="R10565" s="8" t="s">
        <v>168</v>
      </c>
      <c r="S10565" s="7" t="s">
        <v>52744</v>
      </c>
      <c r="T10565" s="7" t="s">
        <v>5668</v>
      </c>
    </row>
    <row r="10566" customHeight="1" spans="1:20">
      <c r="A10566" s="6">
        <v>45228</v>
      </c>
      <c r="B10566" s="7" t="s">
        <v>52745</v>
      </c>
      <c r="C10566" s="7" t="s">
        <v>5629</v>
      </c>
      <c r="D10566" s="8" t="s">
        <v>22</v>
      </c>
      <c r="E10566" s="7" t="s">
        <v>52746</v>
      </c>
      <c r="F10566" s="7" t="s">
        <v>1507</v>
      </c>
      <c r="G10566" s="8" t="s">
        <v>82</v>
      </c>
      <c r="H10566" s="8" t="s">
        <v>22</v>
      </c>
      <c r="I10566" s="8" t="s">
        <v>5632</v>
      </c>
      <c r="J10566" s="8" t="s">
        <v>27</v>
      </c>
      <c r="K10566" s="8" t="s">
        <v>28</v>
      </c>
      <c r="L10566" s="8" t="s">
        <v>43</v>
      </c>
      <c r="M10566" s="7" t="s">
        <v>169</v>
      </c>
      <c r="N10566" s="7" t="s">
        <v>5633</v>
      </c>
      <c r="O10566" s="8" t="s">
        <v>32</v>
      </c>
      <c r="P10566" s="8" t="s">
        <v>22</v>
      </c>
      <c r="Q10566" s="8" t="s">
        <v>52747</v>
      </c>
      <c r="R10566" s="8" t="s">
        <v>168</v>
      </c>
      <c r="S10566" s="7" t="s">
        <v>52748</v>
      </c>
      <c r="T10566" s="7" t="s">
        <v>5690</v>
      </c>
    </row>
    <row r="10567" customHeight="1" spans="1:20">
      <c r="A10567" s="6">
        <v>45228</v>
      </c>
      <c r="B10567" s="7" t="s">
        <v>52749</v>
      </c>
      <c r="C10567" s="7" t="s">
        <v>5629</v>
      </c>
      <c r="D10567" s="8" t="s">
        <v>22</v>
      </c>
      <c r="E10567" s="7" t="s">
        <v>52750</v>
      </c>
      <c r="F10567" s="7" t="s">
        <v>52751</v>
      </c>
      <c r="G10567" s="8" t="s">
        <v>82</v>
      </c>
      <c r="H10567" s="8" t="s">
        <v>22</v>
      </c>
      <c r="I10567" s="8" t="s">
        <v>5632</v>
      </c>
      <c r="J10567" s="8" t="s">
        <v>27</v>
      </c>
      <c r="K10567" s="8" t="s">
        <v>28</v>
      </c>
      <c r="L10567" s="8" t="s">
        <v>43</v>
      </c>
      <c r="M10567" s="7" t="s">
        <v>169</v>
      </c>
      <c r="N10567" s="7" t="s">
        <v>5633</v>
      </c>
      <c r="O10567" s="8" t="s">
        <v>32</v>
      </c>
      <c r="P10567" s="8" t="s">
        <v>22</v>
      </c>
      <c r="Q10567" s="8" t="s">
        <v>52752</v>
      </c>
      <c r="R10567" s="8" t="s">
        <v>168</v>
      </c>
      <c r="S10567" s="7" t="s">
        <v>52753</v>
      </c>
      <c r="T10567" s="7" t="s">
        <v>8886</v>
      </c>
    </row>
    <row r="10568" customHeight="1" spans="1:20">
      <c r="A10568" s="6">
        <v>45228</v>
      </c>
      <c r="B10568" s="7" t="s">
        <v>52754</v>
      </c>
      <c r="C10568" s="7" t="s">
        <v>5629</v>
      </c>
      <c r="D10568" s="8" t="s">
        <v>22</v>
      </c>
      <c r="E10568" s="7" t="s">
        <v>52755</v>
      </c>
      <c r="F10568" s="7" t="s">
        <v>52756</v>
      </c>
      <c r="G10568" s="8" t="s">
        <v>82</v>
      </c>
      <c r="H10568" s="8" t="s">
        <v>22</v>
      </c>
      <c r="I10568" s="8" t="s">
        <v>5632</v>
      </c>
      <c r="J10568" s="8" t="s">
        <v>27</v>
      </c>
      <c r="K10568" s="8" t="s">
        <v>28</v>
      </c>
      <c r="L10568" s="8" t="s">
        <v>43</v>
      </c>
      <c r="M10568" s="7" t="s">
        <v>169</v>
      </c>
      <c r="N10568" s="7" t="s">
        <v>5633</v>
      </c>
      <c r="O10568" s="8" t="s">
        <v>32</v>
      </c>
      <c r="P10568" s="8" t="s">
        <v>22</v>
      </c>
      <c r="Q10568" s="8" t="s">
        <v>52757</v>
      </c>
      <c r="R10568" s="8" t="s">
        <v>168</v>
      </c>
      <c r="S10568" s="7" t="s">
        <v>52758</v>
      </c>
      <c r="T10568" s="7" t="s">
        <v>5636</v>
      </c>
    </row>
    <row r="10569" customHeight="1" spans="1:20">
      <c r="A10569" s="6">
        <v>45228</v>
      </c>
      <c r="B10569" s="7" t="s">
        <v>52759</v>
      </c>
      <c r="C10569" s="7" t="s">
        <v>5629</v>
      </c>
      <c r="D10569" s="8" t="s">
        <v>22</v>
      </c>
      <c r="E10569" s="7" t="s">
        <v>52760</v>
      </c>
      <c r="F10569" s="7" t="s">
        <v>10873</v>
      </c>
      <c r="G10569" s="8" t="s">
        <v>82</v>
      </c>
      <c r="H10569" s="8" t="s">
        <v>22</v>
      </c>
      <c r="I10569" s="8" t="s">
        <v>5632</v>
      </c>
      <c r="J10569" s="8" t="s">
        <v>27</v>
      </c>
      <c r="K10569" s="8" t="s">
        <v>28</v>
      </c>
      <c r="L10569" s="8" t="s">
        <v>43</v>
      </c>
      <c r="M10569" s="7" t="s">
        <v>169</v>
      </c>
      <c r="N10569" s="7" t="s">
        <v>5633</v>
      </c>
      <c r="O10569" s="8" t="s">
        <v>32</v>
      </c>
      <c r="P10569" s="8" t="s">
        <v>22</v>
      </c>
      <c r="Q10569" s="8" t="s">
        <v>52761</v>
      </c>
      <c r="R10569" s="8" t="s">
        <v>168</v>
      </c>
      <c r="S10569" s="7" t="s">
        <v>52762</v>
      </c>
      <c r="T10569" s="7" t="s">
        <v>7779</v>
      </c>
    </row>
    <row r="10570" customHeight="1" spans="1:20">
      <c r="A10570" s="6">
        <v>45228</v>
      </c>
      <c r="B10570" s="7" t="s">
        <v>52763</v>
      </c>
      <c r="C10570" s="7" t="s">
        <v>5629</v>
      </c>
      <c r="D10570" s="8" t="s">
        <v>22</v>
      </c>
      <c r="E10570" s="7" t="s">
        <v>52764</v>
      </c>
      <c r="F10570" s="7" t="s">
        <v>52765</v>
      </c>
      <c r="G10570" s="8" t="s">
        <v>82</v>
      </c>
      <c r="H10570" s="8" t="s">
        <v>22</v>
      </c>
      <c r="I10570" s="8" t="s">
        <v>5632</v>
      </c>
      <c r="J10570" s="8" t="s">
        <v>27</v>
      </c>
      <c r="K10570" s="8" t="s">
        <v>28</v>
      </c>
      <c r="L10570" s="8" t="s">
        <v>43</v>
      </c>
      <c r="M10570" s="7" t="s">
        <v>169</v>
      </c>
      <c r="N10570" s="7" t="s">
        <v>5633</v>
      </c>
      <c r="O10570" s="8" t="s">
        <v>32</v>
      </c>
      <c r="P10570" s="8" t="s">
        <v>22</v>
      </c>
      <c r="Q10570" s="8" t="s">
        <v>52766</v>
      </c>
      <c r="R10570" s="8" t="s">
        <v>168</v>
      </c>
      <c r="S10570" s="7" t="s">
        <v>52767</v>
      </c>
      <c r="T10570" s="7" t="s">
        <v>8886</v>
      </c>
    </row>
    <row r="10571" customHeight="1" spans="1:20">
      <c r="A10571" s="6">
        <v>45226</v>
      </c>
      <c r="B10571" s="7" t="s">
        <v>52768</v>
      </c>
      <c r="C10571" s="7" t="s">
        <v>50</v>
      </c>
      <c r="D10571" s="8" t="s">
        <v>22</v>
      </c>
      <c r="E10571" s="7" t="s">
        <v>52769</v>
      </c>
      <c r="F10571" s="7" t="s">
        <v>52770</v>
      </c>
      <c r="G10571" s="8" t="s">
        <v>41</v>
      </c>
      <c r="H10571" s="8" t="s">
        <v>22</v>
      </c>
      <c r="I10571" s="8" t="s">
        <v>42</v>
      </c>
      <c r="J10571" s="8" t="s">
        <v>27</v>
      </c>
      <c r="K10571" s="8" t="s">
        <v>28</v>
      </c>
      <c r="L10571" s="8" t="s">
        <v>43</v>
      </c>
      <c r="M10571" s="7" t="s">
        <v>44</v>
      </c>
      <c r="N10571" s="7" t="s">
        <v>31</v>
      </c>
      <c r="O10571" s="8" t="s">
        <v>32</v>
      </c>
      <c r="P10571" s="8" t="s">
        <v>22</v>
      </c>
      <c r="Q10571" s="8" t="s">
        <v>52771</v>
      </c>
      <c r="R10571" s="8" t="s">
        <v>56</v>
      </c>
      <c r="S10571" s="7" t="s">
        <v>52772</v>
      </c>
      <c r="T10571" s="7" t="s">
        <v>22</v>
      </c>
    </row>
    <row r="10572" customHeight="1" spans="1:20">
      <c r="A10572" s="6">
        <v>45228</v>
      </c>
      <c r="B10572" s="7" t="s">
        <v>52773</v>
      </c>
      <c r="C10572" s="7" t="s">
        <v>5629</v>
      </c>
      <c r="D10572" s="8" t="s">
        <v>22</v>
      </c>
      <c r="E10572" s="7" t="s">
        <v>52774</v>
      </c>
      <c r="F10572" s="7" t="s">
        <v>52775</v>
      </c>
      <c r="G10572" s="8" t="s">
        <v>82</v>
      </c>
      <c r="H10572" s="8" t="s">
        <v>96</v>
      </c>
      <c r="I10572" s="8" t="s">
        <v>5632</v>
      </c>
      <c r="J10572" s="8" t="s">
        <v>27</v>
      </c>
      <c r="K10572" s="8" t="s">
        <v>28</v>
      </c>
      <c r="L10572" s="8" t="s">
        <v>43</v>
      </c>
      <c r="M10572" s="7" t="s">
        <v>169</v>
      </c>
      <c r="N10572" s="7" t="s">
        <v>5633</v>
      </c>
      <c r="O10572" s="8" t="s">
        <v>32</v>
      </c>
      <c r="P10572" s="8" t="s">
        <v>22</v>
      </c>
      <c r="Q10572" s="8" t="s">
        <v>52776</v>
      </c>
      <c r="R10572" s="8" t="s">
        <v>168</v>
      </c>
      <c r="S10572" s="7" t="s">
        <v>52777</v>
      </c>
      <c r="T10572" s="7" t="s">
        <v>5649</v>
      </c>
    </row>
    <row r="10573" customHeight="1" spans="1:20">
      <c r="A10573" s="6">
        <v>45227</v>
      </c>
      <c r="B10573" s="7" t="s">
        <v>52778</v>
      </c>
      <c r="C10573" s="7" t="s">
        <v>7304</v>
      </c>
      <c r="D10573" s="8" t="s">
        <v>22</v>
      </c>
      <c r="E10573" s="7" t="s">
        <v>52779</v>
      </c>
      <c r="F10573" s="7" t="s">
        <v>52780</v>
      </c>
      <c r="G10573" s="8" t="s">
        <v>130</v>
      </c>
      <c r="H10573" s="8" t="s">
        <v>22</v>
      </c>
      <c r="I10573" s="8" t="s">
        <v>131</v>
      </c>
      <c r="J10573" s="8" t="s">
        <v>27</v>
      </c>
      <c r="K10573" s="8" t="s">
        <v>28</v>
      </c>
      <c r="L10573" s="8" t="s">
        <v>43</v>
      </c>
      <c r="M10573" s="7" t="s">
        <v>44</v>
      </c>
      <c r="N10573" s="7" t="s">
        <v>31</v>
      </c>
      <c r="O10573" s="8" t="s">
        <v>32</v>
      </c>
      <c r="P10573" s="8" t="s">
        <v>22</v>
      </c>
      <c r="Q10573" s="8" t="s">
        <v>52781</v>
      </c>
      <c r="R10573" s="8" t="s">
        <v>46</v>
      </c>
      <c r="S10573" s="7" t="s">
        <v>52782</v>
      </c>
      <c r="T10573" s="7" t="s">
        <v>22</v>
      </c>
    </row>
    <row r="10574" customHeight="1" spans="1:20">
      <c r="A10574" s="6">
        <v>45228</v>
      </c>
      <c r="B10574" s="7" t="s">
        <v>52783</v>
      </c>
      <c r="C10574" s="7" t="s">
        <v>6506</v>
      </c>
      <c r="D10574" s="8" t="s">
        <v>22</v>
      </c>
      <c r="E10574" s="7" t="s">
        <v>52784</v>
      </c>
      <c r="F10574" s="7" t="s">
        <v>35550</v>
      </c>
      <c r="G10574" s="8" t="s">
        <v>247</v>
      </c>
      <c r="H10574" s="8" t="s">
        <v>22</v>
      </c>
      <c r="I10574" s="8" t="s">
        <v>9666</v>
      </c>
      <c r="J10574" s="8" t="s">
        <v>27</v>
      </c>
      <c r="K10574" s="8" t="s">
        <v>28</v>
      </c>
      <c r="L10574" s="8" t="s">
        <v>43</v>
      </c>
      <c r="M10574" s="7" t="s">
        <v>44</v>
      </c>
      <c r="N10574" s="7" t="s">
        <v>208</v>
      </c>
      <c r="O10574" s="8" t="s">
        <v>32</v>
      </c>
      <c r="P10574" s="8" t="s">
        <v>22</v>
      </c>
      <c r="Q10574" s="8" t="s">
        <v>52785</v>
      </c>
      <c r="R10574" s="8" t="s">
        <v>46</v>
      </c>
      <c r="S10574" s="7" t="s">
        <v>52786</v>
      </c>
      <c r="T10574" s="7" t="s">
        <v>22</v>
      </c>
    </row>
    <row r="10575" customHeight="1" spans="1:20">
      <c r="A10575" s="6">
        <v>45228</v>
      </c>
      <c r="B10575" s="7" t="s">
        <v>52787</v>
      </c>
      <c r="C10575" s="7" t="s">
        <v>5629</v>
      </c>
      <c r="D10575" s="8" t="s">
        <v>22</v>
      </c>
      <c r="E10575" s="7" t="s">
        <v>52788</v>
      </c>
      <c r="F10575" s="7" t="s">
        <v>52789</v>
      </c>
      <c r="G10575" s="8" t="s">
        <v>82</v>
      </c>
      <c r="H10575" s="8" t="s">
        <v>96</v>
      </c>
      <c r="I10575" s="8" t="s">
        <v>5632</v>
      </c>
      <c r="J10575" s="8" t="s">
        <v>27</v>
      </c>
      <c r="K10575" s="8" t="s">
        <v>28</v>
      </c>
      <c r="L10575" s="8" t="s">
        <v>43</v>
      </c>
      <c r="M10575" s="7" t="s">
        <v>169</v>
      </c>
      <c r="N10575" s="7" t="s">
        <v>5633</v>
      </c>
      <c r="O10575" s="8" t="s">
        <v>32</v>
      </c>
      <c r="P10575" s="8" t="s">
        <v>22</v>
      </c>
      <c r="Q10575" s="8" t="s">
        <v>52790</v>
      </c>
      <c r="R10575" s="8" t="s">
        <v>168</v>
      </c>
      <c r="S10575" s="7" t="s">
        <v>52791</v>
      </c>
      <c r="T10575" s="7" t="s">
        <v>8886</v>
      </c>
    </row>
    <row r="10576" customHeight="1" spans="1:20">
      <c r="A10576" s="6">
        <v>45226</v>
      </c>
      <c r="B10576" s="7" t="s">
        <v>52792</v>
      </c>
      <c r="C10576" s="7" t="s">
        <v>7103</v>
      </c>
      <c r="D10576" s="8" t="s">
        <v>22</v>
      </c>
      <c r="E10576" s="7" t="s">
        <v>52793</v>
      </c>
      <c r="F10576" s="7" t="s">
        <v>52794</v>
      </c>
      <c r="G10576" s="8" t="s">
        <v>41</v>
      </c>
      <c r="H10576" s="8" t="s">
        <v>22</v>
      </c>
      <c r="I10576" s="8" t="s">
        <v>75</v>
      </c>
      <c r="J10576" s="8" t="s">
        <v>27</v>
      </c>
      <c r="K10576" s="8" t="s">
        <v>28</v>
      </c>
      <c r="L10576" s="8" t="s">
        <v>43</v>
      </c>
      <c r="M10576" s="7" t="s">
        <v>30</v>
      </c>
      <c r="N10576" s="7" t="s">
        <v>743</v>
      </c>
      <c r="O10576" s="8" t="s">
        <v>32</v>
      </c>
      <c r="P10576" s="8" t="s">
        <v>22</v>
      </c>
      <c r="Q10576" s="8" t="s">
        <v>52795</v>
      </c>
      <c r="R10576" s="8" t="s">
        <v>46</v>
      </c>
      <c r="S10576" s="7" t="s">
        <v>52796</v>
      </c>
      <c r="T10576" s="7" t="s">
        <v>22</v>
      </c>
    </row>
    <row r="10577" customHeight="1" spans="1:20">
      <c r="A10577" s="6">
        <v>45227</v>
      </c>
      <c r="B10577" s="7" t="s">
        <v>52797</v>
      </c>
      <c r="C10577" s="7" t="s">
        <v>6495</v>
      </c>
      <c r="D10577" s="8" t="s">
        <v>22</v>
      </c>
      <c r="E10577" s="7" t="s">
        <v>52798</v>
      </c>
      <c r="F10577" s="7" t="s">
        <v>52799</v>
      </c>
      <c r="G10577" s="8" t="s">
        <v>62</v>
      </c>
      <c r="H10577" s="8" t="s">
        <v>22</v>
      </c>
      <c r="I10577" s="8" t="s">
        <v>26</v>
      </c>
      <c r="J10577" s="8" t="s">
        <v>27</v>
      </c>
      <c r="K10577" s="8" t="s">
        <v>195</v>
      </c>
      <c r="L10577" s="8" t="s">
        <v>29</v>
      </c>
      <c r="M10577" s="7" t="s">
        <v>30</v>
      </c>
      <c r="N10577" s="7" t="s">
        <v>31</v>
      </c>
      <c r="O10577" s="8" t="s">
        <v>32</v>
      </c>
      <c r="P10577" s="8" t="s">
        <v>22</v>
      </c>
      <c r="Q10577" s="8" t="s">
        <v>52800</v>
      </c>
      <c r="R10577" s="8" t="s">
        <v>34</v>
      </c>
      <c r="S10577" s="7" t="s">
        <v>52801</v>
      </c>
      <c r="T10577" s="7" t="s">
        <v>22</v>
      </c>
    </row>
    <row r="10578" customHeight="1" spans="1:20">
      <c r="A10578" s="6">
        <v>45228</v>
      </c>
      <c r="B10578" s="7" t="s">
        <v>52802</v>
      </c>
      <c r="C10578" s="7" t="s">
        <v>5685</v>
      </c>
      <c r="D10578" s="8" t="s">
        <v>22</v>
      </c>
      <c r="E10578" s="7" t="s">
        <v>52803</v>
      </c>
      <c r="F10578" s="7" t="s">
        <v>52804</v>
      </c>
      <c r="G10578" s="8" t="s">
        <v>82</v>
      </c>
      <c r="H10578" s="8" t="s">
        <v>96</v>
      </c>
      <c r="I10578" s="8" t="s">
        <v>168</v>
      </c>
      <c r="J10578" s="8" t="s">
        <v>27</v>
      </c>
      <c r="K10578" s="8" t="s">
        <v>28</v>
      </c>
      <c r="L10578" s="8" t="s">
        <v>43</v>
      </c>
      <c r="M10578" s="7" t="s">
        <v>169</v>
      </c>
      <c r="N10578" s="7" t="s">
        <v>5633</v>
      </c>
      <c r="O10578" s="8" t="s">
        <v>32</v>
      </c>
      <c r="P10578" s="8" t="s">
        <v>22</v>
      </c>
      <c r="Q10578" s="8" t="s">
        <v>52805</v>
      </c>
      <c r="R10578" s="8" t="s">
        <v>168</v>
      </c>
      <c r="S10578" s="7" t="s">
        <v>52806</v>
      </c>
      <c r="T10578" s="7" t="s">
        <v>8886</v>
      </c>
    </row>
    <row r="10579" customHeight="1" spans="1:20">
      <c r="A10579" s="6">
        <v>45228</v>
      </c>
      <c r="B10579" s="7" t="s">
        <v>52807</v>
      </c>
      <c r="C10579" s="7" t="s">
        <v>5822</v>
      </c>
      <c r="D10579" s="8" t="s">
        <v>22</v>
      </c>
      <c r="E10579" s="7" t="s">
        <v>52808</v>
      </c>
      <c r="F10579" s="7" t="s">
        <v>52809</v>
      </c>
      <c r="G10579" s="8" t="s">
        <v>82</v>
      </c>
      <c r="H10579" s="8" t="s">
        <v>22</v>
      </c>
      <c r="I10579" s="8" t="s">
        <v>5737</v>
      </c>
      <c r="J10579" s="8" t="s">
        <v>27</v>
      </c>
      <c r="K10579" s="8" t="s">
        <v>28</v>
      </c>
      <c r="L10579" s="8" t="s">
        <v>43</v>
      </c>
      <c r="M10579" s="7" t="s">
        <v>169</v>
      </c>
      <c r="N10579" s="7" t="s">
        <v>5633</v>
      </c>
      <c r="O10579" s="8" t="s">
        <v>32</v>
      </c>
      <c r="P10579" s="8" t="s">
        <v>22</v>
      </c>
      <c r="Q10579" s="8" t="s">
        <v>52810</v>
      </c>
      <c r="R10579" s="8" t="s">
        <v>168</v>
      </c>
      <c r="S10579" s="7" t="s">
        <v>52811</v>
      </c>
      <c r="T10579" s="7" t="s">
        <v>5690</v>
      </c>
    </row>
    <row r="10580" customHeight="1" spans="1:20">
      <c r="A10580" s="6">
        <v>45228</v>
      </c>
      <c r="B10580" s="7" t="s">
        <v>52812</v>
      </c>
      <c r="C10580" s="7" t="s">
        <v>5629</v>
      </c>
      <c r="D10580" s="8" t="s">
        <v>22</v>
      </c>
      <c r="E10580" s="7" t="s">
        <v>52813</v>
      </c>
      <c r="F10580" s="7" t="s">
        <v>52814</v>
      </c>
      <c r="G10580" s="8" t="s">
        <v>82</v>
      </c>
      <c r="H10580" s="8" t="s">
        <v>96</v>
      </c>
      <c r="I10580" s="8" t="s">
        <v>5632</v>
      </c>
      <c r="J10580" s="8" t="s">
        <v>27</v>
      </c>
      <c r="K10580" s="8" t="s">
        <v>28</v>
      </c>
      <c r="L10580" s="8" t="s">
        <v>43</v>
      </c>
      <c r="M10580" s="7" t="s">
        <v>169</v>
      </c>
      <c r="N10580" s="7" t="s">
        <v>5633</v>
      </c>
      <c r="O10580" s="8" t="s">
        <v>32</v>
      </c>
      <c r="P10580" s="8" t="s">
        <v>22</v>
      </c>
      <c r="Q10580" s="8" t="s">
        <v>52815</v>
      </c>
      <c r="R10580" s="8" t="s">
        <v>168</v>
      </c>
      <c r="S10580" s="7" t="s">
        <v>52816</v>
      </c>
      <c r="T10580" s="7" t="s">
        <v>5723</v>
      </c>
    </row>
    <row r="10581" customHeight="1" spans="1:20">
      <c r="A10581" s="6">
        <v>45228</v>
      </c>
      <c r="B10581" s="7" t="s">
        <v>52817</v>
      </c>
      <c r="C10581" s="7" t="s">
        <v>5644</v>
      </c>
      <c r="D10581" s="8" t="s">
        <v>22</v>
      </c>
      <c r="E10581" s="7" t="s">
        <v>20315</v>
      </c>
      <c r="F10581" s="7" t="s">
        <v>20316</v>
      </c>
      <c r="G10581" s="8" t="s">
        <v>82</v>
      </c>
      <c r="H10581" s="8" t="s">
        <v>110</v>
      </c>
      <c r="I10581" s="8" t="s">
        <v>168</v>
      </c>
      <c r="J10581" s="8" t="s">
        <v>27</v>
      </c>
      <c r="K10581" s="8" t="s">
        <v>28</v>
      </c>
      <c r="L10581" s="8" t="s">
        <v>43</v>
      </c>
      <c r="M10581" s="7" t="s">
        <v>169</v>
      </c>
      <c r="N10581" s="7" t="s">
        <v>5633</v>
      </c>
      <c r="O10581" s="8" t="s">
        <v>32</v>
      </c>
      <c r="P10581" s="8" t="s">
        <v>22</v>
      </c>
      <c r="Q10581" s="8" t="s">
        <v>52818</v>
      </c>
      <c r="R10581" s="8" t="s">
        <v>168</v>
      </c>
      <c r="S10581" s="7" t="s">
        <v>52819</v>
      </c>
      <c r="T10581" s="7" t="s">
        <v>5636</v>
      </c>
    </row>
    <row r="10582" customHeight="1" spans="1:20">
      <c r="A10582" s="6">
        <v>45228</v>
      </c>
      <c r="B10582" s="7" t="s">
        <v>52820</v>
      </c>
      <c r="C10582" s="7" t="s">
        <v>8242</v>
      </c>
      <c r="D10582" s="8" t="s">
        <v>22</v>
      </c>
      <c r="E10582" s="7" t="s">
        <v>52821</v>
      </c>
      <c r="F10582" s="7" t="s">
        <v>52822</v>
      </c>
      <c r="G10582" s="8" t="s">
        <v>69</v>
      </c>
      <c r="H10582" s="8" t="s">
        <v>22</v>
      </c>
      <c r="I10582" s="8" t="s">
        <v>315</v>
      </c>
      <c r="J10582" s="8" t="s">
        <v>27</v>
      </c>
      <c r="K10582" s="8" t="s">
        <v>28</v>
      </c>
      <c r="L10582" s="8" t="s">
        <v>43</v>
      </c>
      <c r="M10582" s="7" t="s">
        <v>30</v>
      </c>
      <c r="N10582" s="7" t="s">
        <v>31</v>
      </c>
      <c r="O10582" s="8" t="s">
        <v>32</v>
      </c>
      <c r="P10582" s="8" t="s">
        <v>6656</v>
      </c>
      <c r="Q10582" s="8" t="s">
        <v>52823</v>
      </c>
      <c r="R10582" s="8" t="s">
        <v>46</v>
      </c>
      <c r="S10582" s="7" t="s">
        <v>52824</v>
      </c>
      <c r="T10582" s="7" t="s">
        <v>22</v>
      </c>
    </row>
    <row r="10583" customHeight="1" spans="1:20">
      <c r="A10583" s="6">
        <v>45228</v>
      </c>
      <c r="B10583" s="7" t="s">
        <v>52825</v>
      </c>
      <c r="C10583" s="7" t="s">
        <v>5644</v>
      </c>
      <c r="D10583" s="8" t="s">
        <v>22</v>
      </c>
      <c r="E10583" s="7" t="s">
        <v>52826</v>
      </c>
      <c r="F10583" s="7" t="s">
        <v>14809</v>
      </c>
      <c r="G10583" s="8" t="s">
        <v>82</v>
      </c>
      <c r="H10583" s="8" t="s">
        <v>22</v>
      </c>
      <c r="I10583" s="8" t="s">
        <v>168</v>
      </c>
      <c r="J10583" s="8" t="s">
        <v>27</v>
      </c>
      <c r="K10583" s="8" t="s">
        <v>28</v>
      </c>
      <c r="L10583" s="8" t="s">
        <v>43</v>
      </c>
      <c r="M10583" s="7" t="s">
        <v>169</v>
      </c>
      <c r="N10583" s="7" t="s">
        <v>5633</v>
      </c>
      <c r="O10583" s="8" t="s">
        <v>32</v>
      </c>
      <c r="P10583" s="8" t="s">
        <v>22</v>
      </c>
      <c r="Q10583" s="8" t="s">
        <v>52827</v>
      </c>
      <c r="R10583" s="8" t="s">
        <v>168</v>
      </c>
      <c r="S10583" s="7" t="s">
        <v>52828</v>
      </c>
      <c r="T10583" s="7" t="s">
        <v>5668</v>
      </c>
    </row>
    <row r="10584" customHeight="1" spans="1:20">
      <c r="A10584" s="6">
        <v>45228</v>
      </c>
      <c r="B10584" s="7" t="s">
        <v>52829</v>
      </c>
      <c r="C10584" s="7" t="s">
        <v>5629</v>
      </c>
      <c r="D10584" s="8" t="s">
        <v>22</v>
      </c>
      <c r="E10584" s="7" t="s">
        <v>52830</v>
      </c>
      <c r="F10584" s="7" t="s">
        <v>52831</v>
      </c>
      <c r="G10584" s="8" t="s">
        <v>82</v>
      </c>
      <c r="H10584" s="8" t="s">
        <v>96</v>
      </c>
      <c r="I10584" s="8" t="s">
        <v>5632</v>
      </c>
      <c r="J10584" s="8" t="s">
        <v>27</v>
      </c>
      <c r="K10584" s="8" t="s">
        <v>28</v>
      </c>
      <c r="L10584" s="8" t="s">
        <v>43</v>
      </c>
      <c r="M10584" s="7" t="s">
        <v>169</v>
      </c>
      <c r="N10584" s="7" t="s">
        <v>5633</v>
      </c>
      <c r="O10584" s="8" t="s">
        <v>32</v>
      </c>
      <c r="P10584" s="8" t="s">
        <v>22</v>
      </c>
      <c r="Q10584" s="8" t="s">
        <v>52832</v>
      </c>
      <c r="R10584" s="8" t="s">
        <v>168</v>
      </c>
      <c r="S10584" s="7" t="s">
        <v>52833</v>
      </c>
      <c r="T10584" s="7" t="s">
        <v>5717</v>
      </c>
    </row>
    <row r="10585" customHeight="1" spans="1:20">
      <c r="A10585" s="6">
        <v>45227</v>
      </c>
      <c r="B10585" s="7" t="s">
        <v>52834</v>
      </c>
      <c r="C10585" s="7" t="s">
        <v>3877</v>
      </c>
      <c r="D10585" s="8" t="s">
        <v>22</v>
      </c>
      <c r="E10585" s="7" t="s">
        <v>52835</v>
      </c>
      <c r="F10585" s="7" t="s">
        <v>52836</v>
      </c>
      <c r="G10585" s="8" t="s">
        <v>41</v>
      </c>
      <c r="H10585" s="8" t="s">
        <v>137</v>
      </c>
      <c r="I10585" s="8" t="s">
        <v>26</v>
      </c>
      <c r="J10585" s="8" t="s">
        <v>27</v>
      </c>
      <c r="K10585" s="8" t="s">
        <v>28</v>
      </c>
      <c r="L10585" s="8" t="s">
        <v>29</v>
      </c>
      <c r="M10585" s="7" t="s">
        <v>30</v>
      </c>
      <c r="N10585" s="7" t="s">
        <v>31</v>
      </c>
      <c r="O10585" s="8" t="s">
        <v>32</v>
      </c>
      <c r="P10585" s="8" t="s">
        <v>22</v>
      </c>
      <c r="Q10585" s="8" t="s">
        <v>52837</v>
      </c>
      <c r="R10585" s="8" t="s">
        <v>34</v>
      </c>
      <c r="S10585" s="7" t="s">
        <v>52838</v>
      </c>
      <c r="T10585" s="7" t="s">
        <v>22</v>
      </c>
    </row>
    <row r="10586" customHeight="1" spans="1:20">
      <c r="A10586" s="6">
        <v>45228</v>
      </c>
      <c r="B10586" s="7" t="s">
        <v>52839</v>
      </c>
      <c r="C10586" s="7" t="s">
        <v>5822</v>
      </c>
      <c r="D10586" s="8" t="s">
        <v>22</v>
      </c>
      <c r="E10586" s="7" t="s">
        <v>52840</v>
      </c>
      <c r="F10586" s="7" t="s">
        <v>52841</v>
      </c>
      <c r="G10586" s="8" t="s">
        <v>82</v>
      </c>
      <c r="H10586" s="8" t="s">
        <v>22</v>
      </c>
      <c r="I10586" s="8" t="s">
        <v>5737</v>
      </c>
      <c r="J10586" s="8" t="s">
        <v>27</v>
      </c>
      <c r="K10586" s="8" t="s">
        <v>28</v>
      </c>
      <c r="L10586" s="8" t="s">
        <v>43</v>
      </c>
      <c r="M10586" s="7" t="s">
        <v>169</v>
      </c>
      <c r="N10586" s="7" t="s">
        <v>5633</v>
      </c>
      <c r="O10586" s="8" t="s">
        <v>32</v>
      </c>
      <c r="P10586" s="8" t="s">
        <v>22</v>
      </c>
      <c r="Q10586" s="8" t="s">
        <v>52842</v>
      </c>
      <c r="R10586" s="8" t="s">
        <v>168</v>
      </c>
      <c r="S10586" s="7" t="s">
        <v>52843</v>
      </c>
      <c r="T10586" s="7" t="s">
        <v>5636</v>
      </c>
    </row>
    <row r="10587" customHeight="1" spans="1:20">
      <c r="A10587" s="6">
        <v>45228</v>
      </c>
      <c r="B10587" s="7" t="s">
        <v>52844</v>
      </c>
      <c r="C10587" s="7" t="s">
        <v>5629</v>
      </c>
      <c r="D10587" s="8" t="s">
        <v>22</v>
      </c>
      <c r="E10587" s="7" t="s">
        <v>52845</v>
      </c>
      <c r="F10587" s="7" t="s">
        <v>52846</v>
      </c>
      <c r="G10587" s="8" t="s">
        <v>82</v>
      </c>
      <c r="H10587" s="8" t="s">
        <v>110</v>
      </c>
      <c r="I10587" s="8" t="s">
        <v>5632</v>
      </c>
      <c r="J10587" s="8" t="s">
        <v>27</v>
      </c>
      <c r="K10587" s="8" t="s">
        <v>28</v>
      </c>
      <c r="L10587" s="8" t="s">
        <v>43</v>
      </c>
      <c r="M10587" s="7" t="s">
        <v>169</v>
      </c>
      <c r="N10587" s="7" t="s">
        <v>5633</v>
      </c>
      <c r="O10587" s="8" t="s">
        <v>32</v>
      </c>
      <c r="P10587" s="8" t="s">
        <v>22</v>
      </c>
      <c r="Q10587" s="8" t="s">
        <v>52847</v>
      </c>
      <c r="R10587" s="8" t="s">
        <v>168</v>
      </c>
      <c r="S10587" s="7" t="s">
        <v>52848</v>
      </c>
      <c r="T10587" s="7" t="s">
        <v>5636</v>
      </c>
    </row>
    <row r="10588" customHeight="1" spans="1:20">
      <c r="A10588" s="6">
        <v>45228</v>
      </c>
      <c r="B10588" s="7" t="s">
        <v>52849</v>
      </c>
      <c r="C10588" s="7" t="s">
        <v>5629</v>
      </c>
      <c r="D10588" s="8" t="s">
        <v>22</v>
      </c>
      <c r="E10588" s="7" t="s">
        <v>52850</v>
      </c>
      <c r="F10588" s="7" t="s">
        <v>52851</v>
      </c>
      <c r="G10588" s="8" t="s">
        <v>82</v>
      </c>
      <c r="H10588" s="8" t="s">
        <v>22</v>
      </c>
      <c r="I10588" s="8" t="s">
        <v>5632</v>
      </c>
      <c r="J10588" s="8" t="s">
        <v>27</v>
      </c>
      <c r="K10588" s="8" t="s">
        <v>28</v>
      </c>
      <c r="L10588" s="8" t="s">
        <v>43</v>
      </c>
      <c r="M10588" s="7" t="s">
        <v>169</v>
      </c>
      <c r="N10588" s="7" t="s">
        <v>5633</v>
      </c>
      <c r="O10588" s="8" t="s">
        <v>32</v>
      </c>
      <c r="P10588" s="8" t="s">
        <v>22</v>
      </c>
      <c r="Q10588" s="8" t="s">
        <v>52852</v>
      </c>
      <c r="R10588" s="8" t="s">
        <v>168</v>
      </c>
      <c r="S10588" s="7" t="s">
        <v>52853</v>
      </c>
      <c r="T10588" s="7" t="s">
        <v>8886</v>
      </c>
    </row>
    <row r="10589" customHeight="1" spans="1:20">
      <c r="A10589" s="6">
        <v>45228</v>
      </c>
      <c r="B10589" s="7" t="s">
        <v>52854</v>
      </c>
      <c r="C10589" s="7" t="s">
        <v>5629</v>
      </c>
      <c r="D10589" s="8" t="s">
        <v>22</v>
      </c>
      <c r="E10589" s="7" t="s">
        <v>52855</v>
      </c>
      <c r="F10589" s="7" t="s">
        <v>52856</v>
      </c>
      <c r="G10589" s="8" t="s">
        <v>82</v>
      </c>
      <c r="H10589" s="8" t="s">
        <v>22</v>
      </c>
      <c r="I10589" s="8" t="s">
        <v>5632</v>
      </c>
      <c r="J10589" s="8" t="s">
        <v>27</v>
      </c>
      <c r="K10589" s="8" t="s">
        <v>28</v>
      </c>
      <c r="L10589" s="8" t="s">
        <v>43</v>
      </c>
      <c r="M10589" s="7" t="s">
        <v>169</v>
      </c>
      <c r="N10589" s="7" t="s">
        <v>5633</v>
      </c>
      <c r="O10589" s="8" t="s">
        <v>32</v>
      </c>
      <c r="P10589" s="8" t="s">
        <v>22</v>
      </c>
      <c r="Q10589" s="8" t="s">
        <v>52857</v>
      </c>
      <c r="R10589" s="8" t="s">
        <v>168</v>
      </c>
      <c r="S10589" s="7" t="s">
        <v>52858</v>
      </c>
      <c r="T10589" s="7" t="s">
        <v>8758</v>
      </c>
    </row>
    <row r="10590" customHeight="1" spans="1:20">
      <c r="A10590" s="6">
        <v>45226</v>
      </c>
      <c r="B10590" s="7" t="s">
        <v>52859</v>
      </c>
      <c r="C10590" s="7" t="s">
        <v>50</v>
      </c>
      <c r="D10590" s="8" t="s">
        <v>22</v>
      </c>
      <c r="E10590" s="7" t="s">
        <v>52860</v>
      </c>
      <c r="F10590" s="7" t="s">
        <v>52861</v>
      </c>
      <c r="G10590" s="8" t="s">
        <v>336</v>
      </c>
      <c r="H10590" s="8" t="s">
        <v>22</v>
      </c>
      <c r="I10590" s="8" t="s">
        <v>448</v>
      </c>
      <c r="J10590" s="8" t="s">
        <v>27</v>
      </c>
      <c r="K10590" s="8" t="s">
        <v>28</v>
      </c>
      <c r="L10590" s="8" t="s">
        <v>43</v>
      </c>
      <c r="M10590" s="7" t="s">
        <v>30</v>
      </c>
      <c r="N10590" s="7" t="s">
        <v>31</v>
      </c>
      <c r="O10590" s="8" t="s">
        <v>32</v>
      </c>
      <c r="P10590" s="8" t="s">
        <v>22</v>
      </c>
      <c r="Q10590" s="8" t="s">
        <v>52862</v>
      </c>
      <c r="R10590" s="8" t="s">
        <v>56</v>
      </c>
      <c r="S10590" s="7" t="s">
        <v>52863</v>
      </c>
      <c r="T10590" s="7" t="s">
        <v>22</v>
      </c>
    </row>
    <row r="10591" customHeight="1" spans="1:20">
      <c r="A10591" s="6">
        <v>45228</v>
      </c>
      <c r="B10591" s="7" t="s">
        <v>52864</v>
      </c>
      <c r="C10591" s="7" t="s">
        <v>5879</v>
      </c>
      <c r="D10591" s="8" t="s">
        <v>22</v>
      </c>
      <c r="E10591" s="7" t="s">
        <v>52865</v>
      </c>
      <c r="F10591" s="7" t="s">
        <v>52866</v>
      </c>
      <c r="G10591" s="8" t="s">
        <v>82</v>
      </c>
      <c r="H10591" s="8" t="s">
        <v>22</v>
      </c>
      <c r="I10591" s="8" t="s">
        <v>5737</v>
      </c>
      <c r="J10591" s="8" t="s">
        <v>27</v>
      </c>
      <c r="K10591" s="8" t="s">
        <v>28</v>
      </c>
      <c r="L10591" s="8" t="s">
        <v>43</v>
      </c>
      <c r="M10591" s="7" t="s">
        <v>169</v>
      </c>
      <c r="N10591" s="7" t="s">
        <v>5633</v>
      </c>
      <c r="O10591" s="8" t="s">
        <v>32</v>
      </c>
      <c r="P10591" s="8" t="s">
        <v>22</v>
      </c>
      <c r="Q10591" s="8" t="s">
        <v>52867</v>
      </c>
      <c r="R10591" s="8" t="s">
        <v>168</v>
      </c>
      <c r="S10591" s="7" t="s">
        <v>52868</v>
      </c>
      <c r="T10591" s="7" t="s">
        <v>8886</v>
      </c>
    </row>
    <row r="10592" customHeight="1" spans="1:20">
      <c r="A10592" s="6">
        <v>45228</v>
      </c>
      <c r="B10592" s="7" t="s">
        <v>52869</v>
      </c>
      <c r="C10592" s="7" t="s">
        <v>7660</v>
      </c>
      <c r="D10592" s="8" t="s">
        <v>22</v>
      </c>
      <c r="E10592" s="7" t="s">
        <v>52870</v>
      </c>
      <c r="F10592" s="7" t="s">
        <v>52871</v>
      </c>
      <c r="G10592" s="8" t="s">
        <v>194</v>
      </c>
      <c r="H10592" s="8" t="s">
        <v>22</v>
      </c>
      <c r="I10592" s="8" t="s">
        <v>412</v>
      </c>
      <c r="J10592" s="8" t="s">
        <v>27</v>
      </c>
      <c r="K10592" s="8" t="s">
        <v>28</v>
      </c>
      <c r="L10592" s="8" t="s">
        <v>43</v>
      </c>
      <c r="M10592" s="7" t="s">
        <v>44</v>
      </c>
      <c r="N10592" s="7" t="s">
        <v>208</v>
      </c>
      <c r="O10592" s="8" t="s">
        <v>32</v>
      </c>
      <c r="P10592" s="8" t="s">
        <v>22</v>
      </c>
      <c r="Q10592" s="8" t="s">
        <v>52872</v>
      </c>
      <c r="R10592" s="8" t="s">
        <v>46</v>
      </c>
      <c r="S10592" s="7" t="s">
        <v>52873</v>
      </c>
      <c r="T10592" s="7" t="s">
        <v>22</v>
      </c>
    </row>
    <row r="10593" customHeight="1" spans="1:20">
      <c r="A10593" s="6">
        <v>45228</v>
      </c>
      <c r="B10593" s="7" t="s">
        <v>52874</v>
      </c>
      <c r="C10593" s="7" t="s">
        <v>50</v>
      </c>
      <c r="D10593" s="8" t="s">
        <v>22</v>
      </c>
      <c r="E10593" s="7" t="s">
        <v>52875</v>
      </c>
      <c r="F10593" s="7" t="s">
        <v>52876</v>
      </c>
      <c r="G10593" s="8" t="s">
        <v>130</v>
      </c>
      <c r="H10593" s="8" t="s">
        <v>22</v>
      </c>
      <c r="I10593" s="8" t="s">
        <v>131</v>
      </c>
      <c r="J10593" s="8" t="s">
        <v>27</v>
      </c>
      <c r="K10593" s="8" t="s">
        <v>28</v>
      </c>
      <c r="L10593" s="8" t="s">
        <v>43</v>
      </c>
      <c r="M10593" s="7" t="s">
        <v>30</v>
      </c>
      <c r="N10593" s="7" t="s">
        <v>31</v>
      </c>
      <c r="O10593" s="8" t="s">
        <v>32</v>
      </c>
      <c r="P10593" s="8" t="s">
        <v>22</v>
      </c>
      <c r="Q10593" s="8" t="s">
        <v>52877</v>
      </c>
      <c r="R10593" s="8" t="s">
        <v>56</v>
      </c>
      <c r="S10593" s="7" t="s">
        <v>52878</v>
      </c>
      <c r="T10593" s="7" t="s">
        <v>22</v>
      </c>
    </row>
    <row r="10594" customHeight="1" spans="1:20">
      <c r="A10594" s="6">
        <v>45228</v>
      </c>
      <c r="B10594" s="7" t="s">
        <v>52879</v>
      </c>
      <c r="C10594" s="7" t="s">
        <v>5629</v>
      </c>
      <c r="D10594" s="8" t="s">
        <v>22</v>
      </c>
      <c r="E10594" s="7" t="s">
        <v>52880</v>
      </c>
      <c r="F10594" s="7" t="s">
        <v>52881</v>
      </c>
      <c r="G10594" s="8" t="s">
        <v>82</v>
      </c>
      <c r="H10594" s="8" t="s">
        <v>22</v>
      </c>
      <c r="I10594" s="8" t="s">
        <v>5632</v>
      </c>
      <c r="J10594" s="8" t="s">
        <v>27</v>
      </c>
      <c r="K10594" s="8" t="s">
        <v>28</v>
      </c>
      <c r="L10594" s="8" t="s">
        <v>43</v>
      </c>
      <c r="M10594" s="7" t="s">
        <v>169</v>
      </c>
      <c r="N10594" s="7" t="s">
        <v>5633</v>
      </c>
      <c r="O10594" s="8" t="s">
        <v>32</v>
      </c>
      <c r="P10594" s="8" t="s">
        <v>22</v>
      </c>
      <c r="Q10594" s="8" t="s">
        <v>52882</v>
      </c>
      <c r="R10594" s="8" t="s">
        <v>168</v>
      </c>
      <c r="S10594" s="7" t="s">
        <v>52883</v>
      </c>
      <c r="T10594" s="7" t="s">
        <v>8886</v>
      </c>
    </row>
    <row r="10595" customHeight="1" spans="1:20">
      <c r="A10595" s="6">
        <v>45227</v>
      </c>
      <c r="B10595" s="7" t="s">
        <v>52884</v>
      </c>
      <c r="C10595" s="7" t="s">
        <v>7199</v>
      </c>
      <c r="D10595" s="8" t="s">
        <v>22</v>
      </c>
      <c r="E10595" s="7" t="s">
        <v>52885</v>
      </c>
      <c r="F10595" s="7" t="s">
        <v>1712</v>
      </c>
      <c r="G10595" s="8" t="s">
        <v>25</v>
      </c>
      <c r="H10595" s="8" t="s">
        <v>137</v>
      </c>
      <c r="I10595" s="8" t="s">
        <v>214</v>
      </c>
      <c r="J10595" s="8" t="s">
        <v>27</v>
      </c>
      <c r="K10595" s="8" t="s">
        <v>28</v>
      </c>
      <c r="L10595" s="8" t="s">
        <v>43</v>
      </c>
      <c r="M10595" s="7" t="s">
        <v>30</v>
      </c>
      <c r="N10595" s="7" t="s">
        <v>31</v>
      </c>
      <c r="O10595" s="8" t="s">
        <v>32</v>
      </c>
      <c r="P10595" s="8" t="s">
        <v>22</v>
      </c>
      <c r="Q10595" s="8" t="s">
        <v>52886</v>
      </c>
      <c r="R10595" s="8" t="s">
        <v>46</v>
      </c>
      <c r="S10595" s="7" t="s">
        <v>52887</v>
      </c>
      <c r="T10595" s="7" t="s">
        <v>22</v>
      </c>
    </row>
    <row r="10596" customHeight="1" spans="1:20">
      <c r="A10596" s="6">
        <v>45228</v>
      </c>
      <c r="B10596" s="7" t="s">
        <v>52888</v>
      </c>
      <c r="C10596" s="7" t="s">
        <v>5629</v>
      </c>
      <c r="D10596" s="8" t="s">
        <v>22</v>
      </c>
      <c r="E10596" s="7" t="s">
        <v>52889</v>
      </c>
      <c r="F10596" s="7" t="s">
        <v>52890</v>
      </c>
      <c r="G10596" s="8" t="s">
        <v>82</v>
      </c>
      <c r="H10596" s="8" t="s">
        <v>96</v>
      </c>
      <c r="I10596" s="8" t="s">
        <v>5632</v>
      </c>
      <c r="J10596" s="8" t="s">
        <v>27</v>
      </c>
      <c r="K10596" s="8" t="s">
        <v>28</v>
      </c>
      <c r="L10596" s="8" t="s">
        <v>43</v>
      </c>
      <c r="M10596" s="7" t="s">
        <v>169</v>
      </c>
      <c r="N10596" s="7" t="s">
        <v>5633</v>
      </c>
      <c r="O10596" s="8" t="s">
        <v>32</v>
      </c>
      <c r="P10596" s="8" t="s">
        <v>22</v>
      </c>
      <c r="Q10596" s="8" t="s">
        <v>52891</v>
      </c>
      <c r="R10596" s="8" t="s">
        <v>168</v>
      </c>
      <c r="S10596" s="7" t="s">
        <v>52892</v>
      </c>
      <c r="T10596" s="7" t="s">
        <v>8886</v>
      </c>
    </row>
    <row r="10597" customHeight="1" spans="1:20">
      <c r="A10597" s="6">
        <v>45228</v>
      </c>
      <c r="B10597" s="7" t="s">
        <v>52893</v>
      </c>
      <c r="C10597" s="7" t="s">
        <v>6506</v>
      </c>
      <c r="D10597" s="8" t="s">
        <v>22</v>
      </c>
      <c r="E10597" s="7" t="s">
        <v>52894</v>
      </c>
      <c r="F10597" s="7" t="s">
        <v>52895</v>
      </c>
      <c r="G10597" s="8" t="s">
        <v>82</v>
      </c>
      <c r="H10597" s="8" t="s">
        <v>22</v>
      </c>
      <c r="I10597" s="8" t="s">
        <v>124</v>
      </c>
      <c r="J10597" s="8" t="s">
        <v>27</v>
      </c>
      <c r="K10597" s="8" t="s">
        <v>28</v>
      </c>
      <c r="L10597" s="8" t="s">
        <v>43</v>
      </c>
      <c r="M10597" s="7" t="s">
        <v>44</v>
      </c>
      <c r="N10597" s="7" t="s">
        <v>208</v>
      </c>
      <c r="O10597" s="8" t="s">
        <v>32</v>
      </c>
      <c r="P10597" s="8" t="s">
        <v>22</v>
      </c>
      <c r="Q10597" s="8" t="s">
        <v>52896</v>
      </c>
      <c r="R10597" s="8" t="s">
        <v>46</v>
      </c>
      <c r="S10597" s="7" t="s">
        <v>52897</v>
      </c>
      <c r="T10597" s="7" t="s">
        <v>22</v>
      </c>
    </row>
    <row r="10598" customHeight="1" spans="1:20">
      <c r="A10598" s="6">
        <v>45227</v>
      </c>
      <c r="B10598" s="7" t="s">
        <v>52898</v>
      </c>
      <c r="C10598" s="7" t="s">
        <v>8114</v>
      </c>
      <c r="D10598" s="8" t="s">
        <v>22</v>
      </c>
      <c r="E10598" s="7" t="s">
        <v>39391</v>
      </c>
      <c r="F10598" s="7" t="s">
        <v>39392</v>
      </c>
      <c r="G10598" s="8" t="s">
        <v>130</v>
      </c>
      <c r="H10598" s="8" t="s">
        <v>22</v>
      </c>
      <c r="I10598" s="8" t="s">
        <v>277</v>
      </c>
      <c r="J10598" s="8" t="s">
        <v>27</v>
      </c>
      <c r="K10598" s="8" t="s">
        <v>28</v>
      </c>
      <c r="L10598" s="8" t="s">
        <v>43</v>
      </c>
      <c r="M10598" s="7" t="s">
        <v>30</v>
      </c>
      <c r="N10598" s="7" t="s">
        <v>5516</v>
      </c>
      <c r="O10598" s="8" t="s">
        <v>32</v>
      </c>
      <c r="P10598" s="8" t="s">
        <v>22</v>
      </c>
      <c r="Q10598" s="8" t="s">
        <v>52899</v>
      </c>
      <c r="R10598" s="8" t="s">
        <v>8115</v>
      </c>
      <c r="S10598" s="7" t="s">
        <v>13833</v>
      </c>
      <c r="T10598" s="7" t="s">
        <v>22</v>
      </c>
    </row>
    <row r="10599" customHeight="1" spans="1:20">
      <c r="A10599" s="6">
        <v>45228</v>
      </c>
      <c r="B10599" s="7" t="s">
        <v>52900</v>
      </c>
      <c r="C10599" s="7" t="s">
        <v>5629</v>
      </c>
      <c r="D10599" s="8" t="s">
        <v>22</v>
      </c>
      <c r="E10599" s="7" t="s">
        <v>52901</v>
      </c>
      <c r="F10599" s="7" t="s">
        <v>52902</v>
      </c>
      <c r="G10599" s="8" t="s">
        <v>82</v>
      </c>
      <c r="H10599" s="8" t="s">
        <v>22</v>
      </c>
      <c r="I10599" s="8" t="s">
        <v>5632</v>
      </c>
      <c r="J10599" s="8" t="s">
        <v>27</v>
      </c>
      <c r="K10599" s="8" t="s">
        <v>28</v>
      </c>
      <c r="L10599" s="8" t="s">
        <v>43</v>
      </c>
      <c r="M10599" s="7" t="s">
        <v>169</v>
      </c>
      <c r="N10599" s="7" t="s">
        <v>5633</v>
      </c>
      <c r="O10599" s="8" t="s">
        <v>32</v>
      </c>
      <c r="P10599" s="8" t="s">
        <v>22</v>
      </c>
      <c r="Q10599" s="8" t="s">
        <v>52903</v>
      </c>
      <c r="R10599" s="8" t="s">
        <v>168</v>
      </c>
      <c r="S10599" s="7" t="s">
        <v>52904</v>
      </c>
      <c r="T10599" s="7" t="s">
        <v>5668</v>
      </c>
    </row>
    <row r="10600" customHeight="1" spans="1:20">
      <c r="A10600" s="6">
        <v>45228</v>
      </c>
      <c r="B10600" s="7" t="s">
        <v>52905</v>
      </c>
      <c r="C10600" s="7" t="s">
        <v>5629</v>
      </c>
      <c r="D10600" s="8" t="s">
        <v>22</v>
      </c>
      <c r="E10600" s="7" t="s">
        <v>52906</v>
      </c>
      <c r="F10600" s="7" t="s">
        <v>52907</v>
      </c>
      <c r="G10600" s="8" t="s">
        <v>82</v>
      </c>
      <c r="H10600" s="8" t="s">
        <v>22</v>
      </c>
      <c r="I10600" s="8" t="s">
        <v>5632</v>
      </c>
      <c r="J10600" s="8" t="s">
        <v>27</v>
      </c>
      <c r="K10600" s="8" t="s">
        <v>28</v>
      </c>
      <c r="L10600" s="8" t="s">
        <v>43</v>
      </c>
      <c r="M10600" s="7" t="s">
        <v>169</v>
      </c>
      <c r="N10600" s="7" t="s">
        <v>5633</v>
      </c>
      <c r="O10600" s="8" t="s">
        <v>32</v>
      </c>
      <c r="P10600" s="8" t="s">
        <v>22</v>
      </c>
      <c r="Q10600" s="8" t="s">
        <v>52908</v>
      </c>
      <c r="R10600" s="8" t="s">
        <v>168</v>
      </c>
      <c r="S10600" s="7" t="s">
        <v>52909</v>
      </c>
      <c r="T10600" s="7" t="s">
        <v>7784</v>
      </c>
    </row>
    <row r="10601" customHeight="1" spans="1:20">
      <c r="A10601" s="6">
        <v>45227</v>
      </c>
      <c r="B10601" s="7" t="s">
        <v>52910</v>
      </c>
      <c r="C10601" s="7" t="s">
        <v>185</v>
      </c>
      <c r="D10601" s="8" t="s">
        <v>22</v>
      </c>
      <c r="E10601" s="7" t="s">
        <v>52911</v>
      </c>
      <c r="F10601" s="7" t="s">
        <v>52912</v>
      </c>
      <c r="G10601" s="8" t="s">
        <v>130</v>
      </c>
      <c r="H10601" s="8" t="s">
        <v>22</v>
      </c>
      <c r="I10601" s="8" t="s">
        <v>104</v>
      </c>
      <c r="J10601" s="8" t="s">
        <v>27</v>
      </c>
      <c r="K10601" s="8" t="s">
        <v>28</v>
      </c>
      <c r="L10601" s="8" t="s">
        <v>43</v>
      </c>
      <c r="M10601" s="7" t="s">
        <v>30</v>
      </c>
      <c r="N10601" s="7" t="s">
        <v>31</v>
      </c>
      <c r="O10601" s="8" t="s">
        <v>32</v>
      </c>
      <c r="P10601" s="8" t="s">
        <v>22</v>
      </c>
      <c r="Q10601" s="8" t="s">
        <v>52913</v>
      </c>
      <c r="R10601" s="8" t="s">
        <v>56</v>
      </c>
      <c r="S10601" s="7" t="s">
        <v>52914</v>
      </c>
      <c r="T10601" s="7" t="s">
        <v>22</v>
      </c>
    </row>
    <row r="10602" customHeight="1" spans="1:20">
      <c r="A10602" s="6">
        <v>45228</v>
      </c>
      <c r="B10602" s="7" t="s">
        <v>52915</v>
      </c>
      <c r="C10602" s="7" t="s">
        <v>5644</v>
      </c>
      <c r="D10602" s="8" t="s">
        <v>22</v>
      </c>
      <c r="E10602" s="7" t="s">
        <v>52916</v>
      </c>
      <c r="F10602" s="7" t="s">
        <v>52917</v>
      </c>
      <c r="G10602" s="8" t="s">
        <v>82</v>
      </c>
      <c r="H10602" s="8" t="s">
        <v>22</v>
      </c>
      <c r="I10602" s="8" t="s">
        <v>168</v>
      </c>
      <c r="J10602" s="8" t="s">
        <v>27</v>
      </c>
      <c r="K10602" s="8" t="s">
        <v>28</v>
      </c>
      <c r="L10602" s="8" t="s">
        <v>43</v>
      </c>
      <c r="M10602" s="7" t="s">
        <v>169</v>
      </c>
      <c r="N10602" s="7" t="s">
        <v>5633</v>
      </c>
      <c r="O10602" s="8" t="s">
        <v>32</v>
      </c>
      <c r="P10602" s="8" t="s">
        <v>22</v>
      </c>
      <c r="Q10602" s="8" t="s">
        <v>52918</v>
      </c>
      <c r="R10602" s="8" t="s">
        <v>168</v>
      </c>
      <c r="S10602" s="7" t="s">
        <v>52919</v>
      </c>
      <c r="T10602" s="7" t="s">
        <v>5655</v>
      </c>
    </row>
    <row r="10603" customHeight="1" spans="1:20">
      <c r="A10603" s="6">
        <v>45227</v>
      </c>
      <c r="B10603" s="7" t="s">
        <v>52920</v>
      </c>
      <c r="C10603" s="7" t="s">
        <v>185</v>
      </c>
      <c r="D10603" s="8" t="s">
        <v>22</v>
      </c>
      <c r="E10603" s="7" t="s">
        <v>52921</v>
      </c>
      <c r="F10603" s="7" t="s">
        <v>52922</v>
      </c>
      <c r="G10603" s="8" t="s">
        <v>62</v>
      </c>
      <c r="H10603" s="8" t="s">
        <v>22</v>
      </c>
      <c r="I10603" s="8" t="s">
        <v>63</v>
      </c>
      <c r="J10603" s="8" t="s">
        <v>27</v>
      </c>
      <c r="K10603" s="8" t="s">
        <v>28</v>
      </c>
      <c r="L10603" s="8" t="s">
        <v>43</v>
      </c>
      <c r="M10603" s="7" t="s">
        <v>44</v>
      </c>
      <c r="N10603" s="7" t="s">
        <v>31</v>
      </c>
      <c r="O10603" s="8" t="s">
        <v>32</v>
      </c>
      <c r="P10603" s="8" t="s">
        <v>22</v>
      </c>
      <c r="Q10603" s="8" t="s">
        <v>52923</v>
      </c>
      <c r="R10603" s="8" t="s">
        <v>56</v>
      </c>
      <c r="S10603" s="7" t="s">
        <v>52924</v>
      </c>
      <c r="T10603" s="7" t="s">
        <v>22</v>
      </c>
    </row>
    <row r="10604" customHeight="1" spans="1:20">
      <c r="A10604" s="6">
        <v>45228</v>
      </c>
      <c r="B10604" s="7" t="s">
        <v>52925</v>
      </c>
      <c r="C10604" s="7" t="s">
        <v>6506</v>
      </c>
      <c r="D10604" s="8" t="s">
        <v>22</v>
      </c>
      <c r="E10604" s="7" t="s">
        <v>52926</v>
      </c>
      <c r="F10604" s="7" t="s">
        <v>52927</v>
      </c>
      <c r="G10604" s="8" t="s">
        <v>25</v>
      </c>
      <c r="H10604" s="8" t="s">
        <v>22</v>
      </c>
      <c r="I10604" s="8" t="s">
        <v>3098</v>
      </c>
      <c r="J10604" s="8" t="s">
        <v>27</v>
      </c>
      <c r="K10604" s="8" t="s">
        <v>28</v>
      </c>
      <c r="L10604" s="8" t="s">
        <v>43</v>
      </c>
      <c r="M10604" s="7" t="s">
        <v>30</v>
      </c>
      <c r="N10604" s="7" t="s">
        <v>208</v>
      </c>
      <c r="O10604" s="8" t="s">
        <v>32</v>
      </c>
      <c r="P10604" s="8" t="s">
        <v>22</v>
      </c>
      <c r="Q10604" s="8" t="s">
        <v>52928</v>
      </c>
      <c r="R10604" s="8" t="s">
        <v>46</v>
      </c>
      <c r="S10604" s="7" t="s">
        <v>52929</v>
      </c>
      <c r="T10604" s="7" t="s">
        <v>22</v>
      </c>
    </row>
    <row r="10605" customHeight="1" spans="1:20">
      <c r="A10605" s="6">
        <v>45228</v>
      </c>
      <c r="B10605" s="7" t="s">
        <v>52930</v>
      </c>
      <c r="C10605" s="7" t="s">
        <v>5644</v>
      </c>
      <c r="D10605" s="8" t="s">
        <v>22</v>
      </c>
      <c r="E10605" s="7" t="s">
        <v>52931</v>
      </c>
      <c r="F10605" s="7" t="s">
        <v>52932</v>
      </c>
      <c r="G10605" s="8" t="s">
        <v>82</v>
      </c>
      <c r="H10605" s="8" t="s">
        <v>22</v>
      </c>
      <c r="I10605" s="8" t="s">
        <v>168</v>
      </c>
      <c r="J10605" s="8" t="s">
        <v>27</v>
      </c>
      <c r="K10605" s="8" t="s">
        <v>28</v>
      </c>
      <c r="L10605" s="8" t="s">
        <v>43</v>
      </c>
      <c r="M10605" s="7" t="s">
        <v>169</v>
      </c>
      <c r="N10605" s="7" t="s">
        <v>5633</v>
      </c>
      <c r="O10605" s="8" t="s">
        <v>32</v>
      </c>
      <c r="P10605" s="8" t="s">
        <v>22</v>
      </c>
      <c r="Q10605" s="8" t="s">
        <v>52933</v>
      </c>
      <c r="R10605" s="8" t="s">
        <v>168</v>
      </c>
      <c r="S10605" s="7" t="s">
        <v>52934</v>
      </c>
      <c r="T10605" s="7" t="s">
        <v>52110</v>
      </c>
    </row>
    <row r="10606" customHeight="1" spans="1:20">
      <c r="A10606" s="6">
        <v>45228</v>
      </c>
      <c r="B10606" s="7" t="s">
        <v>52935</v>
      </c>
      <c r="C10606" s="7" t="s">
        <v>5629</v>
      </c>
      <c r="D10606" s="8" t="s">
        <v>22</v>
      </c>
      <c r="E10606" s="7" t="s">
        <v>52936</v>
      </c>
      <c r="F10606" s="7" t="s">
        <v>52937</v>
      </c>
      <c r="G10606" s="8" t="s">
        <v>82</v>
      </c>
      <c r="H10606" s="8" t="s">
        <v>22</v>
      </c>
      <c r="I10606" s="8" t="s">
        <v>5632</v>
      </c>
      <c r="J10606" s="8" t="s">
        <v>27</v>
      </c>
      <c r="K10606" s="8" t="s">
        <v>28</v>
      </c>
      <c r="L10606" s="8" t="s">
        <v>43</v>
      </c>
      <c r="M10606" s="7" t="s">
        <v>169</v>
      </c>
      <c r="N10606" s="7" t="s">
        <v>5633</v>
      </c>
      <c r="O10606" s="8" t="s">
        <v>32</v>
      </c>
      <c r="P10606" s="8" t="s">
        <v>22</v>
      </c>
      <c r="Q10606" s="8" t="s">
        <v>52938</v>
      </c>
      <c r="R10606" s="8" t="s">
        <v>168</v>
      </c>
      <c r="S10606" s="7" t="s">
        <v>52939</v>
      </c>
      <c r="T10606" s="7" t="s">
        <v>5717</v>
      </c>
    </row>
    <row r="10607" customHeight="1" spans="1:20">
      <c r="A10607" s="6">
        <v>45227</v>
      </c>
      <c r="B10607" s="7" t="s">
        <v>52940</v>
      </c>
      <c r="C10607" s="7" t="s">
        <v>6660</v>
      </c>
      <c r="D10607" s="8" t="s">
        <v>22</v>
      </c>
      <c r="E10607" s="7" t="s">
        <v>52941</v>
      </c>
      <c r="F10607" s="7" t="s">
        <v>52942</v>
      </c>
      <c r="G10607" s="8" t="s">
        <v>130</v>
      </c>
      <c r="H10607" s="8" t="s">
        <v>22</v>
      </c>
      <c r="I10607" s="8" t="s">
        <v>253</v>
      </c>
      <c r="J10607" s="8" t="s">
        <v>27</v>
      </c>
      <c r="K10607" s="8" t="s">
        <v>28</v>
      </c>
      <c r="L10607" s="8" t="s">
        <v>43</v>
      </c>
      <c r="M10607" s="7" t="s">
        <v>44</v>
      </c>
      <c r="N10607" s="7" t="s">
        <v>31</v>
      </c>
      <c r="O10607" s="8" t="s">
        <v>32</v>
      </c>
      <c r="P10607" s="8" t="s">
        <v>22</v>
      </c>
      <c r="Q10607" s="8" t="s">
        <v>52943</v>
      </c>
      <c r="R10607" s="8" t="s">
        <v>46</v>
      </c>
      <c r="S10607" s="7" t="s">
        <v>52944</v>
      </c>
      <c r="T10607" s="7" t="s">
        <v>22</v>
      </c>
    </row>
    <row r="10608" customHeight="1" spans="1:20">
      <c r="A10608" s="6">
        <v>45227</v>
      </c>
      <c r="B10608" s="7" t="s">
        <v>52945</v>
      </c>
      <c r="C10608" s="7" t="s">
        <v>204</v>
      </c>
      <c r="D10608" s="8" t="s">
        <v>22</v>
      </c>
      <c r="E10608" s="7" t="s">
        <v>45581</v>
      </c>
      <c r="F10608" s="7" t="s">
        <v>45582</v>
      </c>
      <c r="G10608" s="8" t="s">
        <v>336</v>
      </c>
      <c r="H10608" s="8" t="s">
        <v>22</v>
      </c>
      <c r="I10608" s="8" t="s">
        <v>299</v>
      </c>
      <c r="J10608" s="8" t="s">
        <v>27</v>
      </c>
      <c r="K10608" s="8" t="s">
        <v>28</v>
      </c>
      <c r="L10608" s="8" t="s">
        <v>43</v>
      </c>
      <c r="M10608" s="7" t="s">
        <v>44</v>
      </c>
      <c r="N10608" s="7" t="s">
        <v>208</v>
      </c>
      <c r="O10608" s="8" t="s">
        <v>32</v>
      </c>
      <c r="P10608" s="8" t="s">
        <v>22</v>
      </c>
      <c r="Q10608" s="8" t="s">
        <v>52946</v>
      </c>
      <c r="R10608" s="8" t="s">
        <v>56</v>
      </c>
      <c r="S10608" s="7" t="s">
        <v>52947</v>
      </c>
      <c r="T10608" s="7" t="s">
        <v>22</v>
      </c>
    </row>
    <row r="10609" customHeight="1" spans="1:20">
      <c r="A10609" s="6">
        <v>45227</v>
      </c>
      <c r="B10609" s="7" t="s">
        <v>52948</v>
      </c>
      <c r="C10609" s="7" t="s">
        <v>50</v>
      </c>
      <c r="D10609" s="8" t="s">
        <v>22</v>
      </c>
      <c r="E10609" s="7" t="s">
        <v>52949</v>
      </c>
      <c r="F10609" s="7" t="s">
        <v>52950</v>
      </c>
      <c r="G10609" s="8" t="s">
        <v>82</v>
      </c>
      <c r="H10609" s="8" t="s">
        <v>22</v>
      </c>
      <c r="I10609" s="8" t="s">
        <v>299</v>
      </c>
      <c r="J10609" s="8" t="s">
        <v>27</v>
      </c>
      <c r="K10609" s="8" t="s">
        <v>28</v>
      </c>
      <c r="L10609" s="8" t="s">
        <v>43</v>
      </c>
      <c r="M10609" s="7" t="s">
        <v>44</v>
      </c>
      <c r="N10609" s="7" t="s">
        <v>31</v>
      </c>
      <c r="O10609" s="8" t="s">
        <v>32</v>
      </c>
      <c r="P10609" s="8" t="s">
        <v>22</v>
      </c>
      <c r="Q10609" s="8" t="s">
        <v>52951</v>
      </c>
      <c r="R10609" s="8" t="s">
        <v>56</v>
      </c>
      <c r="S10609" s="7" t="s">
        <v>52952</v>
      </c>
      <c r="T10609" s="7" t="s">
        <v>22</v>
      </c>
    </row>
    <row r="10610" customHeight="1" spans="1:20">
      <c r="A10610" s="6">
        <v>45227</v>
      </c>
      <c r="B10610" s="7" t="s">
        <v>52953</v>
      </c>
      <c r="C10610" s="7" t="s">
        <v>185</v>
      </c>
      <c r="D10610" s="8" t="s">
        <v>22</v>
      </c>
      <c r="E10610" s="7" t="s">
        <v>52954</v>
      </c>
      <c r="F10610" s="7" t="s">
        <v>4281</v>
      </c>
      <c r="G10610" s="8" t="s">
        <v>3125</v>
      </c>
      <c r="H10610" s="8" t="s">
        <v>22</v>
      </c>
      <c r="I10610" s="8" t="s">
        <v>83</v>
      </c>
      <c r="J10610" s="8" t="s">
        <v>27</v>
      </c>
      <c r="K10610" s="8" t="s">
        <v>28</v>
      </c>
      <c r="L10610" s="8" t="s">
        <v>43</v>
      </c>
      <c r="M10610" s="7" t="s">
        <v>44</v>
      </c>
      <c r="N10610" s="7" t="s">
        <v>31</v>
      </c>
      <c r="O10610" s="8" t="s">
        <v>32</v>
      </c>
      <c r="P10610" s="8" t="s">
        <v>22</v>
      </c>
      <c r="Q10610" s="8" t="s">
        <v>52955</v>
      </c>
      <c r="R10610" s="8" t="s">
        <v>56</v>
      </c>
      <c r="S10610" s="7" t="s">
        <v>52956</v>
      </c>
      <c r="T10610" s="7" t="s">
        <v>22</v>
      </c>
    </row>
    <row r="10611" customHeight="1" spans="1:20">
      <c r="A10611" s="6">
        <v>45227</v>
      </c>
      <c r="B10611" s="7" t="s">
        <v>52957</v>
      </c>
      <c r="C10611" s="7" t="s">
        <v>2978</v>
      </c>
      <c r="D10611" s="8" t="s">
        <v>22</v>
      </c>
      <c r="E10611" s="7" t="s">
        <v>52958</v>
      </c>
      <c r="F10611" s="7" t="s">
        <v>46847</v>
      </c>
      <c r="G10611" s="8" t="s">
        <v>25</v>
      </c>
      <c r="H10611" s="8" t="s">
        <v>22</v>
      </c>
      <c r="I10611" s="8" t="s">
        <v>26</v>
      </c>
      <c r="J10611" s="8" t="s">
        <v>27</v>
      </c>
      <c r="K10611" s="8" t="s">
        <v>76</v>
      </c>
      <c r="L10611" s="8" t="s">
        <v>29</v>
      </c>
      <c r="M10611" s="7" t="s">
        <v>30</v>
      </c>
      <c r="N10611" s="7" t="s">
        <v>31</v>
      </c>
      <c r="O10611" s="8" t="s">
        <v>32</v>
      </c>
      <c r="P10611" s="8" t="s">
        <v>22</v>
      </c>
      <c r="Q10611" s="8" t="s">
        <v>52959</v>
      </c>
      <c r="R10611" s="8" t="s">
        <v>34</v>
      </c>
      <c r="S10611" s="7" t="s">
        <v>52960</v>
      </c>
      <c r="T10611" s="7" t="s">
        <v>22</v>
      </c>
    </row>
    <row r="10612" customHeight="1" spans="1:20">
      <c r="A10612" s="6">
        <v>45227</v>
      </c>
      <c r="B10612" s="7" t="s">
        <v>52961</v>
      </c>
      <c r="C10612" s="7" t="s">
        <v>1299</v>
      </c>
      <c r="D10612" s="8" t="s">
        <v>22</v>
      </c>
      <c r="E10612" s="7" t="s">
        <v>52962</v>
      </c>
      <c r="F10612" s="7" t="s">
        <v>52963</v>
      </c>
      <c r="G10612" s="8" t="s">
        <v>25</v>
      </c>
      <c r="H10612" s="8" t="s">
        <v>22</v>
      </c>
      <c r="I10612" s="8" t="s">
        <v>162</v>
      </c>
      <c r="J10612" s="8" t="s">
        <v>27</v>
      </c>
      <c r="K10612" s="8" t="s">
        <v>28</v>
      </c>
      <c r="L10612" s="8" t="s">
        <v>43</v>
      </c>
      <c r="M10612" s="7" t="s">
        <v>30</v>
      </c>
      <c r="N10612" s="7" t="s">
        <v>208</v>
      </c>
      <c r="O10612" s="8" t="s">
        <v>32</v>
      </c>
      <c r="P10612" s="8" t="s">
        <v>22</v>
      </c>
      <c r="Q10612" s="8" t="s">
        <v>52964</v>
      </c>
      <c r="R10612" s="8" t="s">
        <v>56</v>
      </c>
      <c r="S10612" s="7" t="s">
        <v>52965</v>
      </c>
      <c r="T10612" s="7" t="s">
        <v>22</v>
      </c>
    </row>
    <row r="10613" customHeight="1" spans="1:20">
      <c r="A10613" s="6">
        <v>45227</v>
      </c>
      <c r="B10613" s="7" t="s">
        <v>52966</v>
      </c>
      <c r="C10613" s="7" t="s">
        <v>18662</v>
      </c>
      <c r="D10613" s="8" t="s">
        <v>22</v>
      </c>
      <c r="E10613" s="7" t="s">
        <v>52967</v>
      </c>
      <c r="F10613" s="7" t="s">
        <v>28773</v>
      </c>
      <c r="G10613" s="8" t="s">
        <v>336</v>
      </c>
      <c r="H10613" s="8" t="s">
        <v>110</v>
      </c>
      <c r="I10613" s="8" t="s">
        <v>52968</v>
      </c>
      <c r="J10613" s="8" t="s">
        <v>27</v>
      </c>
      <c r="K10613" s="8" t="s">
        <v>28</v>
      </c>
      <c r="L10613" s="8" t="s">
        <v>43</v>
      </c>
      <c r="M10613" s="7" t="s">
        <v>44</v>
      </c>
      <c r="N10613" s="7" t="s">
        <v>31</v>
      </c>
      <c r="O10613" s="8" t="s">
        <v>32</v>
      </c>
      <c r="P10613" s="8" t="s">
        <v>22</v>
      </c>
      <c r="Q10613" s="8" t="s">
        <v>52969</v>
      </c>
      <c r="R10613" s="8" t="s">
        <v>8436</v>
      </c>
      <c r="S10613" s="7" t="s">
        <v>52970</v>
      </c>
      <c r="T10613" s="7" t="s">
        <v>22</v>
      </c>
    </row>
    <row r="10614" customHeight="1" spans="1:20">
      <c r="A10614" s="6">
        <v>45226</v>
      </c>
      <c r="B10614" s="7" t="s">
        <v>52971</v>
      </c>
      <c r="C10614" s="7" t="s">
        <v>783</v>
      </c>
      <c r="D10614" s="8" t="s">
        <v>22</v>
      </c>
      <c r="E10614" s="7" t="s">
        <v>44977</v>
      </c>
      <c r="F10614" s="7" t="s">
        <v>44978</v>
      </c>
      <c r="G10614" s="8" t="s">
        <v>53</v>
      </c>
      <c r="H10614" s="8" t="s">
        <v>96</v>
      </c>
      <c r="I10614" s="8" t="s">
        <v>299</v>
      </c>
      <c r="J10614" s="8" t="s">
        <v>27</v>
      </c>
      <c r="K10614" s="8" t="s">
        <v>28</v>
      </c>
      <c r="L10614" s="8" t="s">
        <v>43</v>
      </c>
      <c r="M10614" s="7" t="s">
        <v>30</v>
      </c>
      <c r="N10614" s="7" t="s">
        <v>743</v>
      </c>
      <c r="O10614" s="8" t="s">
        <v>32</v>
      </c>
      <c r="P10614" s="8" t="s">
        <v>22</v>
      </c>
      <c r="Q10614" s="8" t="s">
        <v>52972</v>
      </c>
      <c r="R10614" s="8" t="s">
        <v>46</v>
      </c>
      <c r="S10614" s="7" t="s">
        <v>52973</v>
      </c>
      <c r="T10614" s="7" t="s">
        <v>22</v>
      </c>
    </row>
    <row r="10615" customHeight="1" spans="1:20">
      <c r="A10615" s="6">
        <v>45228</v>
      </c>
      <c r="B10615" s="7" t="s">
        <v>52974</v>
      </c>
      <c r="C10615" s="7" t="s">
        <v>5629</v>
      </c>
      <c r="D10615" s="8" t="s">
        <v>22</v>
      </c>
      <c r="E10615" s="7" t="s">
        <v>52975</v>
      </c>
      <c r="F10615" s="7" t="s">
        <v>52976</v>
      </c>
      <c r="G10615" s="8" t="s">
        <v>82</v>
      </c>
      <c r="H10615" s="8" t="s">
        <v>110</v>
      </c>
      <c r="I10615" s="8" t="s">
        <v>5632</v>
      </c>
      <c r="J10615" s="8" t="s">
        <v>27</v>
      </c>
      <c r="K10615" s="8" t="s">
        <v>28</v>
      </c>
      <c r="L10615" s="8" t="s">
        <v>43</v>
      </c>
      <c r="M10615" s="7" t="s">
        <v>169</v>
      </c>
      <c r="N10615" s="7" t="s">
        <v>5633</v>
      </c>
      <c r="O10615" s="8" t="s">
        <v>32</v>
      </c>
      <c r="P10615" s="8" t="s">
        <v>22</v>
      </c>
      <c r="Q10615" s="8" t="s">
        <v>52977</v>
      </c>
      <c r="R10615" s="8" t="s">
        <v>168</v>
      </c>
      <c r="S10615" s="7" t="s">
        <v>52978</v>
      </c>
      <c r="T10615" s="7" t="s">
        <v>8886</v>
      </c>
    </row>
    <row r="10616" customHeight="1" spans="1:20">
      <c r="A10616" s="6">
        <v>45227</v>
      </c>
      <c r="B10616" s="7" t="s">
        <v>52979</v>
      </c>
      <c r="C10616" s="7" t="s">
        <v>6660</v>
      </c>
      <c r="D10616" s="8" t="s">
        <v>22</v>
      </c>
      <c r="E10616" s="7" t="s">
        <v>52980</v>
      </c>
      <c r="F10616" s="7" t="s">
        <v>13897</v>
      </c>
      <c r="G10616" s="8" t="s">
        <v>130</v>
      </c>
      <c r="H10616" s="8" t="s">
        <v>96</v>
      </c>
      <c r="I10616" s="8" t="s">
        <v>75</v>
      </c>
      <c r="J10616" s="8" t="s">
        <v>27</v>
      </c>
      <c r="K10616" s="8" t="s">
        <v>28</v>
      </c>
      <c r="L10616" s="8" t="s">
        <v>43</v>
      </c>
      <c r="M10616" s="7" t="s">
        <v>30</v>
      </c>
      <c r="N10616" s="7" t="s">
        <v>31</v>
      </c>
      <c r="O10616" s="8" t="s">
        <v>32</v>
      </c>
      <c r="P10616" s="8" t="s">
        <v>22</v>
      </c>
      <c r="Q10616" s="8" t="s">
        <v>52981</v>
      </c>
      <c r="R10616" s="8" t="s">
        <v>46</v>
      </c>
      <c r="S10616" s="7" t="s">
        <v>52982</v>
      </c>
      <c r="T10616" s="7" t="s">
        <v>22</v>
      </c>
    </row>
    <row r="10617" customHeight="1" spans="1:20">
      <c r="A10617" s="6">
        <v>45226</v>
      </c>
      <c r="B10617" s="7" t="s">
        <v>52983</v>
      </c>
      <c r="C10617" s="7" t="s">
        <v>6126</v>
      </c>
      <c r="D10617" s="8" t="s">
        <v>22</v>
      </c>
      <c r="E10617" s="7" t="s">
        <v>52984</v>
      </c>
      <c r="F10617" s="7" t="s">
        <v>52985</v>
      </c>
      <c r="G10617" s="8" t="s">
        <v>336</v>
      </c>
      <c r="H10617" s="8" t="s">
        <v>22</v>
      </c>
      <c r="I10617" s="8" t="s">
        <v>54</v>
      </c>
      <c r="J10617" s="8" t="s">
        <v>27</v>
      </c>
      <c r="K10617" s="8" t="s">
        <v>28</v>
      </c>
      <c r="L10617" s="8" t="s">
        <v>43</v>
      </c>
      <c r="M10617" s="7" t="s">
        <v>44</v>
      </c>
      <c r="N10617" s="7" t="s">
        <v>743</v>
      </c>
      <c r="O10617" s="8" t="s">
        <v>32</v>
      </c>
      <c r="P10617" s="8" t="s">
        <v>22</v>
      </c>
      <c r="Q10617" s="8" t="s">
        <v>52986</v>
      </c>
      <c r="R10617" s="8" t="s">
        <v>46</v>
      </c>
      <c r="S10617" s="7" t="s">
        <v>52987</v>
      </c>
      <c r="T10617" s="7" t="s">
        <v>22</v>
      </c>
    </row>
    <row r="10618" customHeight="1" spans="1:20">
      <c r="A10618" s="6">
        <v>45228</v>
      </c>
      <c r="B10618" s="7" t="s">
        <v>52988</v>
      </c>
      <c r="C10618" s="7" t="s">
        <v>50</v>
      </c>
      <c r="D10618" s="8" t="s">
        <v>22</v>
      </c>
      <c r="E10618" s="7" t="s">
        <v>52989</v>
      </c>
      <c r="F10618" s="7" t="s">
        <v>28490</v>
      </c>
      <c r="G10618" s="8" t="s">
        <v>130</v>
      </c>
      <c r="H10618" s="8" t="s">
        <v>22</v>
      </c>
      <c r="I10618" s="8" t="s">
        <v>337</v>
      </c>
      <c r="J10618" s="8" t="s">
        <v>27</v>
      </c>
      <c r="K10618" s="8" t="s">
        <v>28</v>
      </c>
      <c r="L10618" s="8" t="s">
        <v>43</v>
      </c>
      <c r="M10618" s="7" t="s">
        <v>30</v>
      </c>
      <c r="N10618" s="7" t="s">
        <v>31</v>
      </c>
      <c r="O10618" s="8" t="s">
        <v>32</v>
      </c>
      <c r="P10618" s="8" t="s">
        <v>22</v>
      </c>
      <c r="Q10618" s="8" t="s">
        <v>52990</v>
      </c>
      <c r="R10618" s="8" t="s">
        <v>56</v>
      </c>
      <c r="S10618" s="7" t="s">
        <v>52991</v>
      </c>
      <c r="T10618" s="7" t="s">
        <v>22</v>
      </c>
    </row>
    <row r="10619" customHeight="1" spans="1:20">
      <c r="A10619" s="6">
        <v>45226</v>
      </c>
      <c r="B10619" s="7" t="s">
        <v>52992</v>
      </c>
      <c r="C10619" s="7" t="s">
        <v>50</v>
      </c>
      <c r="D10619" s="8" t="s">
        <v>22</v>
      </c>
      <c r="E10619" s="7" t="s">
        <v>52993</v>
      </c>
      <c r="F10619" s="7" t="s">
        <v>5652</v>
      </c>
      <c r="G10619" s="8" t="s">
        <v>41</v>
      </c>
      <c r="H10619" s="8" t="s">
        <v>22</v>
      </c>
      <c r="I10619" s="8" t="s">
        <v>9666</v>
      </c>
      <c r="J10619" s="8" t="s">
        <v>27</v>
      </c>
      <c r="K10619" s="8" t="s">
        <v>28</v>
      </c>
      <c r="L10619" s="8" t="s">
        <v>43</v>
      </c>
      <c r="M10619" s="7" t="s">
        <v>30</v>
      </c>
      <c r="N10619" s="7" t="s">
        <v>31</v>
      </c>
      <c r="O10619" s="8" t="s">
        <v>32</v>
      </c>
      <c r="P10619" s="8" t="s">
        <v>22</v>
      </c>
      <c r="Q10619" s="8" t="s">
        <v>52994</v>
      </c>
      <c r="R10619" s="8" t="s">
        <v>56</v>
      </c>
      <c r="S10619" s="7" t="s">
        <v>52995</v>
      </c>
      <c r="T10619" s="7" t="s">
        <v>22</v>
      </c>
    </row>
    <row r="10620" customHeight="1" spans="1:20">
      <c r="A10620" s="6">
        <v>45226</v>
      </c>
      <c r="B10620" s="7" t="s">
        <v>52996</v>
      </c>
      <c r="C10620" s="7" t="s">
        <v>6126</v>
      </c>
      <c r="D10620" s="8" t="s">
        <v>22</v>
      </c>
      <c r="E10620" s="7" t="s">
        <v>52997</v>
      </c>
      <c r="F10620" s="7" t="s">
        <v>5500</v>
      </c>
      <c r="G10620" s="8" t="s">
        <v>53</v>
      </c>
      <c r="H10620" s="8" t="s">
        <v>22</v>
      </c>
      <c r="I10620" s="8" t="s">
        <v>931</v>
      </c>
      <c r="J10620" s="8" t="s">
        <v>27</v>
      </c>
      <c r="K10620" s="8" t="s">
        <v>28</v>
      </c>
      <c r="L10620" s="8" t="s">
        <v>43</v>
      </c>
      <c r="M10620" s="7" t="s">
        <v>30</v>
      </c>
      <c r="N10620" s="7" t="s">
        <v>743</v>
      </c>
      <c r="O10620" s="8" t="s">
        <v>32</v>
      </c>
      <c r="P10620" s="8" t="s">
        <v>22</v>
      </c>
      <c r="Q10620" s="8" t="s">
        <v>52998</v>
      </c>
      <c r="R10620" s="8" t="s">
        <v>46</v>
      </c>
      <c r="S10620" s="7" t="s">
        <v>52999</v>
      </c>
      <c r="T10620" s="7" t="s">
        <v>22</v>
      </c>
    </row>
    <row r="10621" customHeight="1" spans="1:20">
      <c r="A10621" s="6">
        <v>45227</v>
      </c>
      <c r="B10621" s="7" t="s">
        <v>53000</v>
      </c>
      <c r="C10621" s="7" t="s">
        <v>10840</v>
      </c>
      <c r="D10621" s="8" t="s">
        <v>22</v>
      </c>
      <c r="E10621" s="7" t="s">
        <v>53001</v>
      </c>
      <c r="F10621" s="7" t="s">
        <v>53002</v>
      </c>
      <c r="G10621" s="8" t="s">
        <v>82</v>
      </c>
      <c r="H10621" s="8" t="s">
        <v>22</v>
      </c>
      <c r="I10621" s="8" t="s">
        <v>168</v>
      </c>
      <c r="J10621" s="8" t="s">
        <v>27</v>
      </c>
      <c r="K10621" s="8" t="s">
        <v>28</v>
      </c>
      <c r="L10621" s="8" t="s">
        <v>43</v>
      </c>
      <c r="M10621" s="7" t="s">
        <v>169</v>
      </c>
      <c r="N10621" s="7" t="s">
        <v>208</v>
      </c>
      <c r="O10621" s="8" t="s">
        <v>32</v>
      </c>
      <c r="P10621" s="8" t="s">
        <v>22</v>
      </c>
      <c r="Q10621" s="8" t="s">
        <v>53003</v>
      </c>
      <c r="R10621" s="8" t="s">
        <v>46</v>
      </c>
      <c r="S10621" s="7" t="s">
        <v>53004</v>
      </c>
      <c r="T10621" s="7" t="s">
        <v>22</v>
      </c>
    </row>
    <row r="10622" customHeight="1" spans="1:20">
      <c r="A10622" s="6">
        <v>45227</v>
      </c>
      <c r="B10622" s="7" t="s">
        <v>53005</v>
      </c>
      <c r="C10622" s="7" t="s">
        <v>1299</v>
      </c>
      <c r="D10622" s="8" t="s">
        <v>22</v>
      </c>
      <c r="E10622" s="7" t="s">
        <v>53006</v>
      </c>
      <c r="F10622" s="7" t="s">
        <v>53007</v>
      </c>
      <c r="G10622" s="8" t="s">
        <v>25</v>
      </c>
      <c r="H10622" s="8" t="s">
        <v>22</v>
      </c>
      <c r="I10622" s="8" t="s">
        <v>384</v>
      </c>
      <c r="J10622" s="8" t="s">
        <v>27</v>
      </c>
      <c r="K10622" s="8" t="s">
        <v>28</v>
      </c>
      <c r="L10622" s="8" t="s">
        <v>43</v>
      </c>
      <c r="M10622" s="7" t="s">
        <v>44</v>
      </c>
      <c r="N10622" s="7" t="s">
        <v>208</v>
      </c>
      <c r="O10622" s="8" t="s">
        <v>32</v>
      </c>
      <c r="P10622" s="8" t="s">
        <v>22</v>
      </c>
      <c r="Q10622" s="8" t="s">
        <v>53008</v>
      </c>
      <c r="R10622" s="8" t="s">
        <v>56</v>
      </c>
      <c r="S10622" s="7" t="s">
        <v>53009</v>
      </c>
      <c r="T10622" s="7" t="s">
        <v>22</v>
      </c>
    </row>
    <row r="10623" customHeight="1" spans="1:20">
      <c r="A10623" s="6">
        <v>45228</v>
      </c>
      <c r="B10623" s="7" t="s">
        <v>53010</v>
      </c>
      <c r="C10623" s="7" t="s">
        <v>50</v>
      </c>
      <c r="D10623" s="8" t="s">
        <v>22</v>
      </c>
      <c r="E10623" s="7" t="s">
        <v>53011</v>
      </c>
      <c r="F10623" s="7" t="s">
        <v>53012</v>
      </c>
      <c r="G10623" s="8" t="s">
        <v>53</v>
      </c>
      <c r="H10623" s="8" t="s">
        <v>22</v>
      </c>
      <c r="I10623" s="8" t="s">
        <v>214</v>
      </c>
      <c r="J10623" s="8" t="s">
        <v>27</v>
      </c>
      <c r="K10623" s="8" t="s">
        <v>28</v>
      </c>
      <c r="L10623" s="8" t="s">
        <v>43</v>
      </c>
      <c r="M10623" s="7" t="s">
        <v>30</v>
      </c>
      <c r="N10623" s="7" t="s">
        <v>31</v>
      </c>
      <c r="O10623" s="8" t="s">
        <v>32</v>
      </c>
      <c r="P10623" s="8" t="s">
        <v>22</v>
      </c>
      <c r="Q10623" s="8" t="s">
        <v>53013</v>
      </c>
      <c r="R10623" s="8" t="s">
        <v>56</v>
      </c>
      <c r="S10623" s="7" t="s">
        <v>53014</v>
      </c>
      <c r="T10623" s="7" t="s">
        <v>22</v>
      </c>
    </row>
    <row r="10624" customHeight="1" spans="1:20">
      <c r="A10624" s="6">
        <v>45228</v>
      </c>
      <c r="B10624" s="7" t="s">
        <v>53015</v>
      </c>
      <c r="C10624" s="7" t="s">
        <v>5629</v>
      </c>
      <c r="D10624" s="8" t="s">
        <v>22</v>
      </c>
      <c r="E10624" s="7" t="s">
        <v>53016</v>
      </c>
      <c r="F10624" s="7" t="s">
        <v>53017</v>
      </c>
      <c r="G10624" s="8" t="s">
        <v>82</v>
      </c>
      <c r="H10624" s="8" t="s">
        <v>15344</v>
      </c>
      <c r="I10624" s="8" t="s">
        <v>5632</v>
      </c>
      <c r="J10624" s="8" t="s">
        <v>27</v>
      </c>
      <c r="K10624" s="8" t="s">
        <v>28</v>
      </c>
      <c r="L10624" s="8" t="s">
        <v>43</v>
      </c>
      <c r="M10624" s="7" t="s">
        <v>169</v>
      </c>
      <c r="N10624" s="7" t="s">
        <v>5633</v>
      </c>
      <c r="O10624" s="8" t="s">
        <v>32</v>
      </c>
      <c r="P10624" s="8" t="s">
        <v>22</v>
      </c>
      <c r="Q10624" s="8" t="s">
        <v>53018</v>
      </c>
      <c r="R10624" s="8" t="s">
        <v>168</v>
      </c>
      <c r="S10624" s="7" t="s">
        <v>53019</v>
      </c>
      <c r="T10624" s="7" t="s">
        <v>8758</v>
      </c>
    </row>
    <row r="10625" customHeight="1" spans="1:20">
      <c r="A10625" s="6">
        <v>45228</v>
      </c>
      <c r="B10625" s="7" t="s">
        <v>53020</v>
      </c>
      <c r="C10625" s="7" t="s">
        <v>5629</v>
      </c>
      <c r="D10625" s="8" t="s">
        <v>22</v>
      </c>
      <c r="E10625" s="7" t="s">
        <v>53021</v>
      </c>
      <c r="F10625" s="7" t="s">
        <v>53022</v>
      </c>
      <c r="G10625" s="8" t="s">
        <v>82</v>
      </c>
      <c r="H10625" s="8" t="s">
        <v>22</v>
      </c>
      <c r="I10625" s="8" t="s">
        <v>5632</v>
      </c>
      <c r="J10625" s="8" t="s">
        <v>27</v>
      </c>
      <c r="K10625" s="8" t="s">
        <v>28</v>
      </c>
      <c r="L10625" s="8" t="s">
        <v>43</v>
      </c>
      <c r="M10625" s="7" t="s">
        <v>169</v>
      </c>
      <c r="N10625" s="7" t="s">
        <v>5633</v>
      </c>
      <c r="O10625" s="8" t="s">
        <v>32</v>
      </c>
      <c r="P10625" s="8" t="s">
        <v>22</v>
      </c>
      <c r="Q10625" s="8" t="s">
        <v>53023</v>
      </c>
      <c r="R10625" s="8" t="s">
        <v>168</v>
      </c>
      <c r="S10625" s="7" t="s">
        <v>53024</v>
      </c>
      <c r="T10625" s="7" t="s">
        <v>5668</v>
      </c>
    </row>
    <row r="10626" customHeight="1" spans="1:20">
      <c r="A10626" s="6">
        <v>45228</v>
      </c>
      <c r="B10626" s="7" t="s">
        <v>53025</v>
      </c>
      <c r="C10626" s="7" t="s">
        <v>5629</v>
      </c>
      <c r="D10626" s="8" t="s">
        <v>22</v>
      </c>
      <c r="E10626" s="7" t="s">
        <v>53026</v>
      </c>
      <c r="F10626" s="7" t="s">
        <v>53027</v>
      </c>
      <c r="G10626" s="8" t="s">
        <v>82</v>
      </c>
      <c r="H10626" s="8" t="s">
        <v>96</v>
      </c>
      <c r="I10626" s="8" t="s">
        <v>5632</v>
      </c>
      <c r="J10626" s="8" t="s">
        <v>27</v>
      </c>
      <c r="K10626" s="8" t="s">
        <v>28</v>
      </c>
      <c r="L10626" s="8" t="s">
        <v>43</v>
      </c>
      <c r="M10626" s="7" t="s">
        <v>169</v>
      </c>
      <c r="N10626" s="7" t="s">
        <v>5633</v>
      </c>
      <c r="O10626" s="8" t="s">
        <v>32</v>
      </c>
      <c r="P10626" s="8" t="s">
        <v>22</v>
      </c>
      <c r="Q10626" s="8" t="s">
        <v>53028</v>
      </c>
      <c r="R10626" s="8" t="s">
        <v>168</v>
      </c>
      <c r="S10626" s="7" t="s">
        <v>53029</v>
      </c>
      <c r="T10626" s="7" t="s">
        <v>8886</v>
      </c>
    </row>
    <row r="10627" customHeight="1" spans="1:20">
      <c r="A10627" s="6">
        <v>45228</v>
      </c>
      <c r="B10627" s="7" t="s">
        <v>53030</v>
      </c>
      <c r="C10627" s="7" t="s">
        <v>5213</v>
      </c>
      <c r="D10627" s="8" t="s">
        <v>22</v>
      </c>
      <c r="E10627" s="7" t="s">
        <v>49910</v>
      </c>
      <c r="F10627" s="7" t="s">
        <v>49911</v>
      </c>
      <c r="G10627" s="8" t="s">
        <v>25</v>
      </c>
      <c r="H10627" s="8" t="s">
        <v>22</v>
      </c>
      <c r="I10627" s="8" t="s">
        <v>490</v>
      </c>
      <c r="J10627" s="8" t="s">
        <v>27</v>
      </c>
      <c r="K10627" s="8" t="s">
        <v>28</v>
      </c>
      <c r="L10627" s="8" t="s">
        <v>43</v>
      </c>
      <c r="M10627" s="7" t="s">
        <v>30</v>
      </c>
      <c r="N10627" s="7" t="s">
        <v>208</v>
      </c>
      <c r="O10627" s="8" t="s">
        <v>32</v>
      </c>
      <c r="P10627" s="8" t="s">
        <v>22</v>
      </c>
      <c r="Q10627" s="8" t="s">
        <v>53031</v>
      </c>
      <c r="R10627" s="8" t="s">
        <v>46</v>
      </c>
      <c r="S10627" s="7" t="s">
        <v>53032</v>
      </c>
      <c r="T10627" s="7" t="s">
        <v>22</v>
      </c>
    </row>
    <row r="10628" customHeight="1" spans="1:20">
      <c r="A10628" s="6">
        <v>45228</v>
      </c>
      <c r="B10628" s="7" t="s">
        <v>53033</v>
      </c>
      <c r="C10628" s="7" t="s">
        <v>50</v>
      </c>
      <c r="D10628" s="8" t="s">
        <v>22</v>
      </c>
      <c r="E10628" s="7" t="s">
        <v>53034</v>
      </c>
      <c r="F10628" s="7" t="s">
        <v>53035</v>
      </c>
      <c r="G10628" s="8" t="s">
        <v>41</v>
      </c>
      <c r="H10628" s="8" t="s">
        <v>22</v>
      </c>
      <c r="I10628" s="8" t="s">
        <v>54</v>
      </c>
      <c r="J10628" s="8" t="s">
        <v>27</v>
      </c>
      <c r="K10628" s="8" t="s">
        <v>28</v>
      </c>
      <c r="L10628" s="8" t="s">
        <v>43</v>
      </c>
      <c r="M10628" s="7" t="s">
        <v>44</v>
      </c>
      <c r="N10628" s="7" t="s">
        <v>31</v>
      </c>
      <c r="O10628" s="8" t="s">
        <v>32</v>
      </c>
      <c r="P10628" s="8" t="s">
        <v>22</v>
      </c>
      <c r="Q10628" s="8" t="s">
        <v>53036</v>
      </c>
      <c r="R10628" s="8" t="s">
        <v>56</v>
      </c>
      <c r="S10628" s="7" t="s">
        <v>53037</v>
      </c>
      <c r="T10628" s="7" t="s">
        <v>22</v>
      </c>
    </row>
    <row r="10629" customHeight="1" spans="1:20">
      <c r="A10629" s="6">
        <v>45226</v>
      </c>
      <c r="B10629" s="7" t="s">
        <v>53038</v>
      </c>
      <c r="C10629" s="7" t="s">
        <v>204</v>
      </c>
      <c r="D10629" s="8" t="s">
        <v>22</v>
      </c>
      <c r="E10629" s="7" t="s">
        <v>53039</v>
      </c>
      <c r="F10629" s="7" t="s">
        <v>53040</v>
      </c>
      <c r="G10629" s="8" t="s">
        <v>130</v>
      </c>
      <c r="H10629" s="8" t="s">
        <v>22</v>
      </c>
      <c r="I10629" s="8" t="s">
        <v>235</v>
      </c>
      <c r="J10629" s="8" t="s">
        <v>27</v>
      </c>
      <c r="K10629" s="8" t="s">
        <v>28</v>
      </c>
      <c r="L10629" s="8" t="s">
        <v>43</v>
      </c>
      <c r="M10629" s="7" t="s">
        <v>44</v>
      </c>
      <c r="N10629" s="7" t="s">
        <v>208</v>
      </c>
      <c r="O10629" s="8" t="s">
        <v>32</v>
      </c>
      <c r="P10629" s="8" t="s">
        <v>22</v>
      </c>
      <c r="Q10629" s="8" t="s">
        <v>53041</v>
      </c>
      <c r="R10629" s="8" t="s">
        <v>56</v>
      </c>
      <c r="S10629" s="24" t="s">
        <v>53042</v>
      </c>
      <c r="T10629" s="7" t="s">
        <v>22</v>
      </c>
    </row>
    <row r="10630" customHeight="1" spans="1:20">
      <c r="A10630" s="6">
        <v>45228</v>
      </c>
      <c r="B10630" s="7" t="s">
        <v>53043</v>
      </c>
      <c r="C10630" s="7" t="s">
        <v>5644</v>
      </c>
      <c r="D10630" s="8" t="s">
        <v>22</v>
      </c>
      <c r="E10630" s="7" t="s">
        <v>53044</v>
      </c>
      <c r="F10630" s="7" t="s">
        <v>53045</v>
      </c>
      <c r="G10630" s="8" t="s">
        <v>82</v>
      </c>
      <c r="H10630" s="8" t="s">
        <v>22</v>
      </c>
      <c r="I10630" s="8" t="s">
        <v>168</v>
      </c>
      <c r="J10630" s="8" t="s">
        <v>27</v>
      </c>
      <c r="K10630" s="8" t="s">
        <v>28</v>
      </c>
      <c r="L10630" s="8" t="s">
        <v>43</v>
      </c>
      <c r="M10630" s="7" t="s">
        <v>169</v>
      </c>
      <c r="N10630" s="7" t="s">
        <v>5633</v>
      </c>
      <c r="O10630" s="8" t="s">
        <v>32</v>
      </c>
      <c r="P10630" s="8" t="s">
        <v>22</v>
      </c>
      <c r="Q10630" s="8" t="s">
        <v>53046</v>
      </c>
      <c r="R10630" s="8" t="s">
        <v>168</v>
      </c>
      <c r="S10630" s="7" t="s">
        <v>53047</v>
      </c>
      <c r="T10630" s="7" t="s">
        <v>5649</v>
      </c>
    </row>
    <row r="10631" customHeight="1" spans="1:20">
      <c r="A10631" s="6">
        <v>45227</v>
      </c>
      <c r="B10631" s="7" t="s">
        <v>53048</v>
      </c>
      <c r="C10631" s="7" t="s">
        <v>6506</v>
      </c>
      <c r="D10631" s="8" t="s">
        <v>22</v>
      </c>
      <c r="E10631" s="7" t="s">
        <v>53049</v>
      </c>
      <c r="F10631" s="7" t="s">
        <v>53050</v>
      </c>
      <c r="G10631" s="8" t="s">
        <v>336</v>
      </c>
      <c r="H10631" s="8" t="s">
        <v>22</v>
      </c>
      <c r="I10631" s="8" t="s">
        <v>104</v>
      </c>
      <c r="J10631" s="8" t="s">
        <v>27</v>
      </c>
      <c r="K10631" s="8" t="s">
        <v>28</v>
      </c>
      <c r="L10631" s="8" t="s">
        <v>43</v>
      </c>
      <c r="M10631" s="7" t="s">
        <v>30</v>
      </c>
      <c r="N10631" s="7" t="s">
        <v>208</v>
      </c>
      <c r="O10631" s="8" t="s">
        <v>32</v>
      </c>
      <c r="P10631" s="8" t="s">
        <v>22</v>
      </c>
      <c r="Q10631" s="8" t="s">
        <v>53051</v>
      </c>
      <c r="R10631" s="8" t="s">
        <v>46</v>
      </c>
      <c r="S10631" s="7" t="s">
        <v>53052</v>
      </c>
      <c r="T10631" s="7" t="s">
        <v>22</v>
      </c>
    </row>
    <row r="10632" customHeight="1" spans="1:20">
      <c r="A10632" s="6">
        <v>45227</v>
      </c>
      <c r="B10632" s="7" t="s">
        <v>53053</v>
      </c>
      <c r="C10632" s="7" t="s">
        <v>59</v>
      </c>
      <c r="D10632" s="8" t="s">
        <v>22</v>
      </c>
      <c r="E10632" s="7" t="s">
        <v>30709</v>
      </c>
      <c r="F10632" s="7" t="s">
        <v>30710</v>
      </c>
      <c r="G10632" s="8" t="s">
        <v>41</v>
      </c>
      <c r="H10632" s="8" t="s">
        <v>22</v>
      </c>
      <c r="I10632" s="8" t="s">
        <v>253</v>
      </c>
      <c r="J10632" s="8" t="s">
        <v>27</v>
      </c>
      <c r="K10632" s="8" t="s">
        <v>28</v>
      </c>
      <c r="L10632" s="8" t="s">
        <v>43</v>
      </c>
      <c r="M10632" s="7" t="s">
        <v>44</v>
      </c>
      <c r="N10632" s="7" t="s">
        <v>31</v>
      </c>
      <c r="O10632" s="8" t="s">
        <v>32</v>
      </c>
      <c r="P10632" s="8" t="s">
        <v>22</v>
      </c>
      <c r="Q10632" s="8" t="s">
        <v>53054</v>
      </c>
      <c r="R10632" s="8" t="s">
        <v>46</v>
      </c>
      <c r="S10632" s="7" t="s">
        <v>53055</v>
      </c>
      <c r="T10632" s="7" t="s">
        <v>22</v>
      </c>
    </row>
    <row r="10633" customHeight="1" spans="1:20">
      <c r="A10633" s="6">
        <v>45227</v>
      </c>
      <c r="B10633" s="7" t="s">
        <v>53056</v>
      </c>
      <c r="C10633" s="7" t="s">
        <v>50</v>
      </c>
      <c r="D10633" s="8" t="s">
        <v>22</v>
      </c>
      <c r="E10633" s="7" t="s">
        <v>42593</v>
      </c>
      <c r="F10633" s="7" t="s">
        <v>42594</v>
      </c>
      <c r="G10633" s="8" t="s">
        <v>82</v>
      </c>
      <c r="H10633" s="8" t="s">
        <v>22</v>
      </c>
      <c r="I10633" s="8" t="s">
        <v>97</v>
      </c>
      <c r="J10633" s="8" t="s">
        <v>27</v>
      </c>
      <c r="K10633" s="8" t="s">
        <v>28</v>
      </c>
      <c r="L10633" s="8" t="s">
        <v>43</v>
      </c>
      <c r="M10633" s="7" t="s">
        <v>44</v>
      </c>
      <c r="N10633" s="7" t="s">
        <v>31</v>
      </c>
      <c r="O10633" s="8" t="s">
        <v>32</v>
      </c>
      <c r="P10633" s="8" t="s">
        <v>22</v>
      </c>
      <c r="Q10633" s="8" t="s">
        <v>53057</v>
      </c>
      <c r="R10633" s="8" t="s">
        <v>56</v>
      </c>
      <c r="S10633" s="7" t="s">
        <v>53058</v>
      </c>
      <c r="T10633" s="7" t="s">
        <v>22</v>
      </c>
    </row>
    <row r="10634" customHeight="1" spans="1:20">
      <c r="A10634" s="6">
        <v>45228</v>
      </c>
      <c r="B10634" s="7" t="s">
        <v>53059</v>
      </c>
      <c r="C10634" s="7" t="s">
        <v>204</v>
      </c>
      <c r="D10634" s="8" t="s">
        <v>22</v>
      </c>
      <c r="E10634" s="7" t="s">
        <v>53060</v>
      </c>
      <c r="F10634" s="7" t="s">
        <v>6235</v>
      </c>
      <c r="G10634" s="8" t="s">
        <v>82</v>
      </c>
      <c r="H10634" s="8" t="s">
        <v>110</v>
      </c>
      <c r="I10634" s="8" t="s">
        <v>991</v>
      </c>
      <c r="J10634" s="8" t="s">
        <v>27</v>
      </c>
      <c r="K10634" s="8" t="s">
        <v>28</v>
      </c>
      <c r="L10634" s="8" t="s">
        <v>43</v>
      </c>
      <c r="M10634" s="7" t="s">
        <v>169</v>
      </c>
      <c r="N10634" s="7" t="s">
        <v>208</v>
      </c>
      <c r="O10634" s="8" t="s">
        <v>32</v>
      </c>
      <c r="P10634" s="8" t="s">
        <v>22</v>
      </c>
      <c r="Q10634" s="8" t="s">
        <v>53061</v>
      </c>
      <c r="R10634" s="8" t="s">
        <v>56</v>
      </c>
      <c r="S10634" s="24" t="s">
        <v>53062</v>
      </c>
      <c r="T10634" s="7" t="s">
        <v>22</v>
      </c>
    </row>
    <row r="10635" customHeight="1" spans="1:20">
      <c r="A10635" s="6">
        <v>45228</v>
      </c>
      <c r="B10635" s="7" t="s">
        <v>53063</v>
      </c>
      <c r="C10635" s="7" t="s">
        <v>5629</v>
      </c>
      <c r="D10635" s="8" t="s">
        <v>22</v>
      </c>
      <c r="E10635" s="7" t="s">
        <v>53064</v>
      </c>
      <c r="F10635" s="7" t="s">
        <v>53065</v>
      </c>
      <c r="G10635" s="8" t="s">
        <v>82</v>
      </c>
      <c r="H10635" s="8" t="s">
        <v>22</v>
      </c>
      <c r="I10635" s="8" t="s">
        <v>5632</v>
      </c>
      <c r="J10635" s="8" t="s">
        <v>27</v>
      </c>
      <c r="K10635" s="8" t="s">
        <v>28</v>
      </c>
      <c r="L10635" s="8" t="s">
        <v>43</v>
      </c>
      <c r="M10635" s="7" t="s">
        <v>169</v>
      </c>
      <c r="N10635" s="7" t="s">
        <v>5633</v>
      </c>
      <c r="O10635" s="8" t="s">
        <v>32</v>
      </c>
      <c r="P10635" s="8" t="s">
        <v>22</v>
      </c>
      <c r="Q10635" s="8" t="s">
        <v>53066</v>
      </c>
      <c r="R10635" s="8" t="s">
        <v>168</v>
      </c>
      <c r="S10635" s="7" t="s">
        <v>33214</v>
      </c>
      <c r="T10635" s="7" t="s">
        <v>5636</v>
      </c>
    </row>
    <row r="10636" customHeight="1" spans="1:20">
      <c r="A10636" s="6">
        <v>45227</v>
      </c>
      <c r="B10636" s="7" t="s">
        <v>53067</v>
      </c>
      <c r="C10636" s="7" t="s">
        <v>7563</v>
      </c>
      <c r="D10636" s="8" t="s">
        <v>22</v>
      </c>
      <c r="E10636" s="7" t="s">
        <v>53068</v>
      </c>
      <c r="F10636" s="7" t="s">
        <v>53069</v>
      </c>
      <c r="G10636" s="8" t="s">
        <v>25</v>
      </c>
      <c r="H10636" s="8" t="s">
        <v>22</v>
      </c>
      <c r="I10636" s="8" t="s">
        <v>124</v>
      </c>
      <c r="J10636" s="8" t="s">
        <v>27</v>
      </c>
      <c r="K10636" s="8" t="s">
        <v>28</v>
      </c>
      <c r="L10636" s="8" t="s">
        <v>43</v>
      </c>
      <c r="M10636" s="7" t="s">
        <v>44</v>
      </c>
      <c r="N10636" s="7" t="s">
        <v>31</v>
      </c>
      <c r="O10636" s="8" t="s">
        <v>32</v>
      </c>
      <c r="P10636" s="8" t="s">
        <v>22</v>
      </c>
      <c r="Q10636" s="8" t="s">
        <v>53070</v>
      </c>
      <c r="R10636" s="8" t="s">
        <v>46</v>
      </c>
      <c r="S10636" s="7" t="s">
        <v>53071</v>
      </c>
      <c r="T10636" s="7" t="s">
        <v>22</v>
      </c>
    </row>
    <row r="10637" customHeight="1" spans="1:20">
      <c r="A10637" s="6">
        <v>45227</v>
      </c>
      <c r="B10637" s="7" t="s">
        <v>53072</v>
      </c>
      <c r="C10637" s="7" t="s">
        <v>817</v>
      </c>
      <c r="D10637" s="8" t="s">
        <v>22</v>
      </c>
      <c r="E10637" s="7" t="s">
        <v>53073</v>
      </c>
      <c r="F10637" s="7" t="s">
        <v>53074</v>
      </c>
      <c r="G10637" s="8" t="s">
        <v>25</v>
      </c>
      <c r="H10637" s="8" t="s">
        <v>110</v>
      </c>
      <c r="I10637" s="8" t="s">
        <v>241</v>
      </c>
      <c r="J10637" s="8" t="s">
        <v>27</v>
      </c>
      <c r="K10637" s="8" t="s">
        <v>28</v>
      </c>
      <c r="L10637" s="8" t="s">
        <v>43</v>
      </c>
      <c r="M10637" s="7" t="s">
        <v>44</v>
      </c>
      <c r="N10637" s="7" t="s">
        <v>31</v>
      </c>
      <c r="O10637" s="8" t="s">
        <v>32</v>
      </c>
      <c r="P10637" s="8" t="s">
        <v>22</v>
      </c>
      <c r="Q10637" s="8" t="s">
        <v>53075</v>
      </c>
      <c r="R10637" s="8" t="s">
        <v>46</v>
      </c>
      <c r="S10637" s="7" t="s">
        <v>53076</v>
      </c>
      <c r="T10637" s="7" t="s">
        <v>22</v>
      </c>
    </row>
    <row r="10638" customHeight="1" spans="1:20">
      <c r="A10638" s="6">
        <v>45227</v>
      </c>
      <c r="B10638" s="7" t="s">
        <v>53077</v>
      </c>
      <c r="C10638" s="7" t="s">
        <v>3160</v>
      </c>
      <c r="D10638" s="8" t="s">
        <v>22</v>
      </c>
      <c r="E10638" s="7" t="s">
        <v>53078</v>
      </c>
      <c r="F10638" s="7" t="s">
        <v>53079</v>
      </c>
      <c r="G10638" s="8" t="s">
        <v>130</v>
      </c>
      <c r="H10638" s="8" t="s">
        <v>22</v>
      </c>
      <c r="I10638" s="8" t="s">
        <v>26</v>
      </c>
      <c r="J10638" s="8" t="s">
        <v>27</v>
      </c>
      <c r="K10638" s="8" t="s">
        <v>28</v>
      </c>
      <c r="L10638" s="8" t="s">
        <v>29</v>
      </c>
      <c r="M10638" s="7" t="s">
        <v>30</v>
      </c>
      <c r="N10638" s="7" t="s">
        <v>31</v>
      </c>
      <c r="O10638" s="8" t="s">
        <v>32</v>
      </c>
      <c r="P10638" s="8" t="s">
        <v>22</v>
      </c>
      <c r="Q10638" s="8" t="s">
        <v>53080</v>
      </c>
      <c r="R10638" s="8" t="s">
        <v>34</v>
      </c>
      <c r="S10638" s="7" t="s">
        <v>53081</v>
      </c>
      <c r="T10638" s="7" t="s">
        <v>22</v>
      </c>
    </row>
    <row r="10639" customHeight="1" spans="1:20">
      <c r="A10639" s="6">
        <v>45227</v>
      </c>
      <c r="B10639" s="7" t="s">
        <v>53082</v>
      </c>
      <c r="C10639" s="7" t="s">
        <v>13953</v>
      </c>
      <c r="D10639" s="8" t="s">
        <v>22</v>
      </c>
      <c r="E10639" s="7" t="s">
        <v>53083</v>
      </c>
      <c r="F10639" s="7" t="s">
        <v>53084</v>
      </c>
      <c r="G10639" s="8" t="s">
        <v>130</v>
      </c>
      <c r="H10639" s="8" t="s">
        <v>22</v>
      </c>
      <c r="I10639" s="8" t="s">
        <v>26</v>
      </c>
      <c r="J10639" s="8" t="s">
        <v>27</v>
      </c>
      <c r="K10639" s="8" t="s">
        <v>76</v>
      </c>
      <c r="L10639" s="8" t="s">
        <v>29</v>
      </c>
      <c r="M10639" s="7" t="s">
        <v>30</v>
      </c>
      <c r="N10639" s="7" t="s">
        <v>31</v>
      </c>
      <c r="O10639" s="8" t="s">
        <v>32</v>
      </c>
      <c r="P10639" s="8" t="s">
        <v>22</v>
      </c>
      <c r="Q10639" s="8" t="s">
        <v>53085</v>
      </c>
      <c r="R10639" s="8" t="s">
        <v>34</v>
      </c>
      <c r="S10639" s="7" t="s">
        <v>53086</v>
      </c>
      <c r="T10639" s="7" t="s">
        <v>22</v>
      </c>
    </row>
    <row r="10640" customHeight="1" spans="1:20">
      <c r="A10640" s="6">
        <v>45226</v>
      </c>
      <c r="B10640" s="7" t="s">
        <v>53087</v>
      </c>
      <c r="C10640" s="7" t="s">
        <v>1240</v>
      </c>
      <c r="D10640" s="8" t="s">
        <v>22</v>
      </c>
      <c r="E10640" s="7" t="s">
        <v>53088</v>
      </c>
      <c r="F10640" s="7" t="s">
        <v>53089</v>
      </c>
      <c r="G10640" s="8" t="s">
        <v>130</v>
      </c>
      <c r="H10640" s="8" t="s">
        <v>110</v>
      </c>
      <c r="I10640" s="8" t="s">
        <v>26</v>
      </c>
      <c r="J10640" s="8" t="s">
        <v>27</v>
      </c>
      <c r="K10640" s="8" t="s">
        <v>28</v>
      </c>
      <c r="L10640" s="8" t="s">
        <v>29</v>
      </c>
      <c r="M10640" s="7" t="s">
        <v>30</v>
      </c>
      <c r="N10640" s="7" t="s">
        <v>31</v>
      </c>
      <c r="O10640" s="8" t="s">
        <v>32</v>
      </c>
      <c r="P10640" s="8" t="s">
        <v>22</v>
      </c>
      <c r="Q10640" s="8" t="s">
        <v>53090</v>
      </c>
      <c r="R10640" s="8" t="s">
        <v>34</v>
      </c>
      <c r="S10640" s="7" t="s">
        <v>53091</v>
      </c>
      <c r="T10640" s="7" t="s">
        <v>22</v>
      </c>
    </row>
    <row r="10641" customHeight="1" spans="1:20">
      <c r="A10641" s="6">
        <v>45227</v>
      </c>
      <c r="B10641" s="7" t="s">
        <v>53092</v>
      </c>
      <c r="C10641" s="7" t="s">
        <v>6506</v>
      </c>
      <c r="D10641" s="8" t="s">
        <v>22</v>
      </c>
      <c r="E10641" s="7" t="s">
        <v>53093</v>
      </c>
      <c r="F10641" s="7" t="s">
        <v>53094</v>
      </c>
      <c r="G10641" s="8" t="s">
        <v>69</v>
      </c>
      <c r="H10641" s="8" t="s">
        <v>22</v>
      </c>
      <c r="I10641" s="8" t="s">
        <v>315</v>
      </c>
      <c r="J10641" s="8" t="s">
        <v>27</v>
      </c>
      <c r="K10641" s="8" t="s">
        <v>28</v>
      </c>
      <c r="L10641" s="8" t="s">
        <v>43</v>
      </c>
      <c r="M10641" s="7" t="s">
        <v>30</v>
      </c>
      <c r="N10641" s="7" t="s">
        <v>208</v>
      </c>
      <c r="O10641" s="8" t="s">
        <v>32</v>
      </c>
      <c r="P10641" s="8" t="s">
        <v>22</v>
      </c>
      <c r="Q10641" s="8" t="s">
        <v>53095</v>
      </c>
      <c r="R10641" s="8" t="s">
        <v>46</v>
      </c>
      <c r="S10641" s="7" t="s">
        <v>53096</v>
      </c>
      <c r="T10641" s="7" t="s">
        <v>22</v>
      </c>
    </row>
    <row r="10642" customHeight="1" spans="1:20">
      <c r="A10642" s="6">
        <v>45228</v>
      </c>
      <c r="B10642" s="7" t="s">
        <v>53097</v>
      </c>
      <c r="C10642" s="7" t="s">
        <v>50</v>
      </c>
      <c r="D10642" s="8" t="s">
        <v>22</v>
      </c>
      <c r="E10642" s="7" t="s">
        <v>53098</v>
      </c>
      <c r="F10642" s="7" t="s">
        <v>2897</v>
      </c>
      <c r="G10642" s="8" t="s">
        <v>82</v>
      </c>
      <c r="H10642" s="8" t="s">
        <v>22</v>
      </c>
      <c r="I10642" s="8" t="s">
        <v>576</v>
      </c>
      <c r="J10642" s="8" t="s">
        <v>27</v>
      </c>
      <c r="K10642" s="8" t="s">
        <v>28</v>
      </c>
      <c r="L10642" s="8" t="s">
        <v>43</v>
      </c>
      <c r="M10642" s="7" t="s">
        <v>30</v>
      </c>
      <c r="N10642" s="7" t="s">
        <v>31</v>
      </c>
      <c r="O10642" s="8" t="s">
        <v>32</v>
      </c>
      <c r="P10642" s="8" t="s">
        <v>22</v>
      </c>
      <c r="Q10642" s="8" t="s">
        <v>53099</v>
      </c>
      <c r="R10642" s="8" t="s">
        <v>56</v>
      </c>
      <c r="S10642" s="7" t="s">
        <v>53100</v>
      </c>
      <c r="T10642" s="7" t="s">
        <v>22</v>
      </c>
    </row>
    <row r="10643" customHeight="1" spans="1:20">
      <c r="A10643" s="6">
        <v>45227</v>
      </c>
      <c r="B10643" s="7" t="s">
        <v>53101</v>
      </c>
      <c r="C10643" s="7" t="s">
        <v>6506</v>
      </c>
      <c r="D10643" s="8" t="s">
        <v>22</v>
      </c>
      <c r="E10643" s="7" t="s">
        <v>53102</v>
      </c>
      <c r="F10643" s="7" t="s">
        <v>53103</v>
      </c>
      <c r="G10643" s="8" t="s">
        <v>130</v>
      </c>
      <c r="H10643" s="8" t="s">
        <v>22</v>
      </c>
      <c r="I10643" s="8" t="s">
        <v>83</v>
      </c>
      <c r="J10643" s="8" t="s">
        <v>27</v>
      </c>
      <c r="K10643" s="8" t="s">
        <v>28</v>
      </c>
      <c r="L10643" s="8" t="s">
        <v>43</v>
      </c>
      <c r="M10643" s="7" t="s">
        <v>30</v>
      </c>
      <c r="N10643" s="7" t="s">
        <v>208</v>
      </c>
      <c r="O10643" s="8" t="s">
        <v>32</v>
      </c>
      <c r="P10643" s="8" t="s">
        <v>22</v>
      </c>
      <c r="Q10643" s="8" t="s">
        <v>53104</v>
      </c>
      <c r="R10643" s="8" t="s">
        <v>46</v>
      </c>
      <c r="S10643" s="7" t="s">
        <v>53105</v>
      </c>
      <c r="T10643" s="7" t="s">
        <v>22</v>
      </c>
    </row>
    <row r="10644" customHeight="1" spans="1:20">
      <c r="A10644" s="6">
        <v>45227</v>
      </c>
      <c r="B10644" s="7" t="s">
        <v>53106</v>
      </c>
      <c r="C10644" s="7" t="s">
        <v>6489</v>
      </c>
      <c r="D10644" s="8" t="s">
        <v>22</v>
      </c>
      <c r="E10644" s="7" t="s">
        <v>53107</v>
      </c>
      <c r="F10644" s="7" t="s">
        <v>53108</v>
      </c>
      <c r="G10644" s="8" t="s">
        <v>25</v>
      </c>
      <c r="H10644" s="8" t="s">
        <v>22</v>
      </c>
      <c r="I10644" s="8" t="s">
        <v>384</v>
      </c>
      <c r="J10644" s="8" t="s">
        <v>27</v>
      </c>
      <c r="K10644" s="8" t="s">
        <v>28</v>
      </c>
      <c r="L10644" s="8" t="s">
        <v>43</v>
      </c>
      <c r="M10644" s="7" t="s">
        <v>44</v>
      </c>
      <c r="N10644" s="7" t="s">
        <v>31</v>
      </c>
      <c r="O10644" s="8" t="s">
        <v>32</v>
      </c>
      <c r="P10644" s="8" t="s">
        <v>22</v>
      </c>
      <c r="Q10644" s="8" t="s">
        <v>53109</v>
      </c>
      <c r="R10644" s="8" t="s">
        <v>46</v>
      </c>
      <c r="S10644" s="7" t="s">
        <v>53110</v>
      </c>
      <c r="T10644" s="7" t="s">
        <v>22</v>
      </c>
    </row>
    <row r="10645" customHeight="1" spans="1:20">
      <c r="A10645" s="6">
        <v>45226</v>
      </c>
      <c r="B10645" s="7" t="s">
        <v>53111</v>
      </c>
      <c r="C10645" s="7" t="s">
        <v>6126</v>
      </c>
      <c r="D10645" s="8" t="s">
        <v>22</v>
      </c>
      <c r="E10645" s="7" t="s">
        <v>53112</v>
      </c>
      <c r="F10645" s="7" t="s">
        <v>53113</v>
      </c>
      <c r="G10645" s="8" t="s">
        <v>82</v>
      </c>
      <c r="H10645" s="8" t="s">
        <v>22</v>
      </c>
      <c r="I10645" s="8" t="s">
        <v>175</v>
      </c>
      <c r="J10645" s="8" t="s">
        <v>27</v>
      </c>
      <c r="K10645" s="8" t="s">
        <v>28</v>
      </c>
      <c r="L10645" s="8" t="s">
        <v>43</v>
      </c>
      <c r="M10645" s="7" t="s">
        <v>44</v>
      </c>
      <c r="N10645" s="7" t="s">
        <v>743</v>
      </c>
      <c r="O10645" s="8" t="s">
        <v>32</v>
      </c>
      <c r="P10645" s="8" t="s">
        <v>22</v>
      </c>
      <c r="Q10645" s="8" t="s">
        <v>53114</v>
      </c>
      <c r="R10645" s="8" t="s">
        <v>46</v>
      </c>
      <c r="S10645" s="7" t="s">
        <v>53115</v>
      </c>
      <c r="T10645" s="7" t="s">
        <v>22</v>
      </c>
    </row>
    <row r="10646" customHeight="1" spans="1:20">
      <c r="A10646" s="6">
        <v>45228</v>
      </c>
      <c r="B10646" s="7" t="s">
        <v>53116</v>
      </c>
      <c r="C10646" s="7" t="s">
        <v>5663</v>
      </c>
      <c r="D10646" s="8" t="s">
        <v>22</v>
      </c>
      <c r="E10646" s="7" t="s">
        <v>53117</v>
      </c>
      <c r="F10646" s="7" t="s">
        <v>53118</v>
      </c>
      <c r="G10646" s="8" t="s">
        <v>82</v>
      </c>
      <c r="H10646" s="8" t="s">
        <v>110</v>
      </c>
      <c r="I10646" s="8" t="s">
        <v>168</v>
      </c>
      <c r="J10646" s="8" t="s">
        <v>27</v>
      </c>
      <c r="K10646" s="8" t="s">
        <v>28</v>
      </c>
      <c r="L10646" s="8" t="s">
        <v>43</v>
      </c>
      <c r="M10646" s="7" t="s">
        <v>169</v>
      </c>
      <c r="N10646" s="7" t="s">
        <v>5633</v>
      </c>
      <c r="O10646" s="8" t="s">
        <v>32</v>
      </c>
      <c r="P10646" s="8" t="s">
        <v>22</v>
      </c>
      <c r="Q10646" s="8" t="s">
        <v>53119</v>
      </c>
      <c r="R10646" s="8" t="s">
        <v>168</v>
      </c>
      <c r="S10646" s="7" t="s">
        <v>53120</v>
      </c>
      <c r="T10646" s="7" t="s">
        <v>5655</v>
      </c>
    </row>
    <row r="10647" customHeight="1" spans="1:20">
      <c r="A10647" s="6">
        <v>45228</v>
      </c>
      <c r="B10647" s="7" t="s">
        <v>53121</v>
      </c>
      <c r="C10647" s="7" t="s">
        <v>50</v>
      </c>
      <c r="D10647" s="8" t="s">
        <v>22</v>
      </c>
      <c r="E10647" s="7" t="s">
        <v>53122</v>
      </c>
      <c r="F10647" s="7" t="s">
        <v>53123</v>
      </c>
      <c r="G10647" s="8" t="s">
        <v>82</v>
      </c>
      <c r="H10647" s="8" t="s">
        <v>22</v>
      </c>
      <c r="I10647" s="8" t="s">
        <v>117</v>
      </c>
      <c r="J10647" s="8" t="s">
        <v>27</v>
      </c>
      <c r="K10647" s="8" t="s">
        <v>28</v>
      </c>
      <c r="L10647" s="8" t="s">
        <v>43</v>
      </c>
      <c r="M10647" s="7" t="s">
        <v>44</v>
      </c>
      <c r="N10647" s="7" t="s">
        <v>31</v>
      </c>
      <c r="O10647" s="8" t="s">
        <v>32</v>
      </c>
      <c r="P10647" s="8" t="s">
        <v>22</v>
      </c>
      <c r="Q10647" s="8" t="s">
        <v>53124</v>
      </c>
      <c r="R10647" s="8" t="s">
        <v>56</v>
      </c>
      <c r="S10647" s="24" t="s">
        <v>53125</v>
      </c>
      <c r="T10647" s="7" t="s">
        <v>22</v>
      </c>
    </row>
    <row r="10648" customHeight="1" spans="1:20">
      <c r="A10648" s="6">
        <v>45226</v>
      </c>
      <c r="B10648" s="7" t="s">
        <v>53126</v>
      </c>
      <c r="C10648" s="7" t="s">
        <v>3638</v>
      </c>
      <c r="D10648" s="8" t="s">
        <v>22</v>
      </c>
      <c r="E10648" s="7" t="s">
        <v>53127</v>
      </c>
      <c r="F10648" s="7" t="s">
        <v>53128</v>
      </c>
      <c r="G10648" s="8" t="s">
        <v>82</v>
      </c>
      <c r="H10648" s="8" t="s">
        <v>22</v>
      </c>
      <c r="I10648" s="8" t="s">
        <v>26</v>
      </c>
      <c r="J10648" s="8" t="s">
        <v>27</v>
      </c>
      <c r="K10648" s="8" t="s">
        <v>28</v>
      </c>
      <c r="L10648" s="8" t="s">
        <v>29</v>
      </c>
      <c r="M10648" s="7" t="s">
        <v>30</v>
      </c>
      <c r="N10648" s="7" t="s">
        <v>31</v>
      </c>
      <c r="O10648" s="8" t="s">
        <v>32</v>
      </c>
      <c r="P10648" s="8" t="s">
        <v>22</v>
      </c>
      <c r="Q10648" s="8" t="s">
        <v>53129</v>
      </c>
      <c r="R10648" s="8" t="s">
        <v>34</v>
      </c>
      <c r="S10648" s="7" t="s">
        <v>53130</v>
      </c>
      <c r="T10648" s="7" t="s">
        <v>22</v>
      </c>
    </row>
    <row r="10649" customHeight="1" spans="1:20">
      <c r="A10649" s="6">
        <v>45226</v>
      </c>
      <c r="B10649" s="7" t="s">
        <v>53131</v>
      </c>
      <c r="C10649" s="7" t="s">
        <v>204</v>
      </c>
      <c r="D10649" s="8" t="s">
        <v>22</v>
      </c>
      <c r="E10649" s="7" t="s">
        <v>53132</v>
      </c>
      <c r="F10649" s="7" t="s">
        <v>53133</v>
      </c>
      <c r="G10649" s="8" t="s">
        <v>130</v>
      </c>
      <c r="H10649" s="8" t="s">
        <v>22</v>
      </c>
      <c r="I10649" s="8" t="s">
        <v>576</v>
      </c>
      <c r="J10649" s="8" t="s">
        <v>27</v>
      </c>
      <c r="K10649" s="8" t="s">
        <v>28</v>
      </c>
      <c r="L10649" s="8" t="s">
        <v>43</v>
      </c>
      <c r="M10649" s="7" t="s">
        <v>44</v>
      </c>
      <c r="N10649" s="7" t="s">
        <v>208</v>
      </c>
      <c r="O10649" s="8" t="s">
        <v>32</v>
      </c>
      <c r="P10649" s="8" t="s">
        <v>22</v>
      </c>
      <c r="Q10649" s="8" t="s">
        <v>53134</v>
      </c>
      <c r="R10649" s="8" t="s">
        <v>56</v>
      </c>
      <c r="S10649" s="7" t="s">
        <v>53135</v>
      </c>
      <c r="T10649" s="7" t="s">
        <v>22</v>
      </c>
    </row>
    <row r="10650" customHeight="1" spans="1:20">
      <c r="A10650" s="6">
        <v>45227</v>
      </c>
      <c r="B10650" s="7" t="s">
        <v>53136</v>
      </c>
      <c r="C10650" s="7" t="s">
        <v>6506</v>
      </c>
      <c r="D10650" s="8" t="s">
        <v>22</v>
      </c>
      <c r="E10650" s="7" t="s">
        <v>53137</v>
      </c>
      <c r="F10650" s="7" t="s">
        <v>53138</v>
      </c>
      <c r="G10650" s="8" t="s">
        <v>62</v>
      </c>
      <c r="H10650" s="8" t="s">
        <v>22</v>
      </c>
      <c r="I10650" s="8" t="s">
        <v>131</v>
      </c>
      <c r="J10650" s="8" t="s">
        <v>27</v>
      </c>
      <c r="K10650" s="8" t="s">
        <v>28</v>
      </c>
      <c r="L10650" s="8" t="s">
        <v>43</v>
      </c>
      <c r="M10650" s="7" t="s">
        <v>30</v>
      </c>
      <c r="N10650" s="7" t="s">
        <v>208</v>
      </c>
      <c r="O10650" s="8" t="s">
        <v>32</v>
      </c>
      <c r="P10650" s="8" t="s">
        <v>22</v>
      </c>
      <c r="Q10650" s="8" t="s">
        <v>53139</v>
      </c>
      <c r="R10650" s="8" t="s">
        <v>46</v>
      </c>
      <c r="S10650" s="7" t="s">
        <v>53140</v>
      </c>
      <c r="T10650" s="7" t="s">
        <v>22</v>
      </c>
    </row>
    <row r="10651" customHeight="1" spans="1:20">
      <c r="A10651" s="6">
        <v>45228</v>
      </c>
      <c r="B10651" s="7" t="s">
        <v>53141</v>
      </c>
      <c r="C10651" s="7" t="s">
        <v>5629</v>
      </c>
      <c r="D10651" s="8" t="s">
        <v>22</v>
      </c>
      <c r="E10651" s="7" t="s">
        <v>53142</v>
      </c>
      <c r="F10651" s="7" t="s">
        <v>53143</v>
      </c>
      <c r="G10651" s="8" t="s">
        <v>82</v>
      </c>
      <c r="H10651" s="8" t="s">
        <v>96</v>
      </c>
      <c r="I10651" s="8" t="s">
        <v>5632</v>
      </c>
      <c r="J10651" s="8" t="s">
        <v>27</v>
      </c>
      <c r="K10651" s="8" t="s">
        <v>28</v>
      </c>
      <c r="L10651" s="8" t="s">
        <v>43</v>
      </c>
      <c r="M10651" s="7" t="s">
        <v>169</v>
      </c>
      <c r="N10651" s="7" t="s">
        <v>5633</v>
      </c>
      <c r="O10651" s="8" t="s">
        <v>32</v>
      </c>
      <c r="P10651" s="8" t="s">
        <v>22</v>
      </c>
      <c r="Q10651" s="8" t="s">
        <v>53144</v>
      </c>
      <c r="R10651" s="8" t="s">
        <v>168</v>
      </c>
      <c r="S10651" s="7" t="s">
        <v>53145</v>
      </c>
      <c r="T10651" s="7" t="s">
        <v>7784</v>
      </c>
    </row>
    <row r="10652" customHeight="1" spans="1:20">
      <c r="A10652" s="6">
        <v>45226</v>
      </c>
      <c r="B10652" s="7" t="s">
        <v>53146</v>
      </c>
      <c r="C10652" s="7" t="s">
        <v>783</v>
      </c>
      <c r="D10652" s="8" t="s">
        <v>22</v>
      </c>
      <c r="E10652" s="7" t="s">
        <v>53147</v>
      </c>
      <c r="F10652" s="7" t="s">
        <v>22</v>
      </c>
      <c r="G10652" s="8" t="s">
        <v>22</v>
      </c>
      <c r="H10652" s="8" t="s">
        <v>22</v>
      </c>
      <c r="I10652" s="8" t="s">
        <v>162</v>
      </c>
      <c r="J10652" s="8" t="s">
        <v>27</v>
      </c>
      <c r="K10652" s="8" t="s">
        <v>28</v>
      </c>
      <c r="L10652" s="8" t="s">
        <v>43</v>
      </c>
      <c r="M10652" s="7" t="s">
        <v>30</v>
      </c>
      <c r="N10652" s="7" t="s">
        <v>743</v>
      </c>
      <c r="O10652" s="8" t="s">
        <v>32</v>
      </c>
      <c r="P10652" s="8" t="s">
        <v>22</v>
      </c>
      <c r="Q10652" s="8" t="s">
        <v>53148</v>
      </c>
      <c r="R10652" s="8" t="s">
        <v>46</v>
      </c>
      <c r="S10652" s="7" t="s">
        <v>53149</v>
      </c>
      <c r="T10652" s="7" t="s">
        <v>22</v>
      </c>
    </row>
    <row r="10653" customHeight="1" spans="1:20">
      <c r="A10653" s="6">
        <v>45227</v>
      </c>
      <c r="B10653" s="7" t="s">
        <v>53150</v>
      </c>
      <c r="C10653" s="7" t="s">
        <v>783</v>
      </c>
      <c r="D10653" s="8" t="s">
        <v>22</v>
      </c>
      <c r="E10653" s="7" t="s">
        <v>53151</v>
      </c>
      <c r="F10653" s="7" t="s">
        <v>40250</v>
      </c>
      <c r="G10653" s="8" t="s">
        <v>82</v>
      </c>
      <c r="H10653" s="8" t="s">
        <v>22</v>
      </c>
      <c r="I10653" s="8" t="s">
        <v>168</v>
      </c>
      <c r="J10653" s="8" t="s">
        <v>27</v>
      </c>
      <c r="K10653" s="8" t="s">
        <v>28</v>
      </c>
      <c r="L10653" s="8" t="s">
        <v>43</v>
      </c>
      <c r="M10653" s="7" t="s">
        <v>169</v>
      </c>
      <c r="N10653" s="7" t="s">
        <v>743</v>
      </c>
      <c r="O10653" s="8" t="s">
        <v>32</v>
      </c>
      <c r="P10653" s="8" t="s">
        <v>22</v>
      </c>
      <c r="Q10653" s="8" t="s">
        <v>53152</v>
      </c>
      <c r="R10653" s="8" t="s">
        <v>46</v>
      </c>
      <c r="S10653" s="7" t="s">
        <v>53153</v>
      </c>
      <c r="T10653" s="7" t="s">
        <v>53154</v>
      </c>
    </row>
    <row r="10654" customHeight="1" spans="1:20">
      <c r="A10654" s="6">
        <v>45227</v>
      </c>
      <c r="B10654" s="7" t="s">
        <v>53155</v>
      </c>
      <c r="C10654" s="7" t="s">
        <v>50</v>
      </c>
      <c r="D10654" s="8" t="s">
        <v>22</v>
      </c>
      <c r="E10654" s="7" t="s">
        <v>53156</v>
      </c>
      <c r="F10654" s="7" t="s">
        <v>53157</v>
      </c>
      <c r="G10654" s="8" t="s">
        <v>82</v>
      </c>
      <c r="H10654" s="8" t="s">
        <v>22</v>
      </c>
      <c r="I10654" s="8" t="s">
        <v>111</v>
      </c>
      <c r="J10654" s="8" t="s">
        <v>27</v>
      </c>
      <c r="K10654" s="8" t="s">
        <v>28</v>
      </c>
      <c r="L10654" s="8" t="s">
        <v>43</v>
      </c>
      <c r="M10654" s="7" t="s">
        <v>30</v>
      </c>
      <c r="N10654" s="7" t="s">
        <v>31</v>
      </c>
      <c r="O10654" s="8" t="s">
        <v>32</v>
      </c>
      <c r="P10654" s="8" t="s">
        <v>22</v>
      </c>
      <c r="Q10654" s="8" t="s">
        <v>53158</v>
      </c>
      <c r="R10654" s="8" t="s">
        <v>56</v>
      </c>
      <c r="S10654" s="7" t="s">
        <v>53159</v>
      </c>
      <c r="T10654" s="7" t="s">
        <v>22</v>
      </c>
    </row>
    <row r="10655" customHeight="1" spans="1:20">
      <c r="A10655" s="6">
        <v>45227</v>
      </c>
      <c r="B10655" s="7" t="s">
        <v>53160</v>
      </c>
      <c r="C10655" s="7" t="s">
        <v>6506</v>
      </c>
      <c r="D10655" s="8" t="s">
        <v>22</v>
      </c>
      <c r="E10655" s="7" t="s">
        <v>53161</v>
      </c>
      <c r="F10655" s="7" t="s">
        <v>53162</v>
      </c>
      <c r="G10655" s="8" t="s">
        <v>82</v>
      </c>
      <c r="H10655" s="8" t="s">
        <v>22</v>
      </c>
      <c r="I10655" s="8" t="s">
        <v>97</v>
      </c>
      <c r="J10655" s="8" t="s">
        <v>27</v>
      </c>
      <c r="K10655" s="8" t="s">
        <v>28</v>
      </c>
      <c r="L10655" s="8" t="s">
        <v>43</v>
      </c>
      <c r="M10655" s="7" t="s">
        <v>44</v>
      </c>
      <c r="N10655" s="7" t="s">
        <v>208</v>
      </c>
      <c r="O10655" s="8" t="s">
        <v>32</v>
      </c>
      <c r="P10655" s="8" t="s">
        <v>22</v>
      </c>
      <c r="Q10655" s="8" t="s">
        <v>53163</v>
      </c>
      <c r="R10655" s="8" t="s">
        <v>46</v>
      </c>
      <c r="S10655" s="7" t="s">
        <v>53164</v>
      </c>
      <c r="T10655" s="7" t="s">
        <v>22</v>
      </c>
    </row>
    <row r="10656" customHeight="1" spans="1:20">
      <c r="A10656" s="6">
        <v>45228</v>
      </c>
      <c r="B10656" s="7" t="s">
        <v>53165</v>
      </c>
      <c r="C10656" s="7" t="s">
        <v>5629</v>
      </c>
      <c r="D10656" s="8" t="s">
        <v>22</v>
      </c>
      <c r="E10656" s="7" t="s">
        <v>53166</v>
      </c>
      <c r="F10656" s="7" t="s">
        <v>53167</v>
      </c>
      <c r="G10656" s="8" t="s">
        <v>82</v>
      </c>
      <c r="H10656" s="8" t="s">
        <v>96</v>
      </c>
      <c r="I10656" s="8" t="s">
        <v>5632</v>
      </c>
      <c r="J10656" s="8" t="s">
        <v>27</v>
      </c>
      <c r="K10656" s="8" t="s">
        <v>28</v>
      </c>
      <c r="L10656" s="8" t="s">
        <v>43</v>
      </c>
      <c r="M10656" s="7" t="s">
        <v>169</v>
      </c>
      <c r="N10656" s="7" t="s">
        <v>5633</v>
      </c>
      <c r="O10656" s="8" t="s">
        <v>32</v>
      </c>
      <c r="P10656" s="8" t="s">
        <v>22</v>
      </c>
      <c r="Q10656" s="8" t="s">
        <v>53168</v>
      </c>
      <c r="R10656" s="8" t="s">
        <v>168</v>
      </c>
      <c r="S10656" s="7" t="s">
        <v>53169</v>
      </c>
      <c r="T10656" s="7" t="s">
        <v>8751</v>
      </c>
    </row>
    <row r="10657" customHeight="1" spans="1:20">
      <c r="A10657" s="6">
        <v>45227</v>
      </c>
      <c r="B10657" s="7" t="s">
        <v>53170</v>
      </c>
      <c r="C10657" s="7" t="s">
        <v>5629</v>
      </c>
      <c r="D10657" s="8" t="s">
        <v>22</v>
      </c>
      <c r="E10657" s="7" t="s">
        <v>53171</v>
      </c>
      <c r="F10657" s="7" t="s">
        <v>4543</v>
      </c>
      <c r="G10657" s="8" t="s">
        <v>82</v>
      </c>
      <c r="H10657" s="8" t="s">
        <v>22</v>
      </c>
      <c r="I10657" s="8" t="s">
        <v>5632</v>
      </c>
      <c r="J10657" s="8" t="s">
        <v>27</v>
      </c>
      <c r="K10657" s="8" t="s">
        <v>28</v>
      </c>
      <c r="L10657" s="8" t="s">
        <v>43</v>
      </c>
      <c r="M10657" s="7" t="s">
        <v>169</v>
      </c>
      <c r="N10657" s="7" t="s">
        <v>5633</v>
      </c>
      <c r="O10657" s="8" t="s">
        <v>32</v>
      </c>
      <c r="P10657" s="8" t="s">
        <v>22</v>
      </c>
      <c r="Q10657" s="8" t="s">
        <v>53172</v>
      </c>
      <c r="R10657" s="8" t="s">
        <v>168</v>
      </c>
      <c r="S10657" s="7" t="s">
        <v>53173</v>
      </c>
      <c r="T10657" s="7" t="s">
        <v>5655</v>
      </c>
    </row>
    <row r="10658" customHeight="1" spans="1:20">
      <c r="A10658" s="6">
        <v>45227</v>
      </c>
      <c r="B10658" s="7" t="s">
        <v>53174</v>
      </c>
      <c r="C10658" s="7" t="s">
        <v>6506</v>
      </c>
      <c r="D10658" s="8" t="s">
        <v>22</v>
      </c>
      <c r="E10658" s="7" t="s">
        <v>53175</v>
      </c>
      <c r="F10658" s="7" t="s">
        <v>53176</v>
      </c>
      <c r="G10658" s="8" t="s">
        <v>53</v>
      </c>
      <c r="H10658" s="8" t="s">
        <v>22</v>
      </c>
      <c r="I10658" s="8" t="s">
        <v>207</v>
      </c>
      <c r="J10658" s="8" t="s">
        <v>27</v>
      </c>
      <c r="K10658" s="8" t="s">
        <v>28</v>
      </c>
      <c r="L10658" s="8" t="s">
        <v>43</v>
      </c>
      <c r="M10658" s="7" t="s">
        <v>30</v>
      </c>
      <c r="N10658" s="7" t="s">
        <v>208</v>
      </c>
      <c r="O10658" s="8" t="s">
        <v>32</v>
      </c>
      <c r="P10658" s="8" t="s">
        <v>22</v>
      </c>
      <c r="Q10658" s="8" t="s">
        <v>53177</v>
      </c>
      <c r="R10658" s="8" t="s">
        <v>46</v>
      </c>
      <c r="S10658" s="7" t="s">
        <v>53178</v>
      </c>
      <c r="T10658" s="7" t="s">
        <v>22</v>
      </c>
    </row>
    <row r="10659" customHeight="1" spans="1:20">
      <c r="A10659" s="6">
        <v>45226</v>
      </c>
      <c r="B10659" s="7" t="s">
        <v>53179</v>
      </c>
      <c r="C10659" s="7" t="s">
        <v>783</v>
      </c>
      <c r="D10659" s="8" t="s">
        <v>22</v>
      </c>
      <c r="E10659" s="7" t="s">
        <v>53180</v>
      </c>
      <c r="F10659" s="7" t="s">
        <v>53181</v>
      </c>
      <c r="G10659" s="8" t="s">
        <v>82</v>
      </c>
      <c r="H10659" s="8" t="s">
        <v>22</v>
      </c>
      <c r="I10659" s="8" t="s">
        <v>168</v>
      </c>
      <c r="J10659" s="8" t="s">
        <v>27</v>
      </c>
      <c r="K10659" s="8" t="s">
        <v>28</v>
      </c>
      <c r="L10659" s="8" t="s">
        <v>43</v>
      </c>
      <c r="M10659" s="7" t="s">
        <v>169</v>
      </c>
      <c r="N10659" s="7" t="s">
        <v>743</v>
      </c>
      <c r="O10659" s="8" t="s">
        <v>32</v>
      </c>
      <c r="P10659" s="8" t="s">
        <v>22</v>
      </c>
      <c r="Q10659" s="8" t="s">
        <v>53182</v>
      </c>
      <c r="R10659" s="8" t="s">
        <v>46</v>
      </c>
      <c r="S10659" s="7" t="s">
        <v>53183</v>
      </c>
      <c r="T10659" s="7" t="s">
        <v>53184</v>
      </c>
    </row>
    <row r="10660" customHeight="1" spans="1:20">
      <c r="A10660" s="6">
        <v>45228</v>
      </c>
      <c r="B10660" s="7" t="s">
        <v>53185</v>
      </c>
      <c r="C10660" s="7" t="s">
        <v>7701</v>
      </c>
      <c r="D10660" s="8" t="s">
        <v>22</v>
      </c>
      <c r="E10660" s="7" t="s">
        <v>53186</v>
      </c>
      <c r="F10660" s="7" t="s">
        <v>53187</v>
      </c>
      <c r="G10660" s="8" t="s">
        <v>82</v>
      </c>
      <c r="H10660" s="8" t="s">
        <v>110</v>
      </c>
      <c r="I10660" s="8" t="s">
        <v>5737</v>
      </c>
      <c r="J10660" s="8" t="s">
        <v>27</v>
      </c>
      <c r="K10660" s="8" t="s">
        <v>28</v>
      </c>
      <c r="L10660" s="8" t="s">
        <v>43</v>
      </c>
      <c r="M10660" s="7" t="s">
        <v>169</v>
      </c>
      <c r="N10660" s="7" t="s">
        <v>5633</v>
      </c>
      <c r="O10660" s="8" t="s">
        <v>32</v>
      </c>
      <c r="P10660" s="8" t="s">
        <v>22</v>
      </c>
      <c r="Q10660" s="8" t="s">
        <v>53188</v>
      </c>
      <c r="R10660" s="8" t="s">
        <v>168</v>
      </c>
      <c r="S10660" s="7" t="s">
        <v>53189</v>
      </c>
      <c r="T10660" s="7" t="s">
        <v>6102</v>
      </c>
    </row>
    <row r="10661" customHeight="1" spans="1:20">
      <c r="A10661" s="6">
        <v>45227</v>
      </c>
      <c r="B10661" s="7" t="s">
        <v>53190</v>
      </c>
      <c r="C10661" s="7" t="s">
        <v>274</v>
      </c>
      <c r="D10661" s="8" t="s">
        <v>22</v>
      </c>
      <c r="E10661" s="7" t="s">
        <v>53191</v>
      </c>
      <c r="F10661" s="7" t="s">
        <v>53192</v>
      </c>
      <c r="G10661" s="8" t="s">
        <v>130</v>
      </c>
      <c r="H10661" s="8" t="s">
        <v>22</v>
      </c>
      <c r="I10661" s="8" t="s">
        <v>149</v>
      </c>
      <c r="J10661" s="8" t="s">
        <v>27</v>
      </c>
      <c r="K10661" s="8" t="s">
        <v>28</v>
      </c>
      <c r="L10661" s="8" t="s">
        <v>43</v>
      </c>
      <c r="M10661" s="7" t="s">
        <v>44</v>
      </c>
      <c r="N10661" s="7" t="s">
        <v>208</v>
      </c>
      <c r="O10661" s="8" t="s">
        <v>32</v>
      </c>
      <c r="P10661" s="8" t="s">
        <v>22</v>
      </c>
      <c r="Q10661" s="8" t="s">
        <v>53193</v>
      </c>
      <c r="R10661" s="8" t="s">
        <v>56</v>
      </c>
      <c r="S10661" s="24" t="s">
        <v>53194</v>
      </c>
      <c r="T10661" s="7" t="s">
        <v>22</v>
      </c>
    </row>
    <row r="10662" customHeight="1" spans="1:20">
      <c r="A10662" s="6">
        <v>45226</v>
      </c>
      <c r="B10662" s="7" t="s">
        <v>53195</v>
      </c>
      <c r="C10662" s="7" t="s">
        <v>783</v>
      </c>
      <c r="D10662" s="8" t="s">
        <v>22</v>
      </c>
      <c r="E10662" s="7" t="s">
        <v>53196</v>
      </c>
      <c r="F10662" s="7" t="s">
        <v>53197</v>
      </c>
      <c r="G10662" s="8" t="s">
        <v>82</v>
      </c>
      <c r="H10662" s="8" t="s">
        <v>22</v>
      </c>
      <c r="I10662" s="8" t="s">
        <v>384</v>
      </c>
      <c r="J10662" s="8" t="s">
        <v>27</v>
      </c>
      <c r="K10662" s="8" t="s">
        <v>28</v>
      </c>
      <c r="L10662" s="8" t="s">
        <v>43</v>
      </c>
      <c r="M10662" s="7" t="s">
        <v>169</v>
      </c>
      <c r="N10662" s="7" t="s">
        <v>743</v>
      </c>
      <c r="O10662" s="8" t="s">
        <v>32</v>
      </c>
      <c r="P10662" s="8" t="s">
        <v>22</v>
      </c>
      <c r="Q10662" s="8" t="s">
        <v>53198</v>
      </c>
      <c r="R10662" s="8" t="s">
        <v>46</v>
      </c>
      <c r="S10662" s="7" t="s">
        <v>53199</v>
      </c>
      <c r="T10662" s="7" t="s">
        <v>53200</v>
      </c>
    </row>
    <row r="10663" customHeight="1" spans="1:20">
      <c r="A10663" s="6">
        <v>45226</v>
      </c>
      <c r="B10663" s="7" t="s">
        <v>53201</v>
      </c>
      <c r="C10663" s="7" t="s">
        <v>50</v>
      </c>
      <c r="D10663" s="8" t="s">
        <v>22</v>
      </c>
      <c r="E10663" s="7" t="s">
        <v>53202</v>
      </c>
      <c r="F10663" s="7" t="s">
        <v>53203</v>
      </c>
      <c r="G10663" s="8" t="s">
        <v>82</v>
      </c>
      <c r="H10663" s="8" t="s">
        <v>22</v>
      </c>
      <c r="I10663" s="8" t="s">
        <v>448</v>
      </c>
      <c r="J10663" s="8" t="s">
        <v>27</v>
      </c>
      <c r="K10663" s="8" t="s">
        <v>28</v>
      </c>
      <c r="L10663" s="8" t="s">
        <v>43</v>
      </c>
      <c r="M10663" s="7" t="s">
        <v>44</v>
      </c>
      <c r="N10663" s="7" t="s">
        <v>31</v>
      </c>
      <c r="O10663" s="8" t="s">
        <v>32</v>
      </c>
      <c r="P10663" s="8" t="s">
        <v>22</v>
      </c>
      <c r="Q10663" s="8" t="s">
        <v>53204</v>
      </c>
      <c r="R10663" s="8" t="s">
        <v>56</v>
      </c>
      <c r="S10663" s="24" t="s">
        <v>53205</v>
      </c>
      <c r="T10663" s="7" t="s">
        <v>22</v>
      </c>
    </row>
    <row r="10664" customHeight="1" spans="1:20">
      <c r="A10664" s="6">
        <v>45226</v>
      </c>
      <c r="B10664" s="7" t="s">
        <v>53206</v>
      </c>
      <c r="C10664" s="7" t="s">
        <v>50</v>
      </c>
      <c r="D10664" s="8" t="s">
        <v>22</v>
      </c>
      <c r="E10664" s="7" t="s">
        <v>53207</v>
      </c>
      <c r="F10664" s="7" t="s">
        <v>53208</v>
      </c>
      <c r="G10664" s="8" t="s">
        <v>53</v>
      </c>
      <c r="H10664" s="8" t="s">
        <v>22</v>
      </c>
      <c r="I10664" s="8" t="s">
        <v>241</v>
      </c>
      <c r="J10664" s="8" t="s">
        <v>27</v>
      </c>
      <c r="K10664" s="8" t="s">
        <v>28</v>
      </c>
      <c r="L10664" s="8" t="s">
        <v>43</v>
      </c>
      <c r="M10664" s="7" t="s">
        <v>30</v>
      </c>
      <c r="N10664" s="7" t="s">
        <v>31</v>
      </c>
      <c r="O10664" s="8" t="s">
        <v>32</v>
      </c>
      <c r="P10664" s="8" t="s">
        <v>22</v>
      </c>
      <c r="Q10664" s="8" t="s">
        <v>53209</v>
      </c>
      <c r="R10664" s="8" t="s">
        <v>56</v>
      </c>
      <c r="S10664" s="7" t="s">
        <v>53210</v>
      </c>
      <c r="T10664" s="7" t="s">
        <v>22</v>
      </c>
    </row>
    <row r="10665" customHeight="1" spans="1:20">
      <c r="A10665" s="6">
        <v>45227</v>
      </c>
      <c r="B10665" s="7" t="s">
        <v>53211</v>
      </c>
      <c r="C10665" s="7" t="s">
        <v>5213</v>
      </c>
      <c r="D10665" s="8" t="s">
        <v>22</v>
      </c>
      <c r="E10665" s="7" t="s">
        <v>53212</v>
      </c>
      <c r="F10665" s="7" t="s">
        <v>53213</v>
      </c>
      <c r="G10665" s="8" t="s">
        <v>69</v>
      </c>
      <c r="H10665" s="8" t="s">
        <v>22</v>
      </c>
      <c r="I10665" s="8" t="s">
        <v>175</v>
      </c>
      <c r="J10665" s="8" t="s">
        <v>27</v>
      </c>
      <c r="K10665" s="8" t="s">
        <v>28</v>
      </c>
      <c r="L10665" s="8" t="s">
        <v>43</v>
      </c>
      <c r="M10665" s="7" t="s">
        <v>30</v>
      </c>
      <c r="N10665" s="7" t="s">
        <v>208</v>
      </c>
      <c r="O10665" s="8" t="s">
        <v>32</v>
      </c>
      <c r="P10665" s="8" t="s">
        <v>22</v>
      </c>
      <c r="Q10665" s="8" t="s">
        <v>53214</v>
      </c>
      <c r="R10665" s="8" t="s">
        <v>46</v>
      </c>
      <c r="S10665" s="7" t="s">
        <v>53215</v>
      </c>
      <c r="T10665" s="7" t="s">
        <v>22</v>
      </c>
    </row>
    <row r="10666" customHeight="1" spans="1:20">
      <c r="A10666" s="6">
        <v>45227</v>
      </c>
      <c r="B10666" s="7" t="s">
        <v>53216</v>
      </c>
      <c r="C10666" s="7" t="s">
        <v>204</v>
      </c>
      <c r="D10666" s="8" t="s">
        <v>22</v>
      </c>
      <c r="E10666" s="7" t="s">
        <v>53217</v>
      </c>
      <c r="F10666" s="7" t="s">
        <v>53218</v>
      </c>
      <c r="G10666" s="8" t="s">
        <v>336</v>
      </c>
      <c r="H10666" s="8" t="s">
        <v>96</v>
      </c>
      <c r="I10666" s="8" t="s">
        <v>337</v>
      </c>
      <c r="J10666" s="8" t="s">
        <v>27</v>
      </c>
      <c r="K10666" s="8" t="s">
        <v>28</v>
      </c>
      <c r="L10666" s="8" t="s">
        <v>43</v>
      </c>
      <c r="M10666" s="7" t="s">
        <v>44</v>
      </c>
      <c r="N10666" s="7" t="s">
        <v>208</v>
      </c>
      <c r="O10666" s="8" t="s">
        <v>32</v>
      </c>
      <c r="P10666" s="8" t="s">
        <v>22</v>
      </c>
      <c r="Q10666" s="8" t="s">
        <v>53219</v>
      </c>
      <c r="R10666" s="8" t="s">
        <v>56</v>
      </c>
      <c r="S10666" s="7" t="s">
        <v>53220</v>
      </c>
      <c r="T10666" s="7" t="s">
        <v>22</v>
      </c>
    </row>
    <row r="10667" customHeight="1" spans="1:20">
      <c r="A10667" s="6">
        <v>45226</v>
      </c>
      <c r="B10667" s="7" t="s">
        <v>53221</v>
      </c>
      <c r="C10667" s="7" t="s">
        <v>783</v>
      </c>
      <c r="D10667" s="8" t="s">
        <v>22</v>
      </c>
      <c r="E10667" s="7" t="s">
        <v>53222</v>
      </c>
      <c r="F10667" s="7" t="s">
        <v>53223</v>
      </c>
      <c r="G10667" s="8" t="s">
        <v>82</v>
      </c>
      <c r="H10667" s="8" t="s">
        <v>22</v>
      </c>
      <c r="I10667" s="8" t="s">
        <v>168</v>
      </c>
      <c r="J10667" s="8" t="s">
        <v>27</v>
      </c>
      <c r="K10667" s="8" t="s">
        <v>28</v>
      </c>
      <c r="L10667" s="8" t="s">
        <v>43</v>
      </c>
      <c r="M10667" s="7" t="s">
        <v>169</v>
      </c>
      <c r="N10667" s="7" t="s">
        <v>743</v>
      </c>
      <c r="O10667" s="8" t="s">
        <v>32</v>
      </c>
      <c r="P10667" s="8" t="s">
        <v>22</v>
      </c>
      <c r="Q10667" s="8" t="s">
        <v>53224</v>
      </c>
      <c r="R10667" s="8" t="s">
        <v>46</v>
      </c>
      <c r="S10667" s="7" t="s">
        <v>53225</v>
      </c>
      <c r="T10667" s="7" t="s">
        <v>53226</v>
      </c>
    </row>
    <row r="10668" customHeight="1" spans="1:20">
      <c r="A10668" s="6">
        <v>45228</v>
      </c>
      <c r="B10668" s="7" t="s">
        <v>53227</v>
      </c>
      <c r="C10668" s="7" t="s">
        <v>50</v>
      </c>
      <c r="D10668" s="8" t="s">
        <v>22</v>
      </c>
      <c r="E10668" s="7" t="s">
        <v>53228</v>
      </c>
      <c r="F10668" s="7" t="s">
        <v>53229</v>
      </c>
      <c r="G10668" s="8" t="s">
        <v>247</v>
      </c>
      <c r="H10668" s="8" t="s">
        <v>22</v>
      </c>
      <c r="I10668" s="8" t="s">
        <v>97</v>
      </c>
      <c r="J10668" s="8" t="s">
        <v>27</v>
      </c>
      <c r="K10668" s="8" t="s">
        <v>28</v>
      </c>
      <c r="L10668" s="8" t="s">
        <v>43</v>
      </c>
      <c r="M10668" s="7" t="s">
        <v>44</v>
      </c>
      <c r="N10668" s="7" t="s">
        <v>31</v>
      </c>
      <c r="O10668" s="8" t="s">
        <v>32</v>
      </c>
      <c r="P10668" s="8" t="s">
        <v>22</v>
      </c>
      <c r="Q10668" s="8" t="s">
        <v>53230</v>
      </c>
      <c r="R10668" s="8" t="s">
        <v>56</v>
      </c>
      <c r="S10668" s="7" t="s">
        <v>53231</v>
      </c>
      <c r="T10668" s="7" t="s">
        <v>22</v>
      </c>
    </row>
    <row r="10669" customHeight="1" spans="1:20">
      <c r="A10669" s="6">
        <v>45226</v>
      </c>
      <c r="B10669" s="7" t="s">
        <v>53232</v>
      </c>
      <c r="C10669" s="7" t="s">
        <v>185</v>
      </c>
      <c r="D10669" s="8" t="s">
        <v>22</v>
      </c>
      <c r="E10669" s="7" t="s">
        <v>53233</v>
      </c>
      <c r="F10669" s="7" t="s">
        <v>53234</v>
      </c>
      <c r="G10669" s="8" t="s">
        <v>130</v>
      </c>
      <c r="H10669" s="8" t="s">
        <v>22</v>
      </c>
      <c r="I10669" s="8" t="s">
        <v>931</v>
      </c>
      <c r="J10669" s="8" t="s">
        <v>27</v>
      </c>
      <c r="K10669" s="8" t="s">
        <v>28</v>
      </c>
      <c r="L10669" s="8" t="s">
        <v>43</v>
      </c>
      <c r="M10669" s="7" t="s">
        <v>30</v>
      </c>
      <c r="N10669" s="7" t="s">
        <v>31</v>
      </c>
      <c r="O10669" s="8" t="s">
        <v>32</v>
      </c>
      <c r="P10669" s="8" t="s">
        <v>22</v>
      </c>
      <c r="Q10669" s="8" t="s">
        <v>53235</v>
      </c>
      <c r="R10669" s="8" t="s">
        <v>56</v>
      </c>
      <c r="S10669" s="7" t="s">
        <v>53236</v>
      </c>
      <c r="T10669" s="7" t="s">
        <v>22</v>
      </c>
    </row>
    <row r="10670" customHeight="1" spans="1:20">
      <c r="A10670" s="6">
        <v>45228</v>
      </c>
      <c r="B10670" s="7" t="s">
        <v>53237</v>
      </c>
      <c r="C10670" s="7" t="s">
        <v>5629</v>
      </c>
      <c r="D10670" s="8" t="s">
        <v>22</v>
      </c>
      <c r="E10670" s="7" t="s">
        <v>53238</v>
      </c>
      <c r="F10670" s="7" t="s">
        <v>53239</v>
      </c>
      <c r="G10670" s="8" t="s">
        <v>82</v>
      </c>
      <c r="H10670" s="8" t="s">
        <v>22</v>
      </c>
      <c r="I10670" s="8" t="s">
        <v>5632</v>
      </c>
      <c r="J10670" s="8" t="s">
        <v>27</v>
      </c>
      <c r="K10670" s="8" t="s">
        <v>28</v>
      </c>
      <c r="L10670" s="8" t="s">
        <v>43</v>
      </c>
      <c r="M10670" s="7" t="s">
        <v>169</v>
      </c>
      <c r="N10670" s="7" t="s">
        <v>5633</v>
      </c>
      <c r="O10670" s="8" t="s">
        <v>32</v>
      </c>
      <c r="P10670" s="8" t="s">
        <v>22</v>
      </c>
      <c r="Q10670" s="8" t="s">
        <v>53240</v>
      </c>
      <c r="R10670" s="8" t="s">
        <v>46</v>
      </c>
      <c r="S10670" s="7" t="s">
        <v>53241</v>
      </c>
      <c r="T10670" s="7" t="s">
        <v>5661</v>
      </c>
    </row>
    <row r="10671" customHeight="1" spans="1:20">
      <c r="A10671" s="6">
        <v>45226</v>
      </c>
      <c r="B10671" s="7" t="s">
        <v>53242</v>
      </c>
      <c r="C10671" s="7" t="s">
        <v>204</v>
      </c>
      <c r="D10671" s="8" t="s">
        <v>22</v>
      </c>
      <c r="E10671" s="7" t="s">
        <v>2395</v>
      </c>
      <c r="F10671" s="7" t="s">
        <v>2396</v>
      </c>
      <c r="G10671" s="8" t="s">
        <v>336</v>
      </c>
      <c r="H10671" s="8" t="s">
        <v>22</v>
      </c>
      <c r="I10671" s="8" t="s">
        <v>97</v>
      </c>
      <c r="J10671" s="8" t="s">
        <v>27</v>
      </c>
      <c r="K10671" s="8" t="s">
        <v>28</v>
      </c>
      <c r="L10671" s="8" t="s">
        <v>43</v>
      </c>
      <c r="M10671" s="7" t="s">
        <v>30</v>
      </c>
      <c r="N10671" s="7" t="s">
        <v>208</v>
      </c>
      <c r="O10671" s="8" t="s">
        <v>32</v>
      </c>
      <c r="P10671" s="8" t="s">
        <v>22</v>
      </c>
      <c r="Q10671" s="8" t="s">
        <v>53243</v>
      </c>
      <c r="R10671" s="8" t="s">
        <v>56</v>
      </c>
      <c r="S10671" s="7" t="s">
        <v>53244</v>
      </c>
      <c r="T10671" s="7" t="s">
        <v>22</v>
      </c>
    </row>
    <row r="10672" customHeight="1" spans="1:20">
      <c r="A10672" s="6">
        <v>45227</v>
      </c>
      <c r="B10672" s="7" t="s">
        <v>53245</v>
      </c>
      <c r="C10672" s="7" t="s">
        <v>783</v>
      </c>
      <c r="D10672" s="8" t="s">
        <v>22</v>
      </c>
      <c r="E10672" s="7" t="s">
        <v>53246</v>
      </c>
      <c r="F10672" s="7" t="s">
        <v>53247</v>
      </c>
      <c r="G10672" s="8" t="s">
        <v>82</v>
      </c>
      <c r="H10672" s="8" t="s">
        <v>22</v>
      </c>
      <c r="I10672" s="8" t="s">
        <v>576</v>
      </c>
      <c r="J10672" s="8" t="s">
        <v>27</v>
      </c>
      <c r="K10672" s="8" t="s">
        <v>28</v>
      </c>
      <c r="L10672" s="8" t="s">
        <v>43</v>
      </c>
      <c r="M10672" s="7" t="s">
        <v>169</v>
      </c>
      <c r="N10672" s="7" t="s">
        <v>743</v>
      </c>
      <c r="O10672" s="8" t="s">
        <v>32</v>
      </c>
      <c r="P10672" s="8" t="s">
        <v>22</v>
      </c>
      <c r="Q10672" s="8" t="s">
        <v>53248</v>
      </c>
      <c r="R10672" s="8" t="s">
        <v>46</v>
      </c>
      <c r="S10672" s="7" t="s">
        <v>53249</v>
      </c>
      <c r="T10672" s="7" t="s">
        <v>53250</v>
      </c>
    </row>
    <row r="10673" customHeight="1" spans="1:20">
      <c r="A10673" s="6">
        <v>45227</v>
      </c>
      <c r="B10673" s="7" t="s">
        <v>53251</v>
      </c>
      <c r="C10673" s="7" t="s">
        <v>5629</v>
      </c>
      <c r="D10673" s="8" t="s">
        <v>22</v>
      </c>
      <c r="E10673" s="7" t="s">
        <v>53252</v>
      </c>
      <c r="F10673" s="7" t="s">
        <v>53253</v>
      </c>
      <c r="G10673" s="8" t="s">
        <v>82</v>
      </c>
      <c r="H10673" s="8" t="s">
        <v>137</v>
      </c>
      <c r="I10673" s="8" t="s">
        <v>5632</v>
      </c>
      <c r="J10673" s="8" t="s">
        <v>27</v>
      </c>
      <c r="K10673" s="8" t="s">
        <v>28</v>
      </c>
      <c r="L10673" s="8" t="s">
        <v>43</v>
      </c>
      <c r="M10673" s="7" t="s">
        <v>169</v>
      </c>
      <c r="N10673" s="7" t="s">
        <v>5633</v>
      </c>
      <c r="O10673" s="8" t="s">
        <v>32</v>
      </c>
      <c r="P10673" s="8" t="s">
        <v>22</v>
      </c>
      <c r="Q10673" s="8" t="s">
        <v>53254</v>
      </c>
      <c r="R10673" s="8" t="s">
        <v>168</v>
      </c>
      <c r="S10673" s="7" t="s">
        <v>53255</v>
      </c>
      <c r="T10673" s="7" t="s">
        <v>5655</v>
      </c>
    </row>
    <row r="10674" customHeight="1" spans="1:20">
      <c r="A10674" s="6">
        <v>45227</v>
      </c>
      <c r="B10674" s="7" t="s">
        <v>53256</v>
      </c>
      <c r="C10674" s="7" t="s">
        <v>5629</v>
      </c>
      <c r="D10674" s="8" t="s">
        <v>22</v>
      </c>
      <c r="E10674" s="7" t="s">
        <v>53257</v>
      </c>
      <c r="F10674" s="7" t="s">
        <v>53258</v>
      </c>
      <c r="G10674" s="8" t="s">
        <v>82</v>
      </c>
      <c r="H10674" s="8" t="s">
        <v>22</v>
      </c>
      <c r="I10674" s="8" t="s">
        <v>5632</v>
      </c>
      <c r="J10674" s="8" t="s">
        <v>27</v>
      </c>
      <c r="K10674" s="8" t="s">
        <v>28</v>
      </c>
      <c r="L10674" s="8" t="s">
        <v>43</v>
      </c>
      <c r="M10674" s="7" t="s">
        <v>169</v>
      </c>
      <c r="N10674" s="7" t="s">
        <v>5633</v>
      </c>
      <c r="O10674" s="8" t="s">
        <v>32</v>
      </c>
      <c r="P10674" s="8" t="s">
        <v>22</v>
      </c>
      <c r="Q10674" s="8" t="s">
        <v>53259</v>
      </c>
      <c r="R10674" s="8" t="s">
        <v>168</v>
      </c>
      <c r="S10674" s="7" t="s">
        <v>53260</v>
      </c>
      <c r="T10674" s="7" t="s">
        <v>6102</v>
      </c>
    </row>
    <row r="10675" customHeight="1" spans="1:20">
      <c r="A10675" s="6">
        <v>45228</v>
      </c>
      <c r="B10675" s="7" t="s">
        <v>53261</v>
      </c>
      <c r="C10675" s="7" t="s">
        <v>5951</v>
      </c>
      <c r="D10675" s="8" t="s">
        <v>22</v>
      </c>
      <c r="E10675" s="7" t="s">
        <v>53262</v>
      </c>
      <c r="F10675" s="7" t="s">
        <v>53263</v>
      </c>
      <c r="G10675" s="8" t="s">
        <v>82</v>
      </c>
      <c r="H10675" s="8" t="s">
        <v>22</v>
      </c>
      <c r="I10675" s="8" t="s">
        <v>5737</v>
      </c>
      <c r="J10675" s="8" t="s">
        <v>27</v>
      </c>
      <c r="K10675" s="8" t="s">
        <v>28</v>
      </c>
      <c r="L10675" s="8" t="s">
        <v>43</v>
      </c>
      <c r="M10675" s="7" t="s">
        <v>169</v>
      </c>
      <c r="N10675" s="7" t="s">
        <v>5633</v>
      </c>
      <c r="O10675" s="8" t="s">
        <v>32</v>
      </c>
      <c r="P10675" s="8" t="s">
        <v>22</v>
      </c>
      <c r="Q10675" s="8" t="s">
        <v>53264</v>
      </c>
      <c r="R10675" s="8" t="s">
        <v>168</v>
      </c>
      <c r="S10675" s="7" t="s">
        <v>53265</v>
      </c>
      <c r="T10675" s="7" t="s">
        <v>5649</v>
      </c>
    </row>
    <row r="10676" customHeight="1" spans="1:20">
      <c r="A10676" s="6">
        <v>45227</v>
      </c>
      <c r="B10676" s="7" t="s">
        <v>53266</v>
      </c>
      <c r="C10676" s="7" t="s">
        <v>5644</v>
      </c>
      <c r="D10676" s="8" t="s">
        <v>22</v>
      </c>
      <c r="E10676" s="7" t="s">
        <v>53267</v>
      </c>
      <c r="F10676" s="7" t="s">
        <v>53268</v>
      </c>
      <c r="G10676" s="8" t="s">
        <v>82</v>
      </c>
      <c r="H10676" s="8" t="s">
        <v>96</v>
      </c>
      <c r="I10676" s="8" t="s">
        <v>168</v>
      </c>
      <c r="J10676" s="8" t="s">
        <v>27</v>
      </c>
      <c r="K10676" s="8" t="s">
        <v>28</v>
      </c>
      <c r="L10676" s="8" t="s">
        <v>43</v>
      </c>
      <c r="M10676" s="7" t="s">
        <v>169</v>
      </c>
      <c r="N10676" s="7" t="s">
        <v>5633</v>
      </c>
      <c r="O10676" s="8" t="s">
        <v>32</v>
      </c>
      <c r="P10676" s="8" t="s">
        <v>22</v>
      </c>
      <c r="Q10676" s="8" t="s">
        <v>53269</v>
      </c>
      <c r="R10676" s="8" t="s">
        <v>168</v>
      </c>
      <c r="S10676" s="7" t="s">
        <v>53270</v>
      </c>
      <c r="T10676" s="7" t="s">
        <v>7779</v>
      </c>
    </row>
    <row r="10677" customHeight="1" spans="1:20">
      <c r="A10677" s="6">
        <v>45226</v>
      </c>
      <c r="B10677" s="7" t="s">
        <v>53271</v>
      </c>
      <c r="C10677" s="7" t="s">
        <v>204</v>
      </c>
      <c r="D10677" s="8" t="s">
        <v>22</v>
      </c>
      <c r="E10677" s="7" t="s">
        <v>53272</v>
      </c>
      <c r="F10677" s="7" t="s">
        <v>53273</v>
      </c>
      <c r="G10677" s="8" t="s">
        <v>130</v>
      </c>
      <c r="H10677" s="8" t="s">
        <v>22</v>
      </c>
      <c r="I10677" s="8" t="s">
        <v>90</v>
      </c>
      <c r="J10677" s="8" t="s">
        <v>27</v>
      </c>
      <c r="K10677" s="8" t="s">
        <v>28</v>
      </c>
      <c r="L10677" s="8" t="s">
        <v>43</v>
      </c>
      <c r="M10677" s="7" t="s">
        <v>30</v>
      </c>
      <c r="N10677" s="7" t="s">
        <v>208</v>
      </c>
      <c r="O10677" s="8" t="s">
        <v>32</v>
      </c>
      <c r="P10677" s="8" t="s">
        <v>22</v>
      </c>
      <c r="Q10677" s="8" t="s">
        <v>53274</v>
      </c>
      <c r="R10677" s="8" t="s">
        <v>56</v>
      </c>
      <c r="S10677" s="7" t="s">
        <v>53275</v>
      </c>
      <c r="T10677" s="7" t="s">
        <v>22</v>
      </c>
    </row>
    <row r="10678" customHeight="1" spans="1:20">
      <c r="A10678" s="6">
        <v>45228</v>
      </c>
      <c r="B10678" s="7" t="s">
        <v>53276</v>
      </c>
      <c r="C10678" s="7" t="s">
        <v>5644</v>
      </c>
      <c r="D10678" s="8" t="s">
        <v>22</v>
      </c>
      <c r="E10678" s="7" t="s">
        <v>53277</v>
      </c>
      <c r="F10678" s="7" t="s">
        <v>9248</v>
      </c>
      <c r="G10678" s="8" t="s">
        <v>82</v>
      </c>
      <c r="H10678" s="8" t="s">
        <v>15344</v>
      </c>
      <c r="I10678" s="8" t="s">
        <v>168</v>
      </c>
      <c r="J10678" s="8" t="s">
        <v>27</v>
      </c>
      <c r="K10678" s="8" t="s">
        <v>28</v>
      </c>
      <c r="L10678" s="8" t="s">
        <v>43</v>
      </c>
      <c r="M10678" s="7" t="s">
        <v>169</v>
      </c>
      <c r="N10678" s="7" t="s">
        <v>5633</v>
      </c>
      <c r="O10678" s="8" t="s">
        <v>32</v>
      </c>
      <c r="P10678" s="8" t="s">
        <v>22</v>
      </c>
      <c r="Q10678" s="8" t="s">
        <v>53278</v>
      </c>
      <c r="R10678" s="8" t="s">
        <v>168</v>
      </c>
      <c r="S10678" s="7" t="s">
        <v>53279</v>
      </c>
      <c r="T10678" s="7" t="s">
        <v>5690</v>
      </c>
    </row>
    <row r="10679" customHeight="1" spans="1:20">
      <c r="A10679" s="6">
        <v>45226</v>
      </c>
      <c r="B10679" s="7" t="s">
        <v>53280</v>
      </c>
      <c r="C10679" s="7" t="s">
        <v>7563</v>
      </c>
      <c r="D10679" s="8" t="s">
        <v>22</v>
      </c>
      <c r="E10679" s="7" t="s">
        <v>53281</v>
      </c>
      <c r="F10679" s="7" t="s">
        <v>53282</v>
      </c>
      <c r="G10679" s="8" t="s">
        <v>69</v>
      </c>
      <c r="H10679" s="8" t="s">
        <v>22</v>
      </c>
      <c r="I10679" s="8" t="s">
        <v>26</v>
      </c>
      <c r="J10679" s="8" t="s">
        <v>27</v>
      </c>
      <c r="K10679" s="8" t="s">
        <v>195</v>
      </c>
      <c r="L10679" s="8" t="s">
        <v>29</v>
      </c>
      <c r="M10679" s="7" t="s">
        <v>30</v>
      </c>
      <c r="N10679" s="7" t="s">
        <v>31</v>
      </c>
      <c r="O10679" s="8" t="s">
        <v>32</v>
      </c>
      <c r="P10679" s="8" t="s">
        <v>22</v>
      </c>
      <c r="Q10679" s="8" t="s">
        <v>53283</v>
      </c>
      <c r="R10679" s="8" t="s">
        <v>34</v>
      </c>
      <c r="S10679" s="7" t="s">
        <v>53284</v>
      </c>
      <c r="T10679" s="7" t="s">
        <v>22</v>
      </c>
    </row>
    <row r="10680" customHeight="1" spans="1:20">
      <c r="A10680" s="6">
        <v>45226</v>
      </c>
      <c r="B10680" s="7" t="s">
        <v>53285</v>
      </c>
      <c r="C10680" s="7" t="s">
        <v>783</v>
      </c>
      <c r="D10680" s="8" t="s">
        <v>22</v>
      </c>
      <c r="E10680" s="7" t="s">
        <v>53286</v>
      </c>
      <c r="F10680" s="7" t="s">
        <v>53287</v>
      </c>
      <c r="G10680" s="8" t="s">
        <v>41</v>
      </c>
      <c r="H10680" s="8" t="s">
        <v>22</v>
      </c>
      <c r="I10680" s="8" t="s">
        <v>315</v>
      </c>
      <c r="J10680" s="8" t="s">
        <v>27</v>
      </c>
      <c r="K10680" s="8" t="s">
        <v>28</v>
      </c>
      <c r="L10680" s="8" t="s">
        <v>43</v>
      </c>
      <c r="M10680" s="7" t="s">
        <v>30</v>
      </c>
      <c r="N10680" s="7" t="s">
        <v>743</v>
      </c>
      <c r="O10680" s="8" t="s">
        <v>32</v>
      </c>
      <c r="P10680" s="8" t="s">
        <v>22</v>
      </c>
      <c r="Q10680" s="8" t="s">
        <v>53288</v>
      </c>
      <c r="R10680" s="8" t="s">
        <v>46</v>
      </c>
      <c r="S10680" s="7" t="s">
        <v>53289</v>
      </c>
      <c r="T10680" s="7" t="s">
        <v>53290</v>
      </c>
    </row>
    <row r="10681" customHeight="1" spans="1:20">
      <c r="A10681" s="6">
        <v>45226</v>
      </c>
      <c r="B10681" s="7" t="s">
        <v>53291</v>
      </c>
      <c r="C10681" s="7" t="s">
        <v>185</v>
      </c>
      <c r="D10681" s="8" t="s">
        <v>22</v>
      </c>
      <c r="E10681" s="7" t="s">
        <v>53292</v>
      </c>
      <c r="F10681" s="7" t="s">
        <v>53293</v>
      </c>
      <c r="G10681" s="8" t="s">
        <v>130</v>
      </c>
      <c r="H10681" s="8" t="s">
        <v>137</v>
      </c>
      <c r="I10681" s="8" t="s">
        <v>576</v>
      </c>
      <c r="J10681" s="8" t="s">
        <v>27</v>
      </c>
      <c r="K10681" s="8" t="s">
        <v>28</v>
      </c>
      <c r="L10681" s="8" t="s">
        <v>43</v>
      </c>
      <c r="M10681" s="7" t="s">
        <v>30</v>
      </c>
      <c r="N10681" s="7" t="s">
        <v>31</v>
      </c>
      <c r="O10681" s="8" t="s">
        <v>32</v>
      </c>
      <c r="P10681" s="8" t="s">
        <v>22</v>
      </c>
      <c r="Q10681" s="8" t="s">
        <v>53294</v>
      </c>
      <c r="R10681" s="8" t="s">
        <v>56</v>
      </c>
      <c r="S10681" s="7" t="s">
        <v>53295</v>
      </c>
      <c r="T10681" s="7" t="s">
        <v>22</v>
      </c>
    </row>
    <row r="10682" customHeight="1" spans="1:20">
      <c r="A10682" s="6">
        <v>45227</v>
      </c>
      <c r="B10682" s="7" t="s">
        <v>53296</v>
      </c>
      <c r="C10682" s="7" t="s">
        <v>274</v>
      </c>
      <c r="D10682" s="8" t="s">
        <v>22</v>
      </c>
      <c r="E10682" s="7" t="s">
        <v>53297</v>
      </c>
      <c r="F10682" s="7" t="s">
        <v>53298</v>
      </c>
      <c r="G10682" s="8" t="s">
        <v>336</v>
      </c>
      <c r="H10682" s="8" t="s">
        <v>22</v>
      </c>
      <c r="I10682" s="8" t="s">
        <v>207</v>
      </c>
      <c r="J10682" s="8" t="s">
        <v>27</v>
      </c>
      <c r="K10682" s="8" t="s">
        <v>28</v>
      </c>
      <c r="L10682" s="8" t="s">
        <v>43</v>
      </c>
      <c r="M10682" s="7" t="s">
        <v>30</v>
      </c>
      <c r="N10682" s="7" t="s">
        <v>208</v>
      </c>
      <c r="O10682" s="8" t="s">
        <v>32</v>
      </c>
      <c r="P10682" s="8" t="s">
        <v>22</v>
      </c>
      <c r="Q10682" s="8" t="s">
        <v>53299</v>
      </c>
      <c r="R10682" s="8" t="s">
        <v>56</v>
      </c>
      <c r="S10682" s="7" t="s">
        <v>53300</v>
      </c>
      <c r="T10682" s="7" t="s">
        <v>22</v>
      </c>
    </row>
    <row r="10683" customHeight="1" spans="1:20">
      <c r="A10683" s="6">
        <v>45227</v>
      </c>
      <c r="B10683" s="7" t="s">
        <v>53301</v>
      </c>
      <c r="C10683" s="7" t="s">
        <v>5644</v>
      </c>
      <c r="D10683" s="8" t="s">
        <v>22</v>
      </c>
      <c r="E10683" s="7" t="s">
        <v>53302</v>
      </c>
      <c r="F10683" s="7" t="s">
        <v>53303</v>
      </c>
      <c r="G10683" s="8" t="s">
        <v>82</v>
      </c>
      <c r="H10683" s="8" t="s">
        <v>22</v>
      </c>
      <c r="I10683" s="8" t="s">
        <v>168</v>
      </c>
      <c r="J10683" s="8" t="s">
        <v>27</v>
      </c>
      <c r="K10683" s="8" t="s">
        <v>28</v>
      </c>
      <c r="L10683" s="8" t="s">
        <v>43</v>
      </c>
      <c r="M10683" s="7" t="s">
        <v>169</v>
      </c>
      <c r="N10683" s="7" t="s">
        <v>5633</v>
      </c>
      <c r="O10683" s="8" t="s">
        <v>32</v>
      </c>
      <c r="P10683" s="8" t="s">
        <v>22</v>
      </c>
      <c r="Q10683" s="8" t="s">
        <v>53304</v>
      </c>
      <c r="R10683" s="8" t="s">
        <v>168</v>
      </c>
      <c r="S10683" s="7" t="s">
        <v>53305</v>
      </c>
      <c r="T10683" s="7" t="s">
        <v>5655</v>
      </c>
    </row>
    <row r="10684" customHeight="1" spans="1:20">
      <c r="A10684" s="6">
        <v>45228</v>
      </c>
      <c r="B10684" s="7" t="s">
        <v>53306</v>
      </c>
      <c r="C10684" s="7" t="s">
        <v>5629</v>
      </c>
      <c r="D10684" s="8" t="s">
        <v>22</v>
      </c>
      <c r="E10684" s="7" t="s">
        <v>53307</v>
      </c>
      <c r="F10684" s="7" t="s">
        <v>53308</v>
      </c>
      <c r="G10684" s="8" t="s">
        <v>82</v>
      </c>
      <c r="H10684" s="8" t="s">
        <v>22</v>
      </c>
      <c r="I10684" s="8" t="s">
        <v>5632</v>
      </c>
      <c r="J10684" s="8" t="s">
        <v>27</v>
      </c>
      <c r="K10684" s="8" t="s">
        <v>28</v>
      </c>
      <c r="L10684" s="8" t="s">
        <v>43</v>
      </c>
      <c r="M10684" s="7" t="s">
        <v>169</v>
      </c>
      <c r="N10684" s="7" t="s">
        <v>5633</v>
      </c>
      <c r="O10684" s="8" t="s">
        <v>32</v>
      </c>
      <c r="P10684" s="8" t="s">
        <v>22</v>
      </c>
      <c r="Q10684" s="8" t="s">
        <v>53309</v>
      </c>
      <c r="R10684" s="8" t="s">
        <v>168</v>
      </c>
      <c r="S10684" s="7" t="s">
        <v>53310</v>
      </c>
      <c r="T10684" s="7" t="s">
        <v>5655</v>
      </c>
    </row>
    <row r="10685" customHeight="1" spans="1:20">
      <c r="A10685" s="6">
        <v>45228</v>
      </c>
      <c r="B10685" s="7" t="s">
        <v>53311</v>
      </c>
      <c r="C10685" s="7" t="s">
        <v>1299</v>
      </c>
      <c r="D10685" s="8" t="s">
        <v>22</v>
      </c>
      <c r="E10685" s="7" t="s">
        <v>53312</v>
      </c>
      <c r="F10685" s="7" t="s">
        <v>53313</v>
      </c>
      <c r="G10685" s="8" t="s">
        <v>247</v>
      </c>
      <c r="H10685" s="8" t="s">
        <v>22</v>
      </c>
      <c r="I10685" s="8" t="s">
        <v>42</v>
      </c>
      <c r="J10685" s="8" t="s">
        <v>27</v>
      </c>
      <c r="K10685" s="8" t="s">
        <v>28</v>
      </c>
      <c r="L10685" s="8" t="s">
        <v>43</v>
      </c>
      <c r="M10685" s="7" t="s">
        <v>30</v>
      </c>
      <c r="N10685" s="7" t="s">
        <v>208</v>
      </c>
      <c r="O10685" s="8" t="s">
        <v>32</v>
      </c>
      <c r="P10685" s="8" t="s">
        <v>22</v>
      </c>
      <c r="Q10685" s="8" t="s">
        <v>53314</v>
      </c>
      <c r="R10685" s="8" t="s">
        <v>56</v>
      </c>
      <c r="S10685" s="7" t="s">
        <v>53315</v>
      </c>
      <c r="T10685" s="7" t="s">
        <v>22</v>
      </c>
    </row>
    <row r="10686" customHeight="1" spans="1:20">
      <c r="A10686" s="6">
        <v>45226</v>
      </c>
      <c r="B10686" s="7" t="s">
        <v>53316</v>
      </c>
      <c r="C10686" s="7" t="s">
        <v>50</v>
      </c>
      <c r="D10686" s="8" t="s">
        <v>22</v>
      </c>
      <c r="E10686" s="7" t="s">
        <v>53317</v>
      </c>
      <c r="F10686" s="7" t="s">
        <v>53318</v>
      </c>
      <c r="G10686" s="8" t="s">
        <v>2152</v>
      </c>
      <c r="H10686" s="8" t="s">
        <v>22</v>
      </c>
      <c r="I10686" s="8" t="s">
        <v>117</v>
      </c>
      <c r="J10686" s="8" t="s">
        <v>27</v>
      </c>
      <c r="K10686" s="8" t="s">
        <v>28</v>
      </c>
      <c r="L10686" s="8" t="s">
        <v>43</v>
      </c>
      <c r="M10686" s="7" t="s">
        <v>44</v>
      </c>
      <c r="N10686" s="7" t="s">
        <v>31</v>
      </c>
      <c r="O10686" s="8" t="s">
        <v>32</v>
      </c>
      <c r="P10686" s="8" t="s">
        <v>22</v>
      </c>
      <c r="Q10686" s="8" t="s">
        <v>53319</v>
      </c>
      <c r="R10686" s="8" t="s">
        <v>56</v>
      </c>
      <c r="S10686" s="7" t="s">
        <v>53320</v>
      </c>
      <c r="T10686" s="7" t="s">
        <v>22</v>
      </c>
    </row>
    <row r="10687" customHeight="1" spans="1:20">
      <c r="A10687" s="6">
        <v>45228</v>
      </c>
      <c r="B10687" s="7" t="s">
        <v>53321</v>
      </c>
      <c r="C10687" s="7" t="s">
        <v>7660</v>
      </c>
      <c r="D10687" s="8" t="s">
        <v>22</v>
      </c>
      <c r="E10687" s="7" t="s">
        <v>53322</v>
      </c>
      <c r="F10687" s="7" t="s">
        <v>53323</v>
      </c>
      <c r="G10687" s="8" t="s">
        <v>247</v>
      </c>
      <c r="H10687" s="8" t="s">
        <v>96</v>
      </c>
      <c r="I10687" s="8" t="s">
        <v>384</v>
      </c>
      <c r="J10687" s="8" t="s">
        <v>27</v>
      </c>
      <c r="K10687" s="8" t="s">
        <v>28</v>
      </c>
      <c r="L10687" s="8" t="s">
        <v>43</v>
      </c>
      <c r="M10687" s="7" t="s">
        <v>30</v>
      </c>
      <c r="N10687" s="7" t="s">
        <v>208</v>
      </c>
      <c r="O10687" s="8" t="s">
        <v>32</v>
      </c>
      <c r="P10687" s="8" t="s">
        <v>22</v>
      </c>
      <c r="Q10687" s="8" t="s">
        <v>53324</v>
      </c>
      <c r="R10687" s="8" t="s">
        <v>46</v>
      </c>
      <c r="S10687" s="7" t="s">
        <v>53325</v>
      </c>
      <c r="T10687" s="7" t="s">
        <v>22</v>
      </c>
    </row>
    <row r="10688" customHeight="1" spans="1:20">
      <c r="A10688" s="6">
        <v>45226</v>
      </c>
      <c r="B10688" s="7" t="s">
        <v>53326</v>
      </c>
      <c r="C10688" s="7" t="s">
        <v>185</v>
      </c>
      <c r="D10688" s="8" t="s">
        <v>22</v>
      </c>
      <c r="E10688" s="7" t="s">
        <v>53327</v>
      </c>
      <c r="F10688" s="7" t="s">
        <v>53328</v>
      </c>
      <c r="G10688" s="8" t="s">
        <v>130</v>
      </c>
      <c r="H10688" s="8" t="s">
        <v>22</v>
      </c>
      <c r="I10688" s="8" t="s">
        <v>175</v>
      </c>
      <c r="J10688" s="8" t="s">
        <v>27</v>
      </c>
      <c r="K10688" s="8" t="s">
        <v>28</v>
      </c>
      <c r="L10688" s="8" t="s">
        <v>43</v>
      </c>
      <c r="M10688" s="7" t="s">
        <v>30</v>
      </c>
      <c r="N10688" s="7" t="s">
        <v>31</v>
      </c>
      <c r="O10688" s="8" t="s">
        <v>32</v>
      </c>
      <c r="P10688" s="8" t="s">
        <v>22</v>
      </c>
      <c r="Q10688" s="8" t="s">
        <v>53329</v>
      </c>
      <c r="R10688" s="8" t="s">
        <v>56</v>
      </c>
      <c r="S10688" s="7" t="s">
        <v>53330</v>
      </c>
      <c r="T10688" s="7" t="s">
        <v>22</v>
      </c>
    </row>
    <row r="10689" customHeight="1" spans="1:20">
      <c r="A10689" s="6">
        <v>45227</v>
      </c>
      <c r="B10689" s="7" t="s">
        <v>53331</v>
      </c>
      <c r="C10689" s="7" t="s">
        <v>50</v>
      </c>
      <c r="D10689" s="8" t="s">
        <v>22</v>
      </c>
      <c r="E10689" s="7" t="s">
        <v>53332</v>
      </c>
      <c r="F10689" s="7" t="s">
        <v>53333</v>
      </c>
      <c r="G10689" s="8" t="s">
        <v>69</v>
      </c>
      <c r="H10689" s="8" t="s">
        <v>22</v>
      </c>
      <c r="I10689" s="8" t="s">
        <v>241</v>
      </c>
      <c r="J10689" s="8" t="s">
        <v>27</v>
      </c>
      <c r="K10689" s="8" t="s">
        <v>28</v>
      </c>
      <c r="L10689" s="8" t="s">
        <v>43</v>
      </c>
      <c r="M10689" s="7" t="s">
        <v>44</v>
      </c>
      <c r="N10689" s="7" t="s">
        <v>31</v>
      </c>
      <c r="O10689" s="8" t="s">
        <v>32</v>
      </c>
      <c r="P10689" s="8" t="s">
        <v>22</v>
      </c>
      <c r="Q10689" s="8" t="s">
        <v>53334</v>
      </c>
      <c r="R10689" s="8" t="s">
        <v>56</v>
      </c>
      <c r="S10689" s="7" t="s">
        <v>53335</v>
      </c>
      <c r="T10689" s="7" t="s">
        <v>22</v>
      </c>
    </row>
    <row r="10690" customHeight="1" spans="1:20">
      <c r="A10690" s="6">
        <v>45228</v>
      </c>
      <c r="B10690" s="7" t="s">
        <v>53336</v>
      </c>
      <c r="C10690" s="7" t="s">
        <v>6126</v>
      </c>
      <c r="D10690" s="8" t="s">
        <v>22</v>
      </c>
      <c r="E10690" s="7" t="s">
        <v>53337</v>
      </c>
      <c r="F10690" s="7" t="s">
        <v>53338</v>
      </c>
      <c r="G10690" s="8" t="s">
        <v>82</v>
      </c>
      <c r="H10690" s="8" t="s">
        <v>22</v>
      </c>
      <c r="I10690" s="8" t="s">
        <v>253</v>
      </c>
      <c r="J10690" s="8" t="s">
        <v>27</v>
      </c>
      <c r="K10690" s="8" t="s">
        <v>28</v>
      </c>
      <c r="L10690" s="8" t="s">
        <v>43</v>
      </c>
      <c r="M10690" s="7" t="s">
        <v>30</v>
      </c>
      <c r="N10690" s="7" t="s">
        <v>743</v>
      </c>
      <c r="O10690" s="8" t="s">
        <v>32</v>
      </c>
      <c r="P10690" s="8" t="s">
        <v>22</v>
      </c>
      <c r="Q10690" s="8" t="s">
        <v>53339</v>
      </c>
      <c r="R10690" s="8" t="s">
        <v>46</v>
      </c>
      <c r="S10690" s="7" t="s">
        <v>53340</v>
      </c>
      <c r="T10690" s="7" t="s">
        <v>53341</v>
      </c>
    </row>
    <row r="10691" customHeight="1" spans="1:20">
      <c r="A10691" s="6">
        <v>45227</v>
      </c>
      <c r="B10691" s="7" t="s">
        <v>53342</v>
      </c>
      <c r="C10691" s="7" t="s">
        <v>50</v>
      </c>
      <c r="D10691" s="8" t="s">
        <v>22</v>
      </c>
      <c r="E10691" s="7" t="s">
        <v>53343</v>
      </c>
      <c r="F10691" s="7" t="s">
        <v>53344</v>
      </c>
      <c r="G10691" s="8" t="s">
        <v>41</v>
      </c>
      <c r="H10691" s="8" t="s">
        <v>22</v>
      </c>
      <c r="I10691" s="8" t="s">
        <v>63</v>
      </c>
      <c r="J10691" s="8" t="s">
        <v>27</v>
      </c>
      <c r="K10691" s="8" t="s">
        <v>28</v>
      </c>
      <c r="L10691" s="8" t="s">
        <v>43</v>
      </c>
      <c r="M10691" s="7" t="s">
        <v>44</v>
      </c>
      <c r="N10691" s="7" t="s">
        <v>31</v>
      </c>
      <c r="O10691" s="8" t="s">
        <v>32</v>
      </c>
      <c r="P10691" s="8" t="s">
        <v>22</v>
      </c>
      <c r="Q10691" s="8" t="s">
        <v>53345</v>
      </c>
      <c r="R10691" s="8" t="s">
        <v>56</v>
      </c>
      <c r="S10691" s="7" t="s">
        <v>53346</v>
      </c>
      <c r="T10691" s="7" t="s">
        <v>22</v>
      </c>
    </row>
    <row r="10692" customHeight="1" spans="1:20">
      <c r="A10692" s="6">
        <v>45227</v>
      </c>
      <c r="B10692" s="7" t="s">
        <v>53347</v>
      </c>
      <c r="C10692" s="7" t="s">
        <v>6506</v>
      </c>
      <c r="D10692" s="8" t="s">
        <v>22</v>
      </c>
      <c r="E10692" s="7" t="s">
        <v>10590</v>
      </c>
      <c r="F10692" s="7" t="s">
        <v>10591</v>
      </c>
      <c r="G10692" s="8" t="s">
        <v>41</v>
      </c>
      <c r="H10692" s="8" t="s">
        <v>22</v>
      </c>
      <c r="I10692" s="8" t="s">
        <v>207</v>
      </c>
      <c r="J10692" s="8" t="s">
        <v>27</v>
      </c>
      <c r="K10692" s="8" t="s">
        <v>28</v>
      </c>
      <c r="L10692" s="8" t="s">
        <v>43</v>
      </c>
      <c r="M10692" s="7" t="s">
        <v>30</v>
      </c>
      <c r="N10692" s="7" t="s">
        <v>208</v>
      </c>
      <c r="O10692" s="8" t="s">
        <v>32</v>
      </c>
      <c r="P10692" s="8" t="s">
        <v>22</v>
      </c>
      <c r="Q10692" s="8" t="s">
        <v>53348</v>
      </c>
      <c r="R10692" s="8" t="s">
        <v>46</v>
      </c>
      <c r="S10692" s="7" t="s">
        <v>53349</v>
      </c>
      <c r="T10692" s="7" t="s">
        <v>22</v>
      </c>
    </row>
    <row r="10693" customHeight="1" spans="1:20">
      <c r="A10693" s="6">
        <v>45227</v>
      </c>
      <c r="B10693" s="7" t="s">
        <v>53350</v>
      </c>
      <c r="C10693" s="7" t="s">
        <v>8114</v>
      </c>
      <c r="D10693" s="8" t="s">
        <v>22</v>
      </c>
      <c r="E10693" s="7" t="s">
        <v>53351</v>
      </c>
      <c r="F10693" s="7" t="s">
        <v>20732</v>
      </c>
      <c r="G10693" s="8" t="s">
        <v>336</v>
      </c>
      <c r="H10693" s="8" t="s">
        <v>22</v>
      </c>
      <c r="I10693" s="8" t="s">
        <v>90</v>
      </c>
      <c r="J10693" s="8" t="s">
        <v>27</v>
      </c>
      <c r="K10693" s="8" t="s">
        <v>28</v>
      </c>
      <c r="L10693" s="8" t="s">
        <v>43</v>
      </c>
      <c r="M10693" s="7" t="s">
        <v>44</v>
      </c>
      <c r="N10693" s="7" t="s">
        <v>5516</v>
      </c>
      <c r="O10693" s="8" t="s">
        <v>32</v>
      </c>
      <c r="P10693" s="8" t="s">
        <v>22</v>
      </c>
      <c r="Q10693" s="8" t="s">
        <v>53352</v>
      </c>
      <c r="R10693" s="8" t="s">
        <v>8115</v>
      </c>
      <c r="S10693" s="7" t="s">
        <v>53353</v>
      </c>
      <c r="T10693" s="7" t="s">
        <v>22</v>
      </c>
    </row>
    <row r="10694" customHeight="1" spans="1:20">
      <c r="A10694" s="6">
        <v>45228</v>
      </c>
      <c r="B10694" s="7" t="s">
        <v>53354</v>
      </c>
      <c r="C10694" s="7" t="s">
        <v>204</v>
      </c>
      <c r="D10694" s="8" t="s">
        <v>22</v>
      </c>
      <c r="E10694" s="7" t="s">
        <v>53355</v>
      </c>
      <c r="F10694" s="7" t="s">
        <v>53356</v>
      </c>
      <c r="G10694" s="8" t="s">
        <v>130</v>
      </c>
      <c r="H10694" s="8" t="s">
        <v>22</v>
      </c>
      <c r="I10694" s="8" t="s">
        <v>149</v>
      </c>
      <c r="J10694" s="8" t="s">
        <v>27</v>
      </c>
      <c r="K10694" s="8" t="s">
        <v>28</v>
      </c>
      <c r="L10694" s="8" t="s">
        <v>43</v>
      </c>
      <c r="M10694" s="7" t="s">
        <v>30</v>
      </c>
      <c r="N10694" s="7" t="s">
        <v>208</v>
      </c>
      <c r="O10694" s="8" t="s">
        <v>32</v>
      </c>
      <c r="P10694" s="8" t="s">
        <v>22</v>
      </c>
      <c r="Q10694" s="8" t="s">
        <v>53357</v>
      </c>
      <c r="R10694" s="8" t="s">
        <v>56</v>
      </c>
      <c r="S10694" s="7" t="s">
        <v>53358</v>
      </c>
      <c r="T10694" s="7" t="s">
        <v>22</v>
      </c>
    </row>
    <row r="10695" customHeight="1" spans="1:20">
      <c r="A10695" s="6">
        <v>45226</v>
      </c>
      <c r="B10695" s="7" t="s">
        <v>53359</v>
      </c>
      <c r="C10695" s="7" t="s">
        <v>50</v>
      </c>
      <c r="D10695" s="8" t="s">
        <v>22</v>
      </c>
      <c r="E10695" s="7" t="s">
        <v>53360</v>
      </c>
      <c r="F10695" s="7" t="s">
        <v>53361</v>
      </c>
      <c r="G10695" s="8" t="s">
        <v>82</v>
      </c>
      <c r="H10695" s="8" t="s">
        <v>22</v>
      </c>
      <c r="I10695" s="8" t="s">
        <v>448</v>
      </c>
      <c r="J10695" s="8" t="s">
        <v>27</v>
      </c>
      <c r="K10695" s="8" t="s">
        <v>28</v>
      </c>
      <c r="L10695" s="8" t="s">
        <v>43</v>
      </c>
      <c r="M10695" s="7" t="s">
        <v>44</v>
      </c>
      <c r="N10695" s="7" t="s">
        <v>31</v>
      </c>
      <c r="O10695" s="8" t="s">
        <v>32</v>
      </c>
      <c r="P10695" s="8" t="s">
        <v>22</v>
      </c>
      <c r="Q10695" s="8" t="s">
        <v>53362</v>
      </c>
      <c r="R10695" s="8" t="s">
        <v>56</v>
      </c>
      <c r="S10695" s="7" t="s">
        <v>53363</v>
      </c>
      <c r="T10695" s="7" t="s">
        <v>22</v>
      </c>
    </row>
    <row r="10696" customHeight="1" spans="1:20">
      <c r="A10696" s="6">
        <v>45227</v>
      </c>
      <c r="B10696" s="7" t="s">
        <v>53364</v>
      </c>
      <c r="C10696" s="7" t="s">
        <v>6506</v>
      </c>
      <c r="D10696" s="8" t="s">
        <v>22</v>
      </c>
      <c r="E10696" s="7" t="s">
        <v>53365</v>
      </c>
      <c r="F10696" s="7" t="s">
        <v>53366</v>
      </c>
      <c r="G10696" s="8" t="s">
        <v>25</v>
      </c>
      <c r="H10696" s="8" t="s">
        <v>22</v>
      </c>
      <c r="I10696" s="8" t="s">
        <v>701</v>
      </c>
      <c r="J10696" s="8" t="s">
        <v>27</v>
      </c>
      <c r="K10696" s="8" t="s">
        <v>28</v>
      </c>
      <c r="L10696" s="8" t="s">
        <v>43</v>
      </c>
      <c r="M10696" s="7" t="s">
        <v>30</v>
      </c>
      <c r="N10696" s="7" t="s">
        <v>208</v>
      </c>
      <c r="O10696" s="8" t="s">
        <v>32</v>
      </c>
      <c r="P10696" s="8" t="s">
        <v>22</v>
      </c>
      <c r="Q10696" s="8" t="s">
        <v>53367</v>
      </c>
      <c r="R10696" s="8" t="s">
        <v>46</v>
      </c>
      <c r="S10696" s="7" t="s">
        <v>53368</v>
      </c>
      <c r="T10696" s="7" t="s">
        <v>22</v>
      </c>
    </row>
    <row r="10697" customHeight="1" spans="1:20">
      <c r="A10697" s="6">
        <v>45228</v>
      </c>
      <c r="B10697" s="7" t="s">
        <v>53369</v>
      </c>
      <c r="C10697" s="7" t="s">
        <v>6126</v>
      </c>
      <c r="D10697" s="8" t="s">
        <v>22</v>
      </c>
      <c r="E10697" s="7" t="s">
        <v>53370</v>
      </c>
      <c r="F10697" s="7" t="s">
        <v>53371</v>
      </c>
      <c r="G10697" s="8" t="s">
        <v>82</v>
      </c>
      <c r="H10697" s="8" t="s">
        <v>22</v>
      </c>
      <c r="I10697" s="8" t="s">
        <v>448</v>
      </c>
      <c r="J10697" s="8" t="s">
        <v>27</v>
      </c>
      <c r="K10697" s="8" t="s">
        <v>28</v>
      </c>
      <c r="L10697" s="8" t="s">
        <v>43</v>
      </c>
      <c r="M10697" s="7" t="s">
        <v>44</v>
      </c>
      <c r="N10697" s="7" t="s">
        <v>743</v>
      </c>
      <c r="O10697" s="8" t="s">
        <v>32</v>
      </c>
      <c r="P10697" s="8" t="s">
        <v>22</v>
      </c>
      <c r="Q10697" s="8" t="s">
        <v>53372</v>
      </c>
      <c r="R10697" s="8" t="s">
        <v>46</v>
      </c>
      <c r="S10697" s="7" t="s">
        <v>53373</v>
      </c>
      <c r="T10697" s="7" t="s">
        <v>53341</v>
      </c>
    </row>
    <row r="10698" customHeight="1" spans="1:20">
      <c r="A10698" s="6">
        <v>45228</v>
      </c>
      <c r="B10698" s="7" t="s">
        <v>53374</v>
      </c>
      <c r="C10698" s="7" t="s">
        <v>6126</v>
      </c>
      <c r="D10698" s="8" t="s">
        <v>22</v>
      </c>
      <c r="E10698" s="7" t="s">
        <v>16988</v>
      </c>
      <c r="F10698" s="7" t="s">
        <v>16989</v>
      </c>
      <c r="G10698" s="8" t="s">
        <v>82</v>
      </c>
      <c r="H10698" s="8" t="s">
        <v>110</v>
      </c>
      <c r="I10698" s="8" t="s">
        <v>207</v>
      </c>
      <c r="J10698" s="8" t="s">
        <v>27</v>
      </c>
      <c r="K10698" s="8" t="s">
        <v>28</v>
      </c>
      <c r="L10698" s="8" t="s">
        <v>43</v>
      </c>
      <c r="M10698" s="7" t="s">
        <v>44</v>
      </c>
      <c r="N10698" s="7" t="s">
        <v>743</v>
      </c>
      <c r="O10698" s="8" t="s">
        <v>32</v>
      </c>
      <c r="P10698" s="8" t="s">
        <v>22</v>
      </c>
      <c r="Q10698" s="8" t="s">
        <v>53375</v>
      </c>
      <c r="R10698" s="8" t="s">
        <v>46</v>
      </c>
      <c r="S10698" s="7" t="s">
        <v>53376</v>
      </c>
      <c r="T10698" s="7" t="s">
        <v>45727</v>
      </c>
    </row>
    <row r="10699" customHeight="1" spans="1:20">
      <c r="A10699" s="6">
        <v>45227</v>
      </c>
      <c r="B10699" s="7" t="s">
        <v>53377</v>
      </c>
      <c r="C10699" s="7" t="s">
        <v>6126</v>
      </c>
      <c r="D10699" s="8" t="s">
        <v>22</v>
      </c>
      <c r="E10699" s="7" t="s">
        <v>53378</v>
      </c>
      <c r="F10699" s="7" t="s">
        <v>19276</v>
      </c>
      <c r="G10699" s="8" t="s">
        <v>82</v>
      </c>
      <c r="H10699" s="8" t="s">
        <v>22</v>
      </c>
      <c r="I10699" s="8" t="s">
        <v>448</v>
      </c>
      <c r="J10699" s="8" t="s">
        <v>27</v>
      </c>
      <c r="K10699" s="8" t="s">
        <v>28</v>
      </c>
      <c r="L10699" s="8" t="s">
        <v>43</v>
      </c>
      <c r="M10699" s="7" t="s">
        <v>44</v>
      </c>
      <c r="N10699" s="7" t="s">
        <v>743</v>
      </c>
      <c r="O10699" s="8" t="s">
        <v>32</v>
      </c>
      <c r="P10699" s="8" t="s">
        <v>22</v>
      </c>
      <c r="Q10699" s="8" t="s">
        <v>53379</v>
      </c>
      <c r="R10699" s="8" t="s">
        <v>46</v>
      </c>
      <c r="S10699" s="7" t="s">
        <v>53380</v>
      </c>
      <c r="T10699" s="7" t="s">
        <v>53381</v>
      </c>
    </row>
    <row r="10700" customHeight="1" spans="1:20">
      <c r="A10700" s="6">
        <v>45228</v>
      </c>
      <c r="B10700" s="7" t="s">
        <v>53382</v>
      </c>
      <c r="C10700" s="7" t="s">
        <v>204</v>
      </c>
      <c r="D10700" s="8" t="s">
        <v>22</v>
      </c>
      <c r="E10700" s="7" t="s">
        <v>53383</v>
      </c>
      <c r="F10700" s="7" t="s">
        <v>53384</v>
      </c>
      <c r="G10700" s="8" t="s">
        <v>53</v>
      </c>
      <c r="H10700" s="8" t="s">
        <v>22</v>
      </c>
      <c r="I10700" s="8" t="s">
        <v>384</v>
      </c>
      <c r="J10700" s="8" t="s">
        <v>27</v>
      </c>
      <c r="K10700" s="8" t="s">
        <v>28</v>
      </c>
      <c r="L10700" s="8" t="s">
        <v>43</v>
      </c>
      <c r="M10700" s="7" t="s">
        <v>30</v>
      </c>
      <c r="N10700" s="7" t="s">
        <v>208</v>
      </c>
      <c r="O10700" s="8" t="s">
        <v>32</v>
      </c>
      <c r="P10700" s="8" t="s">
        <v>22</v>
      </c>
      <c r="Q10700" s="8" t="s">
        <v>53385</v>
      </c>
      <c r="R10700" s="8" t="s">
        <v>56</v>
      </c>
      <c r="S10700" s="7" t="s">
        <v>53386</v>
      </c>
      <c r="T10700" s="7" t="s">
        <v>22</v>
      </c>
    </row>
    <row r="10701" customHeight="1" spans="1:20">
      <c r="A10701" s="6">
        <v>45226</v>
      </c>
      <c r="B10701" s="7" t="s">
        <v>53387</v>
      </c>
      <c r="C10701" s="7" t="s">
        <v>204</v>
      </c>
      <c r="D10701" s="8" t="s">
        <v>22</v>
      </c>
      <c r="E10701" s="7" t="s">
        <v>53388</v>
      </c>
      <c r="F10701" s="7" t="s">
        <v>53389</v>
      </c>
      <c r="G10701" s="8" t="s">
        <v>130</v>
      </c>
      <c r="H10701" s="8" t="s">
        <v>22</v>
      </c>
      <c r="I10701" s="8" t="s">
        <v>253</v>
      </c>
      <c r="J10701" s="8" t="s">
        <v>27</v>
      </c>
      <c r="K10701" s="8" t="s">
        <v>28</v>
      </c>
      <c r="L10701" s="8" t="s">
        <v>43</v>
      </c>
      <c r="M10701" s="7" t="s">
        <v>44</v>
      </c>
      <c r="N10701" s="7" t="s">
        <v>208</v>
      </c>
      <c r="O10701" s="8" t="s">
        <v>32</v>
      </c>
      <c r="P10701" s="8" t="s">
        <v>22</v>
      </c>
      <c r="Q10701" s="8" t="s">
        <v>53390</v>
      </c>
      <c r="R10701" s="8" t="s">
        <v>56</v>
      </c>
      <c r="S10701" s="7" t="s">
        <v>53391</v>
      </c>
      <c r="T10701" s="7" t="s">
        <v>22</v>
      </c>
    </row>
    <row r="10702" customHeight="1" spans="1:20">
      <c r="A10702" s="6">
        <v>45228</v>
      </c>
      <c r="B10702" s="7" t="s">
        <v>53392</v>
      </c>
      <c r="C10702" s="7" t="s">
        <v>6126</v>
      </c>
      <c r="D10702" s="8" t="s">
        <v>22</v>
      </c>
      <c r="E10702" s="7" t="s">
        <v>53393</v>
      </c>
      <c r="F10702" s="7" t="s">
        <v>28742</v>
      </c>
      <c r="G10702" s="8" t="s">
        <v>82</v>
      </c>
      <c r="H10702" s="8" t="s">
        <v>22</v>
      </c>
      <c r="I10702" s="8" t="s">
        <v>337</v>
      </c>
      <c r="J10702" s="8" t="s">
        <v>27</v>
      </c>
      <c r="K10702" s="8" t="s">
        <v>28</v>
      </c>
      <c r="L10702" s="8" t="s">
        <v>43</v>
      </c>
      <c r="M10702" s="7" t="s">
        <v>30</v>
      </c>
      <c r="N10702" s="7" t="s">
        <v>743</v>
      </c>
      <c r="O10702" s="8" t="s">
        <v>32</v>
      </c>
      <c r="P10702" s="8" t="s">
        <v>22</v>
      </c>
      <c r="Q10702" s="8" t="s">
        <v>53394</v>
      </c>
      <c r="R10702" s="8" t="s">
        <v>46</v>
      </c>
      <c r="S10702" s="7" t="s">
        <v>53395</v>
      </c>
      <c r="T10702" s="7" t="s">
        <v>6136</v>
      </c>
    </row>
    <row r="10703" customHeight="1" spans="1:20">
      <c r="A10703" s="6">
        <v>45228</v>
      </c>
      <c r="B10703" s="7" t="s">
        <v>53396</v>
      </c>
      <c r="C10703" s="7" t="s">
        <v>50</v>
      </c>
      <c r="D10703" s="8" t="s">
        <v>22</v>
      </c>
      <c r="E10703" s="7" t="s">
        <v>53397</v>
      </c>
      <c r="F10703" s="7" t="s">
        <v>53398</v>
      </c>
      <c r="G10703" s="8" t="s">
        <v>82</v>
      </c>
      <c r="H10703" s="8" t="s">
        <v>22</v>
      </c>
      <c r="I10703" s="8" t="s">
        <v>214</v>
      </c>
      <c r="J10703" s="8" t="s">
        <v>27</v>
      </c>
      <c r="K10703" s="8" t="s">
        <v>28</v>
      </c>
      <c r="L10703" s="8" t="s">
        <v>43</v>
      </c>
      <c r="M10703" s="7" t="s">
        <v>44</v>
      </c>
      <c r="N10703" s="7" t="s">
        <v>31</v>
      </c>
      <c r="O10703" s="8" t="s">
        <v>32</v>
      </c>
      <c r="P10703" s="8" t="s">
        <v>22</v>
      </c>
      <c r="Q10703" s="8" t="s">
        <v>53399</v>
      </c>
      <c r="R10703" s="8" t="s">
        <v>56</v>
      </c>
      <c r="S10703" s="7" t="s">
        <v>53400</v>
      </c>
      <c r="T10703" s="7" t="s">
        <v>22</v>
      </c>
    </row>
    <row r="10704" customHeight="1" spans="1:20">
      <c r="A10704" s="6">
        <v>45227</v>
      </c>
      <c r="B10704" s="7" t="s">
        <v>53401</v>
      </c>
      <c r="C10704" s="7" t="s">
        <v>6126</v>
      </c>
      <c r="D10704" s="8" t="s">
        <v>22</v>
      </c>
      <c r="E10704" s="7" t="s">
        <v>53402</v>
      </c>
      <c r="F10704" s="7" t="s">
        <v>53403</v>
      </c>
      <c r="G10704" s="8" t="s">
        <v>62</v>
      </c>
      <c r="H10704" s="8" t="s">
        <v>22</v>
      </c>
      <c r="I10704" s="8" t="s">
        <v>70</v>
      </c>
      <c r="J10704" s="8" t="s">
        <v>27</v>
      </c>
      <c r="K10704" s="8" t="s">
        <v>28</v>
      </c>
      <c r="L10704" s="8" t="s">
        <v>43</v>
      </c>
      <c r="M10704" s="7" t="s">
        <v>44</v>
      </c>
      <c r="N10704" s="7" t="s">
        <v>743</v>
      </c>
      <c r="O10704" s="8" t="s">
        <v>32</v>
      </c>
      <c r="P10704" s="8" t="s">
        <v>22</v>
      </c>
      <c r="Q10704" s="8" t="s">
        <v>53404</v>
      </c>
      <c r="R10704" s="8" t="s">
        <v>46</v>
      </c>
      <c r="S10704" s="7" t="s">
        <v>53405</v>
      </c>
      <c r="T10704" s="7" t="s">
        <v>53406</v>
      </c>
    </row>
    <row r="10705" customHeight="1" spans="1:20">
      <c r="A10705" s="6">
        <v>45227</v>
      </c>
      <c r="B10705" s="7" t="s">
        <v>53407</v>
      </c>
      <c r="C10705" s="7" t="s">
        <v>9229</v>
      </c>
      <c r="D10705" s="8" t="s">
        <v>22</v>
      </c>
      <c r="E10705" s="7" t="s">
        <v>22719</v>
      </c>
      <c r="F10705" s="7" t="s">
        <v>22720</v>
      </c>
      <c r="G10705" s="8" t="s">
        <v>69</v>
      </c>
      <c r="H10705" s="8" t="s">
        <v>22</v>
      </c>
      <c r="I10705" s="8" t="s">
        <v>42</v>
      </c>
      <c r="J10705" s="8" t="s">
        <v>27</v>
      </c>
      <c r="K10705" s="8" t="s">
        <v>28</v>
      </c>
      <c r="L10705" s="8" t="s">
        <v>43</v>
      </c>
      <c r="M10705" s="7" t="s">
        <v>44</v>
      </c>
      <c r="N10705" s="7" t="s">
        <v>208</v>
      </c>
      <c r="O10705" s="8" t="s">
        <v>32</v>
      </c>
      <c r="P10705" s="8" t="s">
        <v>22</v>
      </c>
      <c r="Q10705" s="8" t="s">
        <v>53408</v>
      </c>
      <c r="R10705" s="8" t="s">
        <v>46</v>
      </c>
      <c r="S10705" s="7" t="s">
        <v>53409</v>
      </c>
      <c r="T10705" s="7" t="s">
        <v>22</v>
      </c>
    </row>
    <row r="10706" customHeight="1" spans="1:20">
      <c r="A10706" s="6">
        <v>45226</v>
      </c>
      <c r="B10706" s="7" t="s">
        <v>53410</v>
      </c>
      <c r="C10706" s="7" t="s">
        <v>3870</v>
      </c>
      <c r="D10706" s="8" t="s">
        <v>22</v>
      </c>
      <c r="E10706" s="7" t="s">
        <v>53411</v>
      </c>
      <c r="F10706" s="7" t="s">
        <v>53412</v>
      </c>
      <c r="G10706" s="8" t="s">
        <v>336</v>
      </c>
      <c r="H10706" s="8" t="s">
        <v>22</v>
      </c>
      <c r="I10706" s="8" t="s">
        <v>26</v>
      </c>
      <c r="J10706" s="8" t="s">
        <v>27</v>
      </c>
      <c r="K10706" s="8" t="s">
        <v>76</v>
      </c>
      <c r="L10706" s="8" t="s">
        <v>29</v>
      </c>
      <c r="M10706" s="7" t="s">
        <v>30</v>
      </c>
      <c r="N10706" s="7" t="s">
        <v>31</v>
      </c>
      <c r="O10706" s="8" t="s">
        <v>32</v>
      </c>
      <c r="P10706" s="8" t="s">
        <v>22</v>
      </c>
      <c r="Q10706" s="8" t="s">
        <v>53413</v>
      </c>
      <c r="R10706" s="8" t="s">
        <v>34</v>
      </c>
      <c r="S10706" s="24" t="s">
        <v>53414</v>
      </c>
      <c r="T10706" s="7" t="s">
        <v>22</v>
      </c>
    </row>
    <row r="10707" customHeight="1" spans="1:20">
      <c r="A10707" s="6">
        <v>45227</v>
      </c>
      <c r="B10707" s="7" t="s">
        <v>53415</v>
      </c>
      <c r="C10707" s="7" t="s">
        <v>7199</v>
      </c>
      <c r="D10707" s="8" t="s">
        <v>22</v>
      </c>
      <c r="E10707" s="7" t="s">
        <v>53416</v>
      </c>
      <c r="F10707" s="7" t="s">
        <v>53417</v>
      </c>
      <c r="G10707" s="8" t="s">
        <v>53</v>
      </c>
      <c r="H10707" s="8" t="s">
        <v>22</v>
      </c>
      <c r="I10707" s="8" t="s">
        <v>26</v>
      </c>
      <c r="J10707" s="8" t="s">
        <v>27</v>
      </c>
      <c r="K10707" s="8" t="s">
        <v>76</v>
      </c>
      <c r="L10707" s="8" t="s">
        <v>29</v>
      </c>
      <c r="M10707" s="7" t="s">
        <v>30</v>
      </c>
      <c r="N10707" s="7" t="s">
        <v>31</v>
      </c>
      <c r="O10707" s="8" t="s">
        <v>32</v>
      </c>
      <c r="P10707" s="8" t="s">
        <v>22</v>
      </c>
      <c r="Q10707" s="8" t="s">
        <v>53418</v>
      </c>
      <c r="R10707" s="8" t="s">
        <v>34</v>
      </c>
      <c r="S10707" s="7" t="s">
        <v>53419</v>
      </c>
      <c r="T10707" s="7" t="s">
        <v>22</v>
      </c>
    </row>
    <row r="10708" customHeight="1" spans="1:20">
      <c r="A10708" s="6">
        <v>45226</v>
      </c>
      <c r="B10708" s="7" t="s">
        <v>53420</v>
      </c>
      <c r="C10708" s="7" t="s">
        <v>1475</v>
      </c>
      <c r="D10708" s="8" t="s">
        <v>22</v>
      </c>
      <c r="E10708" s="7" t="s">
        <v>53421</v>
      </c>
      <c r="F10708" s="7" t="s">
        <v>53422</v>
      </c>
      <c r="G10708" s="8" t="s">
        <v>130</v>
      </c>
      <c r="H10708" s="8" t="s">
        <v>22</v>
      </c>
      <c r="I10708" s="8" t="s">
        <v>26</v>
      </c>
      <c r="J10708" s="8" t="s">
        <v>27</v>
      </c>
      <c r="K10708" s="8" t="s">
        <v>76</v>
      </c>
      <c r="L10708" s="8" t="s">
        <v>29</v>
      </c>
      <c r="M10708" s="7" t="s">
        <v>30</v>
      </c>
      <c r="N10708" s="7" t="s">
        <v>31</v>
      </c>
      <c r="O10708" s="8" t="s">
        <v>32</v>
      </c>
      <c r="P10708" s="8" t="s">
        <v>22</v>
      </c>
      <c r="Q10708" s="8" t="s">
        <v>53423</v>
      </c>
      <c r="R10708" s="8" t="s">
        <v>34</v>
      </c>
      <c r="S10708" s="7" t="s">
        <v>53424</v>
      </c>
      <c r="T10708" s="7" t="s">
        <v>22</v>
      </c>
    </row>
    <row r="10709" customHeight="1" spans="1:20">
      <c r="A10709" s="6">
        <v>45227</v>
      </c>
      <c r="B10709" s="7" t="s">
        <v>53425</v>
      </c>
      <c r="C10709" s="7" t="s">
        <v>5644</v>
      </c>
      <c r="D10709" s="8" t="s">
        <v>22</v>
      </c>
      <c r="E10709" s="7" t="s">
        <v>53426</v>
      </c>
      <c r="F10709" s="7" t="s">
        <v>53427</v>
      </c>
      <c r="G10709" s="8" t="s">
        <v>82</v>
      </c>
      <c r="H10709" s="8" t="s">
        <v>22</v>
      </c>
      <c r="I10709" s="8" t="s">
        <v>168</v>
      </c>
      <c r="J10709" s="8" t="s">
        <v>27</v>
      </c>
      <c r="K10709" s="8" t="s">
        <v>28</v>
      </c>
      <c r="L10709" s="8" t="s">
        <v>43</v>
      </c>
      <c r="M10709" s="7" t="s">
        <v>169</v>
      </c>
      <c r="N10709" s="7" t="s">
        <v>5633</v>
      </c>
      <c r="O10709" s="8" t="s">
        <v>32</v>
      </c>
      <c r="P10709" s="8" t="s">
        <v>22</v>
      </c>
      <c r="Q10709" s="8" t="s">
        <v>53428</v>
      </c>
      <c r="R10709" s="8" t="s">
        <v>168</v>
      </c>
      <c r="S10709" s="7" t="s">
        <v>53429</v>
      </c>
      <c r="T10709" s="7" t="s">
        <v>8758</v>
      </c>
    </row>
    <row r="10710" customHeight="1" spans="1:20">
      <c r="A10710" s="6">
        <v>45227</v>
      </c>
      <c r="B10710" s="7" t="s">
        <v>53430</v>
      </c>
      <c r="C10710" s="7" t="s">
        <v>5685</v>
      </c>
      <c r="D10710" s="8" t="s">
        <v>22</v>
      </c>
      <c r="E10710" s="7" t="s">
        <v>53431</v>
      </c>
      <c r="F10710" s="7" t="s">
        <v>53432</v>
      </c>
      <c r="G10710" s="8" t="s">
        <v>82</v>
      </c>
      <c r="H10710" s="8" t="s">
        <v>22</v>
      </c>
      <c r="I10710" s="8" t="s">
        <v>241</v>
      </c>
      <c r="J10710" s="8" t="s">
        <v>27</v>
      </c>
      <c r="K10710" s="8" t="s">
        <v>28</v>
      </c>
      <c r="L10710" s="8" t="s">
        <v>43</v>
      </c>
      <c r="M10710" s="7" t="s">
        <v>169</v>
      </c>
      <c r="N10710" s="7" t="s">
        <v>5633</v>
      </c>
      <c r="O10710" s="8" t="s">
        <v>32</v>
      </c>
      <c r="P10710" s="8" t="s">
        <v>22</v>
      </c>
      <c r="Q10710" s="8" t="s">
        <v>53433</v>
      </c>
      <c r="R10710" s="8" t="s">
        <v>168</v>
      </c>
      <c r="S10710" s="7" t="s">
        <v>53434</v>
      </c>
      <c r="T10710" s="7" t="s">
        <v>5636</v>
      </c>
    </row>
    <row r="10711" customHeight="1" spans="1:20">
      <c r="A10711" s="6">
        <v>45228</v>
      </c>
      <c r="B10711" s="7" t="s">
        <v>53435</v>
      </c>
      <c r="C10711" s="7" t="s">
        <v>6126</v>
      </c>
      <c r="D10711" s="8" t="s">
        <v>22</v>
      </c>
      <c r="E10711" s="7" t="s">
        <v>53436</v>
      </c>
      <c r="F10711" s="7" t="s">
        <v>53437</v>
      </c>
      <c r="G10711" s="8" t="s">
        <v>82</v>
      </c>
      <c r="H10711" s="8" t="s">
        <v>22</v>
      </c>
      <c r="I10711" s="8" t="s">
        <v>63</v>
      </c>
      <c r="J10711" s="8" t="s">
        <v>27</v>
      </c>
      <c r="K10711" s="8" t="s">
        <v>28</v>
      </c>
      <c r="L10711" s="8" t="s">
        <v>43</v>
      </c>
      <c r="M10711" s="7" t="s">
        <v>44</v>
      </c>
      <c r="N10711" s="7" t="s">
        <v>743</v>
      </c>
      <c r="O10711" s="8" t="s">
        <v>32</v>
      </c>
      <c r="P10711" s="8" t="s">
        <v>22</v>
      </c>
      <c r="Q10711" s="8" t="s">
        <v>53438</v>
      </c>
      <c r="R10711" s="8" t="s">
        <v>46</v>
      </c>
      <c r="S10711" s="7" t="s">
        <v>53439</v>
      </c>
      <c r="T10711" s="7" t="s">
        <v>53440</v>
      </c>
    </row>
    <row r="10712" customHeight="1" spans="1:20">
      <c r="A10712" s="6">
        <v>45226</v>
      </c>
      <c r="B10712" s="7" t="s">
        <v>53441</v>
      </c>
      <c r="C10712" s="7" t="s">
        <v>14075</v>
      </c>
      <c r="D10712" s="8" t="s">
        <v>22</v>
      </c>
      <c r="E10712" s="7" t="s">
        <v>53442</v>
      </c>
      <c r="F10712" s="7" t="s">
        <v>53443</v>
      </c>
      <c r="G10712" s="8" t="s">
        <v>82</v>
      </c>
      <c r="H10712" s="8" t="s">
        <v>110</v>
      </c>
      <c r="I10712" s="8" t="s">
        <v>253</v>
      </c>
      <c r="J10712" s="8" t="s">
        <v>27</v>
      </c>
      <c r="K10712" s="8" t="s">
        <v>28</v>
      </c>
      <c r="L10712" s="8" t="s">
        <v>43</v>
      </c>
      <c r="M10712" s="7" t="s">
        <v>30</v>
      </c>
      <c r="N10712" s="7" t="s">
        <v>31</v>
      </c>
      <c r="O10712" s="8" t="s">
        <v>32</v>
      </c>
      <c r="P10712" s="8" t="s">
        <v>22</v>
      </c>
      <c r="Q10712" s="8" t="s">
        <v>53444</v>
      </c>
      <c r="R10712" s="8" t="s">
        <v>46</v>
      </c>
      <c r="S10712" s="7" t="s">
        <v>53445</v>
      </c>
      <c r="T10712" s="7" t="s">
        <v>22</v>
      </c>
    </row>
    <row r="10713" customHeight="1" spans="1:20">
      <c r="A10713" s="6">
        <v>45226</v>
      </c>
      <c r="B10713" s="7" t="s">
        <v>53446</v>
      </c>
      <c r="C10713" s="7" t="s">
        <v>50</v>
      </c>
      <c r="D10713" s="8" t="s">
        <v>22</v>
      </c>
      <c r="E10713" s="7" t="s">
        <v>53447</v>
      </c>
      <c r="F10713" s="7" t="s">
        <v>53448</v>
      </c>
      <c r="G10713" s="8" t="s">
        <v>53</v>
      </c>
      <c r="H10713" s="8" t="s">
        <v>22</v>
      </c>
      <c r="I10713" s="8" t="s">
        <v>54</v>
      </c>
      <c r="J10713" s="8" t="s">
        <v>27</v>
      </c>
      <c r="K10713" s="8" t="s">
        <v>28</v>
      </c>
      <c r="L10713" s="8" t="s">
        <v>43</v>
      </c>
      <c r="M10713" s="7" t="s">
        <v>30</v>
      </c>
      <c r="N10713" s="7" t="s">
        <v>31</v>
      </c>
      <c r="O10713" s="8" t="s">
        <v>32</v>
      </c>
      <c r="P10713" s="8" t="s">
        <v>22</v>
      </c>
      <c r="Q10713" s="8" t="s">
        <v>53449</v>
      </c>
      <c r="R10713" s="8" t="s">
        <v>56</v>
      </c>
      <c r="S10713" s="7" t="s">
        <v>53450</v>
      </c>
      <c r="T10713" s="7" t="s">
        <v>22</v>
      </c>
    </row>
    <row r="10714" customHeight="1" spans="1:20">
      <c r="A10714" s="6">
        <v>45226</v>
      </c>
      <c r="B10714" s="7" t="s">
        <v>53451</v>
      </c>
      <c r="C10714" s="7" t="s">
        <v>7484</v>
      </c>
      <c r="D10714" s="8" t="s">
        <v>22</v>
      </c>
      <c r="E10714" s="7" t="s">
        <v>53452</v>
      </c>
      <c r="F10714" s="7" t="s">
        <v>53453</v>
      </c>
      <c r="G10714" s="8" t="s">
        <v>82</v>
      </c>
      <c r="H10714" s="8" t="s">
        <v>22</v>
      </c>
      <c r="I10714" s="8" t="s">
        <v>26</v>
      </c>
      <c r="J10714" s="8" t="s">
        <v>27</v>
      </c>
      <c r="K10714" s="8" t="s">
        <v>76</v>
      </c>
      <c r="L10714" s="8" t="s">
        <v>29</v>
      </c>
      <c r="M10714" s="7" t="s">
        <v>30</v>
      </c>
      <c r="N10714" s="7" t="s">
        <v>31</v>
      </c>
      <c r="O10714" s="8" t="s">
        <v>32</v>
      </c>
      <c r="P10714" s="8" t="s">
        <v>22</v>
      </c>
      <c r="Q10714" s="8" t="s">
        <v>53454</v>
      </c>
      <c r="R10714" s="8" t="s">
        <v>34</v>
      </c>
      <c r="S10714" s="7" t="s">
        <v>53455</v>
      </c>
      <c r="T10714" s="7" t="s">
        <v>22</v>
      </c>
    </row>
    <row r="10715" customHeight="1" spans="1:20">
      <c r="A10715" s="6">
        <v>45228</v>
      </c>
      <c r="B10715" s="7" t="s">
        <v>53456</v>
      </c>
      <c r="C10715" s="7" t="s">
        <v>50</v>
      </c>
      <c r="D10715" s="8" t="s">
        <v>22</v>
      </c>
      <c r="E10715" s="7" t="s">
        <v>53457</v>
      </c>
      <c r="F10715" s="7" t="s">
        <v>53458</v>
      </c>
      <c r="G10715" s="8" t="s">
        <v>247</v>
      </c>
      <c r="H10715" s="8" t="s">
        <v>22</v>
      </c>
      <c r="I10715" s="8" t="s">
        <v>511</v>
      </c>
      <c r="J10715" s="8" t="s">
        <v>27</v>
      </c>
      <c r="K10715" s="8" t="s">
        <v>28</v>
      </c>
      <c r="L10715" s="8" t="s">
        <v>43</v>
      </c>
      <c r="M10715" s="7" t="s">
        <v>44</v>
      </c>
      <c r="N10715" s="7" t="s">
        <v>31</v>
      </c>
      <c r="O10715" s="8" t="s">
        <v>32</v>
      </c>
      <c r="P10715" s="8" t="s">
        <v>22</v>
      </c>
      <c r="Q10715" s="8" t="s">
        <v>53459</v>
      </c>
      <c r="R10715" s="8" t="s">
        <v>56</v>
      </c>
      <c r="S10715" s="7" t="s">
        <v>53460</v>
      </c>
      <c r="T10715" s="7" t="s">
        <v>22</v>
      </c>
    </row>
    <row r="10716" customHeight="1" spans="1:20">
      <c r="A10716" s="6">
        <v>45227</v>
      </c>
      <c r="B10716" s="7" t="s">
        <v>53461</v>
      </c>
      <c r="C10716" s="7" t="s">
        <v>5213</v>
      </c>
      <c r="D10716" s="8" t="s">
        <v>22</v>
      </c>
      <c r="E10716" s="7" t="s">
        <v>53462</v>
      </c>
      <c r="F10716" s="7" t="s">
        <v>53463</v>
      </c>
      <c r="G10716" s="8" t="s">
        <v>41</v>
      </c>
      <c r="H10716" s="8" t="s">
        <v>22</v>
      </c>
      <c r="I10716" s="8" t="s">
        <v>9666</v>
      </c>
      <c r="J10716" s="8" t="s">
        <v>27</v>
      </c>
      <c r="K10716" s="8" t="s">
        <v>195</v>
      </c>
      <c r="L10716" s="8" t="s">
        <v>22</v>
      </c>
      <c r="M10716" s="7" t="s">
        <v>44</v>
      </c>
      <c r="N10716" s="7" t="s">
        <v>208</v>
      </c>
      <c r="O10716" s="8" t="s">
        <v>32</v>
      </c>
      <c r="P10716" s="8" t="s">
        <v>22</v>
      </c>
      <c r="Q10716" s="8" t="s">
        <v>53464</v>
      </c>
      <c r="R10716" s="8" t="s">
        <v>46</v>
      </c>
      <c r="S10716" s="7" t="s">
        <v>53465</v>
      </c>
      <c r="T10716" s="7" t="s">
        <v>22</v>
      </c>
    </row>
    <row r="10717" customHeight="1" spans="1:20">
      <c r="A10717" s="6">
        <v>45228</v>
      </c>
      <c r="B10717" s="7" t="s">
        <v>53466</v>
      </c>
      <c r="C10717" s="7" t="s">
        <v>204</v>
      </c>
      <c r="D10717" s="8" t="s">
        <v>22</v>
      </c>
      <c r="E10717" s="7" t="s">
        <v>53467</v>
      </c>
      <c r="F10717" s="7" t="s">
        <v>53468</v>
      </c>
      <c r="G10717" s="8" t="s">
        <v>41</v>
      </c>
      <c r="H10717" s="8" t="s">
        <v>22</v>
      </c>
      <c r="I10717" s="8" t="s">
        <v>42</v>
      </c>
      <c r="J10717" s="8" t="s">
        <v>27</v>
      </c>
      <c r="K10717" s="8" t="s">
        <v>28</v>
      </c>
      <c r="L10717" s="8" t="s">
        <v>43</v>
      </c>
      <c r="M10717" s="7" t="s">
        <v>44</v>
      </c>
      <c r="N10717" s="7" t="s">
        <v>208</v>
      </c>
      <c r="O10717" s="8" t="s">
        <v>32</v>
      </c>
      <c r="P10717" s="8" t="s">
        <v>22</v>
      </c>
      <c r="Q10717" s="8" t="s">
        <v>53469</v>
      </c>
      <c r="R10717" s="8" t="s">
        <v>56</v>
      </c>
      <c r="S10717" s="7" t="s">
        <v>53470</v>
      </c>
      <c r="T10717" s="7" t="s">
        <v>22</v>
      </c>
    </row>
    <row r="10718" customHeight="1" spans="1:20">
      <c r="A10718" s="6">
        <v>45227</v>
      </c>
      <c r="B10718" s="7" t="s">
        <v>53471</v>
      </c>
      <c r="C10718" s="7" t="s">
        <v>6506</v>
      </c>
      <c r="D10718" s="8" t="s">
        <v>22</v>
      </c>
      <c r="E10718" s="7" t="s">
        <v>53472</v>
      </c>
      <c r="F10718" s="7" t="s">
        <v>53473</v>
      </c>
      <c r="G10718" s="8" t="s">
        <v>130</v>
      </c>
      <c r="H10718" s="8" t="s">
        <v>22</v>
      </c>
      <c r="I10718" s="8" t="s">
        <v>448</v>
      </c>
      <c r="J10718" s="8" t="s">
        <v>27</v>
      </c>
      <c r="K10718" s="8" t="s">
        <v>28</v>
      </c>
      <c r="L10718" s="8" t="s">
        <v>43</v>
      </c>
      <c r="M10718" s="7" t="s">
        <v>30</v>
      </c>
      <c r="N10718" s="7" t="s">
        <v>208</v>
      </c>
      <c r="O10718" s="8" t="s">
        <v>32</v>
      </c>
      <c r="P10718" s="8" t="s">
        <v>22</v>
      </c>
      <c r="Q10718" s="8" t="s">
        <v>53474</v>
      </c>
      <c r="R10718" s="8" t="s">
        <v>46</v>
      </c>
      <c r="S10718" s="7" t="s">
        <v>53475</v>
      </c>
      <c r="T10718" s="7" t="s">
        <v>22</v>
      </c>
    </row>
    <row r="10719" customHeight="1" spans="1:20">
      <c r="A10719" s="6">
        <v>45227</v>
      </c>
      <c r="B10719" s="7" t="s">
        <v>53476</v>
      </c>
      <c r="C10719" s="7" t="s">
        <v>5629</v>
      </c>
      <c r="D10719" s="8" t="s">
        <v>22</v>
      </c>
      <c r="E10719" s="7" t="s">
        <v>53477</v>
      </c>
      <c r="F10719" s="7" t="s">
        <v>53478</v>
      </c>
      <c r="G10719" s="8" t="s">
        <v>82</v>
      </c>
      <c r="H10719" s="8" t="s">
        <v>22</v>
      </c>
      <c r="I10719" s="8" t="s">
        <v>5632</v>
      </c>
      <c r="J10719" s="8" t="s">
        <v>27</v>
      </c>
      <c r="K10719" s="8" t="s">
        <v>28</v>
      </c>
      <c r="L10719" s="8" t="s">
        <v>43</v>
      </c>
      <c r="M10719" s="7" t="s">
        <v>169</v>
      </c>
      <c r="N10719" s="7" t="s">
        <v>5633</v>
      </c>
      <c r="O10719" s="8" t="s">
        <v>32</v>
      </c>
      <c r="P10719" s="8" t="s">
        <v>22</v>
      </c>
      <c r="Q10719" s="8" t="s">
        <v>53479</v>
      </c>
      <c r="R10719" s="8" t="s">
        <v>168</v>
      </c>
      <c r="S10719" s="7" t="s">
        <v>53480</v>
      </c>
      <c r="T10719" s="7" t="s">
        <v>5723</v>
      </c>
    </row>
    <row r="10720" customHeight="1" spans="1:20">
      <c r="A10720" s="6">
        <v>45227</v>
      </c>
      <c r="B10720" s="7" t="s">
        <v>53481</v>
      </c>
      <c r="C10720" s="7" t="s">
        <v>5629</v>
      </c>
      <c r="D10720" s="8" t="s">
        <v>22</v>
      </c>
      <c r="E10720" s="7" t="s">
        <v>53482</v>
      </c>
      <c r="F10720" s="7" t="s">
        <v>53483</v>
      </c>
      <c r="G10720" s="8" t="s">
        <v>82</v>
      </c>
      <c r="H10720" s="8" t="s">
        <v>22</v>
      </c>
      <c r="I10720" s="8" t="s">
        <v>5632</v>
      </c>
      <c r="J10720" s="8" t="s">
        <v>27</v>
      </c>
      <c r="K10720" s="8" t="s">
        <v>28</v>
      </c>
      <c r="L10720" s="8" t="s">
        <v>43</v>
      </c>
      <c r="M10720" s="7" t="s">
        <v>169</v>
      </c>
      <c r="N10720" s="7" t="s">
        <v>5633</v>
      </c>
      <c r="O10720" s="8" t="s">
        <v>32</v>
      </c>
      <c r="P10720" s="8" t="s">
        <v>22</v>
      </c>
      <c r="Q10720" s="8" t="s">
        <v>53484</v>
      </c>
      <c r="R10720" s="8" t="s">
        <v>168</v>
      </c>
      <c r="S10720" s="7" t="s">
        <v>53485</v>
      </c>
      <c r="T10720" s="7" t="s">
        <v>5649</v>
      </c>
    </row>
    <row r="10721" customHeight="1" spans="1:20">
      <c r="A10721" s="6">
        <v>45227</v>
      </c>
      <c r="B10721" s="7" t="s">
        <v>53486</v>
      </c>
      <c r="C10721" s="7" t="s">
        <v>6506</v>
      </c>
      <c r="D10721" s="8" t="s">
        <v>22</v>
      </c>
      <c r="E10721" s="7" t="s">
        <v>53487</v>
      </c>
      <c r="F10721" s="7" t="s">
        <v>53488</v>
      </c>
      <c r="G10721" s="8" t="s">
        <v>130</v>
      </c>
      <c r="H10721" s="8" t="s">
        <v>22</v>
      </c>
      <c r="I10721" s="8" t="s">
        <v>241</v>
      </c>
      <c r="J10721" s="8" t="s">
        <v>27</v>
      </c>
      <c r="K10721" s="8" t="s">
        <v>28</v>
      </c>
      <c r="L10721" s="8" t="s">
        <v>43</v>
      </c>
      <c r="M10721" s="7" t="s">
        <v>30</v>
      </c>
      <c r="N10721" s="7" t="s">
        <v>208</v>
      </c>
      <c r="O10721" s="8" t="s">
        <v>32</v>
      </c>
      <c r="P10721" s="8" t="s">
        <v>22</v>
      </c>
      <c r="Q10721" s="8" t="s">
        <v>53489</v>
      </c>
      <c r="R10721" s="8" t="s">
        <v>46</v>
      </c>
      <c r="S10721" s="7" t="s">
        <v>53490</v>
      </c>
      <c r="T10721" s="7" t="s">
        <v>22</v>
      </c>
    </row>
    <row r="10722" customHeight="1" spans="1:20">
      <c r="A10722" s="6">
        <v>45228</v>
      </c>
      <c r="B10722" s="7" t="s">
        <v>53491</v>
      </c>
      <c r="C10722" s="7" t="s">
        <v>6126</v>
      </c>
      <c r="D10722" s="8" t="s">
        <v>22</v>
      </c>
      <c r="E10722" s="7" t="s">
        <v>15462</v>
      </c>
      <c r="F10722" s="7" t="s">
        <v>15463</v>
      </c>
      <c r="G10722" s="8" t="s">
        <v>82</v>
      </c>
      <c r="H10722" s="8" t="s">
        <v>22</v>
      </c>
      <c r="I10722" s="8" t="s">
        <v>97</v>
      </c>
      <c r="J10722" s="8" t="s">
        <v>27</v>
      </c>
      <c r="K10722" s="8" t="s">
        <v>28</v>
      </c>
      <c r="L10722" s="8" t="s">
        <v>43</v>
      </c>
      <c r="M10722" s="7" t="s">
        <v>44</v>
      </c>
      <c r="N10722" s="7" t="s">
        <v>743</v>
      </c>
      <c r="O10722" s="8" t="s">
        <v>32</v>
      </c>
      <c r="P10722" s="8" t="s">
        <v>22</v>
      </c>
      <c r="Q10722" s="8" t="s">
        <v>53492</v>
      </c>
      <c r="R10722" s="8" t="s">
        <v>46</v>
      </c>
      <c r="S10722" s="7" t="s">
        <v>53493</v>
      </c>
      <c r="T10722" s="7" t="s">
        <v>53494</v>
      </c>
    </row>
    <row r="10723" customHeight="1" spans="1:20">
      <c r="A10723" s="6">
        <v>45227</v>
      </c>
      <c r="B10723" s="7" t="s">
        <v>53495</v>
      </c>
      <c r="C10723" s="7" t="s">
        <v>274</v>
      </c>
      <c r="D10723" s="8" t="s">
        <v>22</v>
      </c>
      <c r="E10723" s="7" t="s">
        <v>53496</v>
      </c>
      <c r="F10723" s="7" t="s">
        <v>53497</v>
      </c>
      <c r="G10723" s="8" t="s">
        <v>130</v>
      </c>
      <c r="H10723" s="8" t="s">
        <v>96</v>
      </c>
      <c r="I10723" s="8" t="s">
        <v>53498</v>
      </c>
      <c r="J10723" s="8" t="s">
        <v>27</v>
      </c>
      <c r="K10723" s="8" t="s">
        <v>28</v>
      </c>
      <c r="L10723" s="8" t="s">
        <v>43</v>
      </c>
      <c r="M10723" s="7" t="s">
        <v>44</v>
      </c>
      <c r="N10723" s="7" t="s">
        <v>208</v>
      </c>
      <c r="O10723" s="8" t="s">
        <v>32</v>
      </c>
      <c r="P10723" s="8" t="s">
        <v>22</v>
      </c>
      <c r="Q10723" s="8" t="s">
        <v>53499</v>
      </c>
      <c r="R10723" s="8" t="s">
        <v>46</v>
      </c>
      <c r="S10723" s="7" t="s">
        <v>53500</v>
      </c>
      <c r="T10723" s="7" t="s">
        <v>22</v>
      </c>
    </row>
    <row r="10724" customHeight="1" spans="1:20">
      <c r="A10724" s="6">
        <v>45226</v>
      </c>
      <c r="B10724" s="7" t="s">
        <v>53501</v>
      </c>
      <c r="C10724" s="7" t="s">
        <v>6126</v>
      </c>
      <c r="D10724" s="8" t="s">
        <v>22</v>
      </c>
      <c r="E10724" s="7" t="s">
        <v>53502</v>
      </c>
      <c r="F10724" s="7" t="s">
        <v>53503</v>
      </c>
      <c r="G10724" s="8" t="s">
        <v>82</v>
      </c>
      <c r="H10724" s="8" t="s">
        <v>22</v>
      </c>
      <c r="I10724" s="8" t="s">
        <v>576</v>
      </c>
      <c r="J10724" s="8" t="s">
        <v>27</v>
      </c>
      <c r="K10724" s="8" t="s">
        <v>28</v>
      </c>
      <c r="L10724" s="8" t="s">
        <v>43</v>
      </c>
      <c r="M10724" s="7" t="s">
        <v>44</v>
      </c>
      <c r="N10724" s="7" t="s">
        <v>743</v>
      </c>
      <c r="O10724" s="8" t="s">
        <v>32</v>
      </c>
      <c r="P10724" s="8" t="s">
        <v>22</v>
      </c>
      <c r="Q10724" s="8" t="s">
        <v>53504</v>
      </c>
      <c r="R10724" s="8" t="s">
        <v>46</v>
      </c>
      <c r="S10724" s="7" t="s">
        <v>53505</v>
      </c>
      <c r="T10724" s="7" t="s">
        <v>53506</v>
      </c>
    </row>
    <row r="10725" customHeight="1" spans="1:20">
      <c r="A10725" s="6">
        <v>45226</v>
      </c>
      <c r="B10725" s="7" t="s">
        <v>53507</v>
      </c>
      <c r="C10725" s="7" t="s">
        <v>50</v>
      </c>
      <c r="D10725" s="8" t="s">
        <v>22</v>
      </c>
      <c r="E10725" s="7" t="s">
        <v>53508</v>
      </c>
      <c r="F10725" s="7" t="s">
        <v>53509</v>
      </c>
      <c r="G10725" s="8" t="s">
        <v>62</v>
      </c>
      <c r="H10725" s="8" t="s">
        <v>22</v>
      </c>
      <c r="I10725" s="8" t="s">
        <v>63</v>
      </c>
      <c r="J10725" s="8" t="s">
        <v>27</v>
      </c>
      <c r="K10725" s="8" t="s">
        <v>28</v>
      </c>
      <c r="L10725" s="8" t="s">
        <v>43</v>
      </c>
      <c r="M10725" s="7" t="s">
        <v>44</v>
      </c>
      <c r="N10725" s="7" t="s">
        <v>31</v>
      </c>
      <c r="O10725" s="8" t="s">
        <v>32</v>
      </c>
      <c r="P10725" s="8" t="s">
        <v>22</v>
      </c>
      <c r="Q10725" s="8" t="s">
        <v>53510</v>
      </c>
      <c r="R10725" s="8" t="s">
        <v>56</v>
      </c>
      <c r="S10725" s="7" t="s">
        <v>53511</v>
      </c>
      <c r="T10725" s="7" t="s">
        <v>22</v>
      </c>
    </row>
    <row r="10726" customHeight="1" spans="1:20">
      <c r="A10726" s="6">
        <v>45228</v>
      </c>
      <c r="B10726" s="7" t="s">
        <v>53512</v>
      </c>
      <c r="C10726" s="7" t="s">
        <v>50</v>
      </c>
      <c r="D10726" s="8" t="s">
        <v>22</v>
      </c>
      <c r="E10726" s="7" t="s">
        <v>53513</v>
      </c>
      <c r="F10726" s="7" t="s">
        <v>53514</v>
      </c>
      <c r="G10726" s="8" t="s">
        <v>69</v>
      </c>
      <c r="H10726" s="8" t="s">
        <v>161</v>
      </c>
      <c r="I10726" s="8" t="s">
        <v>576</v>
      </c>
      <c r="J10726" s="8" t="s">
        <v>27</v>
      </c>
      <c r="K10726" s="8" t="s">
        <v>28</v>
      </c>
      <c r="L10726" s="8" t="s">
        <v>43</v>
      </c>
      <c r="M10726" s="7" t="s">
        <v>44</v>
      </c>
      <c r="N10726" s="7" t="s">
        <v>31</v>
      </c>
      <c r="O10726" s="8" t="s">
        <v>32</v>
      </c>
      <c r="P10726" s="8" t="s">
        <v>22</v>
      </c>
      <c r="Q10726" s="8" t="s">
        <v>53515</v>
      </c>
      <c r="R10726" s="8" t="s">
        <v>56</v>
      </c>
      <c r="S10726" s="7" t="s">
        <v>53516</v>
      </c>
      <c r="T10726" s="7" t="s">
        <v>22</v>
      </c>
    </row>
    <row r="10727" customHeight="1" spans="1:20">
      <c r="A10727" s="6">
        <v>45227</v>
      </c>
      <c r="B10727" s="7" t="s">
        <v>53517</v>
      </c>
      <c r="C10727" s="7" t="s">
        <v>6506</v>
      </c>
      <c r="D10727" s="8" t="s">
        <v>22</v>
      </c>
      <c r="E10727" s="7" t="s">
        <v>53518</v>
      </c>
      <c r="F10727" s="7" t="s">
        <v>53519</v>
      </c>
      <c r="G10727" s="8" t="s">
        <v>130</v>
      </c>
      <c r="H10727" s="8" t="s">
        <v>110</v>
      </c>
      <c r="I10727" s="8" t="s">
        <v>2203</v>
      </c>
      <c r="J10727" s="8" t="s">
        <v>27</v>
      </c>
      <c r="K10727" s="8" t="s">
        <v>28</v>
      </c>
      <c r="L10727" s="8" t="s">
        <v>43</v>
      </c>
      <c r="M10727" s="7" t="s">
        <v>30</v>
      </c>
      <c r="N10727" s="7" t="s">
        <v>208</v>
      </c>
      <c r="O10727" s="8" t="s">
        <v>32</v>
      </c>
      <c r="P10727" s="8" t="s">
        <v>22</v>
      </c>
      <c r="Q10727" s="8" t="s">
        <v>53520</v>
      </c>
      <c r="R10727" s="8" t="s">
        <v>46</v>
      </c>
      <c r="S10727" s="7" t="s">
        <v>53521</v>
      </c>
      <c r="T10727" s="7" t="s">
        <v>22</v>
      </c>
    </row>
    <row r="10728" customHeight="1" spans="1:20">
      <c r="A10728" s="6">
        <v>45226</v>
      </c>
      <c r="B10728" s="7" t="s">
        <v>53522</v>
      </c>
      <c r="C10728" s="7" t="s">
        <v>50</v>
      </c>
      <c r="D10728" s="8" t="s">
        <v>22</v>
      </c>
      <c r="E10728" s="7" t="s">
        <v>53523</v>
      </c>
      <c r="F10728" s="7" t="s">
        <v>53524</v>
      </c>
      <c r="G10728" s="8" t="s">
        <v>53</v>
      </c>
      <c r="H10728" s="8" t="s">
        <v>22</v>
      </c>
      <c r="I10728" s="8" t="s">
        <v>448</v>
      </c>
      <c r="J10728" s="8" t="s">
        <v>27</v>
      </c>
      <c r="K10728" s="8" t="s">
        <v>28</v>
      </c>
      <c r="L10728" s="8" t="s">
        <v>43</v>
      </c>
      <c r="M10728" s="7" t="s">
        <v>30</v>
      </c>
      <c r="N10728" s="7" t="s">
        <v>31</v>
      </c>
      <c r="O10728" s="8" t="s">
        <v>32</v>
      </c>
      <c r="P10728" s="8" t="s">
        <v>22</v>
      </c>
      <c r="Q10728" s="8" t="s">
        <v>53525</v>
      </c>
      <c r="R10728" s="8" t="s">
        <v>46</v>
      </c>
      <c r="S10728" s="7" t="s">
        <v>53526</v>
      </c>
      <c r="T10728" s="7" t="s">
        <v>22</v>
      </c>
    </row>
    <row r="10729" customHeight="1" spans="1:20">
      <c r="A10729" s="6">
        <v>45227</v>
      </c>
      <c r="B10729" s="7" t="s">
        <v>53527</v>
      </c>
      <c r="C10729" s="7" t="s">
        <v>50</v>
      </c>
      <c r="D10729" s="8" t="s">
        <v>22</v>
      </c>
      <c r="E10729" s="7" t="s">
        <v>53528</v>
      </c>
      <c r="F10729" s="7" t="s">
        <v>53529</v>
      </c>
      <c r="G10729" s="8" t="s">
        <v>69</v>
      </c>
      <c r="H10729" s="8" t="s">
        <v>22</v>
      </c>
      <c r="I10729" s="8" t="s">
        <v>3098</v>
      </c>
      <c r="J10729" s="8" t="s">
        <v>27</v>
      </c>
      <c r="K10729" s="8" t="s">
        <v>28</v>
      </c>
      <c r="L10729" s="8" t="s">
        <v>43</v>
      </c>
      <c r="M10729" s="7" t="s">
        <v>30</v>
      </c>
      <c r="N10729" s="7" t="s">
        <v>31</v>
      </c>
      <c r="O10729" s="8" t="s">
        <v>32</v>
      </c>
      <c r="P10729" s="8" t="s">
        <v>22</v>
      </c>
      <c r="Q10729" s="8" t="s">
        <v>53530</v>
      </c>
      <c r="R10729" s="8" t="s">
        <v>56</v>
      </c>
      <c r="S10729" s="7" t="s">
        <v>53531</v>
      </c>
      <c r="T10729" s="7" t="s">
        <v>22</v>
      </c>
    </row>
    <row r="10730" customHeight="1" spans="1:20">
      <c r="A10730" s="6">
        <v>45226</v>
      </c>
      <c r="B10730" s="7" t="s">
        <v>53532</v>
      </c>
      <c r="C10730" s="7" t="s">
        <v>50</v>
      </c>
      <c r="D10730" s="8" t="s">
        <v>22</v>
      </c>
      <c r="E10730" s="7" t="s">
        <v>53533</v>
      </c>
      <c r="F10730" s="7" t="s">
        <v>13651</v>
      </c>
      <c r="G10730" s="8" t="s">
        <v>53</v>
      </c>
      <c r="H10730" s="8" t="s">
        <v>22</v>
      </c>
      <c r="I10730" s="8" t="s">
        <v>1713</v>
      </c>
      <c r="J10730" s="8" t="s">
        <v>27</v>
      </c>
      <c r="K10730" s="8" t="s">
        <v>28</v>
      </c>
      <c r="L10730" s="8" t="s">
        <v>43</v>
      </c>
      <c r="M10730" s="7" t="s">
        <v>44</v>
      </c>
      <c r="N10730" s="7" t="s">
        <v>31</v>
      </c>
      <c r="O10730" s="8" t="s">
        <v>32</v>
      </c>
      <c r="P10730" s="8" t="s">
        <v>22</v>
      </c>
      <c r="Q10730" s="8" t="s">
        <v>53534</v>
      </c>
      <c r="R10730" s="8" t="s">
        <v>56</v>
      </c>
      <c r="S10730" s="7" t="s">
        <v>53535</v>
      </c>
      <c r="T10730" s="7" t="s">
        <v>22</v>
      </c>
    </row>
    <row r="10731" customHeight="1" spans="1:20">
      <c r="A10731" s="6">
        <v>45227</v>
      </c>
      <c r="B10731" s="7" t="s">
        <v>53536</v>
      </c>
      <c r="C10731" s="7" t="s">
        <v>204</v>
      </c>
      <c r="D10731" s="8" t="s">
        <v>22</v>
      </c>
      <c r="E10731" s="7" t="s">
        <v>53537</v>
      </c>
      <c r="F10731" s="7" t="s">
        <v>53538</v>
      </c>
      <c r="G10731" s="8" t="s">
        <v>41</v>
      </c>
      <c r="H10731" s="8" t="s">
        <v>22</v>
      </c>
      <c r="I10731" s="8" t="s">
        <v>175</v>
      </c>
      <c r="J10731" s="8" t="s">
        <v>27</v>
      </c>
      <c r="K10731" s="8" t="s">
        <v>28</v>
      </c>
      <c r="L10731" s="8" t="s">
        <v>43</v>
      </c>
      <c r="M10731" s="7" t="s">
        <v>44</v>
      </c>
      <c r="N10731" s="7" t="s">
        <v>208</v>
      </c>
      <c r="O10731" s="8" t="s">
        <v>32</v>
      </c>
      <c r="P10731" s="8" t="s">
        <v>22</v>
      </c>
      <c r="Q10731" s="8" t="s">
        <v>53109</v>
      </c>
      <c r="R10731" s="8" t="s">
        <v>56</v>
      </c>
      <c r="S10731" s="7" t="s">
        <v>53539</v>
      </c>
      <c r="T10731" s="7" t="s">
        <v>22</v>
      </c>
    </row>
    <row r="10732" customHeight="1" spans="1:20">
      <c r="A10732" s="6">
        <v>45226</v>
      </c>
      <c r="B10732" s="7" t="s">
        <v>53540</v>
      </c>
      <c r="C10732" s="7" t="s">
        <v>204</v>
      </c>
      <c r="D10732" s="8" t="s">
        <v>22</v>
      </c>
      <c r="E10732" s="7" t="s">
        <v>53541</v>
      </c>
      <c r="F10732" s="7" t="s">
        <v>53542</v>
      </c>
      <c r="G10732" s="8" t="s">
        <v>62</v>
      </c>
      <c r="H10732" s="8" t="s">
        <v>22</v>
      </c>
      <c r="I10732" s="8" t="s">
        <v>162</v>
      </c>
      <c r="J10732" s="8" t="s">
        <v>27</v>
      </c>
      <c r="K10732" s="8" t="s">
        <v>28</v>
      </c>
      <c r="L10732" s="8" t="s">
        <v>43</v>
      </c>
      <c r="M10732" s="7" t="s">
        <v>44</v>
      </c>
      <c r="N10732" s="7" t="s">
        <v>208</v>
      </c>
      <c r="O10732" s="8" t="s">
        <v>32</v>
      </c>
      <c r="P10732" s="8" t="s">
        <v>22</v>
      </c>
      <c r="Q10732" s="8" t="s">
        <v>53543</v>
      </c>
      <c r="R10732" s="8" t="s">
        <v>56</v>
      </c>
      <c r="S10732" s="7" t="s">
        <v>53544</v>
      </c>
      <c r="T10732" s="7" t="s">
        <v>22</v>
      </c>
    </row>
    <row r="10733" customHeight="1" spans="1:20">
      <c r="A10733" s="6">
        <v>45226</v>
      </c>
      <c r="B10733" s="7" t="s">
        <v>53545</v>
      </c>
      <c r="C10733" s="7" t="s">
        <v>6126</v>
      </c>
      <c r="D10733" s="8" t="s">
        <v>22</v>
      </c>
      <c r="E10733" s="7" t="s">
        <v>53546</v>
      </c>
      <c r="F10733" s="7" t="s">
        <v>12874</v>
      </c>
      <c r="G10733" s="8" t="s">
        <v>82</v>
      </c>
      <c r="H10733" s="8" t="s">
        <v>22</v>
      </c>
      <c r="I10733" s="8" t="s">
        <v>54</v>
      </c>
      <c r="J10733" s="8" t="s">
        <v>27</v>
      </c>
      <c r="K10733" s="8" t="s">
        <v>28</v>
      </c>
      <c r="L10733" s="8" t="s">
        <v>43</v>
      </c>
      <c r="M10733" s="7" t="s">
        <v>44</v>
      </c>
      <c r="N10733" s="7" t="s">
        <v>743</v>
      </c>
      <c r="O10733" s="8" t="s">
        <v>32</v>
      </c>
      <c r="P10733" s="8" t="s">
        <v>22</v>
      </c>
      <c r="Q10733" s="8" t="s">
        <v>53547</v>
      </c>
      <c r="R10733" s="8" t="s">
        <v>46</v>
      </c>
      <c r="S10733" s="7" t="s">
        <v>53548</v>
      </c>
      <c r="T10733" s="7" t="s">
        <v>53506</v>
      </c>
    </row>
    <row r="10734" customHeight="1" spans="1:20">
      <c r="A10734" s="6">
        <v>45227</v>
      </c>
      <c r="B10734" s="7" t="s">
        <v>53549</v>
      </c>
      <c r="C10734" s="7" t="s">
        <v>1299</v>
      </c>
      <c r="D10734" s="8" t="s">
        <v>22</v>
      </c>
      <c r="E10734" s="7" t="s">
        <v>53550</v>
      </c>
      <c r="F10734" s="7" t="s">
        <v>53551</v>
      </c>
      <c r="G10734" s="8" t="s">
        <v>25</v>
      </c>
      <c r="H10734" s="8" t="s">
        <v>96</v>
      </c>
      <c r="I10734" s="8" t="s">
        <v>1595</v>
      </c>
      <c r="J10734" s="8" t="s">
        <v>27</v>
      </c>
      <c r="K10734" s="8" t="s">
        <v>28</v>
      </c>
      <c r="L10734" s="8" t="s">
        <v>43</v>
      </c>
      <c r="M10734" s="7" t="s">
        <v>30</v>
      </c>
      <c r="N10734" s="7" t="s">
        <v>208</v>
      </c>
      <c r="O10734" s="8" t="s">
        <v>32</v>
      </c>
      <c r="P10734" s="8" t="s">
        <v>22</v>
      </c>
      <c r="Q10734" s="8" t="s">
        <v>53552</v>
      </c>
      <c r="R10734" s="8" t="s">
        <v>56</v>
      </c>
      <c r="S10734" s="7" t="s">
        <v>53553</v>
      </c>
      <c r="T10734" s="7" t="s">
        <v>22</v>
      </c>
    </row>
    <row r="10735" customHeight="1" spans="1:20">
      <c r="A10735" s="6">
        <v>45227</v>
      </c>
      <c r="B10735" s="7" t="s">
        <v>53554</v>
      </c>
      <c r="C10735" s="7" t="s">
        <v>5629</v>
      </c>
      <c r="D10735" s="8" t="s">
        <v>22</v>
      </c>
      <c r="E10735" s="7" t="s">
        <v>53555</v>
      </c>
      <c r="F10735" s="7" t="s">
        <v>53556</v>
      </c>
      <c r="G10735" s="8" t="s">
        <v>82</v>
      </c>
      <c r="H10735" s="8" t="s">
        <v>22</v>
      </c>
      <c r="I10735" s="8" t="s">
        <v>5632</v>
      </c>
      <c r="J10735" s="8" t="s">
        <v>27</v>
      </c>
      <c r="K10735" s="8" t="s">
        <v>28</v>
      </c>
      <c r="L10735" s="8" t="s">
        <v>43</v>
      </c>
      <c r="M10735" s="7" t="s">
        <v>169</v>
      </c>
      <c r="N10735" s="7" t="s">
        <v>5633</v>
      </c>
      <c r="O10735" s="8" t="s">
        <v>32</v>
      </c>
      <c r="P10735" s="8" t="s">
        <v>22</v>
      </c>
      <c r="Q10735" s="8" t="s">
        <v>53557</v>
      </c>
      <c r="R10735" s="8" t="s">
        <v>168</v>
      </c>
      <c r="S10735" s="7" t="s">
        <v>53558</v>
      </c>
      <c r="T10735" s="7" t="s">
        <v>5636</v>
      </c>
    </row>
    <row r="10736" customHeight="1" spans="1:20">
      <c r="A10736" s="6">
        <v>45227</v>
      </c>
      <c r="B10736" s="7" t="s">
        <v>53559</v>
      </c>
      <c r="C10736" s="7" t="s">
        <v>5629</v>
      </c>
      <c r="D10736" s="8" t="s">
        <v>22</v>
      </c>
      <c r="E10736" s="7" t="s">
        <v>53560</v>
      </c>
      <c r="F10736" s="7" t="s">
        <v>53561</v>
      </c>
      <c r="G10736" s="8" t="s">
        <v>82</v>
      </c>
      <c r="H10736" s="8" t="s">
        <v>96</v>
      </c>
      <c r="I10736" s="8" t="s">
        <v>5632</v>
      </c>
      <c r="J10736" s="8" t="s">
        <v>27</v>
      </c>
      <c r="K10736" s="8" t="s">
        <v>28</v>
      </c>
      <c r="L10736" s="8" t="s">
        <v>43</v>
      </c>
      <c r="M10736" s="7" t="s">
        <v>169</v>
      </c>
      <c r="N10736" s="7" t="s">
        <v>5633</v>
      </c>
      <c r="O10736" s="8" t="s">
        <v>32</v>
      </c>
      <c r="P10736" s="8" t="s">
        <v>22</v>
      </c>
      <c r="Q10736" s="8" t="s">
        <v>53562</v>
      </c>
      <c r="R10736" s="8" t="s">
        <v>168</v>
      </c>
      <c r="S10736" s="7" t="s">
        <v>53563</v>
      </c>
      <c r="T10736" s="7" t="s">
        <v>7779</v>
      </c>
    </row>
    <row r="10737" customHeight="1" spans="1:20">
      <c r="A10737" s="6">
        <v>45227</v>
      </c>
      <c r="B10737" s="7" t="s">
        <v>53564</v>
      </c>
      <c r="C10737" s="7" t="s">
        <v>5644</v>
      </c>
      <c r="D10737" s="8" t="s">
        <v>22</v>
      </c>
      <c r="E10737" s="7" t="s">
        <v>53565</v>
      </c>
      <c r="F10737" s="7" t="s">
        <v>53566</v>
      </c>
      <c r="G10737" s="8" t="s">
        <v>82</v>
      </c>
      <c r="H10737" s="8" t="s">
        <v>22</v>
      </c>
      <c r="I10737" s="8" t="s">
        <v>168</v>
      </c>
      <c r="J10737" s="8" t="s">
        <v>27</v>
      </c>
      <c r="K10737" s="8" t="s">
        <v>28</v>
      </c>
      <c r="L10737" s="8" t="s">
        <v>43</v>
      </c>
      <c r="M10737" s="7" t="s">
        <v>169</v>
      </c>
      <c r="N10737" s="7" t="s">
        <v>5633</v>
      </c>
      <c r="O10737" s="8" t="s">
        <v>32</v>
      </c>
      <c r="P10737" s="8" t="s">
        <v>22</v>
      </c>
      <c r="Q10737" s="8" t="s">
        <v>53567</v>
      </c>
      <c r="R10737" s="8" t="s">
        <v>168</v>
      </c>
      <c r="S10737" s="7" t="s">
        <v>53568</v>
      </c>
      <c r="T10737" s="7" t="s">
        <v>5717</v>
      </c>
    </row>
    <row r="10738" customHeight="1" spans="1:20">
      <c r="A10738" s="6">
        <v>45226</v>
      </c>
      <c r="B10738" s="7" t="s">
        <v>53569</v>
      </c>
      <c r="C10738" s="7" t="s">
        <v>50</v>
      </c>
      <c r="D10738" s="8" t="s">
        <v>22</v>
      </c>
      <c r="E10738" s="7" t="s">
        <v>53570</v>
      </c>
      <c r="F10738" s="7" t="s">
        <v>53571</v>
      </c>
      <c r="G10738" s="8" t="s">
        <v>82</v>
      </c>
      <c r="H10738" s="8" t="s">
        <v>22</v>
      </c>
      <c r="I10738" s="8" t="s">
        <v>412</v>
      </c>
      <c r="J10738" s="8" t="s">
        <v>27</v>
      </c>
      <c r="K10738" s="8" t="s">
        <v>28</v>
      </c>
      <c r="L10738" s="8" t="s">
        <v>43</v>
      </c>
      <c r="M10738" s="7" t="s">
        <v>44</v>
      </c>
      <c r="N10738" s="7" t="s">
        <v>31</v>
      </c>
      <c r="O10738" s="8" t="s">
        <v>32</v>
      </c>
      <c r="P10738" s="8" t="s">
        <v>22</v>
      </c>
      <c r="Q10738" s="8" t="s">
        <v>53572</v>
      </c>
      <c r="R10738" s="8" t="s">
        <v>56</v>
      </c>
      <c r="S10738" s="7" t="s">
        <v>53573</v>
      </c>
      <c r="T10738" s="7" t="s">
        <v>22</v>
      </c>
    </row>
    <row r="10739" customHeight="1" spans="1:20">
      <c r="A10739" s="6">
        <v>45227</v>
      </c>
      <c r="B10739" s="7" t="s">
        <v>53574</v>
      </c>
      <c r="C10739" s="7" t="s">
        <v>6506</v>
      </c>
      <c r="D10739" s="8" t="s">
        <v>22</v>
      </c>
      <c r="E10739" s="7" t="s">
        <v>27405</v>
      </c>
      <c r="F10739" s="7" t="s">
        <v>26021</v>
      </c>
      <c r="G10739" s="8" t="s">
        <v>130</v>
      </c>
      <c r="H10739" s="8" t="s">
        <v>22</v>
      </c>
      <c r="I10739" s="8" t="s">
        <v>9666</v>
      </c>
      <c r="J10739" s="8" t="s">
        <v>27</v>
      </c>
      <c r="K10739" s="8" t="s">
        <v>195</v>
      </c>
      <c r="L10739" s="8" t="s">
        <v>22</v>
      </c>
      <c r="M10739" s="7" t="s">
        <v>30</v>
      </c>
      <c r="N10739" s="7" t="s">
        <v>208</v>
      </c>
      <c r="O10739" s="8" t="s">
        <v>32</v>
      </c>
      <c r="P10739" s="8" t="s">
        <v>22</v>
      </c>
      <c r="Q10739" s="8" t="s">
        <v>53575</v>
      </c>
      <c r="R10739" s="8" t="s">
        <v>46</v>
      </c>
      <c r="S10739" s="7" t="s">
        <v>53576</v>
      </c>
      <c r="T10739" s="7" t="s">
        <v>22</v>
      </c>
    </row>
    <row r="10740" customHeight="1" spans="1:20">
      <c r="A10740" s="6">
        <v>45227</v>
      </c>
      <c r="B10740" s="7" t="s">
        <v>53577</v>
      </c>
      <c r="C10740" s="7" t="s">
        <v>274</v>
      </c>
      <c r="D10740" s="8" t="s">
        <v>22</v>
      </c>
      <c r="E10740" s="7" t="s">
        <v>53578</v>
      </c>
      <c r="F10740" s="7" t="s">
        <v>53579</v>
      </c>
      <c r="G10740" s="8" t="s">
        <v>247</v>
      </c>
      <c r="H10740" s="8" t="s">
        <v>22</v>
      </c>
      <c r="I10740" s="8" t="s">
        <v>337</v>
      </c>
      <c r="J10740" s="8" t="s">
        <v>27</v>
      </c>
      <c r="K10740" s="8" t="s">
        <v>28</v>
      </c>
      <c r="L10740" s="8" t="s">
        <v>43</v>
      </c>
      <c r="M10740" s="7" t="s">
        <v>44</v>
      </c>
      <c r="N10740" s="7" t="s">
        <v>208</v>
      </c>
      <c r="O10740" s="8" t="s">
        <v>32</v>
      </c>
      <c r="P10740" s="8" t="s">
        <v>22</v>
      </c>
      <c r="Q10740" s="8" t="s">
        <v>53580</v>
      </c>
      <c r="R10740" s="8" t="s">
        <v>56</v>
      </c>
      <c r="S10740" s="7" t="s">
        <v>53581</v>
      </c>
      <c r="T10740" s="7" t="s">
        <v>22</v>
      </c>
    </row>
    <row r="10741" customHeight="1" spans="1:20">
      <c r="A10741" s="6">
        <v>45228</v>
      </c>
      <c r="B10741" s="7" t="s">
        <v>53582</v>
      </c>
      <c r="C10741" s="7" t="s">
        <v>50</v>
      </c>
      <c r="D10741" s="8" t="s">
        <v>22</v>
      </c>
      <c r="E10741" s="7" t="s">
        <v>53583</v>
      </c>
      <c r="F10741" s="7" t="s">
        <v>53584</v>
      </c>
      <c r="G10741" s="8" t="s">
        <v>53</v>
      </c>
      <c r="H10741" s="8" t="s">
        <v>22</v>
      </c>
      <c r="I10741" s="8" t="s">
        <v>576</v>
      </c>
      <c r="J10741" s="8" t="s">
        <v>27</v>
      </c>
      <c r="K10741" s="8" t="s">
        <v>28</v>
      </c>
      <c r="L10741" s="8" t="s">
        <v>43</v>
      </c>
      <c r="M10741" s="7" t="s">
        <v>30</v>
      </c>
      <c r="N10741" s="7" t="s">
        <v>31</v>
      </c>
      <c r="O10741" s="8" t="s">
        <v>32</v>
      </c>
      <c r="P10741" s="8" t="s">
        <v>22</v>
      </c>
      <c r="Q10741" s="8" t="s">
        <v>53585</v>
      </c>
      <c r="R10741" s="8" t="s">
        <v>56</v>
      </c>
      <c r="S10741" s="7" t="s">
        <v>53586</v>
      </c>
      <c r="T10741" s="7" t="s">
        <v>22</v>
      </c>
    </row>
    <row r="10742" customHeight="1" spans="1:20">
      <c r="A10742" s="6">
        <v>45227</v>
      </c>
      <c r="B10742" s="7" t="s">
        <v>53587</v>
      </c>
      <c r="C10742" s="7" t="s">
        <v>6126</v>
      </c>
      <c r="D10742" s="8" t="s">
        <v>22</v>
      </c>
      <c r="E10742" s="7" t="s">
        <v>53502</v>
      </c>
      <c r="F10742" s="7" t="s">
        <v>53503</v>
      </c>
      <c r="G10742" s="8" t="s">
        <v>82</v>
      </c>
      <c r="H10742" s="8" t="s">
        <v>22</v>
      </c>
      <c r="I10742" s="8" t="s">
        <v>42</v>
      </c>
      <c r="J10742" s="8" t="s">
        <v>27</v>
      </c>
      <c r="K10742" s="8" t="s">
        <v>28</v>
      </c>
      <c r="L10742" s="8" t="s">
        <v>43</v>
      </c>
      <c r="M10742" s="7" t="s">
        <v>44</v>
      </c>
      <c r="N10742" s="7" t="s">
        <v>743</v>
      </c>
      <c r="O10742" s="8" t="s">
        <v>32</v>
      </c>
      <c r="P10742" s="8" t="s">
        <v>22</v>
      </c>
      <c r="Q10742" s="8" t="s">
        <v>53588</v>
      </c>
      <c r="R10742" s="8" t="s">
        <v>46</v>
      </c>
      <c r="S10742" s="7" t="s">
        <v>53589</v>
      </c>
      <c r="T10742" s="7" t="s">
        <v>53590</v>
      </c>
    </row>
    <row r="10743" customHeight="1" spans="1:20">
      <c r="A10743" s="6">
        <v>45227</v>
      </c>
      <c r="B10743" s="7" t="s">
        <v>53591</v>
      </c>
      <c r="C10743" s="7" t="s">
        <v>50</v>
      </c>
      <c r="D10743" s="8" t="s">
        <v>22</v>
      </c>
      <c r="E10743" s="7" t="s">
        <v>53592</v>
      </c>
      <c r="F10743" s="7" t="s">
        <v>53593</v>
      </c>
      <c r="G10743" s="8" t="s">
        <v>62</v>
      </c>
      <c r="H10743" s="8" t="s">
        <v>22</v>
      </c>
      <c r="I10743" s="8" t="s">
        <v>83</v>
      </c>
      <c r="J10743" s="8" t="s">
        <v>27</v>
      </c>
      <c r="K10743" s="8" t="s">
        <v>28</v>
      </c>
      <c r="L10743" s="8" t="s">
        <v>43</v>
      </c>
      <c r="M10743" s="7" t="s">
        <v>44</v>
      </c>
      <c r="N10743" s="7" t="s">
        <v>31</v>
      </c>
      <c r="O10743" s="8" t="s">
        <v>32</v>
      </c>
      <c r="P10743" s="8" t="s">
        <v>22</v>
      </c>
      <c r="Q10743" s="8" t="s">
        <v>53594</v>
      </c>
      <c r="R10743" s="8" t="s">
        <v>56</v>
      </c>
      <c r="S10743" s="7" t="s">
        <v>53595</v>
      </c>
      <c r="T10743" s="7" t="s">
        <v>22</v>
      </c>
    </row>
    <row r="10744" customHeight="1" spans="1:20">
      <c r="A10744" s="6">
        <v>45226</v>
      </c>
      <c r="B10744" s="7" t="s">
        <v>53596</v>
      </c>
      <c r="C10744" s="7" t="s">
        <v>6495</v>
      </c>
      <c r="D10744" s="8" t="s">
        <v>22</v>
      </c>
      <c r="E10744" s="7" t="s">
        <v>53597</v>
      </c>
      <c r="F10744" s="7" t="s">
        <v>53598</v>
      </c>
      <c r="G10744" s="8" t="s">
        <v>130</v>
      </c>
      <c r="H10744" s="8" t="s">
        <v>22</v>
      </c>
      <c r="I10744" s="8" t="s">
        <v>26</v>
      </c>
      <c r="J10744" s="8" t="s">
        <v>27</v>
      </c>
      <c r="K10744" s="8" t="s">
        <v>76</v>
      </c>
      <c r="L10744" s="8" t="s">
        <v>29</v>
      </c>
      <c r="M10744" s="7" t="s">
        <v>30</v>
      </c>
      <c r="N10744" s="7" t="s">
        <v>31</v>
      </c>
      <c r="O10744" s="8" t="s">
        <v>32</v>
      </c>
      <c r="P10744" s="8" t="s">
        <v>22</v>
      </c>
      <c r="Q10744" s="8" t="s">
        <v>53599</v>
      </c>
      <c r="R10744" s="8" t="s">
        <v>34</v>
      </c>
      <c r="S10744" s="7" t="s">
        <v>53600</v>
      </c>
      <c r="T10744" s="7" t="s">
        <v>22</v>
      </c>
    </row>
    <row r="10745" customHeight="1" spans="1:20">
      <c r="A10745" s="6">
        <v>45227</v>
      </c>
      <c r="B10745" s="7" t="s">
        <v>53601</v>
      </c>
      <c r="C10745" s="7" t="s">
        <v>8114</v>
      </c>
      <c r="D10745" s="8" t="s">
        <v>22</v>
      </c>
      <c r="E10745" s="7" t="s">
        <v>53602</v>
      </c>
      <c r="F10745" s="7" t="s">
        <v>20559</v>
      </c>
      <c r="G10745" s="8" t="s">
        <v>82</v>
      </c>
      <c r="H10745" s="8" t="s">
        <v>22</v>
      </c>
      <c r="I10745" s="8" t="s">
        <v>54</v>
      </c>
      <c r="J10745" s="8" t="s">
        <v>27</v>
      </c>
      <c r="K10745" s="8" t="s">
        <v>28</v>
      </c>
      <c r="L10745" s="8" t="s">
        <v>43</v>
      </c>
      <c r="M10745" s="7" t="s">
        <v>30</v>
      </c>
      <c r="N10745" s="7" t="s">
        <v>5516</v>
      </c>
      <c r="O10745" s="8" t="s">
        <v>32</v>
      </c>
      <c r="P10745" s="8" t="s">
        <v>22</v>
      </c>
      <c r="Q10745" s="8" t="s">
        <v>53603</v>
      </c>
      <c r="R10745" s="8" t="s">
        <v>8115</v>
      </c>
      <c r="S10745" s="7" t="s">
        <v>53604</v>
      </c>
      <c r="T10745" s="7" t="s">
        <v>22</v>
      </c>
    </row>
    <row r="10746" customHeight="1" spans="1:20">
      <c r="A10746" s="6">
        <v>45227</v>
      </c>
      <c r="B10746" s="7" t="s">
        <v>53605</v>
      </c>
      <c r="C10746" s="7" t="s">
        <v>5629</v>
      </c>
      <c r="D10746" s="8" t="s">
        <v>22</v>
      </c>
      <c r="E10746" s="7" t="s">
        <v>53606</v>
      </c>
      <c r="F10746" s="7" t="s">
        <v>53607</v>
      </c>
      <c r="G10746" s="8" t="s">
        <v>82</v>
      </c>
      <c r="H10746" s="8" t="s">
        <v>22</v>
      </c>
      <c r="I10746" s="8" t="s">
        <v>5632</v>
      </c>
      <c r="J10746" s="8" t="s">
        <v>27</v>
      </c>
      <c r="K10746" s="8" t="s">
        <v>28</v>
      </c>
      <c r="L10746" s="8" t="s">
        <v>43</v>
      </c>
      <c r="M10746" s="7" t="s">
        <v>169</v>
      </c>
      <c r="N10746" s="7" t="s">
        <v>5633</v>
      </c>
      <c r="O10746" s="8" t="s">
        <v>32</v>
      </c>
      <c r="P10746" s="8" t="s">
        <v>22</v>
      </c>
      <c r="Q10746" s="8" t="s">
        <v>53608</v>
      </c>
      <c r="R10746" s="8" t="s">
        <v>168</v>
      </c>
      <c r="S10746" s="7" t="s">
        <v>53609</v>
      </c>
      <c r="T10746" s="7" t="s">
        <v>5723</v>
      </c>
    </row>
    <row r="10747" customHeight="1" spans="1:20">
      <c r="A10747" s="6">
        <v>45228</v>
      </c>
      <c r="B10747" s="7" t="s">
        <v>53610</v>
      </c>
      <c r="C10747" s="7" t="s">
        <v>50</v>
      </c>
      <c r="D10747" s="8" t="s">
        <v>22</v>
      </c>
      <c r="E10747" s="7" t="s">
        <v>53611</v>
      </c>
      <c r="F10747" s="7" t="s">
        <v>53612</v>
      </c>
      <c r="G10747" s="8" t="s">
        <v>69</v>
      </c>
      <c r="H10747" s="8" t="s">
        <v>22</v>
      </c>
      <c r="I10747" s="8" t="s">
        <v>384</v>
      </c>
      <c r="J10747" s="8" t="s">
        <v>27</v>
      </c>
      <c r="K10747" s="8" t="s">
        <v>28</v>
      </c>
      <c r="L10747" s="8" t="s">
        <v>43</v>
      </c>
      <c r="M10747" s="7" t="s">
        <v>30</v>
      </c>
      <c r="N10747" s="7" t="s">
        <v>31</v>
      </c>
      <c r="O10747" s="8" t="s">
        <v>32</v>
      </c>
      <c r="P10747" s="8" t="s">
        <v>22</v>
      </c>
      <c r="Q10747" s="8" t="s">
        <v>53613</v>
      </c>
      <c r="R10747" s="8" t="s">
        <v>56</v>
      </c>
      <c r="S10747" s="7" t="s">
        <v>53614</v>
      </c>
      <c r="T10747" s="7" t="s">
        <v>22</v>
      </c>
    </row>
    <row r="10748" customHeight="1" spans="1:20">
      <c r="A10748" s="6">
        <v>45227</v>
      </c>
      <c r="B10748" s="7" t="s">
        <v>53615</v>
      </c>
      <c r="C10748" s="7" t="s">
        <v>5644</v>
      </c>
      <c r="D10748" s="8" t="s">
        <v>22</v>
      </c>
      <c r="E10748" s="7" t="s">
        <v>53616</v>
      </c>
      <c r="F10748" s="7" t="s">
        <v>53617</v>
      </c>
      <c r="G10748" s="8" t="s">
        <v>82</v>
      </c>
      <c r="H10748" s="8" t="s">
        <v>110</v>
      </c>
      <c r="I10748" s="8" t="s">
        <v>168</v>
      </c>
      <c r="J10748" s="8" t="s">
        <v>27</v>
      </c>
      <c r="K10748" s="8" t="s">
        <v>195</v>
      </c>
      <c r="L10748" s="8" t="s">
        <v>22</v>
      </c>
      <c r="M10748" s="7" t="s">
        <v>169</v>
      </c>
      <c r="N10748" s="7" t="s">
        <v>5633</v>
      </c>
      <c r="O10748" s="8" t="s">
        <v>32</v>
      </c>
      <c r="P10748" s="8" t="s">
        <v>22</v>
      </c>
      <c r="Q10748" s="8" t="s">
        <v>53618</v>
      </c>
      <c r="R10748" s="8" t="s">
        <v>168</v>
      </c>
      <c r="S10748" s="7" t="s">
        <v>53619</v>
      </c>
      <c r="T10748" s="7" t="s">
        <v>5649</v>
      </c>
    </row>
    <row r="10749" customHeight="1" spans="1:20">
      <c r="A10749" s="6">
        <v>45227</v>
      </c>
      <c r="B10749" s="7" t="s">
        <v>53620</v>
      </c>
      <c r="C10749" s="7" t="s">
        <v>50</v>
      </c>
      <c r="D10749" s="8" t="s">
        <v>22</v>
      </c>
      <c r="E10749" s="7" t="s">
        <v>53621</v>
      </c>
      <c r="F10749" s="7" t="s">
        <v>53622</v>
      </c>
      <c r="G10749" s="8" t="s">
        <v>130</v>
      </c>
      <c r="H10749" s="8" t="s">
        <v>22</v>
      </c>
      <c r="I10749" s="8" t="s">
        <v>162</v>
      </c>
      <c r="J10749" s="8" t="s">
        <v>27</v>
      </c>
      <c r="K10749" s="8" t="s">
        <v>28</v>
      </c>
      <c r="L10749" s="8" t="s">
        <v>43</v>
      </c>
      <c r="M10749" s="7" t="s">
        <v>30</v>
      </c>
      <c r="N10749" s="7" t="s">
        <v>31</v>
      </c>
      <c r="O10749" s="8" t="s">
        <v>32</v>
      </c>
      <c r="P10749" s="8" t="s">
        <v>22</v>
      </c>
      <c r="Q10749" s="8" t="s">
        <v>53623</v>
      </c>
      <c r="R10749" s="8" t="s">
        <v>56</v>
      </c>
      <c r="S10749" s="7" t="s">
        <v>53624</v>
      </c>
      <c r="T10749" s="7" t="s">
        <v>22</v>
      </c>
    </row>
    <row r="10750" customHeight="1" spans="1:20">
      <c r="A10750" s="6">
        <v>45227</v>
      </c>
      <c r="B10750" s="7" t="s">
        <v>53625</v>
      </c>
      <c r="C10750" s="7" t="s">
        <v>6506</v>
      </c>
      <c r="D10750" s="8" t="s">
        <v>22</v>
      </c>
      <c r="E10750" s="7" t="s">
        <v>53626</v>
      </c>
      <c r="F10750" s="7" t="s">
        <v>53627</v>
      </c>
      <c r="G10750" s="8" t="s">
        <v>62</v>
      </c>
      <c r="H10750" s="8" t="s">
        <v>22</v>
      </c>
      <c r="I10750" s="8" t="s">
        <v>75</v>
      </c>
      <c r="J10750" s="8" t="s">
        <v>27</v>
      </c>
      <c r="K10750" s="8" t="s">
        <v>28</v>
      </c>
      <c r="L10750" s="8" t="s">
        <v>43</v>
      </c>
      <c r="M10750" s="7" t="s">
        <v>44</v>
      </c>
      <c r="N10750" s="7" t="s">
        <v>208</v>
      </c>
      <c r="O10750" s="8" t="s">
        <v>32</v>
      </c>
      <c r="P10750" s="8" t="s">
        <v>22</v>
      </c>
      <c r="Q10750" s="8" t="s">
        <v>53628</v>
      </c>
      <c r="R10750" s="8" t="s">
        <v>46</v>
      </c>
      <c r="S10750" s="7" t="s">
        <v>53629</v>
      </c>
      <c r="T10750" s="7" t="s">
        <v>22</v>
      </c>
    </row>
    <row r="10751" customHeight="1" spans="1:20">
      <c r="A10751" s="6">
        <v>45226</v>
      </c>
      <c r="B10751" s="7" t="s">
        <v>53630</v>
      </c>
      <c r="C10751" s="7" t="s">
        <v>3160</v>
      </c>
      <c r="D10751" s="8" t="s">
        <v>22</v>
      </c>
      <c r="E10751" s="7" t="s">
        <v>53631</v>
      </c>
      <c r="F10751" s="7" t="s">
        <v>53632</v>
      </c>
      <c r="G10751" s="8" t="s">
        <v>41</v>
      </c>
      <c r="H10751" s="8" t="s">
        <v>22</v>
      </c>
      <c r="I10751" s="8" t="s">
        <v>26</v>
      </c>
      <c r="J10751" s="8" t="s">
        <v>27</v>
      </c>
      <c r="K10751" s="8" t="s">
        <v>76</v>
      </c>
      <c r="L10751" s="8" t="s">
        <v>29</v>
      </c>
      <c r="M10751" s="7" t="s">
        <v>30</v>
      </c>
      <c r="N10751" s="7" t="s">
        <v>31</v>
      </c>
      <c r="O10751" s="8" t="s">
        <v>32</v>
      </c>
      <c r="P10751" s="8" t="s">
        <v>22</v>
      </c>
      <c r="Q10751" s="8" t="s">
        <v>53633</v>
      </c>
      <c r="R10751" s="8" t="s">
        <v>34</v>
      </c>
      <c r="S10751" s="7" t="s">
        <v>53634</v>
      </c>
      <c r="T10751" s="7" t="s">
        <v>22</v>
      </c>
    </row>
    <row r="10752" customHeight="1" spans="1:20">
      <c r="A10752" s="6">
        <v>45228</v>
      </c>
      <c r="B10752" s="7" t="s">
        <v>53635</v>
      </c>
      <c r="C10752" s="7" t="s">
        <v>204</v>
      </c>
      <c r="D10752" s="8" t="s">
        <v>22</v>
      </c>
      <c r="E10752" s="7" t="s">
        <v>53636</v>
      </c>
      <c r="F10752" s="7" t="s">
        <v>53637</v>
      </c>
      <c r="G10752" s="8" t="s">
        <v>130</v>
      </c>
      <c r="H10752" s="8" t="s">
        <v>22</v>
      </c>
      <c r="I10752" s="8" t="s">
        <v>241</v>
      </c>
      <c r="J10752" s="8" t="s">
        <v>27</v>
      </c>
      <c r="K10752" s="8" t="s">
        <v>28</v>
      </c>
      <c r="L10752" s="8" t="s">
        <v>43</v>
      </c>
      <c r="M10752" s="7" t="s">
        <v>30</v>
      </c>
      <c r="N10752" s="7" t="s">
        <v>208</v>
      </c>
      <c r="O10752" s="8" t="s">
        <v>32</v>
      </c>
      <c r="P10752" s="8" t="s">
        <v>22</v>
      </c>
      <c r="Q10752" s="8" t="s">
        <v>53638</v>
      </c>
      <c r="R10752" s="8" t="s">
        <v>56</v>
      </c>
      <c r="S10752" s="7" t="s">
        <v>53639</v>
      </c>
      <c r="T10752" s="7" t="s">
        <v>22</v>
      </c>
    </row>
    <row r="10753" customHeight="1" spans="1:20">
      <c r="A10753" s="6">
        <v>45226</v>
      </c>
      <c r="B10753" s="7" t="s">
        <v>53640</v>
      </c>
      <c r="C10753" s="7" t="s">
        <v>50</v>
      </c>
      <c r="D10753" s="8" t="s">
        <v>22</v>
      </c>
      <c r="E10753" s="7" t="s">
        <v>53641</v>
      </c>
      <c r="F10753" s="7" t="s">
        <v>53642</v>
      </c>
      <c r="G10753" s="8" t="s">
        <v>41</v>
      </c>
      <c r="H10753" s="8" t="s">
        <v>22</v>
      </c>
      <c r="I10753" s="8" t="s">
        <v>576</v>
      </c>
      <c r="J10753" s="8" t="s">
        <v>27</v>
      </c>
      <c r="K10753" s="8" t="s">
        <v>28</v>
      </c>
      <c r="L10753" s="8" t="s">
        <v>43</v>
      </c>
      <c r="M10753" s="7" t="s">
        <v>30</v>
      </c>
      <c r="N10753" s="7" t="s">
        <v>31</v>
      </c>
      <c r="O10753" s="8" t="s">
        <v>32</v>
      </c>
      <c r="P10753" s="8" t="s">
        <v>22</v>
      </c>
      <c r="Q10753" s="8" t="s">
        <v>53643</v>
      </c>
      <c r="R10753" s="8" t="s">
        <v>46</v>
      </c>
      <c r="S10753" s="7" t="s">
        <v>53644</v>
      </c>
      <c r="T10753" s="7" t="s">
        <v>22</v>
      </c>
    </row>
    <row r="10754" customHeight="1" spans="1:20">
      <c r="A10754" s="6">
        <v>45226</v>
      </c>
      <c r="B10754" s="7" t="s">
        <v>53645</v>
      </c>
      <c r="C10754" s="7" t="s">
        <v>50</v>
      </c>
      <c r="D10754" s="8" t="s">
        <v>22</v>
      </c>
      <c r="E10754" s="7" t="s">
        <v>53646</v>
      </c>
      <c r="F10754" s="7" t="s">
        <v>53647</v>
      </c>
      <c r="G10754" s="8" t="s">
        <v>82</v>
      </c>
      <c r="H10754" s="8" t="s">
        <v>22</v>
      </c>
      <c r="I10754" s="8" t="s">
        <v>124</v>
      </c>
      <c r="J10754" s="8" t="s">
        <v>27</v>
      </c>
      <c r="K10754" s="8" t="s">
        <v>28</v>
      </c>
      <c r="L10754" s="8" t="s">
        <v>43</v>
      </c>
      <c r="M10754" s="7" t="s">
        <v>44</v>
      </c>
      <c r="N10754" s="7" t="s">
        <v>31</v>
      </c>
      <c r="O10754" s="8" t="s">
        <v>32</v>
      </c>
      <c r="P10754" s="8" t="s">
        <v>22</v>
      </c>
      <c r="Q10754" s="8" t="s">
        <v>53648</v>
      </c>
      <c r="R10754" s="8" t="s">
        <v>56</v>
      </c>
      <c r="S10754" s="7" t="s">
        <v>53649</v>
      </c>
      <c r="T10754" s="7" t="s">
        <v>22</v>
      </c>
    </row>
    <row r="10755" customHeight="1" spans="1:20">
      <c r="A10755" s="6">
        <v>45227</v>
      </c>
      <c r="B10755" s="7" t="s">
        <v>53650</v>
      </c>
      <c r="C10755" s="7" t="s">
        <v>204</v>
      </c>
      <c r="D10755" s="8" t="s">
        <v>22</v>
      </c>
      <c r="E10755" s="7" t="s">
        <v>53651</v>
      </c>
      <c r="F10755" s="7" t="s">
        <v>53652</v>
      </c>
      <c r="G10755" s="8" t="s">
        <v>130</v>
      </c>
      <c r="H10755" s="8" t="s">
        <v>22</v>
      </c>
      <c r="I10755" s="8" t="s">
        <v>124</v>
      </c>
      <c r="J10755" s="8" t="s">
        <v>27</v>
      </c>
      <c r="K10755" s="8" t="s">
        <v>28</v>
      </c>
      <c r="L10755" s="8" t="s">
        <v>43</v>
      </c>
      <c r="M10755" s="7" t="s">
        <v>30</v>
      </c>
      <c r="N10755" s="7" t="s">
        <v>208</v>
      </c>
      <c r="O10755" s="8" t="s">
        <v>32</v>
      </c>
      <c r="P10755" s="8" t="s">
        <v>22</v>
      </c>
      <c r="Q10755" s="8" t="s">
        <v>53653</v>
      </c>
      <c r="R10755" s="8" t="s">
        <v>56</v>
      </c>
      <c r="S10755" s="7" t="s">
        <v>53654</v>
      </c>
      <c r="T10755" s="7" t="s">
        <v>22</v>
      </c>
    </row>
    <row r="10756" customHeight="1" spans="1:20">
      <c r="A10756" s="6">
        <v>45227</v>
      </c>
      <c r="B10756" s="7" t="s">
        <v>53655</v>
      </c>
      <c r="C10756" s="7" t="s">
        <v>274</v>
      </c>
      <c r="D10756" s="8" t="s">
        <v>22</v>
      </c>
      <c r="E10756" s="7" t="s">
        <v>53656</v>
      </c>
      <c r="F10756" s="7" t="s">
        <v>53657</v>
      </c>
      <c r="G10756" s="8" t="s">
        <v>130</v>
      </c>
      <c r="H10756" s="8" t="s">
        <v>22</v>
      </c>
      <c r="I10756" s="8" t="s">
        <v>412</v>
      </c>
      <c r="J10756" s="8" t="s">
        <v>27</v>
      </c>
      <c r="K10756" s="8" t="s">
        <v>28</v>
      </c>
      <c r="L10756" s="8" t="s">
        <v>43</v>
      </c>
      <c r="M10756" s="7" t="s">
        <v>30</v>
      </c>
      <c r="N10756" s="7" t="s">
        <v>208</v>
      </c>
      <c r="O10756" s="8" t="s">
        <v>32</v>
      </c>
      <c r="P10756" s="8" t="s">
        <v>22</v>
      </c>
      <c r="Q10756" s="8" t="s">
        <v>53658</v>
      </c>
      <c r="R10756" s="8" t="s">
        <v>56</v>
      </c>
      <c r="S10756" s="7" t="s">
        <v>53659</v>
      </c>
      <c r="T10756" s="7" t="s">
        <v>22</v>
      </c>
    </row>
    <row r="10757" customHeight="1" spans="1:20">
      <c r="A10757" s="6">
        <v>45227</v>
      </c>
      <c r="B10757" s="7" t="s">
        <v>53660</v>
      </c>
      <c r="C10757" s="7" t="s">
        <v>14312</v>
      </c>
      <c r="D10757" s="8" t="s">
        <v>22</v>
      </c>
      <c r="E10757" s="7" t="s">
        <v>53661</v>
      </c>
      <c r="F10757" s="7" t="s">
        <v>53662</v>
      </c>
      <c r="G10757" s="8" t="s">
        <v>41</v>
      </c>
      <c r="H10757" s="8" t="s">
        <v>22</v>
      </c>
      <c r="I10757" s="8" t="s">
        <v>253</v>
      </c>
      <c r="J10757" s="8" t="s">
        <v>27</v>
      </c>
      <c r="K10757" s="8" t="s">
        <v>28</v>
      </c>
      <c r="L10757" s="8" t="s">
        <v>43</v>
      </c>
      <c r="M10757" s="7" t="s">
        <v>44</v>
      </c>
      <c r="N10757" s="7" t="s">
        <v>208</v>
      </c>
      <c r="O10757" s="8" t="s">
        <v>32</v>
      </c>
      <c r="P10757" s="8" t="s">
        <v>22</v>
      </c>
      <c r="Q10757" s="8" t="s">
        <v>53663</v>
      </c>
      <c r="R10757" s="8" t="s">
        <v>46</v>
      </c>
      <c r="S10757" s="7" t="s">
        <v>53664</v>
      </c>
      <c r="T10757" s="7" t="s">
        <v>22</v>
      </c>
    </row>
    <row r="10758" customHeight="1" spans="1:20">
      <c r="A10758" s="6">
        <v>45228</v>
      </c>
      <c r="B10758" s="7" t="s">
        <v>53665</v>
      </c>
      <c r="C10758" s="7" t="s">
        <v>6126</v>
      </c>
      <c r="D10758" s="8" t="s">
        <v>22</v>
      </c>
      <c r="E10758" s="7" t="s">
        <v>53546</v>
      </c>
      <c r="F10758" s="7" t="s">
        <v>12874</v>
      </c>
      <c r="G10758" s="8" t="s">
        <v>82</v>
      </c>
      <c r="H10758" s="8" t="s">
        <v>22</v>
      </c>
      <c r="I10758" s="8" t="s">
        <v>241</v>
      </c>
      <c r="J10758" s="8" t="s">
        <v>27</v>
      </c>
      <c r="K10758" s="8" t="s">
        <v>28</v>
      </c>
      <c r="L10758" s="8" t="s">
        <v>43</v>
      </c>
      <c r="M10758" s="7" t="s">
        <v>44</v>
      </c>
      <c r="N10758" s="7" t="s">
        <v>743</v>
      </c>
      <c r="O10758" s="8" t="s">
        <v>32</v>
      </c>
      <c r="P10758" s="8" t="s">
        <v>22</v>
      </c>
      <c r="Q10758" s="8" t="s">
        <v>53666</v>
      </c>
      <c r="R10758" s="8" t="s">
        <v>46</v>
      </c>
      <c r="S10758" s="7" t="s">
        <v>53667</v>
      </c>
      <c r="T10758" s="7" t="s">
        <v>53668</v>
      </c>
    </row>
    <row r="10759" customHeight="1" spans="1:20">
      <c r="A10759" s="6">
        <v>45227</v>
      </c>
      <c r="B10759" s="7" t="s">
        <v>53669</v>
      </c>
      <c r="C10759" s="7" t="s">
        <v>50</v>
      </c>
      <c r="D10759" s="8" t="s">
        <v>22</v>
      </c>
      <c r="E10759" s="7" t="s">
        <v>53670</v>
      </c>
      <c r="F10759" s="7" t="s">
        <v>53671</v>
      </c>
      <c r="G10759" s="8" t="s">
        <v>247</v>
      </c>
      <c r="H10759" s="8" t="s">
        <v>22</v>
      </c>
      <c r="I10759" s="8" t="s">
        <v>111</v>
      </c>
      <c r="J10759" s="8" t="s">
        <v>27</v>
      </c>
      <c r="K10759" s="8" t="s">
        <v>28</v>
      </c>
      <c r="L10759" s="8" t="s">
        <v>43</v>
      </c>
      <c r="M10759" s="7" t="s">
        <v>44</v>
      </c>
      <c r="N10759" s="7" t="s">
        <v>31</v>
      </c>
      <c r="O10759" s="8" t="s">
        <v>32</v>
      </c>
      <c r="P10759" s="8" t="s">
        <v>22</v>
      </c>
      <c r="Q10759" s="8" t="s">
        <v>53672</v>
      </c>
      <c r="R10759" s="8" t="s">
        <v>56</v>
      </c>
      <c r="S10759" s="7" t="s">
        <v>53673</v>
      </c>
      <c r="T10759" s="7" t="s">
        <v>22</v>
      </c>
    </row>
    <row r="10760" customHeight="1" spans="1:20">
      <c r="A10760" s="6">
        <v>45227</v>
      </c>
      <c r="B10760" s="7" t="s">
        <v>53674</v>
      </c>
      <c r="C10760" s="7" t="s">
        <v>7660</v>
      </c>
      <c r="D10760" s="8" t="s">
        <v>22</v>
      </c>
      <c r="E10760" s="7" t="s">
        <v>52911</v>
      </c>
      <c r="F10760" s="7" t="s">
        <v>52912</v>
      </c>
      <c r="G10760" s="8" t="s">
        <v>130</v>
      </c>
      <c r="H10760" s="8" t="s">
        <v>22</v>
      </c>
      <c r="I10760" s="8" t="s">
        <v>104</v>
      </c>
      <c r="J10760" s="8" t="s">
        <v>27</v>
      </c>
      <c r="K10760" s="8" t="s">
        <v>28</v>
      </c>
      <c r="L10760" s="8" t="s">
        <v>43</v>
      </c>
      <c r="M10760" s="7" t="s">
        <v>30</v>
      </c>
      <c r="N10760" s="7" t="s">
        <v>208</v>
      </c>
      <c r="O10760" s="8" t="s">
        <v>32</v>
      </c>
      <c r="P10760" s="8" t="s">
        <v>22</v>
      </c>
      <c r="Q10760" s="8" t="s">
        <v>53675</v>
      </c>
      <c r="R10760" s="8" t="s">
        <v>46</v>
      </c>
      <c r="S10760" s="7" t="s">
        <v>53676</v>
      </c>
      <c r="T10760" s="7" t="s">
        <v>22</v>
      </c>
    </row>
    <row r="10761" customHeight="1" spans="1:20">
      <c r="A10761" s="6">
        <v>45228</v>
      </c>
      <c r="B10761" s="7" t="s">
        <v>53677</v>
      </c>
      <c r="C10761" s="7" t="s">
        <v>6126</v>
      </c>
      <c r="D10761" s="8" t="s">
        <v>22</v>
      </c>
      <c r="E10761" s="7" t="s">
        <v>53678</v>
      </c>
      <c r="F10761" s="7" t="s">
        <v>53679</v>
      </c>
      <c r="G10761" s="8" t="s">
        <v>130</v>
      </c>
      <c r="H10761" s="8" t="s">
        <v>22</v>
      </c>
      <c r="I10761" s="8" t="s">
        <v>880</v>
      </c>
      <c r="J10761" s="8" t="s">
        <v>27</v>
      </c>
      <c r="K10761" s="8" t="s">
        <v>28</v>
      </c>
      <c r="L10761" s="8" t="s">
        <v>43</v>
      </c>
      <c r="M10761" s="7" t="s">
        <v>30</v>
      </c>
      <c r="N10761" s="7" t="s">
        <v>743</v>
      </c>
      <c r="O10761" s="8" t="s">
        <v>32</v>
      </c>
      <c r="P10761" s="8" t="s">
        <v>22</v>
      </c>
      <c r="Q10761" s="8" t="s">
        <v>53680</v>
      </c>
      <c r="R10761" s="8" t="s">
        <v>46</v>
      </c>
      <c r="S10761" s="7" t="s">
        <v>53681</v>
      </c>
      <c r="T10761" s="7" t="s">
        <v>53682</v>
      </c>
    </row>
    <row r="10762" customHeight="1" spans="1:20">
      <c r="A10762" s="6">
        <v>45226</v>
      </c>
      <c r="B10762" s="7" t="s">
        <v>53683</v>
      </c>
      <c r="C10762" s="7" t="s">
        <v>185</v>
      </c>
      <c r="D10762" s="8" t="s">
        <v>22</v>
      </c>
      <c r="E10762" s="7" t="s">
        <v>53684</v>
      </c>
      <c r="F10762" s="7" t="s">
        <v>53685</v>
      </c>
      <c r="G10762" s="8" t="s">
        <v>130</v>
      </c>
      <c r="H10762" s="8" t="s">
        <v>22</v>
      </c>
      <c r="I10762" s="8" t="s">
        <v>384</v>
      </c>
      <c r="J10762" s="8" t="s">
        <v>27</v>
      </c>
      <c r="K10762" s="8" t="s">
        <v>28</v>
      </c>
      <c r="L10762" s="8" t="s">
        <v>43</v>
      </c>
      <c r="M10762" s="7" t="s">
        <v>30</v>
      </c>
      <c r="N10762" s="7" t="s">
        <v>31</v>
      </c>
      <c r="O10762" s="8" t="s">
        <v>32</v>
      </c>
      <c r="P10762" s="8" t="s">
        <v>22</v>
      </c>
      <c r="Q10762" s="8" t="s">
        <v>53686</v>
      </c>
      <c r="R10762" s="8" t="s">
        <v>56</v>
      </c>
      <c r="S10762" s="7" t="s">
        <v>53687</v>
      </c>
      <c r="T10762" s="7" t="s">
        <v>22</v>
      </c>
    </row>
    <row r="10763" customHeight="1" spans="1:20">
      <c r="A10763" s="6">
        <v>45227</v>
      </c>
      <c r="B10763" s="7" t="s">
        <v>53688</v>
      </c>
      <c r="C10763" s="7" t="s">
        <v>5629</v>
      </c>
      <c r="D10763" s="8" t="s">
        <v>22</v>
      </c>
      <c r="E10763" s="7" t="s">
        <v>53689</v>
      </c>
      <c r="F10763" s="7" t="s">
        <v>53690</v>
      </c>
      <c r="G10763" s="8" t="s">
        <v>82</v>
      </c>
      <c r="H10763" s="8" t="s">
        <v>110</v>
      </c>
      <c r="I10763" s="8" t="s">
        <v>5632</v>
      </c>
      <c r="J10763" s="8" t="s">
        <v>27</v>
      </c>
      <c r="K10763" s="8" t="s">
        <v>28</v>
      </c>
      <c r="L10763" s="8" t="s">
        <v>43</v>
      </c>
      <c r="M10763" s="7" t="s">
        <v>169</v>
      </c>
      <c r="N10763" s="7" t="s">
        <v>5633</v>
      </c>
      <c r="O10763" s="8" t="s">
        <v>32</v>
      </c>
      <c r="P10763" s="8" t="s">
        <v>22</v>
      </c>
      <c r="Q10763" s="8" t="s">
        <v>53691</v>
      </c>
      <c r="R10763" s="8" t="s">
        <v>168</v>
      </c>
      <c r="S10763" s="7" t="s">
        <v>53692</v>
      </c>
      <c r="T10763" s="7" t="s">
        <v>5655</v>
      </c>
    </row>
    <row r="10764" customHeight="1" spans="1:20">
      <c r="A10764" s="6">
        <v>45227</v>
      </c>
      <c r="B10764" s="7" t="s">
        <v>53693</v>
      </c>
      <c r="C10764" s="7" t="s">
        <v>274</v>
      </c>
      <c r="D10764" s="8" t="s">
        <v>22</v>
      </c>
      <c r="E10764" s="7" t="s">
        <v>53694</v>
      </c>
      <c r="F10764" s="7" t="s">
        <v>45374</v>
      </c>
      <c r="G10764" s="8" t="s">
        <v>130</v>
      </c>
      <c r="H10764" s="8" t="s">
        <v>22</v>
      </c>
      <c r="I10764" s="8" t="s">
        <v>912</v>
      </c>
      <c r="J10764" s="8" t="s">
        <v>27</v>
      </c>
      <c r="K10764" s="8" t="s">
        <v>28</v>
      </c>
      <c r="L10764" s="8" t="s">
        <v>43</v>
      </c>
      <c r="M10764" s="7" t="s">
        <v>44</v>
      </c>
      <c r="N10764" s="7" t="s">
        <v>208</v>
      </c>
      <c r="O10764" s="8" t="s">
        <v>32</v>
      </c>
      <c r="P10764" s="8" t="s">
        <v>22</v>
      </c>
      <c r="Q10764" s="8" t="s">
        <v>53695</v>
      </c>
      <c r="R10764" s="8" t="s">
        <v>56</v>
      </c>
      <c r="S10764" s="7" t="s">
        <v>53696</v>
      </c>
      <c r="T10764" s="7" t="s">
        <v>22</v>
      </c>
    </row>
    <row r="10765" customHeight="1" spans="1:20">
      <c r="A10765" s="6">
        <v>45226</v>
      </c>
      <c r="B10765" s="7" t="s">
        <v>53697</v>
      </c>
      <c r="C10765" s="7" t="s">
        <v>44299</v>
      </c>
      <c r="D10765" s="8" t="s">
        <v>22</v>
      </c>
      <c r="E10765" s="7" t="s">
        <v>53698</v>
      </c>
      <c r="F10765" s="7" t="s">
        <v>53699</v>
      </c>
      <c r="G10765" s="8" t="s">
        <v>82</v>
      </c>
      <c r="H10765" s="8" t="s">
        <v>22</v>
      </c>
      <c r="I10765" s="8" t="s">
        <v>162</v>
      </c>
      <c r="J10765" s="8" t="s">
        <v>27</v>
      </c>
      <c r="K10765" s="8" t="s">
        <v>28</v>
      </c>
      <c r="L10765" s="8" t="s">
        <v>43</v>
      </c>
      <c r="M10765" s="7" t="s">
        <v>30</v>
      </c>
      <c r="N10765" s="7" t="s">
        <v>31</v>
      </c>
      <c r="O10765" s="8" t="s">
        <v>32</v>
      </c>
      <c r="P10765" s="8" t="s">
        <v>22</v>
      </c>
      <c r="Q10765" s="8" t="s">
        <v>53700</v>
      </c>
      <c r="R10765" s="8" t="s">
        <v>46</v>
      </c>
      <c r="S10765" s="7" t="s">
        <v>53701</v>
      </c>
      <c r="T10765" s="7" t="s">
        <v>22</v>
      </c>
    </row>
    <row r="10766" customHeight="1" spans="1:20">
      <c r="A10766" s="6">
        <v>45227</v>
      </c>
      <c r="B10766" s="7" t="s">
        <v>53702</v>
      </c>
      <c r="C10766" s="7" t="s">
        <v>79</v>
      </c>
      <c r="D10766" s="8" t="s">
        <v>22</v>
      </c>
      <c r="E10766" s="7" t="s">
        <v>53703</v>
      </c>
      <c r="F10766" s="7" t="s">
        <v>53704</v>
      </c>
      <c r="G10766" s="8" t="s">
        <v>25</v>
      </c>
      <c r="H10766" s="8" t="s">
        <v>22</v>
      </c>
      <c r="I10766" s="8" t="s">
        <v>26</v>
      </c>
      <c r="J10766" s="8" t="s">
        <v>27</v>
      </c>
      <c r="K10766" s="8" t="s">
        <v>76</v>
      </c>
      <c r="L10766" s="8" t="s">
        <v>29</v>
      </c>
      <c r="M10766" s="7" t="s">
        <v>30</v>
      </c>
      <c r="N10766" s="7" t="s">
        <v>31</v>
      </c>
      <c r="O10766" s="8" t="s">
        <v>32</v>
      </c>
      <c r="P10766" s="8" t="s">
        <v>22</v>
      </c>
      <c r="Q10766" s="8" t="s">
        <v>53705</v>
      </c>
      <c r="R10766" s="8" t="s">
        <v>34</v>
      </c>
      <c r="S10766" s="7" t="s">
        <v>53706</v>
      </c>
      <c r="T10766" s="7" t="s">
        <v>22</v>
      </c>
    </row>
    <row r="10767" customHeight="1" spans="1:20">
      <c r="A10767" s="6">
        <v>45226</v>
      </c>
      <c r="B10767" s="7" t="s">
        <v>53707</v>
      </c>
      <c r="C10767" s="7" t="s">
        <v>6495</v>
      </c>
      <c r="D10767" s="8" t="s">
        <v>22</v>
      </c>
      <c r="E10767" s="7" t="s">
        <v>53708</v>
      </c>
      <c r="F10767" s="7" t="s">
        <v>53709</v>
      </c>
      <c r="G10767" s="8" t="s">
        <v>130</v>
      </c>
      <c r="H10767" s="8" t="s">
        <v>22</v>
      </c>
      <c r="I10767" s="8" t="s">
        <v>26</v>
      </c>
      <c r="J10767" s="8" t="s">
        <v>27</v>
      </c>
      <c r="K10767" s="8" t="s">
        <v>76</v>
      </c>
      <c r="L10767" s="8" t="s">
        <v>29</v>
      </c>
      <c r="M10767" s="7" t="s">
        <v>30</v>
      </c>
      <c r="N10767" s="7" t="s">
        <v>31</v>
      </c>
      <c r="O10767" s="8" t="s">
        <v>32</v>
      </c>
      <c r="P10767" s="8" t="s">
        <v>22</v>
      </c>
      <c r="Q10767" s="8" t="s">
        <v>53710</v>
      </c>
      <c r="R10767" s="8" t="s">
        <v>34</v>
      </c>
      <c r="S10767" s="7" t="s">
        <v>53711</v>
      </c>
      <c r="T10767" s="7" t="s">
        <v>22</v>
      </c>
    </row>
    <row r="10768" customHeight="1" spans="1:20">
      <c r="A10768" s="6">
        <v>45226</v>
      </c>
      <c r="B10768" s="7" t="s">
        <v>53712</v>
      </c>
      <c r="C10768" s="7" t="s">
        <v>38</v>
      </c>
      <c r="D10768" s="8" t="s">
        <v>22</v>
      </c>
      <c r="E10768" s="7" t="s">
        <v>42900</v>
      </c>
      <c r="F10768" s="7" t="s">
        <v>42901</v>
      </c>
      <c r="G10768" s="8" t="s">
        <v>69</v>
      </c>
      <c r="H10768" s="8" t="s">
        <v>22</v>
      </c>
      <c r="I10768" s="8" t="s">
        <v>26</v>
      </c>
      <c r="J10768" s="8" t="s">
        <v>27</v>
      </c>
      <c r="K10768" s="8" t="s">
        <v>195</v>
      </c>
      <c r="L10768" s="8" t="s">
        <v>29</v>
      </c>
      <c r="M10768" s="7" t="s">
        <v>44</v>
      </c>
      <c r="N10768" s="7" t="s">
        <v>31</v>
      </c>
      <c r="O10768" s="8" t="s">
        <v>32</v>
      </c>
      <c r="P10768" s="8" t="s">
        <v>22</v>
      </c>
      <c r="Q10768" s="8" t="s">
        <v>53713</v>
      </c>
      <c r="R10768" s="8" t="s">
        <v>34</v>
      </c>
      <c r="S10768" s="7" t="s">
        <v>53714</v>
      </c>
      <c r="T10768" s="7" t="s">
        <v>22</v>
      </c>
    </row>
    <row r="10769" customHeight="1" spans="1:20">
      <c r="A10769" s="6">
        <v>45227</v>
      </c>
      <c r="B10769" s="7" t="s">
        <v>53715</v>
      </c>
      <c r="C10769" s="7" t="s">
        <v>1299</v>
      </c>
      <c r="D10769" s="8" t="s">
        <v>22</v>
      </c>
      <c r="E10769" s="7" t="s">
        <v>53716</v>
      </c>
      <c r="F10769" s="7" t="s">
        <v>53717</v>
      </c>
      <c r="G10769" s="8" t="s">
        <v>53</v>
      </c>
      <c r="H10769" s="8" t="s">
        <v>22</v>
      </c>
      <c r="I10769" s="8" t="s">
        <v>241</v>
      </c>
      <c r="J10769" s="8" t="s">
        <v>27</v>
      </c>
      <c r="K10769" s="8" t="s">
        <v>28</v>
      </c>
      <c r="L10769" s="8" t="s">
        <v>43</v>
      </c>
      <c r="M10769" s="7" t="s">
        <v>44</v>
      </c>
      <c r="N10769" s="7" t="s">
        <v>208</v>
      </c>
      <c r="O10769" s="8" t="s">
        <v>32</v>
      </c>
      <c r="P10769" s="8" t="s">
        <v>22</v>
      </c>
      <c r="Q10769" s="8" t="s">
        <v>53718</v>
      </c>
      <c r="R10769" s="8" t="s">
        <v>56</v>
      </c>
      <c r="S10769" s="7" t="s">
        <v>53719</v>
      </c>
      <c r="T10769" s="7" t="s">
        <v>22</v>
      </c>
    </row>
    <row r="10770" customHeight="1" spans="1:20">
      <c r="A10770" s="6">
        <v>45227</v>
      </c>
      <c r="B10770" s="7" t="s">
        <v>53720</v>
      </c>
      <c r="C10770" s="7" t="s">
        <v>1299</v>
      </c>
      <c r="D10770" s="8" t="s">
        <v>22</v>
      </c>
      <c r="E10770" s="7" t="s">
        <v>53721</v>
      </c>
      <c r="F10770" s="7" t="s">
        <v>53722</v>
      </c>
      <c r="G10770" s="8" t="s">
        <v>25</v>
      </c>
      <c r="H10770" s="8" t="s">
        <v>22</v>
      </c>
      <c r="I10770" s="8" t="s">
        <v>253</v>
      </c>
      <c r="J10770" s="8" t="s">
        <v>27</v>
      </c>
      <c r="K10770" s="8" t="s">
        <v>28</v>
      </c>
      <c r="L10770" s="8" t="s">
        <v>43</v>
      </c>
      <c r="M10770" s="7" t="s">
        <v>30</v>
      </c>
      <c r="N10770" s="7" t="s">
        <v>208</v>
      </c>
      <c r="O10770" s="8" t="s">
        <v>32</v>
      </c>
      <c r="P10770" s="8" t="s">
        <v>22</v>
      </c>
      <c r="Q10770" s="8" t="s">
        <v>53723</v>
      </c>
      <c r="R10770" s="8" t="s">
        <v>56</v>
      </c>
      <c r="S10770" s="7" t="s">
        <v>53724</v>
      </c>
      <c r="T10770" s="7" t="s">
        <v>22</v>
      </c>
    </row>
    <row r="10771" customHeight="1" spans="1:20">
      <c r="A10771" s="6">
        <v>45226</v>
      </c>
      <c r="B10771" s="7" t="s">
        <v>53725</v>
      </c>
      <c r="C10771" s="7" t="s">
        <v>6126</v>
      </c>
      <c r="D10771" s="8" t="s">
        <v>22</v>
      </c>
      <c r="E10771" s="7" t="s">
        <v>53726</v>
      </c>
      <c r="F10771" s="7" t="s">
        <v>53727</v>
      </c>
      <c r="G10771" s="8" t="s">
        <v>194</v>
      </c>
      <c r="H10771" s="8" t="s">
        <v>22</v>
      </c>
      <c r="I10771" s="8" t="s">
        <v>448</v>
      </c>
      <c r="J10771" s="8" t="s">
        <v>27</v>
      </c>
      <c r="K10771" s="8" t="s">
        <v>28</v>
      </c>
      <c r="L10771" s="8" t="s">
        <v>43</v>
      </c>
      <c r="M10771" s="7" t="s">
        <v>30</v>
      </c>
      <c r="N10771" s="7" t="s">
        <v>743</v>
      </c>
      <c r="O10771" s="8" t="s">
        <v>32</v>
      </c>
      <c r="P10771" s="8" t="s">
        <v>22</v>
      </c>
      <c r="Q10771" s="8" t="s">
        <v>53728</v>
      </c>
      <c r="R10771" s="8" t="s">
        <v>46</v>
      </c>
      <c r="S10771" s="7" t="s">
        <v>53729</v>
      </c>
      <c r="T10771" s="7" t="s">
        <v>53730</v>
      </c>
    </row>
    <row r="10772" customHeight="1" spans="1:20">
      <c r="A10772" s="6">
        <v>45227</v>
      </c>
      <c r="B10772" s="7" t="s">
        <v>53731</v>
      </c>
      <c r="C10772" s="7" t="s">
        <v>5685</v>
      </c>
      <c r="D10772" s="8" t="s">
        <v>22</v>
      </c>
      <c r="E10772" s="7" t="s">
        <v>53732</v>
      </c>
      <c r="F10772" s="7" t="s">
        <v>53733</v>
      </c>
      <c r="G10772" s="8" t="s">
        <v>82</v>
      </c>
      <c r="H10772" s="8" t="s">
        <v>110</v>
      </c>
      <c r="I10772" s="8" t="s">
        <v>168</v>
      </c>
      <c r="J10772" s="8" t="s">
        <v>27</v>
      </c>
      <c r="K10772" s="8" t="s">
        <v>28</v>
      </c>
      <c r="L10772" s="8" t="s">
        <v>43</v>
      </c>
      <c r="M10772" s="7" t="s">
        <v>169</v>
      </c>
      <c r="N10772" s="7" t="s">
        <v>5633</v>
      </c>
      <c r="O10772" s="8" t="s">
        <v>32</v>
      </c>
      <c r="P10772" s="8" t="s">
        <v>22</v>
      </c>
      <c r="Q10772" s="8" t="s">
        <v>53734</v>
      </c>
      <c r="R10772" s="8" t="s">
        <v>168</v>
      </c>
      <c r="S10772" s="7" t="s">
        <v>53735</v>
      </c>
      <c r="T10772" s="7" t="s">
        <v>5717</v>
      </c>
    </row>
    <row r="10773" customHeight="1" spans="1:20">
      <c r="A10773" s="6">
        <v>45227</v>
      </c>
      <c r="B10773" s="7" t="s">
        <v>53736</v>
      </c>
      <c r="C10773" s="7" t="s">
        <v>6506</v>
      </c>
      <c r="D10773" s="8" t="s">
        <v>22</v>
      </c>
      <c r="E10773" s="7" t="s">
        <v>53737</v>
      </c>
      <c r="F10773" s="7" t="s">
        <v>53738</v>
      </c>
      <c r="G10773" s="8" t="s">
        <v>41</v>
      </c>
      <c r="H10773" s="8" t="s">
        <v>22</v>
      </c>
      <c r="I10773" s="8" t="s">
        <v>253</v>
      </c>
      <c r="J10773" s="8" t="s">
        <v>27</v>
      </c>
      <c r="K10773" s="8" t="s">
        <v>28</v>
      </c>
      <c r="L10773" s="8" t="s">
        <v>43</v>
      </c>
      <c r="M10773" s="7" t="s">
        <v>44</v>
      </c>
      <c r="N10773" s="7" t="s">
        <v>208</v>
      </c>
      <c r="O10773" s="8" t="s">
        <v>32</v>
      </c>
      <c r="P10773" s="8" t="s">
        <v>22</v>
      </c>
      <c r="Q10773" s="8" t="s">
        <v>53739</v>
      </c>
      <c r="R10773" s="8" t="s">
        <v>46</v>
      </c>
      <c r="S10773" s="7" t="s">
        <v>53740</v>
      </c>
      <c r="T10773" s="7" t="s">
        <v>22</v>
      </c>
    </row>
    <row r="10774" customHeight="1" spans="1:20">
      <c r="A10774" s="6">
        <v>45226</v>
      </c>
      <c r="B10774" s="7" t="s">
        <v>53741</v>
      </c>
      <c r="C10774" s="7" t="s">
        <v>8290</v>
      </c>
      <c r="D10774" s="8" t="s">
        <v>22</v>
      </c>
      <c r="E10774" s="7" t="s">
        <v>53742</v>
      </c>
      <c r="F10774" s="7" t="s">
        <v>53743</v>
      </c>
      <c r="G10774" s="8" t="s">
        <v>82</v>
      </c>
      <c r="H10774" s="8" t="s">
        <v>22</v>
      </c>
      <c r="I10774" s="8" t="s">
        <v>9666</v>
      </c>
      <c r="J10774" s="8" t="s">
        <v>27</v>
      </c>
      <c r="K10774" s="8" t="s">
        <v>28</v>
      </c>
      <c r="L10774" s="8" t="s">
        <v>43</v>
      </c>
      <c r="M10774" s="7" t="s">
        <v>30</v>
      </c>
      <c r="N10774" s="7" t="s">
        <v>743</v>
      </c>
      <c r="O10774" s="8" t="s">
        <v>32</v>
      </c>
      <c r="P10774" s="8" t="s">
        <v>22</v>
      </c>
      <c r="Q10774" s="8" t="s">
        <v>53744</v>
      </c>
      <c r="R10774" s="8" t="s">
        <v>46</v>
      </c>
      <c r="S10774" s="7" t="s">
        <v>53745</v>
      </c>
      <c r="T10774" s="7" t="s">
        <v>26135</v>
      </c>
    </row>
    <row r="10775" customHeight="1" spans="1:20">
      <c r="A10775" s="6">
        <v>45227</v>
      </c>
      <c r="B10775" s="7" t="s">
        <v>53746</v>
      </c>
      <c r="C10775" s="7" t="s">
        <v>5629</v>
      </c>
      <c r="D10775" s="8" t="s">
        <v>22</v>
      </c>
      <c r="E10775" s="7" t="s">
        <v>53747</v>
      </c>
      <c r="F10775" s="7" t="s">
        <v>53748</v>
      </c>
      <c r="G10775" s="8" t="s">
        <v>82</v>
      </c>
      <c r="H10775" s="8" t="s">
        <v>96</v>
      </c>
      <c r="I10775" s="8" t="s">
        <v>5632</v>
      </c>
      <c r="J10775" s="8" t="s">
        <v>27</v>
      </c>
      <c r="K10775" s="8" t="s">
        <v>28</v>
      </c>
      <c r="L10775" s="8" t="s">
        <v>43</v>
      </c>
      <c r="M10775" s="7" t="s">
        <v>169</v>
      </c>
      <c r="N10775" s="7" t="s">
        <v>5633</v>
      </c>
      <c r="O10775" s="8" t="s">
        <v>32</v>
      </c>
      <c r="P10775" s="8" t="s">
        <v>22</v>
      </c>
      <c r="Q10775" s="8" t="s">
        <v>53749</v>
      </c>
      <c r="R10775" s="8" t="s">
        <v>168</v>
      </c>
      <c r="S10775" s="7" t="s">
        <v>53750</v>
      </c>
      <c r="T10775" s="7" t="s">
        <v>5740</v>
      </c>
    </row>
    <row r="10776" customHeight="1" spans="1:20">
      <c r="A10776" s="6">
        <v>45226</v>
      </c>
      <c r="B10776" s="7" t="s">
        <v>53751</v>
      </c>
      <c r="C10776" s="7" t="s">
        <v>6495</v>
      </c>
      <c r="D10776" s="8" t="s">
        <v>22</v>
      </c>
      <c r="E10776" s="7" t="s">
        <v>53752</v>
      </c>
      <c r="F10776" s="7" t="s">
        <v>53753</v>
      </c>
      <c r="G10776" s="8" t="s">
        <v>53</v>
      </c>
      <c r="H10776" s="8" t="s">
        <v>110</v>
      </c>
      <c r="I10776" s="8" t="s">
        <v>26</v>
      </c>
      <c r="J10776" s="8" t="s">
        <v>27</v>
      </c>
      <c r="K10776" s="8" t="s">
        <v>76</v>
      </c>
      <c r="L10776" s="8" t="s">
        <v>29</v>
      </c>
      <c r="M10776" s="7" t="s">
        <v>30</v>
      </c>
      <c r="N10776" s="7" t="s">
        <v>31</v>
      </c>
      <c r="O10776" s="8" t="s">
        <v>32</v>
      </c>
      <c r="P10776" s="8" t="s">
        <v>22</v>
      </c>
      <c r="Q10776" s="8" t="s">
        <v>53754</v>
      </c>
      <c r="R10776" s="8" t="s">
        <v>34</v>
      </c>
      <c r="S10776" s="7" t="s">
        <v>53755</v>
      </c>
      <c r="T10776" s="7" t="s">
        <v>22</v>
      </c>
    </row>
    <row r="10777" customHeight="1" spans="1:20">
      <c r="A10777" s="6">
        <v>45227</v>
      </c>
      <c r="B10777" s="7" t="s">
        <v>53756</v>
      </c>
      <c r="C10777" s="7" t="s">
        <v>1299</v>
      </c>
      <c r="D10777" s="8" t="s">
        <v>22</v>
      </c>
      <c r="E10777" s="7" t="s">
        <v>53757</v>
      </c>
      <c r="F10777" s="7" t="s">
        <v>53758</v>
      </c>
      <c r="G10777" s="8" t="s">
        <v>53</v>
      </c>
      <c r="H10777" s="8" t="s">
        <v>22</v>
      </c>
      <c r="I10777" s="8" t="s">
        <v>104</v>
      </c>
      <c r="J10777" s="8" t="s">
        <v>27</v>
      </c>
      <c r="K10777" s="8" t="s">
        <v>28</v>
      </c>
      <c r="L10777" s="8" t="s">
        <v>43</v>
      </c>
      <c r="M10777" s="7" t="s">
        <v>30</v>
      </c>
      <c r="N10777" s="7" t="s">
        <v>208</v>
      </c>
      <c r="O10777" s="8" t="s">
        <v>32</v>
      </c>
      <c r="P10777" s="8" t="s">
        <v>22</v>
      </c>
      <c r="Q10777" s="8" t="s">
        <v>53759</v>
      </c>
      <c r="R10777" s="8" t="s">
        <v>56</v>
      </c>
      <c r="S10777" s="7" t="s">
        <v>53760</v>
      </c>
      <c r="T10777" s="7" t="s">
        <v>22</v>
      </c>
    </row>
    <row r="10778" customHeight="1" spans="1:20">
      <c r="A10778" s="6">
        <v>45228</v>
      </c>
      <c r="B10778" s="7" t="s">
        <v>53761</v>
      </c>
      <c r="C10778" s="7" t="s">
        <v>3870</v>
      </c>
      <c r="D10778" s="8" t="s">
        <v>22</v>
      </c>
      <c r="E10778" s="7" t="s">
        <v>53762</v>
      </c>
      <c r="F10778" s="7" t="s">
        <v>13651</v>
      </c>
      <c r="G10778" s="8" t="s">
        <v>336</v>
      </c>
      <c r="H10778" s="8" t="s">
        <v>22</v>
      </c>
      <c r="I10778" s="8" t="s">
        <v>26</v>
      </c>
      <c r="J10778" s="8" t="s">
        <v>27</v>
      </c>
      <c r="K10778" s="8" t="s">
        <v>76</v>
      </c>
      <c r="L10778" s="8" t="s">
        <v>29</v>
      </c>
      <c r="M10778" s="7" t="s">
        <v>30</v>
      </c>
      <c r="N10778" s="7" t="s">
        <v>31</v>
      </c>
      <c r="O10778" s="8" t="s">
        <v>32</v>
      </c>
      <c r="P10778" s="8" t="s">
        <v>22</v>
      </c>
      <c r="Q10778" s="8" t="s">
        <v>53763</v>
      </c>
      <c r="R10778" s="8" t="s">
        <v>34</v>
      </c>
      <c r="S10778" s="7" t="s">
        <v>53764</v>
      </c>
      <c r="T10778" s="7" t="s">
        <v>53765</v>
      </c>
    </row>
    <row r="10779" customHeight="1" spans="1:20">
      <c r="A10779" s="6">
        <v>45227</v>
      </c>
      <c r="B10779" s="7" t="s">
        <v>53766</v>
      </c>
      <c r="C10779" s="7" t="s">
        <v>53767</v>
      </c>
      <c r="D10779" s="8" t="s">
        <v>22</v>
      </c>
      <c r="E10779" s="7" t="s">
        <v>53768</v>
      </c>
      <c r="F10779" s="7" t="s">
        <v>53769</v>
      </c>
      <c r="G10779" s="8" t="s">
        <v>82</v>
      </c>
      <c r="H10779" s="8" t="s">
        <v>22</v>
      </c>
      <c r="I10779" s="8" t="s">
        <v>3098</v>
      </c>
      <c r="J10779" s="8" t="s">
        <v>27</v>
      </c>
      <c r="K10779" s="8" t="s">
        <v>28</v>
      </c>
      <c r="L10779" s="8" t="s">
        <v>43</v>
      </c>
      <c r="M10779" s="7" t="s">
        <v>30</v>
      </c>
      <c r="N10779" s="7" t="s">
        <v>208</v>
      </c>
      <c r="O10779" s="8" t="s">
        <v>32</v>
      </c>
      <c r="P10779" s="8" t="s">
        <v>22</v>
      </c>
      <c r="Q10779" s="8" t="s">
        <v>53770</v>
      </c>
      <c r="R10779" s="8" t="s">
        <v>46</v>
      </c>
      <c r="S10779" s="7" t="s">
        <v>53771</v>
      </c>
      <c r="T10779" s="7" t="s">
        <v>22</v>
      </c>
    </row>
    <row r="10780" customHeight="1" spans="1:20">
      <c r="A10780" s="6">
        <v>45228</v>
      </c>
      <c r="B10780" s="7" t="s">
        <v>53772</v>
      </c>
      <c r="C10780" s="7" t="s">
        <v>1475</v>
      </c>
      <c r="D10780" s="8" t="s">
        <v>22</v>
      </c>
      <c r="E10780" s="7" t="s">
        <v>28854</v>
      </c>
      <c r="F10780" s="7" t="s">
        <v>28855</v>
      </c>
      <c r="G10780" s="8" t="s">
        <v>82</v>
      </c>
      <c r="H10780" s="8" t="s">
        <v>22</v>
      </c>
      <c r="I10780" s="8" t="s">
        <v>26</v>
      </c>
      <c r="J10780" s="8" t="s">
        <v>27</v>
      </c>
      <c r="K10780" s="8" t="s">
        <v>76</v>
      </c>
      <c r="L10780" s="8" t="s">
        <v>29</v>
      </c>
      <c r="M10780" s="7" t="s">
        <v>30</v>
      </c>
      <c r="N10780" s="7" t="s">
        <v>31</v>
      </c>
      <c r="O10780" s="8" t="s">
        <v>32</v>
      </c>
      <c r="P10780" s="8" t="s">
        <v>22</v>
      </c>
      <c r="Q10780" s="8" t="s">
        <v>53773</v>
      </c>
      <c r="R10780" s="8" t="s">
        <v>34</v>
      </c>
      <c r="S10780" s="7" t="s">
        <v>53774</v>
      </c>
      <c r="T10780" s="7" t="s">
        <v>53775</v>
      </c>
    </row>
    <row r="10781" customHeight="1" spans="1:20">
      <c r="A10781" s="6">
        <v>45227</v>
      </c>
      <c r="B10781" s="7" t="s">
        <v>53776</v>
      </c>
      <c r="C10781" s="7" t="s">
        <v>5629</v>
      </c>
      <c r="D10781" s="8" t="s">
        <v>22</v>
      </c>
      <c r="E10781" s="7" t="s">
        <v>53777</v>
      </c>
      <c r="F10781" s="7" t="s">
        <v>53778</v>
      </c>
      <c r="G10781" s="8" t="s">
        <v>82</v>
      </c>
      <c r="H10781" s="8" t="s">
        <v>22</v>
      </c>
      <c r="I10781" s="8" t="s">
        <v>5632</v>
      </c>
      <c r="J10781" s="8" t="s">
        <v>27</v>
      </c>
      <c r="K10781" s="8" t="s">
        <v>28</v>
      </c>
      <c r="L10781" s="8" t="s">
        <v>43</v>
      </c>
      <c r="M10781" s="7" t="s">
        <v>169</v>
      </c>
      <c r="N10781" s="7" t="s">
        <v>5633</v>
      </c>
      <c r="O10781" s="8" t="s">
        <v>32</v>
      </c>
      <c r="P10781" s="8" t="s">
        <v>22</v>
      </c>
      <c r="Q10781" s="8" t="s">
        <v>53779</v>
      </c>
      <c r="R10781" s="8" t="s">
        <v>168</v>
      </c>
      <c r="S10781" s="7" t="s">
        <v>53780</v>
      </c>
      <c r="T10781" s="7" t="s">
        <v>5655</v>
      </c>
    </row>
    <row r="10782" customHeight="1" spans="1:20">
      <c r="A10782" s="6">
        <v>45227</v>
      </c>
      <c r="B10782" s="7" t="s">
        <v>53781</v>
      </c>
      <c r="C10782" s="7" t="s">
        <v>817</v>
      </c>
      <c r="D10782" s="8" t="s">
        <v>22</v>
      </c>
      <c r="E10782" s="7" t="s">
        <v>53782</v>
      </c>
      <c r="F10782" s="7" t="s">
        <v>53783</v>
      </c>
      <c r="G10782" s="8" t="s">
        <v>336</v>
      </c>
      <c r="H10782" s="8" t="s">
        <v>22</v>
      </c>
      <c r="I10782" s="8" t="s">
        <v>26</v>
      </c>
      <c r="J10782" s="8" t="s">
        <v>27</v>
      </c>
      <c r="K10782" s="8" t="s">
        <v>76</v>
      </c>
      <c r="L10782" s="8" t="s">
        <v>29</v>
      </c>
      <c r="M10782" s="7" t="s">
        <v>44</v>
      </c>
      <c r="N10782" s="7" t="s">
        <v>31</v>
      </c>
      <c r="O10782" s="8" t="s">
        <v>32</v>
      </c>
      <c r="P10782" s="8" t="s">
        <v>22</v>
      </c>
      <c r="Q10782" s="8" t="s">
        <v>53784</v>
      </c>
      <c r="R10782" s="8" t="s">
        <v>34</v>
      </c>
      <c r="S10782" s="7" t="s">
        <v>53785</v>
      </c>
      <c r="T10782" s="7" t="s">
        <v>53786</v>
      </c>
    </row>
    <row r="10783" customHeight="1" spans="1:20">
      <c r="A10783" s="6">
        <v>45227</v>
      </c>
      <c r="B10783" s="7" t="s">
        <v>53787</v>
      </c>
      <c r="C10783" s="7" t="s">
        <v>6506</v>
      </c>
      <c r="D10783" s="8" t="s">
        <v>22</v>
      </c>
      <c r="E10783" s="7" t="s">
        <v>53788</v>
      </c>
      <c r="F10783" s="7" t="s">
        <v>53789</v>
      </c>
      <c r="G10783" s="8" t="s">
        <v>82</v>
      </c>
      <c r="H10783" s="8" t="s">
        <v>110</v>
      </c>
      <c r="I10783" s="8" t="s">
        <v>162</v>
      </c>
      <c r="J10783" s="8" t="s">
        <v>27</v>
      </c>
      <c r="K10783" s="8" t="s">
        <v>28</v>
      </c>
      <c r="L10783" s="8" t="s">
        <v>43</v>
      </c>
      <c r="M10783" s="7" t="s">
        <v>30</v>
      </c>
      <c r="N10783" s="7" t="s">
        <v>208</v>
      </c>
      <c r="O10783" s="8" t="s">
        <v>32</v>
      </c>
      <c r="P10783" s="8" t="s">
        <v>22</v>
      </c>
      <c r="Q10783" s="8" t="s">
        <v>53790</v>
      </c>
      <c r="R10783" s="8" t="s">
        <v>46</v>
      </c>
      <c r="S10783" s="7" t="s">
        <v>53791</v>
      </c>
      <c r="T10783" s="7" t="s">
        <v>22</v>
      </c>
    </row>
    <row r="10784" customHeight="1" spans="1:20">
      <c r="A10784" s="6">
        <v>45227</v>
      </c>
      <c r="B10784" s="7" t="s">
        <v>53792</v>
      </c>
      <c r="C10784" s="7" t="s">
        <v>5213</v>
      </c>
      <c r="D10784" s="8" t="s">
        <v>22</v>
      </c>
      <c r="E10784" s="7" t="s">
        <v>53793</v>
      </c>
      <c r="F10784" s="7" t="s">
        <v>53794</v>
      </c>
      <c r="G10784" s="8" t="s">
        <v>41</v>
      </c>
      <c r="H10784" s="8" t="s">
        <v>110</v>
      </c>
      <c r="I10784" s="8" t="s">
        <v>97</v>
      </c>
      <c r="J10784" s="8" t="s">
        <v>27</v>
      </c>
      <c r="K10784" s="8" t="s">
        <v>28</v>
      </c>
      <c r="L10784" s="8" t="s">
        <v>43</v>
      </c>
      <c r="M10784" s="7" t="s">
        <v>30</v>
      </c>
      <c r="N10784" s="7" t="s">
        <v>208</v>
      </c>
      <c r="O10784" s="8" t="s">
        <v>32</v>
      </c>
      <c r="P10784" s="8" t="s">
        <v>22</v>
      </c>
      <c r="Q10784" s="8" t="s">
        <v>53795</v>
      </c>
      <c r="R10784" s="8" t="s">
        <v>46</v>
      </c>
      <c r="S10784" s="7" t="s">
        <v>53796</v>
      </c>
      <c r="T10784" s="7" t="s">
        <v>22</v>
      </c>
    </row>
    <row r="10785" customHeight="1" spans="1:20">
      <c r="A10785" s="6">
        <v>45227</v>
      </c>
      <c r="B10785" s="7" t="s">
        <v>53797</v>
      </c>
      <c r="C10785" s="7" t="s">
        <v>1299</v>
      </c>
      <c r="D10785" s="8" t="s">
        <v>22</v>
      </c>
      <c r="E10785" s="7" t="s">
        <v>20612</v>
      </c>
      <c r="F10785" s="7" t="s">
        <v>20613</v>
      </c>
      <c r="G10785" s="8" t="s">
        <v>53</v>
      </c>
      <c r="H10785" s="8" t="s">
        <v>22</v>
      </c>
      <c r="I10785" s="8" t="s">
        <v>511</v>
      </c>
      <c r="J10785" s="8" t="s">
        <v>27</v>
      </c>
      <c r="K10785" s="8" t="s">
        <v>28</v>
      </c>
      <c r="L10785" s="8" t="s">
        <v>43</v>
      </c>
      <c r="M10785" s="7" t="s">
        <v>30</v>
      </c>
      <c r="N10785" s="7" t="s">
        <v>208</v>
      </c>
      <c r="O10785" s="8" t="s">
        <v>32</v>
      </c>
      <c r="P10785" s="8" t="s">
        <v>22</v>
      </c>
      <c r="Q10785" s="8" t="s">
        <v>53798</v>
      </c>
      <c r="R10785" s="8" t="s">
        <v>56</v>
      </c>
      <c r="S10785" s="7" t="s">
        <v>53799</v>
      </c>
      <c r="T10785" s="7" t="s">
        <v>22</v>
      </c>
    </row>
    <row r="10786" customHeight="1" spans="1:20">
      <c r="A10786" s="6">
        <v>45227</v>
      </c>
      <c r="B10786" s="7" t="s">
        <v>53800</v>
      </c>
      <c r="C10786" s="7" t="s">
        <v>9229</v>
      </c>
      <c r="D10786" s="8" t="s">
        <v>22</v>
      </c>
      <c r="E10786" s="7" t="s">
        <v>53801</v>
      </c>
      <c r="F10786" s="7" t="s">
        <v>37332</v>
      </c>
      <c r="G10786" s="8" t="s">
        <v>41</v>
      </c>
      <c r="H10786" s="8" t="s">
        <v>22</v>
      </c>
      <c r="I10786" s="8" t="s">
        <v>412</v>
      </c>
      <c r="J10786" s="8" t="s">
        <v>27</v>
      </c>
      <c r="K10786" s="8" t="s">
        <v>28</v>
      </c>
      <c r="L10786" s="8" t="s">
        <v>43</v>
      </c>
      <c r="M10786" s="7" t="s">
        <v>44</v>
      </c>
      <c r="N10786" s="7" t="s">
        <v>208</v>
      </c>
      <c r="O10786" s="8" t="s">
        <v>32</v>
      </c>
      <c r="P10786" s="8" t="s">
        <v>22</v>
      </c>
      <c r="Q10786" s="8" t="s">
        <v>53802</v>
      </c>
      <c r="R10786" s="8" t="s">
        <v>46</v>
      </c>
      <c r="S10786" s="7" t="s">
        <v>53803</v>
      </c>
      <c r="T10786" s="7" t="s">
        <v>22</v>
      </c>
    </row>
    <row r="10787" customHeight="1" spans="1:20">
      <c r="A10787" s="6">
        <v>45227</v>
      </c>
      <c r="B10787" s="7" t="s">
        <v>53804</v>
      </c>
      <c r="C10787" s="7" t="s">
        <v>2911</v>
      </c>
      <c r="D10787" s="8" t="s">
        <v>22</v>
      </c>
      <c r="E10787" s="7" t="s">
        <v>53805</v>
      </c>
      <c r="F10787" s="7" t="s">
        <v>6336</v>
      </c>
      <c r="G10787" s="8" t="s">
        <v>41</v>
      </c>
      <c r="H10787" s="8" t="s">
        <v>22</v>
      </c>
      <c r="I10787" s="8" t="s">
        <v>26</v>
      </c>
      <c r="J10787" s="8" t="s">
        <v>27</v>
      </c>
      <c r="K10787" s="8" t="s">
        <v>76</v>
      </c>
      <c r="L10787" s="8" t="s">
        <v>29</v>
      </c>
      <c r="M10787" s="7" t="s">
        <v>30</v>
      </c>
      <c r="N10787" s="7" t="s">
        <v>31</v>
      </c>
      <c r="O10787" s="8" t="s">
        <v>32</v>
      </c>
      <c r="P10787" s="8" t="s">
        <v>22</v>
      </c>
      <c r="Q10787" s="8" t="s">
        <v>53806</v>
      </c>
      <c r="R10787" s="8" t="s">
        <v>34</v>
      </c>
      <c r="S10787" s="7" t="s">
        <v>53807</v>
      </c>
      <c r="T10787" s="7" t="s">
        <v>53808</v>
      </c>
    </row>
    <row r="10788" customHeight="1" spans="1:20">
      <c r="A10788" s="6">
        <v>45227</v>
      </c>
      <c r="B10788" s="7" t="s">
        <v>53809</v>
      </c>
      <c r="C10788" s="7" t="s">
        <v>6653</v>
      </c>
      <c r="D10788" s="8" t="s">
        <v>22</v>
      </c>
      <c r="E10788" s="7" t="s">
        <v>53810</v>
      </c>
      <c r="F10788" s="7" t="s">
        <v>53811</v>
      </c>
      <c r="G10788" s="8" t="s">
        <v>130</v>
      </c>
      <c r="H10788" s="8" t="s">
        <v>22</v>
      </c>
      <c r="I10788" s="8" t="s">
        <v>26</v>
      </c>
      <c r="J10788" s="8" t="s">
        <v>27</v>
      </c>
      <c r="K10788" s="8" t="s">
        <v>76</v>
      </c>
      <c r="L10788" s="8" t="s">
        <v>29</v>
      </c>
      <c r="M10788" s="7" t="s">
        <v>30</v>
      </c>
      <c r="N10788" s="7" t="s">
        <v>31</v>
      </c>
      <c r="O10788" s="8" t="s">
        <v>32</v>
      </c>
      <c r="P10788" s="8" t="s">
        <v>16188</v>
      </c>
      <c r="Q10788" s="8" t="s">
        <v>53812</v>
      </c>
      <c r="R10788" s="8" t="s">
        <v>34</v>
      </c>
      <c r="S10788" s="7" t="s">
        <v>53813</v>
      </c>
      <c r="T10788" s="7" t="s">
        <v>53814</v>
      </c>
    </row>
    <row r="10789" customHeight="1" spans="1:20">
      <c r="A10789" s="6">
        <v>45227</v>
      </c>
      <c r="B10789" s="7" t="s">
        <v>53815</v>
      </c>
      <c r="C10789" s="7" t="s">
        <v>6506</v>
      </c>
      <c r="D10789" s="8" t="s">
        <v>22</v>
      </c>
      <c r="E10789" s="7" t="s">
        <v>15997</v>
      </c>
      <c r="F10789" s="7" t="s">
        <v>15998</v>
      </c>
      <c r="G10789" s="8" t="s">
        <v>82</v>
      </c>
      <c r="H10789" s="8" t="s">
        <v>22</v>
      </c>
      <c r="I10789" s="8" t="s">
        <v>412</v>
      </c>
      <c r="J10789" s="8" t="s">
        <v>27</v>
      </c>
      <c r="K10789" s="8" t="s">
        <v>28</v>
      </c>
      <c r="L10789" s="8" t="s">
        <v>43</v>
      </c>
      <c r="M10789" s="7" t="s">
        <v>44</v>
      </c>
      <c r="N10789" s="7" t="s">
        <v>208</v>
      </c>
      <c r="O10789" s="8" t="s">
        <v>32</v>
      </c>
      <c r="P10789" s="8" t="s">
        <v>22</v>
      </c>
      <c r="Q10789" s="8" t="s">
        <v>53816</v>
      </c>
      <c r="R10789" s="8" t="s">
        <v>46</v>
      </c>
      <c r="S10789" s="7" t="s">
        <v>53817</v>
      </c>
      <c r="T10789" s="7" t="s">
        <v>22</v>
      </c>
    </row>
    <row r="10790" customHeight="1" spans="1:20">
      <c r="A10790" s="6">
        <v>45228</v>
      </c>
      <c r="B10790" s="7" t="s">
        <v>53818</v>
      </c>
      <c r="C10790" s="7" t="s">
        <v>1240</v>
      </c>
      <c r="D10790" s="8" t="s">
        <v>22</v>
      </c>
      <c r="E10790" s="7" t="s">
        <v>53819</v>
      </c>
      <c r="F10790" s="7" t="s">
        <v>53820</v>
      </c>
      <c r="G10790" s="8" t="s">
        <v>82</v>
      </c>
      <c r="H10790" s="8" t="s">
        <v>22</v>
      </c>
      <c r="I10790" s="8" t="s">
        <v>26</v>
      </c>
      <c r="J10790" s="8" t="s">
        <v>27</v>
      </c>
      <c r="K10790" s="8" t="s">
        <v>28</v>
      </c>
      <c r="L10790" s="8" t="s">
        <v>29</v>
      </c>
      <c r="M10790" s="7" t="s">
        <v>30</v>
      </c>
      <c r="N10790" s="7" t="s">
        <v>31</v>
      </c>
      <c r="O10790" s="8" t="s">
        <v>32</v>
      </c>
      <c r="P10790" s="8" t="s">
        <v>22</v>
      </c>
      <c r="Q10790" s="8" t="s">
        <v>53821</v>
      </c>
      <c r="R10790" s="8" t="s">
        <v>34</v>
      </c>
      <c r="S10790" s="7" t="s">
        <v>53822</v>
      </c>
      <c r="T10790" s="7" t="s">
        <v>53823</v>
      </c>
    </row>
    <row r="10791" customHeight="1" spans="1:20">
      <c r="A10791" s="6">
        <v>45227</v>
      </c>
      <c r="B10791" s="7" t="s">
        <v>53824</v>
      </c>
      <c r="C10791" s="7" t="s">
        <v>5644</v>
      </c>
      <c r="D10791" s="8" t="s">
        <v>22</v>
      </c>
      <c r="E10791" s="7" t="s">
        <v>53825</v>
      </c>
      <c r="F10791" s="7" t="s">
        <v>53826</v>
      </c>
      <c r="G10791" s="8" t="s">
        <v>82</v>
      </c>
      <c r="H10791" s="8" t="s">
        <v>22</v>
      </c>
      <c r="I10791" s="8" t="s">
        <v>168</v>
      </c>
      <c r="J10791" s="8" t="s">
        <v>27</v>
      </c>
      <c r="K10791" s="8" t="s">
        <v>28</v>
      </c>
      <c r="L10791" s="8" t="s">
        <v>43</v>
      </c>
      <c r="M10791" s="7" t="s">
        <v>169</v>
      </c>
      <c r="N10791" s="7" t="s">
        <v>5633</v>
      </c>
      <c r="O10791" s="8" t="s">
        <v>32</v>
      </c>
      <c r="P10791" s="8" t="s">
        <v>22</v>
      </c>
      <c r="Q10791" s="8" t="s">
        <v>53827</v>
      </c>
      <c r="R10791" s="8" t="s">
        <v>168</v>
      </c>
      <c r="S10791" s="7" t="s">
        <v>53828</v>
      </c>
      <c r="T10791" s="7" t="s">
        <v>5642</v>
      </c>
    </row>
    <row r="10792" customHeight="1" spans="1:20">
      <c r="A10792" s="6">
        <v>45228</v>
      </c>
      <c r="B10792" s="7" t="s">
        <v>53829</v>
      </c>
      <c r="C10792" s="7" t="s">
        <v>5035</v>
      </c>
      <c r="D10792" s="8" t="s">
        <v>22</v>
      </c>
      <c r="E10792" s="7" t="s">
        <v>53830</v>
      </c>
      <c r="F10792" s="7" t="s">
        <v>53223</v>
      </c>
      <c r="G10792" s="8" t="s">
        <v>69</v>
      </c>
      <c r="H10792" s="8" t="s">
        <v>22</v>
      </c>
      <c r="I10792" s="8" t="s">
        <v>26</v>
      </c>
      <c r="J10792" s="8" t="s">
        <v>27</v>
      </c>
      <c r="K10792" s="8" t="s">
        <v>195</v>
      </c>
      <c r="L10792" s="8" t="s">
        <v>29</v>
      </c>
      <c r="M10792" s="7" t="s">
        <v>799</v>
      </c>
      <c r="N10792" s="7" t="s">
        <v>31</v>
      </c>
      <c r="O10792" s="8" t="s">
        <v>32</v>
      </c>
      <c r="P10792" s="8" t="s">
        <v>22</v>
      </c>
      <c r="Q10792" s="8" t="s">
        <v>53831</v>
      </c>
      <c r="R10792" s="8" t="s">
        <v>34</v>
      </c>
      <c r="S10792" s="7" t="s">
        <v>53832</v>
      </c>
      <c r="T10792" s="7" t="s">
        <v>53833</v>
      </c>
    </row>
    <row r="10793" customHeight="1" spans="1:20">
      <c r="A10793" s="6">
        <v>45227</v>
      </c>
      <c r="B10793" s="7" t="s">
        <v>53834</v>
      </c>
      <c r="C10793" s="7" t="s">
        <v>6822</v>
      </c>
      <c r="D10793" s="8" t="s">
        <v>22</v>
      </c>
      <c r="E10793" s="7" t="s">
        <v>53835</v>
      </c>
      <c r="F10793" s="7" t="s">
        <v>53836</v>
      </c>
      <c r="G10793" s="8" t="s">
        <v>82</v>
      </c>
      <c r="H10793" s="8" t="s">
        <v>22</v>
      </c>
      <c r="I10793" s="8" t="s">
        <v>131</v>
      </c>
      <c r="J10793" s="8" t="s">
        <v>27</v>
      </c>
      <c r="K10793" s="8" t="s">
        <v>28</v>
      </c>
      <c r="L10793" s="8" t="s">
        <v>43</v>
      </c>
      <c r="M10793" s="7" t="s">
        <v>30</v>
      </c>
      <c r="N10793" s="7" t="s">
        <v>208</v>
      </c>
      <c r="O10793" s="8" t="s">
        <v>32</v>
      </c>
      <c r="P10793" s="8" t="s">
        <v>22</v>
      </c>
      <c r="Q10793" s="8" t="s">
        <v>53837</v>
      </c>
      <c r="R10793" s="8" t="s">
        <v>46</v>
      </c>
      <c r="S10793" s="7" t="s">
        <v>53838</v>
      </c>
      <c r="T10793" s="7" t="s">
        <v>22</v>
      </c>
    </row>
    <row r="10794" customHeight="1" spans="1:20">
      <c r="A10794" s="6">
        <v>45227</v>
      </c>
      <c r="B10794" s="7" t="s">
        <v>53839</v>
      </c>
      <c r="C10794" s="7" t="s">
        <v>5035</v>
      </c>
      <c r="D10794" s="8" t="s">
        <v>22</v>
      </c>
      <c r="E10794" s="7" t="s">
        <v>53840</v>
      </c>
      <c r="F10794" s="7" t="s">
        <v>53841</v>
      </c>
      <c r="G10794" s="8" t="s">
        <v>130</v>
      </c>
      <c r="H10794" s="8" t="s">
        <v>22</v>
      </c>
      <c r="I10794" s="8" t="s">
        <v>26</v>
      </c>
      <c r="J10794" s="8" t="s">
        <v>27</v>
      </c>
      <c r="K10794" s="8" t="s">
        <v>76</v>
      </c>
      <c r="L10794" s="8" t="s">
        <v>29</v>
      </c>
      <c r="M10794" s="7" t="s">
        <v>44</v>
      </c>
      <c r="N10794" s="7" t="s">
        <v>31</v>
      </c>
      <c r="O10794" s="8" t="s">
        <v>32</v>
      </c>
      <c r="P10794" s="8" t="s">
        <v>22</v>
      </c>
      <c r="Q10794" s="8" t="s">
        <v>53842</v>
      </c>
      <c r="R10794" s="8" t="s">
        <v>34</v>
      </c>
      <c r="S10794" s="7" t="s">
        <v>53843</v>
      </c>
      <c r="T10794" s="7" t="s">
        <v>53844</v>
      </c>
    </row>
    <row r="10795" customHeight="1" spans="1:20">
      <c r="A10795" s="6">
        <v>45227</v>
      </c>
      <c r="B10795" s="7" t="s">
        <v>53845</v>
      </c>
      <c r="C10795" s="7" t="s">
        <v>5685</v>
      </c>
      <c r="D10795" s="8" t="s">
        <v>22</v>
      </c>
      <c r="E10795" s="7" t="s">
        <v>53846</v>
      </c>
      <c r="F10795" s="7" t="s">
        <v>53847</v>
      </c>
      <c r="G10795" s="8" t="s">
        <v>82</v>
      </c>
      <c r="H10795" s="8" t="s">
        <v>22</v>
      </c>
      <c r="I10795" s="8" t="s">
        <v>168</v>
      </c>
      <c r="J10795" s="8" t="s">
        <v>27</v>
      </c>
      <c r="K10795" s="8" t="s">
        <v>28</v>
      </c>
      <c r="L10795" s="8" t="s">
        <v>43</v>
      </c>
      <c r="M10795" s="7" t="s">
        <v>169</v>
      </c>
      <c r="N10795" s="7" t="s">
        <v>5633</v>
      </c>
      <c r="O10795" s="8" t="s">
        <v>32</v>
      </c>
      <c r="P10795" s="8" t="s">
        <v>22</v>
      </c>
      <c r="Q10795" s="8" t="s">
        <v>53848</v>
      </c>
      <c r="R10795" s="8" t="s">
        <v>168</v>
      </c>
      <c r="S10795" s="7" t="s">
        <v>53849</v>
      </c>
      <c r="T10795" s="7" t="s">
        <v>5655</v>
      </c>
    </row>
    <row r="10796" customHeight="1" spans="1:20">
      <c r="A10796" s="6">
        <v>45226</v>
      </c>
      <c r="B10796" s="7" t="s">
        <v>53850</v>
      </c>
      <c r="C10796" s="7" t="s">
        <v>191</v>
      </c>
      <c r="D10796" s="8" t="s">
        <v>22</v>
      </c>
      <c r="E10796" s="7" t="s">
        <v>53851</v>
      </c>
      <c r="F10796" s="7" t="s">
        <v>53852</v>
      </c>
      <c r="G10796" s="8" t="s">
        <v>62</v>
      </c>
      <c r="H10796" s="8" t="s">
        <v>22</v>
      </c>
      <c r="I10796" s="8" t="s">
        <v>26</v>
      </c>
      <c r="J10796" s="8" t="s">
        <v>27</v>
      </c>
      <c r="K10796" s="8" t="s">
        <v>195</v>
      </c>
      <c r="L10796" s="8" t="s">
        <v>29</v>
      </c>
      <c r="M10796" s="7" t="s">
        <v>44</v>
      </c>
      <c r="N10796" s="7" t="s">
        <v>31</v>
      </c>
      <c r="O10796" s="8" t="s">
        <v>32</v>
      </c>
      <c r="P10796" s="8" t="s">
        <v>22</v>
      </c>
      <c r="Q10796" s="8" t="s">
        <v>53853</v>
      </c>
      <c r="R10796" s="8" t="s">
        <v>34</v>
      </c>
      <c r="S10796" s="7" t="s">
        <v>53854</v>
      </c>
      <c r="T10796" s="7" t="s">
        <v>53855</v>
      </c>
    </row>
    <row r="10797" customHeight="1" spans="1:20">
      <c r="A10797" s="6">
        <v>45226</v>
      </c>
      <c r="B10797" s="7" t="s">
        <v>53856</v>
      </c>
      <c r="C10797" s="7" t="s">
        <v>6126</v>
      </c>
      <c r="D10797" s="8" t="s">
        <v>22</v>
      </c>
      <c r="E10797" s="7" t="s">
        <v>53857</v>
      </c>
      <c r="F10797" s="7" t="s">
        <v>53858</v>
      </c>
      <c r="G10797" s="8" t="s">
        <v>69</v>
      </c>
      <c r="H10797" s="8" t="s">
        <v>22</v>
      </c>
      <c r="I10797" s="8" t="s">
        <v>701</v>
      </c>
      <c r="J10797" s="8" t="s">
        <v>27</v>
      </c>
      <c r="K10797" s="8" t="s">
        <v>28</v>
      </c>
      <c r="L10797" s="8" t="s">
        <v>43</v>
      </c>
      <c r="M10797" s="7" t="s">
        <v>44</v>
      </c>
      <c r="N10797" s="7" t="s">
        <v>743</v>
      </c>
      <c r="O10797" s="8" t="s">
        <v>32</v>
      </c>
      <c r="P10797" s="8" t="s">
        <v>22</v>
      </c>
      <c r="Q10797" s="8" t="s">
        <v>53859</v>
      </c>
      <c r="R10797" s="8" t="s">
        <v>46</v>
      </c>
      <c r="S10797" s="7" t="s">
        <v>53860</v>
      </c>
      <c r="T10797" s="7" t="s">
        <v>53861</v>
      </c>
    </row>
    <row r="10798" customHeight="1" spans="1:20">
      <c r="A10798" s="6">
        <v>45227</v>
      </c>
      <c r="B10798" s="7" t="s">
        <v>53862</v>
      </c>
      <c r="C10798" s="7" t="s">
        <v>6506</v>
      </c>
      <c r="D10798" s="8" t="s">
        <v>22</v>
      </c>
      <c r="E10798" s="7" t="s">
        <v>53863</v>
      </c>
      <c r="F10798" s="7" t="s">
        <v>53864</v>
      </c>
      <c r="G10798" s="8" t="s">
        <v>130</v>
      </c>
      <c r="H10798" s="8" t="s">
        <v>22</v>
      </c>
      <c r="I10798" s="8" t="s">
        <v>97</v>
      </c>
      <c r="J10798" s="8" t="s">
        <v>27</v>
      </c>
      <c r="K10798" s="8" t="s">
        <v>28</v>
      </c>
      <c r="L10798" s="8" t="s">
        <v>43</v>
      </c>
      <c r="M10798" s="7" t="s">
        <v>30</v>
      </c>
      <c r="N10798" s="7" t="s">
        <v>208</v>
      </c>
      <c r="O10798" s="8" t="s">
        <v>32</v>
      </c>
      <c r="P10798" s="8" t="s">
        <v>22</v>
      </c>
      <c r="Q10798" s="8" t="s">
        <v>53865</v>
      </c>
      <c r="R10798" s="8" t="s">
        <v>46</v>
      </c>
      <c r="S10798" s="7" t="s">
        <v>53866</v>
      </c>
      <c r="T10798" s="7" t="s">
        <v>22</v>
      </c>
    </row>
    <row r="10799" customHeight="1" spans="1:20">
      <c r="A10799" s="6">
        <v>45228</v>
      </c>
      <c r="B10799" s="7" t="s">
        <v>53867</v>
      </c>
      <c r="C10799" s="7" t="s">
        <v>38</v>
      </c>
      <c r="D10799" s="8" t="s">
        <v>22</v>
      </c>
      <c r="E10799" s="7" t="s">
        <v>53868</v>
      </c>
      <c r="F10799" s="7" t="s">
        <v>53869</v>
      </c>
      <c r="G10799" s="8" t="s">
        <v>82</v>
      </c>
      <c r="H10799" s="8" t="s">
        <v>22</v>
      </c>
      <c r="I10799" s="8" t="s">
        <v>26</v>
      </c>
      <c r="J10799" s="8" t="s">
        <v>27</v>
      </c>
      <c r="K10799" s="8" t="s">
        <v>28</v>
      </c>
      <c r="L10799" s="8" t="s">
        <v>29</v>
      </c>
      <c r="M10799" s="7" t="s">
        <v>44</v>
      </c>
      <c r="N10799" s="7" t="s">
        <v>31</v>
      </c>
      <c r="O10799" s="8" t="s">
        <v>32</v>
      </c>
      <c r="P10799" s="8" t="s">
        <v>22</v>
      </c>
      <c r="Q10799" s="8" t="s">
        <v>53870</v>
      </c>
      <c r="R10799" s="8" t="s">
        <v>34</v>
      </c>
      <c r="S10799" s="7" t="s">
        <v>53871</v>
      </c>
      <c r="T10799" s="7" t="s">
        <v>53872</v>
      </c>
    </row>
    <row r="10800" customHeight="1" spans="1:20">
      <c r="A10800" s="6">
        <v>45226</v>
      </c>
      <c r="B10800" s="7" t="s">
        <v>53873</v>
      </c>
      <c r="C10800" s="7" t="s">
        <v>817</v>
      </c>
      <c r="D10800" s="8" t="s">
        <v>22</v>
      </c>
      <c r="E10800" s="7" t="s">
        <v>53874</v>
      </c>
      <c r="F10800" s="7" t="s">
        <v>53875</v>
      </c>
      <c r="G10800" s="8" t="s">
        <v>2152</v>
      </c>
      <c r="H10800" s="8" t="s">
        <v>110</v>
      </c>
      <c r="I10800" s="8" t="s">
        <v>448</v>
      </c>
      <c r="J10800" s="8" t="s">
        <v>27</v>
      </c>
      <c r="K10800" s="8" t="s">
        <v>76</v>
      </c>
      <c r="L10800" s="8" t="s">
        <v>43</v>
      </c>
      <c r="M10800" s="7" t="s">
        <v>44</v>
      </c>
      <c r="N10800" s="7" t="s">
        <v>31</v>
      </c>
      <c r="O10800" s="8" t="s">
        <v>32</v>
      </c>
      <c r="P10800" s="8" t="s">
        <v>22</v>
      </c>
      <c r="Q10800" s="8" t="s">
        <v>53876</v>
      </c>
      <c r="R10800" s="8" t="s">
        <v>46</v>
      </c>
      <c r="S10800" s="7" t="s">
        <v>53877</v>
      </c>
      <c r="T10800" s="7" t="s">
        <v>53878</v>
      </c>
    </row>
    <row r="10801" customHeight="1" spans="1:20">
      <c r="A10801" s="6">
        <v>45227</v>
      </c>
      <c r="B10801" s="7" t="s">
        <v>53879</v>
      </c>
      <c r="C10801" s="7" t="s">
        <v>646</v>
      </c>
      <c r="D10801" s="8" t="s">
        <v>22</v>
      </c>
      <c r="E10801" s="7" t="s">
        <v>53880</v>
      </c>
      <c r="F10801" s="7" t="s">
        <v>53881</v>
      </c>
      <c r="G10801" s="8" t="s">
        <v>62</v>
      </c>
      <c r="H10801" s="8" t="s">
        <v>22</v>
      </c>
      <c r="I10801" s="8" t="s">
        <v>4092</v>
      </c>
      <c r="J10801" s="8" t="s">
        <v>27</v>
      </c>
      <c r="K10801" s="8" t="s">
        <v>28</v>
      </c>
      <c r="L10801" s="8" t="s">
        <v>43</v>
      </c>
      <c r="M10801" s="7" t="s">
        <v>30</v>
      </c>
      <c r="N10801" s="7" t="s">
        <v>31</v>
      </c>
      <c r="O10801" s="8" t="s">
        <v>32</v>
      </c>
      <c r="P10801" s="8" t="s">
        <v>22</v>
      </c>
      <c r="Q10801" s="8" t="s">
        <v>53882</v>
      </c>
      <c r="R10801" s="8" t="s">
        <v>4092</v>
      </c>
      <c r="S10801" s="7" t="s">
        <v>53883</v>
      </c>
      <c r="T10801" s="7" t="s">
        <v>53884</v>
      </c>
    </row>
    <row r="10802" customHeight="1" spans="1:20">
      <c r="A10802" s="6">
        <v>45226</v>
      </c>
      <c r="B10802" s="7" t="s">
        <v>53885</v>
      </c>
      <c r="C10802" s="7" t="s">
        <v>204</v>
      </c>
      <c r="D10802" s="8" t="s">
        <v>22</v>
      </c>
      <c r="E10802" s="7" t="s">
        <v>53886</v>
      </c>
      <c r="F10802" s="7" t="s">
        <v>53887</v>
      </c>
      <c r="G10802" s="8" t="s">
        <v>336</v>
      </c>
      <c r="H10802" s="8" t="s">
        <v>22</v>
      </c>
      <c r="I10802" s="8" t="s">
        <v>1713</v>
      </c>
      <c r="J10802" s="8" t="s">
        <v>27</v>
      </c>
      <c r="K10802" s="8" t="s">
        <v>28</v>
      </c>
      <c r="L10802" s="8" t="s">
        <v>43</v>
      </c>
      <c r="M10802" s="7" t="s">
        <v>30</v>
      </c>
      <c r="N10802" s="7" t="s">
        <v>208</v>
      </c>
      <c r="O10802" s="8" t="s">
        <v>32</v>
      </c>
      <c r="P10802" s="8" t="s">
        <v>22</v>
      </c>
      <c r="Q10802" s="8" t="s">
        <v>53888</v>
      </c>
      <c r="R10802" s="8" t="s">
        <v>56</v>
      </c>
      <c r="S10802" s="7" t="s">
        <v>53889</v>
      </c>
      <c r="T10802" s="7" t="s">
        <v>22</v>
      </c>
    </row>
    <row r="10803" customHeight="1" spans="1:20">
      <c r="A10803" s="6">
        <v>45227</v>
      </c>
      <c r="B10803" s="7" t="s">
        <v>53890</v>
      </c>
      <c r="C10803" s="7" t="s">
        <v>6506</v>
      </c>
      <c r="D10803" s="8" t="s">
        <v>22</v>
      </c>
      <c r="E10803" s="7" t="s">
        <v>53891</v>
      </c>
      <c r="F10803" s="7" t="s">
        <v>53892</v>
      </c>
      <c r="G10803" s="8" t="s">
        <v>69</v>
      </c>
      <c r="H10803" s="8" t="s">
        <v>22</v>
      </c>
      <c r="I10803" s="8" t="s">
        <v>9666</v>
      </c>
      <c r="J10803" s="8" t="s">
        <v>27</v>
      </c>
      <c r="K10803" s="8" t="s">
        <v>28</v>
      </c>
      <c r="L10803" s="8" t="s">
        <v>43</v>
      </c>
      <c r="M10803" s="7" t="s">
        <v>30</v>
      </c>
      <c r="N10803" s="7" t="s">
        <v>208</v>
      </c>
      <c r="O10803" s="8" t="s">
        <v>32</v>
      </c>
      <c r="P10803" s="8" t="s">
        <v>22</v>
      </c>
      <c r="Q10803" s="8" t="s">
        <v>53893</v>
      </c>
      <c r="R10803" s="8" t="s">
        <v>46</v>
      </c>
      <c r="S10803" s="7" t="s">
        <v>42443</v>
      </c>
      <c r="T10803" s="7" t="s">
        <v>22</v>
      </c>
    </row>
    <row r="10804" customHeight="1" spans="1:20">
      <c r="A10804" s="6">
        <v>45226</v>
      </c>
      <c r="B10804" s="7" t="s">
        <v>53894</v>
      </c>
      <c r="C10804" s="7" t="s">
        <v>79</v>
      </c>
      <c r="D10804" s="8" t="s">
        <v>22</v>
      </c>
      <c r="E10804" s="7" t="s">
        <v>53895</v>
      </c>
      <c r="F10804" s="7" t="s">
        <v>53896</v>
      </c>
      <c r="G10804" s="8" t="s">
        <v>22</v>
      </c>
      <c r="H10804" s="8" t="s">
        <v>22</v>
      </c>
      <c r="I10804" s="8" t="s">
        <v>26</v>
      </c>
      <c r="J10804" s="8" t="s">
        <v>27</v>
      </c>
      <c r="K10804" s="8" t="s">
        <v>28</v>
      </c>
      <c r="L10804" s="8" t="s">
        <v>43</v>
      </c>
      <c r="M10804" s="7" t="s">
        <v>30</v>
      </c>
      <c r="N10804" s="7" t="s">
        <v>31</v>
      </c>
      <c r="O10804" s="8" t="s">
        <v>32</v>
      </c>
      <c r="P10804" s="8" t="s">
        <v>22</v>
      </c>
      <c r="Q10804" s="8" t="s">
        <v>53897</v>
      </c>
      <c r="R10804" s="8" t="s">
        <v>34</v>
      </c>
      <c r="S10804" s="7" t="s">
        <v>53898</v>
      </c>
      <c r="T10804" s="7" t="s">
        <v>53899</v>
      </c>
    </row>
    <row r="10805" customHeight="1" spans="1:20">
      <c r="A10805" s="6">
        <v>45227</v>
      </c>
      <c r="B10805" s="7" t="s">
        <v>53900</v>
      </c>
      <c r="C10805" s="7" t="s">
        <v>204</v>
      </c>
      <c r="D10805" s="8" t="s">
        <v>22</v>
      </c>
      <c r="E10805" s="7" t="s">
        <v>53901</v>
      </c>
      <c r="F10805" s="7" t="s">
        <v>53902</v>
      </c>
      <c r="G10805" s="8" t="s">
        <v>130</v>
      </c>
      <c r="H10805" s="8" t="s">
        <v>110</v>
      </c>
      <c r="I10805" s="8" t="s">
        <v>70</v>
      </c>
      <c r="J10805" s="8" t="s">
        <v>27</v>
      </c>
      <c r="K10805" s="8" t="s">
        <v>28</v>
      </c>
      <c r="L10805" s="8" t="s">
        <v>43</v>
      </c>
      <c r="M10805" s="7" t="s">
        <v>30</v>
      </c>
      <c r="N10805" s="7" t="s">
        <v>208</v>
      </c>
      <c r="O10805" s="8" t="s">
        <v>32</v>
      </c>
      <c r="P10805" s="8" t="s">
        <v>22</v>
      </c>
      <c r="Q10805" s="8" t="s">
        <v>53903</v>
      </c>
      <c r="R10805" s="8" t="s">
        <v>56</v>
      </c>
      <c r="S10805" s="7" t="s">
        <v>53904</v>
      </c>
      <c r="T10805" s="7" t="s">
        <v>22</v>
      </c>
    </row>
    <row r="10806" customHeight="1" spans="1:20">
      <c r="A10806" s="6">
        <v>45227</v>
      </c>
      <c r="B10806" s="7" t="s">
        <v>53905</v>
      </c>
      <c r="C10806" s="7" t="s">
        <v>5644</v>
      </c>
      <c r="D10806" s="8" t="s">
        <v>22</v>
      </c>
      <c r="E10806" s="7" t="s">
        <v>53906</v>
      </c>
      <c r="F10806" s="7" t="s">
        <v>53907</v>
      </c>
      <c r="G10806" s="8" t="s">
        <v>82</v>
      </c>
      <c r="H10806" s="8" t="s">
        <v>96</v>
      </c>
      <c r="I10806" s="8" t="s">
        <v>168</v>
      </c>
      <c r="J10806" s="8" t="s">
        <v>27</v>
      </c>
      <c r="K10806" s="8" t="s">
        <v>28</v>
      </c>
      <c r="L10806" s="8" t="s">
        <v>43</v>
      </c>
      <c r="M10806" s="7" t="s">
        <v>169</v>
      </c>
      <c r="N10806" s="7" t="s">
        <v>5633</v>
      </c>
      <c r="O10806" s="8" t="s">
        <v>32</v>
      </c>
      <c r="P10806" s="8" t="s">
        <v>22</v>
      </c>
      <c r="Q10806" s="8" t="s">
        <v>53908</v>
      </c>
      <c r="R10806" s="8" t="s">
        <v>168</v>
      </c>
      <c r="S10806" s="7" t="s">
        <v>53909</v>
      </c>
      <c r="T10806" s="7" t="s">
        <v>6075</v>
      </c>
    </row>
    <row r="10807" customHeight="1" spans="1:20">
      <c r="A10807" s="6">
        <v>45227</v>
      </c>
      <c r="B10807" s="7" t="s">
        <v>53910</v>
      </c>
      <c r="C10807" s="7" t="s">
        <v>6506</v>
      </c>
      <c r="D10807" s="8" t="s">
        <v>22</v>
      </c>
      <c r="E10807" s="7" t="s">
        <v>53911</v>
      </c>
      <c r="F10807" s="7" t="s">
        <v>53912</v>
      </c>
      <c r="G10807" s="8" t="s">
        <v>82</v>
      </c>
      <c r="H10807" s="8" t="s">
        <v>22</v>
      </c>
      <c r="I10807" s="8" t="s">
        <v>880</v>
      </c>
      <c r="J10807" s="8" t="s">
        <v>27</v>
      </c>
      <c r="K10807" s="8" t="s">
        <v>28</v>
      </c>
      <c r="L10807" s="8" t="s">
        <v>43</v>
      </c>
      <c r="M10807" s="7" t="s">
        <v>30</v>
      </c>
      <c r="N10807" s="7" t="s">
        <v>208</v>
      </c>
      <c r="O10807" s="8" t="s">
        <v>32</v>
      </c>
      <c r="P10807" s="8" t="s">
        <v>22</v>
      </c>
      <c r="Q10807" s="8" t="s">
        <v>53913</v>
      </c>
      <c r="R10807" s="8" t="s">
        <v>46</v>
      </c>
      <c r="S10807" s="7" t="s">
        <v>53914</v>
      </c>
      <c r="T10807" s="7" t="s">
        <v>22</v>
      </c>
    </row>
    <row r="10808" customHeight="1" spans="1:20">
      <c r="A10808" s="6">
        <v>45226</v>
      </c>
      <c r="B10808" s="7" t="s">
        <v>53915</v>
      </c>
      <c r="C10808" s="7" t="s">
        <v>79</v>
      </c>
      <c r="D10808" s="8" t="s">
        <v>22</v>
      </c>
      <c r="E10808" s="7" t="s">
        <v>53895</v>
      </c>
      <c r="F10808" s="7" t="s">
        <v>53896</v>
      </c>
      <c r="G10808" s="8" t="s">
        <v>22</v>
      </c>
      <c r="H10808" s="8" t="s">
        <v>22</v>
      </c>
      <c r="I10808" s="8" t="s">
        <v>26</v>
      </c>
      <c r="J10808" s="8" t="s">
        <v>27</v>
      </c>
      <c r="K10808" s="8" t="s">
        <v>28</v>
      </c>
      <c r="L10808" s="8" t="s">
        <v>43</v>
      </c>
      <c r="M10808" s="7" t="s">
        <v>30</v>
      </c>
      <c r="N10808" s="7" t="s">
        <v>31</v>
      </c>
      <c r="O10808" s="8" t="s">
        <v>32</v>
      </c>
      <c r="P10808" s="8" t="s">
        <v>22</v>
      </c>
      <c r="Q10808" s="8" t="s">
        <v>53916</v>
      </c>
      <c r="R10808" s="8" t="s">
        <v>34</v>
      </c>
      <c r="S10808" s="7" t="s">
        <v>53917</v>
      </c>
      <c r="T10808" s="7" t="s">
        <v>53899</v>
      </c>
    </row>
    <row r="10809" customHeight="1" spans="1:20">
      <c r="A10809" s="6">
        <v>45227</v>
      </c>
      <c r="B10809" s="7" t="s">
        <v>53918</v>
      </c>
      <c r="C10809" s="7" t="s">
        <v>32293</v>
      </c>
      <c r="D10809" s="8" t="s">
        <v>22</v>
      </c>
      <c r="E10809" s="7" t="s">
        <v>53919</v>
      </c>
      <c r="F10809" s="7" t="s">
        <v>53920</v>
      </c>
      <c r="G10809" s="8" t="s">
        <v>130</v>
      </c>
      <c r="H10809" s="8" t="s">
        <v>22</v>
      </c>
      <c r="I10809" s="8" t="s">
        <v>384</v>
      </c>
      <c r="J10809" s="8" t="s">
        <v>27</v>
      </c>
      <c r="K10809" s="8" t="s">
        <v>28</v>
      </c>
      <c r="L10809" s="8" t="s">
        <v>43</v>
      </c>
      <c r="M10809" s="7" t="s">
        <v>30</v>
      </c>
      <c r="N10809" s="7" t="s">
        <v>31</v>
      </c>
      <c r="O10809" s="8" t="s">
        <v>32</v>
      </c>
      <c r="P10809" s="8" t="s">
        <v>6207</v>
      </c>
      <c r="Q10809" s="8" t="s">
        <v>53921</v>
      </c>
      <c r="R10809" s="8" t="s">
        <v>46</v>
      </c>
      <c r="S10809" s="7" t="s">
        <v>53922</v>
      </c>
      <c r="T10809" s="7" t="s">
        <v>53923</v>
      </c>
    </row>
    <row r="10810" customHeight="1" spans="1:20">
      <c r="A10810" s="6">
        <v>45228</v>
      </c>
      <c r="B10810" s="7" t="s">
        <v>53924</v>
      </c>
      <c r="C10810" s="7" t="s">
        <v>9312</v>
      </c>
      <c r="D10810" s="8" t="s">
        <v>22</v>
      </c>
      <c r="E10810" s="7" t="s">
        <v>53925</v>
      </c>
      <c r="F10810" s="7" t="s">
        <v>30284</v>
      </c>
      <c r="G10810" s="8" t="s">
        <v>41</v>
      </c>
      <c r="H10810" s="8" t="s">
        <v>22</v>
      </c>
      <c r="I10810" s="8" t="s">
        <v>448</v>
      </c>
      <c r="J10810" s="8" t="s">
        <v>27</v>
      </c>
      <c r="K10810" s="8" t="s">
        <v>28</v>
      </c>
      <c r="L10810" s="8" t="s">
        <v>43</v>
      </c>
      <c r="M10810" s="7" t="s">
        <v>44</v>
      </c>
      <c r="N10810" s="7" t="s">
        <v>31</v>
      </c>
      <c r="O10810" s="8" t="s">
        <v>32</v>
      </c>
      <c r="P10810" s="8" t="s">
        <v>6656</v>
      </c>
      <c r="Q10810" s="8" t="s">
        <v>53926</v>
      </c>
      <c r="R10810" s="8" t="s">
        <v>46</v>
      </c>
      <c r="S10810" s="7" t="s">
        <v>53927</v>
      </c>
      <c r="T10810" s="7" t="s">
        <v>53928</v>
      </c>
    </row>
    <row r="10811" customHeight="1" spans="1:20">
      <c r="A10811" s="6">
        <v>45227</v>
      </c>
      <c r="B10811" s="7" t="s">
        <v>53929</v>
      </c>
      <c r="C10811" s="7" t="s">
        <v>6506</v>
      </c>
      <c r="D10811" s="8" t="s">
        <v>22</v>
      </c>
      <c r="E10811" s="7" t="s">
        <v>53930</v>
      </c>
      <c r="F10811" s="7" t="s">
        <v>53931</v>
      </c>
      <c r="G10811" s="8" t="s">
        <v>53</v>
      </c>
      <c r="H10811" s="8" t="s">
        <v>22</v>
      </c>
      <c r="I10811" s="8" t="s">
        <v>2203</v>
      </c>
      <c r="J10811" s="8" t="s">
        <v>27</v>
      </c>
      <c r="K10811" s="8" t="s">
        <v>28</v>
      </c>
      <c r="L10811" s="8" t="s">
        <v>43</v>
      </c>
      <c r="M10811" s="7" t="s">
        <v>30</v>
      </c>
      <c r="N10811" s="7" t="s">
        <v>208</v>
      </c>
      <c r="O10811" s="8" t="s">
        <v>32</v>
      </c>
      <c r="P10811" s="8" t="s">
        <v>22</v>
      </c>
      <c r="Q10811" s="8" t="s">
        <v>53932</v>
      </c>
      <c r="R10811" s="8" t="s">
        <v>46</v>
      </c>
      <c r="S10811" s="7" t="s">
        <v>53933</v>
      </c>
      <c r="T10811" s="7" t="s">
        <v>22</v>
      </c>
    </row>
    <row r="10812" customHeight="1" spans="1:20">
      <c r="A10812" s="6">
        <v>45228</v>
      </c>
      <c r="B10812" s="7" t="s">
        <v>53934</v>
      </c>
      <c r="C10812" s="7" t="s">
        <v>8242</v>
      </c>
      <c r="D10812" s="8" t="s">
        <v>22</v>
      </c>
      <c r="E10812" s="7" t="s">
        <v>53935</v>
      </c>
      <c r="F10812" s="7" t="s">
        <v>53936</v>
      </c>
      <c r="G10812" s="8" t="s">
        <v>25</v>
      </c>
      <c r="H10812" s="8" t="s">
        <v>22</v>
      </c>
      <c r="I10812" s="8" t="s">
        <v>701</v>
      </c>
      <c r="J10812" s="8" t="s">
        <v>27</v>
      </c>
      <c r="K10812" s="8" t="s">
        <v>28</v>
      </c>
      <c r="L10812" s="8" t="s">
        <v>43</v>
      </c>
      <c r="M10812" s="7" t="s">
        <v>44</v>
      </c>
      <c r="N10812" s="7" t="s">
        <v>31</v>
      </c>
      <c r="O10812" s="8" t="s">
        <v>32</v>
      </c>
      <c r="P10812" s="8" t="s">
        <v>6207</v>
      </c>
      <c r="Q10812" s="8" t="s">
        <v>53937</v>
      </c>
      <c r="R10812" s="8" t="s">
        <v>46</v>
      </c>
      <c r="S10812" s="7" t="s">
        <v>53938</v>
      </c>
      <c r="T10812" s="7" t="s">
        <v>53939</v>
      </c>
    </row>
    <row r="10813" customHeight="1" spans="1:20">
      <c r="A10813" s="6">
        <v>45227</v>
      </c>
      <c r="B10813" s="7" t="s">
        <v>53940</v>
      </c>
      <c r="C10813" s="7" t="s">
        <v>5629</v>
      </c>
      <c r="D10813" s="8" t="s">
        <v>22</v>
      </c>
      <c r="E10813" s="7" t="s">
        <v>53941</v>
      </c>
      <c r="F10813" s="7" t="s">
        <v>53942</v>
      </c>
      <c r="G10813" s="8" t="s">
        <v>82</v>
      </c>
      <c r="H10813" s="8" t="s">
        <v>22</v>
      </c>
      <c r="I10813" s="8" t="s">
        <v>5632</v>
      </c>
      <c r="J10813" s="8" t="s">
        <v>27</v>
      </c>
      <c r="K10813" s="8" t="s">
        <v>28</v>
      </c>
      <c r="L10813" s="8" t="s">
        <v>43</v>
      </c>
      <c r="M10813" s="7" t="s">
        <v>169</v>
      </c>
      <c r="N10813" s="7" t="s">
        <v>5633</v>
      </c>
      <c r="O10813" s="8" t="s">
        <v>32</v>
      </c>
      <c r="P10813" s="8" t="s">
        <v>22</v>
      </c>
      <c r="Q10813" s="8" t="s">
        <v>53943</v>
      </c>
      <c r="R10813" s="8" t="s">
        <v>168</v>
      </c>
      <c r="S10813" s="7" t="s">
        <v>43339</v>
      </c>
      <c r="T10813" s="7" t="s">
        <v>5636</v>
      </c>
    </row>
    <row r="10814" customHeight="1" spans="1:20">
      <c r="A10814" s="6">
        <v>45227</v>
      </c>
      <c r="B10814" s="7" t="s">
        <v>53944</v>
      </c>
      <c r="C10814" s="7" t="s">
        <v>5685</v>
      </c>
      <c r="D10814" s="8" t="s">
        <v>22</v>
      </c>
      <c r="E10814" s="7" t="s">
        <v>53945</v>
      </c>
      <c r="F10814" s="7" t="s">
        <v>53946</v>
      </c>
      <c r="G10814" s="8" t="s">
        <v>82</v>
      </c>
      <c r="H10814" s="8" t="s">
        <v>96</v>
      </c>
      <c r="I10814" s="8" t="s">
        <v>1595</v>
      </c>
      <c r="J10814" s="8" t="s">
        <v>27</v>
      </c>
      <c r="K10814" s="8" t="s">
        <v>28</v>
      </c>
      <c r="L10814" s="8" t="s">
        <v>43</v>
      </c>
      <c r="M10814" s="7" t="s">
        <v>169</v>
      </c>
      <c r="N10814" s="7" t="s">
        <v>5633</v>
      </c>
      <c r="O10814" s="8" t="s">
        <v>32</v>
      </c>
      <c r="P10814" s="8" t="s">
        <v>22</v>
      </c>
      <c r="Q10814" s="8" t="s">
        <v>53947</v>
      </c>
      <c r="R10814" s="8" t="s">
        <v>168</v>
      </c>
      <c r="S10814" s="7" t="s">
        <v>53948</v>
      </c>
      <c r="T10814" s="7" t="s">
        <v>5717</v>
      </c>
    </row>
    <row r="10815" customHeight="1" spans="1:20">
      <c r="A10815" s="6">
        <v>45227</v>
      </c>
      <c r="B10815" s="7" t="s">
        <v>53949</v>
      </c>
      <c r="C10815" s="7" t="s">
        <v>5213</v>
      </c>
      <c r="D10815" s="8" t="s">
        <v>22</v>
      </c>
      <c r="E10815" s="7" t="s">
        <v>45832</v>
      </c>
      <c r="F10815" s="7" t="s">
        <v>45833</v>
      </c>
      <c r="G10815" s="8" t="s">
        <v>41</v>
      </c>
      <c r="H10815" s="8" t="s">
        <v>110</v>
      </c>
      <c r="I10815" s="8" t="s">
        <v>732</v>
      </c>
      <c r="J10815" s="8" t="s">
        <v>27</v>
      </c>
      <c r="K10815" s="8" t="s">
        <v>28</v>
      </c>
      <c r="L10815" s="8" t="s">
        <v>43</v>
      </c>
      <c r="M10815" s="7" t="s">
        <v>44</v>
      </c>
      <c r="N10815" s="7" t="s">
        <v>208</v>
      </c>
      <c r="O10815" s="8" t="s">
        <v>32</v>
      </c>
      <c r="P10815" s="8" t="s">
        <v>22</v>
      </c>
      <c r="Q10815" s="8" t="s">
        <v>53950</v>
      </c>
      <c r="R10815" s="8" t="s">
        <v>46</v>
      </c>
      <c r="S10815" s="7" t="s">
        <v>53951</v>
      </c>
      <c r="T10815" s="7" t="s">
        <v>22</v>
      </c>
    </row>
    <row r="10816" customHeight="1" spans="1:20">
      <c r="A10816" s="6">
        <v>45227</v>
      </c>
      <c r="B10816" s="7" t="s">
        <v>53952</v>
      </c>
      <c r="C10816" s="7" t="s">
        <v>5663</v>
      </c>
      <c r="D10816" s="8" t="s">
        <v>22</v>
      </c>
      <c r="E10816" s="7" t="s">
        <v>53953</v>
      </c>
      <c r="F10816" s="7" t="s">
        <v>53954</v>
      </c>
      <c r="G10816" s="8" t="s">
        <v>82</v>
      </c>
      <c r="H10816" s="8" t="s">
        <v>22</v>
      </c>
      <c r="I10816" s="8" t="s">
        <v>53955</v>
      </c>
      <c r="J10816" s="8" t="s">
        <v>27</v>
      </c>
      <c r="K10816" s="8" t="s">
        <v>28</v>
      </c>
      <c r="L10816" s="8" t="s">
        <v>43</v>
      </c>
      <c r="M10816" s="7" t="s">
        <v>169</v>
      </c>
      <c r="N10816" s="7" t="s">
        <v>5633</v>
      </c>
      <c r="O10816" s="8" t="s">
        <v>32</v>
      </c>
      <c r="P10816" s="8" t="s">
        <v>22</v>
      </c>
      <c r="Q10816" s="8" t="s">
        <v>53956</v>
      </c>
      <c r="R10816" s="8" t="s">
        <v>168</v>
      </c>
      <c r="S10816" s="7" t="s">
        <v>53957</v>
      </c>
      <c r="T10816" s="7" t="s">
        <v>7779</v>
      </c>
    </row>
    <row r="10817" customHeight="1" spans="1:20">
      <c r="A10817" s="6">
        <v>45228</v>
      </c>
      <c r="B10817" s="7" t="s">
        <v>53958</v>
      </c>
      <c r="C10817" s="7" t="s">
        <v>9287</v>
      </c>
      <c r="D10817" s="8" t="s">
        <v>22</v>
      </c>
      <c r="E10817" s="7" t="s">
        <v>53959</v>
      </c>
      <c r="F10817" s="7" t="s">
        <v>53960</v>
      </c>
      <c r="G10817" s="8" t="s">
        <v>130</v>
      </c>
      <c r="H10817" s="8" t="s">
        <v>22</v>
      </c>
      <c r="I10817" s="8" t="s">
        <v>315</v>
      </c>
      <c r="J10817" s="8" t="s">
        <v>27</v>
      </c>
      <c r="K10817" s="8" t="s">
        <v>28</v>
      </c>
      <c r="L10817" s="8" t="s">
        <v>43</v>
      </c>
      <c r="M10817" s="7" t="s">
        <v>44</v>
      </c>
      <c r="N10817" s="7" t="s">
        <v>31</v>
      </c>
      <c r="O10817" s="8" t="s">
        <v>32</v>
      </c>
      <c r="P10817" s="8" t="s">
        <v>6656</v>
      </c>
      <c r="Q10817" s="8" t="s">
        <v>53961</v>
      </c>
      <c r="R10817" s="8" t="s">
        <v>46</v>
      </c>
      <c r="S10817" s="7" t="s">
        <v>53962</v>
      </c>
      <c r="T10817" s="7" t="s">
        <v>53963</v>
      </c>
    </row>
    <row r="10818" customHeight="1" spans="1:20">
      <c r="A10818" s="6">
        <v>45226</v>
      </c>
      <c r="B10818" s="7" t="s">
        <v>53964</v>
      </c>
      <c r="C10818" s="7" t="s">
        <v>38</v>
      </c>
      <c r="D10818" s="8" t="s">
        <v>22</v>
      </c>
      <c r="E10818" s="7" t="s">
        <v>53965</v>
      </c>
      <c r="F10818" s="7" t="s">
        <v>50873</v>
      </c>
      <c r="G10818" s="8" t="s">
        <v>130</v>
      </c>
      <c r="H10818" s="8" t="s">
        <v>22</v>
      </c>
      <c r="I10818" s="8" t="s">
        <v>26</v>
      </c>
      <c r="J10818" s="8" t="s">
        <v>27</v>
      </c>
      <c r="K10818" s="8" t="s">
        <v>76</v>
      </c>
      <c r="L10818" s="8" t="s">
        <v>29</v>
      </c>
      <c r="M10818" s="7" t="s">
        <v>30</v>
      </c>
      <c r="N10818" s="7" t="s">
        <v>31</v>
      </c>
      <c r="O10818" s="8" t="s">
        <v>32</v>
      </c>
      <c r="P10818" s="8" t="s">
        <v>22</v>
      </c>
      <c r="Q10818" s="8" t="s">
        <v>53966</v>
      </c>
      <c r="R10818" s="8" t="s">
        <v>34</v>
      </c>
      <c r="S10818" s="7" t="s">
        <v>53967</v>
      </c>
      <c r="T10818" s="7" t="s">
        <v>53968</v>
      </c>
    </row>
    <row r="10819" customHeight="1" spans="1:20">
      <c r="A10819" s="6">
        <v>45227</v>
      </c>
      <c r="B10819" s="7" t="s">
        <v>53969</v>
      </c>
      <c r="C10819" s="7" t="s">
        <v>7835</v>
      </c>
      <c r="D10819" s="8" t="s">
        <v>22</v>
      </c>
      <c r="E10819" s="7" t="s">
        <v>53970</v>
      </c>
      <c r="F10819" s="7" t="s">
        <v>53971</v>
      </c>
      <c r="G10819" s="8" t="s">
        <v>82</v>
      </c>
      <c r="H10819" s="8" t="s">
        <v>22</v>
      </c>
      <c r="I10819" s="8" t="s">
        <v>53955</v>
      </c>
      <c r="J10819" s="8" t="s">
        <v>27</v>
      </c>
      <c r="K10819" s="8" t="s">
        <v>28</v>
      </c>
      <c r="L10819" s="8" t="s">
        <v>43</v>
      </c>
      <c r="M10819" s="7" t="s">
        <v>169</v>
      </c>
      <c r="N10819" s="7" t="s">
        <v>5633</v>
      </c>
      <c r="O10819" s="8" t="s">
        <v>32</v>
      </c>
      <c r="P10819" s="8" t="s">
        <v>22</v>
      </c>
      <c r="Q10819" s="8" t="s">
        <v>53972</v>
      </c>
      <c r="R10819" s="8" t="s">
        <v>168</v>
      </c>
      <c r="S10819" s="7" t="s">
        <v>53973</v>
      </c>
      <c r="T10819" s="7" t="s">
        <v>5690</v>
      </c>
    </row>
    <row r="10820" customHeight="1" spans="1:20">
      <c r="A10820" s="6">
        <v>45227</v>
      </c>
      <c r="B10820" s="7" t="s">
        <v>53974</v>
      </c>
      <c r="C10820" s="7" t="s">
        <v>6126</v>
      </c>
      <c r="D10820" s="8" t="s">
        <v>22</v>
      </c>
      <c r="E10820" s="7" t="s">
        <v>53975</v>
      </c>
      <c r="F10820" s="7" t="s">
        <v>53976</v>
      </c>
      <c r="G10820" s="8" t="s">
        <v>130</v>
      </c>
      <c r="H10820" s="8" t="s">
        <v>22</v>
      </c>
      <c r="I10820" s="8" t="s">
        <v>253</v>
      </c>
      <c r="J10820" s="8" t="s">
        <v>27</v>
      </c>
      <c r="K10820" s="8" t="s">
        <v>28</v>
      </c>
      <c r="L10820" s="8" t="s">
        <v>43</v>
      </c>
      <c r="M10820" s="7" t="s">
        <v>30</v>
      </c>
      <c r="N10820" s="7" t="s">
        <v>743</v>
      </c>
      <c r="O10820" s="8" t="s">
        <v>32</v>
      </c>
      <c r="P10820" s="8" t="s">
        <v>22</v>
      </c>
      <c r="Q10820" s="8" t="s">
        <v>53977</v>
      </c>
      <c r="R10820" s="8" t="s">
        <v>46</v>
      </c>
      <c r="S10820" s="7" t="s">
        <v>53978</v>
      </c>
      <c r="T10820" s="7" t="s">
        <v>53979</v>
      </c>
    </row>
    <row r="10821" customHeight="1" spans="1:20">
      <c r="A10821" s="6">
        <v>45226</v>
      </c>
      <c r="B10821" s="7" t="s">
        <v>53980</v>
      </c>
      <c r="C10821" s="7" t="s">
        <v>179</v>
      </c>
      <c r="D10821" s="8" t="s">
        <v>22</v>
      </c>
      <c r="E10821" s="7" t="s">
        <v>4210</v>
      </c>
      <c r="F10821" s="7" t="s">
        <v>4211</v>
      </c>
      <c r="G10821" s="8" t="s">
        <v>62</v>
      </c>
      <c r="H10821" s="8" t="s">
        <v>22</v>
      </c>
      <c r="I10821" s="8" t="s">
        <v>75</v>
      </c>
      <c r="J10821" s="8" t="s">
        <v>27</v>
      </c>
      <c r="K10821" s="8" t="s">
        <v>195</v>
      </c>
      <c r="L10821" s="8" t="s">
        <v>43</v>
      </c>
      <c r="M10821" s="7" t="s">
        <v>169</v>
      </c>
      <c r="N10821" s="7" t="s">
        <v>31</v>
      </c>
      <c r="O10821" s="8" t="s">
        <v>32</v>
      </c>
      <c r="P10821" s="8" t="s">
        <v>22</v>
      </c>
      <c r="Q10821" s="8" t="s">
        <v>53981</v>
      </c>
      <c r="R10821" s="8" t="s">
        <v>46</v>
      </c>
      <c r="S10821" s="7" t="s">
        <v>53982</v>
      </c>
      <c r="T10821" s="7" t="s">
        <v>53983</v>
      </c>
    </row>
    <row r="10822" customHeight="1" spans="1:20">
      <c r="A10822" s="6">
        <v>45228</v>
      </c>
      <c r="B10822" s="7" t="s">
        <v>53984</v>
      </c>
      <c r="C10822" s="7" t="s">
        <v>6126</v>
      </c>
      <c r="D10822" s="8" t="s">
        <v>22</v>
      </c>
      <c r="E10822" s="7" t="s">
        <v>53985</v>
      </c>
      <c r="F10822" s="7" t="s">
        <v>53986</v>
      </c>
      <c r="G10822" s="8" t="s">
        <v>336</v>
      </c>
      <c r="H10822" s="8" t="s">
        <v>22</v>
      </c>
      <c r="I10822" s="8" t="s">
        <v>131</v>
      </c>
      <c r="J10822" s="8" t="s">
        <v>27</v>
      </c>
      <c r="K10822" s="8" t="s">
        <v>28</v>
      </c>
      <c r="L10822" s="8" t="s">
        <v>43</v>
      </c>
      <c r="M10822" s="7" t="s">
        <v>30</v>
      </c>
      <c r="N10822" s="7" t="s">
        <v>743</v>
      </c>
      <c r="O10822" s="8" t="s">
        <v>32</v>
      </c>
      <c r="P10822" s="8" t="s">
        <v>22</v>
      </c>
      <c r="Q10822" s="8" t="s">
        <v>53987</v>
      </c>
      <c r="R10822" s="8" t="s">
        <v>46</v>
      </c>
      <c r="S10822" s="7" t="s">
        <v>53988</v>
      </c>
      <c r="T10822" s="7" t="s">
        <v>53989</v>
      </c>
    </row>
    <row r="10823" customHeight="1" spans="1:20">
      <c r="A10823" s="6">
        <v>45226</v>
      </c>
      <c r="B10823" s="7" t="s">
        <v>53990</v>
      </c>
      <c r="C10823" s="7" t="s">
        <v>6506</v>
      </c>
      <c r="D10823" s="8" t="s">
        <v>22</v>
      </c>
      <c r="E10823" s="7" t="s">
        <v>53991</v>
      </c>
      <c r="F10823" s="7" t="s">
        <v>53992</v>
      </c>
      <c r="G10823" s="8" t="s">
        <v>41</v>
      </c>
      <c r="H10823" s="8" t="s">
        <v>22</v>
      </c>
      <c r="I10823" s="8" t="s">
        <v>1181</v>
      </c>
      <c r="J10823" s="8" t="s">
        <v>27</v>
      </c>
      <c r="K10823" s="8" t="s">
        <v>28</v>
      </c>
      <c r="L10823" s="8" t="s">
        <v>43</v>
      </c>
      <c r="M10823" s="7" t="s">
        <v>30</v>
      </c>
      <c r="N10823" s="7" t="s">
        <v>208</v>
      </c>
      <c r="O10823" s="8" t="s">
        <v>32</v>
      </c>
      <c r="P10823" s="8" t="s">
        <v>22</v>
      </c>
      <c r="Q10823" s="8" t="s">
        <v>53993</v>
      </c>
      <c r="R10823" s="8" t="s">
        <v>46</v>
      </c>
      <c r="S10823" s="7" t="s">
        <v>53994</v>
      </c>
      <c r="T10823" s="7" t="s">
        <v>22</v>
      </c>
    </row>
    <row r="10824" customHeight="1" spans="1:20">
      <c r="A10824" s="6">
        <v>45228</v>
      </c>
      <c r="B10824" s="7" t="s">
        <v>53995</v>
      </c>
      <c r="C10824" s="7" t="s">
        <v>179</v>
      </c>
      <c r="D10824" s="8" t="s">
        <v>22</v>
      </c>
      <c r="E10824" s="7" t="s">
        <v>53996</v>
      </c>
      <c r="F10824" s="7" t="s">
        <v>53997</v>
      </c>
      <c r="G10824" s="8" t="s">
        <v>82</v>
      </c>
      <c r="H10824" s="8" t="s">
        <v>22</v>
      </c>
      <c r="I10824" s="8" t="s">
        <v>168</v>
      </c>
      <c r="J10824" s="8" t="s">
        <v>27</v>
      </c>
      <c r="K10824" s="8" t="s">
        <v>28</v>
      </c>
      <c r="L10824" s="8" t="s">
        <v>43</v>
      </c>
      <c r="M10824" s="7" t="s">
        <v>169</v>
      </c>
      <c r="N10824" s="7" t="s">
        <v>31</v>
      </c>
      <c r="O10824" s="8" t="s">
        <v>32</v>
      </c>
      <c r="P10824" s="8" t="s">
        <v>22</v>
      </c>
      <c r="Q10824" s="8" t="s">
        <v>53998</v>
      </c>
      <c r="R10824" s="8" t="s">
        <v>46</v>
      </c>
      <c r="S10824" s="7" t="s">
        <v>53999</v>
      </c>
      <c r="T10824" s="7" t="s">
        <v>54000</v>
      </c>
    </row>
    <row r="10825" customHeight="1" spans="1:20">
      <c r="A10825" s="6">
        <v>45226</v>
      </c>
      <c r="B10825" s="7" t="s">
        <v>54001</v>
      </c>
      <c r="C10825" s="7" t="s">
        <v>399</v>
      </c>
      <c r="D10825" s="8" t="s">
        <v>22</v>
      </c>
      <c r="E10825" s="7" t="s">
        <v>54002</v>
      </c>
      <c r="F10825" s="7" t="s">
        <v>54003</v>
      </c>
      <c r="G10825" s="8" t="s">
        <v>69</v>
      </c>
      <c r="H10825" s="8" t="s">
        <v>22</v>
      </c>
      <c r="I10825" s="8" t="s">
        <v>54</v>
      </c>
      <c r="J10825" s="8" t="s">
        <v>27</v>
      </c>
      <c r="K10825" s="8" t="s">
        <v>28</v>
      </c>
      <c r="L10825" s="8" t="s">
        <v>43</v>
      </c>
      <c r="M10825" s="7" t="s">
        <v>30</v>
      </c>
      <c r="N10825" s="7" t="s">
        <v>31</v>
      </c>
      <c r="O10825" s="8" t="s">
        <v>32</v>
      </c>
      <c r="P10825" s="8" t="s">
        <v>22</v>
      </c>
      <c r="Q10825" s="8" t="s">
        <v>54004</v>
      </c>
      <c r="R10825" s="8" t="s">
        <v>46</v>
      </c>
      <c r="S10825" s="7" t="s">
        <v>54005</v>
      </c>
      <c r="T10825" s="7" t="s">
        <v>54006</v>
      </c>
    </row>
    <row r="10826" customHeight="1" spans="1:20">
      <c r="A10826" s="6">
        <v>45228</v>
      </c>
      <c r="B10826" s="7" t="s">
        <v>54007</v>
      </c>
      <c r="C10826" s="7" t="s">
        <v>1753</v>
      </c>
      <c r="D10826" s="8" t="s">
        <v>22</v>
      </c>
      <c r="E10826" s="7" t="s">
        <v>54008</v>
      </c>
      <c r="F10826" s="7" t="s">
        <v>54009</v>
      </c>
      <c r="G10826" s="8" t="s">
        <v>69</v>
      </c>
      <c r="H10826" s="8" t="s">
        <v>22</v>
      </c>
      <c r="I10826" s="8" t="s">
        <v>1072</v>
      </c>
      <c r="J10826" s="8" t="s">
        <v>27</v>
      </c>
      <c r="K10826" s="8" t="s">
        <v>28</v>
      </c>
      <c r="L10826" s="8" t="s">
        <v>43</v>
      </c>
      <c r="M10826" s="7" t="s">
        <v>44</v>
      </c>
      <c r="N10826" s="7" t="s">
        <v>31</v>
      </c>
      <c r="O10826" s="8" t="s">
        <v>32</v>
      </c>
      <c r="P10826" s="8" t="s">
        <v>22</v>
      </c>
      <c r="Q10826" s="8" t="s">
        <v>54010</v>
      </c>
      <c r="R10826" s="8" t="s">
        <v>46</v>
      </c>
      <c r="S10826" s="7" t="s">
        <v>54011</v>
      </c>
      <c r="T10826" s="7" t="s">
        <v>54012</v>
      </c>
    </row>
    <row r="10827" customHeight="1" spans="1:20">
      <c r="A10827" s="6">
        <v>45226</v>
      </c>
      <c r="B10827" s="7" t="s">
        <v>54013</v>
      </c>
      <c r="C10827" s="7" t="s">
        <v>6126</v>
      </c>
      <c r="D10827" s="8" t="s">
        <v>22</v>
      </c>
      <c r="E10827" s="7" t="s">
        <v>54014</v>
      </c>
      <c r="F10827" s="7" t="s">
        <v>54015</v>
      </c>
      <c r="G10827" s="8" t="s">
        <v>82</v>
      </c>
      <c r="H10827" s="8" t="s">
        <v>22</v>
      </c>
      <c r="I10827" s="8" t="s">
        <v>75</v>
      </c>
      <c r="J10827" s="8" t="s">
        <v>27</v>
      </c>
      <c r="K10827" s="8" t="s">
        <v>28</v>
      </c>
      <c r="L10827" s="8" t="s">
        <v>43</v>
      </c>
      <c r="M10827" s="7" t="s">
        <v>44</v>
      </c>
      <c r="N10827" s="7" t="s">
        <v>743</v>
      </c>
      <c r="O10827" s="8" t="s">
        <v>32</v>
      </c>
      <c r="P10827" s="8" t="s">
        <v>22</v>
      </c>
      <c r="Q10827" s="8" t="s">
        <v>54016</v>
      </c>
      <c r="R10827" s="8" t="s">
        <v>46</v>
      </c>
      <c r="S10827" s="7" t="s">
        <v>54017</v>
      </c>
      <c r="T10827" s="7" t="s">
        <v>54018</v>
      </c>
    </row>
    <row r="10828" customHeight="1" spans="1:20">
      <c r="A10828" s="6">
        <v>45227</v>
      </c>
      <c r="B10828" s="7" t="s">
        <v>54019</v>
      </c>
      <c r="C10828" s="7" t="s">
        <v>6050</v>
      </c>
      <c r="D10828" s="8" t="s">
        <v>22</v>
      </c>
      <c r="E10828" s="7" t="s">
        <v>54020</v>
      </c>
      <c r="F10828" s="7" t="s">
        <v>54021</v>
      </c>
      <c r="G10828" s="8" t="s">
        <v>25</v>
      </c>
      <c r="H10828" s="8" t="s">
        <v>22</v>
      </c>
      <c r="I10828" s="8" t="s">
        <v>155</v>
      </c>
      <c r="J10828" s="8" t="s">
        <v>27</v>
      </c>
      <c r="K10828" s="8" t="s">
        <v>28</v>
      </c>
      <c r="L10828" s="8" t="s">
        <v>43</v>
      </c>
      <c r="M10828" s="7" t="s">
        <v>30</v>
      </c>
      <c r="N10828" s="7" t="s">
        <v>5633</v>
      </c>
      <c r="O10828" s="8" t="s">
        <v>32</v>
      </c>
      <c r="P10828" s="8" t="s">
        <v>22</v>
      </c>
      <c r="Q10828" s="8" t="s">
        <v>54022</v>
      </c>
      <c r="R10828" s="8" t="s">
        <v>168</v>
      </c>
      <c r="S10828" s="7" t="s">
        <v>54023</v>
      </c>
      <c r="T10828" s="7" t="s">
        <v>15037</v>
      </c>
    </row>
    <row r="10829" customHeight="1" spans="1:20">
      <c r="A10829" s="6">
        <v>45226</v>
      </c>
      <c r="B10829" s="7" t="s">
        <v>54024</v>
      </c>
      <c r="C10829" s="7" t="s">
        <v>5170</v>
      </c>
      <c r="D10829" s="8" t="s">
        <v>22</v>
      </c>
      <c r="E10829" s="7" t="s">
        <v>54025</v>
      </c>
      <c r="F10829" s="7" t="s">
        <v>54026</v>
      </c>
      <c r="G10829" s="8" t="s">
        <v>69</v>
      </c>
      <c r="H10829" s="8" t="s">
        <v>22</v>
      </c>
      <c r="I10829" s="8" t="s">
        <v>701</v>
      </c>
      <c r="J10829" s="8" t="s">
        <v>27</v>
      </c>
      <c r="K10829" s="8" t="s">
        <v>28</v>
      </c>
      <c r="L10829" s="8" t="s">
        <v>43</v>
      </c>
      <c r="M10829" s="7" t="s">
        <v>30</v>
      </c>
      <c r="N10829" s="7" t="s">
        <v>31</v>
      </c>
      <c r="O10829" s="8" t="s">
        <v>32</v>
      </c>
      <c r="P10829" s="8" t="s">
        <v>22</v>
      </c>
      <c r="Q10829" s="8" t="s">
        <v>54027</v>
      </c>
      <c r="R10829" s="8" t="s">
        <v>46</v>
      </c>
      <c r="S10829" s="7" t="s">
        <v>54028</v>
      </c>
      <c r="T10829" s="7" t="s">
        <v>54029</v>
      </c>
    </row>
    <row r="10830" customHeight="1" spans="1:20">
      <c r="A10830" s="6">
        <v>45227</v>
      </c>
      <c r="B10830" s="7" t="s">
        <v>54030</v>
      </c>
      <c r="C10830" s="7" t="s">
        <v>179</v>
      </c>
      <c r="D10830" s="8" t="s">
        <v>22</v>
      </c>
      <c r="E10830" s="7" t="s">
        <v>54031</v>
      </c>
      <c r="F10830" s="7" t="s">
        <v>54032</v>
      </c>
      <c r="G10830" s="8" t="s">
        <v>41</v>
      </c>
      <c r="H10830" s="8" t="s">
        <v>22</v>
      </c>
      <c r="I10830" s="8" t="s">
        <v>26</v>
      </c>
      <c r="J10830" s="8" t="s">
        <v>27</v>
      </c>
      <c r="K10830" s="8" t="s">
        <v>76</v>
      </c>
      <c r="L10830" s="8" t="s">
        <v>29</v>
      </c>
      <c r="M10830" s="7" t="s">
        <v>30</v>
      </c>
      <c r="N10830" s="7" t="s">
        <v>31</v>
      </c>
      <c r="O10830" s="8" t="s">
        <v>32</v>
      </c>
      <c r="P10830" s="8" t="s">
        <v>22</v>
      </c>
      <c r="Q10830" s="8" t="s">
        <v>54033</v>
      </c>
      <c r="R10830" s="8" t="s">
        <v>34</v>
      </c>
      <c r="S10830" s="7" t="s">
        <v>54034</v>
      </c>
      <c r="T10830" s="7" t="s">
        <v>54035</v>
      </c>
    </row>
    <row r="10831" customHeight="1" spans="1:20">
      <c r="A10831" s="6">
        <v>45228</v>
      </c>
      <c r="B10831" s="7" t="s">
        <v>54036</v>
      </c>
      <c r="C10831" s="7" t="s">
        <v>179</v>
      </c>
      <c r="D10831" s="8" t="s">
        <v>22</v>
      </c>
      <c r="E10831" s="7" t="s">
        <v>54037</v>
      </c>
      <c r="F10831" s="7" t="s">
        <v>54038</v>
      </c>
      <c r="G10831" s="8" t="s">
        <v>82</v>
      </c>
      <c r="H10831" s="8" t="s">
        <v>22</v>
      </c>
      <c r="I10831" s="8" t="s">
        <v>448</v>
      </c>
      <c r="J10831" s="8" t="s">
        <v>27</v>
      </c>
      <c r="K10831" s="8" t="s">
        <v>28</v>
      </c>
      <c r="L10831" s="8" t="s">
        <v>43</v>
      </c>
      <c r="M10831" s="7" t="s">
        <v>169</v>
      </c>
      <c r="N10831" s="7" t="s">
        <v>31</v>
      </c>
      <c r="O10831" s="8" t="s">
        <v>32</v>
      </c>
      <c r="P10831" s="8" t="s">
        <v>22</v>
      </c>
      <c r="Q10831" s="8" t="s">
        <v>54039</v>
      </c>
      <c r="R10831" s="8" t="s">
        <v>46</v>
      </c>
      <c r="S10831" s="7" t="s">
        <v>54040</v>
      </c>
      <c r="T10831" s="7" t="s">
        <v>54041</v>
      </c>
    </row>
    <row r="10832" customHeight="1" spans="1:20">
      <c r="A10832" s="6">
        <v>45228</v>
      </c>
      <c r="B10832" s="7" t="s">
        <v>54042</v>
      </c>
      <c r="C10832" s="7" t="s">
        <v>6126</v>
      </c>
      <c r="D10832" s="8" t="s">
        <v>22</v>
      </c>
      <c r="E10832" s="7" t="s">
        <v>54043</v>
      </c>
      <c r="F10832" s="7" t="s">
        <v>54044</v>
      </c>
      <c r="G10832" s="8" t="s">
        <v>82</v>
      </c>
      <c r="H10832" s="8" t="s">
        <v>22</v>
      </c>
      <c r="I10832" s="8" t="s">
        <v>162</v>
      </c>
      <c r="J10832" s="8" t="s">
        <v>27</v>
      </c>
      <c r="K10832" s="8" t="s">
        <v>28</v>
      </c>
      <c r="L10832" s="8" t="s">
        <v>43</v>
      </c>
      <c r="M10832" s="7" t="s">
        <v>44</v>
      </c>
      <c r="N10832" s="7" t="s">
        <v>743</v>
      </c>
      <c r="O10832" s="8" t="s">
        <v>32</v>
      </c>
      <c r="P10832" s="8" t="s">
        <v>22</v>
      </c>
      <c r="Q10832" s="8" t="s">
        <v>54045</v>
      </c>
      <c r="R10832" s="8" t="s">
        <v>46</v>
      </c>
      <c r="S10832" s="7" t="s">
        <v>54046</v>
      </c>
      <c r="T10832" s="7" t="s">
        <v>54047</v>
      </c>
    </row>
    <row r="10833" customHeight="1" spans="1:20">
      <c r="A10833" s="6">
        <v>45227</v>
      </c>
      <c r="B10833" s="7" t="s">
        <v>54048</v>
      </c>
      <c r="C10833" s="7" t="s">
        <v>393</v>
      </c>
      <c r="D10833" s="8" t="s">
        <v>22</v>
      </c>
      <c r="E10833" s="7" t="s">
        <v>54049</v>
      </c>
      <c r="F10833" s="7" t="s">
        <v>54050</v>
      </c>
      <c r="G10833" s="8" t="s">
        <v>41</v>
      </c>
      <c r="H10833" s="8" t="s">
        <v>22</v>
      </c>
      <c r="I10833" s="8" t="s">
        <v>26</v>
      </c>
      <c r="J10833" s="8" t="s">
        <v>27</v>
      </c>
      <c r="K10833" s="8" t="s">
        <v>76</v>
      </c>
      <c r="L10833" s="8" t="s">
        <v>29</v>
      </c>
      <c r="M10833" s="7" t="s">
        <v>30</v>
      </c>
      <c r="N10833" s="7" t="s">
        <v>31</v>
      </c>
      <c r="O10833" s="8" t="s">
        <v>32</v>
      </c>
      <c r="P10833" s="8" t="s">
        <v>22</v>
      </c>
      <c r="Q10833" s="8" t="s">
        <v>54051</v>
      </c>
      <c r="R10833" s="8" t="s">
        <v>34</v>
      </c>
      <c r="S10833" s="7" t="s">
        <v>54052</v>
      </c>
      <c r="T10833" s="7" t="s">
        <v>54053</v>
      </c>
    </row>
    <row r="10834" customHeight="1" spans="1:20">
      <c r="A10834" s="6">
        <v>45227</v>
      </c>
      <c r="B10834" s="7" t="s">
        <v>54054</v>
      </c>
      <c r="C10834" s="7" t="s">
        <v>5629</v>
      </c>
      <c r="D10834" s="8" t="s">
        <v>22</v>
      </c>
      <c r="E10834" s="7" t="s">
        <v>54055</v>
      </c>
      <c r="F10834" s="7" t="s">
        <v>54056</v>
      </c>
      <c r="G10834" s="8" t="s">
        <v>82</v>
      </c>
      <c r="H10834" s="8" t="s">
        <v>110</v>
      </c>
      <c r="I10834" s="8" t="s">
        <v>5632</v>
      </c>
      <c r="J10834" s="8" t="s">
        <v>27</v>
      </c>
      <c r="K10834" s="8" t="s">
        <v>28</v>
      </c>
      <c r="L10834" s="8" t="s">
        <v>43</v>
      </c>
      <c r="M10834" s="7" t="s">
        <v>169</v>
      </c>
      <c r="N10834" s="7" t="s">
        <v>5633</v>
      </c>
      <c r="O10834" s="8" t="s">
        <v>32</v>
      </c>
      <c r="P10834" s="8" t="s">
        <v>22</v>
      </c>
      <c r="Q10834" s="8" t="s">
        <v>54057</v>
      </c>
      <c r="R10834" s="8" t="s">
        <v>168</v>
      </c>
      <c r="S10834" s="7" t="s">
        <v>54058</v>
      </c>
      <c r="T10834" s="7" t="s">
        <v>5740</v>
      </c>
    </row>
    <row r="10835" customHeight="1" spans="1:20">
      <c r="A10835" s="6">
        <v>45226</v>
      </c>
      <c r="B10835" s="7" t="s">
        <v>54059</v>
      </c>
      <c r="C10835" s="7" t="s">
        <v>6126</v>
      </c>
      <c r="D10835" s="8" t="s">
        <v>22</v>
      </c>
      <c r="E10835" s="7" t="s">
        <v>54060</v>
      </c>
      <c r="F10835" s="7" t="s">
        <v>40468</v>
      </c>
      <c r="G10835" s="8" t="s">
        <v>82</v>
      </c>
      <c r="H10835" s="8" t="s">
        <v>22</v>
      </c>
      <c r="I10835" s="8" t="s">
        <v>9666</v>
      </c>
      <c r="J10835" s="8" t="s">
        <v>27</v>
      </c>
      <c r="K10835" s="8" t="s">
        <v>28</v>
      </c>
      <c r="L10835" s="8" t="s">
        <v>43</v>
      </c>
      <c r="M10835" s="7" t="s">
        <v>44</v>
      </c>
      <c r="N10835" s="7" t="s">
        <v>743</v>
      </c>
      <c r="O10835" s="8" t="s">
        <v>32</v>
      </c>
      <c r="P10835" s="8" t="s">
        <v>22</v>
      </c>
      <c r="Q10835" s="8" t="s">
        <v>54061</v>
      </c>
      <c r="R10835" s="8" t="s">
        <v>46</v>
      </c>
      <c r="S10835" s="7" t="s">
        <v>54062</v>
      </c>
      <c r="T10835" s="7" t="s">
        <v>54047</v>
      </c>
    </row>
    <row r="10836" customHeight="1" spans="1:20">
      <c r="A10836" s="6">
        <v>45228</v>
      </c>
      <c r="B10836" s="7" t="s">
        <v>54063</v>
      </c>
      <c r="C10836" s="7" t="s">
        <v>6126</v>
      </c>
      <c r="D10836" s="8" t="s">
        <v>22</v>
      </c>
      <c r="E10836" s="7" t="s">
        <v>54064</v>
      </c>
      <c r="F10836" s="7" t="s">
        <v>54065</v>
      </c>
      <c r="G10836" s="8" t="s">
        <v>82</v>
      </c>
      <c r="H10836" s="8" t="s">
        <v>22</v>
      </c>
      <c r="I10836" s="8" t="s">
        <v>576</v>
      </c>
      <c r="J10836" s="8" t="s">
        <v>27</v>
      </c>
      <c r="K10836" s="8" t="s">
        <v>28</v>
      </c>
      <c r="L10836" s="8" t="s">
        <v>43</v>
      </c>
      <c r="M10836" s="7" t="s">
        <v>44</v>
      </c>
      <c r="N10836" s="7" t="s">
        <v>743</v>
      </c>
      <c r="O10836" s="8" t="s">
        <v>32</v>
      </c>
      <c r="P10836" s="8" t="s">
        <v>22</v>
      </c>
      <c r="Q10836" s="8" t="s">
        <v>54066</v>
      </c>
      <c r="R10836" s="8" t="s">
        <v>46</v>
      </c>
      <c r="S10836" s="7" t="s">
        <v>54067</v>
      </c>
      <c r="T10836" s="7" t="s">
        <v>54068</v>
      </c>
    </row>
    <row r="10837" customHeight="1" spans="1:20">
      <c r="A10837" s="6">
        <v>45227</v>
      </c>
      <c r="B10837" s="7" t="s">
        <v>54069</v>
      </c>
      <c r="C10837" s="7" t="s">
        <v>6126</v>
      </c>
      <c r="D10837" s="8" t="s">
        <v>22</v>
      </c>
      <c r="E10837" s="7" t="s">
        <v>54070</v>
      </c>
      <c r="F10837" s="7" t="s">
        <v>54071</v>
      </c>
      <c r="G10837" s="8" t="s">
        <v>82</v>
      </c>
      <c r="H10837" s="8" t="s">
        <v>22</v>
      </c>
      <c r="I10837" s="8" t="s">
        <v>111</v>
      </c>
      <c r="J10837" s="8" t="s">
        <v>27</v>
      </c>
      <c r="K10837" s="8" t="s">
        <v>28</v>
      </c>
      <c r="L10837" s="8" t="s">
        <v>43</v>
      </c>
      <c r="M10837" s="7" t="s">
        <v>30</v>
      </c>
      <c r="N10837" s="7" t="s">
        <v>743</v>
      </c>
      <c r="O10837" s="8" t="s">
        <v>32</v>
      </c>
      <c r="P10837" s="8" t="s">
        <v>22</v>
      </c>
      <c r="Q10837" s="8" t="s">
        <v>54072</v>
      </c>
      <c r="R10837" s="8" t="s">
        <v>46</v>
      </c>
      <c r="S10837" s="7" t="s">
        <v>54073</v>
      </c>
      <c r="T10837" s="7" t="s">
        <v>54074</v>
      </c>
    </row>
    <row r="10838" customHeight="1" spans="1:20">
      <c r="A10838" s="6">
        <v>45228</v>
      </c>
      <c r="B10838" s="7" t="s">
        <v>54075</v>
      </c>
      <c r="C10838" s="7" t="s">
        <v>6439</v>
      </c>
      <c r="D10838" s="8" t="s">
        <v>22</v>
      </c>
      <c r="E10838" s="7" t="s">
        <v>54076</v>
      </c>
      <c r="F10838" s="7" t="s">
        <v>54077</v>
      </c>
      <c r="G10838" s="8" t="s">
        <v>53</v>
      </c>
      <c r="H10838" s="8" t="s">
        <v>22</v>
      </c>
      <c r="I10838" s="8" t="s">
        <v>149</v>
      </c>
      <c r="J10838" s="8" t="s">
        <v>27</v>
      </c>
      <c r="K10838" s="8" t="s">
        <v>28</v>
      </c>
      <c r="L10838" s="8" t="s">
        <v>43</v>
      </c>
      <c r="M10838" s="7" t="s">
        <v>44</v>
      </c>
      <c r="N10838" s="7" t="s">
        <v>31</v>
      </c>
      <c r="O10838" s="8" t="s">
        <v>32</v>
      </c>
      <c r="P10838" s="8" t="s">
        <v>22</v>
      </c>
      <c r="Q10838" s="8" t="s">
        <v>54078</v>
      </c>
      <c r="R10838" s="8" t="s">
        <v>46</v>
      </c>
      <c r="S10838" s="7" t="s">
        <v>54079</v>
      </c>
      <c r="T10838" s="7" t="s">
        <v>54080</v>
      </c>
    </row>
    <row r="10839" customHeight="1" spans="1:20">
      <c r="A10839" s="6">
        <v>45226</v>
      </c>
      <c r="B10839" s="7" t="s">
        <v>54081</v>
      </c>
      <c r="C10839" s="7" t="s">
        <v>6506</v>
      </c>
      <c r="D10839" s="8" t="s">
        <v>22</v>
      </c>
      <c r="E10839" s="7" t="s">
        <v>54082</v>
      </c>
      <c r="F10839" s="7" t="s">
        <v>54083</v>
      </c>
      <c r="G10839" s="8" t="s">
        <v>82</v>
      </c>
      <c r="H10839" s="8" t="s">
        <v>22</v>
      </c>
      <c r="I10839" s="8" t="s">
        <v>412</v>
      </c>
      <c r="J10839" s="8" t="s">
        <v>27</v>
      </c>
      <c r="K10839" s="8" t="s">
        <v>28</v>
      </c>
      <c r="L10839" s="8" t="s">
        <v>43</v>
      </c>
      <c r="M10839" s="7" t="s">
        <v>44</v>
      </c>
      <c r="N10839" s="7" t="s">
        <v>208</v>
      </c>
      <c r="O10839" s="8" t="s">
        <v>32</v>
      </c>
      <c r="P10839" s="8" t="s">
        <v>22</v>
      </c>
      <c r="Q10839" s="8" t="s">
        <v>54084</v>
      </c>
      <c r="R10839" s="8" t="s">
        <v>46</v>
      </c>
      <c r="S10839" s="7" t="s">
        <v>54085</v>
      </c>
      <c r="T10839" s="7" t="s">
        <v>22</v>
      </c>
    </row>
    <row r="10840" customHeight="1" spans="1:20">
      <c r="A10840" s="6">
        <v>45227</v>
      </c>
      <c r="B10840" s="7" t="s">
        <v>54086</v>
      </c>
      <c r="C10840" s="7" t="s">
        <v>5629</v>
      </c>
      <c r="D10840" s="8" t="s">
        <v>22</v>
      </c>
      <c r="E10840" s="7" t="s">
        <v>54087</v>
      </c>
      <c r="F10840" s="7" t="s">
        <v>54088</v>
      </c>
      <c r="G10840" s="8" t="s">
        <v>82</v>
      </c>
      <c r="H10840" s="8" t="s">
        <v>110</v>
      </c>
      <c r="I10840" s="8" t="s">
        <v>5632</v>
      </c>
      <c r="J10840" s="8" t="s">
        <v>27</v>
      </c>
      <c r="K10840" s="8" t="s">
        <v>28</v>
      </c>
      <c r="L10840" s="8" t="s">
        <v>43</v>
      </c>
      <c r="M10840" s="7" t="s">
        <v>169</v>
      </c>
      <c r="N10840" s="7" t="s">
        <v>5633</v>
      </c>
      <c r="O10840" s="8" t="s">
        <v>32</v>
      </c>
      <c r="P10840" s="8" t="s">
        <v>22</v>
      </c>
      <c r="Q10840" s="8" t="s">
        <v>54089</v>
      </c>
      <c r="R10840" s="8" t="s">
        <v>168</v>
      </c>
      <c r="S10840" s="7" t="s">
        <v>54090</v>
      </c>
      <c r="T10840" s="7" t="s">
        <v>5717</v>
      </c>
    </row>
    <row r="10841" customHeight="1" spans="1:20">
      <c r="A10841" s="6">
        <v>45228</v>
      </c>
      <c r="B10841" s="7" t="s">
        <v>54091</v>
      </c>
      <c r="C10841" s="7" t="s">
        <v>204</v>
      </c>
      <c r="D10841" s="8" t="s">
        <v>22</v>
      </c>
      <c r="E10841" s="7" t="s">
        <v>54092</v>
      </c>
      <c r="F10841" s="7" t="s">
        <v>54093</v>
      </c>
      <c r="G10841" s="8" t="s">
        <v>82</v>
      </c>
      <c r="H10841" s="8" t="s">
        <v>22</v>
      </c>
      <c r="I10841" s="8" t="s">
        <v>277</v>
      </c>
      <c r="J10841" s="8" t="s">
        <v>27</v>
      </c>
      <c r="K10841" s="8" t="s">
        <v>28</v>
      </c>
      <c r="L10841" s="8" t="s">
        <v>43</v>
      </c>
      <c r="M10841" s="7" t="s">
        <v>30</v>
      </c>
      <c r="N10841" s="7" t="s">
        <v>208</v>
      </c>
      <c r="O10841" s="8" t="s">
        <v>32</v>
      </c>
      <c r="P10841" s="8" t="s">
        <v>22</v>
      </c>
      <c r="Q10841" s="8" t="s">
        <v>54094</v>
      </c>
      <c r="R10841" s="8" t="s">
        <v>56</v>
      </c>
      <c r="S10841" s="7" t="s">
        <v>54095</v>
      </c>
      <c r="T10841" s="7" t="s">
        <v>22</v>
      </c>
    </row>
    <row r="10842" customHeight="1" spans="1:20">
      <c r="A10842" s="6">
        <v>45228</v>
      </c>
      <c r="B10842" s="7" t="s">
        <v>54096</v>
      </c>
      <c r="C10842" s="7" t="s">
        <v>646</v>
      </c>
      <c r="D10842" s="8" t="s">
        <v>22</v>
      </c>
      <c r="E10842" s="7" t="s">
        <v>54097</v>
      </c>
      <c r="F10842" s="7" t="s">
        <v>54098</v>
      </c>
      <c r="G10842" s="8" t="s">
        <v>194</v>
      </c>
      <c r="H10842" s="8" t="s">
        <v>22</v>
      </c>
      <c r="I10842" s="8" t="s">
        <v>1842</v>
      </c>
      <c r="J10842" s="8" t="s">
        <v>27</v>
      </c>
      <c r="K10842" s="8" t="s">
        <v>76</v>
      </c>
      <c r="L10842" s="8" t="s">
        <v>43</v>
      </c>
      <c r="M10842" s="7" t="s">
        <v>30</v>
      </c>
      <c r="N10842" s="7" t="s">
        <v>31</v>
      </c>
      <c r="O10842" s="8" t="s">
        <v>32</v>
      </c>
      <c r="P10842" s="8" t="s">
        <v>22</v>
      </c>
      <c r="Q10842" s="8" t="s">
        <v>54099</v>
      </c>
      <c r="R10842" s="8" t="s">
        <v>46</v>
      </c>
      <c r="S10842" s="7" t="s">
        <v>54100</v>
      </c>
      <c r="T10842" s="7" t="s">
        <v>54101</v>
      </c>
    </row>
    <row r="10843" customHeight="1" spans="1:20">
      <c r="A10843" s="6">
        <v>45227</v>
      </c>
      <c r="B10843" s="7" t="s">
        <v>54102</v>
      </c>
      <c r="C10843" s="7" t="s">
        <v>5213</v>
      </c>
      <c r="D10843" s="8" t="s">
        <v>22</v>
      </c>
      <c r="E10843" s="7" t="s">
        <v>54103</v>
      </c>
      <c r="F10843" s="7" t="s">
        <v>54104</v>
      </c>
      <c r="G10843" s="8" t="s">
        <v>130</v>
      </c>
      <c r="H10843" s="8" t="s">
        <v>22</v>
      </c>
      <c r="I10843" s="8" t="s">
        <v>315</v>
      </c>
      <c r="J10843" s="8" t="s">
        <v>27</v>
      </c>
      <c r="K10843" s="8" t="s">
        <v>28</v>
      </c>
      <c r="L10843" s="8" t="s">
        <v>43</v>
      </c>
      <c r="M10843" s="7" t="s">
        <v>30</v>
      </c>
      <c r="N10843" s="7" t="s">
        <v>208</v>
      </c>
      <c r="O10843" s="8" t="s">
        <v>32</v>
      </c>
      <c r="P10843" s="8" t="s">
        <v>22</v>
      </c>
      <c r="Q10843" s="8" t="s">
        <v>54105</v>
      </c>
      <c r="R10843" s="8" t="s">
        <v>46</v>
      </c>
      <c r="S10843" s="7" t="s">
        <v>54106</v>
      </c>
      <c r="T10843" s="7" t="s">
        <v>22</v>
      </c>
    </row>
    <row r="10844" customHeight="1" spans="1:20">
      <c r="A10844" s="6">
        <v>45226</v>
      </c>
      <c r="B10844" s="7" t="s">
        <v>54107</v>
      </c>
      <c r="C10844" s="7" t="s">
        <v>6506</v>
      </c>
      <c r="D10844" s="8" t="s">
        <v>22</v>
      </c>
      <c r="E10844" s="7" t="s">
        <v>54108</v>
      </c>
      <c r="F10844" s="7" t="s">
        <v>54109</v>
      </c>
      <c r="G10844" s="8" t="s">
        <v>247</v>
      </c>
      <c r="H10844" s="8" t="s">
        <v>22</v>
      </c>
      <c r="I10844" s="8" t="s">
        <v>75</v>
      </c>
      <c r="J10844" s="8" t="s">
        <v>27</v>
      </c>
      <c r="K10844" s="8" t="s">
        <v>28</v>
      </c>
      <c r="L10844" s="8" t="s">
        <v>43</v>
      </c>
      <c r="M10844" s="7" t="s">
        <v>30</v>
      </c>
      <c r="N10844" s="7" t="s">
        <v>208</v>
      </c>
      <c r="O10844" s="8" t="s">
        <v>32</v>
      </c>
      <c r="P10844" s="8" t="s">
        <v>22</v>
      </c>
      <c r="Q10844" s="8" t="s">
        <v>54110</v>
      </c>
      <c r="R10844" s="8" t="s">
        <v>46</v>
      </c>
      <c r="S10844" s="7" t="s">
        <v>54111</v>
      </c>
      <c r="T10844" s="7" t="s">
        <v>22</v>
      </c>
    </row>
    <row r="10845" customHeight="1" spans="1:20">
      <c r="A10845" s="6">
        <v>45227</v>
      </c>
      <c r="B10845" s="7" t="s">
        <v>54112</v>
      </c>
      <c r="C10845" s="7" t="s">
        <v>5629</v>
      </c>
      <c r="D10845" s="8" t="s">
        <v>22</v>
      </c>
      <c r="E10845" s="7" t="s">
        <v>54113</v>
      </c>
      <c r="F10845" s="7" t="s">
        <v>54114</v>
      </c>
      <c r="G10845" s="8" t="s">
        <v>82</v>
      </c>
      <c r="H10845" s="8" t="s">
        <v>22</v>
      </c>
      <c r="I10845" s="8" t="s">
        <v>5632</v>
      </c>
      <c r="J10845" s="8" t="s">
        <v>27</v>
      </c>
      <c r="K10845" s="8" t="s">
        <v>28</v>
      </c>
      <c r="L10845" s="8" t="s">
        <v>43</v>
      </c>
      <c r="M10845" s="7" t="s">
        <v>169</v>
      </c>
      <c r="N10845" s="7" t="s">
        <v>5633</v>
      </c>
      <c r="O10845" s="8" t="s">
        <v>32</v>
      </c>
      <c r="P10845" s="8" t="s">
        <v>22</v>
      </c>
      <c r="Q10845" s="8" t="s">
        <v>54115</v>
      </c>
      <c r="R10845" s="8" t="s">
        <v>168</v>
      </c>
      <c r="S10845" s="7" t="s">
        <v>54116</v>
      </c>
      <c r="T10845" s="7" t="s">
        <v>5649</v>
      </c>
    </row>
    <row r="10846" customHeight="1" spans="1:20">
      <c r="A10846" s="6">
        <v>45227</v>
      </c>
      <c r="B10846" s="7" t="s">
        <v>54117</v>
      </c>
      <c r="C10846" s="7" t="s">
        <v>13953</v>
      </c>
      <c r="D10846" s="8" t="s">
        <v>22</v>
      </c>
      <c r="E10846" s="7" t="s">
        <v>54118</v>
      </c>
      <c r="F10846" s="7" t="s">
        <v>54119</v>
      </c>
      <c r="G10846" s="8" t="s">
        <v>130</v>
      </c>
      <c r="H10846" s="8" t="s">
        <v>22</v>
      </c>
      <c r="I10846" s="8" t="s">
        <v>26</v>
      </c>
      <c r="J10846" s="8" t="s">
        <v>27</v>
      </c>
      <c r="K10846" s="8" t="s">
        <v>76</v>
      </c>
      <c r="L10846" s="8" t="s">
        <v>29</v>
      </c>
      <c r="M10846" s="7" t="s">
        <v>30</v>
      </c>
      <c r="N10846" s="7" t="s">
        <v>31</v>
      </c>
      <c r="O10846" s="8" t="s">
        <v>32</v>
      </c>
      <c r="P10846" s="8" t="s">
        <v>22</v>
      </c>
      <c r="Q10846" s="8" t="s">
        <v>54120</v>
      </c>
      <c r="R10846" s="8" t="s">
        <v>34</v>
      </c>
      <c r="S10846" s="7" t="s">
        <v>54121</v>
      </c>
      <c r="T10846" s="7" t="s">
        <v>54122</v>
      </c>
    </row>
    <row r="10847" customHeight="1" spans="1:20">
      <c r="A10847" s="6">
        <v>45228</v>
      </c>
      <c r="B10847" s="7" t="s">
        <v>54123</v>
      </c>
      <c r="C10847" s="7" t="s">
        <v>179</v>
      </c>
      <c r="D10847" s="8" t="s">
        <v>22</v>
      </c>
      <c r="E10847" s="7" t="s">
        <v>54124</v>
      </c>
      <c r="F10847" s="7" t="s">
        <v>54125</v>
      </c>
      <c r="G10847" s="8" t="s">
        <v>53</v>
      </c>
      <c r="H10847" s="8" t="s">
        <v>110</v>
      </c>
      <c r="I10847" s="8" t="s">
        <v>207</v>
      </c>
      <c r="J10847" s="8" t="s">
        <v>27</v>
      </c>
      <c r="K10847" s="8" t="s">
        <v>28</v>
      </c>
      <c r="L10847" s="8" t="s">
        <v>43</v>
      </c>
      <c r="M10847" s="7" t="s">
        <v>44</v>
      </c>
      <c r="N10847" s="7" t="s">
        <v>31</v>
      </c>
      <c r="O10847" s="8" t="s">
        <v>32</v>
      </c>
      <c r="P10847" s="8" t="s">
        <v>22</v>
      </c>
      <c r="Q10847" s="8" t="s">
        <v>54126</v>
      </c>
      <c r="R10847" s="8" t="s">
        <v>46</v>
      </c>
      <c r="S10847" s="7" t="s">
        <v>54127</v>
      </c>
      <c r="T10847" s="7" t="s">
        <v>54128</v>
      </c>
    </row>
    <row r="10848" customHeight="1" spans="1:20">
      <c r="A10848" s="6">
        <v>45227</v>
      </c>
      <c r="B10848" s="7" t="s">
        <v>54129</v>
      </c>
      <c r="C10848" s="7" t="s">
        <v>5644</v>
      </c>
      <c r="D10848" s="8" t="s">
        <v>22</v>
      </c>
      <c r="E10848" s="7" t="s">
        <v>54130</v>
      </c>
      <c r="F10848" s="7" t="s">
        <v>50432</v>
      </c>
      <c r="G10848" s="8" t="s">
        <v>82</v>
      </c>
      <c r="H10848" s="8" t="s">
        <v>22</v>
      </c>
      <c r="I10848" s="8" t="s">
        <v>162</v>
      </c>
      <c r="J10848" s="8" t="s">
        <v>27</v>
      </c>
      <c r="K10848" s="8" t="s">
        <v>28</v>
      </c>
      <c r="L10848" s="8" t="s">
        <v>43</v>
      </c>
      <c r="M10848" s="7" t="s">
        <v>169</v>
      </c>
      <c r="N10848" s="7" t="s">
        <v>5633</v>
      </c>
      <c r="O10848" s="8" t="s">
        <v>32</v>
      </c>
      <c r="P10848" s="8" t="s">
        <v>22</v>
      </c>
      <c r="Q10848" s="8" t="s">
        <v>54131</v>
      </c>
      <c r="R10848" s="8" t="s">
        <v>168</v>
      </c>
      <c r="S10848" s="7" t="s">
        <v>54132</v>
      </c>
      <c r="T10848" s="7" t="s">
        <v>5655</v>
      </c>
    </row>
    <row r="10849" customHeight="1" spans="1:20">
      <c r="A10849" s="6">
        <v>45227</v>
      </c>
      <c r="B10849" s="7" t="s">
        <v>54133</v>
      </c>
      <c r="C10849" s="7" t="s">
        <v>1299</v>
      </c>
      <c r="D10849" s="8" t="s">
        <v>22</v>
      </c>
      <c r="E10849" s="7" t="s">
        <v>54134</v>
      </c>
      <c r="F10849" s="7" t="s">
        <v>54135</v>
      </c>
      <c r="G10849" s="8" t="s">
        <v>336</v>
      </c>
      <c r="H10849" s="8" t="s">
        <v>110</v>
      </c>
      <c r="I10849" s="8" t="s">
        <v>315</v>
      </c>
      <c r="J10849" s="8" t="s">
        <v>27</v>
      </c>
      <c r="K10849" s="8" t="s">
        <v>28</v>
      </c>
      <c r="L10849" s="8" t="s">
        <v>43</v>
      </c>
      <c r="M10849" s="7" t="s">
        <v>30</v>
      </c>
      <c r="N10849" s="7" t="s">
        <v>208</v>
      </c>
      <c r="O10849" s="8" t="s">
        <v>32</v>
      </c>
      <c r="P10849" s="8" t="s">
        <v>22</v>
      </c>
      <c r="Q10849" s="8" t="s">
        <v>54136</v>
      </c>
      <c r="R10849" s="8" t="s">
        <v>56</v>
      </c>
      <c r="S10849" s="7" t="s">
        <v>54137</v>
      </c>
      <c r="T10849" s="7" t="s">
        <v>22</v>
      </c>
    </row>
    <row r="10850" customHeight="1" spans="1:20">
      <c r="A10850" s="6">
        <v>45228</v>
      </c>
      <c r="B10850" s="7" t="s">
        <v>54138</v>
      </c>
      <c r="C10850" s="7" t="s">
        <v>5629</v>
      </c>
      <c r="D10850" s="8" t="s">
        <v>22</v>
      </c>
      <c r="E10850" s="7" t="s">
        <v>54139</v>
      </c>
      <c r="F10850" s="7" t="s">
        <v>54140</v>
      </c>
      <c r="G10850" s="8" t="s">
        <v>82</v>
      </c>
      <c r="H10850" s="8" t="s">
        <v>22</v>
      </c>
      <c r="I10850" s="8" t="s">
        <v>5632</v>
      </c>
      <c r="J10850" s="8" t="s">
        <v>27</v>
      </c>
      <c r="K10850" s="8" t="s">
        <v>28</v>
      </c>
      <c r="L10850" s="8" t="s">
        <v>43</v>
      </c>
      <c r="M10850" s="7" t="s">
        <v>169</v>
      </c>
      <c r="N10850" s="7" t="s">
        <v>5633</v>
      </c>
      <c r="O10850" s="8" t="s">
        <v>32</v>
      </c>
      <c r="P10850" s="8" t="s">
        <v>22</v>
      </c>
      <c r="Q10850" s="8" t="s">
        <v>54141</v>
      </c>
      <c r="R10850" s="8" t="s">
        <v>168</v>
      </c>
      <c r="S10850" s="7" t="s">
        <v>54142</v>
      </c>
      <c r="T10850" s="7" t="s">
        <v>5636</v>
      </c>
    </row>
    <row r="10851" customHeight="1" spans="1:20">
      <c r="A10851" s="6">
        <v>45228</v>
      </c>
      <c r="B10851" s="7" t="s">
        <v>54143</v>
      </c>
      <c r="C10851" s="7" t="s">
        <v>179</v>
      </c>
      <c r="D10851" s="8" t="s">
        <v>22</v>
      </c>
      <c r="E10851" s="7" t="s">
        <v>54144</v>
      </c>
      <c r="F10851" s="7" t="s">
        <v>54145</v>
      </c>
      <c r="G10851" s="8" t="s">
        <v>69</v>
      </c>
      <c r="H10851" s="8" t="s">
        <v>22</v>
      </c>
      <c r="I10851" s="8" t="s">
        <v>732</v>
      </c>
      <c r="J10851" s="8" t="s">
        <v>27</v>
      </c>
      <c r="K10851" s="8" t="s">
        <v>28</v>
      </c>
      <c r="L10851" s="8" t="s">
        <v>43</v>
      </c>
      <c r="M10851" s="7" t="s">
        <v>30</v>
      </c>
      <c r="N10851" s="7" t="s">
        <v>31</v>
      </c>
      <c r="O10851" s="8" t="s">
        <v>32</v>
      </c>
      <c r="P10851" s="8" t="s">
        <v>22</v>
      </c>
      <c r="Q10851" s="8" t="s">
        <v>54146</v>
      </c>
      <c r="R10851" s="8" t="s">
        <v>46</v>
      </c>
      <c r="S10851" s="7" t="s">
        <v>54147</v>
      </c>
      <c r="T10851" s="7" t="s">
        <v>54148</v>
      </c>
    </row>
    <row r="10852" customHeight="1" spans="1:20">
      <c r="A10852" s="6">
        <v>45227</v>
      </c>
      <c r="B10852" s="7" t="s">
        <v>54149</v>
      </c>
      <c r="C10852" s="7" t="s">
        <v>5629</v>
      </c>
      <c r="D10852" s="8" t="s">
        <v>22</v>
      </c>
      <c r="E10852" s="7" t="s">
        <v>54150</v>
      </c>
      <c r="F10852" s="7" t="s">
        <v>54151</v>
      </c>
      <c r="G10852" s="8" t="s">
        <v>82</v>
      </c>
      <c r="H10852" s="8" t="s">
        <v>22</v>
      </c>
      <c r="I10852" s="8" t="s">
        <v>5632</v>
      </c>
      <c r="J10852" s="8" t="s">
        <v>27</v>
      </c>
      <c r="K10852" s="8" t="s">
        <v>28</v>
      </c>
      <c r="L10852" s="8" t="s">
        <v>43</v>
      </c>
      <c r="M10852" s="7" t="s">
        <v>169</v>
      </c>
      <c r="N10852" s="7" t="s">
        <v>5633</v>
      </c>
      <c r="O10852" s="8" t="s">
        <v>32</v>
      </c>
      <c r="P10852" s="8" t="s">
        <v>22</v>
      </c>
      <c r="Q10852" s="8" t="s">
        <v>54152</v>
      </c>
      <c r="R10852" s="8" t="s">
        <v>168</v>
      </c>
      <c r="S10852" s="7" t="s">
        <v>54153</v>
      </c>
      <c r="T10852" s="7" t="s">
        <v>5723</v>
      </c>
    </row>
    <row r="10853" customHeight="1" spans="1:20">
      <c r="A10853" s="6">
        <v>45227</v>
      </c>
      <c r="B10853" s="7" t="s">
        <v>54154</v>
      </c>
      <c r="C10853" s="7" t="s">
        <v>5899</v>
      </c>
      <c r="D10853" s="8" t="s">
        <v>22</v>
      </c>
      <c r="E10853" s="7" t="s">
        <v>54155</v>
      </c>
      <c r="F10853" s="7" t="s">
        <v>54156</v>
      </c>
      <c r="G10853" s="8" t="s">
        <v>3125</v>
      </c>
      <c r="H10853" s="8" t="s">
        <v>22</v>
      </c>
      <c r="I10853" s="8" t="s">
        <v>5902</v>
      </c>
      <c r="J10853" s="8" t="s">
        <v>27</v>
      </c>
      <c r="K10853" s="8" t="s">
        <v>28</v>
      </c>
      <c r="L10853" s="8" t="s">
        <v>43</v>
      </c>
      <c r="M10853" s="7" t="s">
        <v>169</v>
      </c>
      <c r="N10853" s="7" t="s">
        <v>5633</v>
      </c>
      <c r="O10853" s="8" t="s">
        <v>32</v>
      </c>
      <c r="P10853" s="8" t="s">
        <v>22</v>
      </c>
      <c r="Q10853" s="8" t="s">
        <v>54157</v>
      </c>
      <c r="R10853" s="8" t="s">
        <v>168</v>
      </c>
      <c r="S10853" s="7" t="s">
        <v>54158</v>
      </c>
      <c r="T10853" s="7" t="s">
        <v>5668</v>
      </c>
    </row>
    <row r="10854" customHeight="1" spans="1:20">
      <c r="A10854" s="6">
        <v>45226</v>
      </c>
      <c r="B10854" s="7" t="s">
        <v>54159</v>
      </c>
      <c r="C10854" s="7" t="s">
        <v>6506</v>
      </c>
      <c r="D10854" s="8" t="s">
        <v>22</v>
      </c>
      <c r="E10854" s="7" t="s">
        <v>54160</v>
      </c>
      <c r="F10854" s="7" t="s">
        <v>54161</v>
      </c>
      <c r="G10854" s="8" t="s">
        <v>194</v>
      </c>
      <c r="H10854" s="8" t="s">
        <v>110</v>
      </c>
      <c r="I10854" s="8" t="s">
        <v>448</v>
      </c>
      <c r="J10854" s="8" t="s">
        <v>27</v>
      </c>
      <c r="K10854" s="8" t="s">
        <v>28</v>
      </c>
      <c r="L10854" s="8" t="s">
        <v>43</v>
      </c>
      <c r="M10854" s="7" t="s">
        <v>44</v>
      </c>
      <c r="N10854" s="7" t="s">
        <v>208</v>
      </c>
      <c r="O10854" s="8" t="s">
        <v>32</v>
      </c>
      <c r="P10854" s="8" t="s">
        <v>22</v>
      </c>
      <c r="Q10854" s="8" t="s">
        <v>54162</v>
      </c>
      <c r="R10854" s="8" t="s">
        <v>46</v>
      </c>
      <c r="S10854" s="7" t="s">
        <v>54163</v>
      </c>
      <c r="T10854" s="7" t="s">
        <v>22</v>
      </c>
    </row>
    <row r="10855" customHeight="1" spans="1:20">
      <c r="A10855" s="6">
        <v>45226</v>
      </c>
      <c r="B10855" s="7" t="s">
        <v>54164</v>
      </c>
      <c r="C10855" s="7" t="s">
        <v>7660</v>
      </c>
      <c r="D10855" s="8" t="s">
        <v>22</v>
      </c>
      <c r="E10855" s="7" t="s">
        <v>54165</v>
      </c>
      <c r="F10855" s="7" t="s">
        <v>54166</v>
      </c>
      <c r="G10855" s="8" t="s">
        <v>25</v>
      </c>
      <c r="H10855" s="8" t="s">
        <v>22</v>
      </c>
      <c r="I10855" s="8" t="s">
        <v>175</v>
      </c>
      <c r="J10855" s="8" t="s">
        <v>27</v>
      </c>
      <c r="K10855" s="8" t="s">
        <v>28</v>
      </c>
      <c r="L10855" s="8" t="s">
        <v>43</v>
      </c>
      <c r="M10855" s="7" t="s">
        <v>30</v>
      </c>
      <c r="N10855" s="7" t="s">
        <v>208</v>
      </c>
      <c r="O10855" s="8" t="s">
        <v>32</v>
      </c>
      <c r="P10855" s="8" t="s">
        <v>22</v>
      </c>
      <c r="Q10855" s="8" t="s">
        <v>54167</v>
      </c>
      <c r="R10855" s="8" t="s">
        <v>46</v>
      </c>
      <c r="S10855" s="7" t="s">
        <v>54168</v>
      </c>
      <c r="T10855" s="7" t="s">
        <v>22</v>
      </c>
    </row>
    <row r="10856" customHeight="1" spans="1:20">
      <c r="A10856" s="6">
        <v>45226</v>
      </c>
      <c r="B10856" s="7" t="s">
        <v>54169</v>
      </c>
      <c r="C10856" s="7" t="s">
        <v>6126</v>
      </c>
      <c r="D10856" s="8" t="s">
        <v>22</v>
      </c>
      <c r="E10856" s="7" t="s">
        <v>54170</v>
      </c>
      <c r="F10856" s="7" t="s">
        <v>54171</v>
      </c>
      <c r="G10856" s="8" t="s">
        <v>82</v>
      </c>
      <c r="H10856" s="8" t="s">
        <v>22</v>
      </c>
      <c r="I10856" s="8" t="s">
        <v>1842</v>
      </c>
      <c r="J10856" s="8" t="s">
        <v>27</v>
      </c>
      <c r="K10856" s="8" t="s">
        <v>28</v>
      </c>
      <c r="L10856" s="8" t="s">
        <v>43</v>
      </c>
      <c r="M10856" s="7" t="s">
        <v>44</v>
      </c>
      <c r="N10856" s="7" t="s">
        <v>743</v>
      </c>
      <c r="O10856" s="8" t="s">
        <v>32</v>
      </c>
      <c r="P10856" s="8" t="s">
        <v>22</v>
      </c>
      <c r="Q10856" s="8" t="s">
        <v>54172</v>
      </c>
      <c r="R10856" s="8" t="s">
        <v>46</v>
      </c>
      <c r="S10856" s="7" t="s">
        <v>54173</v>
      </c>
      <c r="T10856" s="7" t="s">
        <v>54174</v>
      </c>
    </row>
    <row r="10857" customHeight="1" spans="1:20">
      <c r="A10857" s="6">
        <v>45226</v>
      </c>
      <c r="B10857" s="7" t="s">
        <v>54175</v>
      </c>
      <c r="C10857" s="7" t="s">
        <v>6506</v>
      </c>
      <c r="D10857" s="8" t="s">
        <v>22</v>
      </c>
      <c r="E10857" s="7" t="s">
        <v>54176</v>
      </c>
      <c r="F10857" s="7" t="s">
        <v>54177</v>
      </c>
      <c r="G10857" s="8" t="s">
        <v>25</v>
      </c>
      <c r="H10857" s="8" t="s">
        <v>22</v>
      </c>
      <c r="I10857" s="8" t="s">
        <v>9203</v>
      </c>
      <c r="J10857" s="8" t="s">
        <v>27</v>
      </c>
      <c r="K10857" s="8" t="s">
        <v>28</v>
      </c>
      <c r="L10857" s="8" t="s">
        <v>43</v>
      </c>
      <c r="M10857" s="7" t="s">
        <v>30</v>
      </c>
      <c r="N10857" s="7" t="s">
        <v>208</v>
      </c>
      <c r="O10857" s="8" t="s">
        <v>32</v>
      </c>
      <c r="P10857" s="8" t="s">
        <v>22</v>
      </c>
      <c r="Q10857" s="8" t="s">
        <v>22</v>
      </c>
      <c r="R10857" s="8" t="s">
        <v>9203</v>
      </c>
      <c r="S10857" s="7" t="s">
        <v>54178</v>
      </c>
      <c r="T10857" s="7" t="s">
        <v>22</v>
      </c>
    </row>
    <row r="10858" customHeight="1" spans="1:20">
      <c r="A10858" s="6">
        <v>45226</v>
      </c>
      <c r="B10858" s="7" t="s">
        <v>54179</v>
      </c>
      <c r="C10858" s="7" t="s">
        <v>79</v>
      </c>
      <c r="D10858" s="8" t="s">
        <v>22</v>
      </c>
      <c r="E10858" s="7" t="s">
        <v>54180</v>
      </c>
      <c r="F10858" s="7" t="s">
        <v>54181</v>
      </c>
      <c r="G10858" s="8" t="s">
        <v>53</v>
      </c>
      <c r="H10858" s="8" t="s">
        <v>110</v>
      </c>
      <c r="I10858" s="8" t="s">
        <v>253</v>
      </c>
      <c r="J10858" s="8" t="s">
        <v>27</v>
      </c>
      <c r="K10858" s="8" t="s">
        <v>28</v>
      </c>
      <c r="L10858" s="8" t="s">
        <v>43</v>
      </c>
      <c r="M10858" s="7" t="s">
        <v>44</v>
      </c>
      <c r="N10858" s="7" t="s">
        <v>31</v>
      </c>
      <c r="O10858" s="8" t="s">
        <v>32</v>
      </c>
      <c r="P10858" s="8" t="s">
        <v>22</v>
      </c>
      <c r="Q10858" s="8" t="s">
        <v>54182</v>
      </c>
      <c r="R10858" s="8" t="s">
        <v>46</v>
      </c>
      <c r="S10858" s="7" t="s">
        <v>54183</v>
      </c>
      <c r="T10858" s="7" t="s">
        <v>54184</v>
      </c>
    </row>
    <row r="10859" customHeight="1" spans="1:20">
      <c r="A10859" s="6">
        <v>45226</v>
      </c>
      <c r="B10859" s="7" t="s">
        <v>54185</v>
      </c>
      <c r="C10859" s="7" t="s">
        <v>817</v>
      </c>
      <c r="D10859" s="8" t="s">
        <v>22</v>
      </c>
      <c r="E10859" s="7" t="s">
        <v>54186</v>
      </c>
      <c r="F10859" s="7" t="s">
        <v>54187</v>
      </c>
      <c r="G10859" s="8" t="s">
        <v>82</v>
      </c>
      <c r="H10859" s="8" t="s">
        <v>22</v>
      </c>
      <c r="I10859" s="8" t="s">
        <v>576</v>
      </c>
      <c r="J10859" s="8" t="s">
        <v>27</v>
      </c>
      <c r="K10859" s="8" t="s">
        <v>28</v>
      </c>
      <c r="L10859" s="8" t="s">
        <v>43</v>
      </c>
      <c r="M10859" s="7" t="s">
        <v>44</v>
      </c>
      <c r="N10859" s="7" t="s">
        <v>31</v>
      </c>
      <c r="O10859" s="8" t="s">
        <v>32</v>
      </c>
      <c r="P10859" s="8" t="s">
        <v>22</v>
      </c>
      <c r="Q10859" s="8" t="s">
        <v>54188</v>
      </c>
      <c r="R10859" s="8" t="s">
        <v>46</v>
      </c>
      <c r="S10859" s="7" t="s">
        <v>54189</v>
      </c>
      <c r="T10859" s="7" t="s">
        <v>54190</v>
      </c>
    </row>
    <row r="10860" customHeight="1" spans="1:20">
      <c r="A10860" s="6">
        <v>45226</v>
      </c>
      <c r="B10860" s="7" t="s">
        <v>54191</v>
      </c>
      <c r="C10860" s="7" t="s">
        <v>6126</v>
      </c>
      <c r="D10860" s="8" t="s">
        <v>22</v>
      </c>
      <c r="E10860" s="7" t="s">
        <v>54192</v>
      </c>
      <c r="F10860" s="7" t="s">
        <v>54193</v>
      </c>
      <c r="G10860" s="8" t="s">
        <v>82</v>
      </c>
      <c r="H10860" s="8" t="s">
        <v>22</v>
      </c>
      <c r="I10860" s="8" t="s">
        <v>104</v>
      </c>
      <c r="J10860" s="8" t="s">
        <v>27</v>
      </c>
      <c r="K10860" s="8" t="s">
        <v>28</v>
      </c>
      <c r="L10860" s="8" t="s">
        <v>43</v>
      </c>
      <c r="M10860" s="7" t="s">
        <v>44</v>
      </c>
      <c r="N10860" s="7" t="s">
        <v>743</v>
      </c>
      <c r="O10860" s="8" t="s">
        <v>32</v>
      </c>
      <c r="P10860" s="8" t="s">
        <v>22</v>
      </c>
      <c r="Q10860" s="8" t="s">
        <v>54194</v>
      </c>
      <c r="R10860" s="8" t="s">
        <v>46</v>
      </c>
      <c r="S10860" s="7" t="s">
        <v>54195</v>
      </c>
      <c r="T10860" s="7" t="s">
        <v>54196</v>
      </c>
    </row>
    <row r="10861" customHeight="1" spans="1:20">
      <c r="A10861" s="6">
        <v>45227</v>
      </c>
      <c r="B10861" s="7" t="s">
        <v>54197</v>
      </c>
      <c r="C10861" s="7" t="s">
        <v>204</v>
      </c>
      <c r="D10861" s="8" t="s">
        <v>22</v>
      </c>
      <c r="E10861" s="7" t="s">
        <v>54198</v>
      </c>
      <c r="F10861" s="7" t="s">
        <v>54199</v>
      </c>
      <c r="G10861" s="8" t="s">
        <v>25</v>
      </c>
      <c r="H10861" s="8" t="s">
        <v>22</v>
      </c>
      <c r="I10861" s="8" t="s">
        <v>63</v>
      </c>
      <c r="J10861" s="8" t="s">
        <v>27</v>
      </c>
      <c r="K10861" s="8" t="s">
        <v>28</v>
      </c>
      <c r="L10861" s="8" t="s">
        <v>43</v>
      </c>
      <c r="M10861" s="7" t="s">
        <v>30</v>
      </c>
      <c r="N10861" s="7" t="s">
        <v>208</v>
      </c>
      <c r="O10861" s="8" t="s">
        <v>32</v>
      </c>
      <c r="P10861" s="8" t="s">
        <v>22</v>
      </c>
      <c r="Q10861" s="8" t="s">
        <v>54200</v>
      </c>
      <c r="R10861" s="8" t="s">
        <v>56</v>
      </c>
      <c r="S10861" s="7" t="s">
        <v>54201</v>
      </c>
      <c r="T10861" s="7" t="s">
        <v>22</v>
      </c>
    </row>
    <row r="10862" customHeight="1" spans="1:20">
      <c r="A10862" s="6">
        <v>45228</v>
      </c>
      <c r="B10862" s="7" t="s">
        <v>54202</v>
      </c>
      <c r="C10862" s="7" t="s">
        <v>6126</v>
      </c>
      <c r="D10862" s="8" t="s">
        <v>22</v>
      </c>
      <c r="E10862" s="7" t="s">
        <v>54203</v>
      </c>
      <c r="F10862" s="7" t="s">
        <v>54204</v>
      </c>
      <c r="G10862" s="8" t="s">
        <v>82</v>
      </c>
      <c r="H10862" s="8" t="s">
        <v>22</v>
      </c>
      <c r="I10862" s="8" t="s">
        <v>131</v>
      </c>
      <c r="J10862" s="8" t="s">
        <v>27</v>
      </c>
      <c r="K10862" s="8" t="s">
        <v>28</v>
      </c>
      <c r="L10862" s="8" t="s">
        <v>43</v>
      </c>
      <c r="M10862" s="7" t="s">
        <v>44</v>
      </c>
      <c r="N10862" s="7" t="s">
        <v>743</v>
      </c>
      <c r="O10862" s="8" t="s">
        <v>32</v>
      </c>
      <c r="P10862" s="8" t="s">
        <v>22</v>
      </c>
      <c r="Q10862" s="8" t="s">
        <v>54205</v>
      </c>
      <c r="R10862" s="8" t="s">
        <v>46</v>
      </c>
      <c r="S10862" s="7" t="s">
        <v>54206</v>
      </c>
      <c r="T10862" s="7" t="s">
        <v>54207</v>
      </c>
    </row>
    <row r="10863" customHeight="1" spans="1:20">
      <c r="A10863" s="6">
        <v>45226</v>
      </c>
      <c r="B10863" s="7" t="s">
        <v>54208</v>
      </c>
      <c r="C10863" s="7" t="s">
        <v>59</v>
      </c>
      <c r="D10863" s="8" t="s">
        <v>22</v>
      </c>
      <c r="E10863" s="7" t="s">
        <v>54209</v>
      </c>
      <c r="F10863" s="7" t="s">
        <v>54210</v>
      </c>
      <c r="G10863" s="8" t="s">
        <v>69</v>
      </c>
      <c r="H10863" s="8" t="s">
        <v>22</v>
      </c>
      <c r="I10863" s="8" t="s">
        <v>576</v>
      </c>
      <c r="J10863" s="8" t="s">
        <v>27</v>
      </c>
      <c r="K10863" s="8" t="s">
        <v>195</v>
      </c>
      <c r="L10863" s="8" t="s">
        <v>43</v>
      </c>
      <c r="M10863" s="7" t="s">
        <v>44</v>
      </c>
      <c r="N10863" s="7" t="s">
        <v>31</v>
      </c>
      <c r="O10863" s="8" t="s">
        <v>32</v>
      </c>
      <c r="P10863" s="8" t="s">
        <v>22</v>
      </c>
      <c r="Q10863" s="8" t="s">
        <v>54211</v>
      </c>
      <c r="R10863" s="8" t="s">
        <v>46</v>
      </c>
      <c r="S10863" s="7" t="s">
        <v>54212</v>
      </c>
      <c r="T10863" s="7" t="s">
        <v>54213</v>
      </c>
    </row>
    <row r="10864" customHeight="1" spans="1:20">
      <c r="A10864" s="6">
        <v>45226</v>
      </c>
      <c r="B10864" s="7" t="s">
        <v>54214</v>
      </c>
      <c r="C10864" s="7" t="s">
        <v>79</v>
      </c>
      <c r="D10864" s="8" t="s">
        <v>22</v>
      </c>
      <c r="E10864" s="7" t="s">
        <v>54215</v>
      </c>
      <c r="F10864" s="7" t="s">
        <v>54216</v>
      </c>
      <c r="G10864" s="8" t="s">
        <v>130</v>
      </c>
      <c r="H10864" s="8" t="s">
        <v>22</v>
      </c>
      <c r="I10864" s="8" t="s">
        <v>299</v>
      </c>
      <c r="J10864" s="8" t="s">
        <v>27</v>
      </c>
      <c r="K10864" s="8" t="s">
        <v>28</v>
      </c>
      <c r="L10864" s="8" t="s">
        <v>43</v>
      </c>
      <c r="M10864" s="7" t="s">
        <v>30</v>
      </c>
      <c r="N10864" s="7" t="s">
        <v>31</v>
      </c>
      <c r="O10864" s="8" t="s">
        <v>32</v>
      </c>
      <c r="P10864" s="8" t="s">
        <v>22</v>
      </c>
      <c r="Q10864" s="8" t="s">
        <v>54217</v>
      </c>
      <c r="R10864" s="8" t="s">
        <v>46</v>
      </c>
      <c r="S10864" s="7" t="s">
        <v>54218</v>
      </c>
      <c r="T10864" s="7" t="s">
        <v>54219</v>
      </c>
    </row>
    <row r="10865" customHeight="1" spans="1:20">
      <c r="A10865" s="6">
        <v>45228</v>
      </c>
      <c r="B10865" s="7" t="s">
        <v>54220</v>
      </c>
      <c r="C10865" s="7" t="s">
        <v>6126</v>
      </c>
      <c r="D10865" s="8" t="s">
        <v>22</v>
      </c>
      <c r="E10865" s="7" t="s">
        <v>20433</v>
      </c>
      <c r="F10865" s="7" t="s">
        <v>20434</v>
      </c>
      <c r="G10865" s="8" t="s">
        <v>62</v>
      </c>
      <c r="H10865" s="8" t="s">
        <v>22</v>
      </c>
      <c r="I10865" s="8" t="s">
        <v>511</v>
      </c>
      <c r="J10865" s="8" t="s">
        <v>27</v>
      </c>
      <c r="K10865" s="8" t="s">
        <v>28</v>
      </c>
      <c r="L10865" s="8" t="s">
        <v>43</v>
      </c>
      <c r="M10865" s="7" t="s">
        <v>44</v>
      </c>
      <c r="N10865" s="7" t="s">
        <v>743</v>
      </c>
      <c r="O10865" s="8" t="s">
        <v>32</v>
      </c>
      <c r="P10865" s="8" t="s">
        <v>22</v>
      </c>
      <c r="Q10865" s="8" t="s">
        <v>54221</v>
      </c>
      <c r="R10865" s="8" t="s">
        <v>46</v>
      </c>
      <c r="S10865" s="7" t="s">
        <v>54222</v>
      </c>
      <c r="T10865" s="7" t="s">
        <v>54223</v>
      </c>
    </row>
    <row r="10866" customHeight="1" spans="1:20">
      <c r="A10866" s="6">
        <v>45227</v>
      </c>
      <c r="B10866" s="7" t="s">
        <v>54224</v>
      </c>
      <c r="C10866" s="7" t="s">
        <v>5629</v>
      </c>
      <c r="D10866" s="8" t="s">
        <v>22</v>
      </c>
      <c r="E10866" s="7" t="s">
        <v>54225</v>
      </c>
      <c r="F10866" s="7" t="s">
        <v>54226</v>
      </c>
      <c r="G10866" s="8" t="s">
        <v>82</v>
      </c>
      <c r="H10866" s="8" t="s">
        <v>22</v>
      </c>
      <c r="I10866" s="8" t="s">
        <v>5632</v>
      </c>
      <c r="J10866" s="8" t="s">
        <v>27</v>
      </c>
      <c r="K10866" s="8" t="s">
        <v>28</v>
      </c>
      <c r="L10866" s="8" t="s">
        <v>43</v>
      </c>
      <c r="M10866" s="7" t="s">
        <v>169</v>
      </c>
      <c r="N10866" s="7" t="s">
        <v>5633</v>
      </c>
      <c r="O10866" s="8" t="s">
        <v>32</v>
      </c>
      <c r="P10866" s="8" t="s">
        <v>22</v>
      </c>
      <c r="Q10866" s="8" t="s">
        <v>54227</v>
      </c>
      <c r="R10866" s="8" t="s">
        <v>168</v>
      </c>
      <c r="S10866" s="7" t="s">
        <v>54228</v>
      </c>
      <c r="T10866" s="7" t="s">
        <v>5655</v>
      </c>
    </row>
    <row r="10867" customHeight="1" spans="1:20">
      <c r="A10867" s="6">
        <v>45227</v>
      </c>
      <c r="B10867" s="7" t="s">
        <v>54229</v>
      </c>
      <c r="C10867" s="7" t="s">
        <v>5629</v>
      </c>
      <c r="D10867" s="8" t="s">
        <v>22</v>
      </c>
      <c r="E10867" s="7" t="s">
        <v>54230</v>
      </c>
      <c r="F10867" s="7" t="s">
        <v>54231</v>
      </c>
      <c r="G10867" s="8" t="s">
        <v>82</v>
      </c>
      <c r="H10867" s="8" t="s">
        <v>22</v>
      </c>
      <c r="I10867" s="8" t="s">
        <v>5632</v>
      </c>
      <c r="J10867" s="8" t="s">
        <v>27</v>
      </c>
      <c r="K10867" s="8" t="s">
        <v>28</v>
      </c>
      <c r="L10867" s="8" t="s">
        <v>43</v>
      </c>
      <c r="M10867" s="7" t="s">
        <v>169</v>
      </c>
      <c r="N10867" s="7" t="s">
        <v>5633</v>
      </c>
      <c r="O10867" s="8" t="s">
        <v>32</v>
      </c>
      <c r="P10867" s="8" t="s">
        <v>22</v>
      </c>
      <c r="Q10867" s="8" t="s">
        <v>54232</v>
      </c>
      <c r="R10867" s="8" t="s">
        <v>168</v>
      </c>
      <c r="S10867" s="7" t="s">
        <v>54233</v>
      </c>
      <c r="T10867" s="7" t="s">
        <v>5723</v>
      </c>
    </row>
    <row r="10868" customHeight="1" spans="1:20">
      <c r="A10868" s="6">
        <v>45226</v>
      </c>
      <c r="B10868" s="7" t="s">
        <v>54234</v>
      </c>
      <c r="C10868" s="7" t="s">
        <v>1299</v>
      </c>
      <c r="D10868" s="8" t="s">
        <v>22</v>
      </c>
      <c r="E10868" s="7" t="s">
        <v>54235</v>
      </c>
      <c r="F10868" s="7" t="s">
        <v>54236</v>
      </c>
      <c r="G10868" s="8" t="s">
        <v>53</v>
      </c>
      <c r="H10868" s="8" t="s">
        <v>22</v>
      </c>
      <c r="I10868" s="8" t="s">
        <v>124</v>
      </c>
      <c r="J10868" s="8" t="s">
        <v>27</v>
      </c>
      <c r="K10868" s="8" t="s">
        <v>28</v>
      </c>
      <c r="L10868" s="8" t="s">
        <v>43</v>
      </c>
      <c r="M10868" s="7" t="s">
        <v>44</v>
      </c>
      <c r="N10868" s="7" t="s">
        <v>208</v>
      </c>
      <c r="O10868" s="8" t="s">
        <v>32</v>
      </c>
      <c r="P10868" s="8" t="s">
        <v>22</v>
      </c>
      <c r="Q10868" s="8" t="s">
        <v>54237</v>
      </c>
      <c r="R10868" s="8" t="s">
        <v>56</v>
      </c>
      <c r="S10868" s="7" t="s">
        <v>54238</v>
      </c>
      <c r="T10868" s="7" t="s">
        <v>22</v>
      </c>
    </row>
    <row r="10869" customHeight="1" spans="1:20">
      <c r="A10869" s="6">
        <v>45227</v>
      </c>
      <c r="B10869" s="7" t="s">
        <v>54239</v>
      </c>
      <c r="C10869" s="7" t="s">
        <v>646</v>
      </c>
      <c r="D10869" s="8" t="s">
        <v>22</v>
      </c>
      <c r="E10869" s="7" t="s">
        <v>54240</v>
      </c>
      <c r="F10869" s="7" t="s">
        <v>54241</v>
      </c>
      <c r="G10869" s="8" t="s">
        <v>53</v>
      </c>
      <c r="H10869" s="8" t="s">
        <v>22</v>
      </c>
      <c r="I10869" s="8" t="s">
        <v>277</v>
      </c>
      <c r="J10869" s="8" t="s">
        <v>27</v>
      </c>
      <c r="K10869" s="8" t="s">
        <v>28</v>
      </c>
      <c r="L10869" s="8" t="s">
        <v>43</v>
      </c>
      <c r="M10869" s="7" t="s">
        <v>44</v>
      </c>
      <c r="N10869" s="7" t="s">
        <v>31</v>
      </c>
      <c r="O10869" s="8" t="s">
        <v>32</v>
      </c>
      <c r="P10869" s="8" t="s">
        <v>22</v>
      </c>
      <c r="Q10869" s="8" t="s">
        <v>54242</v>
      </c>
      <c r="R10869" s="8" t="s">
        <v>46</v>
      </c>
      <c r="S10869" s="7" t="s">
        <v>54243</v>
      </c>
      <c r="T10869" s="7" t="s">
        <v>54244</v>
      </c>
    </row>
    <row r="10870" customHeight="1" spans="1:20">
      <c r="A10870" s="6">
        <v>45227</v>
      </c>
      <c r="B10870" s="7" t="s">
        <v>54245</v>
      </c>
      <c r="C10870" s="7" t="s">
        <v>6506</v>
      </c>
      <c r="D10870" s="8" t="s">
        <v>22</v>
      </c>
      <c r="E10870" s="7" t="s">
        <v>54246</v>
      </c>
      <c r="F10870" s="7" t="s">
        <v>54247</v>
      </c>
      <c r="G10870" s="8" t="s">
        <v>130</v>
      </c>
      <c r="H10870" s="8" t="s">
        <v>22</v>
      </c>
      <c r="I10870" s="8" t="s">
        <v>2203</v>
      </c>
      <c r="J10870" s="8" t="s">
        <v>27</v>
      </c>
      <c r="K10870" s="8" t="s">
        <v>28</v>
      </c>
      <c r="L10870" s="8" t="s">
        <v>43</v>
      </c>
      <c r="M10870" s="7" t="s">
        <v>30</v>
      </c>
      <c r="N10870" s="7" t="s">
        <v>208</v>
      </c>
      <c r="O10870" s="8" t="s">
        <v>32</v>
      </c>
      <c r="P10870" s="8" t="s">
        <v>22</v>
      </c>
      <c r="Q10870" s="8" t="s">
        <v>54248</v>
      </c>
      <c r="R10870" s="8" t="s">
        <v>46</v>
      </c>
      <c r="S10870" s="7" t="s">
        <v>54249</v>
      </c>
      <c r="T10870" s="7" t="s">
        <v>22</v>
      </c>
    </row>
    <row r="10871" customHeight="1" spans="1:20">
      <c r="A10871" s="6">
        <v>45226</v>
      </c>
      <c r="B10871" s="7" t="s">
        <v>54250</v>
      </c>
      <c r="C10871" s="7" t="s">
        <v>185</v>
      </c>
      <c r="D10871" s="8" t="s">
        <v>22</v>
      </c>
      <c r="E10871" s="7" t="s">
        <v>54251</v>
      </c>
      <c r="F10871" s="7" t="s">
        <v>54252</v>
      </c>
      <c r="G10871" s="8" t="s">
        <v>247</v>
      </c>
      <c r="H10871" s="8" t="s">
        <v>22</v>
      </c>
      <c r="I10871" s="8" t="s">
        <v>732</v>
      </c>
      <c r="J10871" s="8" t="s">
        <v>27</v>
      </c>
      <c r="K10871" s="8" t="s">
        <v>28</v>
      </c>
      <c r="L10871" s="8" t="s">
        <v>43</v>
      </c>
      <c r="M10871" s="7" t="s">
        <v>44</v>
      </c>
      <c r="N10871" s="7" t="s">
        <v>31</v>
      </c>
      <c r="O10871" s="8" t="s">
        <v>32</v>
      </c>
      <c r="P10871" s="8" t="s">
        <v>22</v>
      </c>
      <c r="Q10871" s="8" t="s">
        <v>54253</v>
      </c>
      <c r="R10871" s="8" t="s">
        <v>46</v>
      </c>
      <c r="S10871" s="7" t="s">
        <v>54254</v>
      </c>
      <c r="T10871" s="7" t="s">
        <v>54255</v>
      </c>
    </row>
    <row r="10872" customHeight="1" spans="1:20">
      <c r="A10872" s="6">
        <v>45227</v>
      </c>
      <c r="B10872" s="7" t="s">
        <v>54256</v>
      </c>
      <c r="C10872" s="7" t="s">
        <v>6126</v>
      </c>
      <c r="D10872" s="8" t="s">
        <v>22</v>
      </c>
      <c r="E10872" s="7" t="s">
        <v>54257</v>
      </c>
      <c r="F10872" s="7" t="s">
        <v>14495</v>
      </c>
      <c r="G10872" s="8" t="s">
        <v>25</v>
      </c>
      <c r="H10872" s="8" t="s">
        <v>22</v>
      </c>
      <c r="I10872" s="8" t="s">
        <v>931</v>
      </c>
      <c r="J10872" s="8" t="s">
        <v>27</v>
      </c>
      <c r="K10872" s="8" t="s">
        <v>28</v>
      </c>
      <c r="L10872" s="8" t="s">
        <v>43</v>
      </c>
      <c r="M10872" s="7" t="s">
        <v>30</v>
      </c>
      <c r="N10872" s="7" t="s">
        <v>743</v>
      </c>
      <c r="O10872" s="8" t="s">
        <v>32</v>
      </c>
      <c r="P10872" s="8" t="s">
        <v>22</v>
      </c>
      <c r="Q10872" s="8" t="s">
        <v>54258</v>
      </c>
      <c r="R10872" s="8" t="s">
        <v>46</v>
      </c>
      <c r="S10872" s="7" t="s">
        <v>54259</v>
      </c>
      <c r="T10872" s="7" t="s">
        <v>54260</v>
      </c>
    </row>
    <row r="10873" customHeight="1" spans="1:20">
      <c r="A10873" s="6">
        <v>45228</v>
      </c>
      <c r="B10873" s="7" t="s">
        <v>54261</v>
      </c>
      <c r="C10873" s="7" t="s">
        <v>6126</v>
      </c>
      <c r="D10873" s="8" t="s">
        <v>22</v>
      </c>
      <c r="E10873" s="7" t="s">
        <v>54262</v>
      </c>
      <c r="F10873" s="7" t="s">
        <v>54263</v>
      </c>
      <c r="G10873" s="8" t="s">
        <v>247</v>
      </c>
      <c r="H10873" s="8" t="s">
        <v>22</v>
      </c>
      <c r="I10873" s="8" t="s">
        <v>576</v>
      </c>
      <c r="J10873" s="8" t="s">
        <v>27</v>
      </c>
      <c r="K10873" s="8" t="s">
        <v>28</v>
      </c>
      <c r="L10873" s="8" t="s">
        <v>43</v>
      </c>
      <c r="M10873" s="7" t="s">
        <v>30</v>
      </c>
      <c r="N10873" s="7" t="s">
        <v>743</v>
      </c>
      <c r="O10873" s="8" t="s">
        <v>32</v>
      </c>
      <c r="P10873" s="8" t="s">
        <v>22</v>
      </c>
      <c r="Q10873" s="8" t="s">
        <v>54264</v>
      </c>
      <c r="R10873" s="8" t="s">
        <v>46</v>
      </c>
      <c r="S10873" s="7" t="s">
        <v>54265</v>
      </c>
      <c r="T10873" s="7" t="s">
        <v>54266</v>
      </c>
    </row>
    <row r="10874" customHeight="1" spans="1:20">
      <c r="A10874" s="6">
        <v>45226</v>
      </c>
      <c r="B10874" s="7" t="s">
        <v>54267</v>
      </c>
      <c r="C10874" s="7" t="s">
        <v>1299</v>
      </c>
      <c r="D10874" s="8" t="s">
        <v>22</v>
      </c>
      <c r="E10874" s="7" t="s">
        <v>54268</v>
      </c>
      <c r="F10874" s="7" t="s">
        <v>54269</v>
      </c>
      <c r="G10874" s="8" t="s">
        <v>41</v>
      </c>
      <c r="H10874" s="8" t="s">
        <v>22</v>
      </c>
      <c r="I10874" s="8" t="s">
        <v>511</v>
      </c>
      <c r="J10874" s="8" t="s">
        <v>27</v>
      </c>
      <c r="K10874" s="8" t="s">
        <v>28</v>
      </c>
      <c r="L10874" s="8" t="s">
        <v>43</v>
      </c>
      <c r="M10874" s="7" t="s">
        <v>30</v>
      </c>
      <c r="N10874" s="7" t="s">
        <v>208</v>
      </c>
      <c r="O10874" s="8" t="s">
        <v>32</v>
      </c>
      <c r="P10874" s="8" t="s">
        <v>22</v>
      </c>
      <c r="Q10874" s="8" t="s">
        <v>54270</v>
      </c>
      <c r="R10874" s="8" t="s">
        <v>56</v>
      </c>
      <c r="S10874" s="7" t="s">
        <v>54271</v>
      </c>
      <c r="T10874" s="7" t="s">
        <v>22</v>
      </c>
    </row>
    <row r="10875" customHeight="1" spans="1:20">
      <c r="A10875" s="6">
        <v>45226</v>
      </c>
      <c r="B10875" s="7" t="s">
        <v>54272</v>
      </c>
      <c r="C10875" s="7" t="s">
        <v>204</v>
      </c>
      <c r="D10875" s="8" t="s">
        <v>22</v>
      </c>
      <c r="E10875" s="7" t="s">
        <v>54273</v>
      </c>
      <c r="F10875" s="7" t="s">
        <v>54274</v>
      </c>
      <c r="G10875" s="8" t="s">
        <v>336</v>
      </c>
      <c r="H10875" s="8" t="s">
        <v>22</v>
      </c>
      <c r="I10875" s="8" t="s">
        <v>576</v>
      </c>
      <c r="J10875" s="8" t="s">
        <v>27</v>
      </c>
      <c r="K10875" s="8" t="s">
        <v>28</v>
      </c>
      <c r="L10875" s="8" t="s">
        <v>43</v>
      </c>
      <c r="M10875" s="7" t="s">
        <v>30</v>
      </c>
      <c r="N10875" s="7" t="s">
        <v>208</v>
      </c>
      <c r="O10875" s="8" t="s">
        <v>32</v>
      </c>
      <c r="P10875" s="8" t="s">
        <v>22</v>
      </c>
      <c r="Q10875" s="8" t="s">
        <v>54275</v>
      </c>
      <c r="R10875" s="8" t="s">
        <v>56</v>
      </c>
      <c r="S10875" s="7" t="s">
        <v>54276</v>
      </c>
      <c r="T10875" s="7" t="s">
        <v>22</v>
      </c>
    </row>
    <row r="10876" customHeight="1" spans="1:20">
      <c r="A10876" s="6">
        <v>45227</v>
      </c>
      <c r="B10876" s="7" t="s">
        <v>54277</v>
      </c>
      <c r="C10876" s="7" t="s">
        <v>381</v>
      </c>
      <c r="D10876" s="8" t="s">
        <v>22</v>
      </c>
      <c r="E10876" s="7" t="s">
        <v>54278</v>
      </c>
      <c r="F10876" s="7" t="s">
        <v>54279</v>
      </c>
      <c r="G10876" s="8" t="s">
        <v>130</v>
      </c>
      <c r="H10876" s="8" t="s">
        <v>22</v>
      </c>
      <c r="I10876" s="8" t="s">
        <v>490</v>
      </c>
      <c r="J10876" s="8" t="s">
        <v>27</v>
      </c>
      <c r="K10876" s="8" t="s">
        <v>28</v>
      </c>
      <c r="L10876" s="8" t="s">
        <v>43</v>
      </c>
      <c r="M10876" s="7" t="s">
        <v>30</v>
      </c>
      <c r="N10876" s="7" t="s">
        <v>31</v>
      </c>
      <c r="O10876" s="8" t="s">
        <v>32</v>
      </c>
      <c r="P10876" s="8" t="s">
        <v>22</v>
      </c>
      <c r="Q10876" s="8" t="s">
        <v>54280</v>
      </c>
      <c r="R10876" s="8" t="s">
        <v>46</v>
      </c>
      <c r="S10876" s="7" t="s">
        <v>54281</v>
      </c>
      <c r="T10876" s="7" t="s">
        <v>54282</v>
      </c>
    </row>
    <row r="10877" customHeight="1" spans="1:20">
      <c r="A10877" s="6">
        <v>45227</v>
      </c>
      <c r="B10877" s="7" t="s">
        <v>54283</v>
      </c>
      <c r="C10877" s="7" t="s">
        <v>5629</v>
      </c>
      <c r="D10877" s="8" t="s">
        <v>22</v>
      </c>
      <c r="E10877" s="7" t="s">
        <v>54284</v>
      </c>
      <c r="F10877" s="7" t="s">
        <v>54285</v>
      </c>
      <c r="G10877" s="8" t="s">
        <v>82</v>
      </c>
      <c r="H10877" s="8" t="s">
        <v>540</v>
      </c>
      <c r="I10877" s="8" t="s">
        <v>5632</v>
      </c>
      <c r="J10877" s="8" t="s">
        <v>27</v>
      </c>
      <c r="K10877" s="8" t="s">
        <v>28</v>
      </c>
      <c r="L10877" s="8" t="s">
        <v>43</v>
      </c>
      <c r="M10877" s="7" t="s">
        <v>169</v>
      </c>
      <c r="N10877" s="7" t="s">
        <v>5633</v>
      </c>
      <c r="O10877" s="8" t="s">
        <v>32</v>
      </c>
      <c r="P10877" s="8" t="s">
        <v>22</v>
      </c>
      <c r="Q10877" s="8" t="s">
        <v>54286</v>
      </c>
      <c r="R10877" s="8" t="s">
        <v>168</v>
      </c>
      <c r="S10877" s="7" t="s">
        <v>54287</v>
      </c>
      <c r="T10877" s="7" t="s">
        <v>5655</v>
      </c>
    </row>
    <row r="10878" customHeight="1" spans="1:20">
      <c r="A10878" s="6">
        <v>45228</v>
      </c>
      <c r="B10878" s="7" t="s">
        <v>54288</v>
      </c>
      <c r="C10878" s="7" t="s">
        <v>6126</v>
      </c>
      <c r="D10878" s="8" t="s">
        <v>22</v>
      </c>
      <c r="E10878" s="7" t="s">
        <v>54289</v>
      </c>
      <c r="F10878" s="7" t="s">
        <v>54290</v>
      </c>
      <c r="G10878" s="8" t="s">
        <v>25</v>
      </c>
      <c r="H10878" s="8" t="s">
        <v>22</v>
      </c>
      <c r="I10878" s="8" t="s">
        <v>1072</v>
      </c>
      <c r="J10878" s="8" t="s">
        <v>27</v>
      </c>
      <c r="K10878" s="8" t="s">
        <v>28</v>
      </c>
      <c r="L10878" s="8" t="s">
        <v>43</v>
      </c>
      <c r="M10878" s="7" t="s">
        <v>30</v>
      </c>
      <c r="N10878" s="7" t="s">
        <v>743</v>
      </c>
      <c r="O10878" s="8" t="s">
        <v>32</v>
      </c>
      <c r="P10878" s="8" t="s">
        <v>22</v>
      </c>
      <c r="Q10878" s="8" t="s">
        <v>54291</v>
      </c>
      <c r="R10878" s="8" t="s">
        <v>46</v>
      </c>
      <c r="S10878" s="7" t="s">
        <v>54292</v>
      </c>
      <c r="T10878" s="7" t="s">
        <v>54293</v>
      </c>
    </row>
    <row r="10879" customHeight="1" spans="1:20">
      <c r="A10879" s="6">
        <v>45227</v>
      </c>
      <c r="B10879" s="7" t="s">
        <v>54294</v>
      </c>
      <c r="C10879" s="7" t="s">
        <v>10966</v>
      </c>
      <c r="D10879" s="8" t="s">
        <v>22</v>
      </c>
      <c r="E10879" s="7" t="s">
        <v>54295</v>
      </c>
      <c r="F10879" s="7" t="s">
        <v>54296</v>
      </c>
      <c r="G10879" s="8" t="s">
        <v>53</v>
      </c>
      <c r="H10879" s="8" t="s">
        <v>22</v>
      </c>
      <c r="I10879" s="8" t="s">
        <v>253</v>
      </c>
      <c r="J10879" s="8" t="s">
        <v>27</v>
      </c>
      <c r="K10879" s="8" t="s">
        <v>28</v>
      </c>
      <c r="L10879" s="8" t="s">
        <v>43</v>
      </c>
      <c r="M10879" s="7" t="s">
        <v>30</v>
      </c>
      <c r="N10879" s="7" t="s">
        <v>208</v>
      </c>
      <c r="O10879" s="8" t="s">
        <v>32</v>
      </c>
      <c r="P10879" s="8" t="s">
        <v>22</v>
      </c>
      <c r="Q10879" s="8" t="s">
        <v>54297</v>
      </c>
      <c r="R10879" s="8" t="s">
        <v>46</v>
      </c>
      <c r="S10879" s="7" t="s">
        <v>54298</v>
      </c>
      <c r="T10879" s="7" t="s">
        <v>22</v>
      </c>
    </row>
    <row r="10880" customHeight="1" spans="1:20">
      <c r="A10880" s="6">
        <v>45227</v>
      </c>
      <c r="B10880" s="7" t="s">
        <v>54299</v>
      </c>
      <c r="C10880" s="7" t="s">
        <v>817</v>
      </c>
      <c r="D10880" s="8" t="s">
        <v>22</v>
      </c>
      <c r="E10880" s="7" t="s">
        <v>54300</v>
      </c>
      <c r="F10880" s="7" t="s">
        <v>54301</v>
      </c>
      <c r="G10880" s="8" t="s">
        <v>130</v>
      </c>
      <c r="H10880" s="8" t="s">
        <v>22</v>
      </c>
      <c r="I10880" s="8" t="s">
        <v>448</v>
      </c>
      <c r="J10880" s="8" t="s">
        <v>27</v>
      </c>
      <c r="K10880" s="8" t="s">
        <v>28</v>
      </c>
      <c r="L10880" s="8" t="s">
        <v>43</v>
      </c>
      <c r="M10880" s="7" t="s">
        <v>44</v>
      </c>
      <c r="N10880" s="7" t="s">
        <v>31</v>
      </c>
      <c r="O10880" s="8" t="s">
        <v>32</v>
      </c>
      <c r="P10880" s="8" t="s">
        <v>22</v>
      </c>
      <c r="Q10880" s="8" t="s">
        <v>54302</v>
      </c>
      <c r="R10880" s="8" t="s">
        <v>46</v>
      </c>
      <c r="S10880" s="7" t="s">
        <v>54303</v>
      </c>
      <c r="T10880" s="7" t="s">
        <v>54304</v>
      </c>
    </row>
    <row r="10881" customHeight="1" spans="1:20">
      <c r="A10881" s="6">
        <v>45226</v>
      </c>
      <c r="B10881" s="7" t="s">
        <v>54305</v>
      </c>
      <c r="C10881" s="7" t="s">
        <v>6126</v>
      </c>
      <c r="D10881" s="8" t="s">
        <v>22</v>
      </c>
      <c r="E10881" s="7" t="s">
        <v>54306</v>
      </c>
      <c r="F10881" s="7" t="s">
        <v>54307</v>
      </c>
      <c r="G10881" s="8" t="s">
        <v>69</v>
      </c>
      <c r="H10881" s="8" t="s">
        <v>22</v>
      </c>
      <c r="I10881" s="8" t="s">
        <v>384</v>
      </c>
      <c r="J10881" s="8" t="s">
        <v>27</v>
      </c>
      <c r="K10881" s="8" t="s">
        <v>28</v>
      </c>
      <c r="L10881" s="8" t="s">
        <v>43</v>
      </c>
      <c r="M10881" s="7" t="s">
        <v>30</v>
      </c>
      <c r="N10881" s="7" t="s">
        <v>743</v>
      </c>
      <c r="O10881" s="8" t="s">
        <v>32</v>
      </c>
      <c r="P10881" s="8" t="s">
        <v>22</v>
      </c>
      <c r="Q10881" s="8" t="s">
        <v>54308</v>
      </c>
      <c r="R10881" s="8" t="s">
        <v>46</v>
      </c>
      <c r="S10881" s="7" t="s">
        <v>54309</v>
      </c>
      <c r="T10881" s="7" t="s">
        <v>54310</v>
      </c>
    </row>
    <row r="10882" customHeight="1" spans="1:20">
      <c r="A10882" s="6">
        <v>45228</v>
      </c>
      <c r="B10882" s="7" t="s">
        <v>54311</v>
      </c>
      <c r="C10882" s="7" t="s">
        <v>905</v>
      </c>
      <c r="D10882" s="8" t="s">
        <v>22</v>
      </c>
      <c r="E10882" s="7" t="s">
        <v>54312</v>
      </c>
      <c r="F10882" s="7" t="s">
        <v>54313</v>
      </c>
      <c r="G10882" s="8" t="s">
        <v>82</v>
      </c>
      <c r="H10882" s="8" t="s">
        <v>22</v>
      </c>
      <c r="I10882" s="8" t="s">
        <v>131</v>
      </c>
      <c r="J10882" s="8" t="s">
        <v>27</v>
      </c>
      <c r="K10882" s="8" t="s">
        <v>28</v>
      </c>
      <c r="L10882" s="8" t="s">
        <v>43</v>
      </c>
      <c r="M10882" s="7" t="s">
        <v>169</v>
      </c>
      <c r="N10882" s="7" t="s">
        <v>31</v>
      </c>
      <c r="O10882" s="8" t="s">
        <v>32</v>
      </c>
      <c r="P10882" s="8" t="s">
        <v>22</v>
      </c>
      <c r="Q10882" s="8" t="s">
        <v>54314</v>
      </c>
      <c r="R10882" s="8" t="s">
        <v>46</v>
      </c>
      <c r="S10882" s="7" t="s">
        <v>54315</v>
      </c>
      <c r="T10882" s="7" t="s">
        <v>54316</v>
      </c>
    </row>
    <row r="10883" customHeight="1" spans="1:20">
      <c r="A10883" s="6">
        <v>45227</v>
      </c>
      <c r="B10883" s="7" t="s">
        <v>54317</v>
      </c>
      <c r="C10883" s="7" t="s">
        <v>179</v>
      </c>
      <c r="D10883" s="8" t="s">
        <v>22</v>
      </c>
      <c r="E10883" s="7" t="s">
        <v>54318</v>
      </c>
      <c r="F10883" s="7" t="s">
        <v>54319</v>
      </c>
      <c r="G10883" s="8" t="s">
        <v>130</v>
      </c>
      <c r="H10883" s="8" t="s">
        <v>22</v>
      </c>
      <c r="I10883" s="8" t="s">
        <v>315</v>
      </c>
      <c r="J10883" s="8" t="s">
        <v>27</v>
      </c>
      <c r="K10883" s="8" t="s">
        <v>28</v>
      </c>
      <c r="L10883" s="8" t="s">
        <v>43</v>
      </c>
      <c r="M10883" s="7" t="s">
        <v>799</v>
      </c>
      <c r="N10883" s="7" t="s">
        <v>31</v>
      </c>
      <c r="O10883" s="8" t="s">
        <v>32</v>
      </c>
      <c r="P10883" s="8" t="s">
        <v>22</v>
      </c>
      <c r="Q10883" s="8" t="s">
        <v>54320</v>
      </c>
      <c r="R10883" s="8" t="s">
        <v>46</v>
      </c>
      <c r="S10883" s="7" t="s">
        <v>54321</v>
      </c>
      <c r="T10883" s="7" t="s">
        <v>54322</v>
      </c>
    </row>
    <row r="10884" customHeight="1" spans="1:20">
      <c r="A10884" s="6">
        <v>45227</v>
      </c>
      <c r="B10884" s="7" t="s">
        <v>54323</v>
      </c>
      <c r="C10884" s="7" t="s">
        <v>204</v>
      </c>
      <c r="D10884" s="8" t="s">
        <v>22</v>
      </c>
      <c r="E10884" s="7" t="s">
        <v>54324</v>
      </c>
      <c r="F10884" s="7" t="s">
        <v>54325</v>
      </c>
      <c r="G10884" s="8" t="s">
        <v>82</v>
      </c>
      <c r="H10884" s="8" t="s">
        <v>22</v>
      </c>
      <c r="I10884" s="8" t="s">
        <v>162</v>
      </c>
      <c r="J10884" s="8" t="s">
        <v>27</v>
      </c>
      <c r="K10884" s="8" t="s">
        <v>28</v>
      </c>
      <c r="L10884" s="8" t="s">
        <v>43</v>
      </c>
      <c r="M10884" s="7" t="s">
        <v>30</v>
      </c>
      <c r="N10884" s="7" t="s">
        <v>208</v>
      </c>
      <c r="O10884" s="8" t="s">
        <v>32</v>
      </c>
      <c r="P10884" s="8" t="s">
        <v>22</v>
      </c>
      <c r="Q10884" s="8" t="s">
        <v>54326</v>
      </c>
      <c r="R10884" s="8" t="s">
        <v>56</v>
      </c>
      <c r="S10884" s="7" t="s">
        <v>54327</v>
      </c>
      <c r="T10884" s="7" t="s">
        <v>22</v>
      </c>
    </row>
    <row r="10885" customHeight="1" spans="1:20">
      <c r="A10885" s="6">
        <v>45227</v>
      </c>
      <c r="B10885" s="7" t="s">
        <v>54328</v>
      </c>
      <c r="C10885" s="7" t="s">
        <v>5629</v>
      </c>
      <c r="D10885" s="8" t="s">
        <v>22</v>
      </c>
      <c r="E10885" s="7" t="s">
        <v>54329</v>
      </c>
      <c r="F10885" s="7" t="s">
        <v>54330</v>
      </c>
      <c r="G10885" s="8" t="s">
        <v>82</v>
      </c>
      <c r="H10885" s="8" t="s">
        <v>22</v>
      </c>
      <c r="I10885" s="8" t="s">
        <v>5632</v>
      </c>
      <c r="J10885" s="8" t="s">
        <v>27</v>
      </c>
      <c r="K10885" s="8" t="s">
        <v>28</v>
      </c>
      <c r="L10885" s="8" t="s">
        <v>43</v>
      </c>
      <c r="M10885" s="7" t="s">
        <v>169</v>
      </c>
      <c r="N10885" s="7" t="s">
        <v>5633</v>
      </c>
      <c r="O10885" s="8" t="s">
        <v>32</v>
      </c>
      <c r="P10885" s="8" t="s">
        <v>22</v>
      </c>
      <c r="Q10885" s="8" t="s">
        <v>54331</v>
      </c>
      <c r="R10885" s="8" t="s">
        <v>168</v>
      </c>
      <c r="S10885" s="7" t="s">
        <v>54332</v>
      </c>
      <c r="T10885" s="7" t="s">
        <v>5751</v>
      </c>
    </row>
    <row r="10886" customHeight="1" spans="1:20">
      <c r="A10886" s="6">
        <v>45227</v>
      </c>
      <c r="B10886" s="7" t="s">
        <v>54333</v>
      </c>
      <c r="C10886" s="7" t="s">
        <v>5629</v>
      </c>
      <c r="D10886" s="8" t="s">
        <v>22</v>
      </c>
      <c r="E10886" s="7" t="s">
        <v>54334</v>
      </c>
      <c r="F10886" s="7" t="s">
        <v>54335</v>
      </c>
      <c r="G10886" s="8" t="s">
        <v>82</v>
      </c>
      <c r="H10886" s="8" t="s">
        <v>110</v>
      </c>
      <c r="I10886" s="8" t="s">
        <v>5632</v>
      </c>
      <c r="J10886" s="8" t="s">
        <v>27</v>
      </c>
      <c r="K10886" s="8" t="s">
        <v>28</v>
      </c>
      <c r="L10886" s="8" t="s">
        <v>43</v>
      </c>
      <c r="M10886" s="7" t="s">
        <v>169</v>
      </c>
      <c r="N10886" s="7" t="s">
        <v>5633</v>
      </c>
      <c r="O10886" s="8" t="s">
        <v>32</v>
      </c>
      <c r="P10886" s="8" t="s">
        <v>22</v>
      </c>
      <c r="Q10886" s="8" t="s">
        <v>54336</v>
      </c>
      <c r="R10886" s="8" t="s">
        <v>168</v>
      </c>
      <c r="S10886" s="7" t="s">
        <v>54337</v>
      </c>
      <c r="T10886" s="7" t="s">
        <v>5690</v>
      </c>
    </row>
    <row r="10887" customHeight="1" spans="1:20">
      <c r="A10887" s="6">
        <v>45226</v>
      </c>
      <c r="B10887" s="7" t="s">
        <v>54338</v>
      </c>
      <c r="C10887" s="7" t="s">
        <v>179</v>
      </c>
      <c r="D10887" s="8" t="s">
        <v>22</v>
      </c>
      <c r="E10887" s="7" t="s">
        <v>54339</v>
      </c>
      <c r="F10887" s="7" t="s">
        <v>54340</v>
      </c>
      <c r="G10887" s="8" t="s">
        <v>82</v>
      </c>
      <c r="H10887" s="8" t="s">
        <v>22</v>
      </c>
      <c r="I10887" s="8" t="s">
        <v>168</v>
      </c>
      <c r="J10887" s="8" t="s">
        <v>27</v>
      </c>
      <c r="K10887" s="8" t="s">
        <v>28</v>
      </c>
      <c r="L10887" s="8" t="s">
        <v>43</v>
      </c>
      <c r="M10887" s="7" t="s">
        <v>169</v>
      </c>
      <c r="N10887" s="7" t="s">
        <v>31</v>
      </c>
      <c r="O10887" s="8" t="s">
        <v>32</v>
      </c>
      <c r="P10887" s="8" t="s">
        <v>22</v>
      </c>
      <c r="Q10887" s="8" t="s">
        <v>54341</v>
      </c>
      <c r="R10887" s="8" t="s">
        <v>46</v>
      </c>
      <c r="S10887" s="7" t="s">
        <v>54342</v>
      </c>
      <c r="T10887" s="7" t="s">
        <v>54343</v>
      </c>
    </row>
    <row r="10888" customHeight="1" spans="1:20">
      <c r="A10888" s="6">
        <v>45226</v>
      </c>
      <c r="B10888" s="7" t="s">
        <v>54344</v>
      </c>
      <c r="C10888" s="7" t="s">
        <v>7660</v>
      </c>
      <c r="D10888" s="8" t="s">
        <v>22</v>
      </c>
      <c r="E10888" s="7" t="s">
        <v>54345</v>
      </c>
      <c r="F10888" s="7" t="s">
        <v>54346</v>
      </c>
      <c r="G10888" s="8" t="s">
        <v>41</v>
      </c>
      <c r="H10888" s="8" t="s">
        <v>110</v>
      </c>
      <c r="I10888" s="8" t="s">
        <v>241</v>
      </c>
      <c r="J10888" s="8" t="s">
        <v>27</v>
      </c>
      <c r="K10888" s="8" t="s">
        <v>28</v>
      </c>
      <c r="L10888" s="8" t="s">
        <v>43</v>
      </c>
      <c r="M10888" s="7" t="s">
        <v>44</v>
      </c>
      <c r="N10888" s="7" t="s">
        <v>208</v>
      </c>
      <c r="O10888" s="8" t="s">
        <v>32</v>
      </c>
      <c r="P10888" s="8" t="s">
        <v>22</v>
      </c>
      <c r="Q10888" s="8" t="s">
        <v>54347</v>
      </c>
      <c r="R10888" s="8" t="s">
        <v>46</v>
      </c>
      <c r="S10888" s="7" t="s">
        <v>54348</v>
      </c>
      <c r="T10888" s="7" t="s">
        <v>22</v>
      </c>
    </row>
    <row r="10889" customHeight="1" spans="1:20">
      <c r="A10889" s="6">
        <v>45226</v>
      </c>
      <c r="B10889" s="7" t="s">
        <v>54349</v>
      </c>
      <c r="C10889" s="7" t="s">
        <v>6506</v>
      </c>
      <c r="D10889" s="8" t="s">
        <v>22</v>
      </c>
      <c r="E10889" s="7" t="s">
        <v>54350</v>
      </c>
      <c r="F10889" s="7" t="s">
        <v>54351</v>
      </c>
      <c r="G10889" s="8" t="s">
        <v>41</v>
      </c>
      <c r="H10889" s="8" t="s">
        <v>22</v>
      </c>
      <c r="I10889" s="8" t="s">
        <v>299</v>
      </c>
      <c r="J10889" s="8" t="s">
        <v>27</v>
      </c>
      <c r="K10889" s="8" t="s">
        <v>28</v>
      </c>
      <c r="L10889" s="8" t="s">
        <v>43</v>
      </c>
      <c r="M10889" s="7" t="s">
        <v>44</v>
      </c>
      <c r="N10889" s="7" t="s">
        <v>208</v>
      </c>
      <c r="O10889" s="8" t="s">
        <v>32</v>
      </c>
      <c r="P10889" s="8" t="s">
        <v>22</v>
      </c>
      <c r="Q10889" s="8" t="s">
        <v>54352</v>
      </c>
      <c r="R10889" s="8" t="s">
        <v>46</v>
      </c>
      <c r="S10889" s="7" t="s">
        <v>54353</v>
      </c>
      <c r="T10889" s="7" t="s">
        <v>22</v>
      </c>
    </row>
    <row r="10890" customHeight="1" spans="1:20">
      <c r="A10890" s="6">
        <v>45228</v>
      </c>
      <c r="B10890" s="7" t="s">
        <v>54354</v>
      </c>
      <c r="C10890" s="7" t="s">
        <v>3638</v>
      </c>
      <c r="D10890" s="8" t="s">
        <v>22</v>
      </c>
      <c r="E10890" s="7" t="s">
        <v>54355</v>
      </c>
      <c r="F10890" s="7" t="s">
        <v>22</v>
      </c>
      <c r="G10890" s="8" t="s">
        <v>22</v>
      </c>
      <c r="H10890" s="8" t="s">
        <v>22</v>
      </c>
      <c r="I10890" s="8" t="s">
        <v>26</v>
      </c>
      <c r="J10890" s="8" t="s">
        <v>27</v>
      </c>
      <c r="K10890" s="8" t="s">
        <v>28</v>
      </c>
      <c r="L10890" s="8" t="s">
        <v>29</v>
      </c>
      <c r="M10890" s="7" t="s">
        <v>30</v>
      </c>
      <c r="N10890" s="7" t="s">
        <v>31</v>
      </c>
      <c r="O10890" s="8" t="s">
        <v>32</v>
      </c>
      <c r="P10890" s="8" t="s">
        <v>22</v>
      </c>
      <c r="Q10890" s="8" t="s">
        <v>54356</v>
      </c>
      <c r="R10890" s="8" t="s">
        <v>34</v>
      </c>
      <c r="S10890" s="7" t="s">
        <v>54357</v>
      </c>
      <c r="T10890" s="7" t="s">
        <v>54358</v>
      </c>
    </row>
    <row r="10891" customHeight="1" spans="1:20">
      <c r="A10891" s="6">
        <v>45228</v>
      </c>
      <c r="B10891" s="7" t="s">
        <v>54359</v>
      </c>
      <c r="C10891" s="7" t="s">
        <v>101</v>
      </c>
      <c r="D10891" s="8" t="s">
        <v>22</v>
      </c>
      <c r="E10891" s="7" t="s">
        <v>54360</v>
      </c>
      <c r="F10891" s="7" t="s">
        <v>54361</v>
      </c>
      <c r="G10891" s="8" t="s">
        <v>336</v>
      </c>
      <c r="H10891" s="8" t="s">
        <v>96</v>
      </c>
      <c r="I10891" s="8" t="s">
        <v>83</v>
      </c>
      <c r="J10891" s="8" t="s">
        <v>27</v>
      </c>
      <c r="K10891" s="8" t="s">
        <v>28</v>
      </c>
      <c r="L10891" s="8" t="s">
        <v>43</v>
      </c>
      <c r="M10891" s="7" t="s">
        <v>44</v>
      </c>
      <c r="N10891" s="7" t="s">
        <v>31</v>
      </c>
      <c r="O10891" s="8" t="s">
        <v>32</v>
      </c>
      <c r="P10891" s="8" t="s">
        <v>22</v>
      </c>
      <c r="Q10891" s="8" t="s">
        <v>54362</v>
      </c>
      <c r="R10891" s="8" t="s">
        <v>46</v>
      </c>
      <c r="S10891" s="7" t="s">
        <v>54363</v>
      </c>
      <c r="T10891" s="7" t="s">
        <v>54364</v>
      </c>
    </row>
    <row r="10892" customHeight="1" spans="1:20">
      <c r="A10892" s="6">
        <v>45227</v>
      </c>
      <c r="B10892" s="7" t="s">
        <v>54365</v>
      </c>
      <c r="C10892" s="7" t="s">
        <v>6050</v>
      </c>
      <c r="D10892" s="8" t="s">
        <v>22</v>
      </c>
      <c r="E10892" s="7" t="s">
        <v>54366</v>
      </c>
      <c r="F10892" s="7" t="s">
        <v>54367</v>
      </c>
      <c r="G10892" s="8" t="s">
        <v>53</v>
      </c>
      <c r="H10892" s="8" t="s">
        <v>96</v>
      </c>
      <c r="I10892" s="8" t="s">
        <v>241</v>
      </c>
      <c r="J10892" s="8" t="s">
        <v>27</v>
      </c>
      <c r="K10892" s="8" t="s">
        <v>28</v>
      </c>
      <c r="L10892" s="8" t="s">
        <v>43</v>
      </c>
      <c r="M10892" s="7" t="s">
        <v>44</v>
      </c>
      <c r="N10892" s="7" t="s">
        <v>5633</v>
      </c>
      <c r="O10892" s="8" t="s">
        <v>32</v>
      </c>
      <c r="P10892" s="8" t="s">
        <v>22</v>
      </c>
      <c r="Q10892" s="8" t="s">
        <v>54368</v>
      </c>
      <c r="R10892" s="8" t="s">
        <v>168</v>
      </c>
      <c r="S10892" s="7" t="s">
        <v>54369</v>
      </c>
      <c r="T10892" s="7" t="s">
        <v>15037</v>
      </c>
    </row>
    <row r="10893" customHeight="1" spans="1:20">
      <c r="A10893" s="6">
        <v>45227</v>
      </c>
      <c r="B10893" s="7" t="s">
        <v>54370</v>
      </c>
      <c r="C10893" s="7" t="s">
        <v>6126</v>
      </c>
      <c r="D10893" s="8" t="s">
        <v>22</v>
      </c>
      <c r="E10893" s="7" t="s">
        <v>54371</v>
      </c>
      <c r="F10893" s="7" t="s">
        <v>54372</v>
      </c>
      <c r="G10893" s="8" t="s">
        <v>25</v>
      </c>
      <c r="H10893" s="8" t="s">
        <v>110</v>
      </c>
      <c r="I10893" s="8" t="s">
        <v>149</v>
      </c>
      <c r="J10893" s="8" t="s">
        <v>27</v>
      </c>
      <c r="K10893" s="8" t="s">
        <v>28</v>
      </c>
      <c r="L10893" s="8" t="s">
        <v>43</v>
      </c>
      <c r="M10893" s="7" t="s">
        <v>30</v>
      </c>
      <c r="N10893" s="7" t="s">
        <v>743</v>
      </c>
      <c r="O10893" s="8" t="s">
        <v>32</v>
      </c>
      <c r="P10893" s="8" t="s">
        <v>22</v>
      </c>
      <c r="Q10893" s="8" t="s">
        <v>54373</v>
      </c>
      <c r="R10893" s="8" t="s">
        <v>46</v>
      </c>
      <c r="S10893" s="7" t="s">
        <v>54374</v>
      </c>
      <c r="T10893" s="7" t="s">
        <v>54375</v>
      </c>
    </row>
    <row r="10894" customHeight="1" spans="1:20">
      <c r="A10894" s="6">
        <v>45226</v>
      </c>
      <c r="B10894" s="7" t="s">
        <v>54376</v>
      </c>
      <c r="C10894" s="7" t="s">
        <v>274</v>
      </c>
      <c r="D10894" s="8" t="s">
        <v>22</v>
      </c>
      <c r="E10894" s="7" t="s">
        <v>54377</v>
      </c>
      <c r="F10894" s="7" t="s">
        <v>54378</v>
      </c>
      <c r="G10894" s="8" t="s">
        <v>82</v>
      </c>
      <c r="H10894" s="8" t="s">
        <v>22</v>
      </c>
      <c r="I10894" s="8" t="s">
        <v>315</v>
      </c>
      <c r="J10894" s="8" t="s">
        <v>27</v>
      </c>
      <c r="K10894" s="8" t="s">
        <v>28</v>
      </c>
      <c r="L10894" s="8" t="s">
        <v>43</v>
      </c>
      <c r="M10894" s="7" t="s">
        <v>44</v>
      </c>
      <c r="N10894" s="7" t="s">
        <v>208</v>
      </c>
      <c r="O10894" s="8" t="s">
        <v>32</v>
      </c>
      <c r="P10894" s="8" t="s">
        <v>22</v>
      </c>
      <c r="Q10894" s="8" t="s">
        <v>54379</v>
      </c>
      <c r="R10894" s="8" t="s">
        <v>56</v>
      </c>
      <c r="S10894" s="7" t="s">
        <v>54380</v>
      </c>
      <c r="T10894" s="7" t="s">
        <v>22</v>
      </c>
    </row>
    <row r="10895" customHeight="1" spans="1:20">
      <c r="A10895" s="6">
        <v>45227</v>
      </c>
      <c r="B10895" s="7" t="s">
        <v>54381</v>
      </c>
      <c r="C10895" s="7" t="s">
        <v>6126</v>
      </c>
      <c r="D10895" s="8" t="s">
        <v>22</v>
      </c>
      <c r="E10895" s="7" t="s">
        <v>54382</v>
      </c>
      <c r="F10895" s="7" t="s">
        <v>54383</v>
      </c>
      <c r="G10895" s="8" t="s">
        <v>247</v>
      </c>
      <c r="H10895" s="8" t="s">
        <v>22</v>
      </c>
      <c r="I10895" s="8" t="s">
        <v>124</v>
      </c>
      <c r="J10895" s="8" t="s">
        <v>27</v>
      </c>
      <c r="K10895" s="8" t="s">
        <v>28</v>
      </c>
      <c r="L10895" s="8" t="s">
        <v>43</v>
      </c>
      <c r="M10895" s="7" t="s">
        <v>44</v>
      </c>
      <c r="N10895" s="7" t="s">
        <v>743</v>
      </c>
      <c r="O10895" s="8" t="s">
        <v>32</v>
      </c>
      <c r="P10895" s="8" t="s">
        <v>22</v>
      </c>
      <c r="Q10895" s="8" t="s">
        <v>54384</v>
      </c>
      <c r="R10895" s="8" t="s">
        <v>46</v>
      </c>
      <c r="S10895" s="7" t="s">
        <v>54385</v>
      </c>
      <c r="T10895" s="7" t="s">
        <v>54386</v>
      </c>
    </row>
    <row r="10896" customHeight="1" spans="1:20">
      <c r="A10896" s="6">
        <v>45227</v>
      </c>
      <c r="B10896" s="7" t="s">
        <v>54387</v>
      </c>
      <c r="C10896" s="7" t="s">
        <v>5629</v>
      </c>
      <c r="D10896" s="8" t="s">
        <v>22</v>
      </c>
      <c r="E10896" s="7" t="s">
        <v>54388</v>
      </c>
      <c r="F10896" s="7" t="s">
        <v>54389</v>
      </c>
      <c r="G10896" s="8" t="s">
        <v>82</v>
      </c>
      <c r="H10896" s="8" t="s">
        <v>96</v>
      </c>
      <c r="I10896" s="8" t="s">
        <v>5632</v>
      </c>
      <c r="J10896" s="8" t="s">
        <v>27</v>
      </c>
      <c r="K10896" s="8" t="s">
        <v>28</v>
      </c>
      <c r="L10896" s="8" t="s">
        <v>43</v>
      </c>
      <c r="M10896" s="7" t="s">
        <v>169</v>
      </c>
      <c r="N10896" s="7" t="s">
        <v>5633</v>
      </c>
      <c r="O10896" s="8" t="s">
        <v>32</v>
      </c>
      <c r="P10896" s="8" t="s">
        <v>22</v>
      </c>
      <c r="Q10896" s="8" t="s">
        <v>54390</v>
      </c>
      <c r="R10896" s="8" t="s">
        <v>46</v>
      </c>
      <c r="S10896" s="7" t="s">
        <v>54391</v>
      </c>
      <c r="T10896" s="7" t="s">
        <v>54392</v>
      </c>
    </row>
    <row r="10897" customHeight="1" spans="1:20">
      <c r="A10897" s="6">
        <v>45227</v>
      </c>
      <c r="B10897" s="7" t="s">
        <v>54393</v>
      </c>
      <c r="C10897" s="7" t="s">
        <v>5899</v>
      </c>
      <c r="D10897" s="8" t="s">
        <v>22</v>
      </c>
      <c r="E10897" s="7" t="s">
        <v>54388</v>
      </c>
      <c r="F10897" s="7" t="s">
        <v>54389</v>
      </c>
      <c r="G10897" s="8" t="s">
        <v>3125</v>
      </c>
      <c r="H10897" s="8" t="s">
        <v>22</v>
      </c>
      <c r="I10897" s="8" t="s">
        <v>5902</v>
      </c>
      <c r="J10897" s="8" t="s">
        <v>27</v>
      </c>
      <c r="K10897" s="8" t="s">
        <v>28</v>
      </c>
      <c r="L10897" s="8" t="s">
        <v>43</v>
      </c>
      <c r="M10897" s="7" t="s">
        <v>169</v>
      </c>
      <c r="N10897" s="7" t="s">
        <v>5633</v>
      </c>
      <c r="O10897" s="8" t="s">
        <v>32</v>
      </c>
      <c r="P10897" s="8" t="s">
        <v>22</v>
      </c>
      <c r="Q10897" s="8" t="s">
        <v>54394</v>
      </c>
      <c r="R10897" s="8" t="s">
        <v>168</v>
      </c>
      <c r="S10897" s="7" t="s">
        <v>54395</v>
      </c>
      <c r="T10897" s="7" t="s">
        <v>6081</v>
      </c>
    </row>
    <row r="10898" customHeight="1" spans="1:20">
      <c r="A10898" s="6">
        <v>45228</v>
      </c>
      <c r="B10898" s="7" t="s">
        <v>54396</v>
      </c>
      <c r="C10898" s="7" t="s">
        <v>21833</v>
      </c>
      <c r="D10898" s="8" t="s">
        <v>22</v>
      </c>
      <c r="E10898" s="7" t="s">
        <v>54397</v>
      </c>
      <c r="F10898" s="7" t="s">
        <v>54398</v>
      </c>
      <c r="G10898" s="8" t="s">
        <v>130</v>
      </c>
      <c r="H10898" s="8" t="s">
        <v>96</v>
      </c>
      <c r="I10898" s="8" t="s">
        <v>9666</v>
      </c>
      <c r="J10898" s="8" t="s">
        <v>27</v>
      </c>
      <c r="K10898" s="8" t="s">
        <v>28</v>
      </c>
      <c r="L10898" s="8" t="s">
        <v>43</v>
      </c>
      <c r="M10898" s="7" t="s">
        <v>44</v>
      </c>
      <c r="N10898" s="7" t="s">
        <v>31</v>
      </c>
      <c r="O10898" s="8" t="s">
        <v>32</v>
      </c>
      <c r="P10898" s="8" t="s">
        <v>22</v>
      </c>
      <c r="Q10898" s="8" t="s">
        <v>54399</v>
      </c>
      <c r="R10898" s="8" t="s">
        <v>46</v>
      </c>
      <c r="S10898" s="7" t="s">
        <v>54400</v>
      </c>
      <c r="T10898" s="7" t="s">
        <v>54401</v>
      </c>
    </row>
    <row r="10899" customHeight="1" spans="1:20">
      <c r="A10899" s="6">
        <v>45228</v>
      </c>
      <c r="B10899" s="7" t="s">
        <v>54402</v>
      </c>
      <c r="C10899" s="7" t="s">
        <v>79</v>
      </c>
      <c r="D10899" s="8" t="s">
        <v>22</v>
      </c>
      <c r="E10899" s="7" t="s">
        <v>54403</v>
      </c>
      <c r="F10899" s="7" t="s">
        <v>54404</v>
      </c>
      <c r="G10899" s="8" t="s">
        <v>247</v>
      </c>
      <c r="H10899" s="8" t="s">
        <v>22</v>
      </c>
      <c r="I10899" s="8" t="s">
        <v>293</v>
      </c>
      <c r="J10899" s="8" t="s">
        <v>27</v>
      </c>
      <c r="K10899" s="8" t="s">
        <v>28</v>
      </c>
      <c r="L10899" s="8" t="s">
        <v>43</v>
      </c>
      <c r="M10899" s="7" t="s">
        <v>30</v>
      </c>
      <c r="N10899" s="7" t="s">
        <v>31</v>
      </c>
      <c r="O10899" s="8" t="s">
        <v>32</v>
      </c>
      <c r="P10899" s="8" t="s">
        <v>22</v>
      </c>
      <c r="Q10899" s="8" t="s">
        <v>54405</v>
      </c>
      <c r="R10899" s="8" t="s">
        <v>46</v>
      </c>
      <c r="S10899" s="7" t="s">
        <v>54406</v>
      </c>
      <c r="T10899" s="7" t="s">
        <v>54407</v>
      </c>
    </row>
    <row r="10900" customHeight="1" spans="1:20">
      <c r="A10900" s="6">
        <v>45226</v>
      </c>
      <c r="B10900" s="7" t="s">
        <v>54408</v>
      </c>
      <c r="C10900" s="7" t="s">
        <v>6506</v>
      </c>
      <c r="D10900" s="8" t="s">
        <v>22</v>
      </c>
      <c r="E10900" s="7" t="s">
        <v>54409</v>
      </c>
      <c r="F10900" s="7" t="s">
        <v>44364</v>
      </c>
      <c r="G10900" s="8" t="s">
        <v>25</v>
      </c>
      <c r="H10900" s="8" t="s">
        <v>22</v>
      </c>
      <c r="I10900" s="8" t="s">
        <v>207</v>
      </c>
      <c r="J10900" s="8" t="s">
        <v>27</v>
      </c>
      <c r="K10900" s="8" t="s">
        <v>28</v>
      </c>
      <c r="L10900" s="8" t="s">
        <v>43</v>
      </c>
      <c r="M10900" s="7" t="s">
        <v>30</v>
      </c>
      <c r="N10900" s="7" t="s">
        <v>208</v>
      </c>
      <c r="O10900" s="8" t="s">
        <v>32</v>
      </c>
      <c r="P10900" s="8" t="s">
        <v>22</v>
      </c>
      <c r="Q10900" s="8" t="s">
        <v>54410</v>
      </c>
      <c r="R10900" s="8" t="s">
        <v>46</v>
      </c>
      <c r="S10900" s="7" t="s">
        <v>54411</v>
      </c>
      <c r="T10900" s="7" t="s">
        <v>22</v>
      </c>
    </row>
    <row r="10901" customHeight="1" spans="1:20">
      <c r="A10901" s="6">
        <v>45228</v>
      </c>
      <c r="B10901" s="7" t="s">
        <v>54412</v>
      </c>
      <c r="C10901" s="7" t="s">
        <v>8379</v>
      </c>
      <c r="D10901" s="8" t="s">
        <v>22</v>
      </c>
      <c r="E10901" s="7" t="s">
        <v>54413</v>
      </c>
      <c r="F10901" s="7" t="s">
        <v>54414</v>
      </c>
      <c r="G10901" s="8" t="s">
        <v>41</v>
      </c>
      <c r="H10901" s="8" t="s">
        <v>22</v>
      </c>
      <c r="I10901" s="8" t="s">
        <v>54</v>
      </c>
      <c r="J10901" s="8" t="s">
        <v>27</v>
      </c>
      <c r="K10901" s="8" t="s">
        <v>28</v>
      </c>
      <c r="L10901" s="8" t="s">
        <v>43</v>
      </c>
      <c r="M10901" s="7" t="s">
        <v>44</v>
      </c>
      <c r="N10901" s="7" t="s">
        <v>31</v>
      </c>
      <c r="O10901" s="8" t="s">
        <v>32</v>
      </c>
      <c r="P10901" s="8" t="s">
        <v>22</v>
      </c>
      <c r="Q10901" s="8" t="s">
        <v>54415</v>
      </c>
      <c r="R10901" s="8" t="s">
        <v>46</v>
      </c>
      <c r="S10901" s="7" t="s">
        <v>54416</v>
      </c>
      <c r="T10901" s="7" t="s">
        <v>54417</v>
      </c>
    </row>
    <row r="10902" customHeight="1" spans="1:20">
      <c r="A10902" s="6">
        <v>45227</v>
      </c>
      <c r="B10902" s="7" t="s">
        <v>54418</v>
      </c>
      <c r="C10902" s="7" t="s">
        <v>5629</v>
      </c>
      <c r="D10902" s="8" t="s">
        <v>22</v>
      </c>
      <c r="E10902" s="7" t="s">
        <v>54419</v>
      </c>
      <c r="F10902" s="7" t="s">
        <v>54420</v>
      </c>
      <c r="G10902" s="8" t="s">
        <v>82</v>
      </c>
      <c r="H10902" s="8" t="s">
        <v>96</v>
      </c>
      <c r="I10902" s="8" t="s">
        <v>5632</v>
      </c>
      <c r="J10902" s="8" t="s">
        <v>27</v>
      </c>
      <c r="K10902" s="8" t="s">
        <v>28</v>
      </c>
      <c r="L10902" s="8" t="s">
        <v>43</v>
      </c>
      <c r="M10902" s="7" t="s">
        <v>169</v>
      </c>
      <c r="N10902" s="7" t="s">
        <v>5633</v>
      </c>
      <c r="O10902" s="8" t="s">
        <v>32</v>
      </c>
      <c r="P10902" s="8" t="s">
        <v>22</v>
      </c>
      <c r="Q10902" s="8" t="s">
        <v>54421</v>
      </c>
      <c r="R10902" s="8" t="s">
        <v>168</v>
      </c>
      <c r="S10902" s="7" t="s">
        <v>54422</v>
      </c>
      <c r="T10902" s="7" t="s">
        <v>8886</v>
      </c>
    </row>
    <row r="10903" customHeight="1" spans="1:20">
      <c r="A10903" s="6">
        <v>45227</v>
      </c>
      <c r="B10903" s="7" t="s">
        <v>54423</v>
      </c>
      <c r="C10903" s="7" t="s">
        <v>5644</v>
      </c>
      <c r="D10903" s="8" t="s">
        <v>22</v>
      </c>
      <c r="E10903" s="7" t="s">
        <v>54424</v>
      </c>
      <c r="F10903" s="7" t="s">
        <v>54425</v>
      </c>
      <c r="G10903" s="8" t="s">
        <v>82</v>
      </c>
      <c r="H10903" s="8" t="s">
        <v>22</v>
      </c>
      <c r="I10903" s="8" t="s">
        <v>912</v>
      </c>
      <c r="J10903" s="8" t="s">
        <v>27</v>
      </c>
      <c r="K10903" s="8" t="s">
        <v>28</v>
      </c>
      <c r="L10903" s="8" t="s">
        <v>43</v>
      </c>
      <c r="M10903" s="7" t="s">
        <v>169</v>
      </c>
      <c r="N10903" s="7" t="s">
        <v>5633</v>
      </c>
      <c r="O10903" s="8" t="s">
        <v>32</v>
      </c>
      <c r="P10903" s="8" t="s">
        <v>22</v>
      </c>
      <c r="Q10903" s="8" t="s">
        <v>54426</v>
      </c>
      <c r="R10903" s="8" t="s">
        <v>168</v>
      </c>
      <c r="S10903" s="7" t="s">
        <v>54427</v>
      </c>
      <c r="T10903" s="7" t="s">
        <v>5690</v>
      </c>
    </row>
    <row r="10904" customHeight="1" spans="1:20">
      <c r="A10904" s="6">
        <v>45227</v>
      </c>
      <c r="B10904" s="7" t="s">
        <v>54428</v>
      </c>
      <c r="C10904" s="7" t="s">
        <v>5629</v>
      </c>
      <c r="D10904" s="8" t="s">
        <v>22</v>
      </c>
      <c r="E10904" s="7" t="s">
        <v>54429</v>
      </c>
      <c r="F10904" s="7" t="s">
        <v>17215</v>
      </c>
      <c r="G10904" s="8" t="s">
        <v>82</v>
      </c>
      <c r="H10904" s="8" t="s">
        <v>96</v>
      </c>
      <c r="I10904" s="8" t="s">
        <v>5632</v>
      </c>
      <c r="J10904" s="8" t="s">
        <v>27</v>
      </c>
      <c r="K10904" s="8" t="s">
        <v>28</v>
      </c>
      <c r="L10904" s="8" t="s">
        <v>43</v>
      </c>
      <c r="M10904" s="7" t="s">
        <v>169</v>
      </c>
      <c r="N10904" s="7" t="s">
        <v>5633</v>
      </c>
      <c r="O10904" s="8" t="s">
        <v>32</v>
      </c>
      <c r="P10904" s="8" t="s">
        <v>22</v>
      </c>
      <c r="Q10904" s="8" t="s">
        <v>54430</v>
      </c>
      <c r="R10904" s="8" t="s">
        <v>168</v>
      </c>
      <c r="S10904" s="7" t="s">
        <v>54431</v>
      </c>
      <c r="T10904" s="7" t="s">
        <v>5636</v>
      </c>
    </row>
    <row r="10905" customHeight="1" spans="1:20">
      <c r="A10905" s="6">
        <v>45227</v>
      </c>
      <c r="B10905" s="7" t="s">
        <v>54432</v>
      </c>
      <c r="C10905" s="7" t="s">
        <v>5629</v>
      </c>
      <c r="D10905" s="8" t="s">
        <v>22</v>
      </c>
      <c r="E10905" s="7" t="s">
        <v>54433</v>
      </c>
      <c r="F10905" s="7" t="s">
        <v>54434</v>
      </c>
      <c r="G10905" s="8" t="s">
        <v>82</v>
      </c>
      <c r="H10905" s="8" t="s">
        <v>137</v>
      </c>
      <c r="I10905" s="8" t="s">
        <v>5632</v>
      </c>
      <c r="J10905" s="8" t="s">
        <v>27</v>
      </c>
      <c r="K10905" s="8" t="s">
        <v>28</v>
      </c>
      <c r="L10905" s="8" t="s">
        <v>43</v>
      </c>
      <c r="M10905" s="7" t="s">
        <v>169</v>
      </c>
      <c r="N10905" s="7" t="s">
        <v>5633</v>
      </c>
      <c r="O10905" s="8" t="s">
        <v>32</v>
      </c>
      <c r="P10905" s="8" t="s">
        <v>22</v>
      </c>
      <c r="Q10905" s="8" t="s">
        <v>54435</v>
      </c>
      <c r="R10905" s="8" t="s">
        <v>168</v>
      </c>
      <c r="S10905" s="7" t="s">
        <v>54436</v>
      </c>
      <c r="T10905" s="7" t="s">
        <v>5636</v>
      </c>
    </row>
    <row r="10906" customHeight="1" spans="1:20">
      <c r="A10906" s="6">
        <v>45227</v>
      </c>
      <c r="B10906" s="7" t="s">
        <v>54437</v>
      </c>
      <c r="C10906" s="7" t="s">
        <v>6126</v>
      </c>
      <c r="D10906" s="8" t="s">
        <v>22</v>
      </c>
      <c r="E10906" s="7" t="s">
        <v>54438</v>
      </c>
      <c r="F10906" s="7" t="s">
        <v>54439</v>
      </c>
      <c r="G10906" s="8" t="s">
        <v>53</v>
      </c>
      <c r="H10906" s="8" t="s">
        <v>22</v>
      </c>
      <c r="I10906" s="8" t="s">
        <v>124</v>
      </c>
      <c r="J10906" s="8" t="s">
        <v>27</v>
      </c>
      <c r="K10906" s="8" t="s">
        <v>76</v>
      </c>
      <c r="L10906" s="8" t="s">
        <v>22</v>
      </c>
      <c r="M10906" s="7" t="s">
        <v>30</v>
      </c>
      <c r="N10906" s="7" t="s">
        <v>743</v>
      </c>
      <c r="O10906" s="8" t="s">
        <v>32</v>
      </c>
      <c r="P10906" s="8" t="s">
        <v>22</v>
      </c>
      <c r="Q10906" s="8" t="s">
        <v>54440</v>
      </c>
      <c r="R10906" s="8" t="s">
        <v>46</v>
      </c>
      <c r="S10906" s="7" t="s">
        <v>54441</v>
      </c>
      <c r="T10906" s="7" t="s">
        <v>54442</v>
      </c>
    </row>
    <row r="10907" customHeight="1" spans="1:20">
      <c r="A10907" s="6">
        <v>45227</v>
      </c>
      <c r="B10907" s="7" t="s">
        <v>54443</v>
      </c>
      <c r="C10907" s="7" t="s">
        <v>5629</v>
      </c>
      <c r="D10907" s="8" t="s">
        <v>22</v>
      </c>
      <c r="E10907" s="7" t="s">
        <v>54444</v>
      </c>
      <c r="F10907" s="7" t="s">
        <v>54445</v>
      </c>
      <c r="G10907" s="8" t="s">
        <v>82</v>
      </c>
      <c r="H10907" s="8" t="s">
        <v>22</v>
      </c>
      <c r="I10907" s="8" t="s">
        <v>5632</v>
      </c>
      <c r="J10907" s="8" t="s">
        <v>27</v>
      </c>
      <c r="K10907" s="8" t="s">
        <v>28</v>
      </c>
      <c r="L10907" s="8" t="s">
        <v>43</v>
      </c>
      <c r="M10907" s="7" t="s">
        <v>169</v>
      </c>
      <c r="N10907" s="7" t="s">
        <v>5633</v>
      </c>
      <c r="O10907" s="8" t="s">
        <v>32</v>
      </c>
      <c r="P10907" s="8" t="s">
        <v>22</v>
      </c>
      <c r="Q10907" s="8" t="s">
        <v>54446</v>
      </c>
      <c r="R10907" s="8" t="s">
        <v>168</v>
      </c>
      <c r="S10907" s="7" t="s">
        <v>54447</v>
      </c>
      <c r="T10907" s="7" t="s">
        <v>5690</v>
      </c>
    </row>
    <row r="10908" customHeight="1" spans="1:20">
      <c r="A10908" s="6">
        <v>45227</v>
      </c>
      <c r="B10908" s="7" t="s">
        <v>54448</v>
      </c>
      <c r="C10908" s="7" t="s">
        <v>2911</v>
      </c>
      <c r="D10908" s="8" t="s">
        <v>22</v>
      </c>
      <c r="E10908" s="7" t="s">
        <v>54449</v>
      </c>
      <c r="F10908" s="7" t="s">
        <v>54450</v>
      </c>
      <c r="G10908" s="8" t="s">
        <v>69</v>
      </c>
      <c r="H10908" s="8" t="s">
        <v>22</v>
      </c>
      <c r="I10908" s="8" t="s">
        <v>315</v>
      </c>
      <c r="J10908" s="8" t="s">
        <v>27</v>
      </c>
      <c r="K10908" s="8" t="s">
        <v>28</v>
      </c>
      <c r="L10908" s="8" t="s">
        <v>43</v>
      </c>
      <c r="M10908" s="7" t="s">
        <v>44</v>
      </c>
      <c r="N10908" s="7" t="s">
        <v>31</v>
      </c>
      <c r="O10908" s="8" t="s">
        <v>32</v>
      </c>
      <c r="P10908" s="8" t="s">
        <v>22</v>
      </c>
      <c r="Q10908" s="8" t="s">
        <v>54451</v>
      </c>
      <c r="R10908" s="8" t="s">
        <v>46</v>
      </c>
      <c r="S10908" s="7" t="s">
        <v>54452</v>
      </c>
      <c r="T10908" s="7" t="s">
        <v>54453</v>
      </c>
    </row>
    <row r="10909" customHeight="1" spans="1:20">
      <c r="A10909" s="6">
        <v>45226</v>
      </c>
      <c r="B10909" s="7" t="s">
        <v>54454</v>
      </c>
      <c r="C10909" s="7" t="s">
        <v>5616</v>
      </c>
      <c r="D10909" s="8" t="s">
        <v>22</v>
      </c>
      <c r="E10909" s="7" t="s">
        <v>54455</v>
      </c>
      <c r="F10909" s="7" t="s">
        <v>6610</v>
      </c>
      <c r="G10909" s="8" t="s">
        <v>69</v>
      </c>
      <c r="H10909" s="8" t="s">
        <v>22</v>
      </c>
      <c r="I10909" s="8" t="s">
        <v>162</v>
      </c>
      <c r="J10909" s="8" t="s">
        <v>27</v>
      </c>
      <c r="K10909" s="8" t="s">
        <v>28</v>
      </c>
      <c r="L10909" s="8" t="s">
        <v>43</v>
      </c>
      <c r="M10909" s="7" t="s">
        <v>44</v>
      </c>
      <c r="N10909" s="7" t="s">
        <v>31</v>
      </c>
      <c r="O10909" s="8" t="s">
        <v>32</v>
      </c>
      <c r="P10909" s="8" t="s">
        <v>22</v>
      </c>
      <c r="Q10909" s="8" t="s">
        <v>54456</v>
      </c>
      <c r="R10909" s="8" t="s">
        <v>46</v>
      </c>
      <c r="S10909" s="7" t="s">
        <v>54457</v>
      </c>
      <c r="T10909" s="7" t="s">
        <v>54458</v>
      </c>
    </row>
    <row r="10910" customHeight="1" spans="1:20">
      <c r="A10910" s="6">
        <v>45228</v>
      </c>
      <c r="B10910" s="7" t="s">
        <v>54459</v>
      </c>
      <c r="C10910" s="7" t="s">
        <v>5644</v>
      </c>
      <c r="D10910" s="8" t="s">
        <v>22</v>
      </c>
      <c r="E10910" s="7" t="s">
        <v>54460</v>
      </c>
      <c r="F10910" s="7" t="s">
        <v>54461</v>
      </c>
      <c r="G10910" s="8" t="s">
        <v>82</v>
      </c>
      <c r="H10910" s="8" t="s">
        <v>22</v>
      </c>
      <c r="I10910" s="8" t="s">
        <v>168</v>
      </c>
      <c r="J10910" s="8" t="s">
        <v>27</v>
      </c>
      <c r="K10910" s="8" t="s">
        <v>28</v>
      </c>
      <c r="L10910" s="8" t="s">
        <v>43</v>
      </c>
      <c r="M10910" s="7" t="s">
        <v>169</v>
      </c>
      <c r="N10910" s="7" t="s">
        <v>5633</v>
      </c>
      <c r="O10910" s="8" t="s">
        <v>32</v>
      </c>
      <c r="P10910" s="8" t="s">
        <v>22</v>
      </c>
      <c r="Q10910" s="8" t="s">
        <v>54462</v>
      </c>
      <c r="R10910" s="8" t="s">
        <v>46</v>
      </c>
      <c r="S10910" s="7" t="s">
        <v>54463</v>
      </c>
      <c r="T10910" s="7" t="s">
        <v>5661</v>
      </c>
    </row>
    <row r="10911" customHeight="1" spans="1:20">
      <c r="A10911" s="6">
        <v>45228</v>
      </c>
      <c r="B10911" s="7" t="s">
        <v>54464</v>
      </c>
      <c r="C10911" s="7" t="s">
        <v>51051</v>
      </c>
      <c r="D10911" s="8" t="s">
        <v>22</v>
      </c>
      <c r="E10911" s="7" t="s">
        <v>30845</v>
      </c>
      <c r="F10911" s="7" t="s">
        <v>30846</v>
      </c>
      <c r="G10911" s="8" t="s">
        <v>69</v>
      </c>
      <c r="H10911" s="8" t="s">
        <v>22</v>
      </c>
      <c r="I10911" s="8" t="s">
        <v>241</v>
      </c>
      <c r="J10911" s="8" t="s">
        <v>27</v>
      </c>
      <c r="K10911" s="8" t="s">
        <v>195</v>
      </c>
      <c r="L10911" s="8" t="s">
        <v>43</v>
      </c>
      <c r="M10911" s="7" t="s">
        <v>44</v>
      </c>
      <c r="N10911" s="7" t="s">
        <v>31</v>
      </c>
      <c r="O10911" s="8" t="s">
        <v>32</v>
      </c>
      <c r="P10911" s="8" t="s">
        <v>22</v>
      </c>
      <c r="Q10911" s="8" t="s">
        <v>54465</v>
      </c>
      <c r="R10911" s="8" t="s">
        <v>46</v>
      </c>
      <c r="S10911" s="7" t="s">
        <v>54466</v>
      </c>
      <c r="T10911" s="7" t="s">
        <v>54467</v>
      </c>
    </row>
    <row r="10912" customHeight="1" spans="1:20">
      <c r="A10912" s="6">
        <v>45227</v>
      </c>
      <c r="B10912" s="7" t="s">
        <v>54468</v>
      </c>
      <c r="C10912" s="7" t="s">
        <v>1167</v>
      </c>
      <c r="D10912" s="8" t="s">
        <v>22</v>
      </c>
      <c r="E10912" s="7" t="s">
        <v>54469</v>
      </c>
      <c r="F10912" s="7" t="s">
        <v>54470</v>
      </c>
      <c r="G10912" s="8" t="s">
        <v>41</v>
      </c>
      <c r="H10912" s="8" t="s">
        <v>110</v>
      </c>
      <c r="I10912" s="8" t="s">
        <v>701</v>
      </c>
      <c r="J10912" s="8" t="s">
        <v>27</v>
      </c>
      <c r="K10912" s="8" t="s">
        <v>28</v>
      </c>
      <c r="L10912" s="8" t="s">
        <v>43</v>
      </c>
      <c r="M10912" s="7" t="s">
        <v>44</v>
      </c>
      <c r="N10912" s="7" t="s">
        <v>31</v>
      </c>
      <c r="O10912" s="8" t="s">
        <v>32</v>
      </c>
      <c r="P10912" s="8" t="s">
        <v>22</v>
      </c>
      <c r="Q10912" s="8" t="s">
        <v>54471</v>
      </c>
      <c r="R10912" s="8" t="s">
        <v>46</v>
      </c>
      <c r="S10912" s="7" t="s">
        <v>54472</v>
      </c>
      <c r="T10912" s="7" t="s">
        <v>54473</v>
      </c>
    </row>
    <row r="10913" customHeight="1" spans="1:20">
      <c r="A10913" s="6">
        <v>45227</v>
      </c>
      <c r="B10913" s="7" t="s">
        <v>54474</v>
      </c>
      <c r="C10913" s="7" t="s">
        <v>8489</v>
      </c>
      <c r="D10913" s="8" t="s">
        <v>22</v>
      </c>
      <c r="E10913" s="7" t="s">
        <v>54475</v>
      </c>
      <c r="F10913" s="7" t="s">
        <v>54476</v>
      </c>
      <c r="G10913" s="8" t="s">
        <v>53</v>
      </c>
      <c r="H10913" s="8" t="s">
        <v>22</v>
      </c>
      <c r="I10913" s="8" t="s">
        <v>880</v>
      </c>
      <c r="J10913" s="8" t="s">
        <v>27</v>
      </c>
      <c r="K10913" s="8" t="s">
        <v>28</v>
      </c>
      <c r="L10913" s="8" t="s">
        <v>43</v>
      </c>
      <c r="M10913" s="7" t="s">
        <v>30</v>
      </c>
      <c r="N10913" s="7" t="s">
        <v>31</v>
      </c>
      <c r="O10913" s="8" t="s">
        <v>32</v>
      </c>
      <c r="P10913" s="8" t="s">
        <v>22</v>
      </c>
      <c r="Q10913" s="8" t="s">
        <v>54477</v>
      </c>
      <c r="R10913" s="8" t="s">
        <v>46</v>
      </c>
      <c r="S10913" s="7" t="s">
        <v>54478</v>
      </c>
      <c r="T10913" s="7" t="s">
        <v>54479</v>
      </c>
    </row>
    <row r="10914" customHeight="1" spans="1:20">
      <c r="A10914" s="6">
        <v>45227</v>
      </c>
      <c r="B10914" s="7" t="s">
        <v>54480</v>
      </c>
      <c r="C10914" s="7" t="s">
        <v>5663</v>
      </c>
      <c r="D10914" s="8" t="s">
        <v>22</v>
      </c>
      <c r="E10914" s="7" t="s">
        <v>54481</v>
      </c>
      <c r="F10914" s="7" t="s">
        <v>54482</v>
      </c>
      <c r="G10914" s="8" t="s">
        <v>82</v>
      </c>
      <c r="H10914" s="8" t="s">
        <v>22</v>
      </c>
      <c r="I10914" s="8" t="s">
        <v>168</v>
      </c>
      <c r="J10914" s="8" t="s">
        <v>27</v>
      </c>
      <c r="K10914" s="8" t="s">
        <v>28</v>
      </c>
      <c r="L10914" s="8" t="s">
        <v>43</v>
      </c>
      <c r="M10914" s="7" t="s">
        <v>169</v>
      </c>
      <c r="N10914" s="7" t="s">
        <v>5633</v>
      </c>
      <c r="O10914" s="8" t="s">
        <v>32</v>
      </c>
      <c r="P10914" s="8" t="s">
        <v>22</v>
      </c>
      <c r="Q10914" s="8" t="s">
        <v>54483</v>
      </c>
      <c r="R10914" s="8" t="s">
        <v>168</v>
      </c>
      <c r="S10914" s="7" t="s">
        <v>54484</v>
      </c>
      <c r="T10914" s="7" t="s">
        <v>5668</v>
      </c>
    </row>
    <row r="10915" customHeight="1" spans="1:20">
      <c r="A10915" s="6">
        <v>45227</v>
      </c>
      <c r="B10915" s="7" t="s">
        <v>54485</v>
      </c>
      <c r="C10915" s="7" t="s">
        <v>5629</v>
      </c>
      <c r="D10915" s="8" t="s">
        <v>22</v>
      </c>
      <c r="E10915" s="7" t="s">
        <v>54486</v>
      </c>
      <c r="F10915" s="7" t="s">
        <v>49090</v>
      </c>
      <c r="G10915" s="8" t="s">
        <v>82</v>
      </c>
      <c r="H10915" s="8" t="s">
        <v>137</v>
      </c>
      <c r="I10915" s="8" t="s">
        <v>5632</v>
      </c>
      <c r="J10915" s="8" t="s">
        <v>27</v>
      </c>
      <c r="K10915" s="8" t="s">
        <v>28</v>
      </c>
      <c r="L10915" s="8" t="s">
        <v>43</v>
      </c>
      <c r="M10915" s="7" t="s">
        <v>169</v>
      </c>
      <c r="N10915" s="7" t="s">
        <v>5633</v>
      </c>
      <c r="O10915" s="8" t="s">
        <v>32</v>
      </c>
      <c r="P10915" s="8" t="s">
        <v>22</v>
      </c>
      <c r="Q10915" s="8" t="s">
        <v>54487</v>
      </c>
      <c r="R10915" s="8" t="s">
        <v>168</v>
      </c>
      <c r="S10915" s="7" t="s">
        <v>54488</v>
      </c>
      <c r="T10915" s="7" t="s">
        <v>5636</v>
      </c>
    </row>
    <row r="10916" customHeight="1" spans="1:20">
      <c r="A10916" s="6">
        <v>45226</v>
      </c>
      <c r="B10916" s="7" t="s">
        <v>54489</v>
      </c>
      <c r="C10916" s="7" t="s">
        <v>1299</v>
      </c>
      <c r="D10916" s="8" t="s">
        <v>22</v>
      </c>
      <c r="E10916" s="7" t="s">
        <v>54490</v>
      </c>
      <c r="F10916" s="7" t="s">
        <v>54491</v>
      </c>
      <c r="G10916" s="8" t="s">
        <v>82</v>
      </c>
      <c r="H10916" s="8" t="s">
        <v>22</v>
      </c>
      <c r="I10916" s="8" t="s">
        <v>131</v>
      </c>
      <c r="J10916" s="8" t="s">
        <v>27</v>
      </c>
      <c r="K10916" s="8" t="s">
        <v>28</v>
      </c>
      <c r="L10916" s="8" t="s">
        <v>43</v>
      </c>
      <c r="M10916" s="7" t="s">
        <v>44</v>
      </c>
      <c r="N10916" s="7" t="s">
        <v>208</v>
      </c>
      <c r="O10916" s="8" t="s">
        <v>32</v>
      </c>
      <c r="P10916" s="8" t="s">
        <v>22</v>
      </c>
      <c r="Q10916" s="8" t="s">
        <v>54492</v>
      </c>
      <c r="R10916" s="8" t="s">
        <v>56</v>
      </c>
      <c r="S10916" s="7" t="s">
        <v>54493</v>
      </c>
      <c r="T10916" s="7" t="s">
        <v>22</v>
      </c>
    </row>
    <row r="10917" customHeight="1" spans="1:20">
      <c r="A10917" s="6">
        <v>45227</v>
      </c>
      <c r="B10917" s="7" t="s">
        <v>54494</v>
      </c>
      <c r="C10917" s="7" t="s">
        <v>20632</v>
      </c>
      <c r="D10917" s="8" t="s">
        <v>22</v>
      </c>
      <c r="E10917" s="7" t="s">
        <v>54495</v>
      </c>
      <c r="F10917" s="7" t="s">
        <v>54496</v>
      </c>
      <c r="G10917" s="8" t="s">
        <v>69</v>
      </c>
      <c r="H10917" s="8" t="s">
        <v>22</v>
      </c>
      <c r="I10917" s="8" t="s">
        <v>241</v>
      </c>
      <c r="J10917" s="8" t="s">
        <v>27</v>
      </c>
      <c r="K10917" s="8" t="s">
        <v>28</v>
      </c>
      <c r="L10917" s="8" t="s">
        <v>43</v>
      </c>
      <c r="M10917" s="7" t="s">
        <v>44</v>
      </c>
      <c r="N10917" s="7" t="s">
        <v>31</v>
      </c>
      <c r="O10917" s="8" t="s">
        <v>32</v>
      </c>
      <c r="P10917" s="8" t="s">
        <v>22</v>
      </c>
      <c r="Q10917" s="8" t="s">
        <v>54497</v>
      </c>
      <c r="R10917" s="8" t="s">
        <v>46</v>
      </c>
      <c r="S10917" s="7" t="s">
        <v>54498</v>
      </c>
      <c r="T10917" s="7" t="s">
        <v>54499</v>
      </c>
    </row>
    <row r="10918" customHeight="1" spans="1:20">
      <c r="A10918" s="6">
        <v>45228</v>
      </c>
      <c r="B10918" s="7" t="s">
        <v>54500</v>
      </c>
      <c r="C10918" s="7" t="s">
        <v>9287</v>
      </c>
      <c r="D10918" s="8" t="s">
        <v>22</v>
      </c>
      <c r="E10918" s="7" t="s">
        <v>54501</v>
      </c>
      <c r="F10918" s="7" t="s">
        <v>54502</v>
      </c>
      <c r="G10918" s="8" t="s">
        <v>25</v>
      </c>
      <c r="H10918" s="8" t="s">
        <v>22</v>
      </c>
      <c r="I10918" s="8" t="s">
        <v>149</v>
      </c>
      <c r="J10918" s="8" t="s">
        <v>27</v>
      </c>
      <c r="K10918" s="8" t="s">
        <v>28</v>
      </c>
      <c r="L10918" s="8" t="s">
        <v>43</v>
      </c>
      <c r="M10918" s="7" t="s">
        <v>30</v>
      </c>
      <c r="N10918" s="7" t="s">
        <v>31</v>
      </c>
      <c r="O10918" s="8" t="s">
        <v>32</v>
      </c>
      <c r="P10918" s="8" t="s">
        <v>6656</v>
      </c>
      <c r="Q10918" s="8" t="s">
        <v>54503</v>
      </c>
      <c r="R10918" s="8" t="s">
        <v>46</v>
      </c>
      <c r="S10918" s="7" t="s">
        <v>54504</v>
      </c>
      <c r="T10918" s="7" t="s">
        <v>54505</v>
      </c>
    </row>
    <row r="10919" customHeight="1" spans="1:20">
      <c r="A10919" s="6">
        <v>45228</v>
      </c>
      <c r="B10919" s="7" t="s">
        <v>54506</v>
      </c>
      <c r="C10919" s="7" t="s">
        <v>6653</v>
      </c>
      <c r="D10919" s="8" t="s">
        <v>22</v>
      </c>
      <c r="E10919" s="7" t="s">
        <v>54507</v>
      </c>
      <c r="F10919" s="7" t="s">
        <v>54508</v>
      </c>
      <c r="G10919" s="8" t="s">
        <v>336</v>
      </c>
      <c r="H10919" s="8" t="s">
        <v>22</v>
      </c>
      <c r="I10919" s="8" t="s">
        <v>63</v>
      </c>
      <c r="J10919" s="8" t="s">
        <v>27</v>
      </c>
      <c r="K10919" s="8" t="s">
        <v>28</v>
      </c>
      <c r="L10919" s="8" t="s">
        <v>43</v>
      </c>
      <c r="M10919" s="7" t="s">
        <v>30</v>
      </c>
      <c r="N10919" s="7" t="s">
        <v>31</v>
      </c>
      <c r="O10919" s="8" t="s">
        <v>32</v>
      </c>
      <c r="P10919" s="8" t="s">
        <v>6207</v>
      </c>
      <c r="Q10919" s="8" t="s">
        <v>54509</v>
      </c>
      <c r="R10919" s="8" t="s">
        <v>46</v>
      </c>
      <c r="S10919" s="7" t="s">
        <v>54510</v>
      </c>
      <c r="T10919" s="7" t="s">
        <v>54511</v>
      </c>
    </row>
    <row r="10920" customHeight="1" spans="1:20">
      <c r="A10920" s="6">
        <v>45227</v>
      </c>
      <c r="B10920" s="7" t="s">
        <v>54512</v>
      </c>
      <c r="C10920" s="7" t="s">
        <v>6126</v>
      </c>
      <c r="D10920" s="8" t="s">
        <v>22</v>
      </c>
      <c r="E10920" s="7" t="s">
        <v>54513</v>
      </c>
      <c r="F10920" s="7" t="s">
        <v>23886</v>
      </c>
      <c r="G10920" s="8" t="s">
        <v>247</v>
      </c>
      <c r="H10920" s="8" t="s">
        <v>22</v>
      </c>
      <c r="I10920" s="8" t="s">
        <v>162</v>
      </c>
      <c r="J10920" s="8" t="s">
        <v>27</v>
      </c>
      <c r="K10920" s="8" t="s">
        <v>28</v>
      </c>
      <c r="L10920" s="8" t="s">
        <v>43</v>
      </c>
      <c r="M10920" s="7" t="s">
        <v>30</v>
      </c>
      <c r="N10920" s="7" t="s">
        <v>743</v>
      </c>
      <c r="O10920" s="8" t="s">
        <v>32</v>
      </c>
      <c r="P10920" s="8" t="s">
        <v>22</v>
      </c>
      <c r="Q10920" s="8" t="s">
        <v>54514</v>
      </c>
      <c r="R10920" s="8" t="s">
        <v>46</v>
      </c>
      <c r="S10920" s="7" t="s">
        <v>54515</v>
      </c>
      <c r="T10920" s="7" t="s">
        <v>54516</v>
      </c>
    </row>
    <row r="10921" customHeight="1" spans="1:20">
      <c r="A10921" s="6">
        <v>45227</v>
      </c>
      <c r="B10921" s="7" t="s">
        <v>54517</v>
      </c>
      <c r="C10921" s="7" t="s">
        <v>5644</v>
      </c>
      <c r="D10921" s="8" t="s">
        <v>22</v>
      </c>
      <c r="E10921" s="7" t="s">
        <v>54518</v>
      </c>
      <c r="F10921" s="7" t="s">
        <v>54519</v>
      </c>
      <c r="G10921" s="8" t="s">
        <v>82</v>
      </c>
      <c r="H10921" s="8" t="s">
        <v>96</v>
      </c>
      <c r="I10921" s="8" t="s">
        <v>168</v>
      </c>
      <c r="J10921" s="8" t="s">
        <v>27</v>
      </c>
      <c r="K10921" s="8" t="s">
        <v>28</v>
      </c>
      <c r="L10921" s="8" t="s">
        <v>43</v>
      </c>
      <c r="M10921" s="7" t="s">
        <v>169</v>
      </c>
      <c r="N10921" s="7" t="s">
        <v>5633</v>
      </c>
      <c r="O10921" s="8" t="s">
        <v>32</v>
      </c>
      <c r="P10921" s="8" t="s">
        <v>22</v>
      </c>
      <c r="Q10921" s="8" t="s">
        <v>54520</v>
      </c>
      <c r="R10921" s="8" t="s">
        <v>168</v>
      </c>
      <c r="S10921" s="7" t="s">
        <v>54521</v>
      </c>
      <c r="T10921" s="7" t="s">
        <v>8886</v>
      </c>
    </row>
    <row r="10922" customHeight="1" spans="1:20">
      <c r="A10922" s="6">
        <v>45228</v>
      </c>
      <c r="B10922" s="7" t="s">
        <v>54522</v>
      </c>
      <c r="C10922" s="7" t="s">
        <v>771</v>
      </c>
      <c r="D10922" s="8" t="s">
        <v>22</v>
      </c>
      <c r="E10922" s="7" t="s">
        <v>54523</v>
      </c>
      <c r="F10922" s="7" t="s">
        <v>54524</v>
      </c>
      <c r="G10922" s="8" t="s">
        <v>247</v>
      </c>
      <c r="H10922" s="8" t="s">
        <v>110</v>
      </c>
      <c r="I10922" s="8" t="s">
        <v>83</v>
      </c>
      <c r="J10922" s="8" t="s">
        <v>27</v>
      </c>
      <c r="K10922" s="8" t="s">
        <v>28</v>
      </c>
      <c r="L10922" s="8" t="s">
        <v>43</v>
      </c>
      <c r="M10922" s="7" t="s">
        <v>44</v>
      </c>
      <c r="N10922" s="7" t="s">
        <v>31</v>
      </c>
      <c r="O10922" s="8" t="s">
        <v>32</v>
      </c>
      <c r="P10922" s="8" t="s">
        <v>22</v>
      </c>
      <c r="Q10922" s="8" t="s">
        <v>54525</v>
      </c>
      <c r="R10922" s="8" t="s">
        <v>46</v>
      </c>
      <c r="S10922" s="7" t="s">
        <v>54526</v>
      </c>
      <c r="T10922" s="7" t="s">
        <v>54527</v>
      </c>
    </row>
    <row r="10923" customHeight="1" spans="1:20">
      <c r="A10923" s="6">
        <v>45227</v>
      </c>
      <c r="B10923" s="7" t="s">
        <v>54528</v>
      </c>
      <c r="C10923" s="7" t="s">
        <v>5663</v>
      </c>
      <c r="D10923" s="8" t="s">
        <v>22</v>
      </c>
      <c r="E10923" s="7" t="s">
        <v>54529</v>
      </c>
      <c r="F10923" s="7" t="s">
        <v>54530</v>
      </c>
      <c r="G10923" s="8" t="s">
        <v>82</v>
      </c>
      <c r="H10923" s="8" t="s">
        <v>137</v>
      </c>
      <c r="I10923" s="8" t="s">
        <v>168</v>
      </c>
      <c r="J10923" s="8" t="s">
        <v>27</v>
      </c>
      <c r="K10923" s="8" t="s">
        <v>28</v>
      </c>
      <c r="L10923" s="8" t="s">
        <v>43</v>
      </c>
      <c r="M10923" s="7" t="s">
        <v>169</v>
      </c>
      <c r="N10923" s="7" t="s">
        <v>5633</v>
      </c>
      <c r="O10923" s="8" t="s">
        <v>32</v>
      </c>
      <c r="P10923" s="8" t="s">
        <v>22</v>
      </c>
      <c r="Q10923" s="8" t="s">
        <v>54531</v>
      </c>
      <c r="R10923" s="8" t="s">
        <v>168</v>
      </c>
      <c r="S10923" s="7" t="s">
        <v>54532</v>
      </c>
      <c r="T10923" s="7" t="s">
        <v>7784</v>
      </c>
    </row>
    <row r="10924" customHeight="1" spans="1:20">
      <c r="A10924" s="6">
        <v>45227</v>
      </c>
      <c r="B10924" s="7" t="s">
        <v>54533</v>
      </c>
      <c r="C10924" s="7" t="s">
        <v>5629</v>
      </c>
      <c r="D10924" s="8" t="s">
        <v>22</v>
      </c>
      <c r="E10924" s="7" t="s">
        <v>54534</v>
      </c>
      <c r="F10924" s="7" t="s">
        <v>54535</v>
      </c>
      <c r="G10924" s="8" t="s">
        <v>82</v>
      </c>
      <c r="H10924" s="8" t="s">
        <v>22</v>
      </c>
      <c r="I10924" s="8" t="s">
        <v>5632</v>
      </c>
      <c r="J10924" s="8" t="s">
        <v>27</v>
      </c>
      <c r="K10924" s="8" t="s">
        <v>28</v>
      </c>
      <c r="L10924" s="8" t="s">
        <v>43</v>
      </c>
      <c r="M10924" s="7" t="s">
        <v>169</v>
      </c>
      <c r="N10924" s="7" t="s">
        <v>5633</v>
      </c>
      <c r="O10924" s="8" t="s">
        <v>32</v>
      </c>
      <c r="P10924" s="8" t="s">
        <v>22</v>
      </c>
      <c r="Q10924" s="8" t="s">
        <v>54536</v>
      </c>
      <c r="R10924" s="8" t="s">
        <v>168</v>
      </c>
      <c r="S10924" s="7" t="s">
        <v>54537</v>
      </c>
      <c r="T10924" s="7" t="s">
        <v>5636</v>
      </c>
    </row>
    <row r="10925" customHeight="1" spans="1:20">
      <c r="A10925" s="6">
        <v>45228</v>
      </c>
      <c r="B10925" s="7" t="s">
        <v>54538</v>
      </c>
      <c r="C10925" s="7" t="s">
        <v>204</v>
      </c>
      <c r="D10925" s="8" t="s">
        <v>22</v>
      </c>
      <c r="E10925" s="7" t="s">
        <v>54539</v>
      </c>
      <c r="F10925" s="7" t="s">
        <v>54540</v>
      </c>
      <c r="G10925" s="8" t="s">
        <v>69</v>
      </c>
      <c r="H10925" s="8" t="s">
        <v>22</v>
      </c>
      <c r="I10925" s="8" t="s">
        <v>111</v>
      </c>
      <c r="J10925" s="8" t="s">
        <v>27</v>
      </c>
      <c r="K10925" s="8" t="s">
        <v>28</v>
      </c>
      <c r="L10925" s="8" t="s">
        <v>43</v>
      </c>
      <c r="M10925" s="7" t="s">
        <v>44</v>
      </c>
      <c r="N10925" s="7" t="s">
        <v>208</v>
      </c>
      <c r="O10925" s="8" t="s">
        <v>32</v>
      </c>
      <c r="P10925" s="8" t="s">
        <v>22</v>
      </c>
      <c r="Q10925" s="8" t="s">
        <v>54541</v>
      </c>
      <c r="R10925" s="8" t="s">
        <v>56</v>
      </c>
      <c r="S10925" s="7" t="s">
        <v>54542</v>
      </c>
      <c r="T10925" s="7" t="s">
        <v>22</v>
      </c>
    </row>
    <row r="10926" customHeight="1" spans="1:20">
      <c r="A10926" s="6">
        <v>45228</v>
      </c>
      <c r="B10926" s="7" t="s">
        <v>54543</v>
      </c>
      <c r="C10926" s="7" t="s">
        <v>817</v>
      </c>
      <c r="D10926" s="8" t="s">
        <v>22</v>
      </c>
      <c r="E10926" s="7" t="s">
        <v>54544</v>
      </c>
      <c r="F10926" s="7" t="s">
        <v>54545</v>
      </c>
      <c r="G10926" s="8" t="s">
        <v>62</v>
      </c>
      <c r="H10926" s="8" t="s">
        <v>22</v>
      </c>
      <c r="I10926" s="8" t="s">
        <v>701</v>
      </c>
      <c r="J10926" s="8" t="s">
        <v>27</v>
      </c>
      <c r="K10926" s="8" t="s">
        <v>76</v>
      </c>
      <c r="L10926" s="8" t="s">
        <v>43</v>
      </c>
      <c r="M10926" s="7" t="s">
        <v>44</v>
      </c>
      <c r="N10926" s="7" t="s">
        <v>31</v>
      </c>
      <c r="O10926" s="8" t="s">
        <v>32</v>
      </c>
      <c r="P10926" s="8" t="s">
        <v>22</v>
      </c>
      <c r="Q10926" s="8" t="s">
        <v>54546</v>
      </c>
      <c r="R10926" s="8" t="s">
        <v>46</v>
      </c>
      <c r="S10926" s="7" t="s">
        <v>54547</v>
      </c>
      <c r="T10926" s="7" t="s">
        <v>54548</v>
      </c>
    </row>
    <row r="10927" customHeight="1" spans="1:20">
      <c r="A10927" s="6">
        <v>45227</v>
      </c>
      <c r="B10927" s="7" t="s">
        <v>54549</v>
      </c>
      <c r="C10927" s="7" t="s">
        <v>5629</v>
      </c>
      <c r="D10927" s="8" t="s">
        <v>22</v>
      </c>
      <c r="E10927" s="7" t="s">
        <v>54550</v>
      </c>
      <c r="F10927" s="7" t="s">
        <v>54551</v>
      </c>
      <c r="G10927" s="8" t="s">
        <v>82</v>
      </c>
      <c r="H10927" s="8" t="s">
        <v>22</v>
      </c>
      <c r="I10927" s="8" t="s">
        <v>5632</v>
      </c>
      <c r="J10927" s="8" t="s">
        <v>27</v>
      </c>
      <c r="K10927" s="8" t="s">
        <v>28</v>
      </c>
      <c r="L10927" s="8" t="s">
        <v>43</v>
      </c>
      <c r="M10927" s="7" t="s">
        <v>169</v>
      </c>
      <c r="N10927" s="7" t="s">
        <v>5633</v>
      </c>
      <c r="O10927" s="8" t="s">
        <v>32</v>
      </c>
      <c r="P10927" s="8" t="s">
        <v>22</v>
      </c>
      <c r="Q10927" s="8" t="s">
        <v>54552</v>
      </c>
      <c r="R10927" s="8" t="s">
        <v>168</v>
      </c>
      <c r="S10927" s="7" t="s">
        <v>54553</v>
      </c>
      <c r="T10927" s="7" t="s">
        <v>5690</v>
      </c>
    </row>
    <row r="10928" customHeight="1" spans="1:20">
      <c r="A10928" s="6">
        <v>45228</v>
      </c>
      <c r="B10928" s="7" t="s">
        <v>54554</v>
      </c>
      <c r="C10928" s="7" t="s">
        <v>204</v>
      </c>
      <c r="D10928" s="8" t="s">
        <v>22</v>
      </c>
      <c r="E10928" s="7" t="s">
        <v>54555</v>
      </c>
      <c r="F10928" s="7" t="s">
        <v>54556</v>
      </c>
      <c r="G10928" s="8" t="s">
        <v>130</v>
      </c>
      <c r="H10928" s="8" t="s">
        <v>22</v>
      </c>
      <c r="I10928" s="8" t="s">
        <v>732</v>
      </c>
      <c r="J10928" s="8" t="s">
        <v>27</v>
      </c>
      <c r="K10928" s="8" t="s">
        <v>28</v>
      </c>
      <c r="L10928" s="8" t="s">
        <v>43</v>
      </c>
      <c r="M10928" s="7" t="s">
        <v>30</v>
      </c>
      <c r="N10928" s="7" t="s">
        <v>208</v>
      </c>
      <c r="O10928" s="8" t="s">
        <v>32</v>
      </c>
      <c r="P10928" s="8" t="s">
        <v>22</v>
      </c>
      <c r="Q10928" s="8" t="s">
        <v>54557</v>
      </c>
      <c r="R10928" s="8" t="s">
        <v>56</v>
      </c>
      <c r="S10928" s="7" t="s">
        <v>54558</v>
      </c>
      <c r="T10928" s="7" t="s">
        <v>22</v>
      </c>
    </row>
    <row r="10929" customHeight="1" spans="1:20">
      <c r="A10929" s="6">
        <v>45227</v>
      </c>
      <c r="B10929" s="7" t="s">
        <v>54559</v>
      </c>
      <c r="C10929" s="7" t="s">
        <v>204</v>
      </c>
      <c r="D10929" s="8" t="s">
        <v>22</v>
      </c>
      <c r="E10929" s="7" t="s">
        <v>54560</v>
      </c>
      <c r="F10929" s="7" t="s">
        <v>7020</v>
      </c>
      <c r="G10929" s="8" t="s">
        <v>41</v>
      </c>
      <c r="H10929" s="8" t="s">
        <v>22</v>
      </c>
      <c r="I10929" s="8" t="s">
        <v>412</v>
      </c>
      <c r="J10929" s="8" t="s">
        <v>27</v>
      </c>
      <c r="K10929" s="8" t="s">
        <v>28</v>
      </c>
      <c r="L10929" s="8" t="s">
        <v>43</v>
      </c>
      <c r="M10929" s="7" t="s">
        <v>30</v>
      </c>
      <c r="N10929" s="7" t="s">
        <v>208</v>
      </c>
      <c r="O10929" s="8" t="s">
        <v>32</v>
      </c>
      <c r="P10929" s="8" t="s">
        <v>22</v>
      </c>
      <c r="Q10929" s="8" t="s">
        <v>54561</v>
      </c>
      <c r="R10929" s="8" t="s">
        <v>56</v>
      </c>
      <c r="S10929" s="7" t="s">
        <v>54562</v>
      </c>
      <c r="T10929" s="7" t="s">
        <v>22</v>
      </c>
    </row>
    <row r="10930" customHeight="1" spans="1:20">
      <c r="A10930" s="6">
        <v>45227</v>
      </c>
      <c r="B10930" s="7" t="s">
        <v>54563</v>
      </c>
      <c r="C10930" s="7" t="s">
        <v>5629</v>
      </c>
      <c r="D10930" s="8" t="s">
        <v>22</v>
      </c>
      <c r="E10930" s="7" t="s">
        <v>54564</v>
      </c>
      <c r="F10930" s="7" t="s">
        <v>54565</v>
      </c>
      <c r="G10930" s="8" t="s">
        <v>82</v>
      </c>
      <c r="H10930" s="8" t="s">
        <v>96</v>
      </c>
      <c r="I10930" s="8" t="s">
        <v>5632</v>
      </c>
      <c r="J10930" s="8" t="s">
        <v>27</v>
      </c>
      <c r="K10930" s="8" t="s">
        <v>28</v>
      </c>
      <c r="L10930" s="8" t="s">
        <v>43</v>
      </c>
      <c r="M10930" s="7" t="s">
        <v>169</v>
      </c>
      <c r="N10930" s="7" t="s">
        <v>5633</v>
      </c>
      <c r="O10930" s="8" t="s">
        <v>32</v>
      </c>
      <c r="P10930" s="8" t="s">
        <v>22</v>
      </c>
      <c r="Q10930" s="8" t="s">
        <v>54566</v>
      </c>
      <c r="R10930" s="8" t="s">
        <v>168</v>
      </c>
      <c r="S10930" s="7" t="s">
        <v>54567</v>
      </c>
      <c r="T10930" s="7" t="s">
        <v>5655</v>
      </c>
    </row>
    <row r="10931" customHeight="1" spans="1:20">
      <c r="A10931" s="6">
        <v>45227</v>
      </c>
      <c r="B10931" s="7" t="s">
        <v>54568</v>
      </c>
      <c r="C10931" s="7" t="s">
        <v>5629</v>
      </c>
      <c r="D10931" s="8" t="s">
        <v>22</v>
      </c>
      <c r="E10931" s="7" t="s">
        <v>54569</v>
      </c>
      <c r="F10931" s="7" t="s">
        <v>54570</v>
      </c>
      <c r="G10931" s="8" t="s">
        <v>82</v>
      </c>
      <c r="H10931" s="8" t="s">
        <v>110</v>
      </c>
      <c r="I10931" s="8" t="s">
        <v>5632</v>
      </c>
      <c r="J10931" s="8" t="s">
        <v>27</v>
      </c>
      <c r="K10931" s="8" t="s">
        <v>28</v>
      </c>
      <c r="L10931" s="8" t="s">
        <v>43</v>
      </c>
      <c r="M10931" s="7" t="s">
        <v>169</v>
      </c>
      <c r="N10931" s="7" t="s">
        <v>5633</v>
      </c>
      <c r="O10931" s="8" t="s">
        <v>32</v>
      </c>
      <c r="P10931" s="8" t="s">
        <v>22</v>
      </c>
      <c r="Q10931" s="8" t="s">
        <v>54571</v>
      </c>
      <c r="R10931" s="8" t="s">
        <v>168</v>
      </c>
      <c r="S10931" s="7" t="s">
        <v>54572</v>
      </c>
      <c r="T10931" s="7" t="s">
        <v>5636</v>
      </c>
    </row>
    <row r="10932" customHeight="1" spans="1:20">
      <c r="A10932" s="6">
        <v>45227</v>
      </c>
      <c r="B10932" s="7" t="s">
        <v>54573</v>
      </c>
      <c r="C10932" s="7" t="s">
        <v>5629</v>
      </c>
      <c r="D10932" s="8" t="s">
        <v>22</v>
      </c>
      <c r="E10932" s="7" t="s">
        <v>54574</v>
      </c>
      <c r="F10932" s="7" t="s">
        <v>54114</v>
      </c>
      <c r="G10932" s="8" t="s">
        <v>82</v>
      </c>
      <c r="H10932" s="8" t="s">
        <v>22</v>
      </c>
      <c r="I10932" s="8" t="s">
        <v>5632</v>
      </c>
      <c r="J10932" s="8" t="s">
        <v>27</v>
      </c>
      <c r="K10932" s="8" t="s">
        <v>28</v>
      </c>
      <c r="L10932" s="8" t="s">
        <v>43</v>
      </c>
      <c r="M10932" s="7" t="s">
        <v>169</v>
      </c>
      <c r="N10932" s="7" t="s">
        <v>5633</v>
      </c>
      <c r="O10932" s="8" t="s">
        <v>32</v>
      </c>
      <c r="P10932" s="8" t="s">
        <v>22</v>
      </c>
      <c r="Q10932" s="8" t="s">
        <v>54575</v>
      </c>
      <c r="R10932" s="8" t="s">
        <v>168</v>
      </c>
      <c r="S10932" s="7" t="s">
        <v>54576</v>
      </c>
      <c r="T10932" s="7" t="s">
        <v>5668</v>
      </c>
    </row>
    <row r="10933" customHeight="1" spans="1:20">
      <c r="A10933" s="6">
        <v>45227</v>
      </c>
      <c r="B10933" s="7" t="s">
        <v>54577</v>
      </c>
      <c r="C10933" s="7" t="s">
        <v>5629</v>
      </c>
      <c r="D10933" s="8" t="s">
        <v>22</v>
      </c>
      <c r="E10933" s="7" t="s">
        <v>54578</v>
      </c>
      <c r="F10933" s="7" t="s">
        <v>54579</v>
      </c>
      <c r="G10933" s="8" t="s">
        <v>82</v>
      </c>
      <c r="H10933" s="8" t="s">
        <v>22</v>
      </c>
      <c r="I10933" s="8" t="s">
        <v>5632</v>
      </c>
      <c r="J10933" s="8" t="s">
        <v>27</v>
      </c>
      <c r="K10933" s="8" t="s">
        <v>28</v>
      </c>
      <c r="L10933" s="8" t="s">
        <v>43</v>
      </c>
      <c r="M10933" s="7" t="s">
        <v>169</v>
      </c>
      <c r="N10933" s="7" t="s">
        <v>5633</v>
      </c>
      <c r="O10933" s="8" t="s">
        <v>32</v>
      </c>
      <c r="P10933" s="8" t="s">
        <v>22</v>
      </c>
      <c r="Q10933" s="8" t="s">
        <v>54580</v>
      </c>
      <c r="R10933" s="8" t="s">
        <v>168</v>
      </c>
      <c r="S10933" s="7" t="s">
        <v>54581</v>
      </c>
      <c r="T10933" s="7" t="s">
        <v>5636</v>
      </c>
    </row>
    <row r="10934" customHeight="1" spans="1:20">
      <c r="A10934" s="6">
        <v>45227</v>
      </c>
      <c r="B10934" s="7" t="s">
        <v>54582</v>
      </c>
      <c r="C10934" s="7" t="s">
        <v>5644</v>
      </c>
      <c r="D10934" s="8" t="s">
        <v>22</v>
      </c>
      <c r="E10934" s="7" t="s">
        <v>54583</v>
      </c>
      <c r="F10934" s="7" t="s">
        <v>54584</v>
      </c>
      <c r="G10934" s="8" t="s">
        <v>82</v>
      </c>
      <c r="H10934" s="8" t="s">
        <v>22</v>
      </c>
      <c r="I10934" s="8" t="s">
        <v>168</v>
      </c>
      <c r="J10934" s="8" t="s">
        <v>27</v>
      </c>
      <c r="K10934" s="8" t="s">
        <v>28</v>
      </c>
      <c r="L10934" s="8" t="s">
        <v>43</v>
      </c>
      <c r="M10934" s="7" t="s">
        <v>169</v>
      </c>
      <c r="N10934" s="7" t="s">
        <v>5633</v>
      </c>
      <c r="O10934" s="8" t="s">
        <v>32</v>
      </c>
      <c r="P10934" s="8" t="s">
        <v>22</v>
      </c>
      <c r="Q10934" s="8" t="s">
        <v>54585</v>
      </c>
      <c r="R10934" s="8" t="s">
        <v>168</v>
      </c>
      <c r="S10934" s="7" t="s">
        <v>54586</v>
      </c>
      <c r="T10934" s="7" t="s">
        <v>52110</v>
      </c>
    </row>
    <row r="10935" customHeight="1" spans="1:20">
      <c r="A10935" s="6">
        <v>45227</v>
      </c>
      <c r="B10935" s="7" t="s">
        <v>54587</v>
      </c>
      <c r="C10935" s="7" t="s">
        <v>13644</v>
      </c>
      <c r="D10935" s="8" t="s">
        <v>22</v>
      </c>
      <c r="E10935" s="7" t="s">
        <v>54588</v>
      </c>
      <c r="F10935" s="7" t="s">
        <v>54589</v>
      </c>
      <c r="G10935" s="8" t="s">
        <v>82</v>
      </c>
      <c r="H10935" s="8" t="s">
        <v>110</v>
      </c>
      <c r="I10935" s="8" t="s">
        <v>168</v>
      </c>
      <c r="J10935" s="8" t="s">
        <v>27</v>
      </c>
      <c r="K10935" s="8" t="s">
        <v>28</v>
      </c>
      <c r="L10935" s="8" t="s">
        <v>43</v>
      </c>
      <c r="M10935" s="7" t="s">
        <v>169</v>
      </c>
      <c r="N10935" s="7" t="s">
        <v>31</v>
      </c>
      <c r="O10935" s="8" t="s">
        <v>32</v>
      </c>
      <c r="P10935" s="8" t="s">
        <v>22</v>
      </c>
      <c r="Q10935" s="8" t="s">
        <v>54590</v>
      </c>
      <c r="R10935" s="8" t="s">
        <v>46</v>
      </c>
      <c r="S10935" s="7" t="s">
        <v>54591</v>
      </c>
      <c r="T10935" s="7" t="s">
        <v>54592</v>
      </c>
    </row>
    <row r="10936" customHeight="1" spans="1:20">
      <c r="A10936" s="6">
        <v>45228</v>
      </c>
      <c r="B10936" s="7" t="s">
        <v>54593</v>
      </c>
      <c r="C10936" s="7" t="s">
        <v>17896</v>
      </c>
      <c r="D10936" s="8" t="s">
        <v>22</v>
      </c>
      <c r="E10936" s="7" t="s">
        <v>54594</v>
      </c>
      <c r="F10936" s="7" t="s">
        <v>54595</v>
      </c>
      <c r="G10936" s="8" t="s">
        <v>41</v>
      </c>
      <c r="H10936" s="8" t="s">
        <v>110</v>
      </c>
      <c r="I10936" s="8" t="s">
        <v>26</v>
      </c>
      <c r="J10936" s="8" t="s">
        <v>27</v>
      </c>
      <c r="K10936" s="8" t="s">
        <v>76</v>
      </c>
      <c r="L10936" s="8" t="s">
        <v>29</v>
      </c>
      <c r="M10936" s="7" t="s">
        <v>169</v>
      </c>
      <c r="N10936" s="7" t="s">
        <v>31</v>
      </c>
      <c r="O10936" s="8" t="s">
        <v>32</v>
      </c>
      <c r="P10936" s="8" t="s">
        <v>22</v>
      </c>
      <c r="Q10936" s="8" t="s">
        <v>54596</v>
      </c>
      <c r="R10936" s="8" t="s">
        <v>34</v>
      </c>
      <c r="S10936" s="7" t="s">
        <v>54597</v>
      </c>
      <c r="T10936" s="7" t="s">
        <v>54598</v>
      </c>
    </row>
    <row r="10937" customHeight="1" spans="1:20">
      <c r="A10937" s="6">
        <v>45227</v>
      </c>
      <c r="B10937" s="7" t="s">
        <v>54599</v>
      </c>
      <c r="C10937" s="7" t="s">
        <v>5629</v>
      </c>
      <c r="D10937" s="8" t="s">
        <v>22</v>
      </c>
      <c r="E10937" s="7" t="s">
        <v>54600</v>
      </c>
      <c r="F10937" s="7" t="s">
        <v>54601</v>
      </c>
      <c r="G10937" s="8" t="s">
        <v>82</v>
      </c>
      <c r="H10937" s="8" t="s">
        <v>22</v>
      </c>
      <c r="I10937" s="8" t="s">
        <v>5632</v>
      </c>
      <c r="J10937" s="8" t="s">
        <v>27</v>
      </c>
      <c r="K10937" s="8" t="s">
        <v>28</v>
      </c>
      <c r="L10937" s="8" t="s">
        <v>43</v>
      </c>
      <c r="M10937" s="7" t="s">
        <v>169</v>
      </c>
      <c r="N10937" s="7" t="s">
        <v>5633</v>
      </c>
      <c r="O10937" s="8" t="s">
        <v>32</v>
      </c>
      <c r="P10937" s="8" t="s">
        <v>22</v>
      </c>
      <c r="Q10937" s="8" t="s">
        <v>54602</v>
      </c>
      <c r="R10937" s="8" t="s">
        <v>168</v>
      </c>
      <c r="S10937" s="7" t="s">
        <v>54603</v>
      </c>
      <c r="T10937" s="7" t="s">
        <v>5723</v>
      </c>
    </row>
    <row r="10938" customHeight="1" spans="1:20">
      <c r="A10938" s="6">
        <v>45227</v>
      </c>
      <c r="B10938" s="7" t="s">
        <v>54604</v>
      </c>
      <c r="C10938" s="7" t="s">
        <v>5644</v>
      </c>
      <c r="D10938" s="8" t="s">
        <v>22</v>
      </c>
      <c r="E10938" s="7" t="s">
        <v>54605</v>
      </c>
      <c r="F10938" s="7" t="s">
        <v>14660</v>
      </c>
      <c r="G10938" s="8" t="s">
        <v>82</v>
      </c>
      <c r="H10938" s="8" t="s">
        <v>96</v>
      </c>
      <c r="I10938" s="8" t="s">
        <v>168</v>
      </c>
      <c r="J10938" s="8" t="s">
        <v>27</v>
      </c>
      <c r="K10938" s="8" t="s">
        <v>28</v>
      </c>
      <c r="L10938" s="8" t="s">
        <v>43</v>
      </c>
      <c r="M10938" s="7" t="s">
        <v>169</v>
      </c>
      <c r="N10938" s="7" t="s">
        <v>5633</v>
      </c>
      <c r="O10938" s="8" t="s">
        <v>32</v>
      </c>
      <c r="P10938" s="8" t="s">
        <v>22</v>
      </c>
      <c r="Q10938" s="8" t="s">
        <v>54606</v>
      </c>
      <c r="R10938" s="8" t="s">
        <v>168</v>
      </c>
      <c r="S10938" s="7" t="s">
        <v>54607</v>
      </c>
      <c r="T10938" s="7" t="s">
        <v>7784</v>
      </c>
    </row>
    <row r="10939" customHeight="1" spans="1:20">
      <c r="A10939" s="6">
        <v>45226</v>
      </c>
      <c r="B10939" s="7" t="s">
        <v>54608</v>
      </c>
      <c r="C10939" s="7" t="s">
        <v>6506</v>
      </c>
      <c r="D10939" s="8" t="s">
        <v>22</v>
      </c>
      <c r="E10939" s="7" t="s">
        <v>54609</v>
      </c>
      <c r="F10939" s="7" t="s">
        <v>54610</v>
      </c>
      <c r="G10939" s="8" t="s">
        <v>69</v>
      </c>
      <c r="H10939" s="8" t="s">
        <v>110</v>
      </c>
      <c r="I10939" s="8" t="s">
        <v>931</v>
      </c>
      <c r="J10939" s="8" t="s">
        <v>27</v>
      </c>
      <c r="K10939" s="8" t="s">
        <v>28</v>
      </c>
      <c r="L10939" s="8" t="s">
        <v>43</v>
      </c>
      <c r="M10939" s="7" t="s">
        <v>30</v>
      </c>
      <c r="N10939" s="7" t="s">
        <v>208</v>
      </c>
      <c r="O10939" s="8" t="s">
        <v>32</v>
      </c>
      <c r="P10939" s="8" t="s">
        <v>22</v>
      </c>
      <c r="Q10939" s="8" t="s">
        <v>54611</v>
      </c>
      <c r="R10939" s="8" t="s">
        <v>46</v>
      </c>
      <c r="S10939" s="7" t="s">
        <v>54612</v>
      </c>
      <c r="T10939" s="7" t="s">
        <v>22</v>
      </c>
    </row>
    <row r="10940" customHeight="1" spans="1:20">
      <c r="A10940" s="6">
        <v>45227</v>
      </c>
      <c r="B10940" s="7" t="s">
        <v>54613</v>
      </c>
      <c r="C10940" s="7" t="s">
        <v>5629</v>
      </c>
      <c r="D10940" s="8" t="s">
        <v>22</v>
      </c>
      <c r="E10940" s="7" t="s">
        <v>54614</v>
      </c>
      <c r="F10940" s="7" t="s">
        <v>54615</v>
      </c>
      <c r="G10940" s="8" t="s">
        <v>82</v>
      </c>
      <c r="H10940" s="8" t="s">
        <v>110</v>
      </c>
      <c r="I10940" s="8" t="s">
        <v>5632</v>
      </c>
      <c r="J10940" s="8" t="s">
        <v>27</v>
      </c>
      <c r="K10940" s="8" t="s">
        <v>28</v>
      </c>
      <c r="L10940" s="8" t="s">
        <v>43</v>
      </c>
      <c r="M10940" s="7" t="s">
        <v>169</v>
      </c>
      <c r="N10940" s="7" t="s">
        <v>5633</v>
      </c>
      <c r="O10940" s="8" t="s">
        <v>32</v>
      </c>
      <c r="P10940" s="8" t="s">
        <v>22</v>
      </c>
      <c r="Q10940" s="8" t="s">
        <v>54616</v>
      </c>
      <c r="R10940" s="8" t="s">
        <v>168</v>
      </c>
      <c r="S10940" s="7" t="s">
        <v>54617</v>
      </c>
      <c r="T10940" s="7" t="s">
        <v>6102</v>
      </c>
    </row>
    <row r="10941" customHeight="1" spans="1:20">
      <c r="A10941" s="6">
        <v>45227</v>
      </c>
      <c r="B10941" s="7" t="s">
        <v>54618</v>
      </c>
      <c r="C10941" s="7" t="s">
        <v>5629</v>
      </c>
      <c r="D10941" s="8" t="s">
        <v>22</v>
      </c>
      <c r="E10941" s="7" t="s">
        <v>54619</v>
      </c>
      <c r="F10941" s="7" t="s">
        <v>54620</v>
      </c>
      <c r="G10941" s="8" t="s">
        <v>82</v>
      </c>
      <c r="H10941" s="8" t="s">
        <v>96</v>
      </c>
      <c r="I10941" s="8" t="s">
        <v>5632</v>
      </c>
      <c r="J10941" s="8" t="s">
        <v>27</v>
      </c>
      <c r="K10941" s="8" t="s">
        <v>28</v>
      </c>
      <c r="L10941" s="8" t="s">
        <v>43</v>
      </c>
      <c r="M10941" s="7" t="s">
        <v>169</v>
      </c>
      <c r="N10941" s="7" t="s">
        <v>5633</v>
      </c>
      <c r="O10941" s="8" t="s">
        <v>32</v>
      </c>
      <c r="P10941" s="8" t="s">
        <v>22</v>
      </c>
      <c r="Q10941" s="8" t="s">
        <v>54621</v>
      </c>
      <c r="R10941" s="8" t="s">
        <v>168</v>
      </c>
      <c r="S10941" s="7" t="s">
        <v>54622</v>
      </c>
      <c r="T10941" s="7" t="s">
        <v>5668</v>
      </c>
    </row>
    <row r="10942" customHeight="1" spans="1:20">
      <c r="A10942" s="6">
        <v>45227</v>
      </c>
      <c r="B10942" s="7" t="s">
        <v>54623</v>
      </c>
      <c r="C10942" s="7" t="s">
        <v>5629</v>
      </c>
      <c r="D10942" s="8" t="s">
        <v>22</v>
      </c>
      <c r="E10942" s="7" t="s">
        <v>54624</v>
      </c>
      <c r="F10942" s="7" t="s">
        <v>54625</v>
      </c>
      <c r="G10942" s="8" t="s">
        <v>82</v>
      </c>
      <c r="H10942" s="8" t="s">
        <v>22</v>
      </c>
      <c r="I10942" s="8" t="s">
        <v>5632</v>
      </c>
      <c r="J10942" s="8" t="s">
        <v>27</v>
      </c>
      <c r="K10942" s="8" t="s">
        <v>28</v>
      </c>
      <c r="L10942" s="8" t="s">
        <v>43</v>
      </c>
      <c r="M10942" s="7" t="s">
        <v>169</v>
      </c>
      <c r="N10942" s="7" t="s">
        <v>5633</v>
      </c>
      <c r="O10942" s="8" t="s">
        <v>32</v>
      </c>
      <c r="P10942" s="8" t="s">
        <v>22</v>
      </c>
      <c r="Q10942" s="8" t="s">
        <v>54626</v>
      </c>
      <c r="R10942" s="8" t="s">
        <v>168</v>
      </c>
      <c r="S10942" s="7" t="s">
        <v>54627</v>
      </c>
      <c r="T10942" s="7" t="s">
        <v>5649</v>
      </c>
    </row>
    <row r="10943" customHeight="1" spans="1:20">
      <c r="A10943" s="6">
        <v>45227</v>
      </c>
      <c r="B10943" s="7" t="s">
        <v>54628</v>
      </c>
      <c r="C10943" s="7" t="s">
        <v>5629</v>
      </c>
      <c r="D10943" s="8" t="s">
        <v>22</v>
      </c>
      <c r="E10943" s="7" t="s">
        <v>54629</v>
      </c>
      <c r="F10943" s="7" t="s">
        <v>54630</v>
      </c>
      <c r="G10943" s="8" t="s">
        <v>82</v>
      </c>
      <c r="H10943" s="8" t="s">
        <v>22</v>
      </c>
      <c r="I10943" s="8" t="s">
        <v>5632</v>
      </c>
      <c r="J10943" s="8" t="s">
        <v>27</v>
      </c>
      <c r="K10943" s="8" t="s">
        <v>28</v>
      </c>
      <c r="L10943" s="8" t="s">
        <v>43</v>
      </c>
      <c r="M10943" s="7" t="s">
        <v>169</v>
      </c>
      <c r="N10943" s="7" t="s">
        <v>5633</v>
      </c>
      <c r="O10943" s="8" t="s">
        <v>32</v>
      </c>
      <c r="P10943" s="8" t="s">
        <v>22</v>
      </c>
      <c r="Q10943" s="8" t="s">
        <v>54631</v>
      </c>
      <c r="R10943" s="8" t="s">
        <v>168</v>
      </c>
      <c r="S10943" s="7" t="s">
        <v>54632</v>
      </c>
      <c r="T10943" s="7" t="s">
        <v>5723</v>
      </c>
    </row>
    <row r="10944" customHeight="1" spans="1:20">
      <c r="A10944" s="6">
        <v>45227</v>
      </c>
      <c r="B10944" s="7" t="s">
        <v>54633</v>
      </c>
      <c r="C10944" s="7" t="s">
        <v>34899</v>
      </c>
      <c r="D10944" s="8" t="s">
        <v>22</v>
      </c>
      <c r="E10944" s="7" t="s">
        <v>54634</v>
      </c>
      <c r="F10944" s="7" t="s">
        <v>54635</v>
      </c>
      <c r="G10944" s="8" t="s">
        <v>82</v>
      </c>
      <c r="H10944" s="8" t="s">
        <v>96</v>
      </c>
      <c r="I10944" s="8" t="s">
        <v>168</v>
      </c>
      <c r="J10944" s="8" t="s">
        <v>27</v>
      </c>
      <c r="K10944" s="8" t="s">
        <v>28</v>
      </c>
      <c r="L10944" s="8" t="s">
        <v>43</v>
      </c>
      <c r="M10944" s="7" t="s">
        <v>169</v>
      </c>
      <c r="N10944" s="7" t="s">
        <v>31</v>
      </c>
      <c r="O10944" s="8" t="s">
        <v>32</v>
      </c>
      <c r="P10944" s="8" t="s">
        <v>22</v>
      </c>
      <c r="Q10944" s="8" t="s">
        <v>54636</v>
      </c>
      <c r="R10944" s="8" t="s">
        <v>46</v>
      </c>
      <c r="S10944" s="7" t="s">
        <v>54637</v>
      </c>
      <c r="T10944" s="7" t="s">
        <v>54638</v>
      </c>
    </row>
    <row r="10945" customHeight="1" spans="1:20">
      <c r="A10945" s="6">
        <v>45228</v>
      </c>
      <c r="B10945" s="7" t="s">
        <v>54639</v>
      </c>
      <c r="C10945" s="7" t="s">
        <v>6660</v>
      </c>
      <c r="D10945" s="8" t="s">
        <v>22</v>
      </c>
      <c r="E10945" s="7" t="s">
        <v>54640</v>
      </c>
      <c r="F10945" s="7" t="s">
        <v>54641</v>
      </c>
      <c r="G10945" s="8" t="s">
        <v>82</v>
      </c>
      <c r="H10945" s="8" t="s">
        <v>22</v>
      </c>
      <c r="I10945" s="8" t="s">
        <v>576</v>
      </c>
      <c r="J10945" s="8" t="s">
        <v>27</v>
      </c>
      <c r="K10945" s="8" t="s">
        <v>28</v>
      </c>
      <c r="L10945" s="8" t="s">
        <v>43</v>
      </c>
      <c r="M10945" s="7" t="s">
        <v>44</v>
      </c>
      <c r="N10945" s="7" t="s">
        <v>31</v>
      </c>
      <c r="O10945" s="8" t="s">
        <v>32</v>
      </c>
      <c r="P10945" s="8" t="s">
        <v>22</v>
      </c>
      <c r="Q10945" s="8" t="s">
        <v>54642</v>
      </c>
      <c r="R10945" s="8" t="s">
        <v>46</v>
      </c>
      <c r="S10945" s="7" t="s">
        <v>54643</v>
      </c>
      <c r="T10945" s="7" t="s">
        <v>54644</v>
      </c>
    </row>
    <row r="10946" customHeight="1" spans="1:20">
      <c r="A10946" s="6">
        <v>45227</v>
      </c>
      <c r="B10946" s="7" t="s">
        <v>54645</v>
      </c>
      <c r="C10946" s="7" t="s">
        <v>5629</v>
      </c>
      <c r="D10946" s="8" t="s">
        <v>22</v>
      </c>
      <c r="E10946" s="7" t="s">
        <v>54646</v>
      </c>
      <c r="F10946" s="7" t="s">
        <v>54647</v>
      </c>
      <c r="G10946" s="8" t="s">
        <v>82</v>
      </c>
      <c r="H10946" s="8" t="s">
        <v>22</v>
      </c>
      <c r="I10946" s="8" t="s">
        <v>5632</v>
      </c>
      <c r="J10946" s="8" t="s">
        <v>27</v>
      </c>
      <c r="K10946" s="8" t="s">
        <v>28</v>
      </c>
      <c r="L10946" s="8" t="s">
        <v>43</v>
      </c>
      <c r="M10946" s="7" t="s">
        <v>169</v>
      </c>
      <c r="N10946" s="7" t="s">
        <v>5633</v>
      </c>
      <c r="O10946" s="8" t="s">
        <v>32</v>
      </c>
      <c r="P10946" s="8" t="s">
        <v>22</v>
      </c>
      <c r="Q10946" s="8" t="s">
        <v>54648</v>
      </c>
      <c r="R10946" s="8" t="s">
        <v>168</v>
      </c>
      <c r="S10946" s="7" t="s">
        <v>54649</v>
      </c>
      <c r="T10946" s="7" t="s">
        <v>7779</v>
      </c>
    </row>
    <row r="10947" customHeight="1" spans="1:20">
      <c r="A10947" s="6">
        <v>45227</v>
      </c>
      <c r="B10947" s="7" t="s">
        <v>54650</v>
      </c>
      <c r="C10947" s="7" t="s">
        <v>5629</v>
      </c>
      <c r="D10947" s="8" t="s">
        <v>22</v>
      </c>
      <c r="E10947" s="7" t="s">
        <v>54651</v>
      </c>
      <c r="F10947" s="7" t="s">
        <v>54652</v>
      </c>
      <c r="G10947" s="8" t="s">
        <v>82</v>
      </c>
      <c r="H10947" s="8" t="s">
        <v>22</v>
      </c>
      <c r="I10947" s="8" t="s">
        <v>5632</v>
      </c>
      <c r="J10947" s="8" t="s">
        <v>27</v>
      </c>
      <c r="K10947" s="8" t="s">
        <v>28</v>
      </c>
      <c r="L10947" s="8" t="s">
        <v>43</v>
      </c>
      <c r="M10947" s="7" t="s">
        <v>169</v>
      </c>
      <c r="N10947" s="7" t="s">
        <v>5633</v>
      </c>
      <c r="O10947" s="8" t="s">
        <v>32</v>
      </c>
      <c r="P10947" s="8" t="s">
        <v>22</v>
      </c>
      <c r="Q10947" s="8" t="s">
        <v>54653</v>
      </c>
      <c r="R10947" s="8" t="s">
        <v>168</v>
      </c>
      <c r="S10947" s="7" t="s">
        <v>54654</v>
      </c>
      <c r="T10947" s="7" t="s">
        <v>5636</v>
      </c>
    </row>
    <row r="10948" customHeight="1" spans="1:20">
      <c r="A10948" s="6">
        <v>45226</v>
      </c>
      <c r="B10948" s="7" t="s">
        <v>54655</v>
      </c>
      <c r="C10948" s="7" t="s">
        <v>7724</v>
      </c>
      <c r="D10948" s="8" t="s">
        <v>22</v>
      </c>
      <c r="E10948" s="7" t="s">
        <v>54656</v>
      </c>
      <c r="F10948" s="7" t="s">
        <v>54657</v>
      </c>
      <c r="G10948" s="8" t="s">
        <v>247</v>
      </c>
      <c r="H10948" s="8" t="s">
        <v>22</v>
      </c>
      <c r="I10948" s="8" t="s">
        <v>26</v>
      </c>
      <c r="J10948" s="8" t="s">
        <v>27</v>
      </c>
      <c r="K10948" s="8" t="s">
        <v>76</v>
      </c>
      <c r="L10948" s="8" t="s">
        <v>29</v>
      </c>
      <c r="M10948" s="7" t="s">
        <v>169</v>
      </c>
      <c r="N10948" s="7" t="s">
        <v>31</v>
      </c>
      <c r="O10948" s="8" t="s">
        <v>32</v>
      </c>
      <c r="P10948" s="8" t="s">
        <v>22</v>
      </c>
      <c r="Q10948" s="8" t="s">
        <v>54658</v>
      </c>
      <c r="R10948" s="8" t="s">
        <v>34</v>
      </c>
      <c r="S10948" s="7" t="s">
        <v>54659</v>
      </c>
      <c r="T10948" s="7" t="s">
        <v>54660</v>
      </c>
    </row>
    <row r="10949" customHeight="1" spans="1:20">
      <c r="A10949" s="6">
        <v>45227</v>
      </c>
      <c r="B10949" s="7" t="s">
        <v>54661</v>
      </c>
      <c r="C10949" s="7" t="s">
        <v>393</v>
      </c>
      <c r="D10949" s="8" t="s">
        <v>22</v>
      </c>
      <c r="E10949" s="7" t="s">
        <v>53742</v>
      </c>
      <c r="F10949" s="7" t="s">
        <v>53743</v>
      </c>
      <c r="G10949" s="8" t="s">
        <v>82</v>
      </c>
      <c r="H10949" s="8" t="s">
        <v>22</v>
      </c>
      <c r="I10949" s="8" t="s">
        <v>26</v>
      </c>
      <c r="J10949" s="8" t="s">
        <v>27</v>
      </c>
      <c r="K10949" s="8" t="s">
        <v>28</v>
      </c>
      <c r="L10949" s="8" t="s">
        <v>29</v>
      </c>
      <c r="M10949" s="7" t="s">
        <v>30</v>
      </c>
      <c r="N10949" s="7" t="s">
        <v>31</v>
      </c>
      <c r="O10949" s="8" t="s">
        <v>32</v>
      </c>
      <c r="P10949" s="8" t="s">
        <v>22</v>
      </c>
      <c r="Q10949" s="8" t="s">
        <v>54662</v>
      </c>
      <c r="R10949" s="8" t="s">
        <v>34</v>
      </c>
      <c r="S10949" s="7" t="s">
        <v>54663</v>
      </c>
      <c r="T10949" s="7" t="s">
        <v>54664</v>
      </c>
    </row>
    <row r="10950" customHeight="1" spans="1:20">
      <c r="A10950" s="6">
        <v>45227</v>
      </c>
      <c r="B10950" s="7" t="s">
        <v>54665</v>
      </c>
      <c r="C10950" s="7" t="s">
        <v>5629</v>
      </c>
      <c r="D10950" s="8" t="s">
        <v>22</v>
      </c>
      <c r="E10950" s="7" t="s">
        <v>54666</v>
      </c>
      <c r="F10950" s="7" t="s">
        <v>54667</v>
      </c>
      <c r="G10950" s="8" t="s">
        <v>82</v>
      </c>
      <c r="H10950" s="8" t="s">
        <v>96</v>
      </c>
      <c r="I10950" s="8" t="s">
        <v>5632</v>
      </c>
      <c r="J10950" s="8" t="s">
        <v>27</v>
      </c>
      <c r="K10950" s="8" t="s">
        <v>28</v>
      </c>
      <c r="L10950" s="8" t="s">
        <v>43</v>
      </c>
      <c r="M10950" s="7" t="s">
        <v>169</v>
      </c>
      <c r="N10950" s="7" t="s">
        <v>5633</v>
      </c>
      <c r="O10950" s="8" t="s">
        <v>32</v>
      </c>
      <c r="P10950" s="8" t="s">
        <v>22</v>
      </c>
      <c r="Q10950" s="8" t="s">
        <v>54668</v>
      </c>
      <c r="R10950" s="8" t="s">
        <v>168</v>
      </c>
      <c r="S10950" s="7" t="s">
        <v>54669</v>
      </c>
      <c r="T10950" s="7" t="s">
        <v>5668</v>
      </c>
    </row>
    <row r="10951" customHeight="1" spans="1:20">
      <c r="A10951" s="6">
        <v>45227</v>
      </c>
      <c r="B10951" s="7" t="s">
        <v>54670</v>
      </c>
      <c r="C10951" s="7" t="s">
        <v>5644</v>
      </c>
      <c r="D10951" s="8" t="s">
        <v>22</v>
      </c>
      <c r="E10951" s="7" t="s">
        <v>54671</v>
      </c>
      <c r="F10951" s="7" t="s">
        <v>54672</v>
      </c>
      <c r="G10951" s="8" t="s">
        <v>82</v>
      </c>
      <c r="H10951" s="8" t="s">
        <v>96</v>
      </c>
      <c r="I10951" s="8" t="s">
        <v>168</v>
      </c>
      <c r="J10951" s="8" t="s">
        <v>27</v>
      </c>
      <c r="K10951" s="8" t="s">
        <v>28</v>
      </c>
      <c r="L10951" s="8" t="s">
        <v>43</v>
      </c>
      <c r="M10951" s="7" t="s">
        <v>169</v>
      </c>
      <c r="N10951" s="7" t="s">
        <v>5633</v>
      </c>
      <c r="O10951" s="8" t="s">
        <v>32</v>
      </c>
      <c r="P10951" s="8" t="s">
        <v>22</v>
      </c>
      <c r="Q10951" s="8" t="s">
        <v>54673</v>
      </c>
      <c r="R10951" s="8" t="s">
        <v>168</v>
      </c>
      <c r="S10951" s="7" t="s">
        <v>54674</v>
      </c>
      <c r="T10951" s="7" t="s">
        <v>7779</v>
      </c>
    </row>
    <row r="10952" customHeight="1" spans="1:20">
      <c r="A10952" s="6">
        <v>45227</v>
      </c>
      <c r="B10952" s="7" t="s">
        <v>54675</v>
      </c>
      <c r="C10952" s="7" t="s">
        <v>7902</v>
      </c>
      <c r="D10952" s="8" t="s">
        <v>22</v>
      </c>
      <c r="E10952" s="7" t="s">
        <v>53502</v>
      </c>
      <c r="F10952" s="7" t="s">
        <v>53503</v>
      </c>
      <c r="G10952" s="8" t="s">
        <v>82</v>
      </c>
      <c r="H10952" s="8" t="s">
        <v>22</v>
      </c>
      <c r="I10952" s="8" t="s">
        <v>26</v>
      </c>
      <c r="J10952" s="8" t="s">
        <v>27</v>
      </c>
      <c r="K10952" s="8" t="s">
        <v>28</v>
      </c>
      <c r="L10952" s="8" t="s">
        <v>29</v>
      </c>
      <c r="M10952" s="7" t="s">
        <v>30</v>
      </c>
      <c r="N10952" s="7" t="s">
        <v>31</v>
      </c>
      <c r="O10952" s="8" t="s">
        <v>32</v>
      </c>
      <c r="P10952" s="8" t="s">
        <v>22</v>
      </c>
      <c r="Q10952" s="8" t="s">
        <v>54676</v>
      </c>
      <c r="R10952" s="8" t="s">
        <v>34</v>
      </c>
      <c r="S10952" s="7" t="s">
        <v>54677</v>
      </c>
      <c r="T10952" s="7" t="s">
        <v>54678</v>
      </c>
    </row>
    <row r="10953" customHeight="1" spans="1:20">
      <c r="A10953" s="6">
        <v>45227</v>
      </c>
      <c r="B10953" s="7" t="s">
        <v>54679</v>
      </c>
      <c r="C10953" s="7" t="s">
        <v>5629</v>
      </c>
      <c r="D10953" s="8" t="s">
        <v>22</v>
      </c>
      <c r="E10953" s="7" t="s">
        <v>54680</v>
      </c>
      <c r="F10953" s="7" t="s">
        <v>54681</v>
      </c>
      <c r="G10953" s="8" t="s">
        <v>82</v>
      </c>
      <c r="H10953" s="8" t="s">
        <v>96</v>
      </c>
      <c r="I10953" s="8" t="s">
        <v>5632</v>
      </c>
      <c r="J10953" s="8" t="s">
        <v>27</v>
      </c>
      <c r="K10953" s="8" t="s">
        <v>28</v>
      </c>
      <c r="L10953" s="8" t="s">
        <v>43</v>
      </c>
      <c r="M10953" s="7" t="s">
        <v>169</v>
      </c>
      <c r="N10953" s="7" t="s">
        <v>5633</v>
      </c>
      <c r="O10953" s="8" t="s">
        <v>32</v>
      </c>
      <c r="P10953" s="8" t="s">
        <v>22</v>
      </c>
      <c r="Q10953" s="8" t="s">
        <v>54682</v>
      </c>
      <c r="R10953" s="8" t="s">
        <v>168</v>
      </c>
      <c r="S10953" s="7" t="s">
        <v>54683</v>
      </c>
      <c r="T10953" s="7" t="s">
        <v>5636</v>
      </c>
    </row>
    <row r="10954" customHeight="1" spans="1:20">
      <c r="A10954" s="6">
        <v>45228</v>
      </c>
      <c r="B10954" s="7" t="s">
        <v>54684</v>
      </c>
      <c r="C10954" s="7" t="s">
        <v>7120</v>
      </c>
      <c r="D10954" s="8" t="s">
        <v>22</v>
      </c>
      <c r="E10954" s="7" t="s">
        <v>35037</v>
      </c>
      <c r="F10954" s="7" t="s">
        <v>35038</v>
      </c>
      <c r="G10954" s="8" t="s">
        <v>82</v>
      </c>
      <c r="H10954" s="8" t="s">
        <v>22</v>
      </c>
      <c r="I10954" s="8" t="s">
        <v>26</v>
      </c>
      <c r="J10954" s="8" t="s">
        <v>27</v>
      </c>
      <c r="K10954" s="8" t="s">
        <v>28</v>
      </c>
      <c r="L10954" s="8" t="s">
        <v>29</v>
      </c>
      <c r="M10954" s="7" t="s">
        <v>30</v>
      </c>
      <c r="N10954" s="7" t="s">
        <v>31</v>
      </c>
      <c r="O10954" s="8" t="s">
        <v>32</v>
      </c>
      <c r="P10954" s="8" t="s">
        <v>22</v>
      </c>
      <c r="Q10954" s="8" t="s">
        <v>54685</v>
      </c>
      <c r="R10954" s="8" t="s">
        <v>34</v>
      </c>
      <c r="S10954" s="7" t="s">
        <v>54686</v>
      </c>
      <c r="T10954" s="7" t="s">
        <v>54687</v>
      </c>
    </row>
    <row r="10955" customHeight="1" spans="1:20">
      <c r="A10955" s="6">
        <v>45227</v>
      </c>
      <c r="B10955" s="7" t="s">
        <v>54688</v>
      </c>
      <c r="C10955" s="7" t="s">
        <v>18199</v>
      </c>
      <c r="D10955" s="8" t="s">
        <v>22</v>
      </c>
      <c r="E10955" s="7" t="s">
        <v>54689</v>
      </c>
      <c r="F10955" s="7" t="s">
        <v>54690</v>
      </c>
      <c r="G10955" s="8" t="s">
        <v>82</v>
      </c>
      <c r="H10955" s="8" t="s">
        <v>22</v>
      </c>
      <c r="I10955" s="8" t="s">
        <v>131</v>
      </c>
      <c r="J10955" s="8" t="s">
        <v>27</v>
      </c>
      <c r="K10955" s="8" t="s">
        <v>28</v>
      </c>
      <c r="L10955" s="8" t="s">
        <v>43</v>
      </c>
      <c r="M10955" s="7" t="s">
        <v>6026</v>
      </c>
      <c r="N10955" s="7" t="s">
        <v>31</v>
      </c>
      <c r="O10955" s="8" t="s">
        <v>32</v>
      </c>
      <c r="P10955" s="8" t="s">
        <v>22</v>
      </c>
      <c r="Q10955" s="8" t="s">
        <v>54691</v>
      </c>
      <c r="R10955" s="8" t="s">
        <v>46</v>
      </c>
      <c r="S10955" s="7" t="s">
        <v>54692</v>
      </c>
      <c r="T10955" s="7" t="s">
        <v>54693</v>
      </c>
    </row>
    <row r="10956" customHeight="1" spans="1:20">
      <c r="A10956" s="6">
        <v>45227</v>
      </c>
      <c r="B10956" s="7" t="s">
        <v>54694</v>
      </c>
      <c r="C10956" s="7" t="s">
        <v>7465</v>
      </c>
      <c r="D10956" s="8" t="s">
        <v>22</v>
      </c>
      <c r="E10956" s="7" t="s">
        <v>54695</v>
      </c>
      <c r="F10956" s="7" t="s">
        <v>54696</v>
      </c>
      <c r="G10956" s="8" t="s">
        <v>336</v>
      </c>
      <c r="H10956" s="8" t="s">
        <v>22</v>
      </c>
      <c r="I10956" s="8" t="s">
        <v>131</v>
      </c>
      <c r="J10956" s="8" t="s">
        <v>27</v>
      </c>
      <c r="K10956" s="8" t="s">
        <v>28</v>
      </c>
      <c r="L10956" s="8" t="s">
        <v>43</v>
      </c>
      <c r="M10956" s="7" t="s">
        <v>44</v>
      </c>
      <c r="N10956" s="7" t="s">
        <v>31</v>
      </c>
      <c r="O10956" s="8" t="s">
        <v>32</v>
      </c>
      <c r="P10956" s="8" t="s">
        <v>22</v>
      </c>
      <c r="Q10956" s="8" t="s">
        <v>54697</v>
      </c>
      <c r="R10956" s="8" t="s">
        <v>46</v>
      </c>
      <c r="S10956" s="7" t="s">
        <v>54698</v>
      </c>
      <c r="T10956" s="7" t="s">
        <v>54699</v>
      </c>
    </row>
    <row r="10957" customHeight="1" spans="1:20">
      <c r="A10957" s="6">
        <v>45227</v>
      </c>
      <c r="B10957" s="7" t="s">
        <v>54700</v>
      </c>
      <c r="C10957" s="7" t="s">
        <v>5644</v>
      </c>
      <c r="D10957" s="8" t="s">
        <v>22</v>
      </c>
      <c r="E10957" s="7" t="s">
        <v>54701</v>
      </c>
      <c r="F10957" s="7" t="s">
        <v>27470</v>
      </c>
      <c r="G10957" s="8" t="s">
        <v>82</v>
      </c>
      <c r="H10957" s="8" t="s">
        <v>22</v>
      </c>
      <c r="I10957" s="8" t="s">
        <v>168</v>
      </c>
      <c r="J10957" s="8" t="s">
        <v>27</v>
      </c>
      <c r="K10957" s="8" t="s">
        <v>28</v>
      </c>
      <c r="L10957" s="8" t="s">
        <v>43</v>
      </c>
      <c r="M10957" s="7" t="s">
        <v>169</v>
      </c>
      <c r="N10957" s="7" t="s">
        <v>5633</v>
      </c>
      <c r="O10957" s="8" t="s">
        <v>32</v>
      </c>
      <c r="P10957" s="8" t="s">
        <v>22</v>
      </c>
      <c r="Q10957" s="8" t="s">
        <v>54702</v>
      </c>
      <c r="R10957" s="8" t="s">
        <v>168</v>
      </c>
      <c r="S10957" s="7" t="s">
        <v>17938</v>
      </c>
      <c r="T10957" s="7" t="s">
        <v>5655</v>
      </c>
    </row>
    <row r="10958" customHeight="1" spans="1:20">
      <c r="A10958" s="6">
        <v>45226</v>
      </c>
      <c r="B10958" s="7" t="s">
        <v>54703</v>
      </c>
      <c r="C10958" s="7" t="s">
        <v>6126</v>
      </c>
      <c r="D10958" s="8" t="s">
        <v>22</v>
      </c>
      <c r="E10958" s="7" t="s">
        <v>47266</v>
      </c>
      <c r="F10958" s="7" t="s">
        <v>47267</v>
      </c>
      <c r="G10958" s="8" t="s">
        <v>82</v>
      </c>
      <c r="H10958" s="8" t="s">
        <v>22</v>
      </c>
      <c r="I10958" s="8" t="s">
        <v>732</v>
      </c>
      <c r="J10958" s="8" t="s">
        <v>27</v>
      </c>
      <c r="K10958" s="8" t="s">
        <v>28</v>
      </c>
      <c r="L10958" s="8" t="s">
        <v>43</v>
      </c>
      <c r="M10958" s="7" t="s">
        <v>44</v>
      </c>
      <c r="N10958" s="7" t="s">
        <v>743</v>
      </c>
      <c r="O10958" s="8" t="s">
        <v>32</v>
      </c>
      <c r="P10958" s="8" t="s">
        <v>22</v>
      </c>
      <c r="Q10958" s="8" t="s">
        <v>54704</v>
      </c>
      <c r="R10958" s="8" t="s">
        <v>46</v>
      </c>
      <c r="S10958" s="7" t="s">
        <v>54705</v>
      </c>
      <c r="T10958" s="7" t="s">
        <v>47270</v>
      </c>
    </row>
    <row r="10959" customHeight="1" spans="1:20">
      <c r="A10959" s="6">
        <v>45226</v>
      </c>
      <c r="B10959" s="7" t="s">
        <v>54706</v>
      </c>
      <c r="C10959" s="7" t="s">
        <v>5685</v>
      </c>
      <c r="D10959" s="8" t="s">
        <v>22</v>
      </c>
      <c r="E10959" s="7" t="s">
        <v>54707</v>
      </c>
      <c r="F10959" s="7" t="s">
        <v>54708</v>
      </c>
      <c r="G10959" s="8" t="s">
        <v>82</v>
      </c>
      <c r="H10959" s="8" t="s">
        <v>22</v>
      </c>
      <c r="I10959" s="8" t="s">
        <v>168</v>
      </c>
      <c r="J10959" s="8" t="s">
        <v>27</v>
      </c>
      <c r="K10959" s="8" t="s">
        <v>28</v>
      </c>
      <c r="L10959" s="8" t="s">
        <v>43</v>
      </c>
      <c r="M10959" s="7" t="s">
        <v>169</v>
      </c>
      <c r="N10959" s="7" t="s">
        <v>5633</v>
      </c>
      <c r="O10959" s="8" t="s">
        <v>32</v>
      </c>
      <c r="P10959" s="8" t="s">
        <v>22</v>
      </c>
      <c r="Q10959" s="8" t="s">
        <v>54709</v>
      </c>
      <c r="R10959" s="8" t="s">
        <v>168</v>
      </c>
      <c r="S10959" s="7" t="s">
        <v>54710</v>
      </c>
      <c r="T10959" s="7" t="s">
        <v>5717</v>
      </c>
    </row>
    <row r="10960" customHeight="1" spans="1:20">
      <c r="A10960" s="6">
        <v>45226</v>
      </c>
      <c r="B10960" s="7" t="s">
        <v>54711</v>
      </c>
      <c r="C10960" s="7" t="s">
        <v>646</v>
      </c>
      <c r="D10960" s="8" t="s">
        <v>22</v>
      </c>
      <c r="E10960" s="7" t="s">
        <v>54170</v>
      </c>
      <c r="F10960" s="7" t="s">
        <v>54171</v>
      </c>
      <c r="G10960" s="8" t="s">
        <v>82</v>
      </c>
      <c r="H10960" s="8" t="s">
        <v>22</v>
      </c>
      <c r="I10960" s="8" t="s">
        <v>26</v>
      </c>
      <c r="J10960" s="8" t="s">
        <v>27</v>
      </c>
      <c r="K10960" s="8" t="s">
        <v>28</v>
      </c>
      <c r="L10960" s="8" t="s">
        <v>29</v>
      </c>
      <c r="M10960" s="7" t="s">
        <v>30</v>
      </c>
      <c r="N10960" s="7" t="s">
        <v>31</v>
      </c>
      <c r="O10960" s="8" t="s">
        <v>32</v>
      </c>
      <c r="P10960" s="8" t="s">
        <v>22</v>
      </c>
      <c r="Q10960" s="8" t="s">
        <v>54712</v>
      </c>
      <c r="R10960" s="8" t="s">
        <v>34</v>
      </c>
      <c r="S10960" s="7" t="s">
        <v>54713</v>
      </c>
      <c r="T10960" s="7" t="s">
        <v>54714</v>
      </c>
    </row>
    <row r="10961" customHeight="1" spans="1:20">
      <c r="A10961" s="6">
        <v>45227</v>
      </c>
      <c r="B10961" s="7" t="s">
        <v>54715</v>
      </c>
      <c r="C10961" s="7" t="s">
        <v>204</v>
      </c>
      <c r="D10961" s="8" t="s">
        <v>22</v>
      </c>
      <c r="E10961" s="7" t="s">
        <v>54716</v>
      </c>
      <c r="F10961" s="7" t="s">
        <v>54717</v>
      </c>
      <c r="G10961" s="8" t="s">
        <v>82</v>
      </c>
      <c r="H10961" s="8" t="s">
        <v>22</v>
      </c>
      <c r="I10961" s="8" t="s">
        <v>732</v>
      </c>
      <c r="J10961" s="8" t="s">
        <v>27</v>
      </c>
      <c r="K10961" s="8" t="s">
        <v>28</v>
      </c>
      <c r="L10961" s="8" t="s">
        <v>43</v>
      </c>
      <c r="M10961" s="7" t="s">
        <v>169</v>
      </c>
      <c r="N10961" s="7" t="s">
        <v>208</v>
      </c>
      <c r="O10961" s="8" t="s">
        <v>32</v>
      </c>
      <c r="P10961" s="8" t="s">
        <v>22</v>
      </c>
      <c r="Q10961" s="8" t="s">
        <v>54718</v>
      </c>
      <c r="R10961" s="8" t="s">
        <v>56</v>
      </c>
      <c r="S10961" s="7" t="s">
        <v>54719</v>
      </c>
      <c r="T10961" s="7" t="s">
        <v>22</v>
      </c>
    </row>
    <row r="10962" customHeight="1" spans="1:20">
      <c r="A10962" s="6">
        <v>45227</v>
      </c>
      <c r="B10962" s="7" t="s">
        <v>54720</v>
      </c>
      <c r="C10962" s="7" t="s">
        <v>7902</v>
      </c>
      <c r="D10962" s="8" t="s">
        <v>22</v>
      </c>
      <c r="E10962" s="7" t="s">
        <v>53402</v>
      </c>
      <c r="F10962" s="7" t="s">
        <v>53403</v>
      </c>
      <c r="G10962" s="8" t="s">
        <v>62</v>
      </c>
      <c r="H10962" s="8" t="s">
        <v>22</v>
      </c>
      <c r="I10962" s="8" t="s">
        <v>26</v>
      </c>
      <c r="J10962" s="8" t="s">
        <v>27</v>
      </c>
      <c r="K10962" s="8" t="s">
        <v>195</v>
      </c>
      <c r="L10962" s="8" t="s">
        <v>29</v>
      </c>
      <c r="M10962" s="7" t="s">
        <v>30</v>
      </c>
      <c r="N10962" s="7" t="s">
        <v>31</v>
      </c>
      <c r="O10962" s="8" t="s">
        <v>32</v>
      </c>
      <c r="P10962" s="8" t="s">
        <v>22</v>
      </c>
      <c r="Q10962" s="8" t="s">
        <v>54721</v>
      </c>
      <c r="R10962" s="8" t="s">
        <v>34</v>
      </c>
      <c r="S10962" s="7" t="s">
        <v>54722</v>
      </c>
      <c r="T10962" s="7" t="s">
        <v>54723</v>
      </c>
    </row>
    <row r="10963" customHeight="1" spans="1:20">
      <c r="A10963" s="6">
        <v>45227</v>
      </c>
      <c r="B10963" s="7" t="s">
        <v>54724</v>
      </c>
      <c r="C10963" s="7" t="s">
        <v>5629</v>
      </c>
      <c r="D10963" s="8" t="s">
        <v>22</v>
      </c>
      <c r="E10963" s="7" t="s">
        <v>54725</v>
      </c>
      <c r="F10963" s="7" t="s">
        <v>47026</v>
      </c>
      <c r="G10963" s="8" t="s">
        <v>82</v>
      </c>
      <c r="H10963" s="8" t="s">
        <v>22</v>
      </c>
      <c r="I10963" s="8" t="s">
        <v>5632</v>
      </c>
      <c r="J10963" s="8" t="s">
        <v>27</v>
      </c>
      <c r="K10963" s="8" t="s">
        <v>28</v>
      </c>
      <c r="L10963" s="8" t="s">
        <v>43</v>
      </c>
      <c r="M10963" s="7" t="s">
        <v>169</v>
      </c>
      <c r="N10963" s="7" t="s">
        <v>5633</v>
      </c>
      <c r="O10963" s="8" t="s">
        <v>32</v>
      </c>
      <c r="P10963" s="8" t="s">
        <v>22</v>
      </c>
      <c r="Q10963" s="8" t="s">
        <v>54726</v>
      </c>
      <c r="R10963" s="8" t="s">
        <v>168</v>
      </c>
      <c r="S10963" s="7" t="s">
        <v>54727</v>
      </c>
      <c r="T10963" s="7" t="s">
        <v>5649</v>
      </c>
    </row>
    <row r="10964" customHeight="1" spans="1:20">
      <c r="A10964" s="6">
        <v>45226</v>
      </c>
      <c r="B10964" s="7" t="s">
        <v>54728</v>
      </c>
      <c r="C10964" s="7" t="s">
        <v>7563</v>
      </c>
      <c r="D10964" s="8" t="s">
        <v>22</v>
      </c>
      <c r="E10964" s="7" t="s">
        <v>54729</v>
      </c>
      <c r="F10964" s="7" t="s">
        <v>54730</v>
      </c>
      <c r="G10964" s="8" t="s">
        <v>130</v>
      </c>
      <c r="H10964" s="8" t="s">
        <v>22</v>
      </c>
      <c r="I10964" s="8" t="s">
        <v>26</v>
      </c>
      <c r="J10964" s="8" t="s">
        <v>27</v>
      </c>
      <c r="K10964" s="8" t="s">
        <v>76</v>
      </c>
      <c r="L10964" s="8" t="s">
        <v>29</v>
      </c>
      <c r="M10964" s="7" t="s">
        <v>30</v>
      </c>
      <c r="N10964" s="7" t="s">
        <v>31</v>
      </c>
      <c r="O10964" s="8" t="s">
        <v>32</v>
      </c>
      <c r="P10964" s="8" t="s">
        <v>22</v>
      </c>
      <c r="Q10964" s="8" t="s">
        <v>54731</v>
      </c>
      <c r="R10964" s="8" t="s">
        <v>34</v>
      </c>
      <c r="S10964" s="7" t="s">
        <v>54732</v>
      </c>
      <c r="T10964" s="7" t="s">
        <v>54733</v>
      </c>
    </row>
    <row r="10965" customHeight="1" spans="1:20">
      <c r="A10965" s="6">
        <v>45226</v>
      </c>
      <c r="B10965" s="7" t="s">
        <v>54734</v>
      </c>
      <c r="C10965" s="7" t="s">
        <v>6506</v>
      </c>
      <c r="D10965" s="8" t="s">
        <v>22</v>
      </c>
      <c r="E10965" s="7" t="s">
        <v>54735</v>
      </c>
      <c r="F10965" s="7" t="s">
        <v>54736</v>
      </c>
      <c r="G10965" s="8" t="s">
        <v>69</v>
      </c>
      <c r="H10965" s="8" t="s">
        <v>22</v>
      </c>
      <c r="I10965" s="8" t="s">
        <v>337</v>
      </c>
      <c r="J10965" s="8" t="s">
        <v>27</v>
      </c>
      <c r="K10965" s="8" t="s">
        <v>28</v>
      </c>
      <c r="L10965" s="8" t="s">
        <v>43</v>
      </c>
      <c r="M10965" s="7" t="s">
        <v>30</v>
      </c>
      <c r="N10965" s="7" t="s">
        <v>208</v>
      </c>
      <c r="O10965" s="8" t="s">
        <v>32</v>
      </c>
      <c r="P10965" s="8" t="s">
        <v>22</v>
      </c>
      <c r="Q10965" s="8" t="s">
        <v>54737</v>
      </c>
      <c r="R10965" s="8" t="s">
        <v>46</v>
      </c>
      <c r="S10965" s="7" t="s">
        <v>54738</v>
      </c>
      <c r="T10965" s="7" t="s">
        <v>22</v>
      </c>
    </row>
    <row r="10966" customHeight="1" spans="1:20">
      <c r="A10966" s="6">
        <v>45227</v>
      </c>
      <c r="B10966" s="7" t="s">
        <v>54739</v>
      </c>
      <c r="C10966" s="7" t="s">
        <v>399</v>
      </c>
      <c r="D10966" s="8" t="s">
        <v>22</v>
      </c>
      <c r="E10966" s="7" t="s">
        <v>54740</v>
      </c>
      <c r="F10966" s="7" t="s">
        <v>54741</v>
      </c>
      <c r="G10966" s="8" t="s">
        <v>130</v>
      </c>
      <c r="H10966" s="8" t="s">
        <v>418</v>
      </c>
      <c r="I10966" s="8" t="s">
        <v>104</v>
      </c>
      <c r="J10966" s="8" t="s">
        <v>27</v>
      </c>
      <c r="K10966" s="8" t="s">
        <v>28</v>
      </c>
      <c r="L10966" s="8" t="s">
        <v>43</v>
      </c>
      <c r="M10966" s="7" t="s">
        <v>30</v>
      </c>
      <c r="N10966" s="7" t="s">
        <v>31</v>
      </c>
      <c r="O10966" s="8" t="s">
        <v>32</v>
      </c>
      <c r="P10966" s="8" t="s">
        <v>22</v>
      </c>
      <c r="Q10966" s="8" t="s">
        <v>54742</v>
      </c>
      <c r="R10966" s="8" t="s">
        <v>46</v>
      </c>
      <c r="S10966" s="7" t="s">
        <v>54743</v>
      </c>
      <c r="T10966" s="7" t="s">
        <v>54744</v>
      </c>
    </row>
    <row r="10967" customHeight="1" spans="1:20">
      <c r="A10967" s="6">
        <v>45227</v>
      </c>
      <c r="B10967" s="7" t="s">
        <v>54745</v>
      </c>
      <c r="C10967" s="7" t="s">
        <v>5644</v>
      </c>
      <c r="D10967" s="8" t="s">
        <v>22</v>
      </c>
      <c r="E10967" s="7" t="s">
        <v>54746</v>
      </c>
      <c r="F10967" s="7" t="s">
        <v>54747</v>
      </c>
      <c r="G10967" s="8" t="s">
        <v>82</v>
      </c>
      <c r="H10967" s="8" t="s">
        <v>15344</v>
      </c>
      <c r="I10967" s="8" t="s">
        <v>168</v>
      </c>
      <c r="J10967" s="8" t="s">
        <v>27</v>
      </c>
      <c r="K10967" s="8" t="s">
        <v>28</v>
      </c>
      <c r="L10967" s="8" t="s">
        <v>43</v>
      </c>
      <c r="M10967" s="7" t="s">
        <v>169</v>
      </c>
      <c r="N10967" s="7" t="s">
        <v>5633</v>
      </c>
      <c r="O10967" s="8" t="s">
        <v>32</v>
      </c>
      <c r="P10967" s="8" t="s">
        <v>22</v>
      </c>
      <c r="Q10967" s="8" t="s">
        <v>54748</v>
      </c>
      <c r="R10967" s="8" t="s">
        <v>168</v>
      </c>
      <c r="S10967" s="7" t="s">
        <v>54749</v>
      </c>
      <c r="T10967" s="7" t="s">
        <v>5655</v>
      </c>
    </row>
    <row r="10968" customHeight="1" spans="1:20">
      <c r="A10968" s="6">
        <v>45227</v>
      </c>
      <c r="B10968" s="7" t="s">
        <v>54750</v>
      </c>
      <c r="C10968" s="7" t="s">
        <v>5685</v>
      </c>
      <c r="D10968" s="8" t="s">
        <v>22</v>
      </c>
      <c r="E10968" s="7" t="s">
        <v>54751</v>
      </c>
      <c r="F10968" s="7" t="s">
        <v>54752</v>
      </c>
      <c r="G10968" s="8" t="s">
        <v>82</v>
      </c>
      <c r="H10968" s="8" t="s">
        <v>22</v>
      </c>
      <c r="I10968" s="8" t="s">
        <v>63</v>
      </c>
      <c r="J10968" s="8" t="s">
        <v>27</v>
      </c>
      <c r="K10968" s="8" t="s">
        <v>28</v>
      </c>
      <c r="L10968" s="8" t="s">
        <v>43</v>
      </c>
      <c r="M10968" s="7" t="s">
        <v>169</v>
      </c>
      <c r="N10968" s="7" t="s">
        <v>5633</v>
      </c>
      <c r="O10968" s="8" t="s">
        <v>32</v>
      </c>
      <c r="P10968" s="8" t="s">
        <v>22</v>
      </c>
      <c r="Q10968" s="8" t="s">
        <v>54753</v>
      </c>
      <c r="R10968" s="8" t="s">
        <v>168</v>
      </c>
      <c r="S10968" s="7" t="s">
        <v>54754</v>
      </c>
      <c r="T10968" s="7" t="s">
        <v>5717</v>
      </c>
    </row>
    <row r="10969" customHeight="1" spans="1:20">
      <c r="A10969" s="6">
        <v>45227</v>
      </c>
      <c r="B10969" s="7" t="s">
        <v>54755</v>
      </c>
      <c r="C10969" s="7" t="s">
        <v>5629</v>
      </c>
      <c r="D10969" s="8" t="s">
        <v>22</v>
      </c>
      <c r="E10969" s="7" t="s">
        <v>54756</v>
      </c>
      <c r="F10969" s="7" t="s">
        <v>54757</v>
      </c>
      <c r="G10969" s="8" t="s">
        <v>82</v>
      </c>
      <c r="H10969" s="8" t="s">
        <v>22</v>
      </c>
      <c r="I10969" s="8" t="s">
        <v>5632</v>
      </c>
      <c r="J10969" s="8" t="s">
        <v>27</v>
      </c>
      <c r="K10969" s="8" t="s">
        <v>28</v>
      </c>
      <c r="L10969" s="8" t="s">
        <v>43</v>
      </c>
      <c r="M10969" s="7" t="s">
        <v>169</v>
      </c>
      <c r="N10969" s="7" t="s">
        <v>5633</v>
      </c>
      <c r="O10969" s="8" t="s">
        <v>32</v>
      </c>
      <c r="P10969" s="8" t="s">
        <v>22</v>
      </c>
      <c r="Q10969" s="8" t="s">
        <v>54758</v>
      </c>
      <c r="R10969" s="8" t="s">
        <v>168</v>
      </c>
      <c r="S10969" s="7" t="s">
        <v>54759</v>
      </c>
      <c r="T10969" s="7" t="s">
        <v>5723</v>
      </c>
    </row>
    <row r="10970" customHeight="1" spans="1:20">
      <c r="A10970" s="6">
        <v>45227</v>
      </c>
      <c r="B10970" s="7" t="s">
        <v>54760</v>
      </c>
      <c r="C10970" s="7" t="s">
        <v>5879</v>
      </c>
      <c r="D10970" s="8" t="s">
        <v>22</v>
      </c>
      <c r="E10970" s="7" t="s">
        <v>54761</v>
      </c>
      <c r="F10970" s="7" t="s">
        <v>54762</v>
      </c>
      <c r="G10970" s="8" t="s">
        <v>82</v>
      </c>
      <c r="H10970" s="8" t="s">
        <v>110</v>
      </c>
      <c r="I10970" s="8" t="s">
        <v>5737</v>
      </c>
      <c r="J10970" s="8" t="s">
        <v>27</v>
      </c>
      <c r="K10970" s="8" t="s">
        <v>28</v>
      </c>
      <c r="L10970" s="8" t="s">
        <v>43</v>
      </c>
      <c r="M10970" s="7" t="s">
        <v>169</v>
      </c>
      <c r="N10970" s="7" t="s">
        <v>5633</v>
      </c>
      <c r="O10970" s="8" t="s">
        <v>32</v>
      </c>
      <c r="P10970" s="8" t="s">
        <v>22</v>
      </c>
      <c r="Q10970" s="8" t="s">
        <v>54763</v>
      </c>
      <c r="R10970" s="8" t="s">
        <v>168</v>
      </c>
      <c r="S10970" s="7" t="s">
        <v>54764</v>
      </c>
      <c r="T10970" s="7" t="s">
        <v>8758</v>
      </c>
    </row>
    <row r="10971" customHeight="1" spans="1:20">
      <c r="A10971" s="6">
        <v>45228</v>
      </c>
      <c r="B10971" s="7" t="s">
        <v>54765</v>
      </c>
      <c r="C10971" s="7" t="s">
        <v>5685</v>
      </c>
      <c r="D10971" s="8" t="s">
        <v>22</v>
      </c>
      <c r="E10971" s="7" t="s">
        <v>54766</v>
      </c>
      <c r="F10971" s="7" t="s">
        <v>54767</v>
      </c>
      <c r="G10971" s="8" t="s">
        <v>82</v>
      </c>
      <c r="H10971" s="8" t="s">
        <v>22</v>
      </c>
      <c r="I10971" s="8" t="s">
        <v>168</v>
      </c>
      <c r="J10971" s="8" t="s">
        <v>27</v>
      </c>
      <c r="K10971" s="8" t="s">
        <v>28</v>
      </c>
      <c r="L10971" s="8" t="s">
        <v>43</v>
      </c>
      <c r="M10971" s="7" t="s">
        <v>169</v>
      </c>
      <c r="N10971" s="7" t="s">
        <v>5633</v>
      </c>
      <c r="O10971" s="8" t="s">
        <v>32</v>
      </c>
      <c r="P10971" s="8" t="s">
        <v>22</v>
      </c>
      <c r="Q10971" s="8" t="s">
        <v>54768</v>
      </c>
      <c r="R10971" s="8" t="s">
        <v>168</v>
      </c>
      <c r="S10971" s="7" t="s">
        <v>54769</v>
      </c>
      <c r="T10971" s="7" t="s">
        <v>5717</v>
      </c>
    </row>
    <row r="10972" customHeight="1" spans="1:20">
      <c r="A10972" s="6">
        <v>45227</v>
      </c>
      <c r="B10972" s="7" t="s">
        <v>54770</v>
      </c>
      <c r="C10972" s="7" t="s">
        <v>6126</v>
      </c>
      <c r="D10972" s="8" t="s">
        <v>22</v>
      </c>
      <c r="E10972" s="7" t="s">
        <v>54771</v>
      </c>
      <c r="F10972" s="7" t="s">
        <v>54772</v>
      </c>
      <c r="G10972" s="8" t="s">
        <v>69</v>
      </c>
      <c r="H10972" s="8" t="s">
        <v>22</v>
      </c>
      <c r="I10972" s="8" t="s">
        <v>75</v>
      </c>
      <c r="J10972" s="8" t="s">
        <v>27</v>
      </c>
      <c r="K10972" s="8" t="s">
        <v>28</v>
      </c>
      <c r="L10972" s="8" t="s">
        <v>43</v>
      </c>
      <c r="M10972" s="7" t="s">
        <v>30</v>
      </c>
      <c r="N10972" s="7" t="s">
        <v>743</v>
      </c>
      <c r="O10972" s="8" t="s">
        <v>32</v>
      </c>
      <c r="P10972" s="8" t="s">
        <v>22</v>
      </c>
      <c r="Q10972" s="8" t="s">
        <v>54773</v>
      </c>
      <c r="R10972" s="8" t="s">
        <v>46</v>
      </c>
      <c r="S10972" s="7" t="s">
        <v>54774</v>
      </c>
      <c r="T10972" s="7" t="s">
        <v>54775</v>
      </c>
    </row>
    <row r="10973" customHeight="1" spans="1:20">
      <c r="A10973" s="6">
        <v>45227</v>
      </c>
      <c r="B10973" s="7" t="s">
        <v>54776</v>
      </c>
      <c r="C10973" s="7" t="s">
        <v>5629</v>
      </c>
      <c r="D10973" s="8" t="s">
        <v>22</v>
      </c>
      <c r="E10973" s="7" t="s">
        <v>54777</v>
      </c>
      <c r="F10973" s="7" t="s">
        <v>54778</v>
      </c>
      <c r="G10973" s="8" t="s">
        <v>82</v>
      </c>
      <c r="H10973" s="8" t="s">
        <v>22</v>
      </c>
      <c r="I10973" s="8" t="s">
        <v>5632</v>
      </c>
      <c r="J10973" s="8" t="s">
        <v>27</v>
      </c>
      <c r="K10973" s="8" t="s">
        <v>28</v>
      </c>
      <c r="L10973" s="8" t="s">
        <v>43</v>
      </c>
      <c r="M10973" s="7" t="s">
        <v>169</v>
      </c>
      <c r="N10973" s="7" t="s">
        <v>5633</v>
      </c>
      <c r="O10973" s="8" t="s">
        <v>32</v>
      </c>
      <c r="P10973" s="8" t="s">
        <v>22</v>
      </c>
      <c r="Q10973" s="8" t="s">
        <v>54779</v>
      </c>
      <c r="R10973" s="8" t="s">
        <v>168</v>
      </c>
      <c r="S10973" s="7" t="s">
        <v>54780</v>
      </c>
      <c r="T10973" s="7" t="s">
        <v>5723</v>
      </c>
    </row>
    <row r="10974" customHeight="1" spans="1:20">
      <c r="A10974" s="6">
        <v>45227</v>
      </c>
      <c r="B10974" s="7" t="s">
        <v>54781</v>
      </c>
      <c r="C10974" s="7" t="s">
        <v>5629</v>
      </c>
      <c r="D10974" s="8" t="s">
        <v>22</v>
      </c>
      <c r="E10974" s="7" t="s">
        <v>54782</v>
      </c>
      <c r="F10974" s="7" t="s">
        <v>54783</v>
      </c>
      <c r="G10974" s="8" t="s">
        <v>82</v>
      </c>
      <c r="H10974" s="8" t="s">
        <v>22</v>
      </c>
      <c r="I10974" s="8" t="s">
        <v>5632</v>
      </c>
      <c r="J10974" s="8" t="s">
        <v>27</v>
      </c>
      <c r="K10974" s="8" t="s">
        <v>28</v>
      </c>
      <c r="L10974" s="8" t="s">
        <v>43</v>
      </c>
      <c r="M10974" s="7" t="s">
        <v>169</v>
      </c>
      <c r="N10974" s="7" t="s">
        <v>5633</v>
      </c>
      <c r="O10974" s="8" t="s">
        <v>32</v>
      </c>
      <c r="P10974" s="8" t="s">
        <v>22</v>
      </c>
      <c r="Q10974" s="8" t="s">
        <v>54784</v>
      </c>
      <c r="R10974" s="8" t="s">
        <v>168</v>
      </c>
      <c r="S10974" s="7" t="s">
        <v>54785</v>
      </c>
      <c r="T10974" s="7" t="s">
        <v>5723</v>
      </c>
    </row>
    <row r="10975" customHeight="1" spans="1:20">
      <c r="A10975" s="6">
        <v>45228</v>
      </c>
      <c r="B10975" s="7" t="s">
        <v>54786</v>
      </c>
      <c r="C10975" s="7" t="s">
        <v>6126</v>
      </c>
      <c r="D10975" s="8" t="s">
        <v>22</v>
      </c>
      <c r="E10975" s="7" t="s">
        <v>25552</v>
      </c>
      <c r="F10975" s="7" t="s">
        <v>25553</v>
      </c>
      <c r="G10975" s="8" t="s">
        <v>82</v>
      </c>
      <c r="H10975" s="8" t="s">
        <v>22</v>
      </c>
      <c r="I10975" s="8" t="s">
        <v>912</v>
      </c>
      <c r="J10975" s="8" t="s">
        <v>27</v>
      </c>
      <c r="K10975" s="8" t="s">
        <v>28</v>
      </c>
      <c r="L10975" s="8" t="s">
        <v>43</v>
      </c>
      <c r="M10975" s="7" t="s">
        <v>30</v>
      </c>
      <c r="N10975" s="7" t="s">
        <v>743</v>
      </c>
      <c r="O10975" s="8" t="s">
        <v>32</v>
      </c>
      <c r="P10975" s="8" t="s">
        <v>22</v>
      </c>
      <c r="Q10975" s="8" t="s">
        <v>54787</v>
      </c>
      <c r="R10975" s="8" t="s">
        <v>46</v>
      </c>
      <c r="S10975" s="7" t="s">
        <v>54788</v>
      </c>
      <c r="T10975" s="7" t="s">
        <v>54789</v>
      </c>
    </row>
    <row r="10976" customHeight="1" spans="1:20">
      <c r="A10976" s="6">
        <v>45226</v>
      </c>
      <c r="B10976" s="7" t="s">
        <v>54790</v>
      </c>
      <c r="C10976" s="7" t="s">
        <v>6506</v>
      </c>
      <c r="D10976" s="8" t="s">
        <v>22</v>
      </c>
      <c r="E10976" s="7" t="s">
        <v>54791</v>
      </c>
      <c r="F10976" s="7" t="s">
        <v>54792</v>
      </c>
      <c r="G10976" s="8" t="s">
        <v>69</v>
      </c>
      <c r="H10976" s="8" t="s">
        <v>110</v>
      </c>
      <c r="I10976" s="8" t="s">
        <v>2203</v>
      </c>
      <c r="J10976" s="8" t="s">
        <v>27</v>
      </c>
      <c r="K10976" s="8" t="s">
        <v>28</v>
      </c>
      <c r="L10976" s="8" t="s">
        <v>43</v>
      </c>
      <c r="M10976" s="7" t="s">
        <v>30</v>
      </c>
      <c r="N10976" s="7" t="s">
        <v>208</v>
      </c>
      <c r="O10976" s="8" t="s">
        <v>32</v>
      </c>
      <c r="P10976" s="8" t="s">
        <v>22</v>
      </c>
      <c r="Q10976" s="8" t="s">
        <v>54793</v>
      </c>
      <c r="R10976" s="8" t="s">
        <v>46</v>
      </c>
      <c r="S10976" s="7" t="s">
        <v>54794</v>
      </c>
      <c r="T10976" s="7" t="s">
        <v>22</v>
      </c>
    </row>
    <row r="10977" customHeight="1" spans="1:20">
      <c r="A10977" s="6">
        <v>45228</v>
      </c>
      <c r="B10977" s="7" t="s">
        <v>54795</v>
      </c>
      <c r="C10977" s="7" t="s">
        <v>6126</v>
      </c>
      <c r="D10977" s="8" t="s">
        <v>22</v>
      </c>
      <c r="E10977" s="7" t="s">
        <v>54796</v>
      </c>
      <c r="F10977" s="7" t="s">
        <v>54797</v>
      </c>
      <c r="G10977" s="8" t="s">
        <v>62</v>
      </c>
      <c r="H10977" s="8" t="s">
        <v>22</v>
      </c>
      <c r="I10977" s="8" t="s">
        <v>97</v>
      </c>
      <c r="J10977" s="8" t="s">
        <v>27</v>
      </c>
      <c r="K10977" s="8" t="s">
        <v>28</v>
      </c>
      <c r="L10977" s="8" t="s">
        <v>43</v>
      </c>
      <c r="M10977" s="7" t="s">
        <v>799</v>
      </c>
      <c r="N10977" s="7" t="s">
        <v>743</v>
      </c>
      <c r="O10977" s="8" t="s">
        <v>32</v>
      </c>
      <c r="P10977" s="8" t="s">
        <v>22</v>
      </c>
      <c r="Q10977" s="8" t="s">
        <v>54798</v>
      </c>
      <c r="R10977" s="8" t="s">
        <v>46</v>
      </c>
      <c r="S10977" s="7" t="s">
        <v>54799</v>
      </c>
      <c r="T10977" s="7" t="s">
        <v>54800</v>
      </c>
    </row>
    <row r="10978" customHeight="1" spans="1:20">
      <c r="A10978" s="6">
        <v>45226</v>
      </c>
      <c r="B10978" s="7" t="s">
        <v>54801</v>
      </c>
      <c r="C10978" s="7" t="s">
        <v>2978</v>
      </c>
      <c r="D10978" s="8" t="s">
        <v>22</v>
      </c>
      <c r="E10978" s="7" t="s">
        <v>6223</v>
      </c>
      <c r="F10978" s="7" t="s">
        <v>6224</v>
      </c>
      <c r="G10978" s="8" t="s">
        <v>82</v>
      </c>
      <c r="H10978" s="8" t="s">
        <v>110</v>
      </c>
      <c r="I10978" s="8" t="s">
        <v>241</v>
      </c>
      <c r="J10978" s="8" t="s">
        <v>27</v>
      </c>
      <c r="K10978" s="8" t="s">
        <v>28</v>
      </c>
      <c r="L10978" s="8" t="s">
        <v>43</v>
      </c>
      <c r="M10978" s="7" t="s">
        <v>169</v>
      </c>
      <c r="N10978" s="7" t="s">
        <v>31</v>
      </c>
      <c r="O10978" s="8" t="s">
        <v>32</v>
      </c>
      <c r="P10978" s="8" t="s">
        <v>22</v>
      </c>
      <c r="Q10978" s="8" t="s">
        <v>54802</v>
      </c>
      <c r="R10978" s="8" t="s">
        <v>46</v>
      </c>
      <c r="S10978" s="7" t="s">
        <v>54803</v>
      </c>
      <c r="T10978" s="7" t="s">
        <v>54804</v>
      </c>
    </row>
    <row r="10979" customHeight="1" spans="1:20">
      <c r="A10979" s="6">
        <v>45226</v>
      </c>
      <c r="B10979" s="7" t="s">
        <v>54805</v>
      </c>
      <c r="C10979" s="7" t="s">
        <v>274</v>
      </c>
      <c r="D10979" s="8" t="s">
        <v>22</v>
      </c>
      <c r="E10979" s="7" t="s">
        <v>483</v>
      </c>
      <c r="F10979" s="7" t="s">
        <v>484</v>
      </c>
      <c r="G10979" s="8" t="s">
        <v>130</v>
      </c>
      <c r="H10979" s="8" t="s">
        <v>22</v>
      </c>
      <c r="I10979" s="8" t="s">
        <v>337</v>
      </c>
      <c r="J10979" s="8" t="s">
        <v>27</v>
      </c>
      <c r="K10979" s="8" t="s">
        <v>28</v>
      </c>
      <c r="L10979" s="8" t="s">
        <v>43</v>
      </c>
      <c r="M10979" s="7" t="s">
        <v>30</v>
      </c>
      <c r="N10979" s="7" t="s">
        <v>208</v>
      </c>
      <c r="O10979" s="8" t="s">
        <v>32</v>
      </c>
      <c r="P10979" s="8" t="s">
        <v>22</v>
      </c>
      <c r="Q10979" s="8" t="s">
        <v>54806</v>
      </c>
      <c r="R10979" s="8" t="s">
        <v>56</v>
      </c>
      <c r="S10979" s="7" t="s">
        <v>54807</v>
      </c>
      <c r="T10979" s="7" t="s">
        <v>22</v>
      </c>
    </row>
    <row r="10980" customHeight="1" spans="1:20">
      <c r="A10980" s="6">
        <v>45227</v>
      </c>
      <c r="B10980" s="7" t="s">
        <v>54808</v>
      </c>
      <c r="C10980" s="7" t="s">
        <v>5644</v>
      </c>
      <c r="D10980" s="8" t="s">
        <v>22</v>
      </c>
      <c r="E10980" s="7" t="s">
        <v>54809</v>
      </c>
      <c r="F10980" s="7" t="s">
        <v>45103</v>
      </c>
      <c r="G10980" s="8" t="s">
        <v>82</v>
      </c>
      <c r="H10980" s="8" t="s">
        <v>22</v>
      </c>
      <c r="I10980" s="8" t="s">
        <v>253</v>
      </c>
      <c r="J10980" s="8" t="s">
        <v>27</v>
      </c>
      <c r="K10980" s="8" t="s">
        <v>28</v>
      </c>
      <c r="L10980" s="8" t="s">
        <v>43</v>
      </c>
      <c r="M10980" s="7" t="s">
        <v>169</v>
      </c>
      <c r="N10980" s="7" t="s">
        <v>5633</v>
      </c>
      <c r="O10980" s="8" t="s">
        <v>32</v>
      </c>
      <c r="P10980" s="8" t="s">
        <v>22</v>
      </c>
      <c r="Q10980" s="8" t="s">
        <v>54810</v>
      </c>
      <c r="R10980" s="8" t="s">
        <v>168</v>
      </c>
      <c r="S10980" s="7" t="s">
        <v>54811</v>
      </c>
      <c r="T10980" s="7" t="s">
        <v>5636</v>
      </c>
    </row>
    <row r="10981" customHeight="1" spans="1:20">
      <c r="A10981" s="6">
        <v>45228</v>
      </c>
      <c r="B10981" s="7" t="s">
        <v>54812</v>
      </c>
      <c r="C10981" s="7" t="s">
        <v>399</v>
      </c>
      <c r="D10981" s="8" t="s">
        <v>22</v>
      </c>
      <c r="E10981" s="7" t="s">
        <v>54813</v>
      </c>
      <c r="F10981" s="7" t="s">
        <v>54814</v>
      </c>
      <c r="G10981" s="8" t="s">
        <v>130</v>
      </c>
      <c r="H10981" s="8" t="s">
        <v>110</v>
      </c>
      <c r="I10981" s="8" t="s">
        <v>315</v>
      </c>
      <c r="J10981" s="8" t="s">
        <v>27</v>
      </c>
      <c r="K10981" s="8" t="s">
        <v>28</v>
      </c>
      <c r="L10981" s="8" t="s">
        <v>43</v>
      </c>
      <c r="M10981" s="7" t="s">
        <v>30</v>
      </c>
      <c r="N10981" s="7" t="s">
        <v>31</v>
      </c>
      <c r="O10981" s="8" t="s">
        <v>32</v>
      </c>
      <c r="P10981" s="8" t="s">
        <v>22</v>
      </c>
      <c r="Q10981" s="8" t="s">
        <v>54815</v>
      </c>
      <c r="R10981" s="8" t="s">
        <v>46</v>
      </c>
      <c r="S10981" s="7" t="s">
        <v>54816</v>
      </c>
      <c r="T10981" s="7" t="s">
        <v>54817</v>
      </c>
    </row>
    <row r="10982" customHeight="1" spans="1:20">
      <c r="A10982" s="6">
        <v>45228</v>
      </c>
      <c r="B10982" s="7" t="s">
        <v>54818</v>
      </c>
      <c r="C10982" s="7" t="s">
        <v>399</v>
      </c>
      <c r="D10982" s="8" t="s">
        <v>22</v>
      </c>
      <c r="E10982" s="7" t="s">
        <v>54819</v>
      </c>
      <c r="F10982" s="7" t="s">
        <v>54820</v>
      </c>
      <c r="G10982" s="8" t="s">
        <v>130</v>
      </c>
      <c r="H10982" s="8" t="s">
        <v>22</v>
      </c>
      <c r="I10982" s="8" t="s">
        <v>124</v>
      </c>
      <c r="J10982" s="8" t="s">
        <v>27</v>
      </c>
      <c r="K10982" s="8" t="s">
        <v>28</v>
      </c>
      <c r="L10982" s="8" t="s">
        <v>43</v>
      </c>
      <c r="M10982" s="7" t="s">
        <v>44</v>
      </c>
      <c r="N10982" s="7" t="s">
        <v>31</v>
      </c>
      <c r="O10982" s="8" t="s">
        <v>32</v>
      </c>
      <c r="P10982" s="8" t="s">
        <v>22</v>
      </c>
      <c r="Q10982" s="8" t="s">
        <v>54821</v>
      </c>
      <c r="R10982" s="8" t="s">
        <v>46</v>
      </c>
      <c r="S10982" s="7" t="s">
        <v>54822</v>
      </c>
      <c r="T10982" s="7" t="s">
        <v>54823</v>
      </c>
    </row>
    <row r="10983" customHeight="1" spans="1:20">
      <c r="A10983" s="6">
        <v>45228</v>
      </c>
      <c r="B10983" s="7" t="s">
        <v>54824</v>
      </c>
      <c r="C10983" s="7" t="s">
        <v>2978</v>
      </c>
      <c r="D10983" s="8" t="s">
        <v>22</v>
      </c>
      <c r="E10983" s="7" t="s">
        <v>54825</v>
      </c>
      <c r="F10983" s="7" t="s">
        <v>54826</v>
      </c>
      <c r="G10983" s="8" t="s">
        <v>25</v>
      </c>
      <c r="H10983" s="8" t="s">
        <v>22</v>
      </c>
      <c r="I10983" s="8" t="s">
        <v>701</v>
      </c>
      <c r="J10983" s="8" t="s">
        <v>27</v>
      </c>
      <c r="K10983" s="8" t="s">
        <v>28</v>
      </c>
      <c r="L10983" s="8" t="s">
        <v>43</v>
      </c>
      <c r="M10983" s="7" t="s">
        <v>30</v>
      </c>
      <c r="N10983" s="7" t="s">
        <v>31</v>
      </c>
      <c r="O10983" s="8" t="s">
        <v>32</v>
      </c>
      <c r="P10983" s="8" t="s">
        <v>22</v>
      </c>
      <c r="Q10983" s="8" t="s">
        <v>54827</v>
      </c>
      <c r="R10983" s="8" t="s">
        <v>46</v>
      </c>
      <c r="S10983" s="7" t="s">
        <v>54828</v>
      </c>
      <c r="T10983" s="7" t="s">
        <v>54829</v>
      </c>
    </row>
    <row r="10984" customHeight="1" spans="1:20">
      <c r="A10984" s="6">
        <v>45227</v>
      </c>
      <c r="B10984" s="7" t="s">
        <v>54830</v>
      </c>
      <c r="C10984" s="7" t="s">
        <v>5629</v>
      </c>
      <c r="D10984" s="8" t="s">
        <v>22</v>
      </c>
      <c r="E10984" s="7" t="s">
        <v>54831</v>
      </c>
      <c r="F10984" s="7" t="s">
        <v>54832</v>
      </c>
      <c r="G10984" s="8" t="s">
        <v>82</v>
      </c>
      <c r="H10984" s="8" t="s">
        <v>22</v>
      </c>
      <c r="I10984" s="8" t="s">
        <v>5632</v>
      </c>
      <c r="J10984" s="8" t="s">
        <v>27</v>
      </c>
      <c r="K10984" s="8" t="s">
        <v>28</v>
      </c>
      <c r="L10984" s="8" t="s">
        <v>43</v>
      </c>
      <c r="M10984" s="7" t="s">
        <v>169</v>
      </c>
      <c r="N10984" s="7" t="s">
        <v>5633</v>
      </c>
      <c r="O10984" s="8" t="s">
        <v>32</v>
      </c>
      <c r="P10984" s="8" t="s">
        <v>22</v>
      </c>
      <c r="Q10984" s="8" t="s">
        <v>54833</v>
      </c>
      <c r="R10984" s="8" t="s">
        <v>168</v>
      </c>
      <c r="S10984" s="7" t="s">
        <v>54834</v>
      </c>
      <c r="T10984" s="7" t="s">
        <v>5636</v>
      </c>
    </row>
    <row r="10985" customHeight="1" spans="1:20">
      <c r="A10985" s="6">
        <v>45227</v>
      </c>
      <c r="B10985" s="7" t="s">
        <v>54835</v>
      </c>
      <c r="C10985" s="7" t="s">
        <v>5644</v>
      </c>
      <c r="D10985" s="8" t="s">
        <v>22</v>
      </c>
      <c r="E10985" s="7" t="s">
        <v>54836</v>
      </c>
      <c r="F10985" s="7" t="s">
        <v>31847</v>
      </c>
      <c r="G10985" s="8" t="s">
        <v>82</v>
      </c>
      <c r="H10985" s="8" t="s">
        <v>110</v>
      </c>
      <c r="I10985" s="8" t="s">
        <v>168</v>
      </c>
      <c r="J10985" s="8" t="s">
        <v>27</v>
      </c>
      <c r="K10985" s="8" t="s">
        <v>28</v>
      </c>
      <c r="L10985" s="8" t="s">
        <v>43</v>
      </c>
      <c r="M10985" s="7" t="s">
        <v>169</v>
      </c>
      <c r="N10985" s="7" t="s">
        <v>5633</v>
      </c>
      <c r="O10985" s="8" t="s">
        <v>32</v>
      </c>
      <c r="P10985" s="8" t="s">
        <v>22</v>
      </c>
      <c r="Q10985" s="8" t="s">
        <v>54837</v>
      </c>
      <c r="R10985" s="8" t="s">
        <v>168</v>
      </c>
      <c r="S10985" s="7" t="s">
        <v>54838</v>
      </c>
      <c r="T10985" s="7" t="s">
        <v>5655</v>
      </c>
    </row>
    <row r="10986" customHeight="1" spans="1:20">
      <c r="A10986" s="6">
        <v>45226</v>
      </c>
      <c r="B10986" s="7" t="s">
        <v>54839</v>
      </c>
      <c r="C10986" s="7" t="s">
        <v>6126</v>
      </c>
      <c r="D10986" s="8" t="s">
        <v>22</v>
      </c>
      <c r="E10986" s="7" t="s">
        <v>54840</v>
      </c>
      <c r="F10986" s="7" t="s">
        <v>54841</v>
      </c>
      <c r="G10986" s="8" t="s">
        <v>82</v>
      </c>
      <c r="H10986" s="8" t="s">
        <v>22</v>
      </c>
      <c r="I10986" s="8" t="s">
        <v>732</v>
      </c>
      <c r="J10986" s="8" t="s">
        <v>27</v>
      </c>
      <c r="K10986" s="8" t="s">
        <v>28</v>
      </c>
      <c r="L10986" s="8" t="s">
        <v>43</v>
      </c>
      <c r="M10986" s="7" t="s">
        <v>44</v>
      </c>
      <c r="N10986" s="7" t="s">
        <v>743</v>
      </c>
      <c r="O10986" s="8" t="s">
        <v>32</v>
      </c>
      <c r="P10986" s="8" t="s">
        <v>22</v>
      </c>
      <c r="Q10986" s="8" t="s">
        <v>54842</v>
      </c>
      <c r="R10986" s="8" t="s">
        <v>46</v>
      </c>
      <c r="S10986" s="7" t="s">
        <v>54843</v>
      </c>
      <c r="T10986" s="7" t="s">
        <v>54844</v>
      </c>
    </row>
    <row r="10987" customHeight="1" spans="1:20">
      <c r="A10987" s="6">
        <v>45228</v>
      </c>
      <c r="B10987" s="7" t="s">
        <v>54845</v>
      </c>
      <c r="C10987" s="7" t="s">
        <v>5629</v>
      </c>
      <c r="D10987" s="8" t="s">
        <v>22</v>
      </c>
      <c r="E10987" s="7" t="s">
        <v>54846</v>
      </c>
      <c r="F10987" s="7" t="s">
        <v>54847</v>
      </c>
      <c r="G10987" s="8" t="s">
        <v>82</v>
      </c>
      <c r="H10987" s="8" t="s">
        <v>96</v>
      </c>
      <c r="I10987" s="8" t="s">
        <v>5632</v>
      </c>
      <c r="J10987" s="8" t="s">
        <v>27</v>
      </c>
      <c r="K10987" s="8" t="s">
        <v>28</v>
      </c>
      <c r="L10987" s="8" t="s">
        <v>43</v>
      </c>
      <c r="M10987" s="7" t="s">
        <v>169</v>
      </c>
      <c r="N10987" s="7" t="s">
        <v>5633</v>
      </c>
      <c r="O10987" s="8" t="s">
        <v>32</v>
      </c>
      <c r="P10987" s="8" t="s">
        <v>22</v>
      </c>
      <c r="Q10987" s="8" t="s">
        <v>54848</v>
      </c>
      <c r="R10987" s="8" t="s">
        <v>168</v>
      </c>
      <c r="S10987" s="7" t="s">
        <v>54849</v>
      </c>
      <c r="T10987" s="7" t="s">
        <v>6081</v>
      </c>
    </row>
    <row r="10988" customHeight="1" spans="1:20">
      <c r="A10988" s="6">
        <v>45227</v>
      </c>
      <c r="B10988" s="7" t="s">
        <v>54850</v>
      </c>
      <c r="C10988" s="7" t="s">
        <v>204</v>
      </c>
      <c r="D10988" s="8" t="s">
        <v>22</v>
      </c>
      <c r="E10988" s="7" t="s">
        <v>54851</v>
      </c>
      <c r="F10988" s="7" t="s">
        <v>54852</v>
      </c>
      <c r="G10988" s="8" t="s">
        <v>247</v>
      </c>
      <c r="H10988" s="8" t="s">
        <v>22</v>
      </c>
      <c r="I10988" s="8" t="s">
        <v>277</v>
      </c>
      <c r="J10988" s="8" t="s">
        <v>27</v>
      </c>
      <c r="K10988" s="8" t="s">
        <v>28</v>
      </c>
      <c r="L10988" s="8" t="s">
        <v>43</v>
      </c>
      <c r="M10988" s="7" t="s">
        <v>44</v>
      </c>
      <c r="N10988" s="7" t="s">
        <v>208</v>
      </c>
      <c r="O10988" s="8" t="s">
        <v>32</v>
      </c>
      <c r="P10988" s="8" t="s">
        <v>22</v>
      </c>
      <c r="Q10988" s="8" t="s">
        <v>54853</v>
      </c>
      <c r="R10988" s="8" t="s">
        <v>56</v>
      </c>
      <c r="S10988" s="7" t="s">
        <v>54854</v>
      </c>
      <c r="T10988" s="7" t="s">
        <v>22</v>
      </c>
    </row>
    <row r="10989" customHeight="1" spans="1:20">
      <c r="A10989" s="6">
        <v>45226</v>
      </c>
      <c r="B10989" s="7" t="s">
        <v>54855</v>
      </c>
      <c r="C10989" s="7" t="s">
        <v>6880</v>
      </c>
      <c r="D10989" s="8" t="s">
        <v>22</v>
      </c>
      <c r="E10989" s="7" t="s">
        <v>54856</v>
      </c>
      <c r="F10989" s="7" t="s">
        <v>54857</v>
      </c>
      <c r="G10989" s="8" t="s">
        <v>336</v>
      </c>
      <c r="H10989" s="8" t="s">
        <v>22</v>
      </c>
      <c r="I10989" s="8" t="s">
        <v>293</v>
      </c>
      <c r="J10989" s="8" t="s">
        <v>27</v>
      </c>
      <c r="K10989" s="8" t="s">
        <v>28</v>
      </c>
      <c r="L10989" s="8" t="s">
        <v>43</v>
      </c>
      <c r="M10989" s="7" t="s">
        <v>44</v>
      </c>
      <c r="N10989" s="7" t="s">
        <v>208</v>
      </c>
      <c r="O10989" s="8" t="s">
        <v>32</v>
      </c>
      <c r="P10989" s="8" t="s">
        <v>22</v>
      </c>
      <c r="Q10989" s="8" t="s">
        <v>54858</v>
      </c>
      <c r="R10989" s="8" t="s">
        <v>46</v>
      </c>
      <c r="S10989" s="7" t="s">
        <v>54859</v>
      </c>
      <c r="T10989" s="7" t="s">
        <v>22</v>
      </c>
    </row>
    <row r="10990" customHeight="1" spans="1:20">
      <c r="A10990" s="6">
        <v>45227</v>
      </c>
      <c r="B10990" s="7" t="s">
        <v>54860</v>
      </c>
      <c r="C10990" s="7" t="s">
        <v>817</v>
      </c>
      <c r="D10990" s="8" t="s">
        <v>22</v>
      </c>
      <c r="E10990" s="7" t="s">
        <v>54861</v>
      </c>
      <c r="F10990" s="7" t="s">
        <v>54862</v>
      </c>
      <c r="G10990" s="8" t="s">
        <v>53</v>
      </c>
      <c r="H10990" s="8" t="s">
        <v>96</v>
      </c>
      <c r="I10990" s="8" t="s">
        <v>131</v>
      </c>
      <c r="J10990" s="8" t="s">
        <v>27</v>
      </c>
      <c r="K10990" s="8" t="s">
        <v>28</v>
      </c>
      <c r="L10990" s="8" t="s">
        <v>43</v>
      </c>
      <c r="M10990" s="7" t="s">
        <v>44</v>
      </c>
      <c r="N10990" s="7" t="s">
        <v>31</v>
      </c>
      <c r="O10990" s="8" t="s">
        <v>32</v>
      </c>
      <c r="P10990" s="8" t="s">
        <v>22</v>
      </c>
      <c r="Q10990" s="8" t="s">
        <v>54863</v>
      </c>
      <c r="R10990" s="8" t="s">
        <v>46</v>
      </c>
      <c r="S10990" s="7" t="s">
        <v>54864</v>
      </c>
      <c r="T10990" s="7" t="s">
        <v>54865</v>
      </c>
    </row>
    <row r="10991" customHeight="1" spans="1:20">
      <c r="A10991" s="6">
        <v>45227</v>
      </c>
      <c r="B10991" s="7" t="s">
        <v>54866</v>
      </c>
      <c r="C10991" s="7" t="s">
        <v>817</v>
      </c>
      <c r="D10991" s="8" t="s">
        <v>22</v>
      </c>
      <c r="E10991" s="7" t="s">
        <v>54867</v>
      </c>
      <c r="F10991" s="7" t="s">
        <v>54868</v>
      </c>
      <c r="G10991" s="8" t="s">
        <v>41</v>
      </c>
      <c r="H10991" s="8" t="s">
        <v>110</v>
      </c>
      <c r="I10991" s="8" t="s">
        <v>26</v>
      </c>
      <c r="J10991" s="8" t="s">
        <v>27</v>
      </c>
      <c r="K10991" s="8" t="s">
        <v>76</v>
      </c>
      <c r="L10991" s="8" t="s">
        <v>29</v>
      </c>
      <c r="M10991" s="7" t="s">
        <v>30</v>
      </c>
      <c r="N10991" s="7" t="s">
        <v>31</v>
      </c>
      <c r="O10991" s="8" t="s">
        <v>32</v>
      </c>
      <c r="P10991" s="8" t="s">
        <v>22</v>
      </c>
      <c r="Q10991" s="8" t="s">
        <v>54869</v>
      </c>
      <c r="R10991" s="8" t="s">
        <v>34</v>
      </c>
      <c r="S10991" s="7" t="s">
        <v>54870</v>
      </c>
      <c r="T10991" s="7" t="s">
        <v>54871</v>
      </c>
    </row>
    <row r="10992" customHeight="1" spans="1:20">
      <c r="A10992" s="6">
        <v>45227</v>
      </c>
      <c r="B10992" s="7" t="s">
        <v>54872</v>
      </c>
      <c r="C10992" s="7" t="s">
        <v>7176</v>
      </c>
      <c r="D10992" s="8" t="s">
        <v>22</v>
      </c>
      <c r="E10992" s="7" t="s">
        <v>22497</v>
      </c>
      <c r="F10992" s="7" t="s">
        <v>22498</v>
      </c>
      <c r="G10992" s="8" t="s">
        <v>53</v>
      </c>
      <c r="H10992" s="8" t="s">
        <v>22</v>
      </c>
      <c r="I10992" s="8" t="s">
        <v>54</v>
      </c>
      <c r="J10992" s="8" t="s">
        <v>27</v>
      </c>
      <c r="K10992" s="8" t="s">
        <v>28</v>
      </c>
      <c r="L10992" s="8" t="s">
        <v>43</v>
      </c>
      <c r="M10992" s="7" t="s">
        <v>30</v>
      </c>
      <c r="N10992" s="7" t="s">
        <v>31</v>
      </c>
      <c r="O10992" s="8" t="s">
        <v>32</v>
      </c>
      <c r="P10992" s="8" t="s">
        <v>22</v>
      </c>
      <c r="Q10992" s="8" t="s">
        <v>54873</v>
      </c>
      <c r="R10992" s="8" t="s">
        <v>46</v>
      </c>
      <c r="S10992" s="7" t="s">
        <v>54874</v>
      </c>
      <c r="T10992" s="7" t="s">
        <v>54875</v>
      </c>
    </row>
    <row r="10993" customHeight="1" spans="1:20">
      <c r="A10993" s="6">
        <v>45227</v>
      </c>
      <c r="B10993" s="7" t="s">
        <v>54876</v>
      </c>
      <c r="C10993" s="7" t="s">
        <v>5629</v>
      </c>
      <c r="D10993" s="8" t="s">
        <v>22</v>
      </c>
      <c r="E10993" s="7" t="s">
        <v>54877</v>
      </c>
      <c r="F10993" s="7" t="s">
        <v>17827</v>
      </c>
      <c r="G10993" s="8" t="s">
        <v>82</v>
      </c>
      <c r="H10993" s="8" t="s">
        <v>22</v>
      </c>
      <c r="I10993" s="8" t="s">
        <v>5632</v>
      </c>
      <c r="J10993" s="8" t="s">
        <v>27</v>
      </c>
      <c r="K10993" s="8" t="s">
        <v>28</v>
      </c>
      <c r="L10993" s="8" t="s">
        <v>43</v>
      </c>
      <c r="M10993" s="7" t="s">
        <v>169</v>
      </c>
      <c r="N10993" s="7" t="s">
        <v>5633</v>
      </c>
      <c r="O10993" s="8" t="s">
        <v>32</v>
      </c>
      <c r="P10993" s="8" t="s">
        <v>22</v>
      </c>
      <c r="Q10993" s="8" t="s">
        <v>54878</v>
      </c>
      <c r="R10993" s="8" t="s">
        <v>168</v>
      </c>
      <c r="S10993" s="7" t="s">
        <v>54879</v>
      </c>
      <c r="T10993" s="7" t="s">
        <v>5740</v>
      </c>
    </row>
    <row r="10994" customHeight="1" spans="1:20">
      <c r="A10994" s="6">
        <v>45227</v>
      </c>
      <c r="B10994" s="7" t="s">
        <v>54880</v>
      </c>
      <c r="C10994" s="7" t="s">
        <v>1299</v>
      </c>
      <c r="D10994" s="8" t="s">
        <v>22</v>
      </c>
      <c r="E10994" s="7" t="s">
        <v>53297</v>
      </c>
      <c r="F10994" s="7" t="s">
        <v>53298</v>
      </c>
      <c r="G10994" s="8" t="s">
        <v>336</v>
      </c>
      <c r="H10994" s="8" t="s">
        <v>22</v>
      </c>
      <c r="I10994" s="8" t="s">
        <v>111</v>
      </c>
      <c r="J10994" s="8" t="s">
        <v>27</v>
      </c>
      <c r="K10994" s="8" t="s">
        <v>28</v>
      </c>
      <c r="L10994" s="8" t="s">
        <v>43</v>
      </c>
      <c r="M10994" s="7" t="s">
        <v>30</v>
      </c>
      <c r="N10994" s="7" t="s">
        <v>208</v>
      </c>
      <c r="O10994" s="8" t="s">
        <v>32</v>
      </c>
      <c r="P10994" s="8" t="s">
        <v>22</v>
      </c>
      <c r="Q10994" s="8" t="s">
        <v>54881</v>
      </c>
      <c r="R10994" s="8" t="s">
        <v>56</v>
      </c>
      <c r="S10994" s="7" t="s">
        <v>54882</v>
      </c>
      <c r="T10994" s="7" t="s">
        <v>22</v>
      </c>
    </row>
    <row r="10995" customHeight="1" spans="1:20">
      <c r="A10995" s="6">
        <v>45227</v>
      </c>
      <c r="B10995" s="7" t="s">
        <v>54883</v>
      </c>
      <c r="C10995" s="7" t="s">
        <v>8032</v>
      </c>
      <c r="D10995" s="8" t="s">
        <v>22</v>
      </c>
      <c r="E10995" s="7" t="s">
        <v>54884</v>
      </c>
      <c r="F10995" s="7" t="s">
        <v>54885</v>
      </c>
      <c r="G10995" s="8" t="s">
        <v>69</v>
      </c>
      <c r="H10995" s="8" t="s">
        <v>22</v>
      </c>
      <c r="I10995" s="8" t="s">
        <v>253</v>
      </c>
      <c r="J10995" s="8" t="s">
        <v>27</v>
      </c>
      <c r="K10995" s="8" t="s">
        <v>28</v>
      </c>
      <c r="L10995" s="8" t="s">
        <v>43</v>
      </c>
      <c r="M10995" s="7" t="s">
        <v>30</v>
      </c>
      <c r="N10995" s="7" t="s">
        <v>31</v>
      </c>
      <c r="O10995" s="8" t="s">
        <v>32</v>
      </c>
      <c r="P10995" s="8" t="s">
        <v>22</v>
      </c>
      <c r="Q10995" s="8" t="s">
        <v>54886</v>
      </c>
      <c r="R10995" s="8" t="s">
        <v>46</v>
      </c>
      <c r="S10995" s="7" t="s">
        <v>54887</v>
      </c>
      <c r="T10995" s="7" t="s">
        <v>54888</v>
      </c>
    </row>
    <row r="10996" customHeight="1" spans="1:20">
      <c r="A10996" s="6">
        <v>45228</v>
      </c>
      <c r="B10996" s="7" t="s">
        <v>54889</v>
      </c>
      <c r="C10996" s="7" t="s">
        <v>1023</v>
      </c>
      <c r="D10996" s="8" t="s">
        <v>22</v>
      </c>
      <c r="E10996" s="7" t="s">
        <v>54890</v>
      </c>
      <c r="F10996" s="7" t="s">
        <v>54891</v>
      </c>
      <c r="G10996" s="8" t="s">
        <v>69</v>
      </c>
      <c r="H10996" s="8" t="s">
        <v>22</v>
      </c>
      <c r="I10996" s="8" t="s">
        <v>131</v>
      </c>
      <c r="J10996" s="8" t="s">
        <v>27</v>
      </c>
      <c r="K10996" s="8" t="s">
        <v>28</v>
      </c>
      <c r="L10996" s="8" t="s">
        <v>43</v>
      </c>
      <c r="M10996" s="7" t="s">
        <v>44</v>
      </c>
      <c r="N10996" s="7" t="s">
        <v>31</v>
      </c>
      <c r="O10996" s="8" t="s">
        <v>32</v>
      </c>
      <c r="P10996" s="8" t="s">
        <v>22</v>
      </c>
      <c r="Q10996" s="8" t="s">
        <v>54892</v>
      </c>
      <c r="R10996" s="8" t="s">
        <v>46</v>
      </c>
      <c r="S10996" s="7" t="s">
        <v>54893</v>
      </c>
      <c r="T10996" s="7" t="s">
        <v>54894</v>
      </c>
    </row>
    <row r="10997" customHeight="1" spans="1:20">
      <c r="A10997" s="6">
        <v>45227</v>
      </c>
      <c r="B10997" s="7" t="s">
        <v>54895</v>
      </c>
      <c r="C10997" s="7" t="s">
        <v>5629</v>
      </c>
      <c r="D10997" s="8" t="s">
        <v>22</v>
      </c>
      <c r="E10997" s="7" t="s">
        <v>54896</v>
      </c>
      <c r="F10997" s="7" t="s">
        <v>54897</v>
      </c>
      <c r="G10997" s="8" t="s">
        <v>82</v>
      </c>
      <c r="H10997" s="8" t="s">
        <v>22</v>
      </c>
      <c r="I10997" s="8" t="s">
        <v>5632</v>
      </c>
      <c r="J10997" s="8" t="s">
        <v>27</v>
      </c>
      <c r="K10997" s="8" t="s">
        <v>28</v>
      </c>
      <c r="L10997" s="8" t="s">
        <v>43</v>
      </c>
      <c r="M10997" s="7" t="s">
        <v>169</v>
      </c>
      <c r="N10997" s="7" t="s">
        <v>5633</v>
      </c>
      <c r="O10997" s="8" t="s">
        <v>32</v>
      </c>
      <c r="P10997" s="8" t="s">
        <v>22</v>
      </c>
      <c r="Q10997" s="8" t="s">
        <v>54898</v>
      </c>
      <c r="R10997" s="8" t="s">
        <v>168</v>
      </c>
      <c r="S10997" s="7" t="s">
        <v>54899</v>
      </c>
      <c r="T10997" s="7" t="s">
        <v>5696</v>
      </c>
    </row>
    <row r="10998" customHeight="1" spans="1:20">
      <c r="A10998" s="6">
        <v>45227</v>
      </c>
      <c r="B10998" s="7" t="s">
        <v>54900</v>
      </c>
      <c r="C10998" s="7" t="s">
        <v>6302</v>
      </c>
      <c r="D10998" s="8" t="s">
        <v>22</v>
      </c>
      <c r="E10998" s="7" t="s">
        <v>54901</v>
      </c>
      <c r="F10998" s="7" t="s">
        <v>54902</v>
      </c>
      <c r="G10998" s="8" t="s">
        <v>82</v>
      </c>
      <c r="H10998" s="8" t="s">
        <v>22</v>
      </c>
      <c r="I10998" s="8" t="s">
        <v>97</v>
      </c>
      <c r="J10998" s="8" t="s">
        <v>27</v>
      </c>
      <c r="K10998" s="8" t="s">
        <v>28</v>
      </c>
      <c r="L10998" s="8" t="s">
        <v>43</v>
      </c>
      <c r="M10998" s="7" t="s">
        <v>30</v>
      </c>
      <c r="N10998" s="7" t="s">
        <v>31</v>
      </c>
      <c r="O10998" s="8" t="s">
        <v>32</v>
      </c>
      <c r="P10998" s="8" t="s">
        <v>22</v>
      </c>
      <c r="Q10998" s="8" t="s">
        <v>54903</v>
      </c>
      <c r="R10998" s="8" t="s">
        <v>46</v>
      </c>
      <c r="S10998" s="7" t="s">
        <v>54904</v>
      </c>
      <c r="T10998" s="7" t="s">
        <v>54905</v>
      </c>
    </row>
    <row r="10999" customHeight="1" spans="1:20">
      <c r="A10999" s="6">
        <v>45228</v>
      </c>
      <c r="B10999" s="7" t="s">
        <v>54906</v>
      </c>
      <c r="C10999" s="7" t="s">
        <v>6302</v>
      </c>
      <c r="D10999" s="8" t="s">
        <v>22</v>
      </c>
      <c r="E10999" s="7" t="s">
        <v>54907</v>
      </c>
      <c r="F10999" s="7" t="s">
        <v>54908</v>
      </c>
      <c r="G10999" s="8" t="s">
        <v>336</v>
      </c>
      <c r="H10999" s="8" t="s">
        <v>22</v>
      </c>
      <c r="I10999" s="8" t="s">
        <v>162</v>
      </c>
      <c r="J10999" s="8" t="s">
        <v>27</v>
      </c>
      <c r="K10999" s="8" t="s">
        <v>28</v>
      </c>
      <c r="L10999" s="8" t="s">
        <v>43</v>
      </c>
      <c r="M10999" s="7" t="s">
        <v>30</v>
      </c>
      <c r="N10999" s="7" t="s">
        <v>31</v>
      </c>
      <c r="O10999" s="8" t="s">
        <v>32</v>
      </c>
      <c r="P10999" s="8" t="s">
        <v>22</v>
      </c>
      <c r="Q10999" s="8" t="s">
        <v>54909</v>
      </c>
      <c r="R10999" s="8" t="s">
        <v>46</v>
      </c>
      <c r="S10999" s="7" t="s">
        <v>54910</v>
      </c>
      <c r="T10999" s="7" t="s">
        <v>54911</v>
      </c>
    </row>
    <row r="11000" customHeight="1" spans="1:20">
      <c r="A11000" s="6">
        <v>45228</v>
      </c>
      <c r="B11000" s="7" t="s">
        <v>54912</v>
      </c>
      <c r="C11000" s="7" t="s">
        <v>7199</v>
      </c>
      <c r="D11000" s="8" t="s">
        <v>22</v>
      </c>
      <c r="E11000" s="7" t="s">
        <v>54913</v>
      </c>
      <c r="F11000" s="7" t="s">
        <v>54914</v>
      </c>
      <c r="G11000" s="8" t="s">
        <v>41</v>
      </c>
      <c r="H11000" s="8" t="s">
        <v>22</v>
      </c>
      <c r="I11000" s="8" t="s">
        <v>90</v>
      </c>
      <c r="J11000" s="8" t="s">
        <v>27</v>
      </c>
      <c r="K11000" s="8" t="s">
        <v>28</v>
      </c>
      <c r="L11000" s="8" t="s">
        <v>43</v>
      </c>
      <c r="M11000" s="7" t="s">
        <v>44</v>
      </c>
      <c r="N11000" s="7" t="s">
        <v>31</v>
      </c>
      <c r="O11000" s="8" t="s">
        <v>32</v>
      </c>
      <c r="P11000" s="8" t="s">
        <v>22</v>
      </c>
      <c r="Q11000" s="8" t="s">
        <v>54915</v>
      </c>
      <c r="R11000" s="8" t="s">
        <v>46</v>
      </c>
      <c r="S11000" s="7" t="s">
        <v>54916</v>
      </c>
      <c r="T11000" s="7" t="s">
        <v>54917</v>
      </c>
    </row>
    <row r="11001" customHeight="1" spans="1:20">
      <c r="A11001" s="6">
        <v>45227</v>
      </c>
      <c r="B11001" s="7" t="s">
        <v>54918</v>
      </c>
      <c r="C11001" s="7" t="s">
        <v>5318</v>
      </c>
      <c r="D11001" s="8" t="s">
        <v>22</v>
      </c>
      <c r="E11001" s="7" t="s">
        <v>48353</v>
      </c>
      <c r="F11001" s="7" t="s">
        <v>48354</v>
      </c>
      <c r="G11001" s="8" t="s">
        <v>194</v>
      </c>
      <c r="H11001" s="8" t="s">
        <v>110</v>
      </c>
      <c r="I11001" s="8" t="s">
        <v>75</v>
      </c>
      <c r="J11001" s="8" t="s">
        <v>27</v>
      </c>
      <c r="K11001" s="8" t="s">
        <v>28</v>
      </c>
      <c r="L11001" s="8" t="s">
        <v>43</v>
      </c>
      <c r="M11001" s="7" t="s">
        <v>44</v>
      </c>
      <c r="N11001" s="7" t="s">
        <v>31</v>
      </c>
      <c r="O11001" s="8" t="s">
        <v>32</v>
      </c>
      <c r="P11001" s="8" t="s">
        <v>22</v>
      </c>
      <c r="Q11001" s="8" t="s">
        <v>54919</v>
      </c>
      <c r="R11001" s="8" t="s">
        <v>46</v>
      </c>
      <c r="S11001" s="7" t="s">
        <v>54920</v>
      </c>
      <c r="T11001" s="7" t="s">
        <v>54921</v>
      </c>
    </row>
    <row r="11002" customHeight="1" spans="1:20">
      <c r="A11002" s="6">
        <v>45227</v>
      </c>
      <c r="B11002" s="7" t="s">
        <v>54922</v>
      </c>
      <c r="C11002" s="7" t="s">
        <v>5629</v>
      </c>
      <c r="D11002" s="8" t="s">
        <v>22</v>
      </c>
      <c r="E11002" s="7" t="s">
        <v>54923</v>
      </c>
      <c r="F11002" s="7" t="s">
        <v>54924</v>
      </c>
      <c r="G11002" s="8" t="s">
        <v>82</v>
      </c>
      <c r="H11002" s="8" t="s">
        <v>110</v>
      </c>
      <c r="I11002" s="8" t="s">
        <v>5632</v>
      </c>
      <c r="J11002" s="8" t="s">
        <v>27</v>
      </c>
      <c r="K11002" s="8" t="s">
        <v>28</v>
      </c>
      <c r="L11002" s="8" t="s">
        <v>43</v>
      </c>
      <c r="M11002" s="7" t="s">
        <v>169</v>
      </c>
      <c r="N11002" s="7" t="s">
        <v>5633</v>
      </c>
      <c r="O11002" s="8" t="s">
        <v>32</v>
      </c>
      <c r="P11002" s="8" t="s">
        <v>22</v>
      </c>
      <c r="Q11002" s="8" t="s">
        <v>54925</v>
      </c>
      <c r="R11002" s="8" t="s">
        <v>168</v>
      </c>
      <c r="S11002" s="7" t="s">
        <v>54926</v>
      </c>
      <c r="T11002" s="7" t="s">
        <v>8886</v>
      </c>
    </row>
    <row r="11003" customHeight="1" spans="1:20">
      <c r="A11003" s="6">
        <v>45227</v>
      </c>
      <c r="B11003" s="7" t="s">
        <v>54927</v>
      </c>
      <c r="C11003" s="7" t="s">
        <v>5644</v>
      </c>
      <c r="D11003" s="8" t="s">
        <v>22</v>
      </c>
      <c r="E11003" s="7" t="s">
        <v>54928</v>
      </c>
      <c r="F11003" s="7" t="s">
        <v>54929</v>
      </c>
      <c r="G11003" s="8" t="s">
        <v>82</v>
      </c>
      <c r="H11003" s="8" t="s">
        <v>22</v>
      </c>
      <c r="I11003" s="8" t="s">
        <v>253</v>
      </c>
      <c r="J11003" s="8" t="s">
        <v>27</v>
      </c>
      <c r="K11003" s="8" t="s">
        <v>28</v>
      </c>
      <c r="L11003" s="8" t="s">
        <v>43</v>
      </c>
      <c r="M11003" s="7" t="s">
        <v>169</v>
      </c>
      <c r="N11003" s="7" t="s">
        <v>5633</v>
      </c>
      <c r="O11003" s="8" t="s">
        <v>32</v>
      </c>
      <c r="P11003" s="8" t="s">
        <v>22</v>
      </c>
      <c r="Q11003" s="8" t="s">
        <v>54930</v>
      </c>
      <c r="R11003" s="8" t="s">
        <v>168</v>
      </c>
      <c r="S11003" s="7" t="s">
        <v>54931</v>
      </c>
      <c r="T11003" s="7" t="s">
        <v>5668</v>
      </c>
    </row>
    <row r="11004" customHeight="1" spans="1:20">
      <c r="A11004" s="6">
        <v>45227</v>
      </c>
      <c r="B11004" s="7" t="s">
        <v>54932</v>
      </c>
      <c r="C11004" s="7" t="s">
        <v>5899</v>
      </c>
      <c r="D11004" s="8" t="s">
        <v>22</v>
      </c>
      <c r="E11004" s="7" t="s">
        <v>54933</v>
      </c>
      <c r="F11004" s="7" t="s">
        <v>22313</v>
      </c>
      <c r="G11004" s="8" t="s">
        <v>3125</v>
      </c>
      <c r="H11004" s="8" t="s">
        <v>22</v>
      </c>
      <c r="I11004" s="8" t="s">
        <v>5902</v>
      </c>
      <c r="J11004" s="8" t="s">
        <v>27</v>
      </c>
      <c r="K11004" s="8" t="s">
        <v>28</v>
      </c>
      <c r="L11004" s="8" t="s">
        <v>43</v>
      </c>
      <c r="M11004" s="7" t="s">
        <v>169</v>
      </c>
      <c r="N11004" s="7" t="s">
        <v>5633</v>
      </c>
      <c r="O11004" s="8" t="s">
        <v>32</v>
      </c>
      <c r="P11004" s="8" t="s">
        <v>22</v>
      </c>
      <c r="Q11004" s="8" t="s">
        <v>54934</v>
      </c>
      <c r="R11004" s="8" t="s">
        <v>168</v>
      </c>
      <c r="S11004" s="7" t="s">
        <v>54935</v>
      </c>
      <c r="T11004" s="7" t="s">
        <v>5723</v>
      </c>
    </row>
    <row r="11005" customHeight="1" spans="1:20">
      <c r="A11005" s="6">
        <v>45226</v>
      </c>
      <c r="B11005" s="7" t="s">
        <v>54936</v>
      </c>
      <c r="C11005" s="7" t="s">
        <v>6506</v>
      </c>
      <c r="D11005" s="8" t="s">
        <v>22</v>
      </c>
      <c r="E11005" s="7" t="s">
        <v>54937</v>
      </c>
      <c r="F11005" s="7" t="s">
        <v>54938</v>
      </c>
      <c r="G11005" s="8" t="s">
        <v>25</v>
      </c>
      <c r="H11005" s="8" t="s">
        <v>22</v>
      </c>
      <c r="I11005" s="8" t="s">
        <v>104</v>
      </c>
      <c r="J11005" s="8" t="s">
        <v>27</v>
      </c>
      <c r="K11005" s="8" t="s">
        <v>28</v>
      </c>
      <c r="L11005" s="8" t="s">
        <v>43</v>
      </c>
      <c r="M11005" s="7" t="s">
        <v>30</v>
      </c>
      <c r="N11005" s="7" t="s">
        <v>208</v>
      </c>
      <c r="O11005" s="8" t="s">
        <v>32</v>
      </c>
      <c r="P11005" s="8" t="s">
        <v>22</v>
      </c>
      <c r="Q11005" s="8" t="s">
        <v>54939</v>
      </c>
      <c r="R11005" s="8" t="s">
        <v>46</v>
      </c>
      <c r="S11005" s="7" t="s">
        <v>54940</v>
      </c>
      <c r="T11005" s="7" t="s">
        <v>22</v>
      </c>
    </row>
    <row r="11006" customHeight="1" spans="1:20">
      <c r="A11006" s="6">
        <v>45227</v>
      </c>
      <c r="B11006" s="7" t="s">
        <v>54941</v>
      </c>
      <c r="C11006" s="7" t="s">
        <v>5629</v>
      </c>
      <c r="D11006" s="8" t="s">
        <v>22</v>
      </c>
      <c r="E11006" s="7" t="s">
        <v>54942</v>
      </c>
      <c r="F11006" s="7" t="s">
        <v>54943</v>
      </c>
      <c r="G11006" s="8" t="s">
        <v>82</v>
      </c>
      <c r="H11006" s="8" t="s">
        <v>22</v>
      </c>
      <c r="I11006" s="8" t="s">
        <v>5632</v>
      </c>
      <c r="J11006" s="8" t="s">
        <v>27</v>
      </c>
      <c r="K11006" s="8" t="s">
        <v>28</v>
      </c>
      <c r="L11006" s="8" t="s">
        <v>43</v>
      </c>
      <c r="M11006" s="7" t="s">
        <v>169</v>
      </c>
      <c r="N11006" s="7" t="s">
        <v>5633</v>
      </c>
      <c r="O11006" s="8" t="s">
        <v>32</v>
      </c>
      <c r="P11006" s="8" t="s">
        <v>22</v>
      </c>
      <c r="Q11006" s="8" t="s">
        <v>54944</v>
      </c>
      <c r="R11006" s="8" t="s">
        <v>168</v>
      </c>
      <c r="S11006" s="7" t="s">
        <v>54945</v>
      </c>
      <c r="T11006" s="7" t="s">
        <v>5740</v>
      </c>
    </row>
    <row r="11007" customHeight="1" spans="1:20">
      <c r="A11007" s="6">
        <v>45226</v>
      </c>
      <c r="B11007" s="7" t="s">
        <v>54946</v>
      </c>
      <c r="C11007" s="7" t="s">
        <v>274</v>
      </c>
      <c r="D11007" s="8" t="s">
        <v>22</v>
      </c>
      <c r="E11007" s="7" t="s">
        <v>54947</v>
      </c>
      <c r="F11007" s="7" t="s">
        <v>54948</v>
      </c>
      <c r="G11007" s="8" t="s">
        <v>336</v>
      </c>
      <c r="H11007" s="8" t="s">
        <v>22</v>
      </c>
      <c r="I11007" s="8" t="s">
        <v>241</v>
      </c>
      <c r="J11007" s="8" t="s">
        <v>27</v>
      </c>
      <c r="K11007" s="8" t="s">
        <v>28</v>
      </c>
      <c r="L11007" s="8" t="s">
        <v>43</v>
      </c>
      <c r="M11007" s="7" t="s">
        <v>30</v>
      </c>
      <c r="N11007" s="7" t="s">
        <v>208</v>
      </c>
      <c r="O11007" s="8" t="s">
        <v>32</v>
      </c>
      <c r="P11007" s="8" t="s">
        <v>22</v>
      </c>
      <c r="Q11007" s="8" t="s">
        <v>54949</v>
      </c>
      <c r="R11007" s="8" t="s">
        <v>56</v>
      </c>
      <c r="S11007" s="7" t="s">
        <v>54950</v>
      </c>
      <c r="T11007" s="7" t="s">
        <v>22</v>
      </c>
    </row>
    <row r="11008" customHeight="1" spans="1:20">
      <c r="A11008" s="6">
        <v>45227</v>
      </c>
      <c r="B11008" s="7" t="s">
        <v>54951</v>
      </c>
      <c r="C11008" s="7" t="s">
        <v>6302</v>
      </c>
      <c r="D11008" s="8" t="s">
        <v>22</v>
      </c>
      <c r="E11008" s="7" t="s">
        <v>54952</v>
      </c>
      <c r="F11008" s="7" t="s">
        <v>37242</v>
      </c>
      <c r="G11008" s="8" t="s">
        <v>82</v>
      </c>
      <c r="H11008" s="8" t="s">
        <v>22</v>
      </c>
      <c r="I11008" s="8" t="s">
        <v>54</v>
      </c>
      <c r="J11008" s="8" t="s">
        <v>27</v>
      </c>
      <c r="K11008" s="8" t="s">
        <v>28</v>
      </c>
      <c r="L11008" s="8" t="s">
        <v>43</v>
      </c>
      <c r="M11008" s="7" t="s">
        <v>44</v>
      </c>
      <c r="N11008" s="7" t="s">
        <v>31</v>
      </c>
      <c r="O11008" s="8" t="s">
        <v>32</v>
      </c>
      <c r="P11008" s="8" t="s">
        <v>22</v>
      </c>
      <c r="Q11008" s="8" t="s">
        <v>54953</v>
      </c>
      <c r="R11008" s="8" t="s">
        <v>46</v>
      </c>
      <c r="S11008" s="7" t="s">
        <v>54954</v>
      </c>
      <c r="T11008" s="7" t="s">
        <v>54955</v>
      </c>
    </row>
    <row r="11009" customHeight="1" spans="1:20">
      <c r="A11009" s="6">
        <v>45226</v>
      </c>
      <c r="B11009" s="7" t="s">
        <v>54956</v>
      </c>
      <c r="C11009" s="7" t="s">
        <v>59</v>
      </c>
      <c r="D11009" s="8" t="s">
        <v>22</v>
      </c>
      <c r="E11009" s="7" t="s">
        <v>54957</v>
      </c>
      <c r="F11009" s="7" t="s">
        <v>54958</v>
      </c>
      <c r="G11009" s="8" t="s">
        <v>194</v>
      </c>
      <c r="H11009" s="8" t="s">
        <v>22</v>
      </c>
      <c r="I11009" s="8" t="s">
        <v>315</v>
      </c>
      <c r="J11009" s="8" t="s">
        <v>27</v>
      </c>
      <c r="K11009" s="8" t="s">
        <v>28</v>
      </c>
      <c r="L11009" s="8" t="s">
        <v>43</v>
      </c>
      <c r="M11009" s="7" t="s">
        <v>30</v>
      </c>
      <c r="N11009" s="7" t="s">
        <v>31</v>
      </c>
      <c r="O11009" s="8" t="s">
        <v>32</v>
      </c>
      <c r="P11009" s="8" t="s">
        <v>22</v>
      </c>
      <c r="Q11009" s="8" t="s">
        <v>54959</v>
      </c>
      <c r="R11009" s="8" t="s">
        <v>46</v>
      </c>
      <c r="S11009" s="7" t="s">
        <v>54960</v>
      </c>
      <c r="T11009" s="7" t="s">
        <v>54961</v>
      </c>
    </row>
    <row r="11010" customHeight="1" spans="1:20">
      <c r="A11010" s="6">
        <v>45227</v>
      </c>
      <c r="B11010" s="7" t="s">
        <v>54962</v>
      </c>
      <c r="C11010" s="7" t="s">
        <v>59</v>
      </c>
      <c r="D11010" s="8" t="s">
        <v>22</v>
      </c>
      <c r="E11010" s="7" t="s">
        <v>54963</v>
      </c>
      <c r="F11010" s="7" t="s">
        <v>54964</v>
      </c>
      <c r="G11010" s="8" t="s">
        <v>25</v>
      </c>
      <c r="H11010" s="8" t="s">
        <v>22</v>
      </c>
      <c r="I11010" s="8" t="s">
        <v>511</v>
      </c>
      <c r="J11010" s="8" t="s">
        <v>27</v>
      </c>
      <c r="K11010" s="8" t="s">
        <v>28</v>
      </c>
      <c r="L11010" s="8" t="s">
        <v>43</v>
      </c>
      <c r="M11010" s="7" t="s">
        <v>30</v>
      </c>
      <c r="N11010" s="7" t="s">
        <v>31</v>
      </c>
      <c r="O11010" s="8" t="s">
        <v>32</v>
      </c>
      <c r="P11010" s="8" t="s">
        <v>22</v>
      </c>
      <c r="Q11010" s="8" t="s">
        <v>54965</v>
      </c>
      <c r="R11010" s="8" t="s">
        <v>46</v>
      </c>
      <c r="S11010" s="7" t="s">
        <v>54966</v>
      </c>
      <c r="T11010" s="7" t="s">
        <v>54967</v>
      </c>
    </row>
    <row r="11011" customHeight="1" spans="1:20">
      <c r="A11011" s="6">
        <v>45227</v>
      </c>
      <c r="B11011" s="7" t="s">
        <v>54968</v>
      </c>
      <c r="C11011" s="7" t="s">
        <v>6302</v>
      </c>
      <c r="D11011" s="8" t="s">
        <v>22</v>
      </c>
      <c r="E11011" s="7" t="s">
        <v>54969</v>
      </c>
      <c r="F11011" s="7" t="s">
        <v>54970</v>
      </c>
      <c r="G11011" s="8" t="s">
        <v>25</v>
      </c>
      <c r="H11011" s="8" t="s">
        <v>110</v>
      </c>
      <c r="I11011" s="8" t="s">
        <v>97</v>
      </c>
      <c r="J11011" s="8" t="s">
        <v>27</v>
      </c>
      <c r="K11011" s="8" t="s">
        <v>28</v>
      </c>
      <c r="L11011" s="8" t="s">
        <v>43</v>
      </c>
      <c r="M11011" s="7" t="s">
        <v>30</v>
      </c>
      <c r="N11011" s="7" t="s">
        <v>31</v>
      </c>
      <c r="O11011" s="8" t="s">
        <v>32</v>
      </c>
      <c r="P11011" s="8" t="s">
        <v>22</v>
      </c>
      <c r="Q11011" s="8" t="s">
        <v>54971</v>
      </c>
      <c r="R11011" s="8" t="s">
        <v>46</v>
      </c>
      <c r="S11011" s="7" t="s">
        <v>54972</v>
      </c>
      <c r="T11011" s="7" t="s">
        <v>54973</v>
      </c>
    </row>
    <row r="11012" customHeight="1" spans="1:20">
      <c r="A11012" s="6">
        <v>45226</v>
      </c>
      <c r="B11012" s="7" t="s">
        <v>54974</v>
      </c>
      <c r="C11012" s="7" t="s">
        <v>6506</v>
      </c>
      <c r="D11012" s="8" t="s">
        <v>22</v>
      </c>
      <c r="E11012" s="7" t="s">
        <v>54975</v>
      </c>
      <c r="F11012" s="7" t="s">
        <v>54976</v>
      </c>
      <c r="G11012" s="8" t="s">
        <v>41</v>
      </c>
      <c r="H11012" s="8" t="s">
        <v>22</v>
      </c>
      <c r="I11012" s="8" t="s">
        <v>9666</v>
      </c>
      <c r="J11012" s="8" t="s">
        <v>27</v>
      </c>
      <c r="K11012" s="8" t="s">
        <v>195</v>
      </c>
      <c r="L11012" s="8" t="s">
        <v>22</v>
      </c>
      <c r="M11012" s="7" t="s">
        <v>30</v>
      </c>
      <c r="N11012" s="7" t="s">
        <v>208</v>
      </c>
      <c r="O11012" s="8" t="s">
        <v>32</v>
      </c>
      <c r="P11012" s="8" t="s">
        <v>22</v>
      </c>
      <c r="Q11012" s="8" t="s">
        <v>54977</v>
      </c>
      <c r="R11012" s="8" t="s">
        <v>46</v>
      </c>
      <c r="S11012" s="7" t="s">
        <v>54978</v>
      </c>
      <c r="T11012" s="7" t="s">
        <v>22</v>
      </c>
    </row>
    <row r="11013" customHeight="1" spans="1:20">
      <c r="A11013" s="6">
        <v>45227</v>
      </c>
      <c r="B11013" s="7" t="s">
        <v>54979</v>
      </c>
      <c r="C11013" s="7" t="s">
        <v>6302</v>
      </c>
      <c r="D11013" s="8" t="s">
        <v>22</v>
      </c>
      <c r="E11013" s="7" t="s">
        <v>54980</v>
      </c>
      <c r="F11013" s="7" t="s">
        <v>4659</v>
      </c>
      <c r="G11013" s="8" t="s">
        <v>82</v>
      </c>
      <c r="H11013" s="8" t="s">
        <v>22</v>
      </c>
      <c r="I11013" s="8" t="s">
        <v>131</v>
      </c>
      <c r="J11013" s="8" t="s">
        <v>27</v>
      </c>
      <c r="K11013" s="8" t="s">
        <v>28</v>
      </c>
      <c r="L11013" s="8" t="s">
        <v>43</v>
      </c>
      <c r="M11013" s="7" t="s">
        <v>44</v>
      </c>
      <c r="N11013" s="7" t="s">
        <v>31</v>
      </c>
      <c r="O11013" s="8" t="s">
        <v>32</v>
      </c>
      <c r="P11013" s="8" t="s">
        <v>22</v>
      </c>
      <c r="Q11013" s="8" t="s">
        <v>54981</v>
      </c>
      <c r="R11013" s="8" t="s">
        <v>46</v>
      </c>
      <c r="S11013" s="7" t="s">
        <v>54982</v>
      </c>
      <c r="T11013" s="7" t="s">
        <v>54983</v>
      </c>
    </row>
    <row r="11014" customHeight="1" spans="1:20">
      <c r="A11014" s="6">
        <v>45226</v>
      </c>
      <c r="B11014" s="7" t="s">
        <v>54984</v>
      </c>
      <c r="C11014" s="7" t="s">
        <v>5685</v>
      </c>
      <c r="D11014" s="8" t="s">
        <v>22</v>
      </c>
      <c r="E11014" s="7" t="s">
        <v>54985</v>
      </c>
      <c r="F11014" s="7" t="s">
        <v>54986</v>
      </c>
      <c r="G11014" s="8" t="s">
        <v>82</v>
      </c>
      <c r="H11014" s="8" t="s">
        <v>96</v>
      </c>
      <c r="I11014" s="8" t="s">
        <v>168</v>
      </c>
      <c r="J11014" s="8" t="s">
        <v>27</v>
      </c>
      <c r="K11014" s="8" t="s">
        <v>28</v>
      </c>
      <c r="L11014" s="8" t="s">
        <v>43</v>
      </c>
      <c r="M11014" s="7" t="s">
        <v>169</v>
      </c>
      <c r="N11014" s="7" t="s">
        <v>5633</v>
      </c>
      <c r="O11014" s="8" t="s">
        <v>32</v>
      </c>
      <c r="P11014" s="8" t="s">
        <v>22</v>
      </c>
      <c r="Q11014" s="8" t="s">
        <v>54987</v>
      </c>
      <c r="R11014" s="8" t="s">
        <v>168</v>
      </c>
      <c r="S11014" s="7" t="s">
        <v>54988</v>
      </c>
      <c r="T11014" s="7" t="s">
        <v>5717</v>
      </c>
    </row>
    <row r="11015" customHeight="1" spans="1:20">
      <c r="A11015" s="6">
        <v>45226</v>
      </c>
      <c r="B11015" s="7" t="s">
        <v>54989</v>
      </c>
      <c r="C11015" s="7" t="s">
        <v>7660</v>
      </c>
      <c r="D11015" s="8" t="s">
        <v>22</v>
      </c>
      <c r="E11015" s="7" t="s">
        <v>54990</v>
      </c>
      <c r="F11015" s="7" t="s">
        <v>31847</v>
      </c>
      <c r="G11015" s="8" t="s">
        <v>53</v>
      </c>
      <c r="H11015" s="8" t="s">
        <v>22</v>
      </c>
      <c r="I11015" s="8" t="s">
        <v>293</v>
      </c>
      <c r="J11015" s="8" t="s">
        <v>27</v>
      </c>
      <c r="K11015" s="8" t="s">
        <v>28</v>
      </c>
      <c r="L11015" s="8" t="s">
        <v>43</v>
      </c>
      <c r="M11015" s="7" t="s">
        <v>30</v>
      </c>
      <c r="N11015" s="7" t="s">
        <v>208</v>
      </c>
      <c r="O11015" s="8" t="s">
        <v>32</v>
      </c>
      <c r="P11015" s="8" t="s">
        <v>22</v>
      </c>
      <c r="Q11015" s="8" t="s">
        <v>54991</v>
      </c>
      <c r="R11015" s="8" t="s">
        <v>46</v>
      </c>
      <c r="S11015" s="7" t="s">
        <v>54992</v>
      </c>
      <c r="T11015" s="7" t="s">
        <v>22</v>
      </c>
    </row>
    <row r="11016" customHeight="1" spans="1:20">
      <c r="A11016" s="6">
        <v>45226</v>
      </c>
      <c r="B11016" s="7" t="s">
        <v>54993</v>
      </c>
      <c r="C11016" s="7" t="s">
        <v>6506</v>
      </c>
      <c r="D11016" s="8" t="s">
        <v>22</v>
      </c>
      <c r="E11016" s="7" t="s">
        <v>54994</v>
      </c>
      <c r="F11016" s="7" t="s">
        <v>54995</v>
      </c>
      <c r="G11016" s="8" t="s">
        <v>25</v>
      </c>
      <c r="H11016" s="8" t="s">
        <v>110</v>
      </c>
      <c r="I11016" s="8" t="s">
        <v>9666</v>
      </c>
      <c r="J11016" s="8" t="s">
        <v>27</v>
      </c>
      <c r="K11016" s="8" t="s">
        <v>28</v>
      </c>
      <c r="L11016" s="8" t="s">
        <v>43</v>
      </c>
      <c r="M11016" s="7" t="s">
        <v>30</v>
      </c>
      <c r="N11016" s="7" t="s">
        <v>208</v>
      </c>
      <c r="O11016" s="8" t="s">
        <v>32</v>
      </c>
      <c r="P11016" s="8" t="s">
        <v>22</v>
      </c>
      <c r="Q11016" s="8" t="s">
        <v>54996</v>
      </c>
      <c r="R11016" s="8" t="s">
        <v>46</v>
      </c>
      <c r="S11016" s="7" t="s">
        <v>54997</v>
      </c>
      <c r="T11016" s="7" t="s">
        <v>22</v>
      </c>
    </row>
    <row r="11017" customHeight="1" spans="1:20">
      <c r="A11017" s="6">
        <v>45227</v>
      </c>
      <c r="B11017" s="7" t="s">
        <v>54998</v>
      </c>
      <c r="C11017" s="7" t="s">
        <v>50</v>
      </c>
      <c r="D11017" s="8" t="s">
        <v>22</v>
      </c>
      <c r="E11017" s="7" t="s">
        <v>54999</v>
      </c>
      <c r="F11017" s="7" t="s">
        <v>55000</v>
      </c>
      <c r="G11017" s="8" t="s">
        <v>69</v>
      </c>
      <c r="H11017" s="8" t="s">
        <v>22</v>
      </c>
      <c r="I11017" s="8" t="s">
        <v>175</v>
      </c>
      <c r="J11017" s="8" t="s">
        <v>27</v>
      </c>
      <c r="K11017" s="8" t="s">
        <v>28</v>
      </c>
      <c r="L11017" s="8" t="s">
        <v>43</v>
      </c>
      <c r="M11017" s="7" t="s">
        <v>30</v>
      </c>
      <c r="N11017" s="7" t="s">
        <v>31</v>
      </c>
      <c r="O11017" s="8" t="s">
        <v>32</v>
      </c>
      <c r="P11017" s="8" t="s">
        <v>22</v>
      </c>
      <c r="Q11017" s="8" t="s">
        <v>55001</v>
      </c>
      <c r="R11017" s="8" t="s">
        <v>46</v>
      </c>
      <c r="S11017" s="7" t="s">
        <v>55002</v>
      </c>
      <c r="T11017" s="7" t="s">
        <v>55003</v>
      </c>
    </row>
    <row r="11018" customHeight="1" spans="1:20">
      <c r="A11018" s="6">
        <v>45228</v>
      </c>
      <c r="B11018" s="7" t="s">
        <v>55004</v>
      </c>
      <c r="C11018" s="7" t="s">
        <v>6302</v>
      </c>
      <c r="D11018" s="8" t="s">
        <v>22</v>
      </c>
      <c r="E11018" s="7" t="s">
        <v>55005</v>
      </c>
      <c r="F11018" s="7" t="s">
        <v>55006</v>
      </c>
      <c r="G11018" s="8" t="s">
        <v>130</v>
      </c>
      <c r="H11018" s="8" t="s">
        <v>22</v>
      </c>
      <c r="I11018" s="8" t="s">
        <v>701</v>
      </c>
      <c r="J11018" s="8" t="s">
        <v>27</v>
      </c>
      <c r="K11018" s="8" t="s">
        <v>28</v>
      </c>
      <c r="L11018" s="8" t="s">
        <v>43</v>
      </c>
      <c r="M11018" s="7" t="s">
        <v>30</v>
      </c>
      <c r="N11018" s="7" t="s">
        <v>31</v>
      </c>
      <c r="O11018" s="8" t="s">
        <v>32</v>
      </c>
      <c r="P11018" s="8" t="s">
        <v>22</v>
      </c>
      <c r="Q11018" s="8" t="s">
        <v>55007</v>
      </c>
      <c r="R11018" s="8" t="s">
        <v>46</v>
      </c>
      <c r="S11018" s="7" t="s">
        <v>55008</v>
      </c>
      <c r="T11018" s="7" t="s">
        <v>55009</v>
      </c>
    </row>
    <row r="11019" customHeight="1" spans="1:20">
      <c r="A11019" s="6">
        <v>45227</v>
      </c>
      <c r="B11019" s="7" t="s">
        <v>55010</v>
      </c>
      <c r="C11019" s="7" t="s">
        <v>6126</v>
      </c>
      <c r="D11019" s="8" t="s">
        <v>22</v>
      </c>
      <c r="E11019" s="7" t="s">
        <v>43476</v>
      </c>
      <c r="F11019" s="7" t="s">
        <v>43477</v>
      </c>
      <c r="G11019" s="8" t="s">
        <v>82</v>
      </c>
      <c r="H11019" s="8" t="s">
        <v>22</v>
      </c>
      <c r="I11019" s="8" t="s">
        <v>1595</v>
      </c>
      <c r="J11019" s="8" t="s">
        <v>27</v>
      </c>
      <c r="K11019" s="8" t="s">
        <v>28</v>
      </c>
      <c r="L11019" s="8" t="s">
        <v>43</v>
      </c>
      <c r="M11019" s="7" t="s">
        <v>44</v>
      </c>
      <c r="N11019" s="7" t="s">
        <v>743</v>
      </c>
      <c r="O11019" s="8" t="s">
        <v>32</v>
      </c>
      <c r="P11019" s="8" t="s">
        <v>22</v>
      </c>
      <c r="Q11019" s="8" t="s">
        <v>55011</v>
      </c>
      <c r="R11019" s="8" t="s">
        <v>46</v>
      </c>
      <c r="S11019" s="7" t="s">
        <v>55012</v>
      </c>
      <c r="T11019" s="7" t="s">
        <v>55013</v>
      </c>
    </row>
    <row r="11020" customHeight="1" spans="1:20">
      <c r="A11020" s="6">
        <v>45228</v>
      </c>
      <c r="B11020" s="7" t="s">
        <v>55014</v>
      </c>
      <c r="C11020" s="7" t="s">
        <v>204</v>
      </c>
      <c r="D11020" s="8" t="s">
        <v>22</v>
      </c>
      <c r="E11020" s="7" t="s">
        <v>55015</v>
      </c>
      <c r="F11020" s="7" t="s">
        <v>55016</v>
      </c>
      <c r="G11020" s="8" t="s">
        <v>62</v>
      </c>
      <c r="H11020" s="8" t="s">
        <v>22</v>
      </c>
      <c r="I11020" s="8" t="s">
        <v>293</v>
      </c>
      <c r="J11020" s="8" t="s">
        <v>27</v>
      </c>
      <c r="K11020" s="8" t="s">
        <v>28</v>
      </c>
      <c r="L11020" s="8" t="s">
        <v>43</v>
      </c>
      <c r="M11020" s="7" t="s">
        <v>30</v>
      </c>
      <c r="N11020" s="7" t="s">
        <v>208</v>
      </c>
      <c r="O11020" s="8" t="s">
        <v>32</v>
      </c>
      <c r="P11020" s="8" t="s">
        <v>22</v>
      </c>
      <c r="Q11020" s="8" t="s">
        <v>55017</v>
      </c>
      <c r="R11020" s="8" t="s">
        <v>56</v>
      </c>
      <c r="S11020" s="7" t="s">
        <v>55018</v>
      </c>
      <c r="T11020" s="7" t="s">
        <v>22</v>
      </c>
    </row>
    <row r="11021" customHeight="1" spans="1:20">
      <c r="A11021" s="6">
        <v>45226</v>
      </c>
      <c r="B11021" s="7" t="s">
        <v>55019</v>
      </c>
      <c r="C11021" s="7" t="s">
        <v>6126</v>
      </c>
      <c r="D11021" s="8" t="s">
        <v>22</v>
      </c>
      <c r="E11021" s="7" t="s">
        <v>55020</v>
      </c>
      <c r="F11021" s="7" t="s">
        <v>55021</v>
      </c>
      <c r="G11021" s="8" t="s">
        <v>53</v>
      </c>
      <c r="H11021" s="8" t="s">
        <v>22</v>
      </c>
      <c r="I11021" s="8" t="s">
        <v>162</v>
      </c>
      <c r="J11021" s="8" t="s">
        <v>27</v>
      </c>
      <c r="K11021" s="8" t="s">
        <v>28</v>
      </c>
      <c r="L11021" s="8" t="s">
        <v>43</v>
      </c>
      <c r="M11021" s="7" t="s">
        <v>30</v>
      </c>
      <c r="N11021" s="7" t="s">
        <v>743</v>
      </c>
      <c r="O11021" s="8" t="s">
        <v>32</v>
      </c>
      <c r="P11021" s="8" t="s">
        <v>22</v>
      </c>
      <c r="Q11021" s="8" t="s">
        <v>55022</v>
      </c>
      <c r="R11021" s="8" t="s">
        <v>46</v>
      </c>
      <c r="S11021" s="7" t="s">
        <v>55023</v>
      </c>
      <c r="T11021" s="7" t="s">
        <v>55024</v>
      </c>
    </row>
    <row r="11022" customHeight="1" spans="1:20">
      <c r="A11022" s="6">
        <v>45226</v>
      </c>
      <c r="B11022" s="7" t="s">
        <v>55025</v>
      </c>
      <c r="C11022" s="7" t="s">
        <v>6816</v>
      </c>
      <c r="D11022" s="8" t="s">
        <v>22</v>
      </c>
      <c r="E11022" s="7" t="s">
        <v>53416</v>
      </c>
      <c r="F11022" s="7" t="s">
        <v>53417</v>
      </c>
      <c r="G11022" s="8" t="s">
        <v>53</v>
      </c>
      <c r="H11022" s="8" t="s">
        <v>22</v>
      </c>
      <c r="I11022" s="8" t="s">
        <v>299</v>
      </c>
      <c r="J11022" s="8" t="s">
        <v>27</v>
      </c>
      <c r="K11022" s="8" t="s">
        <v>28</v>
      </c>
      <c r="L11022" s="8" t="s">
        <v>43</v>
      </c>
      <c r="M11022" s="7" t="s">
        <v>30</v>
      </c>
      <c r="N11022" s="7" t="s">
        <v>208</v>
      </c>
      <c r="O11022" s="8" t="s">
        <v>32</v>
      </c>
      <c r="P11022" s="8" t="s">
        <v>22</v>
      </c>
      <c r="Q11022" s="8" t="s">
        <v>55026</v>
      </c>
      <c r="R11022" s="8" t="s">
        <v>46</v>
      </c>
      <c r="S11022" s="7" t="s">
        <v>55027</v>
      </c>
      <c r="T11022" s="7" t="s">
        <v>22</v>
      </c>
    </row>
    <row r="11023" customHeight="1" spans="1:20">
      <c r="A11023" s="6">
        <v>45228</v>
      </c>
      <c r="B11023" s="7" t="s">
        <v>55028</v>
      </c>
      <c r="C11023" s="7" t="s">
        <v>6302</v>
      </c>
      <c r="D11023" s="8" t="s">
        <v>22</v>
      </c>
      <c r="E11023" s="7" t="s">
        <v>55029</v>
      </c>
      <c r="F11023" s="7" t="s">
        <v>7759</v>
      </c>
      <c r="G11023" s="8" t="s">
        <v>82</v>
      </c>
      <c r="H11023" s="8" t="s">
        <v>22</v>
      </c>
      <c r="I11023" s="8" t="s">
        <v>26</v>
      </c>
      <c r="J11023" s="8" t="s">
        <v>27</v>
      </c>
      <c r="K11023" s="8" t="s">
        <v>28</v>
      </c>
      <c r="L11023" s="8" t="s">
        <v>29</v>
      </c>
      <c r="M11023" s="7" t="s">
        <v>44</v>
      </c>
      <c r="N11023" s="7" t="s">
        <v>31</v>
      </c>
      <c r="O11023" s="8" t="s">
        <v>32</v>
      </c>
      <c r="P11023" s="8" t="s">
        <v>22</v>
      </c>
      <c r="Q11023" s="8" t="s">
        <v>55030</v>
      </c>
      <c r="R11023" s="8" t="s">
        <v>34</v>
      </c>
      <c r="S11023" s="7" t="s">
        <v>55031</v>
      </c>
      <c r="T11023" s="7" t="s">
        <v>55032</v>
      </c>
    </row>
    <row r="11024" customHeight="1" spans="1:20">
      <c r="A11024" s="6">
        <v>45226</v>
      </c>
      <c r="B11024" s="7" t="s">
        <v>55033</v>
      </c>
      <c r="C11024" s="7" t="s">
        <v>204</v>
      </c>
      <c r="D11024" s="8" t="s">
        <v>22</v>
      </c>
      <c r="E11024" s="7" t="s">
        <v>55034</v>
      </c>
      <c r="F11024" s="7" t="s">
        <v>55035</v>
      </c>
      <c r="G11024" s="8" t="s">
        <v>69</v>
      </c>
      <c r="H11024" s="8" t="s">
        <v>110</v>
      </c>
      <c r="I11024" s="8" t="s">
        <v>131</v>
      </c>
      <c r="J11024" s="8" t="s">
        <v>27</v>
      </c>
      <c r="K11024" s="8" t="s">
        <v>28</v>
      </c>
      <c r="L11024" s="8" t="s">
        <v>43</v>
      </c>
      <c r="M11024" s="7" t="s">
        <v>30</v>
      </c>
      <c r="N11024" s="7" t="s">
        <v>208</v>
      </c>
      <c r="O11024" s="8" t="s">
        <v>32</v>
      </c>
      <c r="P11024" s="8" t="s">
        <v>22</v>
      </c>
      <c r="Q11024" s="8" t="s">
        <v>55036</v>
      </c>
      <c r="R11024" s="8" t="s">
        <v>56</v>
      </c>
      <c r="S11024" s="7" t="s">
        <v>55037</v>
      </c>
      <c r="T11024" s="7" t="s">
        <v>22</v>
      </c>
    </row>
    <row r="11025" customHeight="1" spans="1:20">
      <c r="A11025" s="6">
        <v>45228</v>
      </c>
      <c r="B11025" s="7" t="s">
        <v>55038</v>
      </c>
      <c r="C11025" s="7" t="s">
        <v>6126</v>
      </c>
      <c r="D11025" s="8" t="s">
        <v>22</v>
      </c>
      <c r="E11025" s="7" t="s">
        <v>55039</v>
      </c>
      <c r="F11025" s="7" t="s">
        <v>55040</v>
      </c>
      <c r="G11025" s="8" t="s">
        <v>82</v>
      </c>
      <c r="H11025" s="8" t="s">
        <v>22</v>
      </c>
      <c r="I11025" s="8" t="s">
        <v>337</v>
      </c>
      <c r="J11025" s="8" t="s">
        <v>27</v>
      </c>
      <c r="K11025" s="8" t="s">
        <v>28</v>
      </c>
      <c r="L11025" s="8" t="s">
        <v>43</v>
      </c>
      <c r="M11025" s="7" t="s">
        <v>44</v>
      </c>
      <c r="N11025" s="7" t="s">
        <v>743</v>
      </c>
      <c r="O11025" s="8" t="s">
        <v>32</v>
      </c>
      <c r="P11025" s="8" t="s">
        <v>22</v>
      </c>
      <c r="Q11025" s="8" t="s">
        <v>55041</v>
      </c>
      <c r="R11025" s="8" t="s">
        <v>46</v>
      </c>
      <c r="S11025" s="7" t="s">
        <v>55042</v>
      </c>
      <c r="T11025" s="7" t="s">
        <v>55043</v>
      </c>
    </row>
    <row r="11026" customHeight="1" spans="1:20">
      <c r="A11026" s="6">
        <v>45226</v>
      </c>
      <c r="B11026" s="7" t="s">
        <v>55044</v>
      </c>
      <c r="C11026" s="7" t="s">
        <v>204</v>
      </c>
      <c r="D11026" s="8" t="s">
        <v>22</v>
      </c>
      <c r="E11026" s="7" t="s">
        <v>55045</v>
      </c>
      <c r="F11026" s="7" t="s">
        <v>55046</v>
      </c>
      <c r="G11026" s="8" t="s">
        <v>130</v>
      </c>
      <c r="H11026" s="8" t="s">
        <v>3399</v>
      </c>
      <c r="I11026" s="8" t="s">
        <v>149</v>
      </c>
      <c r="J11026" s="8" t="s">
        <v>27</v>
      </c>
      <c r="K11026" s="8" t="s">
        <v>28</v>
      </c>
      <c r="L11026" s="8" t="s">
        <v>43</v>
      </c>
      <c r="M11026" s="7" t="s">
        <v>44</v>
      </c>
      <c r="N11026" s="7" t="s">
        <v>208</v>
      </c>
      <c r="O11026" s="8" t="s">
        <v>32</v>
      </c>
      <c r="P11026" s="8" t="s">
        <v>22</v>
      </c>
      <c r="Q11026" s="8" t="s">
        <v>55047</v>
      </c>
      <c r="R11026" s="8" t="s">
        <v>56</v>
      </c>
      <c r="S11026" s="7" t="s">
        <v>55048</v>
      </c>
      <c r="T11026" s="7" t="s">
        <v>22</v>
      </c>
    </row>
    <row r="11027" customHeight="1" spans="1:20">
      <c r="A11027" s="6">
        <v>45226</v>
      </c>
      <c r="B11027" s="7" t="s">
        <v>55049</v>
      </c>
      <c r="C11027" s="7" t="s">
        <v>6126</v>
      </c>
      <c r="D11027" s="8" t="s">
        <v>22</v>
      </c>
      <c r="E11027" s="7" t="s">
        <v>47533</v>
      </c>
      <c r="F11027" s="7" t="s">
        <v>47534</v>
      </c>
      <c r="G11027" s="8" t="s">
        <v>41</v>
      </c>
      <c r="H11027" s="8" t="s">
        <v>22</v>
      </c>
      <c r="I11027" s="8" t="s">
        <v>277</v>
      </c>
      <c r="J11027" s="8" t="s">
        <v>27</v>
      </c>
      <c r="K11027" s="8" t="s">
        <v>28</v>
      </c>
      <c r="L11027" s="8" t="s">
        <v>43</v>
      </c>
      <c r="M11027" s="7" t="s">
        <v>30</v>
      </c>
      <c r="N11027" s="7" t="s">
        <v>743</v>
      </c>
      <c r="O11027" s="8" t="s">
        <v>32</v>
      </c>
      <c r="P11027" s="8" t="s">
        <v>22</v>
      </c>
      <c r="Q11027" s="8" t="s">
        <v>55050</v>
      </c>
      <c r="R11027" s="8" t="s">
        <v>46</v>
      </c>
      <c r="S11027" s="7" t="s">
        <v>55051</v>
      </c>
      <c r="T11027" s="7" t="s">
        <v>47537</v>
      </c>
    </row>
    <row r="11028" customHeight="1" spans="1:20">
      <c r="A11028" s="6">
        <v>45226</v>
      </c>
      <c r="B11028" s="7" t="s">
        <v>55052</v>
      </c>
      <c r="C11028" s="7" t="s">
        <v>1299</v>
      </c>
      <c r="D11028" s="8" t="s">
        <v>22</v>
      </c>
      <c r="E11028" s="7" t="s">
        <v>55053</v>
      </c>
      <c r="F11028" s="7" t="s">
        <v>53361</v>
      </c>
      <c r="G11028" s="8" t="s">
        <v>82</v>
      </c>
      <c r="H11028" s="8" t="s">
        <v>22</v>
      </c>
      <c r="I11028" s="8" t="s">
        <v>701</v>
      </c>
      <c r="J11028" s="8" t="s">
        <v>27</v>
      </c>
      <c r="K11028" s="8" t="s">
        <v>28</v>
      </c>
      <c r="L11028" s="8" t="s">
        <v>43</v>
      </c>
      <c r="M11028" s="7" t="s">
        <v>44</v>
      </c>
      <c r="N11028" s="7" t="s">
        <v>208</v>
      </c>
      <c r="O11028" s="8" t="s">
        <v>32</v>
      </c>
      <c r="P11028" s="8" t="s">
        <v>22</v>
      </c>
      <c r="Q11028" s="8" t="s">
        <v>55054</v>
      </c>
      <c r="R11028" s="8" t="s">
        <v>56</v>
      </c>
      <c r="S11028" s="7" t="s">
        <v>37494</v>
      </c>
      <c r="T11028" s="7" t="s">
        <v>22</v>
      </c>
    </row>
    <row r="11029" customHeight="1" spans="1:20">
      <c r="A11029" s="6">
        <v>45227</v>
      </c>
      <c r="B11029" s="7" t="s">
        <v>55055</v>
      </c>
      <c r="C11029" s="7" t="s">
        <v>6126</v>
      </c>
      <c r="D11029" s="8" t="s">
        <v>22</v>
      </c>
      <c r="E11029" s="7" t="s">
        <v>47551</v>
      </c>
      <c r="F11029" s="7" t="s">
        <v>47552</v>
      </c>
      <c r="G11029" s="8" t="s">
        <v>69</v>
      </c>
      <c r="H11029" s="8" t="s">
        <v>22</v>
      </c>
      <c r="I11029" s="8" t="s">
        <v>293</v>
      </c>
      <c r="J11029" s="8" t="s">
        <v>27</v>
      </c>
      <c r="K11029" s="8" t="s">
        <v>28</v>
      </c>
      <c r="L11029" s="8" t="s">
        <v>43</v>
      </c>
      <c r="M11029" s="7" t="s">
        <v>30</v>
      </c>
      <c r="N11029" s="7" t="s">
        <v>743</v>
      </c>
      <c r="O11029" s="8" t="s">
        <v>32</v>
      </c>
      <c r="P11029" s="8" t="s">
        <v>22</v>
      </c>
      <c r="Q11029" s="8" t="s">
        <v>55056</v>
      </c>
      <c r="R11029" s="8" t="s">
        <v>46</v>
      </c>
      <c r="S11029" s="7" t="s">
        <v>55057</v>
      </c>
      <c r="T11029" s="7" t="s">
        <v>55058</v>
      </c>
    </row>
    <row r="11030" customHeight="1" spans="1:20">
      <c r="A11030" s="6">
        <v>45228</v>
      </c>
      <c r="B11030" s="7" t="s">
        <v>55059</v>
      </c>
      <c r="C11030" s="7" t="s">
        <v>7199</v>
      </c>
      <c r="D11030" s="8" t="s">
        <v>22</v>
      </c>
      <c r="E11030" s="7" t="s">
        <v>55060</v>
      </c>
      <c r="F11030" s="7" t="s">
        <v>55061</v>
      </c>
      <c r="G11030" s="8" t="s">
        <v>53</v>
      </c>
      <c r="H11030" s="8" t="s">
        <v>22</v>
      </c>
      <c r="I11030" s="8" t="s">
        <v>26</v>
      </c>
      <c r="J11030" s="8" t="s">
        <v>27</v>
      </c>
      <c r="K11030" s="8" t="s">
        <v>76</v>
      </c>
      <c r="L11030" s="8" t="s">
        <v>29</v>
      </c>
      <c r="M11030" s="7" t="s">
        <v>30</v>
      </c>
      <c r="N11030" s="7" t="s">
        <v>31</v>
      </c>
      <c r="O11030" s="8" t="s">
        <v>32</v>
      </c>
      <c r="P11030" s="8" t="s">
        <v>22</v>
      </c>
      <c r="Q11030" s="8" t="s">
        <v>55062</v>
      </c>
      <c r="R11030" s="8" t="s">
        <v>34</v>
      </c>
      <c r="S11030" s="7" t="s">
        <v>55063</v>
      </c>
      <c r="T11030" s="7" t="s">
        <v>55064</v>
      </c>
    </row>
    <row r="11031" customHeight="1" spans="1:20">
      <c r="A11031" s="6">
        <v>45226</v>
      </c>
      <c r="B11031" s="7" t="s">
        <v>55065</v>
      </c>
      <c r="C11031" s="7" t="s">
        <v>55066</v>
      </c>
      <c r="D11031" s="8" t="s">
        <v>22</v>
      </c>
      <c r="E11031" s="7" t="s">
        <v>55067</v>
      </c>
      <c r="F11031" s="7" t="s">
        <v>22</v>
      </c>
      <c r="G11031" s="8" t="s">
        <v>22</v>
      </c>
      <c r="H11031" s="8" t="s">
        <v>22</v>
      </c>
      <c r="I11031" s="8" t="s">
        <v>384</v>
      </c>
      <c r="J11031" s="8" t="s">
        <v>27</v>
      </c>
      <c r="K11031" s="8" t="s">
        <v>28</v>
      </c>
      <c r="L11031" s="8" t="s">
        <v>43</v>
      </c>
      <c r="M11031" s="7" t="s">
        <v>30</v>
      </c>
      <c r="N11031" s="7" t="s">
        <v>208</v>
      </c>
      <c r="O11031" s="8" t="s">
        <v>32</v>
      </c>
      <c r="P11031" s="8" t="s">
        <v>22</v>
      </c>
      <c r="Q11031" s="8" t="s">
        <v>55068</v>
      </c>
      <c r="R11031" s="8" t="s">
        <v>46</v>
      </c>
      <c r="S11031" s="7" t="s">
        <v>55069</v>
      </c>
      <c r="T11031" s="7" t="s">
        <v>22</v>
      </c>
    </row>
    <row r="11032" customHeight="1" spans="1:20">
      <c r="A11032" s="6">
        <v>45226</v>
      </c>
      <c r="B11032" s="7" t="s">
        <v>55070</v>
      </c>
      <c r="C11032" s="7" t="s">
        <v>8114</v>
      </c>
      <c r="D11032" s="8" t="s">
        <v>22</v>
      </c>
      <c r="E11032" s="7" t="s">
        <v>20731</v>
      </c>
      <c r="F11032" s="7" t="s">
        <v>20732</v>
      </c>
      <c r="G11032" s="8" t="s">
        <v>25</v>
      </c>
      <c r="H11032" s="8" t="s">
        <v>22</v>
      </c>
      <c r="I11032" s="8" t="s">
        <v>299</v>
      </c>
      <c r="J11032" s="8" t="s">
        <v>27</v>
      </c>
      <c r="K11032" s="8" t="s">
        <v>28</v>
      </c>
      <c r="L11032" s="8" t="s">
        <v>43</v>
      </c>
      <c r="M11032" s="7" t="s">
        <v>44</v>
      </c>
      <c r="N11032" s="7" t="s">
        <v>5516</v>
      </c>
      <c r="O11032" s="8" t="s">
        <v>32</v>
      </c>
      <c r="P11032" s="8" t="s">
        <v>22</v>
      </c>
      <c r="Q11032" s="8" t="s">
        <v>55071</v>
      </c>
      <c r="R11032" s="8" t="s">
        <v>8115</v>
      </c>
      <c r="S11032" s="7" t="s">
        <v>55072</v>
      </c>
      <c r="T11032" s="7" t="s">
        <v>22</v>
      </c>
    </row>
    <row r="11033" customHeight="1" spans="1:20">
      <c r="A11033" s="6">
        <v>45228</v>
      </c>
      <c r="B11033" s="7" t="s">
        <v>55073</v>
      </c>
      <c r="C11033" s="7" t="s">
        <v>6302</v>
      </c>
      <c r="D11033" s="8" t="s">
        <v>22</v>
      </c>
      <c r="E11033" s="7" t="s">
        <v>53397</v>
      </c>
      <c r="F11033" s="7" t="s">
        <v>53398</v>
      </c>
      <c r="G11033" s="8" t="s">
        <v>82</v>
      </c>
      <c r="H11033" s="8" t="s">
        <v>22</v>
      </c>
      <c r="I11033" s="8" t="s">
        <v>26</v>
      </c>
      <c r="J11033" s="8" t="s">
        <v>27</v>
      </c>
      <c r="K11033" s="8" t="s">
        <v>28</v>
      </c>
      <c r="L11033" s="8" t="s">
        <v>29</v>
      </c>
      <c r="M11033" s="7" t="s">
        <v>44</v>
      </c>
      <c r="N11033" s="7" t="s">
        <v>31</v>
      </c>
      <c r="O11033" s="8" t="s">
        <v>32</v>
      </c>
      <c r="P11033" s="8" t="s">
        <v>22</v>
      </c>
      <c r="Q11033" s="8" t="s">
        <v>55074</v>
      </c>
      <c r="R11033" s="8" t="s">
        <v>34</v>
      </c>
      <c r="S11033" s="7" t="s">
        <v>55075</v>
      </c>
      <c r="T11033" s="7" t="s">
        <v>55076</v>
      </c>
    </row>
    <row r="11034" customHeight="1" spans="1:20">
      <c r="A11034" s="6">
        <v>45227</v>
      </c>
      <c r="B11034" s="7" t="s">
        <v>55077</v>
      </c>
      <c r="C11034" s="7" t="s">
        <v>5848</v>
      </c>
      <c r="D11034" s="8" t="s">
        <v>22</v>
      </c>
      <c r="E11034" s="7" t="s">
        <v>55078</v>
      </c>
      <c r="F11034" s="7" t="s">
        <v>55079</v>
      </c>
      <c r="G11034" s="8" t="s">
        <v>82</v>
      </c>
      <c r="H11034" s="8" t="s">
        <v>22</v>
      </c>
      <c r="I11034" s="8" t="s">
        <v>168</v>
      </c>
      <c r="J11034" s="8" t="s">
        <v>27</v>
      </c>
      <c r="K11034" s="8" t="s">
        <v>28</v>
      </c>
      <c r="L11034" s="8" t="s">
        <v>43</v>
      </c>
      <c r="M11034" s="7" t="s">
        <v>169</v>
      </c>
      <c r="N11034" s="7" t="s">
        <v>5633</v>
      </c>
      <c r="O11034" s="8" t="s">
        <v>32</v>
      </c>
      <c r="P11034" s="8" t="s">
        <v>22</v>
      </c>
      <c r="Q11034" s="8" t="s">
        <v>55080</v>
      </c>
      <c r="R11034" s="8" t="s">
        <v>168</v>
      </c>
      <c r="S11034" s="7" t="s">
        <v>55081</v>
      </c>
      <c r="T11034" s="7" t="s">
        <v>5723</v>
      </c>
    </row>
    <row r="11035" customHeight="1" spans="1:20">
      <c r="A11035" s="6">
        <v>45228</v>
      </c>
      <c r="B11035" s="7" t="s">
        <v>55082</v>
      </c>
      <c r="C11035" s="7" t="s">
        <v>6126</v>
      </c>
      <c r="D11035" s="8" t="s">
        <v>22</v>
      </c>
      <c r="E11035" s="7" t="s">
        <v>55083</v>
      </c>
      <c r="F11035" s="7" t="s">
        <v>55084</v>
      </c>
      <c r="G11035" s="8" t="s">
        <v>130</v>
      </c>
      <c r="H11035" s="8" t="s">
        <v>22</v>
      </c>
      <c r="I11035" s="8" t="s">
        <v>97</v>
      </c>
      <c r="J11035" s="8" t="s">
        <v>27</v>
      </c>
      <c r="K11035" s="8" t="s">
        <v>28</v>
      </c>
      <c r="L11035" s="8" t="s">
        <v>43</v>
      </c>
      <c r="M11035" s="7" t="s">
        <v>44</v>
      </c>
      <c r="N11035" s="7" t="s">
        <v>743</v>
      </c>
      <c r="O11035" s="8" t="s">
        <v>32</v>
      </c>
      <c r="P11035" s="8" t="s">
        <v>22</v>
      </c>
      <c r="Q11035" s="8" t="s">
        <v>55085</v>
      </c>
      <c r="R11035" s="8" t="s">
        <v>46</v>
      </c>
      <c r="S11035" s="7" t="s">
        <v>55086</v>
      </c>
      <c r="T11035" s="7" t="s">
        <v>55087</v>
      </c>
    </row>
    <row r="11036" customHeight="1" spans="1:20">
      <c r="A11036" s="6">
        <v>45226</v>
      </c>
      <c r="B11036" s="7" t="s">
        <v>55088</v>
      </c>
      <c r="C11036" s="7" t="s">
        <v>274</v>
      </c>
      <c r="D11036" s="8" t="s">
        <v>22</v>
      </c>
      <c r="E11036" s="7" t="s">
        <v>55089</v>
      </c>
      <c r="F11036" s="7" t="s">
        <v>55090</v>
      </c>
      <c r="G11036" s="8" t="s">
        <v>130</v>
      </c>
      <c r="H11036" s="8" t="s">
        <v>22</v>
      </c>
      <c r="I11036" s="8" t="s">
        <v>117</v>
      </c>
      <c r="J11036" s="8" t="s">
        <v>27</v>
      </c>
      <c r="K11036" s="8" t="s">
        <v>28</v>
      </c>
      <c r="L11036" s="8" t="s">
        <v>43</v>
      </c>
      <c r="M11036" s="7" t="s">
        <v>30</v>
      </c>
      <c r="N11036" s="7" t="s">
        <v>208</v>
      </c>
      <c r="O11036" s="8" t="s">
        <v>32</v>
      </c>
      <c r="P11036" s="8" t="s">
        <v>22</v>
      </c>
      <c r="Q11036" s="8" t="s">
        <v>55091</v>
      </c>
      <c r="R11036" s="8" t="s">
        <v>56</v>
      </c>
      <c r="S11036" s="7" t="s">
        <v>55092</v>
      </c>
      <c r="T11036" s="7" t="s">
        <v>22</v>
      </c>
    </row>
    <row r="11037" customHeight="1" spans="1:20">
      <c r="A11037" s="6">
        <v>45226</v>
      </c>
      <c r="B11037" s="7" t="s">
        <v>55093</v>
      </c>
      <c r="C11037" s="7" t="s">
        <v>274</v>
      </c>
      <c r="D11037" s="8" t="s">
        <v>22</v>
      </c>
      <c r="E11037" s="7" t="s">
        <v>55094</v>
      </c>
      <c r="F11037" s="7" t="s">
        <v>55095</v>
      </c>
      <c r="G11037" s="8" t="s">
        <v>41</v>
      </c>
      <c r="H11037" s="8" t="s">
        <v>22</v>
      </c>
      <c r="I11037" s="8" t="s">
        <v>63</v>
      </c>
      <c r="J11037" s="8" t="s">
        <v>27</v>
      </c>
      <c r="K11037" s="8" t="s">
        <v>28</v>
      </c>
      <c r="L11037" s="8" t="s">
        <v>43</v>
      </c>
      <c r="M11037" s="7" t="s">
        <v>30</v>
      </c>
      <c r="N11037" s="7" t="s">
        <v>208</v>
      </c>
      <c r="O11037" s="8" t="s">
        <v>32</v>
      </c>
      <c r="P11037" s="8" t="s">
        <v>22</v>
      </c>
      <c r="Q11037" s="8" t="s">
        <v>55096</v>
      </c>
      <c r="R11037" s="8" t="s">
        <v>56</v>
      </c>
      <c r="S11037" s="7" t="s">
        <v>48998</v>
      </c>
      <c r="T11037" s="7" t="s">
        <v>22</v>
      </c>
    </row>
    <row r="11038" customHeight="1" spans="1:20">
      <c r="A11038" s="6">
        <v>45228</v>
      </c>
      <c r="B11038" s="7" t="s">
        <v>55097</v>
      </c>
      <c r="C11038" s="7" t="s">
        <v>6302</v>
      </c>
      <c r="D11038" s="8" t="s">
        <v>22</v>
      </c>
      <c r="E11038" s="7" t="s">
        <v>55098</v>
      </c>
      <c r="F11038" s="7" t="s">
        <v>55099</v>
      </c>
      <c r="G11038" s="8" t="s">
        <v>69</v>
      </c>
      <c r="H11038" s="8" t="s">
        <v>22</v>
      </c>
      <c r="I11038" s="8" t="s">
        <v>26</v>
      </c>
      <c r="J11038" s="8" t="s">
        <v>27</v>
      </c>
      <c r="K11038" s="8" t="s">
        <v>195</v>
      </c>
      <c r="L11038" s="8" t="s">
        <v>29</v>
      </c>
      <c r="M11038" s="7" t="s">
        <v>30</v>
      </c>
      <c r="N11038" s="7" t="s">
        <v>31</v>
      </c>
      <c r="O11038" s="8" t="s">
        <v>32</v>
      </c>
      <c r="P11038" s="8" t="s">
        <v>22</v>
      </c>
      <c r="Q11038" s="8" t="s">
        <v>55100</v>
      </c>
      <c r="R11038" s="8" t="s">
        <v>34</v>
      </c>
      <c r="S11038" s="7" t="s">
        <v>55101</v>
      </c>
      <c r="T11038" s="7" t="s">
        <v>55102</v>
      </c>
    </row>
    <row r="11039" customHeight="1" spans="1:20">
      <c r="A11039" s="6">
        <v>45228</v>
      </c>
      <c r="B11039" s="7" t="s">
        <v>55103</v>
      </c>
      <c r="C11039" s="7" t="s">
        <v>6126</v>
      </c>
      <c r="D11039" s="8" t="s">
        <v>22</v>
      </c>
      <c r="E11039" s="7" t="s">
        <v>55104</v>
      </c>
      <c r="F11039" s="7" t="s">
        <v>55105</v>
      </c>
      <c r="G11039" s="8" t="s">
        <v>82</v>
      </c>
      <c r="H11039" s="8" t="s">
        <v>22</v>
      </c>
      <c r="I11039" s="8" t="s">
        <v>241</v>
      </c>
      <c r="J11039" s="8" t="s">
        <v>27</v>
      </c>
      <c r="K11039" s="8" t="s">
        <v>28</v>
      </c>
      <c r="L11039" s="8" t="s">
        <v>43</v>
      </c>
      <c r="M11039" s="7" t="s">
        <v>30</v>
      </c>
      <c r="N11039" s="7" t="s">
        <v>743</v>
      </c>
      <c r="O11039" s="8" t="s">
        <v>32</v>
      </c>
      <c r="P11039" s="8" t="s">
        <v>22</v>
      </c>
      <c r="Q11039" s="8" t="s">
        <v>55106</v>
      </c>
      <c r="R11039" s="8" t="s">
        <v>46</v>
      </c>
      <c r="S11039" s="7" t="s">
        <v>55107</v>
      </c>
      <c r="T11039" s="7" t="s">
        <v>55108</v>
      </c>
    </row>
    <row r="11040" customHeight="1" spans="1:20">
      <c r="A11040" s="6">
        <v>45228</v>
      </c>
      <c r="B11040" s="7" t="s">
        <v>55109</v>
      </c>
      <c r="C11040" s="7" t="s">
        <v>5644</v>
      </c>
      <c r="D11040" s="8" t="s">
        <v>22</v>
      </c>
      <c r="E11040" s="7" t="s">
        <v>55110</v>
      </c>
      <c r="F11040" s="7" t="s">
        <v>55111</v>
      </c>
      <c r="G11040" s="8" t="s">
        <v>82</v>
      </c>
      <c r="H11040" s="8" t="s">
        <v>22</v>
      </c>
      <c r="I11040" s="8" t="s">
        <v>168</v>
      </c>
      <c r="J11040" s="8" t="s">
        <v>27</v>
      </c>
      <c r="K11040" s="8" t="s">
        <v>28</v>
      </c>
      <c r="L11040" s="8" t="s">
        <v>43</v>
      </c>
      <c r="M11040" s="7" t="s">
        <v>169</v>
      </c>
      <c r="N11040" s="7" t="s">
        <v>5633</v>
      </c>
      <c r="O11040" s="8" t="s">
        <v>32</v>
      </c>
      <c r="P11040" s="8" t="s">
        <v>22</v>
      </c>
      <c r="Q11040" s="8" t="s">
        <v>55112</v>
      </c>
      <c r="R11040" s="8" t="s">
        <v>168</v>
      </c>
      <c r="S11040" s="7" t="s">
        <v>55113</v>
      </c>
      <c r="T11040" s="7" t="s">
        <v>5655</v>
      </c>
    </row>
    <row r="11041" customHeight="1" spans="1:20">
      <c r="A11041" s="6">
        <v>45226</v>
      </c>
      <c r="B11041" s="7" t="s">
        <v>55114</v>
      </c>
      <c r="C11041" s="7" t="s">
        <v>7199</v>
      </c>
      <c r="D11041" s="8" t="s">
        <v>22</v>
      </c>
      <c r="E11041" s="7" t="s">
        <v>55115</v>
      </c>
      <c r="F11041" s="7" t="s">
        <v>55116</v>
      </c>
      <c r="G11041" s="8" t="s">
        <v>25</v>
      </c>
      <c r="H11041" s="8" t="s">
        <v>22</v>
      </c>
      <c r="I11041" s="8" t="s">
        <v>26</v>
      </c>
      <c r="J11041" s="8" t="s">
        <v>27</v>
      </c>
      <c r="K11041" s="8" t="s">
        <v>76</v>
      </c>
      <c r="L11041" s="8" t="s">
        <v>29</v>
      </c>
      <c r="M11041" s="7" t="s">
        <v>30</v>
      </c>
      <c r="N11041" s="7" t="s">
        <v>31</v>
      </c>
      <c r="O11041" s="8" t="s">
        <v>32</v>
      </c>
      <c r="P11041" s="8" t="s">
        <v>22</v>
      </c>
      <c r="Q11041" s="8" t="s">
        <v>55117</v>
      </c>
      <c r="R11041" s="8" t="s">
        <v>34</v>
      </c>
      <c r="S11041" s="7" t="s">
        <v>55118</v>
      </c>
      <c r="T11041" s="7" t="s">
        <v>55119</v>
      </c>
    </row>
    <row r="11042" customHeight="1" spans="1:20">
      <c r="A11042" s="6">
        <v>45226</v>
      </c>
      <c r="B11042" s="7" t="s">
        <v>55120</v>
      </c>
      <c r="C11042" s="7" t="s">
        <v>6506</v>
      </c>
      <c r="D11042" s="8" t="s">
        <v>22</v>
      </c>
      <c r="E11042" s="7" t="s">
        <v>55121</v>
      </c>
      <c r="F11042" s="7" t="s">
        <v>55122</v>
      </c>
      <c r="G11042" s="8" t="s">
        <v>25</v>
      </c>
      <c r="H11042" s="8" t="s">
        <v>22</v>
      </c>
      <c r="I11042" s="8" t="s">
        <v>3098</v>
      </c>
      <c r="J11042" s="8" t="s">
        <v>27</v>
      </c>
      <c r="K11042" s="8" t="s">
        <v>28</v>
      </c>
      <c r="L11042" s="8" t="s">
        <v>43</v>
      </c>
      <c r="M11042" s="7" t="s">
        <v>30</v>
      </c>
      <c r="N11042" s="7" t="s">
        <v>208</v>
      </c>
      <c r="O11042" s="8" t="s">
        <v>32</v>
      </c>
      <c r="P11042" s="8" t="s">
        <v>22</v>
      </c>
      <c r="Q11042" s="8" t="s">
        <v>55123</v>
      </c>
      <c r="R11042" s="8" t="s">
        <v>46</v>
      </c>
      <c r="S11042" s="7" t="s">
        <v>55124</v>
      </c>
      <c r="T11042" s="7" t="s">
        <v>22</v>
      </c>
    </row>
    <row r="11043" customHeight="1" spans="1:20">
      <c r="A11043" s="6">
        <v>45226</v>
      </c>
      <c r="B11043" s="7" t="s">
        <v>55125</v>
      </c>
      <c r="C11043" s="7" t="s">
        <v>6302</v>
      </c>
      <c r="D11043" s="8" t="s">
        <v>22</v>
      </c>
      <c r="E11043" s="7" t="s">
        <v>55126</v>
      </c>
      <c r="F11043" s="7" t="s">
        <v>55127</v>
      </c>
      <c r="G11043" s="8" t="s">
        <v>53</v>
      </c>
      <c r="H11043" s="8" t="s">
        <v>22</v>
      </c>
      <c r="I11043" s="8" t="s">
        <v>26</v>
      </c>
      <c r="J11043" s="8" t="s">
        <v>27</v>
      </c>
      <c r="K11043" s="8" t="s">
        <v>76</v>
      </c>
      <c r="L11043" s="8" t="s">
        <v>29</v>
      </c>
      <c r="M11043" s="7" t="s">
        <v>30</v>
      </c>
      <c r="N11043" s="7" t="s">
        <v>31</v>
      </c>
      <c r="O11043" s="8" t="s">
        <v>32</v>
      </c>
      <c r="P11043" s="8" t="s">
        <v>22</v>
      </c>
      <c r="Q11043" s="8" t="s">
        <v>55128</v>
      </c>
      <c r="R11043" s="8" t="s">
        <v>34</v>
      </c>
      <c r="S11043" s="7" t="s">
        <v>55129</v>
      </c>
      <c r="T11043" s="7" t="s">
        <v>55130</v>
      </c>
    </row>
    <row r="11044" customHeight="1" spans="1:20">
      <c r="A11044" s="6">
        <v>45226</v>
      </c>
      <c r="B11044" s="7" t="s">
        <v>55131</v>
      </c>
      <c r="C11044" s="7" t="s">
        <v>1299</v>
      </c>
      <c r="D11044" s="8" t="s">
        <v>22</v>
      </c>
      <c r="E11044" s="7" t="s">
        <v>55132</v>
      </c>
      <c r="F11044" s="7" t="s">
        <v>55133</v>
      </c>
      <c r="G11044" s="8" t="s">
        <v>53</v>
      </c>
      <c r="H11044" s="8" t="s">
        <v>22</v>
      </c>
      <c r="I11044" s="8" t="s">
        <v>277</v>
      </c>
      <c r="J11044" s="8" t="s">
        <v>27</v>
      </c>
      <c r="K11044" s="8" t="s">
        <v>28</v>
      </c>
      <c r="L11044" s="8" t="s">
        <v>43</v>
      </c>
      <c r="M11044" s="7" t="s">
        <v>44</v>
      </c>
      <c r="N11044" s="7" t="s">
        <v>208</v>
      </c>
      <c r="O11044" s="8" t="s">
        <v>32</v>
      </c>
      <c r="P11044" s="8" t="s">
        <v>22</v>
      </c>
      <c r="Q11044" s="8" t="s">
        <v>55134</v>
      </c>
      <c r="R11044" s="8" t="s">
        <v>56</v>
      </c>
      <c r="S11044" s="7" t="s">
        <v>22887</v>
      </c>
      <c r="T11044" s="7" t="s">
        <v>22</v>
      </c>
    </row>
    <row r="11045" customHeight="1" spans="1:20">
      <c r="A11045" s="6">
        <v>45228</v>
      </c>
      <c r="B11045" s="7" t="s">
        <v>55135</v>
      </c>
      <c r="C11045" s="7" t="s">
        <v>7199</v>
      </c>
      <c r="D11045" s="8" t="s">
        <v>22</v>
      </c>
      <c r="E11045" s="7" t="s">
        <v>55136</v>
      </c>
      <c r="F11045" s="7" t="s">
        <v>55137</v>
      </c>
      <c r="G11045" s="8" t="s">
        <v>69</v>
      </c>
      <c r="H11045" s="8" t="s">
        <v>110</v>
      </c>
      <c r="I11045" s="8" t="s">
        <v>26</v>
      </c>
      <c r="J11045" s="8" t="s">
        <v>27</v>
      </c>
      <c r="K11045" s="8" t="s">
        <v>195</v>
      </c>
      <c r="L11045" s="8" t="s">
        <v>29</v>
      </c>
      <c r="M11045" s="7" t="s">
        <v>30</v>
      </c>
      <c r="N11045" s="7" t="s">
        <v>31</v>
      </c>
      <c r="O11045" s="8" t="s">
        <v>32</v>
      </c>
      <c r="P11045" s="8" t="s">
        <v>22</v>
      </c>
      <c r="Q11045" s="8" t="s">
        <v>55138</v>
      </c>
      <c r="R11045" s="8" t="s">
        <v>34</v>
      </c>
      <c r="S11045" s="7" t="s">
        <v>55139</v>
      </c>
      <c r="T11045" s="7" t="s">
        <v>55140</v>
      </c>
    </row>
    <row r="11046" customHeight="1" spans="1:20">
      <c r="A11046" s="6">
        <v>45228</v>
      </c>
      <c r="B11046" s="7" t="s">
        <v>55141</v>
      </c>
      <c r="C11046" s="7" t="s">
        <v>6126</v>
      </c>
      <c r="D11046" s="8" t="s">
        <v>22</v>
      </c>
      <c r="E11046" s="7" t="s">
        <v>55142</v>
      </c>
      <c r="F11046" s="7" t="s">
        <v>55143</v>
      </c>
      <c r="G11046" s="8" t="s">
        <v>53</v>
      </c>
      <c r="H11046" s="8" t="s">
        <v>22</v>
      </c>
      <c r="I11046" s="8" t="s">
        <v>149</v>
      </c>
      <c r="J11046" s="8" t="s">
        <v>27</v>
      </c>
      <c r="K11046" s="8" t="s">
        <v>195</v>
      </c>
      <c r="L11046" s="8" t="s">
        <v>22</v>
      </c>
      <c r="M11046" s="7" t="s">
        <v>44</v>
      </c>
      <c r="N11046" s="7" t="s">
        <v>743</v>
      </c>
      <c r="O11046" s="8" t="s">
        <v>32</v>
      </c>
      <c r="P11046" s="8" t="s">
        <v>22</v>
      </c>
      <c r="Q11046" s="8" t="s">
        <v>55144</v>
      </c>
      <c r="R11046" s="8" t="s">
        <v>46</v>
      </c>
      <c r="S11046" s="7" t="s">
        <v>55145</v>
      </c>
      <c r="T11046" s="7" t="s">
        <v>55146</v>
      </c>
    </row>
    <row r="11047" customHeight="1" spans="1:20">
      <c r="A11047" s="6">
        <v>45227</v>
      </c>
      <c r="B11047" s="7" t="s">
        <v>55147</v>
      </c>
      <c r="C11047" s="7" t="s">
        <v>6126</v>
      </c>
      <c r="D11047" s="8" t="s">
        <v>22</v>
      </c>
      <c r="E11047" s="7" t="s">
        <v>55148</v>
      </c>
      <c r="F11047" s="7" t="s">
        <v>55143</v>
      </c>
      <c r="G11047" s="8" t="s">
        <v>247</v>
      </c>
      <c r="H11047" s="8" t="s">
        <v>22</v>
      </c>
      <c r="I11047" s="8" t="s">
        <v>155</v>
      </c>
      <c r="J11047" s="8" t="s">
        <v>27</v>
      </c>
      <c r="K11047" s="8" t="s">
        <v>28</v>
      </c>
      <c r="L11047" s="8" t="s">
        <v>43</v>
      </c>
      <c r="M11047" s="7" t="s">
        <v>44</v>
      </c>
      <c r="N11047" s="7" t="s">
        <v>743</v>
      </c>
      <c r="O11047" s="8" t="s">
        <v>32</v>
      </c>
      <c r="P11047" s="8" t="s">
        <v>22</v>
      </c>
      <c r="Q11047" s="8" t="s">
        <v>55149</v>
      </c>
      <c r="R11047" s="8" t="s">
        <v>46</v>
      </c>
      <c r="S11047" s="7" t="s">
        <v>55150</v>
      </c>
      <c r="T11047" s="7" t="s">
        <v>55151</v>
      </c>
    </row>
    <row r="11048" customHeight="1" spans="1:20">
      <c r="A11048" s="6">
        <v>45228</v>
      </c>
      <c r="B11048" s="7" t="s">
        <v>55152</v>
      </c>
      <c r="C11048" s="7" t="s">
        <v>6126</v>
      </c>
      <c r="D11048" s="8" t="s">
        <v>22</v>
      </c>
      <c r="E11048" s="7" t="s">
        <v>55153</v>
      </c>
      <c r="F11048" s="7" t="s">
        <v>55154</v>
      </c>
      <c r="G11048" s="8" t="s">
        <v>82</v>
      </c>
      <c r="H11048" s="8" t="s">
        <v>22</v>
      </c>
      <c r="I11048" s="8" t="s">
        <v>3098</v>
      </c>
      <c r="J11048" s="8" t="s">
        <v>27</v>
      </c>
      <c r="K11048" s="8" t="s">
        <v>28</v>
      </c>
      <c r="L11048" s="8" t="s">
        <v>43</v>
      </c>
      <c r="M11048" s="7" t="s">
        <v>30</v>
      </c>
      <c r="N11048" s="7" t="s">
        <v>743</v>
      </c>
      <c r="O11048" s="8" t="s">
        <v>32</v>
      </c>
      <c r="P11048" s="8" t="s">
        <v>22</v>
      </c>
      <c r="Q11048" s="8" t="s">
        <v>55155</v>
      </c>
      <c r="R11048" s="8" t="s">
        <v>46</v>
      </c>
      <c r="S11048" s="7" t="s">
        <v>55156</v>
      </c>
      <c r="T11048" s="7" t="s">
        <v>55157</v>
      </c>
    </row>
    <row r="11049" customHeight="1" spans="1:20">
      <c r="A11049" s="6">
        <v>45227</v>
      </c>
      <c r="B11049" s="7" t="s">
        <v>55158</v>
      </c>
      <c r="C11049" s="7" t="s">
        <v>204</v>
      </c>
      <c r="D11049" s="8" t="s">
        <v>22</v>
      </c>
      <c r="E11049" s="7" t="s">
        <v>55159</v>
      </c>
      <c r="F11049" s="7" t="s">
        <v>55160</v>
      </c>
      <c r="G11049" s="8" t="s">
        <v>25</v>
      </c>
      <c r="H11049" s="8" t="s">
        <v>22</v>
      </c>
      <c r="I11049" s="8" t="s">
        <v>131</v>
      </c>
      <c r="J11049" s="8" t="s">
        <v>27</v>
      </c>
      <c r="K11049" s="8" t="s">
        <v>28</v>
      </c>
      <c r="L11049" s="8" t="s">
        <v>43</v>
      </c>
      <c r="M11049" s="7" t="s">
        <v>30</v>
      </c>
      <c r="N11049" s="7" t="s">
        <v>208</v>
      </c>
      <c r="O11049" s="8" t="s">
        <v>32</v>
      </c>
      <c r="P11049" s="8" t="s">
        <v>22</v>
      </c>
      <c r="Q11049" s="8" t="s">
        <v>55161</v>
      </c>
      <c r="R11049" s="8" t="s">
        <v>56</v>
      </c>
      <c r="S11049" s="7" t="s">
        <v>55162</v>
      </c>
      <c r="T11049" s="7" t="s">
        <v>22</v>
      </c>
    </row>
    <row r="11050" customHeight="1" spans="1:20">
      <c r="A11050" s="6">
        <v>45226</v>
      </c>
      <c r="B11050" s="7" t="s">
        <v>55163</v>
      </c>
      <c r="C11050" s="7" t="s">
        <v>783</v>
      </c>
      <c r="D11050" s="8" t="s">
        <v>22</v>
      </c>
      <c r="E11050" s="7" t="s">
        <v>27503</v>
      </c>
      <c r="F11050" s="7" t="s">
        <v>22</v>
      </c>
      <c r="G11050" s="8" t="s">
        <v>22</v>
      </c>
      <c r="H11050" s="8" t="s">
        <v>22</v>
      </c>
      <c r="I11050" s="8" t="s">
        <v>83</v>
      </c>
      <c r="J11050" s="8" t="s">
        <v>27</v>
      </c>
      <c r="K11050" s="8" t="s">
        <v>28</v>
      </c>
      <c r="L11050" s="8" t="s">
        <v>43</v>
      </c>
      <c r="M11050" s="7" t="s">
        <v>44</v>
      </c>
      <c r="N11050" s="7" t="s">
        <v>743</v>
      </c>
      <c r="O11050" s="8" t="s">
        <v>32</v>
      </c>
      <c r="P11050" s="8" t="s">
        <v>22</v>
      </c>
      <c r="Q11050" s="8" t="s">
        <v>55164</v>
      </c>
      <c r="R11050" s="8" t="s">
        <v>46</v>
      </c>
      <c r="S11050" s="7" t="s">
        <v>55165</v>
      </c>
      <c r="T11050" s="7" t="s">
        <v>55166</v>
      </c>
    </row>
    <row r="11051" customHeight="1" spans="1:20">
      <c r="A11051" s="6">
        <v>45228</v>
      </c>
      <c r="B11051" s="7" t="s">
        <v>55167</v>
      </c>
      <c r="C11051" s="7" t="s">
        <v>5644</v>
      </c>
      <c r="D11051" s="8" t="s">
        <v>22</v>
      </c>
      <c r="E11051" s="7" t="s">
        <v>55168</v>
      </c>
      <c r="F11051" s="7" t="s">
        <v>55169</v>
      </c>
      <c r="G11051" s="8" t="s">
        <v>82</v>
      </c>
      <c r="H11051" s="8" t="s">
        <v>22</v>
      </c>
      <c r="I11051" s="8" t="s">
        <v>448</v>
      </c>
      <c r="J11051" s="8" t="s">
        <v>27</v>
      </c>
      <c r="K11051" s="8" t="s">
        <v>28</v>
      </c>
      <c r="L11051" s="8" t="s">
        <v>43</v>
      </c>
      <c r="M11051" s="7" t="s">
        <v>169</v>
      </c>
      <c r="N11051" s="7" t="s">
        <v>5633</v>
      </c>
      <c r="O11051" s="8" t="s">
        <v>32</v>
      </c>
      <c r="P11051" s="8" t="s">
        <v>22</v>
      </c>
      <c r="Q11051" s="8" t="s">
        <v>55170</v>
      </c>
      <c r="R11051" s="8" t="s">
        <v>168</v>
      </c>
      <c r="S11051" s="7" t="s">
        <v>55171</v>
      </c>
      <c r="T11051" s="7" t="s">
        <v>5649</v>
      </c>
    </row>
    <row r="11052" customHeight="1" spans="1:20">
      <c r="A11052" s="6">
        <v>45228</v>
      </c>
      <c r="B11052" s="7" t="s">
        <v>55172</v>
      </c>
      <c r="C11052" s="7" t="s">
        <v>783</v>
      </c>
      <c r="D11052" s="8" t="s">
        <v>22</v>
      </c>
      <c r="E11052" s="7" t="s">
        <v>55173</v>
      </c>
      <c r="F11052" s="7" t="s">
        <v>55174</v>
      </c>
      <c r="G11052" s="8" t="s">
        <v>82</v>
      </c>
      <c r="H11052" s="8" t="s">
        <v>22</v>
      </c>
      <c r="I11052" s="8" t="s">
        <v>991</v>
      </c>
      <c r="J11052" s="8" t="s">
        <v>27</v>
      </c>
      <c r="K11052" s="8" t="s">
        <v>28</v>
      </c>
      <c r="L11052" s="8" t="s">
        <v>43</v>
      </c>
      <c r="M11052" s="7" t="s">
        <v>44</v>
      </c>
      <c r="N11052" s="7" t="s">
        <v>743</v>
      </c>
      <c r="O11052" s="8" t="s">
        <v>32</v>
      </c>
      <c r="P11052" s="8" t="s">
        <v>22</v>
      </c>
      <c r="Q11052" s="8" t="s">
        <v>55175</v>
      </c>
      <c r="R11052" s="8" t="s">
        <v>46</v>
      </c>
      <c r="S11052" s="7" t="s">
        <v>55176</v>
      </c>
      <c r="T11052" s="7" t="s">
        <v>55177</v>
      </c>
    </row>
    <row r="11053" customHeight="1" spans="1:20">
      <c r="A11053" s="6">
        <v>45226</v>
      </c>
      <c r="B11053" s="7" t="s">
        <v>55178</v>
      </c>
      <c r="C11053" s="7" t="s">
        <v>6506</v>
      </c>
      <c r="D11053" s="8" t="s">
        <v>22</v>
      </c>
      <c r="E11053" s="7" t="s">
        <v>55179</v>
      </c>
      <c r="F11053" s="7" t="s">
        <v>55180</v>
      </c>
      <c r="G11053" s="8" t="s">
        <v>53</v>
      </c>
      <c r="H11053" s="8" t="s">
        <v>22</v>
      </c>
      <c r="I11053" s="8" t="s">
        <v>117</v>
      </c>
      <c r="J11053" s="8" t="s">
        <v>27</v>
      </c>
      <c r="K11053" s="8" t="s">
        <v>28</v>
      </c>
      <c r="L11053" s="8" t="s">
        <v>43</v>
      </c>
      <c r="M11053" s="7" t="s">
        <v>30</v>
      </c>
      <c r="N11053" s="7" t="s">
        <v>208</v>
      </c>
      <c r="O11053" s="8" t="s">
        <v>32</v>
      </c>
      <c r="P11053" s="8" t="s">
        <v>22</v>
      </c>
      <c r="Q11053" s="8" t="s">
        <v>55181</v>
      </c>
      <c r="R11053" s="8" t="s">
        <v>46</v>
      </c>
      <c r="S11053" s="7" t="s">
        <v>55182</v>
      </c>
      <c r="T11053" s="7" t="s">
        <v>22</v>
      </c>
    </row>
    <row r="11054" customHeight="1" spans="1:20">
      <c r="A11054" s="6">
        <v>45227</v>
      </c>
      <c r="B11054" s="7" t="s">
        <v>55183</v>
      </c>
      <c r="C11054" s="7" t="s">
        <v>5848</v>
      </c>
      <c r="D11054" s="8" t="s">
        <v>22</v>
      </c>
      <c r="E11054" s="7" t="s">
        <v>55184</v>
      </c>
      <c r="F11054" s="7" t="s">
        <v>55185</v>
      </c>
      <c r="G11054" s="8" t="s">
        <v>82</v>
      </c>
      <c r="H11054" s="8" t="s">
        <v>110</v>
      </c>
      <c r="I11054" s="8" t="s">
        <v>168</v>
      </c>
      <c r="J11054" s="8" t="s">
        <v>27</v>
      </c>
      <c r="K11054" s="8" t="s">
        <v>28</v>
      </c>
      <c r="L11054" s="8" t="s">
        <v>43</v>
      </c>
      <c r="M11054" s="7" t="s">
        <v>169</v>
      </c>
      <c r="N11054" s="7" t="s">
        <v>5633</v>
      </c>
      <c r="O11054" s="8" t="s">
        <v>32</v>
      </c>
      <c r="P11054" s="8" t="s">
        <v>22</v>
      </c>
      <c r="Q11054" s="8" t="s">
        <v>55186</v>
      </c>
      <c r="R11054" s="8" t="s">
        <v>168</v>
      </c>
      <c r="S11054" s="7" t="s">
        <v>55187</v>
      </c>
      <c r="T11054" s="7" t="s">
        <v>5655</v>
      </c>
    </row>
    <row r="11055" customHeight="1" spans="1:20">
      <c r="A11055" s="6">
        <v>45226</v>
      </c>
      <c r="B11055" s="7" t="s">
        <v>55188</v>
      </c>
      <c r="C11055" s="7" t="s">
        <v>204</v>
      </c>
      <c r="D11055" s="8" t="s">
        <v>22</v>
      </c>
      <c r="E11055" s="7" t="s">
        <v>55189</v>
      </c>
      <c r="F11055" s="7" t="s">
        <v>55190</v>
      </c>
      <c r="G11055" s="8" t="s">
        <v>25</v>
      </c>
      <c r="H11055" s="8" t="s">
        <v>22</v>
      </c>
      <c r="I11055" s="8" t="s">
        <v>162</v>
      </c>
      <c r="J11055" s="8" t="s">
        <v>27</v>
      </c>
      <c r="K11055" s="8" t="s">
        <v>28</v>
      </c>
      <c r="L11055" s="8" t="s">
        <v>43</v>
      </c>
      <c r="M11055" s="7" t="s">
        <v>44</v>
      </c>
      <c r="N11055" s="7" t="s">
        <v>208</v>
      </c>
      <c r="O11055" s="8" t="s">
        <v>32</v>
      </c>
      <c r="P11055" s="8" t="s">
        <v>22</v>
      </c>
      <c r="Q11055" s="8" t="s">
        <v>55191</v>
      </c>
      <c r="R11055" s="8" t="s">
        <v>56</v>
      </c>
      <c r="S11055" s="7" t="s">
        <v>55192</v>
      </c>
      <c r="T11055" s="7" t="s">
        <v>22</v>
      </c>
    </row>
    <row r="11056" customHeight="1" spans="1:20">
      <c r="A11056" s="6">
        <v>45226</v>
      </c>
      <c r="B11056" s="7" t="s">
        <v>55193</v>
      </c>
      <c r="C11056" s="7" t="s">
        <v>274</v>
      </c>
      <c r="D11056" s="8" t="s">
        <v>22</v>
      </c>
      <c r="E11056" s="7" t="s">
        <v>55194</v>
      </c>
      <c r="F11056" s="7" t="s">
        <v>55195</v>
      </c>
      <c r="G11056" s="8" t="s">
        <v>130</v>
      </c>
      <c r="H11056" s="8" t="s">
        <v>22</v>
      </c>
      <c r="I11056" s="8" t="s">
        <v>162</v>
      </c>
      <c r="J11056" s="8" t="s">
        <v>27</v>
      </c>
      <c r="K11056" s="8" t="s">
        <v>28</v>
      </c>
      <c r="L11056" s="8" t="s">
        <v>43</v>
      </c>
      <c r="M11056" s="7" t="s">
        <v>44</v>
      </c>
      <c r="N11056" s="7" t="s">
        <v>208</v>
      </c>
      <c r="O11056" s="8" t="s">
        <v>32</v>
      </c>
      <c r="P11056" s="8" t="s">
        <v>22</v>
      </c>
      <c r="Q11056" s="8" t="s">
        <v>55196</v>
      </c>
      <c r="R11056" s="8" t="s">
        <v>56</v>
      </c>
      <c r="S11056" s="7" t="s">
        <v>55197</v>
      </c>
      <c r="T11056" s="7" t="s">
        <v>22</v>
      </c>
    </row>
    <row r="11057" customHeight="1" spans="1:20">
      <c r="A11057" s="6">
        <v>45226</v>
      </c>
      <c r="B11057" s="7" t="s">
        <v>55198</v>
      </c>
      <c r="C11057" s="7" t="s">
        <v>204</v>
      </c>
      <c r="D11057" s="8" t="s">
        <v>22</v>
      </c>
      <c r="E11057" s="7" t="s">
        <v>55199</v>
      </c>
      <c r="F11057" s="7" t="s">
        <v>55200</v>
      </c>
      <c r="G11057" s="8" t="s">
        <v>53</v>
      </c>
      <c r="H11057" s="8" t="s">
        <v>110</v>
      </c>
      <c r="I11057" s="8" t="s">
        <v>880</v>
      </c>
      <c r="J11057" s="8" t="s">
        <v>27</v>
      </c>
      <c r="K11057" s="8" t="s">
        <v>28</v>
      </c>
      <c r="L11057" s="8" t="s">
        <v>43</v>
      </c>
      <c r="M11057" s="7" t="s">
        <v>30</v>
      </c>
      <c r="N11057" s="7" t="s">
        <v>208</v>
      </c>
      <c r="O11057" s="8" t="s">
        <v>32</v>
      </c>
      <c r="P11057" s="8" t="s">
        <v>22</v>
      </c>
      <c r="Q11057" s="8" t="s">
        <v>55201</v>
      </c>
      <c r="R11057" s="8" t="s">
        <v>56</v>
      </c>
      <c r="S11057" s="7" t="s">
        <v>55202</v>
      </c>
      <c r="T11057" s="7" t="s">
        <v>22</v>
      </c>
    </row>
    <row r="11058" customHeight="1" spans="1:20">
      <c r="A11058" s="6">
        <v>45227</v>
      </c>
      <c r="B11058" s="7" t="s">
        <v>55203</v>
      </c>
      <c r="C11058" s="7" t="s">
        <v>6302</v>
      </c>
      <c r="D11058" s="8" t="s">
        <v>22</v>
      </c>
      <c r="E11058" s="7" t="s">
        <v>55204</v>
      </c>
      <c r="F11058" s="7" t="s">
        <v>55205</v>
      </c>
      <c r="G11058" s="8" t="s">
        <v>130</v>
      </c>
      <c r="H11058" s="8" t="s">
        <v>22</v>
      </c>
      <c r="I11058" s="8" t="s">
        <v>1181</v>
      </c>
      <c r="J11058" s="8" t="s">
        <v>27</v>
      </c>
      <c r="K11058" s="8" t="s">
        <v>28</v>
      </c>
      <c r="L11058" s="8" t="s">
        <v>43</v>
      </c>
      <c r="M11058" s="7" t="s">
        <v>30</v>
      </c>
      <c r="N11058" s="7" t="s">
        <v>31</v>
      </c>
      <c r="O11058" s="8" t="s">
        <v>32</v>
      </c>
      <c r="P11058" s="8" t="s">
        <v>22</v>
      </c>
      <c r="Q11058" s="8" t="s">
        <v>55206</v>
      </c>
      <c r="R11058" s="8" t="s">
        <v>46</v>
      </c>
      <c r="S11058" s="7" t="s">
        <v>55207</v>
      </c>
      <c r="T11058" s="7" t="s">
        <v>55208</v>
      </c>
    </row>
    <row r="11059" customHeight="1" spans="1:20">
      <c r="A11059" s="6">
        <v>45227</v>
      </c>
      <c r="B11059" s="7" t="s">
        <v>55209</v>
      </c>
      <c r="C11059" s="7" t="s">
        <v>50</v>
      </c>
      <c r="D11059" s="8" t="s">
        <v>22</v>
      </c>
      <c r="E11059" s="7" t="s">
        <v>55210</v>
      </c>
      <c r="F11059" s="7" t="s">
        <v>55211</v>
      </c>
      <c r="G11059" s="8" t="s">
        <v>82</v>
      </c>
      <c r="H11059" s="8" t="s">
        <v>22</v>
      </c>
      <c r="I11059" s="8" t="s">
        <v>2203</v>
      </c>
      <c r="J11059" s="8" t="s">
        <v>27</v>
      </c>
      <c r="K11059" s="8" t="s">
        <v>28</v>
      </c>
      <c r="L11059" s="8" t="s">
        <v>43</v>
      </c>
      <c r="M11059" s="7" t="s">
        <v>799</v>
      </c>
      <c r="N11059" s="7" t="s">
        <v>31</v>
      </c>
      <c r="O11059" s="8" t="s">
        <v>32</v>
      </c>
      <c r="P11059" s="8" t="s">
        <v>22</v>
      </c>
      <c r="Q11059" s="8" t="s">
        <v>55212</v>
      </c>
      <c r="R11059" s="8" t="s">
        <v>46</v>
      </c>
      <c r="S11059" s="7" t="s">
        <v>55213</v>
      </c>
      <c r="T11059" s="7" t="s">
        <v>55214</v>
      </c>
    </row>
    <row r="11060" customHeight="1" spans="1:20">
      <c r="A11060" s="6">
        <v>45226</v>
      </c>
      <c r="B11060" s="7" t="s">
        <v>55215</v>
      </c>
      <c r="C11060" s="7" t="s">
        <v>5822</v>
      </c>
      <c r="D11060" s="8" t="s">
        <v>22</v>
      </c>
      <c r="E11060" s="7" t="s">
        <v>55216</v>
      </c>
      <c r="F11060" s="7" t="s">
        <v>55217</v>
      </c>
      <c r="G11060" s="8" t="s">
        <v>82</v>
      </c>
      <c r="H11060" s="8" t="s">
        <v>22</v>
      </c>
      <c r="I11060" s="8" t="s">
        <v>5737</v>
      </c>
      <c r="J11060" s="8" t="s">
        <v>27</v>
      </c>
      <c r="K11060" s="8" t="s">
        <v>28</v>
      </c>
      <c r="L11060" s="8" t="s">
        <v>43</v>
      </c>
      <c r="M11060" s="7" t="s">
        <v>169</v>
      </c>
      <c r="N11060" s="7" t="s">
        <v>5633</v>
      </c>
      <c r="O11060" s="8" t="s">
        <v>32</v>
      </c>
      <c r="P11060" s="8" t="s">
        <v>22</v>
      </c>
      <c r="Q11060" s="8" t="s">
        <v>55218</v>
      </c>
      <c r="R11060" s="8" t="s">
        <v>168</v>
      </c>
      <c r="S11060" s="7" t="s">
        <v>55219</v>
      </c>
      <c r="T11060" s="7" t="s">
        <v>5723</v>
      </c>
    </row>
    <row r="11061" customHeight="1" spans="1:20">
      <c r="A11061" s="6">
        <v>45228</v>
      </c>
      <c r="B11061" s="7" t="s">
        <v>55220</v>
      </c>
      <c r="C11061" s="7" t="s">
        <v>6302</v>
      </c>
      <c r="D11061" s="8" t="s">
        <v>22</v>
      </c>
      <c r="E11061" s="7" t="s">
        <v>55221</v>
      </c>
      <c r="F11061" s="7" t="s">
        <v>55222</v>
      </c>
      <c r="G11061" s="8" t="s">
        <v>69</v>
      </c>
      <c r="H11061" s="8" t="s">
        <v>96</v>
      </c>
      <c r="I11061" s="8" t="s">
        <v>1078</v>
      </c>
      <c r="J11061" s="8" t="s">
        <v>27</v>
      </c>
      <c r="K11061" s="8" t="s">
        <v>28</v>
      </c>
      <c r="L11061" s="8" t="s">
        <v>43</v>
      </c>
      <c r="M11061" s="7" t="s">
        <v>44</v>
      </c>
      <c r="N11061" s="7" t="s">
        <v>31</v>
      </c>
      <c r="O11061" s="8" t="s">
        <v>32</v>
      </c>
      <c r="P11061" s="8" t="s">
        <v>22</v>
      </c>
      <c r="Q11061" s="8" t="s">
        <v>55223</v>
      </c>
      <c r="R11061" s="8" t="s">
        <v>46</v>
      </c>
      <c r="S11061" s="7" t="s">
        <v>55224</v>
      </c>
      <c r="T11061" s="7" t="s">
        <v>55225</v>
      </c>
    </row>
    <row r="11062" customHeight="1" spans="1:20">
      <c r="A11062" s="6">
        <v>45228</v>
      </c>
      <c r="B11062" s="7" t="s">
        <v>55226</v>
      </c>
      <c r="C11062" s="7" t="s">
        <v>6302</v>
      </c>
      <c r="D11062" s="8" t="s">
        <v>22</v>
      </c>
      <c r="E11062" s="7" t="s">
        <v>39391</v>
      </c>
      <c r="F11062" s="7" t="s">
        <v>39392</v>
      </c>
      <c r="G11062" s="8" t="s">
        <v>130</v>
      </c>
      <c r="H11062" s="8" t="s">
        <v>22</v>
      </c>
      <c r="I11062" s="8" t="s">
        <v>131</v>
      </c>
      <c r="J11062" s="8" t="s">
        <v>27</v>
      </c>
      <c r="K11062" s="8" t="s">
        <v>28</v>
      </c>
      <c r="L11062" s="8" t="s">
        <v>43</v>
      </c>
      <c r="M11062" s="7" t="s">
        <v>30</v>
      </c>
      <c r="N11062" s="7" t="s">
        <v>31</v>
      </c>
      <c r="O11062" s="8" t="s">
        <v>32</v>
      </c>
      <c r="P11062" s="8" t="s">
        <v>22</v>
      </c>
      <c r="Q11062" s="8" t="s">
        <v>55227</v>
      </c>
      <c r="R11062" s="8" t="s">
        <v>46</v>
      </c>
      <c r="S11062" s="7" t="s">
        <v>55228</v>
      </c>
      <c r="T11062" s="7" t="s">
        <v>55229</v>
      </c>
    </row>
    <row r="11063" customHeight="1" spans="1:20">
      <c r="A11063" s="6">
        <v>45228</v>
      </c>
      <c r="B11063" s="7" t="s">
        <v>55230</v>
      </c>
      <c r="C11063" s="7" t="s">
        <v>7199</v>
      </c>
      <c r="D11063" s="8" t="s">
        <v>22</v>
      </c>
      <c r="E11063" s="7" t="s">
        <v>55231</v>
      </c>
      <c r="F11063" s="7" t="s">
        <v>55232</v>
      </c>
      <c r="G11063" s="8" t="s">
        <v>41</v>
      </c>
      <c r="H11063" s="8" t="s">
        <v>22</v>
      </c>
      <c r="I11063" s="8" t="s">
        <v>131</v>
      </c>
      <c r="J11063" s="8" t="s">
        <v>27</v>
      </c>
      <c r="K11063" s="8" t="s">
        <v>28</v>
      </c>
      <c r="L11063" s="8" t="s">
        <v>43</v>
      </c>
      <c r="M11063" s="7" t="s">
        <v>799</v>
      </c>
      <c r="N11063" s="7" t="s">
        <v>31</v>
      </c>
      <c r="O11063" s="8" t="s">
        <v>32</v>
      </c>
      <c r="P11063" s="8" t="s">
        <v>22</v>
      </c>
      <c r="Q11063" s="8" t="s">
        <v>55233</v>
      </c>
      <c r="R11063" s="8" t="s">
        <v>46</v>
      </c>
      <c r="S11063" s="7" t="s">
        <v>55234</v>
      </c>
      <c r="T11063" s="7" t="s">
        <v>55235</v>
      </c>
    </row>
    <row r="11064" customHeight="1" spans="1:20">
      <c r="A11064" s="6">
        <v>45226</v>
      </c>
      <c r="B11064" s="7" t="s">
        <v>55236</v>
      </c>
      <c r="C11064" s="7" t="s">
        <v>5644</v>
      </c>
      <c r="D11064" s="8" t="s">
        <v>22</v>
      </c>
      <c r="E11064" s="7" t="s">
        <v>1438</v>
      </c>
      <c r="F11064" s="7" t="s">
        <v>1439</v>
      </c>
      <c r="G11064" s="8" t="s">
        <v>82</v>
      </c>
      <c r="H11064" s="8" t="s">
        <v>22</v>
      </c>
      <c r="I11064" s="8" t="s">
        <v>168</v>
      </c>
      <c r="J11064" s="8" t="s">
        <v>27</v>
      </c>
      <c r="K11064" s="8" t="s">
        <v>28</v>
      </c>
      <c r="L11064" s="8" t="s">
        <v>43</v>
      </c>
      <c r="M11064" s="7" t="s">
        <v>169</v>
      </c>
      <c r="N11064" s="7" t="s">
        <v>5633</v>
      </c>
      <c r="O11064" s="8" t="s">
        <v>32</v>
      </c>
      <c r="P11064" s="8" t="s">
        <v>22</v>
      </c>
      <c r="Q11064" s="8" t="s">
        <v>55237</v>
      </c>
      <c r="R11064" s="8" t="s">
        <v>168</v>
      </c>
      <c r="S11064" s="7" t="s">
        <v>55238</v>
      </c>
      <c r="T11064" s="7" t="s">
        <v>5668</v>
      </c>
    </row>
    <row r="11065" customHeight="1" spans="1:20">
      <c r="A11065" s="6">
        <v>45228</v>
      </c>
      <c r="B11065" s="7" t="s">
        <v>55239</v>
      </c>
      <c r="C11065" s="7" t="s">
        <v>6918</v>
      </c>
      <c r="D11065" s="8" t="s">
        <v>22</v>
      </c>
      <c r="E11065" s="7" t="s">
        <v>55240</v>
      </c>
      <c r="F11065" s="7" t="s">
        <v>55241</v>
      </c>
      <c r="G11065" s="8" t="s">
        <v>53</v>
      </c>
      <c r="H11065" s="8" t="s">
        <v>22</v>
      </c>
      <c r="I11065" s="8" t="s">
        <v>299</v>
      </c>
      <c r="J11065" s="8" t="s">
        <v>27</v>
      </c>
      <c r="K11065" s="8" t="s">
        <v>28</v>
      </c>
      <c r="L11065" s="8" t="s">
        <v>43</v>
      </c>
      <c r="M11065" s="7" t="s">
        <v>44</v>
      </c>
      <c r="N11065" s="7" t="s">
        <v>743</v>
      </c>
      <c r="O11065" s="8" t="s">
        <v>32</v>
      </c>
      <c r="P11065" s="8" t="s">
        <v>22</v>
      </c>
      <c r="Q11065" s="8" t="s">
        <v>55242</v>
      </c>
      <c r="R11065" s="8" t="s">
        <v>46</v>
      </c>
      <c r="S11065" s="7" t="s">
        <v>55243</v>
      </c>
      <c r="T11065" s="7" t="s">
        <v>55244</v>
      </c>
    </row>
    <row r="11066" customHeight="1" spans="1:20">
      <c r="A11066" s="6">
        <v>45226</v>
      </c>
      <c r="B11066" s="7" t="s">
        <v>55245</v>
      </c>
      <c r="C11066" s="7" t="s">
        <v>204</v>
      </c>
      <c r="D11066" s="8" t="s">
        <v>22</v>
      </c>
      <c r="E11066" s="7" t="s">
        <v>55246</v>
      </c>
      <c r="F11066" s="7" t="s">
        <v>55247</v>
      </c>
      <c r="G11066" s="8" t="s">
        <v>69</v>
      </c>
      <c r="H11066" s="8" t="s">
        <v>22</v>
      </c>
      <c r="I11066" s="8" t="s">
        <v>162</v>
      </c>
      <c r="J11066" s="8" t="s">
        <v>27</v>
      </c>
      <c r="K11066" s="8" t="s">
        <v>28</v>
      </c>
      <c r="L11066" s="8" t="s">
        <v>43</v>
      </c>
      <c r="M11066" s="7" t="s">
        <v>44</v>
      </c>
      <c r="N11066" s="7" t="s">
        <v>208</v>
      </c>
      <c r="O11066" s="8" t="s">
        <v>32</v>
      </c>
      <c r="P11066" s="8" t="s">
        <v>22</v>
      </c>
      <c r="Q11066" s="8" t="s">
        <v>55248</v>
      </c>
      <c r="R11066" s="8" t="s">
        <v>56</v>
      </c>
      <c r="S11066" s="7" t="s">
        <v>55249</v>
      </c>
      <c r="T11066" s="7" t="s">
        <v>22</v>
      </c>
    </row>
    <row r="11067" customHeight="1" spans="1:20">
      <c r="A11067" s="6">
        <v>45226</v>
      </c>
      <c r="B11067" s="7" t="s">
        <v>55250</v>
      </c>
      <c r="C11067" s="7" t="s">
        <v>1299</v>
      </c>
      <c r="D11067" s="8" t="s">
        <v>22</v>
      </c>
      <c r="E11067" s="7" t="s">
        <v>55251</v>
      </c>
      <c r="F11067" s="7" t="s">
        <v>55252</v>
      </c>
      <c r="G11067" s="8" t="s">
        <v>130</v>
      </c>
      <c r="H11067" s="8" t="s">
        <v>22</v>
      </c>
      <c r="I11067" s="8" t="s">
        <v>732</v>
      </c>
      <c r="J11067" s="8" t="s">
        <v>27</v>
      </c>
      <c r="K11067" s="8" t="s">
        <v>28</v>
      </c>
      <c r="L11067" s="8" t="s">
        <v>43</v>
      </c>
      <c r="M11067" s="7" t="s">
        <v>30</v>
      </c>
      <c r="N11067" s="7" t="s">
        <v>208</v>
      </c>
      <c r="O11067" s="8" t="s">
        <v>32</v>
      </c>
      <c r="P11067" s="8" t="s">
        <v>22</v>
      </c>
      <c r="Q11067" s="8" t="s">
        <v>55253</v>
      </c>
      <c r="R11067" s="8" t="s">
        <v>56</v>
      </c>
      <c r="S11067" s="7" t="s">
        <v>55254</v>
      </c>
      <c r="T11067" s="7" t="s">
        <v>22</v>
      </c>
    </row>
    <row r="11068" customHeight="1" spans="1:20">
      <c r="A11068" s="6">
        <v>45227</v>
      </c>
      <c r="B11068" s="7" t="s">
        <v>55255</v>
      </c>
      <c r="C11068" s="7" t="s">
        <v>204</v>
      </c>
      <c r="D11068" s="8" t="s">
        <v>22</v>
      </c>
      <c r="E11068" s="7" t="s">
        <v>55256</v>
      </c>
      <c r="F11068" s="7" t="s">
        <v>55257</v>
      </c>
      <c r="G11068" s="8" t="s">
        <v>130</v>
      </c>
      <c r="H11068" s="8" t="s">
        <v>22</v>
      </c>
      <c r="I11068" s="8" t="s">
        <v>277</v>
      </c>
      <c r="J11068" s="8" t="s">
        <v>27</v>
      </c>
      <c r="K11068" s="8" t="s">
        <v>28</v>
      </c>
      <c r="L11068" s="8" t="s">
        <v>43</v>
      </c>
      <c r="M11068" s="7" t="s">
        <v>30</v>
      </c>
      <c r="N11068" s="7" t="s">
        <v>208</v>
      </c>
      <c r="O11068" s="8" t="s">
        <v>32</v>
      </c>
      <c r="P11068" s="8" t="s">
        <v>22</v>
      </c>
      <c r="Q11068" s="8" t="s">
        <v>55258</v>
      </c>
      <c r="R11068" s="8" t="s">
        <v>56</v>
      </c>
      <c r="S11068" s="7" t="s">
        <v>55259</v>
      </c>
      <c r="T11068" s="7" t="s">
        <v>22</v>
      </c>
    </row>
    <row r="11069" customHeight="1" spans="1:20">
      <c r="A11069" s="6">
        <v>45226</v>
      </c>
      <c r="B11069" s="7" t="s">
        <v>55260</v>
      </c>
      <c r="C11069" s="7" t="s">
        <v>274</v>
      </c>
      <c r="D11069" s="8" t="s">
        <v>22</v>
      </c>
      <c r="E11069" s="7" t="s">
        <v>55261</v>
      </c>
      <c r="F11069" s="7" t="s">
        <v>55262</v>
      </c>
      <c r="G11069" s="8" t="s">
        <v>130</v>
      </c>
      <c r="H11069" s="8" t="s">
        <v>96</v>
      </c>
      <c r="I11069" s="8" t="s">
        <v>97</v>
      </c>
      <c r="J11069" s="8" t="s">
        <v>27</v>
      </c>
      <c r="K11069" s="8" t="s">
        <v>28</v>
      </c>
      <c r="L11069" s="8" t="s">
        <v>43</v>
      </c>
      <c r="M11069" s="7" t="s">
        <v>44</v>
      </c>
      <c r="N11069" s="7" t="s">
        <v>208</v>
      </c>
      <c r="O11069" s="8" t="s">
        <v>32</v>
      </c>
      <c r="P11069" s="8" t="s">
        <v>22</v>
      </c>
      <c r="Q11069" s="8" t="s">
        <v>55263</v>
      </c>
      <c r="R11069" s="8" t="s">
        <v>56</v>
      </c>
      <c r="S11069" s="7" t="s">
        <v>55264</v>
      </c>
      <c r="T11069" s="7" t="s">
        <v>22</v>
      </c>
    </row>
    <row r="11070" customHeight="1" spans="1:20">
      <c r="A11070" s="6">
        <v>45228</v>
      </c>
      <c r="B11070" s="7" t="s">
        <v>55265</v>
      </c>
      <c r="C11070" s="7" t="s">
        <v>6302</v>
      </c>
      <c r="D11070" s="8" t="s">
        <v>22</v>
      </c>
      <c r="E11070" s="7" t="s">
        <v>55266</v>
      </c>
      <c r="F11070" s="7" t="s">
        <v>55267</v>
      </c>
      <c r="G11070" s="8" t="s">
        <v>41</v>
      </c>
      <c r="H11070" s="8" t="s">
        <v>22</v>
      </c>
      <c r="I11070" s="8" t="s">
        <v>337</v>
      </c>
      <c r="J11070" s="8" t="s">
        <v>27</v>
      </c>
      <c r="K11070" s="8" t="s">
        <v>28</v>
      </c>
      <c r="L11070" s="8" t="s">
        <v>43</v>
      </c>
      <c r="M11070" s="7" t="s">
        <v>44</v>
      </c>
      <c r="N11070" s="7" t="s">
        <v>31</v>
      </c>
      <c r="O11070" s="8" t="s">
        <v>32</v>
      </c>
      <c r="P11070" s="8" t="s">
        <v>22</v>
      </c>
      <c r="Q11070" s="8" t="s">
        <v>55268</v>
      </c>
      <c r="R11070" s="8" t="s">
        <v>46</v>
      </c>
      <c r="S11070" s="7" t="s">
        <v>55269</v>
      </c>
      <c r="T11070" s="7" t="s">
        <v>55270</v>
      </c>
    </row>
    <row r="11071" customHeight="1" spans="1:20">
      <c r="A11071" s="6">
        <v>45226</v>
      </c>
      <c r="B11071" s="7" t="s">
        <v>55271</v>
      </c>
      <c r="C11071" s="7" t="s">
        <v>6126</v>
      </c>
      <c r="D11071" s="8" t="s">
        <v>22</v>
      </c>
      <c r="E11071" s="7" t="s">
        <v>55272</v>
      </c>
      <c r="F11071" s="7" t="s">
        <v>55273</v>
      </c>
      <c r="G11071" s="8" t="s">
        <v>53</v>
      </c>
      <c r="H11071" s="8" t="s">
        <v>22</v>
      </c>
      <c r="I11071" s="8" t="s">
        <v>732</v>
      </c>
      <c r="J11071" s="8" t="s">
        <v>27</v>
      </c>
      <c r="K11071" s="8" t="s">
        <v>28</v>
      </c>
      <c r="L11071" s="8" t="s">
        <v>43</v>
      </c>
      <c r="M11071" s="7" t="s">
        <v>30</v>
      </c>
      <c r="N11071" s="7" t="s">
        <v>743</v>
      </c>
      <c r="O11071" s="8" t="s">
        <v>32</v>
      </c>
      <c r="P11071" s="8" t="s">
        <v>22</v>
      </c>
      <c r="Q11071" s="8" t="s">
        <v>55274</v>
      </c>
      <c r="R11071" s="8" t="s">
        <v>46</v>
      </c>
      <c r="S11071" s="7" t="s">
        <v>55275</v>
      </c>
      <c r="T11071" s="7" t="s">
        <v>55276</v>
      </c>
    </row>
    <row r="11072" customHeight="1" spans="1:20">
      <c r="A11072" s="6">
        <v>45226</v>
      </c>
      <c r="B11072" s="7" t="s">
        <v>55277</v>
      </c>
      <c r="C11072" s="7" t="s">
        <v>6302</v>
      </c>
      <c r="D11072" s="8" t="s">
        <v>22</v>
      </c>
      <c r="E11072" s="7" t="s">
        <v>55278</v>
      </c>
      <c r="F11072" s="7" t="s">
        <v>55279</v>
      </c>
      <c r="G11072" s="8" t="s">
        <v>130</v>
      </c>
      <c r="H11072" s="8" t="s">
        <v>22</v>
      </c>
      <c r="I11072" s="8" t="s">
        <v>337</v>
      </c>
      <c r="J11072" s="8" t="s">
        <v>27</v>
      </c>
      <c r="K11072" s="8" t="s">
        <v>28</v>
      </c>
      <c r="L11072" s="8" t="s">
        <v>43</v>
      </c>
      <c r="M11072" s="7" t="s">
        <v>30</v>
      </c>
      <c r="N11072" s="7" t="s">
        <v>31</v>
      </c>
      <c r="O11072" s="8" t="s">
        <v>32</v>
      </c>
      <c r="P11072" s="8" t="s">
        <v>22</v>
      </c>
      <c r="Q11072" s="8" t="s">
        <v>55280</v>
      </c>
      <c r="R11072" s="8" t="s">
        <v>46</v>
      </c>
      <c r="S11072" s="7" t="s">
        <v>55281</v>
      </c>
      <c r="T11072" s="7" t="s">
        <v>55282</v>
      </c>
    </row>
    <row r="11073" customHeight="1" spans="1:20">
      <c r="A11073" s="6">
        <v>45228</v>
      </c>
      <c r="B11073" s="7" t="s">
        <v>55283</v>
      </c>
      <c r="C11073" s="7" t="s">
        <v>19744</v>
      </c>
      <c r="D11073" s="8" t="s">
        <v>22</v>
      </c>
      <c r="E11073" s="7" t="s">
        <v>55284</v>
      </c>
      <c r="F11073" s="7" t="s">
        <v>55285</v>
      </c>
      <c r="G11073" s="8" t="s">
        <v>62</v>
      </c>
      <c r="H11073" s="8" t="s">
        <v>22</v>
      </c>
      <c r="I11073" s="8" t="s">
        <v>63</v>
      </c>
      <c r="J11073" s="8" t="s">
        <v>27</v>
      </c>
      <c r="K11073" s="8" t="s">
        <v>28</v>
      </c>
      <c r="L11073" s="8" t="s">
        <v>43</v>
      </c>
      <c r="M11073" s="7" t="s">
        <v>44</v>
      </c>
      <c r="N11073" s="7" t="s">
        <v>743</v>
      </c>
      <c r="O11073" s="8" t="s">
        <v>32</v>
      </c>
      <c r="P11073" s="8" t="s">
        <v>22</v>
      </c>
      <c r="Q11073" s="8" t="s">
        <v>55286</v>
      </c>
      <c r="R11073" s="8" t="s">
        <v>46</v>
      </c>
      <c r="S11073" s="7" t="s">
        <v>55287</v>
      </c>
      <c r="T11073" s="7" t="s">
        <v>55288</v>
      </c>
    </row>
    <row r="11074" customHeight="1" spans="1:20">
      <c r="A11074" s="6">
        <v>45227</v>
      </c>
      <c r="B11074" s="7" t="s">
        <v>55289</v>
      </c>
      <c r="C11074" s="7" t="s">
        <v>204</v>
      </c>
      <c r="D11074" s="8" t="s">
        <v>22</v>
      </c>
      <c r="E11074" s="7" t="s">
        <v>55290</v>
      </c>
      <c r="F11074" s="7" t="s">
        <v>55291</v>
      </c>
      <c r="G11074" s="8" t="s">
        <v>69</v>
      </c>
      <c r="H11074" s="8" t="s">
        <v>22</v>
      </c>
      <c r="I11074" s="8" t="s">
        <v>576</v>
      </c>
      <c r="J11074" s="8" t="s">
        <v>27</v>
      </c>
      <c r="K11074" s="8" t="s">
        <v>28</v>
      </c>
      <c r="L11074" s="8" t="s">
        <v>43</v>
      </c>
      <c r="M11074" s="7" t="s">
        <v>30</v>
      </c>
      <c r="N11074" s="7" t="s">
        <v>208</v>
      </c>
      <c r="O11074" s="8" t="s">
        <v>32</v>
      </c>
      <c r="P11074" s="8" t="s">
        <v>22</v>
      </c>
      <c r="Q11074" s="8" t="s">
        <v>55292</v>
      </c>
      <c r="R11074" s="8" t="s">
        <v>56</v>
      </c>
      <c r="S11074" s="7" t="s">
        <v>55293</v>
      </c>
      <c r="T11074" s="7" t="s">
        <v>22</v>
      </c>
    </row>
    <row r="11075" customHeight="1" spans="1:20">
      <c r="A11075" s="6">
        <v>45227</v>
      </c>
      <c r="B11075" s="7" t="s">
        <v>55294</v>
      </c>
      <c r="C11075" s="7" t="s">
        <v>783</v>
      </c>
      <c r="D11075" s="8" t="s">
        <v>22</v>
      </c>
      <c r="E11075" s="7" t="s">
        <v>55295</v>
      </c>
      <c r="F11075" s="7" t="s">
        <v>55296</v>
      </c>
      <c r="G11075" s="8" t="s">
        <v>247</v>
      </c>
      <c r="H11075" s="8" t="s">
        <v>110</v>
      </c>
      <c r="I11075" s="8" t="s">
        <v>75</v>
      </c>
      <c r="J11075" s="8" t="s">
        <v>27</v>
      </c>
      <c r="K11075" s="8" t="s">
        <v>28</v>
      </c>
      <c r="L11075" s="8" t="s">
        <v>43</v>
      </c>
      <c r="M11075" s="7" t="s">
        <v>44</v>
      </c>
      <c r="N11075" s="7" t="s">
        <v>743</v>
      </c>
      <c r="O11075" s="8" t="s">
        <v>32</v>
      </c>
      <c r="P11075" s="8" t="s">
        <v>22</v>
      </c>
      <c r="Q11075" s="8" t="s">
        <v>55297</v>
      </c>
      <c r="R11075" s="8" t="s">
        <v>46</v>
      </c>
      <c r="S11075" s="7" t="s">
        <v>55298</v>
      </c>
      <c r="T11075" s="7" t="s">
        <v>55299</v>
      </c>
    </row>
    <row r="11076" customHeight="1" spans="1:20">
      <c r="A11076" s="6">
        <v>45226</v>
      </c>
      <c r="B11076" s="7" t="s">
        <v>55300</v>
      </c>
      <c r="C11076" s="7" t="s">
        <v>1299</v>
      </c>
      <c r="D11076" s="8" t="s">
        <v>22</v>
      </c>
      <c r="E11076" s="7" t="s">
        <v>55301</v>
      </c>
      <c r="F11076" s="7" t="s">
        <v>55302</v>
      </c>
      <c r="G11076" s="8" t="s">
        <v>336</v>
      </c>
      <c r="H11076" s="8" t="s">
        <v>22</v>
      </c>
      <c r="I11076" s="8" t="s">
        <v>149</v>
      </c>
      <c r="J11076" s="8" t="s">
        <v>27</v>
      </c>
      <c r="K11076" s="8" t="s">
        <v>28</v>
      </c>
      <c r="L11076" s="8" t="s">
        <v>43</v>
      </c>
      <c r="M11076" s="7" t="s">
        <v>30</v>
      </c>
      <c r="N11076" s="7" t="s">
        <v>208</v>
      </c>
      <c r="O11076" s="8" t="s">
        <v>32</v>
      </c>
      <c r="P11076" s="8" t="s">
        <v>22</v>
      </c>
      <c r="Q11076" s="8" t="s">
        <v>55303</v>
      </c>
      <c r="R11076" s="8" t="s">
        <v>56</v>
      </c>
      <c r="S11076" s="7" t="s">
        <v>55304</v>
      </c>
      <c r="T11076" s="7" t="s">
        <v>22</v>
      </c>
    </row>
    <row r="11077" customHeight="1" spans="1:20">
      <c r="A11077" s="6">
        <v>45226</v>
      </c>
      <c r="B11077" s="7" t="s">
        <v>55305</v>
      </c>
      <c r="C11077" s="7" t="s">
        <v>817</v>
      </c>
      <c r="D11077" s="8" t="s">
        <v>22</v>
      </c>
      <c r="E11077" s="7" t="s">
        <v>55306</v>
      </c>
      <c r="F11077" s="7" t="s">
        <v>55307</v>
      </c>
      <c r="G11077" s="8" t="s">
        <v>247</v>
      </c>
      <c r="H11077" s="8" t="s">
        <v>22</v>
      </c>
      <c r="I11077" s="8" t="s">
        <v>63</v>
      </c>
      <c r="J11077" s="8" t="s">
        <v>27</v>
      </c>
      <c r="K11077" s="8" t="s">
        <v>28</v>
      </c>
      <c r="L11077" s="8" t="s">
        <v>43</v>
      </c>
      <c r="M11077" s="7" t="s">
        <v>44</v>
      </c>
      <c r="N11077" s="7" t="s">
        <v>31</v>
      </c>
      <c r="O11077" s="8" t="s">
        <v>32</v>
      </c>
      <c r="P11077" s="8" t="s">
        <v>22</v>
      </c>
      <c r="Q11077" s="8" t="s">
        <v>55308</v>
      </c>
      <c r="R11077" s="8" t="s">
        <v>46</v>
      </c>
      <c r="S11077" s="7" t="s">
        <v>55309</v>
      </c>
      <c r="T11077" s="7" t="s">
        <v>55310</v>
      </c>
    </row>
    <row r="11078" customHeight="1" spans="1:20">
      <c r="A11078" s="6">
        <v>45226</v>
      </c>
      <c r="B11078" s="7" t="s">
        <v>55311</v>
      </c>
      <c r="C11078" s="7" t="s">
        <v>7835</v>
      </c>
      <c r="D11078" s="8" t="s">
        <v>22</v>
      </c>
      <c r="E11078" s="7" t="s">
        <v>55312</v>
      </c>
      <c r="F11078" s="7" t="s">
        <v>55313</v>
      </c>
      <c r="G11078" s="8" t="s">
        <v>82</v>
      </c>
      <c r="H11078" s="8" t="s">
        <v>22</v>
      </c>
      <c r="I11078" s="8" t="s">
        <v>168</v>
      </c>
      <c r="J11078" s="8" t="s">
        <v>27</v>
      </c>
      <c r="K11078" s="8" t="s">
        <v>28</v>
      </c>
      <c r="L11078" s="8" t="s">
        <v>43</v>
      </c>
      <c r="M11078" s="7" t="s">
        <v>169</v>
      </c>
      <c r="N11078" s="7" t="s">
        <v>5633</v>
      </c>
      <c r="O11078" s="8" t="s">
        <v>32</v>
      </c>
      <c r="P11078" s="8" t="s">
        <v>22</v>
      </c>
      <c r="Q11078" s="8" t="s">
        <v>55314</v>
      </c>
      <c r="R11078" s="8" t="s">
        <v>168</v>
      </c>
      <c r="S11078" s="7" t="s">
        <v>55315</v>
      </c>
      <c r="T11078" s="7" t="s">
        <v>5655</v>
      </c>
    </row>
    <row r="11079" customHeight="1" spans="1:20">
      <c r="A11079" s="6">
        <v>45226</v>
      </c>
      <c r="B11079" s="7" t="s">
        <v>55316</v>
      </c>
      <c r="C11079" s="7" t="s">
        <v>6506</v>
      </c>
      <c r="D11079" s="8" t="s">
        <v>22</v>
      </c>
      <c r="E11079" s="7" t="s">
        <v>55317</v>
      </c>
      <c r="F11079" s="7" t="s">
        <v>55318</v>
      </c>
      <c r="G11079" s="8" t="s">
        <v>69</v>
      </c>
      <c r="H11079" s="8" t="s">
        <v>22</v>
      </c>
      <c r="I11079" s="8" t="s">
        <v>2203</v>
      </c>
      <c r="J11079" s="8" t="s">
        <v>27</v>
      </c>
      <c r="K11079" s="8" t="s">
        <v>28</v>
      </c>
      <c r="L11079" s="8" t="s">
        <v>43</v>
      </c>
      <c r="M11079" s="7" t="s">
        <v>30</v>
      </c>
      <c r="N11079" s="7" t="s">
        <v>208</v>
      </c>
      <c r="O11079" s="8" t="s">
        <v>32</v>
      </c>
      <c r="P11079" s="8" t="s">
        <v>22</v>
      </c>
      <c r="Q11079" s="8" t="s">
        <v>55319</v>
      </c>
      <c r="R11079" s="8" t="s">
        <v>46</v>
      </c>
      <c r="S11079" s="7" t="s">
        <v>55320</v>
      </c>
      <c r="T11079" s="7" t="s">
        <v>22</v>
      </c>
    </row>
    <row r="11080" customHeight="1" spans="1:20">
      <c r="A11080" s="6">
        <v>45226</v>
      </c>
      <c r="B11080" s="7" t="s">
        <v>55321</v>
      </c>
      <c r="C11080" s="7" t="s">
        <v>5170</v>
      </c>
      <c r="D11080" s="8" t="s">
        <v>22</v>
      </c>
      <c r="E11080" s="7" t="s">
        <v>55322</v>
      </c>
      <c r="F11080" s="7" t="s">
        <v>55323</v>
      </c>
      <c r="G11080" s="8" t="s">
        <v>130</v>
      </c>
      <c r="H11080" s="8" t="s">
        <v>22</v>
      </c>
      <c r="I11080" s="8" t="s">
        <v>384</v>
      </c>
      <c r="J11080" s="8" t="s">
        <v>27</v>
      </c>
      <c r="K11080" s="8" t="s">
        <v>28</v>
      </c>
      <c r="L11080" s="8" t="s">
        <v>43</v>
      </c>
      <c r="M11080" s="7" t="s">
        <v>30</v>
      </c>
      <c r="N11080" s="7" t="s">
        <v>31</v>
      </c>
      <c r="O11080" s="8" t="s">
        <v>32</v>
      </c>
      <c r="P11080" s="8" t="s">
        <v>22</v>
      </c>
      <c r="Q11080" s="8" t="s">
        <v>55324</v>
      </c>
      <c r="R11080" s="8" t="s">
        <v>46</v>
      </c>
      <c r="S11080" s="7" t="s">
        <v>55325</v>
      </c>
      <c r="T11080" s="7" t="s">
        <v>55326</v>
      </c>
    </row>
    <row r="11081" customHeight="1" spans="1:20">
      <c r="A11081" s="6">
        <v>45226</v>
      </c>
      <c r="B11081" s="7" t="s">
        <v>55327</v>
      </c>
      <c r="C11081" s="7" t="s">
        <v>7176</v>
      </c>
      <c r="D11081" s="8" t="s">
        <v>22</v>
      </c>
      <c r="E11081" s="7" t="s">
        <v>55328</v>
      </c>
      <c r="F11081" s="7" t="s">
        <v>55329</v>
      </c>
      <c r="G11081" s="8" t="s">
        <v>25</v>
      </c>
      <c r="H11081" s="8" t="s">
        <v>22</v>
      </c>
      <c r="I11081" s="8" t="s">
        <v>1595</v>
      </c>
      <c r="J11081" s="8" t="s">
        <v>27</v>
      </c>
      <c r="K11081" s="8" t="s">
        <v>28</v>
      </c>
      <c r="L11081" s="8" t="s">
        <v>43</v>
      </c>
      <c r="M11081" s="7" t="s">
        <v>30</v>
      </c>
      <c r="N11081" s="7" t="s">
        <v>31</v>
      </c>
      <c r="O11081" s="8" t="s">
        <v>32</v>
      </c>
      <c r="P11081" s="8" t="s">
        <v>22</v>
      </c>
      <c r="Q11081" s="8" t="s">
        <v>55330</v>
      </c>
      <c r="R11081" s="8" t="s">
        <v>46</v>
      </c>
      <c r="S11081" s="7" t="s">
        <v>55331</v>
      </c>
      <c r="T11081" s="7" t="s">
        <v>55332</v>
      </c>
    </row>
    <row r="11082" customHeight="1" spans="1:20">
      <c r="A11082" s="6">
        <v>45226</v>
      </c>
      <c r="B11082" s="7" t="s">
        <v>55333</v>
      </c>
      <c r="C11082" s="7" t="s">
        <v>783</v>
      </c>
      <c r="D11082" s="8" t="s">
        <v>22</v>
      </c>
      <c r="E11082" s="7" t="s">
        <v>55334</v>
      </c>
      <c r="F11082" s="7" t="s">
        <v>54938</v>
      </c>
      <c r="G11082" s="8" t="s">
        <v>53</v>
      </c>
      <c r="H11082" s="8" t="s">
        <v>22</v>
      </c>
      <c r="I11082" s="8" t="s">
        <v>162</v>
      </c>
      <c r="J11082" s="8" t="s">
        <v>27</v>
      </c>
      <c r="K11082" s="8" t="s">
        <v>28</v>
      </c>
      <c r="L11082" s="8" t="s">
        <v>43</v>
      </c>
      <c r="M11082" s="7" t="s">
        <v>30</v>
      </c>
      <c r="N11082" s="7" t="s">
        <v>743</v>
      </c>
      <c r="O11082" s="8" t="s">
        <v>32</v>
      </c>
      <c r="P11082" s="8" t="s">
        <v>22</v>
      </c>
      <c r="Q11082" s="8" t="s">
        <v>55335</v>
      </c>
      <c r="R11082" s="8" t="s">
        <v>46</v>
      </c>
      <c r="S11082" s="7" t="s">
        <v>55336</v>
      </c>
      <c r="T11082" s="7" t="s">
        <v>55337</v>
      </c>
    </row>
    <row r="11083" customHeight="1" spans="1:20">
      <c r="A11083" s="6">
        <v>45226</v>
      </c>
      <c r="B11083" s="7" t="s">
        <v>55338</v>
      </c>
      <c r="C11083" s="7" t="s">
        <v>6506</v>
      </c>
      <c r="D11083" s="8" t="s">
        <v>22</v>
      </c>
      <c r="E11083" s="7" t="s">
        <v>42966</v>
      </c>
      <c r="F11083" s="7" t="s">
        <v>42967</v>
      </c>
      <c r="G11083" s="8" t="s">
        <v>69</v>
      </c>
      <c r="H11083" s="8" t="s">
        <v>22</v>
      </c>
      <c r="I11083" s="8" t="s">
        <v>131</v>
      </c>
      <c r="J11083" s="8" t="s">
        <v>27</v>
      </c>
      <c r="K11083" s="8" t="s">
        <v>28</v>
      </c>
      <c r="L11083" s="8" t="s">
        <v>43</v>
      </c>
      <c r="M11083" s="7" t="s">
        <v>30</v>
      </c>
      <c r="N11083" s="7" t="s">
        <v>208</v>
      </c>
      <c r="O11083" s="8" t="s">
        <v>32</v>
      </c>
      <c r="P11083" s="8" t="s">
        <v>22</v>
      </c>
      <c r="Q11083" s="8" t="s">
        <v>55339</v>
      </c>
      <c r="R11083" s="8" t="s">
        <v>46</v>
      </c>
      <c r="S11083" s="7" t="s">
        <v>55340</v>
      </c>
      <c r="T11083" s="7" t="s">
        <v>22</v>
      </c>
    </row>
    <row r="11084" customHeight="1" spans="1:20">
      <c r="A11084" s="6">
        <v>45228</v>
      </c>
      <c r="B11084" s="7" t="s">
        <v>55341</v>
      </c>
      <c r="C11084" s="7" t="s">
        <v>783</v>
      </c>
      <c r="D11084" s="8" t="s">
        <v>22</v>
      </c>
      <c r="E11084" s="7" t="s">
        <v>55342</v>
      </c>
      <c r="F11084" s="7" t="s">
        <v>55343</v>
      </c>
      <c r="G11084" s="8" t="s">
        <v>82</v>
      </c>
      <c r="H11084" s="8" t="s">
        <v>22</v>
      </c>
      <c r="I11084" s="8" t="s">
        <v>168</v>
      </c>
      <c r="J11084" s="8" t="s">
        <v>27</v>
      </c>
      <c r="K11084" s="8" t="s">
        <v>28</v>
      </c>
      <c r="L11084" s="8" t="s">
        <v>43</v>
      </c>
      <c r="M11084" s="7" t="s">
        <v>169</v>
      </c>
      <c r="N11084" s="7" t="s">
        <v>743</v>
      </c>
      <c r="O11084" s="8" t="s">
        <v>32</v>
      </c>
      <c r="P11084" s="8" t="s">
        <v>22</v>
      </c>
      <c r="Q11084" s="8" t="s">
        <v>55344</v>
      </c>
      <c r="R11084" s="8" t="s">
        <v>46</v>
      </c>
      <c r="S11084" s="7" t="s">
        <v>55345</v>
      </c>
      <c r="T11084" s="7" t="s">
        <v>55346</v>
      </c>
    </row>
    <row r="11085" customHeight="1" spans="1:20">
      <c r="A11085" s="6">
        <v>45226</v>
      </c>
      <c r="B11085" s="7" t="s">
        <v>55347</v>
      </c>
      <c r="C11085" s="7" t="s">
        <v>7199</v>
      </c>
      <c r="D11085" s="8" t="s">
        <v>22</v>
      </c>
      <c r="E11085" s="7" t="s">
        <v>55348</v>
      </c>
      <c r="F11085" s="7" t="s">
        <v>55349</v>
      </c>
      <c r="G11085" s="8" t="s">
        <v>53</v>
      </c>
      <c r="H11085" s="8" t="s">
        <v>22</v>
      </c>
      <c r="I11085" s="8" t="s">
        <v>54</v>
      </c>
      <c r="J11085" s="8" t="s">
        <v>27</v>
      </c>
      <c r="K11085" s="8" t="s">
        <v>28</v>
      </c>
      <c r="L11085" s="8" t="s">
        <v>43</v>
      </c>
      <c r="M11085" s="7" t="s">
        <v>44</v>
      </c>
      <c r="N11085" s="7" t="s">
        <v>31</v>
      </c>
      <c r="O11085" s="8" t="s">
        <v>32</v>
      </c>
      <c r="P11085" s="8" t="s">
        <v>22</v>
      </c>
      <c r="Q11085" s="8" t="s">
        <v>55350</v>
      </c>
      <c r="R11085" s="8" t="s">
        <v>46</v>
      </c>
      <c r="S11085" s="7" t="s">
        <v>55351</v>
      </c>
      <c r="T11085" s="7" t="s">
        <v>55352</v>
      </c>
    </row>
    <row r="11086" customHeight="1" spans="1:20">
      <c r="A11086" s="6">
        <v>45227</v>
      </c>
      <c r="B11086" s="7" t="s">
        <v>55353</v>
      </c>
      <c r="C11086" s="7" t="s">
        <v>204</v>
      </c>
      <c r="D11086" s="8" t="s">
        <v>22</v>
      </c>
      <c r="E11086" s="7" t="s">
        <v>55354</v>
      </c>
      <c r="F11086" s="7" t="s">
        <v>55355</v>
      </c>
      <c r="G11086" s="8" t="s">
        <v>336</v>
      </c>
      <c r="H11086" s="8" t="s">
        <v>22</v>
      </c>
      <c r="I11086" s="8" t="s">
        <v>2203</v>
      </c>
      <c r="J11086" s="8" t="s">
        <v>27</v>
      </c>
      <c r="K11086" s="8" t="s">
        <v>28</v>
      </c>
      <c r="L11086" s="8" t="s">
        <v>43</v>
      </c>
      <c r="M11086" s="7" t="s">
        <v>44</v>
      </c>
      <c r="N11086" s="7" t="s">
        <v>208</v>
      </c>
      <c r="O11086" s="8" t="s">
        <v>32</v>
      </c>
      <c r="P11086" s="8" t="s">
        <v>22</v>
      </c>
      <c r="Q11086" s="8" t="s">
        <v>55356</v>
      </c>
      <c r="R11086" s="8" t="s">
        <v>56</v>
      </c>
      <c r="S11086" s="7" t="s">
        <v>55357</v>
      </c>
      <c r="T11086" s="7" t="s">
        <v>22</v>
      </c>
    </row>
    <row r="11087" customHeight="1" spans="1:20">
      <c r="A11087" s="6">
        <v>45226</v>
      </c>
      <c r="B11087" s="7" t="s">
        <v>55358</v>
      </c>
      <c r="C11087" s="7" t="s">
        <v>50</v>
      </c>
      <c r="D11087" s="8" t="s">
        <v>22</v>
      </c>
      <c r="E11087" s="7" t="s">
        <v>55359</v>
      </c>
      <c r="F11087" s="7" t="s">
        <v>17780</v>
      </c>
      <c r="G11087" s="8" t="s">
        <v>25</v>
      </c>
      <c r="H11087" s="8" t="s">
        <v>22</v>
      </c>
      <c r="I11087" s="8" t="s">
        <v>214</v>
      </c>
      <c r="J11087" s="8" t="s">
        <v>27</v>
      </c>
      <c r="K11087" s="8" t="s">
        <v>28</v>
      </c>
      <c r="L11087" s="8" t="s">
        <v>43</v>
      </c>
      <c r="M11087" s="7" t="s">
        <v>44</v>
      </c>
      <c r="N11087" s="7" t="s">
        <v>31</v>
      </c>
      <c r="O11087" s="8" t="s">
        <v>32</v>
      </c>
      <c r="P11087" s="8" t="s">
        <v>22</v>
      </c>
      <c r="Q11087" s="8" t="s">
        <v>55360</v>
      </c>
      <c r="R11087" s="8" t="s">
        <v>46</v>
      </c>
      <c r="S11087" s="7" t="s">
        <v>55361</v>
      </c>
      <c r="T11087" s="7" t="s">
        <v>55362</v>
      </c>
    </row>
    <row r="11088" customHeight="1" spans="1:20">
      <c r="A11088" s="6">
        <v>45226</v>
      </c>
      <c r="B11088" s="7" t="s">
        <v>55363</v>
      </c>
      <c r="C11088" s="7" t="s">
        <v>1299</v>
      </c>
      <c r="D11088" s="8" t="s">
        <v>22</v>
      </c>
      <c r="E11088" s="7" t="s">
        <v>39391</v>
      </c>
      <c r="F11088" s="7" t="s">
        <v>39392</v>
      </c>
      <c r="G11088" s="8" t="s">
        <v>130</v>
      </c>
      <c r="H11088" s="8" t="s">
        <v>22</v>
      </c>
      <c r="I11088" s="8" t="s">
        <v>63</v>
      </c>
      <c r="J11088" s="8" t="s">
        <v>27</v>
      </c>
      <c r="K11088" s="8" t="s">
        <v>28</v>
      </c>
      <c r="L11088" s="8" t="s">
        <v>43</v>
      </c>
      <c r="M11088" s="7" t="s">
        <v>30</v>
      </c>
      <c r="N11088" s="7" t="s">
        <v>208</v>
      </c>
      <c r="O11088" s="8" t="s">
        <v>32</v>
      </c>
      <c r="P11088" s="8" t="s">
        <v>22</v>
      </c>
      <c r="Q11088" s="8" t="s">
        <v>55364</v>
      </c>
      <c r="R11088" s="8" t="s">
        <v>56</v>
      </c>
      <c r="S11088" s="7" t="s">
        <v>55365</v>
      </c>
      <c r="T11088" s="7" t="s">
        <v>22</v>
      </c>
    </row>
    <row r="11089" customHeight="1" spans="1:20">
      <c r="A11089" s="6">
        <v>45227</v>
      </c>
      <c r="B11089" s="7" t="s">
        <v>55366</v>
      </c>
      <c r="C11089" s="7" t="s">
        <v>5644</v>
      </c>
      <c r="D11089" s="8" t="s">
        <v>22</v>
      </c>
      <c r="E11089" s="7" t="s">
        <v>49664</v>
      </c>
      <c r="F11089" s="7" t="s">
        <v>49665</v>
      </c>
      <c r="G11089" s="8" t="s">
        <v>82</v>
      </c>
      <c r="H11089" s="8" t="s">
        <v>22</v>
      </c>
      <c r="I11089" s="8" t="s">
        <v>168</v>
      </c>
      <c r="J11089" s="8" t="s">
        <v>27</v>
      </c>
      <c r="K11089" s="8" t="s">
        <v>28</v>
      </c>
      <c r="L11089" s="8" t="s">
        <v>43</v>
      </c>
      <c r="M11089" s="7" t="s">
        <v>169</v>
      </c>
      <c r="N11089" s="7" t="s">
        <v>5633</v>
      </c>
      <c r="O11089" s="8" t="s">
        <v>32</v>
      </c>
      <c r="P11089" s="8" t="s">
        <v>22</v>
      </c>
      <c r="Q11089" s="8" t="s">
        <v>55367</v>
      </c>
      <c r="R11089" s="8" t="s">
        <v>168</v>
      </c>
      <c r="S11089" s="7" t="s">
        <v>55368</v>
      </c>
      <c r="T11089" s="7" t="s">
        <v>5649</v>
      </c>
    </row>
    <row r="11090" customHeight="1" spans="1:20">
      <c r="A11090" s="6">
        <v>45226</v>
      </c>
      <c r="B11090" s="7" t="s">
        <v>55369</v>
      </c>
      <c r="C11090" s="7" t="s">
        <v>204</v>
      </c>
      <c r="D11090" s="8" t="s">
        <v>22</v>
      </c>
      <c r="E11090" s="7" t="s">
        <v>55370</v>
      </c>
      <c r="F11090" s="7" t="s">
        <v>55371</v>
      </c>
      <c r="G11090" s="8" t="s">
        <v>82</v>
      </c>
      <c r="H11090" s="8" t="s">
        <v>22</v>
      </c>
      <c r="I11090" s="8" t="s">
        <v>576</v>
      </c>
      <c r="J11090" s="8" t="s">
        <v>27</v>
      </c>
      <c r="K11090" s="8" t="s">
        <v>28</v>
      </c>
      <c r="L11090" s="8" t="s">
        <v>43</v>
      </c>
      <c r="M11090" s="7" t="s">
        <v>44</v>
      </c>
      <c r="N11090" s="7" t="s">
        <v>208</v>
      </c>
      <c r="O11090" s="8" t="s">
        <v>32</v>
      </c>
      <c r="P11090" s="8" t="s">
        <v>22</v>
      </c>
      <c r="Q11090" s="8" t="s">
        <v>55372</v>
      </c>
      <c r="R11090" s="8" t="s">
        <v>56</v>
      </c>
      <c r="S11090" s="7" t="s">
        <v>55373</v>
      </c>
      <c r="T11090" s="7" t="s">
        <v>22</v>
      </c>
    </row>
    <row r="11091" customHeight="1" spans="1:20">
      <c r="A11091" s="6">
        <v>45227</v>
      </c>
      <c r="B11091" s="7" t="s">
        <v>55374</v>
      </c>
      <c r="C11091" s="7" t="s">
        <v>6409</v>
      </c>
      <c r="D11091" s="8" t="s">
        <v>22</v>
      </c>
      <c r="E11091" s="7" t="s">
        <v>55375</v>
      </c>
      <c r="F11091" s="7" t="s">
        <v>55376</v>
      </c>
      <c r="G11091" s="8" t="s">
        <v>130</v>
      </c>
      <c r="H11091" s="8" t="s">
        <v>22</v>
      </c>
      <c r="I11091" s="8" t="s">
        <v>299</v>
      </c>
      <c r="J11091" s="8" t="s">
        <v>27</v>
      </c>
      <c r="K11091" s="8" t="s">
        <v>28</v>
      </c>
      <c r="L11091" s="8" t="s">
        <v>43</v>
      </c>
      <c r="M11091" s="7" t="s">
        <v>30</v>
      </c>
      <c r="N11091" s="7" t="s">
        <v>31</v>
      </c>
      <c r="O11091" s="8" t="s">
        <v>32</v>
      </c>
      <c r="P11091" s="8" t="s">
        <v>22</v>
      </c>
      <c r="Q11091" s="8" t="s">
        <v>55377</v>
      </c>
      <c r="R11091" s="8" t="s">
        <v>46</v>
      </c>
      <c r="S11091" s="7" t="s">
        <v>55378</v>
      </c>
      <c r="T11091" s="7" t="s">
        <v>55379</v>
      </c>
    </row>
    <row r="11092" customHeight="1" spans="1:20">
      <c r="A11092" s="6">
        <v>45226</v>
      </c>
      <c r="B11092" s="7" t="s">
        <v>55380</v>
      </c>
      <c r="C11092" s="7" t="s">
        <v>6506</v>
      </c>
      <c r="D11092" s="8" t="s">
        <v>22</v>
      </c>
      <c r="E11092" s="7" t="s">
        <v>55381</v>
      </c>
      <c r="F11092" s="7" t="s">
        <v>55382</v>
      </c>
      <c r="G11092" s="8" t="s">
        <v>247</v>
      </c>
      <c r="H11092" s="8" t="s">
        <v>22</v>
      </c>
      <c r="I11092" s="8" t="s">
        <v>241</v>
      </c>
      <c r="J11092" s="8" t="s">
        <v>27</v>
      </c>
      <c r="K11092" s="8" t="s">
        <v>28</v>
      </c>
      <c r="L11092" s="8" t="s">
        <v>43</v>
      </c>
      <c r="M11092" s="7" t="s">
        <v>30</v>
      </c>
      <c r="N11092" s="7" t="s">
        <v>208</v>
      </c>
      <c r="O11092" s="8" t="s">
        <v>32</v>
      </c>
      <c r="P11092" s="8" t="s">
        <v>22</v>
      </c>
      <c r="Q11092" s="8" t="s">
        <v>55383</v>
      </c>
      <c r="R11092" s="8" t="s">
        <v>46</v>
      </c>
      <c r="S11092" s="7" t="s">
        <v>55384</v>
      </c>
      <c r="T11092" s="7" t="s">
        <v>22</v>
      </c>
    </row>
    <row r="11093" customHeight="1" spans="1:20">
      <c r="A11093" s="6">
        <v>45227</v>
      </c>
      <c r="B11093" s="7" t="s">
        <v>55385</v>
      </c>
      <c r="C11093" s="7" t="s">
        <v>6409</v>
      </c>
      <c r="D11093" s="8" t="s">
        <v>22</v>
      </c>
      <c r="E11093" s="7" t="s">
        <v>48535</v>
      </c>
      <c r="F11093" s="7" t="s">
        <v>48536</v>
      </c>
      <c r="G11093" s="8" t="s">
        <v>130</v>
      </c>
      <c r="H11093" s="8" t="s">
        <v>22</v>
      </c>
      <c r="I11093" s="8" t="s">
        <v>931</v>
      </c>
      <c r="J11093" s="8" t="s">
        <v>27</v>
      </c>
      <c r="K11093" s="8" t="s">
        <v>28</v>
      </c>
      <c r="L11093" s="8" t="s">
        <v>43</v>
      </c>
      <c r="M11093" s="7" t="s">
        <v>30</v>
      </c>
      <c r="N11093" s="7" t="s">
        <v>31</v>
      </c>
      <c r="O11093" s="8" t="s">
        <v>32</v>
      </c>
      <c r="P11093" s="8" t="s">
        <v>22</v>
      </c>
      <c r="Q11093" s="8" t="s">
        <v>55386</v>
      </c>
      <c r="R11093" s="8" t="s">
        <v>46</v>
      </c>
      <c r="S11093" s="7" t="s">
        <v>55387</v>
      </c>
      <c r="T11093" s="7" t="s">
        <v>55388</v>
      </c>
    </row>
    <row r="11094" customHeight="1" spans="1:20">
      <c r="A11094" s="6">
        <v>45226</v>
      </c>
      <c r="B11094" s="7" t="s">
        <v>55389</v>
      </c>
      <c r="C11094" s="7" t="s">
        <v>817</v>
      </c>
      <c r="D11094" s="8" t="s">
        <v>22</v>
      </c>
      <c r="E11094" s="7" t="s">
        <v>55390</v>
      </c>
      <c r="F11094" s="7" t="s">
        <v>1314</v>
      </c>
      <c r="G11094" s="8" t="s">
        <v>130</v>
      </c>
      <c r="H11094" s="8" t="s">
        <v>22</v>
      </c>
      <c r="I11094" s="8" t="s">
        <v>83</v>
      </c>
      <c r="J11094" s="8" t="s">
        <v>27</v>
      </c>
      <c r="K11094" s="8" t="s">
        <v>28</v>
      </c>
      <c r="L11094" s="8" t="s">
        <v>43</v>
      </c>
      <c r="M11094" s="7" t="s">
        <v>30</v>
      </c>
      <c r="N11094" s="7" t="s">
        <v>31</v>
      </c>
      <c r="O11094" s="8" t="s">
        <v>32</v>
      </c>
      <c r="P11094" s="8" t="s">
        <v>22</v>
      </c>
      <c r="Q11094" s="8" t="s">
        <v>55391</v>
      </c>
      <c r="R11094" s="8" t="s">
        <v>46</v>
      </c>
      <c r="S11094" s="7" t="s">
        <v>55392</v>
      </c>
      <c r="T11094" s="7" t="s">
        <v>55393</v>
      </c>
    </row>
    <row r="11095" customHeight="1" spans="1:20">
      <c r="A11095" s="6">
        <v>45227</v>
      </c>
      <c r="B11095" s="7" t="s">
        <v>55394</v>
      </c>
      <c r="C11095" s="7" t="s">
        <v>810</v>
      </c>
      <c r="D11095" s="8" t="s">
        <v>22</v>
      </c>
      <c r="E11095" s="7" t="s">
        <v>13515</v>
      </c>
      <c r="F11095" s="7" t="s">
        <v>13516</v>
      </c>
      <c r="G11095" s="8" t="s">
        <v>82</v>
      </c>
      <c r="H11095" s="8" t="s">
        <v>22</v>
      </c>
      <c r="I11095" s="8" t="s">
        <v>97</v>
      </c>
      <c r="J11095" s="8" t="s">
        <v>27</v>
      </c>
      <c r="K11095" s="8" t="s">
        <v>28</v>
      </c>
      <c r="L11095" s="8" t="s">
        <v>43</v>
      </c>
      <c r="M11095" s="7" t="s">
        <v>799</v>
      </c>
      <c r="N11095" s="7" t="s">
        <v>31</v>
      </c>
      <c r="O11095" s="8" t="s">
        <v>32</v>
      </c>
      <c r="P11095" s="8" t="s">
        <v>22</v>
      </c>
      <c r="Q11095" s="8" t="s">
        <v>55395</v>
      </c>
      <c r="R11095" s="8" t="s">
        <v>46</v>
      </c>
      <c r="S11095" s="7" t="s">
        <v>55396</v>
      </c>
      <c r="T11095" s="7" t="s">
        <v>55397</v>
      </c>
    </row>
    <row r="11096" customHeight="1" spans="1:20">
      <c r="A11096" s="6">
        <v>45226</v>
      </c>
      <c r="B11096" s="7" t="s">
        <v>55398</v>
      </c>
      <c r="C11096" s="7" t="s">
        <v>853</v>
      </c>
      <c r="D11096" s="8" t="s">
        <v>22</v>
      </c>
      <c r="E11096" s="7" t="s">
        <v>55399</v>
      </c>
      <c r="F11096" s="7" t="s">
        <v>16164</v>
      </c>
      <c r="G11096" s="8" t="s">
        <v>25</v>
      </c>
      <c r="H11096" s="8" t="s">
        <v>22</v>
      </c>
      <c r="I11096" s="8" t="s">
        <v>70</v>
      </c>
      <c r="J11096" s="8" t="s">
        <v>27</v>
      </c>
      <c r="K11096" s="8" t="s">
        <v>28</v>
      </c>
      <c r="L11096" s="8" t="s">
        <v>43</v>
      </c>
      <c r="M11096" s="7" t="s">
        <v>44</v>
      </c>
      <c r="N11096" s="7" t="s">
        <v>31</v>
      </c>
      <c r="O11096" s="8" t="s">
        <v>32</v>
      </c>
      <c r="P11096" s="8" t="s">
        <v>22</v>
      </c>
      <c r="Q11096" s="8" t="s">
        <v>55400</v>
      </c>
      <c r="R11096" s="8" t="s">
        <v>46</v>
      </c>
      <c r="S11096" s="7" t="s">
        <v>55401</v>
      </c>
      <c r="T11096" s="7" t="s">
        <v>55402</v>
      </c>
    </row>
    <row r="11097" customHeight="1" spans="1:20">
      <c r="A11097" s="6">
        <v>45226</v>
      </c>
      <c r="B11097" s="7" t="s">
        <v>55403</v>
      </c>
      <c r="C11097" s="7" t="s">
        <v>783</v>
      </c>
      <c r="D11097" s="8" t="s">
        <v>22</v>
      </c>
      <c r="E11097" s="7" t="s">
        <v>55404</v>
      </c>
      <c r="F11097" s="7" t="s">
        <v>55405</v>
      </c>
      <c r="G11097" s="8" t="s">
        <v>82</v>
      </c>
      <c r="H11097" s="8" t="s">
        <v>22</v>
      </c>
      <c r="I11097" s="8" t="s">
        <v>54</v>
      </c>
      <c r="J11097" s="8" t="s">
        <v>27</v>
      </c>
      <c r="K11097" s="8" t="s">
        <v>28</v>
      </c>
      <c r="L11097" s="8" t="s">
        <v>43</v>
      </c>
      <c r="M11097" s="7" t="s">
        <v>44</v>
      </c>
      <c r="N11097" s="7" t="s">
        <v>743</v>
      </c>
      <c r="O11097" s="8" t="s">
        <v>32</v>
      </c>
      <c r="P11097" s="8" t="s">
        <v>22</v>
      </c>
      <c r="Q11097" s="8" t="s">
        <v>55406</v>
      </c>
      <c r="R11097" s="8" t="s">
        <v>46</v>
      </c>
      <c r="S11097" s="7" t="s">
        <v>55407</v>
      </c>
      <c r="T11097" s="7" t="s">
        <v>55408</v>
      </c>
    </row>
    <row r="11098" customHeight="1" spans="1:20">
      <c r="A11098" s="6">
        <v>45228</v>
      </c>
      <c r="B11098" s="7" t="s">
        <v>55409</v>
      </c>
      <c r="C11098" s="7" t="s">
        <v>204</v>
      </c>
      <c r="D11098" s="8" t="s">
        <v>22</v>
      </c>
      <c r="E11098" s="7" t="s">
        <v>55410</v>
      </c>
      <c r="F11098" s="7" t="s">
        <v>55411</v>
      </c>
      <c r="G11098" s="8" t="s">
        <v>130</v>
      </c>
      <c r="H11098" s="8" t="s">
        <v>22</v>
      </c>
      <c r="I11098" s="8" t="s">
        <v>131</v>
      </c>
      <c r="J11098" s="8" t="s">
        <v>27</v>
      </c>
      <c r="K11098" s="8" t="s">
        <v>28</v>
      </c>
      <c r="L11098" s="8" t="s">
        <v>43</v>
      </c>
      <c r="M11098" s="7" t="s">
        <v>30</v>
      </c>
      <c r="N11098" s="7" t="s">
        <v>208</v>
      </c>
      <c r="O11098" s="8" t="s">
        <v>32</v>
      </c>
      <c r="P11098" s="8" t="s">
        <v>22</v>
      </c>
      <c r="Q11098" s="8" t="s">
        <v>55412</v>
      </c>
      <c r="R11098" s="8" t="s">
        <v>56</v>
      </c>
      <c r="S11098" s="7" t="s">
        <v>55413</v>
      </c>
      <c r="T11098" s="7" t="s">
        <v>22</v>
      </c>
    </row>
    <row r="11099" customHeight="1" spans="1:20">
      <c r="A11099" s="6">
        <v>45226</v>
      </c>
      <c r="B11099" s="7" t="s">
        <v>55414</v>
      </c>
      <c r="C11099" s="7" t="s">
        <v>817</v>
      </c>
      <c r="D11099" s="8" t="s">
        <v>22</v>
      </c>
      <c r="E11099" s="7" t="s">
        <v>55415</v>
      </c>
      <c r="F11099" s="7" t="s">
        <v>55416</v>
      </c>
      <c r="G11099" s="8" t="s">
        <v>25</v>
      </c>
      <c r="H11099" s="8" t="s">
        <v>22</v>
      </c>
      <c r="I11099" s="8" t="s">
        <v>253</v>
      </c>
      <c r="J11099" s="8" t="s">
        <v>27</v>
      </c>
      <c r="K11099" s="8" t="s">
        <v>28</v>
      </c>
      <c r="L11099" s="8" t="s">
        <v>43</v>
      </c>
      <c r="M11099" s="7" t="s">
        <v>30</v>
      </c>
      <c r="N11099" s="7" t="s">
        <v>31</v>
      </c>
      <c r="O11099" s="8" t="s">
        <v>32</v>
      </c>
      <c r="P11099" s="8" t="s">
        <v>22</v>
      </c>
      <c r="Q11099" s="8" t="s">
        <v>55417</v>
      </c>
      <c r="R11099" s="8" t="s">
        <v>46</v>
      </c>
      <c r="S11099" s="7" t="s">
        <v>55418</v>
      </c>
      <c r="T11099" s="7" t="s">
        <v>55419</v>
      </c>
    </row>
    <row r="11100" customHeight="1" spans="1:20">
      <c r="A11100" s="6">
        <v>45227</v>
      </c>
      <c r="B11100" s="7" t="s">
        <v>55420</v>
      </c>
      <c r="C11100" s="7" t="s">
        <v>204</v>
      </c>
      <c r="D11100" s="8" t="s">
        <v>22</v>
      </c>
      <c r="E11100" s="7" t="s">
        <v>55421</v>
      </c>
      <c r="F11100" s="7" t="s">
        <v>55422</v>
      </c>
      <c r="G11100" s="8" t="s">
        <v>130</v>
      </c>
      <c r="H11100" s="8" t="s">
        <v>22</v>
      </c>
      <c r="I11100" s="8" t="s">
        <v>315</v>
      </c>
      <c r="J11100" s="8" t="s">
        <v>27</v>
      </c>
      <c r="K11100" s="8" t="s">
        <v>28</v>
      </c>
      <c r="L11100" s="8" t="s">
        <v>43</v>
      </c>
      <c r="M11100" s="7" t="s">
        <v>30</v>
      </c>
      <c r="N11100" s="7" t="s">
        <v>208</v>
      </c>
      <c r="O11100" s="8" t="s">
        <v>32</v>
      </c>
      <c r="P11100" s="8" t="s">
        <v>22</v>
      </c>
      <c r="Q11100" s="8" t="s">
        <v>55423</v>
      </c>
      <c r="R11100" s="8" t="s">
        <v>56</v>
      </c>
      <c r="S11100" s="7" t="s">
        <v>55424</v>
      </c>
      <c r="T11100" s="7" t="s">
        <v>22</v>
      </c>
    </row>
    <row r="11101" customHeight="1" spans="1:20">
      <c r="A11101" s="6">
        <v>45226</v>
      </c>
      <c r="B11101" s="7" t="s">
        <v>55425</v>
      </c>
      <c r="C11101" s="7" t="s">
        <v>204</v>
      </c>
      <c r="D11101" s="8" t="s">
        <v>22</v>
      </c>
      <c r="E11101" s="7" t="s">
        <v>55426</v>
      </c>
      <c r="F11101" s="7" t="s">
        <v>1494</v>
      </c>
      <c r="G11101" s="8" t="s">
        <v>41</v>
      </c>
      <c r="H11101" s="8" t="s">
        <v>22</v>
      </c>
      <c r="I11101" s="8" t="s">
        <v>155</v>
      </c>
      <c r="J11101" s="8" t="s">
        <v>27</v>
      </c>
      <c r="K11101" s="8" t="s">
        <v>28</v>
      </c>
      <c r="L11101" s="8" t="s">
        <v>43</v>
      </c>
      <c r="M11101" s="7" t="s">
        <v>44</v>
      </c>
      <c r="N11101" s="7" t="s">
        <v>208</v>
      </c>
      <c r="O11101" s="8" t="s">
        <v>32</v>
      </c>
      <c r="P11101" s="8" t="s">
        <v>22</v>
      </c>
      <c r="Q11101" s="8" t="s">
        <v>55427</v>
      </c>
      <c r="R11101" s="8" t="s">
        <v>56</v>
      </c>
      <c r="S11101" s="24" t="s">
        <v>55428</v>
      </c>
      <c r="T11101" s="7" t="s">
        <v>22</v>
      </c>
    </row>
    <row r="11102" customHeight="1" spans="1:20">
      <c r="A11102" s="6">
        <v>45228</v>
      </c>
      <c r="B11102" s="7" t="s">
        <v>55429</v>
      </c>
      <c r="C11102" s="7" t="s">
        <v>646</v>
      </c>
      <c r="D11102" s="8" t="s">
        <v>22</v>
      </c>
      <c r="E11102" s="7" t="s">
        <v>55430</v>
      </c>
      <c r="F11102" s="7" t="s">
        <v>55431</v>
      </c>
      <c r="G11102" s="8" t="s">
        <v>82</v>
      </c>
      <c r="H11102" s="8" t="s">
        <v>22</v>
      </c>
      <c r="I11102" s="8" t="s">
        <v>97</v>
      </c>
      <c r="J11102" s="8" t="s">
        <v>27</v>
      </c>
      <c r="K11102" s="8" t="s">
        <v>28</v>
      </c>
      <c r="L11102" s="8" t="s">
        <v>43</v>
      </c>
      <c r="M11102" s="7" t="s">
        <v>44</v>
      </c>
      <c r="N11102" s="7" t="s">
        <v>31</v>
      </c>
      <c r="O11102" s="8" t="s">
        <v>32</v>
      </c>
      <c r="P11102" s="8" t="s">
        <v>22</v>
      </c>
      <c r="Q11102" s="8" t="s">
        <v>55432</v>
      </c>
      <c r="R11102" s="8" t="s">
        <v>46</v>
      </c>
      <c r="S11102" s="7" t="s">
        <v>55433</v>
      </c>
      <c r="T11102" s="7" t="s">
        <v>55434</v>
      </c>
    </row>
    <row r="11103" customHeight="1" spans="1:20">
      <c r="A11103" s="6">
        <v>45226</v>
      </c>
      <c r="B11103" s="7" t="s">
        <v>55435</v>
      </c>
      <c r="C11103" s="7" t="s">
        <v>6506</v>
      </c>
      <c r="D11103" s="8" t="s">
        <v>22</v>
      </c>
      <c r="E11103" s="7" t="s">
        <v>55436</v>
      </c>
      <c r="F11103" s="7" t="s">
        <v>55437</v>
      </c>
      <c r="G11103" s="8" t="s">
        <v>69</v>
      </c>
      <c r="H11103" s="8" t="s">
        <v>22</v>
      </c>
      <c r="I11103" s="8" t="s">
        <v>315</v>
      </c>
      <c r="J11103" s="8" t="s">
        <v>27</v>
      </c>
      <c r="K11103" s="8" t="s">
        <v>28</v>
      </c>
      <c r="L11103" s="8" t="s">
        <v>43</v>
      </c>
      <c r="M11103" s="7" t="s">
        <v>30</v>
      </c>
      <c r="N11103" s="7" t="s">
        <v>208</v>
      </c>
      <c r="O11103" s="8" t="s">
        <v>32</v>
      </c>
      <c r="P11103" s="8" t="s">
        <v>22</v>
      </c>
      <c r="Q11103" s="8" t="s">
        <v>55438</v>
      </c>
      <c r="R11103" s="8" t="s">
        <v>46</v>
      </c>
      <c r="S11103" s="7" t="s">
        <v>55439</v>
      </c>
      <c r="T11103" s="7" t="s">
        <v>22</v>
      </c>
    </row>
    <row r="11104" customHeight="1" spans="1:20">
      <c r="A11104" s="6">
        <v>45226</v>
      </c>
      <c r="B11104" s="7" t="s">
        <v>55440</v>
      </c>
      <c r="C11104" s="7" t="s">
        <v>204</v>
      </c>
      <c r="D11104" s="8" t="s">
        <v>22</v>
      </c>
      <c r="E11104" s="7" t="s">
        <v>55441</v>
      </c>
      <c r="F11104" s="7" t="s">
        <v>55442</v>
      </c>
      <c r="G11104" s="8" t="s">
        <v>130</v>
      </c>
      <c r="H11104" s="8" t="s">
        <v>22</v>
      </c>
      <c r="I11104" s="8" t="s">
        <v>90</v>
      </c>
      <c r="J11104" s="8" t="s">
        <v>27</v>
      </c>
      <c r="K11104" s="8" t="s">
        <v>28</v>
      </c>
      <c r="L11104" s="8" t="s">
        <v>43</v>
      </c>
      <c r="M11104" s="7" t="s">
        <v>44</v>
      </c>
      <c r="N11104" s="7" t="s">
        <v>208</v>
      </c>
      <c r="O11104" s="8" t="s">
        <v>32</v>
      </c>
      <c r="P11104" s="8" t="s">
        <v>22</v>
      </c>
      <c r="Q11104" s="8" t="s">
        <v>55443</v>
      </c>
      <c r="R11104" s="8" t="s">
        <v>56</v>
      </c>
      <c r="S11104" s="7" t="s">
        <v>55444</v>
      </c>
      <c r="T11104" s="7" t="s">
        <v>22</v>
      </c>
    </row>
    <row r="11105" customHeight="1" spans="1:20">
      <c r="A11105" s="6">
        <v>45227</v>
      </c>
      <c r="B11105" s="7" t="s">
        <v>55445</v>
      </c>
      <c r="C11105" s="7" t="s">
        <v>817</v>
      </c>
      <c r="D11105" s="8" t="s">
        <v>22</v>
      </c>
      <c r="E11105" s="7" t="s">
        <v>55446</v>
      </c>
      <c r="F11105" s="7" t="s">
        <v>55447</v>
      </c>
      <c r="G11105" s="8" t="s">
        <v>130</v>
      </c>
      <c r="H11105" s="8" t="s">
        <v>22</v>
      </c>
      <c r="I11105" s="8" t="s">
        <v>253</v>
      </c>
      <c r="J11105" s="8" t="s">
        <v>27</v>
      </c>
      <c r="K11105" s="8" t="s">
        <v>28</v>
      </c>
      <c r="L11105" s="8" t="s">
        <v>43</v>
      </c>
      <c r="M11105" s="7" t="s">
        <v>44</v>
      </c>
      <c r="N11105" s="7" t="s">
        <v>31</v>
      </c>
      <c r="O11105" s="8" t="s">
        <v>32</v>
      </c>
      <c r="P11105" s="8" t="s">
        <v>22</v>
      </c>
      <c r="Q11105" s="8" t="s">
        <v>55448</v>
      </c>
      <c r="R11105" s="8" t="s">
        <v>46</v>
      </c>
      <c r="S11105" s="7" t="s">
        <v>55449</v>
      </c>
      <c r="T11105" s="7" t="s">
        <v>55450</v>
      </c>
    </row>
    <row r="11106" customHeight="1" spans="1:20">
      <c r="A11106" s="6">
        <v>45227</v>
      </c>
      <c r="B11106" s="7" t="s">
        <v>55451</v>
      </c>
      <c r="C11106" s="7" t="s">
        <v>817</v>
      </c>
      <c r="D11106" s="8" t="s">
        <v>22</v>
      </c>
      <c r="E11106" s="7" t="s">
        <v>55452</v>
      </c>
      <c r="F11106" s="7" t="s">
        <v>55453</v>
      </c>
      <c r="G11106" s="8" t="s">
        <v>25</v>
      </c>
      <c r="H11106" s="8" t="s">
        <v>22</v>
      </c>
      <c r="I11106" s="8" t="s">
        <v>384</v>
      </c>
      <c r="J11106" s="8" t="s">
        <v>27</v>
      </c>
      <c r="K11106" s="8" t="s">
        <v>28</v>
      </c>
      <c r="L11106" s="8" t="s">
        <v>43</v>
      </c>
      <c r="M11106" s="7" t="s">
        <v>44</v>
      </c>
      <c r="N11106" s="7" t="s">
        <v>31</v>
      </c>
      <c r="O11106" s="8" t="s">
        <v>32</v>
      </c>
      <c r="P11106" s="8" t="s">
        <v>22</v>
      </c>
      <c r="Q11106" s="8" t="s">
        <v>55454</v>
      </c>
      <c r="R11106" s="8" t="s">
        <v>46</v>
      </c>
      <c r="S11106" s="7" t="s">
        <v>55455</v>
      </c>
      <c r="T11106" s="7" t="s">
        <v>55456</v>
      </c>
    </row>
    <row r="11107" customHeight="1" spans="1:20">
      <c r="A11107" s="6">
        <v>45226</v>
      </c>
      <c r="B11107" s="7" t="s">
        <v>55457</v>
      </c>
      <c r="C11107" s="7" t="s">
        <v>6506</v>
      </c>
      <c r="D11107" s="8" t="s">
        <v>22</v>
      </c>
      <c r="E11107" s="7" t="s">
        <v>55458</v>
      </c>
      <c r="F11107" s="7" t="s">
        <v>7744</v>
      </c>
      <c r="G11107" s="8" t="s">
        <v>69</v>
      </c>
      <c r="H11107" s="8" t="s">
        <v>22</v>
      </c>
      <c r="I11107" s="8" t="s">
        <v>2203</v>
      </c>
      <c r="J11107" s="8" t="s">
        <v>27</v>
      </c>
      <c r="K11107" s="8" t="s">
        <v>28</v>
      </c>
      <c r="L11107" s="8" t="s">
        <v>43</v>
      </c>
      <c r="M11107" s="7" t="s">
        <v>44</v>
      </c>
      <c r="N11107" s="7" t="s">
        <v>208</v>
      </c>
      <c r="O11107" s="8" t="s">
        <v>32</v>
      </c>
      <c r="P11107" s="8" t="s">
        <v>22</v>
      </c>
      <c r="Q11107" s="8" t="s">
        <v>55459</v>
      </c>
      <c r="R11107" s="8" t="s">
        <v>46</v>
      </c>
      <c r="S11107" s="7" t="s">
        <v>55460</v>
      </c>
      <c r="T11107" s="7" t="s">
        <v>22</v>
      </c>
    </row>
    <row r="11108" customHeight="1" spans="1:20">
      <c r="A11108" s="6">
        <v>45227</v>
      </c>
      <c r="B11108" s="7" t="s">
        <v>55461</v>
      </c>
      <c r="C11108" s="7" t="s">
        <v>179</v>
      </c>
      <c r="D11108" s="8" t="s">
        <v>22</v>
      </c>
      <c r="E11108" s="7" t="s">
        <v>55462</v>
      </c>
      <c r="F11108" s="7" t="s">
        <v>55463</v>
      </c>
      <c r="G11108" s="8" t="s">
        <v>82</v>
      </c>
      <c r="H11108" s="8" t="s">
        <v>22</v>
      </c>
      <c r="I11108" s="8" t="s">
        <v>701</v>
      </c>
      <c r="J11108" s="8" t="s">
        <v>27</v>
      </c>
      <c r="K11108" s="8" t="s">
        <v>28</v>
      </c>
      <c r="L11108" s="8" t="s">
        <v>43</v>
      </c>
      <c r="M11108" s="7" t="s">
        <v>169</v>
      </c>
      <c r="N11108" s="7" t="s">
        <v>31</v>
      </c>
      <c r="O11108" s="8" t="s">
        <v>32</v>
      </c>
      <c r="P11108" s="8" t="s">
        <v>22</v>
      </c>
      <c r="Q11108" s="8" t="s">
        <v>55464</v>
      </c>
      <c r="R11108" s="8" t="s">
        <v>46</v>
      </c>
      <c r="S11108" s="7" t="s">
        <v>55465</v>
      </c>
      <c r="T11108" s="7" t="s">
        <v>55466</v>
      </c>
    </row>
    <row r="11109" customHeight="1" spans="1:20">
      <c r="A11109" s="6">
        <v>45227</v>
      </c>
      <c r="B11109" s="7" t="s">
        <v>55467</v>
      </c>
      <c r="C11109" s="7" t="s">
        <v>783</v>
      </c>
      <c r="D11109" s="8" t="s">
        <v>22</v>
      </c>
      <c r="E11109" s="7" t="s">
        <v>21128</v>
      </c>
      <c r="F11109" s="7" t="s">
        <v>21129</v>
      </c>
      <c r="G11109" s="8" t="s">
        <v>53</v>
      </c>
      <c r="H11109" s="8" t="s">
        <v>110</v>
      </c>
      <c r="I11109" s="8" t="s">
        <v>83</v>
      </c>
      <c r="J11109" s="8" t="s">
        <v>27</v>
      </c>
      <c r="K11109" s="8" t="s">
        <v>28</v>
      </c>
      <c r="L11109" s="8" t="s">
        <v>43</v>
      </c>
      <c r="M11109" s="7" t="s">
        <v>30</v>
      </c>
      <c r="N11109" s="7" t="s">
        <v>743</v>
      </c>
      <c r="O11109" s="8" t="s">
        <v>32</v>
      </c>
      <c r="P11109" s="8" t="s">
        <v>22</v>
      </c>
      <c r="Q11109" s="8" t="s">
        <v>55468</v>
      </c>
      <c r="R11109" s="8" t="s">
        <v>46</v>
      </c>
      <c r="S11109" s="7" t="s">
        <v>55469</v>
      </c>
      <c r="T11109" s="7" t="s">
        <v>55470</v>
      </c>
    </row>
    <row r="11110" customHeight="1" spans="1:20">
      <c r="A11110" s="6">
        <v>45226</v>
      </c>
      <c r="B11110" s="7" t="s">
        <v>55471</v>
      </c>
      <c r="C11110" s="7" t="s">
        <v>274</v>
      </c>
      <c r="D11110" s="8" t="s">
        <v>22</v>
      </c>
      <c r="E11110" s="7" t="s">
        <v>55472</v>
      </c>
      <c r="F11110" s="7" t="s">
        <v>12194</v>
      </c>
      <c r="G11110" s="8" t="s">
        <v>130</v>
      </c>
      <c r="H11110" s="8" t="s">
        <v>22</v>
      </c>
      <c r="I11110" s="8" t="s">
        <v>880</v>
      </c>
      <c r="J11110" s="8" t="s">
        <v>27</v>
      </c>
      <c r="K11110" s="8" t="s">
        <v>28</v>
      </c>
      <c r="L11110" s="8" t="s">
        <v>43</v>
      </c>
      <c r="M11110" s="7" t="s">
        <v>30</v>
      </c>
      <c r="N11110" s="7" t="s">
        <v>208</v>
      </c>
      <c r="O11110" s="8" t="s">
        <v>32</v>
      </c>
      <c r="P11110" s="8" t="s">
        <v>22</v>
      </c>
      <c r="Q11110" s="8" t="s">
        <v>55473</v>
      </c>
      <c r="R11110" s="8" t="s">
        <v>56</v>
      </c>
      <c r="S11110" s="7" t="s">
        <v>55474</v>
      </c>
      <c r="T11110" s="7" t="s">
        <v>22</v>
      </c>
    </row>
    <row r="11111" customHeight="1" spans="1:20">
      <c r="A11111" s="6">
        <v>45228</v>
      </c>
      <c r="B11111" s="7" t="s">
        <v>55475</v>
      </c>
      <c r="C11111" s="7" t="s">
        <v>191</v>
      </c>
      <c r="D11111" s="8" t="s">
        <v>22</v>
      </c>
      <c r="E11111" s="7" t="s">
        <v>55476</v>
      </c>
      <c r="F11111" s="7" t="s">
        <v>1226</v>
      </c>
      <c r="G11111" s="8" t="s">
        <v>69</v>
      </c>
      <c r="H11111" s="8" t="s">
        <v>22</v>
      </c>
      <c r="I11111" s="8" t="s">
        <v>448</v>
      </c>
      <c r="J11111" s="8" t="s">
        <v>27</v>
      </c>
      <c r="K11111" s="8" t="s">
        <v>76</v>
      </c>
      <c r="L11111" s="8" t="s">
        <v>43</v>
      </c>
      <c r="M11111" s="7" t="s">
        <v>44</v>
      </c>
      <c r="N11111" s="7" t="s">
        <v>31</v>
      </c>
      <c r="O11111" s="8" t="s">
        <v>32</v>
      </c>
      <c r="P11111" s="8" t="s">
        <v>22</v>
      </c>
      <c r="Q11111" s="8" t="s">
        <v>55477</v>
      </c>
      <c r="R11111" s="8" t="s">
        <v>46</v>
      </c>
      <c r="S11111" s="7" t="s">
        <v>55478</v>
      </c>
      <c r="T11111" s="7" t="s">
        <v>55479</v>
      </c>
    </row>
    <row r="11112" customHeight="1" spans="1:20">
      <c r="A11112" s="6">
        <v>45227</v>
      </c>
      <c r="B11112" s="7" t="s">
        <v>55480</v>
      </c>
      <c r="C11112" s="7" t="s">
        <v>817</v>
      </c>
      <c r="D11112" s="8" t="s">
        <v>22</v>
      </c>
      <c r="E11112" s="7" t="s">
        <v>55481</v>
      </c>
      <c r="F11112" s="7" t="s">
        <v>55482</v>
      </c>
      <c r="G11112" s="8" t="s">
        <v>25</v>
      </c>
      <c r="H11112" s="8" t="s">
        <v>22</v>
      </c>
      <c r="I11112" s="8" t="s">
        <v>207</v>
      </c>
      <c r="J11112" s="8" t="s">
        <v>27</v>
      </c>
      <c r="K11112" s="8" t="s">
        <v>28</v>
      </c>
      <c r="L11112" s="8" t="s">
        <v>43</v>
      </c>
      <c r="M11112" s="7" t="s">
        <v>44</v>
      </c>
      <c r="N11112" s="7" t="s">
        <v>31</v>
      </c>
      <c r="O11112" s="8" t="s">
        <v>32</v>
      </c>
      <c r="P11112" s="8" t="s">
        <v>22</v>
      </c>
      <c r="Q11112" s="8" t="s">
        <v>55483</v>
      </c>
      <c r="R11112" s="8" t="s">
        <v>46</v>
      </c>
      <c r="S11112" s="7" t="s">
        <v>55484</v>
      </c>
      <c r="T11112" s="7" t="s">
        <v>55485</v>
      </c>
    </row>
    <row r="11113" customHeight="1" spans="1:20">
      <c r="A11113" s="6">
        <v>45228</v>
      </c>
      <c r="B11113" s="7" t="s">
        <v>55486</v>
      </c>
      <c r="C11113" s="7" t="s">
        <v>12248</v>
      </c>
      <c r="D11113" s="8" t="s">
        <v>22</v>
      </c>
      <c r="E11113" s="7" t="s">
        <v>55487</v>
      </c>
      <c r="F11113" s="7" t="s">
        <v>55488</v>
      </c>
      <c r="G11113" s="8" t="s">
        <v>130</v>
      </c>
      <c r="H11113" s="8" t="s">
        <v>137</v>
      </c>
      <c r="I11113" s="8" t="s">
        <v>412</v>
      </c>
      <c r="J11113" s="8" t="s">
        <v>27</v>
      </c>
      <c r="K11113" s="8" t="s">
        <v>28</v>
      </c>
      <c r="L11113" s="8" t="s">
        <v>43</v>
      </c>
      <c r="M11113" s="7" t="s">
        <v>44</v>
      </c>
      <c r="N11113" s="7" t="s">
        <v>31</v>
      </c>
      <c r="O11113" s="8" t="s">
        <v>32</v>
      </c>
      <c r="P11113" s="8" t="s">
        <v>22</v>
      </c>
      <c r="Q11113" s="8" t="s">
        <v>55489</v>
      </c>
      <c r="R11113" s="8" t="s">
        <v>46</v>
      </c>
      <c r="S11113" s="7" t="s">
        <v>55490</v>
      </c>
      <c r="T11113" s="7" t="s">
        <v>55491</v>
      </c>
    </row>
    <row r="11114" customHeight="1" spans="1:20">
      <c r="A11114" s="6">
        <v>45226</v>
      </c>
      <c r="B11114" s="7" t="s">
        <v>55492</v>
      </c>
      <c r="C11114" s="7" t="s">
        <v>204</v>
      </c>
      <c r="D11114" s="8" t="s">
        <v>22</v>
      </c>
      <c r="E11114" s="7" t="s">
        <v>55493</v>
      </c>
      <c r="F11114" s="7" t="s">
        <v>8848</v>
      </c>
      <c r="G11114" s="8" t="s">
        <v>82</v>
      </c>
      <c r="H11114" s="8" t="s">
        <v>22</v>
      </c>
      <c r="I11114" s="8" t="s">
        <v>207</v>
      </c>
      <c r="J11114" s="8" t="s">
        <v>27</v>
      </c>
      <c r="K11114" s="8" t="s">
        <v>28</v>
      </c>
      <c r="L11114" s="8" t="s">
        <v>43</v>
      </c>
      <c r="M11114" s="7" t="s">
        <v>30</v>
      </c>
      <c r="N11114" s="7" t="s">
        <v>208</v>
      </c>
      <c r="O11114" s="8" t="s">
        <v>32</v>
      </c>
      <c r="P11114" s="8" t="s">
        <v>22</v>
      </c>
      <c r="Q11114" s="8" t="s">
        <v>55494</v>
      </c>
      <c r="R11114" s="8" t="s">
        <v>56</v>
      </c>
      <c r="S11114" s="7" t="s">
        <v>55495</v>
      </c>
      <c r="T11114" s="7" t="s">
        <v>22</v>
      </c>
    </row>
    <row r="11115" customHeight="1" spans="1:20">
      <c r="A11115" s="6">
        <v>45226</v>
      </c>
      <c r="B11115" s="7" t="s">
        <v>55496</v>
      </c>
      <c r="C11115" s="7" t="s">
        <v>204</v>
      </c>
      <c r="D11115" s="8" t="s">
        <v>22</v>
      </c>
      <c r="E11115" s="7" t="s">
        <v>55497</v>
      </c>
      <c r="F11115" s="7" t="s">
        <v>38162</v>
      </c>
      <c r="G11115" s="8" t="s">
        <v>69</v>
      </c>
      <c r="H11115" s="8" t="s">
        <v>22</v>
      </c>
      <c r="I11115" s="8" t="s">
        <v>207</v>
      </c>
      <c r="J11115" s="8" t="s">
        <v>27</v>
      </c>
      <c r="K11115" s="8" t="s">
        <v>28</v>
      </c>
      <c r="L11115" s="8" t="s">
        <v>43</v>
      </c>
      <c r="M11115" s="7" t="s">
        <v>44</v>
      </c>
      <c r="N11115" s="7" t="s">
        <v>208</v>
      </c>
      <c r="O11115" s="8" t="s">
        <v>32</v>
      </c>
      <c r="P11115" s="8" t="s">
        <v>22</v>
      </c>
      <c r="Q11115" s="8" t="s">
        <v>55498</v>
      </c>
      <c r="R11115" s="8" t="s">
        <v>56</v>
      </c>
      <c r="S11115" s="7" t="s">
        <v>55499</v>
      </c>
      <c r="T11115" s="7" t="s">
        <v>22</v>
      </c>
    </row>
    <row r="11116" customHeight="1" spans="1:20">
      <c r="A11116" s="6">
        <v>45226</v>
      </c>
      <c r="B11116" s="7" t="s">
        <v>55500</v>
      </c>
      <c r="C11116" s="7" t="s">
        <v>204</v>
      </c>
      <c r="D11116" s="8" t="s">
        <v>22</v>
      </c>
      <c r="E11116" s="7" t="s">
        <v>55501</v>
      </c>
      <c r="F11116" s="7" t="s">
        <v>7479</v>
      </c>
      <c r="G11116" s="8" t="s">
        <v>25</v>
      </c>
      <c r="H11116" s="8" t="s">
        <v>110</v>
      </c>
      <c r="I11116" s="8" t="s">
        <v>701</v>
      </c>
      <c r="J11116" s="8" t="s">
        <v>27</v>
      </c>
      <c r="K11116" s="8" t="s">
        <v>28</v>
      </c>
      <c r="L11116" s="8" t="s">
        <v>43</v>
      </c>
      <c r="M11116" s="7" t="s">
        <v>44</v>
      </c>
      <c r="N11116" s="7" t="s">
        <v>208</v>
      </c>
      <c r="O11116" s="8" t="s">
        <v>32</v>
      </c>
      <c r="P11116" s="8" t="s">
        <v>22</v>
      </c>
      <c r="Q11116" s="8" t="s">
        <v>55502</v>
      </c>
      <c r="R11116" s="8" t="s">
        <v>56</v>
      </c>
      <c r="S11116" s="7" t="s">
        <v>55503</v>
      </c>
      <c r="T11116" s="7" t="s">
        <v>22</v>
      </c>
    </row>
    <row r="11117" customHeight="1" spans="1:20">
      <c r="A11117" s="6">
        <v>45226</v>
      </c>
      <c r="B11117" s="7" t="s">
        <v>55504</v>
      </c>
      <c r="C11117" s="7" t="s">
        <v>5629</v>
      </c>
      <c r="D11117" s="8" t="s">
        <v>22</v>
      </c>
      <c r="E11117" s="7" t="s">
        <v>55505</v>
      </c>
      <c r="F11117" s="7" t="s">
        <v>55506</v>
      </c>
      <c r="G11117" s="8" t="s">
        <v>82</v>
      </c>
      <c r="H11117" s="8" t="s">
        <v>22</v>
      </c>
      <c r="I11117" s="8" t="s">
        <v>5632</v>
      </c>
      <c r="J11117" s="8" t="s">
        <v>27</v>
      </c>
      <c r="K11117" s="8" t="s">
        <v>28</v>
      </c>
      <c r="L11117" s="8" t="s">
        <v>43</v>
      </c>
      <c r="M11117" s="7" t="s">
        <v>169</v>
      </c>
      <c r="N11117" s="7" t="s">
        <v>5633</v>
      </c>
      <c r="O11117" s="8" t="s">
        <v>32</v>
      </c>
      <c r="P11117" s="8" t="s">
        <v>22</v>
      </c>
      <c r="Q11117" s="8" t="s">
        <v>55507</v>
      </c>
      <c r="R11117" s="8" t="s">
        <v>168</v>
      </c>
      <c r="S11117" s="7" t="s">
        <v>55508</v>
      </c>
      <c r="T11117" s="7" t="s">
        <v>5668</v>
      </c>
    </row>
    <row r="11118" customHeight="1" spans="1:20">
      <c r="A11118" s="6">
        <v>45228</v>
      </c>
      <c r="B11118" s="7" t="s">
        <v>55509</v>
      </c>
      <c r="C11118" s="7" t="s">
        <v>783</v>
      </c>
      <c r="D11118" s="8" t="s">
        <v>22</v>
      </c>
      <c r="E11118" s="7" t="s">
        <v>55510</v>
      </c>
      <c r="F11118" s="7" t="s">
        <v>55511</v>
      </c>
      <c r="G11118" s="8" t="s">
        <v>82</v>
      </c>
      <c r="H11118" s="8" t="s">
        <v>22</v>
      </c>
      <c r="I11118" s="8" t="s">
        <v>412</v>
      </c>
      <c r="J11118" s="8" t="s">
        <v>27</v>
      </c>
      <c r="K11118" s="8" t="s">
        <v>28</v>
      </c>
      <c r="L11118" s="8" t="s">
        <v>43</v>
      </c>
      <c r="M11118" s="7" t="s">
        <v>44</v>
      </c>
      <c r="N11118" s="7" t="s">
        <v>743</v>
      </c>
      <c r="O11118" s="8" t="s">
        <v>32</v>
      </c>
      <c r="P11118" s="8" t="s">
        <v>22</v>
      </c>
      <c r="Q11118" s="8" t="s">
        <v>55512</v>
      </c>
      <c r="R11118" s="8" t="s">
        <v>46</v>
      </c>
      <c r="S11118" s="7" t="s">
        <v>55513</v>
      </c>
      <c r="T11118" s="7" t="s">
        <v>55514</v>
      </c>
    </row>
    <row r="11119" customHeight="1" spans="1:20">
      <c r="A11119" s="6">
        <v>45227</v>
      </c>
      <c r="B11119" s="7" t="s">
        <v>55515</v>
      </c>
      <c r="C11119" s="7" t="s">
        <v>179</v>
      </c>
      <c r="D11119" s="8" t="s">
        <v>22</v>
      </c>
      <c r="E11119" s="7" t="s">
        <v>55516</v>
      </c>
      <c r="F11119" s="7" t="s">
        <v>22047</v>
      </c>
      <c r="G11119" s="8" t="s">
        <v>69</v>
      </c>
      <c r="H11119" s="8" t="s">
        <v>110</v>
      </c>
      <c r="I11119" s="8" t="s">
        <v>131</v>
      </c>
      <c r="J11119" s="8" t="s">
        <v>27</v>
      </c>
      <c r="K11119" s="8" t="s">
        <v>28</v>
      </c>
      <c r="L11119" s="8" t="s">
        <v>43</v>
      </c>
      <c r="M11119" s="7" t="s">
        <v>44</v>
      </c>
      <c r="N11119" s="7" t="s">
        <v>31</v>
      </c>
      <c r="O11119" s="8" t="s">
        <v>32</v>
      </c>
      <c r="P11119" s="8" t="s">
        <v>22</v>
      </c>
      <c r="Q11119" s="8" t="s">
        <v>55517</v>
      </c>
      <c r="R11119" s="8" t="s">
        <v>46</v>
      </c>
      <c r="S11119" s="7" t="s">
        <v>55518</v>
      </c>
      <c r="T11119" s="7" t="s">
        <v>55519</v>
      </c>
    </row>
    <row r="11120" customHeight="1" spans="1:20">
      <c r="A11120" s="6">
        <v>45227</v>
      </c>
      <c r="B11120" s="7" t="s">
        <v>55520</v>
      </c>
      <c r="C11120" s="7" t="s">
        <v>783</v>
      </c>
      <c r="D11120" s="8" t="s">
        <v>22</v>
      </c>
      <c r="E11120" s="7" t="s">
        <v>55521</v>
      </c>
      <c r="F11120" s="7" t="s">
        <v>55522</v>
      </c>
      <c r="G11120" s="8" t="s">
        <v>82</v>
      </c>
      <c r="H11120" s="8" t="s">
        <v>22</v>
      </c>
      <c r="I11120" s="8" t="s">
        <v>111</v>
      </c>
      <c r="J11120" s="8" t="s">
        <v>27</v>
      </c>
      <c r="K11120" s="8" t="s">
        <v>28</v>
      </c>
      <c r="L11120" s="8" t="s">
        <v>43</v>
      </c>
      <c r="M11120" s="7" t="s">
        <v>44</v>
      </c>
      <c r="N11120" s="7" t="s">
        <v>743</v>
      </c>
      <c r="O11120" s="8" t="s">
        <v>32</v>
      </c>
      <c r="P11120" s="8" t="s">
        <v>22</v>
      </c>
      <c r="Q11120" s="8" t="s">
        <v>55523</v>
      </c>
      <c r="R11120" s="8" t="s">
        <v>46</v>
      </c>
      <c r="S11120" s="7" t="s">
        <v>55524</v>
      </c>
      <c r="T11120" s="7" t="s">
        <v>55525</v>
      </c>
    </row>
    <row r="11121" customHeight="1" spans="1:20">
      <c r="A11121" s="6">
        <v>45226</v>
      </c>
      <c r="B11121" s="7" t="s">
        <v>55526</v>
      </c>
      <c r="C11121" s="7" t="s">
        <v>5629</v>
      </c>
      <c r="D11121" s="8" t="s">
        <v>22</v>
      </c>
      <c r="E11121" s="7" t="s">
        <v>55527</v>
      </c>
      <c r="F11121" s="7" t="s">
        <v>55528</v>
      </c>
      <c r="G11121" s="8" t="s">
        <v>82</v>
      </c>
      <c r="H11121" s="8" t="s">
        <v>15344</v>
      </c>
      <c r="I11121" s="8" t="s">
        <v>5632</v>
      </c>
      <c r="J11121" s="8" t="s">
        <v>27</v>
      </c>
      <c r="K11121" s="8" t="s">
        <v>28</v>
      </c>
      <c r="L11121" s="8" t="s">
        <v>43</v>
      </c>
      <c r="M11121" s="7" t="s">
        <v>169</v>
      </c>
      <c r="N11121" s="7" t="s">
        <v>5633</v>
      </c>
      <c r="O11121" s="8" t="s">
        <v>32</v>
      </c>
      <c r="P11121" s="8" t="s">
        <v>22</v>
      </c>
      <c r="Q11121" s="8" t="s">
        <v>55529</v>
      </c>
      <c r="R11121" s="8" t="s">
        <v>168</v>
      </c>
      <c r="S11121" s="7" t="s">
        <v>55530</v>
      </c>
      <c r="T11121" s="7" t="s">
        <v>5636</v>
      </c>
    </row>
    <row r="11122" customHeight="1" spans="1:20">
      <c r="A11122" s="6">
        <v>45226</v>
      </c>
      <c r="B11122" s="7" t="s">
        <v>55531</v>
      </c>
      <c r="C11122" s="7" t="s">
        <v>5629</v>
      </c>
      <c r="D11122" s="8" t="s">
        <v>22</v>
      </c>
      <c r="E11122" s="7" t="s">
        <v>46434</v>
      </c>
      <c r="F11122" s="7" t="s">
        <v>46435</v>
      </c>
      <c r="G11122" s="8" t="s">
        <v>82</v>
      </c>
      <c r="H11122" s="8" t="s">
        <v>96</v>
      </c>
      <c r="I11122" s="8" t="s">
        <v>5632</v>
      </c>
      <c r="J11122" s="8" t="s">
        <v>27</v>
      </c>
      <c r="K11122" s="8" t="s">
        <v>28</v>
      </c>
      <c r="L11122" s="8" t="s">
        <v>43</v>
      </c>
      <c r="M11122" s="7" t="s">
        <v>169</v>
      </c>
      <c r="N11122" s="7" t="s">
        <v>5633</v>
      </c>
      <c r="O11122" s="8" t="s">
        <v>32</v>
      </c>
      <c r="P11122" s="8" t="s">
        <v>22</v>
      </c>
      <c r="Q11122" s="8" t="s">
        <v>55532</v>
      </c>
      <c r="R11122" s="8" t="s">
        <v>168</v>
      </c>
      <c r="S11122" s="7" t="s">
        <v>55533</v>
      </c>
      <c r="T11122" s="7" t="s">
        <v>5717</v>
      </c>
    </row>
    <row r="11123" customHeight="1" spans="1:20">
      <c r="A11123" s="6">
        <v>45228</v>
      </c>
      <c r="B11123" s="7" t="s">
        <v>55534</v>
      </c>
      <c r="C11123" s="7" t="s">
        <v>783</v>
      </c>
      <c r="D11123" s="8" t="s">
        <v>22</v>
      </c>
      <c r="E11123" s="7" t="s">
        <v>44977</v>
      </c>
      <c r="F11123" s="7" t="s">
        <v>44978</v>
      </c>
      <c r="G11123" s="8" t="s">
        <v>53</v>
      </c>
      <c r="H11123" s="8" t="s">
        <v>96</v>
      </c>
      <c r="I11123" s="8" t="s">
        <v>131</v>
      </c>
      <c r="J11123" s="8" t="s">
        <v>27</v>
      </c>
      <c r="K11123" s="8" t="s">
        <v>28</v>
      </c>
      <c r="L11123" s="8" t="s">
        <v>43</v>
      </c>
      <c r="M11123" s="7" t="s">
        <v>30</v>
      </c>
      <c r="N11123" s="7" t="s">
        <v>743</v>
      </c>
      <c r="O11123" s="8" t="s">
        <v>32</v>
      </c>
      <c r="P11123" s="8" t="s">
        <v>22</v>
      </c>
      <c r="Q11123" s="8" t="s">
        <v>55535</v>
      </c>
      <c r="R11123" s="8" t="s">
        <v>46</v>
      </c>
      <c r="S11123" s="7" t="s">
        <v>55536</v>
      </c>
      <c r="T11123" s="7" t="s">
        <v>55537</v>
      </c>
    </row>
    <row r="11124" customHeight="1" spans="1:20">
      <c r="A11124" s="6">
        <v>45226</v>
      </c>
      <c r="B11124" s="7" t="s">
        <v>55538</v>
      </c>
      <c r="C11124" s="7" t="s">
        <v>783</v>
      </c>
      <c r="D11124" s="8" t="s">
        <v>22</v>
      </c>
      <c r="E11124" s="7" t="s">
        <v>53452</v>
      </c>
      <c r="F11124" s="7" t="s">
        <v>53453</v>
      </c>
      <c r="G11124" s="8" t="s">
        <v>82</v>
      </c>
      <c r="H11124" s="8" t="s">
        <v>22</v>
      </c>
      <c r="I11124" s="8" t="s">
        <v>2203</v>
      </c>
      <c r="J11124" s="8" t="s">
        <v>27</v>
      </c>
      <c r="K11124" s="8" t="s">
        <v>28</v>
      </c>
      <c r="L11124" s="8" t="s">
        <v>43</v>
      </c>
      <c r="M11124" s="7" t="s">
        <v>30</v>
      </c>
      <c r="N11124" s="7" t="s">
        <v>743</v>
      </c>
      <c r="O11124" s="8" t="s">
        <v>32</v>
      </c>
      <c r="P11124" s="8" t="s">
        <v>22</v>
      </c>
      <c r="Q11124" s="8" t="s">
        <v>55539</v>
      </c>
      <c r="R11124" s="8" t="s">
        <v>46</v>
      </c>
      <c r="S11124" s="7" t="s">
        <v>55540</v>
      </c>
      <c r="T11124" s="7" t="s">
        <v>55541</v>
      </c>
    </row>
    <row r="11125" customHeight="1" spans="1:20">
      <c r="A11125" s="6">
        <v>45227</v>
      </c>
      <c r="B11125" s="7" t="s">
        <v>55542</v>
      </c>
      <c r="C11125" s="7" t="s">
        <v>817</v>
      </c>
      <c r="D11125" s="8" t="s">
        <v>22</v>
      </c>
      <c r="E11125" s="7" t="s">
        <v>51067</v>
      </c>
      <c r="F11125" s="7" t="s">
        <v>51068</v>
      </c>
      <c r="G11125" s="8" t="s">
        <v>25</v>
      </c>
      <c r="H11125" s="8" t="s">
        <v>22</v>
      </c>
      <c r="I11125" s="8" t="s">
        <v>26</v>
      </c>
      <c r="J11125" s="8" t="s">
        <v>27</v>
      </c>
      <c r="K11125" s="8" t="s">
        <v>76</v>
      </c>
      <c r="L11125" s="8" t="s">
        <v>29</v>
      </c>
      <c r="M11125" s="7" t="s">
        <v>30</v>
      </c>
      <c r="N11125" s="7" t="s">
        <v>31</v>
      </c>
      <c r="O11125" s="8" t="s">
        <v>32</v>
      </c>
      <c r="P11125" s="8" t="s">
        <v>22</v>
      </c>
      <c r="Q11125" s="8" t="s">
        <v>55543</v>
      </c>
      <c r="R11125" s="8" t="s">
        <v>34</v>
      </c>
      <c r="S11125" s="7" t="s">
        <v>55544</v>
      </c>
      <c r="T11125" s="7" t="s">
        <v>55545</v>
      </c>
    </row>
    <row r="11126" customHeight="1" spans="1:20">
      <c r="A11126" s="6">
        <v>45226</v>
      </c>
      <c r="B11126" s="7" t="s">
        <v>55546</v>
      </c>
      <c r="C11126" s="7" t="s">
        <v>817</v>
      </c>
      <c r="D11126" s="8" t="s">
        <v>22</v>
      </c>
      <c r="E11126" s="7" t="s">
        <v>55547</v>
      </c>
      <c r="F11126" s="7" t="s">
        <v>55548</v>
      </c>
      <c r="G11126" s="8" t="s">
        <v>41</v>
      </c>
      <c r="H11126" s="8" t="s">
        <v>110</v>
      </c>
      <c r="I11126" s="8" t="s">
        <v>448</v>
      </c>
      <c r="J11126" s="8" t="s">
        <v>27</v>
      </c>
      <c r="K11126" s="8" t="s">
        <v>28</v>
      </c>
      <c r="L11126" s="8" t="s">
        <v>43</v>
      </c>
      <c r="M11126" s="7" t="s">
        <v>44</v>
      </c>
      <c r="N11126" s="7" t="s">
        <v>31</v>
      </c>
      <c r="O11126" s="8" t="s">
        <v>32</v>
      </c>
      <c r="P11126" s="8" t="s">
        <v>22</v>
      </c>
      <c r="Q11126" s="8" t="s">
        <v>55549</v>
      </c>
      <c r="R11126" s="8" t="s">
        <v>46</v>
      </c>
      <c r="S11126" s="7" t="s">
        <v>55550</v>
      </c>
      <c r="T11126" s="7" t="s">
        <v>55551</v>
      </c>
    </row>
    <row r="11127" customHeight="1" spans="1:20">
      <c r="A11127" s="6">
        <v>45226</v>
      </c>
      <c r="B11127" s="7" t="s">
        <v>55552</v>
      </c>
      <c r="C11127" s="7" t="s">
        <v>274</v>
      </c>
      <c r="D11127" s="8" t="s">
        <v>22</v>
      </c>
      <c r="E11127" s="7" t="s">
        <v>55553</v>
      </c>
      <c r="F11127" s="7" t="s">
        <v>55554</v>
      </c>
      <c r="G11127" s="8" t="s">
        <v>130</v>
      </c>
      <c r="H11127" s="8" t="s">
        <v>22</v>
      </c>
      <c r="I11127" s="8" t="s">
        <v>207</v>
      </c>
      <c r="J11127" s="8" t="s">
        <v>27</v>
      </c>
      <c r="K11127" s="8" t="s">
        <v>28</v>
      </c>
      <c r="L11127" s="8" t="s">
        <v>43</v>
      </c>
      <c r="M11127" s="7" t="s">
        <v>44</v>
      </c>
      <c r="N11127" s="7" t="s">
        <v>208</v>
      </c>
      <c r="O11127" s="8" t="s">
        <v>32</v>
      </c>
      <c r="P11127" s="8" t="s">
        <v>22</v>
      </c>
      <c r="Q11127" s="8" t="s">
        <v>55555</v>
      </c>
      <c r="R11127" s="8" t="s">
        <v>56</v>
      </c>
      <c r="S11127" s="7" t="s">
        <v>55556</v>
      </c>
      <c r="T11127" s="7" t="s">
        <v>22</v>
      </c>
    </row>
    <row r="11128" customHeight="1" spans="1:20">
      <c r="A11128" s="6">
        <v>45226</v>
      </c>
      <c r="B11128" s="7" t="s">
        <v>55557</v>
      </c>
      <c r="C11128" s="7" t="s">
        <v>6506</v>
      </c>
      <c r="D11128" s="8" t="s">
        <v>22</v>
      </c>
      <c r="E11128" s="7" t="s">
        <v>55558</v>
      </c>
      <c r="F11128" s="7" t="s">
        <v>55559</v>
      </c>
      <c r="G11128" s="8" t="s">
        <v>69</v>
      </c>
      <c r="H11128" s="8" t="s">
        <v>22</v>
      </c>
      <c r="I11128" s="8" t="s">
        <v>384</v>
      </c>
      <c r="J11128" s="8" t="s">
        <v>27</v>
      </c>
      <c r="K11128" s="8" t="s">
        <v>28</v>
      </c>
      <c r="L11128" s="8" t="s">
        <v>43</v>
      </c>
      <c r="M11128" s="7" t="s">
        <v>30</v>
      </c>
      <c r="N11128" s="7" t="s">
        <v>208</v>
      </c>
      <c r="O11128" s="8" t="s">
        <v>32</v>
      </c>
      <c r="P11128" s="8" t="s">
        <v>22</v>
      </c>
      <c r="Q11128" s="8" t="s">
        <v>55560</v>
      </c>
      <c r="R11128" s="8" t="s">
        <v>46</v>
      </c>
      <c r="S11128" s="7" t="s">
        <v>55561</v>
      </c>
      <c r="T11128" s="7" t="s">
        <v>22</v>
      </c>
    </row>
    <row r="11129" customHeight="1" spans="1:20">
      <c r="A11129" s="6">
        <v>45228</v>
      </c>
      <c r="B11129" s="7" t="s">
        <v>55562</v>
      </c>
      <c r="C11129" s="7" t="s">
        <v>817</v>
      </c>
      <c r="D11129" s="8" t="s">
        <v>22</v>
      </c>
      <c r="E11129" s="7" t="s">
        <v>55563</v>
      </c>
      <c r="F11129" s="7" t="s">
        <v>55564</v>
      </c>
      <c r="G11129" s="8" t="s">
        <v>82</v>
      </c>
      <c r="H11129" s="8" t="s">
        <v>22</v>
      </c>
      <c r="I11129" s="8" t="s">
        <v>337</v>
      </c>
      <c r="J11129" s="8" t="s">
        <v>27</v>
      </c>
      <c r="K11129" s="8" t="s">
        <v>28</v>
      </c>
      <c r="L11129" s="8" t="s">
        <v>43</v>
      </c>
      <c r="M11129" s="7" t="s">
        <v>169</v>
      </c>
      <c r="N11129" s="7" t="s">
        <v>31</v>
      </c>
      <c r="O11129" s="8" t="s">
        <v>32</v>
      </c>
      <c r="P11129" s="8" t="s">
        <v>22</v>
      </c>
      <c r="Q11129" s="8" t="s">
        <v>55565</v>
      </c>
      <c r="R11129" s="8" t="s">
        <v>46</v>
      </c>
      <c r="S11129" s="7" t="s">
        <v>55566</v>
      </c>
      <c r="T11129" s="7" t="s">
        <v>55567</v>
      </c>
    </row>
    <row r="11130" customHeight="1" spans="1:20">
      <c r="A11130" s="6">
        <v>45226</v>
      </c>
      <c r="B11130" s="7" t="s">
        <v>55568</v>
      </c>
      <c r="C11130" s="7" t="s">
        <v>5879</v>
      </c>
      <c r="D11130" s="8" t="s">
        <v>22</v>
      </c>
      <c r="E11130" s="7" t="s">
        <v>55569</v>
      </c>
      <c r="F11130" s="7" t="s">
        <v>55570</v>
      </c>
      <c r="G11130" s="8" t="s">
        <v>82</v>
      </c>
      <c r="H11130" s="8" t="s">
        <v>22</v>
      </c>
      <c r="I11130" s="8" t="s">
        <v>5737</v>
      </c>
      <c r="J11130" s="8" t="s">
        <v>27</v>
      </c>
      <c r="K11130" s="8" t="s">
        <v>28</v>
      </c>
      <c r="L11130" s="8" t="s">
        <v>43</v>
      </c>
      <c r="M11130" s="7" t="s">
        <v>169</v>
      </c>
      <c r="N11130" s="7" t="s">
        <v>5633</v>
      </c>
      <c r="O11130" s="8" t="s">
        <v>32</v>
      </c>
      <c r="P11130" s="8" t="s">
        <v>22</v>
      </c>
      <c r="Q11130" s="8" t="s">
        <v>55571</v>
      </c>
      <c r="R11130" s="8" t="s">
        <v>168</v>
      </c>
      <c r="S11130" s="7" t="s">
        <v>55572</v>
      </c>
      <c r="T11130" s="7" t="s">
        <v>5696</v>
      </c>
    </row>
    <row r="11131" customHeight="1" spans="1:20">
      <c r="A11131" s="6">
        <v>45226</v>
      </c>
      <c r="B11131" s="7" t="s">
        <v>55573</v>
      </c>
      <c r="C11131" s="7" t="s">
        <v>646</v>
      </c>
      <c r="D11131" s="8" t="s">
        <v>22</v>
      </c>
      <c r="E11131" s="7" t="s">
        <v>55574</v>
      </c>
      <c r="F11131" s="7" t="s">
        <v>55575</v>
      </c>
      <c r="G11131" s="8" t="s">
        <v>41</v>
      </c>
      <c r="H11131" s="8" t="s">
        <v>22</v>
      </c>
      <c r="I11131" s="8" t="s">
        <v>111</v>
      </c>
      <c r="J11131" s="8" t="s">
        <v>27</v>
      </c>
      <c r="K11131" s="8" t="s">
        <v>28</v>
      </c>
      <c r="L11131" s="8" t="s">
        <v>43</v>
      </c>
      <c r="M11131" s="7" t="s">
        <v>44</v>
      </c>
      <c r="N11131" s="7" t="s">
        <v>31</v>
      </c>
      <c r="O11131" s="8" t="s">
        <v>32</v>
      </c>
      <c r="P11131" s="8" t="s">
        <v>22</v>
      </c>
      <c r="Q11131" s="8" t="s">
        <v>55576</v>
      </c>
      <c r="R11131" s="8" t="s">
        <v>46</v>
      </c>
      <c r="S11131" s="7" t="s">
        <v>55577</v>
      </c>
      <c r="T11131" s="7" t="s">
        <v>55578</v>
      </c>
    </row>
    <row r="11132" customHeight="1" spans="1:20">
      <c r="A11132" s="6">
        <v>45227</v>
      </c>
      <c r="B11132" s="7" t="s">
        <v>55579</v>
      </c>
      <c r="C11132" s="7" t="s">
        <v>191</v>
      </c>
      <c r="D11132" s="8" t="s">
        <v>22</v>
      </c>
      <c r="E11132" s="7" t="s">
        <v>55580</v>
      </c>
      <c r="F11132" s="7" t="s">
        <v>45430</v>
      </c>
      <c r="G11132" s="8" t="s">
        <v>247</v>
      </c>
      <c r="H11132" s="8" t="s">
        <v>110</v>
      </c>
      <c r="I11132" s="8" t="s">
        <v>117</v>
      </c>
      <c r="J11132" s="8" t="s">
        <v>27</v>
      </c>
      <c r="K11132" s="8" t="s">
        <v>28</v>
      </c>
      <c r="L11132" s="8" t="s">
        <v>43</v>
      </c>
      <c r="M11132" s="7" t="s">
        <v>44</v>
      </c>
      <c r="N11132" s="7" t="s">
        <v>31</v>
      </c>
      <c r="O11132" s="8" t="s">
        <v>32</v>
      </c>
      <c r="P11132" s="8" t="s">
        <v>22</v>
      </c>
      <c r="Q11132" s="8" t="s">
        <v>55581</v>
      </c>
      <c r="R11132" s="8" t="s">
        <v>46</v>
      </c>
      <c r="S11132" s="7" t="s">
        <v>55582</v>
      </c>
      <c r="T11132" s="7" t="s">
        <v>55583</v>
      </c>
    </row>
    <row r="11133" customHeight="1" spans="1:20">
      <c r="A11133" s="6">
        <v>45227</v>
      </c>
      <c r="B11133" s="7" t="s">
        <v>55584</v>
      </c>
      <c r="C11133" s="7" t="s">
        <v>7835</v>
      </c>
      <c r="D11133" s="8" t="s">
        <v>22</v>
      </c>
      <c r="E11133" s="7" t="s">
        <v>55585</v>
      </c>
      <c r="F11133" s="7" t="s">
        <v>55586</v>
      </c>
      <c r="G11133" s="8" t="s">
        <v>82</v>
      </c>
      <c r="H11133" s="8" t="s">
        <v>22</v>
      </c>
      <c r="I11133" s="8" t="s">
        <v>168</v>
      </c>
      <c r="J11133" s="8" t="s">
        <v>27</v>
      </c>
      <c r="K11133" s="8" t="s">
        <v>28</v>
      </c>
      <c r="L11133" s="8" t="s">
        <v>43</v>
      </c>
      <c r="M11133" s="7" t="s">
        <v>169</v>
      </c>
      <c r="N11133" s="7" t="s">
        <v>5633</v>
      </c>
      <c r="O11133" s="8" t="s">
        <v>32</v>
      </c>
      <c r="P11133" s="8" t="s">
        <v>22</v>
      </c>
      <c r="Q11133" s="8" t="s">
        <v>55587</v>
      </c>
      <c r="R11133" s="8" t="s">
        <v>168</v>
      </c>
      <c r="S11133" s="7" t="s">
        <v>55588</v>
      </c>
      <c r="T11133" s="7" t="s">
        <v>5655</v>
      </c>
    </row>
    <row r="11134" customHeight="1" spans="1:20">
      <c r="A11134" s="6">
        <v>45227</v>
      </c>
      <c r="B11134" s="7" t="s">
        <v>55589</v>
      </c>
      <c r="C11134" s="7" t="s">
        <v>179</v>
      </c>
      <c r="D11134" s="8" t="s">
        <v>22</v>
      </c>
      <c r="E11134" s="7" t="s">
        <v>55590</v>
      </c>
      <c r="F11134" s="7" t="s">
        <v>55591</v>
      </c>
      <c r="G11134" s="8" t="s">
        <v>82</v>
      </c>
      <c r="H11134" s="8" t="s">
        <v>22</v>
      </c>
      <c r="I11134" s="8" t="s">
        <v>168</v>
      </c>
      <c r="J11134" s="8" t="s">
        <v>27</v>
      </c>
      <c r="K11134" s="8" t="s">
        <v>28</v>
      </c>
      <c r="L11134" s="8" t="s">
        <v>43</v>
      </c>
      <c r="M11134" s="7" t="s">
        <v>169</v>
      </c>
      <c r="N11134" s="7" t="s">
        <v>31</v>
      </c>
      <c r="O11134" s="8" t="s">
        <v>32</v>
      </c>
      <c r="P11134" s="8" t="s">
        <v>22</v>
      </c>
      <c r="Q11134" s="8" t="s">
        <v>55592</v>
      </c>
      <c r="R11134" s="8" t="s">
        <v>46</v>
      </c>
      <c r="S11134" s="7" t="s">
        <v>55593</v>
      </c>
      <c r="T11134" s="7" t="s">
        <v>55594</v>
      </c>
    </row>
    <row r="11135" customHeight="1" spans="1:20">
      <c r="A11135" s="6">
        <v>45226</v>
      </c>
      <c r="B11135" s="7" t="s">
        <v>55595</v>
      </c>
      <c r="C11135" s="7" t="s">
        <v>6050</v>
      </c>
      <c r="D11135" s="8" t="s">
        <v>22</v>
      </c>
      <c r="E11135" s="7" t="s">
        <v>55596</v>
      </c>
      <c r="F11135" s="7" t="s">
        <v>22</v>
      </c>
      <c r="G11135" s="8" t="s">
        <v>22</v>
      </c>
      <c r="H11135" s="8" t="s">
        <v>22</v>
      </c>
      <c r="I11135" s="8" t="s">
        <v>97</v>
      </c>
      <c r="J11135" s="8" t="s">
        <v>27</v>
      </c>
      <c r="K11135" s="8" t="s">
        <v>28</v>
      </c>
      <c r="L11135" s="8" t="s">
        <v>43</v>
      </c>
      <c r="M11135" s="7" t="s">
        <v>30</v>
      </c>
      <c r="N11135" s="7" t="s">
        <v>5633</v>
      </c>
      <c r="O11135" s="8" t="s">
        <v>32</v>
      </c>
      <c r="P11135" s="8" t="s">
        <v>22</v>
      </c>
      <c r="Q11135" s="8" t="s">
        <v>55597</v>
      </c>
      <c r="R11135" s="8" t="s">
        <v>168</v>
      </c>
      <c r="S11135" s="7" t="s">
        <v>55598</v>
      </c>
      <c r="T11135" s="7" t="s">
        <v>55599</v>
      </c>
    </row>
    <row r="11136" customHeight="1" spans="1:20">
      <c r="A11136" s="6">
        <v>45226</v>
      </c>
      <c r="B11136" s="7" t="s">
        <v>55600</v>
      </c>
      <c r="C11136" s="7" t="s">
        <v>5644</v>
      </c>
      <c r="D11136" s="8" t="s">
        <v>22</v>
      </c>
      <c r="E11136" s="7" t="s">
        <v>55601</v>
      </c>
      <c r="F11136" s="7" t="s">
        <v>11803</v>
      </c>
      <c r="G11136" s="8" t="s">
        <v>82</v>
      </c>
      <c r="H11136" s="8" t="s">
        <v>22</v>
      </c>
      <c r="I11136" s="8" t="s">
        <v>168</v>
      </c>
      <c r="J11136" s="8" t="s">
        <v>27</v>
      </c>
      <c r="K11136" s="8" t="s">
        <v>28</v>
      </c>
      <c r="L11136" s="8" t="s">
        <v>43</v>
      </c>
      <c r="M11136" s="7" t="s">
        <v>169</v>
      </c>
      <c r="N11136" s="7" t="s">
        <v>5633</v>
      </c>
      <c r="O11136" s="8" t="s">
        <v>32</v>
      </c>
      <c r="P11136" s="8" t="s">
        <v>22</v>
      </c>
      <c r="Q11136" s="8" t="s">
        <v>55602</v>
      </c>
      <c r="R11136" s="8" t="s">
        <v>168</v>
      </c>
      <c r="S11136" s="7" t="s">
        <v>55603</v>
      </c>
      <c r="T11136" s="7" t="s">
        <v>5655</v>
      </c>
    </row>
    <row r="11137" customHeight="1" spans="1:20">
      <c r="A11137" s="6">
        <v>45228</v>
      </c>
      <c r="B11137" s="7" t="s">
        <v>55604</v>
      </c>
      <c r="C11137" s="7" t="s">
        <v>204</v>
      </c>
      <c r="D11137" s="8" t="s">
        <v>22</v>
      </c>
      <c r="E11137" s="7" t="s">
        <v>55605</v>
      </c>
      <c r="F11137" s="7" t="s">
        <v>55606</v>
      </c>
      <c r="G11137" s="8" t="s">
        <v>82</v>
      </c>
      <c r="H11137" s="8" t="s">
        <v>22</v>
      </c>
      <c r="I11137" s="8" t="s">
        <v>111</v>
      </c>
      <c r="J11137" s="8" t="s">
        <v>27</v>
      </c>
      <c r="K11137" s="8" t="s">
        <v>28</v>
      </c>
      <c r="L11137" s="8" t="s">
        <v>43</v>
      </c>
      <c r="M11137" s="7" t="s">
        <v>30</v>
      </c>
      <c r="N11137" s="7" t="s">
        <v>208</v>
      </c>
      <c r="O11137" s="8" t="s">
        <v>32</v>
      </c>
      <c r="P11137" s="8" t="s">
        <v>22</v>
      </c>
      <c r="Q11137" s="8" t="s">
        <v>55607</v>
      </c>
      <c r="R11137" s="8" t="s">
        <v>56</v>
      </c>
      <c r="S11137" s="7" t="s">
        <v>55608</v>
      </c>
      <c r="T11137" s="7" t="s">
        <v>22</v>
      </c>
    </row>
    <row r="11138" customHeight="1" spans="1:20">
      <c r="A11138" s="6">
        <v>45226</v>
      </c>
      <c r="B11138" s="7" t="s">
        <v>55609</v>
      </c>
      <c r="C11138" s="7" t="s">
        <v>40976</v>
      </c>
      <c r="D11138" s="8" t="s">
        <v>22</v>
      </c>
      <c r="E11138" s="7" t="s">
        <v>55610</v>
      </c>
      <c r="F11138" s="7" t="s">
        <v>55611</v>
      </c>
      <c r="G11138" s="8" t="s">
        <v>82</v>
      </c>
      <c r="H11138" s="8" t="s">
        <v>96</v>
      </c>
      <c r="I11138" s="8" t="s">
        <v>1255</v>
      </c>
      <c r="J11138" s="8" t="s">
        <v>27</v>
      </c>
      <c r="K11138" s="8" t="s">
        <v>28</v>
      </c>
      <c r="L11138" s="8" t="s">
        <v>43</v>
      </c>
      <c r="M11138" s="7" t="s">
        <v>44</v>
      </c>
      <c r="N11138" s="7" t="s">
        <v>31</v>
      </c>
      <c r="O11138" s="8" t="s">
        <v>32</v>
      </c>
      <c r="P11138" s="8" t="s">
        <v>22</v>
      </c>
      <c r="Q11138" s="8" t="s">
        <v>55612</v>
      </c>
      <c r="R11138" s="8" t="s">
        <v>46</v>
      </c>
      <c r="S11138" s="7" t="s">
        <v>55613</v>
      </c>
      <c r="T11138" s="7" t="s">
        <v>55614</v>
      </c>
    </row>
    <row r="11139" customHeight="1" spans="1:20">
      <c r="A11139" s="6">
        <v>45226</v>
      </c>
      <c r="B11139" s="7" t="s">
        <v>55615</v>
      </c>
      <c r="C11139" s="7" t="s">
        <v>5644</v>
      </c>
      <c r="D11139" s="8" t="s">
        <v>22</v>
      </c>
      <c r="E11139" s="7" t="s">
        <v>55616</v>
      </c>
      <c r="F11139" s="7" t="s">
        <v>55617</v>
      </c>
      <c r="G11139" s="8" t="s">
        <v>82</v>
      </c>
      <c r="H11139" s="8" t="s">
        <v>110</v>
      </c>
      <c r="I11139" s="8" t="s">
        <v>168</v>
      </c>
      <c r="J11139" s="8" t="s">
        <v>27</v>
      </c>
      <c r="K11139" s="8" t="s">
        <v>28</v>
      </c>
      <c r="L11139" s="8" t="s">
        <v>43</v>
      </c>
      <c r="M11139" s="7" t="s">
        <v>169</v>
      </c>
      <c r="N11139" s="7" t="s">
        <v>5633</v>
      </c>
      <c r="O11139" s="8" t="s">
        <v>32</v>
      </c>
      <c r="P11139" s="8" t="s">
        <v>22</v>
      </c>
      <c r="Q11139" s="8" t="s">
        <v>55618</v>
      </c>
      <c r="R11139" s="8" t="s">
        <v>168</v>
      </c>
      <c r="S11139" s="7" t="s">
        <v>55619</v>
      </c>
      <c r="T11139" s="7" t="s">
        <v>5649</v>
      </c>
    </row>
    <row r="11140" customHeight="1" spans="1:20">
      <c r="A11140" s="6">
        <v>45228</v>
      </c>
      <c r="B11140" s="7" t="s">
        <v>55620</v>
      </c>
      <c r="C11140" s="7" t="s">
        <v>1281</v>
      </c>
      <c r="D11140" s="8" t="s">
        <v>22</v>
      </c>
      <c r="E11140" s="7" t="s">
        <v>55621</v>
      </c>
      <c r="F11140" s="7" t="s">
        <v>55622</v>
      </c>
      <c r="G11140" s="8" t="s">
        <v>69</v>
      </c>
      <c r="H11140" s="8" t="s">
        <v>22</v>
      </c>
      <c r="I11140" s="8" t="s">
        <v>97</v>
      </c>
      <c r="J11140" s="8" t="s">
        <v>27</v>
      </c>
      <c r="K11140" s="8" t="s">
        <v>76</v>
      </c>
      <c r="L11140" s="8" t="s">
        <v>43</v>
      </c>
      <c r="M11140" s="7" t="s">
        <v>44</v>
      </c>
      <c r="N11140" s="7" t="s">
        <v>31</v>
      </c>
      <c r="O11140" s="8" t="s">
        <v>32</v>
      </c>
      <c r="P11140" s="8" t="s">
        <v>22</v>
      </c>
      <c r="Q11140" s="8" t="s">
        <v>55623</v>
      </c>
      <c r="R11140" s="8" t="s">
        <v>46</v>
      </c>
      <c r="S11140" s="7" t="s">
        <v>55624</v>
      </c>
      <c r="T11140" s="7" t="s">
        <v>55625</v>
      </c>
    </row>
    <row r="11141" customHeight="1" spans="1:20">
      <c r="A11141" s="6">
        <v>45227</v>
      </c>
      <c r="B11141" s="7" t="s">
        <v>55626</v>
      </c>
      <c r="C11141" s="7" t="s">
        <v>5629</v>
      </c>
      <c r="D11141" s="8" t="s">
        <v>22</v>
      </c>
      <c r="E11141" s="7" t="s">
        <v>55627</v>
      </c>
      <c r="F11141" s="7" t="s">
        <v>55628</v>
      </c>
      <c r="G11141" s="8" t="s">
        <v>82</v>
      </c>
      <c r="H11141" s="8" t="s">
        <v>22</v>
      </c>
      <c r="I11141" s="8" t="s">
        <v>5632</v>
      </c>
      <c r="J11141" s="8" t="s">
        <v>27</v>
      </c>
      <c r="K11141" s="8" t="s">
        <v>28</v>
      </c>
      <c r="L11141" s="8" t="s">
        <v>43</v>
      </c>
      <c r="M11141" s="7" t="s">
        <v>169</v>
      </c>
      <c r="N11141" s="7" t="s">
        <v>5633</v>
      </c>
      <c r="O11141" s="8" t="s">
        <v>32</v>
      </c>
      <c r="P11141" s="8" t="s">
        <v>22</v>
      </c>
      <c r="Q11141" s="8" t="s">
        <v>55629</v>
      </c>
      <c r="R11141" s="8" t="s">
        <v>168</v>
      </c>
      <c r="S11141" s="7" t="s">
        <v>55630</v>
      </c>
      <c r="T11141" s="7" t="s">
        <v>5636</v>
      </c>
    </row>
    <row r="11142" customHeight="1" spans="1:20">
      <c r="A11142" s="6">
        <v>45226</v>
      </c>
      <c r="B11142" s="7" t="s">
        <v>55631</v>
      </c>
      <c r="C11142" s="7" t="s">
        <v>646</v>
      </c>
      <c r="D11142" s="8" t="s">
        <v>22</v>
      </c>
      <c r="E11142" s="7" t="s">
        <v>55632</v>
      </c>
      <c r="F11142" s="7" t="s">
        <v>55633</v>
      </c>
      <c r="G11142" s="8" t="s">
        <v>41</v>
      </c>
      <c r="H11142" s="8" t="s">
        <v>22</v>
      </c>
      <c r="I11142" s="8" t="s">
        <v>54</v>
      </c>
      <c r="J11142" s="8" t="s">
        <v>27</v>
      </c>
      <c r="K11142" s="8" t="s">
        <v>28</v>
      </c>
      <c r="L11142" s="8" t="s">
        <v>43</v>
      </c>
      <c r="M11142" s="7" t="s">
        <v>44</v>
      </c>
      <c r="N11142" s="7" t="s">
        <v>31</v>
      </c>
      <c r="O11142" s="8" t="s">
        <v>32</v>
      </c>
      <c r="P11142" s="8" t="s">
        <v>22</v>
      </c>
      <c r="Q11142" s="8" t="s">
        <v>55634</v>
      </c>
      <c r="R11142" s="8" t="s">
        <v>46</v>
      </c>
      <c r="S11142" s="7" t="s">
        <v>55635</v>
      </c>
      <c r="T11142" s="7" t="s">
        <v>55636</v>
      </c>
    </row>
    <row r="11143" customHeight="1" spans="1:20">
      <c r="A11143" s="6">
        <v>45226</v>
      </c>
      <c r="B11143" s="7" t="s">
        <v>55637</v>
      </c>
      <c r="C11143" s="7" t="s">
        <v>1023</v>
      </c>
      <c r="D11143" s="8" t="s">
        <v>22</v>
      </c>
      <c r="E11143" s="7" t="s">
        <v>55638</v>
      </c>
      <c r="F11143" s="7" t="s">
        <v>49665</v>
      </c>
      <c r="G11143" s="8" t="s">
        <v>336</v>
      </c>
      <c r="H11143" s="8" t="s">
        <v>22</v>
      </c>
      <c r="I11143" s="8" t="s">
        <v>241</v>
      </c>
      <c r="J11143" s="8" t="s">
        <v>27</v>
      </c>
      <c r="K11143" s="8" t="s">
        <v>28</v>
      </c>
      <c r="L11143" s="8" t="s">
        <v>43</v>
      </c>
      <c r="M11143" s="7" t="s">
        <v>44</v>
      </c>
      <c r="N11143" s="7" t="s">
        <v>31</v>
      </c>
      <c r="O11143" s="8" t="s">
        <v>32</v>
      </c>
      <c r="P11143" s="8" t="s">
        <v>22</v>
      </c>
      <c r="Q11143" s="8" t="s">
        <v>55639</v>
      </c>
      <c r="R11143" s="8" t="s">
        <v>46</v>
      </c>
      <c r="S11143" s="7" t="s">
        <v>55640</v>
      </c>
      <c r="T11143" s="7" t="s">
        <v>55641</v>
      </c>
    </row>
    <row r="11144" customHeight="1" spans="1:20">
      <c r="A11144" s="6">
        <v>45226</v>
      </c>
      <c r="B11144" s="7" t="s">
        <v>55642</v>
      </c>
      <c r="C11144" s="7" t="s">
        <v>1299</v>
      </c>
      <c r="D11144" s="8" t="s">
        <v>22</v>
      </c>
      <c r="E11144" s="7" t="s">
        <v>55643</v>
      </c>
      <c r="F11144" s="7" t="s">
        <v>5818</v>
      </c>
      <c r="G11144" s="8" t="s">
        <v>336</v>
      </c>
      <c r="H11144" s="8" t="s">
        <v>22</v>
      </c>
      <c r="I11144" s="8" t="s">
        <v>111</v>
      </c>
      <c r="J11144" s="8" t="s">
        <v>27</v>
      </c>
      <c r="K11144" s="8" t="s">
        <v>28</v>
      </c>
      <c r="L11144" s="8" t="s">
        <v>43</v>
      </c>
      <c r="M11144" s="7" t="s">
        <v>30</v>
      </c>
      <c r="N11144" s="7" t="s">
        <v>208</v>
      </c>
      <c r="O11144" s="8" t="s">
        <v>32</v>
      </c>
      <c r="P11144" s="8" t="s">
        <v>22</v>
      </c>
      <c r="Q11144" s="8" t="s">
        <v>55644</v>
      </c>
      <c r="R11144" s="8" t="s">
        <v>46</v>
      </c>
      <c r="S11144" s="7" t="s">
        <v>55645</v>
      </c>
      <c r="T11144" s="7" t="s">
        <v>22</v>
      </c>
    </row>
    <row r="11145" customHeight="1" spans="1:20">
      <c r="A11145" s="6">
        <v>45226</v>
      </c>
      <c r="B11145" s="7" t="s">
        <v>55646</v>
      </c>
      <c r="C11145" s="7" t="s">
        <v>5629</v>
      </c>
      <c r="D11145" s="8" t="s">
        <v>22</v>
      </c>
      <c r="E11145" s="7" t="s">
        <v>55647</v>
      </c>
      <c r="F11145" s="7" t="s">
        <v>55648</v>
      </c>
      <c r="G11145" s="8" t="s">
        <v>82</v>
      </c>
      <c r="H11145" s="8" t="s">
        <v>96</v>
      </c>
      <c r="I11145" s="8" t="s">
        <v>5632</v>
      </c>
      <c r="J11145" s="8" t="s">
        <v>27</v>
      </c>
      <c r="K11145" s="8" t="s">
        <v>28</v>
      </c>
      <c r="L11145" s="8" t="s">
        <v>43</v>
      </c>
      <c r="M11145" s="7" t="s">
        <v>169</v>
      </c>
      <c r="N11145" s="7" t="s">
        <v>5633</v>
      </c>
      <c r="O11145" s="8" t="s">
        <v>32</v>
      </c>
      <c r="P11145" s="8" t="s">
        <v>22</v>
      </c>
      <c r="Q11145" s="8" t="s">
        <v>55649</v>
      </c>
      <c r="R11145" s="8" t="s">
        <v>168</v>
      </c>
      <c r="S11145" s="7" t="s">
        <v>55650</v>
      </c>
      <c r="T11145" s="7" t="s">
        <v>5668</v>
      </c>
    </row>
    <row r="11146" customHeight="1" spans="1:20">
      <c r="A11146" s="6">
        <v>45226</v>
      </c>
      <c r="B11146" s="7" t="s">
        <v>55651</v>
      </c>
      <c r="C11146" s="7" t="s">
        <v>817</v>
      </c>
      <c r="D11146" s="8" t="s">
        <v>22</v>
      </c>
      <c r="E11146" s="7" t="s">
        <v>48967</v>
      </c>
      <c r="F11146" s="7" t="s">
        <v>48968</v>
      </c>
      <c r="G11146" s="8" t="s">
        <v>82</v>
      </c>
      <c r="H11146" s="8" t="s">
        <v>22</v>
      </c>
      <c r="I11146" s="8" t="s">
        <v>732</v>
      </c>
      <c r="J11146" s="8" t="s">
        <v>27</v>
      </c>
      <c r="K11146" s="8" t="s">
        <v>28</v>
      </c>
      <c r="L11146" s="8" t="s">
        <v>43</v>
      </c>
      <c r="M11146" s="7" t="s">
        <v>169</v>
      </c>
      <c r="N11146" s="7" t="s">
        <v>31</v>
      </c>
      <c r="O11146" s="8" t="s">
        <v>32</v>
      </c>
      <c r="P11146" s="8" t="s">
        <v>22</v>
      </c>
      <c r="Q11146" s="8" t="s">
        <v>55652</v>
      </c>
      <c r="R11146" s="8" t="s">
        <v>46</v>
      </c>
      <c r="S11146" s="7" t="s">
        <v>55653</v>
      </c>
      <c r="T11146" s="7" t="s">
        <v>55654</v>
      </c>
    </row>
    <row r="11147" customHeight="1" spans="1:20">
      <c r="A11147" s="6">
        <v>45226</v>
      </c>
      <c r="B11147" s="7" t="s">
        <v>55655</v>
      </c>
      <c r="C11147" s="7" t="s">
        <v>5629</v>
      </c>
      <c r="D11147" s="8" t="s">
        <v>22</v>
      </c>
      <c r="E11147" s="7" t="s">
        <v>55656</v>
      </c>
      <c r="F11147" s="7" t="s">
        <v>55657</v>
      </c>
      <c r="G11147" s="8" t="s">
        <v>82</v>
      </c>
      <c r="H11147" s="8" t="s">
        <v>110</v>
      </c>
      <c r="I11147" s="8" t="s">
        <v>5632</v>
      </c>
      <c r="J11147" s="8" t="s">
        <v>27</v>
      </c>
      <c r="K11147" s="8" t="s">
        <v>28</v>
      </c>
      <c r="L11147" s="8" t="s">
        <v>43</v>
      </c>
      <c r="M11147" s="7" t="s">
        <v>169</v>
      </c>
      <c r="N11147" s="7" t="s">
        <v>5633</v>
      </c>
      <c r="O11147" s="8" t="s">
        <v>32</v>
      </c>
      <c r="P11147" s="8" t="s">
        <v>22</v>
      </c>
      <c r="Q11147" s="8" t="s">
        <v>55658</v>
      </c>
      <c r="R11147" s="8" t="s">
        <v>168</v>
      </c>
      <c r="S11147" s="7" t="s">
        <v>55659</v>
      </c>
      <c r="T11147" s="7" t="s">
        <v>5655</v>
      </c>
    </row>
    <row r="11148" customHeight="1" spans="1:20">
      <c r="A11148" s="6">
        <v>45226</v>
      </c>
      <c r="B11148" s="7" t="s">
        <v>55660</v>
      </c>
      <c r="C11148" s="7" t="s">
        <v>1299</v>
      </c>
      <c r="D11148" s="8" t="s">
        <v>22</v>
      </c>
      <c r="E11148" s="7" t="s">
        <v>55661</v>
      </c>
      <c r="F11148" s="7" t="s">
        <v>55662</v>
      </c>
      <c r="G11148" s="8" t="s">
        <v>130</v>
      </c>
      <c r="H11148" s="8" t="s">
        <v>110</v>
      </c>
      <c r="I11148" s="8" t="s">
        <v>701</v>
      </c>
      <c r="J11148" s="8" t="s">
        <v>27</v>
      </c>
      <c r="K11148" s="8" t="s">
        <v>28</v>
      </c>
      <c r="L11148" s="8" t="s">
        <v>43</v>
      </c>
      <c r="M11148" s="7" t="s">
        <v>30</v>
      </c>
      <c r="N11148" s="7" t="s">
        <v>208</v>
      </c>
      <c r="O11148" s="8" t="s">
        <v>32</v>
      </c>
      <c r="P11148" s="8" t="s">
        <v>22</v>
      </c>
      <c r="Q11148" s="8" t="s">
        <v>55663</v>
      </c>
      <c r="R11148" s="8" t="s">
        <v>56</v>
      </c>
      <c r="S11148" s="7" t="s">
        <v>55664</v>
      </c>
      <c r="T11148" s="7" t="s">
        <v>22</v>
      </c>
    </row>
    <row r="11149" customHeight="1" spans="1:20">
      <c r="A11149" s="6">
        <v>45227</v>
      </c>
      <c r="B11149" s="7" t="s">
        <v>55665</v>
      </c>
      <c r="C11149" s="7" t="s">
        <v>817</v>
      </c>
      <c r="D11149" s="8" t="s">
        <v>22</v>
      </c>
      <c r="E11149" s="7" t="s">
        <v>55666</v>
      </c>
      <c r="F11149" s="7" t="s">
        <v>3444</v>
      </c>
      <c r="G11149" s="8" t="s">
        <v>82</v>
      </c>
      <c r="H11149" s="8" t="s">
        <v>22</v>
      </c>
      <c r="I11149" s="8" t="s">
        <v>912</v>
      </c>
      <c r="J11149" s="8" t="s">
        <v>27</v>
      </c>
      <c r="K11149" s="8" t="s">
        <v>28</v>
      </c>
      <c r="L11149" s="8" t="s">
        <v>43</v>
      </c>
      <c r="M11149" s="7" t="s">
        <v>799</v>
      </c>
      <c r="N11149" s="7" t="s">
        <v>31</v>
      </c>
      <c r="O11149" s="8" t="s">
        <v>32</v>
      </c>
      <c r="P11149" s="8" t="s">
        <v>22</v>
      </c>
      <c r="Q11149" s="8" t="s">
        <v>55667</v>
      </c>
      <c r="R11149" s="8" t="s">
        <v>46</v>
      </c>
      <c r="S11149" s="7" t="s">
        <v>55668</v>
      </c>
      <c r="T11149" s="7" t="s">
        <v>55669</v>
      </c>
    </row>
    <row r="11150" customHeight="1" spans="1:20">
      <c r="A11150" s="6">
        <v>45227</v>
      </c>
      <c r="B11150" s="7" t="s">
        <v>55670</v>
      </c>
      <c r="C11150" s="7" t="s">
        <v>9339</v>
      </c>
      <c r="D11150" s="8" t="s">
        <v>22</v>
      </c>
      <c r="E11150" s="7" t="s">
        <v>55671</v>
      </c>
      <c r="F11150" s="7" t="s">
        <v>55672</v>
      </c>
      <c r="G11150" s="8" t="s">
        <v>336</v>
      </c>
      <c r="H11150" s="8" t="s">
        <v>96</v>
      </c>
      <c r="I11150" s="8" t="s">
        <v>117</v>
      </c>
      <c r="J11150" s="8" t="s">
        <v>27</v>
      </c>
      <c r="K11150" s="8" t="s">
        <v>28</v>
      </c>
      <c r="L11150" s="8" t="s">
        <v>43</v>
      </c>
      <c r="M11150" s="7" t="s">
        <v>44</v>
      </c>
      <c r="N11150" s="7" t="s">
        <v>743</v>
      </c>
      <c r="O11150" s="8" t="s">
        <v>32</v>
      </c>
      <c r="P11150" s="8" t="s">
        <v>22</v>
      </c>
      <c r="Q11150" s="8" t="s">
        <v>55673</v>
      </c>
      <c r="R11150" s="8" t="s">
        <v>46</v>
      </c>
      <c r="S11150" s="7" t="s">
        <v>55674</v>
      </c>
      <c r="T11150" s="7" t="s">
        <v>55675</v>
      </c>
    </row>
    <row r="11151" customHeight="1" spans="1:20">
      <c r="A11151" s="6">
        <v>45227</v>
      </c>
      <c r="B11151" s="7" t="s">
        <v>55676</v>
      </c>
      <c r="C11151" s="7" t="s">
        <v>783</v>
      </c>
      <c r="D11151" s="8" t="s">
        <v>22</v>
      </c>
      <c r="E11151" s="7" t="s">
        <v>55677</v>
      </c>
      <c r="F11151" s="7" t="s">
        <v>55678</v>
      </c>
      <c r="G11151" s="8" t="s">
        <v>82</v>
      </c>
      <c r="H11151" s="8" t="s">
        <v>22</v>
      </c>
      <c r="I11151" s="8" t="s">
        <v>168</v>
      </c>
      <c r="J11151" s="8" t="s">
        <v>27</v>
      </c>
      <c r="K11151" s="8" t="s">
        <v>28</v>
      </c>
      <c r="L11151" s="8" t="s">
        <v>43</v>
      </c>
      <c r="M11151" s="7" t="s">
        <v>169</v>
      </c>
      <c r="N11151" s="7" t="s">
        <v>743</v>
      </c>
      <c r="O11151" s="8" t="s">
        <v>32</v>
      </c>
      <c r="P11151" s="8" t="s">
        <v>22</v>
      </c>
      <c r="Q11151" s="8" t="s">
        <v>55679</v>
      </c>
      <c r="R11151" s="8" t="s">
        <v>46</v>
      </c>
      <c r="S11151" s="7" t="s">
        <v>55680</v>
      </c>
      <c r="T11151" s="7" t="s">
        <v>55681</v>
      </c>
    </row>
    <row r="11152" customHeight="1" spans="1:20">
      <c r="A11152" s="6">
        <v>45226</v>
      </c>
      <c r="B11152" s="7" t="s">
        <v>55682</v>
      </c>
      <c r="C11152" s="7" t="s">
        <v>5685</v>
      </c>
      <c r="D11152" s="8" t="s">
        <v>22</v>
      </c>
      <c r="E11152" s="7" t="s">
        <v>55683</v>
      </c>
      <c r="F11152" s="7" t="s">
        <v>55684</v>
      </c>
      <c r="G11152" s="8" t="s">
        <v>82</v>
      </c>
      <c r="H11152" s="8" t="s">
        <v>22</v>
      </c>
      <c r="I11152" s="8" t="s">
        <v>337</v>
      </c>
      <c r="J11152" s="8" t="s">
        <v>27</v>
      </c>
      <c r="K11152" s="8" t="s">
        <v>28</v>
      </c>
      <c r="L11152" s="8" t="s">
        <v>43</v>
      </c>
      <c r="M11152" s="7" t="s">
        <v>169</v>
      </c>
      <c r="N11152" s="7" t="s">
        <v>5633</v>
      </c>
      <c r="O11152" s="8" t="s">
        <v>32</v>
      </c>
      <c r="P11152" s="8" t="s">
        <v>22</v>
      </c>
      <c r="Q11152" s="8" t="s">
        <v>55685</v>
      </c>
      <c r="R11152" s="8" t="s">
        <v>168</v>
      </c>
      <c r="S11152" s="7" t="s">
        <v>55686</v>
      </c>
      <c r="T11152" s="7" t="s">
        <v>5717</v>
      </c>
    </row>
    <row r="11153" customHeight="1" spans="1:20">
      <c r="A11153" s="6">
        <v>45226</v>
      </c>
      <c r="B11153" s="7" t="s">
        <v>55687</v>
      </c>
      <c r="C11153" s="7" t="s">
        <v>204</v>
      </c>
      <c r="D11153" s="8" t="s">
        <v>22</v>
      </c>
      <c r="E11153" s="7" t="s">
        <v>55415</v>
      </c>
      <c r="F11153" s="7" t="s">
        <v>55416</v>
      </c>
      <c r="G11153" s="8" t="s">
        <v>25</v>
      </c>
      <c r="H11153" s="8" t="s">
        <v>22</v>
      </c>
      <c r="I11153" s="8" t="s">
        <v>253</v>
      </c>
      <c r="J11153" s="8" t="s">
        <v>27</v>
      </c>
      <c r="K11153" s="8" t="s">
        <v>28</v>
      </c>
      <c r="L11153" s="8" t="s">
        <v>43</v>
      </c>
      <c r="M11153" s="7" t="s">
        <v>30</v>
      </c>
      <c r="N11153" s="7" t="s">
        <v>208</v>
      </c>
      <c r="O11153" s="8" t="s">
        <v>32</v>
      </c>
      <c r="P11153" s="8" t="s">
        <v>22</v>
      </c>
      <c r="Q11153" s="8" t="s">
        <v>55688</v>
      </c>
      <c r="R11153" s="8" t="s">
        <v>56</v>
      </c>
      <c r="S11153" s="7" t="s">
        <v>55689</v>
      </c>
      <c r="T11153" s="7" t="s">
        <v>22</v>
      </c>
    </row>
    <row r="11154" customHeight="1" spans="1:20">
      <c r="A11154" s="6">
        <v>45227</v>
      </c>
      <c r="B11154" s="7" t="s">
        <v>55690</v>
      </c>
      <c r="C11154" s="7" t="s">
        <v>783</v>
      </c>
      <c r="D11154" s="8" t="s">
        <v>22</v>
      </c>
      <c r="E11154" s="7" t="s">
        <v>19059</v>
      </c>
      <c r="F11154" s="7" t="s">
        <v>19060</v>
      </c>
      <c r="G11154" s="8" t="s">
        <v>25</v>
      </c>
      <c r="H11154" s="8" t="s">
        <v>22</v>
      </c>
      <c r="I11154" s="8" t="s">
        <v>117</v>
      </c>
      <c r="J11154" s="8" t="s">
        <v>27</v>
      </c>
      <c r="K11154" s="8" t="s">
        <v>28</v>
      </c>
      <c r="L11154" s="8" t="s">
        <v>43</v>
      </c>
      <c r="M11154" s="7" t="s">
        <v>44</v>
      </c>
      <c r="N11154" s="7" t="s">
        <v>743</v>
      </c>
      <c r="O11154" s="8" t="s">
        <v>32</v>
      </c>
      <c r="P11154" s="8" t="s">
        <v>22</v>
      </c>
      <c r="Q11154" s="8" t="s">
        <v>55691</v>
      </c>
      <c r="R11154" s="8" t="s">
        <v>46</v>
      </c>
      <c r="S11154" s="7" t="s">
        <v>55692</v>
      </c>
      <c r="T11154" s="7" t="s">
        <v>29158</v>
      </c>
    </row>
    <row r="11155" customHeight="1" spans="1:20">
      <c r="A11155" s="6">
        <v>45228</v>
      </c>
      <c r="B11155" s="7" t="s">
        <v>55693</v>
      </c>
      <c r="C11155" s="7" t="s">
        <v>2825</v>
      </c>
      <c r="D11155" s="8" t="s">
        <v>22</v>
      </c>
      <c r="E11155" s="7" t="s">
        <v>55694</v>
      </c>
      <c r="F11155" s="7" t="s">
        <v>55695</v>
      </c>
      <c r="G11155" s="8" t="s">
        <v>82</v>
      </c>
      <c r="H11155" s="8" t="s">
        <v>22</v>
      </c>
      <c r="I11155" s="8" t="s">
        <v>293</v>
      </c>
      <c r="J11155" s="8" t="s">
        <v>27</v>
      </c>
      <c r="K11155" s="8" t="s">
        <v>28</v>
      </c>
      <c r="L11155" s="8" t="s">
        <v>43</v>
      </c>
      <c r="M11155" s="7" t="s">
        <v>44</v>
      </c>
      <c r="N11155" s="7" t="s">
        <v>31</v>
      </c>
      <c r="O11155" s="8" t="s">
        <v>32</v>
      </c>
      <c r="P11155" s="8" t="s">
        <v>22</v>
      </c>
      <c r="Q11155" s="8" t="s">
        <v>55696</v>
      </c>
      <c r="R11155" s="8" t="s">
        <v>46</v>
      </c>
      <c r="S11155" s="7" t="s">
        <v>55697</v>
      </c>
      <c r="T11155" s="7" t="s">
        <v>55698</v>
      </c>
    </row>
    <row r="11156" customHeight="1" spans="1:20">
      <c r="A11156" s="6">
        <v>45226</v>
      </c>
      <c r="B11156" s="7" t="s">
        <v>55699</v>
      </c>
      <c r="C11156" s="7" t="s">
        <v>5629</v>
      </c>
      <c r="D11156" s="8" t="s">
        <v>22</v>
      </c>
      <c r="E11156" s="7" t="s">
        <v>55700</v>
      </c>
      <c r="F11156" s="7" t="s">
        <v>55701</v>
      </c>
      <c r="G11156" s="8" t="s">
        <v>82</v>
      </c>
      <c r="H11156" s="8" t="s">
        <v>22</v>
      </c>
      <c r="I11156" s="8" t="s">
        <v>5632</v>
      </c>
      <c r="J11156" s="8" t="s">
        <v>27</v>
      </c>
      <c r="K11156" s="8" t="s">
        <v>28</v>
      </c>
      <c r="L11156" s="8" t="s">
        <v>43</v>
      </c>
      <c r="M11156" s="7" t="s">
        <v>169</v>
      </c>
      <c r="N11156" s="7" t="s">
        <v>5633</v>
      </c>
      <c r="O11156" s="8" t="s">
        <v>32</v>
      </c>
      <c r="P11156" s="8" t="s">
        <v>22</v>
      </c>
      <c r="Q11156" s="8" t="s">
        <v>55702</v>
      </c>
      <c r="R11156" s="8" t="s">
        <v>168</v>
      </c>
      <c r="S11156" s="7" t="s">
        <v>27817</v>
      </c>
      <c r="T11156" s="7" t="s">
        <v>7784</v>
      </c>
    </row>
    <row r="11157" customHeight="1" spans="1:20">
      <c r="A11157" s="6">
        <v>45226</v>
      </c>
      <c r="B11157" s="7" t="s">
        <v>55703</v>
      </c>
      <c r="C11157" s="7" t="s">
        <v>274</v>
      </c>
      <c r="D11157" s="8" t="s">
        <v>22</v>
      </c>
      <c r="E11157" s="7" t="s">
        <v>55704</v>
      </c>
      <c r="F11157" s="7" t="s">
        <v>55705</v>
      </c>
      <c r="G11157" s="8" t="s">
        <v>336</v>
      </c>
      <c r="H11157" s="8" t="s">
        <v>22</v>
      </c>
      <c r="I11157" s="8" t="s">
        <v>1713</v>
      </c>
      <c r="J11157" s="8" t="s">
        <v>27</v>
      </c>
      <c r="K11157" s="8" t="s">
        <v>28</v>
      </c>
      <c r="L11157" s="8" t="s">
        <v>43</v>
      </c>
      <c r="M11157" s="7" t="s">
        <v>30</v>
      </c>
      <c r="N11157" s="7" t="s">
        <v>208</v>
      </c>
      <c r="O11157" s="8" t="s">
        <v>32</v>
      </c>
      <c r="P11157" s="8" t="s">
        <v>22</v>
      </c>
      <c r="Q11157" s="8" t="s">
        <v>55706</v>
      </c>
      <c r="R11157" s="8" t="s">
        <v>56</v>
      </c>
      <c r="S11157" s="24" t="s">
        <v>55707</v>
      </c>
      <c r="T11157" s="7" t="s">
        <v>22</v>
      </c>
    </row>
    <row r="11158" customHeight="1" spans="1:20">
      <c r="A11158" s="6">
        <v>45226</v>
      </c>
      <c r="B11158" s="7" t="s">
        <v>55708</v>
      </c>
      <c r="C11158" s="7" t="s">
        <v>1299</v>
      </c>
      <c r="D11158" s="8" t="s">
        <v>22</v>
      </c>
      <c r="E11158" s="7" t="s">
        <v>55709</v>
      </c>
      <c r="F11158" s="7" t="s">
        <v>55710</v>
      </c>
      <c r="G11158" s="8" t="s">
        <v>130</v>
      </c>
      <c r="H11158" s="8" t="s">
        <v>22</v>
      </c>
      <c r="I11158" s="8" t="s">
        <v>701</v>
      </c>
      <c r="J11158" s="8" t="s">
        <v>27</v>
      </c>
      <c r="K11158" s="8" t="s">
        <v>28</v>
      </c>
      <c r="L11158" s="8" t="s">
        <v>43</v>
      </c>
      <c r="M11158" s="7" t="s">
        <v>30</v>
      </c>
      <c r="N11158" s="7" t="s">
        <v>208</v>
      </c>
      <c r="O11158" s="8" t="s">
        <v>32</v>
      </c>
      <c r="P11158" s="8" t="s">
        <v>22</v>
      </c>
      <c r="Q11158" s="8" t="s">
        <v>55711</v>
      </c>
      <c r="R11158" s="8" t="s">
        <v>56</v>
      </c>
      <c r="S11158" s="7" t="s">
        <v>55712</v>
      </c>
      <c r="T11158" s="7" t="s">
        <v>22</v>
      </c>
    </row>
    <row r="11159" customHeight="1" spans="1:20">
      <c r="A11159" s="6">
        <v>45226</v>
      </c>
      <c r="B11159" s="7" t="s">
        <v>55713</v>
      </c>
      <c r="C11159" s="7" t="s">
        <v>5629</v>
      </c>
      <c r="D11159" s="8" t="s">
        <v>22</v>
      </c>
      <c r="E11159" s="7" t="s">
        <v>55714</v>
      </c>
      <c r="F11159" s="7" t="s">
        <v>55715</v>
      </c>
      <c r="G11159" s="8" t="s">
        <v>82</v>
      </c>
      <c r="H11159" s="8" t="s">
        <v>418</v>
      </c>
      <c r="I11159" s="8" t="s">
        <v>5632</v>
      </c>
      <c r="J11159" s="8" t="s">
        <v>27</v>
      </c>
      <c r="K11159" s="8" t="s">
        <v>28</v>
      </c>
      <c r="L11159" s="8" t="s">
        <v>43</v>
      </c>
      <c r="M11159" s="7" t="s">
        <v>169</v>
      </c>
      <c r="N11159" s="7" t="s">
        <v>5633</v>
      </c>
      <c r="O11159" s="8" t="s">
        <v>32</v>
      </c>
      <c r="P11159" s="8" t="s">
        <v>22</v>
      </c>
      <c r="Q11159" s="8" t="s">
        <v>55716</v>
      </c>
      <c r="R11159" s="8" t="s">
        <v>168</v>
      </c>
      <c r="S11159" s="7" t="s">
        <v>55717</v>
      </c>
      <c r="T11159" s="7" t="s">
        <v>5655</v>
      </c>
    </row>
    <row r="11160" customHeight="1" spans="1:20">
      <c r="A11160" s="6">
        <v>45226</v>
      </c>
      <c r="B11160" s="7" t="s">
        <v>55718</v>
      </c>
      <c r="C11160" s="7" t="s">
        <v>6506</v>
      </c>
      <c r="D11160" s="8" t="s">
        <v>22</v>
      </c>
      <c r="E11160" s="7" t="s">
        <v>55719</v>
      </c>
      <c r="F11160" s="7" t="s">
        <v>55720</v>
      </c>
      <c r="G11160" s="8" t="s">
        <v>82</v>
      </c>
      <c r="H11160" s="8" t="s">
        <v>22</v>
      </c>
      <c r="I11160" s="8" t="s">
        <v>384</v>
      </c>
      <c r="J11160" s="8" t="s">
        <v>27</v>
      </c>
      <c r="K11160" s="8" t="s">
        <v>28</v>
      </c>
      <c r="L11160" s="8" t="s">
        <v>43</v>
      </c>
      <c r="M11160" s="7" t="s">
        <v>44</v>
      </c>
      <c r="N11160" s="7" t="s">
        <v>208</v>
      </c>
      <c r="O11160" s="8" t="s">
        <v>32</v>
      </c>
      <c r="P11160" s="8" t="s">
        <v>22</v>
      </c>
      <c r="Q11160" s="8" t="s">
        <v>55721</v>
      </c>
      <c r="R11160" s="8" t="s">
        <v>46</v>
      </c>
      <c r="S11160" s="7" t="s">
        <v>55722</v>
      </c>
      <c r="T11160" s="7" t="s">
        <v>22</v>
      </c>
    </row>
    <row r="11161" customHeight="1" spans="1:20">
      <c r="A11161" s="6">
        <v>45226</v>
      </c>
      <c r="B11161" s="7" t="s">
        <v>55723</v>
      </c>
      <c r="C11161" s="7" t="s">
        <v>6506</v>
      </c>
      <c r="D11161" s="8" t="s">
        <v>22</v>
      </c>
      <c r="E11161" s="7" t="s">
        <v>55724</v>
      </c>
      <c r="F11161" s="7" t="s">
        <v>55725</v>
      </c>
      <c r="G11161" s="8" t="s">
        <v>130</v>
      </c>
      <c r="H11161" s="8" t="s">
        <v>22</v>
      </c>
      <c r="I11161" s="8" t="s">
        <v>241</v>
      </c>
      <c r="J11161" s="8" t="s">
        <v>27</v>
      </c>
      <c r="K11161" s="8" t="s">
        <v>28</v>
      </c>
      <c r="L11161" s="8" t="s">
        <v>43</v>
      </c>
      <c r="M11161" s="7" t="s">
        <v>44</v>
      </c>
      <c r="N11161" s="7" t="s">
        <v>208</v>
      </c>
      <c r="O11161" s="8" t="s">
        <v>32</v>
      </c>
      <c r="P11161" s="8" t="s">
        <v>22</v>
      </c>
      <c r="Q11161" s="8" t="s">
        <v>55726</v>
      </c>
      <c r="R11161" s="8" t="s">
        <v>46</v>
      </c>
      <c r="S11161" s="7" t="s">
        <v>55727</v>
      </c>
      <c r="T11161" s="7" t="s">
        <v>22</v>
      </c>
    </row>
    <row r="11162" customHeight="1" spans="1:20">
      <c r="A11162" s="6">
        <v>45226</v>
      </c>
      <c r="B11162" s="7" t="s">
        <v>55728</v>
      </c>
      <c r="C11162" s="7" t="s">
        <v>6506</v>
      </c>
      <c r="D11162" s="8" t="s">
        <v>22</v>
      </c>
      <c r="E11162" s="7" t="s">
        <v>55729</v>
      </c>
      <c r="F11162" s="7" t="s">
        <v>55730</v>
      </c>
      <c r="G11162" s="8" t="s">
        <v>25</v>
      </c>
      <c r="H11162" s="8" t="s">
        <v>22</v>
      </c>
      <c r="I11162" s="8" t="s">
        <v>299</v>
      </c>
      <c r="J11162" s="8" t="s">
        <v>27</v>
      </c>
      <c r="K11162" s="8" t="s">
        <v>28</v>
      </c>
      <c r="L11162" s="8" t="s">
        <v>43</v>
      </c>
      <c r="M11162" s="7" t="s">
        <v>30</v>
      </c>
      <c r="N11162" s="7" t="s">
        <v>208</v>
      </c>
      <c r="O11162" s="8" t="s">
        <v>32</v>
      </c>
      <c r="P11162" s="8" t="s">
        <v>22</v>
      </c>
      <c r="Q11162" s="8" t="s">
        <v>55731</v>
      </c>
      <c r="R11162" s="8" t="s">
        <v>46</v>
      </c>
      <c r="S11162" s="7" t="s">
        <v>55732</v>
      </c>
      <c r="T11162" s="7" t="s">
        <v>22</v>
      </c>
    </row>
    <row r="11163" customHeight="1" spans="1:20">
      <c r="A11163" s="6">
        <v>45228</v>
      </c>
      <c r="B11163" s="7" t="s">
        <v>55733</v>
      </c>
      <c r="C11163" s="7" t="s">
        <v>8063</v>
      </c>
      <c r="D11163" s="8" t="s">
        <v>22</v>
      </c>
      <c r="E11163" s="7" t="s">
        <v>55734</v>
      </c>
      <c r="F11163" s="7" t="s">
        <v>55735</v>
      </c>
      <c r="G11163" s="8" t="s">
        <v>82</v>
      </c>
      <c r="H11163" s="8" t="s">
        <v>22</v>
      </c>
      <c r="I11163" s="8" t="s">
        <v>253</v>
      </c>
      <c r="J11163" s="8" t="s">
        <v>27</v>
      </c>
      <c r="K11163" s="8" t="s">
        <v>28</v>
      </c>
      <c r="L11163" s="8" t="s">
        <v>43</v>
      </c>
      <c r="M11163" s="7" t="s">
        <v>44</v>
      </c>
      <c r="N11163" s="7" t="s">
        <v>31</v>
      </c>
      <c r="O11163" s="8" t="s">
        <v>32</v>
      </c>
      <c r="P11163" s="8" t="s">
        <v>22</v>
      </c>
      <c r="Q11163" s="8" t="s">
        <v>55736</v>
      </c>
      <c r="R11163" s="8" t="s">
        <v>46</v>
      </c>
      <c r="S11163" s="7" t="s">
        <v>55737</v>
      </c>
      <c r="T11163" s="7" t="s">
        <v>55698</v>
      </c>
    </row>
    <row r="11164" customHeight="1" spans="1:20">
      <c r="A11164" s="6">
        <v>45227</v>
      </c>
      <c r="B11164" s="7" t="s">
        <v>55738</v>
      </c>
      <c r="C11164" s="7" t="s">
        <v>783</v>
      </c>
      <c r="D11164" s="8" t="s">
        <v>22</v>
      </c>
      <c r="E11164" s="7" t="s">
        <v>55739</v>
      </c>
      <c r="F11164" s="7" t="s">
        <v>55740</v>
      </c>
      <c r="G11164" s="8" t="s">
        <v>82</v>
      </c>
      <c r="H11164" s="8" t="s">
        <v>22</v>
      </c>
      <c r="I11164" s="8" t="s">
        <v>111</v>
      </c>
      <c r="J11164" s="8" t="s">
        <v>27</v>
      </c>
      <c r="K11164" s="8" t="s">
        <v>28</v>
      </c>
      <c r="L11164" s="8" t="s">
        <v>43</v>
      </c>
      <c r="M11164" s="7" t="s">
        <v>30</v>
      </c>
      <c r="N11164" s="7" t="s">
        <v>743</v>
      </c>
      <c r="O11164" s="8" t="s">
        <v>32</v>
      </c>
      <c r="P11164" s="8" t="s">
        <v>22</v>
      </c>
      <c r="Q11164" s="8" t="s">
        <v>55741</v>
      </c>
      <c r="R11164" s="8" t="s">
        <v>46</v>
      </c>
      <c r="S11164" s="7" t="s">
        <v>55742</v>
      </c>
      <c r="T11164" s="7" t="s">
        <v>55743</v>
      </c>
    </row>
    <row r="11165" customHeight="1" spans="1:20">
      <c r="A11165" s="6">
        <v>45228</v>
      </c>
      <c r="B11165" s="7" t="s">
        <v>55744</v>
      </c>
      <c r="C11165" s="7" t="s">
        <v>29701</v>
      </c>
      <c r="D11165" s="8" t="s">
        <v>22</v>
      </c>
      <c r="E11165" s="7" t="s">
        <v>55745</v>
      </c>
      <c r="F11165" s="7" t="s">
        <v>22</v>
      </c>
      <c r="G11165" s="8" t="s">
        <v>22</v>
      </c>
      <c r="H11165" s="8" t="s">
        <v>22</v>
      </c>
      <c r="I11165" s="8" t="s">
        <v>1072</v>
      </c>
      <c r="J11165" s="8" t="s">
        <v>27</v>
      </c>
      <c r="K11165" s="8" t="s">
        <v>28</v>
      </c>
      <c r="L11165" s="8" t="s">
        <v>43</v>
      </c>
      <c r="M11165" s="7" t="s">
        <v>30</v>
      </c>
      <c r="N11165" s="7" t="s">
        <v>31</v>
      </c>
      <c r="O11165" s="8" t="s">
        <v>32</v>
      </c>
      <c r="P11165" s="8" t="s">
        <v>22</v>
      </c>
      <c r="Q11165" s="8" t="s">
        <v>55746</v>
      </c>
      <c r="R11165" s="8" t="s">
        <v>46</v>
      </c>
      <c r="S11165" s="7" t="s">
        <v>55747</v>
      </c>
      <c r="T11165" s="7" t="s">
        <v>55748</v>
      </c>
    </row>
    <row r="11166" customHeight="1" spans="1:20">
      <c r="A11166" s="6">
        <v>45227</v>
      </c>
      <c r="B11166" s="7" t="s">
        <v>55749</v>
      </c>
      <c r="C11166" s="7" t="s">
        <v>6694</v>
      </c>
      <c r="D11166" s="8" t="s">
        <v>22</v>
      </c>
      <c r="E11166" s="7" t="s">
        <v>11332</v>
      </c>
      <c r="F11166" s="7" t="s">
        <v>11333</v>
      </c>
      <c r="G11166" s="8" t="s">
        <v>82</v>
      </c>
      <c r="H11166" s="8" t="s">
        <v>96</v>
      </c>
      <c r="I11166" s="8" t="s">
        <v>111</v>
      </c>
      <c r="J11166" s="8" t="s">
        <v>27</v>
      </c>
      <c r="K11166" s="8" t="s">
        <v>28</v>
      </c>
      <c r="L11166" s="8" t="s">
        <v>43</v>
      </c>
      <c r="M11166" s="7" t="s">
        <v>44</v>
      </c>
      <c r="N11166" s="7" t="s">
        <v>31</v>
      </c>
      <c r="O11166" s="8" t="s">
        <v>32</v>
      </c>
      <c r="P11166" s="8" t="s">
        <v>22</v>
      </c>
      <c r="Q11166" s="8" t="s">
        <v>55750</v>
      </c>
      <c r="R11166" s="8" t="s">
        <v>46</v>
      </c>
      <c r="S11166" s="7" t="s">
        <v>55751</v>
      </c>
      <c r="T11166" s="7" t="s">
        <v>55752</v>
      </c>
    </row>
    <row r="11167" customHeight="1" spans="1:20">
      <c r="A11167" s="6">
        <v>45227</v>
      </c>
      <c r="B11167" s="7" t="s">
        <v>55753</v>
      </c>
      <c r="C11167" s="7" t="s">
        <v>204</v>
      </c>
      <c r="D11167" s="8" t="s">
        <v>22</v>
      </c>
      <c r="E11167" s="7" t="s">
        <v>55493</v>
      </c>
      <c r="F11167" s="7" t="s">
        <v>8848</v>
      </c>
      <c r="G11167" s="8" t="s">
        <v>82</v>
      </c>
      <c r="H11167" s="8" t="s">
        <v>22</v>
      </c>
      <c r="I11167" s="8" t="s">
        <v>168</v>
      </c>
      <c r="J11167" s="8" t="s">
        <v>27</v>
      </c>
      <c r="K11167" s="8" t="s">
        <v>28</v>
      </c>
      <c r="L11167" s="8" t="s">
        <v>43</v>
      </c>
      <c r="M11167" s="7" t="s">
        <v>169</v>
      </c>
      <c r="N11167" s="7" t="s">
        <v>208</v>
      </c>
      <c r="O11167" s="8" t="s">
        <v>32</v>
      </c>
      <c r="P11167" s="8" t="s">
        <v>22</v>
      </c>
      <c r="Q11167" s="8" t="s">
        <v>55754</v>
      </c>
      <c r="R11167" s="8" t="s">
        <v>46</v>
      </c>
      <c r="S11167" s="7" t="s">
        <v>55755</v>
      </c>
      <c r="T11167" s="7" t="s">
        <v>22</v>
      </c>
    </row>
    <row r="11168" customHeight="1" spans="1:20">
      <c r="A11168" s="6">
        <v>45226</v>
      </c>
      <c r="B11168" s="7" t="s">
        <v>55756</v>
      </c>
      <c r="C11168" s="7" t="s">
        <v>1299</v>
      </c>
      <c r="D11168" s="8" t="s">
        <v>22</v>
      </c>
      <c r="E11168" s="7" t="s">
        <v>55757</v>
      </c>
      <c r="F11168" s="7" t="s">
        <v>25938</v>
      </c>
      <c r="G11168" s="8" t="s">
        <v>130</v>
      </c>
      <c r="H11168" s="8" t="s">
        <v>22</v>
      </c>
      <c r="I11168" s="8" t="s">
        <v>155</v>
      </c>
      <c r="J11168" s="8" t="s">
        <v>27</v>
      </c>
      <c r="K11168" s="8" t="s">
        <v>28</v>
      </c>
      <c r="L11168" s="8" t="s">
        <v>43</v>
      </c>
      <c r="M11168" s="7" t="s">
        <v>30</v>
      </c>
      <c r="N11168" s="7" t="s">
        <v>208</v>
      </c>
      <c r="O11168" s="8" t="s">
        <v>32</v>
      </c>
      <c r="P11168" s="8" t="s">
        <v>22</v>
      </c>
      <c r="Q11168" s="8" t="s">
        <v>55758</v>
      </c>
      <c r="R11168" s="8" t="s">
        <v>46</v>
      </c>
      <c r="S11168" s="7" t="s">
        <v>55759</v>
      </c>
      <c r="T11168" s="7" t="s">
        <v>55760</v>
      </c>
    </row>
    <row r="11169" customHeight="1" spans="1:20">
      <c r="A11169" s="6">
        <v>45227</v>
      </c>
      <c r="B11169" s="7" t="s">
        <v>55761</v>
      </c>
      <c r="C11169" s="7" t="s">
        <v>6949</v>
      </c>
      <c r="D11169" s="8" t="s">
        <v>22</v>
      </c>
      <c r="E11169" s="7" t="s">
        <v>55762</v>
      </c>
      <c r="F11169" s="7" t="s">
        <v>55763</v>
      </c>
      <c r="G11169" s="8" t="s">
        <v>247</v>
      </c>
      <c r="H11169" s="8" t="s">
        <v>22</v>
      </c>
      <c r="I11169" s="8" t="s">
        <v>1181</v>
      </c>
      <c r="J11169" s="8" t="s">
        <v>27</v>
      </c>
      <c r="K11169" s="8" t="s">
        <v>28</v>
      </c>
      <c r="L11169" s="8" t="s">
        <v>43</v>
      </c>
      <c r="M11169" s="7" t="s">
        <v>44</v>
      </c>
      <c r="N11169" s="7" t="s">
        <v>208</v>
      </c>
      <c r="O11169" s="8" t="s">
        <v>32</v>
      </c>
      <c r="P11169" s="8" t="s">
        <v>22</v>
      </c>
      <c r="Q11169" s="8" t="s">
        <v>55764</v>
      </c>
      <c r="R11169" s="8" t="s">
        <v>46</v>
      </c>
      <c r="S11169" s="7" t="s">
        <v>55765</v>
      </c>
      <c r="T11169" s="7" t="s">
        <v>55766</v>
      </c>
    </row>
    <row r="11170" customHeight="1" spans="1:20">
      <c r="A11170" s="6">
        <v>45226</v>
      </c>
      <c r="B11170" s="7" t="s">
        <v>55767</v>
      </c>
      <c r="C11170" s="7" t="s">
        <v>6694</v>
      </c>
      <c r="D11170" s="8" t="s">
        <v>22</v>
      </c>
      <c r="E11170" s="7" t="s">
        <v>11332</v>
      </c>
      <c r="F11170" s="7" t="s">
        <v>11333</v>
      </c>
      <c r="G11170" s="8" t="s">
        <v>82</v>
      </c>
      <c r="H11170" s="8" t="s">
        <v>96</v>
      </c>
      <c r="I11170" s="8" t="s">
        <v>207</v>
      </c>
      <c r="J11170" s="8" t="s">
        <v>27</v>
      </c>
      <c r="K11170" s="8" t="s">
        <v>28</v>
      </c>
      <c r="L11170" s="8" t="s">
        <v>43</v>
      </c>
      <c r="M11170" s="7" t="s">
        <v>44</v>
      </c>
      <c r="N11170" s="7" t="s">
        <v>31</v>
      </c>
      <c r="O11170" s="8" t="s">
        <v>32</v>
      </c>
      <c r="P11170" s="8" t="s">
        <v>22</v>
      </c>
      <c r="Q11170" s="8" t="s">
        <v>55768</v>
      </c>
      <c r="R11170" s="8" t="s">
        <v>46</v>
      </c>
      <c r="S11170" s="7" t="s">
        <v>55769</v>
      </c>
      <c r="T11170" s="7" t="s">
        <v>55770</v>
      </c>
    </row>
    <row r="11171" customHeight="1" spans="1:20">
      <c r="A11171" s="6">
        <v>45227</v>
      </c>
      <c r="B11171" s="7" t="s">
        <v>55771</v>
      </c>
      <c r="C11171" s="7" t="s">
        <v>1306</v>
      </c>
      <c r="D11171" s="8" t="s">
        <v>22</v>
      </c>
      <c r="E11171" s="7" t="s">
        <v>55772</v>
      </c>
      <c r="F11171" s="7" t="s">
        <v>23087</v>
      </c>
      <c r="G11171" s="8" t="s">
        <v>82</v>
      </c>
      <c r="H11171" s="8" t="s">
        <v>22</v>
      </c>
      <c r="I11171" s="8" t="s">
        <v>337</v>
      </c>
      <c r="J11171" s="8" t="s">
        <v>27</v>
      </c>
      <c r="K11171" s="8" t="s">
        <v>28</v>
      </c>
      <c r="L11171" s="8" t="s">
        <v>43</v>
      </c>
      <c r="M11171" s="7" t="s">
        <v>44</v>
      </c>
      <c r="N11171" s="7" t="s">
        <v>31</v>
      </c>
      <c r="O11171" s="8" t="s">
        <v>32</v>
      </c>
      <c r="P11171" s="8" t="s">
        <v>22</v>
      </c>
      <c r="Q11171" s="8" t="s">
        <v>55773</v>
      </c>
      <c r="R11171" s="8" t="s">
        <v>46</v>
      </c>
      <c r="S11171" s="7" t="s">
        <v>55774</v>
      </c>
      <c r="T11171" s="7" t="s">
        <v>55775</v>
      </c>
    </row>
    <row r="11172" customHeight="1" spans="1:20">
      <c r="A11172" s="6">
        <v>45226</v>
      </c>
      <c r="B11172" s="7" t="s">
        <v>55776</v>
      </c>
      <c r="C11172" s="7" t="s">
        <v>5644</v>
      </c>
      <c r="D11172" s="8" t="s">
        <v>22</v>
      </c>
      <c r="E11172" s="7" t="s">
        <v>55777</v>
      </c>
      <c r="F11172" s="7" t="s">
        <v>55778</v>
      </c>
      <c r="G11172" s="8" t="s">
        <v>82</v>
      </c>
      <c r="H11172" s="8" t="s">
        <v>22</v>
      </c>
      <c r="I11172" s="8" t="s">
        <v>168</v>
      </c>
      <c r="J11172" s="8" t="s">
        <v>27</v>
      </c>
      <c r="K11172" s="8" t="s">
        <v>28</v>
      </c>
      <c r="L11172" s="8" t="s">
        <v>43</v>
      </c>
      <c r="M11172" s="7" t="s">
        <v>169</v>
      </c>
      <c r="N11172" s="7" t="s">
        <v>5633</v>
      </c>
      <c r="O11172" s="8" t="s">
        <v>32</v>
      </c>
      <c r="P11172" s="8" t="s">
        <v>22</v>
      </c>
      <c r="Q11172" s="8" t="s">
        <v>55779</v>
      </c>
      <c r="R11172" s="8" t="s">
        <v>168</v>
      </c>
      <c r="S11172" s="7" t="s">
        <v>55780</v>
      </c>
      <c r="T11172" s="7" t="s">
        <v>5723</v>
      </c>
    </row>
    <row r="11173" customHeight="1" spans="1:20">
      <c r="A11173" s="6">
        <v>45227</v>
      </c>
      <c r="B11173" s="7" t="s">
        <v>55781</v>
      </c>
      <c r="C11173" s="7" t="s">
        <v>5629</v>
      </c>
      <c r="D11173" s="8" t="s">
        <v>22</v>
      </c>
      <c r="E11173" s="7" t="s">
        <v>55782</v>
      </c>
      <c r="F11173" s="7" t="s">
        <v>55783</v>
      </c>
      <c r="G11173" s="8" t="s">
        <v>82</v>
      </c>
      <c r="H11173" s="8" t="s">
        <v>22</v>
      </c>
      <c r="I11173" s="8" t="s">
        <v>5632</v>
      </c>
      <c r="J11173" s="8" t="s">
        <v>27</v>
      </c>
      <c r="K11173" s="8" t="s">
        <v>28</v>
      </c>
      <c r="L11173" s="8" t="s">
        <v>43</v>
      </c>
      <c r="M11173" s="7" t="s">
        <v>169</v>
      </c>
      <c r="N11173" s="7" t="s">
        <v>5633</v>
      </c>
      <c r="O11173" s="8" t="s">
        <v>32</v>
      </c>
      <c r="P11173" s="8" t="s">
        <v>22</v>
      </c>
      <c r="Q11173" s="8" t="s">
        <v>55784</v>
      </c>
      <c r="R11173" s="8" t="s">
        <v>168</v>
      </c>
      <c r="S11173" s="7" t="s">
        <v>55785</v>
      </c>
      <c r="T11173" s="7" t="s">
        <v>5649</v>
      </c>
    </row>
    <row r="11174" customHeight="1" spans="1:20">
      <c r="A11174" s="6">
        <v>45228</v>
      </c>
      <c r="B11174" s="7" t="s">
        <v>55786</v>
      </c>
      <c r="C11174" s="7" t="s">
        <v>5068</v>
      </c>
      <c r="D11174" s="8" t="s">
        <v>22</v>
      </c>
      <c r="E11174" s="7" t="s">
        <v>55787</v>
      </c>
      <c r="F11174" s="7" t="s">
        <v>55788</v>
      </c>
      <c r="G11174" s="8" t="s">
        <v>82</v>
      </c>
      <c r="H11174" s="8" t="s">
        <v>22</v>
      </c>
      <c r="I11174" s="8" t="s">
        <v>168</v>
      </c>
      <c r="J11174" s="8" t="s">
        <v>27</v>
      </c>
      <c r="K11174" s="8" t="s">
        <v>28</v>
      </c>
      <c r="L11174" s="8" t="s">
        <v>43</v>
      </c>
      <c r="M11174" s="7" t="s">
        <v>169</v>
      </c>
      <c r="N11174" s="7" t="s">
        <v>31</v>
      </c>
      <c r="O11174" s="8" t="s">
        <v>32</v>
      </c>
      <c r="P11174" s="8" t="s">
        <v>22</v>
      </c>
      <c r="Q11174" s="8" t="s">
        <v>55789</v>
      </c>
      <c r="R11174" s="8" t="s">
        <v>46</v>
      </c>
      <c r="S11174" s="7" t="s">
        <v>55790</v>
      </c>
      <c r="T11174" s="7" t="s">
        <v>55791</v>
      </c>
    </row>
    <row r="11175" customHeight="1" spans="1:20">
      <c r="A11175" s="6">
        <v>45228</v>
      </c>
      <c r="B11175" s="7" t="s">
        <v>55792</v>
      </c>
      <c r="C11175" s="7" t="s">
        <v>817</v>
      </c>
      <c r="D11175" s="8" t="s">
        <v>22</v>
      </c>
      <c r="E11175" s="7" t="s">
        <v>55793</v>
      </c>
      <c r="F11175" s="7" t="s">
        <v>55794</v>
      </c>
      <c r="G11175" s="8" t="s">
        <v>25</v>
      </c>
      <c r="H11175" s="8" t="s">
        <v>22</v>
      </c>
      <c r="I11175" s="8" t="s">
        <v>83</v>
      </c>
      <c r="J11175" s="8" t="s">
        <v>27</v>
      </c>
      <c r="K11175" s="8" t="s">
        <v>28</v>
      </c>
      <c r="L11175" s="8" t="s">
        <v>43</v>
      </c>
      <c r="M11175" s="7" t="s">
        <v>44</v>
      </c>
      <c r="N11175" s="7" t="s">
        <v>31</v>
      </c>
      <c r="O11175" s="8" t="s">
        <v>32</v>
      </c>
      <c r="P11175" s="8" t="s">
        <v>22</v>
      </c>
      <c r="Q11175" s="8" t="s">
        <v>55795</v>
      </c>
      <c r="R11175" s="8" t="s">
        <v>46</v>
      </c>
      <c r="S11175" s="7" t="s">
        <v>55796</v>
      </c>
      <c r="T11175" s="7" t="s">
        <v>55797</v>
      </c>
    </row>
    <row r="11176" customHeight="1" spans="1:20">
      <c r="A11176" s="6">
        <v>45226</v>
      </c>
      <c r="B11176" s="7" t="s">
        <v>55798</v>
      </c>
      <c r="C11176" s="7" t="s">
        <v>5644</v>
      </c>
      <c r="D11176" s="8" t="s">
        <v>22</v>
      </c>
      <c r="E11176" s="7" t="s">
        <v>55799</v>
      </c>
      <c r="F11176" s="7" t="s">
        <v>55800</v>
      </c>
      <c r="G11176" s="8" t="s">
        <v>82</v>
      </c>
      <c r="H11176" s="8" t="s">
        <v>22</v>
      </c>
      <c r="I11176" s="8" t="s">
        <v>168</v>
      </c>
      <c r="J11176" s="8" t="s">
        <v>27</v>
      </c>
      <c r="K11176" s="8" t="s">
        <v>28</v>
      </c>
      <c r="L11176" s="8" t="s">
        <v>43</v>
      </c>
      <c r="M11176" s="7" t="s">
        <v>169</v>
      </c>
      <c r="N11176" s="7" t="s">
        <v>5633</v>
      </c>
      <c r="O11176" s="8" t="s">
        <v>32</v>
      </c>
      <c r="P11176" s="8" t="s">
        <v>22</v>
      </c>
      <c r="Q11176" s="8" t="s">
        <v>55801</v>
      </c>
      <c r="R11176" s="8" t="s">
        <v>168</v>
      </c>
      <c r="S11176" s="7" t="s">
        <v>55802</v>
      </c>
      <c r="T11176" s="7" t="s">
        <v>5740</v>
      </c>
    </row>
    <row r="11177" customHeight="1" spans="1:20">
      <c r="A11177" s="6">
        <v>45227</v>
      </c>
      <c r="B11177" s="7" t="s">
        <v>55803</v>
      </c>
      <c r="C11177" s="7" t="s">
        <v>5512</v>
      </c>
      <c r="D11177" s="8" t="s">
        <v>22</v>
      </c>
      <c r="E11177" s="7" t="s">
        <v>20731</v>
      </c>
      <c r="F11177" s="7" t="s">
        <v>20732</v>
      </c>
      <c r="G11177" s="8" t="s">
        <v>25</v>
      </c>
      <c r="H11177" s="8" t="s">
        <v>22</v>
      </c>
      <c r="I11177" s="8" t="s">
        <v>8115</v>
      </c>
      <c r="J11177" s="8" t="s">
        <v>27</v>
      </c>
      <c r="K11177" s="8" t="s">
        <v>28</v>
      </c>
      <c r="L11177" s="8" t="s">
        <v>43</v>
      </c>
      <c r="M11177" s="7" t="s">
        <v>44</v>
      </c>
      <c r="N11177" s="7" t="s">
        <v>5516</v>
      </c>
      <c r="O11177" s="8" t="s">
        <v>32</v>
      </c>
      <c r="P11177" s="8" t="s">
        <v>22</v>
      </c>
      <c r="Q11177" s="8" t="s">
        <v>55804</v>
      </c>
      <c r="R11177" s="8" t="s">
        <v>5515</v>
      </c>
      <c r="S11177" s="7" t="s">
        <v>55805</v>
      </c>
      <c r="T11177" s="7" t="s">
        <v>22</v>
      </c>
    </row>
    <row r="11178" customHeight="1" spans="1:20">
      <c r="A11178" s="6">
        <v>45226</v>
      </c>
      <c r="B11178" s="7" t="s">
        <v>55806</v>
      </c>
      <c r="C11178" s="7" t="s">
        <v>7835</v>
      </c>
      <c r="D11178" s="8" t="s">
        <v>22</v>
      </c>
      <c r="E11178" s="7" t="s">
        <v>55807</v>
      </c>
      <c r="F11178" s="7" t="s">
        <v>55808</v>
      </c>
      <c r="G11178" s="8" t="s">
        <v>82</v>
      </c>
      <c r="H11178" s="8" t="s">
        <v>22</v>
      </c>
      <c r="I11178" s="8" t="s">
        <v>168</v>
      </c>
      <c r="J11178" s="8" t="s">
        <v>27</v>
      </c>
      <c r="K11178" s="8" t="s">
        <v>28</v>
      </c>
      <c r="L11178" s="8" t="s">
        <v>43</v>
      </c>
      <c r="M11178" s="7" t="s">
        <v>169</v>
      </c>
      <c r="N11178" s="7" t="s">
        <v>5633</v>
      </c>
      <c r="O11178" s="8" t="s">
        <v>32</v>
      </c>
      <c r="P11178" s="8" t="s">
        <v>22</v>
      </c>
      <c r="Q11178" s="8" t="s">
        <v>55809</v>
      </c>
      <c r="R11178" s="8" t="s">
        <v>168</v>
      </c>
      <c r="S11178" s="7" t="s">
        <v>55810</v>
      </c>
      <c r="T11178" s="7" t="s">
        <v>7779</v>
      </c>
    </row>
    <row r="11179" customHeight="1" spans="1:20">
      <c r="A11179" s="6">
        <v>45227</v>
      </c>
      <c r="B11179" s="7" t="s">
        <v>55811</v>
      </c>
      <c r="C11179" s="7" t="s">
        <v>38</v>
      </c>
      <c r="D11179" s="8" t="s">
        <v>22</v>
      </c>
      <c r="E11179" s="7" t="s">
        <v>55793</v>
      </c>
      <c r="F11179" s="7" t="s">
        <v>55794</v>
      </c>
      <c r="G11179" s="8" t="s">
        <v>25</v>
      </c>
      <c r="H11179" s="8" t="s">
        <v>22</v>
      </c>
      <c r="I11179" s="8" t="s">
        <v>701</v>
      </c>
      <c r="J11179" s="8" t="s">
        <v>27</v>
      </c>
      <c r="K11179" s="8" t="s">
        <v>28</v>
      </c>
      <c r="L11179" s="8" t="s">
        <v>43</v>
      </c>
      <c r="M11179" s="7" t="s">
        <v>44</v>
      </c>
      <c r="N11179" s="7" t="s">
        <v>31</v>
      </c>
      <c r="O11179" s="8" t="s">
        <v>32</v>
      </c>
      <c r="P11179" s="8" t="s">
        <v>22</v>
      </c>
      <c r="Q11179" s="8" t="s">
        <v>55812</v>
      </c>
      <c r="R11179" s="8" t="s">
        <v>46</v>
      </c>
      <c r="S11179" s="7" t="s">
        <v>55813</v>
      </c>
      <c r="T11179" s="7" t="s">
        <v>55814</v>
      </c>
    </row>
    <row r="11180" customHeight="1" spans="1:20">
      <c r="A11180" s="6">
        <v>45228</v>
      </c>
      <c r="B11180" s="7" t="s">
        <v>55815</v>
      </c>
      <c r="C11180" s="7" t="s">
        <v>7660</v>
      </c>
      <c r="D11180" s="8" t="s">
        <v>22</v>
      </c>
      <c r="E11180" s="7" t="s">
        <v>55816</v>
      </c>
      <c r="F11180" s="7" t="s">
        <v>55817</v>
      </c>
      <c r="G11180" s="8" t="s">
        <v>41</v>
      </c>
      <c r="H11180" s="8" t="s">
        <v>418</v>
      </c>
      <c r="I11180" s="8" t="s">
        <v>70</v>
      </c>
      <c r="J11180" s="8" t="s">
        <v>27</v>
      </c>
      <c r="K11180" s="8" t="s">
        <v>28</v>
      </c>
      <c r="L11180" s="8" t="s">
        <v>43</v>
      </c>
      <c r="M11180" s="7" t="s">
        <v>44</v>
      </c>
      <c r="N11180" s="7" t="s">
        <v>208</v>
      </c>
      <c r="O11180" s="8" t="s">
        <v>32</v>
      </c>
      <c r="P11180" s="8" t="s">
        <v>22</v>
      </c>
      <c r="Q11180" s="8" t="s">
        <v>55818</v>
      </c>
      <c r="R11180" s="8" t="s">
        <v>46</v>
      </c>
      <c r="S11180" s="7" t="s">
        <v>55819</v>
      </c>
      <c r="T11180" s="7" t="s">
        <v>14876</v>
      </c>
    </row>
    <row r="11181" customHeight="1" spans="1:20">
      <c r="A11181" s="6">
        <v>45227</v>
      </c>
      <c r="B11181" s="7" t="s">
        <v>55820</v>
      </c>
      <c r="C11181" s="7" t="s">
        <v>6956</v>
      </c>
      <c r="D11181" s="8" t="s">
        <v>22</v>
      </c>
      <c r="E11181" s="7" t="s">
        <v>55821</v>
      </c>
      <c r="F11181" s="7" t="s">
        <v>40300</v>
      </c>
      <c r="G11181" s="8" t="s">
        <v>41</v>
      </c>
      <c r="H11181" s="8" t="s">
        <v>96</v>
      </c>
      <c r="I11181" s="8" t="s">
        <v>277</v>
      </c>
      <c r="J11181" s="8" t="s">
        <v>27</v>
      </c>
      <c r="K11181" s="8" t="s">
        <v>28</v>
      </c>
      <c r="L11181" s="8" t="s">
        <v>43</v>
      </c>
      <c r="M11181" s="7" t="s">
        <v>44</v>
      </c>
      <c r="N11181" s="7" t="s">
        <v>208</v>
      </c>
      <c r="O11181" s="8" t="s">
        <v>32</v>
      </c>
      <c r="P11181" s="8" t="s">
        <v>22</v>
      </c>
      <c r="Q11181" s="8" t="s">
        <v>55822</v>
      </c>
      <c r="R11181" s="8" t="s">
        <v>46</v>
      </c>
      <c r="S11181" s="7" t="s">
        <v>55823</v>
      </c>
      <c r="T11181" s="7" t="s">
        <v>7673</v>
      </c>
    </row>
    <row r="11182" customHeight="1" spans="1:20">
      <c r="A11182" s="6">
        <v>45227</v>
      </c>
      <c r="B11182" s="7" t="s">
        <v>55824</v>
      </c>
      <c r="C11182" s="7" t="s">
        <v>6050</v>
      </c>
      <c r="D11182" s="8" t="s">
        <v>22</v>
      </c>
      <c r="E11182" s="7" t="s">
        <v>55825</v>
      </c>
      <c r="F11182" s="7" t="s">
        <v>22</v>
      </c>
      <c r="G11182" s="8" t="s">
        <v>22</v>
      </c>
      <c r="H11182" s="8" t="s">
        <v>22</v>
      </c>
      <c r="I11182" s="8" t="s">
        <v>235</v>
      </c>
      <c r="J11182" s="8" t="s">
        <v>27</v>
      </c>
      <c r="K11182" s="8" t="s">
        <v>28</v>
      </c>
      <c r="L11182" s="8" t="s">
        <v>43</v>
      </c>
      <c r="M11182" s="7" t="s">
        <v>30</v>
      </c>
      <c r="N11182" s="7" t="s">
        <v>5633</v>
      </c>
      <c r="O11182" s="8" t="s">
        <v>32</v>
      </c>
      <c r="P11182" s="8" t="s">
        <v>22</v>
      </c>
      <c r="Q11182" s="8" t="s">
        <v>55826</v>
      </c>
      <c r="R11182" s="8" t="s">
        <v>168</v>
      </c>
      <c r="S11182" s="7" t="s">
        <v>55827</v>
      </c>
      <c r="T11182" s="7" t="s">
        <v>15037</v>
      </c>
    </row>
    <row r="11183" customHeight="1" spans="1:20">
      <c r="A11183" s="6">
        <v>45227</v>
      </c>
      <c r="B11183" s="7" t="s">
        <v>55828</v>
      </c>
      <c r="C11183" s="7" t="s">
        <v>6956</v>
      </c>
      <c r="D11183" s="8" t="s">
        <v>22</v>
      </c>
      <c r="E11183" s="7" t="s">
        <v>55829</v>
      </c>
      <c r="F11183" s="7" t="s">
        <v>55830</v>
      </c>
      <c r="G11183" s="8" t="s">
        <v>69</v>
      </c>
      <c r="H11183" s="8" t="s">
        <v>22</v>
      </c>
      <c r="I11183" s="8" t="s">
        <v>490</v>
      </c>
      <c r="J11183" s="8" t="s">
        <v>27</v>
      </c>
      <c r="K11183" s="8" t="s">
        <v>28</v>
      </c>
      <c r="L11183" s="8" t="s">
        <v>43</v>
      </c>
      <c r="M11183" s="7" t="s">
        <v>30</v>
      </c>
      <c r="N11183" s="7" t="s">
        <v>208</v>
      </c>
      <c r="O11183" s="8" t="s">
        <v>32</v>
      </c>
      <c r="P11183" s="8" t="s">
        <v>22</v>
      </c>
      <c r="Q11183" s="8" t="s">
        <v>55831</v>
      </c>
      <c r="R11183" s="8" t="s">
        <v>46</v>
      </c>
      <c r="S11183" s="7" t="s">
        <v>55832</v>
      </c>
      <c r="T11183" s="7" t="s">
        <v>7673</v>
      </c>
    </row>
    <row r="11184" customHeight="1" spans="1:20">
      <c r="A11184" s="6">
        <v>45226</v>
      </c>
      <c r="B11184" s="7" t="s">
        <v>55833</v>
      </c>
      <c r="C11184" s="7" t="s">
        <v>5644</v>
      </c>
      <c r="D11184" s="8" t="s">
        <v>22</v>
      </c>
      <c r="E11184" s="7" t="s">
        <v>55834</v>
      </c>
      <c r="F11184" s="7" t="s">
        <v>55835</v>
      </c>
      <c r="G11184" s="8" t="s">
        <v>82</v>
      </c>
      <c r="H11184" s="8" t="s">
        <v>110</v>
      </c>
      <c r="I11184" s="8" t="s">
        <v>168</v>
      </c>
      <c r="J11184" s="8" t="s">
        <v>27</v>
      </c>
      <c r="K11184" s="8" t="s">
        <v>28</v>
      </c>
      <c r="L11184" s="8" t="s">
        <v>43</v>
      </c>
      <c r="M11184" s="7" t="s">
        <v>169</v>
      </c>
      <c r="N11184" s="7" t="s">
        <v>5633</v>
      </c>
      <c r="O11184" s="8" t="s">
        <v>32</v>
      </c>
      <c r="P11184" s="8" t="s">
        <v>22</v>
      </c>
      <c r="Q11184" s="8" t="s">
        <v>55836</v>
      </c>
      <c r="R11184" s="8" t="s">
        <v>168</v>
      </c>
      <c r="S11184" s="7" t="s">
        <v>55837</v>
      </c>
      <c r="T11184" s="7" t="s">
        <v>5690</v>
      </c>
    </row>
    <row r="11185" customHeight="1" spans="1:20">
      <c r="A11185" s="6">
        <v>45227</v>
      </c>
      <c r="B11185" s="7" t="s">
        <v>55838</v>
      </c>
      <c r="C11185" s="7" t="s">
        <v>783</v>
      </c>
      <c r="D11185" s="8" t="s">
        <v>22</v>
      </c>
      <c r="E11185" s="7" t="s">
        <v>55839</v>
      </c>
      <c r="F11185" s="7" t="s">
        <v>55840</v>
      </c>
      <c r="G11185" s="8" t="s">
        <v>82</v>
      </c>
      <c r="H11185" s="8" t="s">
        <v>22</v>
      </c>
      <c r="I11185" s="8" t="s">
        <v>168</v>
      </c>
      <c r="J11185" s="8" t="s">
        <v>27</v>
      </c>
      <c r="K11185" s="8" t="s">
        <v>28</v>
      </c>
      <c r="L11185" s="8" t="s">
        <v>43</v>
      </c>
      <c r="M11185" s="7" t="s">
        <v>169</v>
      </c>
      <c r="N11185" s="7" t="s">
        <v>743</v>
      </c>
      <c r="O11185" s="8" t="s">
        <v>32</v>
      </c>
      <c r="P11185" s="8" t="s">
        <v>22</v>
      </c>
      <c r="Q11185" s="8" t="s">
        <v>55841</v>
      </c>
      <c r="R11185" s="8" t="s">
        <v>46</v>
      </c>
      <c r="S11185" s="7" t="s">
        <v>55842</v>
      </c>
      <c r="T11185" s="7" t="s">
        <v>55843</v>
      </c>
    </row>
    <row r="11186" customHeight="1" spans="1:20">
      <c r="A11186" s="6">
        <v>45228</v>
      </c>
      <c r="B11186" s="7" t="s">
        <v>55844</v>
      </c>
      <c r="C11186" s="7" t="s">
        <v>817</v>
      </c>
      <c r="D11186" s="8" t="s">
        <v>22</v>
      </c>
      <c r="E11186" s="7" t="s">
        <v>55845</v>
      </c>
      <c r="F11186" s="7" t="s">
        <v>55846</v>
      </c>
      <c r="G11186" s="8" t="s">
        <v>69</v>
      </c>
      <c r="H11186" s="8" t="s">
        <v>22</v>
      </c>
      <c r="I11186" s="8" t="s">
        <v>117</v>
      </c>
      <c r="J11186" s="8" t="s">
        <v>27</v>
      </c>
      <c r="K11186" s="8" t="s">
        <v>28</v>
      </c>
      <c r="L11186" s="8" t="s">
        <v>43</v>
      </c>
      <c r="M11186" s="7" t="s">
        <v>44</v>
      </c>
      <c r="N11186" s="7" t="s">
        <v>31</v>
      </c>
      <c r="O11186" s="8" t="s">
        <v>32</v>
      </c>
      <c r="P11186" s="8" t="s">
        <v>22</v>
      </c>
      <c r="Q11186" s="8" t="s">
        <v>55847</v>
      </c>
      <c r="R11186" s="8" t="s">
        <v>46</v>
      </c>
      <c r="S11186" s="24" t="s">
        <v>55848</v>
      </c>
      <c r="T11186" s="7" t="s">
        <v>55849</v>
      </c>
    </row>
    <row r="11187" customHeight="1" spans="1:20">
      <c r="A11187" s="6">
        <v>45227</v>
      </c>
      <c r="B11187" s="7" t="s">
        <v>55850</v>
      </c>
      <c r="C11187" s="7" t="s">
        <v>783</v>
      </c>
      <c r="D11187" s="8" t="s">
        <v>22</v>
      </c>
      <c r="E11187" s="7" t="s">
        <v>55851</v>
      </c>
      <c r="F11187" s="7" t="s">
        <v>55852</v>
      </c>
      <c r="G11187" s="8" t="s">
        <v>82</v>
      </c>
      <c r="H11187" s="8" t="s">
        <v>22</v>
      </c>
      <c r="I11187" s="8" t="s">
        <v>63</v>
      </c>
      <c r="J11187" s="8" t="s">
        <v>27</v>
      </c>
      <c r="K11187" s="8" t="s">
        <v>28</v>
      </c>
      <c r="L11187" s="8" t="s">
        <v>43</v>
      </c>
      <c r="M11187" s="7" t="s">
        <v>169</v>
      </c>
      <c r="N11187" s="7" t="s">
        <v>743</v>
      </c>
      <c r="O11187" s="8" t="s">
        <v>32</v>
      </c>
      <c r="P11187" s="8" t="s">
        <v>22</v>
      </c>
      <c r="Q11187" s="8" t="s">
        <v>55853</v>
      </c>
      <c r="R11187" s="8" t="s">
        <v>46</v>
      </c>
      <c r="S11187" s="7" t="s">
        <v>55854</v>
      </c>
      <c r="T11187" s="7" t="s">
        <v>55855</v>
      </c>
    </row>
    <row r="11188" customHeight="1" spans="1:20">
      <c r="A11188" s="6">
        <v>45227</v>
      </c>
      <c r="B11188" s="7" t="s">
        <v>55856</v>
      </c>
      <c r="C11188" s="7" t="s">
        <v>783</v>
      </c>
      <c r="D11188" s="8" t="s">
        <v>22</v>
      </c>
      <c r="E11188" s="7" t="s">
        <v>16688</v>
      </c>
      <c r="F11188" s="7" t="s">
        <v>16689</v>
      </c>
      <c r="G11188" s="8" t="s">
        <v>53</v>
      </c>
      <c r="H11188" s="8" t="s">
        <v>22</v>
      </c>
      <c r="I11188" s="8" t="s">
        <v>97</v>
      </c>
      <c r="J11188" s="8" t="s">
        <v>27</v>
      </c>
      <c r="K11188" s="8" t="s">
        <v>28</v>
      </c>
      <c r="L11188" s="8" t="s">
        <v>43</v>
      </c>
      <c r="M11188" s="7" t="s">
        <v>44</v>
      </c>
      <c r="N11188" s="7" t="s">
        <v>743</v>
      </c>
      <c r="O11188" s="8" t="s">
        <v>32</v>
      </c>
      <c r="P11188" s="8" t="s">
        <v>22</v>
      </c>
      <c r="Q11188" s="8" t="s">
        <v>55857</v>
      </c>
      <c r="R11188" s="8" t="s">
        <v>46</v>
      </c>
      <c r="S11188" s="7" t="s">
        <v>55858</v>
      </c>
      <c r="T11188" s="7" t="s">
        <v>55859</v>
      </c>
    </row>
    <row r="11189" customHeight="1" spans="1:20">
      <c r="A11189" s="6">
        <v>45227</v>
      </c>
      <c r="B11189" s="7" t="s">
        <v>55860</v>
      </c>
      <c r="C11189" s="7" t="s">
        <v>204</v>
      </c>
      <c r="D11189" s="8" t="s">
        <v>22</v>
      </c>
      <c r="E11189" s="7" t="s">
        <v>55861</v>
      </c>
      <c r="F11189" s="7" t="s">
        <v>8434</v>
      </c>
      <c r="G11189" s="8" t="s">
        <v>22</v>
      </c>
      <c r="H11189" s="8" t="s">
        <v>96</v>
      </c>
      <c r="I11189" s="8" t="s">
        <v>168</v>
      </c>
      <c r="J11189" s="8" t="s">
        <v>27</v>
      </c>
      <c r="K11189" s="8" t="s">
        <v>28</v>
      </c>
      <c r="L11189" s="8" t="s">
        <v>43</v>
      </c>
      <c r="M11189" s="7" t="s">
        <v>169</v>
      </c>
      <c r="N11189" s="7" t="s">
        <v>208</v>
      </c>
      <c r="O11189" s="8" t="s">
        <v>32</v>
      </c>
      <c r="P11189" s="8" t="s">
        <v>22</v>
      </c>
      <c r="Q11189" s="8" t="s">
        <v>55862</v>
      </c>
      <c r="R11189" s="8" t="s">
        <v>46</v>
      </c>
      <c r="S11189" s="7" t="s">
        <v>55863</v>
      </c>
      <c r="T11189" s="7" t="s">
        <v>55864</v>
      </c>
    </row>
    <row r="11190" customHeight="1" spans="1:20">
      <c r="A11190" s="6">
        <v>45226</v>
      </c>
      <c r="B11190" s="7" t="s">
        <v>55865</v>
      </c>
      <c r="C11190" s="7" t="s">
        <v>817</v>
      </c>
      <c r="D11190" s="8" t="s">
        <v>22</v>
      </c>
      <c r="E11190" s="7" t="s">
        <v>55866</v>
      </c>
      <c r="F11190" s="7" t="s">
        <v>8625</v>
      </c>
      <c r="G11190" s="8" t="s">
        <v>82</v>
      </c>
      <c r="H11190" s="8" t="s">
        <v>22</v>
      </c>
      <c r="I11190" s="8" t="s">
        <v>162</v>
      </c>
      <c r="J11190" s="8" t="s">
        <v>27</v>
      </c>
      <c r="K11190" s="8" t="s">
        <v>28</v>
      </c>
      <c r="L11190" s="8" t="s">
        <v>43</v>
      </c>
      <c r="M11190" s="7" t="s">
        <v>30</v>
      </c>
      <c r="N11190" s="7" t="s">
        <v>31</v>
      </c>
      <c r="O11190" s="8" t="s">
        <v>32</v>
      </c>
      <c r="P11190" s="8" t="s">
        <v>22</v>
      </c>
      <c r="Q11190" s="8" t="s">
        <v>55867</v>
      </c>
      <c r="R11190" s="8" t="s">
        <v>46</v>
      </c>
      <c r="S11190" s="7" t="s">
        <v>55868</v>
      </c>
      <c r="T11190" s="7" t="s">
        <v>55869</v>
      </c>
    </row>
    <row r="11191" customHeight="1" spans="1:20">
      <c r="A11191" s="6">
        <v>45226</v>
      </c>
      <c r="B11191" s="7" t="s">
        <v>55870</v>
      </c>
      <c r="C11191" s="7" t="s">
        <v>6506</v>
      </c>
      <c r="D11191" s="8" t="s">
        <v>22</v>
      </c>
      <c r="E11191" s="7" t="s">
        <v>55871</v>
      </c>
      <c r="F11191" s="7" t="s">
        <v>31847</v>
      </c>
      <c r="G11191" s="8" t="s">
        <v>130</v>
      </c>
      <c r="H11191" s="8" t="s">
        <v>22</v>
      </c>
      <c r="I11191" s="8" t="s">
        <v>576</v>
      </c>
      <c r="J11191" s="8" t="s">
        <v>27</v>
      </c>
      <c r="K11191" s="8" t="s">
        <v>28</v>
      </c>
      <c r="L11191" s="8" t="s">
        <v>43</v>
      </c>
      <c r="M11191" s="7" t="s">
        <v>30</v>
      </c>
      <c r="N11191" s="7" t="s">
        <v>208</v>
      </c>
      <c r="O11191" s="8" t="s">
        <v>32</v>
      </c>
      <c r="P11191" s="8" t="s">
        <v>22</v>
      </c>
      <c r="Q11191" s="8" t="s">
        <v>55872</v>
      </c>
      <c r="R11191" s="8" t="s">
        <v>46</v>
      </c>
      <c r="S11191" s="7" t="s">
        <v>55873</v>
      </c>
      <c r="T11191" s="7" t="s">
        <v>55874</v>
      </c>
    </row>
    <row r="11192" customHeight="1" spans="1:20">
      <c r="A11192" s="6">
        <v>45228</v>
      </c>
      <c r="B11192" s="7" t="s">
        <v>55875</v>
      </c>
      <c r="C11192" s="7" t="s">
        <v>179</v>
      </c>
      <c r="D11192" s="8" t="s">
        <v>22</v>
      </c>
      <c r="E11192" s="7" t="s">
        <v>55876</v>
      </c>
      <c r="F11192" s="7" t="s">
        <v>30430</v>
      </c>
      <c r="G11192" s="8" t="s">
        <v>82</v>
      </c>
      <c r="H11192" s="8" t="s">
        <v>22</v>
      </c>
      <c r="I11192" s="8" t="s">
        <v>168</v>
      </c>
      <c r="J11192" s="8" t="s">
        <v>27</v>
      </c>
      <c r="K11192" s="8" t="s">
        <v>28</v>
      </c>
      <c r="L11192" s="8" t="s">
        <v>43</v>
      </c>
      <c r="M11192" s="7" t="s">
        <v>169</v>
      </c>
      <c r="N11192" s="7" t="s">
        <v>31</v>
      </c>
      <c r="O11192" s="8" t="s">
        <v>32</v>
      </c>
      <c r="P11192" s="8" t="s">
        <v>22</v>
      </c>
      <c r="Q11192" s="8" t="s">
        <v>55877</v>
      </c>
      <c r="R11192" s="8" t="s">
        <v>46</v>
      </c>
      <c r="S11192" s="7" t="s">
        <v>55878</v>
      </c>
      <c r="T11192" s="7" t="s">
        <v>55879</v>
      </c>
    </row>
    <row r="11193" customHeight="1" spans="1:20">
      <c r="A11193" s="6">
        <v>45226</v>
      </c>
      <c r="B11193" s="7" t="s">
        <v>55880</v>
      </c>
      <c r="C11193" s="7" t="s">
        <v>204</v>
      </c>
      <c r="D11193" s="8" t="s">
        <v>22</v>
      </c>
      <c r="E11193" s="7" t="s">
        <v>55881</v>
      </c>
      <c r="F11193" s="7" t="s">
        <v>55882</v>
      </c>
      <c r="G11193" s="8" t="s">
        <v>25</v>
      </c>
      <c r="H11193" s="8" t="s">
        <v>22</v>
      </c>
      <c r="I11193" s="8" t="s">
        <v>1072</v>
      </c>
      <c r="J11193" s="8" t="s">
        <v>27</v>
      </c>
      <c r="K11193" s="8" t="s">
        <v>28</v>
      </c>
      <c r="L11193" s="8" t="s">
        <v>43</v>
      </c>
      <c r="M11193" s="7" t="s">
        <v>30</v>
      </c>
      <c r="N11193" s="7" t="s">
        <v>208</v>
      </c>
      <c r="O11193" s="8" t="s">
        <v>32</v>
      </c>
      <c r="P11193" s="8" t="s">
        <v>22</v>
      </c>
      <c r="Q11193" s="8" t="s">
        <v>55883</v>
      </c>
      <c r="R11193" s="8" t="s">
        <v>46</v>
      </c>
      <c r="S11193" s="7" t="s">
        <v>55884</v>
      </c>
      <c r="T11193" s="7" t="s">
        <v>55885</v>
      </c>
    </row>
    <row r="11194" customHeight="1" spans="1:20">
      <c r="A11194" s="6">
        <v>45228</v>
      </c>
      <c r="B11194" s="7" t="s">
        <v>55886</v>
      </c>
      <c r="C11194" s="7" t="s">
        <v>817</v>
      </c>
      <c r="D11194" s="8" t="s">
        <v>22</v>
      </c>
      <c r="E11194" s="7" t="s">
        <v>55887</v>
      </c>
      <c r="F11194" s="7" t="s">
        <v>54820</v>
      </c>
      <c r="G11194" s="8" t="s">
        <v>82</v>
      </c>
      <c r="H11194" s="8" t="s">
        <v>22</v>
      </c>
      <c r="I11194" s="8" t="s">
        <v>469</v>
      </c>
      <c r="J11194" s="8" t="s">
        <v>27</v>
      </c>
      <c r="K11194" s="8" t="s">
        <v>28</v>
      </c>
      <c r="L11194" s="8" t="s">
        <v>43</v>
      </c>
      <c r="M11194" s="7" t="s">
        <v>169</v>
      </c>
      <c r="N11194" s="7" t="s">
        <v>31</v>
      </c>
      <c r="O11194" s="8" t="s">
        <v>32</v>
      </c>
      <c r="P11194" s="8" t="s">
        <v>22</v>
      </c>
      <c r="Q11194" s="8" t="s">
        <v>55888</v>
      </c>
      <c r="R11194" s="8" t="s">
        <v>46</v>
      </c>
      <c r="S11194" s="7" t="s">
        <v>55889</v>
      </c>
      <c r="T11194" s="7" t="s">
        <v>55890</v>
      </c>
    </row>
    <row r="11195" customHeight="1" spans="1:20">
      <c r="A11195" s="6">
        <v>45227</v>
      </c>
      <c r="B11195" s="7" t="s">
        <v>55891</v>
      </c>
      <c r="C11195" s="7" t="s">
        <v>817</v>
      </c>
      <c r="D11195" s="8" t="s">
        <v>22</v>
      </c>
      <c r="E11195" s="7" t="s">
        <v>55892</v>
      </c>
      <c r="F11195" s="7" t="s">
        <v>55893</v>
      </c>
      <c r="G11195" s="8" t="s">
        <v>82</v>
      </c>
      <c r="H11195" s="8" t="s">
        <v>22</v>
      </c>
      <c r="I11195" s="8" t="s">
        <v>214</v>
      </c>
      <c r="J11195" s="8" t="s">
        <v>27</v>
      </c>
      <c r="K11195" s="8" t="s">
        <v>28</v>
      </c>
      <c r="L11195" s="8" t="s">
        <v>43</v>
      </c>
      <c r="M11195" s="7" t="s">
        <v>44</v>
      </c>
      <c r="N11195" s="7" t="s">
        <v>31</v>
      </c>
      <c r="O11195" s="8" t="s">
        <v>32</v>
      </c>
      <c r="P11195" s="8" t="s">
        <v>22</v>
      </c>
      <c r="Q11195" s="8" t="s">
        <v>55894</v>
      </c>
      <c r="R11195" s="8" t="s">
        <v>46</v>
      </c>
      <c r="S11195" s="7" t="s">
        <v>55895</v>
      </c>
      <c r="T11195" s="7" t="s">
        <v>55896</v>
      </c>
    </row>
    <row r="11196" customHeight="1" spans="1:20">
      <c r="A11196" s="6">
        <v>45227</v>
      </c>
      <c r="B11196" s="7" t="s">
        <v>55897</v>
      </c>
      <c r="C11196" s="7" t="s">
        <v>783</v>
      </c>
      <c r="D11196" s="8" t="s">
        <v>22</v>
      </c>
      <c r="E11196" s="7" t="s">
        <v>55898</v>
      </c>
      <c r="F11196" s="7" t="s">
        <v>55899</v>
      </c>
      <c r="G11196" s="8" t="s">
        <v>82</v>
      </c>
      <c r="H11196" s="8" t="s">
        <v>22</v>
      </c>
      <c r="I11196" s="8" t="s">
        <v>277</v>
      </c>
      <c r="J11196" s="8" t="s">
        <v>27</v>
      </c>
      <c r="K11196" s="8" t="s">
        <v>28</v>
      </c>
      <c r="L11196" s="8" t="s">
        <v>43</v>
      </c>
      <c r="M11196" s="7" t="s">
        <v>44</v>
      </c>
      <c r="N11196" s="7" t="s">
        <v>743</v>
      </c>
      <c r="O11196" s="8" t="s">
        <v>32</v>
      </c>
      <c r="P11196" s="8" t="s">
        <v>22</v>
      </c>
      <c r="Q11196" s="8" t="s">
        <v>55900</v>
      </c>
      <c r="R11196" s="8" t="s">
        <v>46</v>
      </c>
      <c r="S11196" s="7" t="s">
        <v>55901</v>
      </c>
      <c r="T11196" s="7" t="s">
        <v>55902</v>
      </c>
    </row>
    <row r="11197" customHeight="1" spans="1:20">
      <c r="A11197" s="6">
        <v>45227</v>
      </c>
      <c r="B11197" s="7" t="s">
        <v>55903</v>
      </c>
      <c r="C11197" s="7" t="s">
        <v>646</v>
      </c>
      <c r="D11197" s="8" t="s">
        <v>22</v>
      </c>
      <c r="E11197" s="7" t="s">
        <v>55904</v>
      </c>
      <c r="F11197" s="7" t="s">
        <v>55905</v>
      </c>
      <c r="G11197" s="8" t="s">
        <v>82</v>
      </c>
      <c r="H11197" s="8" t="s">
        <v>22</v>
      </c>
      <c r="I11197" s="8" t="s">
        <v>469</v>
      </c>
      <c r="J11197" s="8" t="s">
        <v>27</v>
      </c>
      <c r="K11197" s="8" t="s">
        <v>28</v>
      </c>
      <c r="L11197" s="8" t="s">
        <v>43</v>
      </c>
      <c r="M11197" s="7" t="s">
        <v>30</v>
      </c>
      <c r="N11197" s="7" t="s">
        <v>31</v>
      </c>
      <c r="O11197" s="8" t="s">
        <v>32</v>
      </c>
      <c r="P11197" s="8" t="s">
        <v>22</v>
      </c>
      <c r="Q11197" s="8" t="s">
        <v>55906</v>
      </c>
      <c r="R11197" s="8" t="s">
        <v>46</v>
      </c>
      <c r="S11197" s="7" t="s">
        <v>55907</v>
      </c>
      <c r="T11197" s="7" t="s">
        <v>55908</v>
      </c>
    </row>
    <row r="11198" customHeight="1" spans="1:20">
      <c r="A11198" s="6">
        <v>45226</v>
      </c>
      <c r="B11198" s="7" t="s">
        <v>55909</v>
      </c>
      <c r="C11198" s="7" t="s">
        <v>179</v>
      </c>
      <c r="D11198" s="8" t="s">
        <v>22</v>
      </c>
      <c r="E11198" s="7" t="s">
        <v>16688</v>
      </c>
      <c r="F11198" s="7" t="s">
        <v>16689</v>
      </c>
      <c r="G11198" s="8" t="s">
        <v>53</v>
      </c>
      <c r="H11198" s="8" t="s">
        <v>22</v>
      </c>
      <c r="I11198" s="8" t="s">
        <v>26</v>
      </c>
      <c r="J11198" s="8" t="s">
        <v>27</v>
      </c>
      <c r="K11198" s="8" t="s">
        <v>76</v>
      </c>
      <c r="L11198" s="8" t="s">
        <v>29</v>
      </c>
      <c r="M11198" s="7" t="s">
        <v>30</v>
      </c>
      <c r="N11198" s="7" t="s">
        <v>31</v>
      </c>
      <c r="O11198" s="8" t="s">
        <v>32</v>
      </c>
      <c r="P11198" s="8" t="s">
        <v>22</v>
      </c>
      <c r="Q11198" s="8" t="s">
        <v>55910</v>
      </c>
      <c r="R11198" s="8" t="s">
        <v>34</v>
      </c>
      <c r="S11198" s="7" t="s">
        <v>55911</v>
      </c>
      <c r="T11198" s="7" t="s">
        <v>55912</v>
      </c>
    </row>
    <row r="11199" customHeight="1" spans="1:20">
      <c r="A11199" s="6">
        <v>45227</v>
      </c>
      <c r="B11199" s="7" t="s">
        <v>55913</v>
      </c>
      <c r="C11199" s="7" t="s">
        <v>9674</v>
      </c>
      <c r="D11199" s="8" t="s">
        <v>22</v>
      </c>
      <c r="E11199" s="7" t="s">
        <v>55914</v>
      </c>
      <c r="F11199" s="7" t="s">
        <v>55915</v>
      </c>
      <c r="G11199" s="8" t="s">
        <v>247</v>
      </c>
      <c r="H11199" s="8" t="s">
        <v>22</v>
      </c>
      <c r="I11199" s="8" t="s">
        <v>175</v>
      </c>
      <c r="J11199" s="8" t="s">
        <v>27</v>
      </c>
      <c r="K11199" s="8" t="s">
        <v>28</v>
      </c>
      <c r="L11199" s="8" t="s">
        <v>43</v>
      </c>
      <c r="M11199" s="7" t="s">
        <v>44</v>
      </c>
      <c r="N11199" s="7" t="s">
        <v>208</v>
      </c>
      <c r="O11199" s="8" t="s">
        <v>32</v>
      </c>
      <c r="P11199" s="8" t="s">
        <v>22</v>
      </c>
      <c r="Q11199" s="8" t="s">
        <v>55916</v>
      </c>
      <c r="R11199" s="8" t="s">
        <v>46</v>
      </c>
      <c r="S11199" s="7" t="s">
        <v>55917</v>
      </c>
      <c r="T11199" s="7" t="s">
        <v>55918</v>
      </c>
    </row>
    <row r="11200" customHeight="1" spans="1:20">
      <c r="A11200" s="6">
        <v>45228</v>
      </c>
      <c r="B11200" s="7" t="s">
        <v>55919</v>
      </c>
      <c r="C11200" s="7" t="s">
        <v>783</v>
      </c>
      <c r="D11200" s="8" t="s">
        <v>22</v>
      </c>
      <c r="E11200" s="7" t="s">
        <v>55920</v>
      </c>
      <c r="F11200" s="7" t="s">
        <v>55921</v>
      </c>
      <c r="G11200" s="8" t="s">
        <v>82</v>
      </c>
      <c r="H11200" s="8" t="s">
        <v>22</v>
      </c>
      <c r="I11200" s="8" t="s">
        <v>97</v>
      </c>
      <c r="J11200" s="8" t="s">
        <v>27</v>
      </c>
      <c r="K11200" s="8" t="s">
        <v>28</v>
      </c>
      <c r="L11200" s="8" t="s">
        <v>43</v>
      </c>
      <c r="M11200" s="7" t="s">
        <v>30</v>
      </c>
      <c r="N11200" s="7" t="s">
        <v>743</v>
      </c>
      <c r="O11200" s="8" t="s">
        <v>32</v>
      </c>
      <c r="P11200" s="8" t="s">
        <v>22</v>
      </c>
      <c r="Q11200" s="8" t="s">
        <v>55922</v>
      </c>
      <c r="R11200" s="8" t="s">
        <v>46</v>
      </c>
      <c r="S11200" s="7" t="s">
        <v>55923</v>
      </c>
      <c r="T11200" s="7" t="s">
        <v>21152</v>
      </c>
    </row>
    <row r="11201" customHeight="1" spans="1:20">
      <c r="A11201" s="6">
        <v>45226</v>
      </c>
      <c r="B11201" s="7" t="s">
        <v>55924</v>
      </c>
      <c r="C11201" s="7" t="s">
        <v>1023</v>
      </c>
      <c r="D11201" s="8" t="s">
        <v>22</v>
      </c>
      <c r="E11201" s="7" t="s">
        <v>20731</v>
      </c>
      <c r="F11201" s="7" t="s">
        <v>20732</v>
      </c>
      <c r="G11201" s="8" t="s">
        <v>25</v>
      </c>
      <c r="H11201" s="8" t="s">
        <v>22</v>
      </c>
      <c r="I11201" s="8" t="s">
        <v>732</v>
      </c>
      <c r="J11201" s="8" t="s">
        <v>27</v>
      </c>
      <c r="K11201" s="8" t="s">
        <v>28</v>
      </c>
      <c r="L11201" s="8" t="s">
        <v>43</v>
      </c>
      <c r="M11201" s="7" t="s">
        <v>44</v>
      </c>
      <c r="N11201" s="7" t="s">
        <v>31</v>
      </c>
      <c r="O11201" s="8" t="s">
        <v>32</v>
      </c>
      <c r="P11201" s="8" t="s">
        <v>22</v>
      </c>
      <c r="Q11201" s="8" t="s">
        <v>55925</v>
      </c>
      <c r="R11201" s="8" t="s">
        <v>46</v>
      </c>
      <c r="S11201" s="7" t="s">
        <v>55926</v>
      </c>
      <c r="T11201" s="7" t="s">
        <v>55927</v>
      </c>
    </row>
    <row r="11202" customHeight="1" spans="1:20">
      <c r="A11202" s="6">
        <v>45227</v>
      </c>
      <c r="B11202" s="7" t="s">
        <v>55928</v>
      </c>
      <c r="C11202" s="7" t="s">
        <v>1023</v>
      </c>
      <c r="D11202" s="8" t="s">
        <v>22</v>
      </c>
      <c r="E11202" s="7" t="s">
        <v>20731</v>
      </c>
      <c r="F11202" s="7" t="s">
        <v>20732</v>
      </c>
      <c r="G11202" s="8" t="s">
        <v>25</v>
      </c>
      <c r="H11202" s="8" t="s">
        <v>22</v>
      </c>
      <c r="I11202" s="8" t="s">
        <v>8115</v>
      </c>
      <c r="J11202" s="8" t="s">
        <v>27</v>
      </c>
      <c r="K11202" s="8" t="s">
        <v>28</v>
      </c>
      <c r="L11202" s="8" t="s">
        <v>43</v>
      </c>
      <c r="M11202" s="7" t="s">
        <v>44</v>
      </c>
      <c r="N11202" s="7" t="s">
        <v>31</v>
      </c>
      <c r="O11202" s="8" t="s">
        <v>32</v>
      </c>
      <c r="P11202" s="8" t="s">
        <v>22</v>
      </c>
      <c r="Q11202" s="8" t="s">
        <v>55929</v>
      </c>
      <c r="R11202" s="8" t="s">
        <v>46</v>
      </c>
      <c r="S11202" s="7" t="s">
        <v>55930</v>
      </c>
      <c r="T11202" s="7" t="s">
        <v>55931</v>
      </c>
    </row>
    <row r="11203" customHeight="1" spans="1:20">
      <c r="A11203" s="6">
        <v>45228</v>
      </c>
      <c r="B11203" s="7" t="s">
        <v>55932</v>
      </c>
      <c r="C11203" s="7" t="s">
        <v>1023</v>
      </c>
      <c r="D11203" s="8" t="s">
        <v>22</v>
      </c>
      <c r="E11203" s="7" t="s">
        <v>49176</v>
      </c>
      <c r="F11203" s="7" t="s">
        <v>20732</v>
      </c>
      <c r="G11203" s="8" t="s">
        <v>82</v>
      </c>
      <c r="H11203" s="8" t="s">
        <v>22</v>
      </c>
      <c r="I11203" s="8" t="s">
        <v>8115</v>
      </c>
      <c r="J11203" s="8" t="s">
        <v>27</v>
      </c>
      <c r="K11203" s="8" t="s">
        <v>28</v>
      </c>
      <c r="L11203" s="8" t="s">
        <v>43</v>
      </c>
      <c r="M11203" s="7" t="s">
        <v>44</v>
      </c>
      <c r="N11203" s="7" t="s">
        <v>31</v>
      </c>
      <c r="O11203" s="8" t="s">
        <v>32</v>
      </c>
      <c r="P11203" s="8" t="s">
        <v>22</v>
      </c>
      <c r="Q11203" s="8" t="s">
        <v>55933</v>
      </c>
      <c r="R11203" s="8" t="s">
        <v>46</v>
      </c>
      <c r="S11203" s="7" t="s">
        <v>55934</v>
      </c>
      <c r="T11203" s="7" t="s">
        <v>55935</v>
      </c>
    </row>
    <row r="11204" customHeight="1" spans="1:20">
      <c r="A11204" s="6">
        <v>45228</v>
      </c>
      <c r="B11204" s="7" t="s">
        <v>55936</v>
      </c>
      <c r="C11204" s="7" t="s">
        <v>2825</v>
      </c>
      <c r="D11204" s="8" t="s">
        <v>22</v>
      </c>
      <c r="E11204" s="7" t="s">
        <v>49176</v>
      </c>
      <c r="F11204" s="7" t="s">
        <v>20732</v>
      </c>
      <c r="G11204" s="8" t="s">
        <v>82</v>
      </c>
      <c r="H11204" s="8" t="s">
        <v>22</v>
      </c>
      <c r="I11204" s="8" t="s">
        <v>54</v>
      </c>
      <c r="J11204" s="8" t="s">
        <v>27</v>
      </c>
      <c r="K11204" s="8" t="s">
        <v>28</v>
      </c>
      <c r="L11204" s="8" t="s">
        <v>43</v>
      </c>
      <c r="M11204" s="7" t="s">
        <v>30</v>
      </c>
      <c r="N11204" s="7" t="s">
        <v>31</v>
      </c>
      <c r="O11204" s="8" t="s">
        <v>32</v>
      </c>
      <c r="P11204" s="8" t="s">
        <v>22</v>
      </c>
      <c r="Q11204" s="8" t="s">
        <v>55937</v>
      </c>
      <c r="R11204" s="8" t="s">
        <v>46</v>
      </c>
      <c r="S11204" s="7" t="s">
        <v>55938</v>
      </c>
      <c r="T11204" s="7" t="s">
        <v>55935</v>
      </c>
    </row>
    <row r="11205" customHeight="1" spans="1:20">
      <c r="A11205" s="6">
        <v>45227</v>
      </c>
      <c r="B11205" s="7" t="s">
        <v>55939</v>
      </c>
      <c r="C11205" s="7" t="s">
        <v>1023</v>
      </c>
      <c r="D11205" s="8" t="s">
        <v>22</v>
      </c>
      <c r="E11205" s="7" t="s">
        <v>49176</v>
      </c>
      <c r="F11205" s="7" t="s">
        <v>20732</v>
      </c>
      <c r="G11205" s="8" t="s">
        <v>82</v>
      </c>
      <c r="H11205" s="8" t="s">
        <v>22</v>
      </c>
      <c r="I11205" s="8" t="s">
        <v>469</v>
      </c>
      <c r="J11205" s="8" t="s">
        <v>27</v>
      </c>
      <c r="K11205" s="8" t="s">
        <v>28</v>
      </c>
      <c r="L11205" s="8" t="s">
        <v>43</v>
      </c>
      <c r="M11205" s="7" t="s">
        <v>30</v>
      </c>
      <c r="N11205" s="7" t="s">
        <v>31</v>
      </c>
      <c r="O11205" s="8" t="s">
        <v>32</v>
      </c>
      <c r="P11205" s="8" t="s">
        <v>22</v>
      </c>
      <c r="Q11205" s="8" t="s">
        <v>55940</v>
      </c>
      <c r="R11205" s="8" t="s">
        <v>46</v>
      </c>
      <c r="S11205" s="7" t="s">
        <v>55941</v>
      </c>
      <c r="T11205" s="7" t="s">
        <v>55935</v>
      </c>
    </row>
    <row r="11206" customHeight="1" spans="1:20">
      <c r="A11206" s="6">
        <v>45226</v>
      </c>
      <c r="B11206" s="7" t="s">
        <v>55942</v>
      </c>
      <c r="C11206" s="7" t="s">
        <v>783</v>
      </c>
      <c r="D11206" s="8" t="s">
        <v>22</v>
      </c>
      <c r="E11206" s="7" t="s">
        <v>55943</v>
      </c>
      <c r="F11206" s="7" t="s">
        <v>55944</v>
      </c>
      <c r="G11206" s="8" t="s">
        <v>82</v>
      </c>
      <c r="H11206" s="8" t="s">
        <v>22</v>
      </c>
      <c r="I11206" s="8" t="s">
        <v>90</v>
      </c>
      <c r="J11206" s="8" t="s">
        <v>27</v>
      </c>
      <c r="K11206" s="8" t="s">
        <v>28</v>
      </c>
      <c r="L11206" s="8" t="s">
        <v>43</v>
      </c>
      <c r="M11206" s="7" t="s">
        <v>44</v>
      </c>
      <c r="N11206" s="7" t="s">
        <v>743</v>
      </c>
      <c r="O11206" s="8" t="s">
        <v>32</v>
      </c>
      <c r="P11206" s="8" t="s">
        <v>22</v>
      </c>
      <c r="Q11206" s="8" t="s">
        <v>55945</v>
      </c>
      <c r="R11206" s="8" t="s">
        <v>46</v>
      </c>
      <c r="S11206" s="7" t="s">
        <v>55946</v>
      </c>
      <c r="T11206" s="7" t="s">
        <v>55947</v>
      </c>
    </row>
    <row r="11207" customHeight="1" spans="1:20">
      <c r="A11207" s="6">
        <v>45227</v>
      </c>
      <c r="B11207" s="7" t="s">
        <v>55948</v>
      </c>
      <c r="C11207" s="7" t="s">
        <v>783</v>
      </c>
      <c r="D11207" s="8" t="s">
        <v>22</v>
      </c>
      <c r="E11207" s="7" t="s">
        <v>55949</v>
      </c>
      <c r="F11207" s="7" t="s">
        <v>55950</v>
      </c>
      <c r="G11207" s="8" t="s">
        <v>82</v>
      </c>
      <c r="H11207" s="8" t="s">
        <v>22</v>
      </c>
      <c r="I11207" s="8" t="s">
        <v>490</v>
      </c>
      <c r="J11207" s="8" t="s">
        <v>27</v>
      </c>
      <c r="K11207" s="8" t="s">
        <v>28</v>
      </c>
      <c r="L11207" s="8" t="s">
        <v>43</v>
      </c>
      <c r="M11207" s="7" t="s">
        <v>44</v>
      </c>
      <c r="N11207" s="7" t="s">
        <v>743</v>
      </c>
      <c r="O11207" s="8" t="s">
        <v>32</v>
      </c>
      <c r="P11207" s="8" t="s">
        <v>22</v>
      </c>
      <c r="Q11207" s="8" t="s">
        <v>55951</v>
      </c>
      <c r="R11207" s="8" t="s">
        <v>46</v>
      </c>
      <c r="S11207" s="7" t="s">
        <v>55952</v>
      </c>
      <c r="T11207" s="7" t="s">
        <v>55953</v>
      </c>
    </row>
    <row r="11208" customHeight="1" spans="1:20">
      <c r="A11208" s="6">
        <v>45226</v>
      </c>
      <c r="B11208" s="7" t="s">
        <v>55954</v>
      </c>
      <c r="C11208" s="7" t="s">
        <v>5644</v>
      </c>
      <c r="D11208" s="8" t="s">
        <v>22</v>
      </c>
      <c r="E11208" s="7" t="s">
        <v>55955</v>
      </c>
      <c r="F11208" s="7" t="s">
        <v>55956</v>
      </c>
      <c r="G11208" s="8" t="s">
        <v>82</v>
      </c>
      <c r="H11208" s="8" t="s">
        <v>96</v>
      </c>
      <c r="I11208" s="8" t="s">
        <v>168</v>
      </c>
      <c r="J11208" s="8" t="s">
        <v>27</v>
      </c>
      <c r="K11208" s="8" t="s">
        <v>28</v>
      </c>
      <c r="L11208" s="8" t="s">
        <v>43</v>
      </c>
      <c r="M11208" s="7" t="s">
        <v>169</v>
      </c>
      <c r="N11208" s="7" t="s">
        <v>5633</v>
      </c>
      <c r="O11208" s="8" t="s">
        <v>32</v>
      </c>
      <c r="P11208" s="8" t="s">
        <v>22</v>
      </c>
      <c r="Q11208" s="8" t="s">
        <v>55957</v>
      </c>
      <c r="R11208" s="8" t="s">
        <v>168</v>
      </c>
      <c r="S11208" s="7" t="s">
        <v>55958</v>
      </c>
      <c r="T11208" s="7" t="s">
        <v>5723</v>
      </c>
    </row>
    <row r="11209" customHeight="1" spans="1:20">
      <c r="A11209" s="6">
        <v>45228</v>
      </c>
      <c r="B11209" s="7" t="s">
        <v>55959</v>
      </c>
      <c r="C11209" s="7" t="s">
        <v>7120</v>
      </c>
      <c r="D11209" s="8" t="s">
        <v>22</v>
      </c>
      <c r="E11209" s="7" t="s">
        <v>55960</v>
      </c>
      <c r="F11209" s="7" t="s">
        <v>55961</v>
      </c>
      <c r="G11209" s="8" t="s">
        <v>25</v>
      </c>
      <c r="H11209" s="8" t="s">
        <v>22</v>
      </c>
      <c r="I11209" s="8" t="s">
        <v>175</v>
      </c>
      <c r="J11209" s="8" t="s">
        <v>27</v>
      </c>
      <c r="K11209" s="8" t="s">
        <v>28</v>
      </c>
      <c r="L11209" s="8" t="s">
        <v>43</v>
      </c>
      <c r="M11209" s="7" t="s">
        <v>30</v>
      </c>
      <c r="N11209" s="7" t="s">
        <v>31</v>
      </c>
      <c r="O11209" s="8" t="s">
        <v>32</v>
      </c>
      <c r="P11209" s="8" t="s">
        <v>22</v>
      </c>
      <c r="Q11209" s="8" t="s">
        <v>55962</v>
      </c>
      <c r="R11209" s="8" t="s">
        <v>46</v>
      </c>
      <c r="S11209" s="7" t="s">
        <v>55963</v>
      </c>
      <c r="T11209" s="7" t="s">
        <v>55964</v>
      </c>
    </row>
    <row r="11210" customHeight="1" spans="1:20">
      <c r="A11210" s="6">
        <v>45227</v>
      </c>
      <c r="B11210" s="7" t="s">
        <v>55965</v>
      </c>
      <c r="C11210" s="7" t="s">
        <v>783</v>
      </c>
      <c r="D11210" s="8" t="s">
        <v>22</v>
      </c>
      <c r="E11210" s="7" t="s">
        <v>55966</v>
      </c>
      <c r="F11210" s="7" t="s">
        <v>55967</v>
      </c>
      <c r="G11210" s="8" t="s">
        <v>247</v>
      </c>
      <c r="H11210" s="8" t="s">
        <v>22</v>
      </c>
      <c r="I11210" s="8" t="s">
        <v>75</v>
      </c>
      <c r="J11210" s="8" t="s">
        <v>27</v>
      </c>
      <c r="K11210" s="8" t="s">
        <v>28</v>
      </c>
      <c r="L11210" s="8" t="s">
        <v>43</v>
      </c>
      <c r="M11210" s="7" t="s">
        <v>44</v>
      </c>
      <c r="N11210" s="7" t="s">
        <v>743</v>
      </c>
      <c r="O11210" s="8" t="s">
        <v>32</v>
      </c>
      <c r="P11210" s="8" t="s">
        <v>22</v>
      </c>
      <c r="Q11210" s="8" t="s">
        <v>55968</v>
      </c>
      <c r="R11210" s="8" t="s">
        <v>46</v>
      </c>
      <c r="S11210" s="7" t="s">
        <v>55969</v>
      </c>
      <c r="T11210" s="7" t="s">
        <v>55970</v>
      </c>
    </row>
    <row r="11211" customHeight="1" spans="1:20">
      <c r="A11211" s="6">
        <v>45226</v>
      </c>
      <c r="B11211" s="7" t="s">
        <v>55971</v>
      </c>
      <c r="C11211" s="7" t="s">
        <v>32293</v>
      </c>
      <c r="D11211" s="8" t="s">
        <v>22</v>
      </c>
      <c r="E11211" s="7" t="s">
        <v>55972</v>
      </c>
      <c r="F11211" s="7" t="s">
        <v>55973</v>
      </c>
      <c r="G11211" s="8" t="s">
        <v>25</v>
      </c>
      <c r="H11211" s="8" t="s">
        <v>418</v>
      </c>
      <c r="I11211" s="8" t="s">
        <v>162</v>
      </c>
      <c r="J11211" s="8" t="s">
        <v>27</v>
      </c>
      <c r="K11211" s="8" t="s">
        <v>28</v>
      </c>
      <c r="L11211" s="8" t="s">
        <v>43</v>
      </c>
      <c r="M11211" s="7" t="s">
        <v>30</v>
      </c>
      <c r="N11211" s="7" t="s">
        <v>31</v>
      </c>
      <c r="O11211" s="8" t="s">
        <v>32</v>
      </c>
      <c r="P11211" s="8" t="s">
        <v>6656</v>
      </c>
      <c r="Q11211" s="8" t="s">
        <v>55974</v>
      </c>
      <c r="R11211" s="8" t="s">
        <v>46</v>
      </c>
      <c r="S11211" s="7" t="s">
        <v>55975</v>
      </c>
      <c r="T11211" s="7" t="s">
        <v>43929</v>
      </c>
    </row>
    <row r="11212" customHeight="1" spans="1:20">
      <c r="A11212" s="6">
        <v>45228</v>
      </c>
      <c r="B11212" s="7" t="s">
        <v>55976</v>
      </c>
      <c r="C11212" s="7" t="s">
        <v>36339</v>
      </c>
      <c r="D11212" s="8" t="s">
        <v>22</v>
      </c>
      <c r="E11212" s="7" t="s">
        <v>55977</v>
      </c>
      <c r="F11212" s="7" t="s">
        <v>55978</v>
      </c>
      <c r="G11212" s="8" t="s">
        <v>53</v>
      </c>
      <c r="H11212" s="8" t="s">
        <v>22</v>
      </c>
      <c r="I11212" s="8" t="s">
        <v>54</v>
      </c>
      <c r="J11212" s="8" t="s">
        <v>27</v>
      </c>
      <c r="K11212" s="8" t="s">
        <v>28</v>
      </c>
      <c r="L11212" s="8" t="s">
        <v>43</v>
      </c>
      <c r="M11212" s="7" t="s">
        <v>30</v>
      </c>
      <c r="N11212" s="7" t="s">
        <v>743</v>
      </c>
      <c r="O11212" s="8" t="s">
        <v>32</v>
      </c>
      <c r="P11212" s="8" t="s">
        <v>22</v>
      </c>
      <c r="Q11212" s="8" t="s">
        <v>55979</v>
      </c>
      <c r="R11212" s="8" t="s">
        <v>46</v>
      </c>
      <c r="S11212" s="7" t="s">
        <v>55980</v>
      </c>
      <c r="T11212" s="7" t="s">
        <v>55981</v>
      </c>
    </row>
    <row r="11213" customHeight="1" spans="1:20">
      <c r="A11213" s="6">
        <v>45227</v>
      </c>
      <c r="B11213" s="7" t="s">
        <v>55982</v>
      </c>
      <c r="C11213" s="7" t="s">
        <v>39263</v>
      </c>
      <c r="D11213" s="8" t="s">
        <v>22</v>
      </c>
      <c r="E11213" s="7" t="s">
        <v>55983</v>
      </c>
      <c r="F11213" s="7" t="s">
        <v>55984</v>
      </c>
      <c r="G11213" s="8" t="s">
        <v>130</v>
      </c>
      <c r="H11213" s="8" t="s">
        <v>22</v>
      </c>
      <c r="I11213" s="8" t="s">
        <v>337</v>
      </c>
      <c r="J11213" s="8" t="s">
        <v>27</v>
      </c>
      <c r="K11213" s="8" t="s">
        <v>28</v>
      </c>
      <c r="L11213" s="8" t="s">
        <v>43</v>
      </c>
      <c r="M11213" s="7" t="s">
        <v>30</v>
      </c>
      <c r="N11213" s="7" t="s">
        <v>743</v>
      </c>
      <c r="O11213" s="8" t="s">
        <v>32</v>
      </c>
      <c r="P11213" s="8" t="s">
        <v>22</v>
      </c>
      <c r="Q11213" s="8" t="s">
        <v>55985</v>
      </c>
      <c r="R11213" s="8" t="s">
        <v>46</v>
      </c>
      <c r="S11213" s="7" t="s">
        <v>55986</v>
      </c>
      <c r="T11213" s="7" t="s">
        <v>55987</v>
      </c>
    </row>
    <row r="11214" customHeight="1" spans="1:20">
      <c r="A11214" s="6">
        <v>45228</v>
      </c>
      <c r="B11214" s="7" t="s">
        <v>55988</v>
      </c>
      <c r="C11214" s="7" t="s">
        <v>783</v>
      </c>
      <c r="D11214" s="8" t="s">
        <v>22</v>
      </c>
      <c r="E11214" s="7" t="s">
        <v>55989</v>
      </c>
      <c r="F11214" s="7" t="s">
        <v>55990</v>
      </c>
      <c r="G11214" s="8" t="s">
        <v>53</v>
      </c>
      <c r="H11214" s="8" t="s">
        <v>96</v>
      </c>
      <c r="I11214" s="8" t="s">
        <v>384</v>
      </c>
      <c r="J11214" s="8" t="s">
        <v>27</v>
      </c>
      <c r="K11214" s="8" t="s">
        <v>28</v>
      </c>
      <c r="L11214" s="8" t="s">
        <v>43</v>
      </c>
      <c r="M11214" s="7" t="s">
        <v>44</v>
      </c>
      <c r="N11214" s="7" t="s">
        <v>743</v>
      </c>
      <c r="O11214" s="8" t="s">
        <v>32</v>
      </c>
      <c r="P11214" s="8" t="s">
        <v>22</v>
      </c>
      <c r="Q11214" s="8" t="s">
        <v>55991</v>
      </c>
      <c r="R11214" s="8" t="s">
        <v>46</v>
      </c>
      <c r="S11214" s="7" t="s">
        <v>55992</v>
      </c>
      <c r="T11214" s="7" t="s">
        <v>7035</v>
      </c>
    </row>
    <row r="11215" customHeight="1" spans="1:20">
      <c r="A11215" s="6">
        <v>45228</v>
      </c>
      <c r="B11215" s="7" t="s">
        <v>55993</v>
      </c>
      <c r="C11215" s="7" t="s">
        <v>7199</v>
      </c>
      <c r="D11215" s="8" t="s">
        <v>22</v>
      </c>
      <c r="E11215" s="7" t="s">
        <v>55994</v>
      </c>
      <c r="F11215" s="7" t="s">
        <v>55995</v>
      </c>
      <c r="G11215" s="8" t="s">
        <v>53</v>
      </c>
      <c r="H11215" s="8" t="s">
        <v>22</v>
      </c>
      <c r="I11215" s="8" t="s">
        <v>131</v>
      </c>
      <c r="J11215" s="8" t="s">
        <v>27</v>
      </c>
      <c r="K11215" s="8" t="s">
        <v>28</v>
      </c>
      <c r="L11215" s="8" t="s">
        <v>43</v>
      </c>
      <c r="M11215" s="7" t="s">
        <v>30</v>
      </c>
      <c r="N11215" s="7" t="s">
        <v>31</v>
      </c>
      <c r="O11215" s="8" t="s">
        <v>32</v>
      </c>
      <c r="P11215" s="8" t="s">
        <v>22</v>
      </c>
      <c r="Q11215" s="8" t="s">
        <v>55996</v>
      </c>
      <c r="R11215" s="8" t="s">
        <v>46</v>
      </c>
      <c r="S11215" s="7" t="s">
        <v>55997</v>
      </c>
      <c r="T11215" s="7" t="s">
        <v>55998</v>
      </c>
    </row>
    <row r="11216" customHeight="1" spans="1:20">
      <c r="A11216" s="6">
        <v>45228</v>
      </c>
      <c r="B11216" s="7" t="s">
        <v>55999</v>
      </c>
      <c r="C11216" s="7" t="s">
        <v>6506</v>
      </c>
      <c r="D11216" s="8" t="s">
        <v>22</v>
      </c>
      <c r="E11216" s="7" t="s">
        <v>1403</v>
      </c>
      <c r="F11216" s="7" t="s">
        <v>1404</v>
      </c>
      <c r="G11216" s="8" t="s">
        <v>25</v>
      </c>
      <c r="H11216" s="8" t="s">
        <v>22</v>
      </c>
      <c r="I11216" s="8" t="s">
        <v>337</v>
      </c>
      <c r="J11216" s="8" t="s">
        <v>27</v>
      </c>
      <c r="K11216" s="8" t="s">
        <v>28</v>
      </c>
      <c r="L11216" s="8" t="s">
        <v>43</v>
      </c>
      <c r="M11216" s="7" t="s">
        <v>44</v>
      </c>
      <c r="N11216" s="7" t="s">
        <v>208</v>
      </c>
      <c r="O11216" s="8" t="s">
        <v>32</v>
      </c>
      <c r="P11216" s="8" t="s">
        <v>22</v>
      </c>
      <c r="Q11216" s="8" t="s">
        <v>56000</v>
      </c>
      <c r="R11216" s="8" t="s">
        <v>46</v>
      </c>
      <c r="S11216" s="7" t="s">
        <v>56001</v>
      </c>
      <c r="T11216" s="7" t="s">
        <v>56002</v>
      </c>
    </row>
    <row r="11217" customHeight="1" spans="1:20">
      <c r="A11217" s="6">
        <v>45227</v>
      </c>
      <c r="B11217" s="7" t="s">
        <v>56003</v>
      </c>
      <c r="C11217" s="7" t="s">
        <v>3819</v>
      </c>
      <c r="D11217" s="8" t="s">
        <v>22</v>
      </c>
      <c r="E11217" s="7" t="s">
        <v>56004</v>
      </c>
      <c r="F11217" s="7" t="s">
        <v>56005</v>
      </c>
      <c r="G11217" s="8" t="s">
        <v>82</v>
      </c>
      <c r="H11217" s="8" t="s">
        <v>22</v>
      </c>
      <c r="I11217" s="8" t="s">
        <v>168</v>
      </c>
      <c r="J11217" s="8" t="s">
        <v>27</v>
      </c>
      <c r="K11217" s="8" t="s">
        <v>28</v>
      </c>
      <c r="L11217" s="8" t="s">
        <v>43</v>
      </c>
      <c r="M11217" s="7" t="s">
        <v>169</v>
      </c>
      <c r="N11217" s="7" t="s">
        <v>31</v>
      </c>
      <c r="O11217" s="8" t="s">
        <v>32</v>
      </c>
      <c r="P11217" s="8" t="s">
        <v>22</v>
      </c>
      <c r="Q11217" s="8" t="s">
        <v>56006</v>
      </c>
      <c r="R11217" s="8" t="s">
        <v>46</v>
      </c>
      <c r="S11217" s="7" t="s">
        <v>56007</v>
      </c>
      <c r="T11217" s="7" t="s">
        <v>56008</v>
      </c>
    </row>
    <row r="11218" customHeight="1" spans="1:20">
      <c r="A11218" s="6">
        <v>45226</v>
      </c>
      <c r="B11218" s="7" t="s">
        <v>56009</v>
      </c>
      <c r="C11218" s="7" t="s">
        <v>1475</v>
      </c>
      <c r="D11218" s="8" t="s">
        <v>22</v>
      </c>
      <c r="E11218" s="7" t="s">
        <v>56010</v>
      </c>
      <c r="F11218" s="7" t="s">
        <v>56011</v>
      </c>
      <c r="G11218" s="8" t="s">
        <v>53</v>
      </c>
      <c r="H11218" s="8" t="s">
        <v>22</v>
      </c>
      <c r="I11218" s="8" t="s">
        <v>448</v>
      </c>
      <c r="J11218" s="8" t="s">
        <v>27</v>
      </c>
      <c r="K11218" s="8" t="s">
        <v>28</v>
      </c>
      <c r="L11218" s="8" t="s">
        <v>43</v>
      </c>
      <c r="M11218" s="7" t="s">
        <v>30</v>
      </c>
      <c r="N11218" s="7" t="s">
        <v>31</v>
      </c>
      <c r="O11218" s="8" t="s">
        <v>32</v>
      </c>
      <c r="P11218" s="8" t="s">
        <v>22</v>
      </c>
      <c r="Q11218" s="8" t="s">
        <v>56012</v>
      </c>
      <c r="R11218" s="8" t="s">
        <v>46</v>
      </c>
      <c r="S11218" s="7" t="s">
        <v>56013</v>
      </c>
      <c r="T11218" s="7" t="s">
        <v>56014</v>
      </c>
    </row>
    <row r="11219" customHeight="1" spans="1:20">
      <c r="A11219" s="6">
        <v>45228</v>
      </c>
      <c r="B11219" s="7" t="s">
        <v>56015</v>
      </c>
      <c r="C11219" s="7" t="s">
        <v>2825</v>
      </c>
      <c r="D11219" s="8" t="s">
        <v>22</v>
      </c>
      <c r="E11219" s="7" t="s">
        <v>56016</v>
      </c>
      <c r="F11219" s="7" t="s">
        <v>56017</v>
      </c>
      <c r="G11219" s="8" t="s">
        <v>82</v>
      </c>
      <c r="H11219" s="8" t="s">
        <v>418</v>
      </c>
      <c r="I11219" s="8" t="s">
        <v>42</v>
      </c>
      <c r="J11219" s="8" t="s">
        <v>27</v>
      </c>
      <c r="K11219" s="8" t="s">
        <v>28</v>
      </c>
      <c r="L11219" s="8" t="s">
        <v>43</v>
      </c>
      <c r="M11219" s="7" t="s">
        <v>44</v>
      </c>
      <c r="N11219" s="7" t="s">
        <v>31</v>
      </c>
      <c r="O11219" s="8" t="s">
        <v>32</v>
      </c>
      <c r="P11219" s="8" t="s">
        <v>22</v>
      </c>
      <c r="Q11219" s="8" t="s">
        <v>56018</v>
      </c>
      <c r="R11219" s="8" t="s">
        <v>46</v>
      </c>
      <c r="S11219" s="7" t="s">
        <v>56019</v>
      </c>
      <c r="T11219" s="7" t="s">
        <v>56020</v>
      </c>
    </row>
    <row r="11220" customHeight="1" spans="1:20">
      <c r="A11220" s="6">
        <v>45228</v>
      </c>
      <c r="B11220" s="7" t="s">
        <v>56021</v>
      </c>
      <c r="C11220" s="7" t="s">
        <v>79</v>
      </c>
      <c r="D11220" s="8" t="s">
        <v>22</v>
      </c>
      <c r="E11220" s="7" t="s">
        <v>56022</v>
      </c>
      <c r="F11220" s="7" t="s">
        <v>56023</v>
      </c>
      <c r="G11220" s="8" t="s">
        <v>82</v>
      </c>
      <c r="H11220" s="8" t="s">
        <v>22</v>
      </c>
      <c r="I11220" s="8" t="s">
        <v>701</v>
      </c>
      <c r="J11220" s="8" t="s">
        <v>27</v>
      </c>
      <c r="K11220" s="8" t="s">
        <v>28</v>
      </c>
      <c r="L11220" s="8" t="s">
        <v>43</v>
      </c>
      <c r="M11220" s="7" t="s">
        <v>44</v>
      </c>
      <c r="N11220" s="7" t="s">
        <v>31</v>
      </c>
      <c r="O11220" s="8" t="s">
        <v>32</v>
      </c>
      <c r="P11220" s="8" t="s">
        <v>22</v>
      </c>
      <c r="Q11220" s="8" t="s">
        <v>56024</v>
      </c>
      <c r="R11220" s="8" t="s">
        <v>46</v>
      </c>
      <c r="S11220" s="7" t="s">
        <v>56025</v>
      </c>
      <c r="T11220" s="7" t="s">
        <v>56026</v>
      </c>
    </row>
    <row r="11221" customHeight="1" spans="1:20">
      <c r="A11221" s="6">
        <v>45226</v>
      </c>
      <c r="B11221" s="7" t="s">
        <v>56027</v>
      </c>
      <c r="C11221" s="7" t="s">
        <v>5644</v>
      </c>
      <c r="D11221" s="8" t="s">
        <v>22</v>
      </c>
      <c r="E11221" s="7" t="s">
        <v>56028</v>
      </c>
      <c r="F11221" s="7" t="s">
        <v>56029</v>
      </c>
      <c r="G11221" s="8" t="s">
        <v>82</v>
      </c>
      <c r="H11221" s="8" t="s">
        <v>22</v>
      </c>
      <c r="I11221" s="8" t="s">
        <v>168</v>
      </c>
      <c r="J11221" s="8" t="s">
        <v>27</v>
      </c>
      <c r="K11221" s="8" t="s">
        <v>28</v>
      </c>
      <c r="L11221" s="8" t="s">
        <v>43</v>
      </c>
      <c r="M11221" s="7" t="s">
        <v>169</v>
      </c>
      <c r="N11221" s="7" t="s">
        <v>5633</v>
      </c>
      <c r="O11221" s="8" t="s">
        <v>32</v>
      </c>
      <c r="P11221" s="8" t="s">
        <v>22</v>
      </c>
      <c r="Q11221" s="8" t="s">
        <v>56030</v>
      </c>
      <c r="R11221" s="8" t="s">
        <v>168</v>
      </c>
      <c r="S11221" s="7" t="s">
        <v>56031</v>
      </c>
      <c r="T11221" s="7" t="s">
        <v>5668</v>
      </c>
    </row>
    <row r="11222" customHeight="1" spans="1:20">
      <c r="A11222" s="6">
        <v>45227</v>
      </c>
      <c r="B11222" s="7" t="s">
        <v>56032</v>
      </c>
      <c r="C11222" s="7" t="s">
        <v>2825</v>
      </c>
      <c r="D11222" s="8" t="s">
        <v>22</v>
      </c>
      <c r="E11222" s="7" t="s">
        <v>56033</v>
      </c>
      <c r="F11222" s="7" t="s">
        <v>56034</v>
      </c>
      <c r="G11222" s="8" t="s">
        <v>82</v>
      </c>
      <c r="H11222" s="8" t="s">
        <v>22</v>
      </c>
      <c r="I11222" s="8" t="s">
        <v>26</v>
      </c>
      <c r="J11222" s="8" t="s">
        <v>27</v>
      </c>
      <c r="K11222" s="8" t="s">
        <v>76</v>
      </c>
      <c r="L11222" s="8" t="s">
        <v>29</v>
      </c>
      <c r="M11222" s="7" t="s">
        <v>30</v>
      </c>
      <c r="N11222" s="7" t="s">
        <v>31</v>
      </c>
      <c r="O11222" s="8" t="s">
        <v>32</v>
      </c>
      <c r="P11222" s="8" t="s">
        <v>22</v>
      </c>
      <c r="Q11222" s="8" t="s">
        <v>56035</v>
      </c>
      <c r="R11222" s="8" t="s">
        <v>34</v>
      </c>
      <c r="S11222" s="7" t="s">
        <v>56036</v>
      </c>
      <c r="T11222" s="7" t="s">
        <v>56037</v>
      </c>
    </row>
    <row r="11223" customHeight="1" spans="1:20">
      <c r="A11223" s="6">
        <v>45227</v>
      </c>
      <c r="B11223" s="7" t="s">
        <v>56038</v>
      </c>
      <c r="C11223" s="7" t="s">
        <v>9229</v>
      </c>
      <c r="D11223" s="8" t="s">
        <v>22</v>
      </c>
      <c r="E11223" s="7" t="s">
        <v>37355</v>
      </c>
      <c r="F11223" s="7" t="s">
        <v>37356</v>
      </c>
      <c r="G11223" s="8" t="s">
        <v>82</v>
      </c>
      <c r="H11223" s="8" t="s">
        <v>22</v>
      </c>
      <c r="I11223" s="8" t="s">
        <v>207</v>
      </c>
      <c r="J11223" s="8" t="s">
        <v>27</v>
      </c>
      <c r="K11223" s="8" t="s">
        <v>28</v>
      </c>
      <c r="L11223" s="8" t="s">
        <v>43</v>
      </c>
      <c r="M11223" s="7" t="s">
        <v>30</v>
      </c>
      <c r="N11223" s="7" t="s">
        <v>208</v>
      </c>
      <c r="O11223" s="8" t="s">
        <v>32</v>
      </c>
      <c r="P11223" s="8" t="s">
        <v>22</v>
      </c>
      <c r="Q11223" s="8" t="s">
        <v>56039</v>
      </c>
      <c r="R11223" s="8" t="s">
        <v>46</v>
      </c>
      <c r="S11223" s="7" t="s">
        <v>56040</v>
      </c>
      <c r="T11223" s="7" t="s">
        <v>56041</v>
      </c>
    </row>
    <row r="11224" customHeight="1" spans="1:20">
      <c r="A11224" s="6">
        <v>45227</v>
      </c>
      <c r="B11224" s="7" t="s">
        <v>56042</v>
      </c>
      <c r="C11224" s="7" t="s">
        <v>6506</v>
      </c>
      <c r="D11224" s="8" t="s">
        <v>22</v>
      </c>
      <c r="E11224" s="7" t="s">
        <v>56043</v>
      </c>
      <c r="F11224" s="7" t="s">
        <v>12249</v>
      </c>
      <c r="G11224" s="8" t="s">
        <v>69</v>
      </c>
      <c r="H11224" s="8" t="s">
        <v>96</v>
      </c>
      <c r="I11224" s="8" t="s">
        <v>3098</v>
      </c>
      <c r="J11224" s="8" t="s">
        <v>27</v>
      </c>
      <c r="K11224" s="8" t="s">
        <v>28</v>
      </c>
      <c r="L11224" s="8" t="s">
        <v>43</v>
      </c>
      <c r="M11224" s="7" t="s">
        <v>44</v>
      </c>
      <c r="N11224" s="7" t="s">
        <v>208</v>
      </c>
      <c r="O11224" s="8" t="s">
        <v>32</v>
      </c>
      <c r="P11224" s="8" t="s">
        <v>22</v>
      </c>
      <c r="Q11224" s="8" t="s">
        <v>56044</v>
      </c>
      <c r="R11224" s="8" t="s">
        <v>46</v>
      </c>
      <c r="S11224" s="7" t="s">
        <v>56045</v>
      </c>
      <c r="T11224" s="7" t="s">
        <v>56046</v>
      </c>
    </row>
    <row r="11225" customHeight="1" spans="1:20">
      <c r="A11225" s="6">
        <v>45228</v>
      </c>
      <c r="B11225" s="7" t="s">
        <v>56047</v>
      </c>
      <c r="C11225" s="7" t="s">
        <v>16879</v>
      </c>
      <c r="D11225" s="8" t="s">
        <v>22</v>
      </c>
      <c r="E11225" s="7" t="s">
        <v>56048</v>
      </c>
      <c r="F11225" s="7" t="s">
        <v>56049</v>
      </c>
      <c r="G11225" s="8" t="s">
        <v>53</v>
      </c>
      <c r="H11225" s="8" t="s">
        <v>22</v>
      </c>
      <c r="I11225" s="8" t="s">
        <v>253</v>
      </c>
      <c r="J11225" s="8" t="s">
        <v>27</v>
      </c>
      <c r="K11225" s="8" t="s">
        <v>28</v>
      </c>
      <c r="L11225" s="8" t="s">
        <v>43</v>
      </c>
      <c r="M11225" s="7" t="s">
        <v>44</v>
      </c>
      <c r="N11225" s="7" t="s">
        <v>31</v>
      </c>
      <c r="O11225" s="8" t="s">
        <v>32</v>
      </c>
      <c r="P11225" s="8" t="s">
        <v>22</v>
      </c>
      <c r="Q11225" s="8" t="s">
        <v>56050</v>
      </c>
      <c r="R11225" s="8" t="s">
        <v>46</v>
      </c>
      <c r="S11225" s="7" t="s">
        <v>56051</v>
      </c>
      <c r="T11225" s="7" t="s">
        <v>56052</v>
      </c>
    </row>
    <row r="11226" customHeight="1" spans="1:20">
      <c r="A11226" s="6">
        <v>45226</v>
      </c>
      <c r="B11226" s="7" t="s">
        <v>56053</v>
      </c>
      <c r="C11226" s="7" t="s">
        <v>5644</v>
      </c>
      <c r="D11226" s="8" t="s">
        <v>22</v>
      </c>
      <c r="E11226" s="7" t="s">
        <v>56054</v>
      </c>
      <c r="F11226" s="7" t="s">
        <v>56055</v>
      </c>
      <c r="G11226" s="8" t="s">
        <v>82</v>
      </c>
      <c r="H11226" s="8" t="s">
        <v>22</v>
      </c>
      <c r="I11226" s="8" t="s">
        <v>168</v>
      </c>
      <c r="J11226" s="8" t="s">
        <v>27</v>
      </c>
      <c r="K11226" s="8" t="s">
        <v>28</v>
      </c>
      <c r="L11226" s="8" t="s">
        <v>43</v>
      </c>
      <c r="M11226" s="7" t="s">
        <v>169</v>
      </c>
      <c r="N11226" s="7" t="s">
        <v>5633</v>
      </c>
      <c r="O11226" s="8" t="s">
        <v>32</v>
      </c>
      <c r="P11226" s="8" t="s">
        <v>22</v>
      </c>
      <c r="Q11226" s="8" t="s">
        <v>56056</v>
      </c>
      <c r="R11226" s="8" t="s">
        <v>168</v>
      </c>
      <c r="S11226" s="7" t="s">
        <v>56057</v>
      </c>
      <c r="T11226" s="7" t="s">
        <v>11910</v>
      </c>
    </row>
    <row r="11227" customHeight="1" spans="1:20">
      <c r="A11227" s="6">
        <v>45226</v>
      </c>
      <c r="B11227" s="7" t="s">
        <v>56058</v>
      </c>
      <c r="C11227" s="7" t="s">
        <v>5644</v>
      </c>
      <c r="D11227" s="8" t="s">
        <v>22</v>
      </c>
      <c r="E11227" s="7" t="s">
        <v>56059</v>
      </c>
      <c r="F11227" s="7" t="s">
        <v>56060</v>
      </c>
      <c r="G11227" s="8" t="s">
        <v>82</v>
      </c>
      <c r="H11227" s="8" t="s">
        <v>22</v>
      </c>
      <c r="I11227" s="8" t="s">
        <v>168</v>
      </c>
      <c r="J11227" s="8" t="s">
        <v>27</v>
      </c>
      <c r="K11227" s="8" t="s">
        <v>28</v>
      </c>
      <c r="L11227" s="8" t="s">
        <v>43</v>
      </c>
      <c r="M11227" s="7" t="s">
        <v>169</v>
      </c>
      <c r="N11227" s="7" t="s">
        <v>5633</v>
      </c>
      <c r="O11227" s="8" t="s">
        <v>32</v>
      </c>
      <c r="P11227" s="8" t="s">
        <v>22</v>
      </c>
      <c r="Q11227" s="8" t="s">
        <v>56061</v>
      </c>
      <c r="R11227" s="8" t="s">
        <v>168</v>
      </c>
      <c r="S11227" s="7" t="s">
        <v>56062</v>
      </c>
      <c r="T11227" s="7" t="s">
        <v>6075</v>
      </c>
    </row>
    <row r="11228" customHeight="1" spans="1:20">
      <c r="A11228" s="6">
        <v>45228</v>
      </c>
      <c r="B11228" s="7" t="s">
        <v>56063</v>
      </c>
      <c r="C11228" s="7" t="s">
        <v>905</v>
      </c>
      <c r="D11228" s="8" t="s">
        <v>22</v>
      </c>
      <c r="E11228" s="7" t="s">
        <v>56064</v>
      </c>
      <c r="F11228" s="7" t="s">
        <v>56065</v>
      </c>
      <c r="G11228" s="8" t="s">
        <v>82</v>
      </c>
      <c r="H11228" s="8" t="s">
        <v>22</v>
      </c>
      <c r="I11228" s="8" t="s">
        <v>9666</v>
      </c>
      <c r="J11228" s="8" t="s">
        <v>27</v>
      </c>
      <c r="K11228" s="8" t="s">
        <v>28</v>
      </c>
      <c r="L11228" s="8" t="s">
        <v>43</v>
      </c>
      <c r="M11228" s="7" t="s">
        <v>30</v>
      </c>
      <c r="N11228" s="7" t="s">
        <v>31</v>
      </c>
      <c r="O11228" s="8" t="s">
        <v>32</v>
      </c>
      <c r="P11228" s="8" t="s">
        <v>22</v>
      </c>
      <c r="Q11228" s="8" t="s">
        <v>56066</v>
      </c>
      <c r="R11228" s="8" t="s">
        <v>46</v>
      </c>
      <c r="S11228" s="7" t="s">
        <v>56067</v>
      </c>
      <c r="T11228" s="7" t="s">
        <v>56068</v>
      </c>
    </row>
    <row r="11229" customHeight="1" spans="1:20">
      <c r="A11229" s="6">
        <v>45226</v>
      </c>
      <c r="B11229" s="7" t="s">
        <v>56069</v>
      </c>
      <c r="C11229" s="7" t="s">
        <v>18926</v>
      </c>
      <c r="D11229" s="8" t="s">
        <v>22</v>
      </c>
      <c r="E11229" s="7" t="s">
        <v>56070</v>
      </c>
      <c r="F11229" s="7" t="s">
        <v>56071</v>
      </c>
      <c r="G11229" s="8" t="s">
        <v>25</v>
      </c>
      <c r="H11229" s="8" t="s">
        <v>137</v>
      </c>
      <c r="I11229" s="8" t="s">
        <v>732</v>
      </c>
      <c r="J11229" s="8" t="s">
        <v>27</v>
      </c>
      <c r="K11229" s="8" t="s">
        <v>28</v>
      </c>
      <c r="L11229" s="8" t="s">
        <v>43</v>
      </c>
      <c r="M11229" s="7" t="s">
        <v>44</v>
      </c>
      <c r="N11229" s="7" t="s">
        <v>31</v>
      </c>
      <c r="O11229" s="8" t="s">
        <v>32</v>
      </c>
      <c r="P11229" s="8" t="s">
        <v>22</v>
      </c>
      <c r="Q11229" s="8" t="s">
        <v>56072</v>
      </c>
      <c r="R11229" s="8" t="s">
        <v>46</v>
      </c>
      <c r="S11229" s="7" t="s">
        <v>56073</v>
      </c>
      <c r="T11229" s="7" t="s">
        <v>56074</v>
      </c>
    </row>
    <row r="11230" customHeight="1" spans="1:20">
      <c r="A11230" s="6">
        <v>45226</v>
      </c>
      <c r="B11230" s="7" t="s">
        <v>56075</v>
      </c>
      <c r="C11230" s="7" t="s">
        <v>5644</v>
      </c>
      <c r="D11230" s="8" t="s">
        <v>22</v>
      </c>
      <c r="E11230" s="7" t="s">
        <v>56076</v>
      </c>
      <c r="F11230" s="7" t="s">
        <v>56077</v>
      </c>
      <c r="G11230" s="8" t="s">
        <v>82</v>
      </c>
      <c r="H11230" s="8" t="s">
        <v>15344</v>
      </c>
      <c r="I11230" s="8" t="s">
        <v>168</v>
      </c>
      <c r="J11230" s="8" t="s">
        <v>27</v>
      </c>
      <c r="K11230" s="8" t="s">
        <v>28</v>
      </c>
      <c r="L11230" s="8" t="s">
        <v>43</v>
      </c>
      <c r="M11230" s="7" t="s">
        <v>169</v>
      </c>
      <c r="N11230" s="7" t="s">
        <v>5633</v>
      </c>
      <c r="O11230" s="8" t="s">
        <v>32</v>
      </c>
      <c r="P11230" s="8" t="s">
        <v>22</v>
      </c>
      <c r="Q11230" s="8" t="s">
        <v>56078</v>
      </c>
      <c r="R11230" s="8" t="s">
        <v>168</v>
      </c>
      <c r="S11230" s="7" t="s">
        <v>56079</v>
      </c>
      <c r="T11230" s="7" t="s">
        <v>6075</v>
      </c>
    </row>
    <row r="11231" customHeight="1" spans="1:20">
      <c r="A11231" s="6">
        <v>45227</v>
      </c>
      <c r="B11231" s="7" t="s">
        <v>56080</v>
      </c>
      <c r="C11231" s="7" t="s">
        <v>1281</v>
      </c>
      <c r="D11231" s="8" t="s">
        <v>22</v>
      </c>
      <c r="E11231" s="7" t="s">
        <v>39022</v>
      </c>
      <c r="F11231" s="7" t="s">
        <v>39023</v>
      </c>
      <c r="G11231" s="8" t="s">
        <v>336</v>
      </c>
      <c r="H11231" s="8" t="s">
        <v>22</v>
      </c>
      <c r="I11231" s="8" t="s">
        <v>97</v>
      </c>
      <c r="J11231" s="8" t="s">
        <v>27</v>
      </c>
      <c r="K11231" s="8" t="s">
        <v>28</v>
      </c>
      <c r="L11231" s="8" t="s">
        <v>43</v>
      </c>
      <c r="M11231" s="7" t="s">
        <v>30</v>
      </c>
      <c r="N11231" s="7" t="s">
        <v>31</v>
      </c>
      <c r="O11231" s="8" t="s">
        <v>32</v>
      </c>
      <c r="P11231" s="8" t="s">
        <v>22</v>
      </c>
      <c r="Q11231" s="8" t="s">
        <v>56081</v>
      </c>
      <c r="R11231" s="8" t="s">
        <v>46</v>
      </c>
      <c r="S11231" s="7" t="s">
        <v>56082</v>
      </c>
      <c r="T11231" s="7" t="s">
        <v>56083</v>
      </c>
    </row>
    <row r="11232" customHeight="1" spans="1:20">
      <c r="A11232" s="6">
        <v>45226</v>
      </c>
      <c r="B11232" s="7" t="s">
        <v>56084</v>
      </c>
      <c r="C11232" s="7" t="s">
        <v>4902</v>
      </c>
      <c r="D11232" s="8" t="s">
        <v>22</v>
      </c>
      <c r="E11232" s="7" t="s">
        <v>56085</v>
      </c>
      <c r="F11232" s="7" t="s">
        <v>56086</v>
      </c>
      <c r="G11232" s="8" t="s">
        <v>25</v>
      </c>
      <c r="H11232" s="8" t="s">
        <v>22</v>
      </c>
      <c r="I11232" s="8" t="s">
        <v>149</v>
      </c>
      <c r="J11232" s="8" t="s">
        <v>27</v>
      </c>
      <c r="K11232" s="8" t="s">
        <v>28</v>
      </c>
      <c r="L11232" s="8" t="s">
        <v>43</v>
      </c>
      <c r="M11232" s="7" t="s">
        <v>44</v>
      </c>
      <c r="N11232" s="7" t="s">
        <v>31</v>
      </c>
      <c r="O11232" s="8" t="s">
        <v>32</v>
      </c>
      <c r="P11232" s="8" t="s">
        <v>22</v>
      </c>
      <c r="Q11232" s="8" t="s">
        <v>56087</v>
      </c>
      <c r="R11232" s="8" t="s">
        <v>46</v>
      </c>
      <c r="S11232" s="7" t="s">
        <v>56088</v>
      </c>
      <c r="T11232" s="7" t="s">
        <v>56089</v>
      </c>
    </row>
    <row r="11233" customHeight="1" spans="1:20">
      <c r="A11233" s="6">
        <v>45226</v>
      </c>
      <c r="B11233" s="7" t="s">
        <v>56090</v>
      </c>
      <c r="C11233" s="7" t="s">
        <v>783</v>
      </c>
      <c r="D11233" s="8" t="s">
        <v>22</v>
      </c>
      <c r="E11233" s="7" t="s">
        <v>56091</v>
      </c>
      <c r="F11233" s="7" t="s">
        <v>56092</v>
      </c>
      <c r="G11233" s="8" t="s">
        <v>25</v>
      </c>
      <c r="H11233" s="8" t="s">
        <v>22</v>
      </c>
      <c r="I11233" s="8" t="s">
        <v>63</v>
      </c>
      <c r="J11233" s="8" t="s">
        <v>27</v>
      </c>
      <c r="K11233" s="8" t="s">
        <v>28</v>
      </c>
      <c r="L11233" s="8" t="s">
        <v>43</v>
      </c>
      <c r="M11233" s="7" t="s">
        <v>30</v>
      </c>
      <c r="N11233" s="7" t="s">
        <v>743</v>
      </c>
      <c r="O11233" s="8" t="s">
        <v>32</v>
      </c>
      <c r="P11233" s="8" t="s">
        <v>22</v>
      </c>
      <c r="Q11233" s="8" t="s">
        <v>56093</v>
      </c>
      <c r="R11233" s="8" t="s">
        <v>46</v>
      </c>
      <c r="S11233" s="7" t="s">
        <v>56094</v>
      </c>
      <c r="T11233" s="7" t="s">
        <v>56095</v>
      </c>
    </row>
    <row r="11234" customHeight="1" spans="1:20">
      <c r="A11234" s="6">
        <v>45227</v>
      </c>
      <c r="B11234" s="7" t="s">
        <v>56096</v>
      </c>
      <c r="C11234" s="7" t="s">
        <v>783</v>
      </c>
      <c r="D11234" s="8" t="s">
        <v>22</v>
      </c>
      <c r="E11234" s="7" t="s">
        <v>56097</v>
      </c>
      <c r="F11234" s="7" t="s">
        <v>56098</v>
      </c>
      <c r="G11234" s="8" t="s">
        <v>82</v>
      </c>
      <c r="H11234" s="8" t="s">
        <v>110</v>
      </c>
      <c r="I11234" s="8" t="s">
        <v>63</v>
      </c>
      <c r="J11234" s="8" t="s">
        <v>27</v>
      </c>
      <c r="K11234" s="8" t="s">
        <v>28</v>
      </c>
      <c r="L11234" s="8" t="s">
        <v>43</v>
      </c>
      <c r="M11234" s="7" t="s">
        <v>169</v>
      </c>
      <c r="N11234" s="7" t="s">
        <v>743</v>
      </c>
      <c r="O11234" s="8" t="s">
        <v>32</v>
      </c>
      <c r="P11234" s="8" t="s">
        <v>22</v>
      </c>
      <c r="Q11234" s="8" t="s">
        <v>56099</v>
      </c>
      <c r="R11234" s="8" t="s">
        <v>46</v>
      </c>
      <c r="S11234" s="7" t="s">
        <v>56100</v>
      </c>
      <c r="T11234" s="7" t="s">
        <v>56101</v>
      </c>
    </row>
    <row r="11235" customHeight="1" spans="1:20">
      <c r="A11235" s="6">
        <v>45226</v>
      </c>
      <c r="B11235" s="7" t="s">
        <v>56102</v>
      </c>
      <c r="C11235" s="7" t="s">
        <v>5899</v>
      </c>
      <c r="D11235" s="8" t="s">
        <v>22</v>
      </c>
      <c r="E11235" s="7" t="s">
        <v>56103</v>
      </c>
      <c r="F11235" s="7" t="s">
        <v>56104</v>
      </c>
      <c r="G11235" s="8" t="s">
        <v>3125</v>
      </c>
      <c r="H11235" s="8" t="s">
        <v>22</v>
      </c>
      <c r="I11235" s="8" t="s">
        <v>5902</v>
      </c>
      <c r="J11235" s="8" t="s">
        <v>27</v>
      </c>
      <c r="K11235" s="8" t="s">
        <v>28</v>
      </c>
      <c r="L11235" s="8" t="s">
        <v>43</v>
      </c>
      <c r="M11235" s="7" t="s">
        <v>169</v>
      </c>
      <c r="N11235" s="7" t="s">
        <v>5633</v>
      </c>
      <c r="O11235" s="8" t="s">
        <v>32</v>
      </c>
      <c r="P11235" s="8" t="s">
        <v>22</v>
      </c>
      <c r="Q11235" s="8" t="s">
        <v>56105</v>
      </c>
      <c r="R11235" s="8" t="s">
        <v>168</v>
      </c>
      <c r="S11235" s="7" t="s">
        <v>56106</v>
      </c>
      <c r="T11235" s="7" t="s">
        <v>5649</v>
      </c>
    </row>
    <row r="11236" customHeight="1" spans="1:20">
      <c r="A11236" s="6">
        <v>45228</v>
      </c>
      <c r="B11236" s="7" t="s">
        <v>56107</v>
      </c>
      <c r="C11236" s="7" t="s">
        <v>6506</v>
      </c>
      <c r="D11236" s="8" t="s">
        <v>22</v>
      </c>
      <c r="E11236" s="7" t="s">
        <v>56108</v>
      </c>
      <c r="F11236" s="7" t="s">
        <v>56109</v>
      </c>
      <c r="G11236" s="8" t="s">
        <v>82</v>
      </c>
      <c r="H11236" s="8" t="s">
        <v>22</v>
      </c>
      <c r="I11236" s="8" t="s">
        <v>253</v>
      </c>
      <c r="J11236" s="8" t="s">
        <v>27</v>
      </c>
      <c r="K11236" s="8" t="s">
        <v>28</v>
      </c>
      <c r="L11236" s="8" t="s">
        <v>43</v>
      </c>
      <c r="M11236" s="7" t="s">
        <v>30</v>
      </c>
      <c r="N11236" s="7" t="s">
        <v>208</v>
      </c>
      <c r="O11236" s="8" t="s">
        <v>32</v>
      </c>
      <c r="P11236" s="8" t="s">
        <v>22</v>
      </c>
      <c r="Q11236" s="8" t="s">
        <v>56110</v>
      </c>
      <c r="R11236" s="8" t="s">
        <v>46</v>
      </c>
      <c r="S11236" s="7" t="s">
        <v>56111</v>
      </c>
      <c r="T11236" s="7" t="s">
        <v>35423</v>
      </c>
    </row>
    <row r="11237" customHeight="1" spans="1:20">
      <c r="A11237" s="6">
        <v>45227</v>
      </c>
      <c r="B11237" s="7" t="s">
        <v>56112</v>
      </c>
      <c r="C11237" s="7" t="s">
        <v>6506</v>
      </c>
      <c r="D11237" s="8" t="s">
        <v>22</v>
      </c>
      <c r="E11237" s="7" t="s">
        <v>56113</v>
      </c>
      <c r="F11237" s="7" t="s">
        <v>56114</v>
      </c>
      <c r="G11237" s="8" t="s">
        <v>25</v>
      </c>
      <c r="H11237" s="8" t="s">
        <v>22</v>
      </c>
      <c r="I11237" s="8" t="s">
        <v>104</v>
      </c>
      <c r="J11237" s="8" t="s">
        <v>27</v>
      </c>
      <c r="K11237" s="8" t="s">
        <v>28</v>
      </c>
      <c r="L11237" s="8" t="s">
        <v>43</v>
      </c>
      <c r="M11237" s="7" t="s">
        <v>44</v>
      </c>
      <c r="N11237" s="7" t="s">
        <v>208</v>
      </c>
      <c r="O11237" s="8" t="s">
        <v>32</v>
      </c>
      <c r="P11237" s="8" t="s">
        <v>22</v>
      </c>
      <c r="Q11237" s="8" t="s">
        <v>56115</v>
      </c>
      <c r="R11237" s="8" t="s">
        <v>46</v>
      </c>
      <c r="S11237" s="7" t="s">
        <v>56116</v>
      </c>
      <c r="T11237" s="7" t="s">
        <v>56117</v>
      </c>
    </row>
    <row r="11238" customHeight="1" spans="1:20">
      <c r="A11238" s="6">
        <v>45226</v>
      </c>
      <c r="B11238" s="7" t="s">
        <v>56118</v>
      </c>
      <c r="C11238" s="7" t="s">
        <v>6302</v>
      </c>
      <c r="D11238" s="8" t="s">
        <v>22</v>
      </c>
      <c r="E11238" s="7" t="s">
        <v>31507</v>
      </c>
      <c r="F11238" s="7" t="s">
        <v>56119</v>
      </c>
      <c r="G11238" s="8" t="s">
        <v>41</v>
      </c>
      <c r="H11238" s="8" t="s">
        <v>22</v>
      </c>
      <c r="I11238" s="8" t="s">
        <v>26</v>
      </c>
      <c r="J11238" s="8" t="s">
        <v>27</v>
      </c>
      <c r="K11238" s="8" t="s">
        <v>28</v>
      </c>
      <c r="L11238" s="8" t="s">
        <v>43</v>
      </c>
      <c r="M11238" s="7" t="s">
        <v>30</v>
      </c>
      <c r="N11238" s="7" t="s">
        <v>31</v>
      </c>
      <c r="O11238" s="8" t="s">
        <v>32</v>
      </c>
      <c r="P11238" s="8" t="s">
        <v>22</v>
      </c>
      <c r="Q11238" s="8" t="s">
        <v>56120</v>
      </c>
      <c r="R11238" s="8" t="s">
        <v>34</v>
      </c>
      <c r="S11238" s="7" t="s">
        <v>56121</v>
      </c>
      <c r="T11238" s="7" t="s">
        <v>56122</v>
      </c>
    </row>
    <row r="11239" customHeight="1" spans="1:20">
      <c r="A11239" s="6">
        <v>45226</v>
      </c>
      <c r="B11239" s="7" t="s">
        <v>56123</v>
      </c>
      <c r="C11239" s="7" t="s">
        <v>5644</v>
      </c>
      <c r="D11239" s="8" t="s">
        <v>22</v>
      </c>
      <c r="E11239" s="7" t="s">
        <v>56124</v>
      </c>
      <c r="F11239" s="7" t="s">
        <v>56125</v>
      </c>
      <c r="G11239" s="8" t="s">
        <v>82</v>
      </c>
      <c r="H11239" s="8" t="s">
        <v>137</v>
      </c>
      <c r="I11239" s="8" t="s">
        <v>30988</v>
      </c>
      <c r="J11239" s="8" t="s">
        <v>27</v>
      </c>
      <c r="K11239" s="8" t="s">
        <v>28</v>
      </c>
      <c r="L11239" s="8" t="s">
        <v>43</v>
      </c>
      <c r="M11239" s="7" t="s">
        <v>169</v>
      </c>
      <c r="N11239" s="7" t="s">
        <v>5633</v>
      </c>
      <c r="O11239" s="8" t="s">
        <v>32</v>
      </c>
      <c r="P11239" s="8" t="s">
        <v>22</v>
      </c>
      <c r="Q11239" s="8" t="s">
        <v>56126</v>
      </c>
      <c r="R11239" s="8" t="s">
        <v>168</v>
      </c>
      <c r="S11239" s="7" t="s">
        <v>56127</v>
      </c>
      <c r="T11239" s="7" t="s">
        <v>8886</v>
      </c>
    </row>
    <row r="11240" customHeight="1" spans="1:20">
      <c r="A11240" s="6">
        <v>45227</v>
      </c>
      <c r="B11240" s="7" t="s">
        <v>56128</v>
      </c>
      <c r="C11240" s="7" t="s">
        <v>783</v>
      </c>
      <c r="D11240" s="8" t="s">
        <v>22</v>
      </c>
      <c r="E11240" s="7" t="s">
        <v>56129</v>
      </c>
      <c r="F11240" s="7" t="s">
        <v>45833</v>
      </c>
      <c r="G11240" s="8" t="s">
        <v>82</v>
      </c>
      <c r="H11240" s="8" t="s">
        <v>110</v>
      </c>
      <c r="I11240" s="8" t="s">
        <v>732</v>
      </c>
      <c r="J11240" s="8" t="s">
        <v>27</v>
      </c>
      <c r="K11240" s="8" t="s">
        <v>28</v>
      </c>
      <c r="L11240" s="8" t="s">
        <v>43</v>
      </c>
      <c r="M11240" s="7" t="s">
        <v>169</v>
      </c>
      <c r="N11240" s="7" t="s">
        <v>743</v>
      </c>
      <c r="O11240" s="8" t="s">
        <v>32</v>
      </c>
      <c r="P11240" s="8" t="s">
        <v>22</v>
      </c>
      <c r="Q11240" s="8" t="s">
        <v>56130</v>
      </c>
      <c r="R11240" s="8" t="s">
        <v>46</v>
      </c>
      <c r="S11240" s="7" t="s">
        <v>56131</v>
      </c>
      <c r="T11240" s="7" t="s">
        <v>56132</v>
      </c>
    </row>
    <row r="11241" customHeight="1" spans="1:20">
      <c r="A11241" s="6">
        <v>45228</v>
      </c>
      <c r="B11241" s="7" t="s">
        <v>56133</v>
      </c>
      <c r="C11241" s="7" t="s">
        <v>783</v>
      </c>
      <c r="D11241" s="8" t="s">
        <v>22</v>
      </c>
      <c r="E11241" s="7" t="s">
        <v>56134</v>
      </c>
      <c r="F11241" s="7" t="s">
        <v>56135</v>
      </c>
      <c r="G11241" s="8" t="s">
        <v>82</v>
      </c>
      <c r="H11241" s="8" t="s">
        <v>22</v>
      </c>
      <c r="I11241" s="8" t="s">
        <v>131</v>
      </c>
      <c r="J11241" s="8" t="s">
        <v>27</v>
      </c>
      <c r="K11241" s="8" t="s">
        <v>28</v>
      </c>
      <c r="L11241" s="8" t="s">
        <v>43</v>
      </c>
      <c r="M11241" s="7" t="s">
        <v>44</v>
      </c>
      <c r="N11241" s="7" t="s">
        <v>743</v>
      </c>
      <c r="O11241" s="8" t="s">
        <v>32</v>
      </c>
      <c r="P11241" s="8" t="s">
        <v>22</v>
      </c>
      <c r="Q11241" s="8" t="s">
        <v>56136</v>
      </c>
      <c r="R11241" s="8" t="s">
        <v>46</v>
      </c>
      <c r="S11241" s="7" t="s">
        <v>56137</v>
      </c>
      <c r="T11241" s="7" t="s">
        <v>56138</v>
      </c>
    </row>
    <row r="11242" customHeight="1" spans="1:20">
      <c r="A11242" s="6">
        <v>45228</v>
      </c>
      <c r="B11242" s="7" t="s">
        <v>56139</v>
      </c>
      <c r="C11242" s="7" t="s">
        <v>6506</v>
      </c>
      <c r="D11242" s="8" t="s">
        <v>22</v>
      </c>
      <c r="E11242" s="7" t="s">
        <v>56140</v>
      </c>
      <c r="F11242" s="7" t="s">
        <v>56141</v>
      </c>
      <c r="G11242" s="8" t="s">
        <v>130</v>
      </c>
      <c r="H11242" s="8" t="s">
        <v>22</v>
      </c>
      <c r="I11242" s="8" t="s">
        <v>337</v>
      </c>
      <c r="J11242" s="8" t="s">
        <v>27</v>
      </c>
      <c r="K11242" s="8" t="s">
        <v>28</v>
      </c>
      <c r="L11242" s="8" t="s">
        <v>43</v>
      </c>
      <c r="M11242" s="7" t="s">
        <v>44</v>
      </c>
      <c r="N11242" s="7" t="s">
        <v>208</v>
      </c>
      <c r="O11242" s="8" t="s">
        <v>32</v>
      </c>
      <c r="P11242" s="8" t="s">
        <v>22</v>
      </c>
      <c r="Q11242" s="8" t="s">
        <v>56142</v>
      </c>
      <c r="R11242" s="8" t="s">
        <v>46</v>
      </c>
      <c r="S11242" s="7" t="s">
        <v>56143</v>
      </c>
      <c r="T11242" s="7" t="s">
        <v>56144</v>
      </c>
    </row>
    <row r="11243" customHeight="1" spans="1:20">
      <c r="A11243" s="6">
        <v>45226</v>
      </c>
      <c r="B11243" s="7" t="s">
        <v>56145</v>
      </c>
      <c r="C11243" s="7" t="s">
        <v>5629</v>
      </c>
      <c r="D11243" s="8" t="s">
        <v>22</v>
      </c>
      <c r="E11243" s="7" t="s">
        <v>56146</v>
      </c>
      <c r="F11243" s="7" t="s">
        <v>56147</v>
      </c>
      <c r="G11243" s="8" t="s">
        <v>82</v>
      </c>
      <c r="H11243" s="8" t="s">
        <v>96</v>
      </c>
      <c r="I11243" s="8" t="s">
        <v>5632</v>
      </c>
      <c r="J11243" s="8" t="s">
        <v>27</v>
      </c>
      <c r="K11243" s="8" t="s">
        <v>28</v>
      </c>
      <c r="L11243" s="8" t="s">
        <v>43</v>
      </c>
      <c r="M11243" s="7" t="s">
        <v>169</v>
      </c>
      <c r="N11243" s="7" t="s">
        <v>5633</v>
      </c>
      <c r="O11243" s="8" t="s">
        <v>32</v>
      </c>
      <c r="P11243" s="8" t="s">
        <v>22</v>
      </c>
      <c r="Q11243" s="8" t="s">
        <v>56148</v>
      </c>
      <c r="R11243" s="8" t="s">
        <v>168</v>
      </c>
      <c r="S11243" s="7" t="s">
        <v>56149</v>
      </c>
      <c r="T11243" s="7" t="s">
        <v>5723</v>
      </c>
    </row>
    <row r="11244" customHeight="1" spans="1:20">
      <c r="A11244" s="6">
        <v>45226</v>
      </c>
      <c r="B11244" s="7" t="s">
        <v>56150</v>
      </c>
      <c r="C11244" s="7" t="s">
        <v>4541</v>
      </c>
      <c r="D11244" s="8" t="s">
        <v>22</v>
      </c>
      <c r="E11244" s="7" t="s">
        <v>47025</v>
      </c>
      <c r="F11244" s="7" t="s">
        <v>47026</v>
      </c>
      <c r="G11244" s="8" t="s">
        <v>130</v>
      </c>
      <c r="H11244" s="8" t="s">
        <v>110</v>
      </c>
      <c r="I11244" s="8" t="s">
        <v>26</v>
      </c>
      <c r="J11244" s="8" t="s">
        <v>27</v>
      </c>
      <c r="K11244" s="8" t="s">
        <v>28</v>
      </c>
      <c r="L11244" s="8" t="s">
        <v>43</v>
      </c>
      <c r="M11244" s="7" t="s">
        <v>30</v>
      </c>
      <c r="N11244" s="7" t="s">
        <v>31</v>
      </c>
      <c r="O11244" s="8" t="s">
        <v>32</v>
      </c>
      <c r="P11244" s="8" t="s">
        <v>22</v>
      </c>
      <c r="Q11244" s="8" t="s">
        <v>56151</v>
      </c>
      <c r="R11244" s="8" t="s">
        <v>34</v>
      </c>
      <c r="S11244" s="7" t="s">
        <v>56152</v>
      </c>
      <c r="T11244" s="7" t="s">
        <v>56153</v>
      </c>
    </row>
    <row r="11245" customHeight="1" spans="1:20">
      <c r="A11245" s="6">
        <v>45227</v>
      </c>
      <c r="B11245" s="7" t="s">
        <v>56154</v>
      </c>
      <c r="C11245" s="7" t="s">
        <v>9229</v>
      </c>
      <c r="D11245" s="8" t="s">
        <v>22</v>
      </c>
      <c r="E11245" s="7" t="s">
        <v>56155</v>
      </c>
      <c r="F11245" s="7" t="s">
        <v>56156</v>
      </c>
      <c r="G11245" s="8" t="s">
        <v>53</v>
      </c>
      <c r="H11245" s="8" t="s">
        <v>22</v>
      </c>
      <c r="I11245" s="8" t="s">
        <v>448</v>
      </c>
      <c r="J11245" s="8" t="s">
        <v>27</v>
      </c>
      <c r="K11245" s="8" t="s">
        <v>28</v>
      </c>
      <c r="L11245" s="8" t="s">
        <v>43</v>
      </c>
      <c r="M11245" s="7" t="s">
        <v>30</v>
      </c>
      <c r="N11245" s="7" t="s">
        <v>208</v>
      </c>
      <c r="O11245" s="8" t="s">
        <v>32</v>
      </c>
      <c r="P11245" s="8" t="s">
        <v>22</v>
      </c>
      <c r="Q11245" s="8" t="s">
        <v>56157</v>
      </c>
      <c r="R11245" s="8" t="s">
        <v>46</v>
      </c>
      <c r="S11245" s="7" t="s">
        <v>56158</v>
      </c>
      <c r="T11245" s="7" t="s">
        <v>56159</v>
      </c>
    </row>
    <row r="11246" customHeight="1" spans="1:20">
      <c r="A11246" s="6">
        <v>45226</v>
      </c>
      <c r="B11246" s="7" t="s">
        <v>56160</v>
      </c>
      <c r="C11246" s="7" t="s">
        <v>7280</v>
      </c>
      <c r="D11246" s="8" t="s">
        <v>22</v>
      </c>
      <c r="E11246" s="7" t="s">
        <v>27658</v>
      </c>
      <c r="F11246" s="7" t="s">
        <v>27659</v>
      </c>
      <c r="G11246" s="8" t="s">
        <v>82</v>
      </c>
      <c r="H11246" s="8" t="s">
        <v>22</v>
      </c>
      <c r="I11246" s="8" t="s">
        <v>26</v>
      </c>
      <c r="J11246" s="8" t="s">
        <v>27</v>
      </c>
      <c r="K11246" s="8" t="s">
        <v>28</v>
      </c>
      <c r="L11246" s="8" t="s">
        <v>43</v>
      </c>
      <c r="M11246" s="7" t="s">
        <v>30</v>
      </c>
      <c r="N11246" s="7" t="s">
        <v>31</v>
      </c>
      <c r="O11246" s="8" t="s">
        <v>32</v>
      </c>
      <c r="P11246" s="8" t="s">
        <v>22</v>
      </c>
      <c r="Q11246" s="8" t="s">
        <v>56161</v>
      </c>
      <c r="R11246" s="8" t="s">
        <v>34</v>
      </c>
      <c r="S11246" s="7" t="s">
        <v>56162</v>
      </c>
      <c r="T11246" s="7" t="s">
        <v>56163</v>
      </c>
    </row>
    <row r="11247" customHeight="1" spans="1:20">
      <c r="A11247" s="6">
        <v>45226</v>
      </c>
      <c r="B11247" s="7" t="s">
        <v>56164</v>
      </c>
      <c r="C11247" s="7" t="s">
        <v>5899</v>
      </c>
      <c r="D11247" s="8" t="s">
        <v>22</v>
      </c>
      <c r="E11247" s="7" t="s">
        <v>56165</v>
      </c>
      <c r="F11247" s="7" t="s">
        <v>56166</v>
      </c>
      <c r="G11247" s="8" t="s">
        <v>3125</v>
      </c>
      <c r="H11247" s="8" t="s">
        <v>22</v>
      </c>
      <c r="I11247" s="8" t="s">
        <v>5902</v>
      </c>
      <c r="J11247" s="8" t="s">
        <v>27</v>
      </c>
      <c r="K11247" s="8" t="s">
        <v>28</v>
      </c>
      <c r="L11247" s="8" t="s">
        <v>43</v>
      </c>
      <c r="M11247" s="7" t="s">
        <v>169</v>
      </c>
      <c r="N11247" s="7" t="s">
        <v>5633</v>
      </c>
      <c r="O11247" s="8" t="s">
        <v>32</v>
      </c>
      <c r="P11247" s="8" t="s">
        <v>22</v>
      </c>
      <c r="Q11247" s="8" t="s">
        <v>56167</v>
      </c>
      <c r="R11247" s="8" t="s">
        <v>168</v>
      </c>
      <c r="S11247" s="7" t="s">
        <v>56168</v>
      </c>
      <c r="T11247" s="7" t="s">
        <v>5655</v>
      </c>
    </row>
    <row r="11248" customHeight="1" spans="1:20">
      <c r="A11248" s="6">
        <v>45227</v>
      </c>
      <c r="B11248" s="7" t="s">
        <v>56169</v>
      </c>
      <c r="C11248" s="7" t="s">
        <v>5035</v>
      </c>
      <c r="D11248" s="8" t="s">
        <v>22</v>
      </c>
      <c r="E11248" s="7" t="s">
        <v>56170</v>
      </c>
      <c r="F11248" s="7" t="s">
        <v>49383</v>
      </c>
      <c r="G11248" s="8" t="s">
        <v>130</v>
      </c>
      <c r="H11248" s="8" t="s">
        <v>22</v>
      </c>
      <c r="I11248" s="8" t="s">
        <v>26</v>
      </c>
      <c r="J11248" s="8" t="s">
        <v>27</v>
      </c>
      <c r="K11248" s="8" t="s">
        <v>28</v>
      </c>
      <c r="L11248" s="8" t="s">
        <v>43</v>
      </c>
      <c r="M11248" s="7" t="s">
        <v>30</v>
      </c>
      <c r="N11248" s="7" t="s">
        <v>31</v>
      </c>
      <c r="O11248" s="8" t="s">
        <v>32</v>
      </c>
      <c r="P11248" s="8" t="s">
        <v>22</v>
      </c>
      <c r="Q11248" s="8" t="s">
        <v>56171</v>
      </c>
      <c r="R11248" s="8" t="s">
        <v>34</v>
      </c>
      <c r="S11248" s="7" t="s">
        <v>56172</v>
      </c>
      <c r="T11248" s="7" t="s">
        <v>56173</v>
      </c>
    </row>
    <row r="11249" customHeight="1" spans="1:20">
      <c r="A11249" s="6">
        <v>45228</v>
      </c>
      <c r="B11249" s="7" t="s">
        <v>56174</v>
      </c>
      <c r="C11249" s="7" t="s">
        <v>6506</v>
      </c>
      <c r="D11249" s="8" t="s">
        <v>22</v>
      </c>
      <c r="E11249" s="7" t="s">
        <v>56175</v>
      </c>
      <c r="F11249" s="7" t="s">
        <v>12249</v>
      </c>
      <c r="G11249" s="8" t="s">
        <v>82</v>
      </c>
      <c r="H11249" s="8" t="s">
        <v>22</v>
      </c>
      <c r="I11249" s="8" t="s">
        <v>162</v>
      </c>
      <c r="J11249" s="8" t="s">
        <v>27</v>
      </c>
      <c r="K11249" s="8" t="s">
        <v>28</v>
      </c>
      <c r="L11249" s="8" t="s">
        <v>43</v>
      </c>
      <c r="M11249" s="7" t="s">
        <v>44</v>
      </c>
      <c r="N11249" s="7" t="s">
        <v>208</v>
      </c>
      <c r="O11249" s="8" t="s">
        <v>32</v>
      </c>
      <c r="P11249" s="8" t="s">
        <v>22</v>
      </c>
      <c r="Q11249" s="8" t="s">
        <v>56176</v>
      </c>
      <c r="R11249" s="8" t="s">
        <v>46</v>
      </c>
      <c r="S11249" s="7" t="s">
        <v>56177</v>
      </c>
      <c r="T11249" s="7" t="s">
        <v>56178</v>
      </c>
    </row>
    <row r="11250" customHeight="1" spans="1:20">
      <c r="A11250" s="6">
        <v>45226</v>
      </c>
      <c r="B11250" s="7" t="s">
        <v>56179</v>
      </c>
      <c r="C11250" s="7" t="s">
        <v>5629</v>
      </c>
      <c r="D11250" s="8" t="s">
        <v>22</v>
      </c>
      <c r="E11250" s="7" t="s">
        <v>56180</v>
      </c>
      <c r="F11250" s="7" t="s">
        <v>56181</v>
      </c>
      <c r="G11250" s="8" t="s">
        <v>82</v>
      </c>
      <c r="H11250" s="8" t="s">
        <v>22</v>
      </c>
      <c r="I11250" s="8" t="s">
        <v>5632</v>
      </c>
      <c r="J11250" s="8" t="s">
        <v>27</v>
      </c>
      <c r="K11250" s="8" t="s">
        <v>28</v>
      </c>
      <c r="L11250" s="8" t="s">
        <v>43</v>
      </c>
      <c r="M11250" s="7" t="s">
        <v>169</v>
      </c>
      <c r="N11250" s="7" t="s">
        <v>5633</v>
      </c>
      <c r="O11250" s="8" t="s">
        <v>32</v>
      </c>
      <c r="P11250" s="8" t="s">
        <v>22</v>
      </c>
      <c r="Q11250" s="8" t="s">
        <v>52268</v>
      </c>
      <c r="R11250" s="8" t="s">
        <v>168</v>
      </c>
      <c r="S11250" s="7" t="s">
        <v>56182</v>
      </c>
      <c r="T11250" s="7" t="s">
        <v>5690</v>
      </c>
    </row>
    <row r="11251" customHeight="1" spans="1:20">
      <c r="A11251" s="6">
        <v>45227</v>
      </c>
      <c r="B11251" s="7" t="s">
        <v>56183</v>
      </c>
      <c r="C11251" s="7" t="s">
        <v>7103</v>
      </c>
      <c r="D11251" s="8" t="s">
        <v>22</v>
      </c>
      <c r="E11251" s="7" t="s">
        <v>56184</v>
      </c>
      <c r="F11251" s="7" t="s">
        <v>56185</v>
      </c>
      <c r="G11251" s="8" t="s">
        <v>53</v>
      </c>
      <c r="H11251" s="8" t="s">
        <v>22</v>
      </c>
      <c r="I11251" s="8" t="s">
        <v>63</v>
      </c>
      <c r="J11251" s="8" t="s">
        <v>27</v>
      </c>
      <c r="K11251" s="8" t="s">
        <v>28</v>
      </c>
      <c r="L11251" s="8" t="s">
        <v>43</v>
      </c>
      <c r="M11251" s="7" t="s">
        <v>44</v>
      </c>
      <c r="N11251" s="7" t="s">
        <v>743</v>
      </c>
      <c r="O11251" s="8" t="s">
        <v>32</v>
      </c>
      <c r="P11251" s="8" t="s">
        <v>22</v>
      </c>
      <c r="Q11251" s="8" t="s">
        <v>56186</v>
      </c>
      <c r="R11251" s="8" t="s">
        <v>46</v>
      </c>
      <c r="S11251" s="7" t="s">
        <v>56187</v>
      </c>
      <c r="T11251" s="7" t="s">
        <v>56188</v>
      </c>
    </row>
    <row r="11252" customHeight="1" spans="1:20">
      <c r="A11252" s="6">
        <v>45226</v>
      </c>
      <c r="B11252" s="7" t="s">
        <v>56189</v>
      </c>
      <c r="C11252" s="7" t="s">
        <v>6506</v>
      </c>
      <c r="D11252" s="8" t="s">
        <v>22</v>
      </c>
      <c r="E11252" s="7" t="s">
        <v>41196</v>
      </c>
      <c r="F11252" s="7" t="s">
        <v>41197</v>
      </c>
      <c r="G11252" s="8" t="s">
        <v>25</v>
      </c>
      <c r="H11252" s="8" t="s">
        <v>110</v>
      </c>
      <c r="I11252" s="8" t="s">
        <v>241</v>
      </c>
      <c r="J11252" s="8" t="s">
        <v>27</v>
      </c>
      <c r="K11252" s="8" t="s">
        <v>28</v>
      </c>
      <c r="L11252" s="8" t="s">
        <v>43</v>
      </c>
      <c r="M11252" s="7" t="s">
        <v>44</v>
      </c>
      <c r="N11252" s="7" t="s">
        <v>208</v>
      </c>
      <c r="O11252" s="8" t="s">
        <v>32</v>
      </c>
      <c r="P11252" s="8" t="s">
        <v>22</v>
      </c>
      <c r="Q11252" s="8" t="s">
        <v>56190</v>
      </c>
      <c r="R11252" s="8" t="s">
        <v>46</v>
      </c>
      <c r="S11252" s="7" t="s">
        <v>56191</v>
      </c>
      <c r="T11252" s="7" t="s">
        <v>56192</v>
      </c>
    </row>
    <row r="11253" customHeight="1" spans="1:20">
      <c r="A11253" s="6">
        <v>45226</v>
      </c>
      <c r="B11253" s="7" t="s">
        <v>56193</v>
      </c>
      <c r="C11253" s="7" t="s">
        <v>8114</v>
      </c>
      <c r="D11253" s="8" t="s">
        <v>22</v>
      </c>
      <c r="E11253" s="7" t="s">
        <v>53351</v>
      </c>
      <c r="F11253" s="7" t="s">
        <v>20732</v>
      </c>
      <c r="G11253" s="8" t="s">
        <v>336</v>
      </c>
      <c r="H11253" s="8" t="s">
        <v>22</v>
      </c>
      <c r="I11253" s="8" t="s">
        <v>97</v>
      </c>
      <c r="J11253" s="8" t="s">
        <v>27</v>
      </c>
      <c r="K11253" s="8" t="s">
        <v>28</v>
      </c>
      <c r="L11253" s="8" t="s">
        <v>43</v>
      </c>
      <c r="M11253" s="7" t="s">
        <v>44</v>
      </c>
      <c r="N11253" s="7" t="s">
        <v>5516</v>
      </c>
      <c r="O11253" s="8" t="s">
        <v>32</v>
      </c>
      <c r="P11253" s="8" t="s">
        <v>22</v>
      </c>
      <c r="Q11253" s="8" t="s">
        <v>56194</v>
      </c>
      <c r="R11253" s="8" t="s">
        <v>8115</v>
      </c>
      <c r="S11253" s="7" t="s">
        <v>56195</v>
      </c>
      <c r="T11253" s="7" t="s">
        <v>22</v>
      </c>
    </row>
    <row r="11254" customHeight="1" spans="1:20">
      <c r="A11254" s="6">
        <v>45228</v>
      </c>
      <c r="B11254" s="7" t="s">
        <v>56196</v>
      </c>
      <c r="C11254" s="7" t="s">
        <v>6506</v>
      </c>
      <c r="D11254" s="8" t="s">
        <v>22</v>
      </c>
      <c r="E11254" s="7" t="s">
        <v>56197</v>
      </c>
      <c r="F11254" s="7" t="s">
        <v>56198</v>
      </c>
      <c r="G11254" s="8" t="s">
        <v>69</v>
      </c>
      <c r="H11254" s="8" t="s">
        <v>22</v>
      </c>
      <c r="I11254" s="8" t="s">
        <v>175</v>
      </c>
      <c r="J11254" s="8" t="s">
        <v>27</v>
      </c>
      <c r="K11254" s="8" t="s">
        <v>28</v>
      </c>
      <c r="L11254" s="8" t="s">
        <v>43</v>
      </c>
      <c r="M11254" s="7" t="s">
        <v>44</v>
      </c>
      <c r="N11254" s="7" t="s">
        <v>208</v>
      </c>
      <c r="O11254" s="8" t="s">
        <v>32</v>
      </c>
      <c r="P11254" s="8" t="s">
        <v>22</v>
      </c>
      <c r="Q11254" s="8" t="s">
        <v>56199</v>
      </c>
      <c r="R11254" s="8" t="s">
        <v>46</v>
      </c>
      <c r="S11254" s="7" t="s">
        <v>56200</v>
      </c>
      <c r="T11254" s="7" t="s">
        <v>56201</v>
      </c>
    </row>
    <row r="11255" customHeight="1" spans="1:20">
      <c r="A11255" s="6">
        <v>45226</v>
      </c>
      <c r="B11255" s="7" t="s">
        <v>56202</v>
      </c>
      <c r="C11255" s="7" t="s">
        <v>6506</v>
      </c>
      <c r="D11255" s="8" t="s">
        <v>22</v>
      </c>
      <c r="E11255" s="7" t="s">
        <v>46191</v>
      </c>
      <c r="F11255" s="7" t="s">
        <v>46192</v>
      </c>
      <c r="G11255" s="8" t="s">
        <v>247</v>
      </c>
      <c r="H11255" s="8" t="s">
        <v>22</v>
      </c>
      <c r="I11255" s="8" t="s">
        <v>9666</v>
      </c>
      <c r="J11255" s="8" t="s">
        <v>27</v>
      </c>
      <c r="K11255" s="8" t="s">
        <v>28</v>
      </c>
      <c r="L11255" s="8" t="s">
        <v>43</v>
      </c>
      <c r="M11255" s="7" t="s">
        <v>44</v>
      </c>
      <c r="N11255" s="7" t="s">
        <v>208</v>
      </c>
      <c r="O11255" s="8" t="s">
        <v>32</v>
      </c>
      <c r="P11255" s="8" t="s">
        <v>22</v>
      </c>
      <c r="Q11255" s="8" t="s">
        <v>56203</v>
      </c>
      <c r="R11255" s="8" t="s">
        <v>46</v>
      </c>
      <c r="S11255" s="7" t="s">
        <v>56204</v>
      </c>
      <c r="T11255" s="7" t="s">
        <v>56205</v>
      </c>
    </row>
    <row r="11256" customHeight="1" spans="1:20">
      <c r="A11256" s="6">
        <v>45226</v>
      </c>
      <c r="B11256" s="7" t="s">
        <v>56206</v>
      </c>
      <c r="C11256" s="7" t="s">
        <v>6302</v>
      </c>
      <c r="D11256" s="8" t="s">
        <v>22</v>
      </c>
      <c r="E11256" s="7" t="s">
        <v>56207</v>
      </c>
      <c r="F11256" s="7" t="s">
        <v>56208</v>
      </c>
      <c r="G11256" s="8" t="s">
        <v>130</v>
      </c>
      <c r="H11256" s="8" t="s">
        <v>22</v>
      </c>
      <c r="I11256" s="8" t="s">
        <v>26</v>
      </c>
      <c r="J11256" s="8" t="s">
        <v>27</v>
      </c>
      <c r="K11256" s="8" t="s">
        <v>28</v>
      </c>
      <c r="L11256" s="8" t="s">
        <v>43</v>
      </c>
      <c r="M11256" s="7" t="s">
        <v>30</v>
      </c>
      <c r="N11256" s="7" t="s">
        <v>31</v>
      </c>
      <c r="O11256" s="8" t="s">
        <v>32</v>
      </c>
      <c r="P11256" s="8" t="s">
        <v>22</v>
      </c>
      <c r="Q11256" s="8" t="s">
        <v>56209</v>
      </c>
      <c r="R11256" s="8" t="s">
        <v>34</v>
      </c>
      <c r="S11256" s="7" t="s">
        <v>56210</v>
      </c>
      <c r="T11256" s="7" t="s">
        <v>56211</v>
      </c>
    </row>
    <row r="11257" customHeight="1" spans="1:20">
      <c r="A11257" s="6">
        <v>45227</v>
      </c>
      <c r="B11257" s="7" t="s">
        <v>56212</v>
      </c>
      <c r="C11257" s="7" t="s">
        <v>783</v>
      </c>
      <c r="D11257" s="8" t="s">
        <v>22</v>
      </c>
      <c r="E11257" s="7" t="s">
        <v>56213</v>
      </c>
      <c r="F11257" s="7" t="s">
        <v>56214</v>
      </c>
      <c r="G11257" s="8" t="s">
        <v>82</v>
      </c>
      <c r="H11257" s="8" t="s">
        <v>22</v>
      </c>
      <c r="I11257" s="8" t="s">
        <v>701</v>
      </c>
      <c r="J11257" s="8" t="s">
        <v>27</v>
      </c>
      <c r="K11257" s="8" t="s">
        <v>28</v>
      </c>
      <c r="L11257" s="8" t="s">
        <v>43</v>
      </c>
      <c r="M11257" s="7" t="s">
        <v>30</v>
      </c>
      <c r="N11257" s="7" t="s">
        <v>743</v>
      </c>
      <c r="O11257" s="8" t="s">
        <v>32</v>
      </c>
      <c r="P11257" s="8" t="s">
        <v>22</v>
      </c>
      <c r="Q11257" s="8" t="s">
        <v>56215</v>
      </c>
      <c r="R11257" s="8" t="s">
        <v>46</v>
      </c>
      <c r="S11257" s="7" t="s">
        <v>56216</v>
      </c>
      <c r="T11257" s="7" t="s">
        <v>39384</v>
      </c>
    </row>
    <row r="11258" customHeight="1" spans="1:20">
      <c r="A11258" s="6">
        <v>45227</v>
      </c>
      <c r="B11258" s="7" t="s">
        <v>56217</v>
      </c>
      <c r="C11258" s="7" t="s">
        <v>1023</v>
      </c>
      <c r="D11258" s="8" t="s">
        <v>22</v>
      </c>
      <c r="E11258" s="7" t="s">
        <v>56218</v>
      </c>
      <c r="F11258" s="7" t="s">
        <v>34766</v>
      </c>
      <c r="G11258" s="8" t="s">
        <v>41</v>
      </c>
      <c r="H11258" s="8" t="s">
        <v>96</v>
      </c>
      <c r="I11258" s="8" t="s">
        <v>131</v>
      </c>
      <c r="J11258" s="8" t="s">
        <v>27</v>
      </c>
      <c r="K11258" s="8" t="s">
        <v>28</v>
      </c>
      <c r="L11258" s="8" t="s">
        <v>43</v>
      </c>
      <c r="M11258" s="7" t="s">
        <v>44</v>
      </c>
      <c r="N11258" s="7" t="s">
        <v>31</v>
      </c>
      <c r="O11258" s="8" t="s">
        <v>32</v>
      </c>
      <c r="P11258" s="8" t="s">
        <v>22</v>
      </c>
      <c r="Q11258" s="8" t="s">
        <v>56219</v>
      </c>
      <c r="R11258" s="8" t="s">
        <v>46</v>
      </c>
      <c r="S11258" s="7" t="s">
        <v>56220</v>
      </c>
      <c r="T11258" s="7" t="s">
        <v>56221</v>
      </c>
    </row>
    <row r="11259" customHeight="1" spans="1:20">
      <c r="A11259" s="6">
        <v>45227</v>
      </c>
      <c r="B11259" s="7" t="s">
        <v>56222</v>
      </c>
      <c r="C11259" s="7" t="s">
        <v>1167</v>
      </c>
      <c r="D11259" s="8" t="s">
        <v>22</v>
      </c>
      <c r="E11259" s="7" t="s">
        <v>56223</v>
      </c>
      <c r="F11259" s="7" t="s">
        <v>34691</v>
      </c>
      <c r="G11259" s="8" t="s">
        <v>336</v>
      </c>
      <c r="H11259" s="8" t="s">
        <v>22</v>
      </c>
      <c r="I11259" s="8" t="s">
        <v>26</v>
      </c>
      <c r="J11259" s="8" t="s">
        <v>27</v>
      </c>
      <c r="K11259" s="8" t="s">
        <v>76</v>
      </c>
      <c r="L11259" s="8" t="s">
        <v>29</v>
      </c>
      <c r="M11259" s="7" t="s">
        <v>30</v>
      </c>
      <c r="N11259" s="7" t="s">
        <v>31</v>
      </c>
      <c r="O11259" s="8" t="s">
        <v>32</v>
      </c>
      <c r="P11259" s="8" t="s">
        <v>22</v>
      </c>
      <c r="Q11259" s="8" t="s">
        <v>56224</v>
      </c>
      <c r="R11259" s="8" t="s">
        <v>34</v>
      </c>
      <c r="S11259" s="7" t="s">
        <v>56225</v>
      </c>
      <c r="T11259" s="7" t="s">
        <v>56226</v>
      </c>
    </row>
    <row r="11260" customHeight="1" spans="1:20">
      <c r="A11260" s="6">
        <v>45226</v>
      </c>
      <c r="B11260" s="7" t="s">
        <v>56227</v>
      </c>
      <c r="C11260" s="7" t="s">
        <v>14939</v>
      </c>
      <c r="D11260" s="8" t="s">
        <v>22</v>
      </c>
      <c r="E11260" s="7" t="s">
        <v>14946</v>
      </c>
      <c r="F11260" s="7" t="s">
        <v>56228</v>
      </c>
      <c r="G11260" s="8" t="s">
        <v>2152</v>
      </c>
      <c r="H11260" s="8" t="s">
        <v>22</v>
      </c>
      <c r="I11260" s="8" t="s">
        <v>315</v>
      </c>
      <c r="J11260" s="8" t="s">
        <v>27</v>
      </c>
      <c r="K11260" s="8" t="s">
        <v>76</v>
      </c>
      <c r="L11260" s="8" t="s">
        <v>43</v>
      </c>
      <c r="M11260" s="7" t="s">
        <v>44</v>
      </c>
      <c r="N11260" s="7" t="s">
        <v>31</v>
      </c>
      <c r="O11260" s="8" t="s">
        <v>32</v>
      </c>
      <c r="P11260" s="8" t="s">
        <v>22</v>
      </c>
      <c r="Q11260" s="8" t="s">
        <v>56229</v>
      </c>
      <c r="R11260" s="8" t="s">
        <v>46</v>
      </c>
      <c r="S11260" s="7" t="s">
        <v>56230</v>
      </c>
      <c r="T11260" s="7" t="s">
        <v>56231</v>
      </c>
    </row>
    <row r="11261" customHeight="1" spans="1:20">
      <c r="A11261" s="6">
        <v>45226</v>
      </c>
      <c r="B11261" s="7" t="s">
        <v>56232</v>
      </c>
      <c r="C11261" s="7" t="s">
        <v>41355</v>
      </c>
      <c r="D11261" s="8" t="s">
        <v>22</v>
      </c>
      <c r="E11261" s="7" t="s">
        <v>56233</v>
      </c>
      <c r="F11261" s="7" t="s">
        <v>56234</v>
      </c>
      <c r="G11261" s="8" t="s">
        <v>69</v>
      </c>
      <c r="H11261" s="8" t="s">
        <v>22</v>
      </c>
      <c r="I11261" s="8" t="s">
        <v>299</v>
      </c>
      <c r="J11261" s="8" t="s">
        <v>27</v>
      </c>
      <c r="K11261" s="8" t="s">
        <v>28</v>
      </c>
      <c r="L11261" s="8" t="s">
        <v>43</v>
      </c>
      <c r="M11261" s="7" t="s">
        <v>44</v>
      </c>
      <c r="N11261" s="7" t="s">
        <v>31</v>
      </c>
      <c r="O11261" s="8" t="s">
        <v>32</v>
      </c>
      <c r="P11261" s="8" t="s">
        <v>22</v>
      </c>
      <c r="Q11261" s="8" t="s">
        <v>56235</v>
      </c>
      <c r="R11261" s="8" t="s">
        <v>46</v>
      </c>
      <c r="S11261" s="7" t="s">
        <v>56236</v>
      </c>
      <c r="T11261" s="7" t="s">
        <v>56237</v>
      </c>
    </row>
    <row r="11262" customHeight="1" spans="1:20">
      <c r="A11262" s="6">
        <v>45228</v>
      </c>
      <c r="B11262" s="7" t="s">
        <v>56238</v>
      </c>
      <c r="C11262" s="7" t="s">
        <v>50</v>
      </c>
      <c r="D11262" s="8" t="s">
        <v>22</v>
      </c>
      <c r="E11262" s="7" t="s">
        <v>56239</v>
      </c>
      <c r="F11262" s="7" t="s">
        <v>56240</v>
      </c>
      <c r="G11262" s="8" t="s">
        <v>69</v>
      </c>
      <c r="H11262" s="8" t="s">
        <v>22</v>
      </c>
      <c r="I11262" s="8" t="s">
        <v>207</v>
      </c>
      <c r="J11262" s="8" t="s">
        <v>27</v>
      </c>
      <c r="K11262" s="8" t="s">
        <v>28</v>
      </c>
      <c r="L11262" s="8" t="s">
        <v>43</v>
      </c>
      <c r="M11262" s="7" t="s">
        <v>30</v>
      </c>
      <c r="N11262" s="7" t="s">
        <v>31</v>
      </c>
      <c r="O11262" s="8" t="s">
        <v>32</v>
      </c>
      <c r="P11262" s="8" t="s">
        <v>22</v>
      </c>
      <c r="Q11262" s="8" t="s">
        <v>56241</v>
      </c>
      <c r="R11262" s="8" t="s">
        <v>46</v>
      </c>
      <c r="S11262" s="7" t="s">
        <v>56242</v>
      </c>
      <c r="T11262" s="7" t="s">
        <v>56243</v>
      </c>
    </row>
    <row r="11263" customHeight="1" spans="1:20">
      <c r="A11263" s="6">
        <v>45227</v>
      </c>
      <c r="B11263" s="7" t="s">
        <v>56244</v>
      </c>
      <c r="C11263" s="7" t="s">
        <v>6495</v>
      </c>
      <c r="D11263" s="8" t="s">
        <v>22</v>
      </c>
      <c r="E11263" s="7" t="s">
        <v>56245</v>
      </c>
      <c r="F11263" s="7" t="s">
        <v>56246</v>
      </c>
      <c r="G11263" s="8" t="s">
        <v>25</v>
      </c>
      <c r="H11263" s="8" t="s">
        <v>22</v>
      </c>
      <c r="I11263" s="8" t="s">
        <v>26</v>
      </c>
      <c r="J11263" s="8" t="s">
        <v>27</v>
      </c>
      <c r="K11263" s="8" t="s">
        <v>28</v>
      </c>
      <c r="L11263" s="8" t="s">
        <v>29</v>
      </c>
      <c r="M11263" s="7" t="s">
        <v>30</v>
      </c>
      <c r="N11263" s="7" t="s">
        <v>31</v>
      </c>
      <c r="O11263" s="8" t="s">
        <v>32</v>
      </c>
      <c r="P11263" s="8" t="s">
        <v>22</v>
      </c>
      <c r="Q11263" s="8" t="s">
        <v>56247</v>
      </c>
      <c r="R11263" s="8" t="s">
        <v>34</v>
      </c>
      <c r="S11263" s="7" t="s">
        <v>56248</v>
      </c>
      <c r="T11263" s="7" t="s">
        <v>56249</v>
      </c>
    </row>
    <row r="11264" customHeight="1" spans="1:20">
      <c r="A11264" s="6">
        <v>45227</v>
      </c>
      <c r="B11264" s="7" t="s">
        <v>56250</v>
      </c>
      <c r="C11264" s="7" t="s">
        <v>6506</v>
      </c>
      <c r="D11264" s="8" t="s">
        <v>22</v>
      </c>
      <c r="E11264" s="7" t="s">
        <v>56251</v>
      </c>
      <c r="F11264" s="7" t="s">
        <v>56252</v>
      </c>
      <c r="G11264" s="8" t="s">
        <v>62</v>
      </c>
      <c r="H11264" s="8" t="s">
        <v>22</v>
      </c>
      <c r="I11264" s="8" t="s">
        <v>63</v>
      </c>
      <c r="J11264" s="8" t="s">
        <v>27</v>
      </c>
      <c r="K11264" s="8" t="s">
        <v>28</v>
      </c>
      <c r="L11264" s="8" t="s">
        <v>43</v>
      </c>
      <c r="M11264" s="7" t="s">
        <v>44</v>
      </c>
      <c r="N11264" s="7" t="s">
        <v>208</v>
      </c>
      <c r="O11264" s="8" t="s">
        <v>32</v>
      </c>
      <c r="P11264" s="8" t="s">
        <v>22</v>
      </c>
      <c r="Q11264" s="8" t="s">
        <v>56253</v>
      </c>
      <c r="R11264" s="8" t="s">
        <v>46</v>
      </c>
      <c r="S11264" s="7" t="s">
        <v>56254</v>
      </c>
      <c r="T11264" s="7" t="s">
        <v>56255</v>
      </c>
    </row>
    <row r="11265" customHeight="1" spans="1:20">
      <c r="A11265" s="6">
        <v>45226</v>
      </c>
      <c r="B11265" s="7" t="s">
        <v>56256</v>
      </c>
      <c r="C11265" s="7" t="s">
        <v>6495</v>
      </c>
      <c r="D11265" s="8" t="s">
        <v>22</v>
      </c>
      <c r="E11265" s="7" t="s">
        <v>56257</v>
      </c>
      <c r="F11265" s="7" t="s">
        <v>56258</v>
      </c>
      <c r="G11265" s="8" t="s">
        <v>25</v>
      </c>
      <c r="H11265" s="8" t="s">
        <v>22</v>
      </c>
      <c r="I11265" s="8" t="s">
        <v>26</v>
      </c>
      <c r="J11265" s="8" t="s">
        <v>27</v>
      </c>
      <c r="K11265" s="8" t="s">
        <v>28</v>
      </c>
      <c r="L11265" s="8" t="s">
        <v>29</v>
      </c>
      <c r="M11265" s="7" t="s">
        <v>30</v>
      </c>
      <c r="N11265" s="7" t="s">
        <v>31</v>
      </c>
      <c r="O11265" s="8" t="s">
        <v>32</v>
      </c>
      <c r="P11265" s="8" t="s">
        <v>22</v>
      </c>
      <c r="Q11265" s="8" t="s">
        <v>56259</v>
      </c>
      <c r="R11265" s="8" t="s">
        <v>34</v>
      </c>
      <c r="S11265" s="7" t="s">
        <v>56260</v>
      </c>
      <c r="T11265" s="7" t="s">
        <v>56261</v>
      </c>
    </row>
    <row r="11266" customHeight="1" spans="1:20">
      <c r="A11266" s="6">
        <v>45226</v>
      </c>
      <c r="B11266" s="7" t="s">
        <v>56262</v>
      </c>
      <c r="C11266" s="7" t="s">
        <v>2911</v>
      </c>
      <c r="D11266" s="8" t="s">
        <v>22</v>
      </c>
      <c r="E11266" s="7" t="s">
        <v>35470</v>
      </c>
      <c r="F11266" s="7" t="s">
        <v>35471</v>
      </c>
      <c r="G11266" s="8" t="s">
        <v>69</v>
      </c>
      <c r="H11266" s="8" t="s">
        <v>110</v>
      </c>
      <c r="I11266" s="8" t="s">
        <v>26</v>
      </c>
      <c r="J11266" s="8" t="s">
        <v>27</v>
      </c>
      <c r="K11266" s="8" t="s">
        <v>195</v>
      </c>
      <c r="L11266" s="8" t="s">
        <v>29</v>
      </c>
      <c r="M11266" s="7" t="s">
        <v>44</v>
      </c>
      <c r="N11266" s="7" t="s">
        <v>31</v>
      </c>
      <c r="O11266" s="8" t="s">
        <v>32</v>
      </c>
      <c r="P11266" s="8" t="s">
        <v>22</v>
      </c>
      <c r="Q11266" s="8" t="s">
        <v>56263</v>
      </c>
      <c r="R11266" s="8" t="s">
        <v>34</v>
      </c>
      <c r="S11266" s="7" t="s">
        <v>56264</v>
      </c>
      <c r="T11266" s="7" t="s">
        <v>56265</v>
      </c>
    </row>
    <row r="11267" customHeight="1" spans="1:20">
      <c r="A11267" s="6">
        <v>45226</v>
      </c>
      <c r="B11267" s="7" t="s">
        <v>56266</v>
      </c>
      <c r="C11267" s="7" t="s">
        <v>5629</v>
      </c>
      <c r="D11267" s="8" t="s">
        <v>22</v>
      </c>
      <c r="E11267" s="7" t="s">
        <v>56267</v>
      </c>
      <c r="F11267" s="7" t="s">
        <v>56268</v>
      </c>
      <c r="G11267" s="8" t="s">
        <v>82</v>
      </c>
      <c r="H11267" s="8" t="s">
        <v>22</v>
      </c>
      <c r="I11267" s="8" t="s">
        <v>5632</v>
      </c>
      <c r="J11267" s="8" t="s">
        <v>27</v>
      </c>
      <c r="K11267" s="8" t="s">
        <v>28</v>
      </c>
      <c r="L11267" s="8" t="s">
        <v>43</v>
      </c>
      <c r="M11267" s="7" t="s">
        <v>169</v>
      </c>
      <c r="N11267" s="7" t="s">
        <v>5633</v>
      </c>
      <c r="O11267" s="8" t="s">
        <v>32</v>
      </c>
      <c r="P11267" s="8" t="s">
        <v>22</v>
      </c>
      <c r="Q11267" s="8" t="s">
        <v>56269</v>
      </c>
      <c r="R11267" s="8" t="s">
        <v>168</v>
      </c>
      <c r="S11267" s="7" t="s">
        <v>30309</v>
      </c>
      <c r="T11267" s="7" t="s">
        <v>5690</v>
      </c>
    </row>
    <row r="11268" customHeight="1" spans="1:20">
      <c r="A11268" s="6">
        <v>45227</v>
      </c>
      <c r="B11268" s="7" t="s">
        <v>56270</v>
      </c>
      <c r="C11268" s="7" t="s">
        <v>783</v>
      </c>
      <c r="D11268" s="8" t="s">
        <v>22</v>
      </c>
      <c r="E11268" s="7" t="s">
        <v>56271</v>
      </c>
      <c r="F11268" s="7" t="s">
        <v>56272</v>
      </c>
      <c r="G11268" s="8" t="s">
        <v>53</v>
      </c>
      <c r="H11268" s="8" t="s">
        <v>22</v>
      </c>
      <c r="I11268" s="8" t="s">
        <v>337</v>
      </c>
      <c r="J11268" s="8" t="s">
        <v>27</v>
      </c>
      <c r="K11268" s="8" t="s">
        <v>28</v>
      </c>
      <c r="L11268" s="8" t="s">
        <v>43</v>
      </c>
      <c r="M11268" s="7" t="s">
        <v>30</v>
      </c>
      <c r="N11268" s="7" t="s">
        <v>743</v>
      </c>
      <c r="O11268" s="8" t="s">
        <v>32</v>
      </c>
      <c r="P11268" s="8" t="s">
        <v>22</v>
      </c>
      <c r="Q11268" s="8" t="s">
        <v>56273</v>
      </c>
      <c r="R11268" s="8" t="s">
        <v>46</v>
      </c>
      <c r="S11268" s="7" t="s">
        <v>56274</v>
      </c>
      <c r="T11268" s="7" t="s">
        <v>56275</v>
      </c>
    </row>
    <row r="11269" customHeight="1" spans="1:20">
      <c r="A11269" s="6">
        <v>45226</v>
      </c>
      <c r="B11269" s="7" t="s">
        <v>56276</v>
      </c>
      <c r="C11269" s="7" t="s">
        <v>5629</v>
      </c>
      <c r="D11269" s="8" t="s">
        <v>22</v>
      </c>
      <c r="E11269" s="7" t="s">
        <v>56277</v>
      </c>
      <c r="F11269" s="7" t="s">
        <v>40217</v>
      </c>
      <c r="G11269" s="8" t="s">
        <v>82</v>
      </c>
      <c r="H11269" s="8" t="s">
        <v>22</v>
      </c>
      <c r="I11269" s="8" t="s">
        <v>5632</v>
      </c>
      <c r="J11269" s="8" t="s">
        <v>27</v>
      </c>
      <c r="K11269" s="8" t="s">
        <v>28</v>
      </c>
      <c r="L11269" s="8" t="s">
        <v>43</v>
      </c>
      <c r="M11269" s="7" t="s">
        <v>169</v>
      </c>
      <c r="N11269" s="7" t="s">
        <v>5633</v>
      </c>
      <c r="O11269" s="8" t="s">
        <v>32</v>
      </c>
      <c r="P11269" s="8" t="s">
        <v>22</v>
      </c>
      <c r="Q11269" s="8" t="s">
        <v>56278</v>
      </c>
      <c r="R11269" s="8" t="s">
        <v>168</v>
      </c>
      <c r="S11269" s="7" t="s">
        <v>56279</v>
      </c>
      <c r="T11269" s="7" t="s">
        <v>5740</v>
      </c>
    </row>
    <row r="11270" customHeight="1" spans="1:20">
      <c r="A11270" s="6">
        <v>45227</v>
      </c>
      <c r="B11270" s="7" t="s">
        <v>56280</v>
      </c>
      <c r="C11270" s="7" t="s">
        <v>6506</v>
      </c>
      <c r="D11270" s="8" t="s">
        <v>22</v>
      </c>
      <c r="E11270" s="7" t="s">
        <v>56281</v>
      </c>
      <c r="F11270" s="7" t="s">
        <v>56282</v>
      </c>
      <c r="G11270" s="8" t="s">
        <v>247</v>
      </c>
      <c r="H11270" s="8" t="s">
        <v>110</v>
      </c>
      <c r="I11270" s="8" t="s">
        <v>253</v>
      </c>
      <c r="J11270" s="8" t="s">
        <v>27</v>
      </c>
      <c r="K11270" s="8" t="s">
        <v>28</v>
      </c>
      <c r="L11270" s="8" t="s">
        <v>43</v>
      </c>
      <c r="M11270" s="7" t="s">
        <v>44</v>
      </c>
      <c r="N11270" s="7" t="s">
        <v>208</v>
      </c>
      <c r="O11270" s="8" t="s">
        <v>32</v>
      </c>
      <c r="P11270" s="8" t="s">
        <v>22</v>
      </c>
      <c r="Q11270" s="8" t="s">
        <v>56283</v>
      </c>
      <c r="R11270" s="8" t="s">
        <v>46</v>
      </c>
      <c r="S11270" s="7" t="s">
        <v>56284</v>
      </c>
      <c r="T11270" s="7" t="s">
        <v>56285</v>
      </c>
    </row>
    <row r="11271" customHeight="1" spans="1:20">
      <c r="A11271" s="6">
        <v>45227</v>
      </c>
      <c r="B11271" s="7" t="s">
        <v>56286</v>
      </c>
      <c r="C11271" s="7" t="s">
        <v>9287</v>
      </c>
      <c r="D11271" s="8" t="s">
        <v>22</v>
      </c>
      <c r="E11271" s="7" t="s">
        <v>56287</v>
      </c>
      <c r="F11271" s="7" t="s">
        <v>56288</v>
      </c>
      <c r="G11271" s="8" t="s">
        <v>130</v>
      </c>
      <c r="H11271" s="8" t="s">
        <v>22</v>
      </c>
      <c r="I11271" s="8" t="s">
        <v>162</v>
      </c>
      <c r="J11271" s="8" t="s">
        <v>27</v>
      </c>
      <c r="K11271" s="8" t="s">
        <v>28</v>
      </c>
      <c r="L11271" s="8" t="s">
        <v>43</v>
      </c>
      <c r="M11271" s="7" t="s">
        <v>44</v>
      </c>
      <c r="N11271" s="7" t="s">
        <v>31</v>
      </c>
      <c r="O11271" s="8" t="s">
        <v>32</v>
      </c>
      <c r="P11271" s="8" t="s">
        <v>6656</v>
      </c>
      <c r="Q11271" s="8" t="s">
        <v>56289</v>
      </c>
      <c r="R11271" s="8" t="s">
        <v>46</v>
      </c>
      <c r="S11271" s="7" t="s">
        <v>56290</v>
      </c>
      <c r="T11271" s="7" t="s">
        <v>56291</v>
      </c>
    </row>
    <row r="11272" customHeight="1" spans="1:20">
      <c r="A11272" s="6">
        <v>45226</v>
      </c>
      <c r="B11272" s="7" t="s">
        <v>56292</v>
      </c>
      <c r="C11272" s="7" t="s">
        <v>6506</v>
      </c>
      <c r="D11272" s="8" t="s">
        <v>22</v>
      </c>
      <c r="E11272" s="7" t="s">
        <v>56293</v>
      </c>
      <c r="F11272" s="7" t="s">
        <v>56294</v>
      </c>
      <c r="G11272" s="8" t="s">
        <v>130</v>
      </c>
      <c r="H11272" s="8" t="s">
        <v>22</v>
      </c>
      <c r="I11272" s="8" t="s">
        <v>3098</v>
      </c>
      <c r="J11272" s="8" t="s">
        <v>27</v>
      </c>
      <c r="K11272" s="8" t="s">
        <v>28</v>
      </c>
      <c r="L11272" s="8" t="s">
        <v>43</v>
      </c>
      <c r="M11272" s="7" t="s">
        <v>30</v>
      </c>
      <c r="N11272" s="7" t="s">
        <v>208</v>
      </c>
      <c r="O11272" s="8" t="s">
        <v>32</v>
      </c>
      <c r="P11272" s="8" t="s">
        <v>22</v>
      </c>
      <c r="Q11272" s="8" t="s">
        <v>56295</v>
      </c>
      <c r="R11272" s="8" t="s">
        <v>46</v>
      </c>
      <c r="S11272" s="7" t="s">
        <v>56296</v>
      </c>
      <c r="T11272" s="7" t="s">
        <v>56297</v>
      </c>
    </row>
    <row r="11273" customHeight="1" spans="1:20">
      <c r="A11273" s="6">
        <v>45227</v>
      </c>
      <c r="B11273" s="7" t="s">
        <v>56298</v>
      </c>
      <c r="C11273" s="7" t="s">
        <v>6506</v>
      </c>
      <c r="D11273" s="8" t="s">
        <v>22</v>
      </c>
      <c r="E11273" s="7" t="s">
        <v>56299</v>
      </c>
      <c r="F11273" s="7" t="s">
        <v>56300</v>
      </c>
      <c r="G11273" s="8" t="s">
        <v>62</v>
      </c>
      <c r="H11273" s="8" t="s">
        <v>22</v>
      </c>
      <c r="I11273" s="8" t="s">
        <v>4970</v>
      </c>
      <c r="J11273" s="8" t="s">
        <v>27</v>
      </c>
      <c r="K11273" s="8" t="s">
        <v>28</v>
      </c>
      <c r="L11273" s="8" t="s">
        <v>43</v>
      </c>
      <c r="M11273" s="7" t="s">
        <v>30</v>
      </c>
      <c r="N11273" s="7" t="s">
        <v>208</v>
      </c>
      <c r="O11273" s="8" t="s">
        <v>32</v>
      </c>
      <c r="P11273" s="8" t="s">
        <v>22</v>
      </c>
      <c r="Q11273" s="8" t="s">
        <v>56301</v>
      </c>
      <c r="R11273" s="8" t="s">
        <v>46</v>
      </c>
      <c r="S11273" s="7" t="s">
        <v>56302</v>
      </c>
      <c r="T11273" s="7" t="s">
        <v>56303</v>
      </c>
    </row>
    <row r="11274" customHeight="1" spans="1:20">
      <c r="A11274" s="6">
        <v>45227</v>
      </c>
      <c r="B11274" s="7" t="s">
        <v>56304</v>
      </c>
      <c r="C11274" s="7" t="s">
        <v>783</v>
      </c>
      <c r="D11274" s="8" t="s">
        <v>22</v>
      </c>
      <c r="E11274" s="7" t="s">
        <v>56305</v>
      </c>
      <c r="F11274" s="7" t="s">
        <v>56306</v>
      </c>
      <c r="G11274" s="8" t="s">
        <v>53</v>
      </c>
      <c r="H11274" s="8" t="s">
        <v>22</v>
      </c>
      <c r="I11274" s="8" t="s">
        <v>104</v>
      </c>
      <c r="J11274" s="8" t="s">
        <v>27</v>
      </c>
      <c r="K11274" s="8" t="s">
        <v>28</v>
      </c>
      <c r="L11274" s="8" t="s">
        <v>43</v>
      </c>
      <c r="M11274" s="7" t="s">
        <v>30</v>
      </c>
      <c r="N11274" s="7" t="s">
        <v>743</v>
      </c>
      <c r="O11274" s="8" t="s">
        <v>32</v>
      </c>
      <c r="P11274" s="8" t="s">
        <v>22</v>
      </c>
      <c r="Q11274" s="8" t="s">
        <v>56307</v>
      </c>
      <c r="R11274" s="8" t="s">
        <v>46</v>
      </c>
      <c r="S11274" s="7" t="s">
        <v>56308</v>
      </c>
      <c r="T11274" s="7" t="s">
        <v>56309</v>
      </c>
    </row>
    <row r="11275" customHeight="1" spans="1:20">
      <c r="A11275" s="6">
        <v>45226</v>
      </c>
      <c r="B11275" s="7" t="s">
        <v>56310</v>
      </c>
      <c r="C11275" s="7" t="s">
        <v>9692</v>
      </c>
      <c r="D11275" s="8" t="s">
        <v>22</v>
      </c>
      <c r="E11275" s="7" t="s">
        <v>56311</v>
      </c>
      <c r="F11275" s="7" t="s">
        <v>56312</v>
      </c>
      <c r="G11275" s="8" t="s">
        <v>53</v>
      </c>
      <c r="H11275" s="8" t="s">
        <v>22</v>
      </c>
      <c r="I11275" s="8" t="s">
        <v>162</v>
      </c>
      <c r="J11275" s="8" t="s">
        <v>27</v>
      </c>
      <c r="K11275" s="8" t="s">
        <v>28</v>
      </c>
      <c r="L11275" s="8" t="s">
        <v>43</v>
      </c>
      <c r="M11275" s="7" t="s">
        <v>44</v>
      </c>
      <c r="N11275" s="7" t="s">
        <v>31</v>
      </c>
      <c r="O11275" s="8" t="s">
        <v>32</v>
      </c>
      <c r="P11275" s="8" t="s">
        <v>6656</v>
      </c>
      <c r="Q11275" s="8" t="s">
        <v>56313</v>
      </c>
      <c r="R11275" s="8" t="s">
        <v>46</v>
      </c>
      <c r="S11275" s="7" t="s">
        <v>56314</v>
      </c>
      <c r="T11275" s="7" t="s">
        <v>56315</v>
      </c>
    </row>
    <row r="11276" customHeight="1" spans="1:20">
      <c r="A11276" s="6">
        <v>45227</v>
      </c>
      <c r="B11276" s="7" t="s">
        <v>56316</v>
      </c>
      <c r="C11276" s="7" t="s">
        <v>783</v>
      </c>
      <c r="D11276" s="8" t="s">
        <v>22</v>
      </c>
      <c r="E11276" s="7" t="s">
        <v>4155</v>
      </c>
      <c r="F11276" s="7" t="s">
        <v>4156</v>
      </c>
      <c r="G11276" s="8" t="s">
        <v>82</v>
      </c>
      <c r="H11276" s="8" t="s">
        <v>22</v>
      </c>
      <c r="I11276" s="8" t="s">
        <v>732</v>
      </c>
      <c r="J11276" s="8" t="s">
        <v>27</v>
      </c>
      <c r="K11276" s="8" t="s">
        <v>28</v>
      </c>
      <c r="L11276" s="8" t="s">
        <v>43</v>
      </c>
      <c r="M11276" s="7" t="s">
        <v>30</v>
      </c>
      <c r="N11276" s="7" t="s">
        <v>743</v>
      </c>
      <c r="O11276" s="8" t="s">
        <v>32</v>
      </c>
      <c r="P11276" s="8" t="s">
        <v>22</v>
      </c>
      <c r="Q11276" s="8" t="s">
        <v>56317</v>
      </c>
      <c r="R11276" s="8" t="s">
        <v>46</v>
      </c>
      <c r="S11276" s="7" t="s">
        <v>56318</v>
      </c>
      <c r="T11276" s="7" t="s">
        <v>56319</v>
      </c>
    </row>
    <row r="11277" customHeight="1" spans="1:20">
      <c r="A11277" s="6">
        <v>45226</v>
      </c>
      <c r="B11277" s="7" t="s">
        <v>56320</v>
      </c>
      <c r="C11277" s="7" t="s">
        <v>6918</v>
      </c>
      <c r="D11277" s="8" t="s">
        <v>22</v>
      </c>
      <c r="E11277" s="7" t="s">
        <v>56321</v>
      </c>
      <c r="F11277" s="7" t="s">
        <v>56322</v>
      </c>
      <c r="G11277" s="8" t="s">
        <v>82</v>
      </c>
      <c r="H11277" s="8" t="s">
        <v>22</v>
      </c>
      <c r="I11277" s="8" t="s">
        <v>299</v>
      </c>
      <c r="J11277" s="8" t="s">
        <v>27</v>
      </c>
      <c r="K11277" s="8" t="s">
        <v>28</v>
      </c>
      <c r="L11277" s="8" t="s">
        <v>43</v>
      </c>
      <c r="M11277" s="7" t="s">
        <v>44</v>
      </c>
      <c r="N11277" s="7" t="s">
        <v>743</v>
      </c>
      <c r="O11277" s="8" t="s">
        <v>32</v>
      </c>
      <c r="P11277" s="8" t="s">
        <v>22</v>
      </c>
      <c r="Q11277" s="8" t="s">
        <v>56323</v>
      </c>
      <c r="R11277" s="8" t="s">
        <v>46</v>
      </c>
      <c r="S11277" s="7" t="s">
        <v>56324</v>
      </c>
      <c r="T11277" s="7" t="s">
        <v>56325</v>
      </c>
    </row>
    <row r="11278" customHeight="1" spans="1:20">
      <c r="A11278" s="6">
        <v>45227</v>
      </c>
      <c r="B11278" s="7" t="s">
        <v>56326</v>
      </c>
      <c r="C11278" s="7" t="s">
        <v>6506</v>
      </c>
      <c r="D11278" s="8" t="s">
        <v>22</v>
      </c>
      <c r="E11278" s="7" t="s">
        <v>56327</v>
      </c>
      <c r="F11278" s="7" t="s">
        <v>56328</v>
      </c>
      <c r="G11278" s="8" t="s">
        <v>41</v>
      </c>
      <c r="H11278" s="8" t="s">
        <v>137</v>
      </c>
      <c r="I11278" s="8" t="s">
        <v>469</v>
      </c>
      <c r="J11278" s="8" t="s">
        <v>27</v>
      </c>
      <c r="K11278" s="8" t="s">
        <v>28</v>
      </c>
      <c r="L11278" s="8" t="s">
        <v>43</v>
      </c>
      <c r="M11278" s="7" t="s">
        <v>44</v>
      </c>
      <c r="N11278" s="7" t="s">
        <v>208</v>
      </c>
      <c r="O11278" s="8" t="s">
        <v>32</v>
      </c>
      <c r="P11278" s="8" t="s">
        <v>22</v>
      </c>
      <c r="Q11278" s="8" t="s">
        <v>56329</v>
      </c>
      <c r="R11278" s="8" t="s">
        <v>46</v>
      </c>
      <c r="S11278" s="7" t="s">
        <v>56330</v>
      </c>
      <c r="T11278" s="7" t="s">
        <v>56331</v>
      </c>
    </row>
    <row r="11279" customHeight="1" spans="1:20">
      <c r="A11279" s="6">
        <v>45226</v>
      </c>
      <c r="B11279" s="7" t="s">
        <v>56332</v>
      </c>
      <c r="C11279" s="7" t="s">
        <v>6506</v>
      </c>
      <c r="D11279" s="8" t="s">
        <v>22</v>
      </c>
      <c r="E11279" s="7" t="s">
        <v>6615</v>
      </c>
      <c r="F11279" s="7" t="s">
        <v>6616</v>
      </c>
      <c r="G11279" s="8" t="s">
        <v>130</v>
      </c>
      <c r="H11279" s="8" t="s">
        <v>22</v>
      </c>
      <c r="I11279" s="8" t="s">
        <v>155</v>
      </c>
      <c r="J11279" s="8" t="s">
        <v>27</v>
      </c>
      <c r="K11279" s="8" t="s">
        <v>28</v>
      </c>
      <c r="L11279" s="8" t="s">
        <v>43</v>
      </c>
      <c r="M11279" s="7" t="s">
        <v>44</v>
      </c>
      <c r="N11279" s="7" t="s">
        <v>208</v>
      </c>
      <c r="O11279" s="8" t="s">
        <v>32</v>
      </c>
      <c r="P11279" s="8" t="s">
        <v>22</v>
      </c>
      <c r="Q11279" s="8" t="s">
        <v>56333</v>
      </c>
      <c r="R11279" s="8" t="s">
        <v>46</v>
      </c>
      <c r="S11279" s="7" t="s">
        <v>56334</v>
      </c>
      <c r="T11279" s="7" t="s">
        <v>56335</v>
      </c>
    </row>
    <row r="11280" customHeight="1" spans="1:20">
      <c r="A11280" s="6">
        <v>45226</v>
      </c>
      <c r="B11280" s="7" t="s">
        <v>56336</v>
      </c>
      <c r="C11280" s="7" t="s">
        <v>6660</v>
      </c>
      <c r="D11280" s="8" t="s">
        <v>22</v>
      </c>
      <c r="E11280" s="7" t="s">
        <v>29029</v>
      </c>
      <c r="F11280" s="7" t="s">
        <v>29030</v>
      </c>
      <c r="G11280" s="8" t="s">
        <v>247</v>
      </c>
      <c r="H11280" s="8" t="s">
        <v>110</v>
      </c>
      <c r="I11280" s="8" t="s">
        <v>299</v>
      </c>
      <c r="J11280" s="8" t="s">
        <v>27</v>
      </c>
      <c r="K11280" s="8" t="s">
        <v>28</v>
      </c>
      <c r="L11280" s="8" t="s">
        <v>43</v>
      </c>
      <c r="M11280" s="7" t="s">
        <v>30</v>
      </c>
      <c r="N11280" s="7" t="s">
        <v>31</v>
      </c>
      <c r="O11280" s="8" t="s">
        <v>32</v>
      </c>
      <c r="P11280" s="8" t="s">
        <v>22</v>
      </c>
      <c r="Q11280" s="8" t="s">
        <v>56337</v>
      </c>
      <c r="R11280" s="8" t="s">
        <v>46</v>
      </c>
      <c r="S11280" s="7" t="s">
        <v>56338</v>
      </c>
      <c r="T11280" s="7" t="s">
        <v>56339</v>
      </c>
    </row>
    <row r="11281" customHeight="1" spans="1:20">
      <c r="A11281" s="6">
        <v>45226</v>
      </c>
      <c r="B11281" s="7" t="s">
        <v>56340</v>
      </c>
      <c r="C11281" s="7" t="s">
        <v>6660</v>
      </c>
      <c r="D11281" s="8" t="s">
        <v>22</v>
      </c>
      <c r="E11281" s="7" t="s">
        <v>56341</v>
      </c>
      <c r="F11281" s="7" t="s">
        <v>56342</v>
      </c>
      <c r="G11281" s="8" t="s">
        <v>82</v>
      </c>
      <c r="H11281" s="8" t="s">
        <v>22</v>
      </c>
      <c r="I11281" s="8" t="s">
        <v>207</v>
      </c>
      <c r="J11281" s="8" t="s">
        <v>27</v>
      </c>
      <c r="K11281" s="8" t="s">
        <v>28</v>
      </c>
      <c r="L11281" s="8" t="s">
        <v>43</v>
      </c>
      <c r="M11281" s="7" t="s">
        <v>30</v>
      </c>
      <c r="N11281" s="7" t="s">
        <v>31</v>
      </c>
      <c r="O11281" s="8" t="s">
        <v>32</v>
      </c>
      <c r="P11281" s="8" t="s">
        <v>22</v>
      </c>
      <c r="Q11281" s="8" t="s">
        <v>56343</v>
      </c>
      <c r="R11281" s="8" t="s">
        <v>46</v>
      </c>
      <c r="S11281" s="7" t="s">
        <v>56344</v>
      </c>
      <c r="T11281" s="7" t="s">
        <v>56345</v>
      </c>
    </row>
    <row r="11282" customHeight="1" spans="1:20">
      <c r="A11282" s="6">
        <v>45226</v>
      </c>
      <c r="B11282" s="7" t="s">
        <v>56346</v>
      </c>
      <c r="C11282" s="7" t="s">
        <v>9326</v>
      </c>
      <c r="D11282" s="8" t="s">
        <v>22</v>
      </c>
      <c r="E11282" s="7" t="s">
        <v>37405</v>
      </c>
      <c r="F11282" s="7" t="s">
        <v>22</v>
      </c>
      <c r="G11282" s="8" t="s">
        <v>22</v>
      </c>
      <c r="H11282" s="8" t="s">
        <v>22</v>
      </c>
      <c r="I11282" s="8" t="s">
        <v>511</v>
      </c>
      <c r="J11282" s="8" t="s">
        <v>27</v>
      </c>
      <c r="K11282" s="8" t="s">
        <v>28</v>
      </c>
      <c r="L11282" s="8" t="s">
        <v>43</v>
      </c>
      <c r="M11282" s="7" t="s">
        <v>30</v>
      </c>
      <c r="N11282" s="7" t="s">
        <v>31</v>
      </c>
      <c r="O11282" s="8" t="s">
        <v>32</v>
      </c>
      <c r="P11282" s="8" t="s">
        <v>22</v>
      </c>
      <c r="Q11282" s="8" t="s">
        <v>56347</v>
      </c>
      <c r="R11282" s="8" t="s">
        <v>46</v>
      </c>
      <c r="S11282" s="7" t="s">
        <v>56348</v>
      </c>
      <c r="T11282" s="7" t="s">
        <v>56349</v>
      </c>
    </row>
    <row r="11283" customHeight="1" spans="1:20">
      <c r="A11283" s="6">
        <v>45226</v>
      </c>
      <c r="B11283" s="7" t="s">
        <v>56350</v>
      </c>
      <c r="C11283" s="7" t="s">
        <v>6506</v>
      </c>
      <c r="D11283" s="8" t="s">
        <v>22</v>
      </c>
      <c r="E11283" s="7" t="s">
        <v>56351</v>
      </c>
      <c r="F11283" s="7" t="s">
        <v>56352</v>
      </c>
      <c r="G11283" s="8" t="s">
        <v>247</v>
      </c>
      <c r="H11283" s="8" t="s">
        <v>22</v>
      </c>
      <c r="I11283" s="8" t="s">
        <v>75</v>
      </c>
      <c r="J11283" s="8" t="s">
        <v>27</v>
      </c>
      <c r="K11283" s="8" t="s">
        <v>28</v>
      </c>
      <c r="L11283" s="8" t="s">
        <v>43</v>
      </c>
      <c r="M11283" s="7" t="s">
        <v>44</v>
      </c>
      <c r="N11283" s="7" t="s">
        <v>208</v>
      </c>
      <c r="O11283" s="8" t="s">
        <v>32</v>
      </c>
      <c r="P11283" s="8" t="s">
        <v>22</v>
      </c>
      <c r="Q11283" s="8" t="s">
        <v>56353</v>
      </c>
      <c r="R11283" s="8" t="s">
        <v>46</v>
      </c>
      <c r="S11283" s="7" t="s">
        <v>56354</v>
      </c>
      <c r="T11283" s="7" t="s">
        <v>56355</v>
      </c>
    </row>
    <row r="11284" customHeight="1" spans="1:20">
      <c r="A11284" s="6">
        <v>45228</v>
      </c>
      <c r="B11284" s="7" t="s">
        <v>56356</v>
      </c>
      <c r="C11284" s="7" t="s">
        <v>6660</v>
      </c>
      <c r="D11284" s="8" t="s">
        <v>22</v>
      </c>
      <c r="E11284" s="7" t="s">
        <v>56357</v>
      </c>
      <c r="F11284" s="7" t="s">
        <v>56358</v>
      </c>
      <c r="G11284" s="8" t="s">
        <v>41</v>
      </c>
      <c r="H11284" s="8" t="s">
        <v>22</v>
      </c>
      <c r="I11284" s="8" t="s">
        <v>104</v>
      </c>
      <c r="J11284" s="8" t="s">
        <v>27</v>
      </c>
      <c r="K11284" s="8" t="s">
        <v>28</v>
      </c>
      <c r="L11284" s="8" t="s">
        <v>43</v>
      </c>
      <c r="M11284" s="7" t="s">
        <v>30</v>
      </c>
      <c r="N11284" s="7" t="s">
        <v>31</v>
      </c>
      <c r="O11284" s="8" t="s">
        <v>32</v>
      </c>
      <c r="P11284" s="8" t="s">
        <v>22</v>
      </c>
      <c r="Q11284" s="8" t="s">
        <v>56359</v>
      </c>
      <c r="R11284" s="8" t="s">
        <v>46</v>
      </c>
      <c r="S11284" s="7" t="s">
        <v>56360</v>
      </c>
      <c r="T11284" s="7" t="s">
        <v>56361</v>
      </c>
    </row>
    <row r="11285" customHeight="1" spans="1:20">
      <c r="A11285" s="6">
        <v>45226</v>
      </c>
      <c r="B11285" s="7" t="s">
        <v>56362</v>
      </c>
      <c r="C11285" s="7" t="s">
        <v>6660</v>
      </c>
      <c r="D11285" s="8" t="s">
        <v>22</v>
      </c>
      <c r="E11285" s="7" t="s">
        <v>56363</v>
      </c>
      <c r="F11285" s="7" t="s">
        <v>56364</v>
      </c>
      <c r="G11285" s="8" t="s">
        <v>25</v>
      </c>
      <c r="H11285" s="8" t="s">
        <v>22</v>
      </c>
      <c r="I11285" s="8" t="s">
        <v>299</v>
      </c>
      <c r="J11285" s="8" t="s">
        <v>27</v>
      </c>
      <c r="K11285" s="8" t="s">
        <v>28</v>
      </c>
      <c r="L11285" s="8" t="s">
        <v>43</v>
      </c>
      <c r="M11285" s="7" t="s">
        <v>30</v>
      </c>
      <c r="N11285" s="7" t="s">
        <v>31</v>
      </c>
      <c r="O11285" s="8" t="s">
        <v>32</v>
      </c>
      <c r="P11285" s="8" t="s">
        <v>22</v>
      </c>
      <c r="Q11285" s="8" t="s">
        <v>56365</v>
      </c>
      <c r="R11285" s="8" t="s">
        <v>46</v>
      </c>
      <c r="S11285" s="7" t="s">
        <v>56366</v>
      </c>
      <c r="T11285" s="7" t="s">
        <v>56367</v>
      </c>
    </row>
    <row r="11286" customHeight="1" spans="1:20">
      <c r="A11286" s="6">
        <v>45227</v>
      </c>
      <c r="B11286" s="7" t="s">
        <v>56368</v>
      </c>
      <c r="C11286" s="7" t="s">
        <v>6506</v>
      </c>
      <c r="D11286" s="8" t="s">
        <v>22</v>
      </c>
      <c r="E11286" s="7" t="s">
        <v>56369</v>
      </c>
      <c r="F11286" s="7" t="s">
        <v>56370</v>
      </c>
      <c r="G11286" s="8" t="s">
        <v>41</v>
      </c>
      <c r="H11286" s="8" t="s">
        <v>22</v>
      </c>
      <c r="I11286" s="8" t="s">
        <v>384</v>
      </c>
      <c r="J11286" s="8" t="s">
        <v>27</v>
      </c>
      <c r="K11286" s="8" t="s">
        <v>28</v>
      </c>
      <c r="L11286" s="8" t="s">
        <v>43</v>
      </c>
      <c r="M11286" s="7" t="s">
        <v>44</v>
      </c>
      <c r="N11286" s="7" t="s">
        <v>208</v>
      </c>
      <c r="O11286" s="8" t="s">
        <v>32</v>
      </c>
      <c r="P11286" s="8" t="s">
        <v>22</v>
      </c>
      <c r="Q11286" s="8" t="s">
        <v>56371</v>
      </c>
      <c r="R11286" s="8" t="s">
        <v>46</v>
      </c>
      <c r="S11286" s="7" t="s">
        <v>56372</v>
      </c>
      <c r="T11286" s="7" t="s">
        <v>56373</v>
      </c>
    </row>
    <row r="11287" customHeight="1" spans="1:20">
      <c r="A11287" s="6">
        <v>45227</v>
      </c>
      <c r="B11287" s="7" t="s">
        <v>56374</v>
      </c>
      <c r="C11287" s="7" t="s">
        <v>6506</v>
      </c>
      <c r="D11287" s="8" t="s">
        <v>22</v>
      </c>
      <c r="E11287" s="7" t="s">
        <v>356</v>
      </c>
      <c r="F11287" s="7" t="s">
        <v>357</v>
      </c>
      <c r="G11287" s="8" t="s">
        <v>41</v>
      </c>
      <c r="H11287" s="8" t="s">
        <v>22</v>
      </c>
      <c r="I11287" s="8" t="s">
        <v>3098</v>
      </c>
      <c r="J11287" s="8" t="s">
        <v>27</v>
      </c>
      <c r="K11287" s="8" t="s">
        <v>28</v>
      </c>
      <c r="L11287" s="8" t="s">
        <v>43</v>
      </c>
      <c r="M11287" s="7" t="s">
        <v>30</v>
      </c>
      <c r="N11287" s="7" t="s">
        <v>208</v>
      </c>
      <c r="O11287" s="8" t="s">
        <v>32</v>
      </c>
      <c r="P11287" s="8" t="s">
        <v>22</v>
      </c>
      <c r="Q11287" s="8" t="s">
        <v>56375</v>
      </c>
      <c r="R11287" s="8" t="s">
        <v>46</v>
      </c>
      <c r="S11287" s="7" t="s">
        <v>34005</v>
      </c>
      <c r="T11287" s="7" t="s">
        <v>56376</v>
      </c>
    </row>
    <row r="11288" customHeight="1" spans="1:20">
      <c r="A11288" s="6">
        <v>45227</v>
      </c>
      <c r="B11288" s="7" t="s">
        <v>56377</v>
      </c>
      <c r="C11288" s="7" t="s">
        <v>6660</v>
      </c>
      <c r="D11288" s="8" t="s">
        <v>22</v>
      </c>
      <c r="E11288" s="7" t="s">
        <v>56378</v>
      </c>
      <c r="F11288" s="7" t="s">
        <v>56379</v>
      </c>
      <c r="G11288" s="8" t="s">
        <v>62</v>
      </c>
      <c r="H11288" s="8" t="s">
        <v>22</v>
      </c>
      <c r="I11288" s="8" t="s">
        <v>207</v>
      </c>
      <c r="J11288" s="8" t="s">
        <v>27</v>
      </c>
      <c r="K11288" s="8" t="s">
        <v>28</v>
      </c>
      <c r="L11288" s="8" t="s">
        <v>43</v>
      </c>
      <c r="M11288" s="7" t="s">
        <v>44</v>
      </c>
      <c r="N11288" s="7" t="s">
        <v>31</v>
      </c>
      <c r="O11288" s="8" t="s">
        <v>32</v>
      </c>
      <c r="P11288" s="8" t="s">
        <v>22</v>
      </c>
      <c r="Q11288" s="8" t="s">
        <v>56380</v>
      </c>
      <c r="R11288" s="8" t="s">
        <v>46</v>
      </c>
      <c r="S11288" s="7" t="s">
        <v>56381</v>
      </c>
      <c r="T11288" s="7" t="s">
        <v>56382</v>
      </c>
    </row>
    <row r="11289" customHeight="1" spans="1:20">
      <c r="A11289" s="6">
        <v>45228</v>
      </c>
      <c r="B11289" s="7" t="s">
        <v>56383</v>
      </c>
      <c r="C11289" s="7" t="s">
        <v>783</v>
      </c>
      <c r="D11289" s="8" t="s">
        <v>22</v>
      </c>
      <c r="E11289" s="7" t="s">
        <v>25267</v>
      </c>
      <c r="F11289" s="7" t="s">
        <v>22</v>
      </c>
      <c r="G11289" s="8" t="s">
        <v>22</v>
      </c>
      <c r="H11289" s="8" t="s">
        <v>22</v>
      </c>
      <c r="I11289" s="8" t="s">
        <v>42</v>
      </c>
      <c r="J11289" s="8" t="s">
        <v>27</v>
      </c>
      <c r="K11289" s="8" t="s">
        <v>28</v>
      </c>
      <c r="L11289" s="8" t="s">
        <v>43</v>
      </c>
      <c r="M11289" s="7" t="s">
        <v>30</v>
      </c>
      <c r="N11289" s="7" t="s">
        <v>743</v>
      </c>
      <c r="O11289" s="8" t="s">
        <v>32</v>
      </c>
      <c r="P11289" s="8" t="s">
        <v>22</v>
      </c>
      <c r="Q11289" s="8" t="s">
        <v>56384</v>
      </c>
      <c r="R11289" s="8" t="s">
        <v>46</v>
      </c>
      <c r="S11289" s="7" t="s">
        <v>56385</v>
      </c>
      <c r="T11289" s="7" t="s">
        <v>56386</v>
      </c>
    </row>
    <row r="11290" customHeight="1" spans="1:20">
      <c r="A11290" s="6">
        <v>45226</v>
      </c>
      <c r="B11290" s="7" t="s">
        <v>56387</v>
      </c>
      <c r="C11290" s="7" t="s">
        <v>5644</v>
      </c>
      <c r="D11290" s="8" t="s">
        <v>22</v>
      </c>
      <c r="E11290" s="7" t="s">
        <v>56388</v>
      </c>
      <c r="F11290" s="7" t="s">
        <v>49842</v>
      </c>
      <c r="G11290" s="8" t="s">
        <v>82</v>
      </c>
      <c r="H11290" s="8" t="s">
        <v>110</v>
      </c>
      <c r="I11290" s="8" t="s">
        <v>168</v>
      </c>
      <c r="J11290" s="8" t="s">
        <v>27</v>
      </c>
      <c r="K11290" s="8" t="s">
        <v>28</v>
      </c>
      <c r="L11290" s="8" t="s">
        <v>43</v>
      </c>
      <c r="M11290" s="7" t="s">
        <v>169</v>
      </c>
      <c r="N11290" s="7" t="s">
        <v>5633</v>
      </c>
      <c r="O11290" s="8" t="s">
        <v>32</v>
      </c>
      <c r="P11290" s="8" t="s">
        <v>22</v>
      </c>
      <c r="Q11290" s="8" t="s">
        <v>56389</v>
      </c>
      <c r="R11290" s="8" t="s">
        <v>168</v>
      </c>
      <c r="S11290" s="7" t="s">
        <v>56390</v>
      </c>
      <c r="T11290" s="7" t="s">
        <v>6075</v>
      </c>
    </row>
    <row r="11291" customHeight="1" spans="1:20">
      <c r="A11291" s="6">
        <v>45227</v>
      </c>
      <c r="B11291" s="7" t="s">
        <v>56391</v>
      </c>
      <c r="C11291" s="7" t="s">
        <v>783</v>
      </c>
      <c r="D11291" s="8" t="s">
        <v>22</v>
      </c>
      <c r="E11291" s="7" t="s">
        <v>56392</v>
      </c>
      <c r="F11291" s="7" t="s">
        <v>22</v>
      </c>
      <c r="G11291" s="8" t="s">
        <v>22</v>
      </c>
      <c r="H11291" s="8" t="s">
        <v>22</v>
      </c>
      <c r="I11291" s="8" t="s">
        <v>315</v>
      </c>
      <c r="J11291" s="8" t="s">
        <v>27</v>
      </c>
      <c r="K11291" s="8" t="s">
        <v>28</v>
      </c>
      <c r="L11291" s="8" t="s">
        <v>43</v>
      </c>
      <c r="M11291" s="7" t="s">
        <v>30</v>
      </c>
      <c r="N11291" s="7" t="s">
        <v>743</v>
      </c>
      <c r="O11291" s="8" t="s">
        <v>32</v>
      </c>
      <c r="P11291" s="8" t="s">
        <v>22</v>
      </c>
      <c r="Q11291" s="8" t="s">
        <v>56393</v>
      </c>
      <c r="R11291" s="8" t="s">
        <v>46</v>
      </c>
      <c r="S11291" s="7" t="s">
        <v>56394</v>
      </c>
      <c r="T11291" s="7" t="s">
        <v>56395</v>
      </c>
    </row>
    <row r="11292" customHeight="1" spans="1:20">
      <c r="A11292" s="6">
        <v>45228</v>
      </c>
      <c r="B11292" s="7" t="s">
        <v>56396</v>
      </c>
      <c r="C11292" s="7" t="s">
        <v>6653</v>
      </c>
      <c r="D11292" s="8" t="s">
        <v>22</v>
      </c>
      <c r="E11292" s="7" t="s">
        <v>56397</v>
      </c>
      <c r="F11292" s="7" t="s">
        <v>56398</v>
      </c>
      <c r="G11292" s="8" t="s">
        <v>82</v>
      </c>
      <c r="H11292" s="8" t="s">
        <v>22</v>
      </c>
      <c r="I11292" s="8" t="s">
        <v>26</v>
      </c>
      <c r="J11292" s="8" t="s">
        <v>27</v>
      </c>
      <c r="K11292" s="8" t="s">
        <v>28</v>
      </c>
      <c r="L11292" s="8" t="s">
        <v>29</v>
      </c>
      <c r="M11292" s="7" t="s">
        <v>30</v>
      </c>
      <c r="N11292" s="7" t="s">
        <v>31</v>
      </c>
      <c r="O11292" s="8" t="s">
        <v>32</v>
      </c>
      <c r="P11292" s="8" t="s">
        <v>6656</v>
      </c>
      <c r="Q11292" s="8" t="s">
        <v>56399</v>
      </c>
      <c r="R11292" s="8" t="s">
        <v>34</v>
      </c>
      <c r="S11292" s="7" t="s">
        <v>56400</v>
      </c>
      <c r="T11292" s="7" t="s">
        <v>56401</v>
      </c>
    </row>
    <row r="11293" customHeight="1" spans="1:20">
      <c r="A11293" s="6">
        <v>45226</v>
      </c>
      <c r="B11293" s="7" t="s">
        <v>56402</v>
      </c>
      <c r="C11293" s="7" t="s">
        <v>6660</v>
      </c>
      <c r="D11293" s="8" t="s">
        <v>22</v>
      </c>
      <c r="E11293" s="7" t="s">
        <v>56403</v>
      </c>
      <c r="F11293" s="7" t="s">
        <v>56404</v>
      </c>
      <c r="G11293" s="8" t="s">
        <v>69</v>
      </c>
      <c r="H11293" s="8" t="s">
        <v>110</v>
      </c>
      <c r="I11293" s="8" t="s">
        <v>576</v>
      </c>
      <c r="J11293" s="8" t="s">
        <v>27</v>
      </c>
      <c r="K11293" s="8" t="s">
        <v>28</v>
      </c>
      <c r="L11293" s="8" t="s">
        <v>43</v>
      </c>
      <c r="M11293" s="7" t="s">
        <v>44</v>
      </c>
      <c r="N11293" s="7" t="s">
        <v>31</v>
      </c>
      <c r="O11293" s="8" t="s">
        <v>32</v>
      </c>
      <c r="P11293" s="8" t="s">
        <v>22</v>
      </c>
      <c r="Q11293" s="8" t="s">
        <v>56405</v>
      </c>
      <c r="R11293" s="8" t="s">
        <v>46</v>
      </c>
      <c r="S11293" s="7" t="s">
        <v>56406</v>
      </c>
      <c r="T11293" s="7" t="s">
        <v>56407</v>
      </c>
    </row>
    <row r="11294" customHeight="1" spans="1:20">
      <c r="A11294" s="6">
        <v>45226</v>
      </c>
      <c r="B11294" s="7" t="s">
        <v>56408</v>
      </c>
      <c r="C11294" s="7" t="s">
        <v>6506</v>
      </c>
      <c r="D11294" s="8" t="s">
        <v>22</v>
      </c>
      <c r="E11294" s="7" t="s">
        <v>56409</v>
      </c>
      <c r="F11294" s="7" t="s">
        <v>56410</v>
      </c>
      <c r="G11294" s="8" t="s">
        <v>130</v>
      </c>
      <c r="H11294" s="8" t="s">
        <v>22</v>
      </c>
      <c r="I11294" s="8" t="s">
        <v>490</v>
      </c>
      <c r="J11294" s="8" t="s">
        <v>27</v>
      </c>
      <c r="K11294" s="8" t="s">
        <v>28</v>
      </c>
      <c r="L11294" s="8" t="s">
        <v>43</v>
      </c>
      <c r="M11294" s="7" t="s">
        <v>30</v>
      </c>
      <c r="N11294" s="7" t="s">
        <v>208</v>
      </c>
      <c r="O11294" s="8" t="s">
        <v>32</v>
      </c>
      <c r="P11294" s="8" t="s">
        <v>22</v>
      </c>
      <c r="Q11294" s="8" t="s">
        <v>56411</v>
      </c>
      <c r="R11294" s="8" t="s">
        <v>46</v>
      </c>
      <c r="S11294" s="7" t="s">
        <v>56412</v>
      </c>
      <c r="T11294" s="7" t="s">
        <v>56413</v>
      </c>
    </row>
    <row r="11295" customHeight="1" spans="1:20">
      <c r="A11295" s="6">
        <v>45226</v>
      </c>
      <c r="B11295" s="7" t="s">
        <v>56414</v>
      </c>
      <c r="C11295" s="7" t="s">
        <v>5644</v>
      </c>
      <c r="D11295" s="8" t="s">
        <v>22</v>
      </c>
      <c r="E11295" s="7" t="s">
        <v>56415</v>
      </c>
      <c r="F11295" s="7" t="s">
        <v>56416</v>
      </c>
      <c r="G11295" s="8" t="s">
        <v>82</v>
      </c>
      <c r="H11295" s="8" t="s">
        <v>110</v>
      </c>
      <c r="I11295" s="8" t="s">
        <v>168</v>
      </c>
      <c r="J11295" s="8" t="s">
        <v>27</v>
      </c>
      <c r="K11295" s="8" t="s">
        <v>28</v>
      </c>
      <c r="L11295" s="8" t="s">
        <v>43</v>
      </c>
      <c r="M11295" s="7" t="s">
        <v>169</v>
      </c>
      <c r="N11295" s="7" t="s">
        <v>5633</v>
      </c>
      <c r="O11295" s="8" t="s">
        <v>32</v>
      </c>
      <c r="P11295" s="8" t="s">
        <v>22</v>
      </c>
      <c r="Q11295" s="8" t="s">
        <v>56417</v>
      </c>
      <c r="R11295" s="8" t="s">
        <v>168</v>
      </c>
      <c r="S11295" s="7" t="s">
        <v>56418</v>
      </c>
      <c r="T11295" s="7" t="s">
        <v>5723</v>
      </c>
    </row>
    <row r="11296" customHeight="1" spans="1:20">
      <c r="A11296" s="6">
        <v>45228</v>
      </c>
      <c r="B11296" s="7" t="s">
        <v>56419</v>
      </c>
      <c r="C11296" s="7" t="s">
        <v>6506</v>
      </c>
      <c r="D11296" s="8" t="s">
        <v>22</v>
      </c>
      <c r="E11296" s="7" t="s">
        <v>56420</v>
      </c>
      <c r="F11296" s="7" t="s">
        <v>56421</v>
      </c>
      <c r="G11296" s="8" t="s">
        <v>62</v>
      </c>
      <c r="H11296" s="8" t="s">
        <v>22</v>
      </c>
      <c r="I11296" s="8" t="s">
        <v>511</v>
      </c>
      <c r="J11296" s="8" t="s">
        <v>27</v>
      </c>
      <c r="K11296" s="8" t="s">
        <v>28</v>
      </c>
      <c r="L11296" s="8" t="s">
        <v>43</v>
      </c>
      <c r="M11296" s="7" t="s">
        <v>44</v>
      </c>
      <c r="N11296" s="7" t="s">
        <v>208</v>
      </c>
      <c r="O11296" s="8" t="s">
        <v>32</v>
      </c>
      <c r="P11296" s="8" t="s">
        <v>22</v>
      </c>
      <c r="Q11296" s="8" t="s">
        <v>56422</v>
      </c>
      <c r="R11296" s="8" t="s">
        <v>46</v>
      </c>
      <c r="S11296" s="7" t="s">
        <v>56423</v>
      </c>
      <c r="T11296" s="7" t="s">
        <v>56424</v>
      </c>
    </row>
    <row r="11297" customHeight="1" spans="1:20">
      <c r="A11297" s="6">
        <v>45226</v>
      </c>
      <c r="B11297" s="7" t="s">
        <v>56425</v>
      </c>
      <c r="C11297" s="7" t="s">
        <v>6660</v>
      </c>
      <c r="D11297" s="8" t="s">
        <v>22</v>
      </c>
      <c r="E11297" s="7" t="s">
        <v>56426</v>
      </c>
      <c r="F11297" s="7" t="s">
        <v>56427</v>
      </c>
      <c r="G11297" s="8" t="s">
        <v>41</v>
      </c>
      <c r="H11297" s="8" t="s">
        <v>110</v>
      </c>
      <c r="I11297" s="8" t="s">
        <v>732</v>
      </c>
      <c r="J11297" s="8" t="s">
        <v>27</v>
      </c>
      <c r="K11297" s="8" t="s">
        <v>28</v>
      </c>
      <c r="L11297" s="8" t="s">
        <v>43</v>
      </c>
      <c r="M11297" s="7" t="s">
        <v>30</v>
      </c>
      <c r="N11297" s="7" t="s">
        <v>31</v>
      </c>
      <c r="O11297" s="8" t="s">
        <v>32</v>
      </c>
      <c r="P11297" s="8" t="s">
        <v>22</v>
      </c>
      <c r="Q11297" s="8" t="s">
        <v>56428</v>
      </c>
      <c r="R11297" s="8" t="s">
        <v>46</v>
      </c>
      <c r="S11297" s="7" t="s">
        <v>56429</v>
      </c>
      <c r="T11297" s="7" t="s">
        <v>56430</v>
      </c>
    </row>
    <row r="11298" customHeight="1" spans="1:20">
      <c r="A11298" s="6">
        <v>45226</v>
      </c>
      <c r="B11298" s="7" t="s">
        <v>56431</v>
      </c>
      <c r="C11298" s="7" t="s">
        <v>6506</v>
      </c>
      <c r="D11298" s="8" t="s">
        <v>22</v>
      </c>
      <c r="E11298" s="7" t="s">
        <v>53093</v>
      </c>
      <c r="F11298" s="7" t="s">
        <v>53094</v>
      </c>
      <c r="G11298" s="8" t="s">
        <v>69</v>
      </c>
      <c r="H11298" s="8" t="s">
        <v>22</v>
      </c>
      <c r="I11298" s="8" t="s">
        <v>3098</v>
      </c>
      <c r="J11298" s="8" t="s">
        <v>27</v>
      </c>
      <c r="K11298" s="8" t="s">
        <v>28</v>
      </c>
      <c r="L11298" s="8" t="s">
        <v>43</v>
      </c>
      <c r="M11298" s="7" t="s">
        <v>30</v>
      </c>
      <c r="N11298" s="7" t="s">
        <v>208</v>
      </c>
      <c r="O11298" s="8" t="s">
        <v>32</v>
      </c>
      <c r="P11298" s="8" t="s">
        <v>22</v>
      </c>
      <c r="Q11298" s="8" t="s">
        <v>56432</v>
      </c>
      <c r="R11298" s="8" t="s">
        <v>46</v>
      </c>
      <c r="S11298" s="7" t="s">
        <v>56433</v>
      </c>
      <c r="T11298" s="7" t="s">
        <v>56434</v>
      </c>
    </row>
    <row r="11299" customHeight="1" spans="1:20">
      <c r="A11299" s="6">
        <v>45226</v>
      </c>
      <c r="B11299" s="7" t="s">
        <v>56435</v>
      </c>
      <c r="C11299" s="7" t="s">
        <v>783</v>
      </c>
      <c r="D11299" s="8" t="s">
        <v>22</v>
      </c>
      <c r="E11299" s="7" t="s">
        <v>56436</v>
      </c>
      <c r="F11299" s="7" t="s">
        <v>12333</v>
      </c>
      <c r="G11299" s="8" t="s">
        <v>82</v>
      </c>
      <c r="H11299" s="8" t="s">
        <v>22</v>
      </c>
      <c r="I11299" s="8" t="s">
        <v>168</v>
      </c>
      <c r="J11299" s="8" t="s">
        <v>27</v>
      </c>
      <c r="K11299" s="8" t="s">
        <v>28</v>
      </c>
      <c r="L11299" s="8" t="s">
        <v>43</v>
      </c>
      <c r="M11299" s="7" t="s">
        <v>169</v>
      </c>
      <c r="N11299" s="7" t="s">
        <v>743</v>
      </c>
      <c r="O11299" s="8" t="s">
        <v>32</v>
      </c>
      <c r="P11299" s="8" t="s">
        <v>22</v>
      </c>
      <c r="Q11299" s="8" t="s">
        <v>56437</v>
      </c>
      <c r="R11299" s="8" t="s">
        <v>46</v>
      </c>
      <c r="S11299" s="7" t="s">
        <v>56438</v>
      </c>
      <c r="T11299" s="7" t="s">
        <v>56439</v>
      </c>
    </row>
    <row r="11300" customHeight="1" spans="1:20">
      <c r="A11300" s="6">
        <v>45228</v>
      </c>
      <c r="B11300" s="7" t="s">
        <v>56440</v>
      </c>
      <c r="C11300" s="7" t="s">
        <v>9326</v>
      </c>
      <c r="D11300" s="8" t="s">
        <v>22</v>
      </c>
      <c r="E11300" s="7" t="s">
        <v>56357</v>
      </c>
      <c r="F11300" s="7" t="s">
        <v>56358</v>
      </c>
      <c r="G11300" s="8" t="s">
        <v>41</v>
      </c>
      <c r="H11300" s="8" t="s">
        <v>22</v>
      </c>
      <c r="I11300" s="8" t="s">
        <v>511</v>
      </c>
      <c r="J11300" s="8" t="s">
        <v>27</v>
      </c>
      <c r="K11300" s="8" t="s">
        <v>28</v>
      </c>
      <c r="L11300" s="8" t="s">
        <v>43</v>
      </c>
      <c r="M11300" s="7" t="s">
        <v>30</v>
      </c>
      <c r="N11300" s="7" t="s">
        <v>31</v>
      </c>
      <c r="O11300" s="8" t="s">
        <v>32</v>
      </c>
      <c r="P11300" s="8" t="s">
        <v>22</v>
      </c>
      <c r="Q11300" s="8" t="s">
        <v>56441</v>
      </c>
      <c r="R11300" s="8" t="s">
        <v>46</v>
      </c>
      <c r="S11300" s="7" t="s">
        <v>56442</v>
      </c>
      <c r="T11300" s="7" t="s">
        <v>56443</v>
      </c>
    </row>
    <row r="11301" customHeight="1" spans="1:20">
      <c r="A11301" s="6">
        <v>45227</v>
      </c>
      <c r="B11301" s="7" t="s">
        <v>56444</v>
      </c>
      <c r="C11301" s="7" t="s">
        <v>783</v>
      </c>
      <c r="D11301" s="8" t="s">
        <v>22</v>
      </c>
      <c r="E11301" s="7" t="s">
        <v>56445</v>
      </c>
      <c r="F11301" s="7" t="s">
        <v>56446</v>
      </c>
      <c r="G11301" s="8" t="s">
        <v>82</v>
      </c>
      <c r="H11301" s="8" t="s">
        <v>22</v>
      </c>
      <c r="I11301" s="8" t="s">
        <v>315</v>
      </c>
      <c r="J11301" s="8" t="s">
        <v>27</v>
      </c>
      <c r="K11301" s="8" t="s">
        <v>28</v>
      </c>
      <c r="L11301" s="8" t="s">
        <v>43</v>
      </c>
      <c r="M11301" s="7" t="s">
        <v>44</v>
      </c>
      <c r="N11301" s="7" t="s">
        <v>743</v>
      </c>
      <c r="O11301" s="8" t="s">
        <v>32</v>
      </c>
      <c r="P11301" s="8" t="s">
        <v>22</v>
      </c>
      <c r="Q11301" s="8" t="s">
        <v>56447</v>
      </c>
      <c r="R11301" s="8" t="s">
        <v>46</v>
      </c>
      <c r="S11301" s="7" t="s">
        <v>56448</v>
      </c>
      <c r="T11301" s="7" t="s">
        <v>56449</v>
      </c>
    </row>
    <row r="11302" customHeight="1" spans="1:20">
      <c r="A11302" s="6">
        <v>45226</v>
      </c>
      <c r="B11302" s="7" t="s">
        <v>56450</v>
      </c>
      <c r="C11302" s="7" t="s">
        <v>6506</v>
      </c>
      <c r="D11302" s="8" t="s">
        <v>22</v>
      </c>
      <c r="E11302" s="7" t="s">
        <v>56451</v>
      </c>
      <c r="F11302" s="7" t="s">
        <v>56452</v>
      </c>
      <c r="G11302" s="8" t="s">
        <v>41</v>
      </c>
      <c r="H11302" s="8" t="s">
        <v>96</v>
      </c>
      <c r="I11302" s="8" t="s">
        <v>3098</v>
      </c>
      <c r="J11302" s="8" t="s">
        <v>27</v>
      </c>
      <c r="K11302" s="8" t="s">
        <v>28</v>
      </c>
      <c r="L11302" s="8" t="s">
        <v>43</v>
      </c>
      <c r="M11302" s="7" t="s">
        <v>44</v>
      </c>
      <c r="N11302" s="7" t="s">
        <v>208</v>
      </c>
      <c r="O11302" s="8" t="s">
        <v>32</v>
      </c>
      <c r="P11302" s="8" t="s">
        <v>22</v>
      </c>
      <c r="Q11302" s="8" t="s">
        <v>56453</v>
      </c>
      <c r="R11302" s="8" t="s">
        <v>46</v>
      </c>
      <c r="S11302" s="7" t="s">
        <v>56454</v>
      </c>
      <c r="T11302" s="7" t="s">
        <v>56455</v>
      </c>
    </row>
    <row r="11303" customHeight="1" spans="1:20">
      <c r="A11303" s="6">
        <v>45227</v>
      </c>
      <c r="B11303" s="7" t="s">
        <v>56456</v>
      </c>
      <c r="C11303" s="7" t="s">
        <v>646</v>
      </c>
      <c r="D11303" s="8" t="s">
        <v>22</v>
      </c>
      <c r="E11303" s="7" t="s">
        <v>56457</v>
      </c>
      <c r="F11303" s="7" t="s">
        <v>56458</v>
      </c>
      <c r="G11303" s="8" t="s">
        <v>130</v>
      </c>
      <c r="H11303" s="8" t="s">
        <v>110</v>
      </c>
      <c r="I11303" s="8" t="s">
        <v>384</v>
      </c>
      <c r="J11303" s="8" t="s">
        <v>27</v>
      </c>
      <c r="K11303" s="8" t="s">
        <v>28</v>
      </c>
      <c r="L11303" s="8" t="s">
        <v>43</v>
      </c>
      <c r="M11303" s="7" t="s">
        <v>44</v>
      </c>
      <c r="N11303" s="7" t="s">
        <v>31</v>
      </c>
      <c r="O11303" s="8" t="s">
        <v>32</v>
      </c>
      <c r="P11303" s="8" t="s">
        <v>22</v>
      </c>
      <c r="Q11303" s="8" t="s">
        <v>56459</v>
      </c>
      <c r="R11303" s="8" t="s">
        <v>46</v>
      </c>
      <c r="S11303" s="7" t="s">
        <v>56460</v>
      </c>
      <c r="T11303" s="7" t="s">
        <v>56461</v>
      </c>
    </row>
    <row r="11304" customHeight="1" spans="1:20">
      <c r="A11304" s="6">
        <v>45227</v>
      </c>
      <c r="B11304" s="7" t="s">
        <v>56462</v>
      </c>
      <c r="C11304" s="7" t="s">
        <v>783</v>
      </c>
      <c r="D11304" s="8" t="s">
        <v>22</v>
      </c>
      <c r="E11304" s="7" t="s">
        <v>56463</v>
      </c>
      <c r="F11304" s="7" t="s">
        <v>56464</v>
      </c>
      <c r="G11304" s="8" t="s">
        <v>82</v>
      </c>
      <c r="H11304" s="8" t="s">
        <v>22</v>
      </c>
      <c r="I11304" s="8" t="s">
        <v>511</v>
      </c>
      <c r="J11304" s="8" t="s">
        <v>27</v>
      </c>
      <c r="K11304" s="8" t="s">
        <v>28</v>
      </c>
      <c r="L11304" s="8" t="s">
        <v>43</v>
      </c>
      <c r="M11304" s="7" t="s">
        <v>169</v>
      </c>
      <c r="N11304" s="7" t="s">
        <v>743</v>
      </c>
      <c r="O11304" s="8" t="s">
        <v>32</v>
      </c>
      <c r="P11304" s="8" t="s">
        <v>22</v>
      </c>
      <c r="Q11304" s="8" t="s">
        <v>56465</v>
      </c>
      <c r="R11304" s="8" t="s">
        <v>46</v>
      </c>
      <c r="S11304" s="7" t="s">
        <v>56466</v>
      </c>
      <c r="T11304" s="7" t="s">
        <v>56467</v>
      </c>
    </row>
    <row r="11305" customHeight="1" spans="1:20">
      <c r="A11305" s="6">
        <v>45228</v>
      </c>
      <c r="B11305" s="7" t="s">
        <v>56468</v>
      </c>
      <c r="C11305" s="7" t="s">
        <v>817</v>
      </c>
      <c r="D11305" s="8" t="s">
        <v>22</v>
      </c>
      <c r="E11305" s="7" t="s">
        <v>56469</v>
      </c>
      <c r="F11305" s="7" t="s">
        <v>56470</v>
      </c>
      <c r="G11305" s="8" t="s">
        <v>41</v>
      </c>
      <c r="H11305" s="8" t="s">
        <v>22</v>
      </c>
      <c r="I11305" s="8" t="s">
        <v>70</v>
      </c>
      <c r="J11305" s="8" t="s">
        <v>27</v>
      </c>
      <c r="K11305" s="8" t="s">
        <v>28</v>
      </c>
      <c r="L11305" s="8" t="s">
        <v>43</v>
      </c>
      <c r="M11305" s="7" t="s">
        <v>44</v>
      </c>
      <c r="N11305" s="7" t="s">
        <v>31</v>
      </c>
      <c r="O11305" s="8" t="s">
        <v>32</v>
      </c>
      <c r="P11305" s="8" t="s">
        <v>22</v>
      </c>
      <c r="Q11305" s="8" t="s">
        <v>56471</v>
      </c>
      <c r="R11305" s="8" t="s">
        <v>46</v>
      </c>
      <c r="S11305" s="7" t="s">
        <v>56472</v>
      </c>
      <c r="T11305" s="7" t="s">
        <v>56473</v>
      </c>
    </row>
    <row r="11306" customHeight="1" spans="1:20">
      <c r="A11306" s="6">
        <v>45227</v>
      </c>
      <c r="B11306" s="7" t="s">
        <v>56474</v>
      </c>
      <c r="C11306" s="7" t="s">
        <v>6506</v>
      </c>
      <c r="D11306" s="8" t="s">
        <v>22</v>
      </c>
      <c r="E11306" s="7" t="s">
        <v>56245</v>
      </c>
      <c r="F11306" s="7" t="s">
        <v>56246</v>
      </c>
      <c r="G11306" s="8" t="s">
        <v>25</v>
      </c>
      <c r="H11306" s="8" t="s">
        <v>22</v>
      </c>
      <c r="I11306" s="8" t="s">
        <v>9666</v>
      </c>
      <c r="J11306" s="8" t="s">
        <v>27</v>
      </c>
      <c r="K11306" s="8" t="s">
        <v>28</v>
      </c>
      <c r="L11306" s="8" t="s">
        <v>43</v>
      </c>
      <c r="M11306" s="7" t="s">
        <v>30</v>
      </c>
      <c r="N11306" s="7" t="s">
        <v>208</v>
      </c>
      <c r="O11306" s="8" t="s">
        <v>32</v>
      </c>
      <c r="P11306" s="8" t="s">
        <v>22</v>
      </c>
      <c r="Q11306" s="8" t="s">
        <v>56475</v>
      </c>
      <c r="R11306" s="8" t="s">
        <v>46</v>
      </c>
      <c r="S11306" s="7" t="s">
        <v>56476</v>
      </c>
      <c r="T11306" s="7" t="s">
        <v>8206</v>
      </c>
    </row>
    <row r="11307" customHeight="1" spans="1:20">
      <c r="A11307" s="6">
        <v>45226</v>
      </c>
      <c r="B11307" s="7" t="s">
        <v>56477</v>
      </c>
      <c r="C11307" s="7" t="s">
        <v>5629</v>
      </c>
      <c r="D11307" s="8" t="s">
        <v>22</v>
      </c>
      <c r="E11307" s="7" t="s">
        <v>56478</v>
      </c>
      <c r="F11307" s="7" t="s">
        <v>56479</v>
      </c>
      <c r="G11307" s="8" t="s">
        <v>82</v>
      </c>
      <c r="H11307" s="8" t="s">
        <v>22</v>
      </c>
      <c r="I11307" s="8" t="s">
        <v>5632</v>
      </c>
      <c r="J11307" s="8" t="s">
        <v>27</v>
      </c>
      <c r="K11307" s="8" t="s">
        <v>28</v>
      </c>
      <c r="L11307" s="8" t="s">
        <v>43</v>
      </c>
      <c r="M11307" s="7" t="s">
        <v>169</v>
      </c>
      <c r="N11307" s="7" t="s">
        <v>5633</v>
      </c>
      <c r="O11307" s="8" t="s">
        <v>32</v>
      </c>
      <c r="P11307" s="8" t="s">
        <v>22</v>
      </c>
      <c r="Q11307" s="8" t="s">
        <v>56480</v>
      </c>
      <c r="R11307" s="8" t="s">
        <v>168</v>
      </c>
      <c r="S11307" s="7" t="s">
        <v>56481</v>
      </c>
      <c r="T11307" s="7" t="s">
        <v>5655</v>
      </c>
    </row>
    <row r="11308" customHeight="1" spans="1:20">
      <c r="A11308" s="6">
        <v>45226</v>
      </c>
      <c r="B11308" s="7" t="s">
        <v>56482</v>
      </c>
      <c r="C11308" s="7" t="s">
        <v>6050</v>
      </c>
      <c r="D11308" s="8" t="s">
        <v>22</v>
      </c>
      <c r="E11308" s="7" t="s">
        <v>56483</v>
      </c>
      <c r="F11308" s="7" t="s">
        <v>8434</v>
      </c>
      <c r="G11308" s="8" t="s">
        <v>22</v>
      </c>
      <c r="H11308" s="8" t="s">
        <v>22</v>
      </c>
      <c r="I11308" s="8" t="s">
        <v>168</v>
      </c>
      <c r="J11308" s="8" t="s">
        <v>27</v>
      </c>
      <c r="K11308" s="8" t="s">
        <v>28</v>
      </c>
      <c r="L11308" s="8" t="s">
        <v>43</v>
      </c>
      <c r="M11308" s="7" t="s">
        <v>169</v>
      </c>
      <c r="N11308" s="7" t="s">
        <v>5633</v>
      </c>
      <c r="O11308" s="8" t="s">
        <v>32</v>
      </c>
      <c r="P11308" s="8" t="s">
        <v>22</v>
      </c>
      <c r="Q11308" s="8" t="s">
        <v>56484</v>
      </c>
      <c r="R11308" s="8" t="s">
        <v>168</v>
      </c>
      <c r="S11308" s="7" t="s">
        <v>56485</v>
      </c>
      <c r="T11308" s="7" t="s">
        <v>6054</v>
      </c>
    </row>
    <row r="11309" customHeight="1" spans="1:20">
      <c r="A11309" s="6">
        <v>45226</v>
      </c>
      <c r="B11309" s="7" t="s">
        <v>56486</v>
      </c>
      <c r="C11309" s="7" t="s">
        <v>6506</v>
      </c>
      <c r="D11309" s="8" t="s">
        <v>22</v>
      </c>
      <c r="E11309" s="7" t="s">
        <v>56487</v>
      </c>
      <c r="F11309" s="7" t="s">
        <v>56488</v>
      </c>
      <c r="G11309" s="8" t="s">
        <v>41</v>
      </c>
      <c r="H11309" s="8" t="s">
        <v>22</v>
      </c>
      <c r="I11309" s="8" t="s">
        <v>3098</v>
      </c>
      <c r="J11309" s="8" t="s">
        <v>27</v>
      </c>
      <c r="K11309" s="8" t="s">
        <v>28</v>
      </c>
      <c r="L11309" s="8" t="s">
        <v>43</v>
      </c>
      <c r="M11309" s="7" t="s">
        <v>30</v>
      </c>
      <c r="N11309" s="7" t="s">
        <v>208</v>
      </c>
      <c r="O11309" s="8" t="s">
        <v>32</v>
      </c>
      <c r="P11309" s="8" t="s">
        <v>22</v>
      </c>
      <c r="Q11309" s="8" t="s">
        <v>56489</v>
      </c>
      <c r="R11309" s="8" t="s">
        <v>46</v>
      </c>
      <c r="S11309" s="7" t="s">
        <v>56490</v>
      </c>
      <c r="T11309" s="7" t="s">
        <v>16131</v>
      </c>
    </row>
    <row r="11310" customHeight="1" spans="1:20">
      <c r="A11310" s="6">
        <v>45226</v>
      </c>
      <c r="B11310" s="7" t="s">
        <v>56491</v>
      </c>
      <c r="C11310" s="7" t="s">
        <v>5644</v>
      </c>
      <c r="D11310" s="8" t="s">
        <v>22</v>
      </c>
      <c r="E11310" s="7" t="s">
        <v>56492</v>
      </c>
      <c r="F11310" s="7" t="s">
        <v>56493</v>
      </c>
      <c r="G11310" s="8" t="s">
        <v>82</v>
      </c>
      <c r="H11310" s="8" t="s">
        <v>22</v>
      </c>
      <c r="I11310" s="8" t="s">
        <v>168</v>
      </c>
      <c r="J11310" s="8" t="s">
        <v>27</v>
      </c>
      <c r="K11310" s="8" t="s">
        <v>28</v>
      </c>
      <c r="L11310" s="8" t="s">
        <v>43</v>
      </c>
      <c r="M11310" s="7" t="s">
        <v>169</v>
      </c>
      <c r="N11310" s="7" t="s">
        <v>5633</v>
      </c>
      <c r="O11310" s="8" t="s">
        <v>32</v>
      </c>
      <c r="P11310" s="8" t="s">
        <v>22</v>
      </c>
      <c r="Q11310" s="8" t="s">
        <v>56494</v>
      </c>
      <c r="R11310" s="8" t="s">
        <v>168</v>
      </c>
      <c r="S11310" s="7" t="s">
        <v>56495</v>
      </c>
      <c r="T11310" s="7" t="s">
        <v>7784</v>
      </c>
    </row>
    <row r="11311" customHeight="1" spans="1:20">
      <c r="A11311" s="6">
        <v>45226</v>
      </c>
      <c r="B11311" s="7" t="s">
        <v>56496</v>
      </c>
      <c r="C11311" s="7" t="s">
        <v>6506</v>
      </c>
      <c r="D11311" s="8" t="s">
        <v>22</v>
      </c>
      <c r="E11311" s="7" t="s">
        <v>56497</v>
      </c>
      <c r="F11311" s="7" t="s">
        <v>56498</v>
      </c>
      <c r="G11311" s="8" t="s">
        <v>41</v>
      </c>
      <c r="H11311" s="8" t="s">
        <v>22</v>
      </c>
      <c r="I11311" s="8" t="s">
        <v>214</v>
      </c>
      <c r="J11311" s="8" t="s">
        <v>27</v>
      </c>
      <c r="K11311" s="8" t="s">
        <v>28</v>
      </c>
      <c r="L11311" s="8" t="s">
        <v>43</v>
      </c>
      <c r="M11311" s="7" t="s">
        <v>30</v>
      </c>
      <c r="N11311" s="7" t="s">
        <v>208</v>
      </c>
      <c r="O11311" s="8" t="s">
        <v>32</v>
      </c>
      <c r="P11311" s="8" t="s">
        <v>22</v>
      </c>
      <c r="Q11311" s="8" t="s">
        <v>56499</v>
      </c>
      <c r="R11311" s="8" t="s">
        <v>46</v>
      </c>
      <c r="S11311" s="7" t="s">
        <v>56500</v>
      </c>
      <c r="T11311" s="7" t="s">
        <v>56501</v>
      </c>
    </row>
    <row r="11312" customHeight="1" spans="1:20">
      <c r="A11312" s="6">
        <v>45228</v>
      </c>
      <c r="B11312" s="7" t="s">
        <v>56502</v>
      </c>
      <c r="C11312" s="7" t="s">
        <v>783</v>
      </c>
      <c r="D11312" s="8" t="s">
        <v>22</v>
      </c>
      <c r="E11312" s="7" t="s">
        <v>56503</v>
      </c>
      <c r="F11312" s="7" t="s">
        <v>56504</v>
      </c>
      <c r="G11312" s="8" t="s">
        <v>82</v>
      </c>
      <c r="H11312" s="8" t="s">
        <v>15030</v>
      </c>
      <c r="I11312" s="8" t="s">
        <v>168</v>
      </c>
      <c r="J11312" s="8" t="s">
        <v>27</v>
      </c>
      <c r="K11312" s="8" t="s">
        <v>28</v>
      </c>
      <c r="L11312" s="8" t="s">
        <v>43</v>
      </c>
      <c r="M11312" s="7" t="s">
        <v>169</v>
      </c>
      <c r="N11312" s="7" t="s">
        <v>743</v>
      </c>
      <c r="O11312" s="8" t="s">
        <v>32</v>
      </c>
      <c r="P11312" s="8" t="s">
        <v>22</v>
      </c>
      <c r="Q11312" s="8" t="s">
        <v>56505</v>
      </c>
      <c r="R11312" s="8" t="s">
        <v>46</v>
      </c>
      <c r="S11312" s="7" t="s">
        <v>56506</v>
      </c>
      <c r="T11312" s="7" t="s">
        <v>56507</v>
      </c>
    </row>
    <row r="11313" customHeight="1" spans="1:20">
      <c r="A11313" s="6">
        <v>45228</v>
      </c>
      <c r="B11313" s="7" t="s">
        <v>56508</v>
      </c>
      <c r="C11313" s="7" t="s">
        <v>16210</v>
      </c>
      <c r="D11313" s="8" t="s">
        <v>22</v>
      </c>
      <c r="E11313" s="7" t="s">
        <v>37454</v>
      </c>
      <c r="F11313" s="7" t="s">
        <v>37455</v>
      </c>
      <c r="G11313" s="8" t="s">
        <v>53</v>
      </c>
      <c r="H11313" s="8" t="s">
        <v>22</v>
      </c>
      <c r="I11313" s="8" t="s">
        <v>490</v>
      </c>
      <c r="J11313" s="8" t="s">
        <v>27</v>
      </c>
      <c r="K11313" s="8" t="s">
        <v>28</v>
      </c>
      <c r="L11313" s="8" t="s">
        <v>43</v>
      </c>
      <c r="M11313" s="7" t="s">
        <v>30</v>
      </c>
      <c r="N11313" s="7" t="s">
        <v>31</v>
      </c>
      <c r="O11313" s="8" t="s">
        <v>32</v>
      </c>
      <c r="P11313" s="8" t="s">
        <v>22</v>
      </c>
      <c r="Q11313" s="8" t="s">
        <v>56509</v>
      </c>
      <c r="R11313" s="8" t="s">
        <v>46</v>
      </c>
      <c r="S11313" s="7" t="s">
        <v>56510</v>
      </c>
      <c r="T11313" s="7" t="s">
        <v>37458</v>
      </c>
    </row>
    <row r="11314" customHeight="1" spans="1:20">
      <c r="A11314" s="6">
        <v>45226</v>
      </c>
      <c r="B11314" s="7" t="s">
        <v>56511</v>
      </c>
      <c r="C11314" s="7" t="s">
        <v>5629</v>
      </c>
      <c r="D11314" s="8" t="s">
        <v>22</v>
      </c>
      <c r="E11314" s="7" t="s">
        <v>56512</v>
      </c>
      <c r="F11314" s="7" t="s">
        <v>56513</v>
      </c>
      <c r="G11314" s="8" t="s">
        <v>82</v>
      </c>
      <c r="H11314" s="8" t="s">
        <v>22</v>
      </c>
      <c r="I11314" s="8" t="s">
        <v>5632</v>
      </c>
      <c r="J11314" s="8" t="s">
        <v>27</v>
      </c>
      <c r="K11314" s="8" t="s">
        <v>28</v>
      </c>
      <c r="L11314" s="8" t="s">
        <v>43</v>
      </c>
      <c r="M11314" s="7" t="s">
        <v>169</v>
      </c>
      <c r="N11314" s="7" t="s">
        <v>5633</v>
      </c>
      <c r="O11314" s="8" t="s">
        <v>32</v>
      </c>
      <c r="P11314" s="8" t="s">
        <v>22</v>
      </c>
      <c r="Q11314" s="8" t="s">
        <v>56514</v>
      </c>
      <c r="R11314" s="8" t="s">
        <v>168</v>
      </c>
      <c r="S11314" s="7" t="s">
        <v>56515</v>
      </c>
      <c r="T11314" s="7" t="s">
        <v>5668</v>
      </c>
    </row>
    <row r="11315" customHeight="1" spans="1:20">
      <c r="A11315" s="6">
        <v>45226</v>
      </c>
      <c r="B11315" s="7" t="s">
        <v>56516</v>
      </c>
      <c r="C11315" s="7" t="s">
        <v>5644</v>
      </c>
      <c r="D11315" s="8" t="s">
        <v>22</v>
      </c>
      <c r="E11315" s="7" t="s">
        <v>56517</v>
      </c>
      <c r="F11315" s="7" t="s">
        <v>55763</v>
      </c>
      <c r="G11315" s="8" t="s">
        <v>82</v>
      </c>
      <c r="H11315" s="8" t="s">
        <v>22</v>
      </c>
      <c r="I11315" s="8" t="s">
        <v>701</v>
      </c>
      <c r="J11315" s="8" t="s">
        <v>27</v>
      </c>
      <c r="K11315" s="8" t="s">
        <v>28</v>
      </c>
      <c r="L11315" s="8" t="s">
        <v>43</v>
      </c>
      <c r="M11315" s="7" t="s">
        <v>169</v>
      </c>
      <c r="N11315" s="7" t="s">
        <v>5633</v>
      </c>
      <c r="O11315" s="8" t="s">
        <v>32</v>
      </c>
      <c r="P11315" s="8" t="s">
        <v>22</v>
      </c>
      <c r="Q11315" s="8" t="s">
        <v>56518</v>
      </c>
      <c r="R11315" s="8" t="s">
        <v>46</v>
      </c>
      <c r="S11315" s="7" t="s">
        <v>56519</v>
      </c>
      <c r="T11315" s="7" t="s">
        <v>5661</v>
      </c>
    </row>
    <row r="11316" customHeight="1" spans="1:20">
      <c r="A11316" s="6">
        <v>45226</v>
      </c>
      <c r="B11316" s="7" t="s">
        <v>56520</v>
      </c>
      <c r="C11316" s="7" t="s">
        <v>5879</v>
      </c>
      <c r="D11316" s="8" t="s">
        <v>22</v>
      </c>
      <c r="E11316" s="7" t="s">
        <v>56521</v>
      </c>
      <c r="F11316" s="7" t="s">
        <v>56522</v>
      </c>
      <c r="G11316" s="8" t="s">
        <v>82</v>
      </c>
      <c r="H11316" s="8" t="s">
        <v>137</v>
      </c>
      <c r="I11316" s="8" t="s">
        <v>5737</v>
      </c>
      <c r="J11316" s="8" t="s">
        <v>27</v>
      </c>
      <c r="K11316" s="8" t="s">
        <v>28</v>
      </c>
      <c r="L11316" s="8" t="s">
        <v>43</v>
      </c>
      <c r="M11316" s="7" t="s">
        <v>169</v>
      </c>
      <c r="N11316" s="7" t="s">
        <v>5633</v>
      </c>
      <c r="O11316" s="8" t="s">
        <v>32</v>
      </c>
      <c r="P11316" s="8" t="s">
        <v>22</v>
      </c>
      <c r="Q11316" s="8" t="s">
        <v>56523</v>
      </c>
      <c r="R11316" s="8" t="s">
        <v>168</v>
      </c>
      <c r="S11316" s="7" t="s">
        <v>56524</v>
      </c>
      <c r="T11316" s="7" t="s">
        <v>8758</v>
      </c>
    </row>
    <row r="11317" customHeight="1" spans="1:20">
      <c r="A11317" s="6">
        <v>45228</v>
      </c>
      <c r="B11317" s="7" t="s">
        <v>56525</v>
      </c>
      <c r="C11317" s="7" t="s">
        <v>6506</v>
      </c>
      <c r="D11317" s="8" t="s">
        <v>22</v>
      </c>
      <c r="E11317" s="7" t="s">
        <v>56526</v>
      </c>
      <c r="F11317" s="7" t="s">
        <v>56527</v>
      </c>
      <c r="G11317" s="8" t="s">
        <v>247</v>
      </c>
      <c r="H11317" s="8" t="s">
        <v>22</v>
      </c>
      <c r="I11317" s="8" t="s">
        <v>97</v>
      </c>
      <c r="J11317" s="8" t="s">
        <v>27</v>
      </c>
      <c r="K11317" s="8" t="s">
        <v>28</v>
      </c>
      <c r="L11317" s="8" t="s">
        <v>43</v>
      </c>
      <c r="M11317" s="7" t="s">
        <v>44</v>
      </c>
      <c r="N11317" s="7" t="s">
        <v>208</v>
      </c>
      <c r="O11317" s="8" t="s">
        <v>32</v>
      </c>
      <c r="P11317" s="8" t="s">
        <v>22</v>
      </c>
      <c r="Q11317" s="8" t="s">
        <v>56528</v>
      </c>
      <c r="R11317" s="8" t="s">
        <v>46</v>
      </c>
      <c r="S11317" s="7" t="s">
        <v>56529</v>
      </c>
      <c r="T11317" s="7" t="s">
        <v>56530</v>
      </c>
    </row>
    <row r="11318" customHeight="1" spans="1:20">
      <c r="A11318" s="6">
        <v>45226</v>
      </c>
      <c r="B11318" s="7" t="s">
        <v>56531</v>
      </c>
      <c r="C11318" s="7" t="s">
        <v>5629</v>
      </c>
      <c r="D11318" s="8" t="s">
        <v>22</v>
      </c>
      <c r="E11318" s="7" t="s">
        <v>43167</v>
      </c>
      <c r="F11318" s="7" t="s">
        <v>43168</v>
      </c>
      <c r="G11318" s="8" t="s">
        <v>82</v>
      </c>
      <c r="H11318" s="8" t="s">
        <v>22</v>
      </c>
      <c r="I11318" s="8" t="s">
        <v>5632</v>
      </c>
      <c r="J11318" s="8" t="s">
        <v>27</v>
      </c>
      <c r="K11318" s="8" t="s">
        <v>28</v>
      </c>
      <c r="L11318" s="8" t="s">
        <v>43</v>
      </c>
      <c r="M11318" s="7" t="s">
        <v>169</v>
      </c>
      <c r="N11318" s="7" t="s">
        <v>5633</v>
      </c>
      <c r="O11318" s="8" t="s">
        <v>32</v>
      </c>
      <c r="P11318" s="8" t="s">
        <v>22</v>
      </c>
      <c r="Q11318" s="8" t="s">
        <v>56532</v>
      </c>
      <c r="R11318" s="8" t="s">
        <v>168</v>
      </c>
      <c r="S11318" s="7" t="s">
        <v>56533</v>
      </c>
      <c r="T11318" s="7" t="s">
        <v>5655</v>
      </c>
    </row>
    <row r="11319" customHeight="1" spans="1:20">
      <c r="A11319" s="6">
        <v>45228</v>
      </c>
      <c r="B11319" s="7" t="s">
        <v>56534</v>
      </c>
      <c r="C11319" s="7" t="s">
        <v>783</v>
      </c>
      <c r="D11319" s="8" t="s">
        <v>22</v>
      </c>
      <c r="E11319" s="7" t="s">
        <v>56535</v>
      </c>
      <c r="F11319" s="7" t="s">
        <v>12567</v>
      </c>
      <c r="G11319" s="8" t="s">
        <v>82</v>
      </c>
      <c r="H11319" s="8" t="s">
        <v>22</v>
      </c>
      <c r="I11319" s="8" t="s">
        <v>168</v>
      </c>
      <c r="J11319" s="8" t="s">
        <v>27</v>
      </c>
      <c r="K11319" s="8" t="s">
        <v>28</v>
      </c>
      <c r="L11319" s="8" t="s">
        <v>43</v>
      </c>
      <c r="M11319" s="7" t="s">
        <v>169</v>
      </c>
      <c r="N11319" s="7" t="s">
        <v>743</v>
      </c>
      <c r="O11319" s="8" t="s">
        <v>32</v>
      </c>
      <c r="P11319" s="8" t="s">
        <v>22</v>
      </c>
      <c r="Q11319" s="8" t="s">
        <v>56536</v>
      </c>
      <c r="R11319" s="8" t="s">
        <v>46</v>
      </c>
      <c r="S11319" s="7" t="s">
        <v>56537</v>
      </c>
      <c r="T11319" s="7" t="s">
        <v>56538</v>
      </c>
    </row>
    <row r="11320" customHeight="1" spans="1:20">
      <c r="A11320" s="6">
        <v>45227</v>
      </c>
      <c r="B11320" s="7" t="s">
        <v>56539</v>
      </c>
      <c r="C11320" s="7" t="s">
        <v>23524</v>
      </c>
      <c r="D11320" s="8" t="s">
        <v>22</v>
      </c>
      <c r="E11320" s="7" t="s">
        <v>16217</v>
      </c>
      <c r="F11320" s="7" t="s">
        <v>16218</v>
      </c>
      <c r="G11320" s="8" t="s">
        <v>82</v>
      </c>
      <c r="H11320" s="8" t="s">
        <v>540</v>
      </c>
      <c r="I11320" s="8" t="s">
        <v>253</v>
      </c>
      <c r="J11320" s="8" t="s">
        <v>27</v>
      </c>
      <c r="K11320" s="8" t="s">
        <v>28</v>
      </c>
      <c r="L11320" s="8" t="s">
        <v>43</v>
      </c>
      <c r="M11320" s="7" t="s">
        <v>6026</v>
      </c>
      <c r="N11320" s="7" t="s">
        <v>31</v>
      </c>
      <c r="O11320" s="8" t="s">
        <v>32</v>
      </c>
      <c r="P11320" s="8" t="s">
        <v>22</v>
      </c>
      <c r="Q11320" s="8" t="s">
        <v>56540</v>
      </c>
      <c r="R11320" s="8" t="s">
        <v>46</v>
      </c>
      <c r="S11320" s="7" t="s">
        <v>56541</v>
      </c>
      <c r="T11320" s="7" t="s">
        <v>16221</v>
      </c>
    </row>
    <row r="11321" customHeight="1" spans="1:20">
      <c r="A11321" s="6">
        <v>45226</v>
      </c>
      <c r="B11321" s="7" t="s">
        <v>56542</v>
      </c>
      <c r="C11321" s="7" t="s">
        <v>5629</v>
      </c>
      <c r="D11321" s="8" t="s">
        <v>22</v>
      </c>
      <c r="E11321" s="7" t="s">
        <v>56543</v>
      </c>
      <c r="F11321" s="7" t="s">
        <v>56544</v>
      </c>
      <c r="G11321" s="8" t="s">
        <v>82</v>
      </c>
      <c r="H11321" s="8" t="s">
        <v>110</v>
      </c>
      <c r="I11321" s="8" t="s">
        <v>5632</v>
      </c>
      <c r="J11321" s="8" t="s">
        <v>27</v>
      </c>
      <c r="K11321" s="8" t="s">
        <v>28</v>
      </c>
      <c r="L11321" s="8" t="s">
        <v>43</v>
      </c>
      <c r="M11321" s="7" t="s">
        <v>169</v>
      </c>
      <c r="N11321" s="7" t="s">
        <v>5633</v>
      </c>
      <c r="O11321" s="8" t="s">
        <v>32</v>
      </c>
      <c r="P11321" s="8" t="s">
        <v>22</v>
      </c>
      <c r="Q11321" s="8" t="s">
        <v>56545</v>
      </c>
      <c r="R11321" s="8" t="s">
        <v>168</v>
      </c>
      <c r="S11321" s="7" t="s">
        <v>56546</v>
      </c>
      <c r="T11321" s="7" t="s">
        <v>5636</v>
      </c>
    </row>
    <row r="11322" customHeight="1" spans="1:20">
      <c r="A11322" s="6">
        <v>45226</v>
      </c>
      <c r="B11322" s="7" t="s">
        <v>56547</v>
      </c>
      <c r="C11322" s="7" t="s">
        <v>5644</v>
      </c>
      <c r="D11322" s="8" t="s">
        <v>22</v>
      </c>
      <c r="E11322" s="7" t="s">
        <v>40102</v>
      </c>
      <c r="F11322" s="7" t="s">
        <v>40103</v>
      </c>
      <c r="G11322" s="8" t="s">
        <v>82</v>
      </c>
      <c r="H11322" s="8" t="s">
        <v>15635</v>
      </c>
      <c r="I11322" s="8" t="s">
        <v>168</v>
      </c>
      <c r="J11322" s="8" t="s">
        <v>27</v>
      </c>
      <c r="K11322" s="8" t="s">
        <v>28</v>
      </c>
      <c r="L11322" s="8" t="s">
        <v>43</v>
      </c>
      <c r="M11322" s="7" t="s">
        <v>169</v>
      </c>
      <c r="N11322" s="7" t="s">
        <v>5633</v>
      </c>
      <c r="O11322" s="8" t="s">
        <v>32</v>
      </c>
      <c r="P11322" s="8" t="s">
        <v>22</v>
      </c>
      <c r="Q11322" s="8" t="s">
        <v>56548</v>
      </c>
      <c r="R11322" s="8" t="s">
        <v>168</v>
      </c>
      <c r="S11322" s="7" t="s">
        <v>56549</v>
      </c>
      <c r="T11322" s="7" t="s">
        <v>6075</v>
      </c>
    </row>
    <row r="11323" customHeight="1" spans="1:20">
      <c r="A11323" s="6">
        <v>45227</v>
      </c>
      <c r="B11323" s="7" t="s">
        <v>56550</v>
      </c>
      <c r="C11323" s="7" t="s">
        <v>6506</v>
      </c>
      <c r="D11323" s="8" t="s">
        <v>22</v>
      </c>
      <c r="E11323" s="7" t="s">
        <v>56551</v>
      </c>
      <c r="F11323" s="7" t="s">
        <v>56552</v>
      </c>
      <c r="G11323" s="8" t="s">
        <v>62</v>
      </c>
      <c r="H11323" s="8" t="s">
        <v>22</v>
      </c>
      <c r="I11323" s="8" t="s">
        <v>576</v>
      </c>
      <c r="J11323" s="8" t="s">
        <v>27</v>
      </c>
      <c r="K11323" s="8" t="s">
        <v>28</v>
      </c>
      <c r="L11323" s="8" t="s">
        <v>43</v>
      </c>
      <c r="M11323" s="7" t="s">
        <v>44</v>
      </c>
      <c r="N11323" s="7" t="s">
        <v>208</v>
      </c>
      <c r="O11323" s="8" t="s">
        <v>32</v>
      </c>
      <c r="P11323" s="8" t="s">
        <v>22</v>
      </c>
      <c r="Q11323" s="8" t="s">
        <v>56553</v>
      </c>
      <c r="R11323" s="8" t="s">
        <v>46</v>
      </c>
      <c r="S11323" s="7" t="s">
        <v>56554</v>
      </c>
      <c r="T11323" s="7" t="s">
        <v>56555</v>
      </c>
    </row>
    <row r="11324" customHeight="1" spans="1:20">
      <c r="A11324" s="6">
        <v>45228</v>
      </c>
      <c r="B11324" s="7" t="s">
        <v>56556</v>
      </c>
      <c r="C11324" s="7" t="s">
        <v>6660</v>
      </c>
      <c r="D11324" s="8" t="s">
        <v>22</v>
      </c>
      <c r="E11324" s="7" t="s">
        <v>54278</v>
      </c>
      <c r="F11324" s="7" t="s">
        <v>54279</v>
      </c>
      <c r="G11324" s="8" t="s">
        <v>130</v>
      </c>
      <c r="H11324" s="8" t="s">
        <v>22</v>
      </c>
      <c r="I11324" s="8" t="s">
        <v>2203</v>
      </c>
      <c r="J11324" s="8" t="s">
        <v>27</v>
      </c>
      <c r="K11324" s="8" t="s">
        <v>28</v>
      </c>
      <c r="L11324" s="8" t="s">
        <v>43</v>
      </c>
      <c r="M11324" s="7" t="s">
        <v>30</v>
      </c>
      <c r="N11324" s="7" t="s">
        <v>31</v>
      </c>
      <c r="O11324" s="8" t="s">
        <v>32</v>
      </c>
      <c r="P11324" s="8" t="s">
        <v>22</v>
      </c>
      <c r="Q11324" s="8" t="s">
        <v>56557</v>
      </c>
      <c r="R11324" s="8" t="s">
        <v>46</v>
      </c>
      <c r="S11324" s="7" t="s">
        <v>56558</v>
      </c>
      <c r="T11324" s="7" t="s">
        <v>56559</v>
      </c>
    </row>
    <row r="11325" customHeight="1" spans="1:20">
      <c r="A11325" s="6">
        <v>45228</v>
      </c>
      <c r="B11325" s="7" t="s">
        <v>56560</v>
      </c>
      <c r="C11325" s="7" t="s">
        <v>17153</v>
      </c>
      <c r="D11325" s="8" t="s">
        <v>22</v>
      </c>
      <c r="E11325" s="7" t="s">
        <v>56561</v>
      </c>
      <c r="F11325" s="7" t="s">
        <v>56562</v>
      </c>
      <c r="G11325" s="8" t="s">
        <v>53</v>
      </c>
      <c r="H11325" s="8" t="s">
        <v>22</v>
      </c>
      <c r="I11325" s="8" t="s">
        <v>3098</v>
      </c>
      <c r="J11325" s="8" t="s">
        <v>27</v>
      </c>
      <c r="K11325" s="8" t="s">
        <v>28</v>
      </c>
      <c r="L11325" s="8" t="s">
        <v>43</v>
      </c>
      <c r="M11325" s="7" t="s">
        <v>30</v>
      </c>
      <c r="N11325" s="7" t="s">
        <v>31</v>
      </c>
      <c r="O11325" s="8" t="s">
        <v>32</v>
      </c>
      <c r="P11325" s="8" t="s">
        <v>22</v>
      </c>
      <c r="Q11325" s="8" t="s">
        <v>56563</v>
      </c>
      <c r="R11325" s="8" t="s">
        <v>46</v>
      </c>
      <c r="S11325" s="7" t="s">
        <v>56564</v>
      </c>
      <c r="T11325" s="7" t="s">
        <v>56565</v>
      </c>
    </row>
    <row r="11326" customHeight="1" spans="1:20">
      <c r="A11326" s="6">
        <v>45227</v>
      </c>
      <c r="B11326" s="7" t="s">
        <v>56566</v>
      </c>
      <c r="C11326" s="7" t="s">
        <v>6660</v>
      </c>
      <c r="D11326" s="8" t="s">
        <v>22</v>
      </c>
      <c r="E11326" s="7" t="s">
        <v>54278</v>
      </c>
      <c r="F11326" s="7" t="s">
        <v>54279</v>
      </c>
      <c r="G11326" s="8" t="s">
        <v>130</v>
      </c>
      <c r="H11326" s="8" t="s">
        <v>22</v>
      </c>
      <c r="I11326" s="8" t="s">
        <v>2203</v>
      </c>
      <c r="J11326" s="8" t="s">
        <v>27</v>
      </c>
      <c r="K11326" s="8" t="s">
        <v>28</v>
      </c>
      <c r="L11326" s="8" t="s">
        <v>43</v>
      </c>
      <c r="M11326" s="7" t="s">
        <v>30</v>
      </c>
      <c r="N11326" s="7" t="s">
        <v>31</v>
      </c>
      <c r="O11326" s="8" t="s">
        <v>32</v>
      </c>
      <c r="P11326" s="8" t="s">
        <v>22</v>
      </c>
      <c r="Q11326" s="8" t="s">
        <v>56567</v>
      </c>
      <c r="R11326" s="8" t="s">
        <v>46</v>
      </c>
      <c r="S11326" s="7" t="s">
        <v>56568</v>
      </c>
      <c r="T11326" s="7" t="s">
        <v>56569</v>
      </c>
    </row>
    <row r="11327" customHeight="1" spans="1:20">
      <c r="A11327" s="6">
        <v>45228</v>
      </c>
      <c r="B11327" s="7" t="s">
        <v>56570</v>
      </c>
      <c r="C11327" s="7" t="s">
        <v>8118</v>
      </c>
      <c r="D11327" s="8" t="s">
        <v>22</v>
      </c>
      <c r="E11327" s="7" t="s">
        <v>56571</v>
      </c>
      <c r="F11327" s="7" t="s">
        <v>29685</v>
      </c>
      <c r="G11327" s="8" t="s">
        <v>82</v>
      </c>
      <c r="H11327" s="8" t="s">
        <v>22</v>
      </c>
      <c r="I11327" s="8" t="s">
        <v>253</v>
      </c>
      <c r="J11327" s="8" t="s">
        <v>27</v>
      </c>
      <c r="K11327" s="8" t="s">
        <v>28</v>
      </c>
      <c r="L11327" s="8" t="s">
        <v>43</v>
      </c>
      <c r="M11327" s="7" t="s">
        <v>44</v>
      </c>
      <c r="N11327" s="7" t="s">
        <v>31</v>
      </c>
      <c r="O11327" s="8" t="s">
        <v>32</v>
      </c>
      <c r="P11327" s="8" t="s">
        <v>22</v>
      </c>
      <c r="Q11327" s="8" t="s">
        <v>56572</v>
      </c>
      <c r="R11327" s="8" t="s">
        <v>46</v>
      </c>
      <c r="S11327" s="7" t="s">
        <v>56573</v>
      </c>
      <c r="T11327" s="7" t="s">
        <v>56574</v>
      </c>
    </row>
    <row r="11328" customHeight="1" spans="1:20">
      <c r="A11328" s="6">
        <v>45226</v>
      </c>
      <c r="B11328" s="7" t="s">
        <v>56575</v>
      </c>
      <c r="C11328" s="7" t="s">
        <v>5879</v>
      </c>
      <c r="D11328" s="8" t="s">
        <v>22</v>
      </c>
      <c r="E11328" s="7" t="s">
        <v>56576</v>
      </c>
      <c r="F11328" s="7" t="s">
        <v>33369</v>
      </c>
      <c r="G11328" s="8" t="s">
        <v>82</v>
      </c>
      <c r="H11328" s="8" t="s">
        <v>22</v>
      </c>
      <c r="I11328" s="8" t="s">
        <v>5737</v>
      </c>
      <c r="J11328" s="8" t="s">
        <v>27</v>
      </c>
      <c r="K11328" s="8" t="s">
        <v>28</v>
      </c>
      <c r="L11328" s="8" t="s">
        <v>43</v>
      </c>
      <c r="M11328" s="7" t="s">
        <v>169</v>
      </c>
      <c r="N11328" s="7" t="s">
        <v>5633</v>
      </c>
      <c r="O11328" s="8" t="s">
        <v>32</v>
      </c>
      <c r="P11328" s="8" t="s">
        <v>22</v>
      </c>
      <c r="Q11328" s="8" t="s">
        <v>56577</v>
      </c>
      <c r="R11328" s="8" t="s">
        <v>168</v>
      </c>
      <c r="S11328" s="7" t="s">
        <v>56578</v>
      </c>
      <c r="T11328" s="7" t="s">
        <v>8886</v>
      </c>
    </row>
    <row r="11329" customHeight="1" spans="1:20">
      <c r="A11329" s="6">
        <v>45226</v>
      </c>
      <c r="B11329" s="7" t="s">
        <v>56579</v>
      </c>
      <c r="C11329" s="7" t="s">
        <v>5822</v>
      </c>
      <c r="D11329" s="8" t="s">
        <v>22</v>
      </c>
      <c r="E11329" s="7" t="s">
        <v>56580</v>
      </c>
      <c r="F11329" s="7" t="s">
        <v>7774</v>
      </c>
      <c r="G11329" s="8" t="s">
        <v>82</v>
      </c>
      <c r="H11329" s="8" t="s">
        <v>96</v>
      </c>
      <c r="I11329" s="8" t="s">
        <v>5737</v>
      </c>
      <c r="J11329" s="8" t="s">
        <v>27</v>
      </c>
      <c r="K11329" s="8" t="s">
        <v>28</v>
      </c>
      <c r="L11329" s="8" t="s">
        <v>43</v>
      </c>
      <c r="M11329" s="7" t="s">
        <v>169</v>
      </c>
      <c r="N11329" s="7" t="s">
        <v>5633</v>
      </c>
      <c r="O11329" s="8" t="s">
        <v>32</v>
      </c>
      <c r="P11329" s="8" t="s">
        <v>22</v>
      </c>
      <c r="Q11329" s="8" t="s">
        <v>56581</v>
      </c>
      <c r="R11329" s="8" t="s">
        <v>168</v>
      </c>
      <c r="S11329" s="7" t="s">
        <v>56582</v>
      </c>
      <c r="T11329" s="7" t="s">
        <v>5636</v>
      </c>
    </row>
    <row r="11330" customHeight="1" spans="1:20">
      <c r="A11330" s="6">
        <v>45226</v>
      </c>
      <c r="B11330" s="7" t="s">
        <v>56583</v>
      </c>
      <c r="C11330" s="7" t="s">
        <v>5822</v>
      </c>
      <c r="D11330" s="8" t="s">
        <v>22</v>
      </c>
      <c r="E11330" s="7" t="s">
        <v>56584</v>
      </c>
      <c r="F11330" s="7" t="s">
        <v>56585</v>
      </c>
      <c r="G11330" s="8" t="s">
        <v>82</v>
      </c>
      <c r="H11330" s="8" t="s">
        <v>15344</v>
      </c>
      <c r="I11330" s="8" t="s">
        <v>5737</v>
      </c>
      <c r="J11330" s="8" t="s">
        <v>27</v>
      </c>
      <c r="K11330" s="8" t="s">
        <v>28</v>
      </c>
      <c r="L11330" s="8" t="s">
        <v>43</v>
      </c>
      <c r="M11330" s="7" t="s">
        <v>169</v>
      </c>
      <c r="N11330" s="7" t="s">
        <v>5633</v>
      </c>
      <c r="O11330" s="8" t="s">
        <v>32</v>
      </c>
      <c r="P11330" s="8" t="s">
        <v>22</v>
      </c>
      <c r="Q11330" s="8" t="s">
        <v>56586</v>
      </c>
      <c r="R11330" s="8" t="s">
        <v>168</v>
      </c>
      <c r="S11330" s="7" t="s">
        <v>56587</v>
      </c>
      <c r="T11330" s="7" t="s">
        <v>5636</v>
      </c>
    </row>
    <row r="11331" customHeight="1" spans="1:20">
      <c r="A11331" s="6">
        <v>45226</v>
      </c>
      <c r="B11331" s="7" t="s">
        <v>56588</v>
      </c>
      <c r="C11331" s="7" t="s">
        <v>5879</v>
      </c>
      <c r="D11331" s="8" t="s">
        <v>22</v>
      </c>
      <c r="E11331" s="7" t="s">
        <v>56589</v>
      </c>
      <c r="F11331" s="7" t="s">
        <v>56590</v>
      </c>
      <c r="G11331" s="8" t="s">
        <v>82</v>
      </c>
      <c r="H11331" s="8" t="s">
        <v>22</v>
      </c>
      <c r="I11331" s="8" t="s">
        <v>5737</v>
      </c>
      <c r="J11331" s="8" t="s">
        <v>27</v>
      </c>
      <c r="K11331" s="8" t="s">
        <v>28</v>
      </c>
      <c r="L11331" s="8" t="s">
        <v>43</v>
      </c>
      <c r="M11331" s="7" t="s">
        <v>169</v>
      </c>
      <c r="N11331" s="7" t="s">
        <v>5633</v>
      </c>
      <c r="O11331" s="8" t="s">
        <v>32</v>
      </c>
      <c r="P11331" s="8" t="s">
        <v>22</v>
      </c>
      <c r="Q11331" s="8" t="s">
        <v>56591</v>
      </c>
      <c r="R11331" s="8" t="s">
        <v>168</v>
      </c>
      <c r="S11331" s="7" t="s">
        <v>56592</v>
      </c>
      <c r="T11331" s="7" t="s">
        <v>5636</v>
      </c>
    </row>
    <row r="11332" customHeight="1" spans="1:20">
      <c r="A11332" s="6">
        <v>45226</v>
      </c>
      <c r="B11332" s="7" t="s">
        <v>56593</v>
      </c>
      <c r="C11332" s="7" t="s">
        <v>5822</v>
      </c>
      <c r="D11332" s="8" t="s">
        <v>22</v>
      </c>
      <c r="E11332" s="7" t="s">
        <v>56594</v>
      </c>
      <c r="F11332" s="7" t="s">
        <v>56595</v>
      </c>
      <c r="G11332" s="8" t="s">
        <v>82</v>
      </c>
      <c r="H11332" s="8" t="s">
        <v>15344</v>
      </c>
      <c r="I11332" s="8" t="s">
        <v>5737</v>
      </c>
      <c r="J11332" s="8" t="s">
        <v>27</v>
      </c>
      <c r="K11332" s="8" t="s">
        <v>28</v>
      </c>
      <c r="L11332" s="8" t="s">
        <v>43</v>
      </c>
      <c r="M11332" s="7" t="s">
        <v>169</v>
      </c>
      <c r="N11332" s="7" t="s">
        <v>5633</v>
      </c>
      <c r="O11332" s="8" t="s">
        <v>32</v>
      </c>
      <c r="P11332" s="8" t="s">
        <v>22</v>
      </c>
      <c r="Q11332" s="8" t="s">
        <v>56596</v>
      </c>
      <c r="R11332" s="8" t="s">
        <v>168</v>
      </c>
      <c r="S11332" s="7" t="s">
        <v>56597</v>
      </c>
      <c r="T11332" s="7" t="s">
        <v>5636</v>
      </c>
    </row>
    <row r="11333" customHeight="1" spans="1:20">
      <c r="A11333" s="6">
        <v>45226</v>
      </c>
      <c r="B11333" s="7" t="s">
        <v>56598</v>
      </c>
      <c r="C11333" s="7" t="s">
        <v>5899</v>
      </c>
      <c r="D11333" s="8" t="s">
        <v>22</v>
      </c>
      <c r="E11333" s="7" t="s">
        <v>56599</v>
      </c>
      <c r="F11333" s="7" t="s">
        <v>56600</v>
      </c>
      <c r="G11333" s="8" t="s">
        <v>3125</v>
      </c>
      <c r="H11333" s="8" t="s">
        <v>22</v>
      </c>
      <c r="I11333" s="8" t="s">
        <v>5902</v>
      </c>
      <c r="J11333" s="8" t="s">
        <v>27</v>
      </c>
      <c r="K11333" s="8" t="s">
        <v>28</v>
      </c>
      <c r="L11333" s="8" t="s">
        <v>43</v>
      </c>
      <c r="M11333" s="7" t="s">
        <v>169</v>
      </c>
      <c r="N11333" s="7" t="s">
        <v>5633</v>
      </c>
      <c r="O11333" s="8" t="s">
        <v>32</v>
      </c>
      <c r="P11333" s="8" t="s">
        <v>22</v>
      </c>
      <c r="Q11333" s="8" t="s">
        <v>56601</v>
      </c>
      <c r="R11333" s="8" t="s">
        <v>168</v>
      </c>
      <c r="S11333" s="7" t="s">
        <v>56602</v>
      </c>
      <c r="T11333" s="7" t="s">
        <v>5636</v>
      </c>
    </row>
    <row r="11334" customHeight="1" spans="1:20">
      <c r="A11334" s="6">
        <v>45226</v>
      </c>
      <c r="B11334" s="7" t="s">
        <v>56603</v>
      </c>
      <c r="C11334" s="7" t="s">
        <v>5879</v>
      </c>
      <c r="D11334" s="8" t="s">
        <v>22</v>
      </c>
      <c r="E11334" s="7" t="s">
        <v>56604</v>
      </c>
      <c r="F11334" s="7" t="s">
        <v>56605</v>
      </c>
      <c r="G11334" s="8" t="s">
        <v>82</v>
      </c>
      <c r="H11334" s="8" t="s">
        <v>96</v>
      </c>
      <c r="I11334" s="8" t="s">
        <v>5737</v>
      </c>
      <c r="J11334" s="8" t="s">
        <v>27</v>
      </c>
      <c r="K11334" s="8" t="s">
        <v>28</v>
      </c>
      <c r="L11334" s="8" t="s">
        <v>43</v>
      </c>
      <c r="M11334" s="7" t="s">
        <v>169</v>
      </c>
      <c r="N11334" s="7" t="s">
        <v>5633</v>
      </c>
      <c r="O11334" s="8" t="s">
        <v>32</v>
      </c>
      <c r="P11334" s="8" t="s">
        <v>22</v>
      </c>
      <c r="Q11334" s="8" t="s">
        <v>56606</v>
      </c>
      <c r="R11334" s="8" t="s">
        <v>168</v>
      </c>
      <c r="S11334" s="7" t="s">
        <v>56607</v>
      </c>
      <c r="T11334" s="7" t="s">
        <v>5740</v>
      </c>
    </row>
    <row r="11335" customHeight="1" spans="1:20">
      <c r="A11335" s="6">
        <v>45226</v>
      </c>
      <c r="B11335" s="7" t="s">
        <v>56608</v>
      </c>
      <c r="C11335" s="7" t="s">
        <v>5822</v>
      </c>
      <c r="D11335" s="8" t="s">
        <v>22</v>
      </c>
      <c r="E11335" s="7" t="s">
        <v>56609</v>
      </c>
      <c r="F11335" s="7" t="s">
        <v>29164</v>
      </c>
      <c r="G11335" s="8" t="s">
        <v>82</v>
      </c>
      <c r="H11335" s="8" t="s">
        <v>22</v>
      </c>
      <c r="I11335" s="8" t="s">
        <v>5737</v>
      </c>
      <c r="J11335" s="8" t="s">
        <v>27</v>
      </c>
      <c r="K11335" s="8" t="s">
        <v>28</v>
      </c>
      <c r="L11335" s="8" t="s">
        <v>43</v>
      </c>
      <c r="M11335" s="7" t="s">
        <v>169</v>
      </c>
      <c r="N11335" s="7" t="s">
        <v>5633</v>
      </c>
      <c r="O11335" s="8" t="s">
        <v>32</v>
      </c>
      <c r="P11335" s="8" t="s">
        <v>22</v>
      </c>
      <c r="Q11335" s="8" t="s">
        <v>56610</v>
      </c>
      <c r="R11335" s="8" t="s">
        <v>168</v>
      </c>
      <c r="S11335" s="7" t="s">
        <v>56611</v>
      </c>
      <c r="T11335" s="7" t="s">
        <v>5636</v>
      </c>
    </row>
    <row r="11336" customHeight="1" spans="1:20">
      <c r="A11336" s="6">
        <v>45226</v>
      </c>
      <c r="B11336" s="7" t="s">
        <v>56612</v>
      </c>
      <c r="C11336" s="7" t="s">
        <v>5822</v>
      </c>
      <c r="D11336" s="8" t="s">
        <v>22</v>
      </c>
      <c r="E11336" s="7" t="s">
        <v>56613</v>
      </c>
      <c r="F11336" s="7" t="s">
        <v>56614</v>
      </c>
      <c r="G11336" s="8" t="s">
        <v>82</v>
      </c>
      <c r="H11336" s="8" t="s">
        <v>22</v>
      </c>
      <c r="I11336" s="8" t="s">
        <v>5737</v>
      </c>
      <c r="J11336" s="8" t="s">
        <v>27</v>
      </c>
      <c r="K11336" s="8" t="s">
        <v>28</v>
      </c>
      <c r="L11336" s="8" t="s">
        <v>43</v>
      </c>
      <c r="M11336" s="7" t="s">
        <v>169</v>
      </c>
      <c r="N11336" s="7" t="s">
        <v>5633</v>
      </c>
      <c r="O11336" s="8" t="s">
        <v>32</v>
      </c>
      <c r="P11336" s="8" t="s">
        <v>22</v>
      </c>
      <c r="Q11336" s="8" t="s">
        <v>56615</v>
      </c>
      <c r="R11336" s="8" t="s">
        <v>168</v>
      </c>
      <c r="S11336" s="7" t="s">
        <v>56616</v>
      </c>
      <c r="T11336" s="7" t="s">
        <v>5636</v>
      </c>
    </row>
    <row r="11337" customHeight="1" spans="1:20">
      <c r="A11337" s="6">
        <v>45226</v>
      </c>
      <c r="B11337" s="7" t="s">
        <v>56617</v>
      </c>
      <c r="C11337" s="7" t="s">
        <v>5879</v>
      </c>
      <c r="D11337" s="8" t="s">
        <v>22</v>
      </c>
      <c r="E11337" s="7" t="s">
        <v>56618</v>
      </c>
      <c r="F11337" s="7" t="s">
        <v>56619</v>
      </c>
      <c r="G11337" s="8" t="s">
        <v>82</v>
      </c>
      <c r="H11337" s="8" t="s">
        <v>96</v>
      </c>
      <c r="I11337" s="8" t="s">
        <v>5737</v>
      </c>
      <c r="J11337" s="8" t="s">
        <v>27</v>
      </c>
      <c r="K11337" s="8" t="s">
        <v>28</v>
      </c>
      <c r="L11337" s="8" t="s">
        <v>43</v>
      </c>
      <c r="M11337" s="7" t="s">
        <v>169</v>
      </c>
      <c r="N11337" s="7" t="s">
        <v>5633</v>
      </c>
      <c r="O11337" s="8" t="s">
        <v>32</v>
      </c>
      <c r="P11337" s="8" t="s">
        <v>22</v>
      </c>
      <c r="Q11337" s="8" t="s">
        <v>56620</v>
      </c>
      <c r="R11337" s="8" t="s">
        <v>168</v>
      </c>
      <c r="S11337" s="7" t="s">
        <v>56621</v>
      </c>
      <c r="T11337" s="7" t="s">
        <v>5636</v>
      </c>
    </row>
    <row r="11338" customHeight="1" spans="1:20">
      <c r="A11338" s="6">
        <v>45226</v>
      </c>
      <c r="B11338" s="7" t="s">
        <v>56622</v>
      </c>
      <c r="C11338" s="7" t="s">
        <v>5822</v>
      </c>
      <c r="D11338" s="8" t="s">
        <v>22</v>
      </c>
      <c r="E11338" s="7" t="s">
        <v>40318</v>
      </c>
      <c r="F11338" s="7" t="s">
        <v>40319</v>
      </c>
      <c r="G11338" s="8" t="s">
        <v>82</v>
      </c>
      <c r="H11338" s="8" t="s">
        <v>22</v>
      </c>
      <c r="I11338" s="8" t="s">
        <v>5737</v>
      </c>
      <c r="J11338" s="8" t="s">
        <v>27</v>
      </c>
      <c r="K11338" s="8" t="s">
        <v>28</v>
      </c>
      <c r="L11338" s="8" t="s">
        <v>43</v>
      </c>
      <c r="M11338" s="7" t="s">
        <v>169</v>
      </c>
      <c r="N11338" s="7" t="s">
        <v>5633</v>
      </c>
      <c r="O11338" s="8" t="s">
        <v>32</v>
      </c>
      <c r="P11338" s="8" t="s">
        <v>22</v>
      </c>
      <c r="Q11338" s="8" t="s">
        <v>56623</v>
      </c>
      <c r="R11338" s="8" t="s">
        <v>168</v>
      </c>
      <c r="S11338" s="7" t="s">
        <v>56624</v>
      </c>
      <c r="T11338" s="7" t="s">
        <v>5636</v>
      </c>
    </row>
    <row r="11339" customHeight="1" spans="1:20">
      <c r="A11339" s="6">
        <v>45226</v>
      </c>
      <c r="B11339" s="7" t="s">
        <v>56625</v>
      </c>
      <c r="C11339" s="7" t="s">
        <v>5822</v>
      </c>
      <c r="D11339" s="8" t="s">
        <v>22</v>
      </c>
      <c r="E11339" s="7" t="s">
        <v>56626</v>
      </c>
      <c r="F11339" s="7" t="s">
        <v>56627</v>
      </c>
      <c r="G11339" s="8" t="s">
        <v>82</v>
      </c>
      <c r="H11339" s="8" t="s">
        <v>22</v>
      </c>
      <c r="I11339" s="8" t="s">
        <v>5737</v>
      </c>
      <c r="J11339" s="8" t="s">
        <v>27</v>
      </c>
      <c r="K11339" s="8" t="s">
        <v>28</v>
      </c>
      <c r="L11339" s="8" t="s">
        <v>43</v>
      </c>
      <c r="M11339" s="7" t="s">
        <v>169</v>
      </c>
      <c r="N11339" s="7" t="s">
        <v>5633</v>
      </c>
      <c r="O11339" s="8" t="s">
        <v>32</v>
      </c>
      <c r="P11339" s="8" t="s">
        <v>22</v>
      </c>
      <c r="Q11339" s="8" t="s">
        <v>56628</v>
      </c>
      <c r="R11339" s="8" t="s">
        <v>168</v>
      </c>
      <c r="S11339" s="7" t="s">
        <v>56629</v>
      </c>
      <c r="T11339" s="7" t="s">
        <v>5636</v>
      </c>
    </row>
    <row r="11340" customHeight="1" spans="1:20">
      <c r="A11340" s="6">
        <v>45226</v>
      </c>
      <c r="B11340" s="7" t="s">
        <v>56630</v>
      </c>
      <c r="C11340" s="7" t="s">
        <v>5822</v>
      </c>
      <c r="D11340" s="8" t="s">
        <v>22</v>
      </c>
      <c r="E11340" s="7" t="s">
        <v>56631</v>
      </c>
      <c r="F11340" s="7" t="s">
        <v>56632</v>
      </c>
      <c r="G11340" s="8" t="s">
        <v>82</v>
      </c>
      <c r="H11340" s="8" t="s">
        <v>15635</v>
      </c>
      <c r="I11340" s="8" t="s">
        <v>5737</v>
      </c>
      <c r="J11340" s="8" t="s">
        <v>27</v>
      </c>
      <c r="K11340" s="8" t="s">
        <v>28</v>
      </c>
      <c r="L11340" s="8" t="s">
        <v>43</v>
      </c>
      <c r="M11340" s="7" t="s">
        <v>169</v>
      </c>
      <c r="N11340" s="7" t="s">
        <v>5633</v>
      </c>
      <c r="O11340" s="8" t="s">
        <v>32</v>
      </c>
      <c r="P11340" s="8" t="s">
        <v>22</v>
      </c>
      <c r="Q11340" s="8" t="s">
        <v>56633</v>
      </c>
      <c r="R11340" s="8" t="s">
        <v>168</v>
      </c>
      <c r="S11340" s="7" t="s">
        <v>56634</v>
      </c>
      <c r="T11340" s="7" t="s">
        <v>5636</v>
      </c>
    </row>
    <row r="11341" customHeight="1" spans="1:20">
      <c r="A11341" s="6">
        <v>45226</v>
      </c>
      <c r="B11341" s="7" t="s">
        <v>56635</v>
      </c>
      <c r="C11341" s="7" t="s">
        <v>5822</v>
      </c>
      <c r="D11341" s="8" t="s">
        <v>22</v>
      </c>
      <c r="E11341" s="7" t="s">
        <v>20210</v>
      </c>
      <c r="F11341" s="7" t="s">
        <v>20211</v>
      </c>
      <c r="G11341" s="8" t="s">
        <v>82</v>
      </c>
      <c r="H11341" s="8" t="s">
        <v>22</v>
      </c>
      <c r="I11341" s="8" t="s">
        <v>5737</v>
      </c>
      <c r="J11341" s="8" t="s">
        <v>27</v>
      </c>
      <c r="K11341" s="8" t="s">
        <v>28</v>
      </c>
      <c r="L11341" s="8" t="s">
        <v>43</v>
      </c>
      <c r="M11341" s="7" t="s">
        <v>169</v>
      </c>
      <c r="N11341" s="7" t="s">
        <v>5633</v>
      </c>
      <c r="O11341" s="8" t="s">
        <v>32</v>
      </c>
      <c r="P11341" s="8" t="s">
        <v>22</v>
      </c>
      <c r="Q11341" s="8" t="s">
        <v>56636</v>
      </c>
      <c r="R11341" s="8" t="s">
        <v>168</v>
      </c>
      <c r="S11341" s="7" t="s">
        <v>56637</v>
      </c>
      <c r="T11341" s="7" t="s">
        <v>8886</v>
      </c>
    </row>
    <row r="11342" customHeight="1" spans="1:20">
      <c r="A11342" s="6">
        <v>45226</v>
      </c>
      <c r="B11342" s="7" t="s">
        <v>56638</v>
      </c>
      <c r="C11342" s="7" t="s">
        <v>5822</v>
      </c>
      <c r="D11342" s="8" t="s">
        <v>22</v>
      </c>
      <c r="E11342" s="7" t="s">
        <v>56639</v>
      </c>
      <c r="F11342" s="7" t="s">
        <v>28690</v>
      </c>
      <c r="G11342" s="8" t="s">
        <v>82</v>
      </c>
      <c r="H11342" s="8" t="s">
        <v>96</v>
      </c>
      <c r="I11342" s="8" t="s">
        <v>5737</v>
      </c>
      <c r="J11342" s="8" t="s">
        <v>27</v>
      </c>
      <c r="K11342" s="8" t="s">
        <v>28</v>
      </c>
      <c r="L11342" s="8" t="s">
        <v>43</v>
      </c>
      <c r="M11342" s="7" t="s">
        <v>169</v>
      </c>
      <c r="N11342" s="7" t="s">
        <v>5633</v>
      </c>
      <c r="O11342" s="8" t="s">
        <v>32</v>
      </c>
      <c r="P11342" s="8" t="s">
        <v>22</v>
      </c>
      <c r="Q11342" s="8" t="s">
        <v>56640</v>
      </c>
      <c r="R11342" s="8" t="s">
        <v>168</v>
      </c>
      <c r="S11342" s="7" t="s">
        <v>56641</v>
      </c>
      <c r="T11342" s="7" t="s">
        <v>8886</v>
      </c>
    </row>
    <row r="11343" customHeight="1" spans="1:20">
      <c r="A11343" s="6">
        <v>45226</v>
      </c>
      <c r="B11343" s="7" t="s">
        <v>56642</v>
      </c>
      <c r="C11343" s="7" t="s">
        <v>5629</v>
      </c>
      <c r="D11343" s="8" t="s">
        <v>22</v>
      </c>
      <c r="E11343" s="7" t="s">
        <v>56643</v>
      </c>
      <c r="F11343" s="7" t="s">
        <v>56644</v>
      </c>
      <c r="G11343" s="8" t="s">
        <v>82</v>
      </c>
      <c r="H11343" s="8" t="s">
        <v>96</v>
      </c>
      <c r="I11343" s="8" t="s">
        <v>5632</v>
      </c>
      <c r="J11343" s="8" t="s">
        <v>27</v>
      </c>
      <c r="K11343" s="8" t="s">
        <v>28</v>
      </c>
      <c r="L11343" s="8" t="s">
        <v>43</v>
      </c>
      <c r="M11343" s="7" t="s">
        <v>169</v>
      </c>
      <c r="N11343" s="7" t="s">
        <v>5633</v>
      </c>
      <c r="O11343" s="8" t="s">
        <v>32</v>
      </c>
      <c r="P11343" s="8" t="s">
        <v>22</v>
      </c>
      <c r="Q11343" s="8" t="s">
        <v>56645</v>
      </c>
      <c r="R11343" s="8" t="s">
        <v>168</v>
      </c>
      <c r="S11343" s="7" t="s">
        <v>56646</v>
      </c>
      <c r="T11343" s="7" t="s">
        <v>5636</v>
      </c>
    </row>
    <row r="11344" customHeight="1" spans="1:20">
      <c r="A11344" s="6">
        <v>45226</v>
      </c>
      <c r="B11344" s="7" t="s">
        <v>56647</v>
      </c>
      <c r="C11344" s="7" t="s">
        <v>5879</v>
      </c>
      <c r="D11344" s="8" t="s">
        <v>22</v>
      </c>
      <c r="E11344" s="7" t="s">
        <v>56648</v>
      </c>
      <c r="F11344" s="7" t="s">
        <v>56649</v>
      </c>
      <c r="G11344" s="8" t="s">
        <v>82</v>
      </c>
      <c r="H11344" s="8" t="s">
        <v>96</v>
      </c>
      <c r="I11344" s="8" t="s">
        <v>5737</v>
      </c>
      <c r="J11344" s="8" t="s">
        <v>27</v>
      </c>
      <c r="K11344" s="8" t="s">
        <v>28</v>
      </c>
      <c r="L11344" s="8" t="s">
        <v>43</v>
      </c>
      <c r="M11344" s="7" t="s">
        <v>169</v>
      </c>
      <c r="N11344" s="7" t="s">
        <v>5633</v>
      </c>
      <c r="O11344" s="8" t="s">
        <v>32</v>
      </c>
      <c r="P11344" s="8" t="s">
        <v>22</v>
      </c>
      <c r="Q11344" s="8" t="s">
        <v>56650</v>
      </c>
      <c r="R11344" s="8" t="s">
        <v>168</v>
      </c>
      <c r="S11344" s="7" t="s">
        <v>56651</v>
      </c>
      <c r="T11344" s="7" t="s">
        <v>5636</v>
      </c>
    </row>
    <row r="11345" customHeight="1" spans="1:20">
      <c r="A11345" s="6">
        <v>45226</v>
      </c>
      <c r="B11345" s="7" t="s">
        <v>56652</v>
      </c>
      <c r="C11345" s="7" t="s">
        <v>5879</v>
      </c>
      <c r="D11345" s="8" t="s">
        <v>22</v>
      </c>
      <c r="E11345" s="7" t="s">
        <v>56653</v>
      </c>
      <c r="F11345" s="7" t="s">
        <v>56654</v>
      </c>
      <c r="G11345" s="8" t="s">
        <v>82</v>
      </c>
      <c r="H11345" s="8" t="s">
        <v>22</v>
      </c>
      <c r="I11345" s="8" t="s">
        <v>5737</v>
      </c>
      <c r="J11345" s="8" t="s">
        <v>27</v>
      </c>
      <c r="K11345" s="8" t="s">
        <v>28</v>
      </c>
      <c r="L11345" s="8" t="s">
        <v>43</v>
      </c>
      <c r="M11345" s="7" t="s">
        <v>169</v>
      </c>
      <c r="N11345" s="7" t="s">
        <v>5633</v>
      </c>
      <c r="O11345" s="8" t="s">
        <v>32</v>
      </c>
      <c r="P11345" s="8" t="s">
        <v>22</v>
      </c>
      <c r="Q11345" s="8" t="s">
        <v>56655</v>
      </c>
      <c r="R11345" s="8" t="s">
        <v>168</v>
      </c>
      <c r="S11345" s="7" t="s">
        <v>56656</v>
      </c>
      <c r="T11345" s="7" t="s">
        <v>5636</v>
      </c>
    </row>
    <row r="11346" customHeight="1" spans="1:20">
      <c r="A11346" s="6">
        <v>45226</v>
      </c>
      <c r="B11346" s="7" t="s">
        <v>56657</v>
      </c>
      <c r="C11346" s="7" t="s">
        <v>6257</v>
      </c>
      <c r="D11346" s="8" t="s">
        <v>22</v>
      </c>
      <c r="E11346" s="7" t="s">
        <v>56658</v>
      </c>
      <c r="F11346" s="7" t="s">
        <v>56659</v>
      </c>
      <c r="G11346" s="8" t="s">
        <v>41</v>
      </c>
      <c r="H11346" s="8" t="s">
        <v>22</v>
      </c>
      <c r="I11346" s="8" t="s">
        <v>299</v>
      </c>
      <c r="J11346" s="8" t="s">
        <v>27</v>
      </c>
      <c r="K11346" s="8" t="s">
        <v>28</v>
      </c>
      <c r="L11346" s="8" t="s">
        <v>43</v>
      </c>
      <c r="M11346" s="7" t="s">
        <v>44</v>
      </c>
      <c r="N11346" s="7" t="s">
        <v>31</v>
      </c>
      <c r="O11346" s="8" t="s">
        <v>32</v>
      </c>
      <c r="P11346" s="8" t="s">
        <v>22</v>
      </c>
      <c r="Q11346" s="8" t="s">
        <v>56660</v>
      </c>
      <c r="R11346" s="8" t="s">
        <v>46</v>
      </c>
      <c r="S11346" s="7" t="s">
        <v>56661</v>
      </c>
      <c r="T11346" s="7" t="s">
        <v>56662</v>
      </c>
    </row>
    <row r="11347" customHeight="1" spans="1:20">
      <c r="A11347" s="6">
        <v>45226</v>
      </c>
      <c r="B11347" s="7" t="s">
        <v>56663</v>
      </c>
      <c r="C11347" s="7" t="s">
        <v>3870</v>
      </c>
      <c r="D11347" s="8" t="s">
        <v>22</v>
      </c>
      <c r="E11347" s="7" t="s">
        <v>56664</v>
      </c>
      <c r="F11347" s="7" t="s">
        <v>56665</v>
      </c>
      <c r="G11347" s="8" t="s">
        <v>82</v>
      </c>
      <c r="H11347" s="8" t="s">
        <v>22</v>
      </c>
      <c r="I11347" s="8" t="s">
        <v>26</v>
      </c>
      <c r="J11347" s="8" t="s">
        <v>27</v>
      </c>
      <c r="K11347" s="8" t="s">
        <v>28</v>
      </c>
      <c r="L11347" s="8" t="s">
        <v>29</v>
      </c>
      <c r="M11347" s="7" t="s">
        <v>30</v>
      </c>
      <c r="N11347" s="7" t="s">
        <v>31</v>
      </c>
      <c r="O11347" s="8" t="s">
        <v>32</v>
      </c>
      <c r="P11347" s="8" t="s">
        <v>22</v>
      </c>
      <c r="Q11347" s="8" t="s">
        <v>56666</v>
      </c>
      <c r="R11347" s="8" t="s">
        <v>34</v>
      </c>
      <c r="S11347" s="7" t="s">
        <v>56667</v>
      </c>
      <c r="T11347" s="7" t="s">
        <v>56668</v>
      </c>
    </row>
    <row r="11348" customHeight="1" spans="1:20">
      <c r="A11348" s="6">
        <v>45226</v>
      </c>
      <c r="B11348" s="7" t="s">
        <v>56669</v>
      </c>
      <c r="C11348" s="7" t="s">
        <v>179</v>
      </c>
      <c r="D11348" s="8" t="s">
        <v>22</v>
      </c>
      <c r="E11348" s="7" t="s">
        <v>10533</v>
      </c>
      <c r="F11348" s="7" t="s">
        <v>4339</v>
      </c>
      <c r="G11348" s="8" t="s">
        <v>82</v>
      </c>
      <c r="H11348" s="8" t="s">
        <v>22</v>
      </c>
      <c r="I11348" s="8" t="s">
        <v>1842</v>
      </c>
      <c r="J11348" s="8" t="s">
        <v>27</v>
      </c>
      <c r="K11348" s="8" t="s">
        <v>28</v>
      </c>
      <c r="L11348" s="8" t="s">
        <v>43</v>
      </c>
      <c r="M11348" s="7" t="s">
        <v>44</v>
      </c>
      <c r="N11348" s="7" t="s">
        <v>31</v>
      </c>
      <c r="O11348" s="8" t="s">
        <v>32</v>
      </c>
      <c r="P11348" s="8" t="s">
        <v>22</v>
      </c>
      <c r="Q11348" s="8" t="s">
        <v>56670</v>
      </c>
      <c r="R11348" s="8" t="s">
        <v>46</v>
      </c>
      <c r="S11348" s="7" t="s">
        <v>56671</v>
      </c>
      <c r="T11348" s="7" t="s">
        <v>56672</v>
      </c>
    </row>
    <row r="11349" customHeight="1" spans="1:20">
      <c r="A11349" s="6">
        <v>45226</v>
      </c>
      <c r="B11349" s="7" t="s">
        <v>56673</v>
      </c>
      <c r="C11349" s="7" t="s">
        <v>5629</v>
      </c>
      <c r="D11349" s="8" t="s">
        <v>22</v>
      </c>
      <c r="E11349" s="7" t="s">
        <v>56674</v>
      </c>
      <c r="F11349" s="7" t="s">
        <v>56675</v>
      </c>
      <c r="G11349" s="8" t="s">
        <v>82</v>
      </c>
      <c r="H11349" s="8" t="s">
        <v>22</v>
      </c>
      <c r="I11349" s="8" t="s">
        <v>5632</v>
      </c>
      <c r="J11349" s="8" t="s">
        <v>27</v>
      </c>
      <c r="K11349" s="8" t="s">
        <v>28</v>
      </c>
      <c r="L11349" s="8" t="s">
        <v>43</v>
      </c>
      <c r="M11349" s="7" t="s">
        <v>169</v>
      </c>
      <c r="N11349" s="7" t="s">
        <v>5633</v>
      </c>
      <c r="O11349" s="8" t="s">
        <v>32</v>
      </c>
      <c r="P11349" s="8" t="s">
        <v>22</v>
      </c>
      <c r="Q11349" s="8" t="s">
        <v>56676</v>
      </c>
      <c r="R11349" s="8" t="s">
        <v>168</v>
      </c>
      <c r="S11349" s="7" t="s">
        <v>56677</v>
      </c>
      <c r="T11349" s="7" t="s">
        <v>5649</v>
      </c>
    </row>
    <row r="11350" customHeight="1" spans="1:20">
      <c r="A11350" s="6">
        <v>45226</v>
      </c>
      <c r="B11350" s="7" t="s">
        <v>56678</v>
      </c>
      <c r="C11350" s="7" t="s">
        <v>6506</v>
      </c>
      <c r="D11350" s="8" t="s">
        <v>22</v>
      </c>
      <c r="E11350" s="7" t="s">
        <v>56679</v>
      </c>
      <c r="F11350" s="7" t="s">
        <v>55133</v>
      </c>
      <c r="G11350" s="8" t="s">
        <v>69</v>
      </c>
      <c r="H11350" s="8" t="s">
        <v>110</v>
      </c>
      <c r="I11350" s="8" t="s">
        <v>9666</v>
      </c>
      <c r="J11350" s="8" t="s">
        <v>27</v>
      </c>
      <c r="K11350" s="8" t="s">
        <v>28</v>
      </c>
      <c r="L11350" s="8" t="s">
        <v>43</v>
      </c>
      <c r="M11350" s="7" t="s">
        <v>44</v>
      </c>
      <c r="N11350" s="7" t="s">
        <v>208</v>
      </c>
      <c r="O11350" s="8" t="s">
        <v>32</v>
      </c>
      <c r="P11350" s="8" t="s">
        <v>22</v>
      </c>
      <c r="Q11350" s="8" t="s">
        <v>56680</v>
      </c>
      <c r="R11350" s="8" t="s">
        <v>46</v>
      </c>
      <c r="S11350" s="7" t="s">
        <v>56681</v>
      </c>
      <c r="T11350" s="7" t="s">
        <v>56682</v>
      </c>
    </row>
    <row r="11351" customHeight="1" spans="1:20">
      <c r="A11351" s="6">
        <v>45227</v>
      </c>
      <c r="B11351" s="7" t="s">
        <v>56683</v>
      </c>
      <c r="C11351" s="7" t="s">
        <v>6506</v>
      </c>
      <c r="D11351" s="8" t="s">
        <v>22</v>
      </c>
      <c r="E11351" s="7" t="s">
        <v>56684</v>
      </c>
      <c r="F11351" s="7" t="s">
        <v>56685</v>
      </c>
      <c r="G11351" s="8" t="s">
        <v>69</v>
      </c>
      <c r="H11351" s="8" t="s">
        <v>22</v>
      </c>
      <c r="I11351" s="8" t="s">
        <v>162</v>
      </c>
      <c r="J11351" s="8" t="s">
        <v>27</v>
      </c>
      <c r="K11351" s="8" t="s">
        <v>28</v>
      </c>
      <c r="L11351" s="8" t="s">
        <v>43</v>
      </c>
      <c r="M11351" s="7" t="s">
        <v>44</v>
      </c>
      <c r="N11351" s="7" t="s">
        <v>208</v>
      </c>
      <c r="O11351" s="8" t="s">
        <v>32</v>
      </c>
      <c r="P11351" s="8" t="s">
        <v>22</v>
      </c>
      <c r="Q11351" s="8" t="s">
        <v>56686</v>
      </c>
      <c r="R11351" s="8" t="s">
        <v>46</v>
      </c>
      <c r="S11351" s="7" t="s">
        <v>56687</v>
      </c>
      <c r="T11351" s="7" t="s">
        <v>8210</v>
      </c>
    </row>
    <row r="11352" customHeight="1" spans="1:20">
      <c r="A11352" s="6">
        <v>45227</v>
      </c>
      <c r="B11352" s="7" t="s">
        <v>56688</v>
      </c>
      <c r="C11352" s="7" t="s">
        <v>837</v>
      </c>
      <c r="D11352" s="8" t="s">
        <v>22</v>
      </c>
      <c r="E11352" s="7" t="s">
        <v>56689</v>
      </c>
      <c r="F11352" s="7" t="s">
        <v>56690</v>
      </c>
      <c r="G11352" s="8" t="s">
        <v>41</v>
      </c>
      <c r="H11352" s="8" t="s">
        <v>22</v>
      </c>
      <c r="I11352" s="8" t="s">
        <v>104</v>
      </c>
      <c r="J11352" s="8" t="s">
        <v>27</v>
      </c>
      <c r="K11352" s="8" t="s">
        <v>28</v>
      </c>
      <c r="L11352" s="8" t="s">
        <v>43</v>
      </c>
      <c r="M11352" s="7" t="s">
        <v>44</v>
      </c>
      <c r="N11352" s="7" t="s">
        <v>31</v>
      </c>
      <c r="O11352" s="8" t="s">
        <v>32</v>
      </c>
      <c r="P11352" s="8" t="s">
        <v>22</v>
      </c>
      <c r="Q11352" s="8" t="s">
        <v>56691</v>
      </c>
      <c r="R11352" s="8" t="s">
        <v>46</v>
      </c>
      <c r="S11352" s="7" t="s">
        <v>56692</v>
      </c>
      <c r="T11352" s="7" t="s">
        <v>56693</v>
      </c>
    </row>
    <row r="11353" customHeight="1" spans="1:20">
      <c r="A11353" s="6">
        <v>45227</v>
      </c>
      <c r="B11353" s="7" t="s">
        <v>56694</v>
      </c>
      <c r="C11353" s="7" t="s">
        <v>9343</v>
      </c>
      <c r="D11353" s="8" t="s">
        <v>22</v>
      </c>
      <c r="E11353" s="7" t="s">
        <v>56695</v>
      </c>
      <c r="F11353" s="7" t="s">
        <v>56696</v>
      </c>
      <c r="G11353" s="8" t="s">
        <v>247</v>
      </c>
      <c r="H11353" s="8" t="s">
        <v>22</v>
      </c>
      <c r="I11353" s="8" t="s">
        <v>34</v>
      </c>
      <c r="J11353" s="8" t="s">
        <v>27</v>
      </c>
      <c r="K11353" s="8" t="s">
        <v>28</v>
      </c>
      <c r="L11353" s="8" t="s">
        <v>29</v>
      </c>
      <c r="M11353" s="7" t="s">
        <v>44</v>
      </c>
      <c r="N11353" s="7" t="s">
        <v>31</v>
      </c>
      <c r="O11353" s="8" t="s">
        <v>32</v>
      </c>
      <c r="P11353" s="8" t="s">
        <v>22</v>
      </c>
      <c r="Q11353" s="8" t="s">
        <v>56697</v>
      </c>
      <c r="R11353" s="8" t="s">
        <v>34</v>
      </c>
      <c r="S11353" s="7" t="s">
        <v>56698</v>
      </c>
      <c r="T11353" s="7" t="s">
        <v>56699</v>
      </c>
    </row>
    <row r="11354" customHeight="1" spans="1:20">
      <c r="A11354" s="6">
        <v>45227</v>
      </c>
      <c r="B11354" s="7" t="s">
        <v>56700</v>
      </c>
      <c r="C11354" s="7" t="s">
        <v>7320</v>
      </c>
      <c r="D11354" s="8" t="s">
        <v>22</v>
      </c>
      <c r="E11354" s="7" t="s">
        <v>56701</v>
      </c>
      <c r="F11354" s="7" t="s">
        <v>56702</v>
      </c>
      <c r="G11354" s="8" t="s">
        <v>25</v>
      </c>
      <c r="H11354" s="8" t="s">
        <v>22</v>
      </c>
      <c r="I11354" s="8" t="s">
        <v>26</v>
      </c>
      <c r="J11354" s="8" t="s">
        <v>27</v>
      </c>
      <c r="K11354" s="8" t="s">
        <v>76</v>
      </c>
      <c r="L11354" s="8" t="s">
        <v>29</v>
      </c>
      <c r="M11354" s="7" t="s">
        <v>30</v>
      </c>
      <c r="N11354" s="7" t="s">
        <v>31</v>
      </c>
      <c r="O11354" s="8" t="s">
        <v>32</v>
      </c>
      <c r="P11354" s="8" t="s">
        <v>22</v>
      </c>
      <c r="Q11354" s="8" t="s">
        <v>56703</v>
      </c>
      <c r="R11354" s="8" t="s">
        <v>34</v>
      </c>
      <c r="S11354" s="7" t="s">
        <v>56704</v>
      </c>
      <c r="T11354" s="7" t="s">
        <v>56705</v>
      </c>
    </row>
    <row r="11355" customHeight="1" spans="1:20">
      <c r="A11355" s="6">
        <v>45226</v>
      </c>
      <c r="B11355" s="7" t="s">
        <v>56706</v>
      </c>
      <c r="C11355" s="7" t="s">
        <v>1167</v>
      </c>
      <c r="D11355" s="8" t="s">
        <v>22</v>
      </c>
      <c r="E11355" s="7" t="s">
        <v>56707</v>
      </c>
      <c r="F11355" s="7" t="s">
        <v>17540</v>
      </c>
      <c r="G11355" s="8" t="s">
        <v>25</v>
      </c>
      <c r="H11355" s="8" t="s">
        <v>22</v>
      </c>
      <c r="I11355" s="8" t="s">
        <v>576</v>
      </c>
      <c r="J11355" s="8" t="s">
        <v>27</v>
      </c>
      <c r="K11355" s="8" t="s">
        <v>28</v>
      </c>
      <c r="L11355" s="8" t="s">
        <v>43</v>
      </c>
      <c r="M11355" s="7" t="s">
        <v>44</v>
      </c>
      <c r="N11355" s="7" t="s">
        <v>31</v>
      </c>
      <c r="O11355" s="8" t="s">
        <v>32</v>
      </c>
      <c r="P11355" s="8" t="s">
        <v>22</v>
      </c>
      <c r="Q11355" s="8" t="s">
        <v>56708</v>
      </c>
      <c r="R11355" s="8" t="s">
        <v>46</v>
      </c>
      <c r="S11355" s="7" t="s">
        <v>56709</v>
      </c>
      <c r="T11355" s="7" t="s">
        <v>56710</v>
      </c>
    </row>
    <row r="11356" customHeight="1" spans="1:20">
      <c r="A11356" s="6">
        <v>45226</v>
      </c>
      <c r="B11356" s="7" t="s">
        <v>56711</v>
      </c>
      <c r="C11356" s="7" t="s">
        <v>5879</v>
      </c>
      <c r="D11356" s="8" t="s">
        <v>22</v>
      </c>
      <c r="E11356" s="7" t="s">
        <v>56712</v>
      </c>
      <c r="F11356" s="7" t="s">
        <v>56713</v>
      </c>
      <c r="G11356" s="8" t="s">
        <v>82</v>
      </c>
      <c r="H11356" s="8" t="s">
        <v>22</v>
      </c>
      <c r="I11356" s="8" t="s">
        <v>5737</v>
      </c>
      <c r="J11356" s="8" t="s">
        <v>27</v>
      </c>
      <c r="K11356" s="8" t="s">
        <v>28</v>
      </c>
      <c r="L11356" s="8" t="s">
        <v>43</v>
      </c>
      <c r="M11356" s="7" t="s">
        <v>169</v>
      </c>
      <c r="N11356" s="7" t="s">
        <v>5633</v>
      </c>
      <c r="O11356" s="8" t="s">
        <v>32</v>
      </c>
      <c r="P11356" s="8" t="s">
        <v>22</v>
      </c>
      <c r="Q11356" s="8" t="s">
        <v>56714</v>
      </c>
      <c r="R11356" s="8" t="s">
        <v>168</v>
      </c>
      <c r="S11356" s="7" t="s">
        <v>56715</v>
      </c>
      <c r="T11356" s="7" t="s">
        <v>5636</v>
      </c>
    </row>
    <row r="11357" customHeight="1" spans="1:20">
      <c r="A11357" s="6">
        <v>45226</v>
      </c>
      <c r="B11357" s="7" t="s">
        <v>56716</v>
      </c>
      <c r="C11357" s="7" t="s">
        <v>2911</v>
      </c>
      <c r="D11357" s="8" t="s">
        <v>22</v>
      </c>
      <c r="E11357" s="7" t="s">
        <v>56717</v>
      </c>
      <c r="F11357" s="7" t="s">
        <v>46094</v>
      </c>
      <c r="G11357" s="8" t="s">
        <v>25</v>
      </c>
      <c r="H11357" s="8" t="s">
        <v>110</v>
      </c>
      <c r="I11357" s="8" t="s">
        <v>26</v>
      </c>
      <c r="J11357" s="8" t="s">
        <v>27</v>
      </c>
      <c r="K11357" s="8" t="s">
        <v>28</v>
      </c>
      <c r="L11357" s="8" t="s">
        <v>29</v>
      </c>
      <c r="M11357" s="7" t="s">
        <v>30</v>
      </c>
      <c r="N11357" s="7" t="s">
        <v>31</v>
      </c>
      <c r="O11357" s="8" t="s">
        <v>32</v>
      </c>
      <c r="P11357" s="8" t="s">
        <v>22</v>
      </c>
      <c r="Q11357" s="8" t="s">
        <v>56718</v>
      </c>
      <c r="R11357" s="8" t="s">
        <v>34</v>
      </c>
      <c r="S11357" s="7" t="s">
        <v>56719</v>
      </c>
      <c r="T11357" s="7" t="s">
        <v>56720</v>
      </c>
    </row>
    <row r="11358" customHeight="1" spans="1:20">
      <c r="A11358" s="6">
        <v>45228</v>
      </c>
      <c r="B11358" s="7" t="s">
        <v>56721</v>
      </c>
      <c r="C11358" s="7" t="s">
        <v>14075</v>
      </c>
      <c r="D11358" s="8" t="s">
        <v>22</v>
      </c>
      <c r="E11358" s="7" t="s">
        <v>56722</v>
      </c>
      <c r="F11358" s="7" t="s">
        <v>56723</v>
      </c>
      <c r="G11358" s="8" t="s">
        <v>41</v>
      </c>
      <c r="H11358" s="8" t="s">
        <v>96</v>
      </c>
      <c r="I11358" s="8" t="s">
        <v>253</v>
      </c>
      <c r="J11358" s="8" t="s">
        <v>27</v>
      </c>
      <c r="K11358" s="8" t="s">
        <v>28</v>
      </c>
      <c r="L11358" s="8" t="s">
        <v>43</v>
      </c>
      <c r="M11358" s="7" t="s">
        <v>30</v>
      </c>
      <c r="N11358" s="7" t="s">
        <v>31</v>
      </c>
      <c r="O11358" s="8" t="s">
        <v>32</v>
      </c>
      <c r="P11358" s="8" t="s">
        <v>22</v>
      </c>
      <c r="Q11358" s="8" t="s">
        <v>56724</v>
      </c>
      <c r="R11358" s="8" t="s">
        <v>46</v>
      </c>
      <c r="S11358" s="7" t="s">
        <v>56725</v>
      </c>
      <c r="T11358" s="7" t="s">
        <v>56726</v>
      </c>
    </row>
    <row r="11359" customHeight="1" spans="1:20">
      <c r="A11359" s="6">
        <v>45226</v>
      </c>
      <c r="B11359" s="7" t="s">
        <v>56727</v>
      </c>
      <c r="C11359" s="7" t="s">
        <v>5848</v>
      </c>
      <c r="D11359" s="8" t="s">
        <v>22</v>
      </c>
      <c r="E11359" s="7" t="s">
        <v>56728</v>
      </c>
      <c r="F11359" s="7" t="s">
        <v>56729</v>
      </c>
      <c r="G11359" s="8" t="s">
        <v>82</v>
      </c>
      <c r="H11359" s="8" t="s">
        <v>22</v>
      </c>
      <c r="I11359" s="8" t="s">
        <v>168</v>
      </c>
      <c r="J11359" s="8" t="s">
        <v>27</v>
      </c>
      <c r="K11359" s="8" t="s">
        <v>28</v>
      </c>
      <c r="L11359" s="8" t="s">
        <v>43</v>
      </c>
      <c r="M11359" s="7" t="s">
        <v>169</v>
      </c>
      <c r="N11359" s="7" t="s">
        <v>5633</v>
      </c>
      <c r="O11359" s="8" t="s">
        <v>32</v>
      </c>
      <c r="P11359" s="8" t="s">
        <v>22</v>
      </c>
      <c r="Q11359" s="8" t="s">
        <v>56730</v>
      </c>
      <c r="R11359" s="8" t="s">
        <v>168</v>
      </c>
      <c r="S11359" s="7" t="s">
        <v>56731</v>
      </c>
      <c r="T11359" s="7" t="s">
        <v>5649</v>
      </c>
    </row>
    <row r="11360" customHeight="1" spans="1:20">
      <c r="A11360" s="6">
        <v>45228</v>
      </c>
      <c r="B11360" s="7" t="s">
        <v>56732</v>
      </c>
      <c r="C11360" s="7" t="s">
        <v>6506</v>
      </c>
      <c r="D11360" s="8" t="s">
        <v>22</v>
      </c>
      <c r="E11360" s="7" t="s">
        <v>56733</v>
      </c>
      <c r="F11360" s="7" t="s">
        <v>56734</v>
      </c>
      <c r="G11360" s="8" t="s">
        <v>69</v>
      </c>
      <c r="H11360" s="8" t="s">
        <v>418</v>
      </c>
      <c r="I11360" s="8" t="s">
        <v>9666</v>
      </c>
      <c r="J11360" s="8" t="s">
        <v>27</v>
      </c>
      <c r="K11360" s="8" t="s">
        <v>28</v>
      </c>
      <c r="L11360" s="8" t="s">
        <v>43</v>
      </c>
      <c r="M11360" s="7" t="s">
        <v>44</v>
      </c>
      <c r="N11360" s="7" t="s">
        <v>208</v>
      </c>
      <c r="O11360" s="8" t="s">
        <v>32</v>
      </c>
      <c r="P11360" s="8" t="s">
        <v>22</v>
      </c>
      <c r="Q11360" s="8" t="s">
        <v>56735</v>
      </c>
      <c r="R11360" s="8" t="s">
        <v>46</v>
      </c>
      <c r="S11360" s="7" t="s">
        <v>56736</v>
      </c>
      <c r="T11360" s="7" t="s">
        <v>56737</v>
      </c>
    </row>
    <row r="11361" customHeight="1" spans="1:20">
      <c r="A11361" s="6">
        <v>45226</v>
      </c>
      <c r="B11361" s="7" t="s">
        <v>56738</v>
      </c>
      <c r="C11361" s="7" t="s">
        <v>5629</v>
      </c>
      <c r="D11361" s="8" t="s">
        <v>22</v>
      </c>
      <c r="E11361" s="7" t="s">
        <v>56739</v>
      </c>
      <c r="F11361" s="7" t="s">
        <v>56740</v>
      </c>
      <c r="G11361" s="8" t="s">
        <v>82</v>
      </c>
      <c r="H11361" s="8" t="s">
        <v>22</v>
      </c>
      <c r="I11361" s="8" t="s">
        <v>5632</v>
      </c>
      <c r="J11361" s="8" t="s">
        <v>27</v>
      </c>
      <c r="K11361" s="8" t="s">
        <v>28</v>
      </c>
      <c r="L11361" s="8" t="s">
        <v>43</v>
      </c>
      <c r="M11361" s="7" t="s">
        <v>169</v>
      </c>
      <c r="N11361" s="7" t="s">
        <v>5633</v>
      </c>
      <c r="O11361" s="8" t="s">
        <v>32</v>
      </c>
      <c r="P11361" s="8" t="s">
        <v>22</v>
      </c>
      <c r="Q11361" s="8" t="s">
        <v>56741</v>
      </c>
      <c r="R11361" s="8" t="s">
        <v>168</v>
      </c>
      <c r="S11361" s="7" t="s">
        <v>56742</v>
      </c>
      <c r="T11361" s="7" t="s">
        <v>5655</v>
      </c>
    </row>
    <row r="11362" customHeight="1" spans="1:20">
      <c r="A11362" s="6">
        <v>45226</v>
      </c>
      <c r="B11362" s="7" t="s">
        <v>56743</v>
      </c>
      <c r="C11362" s="7" t="s">
        <v>5213</v>
      </c>
      <c r="D11362" s="8" t="s">
        <v>22</v>
      </c>
      <c r="E11362" s="7" t="s">
        <v>56744</v>
      </c>
      <c r="F11362" s="7" t="s">
        <v>55405</v>
      </c>
      <c r="G11362" s="8" t="s">
        <v>130</v>
      </c>
      <c r="H11362" s="8" t="s">
        <v>22</v>
      </c>
      <c r="I11362" s="8" t="s">
        <v>54</v>
      </c>
      <c r="J11362" s="8" t="s">
        <v>27</v>
      </c>
      <c r="K11362" s="8" t="s">
        <v>28</v>
      </c>
      <c r="L11362" s="8" t="s">
        <v>43</v>
      </c>
      <c r="M11362" s="7" t="s">
        <v>44</v>
      </c>
      <c r="N11362" s="7" t="s">
        <v>208</v>
      </c>
      <c r="O11362" s="8" t="s">
        <v>32</v>
      </c>
      <c r="P11362" s="8" t="s">
        <v>22</v>
      </c>
      <c r="Q11362" s="8" t="s">
        <v>56745</v>
      </c>
      <c r="R11362" s="8" t="s">
        <v>46</v>
      </c>
      <c r="S11362" s="7" t="s">
        <v>56746</v>
      </c>
      <c r="T11362" s="7" t="s">
        <v>56747</v>
      </c>
    </row>
    <row r="11363" customHeight="1" spans="1:20">
      <c r="A11363" s="6">
        <v>45227</v>
      </c>
      <c r="B11363" s="7" t="s">
        <v>56748</v>
      </c>
      <c r="C11363" s="7" t="s">
        <v>783</v>
      </c>
      <c r="D11363" s="8" t="s">
        <v>22</v>
      </c>
      <c r="E11363" s="7" t="s">
        <v>56749</v>
      </c>
      <c r="F11363" s="7" t="s">
        <v>56750</v>
      </c>
      <c r="G11363" s="8" t="s">
        <v>82</v>
      </c>
      <c r="H11363" s="8" t="s">
        <v>96</v>
      </c>
      <c r="I11363" s="8" t="s">
        <v>168</v>
      </c>
      <c r="J11363" s="8" t="s">
        <v>27</v>
      </c>
      <c r="K11363" s="8" t="s">
        <v>28</v>
      </c>
      <c r="L11363" s="8" t="s">
        <v>43</v>
      </c>
      <c r="M11363" s="7" t="s">
        <v>169</v>
      </c>
      <c r="N11363" s="7" t="s">
        <v>743</v>
      </c>
      <c r="O11363" s="8" t="s">
        <v>32</v>
      </c>
      <c r="P11363" s="8" t="s">
        <v>22</v>
      </c>
      <c r="Q11363" s="8" t="s">
        <v>56751</v>
      </c>
      <c r="R11363" s="8" t="s">
        <v>46</v>
      </c>
      <c r="S11363" s="7" t="s">
        <v>56752</v>
      </c>
      <c r="T11363" s="7" t="s">
        <v>56753</v>
      </c>
    </row>
    <row r="11364" customHeight="1" spans="1:20">
      <c r="A11364" s="6">
        <v>45226</v>
      </c>
      <c r="B11364" s="7" t="s">
        <v>56754</v>
      </c>
      <c r="C11364" s="7" t="s">
        <v>783</v>
      </c>
      <c r="D11364" s="8" t="s">
        <v>22</v>
      </c>
      <c r="E11364" s="7" t="s">
        <v>56755</v>
      </c>
      <c r="F11364" s="7" t="s">
        <v>56756</v>
      </c>
      <c r="G11364" s="8" t="s">
        <v>82</v>
      </c>
      <c r="H11364" s="8" t="s">
        <v>96</v>
      </c>
      <c r="I11364" s="8" t="s">
        <v>9666</v>
      </c>
      <c r="J11364" s="8" t="s">
        <v>27</v>
      </c>
      <c r="K11364" s="8" t="s">
        <v>28</v>
      </c>
      <c r="L11364" s="8" t="s">
        <v>43</v>
      </c>
      <c r="M11364" s="7" t="s">
        <v>30</v>
      </c>
      <c r="N11364" s="7" t="s">
        <v>743</v>
      </c>
      <c r="O11364" s="8" t="s">
        <v>32</v>
      </c>
      <c r="P11364" s="8" t="s">
        <v>22</v>
      </c>
      <c r="Q11364" s="8" t="s">
        <v>56757</v>
      </c>
      <c r="R11364" s="8" t="s">
        <v>46</v>
      </c>
      <c r="S11364" s="7" t="s">
        <v>56758</v>
      </c>
      <c r="T11364" s="7" t="s">
        <v>56759</v>
      </c>
    </row>
    <row r="11365" customHeight="1" spans="1:20">
      <c r="A11365" s="6">
        <v>45227</v>
      </c>
      <c r="B11365" s="7" t="s">
        <v>56760</v>
      </c>
      <c r="C11365" s="7" t="s">
        <v>747</v>
      </c>
      <c r="D11365" s="8" t="s">
        <v>22</v>
      </c>
      <c r="E11365" s="7" t="s">
        <v>56761</v>
      </c>
      <c r="F11365" s="7" t="s">
        <v>56762</v>
      </c>
      <c r="G11365" s="8" t="s">
        <v>82</v>
      </c>
      <c r="H11365" s="8" t="s">
        <v>22</v>
      </c>
      <c r="I11365" s="8" t="s">
        <v>315</v>
      </c>
      <c r="J11365" s="8" t="s">
        <v>27</v>
      </c>
      <c r="K11365" s="8" t="s">
        <v>28</v>
      </c>
      <c r="L11365" s="8" t="s">
        <v>43</v>
      </c>
      <c r="M11365" s="7" t="s">
        <v>44</v>
      </c>
      <c r="N11365" s="7" t="s">
        <v>31</v>
      </c>
      <c r="O11365" s="8" t="s">
        <v>32</v>
      </c>
      <c r="P11365" s="8" t="s">
        <v>22</v>
      </c>
      <c r="Q11365" s="8" t="s">
        <v>56763</v>
      </c>
      <c r="R11365" s="8" t="s">
        <v>46</v>
      </c>
      <c r="S11365" s="7" t="s">
        <v>56764</v>
      </c>
      <c r="T11365" s="7" t="s">
        <v>56765</v>
      </c>
    </row>
    <row r="11366" customHeight="1" spans="1:20">
      <c r="A11366" s="6">
        <v>45228</v>
      </c>
      <c r="B11366" s="7" t="s">
        <v>56766</v>
      </c>
      <c r="C11366" s="7" t="s">
        <v>6949</v>
      </c>
      <c r="D11366" s="8" t="s">
        <v>22</v>
      </c>
      <c r="E11366" s="7" t="s">
        <v>56767</v>
      </c>
      <c r="F11366" s="7" t="s">
        <v>56768</v>
      </c>
      <c r="G11366" s="8" t="s">
        <v>53</v>
      </c>
      <c r="H11366" s="8" t="s">
        <v>22</v>
      </c>
      <c r="I11366" s="8" t="s">
        <v>207</v>
      </c>
      <c r="J11366" s="8" t="s">
        <v>27</v>
      </c>
      <c r="K11366" s="8" t="s">
        <v>28</v>
      </c>
      <c r="L11366" s="8" t="s">
        <v>43</v>
      </c>
      <c r="M11366" s="7" t="s">
        <v>30</v>
      </c>
      <c r="N11366" s="7" t="s">
        <v>208</v>
      </c>
      <c r="O11366" s="8" t="s">
        <v>32</v>
      </c>
      <c r="P11366" s="8" t="s">
        <v>22</v>
      </c>
      <c r="Q11366" s="8" t="s">
        <v>56769</v>
      </c>
      <c r="R11366" s="8" t="s">
        <v>46</v>
      </c>
      <c r="S11366" s="7" t="s">
        <v>56770</v>
      </c>
      <c r="T11366" s="7" t="s">
        <v>56771</v>
      </c>
    </row>
    <row r="11367" customHeight="1" spans="1:20">
      <c r="A11367" s="6">
        <v>45228</v>
      </c>
      <c r="B11367" s="7" t="s">
        <v>56772</v>
      </c>
      <c r="C11367" s="7" t="s">
        <v>7401</v>
      </c>
      <c r="D11367" s="8" t="s">
        <v>22</v>
      </c>
      <c r="E11367" s="7" t="s">
        <v>56773</v>
      </c>
      <c r="F11367" s="7" t="s">
        <v>56774</v>
      </c>
      <c r="G11367" s="8" t="s">
        <v>130</v>
      </c>
      <c r="H11367" s="8" t="s">
        <v>22</v>
      </c>
      <c r="I11367" s="8" t="s">
        <v>162</v>
      </c>
      <c r="J11367" s="8" t="s">
        <v>27</v>
      </c>
      <c r="K11367" s="8" t="s">
        <v>28</v>
      </c>
      <c r="L11367" s="8" t="s">
        <v>43</v>
      </c>
      <c r="M11367" s="7" t="s">
        <v>44</v>
      </c>
      <c r="N11367" s="7" t="s">
        <v>208</v>
      </c>
      <c r="O11367" s="8" t="s">
        <v>32</v>
      </c>
      <c r="P11367" s="8" t="s">
        <v>22</v>
      </c>
      <c r="Q11367" s="8" t="s">
        <v>56775</v>
      </c>
      <c r="R11367" s="8" t="s">
        <v>46</v>
      </c>
      <c r="S11367" s="7" t="s">
        <v>56776</v>
      </c>
      <c r="T11367" s="7" t="s">
        <v>8280</v>
      </c>
    </row>
    <row r="11368" customHeight="1" spans="1:20">
      <c r="A11368" s="6">
        <v>45226</v>
      </c>
      <c r="B11368" s="7" t="s">
        <v>56777</v>
      </c>
      <c r="C11368" s="7" t="s">
        <v>10985</v>
      </c>
      <c r="D11368" s="8" t="s">
        <v>22</v>
      </c>
      <c r="E11368" s="7" t="s">
        <v>56778</v>
      </c>
      <c r="F11368" s="7" t="s">
        <v>56779</v>
      </c>
      <c r="G11368" s="8" t="s">
        <v>25</v>
      </c>
      <c r="H11368" s="8" t="s">
        <v>22</v>
      </c>
      <c r="I11368" s="8" t="s">
        <v>241</v>
      </c>
      <c r="J11368" s="8" t="s">
        <v>27</v>
      </c>
      <c r="K11368" s="8" t="s">
        <v>28</v>
      </c>
      <c r="L11368" s="8" t="s">
        <v>43</v>
      </c>
      <c r="M11368" s="7" t="s">
        <v>44</v>
      </c>
      <c r="N11368" s="7" t="s">
        <v>208</v>
      </c>
      <c r="O11368" s="8" t="s">
        <v>32</v>
      </c>
      <c r="P11368" s="8" t="s">
        <v>22</v>
      </c>
      <c r="Q11368" s="8" t="s">
        <v>56780</v>
      </c>
      <c r="R11368" s="8" t="s">
        <v>46</v>
      </c>
      <c r="S11368" s="7" t="s">
        <v>56781</v>
      </c>
      <c r="T11368" s="7" t="s">
        <v>56782</v>
      </c>
    </row>
    <row r="11369" customHeight="1" spans="1:20">
      <c r="A11369" s="6">
        <v>45226</v>
      </c>
      <c r="B11369" s="7" t="s">
        <v>56783</v>
      </c>
      <c r="C11369" s="7" t="s">
        <v>5629</v>
      </c>
      <c r="D11369" s="8" t="s">
        <v>22</v>
      </c>
      <c r="E11369" s="7" t="s">
        <v>56784</v>
      </c>
      <c r="F11369" s="7" t="s">
        <v>56785</v>
      </c>
      <c r="G11369" s="8" t="s">
        <v>82</v>
      </c>
      <c r="H11369" s="8" t="s">
        <v>110</v>
      </c>
      <c r="I11369" s="8" t="s">
        <v>5632</v>
      </c>
      <c r="J11369" s="8" t="s">
        <v>27</v>
      </c>
      <c r="K11369" s="8" t="s">
        <v>28</v>
      </c>
      <c r="L11369" s="8" t="s">
        <v>43</v>
      </c>
      <c r="M11369" s="7" t="s">
        <v>169</v>
      </c>
      <c r="N11369" s="7" t="s">
        <v>5633</v>
      </c>
      <c r="O11369" s="8" t="s">
        <v>32</v>
      </c>
      <c r="P11369" s="8" t="s">
        <v>22</v>
      </c>
      <c r="Q11369" s="8" t="s">
        <v>56786</v>
      </c>
      <c r="R11369" s="8" t="s">
        <v>168</v>
      </c>
      <c r="S11369" s="7" t="s">
        <v>56787</v>
      </c>
      <c r="T11369" s="7" t="s">
        <v>5668</v>
      </c>
    </row>
    <row r="11370" customHeight="1" spans="1:20">
      <c r="A11370" s="6">
        <v>45227</v>
      </c>
      <c r="B11370" s="7" t="s">
        <v>56788</v>
      </c>
      <c r="C11370" s="7" t="s">
        <v>6956</v>
      </c>
      <c r="D11370" s="8" t="s">
        <v>22</v>
      </c>
      <c r="E11370" s="7" t="s">
        <v>56789</v>
      </c>
      <c r="F11370" s="7" t="s">
        <v>56790</v>
      </c>
      <c r="G11370" s="8" t="s">
        <v>130</v>
      </c>
      <c r="H11370" s="8" t="s">
        <v>22</v>
      </c>
      <c r="I11370" s="8" t="s">
        <v>2203</v>
      </c>
      <c r="J11370" s="8" t="s">
        <v>27</v>
      </c>
      <c r="K11370" s="8" t="s">
        <v>28</v>
      </c>
      <c r="L11370" s="8" t="s">
        <v>43</v>
      </c>
      <c r="M11370" s="7" t="s">
        <v>44</v>
      </c>
      <c r="N11370" s="7" t="s">
        <v>208</v>
      </c>
      <c r="O11370" s="8" t="s">
        <v>32</v>
      </c>
      <c r="P11370" s="8" t="s">
        <v>22</v>
      </c>
      <c r="Q11370" s="8" t="s">
        <v>52951</v>
      </c>
      <c r="R11370" s="8" t="s">
        <v>46</v>
      </c>
      <c r="S11370" s="7" t="s">
        <v>56791</v>
      </c>
      <c r="T11370" s="7" t="s">
        <v>56792</v>
      </c>
    </row>
    <row r="11371" customHeight="1" spans="1:20">
      <c r="A11371" s="6">
        <v>45228</v>
      </c>
      <c r="B11371" s="7" t="s">
        <v>56793</v>
      </c>
      <c r="C11371" s="7" t="s">
        <v>1023</v>
      </c>
      <c r="D11371" s="8" t="s">
        <v>22</v>
      </c>
      <c r="E11371" s="7" t="s">
        <v>56794</v>
      </c>
      <c r="F11371" s="7" t="s">
        <v>56795</v>
      </c>
      <c r="G11371" s="8" t="s">
        <v>41</v>
      </c>
      <c r="H11371" s="8" t="s">
        <v>418</v>
      </c>
      <c r="I11371" s="8" t="s">
        <v>991</v>
      </c>
      <c r="J11371" s="8" t="s">
        <v>27</v>
      </c>
      <c r="K11371" s="8" t="s">
        <v>28</v>
      </c>
      <c r="L11371" s="8" t="s">
        <v>43</v>
      </c>
      <c r="M11371" s="7" t="s">
        <v>44</v>
      </c>
      <c r="N11371" s="7" t="s">
        <v>31</v>
      </c>
      <c r="O11371" s="8" t="s">
        <v>32</v>
      </c>
      <c r="P11371" s="8" t="s">
        <v>22</v>
      </c>
      <c r="Q11371" s="8" t="s">
        <v>56796</v>
      </c>
      <c r="R11371" s="8" t="s">
        <v>46</v>
      </c>
      <c r="S11371" s="7" t="s">
        <v>56797</v>
      </c>
      <c r="T11371" s="7" t="s">
        <v>56798</v>
      </c>
    </row>
    <row r="11372" customHeight="1" spans="1:20">
      <c r="A11372" s="6">
        <v>45228</v>
      </c>
      <c r="B11372" s="7" t="s">
        <v>56799</v>
      </c>
      <c r="C11372" s="7" t="s">
        <v>17177</v>
      </c>
      <c r="D11372" s="8" t="s">
        <v>22</v>
      </c>
      <c r="E11372" s="7" t="s">
        <v>56800</v>
      </c>
      <c r="F11372" s="7" t="s">
        <v>56801</v>
      </c>
      <c r="G11372" s="8" t="s">
        <v>336</v>
      </c>
      <c r="H11372" s="8" t="s">
        <v>418</v>
      </c>
      <c r="I11372" s="8" t="s">
        <v>63</v>
      </c>
      <c r="J11372" s="8" t="s">
        <v>27</v>
      </c>
      <c r="K11372" s="8" t="s">
        <v>28</v>
      </c>
      <c r="L11372" s="8" t="s">
        <v>43</v>
      </c>
      <c r="M11372" s="7" t="s">
        <v>44</v>
      </c>
      <c r="N11372" s="7" t="s">
        <v>31</v>
      </c>
      <c r="O11372" s="8" t="s">
        <v>32</v>
      </c>
      <c r="P11372" s="8" t="s">
        <v>22</v>
      </c>
      <c r="Q11372" s="8" t="s">
        <v>56802</v>
      </c>
      <c r="R11372" s="8" t="s">
        <v>46</v>
      </c>
      <c r="S11372" s="7" t="s">
        <v>56803</v>
      </c>
      <c r="T11372" s="7" t="s">
        <v>56804</v>
      </c>
    </row>
    <row r="11373" customHeight="1" spans="1:20">
      <c r="A11373" s="6">
        <v>45228</v>
      </c>
      <c r="B11373" s="7" t="s">
        <v>56805</v>
      </c>
      <c r="C11373" s="7" t="s">
        <v>1023</v>
      </c>
      <c r="D11373" s="8" t="s">
        <v>22</v>
      </c>
      <c r="E11373" s="7" t="s">
        <v>56806</v>
      </c>
      <c r="F11373" s="7" t="s">
        <v>56807</v>
      </c>
      <c r="G11373" s="8" t="s">
        <v>130</v>
      </c>
      <c r="H11373" s="8" t="s">
        <v>22</v>
      </c>
      <c r="I11373" s="8" t="s">
        <v>124</v>
      </c>
      <c r="J11373" s="8" t="s">
        <v>27</v>
      </c>
      <c r="K11373" s="8" t="s">
        <v>28</v>
      </c>
      <c r="L11373" s="8" t="s">
        <v>43</v>
      </c>
      <c r="M11373" s="7" t="s">
        <v>44</v>
      </c>
      <c r="N11373" s="7" t="s">
        <v>31</v>
      </c>
      <c r="O11373" s="8" t="s">
        <v>32</v>
      </c>
      <c r="P11373" s="8" t="s">
        <v>22</v>
      </c>
      <c r="Q11373" s="8" t="s">
        <v>56808</v>
      </c>
      <c r="R11373" s="8" t="s">
        <v>46</v>
      </c>
      <c r="S11373" s="7" t="s">
        <v>56809</v>
      </c>
      <c r="T11373" s="7" t="s">
        <v>56804</v>
      </c>
    </row>
    <row r="11374" customHeight="1" spans="1:20">
      <c r="A11374" s="6">
        <v>45226</v>
      </c>
      <c r="B11374" s="7" t="s">
        <v>56810</v>
      </c>
      <c r="C11374" s="7" t="s">
        <v>5848</v>
      </c>
      <c r="D11374" s="8" t="s">
        <v>22</v>
      </c>
      <c r="E11374" s="7" t="s">
        <v>56811</v>
      </c>
      <c r="F11374" s="7" t="s">
        <v>56812</v>
      </c>
      <c r="G11374" s="8" t="s">
        <v>82</v>
      </c>
      <c r="H11374" s="8" t="s">
        <v>110</v>
      </c>
      <c r="I11374" s="8" t="s">
        <v>168</v>
      </c>
      <c r="J11374" s="8" t="s">
        <v>27</v>
      </c>
      <c r="K11374" s="8" t="s">
        <v>28</v>
      </c>
      <c r="L11374" s="8" t="s">
        <v>43</v>
      </c>
      <c r="M11374" s="7" t="s">
        <v>169</v>
      </c>
      <c r="N11374" s="7" t="s">
        <v>5633</v>
      </c>
      <c r="O11374" s="8" t="s">
        <v>32</v>
      </c>
      <c r="P11374" s="8" t="s">
        <v>22</v>
      </c>
      <c r="Q11374" s="8" t="s">
        <v>56813</v>
      </c>
      <c r="R11374" s="8" t="s">
        <v>168</v>
      </c>
      <c r="S11374" s="7" t="s">
        <v>56814</v>
      </c>
      <c r="T11374" s="7" t="s">
        <v>5668</v>
      </c>
    </row>
    <row r="11375" customHeight="1" spans="1:20">
      <c r="A11375" s="6">
        <v>45228</v>
      </c>
      <c r="B11375" s="7" t="s">
        <v>56815</v>
      </c>
      <c r="C11375" s="7" t="s">
        <v>1023</v>
      </c>
      <c r="D11375" s="8" t="s">
        <v>22</v>
      </c>
      <c r="E11375" s="7" t="s">
        <v>56816</v>
      </c>
      <c r="F11375" s="7" t="s">
        <v>56817</v>
      </c>
      <c r="G11375" s="8" t="s">
        <v>82</v>
      </c>
      <c r="H11375" s="8" t="s">
        <v>418</v>
      </c>
      <c r="I11375" s="8" t="s">
        <v>511</v>
      </c>
      <c r="J11375" s="8" t="s">
        <v>27</v>
      </c>
      <c r="K11375" s="8" t="s">
        <v>28</v>
      </c>
      <c r="L11375" s="8" t="s">
        <v>43</v>
      </c>
      <c r="M11375" s="7" t="s">
        <v>44</v>
      </c>
      <c r="N11375" s="7" t="s">
        <v>31</v>
      </c>
      <c r="O11375" s="8" t="s">
        <v>32</v>
      </c>
      <c r="P11375" s="8" t="s">
        <v>22</v>
      </c>
      <c r="Q11375" s="8" t="s">
        <v>56818</v>
      </c>
      <c r="R11375" s="8" t="s">
        <v>46</v>
      </c>
      <c r="S11375" s="7" t="s">
        <v>56819</v>
      </c>
      <c r="T11375" s="7" t="s">
        <v>56804</v>
      </c>
    </row>
    <row r="11376" customHeight="1" spans="1:20">
      <c r="A11376" s="6">
        <v>45226</v>
      </c>
      <c r="B11376" s="7" t="s">
        <v>56820</v>
      </c>
      <c r="C11376" s="7" t="s">
        <v>5644</v>
      </c>
      <c r="D11376" s="8" t="s">
        <v>22</v>
      </c>
      <c r="E11376" s="7" t="s">
        <v>56821</v>
      </c>
      <c r="F11376" s="7" t="s">
        <v>56822</v>
      </c>
      <c r="G11376" s="8" t="s">
        <v>82</v>
      </c>
      <c r="H11376" s="8" t="s">
        <v>22</v>
      </c>
      <c r="I11376" s="8" t="s">
        <v>168</v>
      </c>
      <c r="J11376" s="8" t="s">
        <v>27</v>
      </c>
      <c r="K11376" s="8" t="s">
        <v>28</v>
      </c>
      <c r="L11376" s="8" t="s">
        <v>43</v>
      </c>
      <c r="M11376" s="7" t="s">
        <v>169</v>
      </c>
      <c r="N11376" s="7" t="s">
        <v>5633</v>
      </c>
      <c r="O11376" s="8" t="s">
        <v>32</v>
      </c>
      <c r="P11376" s="8" t="s">
        <v>22</v>
      </c>
      <c r="Q11376" s="8" t="s">
        <v>56823</v>
      </c>
      <c r="R11376" s="8" t="s">
        <v>46</v>
      </c>
      <c r="S11376" s="7" t="s">
        <v>56824</v>
      </c>
      <c r="T11376" s="7" t="s">
        <v>5661</v>
      </c>
    </row>
    <row r="11377" customHeight="1" spans="1:20">
      <c r="A11377" s="6">
        <v>45226</v>
      </c>
      <c r="B11377" s="7" t="s">
        <v>56825</v>
      </c>
      <c r="C11377" s="7" t="s">
        <v>9392</v>
      </c>
      <c r="D11377" s="8" t="s">
        <v>22</v>
      </c>
      <c r="E11377" s="7" t="s">
        <v>56826</v>
      </c>
      <c r="F11377" s="7" t="s">
        <v>56827</v>
      </c>
      <c r="G11377" s="8" t="s">
        <v>82</v>
      </c>
      <c r="H11377" s="8" t="s">
        <v>22</v>
      </c>
      <c r="I11377" s="8" t="s">
        <v>168</v>
      </c>
      <c r="J11377" s="8" t="s">
        <v>27</v>
      </c>
      <c r="K11377" s="8" t="s">
        <v>28</v>
      </c>
      <c r="L11377" s="8" t="s">
        <v>43</v>
      </c>
      <c r="M11377" s="7" t="s">
        <v>169</v>
      </c>
      <c r="N11377" s="7" t="s">
        <v>208</v>
      </c>
      <c r="O11377" s="8" t="s">
        <v>32</v>
      </c>
      <c r="P11377" s="8" t="s">
        <v>22</v>
      </c>
      <c r="Q11377" s="8" t="s">
        <v>56828</v>
      </c>
      <c r="R11377" s="8" t="s">
        <v>46</v>
      </c>
      <c r="S11377" s="7" t="s">
        <v>56829</v>
      </c>
      <c r="T11377" s="7" t="s">
        <v>56830</v>
      </c>
    </row>
    <row r="11378" customHeight="1" spans="1:20">
      <c r="A11378" s="6">
        <v>45227</v>
      </c>
      <c r="B11378" s="7" t="s">
        <v>56831</v>
      </c>
      <c r="C11378" s="7" t="s">
        <v>10966</v>
      </c>
      <c r="D11378" s="8" t="s">
        <v>22</v>
      </c>
      <c r="E11378" s="7" t="s">
        <v>56832</v>
      </c>
      <c r="F11378" s="7" t="s">
        <v>56833</v>
      </c>
      <c r="G11378" s="8" t="s">
        <v>62</v>
      </c>
      <c r="H11378" s="8" t="s">
        <v>22</v>
      </c>
      <c r="I11378" s="8" t="s">
        <v>448</v>
      </c>
      <c r="J11378" s="8" t="s">
        <v>27</v>
      </c>
      <c r="K11378" s="8" t="s">
        <v>28</v>
      </c>
      <c r="L11378" s="8" t="s">
        <v>43</v>
      </c>
      <c r="M11378" s="7" t="s">
        <v>30</v>
      </c>
      <c r="N11378" s="7" t="s">
        <v>208</v>
      </c>
      <c r="O11378" s="8" t="s">
        <v>32</v>
      </c>
      <c r="P11378" s="8" t="s">
        <v>22</v>
      </c>
      <c r="Q11378" s="8" t="s">
        <v>56834</v>
      </c>
      <c r="R11378" s="8" t="s">
        <v>46</v>
      </c>
      <c r="S11378" s="7" t="s">
        <v>56835</v>
      </c>
      <c r="T11378" s="7" t="s">
        <v>56836</v>
      </c>
    </row>
    <row r="11379" customHeight="1" spans="1:20">
      <c r="A11379" s="6">
        <v>45226</v>
      </c>
      <c r="B11379" s="7" t="s">
        <v>56837</v>
      </c>
      <c r="C11379" s="7" t="s">
        <v>5879</v>
      </c>
      <c r="D11379" s="8" t="s">
        <v>22</v>
      </c>
      <c r="E11379" s="7" t="s">
        <v>56838</v>
      </c>
      <c r="F11379" s="7" t="s">
        <v>19544</v>
      </c>
      <c r="G11379" s="8" t="s">
        <v>82</v>
      </c>
      <c r="H11379" s="8" t="s">
        <v>96</v>
      </c>
      <c r="I11379" s="8" t="s">
        <v>5737</v>
      </c>
      <c r="J11379" s="8" t="s">
        <v>27</v>
      </c>
      <c r="K11379" s="8" t="s">
        <v>28</v>
      </c>
      <c r="L11379" s="8" t="s">
        <v>43</v>
      </c>
      <c r="M11379" s="7" t="s">
        <v>169</v>
      </c>
      <c r="N11379" s="7" t="s">
        <v>5633</v>
      </c>
      <c r="O11379" s="8" t="s">
        <v>32</v>
      </c>
      <c r="P11379" s="8" t="s">
        <v>22</v>
      </c>
      <c r="Q11379" s="8" t="s">
        <v>56839</v>
      </c>
      <c r="R11379" s="8" t="s">
        <v>168</v>
      </c>
      <c r="S11379" s="7" t="s">
        <v>56840</v>
      </c>
      <c r="T11379" s="7" t="s">
        <v>5723</v>
      </c>
    </row>
    <row r="11380" customHeight="1" spans="1:20">
      <c r="A11380" s="6">
        <v>45228</v>
      </c>
      <c r="B11380" s="7" t="s">
        <v>56841</v>
      </c>
      <c r="C11380" s="7" t="s">
        <v>1023</v>
      </c>
      <c r="D11380" s="8" t="s">
        <v>22</v>
      </c>
      <c r="E11380" s="7" t="s">
        <v>56842</v>
      </c>
      <c r="F11380" s="7" t="s">
        <v>56843</v>
      </c>
      <c r="G11380" s="8" t="s">
        <v>82</v>
      </c>
      <c r="H11380" s="8" t="s">
        <v>22</v>
      </c>
      <c r="I11380" s="8" t="s">
        <v>991</v>
      </c>
      <c r="J11380" s="8" t="s">
        <v>27</v>
      </c>
      <c r="K11380" s="8" t="s">
        <v>28</v>
      </c>
      <c r="L11380" s="8" t="s">
        <v>43</v>
      </c>
      <c r="M11380" s="7" t="s">
        <v>44</v>
      </c>
      <c r="N11380" s="7" t="s">
        <v>31</v>
      </c>
      <c r="O11380" s="8" t="s">
        <v>32</v>
      </c>
      <c r="P11380" s="8" t="s">
        <v>22</v>
      </c>
      <c r="Q11380" s="8" t="s">
        <v>56844</v>
      </c>
      <c r="R11380" s="8" t="s">
        <v>46</v>
      </c>
      <c r="S11380" s="7" t="s">
        <v>56845</v>
      </c>
      <c r="T11380" s="7" t="s">
        <v>50870</v>
      </c>
    </row>
    <row r="11381" customHeight="1" spans="1:20">
      <c r="A11381" s="6">
        <v>45227</v>
      </c>
      <c r="B11381" s="7" t="s">
        <v>56846</v>
      </c>
      <c r="C11381" s="7" t="s">
        <v>1023</v>
      </c>
      <c r="D11381" s="8" t="s">
        <v>22</v>
      </c>
      <c r="E11381" s="7" t="s">
        <v>56847</v>
      </c>
      <c r="F11381" s="7" t="s">
        <v>56848</v>
      </c>
      <c r="G11381" s="8" t="s">
        <v>69</v>
      </c>
      <c r="H11381" s="8" t="s">
        <v>22</v>
      </c>
      <c r="I11381" s="8" t="s">
        <v>701</v>
      </c>
      <c r="J11381" s="8" t="s">
        <v>27</v>
      </c>
      <c r="K11381" s="8" t="s">
        <v>28</v>
      </c>
      <c r="L11381" s="8" t="s">
        <v>43</v>
      </c>
      <c r="M11381" s="7" t="s">
        <v>44</v>
      </c>
      <c r="N11381" s="7" t="s">
        <v>31</v>
      </c>
      <c r="O11381" s="8" t="s">
        <v>32</v>
      </c>
      <c r="P11381" s="8" t="s">
        <v>22</v>
      </c>
      <c r="Q11381" s="8" t="s">
        <v>56849</v>
      </c>
      <c r="R11381" s="8" t="s">
        <v>46</v>
      </c>
      <c r="S11381" s="7" t="s">
        <v>56850</v>
      </c>
      <c r="T11381" s="7" t="s">
        <v>50870</v>
      </c>
    </row>
    <row r="11382" customHeight="1" spans="1:20">
      <c r="A11382" s="6">
        <v>45226</v>
      </c>
      <c r="B11382" s="7" t="s">
        <v>56851</v>
      </c>
      <c r="C11382" s="7" t="s">
        <v>5644</v>
      </c>
      <c r="D11382" s="8" t="s">
        <v>22</v>
      </c>
      <c r="E11382" s="7" t="s">
        <v>56852</v>
      </c>
      <c r="F11382" s="7" t="s">
        <v>56853</v>
      </c>
      <c r="G11382" s="8" t="s">
        <v>82</v>
      </c>
      <c r="H11382" s="8" t="s">
        <v>22</v>
      </c>
      <c r="I11382" s="8" t="s">
        <v>168</v>
      </c>
      <c r="J11382" s="8" t="s">
        <v>27</v>
      </c>
      <c r="K11382" s="8" t="s">
        <v>28</v>
      </c>
      <c r="L11382" s="8" t="s">
        <v>43</v>
      </c>
      <c r="M11382" s="7" t="s">
        <v>169</v>
      </c>
      <c r="N11382" s="7" t="s">
        <v>5633</v>
      </c>
      <c r="O11382" s="8" t="s">
        <v>32</v>
      </c>
      <c r="P11382" s="8" t="s">
        <v>22</v>
      </c>
      <c r="Q11382" s="8" t="s">
        <v>56854</v>
      </c>
      <c r="R11382" s="8" t="s">
        <v>168</v>
      </c>
      <c r="S11382" s="7" t="s">
        <v>56855</v>
      </c>
      <c r="T11382" s="7" t="s">
        <v>5668</v>
      </c>
    </row>
    <row r="11383" customHeight="1" spans="1:20">
      <c r="A11383" s="6">
        <v>45226</v>
      </c>
      <c r="B11383" s="7" t="s">
        <v>56856</v>
      </c>
      <c r="C11383" s="7" t="s">
        <v>5213</v>
      </c>
      <c r="D11383" s="8" t="s">
        <v>22</v>
      </c>
      <c r="E11383" s="7" t="s">
        <v>56857</v>
      </c>
      <c r="F11383" s="7" t="s">
        <v>56858</v>
      </c>
      <c r="G11383" s="8" t="s">
        <v>53</v>
      </c>
      <c r="H11383" s="8" t="s">
        <v>22</v>
      </c>
      <c r="I11383" s="8" t="s">
        <v>63</v>
      </c>
      <c r="J11383" s="8" t="s">
        <v>27</v>
      </c>
      <c r="K11383" s="8" t="s">
        <v>28</v>
      </c>
      <c r="L11383" s="8" t="s">
        <v>43</v>
      </c>
      <c r="M11383" s="7" t="s">
        <v>44</v>
      </c>
      <c r="N11383" s="7" t="s">
        <v>208</v>
      </c>
      <c r="O11383" s="8" t="s">
        <v>32</v>
      </c>
      <c r="P11383" s="8" t="s">
        <v>22</v>
      </c>
      <c r="Q11383" s="8" t="s">
        <v>56859</v>
      </c>
      <c r="R11383" s="8" t="s">
        <v>46</v>
      </c>
      <c r="S11383" s="7" t="s">
        <v>56860</v>
      </c>
      <c r="T11383" s="7" t="s">
        <v>56861</v>
      </c>
    </row>
    <row r="11384" customHeight="1" spans="1:20">
      <c r="A11384" s="6">
        <v>45228</v>
      </c>
      <c r="B11384" s="7" t="s">
        <v>56862</v>
      </c>
      <c r="C11384" s="7" t="s">
        <v>2825</v>
      </c>
      <c r="D11384" s="8" t="s">
        <v>22</v>
      </c>
      <c r="E11384" s="7" t="s">
        <v>56863</v>
      </c>
      <c r="F11384" s="7" t="s">
        <v>56864</v>
      </c>
      <c r="G11384" s="8" t="s">
        <v>130</v>
      </c>
      <c r="H11384" s="8" t="s">
        <v>22</v>
      </c>
      <c r="I11384" s="8" t="s">
        <v>1181</v>
      </c>
      <c r="J11384" s="8" t="s">
        <v>27</v>
      </c>
      <c r="K11384" s="8" t="s">
        <v>28</v>
      </c>
      <c r="L11384" s="8" t="s">
        <v>43</v>
      </c>
      <c r="M11384" s="7" t="s">
        <v>44</v>
      </c>
      <c r="N11384" s="7" t="s">
        <v>31</v>
      </c>
      <c r="O11384" s="8" t="s">
        <v>32</v>
      </c>
      <c r="P11384" s="8" t="s">
        <v>22</v>
      </c>
      <c r="Q11384" s="8" t="s">
        <v>56865</v>
      </c>
      <c r="R11384" s="8" t="s">
        <v>46</v>
      </c>
      <c r="S11384" s="7" t="s">
        <v>56866</v>
      </c>
      <c r="T11384" s="7" t="s">
        <v>56867</v>
      </c>
    </row>
    <row r="11385" customHeight="1" spans="1:20">
      <c r="A11385" s="6">
        <v>45227</v>
      </c>
      <c r="B11385" s="7" t="s">
        <v>56868</v>
      </c>
      <c r="C11385" s="7" t="s">
        <v>7484</v>
      </c>
      <c r="D11385" s="8" t="s">
        <v>22</v>
      </c>
      <c r="E11385" s="7" t="s">
        <v>56869</v>
      </c>
      <c r="F11385" s="7" t="s">
        <v>56870</v>
      </c>
      <c r="G11385" s="8" t="s">
        <v>53</v>
      </c>
      <c r="H11385" s="8" t="s">
        <v>22</v>
      </c>
      <c r="I11385" s="8" t="s">
        <v>26</v>
      </c>
      <c r="J11385" s="8" t="s">
        <v>27</v>
      </c>
      <c r="K11385" s="8" t="s">
        <v>28</v>
      </c>
      <c r="L11385" s="8" t="s">
        <v>29</v>
      </c>
      <c r="M11385" s="7" t="s">
        <v>30</v>
      </c>
      <c r="N11385" s="7" t="s">
        <v>31</v>
      </c>
      <c r="O11385" s="8" t="s">
        <v>32</v>
      </c>
      <c r="P11385" s="8" t="s">
        <v>22</v>
      </c>
      <c r="Q11385" s="8" t="s">
        <v>56871</v>
      </c>
      <c r="R11385" s="8" t="s">
        <v>34</v>
      </c>
      <c r="S11385" s="7" t="s">
        <v>56872</v>
      </c>
      <c r="T11385" s="7" t="s">
        <v>56873</v>
      </c>
    </row>
    <row r="11386" customHeight="1" spans="1:20">
      <c r="A11386" s="6">
        <v>45226</v>
      </c>
      <c r="B11386" s="7" t="s">
        <v>56874</v>
      </c>
      <c r="C11386" s="7" t="s">
        <v>6506</v>
      </c>
      <c r="D11386" s="8" t="s">
        <v>22</v>
      </c>
      <c r="E11386" s="7" t="s">
        <v>56875</v>
      </c>
      <c r="F11386" s="7" t="s">
        <v>3135</v>
      </c>
      <c r="G11386" s="8" t="s">
        <v>62</v>
      </c>
      <c r="H11386" s="8" t="s">
        <v>22</v>
      </c>
      <c r="I11386" s="8" t="s">
        <v>241</v>
      </c>
      <c r="J11386" s="8" t="s">
        <v>27</v>
      </c>
      <c r="K11386" s="8" t="s">
        <v>28</v>
      </c>
      <c r="L11386" s="8" t="s">
        <v>43</v>
      </c>
      <c r="M11386" s="7" t="s">
        <v>44</v>
      </c>
      <c r="N11386" s="7" t="s">
        <v>208</v>
      </c>
      <c r="O11386" s="8" t="s">
        <v>32</v>
      </c>
      <c r="P11386" s="8" t="s">
        <v>22</v>
      </c>
      <c r="Q11386" s="8" t="s">
        <v>56876</v>
      </c>
      <c r="R11386" s="8" t="s">
        <v>46</v>
      </c>
      <c r="S11386" s="7" t="s">
        <v>56877</v>
      </c>
      <c r="T11386" s="7" t="s">
        <v>56878</v>
      </c>
    </row>
    <row r="11387" customHeight="1" spans="1:20">
      <c r="A11387" s="6">
        <v>45226</v>
      </c>
      <c r="B11387" s="7" t="s">
        <v>56879</v>
      </c>
      <c r="C11387" s="7" t="s">
        <v>393</v>
      </c>
      <c r="D11387" s="8" t="s">
        <v>22</v>
      </c>
      <c r="E11387" s="7" t="s">
        <v>56778</v>
      </c>
      <c r="F11387" s="7" t="s">
        <v>56779</v>
      </c>
      <c r="G11387" s="8" t="s">
        <v>25</v>
      </c>
      <c r="H11387" s="8" t="s">
        <v>22</v>
      </c>
      <c r="I11387" s="8" t="s">
        <v>26</v>
      </c>
      <c r="J11387" s="8" t="s">
        <v>27</v>
      </c>
      <c r="K11387" s="8" t="s">
        <v>76</v>
      </c>
      <c r="L11387" s="8" t="s">
        <v>29</v>
      </c>
      <c r="M11387" s="7" t="s">
        <v>30</v>
      </c>
      <c r="N11387" s="7" t="s">
        <v>31</v>
      </c>
      <c r="O11387" s="8" t="s">
        <v>32</v>
      </c>
      <c r="P11387" s="8" t="s">
        <v>22</v>
      </c>
      <c r="Q11387" s="8" t="s">
        <v>56880</v>
      </c>
      <c r="R11387" s="8" t="s">
        <v>34</v>
      </c>
      <c r="S11387" s="7" t="s">
        <v>56881</v>
      </c>
      <c r="T11387" s="7" t="s">
        <v>56882</v>
      </c>
    </row>
    <row r="11388" customHeight="1" spans="1:20">
      <c r="A11388" s="6">
        <v>45226</v>
      </c>
      <c r="B11388" s="7" t="s">
        <v>56883</v>
      </c>
      <c r="C11388" s="7" t="s">
        <v>5822</v>
      </c>
      <c r="D11388" s="8" t="s">
        <v>22</v>
      </c>
      <c r="E11388" s="7" t="s">
        <v>56884</v>
      </c>
      <c r="F11388" s="7" t="s">
        <v>56885</v>
      </c>
      <c r="G11388" s="8" t="s">
        <v>82</v>
      </c>
      <c r="H11388" s="8" t="s">
        <v>110</v>
      </c>
      <c r="I11388" s="8" t="s">
        <v>5737</v>
      </c>
      <c r="J11388" s="8" t="s">
        <v>27</v>
      </c>
      <c r="K11388" s="8" t="s">
        <v>28</v>
      </c>
      <c r="L11388" s="8" t="s">
        <v>43</v>
      </c>
      <c r="M11388" s="7" t="s">
        <v>169</v>
      </c>
      <c r="N11388" s="7" t="s">
        <v>5633</v>
      </c>
      <c r="O11388" s="8" t="s">
        <v>32</v>
      </c>
      <c r="P11388" s="8" t="s">
        <v>22</v>
      </c>
      <c r="Q11388" s="8" t="s">
        <v>56886</v>
      </c>
      <c r="R11388" s="8" t="s">
        <v>168</v>
      </c>
      <c r="S11388" s="7" t="s">
        <v>56887</v>
      </c>
      <c r="T11388" s="7" t="s">
        <v>5723</v>
      </c>
    </row>
    <row r="11389" customHeight="1" spans="1:20">
      <c r="A11389" s="6">
        <v>45226</v>
      </c>
      <c r="B11389" s="7" t="s">
        <v>56888</v>
      </c>
      <c r="C11389" s="7" t="s">
        <v>5629</v>
      </c>
      <c r="D11389" s="8" t="s">
        <v>22</v>
      </c>
      <c r="E11389" s="7" t="s">
        <v>56889</v>
      </c>
      <c r="F11389" s="7" t="s">
        <v>632</v>
      </c>
      <c r="G11389" s="8" t="s">
        <v>82</v>
      </c>
      <c r="H11389" s="8" t="s">
        <v>22</v>
      </c>
      <c r="I11389" s="8" t="s">
        <v>5632</v>
      </c>
      <c r="J11389" s="8" t="s">
        <v>27</v>
      </c>
      <c r="K11389" s="8" t="s">
        <v>28</v>
      </c>
      <c r="L11389" s="8" t="s">
        <v>43</v>
      </c>
      <c r="M11389" s="7" t="s">
        <v>169</v>
      </c>
      <c r="N11389" s="7" t="s">
        <v>5633</v>
      </c>
      <c r="O11389" s="8" t="s">
        <v>32</v>
      </c>
      <c r="P11389" s="8" t="s">
        <v>22</v>
      </c>
      <c r="Q11389" s="8" t="s">
        <v>56890</v>
      </c>
      <c r="R11389" s="8" t="s">
        <v>168</v>
      </c>
      <c r="S11389" s="7" t="s">
        <v>56891</v>
      </c>
      <c r="T11389" s="7" t="s">
        <v>5740</v>
      </c>
    </row>
    <row r="11390" customHeight="1" spans="1:20">
      <c r="A11390" s="6">
        <v>45226</v>
      </c>
      <c r="B11390" s="7" t="s">
        <v>56892</v>
      </c>
      <c r="C11390" s="7" t="s">
        <v>5629</v>
      </c>
      <c r="D11390" s="8" t="s">
        <v>22</v>
      </c>
      <c r="E11390" s="7" t="s">
        <v>56893</v>
      </c>
      <c r="F11390" s="7" t="s">
        <v>56894</v>
      </c>
      <c r="G11390" s="8" t="s">
        <v>82</v>
      </c>
      <c r="H11390" s="8" t="s">
        <v>22</v>
      </c>
      <c r="I11390" s="8" t="s">
        <v>5632</v>
      </c>
      <c r="J11390" s="8" t="s">
        <v>27</v>
      </c>
      <c r="K11390" s="8" t="s">
        <v>28</v>
      </c>
      <c r="L11390" s="8" t="s">
        <v>43</v>
      </c>
      <c r="M11390" s="7" t="s">
        <v>169</v>
      </c>
      <c r="N11390" s="7" t="s">
        <v>5633</v>
      </c>
      <c r="O11390" s="8" t="s">
        <v>32</v>
      </c>
      <c r="P11390" s="8" t="s">
        <v>22</v>
      </c>
      <c r="Q11390" s="8" t="s">
        <v>56895</v>
      </c>
      <c r="R11390" s="8" t="s">
        <v>168</v>
      </c>
      <c r="S11390" s="7" t="s">
        <v>56896</v>
      </c>
      <c r="T11390" s="7" t="s">
        <v>5668</v>
      </c>
    </row>
    <row r="11391" customHeight="1" spans="1:20">
      <c r="A11391" s="6">
        <v>45226</v>
      </c>
      <c r="B11391" s="7" t="s">
        <v>56897</v>
      </c>
      <c r="C11391" s="7" t="s">
        <v>5685</v>
      </c>
      <c r="D11391" s="8" t="s">
        <v>22</v>
      </c>
      <c r="E11391" s="7" t="s">
        <v>56898</v>
      </c>
      <c r="F11391" s="7" t="s">
        <v>56899</v>
      </c>
      <c r="G11391" s="8" t="s">
        <v>82</v>
      </c>
      <c r="H11391" s="8" t="s">
        <v>22</v>
      </c>
      <c r="I11391" s="8" t="s">
        <v>131</v>
      </c>
      <c r="J11391" s="8" t="s">
        <v>27</v>
      </c>
      <c r="K11391" s="8" t="s">
        <v>28</v>
      </c>
      <c r="L11391" s="8" t="s">
        <v>43</v>
      </c>
      <c r="M11391" s="7" t="s">
        <v>169</v>
      </c>
      <c r="N11391" s="7" t="s">
        <v>5633</v>
      </c>
      <c r="O11391" s="8" t="s">
        <v>32</v>
      </c>
      <c r="P11391" s="8" t="s">
        <v>22</v>
      </c>
      <c r="Q11391" s="8" t="s">
        <v>56900</v>
      </c>
      <c r="R11391" s="8" t="s">
        <v>168</v>
      </c>
      <c r="S11391" s="7" t="s">
        <v>56901</v>
      </c>
      <c r="T11391" s="7" t="s">
        <v>5717</v>
      </c>
    </row>
    <row r="11392" customHeight="1" spans="1:20">
      <c r="A11392" s="6">
        <v>45226</v>
      </c>
      <c r="B11392" s="7" t="s">
        <v>56902</v>
      </c>
      <c r="C11392" s="7" t="s">
        <v>5629</v>
      </c>
      <c r="D11392" s="8" t="s">
        <v>22</v>
      </c>
      <c r="E11392" s="7" t="s">
        <v>56903</v>
      </c>
      <c r="F11392" s="7" t="s">
        <v>12663</v>
      </c>
      <c r="G11392" s="8" t="s">
        <v>82</v>
      </c>
      <c r="H11392" s="8" t="s">
        <v>96</v>
      </c>
      <c r="I11392" s="8" t="s">
        <v>5632</v>
      </c>
      <c r="J11392" s="8" t="s">
        <v>27</v>
      </c>
      <c r="K11392" s="8" t="s">
        <v>28</v>
      </c>
      <c r="L11392" s="8" t="s">
        <v>43</v>
      </c>
      <c r="M11392" s="7" t="s">
        <v>169</v>
      </c>
      <c r="N11392" s="7" t="s">
        <v>5633</v>
      </c>
      <c r="O11392" s="8" t="s">
        <v>32</v>
      </c>
      <c r="P11392" s="8" t="s">
        <v>22</v>
      </c>
      <c r="Q11392" s="8" t="s">
        <v>56904</v>
      </c>
      <c r="R11392" s="8" t="s">
        <v>168</v>
      </c>
      <c r="S11392" s="7" t="s">
        <v>56905</v>
      </c>
      <c r="T11392" s="7" t="s">
        <v>5649</v>
      </c>
    </row>
    <row r="11393" customHeight="1" spans="1:20">
      <c r="A11393" s="6">
        <v>45228</v>
      </c>
      <c r="B11393" s="7" t="s">
        <v>56906</v>
      </c>
      <c r="C11393" s="7" t="s">
        <v>7660</v>
      </c>
      <c r="D11393" s="8" t="s">
        <v>22</v>
      </c>
      <c r="E11393" s="7" t="s">
        <v>56907</v>
      </c>
      <c r="F11393" s="7" t="s">
        <v>56908</v>
      </c>
      <c r="G11393" s="8" t="s">
        <v>130</v>
      </c>
      <c r="H11393" s="8" t="s">
        <v>22</v>
      </c>
      <c r="I11393" s="8" t="s">
        <v>293</v>
      </c>
      <c r="J11393" s="8" t="s">
        <v>27</v>
      </c>
      <c r="K11393" s="8" t="s">
        <v>28</v>
      </c>
      <c r="L11393" s="8" t="s">
        <v>43</v>
      </c>
      <c r="M11393" s="7" t="s">
        <v>30</v>
      </c>
      <c r="N11393" s="7" t="s">
        <v>208</v>
      </c>
      <c r="O11393" s="8" t="s">
        <v>32</v>
      </c>
      <c r="P11393" s="8" t="s">
        <v>22</v>
      </c>
      <c r="Q11393" s="8" t="s">
        <v>56909</v>
      </c>
      <c r="R11393" s="8" t="s">
        <v>46</v>
      </c>
      <c r="S11393" s="7" t="s">
        <v>56910</v>
      </c>
      <c r="T11393" s="7" t="s">
        <v>56911</v>
      </c>
    </row>
    <row r="11394" customHeight="1" spans="1:20">
      <c r="A11394" s="6">
        <v>45227</v>
      </c>
      <c r="B11394" s="7" t="s">
        <v>56912</v>
      </c>
      <c r="C11394" s="7" t="s">
        <v>6949</v>
      </c>
      <c r="D11394" s="8" t="s">
        <v>22</v>
      </c>
      <c r="E11394" s="7" t="s">
        <v>56913</v>
      </c>
      <c r="F11394" s="7" t="s">
        <v>56914</v>
      </c>
      <c r="G11394" s="8" t="s">
        <v>53</v>
      </c>
      <c r="H11394" s="8" t="s">
        <v>110</v>
      </c>
      <c r="I11394" s="8" t="s">
        <v>1595</v>
      </c>
      <c r="J11394" s="8" t="s">
        <v>27</v>
      </c>
      <c r="K11394" s="8" t="s">
        <v>28</v>
      </c>
      <c r="L11394" s="8" t="s">
        <v>43</v>
      </c>
      <c r="M11394" s="7" t="s">
        <v>44</v>
      </c>
      <c r="N11394" s="7" t="s">
        <v>208</v>
      </c>
      <c r="O11394" s="8" t="s">
        <v>32</v>
      </c>
      <c r="P11394" s="8" t="s">
        <v>22</v>
      </c>
      <c r="Q11394" s="8" t="s">
        <v>56915</v>
      </c>
      <c r="R11394" s="8" t="s">
        <v>46</v>
      </c>
      <c r="S11394" s="7" t="s">
        <v>56916</v>
      </c>
      <c r="T11394" s="7" t="s">
        <v>56917</v>
      </c>
    </row>
    <row r="11395" customHeight="1" spans="1:20">
      <c r="A11395" s="6">
        <v>45226</v>
      </c>
      <c r="B11395" s="7" t="s">
        <v>56918</v>
      </c>
      <c r="C11395" s="7" t="s">
        <v>5644</v>
      </c>
      <c r="D11395" s="8" t="s">
        <v>22</v>
      </c>
      <c r="E11395" s="7" t="s">
        <v>56919</v>
      </c>
      <c r="F11395" s="7" t="s">
        <v>56920</v>
      </c>
      <c r="G11395" s="8" t="s">
        <v>82</v>
      </c>
      <c r="H11395" s="8" t="s">
        <v>96</v>
      </c>
      <c r="I11395" s="8" t="s">
        <v>168</v>
      </c>
      <c r="J11395" s="8" t="s">
        <v>27</v>
      </c>
      <c r="K11395" s="8" t="s">
        <v>28</v>
      </c>
      <c r="L11395" s="8" t="s">
        <v>43</v>
      </c>
      <c r="M11395" s="7" t="s">
        <v>169</v>
      </c>
      <c r="N11395" s="7" t="s">
        <v>5633</v>
      </c>
      <c r="O11395" s="8" t="s">
        <v>32</v>
      </c>
      <c r="P11395" s="8" t="s">
        <v>22</v>
      </c>
      <c r="Q11395" s="8" t="s">
        <v>56921</v>
      </c>
      <c r="R11395" s="8" t="s">
        <v>168</v>
      </c>
      <c r="S11395" s="7" t="s">
        <v>56922</v>
      </c>
      <c r="T11395" s="7" t="s">
        <v>5636</v>
      </c>
    </row>
    <row r="11396" customHeight="1" spans="1:20">
      <c r="A11396" s="6">
        <v>45226</v>
      </c>
      <c r="B11396" s="7" t="s">
        <v>56923</v>
      </c>
      <c r="C11396" s="7" t="s">
        <v>6050</v>
      </c>
      <c r="D11396" s="8" t="s">
        <v>22</v>
      </c>
      <c r="E11396" s="7" t="s">
        <v>56924</v>
      </c>
      <c r="F11396" s="7" t="s">
        <v>22</v>
      </c>
      <c r="G11396" s="8" t="s">
        <v>22</v>
      </c>
      <c r="H11396" s="8" t="s">
        <v>22</v>
      </c>
      <c r="I11396" s="8" t="s">
        <v>701</v>
      </c>
      <c r="J11396" s="8" t="s">
        <v>27</v>
      </c>
      <c r="K11396" s="8" t="s">
        <v>28</v>
      </c>
      <c r="L11396" s="8" t="s">
        <v>43</v>
      </c>
      <c r="M11396" s="7" t="s">
        <v>30</v>
      </c>
      <c r="N11396" s="7" t="s">
        <v>5633</v>
      </c>
      <c r="O11396" s="8" t="s">
        <v>32</v>
      </c>
      <c r="P11396" s="8" t="s">
        <v>22</v>
      </c>
      <c r="Q11396" s="8" t="s">
        <v>56925</v>
      </c>
      <c r="R11396" s="8" t="s">
        <v>168</v>
      </c>
      <c r="S11396" s="7" t="s">
        <v>56926</v>
      </c>
      <c r="T11396" s="7" t="s">
        <v>56927</v>
      </c>
    </row>
    <row r="11397" customHeight="1" spans="1:20">
      <c r="A11397" s="6">
        <v>45227</v>
      </c>
      <c r="B11397" s="7" t="s">
        <v>56928</v>
      </c>
      <c r="C11397" s="7" t="s">
        <v>6949</v>
      </c>
      <c r="D11397" s="8" t="s">
        <v>22</v>
      </c>
      <c r="E11397" s="7" t="s">
        <v>56929</v>
      </c>
      <c r="F11397" s="7" t="s">
        <v>56930</v>
      </c>
      <c r="G11397" s="8" t="s">
        <v>41</v>
      </c>
      <c r="H11397" s="8" t="s">
        <v>110</v>
      </c>
      <c r="I11397" s="8" t="s">
        <v>97</v>
      </c>
      <c r="J11397" s="8" t="s">
        <v>27</v>
      </c>
      <c r="K11397" s="8" t="s">
        <v>28</v>
      </c>
      <c r="L11397" s="8" t="s">
        <v>43</v>
      </c>
      <c r="M11397" s="7" t="s">
        <v>799</v>
      </c>
      <c r="N11397" s="7" t="s">
        <v>208</v>
      </c>
      <c r="O11397" s="8" t="s">
        <v>32</v>
      </c>
      <c r="P11397" s="8" t="s">
        <v>22</v>
      </c>
      <c r="Q11397" s="8" t="s">
        <v>56931</v>
      </c>
      <c r="R11397" s="8" t="s">
        <v>46</v>
      </c>
      <c r="S11397" s="7" t="s">
        <v>56932</v>
      </c>
      <c r="T11397" s="7" t="s">
        <v>56933</v>
      </c>
    </row>
    <row r="11398" customHeight="1" spans="1:20">
      <c r="A11398" s="6">
        <v>45226</v>
      </c>
      <c r="B11398" s="7" t="s">
        <v>56934</v>
      </c>
      <c r="C11398" s="7" t="s">
        <v>5629</v>
      </c>
      <c r="D11398" s="8" t="s">
        <v>22</v>
      </c>
      <c r="E11398" s="7" t="s">
        <v>56935</v>
      </c>
      <c r="F11398" s="7" t="s">
        <v>56936</v>
      </c>
      <c r="G11398" s="8" t="s">
        <v>82</v>
      </c>
      <c r="H11398" s="8" t="s">
        <v>22</v>
      </c>
      <c r="I11398" s="8" t="s">
        <v>5632</v>
      </c>
      <c r="J11398" s="8" t="s">
        <v>27</v>
      </c>
      <c r="K11398" s="8" t="s">
        <v>28</v>
      </c>
      <c r="L11398" s="8" t="s">
        <v>43</v>
      </c>
      <c r="M11398" s="7" t="s">
        <v>169</v>
      </c>
      <c r="N11398" s="7" t="s">
        <v>5633</v>
      </c>
      <c r="O11398" s="8" t="s">
        <v>32</v>
      </c>
      <c r="P11398" s="8" t="s">
        <v>22</v>
      </c>
      <c r="Q11398" s="8" t="s">
        <v>56937</v>
      </c>
      <c r="R11398" s="8" t="s">
        <v>168</v>
      </c>
      <c r="S11398" s="7" t="s">
        <v>56938</v>
      </c>
      <c r="T11398" s="7" t="s">
        <v>5655</v>
      </c>
    </row>
    <row r="11399" customHeight="1" spans="1:20">
      <c r="A11399" s="6">
        <v>45226</v>
      </c>
      <c r="B11399" s="7" t="s">
        <v>56939</v>
      </c>
      <c r="C11399" s="7" t="s">
        <v>5822</v>
      </c>
      <c r="D11399" s="8" t="s">
        <v>22</v>
      </c>
      <c r="E11399" s="7" t="s">
        <v>56940</v>
      </c>
      <c r="F11399" s="7" t="s">
        <v>56941</v>
      </c>
      <c r="G11399" s="8" t="s">
        <v>82</v>
      </c>
      <c r="H11399" s="8" t="s">
        <v>22</v>
      </c>
      <c r="I11399" s="8" t="s">
        <v>5737</v>
      </c>
      <c r="J11399" s="8" t="s">
        <v>27</v>
      </c>
      <c r="K11399" s="8" t="s">
        <v>28</v>
      </c>
      <c r="L11399" s="8" t="s">
        <v>43</v>
      </c>
      <c r="M11399" s="7" t="s">
        <v>169</v>
      </c>
      <c r="N11399" s="7" t="s">
        <v>5633</v>
      </c>
      <c r="O11399" s="8" t="s">
        <v>32</v>
      </c>
      <c r="P11399" s="8" t="s">
        <v>22</v>
      </c>
      <c r="Q11399" s="8" t="s">
        <v>56942</v>
      </c>
      <c r="R11399" s="8" t="s">
        <v>168</v>
      </c>
      <c r="S11399" s="7" t="s">
        <v>56943</v>
      </c>
      <c r="T11399" s="7" t="s">
        <v>5668</v>
      </c>
    </row>
    <row r="11400" customHeight="1" spans="1:20">
      <c r="A11400" s="6">
        <v>45226</v>
      </c>
      <c r="B11400" s="7" t="s">
        <v>56944</v>
      </c>
      <c r="C11400" s="7" t="s">
        <v>5629</v>
      </c>
      <c r="D11400" s="8" t="s">
        <v>22</v>
      </c>
      <c r="E11400" s="7" t="s">
        <v>56945</v>
      </c>
      <c r="F11400" s="7" t="s">
        <v>3718</v>
      </c>
      <c r="G11400" s="8" t="s">
        <v>82</v>
      </c>
      <c r="H11400" s="8" t="s">
        <v>96</v>
      </c>
      <c r="I11400" s="8" t="s">
        <v>5632</v>
      </c>
      <c r="J11400" s="8" t="s">
        <v>27</v>
      </c>
      <c r="K11400" s="8" t="s">
        <v>28</v>
      </c>
      <c r="L11400" s="8" t="s">
        <v>43</v>
      </c>
      <c r="M11400" s="7" t="s">
        <v>169</v>
      </c>
      <c r="N11400" s="7" t="s">
        <v>5633</v>
      </c>
      <c r="O11400" s="8" t="s">
        <v>32</v>
      </c>
      <c r="P11400" s="8" t="s">
        <v>22</v>
      </c>
      <c r="Q11400" s="8" t="s">
        <v>56946</v>
      </c>
      <c r="R11400" s="8" t="s">
        <v>168</v>
      </c>
      <c r="S11400" s="7" t="s">
        <v>56947</v>
      </c>
      <c r="T11400" s="7" t="s">
        <v>5655</v>
      </c>
    </row>
    <row r="11401" customHeight="1" spans="1:20">
      <c r="A11401" s="6">
        <v>45228</v>
      </c>
      <c r="B11401" s="7" t="s">
        <v>56948</v>
      </c>
      <c r="C11401" s="7" t="s">
        <v>6949</v>
      </c>
      <c r="D11401" s="8" t="s">
        <v>22</v>
      </c>
      <c r="E11401" s="7" t="s">
        <v>56949</v>
      </c>
      <c r="F11401" s="7" t="s">
        <v>56950</v>
      </c>
      <c r="G11401" s="8" t="s">
        <v>69</v>
      </c>
      <c r="H11401" s="8" t="s">
        <v>22</v>
      </c>
      <c r="I11401" s="8" t="s">
        <v>131</v>
      </c>
      <c r="J11401" s="8" t="s">
        <v>27</v>
      </c>
      <c r="K11401" s="8" t="s">
        <v>28</v>
      </c>
      <c r="L11401" s="8" t="s">
        <v>43</v>
      </c>
      <c r="M11401" s="7" t="s">
        <v>44</v>
      </c>
      <c r="N11401" s="7" t="s">
        <v>208</v>
      </c>
      <c r="O11401" s="8" t="s">
        <v>32</v>
      </c>
      <c r="P11401" s="8" t="s">
        <v>22</v>
      </c>
      <c r="Q11401" s="8" t="s">
        <v>56951</v>
      </c>
      <c r="R11401" s="8" t="s">
        <v>46</v>
      </c>
      <c r="S11401" s="7" t="s">
        <v>56952</v>
      </c>
      <c r="T11401" s="7" t="s">
        <v>56953</v>
      </c>
    </row>
    <row r="11402" customHeight="1" spans="1:20">
      <c r="A11402" s="6">
        <v>45226</v>
      </c>
      <c r="B11402" s="7" t="s">
        <v>56954</v>
      </c>
      <c r="C11402" s="7" t="s">
        <v>5629</v>
      </c>
      <c r="D11402" s="8" t="s">
        <v>22</v>
      </c>
      <c r="E11402" s="7" t="s">
        <v>56955</v>
      </c>
      <c r="F11402" s="7" t="s">
        <v>56956</v>
      </c>
      <c r="G11402" s="8" t="s">
        <v>82</v>
      </c>
      <c r="H11402" s="8" t="s">
        <v>22</v>
      </c>
      <c r="I11402" s="8" t="s">
        <v>5632</v>
      </c>
      <c r="J11402" s="8" t="s">
        <v>27</v>
      </c>
      <c r="K11402" s="8" t="s">
        <v>28</v>
      </c>
      <c r="L11402" s="8" t="s">
        <v>43</v>
      </c>
      <c r="M11402" s="7" t="s">
        <v>169</v>
      </c>
      <c r="N11402" s="7" t="s">
        <v>5633</v>
      </c>
      <c r="O11402" s="8" t="s">
        <v>32</v>
      </c>
      <c r="P11402" s="8" t="s">
        <v>22</v>
      </c>
      <c r="Q11402" s="8" t="s">
        <v>56957</v>
      </c>
      <c r="R11402" s="8" t="s">
        <v>168</v>
      </c>
      <c r="S11402" s="7" t="s">
        <v>56958</v>
      </c>
      <c r="T11402" s="7" t="s">
        <v>5649</v>
      </c>
    </row>
    <row r="11403" customHeight="1" spans="1:20">
      <c r="A11403" s="6">
        <v>45227</v>
      </c>
      <c r="B11403" s="7" t="s">
        <v>56959</v>
      </c>
      <c r="C11403" s="7" t="s">
        <v>6949</v>
      </c>
      <c r="D11403" s="8" t="s">
        <v>22</v>
      </c>
      <c r="E11403" s="7" t="s">
        <v>56960</v>
      </c>
      <c r="F11403" s="7" t="s">
        <v>56961</v>
      </c>
      <c r="G11403" s="8" t="s">
        <v>25</v>
      </c>
      <c r="H11403" s="8" t="s">
        <v>22</v>
      </c>
      <c r="I11403" s="8" t="s">
        <v>97</v>
      </c>
      <c r="J11403" s="8" t="s">
        <v>27</v>
      </c>
      <c r="K11403" s="8" t="s">
        <v>28</v>
      </c>
      <c r="L11403" s="8" t="s">
        <v>43</v>
      </c>
      <c r="M11403" s="7" t="s">
        <v>30</v>
      </c>
      <c r="N11403" s="7" t="s">
        <v>208</v>
      </c>
      <c r="O11403" s="8" t="s">
        <v>32</v>
      </c>
      <c r="P11403" s="8" t="s">
        <v>22</v>
      </c>
      <c r="Q11403" s="8" t="s">
        <v>56962</v>
      </c>
      <c r="R11403" s="8" t="s">
        <v>46</v>
      </c>
      <c r="S11403" s="7" t="s">
        <v>56963</v>
      </c>
      <c r="T11403" s="7" t="s">
        <v>56964</v>
      </c>
    </row>
    <row r="11404" customHeight="1" spans="1:20">
      <c r="A11404" s="6">
        <v>45227</v>
      </c>
      <c r="B11404" s="7" t="s">
        <v>56965</v>
      </c>
      <c r="C11404" s="7" t="s">
        <v>6949</v>
      </c>
      <c r="D11404" s="8" t="s">
        <v>22</v>
      </c>
      <c r="E11404" s="7" t="s">
        <v>56966</v>
      </c>
      <c r="F11404" s="7" t="s">
        <v>56967</v>
      </c>
      <c r="G11404" s="8" t="s">
        <v>336</v>
      </c>
      <c r="H11404" s="8" t="s">
        <v>110</v>
      </c>
      <c r="I11404" s="8" t="s">
        <v>337</v>
      </c>
      <c r="J11404" s="8" t="s">
        <v>27</v>
      </c>
      <c r="K11404" s="8" t="s">
        <v>28</v>
      </c>
      <c r="L11404" s="8" t="s">
        <v>43</v>
      </c>
      <c r="M11404" s="7" t="s">
        <v>44</v>
      </c>
      <c r="N11404" s="7" t="s">
        <v>208</v>
      </c>
      <c r="O11404" s="8" t="s">
        <v>32</v>
      </c>
      <c r="P11404" s="8" t="s">
        <v>22</v>
      </c>
      <c r="Q11404" s="8" t="s">
        <v>56968</v>
      </c>
      <c r="R11404" s="8" t="s">
        <v>46</v>
      </c>
      <c r="S11404" s="7" t="s">
        <v>56969</v>
      </c>
      <c r="T11404" s="7" t="s">
        <v>32435</v>
      </c>
    </row>
    <row r="11405" customHeight="1" spans="1:20">
      <c r="A11405" s="6">
        <v>45226</v>
      </c>
      <c r="B11405" s="7" t="s">
        <v>56970</v>
      </c>
      <c r="C11405" s="7" t="s">
        <v>5644</v>
      </c>
      <c r="D11405" s="8" t="s">
        <v>22</v>
      </c>
      <c r="E11405" s="7" t="s">
        <v>56971</v>
      </c>
      <c r="F11405" s="7" t="s">
        <v>56972</v>
      </c>
      <c r="G11405" s="8" t="s">
        <v>82</v>
      </c>
      <c r="H11405" s="8" t="s">
        <v>96</v>
      </c>
      <c r="I11405" s="8" t="s">
        <v>168</v>
      </c>
      <c r="J11405" s="8" t="s">
        <v>27</v>
      </c>
      <c r="K11405" s="8" t="s">
        <v>28</v>
      </c>
      <c r="L11405" s="8" t="s">
        <v>43</v>
      </c>
      <c r="M11405" s="7" t="s">
        <v>169</v>
      </c>
      <c r="N11405" s="7" t="s">
        <v>5633</v>
      </c>
      <c r="O11405" s="8" t="s">
        <v>32</v>
      </c>
      <c r="P11405" s="8" t="s">
        <v>22</v>
      </c>
      <c r="Q11405" s="8" t="s">
        <v>56973</v>
      </c>
      <c r="R11405" s="8" t="s">
        <v>168</v>
      </c>
      <c r="S11405" s="7" t="s">
        <v>56974</v>
      </c>
      <c r="T11405" s="7" t="s">
        <v>5636</v>
      </c>
    </row>
    <row r="11406" customHeight="1" spans="1:20">
      <c r="A11406" s="6">
        <v>45226</v>
      </c>
      <c r="B11406" s="7" t="s">
        <v>56975</v>
      </c>
      <c r="C11406" s="7" t="s">
        <v>783</v>
      </c>
      <c r="D11406" s="8" t="s">
        <v>22</v>
      </c>
      <c r="E11406" s="7" t="s">
        <v>56976</v>
      </c>
      <c r="F11406" s="7" t="s">
        <v>56977</v>
      </c>
      <c r="G11406" s="8" t="s">
        <v>82</v>
      </c>
      <c r="H11406" s="8" t="s">
        <v>22</v>
      </c>
      <c r="I11406" s="8" t="s">
        <v>63</v>
      </c>
      <c r="J11406" s="8" t="s">
        <v>27</v>
      </c>
      <c r="K11406" s="8" t="s">
        <v>28</v>
      </c>
      <c r="L11406" s="8" t="s">
        <v>43</v>
      </c>
      <c r="M11406" s="7" t="s">
        <v>169</v>
      </c>
      <c r="N11406" s="7" t="s">
        <v>743</v>
      </c>
      <c r="O11406" s="8" t="s">
        <v>32</v>
      </c>
      <c r="P11406" s="8" t="s">
        <v>22</v>
      </c>
      <c r="Q11406" s="8" t="s">
        <v>56978</v>
      </c>
      <c r="R11406" s="8" t="s">
        <v>46</v>
      </c>
      <c r="S11406" s="7" t="s">
        <v>56979</v>
      </c>
      <c r="T11406" s="7" t="s">
        <v>19661</v>
      </c>
    </row>
    <row r="11407" customHeight="1" spans="1:20">
      <c r="A11407" s="6">
        <v>45228</v>
      </c>
      <c r="B11407" s="7" t="s">
        <v>56980</v>
      </c>
      <c r="C11407" s="7" t="s">
        <v>6949</v>
      </c>
      <c r="D11407" s="8" t="s">
        <v>22</v>
      </c>
      <c r="E11407" s="7" t="s">
        <v>56981</v>
      </c>
      <c r="F11407" s="7" t="s">
        <v>56982</v>
      </c>
      <c r="G11407" s="8" t="s">
        <v>25</v>
      </c>
      <c r="H11407" s="8" t="s">
        <v>110</v>
      </c>
      <c r="I11407" s="8" t="s">
        <v>42</v>
      </c>
      <c r="J11407" s="8" t="s">
        <v>27</v>
      </c>
      <c r="K11407" s="8" t="s">
        <v>28</v>
      </c>
      <c r="L11407" s="8" t="s">
        <v>43</v>
      </c>
      <c r="M11407" s="7" t="s">
        <v>44</v>
      </c>
      <c r="N11407" s="7" t="s">
        <v>208</v>
      </c>
      <c r="O11407" s="8" t="s">
        <v>32</v>
      </c>
      <c r="P11407" s="8" t="s">
        <v>22</v>
      </c>
      <c r="Q11407" s="8" t="s">
        <v>56983</v>
      </c>
      <c r="R11407" s="8" t="s">
        <v>46</v>
      </c>
      <c r="S11407" s="7" t="s">
        <v>56984</v>
      </c>
      <c r="T11407" s="7" t="s">
        <v>16586</v>
      </c>
    </row>
    <row r="11408" customHeight="1" spans="1:20">
      <c r="A11408" s="6">
        <v>45227</v>
      </c>
      <c r="B11408" s="7" t="s">
        <v>56985</v>
      </c>
      <c r="C11408" s="7" t="s">
        <v>399</v>
      </c>
      <c r="D11408" s="8" t="s">
        <v>22</v>
      </c>
      <c r="E11408" s="7" t="s">
        <v>56986</v>
      </c>
      <c r="F11408" s="7" t="s">
        <v>56987</v>
      </c>
      <c r="G11408" s="8" t="s">
        <v>130</v>
      </c>
      <c r="H11408" s="8" t="s">
        <v>22</v>
      </c>
      <c r="I11408" s="8" t="s">
        <v>42</v>
      </c>
      <c r="J11408" s="8" t="s">
        <v>27</v>
      </c>
      <c r="K11408" s="8" t="s">
        <v>28</v>
      </c>
      <c r="L11408" s="8" t="s">
        <v>43</v>
      </c>
      <c r="M11408" s="7" t="s">
        <v>30</v>
      </c>
      <c r="N11408" s="7" t="s">
        <v>31</v>
      </c>
      <c r="O11408" s="8" t="s">
        <v>32</v>
      </c>
      <c r="P11408" s="8" t="s">
        <v>22</v>
      </c>
      <c r="Q11408" s="8" t="s">
        <v>56988</v>
      </c>
      <c r="R11408" s="8" t="s">
        <v>46</v>
      </c>
      <c r="S11408" s="7" t="s">
        <v>56989</v>
      </c>
      <c r="T11408" s="7" t="s">
        <v>56990</v>
      </c>
    </row>
    <row r="11409" customHeight="1" spans="1:20">
      <c r="A11409" s="6">
        <v>45226</v>
      </c>
      <c r="B11409" s="7" t="s">
        <v>56991</v>
      </c>
      <c r="C11409" s="7" t="s">
        <v>13953</v>
      </c>
      <c r="D11409" s="8" t="s">
        <v>22</v>
      </c>
      <c r="E11409" s="7" t="s">
        <v>56992</v>
      </c>
      <c r="F11409" s="7" t="s">
        <v>56993</v>
      </c>
      <c r="G11409" s="8" t="s">
        <v>62</v>
      </c>
      <c r="H11409" s="8" t="s">
        <v>110</v>
      </c>
      <c r="I11409" s="8" t="s">
        <v>26</v>
      </c>
      <c r="J11409" s="8" t="s">
        <v>27</v>
      </c>
      <c r="K11409" s="8" t="s">
        <v>195</v>
      </c>
      <c r="L11409" s="8" t="s">
        <v>29</v>
      </c>
      <c r="M11409" s="7" t="s">
        <v>30</v>
      </c>
      <c r="N11409" s="7" t="s">
        <v>31</v>
      </c>
      <c r="O11409" s="8" t="s">
        <v>32</v>
      </c>
      <c r="P11409" s="8" t="s">
        <v>22</v>
      </c>
      <c r="Q11409" s="8" t="s">
        <v>56994</v>
      </c>
      <c r="R11409" s="8" t="s">
        <v>34</v>
      </c>
      <c r="S11409" s="7" t="s">
        <v>56995</v>
      </c>
      <c r="T11409" s="7" t="s">
        <v>56996</v>
      </c>
    </row>
    <row r="11410" customHeight="1" spans="1:20">
      <c r="A11410" s="6">
        <v>45228</v>
      </c>
      <c r="B11410" s="7" t="s">
        <v>56997</v>
      </c>
      <c r="C11410" s="7" t="s">
        <v>6949</v>
      </c>
      <c r="D11410" s="8" t="s">
        <v>22</v>
      </c>
      <c r="E11410" s="7" t="s">
        <v>56998</v>
      </c>
      <c r="F11410" s="7" t="s">
        <v>56999</v>
      </c>
      <c r="G11410" s="8" t="s">
        <v>336</v>
      </c>
      <c r="H11410" s="8" t="s">
        <v>22</v>
      </c>
      <c r="I11410" s="8" t="s">
        <v>63</v>
      </c>
      <c r="J11410" s="8" t="s">
        <v>27</v>
      </c>
      <c r="K11410" s="8" t="s">
        <v>28</v>
      </c>
      <c r="L11410" s="8" t="s">
        <v>43</v>
      </c>
      <c r="M11410" s="7" t="s">
        <v>44</v>
      </c>
      <c r="N11410" s="7" t="s">
        <v>208</v>
      </c>
      <c r="O11410" s="8" t="s">
        <v>32</v>
      </c>
      <c r="P11410" s="8" t="s">
        <v>22</v>
      </c>
      <c r="Q11410" s="8" t="s">
        <v>57000</v>
      </c>
      <c r="R11410" s="8" t="s">
        <v>46</v>
      </c>
      <c r="S11410" s="7" t="s">
        <v>57001</v>
      </c>
      <c r="T11410" s="7" t="s">
        <v>16586</v>
      </c>
    </row>
    <row r="11411" customHeight="1" spans="1:20">
      <c r="A11411" s="6">
        <v>45226</v>
      </c>
      <c r="B11411" s="7" t="s">
        <v>57002</v>
      </c>
      <c r="C11411" s="7" t="s">
        <v>5629</v>
      </c>
      <c r="D11411" s="8" t="s">
        <v>22</v>
      </c>
      <c r="E11411" s="7" t="s">
        <v>57003</v>
      </c>
      <c r="F11411" s="7" t="s">
        <v>57004</v>
      </c>
      <c r="G11411" s="8" t="s">
        <v>82</v>
      </c>
      <c r="H11411" s="8" t="s">
        <v>22</v>
      </c>
      <c r="I11411" s="8" t="s">
        <v>5632</v>
      </c>
      <c r="J11411" s="8" t="s">
        <v>27</v>
      </c>
      <c r="K11411" s="8" t="s">
        <v>28</v>
      </c>
      <c r="L11411" s="8" t="s">
        <v>43</v>
      </c>
      <c r="M11411" s="7" t="s">
        <v>169</v>
      </c>
      <c r="N11411" s="7" t="s">
        <v>5633</v>
      </c>
      <c r="O11411" s="8" t="s">
        <v>32</v>
      </c>
      <c r="P11411" s="8" t="s">
        <v>22</v>
      </c>
      <c r="Q11411" s="8" t="s">
        <v>57005</v>
      </c>
      <c r="R11411" s="8" t="s">
        <v>168</v>
      </c>
      <c r="S11411" s="7" t="s">
        <v>57006</v>
      </c>
      <c r="T11411" s="7" t="s">
        <v>5723</v>
      </c>
    </row>
    <row r="11412" customHeight="1" spans="1:20">
      <c r="A11412" s="6">
        <v>45226</v>
      </c>
      <c r="B11412" s="7" t="s">
        <v>57007</v>
      </c>
      <c r="C11412" s="7" t="s">
        <v>6302</v>
      </c>
      <c r="D11412" s="8" t="s">
        <v>22</v>
      </c>
      <c r="E11412" s="7" t="s">
        <v>57008</v>
      </c>
      <c r="F11412" s="7" t="s">
        <v>57009</v>
      </c>
      <c r="G11412" s="8" t="s">
        <v>130</v>
      </c>
      <c r="H11412" s="8" t="s">
        <v>22</v>
      </c>
      <c r="I11412" s="8" t="s">
        <v>26</v>
      </c>
      <c r="J11412" s="8" t="s">
        <v>27</v>
      </c>
      <c r="K11412" s="8" t="s">
        <v>76</v>
      </c>
      <c r="L11412" s="8" t="s">
        <v>29</v>
      </c>
      <c r="M11412" s="7" t="s">
        <v>30</v>
      </c>
      <c r="N11412" s="7" t="s">
        <v>31</v>
      </c>
      <c r="O11412" s="8" t="s">
        <v>32</v>
      </c>
      <c r="P11412" s="8" t="s">
        <v>22</v>
      </c>
      <c r="Q11412" s="8" t="s">
        <v>57010</v>
      </c>
      <c r="R11412" s="8" t="s">
        <v>34</v>
      </c>
      <c r="S11412" s="7" t="s">
        <v>57011</v>
      </c>
      <c r="T11412" s="7" t="s">
        <v>57012</v>
      </c>
    </row>
    <row r="11413" customHeight="1" spans="1:20">
      <c r="A11413" s="6">
        <v>45228</v>
      </c>
      <c r="B11413" s="7" t="s">
        <v>57013</v>
      </c>
      <c r="C11413" s="7" t="s">
        <v>783</v>
      </c>
      <c r="D11413" s="8" t="s">
        <v>22</v>
      </c>
      <c r="E11413" s="7" t="s">
        <v>57014</v>
      </c>
      <c r="F11413" s="7" t="s">
        <v>57015</v>
      </c>
      <c r="G11413" s="8" t="s">
        <v>82</v>
      </c>
      <c r="H11413" s="8" t="s">
        <v>110</v>
      </c>
      <c r="I11413" s="8" t="s">
        <v>168</v>
      </c>
      <c r="J11413" s="8" t="s">
        <v>27</v>
      </c>
      <c r="K11413" s="8" t="s">
        <v>28</v>
      </c>
      <c r="L11413" s="8" t="s">
        <v>43</v>
      </c>
      <c r="M11413" s="7" t="s">
        <v>169</v>
      </c>
      <c r="N11413" s="7" t="s">
        <v>743</v>
      </c>
      <c r="O11413" s="8" t="s">
        <v>32</v>
      </c>
      <c r="P11413" s="8" t="s">
        <v>22</v>
      </c>
      <c r="Q11413" s="8" t="s">
        <v>57016</v>
      </c>
      <c r="R11413" s="8" t="s">
        <v>46</v>
      </c>
      <c r="S11413" s="7" t="s">
        <v>57017</v>
      </c>
      <c r="T11413" s="7" t="s">
        <v>57018</v>
      </c>
    </row>
    <row r="11414" customHeight="1" spans="1:20">
      <c r="A11414" s="6">
        <v>45228</v>
      </c>
      <c r="B11414" s="7" t="s">
        <v>57019</v>
      </c>
      <c r="C11414" s="7" t="s">
        <v>783</v>
      </c>
      <c r="D11414" s="8" t="s">
        <v>22</v>
      </c>
      <c r="E11414" s="7" t="s">
        <v>57020</v>
      </c>
      <c r="F11414" s="7" t="s">
        <v>57021</v>
      </c>
      <c r="G11414" s="8" t="s">
        <v>82</v>
      </c>
      <c r="H11414" s="8" t="s">
        <v>22</v>
      </c>
      <c r="I11414" s="8" t="s">
        <v>448</v>
      </c>
      <c r="J11414" s="8" t="s">
        <v>27</v>
      </c>
      <c r="K11414" s="8" t="s">
        <v>28</v>
      </c>
      <c r="L11414" s="8" t="s">
        <v>43</v>
      </c>
      <c r="M11414" s="7" t="s">
        <v>169</v>
      </c>
      <c r="N11414" s="7" t="s">
        <v>743</v>
      </c>
      <c r="O11414" s="8" t="s">
        <v>32</v>
      </c>
      <c r="P11414" s="8" t="s">
        <v>22</v>
      </c>
      <c r="Q11414" s="8" t="s">
        <v>57022</v>
      </c>
      <c r="R11414" s="8" t="s">
        <v>46</v>
      </c>
      <c r="S11414" s="7" t="s">
        <v>57023</v>
      </c>
      <c r="T11414" s="7" t="s">
        <v>57024</v>
      </c>
    </row>
    <row r="11415" customHeight="1" spans="1:20">
      <c r="A11415" s="6">
        <v>45226</v>
      </c>
      <c r="B11415" s="7" t="s">
        <v>57025</v>
      </c>
      <c r="C11415" s="7" t="s">
        <v>57026</v>
      </c>
      <c r="D11415" s="8" t="s">
        <v>22</v>
      </c>
      <c r="E11415" s="7" t="s">
        <v>56091</v>
      </c>
      <c r="F11415" s="7" t="s">
        <v>56092</v>
      </c>
      <c r="G11415" s="8" t="s">
        <v>25</v>
      </c>
      <c r="H11415" s="8" t="s">
        <v>22</v>
      </c>
      <c r="I11415" s="8" t="s">
        <v>26</v>
      </c>
      <c r="J11415" s="8" t="s">
        <v>27</v>
      </c>
      <c r="K11415" s="8" t="s">
        <v>28</v>
      </c>
      <c r="L11415" s="8" t="s">
        <v>29</v>
      </c>
      <c r="M11415" s="7" t="s">
        <v>30</v>
      </c>
      <c r="N11415" s="7" t="s">
        <v>31</v>
      </c>
      <c r="O11415" s="8" t="s">
        <v>32</v>
      </c>
      <c r="P11415" s="8" t="s">
        <v>22</v>
      </c>
      <c r="Q11415" s="8" t="s">
        <v>57027</v>
      </c>
      <c r="R11415" s="8" t="s">
        <v>34</v>
      </c>
      <c r="S11415" s="7" t="s">
        <v>57028</v>
      </c>
      <c r="T11415" s="7" t="s">
        <v>57029</v>
      </c>
    </row>
    <row r="11416" customHeight="1" spans="1:20">
      <c r="A11416" s="6">
        <v>45227</v>
      </c>
      <c r="B11416" s="7" t="s">
        <v>57030</v>
      </c>
      <c r="C11416" s="7" t="s">
        <v>6949</v>
      </c>
      <c r="D11416" s="8" t="s">
        <v>22</v>
      </c>
      <c r="E11416" s="7" t="s">
        <v>57031</v>
      </c>
      <c r="F11416" s="7" t="s">
        <v>57032</v>
      </c>
      <c r="G11416" s="8" t="s">
        <v>53</v>
      </c>
      <c r="H11416" s="8" t="s">
        <v>137</v>
      </c>
      <c r="I11416" s="8" t="s">
        <v>54</v>
      </c>
      <c r="J11416" s="8" t="s">
        <v>27</v>
      </c>
      <c r="K11416" s="8" t="s">
        <v>28</v>
      </c>
      <c r="L11416" s="8" t="s">
        <v>43</v>
      </c>
      <c r="M11416" s="7" t="s">
        <v>44</v>
      </c>
      <c r="N11416" s="7" t="s">
        <v>208</v>
      </c>
      <c r="O11416" s="8" t="s">
        <v>32</v>
      </c>
      <c r="P11416" s="8" t="s">
        <v>22</v>
      </c>
      <c r="Q11416" s="8" t="s">
        <v>57033</v>
      </c>
      <c r="R11416" s="8" t="s">
        <v>46</v>
      </c>
      <c r="S11416" s="7" t="s">
        <v>57034</v>
      </c>
      <c r="T11416" s="7" t="s">
        <v>16586</v>
      </c>
    </row>
    <row r="11417" customHeight="1" spans="1:20">
      <c r="A11417" s="6">
        <v>45228</v>
      </c>
      <c r="B11417" s="7" t="s">
        <v>57035</v>
      </c>
      <c r="C11417" s="7" t="s">
        <v>6949</v>
      </c>
      <c r="D11417" s="8" t="s">
        <v>22</v>
      </c>
      <c r="E11417" s="7" t="s">
        <v>57036</v>
      </c>
      <c r="F11417" s="7" t="s">
        <v>57037</v>
      </c>
      <c r="G11417" s="8" t="s">
        <v>69</v>
      </c>
      <c r="H11417" s="8" t="s">
        <v>22</v>
      </c>
      <c r="I11417" s="8" t="s">
        <v>75</v>
      </c>
      <c r="J11417" s="8" t="s">
        <v>27</v>
      </c>
      <c r="K11417" s="8" t="s">
        <v>28</v>
      </c>
      <c r="L11417" s="8" t="s">
        <v>43</v>
      </c>
      <c r="M11417" s="7" t="s">
        <v>44</v>
      </c>
      <c r="N11417" s="7" t="s">
        <v>208</v>
      </c>
      <c r="O11417" s="8" t="s">
        <v>32</v>
      </c>
      <c r="P11417" s="8" t="s">
        <v>22</v>
      </c>
      <c r="Q11417" s="8" t="s">
        <v>57038</v>
      </c>
      <c r="R11417" s="8" t="s">
        <v>46</v>
      </c>
      <c r="S11417" s="7" t="s">
        <v>57039</v>
      </c>
      <c r="T11417" s="7" t="s">
        <v>57040</v>
      </c>
    </row>
    <row r="11418" customHeight="1" spans="1:20">
      <c r="A11418" s="6">
        <v>45227</v>
      </c>
      <c r="B11418" s="7" t="s">
        <v>57041</v>
      </c>
      <c r="C11418" s="7" t="s">
        <v>5213</v>
      </c>
      <c r="D11418" s="8" t="s">
        <v>22</v>
      </c>
      <c r="E11418" s="7" t="s">
        <v>57042</v>
      </c>
      <c r="F11418" s="7" t="s">
        <v>57043</v>
      </c>
      <c r="G11418" s="8" t="s">
        <v>82</v>
      </c>
      <c r="H11418" s="8" t="s">
        <v>22</v>
      </c>
      <c r="I11418" s="8" t="s">
        <v>9666</v>
      </c>
      <c r="J11418" s="8" t="s">
        <v>27</v>
      </c>
      <c r="K11418" s="8" t="s">
        <v>28</v>
      </c>
      <c r="L11418" s="8" t="s">
        <v>43</v>
      </c>
      <c r="M11418" s="7" t="s">
        <v>44</v>
      </c>
      <c r="N11418" s="7" t="s">
        <v>208</v>
      </c>
      <c r="O11418" s="8" t="s">
        <v>32</v>
      </c>
      <c r="P11418" s="8" t="s">
        <v>22</v>
      </c>
      <c r="Q11418" s="8" t="s">
        <v>57044</v>
      </c>
      <c r="R11418" s="8" t="s">
        <v>46</v>
      </c>
      <c r="S11418" s="7" t="s">
        <v>57045</v>
      </c>
      <c r="T11418" s="7" t="s">
        <v>57046</v>
      </c>
    </row>
    <row r="11419" customHeight="1" spans="1:20">
      <c r="A11419" s="6">
        <v>45228</v>
      </c>
      <c r="B11419" s="7" t="s">
        <v>57047</v>
      </c>
      <c r="C11419" s="7" t="s">
        <v>38</v>
      </c>
      <c r="D11419" s="8" t="s">
        <v>22</v>
      </c>
      <c r="E11419" s="7" t="s">
        <v>27405</v>
      </c>
      <c r="F11419" s="7" t="s">
        <v>26021</v>
      </c>
      <c r="G11419" s="8" t="s">
        <v>130</v>
      </c>
      <c r="H11419" s="8" t="s">
        <v>22</v>
      </c>
      <c r="I11419" s="8" t="s">
        <v>490</v>
      </c>
      <c r="J11419" s="8" t="s">
        <v>27</v>
      </c>
      <c r="K11419" s="8" t="s">
        <v>28</v>
      </c>
      <c r="L11419" s="8" t="s">
        <v>43</v>
      </c>
      <c r="M11419" s="7" t="s">
        <v>30</v>
      </c>
      <c r="N11419" s="7" t="s">
        <v>31</v>
      </c>
      <c r="O11419" s="8" t="s">
        <v>32</v>
      </c>
      <c r="P11419" s="8" t="s">
        <v>22</v>
      </c>
      <c r="Q11419" s="8" t="s">
        <v>57048</v>
      </c>
      <c r="R11419" s="8" t="s">
        <v>46</v>
      </c>
      <c r="S11419" s="7" t="s">
        <v>57049</v>
      </c>
      <c r="T11419" s="7" t="s">
        <v>57050</v>
      </c>
    </row>
    <row r="11420" customHeight="1" spans="1:20">
      <c r="A11420" s="6">
        <v>45227</v>
      </c>
      <c r="B11420" s="7" t="s">
        <v>57051</v>
      </c>
      <c r="C11420" s="7" t="s">
        <v>2825</v>
      </c>
      <c r="D11420" s="8" t="s">
        <v>22</v>
      </c>
      <c r="E11420" s="7" t="s">
        <v>57052</v>
      </c>
      <c r="F11420" s="7" t="s">
        <v>57053</v>
      </c>
      <c r="G11420" s="8" t="s">
        <v>82</v>
      </c>
      <c r="H11420" s="8" t="s">
        <v>22</v>
      </c>
      <c r="I11420" s="8" t="s">
        <v>315</v>
      </c>
      <c r="J11420" s="8" t="s">
        <v>27</v>
      </c>
      <c r="K11420" s="8" t="s">
        <v>28</v>
      </c>
      <c r="L11420" s="8" t="s">
        <v>43</v>
      </c>
      <c r="M11420" s="7" t="s">
        <v>30</v>
      </c>
      <c r="N11420" s="7" t="s">
        <v>31</v>
      </c>
      <c r="O11420" s="8" t="s">
        <v>32</v>
      </c>
      <c r="P11420" s="8" t="s">
        <v>22</v>
      </c>
      <c r="Q11420" s="8" t="s">
        <v>57054</v>
      </c>
      <c r="R11420" s="8" t="s">
        <v>46</v>
      </c>
      <c r="S11420" s="7" t="s">
        <v>57055</v>
      </c>
      <c r="T11420" s="7" t="s">
        <v>57056</v>
      </c>
    </row>
    <row r="11421" customHeight="1" spans="1:20">
      <c r="A11421" s="6">
        <v>45226</v>
      </c>
      <c r="B11421" s="7" t="s">
        <v>57057</v>
      </c>
      <c r="C11421" s="7" t="s">
        <v>5629</v>
      </c>
      <c r="D11421" s="8" t="s">
        <v>22</v>
      </c>
      <c r="E11421" s="7" t="s">
        <v>57058</v>
      </c>
      <c r="F11421" s="7" t="s">
        <v>57059</v>
      </c>
      <c r="G11421" s="8" t="s">
        <v>82</v>
      </c>
      <c r="H11421" s="8" t="s">
        <v>22</v>
      </c>
      <c r="I11421" s="8" t="s">
        <v>5632</v>
      </c>
      <c r="J11421" s="8" t="s">
        <v>27</v>
      </c>
      <c r="K11421" s="8" t="s">
        <v>28</v>
      </c>
      <c r="L11421" s="8" t="s">
        <v>43</v>
      </c>
      <c r="M11421" s="7" t="s">
        <v>169</v>
      </c>
      <c r="N11421" s="7" t="s">
        <v>5633</v>
      </c>
      <c r="O11421" s="8" t="s">
        <v>32</v>
      </c>
      <c r="P11421" s="8" t="s">
        <v>22</v>
      </c>
      <c r="Q11421" s="8" t="s">
        <v>57060</v>
      </c>
      <c r="R11421" s="8" t="s">
        <v>168</v>
      </c>
      <c r="S11421" s="7" t="s">
        <v>57061</v>
      </c>
      <c r="T11421" s="7" t="s">
        <v>5655</v>
      </c>
    </row>
    <row r="11422" customHeight="1" spans="1:20">
      <c r="A11422" s="6">
        <v>45226</v>
      </c>
      <c r="B11422" s="7" t="s">
        <v>57062</v>
      </c>
      <c r="C11422" s="7" t="s">
        <v>5629</v>
      </c>
      <c r="D11422" s="8" t="s">
        <v>22</v>
      </c>
      <c r="E11422" s="7" t="s">
        <v>57063</v>
      </c>
      <c r="F11422" s="7" t="s">
        <v>57064</v>
      </c>
      <c r="G11422" s="8" t="s">
        <v>82</v>
      </c>
      <c r="H11422" s="8" t="s">
        <v>22</v>
      </c>
      <c r="I11422" s="8" t="s">
        <v>5632</v>
      </c>
      <c r="J11422" s="8" t="s">
        <v>27</v>
      </c>
      <c r="K11422" s="8" t="s">
        <v>28</v>
      </c>
      <c r="L11422" s="8" t="s">
        <v>43</v>
      </c>
      <c r="M11422" s="7" t="s">
        <v>169</v>
      </c>
      <c r="N11422" s="7" t="s">
        <v>5633</v>
      </c>
      <c r="O11422" s="8" t="s">
        <v>32</v>
      </c>
      <c r="P11422" s="8" t="s">
        <v>22</v>
      </c>
      <c r="Q11422" s="8" t="s">
        <v>57065</v>
      </c>
      <c r="R11422" s="8" t="s">
        <v>168</v>
      </c>
      <c r="S11422" s="7" t="s">
        <v>57066</v>
      </c>
      <c r="T11422" s="7" t="s">
        <v>5655</v>
      </c>
    </row>
    <row r="11423" customHeight="1" spans="1:20">
      <c r="A11423" s="6">
        <v>45228</v>
      </c>
      <c r="B11423" s="7" t="s">
        <v>57067</v>
      </c>
      <c r="C11423" s="7" t="s">
        <v>6822</v>
      </c>
      <c r="D11423" s="8" t="s">
        <v>22</v>
      </c>
      <c r="E11423" s="7" t="s">
        <v>57068</v>
      </c>
      <c r="F11423" s="7" t="s">
        <v>57069</v>
      </c>
      <c r="G11423" s="8" t="s">
        <v>82</v>
      </c>
      <c r="H11423" s="8" t="s">
        <v>22</v>
      </c>
      <c r="I11423" s="8" t="s">
        <v>277</v>
      </c>
      <c r="J11423" s="8" t="s">
        <v>27</v>
      </c>
      <c r="K11423" s="8" t="s">
        <v>28</v>
      </c>
      <c r="L11423" s="8" t="s">
        <v>43</v>
      </c>
      <c r="M11423" s="7" t="s">
        <v>44</v>
      </c>
      <c r="N11423" s="7" t="s">
        <v>208</v>
      </c>
      <c r="O11423" s="8" t="s">
        <v>32</v>
      </c>
      <c r="P11423" s="8" t="s">
        <v>22</v>
      </c>
      <c r="Q11423" s="8" t="s">
        <v>57070</v>
      </c>
      <c r="R11423" s="8" t="s">
        <v>46</v>
      </c>
      <c r="S11423" s="7" t="s">
        <v>57071</v>
      </c>
      <c r="T11423" s="7" t="s">
        <v>57072</v>
      </c>
    </row>
    <row r="11424" customHeight="1" spans="1:20">
      <c r="A11424" s="6">
        <v>45227</v>
      </c>
      <c r="B11424" s="7" t="s">
        <v>57073</v>
      </c>
      <c r="C11424" s="7" t="s">
        <v>783</v>
      </c>
      <c r="D11424" s="8" t="s">
        <v>22</v>
      </c>
      <c r="E11424" s="7" t="s">
        <v>57074</v>
      </c>
      <c r="F11424" s="7" t="s">
        <v>57075</v>
      </c>
      <c r="G11424" s="8" t="s">
        <v>82</v>
      </c>
      <c r="H11424" s="8" t="s">
        <v>22</v>
      </c>
      <c r="I11424" s="8" t="s">
        <v>168</v>
      </c>
      <c r="J11424" s="8" t="s">
        <v>27</v>
      </c>
      <c r="K11424" s="8" t="s">
        <v>28</v>
      </c>
      <c r="L11424" s="8" t="s">
        <v>43</v>
      </c>
      <c r="M11424" s="7" t="s">
        <v>169</v>
      </c>
      <c r="N11424" s="7" t="s">
        <v>743</v>
      </c>
      <c r="O11424" s="8" t="s">
        <v>32</v>
      </c>
      <c r="P11424" s="8" t="s">
        <v>22</v>
      </c>
      <c r="Q11424" s="8" t="s">
        <v>57076</v>
      </c>
      <c r="R11424" s="8" t="s">
        <v>46</v>
      </c>
      <c r="S11424" s="7" t="s">
        <v>57077</v>
      </c>
      <c r="T11424" s="7" t="s">
        <v>57078</v>
      </c>
    </row>
    <row r="11425" customHeight="1" spans="1:20">
      <c r="A11425" s="6">
        <v>45228</v>
      </c>
      <c r="B11425" s="7" t="s">
        <v>57079</v>
      </c>
      <c r="C11425" s="7" t="s">
        <v>57080</v>
      </c>
      <c r="D11425" s="8" t="s">
        <v>22</v>
      </c>
      <c r="E11425" s="7" t="s">
        <v>57081</v>
      </c>
      <c r="F11425" s="7" t="s">
        <v>57082</v>
      </c>
      <c r="G11425" s="8" t="s">
        <v>82</v>
      </c>
      <c r="H11425" s="8" t="s">
        <v>22</v>
      </c>
      <c r="I11425" s="8" t="s">
        <v>448</v>
      </c>
      <c r="J11425" s="8" t="s">
        <v>27</v>
      </c>
      <c r="K11425" s="8" t="s">
        <v>28</v>
      </c>
      <c r="L11425" s="8" t="s">
        <v>43</v>
      </c>
      <c r="M11425" s="7" t="s">
        <v>44</v>
      </c>
      <c r="N11425" s="7" t="s">
        <v>208</v>
      </c>
      <c r="O11425" s="8" t="s">
        <v>32</v>
      </c>
      <c r="P11425" s="8" t="s">
        <v>22</v>
      </c>
      <c r="Q11425" s="8" t="s">
        <v>57083</v>
      </c>
      <c r="R11425" s="8" t="s">
        <v>46</v>
      </c>
      <c r="S11425" s="7" t="s">
        <v>57084</v>
      </c>
      <c r="T11425" s="7" t="s">
        <v>57085</v>
      </c>
    </row>
    <row r="11426" customHeight="1" spans="1:20">
      <c r="A11426" s="6">
        <v>45227</v>
      </c>
      <c r="B11426" s="7" t="s">
        <v>57086</v>
      </c>
      <c r="C11426" s="7" t="s">
        <v>783</v>
      </c>
      <c r="D11426" s="8" t="s">
        <v>22</v>
      </c>
      <c r="E11426" s="7" t="s">
        <v>57087</v>
      </c>
      <c r="F11426" s="7" t="s">
        <v>57088</v>
      </c>
      <c r="G11426" s="8" t="s">
        <v>82</v>
      </c>
      <c r="H11426" s="8" t="s">
        <v>22</v>
      </c>
      <c r="I11426" s="8" t="s">
        <v>168</v>
      </c>
      <c r="J11426" s="8" t="s">
        <v>27</v>
      </c>
      <c r="K11426" s="8" t="s">
        <v>28</v>
      </c>
      <c r="L11426" s="8" t="s">
        <v>43</v>
      </c>
      <c r="M11426" s="7" t="s">
        <v>169</v>
      </c>
      <c r="N11426" s="7" t="s">
        <v>743</v>
      </c>
      <c r="O11426" s="8" t="s">
        <v>32</v>
      </c>
      <c r="P11426" s="8" t="s">
        <v>22</v>
      </c>
      <c r="Q11426" s="8" t="s">
        <v>57089</v>
      </c>
      <c r="R11426" s="8" t="s">
        <v>46</v>
      </c>
      <c r="S11426" s="7" t="s">
        <v>57090</v>
      </c>
      <c r="T11426" s="7" t="s">
        <v>41411</v>
      </c>
    </row>
    <row r="11427" customHeight="1" spans="1:20">
      <c r="A11427" s="6">
        <v>45226</v>
      </c>
      <c r="B11427" s="7" t="s">
        <v>57091</v>
      </c>
      <c r="C11427" s="7" t="s">
        <v>20632</v>
      </c>
      <c r="D11427" s="8" t="s">
        <v>22</v>
      </c>
      <c r="E11427" s="7" t="s">
        <v>57092</v>
      </c>
      <c r="F11427" s="7" t="s">
        <v>8320</v>
      </c>
      <c r="G11427" s="8" t="s">
        <v>82</v>
      </c>
      <c r="H11427" s="8" t="s">
        <v>22</v>
      </c>
      <c r="I11427" s="8" t="s">
        <v>38711</v>
      </c>
      <c r="J11427" s="8" t="s">
        <v>27</v>
      </c>
      <c r="K11427" s="8" t="s">
        <v>28</v>
      </c>
      <c r="L11427" s="8" t="s">
        <v>43</v>
      </c>
      <c r="M11427" s="7" t="s">
        <v>44</v>
      </c>
      <c r="N11427" s="7" t="s">
        <v>31</v>
      </c>
      <c r="O11427" s="8" t="s">
        <v>32</v>
      </c>
      <c r="P11427" s="8" t="s">
        <v>22</v>
      </c>
      <c r="Q11427" s="8" t="s">
        <v>57093</v>
      </c>
      <c r="R11427" s="8" t="s">
        <v>46</v>
      </c>
      <c r="S11427" s="7" t="s">
        <v>57094</v>
      </c>
      <c r="T11427" s="7" t="s">
        <v>57095</v>
      </c>
    </row>
    <row r="11428" customHeight="1" spans="1:20">
      <c r="A11428" s="6">
        <v>45228</v>
      </c>
      <c r="B11428" s="7" t="s">
        <v>57096</v>
      </c>
      <c r="C11428" s="7" t="s">
        <v>783</v>
      </c>
      <c r="D11428" s="8" t="s">
        <v>22</v>
      </c>
      <c r="E11428" s="7" t="s">
        <v>57097</v>
      </c>
      <c r="F11428" s="7" t="s">
        <v>57098</v>
      </c>
      <c r="G11428" s="8" t="s">
        <v>82</v>
      </c>
      <c r="H11428" s="8" t="s">
        <v>22</v>
      </c>
      <c r="I11428" s="8" t="s">
        <v>448</v>
      </c>
      <c r="J11428" s="8" t="s">
        <v>27</v>
      </c>
      <c r="K11428" s="8" t="s">
        <v>28</v>
      </c>
      <c r="L11428" s="8" t="s">
        <v>43</v>
      </c>
      <c r="M11428" s="7" t="s">
        <v>169</v>
      </c>
      <c r="N11428" s="7" t="s">
        <v>743</v>
      </c>
      <c r="O11428" s="8" t="s">
        <v>32</v>
      </c>
      <c r="P11428" s="8" t="s">
        <v>22</v>
      </c>
      <c r="Q11428" s="8" t="s">
        <v>57099</v>
      </c>
      <c r="R11428" s="8" t="s">
        <v>46</v>
      </c>
      <c r="S11428" s="7" t="s">
        <v>57100</v>
      </c>
      <c r="T11428" s="7" t="s">
        <v>11700</v>
      </c>
    </row>
    <row r="11429" customHeight="1" spans="1:20">
      <c r="A11429" s="6">
        <v>45228</v>
      </c>
      <c r="B11429" s="7" t="s">
        <v>57101</v>
      </c>
      <c r="C11429" s="7" t="s">
        <v>8476</v>
      </c>
      <c r="D11429" s="8" t="s">
        <v>22</v>
      </c>
      <c r="E11429" s="7" t="s">
        <v>57102</v>
      </c>
      <c r="F11429" s="7" t="s">
        <v>57103</v>
      </c>
      <c r="G11429" s="8" t="s">
        <v>25</v>
      </c>
      <c r="H11429" s="8" t="s">
        <v>96</v>
      </c>
      <c r="I11429" s="8" t="s">
        <v>162</v>
      </c>
      <c r="J11429" s="8" t="s">
        <v>27</v>
      </c>
      <c r="K11429" s="8" t="s">
        <v>28</v>
      </c>
      <c r="L11429" s="8" t="s">
        <v>43</v>
      </c>
      <c r="M11429" s="7" t="s">
        <v>44</v>
      </c>
      <c r="N11429" s="7" t="s">
        <v>31</v>
      </c>
      <c r="O11429" s="8" t="s">
        <v>32</v>
      </c>
      <c r="P11429" s="8" t="s">
        <v>22</v>
      </c>
      <c r="Q11429" s="8" t="s">
        <v>57104</v>
      </c>
      <c r="R11429" s="8" t="s">
        <v>46</v>
      </c>
      <c r="S11429" s="7" t="s">
        <v>57105</v>
      </c>
      <c r="T11429" s="7" t="s">
        <v>57106</v>
      </c>
    </row>
    <row r="11430" customHeight="1" spans="1:20">
      <c r="A11430" s="6">
        <v>45227</v>
      </c>
      <c r="B11430" s="7" t="s">
        <v>57107</v>
      </c>
      <c r="C11430" s="7" t="s">
        <v>783</v>
      </c>
      <c r="D11430" s="8" t="s">
        <v>22</v>
      </c>
      <c r="E11430" s="7" t="s">
        <v>57108</v>
      </c>
      <c r="F11430" s="7" t="s">
        <v>57109</v>
      </c>
      <c r="G11430" s="8" t="s">
        <v>82</v>
      </c>
      <c r="H11430" s="8" t="s">
        <v>22</v>
      </c>
      <c r="I11430" s="8" t="s">
        <v>168</v>
      </c>
      <c r="J11430" s="8" t="s">
        <v>27</v>
      </c>
      <c r="K11430" s="8" t="s">
        <v>28</v>
      </c>
      <c r="L11430" s="8" t="s">
        <v>43</v>
      </c>
      <c r="M11430" s="7" t="s">
        <v>169</v>
      </c>
      <c r="N11430" s="7" t="s">
        <v>743</v>
      </c>
      <c r="O11430" s="8" t="s">
        <v>32</v>
      </c>
      <c r="P11430" s="8" t="s">
        <v>22</v>
      </c>
      <c r="Q11430" s="8" t="s">
        <v>57110</v>
      </c>
      <c r="R11430" s="8" t="s">
        <v>46</v>
      </c>
      <c r="S11430" s="7" t="s">
        <v>57111</v>
      </c>
      <c r="T11430" s="7" t="s">
        <v>57112</v>
      </c>
    </row>
    <row r="11431" customHeight="1" spans="1:20">
      <c r="A11431" s="6">
        <v>45228</v>
      </c>
      <c r="B11431" s="7" t="s">
        <v>57113</v>
      </c>
      <c r="C11431" s="7" t="s">
        <v>204</v>
      </c>
      <c r="D11431" s="8" t="s">
        <v>22</v>
      </c>
      <c r="E11431" s="7" t="s">
        <v>57114</v>
      </c>
      <c r="F11431" s="7" t="s">
        <v>57115</v>
      </c>
      <c r="G11431" s="8" t="s">
        <v>82</v>
      </c>
      <c r="H11431" s="8" t="s">
        <v>22</v>
      </c>
      <c r="I11431" s="8" t="s">
        <v>168</v>
      </c>
      <c r="J11431" s="8" t="s">
        <v>27</v>
      </c>
      <c r="K11431" s="8" t="s">
        <v>28</v>
      </c>
      <c r="L11431" s="8" t="s">
        <v>43</v>
      </c>
      <c r="M11431" s="7" t="s">
        <v>169</v>
      </c>
      <c r="N11431" s="7" t="s">
        <v>208</v>
      </c>
      <c r="O11431" s="8" t="s">
        <v>32</v>
      </c>
      <c r="P11431" s="8" t="s">
        <v>22</v>
      </c>
      <c r="Q11431" s="8" t="s">
        <v>57116</v>
      </c>
      <c r="R11431" s="8" t="s">
        <v>46</v>
      </c>
      <c r="S11431" s="7" t="s">
        <v>57117</v>
      </c>
      <c r="T11431" s="7" t="s">
        <v>57118</v>
      </c>
    </row>
    <row r="11432" customHeight="1" spans="1:20">
      <c r="A11432" s="6">
        <v>45227</v>
      </c>
      <c r="B11432" s="7" t="s">
        <v>57119</v>
      </c>
      <c r="C11432" s="7" t="s">
        <v>2868</v>
      </c>
      <c r="D11432" s="8" t="s">
        <v>22</v>
      </c>
      <c r="E11432" s="7" t="s">
        <v>57120</v>
      </c>
      <c r="F11432" s="7" t="s">
        <v>22</v>
      </c>
      <c r="G11432" s="8" t="s">
        <v>22</v>
      </c>
      <c r="H11432" s="8" t="s">
        <v>22</v>
      </c>
      <c r="I11432" s="8" t="s">
        <v>2203</v>
      </c>
      <c r="J11432" s="8" t="s">
        <v>27</v>
      </c>
      <c r="K11432" s="8" t="s">
        <v>28</v>
      </c>
      <c r="L11432" s="8" t="s">
        <v>43</v>
      </c>
      <c r="M11432" s="7" t="s">
        <v>30</v>
      </c>
      <c r="N11432" s="7" t="s">
        <v>31</v>
      </c>
      <c r="O11432" s="8" t="s">
        <v>32</v>
      </c>
      <c r="P11432" s="8" t="s">
        <v>22</v>
      </c>
      <c r="Q11432" s="8" t="s">
        <v>57121</v>
      </c>
      <c r="R11432" s="8" t="s">
        <v>46</v>
      </c>
      <c r="S11432" s="7" t="s">
        <v>57122</v>
      </c>
      <c r="T11432" s="7" t="s">
        <v>57123</v>
      </c>
    </row>
    <row r="11433" customHeight="1" spans="1:20">
      <c r="A11433" s="6">
        <v>45226</v>
      </c>
      <c r="B11433" s="7" t="s">
        <v>57124</v>
      </c>
      <c r="C11433" s="7" t="s">
        <v>11359</v>
      </c>
      <c r="D11433" s="8" t="s">
        <v>22</v>
      </c>
      <c r="E11433" s="7" t="s">
        <v>57125</v>
      </c>
      <c r="F11433" s="7" t="s">
        <v>57126</v>
      </c>
      <c r="G11433" s="8" t="s">
        <v>41</v>
      </c>
      <c r="H11433" s="8" t="s">
        <v>22</v>
      </c>
      <c r="I11433" s="8" t="s">
        <v>42</v>
      </c>
      <c r="J11433" s="8" t="s">
        <v>27</v>
      </c>
      <c r="K11433" s="8" t="s">
        <v>28</v>
      </c>
      <c r="L11433" s="8" t="s">
        <v>43</v>
      </c>
      <c r="M11433" s="7" t="s">
        <v>44</v>
      </c>
      <c r="N11433" s="7" t="s">
        <v>31</v>
      </c>
      <c r="O11433" s="8" t="s">
        <v>32</v>
      </c>
      <c r="P11433" s="8" t="s">
        <v>22</v>
      </c>
      <c r="Q11433" s="8" t="s">
        <v>57127</v>
      </c>
      <c r="R11433" s="8" t="s">
        <v>46</v>
      </c>
      <c r="S11433" s="7" t="s">
        <v>57128</v>
      </c>
      <c r="T11433" s="7" t="s">
        <v>57129</v>
      </c>
    </row>
    <row r="11434" customHeight="1" spans="1:20">
      <c r="A11434" s="6">
        <v>45227</v>
      </c>
      <c r="B11434" s="7" t="s">
        <v>57130</v>
      </c>
      <c r="C11434" s="7" t="s">
        <v>6949</v>
      </c>
      <c r="D11434" s="8" t="s">
        <v>22</v>
      </c>
      <c r="E11434" s="7" t="s">
        <v>57131</v>
      </c>
      <c r="F11434" s="7" t="s">
        <v>57132</v>
      </c>
      <c r="G11434" s="8" t="s">
        <v>130</v>
      </c>
      <c r="H11434" s="8" t="s">
        <v>110</v>
      </c>
      <c r="I11434" s="8" t="s">
        <v>315</v>
      </c>
      <c r="J11434" s="8" t="s">
        <v>27</v>
      </c>
      <c r="K11434" s="8" t="s">
        <v>28</v>
      </c>
      <c r="L11434" s="8" t="s">
        <v>43</v>
      </c>
      <c r="M11434" s="7" t="s">
        <v>44</v>
      </c>
      <c r="N11434" s="7" t="s">
        <v>208</v>
      </c>
      <c r="O11434" s="8" t="s">
        <v>32</v>
      </c>
      <c r="P11434" s="8" t="s">
        <v>22</v>
      </c>
      <c r="Q11434" s="8" t="s">
        <v>57133</v>
      </c>
      <c r="R11434" s="8" t="s">
        <v>46</v>
      </c>
      <c r="S11434" s="7" t="s">
        <v>57134</v>
      </c>
      <c r="T11434" s="7" t="s">
        <v>57135</v>
      </c>
    </row>
    <row r="11435" customHeight="1" spans="1:20">
      <c r="A11435" s="6">
        <v>45227</v>
      </c>
      <c r="B11435" s="7" t="s">
        <v>57136</v>
      </c>
      <c r="C11435" s="7" t="s">
        <v>6949</v>
      </c>
      <c r="D11435" s="8" t="s">
        <v>22</v>
      </c>
      <c r="E11435" s="7" t="s">
        <v>57137</v>
      </c>
      <c r="F11435" s="7" t="s">
        <v>9388</v>
      </c>
      <c r="G11435" s="8" t="s">
        <v>53</v>
      </c>
      <c r="H11435" s="8" t="s">
        <v>110</v>
      </c>
      <c r="I11435" s="8" t="s">
        <v>1181</v>
      </c>
      <c r="J11435" s="8" t="s">
        <v>27</v>
      </c>
      <c r="K11435" s="8" t="s">
        <v>28</v>
      </c>
      <c r="L11435" s="8" t="s">
        <v>43</v>
      </c>
      <c r="M11435" s="7" t="s">
        <v>44</v>
      </c>
      <c r="N11435" s="7" t="s">
        <v>208</v>
      </c>
      <c r="O11435" s="8" t="s">
        <v>32</v>
      </c>
      <c r="P11435" s="8" t="s">
        <v>22</v>
      </c>
      <c r="Q11435" s="8" t="s">
        <v>57138</v>
      </c>
      <c r="R11435" s="8" t="s">
        <v>46</v>
      </c>
      <c r="S11435" s="7" t="s">
        <v>57139</v>
      </c>
      <c r="T11435" s="7" t="s">
        <v>57140</v>
      </c>
    </row>
    <row r="11436" customHeight="1" spans="1:20">
      <c r="A11436" s="6">
        <v>45226</v>
      </c>
      <c r="B11436" s="7" t="s">
        <v>57141</v>
      </c>
      <c r="C11436" s="7" t="s">
        <v>5644</v>
      </c>
      <c r="D11436" s="8" t="s">
        <v>22</v>
      </c>
      <c r="E11436" s="7" t="s">
        <v>57142</v>
      </c>
      <c r="F11436" s="7" t="s">
        <v>57143</v>
      </c>
      <c r="G11436" s="8" t="s">
        <v>82</v>
      </c>
      <c r="H11436" s="8" t="s">
        <v>96</v>
      </c>
      <c r="I11436" s="8" t="s">
        <v>168</v>
      </c>
      <c r="J11436" s="8" t="s">
        <v>27</v>
      </c>
      <c r="K11436" s="8" t="s">
        <v>28</v>
      </c>
      <c r="L11436" s="8" t="s">
        <v>43</v>
      </c>
      <c r="M11436" s="7" t="s">
        <v>169</v>
      </c>
      <c r="N11436" s="7" t="s">
        <v>5633</v>
      </c>
      <c r="O11436" s="8" t="s">
        <v>32</v>
      </c>
      <c r="P11436" s="8" t="s">
        <v>22</v>
      </c>
      <c r="Q11436" s="8" t="s">
        <v>57144</v>
      </c>
      <c r="R11436" s="8" t="s">
        <v>168</v>
      </c>
      <c r="S11436" s="7" t="s">
        <v>57145</v>
      </c>
      <c r="T11436" s="7" t="s">
        <v>5723</v>
      </c>
    </row>
    <row r="11437" customHeight="1" spans="1:20">
      <c r="A11437" s="6">
        <v>45226</v>
      </c>
      <c r="B11437" s="7" t="s">
        <v>57146</v>
      </c>
      <c r="C11437" s="7" t="s">
        <v>5629</v>
      </c>
      <c r="D11437" s="8" t="s">
        <v>22</v>
      </c>
      <c r="E11437" s="7" t="s">
        <v>57147</v>
      </c>
      <c r="F11437" s="7" t="s">
        <v>57148</v>
      </c>
      <c r="G11437" s="8" t="s">
        <v>82</v>
      </c>
      <c r="H11437" s="8" t="s">
        <v>110</v>
      </c>
      <c r="I11437" s="8" t="s">
        <v>5632</v>
      </c>
      <c r="J11437" s="8" t="s">
        <v>27</v>
      </c>
      <c r="K11437" s="8" t="s">
        <v>28</v>
      </c>
      <c r="L11437" s="8" t="s">
        <v>43</v>
      </c>
      <c r="M11437" s="7" t="s">
        <v>169</v>
      </c>
      <c r="N11437" s="7" t="s">
        <v>5633</v>
      </c>
      <c r="O11437" s="8" t="s">
        <v>32</v>
      </c>
      <c r="P11437" s="8" t="s">
        <v>22</v>
      </c>
      <c r="Q11437" s="8" t="s">
        <v>57149</v>
      </c>
      <c r="R11437" s="8" t="s">
        <v>168</v>
      </c>
      <c r="S11437" s="7" t="s">
        <v>57150</v>
      </c>
      <c r="T11437" s="7" t="s">
        <v>5668</v>
      </c>
    </row>
    <row r="11438" customHeight="1" spans="1:20">
      <c r="A11438" s="6">
        <v>45228</v>
      </c>
      <c r="B11438" s="7" t="s">
        <v>57151</v>
      </c>
      <c r="C11438" s="7" t="s">
        <v>9392</v>
      </c>
      <c r="D11438" s="8" t="s">
        <v>22</v>
      </c>
      <c r="E11438" s="7" t="s">
        <v>57152</v>
      </c>
      <c r="F11438" s="7" t="s">
        <v>57153</v>
      </c>
      <c r="G11438" s="8" t="s">
        <v>82</v>
      </c>
      <c r="H11438" s="8" t="s">
        <v>22</v>
      </c>
      <c r="I11438" s="8" t="s">
        <v>469</v>
      </c>
      <c r="J11438" s="8" t="s">
        <v>27</v>
      </c>
      <c r="K11438" s="8" t="s">
        <v>28</v>
      </c>
      <c r="L11438" s="8" t="s">
        <v>43</v>
      </c>
      <c r="M11438" s="7" t="s">
        <v>169</v>
      </c>
      <c r="N11438" s="7" t="s">
        <v>208</v>
      </c>
      <c r="O11438" s="8" t="s">
        <v>32</v>
      </c>
      <c r="P11438" s="8" t="s">
        <v>22</v>
      </c>
      <c r="Q11438" s="8" t="s">
        <v>57154</v>
      </c>
      <c r="R11438" s="8" t="s">
        <v>46</v>
      </c>
      <c r="S11438" s="7" t="s">
        <v>57155</v>
      </c>
      <c r="T11438" s="7" t="s">
        <v>57156</v>
      </c>
    </row>
    <row r="11439" customHeight="1" spans="1:20">
      <c r="A11439" s="6">
        <v>45228</v>
      </c>
      <c r="B11439" s="7" t="s">
        <v>57157</v>
      </c>
      <c r="C11439" s="7" t="s">
        <v>59</v>
      </c>
      <c r="D11439" s="8" t="s">
        <v>22</v>
      </c>
      <c r="E11439" s="7" t="s">
        <v>57158</v>
      </c>
      <c r="F11439" s="7" t="s">
        <v>57159</v>
      </c>
      <c r="G11439" s="8" t="s">
        <v>62</v>
      </c>
      <c r="H11439" s="8" t="s">
        <v>22</v>
      </c>
      <c r="I11439" s="8" t="s">
        <v>337</v>
      </c>
      <c r="J11439" s="8" t="s">
        <v>27</v>
      </c>
      <c r="K11439" s="8" t="s">
        <v>28</v>
      </c>
      <c r="L11439" s="8" t="s">
        <v>43</v>
      </c>
      <c r="M11439" s="7" t="s">
        <v>30</v>
      </c>
      <c r="N11439" s="7" t="s">
        <v>31</v>
      </c>
      <c r="O11439" s="8" t="s">
        <v>32</v>
      </c>
      <c r="P11439" s="8" t="s">
        <v>22</v>
      </c>
      <c r="Q11439" s="8" t="s">
        <v>57160</v>
      </c>
      <c r="R11439" s="8" t="s">
        <v>46</v>
      </c>
      <c r="S11439" s="7" t="s">
        <v>57161</v>
      </c>
      <c r="T11439" s="7" t="s">
        <v>57162</v>
      </c>
    </row>
    <row r="11440" customHeight="1" spans="1:20">
      <c r="A11440" s="6">
        <v>45228</v>
      </c>
      <c r="B11440" s="7" t="s">
        <v>57163</v>
      </c>
      <c r="C11440" s="7" t="s">
        <v>646</v>
      </c>
      <c r="D11440" s="8" t="s">
        <v>22</v>
      </c>
      <c r="E11440" s="7" t="s">
        <v>57164</v>
      </c>
      <c r="F11440" s="7" t="s">
        <v>57165</v>
      </c>
      <c r="G11440" s="8" t="s">
        <v>336</v>
      </c>
      <c r="H11440" s="8" t="s">
        <v>22</v>
      </c>
      <c r="I11440" s="8" t="s">
        <v>511</v>
      </c>
      <c r="J11440" s="8" t="s">
        <v>27</v>
      </c>
      <c r="K11440" s="8" t="s">
        <v>28</v>
      </c>
      <c r="L11440" s="8" t="s">
        <v>43</v>
      </c>
      <c r="M11440" s="7" t="s">
        <v>44</v>
      </c>
      <c r="N11440" s="7" t="s">
        <v>31</v>
      </c>
      <c r="O11440" s="8" t="s">
        <v>32</v>
      </c>
      <c r="P11440" s="8" t="s">
        <v>22</v>
      </c>
      <c r="Q11440" s="8" t="s">
        <v>57166</v>
      </c>
      <c r="R11440" s="8" t="s">
        <v>46</v>
      </c>
      <c r="S11440" s="7" t="s">
        <v>57167</v>
      </c>
      <c r="T11440" s="7" t="s">
        <v>57168</v>
      </c>
    </row>
    <row r="11441" customHeight="1" spans="1:20">
      <c r="A11441" s="6">
        <v>45227</v>
      </c>
      <c r="B11441" s="7" t="s">
        <v>57169</v>
      </c>
      <c r="C11441" s="7" t="s">
        <v>6949</v>
      </c>
      <c r="D11441" s="8" t="s">
        <v>22</v>
      </c>
      <c r="E11441" s="7" t="s">
        <v>57170</v>
      </c>
      <c r="F11441" s="7" t="s">
        <v>57171</v>
      </c>
      <c r="G11441" s="8" t="s">
        <v>69</v>
      </c>
      <c r="H11441" s="8" t="s">
        <v>22</v>
      </c>
      <c r="I11441" s="8" t="s">
        <v>57172</v>
      </c>
      <c r="J11441" s="8" t="s">
        <v>27</v>
      </c>
      <c r="K11441" s="8" t="s">
        <v>195</v>
      </c>
      <c r="L11441" s="8" t="s">
        <v>22</v>
      </c>
      <c r="M11441" s="7" t="s">
        <v>44</v>
      </c>
      <c r="N11441" s="7" t="s">
        <v>208</v>
      </c>
      <c r="O11441" s="8" t="s">
        <v>32</v>
      </c>
      <c r="P11441" s="8" t="s">
        <v>22</v>
      </c>
      <c r="Q11441" s="8" t="s">
        <v>57173</v>
      </c>
      <c r="R11441" s="8" t="s">
        <v>46</v>
      </c>
      <c r="S11441" s="7" t="s">
        <v>57174</v>
      </c>
      <c r="T11441" s="7" t="s">
        <v>57175</v>
      </c>
    </row>
    <row r="11442" customHeight="1" spans="1:20">
      <c r="A11442" s="6">
        <v>45228</v>
      </c>
      <c r="B11442" s="7" t="s">
        <v>57176</v>
      </c>
      <c r="C11442" s="7" t="s">
        <v>646</v>
      </c>
      <c r="D11442" s="8" t="s">
        <v>22</v>
      </c>
      <c r="E11442" s="7" t="s">
        <v>57177</v>
      </c>
      <c r="F11442" s="7" t="s">
        <v>57178</v>
      </c>
      <c r="G11442" s="8" t="s">
        <v>53</v>
      </c>
      <c r="H11442" s="8" t="s">
        <v>22</v>
      </c>
      <c r="I11442" s="8" t="s">
        <v>42</v>
      </c>
      <c r="J11442" s="8" t="s">
        <v>27</v>
      </c>
      <c r="K11442" s="8" t="s">
        <v>28</v>
      </c>
      <c r="L11442" s="8" t="s">
        <v>43</v>
      </c>
      <c r="M11442" s="7" t="s">
        <v>44</v>
      </c>
      <c r="N11442" s="7" t="s">
        <v>31</v>
      </c>
      <c r="O11442" s="8" t="s">
        <v>32</v>
      </c>
      <c r="P11442" s="8" t="s">
        <v>22</v>
      </c>
      <c r="Q11442" s="8" t="s">
        <v>57179</v>
      </c>
      <c r="R11442" s="8" t="s">
        <v>46</v>
      </c>
      <c r="S11442" s="7" t="s">
        <v>57180</v>
      </c>
      <c r="T11442" s="7" t="s">
        <v>57181</v>
      </c>
    </row>
    <row r="11443" customHeight="1" spans="1:20">
      <c r="A11443" s="6">
        <v>45228</v>
      </c>
      <c r="B11443" s="7" t="s">
        <v>57182</v>
      </c>
      <c r="C11443" s="7" t="s">
        <v>6949</v>
      </c>
      <c r="D11443" s="8" t="s">
        <v>22</v>
      </c>
      <c r="E11443" s="7" t="s">
        <v>57183</v>
      </c>
      <c r="F11443" s="7" t="s">
        <v>57184</v>
      </c>
      <c r="G11443" s="8" t="s">
        <v>53</v>
      </c>
      <c r="H11443" s="8" t="s">
        <v>22</v>
      </c>
      <c r="I11443" s="8" t="s">
        <v>337</v>
      </c>
      <c r="J11443" s="8" t="s">
        <v>27</v>
      </c>
      <c r="K11443" s="8" t="s">
        <v>28</v>
      </c>
      <c r="L11443" s="8" t="s">
        <v>43</v>
      </c>
      <c r="M11443" s="7" t="s">
        <v>44</v>
      </c>
      <c r="N11443" s="7" t="s">
        <v>208</v>
      </c>
      <c r="O11443" s="8" t="s">
        <v>32</v>
      </c>
      <c r="P11443" s="8" t="s">
        <v>22</v>
      </c>
      <c r="Q11443" s="8" t="s">
        <v>57185</v>
      </c>
      <c r="R11443" s="8" t="s">
        <v>46</v>
      </c>
      <c r="S11443" s="7" t="s">
        <v>57186</v>
      </c>
      <c r="T11443" s="7" t="s">
        <v>57187</v>
      </c>
    </row>
    <row r="11444" customHeight="1" spans="1:20">
      <c r="A11444" s="6">
        <v>45227</v>
      </c>
      <c r="B11444" s="7" t="s">
        <v>57188</v>
      </c>
      <c r="C11444" s="7" t="s">
        <v>817</v>
      </c>
      <c r="D11444" s="8" t="s">
        <v>22</v>
      </c>
      <c r="E11444" s="7" t="s">
        <v>57189</v>
      </c>
      <c r="F11444" s="7" t="s">
        <v>57190</v>
      </c>
      <c r="G11444" s="8" t="s">
        <v>130</v>
      </c>
      <c r="H11444" s="8" t="s">
        <v>22</v>
      </c>
      <c r="I11444" s="8" t="s">
        <v>511</v>
      </c>
      <c r="J11444" s="8" t="s">
        <v>27</v>
      </c>
      <c r="K11444" s="8" t="s">
        <v>28</v>
      </c>
      <c r="L11444" s="8" t="s">
        <v>43</v>
      </c>
      <c r="M11444" s="7" t="s">
        <v>30</v>
      </c>
      <c r="N11444" s="7" t="s">
        <v>31</v>
      </c>
      <c r="O11444" s="8" t="s">
        <v>32</v>
      </c>
      <c r="P11444" s="8" t="s">
        <v>22</v>
      </c>
      <c r="Q11444" s="8" t="s">
        <v>57191</v>
      </c>
      <c r="R11444" s="8" t="s">
        <v>46</v>
      </c>
      <c r="S11444" s="7" t="s">
        <v>57192</v>
      </c>
      <c r="T11444" s="7" t="s">
        <v>57193</v>
      </c>
    </row>
    <row r="11445" customHeight="1" spans="1:20">
      <c r="A11445" s="6">
        <v>45228</v>
      </c>
      <c r="B11445" s="7" t="s">
        <v>57194</v>
      </c>
      <c r="C11445" s="7" t="s">
        <v>6949</v>
      </c>
      <c r="D11445" s="8" t="s">
        <v>22</v>
      </c>
      <c r="E11445" s="7" t="s">
        <v>57195</v>
      </c>
      <c r="F11445" s="7" t="s">
        <v>57196</v>
      </c>
      <c r="G11445" s="8" t="s">
        <v>69</v>
      </c>
      <c r="H11445" s="8" t="s">
        <v>22</v>
      </c>
      <c r="I11445" s="8" t="s">
        <v>412</v>
      </c>
      <c r="J11445" s="8" t="s">
        <v>27</v>
      </c>
      <c r="K11445" s="8" t="s">
        <v>28</v>
      </c>
      <c r="L11445" s="8" t="s">
        <v>43</v>
      </c>
      <c r="M11445" s="7" t="s">
        <v>44</v>
      </c>
      <c r="N11445" s="7" t="s">
        <v>208</v>
      </c>
      <c r="O11445" s="8" t="s">
        <v>32</v>
      </c>
      <c r="P11445" s="8" t="s">
        <v>22</v>
      </c>
      <c r="Q11445" s="8" t="s">
        <v>57197</v>
      </c>
      <c r="R11445" s="8" t="s">
        <v>46</v>
      </c>
      <c r="S11445" s="7" t="s">
        <v>57198</v>
      </c>
      <c r="T11445" s="7" t="s">
        <v>57199</v>
      </c>
    </row>
    <row r="11446" customHeight="1" spans="1:20">
      <c r="A11446" s="6">
        <v>45227</v>
      </c>
      <c r="B11446" s="7" t="s">
        <v>57200</v>
      </c>
      <c r="C11446" s="7" t="s">
        <v>7120</v>
      </c>
      <c r="D11446" s="8" t="s">
        <v>22</v>
      </c>
      <c r="E11446" s="7" t="s">
        <v>57201</v>
      </c>
      <c r="F11446" s="7" t="s">
        <v>57202</v>
      </c>
      <c r="G11446" s="8" t="s">
        <v>82</v>
      </c>
      <c r="H11446" s="8" t="s">
        <v>22</v>
      </c>
      <c r="I11446" s="8" t="s">
        <v>124</v>
      </c>
      <c r="J11446" s="8" t="s">
        <v>27</v>
      </c>
      <c r="K11446" s="8" t="s">
        <v>28</v>
      </c>
      <c r="L11446" s="8" t="s">
        <v>43</v>
      </c>
      <c r="M11446" s="7" t="s">
        <v>6026</v>
      </c>
      <c r="N11446" s="7" t="s">
        <v>31</v>
      </c>
      <c r="O11446" s="8" t="s">
        <v>32</v>
      </c>
      <c r="P11446" s="8" t="s">
        <v>22</v>
      </c>
      <c r="Q11446" s="8" t="s">
        <v>57203</v>
      </c>
      <c r="R11446" s="8" t="s">
        <v>46</v>
      </c>
      <c r="S11446" s="7" t="s">
        <v>57204</v>
      </c>
      <c r="T11446" s="7" t="s">
        <v>57205</v>
      </c>
    </row>
    <row r="11447" customHeight="1" spans="1:20">
      <c r="A11447" s="6">
        <v>45227</v>
      </c>
      <c r="B11447" s="7" t="s">
        <v>57206</v>
      </c>
      <c r="C11447" s="7" t="s">
        <v>817</v>
      </c>
      <c r="D11447" s="8" t="s">
        <v>22</v>
      </c>
      <c r="E11447" s="7" t="s">
        <v>57207</v>
      </c>
      <c r="F11447" s="7" t="s">
        <v>4211</v>
      </c>
      <c r="G11447" s="8" t="s">
        <v>62</v>
      </c>
      <c r="H11447" s="8" t="s">
        <v>22</v>
      </c>
      <c r="I11447" s="8" t="s">
        <v>1595</v>
      </c>
      <c r="J11447" s="8" t="s">
        <v>27</v>
      </c>
      <c r="K11447" s="8" t="s">
        <v>28</v>
      </c>
      <c r="L11447" s="8" t="s">
        <v>43</v>
      </c>
      <c r="M11447" s="7" t="s">
        <v>44</v>
      </c>
      <c r="N11447" s="7" t="s">
        <v>31</v>
      </c>
      <c r="O11447" s="8" t="s">
        <v>32</v>
      </c>
      <c r="P11447" s="8" t="s">
        <v>22</v>
      </c>
      <c r="Q11447" s="8" t="s">
        <v>57208</v>
      </c>
      <c r="R11447" s="8" t="s">
        <v>46</v>
      </c>
      <c r="S11447" s="7" t="s">
        <v>57209</v>
      </c>
      <c r="T11447" s="7" t="s">
        <v>57210</v>
      </c>
    </row>
    <row r="11448" customHeight="1" spans="1:20">
      <c r="A11448" s="6">
        <v>45226</v>
      </c>
      <c r="B11448" s="7" t="s">
        <v>57211</v>
      </c>
      <c r="C11448" s="7" t="s">
        <v>20705</v>
      </c>
      <c r="D11448" s="8" t="s">
        <v>22</v>
      </c>
      <c r="E11448" s="7" t="s">
        <v>57212</v>
      </c>
      <c r="F11448" s="7" t="s">
        <v>8434</v>
      </c>
      <c r="G11448" s="8" t="s">
        <v>82</v>
      </c>
      <c r="H11448" s="8" t="s">
        <v>22</v>
      </c>
      <c r="I11448" s="8" t="s">
        <v>9201</v>
      </c>
      <c r="J11448" s="8" t="s">
        <v>27</v>
      </c>
      <c r="K11448" s="8" t="s">
        <v>28</v>
      </c>
      <c r="L11448" s="8" t="s">
        <v>29</v>
      </c>
      <c r="M11448" s="7" t="s">
        <v>20708</v>
      </c>
      <c r="N11448" s="7" t="s">
        <v>9202</v>
      </c>
      <c r="O11448" s="8" t="s">
        <v>32</v>
      </c>
      <c r="P11448" s="8" t="s">
        <v>22</v>
      </c>
      <c r="Q11448" s="8" t="s">
        <v>57213</v>
      </c>
      <c r="R11448" s="8" t="s">
        <v>9203</v>
      </c>
      <c r="S11448" s="7" t="s">
        <v>57214</v>
      </c>
      <c r="T11448" s="7" t="s">
        <v>22</v>
      </c>
    </row>
    <row r="11449" customHeight="1" spans="1:20">
      <c r="A11449" s="6">
        <v>45227</v>
      </c>
      <c r="B11449" s="7" t="s">
        <v>57215</v>
      </c>
      <c r="C11449" s="7" t="s">
        <v>6694</v>
      </c>
      <c r="D11449" s="8" t="s">
        <v>22</v>
      </c>
      <c r="E11449" s="7" t="s">
        <v>57216</v>
      </c>
      <c r="F11449" s="7" t="s">
        <v>1664</v>
      </c>
      <c r="G11449" s="8" t="s">
        <v>62</v>
      </c>
      <c r="H11449" s="8" t="s">
        <v>22</v>
      </c>
      <c r="I11449" s="8" t="s">
        <v>175</v>
      </c>
      <c r="J11449" s="8" t="s">
        <v>27</v>
      </c>
      <c r="K11449" s="8" t="s">
        <v>28</v>
      </c>
      <c r="L11449" s="8" t="s">
        <v>43</v>
      </c>
      <c r="M11449" s="7" t="s">
        <v>30</v>
      </c>
      <c r="N11449" s="7" t="s">
        <v>31</v>
      </c>
      <c r="O11449" s="8" t="s">
        <v>32</v>
      </c>
      <c r="P11449" s="8" t="s">
        <v>22</v>
      </c>
      <c r="Q11449" s="8" t="s">
        <v>57217</v>
      </c>
      <c r="R11449" s="8" t="s">
        <v>46</v>
      </c>
      <c r="S11449" s="7" t="s">
        <v>57218</v>
      </c>
      <c r="T11449" s="7" t="s">
        <v>57219</v>
      </c>
    </row>
    <row r="11450" customHeight="1" spans="1:20">
      <c r="A11450" s="6">
        <v>45227</v>
      </c>
      <c r="B11450" s="7" t="s">
        <v>57220</v>
      </c>
      <c r="C11450" s="7" t="s">
        <v>6694</v>
      </c>
      <c r="D11450" s="8" t="s">
        <v>22</v>
      </c>
      <c r="E11450" s="7" t="s">
        <v>57221</v>
      </c>
      <c r="F11450" s="7" t="s">
        <v>57222</v>
      </c>
      <c r="G11450" s="8" t="s">
        <v>62</v>
      </c>
      <c r="H11450" s="8" t="s">
        <v>22</v>
      </c>
      <c r="I11450" s="8" t="s">
        <v>90</v>
      </c>
      <c r="J11450" s="8" t="s">
        <v>27</v>
      </c>
      <c r="K11450" s="8" t="s">
        <v>28</v>
      </c>
      <c r="L11450" s="8" t="s">
        <v>43</v>
      </c>
      <c r="M11450" s="7" t="s">
        <v>30</v>
      </c>
      <c r="N11450" s="7" t="s">
        <v>31</v>
      </c>
      <c r="O11450" s="8" t="s">
        <v>32</v>
      </c>
      <c r="P11450" s="8" t="s">
        <v>22</v>
      </c>
      <c r="Q11450" s="8" t="s">
        <v>57223</v>
      </c>
      <c r="R11450" s="8" t="s">
        <v>46</v>
      </c>
      <c r="S11450" s="7" t="s">
        <v>57224</v>
      </c>
      <c r="T11450" s="7" t="s">
        <v>57225</v>
      </c>
    </row>
    <row r="11451" customHeight="1" spans="1:20">
      <c r="A11451" s="6">
        <v>45226</v>
      </c>
      <c r="B11451" s="7" t="s">
        <v>57226</v>
      </c>
      <c r="C11451" s="7" t="s">
        <v>5644</v>
      </c>
      <c r="D11451" s="8" t="s">
        <v>22</v>
      </c>
      <c r="E11451" s="7" t="s">
        <v>57227</v>
      </c>
      <c r="F11451" s="7" t="s">
        <v>57228</v>
      </c>
      <c r="G11451" s="8" t="s">
        <v>82</v>
      </c>
      <c r="H11451" s="8" t="s">
        <v>22</v>
      </c>
      <c r="I11451" s="8" t="s">
        <v>168</v>
      </c>
      <c r="J11451" s="8" t="s">
        <v>27</v>
      </c>
      <c r="K11451" s="8" t="s">
        <v>28</v>
      </c>
      <c r="L11451" s="8" t="s">
        <v>43</v>
      </c>
      <c r="M11451" s="7" t="s">
        <v>169</v>
      </c>
      <c r="N11451" s="7" t="s">
        <v>5633</v>
      </c>
      <c r="O11451" s="8" t="s">
        <v>32</v>
      </c>
      <c r="P11451" s="8" t="s">
        <v>22</v>
      </c>
      <c r="Q11451" s="8" t="s">
        <v>57229</v>
      </c>
      <c r="R11451" s="8" t="s">
        <v>168</v>
      </c>
      <c r="S11451" s="7" t="s">
        <v>57230</v>
      </c>
      <c r="T11451" s="7" t="s">
        <v>5655</v>
      </c>
    </row>
    <row r="11452" customHeight="1" spans="1:20">
      <c r="A11452" s="6">
        <v>45227</v>
      </c>
      <c r="B11452" s="7" t="s">
        <v>57231</v>
      </c>
      <c r="C11452" s="7" t="s">
        <v>783</v>
      </c>
      <c r="D11452" s="8" t="s">
        <v>22</v>
      </c>
      <c r="E11452" s="7" t="s">
        <v>57232</v>
      </c>
      <c r="F11452" s="7" t="s">
        <v>57233</v>
      </c>
      <c r="G11452" s="8" t="s">
        <v>82</v>
      </c>
      <c r="H11452" s="8" t="s">
        <v>22</v>
      </c>
      <c r="I11452" s="8" t="s">
        <v>97</v>
      </c>
      <c r="J11452" s="8" t="s">
        <v>27</v>
      </c>
      <c r="K11452" s="8" t="s">
        <v>28</v>
      </c>
      <c r="L11452" s="8" t="s">
        <v>43</v>
      </c>
      <c r="M11452" s="7" t="s">
        <v>169</v>
      </c>
      <c r="N11452" s="7" t="s">
        <v>743</v>
      </c>
      <c r="O11452" s="8" t="s">
        <v>32</v>
      </c>
      <c r="P11452" s="8" t="s">
        <v>22</v>
      </c>
      <c r="Q11452" s="8" t="s">
        <v>57234</v>
      </c>
      <c r="R11452" s="8" t="s">
        <v>46</v>
      </c>
      <c r="S11452" s="7" t="s">
        <v>57235</v>
      </c>
      <c r="T11452" s="7" t="s">
        <v>57236</v>
      </c>
    </row>
    <row r="11453" customHeight="1" spans="1:20">
      <c r="A11453" s="6">
        <v>45226</v>
      </c>
      <c r="B11453" s="7" t="s">
        <v>57237</v>
      </c>
      <c r="C11453" s="7" t="s">
        <v>5629</v>
      </c>
      <c r="D11453" s="8" t="s">
        <v>22</v>
      </c>
      <c r="E11453" s="7" t="s">
        <v>57238</v>
      </c>
      <c r="F11453" s="7" t="s">
        <v>57239</v>
      </c>
      <c r="G11453" s="8" t="s">
        <v>82</v>
      </c>
      <c r="H11453" s="8" t="s">
        <v>22</v>
      </c>
      <c r="I11453" s="8" t="s">
        <v>5632</v>
      </c>
      <c r="J11453" s="8" t="s">
        <v>27</v>
      </c>
      <c r="K11453" s="8" t="s">
        <v>28</v>
      </c>
      <c r="L11453" s="8" t="s">
        <v>43</v>
      </c>
      <c r="M11453" s="7" t="s">
        <v>169</v>
      </c>
      <c r="N11453" s="7" t="s">
        <v>5633</v>
      </c>
      <c r="O11453" s="8" t="s">
        <v>32</v>
      </c>
      <c r="P11453" s="8" t="s">
        <v>22</v>
      </c>
      <c r="Q11453" s="8" t="s">
        <v>57240</v>
      </c>
      <c r="R11453" s="8" t="s">
        <v>168</v>
      </c>
      <c r="S11453" s="7" t="s">
        <v>57241</v>
      </c>
      <c r="T11453" s="7" t="s">
        <v>5655</v>
      </c>
    </row>
    <row r="11454" customHeight="1" spans="1:20">
      <c r="A11454" s="6">
        <v>45227</v>
      </c>
      <c r="B11454" s="7" t="s">
        <v>57242</v>
      </c>
      <c r="C11454" s="7" t="s">
        <v>7465</v>
      </c>
      <c r="D11454" s="8" t="s">
        <v>22</v>
      </c>
      <c r="E11454" s="7" t="s">
        <v>15791</v>
      </c>
      <c r="F11454" s="7" t="s">
        <v>15792</v>
      </c>
      <c r="G11454" s="8" t="s">
        <v>82</v>
      </c>
      <c r="H11454" s="8" t="s">
        <v>22</v>
      </c>
      <c r="I11454" s="8" t="s">
        <v>124</v>
      </c>
      <c r="J11454" s="8" t="s">
        <v>27</v>
      </c>
      <c r="K11454" s="8" t="s">
        <v>28</v>
      </c>
      <c r="L11454" s="8" t="s">
        <v>43</v>
      </c>
      <c r="M11454" s="7" t="s">
        <v>44</v>
      </c>
      <c r="N11454" s="7" t="s">
        <v>31</v>
      </c>
      <c r="O11454" s="8" t="s">
        <v>32</v>
      </c>
      <c r="P11454" s="8" t="s">
        <v>22</v>
      </c>
      <c r="Q11454" s="8" t="s">
        <v>57243</v>
      </c>
      <c r="R11454" s="8" t="s">
        <v>46</v>
      </c>
      <c r="S11454" s="7" t="s">
        <v>57244</v>
      </c>
      <c r="T11454" s="7" t="s">
        <v>57245</v>
      </c>
    </row>
    <row r="11455" customHeight="1" spans="1:20">
      <c r="A11455" s="6">
        <v>45227</v>
      </c>
      <c r="B11455" s="7" t="s">
        <v>57246</v>
      </c>
      <c r="C11455" s="7" t="s">
        <v>6949</v>
      </c>
      <c r="D11455" s="8" t="s">
        <v>22</v>
      </c>
      <c r="E11455" s="7" t="s">
        <v>57247</v>
      </c>
      <c r="F11455" s="7" t="s">
        <v>57248</v>
      </c>
      <c r="G11455" s="8" t="s">
        <v>25</v>
      </c>
      <c r="H11455" s="8" t="s">
        <v>22</v>
      </c>
      <c r="I11455" s="8" t="s">
        <v>90</v>
      </c>
      <c r="J11455" s="8" t="s">
        <v>27</v>
      </c>
      <c r="K11455" s="8" t="s">
        <v>28</v>
      </c>
      <c r="L11455" s="8" t="s">
        <v>43</v>
      </c>
      <c r="M11455" s="7" t="s">
        <v>44</v>
      </c>
      <c r="N11455" s="7" t="s">
        <v>208</v>
      </c>
      <c r="O11455" s="8" t="s">
        <v>32</v>
      </c>
      <c r="P11455" s="8" t="s">
        <v>22</v>
      </c>
      <c r="Q11455" s="8" t="s">
        <v>57249</v>
      </c>
      <c r="R11455" s="8" t="s">
        <v>46</v>
      </c>
      <c r="S11455" s="7" t="s">
        <v>57250</v>
      </c>
      <c r="T11455" s="7" t="s">
        <v>57251</v>
      </c>
    </row>
    <row r="11456" customHeight="1" spans="1:20">
      <c r="A11456" s="6">
        <v>45226</v>
      </c>
      <c r="B11456" s="7" t="s">
        <v>57252</v>
      </c>
      <c r="C11456" s="7" t="s">
        <v>783</v>
      </c>
      <c r="D11456" s="8" t="s">
        <v>22</v>
      </c>
      <c r="E11456" s="7" t="s">
        <v>57253</v>
      </c>
      <c r="F11456" s="7" t="s">
        <v>57254</v>
      </c>
      <c r="G11456" s="8" t="s">
        <v>82</v>
      </c>
      <c r="H11456" s="8" t="s">
        <v>22</v>
      </c>
      <c r="I11456" s="8" t="s">
        <v>168</v>
      </c>
      <c r="J11456" s="8" t="s">
        <v>27</v>
      </c>
      <c r="K11456" s="8" t="s">
        <v>28</v>
      </c>
      <c r="L11456" s="8" t="s">
        <v>43</v>
      </c>
      <c r="M11456" s="7" t="s">
        <v>169</v>
      </c>
      <c r="N11456" s="7" t="s">
        <v>743</v>
      </c>
      <c r="O11456" s="8" t="s">
        <v>32</v>
      </c>
      <c r="P11456" s="8" t="s">
        <v>22</v>
      </c>
      <c r="Q11456" s="8" t="s">
        <v>57255</v>
      </c>
      <c r="R11456" s="8" t="s">
        <v>46</v>
      </c>
      <c r="S11456" s="7" t="s">
        <v>57256</v>
      </c>
      <c r="T11456" s="7" t="s">
        <v>57257</v>
      </c>
    </row>
    <row r="11457" customHeight="1" spans="1:20">
      <c r="A11457" s="6">
        <v>45228</v>
      </c>
      <c r="B11457" s="7" t="s">
        <v>57258</v>
      </c>
      <c r="C11457" s="7" t="s">
        <v>6707</v>
      </c>
      <c r="D11457" s="8" t="s">
        <v>22</v>
      </c>
      <c r="E11457" s="7" t="s">
        <v>57259</v>
      </c>
      <c r="F11457" s="7" t="s">
        <v>52401</v>
      </c>
      <c r="G11457" s="8" t="s">
        <v>53</v>
      </c>
      <c r="H11457" s="8" t="s">
        <v>22</v>
      </c>
      <c r="I11457" s="8" t="s">
        <v>576</v>
      </c>
      <c r="J11457" s="8" t="s">
        <v>27</v>
      </c>
      <c r="K11457" s="8" t="s">
        <v>28</v>
      </c>
      <c r="L11457" s="8" t="s">
        <v>43</v>
      </c>
      <c r="M11457" s="7" t="s">
        <v>44</v>
      </c>
      <c r="N11457" s="7" t="s">
        <v>743</v>
      </c>
      <c r="O11457" s="8" t="s">
        <v>32</v>
      </c>
      <c r="P11457" s="8" t="s">
        <v>22</v>
      </c>
      <c r="Q11457" s="8" t="s">
        <v>57260</v>
      </c>
      <c r="R11457" s="8" t="s">
        <v>46</v>
      </c>
      <c r="S11457" s="7" t="s">
        <v>57261</v>
      </c>
      <c r="T11457" s="7" t="s">
        <v>57262</v>
      </c>
    </row>
    <row r="11458" customHeight="1" spans="1:20">
      <c r="A11458" s="6">
        <v>45227</v>
      </c>
      <c r="B11458" s="7" t="s">
        <v>57263</v>
      </c>
      <c r="C11458" s="7" t="s">
        <v>783</v>
      </c>
      <c r="D11458" s="8" t="s">
        <v>22</v>
      </c>
      <c r="E11458" s="7" t="s">
        <v>57264</v>
      </c>
      <c r="F11458" s="7" t="s">
        <v>53463</v>
      </c>
      <c r="G11458" s="8" t="s">
        <v>82</v>
      </c>
      <c r="H11458" s="8" t="s">
        <v>22</v>
      </c>
      <c r="I11458" s="8" t="s">
        <v>168</v>
      </c>
      <c r="J11458" s="8" t="s">
        <v>27</v>
      </c>
      <c r="K11458" s="8" t="s">
        <v>195</v>
      </c>
      <c r="L11458" s="8" t="s">
        <v>22</v>
      </c>
      <c r="M11458" s="7" t="s">
        <v>169</v>
      </c>
      <c r="N11458" s="7" t="s">
        <v>743</v>
      </c>
      <c r="O11458" s="8" t="s">
        <v>32</v>
      </c>
      <c r="P11458" s="8" t="s">
        <v>22</v>
      </c>
      <c r="Q11458" s="8" t="s">
        <v>57265</v>
      </c>
      <c r="R11458" s="8" t="s">
        <v>46</v>
      </c>
      <c r="S11458" s="7" t="s">
        <v>29610</v>
      </c>
      <c r="T11458" s="7" t="s">
        <v>8604</v>
      </c>
    </row>
    <row r="11459" customHeight="1" spans="1:20">
      <c r="A11459" s="6">
        <v>45227</v>
      </c>
      <c r="B11459" s="7" t="s">
        <v>57266</v>
      </c>
      <c r="C11459" s="7" t="s">
        <v>783</v>
      </c>
      <c r="D11459" s="8" t="s">
        <v>22</v>
      </c>
      <c r="E11459" s="7" t="s">
        <v>57267</v>
      </c>
      <c r="F11459" s="7" t="s">
        <v>57268</v>
      </c>
      <c r="G11459" s="8" t="s">
        <v>41</v>
      </c>
      <c r="H11459" s="8" t="s">
        <v>22</v>
      </c>
      <c r="I11459" s="8" t="s">
        <v>1181</v>
      </c>
      <c r="J11459" s="8" t="s">
        <v>27</v>
      </c>
      <c r="K11459" s="8" t="s">
        <v>28</v>
      </c>
      <c r="L11459" s="8" t="s">
        <v>43</v>
      </c>
      <c r="M11459" s="7" t="s">
        <v>44</v>
      </c>
      <c r="N11459" s="7" t="s">
        <v>743</v>
      </c>
      <c r="O11459" s="8" t="s">
        <v>32</v>
      </c>
      <c r="P11459" s="8" t="s">
        <v>22</v>
      </c>
      <c r="Q11459" s="8" t="s">
        <v>57269</v>
      </c>
      <c r="R11459" s="8" t="s">
        <v>46</v>
      </c>
      <c r="S11459" s="7" t="s">
        <v>57270</v>
      </c>
      <c r="T11459" s="7" t="s">
        <v>57271</v>
      </c>
    </row>
    <row r="11460" customHeight="1" spans="1:20">
      <c r="A11460" s="6">
        <v>45227</v>
      </c>
      <c r="B11460" s="7" t="s">
        <v>57272</v>
      </c>
      <c r="C11460" s="7" t="s">
        <v>3819</v>
      </c>
      <c r="D11460" s="8" t="s">
        <v>22</v>
      </c>
      <c r="E11460" s="7" t="s">
        <v>57273</v>
      </c>
      <c r="F11460" s="7" t="s">
        <v>27492</v>
      </c>
      <c r="G11460" s="8" t="s">
        <v>336</v>
      </c>
      <c r="H11460" s="8" t="s">
        <v>110</v>
      </c>
      <c r="I11460" s="8" t="s">
        <v>253</v>
      </c>
      <c r="J11460" s="8" t="s">
        <v>27</v>
      </c>
      <c r="K11460" s="8" t="s">
        <v>28</v>
      </c>
      <c r="L11460" s="8" t="s">
        <v>43</v>
      </c>
      <c r="M11460" s="7" t="s">
        <v>44</v>
      </c>
      <c r="N11460" s="7" t="s">
        <v>31</v>
      </c>
      <c r="O11460" s="8" t="s">
        <v>32</v>
      </c>
      <c r="P11460" s="8" t="s">
        <v>22</v>
      </c>
      <c r="Q11460" s="8" t="s">
        <v>57274</v>
      </c>
      <c r="R11460" s="8" t="s">
        <v>46</v>
      </c>
      <c r="S11460" s="7" t="s">
        <v>57275</v>
      </c>
      <c r="T11460" s="7" t="s">
        <v>57276</v>
      </c>
    </row>
    <row r="11461" customHeight="1" spans="1:20">
      <c r="A11461" s="6">
        <v>45226</v>
      </c>
      <c r="B11461" s="7" t="s">
        <v>57277</v>
      </c>
      <c r="C11461" s="7" t="s">
        <v>817</v>
      </c>
      <c r="D11461" s="8" t="s">
        <v>22</v>
      </c>
      <c r="E11461" s="7" t="s">
        <v>57278</v>
      </c>
      <c r="F11461" s="7" t="s">
        <v>57279</v>
      </c>
      <c r="G11461" s="8" t="s">
        <v>53</v>
      </c>
      <c r="H11461" s="8" t="s">
        <v>96</v>
      </c>
      <c r="I11461" s="8" t="s">
        <v>90</v>
      </c>
      <c r="J11461" s="8" t="s">
        <v>27</v>
      </c>
      <c r="K11461" s="8" t="s">
        <v>28</v>
      </c>
      <c r="L11461" s="8" t="s">
        <v>43</v>
      </c>
      <c r="M11461" s="7" t="s">
        <v>44</v>
      </c>
      <c r="N11461" s="7" t="s">
        <v>31</v>
      </c>
      <c r="O11461" s="8" t="s">
        <v>32</v>
      </c>
      <c r="P11461" s="8" t="s">
        <v>22</v>
      </c>
      <c r="Q11461" s="8" t="s">
        <v>57280</v>
      </c>
      <c r="R11461" s="8" t="s">
        <v>46</v>
      </c>
      <c r="S11461" s="7" t="s">
        <v>57281</v>
      </c>
      <c r="T11461" s="7" t="s">
        <v>57282</v>
      </c>
    </row>
    <row r="11462" customHeight="1" spans="1:20">
      <c r="A11462" s="6">
        <v>45226</v>
      </c>
      <c r="B11462" s="7" t="s">
        <v>57283</v>
      </c>
      <c r="C11462" s="7" t="s">
        <v>817</v>
      </c>
      <c r="D11462" s="8" t="s">
        <v>22</v>
      </c>
      <c r="E11462" s="7" t="s">
        <v>57284</v>
      </c>
      <c r="F11462" s="7" t="s">
        <v>57285</v>
      </c>
      <c r="G11462" s="8" t="s">
        <v>130</v>
      </c>
      <c r="H11462" s="8" t="s">
        <v>22</v>
      </c>
      <c r="I11462" s="8" t="s">
        <v>912</v>
      </c>
      <c r="J11462" s="8" t="s">
        <v>27</v>
      </c>
      <c r="K11462" s="8" t="s">
        <v>28</v>
      </c>
      <c r="L11462" s="8" t="s">
        <v>43</v>
      </c>
      <c r="M11462" s="7" t="s">
        <v>44</v>
      </c>
      <c r="N11462" s="7" t="s">
        <v>31</v>
      </c>
      <c r="O11462" s="8" t="s">
        <v>32</v>
      </c>
      <c r="P11462" s="8" t="s">
        <v>22</v>
      </c>
      <c r="Q11462" s="8" t="s">
        <v>57286</v>
      </c>
      <c r="R11462" s="8" t="s">
        <v>46</v>
      </c>
      <c r="S11462" s="7" t="s">
        <v>57287</v>
      </c>
      <c r="T11462" s="7" t="s">
        <v>57288</v>
      </c>
    </row>
    <row r="11463" customHeight="1" spans="1:20">
      <c r="A11463" s="6">
        <v>45227</v>
      </c>
      <c r="B11463" s="7" t="s">
        <v>57289</v>
      </c>
      <c r="C11463" s="7" t="s">
        <v>6949</v>
      </c>
      <c r="D11463" s="8" t="s">
        <v>22</v>
      </c>
      <c r="E11463" s="7" t="s">
        <v>57290</v>
      </c>
      <c r="F11463" s="7" t="s">
        <v>57291</v>
      </c>
      <c r="G11463" s="8" t="s">
        <v>53</v>
      </c>
      <c r="H11463" s="8" t="s">
        <v>22</v>
      </c>
      <c r="I11463" s="8" t="s">
        <v>241</v>
      </c>
      <c r="J11463" s="8" t="s">
        <v>27</v>
      </c>
      <c r="K11463" s="8" t="s">
        <v>28</v>
      </c>
      <c r="L11463" s="8" t="s">
        <v>43</v>
      </c>
      <c r="M11463" s="7" t="s">
        <v>44</v>
      </c>
      <c r="N11463" s="7" t="s">
        <v>208</v>
      </c>
      <c r="O11463" s="8" t="s">
        <v>32</v>
      </c>
      <c r="P11463" s="8" t="s">
        <v>22</v>
      </c>
      <c r="Q11463" s="8" t="s">
        <v>57292</v>
      </c>
      <c r="R11463" s="8" t="s">
        <v>46</v>
      </c>
      <c r="S11463" s="7" t="s">
        <v>57293</v>
      </c>
      <c r="T11463" s="7" t="s">
        <v>57294</v>
      </c>
    </row>
    <row r="11464" customHeight="1" spans="1:20">
      <c r="A11464" s="6">
        <v>45226</v>
      </c>
      <c r="B11464" s="7" t="s">
        <v>57295</v>
      </c>
      <c r="C11464" s="7" t="s">
        <v>6949</v>
      </c>
      <c r="D11464" s="8" t="s">
        <v>22</v>
      </c>
      <c r="E11464" s="7" t="s">
        <v>57296</v>
      </c>
      <c r="F11464" s="7" t="s">
        <v>57297</v>
      </c>
      <c r="G11464" s="8" t="s">
        <v>25</v>
      </c>
      <c r="H11464" s="8" t="s">
        <v>22</v>
      </c>
      <c r="I11464" s="8" t="s">
        <v>104</v>
      </c>
      <c r="J11464" s="8" t="s">
        <v>27</v>
      </c>
      <c r="K11464" s="8" t="s">
        <v>28</v>
      </c>
      <c r="L11464" s="8" t="s">
        <v>43</v>
      </c>
      <c r="M11464" s="7" t="s">
        <v>30</v>
      </c>
      <c r="N11464" s="7" t="s">
        <v>208</v>
      </c>
      <c r="O11464" s="8" t="s">
        <v>32</v>
      </c>
      <c r="P11464" s="8" t="s">
        <v>22</v>
      </c>
      <c r="Q11464" s="8" t="s">
        <v>57298</v>
      </c>
      <c r="R11464" s="8" t="s">
        <v>46</v>
      </c>
      <c r="S11464" s="7" t="s">
        <v>57299</v>
      </c>
      <c r="T11464" s="7" t="s">
        <v>57300</v>
      </c>
    </row>
    <row r="11465" customHeight="1" spans="1:20">
      <c r="A11465" s="6">
        <v>45226</v>
      </c>
      <c r="B11465" s="7" t="s">
        <v>57301</v>
      </c>
      <c r="C11465" s="7" t="s">
        <v>783</v>
      </c>
      <c r="D11465" s="8" t="s">
        <v>22</v>
      </c>
      <c r="E11465" s="7" t="s">
        <v>57302</v>
      </c>
      <c r="F11465" s="7" t="s">
        <v>57303</v>
      </c>
      <c r="G11465" s="8" t="s">
        <v>82</v>
      </c>
      <c r="H11465" s="8" t="s">
        <v>22</v>
      </c>
      <c r="I11465" s="8" t="s">
        <v>241</v>
      </c>
      <c r="J11465" s="8" t="s">
        <v>27</v>
      </c>
      <c r="K11465" s="8" t="s">
        <v>28</v>
      </c>
      <c r="L11465" s="8" t="s">
        <v>43</v>
      </c>
      <c r="M11465" s="7" t="s">
        <v>169</v>
      </c>
      <c r="N11465" s="7" t="s">
        <v>743</v>
      </c>
      <c r="O11465" s="8" t="s">
        <v>32</v>
      </c>
      <c r="P11465" s="8" t="s">
        <v>22</v>
      </c>
      <c r="Q11465" s="8" t="s">
        <v>57304</v>
      </c>
      <c r="R11465" s="8" t="s">
        <v>46</v>
      </c>
      <c r="S11465" s="7" t="s">
        <v>57305</v>
      </c>
      <c r="T11465" s="7" t="s">
        <v>57306</v>
      </c>
    </row>
    <row r="11466" customHeight="1" spans="1:20">
      <c r="A11466" s="6">
        <v>45226</v>
      </c>
      <c r="B11466" s="7" t="s">
        <v>57307</v>
      </c>
      <c r="C11466" s="7" t="s">
        <v>7401</v>
      </c>
      <c r="D11466" s="8" t="s">
        <v>22</v>
      </c>
      <c r="E11466" s="7" t="s">
        <v>57308</v>
      </c>
      <c r="F11466" s="7" t="s">
        <v>57309</v>
      </c>
      <c r="G11466" s="8" t="s">
        <v>53</v>
      </c>
      <c r="H11466" s="8" t="s">
        <v>22</v>
      </c>
      <c r="I11466" s="8" t="s">
        <v>63</v>
      </c>
      <c r="J11466" s="8" t="s">
        <v>27</v>
      </c>
      <c r="K11466" s="8" t="s">
        <v>28</v>
      </c>
      <c r="L11466" s="8" t="s">
        <v>43</v>
      </c>
      <c r="M11466" s="7" t="s">
        <v>44</v>
      </c>
      <c r="N11466" s="7" t="s">
        <v>208</v>
      </c>
      <c r="O11466" s="8" t="s">
        <v>32</v>
      </c>
      <c r="P11466" s="8" t="s">
        <v>22</v>
      </c>
      <c r="Q11466" s="8" t="s">
        <v>57310</v>
      </c>
      <c r="R11466" s="8" t="s">
        <v>46</v>
      </c>
      <c r="S11466" s="7" t="s">
        <v>57311</v>
      </c>
      <c r="T11466" s="7" t="s">
        <v>57312</v>
      </c>
    </row>
    <row r="11467" customHeight="1" spans="1:20">
      <c r="A11467" s="6">
        <v>45226</v>
      </c>
      <c r="B11467" s="7" t="s">
        <v>57313</v>
      </c>
      <c r="C11467" s="7" t="s">
        <v>1475</v>
      </c>
      <c r="D11467" s="8" t="s">
        <v>22</v>
      </c>
      <c r="E11467" s="7" t="s">
        <v>57314</v>
      </c>
      <c r="F11467" s="7" t="s">
        <v>57315</v>
      </c>
      <c r="G11467" s="8" t="s">
        <v>130</v>
      </c>
      <c r="H11467" s="8" t="s">
        <v>22</v>
      </c>
      <c r="I11467" s="8" t="s">
        <v>214</v>
      </c>
      <c r="J11467" s="8" t="s">
        <v>27</v>
      </c>
      <c r="K11467" s="8" t="s">
        <v>28</v>
      </c>
      <c r="L11467" s="8" t="s">
        <v>43</v>
      </c>
      <c r="M11467" s="7" t="s">
        <v>30</v>
      </c>
      <c r="N11467" s="7" t="s">
        <v>31</v>
      </c>
      <c r="O11467" s="8" t="s">
        <v>32</v>
      </c>
      <c r="P11467" s="8" t="s">
        <v>22</v>
      </c>
      <c r="Q11467" s="8" t="s">
        <v>57316</v>
      </c>
      <c r="R11467" s="8" t="s">
        <v>46</v>
      </c>
      <c r="S11467" s="7" t="s">
        <v>57317</v>
      </c>
      <c r="T11467" s="7" t="s">
        <v>57318</v>
      </c>
    </row>
    <row r="11468" customHeight="1" spans="1:20">
      <c r="A11468" s="6">
        <v>45227</v>
      </c>
      <c r="B11468" s="7" t="s">
        <v>57319</v>
      </c>
      <c r="C11468" s="7" t="s">
        <v>43744</v>
      </c>
      <c r="D11468" s="8" t="s">
        <v>22</v>
      </c>
      <c r="E11468" s="7" t="s">
        <v>57320</v>
      </c>
      <c r="F11468" s="7" t="s">
        <v>57321</v>
      </c>
      <c r="G11468" s="8" t="s">
        <v>82</v>
      </c>
      <c r="H11468" s="8" t="s">
        <v>96</v>
      </c>
      <c r="I11468" s="8" t="s">
        <v>2203</v>
      </c>
      <c r="J11468" s="8" t="s">
        <v>27</v>
      </c>
      <c r="K11468" s="8" t="s">
        <v>28</v>
      </c>
      <c r="L11468" s="8" t="s">
        <v>43</v>
      </c>
      <c r="M11468" s="7" t="s">
        <v>169</v>
      </c>
      <c r="N11468" s="7" t="s">
        <v>31</v>
      </c>
      <c r="O11468" s="8" t="s">
        <v>32</v>
      </c>
      <c r="P11468" s="8" t="s">
        <v>22</v>
      </c>
      <c r="Q11468" s="8" t="s">
        <v>57322</v>
      </c>
      <c r="R11468" s="8" t="s">
        <v>46</v>
      </c>
      <c r="S11468" s="7" t="s">
        <v>57323</v>
      </c>
      <c r="T11468" s="7" t="s">
        <v>57324</v>
      </c>
    </row>
    <row r="11469" customHeight="1" spans="1:20">
      <c r="A11469" s="6">
        <v>45226</v>
      </c>
      <c r="B11469" s="7" t="s">
        <v>57325</v>
      </c>
      <c r="C11469" s="7" t="s">
        <v>6949</v>
      </c>
      <c r="D11469" s="8" t="s">
        <v>22</v>
      </c>
      <c r="E11469" s="7" t="s">
        <v>57326</v>
      </c>
      <c r="F11469" s="7" t="s">
        <v>57327</v>
      </c>
      <c r="G11469" s="8" t="s">
        <v>41</v>
      </c>
      <c r="H11469" s="8" t="s">
        <v>22</v>
      </c>
      <c r="I11469" s="8" t="s">
        <v>42</v>
      </c>
      <c r="J11469" s="8" t="s">
        <v>27</v>
      </c>
      <c r="K11469" s="8" t="s">
        <v>28</v>
      </c>
      <c r="L11469" s="8" t="s">
        <v>43</v>
      </c>
      <c r="M11469" s="7" t="s">
        <v>30</v>
      </c>
      <c r="N11469" s="7" t="s">
        <v>208</v>
      </c>
      <c r="O11469" s="8" t="s">
        <v>32</v>
      </c>
      <c r="P11469" s="8" t="s">
        <v>22</v>
      </c>
      <c r="Q11469" s="8" t="s">
        <v>57328</v>
      </c>
      <c r="R11469" s="8" t="s">
        <v>46</v>
      </c>
      <c r="S11469" s="7" t="s">
        <v>57329</v>
      </c>
      <c r="T11469" s="7" t="s">
        <v>57330</v>
      </c>
    </row>
    <row r="11470" customHeight="1" spans="1:20">
      <c r="A11470" s="6">
        <v>45226</v>
      </c>
      <c r="B11470" s="7" t="s">
        <v>57331</v>
      </c>
      <c r="C11470" s="7" t="s">
        <v>783</v>
      </c>
      <c r="D11470" s="8" t="s">
        <v>22</v>
      </c>
      <c r="E11470" s="7" t="s">
        <v>57332</v>
      </c>
      <c r="F11470" s="7" t="s">
        <v>18767</v>
      </c>
      <c r="G11470" s="8" t="s">
        <v>82</v>
      </c>
      <c r="H11470" s="8" t="s">
        <v>22</v>
      </c>
      <c r="I11470" s="8" t="s">
        <v>63</v>
      </c>
      <c r="J11470" s="8" t="s">
        <v>27</v>
      </c>
      <c r="K11470" s="8" t="s">
        <v>28</v>
      </c>
      <c r="L11470" s="8" t="s">
        <v>43</v>
      </c>
      <c r="M11470" s="7" t="s">
        <v>169</v>
      </c>
      <c r="N11470" s="7" t="s">
        <v>743</v>
      </c>
      <c r="O11470" s="8" t="s">
        <v>32</v>
      </c>
      <c r="P11470" s="8" t="s">
        <v>22</v>
      </c>
      <c r="Q11470" s="8" t="s">
        <v>57333</v>
      </c>
      <c r="R11470" s="8" t="s">
        <v>46</v>
      </c>
      <c r="S11470" s="7" t="s">
        <v>57334</v>
      </c>
      <c r="T11470" s="7" t="s">
        <v>57335</v>
      </c>
    </row>
    <row r="11471" customHeight="1" spans="1:20">
      <c r="A11471" s="6">
        <v>45226</v>
      </c>
      <c r="B11471" s="7" t="s">
        <v>57336</v>
      </c>
      <c r="C11471" s="7" t="s">
        <v>7897</v>
      </c>
      <c r="D11471" s="8" t="s">
        <v>22</v>
      </c>
      <c r="E11471" s="7" t="s">
        <v>49349</v>
      </c>
      <c r="F11471" s="7" t="s">
        <v>49350</v>
      </c>
      <c r="G11471" s="8" t="s">
        <v>69</v>
      </c>
      <c r="H11471" s="8" t="s">
        <v>22</v>
      </c>
      <c r="I11471" s="8" t="s">
        <v>253</v>
      </c>
      <c r="J11471" s="8" t="s">
        <v>27</v>
      </c>
      <c r="K11471" s="8" t="s">
        <v>76</v>
      </c>
      <c r="L11471" s="8" t="s">
        <v>43</v>
      </c>
      <c r="M11471" s="7" t="s">
        <v>30</v>
      </c>
      <c r="N11471" s="7" t="s">
        <v>208</v>
      </c>
      <c r="O11471" s="8" t="s">
        <v>32</v>
      </c>
      <c r="P11471" s="8" t="s">
        <v>22</v>
      </c>
      <c r="Q11471" s="8" t="s">
        <v>57337</v>
      </c>
      <c r="R11471" s="8" t="s">
        <v>46</v>
      </c>
      <c r="S11471" s="7" t="s">
        <v>57338</v>
      </c>
      <c r="T11471" s="7" t="s">
        <v>57339</v>
      </c>
    </row>
    <row r="11472" customHeight="1" spans="1:20">
      <c r="A11472" s="6">
        <v>45228</v>
      </c>
      <c r="B11472" s="7" t="s">
        <v>57340</v>
      </c>
      <c r="C11472" s="7" t="s">
        <v>783</v>
      </c>
      <c r="D11472" s="8" t="s">
        <v>22</v>
      </c>
      <c r="E11472" s="7" t="s">
        <v>57341</v>
      </c>
      <c r="F11472" s="7" t="s">
        <v>57342</v>
      </c>
      <c r="G11472" s="8" t="s">
        <v>82</v>
      </c>
      <c r="H11472" s="8" t="s">
        <v>96</v>
      </c>
      <c r="I11472" s="8" t="s">
        <v>168</v>
      </c>
      <c r="J11472" s="8" t="s">
        <v>27</v>
      </c>
      <c r="K11472" s="8" t="s">
        <v>28</v>
      </c>
      <c r="L11472" s="8" t="s">
        <v>43</v>
      </c>
      <c r="M11472" s="7" t="s">
        <v>169</v>
      </c>
      <c r="N11472" s="7" t="s">
        <v>743</v>
      </c>
      <c r="O11472" s="8" t="s">
        <v>32</v>
      </c>
      <c r="P11472" s="8" t="s">
        <v>22</v>
      </c>
      <c r="Q11472" s="8" t="s">
        <v>57343</v>
      </c>
      <c r="R11472" s="8" t="s">
        <v>46</v>
      </c>
      <c r="S11472" s="7" t="s">
        <v>57344</v>
      </c>
      <c r="T11472" s="7" t="s">
        <v>57345</v>
      </c>
    </row>
    <row r="11473" customHeight="1" spans="1:20">
      <c r="A11473" s="6">
        <v>45228</v>
      </c>
      <c r="B11473" s="7" t="s">
        <v>57346</v>
      </c>
      <c r="C11473" s="7" t="s">
        <v>5213</v>
      </c>
      <c r="D11473" s="8" t="s">
        <v>22</v>
      </c>
      <c r="E11473" s="7" t="s">
        <v>56223</v>
      </c>
      <c r="F11473" s="7" t="s">
        <v>34691</v>
      </c>
      <c r="G11473" s="8" t="s">
        <v>336</v>
      </c>
      <c r="H11473" s="8" t="s">
        <v>22</v>
      </c>
      <c r="I11473" s="8" t="s">
        <v>991</v>
      </c>
      <c r="J11473" s="8" t="s">
        <v>27</v>
      </c>
      <c r="K11473" s="8" t="s">
        <v>28</v>
      </c>
      <c r="L11473" s="8" t="s">
        <v>43</v>
      </c>
      <c r="M11473" s="7" t="s">
        <v>799</v>
      </c>
      <c r="N11473" s="7" t="s">
        <v>208</v>
      </c>
      <c r="O11473" s="8" t="s">
        <v>32</v>
      </c>
      <c r="P11473" s="8" t="s">
        <v>22</v>
      </c>
      <c r="Q11473" s="8" t="s">
        <v>57347</v>
      </c>
      <c r="R11473" s="8" t="s">
        <v>46</v>
      </c>
      <c r="S11473" s="7" t="s">
        <v>57348</v>
      </c>
      <c r="T11473" s="7" t="s">
        <v>57349</v>
      </c>
    </row>
    <row r="11474" customHeight="1" spans="1:20">
      <c r="A11474" s="6">
        <v>45228</v>
      </c>
      <c r="B11474" s="7" t="s">
        <v>57350</v>
      </c>
      <c r="C11474" s="7" t="s">
        <v>783</v>
      </c>
      <c r="D11474" s="8" t="s">
        <v>22</v>
      </c>
      <c r="E11474" s="7" t="s">
        <v>57351</v>
      </c>
      <c r="F11474" s="7" t="s">
        <v>57352</v>
      </c>
      <c r="G11474" s="8" t="s">
        <v>82</v>
      </c>
      <c r="H11474" s="8" t="s">
        <v>22</v>
      </c>
      <c r="I11474" s="8" t="s">
        <v>168</v>
      </c>
      <c r="J11474" s="8" t="s">
        <v>27</v>
      </c>
      <c r="K11474" s="8" t="s">
        <v>28</v>
      </c>
      <c r="L11474" s="8" t="s">
        <v>43</v>
      </c>
      <c r="M11474" s="7" t="s">
        <v>169</v>
      </c>
      <c r="N11474" s="7" t="s">
        <v>743</v>
      </c>
      <c r="O11474" s="8" t="s">
        <v>32</v>
      </c>
      <c r="P11474" s="8" t="s">
        <v>22</v>
      </c>
      <c r="Q11474" s="8" t="s">
        <v>52190</v>
      </c>
      <c r="R11474" s="8" t="s">
        <v>46</v>
      </c>
      <c r="S11474" s="7" t="s">
        <v>57353</v>
      </c>
      <c r="T11474" s="7" t="s">
        <v>57354</v>
      </c>
    </row>
    <row r="11475" customHeight="1" spans="1:20">
      <c r="A11475" s="6">
        <v>45226</v>
      </c>
      <c r="B11475" s="7" t="s">
        <v>57355</v>
      </c>
      <c r="C11475" s="7" t="s">
        <v>7304</v>
      </c>
      <c r="D11475" s="8" t="s">
        <v>22</v>
      </c>
      <c r="E11475" s="7" t="s">
        <v>57356</v>
      </c>
      <c r="F11475" s="7" t="s">
        <v>22</v>
      </c>
      <c r="G11475" s="8" t="s">
        <v>22</v>
      </c>
      <c r="H11475" s="8" t="s">
        <v>22</v>
      </c>
      <c r="I11475" s="8" t="s">
        <v>75</v>
      </c>
      <c r="J11475" s="8" t="s">
        <v>27</v>
      </c>
      <c r="K11475" s="8" t="s">
        <v>28</v>
      </c>
      <c r="L11475" s="8" t="s">
        <v>43</v>
      </c>
      <c r="M11475" s="7" t="s">
        <v>30</v>
      </c>
      <c r="N11475" s="7" t="s">
        <v>31</v>
      </c>
      <c r="O11475" s="8" t="s">
        <v>32</v>
      </c>
      <c r="P11475" s="8" t="s">
        <v>22</v>
      </c>
      <c r="Q11475" s="8" t="s">
        <v>57357</v>
      </c>
      <c r="R11475" s="8" t="s">
        <v>46</v>
      </c>
      <c r="S11475" s="7" t="s">
        <v>57358</v>
      </c>
      <c r="T11475" s="7" t="s">
        <v>57359</v>
      </c>
    </row>
    <row r="11476" customHeight="1" spans="1:20">
      <c r="A11476" s="6">
        <v>45227</v>
      </c>
      <c r="B11476" s="7" t="s">
        <v>57360</v>
      </c>
      <c r="C11476" s="7" t="s">
        <v>783</v>
      </c>
      <c r="D11476" s="8" t="s">
        <v>22</v>
      </c>
      <c r="E11476" s="7" t="s">
        <v>57361</v>
      </c>
      <c r="F11476" s="7" t="s">
        <v>57362</v>
      </c>
      <c r="G11476" s="8" t="s">
        <v>82</v>
      </c>
      <c r="H11476" s="8" t="s">
        <v>22</v>
      </c>
      <c r="I11476" s="8" t="s">
        <v>168</v>
      </c>
      <c r="J11476" s="8" t="s">
        <v>27</v>
      </c>
      <c r="K11476" s="8" t="s">
        <v>28</v>
      </c>
      <c r="L11476" s="8" t="s">
        <v>43</v>
      </c>
      <c r="M11476" s="7" t="s">
        <v>169</v>
      </c>
      <c r="N11476" s="7" t="s">
        <v>743</v>
      </c>
      <c r="O11476" s="8" t="s">
        <v>32</v>
      </c>
      <c r="P11476" s="8" t="s">
        <v>22</v>
      </c>
      <c r="Q11476" s="8" t="s">
        <v>57363</v>
      </c>
      <c r="R11476" s="8" t="s">
        <v>46</v>
      </c>
      <c r="S11476" s="7" t="s">
        <v>57364</v>
      </c>
      <c r="T11476" s="7" t="s">
        <v>41429</v>
      </c>
    </row>
    <row r="11477" customHeight="1" spans="1:20">
      <c r="A11477" s="6">
        <v>45227</v>
      </c>
      <c r="B11477" s="7" t="s">
        <v>57365</v>
      </c>
      <c r="C11477" s="7" t="s">
        <v>783</v>
      </c>
      <c r="D11477" s="8" t="s">
        <v>22</v>
      </c>
      <c r="E11477" s="7" t="s">
        <v>57366</v>
      </c>
      <c r="F11477" s="7" t="s">
        <v>49115</v>
      </c>
      <c r="G11477" s="8" t="s">
        <v>82</v>
      </c>
      <c r="H11477" s="8" t="s">
        <v>22</v>
      </c>
      <c r="I11477" s="8" t="s">
        <v>168</v>
      </c>
      <c r="J11477" s="8" t="s">
        <v>27</v>
      </c>
      <c r="K11477" s="8" t="s">
        <v>28</v>
      </c>
      <c r="L11477" s="8" t="s">
        <v>43</v>
      </c>
      <c r="M11477" s="7" t="s">
        <v>799</v>
      </c>
      <c r="N11477" s="7" t="s">
        <v>743</v>
      </c>
      <c r="O11477" s="8" t="s">
        <v>32</v>
      </c>
      <c r="P11477" s="8" t="s">
        <v>22</v>
      </c>
      <c r="Q11477" s="8" t="s">
        <v>57367</v>
      </c>
      <c r="R11477" s="8" t="s">
        <v>46</v>
      </c>
      <c r="S11477" s="7" t="s">
        <v>57368</v>
      </c>
      <c r="T11477" s="7" t="s">
        <v>41429</v>
      </c>
    </row>
    <row r="11478" customHeight="1" spans="1:20">
      <c r="A11478" s="6">
        <v>45227</v>
      </c>
      <c r="B11478" s="7" t="s">
        <v>57369</v>
      </c>
      <c r="C11478" s="7" t="s">
        <v>1236</v>
      </c>
      <c r="D11478" s="8" t="s">
        <v>22</v>
      </c>
      <c r="E11478" s="7" t="s">
        <v>57370</v>
      </c>
      <c r="F11478" s="7" t="s">
        <v>57371</v>
      </c>
      <c r="G11478" s="8" t="s">
        <v>82</v>
      </c>
      <c r="H11478" s="8" t="s">
        <v>22</v>
      </c>
      <c r="I11478" s="8" t="s">
        <v>384</v>
      </c>
      <c r="J11478" s="8" t="s">
        <v>27</v>
      </c>
      <c r="K11478" s="8" t="s">
        <v>28</v>
      </c>
      <c r="L11478" s="8" t="s">
        <v>43</v>
      </c>
      <c r="M11478" s="7" t="s">
        <v>44</v>
      </c>
      <c r="N11478" s="7" t="s">
        <v>31</v>
      </c>
      <c r="O11478" s="8" t="s">
        <v>32</v>
      </c>
      <c r="P11478" s="8" t="s">
        <v>22</v>
      </c>
      <c r="Q11478" s="8" t="s">
        <v>57372</v>
      </c>
      <c r="R11478" s="8" t="s">
        <v>46</v>
      </c>
      <c r="S11478" s="7" t="s">
        <v>57373</v>
      </c>
      <c r="T11478" s="7" t="s">
        <v>57374</v>
      </c>
    </row>
    <row r="11479" customHeight="1" spans="1:20">
      <c r="A11479" s="6">
        <v>45227</v>
      </c>
      <c r="B11479" s="7" t="s">
        <v>57375</v>
      </c>
      <c r="C11479" s="7" t="s">
        <v>6694</v>
      </c>
      <c r="D11479" s="8" t="s">
        <v>22</v>
      </c>
      <c r="E11479" s="7" t="s">
        <v>57376</v>
      </c>
      <c r="F11479" s="7" t="s">
        <v>43221</v>
      </c>
      <c r="G11479" s="8" t="s">
        <v>130</v>
      </c>
      <c r="H11479" s="8" t="s">
        <v>2747</v>
      </c>
      <c r="I11479" s="8" t="s">
        <v>207</v>
      </c>
      <c r="J11479" s="8" t="s">
        <v>27</v>
      </c>
      <c r="K11479" s="8" t="s">
        <v>28</v>
      </c>
      <c r="L11479" s="8" t="s">
        <v>43</v>
      </c>
      <c r="M11479" s="7" t="s">
        <v>30</v>
      </c>
      <c r="N11479" s="7" t="s">
        <v>31</v>
      </c>
      <c r="O11479" s="8" t="s">
        <v>32</v>
      </c>
      <c r="P11479" s="8" t="s">
        <v>22</v>
      </c>
      <c r="Q11479" s="8" t="s">
        <v>57377</v>
      </c>
      <c r="R11479" s="8" t="s">
        <v>46</v>
      </c>
      <c r="S11479" s="7" t="s">
        <v>57378</v>
      </c>
      <c r="T11479" s="7" t="s">
        <v>57379</v>
      </c>
    </row>
    <row r="11480" customHeight="1" spans="1:20">
      <c r="A11480" s="6">
        <v>45228</v>
      </c>
      <c r="B11480" s="7" t="s">
        <v>57380</v>
      </c>
      <c r="C11480" s="7" t="s">
        <v>6506</v>
      </c>
      <c r="D11480" s="8" t="s">
        <v>22</v>
      </c>
      <c r="E11480" s="7" t="s">
        <v>57381</v>
      </c>
      <c r="F11480" s="7" t="s">
        <v>57382</v>
      </c>
      <c r="G11480" s="8" t="s">
        <v>53</v>
      </c>
      <c r="H11480" s="8" t="s">
        <v>22</v>
      </c>
      <c r="I11480" s="8" t="s">
        <v>9666</v>
      </c>
      <c r="J11480" s="8" t="s">
        <v>27</v>
      </c>
      <c r="K11480" s="8" t="s">
        <v>28</v>
      </c>
      <c r="L11480" s="8" t="s">
        <v>43</v>
      </c>
      <c r="M11480" s="7" t="s">
        <v>30</v>
      </c>
      <c r="N11480" s="7" t="s">
        <v>208</v>
      </c>
      <c r="O11480" s="8" t="s">
        <v>32</v>
      </c>
      <c r="P11480" s="8" t="s">
        <v>22</v>
      </c>
      <c r="Q11480" s="8" t="s">
        <v>57383</v>
      </c>
      <c r="R11480" s="8" t="s">
        <v>46</v>
      </c>
      <c r="S11480" s="7" t="s">
        <v>57384</v>
      </c>
      <c r="T11480" s="7" t="s">
        <v>57385</v>
      </c>
    </row>
    <row r="11481" customHeight="1" spans="1:20">
      <c r="A11481" s="6">
        <v>45227</v>
      </c>
      <c r="B11481" s="7" t="s">
        <v>57386</v>
      </c>
      <c r="C11481" s="7" t="s">
        <v>783</v>
      </c>
      <c r="D11481" s="8" t="s">
        <v>22</v>
      </c>
      <c r="E11481" s="7" t="s">
        <v>57387</v>
      </c>
      <c r="F11481" s="7" t="s">
        <v>57388</v>
      </c>
      <c r="G11481" s="8" t="s">
        <v>82</v>
      </c>
      <c r="H11481" s="8" t="s">
        <v>22</v>
      </c>
      <c r="I11481" s="8" t="s">
        <v>168</v>
      </c>
      <c r="J11481" s="8" t="s">
        <v>27</v>
      </c>
      <c r="K11481" s="8" t="s">
        <v>28</v>
      </c>
      <c r="L11481" s="8" t="s">
        <v>43</v>
      </c>
      <c r="M11481" s="7" t="s">
        <v>169</v>
      </c>
      <c r="N11481" s="7" t="s">
        <v>743</v>
      </c>
      <c r="O11481" s="8" t="s">
        <v>32</v>
      </c>
      <c r="P11481" s="8" t="s">
        <v>22</v>
      </c>
      <c r="Q11481" s="8" t="s">
        <v>57389</v>
      </c>
      <c r="R11481" s="8" t="s">
        <v>46</v>
      </c>
      <c r="S11481" s="7" t="s">
        <v>57390</v>
      </c>
      <c r="T11481" s="7" t="s">
        <v>57391</v>
      </c>
    </row>
    <row r="11482" customHeight="1" spans="1:20">
      <c r="A11482" s="6">
        <v>45228</v>
      </c>
      <c r="B11482" s="7" t="s">
        <v>57392</v>
      </c>
      <c r="C11482" s="7" t="s">
        <v>6949</v>
      </c>
      <c r="D11482" s="8" t="s">
        <v>22</v>
      </c>
      <c r="E11482" s="7" t="s">
        <v>57393</v>
      </c>
      <c r="F11482" s="7" t="s">
        <v>57394</v>
      </c>
      <c r="G11482" s="8" t="s">
        <v>41</v>
      </c>
      <c r="H11482" s="8" t="s">
        <v>22</v>
      </c>
      <c r="I11482" s="8" t="s">
        <v>207</v>
      </c>
      <c r="J11482" s="8" t="s">
        <v>27</v>
      </c>
      <c r="K11482" s="8" t="s">
        <v>28</v>
      </c>
      <c r="L11482" s="8" t="s">
        <v>43</v>
      </c>
      <c r="M11482" s="7" t="s">
        <v>44</v>
      </c>
      <c r="N11482" s="7" t="s">
        <v>208</v>
      </c>
      <c r="O11482" s="8" t="s">
        <v>32</v>
      </c>
      <c r="P11482" s="8" t="s">
        <v>22</v>
      </c>
      <c r="Q11482" s="8" t="s">
        <v>57395</v>
      </c>
      <c r="R11482" s="8" t="s">
        <v>46</v>
      </c>
      <c r="S11482" s="7" t="s">
        <v>57396</v>
      </c>
      <c r="T11482" s="7" t="s">
        <v>57397</v>
      </c>
    </row>
    <row r="11483" customHeight="1" spans="1:20">
      <c r="A11483" s="6">
        <v>45227</v>
      </c>
      <c r="B11483" s="7" t="s">
        <v>57398</v>
      </c>
      <c r="C11483" s="7" t="s">
        <v>817</v>
      </c>
      <c r="D11483" s="8" t="s">
        <v>22</v>
      </c>
      <c r="E11483" s="7" t="s">
        <v>57399</v>
      </c>
      <c r="F11483" s="7" t="s">
        <v>57400</v>
      </c>
      <c r="G11483" s="8" t="s">
        <v>25</v>
      </c>
      <c r="H11483" s="8" t="s">
        <v>22</v>
      </c>
      <c r="I11483" s="8" t="s">
        <v>97</v>
      </c>
      <c r="J11483" s="8" t="s">
        <v>27</v>
      </c>
      <c r="K11483" s="8" t="s">
        <v>28</v>
      </c>
      <c r="L11483" s="8" t="s">
        <v>43</v>
      </c>
      <c r="M11483" s="7" t="s">
        <v>44</v>
      </c>
      <c r="N11483" s="7" t="s">
        <v>31</v>
      </c>
      <c r="O11483" s="8" t="s">
        <v>32</v>
      </c>
      <c r="P11483" s="8" t="s">
        <v>22</v>
      </c>
      <c r="Q11483" s="8" t="s">
        <v>57401</v>
      </c>
      <c r="R11483" s="8" t="s">
        <v>46</v>
      </c>
      <c r="S11483" s="7" t="s">
        <v>57402</v>
      </c>
      <c r="T11483" s="7" t="s">
        <v>57403</v>
      </c>
    </row>
    <row r="11484" customHeight="1" spans="1:20">
      <c r="A11484" s="6">
        <v>45226</v>
      </c>
      <c r="B11484" s="7" t="s">
        <v>57404</v>
      </c>
      <c r="C11484" s="7" t="s">
        <v>783</v>
      </c>
      <c r="D11484" s="8" t="s">
        <v>22</v>
      </c>
      <c r="E11484" s="7" t="s">
        <v>57405</v>
      </c>
      <c r="F11484" s="7" t="s">
        <v>57406</v>
      </c>
      <c r="G11484" s="8" t="s">
        <v>82</v>
      </c>
      <c r="H11484" s="8" t="s">
        <v>22</v>
      </c>
      <c r="I11484" s="8" t="s">
        <v>299</v>
      </c>
      <c r="J11484" s="8" t="s">
        <v>27</v>
      </c>
      <c r="K11484" s="8" t="s">
        <v>28</v>
      </c>
      <c r="L11484" s="8" t="s">
        <v>43</v>
      </c>
      <c r="M11484" s="7" t="s">
        <v>799</v>
      </c>
      <c r="N11484" s="7" t="s">
        <v>743</v>
      </c>
      <c r="O11484" s="8" t="s">
        <v>32</v>
      </c>
      <c r="P11484" s="8" t="s">
        <v>22</v>
      </c>
      <c r="Q11484" s="8" t="s">
        <v>57407</v>
      </c>
      <c r="R11484" s="8" t="s">
        <v>46</v>
      </c>
      <c r="S11484" s="7" t="s">
        <v>57408</v>
      </c>
      <c r="T11484" s="7" t="s">
        <v>57409</v>
      </c>
    </row>
    <row r="11485" customHeight="1" spans="1:20">
      <c r="A11485" s="6">
        <v>45228</v>
      </c>
      <c r="B11485" s="7" t="s">
        <v>57410</v>
      </c>
      <c r="C11485" s="7" t="s">
        <v>1023</v>
      </c>
      <c r="D11485" s="8" t="s">
        <v>22</v>
      </c>
      <c r="E11485" s="7" t="s">
        <v>57411</v>
      </c>
      <c r="F11485" s="7" t="s">
        <v>57412</v>
      </c>
      <c r="G11485" s="8" t="s">
        <v>25</v>
      </c>
      <c r="H11485" s="8" t="s">
        <v>137</v>
      </c>
      <c r="I11485" s="8" t="s">
        <v>253</v>
      </c>
      <c r="J11485" s="8" t="s">
        <v>27</v>
      </c>
      <c r="K11485" s="8" t="s">
        <v>28</v>
      </c>
      <c r="L11485" s="8" t="s">
        <v>43</v>
      </c>
      <c r="M11485" s="7" t="s">
        <v>44</v>
      </c>
      <c r="N11485" s="7" t="s">
        <v>31</v>
      </c>
      <c r="O11485" s="8" t="s">
        <v>32</v>
      </c>
      <c r="P11485" s="8" t="s">
        <v>22</v>
      </c>
      <c r="Q11485" s="8" t="s">
        <v>57413</v>
      </c>
      <c r="R11485" s="8" t="s">
        <v>46</v>
      </c>
      <c r="S11485" s="7" t="s">
        <v>57414</v>
      </c>
      <c r="T11485" s="7" t="s">
        <v>57415</v>
      </c>
    </row>
    <row r="11486" customHeight="1" spans="1:20">
      <c r="A11486" s="6">
        <v>45227</v>
      </c>
      <c r="B11486" s="7" t="s">
        <v>57416</v>
      </c>
      <c r="C11486" s="7" t="s">
        <v>16839</v>
      </c>
      <c r="D11486" s="8" t="s">
        <v>22</v>
      </c>
      <c r="E11486" s="7" t="s">
        <v>50776</v>
      </c>
      <c r="F11486" s="7" t="s">
        <v>50777</v>
      </c>
      <c r="G11486" s="8" t="s">
        <v>25</v>
      </c>
      <c r="H11486" s="8" t="s">
        <v>22</v>
      </c>
      <c r="I11486" s="8" t="s">
        <v>293</v>
      </c>
      <c r="J11486" s="8" t="s">
        <v>27</v>
      </c>
      <c r="K11486" s="8" t="s">
        <v>28</v>
      </c>
      <c r="L11486" s="8" t="s">
        <v>43</v>
      </c>
      <c r="M11486" s="7" t="s">
        <v>44</v>
      </c>
      <c r="N11486" s="7" t="s">
        <v>31</v>
      </c>
      <c r="O11486" s="8" t="s">
        <v>32</v>
      </c>
      <c r="P11486" s="8" t="s">
        <v>22</v>
      </c>
      <c r="Q11486" s="8" t="s">
        <v>57417</v>
      </c>
      <c r="R11486" s="8" t="s">
        <v>46</v>
      </c>
      <c r="S11486" s="7" t="s">
        <v>57418</v>
      </c>
      <c r="T11486" s="7" t="s">
        <v>57419</v>
      </c>
    </row>
    <row r="11487" customHeight="1" spans="1:20">
      <c r="A11487" s="6">
        <v>45227</v>
      </c>
      <c r="B11487" s="7" t="s">
        <v>57420</v>
      </c>
      <c r="C11487" s="7" t="s">
        <v>783</v>
      </c>
      <c r="D11487" s="8" t="s">
        <v>22</v>
      </c>
      <c r="E11487" s="7" t="s">
        <v>57421</v>
      </c>
      <c r="F11487" s="7" t="s">
        <v>57422</v>
      </c>
      <c r="G11487" s="8" t="s">
        <v>82</v>
      </c>
      <c r="H11487" s="8" t="s">
        <v>22</v>
      </c>
      <c r="I11487" s="8" t="s">
        <v>168</v>
      </c>
      <c r="J11487" s="8" t="s">
        <v>27</v>
      </c>
      <c r="K11487" s="8" t="s">
        <v>28</v>
      </c>
      <c r="L11487" s="8" t="s">
        <v>43</v>
      </c>
      <c r="M11487" s="7" t="s">
        <v>799</v>
      </c>
      <c r="N11487" s="7" t="s">
        <v>743</v>
      </c>
      <c r="O11487" s="8" t="s">
        <v>32</v>
      </c>
      <c r="P11487" s="8" t="s">
        <v>22</v>
      </c>
      <c r="Q11487" s="8" t="s">
        <v>57423</v>
      </c>
      <c r="R11487" s="8" t="s">
        <v>46</v>
      </c>
      <c r="S11487" s="7" t="s">
        <v>57424</v>
      </c>
      <c r="T11487" s="7" t="s">
        <v>57425</v>
      </c>
    </row>
    <row r="11488" customHeight="1" spans="1:20">
      <c r="A11488" s="6">
        <v>45226</v>
      </c>
      <c r="B11488" s="7" t="s">
        <v>57426</v>
      </c>
      <c r="C11488" s="7" t="s">
        <v>6949</v>
      </c>
      <c r="D11488" s="8" t="s">
        <v>22</v>
      </c>
      <c r="E11488" s="7" t="s">
        <v>57427</v>
      </c>
      <c r="F11488" s="7" t="s">
        <v>57428</v>
      </c>
      <c r="G11488" s="8" t="s">
        <v>130</v>
      </c>
      <c r="H11488" s="8" t="s">
        <v>22</v>
      </c>
      <c r="I11488" s="8" t="s">
        <v>214</v>
      </c>
      <c r="J11488" s="8" t="s">
        <v>27</v>
      </c>
      <c r="K11488" s="8" t="s">
        <v>28</v>
      </c>
      <c r="L11488" s="8" t="s">
        <v>43</v>
      </c>
      <c r="M11488" s="7" t="s">
        <v>44</v>
      </c>
      <c r="N11488" s="7" t="s">
        <v>208</v>
      </c>
      <c r="O11488" s="8" t="s">
        <v>32</v>
      </c>
      <c r="P11488" s="8" t="s">
        <v>22</v>
      </c>
      <c r="Q11488" s="8" t="s">
        <v>57429</v>
      </c>
      <c r="R11488" s="8" t="s">
        <v>46</v>
      </c>
      <c r="S11488" s="7" t="s">
        <v>57430</v>
      </c>
      <c r="T11488" s="7" t="s">
        <v>57431</v>
      </c>
    </row>
    <row r="11489" customHeight="1" spans="1:20">
      <c r="A11489" s="6">
        <v>45227</v>
      </c>
      <c r="B11489" s="7" t="s">
        <v>57432</v>
      </c>
      <c r="C11489" s="7" t="s">
        <v>6949</v>
      </c>
      <c r="D11489" s="8" t="s">
        <v>22</v>
      </c>
      <c r="E11489" s="7" t="s">
        <v>57433</v>
      </c>
      <c r="F11489" s="7" t="s">
        <v>57434</v>
      </c>
      <c r="G11489" s="8" t="s">
        <v>53</v>
      </c>
      <c r="H11489" s="8" t="s">
        <v>22</v>
      </c>
      <c r="I11489" s="8" t="s">
        <v>293</v>
      </c>
      <c r="J11489" s="8" t="s">
        <v>27</v>
      </c>
      <c r="K11489" s="8" t="s">
        <v>28</v>
      </c>
      <c r="L11489" s="8" t="s">
        <v>43</v>
      </c>
      <c r="M11489" s="7" t="s">
        <v>44</v>
      </c>
      <c r="N11489" s="7" t="s">
        <v>208</v>
      </c>
      <c r="O11489" s="8" t="s">
        <v>32</v>
      </c>
      <c r="P11489" s="8" t="s">
        <v>22</v>
      </c>
      <c r="Q11489" s="8" t="s">
        <v>57435</v>
      </c>
      <c r="R11489" s="8" t="s">
        <v>46</v>
      </c>
      <c r="S11489" s="7" t="s">
        <v>57436</v>
      </c>
      <c r="T11489" s="7" t="s">
        <v>57437</v>
      </c>
    </row>
    <row r="11490" customHeight="1" spans="1:20">
      <c r="A11490" s="6">
        <v>45227</v>
      </c>
      <c r="B11490" s="7" t="s">
        <v>57438</v>
      </c>
      <c r="C11490" s="7" t="s">
        <v>57439</v>
      </c>
      <c r="D11490" s="8" t="s">
        <v>22</v>
      </c>
      <c r="E11490" s="7" t="s">
        <v>57440</v>
      </c>
      <c r="F11490" s="7" t="s">
        <v>57441</v>
      </c>
      <c r="G11490" s="8" t="s">
        <v>53</v>
      </c>
      <c r="H11490" s="8" t="s">
        <v>22</v>
      </c>
      <c r="I11490" s="8" t="s">
        <v>337</v>
      </c>
      <c r="J11490" s="8" t="s">
        <v>27</v>
      </c>
      <c r="K11490" s="8" t="s">
        <v>28</v>
      </c>
      <c r="L11490" s="8" t="s">
        <v>43</v>
      </c>
      <c r="M11490" s="7" t="s">
        <v>44</v>
      </c>
      <c r="N11490" s="7" t="s">
        <v>31</v>
      </c>
      <c r="O11490" s="8" t="s">
        <v>32</v>
      </c>
      <c r="P11490" s="8" t="s">
        <v>22</v>
      </c>
      <c r="Q11490" s="8" t="s">
        <v>57442</v>
      </c>
      <c r="R11490" s="8" t="s">
        <v>46</v>
      </c>
      <c r="S11490" s="7" t="s">
        <v>57443</v>
      </c>
      <c r="T11490" s="7" t="s">
        <v>57444</v>
      </c>
    </row>
    <row r="11491" customHeight="1" spans="1:20">
      <c r="A11491" s="6">
        <v>45227</v>
      </c>
      <c r="B11491" s="7" t="s">
        <v>57445</v>
      </c>
      <c r="C11491" s="7" t="s">
        <v>1306</v>
      </c>
      <c r="D11491" s="8" t="s">
        <v>22</v>
      </c>
      <c r="E11491" s="7" t="s">
        <v>57446</v>
      </c>
      <c r="F11491" s="7" t="s">
        <v>57447</v>
      </c>
      <c r="G11491" s="8" t="s">
        <v>247</v>
      </c>
      <c r="H11491" s="8" t="s">
        <v>22</v>
      </c>
      <c r="I11491" s="8" t="s">
        <v>97</v>
      </c>
      <c r="J11491" s="8" t="s">
        <v>27</v>
      </c>
      <c r="K11491" s="8" t="s">
        <v>28</v>
      </c>
      <c r="L11491" s="8" t="s">
        <v>43</v>
      </c>
      <c r="M11491" s="7" t="s">
        <v>44</v>
      </c>
      <c r="N11491" s="7" t="s">
        <v>31</v>
      </c>
      <c r="O11491" s="8" t="s">
        <v>32</v>
      </c>
      <c r="P11491" s="8" t="s">
        <v>22</v>
      </c>
      <c r="Q11491" s="8" t="s">
        <v>57448</v>
      </c>
      <c r="R11491" s="8" t="s">
        <v>46</v>
      </c>
      <c r="S11491" s="7" t="s">
        <v>57449</v>
      </c>
      <c r="T11491" s="7" t="s">
        <v>57450</v>
      </c>
    </row>
    <row r="11492" customHeight="1" spans="1:20">
      <c r="A11492" s="6">
        <v>45226</v>
      </c>
      <c r="B11492" s="7" t="s">
        <v>57451</v>
      </c>
      <c r="C11492" s="7" t="s">
        <v>5663</v>
      </c>
      <c r="D11492" s="8" t="s">
        <v>22</v>
      </c>
      <c r="E11492" s="7" t="s">
        <v>57452</v>
      </c>
      <c r="F11492" s="7" t="s">
        <v>57453</v>
      </c>
      <c r="G11492" s="8" t="s">
        <v>82</v>
      </c>
      <c r="H11492" s="8" t="s">
        <v>22</v>
      </c>
      <c r="I11492" s="8" t="s">
        <v>168</v>
      </c>
      <c r="J11492" s="8" t="s">
        <v>27</v>
      </c>
      <c r="K11492" s="8" t="s">
        <v>28</v>
      </c>
      <c r="L11492" s="8" t="s">
        <v>43</v>
      </c>
      <c r="M11492" s="7" t="s">
        <v>169</v>
      </c>
      <c r="N11492" s="7" t="s">
        <v>5633</v>
      </c>
      <c r="O11492" s="8" t="s">
        <v>32</v>
      </c>
      <c r="P11492" s="8" t="s">
        <v>22</v>
      </c>
      <c r="Q11492" s="8" t="s">
        <v>57454</v>
      </c>
      <c r="R11492" s="8" t="s">
        <v>168</v>
      </c>
      <c r="S11492" s="7" t="s">
        <v>57455</v>
      </c>
      <c r="T11492" s="7" t="s">
        <v>5740</v>
      </c>
    </row>
    <row r="11493" customHeight="1" spans="1:20">
      <c r="A11493" s="6">
        <v>45227</v>
      </c>
      <c r="B11493" s="7" t="s">
        <v>57456</v>
      </c>
      <c r="C11493" s="7" t="s">
        <v>57457</v>
      </c>
      <c r="D11493" s="8" t="s">
        <v>22</v>
      </c>
      <c r="E11493" s="7" t="s">
        <v>57458</v>
      </c>
      <c r="F11493" s="7" t="s">
        <v>57459</v>
      </c>
      <c r="G11493" s="8" t="s">
        <v>82</v>
      </c>
      <c r="H11493" s="8" t="s">
        <v>110</v>
      </c>
      <c r="I11493" s="8" t="s">
        <v>168</v>
      </c>
      <c r="J11493" s="8" t="s">
        <v>27</v>
      </c>
      <c r="K11493" s="8" t="s">
        <v>28</v>
      </c>
      <c r="L11493" s="8" t="s">
        <v>43</v>
      </c>
      <c r="M11493" s="7" t="s">
        <v>169</v>
      </c>
      <c r="N11493" s="7" t="s">
        <v>31</v>
      </c>
      <c r="O11493" s="8" t="s">
        <v>32</v>
      </c>
      <c r="P11493" s="8" t="s">
        <v>22</v>
      </c>
      <c r="Q11493" s="8" t="s">
        <v>57460</v>
      </c>
      <c r="R11493" s="8" t="s">
        <v>46</v>
      </c>
      <c r="S11493" s="7" t="s">
        <v>57461</v>
      </c>
      <c r="T11493" s="7" t="s">
        <v>57462</v>
      </c>
    </row>
    <row r="11494" customHeight="1" spans="1:20">
      <c r="A11494" s="6">
        <v>45226</v>
      </c>
      <c r="B11494" s="7" t="s">
        <v>57463</v>
      </c>
      <c r="C11494" s="7" t="s">
        <v>2868</v>
      </c>
      <c r="D11494" s="8" t="s">
        <v>22</v>
      </c>
      <c r="E11494" s="7" t="s">
        <v>57464</v>
      </c>
      <c r="F11494" s="7" t="s">
        <v>22</v>
      </c>
      <c r="G11494" s="8" t="s">
        <v>22</v>
      </c>
      <c r="H11494" s="8" t="s">
        <v>22</v>
      </c>
      <c r="I11494" s="8" t="s">
        <v>235</v>
      </c>
      <c r="J11494" s="8" t="s">
        <v>27</v>
      </c>
      <c r="K11494" s="8" t="s">
        <v>28</v>
      </c>
      <c r="L11494" s="8" t="s">
        <v>43</v>
      </c>
      <c r="M11494" s="7" t="s">
        <v>30</v>
      </c>
      <c r="N11494" s="7" t="s">
        <v>31</v>
      </c>
      <c r="O11494" s="8" t="s">
        <v>32</v>
      </c>
      <c r="P11494" s="8" t="s">
        <v>22</v>
      </c>
      <c r="Q11494" s="8" t="s">
        <v>57465</v>
      </c>
      <c r="R11494" s="8" t="s">
        <v>46</v>
      </c>
      <c r="S11494" s="7" t="s">
        <v>57466</v>
      </c>
      <c r="T11494" s="7" t="s">
        <v>57467</v>
      </c>
    </row>
    <row r="11495" customHeight="1" spans="1:20">
      <c r="A11495" s="6">
        <v>45226</v>
      </c>
      <c r="B11495" s="7" t="s">
        <v>57468</v>
      </c>
      <c r="C11495" s="7" t="s">
        <v>2868</v>
      </c>
      <c r="D11495" s="8" t="s">
        <v>22</v>
      </c>
      <c r="E11495" s="7" t="s">
        <v>57469</v>
      </c>
      <c r="F11495" s="7" t="s">
        <v>22</v>
      </c>
      <c r="G11495" s="8" t="s">
        <v>22</v>
      </c>
      <c r="H11495" s="8" t="s">
        <v>22</v>
      </c>
      <c r="I11495" s="8" t="s">
        <v>207</v>
      </c>
      <c r="J11495" s="8" t="s">
        <v>27</v>
      </c>
      <c r="K11495" s="8" t="s">
        <v>28</v>
      </c>
      <c r="L11495" s="8" t="s">
        <v>43</v>
      </c>
      <c r="M11495" s="7" t="s">
        <v>30</v>
      </c>
      <c r="N11495" s="7" t="s">
        <v>31</v>
      </c>
      <c r="O11495" s="8" t="s">
        <v>32</v>
      </c>
      <c r="P11495" s="8" t="s">
        <v>22</v>
      </c>
      <c r="Q11495" s="8" t="s">
        <v>57470</v>
      </c>
      <c r="R11495" s="8" t="s">
        <v>46</v>
      </c>
      <c r="S11495" s="7" t="s">
        <v>57471</v>
      </c>
      <c r="T11495" s="7" t="s">
        <v>57472</v>
      </c>
    </row>
    <row r="11496" customHeight="1" spans="1:20">
      <c r="A11496" s="6">
        <v>45227</v>
      </c>
      <c r="B11496" s="7" t="s">
        <v>57473</v>
      </c>
      <c r="C11496" s="7" t="s">
        <v>6949</v>
      </c>
      <c r="D11496" s="8" t="s">
        <v>22</v>
      </c>
      <c r="E11496" s="7" t="s">
        <v>57474</v>
      </c>
      <c r="F11496" s="7" t="s">
        <v>57475</v>
      </c>
      <c r="G11496" s="8" t="s">
        <v>130</v>
      </c>
      <c r="H11496" s="8" t="s">
        <v>22</v>
      </c>
      <c r="I11496" s="8" t="s">
        <v>337</v>
      </c>
      <c r="J11496" s="8" t="s">
        <v>27</v>
      </c>
      <c r="K11496" s="8" t="s">
        <v>28</v>
      </c>
      <c r="L11496" s="8" t="s">
        <v>43</v>
      </c>
      <c r="M11496" s="7" t="s">
        <v>30</v>
      </c>
      <c r="N11496" s="7" t="s">
        <v>208</v>
      </c>
      <c r="O11496" s="8" t="s">
        <v>32</v>
      </c>
      <c r="P11496" s="8" t="s">
        <v>22</v>
      </c>
      <c r="Q11496" s="8" t="s">
        <v>57476</v>
      </c>
      <c r="R11496" s="8" t="s">
        <v>46</v>
      </c>
      <c r="S11496" s="7" t="s">
        <v>57477</v>
      </c>
      <c r="T11496" s="7" t="s">
        <v>57478</v>
      </c>
    </row>
    <row r="11497" customHeight="1" spans="1:20">
      <c r="A11497" s="6">
        <v>45228</v>
      </c>
      <c r="B11497" s="7" t="s">
        <v>57479</v>
      </c>
      <c r="C11497" s="7" t="s">
        <v>2868</v>
      </c>
      <c r="D11497" s="8" t="s">
        <v>22</v>
      </c>
      <c r="E11497" s="7" t="s">
        <v>57480</v>
      </c>
      <c r="F11497" s="7" t="s">
        <v>22</v>
      </c>
      <c r="G11497" s="8" t="s">
        <v>22</v>
      </c>
      <c r="H11497" s="8" t="s">
        <v>22</v>
      </c>
      <c r="I11497" s="8" t="s">
        <v>63</v>
      </c>
      <c r="J11497" s="8" t="s">
        <v>27</v>
      </c>
      <c r="K11497" s="8" t="s">
        <v>28</v>
      </c>
      <c r="L11497" s="8" t="s">
        <v>43</v>
      </c>
      <c r="M11497" s="7" t="s">
        <v>30</v>
      </c>
      <c r="N11497" s="7" t="s">
        <v>31</v>
      </c>
      <c r="O11497" s="8" t="s">
        <v>32</v>
      </c>
      <c r="P11497" s="8" t="s">
        <v>22</v>
      </c>
      <c r="Q11497" s="8" t="s">
        <v>57481</v>
      </c>
      <c r="R11497" s="8" t="s">
        <v>46</v>
      </c>
      <c r="S11497" s="7" t="s">
        <v>57482</v>
      </c>
      <c r="T11497" s="7" t="s">
        <v>57483</v>
      </c>
    </row>
    <row r="11498" customHeight="1" spans="1:20">
      <c r="A11498" s="6">
        <v>45227</v>
      </c>
      <c r="B11498" s="7" t="s">
        <v>57484</v>
      </c>
      <c r="C11498" s="7" t="s">
        <v>783</v>
      </c>
      <c r="D11498" s="8" t="s">
        <v>22</v>
      </c>
      <c r="E11498" s="7" t="s">
        <v>57485</v>
      </c>
      <c r="F11498" s="7" t="s">
        <v>57486</v>
      </c>
      <c r="G11498" s="8" t="s">
        <v>25</v>
      </c>
      <c r="H11498" s="8" t="s">
        <v>137</v>
      </c>
      <c r="I11498" s="8" t="s">
        <v>54</v>
      </c>
      <c r="J11498" s="8" t="s">
        <v>27</v>
      </c>
      <c r="K11498" s="8" t="s">
        <v>28</v>
      </c>
      <c r="L11498" s="8" t="s">
        <v>43</v>
      </c>
      <c r="M11498" s="7" t="s">
        <v>44</v>
      </c>
      <c r="N11498" s="7" t="s">
        <v>743</v>
      </c>
      <c r="O11498" s="8" t="s">
        <v>32</v>
      </c>
      <c r="P11498" s="8" t="s">
        <v>22</v>
      </c>
      <c r="Q11498" s="8" t="s">
        <v>57487</v>
      </c>
      <c r="R11498" s="8" t="s">
        <v>46</v>
      </c>
      <c r="S11498" s="7" t="s">
        <v>57488</v>
      </c>
      <c r="T11498" s="7" t="s">
        <v>57489</v>
      </c>
    </row>
    <row r="11499" customHeight="1" spans="1:20">
      <c r="A11499" s="6">
        <v>45227</v>
      </c>
      <c r="B11499" s="7" t="s">
        <v>57490</v>
      </c>
      <c r="C11499" s="7" t="s">
        <v>7218</v>
      </c>
      <c r="D11499" s="8" t="s">
        <v>22</v>
      </c>
      <c r="E11499" s="7" t="s">
        <v>57491</v>
      </c>
      <c r="F11499" s="7" t="s">
        <v>57492</v>
      </c>
      <c r="G11499" s="8" t="s">
        <v>194</v>
      </c>
      <c r="H11499" s="8" t="s">
        <v>22</v>
      </c>
      <c r="I11499" s="8" t="s">
        <v>259</v>
      </c>
      <c r="J11499" s="8" t="s">
        <v>27</v>
      </c>
      <c r="K11499" s="8" t="s">
        <v>76</v>
      </c>
      <c r="L11499" s="8" t="s">
        <v>43</v>
      </c>
      <c r="M11499" s="7" t="s">
        <v>44</v>
      </c>
      <c r="N11499" s="7" t="s">
        <v>31</v>
      </c>
      <c r="O11499" s="8" t="s">
        <v>32</v>
      </c>
      <c r="P11499" s="8" t="s">
        <v>22</v>
      </c>
      <c r="Q11499" s="8" t="s">
        <v>57493</v>
      </c>
      <c r="R11499" s="8" t="s">
        <v>46</v>
      </c>
      <c r="S11499" s="7" t="s">
        <v>57494</v>
      </c>
      <c r="T11499" s="7" t="s">
        <v>57495</v>
      </c>
    </row>
    <row r="11500" customHeight="1" spans="1:20">
      <c r="A11500" s="6">
        <v>45227</v>
      </c>
      <c r="B11500" s="7" t="s">
        <v>57496</v>
      </c>
      <c r="C11500" s="7" t="s">
        <v>51150</v>
      </c>
      <c r="D11500" s="8" t="s">
        <v>22</v>
      </c>
      <c r="E11500" s="7" t="s">
        <v>57497</v>
      </c>
      <c r="F11500" s="7" t="s">
        <v>57498</v>
      </c>
      <c r="G11500" s="8" t="s">
        <v>82</v>
      </c>
      <c r="H11500" s="8" t="s">
        <v>22</v>
      </c>
      <c r="I11500" s="8" t="s">
        <v>1181</v>
      </c>
      <c r="J11500" s="8" t="s">
        <v>27</v>
      </c>
      <c r="K11500" s="8" t="s">
        <v>28</v>
      </c>
      <c r="L11500" s="8" t="s">
        <v>43</v>
      </c>
      <c r="M11500" s="7" t="s">
        <v>44</v>
      </c>
      <c r="N11500" s="7" t="s">
        <v>31</v>
      </c>
      <c r="O11500" s="8" t="s">
        <v>32</v>
      </c>
      <c r="P11500" s="8" t="s">
        <v>22</v>
      </c>
      <c r="Q11500" s="8" t="s">
        <v>57499</v>
      </c>
      <c r="R11500" s="8" t="s">
        <v>46</v>
      </c>
      <c r="S11500" s="7" t="s">
        <v>57500</v>
      </c>
      <c r="T11500" s="7" t="s">
        <v>57501</v>
      </c>
    </row>
    <row r="11501" customHeight="1" spans="1:20">
      <c r="A11501" s="6">
        <v>45227</v>
      </c>
      <c r="B11501" s="7" t="s">
        <v>57502</v>
      </c>
      <c r="C11501" s="7" t="s">
        <v>783</v>
      </c>
      <c r="D11501" s="8" t="s">
        <v>22</v>
      </c>
      <c r="E11501" s="7" t="s">
        <v>57503</v>
      </c>
      <c r="F11501" s="7" t="s">
        <v>57504</v>
      </c>
      <c r="G11501" s="8" t="s">
        <v>82</v>
      </c>
      <c r="H11501" s="8" t="s">
        <v>22</v>
      </c>
      <c r="I11501" s="8" t="s">
        <v>168</v>
      </c>
      <c r="J11501" s="8" t="s">
        <v>27</v>
      </c>
      <c r="K11501" s="8" t="s">
        <v>28</v>
      </c>
      <c r="L11501" s="8" t="s">
        <v>43</v>
      </c>
      <c r="M11501" s="7" t="s">
        <v>169</v>
      </c>
      <c r="N11501" s="7" t="s">
        <v>743</v>
      </c>
      <c r="O11501" s="8" t="s">
        <v>32</v>
      </c>
      <c r="P11501" s="8" t="s">
        <v>22</v>
      </c>
      <c r="Q11501" s="8" t="s">
        <v>57505</v>
      </c>
      <c r="R11501" s="8" t="s">
        <v>46</v>
      </c>
      <c r="S11501" s="7" t="s">
        <v>57506</v>
      </c>
      <c r="T11501" s="7" t="s">
        <v>57507</v>
      </c>
    </row>
    <row r="11502" customHeight="1" spans="1:20">
      <c r="A11502" s="6">
        <v>45226</v>
      </c>
      <c r="B11502" s="7" t="s">
        <v>57508</v>
      </c>
      <c r="C11502" s="7" t="s">
        <v>6949</v>
      </c>
      <c r="D11502" s="8" t="s">
        <v>22</v>
      </c>
      <c r="E11502" s="7" t="s">
        <v>57509</v>
      </c>
      <c r="F11502" s="7" t="s">
        <v>57510</v>
      </c>
      <c r="G11502" s="8" t="s">
        <v>53</v>
      </c>
      <c r="H11502" s="8" t="s">
        <v>110</v>
      </c>
      <c r="I11502" s="8" t="s">
        <v>175</v>
      </c>
      <c r="J11502" s="8" t="s">
        <v>27</v>
      </c>
      <c r="K11502" s="8" t="s">
        <v>28</v>
      </c>
      <c r="L11502" s="8" t="s">
        <v>43</v>
      </c>
      <c r="M11502" s="7" t="s">
        <v>44</v>
      </c>
      <c r="N11502" s="7" t="s">
        <v>208</v>
      </c>
      <c r="O11502" s="8" t="s">
        <v>32</v>
      </c>
      <c r="P11502" s="8" t="s">
        <v>22</v>
      </c>
      <c r="Q11502" s="8" t="s">
        <v>57511</v>
      </c>
      <c r="R11502" s="8" t="s">
        <v>46</v>
      </c>
      <c r="S11502" s="7" t="s">
        <v>57512</v>
      </c>
      <c r="T11502" s="7" t="s">
        <v>57513</v>
      </c>
    </row>
    <row r="11503" customHeight="1" spans="1:20">
      <c r="A11503" s="6">
        <v>45226</v>
      </c>
      <c r="B11503" s="7" t="s">
        <v>57514</v>
      </c>
      <c r="C11503" s="7" t="s">
        <v>6949</v>
      </c>
      <c r="D11503" s="8" t="s">
        <v>22</v>
      </c>
      <c r="E11503" s="7" t="s">
        <v>57515</v>
      </c>
      <c r="F11503" s="7" t="s">
        <v>57516</v>
      </c>
      <c r="G11503" s="8" t="s">
        <v>130</v>
      </c>
      <c r="H11503" s="8" t="s">
        <v>110</v>
      </c>
      <c r="I11503" s="8" t="s">
        <v>241</v>
      </c>
      <c r="J11503" s="8" t="s">
        <v>27</v>
      </c>
      <c r="K11503" s="8" t="s">
        <v>28</v>
      </c>
      <c r="L11503" s="8" t="s">
        <v>43</v>
      </c>
      <c r="M11503" s="7" t="s">
        <v>44</v>
      </c>
      <c r="N11503" s="7" t="s">
        <v>208</v>
      </c>
      <c r="O11503" s="8" t="s">
        <v>32</v>
      </c>
      <c r="P11503" s="8" t="s">
        <v>22</v>
      </c>
      <c r="Q11503" s="8" t="s">
        <v>57517</v>
      </c>
      <c r="R11503" s="8" t="s">
        <v>46</v>
      </c>
      <c r="S11503" s="7" t="s">
        <v>57518</v>
      </c>
      <c r="T11503" s="7" t="s">
        <v>57519</v>
      </c>
    </row>
    <row r="11504" customHeight="1" spans="1:20">
      <c r="A11504" s="6">
        <v>45228</v>
      </c>
      <c r="B11504" s="7" t="s">
        <v>57520</v>
      </c>
      <c r="C11504" s="7" t="s">
        <v>783</v>
      </c>
      <c r="D11504" s="8" t="s">
        <v>22</v>
      </c>
      <c r="E11504" s="7" t="s">
        <v>57521</v>
      </c>
      <c r="F11504" s="7" t="s">
        <v>57522</v>
      </c>
      <c r="G11504" s="8" t="s">
        <v>82</v>
      </c>
      <c r="H11504" s="8" t="s">
        <v>22</v>
      </c>
      <c r="I11504" s="8" t="s">
        <v>83</v>
      </c>
      <c r="J11504" s="8" t="s">
        <v>27</v>
      </c>
      <c r="K11504" s="8" t="s">
        <v>28</v>
      </c>
      <c r="L11504" s="8" t="s">
        <v>43</v>
      </c>
      <c r="M11504" s="7" t="s">
        <v>169</v>
      </c>
      <c r="N11504" s="7" t="s">
        <v>743</v>
      </c>
      <c r="O11504" s="8" t="s">
        <v>32</v>
      </c>
      <c r="P11504" s="8" t="s">
        <v>22</v>
      </c>
      <c r="Q11504" s="8" t="s">
        <v>57523</v>
      </c>
      <c r="R11504" s="8" t="s">
        <v>46</v>
      </c>
      <c r="S11504" s="7" t="s">
        <v>57524</v>
      </c>
      <c r="T11504" s="7" t="s">
        <v>57525</v>
      </c>
    </row>
    <row r="11505" customHeight="1" spans="1:20">
      <c r="A11505" s="6">
        <v>45226</v>
      </c>
      <c r="B11505" s="7" t="s">
        <v>57526</v>
      </c>
      <c r="C11505" s="7" t="s">
        <v>6949</v>
      </c>
      <c r="D11505" s="8" t="s">
        <v>22</v>
      </c>
      <c r="E11505" s="7" t="s">
        <v>57527</v>
      </c>
      <c r="F11505" s="7" t="s">
        <v>57528</v>
      </c>
      <c r="G11505" s="8" t="s">
        <v>53</v>
      </c>
      <c r="H11505" s="8" t="s">
        <v>22</v>
      </c>
      <c r="I11505" s="8" t="s">
        <v>511</v>
      </c>
      <c r="J11505" s="8" t="s">
        <v>27</v>
      </c>
      <c r="K11505" s="8" t="s">
        <v>28</v>
      </c>
      <c r="L11505" s="8" t="s">
        <v>28</v>
      </c>
      <c r="M11505" s="7" t="s">
        <v>44</v>
      </c>
      <c r="N11505" s="7" t="s">
        <v>208</v>
      </c>
      <c r="O11505" s="8" t="s">
        <v>32</v>
      </c>
      <c r="P11505" s="8" t="s">
        <v>22</v>
      </c>
      <c r="Q11505" s="8" t="s">
        <v>57529</v>
      </c>
      <c r="R11505" s="8" t="s">
        <v>46</v>
      </c>
      <c r="S11505" s="7" t="s">
        <v>57530</v>
      </c>
      <c r="T11505" s="7" t="s">
        <v>57531</v>
      </c>
    </row>
    <row r="11506" customHeight="1" spans="1:20">
      <c r="A11506" s="6">
        <v>45226</v>
      </c>
      <c r="B11506" s="7" t="s">
        <v>57532</v>
      </c>
      <c r="C11506" s="7" t="s">
        <v>38</v>
      </c>
      <c r="D11506" s="8" t="s">
        <v>22</v>
      </c>
      <c r="E11506" s="7" t="s">
        <v>57533</v>
      </c>
      <c r="F11506" s="7" t="s">
        <v>46917</v>
      </c>
      <c r="G11506" s="8" t="s">
        <v>69</v>
      </c>
      <c r="H11506" s="8" t="s">
        <v>22</v>
      </c>
      <c r="I11506" s="8" t="s">
        <v>162</v>
      </c>
      <c r="J11506" s="8" t="s">
        <v>27</v>
      </c>
      <c r="K11506" s="8" t="s">
        <v>28</v>
      </c>
      <c r="L11506" s="8" t="s">
        <v>43</v>
      </c>
      <c r="M11506" s="7" t="s">
        <v>44</v>
      </c>
      <c r="N11506" s="7" t="s">
        <v>31</v>
      </c>
      <c r="O11506" s="8" t="s">
        <v>32</v>
      </c>
      <c r="P11506" s="8" t="s">
        <v>22</v>
      </c>
      <c r="Q11506" s="8" t="s">
        <v>57534</v>
      </c>
      <c r="R11506" s="8" t="s">
        <v>46</v>
      </c>
      <c r="S11506" s="7" t="s">
        <v>57535</v>
      </c>
      <c r="T11506" s="7" t="s">
        <v>57536</v>
      </c>
    </row>
    <row r="11507" customHeight="1" spans="1:20">
      <c r="A11507" s="6">
        <v>45227</v>
      </c>
      <c r="B11507" s="7" t="s">
        <v>57537</v>
      </c>
      <c r="C11507" s="7" t="s">
        <v>6855</v>
      </c>
      <c r="D11507" s="8" t="s">
        <v>22</v>
      </c>
      <c r="E11507" s="7" t="s">
        <v>57538</v>
      </c>
      <c r="F11507" s="7" t="s">
        <v>57539</v>
      </c>
      <c r="G11507" s="8" t="s">
        <v>41</v>
      </c>
      <c r="H11507" s="8" t="s">
        <v>22</v>
      </c>
      <c r="I11507" s="8" t="s">
        <v>701</v>
      </c>
      <c r="J11507" s="8" t="s">
        <v>27</v>
      </c>
      <c r="K11507" s="8" t="s">
        <v>28</v>
      </c>
      <c r="L11507" s="8" t="s">
        <v>43</v>
      </c>
      <c r="M11507" s="7" t="s">
        <v>44</v>
      </c>
      <c r="N11507" s="7" t="s">
        <v>31</v>
      </c>
      <c r="O11507" s="8" t="s">
        <v>32</v>
      </c>
      <c r="P11507" s="8" t="s">
        <v>22</v>
      </c>
      <c r="Q11507" s="8" t="s">
        <v>57540</v>
      </c>
      <c r="R11507" s="8" t="s">
        <v>46</v>
      </c>
      <c r="S11507" s="7" t="s">
        <v>57541</v>
      </c>
      <c r="T11507" s="7" t="s">
        <v>57542</v>
      </c>
    </row>
    <row r="11508" customHeight="1" spans="1:20">
      <c r="A11508" s="6">
        <v>45226</v>
      </c>
      <c r="B11508" s="7" t="s">
        <v>57543</v>
      </c>
      <c r="C11508" s="7" t="s">
        <v>6949</v>
      </c>
      <c r="D11508" s="8" t="s">
        <v>22</v>
      </c>
      <c r="E11508" s="7" t="s">
        <v>57544</v>
      </c>
      <c r="F11508" s="7" t="s">
        <v>57545</v>
      </c>
      <c r="G11508" s="8" t="s">
        <v>62</v>
      </c>
      <c r="H11508" s="8" t="s">
        <v>22</v>
      </c>
      <c r="I11508" s="8" t="s">
        <v>701</v>
      </c>
      <c r="J11508" s="8" t="s">
        <v>27</v>
      </c>
      <c r="K11508" s="8" t="s">
        <v>28</v>
      </c>
      <c r="L11508" s="8" t="s">
        <v>43</v>
      </c>
      <c r="M11508" s="7" t="s">
        <v>44</v>
      </c>
      <c r="N11508" s="7" t="s">
        <v>208</v>
      </c>
      <c r="O11508" s="8" t="s">
        <v>32</v>
      </c>
      <c r="P11508" s="8" t="s">
        <v>22</v>
      </c>
      <c r="Q11508" s="8" t="s">
        <v>57546</v>
      </c>
      <c r="R11508" s="8" t="s">
        <v>46</v>
      </c>
      <c r="S11508" s="7" t="s">
        <v>57547</v>
      </c>
      <c r="T11508" s="7" t="s">
        <v>57548</v>
      </c>
    </row>
    <row r="11509" customHeight="1" spans="1:20">
      <c r="A11509" s="6">
        <v>45227</v>
      </c>
      <c r="B11509" s="7" t="s">
        <v>57549</v>
      </c>
      <c r="C11509" s="7" t="s">
        <v>57550</v>
      </c>
      <c r="D11509" s="8" t="s">
        <v>22</v>
      </c>
      <c r="E11509" s="7" t="s">
        <v>57551</v>
      </c>
      <c r="F11509" s="7" t="s">
        <v>45945</v>
      </c>
      <c r="G11509" s="8" t="s">
        <v>69</v>
      </c>
      <c r="H11509" s="8" t="s">
        <v>22</v>
      </c>
      <c r="I11509" s="8" t="s">
        <v>469</v>
      </c>
      <c r="J11509" s="8" t="s">
        <v>27</v>
      </c>
      <c r="K11509" s="8" t="s">
        <v>28</v>
      </c>
      <c r="L11509" s="8" t="s">
        <v>43</v>
      </c>
      <c r="M11509" s="7" t="s">
        <v>30</v>
      </c>
      <c r="N11509" s="7" t="s">
        <v>31</v>
      </c>
      <c r="O11509" s="8" t="s">
        <v>32</v>
      </c>
      <c r="P11509" s="8" t="s">
        <v>22</v>
      </c>
      <c r="Q11509" s="8" t="s">
        <v>57552</v>
      </c>
      <c r="R11509" s="8" t="s">
        <v>46</v>
      </c>
      <c r="S11509" s="7" t="s">
        <v>57553</v>
      </c>
      <c r="T11509" s="7" t="s">
        <v>57554</v>
      </c>
    </row>
    <row r="11510" customHeight="1" spans="1:20">
      <c r="A11510" s="6">
        <v>45227</v>
      </c>
      <c r="B11510" s="7" t="s">
        <v>57555</v>
      </c>
      <c r="C11510" s="7" t="s">
        <v>646</v>
      </c>
      <c r="D11510" s="8" t="s">
        <v>22</v>
      </c>
      <c r="E11510" s="7" t="s">
        <v>57556</v>
      </c>
      <c r="F11510" s="7" t="s">
        <v>8012</v>
      </c>
      <c r="G11510" s="8" t="s">
        <v>336</v>
      </c>
      <c r="H11510" s="8" t="s">
        <v>22</v>
      </c>
      <c r="I11510" s="8" t="s">
        <v>111</v>
      </c>
      <c r="J11510" s="8" t="s">
        <v>27</v>
      </c>
      <c r="K11510" s="8" t="s">
        <v>28</v>
      </c>
      <c r="L11510" s="8" t="s">
        <v>43</v>
      </c>
      <c r="M11510" s="7" t="s">
        <v>30</v>
      </c>
      <c r="N11510" s="7" t="s">
        <v>31</v>
      </c>
      <c r="O11510" s="8" t="s">
        <v>32</v>
      </c>
      <c r="P11510" s="8" t="s">
        <v>22</v>
      </c>
      <c r="Q11510" s="8" t="s">
        <v>57557</v>
      </c>
      <c r="R11510" s="8" t="s">
        <v>46</v>
      </c>
      <c r="S11510" s="7" t="s">
        <v>57558</v>
      </c>
      <c r="T11510" s="7" t="s">
        <v>57559</v>
      </c>
    </row>
    <row r="11511" customHeight="1" spans="1:20">
      <c r="A11511" s="6">
        <v>45227</v>
      </c>
      <c r="B11511" s="7" t="s">
        <v>57560</v>
      </c>
      <c r="C11511" s="7" t="s">
        <v>2868</v>
      </c>
      <c r="D11511" s="8" t="s">
        <v>22</v>
      </c>
      <c r="E11511" s="7" t="s">
        <v>57561</v>
      </c>
      <c r="F11511" s="7" t="s">
        <v>22</v>
      </c>
      <c r="G11511" s="8" t="s">
        <v>22</v>
      </c>
      <c r="H11511" s="8" t="s">
        <v>22</v>
      </c>
      <c r="I11511" s="8" t="s">
        <v>490</v>
      </c>
      <c r="J11511" s="8" t="s">
        <v>27</v>
      </c>
      <c r="K11511" s="8" t="s">
        <v>28</v>
      </c>
      <c r="L11511" s="8" t="s">
        <v>43</v>
      </c>
      <c r="M11511" s="7" t="s">
        <v>30</v>
      </c>
      <c r="N11511" s="7" t="s">
        <v>31</v>
      </c>
      <c r="O11511" s="8" t="s">
        <v>32</v>
      </c>
      <c r="P11511" s="8" t="s">
        <v>22</v>
      </c>
      <c r="Q11511" s="8" t="s">
        <v>57562</v>
      </c>
      <c r="R11511" s="8" t="s">
        <v>46</v>
      </c>
      <c r="S11511" s="7" t="s">
        <v>57563</v>
      </c>
      <c r="T11511" s="7" t="s">
        <v>57564</v>
      </c>
    </row>
    <row r="11512" customHeight="1" spans="1:20">
      <c r="A11512" s="6">
        <v>45227</v>
      </c>
      <c r="B11512" s="7" t="s">
        <v>57565</v>
      </c>
      <c r="C11512" s="7" t="s">
        <v>14500</v>
      </c>
      <c r="D11512" s="8" t="s">
        <v>22</v>
      </c>
      <c r="E11512" s="7" t="s">
        <v>57566</v>
      </c>
      <c r="F11512" s="7" t="s">
        <v>22</v>
      </c>
      <c r="G11512" s="8" t="s">
        <v>22</v>
      </c>
      <c r="H11512" s="8" t="s">
        <v>22</v>
      </c>
      <c r="I11512" s="8" t="s">
        <v>97</v>
      </c>
      <c r="J11512" s="8" t="s">
        <v>27</v>
      </c>
      <c r="K11512" s="8" t="s">
        <v>28</v>
      </c>
      <c r="L11512" s="8" t="s">
        <v>43</v>
      </c>
      <c r="M11512" s="7" t="s">
        <v>44</v>
      </c>
      <c r="N11512" s="7" t="s">
        <v>31</v>
      </c>
      <c r="O11512" s="8" t="s">
        <v>32</v>
      </c>
      <c r="P11512" s="8" t="s">
        <v>22</v>
      </c>
      <c r="Q11512" s="8" t="s">
        <v>57567</v>
      </c>
      <c r="R11512" s="8" t="s">
        <v>46</v>
      </c>
      <c r="S11512" s="7" t="s">
        <v>57568</v>
      </c>
      <c r="T11512" s="7" t="s">
        <v>57569</v>
      </c>
    </row>
    <row r="11513" customHeight="1" spans="1:20">
      <c r="A11513" s="6">
        <v>45227</v>
      </c>
      <c r="B11513" s="7" t="s">
        <v>57570</v>
      </c>
      <c r="C11513" s="7" t="s">
        <v>9229</v>
      </c>
      <c r="D11513" s="8" t="s">
        <v>22</v>
      </c>
      <c r="E11513" s="7" t="s">
        <v>57571</v>
      </c>
      <c r="F11513" s="7" t="s">
        <v>57572</v>
      </c>
      <c r="G11513" s="8" t="s">
        <v>82</v>
      </c>
      <c r="H11513" s="8" t="s">
        <v>22</v>
      </c>
      <c r="I11513" s="8" t="s">
        <v>175</v>
      </c>
      <c r="J11513" s="8" t="s">
        <v>27</v>
      </c>
      <c r="K11513" s="8" t="s">
        <v>28</v>
      </c>
      <c r="L11513" s="8" t="s">
        <v>43</v>
      </c>
      <c r="M11513" s="7" t="s">
        <v>30</v>
      </c>
      <c r="N11513" s="7" t="s">
        <v>208</v>
      </c>
      <c r="O11513" s="8" t="s">
        <v>32</v>
      </c>
      <c r="P11513" s="8" t="s">
        <v>22</v>
      </c>
      <c r="Q11513" s="8" t="s">
        <v>57573</v>
      </c>
      <c r="R11513" s="8" t="s">
        <v>46</v>
      </c>
      <c r="S11513" s="7" t="s">
        <v>57574</v>
      </c>
      <c r="T11513" s="7" t="s">
        <v>57575</v>
      </c>
    </row>
    <row r="11514" customHeight="1" spans="1:20">
      <c r="A11514" s="6">
        <v>45226</v>
      </c>
      <c r="B11514" s="7" t="s">
        <v>57576</v>
      </c>
      <c r="C11514" s="7" t="s">
        <v>6855</v>
      </c>
      <c r="D11514" s="8" t="s">
        <v>22</v>
      </c>
      <c r="E11514" s="7" t="s">
        <v>57577</v>
      </c>
      <c r="F11514" s="7" t="s">
        <v>57578</v>
      </c>
      <c r="G11514" s="8" t="s">
        <v>69</v>
      </c>
      <c r="H11514" s="8" t="s">
        <v>22</v>
      </c>
      <c r="I11514" s="8" t="s">
        <v>241</v>
      </c>
      <c r="J11514" s="8" t="s">
        <v>27</v>
      </c>
      <c r="K11514" s="8" t="s">
        <v>28</v>
      </c>
      <c r="L11514" s="8" t="s">
        <v>43</v>
      </c>
      <c r="M11514" s="7" t="s">
        <v>30</v>
      </c>
      <c r="N11514" s="7" t="s">
        <v>31</v>
      </c>
      <c r="O11514" s="8" t="s">
        <v>32</v>
      </c>
      <c r="P11514" s="8" t="s">
        <v>22</v>
      </c>
      <c r="Q11514" s="8" t="s">
        <v>57579</v>
      </c>
      <c r="R11514" s="8" t="s">
        <v>46</v>
      </c>
      <c r="S11514" s="7" t="s">
        <v>57580</v>
      </c>
      <c r="T11514" s="7" t="s">
        <v>57581</v>
      </c>
    </row>
    <row r="11515" customHeight="1" spans="1:20">
      <c r="A11515" s="6">
        <v>45227</v>
      </c>
      <c r="B11515" s="7" t="s">
        <v>57582</v>
      </c>
      <c r="C11515" s="7" t="s">
        <v>783</v>
      </c>
      <c r="D11515" s="8" t="s">
        <v>22</v>
      </c>
      <c r="E11515" s="7" t="s">
        <v>57583</v>
      </c>
      <c r="F11515" s="7" t="s">
        <v>57584</v>
      </c>
      <c r="G11515" s="8" t="s">
        <v>62</v>
      </c>
      <c r="H11515" s="8" t="s">
        <v>22</v>
      </c>
      <c r="I11515" s="8" t="s">
        <v>124</v>
      </c>
      <c r="J11515" s="8" t="s">
        <v>27</v>
      </c>
      <c r="K11515" s="8" t="s">
        <v>28</v>
      </c>
      <c r="L11515" s="8" t="s">
        <v>43</v>
      </c>
      <c r="M11515" s="7" t="s">
        <v>30</v>
      </c>
      <c r="N11515" s="7" t="s">
        <v>743</v>
      </c>
      <c r="O11515" s="8" t="s">
        <v>32</v>
      </c>
      <c r="P11515" s="8" t="s">
        <v>22</v>
      </c>
      <c r="Q11515" s="8" t="s">
        <v>57585</v>
      </c>
      <c r="R11515" s="8" t="s">
        <v>46</v>
      </c>
      <c r="S11515" s="7" t="s">
        <v>57586</v>
      </c>
      <c r="T11515" s="7" t="s">
        <v>57525</v>
      </c>
    </row>
    <row r="11516" customHeight="1" spans="1:20">
      <c r="A11516" s="6">
        <v>45228</v>
      </c>
      <c r="B11516" s="7" t="s">
        <v>57587</v>
      </c>
      <c r="C11516" s="7" t="s">
        <v>2825</v>
      </c>
      <c r="D11516" s="8" t="s">
        <v>22</v>
      </c>
      <c r="E11516" s="7" t="s">
        <v>32650</v>
      </c>
      <c r="F11516" s="7" t="s">
        <v>32651</v>
      </c>
      <c r="G11516" s="8" t="s">
        <v>82</v>
      </c>
      <c r="H11516" s="8" t="s">
        <v>22</v>
      </c>
      <c r="I11516" s="8" t="s">
        <v>75</v>
      </c>
      <c r="J11516" s="8" t="s">
        <v>27</v>
      </c>
      <c r="K11516" s="8" t="s">
        <v>28</v>
      </c>
      <c r="L11516" s="8" t="s">
        <v>43</v>
      </c>
      <c r="M11516" s="7" t="s">
        <v>30</v>
      </c>
      <c r="N11516" s="7" t="s">
        <v>31</v>
      </c>
      <c r="O11516" s="8" t="s">
        <v>32</v>
      </c>
      <c r="P11516" s="8" t="s">
        <v>22</v>
      </c>
      <c r="Q11516" s="8" t="s">
        <v>57588</v>
      </c>
      <c r="R11516" s="8" t="s">
        <v>46</v>
      </c>
      <c r="S11516" s="7" t="s">
        <v>57589</v>
      </c>
      <c r="T11516" s="7" t="s">
        <v>57590</v>
      </c>
    </row>
    <row r="11517" customHeight="1" spans="1:20">
      <c r="A11517" s="6">
        <v>45226</v>
      </c>
      <c r="B11517" s="7" t="s">
        <v>57591</v>
      </c>
      <c r="C11517" s="7" t="s">
        <v>783</v>
      </c>
      <c r="D11517" s="8" t="s">
        <v>22</v>
      </c>
      <c r="E11517" s="7" t="s">
        <v>57592</v>
      </c>
      <c r="F11517" s="7" t="s">
        <v>1301</v>
      </c>
      <c r="G11517" s="8" t="s">
        <v>82</v>
      </c>
      <c r="H11517" s="8" t="s">
        <v>110</v>
      </c>
      <c r="I11517" s="8" t="s">
        <v>2203</v>
      </c>
      <c r="J11517" s="8" t="s">
        <v>27</v>
      </c>
      <c r="K11517" s="8" t="s">
        <v>28</v>
      </c>
      <c r="L11517" s="8" t="s">
        <v>43</v>
      </c>
      <c r="M11517" s="7" t="s">
        <v>799</v>
      </c>
      <c r="N11517" s="7" t="s">
        <v>743</v>
      </c>
      <c r="O11517" s="8" t="s">
        <v>32</v>
      </c>
      <c r="P11517" s="8" t="s">
        <v>22</v>
      </c>
      <c r="Q11517" s="8" t="s">
        <v>57593</v>
      </c>
      <c r="R11517" s="8" t="s">
        <v>46</v>
      </c>
      <c r="S11517" s="7" t="s">
        <v>57594</v>
      </c>
      <c r="T11517" s="7" t="s">
        <v>57595</v>
      </c>
    </row>
    <row r="11518" customHeight="1" spans="1:20">
      <c r="A11518" s="6">
        <v>45228</v>
      </c>
      <c r="B11518" s="7" t="s">
        <v>57596</v>
      </c>
      <c r="C11518" s="7" t="s">
        <v>9304</v>
      </c>
      <c r="D11518" s="8" t="s">
        <v>22</v>
      </c>
      <c r="E11518" s="7" t="s">
        <v>57597</v>
      </c>
      <c r="F11518" s="7" t="s">
        <v>57598</v>
      </c>
      <c r="G11518" s="8" t="s">
        <v>53</v>
      </c>
      <c r="H11518" s="8" t="s">
        <v>22</v>
      </c>
      <c r="I11518" s="8" t="s">
        <v>26</v>
      </c>
      <c r="J11518" s="8" t="s">
        <v>27</v>
      </c>
      <c r="K11518" s="8" t="s">
        <v>76</v>
      </c>
      <c r="L11518" s="8" t="s">
        <v>29</v>
      </c>
      <c r="M11518" s="7" t="s">
        <v>30</v>
      </c>
      <c r="N11518" s="7" t="s">
        <v>31</v>
      </c>
      <c r="O11518" s="8" t="s">
        <v>32</v>
      </c>
      <c r="P11518" s="8" t="s">
        <v>6207</v>
      </c>
      <c r="Q11518" s="8" t="s">
        <v>57599</v>
      </c>
      <c r="R11518" s="8" t="s">
        <v>34</v>
      </c>
      <c r="S11518" s="7" t="s">
        <v>57600</v>
      </c>
      <c r="T11518" s="7" t="s">
        <v>57601</v>
      </c>
    </row>
    <row r="11519" customHeight="1" spans="1:20">
      <c r="A11519" s="6">
        <v>45226</v>
      </c>
      <c r="B11519" s="7" t="s">
        <v>57602</v>
      </c>
      <c r="C11519" s="7" t="s">
        <v>783</v>
      </c>
      <c r="D11519" s="8" t="s">
        <v>22</v>
      </c>
      <c r="E11519" s="7" t="s">
        <v>17161</v>
      </c>
      <c r="F11519" s="7" t="s">
        <v>17089</v>
      </c>
      <c r="G11519" s="8" t="s">
        <v>82</v>
      </c>
      <c r="H11519" s="8" t="s">
        <v>22</v>
      </c>
      <c r="I11519" s="8" t="s">
        <v>168</v>
      </c>
      <c r="J11519" s="8" t="s">
        <v>27</v>
      </c>
      <c r="K11519" s="8" t="s">
        <v>28</v>
      </c>
      <c r="L11519" s="8" t="s">
        <v>43</v>
      </c>
      <c r="M11519" s="7" t="s">
        <v>169</v>
      </c>
      <c r="N11519" s="7" t="s">
        <v>743</v>
      </c>
      <c r="O11519" s="8" t="s">
        <v>32</v>
      </c>
      <c r="P11519" s="8" t="s">
        <v>22</v>
      </c>
      <c r="Q11519" s="8" t="s">
        <v>57603</v>
      </c>
      <c r="R11519" s="8" t="s">
        <v>46</v>
      </c>
      <c r="S11519" s="7" t="s">
        <v>57604</v>
      </c>
      <c r="T11519" s="7" t="s">
        <v>57605</v>
      </c>
    </row>
    <row r="11520" customHeight="1" spans="1:20">
      <c r="A11520" s="6">
        <v>45228</v>
      </c>
      <c r="B11520" s="7" t="s">
        <v>57606</v>
      </c>
      <c r="C11520" s="7" t="s">
        <v>3638</v>
      </c>
      <c r="D11520" s="8" t="s">
        <v>22</v>
      </c>
      <c r="E11520" s="7" t="s">
        <v>57607</v>
      </c>
      <c r="F11520" s="7" t="s">
        <v>57608</v>
      </c>
      <c r="G11520" s="8" t="s">
        <v>25</v>
      </c>
      <c r="H11520" s="8" t="s">
        <v>22</v>
      </c>
      <c r="I11520" s="8" t="s">
        <v>26</v>
      </c>
      <c r="J11520" s="8" t="s">
        <v>27</v>
      </c>
      <c r="K11520" s="8" t="s">
        <v>76</v>
      </c>
      <c r="L11520" s="8" t="s">
        <v>29</v>
      </c>
      <c r="M11520" s="7" t="s">
        <v>30</v>
      </c>
      <c r="N11520" s="7" t="s">
        <v>31</v>
      </c>
      <c r="O11520" s="8" t="s">
        <v>32</v>
      </c>
      <c r="P11520" s="8" t="s">
        <v>22</v>
      </c>
      <c r="Q11520" s="8" t="s">
        <v>57609</v>
      </c>
      <c r="R11520" s="8" t="s">
        <v>34</v>
      </c>
      <c r="S11520" s="7" t="s">
        <v>57610</v>
      </c>
      <c r="T11520" s="7" t="s">
        <v>57611</v>
      </c>
    </row>
    <row r="11521" customHeight="1" spans="1:20">
      <c r="A11521" s="6">
        <v>45226</v>
      </c>
      <c r="B11521" s="7" t="s">
        <v>57612</v>
      </c>
      <c r="C11521" s="7" t="s">
        <v>6949</v>
      </c>
      <c r="D11521" s="8" t="s">
        <v>22</v>
      </c>
      <c r="E11521" s="7" t="s">
        <v>57613</v>
      </c>
      <c r="F11521" s="7" t="s">
        <v>57614</v>
      </c>
      <c r="G11521" s="8" t="s">
        <v>53</v>
      </c>
      <c r="H11521" s="8" t="s">
        <v>22</v>
      </c>
      <c r="I11521" s="8" t="s">
        <v>155</v>
      </c>
      <c r="J11521" s="8" t="s">
        <v>27</v>
      </c>
      <c r="K11521" s="8" t="s">
        <v>28</v>
      </c>
      <c r="L11521" s="8" t="s">
        <v>43</v>
      </c>
      <c r="M11521" s="7" t="s">
        <v>44</v>
      </c>
      <c r="N11521" s="7" t="s">
        <v>208</v>
      </c>
      <c r="O11521" s="8" t="s">
        <v>32</v>
      </c>
      <c r="P11521" s="8" t="s">
        <v>22</v>
      </c>
      <c r="Q11521" s="8" t="s">
        <v>57615</v>
      </c>
      <c r="R11521" s="8" t="s">
        <v>46</v>
      </c>
      <c r="S11521" s="7" t="s">
        <v>57616</v>
      </c>
      <c r="T11521" s="7" t="s">
        <v>57617</v>
      </c>
    </row>
    <row r="11522" customHeight="1" spans="1:20">
      <c r="A11522" s="6">
        <v>45227</v>
      </c>
      <c r="B11522" s="7" t="s">
        <v>57618</v>
      </c>
      <c r="C11522" s="7" t="s">
        <v>4384</v>
      </c>
      <c r="D11522" s="8" t="s">
        <v>22</v>
      </c>
      <c r="E11522" s="7" t="s">
        <v>57619</v>
      </c>
      <c r="F11522" s="7" t="s">
        <v>57620</v>
      </c>
      <c r="G11522" s="8" t="s">
        <v>82</v>
      </c>
      <c r="H11522" s="8" t="s">
        <v>96</v>
      </c>
      <c r="I11522" s="8" t="s">
        <v>253</v>
      </c>
      <c r="J11522" s="8" t="s">
        <v>27</v>
      </c>
      <c r="K11522" s="8" t="s">
        <v>28</v>
      </c>
      <c r="L11522" s="8" t="s">
        <v>43</v>
      </c>
      <c r="M11522" s="7" t="s">
        <v>169</v>
      </c>
      <c r="N11522" s="7" t="s">
        <v>31</v>
      </c>
      <c r="O11522" s="8" t="s">
        <v>32</v>
      </c>
      <c r="P11522" s="8" t="s">
        <v>22</v>
      </c>
      <c r="Q11522" s="8" t="s">
        <v>57621</v>
      </c>
      <c r="R11522" s="8" t="s">
        <v>46</v>
      </c>
      <c r="S11522" s="7" t="s">
        <v>57622</v>
      </c>
      <c r="T11522" s="7" t="s">
        <v>57623</v>
      </c>
    </row>
    <row r="11523" customHeight="1" spans="1:20">
      <c r="A11523" s="6">
        <v>45227</v>
      </c>
      <c r="B11523" s="7" t="s">
        <v>57624</v>
      </c>
      <c r="C11523" s="7" t="s">
        <v>783</v>
      </c>
      <c r="D11523" s="8" t="s">
        <v>22</v>
      </c>
      <c r="E11523" s="7" t="s">
        <v>36765</v>
      </c>
      <c r="F11523" s="7" t="s">
        <v>36766</v>
      </c>
      <c r="G11523" s="8" t="s">
        <v>82</v>
      </c>
      <c r="H11523" s="8" t="s">
        <v>22</v>
      </c>
      <c r="I11523" s="8" t="s">
        <v>168</v>
      </c>
      <c r="J11523" s="8" t="s">
        <v>27</v>
      </c>
      <c r="K11523" s="8" t="s">
        <v>28</v>
      </c>
      <c r="L11523" s="8" t="s">
        <v>43</v>
      </c>
      <c r="M11523" s="7" t="s">
        <v>169</v>
      </c>
      <c r="N11523" s="7" t="s">
        <v>743</v>
      </c>
      <c r="O11523" s="8" t="s">
        <v>32</v>
      </c>
      <c r="P11523" s="8" t="s">
        <v>22</v>
      </c>
      <c r="Q11523" s="8" t="s">
        <v>57625</v>
      </c>
      <c r="R11523" s="8" t="s">
        <v>46</v>
      </c>
      <c r="S11523" s="7" t="s">
        <v>57626</v>
      </c>
      <c r="T11523" s="7" t="s">
        <v>57627</v>
      </c>
    </row>
    <row r="11524" customHeight="1" spans="1:20">
      <c r="A11524" s="6">
        <v>45226</v>
      </c>
      <c r="B11524" s="7" t="s">
        <v>57628</v>
      </c>
      <c r="C11524" s="7" t="s">
        <v>6949</v>
      </c>
      <c r="D11524" s="8" t="s">
        <v>22</v>
      </c>
      <c r="E11524" s="7" t="s">
        <v>57629</v>
      </c>
      <c r="F11524" s="7" t="s">
        <v>57630</v>
      </c>
      <c r="G11524" s="8" t="s">
        <v>25</v>
      </c>
      <c r="H11524" s="8" t="s">
        <v>137</v>
      </c>
      <c r="I11524" s="8" t="s">
        <v>63</v>
      </c>
      <c r="J11524" s="8" t="s">
        <v>27</v>
      </c>
      <c r="K11524" s="8" t="s">
        <v>28</v>
      </c>
      <c r="L11524" s="8" t="s">
        <v>43</v>
      </c>
      <c r="M11524" s="7" t="s">
        <v>44</v>
      </c>
      <c r="N11524" s="7" t="s">
        <v>208</v>
      </c>
      <c r="O11524" s="8" t="s">
        <v>32</v>
      </c>
      <c r="P11524" s="8" t="s">
        <v>22</v>
      </c>
      <c r="Q11524" s="8" t="s">
        <v>57631</v>
      </c>
      <c r="R11524" s="8" t="s">
        <v>46</v>
      </c>
      <c r="S11524" s="7" t="s">
        <v>57632</v>
      </c>
      <c r="T11524" s="7" t="s">
        <v>57633</v>
      </c>
    </row>
    <row r="11525" customHeight="1" spans="1:20">
      <c r="A11525" s="6">
        <v>45227</v>
      </c>
      <c r="B11525" s="7" t="s">
        <v>57634</v>
      </c>
      <c r="C11525" s="7" t="s">
        <v>783</v>
      </c>
      <c r="D11525" s="8" t="s">
        <v>22</v>
      </c>
      <c r="E11525" s="7" t="s">
        <v>57635</v>
      </c>
      <c r="F11525" s="7" t="s">
        <v>57636</v>
      </c>
      <c r="G11525" s="8" t="s">
        <v>82</v>
      </c>
      <c r="H11525" s="8" t="s">
        <v>96</v>
      </c>
      <c r="I11525" s="8" t="s">
        <v>124</v>
      </c>
      <c r="J11525" s="8" t="s">
        <v>27</v>
      </c>
      <c r="K11525" s="8" t="s">
        <v>28</v>
      </c>
      <c r="L11525" s="8" t="s">
        <v>43</v>
      </c>
      <c r="M11525" s="7" t="s">
        <v>44</v>
      </c>
      <c r="N11525" s="7" t="s">
        <v>743</v>
      </c>
      <c r="O11525" s="8" t="s">
        <v>32</v>
      </c>
      <c r="P11525" s="8" t="s">
        <v>22</v>
      </c>
      <c r="Q11525" s="8" t="s">
        <v>57637</v>
      </c>
      <c r="R11525" s="8" t="s">
        <v>46</v>
      </c>
      <c r="S11525" s="7" t="s">
        <v>57638</v>
      </c>
      <c r="T11525" s="7" t="s">
        <v>57639</v>
      </c>
    </row>
    <row r="11526" customHeight="1" spans="1:20">
      <c r="A11526" s="6">
        <v>45228</v>
      </c>
      <c r="B11526" s="7" t="s">
        <v>57640</v>
      </c>
      <c r="C11526" s="7" t="s">
        <v>6949</v>
      </c>
      <c r="D11526" s="8" t="s">
        <v>22</v>
      </c>
      <c r="E11526" s="7" t="s">
        <v>57641</v>
      </c>
      <c r="F11526" s="7" t="s">
        <v>57642</v>
      </c>
      <c r="G11526" s="8" t="s">
        <v>130</v>
      </c>
      <c r="H11526" s="8" t="s">
        <v>22</v>
      </c>
      <c r="I11526" s="8" t="s">
        <v>75</v>
      </c>
      <c r="J11526" s="8" t="s">
        <v>27</v>
      </c>
      <c r="K11526" s="8" t="s">
        <v>28</v>
      </c>
      <c r="L11526" s="8" t="s">
        <v>43</v>
      </c>
      <c r="M11526" s="7" t="s">
        <v>44</v>
      </c>
      <c r="N11526" s="7" t="s">
        <v>208</v>
      </c>
      <c r="O11526" s="8" t="s">
        <v>32</v>
      </c>
      <c r="P11526" s="8" t="s">
        <v>22</v>
      </c>
      <c r="Q11526" s="8" t="s">
        <v>57643</v>
      </c>
      <c r="R11526" s="8" t="s">
        <v>46</v>
      </c>
      <c r="S11526" s="7" t="s">
        <v>57644</v>
      </c>
      <c r="T11526" s="7" t="s">
        <v>57645</v>
      </c>
    </row>
    <row r="11527" customHeight="1" spans="1:20">
      <c r="A11527" s="6">
        <v>45227</v>
      </c>
      <c r="B11527" s="7" t="s">
        <v>57646</v>
      </c>
      <c r="C11527" s="7" t="s">
        <v>2911</v>
      </c>
      <c r="D11527" s="8" t="s">
        <v>22</v>
      </c>
      <c r="E11527" s="7" t="s">
        <v>57647</v>
      </c>
      <c r="F11527" s="7" t="s">
        <v>14757</v>
      </c>
      <c r="G11527" s="8" t="s">
        <v>53</v>
      </c>
      <c r="H11527" s="8" t="s">
        <v>137</v>
      </c>
      <c r="I11527" s="8" t="s">
        <v>75</v>
      </c>
      <c r="J11527" s="8" t="s">
        <v>27</v>
      </c>
      <c r="K11527" s="8" t="s">
        <v>28</v>
      </c>
      <c r="L11527" s="8" t="s">
        <v>43</v>
      </c>
      <c r="M11527" s="7" t="s">
        <v>44</v>
      </c>
      <c r="N11527" s="7" t="s">
        <v>31</v>
      </c>
      <c r="O11527" s="8" t="s">
        <v>32</v>
      </c>
      <c r="P11527" s="8" t="s">
        <v>22</v>
      </c>
      <c r="Q11527" s="8" t="s">
        <v>57138</v>
      </c>
      <c r="R11527" s="8" t="s">
        <v>46</v>
      </c>
      <c r="S11527" s="7" t="s">
        <v>57648</v>
      </c>
      <c r="T11527" s="7" t="s">
        <v>57649</v>
      </c>
    </row>
    <row r="11528" customHeight="1" spans="1:20">
      <c r="A11528" s="6">
        <v>45227</v>
      </c>
      <c r="B11528" s="7" t="s">
        <v>57650</v>
      </c>
      <c r="C11528" s="7" t="s">
        <v>5035</v>
      </c>
      <c r="D11528" s="8" t="s">
        <v>22</v>
      </c>
      <c r="E11528" s="7" t="s">
        <v>56463</v>
      </c>
      <c r="F11528" s="7" t="s">
        <v>56464</v>
      </c>
      <c r="G11528" s="8" t="s">
        <v>82</v>
      </c>
      <c r="H11528" s="8" t="s">
        <v>22</v>
      </c>
      <c r="I11528" s="8" t="s">
        <v>26</v>
      </c>
      <c r="J11528" s="8" t="s">
        <v>27</v>
      </c>
      <c r="K11528" s="8" t="s">
        <v>28</v>
      </c>
      <c r="L11528" s="8" t="s">
        <v>29</v>
      </c>
      <c r="M11528" s="7" t="s">
        <v>169</v>
      </c>
      <c r="N11528" s="7" t="s">
        <v>31</v>
      </c>
      <c r="O11528" s="8" t="s">
        <v>32</v>
      </c>
      <c r="P11528" s="8" t="s">
        <v>22</v>
      </c>
      <c r="Q11528" s="8" t="s">
        <v>57651</v>
      </c>
      <c r="R11528" s="8" t="s">
        <v>34</v>
      </c>
      <c r="S11528" s="7" t="s">
        <v>57652</v>
      </c>
      <c r="T11528" s="7" t="s">
        <v>57653</v>
      </c>
    </row>
    <row r="11529" customHeight="1" spans="1:20">
      <c r="A11529" s="6">
        <v>45228</v>
      </c>
      <c r="B11529" s="7" t="s">
        <v>57654</v>
      </c>
      <c r="C11529" s="7" t="s">
        <v>783</v>
      </c>
      <c r="D11529" s="8" t="s">
        <v>22</v>
      </c>
      <c r="E11529" s="7" t="s">
        <v>57655</v>
      </c>
      <c r="F11529" s="7" t="s">
        <v>57656</v>
      </c>
      <c r="G11529" s="8" t="s">
        <v>82</v>
      </c>
      <c r="H11529" s="8" t="s">
        <v>22</v>
      </c>
      <c r="I11529" s="8" t="s">
        <v>299</v>
      </c>
      <c r="J11529" s="8" t="s">
        <v>27</v>
      </c>
      <c r="K11529" s="8" t="s">
        <v>28</v>
      </c>
      <c r="L11529" s="8" t="s">
        <v>43</v>
      </c>
      <c r="M11529" s="7" t="s">
        <v>169</v>
      </c>
      <c r="N11529" s="7" t="s">
        <v>743</v>
      </c>
      <c r="O11529" s="8" t="s">
        <v>32</v>
      </c>
      <c r="P11529" s="8" t="s">
        <v>22</v>
      </c>
      <c r="Q11529" s="8" t="s">
        <v>57657</v>
      </c>
      <c r="R11529" s="8" t="s">
        <v>46</v>
      </c>
      <c r="S11529" s="7" t="s">
        <v>57658</v>
      </c>
      <c r="T11529" s="7" t="s">
        <v>57659</v>
      </c>
    </row>
    <row r="11530" customHeight="1" spans="1:20">
      <c r="A11530" s="6">
        <v>45226</v>
      </c>
      <c r="B11530" s="7" t="s">
        <v>57660</v>
      </c>
      <c r="C11530" s="7" t="s">
        <v>17153</v>
      </c>
      <c r="D11530" s="8" t="s">
        <v>22</v>
      </c>
      <c r="E11530" s="7" t="s">
        <v>57661</v>
      </c>
      <c r="F11530" s="7" t="s">
        <v>57662</v>
      </c>
      <c r="G11530" s="8" t="s">
        <v>53</v>
      </c>
      <c r="H11530" s="8" t="s">
        <v>22</v>
      </c>
      <c r="I11530" s="8" t="s">
        <v>26</v>
      </c>
      <c r="J11530" s="8" t="s">
        <v>27</v>
      </c>
      <c r="K11530" s="8" t="s">
        <v>76</v>
      </c>
      <c r="L11530" s="8" t="s">
        <v>29</v>
      </c>
      <c r="M11530" s="7" t="s">
        <v>30</v>
      </c>
      <c r="N11530" s="7" t="s">
        <v>31</v>
      </c>
      <c r="O11530" s="8" t="s">
        <v>32</v>
      </c>
      <c r="P11530" s="8" t="s">
        <v>22</v>
      </c>
      <c r="Q11530" s="8" t="s">
        <v>57663</v>
      </c>
      <c r="R11530" s="8" t="s">
        <v>34</v>
      </c>
      <c r="S11530" s="7" t="s">
        <v>57664</v>
      </c>
      <c r="T11530" s="7" t="s">
        <v>57665</v>
      </c>
    </row>
    <row r="11531" customHeight="1" spans="1:20">
      <c r="A11531" s="6">
        <v>45227</v>
      </c>
      <c r="B11531" s="7" t="s">
        <v>57666</v>
      </c>
      <c r="C11531" s="7" t="s">
        <v>41488</v>
      </c>
      <c r="D11531" s="8" t="s">
        <v>22</v>
      </c>
      <c r="E11531" s="7" t="s">
        <v>57667</v>
      </c>
      <c r="F11531" s="7" t="s">
        <v>9106</v>
      </c>
      <c r="G11531" s="8" t="s">
        <v>53</v>
      </c>
      <c r="H11531" s="8" t="s">
        <v>22</v>
      </c>
      <c r="I11531" s="8" t="s">
        <v>337</v>
      </c>
      <c r="J11531" s="8" t="s">
        <v>27</v>
      </c>
      <c r="K11531" s="8" t="s">
        <v>28</v>
      </c>
      <c r="L11531" s="8" t="s">
        <v>43</v>
      </c>
      <c r="M11531" s="7" t="s">
        <v>30</v>
      </c>
      <c r="N11531" s="7" t="s">
        <v>31</v>
      </c>
      <c r="O11531" s="8" t="s">
        <v>32</v>
      </c>
      <c r="P11531" s="8" t="s">
        <v>22</v>
      </c>
      <c r="Q11531" s="8" t="s">
        <v>57668</v>
      </c>
      <c r="R11531" s="8" t="s">
        <v>46</v>
      </c>
      <c r="S11531" s="7" t="s">
        <v>57669</v>
      </c>
      <c r="T11531" s="7" t="s">
        <v>57670</v>
      </c>
    </row>
    <row r="11532" customHeight="1" spans="1:20">
      <c r="A11532" s="6">
        <v>45226</v>
      </c>
      <c r="B11532" s="7" t="s">
        <v>57671</v>
      </c>
      <c r="C11532" s="7" t="s">
        <v>393</v>
      </c>
      <c r="D11532" s="8" t="s">
        <v>22</v>
      </c>
      <c r="E11532" s="7" t="s">
        <v>51397</v>
      </c>
      <c r="F11532" s="7" t="s">
        <v>51398</v>
      </c>
      <c r="G11532" s="8" t="s">
        <v>41</v>
      </c>
      <c r="H11532" s="8" t="s">
        <v>22</v>
      </c>
      <c r="I11532" s="8" t="s">
        <v>26</v>
      </c>
      <c r="J11532" s="8" t="s">
        <v>27</v>
      </c>
      <c r="K11532" s="8" t="s">
        <v>76</v>
      </c>
      <c r="L11532" s="8" t="s">
        <v>29</v>
      </c>
      <c r="M11532" s="7" t="s">
        <v>30</v>
      </c>
      <c r="N11532" s="7" t="s">
        <v>31</v>
      </c>
      <c r="O11532" s="8" t="s">
        <v>32</v>
      </c>
      <c r="P11532" s="8" t="s">
        <v>22</v>
      </c>
      <c r="Q11532" s="8" t="s">
        <v>57672</v>
      </c>
      <c r="R11532" s="8" t="s">
        <v>34</v>
      </c>
      <c r="S11532" s="7" t="s">
        <v>57673</v>
      </c>
      <c r="T11532" s="7" t="s">
        <v>57674</v>
      </c>
    </row>
    <row r="11533" customHeight="1" spans="1:20">
      <c r="A11533" s="6">
        <v>45228</v>
      </c>
      <c r="B11533" s="7" t="s">
        <v>57675</v>
      </c>
      <c r="C11533" s="7" t="s">
        <v>783</v>
      </c>
      <c r="D11533" s="8" t="s">
        <v>22</v>
      </c>
      <c r="E11533" s="7" t="s">
        <v>57676</v>
      </c>
      <c r="F11533" s="7" t="s">
        <v>57677</v>
      </c>
      <c r="G11533" s="8" t="s">
        <v>82</v>
      </c>
      <c r="H11533" s="8" t="s">
        <v>22</v>
      </c>
      <c r="I11533" s="8" t="s">
        <v>270</v>
      </c>
      <c r="J11533" s="8" t="s">
        <v>27</v>
      </c>
      <c r="K11533" s="8" t="s">
        <v>28</v>
      </c>
      <c r="L11533" s="8" t="s">
        <v>43</v>
      </c>
      <c r="M11533" s="7" t="s">
        <v>44</v>
      </c>
      <c r="N11533" s="7" t="s">
        <v>743</v>
      </c>
      <c r="O11533" s="8" t="s">
        <v>32</v>
      </c>
      <c r="P11533" s="8" t="s">
        <v>22</v>
      </c>
      <c r="Q11533" s="8" t="s">
        <v>57678</v>
      </c>
      <c r="R11533" s="8" t="s">
        <v>46</v>
      </c>
      <c r="S11533" s="7" t="s">
        <v>57679</v>
      </c>
      <c r="T11533" s="7" t="s">
        <v>17108</v>
      </c>
    </row>
    <row r="11534" customHeight="1" spans="1:20">
      <c r="A11534" s="6">
        <v>45227</v>
      </c>
      <c r="B11534" s="7" t="s">
        <v>57680</v>
      </c>
      <c r="C11534" s="7" t="s">
        <v>6949</v>
      </c>
      <c r="D11534" s="8" t="s">
        <v>22</v>
      </c>
      <c r="E11534" s="7" t="s">
        <v>57681</v>
      </c>
      <c r="F11534" s="7" t="s">
        <v>57682</v>
      </c>
      <c r="G11534" s="8" t="s">
        <v>41</v>
      </c>
      <c r="H11534" s="8" t="s">
        <v>22</v>
      </c>
      <c r="I11534" s="8" t="s">
        <v>299</v>
      </c>
      <c r="J11534" s="8" t="s">
        <v>27</v>
      </c>
      <c r="K11534" s="8" t="s">
        <v>28</v>
      </c>
      <c r="L11534" s="8" t="s">
        <v>43</v>
      </c>
      <c r="M11534" s="7" t="s">
        <v>44</v>
      </c>
      <c r="N11534" s="7" t="s">
        <v>208</v>
      </c>
      <c r="O11534" s="8" t="s">
        <v>32</v>
      </c>
      <c r="P11534" s="8" t="s">
        <v>22</v>
      </c>
      <c r="Q11534" s="8" t="s">
        <v>57683</v>
      </c>
      <c r="R11534" s="8" t="s">
        <v>46</v>
      </c>
      <c r="S11534" s="7" t="s">
        <v>57684</v>
      </c>
      <c r="T11534" s="7" t="s">
        <v>57685</v>
      </c>
    </row>
    <row r="11535" customHeight="1" spans="1:20">
      <c r="A11535" s="6">
        <v>45227</v>
      </c>
      <c r="B11535" s="7" t="s">
        <v>57686</v>
      </c>
      <c r="C11535" s="7" t="s">
        <v>6949</v>
      </c>
      <c r="D11535" s="8" t="s">
        <v>22</v>
      </c>
      <c r="E11535" s="7" t="s">
        <v>57687</v>
      </c>
      <c r="F11535" s="7" t="s">
        <v>57688</v>
      </c>
      <c r="G11535" s="8" t="s">
        <v>25</v>
      </c>
      <c r="H11535" s="8" t="s">
        <v>22</v>
      </c>
      <c r="I11535" s="8" t="s">
        <v>241</v>
      </c>
      <c r="J11535" s="8" t="s">
        <v>27</v>
      </c>
      <c r="K11535" s="8" t="s">
        <v>28</v>
      </c>
      <c r="L11535" s="8" t="s">
        <v>43</v>
      </c>
      <c r="M11535" s="7" t="s">
        <v>44</v>
      </c>
      <c r="N11535" s="7" t="s">
        <v>208</v>
      </c>
      <c r="O11535" s="8" t="s">
        <v>32</v>
      </c>
      <c r="P11535" s="8" t="s">
        <v>22</v>
      </c>
      <c r="Q11535" s="8" t="s">
        <v>57689</v>
      </c>
      <c r="R11535" s="8" t="s">
        <v>46</v>
      </c>
      <c r="S11535" s="7" t="s">
        <v>57690</v>
      </c>
      <c r="T11535" s="7" t="s">
        <v>57691</v>
      </c>
    </row>
    <row r="11536" customHeight="1" spans="1:20">
      <c r="A11536" s="6">
        <v>45226</v>
      </c>
      <c r="B11536" s="7" t="s">
        <v>57692</v>
      </c>
      <c r="C11536" s="7" t="s">
        <v>13644</v>
      </c>
      <c r="D11536" s="8" t="s">
        <v>22</v>
      </c>
      <c r="E11536" s="7" t="s">
        <v>57693</v>
      </c>
      <c r="F11536" s="7" t="s">
        <v>25867</v>
      </c>
      <c r="G11536" s="8" t="s">
        <v>69</v>
      </c>
      <c r="H11536" s="8" t="s">
        <v>22</v>
      </c>
      <c r="I11536" s="8" t="s">
        <v>253</v>
      </c>
      <c r="J11536" s="8" t="s">
        <v>27</v>
      </c>
      <c r="K11536" s="8" t="s">
        <v>28</v>
      </c>
      <c r="L11536" s="8" t="s">
        <v>43</v>
      </c>
      <c r="M11536" s="7" t="s">
        <v>44</v>
      </c>
      <c r="N11536" s="7" t="s">
        <v>31</v>
      </c>
      <c r="O11536" s="8" t="s">
        <v>32</v>
      </c>
      <c r="P11536" s="8" t="s">
        <v>22</v>
      </c>
      <c r="Q11536" s="8" t="s">
        <v>57694</v>
      </c>
      <c r="R11536" s="8" t="s">
        <v>46</v>
      </c>
      <c r="S11536" s="7" t="s">
        <v>57695</v>
      </c>
      <c r="T11536" s="7" t="s">
        <v>57696</v>
      </c>
    </row>
    <row r="11537" customHeight="1" spans="1:20">
      <c r="A11537" s="6">
        <v>45227</v>
      </c>
      <c r="B11537" s="7" t="s">
        <v>57697</v>
      </c>
      <c r="C11537" s="7" t="s">
        <v>6949</v>
      </c>
      <c r="D11537" s="8" t="s">
        <v>22</v>
      </c>
      <c r="E11537" s="7" t="s">
        <v>57698</v>
      </c>
      <c r="F11537" s="7" t="s">
        <v>57699</v>
      </c>
      <c r="G11537" s="8" t="s">
        <v>69</v>
      </c>
      <c r="H11537" s="8" t="s">
        <v>22</v>
      </c>
      <c r="I11537" s="8" t="s">
        <v>253</v>
      </c>
      <c r="J11537" s="8" t="s">
        <v>27</v>
      </c>
      <c r="K11537" s="8" t="s">
        <v>28</v>
      </c>
      <c r="L11537" s="8" t="s">
        <v>43</v>
      </c>
      <c r="M11537" s="7" t="s">
        <v>44</v>
      </c>
      <c r="N11537" s="7" t="s">
        <v>208</v>
      </c>
      <c r="O11537" s="8" t="s">
        <v>32</v>
      </c>
      <c r="P11537" s="8" t="s">
        <v>22</v>
      </c>
      <c r="Q11537" s="8" t="s">
        <v>57700</v>
      </c>
      <c r="R11537" s="8" t="s">
        <v>46</v>
      </c>
      <c r="S11537" s="7" t="s">
        <v>57701</v>
      </c>
      <c r="T11537" s="7" t="s">
        <v>57702</v>
      </c>
    </row>
    <row r="11538" customHeight="1" spans="1:20">
      <c r="A11538" s="6">
        <v>45227</v>
      </c>
      <c r="B11538" s="7" t="s">
        <v>57703</v>
      </c>
      <c r="C11538" s="7" t="s">
        <v>17177</v>
      </c>
      <c r="D11538" s="8" t="s">
        <v>22</v>
      </c>
      <c r="E11538" s="7" t="s">
        <v>57704</v>
      </c>
      <c r="F11538" s="7" t="s">
        <v>57705</v>
      </c>
      <c r="G11538" s="8" t="s">
        <v>53</v>
      </c>
      <c r="H11538" s="8" t="s">
        <v>22</v>
      </c>
      <c r="I11538" s="8" t="s">
        <v>880</v>
      </c>
      <c r="J11538" s="8" t="s">
        <v>27</v>
      </c>
      <c r="K11538" s="8" t="s">
        <v>28</v>
      </c>
      <c r="L11538" s="8" t="s">
        <v>43</v>
      </c>
      <c r="M11538" s="7" t="s">
        <v>30</v>
      </c>
      <c r="N11538" s="7" t="s">
        <v>31</v>
      </c>
      <c r="O11538" s="8" t="s">
        <v>32</v>
      </c>
      <c r="P11538" s="8" t="s">
        <v>22</v>
      </c>
      <c r="Q11538" s="8" t="s">
        <v>57706</v>
      </c>
      <c r="R11538" s="8" t="s">
        <v>46</v>
      </c>
      <c r="S11538" s="7" t="s">
        <v>57707</v>
      </c>
      <c r="T11538" s="7" t="s">
        <v>57708</v>
      </c>
    </row>
    <row r="11539" customHeight="1" spans="1:20">
      <c r="A11539" s="6">
        <v>45227</v>
      </c>
      <c r="B11539" s="7" t="s">
        <v>57709</v>
      </c>
      <c r="C11539" s="7" t="s">
        <v>783</v>
      </c>
      <c r="D11539" s="8" t="s">
        <v>22</v>
      </c>
      <c r="E11539" s="7" t="s">
        <v>57710</v>
      </c>
      <c r="F11539" s="7" t="s">
        <v>57711</v>
      </c>
      <c r="G11539" s="8" t="s">
        <v>82</v>
      </c>
      <c r="H11539" s="8" t="s">
        <v>22</v>
      </c>
      <c r="I11539" s="8" t="s">
        <v>241</v>
      </c>
      <c r="J11539" s="8" t="s">
        <v>27</v>
      </c>
      <c r="K11539" s="8" t="s">
        <v>28</v>
      </c>
      <c r="L11539" s="8" t="s">
        <v>43</v>
      </c>
      <c r="M11539" s="7" t="s">
        <v>169</v>
      </c>
      <c r="N11539" s="7" t="s">
        <v>743</v>
      </c>
      <c r="O11539" s="8" t="s">
        <v>32</v>
      </c>
      <c r="P11539" s="8" t="s">
        <v>22</v>
      </c>
      <c r="Q11539" s="8" t="s">
        <v>57712</v>
      </c>
      <c r="R11539" s="8" t="s">
        <v>46</v>
      </c>
      <c r="S11539" s="7" t="s">
        <v>57713</v>
      </c>
      <c r="T11539" s="7" t="s">
        <v>8641</v>
      </c>
    </row>
    <row r="11540" customHeight="1" spans="1:20">
      <c r="A11540" s="6">
        <v>45228</v>
      </c>
      <c r="B11540" s="7" t="s">
        <v>57714</v>
      </c>
      <c r="C11540" s="7" t="s">
        <v>5035</v>
      </c>
      <c r="D11540" s="8" t="s">
        <v>22</v>
      </c>
      <c r="E11540" s="7" t="s">
        <v>43177</v>
      </c>
      <c r="F11540" s="7" t="s">
        <v>43178</v>
      </c>
      <c r="G11540" s="8" t="s">
        <v>82</v>
      </c>
      <c r="H11540" s="8" t="s">
        <v>110</v>
      </c>
      <c r="I11540" s="8" t="s">
        <v>168</v>
      </c>
      <c r="J11540" s="8" t="s">
        <v>27</v>
      </c>
      <c r="K11540" s="8" t="s">
        <v>28</v>
      </c>
      <c r="L11540" s="8" t="s">
        <v>43</v>
      </c>
      <c r="M11540" s="7" t="s">
        <v>169</v>
      </c>
      <c r="N11540" s="7" t="s">
        <v>31</v>
      </c>
      <c r="O11540" s="8" t="s">
        <v>32</v>
      </c>
      <c r="P11540" s="8" t="s">
        <v>22</v>
      </c>
      <c r="Q11540" s="8" t="s">
        <v>57715</v>
      </c>
      <c r="R11540" s="8" t="s">
        <v>46</v>
      </c>
      <c r="S11540" s="7" t="s">
        <v>57716</v>
      </c>
      <c r="T11540" s="7" t="s">
        <v>57717</v>
      </c>
    </row>
    <row r="11541" customHeight="1" spans="1:20">
      <c r="A11541" s="6">
        <v>45227</v>
      </c>
      <c r="B11541" s="7" t="s">
        <v>57718</v>
      </c>
      <c r="C11541" s="7" t="s">
        <v>7401</v>
      </c>
      <c r="D11541" s="8" t="s">
        <v>22</v>
      </c>
      <c r="E11541" s="7" t="s">
        <v>51397</v>
      </c>
      <c r="F11541" s="7" t="s">
        <v>51398</v>
      </c>
      <c r="G11541" s="8" t="s">
        <v>41</v>
      </c>
      <c r="H11541" s="8" t="s">
        <v>22</v>
      </c>
      <c r="I11541" s="8" t="s">
        <v>63</v>
      </c>
      <c r="J11541" s="8" t="s">
        <v>27</v>
      </c>
      <c r="K11541" s="8" t="s">
        <v>28</v>
      </c>
      <c r="L11541" s="8" t="s">
        <v>43</v>
      </c>
      <c r="M11541" s="7" t="s">
        <v>44</v>
      </c>
      <c r="N11541" s="7" t="s">
        <v>208</v>
      </c>
      <c r="O11541" s="8" t="s">
        <v>32</v>
      </c>
      <c r="P11541" s="8" t="s">
        <v>22</v>
      </c>
      <c r="Q11541" s="8" t="s">
        <v>57719</v>
      </c>
      <c r="R11541" s="8" t="s">
        <v>46</v>
      </c>
      <c r="S11541" s="7" t="s">
        <v>57720</v>
      </c>
      <c r="T11541" s="7" t="s">
        <v>57721</v>
      </c>
    </row>
    <row r="11542" customHeight="1" spans="1:20">
      <c r="A11542" s="6">
        <v>45226</v>
      </c>
      <c r="B11542" s="7" t="s">
        <v>57722</v>
      </c>
      <c r="C11542" s="7" t="s">
        <v>783</v>
      </c>
      <c r="D11542" s="8" t="s">
        <v>22</v>
      </c>
      <c r="E11542" s="7" t="s">
        <v>57723</v>
      </c>
      <c r="F11542" s="7" t="s">
        <v>57724</v>
      </c>
      <c r="G11542" s="8" t="s">
        <v>82</v>
      </c>
      <c r="H11542" s="8" t="s">
        <v>22</v>
      </c>
      <c r="I11542" s="8" t="s">
        <v>168</v>
      </c>
      <c r="J11542" s="8" t="s">
        <v>27</v>
      </c>
      <c r="K11542" s="8" t="s">
        <v>28</v>
      </c>
      <c r="L11542" s="8" t="s">
        <v>43</v>
      </c>
      <c r="M11542" s="7" t="s">
        <v>169</v>
      </c>
      <c r="N11542" s="7" t="s">
        <v>743</v>
      </c>
      <c r="O11542" s="8" t="s">
        <v>32</v>
      </c>
      <c r="P11542" s="8" t="s">
        <v>22</v>
      </c>
      <c r="Q11542" s="8" t="s">
        <v>57725</v>
      </c>
      <c r="R11542" s="8" t="s">
        <v>46</v>
      </c>
      <c r="S11542" s="7" t="s">
        <v>794</v>
      </c>
      <c r="T11542" s="7" t="s">
        <v>57726</v>
      </c>
    </row>
    <row r="11543" customHeight="1" spans="1:20">
      <c r="A11543" s="6">
        <v>45227</v>
      </c>
      <c r="B11543" s="7" t="s">
        <v>57727</v>
      </c>
      <c r="C11543" s="7" t="s">
        <v>783</v>
      </c>
      <c r="D11543" s="8" t="s">
        <v>22</v>
      </c>
      <c r="E11543" s="7" t="s">
        <v>57728</v>
      </c>
      <c r="F11543" s="7" t="s">
        <v>57729</v>
      </c>
      <c r="G11543" s="8" t="s">
        <v>2152</v>
      </c>
      <c r="H11543" s="8" t="s">
        <v>22</v>
      </c>
      <c r="I11543" s="8" t="s">
        <v>299</v>
      </c>
      <c r="J11543" s="8" t="s">
        <v>27</v>
      </c>
      <c r="K11543" s="8" t="s">
        <v>28</v>
      </c>
      <c r="L11543" s="8" t="s">
        <v>43</v>
      </c>
      <c r="M11543" s="7" t="s">
        <v>44</v>
      </c>
      <c r="N11543" s="7" t="s">
        <v>743</v>
      </c>
      <c r="O11543" s="8" t="s">
        <v>32</v>
      </c>
      <c r="P11543" s="8" t="s">
        <v>22</v>
      </c>
      <c r="Q11543" s="8" t="s">
        <v>57730</v>
      </c>
      <c r="R11543" s="8" t="s">
        <v>46</v>
      </c>
      <c r="S11543" s="7" t="s">
        <v>57731</v>
      </c>
      <c r="T11543" s="7" t="s">
        <v>57732</v>
      </c>
    </row>
    <row r="11544" customHeight="1" spans="1:20">
      <c r="A11544" s="6">
        <v>45226</v>
      </c>
      <c r="B11544" s="7" t="s">
        <v>57733</v>
      </c>
      <c r="C11544" s="7" t="s">
        <v>6728</v>
      </c>
      <c r="D11544" s="8" t="s">
        <v>22</v>
      </c>
      <c r="E11544" s="7" t="s">
        <v>57734</v>
      </c>
      <c r="F11544" s="7" t="s">
        <v>57735</v>
      </c>
      <c r="G11544" s="8" t="s">
        <v>25</v>
      </c>
      <c r="H11544" s="8" t="s">
        <v>22</v>
      </c>
      <c r="I11544" s="8" t="s">
        <v>241</v>
      </c>
      <c r="J11544" s="8" t="s">
        <v>27</v>
      </c>
      <c r="K11544" s="8" t="s">
        <v>28</v>
      </c>
      <c r="L11544" s="8" t="s">
        <v>43</v>
      </c>
      <c r="M11544" s="7" t="s">
        <v>30</v>
      </c>
      <c r="N11544" s="7" t="s">
        <v>208</v>
      </c>
      <c r="O11544" s="8" t="s">
        <v>32</v>
      </c>
      <c r="P11544" s="8" t="s">
        <v>22</v>
      </c>
      <c r="Q11544" s="8" t="s">
        <v>57736</v>
      </c>
      <c r="R11544" s="8" t="s">
        <v>46</v>
      </c>
      <c r="S11544" s="7" t="s">
        <v>57737</v>
      </c>
      <c r="T11544" s="7" t="s">
        <v>57738</v>
      </c>
    </row>
    <row r="11545" customHeight="1" spans="1:20">
      <c r="A11545" s="6">
        <v>45227</v>
      </c>
      <c r="B11545" s="7" t="s">
        <v>57739</v>
      </c>
      <c r="C11545" s="7" t="s">
        <v>5035</v>
      </c>
      <c r="D11545" s="8" t="s">
        <v>22</v>
      </c>
      <c r="E11545" s="7" t="s">
        <v>57740</v>
      </c>
      <c r="F11545" s="7" t="s">
        <v>57741</v>
      </c>
      <c r="G11545" s="8" t="s">
        <v>130</v>
      </c>
      <c r="H11545" s="8" t="s">
        <v>22</v>
      </c>
      <c r="I11545" s="8" t="s">
        <v>26</v>
      </c>
      <c r="J11545" s="8" t="s">
        <v>27</v>
      </c>
      <c r="K11545" s="8" t="s">
        <v>76</v>
      </c>
      <c r="L11545" s="8" t="s">
        <v>29</v>
      </c>
      <c r="M11545" s="7" t="s">
        <v>44</v>
      </c>
      <c r="N11545" s="7" t="s">
        <v>31</v>
      </c>
      <c r="O11545" s="8" t="s">
        <v>32</v>
      </c>
      <c r="P11545" s="8" t="s">
        <v>22</v>
      </c>
      <c r="Q11545" s="8" t="s">
        <v>57742</v>
      </c>
      <c r="R11545" s="8" t="s">
        <v>34</v>
      </c>
      <c r="S11545" s="7" t="s">
        <v>57743</v>
      </c>
      <c r="T11545" s="7" t="s">
        <v>57744</v>
      </c>
    </row>
    <row r="11546" customHeight="1" spans="1:20">
      <c r="A11546" s="6">
        <v>45226</v>
      </c>
      <c r="B11546" s="7" t="s">
        <v>57745</v>
      </c>
      <c r="C11546" s="7" t="s">
        <v>5035</v>
      </c>
      <c r="D11546" s="8" t="s">
        <v>22</v>
      </c>
      <c r="E11546" s="7" t="s">
        <v>57746</v>
      </c>
      <c r="F11546" s="7" t="s">
        <v>57747</v>
      </c>
      <c r="G11546" s="8" t="s">
        <v>53</v>
      </c>
      <c r="H11546" s="8" t="s">
        <v>22</v>
      </c>
      <c r="I11546" s="8" t="s">
        <v>26</v>
      </c>
      <c r="J11546" s="8" t="s">
        <v>27</v>
      </c>
      <c r="K11546" s="8" t="s">
        <v>28</v>
      </c>
      <c r="L11546" s="8" t="s">
        <v>29</v>
      </c>
      <c r="M11546" s="7" t="s">
        <v>30</v>
      </c>
      <c r="N11546" s="7" t="s">
        <v>31</v>
      </c>
      <c r="O11546" s="8" t="s">
        <v>32</v>
      </c>
      <c r="P11546" s="8" t="s">
        <v>22</v>
      </c>
      <c r="Q11546" s="8" t="s">
        <v>57748</v>
      </c>
      <c r="R11546" s="8" t="s">
        <v>34</v>
      </c>
      <c r="S11546" s="7" t="s">
        <v>57749</v>
      </c>
      <c r="T11546" s="7" t="s">
        <v>57750</v>
      </c>
    </row>
    <row r="11547" customHeight="1" spans="1:20">
      <c r="A11547" s="6">
        <v>45227</v>
      </c>
      <c r="B11547" s="7" t="s">
        <v>57751</v>
      </c>
      <c r="C11547" s="7" t="s">
        <v>783</v>
      </c>
      <c r="D11547" s="8" t="s">
        <v>22</v>
      </c>
      <c r="E11547" s="7" t="s">
        <v>57752</v>
      </c>
      <c r="F11547" s="7" t="s">
        <v>57753</v>
      </c>
      <c r="G11547" s="8" t="s">
        <v>82</v>
      </c>
      <c r="H11547" s="8" t="s">
        <v>22</v>
      </c>
      <c r="I11547" s="8" t="s">
        <v>168</v>
      </c>
      <c r="J11547" s="8" t="s">
        <v>27</v>
      </c>
      <c r="K11547" s="8" t="s">
        <v>28</v>
      </c>
      <c r="L11547" s="8" t="s">
        <v>43</v>
      </c>
      <c r="M11547" s="7" t="s">
        <v>169</v>
      </c>
      <c r="N11547" s="7" t="s">
        <v>743</v>
      </c>
      <c r="O11547" s="8" t="s">
        <v>32</v>
      </c>
      <c r="P11547" s="8" t="s">
        <v>22</v>
      </c>
      <c r="Q11547" s="8" t="s">
        <v>57754</v>
      </c>
      <c r="R11547" s="8" t="s">
        <v>46</v>
      </c>
      <c r="S11547" s="7" t="s">
        <v>57755</v>
      </c>
      <c r="T11547" s="7" t="s">
        <v>57756</v>
      </c>
    </row>
    <row r="11548" customHeight="1" spans="1:20">
      <c r="A11548" s="6">
        <v>45228</v>
      </c>
      <c r="B11548" s="7" t="s">
        <v>57757</v>
      </c>
      <c r="C11548" s="7" t="s">
        <v>1167</v>
      </c>
      <c r="D11548" s="8" t="s">
        <v>22</v>
      </c>
      <c r="E11548" s="7" t="s">
        <v>57758</v>
      </c>
      <c r="F11548" s="7" t="s">
        <v>57759</v>
      </c>
      <c r="G11548" s="8" t="s">
        <v>62</v>
      </c>
      <c r="H11548" s="8" t="s">
        <v>22</v>
      </c>
      <c r="I11548" s="8" t="s">
        <v>293</v>
      </c>
      <c r="J11548" s="8" t="s">
        <v>27</v>
      </c>
      <c r="K11548" s="8" t="s">
        <v>28</v>
      </c>
      <c r="L11548" s="8" t="s">
        <v>43</v>
      </c>
      <c r="M11548" s="7" t="s">
        <v>44</v>
      </c>
      <c r="N11548" s="7" t="s">
        <v>31</v>
      </c>
      <c r="O11548" s="8" t="s">
        <v>32</v>
      </c>
      <c r="P11548" s="8" t="s">
        <v>22</v>
      </c>
      <c r="Q11548" s="8" t="s">
        <v>57760</v>
      </c>
      <c r="R11548" s="8" t="s">
        <v>46</v>
      </c>
      <c r="S11548" s="7" t="s">
        <v>57761</v>
      </c>
      <c r="T11548" s="7" t="s">
        <v>57762</v>
      </c>
    </row>
    <row r="11549" customHeight="1" spans="1:20">
      <c r="A11549" s="6">
        <v>45228</v>
      </c>
      <c r="B11549" s="7" t="s">
        <v>57763</v>
      </c>
      <c r="C11549" s="7" t="s">
        <v>837</v>
      </c>
      <c r="D11549" s="8" t="s">
        <v>22</v>
      </c>
      <c r="E11549" s="7" t="s">
        <v>57764</v>
      </c>
      <c r="F11549" s="7" t="s">
        <v>57765</v>
      </c>
      <c r="G11549" s="8" t="s">
        <v>82</v>
      </c>
      <c r="H11549" s="8" t="s">
        <v>22</v>
      </c>
      <c r="I11549" s="8" t="s">
        <v>168</v>
      </c>
      <c r="J11549" s="8" t="s">
        <v>27</v>
      </c>
      <c r="K11549" s="8" t="s">
        <v>28</v>
      </c>
      <c r="L11549" s="8" t="s">
        <v>43</v>
      </c>
      <c r="M11549" s="7" t="s">
        <v>169</v>
      </c>
      <c r="N11549" s="7" t="s">
        <v>31</v>
      </c>
      <c r="O11549" s="8" t="s">
        <v>32</v>
      </c>
      <c r="P11549" s="8" t="s">
        <v>22</v>
      </c>
      <c r="Q11549" s="8" t="s">
        <v>57766</v>
      </c>
      <c r="R11549" s="8" t="s">
        <v>46</v>
      </c>
      <c r="S11549" s="7" t="s">
        <v>57767</v>
      </c>
      <c r="T11549" s="7" t="s">
        <v>57768</v>
      </c>
    </row>
    <row r="11550" customHeight="1" spans="1:20">
      <c r="A11550" s="6">
        <v>45226</v>
      </c>
      <c r="B11550" s="7" t="s">
        <v>57769</v>
      </c>
      <c r="C11550" s="7" t="s">
        <v>5685</v>
      </c>
      <c r="D11550" s="8" t="s">
        <v>22</v>
      </c>
      <c r="E11550" s="7" t="s">
        <v>57770</v>
      </c>
      <c r="F11550" s="7" t="s">
        <v>57771</v>
      </c>
      <c r="G11550" s="8" t="s">
        <v>82</v>
      </c>
      <c r="H11550" s="8" t="s">
        <v>110</v>
      </c>
      <c r="I11550" s="8" t="s">
        <v>168</v>
      </c>
      <c r="J11550" s="8" t="s">
        <v>27</v>
      </c>
      <c r="K11550" s="8" t="s">
        <v>28</v>
      </c>
      <c r="L11550" s="8" t="s">
        <v>43</v>
      </c>
      <c r="M11550" s="7" t="s">
        <v>169</v>
      </c>
      <c r="N11550" s="7" t="s">
        <v>5633</v>
      </c>
      <c r="O11550" s="8" t="s">
        <v>32</v>
      </c>
      <c r="P11550" s="8" t="s">
        <v>22</v>
      </c>
      <c r="Q11550" s="8" t="s">
        <v>57772</v>
      </c>
      <c r="R11550" s="8" t="s">
        <v>168</v>
      </c>
      <c r="S11550" s="7" t="s">
        <v>54710</v>
      </c>
      <c r="T11550" s="7" t="s">
        <v>5717</v>
      </c>
    </row>
    <row r="11551" customHeight="1" spans="1:20">
      <c r="A11551" s="6">
        <v>45227</v>
      </c>
      <c r="B11551" s="7" t="s">
        <v>57773</v>
      </c>
      <c r="C11551" s="7" t="s">
        <v>5213</v>
      </c>
      <c r="D11551" s="8" t="s">
        <v>22</v>
      </c>
      <c r="E11551" s="7" t="s">
        <v>57774</v>
      </c>
      <c r="F11551" s="7" t="s">
        <v>57677</v>
      </c>
      <c r="G11551" s="8" t="s">
        <v>130</v>
      </c>
      <c r="H11551" s="8" t="s">
        <v>22</v>
      </c>
      <c r="I11551" s="8" t="s">
        <v>270</v>
      </c>
      <c r="J11551" s="8" t="s">
        <v>27</v>
      </c>
      <c r="K11551" s="8" t="s">
        <v>28</v>
      </c>
      <c r="L11551" s="8" t="s">
        <v>43</v>
      </c>
      <c r="M11551" s="7" t="s">
        <v>44</v>
      </c>
      <c r="N11551" s="7" t="s">
        <v>208</v>
      </c>
      <c r="O11551" s="8" t="s">
        <v>32</v>
      </c>
      <c r="P11551" s="8" t="s">
        <v>22</v>
      </c>
      <c r="Q11551" s="8" t="s">
        <v>57775</v>
      </c>
      <c r="R11551" s="8" t="s">
        <v>46</v>
      </c>
      <c r="S11551" s="7" t="s">
        <v>57776</v>
      </c>
      <c r="T11551" s="7" t="s">
        <v>57777</v>
      </c>
    </row>
    <row r="11552" customHeight="1" spans="1:20">
      <c r="A11552" s="6">
        <v>45226</v>
      </c>
      <c r="B11552" s="7" t="s">
        <v>57778</v>
      </c>
      <c r="C11552" s="7" t="s">
        <v>6949</v>
      </c>
      <c r="D11552" s="8" t="s">
        <v>22</v>
      </c>
      <c r="E11552" s="7" t="s">
        <v>39391</v>
      </c>
      <c r="F11552" s="7" t="s">
        <v>39392</v>
      </c>
      <c r="G11552" s="8" t="s">
        <v>130</v>
      </c>
      <c r="H11552" s="8" t="s">
        <v>22</v>
      </c>
      <c r="I11552" s="8" t="s">
        <v>576</v>
      </c>
      <c r="J11552" s="8" t="s">
        <v>27</v>
      </c>
      <c r="K11552" s="8" t="s">
        <v>28</v>
      </c>
      <c r="L11552" s="8" t="s">
        <v>43</v>
      </c>
      <c r="M11552" s="7" t="s">
        <v>30</v>
      </c>
      <c r="N11552" s="7" t="s">
        <v>208</v>
      </c>
      <c r="O11552" s="8" t="s">
        <v>32</v>
      </c>
      <c r="P11552" s="8" t="s">
        <v>22</v>
      </c>
      <c r="Q11552" s="8" t="s">
        <v>57779</v>
      </c>
      <c r="R11552" s="8" t="s">
        <v>46</v>
      </c>
      <c r="S11552" s="7" t="s">
        <v>57780</v>
      </c>
      <c r="T11552" s="7" t="s">
        <v>51184</v>
      </c>
    </row>
    <row r="11553" customHeight="1" spans="1:20">
      <c r="A11553" s="6">
        <v>45227</v>
      </c>
      <c r="B11553" s="7" t="s">
        <v>57781</v>
      </c>
      <c r="C11553" s="7" t="s">
        <v>2911</v>
      </c>
      <c r="D11553" s="8" t="s">
        <v>22</v>
      </c>
      <c r="E11553" s="7" t="s">
        <v>57782</v>
      </c>
      <c r="F11553" s="7" t="s">
        <v>57783</v>
      </c>
      <c r="G11553" s="8" t="s">
        <v>69</v>
      </c>
      <c r="H11553" s="8" t="s">
        <v>22</v>
      </c>
      <c r="I11553" s="8" t="s">
        <v>207</v>
      </c>
      <c r="J11553" s="8" t="s">
        <v>27</v>
      </c>
      <c r="K11553" s="8" t="s">
        <v>28</v>
      </c>
      <c r="L11553" s="8" t="s">
        <v>43</v>
      </c>
      <c r="M11553" s="7" t="s">
        <v>44</v>
      </c>
      <c r="N11553" s="7" t="s">
        <v>31</v>
      </c>
      <c r="O11553" s="8" t="s">
        <v>32</v>
      </c>
      <c r="P11553" s="8" t="s">
        <v>22</v>
      </c>
      <c r="Q11553" s="8" t="s">
        <v>57784</v>
      </c>
      <c r="R11553" s="8" t="s">
        <v>46</v>
      </c>
      <c r="S11553" s="7" t="s">
        <v>57785</v>
      </c>
      <c r="T11553" s="7" t="s">
        <v>57786</v>
      </c>
    </row>
    <row r="11554" customHeight="1" spans="1:20">
      <c r="A11554" s="6">
        <v>45227</v>
      </c>
      <c r="B11554" s="7" t="s">
        <v>57787</v>
      </c>
      <c r="C11554" s="7" t="s">
        <v>783</v>
      </c>
      <c r="D11554" s="8" t="s">
        <v>22</v>
      </c>
      <c r="E11554" s="7" t="s">
        <v>57788</v>
      </c>
      <c r="F11554" s="7" t="s">
        <v>57789</v>
      </c>
      <c r="G11554" s="8" t="s">
        <v>82</v>
      </c>
      <c r="H11554" s="8" t="s">
        <v>22</v>
      </c>
      <c r="I11554" s="8" t="s">
        <v>168</v>
      </c>
      <c r="J11554" s="8" t="s">
        <v>27</v>
      </c>
      <c r="K11554" s="8" t="s">
        <v>28</v>
      </c>
      <c r="L11554" s="8" t="s">
        <v>43</v>
      </c>
      <c r="M11554" s="7" t="s">
        <v>169</v>
      </c>
      <c r="N11554" s="7" t="s">
        <v>743</v>
      </c>
      <c r="O11554" s="8" t="s">
        <v>32</v>
      </c>
      <c r="P11554" s="8" t="s">
        <v>22</v>
      </c>
      <c r="Q11554" s="8" t="s">
        <v>57790</v>
      </c>
      <c r="R11554" s="8" t="s">
        <v>46</v>
      </c>
      <c r="S11554" s="7" t="s">
        <v>57791</v>
      </c>
      <c r="T11554" s="7" t="s">
        <v>57792</v>
      </c>
    </row>
    <row r="11555" customHeight="1" spans="1:20">
      <c r="A11555" s="6">
        <v>45227</v>
      </c>
      <c r="B11555" s="7" t="s">
        <v>57793</v>
      </c>
      <c r="C11555" s="7" t="s">
        <v>783</v>
      </c>
      <c r="D11555" s="8" t="s">
        <v>22</v>
      </c>
      <c r="E11555" s="7" t="s">
        <v>57794</v>
      </c>
      <c r="F11555" s="7" t="s">
        <v>57795</v>
      </c>
      <c r="G11555" s="8" t="s">
        <v>82</v>
      </c>
      <c r="H11555" s="8" t="s">
        <v>22</v>
      </c>
      <c r="I11555" s="8" t="s">
        <v>293</v>
      </c>
      <c r="J11555" s="8" t="s">
        <v>27</v>
      </c>
      <c r="K11555" s="8" t="s">
        <v>28</v>
      </c>
      <c r="L11555" s="8" t="s">
        <v>43</v>
      </c>
      <c r="M11555" s="7" t="s">
        <v>169</v>
      </c>
      <c r="N11555" s="7" t="s">
        <v>743</v>
      </c>
      <c r="O11555" s="8" t="s">
        <v>32</v>
      </c>
      <c r="P11555" s="8" t="s">
        <v>22</v>
      </c>
      <c r="Q11555" s="8" t="s">
        <v>57796</v>
      </c>
      <c r="R11555" s="8" t="s">
        <v>46</v>
      </c>
      <c r="S11555" s="7" t="s">
        <v>57797</v>
      </c>
      <c r="T11555" s="7" t="s">
        <v>57798</v>
      </c>
    </row>
    <row r="11556" customHeight="1" spans="1:20">
      <c r="A11556" s="6">
        <v>45226</v>
      </c>
      <c r="B11556" s="7" t="s">
        <v>57799</v>
      </c>
      <c r="C11556" s="7" t="s">
        <v>1299</v>
      </c>
      <c r="D11556" s="8" t="s">
        <v>22</v>
      </c>
      <c r="E11556" s="7" t="s">
        <v>57800</v>
      </c>
      <c r="F11556" s="7" t="s">
        <v>57801</v>
      </c>
      <c r="G11556" s="8" t="s">
        <v>41</v>
      </c>
      <c r="H11556" s="8" t="s">
        <v>22</v>
      </c>
      <c r="I11556" s="8" t="s">
        <v>70</v>
      </c>
      <c r="J11556" s="8" t="s">
        <v>27</v>
      </c>
      <c r="K11556" s="8" t="s">
        <v>28</v>
      </c>
      <c r="L11556" s="8" t="s">
        <v>43</v>
      </c>
      <c r="M11556" s="7" t="s">
        <v>44</v>
      </c>
      <c r="N11556" s="7" t="s">
        <v>208</v>
      </c>
      <c r="O11556" s="8" t="s">
        <v>32</v>
      </c>
      <c r="P11556" s="8" t="s">
        <v>22</v>
      </c>
      <c r="Q11556" s="8" t="s">
        <v>57802</v>
      </c>
      <c r="R11556" s="8" t="s">
        <v>46</v>
      </c>
      <c r="S11556" s="7" t="s">
        <v>57803</v>
      </c>
      <c r="T11556" s="7" t="s">
        <v>57804</v>
      </c>
    </row>
    <row r="11557" customHeight="1" spans="1:20">
      <c r="A11557" s="6">
        <v>45226</v>
      </c>
      <c r="B11557" s="7" t="s">
        <v>57805</v>
      </c>
      <c r="C11557" s="7" t="s">
        <v>783</v>
      </c>
      <c r="D11557" s="8" t="s">
        <v>22</v>
      </c>
      <c r="E11557" s="7" t="s">
        <v>57806</v>
      </c>
      <c r="F11557" s="7" t="s">
        <v>41705</v>
      </c>
      <c r="G11557" s="8" t="s">
        <v>82</v>
      </c>
      <c r="H11557" s="8" t="s">
        <v>22</v>
      </c>
      <c r="I11557" s="8" t="s">
        <v>337</v>
      </c>
      <c r="J11557" s="8" t="s">
        <v>27</v>
      </c>
      <c r="K11557" s="8" t="s">
        <v>28</v>
      </c>
      <c r="L11557" s="8" t="s">
        <v>43</v>
      </c>
      <c r="M11557" s="7" t="s">
        <v>169</v>
      </c>
      <c r="N11557" s="7" t="s">
        <v>743</v>
      </c>
      <c r="O11557" s="8" t="s">
        <v>32</v>
      </c>
      <c r="P11557" s="8" t="s">
        <v>22</v>
      </c>
      <c r="Q11557" s="8" t="s">
        <v>57807</v>
      </c>
      <c r="R11557" s="8" t="s">
        <v>46</v>
      </c>
      <c r="S11557" s="7" t="s">
        <v>57808</v>
      </c>
      <c r="T11557" s="7" t="s">
        <v>57809</v>
      </c>
    </row>
    <row r="11558" customHeight="1" spans="1:20">
      <c r="A11558" s="6">
        <v>45227</v>
      </c>
      <c r="B11558" s="7" t="s">
        <v>57810</v>
      </c>
      <c r="C11558" s="7" t="s">
        <v>824</v>
      </c>
      <c r="D11558" s="8" t="s">
        <v>22</v>
      </c>
      <c r="E11558" s="7" t="s">
        <v>57811</v>
      </c>
      <c r="F11558" s="7" t="s">
        <v>57812</v>
      </c>
      <c r="G11558" s="8" t="s">
        <v>82</v>
      </c>
      <c r="H11558" s="8" t="s">
        <v>137</v>
      </c>
      <c r="I11558" s="8" t="s">
        <v>63</v>
      </c>
      <c r="J11558" s="8" t="s">
        <v>27</v>
      </c>
      <c r="K11558" s="8" t="s">
        <v>28</v>
      </c>
      <c r="L11558" s="8" t="s">
        <v>43</v>
      </c>
      <c r="M11558" s="7" t="s">
        <v>169</v>
      </c>
      <c r="N11558" s="7" t="s">
        <v>31</v>
      </c>
      <c r="O11558" s="8" t="s">
        <v>32</v>
      </c>
      <c r="P11558" s="8" t="s">
        <v>22</v>
      </c>
      <c r="Q11558" s="8" t="s">
        <v>57813</v>
      </c>
      <c r="R11558" s="8" t="s">
        <v>46</v>
      </c>
      <c r="S11558" s="7" t="s">
        <v>57814</v>
      </c>
      <c r="T11558" s="7" t="s">
        <v>57815</v>
      </c>
    </row>
    <row r="11559" customHeight="1" spans="1:20">
      <c r="A11559" s="6">
        <v>45227</v>
      </c>
      <c r="B11559" s="7" t="s">
        <v>57816</v>
      </c>
      <c r="C11559" s="7" t="s">
        <v>783</v>
      </c>
      <c r="D11559" s="8" t="s">
        <v>22</v>
      </c>
      <c r="E11559" s="7" t="s">
        <v>57817</v>
      </c>
      <c r="F11559" s="7" t="s">
        <v>57818</v>
      </c>
      <c r="G11559" s="8" t="s">
        <v>82</v>
      </c>
      <c r="H11559" s="8" t="s">
        <v>22</v>
      </c>
      <c r="I11559" s="8" t="s">
        <v>168</v>
      </c>
      <c r="J11559" s="8" t="s">
        <v>27</v>
      </c>
      <c r="K11559" s="8" t="s">
        <v>28</v>
      </c>
      <c r="L11559" s="8" t="s">
        <v>43</v>
      </c>
      <c r="M11559" s="7" t="s">
        <v>169</v>
      </c>
      <c r="N11559" s="7" t="s">
        <v>743</v>
      </c>
      <c r="O11559" s="8" t="s">
        <v>32</v>
      </c>
      <c r="P11559" s="8" t="s">
        <v>22</v>
      </c>
      <c r="Q11559" s="8" t="s">
        <v>57819</v>
      </c>
      <c r="R11559" s="8" t="s">
        <v>46</v>
      </c>
      <c r="S11559" s="7" t="s">
        <v>57820</v>
      </c>
      <c r="T11559" s="7" t="s">
        <v>57821</v>
      </c>
    </row>
    <row r="11560" customHeight="1" spans="1:20">
      <c r="A11560" s="6">
        <v>45226</v>
      </c>
      <c r="B11560" s="7" t="s">
        <v>57822</v>
      </c>
      <c r="C11560" s="7" t="s">
        <v>783</v>
      </c>
      <c r="D11560" s="8" t="s">
        <v>22</v>
      </c>
      <c r="E11560" s="7" t="s">
        <v>57823</v>
      </c>
      <c r="F11560" s="7" t="s">
        <v>57824</v>
      </c>
      <c r="G11560" s="8" t="s">
        <v>82</v>
      </c>
      <c r="H11560" s="8" t="s">
        <v>110</v>
      </c>
      <c r="I11560" s="8" t="s">
        <v>168</v>
      </c>
      <c r="J11560" s="8" t="s">
        <v>27</v>
      </c>
      <c r="K11560" s="8" t="s">
        <v>28</v>
      </c>
      <c r="L11560" s="8" t="s">
        <v>43</v>
      </c>
      <c r="M11560" s="7" t="s">
        <v>169</v>
      </c>
      <c r="N11560" s="7" t="s">
        <v>743</v>
      </c>
      <c r="O11560" s="8" t="s">
        <v>32</v>
      </c>
      <c r="P11560" s="8" t="s">
        <v>22</v>
      </c>
      <c r="Q11560" s="8" t="s">
        <v>57825</v>
      </c>
      <c r="R11560" s="8" t="s">
        <v>46</v>
      </c>
      <c r="S11560" s="7" t="s">
        <v>57826</v>
      </c>
      <c r="T11560" s="7" t="s">
        <v>57827</v>
      </c>
    </row>
    <row r="11561" customHeight="1" spans="1:20">
      <c r="A11561" s="6">
        <v>45228</v>
      </c>
      <c r="B11561" s="7" t="s">
        <v>57828</v>
      </c>
      <c r="C11561" s="7" t="s">
        <v>10544</v>
      </c>
      <c r="D11561" s="8" t="s">
        <v>22</v>
      </c>
      <c r="E11561" s="7" t="s">
        <v>57381</v>
      </c>
      <c r="F11561" s="7" t="s">
        <v>57382</v>
      </c>
      <c r="G11561" s="8" t="s">
        <v>53</v>
      </c>
      <c r="H11561" s="8" t="s">
        <v>22</v>
      </c>
      <c r="I11561" s="8" t="s">
        <v>26</v>
      </c>
      <c r="J11561" s="8" t="s">
        <v>27</v>
      </c>
      <c r="K11561" s="8" t="s">
        <v>28</v>
      </c>
      <c r="L11561" s="8" t="s">
        <v>29</v>
      </c>
      <c r="M11561" s="7" t="s">
        <v>30</v>
      </c>
      <c r="N11561" s="7" t="s">
        <v>31</v>
      </c>
      <c r="O11561" s="8" t="s">
        <v>32</v>
      </c>
      <c r="P11561" s="8" t="s">
        <v>22</v>
      </c>
      <c r="Q11561" s="8" t="s">
        <v>57829</v>
      </c>
      <c r="R11561" s="8" t="s">
        <v>34</v>
      </c>
      <c r="S11561" s="7" t="s">
        <v>57830</v>
      </c>
      <c r="T11561" s="7" t="s">
        <v>57831</v>
      </c>
    </row>
    <row r="11562" customHeight="1" spans="1:20">
      <c r="A11562" s="6">
        <v>45227</v>
      </c>
      <c r="B11562" s="7" t="s">
        <v>57832</v>
      </c>
      <c r="C11562" s="7" t="s">
        <v>5848</v>
      </c>
      <c r="D11562" s="8" t="s">
        <v>22</v>
      </c>
      <c r="E11562" s="7" t="s">
        <v>57833</v>
      </c>
      <c r="F11562" s="7" t="s">
        <v>57834</v>
      </c>
      <c r="G11562" s="8" t="s">
        <v>82</v>
      </c>
      <c r="H11562" s="8" t="s">
        <v>22</v>
      </c>
      <c r="I11562" s="8" t="s">
        <v>168</v>
      </c>
      <c r="J11562" s="8" t="s">
        <v>27</v>
      </c>
      <c r="K11562" s="8" t="s">
        <v>28</v>
      </c>
      <c r="L11562" s="8" t="s">
        <v>43</v>
      </c>
      <c r="M11562" s="7" t="s">
        <v>169</v>
      </c>
      <c r="N11562" s="7" t="s">
        <v>5633</v>
      </c>
      <c r="O11562" s="8" t="s">
        <v>32</v>
      </c>
      <c r="P11562" s="8" t="s">
        <v>22</v>
      </c>
      <c r="Q11562" s="8" t="s">
        <v>57835</v>
      </c>
      <c r="R11562" s="8" t="s">
        <v>168</v>
      </c>
      <c r="S11562" s="7" t="s">
        <v>57836</v>
      </c>
      <c r="T11562" s="7" t="s">
        <v>57837</v>
      </c>
    </row>
    <row r="11563" customHeight="1" spans="1:20">
      <c r="A11563" s="6">
        <v>45226</v>
      </c>
      <c r="B11563" s="7" t="s">
        <v>57838</v>
      </c>
      <c r="C11563" s="7" t="s">
        <v>7563</v>
      </c>
      <c r="D11563" s="8" t="s">
        <v>22</v>
      </c>
      <c r="E11563" s="7" t="s">
        <v>57839</v>
      </c>
      <c r="F11563" s="7" t="s">
        <v>57840</v>
      </c>
      <c r="G11563" s="8" t="s">
        <v>82</v>
      </c>
      <c r="H11563" s="8" t="s">
        <v>22</v>
      </c>
      <c r="I11563" s="8" t="s">
        <v>26</v>
      </c>
      <c r="J11563" s="8" t="s">
        <v>27</v>
      </c>
      <c r="K11563" s="8" t="s">
        <v>28</v>
      </c>
      <c r="L11563" s="8" t="s">
        <v>29</v>
      </c>
      <c r="M11563" s="7" t="s">
        <v>30</v>
      </c>
      <c r="N11563" s="7" t="s">
        <v>31</v>
      </c>
      <c r="O11563" s="8" t="s">
        <v>32</v>
      </c>
      <c r="P11563" s="8" t="s">
        <v>22</v>
      </c>
      <c r="Q11563" s="8" t="s">
        <v>57841</v>
      </c>
      <c r="R11563" s="8" t="s">
        <v>34</v>
      </c>
      <c r="S11563" s="7" t="s">
        <v>57842</v>
      </c>
      <c r="T11563" s="7" t="s">
        <v>57843</v>
      </c>
    </row>
    <row r="11564" customHeight="1" spans="1:20">
      <c r="A11564" s="6">
        <v>45228</v>
      </c>
      <c r="B11564" s="7" t="s">
        <v>57844</v>
      </c>
      <c r="C11564" s="7" t="s">
        <v>783</v>
      </c>
      <c r="D11564" s="8" t="s">
        <v>22</v>
      </c>
      <c r="E11564" s="7" t="s">
        <v>57845</v>
      </c>
      <c r="F11564" s="7" t="s">
        <v>57846</v>
      </c>
      <c r="G11564" s="8" t="s">
        <v>82</v>
      </c>
      <c r="H11564" s="8" t="s">
        <v>22</v>
      </c>
      <c r="I11564" s="8" t="s">
        <v>168</v>
      </c>
      <c r="J11564" s="8" t="s">
        <v>27</v>
      </c>
      <c r="K11564" s="8" t="s">
        <v>28</v>
      </c>
      <c r="L11564" s="8" t="s">
        <v>43</v>
      </c>
      <c r="M11564" s="7" t="s">
        <v>169</v>
      </c>
      <c r="N11564" s="7" t="s">
        <v>743</v>
      </c>
      <c r="O11564" s="8" t="s">
        <v>32</v>
      </c>
      <c r="P11564" s="8" t="s">
        <v>22</v>
      </c>
      <c r="Q11564" s="8" t="s">
        <v>57847</v>
      </c>
      <c r="R11564" s="8" t="s">
        <v>46</v>
      </c>
      <c r="S11564" s="7" t="s">
        <v>57848</v>
      </c>
      <c r="T11564" s="7" t="s">
        <v>57849</v>
      </c>
    </row>
    <row r="11565" customHeight="1" spans="1:20">
      <c r="A11565" s="6">
        <v>45228</v>
      </c>
      <c r="B11565" s="7" t="s">
        <v>57850</v>
      </c>
      <c r="C11565" s="7" t="s">
        <v>783</v>
      </c>
      <c r="D11565" s="8" t="s">
        <v>22</v>
      </c>
      <c r="E11565" s="7" t="s">
        <v>57851</v>
      </c>
      <c r="F11565" s="7" t="s">
        <v>57852</v>
      </c>
      <c r="G11565" s="8" t="s">
        <v>82</v>
      </c>
      <c r="H11565" s="8" t="s">
        <v>110</v>
      </c>
      <c r="I11565" s="8" t="s">
        <v>253</v>
      </c>
      <c r="J11565" s="8" t="s">
        <v>27</v>
      </c>
      <c r="K11565" s="8" t="s">
        <v>28</v>
      </c>
      <c r="L11565" s="8" t="s">
        <v>43</v>
      </c>
      <c r="M11565" s="7" t="s">
        <v>169</v>
      </c>
      <c r="N11565" s="7" t="s">
        <v>743</v>
      </c>
      <c r="O11565" s="8" t="s">
        <v>32</v>
      </c>
      <c r="P11565" s="8" t="s">
        <v>22</v>
      </c>
      <c r="Q11565" s="8" t="s">
        <v>57853</v>
      </c>
      <c r="R11565" s="8" t="s">
        <v>46</v>
      </c>
      <c r="S11565" s="7" t="s">
        <v>57854</v>
      </c>
      <c r="T11565" s="7" t="s">
        <v>57855</v>
      </c>
    </row>
    <row r="11566" customHeight="1" spans="1:20">
      <c r="A11566" s="6">
        <v>45227</v>
      </c>
      <c r="B11566" s="7" t="s">
        <v>57856</v>
      </c>
      <c r="C11566" s="7" t="s">
        <v>783</v>
      </c>
      <c r="D11566" s="8" t="s">
        <v>22</v>
      </c>
      <c r="E11566" s="7" t="s">
        <v>57857</v>
      </c>
      <c r="F11566" s="7" t="s">
        <v>57858</v>
      </c>
      <c r="G11566" s="8" t="s">
        <v>82</v>
      </c>
      <c r="H11566" s="8" t="s">
        <v>22</v>
      </c>
      <c r="I11566" s="8" t="s">
        <v>277</v>
      </c>
      <c r="J11566" s="8" t="s">
        <v>27</v>
      </c>
      <c r="K11566" s="8" t="s">
        <v>28</v>
      </c>
      <c r="L11566" s="8" t="s">
        <v>43</v>
      </c>
      <c r="M11566" s="7" t="s">
        <v>169</v>
      </c>
      <c r="N11566" s="7" t="s">
        <v>743</v>
      </c>
      <c r="O11566" s="8" t="s">
        <v>32</v>
      </c>
      <c r="P11566" s="8" t="s">
        <v>22</v>
      </c>
      <c r="Q11566" s="8" t="s">
        <v>57859</v>
      </c>
      <c r="R11566" s="8" t="s">
        <v>46</v>
      </c>
      <c r="S11566" s="7" t="s">
        <v>57860</v>
      </c>
      <c r="T11566" s="7" t="s">
        <v>57861</v>
      </c>
    </row>
    <row r="11567" customHeight="1" spans="1:20">
      <c r="A11567" s="6">
        <v>45226</v>
      </c>
      <c r="B11567" s="7" t="s">
        <v>57862</v>
      </c>
      <c r="C11567" s="7" t="s">
        <v>5644</v>
      </c>
      <c r="D11567" s="8" t="s">
        <v>22</v>
      </c>
      <c r="E11567" s="7" t="s">
        <v>57863</v>
      </c>
      <c r="F11567" s="7" t="s">
        <v>22</v>
      </c>
      <c r="G11567" s="8" t="s">
        <v>22</v>
      </c>
      <c r="H11567" s="8" t="s">
        <v>22</v>
      </c>
      <c r="I11567" s="8" t="s">
        <v>168</v>
      </c>
      <c r="J11567" s="8" t="s">
        <v>27</v>
      </c>
      <c r="K11567" s="8" t="s">
        <v>28</v>
      </c>
      <c r="L11567" s="8" t="s">
        <v>43</v>
      </c>
      <c r="M11567" s="7" t="s">
        <v>169</v>
      </c>
      <c r="N11567" s="7" t="s">
        <v>5633</v>
      </c>
      <c r="O11567" s="8" t="s">
        <v>32</v>
      </c>
      <c r="P11567" s="8" t="s">
        <v>22</v>
      </c>
      <c r="Q11567" s="8" t="s">
        <v>57864</v>
      </c>
      <c r="R11567" s="8" t="s">
        <v>168</v>
      </c>
      <c r="S11567" s="7" t="s">
        <v>57865</v>
      </c>
      <c r="T11567" s="7" t="s">
        <v>5655</v>
      </c>
    </row>
    <row r="11568" customHeight="1" spans="1:20">
      <c r="A11568" s="6">
        <v>45228</v>
      </c>
      <c r="B11568" s="7" t="s">
        <v>57866</v>
      </c>
      <c r="C11568" s="7" t="s">
        <v>783</v>
      </c>
      <c r="D11568" s="8" t="s">
        <v>22</v>
      </c>
      <c r="E11568" s="7" t="s">
        <v>57867</v>
      </c>
      <c r="F11568" s="7" t="s">
        <v>57868</v>
      </c>
      <c r="G11568" s="8" t="s">
        <v>82</v>
      </c>
      <c r="H11568" s="8" t="s">
        <v>22</v>
      </c>
      <c r="I11568" s="8" t="s">
        <v>168</v>
      </c>
      <c r="J11568" s="8" t="s">
        <v>27</v>
      </c>
      <c r="K11568" s="8" t="s">
        <v>28</v>
      </c>
      <c r="L11568" s="8" t="s">
        <v>43</v>
      </c>
      <c r="M11568" s="7" t="s">
        <v>169</v>
      </c>
      <c r="N11568" s="7" t="s">
        <v>743</v>
      </c>
      <c r="O11568" s="8" t="s">
        <v>32</v>
      </c>
      <c r="P11568" s="8" t="s">
        <v>22</v>
      </c>
      <c r="Q11568" s="8" t="s">
        <v>57869</v>
      </c>
      <c r="R11568" s="8" t="s">
        <v>46</v>
      </c>
      <c r="S11568" s="7" t="s">
        <v>57870</v>
      </c>
      <c r="T11568" s="7" t="s">
        <v>57871</v>
      </c>
    </row>
    <row r="11569" customHeight="1" spans="1:20">
      <c r="A11569" s="6">
        <v>45226</v>
      </c>
      <c r="B11569" s="7" t="s">
        <v>57872</v>
      </c>
      <c r="C11569" s="7" t="s">
        <v>393</v>
      </c>
      <c r="D11569" s="8" t="s">
        <v>22</v>
      </c>
      <c r="E11569" s="7" t="s">
        <v>57873</v>
      </c>
      <c r="F11569" s="7" t="s">
        <v>57874</v>
      </c>
      <c r="G11569" s="8" t="s">
        <v>41</v>
      </c>
      <c r="H11569" s="8" t="s">
        <v>110</v>
      </c>
      <c r="I11569" s="8" t="s">
        <v>26</v>
      </c>
      <c r="J11569" s="8" t="s">
        <v>27</v>
      </c>
      <c r="K11569" s="8" t="s">
        <v>76</v>
      </c>
      <c r="L11569" s="8" t="s">
        <v>29</v>
      </c>
      <c r="M11569" s="7" t="s">
        <v>30</v>
      </c>
      <c r="N11569" s="7" t="s">
        <v>31</v>
      </c>
      <c r="O11569" s="8" t="s">
        <v>32</v>
      </c>
      <c r="P11569" s="8" t="s">
        <v>22</v>
      </c>
      <c r="Q11569" s="8" t="s">
        <v>57875</v>
      </c>
      <c r="R11569" s="8" t="s">
        <v>34</v>
      </c>
      <c r="S11569" s="7" t="s">
        <v>57876</v>
      </c>
      <c r="T11569" s="7" t="s">
        <v>57877</v>
      </c>
    </row>
    <row r="11570" customHeight="1" spans="1:20">
      <c r="A11570" s="6">
        <v>45226</v>
      </c>
      <c r="B11570" s="7" t="s">
        <v>57878</v>
      </c>
      <c r="C11570" s="7" t="s">
        <v>1167</v>
      </c>
      <c r="D11570" s="8" t="s">
        <v>22</v>
      </c>
      <c r="E11570" s="7" t="s">
        <v>57879</v>
      </c>
      <c r="F11570" s="7" t="s">
        <v>57880</v>
      </c>
      <c r="G11570" s="8" t="s">
        <v>130</v>
      </c>
      <c r="H11570" s="8" t="s">
        <v>22</v>
      </c>
      <c r="I11570" s="8" t="s">
        <v>207</v>
      </c>
      <c r="J11570" s="8" t="s">
        <v>27</v>
      </c>
      <c r="K11570" s="8" t="s">
        <v>28</v>
      </c>
      <c r="L11570" s="8" t="s">
        <v>43</v>
      </c>
      <c r="M11570" s="7" t="s">
        <v>44</v>
      </c>
      <c r="N11570" s="7" t="s">
        <v>31</v>
      </c>
      <c r="O11570" s="8" t="s">
        <v>32</v>
      </c>
      <c r="P11570" s="8" t="s">
        <v>22</v>
      </c>
      <c r="Q11570" s="8" t="s">
        <v>57881</v>
      </c>
      <c r="R11570" s="8" t="s">
        <v>46</v>
      </c>
      <c r="S11570" s="7" t="s">
        <v>57882</v>
      </c>
      <c r="T11570" s="7" t="s">
        <v>57883</v>
      </c>
    </row>
    <row r="11571" customHeight="1" spans="1:20">
      <c r="A11571" s="6">
        <v>45227</v>
      </c>
      <c r="B11571" s="7" t="s">
        <v>57884</v>
      </c>
      <c r="C11571" s="7" t="s">
        <v>393</v>
      </c>
      <c r="D11571" s="8" t="s">
        <v>22</v>
      </c>
      <c r="E11571" s="7" t="s">
        <v>57885</v>
      </c>
      <c r="F11571" s="7" t="s">
        <v>57886</v>
      </c>
      <c r="G11571" s="8" t="s">
        <v>53</v>
      </c>
      <c r="H11571" s="8" t="s">
        <v>22</v>
      </c>
      <c r="I11571" s="8" t="s">
        <v>26</v>
      </c>
      <c r="J11571" s="8" t="s">
        <v>27</v>
      </c>
      <c r="K11571" s="8" t="s">
        <v>76</v>
      </c>
      <c r="L11571" s="8" t="s">
        <v>29</v>
      </c>
      <c r="M11571" s="7" t="s">
        <v>30</v>
      </c>
      <c r="N11571" s="7" t="s">
        <v>31</v>
      </c>
      <c r="O11571" s="8" t="s">
        <v>32</v>
      </c>
      <c r="P11571" s="8" t="s">
        <v>22</v>
      </c>
      <c r="Q11571" s="8" t="s">
        <v>57887</v>
      </c>
      <c r="R11571" s="8" t="s">
        <v>34</v>
      </c>
      <c r="S11571" s="7" t="s">
        <v>57888</v>
      </c>
      <c r="T11571" s="7" t="s">
        <v>57889</v>
      </c>
    </row>
    <row r="11572" customHeight="1" spans="1:20">
      <c r="A11572" s="6">
        <v>45227</v>
      </c>
      <c r="B11572" s="7" t="s">
        <v>57890</v>
      </c>
      <c r="C11572" s="7" t="s">
        <v>6506</v>
      </c>
      <c r="D11572" s="8" t="s">
        <v>22</v>
      </c>
      <c r="E11572" s="7" t="s">
        <v>57891</v>
      </c>
      <c r="F11572" s="7" t="s">
        <v>57892</v>
      </c>
      <c r="G11572" s="8" t="s">
        <v>82</v>
      </c>
      <c r="H11572" s="8" t="s">
        <v>22</v>
      </c>
      <c r="I11572" s="8" t="s">
        <v>3098</v>
      </c>
      <c r="J11572" s="8" t="s">
        <v>27</v>
      </c>
      <c r="K11572" s="8" t="s">
        <v>28</v>
      </c>
      <c r="L11572" s="8" t="s">
        <v>43</v>
      </c>
      <c r="M11572" s="7" t="s">
        <v>44</v>
      </c>
      <c r="N11572" s="7" t="s">
        <v>208</v>
      </c>
      <c r="O11572" s="8" t="s">
        <v>32</v>
      </c>
      <c r="P11572" s="8" t="s">
        <v>22</v>
      </c>
      <c r="Q11572" s="8" t="s">
        <v>57893</v>
      </c>
      <c r="R11572" s="8" t="s">
        <v>46</v>
      </c>
      <c r="S11572" s="7" t="s">
        <v>57894</v>
      </c>
      <c r="T11572" s="7" t="s">
        <v>57895</v>
      </c>
    </row>
    <row r="11573" customHeight="1" spans="1:20">
      <c r="A11573" s="6">
        <v>45228</v>
      </c>
      <c r="B11573" s="7" t="s">
        <v>57896</v>
      </c>
      <c r="C11573" s="7" t="s">
        <v>393</v>
      </c>
      <c r="D11573" s="8" t="s">
        <v>22</v>
      </c>
      <c r="E11573" s="7" t="s">
        <v>57897</v>
      </c>
      <c r="F11573" s="7" t="s">
        <v>57898</v>
      </c>
      <c r="G11573" s="8" t="s">
        <v>336</v>
      </c>
      <c r="H11573" s="8" t="s">
        <v>22</v>
      </c>
      <c r="I11573" s="8" t="s">
        <v>26</v>
      </c>
      <c r="J11573" s="8" t="s">
        <v>27</v>
      </c>
      <c r="K11573" s="8" t="s">
        <v>76</v>
      </c>
      <c r="L11573" s="8" t="s">
        <v>29</v>
      </c>
      <c r="M11573" s="7" t="s">
        <v>30</v>
      </c>
      <c r="N11573" s="7" t="s">
        <v>31</v>
      </c>
      <c r="O11573" s="8" t="s">
        <v>32</v>
      </c>
      <c r="P11573" s="8" t="s">
        <v>22</v>
      </c>
      <c r="Q11573" s="8" t="s">
        <v>57899</v>
      </c>
      <c r="R11573" s="8" t="s">
        <v>34</v>
      </c>
      <c r="S11573" s="7" t="s">
        <v>57900</v>
      </c>
      <c r="T11573" s="7" t="s">
        <v>57901</v>
      </c>
    </row>
    <row r="11574" customHeight="1" spans="1:20">
      <c r="A11574" s="6">
        <v>45227</v>
      </c>
      <c r="B11574" s="7" t="s">
        <v>57902</v>
      </c>
      <c r="C11574" s="7" t="s">
        <v>12243</v>
      </c>
      <c r="D11574" s="8" t="s">
        <v>22</v>
      </c>
      <c r="E11574" s="7" t="s">
        <v>57903</v>
      </c>
      <c r="F11574" s="7" t="s">
        <v>57904</v>
      </c>
      <c r="G11574" s="8" t="s">
        <v>41</v>
      </c>
      <c r="H11574" s="8" t="s">
        <v>22</v>
      </c>
      <c r="I11574" s="8" t="s">
        <v>1181</v>
      </c>
      <c r="J11574" s="8" t="s">
        <v>27</v>
      </c>
      <c r="K11574" s="8" t="s">
        <v>28</v>
      </c>
      <c r="L11574" s="8" t="s">
        <v>43</v>
      </c>
      <c r="M11574" s="7" t="s">
        <v>30</v>
      </c>
      <c r="N11574" s="7" t="s">
        <v>743</v>
      </c>
      <c r="O11574" s="8" t="s">
        <v>32</v>
      </c>
      <c r="P11574" s="8" t="s">
        <v>22</v>
      </c>
      <c r="Q11574" s="8" t="s">
        <v>57905</v>
      </c>
      <c r="R11574" s="8" t="s">
        <v>46</v>
      </c>
      <c r="S11574" s="7" t="s">
        <v>57906</v>
      </c>
      <c r="T11574" s="7" t="s">
        <v>57907</v>
      </c>
    </row>
    <row r="11575" customHeight="1" spans="1:20">
      <c r="A11575" s="6">
        <v>45226</v>
      </c>
      <c r="B11575" s="7" t="s">
        <v>57908</v>
      </c>
      <c r="C11575" s="7" t="s">
        <v>16850</v>
      </c>
      <c r="D11575" s="8" t="s">
        <v>22</v>
      </c>
      <c r="E11575" s="7" t="s">
        <v>57909</v>
      </c>
      <c r="F11575" s="7" t="s">
        <v>57910</v>
      </c>
      <c r="G11575" s="8" t="s">
        <v>82</v>
      </c>
      <c r="H11575" s="8" t="s">
        <v>22</v>
      </c>
      <c r="I11575" s="8" t="s">
        <v>63</v>
      </c>
      <c r="J11575" s="8" t="s">
        <v>27</v>
      </c>
      <c r="K11575" s="8" t="s">
        <v>28</v>
      </c>
      <c r="L11575" s="8" t="s">
        <v>43</v>
      </c>
      <c r="M11575" s="7" t="s">
        <v>44</v>
      </c>
      <c r="N11575" s="7" t="s">
        <v>743</v>
      </c>
      <c r="O11575" s="8" t="s">
        <v>32</v>
      </c>
      <c r="P11575" s="8" t="s">
        <v>22</v>
      </c>
      <c r="Q11575" s="8" t="s">
        <v>57911</v>
      </c>
      <c r="R11575" s="8" t="s">
        <v>46</v>
      </c>
      <c r="S11575" s="7" t="s">
        <v>57912</v>
      </c>
      <c r="T11575" s="7" t="s">
        <v>57913</v>
      </c>
    </row>
    <row r="11576" customHeight="1" spans="1:20">
      <c r="A11576" s="6">
        <v>45226</v>
      </c>
      <c r="B11576" s="7" t="s">
        <v>57914</v>
      </c>
      <c r="C11576" s="7" t="s">
        <v>7120</v>
      </c>
      <c r="D11576" s="8" t="s">
        <v>22</v>
      </c>
      <c r="E11576" s="7" t="s">
        <v>57915</v>
      </c>
      <c r="F11576" s="7" t="s">
        <v>57916</v>
      </c>
      <c r="G11576" s="8" t="s">
        <v>25</v>
      </c>
      <c r="H11576" s="8" t="s">
        <v>22</v>
      </c>
      <c r="I11576" s="8" t="s">
        <v>117</v>
      </c>
      <c r="J11576" s="8" t="s">
        <v>27</v>
      </c>
      <c r="K11576" s="8" t="s">
        <v>28</v>
      </c>
      <c r="L11576" s="8" t="s">
        <v>43</v>
      </c>
      <c r="M11576" s="7" t="s">
        <v>44</v>
      </c>
      <c r="N11576" s="7" t="s">
        <v>31</v>
      </c>
      <c r="O11576" s="8" t="s">
        <v>32</v>
      </c>
      <c r="P11576" s="8" t="s">
        <v>22</v>
      </c>
      <c r="Q11576" s="8" t="s">
        <v>449</v>
      </c>
      <c r="R11576" s="8" t="s">
        <v>46</v>
      </c>
      <c r="S11576" s="7" t="s">
        <v>57917</v>
      </c>
      <c r="T11576" s="7" t="s">
        <v>57918</v>
      </c>
    </row>
    <row r="11577" customHeight="1" spans="1:20">
      <c r="A11577" s="6">
        <v>45227</v>
      </c>
      <c r="B11577" s="7" t="s">
        <v>57919</v>
      </c>
      <c r="C11577" s="7" t="s">
        <v>19744</v>
      </c>
      <c r="D11577" s="8" t="s">
        <v>22</v>
      </c>
      <c r="E11577" s="7" t="s">
        <v>57920</v>
      </c>
      <c r="F11577" s="7" t="s">
        <v>57921</v>
      </c>
      <c r="G11577" s="8" t="s">
        <v>69</v>
      </c>
      <c r="H11577" s="8" t="s">
        <v>22</v>
      </c>
      <c r="I11577" s="8" t="s">
        <v>175</v>
      </c>
      <c r="J11577" s="8" t="s">
        <v>27</v>
      </c>
      <c r="K11577" s="8" t="s">
        <v>28</v>
      </c>
      <c r="L11577" s="8" t="s">
        <v>43</v>
      </c>
      <c r="M11577" s="7" t="s">
        <v>30</v>
      </c>
      <c r="N11577" s="7" t="s">
        <v>743</v>
      </c>
      <c r="O11577" s="8" t="s">
        <v>32</v>
      </c>
      <c r="P11577" s="8" t="s">
        <v>22</v>
      </c>
      <c r="Q11577" s="8" t="s">
        <v>57922</v>
      </c>
      <c r="R11577" s="8" t="s">
        <v>46</v>
      </c>
      <c r="S11577" s="7" t="s">
        <v>57923</v>
      </c>
      <c r="T11577" s="7" t="s">
        <v>57924</v>
      </c>
    </row>
    <row r="11578" customHeight="1" spans="1:20">
      <c r="A11578" s="6">
        <v>45227</v>
      </c>
      <c r="B11578" s="7" t="s">
        <v>57925</v>
      </c>
      <c r="C11578" s="7" t="s">
        <v>6918</v>
      </c>
      <c r="D11578" s="8" t="s">
        <v>22</v>
      </c>
      <c r="E11578" s="7" t="s">
        <v>21873</v>
      </c>
      <c r="F11578" s="7" t="s">
        <v>19921</v>
      </c>
      <c r="G11578" s="8" t="s">
        <v>247</v>
      </c>
      <c r="H11578" s="8" t="s">
        <v>22</v>
      </c>
      <c r="I11578" s="8" t="s">
        <v>111</v>
      </c>
      <c r="J11578" s="8" t="s">
        <v>27</v>
      </c>
      <c r="K11578" s="8" t="s">
        <v>28</v>
      </c>
      <c r="L11578" s="8" t="s">
        <v>43</v>
      </c>
      <c r="M11578" s="7" t="s">
        <v>30</v>
      </c>
      <c r="N11578" s="7" t="s">
        <v>743</v>
      </c>
      <c r="O11578" s="8" t="s">
        <v>32</v>
      </c>
      <c r="P11578" s="8" t="s">
        <v>22</v>
      </c>
      <c r="Q11578" s="8" t="s">
        <v>57926</v>
      </c>
      <c r="R11578" s="8" t="s">
        <v>46</v>
      </c>
      <c r="S11578" s="7" t="s">
        <v>57927</v>
      </c>
      <c r="T11578" s="7" t="s">
        <v>34613</v>
      </c>
    </row>
    <row r="11579" customHeight="1" spans="1:20">
      <c r="A11579" s="6">
        <v>45226</v>
      </c>
      <c r="B11579" s="7" t="s">
        <v>57928</v>
      </c>
      <c r="C11579" s="7" t="s">
        <v>32570</v>
      </c>
      <c r="D11579" s="8" t="s">
        <v>22</v>
      </c>
      <c r="E11579" s="7" t="s">
        <v>57929</v>
      </c>
      <c r="F11579" s="7" t="s">
        <v>57930</v>
      </c>
      <c r="G11579" s="8" t="s">
        <v>82</v>
      </c>
      <c r="H11579" s="8" t="s">
        <v>22</v>
      </c>
      <c r="I11579" s="8" t="s">
        <v>83</v>
      </c>
      <c r="J11579" s="8" t="s">
        <v>27</v>
      </c>
      <c r="K11579" s="8" t="s">
        <v>28</v>
      </c>
      <c r="L11579" s="8" t="s">
        <v>43</v>
      </c>
      <c r="M11579" s="7" t="s">
        <v>169</v>
      </c>
      <c r="N11579" s="7" t="s">
        <v>31</v>
      </c>
      <c r="O11579" s="8" t="s">
        <v>32</v>
      </c>
      <c r="P11579" s="8" t="s">
        <v>22</v>
      </c>
      <c r="Q11579" s="8" t="s">
        <v>57931</v>
      </c>
      <c r="R11579" s="8" t="s">
        <v>46</v>
      </c>
      <c r="S11579" s="7" t="s">
        <v>57932</v>
      </c>
      <c r="T11579" s="7" t="s">
        <v>57933</v>
      </c>
    </row>
    <row r="11580" customHeight="1" spans="1:20">
      <c r="A11580" s="6">
        <v>45227</v>
      </c>
      <c r="B11580" s="7" t="s">
        <v>57934</v>
      </c>
      <c r="C11580" s="7" t="s">
        <v>7465</v>
      </c>
      <c r="D11580" s="8" t="s">
        <v>22</v>
      </c>
      <c r="E11580" s="7" t="s">
        <v>57935</v>
      </c>
      <c r="F11580" s="7" t="s">
        <v>57936</v>
      </c>
      <c r="G11580" s="8" t="s">
        <v>41</v>
      </c>
      <c r="H11580" s="8" t="s">
        <v>22</v>
      </c>
      <c r="I11580" s="8" t="s">
        <v>175</v>
      </c>
      <c r="J11580" s="8" t="s">
        <v>27</v>
      </c>
      <c r="K11580" s="8" t="s">
        <v>28</v>
      </c>
      <c r="L11580" s="8" t="s">
        <v>43</v>
      </c>
      <c r="M11580" s="7" t="s">
        <v>30</v>
      </c>
      <c r="N11580" s="7" t="s">
        <v>31</v>
      </c>
      <c r="O11580" s="8" t="s">
        <v>32</v>
      </c>
      <c r="P11580" s="8" t="s">
        <v>22</v>
      </c>
      <c r="Q11580" s="8" t="s">
        <v>57937</v>
      </c>
      <c r="R11580" s="8" t="s">
        <v>46</v>
      </c>
      <c r="S11580" s="7" t="s">
        <v>57938</v>
      </c>
      <c r="T11580" s="7" t="s">
        <v>57939</v>
      </c>
    </row>
    <row r="11581" customHeight="1" spans="1:20">
      <c r="A11581" s="6">
        <v>45228</v>
      </c>
      <c r="B11581" s="7" t="s">
        <v>57940</v>
      </c>
      <c r="C11581" s="7" t="s">
        <v>179</v>
      </c>
      <c r="D11581" s="8" t="s">
        <v>22</v>
      </c>
      <c r="E11581" s="7" t="s">
        <v>57941</v>
      </c>
      <c r="F11581" s="7" t="s">
        <v>57942</v>
      </c>
      <c r="G11581" s="8" t="s">
        <v>25</v>
      </c>
      <c r="H11581" s="8" t="s">
        <v>22</v>
      </c>
      <c r="I11581" s="8" t="s">
        <v>26</v>
      </c>
      <c r="J11581" s="8" t="s">
        <v>27</v>
      </c>
      <c r="K11581" s="8" t="s">
        <v>76</v>
      </c>
      <c r="L11581" s="8" t="s">
        <v>29</v>
      </c>
      <c r="M11581" s="7" t="s">
        <v>30</v>
      </c>
      <c r="N11581" s="7" t="s">
        <v>31</v>
      </c>
      <c r="O11581" s="8" t="s">
        <v>32</v>
      </c>
      <c r="P11581" s="8" t="s">
        <v>22</v>
      </c>
      <c r="Q11581" s="8" t="s">
        <v>57943</v>
      </c>
      <c r="R11581" s="8" t="s">
        <v>34</v>
      </c>
      <c r="S11581" s="7" t="s">
        <v>57944</v>
      </c>
      <c r="T11581" s="7" t="s">
        <v>57945</v>
      </c>
    </row>
    <row r="11582" customHeight="1" spans="1:20">
      <c r="A11582" s="6">
        <v>45227</v>
      </c>
      <c r="B11582" s="7" t="s">
        <v>57946</v>
      </c>
      <c r="C11582" s="7" t="s">
        <v>7401</v>
      </c>
      <c r="D11582" s="8" t="s">
        <v>22</v>
      </c>
      <c r="E11582" s="7" t="s">
        <v>57947</v>
      </c>
      <c r="F11582" s="7" t="s">
        <v>57948</v>
      </c>
      <c r="G11582" s="8" t="s">
        <v>53</v>
      </c>
      <c r="H11582" s="8" t="s">
        <v>18677</v>
      </c>
      <c r="I11582" s="8" t="s">
        <v>241</v>
      </c>
      <c r="J11582" s="8" t="s">
        <v>27</v>
      </c>
      <c r="K11582" s="8" t="s">
        <v>28</v>
      </c>
      <c r="L11582" s="8" t="s">
        <v>43</v>
      </c>
      <c r="M11582" s="7" t="s">
        <v>44</v>
      </c>
      <c r="N11582" s="7" t="s">
        <v>208</v>
      </c>
      <c r="O11582" s="8" t="s">
        <v>32</v>
      </c>
      <c r="P11582" s="8" t="s">
        <v>22</v>
      </c>
      <c r="Q11582" s="8" t="s">
        <v>57949</v>
      </c>
      <c r="R11582" s="8" t="s">
        <v>46</v>
      </c>
      <c r="S11582" s="7" t="s">
        <v>57950</v>
      </c>
      <c r="T11582" s="7" t="s">
        <v>57951</v>
      </c>
    </row>
    <row r="11583" customHeight="1" spans="1:20">
      <c r="A11583" s="6">
        <v>45227</v>
      </c>
      <c r="B11583" s="7" t="s">
        <v>57952</v>
      </c>
      <c r="C11583" s="7" t="s">
        <v>179</v>
      </c>
      <c r="D11583" s="8" t="s">
        <v>22</v>
      </c>
      <c r="E11583" s="7" t="s">
        <v>57953</v>
      </c>
      <c r="F11583" s="7" t="s">
        <v>57954</v>
      </c>
      <c r="G11583" s="8" t="s">
        <v>130</v>
      </c>
      <c r="H11583" s="8" t="s">
        <v>22</v>
      </c>
      <c r="I11583" s="8" t="s">
        <v>241</v>
      </c>
      <c r="J11583" s="8" t="s">
        <v>27</v>
      </c>
      <c r="K11583" s="8" t="s">
        <v>28</v>
      </c>
      <c r="L11583" s="8" t="s">
        <v>43</v>
      </c>
      <c r="M11583" s="7" t="s">
        <v>44</v>
      </c>
      <c r="N11583" s="7" t="s">
        <v>31</v>
      </c>
      <c r="O11583" s="8" t="s">
        <v>32</v>
      </c>
      <c r="P11583" s="8" t="s">
        <v>22</v>
      </c>
      <c r="Q11583" s="8" t="s">
        <v>57955</v>
      </c>
      <c r="R11583" s="8" t="s">
        <v>46</v>
      </c>
      <c r="S11583" s="7" t="s">
        <v>57956</v>
      </c>
      <c r="T11583" s="7" t="s">
        <v>57957</v>
      </c>
    </row>
    <row r="11584" customHeight="1" spans="1:20">
      <c r="A11584" s="6">
        <v>45226</v>
      </c>
      <c r="B11584" s="7" t="s">
        <v>57958</v>
      </c>
      <c r="C11584" s="7" t="s">
        <v>5629</v>
      </c>
      <c r="D11584" s="8" t="s">
        <v>22</v>
      </c>
      <c r="E11584" s="7" t="s">
        <v>57959</v>
      </c>
      <c r="F11584" s="7" t="s">
        <v>57960</v>
      </c>
      <c r="G11584" s="8" t="s">
        <v>82</v>
      </c>
      <c r="H11584" s="8" t="s">
        <v>22</v>
      </c>
      <c r="I11584" s="8" t="s">
        <v>5632</v>
      </c>
      <c r="J11584" s="8" t="s">
        <v>27</v>
      </c>
      <c r="K11584" s="8" t="s">
        <v>28</v>
      </c>
      <c r="L11584" s="8" t="s">
        <v>43</v>
      </c>
      <c r="M11584" s="7" t="s">
        <v>169</v>
      </c>
      <c r="N11584" s="7" t="s">
        <v>5633</v>
      </c>
      <c r="O11584" s="8" t="s">
        <v>32</v>
      </c>
      <c r="P11584" s="8" t="s">
        <v>22</v>
      </c>
      <c r="Q11584" s="8" t="s">
        <v>57961</v>
      </c>
      <c r="R11584" s="8" t="s">
        <v>168</v>
      </c>
      <c r="S11584" s="7" t="s">
        <v>57962</v>
      </c>
      <c r="T11584" s="7" t="s">
        <v>6102</v>
      </c>
    </row>
    <row r="11585" customHeight="1" spans="1:20">
      <c r="A11585" s="6">
        <v>45228</v>
      </c>
      <c r="B11585" s="7" t="s">
        <v>57963</v>
      </c>
      <c r="C11585" s="7" t="s">
        <v>191</v>
      </c>
      <c r="D11585" s="8" t="s">
        <v>22</v>
      </c>
      <c r="E11585" s="7" t="s">
        <v>57964</v>
      </c>
      <c r="F11585" s="7" t="s">
        <v>57789</v>
      </c>
      <c r="G11585" s="8" t="s">
        <v>62</v>
      </c>
      <c r="H11585" s="8" t="s">
        <v>22</v>
      </c>
      <c r="I11585" s="8" t="s">
        <v>26</v>
      </c>
      <c r="J11585" s="8" t="s">
        <v>27</v>
      </c>
      <c r="K11585" s="8" t="s">
        <v>195</v>
      </c>
      <c r="L11585" s="8" t="s">
        <v>29</v>
      </c>
      <c r="M11585" s="7" t="s">
        <v>44</v>
      </c>
      <c r="N11585" s="7" t="s">
        <v>31</v>
      </c>
      <c r="O11585" s="8" t="s">
        <v>32</v>
      </c>
      <c r="P11585" s="8" t="s">
        <v>22</v>
      </c>
      <c r="Q11585" s="8" t="s">
        <v>57965</v>
      </c>
      <c r="R11585" s="8" t="s">
        <v>34</v>
      </c>
      <c r="S11585" s="7" t="s">
        <v>57966</v>
      </c>
      <c r="T11585" s="7" t="s">
        <v>57967</v>
      </c>
    </row>
    <row r="11586" customHeight="1" spans="1:20">
      <c r="A11586" s="6">
        <v>45227</v>
      </c>
      <c r="B11586" s="7" t="s">
        <v>57968</v>
      </c>
      <c r="C11586" s="7" t="s">
        <v>5035</v>
      </c>
      <c r="D11586" s="8" t="s">
        <v>22</v>
      </c>
      <c r="E11586" s="7" t="s">
        <v>57817</v>
      </c>
      <c r="F11586" s="7" t="s">
        <v>57818</v>
      </c>
      <c r="G11586" s="8" t="s">
        <v>82</v>
      </c>
      <c r="H11586" s="8" t="s">
        <v>22</v>
      </c>
      <c r="I11586" s="8" t="s">
        <v>26</v>
      </c>
      <c r="J11586" s="8" t="s">
        <v>27</v>
      </c>
      <c r="K11586" s="8" t="s">
        <v>28</v>
      </c>
      <c r="L11586" s="8" t="s">
        <v>29</v>
      </c>
      <c r="M11586" s="7" t="s">
        <v>169</v>
      </c>
      <c r="N11586" s="7" t="s">
        <v>31</v>
      </c>
      <c r="O11586" s="8" t="s">
        <v>32</v>
      </c>
      <c r="P11586" s="8" t="s">
        <v>22</v>
      </c>
      <c r="Q11586" s="8" t="s">
        <v>57969</v>
      </c>
      <c r="R11586" s="8" t="s">
        <v>34</v>
      </c>
      <c r="S11586" s="7" t="s">
        <v>57970</v>
      </c>
      <c r="T11586" s="7" t="s">
        <v>57971</v>
      </c>
    </row>
    <row r="11587" customHeight="1" spans="1:20">
      <c r="A11587" s="6">
        <v>45227</v>
      </c>
      <c r="B11587" s="7" t="s">
        <v>57972</v>
      </c>
      <c r="C11587" s="7" t="s">
        <v>5213</v>
      </c>
      <c r="D11587" s="8" t="s">
        <v>22</v>
      </c>
      <c r="E11587" s="7" t="s">
        <v>57973</v>
      </c>
      <c r="F11587" s="7" t="s">
        <v>57974</v>
      </c>
      <c r="G11587" s="8" t="s">
        <v>62</v>
      </c>
      <c r="H11587" s="8" t="s">
        <v>110</v>
      </c>
      <c r="I11587" s="8" t="s">
        <v>131</v>
      </c>
      <c r="J11587" s="8" t="s">
        <v>27</v>
      </c>
      <c r="K11587" s="8" t="s">
        <v>28</v>
      </c>
      <c r="L11587" s="8" t="s">
        <v>43</v>
      </c>
      <c r="M11587" s="7" t="s">
        <v>44</v>
      </c>
      <c r="N11587" s="7" t="s">
        <v>208</v>
      </c>
      <c r="O11587" s="8" t="s">
        <v>32</v>
      </c>
      <c r="P11587" s="8" t="s">
        <v>22</v>
      </c>
      <c r="Q11587" s="8" t="s">
        <v>57975</v>
      </c>
      <c r="R11587" s="8" t="s">
        <v>46</v>
      </c>
      <c r="S11587" s="7" t="s">
        <v>57976</v>
      </c>
      <c r="T11587" s="7" t="s">
        <v>57977</v>
      </c>
    </row>
    <row r="11588" customHeight="1" spans="1:20">
      <c r="A11588" s="6">
        <v>45228</v>
      </c>
      <c r="B11588" s="7" t="s">
        <v>57978</v>
      </c>
      <c r="C11588" s="7" t="s">
        <v>5213</v>
      </c>
      <c r="D11588" s="8" t="s">
        <v>22</v>
      </c>
      <c r="E11588" s="7" t="s">
        <v>57485</v>
      </c>
      <c r="F11588" s="7" t="s">
        <v>57486</v>
      </c>
      <c r="G11588" s="8" t="s">
        <v>25</v>
      </c>
      <c r="H11588" s="8" t="s">
        <v>137</v>
      </c>
      <c r="I11588" s="8" t="s">
        <v>315</v>
      </c>
      <c r="J11588" s="8" t="s">
        <v>27</v>
      </c>
      <c r="K11588" s="8" t="s">
        <v>28</v>
      </c>
      <c r="L11588" s="8" t="s">
        <v>43</v>
      </c>
      <c r="M11588" s="7" t="s">
        <v>44</v>
      </c>
      <c r="N11588" s="7" t="s">
        <v>208</v>
      </c>
      <c r="O11588" s="8" t="s">
        <v>32</v>
      </c>
      <c r="P11588" s="8" t="s">
        <v>22</v>
      </c>
      <c r="Q11588" s="8" t="s">
        <v>57979</v>
      </c>
      <c r="R11588" s="8" t="s">
        <v>46</v>
      </c>
      <c r="S11588" s="7" t="s">
        <v>57980</v>
      </c>
      <c r="T11588" s="7" t="s">
        <v>57981</v>
      </c>
    </row>
    <row r="11589" customHeight="1" spans="1:20">
      <c r="A11589" s="6">
        <v>45227</v>
      </c>
      <c r="B11589" s="7" t="s">
        <v>57982</v>
      </c>
      <c r="C11589" s="7" t="s">
        <v>8379</v>
      </c>
      <c r="D11589" s="8" t="s">
        <v>22</v>
      </c>
      <c r="E11589" s="7" t="s">
        <v>57983</v>
      </c>
      <c r="F11589" s="7" t="s">
        <v>57984</v>
      </c>
      <c r="G11589" s="8" t="s">
        <v>247</v>
      </c>
      <c r="H11589" s="8" t="s">
        <v>110</v>
      </c>
      <c r="I11589" s="8" t="s">
        <v>9666</v>
      </c>
      <c r="J11589" s="8" t="s">
        <v>27</v>
      </c>
      <c r="K11589" s="8" t="s">
        <v>28</v>
      </c>
      <c r="L11589" s="8" t="s">
        <v>43</v>
      </c>
      <c r="M11589" s="7" t="s">
        <v>44</v>
      </c>
      <c r="N11589" s="7" t="s">
        <v>31</v>
      </c>
      <c r="O11589" s="8" t="s">
        <v>32</v>
      </c>
      <c r="P11589" s="8" t="s">
        <v>22</v>
      </c>
      <c r="Q11589" s="8" t="s">
        <v>57985</v>
      </c>
      <c r="R11589" s="8" t="s">
        <v>46</v>
      </c>
      <c r="S11589" s="7" t="s">
        <v>57986</v>
      </c>
      <c r="T11589" s="7" t="s">
        <v>57987</v>
      </c>
    </row>
    <row r="11590" customHeight="1" spans="1:20">
      <c r="A11590" s="6">
        <v>45226</v>
      </c>
      <c r="B11590" s="7" t="s">
        <v>57988</v>
      </c>
      <c r="C11590" s="7" t="s">
        <v>7484</v>
      </c>
      <c r="D11590" s="8" t="s">
        <v>22</v>
      </c>
      <c r="E11590" s="7" t="s">
        <v>22527</v>
      </c>
      <c r="F11590" s="7" t="s">
        <v>22528</v>
      </c>
      <c r="G11590" s="8" t="s">
        <v>82</v>
      </c>
      <c r="H11590" s="8" t="s">
        <v>22</v>
      </c>
      <c r="I11590" s="8" t="s">
        <v>26</v>
      </c>
      <c r="J11590" s="8" t="s">
        <v>27</v>
      </c>
      <c r="K11590" s="8" t="s">
        <v>28</v>
      </c>
      <c r="L11590" s="8" t="s">
        <v>29</v>
      </c>
      <c r="M11590" s="7" t="s">
        <v>44</v>
      </c>
      <c r="N11590" s="7" t="s">
        <v>31</v>
      </c>
      <c r="O11590" s="8" t="s">
        <v>32</v>
      </c>
      <c r="P11590" s="8" t="s">
        <v>22</v>
      </c>
      <c r="Q11590" s="8" t="s">
        <v>57989</v>
      </c>
      <c r="R11590" s="8" t="s">
        <v>34</v>
      </c>
      <c r="S11590" s="7" t="s">
        <v>57990</v>
      </c>
      <c r="T11590" s="7" t="s">
        <v>57991</v>
      </c>
    </row>
    <row r="11591" customHeight="1" spans="1:20">
      <c r="A11591" s="6">
        <v>45226</v>
      </c>
      <c r="B11591" s="7" t="s">
        <v>57992</v>
      </c>
      <c r="C11591" s="7" t="s">
        <v>5035</v>
      </c>
      <c r="D11591" s="8" t="s">
        <v>22</v>
      </c>
      <c r="E11591" s="7" t="s">
        <v>51640</v>
      </c>
      <c r="F11591" s="7" t="s">
        <v>51112</v>
      </c>
      <c r="G11591" s="8" t="s">
        <v>25</v>
      </c>
      <c r="H11591" s="8" t="s">
        <v>22</v>
      </c>
      <c r="I11591" s="8" t="s">
        <v>26</v>
      </c>
      <c r="J11591" s="8" t="s">
        <v>27</v>
      </c>
      <c r="K11591" s="8" t="s">
        <v>76</v>
      </c>
      <c r="L11591" s="8" t="s">
        <v>29</v>
      </c>
      <c r="M11591" s="7" t="s">
        <v>44</v>
      </c>
      <c r="N11591" s="7" t="s">
        <v>31</v>
      </c>
      <c r="O11591" s="8" t="s">
        <v>32</v>
      </c>
      <c r="P11591" s="8" t="s">
        <v>22</v>
      </c>
      <c r="Q11591" s="8" t="s">
        <v>57993</v>
      </c>
      <c r="R11591" s="8" t="s">
        <v>34</v>
      </c>
      <c r="S11591" s="7" t="s">
        <v>57994</v>
      </c>
      <c r="T11591" s="7" t="s">
        <v>57995</v>
      </c>
    </row>
    <row r="11592" customHeight="1" spans="1:20">
      <c r="A11592" s="6">
        <v>45226</v>
      </c>
      <c r="B11592" s="7" t="s">
        <v>57996</v>
      </c>
      <c r="C11592" s="7" t="s">
        <v>7617</v>
      </c>
      <c r="D11592" s="8" t="s">
        <v>22</v>
      </c>
      <c r="E11592" s="7" t="s">
        <v>19920</v>
      </c>
      <c r="F11592" s="7" t="s">
        <v>19921</v>
      </c>
      <c r="G11592" s="8" t="s">
        <v>2152</v>
      </c>
      <c r="H11592" s="8" t="s">
        <v>22</v>
      </c>
      <c r="I11592" s="8" t="s">
        <v>175</v>
      </c>
      <c r="J11592" s="8" t="s">
        <v>27</v>
      </c>
      <c r="K11592" s="8" t="s">
        <v>28</v>
      </c>
      <c r="L11592" s="8" t="s">
        <v>43</v>
      </c>
      <c r="M11592" s="7" t="s">
        <v>30</v>
      </c>
      <c r="N11592" s="7" t="s">
        <v>31</v>
      </c>
      <c r="O11592" s="8" t="s">
        <v>32</v>
      </c>
      <c r="P11592" s="8" t="s">
        <v>6207</v>
      </c>
      <c r="Q11592" s="8" t="s">
        <v>57997</v>
      </c>
      <c r="R11592" s="8" t="s">
        <v>46</v>
      </c>
      <c r="S11592" s="7" t="s">
        <v>57998</v>
      </c>
      <c r="T11592" s="7" t="s">
        <v>34613</v>
      </c>
    </row>
    <row r="11593" customHeight="1" spans="1:20">
      <c r="A11593" s="6">
        <v>45228</v>
      </c>
      <c r="B11593" s="7" t="s">
        <v>57999</v>
      </c>
      <c r="C11593" s="7" t="s">
        <v>6653</v>
      </c>
      <c r="D11593" s="8" t="s">
        <v>22</v>
      </c>
      <c r="E11593" s="7" t="s">
        <v>58000</v>
      </c>
      <c r="F11593" s="7" t="s">
        <v>58001</v>
      </c>
      <c r="G11593" s="8" t="s">
        <v>53</v>
      </c>
      <c r="H11593" s="8" t="s">
        <v>137</v>
      </c>
      <c r="I11593" s="8" t="s">
        <v>97</v>
      </c>
      <c r="J11593" s="8" t="s">
        <v>27</v>
      </c>
      <c r="K11593" s="8" t="s">
        <v>28</v>
      </c>
      <c r="L11593" s="8" t="s">
        <v>43</v>
      </c>
      <c r="M11593" s="7" t="s">
        <v>30</v>
      </c>
      <c r="N11593" s="7" t="s">
        <v>31</v>
      </c>
      <c r="O11593" s="8" t="s">
        <v>32</v>
      </c>
      <c r="P11593" s="8" t="s">
        <v>6207</v>
      </c>
      <c r="Q11593" s="8" t="s">
        <v>58002</v>
      </c>
      <c r="R11593" s="8" t="s">
        <v>46</v>
      </c>
      <c r="S11593" s="7" t="s">
        <v>58003</v>
      </c>
      <c r="T11593" s="7" t="s">
        <v>58004</v>
      </c>
    </row>
    <row r="11594" customHeight="1" spans="1:20">
      <c r="A11594" s="6">
        <v>45226</v>
      </c>
      <c r="B11594" s="7" t="s">
        <v>58005</v>
      </c>
      <c r="C11594" s="7" t="s">
        <v>6918</v>
      </c>
      <c r="D11594" s="8" t="s">
        <v>22</v>
      </c>
      <c r="E11594" s="7" t="s">
        <v>37576</v>
      </c>
      <c r="F11594" s="7" t="s">
        <v>37577</v>
      </c>
      <c r="G11594" s="8" t="s">
        <v>82</v>
      </c>
      <c r="H11594" s="8" t="s">
        <v>22</v>
      </c>
      <c r="I11594" s="8" t="s">
        <v>124</v>
      </c>
      <c r="J11594" s="8" t="s">
        <v>27</v>
      </c>
      <c r="K11594" s="8" t="s">
        <v>28</v>
      </c>
      <c r="L11594" s="8" t="s">
        <v>43</v>
      </c>
      <c r="M11594" s="7" t="s">
        <v>44</v>
      </c>
      <c r="N11594" s="7" t="s">
        <v>743</v>
      </c>
      <c r="O11594" s="8" t="s">
        <v>32</v>
      </c>
      <c r="P11594" s="8" t="s">
        <v>22</v>
      </c>
      <c r="Q11594" s="8" t="s">
        <v>58006</v>
      </c>
      <c r="R11594" s="8" t="s">
        <v>46</v>
      </c>
      <c r="S11594" s="7" t="s">
        <v>58007</v>
      </c>
      <c r="T11594" s="7" t="s">
        <v>34613</v>
      </c>
    </row>
    <row r="11595" customHeight="1" spans="1:20">
      <c r="A11595" s="6">
        <v>45228</v>
      </c>
      <c r="B11595" s="7" t="s">
        <v>58008</v>
      </c>
      <c r="C11595" s="7" t="s">
        <v>5213</v>
      </c>
      <c r="D11595" s="8" t="s">
        <v>22</v>
      </c>
      <c r="E11595" s="7" t="s">
        <v>58009</v>
      </c>
      <c r="F11595" s="7" t="s">
        <v>58010</v>
      </c>
      <c r="G11595" s="8" t="s">
        <v>194</v>
      </c>
      <c r="H11595" s="8" t="s">
        <v>22</v>
      </c>
      <c r="I11595" s="8" t="s">
        <v>315</v>
      </c>
      <c r="J11595" s="8" t="s">
        <v>27</v>
      </c>
      <c r="K11595" s="8" t="s">
        <v>28</v>
      </c>
      <c r="L11595" s="8" t="s">
        <v>43</v>
      </c>
      <c r="M11595" s="7" t="s">
        <v>44</v>
      </c>
      <c r="N11595" s="7" t="s">
        <v>208</v>
      </c>
      <c r="O11595" s="8" t="s">
        <v>32</v>
      </c>
      <c r="P11595" s="8" t="s">
        <v>22</v>
      </c>
      <c r="Q11595" s="8" t="s">
        <v>58011</v>
      </c>
      <c r="R11595" s="8" t="s">
        <v>46</v>
      </c>
      <c r="S11595" s="7" t="s">
        <v>58012</v>
      </c>
      <c r="T11595" s="7" t="s">
        <v>58013</v>
      </c>
    </row>
    <row r="11596" customHeight="1" spans="1:20">
      <c r="A11596" s="6">
        <v>45227</v>
      </c>
      <c r="B11596" s="7" t="s">
        <v>58014</v>
      </c>
      <c r="C11596" s="7" t="s">
        <v>6653</v>
      </c>
      <c r="D11596" s="8" t="s">
        <v>22</v>
      </c>
      <c r="E11596" s="7" t="s">
        <v>58015</v>
      </c>
      <c r="F11596" s="7" t="s">
        <v>58016</v>
      </c>
      <c r="G11596" s="8" t="s">
        <v>336</v>
      </c>
      <c r="H11596" s="8" t="s">
        <v>22</v>
      </c>
      <c r="I11596" s="8" t="s">
        <v>97</v>
      </c>
      <c r="J11596" s="8" t="s">
        <v>27</v>
      </c>
      <c r="K11596" s="8" t="s">
        <v>28</v>
      </c>
      <c r="L11596" s="8" t="s">
        <v>43</v>
      </c>
      <c r="M11596" s="7" t="s">
        <v>30</v>
      </c>
      <c r="N11596" s="7" t="s">
        <v>31</v>
      </c>
      <c r="O11596" s="8" t="s">
        <v>32</v>
      </c>
      <c r="P11596" s="8" t="s">
        <v>6656</v>
      </c>
      <c r="Q11596" s="8" t="s">
        <v>58017</v>
      </c>
      <c r="R11596" s="8" t="s">
        <v>46</v>
      </c>
      <c r="S11596" s="7" t="s">
        <v>58018</v>
      </c>
      <c r="T11596" s="7" t="s">
        <v>58019</v>
      </c>
    </row>
    <row r="11597" customHeight="1" spans="1:20">
      <c r="A11597" s="6">
        <v>45227</v>
      </c>
      <c r="B11597" s="7" t="s">
        <v>58020</v>
      </c>
      <c r="C11597" s="7" t="s">
        <v>10688</v>
      </c>
      <c r="D11597" s="8" t="s">
        <v>22</v>
      </c>
      <c r="E11597" s="7" t="s">
        <v>58021</v>
      </c>
      <c r="F11597" s="7" t="s">
        <v>58022</v>
      </c>
      <c r="G11597" s="8" t="s">
        <v>41</v>
      </c>
      <c r="H11597" s="8" t="s">
        <v>22</v>
      </c>
      <c r="I11597" s="8" t="s">
        <v>337</v>
      </c>
      <c r="J11597" s="8" t="s">
        <v>27</v>
      </c>
      <c r="K11597" s="8" t="s">
        <v>28</v>
      </c>
      <c r="L11597" s="8" t="s">
        <v>43</v>
      </c>
      <c r="M11597" s="7" t="s">
        <v>30</v>
      </c>
      <c r="N11597" s="7" t="s">
        <v>31</v>
      </c>
      <c r="O11597" s="8" t="s">
        <v>32</v>
      </c>
      <c r="P11597" s="8" t="s">
        <v>6207</v>
      </c>
      <c r="Q11597" s="8" t="s">
        <v>58023</v>
      </c>
      <c r="R11597" s="8" t="s">
        <v>46</v>
      </c>
      <c r="S11597" s="7" t="s">
        <v>58024</v>
      </c>
      <c r="T11597" s="7" t="s">
        <v>58025</v>
      </c>
    </row>
    <row r="11598" customHeight="1" spans="1:20">
      <c r="A11598" s="6">
        <v>45227</v>
      </c>
      <c r="B11598" s="7" t="s">
        <v>58026</v>
      </c>
      <c r="C11598" s="7" t="s">
        <v>6666</v>
      </c>
      <c r="D11598" s="8" t="s">
        <v>22</v>
      </c>
      <c r="E11598" s="7" t="s">
        <v>58027</v>
      </c>
      <c r="F11598" s="7" t="s">
        <v>58028</v>
      </c>
      <c r="G11598" s="8" t="s">
        <v>62</v>
      </c>
      <c r="H11598" s="8" t="s">
        <v>22</v>
      </c>
      <c r="I11598" s="8" t="s">
        <v>162</v>
      </c>
      <c r="J11598" s="8" t="s">
        <v>27</v>
      </c>
      <c r="K11598" s="8" t="s">
        <v>28</v>
      </c>
      <c r="L11598" s="8" t="s">
        <v>43</v>
      </c>
      <c r="M11598" s="7" t="s">
        <v>30</v>
      </c>
      <c r="N11598" s="7" t="s">
        <v>31</v>
      </c>
      <c r="O11598" s="8" t="s">
        <v>32</v>
      </c>
      <c r="P11598" s="8" t="s">
        <v>6656</v>
      </c>
      <c r="Q11598" s="8" t="s">
        <v>58029</v>
      </c>
      <c r="R11598" s="8" t="s">
        <v>46</v>
      </c>
      <c r="S11598" s="7" t="s">
        <v>58030</v>
      </c>
      <c r="T11598" s="7" t="s">
        <v>58031</v>
      </c>
    </row>
    <row r="11599" customHeight="1" spans="1:20">
      <c r="A11599" s="6">
        <v>45226</v>
      </c>
      <c r="B11599" s="7" t="s">
        <v>58032</v>
      </c>
      <c r="C11599" s="7" t="s">
        <v>5629</v>
      </c>
      <c r="D11599" s="8" t="s">
        <v>22</v>
      </c>
      <c r="E11599" s="7" t="s">
        <v>58033</v>
      </c>
      <c r="F11599" s="7" t="s">
        <v>58034</v>
      </c>
      <c r="G11599" s="8" t="s">
        <v>82</v>
      </c>
      <c r="H11599" s="8" t="s">
        <v>110</v>
      </c>
      <c r="I11599" s="8" t="s">
        <v>5632</v>
      </c>
      <c r="J11599" s="8" t="s">
        <v>27</v>
      </c>
      <c r="K11599" s="8" t="s">
        <v>28</v>
      </c>
      <c r="L11599" s="8" t="s">
        <v>43</v>
      </c>
      <c r="M11599" s="7" t="s">
        <v>169</v>
      </c>
      <c r="N11599" s="7" t="s">
        <v>5633</v>
      </c>
      <c r="O11599" s="8" t="s">
        <v>32</v>
      </c>
      <c r="P11599" s="8" t="s">
        <v>22</v>
      </c>
      <c r="Q11599" s="8" t="s">
        <v>58035</v>
      </c>
      <c r="R11599" s="8" t="s">
        <v>46</v>
      </c>
      <c r="S11599" s="7" t="s">
        <v>58036</v>
      </c>
      <c r="T11599" s="7" t="s">
        <v>5661</v>
      </c>
    </row>
    <row r="11600" customHeight="1" spans="1:20">
      <c r="A11600" s="6">
        <v>45227</v>
      </c>
      <c r="B11600" s="7" t="s">
        <v>58037</v>
      </c>
      <c r="C11600" s="7" t="s">
        <v>6660</v>
      </c>
      <c r="D11600" s="8" t="s">
        <v>22</v>
      </c>
      <c r="E11600" s="7" t="s">
        <v>58038</v>
      </c>
      <c r="F11600" s="7" t="s">
        <v>58039</v>
      </c>
      <c r="G11600" s="8" t="s">
        <v>247</v>
      </c>
      <c r="H11600" s="8" t="s">
        <v>22</v>
      </c>
      <c r="I11600" s="8" t="s">
        <v>54</v>
      </c>
      <c r="J11600" s="8" t="s">
        <v>27</v>
      </c>
      <c r="K11600" s="8" t="s">
        <v>28</v>
      </c>
      <c r="L11600" s="8" t="s">
        <v>43</v>
      </c>
      <c r="M11600" s="7" t="s">
        <v>44</v>
      </c>
      <c r="N11600" s="7" t="s">
        <v>31</v>
      </c>
      <c r="O11600" s="8" t="s">
        <v>32</v>
      </c>
      <c r="P11600" s="8" t="s">
        <v>22</v>
      </c>
      <c r="Q11600" s="8" t="s">
        <v>58040</v>
      </c>
      <c r="R11600" s="8" t="s">
        <v>46</v>
      </c>
      <c r="S11600" s="7" t="s">
        <v>58041</v>
      </c>
      <c r="T11600" s="7" t="s">
        <v>58042</v>
      </c>
    </row>
    <row r="11601" customHeight="1" spans="1:20">
      <c r="A11601" s="6">
        <v>45228</v>
      </c>
      <c r="B11601" s="7" t="s">
        <v>58043</v>
      </c>
      <c r="C11601" s="7" t="s">
        <v>6506</v>
      </c>
      <c r="D11601" s="8" t="s">
        <v>22</v>
      </c>
      <c r="E11601" s="7" t="s">
        <v>58044</v>
      </c>
      <c r="F11601" s="7" t="s">
        <v>18217</v>
      </c>
      <c r="G11601" s="8" t="s">
        <v>41</v>
      </c>
      <c r="H11601" s="8" t="s">
        <v>22</v>
      </c>
      <c r="I11601" s="8" t="s">
        <v>576</v>
      </c>
      <c r="J11601" s="8" t="s">
        <v>27</v>
      </c>
      <c r="K11601" s="8" t="s">
        <v>28</v>
      </c>
      <c r="L11601" s="8" t="s">
        <v>43</v>
      </c>
      <c r="M11601" s="7" t="s">
        <v>30</v>
      </c>
      <c r="N11601" s="7" t="s">
        <v>208</v>
      </c>
      <c r="O11601" s="8" t="s">
        <v>32</v>
      </c>
      <c r="P11601" s="8" t="s">
        <v>22</v>
      </c>
      <c r="Q11601" s="8" t="s">
        <v>58045</v>
      </c>
      <c r="R11601" s="8" t="s">
        <v>46</v>
      </c>
      <c r="S11601" s="7" t="s">
        <v>58046</v>
      </c>
      <c r="T11601" s="7" t="s">
        <v>58047</v>
      </c>
    </row>
    <row r="11602" customHeight="1" spans="1:20">
      <c r="A11602" s="6">
        <v>45227</v>
      </c>
      <c r="B11602" s="7" t="s">
        <v>58048</v>
      </c>
      <c r="C11602" s="7" t="s">
        <v>7835</v>
      </c>
      <c r="D11602" s="8" t="s">
        <v>22</v>
      </c>
      <c r="E11602" s="7" t="s">
        <v>58049</v>
      </c>
      <c r="F11602" s="7" t="s">
        <v>58050</v>
      </c>
      <c r="G11602" s="8" t="s">
        <v>82</v>
      </c>
      <c r="H11602" s="8" t="s">
        <v>22</v>
      </c>
      <c r="I11602" s="8" t="s">
        <v>168</v>
      </c>
      <c r="J11602" s="8" t="s">
        <v>27</v>
      </c>
      <c r="K11602" s="8" t="s">
        <v>28</v>
      </c>
      <c r="L11602" s="8" t="s">
        <v>43</v>
      </c>
      <c r="M11602" s="7" t="s">
        <v>169</v>
      </c>
      <c r="N11602" s="7" t="s">
        <v>5633</v>
      </c>
      <c r="O11602" s="8" t="s">
        <v>32</v>
      </c>
      <c r="P11602" s="8" t="s">
        <v>22</v>
      </c>
      <c r="Q11602" s="8" t="s">
        <v>58051</v>
      </c>
      <c r="R11602" s="8" t="s">
        <v>168</v>
      </c>
      <c r="S11602" s="7" t="s">
        <v>58052</v>
      </c>
      <c r="T11602" s="7" t="s">
        <v>5696</v>
      </c>
    </row>
    <row r="11603" customHeight="1" spans="1:20">
      <c r="A11603" s="6">
        <v>45227</v>
      </c>
      <c r="B11603" s="7" t="s">
        <v>58053</v>
      </c>
      <c r="C11603" s="7" t="s">
        <v>5213</v>
      </c>
      <c r="D11603" s="8" t="s">
        <v>22</v>
      </c>
      <c r="E11603" s="7" t="s">
        <v>53078</v>
      </c>
      <c r="F11603" s="7" t="s">
        <v>53079</v>
      </c>
      <c r="G11603" s="8" t="s">
        <v>130</v>
      </c>
      <c r="H11603" s="8" t="s">
        <v>22</v>
      </c>
      <c r="I11603" s="8" t="s">
        <v>83</v>
      </c>
      <c r="J11603" s="8" t="s">
        <v>27</v>
      </c>
      <c r="K11603" s="8" t="s">
        <v>28</v>
      </c>
      <c r="L11603" s="8" t="s">
        <v>43</v>
      </c>
      <c r="M11603" s="7" t="s">
        <v>30</v>
      </c>
      <c r="N11603" s="7" t="s">
        <v>208</v>
      </c>
      <c r="O11603" s="8" t="s">
        <v>32</v>
      </c>
      <c r="P11603" s="8" t="s">
        <v>22</v>
      </c>
      <c r="Q11603" s="8" t="s">
        <v>58054</v>
      </c>
      <c r="R11603" s="8" t="s">
        <v>46</v>
      </c>
      <c r="S11603" s="7" t="s">
        <v>58055</v>
      </c>
      <c r="T11603" s="7" t="s">
        <v>58056</v>
      </c>
    </row>
    <row r="11604" customHeight="1" spans="1:20">
      <c r="A11604" s="6">
        <v>45228</v>
      </c>
      <c r="B11604" s="7" t="s">
        <v>58057</v>
      </c>
      <c r="C11604" s="7" t="s">
        <v>6660</v>
      </c>
      <c r="D11604" s="8" t="s">
        <v>22</v>
      </c>
      <c r="E11604" s="7" t="s">
        <v>56016</v>
      </c>
      <c r="F11604" s="7" t="s">
        <v>56017</v>
      </c>
      <c r="G11604" s="8" t="s">
        <v>82</v>
      </c>
      <c r="H11604" s="8" t="s">
        <v>22</v>
      </c>
      <c r="I11604" s="8" t="s">
        <v>3098</v>
      </c>
      <c r="J11604" s="8" t="s">
        <v>27</v>
      </c>
      <c r="K11604" s="8" t="s">
        <v>28</v>
      </c>
      <c r="L11604" s="8" t="s">
        <v>43</v>
      </c>
      <c r="M11604" s="7" t="s">
        <v>44</v>
      </c>
      <c r="N11604" s="7" t="s">
        <v>31</v>
      </c>
      <c r="O11604" s="8" t="s">
        <v>32</v>
      </c>
      <c r="P11604" s="8" t="s">
        <v>22</v>
      </c>
      <c r="Q11604" s="8" t="s">
        <v>58058</v>
      </c>
      <c r="R11604" s="8" t="s">
        <v>46</v>
      </c>
      <c r="S11604" s="7" t="s">
        <v>58059</v>
      </c>
      <c r="T11604" s="7" t="s">
        <v>58060</v>
      </c>
    </row>
    <row r="11605" customHeight="1" spans="1:20">
      <c r="A11605" s="6">
        <v>45227</v>
      </c>
      <c r="B11605" s="7" t="s">
        <v>58061</v>
      </c>
      <c r="C11605" s="7" t="s">
        <v>5644</v>
      </c>
      <c r="D11605" s="8" t="s">
        <v>22</v>
      </c>
      <c r="E11605" s="7" t="s">
        <v>58062</v>
      </c>
      <c r="F11605" s="7" t="s">
        <v>58063</v>
      </c>
      <c r="G11605" s="8" t="s">
        <v>82</v>
      </c>
      <c r="H11605" s="8" t="s">
        <v>22</v>
      </c>
      <c r="I11605" s="8" t="s">
        <v>168</v>
      </c>
      <c r="J11605" s="8" t="s">
        <v>27</v>
      </c>
      <c r="K11605" s="8" t="s">
        <v>28</v>
      </c>
      <c r="L11605" s="8" t="s">
        <v>43</v>
      </c>
      <c r="M11605" s="7" t="s">
        <v>169</v>
      </c>
      <c r="N11605" s="7" t="s">
        <v>5633</v>
      </c>
      <c r="O11605" s="8" t="s">
        <v>32</v>
      </c>
      <c r="P11605" s="8" t="s">
        <v>22</v>
      </c>
      <c r="Q11605" s="8" t="s">
        <v>58064</v>
      </c>
      <c r="R11605" s="8" t="s">
        <v>168</v>
      </c>
      <c r="S11605" s="7" t="s">
        <v>58065</v>
      </c>
      <c r="T11605" s="7" t="s">
        <v>5740</v>
      </c>
    </row>
    <row r="11606" customHeight="1" spans="1:20">
      <c r="A11606" s="6">
        <v>45226</v>
      </c>
      <c r="B11606" s="7" t="s">
        <v>58066</v>
      </c>
      <c r="C11606" s="7" t="s">
        <v>6050</v>
      </c>
      <c r="D11606" s="8" t="s">
        <v>22</v>
      </c>
      <c r="E11606" s="7" t="s">
        <v>58067</v>
      </c>
      <c r="F11606" s="7" t="s">
        <v>58068</v>
      </c>
      <c r="G11606" s="8" t="s">
        <v>41</v>
      </c>
      <c r="H11606" s="8" t="s">
        <v>22</v>
      </c>
      <c r="I11606" s="8" t="s">
        <v>97</v>
      </c>
      <c r="J11606" s="8" t="s">
        <v>27</v>
      </c>
      <c r="K11606" s="8" t="s">
        <v>28</v>
      </c>
      <c r="L11606" s="8" t="s">
        <v>43</v>
      </c>
      <c r="M11606" s="7" t="s">
        <v>30</v>
      </c>
      <c r="N11606" s="7" t="s">
        <v>5633</v>
      </c>
      <c r="O11606" s="8" t="s">
        <v>32</v>
      </c>
      <c r="P11606" s="8" t="s">
        <v>22</v>
      </c>
      <c r="Q11606" s="8" t="s">
        <v>58069</v>
      </c>
      <c r="R11606" s="8" t="s">
        <v>168</v>
      </c>
      <c r="S11606" s="7" t="s">
        <v>58070</v>
      </c>
      <c r="T11606" s="7" t="s">
        <v>6054</v>
      </c>
    </row>
    <row r="11607" customHeight="1" spans="1:20">
      <c r="A11607" s="6">
        <v>45228</v>
      </c>
      <c r="B11607" s="7" t="s">
        <v>58071</v>
      </c>
      <c r="C11607" s="7" t="s">
        <v>6445</v>
      </c>
      <c r="D11607" s="8" t="s">
        <v>22</v>
      </c>
      <c r="E11607" s="7" t="s">
        <v>58072</v>
      </c>
      <c r="F11607" s="7" t="s">
        <v>58073</v>
      </c>
      <c r="G11607" s="8" t="s">
        <v>25</v>
      </c>
      <c r="H11607" s="8" t="s">
        <v>22</v>
      </c>
      <c r="I11607" s="8" t="s">
        <v>75</v>
      </c>
      <c r="J11607" s="8" t="s">
        <v>27</v>
      </c>
      <c r="K11607" s="8" t="s">
        <v>28</v>
      </c>
      <c r="L11607" s="8" t="s">
        <v>43</v>
      </c>
      <c r="M11607" s="7" t="s">
        <v>30</v>
      </c>
      <c r="N11607" s="7" t="s">
        <v>208</v>
      </c>
      <c r="O11607" s="8" t="s">
        <v>32</v>
      </c>
      <c r="P11607" s="8" t="s">
        <v>22</v>
      </c>
      <c r="Q11607" s="8" t="s">
        <v>58074</v>
      </c>
      <c r="R11607" s="8" t="s">
        <v>46</v>
      </c>
      <c r="S11607" s="7" t="s">
        <v>58075</v>
      </c>
      <c r="T11607" s="7" t="s">
        <v>58076</v>
      </c>
    </row>
    <row r="11608" customHeight="1" spans="1:20">
      <c r="A11608" s="6">
        <v>45227</v>
      </c>
      <c r="B11608" s="7" t="s">
        <v>58077</v>
      </c>
      <c r="C11608" s="7" t="s">
        <v>5644</v>
      </c>
      <c r="D11608" s="8" t="s">
        <v>22</v>
      </c>
      <c r="E11608" s="7" t="s">
        <v>58078</v>
      </c>
      <c r="F11608" s="7" t="s">
        <v>58079</v>
      </c>
      <c r="G11608" s="8" t="s">
        <v>82</v>
      </c>
      <c r="H11608" s="8" t="s">
        <v>96</v>
      </c>
      <c r="I11608" s="8" t="s">
        <v>168</v>
      </c>
      <c r="J11608" s="8" t="s">
        <v>27</v>
      </c>
      <c r="K11608" s="8" t="s">
        <v>28</v>
      </c>
      <c r="L11608" s="8" t="s">
        <v>43</v>
      </c>
      <c r="M11608" s="7" t="s">
        <v>169</v>
      </c>
      <c r="N11608" s="7" t="s">
        <v>5633</v>
      </c>
      <c r="O11608" s="8" t="s">
        <v>32</v>
      </c>
      <c r="P11608" s="8" t="s">
        <v>22</v>
      </c>
      <c r="Q11608" s="8" t="s">
        <v>58080</v>
      </c>
      <c r="R11608" s="8" t="s">
        <v>168</v>
      </c>
      <c r="S11608" s="7" t="s">
        <v>58081</v>
      </c>
      <c r="T11608" s="7" t="s">
        <v>5649</v>
      </c>
    </row>
    <row r="11609" customHeight="1" spans="1:20">
      <c r="A11609" s="6">
        <v>45228</v>
      </c>
      <c r="B11609" s="7" t="s">
        <v>58082</v>
      </c>
      <c r="C11609" s="7" t="s">
        <v>5629</v>
      </c>
      <c r="D11609" s="8" t="s">
        <v>22</v>
      </c>
      <c r="E11609" s="7" t="s">
        <v>58083</v>
      </c>
      <c r="F11609" s="7" t="s">
        <v>32197</v>
      </c>
      <c r="G11609" s="8" t="s">
        <v>82</v>
      </c>
      <c r="H11609" s="8" t="s">
        <v>110</v>
      </c>
      <c r="I11609" s="8" t="s">
        <v>5632</v>
      </c>
      <c r="J11609" s="8" t="s">
        <v>27</v>
      </c>
      <c r="K11609" s="8" t="s">
        <v>28</v>
      </c>
      <c r="L11609" s="8" t="s">
        <v>43</v>
      </c>
      <c r="M11609" s="7" t="s">
        <v>169</v>
      </c>
      <c r="N11609" s="7" t="s">
        <v>5633</v>
      </c>
      <c r="O11609" s="8" t="s">
        <v>32</v>
      </c>
      <c r="P11609" s="8" t="s">
        <v>22</v>
      </c>
      <c r="Q11609" s="8" t="s">
        <v>58084</v>
      </c>
      <c r="R11609" s="8" t="s">
        <v>46</v>
      </c>
      <c r="S11609" s="7" t="s">
        <v>58085</v>
      </c>
      <c r="T11609" s="7" t="s">
        <v>5661</v>
      </c>
    </row>
    <row r="11610" customHeight="1" spans="1:20">
      <c r="A11610" s="6">
        <v>45226</v>
      </c>
      <c r="B11610" s="7" t="s">
        <v>58086</v>
      </c>
      <c r="C11610" s="7" t="s">
        <v>5644</v>
      </c>
      <c r="D11610" s="8" t="s">
        <v>22</v>
      </c>
      <c r="E11610" s="7" t="s">
        <v>58087</v>
      </c>
      <c r="F11610" s="7" t="s">
        <v>5012</v>
      </c>
      <c r="G11610" s="8" t="s">
        <v>82</v>
      </c>
      <c r="H11610" s="8" t="s">
        <v>110</v>
      </c>
      <c r="I11610" s="8" t="s">
        <v>168</v>
      </c>
      <c r="J11610" s="8" t="s">
        <v>27</v>
      </c>
      <c r="K11610" s="8" t="s">
        <v>28</v>
      </c>
      <c r="L11610" s="8" t="s">
        <v>43</v>
      </c>
      <c r="M11610" s="7" t="s">
        <v>169</v>
      </c>
      <c r="N11610" s="7" t="s">
        <v>5633</v>
      </c>
      <c r="O11610" s="8" t="s">
        <v>32</v>
      </c>
      <c r="P11610" s="8" t="s">
        <v>22</v>
      </c>
      <c r="Q11610" s="8" t="s">
        <v>58088</v>
      </c>
      <c r="R11610" s="8" t="s">
        <v>168</v>
      </c>
      <c r="S11610" s="7" t="s">
        <v>48630</v>
      </c>
      <c r="T11610" s="7" t="s">
        <v>6081</v>
      </c>
    </row>
    <row r="11611" customHeight="1" spans="1:20">
      <c r="A11611" s="6">
        <v>45226</v>
      </c>
      <c r="B11611" s="7" t="s">
        <v>58089</v>
      </c>
      <c r="C11611" s="7" t="s">
        <v>5629</v>
      </c>
      <c r="D11611" s="8" t="s">
        <v>22</v>
      </c>
      <c r="E11611" s="7" t="s">
        <v>58090</v>
      </c>
      <c r="F11611" s="7" t="s">
        <v>58091</v>
      </c>
      <c r="G11611" s="8" t="s">
        <v>82</v>
      </c>
      <c r="H11611" s="8" t="s">
        <v>22</v>
      </c>
      <c r="I11611" s="8" t="s">
        <v>5632</v>
      </c>
      <c r="J11611" s="8" t="s">
        <v>27</v>
      </c>
      <c r="K11611" s="8" t="s">
        <v>28</v>
      </c>
      <c r="L11611" s="8" t="s">
        <v>43</v>
      </c>
      <c r="M11611" s="7" t="s">
        <v>169</v>
      </c>
      <c r="N11611" s="7" t="s">
        <v>5633</v>
      </c>
      <c r="O11611" s="8" t="s">
        <v>32</v>
      </c>
      <c r="P11611" s="8" t="s">
        <v>22</v>
      </c>
      <c r="Q11611" s="8" t="s">
        <v>58092</v>
      </c>
      <c r="R11611" s="8" t="s">
        <v>168</v>
      </c>
      <c r="S11611" s="7" t="s">
        <v>58093</v>
      </c>
      <c r="T11611" s="7" t="s">
        <v>5636</v>
      </c>
    </row>
    <row r="11612" customHeight="1" spans="1:20">
      <c r="A11612" s="6">
        <v>45226</v>
      </c>
      <c r="B11612" s="7" t="s">
        <v>58094</v>
      </c>
      <c r="C11612" s="7" t="s">
        <v>5512</v>
      </c>
      <c r="D11612" s="8" t="s">
        <v>22</v>
      </c>
      <c r="E11612" s="7" t="s">
        <v>58095</v>
      </c>
      <c r="F11612" s="7" t="s">
        <v>58096</v>
      </c>
      <c r="G11612" s="8" t="s">
        <v>41</v>
      </c>
      <c r="H11612" s="8" t="s">
        <v>110</v>
      </c>
      <c r="I11612" s="8" t="s">
        <v>576</v>
      </c>
      <c r="J11612" s="8" t="s">
        <v>27</v>
      </c>
      <c r="K11612" s="8" t="s">
        <v>28</v>
      </c>
      <c r="L11612" s="8" t="s">
        <v>43</v>
      </c>
      <c r="M11612" s="7" t="s">
        <v>30</v>
      </c>
      <c r="N11612" s="7" t="s">
        <v>5516</v>
      </c>
      <c r="O11612" s="8" t="s">
        <v>32</v>
      </c>
      <c r="P11612" s="8" t="s">
        <v>22</v>
      </c>
      <c r="Q11612" s="8" t="s">
        <v>58097</v>
      </c>
      <c r="R11612" s="8" t="s">
        <v>5515</v>
      </c>
      <c r="S11612" s="7" t="s">
        <v>58098</v>
      </c>
      <c r="T11612" s="7" t="s">
        <v>22</v>
      </c>
    </row>
    <row r="11613" customHeight="1" spans="1:20">
      <c r="A11613" s="6">
        <v>45227</v>
      </c>
      <c r="B11613" s="7" t="s">
        <v>58099</v>
      </c>
      <c r="C11613" s="7" t="s">
        <v>5629</v>
      </c>
      <c r="D11613" s="8" t="s">
        <v>22</v>
      </c>
      <c r="E11613" s="7" t="s">
        <v>58100</v>
      </c>
      <c r="F11613" s="7" t="s">
        <v>58101</v>
      </c>
      <c r="G11613" s="8" t="s">
        <v>82</v>
      </c>
      <c r="H11613" s="8" t="s">
        <v>22</v>
      </c>
      <c r="I11613" s="8" t="s">
        <v>5632</v>
      </c>
      <c r="J11613" s="8" t="s">
        <v>27</v>
      </c>
      <c r="K11613" s="8" t="s">
        <v>28</v>
      </c>
      <c r="L11613" s="8" t="s">
        <v>43</v>
      </c>
      <c r="M11613" s="7" t="s">
        <v>169</v>
      </c>
      <c r="N11613" s="7" t="s">
        <v>5633</v>
      </c>
      <c r="O11613" s="8" t="s">
        <v>32</v>
      </c>
      <c r="P11613" s="8" t="s">
        <v>22</v>
      </c>
      <c r="Q11613" s="8" t="s">
        <v>58102</v>
      </c>
      <c r="R11613" s="8" t="s">
        <v>168</v>
      </c>
      <c r="S11613" s="7" t="s">
        <v>58103</v>
      </c>
      <c r="T11613" s="7" t="s">
        <v>5636</v>
      </c>
    </row>
    <row r="11614" customHeight="1" spans="1:20">
      <c r="A11614" s="6">
        <v>45228</v>
      </c>
      <c r="B11614" s="7" t="s">
        <v>58104</v>
      </c>
      <c r="C11614" s="7" t="s">
        <v>7176</v>
      </c>
      <c r="D11614" s="8" t="s">
        <v>22</v>
      </c>
      <c r="E11614" s="7" t="s">
        <v>58105</v>
      </c>
      <c r="F11614" s="7" t="s">
        <v>58106</v>
      </c>
      <c r="G11614" s="8" t="s">
        <v>69</v>
      </c>
      <c r="H11614" s="8" t="s">
        <v>96</v>
      </c>
      <c r="I11614" s="8" t="s">
        <v>991</v>
      </c>
      <c r="J11614" s="8" t="s">
        <v>27</v>
      </c>
      <c r="K11614" s="8" t="s">
        <v>76</v>
      </c>
      <c r="L11614" s="8" t="s">
        <v>43</v>
      </c>
      <c r="M11614" s="7" t="s">
        <v>30</v>
      </c>
      <c r="N11614" s="7" t="s">
        <v>31</v>
      </c>
      <c r="O11614" s="8" t="s">
        <v>32</v>
      </c>
      <c r="P11614" s="8" t="s">
        <v>22</v>
      </c>
      <c r="Q11614" s="8" t="s">
        <v>58107</v>
      </c>
      <c r="R11614" s="8" t="s">
        <v>46</v>
      </c>
      <c r="S11614" s="7" t="s">
        <v>58108</v>
      </c>
      <c r="T11614" s="7" t="s">
        <v>58109</v>
      </c>
    </row>
    <row r="11615" customHeight="1" spans="1:20">
      <c r="A11615" s="6">
        <v>45228</v>
      </c>
      <c r="B11615" s="7" t="s">
        <v>58110</v>
      </c>
      <c r="C11615" s="7" t="s">
        <v>6660</v>
      </c>
      <c r="D11615" s="8" t="s">
        <v>22</v>
      </c>
      <c r="E11615" s="7" t="s">
        <v>58111</v>
      </c>
      <c r="F11615" s="7" t="s">
        <v>58112</v>
      </c>
      <c r="G11615" s="8" t="s">
        <v>41</v>
      </c>
      <c r="H11615" s="8" t="s">
        <v>110</v>
      </c>
      <c r="I11615" s="8" t="s">
        <v>991</v>
      </c>
      <c r="J11615" s="8" t="s">
        <v>27</v>
      </c>
      <c r="K11615" s="8" t="s">
        <v>28</v>
      </c>
      <c r="L11615" s="8" t="s">
        <v>43</v>
      </c>
      <c r="M11615" s="7" t="s">
        <v>30</v>
      </c>
      <c r="N11615" s="7" t="s">
        <v>31</v>
      </c>
      <c r="O11615" s="8" t="s">
        <v>32</v>
      </c>
      <c r="P11615" s="8" t="s">
        <v>22</v>
      </c>
      <c r="Q11615" s="8" t="s">
        <v>58113</v>
      </c>
      <c r="R11615" s="8" t="s">
        <v>46</v>
      </c>
      <c r="S11615" s="7" t="s">
        <v>58114</v>
      </c>
      <c r="T11615" s="7" t="s">
        <v>58115</v>
      </c>
    </row>
    <row r="11616" customHeight="1" spans="1:20">
      <c r="A11616" s="6">
        <v>45226</v>
      </c>
      <c r="B11616" s="7" t="s">
        <v>58116</v>
      </c>
      <c r="C11616" s="7" t="s">
        <v>6660</v>
      </c>
      <c r="D11616" s="8" t="s">
        <v>22</v>
      </c>
      <c r="E11616" s="7" t="s">
        <v>58117</v>
      </c>
      <c r="F11616" s="7" t="s">
        <v>58118</v>
      </c>
      <c r="G11616" s="8" t="s">
        <v>82</v>
      </c>
      <c r="H11616" s="8" t="s">
        <v>22</v>
      </c>
      <c r="I11616" s="8" t="s">
        <v>576</v>
      </c>
      <c r="J11616" s="8" t="s">
        <v>27</v>
      </c>
      <c r="K11616" s="8" t="s">
        <v>28</v>
      </c>
      <c r="L11616" s="8" t="s">
        <v>43</v>
      </c>
      <c r="M11616" s="7" t="s">
        <v>44</v>
      </c>
      <c r="N11616" s="7" t="s">
        <v>31</v>
      </c>
      <c r="O11616" s="8" t="s">
        <v>32</v>
      </c>
      <c r="P11616" s="8" t="s">
        <v>22</v>
      </c>
      <c r="Q11616" s="8" t="s">
        <v>58119</v>
      </c>
      <c r="R11616" s="8" t="s">
        <v>46</v>
      </c>
      <c r="S11616" s="7" t="s">
        <v>58120</v>
      </c>
      <c r="T11616" s="7" t="s">
        <v>58121</v>
      </c>
    </row>
    <row r="11617" customHeight="1" spans="1:20">
      <c r="A11617" s="6">
        <v>45228</v>
      </c>
      <c r="B11617" s="7" t="s">
        <v>58122</v>
      </c>
      <c r="C11617" s="7" t="s">
        <v>5822</v>
      </c>
      <c r="D11617" s="8" t="s">
        <v>22</v>
      </c>
      <c r="E11617" s="7" t="s">
        <v>58123</v>
      </c>
      <c r="F11617" s="7" t="s">
        <v>58124</v>
      </c>
      <c r="G11617" s="8" t="s">
        <v>82</v>
      </c>
      <c r="H11617" s="8" t="s">
        <v>22</v>
      </c>
      <c r="I11617" s="8" t="s">
        <v>5737</v>
      </c>
      <c r="J11617" s="8" t="s">
        <v>27</v>
      </c>
      <c r="K11617" s="8" t="s">
        <v>28</v>
      </c>
      <c r="L11617" s="8" t="s">
        <v>43</v>
      </c>
      <c r="M11617" s="7" t="s">
        <v>169</v>
      </c>
      <c r="N11617" s="7" t="s">
        <v>5633</v>
      </c>
      <c r="O11617" s="8" t="s">
        <v>32</v>
      </c>
      <c r="P11617" s="8" t="s">
        <v>22</v>
      </c>
      <c r="Q11617" s="8" t="s">
        <v>58125</v>
      </c>
      <c r="R11617" s="8" t="s">
        <v>168</v>
      </c>
      <c r="S11617" s="7" t="s">
        <v>58126</v>
      </c>
      <c r="T11617" s="7" t="s">
        <v>5636</v>
      </c>
    </row>
    <row r="11618" customHeight="1" spans="1:20">
      <c r="A11618" s="6">
        <v>45226</v>
      </c>
      <c r="B11618" s="7" t="s">
        <v>58127</v>
      </c>
      <c r="C11618" s="7" t="s">
        <v>5644</v>
      </c>
      <c r="D11618" s="8" t="s">
        <v>22</v>
      </c>
      <c r="E11618" s="7" t="s">
        <v>58128</v>
      </c>
      <c r="F11618" s="7" t="s">
        <v>3660</v>
      </c>
      <c r="G11618" s="8" t="s">
        <v>82</v>
      </c>
      <c r="H11618" s="8" t="s">
        <v>96</v>
      </c>
      <c r="I11618" s="8" t="s">
        <v>168</v>
      </c>
      <c r="J11618" s="8" t="s">
        <v>27</v>
      </c>
      <c r="K11618" s="8" t="s">
        <v>28</v>
      </c>
      <c r="L11618" s="8" t="s">
        <v>43</v>
      </c>
      <c r="M11618" s="7" t="s">
        <v>169</v>
      </c>
      <c r="N11618" s="7" t="s">
        <v>5633</v>
      </c>
      <c r="O11618" s="8" t="s">
        <v>32</v>
      </c>
      <c r="P11618" s="8" t="s">
        <v>22</v>
      </c>
      <c r="Q11618" s="8" t="s">
        <v>58129</v>
      </c>
      <c r="R11618" s="8" t="s">
        <v>168</v>
      </c>
      <c r="S11618" s="7" t="s">
        <v>58130</v>
      </c>
      <c r="T11618" s="7" t="s">
        <v>5655</v>
      </c>
    </row>
    <row r="11619" customHeight="1" spans="1:20">
      <c r="A11619" s="6">
        <v>45228</v>
      </c>
      <c r="B11619" s="7" t="s">
        <v>58131</v>
      </c>
      <c r="C11619" s="7" t="s">
        <v>5644</v>
      </c>
      <c r="D11619" s="8" t="s">
        <v>22</v>
      </c>
      <c r="E11619" s="7" t="s">
        <v>58132</v>
      </c>
      <c r="F11619" s="7" t="s">
        <v>58133</v>
      </c>
      <c r="G11619" s="8" t="s">
        <v>82</v>
      </c>
      <c r="H11619" s="8" t="s">
        <v>418</v>
      </c>
      <c r="I11619" s="8" t="s">
        <v>168</v>
      </c>
      <c r="J11619" s="8" t="s">
        <v>27</v>
      </c>
      <c r="K11619" s="8" t="s">
        <v>28</v>
      </c>
      <c r="L11619" s="8" t="s">
        <v>43</v>
      </c>
      <c r="M11619" s="7" t="s">
        <v>169</v>
      </c>
      <c r="N11619" s="7" t="s">
        <v>5633</v>
      </c>
      <c r="O11619" s="8" t="s">
        <v>32</v>
      </c>
      <c r="P11619" s="8" t="s">
        <v>22</v>
      </c>
      <c r="Q11619" s="8" t="s">
        <v>58134</v>
      </c>
      <c r="R11619" s="8" t="s">
        <v>168</v>
      </c>
      <c r="S11619" s="7" t="s">
        <v>58135</v>
      </c>
      <c r="T11619" s="7" t="s">
        <v>5636</v>
      </c>
    </row>
    <row r="11620" customHeight="1" spans="1:20">
      <c r="A11620" s="6">
        <v>45227</v>
      </c>
      <c r="B11620" s="7" t="s">
        <v>58136</v>
      </c>
      <c r="C11620" s="7" t="s">
        <v>6660</v>
      </c>
      <c r="D11620" s="8" t="s">
        <v>22</v>
      </c>
      <c r="E11620" s="7" t="s">
        <v>58137</v>
      </c>
      <c r="F11620" s="7" t="s">
        <v>58138</v>
      </c>
      <c r="G11620" s="8" t="s">
        <v>82</v>
      </c>
      <c r="H11620" s="8" t="s">
        <v>22</v>
      </c>
      <c r="I11620" s="8" t="s">
        <v>448</v>
      </c>
      <c r="J11620" s="8" t="s">
        <v>27</v>
      </c>
      <c r="K11620" s="8" t="s">
        <v>28</v>
      </c>
      <c r="L11620" s="8" t="s">
        <v>43</v>
      </c>
      <c r="M11620" s="7" t="s">
        <v>30</v>
      </c>
      <c r="N11620" s="7" t="s">
        <v>31</v>
      </c>
      <c r="O11620" s="8" t="s">
        <v>32</v>
      </c>
      <c r="P11620" s="8" t="s">
        <v>22</v>
      </c>
      <c r="Q11620" s="8" t="s">
        <v>58139</v>
      </c>
      <c r="R11620" s="8" t="s">
        <v>46</v>
      </c>
      <c r="S11620" s="7" t="s">
        <v>58140</v>
      </c>
      <c r="T11620" s="7" t="s">
        <v>58141</v>
      </c>
    </row>
    <row r="11621" customHeight="1" spans="1:20">
      <c r="A11621" s="6">
        <v>45227</v>
      </c>
      <c r="B11621" s="7" t="s">
        <v>58142</v>
      </c>
      <c r="C11621" s="7" t="s">
        <v>5644</v>
      </c>
      <c r="D11621" s="8" t="s">
        <v>22</v>
      </c>
      <c r="E11621" s="7" t="s">
        <v>58143</v>
      </c>
      <c r="F11621" s="7" t="s">
        <v>58144</v>
      </c>
      <c r="G11621" s="8" t="s">
        <v>82</v>
      </c>
      <c r="H11621" s="8" t="s">
        <v>22</v>
      </c>
      <c r="I11621" s="8" t="s">
        <v>168</v>
      </c>
      <c r="J11621" s="8" t="s">
        <v>27</v>
      </c>
      <c r="K11621" s="8" t="s">
        <v>28</v>
      </c>
      <c r="L11621" s="8" t="s">
        <v>43</v>
      </c>
      <c r="M11621" s="7" t="s">
        <v>169</v>
      </c>
      <c r="N11621" s="7" t="s">
        <v>5633</v>
      </c>
      <c r="O11621" s="8" t="s">
        <v>32</v>
      </c>
      <c r="P11621" s="8" t="s">
        <v>22</v>
      </c>
      <c r="Q11621" s="8" t="s">
        <v>58145</v>
      </c>
      <c r="R11621" s="8" t="s">
        <v>168</v>
      </c>
      <c r="S11621" s="7" t="s">
        <v>38439</v>
      </c>
      <c r="T11621" s="7" t="s">
        <v>5740</v>
      </c>
    </row>
    <row r="11622" customHeight="1" spans="1:20">
      <c r="A11622" s="6">
        <v>45226</v>
      </c>
      <c r="B11622" s="7" t="s">
        <v>58146</v>
      </c>
      <c r="C11622" s="7" t="s">
        <v>5629</v>
      </c>
      <c r="D11622" s="8" t="s">
        <v>22</v>
      </c>
      <c r="E11622" s="7" t="s">
        <v>58147</v>
      </c>
      <c r="F11622" s="7" t="s">
        <v>58148</v>
      </c>
      <c r="G11622" s="8" t="s">
        <v>82</v>
      </c>
      <c r="H11622" s="8" t="s">
        <v>110</v>
      </c>
      <c r="I11622" s="8" t="s">
        <v>5632</v>
      </c>
      <c r="J11622" s="8" t="s">
        <v>27</v>
      </c>
      <c r="K11622" s="8" t="s">
        <v>28</v>
      </c>
      <c r="L11622" s="8" t="s">
        <v>43</v>
      </c>
      <c r="M11622" s="7" t="s">
        <v>169</v>
      </c>
      <c r="N11622" s="7" t="s">
        <v>5633</v>
      </c>
      <c r="O11622" s="8" t="s">
        <v>32</v>
      </c>
      <c r="P11622" s="8" t="s">
        <v>22</v>
      </c>
      <c r="Q11622" s="8" t="s">
        <v>58149</v>
      </c>
      <c r="R11622" s="8" t="s">
        <v>168</v>
      </c>
      <c r="S11622" s="7" t="s">
        <v>58150</v>
      </c>
      <c r="T11622" s="7" t="s">
        <v>5649</v>
      </c>
    </row>
    <row r="11623" customHeight="1" spans="1:20">
      <c r="A11623" s="6">
        <v>45226</v>
      </c>
      <c r="B11623" s="7" t="s">
        <v>58151</v>
      </c>
      <c r="C11623" s="7" t="s">
        <v>5822</v>
      </c>
      <c r="D11623" s="8" t="s">
        <v>22</v>
      </c>
      <c r="E11623" s="7" t="s">
        <v>58152</v>
      </c>
      <c r="F11623" s="7" t="s">
        <v>58153</v>
      </c>
      <c r="G11623" s="8" t="s">
        <v>82</v>
      </c>
      <c r="H11623" s="8" t="s">
        <v>110</v>
      </c>
      <c r="I11623" s="8" t="s">
        <v>5737</v>
      </c>
      <c r="J11623" s="8" t="s">
        <v>27</v>
      </c>
      <c r="K11623" s="8" t="s">
        <v>28</v>
      </c>
      <c r="L11623" s="8" t="s">
        <v>43</v>
      </c>
      <c r="M11623" s="7" t="s">
        <v>169</v>
      </c>
      <c r="N11623" s="7" t="s">
        <v>5633</v>
      </c>
      <c r="O11623" s="8" t="s">
        <v>32</v>
      </c>
      <c r="P11623" s="8" t="s">
        <v>22</v>
      </c>
      <c r="Q11623" s="8" t="s">
        <v>58154</v>
      </c>
      <c r="R11623" s="8" t="s">
        <v>168</v>
      </c>
      <c r="S11623" s="7" t="s">
        <v>58155</v>
      </c>
      <c r="T11623" s="7" t="s">
        <v>5649</v>
      </c>
    </row>
    <row r="11624" customHeight="1" spans="1:20">
      <c r="A11624" s="6">
        <v>45226</v>
      </c>
      <c r="B11624" s="7" t="s">
        <v>58156</v>
      </c>
      <c r="C11624" s="7" t="s">
        <v>5644</v>
      </c>
      <c r="D11624" s="8" t="s">
        <v>22</v>
      </c>
      <c r="E11624" s="7" t="s">
        <v>58157</v>
      </c>
      <c r="F11624" s="7" t="s">
        <v>58158</v>
      </c>
      <c r="G11624" s="8" t="s">
        <v>82</v>
      </c>
      <c r="H11624" s="8" t="s">
        <v>22</v>
      </c>
      <c r="I11624" s="8" t="s">
        <v>168</v>
      </c>
      <c r="J11624" s="8" t="s">
        <v>27</v>
      </c>
      <c r="K11624" s="8" t="s">
        <v>28</v>
      </c>
      <c r="L11624" s="8" t="s">
        <v>43</v>
      </c>
      <c r="M11624" s="7" t="s">
        <v>169</v>
      </c>
      <c r="N11624" s="7" t="s">
        <v>5633</v>
      </c>
      <c r="O11624" s="8" t="s">
        <v>32</v>
      </c>
      <c r="P11624" s="8" t="s">
        <v>22</v>
      </c>
      <c r="Q11624" s="8" t="s">
        <v>58159</v>
      </c>
      <c r="R11624" s="8" t="s">
        <v>46</v>
      </c>
      <c r="S11624" s="7" t="s">
        <v>58160</v>
      </c>
      <c r="T11624" s="7" t="s">
        <v>58161</v>
      </c>
    </row>
    <row r="11625" customHeight="1" spans="1:20">
      <c r="A11625" s="6">
        <v>45226</v>
      </c>
      <c r="B11625" s="7" t="s">
        <v>58162</v>
      </c>
      <c r="C11625" s="7" t="s">
        <v>58163</v>
      </c>
      <c r="D11625" s="8" t="s">
        <v>22</v>
      </c>
      <c r="E11625" s="7" t="s">
        <v>58164</v>
      </c>
      <c r="F11625" s="7" t="s">
        <v>58165</v>
      </c>
      <c r="G11625" s="8" t="s">
        <v>82</v>
      </c>
      <c r="H11625" s="8" t="s">
        <v>22</v>
      </c>
      <c r="I11625" s="8" t="s">
        <v>9201</v>
      </c>
      <c r="J11625" s="8" t="s">
        <v>27</v>
      </c>
      <c r="K11625" s="8" t="s">
        <v>28</v>
      </c>
      <c r="L11625" s="8" t="s">
        <v>29</v>
      </c>
      <c r="M11625" s="7" t="s">
        <v>169</v>
      </c>
      <c r="N11625" s="7" t="s">
        <v>58166</v>
      </c>
      <c r="O11625" s="8" t="s">
        <v>32</v>
      </c>
      <c r="P11625" s="8" t="s">
        <v>22</v>
      </c>
      <c r="Q11625" s="8" t="s">
        <v>58167</v>
      </c>
      <c r="R11625" s="8" t="s">
        <v>46</v>
      </c>
      <c r="S11625" s="7" t="s">
        <v>58168</v>
      </c>
      <c r="T11625" s="7" t="s">
        <v>58169</v>
      </c>
    </row>
    <row r="11626" customHeight="1" spans="1:20">
      <c r="A11626" s="6">
        <v>45228</v>
      </c>
      <c r="B11626" s="7" t="s">
        <v>58170</v>
      </c>
      <c r="C11626" s="7" t="s">
        <v>58171</v>
      </c>
      <c r="D11626" s="8" t="s">
        <v>22</v>
      </c>
      <c r="E11626" s="7" t="s">
        <v>58172</v>
      </c>
      <c r="F11626" s="7" t="s">
        <v>58173</v>
      </c>
      <c r="G11626" s="8" t="s">
        <v>82</v>
      </c>
      <c r="H11626" s="8" t="s">
        <v>110</v>
      </c>
      <c r="I11626" s="8" t="s">
        <v>104</v>
      </c>
      <c r="J11626" s="8" t="s">
        <v>27</v>
      </c>
      <c r="K11626" s="8" t="s">
        <v>28</v>
      </c>
      <c r="L11626" s="8" t="s">
        <v>43</v>
      </c>
      <c r="M11626" s="7" t="s">
        <v>6026</v>
      </c>
      <c r="N11626" s="7" t="s">
        <v>31</v>
      </c>
      <c r="O11626" s="8" t="s">
        <v>32</v>
      </c>
      <c r="P11626" s="8" t="s">
        <v>22</v>
      </c>
      <c r="Q11626" s="8" t="s">
        <v>58174</v>
      </c>
      <c r="R11626" s="8" t="s">
        <v>46</v>
      </c>
      <c r="S11626" s="7" t="s">
        <v>58175</v>
      </c>
      <c r="T11626" s="7" t="s">
        <v>58176</v>
      </c>
    </row>
    <row r="11627" customHeight="1" spans="1:20">
      <c r="A11627" s="6">
        <v>45226</v>
      </c>
      <c r="B11627" s="7" t="s">
        <v>58177</v>
      </c>
      <c r="C11627" s="7" t="s">
        <v>5629</v>
      </c>
      <c r="D11627" s="8" t="s">
        <v>22</v>
      </c>
      <c r="E11627" s="7" t="s">
        <v>58178</v>
      </c>
      <c r="F11627" s="7" t="s">
        <v>58179</v>
      </c>
      <c r="G11627" s="8" t="s">
        <v>82</v>
      </c>
      <c r="H11627" s="8" t="s">
        <v>22</v>
      </c>
      <c r="I11627" s="8" t="s">
        <v>5632</v>
      </c>
      <c r="J11627" s="8" t="s">
        <v>27</v>
      </c>
      <c r="K11627" s="8" t="s">
        <v>28</v>
      </c>
      <c r="L11627" s="8" t="s">
        <v>43</v>
      </c>
      <c r="M11627" s="7" t="s">
        <v>169</v>
      </c>
      <c r="N11627" s="7" t="s">
        <v>5633</v>
      </c>
      <c r="O11627" s="8" t="s">
        <v>32</v>
      </c>
      <c r="P11627" s="8" t="s">
        <v>22</v>
      </c>
      <c r="Q11627" s="8" t="s">
        <v>58180</v>
      </c>
      <c r="R11627" s="8" t="s">
        <v>168</v>
      </c>
      <c r="S11627" s="7" t="s">
        <v>58181</v>
      </c>
      <c r="T11627" s="7" t="s">
        <v>5649</v>
      </c>
    </row>
    <row r="11628" customHeight="1" spans="1:20">
      <c r="A11628" s="6">
        <v>45228</v>
      </c>
      <c r="B11628" s="7" t="s">
        <v>58182</v>
      </c>
      <c r="C11628" s="7" t="s">
        <v>5629</v>
      </c>
      <c r="D11628" s="8" t="s">
        <v>22</v>
      </c>
      <c r="E11628" s="7" t="s">
        <v>58183</v>
      </c>
      <c r="F11628" s="7" t="s">
        <v>58184</v>
      </c>
      <c r="G11628" s="8" t="s">
        <v>82</v>
      </c>
      <c r="H11628" s="8" t="s">
        <v>22</v>
      </c>
      <c r="I11628" s="8" t="s">
        <v>5632</v>
      </c>
      <c r="J11628" s="8" t="s">
        <v>27</v>
      </c>
      <c r="K11628" s="8" t="s">
        <v>28</v>
      </c>
      <c r="L11628" s="8" t="s">
        <v>43</v>
      </c>
      <c r="M11628" s="7" t="s">
        <v>169</v>
      </c>
      <c r="N11628" s="7" t="s">
        <v>5633</v>
      </c>
      <c r="O11628" s="8" t="s">
        <v>32</v>
      </c>
      <c r="P11628" s="8" t="s">
        <v>22</v>
      </c>
      <c r="Q11628" s="8" t="s">
        <v>58185</v>
      </c>
      <c r="R11628" s="8" t="s">
        <v>168</v>
      </c>
      <c r="S11628" s="7" t="s">
        <v>58186</v>
      </c>
      <c r="T11628" s="7" t="s">
        <v>5655</v>
      </c>
    </row>
    <row r="11629" customHeight="1" spans="1:20">
      <c r="A11629" s="6">
        <v>45228</v>
      </c>
      <c r="B11629" s="7" t="s">
        <v>58187</v>
      </c>
      <c r="C11629" s="7" t="s">
        <v>5644</v>
      </c>
      <c r="D11629" s="8" t="s">
        <v>22</v>
      </c>
      <c r="E11629" s="7" t="s">
        <v>58188</v>
      </c>
      <c r="F11629" s="7" t="s">
        <v>58189</v>
      </c>
      <c r="G11629" s="8" t="s">
        <v>82</v>
      </c>
      <c r="H11629" s="8" t="s">
        <v>22</v>
      </c>
      <c r="I11629" s="8" t="s">
        <v>149</v>
      </c>
      <c r="J11629" s="8" t="s">
        <v>27</v>
      </c>
      <c r="K11629" s="8" t="s">
        <v>28</v>
      </c>
      <c r="L11629" s="8" t="s">
        <v>43</v>
      </c>
      <c r="M11629" s="7" t="s">
        <v>169</v>
      </c>
      <c r="N11629" s="7" t="s">
        <v>5633</v>
      </c>
      <c r="O11629" s="8" t="s">
        <v>32</v>
      </c>
      <c r="P11629" s="8" t="s">
        <v>22</v>
      </c>
      <c r="Q11629" s="8" t="s">
        <v>58190</v>
      </c>
      <c r="R11629" s="8" t="s">
        <v>168</v>
      </c>
      <c r="S11629" s="7" t="s">
        <v>58191</v>
      </c>
      <c r="T11629" s="7" t="s">
        <v>5636</v>
      </c>
    </row>
    <row r="11630" customHeight="1" spans="1:20">
      <c r="A11630" s="6">
        <v>45227</v>
      </c>
      <c r="B11630" s="7" t="s">
        <v>58192</v>
      </c>
      <c r="C11630" s="7" t="s">
        <v>44490</v>
      </c>
      <c r="D11630" s="8" t="s">
        <v>22</v>
      </c>
      <c r="E11630" s="7" t="s">
        <v>58193</v>
      </c>
      <c r="F11630" s="7" t="s">
        <v>34928</v>
      </c>
      <c r="G11630" s="8" t="s">
        <v>53</v>
      </c>
      <c r="H11630" s="8" t="s">
        <v>96</v>
      </c>
      <c r="I11630" s="8" t="s">
        <v>155</v>
      </c>
      <c r="J11630" s="8" t="s">
        <v>27</v>
      </c>
      <c r="K11630" s="8" t="s">
        <v>28</v>
      </c>
      <c r="L11630" s="8" t="s">
        <v>43</v>
      </c>
      <c r="M11630" s="7" t="s">
        <v>44</v>
      </c>
      <c r="N11630" s="7" t="s">
        <v>31</v>
      </c>
      <c r="O11630" s="8" t="s">
        <v>32</v>
      </c>
      <c r="P11630" s="8" t="s">
        <v>22</v>
      </c>
      <c r="Q11630" s="8" t="s">
        <v>58194</v>
      </c>
      <c r="R11630" s="8" t="s">
        <v>46</v>
      </c>
      <c r="S11630" s="7" t="s">
        <v>58195</v>
      </c>
      <c r="T11630" s="7" t="s">
        <v>58196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foo</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覃宴峰</cp:lastModifiedBy>
  <dcterms:created xsi:type="dcterms:W3CDTF">2023-10-30T08:56:00Z</dcterms:created>
  <dcterms:modified xsi:type="dcterms:W3CDTF">2023-11-02T02:33:13Z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B93FE2DE57224123A0053CCE02204164</vt:lpwstr>
  </property>
  <property fmtid="{D5CDD505-2E9C-101B-9397-08002B2CF9AE}" pid="3" name="KSOProductBuildVer">
    <vt:lpwstr>2052-11.8.2.12085</vt:lpwstr>
  </property>
</Properties>
</file>